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EstaPastaDeTrabalho"/>
  <mc:AlternateContent xmlns:mc="http://schemas.openxmlformats.org/markup-compatibility/2006">
    <mc:Choice Requires="x15">
      <x15ac:absPath xmlns:x15ac="http://schemas.microsoft.com/office/spreadsheetml/2010/11/ac" url="C:\Users\SEMOS\Desktop\VIADUTO FERRADURA\ATUALIZAÇÃO BANCOS NOV25\"/>
    </mc:Choice>
  </mc:AlternateContent>
  <xr:revisionPtr revIDLastSave="0" documentId="8_{59A92D26-9577-124B-8C05-4D4CBD8B4C5A}" xr6:coauthVersionLast="47" xr6:coauthVersionMax="47" xr10:uidLastSave="{00000000-0000-0000-0000-000000000000}"/>
  <bookViews>
    <workbookView xWindow="-105" yWindow="-105" windowWidth="23250" windowHeight="12450" tabRatio="867" xr2:uid="{00000000-000D-0000-FFFF-FFFF00000000}"/>
  </bookViews>
  <sheets>
    <sheet name="RESUMO" sheetId="70" r:id="rId1"/>
    <sheet name="PLANILHA ORÇAMENTÁRIA" sheetId="41" r:id="rId2"/>
    <sheet name="MEMÓRIA DE CÁLCULO" sheetId="56" r:id="rId3"/>
    <sheet name="CRONOGRAMA" sheetId="47" r:id="rId4"/>
    <sheet name="CURVA ABC" sheetId="49" r:id="rId5"/>
    <sheet name="ENCARGOS SOCIAIS COM ADIC. NOT." sheetId="76" r:id="rId6"/>
    <sheet name="COMP. BDI" sheetId="9" r:id="rId7"/>
    <sheet name="COMPOSIÇÕES " sheetId="63" r:id="rId8"/>
    <sheet name="CPU-XXX - ENSAIO PIT" sheetId="67" state="hidden" r:id="rId9"/>
    <sheet name="CPU-0XX. - LANÇAMENTO EST. MET" sheetId="64" state="hidden" r:id="rId10"/>
    <sheet name="CPU-001 - ADM LOCAL" sheetId="66" r:id="rId11"/>
    <sheet name="COTAÇÕES" sheetId="74" r:id="rId12"/>
    <sheet name="BASE" sheetId="71" r:id="rId13"/>
    <sheet name="COTAÇÕES (2)" sheetId="77" state="hidden" r:id="rId14"/>
  </sheets>
  <definedNames>
    <definedName name="\0" localSheetId="11">#REF!</definedName>
    <definedName name="\0" localSheetId="13">#REF!</definedName>
    <definedName name="\0" localSheetId="5">#REF!</definedName>
    <definedName name="\0" localSheetId="2">#REF!</definedName>
    <definedName name="\0">#REF!</definedName>
    <definedName name="\a" localSheetId="11">#REF!</definedName>
    <definedName name="\a" localSheetId="13">#REF!</definedName>
    <definedName name="\a" localSheetId="5">#REF!</definedName>
    <definedName name="\a" localSheetId="2">#REF!</definedName>
    <definedName name="\a">#REF!</definedName>
    <definedName name="\c" localSheetId="11">#REF!</definedName>
    <definedName name="\c" localSheetId="13">#REF!</definedName>
    <definedName name="\c" localSheetId="10">#REF!</definedName>
    <definedName name="\c" localSheetId="8">#REF!</definedName>
    <definedName name="\c" localSheetId="5">#REF!</definedName>
    <definedName name="\c" localSheetId="2">#REF!</definedName>
    <definedName name="\c">#REF!</definedName>
    <definedName name="\x" localSheetId="11">#REF!</definedName>
    <definedName name="\x" localSheetId="13">#REF!</definedName>
    <definedName name="\x" localSheetId="10">#REF!</definedName>
    <definedName name="\x" localSheetId="8">#REF!</definedName>
    <definedName name="\x" localSheetId="5">#REF!</definedName>
    <definedName name="\x" localSheetId="2">#REF!</definedName>
    <definedName name="\x">#REF!</definedName>
    <definedName name="\z" localSheetId="11">#REF!</definedName>
    <definedName name="\z" localSheetId="13">#REF!</definedName>
    <definedName name="\z" localSheetId="10">#REF!</definedName>
    <definedName name="\z" localSheetId="8">#REF!</definedName>
    <definedName name="\z" localSheetId="5">#REF!</definedName>
    <definedName name="\z" localSheetId="2">#REF!</definedName>
    <definedName name="\z">#REF!</definedName>
    <definedName name="_______________________pv3" localSheetId="11">#REF!</definedName>
    <definedName name="_______________________pv3" localSheetId="13">#REF!</definedName>
    <definedName name="_______________________pv3" localSheetId="5">#REF!</definedName>
    <definedName name="_______________________pv3" localSheetId="2">#REF!</definedName>
    <definedName name="_______________________pv3">#REF!</definedName>
    <definedName name="______________________Ele200502" localSheetId="11">#REF!</definedName>
    <definedName name="______________________Ele200502" localSheetId="13">#REF!</definedName>
    <definedName name="______________________Ele200502" localSheetId="5">#REF!</definedName>
    <definedName name="______________________Ele200502" localSheetId="2">#REF!</definedName>
    <definedName name="______________________Ele200502">#REF!</definedName>
    <definedName name="______________________pv3" localSheetId="11">#REF!</definedName>
    <definedName name="______________________pv3" localSheetId="13">#REF!</definedName>
    <definedName name="______________________pv3" localSheetId="2">#REF!</definedName>
    <definedName name="______________________pv3">#REF!</definedName>
    <definedName name="______________________Ser200705" localSheetId="11">#REF!</definedName>
    <definedName name="______________________Ser200705" localSheetId="13">#REF!</definedName>
    <definedName name="______________________Ser200705">#REF!</definedName>
    <definedName name="______________________Ser200712" localSheetId="11">#REF!</definedName>
    <definedName name="______________________Ser200712" localSheetId="13">#REF!</definedName>
    <definedName name="______________________Ser200712">#REF!</definedName>
    <definedName name="______________________Ser201104" localSheetId="11">#REF!</definedName>
    <definedName name="______________________Ser201104" localSheetId="13">#REF!</definedName>
    <definedName name="______________________Ser201104">#REF!</definedName>
    <definedName name="______________________TR2" localSheetId="11">#REF!</definedName>
    <definedName name="______________________TR2" localSheetId="13">#REF!</definedName>
    <definedName name="______________________TR2">#REF!</definedName>
    <definedName name="______________________TR5" localSheetId="11">#REF!</definedName>
    <definedName name="______________________TR5" localSheetId="13">#REF!</definedName>
    <definedName name="______________________TR5">#REF!</definedName>
    <definedName name="_____________________Ele200502" localSheetId="11">#REF!</definedName>
    <definedName name="_____________________Ele200502" localSheetId="13">#REF!</definedName>
    <definedName name="_____________________Ele200502">#REF!</definedName>
    <definedName name="_____________________Ele200609" localSheetId="11">#REF!</definedName>
    <definedName name="_____________________Ele200609" localSheetId="13">#REF!</definedName>
    <definedName name="_____________________Ele200609">#REF!</definedName>
    <definedName name="_____________________pv2" localSheetId="11">#REF!</definedName>
    <definedName name="_____________________pv2" localSheetId="13">#REF!</definedName>
    <definedName name="_____________________pv2">#REF!</definedName>
    <definedName name="_____________________pv3" localSheetId="11">#REF!</definedName>
    <definedName name="_____________________pv3" localSheetId="13">#REF!</definedName>
    <definedName name="_____________________pv3">#REF!</definedName>
    <definedName name="_____________________Ser200506" localSheetId="11">#REF!</definedName>
    <definedName name="_____________________Ser200506" localSheetId="13">#REF!</definedName>
    <definedName name="_____________________Ser200506">#REF!</definedName>
    <definedName name="_____________________Ser200705" localSheetId="11">#REF!</definedName>
    <definedName name="_____________________Ser200705" localSheetId="13">#REF!</definedName>
    <definedName name="_____________________Ser200705">#REF!</definedName>
    <definedName name="_____________________Ser200712" localSheetId="11">#REF!</definedName>
    <definedName name="_____________________Ser200712" localSheetId="13">#REF!</definedName>
    <definedName name="_____________________Ser200712">#REF!</definedName>
    <definedName name="_____________________Ser201104" localSheetId="11">#REF!</definedName>
    <definedName name="_____________________Ser201104" localSheetId="13">#REF!</definedName>
    <definedName name="_____________________Ser201104">#REF!</definedName>
    <definedName name="_____________________TR2" localSheetId="11">#REF!</definedName>
    <definedName name="_____________________TR2" localSheetId="13">#REF!</definedName>
    <definedName name="_____________________TR2">#REF!</definedName>
    <definedName name="_____________________TR5" localSheetId="11">#REF!</definedName>
    <definedName name="_____________________TR5" localSheetId="13">#REF!</definedName>
    <definedName name="_____________________TR5">#REF!</definedName>
    <definedName name="____________________Ele200502" localSheetId="11">#REF!</definedName>
    <definedName name="____________________Ele200502" localSheetId="13">#REF!</definedName>
    <definedName name="____________________Ele200502">#REF!</definedName>
    <definedName name="____________________Ele200609" localSheetId="11">#REF!</definedName>
    <definedName name="____________________Ele200609" localSheetId="13">#REF!</definedName>
    <definedName name="____________________Ele200609">#REF!</definedName>
    <definedName name="____________________pv2" localSheetId="11">#REF!</definedName>
    <definedName name="____________________pv2" localSheetId="13">#REF!</definedName>
    <definedName name="____________________pv2">#REF!</definedName>
    <definedName name="____________________pv3" localSheetId="11">#REF!</definedName>
    <definedName name="____________________pv3" localSheetId="13">#REF!</definedName>
    <definedName name="____________________pv3">#REF!</definedName>
    <definedName name="____________________Ser200506" localSheetId="11">#REF!</definedName>
    <definedName name="____________________Ser200506" localSheetId="13">#REF!</definedName>
    <definedName name="____________________Ser200506">#REF!</definedName>
    <definedName name="____________________Ser200705" localSheetId="11">#REF!</definedName>
    <definedName name="____________________Ser200705" localSheetId="13">#REF!</definedName>
    <definedName name="____________________Ser200705">#REF!</definedName>
    <definedName name="____________________Ser200712" localSheetId="11">#REF!</definedName>
    <definedName name="____________________Ser200712" localSheetId="13">#REF!</definedName>
    <definedName name="____________________Ser200712">#REF!</definedName>
    <definedName name="____________________Ser201104" localSheetId="11">#REF!</definedName>
    <definedName name="____________________Ser201104" localSheetId="13">#REF!</definedName>
    <definedName name="____________________Ser201104">#REF!</definedName>
    <definedName name="____________________TR2" localSheetId="11">#REF!</definedName>
    <definedName name="____________________TR2" localSheetId="13">#REF!</definedName>
    <definedName name="____________________TR2">#REF!</definedName>
    <definedName name="____________________TR5" localSheetId="11">#REF!</definedName>
    <definedName name="____________________TR5" localSheetId="13">#REF!</definedName>
    <definedName name="____________________TR5">#REF!</definedName>
    <definedName name="___________________Ele200502" localSheetId="11">#REF!</definedName>
    <definedName name="___________________Ele200502" localSheetId="13">#REF!</definedName>
    <definedName name="___________________Ele200502">#REF!</definedName>
    <definedName name="___________________Ele200609" localSheetId="11">#REF!</definedName>
    <definedName name="___________________Ele200609" localSheetId="13">#REF!</definedName>
    <definedName name="___________________Ele200609">#REF!</definedName>
    <definedName name="___________________pv2" localSheetId="11">#REF!</definedName>
    <definedName name="___________________pv2" localSheetId="13">#REF!</definedName>
    <definedName name="___________________pv2">#REF!</definedName>
    <definedName name="___________________pv3" localSheetId="11">#REF!</definedName>
    <definedName name="___________________pv3" localSheetId="13">#REF!</definedName>
    <definedName name="___________________pv3">#REF!</definedName>
    <definedName name="___________________Ser200506" localSheetId="11">#REF!</definedName>
    <definedName name="___________________Ser200506" localSheetId="13">#REF!</definedName>
    <definedName name="___________________Ser200506">#REF!</definedName>
    <definedName name="___________________Ser200705" localSheetId="11">#REF!</definedName>
    <definedName name="___________________Ser200705" localSheetId="13">#REF!</definedName>
    <definedName name="___________________Ser200705">#REF!</definedName>
    <definedName name="___________________Ser200712" localSheetId="11">#REF!</definedName>
    <definedName name="___________________Ser200712" localSheetId="13">#REF!</definedName>
    <definedName name="___________________Ser200712">#REF!</definedName>
    <definedName name="___________________Ser201104" localSheetId="11">#REF!</definedName>
    <definedName name="___________________Ser201104" localSheetId="13">#REF!</definedName>
    <definedName name="___________________Ser201104">#REF!</definedName>
    <definedName name="___________________TR2" localSheetId="11">#REF!</definedName>
    <definedName name="___________________TR2" localSheetId="13">#REF!</definedName>
    <definedName name="___________________TR2">#REF!</definedName>
    <definedName name="___________________TR5" localSheetId="11">#REF!</definedName>
    <definedName name="___________________TR5" localSheetId="13">#REF!</definedName>
    <definedName name="___________________TR5">#REF!</definedName>
    <definedName name="__________________Ele200502" localSheetId="11">#REF!</definedName>
    <definedName name="__________________Ele200502" localSheetId="13">#REF!</definedName>
    <definedName name="__________________Ele200502">#REF!</definedName>
    <definedName name="__________________Ele200609" localSheetId="11">#REF!</definedName>
    <definedName name="__________________Ele200609" localSheetId="13">#REF!</definedName>
    <definedName name="__________________Ele200609">#REF!</definedName>
    <definedName name="__________________pv2" localSheetId="11">#REF!</definedName>
    <definedName name="__________________pv2" localSheetId="13">#REF!</definedName>
    <definedName name="__________________pv2">#REF!</definedName>
    <definedName name="__________________pv3" localSheetId="11">#REF!</definedName>
    <definedName name="__________________pv3" localSheetId="13">#REF!</definedName>
    <definedName name="__________________pv3">#REF!</definedName>
    <definedName name="__________________Ser200506" localSheetId="11">#REF!</definedName>
    <definedName name="__________________Ser200506" localSheetId="13">#REF!</definedName>
    <definedName name="__________________Ser200506">#REF!</definedName>
    <definedName name="__________________Ser200705" localSheetId="11">#REF!</definedName>
    <definedName name="__________________Ser200705" localSheetId="13">#REF!</definedName>
    <definedName name="__________________Ser200705">#REF!</definedName>
    <definedName name="__________________Ser200712" localSheetId="11">#REF!</definedName>
    <definedName name="__________________Ser200712" localSheetId="13">#REF!</definedName>
    <definedName name="__________________Ser200712">#REF!</definedName>
    <definedName name="__________________Ser201104" localSheetId="11">#REF!</definedName>
    <definedName name="__________________Ser201104" localSheetId="13">#REF!</definedName>
    <definedName name="__________________Ser201104">#REF!</definedName>
    <definedName name="__________________TR2" localSheetId="11">#REF!</definedName>
    <definedName name="__________________TR2" localSheetId="13">#REF!</definedName>
    <definedName name="__________________TR2">#REF!</definedName>
    <definedName name="__________________TR5" localSheetId="11">#REF!</definedName>
    <definedName name="__________________TR5" localSheetId="13">#REF!</definedName>
    <definedName name="__________________TR5">#REF!</definedName>
    <definedName name="_________________Ele200502" localSheetId="11">#REF!</definedName>
    <definedName name="_________________Ele200502" localSheetId="13">#REF!</definedName>
    <definedName name="_________________Ele200502">#REF!</definedName>
    <definedName name="_________________Ele200609" localSheetId="11">#REF!</definedName>
    <definedName name="_________________Ele200609" localSheetId="13">#REF!</definedName>
    <definedName name="_________________Ele200609">#REF!</definedName>
    <definedName name="_________________pv2" localSheetId="11">#REF!</definedName>
    <definedName name="_________________pv2" localSheetId="13">#REF!</definedName>
    <definedName name="_________________pv2">#REF!</definedName>
    <definedName name="_________________pv3" localSheetId="11">#REF!</definedName>
    <definedName name="_________________pv3" localSheetId="13">#REF!</definedName>
    <definedName name="_________________pv3">#REF!</definedName>
    <definedName name="_________________Ser200506" localSheetId="11">#REF!</definedName>
    <definedName name="_________________Ser200506" localSheetId="13">#REF!</definedName>
    <definedName name="_________________Ser200506">#REF!</definedName>
    <definedName name="_________________Ser200705" localSheetId="11">#REF!</definedName>
    <definedName name="_________________Ser200705" localSheetId="13">#REF!</definedName>
    <definedName name="_________________Ser200705">#REF!</definedName>
    <definedName name="_________________Ser200712" localSheetId="11">#REF!</definedName>
    <definedName name="_________________Ser200712" localSheetId="13">#REF!</definedName>
    <definedName name="_________________Ser200712">#REF!</definedName>
    <definedName name="_________________Ser201104" localSheetId="11">#REF!</definedName>
    <definedName name="_________________Ser201104" localSheetId="13">#REF!</definedName>
    <definedName name="_________________Ser201104">#REF!</definedName>
    <definedName name="_________________TR2" localSheetId="11">#REF!</definedName>
    <definedName name="_________________TR2" localSheetId="13">#REF!</definedName>
    <definedName name="_________________TR2">#REF!</definedName>
    <definedName name="_________________TR5" localSheetId="11">#REF!</definedName>
    <definedName name="_________________TR5" localSheetId="13">#REF!</definedName>
    <definedName name="_________________TR5">#REF!</definedName>
    <definedName name="________________Ele200502" localSheetId="11">#REF!</definedName>
    <definedName name="________________Ele200502" localSheetId="13">#REF!</definedName>
    <definedName name="________________Ele200502">#REF!</definedName>
    <definedName name="________________Ele200609" localSheetId="11">#REF!</definedName>
    <definedName name="________________Ele200609" localSheetId="13">#REF!</definedName>
    <definedName name="________________Ele200609">#REF!</definedName>
    <definedName name="________________pv2" localSheetId="11">#REF!</definedName>
    <definedName name="________________pv2" localSheetId="13">#REF!</definedName>
    <definedName name="________________pv2">#REF!</definedName>
    <definedName name="________________pv3" localSheetId="11">#REF!</definedName>
    <definedName name="________________pv3" localSheetId="13">#REF!</definedName>
    <definedName name="________________pv3">#REF!</definedName>
    <definedName name="________________Ser200506" localSheetId="11">#REF!</definedName>
    <definedName name="________________Ser200506" localSheetId="13">#REF!</definedName>
    <definedName name="________________Ser200506">#REF!</definedName>
    <definedName name="________________Ser200705" localSheetId="11">#REF!</definedName>
    <definedName name="________________Ser200705" localSheetId="13">#REF!</definedName>
    <definedName name="________________Ser200705">#REF!</definedName>
    <definedName name="________________Ser200712" localSheetId="11">#REF!</definedName>
    <definedName name="________________Ser200712" localSheetId="13">#REF!</definedName>
    <definedName name="________________Ser200712">#REF!</definedName>
    <definedName name="________________Ser201104" localSheetId="11">#REF!</definedName>
    <definedName name="________________Ser201104" localSheetId="13">#REF!</definedName>
    <definedName name="________________Ser201104">#REF!</definedName>
    <definedName name="________________TR2" localSheetId="11">#REF!</definedName>
    <definedName name="________________TR2" localSheetId="13">#REF!</definedName>
    <definedName name="________________TR2">#REF!</definedName>
    <definedName name="________________TR5" localSheetId="11">#REF!</definedName>
    <definedName name="________________TR5" localSheetId="13">#REF!</definedName>
    <definedName name="________________TR5">#REF!</definedName>
    <definedName name="_______________Ele200502" localSheetId="11">#REF!</definedName>
    <definedName name="_______________Ele200502" localSheetId="13">#REF!</definedName>
    <definedName name="_______________Ele200502">#REF!</definedName>
    <definedName name="_______________Ele200609" localSheetId="11">#REF!</definedName>
    <definedName name="_______________Ele200609" localSheetId="13">#REF!</definedName>
    <definedName name="_______________Ele200609">#REF!</definedName>
    <definedName name="_______________pv2" localSheetId="11">#REF!</definedName>
    <definedName name="_______________pv2" localSheetId="13">#REF!</definedName>
    <definedName name="_______________pv2">#REF!</definedName>
    <definedName name="_______________pv3" localSheetId="11">#REF!</definedName>
    <definedName name="_______________pv3" localSheetId="13">#REF!</definedName>
    <definedName name="_______________pv3">#REF!</definedName>
    <definedName name="_______________REV5" localSheetId="11">#REF!</definedName>
    <definedName name="_______________REV5" localSheetId="13">#REF!</definedName>
    <definedName name="_______________REV5">#REF!</definedName>
    <definedName name="_______________Ser200506" localSheetId="11">#REF!</definedName>
    <definedName name="_______________Ser200506" localSheetId="13">#REF!</definedName>
    <definedName name="_______________Ser200506">#REF!</definedName>
    <definedName name="_______________Ser200705" localSheetId="11">#REF!</definedName>
    <definedName name="_______________Ser200705" localSheetId="13">#REF!</definedName>
    <definedName name="_______________Ser200705">#REF!</definedName>
    <definedName name="_______________Ser200712" localSheetId="11">#REF!</definedName>
    <definedName name="_______________Ser200712" localSheetId="13">#REF!</definedName>
    <definedName name="_______________Ser200712">#REF!</definedName>
    <definedName name="_______________Ser201104" localSheetId="11">#REF!</definedName>
    <definedName name="_______________Ser201104" localSheetId="13">#REF!</definedName>
    <definedName name="_______________Ser201104">#REF!</definedName>
    <definedName name="_______________TR2" localSheetId="11">#REF!</definedName>
    <definedName name="_______________TR2" localSheetId="13">#REF!</definedName>
    <definedName name="_______________TR2">#REF!</definedName>
    <definedName name="_______________TR5" localSheetId="11">#REF!</definedName>
    <definedName name="_______________TR5" localSheetId="13">#REF!</definedName>
    <definedName name="_______________TR5">#REF!</definedName>
    <definedName name="______________Ele200502" localSheetId="11">#REF!</definedName>
    <definedName name="______________Ele200502" localSheetId="13">#REF!</definedName>
    <definedName name="______________Ele200502">#REF!</definedName>
    <definedName name="______________Ele200609" localSheetId="11">#REF!</definedName>
    <definedName name="______________Ele200609" localSheetId="13">#REF!</definedName>
    <definedName name="______________Ele200609">#REF!</definedName>
    <definedName name="______________pv2" localSheetId="11">#REF!</definedName>
    <definedName name="______________pv2" localSheetId="13">#REF!</definedName>
    <definedName name="______________pv2">#REF!</definedName>
    <definedName name="______________pv3" localSheetId="11">#REF!</definedName>
    <definedName name="______________pv3" localSheetId="13">#REF!</definedName>
    <definedName name="______________pv3">#REF!</definedName>
    <definedName name="______________REV5" localSheetId="11">#REF!</definedName>
    <definedName name="______________REV5" localSheetId="13">#REF!</definedName>
    <definedName name="______________REV5">#REF!</definedName>
    <definedName name="______________Ser200506" localSheetId="11">#REF!</definedName>
    <definedName name="______________Ser200506" localSheetId="13">#REF!</definedName>
    <definedName name="______________Ser200506">#REF!</definedName>
    <definedName name="______________Ser200705" localSheetId="11">#REF!</definedName>
    <definedName name="______________Ser200705" localSheetId="13">#REF!</definedName>
    <definedName name="______________Ser200705">#REF!</definedName>
    <definedName name="______________Ser200712" localSheetId="11">#REF!</definedName>
    <definedName name="______________Ser200712" localSheetId="13">#REF!</definedName>
    <definedName name="______________Ser200712">#REF!</definedName>
    <definedName name="______________Ser201104" localSheetId="11">#REF!</definedName>
    <definedName name="______________Ser201104" localSheetId="13">#REF!</definedName>
    <definedName name="______________Ser201104">#REF!</definedName>
    <definedName name="______________TR2" localSheetId="11">#REF!</definedName>
    <definedName name="______________TR2" localSheetId="13">#REF!</definedName>
    <definedName name="______________TR2">#REF!</definedName>
    <definedName name="______________TR5" localSheetId="11">#REF!</definedName>
    <definedName name="______________TR5" localSheetId="13">#REF!</definedName>
    <definedName name="______________TR5">#REF!</definedName>
    <definedName name="_____________Ele200502" localSheetId="11">#REF!</definedName>
    <definedName name="_____________Ele200502" localSheetId="13">#REF!</definedName>
    <definedName name="_____________Ele200502">#REF!</definedName>
    <definedName name="_____________Ele200609" localSheetId="11">#REF!</definedName>
    <definedName name="_____________Ele200609" localSheetId="13">#REF!</definedName>
    <definedName name="_____________Ele200609">#REF!</definedName>
    <definedName name="_____________pv2" localSheetId="11">#REF!</definedName>
    <definedName name="_____________pv2" localSheetId="13">#REF!</definedName>
    <definedName name="_____________pv2">#REF!</definedName>
    <definedName name="_____________pv3" localSheetId="11">#REF!</definedName>
    <definedName name="_____________pv3" localSheetId="13">#REF!</definedName>
    <definedName name="_____________pv3">#REF!</definedName>
    <definedName name="_____________REV5" localSheetId="11">#REF!</definedName>
    <definedName name="_____________REV5" localSheetId="13">#REF!</definedName>
    <definedName name="_____________REV5">#REF!</definedName>
    <definedName name="_____________Ser200506" localSheetId="11">#REF!</definedName>
    <definedName name="_____________Ser200506" localSheetId="13">#REF!</definedName>
    <definedName name="_____________Ser200506">#REF!</definedName>
    <definedName name="_____________Ser200705" localSheetId="11">#REF!</definedName>
    <definedName name="_____________Ser200705" localSheetId="13">#REF!</definedName>
    <definedName name="_____________Ser200705">#REF!</definedName>
    <definedName name="_____________Ser200712" localSheetId="11">#REF!</definedName>
    <definedName name="_____________Ser200712" localSheetId="13">#REF!</definedName>
    <definedName name="_____________Ser200712">#REF!</definedName>
    <definedName name="_____________Ser201104" localSheetId="11">#REF!</definedName>
    <definedName name="_____________Ser201104" localSheetId="13">#REF!</definedName>
    <definedName name="_____________Ser201104">#REF!</definedName>
    <definedName name="_____________TR2" localSheetId="11">#REF!</definedName>
    <definedName name="_____________TR2" localSheetId="13">#REF!</definedName>
    <definedName name="_____________TR2">#REF!</definedName>
    <definedName name="_____________TR5" localSheetId="11">#REF!</definedName>
    <definedName name="_____________TR5" localSheetId="13">#REF!</definedName>
    <definedName name="_____________TR5">#REF!</definedName>
    <definedName name="____________abc2" localSheetId="11">#REF!</definedName>
    <definedName name="____________abc2" localSheetId="13">#REF!</definedName>
    <definedName name="____________abc2">#REF!</definedName>
    <definedName name="____________Ele200502" localSheetId="11">#REF!</definedName>
    <definedName name="____________Ele200502" localSheetId="13">#REF!</definedName>
    <definedName name="____________Ele200502">#REF!</definedName>
    <definedName name="____________Ele200609" localSheetId="11">#REF!</definedName>
    <definedName name="____________Ele200609" localSheetId="13">#REF!</definedName>
    <definedName name="____________Ele200609">#REF!</definedName>
    <definedName name="____________pv2" localSheetId="11">#REF!</definedName>
    <definedName name="____________pv2" localSheetId="13">#REF!</definedName>
    <definedName name="____________pv2">#REF!</definedName>
    <definedName name="____________pv3" localSheetId="11">#REF!</definedName>
    <definedName name="____________pv3" localSheetId="13">#REF!</definedName>
    <definedName name="____________pv3">#REF!</definedName>
    <definedName name="____________REV5" localSheetId="11">#REF!</definedName>
    <definedName name="____________REV5" localSheetId="13">#REF!</definedName>
    <definedName name="____________REV5">#REF!</definedName>
    <definedName name="____________Ser200506" localSheetId="11">#REF!</definedName>
    <definedName name="____________Ser200506" localSheetId="13">#REF!</definedName>
    <definedName name="____________Ser200506">#REF!</definedName>
    <definedName name="____________Ser200705" localSheetId="11">#REF!</definedName>
    <definedName name="____________Ser200705" localSheetId="13">#REF!</definedName>
    <definedName name="____________Ser200705">#REF!</definedName>
    <definedName name="____________Ser200712" localSheetId="11">#REF!</definedName>
    <definedName name="____________Ser200712" localSheetId="13">#REF!</definedName>
    <definedName name="____________Ser200712">#REF!</definedName>
    <definedName name="____________Ser201104" localSheetId="11">#REF!</definedName>
    <definedName name="____________Ser201104" localSheetId="13">#REF!</definedName>
    <definedName name="____________Ser201104">#REF!</definedName>
    <definedName name="____________TR2" localSheetId="11">#REF!</definedName>
    <definedName name="____________TR2" localSheetId="13">#REF!</definedName>
    <definedName name="____________TR2">#REF!</definedName>
    <definedName name="____________TR5" localSheetId="11">#REF!</definedName>
    <definedName name="____________TR5" localSheetId="13">#REF!</definedName>
    <definedName name="____________TR5">#REF!</definedName>
    <definedName name="___________abc2" localSheetId="11">#REF!</definedName>
    <definedName name="___________abc2" localSheetId="13">#REF!</definedName>
    <definedName name="___________abc2">#REF!</definedName>
    <definedName name="___________Ele200502" localSheetId="11">#REF!</definedName>
    <definedName name="___________Ele200502" localSheetId="13">#REF!</definedName>
    <definedName name="___________Ele200502">#REF!</definedName>
    <definedName name="___________Ele200609" localSheetId="11">#REF!</definedName>
    <definedName name="___________Ele200609" localSheetId="13">#REF!</definedName>
    <definedName name="___________Ele200609">#REF!</definedName>
    <definedName name="___________pv2" localSheetId="11">#REF!</definedName>
    <definedName name="___________pv2" localSheetId="13">#REF!</definedName>
    <definedName name="___________pv2">#REF!</definedName>
    <definedName name="___________pv3" localSheetId="11">#REF!</definedName>
    <definedName name="___________pv3" localSheetId="13">#REF!</definedName>
    <definedName name="___________pv3">#REF!</definedName>
    <definedName name="___________REV5" localSheetId="11">#REF!</definedName>
    <definedName name="___________REV5" localSheetId="13">#REF!</definedName>
    <definedName name="___________REV5">#REF!</definedName>
    <definedName name="___________Ser200506" localSheetId="11">#REF!</definedName>
    <definedName name="___________Ser200506" localSheetId="13">#REF!</definedName>
    <definedName name="___________Ser200506">#REF!</definedName>
    <definedName name="___________Ser200705" localSheetId="11">#REF!</definedName>
    <definedName name="___________Ser200705" localSheetId="13">#REF!</definedName>
    <definedName name="___________Ser200705">#REF!</definedName>
    <definedName name="___________Ser200712" localSheetId="11">#REF!</definedName>
    <definedName name="___________Ser200712" localSheetId="13">#REF!</definedName>
    <definedName name="___________Ser200712">#REF!</definedName>
    <definedName name="___________Ser201104" localSheetId="11">#REF!</definedName>
    <definedName name="___________Ser201104" localSheetId="13">#REF!</definedName>
    <definedName name="___________Ser201104">#REF!</definedName>
    <definedName name="___________TR2" localSheetId="11">#REF!</definedName>
    <definedName name="___________TR2" localSheetId="13">#REF!</definedName>
    <definedName name="___________TR2">#REF!</definedName>
    <definedName name="___________TR5" localSheetId="11">#REF!</definedName>
    <definedName name="___________TR5" localSheetId="13">#REF!</definedName>
    <definedName name="___________TR5">#REF!</definedName>
    <definedName name="__________abc2" localSheetId="11">#REF!</definedName>
    <definedName name="__________abc2" localSheetId="13">#REF!</definedName>
    <definedName name="__________abc2">#REF!</definedName>
    <definedName name="__________Ele200502" localSheetId="11">#REF!</definedName>
    <definedName name="__________Ele200502" localSheetId="13">#REF!</definedName>
    <definedName name="__________Ele200502">#REF!</definedName>
    <definedName name="__________Ele200609" localSheetId="11">#REF!</definedName>
    <definedName name="__________Ele200609" localSheetId="13">#REF!</definedName>
    <definedName name="__________Ele200609">#REF!</definedName>
    <definedName name="__________pv2" localSheetId="11">#REF!</definedName>
    <definedName name="__________pv2" localSheetId="13">#REF!</definedName>
    <definedName name="__________pv2">#REF!</definedName>
    <definedName name="__________pv3" localSheetId="11">#REF!</definedName>
    <definedName name="__________pv3" localSheetId="13">#REF!</definedName>
    <definedName name="__________pv3">#REF!</definedName>
    <definedName name="__________REV5" localSheetId="11">#REF!</definedName>
    <definedName name="__________REV5" localSheetId="13">#REF!</definedName>
    <definedName name="__________REV5">#REF!</definedName>
    <definedName name="__________Ser200506" localSheetId="11">#REF!</definedName>
    <definedName name="__________Ser200506" localSheetId="13">#REF!</definedName>
    <definedName name="__________Ser200506">#REF!</definedName>
    <definedName name="__________Ser200705" localSheetId="11">#REF!</definedName>
    <definedName name="__________Ser200705" localSheetId="13">#REF!</definedName>
    <definedName name="__________Ser200705">#REF!</definedName>
    <definedName name="__________Ser200712" localSheetId="11">#REF!</definedName>
    <definedName name="__________Ser200712" localSheetId="13">#REF!</definedName>
    <definedName name="__________Ser200712">#REF!</definedName>
    <definedName name="__________Ser201104" localSheetId="11">#REF!</definedName>
    <definedName name="__________Ser201104" localSheetId="13">#REF!</definedName>
    <definedName name="__________Ser201104">#REF!</definedName>
    <definedName name="__________TR2" localSheetId="11">#REF!</definedName>
    <definedName name="__________TR2" localSheetId="13">#REF!</definedName>
    <definedName name="__________TR2">#REF!</definedName>
    <definedName name="__________TR5" localSheetId="11">#REF!</definedName>
    <definedName name="__________TR5" localSheetId="13">#REF!</definedName>
    <definedName name="__________TR5">#REF!</definedName>
    <definedName name="_________abc2" localSheetId="11">#REF!</definedName>
    <definedName name="_________abc2" localSheetId="13">#REF!</definedName>
    <definedName name="_________abc2">#REF!</definedName>
    <definedName name="_________Ele200502" localSheetId="11">#REF!</definedName>
    <definedName name="_________Ele200502" localSheetId="13">#REF!</definedName>
    <definedName name="_________Ele200502">#REF!</definedName>
    <definedName name="_________Ele200609" localSheetId="11">#REF!</definedName>
    <definedName name="_________Ele200609" localSheetId="13">#REF!</definedName>
    <definedName name="_________Ele200609">#REF!</definedName>
    <definedName name="_________pv2" localSheetId="11">#REF!</definedName>
    <definedName name="_________pv2" localSheetId="13">#REF!</definedName>
    <definedName name="_________pv2">#REF!</definedName>
    <definedName name="_________pv3" localSheetId="11">#REF!</definedName>
    <definedName name="_________pv3" localSheetId="13">#REF!</definedName>
    <definedName name="_________pv3">#REF!</definedName>
    <definedName name="_________REV5" localSheetId="11">#REF!</definedName>
    <definedName name="_________REV5" localSheetId="13">#REF!</definedName>
    <definedName name="_________REV5">#REF!</definedName>
    <definedName name="_________Ser200506" localSheetId="11">#REF!</definedName>
    <definedName name="_________Ser200506" localSheetId="13">#REF!</definedName>
    <definedName name="_________Ser200506">#REF!</definedName>
    <definedName name="_________Ser200705" localSheetId="11">#REF!</definedName>
    <definedName name="_________Ser200705" localSheetId="13">#REF!</definedName>
    <definedName name="_________Ser200705">#REF!</definedName>
    <definedName name="_________Ser200712" localSheetId="11">#REF!</definedName>
    <definedName name="_________Ser200712" localSheetId="13">#REF!</definedName>
    <definedName name="_________Ser200712">#REF!</definedName>
    <definedName name="_________Ser201104" localSheetId="11">#REF!</definedName>
    <definedName name="_________Ser201104" localSheetId="13">#REF!</definedName>
    <definedName name="_________Ser201104">#REF!</definedName>
    <definedName name="_________TR2" localSheetId="11">#REF!</definedName>
    <definedName name="_________TR2" localSheetId="13">#REF!</definedName>
    <definedName name="_________TR2">#REF!</definedName>
    <definedName name="_________TR5" localSheetId="11">#REF!</definedName>
    <definedName name="_________TR5" localSheetId="13">#REF!</definedName>
    <definedName name="_________TR5">#REF!</definedName>
    <definedName name="________abc2" localSheetId="11">#REF!</definedName>
    <definedName name="________abc2" localSheetId="13">#REF!</definedName>
    <definedName name="________abc2">#REF!</definedName>
    <definedName name="________Ele200502" localSheetId="11">#REF!</definedName>
    <definedName name="________Ele200502" localSheetId="13">#REF!</definedName>
    <definedName name="________Ele200502">#REF!</definedName>
    <definedName name="________Ele200609" localSheetId="11">#REF!</definedName>
    <definedName name="________Ele200609" localSheetId="13">#REF!</definedName>
    <definedName name="________Ele200609">#REF!</definedName>
    <definedName name="________pv2" localSheetId="11">#REF!</definedName>
    <definedName name="________pv2" localSheetId="13">#REF!</definedName>
    <definedName name="________pv2">#REF!</definedName>
    <definedName name="________pv3" localSheetId="11">#REF!</definedName>
    <definedName name="________pv3" localSheetId="13">#REF!</definedName>
    <definedName name="________pv3">#REF!</definedName>
    <definedName name="________REV5" localSheetId="11">#REF!</definedName>
    <definedName name="________REV5" localSheetId="13">#REF!</definedName>
    <definedName name="________REV5">#REF!</definedName>
    <definedName name="________Ser200506" localSheetId="11">#REF!</definedName>
    <definedName name="________Ser200506" localSheetId="13">#REF!</definedName>
    <definedName name="________Ser200506">#REF!</definedName>
    <definedName name="________Ser200705" localSheetId="11">#REF!</definedName>
    <definedName name="________Ser200705" localSheetId="13">#REF!</definedName>
    <definedName name="________Ser200705">#REF!</definedName>
    <definedName name="________Ser200712" localSheetId="11">#REF!</definedName>
    <definedName name="________Ser200712" localSheetId="13">#REF!</definedName>
    <definedName name="________Ser200712">#REF!</definedName>
    <definedName name="________Ser201104" localSheetId="11">#REF!</definedName>
    <definedName name="________Ser201104" localSheetId="13">#REF!</definedName>
    <definedName name="________Ser201104">#REF!</definedName>
    <definedName name="________TR2" localSheetId="11">#REF!</definedName>
    <definedName name="________TR2" localSheetId="13">#REF!</definedName>
    <definedName name="________TR2">#REF!</definedName>
    <definedName name="________TR5" localSheetId="11">#REF!</definedName>
    <definedName name="________TR5" localSheetId="13">#REF!</definedName>
    <definedName name="________TR5">#REF!</definedName>
    <definedName name="_______abc2" localSheetId="11">#REF!</definedName>
    <definedName name="_______abc2" localSheetId="13">#REF!</definedName>
    <definedName name="_______abc2">#REF!</definedName>
    <definedName name="_______Ele200502" localSheetId="11">#REF!</definedName>
    <definedName name="_______Ele200502" localSheetId="13">#REF!</definedName>
    <definedName name="_______Ele200502">#REF!</definedName>
    <definedName name="_______Ele200609" localSheetId="11">#REF!</definedName>
    <definedName name="_______Ele200609" localSheetId="13">#REF!</definedName>
    <definedName name="_______Ele200609">#REF!</definedName>
    <definedName name="_______pv2" localSheetId="11">#REF!</definedName>
    <definedName name="_______pv2" localSheetId="13">#REF!</definedName>
    <definedName name="_______pv2">#REF!</definedName>
    <definedName name="_______pv3" localSheetId="11">#REF!</definedName>
    <definedName name="_______pv3" localSheetId="13">#REF!</definedName>
    <definedName name="_______pv3">#REF!</definedName>
    <definedName name="_______REV5" localSheetId="11">#REF!</definedName>
    <definedName name="_______REV5" localSheetId="13">#REF!</definedName>
    <definedName name="_______REV5">#REF!</definedName>
    <definedName name="_______Ser200506" localSheetId="11">#REF!</definedName>
    <definedName name="_______Ser200506" localSheetId="13">#REF!</definedName>
    <definedName name="_______Ser200506">#REF!</definedName>
    <definedName name="_______Ser200705" localSheetId="11">#REF!</definedName>
    <definedName name="_______Ser200705" localSheetId="13">#REF!</definedName>
    <definedName name="_______Ser200705">#REF!</definedName>
    <definedName name="_______Ser200712" localSheetId="11">#REF!</definedName>
    <definedName name="_______Ser200712" localSheetId="13">#REF!</definedName>
    <definedName name="_______Ser200712">#REF!</definedName>
    <definedName name="_______Ser201104" localSheetId="11">#REF!</definedName>
    <definedName name="_______Ser201104" localSheetId="13">#REF!</definedName>
    <definedName name="_______Ser201104">#REF!</definedName>
    <definedName name="_______TR2" localSheetId="11">#REF!</definedName>
    <definedName name="_______TR2" localSheetId="13">#REF!</definedName>
    <definedName name="_______TR2">#REF!</definedName>
    <definedName name="_______TR5" localSheetId="11">#REF!</definedName>
    <definedName name="_______TR5" localSheetId="13">#REF!</definedName>
    <definedName name="_______TR5">#REF!</definedName>
    <definedName name="______abc2" localSheetId="11">#REF!</definedName>
    <definedName name="______abc2" localSheetId="13">#REF!</definedName>
    <definedName name="______abc2">#REF!</definedName>
    <definedName name="______Ele200502" localSheetId="11">#REF!</definedName>
    <definedName name="______Ele200502" localSheetId="13">#REF!</definedName>
    <definedName name="______Ele200502">#REF!</definedName>
    <definedName name="______Ele200609" localSheetId="11">#REF!</definedName>
    <definedName name="______Ele200609" localSheetId="13">#REF!</definedName>
    <definedName name="______Ele200609">#REF!</definedName>
    <definedName name="______pv2" localSheetId="11">#REF!</definedName>
    <definedName name="______pv2" localSheetId="13">#REF!</definedName>
    <definedName name="______pv2">#REF!</definedName>
    <definedName name="______pv3" localSheetId="11">#REF!</definedName>
    <definedName name="______pv3" localSheetId="13">#REF!</definedName>
    <definedName name="______pv3">#REF!</definedName>
    <definedName name="______REV5" localSheetId="11">#REF!</definedName>
    <definedName name="______REV5" localSheetId="13">#REF!</definedName>
    <definedName name="______REV5">#REF!</definedName>
    <definedName name="______Ser200506" localSheetId="11">#REF!</definedName>
    <definedName name="______Ser200506" localSheetId="13">#REF!</definedName>
    <definedName name="______Ser200506">#REF!</definedName>
    <definedName name="______Ser200705" localSheetId="11">#REF!</definedName>
    <definedName name="______Ser200705" localSheetId="13">#REF!</definedName>
    <definedName name="______Ser200705">#REF!</definedName>
    <definedName name="______Ser200712" localSheetId="11">#REF!</definedName>
    <definedName name="______Ser200712" localSheetId="13">#REF!</definedName>
    <definedName name="______Ser200712">#REF!</definedName>
    <definedName name="______Ser201104" localSheetId="11">#REF!</definedName>
    <definedName name="______Ser201104" localSheetId="13">#REF!</definedName>
    <definedName name="______Ser201104">#REF!</definedName>
    <definedName name="______TR2" localSheetId="11">#REF!</definedName>
    <definedName name="______TR2" localSheetId="13">#REF!</definedName>
    <definedName name="______TR2">#REF!</definedName>
    <definedName name="______TR5" localSheetId="11">#REF!</definedName>
    <definedName name="______TR5" localSheetId="13">#REF!</definedName>
    <definedName name="______TR5">#REF!</definedName>
    <definedName name="_____abc2" localSheetId="11">#REF!</definedName>
    <definedName name="_____abc2" localSheetId="13">#REF!</definedName>
    <definedName name="_____abc2">#REF!</definedName>
    <definedName name="_____Ele200502" localSheetId="11">#REF!</definedName>
    <definedName name="_____Ele200502" localSheetId="13">#REF!</definedName>
    <definedName name="_____Ele200502">#REF!</definedName>
    <definedName name="_____Ele200609" localSheetId="11">#REF!</definedName>
    <definedName name="_____Ele200609" localSheetId="13">#REF!</definedName>
    <definedName name="_____Ele200609">#REF!</definedName>
    <definedName name="_____pv2" localSheetId="11">#REF!</definedName>
    <definedName name="_____pv2" localSheetId="13">#REF!</definedName>
    <definedName name="_____pv2">#REF!</definedName>
    <definedName name="_____pv3" localSheetId="11">#REF!</definedName>
    <definedName name="_____pv3" localSheetId="13">#REF!</definedName>
    <definedName name="_____pv3">#REF!</definedName>
    <definedName name="_____REV5" localSheetId="11">#REF!</definedName>
    <definedName name="_____REV5" localSheetId="13">#REF!</definedName>
    <definedName name="_____REV5">#REF!</definedName>
    <definedName name="_____Ser200506" localSheetId="11">#REF!</definedName>
    <definedName name="_____Ser200506" localSheetId="13">#REF!</definedName>
    <definedName name="_____Ser200506">#REF!</definedName>
    <definedName name="_____Ser200705" localSheetId="11">#REF!</definedName>
    <definedName name="_____Ser200705" localSheetId="13">#REF!</definedName>
    <definedName name="_____Ser200705">#REF!</definedName>
    <definedName name="_____Ser200712" localSheetId="11">#REF!</definedName>
    <definedName name="_____Ser200712" localSheetId="13">#REF!</definedName>
    <definedName name="_____Ser200712">#REF!</definedName>
    <definedName name="_____Ser201104" localSheetId="11">#REF!</definedName>
    <definedName name="_____Ser201104" localSheetId="13">#REF!</definedName>
    <definedName name="_____Ser201104">#REF!</definedName>
    <definedName name="_____TR2" localSheetId="11">#REF!</definedName>
    <definedName name="_____TR2" localSheetId="13">#REF!</definedName>
    <definedName name="_____TR2">#REF!</definedName>
    <definedName name="_____TR5" localSheetId="11">#REF!</definedName>
    <definedName name="_____TR5" localSheetId="13">#REF!</definedName>
    <definedName name="_____TR5">#REF!</definedName>
    <definedName name="____abc2" localSheetId="11">#REF!</definedName>
    <definedName name="____abc2" localSheetId="13">#REF!</definedName>
    <definedName name="____abc2">#REF!</definedName>
    <definedName name="____Ele200502" localSheetId="11">#REF!</definedName>
    <definedName name="____Ele200502" localSheetId="13">#REF!</definedName>
    <definedName name="____Ele200502">#REF!</definedName>
    <definedName name="____Ele200609" localSheetId="11">#REF!</definedName>
    <definedName name="____Ele200609" localSheetId="13">#REF!</definedName>
    <definedName name="____Ele200609">#REF!</definedName>
    <definedName name="____pv2" localSheetId="11">#REF!</definedName>
    <definedName name="____pv2" localSheetId="13">#REF!</definedName>
    <definedName name="____pv2">#REF!</definedName>
    <definedName name="____pv3" localSheetId="11">#REF!</definedName>
    <definedName name="____pv3" localSheetId="13">#REF!</definedName>
    <definedName name="____pv3">#REF!</definedName>
    <definedName name="____REV5" localSheetId="11">#REF!</definedName>
    <definedName name="____REV5" localSheetId="13">#REF!</definedName>
    <definedName name="____REV5">#REF!</definedName>
    <definedName name="____Ser200506" localSheetId="11">#REF!</definedName>
    <definedName name="____Ser200506" localSheetId="13">#REF!</definedName>
    <definedName name="____Ser200506">#REF!</definedName>
    <definedName name="____Ser200705" localSheetId="11">#REF!</definedName>
    <definedName name="____Ser200705" localSheetId="13">#REF!</definedName>
    <definedName name="____Ser200705">#REF!</definedName>
    <definedName name="____Ser200712" localSheetId="11">#REF!</definedName>
    <definedName name="____Ser200712" localSheetId="13">#REF!</definedName>
    <definedName name="____Ser200712">#REF!</definedName>
    <definedName name="____Ser201104" localSheetId="11">#REF!</definedName>
    <definedName name="____Ser201104" localSheetId="13">#REF!</definedName>
    <definedName name="____Ser201104">#REF!</definedName>
    <definedName name="____TR2" localSheetId="11">#REF!</definedName>
    <definedName name="____TR2" localSheetId="13">#REF!</definedName>
    <definedName name="____TR2">#REF!</definedName>
    <definedName name="____TR5" localSheetId="11">#REF!</definedName>
    <definedName name="____TR5" localSheetId="13">#REF!</definedName>
    <definedName name="____TR5">#REF!</definedName>
    <definedName name="___abc2" localSheetId="11">#REF!</definedName>
    <definedName name="___abc2" localSheetId="13">#REF!</definedName>
    <definedName name="___abc2">#REF!</definedName>
    <definedName name="___Ele200502" localSheetId="11">#REF!</definedName>
    <definedName name="___Ele200502" localSheetId="13">#REF!</definedName>
    <definedName name="___Ele200502">#REF!</definedName>
    <definedName name="___Ele200609" localSheetId="11">#REF!</definedName>
    <definedName name="___Ele200609" localSheetId="13">#REF!</definedName>
    <definedName name="___Ele200609">#REF!</definedName>
    <definedName name="___pv2" localSheetId="11">#REF!</definedName>
    <definedName name="___pv2" localSheetId="13">#REF!</definedName>
    <definedName name="___pv2">#REF!</definedName>
    <definedName name="___pv3" localSheetId="11">#REF!</definedName>
    <definedName name="___pv3" localSheetId="13">#REF!</definedName>
    <definedName name="___pv3">#REF!</definedName>
    <definedName name="___REV5" localSheetId="11">#REF!</definedName>
    <definedName name="___REV5" localSheetId="13">#REF!</definedName>
    <definedName name="___REV5">#REF!</definedName>
    <definedName name="___Ser200506" localSheetId="11">#REF!</definedName>
    <definedName name="___Ser200506" localSheetId="13">#REF!</definedName>
    <definedName name="___Ser200506">#REF!</definedName>
    <definedName name="___Ser200705" localSheetId="11">#REF!</definedName>
    <definedName name="___Ser200705" localSheetId="13">#REF!</definedName>
    <definedName name="___Ser200705">#REF!</definedName>
    <definedName name="___Ser200712" localSheetId="11">#REF!</definedName>
    <definedName name="___Ser200712" localSheetId="13">#REF!</definedName>
    <definedName name="___Ser200712">#REF!</definedName>
    <definedName name="___Ser201104" localSheetId="11">#REF!</definedName>
    <definedName name="___Ser201104" localSheetId="13">#REF!</definedName>
    <definedName name="___Ser201104">#REF!</definedName>
    <definedName name="___sub1" localSheetId="11">#REF!</definedName>
    <definedName name="___sub1" localSheetId="13">#REF!</definedName>
    <definedName name="___sub1">#REF!</definedName>
    <definedName name="___sub2" localSheetId="11">#REF!</definedName>
    <definedName name="___sub2" localSheetId="13">#REF!</definedName>
    <definedName name="___sub2">#REF!</definedName>
    <definedName name="___sub3" localSheetId="11">#REF!</definedName>
    <definedName name="___sub3" localSheetId="13">#REF!</definedName>
    <definedName name="___sub3">#REF!</definedName>
    <definedName name="___TR2" localSheetId="11">#REF!</definedName>
    <definedName name="___TR2" localSheetId="13">#REF!</definedName>
    <definedName name="___TR2">#REF!</definedName>
    <definedName name="___TR5" localSheetId="11">#REF!</definedName>
    <definedName name="___TR5" localSheetId="13">#REF!</definedName>
    <definedName name="___TR5">#REF!</definedName>
    <definedName name="__1Excel_BuiltIn_Print_Area_1_1" localSheetId="11">#REF!</definedName>
    <definedName name="__1Excel_BuiltIn_Print_Area_1_1" localSheetId="13">#REF!</definedName>
    <definedName name="__1Excel_BuiltIn_Print_Area_1_1">#REF!</definedName>
    <definedName name="__6Excel_BuiltIn_Print_Area_4_1" localSheetId="11">#REF!</definedName>
    <definedName name="__6Excel_BuiltIn_Print_Area_4_1" localSheetId="13">#REF!</definedName>
    <definedName name="__6Excel_BuiltIn_Print_Area_4_1">#REF!</definedName>
    <definedName name="__abc2" localSheetId="11">#REF!</definedName>
    <definedName name="__abc2" localSheetId="13">#REF!</definedName>
    <definedName name="__abc2">#REF!</definedName>
    <definedName name="__Ele200502" localSheetId="11">#REF!</definedName>
    <definedName name="__Ele200502" localSheetId="13">#REF!</definedName>
    <definedName name="__Ele200502">#REF!</definedName>
    <definedName name="__Ele200609" localSheetId="11">#REF!</definedName>
    <definedName name="__Ele200609" localSheetId="13">#REF!</definedName>
    <definedName name="__Ele200609">#REF!</definedName>
    <definedName name="__pv2" localSheetId="11">#REF!</definedName>
    <definedName name="__pv2" localSheetId="13">#REF!</definedName>
    <definedName name="__pv2">#REF!</definedName>
    <definedName name="__pv3" localSheetId="11">#REF!</definedName>
    <definedName name="__pv3" localSheetId="13">#REF!</definedName>
    <definedName name="__pv3">#REF!</definedName>
    <definedName name="__REV5" localSheetId="11">#REF!</definedName>
    <definedName name="__REV5" localSheetId="13">#REF!</definedName>
    <definedName name="__REV5">#REF!</definedName>
    <definedName name="__Ser200506" localSheetId="11">#REF!</definedName>
    <definedName name="__Ser200506" localSheetId="13">#REF!</definedName>
    <definedName name="__Ser200506">#REF!</definedName>
    <definedName name="__Ser200705" localSheetId="11">#REF!</definedName>
    <definedName name="__Ser200705" localSheetId="13">#REF!</definedName>
    <definedName name="__Ser200705">#REF!</definedName>
    <definedName name="__Ser200712" localSheetId="11">#REF!</definedName>
    <definedName name="__Ser200712" localSheetId="13">#REF!</definedName>
    <definedName name="__Ser200712">#REF!</definedName>
    <definedName name="__Ser201104" localSheetId="11">#REF!</definedName>
    <definedName name="__Ser201104" localSheetId="13">#REF!</definedName>
    <definedName name="__Ser201104">#REF!</definedName>
    <definedName name="__TR2" localSheetId="11">#REF!</definedName>
    <definedName name="__TR2" localSheetId="13">#REF!</definedName>
    <definedName name="__TR2">#REF!</definedName>
    <definedName name="__TR5" localSheetId="11">#REF!</definedName>
    <definedName name="__TR5" localSheetId="13">#REF!</definedName>
    <definedName name="__TR5">#REF!</definedName>
    <definedName name="_1Excel_BuiltIn__FilterDatabase_1_1" localSheetId="11">#REF!</definedName>
    <definedName name="_1Excel_BuiltIn__FilterDatabase_1_1" localSheetId="13">#REF!</definedName>
    <definedName name="_1Excel_BuiltIn__FilterDatabase_1_1">#REF!</definedName>
    <definedName name="_1Excel_BuiltIn_Print_Area_1_1" localSheetId="11">#REF!</definedName>
    <definedName name="_1Excel_BuiltIn_Print_Area_1_1" localSheetId="13">#REF!</definedName>
    <definedName name="_1Excel_BuiltIn_Print_Area_1_1">#REF!</definedName>
    <definedName name="_1VB3" localSheetId="11">#REF!</definedName>
    <definedName name="_1VB3" localSheetId="13">#REF!</definedName>
    <definedName name="_1VB3">#REF!</definedName>
    <definedName name="_2Excel_BuiltIn__FilterDatabase_1_1_1" localSheetId="11">#REF!</definedName>
    <definedName name="_2Excel_BuiltIn__FilterDatabase_1_1_1" localSheetId="13">#REF!</definedName>
    <definedName name="_2Excel_BuiltIn__FilterDatabase_1_1_1">#REF!</definedName>
    <definedName name="_2Excel_BuiltIn_Print_Area_2_1" localSheetId="11">#REF!</definedName>
    <definedName name="_2Excel_BuiltIn_Print_Area_2_1" localSheetId="13">#REF!</definedName>
    <definedName name="_2Excel_BuiltIn_Print_Area_2_1" localSheetId="10">#REF!</definedName>
    <definedName name="_2Excel_BuiltIn_Print_Area_2_1" localSheetId="8">#REF!</definedName>
    <definedName name="_2Excel_BuiltIn_Print_Area_2_1">#REF!</definedName>
    <definedName name="_3Excel_BuiltIn_Print_Area_4_1" localSheetId="11">#REF!</definedName>
    <definedName name="_3Excel_BuiltIn_Print_Area_4_1" localSheetId="13">#REF!</definedName>
    <definedName name="_3Excel_BuiltIn_Print_Area_4_1" localSheetId="10">#REF!</definedName>
    <definedName name="_3Excel_BuiltIn_Print_Area_4_1" localSheetId="8">#REF!</definedName>
    <definedName name="_3Excel_BuiltIn_Print_Area_4_1" localSheetId="5">#REF!</definedName>
    <definedName name="_3Excel_BuiltIn_Print_Area_4_1" localSheetId="2">#REF!</definedName>
    <definedName name="_3Excel_BuiltIn_Print_Area_4_1">#REF!</definedName>
    <definedName name="_4Excel_BuiltIn_Print_Area_1_1" localSheetId="11">#REF!</definedName>
    <definedName name="_4Excel_BuiltIn_Print_Area_1_1" localSheetId="13">#REF!</definedName>
    <definedName name="_4Excel_BuiltIn_Print_Area_1_1" localSheetId="5">#REF!</definedName>
    <definedName name="_4Excel_BuiltIn_Print_Area_1_1" localSheetId="2">#REF!</definedName>
    <definedName name="_4Excel_BuiltIn_Print_Area_1_1">#REF!</definedName>
    <definedName name="_5Excel_BuiltIn_Print_Area_2_1" localSheetId="11">#REF!</definedName>
    <definedName name="_5Excel_BuiltIn_Print_Area_2_1" localSheetId="13">#REF!</definedName>
    <definedName name="_5Excel_BuiltIn_Print_Area_2_1" localSheetId="10">#REF!</definedName>
    <definedName name="_5Excel_BuiltIn_Print_Area_2_1" localSheetId="8">#REF!</definedName>
    <definedName name="_5Excel_BuiltIn_Print_Area_2_1" localSheetId="5">#REF!</definedName>
    <definedName name="_5Excel_BuiltIn_Print_Area_2_1" localSheetId="2">#REF!</definedName>
    <definedName name="_5Excel_BuiltIn_Print_Area_2_1">#REF!</definedName>
    <definedName name="_6Excel_BuiltIn_Print_Area_4_1" localSheetId="11">#REF!</definedName>
    <definedName name="_6Excel_BuiltIn_Print_Area_4_1" localSheetId="13">#REF!</definedName>
    <definedName name="_6Excel_BuiltIn_Print_Area_4_1" localSheetId="10">#REF!</definedName>
    <definedName name="_6Excel_BuiltIn_Print_Area_4_1" localSheetId="8">#REF!</definedName>
    <definedName name="_6Excel_BuiltIn_Print_Area_4_1" localSheetId="5">#REF!</definedName>
    <definedName name="_6Excel_BuiltIn_Print_Area_4_1" localSheetId="2">#REF!</definedName>
    <definedName name="_6Excel_BuiltIn_Print_Area_4_1">#REF!</definedName>
    <definedName name="_abc2" localSheetId="11">#REF!</definedName>
    <definedName name="_abc2" localSheetId="13">#REF!</definedName>
    <definedName name="_abc2" localSheetId="5">#REF!</definedName>
    <definedName name="_abc2" localSheetId="2">#REF!</definedName>
    <definedName name="_abc2">#REF!</definedName>
    <definedName name="_Ele200502" localSheetId="11">#REF!</definedName>
    <definedName name="_Ele200502" localSheetId="13">#REF!</definedName>
    <definedName name="_Ele200502">#REF!</definedName>
    <definedName name="_Ele200609" localSheetId="11">#REF!</definedName>
    <definedName name="_Ele200609" localSheetId="13">#REF!</definedName>
    <definedName name="_Ele200609">#REF!</definedName>
    <definedName name="_Fill" localSheetId="11">#REF!</definedName>
    <definedName name="_Fill" localSheetId="13">#REF!</definedName>
    <definedName name="_Fill">#REF!</definedName>
    <definedName name="_xlnm._FilterDatabase" localSheetId="7" hidden="1">'COMPOSIÇÕES '!$I$1:$I$79</definedName>
    <definedName name="_xlnm._FilterDatabase" localSheetId="11" hidden="1">COTAÇÕES!$B$9:$N$11</definedName>
    <definedName name="_xlnm._FilterDatabase" localSheetId="13" hidden="1">'COTAÇÕES (2)'!$B$9:$N$11</definedName>
    <definedName name="_xlnm._FilterDatabase" localSheetId="4" hidden="1">'CURVA ABC'!$C$11:$L$252</definedName>
    <definedName name="_xlnm._FilterDatabase" localSheetId="2" hidden="1">'MEMÓRIA DE CÁLCULO'!$B$7:$M$7</definedName>
    <definedName name="_xlnm._FilterDatabase" localSheetId="1" hidden="1">'PLANILHA ORÇAMENTÁRIA'!$C$12:$M$376</definedName>
    <definedName name="_xlnm._FilterDatabase" localSheetId="0" hidden="1">RESUMO!$C$14:$J$27</definedName>
    <definedName name="_Key1" localSheetId="7">#REF!</definedName>
    <definedName name="_Key1" localSheetId="11">#REF!</definedName>
    <definedName name="_Key1" localSheetId="13">#REF!</definedName>
    <definedName name="_Key1" localSheetId="5">#REF!</definedName>
    <definedName name="_Key1" localSheetId="2">#REF!</definedName>
    <definedName name="_Key1">#REF!</definedName>
    <definedName name="_Key2" localSheetId="11">#REF!</definedName>
    <definedName name="_Key2" localSheetId="13">#REF!</definedName>
    <definedName name="_Key2" localSheetId="5">#REF!</definedName>
    <definedName name="_Key2">#REF!</definedName>
    <definedName name="_pv2" localSheetId="11">#REF!</definedName>
    <definedName name="_pv2" localSheetId="13">#REF!</definedName>
    <definedName name="_pv2" localSheetId="5">#REF!</definedName>
    <definedName name="_pv2" localSheetId="2">#REF!</definedName>
    <definedName name="_pv2">#REF!</definedName>
    <definedName name="_pv3" localSheetId="11">#REF!</definedName>
    <definedName name="_pv3" localSheetId="13">#REF!</definedName>
    <definedName name="_pv3" localSheetId="2">#REF!</definedName>
    <definedName name="_pv3">#REF!</definedName>
    <definedName name="_REV5" localSheetId="11">#REF!</definedName>
    <definedName name="_REV5" localSheetId="13">#REF!</definedName>
    <definedName name="_REV5" localSheetId="2">#REF!</definedName>
    <definedName name="_REV5">#REF!</definedName>
    <definedName name="_Ser200506" localSheetId="11">#REF!</definedName>
    <definedName name="_Ser200506" localSheetId="13">#REF!</definedName>
    <definedName name="_Ser200506">#REF!</definedName>
    <definedName name="_Ser200705" localSheetId="11">#REF!</definedName>
    <definedName name="_Ser200705" localSheetId="13">#REF!</definedName>
    <definedName name="_Ser200705">#REF!</definedName>
    <definedName name="_Ser200712" localSheetId="11">#REF!</definedName>
    <definedName name="_Ser200712" localSheetId="13">#REF!</definedName>
    <definedName name="_Ser200712">#REF!</definedName>
    <definedName name="_Ser201104" localSheetId="11">#REF!</definedName>
    <definedName name="_Ser201104" localSheetId="13">#REF!</definedName>
    <definedName name="_Ser201104">#REF!</definedName>
    <definedName name="_Sort" localSheetId="11">#REF!</definedName>
    <definedName name="_Sort" localSheetId="13">#REF!</definedName>
    <definedName name="_Sort">#REF!</definedName>
    <definedName name="_sub1" localSheetId="11">#REF!</definedName>
    <definedName name="_sub1" localSheetId="13">#REF!</definedName>
    <definedName name="_sub1">#REF!</definedName>
    <definedName name="_sub2" localSheetId="11">#REF!</definedName>
    <definedName name="_sub2" localSheetId="13">#REF!</definedName>
    <definedName name="_sub2">#REF!</definedName>
    <definedName name="_sub3" localSheetId="11">#REF!</definedName>
    <definedName name="_sub3" localSheetId="13">#REF!</definedName>
    <definedName name="_sub3">#REF!</definedName>
    <definedName name="_TR2" localSheetId="11">#REF!</definedName>
    <definedName name="_TR2" localSheetId="13">#REF!</definedName>
    <definedName name="_TR2">#REF!</definedName>
    <definedName name="_TR5" localSheetId="11">#REF!</definedName>
    <definedName name="_TR5" localSheetId="13">#REF!</definedName>
    <definedName name="_TR5">#REF!</definedName>
    <definedName name="_XXX" localSheetId="11">#REF!</definedName>
    <definedName name="_XXX" localSheetId="13">#REF!</definedName>
    <definedName name="_XXX">#REF!</definedName>
    <definedName name="A" localSheetId="11">#REF!</definedName>
    <definedName name="A" localSheetId="13">#REF!</definedName>
    <definedName name="A" localSheetId="10">#REF!</definedName>
    <definedName name="a" localSheetId="9">#REF!</definedName>
    <definedName name="A" localSheetId="8">#REF!</definedName>
    <definedName name="A">#REF!</definedName>
    <definedName name="A_BritaGrad">1.2246</definedName>
    <definedName name="A_Pilar">0.75^2*PI()</definedName>
    <definedName name="A_Sec_Laj_Tras">1.1728</definedName>
    <definedName name="A_Sec_Tabu">2.45</definedName>
    <definedName name="A010160100" localSheetId="11">#REF!</definedName>
    <definedName name="A010160100" localSheetId="13">#REF!</definedName>
    <definedName name="A010160100" localSheetId="10">#REF!</definedName>
    <definedName name="A010160100" localSheetId="8">#REF!</definedName>
    <definedName name="A010160100">#REF!</definedName>
    <definedName name="A010505000" localSheetId="11">#REF!</definedName>
    <definedName name="A010505000" localSheetId="13">#REF!</definedName>
    <definedName name="A010505000" localSheetId="10">#REF!</definedName>
    <definedName name="A010505000" localSheetId="8">#REF!</definedName>
    <definedName name="A010505000">#REF!</definedName>
    <definedName name="A020200010" localSheetId="11">#REF!</definedName>
    <definedName name="A020200010" localSheetId="13">#REF!</definedName>
    <definedName name="A020200010" localSheetId="10">#REF!</definedName>
    <definedName name="A020200010" localSheetId="8">#REF!</definedName>
    <definedName name="A020200010">#REF!</definedName>
    <definedName name="A020200080" localSheetId="11">#REF!</definedName>
    <definedName name="A020200080" localSheetId="13">#REF!</definedName>
    <definedName name="A020200080" localSheetId="10">#REF!</definedName>
    <definedName name="A020200080" localSheetId="8">#REF!</definedName>
    <definedName name="A020200080">#REF!</definedName>
    <definedName name="A03.020.0851" localSheetId="11">#REF!</definedName>
    <definedName name="A03.020.0851" localSheetId="13">#REF!</definedName>
    <definedName name="A03.020.0851" localSheetId="10">#REF!</definedName>
    <definedName name="A03.020.0851" localSheetId="8">#REF!</definedName>
    <definedName name="A03.020.0851">#REF!</definedName>
    <definedName name="A030130010" localSheetId="11">#REF!</definedName>
    <definedName name="A030130010" localSheetId="13">#REF!</definedName>
    <definedName name="A030130010" localSheetId="10">#REF!</definedName>
    <definedName name="A030130010" localSheetId="8">#REF!</definedName>
    <definedName name="A030130010">#REF!</definedName>
    <definedName name="A030130011" localSheetId="11">#REF!</definedName>
    <definedName name="A030130011" localSheetId="13">#REF!</definedName>
    <definedName name="A030130011" localSheetId="10">#REF!</definedName>
    <definedName name="A030130011" localSheetId="8">#REF!</definedName>
    <definedName name="A030130011">#REF!</definedName>
    <definedName name="A030160501" localSheetId="11">#REF!</definedName>
    <definedName name="A030160501" localSheetId="13">#REF!</definedName>
    <definedName name="A030160501" localSheetId="10">#REF!</definedName>
    <definedName name="A030160501" localSheetId="8">#REF!</definedName>
    <definedName name="A030160501">#REF!</definedName>
    <definedName name="A030250100" localSheetId="11">#REF!</definedName>
    <definedName name="A030250100" localSheetId="13">#REF!</definedName>
    <definedName name="A030250100" localSheetId="10">#REF!</definedName>
    <definedName name="A030250100" localSheetId="8">#REF!</definedName>
    <definedName name="A030250100">#REF!</definedName>
    <definedName name="A040050130" localSheetId="11">#REF!</definedName>
    <definedName name="A040050130" localSheetId="13">#REF!</definedName>
    <definedName name="A040050130" localSheetId="10">#REF!</definedName>
    <definedName name="A040050130" localSheetId="8">#REF!</definedName>
    <definedName name="A040050130">#REF!</definedName>
    <definedName name="A040110511" localSheetId="11">#REF!</definedName>
    <definedName name="A040110511" localSheetId="13">#REF!</definedName>
    <definedName name="A040110511" localSheetId="10">#REF!</definedName>
    <definedName name="A040110511" localSheetId="8">#REF!</definedName>
    <definedName name="A040110511">#REF!</definedName>
    <definedName name="A050150050" localSheetId="11">#REF!</definedName>
    <definedName name="A050150050" localSheetId="13">#REF!</definedName>
    <definedName name="A050150050" localSheetId="10">#REF!</definedName>
    <definedName name="A050150050" localSheetId="8">#REF!</definedName>
    <definedName name="A050150050">#REF!</definedName>
    <definedName name="A050200140" localSheetId="11">#REF!</definedName>
    <definedName name="A050200140" localSheetId="13">#REF!</definedName>
    <definedName name="A050200140" localSheetId="10">#REF!</definedName>
    <definedName name="A050200140" localSheetId="8">#REF!</definedName>
    <definedName name="A050200140">#REF!</definedName>
    <definedName name="A050210050" localSheetId="11">#REF!</definedName>
    <definedName name="A050210050" localSheetId="13">#REF!</definedName>
    <definedName name="A050210050" localSheetId="10">#REF!</definedName>
    <definedName name="A050210050" localSheetId="8">#REF!</definedName>
    <definedName name="A050210050">#REF!</definedName>
    <definedName name="A050210100" localSheetId="11">#REF!</definedName>
    <definedName name="A050210100" localSheetId="13">#REF!</definedName>
    <definedName name="A050210100" localSheetId="10">#REF!</definedName>
    <definedName name="A050210100" localSheetId="8">#REF!</definedName>
    <definedName name="A050210100">#REF!</definedName>
    <definedName name="A050210750" localSheetId="11">#REF!</definedName>
    <definedName name="A050210750" localSheetId="13">#REF!</definedName>
    <definedName name="A050210750" localSheetId="10">#REF!</definedName>
    <definedName name="A050210750" localSheetId="8">#REF!</definedName>
    <definedName name="A050210750">#REF!</definedName>
    <definedName name="a06.004.0320" localSheetId="11">#REF!</definedName>
    <definedName name="a06.004.0320" localSheetId="13">#REF!</definedName>
    <definedName name="a06.004.0320" localSheetId="10">#REF!</definedName>
    <definedName name="a06.004.0320" localSheetId="8">#REF!</definedName>
    <definedName name="a06.004.0320">#REF!</definedName>
    <definedName name="A060030500" localSheetId="11">#REF!</definedName>
    <definedName name="A060030500" localSheetId="13">#REF!</definedName>
    <definedName name="A060030500" localSheetId="10">#REF!</definedName>
    <definedName name="A060030500" localSheetId="8">#REF!</definedName>
    <definedName name="A060030500">#REF!</definedName>
    <definedName name="A060040300" localSheetId="11">#REF!</definedName>
    <definedName name="A060040300" localSheetId="13">#REF!</definedName>
    <definedName name="A060040300" localSheetId="10">#REF!</definedName>
    <definedName name="A060040300" localSheetId="8">#REF!</definedName>
    <definedName name="A060040300">#REF!</definedName>
    <definedName name="A060140120" localSheetId="11">#REF!</definedName>
    <definedName name="A060140120" localSheetId="13">#REF!</definedName>
    <definedName name="A060140120" localSheetId="10">#REF!</definedName>
    <definedName name="A060140120" localSheetId="8">#REF!</definedName>
    <definedName name="A060140120">#REF!</definedName>
    <definedName name="A060160120" localSheetId="11">#REF!</definedName>
    <definedName name="A060160120" localSheetId="13">#REF!</definedName>
    <definedName name="A060160120" localSheetId="10">#REF!</definedName>
    <definedName name="A060160120" localSheetId="8">#REF!</definedName>
    <definedName name="A060160120">#REF!</definedName>
    <definedName name="A060160410" localSheetId="11">#REF!</definedName>
    <definedName name="A060160410" localSheetId="13">#REF!</definedName>
    <definedName name="A060160410" localSheetId="10">#REF!</definedName>
    <definedName name="A060160410" localSheetId="8">#REF!</definedName>
    <definedName name="A060160410">#REF!</definedName>
    <definedName name="A080010030" localSheetId="11">#REF!</definedName>
    <definedName name="A080010030" localSheetId="13">#REF!</definedName>
    <definedName name="A080010030" localSheetId="10">#REF!</definedName>
    <definedName name="A080010030" localSheetId="8">#REF!</definedName>
    <definedName name="A080010030">#REF!</definedName>
    <definedName name="A080150100" localSheetId="11">#REF!</definedName>
    <definedName name="A080150100" localSheetId="13">#REF!</definedName>
    <definedName name="A080150100" localSheetId="10">#REF!</definedName>
    <definedName name="A080150100" localSheetId="8">#REF!</definedName>
    <definedName name="A080150100">#REF!</definedName>
    <definedName name="A080270120" localSheetId="11">#REF!</definedName>
    <definedName name="A080270120" localSheetId="13">#REF!</definedName>
    <definedName name="A080270120" localSheetId="10">#REF!</definedName>
    <definedName name="A080270120" localSheetId="8">#REF!</definedName>
    <definedName name="A080270120">#REF!</definedName>
    <definedName name="A150010310" localSheetId="11">#REF!</definedName>
    <definedName name="A150010310" localSheetId="13">#REF!</definedName>
    <definedName name="A150010310" localSheetId="10">#REF!</definedName>
    <definedName name="A150010310" localSheetId="8">#REF!</definedName>
    <definedName name="A150010310">#REF!</definedName>
    <definedName name="A200040031" localSheetId="11">#REF!</definedName>
    <definedName name="A200040031" localSheetId="13">#REF!</definedName>
    <definedName name="A200040031" localSheetId="10">#REF!</definedName>
    <definedName name="A200040031" localSheetId="8">#REF!</definedName>
    <definedName name="A200040031">#REF!</definedName>
    <definedName name="A200090011" localSheetId="11">#REF!</definedName>
    <definedName name="A200090011" localSheetId="13">#REF!</definedName>
    <definedName name="A200090011" localSheetId="10">#REF!</definedName>
    <definedName name="A200090011" localSheetId="8">#REF!</definedName>
    <definedName name="A200090011">#REF!</definedName>
    <definedName name="A200280200" localSheetId="11">#REF!</definedName>
    <definedName name="A200280200" localSheetId="13">#REF!</definedName>
    <definedName name="A200280200" localSheetId="10">#REF!</definedName>
    <definedName name="A200280200" localSheetId="8">#REF!</definedName>
    <definedName name="A200280200">#REF!</definedName>
    <definedName name="aa" localSheetId="11">#REF!</definedName>
    <definedName name="aa" localSheetId="13">#REF!</definedName>
    <definedName name="aa" localSheetId="5">#REF!</definedName>
    <definedName name="aa" localSheetId="2">#REF!</definedName>
    <definedName name="aa">#REF!</definedName>
    <definedName name="aaa" localSheetId="11">#REF!</definedName>
    <definedName name="aaa" localSheetId="13">#REF!</definedName>
    <definedName name="aaa" localSheetId="5">#REF!</definedName>
    <definedName name="aaa" localSheetId="2">#REF!</definedName>
    <definedName name="aaa">#REF!</definedName>
    <definedName name="AAAAAAAAAAAAAAAAAAAAAAAAAAAAAAAAAAAAAAAAAAAAAAAAAAAAAAA" localSheetId="7" hidden="1">IF(OR(Import.Desoneracao="DESONERADO",Import.Desoneracao="SIM"),"SIM","NÃO")</definedName>
    <definedName name="AAAAAAAAAAAAAAAAAAAAAAAAAAAAAAAAAAAAAAAAAAAAAAAAAAAAAAA" localSheetId="11" hidden="1">IF(OR(COTAÇÕES!Import.Desoneracao="DESONERADO",COTAÇÕES!Import.Desoneracao="SIM"),"SIM","NÃO")</definedName>
    <definedName name="AAAAAAAAAAAAAAAAAAAAAAAAAAAAAAAAAAAAAAAAAAAAAAAAAAAAAAA" localSheetId="13" hidden="1">IF(OR('COTAÇÕES (2)'!Import.Desoneracao="DESONERADO",'COTAÇÕES (2)'!Import.Desoneracao="SIM"),"SIM","NÃO")</definedName>
    <definedName name="AAAAAAAAAAAAAAAAAAAAAAAAAAAAAAAAAAAAAAAAAAAAAAAAAAAAAAA" localSheetId="10" hidden="1">IF(OR('CPU-001 - ADM LOCAL'!Import.Desoneracao="DESONERADO",'CPU-001 - ADM LOCAL'!Import.Desoneracao="SIM"),"SIM","NÃO")</definedName>
    <definedName name="AAAAAAAAAAAAAAAAAAAAAAAAAAAAAAAAAAAAAAAAAAAAAAAAAAAAAAA" localSheetId="8" hidden="1">IF(OR('CPU-XXX - ENSAIO PIT'!Import.Desoneracao="DESONERADO",'CPU-XXX - ENSAIO PIT'!Import.Desoneracao="SIM"),"SIM","NÃO")</definedName>
    <definedName name="AAAAAAAAAAAAAAAAAAAAAAAAAAAAAAAAAAAAAAAAAAAAAAAAAAAAAAA" localSheetId="5" hidden="1">IF(OR([0]!Import.Desoneracao="DESONERADO",[0]!Import.Desoneracao="SIM"),"SIM","NÃO")</definedName>
    <definedName name="AAAAAAAAAAAAAAAAAAAAAAAAAAAAAAAAAAAAAAAAAAAAAAAAAAAAAAA" localSheetId="2" hidden="1">IF(OR(Import.Desoneracao="DESONERADO",Import.Desoneracao="SIM"),"SIM","NÃO")</definedName>
    <definedName name="AAAAAAAAAAAAAAAAAAAAAAAAAAAAAAAAAAAAAAAAAAAAAAAAAAAAAAA" hidden="1">IF(OR(Import.Desoneracao="DESONERADO",Import.Desoneracao="SIM"),"SIM","NÃO")</definedName>
    <definedName name="abc" localSheetId="11">#REF!</definedName>
    <definedName name="abc" localSheetId="13">#REF!</definedName>
    <definedName name="abc" localSheetId="5">#REF!</definedName>
    <definedName name="abc" localSheetId="2">#REF!</definedName>
    <definedName name="abc">#REF!</definedName>
    <definedName name="Abrigo_moto_gerador_consulta" localSheetId="11">#REF!</definedName>
    <definedName name="Abrigo_moto_gerador_consulta" localSheetId="13">#REF!</definedName>
    <definedName name="Abrigo_moto_gerador_consulta" localSheetId="5">#REF!</definedName>
    <definedName name="Abrigo_moto_gerador_consulta" localSheetId="2">#REF!</definedName>
    <definedName name="Abrigo_moto_gerador_consulta">#REF!</definedName>
    <definedName name="Acesso_Estacao_01" localSheetId="11">#REF!</definedName>
    <definedName name="Acesso_Estacao_01" localSheetId="13">#REF!</definedName>
    <definedName name="Acesso_Estacao_01" localSheetId="5">#REF!</definedName>
    <definedName name="Acesso_Estacao_01" localSheetId="2">#REF!</definedName>
    <definedName name="Acesso_Estacao_01">#REF!</definedName>
    <definedName name="ACOMPANHAMENTO" localSheetId="11" hidden="1">IF(VALUE(#REF!)=2,"BM","PLE")</definedName>
    <definedName name="ACOMPANHAMENTO" localSheetId="13" hidden="1">IF(VALUE(#REF!)=2,"BM","PLE")</definedName>
    <definedName name="ACOMPANHAMENTO" localSheetId="10" hidden="1">IF(VALUE(#REF!)=2,"BM","PLE")</definedName>
    <definedName name="ACOMPANHAMENTO" localSheetId="8" hidden="1">IF(VALUE(#REF!)=2,"BM","PLE")</definedName>
    <definedName name="ACOMPANHAMENTO" hidden="1">IF(VALUE(#REF!)=2,"BM","PLE")</definedName>
    <definedName name="Acréscimo" localSheetId="11">#REF!</definedName>
    <definedName name="Acréscimo" localSheetId="13">#REF!</definedName>
    <definedName name="Acréscimo" localSheetId="10">#REF!</definedName>
    <definedName name="Acréscimo" localSheetId="8">#REF!</definedName>
    <definedName name="Acréscimo">#REF!</definedName>
    <definedName name="ademir" localSheetId="7">#REF!</definedName>
    <definedName name="ademir" localSheetId="11">#REF!</definedName>
    <definedName name="ademir" localSheetId="13">#REF!</definedName>
    <definedName name="ademir" localSheetId="5">#REF!</definedName>
    <definedName name="ademir" localSheetId="2">#REF!</definedName>
    <definedName name="ademir">#REF!</definedName>
    <definedName name="adfv" localSheetId="11">#REF!</definedName>
    <definedName name="adfv" localSheetId="13">#REF!</definedName>
    <definedName name="adfv" localSheetId="5">#REF!</definedName>
    <definedName name="adfv" localSheetId="2">#REF!</definedName>
    <definedName name="adfv">#REF!</definedName>
    <definedName name="Administração" localSheetId="11">#REF!</definedName>
    <definedName name="Administração" localSheetId="13">#REF!</definedName>
    <definedName name="Administração">#REF!</definedName>
    <definedName name="ALTERAÇÃO" localSheetId="11">#REF!</definedName>
    <definedName name="ALTERAÇÃO" localSheetId="13">#REF!</definedName>
    <definedName name="ALTERAÇÃO">#REF!</definedName>
    <definedName name="alturadocorte" localSheetId="11">#REF!</definedName>
    <definedName name="alturadocorte" localSheetId="13">#REF!</definedName>
    <definedName name="alturadocorte" localSheetId="10">#REF!</definedName>
    <definedName name="alturadocorte" localSheetId="8">#REF!</definedName>
    <definedName name="alturadocorte">#REF!</definedName>
    <definedName name="AREA" localSheetId="7">#REF!</definedName>
    <definedName name="AREA" localSheetId="11">#REF!</definedName>
    <definedName name="AREA" localSheetId="13">#REF!</definedName>
    <definedName name="AREA" localSheetId="10">#REF!</definedName>
    <definedName name="AREA" localSheetId="8">#REF!</definedName>
    <definedName name="AREA">#REF!</definedName>
    <definedName name="_xlnm.Print_Area" localSheetId="12">BASE!$A$1:$E$33721</definedName>
    <definedName name="_xlnm.Print_Area" localSheetId="6">'COMP. BDI'!$B$2:$N$33</definedName>
    <definedName name="_xlnm.Print_Area" localSheetId="7">'COMPOSIÇÕES '!$B$2:$I$396</definedName>
    <definedName name="_xlnm.Print_Area" localSheetId="11">COTAÇÕES!$B$2:$N$33</definedName>
    <definedName name="_xlnm.Print_Area" localSheetId="13">'COTAÇÕES (2)'!$B$2:$N$37</definedName>
    <definedName name="_xlnm.Print_Area" localSheetId="10">'CPU-001 - ADM LOCAL'!$B$2:$L$36</definedName>
    <definedName name="_xlnm.Print_Area" localSheetId="9">'CPU-0XX. - LANÇAMENTO EST. MET'!$B$2:$M$40</definedName>
    <definedName name="_xlnm.Print_Area" localSheetId="8">'CPU-XXX - ENSAIO PIT'!$B$2:$K$19</definedName>
    <definedName name="_xlnm.Print_Area" localSheetId="3">CRONOGRAMA!$B$3:$BA$32</definedName>
    <definedName name="_xlnm.Print_Area" localSheetId="4">'CURVA ABC'!$C$2:$L$251</definedName>
    <definedName name="_xlnm.Print_Area" localSheetId="5">'ENCARGOS SOCIAIS COM ADIC. NOT.'!$B$2:$G$50</definedName>
    <definedName name="_xlnm.Print_Area" localSheetId="2">'MEMÓRIA DE CÁLCULO'!$B$2:$M$2498</definedName>
    <definedName name="_xlnm.Print_Area" localSheetId="1">'PLANILHA ORÇAMENTÁRIA'!$B$2:$M$377</definedName>
    <definedName name="_xlnm.Print_Area" localSheetId="0">RESUMO!$C$2:$J$33</definedName>
    <definedName name="_xlnm.Print_Area">#REF!</definedName>
    <definedName name="ÁreaTotal" localSheetId="11">#REF!</definedName>
    <definedName name="ÁreaTotal" localSheetId="13">#REF!</definedName>
    <definedName name="ÁreaTotal" localSheetId="10">#REF!</definedName>
    <definedName name="ÁreaTotal" localSheetId="8">#REF!</definedName>
    <definedName name="ÁreaTotal">#REF!</definedName>
    <definedName name="asd" localSheetId="11">#REF!</definedName>
    <definedName name="asd" localSheetId="13">#REF!</definedName>
    <definedName name="asd" localSheetId="5">#REF!</definedName>
    <definedName name="asd" localSheetId="2">#REF!</definedName>
    <definedName name="asd">#REF!</definedName>
    <definedName name="asdsd" localSheetId="11" hidden="1">{#N/A,#N/A,FALSE,"GERAL";#N/A,#N/A,FALSE,"012-96";#N/A,#N/A,FALSE,"018-96";#N/A,#N/A,FALSE,"027-96";#N/A,#N/A,FALSE,"059-96";#N/A,#N/A,FALSE,"076-96";#N/A,#N/A,FALSE,"019-97";#N/A,#N/A,FALSE,"021-97";#N/A,#N/A,FALSE,"022-97";#N/A,#N/A,FALSE,"028-97"}</definedName>
    <definedName name="asdsd" localSheetId="13" hidden="1">{#N/A,#N/A,FALSE,"GERAL";#N/A,#N/A,FALSE,"012-96";#N/A,#N/A,FALSE,"018-96";#N/A,#N/A,FALSE,"027-96";#N/A,#N/A,FALSE,"059-96";#N/A,#N/A,FALSE,"076-96";#N/A,#N/A,FALSE,"019-97";#N/A,#N/A,FALSE,"021-97";#N/A,#N/A,FALSE,"022-97";#N/A,#N/A,FALSE,"028-97"}</definedName>
    <definedName name="asdsd" localSheetId="10" hidden="1">{#N/A,#N/A,FALSE,"GERAL";#N/A,#N/A,FALSE,"012-96";#N/A,#N/A,FALSE,"018-96";#N/A,#N/A,FALSE,"027-96";#N/A,#N/A,FALSE,"059-96";#N/A,#N/A,FALSE,"076-96";#N/A,#N/A,FALSE,"019-97";#N/A,#N/A,FALSE,"021-97";#N/A,#N/A,FALSE,"022-97";#N/A,#N/A,FALSE,"028-97"}</definedName>
    <definedName name="asdsd" localSheetId="8" hidden="1">{#N/A,#N/A,FALSE,"GERAL";#N/A,#N/A,FALSE,"012-96";#N/A,#N/A,FALSE,"018-96";#N/A,#N/A,FALSE,"027-96";#N/A,#N/A,FALSE,"059-96";#N/A,#N/A,FALSE,"076-96";#N/A,#N/A,FALSE,"019-97";#N/A,#N/A,FALSE,"021-97";#N/A,#N/A,FALSE,"022-97";#N/A,#N/A,FALSE,"028-97"}</definedName>
    <definedName name="asdsd" hidden="1">{#N/A,#N/A,FALSE,"GERAL";#N/A,#N/A,FALSE,"012-96";#N/A,#N/A,FALSE,"018-96";#N/A,#N/A,FALSE,"027-96";#N/A,#N/A,FALSE,"059-96";#N/A,#N/A,FALSE,"076-96";#N/A,#N/A,FALSE,"019-97";#N/A,#N/A,FALSE,"021-97";#N/A,#N/A,FALSE,"022-97";#N/A,#N/A,FALSE,"028-97"}</definedName>
    <definedName name="Aterros" localSheetId="11">#REF!</definedName>
    <definedName name="Aterros" localSheetId="13">#REF!</definedName>
    <definedName name="Aterros">#REF!</definedName>
    <definedName name="B" localSheetId="11">#REF!</definedName>
    <definedName name="B" localSheetId="13">#REF!</definedName>
    <definedName name="B">#REF!</definedName>
    <definedName name="_xlnm.Database" localSheetId="11">#REF!</definedName>
    <definedName name="_xlnm.Database" localSheetId="13">#REF!</definedName>
    <definedName name="_xlnm.Database" localSheetId="5">#REF!</definedName>
    <definedName name="_xlnm.Database" localSheetId="2">#REF!</definedName>
    <definedName name="_xlnm.Database">#REF!</definedName>
    <definedName name="BASICO" localSheetId="11">#REF!</definedName>
    <definedName name="BASICO" localSheetId="13">#REF!</definedName>
    <definedName name="BASICO">#REF!</definedName>
    <definedName name="BDI" localSheetId="11">#REF!</definedName>
    <definedName name="BDI" localSheetId="13">#REF!</definedName>
    <definedName name="BDI" localSheetId="10">#REF!</definedName>
    <definedName name="BDI" localSheetId="8">#REF!</definedName>
    <definedName name="BDI">#REF!</definedName>
    <definedName name="BDI.Opcao" localSheetId="11" hidden="1">#REF!</definedName>
    <definedName name="BDI.Opcao" localSheetId="13" hidden="1">#REF!</definedName>
    <definedName name="BDI.Opcao" localSheetId="10" hidden="1">#REF!</definedName>
    <definedName name="BDI.Opcao" localSheetId="8" hidden="1">#REF!</definedName>
    <definedName name="BDI.Opcao" hidden="1">#REF!</definedName>
    <definedName name="BDI.TipoObra" localSheetId="11" hidden="1">#REF!</definedName>
    <definedName name="BDI.TipoObra" localSheetId="13" hidden="1">#REF!</definedName>
    <definedName name="BDI.TipoObra" localSheetId="10" hidden="1">#REF!</definedName>
    <definedName name="BDI.TipoObra" localSheetId="8" hidden="1">#REF!</definedName>
    <definedName name="BDI.TipoObra" hidden="1">#REF!</definedName>
    <definedName name="bghsbhf" localSheetId="11">#REF!</definedName>
    <definedName name="bghsbhf" localSheetId="13">#REF!</definedName>
    <definedName name="bghsbhf" localSheetId="10">#REF!</definedName>
    <definedName name="bghsbhf" localSheetId="8">#REF!</definedName>
    <definedName name="bghsbhf">#REF!</definedName>
    <definedName name="BJJJJJJJJJ" localSheetId="11">#REF!</definedName>
    <definedName name="BJJJJJJJJJ" localSheetId="13">#REF!</definedName>
    <definedName name="BJJJJJJJJJ" localSheetId="10">#REF!</definedName>
    <definedName name="BJJJJJJJJJ" localSheetId="8">#REF!</definedName>
    <definedName name="BJJJJJJJJJ">#REF!</definedName>
    <definedName name="bosta" localSheetId="7">#REF!</definedName>
    <definedName name="bosta" localSheetId="11">#REF!</definedName>
    <definedName name="bosta" localSheetId="13">#REF!</definedName>
    <definedName name="bosta" localSheetId="5">#REF!</definedName>
    <definedName name="bosta" localSheetId="2">#REF!</definedName>
    <definedName name="bosta">#REF!</definedName>
    <definedName name="botafora" localSheetId="11">#REF!</definedName>
    <definedName name="botafora" localSheetId="13">#REF!</definedName>
    <definedName name="botafora" localSheetId="10">#REF!</definedName>
    <definedName name="botafora" localSheetId="8">#REF!</definedName>
    <definedName name="botafora">#REF!</definedName>
    <definedName name="brita" localSheetId="11">#REF!</definedName>
    <definedName name="brita" localSheetId="13">#REF!</definedName>
    <definedName name="brita" localSheetId="10">#REF!</definedName>
    <definedName name="brita" localSheetId="8">#REF!</definedName>
    <definedName name="brita">#REF!</definedName>
    <definedName name="bstc20" localSheetId="11">#REF!</definedName>
    <definedName name="bstc20" localSheetId="13">#REF!</definedName>
    <definedName name="bstc20" localSheetId="10">#REF!</definedName>
    <definedName name="bstc20" localSheetId="8">#REF!</definedName>
    <definedName name="bstc20">#REF!</definedName>
    <definedName name="bstc40" localSheetId="11">#REF!</definedName>
    <definedName name="bstc40" localSheetId="13">#REF!</definedName>
    <definedName name="bstc40" localSheetId="10">#REF!</definedName>
    <definedName name="bstc40" localSheetId="8">#REF!</definedName>
    <definedName name="bstc40">#REF!</definedName>
    <definedName name="bstc60" localSheetId="11">#REF!</definedName>
    <definedName name="bstc60" localSheetId="13">#REF!</definedName>
    <definedName name="bstc60" localSheetId="10">#REF!</definedName>
    <definedName name="bstc60" localSheetId="8">#REF!</definedName>
    <definedName name="bstc60">#REF!</definedName>
    <definedName name="bstc80" localSheetId="11">#REF!</definedName>
    <definedName name="bstc80" localSheetId="13">#REF!</definedName>
    <definedName name="bstc80" localSheetId="10">#REF!</definedName>
    <definedName name="bstc80" localSheetId="8">#REF!</definedName>
    <definedName name="bstc80">#REF!</definedName>
    <definedName name="C_" localSheetId="11">#REF!</definedName>
    <definedName name="C_" localSheetId="13">#REF!</definedName>
    <definedName name="C_" localSheetId="5">#REF!</definedName>
    <definedName name="C_" localSheetId="2">#REF!</definedName>
    <definedName name="C_">#REF!</definedName>
    <definedName name="Cabeçalho" localSheetId="11">#REF!</definedName>
    <definedName name="Cabeçalho" localSheetId="13">#REF!</definedName>
    <definedName name="Cabeçalho">#REF!</definedName>
    <definedName name="caixadecentro" localSheetId="11">#REF!</definedName>
    <definedName name="caixadecentro" localSheetId="13">#REF!</definedName>
    <definedName name="caixadecentro" localSheetId="10">#REF!</definedName>
    <definedName name="caixadecentro" localSheetId="8">#REF!</definedName>
    <definedName name="caixadecentro">#REF!</definedName>
    <definedName name="Calcular" localSheetId="11">#REF!</definedName>
    <definedName name="Calcular" localSheetId="13">#REF!</definedName>
    <definedName name="Calcular" localSheetId="10">#REF!</definedName>
    <definedName name="Calcular" localSheetId="8">#REF!</definedName>
    <definedName name="Calcular">#REF!</definedName>
    <definedName name="CalcularAgora" localSheetId="11">#REF!</definedName>
    <definedName name="CalcularAgora" localSheetId="13">#REF!</definedName>
    <definedName name="CalcularAgora" localSheetId="10">#REF!</definedName>
    <definedName name="CalcularAgora" localSheetId="8">#REF!</definedName>
    <definedName name="CalcularAgora">#REF!</definedName>
    <definedName name="CalcularAterro" localSheetId="11">#REF!</definedName>
    <definedName name="CalcularAterro" localSheetId="13">#REF!</definedName>
    <definedName name="CalcularAterro" localSheetId="10">#REF!</definedName>
    <definedName name="CalcularAterro" localSheetId="8">#REF!</definedName>
    <definedName name="CalcularAterro">#REF!</definedName>
    <definedName name="CalcularCorte" localSheetId="11">#REF!</definedName>
    <definedName name="CalcularCorte" localSheetId="13">#REF!</definedName>
    <definedName name="CalcularCorte">#REF!</definedName>
    <definedName name="CalculoFossa20" localSheetId="7" hidden="1">{#N/A,#N/A,FALSE,"ALVENARIA";#N/A,#N/A,FALSE,"BLOCOS";#N/A,#N/A,FALSE,"CINTAS";#N/A,#N/A,FALSE,"CORTINA";#N/A,#N/A,FALSE,"LAJES";#N/A,#N/A,FALSE,"PILARES";#N/A,#N/A,FALSE,"VIGAS"}</definedName>
    <definedName name="CalculoFossa20" localSheetId="11" hidden="1">{#N/A,#N/A,FALSE,"ALVENARIA";#N/A,#N/A,FALSE,"BLOCOS";#N/A,#N/A,FALSE,"CINTAS";#N/A,#N/A,FALSE,"CORTINA";#N/A,#N/A,FALSE,"LAJES";#N/A,#N/A,FALSE,"PILARES";#N/A,#N/A,FALSE,"VIGAS"}</definedName>
    <definedName name="CalculoFossa20" localSheetId="13" hidden="1">{#N/A,#N/A,FALSE,"ALVENARIA";#N/A,#N/A,FALSE,"BLOCOS";#N/A,#N/A,FALSE,"CINTAS";#N/A,#N/A,FALSE,"CORTINA";#N/A,#N/A,FALSE,"LAJES";#N/A,#N/A,FALSE,"PILARES";#N/A,#N/A,FALSE,"VIGAS"}</definedName>
    <definedName name="CalculoFossa20" localSheetId="10" hidden="1">{#N/A,#N/A,FALSE,"ALVENARIA";#N/A,#N/A,FALSE,"BLOCOS";#N/A,#N/A,FALSE,"CINTAS";#N/A,#N/A,FALSE,"CORTINA";#N/A,#N/A,FALSE,"LAJES";#N/A,#N/A,FALSE,"PILARES";#N/A,#N/A,FALSE,"VIGAS"}</definedName>
    <definedName name="CalculoFossa20" localSheetId="8" hidden="1">{#N/A,#N/A,FALSE,"ALVENARIA";#N/A,#N/A,FALSE,"BLOCOS";#N/A,#N/A,FALSE,"CINTAS";#N/A,#N/A,FALSE,"CORTINA";#N/A,#N/A,FALSE,"LAJES";#N/A,#N/A,FALSE,"PILARES";#N/A,#N/A,FALSE,"VIGAS"}</definedName>
    <definedName name="CalculoFossa20" localSheetId="2" hidden="1">{#N/A,#N/A,FALSE,"ALVENARIA";#N/A,#N/A,FALSE,"BLOCOS";#N/A,#N/A,FALSE,"CINTAS";#N/A,#N/A,FALSE,"CORTINA";#N/A,#N/A,FALSE,"LAJES";#N/A,#N/A,FALSE,"PILARES";#N/A,#N/A,FALSE,"VIGAS"}</definedName>
    <definedName name="CalculoFossa20" hidden="1">{#N/A,#N/A,FALSE,"ALVENARIA";#N/A,#N/A,FALSE,"BLOCOS";#N/A,#N/A,FALSE,"CINTAS";#N/A,#N/A,FALSE,"CORTINA";#N/A,#N/A,FALSE,"LAJES";#N/A,#N/A,FALSE,"PILARES";#N/A,#N/A,FALSE,"VIGAS"}</definedName>
    <definedName name="Casa_de_maquinas" localSheetId="11">#REF!</definedName>
    <definedName name="Casa_de_maquinas" localSheetId="13">#REF!</definedName>
    <definedName name="Casa_de_maquinas" localSheetId="5">#REF!</definedName>
    <definedName name="Casa_de_maquinas" localSheetId="2">#REF!</definedName>
    <definedName name="Casa_de_maquinas">#REF!</definedName>
    <definedName name="Cedro1COMPLETO" localSheetId="7" hidden="1">{#N/A,#N/A,FALSE,"ALVENARIA";#N/A,#N/A,FALSE,"BLOCOS";#N/A,#N/A,FALSE,"CINTAS";#N/A,#N/A,FALSE,"CORTINA";#N/A,#N/A,FALSE,"LAJES";#N/A,#N/A,FALSE,"PILARES";#N/A,#N/A,FALSE,"VIGAS"}</definedName>
    <definedName name="Cedro1COMPLETO" localSheetId="11" hidden="1">{#N/A,#N/A,FALSE,"ALVENARIA";#N/A,#N/A,FALSE,"BLOCOS";#N/A,#N/A,FALSE,"CINTAS";#N/A,#N/A,FALSE,"CORTINA";#N/A,#N/A,FALSE,"LAJES";#N/A,#N/A,FALSE,"PILARES";#N/A,#N/A,FALSE,"VIGAS"}</definedName>
    <definedName name="Cedro1COMPLETO" localSheetId="13" hidden="1">{#N/A,#N/A,FALSE,"ALVENARIA";#N/A,#N/A,FALSE,"BLOCOS";#N/A,#N/A,FALSE,"CINTAS";#N/A,#N/A,FALSE,"CORTINA";#N/A,#N/A,FALSE,"LAJES";#N/A,#N/A,FALSE,"PILARES";#N/A,#N/A,FALSE,"VIGAS"}</definedName>
    <definedName name="Cedro1COMPLETO" localSheetId="10" hidden="1">{#N/A,#N/A,FALSE,"ALVENARIA";#N/A,#N/A,FALSE,"BLOCOS";#N/A,#N/A,FALSE,"CINTAS";#N/A,#N/A,FALSE,"CORTINA";#N/A,#N/A,FALSE,"LAJES";#N/A,#N/A,FALSE,"PILARES";#N/A,#N/A,FALSE,"VIGAS"}</definedName>
    <definedName name="Cedro1COMPLETO" localSheetId="8" hidden="1">{#N/A,#N/A,FALSE,"ALVENARIA";#N/A,#N/A,FALSE,"BLOCOS";#N/A,#N/A,FALSE,"CINTAS";#N/A,#N/A,FALSE,"CORTINA";#N/A,#N/A,FALSE,"LAJES";#N/A,#N/A,FALSE,"PILARES";#N/A,#N/A,FALSE,"VIGAS"}</definedName>
    <definedName name="Cedro1COMPLETO" localSheetId="2" hidden="1">{#N/A,#N/A,FALSE,"ALVENARIA";#N/A,#N/A,FALSE,"BLOCOS";#N/A,#N/A,FALSE,"CINTAS";#N/A,#N/A,FALSE,"CORTINA";#N/A,#N/A,FALSE,"LAJES";#N/A,#N/A,FALSE,"PILARES";#N/A,#N/A,FALSE,"VIGAS"}</definedName>
    <definedName name="Cedro1COMPLETO" hidden="1">{#N/A,#N/A,FALSE,"ALVENARIA";#N/A,#N/A,FALSE,"BLOCOS";#N/A,#N/A,FALSE,"CINTAS";#N/A,#N/A,FALSE,"CORTINA";#N/A,#N/A,FALSE,"LAJES";#N/A,#N/A,FALSE,"PILARES";#N/A,#N/A,FALSE,"VIGAS"}</definedName>
    <definedName name="CERCA" localSheetId="11">#REF!</definedName>
    <definedName name="CERCA" localSheetId="13">#REF!</definedName>
    <definedName name="CERCA" localSheetId="5">#REF!</definedName>
    <definedName name="CERCA" localSheetId="2">#REF!</definedName>
    <definedName name="CERCA">#REF!</definedName>
    <definedName name="ciclovia" localSheetId="7" hidden="1">{#N/A,#N/A,FALSE,"ALVENARIA";#N/A,#N/A,FALSE,"BLOCOS";#N/A,#N/A,FALSE,"CINTAS";#N/A,#N/A,FALSE,"CORTINA";#N/A,#N/A,FALSE,"LAJES";#N/A,#N/A,FALSE,"PILARES";#N/A,#N/A,FALSE,"VIGAS"}</definedName>
    <definedName name="ciclovia" localSheetId="11" hidden="1">{#N/A,#N/A,FALSE,"ALVENARIA";#N/A,#N/A,FALSE,"BLOCOS";#N/A,#N/A,FALSE,"CINTAS";#N/A,#N/A,FALSE,"CORTINA";#N/A,#N/A,FALSE,"LAJES";#N/A,#N/A,FALSE,"PILARES";#N/A,#N/A,FALSE,"VIGAS"}</definedName>
    <definedName name="ciclovia" localSheetId="13" hidden="1">{#N/A,#N/A,FALSE,"ALVENARIA";#N/A,#N/A,FALSE,"BLOCOS";#N/A,#N/A,FALSE,"CINTAS";#N/A,#N/A,FALSE,"CORTINA";#N/A,#N/A,FALSE,"LAJES";#N/A,#N/A,FALSE,"PILARES";#N/A,#N/A,FALSE,"VIGAS"}</definedName>
    <definedName name="ciclovia" localSheetId="10" hidden="1">{#N/A,#N/A,FALSE,"ALVENARIA";#N/A,#N/A,FALSE,"BLOCOS";#N/A,#N/A,FALSE,"CINTAS";#N/A,#N/A,FALSE,"CORTINA";#N/A,#N/A,FALSE,"LAJES";#N/A,#N/A,FALSE,"PILARES";#N/A,#N/A,FALSE,"VIGAS"}</definedName>
    <definedName name="ciclovia" localSheetId="8" hidden="1">{#N/A,#N/A,FALSE,"ALVENARIA";#N/A,#N/A,FALSE,"BLOCOS";#N/A,#N/A,FALSE,"CINTAS";#N/A,#N/A,FALSE,"CORTINA";#N/A,#N/A,FALSE,"LAJES";#N/A,#N/A,FALSE,"PILARES";#N/A,#N/A,FALSE,"VIGAS"}</definedName>
    <definedName name="ciclovia" localSheetId="2" hidden="1">{#N/A,#N/A,FALSE,"ALVENARIA";#N/A,#N/A,FALSE,"BLOCOS";#N/A,#N/A,FALSE,"CINTAS";#N/A,#N/A,FALSE,"CORTINA";#N/A,#N/A,FALSE,"LAJES";#N/A,#N/A,FALSE,"PILARES";#N/A,#N/A,FALSE,"VIGAS"}</definedName>
    <definedName name="ciclovia" hidden="1">{#N/A,#N/A,FALSE,"ALVENARIA";#N/A,#N/A,FALSE,"BLOCOS";#N/A,#N/A,FALSE,"CINTAS";#N/A,#N/A,FALSE,"CORTINA";#N/A,#N/A,FALSE,"LAJES";#N/A,#N/A,FALSE,"PILARES";#N/A,#N/A,FALSE,"VIGAS"}</definedName>
    <definedName name="ciclovia2" localSheetId="7" hidden="1">{#N/A,#N/A,FALSE,"ALVENARIA";#N/A,#N/A,FALSE,"BLOCOS";#N/A,#N/A,FALSE,"CINTAS";#N/A,#N/A,FALSE,"CORTINA";#N/A,#N/A,FALSE,"LAJES";#N/A,#N/A,FALSE,"PILARES";#N/A,#N/A,FALSE,"VIGAS"}</definedName>
    <definedName name="ciclovia2" localSheetId="11" hidden="1">{#N/A,#N/A,FALSE,"ALVENARIA";#N/A,#N/A,FALSE,"BLOCOS";#N/A,#N/A,FALSE,"CINTAS";#N/A,#N/A,FALSE,"CORTINA";#N/A,#N/A,FALSE,"LAJES";#N/A,#N/A,FALSE,"PILARES";#N/A,#N/A,FALSE,"VIGAS"}</definedName>
    <definedName name="ciclovia2" localSheetId="13" hidden="1">{#N/A,#N/A,FALSE,"ALVENARIA";#N/A,#N/A,FALSE,"BLOCOS";#N/A,#N/A,FALSE,"CINTAS";#N/A,#N/A,FALSE,"CORTINA";#N/A,#N/A,FALSE,"LAJES";#N/A,#N/A,FALSE,"PILARES";#N/A,#N/A,FALSE,"VIGAS"}</definedName>
    <definedName name="ciclovia2" localSheetId="10" hidden="1">{#N/A,#N/A,FALSE,"ALVENARIA";#N/A,#N/A,FALSE,"BLOCOS";#N/A,#N/A,FALSE,"CINTAS";#N/A,#N/A,FALSE,"CORTINA";#N/A,#N/A,FALSE,"LAJES";#N/A,#N/A,FALSE,"PILARES";#N/A,#N/A,FALSE,"VIGAS"}</definedName>
    <definedName name="ciclovia2" localSheetId="8" hidden="1">{#N/A,#N/A,FALSE,"ALVENARIA";#N/A,#N/A,FALSE,"BLOCOS";#N/A,#N/A,FALSE,"CINTAS";#N/A,#N/A,FALSE,"CORTINA";#N/A,#N/A,FALSE,"LAJES";#N/A,#N/A,FALSE,"PILARES";#N/A,#N/A,FALSE,"VIGAS"}</definedName>
    <definedName name="ciclovia2" localSheetId="2"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localSheetId="7" hidden="1">{#N/A,#N/A,FALSE,"ALVENARIA";#N/A,#N/A,FALSE,"BLOCOS";#N/A,#N/A,FALSE,"CINTAS";#N/A,#N/A,FALSE,"CORTINA";#N/A,#N/A,FALSE,"LAJES";#N/A,#N/A,FALSE,"PILARES";#N/A,#N/A,FALSE,"VIGAS"}</definedName>
    <definedName name="ciclovia3" localSheetId="11" hidden="1">{#N/A,#N/A,FALSE,"ALVENARIA";#N/A,#N/A,FALSE,"BLOCOS";#N/A,#N/A,FALSE,"CINTAS";#N/A,#N/A,FALSE,"CORTINA";#N/A,#N/A,FALSE,"LAJES";#N/A,#N/A,FALSE,"PILARES";#N/A,#N/A,FALSE,"VIGAS"}</definedName>
    <definedName name="ciclovia3" localSheetId="13" hidden="1">{#N/A,#N/A,FALSE,"ALVENARIA";#N/A,#N/A,FALSE,"BLOCOS";#N/A,#N/A,FALSE,"CINTAS";#N/A,#N/A,FALSE,"CORTINA";#N/A,#N/A,FALSE,"LAJES";#N/A,#N/A,FALSE,"PILARES";#N/A,#N/A,FALSE,"VIGAS"}</definedName>
    <definedName name="ciclovia3" localSheetId="10" hidden="1">{#N/A,#N/A,FALSE,"ALVENARIA";#N/A,#N/A,FALSE,"BLOCOS";#N/A,#N/A,FALSE,"CINTAS";#N/A,#N/A,FALSE,"CORTINA";#N/A,#N/A,FALSE,"LAJES";#N/A,#N/A,FALSE,"PILARES";#N/A,#N/A,FALSE,"VIGAS"}</definedName>
    <definedName name="ciclovia3" localSheetId="8" hidden="1">{#N/A,#N/A,FALSE,"ALVENARIA";#N/A,#N/A,FALSE,"BLOCOS";#N/A,#N/A,FALSE,"CINTAS";#N/A,#N/A,FALSE,"CORTINA";#N/A,#N/A,FALSE,"LAJES";#N/A,#N/A,FALSE,"PILARES";#N/A,#N/A,FALSE,"VIGAS"}</definedName>
    <definedName name="ciclovia3" localSheetId="2"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localSheetId="7" hidden="1">{#N/A,#N/A,FALSE,"ALVENARIA";#N/A,#N/A,FALSE,"BLOCOS";#N/A,#N/A,FALSE,"CINTAS";#N/A,#N/A,FALSE,"CORTINA";#N/A,#N/A,FALSE,"LAJES";#N/A,#N/A,FALSE,"PILARES";#N/A,#N/A,FALSE,"VIGAS"}</definedName>
    <definedName name="ciclovia4" localSheetId="11" hidden="1">{#N/A,#N/A,FALSE,"ALVENARIA";#N/A,#N/A,FALSE,"BLOCOS";#N/A,#N/A,FALSE,"CINTAS";#N/A,#N/A,FALSE,"CORTINA";#N/A,#N/A,FALSE,"LAJES";#N/A,#N/A,FALSE,"PILARES";#N/A,#N/A,FALSE,"VIGAS"}</definedName>
    <definedName name="ciclovia4" localSheetId="13" hidden="1">{#N/A,#N/A,FALSE,"ALVENARIA";#N/A,#N/A,FALSE,"BLOCOS";#N/A,#N/A,FALSE,"CINTAS";#N/A,#N/A,FALSE,"CORTINA";#N/A,#N/A,FALSE,"LAJES";#N/A,#N/A,FALSE,"PILARES";#N/A,#N/A,FALSE,"VIGAS"}</definedName>
    <definedName name="ciclovia4" localSheetId="10" hidden="1">{#N/A,#N/A,FALSE,"ALVENARIA";#N/A,#N/A,FALSE,"BLOCOS";#N/A,#N/A,FALSE,"CINTAS";#N/A,#N/A,FALSE,"CORTINA";#N/A,#N/A,FALSE,"LAJES";#N/A,#N/A,FALSE,"PILARES";#N/A,#N/A,FALSE,"VIGAS"}</definedName>
    <definedName name="ciclovia4" localSheetId="8" hidden="1">{#N/A,#N/A,FALSE,"ALVENARIA";#N/A,#N/A,FALSE,"BLOCOS";#N/A,#N/A,FALSE,"CINTAS";#N/A,#N/A,FALSE,"CORTINA";#N/A,#N/A,FALSE,"LAJES";#N/A,#N/A,FALSE,"PILARES";#N/A,#N/A,FALSE,"VIGAS"}</definedName>
    <definedName name="ciclovia4" localSheetId="2"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localSheetId="7" hidden="1">{#N/A,#N/A,FALSE,"ALVENARIA";#N/A,#N/A,FALSE,"BLOCOS";#N/A,#N/A,FALSE,"CINTAS";#N/A,#N/A,FALSE,"CORTINA";#N/A,#N/A,FALSE,"LAJES";#N/A,#N/A,FALSE,"PILARES";#N/A,#N/A,FALSE,"VIGAS"}</definedName>
    <definedName name="ciclovia5" localSheetId="11" hidden="1">{#N/A,#N/A,FALSE,"ALVENARIA";#N/A,#N/A,FALSE,"BLOCOS";#N/A,#N/A,FALSE,"CINTAS";#N/A,#N/A,FALSE,"CORTINA";#N/A,#N/A,FALSE,"LAJES";#N/A,#N/A,FALSE,"PILARES";#N/A,#N/A,FALSE,"VIGAS"}</definedName>
    <definedName name="ciclovia5" localSheetId="13" hidden="1">{#N/A,#N/A,FALSE,"ALVENARIA";#N/A,#N/A,FALSE,"BLOCOS";#N/A,#N/A,FALSE,"CINTAS";#N/A,#N/A,FALSE,"CORTINA";#N/A,#N/A,FALSE,"LAJES";#N/A,#N/A,FALSE,"PILARES";#N/A,#N/A,FALSE,"VIGAS"}</definedName>
    <definedName name="ciclovia5" localSheetId="10" hidden="1">{#N/A,#N/A,FALSE,"ALVENARIA";#N/A,#N/A,FALSE,"BLOCOS";#N/A,#N/A,FALSE,"CINTAS";#N/A,#N/A,FALSE,"CORTINA";#N/A,#N/A,FALSE,"LAJES";#N/A,#N/A,FALSE,"PILARES";#N/A,#N/A,FALSE,"VIGAS"}</definedName>
    <definedName name="ciclovia5" localSheetId="8" hidden="1">{#N/A,#N/A,FALSE,"ALVENARIA";#N/A,#N/A,FALSE,"BLOCOS";#N/A,#N/A,FALSE,"CINTAS";#N/A,#N/A,FALSE,"CORTINA";#N/A,#N/A,FALSE,"LAJES";#N/A,#N/A,FALSE,"PILARES";#N/A,#N/A,FALSE,"VIGAS"}</definedName>
    <definedName name="ciclovia5" localSheetId="2"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localSheetId="7" hidden="1">{#N/A,#N/A,FALSE,"ALVENARIA";#N/A,#N/A,FALSE,"BLOCOS";#N/A,#N/A,FALSE,"CINTAS";#N/A,#N/A,FALSE,"CORTINA";#N/A,#N/A,FALSE,"LAJES";#N/A,#N/A,FALSE,"PILARES";#N/A,#N/A,FALSE,"VIGAS"}</definedName>
    <definedName name="ciclovia6" localSheetId="11" hidden="1">{#N/A,#N/A,FALSE,"ALVENARIA";#N/A,#N/A,FALSE,"BLOCOS";#N/A,#N/A,FALSE,"CINTAS";#N/A,#N/A,FALSE,"CORTINA";#N/A,#N/A,FALSE,"LAJES";#N/A,#N/A,FALSE,"PILARES";#N/A,#N/A,FALSE,"VIGAS"}</definedName>
    <definedName name="ciclovia6" localSheetId="13" hidden="1">{#N/A,#N/A,FALSE,"ALVENARIA";#N/A,#N/A,FALSE,"BLOCOS";#N/A,#N/A,FALSE,"CINTAS";#N/A,#N/A,FALSE,"CORTINA";#N/A,#N/A,FALSE,"LAJES";#N/A,#N/A,FALSE,"PILARES";#N/A,#N/A,FALSE,"VIGAS"}</definedName>
    <definedName name="ciclovia6" localSheetId="10" hidden="1">{#N/A,#N/A,FALSE,"ALVENARIA";#N/A,#N/A,FALSE,"BLOCOS";#N/A,#N/A,FALSE,"CINTAS";#N/A,#N/A,FALSE,"CORTINA";#N/A,#N/A,FALSE,"LAJES";#N/A,#N/A,FALSE,"PILARES";#N/A,#N/A,FALSE,"VIGAS"}</definedName>
    <definedName name="ciclovia6" localSheetId="8" hidden="1">{#N/A,#N/A,FALSE,"ALVENARIA";#N/A,#N/A,FALSE,"BLOCOS";#N/A,#N/A,FALSE,"CINTAS";#N/A,#N/A,FALSE,"CORTINA";#N/A,#N/A,FALSE,"LAJES";#N/A,#N/A,FALSE,"PILARES";#N/A,#N/A,FALSE,"VIGAS"}</definedName>
    <definedName name="ciclovia6" localSheetId="2"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localSheetId="7" hidden="1">{#N/A,#N/A,FALSE,"ALVENARIA";#N/A,#N/A,FALSE,"BLOCOS";#N/A,#N/A,FALSE,"CINTAS";#N/A,#N/A,FALSE,"CORTINA";#N/A,#N/A,FALSE,"LAJES";#N/A,#N/A,FALSE,"PILARES";#N/A,#N/A,FALSE,"VIGAS"}</definedName>
    <definedName name="ciclovia7" localSheetId="11" hidden="1">{#N/A,#N/A,FALSE,"ALVENARIA";#N/A,#N/A,FALSE,"BLOCOS";#N/A,#N/A,FALSE,"CINTAS";#N/A,#N/A,FALSE,"CORTINA";#N/A,#N/A,FALSE,"LAJES";#N/A,#N/A,FALSE,"PILARES";#N/A,#N/A,FALSE,"VIGAS"}</definedName>
    <definedName name="ciclovia7" localSheetId="13" hidden="1">{#N/A,#N/A,FALSE,"ALVENARIA";#N/A,#N/A,FALSE,"BLOCOS";#N/A,#N/A,FALSE,"CINTAS";#N/A,#N/A,FALSE,"CORTINA";#N/A,#N/A,FALSE,"LAJES";#N/A,#N/A,FALSE,"PILARES";#N/A,#N/A,FALSE,"VIGAS"}</definedName>
    <definedName name="ciclovia7" localSheetId="10" hidden="1">{#N/A,#N/A,FALSE,"ALVENARIA";#N/A,#N/A,FALSE,"BLOCOS";#N/A,#N/A,FALSE,"CINTAS";#N/A,#N/A,FALSE,"CORTINA";#N/A,#N/A,FALSE,"LAJES";#N/A,#N/A,FALSE,"PILARES";#N/A,#N/A,FALSE,"VIGAS"}</definedName>
    <definedName name="ciclovia7" localSheetId="8" hidden="1">{#N/A,#N/A,FALSE,"ALVENARIA";#N/A,#N/A,FALSE,"BLOCOS";#N/A,#N/A,FALSE,"CINTAS";#N/A,#N/A,FALSE,"CORTINA";#N/A,#N/A,FALSE,"LAJES";#N/A,#N/A,FALSE,"PILARES";#N/A,#N/A,FALSE,"VIGAS"}</definedName>
    <definedName name="ciclovia7" localSheetId="2"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localSheetId="7" hidden="1">{#N/A,#N/A,FALSE,"ALVENARIA";#N/A,#N/A,FALSE,"BLOCOS";#N/A,#N/A,FALSE,"CINTAS";#N/A,#N/A,FALSE,"CORTINA";#N/A,#N/A,FALSE,"LAJES";#N/A,#N/A,FALSE,"PILARES";#N/A,#N/A,FALSE,"VIGAS"}</definedName>
    <definedName name="ciclovia8" localSheetId="11" hidden="1">{#N/A,#N/A,FALSE,"ALVENARIA";#N/A,#N/A,FALSE,"BLOCOS";#N/A,#N/A,FALSE,"CINTAS";#N/A,#N/A,FALSE,"CORTINA";#N/A,#N/A,FALSE,"LAJES";#N/A,#N/A,FALSE,"PILARES";#N/A,#N/A,FALSE,"VIGAS"}</definedName>
    <definedName name="ciclovia8" localSheetId="13" hidden="1">{#N/A,#N/A,FALSE,"ALVENARIA";#N/A,#N/A,FALSE,"BLOCOS";#N/A,#N/A,FALSE,"CINTAS";#N/A,#N/A,FALSE,"CORTINA";#N/A,#N/A,FALSE,"LAJES";#N/A,#N/A,FALSE,"PILARES";#N/A,#N/A,FALSE,"VIGAS"}</definedName>
    <definedName name="ciclovia8" localSheetId="10" hidden="1">{#N/A,#N/A,FALSE,"ALVENARIA";#N/A,#N/A,FALSE,"BLOCOS";#N/A,#N/A,FALSE,"CINTAS";#N/A,#N/A,FALSE,"CORTINA";#N/A,#N/A,FALSE,"LAJES";#N/A,#N/A,FALSE,"PILARES";#N/A,#N/A,FALSE,"VIGAS"}</definedName>
    <definedName name="ciclovia8" localSheetId="8" hidden="1">{#N/A,#N/A,FALSE,"ALVENARIA";#N/A,#N/A,FALSE,"BLOCOS";#N/A,#N/A,FALSE,"CINTAS";#N/A,#N/A,FALSE,"CORTINA";#N/A,#N/A,FALSE,"LAJES";#N/A,#N/A,FALSE,"PILARES";#N/A,#N/A,FALSE,"VIGAS"}</definedName>
    <definedName name="ciclovia8" localSheetId="2"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INTYA" localSheetId="11">#REF!</definedName>
    <definedName name="CINTYA" localSheetId="13">#REF!</definedName>
    <definedName name="CINTYA" localSheetId="10">#REF!</definedName>
    <definedName name="CINTYA" localSheetId="8">#REF!</definedName>
    <definedName name="CINTYA">#REF!</definedName>
    <definedName name="Cisterna_e_Castelo_d_agua_Consulta" localSheetId="11">#REF!</definedName>
    <definedName name="Cisterna_e_Castelo_d_agua_Consulta" localSheetId="13">#REF!</definedName>
    <definedName name="Cisterna_e_Castelo_d_agua_Consulta" localSheetId="5">#REF!</definedName>
    <definedName name="Cisterna_e_Castelo_d_agua_Consulta" localSheetId="2">#REF!</definedName>
    <definedName name="Cisterna_e_Castelo_d_agua_Consulta">#REF!</definedName>
    <definedName name="CLIENTE" localSheetId="11">#REF!</definedName>
    <definedName name="CLIENTE" localSheetId="13">#REF!</definedName>
    <definedName name="CLIENTE" localSheetId="2">#REF!</definedName>
    <definedName name="CLIENTE">#REF!</definedName>
    <definedName name="Codigos" localSheetId="11">#REF!</definedName>
    <definedName name="Codigos" localSheetId="13">#REF!</definedName>
    <definedName name="Codigos" localSheetId="2">#REF!</definedName>
    <definedName name="Codigos">#REF!</definedName>
    <definedName name="COMPLEMENTARES" localSheetId="11" hidden="1">{#N/A,#N/A,FALSE,"GERAL";#N/A,#N/A,FALSE,"012-96";#N/A,#N/A,FALSE,"018-96";#N/A,#N/A,FALSE,"027-96";#N/A,#N/A,FALSE,"059-96";#N/A,#N/A,FALSE,"076-96";#N/A,#N/A,FALSE,"019-97";#N/A,#N/A,FALSE,"021-97";#N/A,#N/A,FALSE,"022-97";#N/A,#N/A,FALSE,"028-97"}</definedName>
    <definedName name="COMPLEMENTARES" localSheetId="13" hidden="1">{#N/A,#N/A,FALSE,"GERAL";#N/A,#N/A,FALSE,"012-96";#N/A,#N/A,FALSE,"018-96";#N/A,#N/A,FALSE,"027-96";#N/A,#N/A,FALSE,"059-96";#N/A,#N/A,FALSE,"076-96";#N/A,#N/A,FALSE,"019-97";#N/A,#N/A,FALSE,"021-97";#N/A,#N/A,FALSE,"022-97";#N/A,#N/A,FALSE,"028-97"}</definedName>
    <definedName name="COMPLEMENTARES" localSheetId="10" hidden="1">{#N/A,#N/A,FALSE,"GERAL";#N/A,#N/A,FALSE,"012-96";#N/A,#N/A,FALSE,"018-96";#N/A,#N/A,FALSE,"027-96";#N/A,#N/A,FALSE,"059-96";#N/A,#N/A,FALSE,"076-96";#N/A,#N/A,FALSE,"019-97";#N/A,#N/A,FALSE,"021-97";#N/A,#N/A,FALSE,"022-97";#N/A,#N/A,FALSE,"028-97"}</definedName>
    <definedName name="COMPLEMENTARES" localSheetId="8" hidden="1">{#N/A,#N/A,FALSE,"GERAL";#N/A,#N/A,FALSE,"012-96";#N/A,#N/A,FALSE,"018-96";#N/A,#N/A,FALSE,"027-96";#N/A,#N/A,FALSE,"059-96";#N/A,#N/A,FALSE,"076-96";#N/A,#N/A,FALSE,"019-97";#N/A,#N/A,FALSE,"021-97";#N/A,#N/A,FALSE,"022-97";#N/A,#N/A,FALSE,"028-97"}</definedName>
    <definedName name="COMPLEMENTARES" hidden="1">{#N/A,#N/A,FALSE,"GERAL";#N/A,#N/A,FALSE,"012-96";#N/A,#N/A,FALSE,"018-96";#N/A,#N/A,FALSE,"027-96";#N/A,#N/A,FALSE,"059-96";#N/A,#N/A,FALSE,"076-96";#N/A,#N/A,FALSE,"019-97";#N/A,#N/A,FALSE,"021-97";#N/A,#N/A,FALSE,"022-97";#N/A,#N/A,FALSE,"028-97"}</definedName>
    <definedName name="COMPRA" localSheetId="11">#REF!</definedName>
    <definedName name="COMPRA" localSheetId="13">#REF!</definedName>
    <definedName name="COMPRA" localSheetId="10">#REF!</definedName>
    <definedName name="COMPRA" localSheetId="8">#REF!</definedName>
    <definedName name="COMPRA">#REF!</definedName>
    <definedName name="COMPRAS" localSheetId="11">#REF!</definedName>
    <definedName name="COMPRAS" localSheetId="13">#REF!</definedName>
    <definedName name="COMPRAS" localSheetId="10">#REF!</definedName>
    <definedName name="COMPRAS" localSheetId="8">#REF!</definedName>
    <definedName name="COMPRAS">#REF!</definedName>
    <definedName name="COMPRIM" localSheetId="11">#REF!</definedName>
    <definedName name="COMPRIM" localSheetId="13">#REF!</definedName>
    <definedName name="COMPRIM" localSheetId="10">#REF!</definedName>
    <definedName name="COMPRIM" localSheetId="8">#REF!</definedName>
    <definedName name="COMPRIM">#REF!</definedName>
    <definedName name="comprimento" localSheetId="11">#REF!</definedName>
    <definedName name="comprimento" localSheetId="13">#REF!</definedName>
    <definedName name="comprimento" localSheetId="10">#REF!</definedName>
    <definedName name="comprimento" localSheetId="9">#REF!</definedName>
    <definedName name="comprimento" localSheetId="8">#REF!</definedName>
    <definedName name="comprimento">#REF!</definedName>
    <definedName name="Conc_Magro_Bloco">2.303</definedName>
    <definedName name="CONCATENAR" localSheetId="7">CONCATENATE(#REF!," ",#REF!)</definedName>
    <definedName name="CONCATENAR" localSheetId="11">CONCATENATE(#REF!," ",#REF!)</definedName>
    <definedName name="CONCATENAR" localSheetId="13">CONCATENATE(#REF!," ",#REF!)</definedName>
    <definedName name="CONCATENAR" localSheetId="10">CONCATENATE(#REF!," ",#REF!)</definedName>
    <definedName name="CONCATENAR" localSheetId="8">CONCATENATE(#REF!," ",#REF!)</definedName>
    <definedName name="CONCATENAR" localSheetId="5">CONCATENATE(#REF!," ",#REF!)</definedName>
    <definedName name="CONCATENAR">CONCATENATE(#REF!," ",#REF!)</definedName>
    <definedName name="concorrentes" localSheetId="11">#REF!</definedName>
    <definedName name="concorrentes" localSheetId="13">#REF!</definedName>
    <definedName name="concorrentes" localSheetId="10">#REF!</definedName>
    <definedName name="concorrentes" localSheetId="8">#REF!</definedName>
    <definedName name="concorrentes">#REF!</definedName>
    <definedName name="Construcao_Casa_Maq_Plano_Inclinado" localSheetId="11">#REF!</definedName>
    <definedName name="Construcao_Casa_Maq_Plano_Inclinado" localSheetId="13">#REF!</definedName>
    <definedName name="Construcao_Casa_Maq_Plano_Inclinado" localSheetId="5">#REF!</definedName>
    <definedName name="Construcao_Casa_Maq_Plano_Inclinado" localSheetId="2">#REF!</definedName>
    <definedName name="Construcao_Casa_Maq_Plano_Inclinado">#REF!</definedName>
    <definedName name="Construcao_de_Acesso_a_Estacao_I" localSheetId="11">#REF!</definedName>
    <definedName name="Construcao_de_Acesso_a_Estacao_I" localSheetId="13">#REF!</definedName>
    <definedName name="Construcao_de_Acesso_a_Estacao_I" localSheetId="10">#REF!</definedName>
    <definedName name="Construcao_de_Acesso_a_Estacao_I" localSheetId="8">#REF!</definedName>
    <definedName name="Construcao_de_Acesso_a_Estacao_I">#REF!</definedName>
    <definedName name="Construcao_do_acesso_a_Estacao_I" localSheetId="11">#REF!</definedName>
    <definedName name="Construcao_do_acesso_a_Estacao_I" localSheetId="13">#REF!</definedName>
    <definedName name="Construcao_do_acesso_a_Estacao_I" localSheetId="5">#REF!</definedName>
    <definedName name="Construcao_do_acesso_a_Estacao_I" localSheetId="2">#REF!</definedName>
    <definedName name="Construcao_do_acesso_a_Estacao_I">#REF!</definedName>
    <definedName name="Construcao_Escadaria_Apoio" localSheetId="11">#REF!</definedName>
    <definedName name="Construcao_Escadaria_Apoio" localSheetId="13">#REF!</definedName>
    <definedName name="Construcao_Escadaria_Apoio" localSheetId="5">#REF!</definedName>
    <definedName name="Construcao_Escadaria_Apoio" localSheetId="2">#REF!</definedName>
    <definedName name="Construcao_Escadaria_Apoio">#REF!</definedName>
    <definedName name="contador" localSheetId="11">#REF!</definedName>
    <definedName name="contador" localSheetId="13">#REF!</definedName>
    <definedName name="contador">#REF!</definedName>
    <definedName name="Contencao" localSheetId="11">#REF!</definedName>
    <definedName name="Contencao" localSheetId="13">#REF!</definedName>
    <definedName name="Contencao" localSheetId="5">#REF!</definedName>
    <definedName name="Contencao" localSheetId="2">#REF!</definedName>
    <definedName name="Contencao">#REF!</definedName>
    <definedName name="Contencao_" localSheetId="11">#REF!</definedName>
    <definedName name="Contencao_" localSheetId="13">#REF!</definedName>
    <definedName name="Contencao_">#REF!</definedName>
    <definedName name="Corte1" localSheetId="11">#REF!</definedName>
    <definedName name="Corte1" localSheetId="13">#REF!</definedName>
    <definedName name="Corte1">#REF!</definedName>
    <definedName name="Cortes" localSheetId="11">#REF!</definedName>
    <definedName name="Cortes" localSheetId="13">#REF!</definedName>
    <definedName name="Cortes">#REF!</definedName>
    <definedName name="cotação" localSheetId="7" hidden="1">{#N/A,#N/A,FALSE,"ALVENARIA";#N/A,#N/A,FALSE,"BLOCOS";#N/A,#N/A,FALSE,"CINTAS";#N/A,#N/A,FALSE,"CORTINA";#N/A,#N/A,FALSE,"LAJES";#N/A,#N/A,FALSE,"PILARES";#N/A,#N/A,FALSE,"VIGAS"}</definedName>
    <definedName name="cotação" localSheetId="11" hidden="1">{#N/A,#N/A,FALSE,"ALVENARIA";#N/A,#N/A,FALSE,"BLOCOS";#N/A,#N/A,FALSE,"CINTAS";#N/A,#N/A,FALSE,"CORTINA";#N/A,#N/A,FALSE,"LAJES";#N/A,#N/A,FALSE,"PILARES";#N/A,#N/A,FALSE,"VIGAS"}</definedName>
    <definedName name="cotação" localSheetId="13" hidden="1">{#N/A,#N/A,FALSE,"ALVENARIA";#N/A,#N/A,FALSE,"BLOCOS";#N/A,#N/A,FALSE,"CINTAS";#N/A,#N/A,FALSE,"CORTINA";#N/A,#N/A,FALSE,"LAJES";#N/A,#N/A,FALSE,"PILARES";#N/A,#N/A,FALSE,"VIGAS"}</definedName>
    <definedName name="cotação" localSheetId="10" hidden="1">{#N/A,#N/A,FALSE,"ALVENARIA";#N/A,#N/A,FALSE,"BLOCOS";#N/A,#N/A,FALSE,"CINTAS";#N/A,#N/A,FALSE,"CORTINA";#N/A,#N/A,FALSE,"LAJES";#N/A,#N/A,FALSE,"PILARES";#N/A,#N/A,FALSE,"VIGAS"}</definedName>
    <definedName name="cotação" localSheetId="8" hidden="1">{#N/A,#N/A,FALSE,"ALVENARIA";#N/A,#N/A,FALSE,"BLOCOS";#N/A,#N/A,FALSE,"CINTAS";#N/A,#N/A,FALSE,"CORTINA";#N/A,#N/A,FALSE,"LAJES";#N/A,#N/A,FALSE,"PILARES";#N/A,#N/A,FALSE,"VIGAS"}</definedName>
    <definedName name="cotação" localSheetId="2" hidden="1">{#N/A,#N/A,FALSE,"ALVENARIA";#N/A,#N/A,FALSE,"BLOCOS";#N/A,#N/A,FALSE,"CINTAS";#N/A,#N/A,FALSE,"CORTINA";#N/A,#N/A,FALSE,"LAJES";#N/A,#N/A,FALSE,"PILARES";#N/A,#N/A,FALSE,"VIGAS"}</definedName>
    <definedName name="cotação" hidden="1">{#N/A,#N/A,FALSE,"ALVENARIA";#N/A,#N/A,FALSE,"BLOCOS";#N/A,#N/A,FALSE,"CINTAS";#N/A,#N/A,FALSE,"CORTINA";#N/A,#N/A,FALSE,"LAJES";#N/A,#N/A,FALSE,"PILARES";#N/A,#N/A,FALSE,"VIGAS"}</definedName>
    <definedName name="COTAÇOES" hidden="1">IF(OR(Import.Desoneracao="DESONERADO",Import.Desoneracao="SIM"),"SIM","NÃO")</definedName>
    <definedName name="cpartida" localSheetId="11">#REF!</definedName>
    <definedName name="cpartida" localSheetId="13">#REF!</definedName>
    <definedName name="cpartida" localSheetId="10">#REF!</definedName>
    <definedName name="cpartida" localSheetId="8">#REF!</definedName>
    <definedName name="cpartida" localSheetId="2">#REF!</definedName>
    <definedName name="cpartida">#REF!</definedName>
    <definedName name="CPU" localSheetId="11">#REF!</definedName>
    <definedName name="CPU" localSheetId="13">#REF!</definedName>
    <definedName name="CPU" localSheetId="10">#REF!</definedName>
    <definedName name="CPU" localSheetId="8">#REF!</definedName>
    <definedName name="CPU">#REF!</definedName>
    <definedName name="CRONO.NivelExibicao" localSheetId="11" hidden="1">#REF!</definedName>
    <definedName name="CRONO.NivelExibicao" localSheetId="13" hidden="1">#REF!</definedName>
    <definedName name="CRONO.NivelExibicao" localSheetId="10" hidden="1">#REF!</definedName>
    <definedName name="CRONO.NivelExibicao" localSheetId="8" hidden="1">#REF!</definedName>
    <definedName name="CRONO.NivelExibicao" hidden="1">#REF!</definedName>
    <definedName name="CVRD" localSheetId="7">#REF!</definedName>
    <definedName name="CVRD" localSheetId="11">#REF!</definedName>
    <definedName name="CVRD" localSheetId="13">#REF!</definedName>
    <definedName name="CVRD" localSheetId="5">#REF!</definedName>
    <definedName name="CVRD" localSheetId="2">#REF!</definedName>
    <definedName name="CVRD">#REF!</definedName>
    <definedName name="DAnilo" localSheetId="11">#REF!</definedName>
    <definedName name="DAnilo" localSheetId="13">#REF!</definedName>
    <definedName name="DAnilo">#REF!</definedName>
    <definedName name="DATA" localSheetId="11">#REF!</definedName>
    <definedName name="DATA" localSheetId="13">#REF!</definedName>
    <definedName name="DATA" localSheetId="5">#REF!</definedName>
    <definedName name="DATA" localSheetId="2">#REF!</definedName>
    <definedName name="DATA">#REF!</definedName>
    <definedName name="Database" localSheetId="11">#REF!</definedName>
    <definedName name="Database" localSheetId="13">#REF!</definedName>
    <definedName name="Database">#REF!</definedName>
    <definedName name="ddd" localSheetId="7" hidden="1">{#N/A,#N/A,FALSE,"ALVENARIA";#N/A,#N/A,FALSE,"BLOCOS";#N/A,#N/A,FALSE,"CINTAS";#N/A,#N/A,FALSE,"CORTINA";#N/A,#N/A,FALSE,"LAJES";#N/A,#N/A,FALSE,"PILARES";#N/A,#N/A,FALSE,"VIGAS"}</definedName>
    <definedName name="ddd" localSheetId="11" hidden="1">{#N/A,#N/A,FALSE,"ALVENARIA";#N/A,#N/A,FALSE,"BLOCOS";#N/A,#N/A,FALSE,"CINTAS";#N/A,#N/A,FALSE,"CORTINA";#N/A,#N/A,FALSE,"LAJES";#N/A,#N/A,FALSE,"PILARES";#N/A,#N/A,FALSE,"VIGAS"}</definedName>
    <definedName name="ddd" localSheetId="13" hidden="1">{#N/A,#N/A,FALSE,"ALVENARIA";#N/A,#N/A,FALSE,"BLOCOS";#N/A,#N/A,FALSE,"CINTAS";#N/A,#N/A,FALSE,"CORTINA";#N/A,#N/A,FALSE,"LAJES";#N/A,#N/A,FALSE,"PILARES";#N/A,#N/A,FALSE,"VIGAS"}</definedName>
    <definedName name="ddd" localSheetId="10" hidden="1">{#N/A,#N/A,FALSE,"ALVENARIA";#N/A,#N/A,FALSE,"BLOCOS";#N/A,#N/A,FALSE,"CINTAS";#N/A,#N/A,FALSE,"CORTINA";#N/A,#N/A,FALSE,"LAJES";#N/A,#N/A,FALSE,"PILARES";#N/A,#N/A,FALSE,"VIGAS"}</definedName>
    <definedName name="ddd" localSheetId="8" hidden="1">{#N/A,#N/A,FALSE,"ALVENARIA";#N/A,#N/A,FALSE,"BLOCOS";#N/A,#N/A,FALSE,"CINTAS";#N/A,#N/A,FALSE,"CORTINA";#N/A,#N/A,FALSE,"LAJES";#N/A,#N/A,FALSE,"PILARES";#N/A,#N/A,FALSE,"VIGAS"}</definedName>
    <definedName name="ddd" localSheetId="2" hidden="1">{#N/A,#N/A,FALSE,"ALVENARIA";#N/A,#N/A,FALSE,"BLOCOS";#N/A,#N/A,FALSE,"CINTAS";#N/A,#N/A,FALSE,"CORTINA";#N/A,#N/A,FALSE,"LAJES";#N/A,#N/A,FALSE,"PILARES";#N/A,#N/A,FALSE,"VIGAS"}</definedName>
    <definedName name="ddd" hidden="1">{#N/A,#N/A,FALSE,"ALVENARIA";#N/A,#N/A,FALSE,"BLOCOS";#N/A,#N/A,FALSE,"CINTAS";#N/A,#N/A,FALSE,"CORTINA";#N/A,#N/A,FALSE,"LAJES";#N/A,#N/A,FALSE,"PILARES";#N/A,#N/A,FALSE,"VIGAS"}</definedName>
    <definedName name="DDDDDDDDDDD" localSheetId="11">#REF!</definedName>
    <definedName name="DDDDDDDDDDD" localSheetId="13">#REF!</definedName>
    <definedName name="DDDDDDDDDDD" localSheetId="10">#REF!</definedName>
    <definedName name="DDDDDDDDDDD" localSheetId="8">#REF!</definedName>
    <definedName name="DDDDDDDDDDD">#REF!</definedName>
    <definedName name="Dem_Lavanderia" localSheetId="11">#REF!</definedName>
    <definedName name="Dem_Lavanderia" localSheetId="13">#REF!</definedName>
    <definedName name="Dem_Lavanderia" localSheetId="10">#REF!</definedName>
    <definedName name="Dem_Lavanderia" localSheetId="8">#REF!</definedName>
    <definedName name="Dem_Lavanderia" localSheetId="2">#REF!</definedName>
    <definedName name="Dem_Lavanderia">#REF!</definedName>
    <definedName name="Demolicao_de_Guarita_Consulta" localSheetId="11">#REF!</definedName>
    <definedName name="Demolicao_de_Guarita_Consulta" localSheetId="13">#REF!</definedName>
    <definedName name="Demolicao_de_Guarita_Consulta" localSheetId="2">#REF!</definedName>
    <definedName name="Demolicao_de_Guarita_Consulta">#REF!</definedName>
    <definedName name="Demolicao_Lavanderia_Existente" localSheetId="11">#REF!</definedName>
    <definedName name="Demolicao_Lavanderia_Existente" localSheetId="13">#REF!</definedName>
    <definedName name="Demolicao_Lavanderia_Existente" localSheetId="2">#REF!</definedName>
    <definedName name="Demolicao_Lavanderia_Existente">#REF!</definedName>
    <definedName name="Descricao" localSheetId="11">#REF!</definedName>
    <definedName name="Descricao" localSheetId="13">#REF!</definedName>
    <definedName name="Descricao">#REF!</definedName>
    <definedName name="DESONERACAO" localSheetId="7" hidden="1">IF(OR(Import.Desoneracao="DESONERADO",Import.Desoneracao="SIM"),"SIM","NÃO")</definedName>
    <definedName name="DESONERACAO" localSheetId="11" hidden="1">IF(OR(COTAÇÕES!Import.Desoneracao="DESONERADO",COTAÇÕES!Import.Desoneracao="SIM"),"SIM","NÃO")</definedName>
    <definedName name="DESONERACAO" localSheetId="13" hidden="1">IF(OR('COTAÇÕES (2)'!Import.Desoneracao="DESONERADO",'COTAÇÕES (2)'!Import.Desoneracao="SIM"),"SIM","NÃO")</definedName>
    <definedName name="DESONERACAO" localSheetId="10" hidden="1">IF(OR('CPU-001 - ADM LOCAL'!Import.Desoneracao="DESONERADO",'CPU-001 - ADM LOCAL'!Import.Desoneracao="SIM"),"SIM","NÃO")</definedName>
    <definedName name="DESONERACAO" localSheetId="8" hidden="1">IF(OR('CPU-XXX - ENSAIO PIT'!Import.Desoneracao="DESONERADO",'CPU-XXX - ENSAIO PIT'!Import.Desoneracao="SIM"),"SIM","NÃO")</definedName>
    <definedName name="DESONERACAO" localSheetId="5" hidden="1">IF(OR([0]!Import.Desoneracao="DESONERADO",[0]!Import.Desoneracao="SIM"),"SIM","NÃO")</definedName>
    <definedName name="DESONERACAO" localSheetId="2" hidden="1">IF(OR(Import.Desoneracao="DESONERADO",Import.Desoneracao="SIM"),"SIM","NÃO")</definedName>
    <definedName name="DESONERACAO" hidden="1">IF(OR(Import.Desoneracao="DESONERADO",Import.Desoneracao="SIM"),"SIM","NÃO")</definedName>
    <definedName name="DEZEMBRO06" localSheetId="7">#REF!</definedName>
    <definedName name="DEZEMBRO06" localSheetId="11">#REF!</definedName>
    <definedName name="DEZEMBRO06" localSheetId="13">#REF!</definedName>
    <definedName name="DEZEMBRO06" localSheetId="5">#REF!</definedName>
    <definedName name="DEZEMBRO06" localSheetId="2">#REF!</definedName>
    <definedName name="DEZEMBRO06">#REF!</definedName>
    <definedName name="dfg" localSheetId="7">#REF!</definedName>
    <definedName name="dfg" localSheetId="11">#REF!</definedName>
    <definedName name="dfg" localSheetId="13">#REF!</definedName>
    <definedName name="dfg" localSheetId="10">#REF!</definedName>
    <definedName name="dfg" localSheetId="8">#REF!</definedName>
    <definedName name="dfg" localSheetId="5">#REF!</definedName>
    <definedName name="dfg" localSheetId="2">#REF!</definedName>
    <definedName name="dfg">#REF!</definedName>
    <definedName name="DFHG" localSheetId="7">#REF!</definedName>
    <definedName name="DFHG" localSheetId="11">#REF!</definedName>
    <definedName name="DFHG" localSheetId="13">#REF!</definedName>
    <definedName name="DFHG" localSheetId="5">#REF!</definedName>
    <definedName name="DFHG" localSheetId="2">#REF!</definedName>
    <definedName name="DFHG">#REF!</definedName>
    <definedName name="dispositivos" localSheetId="11">#REF!</definedName>
    <definedName name="dispositivos" localSheetId="13">#REF!</definedName>
    <definedName name="dispositivos" localSheetId="10">#REF!</definedName>
    <definedName name="dispositivos" localSheetId="8">#REF!</definedName>
    <definedName name="dispositivos">#REF!</definedName>
    <definedName name="dispositivos1" localSheetId="11">#REF!</definedName>
    <definedName name="dispositivos1" localSheetId="13">#REF!</definedName>
    <definedName name="dispositivos1" localSheetId="10">#REF!</definedName>
    <definedName name="dispositivos1" localSheetId="8">#REF!</definedName>
    <definedName name="dispositivos1">#REF!</definedName>
    <definedName name="DOLAR" localSheetId="11">#REF!</definedName>
    <definedName name="DOLAR" localSheetId="13">#REF!</definedName>
    <definedName name="DOLAR" localSheetId="10">#REF!</definedName>
    <definedName name="DOLAR" localSheetId="8">#REF!</definedName>
    <definedName name="DOLAR">#REF!</definedName>
    <definedName name="dp" localSheetId="7">#REF!</definedName>
    <definedName name="dp" localSheetId="11">#REF!</definedName>
    <definedName name="dp" localSheetId="13">#REF!</definedName>
    <definedName name="dp" localSheetId="5">#REF!</definedName>
    <definedName name="dp" localSheetId="2">#REF!</definedName>
    <definedName name="dp">#REF!</definedName>
    <definedName name="DRENAGEM" localSheetId="11">#REF!</definedName>
    <definedName name="DRENAGEM" localSheetId="13">#REF!</definedName>
    <definedName name="DRENAGEM" localSheetId="5">#REF!</definedName>
    <definedName name="DRENAGEM" localSheetId="2">#REF!</definedName>
    <definedName name="DRENAGEM">#REF!</definedName>
    <definedName name="DTEE" localSheetId="11">#REF!</definedName>
    <definedName name="DTEE" localSheetId="13">#REF!</definedName>
    <definedName name="DTEE" localSheetId="2">#REF!</definedName>
    <definedName name="DTEE">#REF!</definedName>
    <definedName name="DTEP" localSheetId="11">#REF!</definedName>
    <definedName name="DTEP" localSheetId="13">#REF!</definedName>
    <definedName name="DTEP" localSheetId="2">#REF!</definedName>
    <definedName name="DTEP">#REF!</definedName>
    <definedName name="DTET" localSheetId="11">#REF!</definedName>
    <definedName name="DTET" localSheetId="13">#REF!</definedName>
    <definedName name="DTET">#REF!</definedName>
    <definedName name="DTFE" localSheetId="11">#REF!</definedName>
    <definedName name="DTFE" localSheetId="13">#REF!</definedName>
    <definedName name="DTFE">#REF!</definedName>
    <definedName name="DTFM" localSheetId="11">#REF!</definedName>
    <definedName name="DTFM" localSheetId="13">#REF!</definedName>
    <definedName name="DTFM">#REF!</definedName>
    <definedName name="DTL" localSheetId="11">#REF!</definedName>
    <definedName name="DTL" localSheetId="13">#REF!</definedName>
    <definedName name="DTL">#REF!</definedName>
    <definedName name="edital" localSheetId="11">#REF!</definedName>
    <definedName name="edital" localSheetId="13">#REF!</definedName>
    <definedName name="edital">#REF!</definedName>
    <definedName name="eeeeeeeeeeeeeeeeeeee" localSheetId="7" hidden="1">TEXT(Import.DataBase,"mm-aaaa")</definedName>
    <definedName name="eeeeeeeeeeeeeeeeeeee" localSheetId="11" hidden="1">TEXT(COTAÇÕES!Import.DataBase,"mm-aaaa")</definedName>
    <definedName name="eeeeeeeeeeeeeeeeeeee" localSheetId="13" hidden="1">TEXT('COTAÇÕES (2)'!Import.DataBase,"mm-aaaa")</definedName>
    <definedName name="eeeeeeeeeeeeeeeeeeee" localSheetId="10" hidden="1">TEXT('CPU-001 - ADM LOCAL'!Import.DataBase,"mm-aaaa")</definedName>
    <definedName name="eeeeeeeeeeeeeeeeeeee" localSheetId="8" hidden="1">TEXT('CPU-XXX - ENSAIO PIT'!Import.DataBase,"mm-aaaa")</definedName>
    <definedName name="eeeeeeeeeeeeeeeeeeee" localSheetId="5" hidden="1">TEXT([0]!Import.DataBase,"mm-aaaa")</definedName>
    <definedName name="eeeeeeeeeeeeeeeeeeee" localSheetId="2" hidden="1">TEXT(Import.DataBase,"mm-aaaa")</definedName>
    <definedName name="eeeeeeeeeeeeeeeeeeee" hidden="1">TEXT(Import.DataBase,"mm-aaaa")</definedName>
    <definedName name="ELEMVS07" localSheetId="7">#REF!</definedName>
    <definedName name="ELEMVS07" localSheetId="11">#REF!</definedName>
    <definedName name="ELEMVS07" localSheetId="13">#REF!</definedName>
    <definedName name="ELEMVS07" localSheetId="5">#REF!</definedName>
    <definedName name="ELEMVS07" localSheetId="2">#REF!</definedName>
    <definedName name="ELEMVS07">#REF!</definedName>
    <definedName name="Eletric" localSheetId="7">#REF!</definedName>
    <definedName name="Eletric" localSheetId="11">#REF!</definedName>
    <definedName name="Eletric" localSheetId="13">#REF!</definedName>
    <definedName name="Eletric" localSheetId="10">#REF!</definedName>
    <definedName name="Eletric" localSheetId="8">#REF!</definedName>
    <definedName name="Eletric" localSheetId="5">#REF!</definedName>
    <definedName name="Eletric" localSheetId="2">#REF!</definedName>
    <definedName name="Eletric">#REF!</definedName>
    <definedName name="ELEVATÓRIAS" localSheetId="11">#REF!</definedName>
    <definedName name="ELEVATÓRIAS" localSheetId="13">#REF!</definedName>
    <definedName name="ELEVATÓRIAS" localSheetId="5">#REF!</definedName>
    <definedName name="ELEVATÓRIAS" localSheetId="2">#REF!</definedName>
    <definedName name="ELEVATÓRIAS">#REF!</definedName>
    <definedName name="EMBAL" localSheetId="11">#REF!</definedName>
    <definedName name="EMBAL" localSheetId="13">#REF!</definedName>
    <definedName name="EMBAL" localSheetId="5">#REF!</definedName>
    <definedName name="EMBAL" localSheetId="2">#REF!</definedName>
    <definedName name="EMBAL">#REF!</definedName>
    <definedName name="Embalagem" localSheetId="11">#REF!</definedName>
    <definedName name="Embalagem" localSheetId="13">#REF!</definedName>
    <definedName name="Embalagem" localSheetId="5">#REF!</definedName>
    <definedName name="Embalagem" localSheetId="2">#REF!</definedName>
    <definedName name="Embalagem">#REF!</definedName>
    <definedName name="empolamento" localSheetId="11">#REF!</definedName>
    <definedName name="empolamento" localSheetId="13">#REF!</definedName>
    <definedName name="empolamento" localSheetId="10">#REF!</definedName>
    <definedName name="empolamento" localSheetId="8">#REF!</definedName>
    <definedName name="empolamento">#REF!</definedName>
    <definedName name="EMPRESA" localSheetId="11">#REF!</definedName>
    <definedName name="EMPRESA" localSheetId="13">#REF!</definedName>
    <definedName name="EMPRESA" localSheetId="10">#REF!</definedName>
    <definedName name="EMPRESA" localSheetId="8">#REF!</definedName>
    <definedName name="EMPRESA">#REF!</definedName>
    <definedName name="EMPRESAS" localSheetId="7">OFFSET(#REF!,1,0):OFFSET(#REF!,-1,0)</definedName>
    <definedName name="EMPRESAS" localSheetId="11">OFFSET(#REF!,1,0):OFFSET(#REF!,-1,0)</definedName>
    <definedName name="EMPRESAS" localSheetId="13">OFFSET(#REF!,1,0):OFFSET(#REF!,-1,0)</definedName>
    <definedName name="EMPRESAS" localSheetId="10">OFFSET(#REF!,1,0):OFFSET(#REF!,-1,0)</definedName>
    <definedName name="EMPRESAS" localSheetId="8">OFFSET(#REF!,1,0):OFFSET(#REF!,-1,0)</definedName>
    <definedName name="EMPRESAS" localSheetId="5">OFFSET(#REF!,1,0):OFFSET(#REF!,-1,0)</definedName>
    <definedName name="EMPRESAS">OFFSET(#REF!,1,0):OFFSET(#REF!,-1,0)</definedName>
    <definedName name="ENG" localSheetId="11">#REF!</definedName>
    <definedName name="ENG" localSheetId="13">#REF!</definedName>
    <definedName name="ENG" localSheetId="5">#REF!</definedName>
    <definedName name="ENG" localSheetId="2">#REF!</definedName>
    <definedName name="ENG">#REF!</definedName>
    <definedName name="ersdcefgbrnghrbgbrgfbgfwbvbfgvwfv" localSheetId="11">#REF!</definedName>
    <definedName name="ersdcefgbrnghrbgbrgfbgfwbvbfgvwfv" localSheetId="13">#REF!</definedName>
    <definedName name="ersdcefgbrnghrbgbrgfbgfwbvbfgvwfv">#REF!</definedName>
    <definedName name="Escadaria" localSheetId="11">#REF!</definedName>
    <definedName name="Escadaria" localSheetId="13">#REF!</definedName>
    <definedName name="Escadaria" localSheetId="5">#REF!</definedName>
    <definedName name="Escadaria" localSheetId="2">#REF!</definedName>
    <definedName name="Escadaria">#REF!</definedName>
    <definedName name="ESCMAN" localSheetId="11">#REF!</definedName>
    <definedName name="ESCMAN" localSheetId="13">#REF!</definedName>
    <definedName name="ESCMAN" localSheetId="5">#REF!</definedName>
    <definedName name="ESCMAN" localSheetId="2">#REF!</definedName>
    <definedName name="ESCMAN">#REF!</definedName>
    <definedName name="ESCRITÓRIO" localSheetId="11">#REF!</definedName>
    <definedName name="ESCRITÓRIO" localSheetId="13">#REF!</definedName>
    <definedName name="ESCRITÓRIO">#REF!</definedName>
    <definedName name="ESGOTO" localSheetId="11">#REF!</definedName>
    <definedName name="ESGOTO" localSheetId="13">#REF!</definedName>
    <definedName name="ESGOTO">#REF!</definedName>
    <definedName name="ESSENCIAIS" localSheetId="11">#REF!</definedName>
    <definedName name="ESSENCIAIS" localSheetId="13">#REF!</definedName>
    <definedName name="ESSENCIAIS" localSheetId="10">#REF!</definedName>
    <definedName name="ESSENCIAIS" localSheetId="8">#REF!</definedName>
    <definedName name="ESSENCIAIS">#REF!</definedName>
    <definedName name="Estacao_01" localSheetId="11">#REF!</definedName>
    <definedName name="Estacao_01" localSheetId="13">#REF!</definedName>
    <definedName name="Estacao_01" localSheetId="5">#REF!</definedName>
    <definedName name="Estacao_01" localSheetId="2">#REF!</definedName>
    <definedName name="Estacao_01">#REF!</definedName>
    <definedName name="Estacao_02" localSheetId="11">#REF!</definedName>
    <definedName name="Estacao_02" localSheetId="13">#REF!</definedName>
    <definedName name="Estacao_02" localSheetId="5">#REF!</definedName>
    <definedName name="Estacao_02" localSheetId="2">#REF!</definedName>
    <definedName name="Estacao_02">#REF!</definedName>
    <definedName name="Estacao_03" localSheetId="11">#REF!</definedName>
    <definedName name="Estacao_03" localSheetId="13">#REF!</definedName>
    <definedName name="Estacao_03" localSheetId="5">#REF!</definedName>
    <definedName name="Estacao_03" localSheetId="2">#REF!</definedName>
    <definedName name="Estacao_03">#REF!</definedName>
    <definedName name="Estacao_04" localSheetId="11">#REF!</definedName>
    <definedName name="Estacao_04" localSheetId="13">#REF!</definedName>
    <definedName name="Estacao_04">#REF!</definedName>
    <definedName name="Estacao_05" localSheetId="11">#REF!</definedName>
    <definedName name="Estacao_05" localSheetId="13">#REF!</definedName>
    <definedName name="Estacao_05">#REF!</definedName>
    <definedName name="ETE" localSheetId="11">#REF!</definedName>
    <definedName name="ETE" localSheetId="13">#REF!</definedName>
    <definedName name="ETE">#REF!</definedName>
    <definedName name="Excel_BuiltIn__FilterDatabase_1" localSheetId="11">#REF!</definedName>
    <definedName name="Excel_BuiltIn__FilterDatabase_1" localSheetId="13">#REF!</definedName>
    <definedName name="Excel_BuiltIn__FilterDatabase_1">#REF!</definedName>
    <definedName name="Excel_BuiltIn__FilterDatabase_1_1" localSheetId="11">#REF!</definedName>
    <definedName name="Excel_BuiltIn__FilterDatabase_1_1" localSheetId="13">#REF!</definedName>
    <definedName name="Excel_BuiltIn__FilterDatabase_1_1">#REF!</definedName>
    <definedName name="Excel_BuiltIn__FilterDatabase_1_10" localSheetId="11">#REF!</definedName>
    <definedName name="Excel_BuiltIn__FilterDatabase_1_10" localSheetId="13">#REF!</definedName>
    <definedName name="Excel_BuiltIn__FilterDatabase_1_10">#REF!</definedName>
    <definedName name="Excel_BuiltIn__FilterDatabase_1_11" localSheetId="11">#REF!</definedName>
    <definedName name="Excel_BuiltIn__FilterDatabase_1_11" localSheetId="13">#REF!</definedName>
    <definedName name="Excel_BuiltIn__FilterDatabase_1_11">#REF!</definedName>
    <definedName name="Excel_BuiltIn__FilterDatabase_1_12" localSheetId="11">#REF!</definedName>
    <definedName name="Excel_BuiltIn__FilterDatabase_1_12" localSheetId="13">#REF!</definedName>
    <definedName name="Excel_BuiltIn__FilterDatabase_1_12">#REF!</definedName>
    <definedName name="Excel_BuiltIn__FilterDatabase_1_13" localSheetId="11">#REF!</definedName>
    <definedName name="Excel_BuiltIn__FilterDatabase_1_13" localSheetId="13">#REF!</definedName>
    <definedName name="Excel_BuiltIn__FilterDatabase_1_13">#REF!</definedName>
    <definedName name="Excel_BuiltIn__FilterDatabase_1_14" localSheetId="11">#REF!</definedName>
    <definedName name="Excel_BuiltIn__FilterDatabase_1_14" localSheetId="13">#REF!</definedName>
    <definedName name="Excel_BuiltIn__FilterDatabase_1_14">#REF!</definedName>
    <definedName name="Excel_BuiltIn__FilterDatabase_1_15" localSheetId="11">#REF!</definedName>
    <definedName name="Excel_BuiltIn__FilterDatabase_1_15" localSheetId="13">#REF!</definedName>
    <definedName name="Excel_BuiltIn__FilterDatabase_1_15">#REF!</definedName>
    <definedName name="Excel_BuiltIn__FilterDatabase_1_3" localSheetId="11">#REF!</definedName>
    <definedName name="Excel_BuiltIn__FilterDatabase_1_3" localSheetId="13">#REF!</definedName>
    <definedName name="Excel_BuiltIn__FilterDatabase_1_3">#REF!</definedName>
    <definedName name="Excel_BuiltIn__FilterDatabase_1_4" localSheetId="11">#REF!</definedName>
    <definedName name="Excel_BuiltIn__FilterDatabase_1_4" localSheetId="13">#REF!</definedName>
    <definedName name="Excel_BuiltIn__FilterDatabase_1_4">#REF!</definedName>
    <definedName name="Excel_BuiltIn__FilterDatabase_1_5" localSheetId="11">#REF!</definedName>
    <definedName name="Excel_BuiltIn__FilterDatabase_1_5" localSheetId="13">#REF!</definedName>
    <definedName name="Excel_BuiltIn__FilterDatabase_1_5">#REF!</definedName>
    <definedName name="Excel_BuiltIn__FilterDatabase_1_6" localSheetId="11">#REF!</definedName>
    <definedName name="Excel_BuiltIn__FilterDatabase_1_6" localSheetId="13">#REF!</definedName>
    <definedName name="Excel_BuiltIn__FilterDatabase_1_6">#REF!</definedName>
    <definedName name="Excel_BuiltIn__FilterDatabase_1_7" localSheetId="11">#REF!</definedName>
    <definedName name="Excel_BuiltIn__FilterDatabase_1_7" localSheetId="13">#REF!</definedName>
    <definedName name="Excel_BuiltIn__FilterDatabase_1_7">#REF!</definedName>
    <definedName name="Excel_BuiltIn__FilterDatabase_1_9" localSheetId="11">#REF!</definedName>
    <definedName name="Excel_BuiltIn__FilterDatabase_1_9" localSheetId="13">#REF!</definedName>
    <definedName name="Excel_BuiltIn__FilterDatabase_1_9">#REF!</definedName>
    <definedName name="Excel_BuiltIn_Database" localSheetId="7">#REF!</definedName>
    <definedName name="Excel_BuiltIn_Database" localSheetId="11">#REF!</definedName>
    <definedName name="Excel_BuiltIn_Database" localSheetId="13">#REF!</definedName>
    <definedName name="Excel_BuiltIn_Database" localSheetId="10">#REF!</definedName>
    <definedName name="Excel_BuiltIn_Database" localSheetId="8">#REF!</definedName>
    <definedName name="Excel_BuiltIn_Database" localSheetId="5" hidden="1">TEXT([0]!Import.DataBase,"mm-aaaa")</definedName>
    <definedName name="Excel_BuiltIn_Database" localSheetId="2">#REF!</definedName>
    <definedName name="Excel_BuiltIn_Database">#REF!</definedName>
    <definedName name="Excel_BuiltIn_Database_1" localSheetId="11">#REF!</definedName>
    <definedName name="Excel_BuiltIn_Database_1" localSheetId="13">#REF!</definedName>
    <definedName name="Excel_BuiltIn_Database_1" localSheetId="5">#REF!</definedName>
    <definedName name="Excel_BuiltIn_Database_1" localSheetId="2">#REF!</definedName>
    <definedName name="Excel_BuiltIn_Database_1">#REF!</definedName>
    <definedName name="Excel_BuiltIn_Database_10" localSheetId="11">#REF!</definedName>
    <definedName name="Excel_BuiltIn_Database_10" localSheetId="13">#REF!</definedName>
    <definedName name="Excel_BuiltIn_Database_10" localSheetId="5">#REF!</definedName>
    <definedName name="Excel_BuiltIn_Database_10" localSheetId="2">#REF!</definedName>
    <definedName name="Excel_BuiltIn_Database_10">#REF!</definedName>
    <definedName name="Excel_BuiltIn_Database_11" localSheetId="11">#REF!</definedName>
    <definedName name="Excel_BuiltIn_Database_11" localSheetId="13">#REF!</definedName>
    <definedName name="Excel_BuiltIn_Database_11">#REF!</definedName>
    <definedName name="Excel_BuiltIn_Database_12" localSheetId="11">#REF!</definedName>
    <definedName name="Excel_BuiltIn_Database_12" localSheetId="13">#REF!</definedName>
    <definedName name="Excel_BuiltIn_Database_12">#REF!</definedName>
    <definedName name="Excel_BuiltIn_Database_13" localSheetId="11">#REF!</definedName>
    <definedName name="Excel_BuiltIn_Database_13" localSheetId="13">#REF!</definedName>
    <definedName name="Excel_BuiltIn_Database_13">#REF!</definedName>
    <definedName name="Excel_BuiltIn_Database_14" localSheetId="11">#REF!</definedName>
    <definedName name="Excel_BuiltIn_Database_14" localSheetId="13">#REF!</definedName>
    <definedName name="Excel_BuiltIn_Database_14">#REF!</definedName>
    <definedName name="Excel_BuiltIn_Database_15" localSheetId="11">#REF!</definedName>
    <definedName name="Excel_BuiltIn_Database_15" localSheetId="13">#REF!</definedName>
    <definedName name="Excel_BuiltIn_Database_15">#REF!</definedName>
    <definedName name="Excel_BuiltIn_Database_3" localSheetId="11">#REF!</definedName>
    <definedName name="Excel_BuiltIn_Database_3" localSheetId="13">#REF!</definedName>
    <definedName name="Excel_BuiltIn_Database_3">#REF!</definedName>
    <definedName name="Excel_BuiltIn_Database_4" localSheetId="11">#REF!</definedName>
    <definedName name="Excel_BuiltIn_Database_4" localSheetId="13">#REF!</definedName>
    <definedName name="Excel_BuiltIn_Database_4">#REF!</definedName>
    <definedName name="Excel_BuiltIn_Database_5" localSheetId="11">#REF!</definedName>
    <definedName name="Excel_BuiltIn_Database_5" localSheetId="13">#REF!</definedName>
    <definedName name="Excel_BuiltIn_Database_5">#REF!</definedName>
    <definedName name="Excel_BuiltIn_Database_6" localSheetId="11">#REF!</definedName>
    <definedName name="Excel_BuiltIn_Database_6" localSheetId="13">#REF!</definedName>
    <definedName name="Excel_BuiltIn_Database_6">#REF!</definedName>
    <definedName name="Excel_BuiltIn_Database_7" localSheetId="11">#REF!</definedName>
    <definedName name="Excel_BuiltIn_Database_7" localSheetId="13">#REF!</definedName>
    <definedName name="Excel_BuiltIn_Database_7">#REF!</definedName>
    <definedName name="Excel_BuiltIn_Database_9" localSheetId="11">#REF!</definedName>
    <definedName name="Excel_BuiltIn_Database_9" localSheetId="13">#REF!</definedName>
    <definedName name="Excel_BuiltIn_Database_9">#REF!</definedName>
    <definedName name="Excel_BuiltIn_Print_Area_1" localSheetId="11">#REF!</definedName>
    <definedName name="Excel_BuiltIn_Print_Area_1" localSheetId="13">#REF!</definedName>
    <definedName name="Excel_BuiltIn_Print_Area_1" localSheetId="10">#REF!</definedName>
    <definedName name="Excel_BuiltIn_Print_Area_1" localSheetId="8">#REF!</definedName>
    <definedName name="Excel_BuiltIn_Print_Area_1" localSheetId="5">#REF!</definedName>
    <definedName name="Excel_BuiltIn_Print_Area_1">#REF!</definedName>
    <definedName name="Excel_BuiltIn_Print_Area_1_1" localSheetId="11">#REF!</definedName>
    <definedName name="Excel_BuiltIn_Print_Area_1_1" localSheetId="13">#REF!</definedName>
    <definedName name="Excel_BuiltIn_Print_Area_1_1" localSheetId="10">#REF!</definedName>
    <definedName name="Excel_BuiltIn_Print_Area_1_1" localSheetId="8">#REF!</definedName>
    <definedName name="Excel_BuiltIn_Print_Area_1_1" localSheetId="5">#REF!</definedName>
    <definedName name="Excel_BuiltIn_Print_Area_1_1">#REF!</definedName>
    <definedName name="Excel_BuiltIn_Print_Area_1_1_1" localSheetId="11">#REF!</definedName>
    <definedName name="Excel_BuiltIn_Print_Area_1_1_1" localSheetId="13">#REF!</definedName>
    <definedName name="Excel_BuiltIn_Print_Area_1_1_1" localSheetId="5">#REF!</definedName>
    <definedName name="Excel_BuiltIn_Print_Area_1_1_1" localSheetId="2">#REF!</definedName>
    <definedName name="Excel_BuiltIn_Print_Area_1_1_1">#REF!</definedName>
    <definedName name="Excel_BuiltIn_Print_Area_1_1_5" localSheetId="11">#REF!</definedName>
    <definedName name="Excel_BuiltIn_Print_Area_1_1_5" localSheetId="13">#REF!</definedName>
    <definedName name="Excel_BuiltIn_Print_Area_1_1_5" localSheetId="5">#REF!</definedName>
    <definedName name="Excel_BuiltIn_Print_Area_1_1_5" localSheetId="2">#REF!</definedName>
    <definedName name="Excel_BuiltIn_Print_Area_1_1_5">#REF!</definedName>
    <definedName name="Excel_BuiltIn_Print_Area_1_1_6" localSheetId="11">#REF!</definedName>
    <definedName name="Excel_BuiltIn_Print_Area_1_1_6" localSheetId="13">#REF!</definedName>
    <definedName name="Excel_BuiltIn_Print_Area_1_1_6" localSheetId="5">#REF!</definedName>
    <definedName name="Excel_BuiltIn_Print_Area_1_1_6" localSheetId="2">#REF!</definedName>
    <definedName name="Excel_BuiltIn_Print_Area_1_1_6">#REF!</definedName>
    <definedName name="Excel_BuiltIn_Print_Area_1_6" localSheetId="11">#REF!</definedName>
    <definedName name="Excel_BuiltIn_Print_Area_1_6" localSheetId="13">#REF!</definedName>
    <definedName name="Excel_BuiltIn_Print_Area_1_6" localSheetId="10">#REF!</definedName>
    <definedName name="Excel_BuiltIn_Print_Area_1_6" localSheetId="8">#REF!</definedName>
    <definedName name="Excel_BuiltIn_Print_Area_1_6" localSheetId="5">#REF!</definedName>
    <definedName name="Excel_BuiltIn_Print_Area_1_6" localSheetId="2">#REF!</definedName>
    <definedName name="Excel_BuiltIn_Print_Area_1_6">#REF!</definedName>
    <definedName name="Excel_BuiltIn_Print_Area_1_7" localSheetId="11">#REF!</definedName>
    <definedName name="Excel_BuiltIn_Print_Area_1_7" localSheetId="13">#REF!</definedName>
    <definedName name="Excel_BuiltIn_Print_Area_1_7" localSheetId="10">#REF!</definedName>
    <definedName name="Excel_BuiltIn_Print_Area_1_7" localSheetId="8">#REF!</definedName>
    <definedName name="Excel_BuiltIn_Print_Area_1_7" localSheetId="5">#REF!</definedName>
    <definedName name="Excel_BuiltIn_Print_Area_1_7" localSheetId="2">#REF!</definedName>
    <definedName name="Excel_BuiltIn_Print_Area_1_7">#REF!</definedName>
    <definedName name="Excel_BuiltIn_Print_Area_1_8" localSheetId="11">#REF!</definedName>
    <definedName name="Excel_BuiltIn_Print_Area_1_8" localSheetId="13">#REF!</definedName>
    <definedName name="Excel_BuiltIn_Print_Area_1_8" localSheetId="10">#REF!</definedName>
    <definedName name="Excel_BuiltIn_Print_Area_1_8" localSheetId="8">#REF!</definedName>
    <definedName name="Excel_BuiltIn_Print_Area_1_8" localSheetId="5">#REF!</definedName>
    <definedName name="Excel_BuiltIn_Print_Area_1_8" localSheetId="2">#REF!</definedName>
    <definedName name="Excel_BuiltIn_Print_Area_1_8">#REF!</definedName>
    <definedName name="Excel_BuiltIn_Print_Area_1_9" localSheetId="11">#REF!</definedName>
    <definedName name="Excel_BuiltIn_Print_Area_1_9" localSheetId="13">#REF!</definedName>
    <definedName name="Excel_BuiltIn_Print_Area_1_9" localSheetId="10">#REF!</definedName>
    <definedName name="Excel_BuiltIn_Print_Area_1_9" localSheetId="8">#REF!</definedName>
    <definedName name="Excel_BuiltIn_Print_Area_1_9" localSheetId="5">#REF!</definedName>
    <definedName name="Excel_BuiltIn_Print_Area_1_9" localSheetId="2">#REF!</definedName>
    <definedName name="Excel_BuiltIn_Print_Area_1_9">#REF!</definedName>
    <definedName name="Excel_BuiltIn_Print_Area_2" localSheetId="11">#REF!</definedName>
    <definedName name="Excel_BuiltIn_Print_Area_2" localSheetId="13">#REF!</definedName>
    <definedName name="Excel_BuiltIn_Print_Area_2" localSheetId="10">#REF!</definedName>
    <definedName name="Excel_BuiltIn_Print_Area_2" localSheetId="8">#REF!</definedName>
    <definedName name="Excel_BuiltIn_Print_Area_2" localSheetId="5">#REF!</definedName>
    <definedName name="Excel_BuiltIn_Print_Area_2" localSheetId="2">#REF!</definedName>
    <definedName name="Excel_BuiltIn_Print_Area_2">#REF!</definedName>
    <definedName name="Excel_BuiltIn_Print_Area_2_1" localSheetId="11">#REF!</definedName>
    <definedName name="Excel_BuiltIn_Print_Area_2_1" localSheetId="13">#REF!</definedName>
    <definedName name="Excel_BuiltIn_Print_Area_2_1" localSheetId="10">#REF!</definedName>
    <definedName name="Excel_BuiltIn_Print_Area_2_1" localSheetId="8">#REF!</definedName>
    <definedName name="Excel_BuiltIn_Print_Area_2_1" localSheetId="5">#REF!</definedName>
    <definedName name="Excel_BuiltIn_Print_Area_2_1" localSheetId="2">#REF!</definedName>
    <definedName name="Excel_BuiltIn_Print_Area_2_1">#REF!</definedName>
    <definedName name="Excel_BuiltIn_Print_Area_2_1_1" localSheetId="7">#REF!</definedName>
    <definedName name="Excel_BuiltIn_Print_Area_2_1_1" localSheetId="11">#REF!</definedName>
    <definedName name="Excel_BuiltIn_Print_Area_2_1_1" localSheetId="13">#REF!</definedName>
    <definedName name="Excel_BuiltIn_Print_Area_2_1_1" localSheetId="10">#REF!</definedName>
    <definedName name="Excel_BuiltIn_Print_Area_2_1_1" localSheetId="8">#REF!</definedName>
    <definedName name="Excel_BuiltIn_Print_Area_2_1_1">#REF!</definedName>
    <definedName name="Excel_BuiltIn_Print_Area_2_1_1_1" localSheetId="11">#REF!</definedName>
    <definedName name="Excel_BuiltIn_Print_Area_2_1_1_1" localSheetId="13">#REF!</definedName>
    <definedName name="Excel_BuiltIn_Print_Area_2_1_1_1">#REF!</definedName>
    <definedName name="Excel_BuiltIn_Print_Area_2_6" localSheetId="11">#REF!</definedName>
    <definedName name="Excel_BuiltIn_Print_Area_2_6" localSheetId="13">#REF!</definedName>
    <definedName name="Excel_BuiltIn_Print_Area_2_6" localSheetId="10">#REF!</definedName>
    <definedName name="Excel_BuiltIn_Print_Area_2_6" localSheetId="8">#REF!</definedName>
    <definedName name="Excel_BuiltIn_Print_Area_2_6" localSheetId="5">#REF!</definedName>
    <definedName name="Excel_BuiltIn_Print_Area_2_6" localSheetId="2">#REF!</definedName>
    <definedName name="Excel_BuiltIn_Print_Area_2_6">#REF!</definedName>
    <definedName name="Excel_BuiltIn_Print_Area_2_7" localSheetId="11">#REF!</definedName>
    <definedName name="Excel_BuiltIn_Print_Area_2_7" localSheetId="13">#REF!</definedName>
    <definedName name="Excel_BuiltIn_Print_Area_2_7" localSheetId="10">#REF!</definedName>
    <definedName name="Excel_BuiltIn_Print_Area_2_7" localSheetId="8">#REF!</definedName>
    <definedName name="Excel_BuiltIn_Print_Area_2_7" localSheetId="5">#REF!</definedName>
    <definedName name="Excel_BuiltIn_Print_Area_2_7" localSheetId="2">#REF!</definedName>
    <definedName name="Excel_BuiltIn_Print_Area_2_7">#REF!</definedName>
    <definedName name="Excel_BuiltIn_Print_Area_2_8" localSheetId="11">#REF!</definedName>
    <definedName name="Excel_BuiltIn_Print_Area_2_8" localSheetId="13">#REF!</definedName>
    <definedName name="Excel_BuiltIn_Print_Area_2_8" localSheetId="10">#REF!</definedName>
    <definedName name="Excel_BuiltIn_Print_Area_2_8" localSheetId="8">#REF!</definedName>
    <definedName name="Excel_BuiltIn_Print_Area_2_8" localSheetId="5">#REF!</definedName>
    <definedName name="Excel_BuiltIn_Print_Area_2_8">#REF!</definedName>
    <definedName name="Excel_BuiltIn_Print_Area_2_9" localSheetId="11">#REF!</definedName>
    <definedName name="Excel_BuiltIn_Print_Area_2_9" localSheetId="13">#REF!</definedName>
    <definedName name="Excel_BuiltIn_Print_Area_2_9" localSheetId="10">#REF!</definedName>
    <definedName name="Excel_BuiltIn_Print_Area_2_9" localSheetId="8">#REF!</definedName>
    <definedName name="Excel_BuiltIn_Print_Area_2_9" localSheetId="5">#REF!</definedName>
    <definedName name="Excel_BuiltIn_Print_Area_2_9">#REF!</definedName>
    <definedName name="Excel_BuiltIn_Print_Area_3" localSheetId="11">#REF!</definedName>
    <definedName name="Excel_BuiltIn_Print_Area_3" localSheetId="13">#REF!</definedName>
    <definedName name="Excel_BuiltIn_Print_Area_3" localSheetId="5">#REF!</definedName>
    <definedName name="Excel_BuiltIn_Print_Area_3" localSheetId="2">#REF!</definedName>
    <definedName name="Excel_BuiltIn_Print_Area_3">#REF!</definedName>
    <definedName name="Excel_BuiltIn_Print_Area_4" localSheetId="11">#REF!</definedName>
    <definedName name="Excel_BuiltIn_Print_Area_4" localSheetId="13">#REF!</definedName>
    <definedName name="Excel_BuiltIn_Print_Area_4" localSheetId="5">#REF!</definedName>
    <definedName name="Excel_BuiltIn_Print_Area_4" localSheetId="2">#REF!</definedName>
    <definedName name="Excel_BuiltIn_Print_Area_4">#REF!</definedName>
    <definedName name="Excel_BuiltIn_Print_Area_4_1" localSheetId="11">#REF!</definedName>
    <definedName name="Excel_BuiltIn_Print_Area_4_1" localSheetId="13">#REF!</definedName>
    <definedName name="Excel_BuiltIn_Print_Area_4_1" localSheetId="5">#REF!</definedName>
    <definedName name="Excel_BuiltIn_Print_Area_4_1" localSheetId="2">#REF!</definedName>
    <definedName name="Excel_BuiltIn_Print_Area_4_1">#REF!</definedName>
    <definedName name="Excel_BuiltIn_Print_Area_5" localSheetId="11">#REF!</definedName>
    <definedName name="Excel_BuiltIn_Print_Area_5" localSheetId="13">#REF!</definedName>
    <definedName name="Excel_BuiltIn_Print_Area_5">#REF!</definedName>
    <definedName name="Excel_BuiltIn_Print_Area_6" localSheetId="11">#REF!</definedName>
    <definedName name="Excel_BuiltIn_Print_Area_6" localSheetId="13">#REF!</definedName>
    <definedName name="Excel_BuiltIn_Print_Area_6">#REF!</definedName>
    <definedName name="Excel_BuiltIn_Print_Area_7" localSheetId="11">#REF!</definedName>
    <definedName name="Excel_BuiltIn_Print_Area_7" localSheetId="13">#REF!</definedName>
    <definedName name="Excel_BuiltIn_Print_Area_7">#REF!</definedName>
    <definedName name="Excel_BuiltIn_Print_Area_8" localSheetId="11">#REF!</definedName>
    <definedName name="Excel_BuiltIn_Print_Area_8" localSheetId="13">#REF!</definedName>
    <definedName name="Excel_BuiltIn_Print_Area_8">#REF!</definedName>
    <definedName name="Excel_BuiltIn_Print_Titles_1_1" localSheetId="11">#REF!</definedName>
    <definedName name="Excel_BuiltIn_Print_Titles_1_1" localSheetId="13">#REF!</definedName>
    <definedName name="Excel_BuiltIn_Print_Titles_1_1">#REF!</definedName>
    <definedName name="Excel_BuiltIn_Print_Titles_1_1_5" localSheetId="11">#REF!</definedName>
    <definedName name="Excel_BuiltIn_Print_Titles_1_1_5" localSheetId="13">#REF!</definedName>
    <definedName name="Excel_BuiltIn_Print_Titles_1_1_5">#REF!</definedName>
    <definedName name="Excel_BuiltIn_Print_Titles_1_1_6" localSheetId="11">#REF!</definedName>
    <definedName name="Excel_BuiltIn_Print_Titles_1_1_6" localSheetId="13">#REF!</definedName>
    <definedName name="Excel_BuiltIn_Print_Titles_1_1_6">#REF!</definedName>
    <definedName name="Excel_BuiltIn_Print_Titles_2_1" localSheetId="11">#REF!</definedName>
    <definedName name="Excel_BuiltIn_Print_Titles_2_1" localSheetId="13">#REF!</definedName>
    <definedName name="Excel_BuiltIn_Print_Titles_2_1">#REF!</definedName>
    <definedName name="Excel_BuiltIn_Print_Titles_3" localSheetId="11">#REF!</definedName>
    <definedName name="Excel_BuiltIn_Print_Titles_3" localSheetId="13">#REF!</definedName>
    <definedName name="Excel_BuiltIn_Print_Titles_3">#REF!</definedName>
    <definedName name="Excel_BuiltIn_Print_Titles_4" localSheetId="11">#REF!</definedName>
    <definedName name="Excel_BuiltIn_Print_Titles_4" localSheetId="13">#REF!</definedName>
    <definedName name="Excel_BuiltIn_Print_Titles_4">#REF!</definedName>
    <definedName name="Excel_BuiltIn_Print_Titles_6" localSheetId="11">#REF!</definedName>
    <definedName name="Excel_BuiltIn_Print_Titles_6" localSheetId="13">#REF!</definedName>
    <definedName name="Excel_BuiltIn_Print_Titles_6">#REF!</definedName>
    <definedName name="Excel_BuiltIn_Print_Titles_7" localSheetId="11">#REF!</definedName>
    <definedName name="Excel_BuiltIn_Print_Titles_7" localSheetId="13">#REF!</definedName>
    <definedName name="Excel_BuiltIn_Print_Titles_7">#REF!</definedName>
    <definedName name="Excel_BuiltIn_Print_Titles_8" localSheetId="11">#REF!</definedName>
    <definedName name="Excel_BuiltIn_Print_Titles_8" localSheetId="13">#REF!</definedName>
    <definedName name="Excel_BuiltIn_Print_Titles_8">#REF!</definedName>
    <definedName name="Execucao_Fundacoes_Plano_Inclinado" localSheetId="11">#REF!</definedName>
    <definedName name="Execucao_Fundacoes_Plano_Inclinado" localSheetId="13">#REF!</definedName>
    <definedName name="Execucao_Fundacoes_Plano_Inclinado">#REF!</definedName>
    <definedName name="EXT" localSheetId="11">#REF!</definedName>
    <definedName name="EXT" localSheetId="13">#REF!</definedName>
    <definedName name="EXT" localSheetId="10">#REF!</definedName>
    <definedName name="EXT" localSheetId="8">#REF!</definedName>
    <definedName name="EXT" localSheetId="5">#REF!</definedName>
    <definedName name="EXT">#REF!</definedName>
    <definedName name="Ext_BordaMaior">61.41</definedName>
    <definedName name="Ext_BordaMenor">49.2429</definedName>
    <definedName name="Ext_Eixo">47.27</definedName>
    <definedName name="extensao" localSheetId="11">#REF!</definedName>
    <definedName name="extensao" localSheetId="13">#REF!</definedName>
    <definedName name="extensao" localSheetId="5">#REF!</definedName>
    <definedName name="extensao" localSheetId="2">#REF!</definedName>
    <definedName name="extensao">#REF!</definedName>
    <definedName name="F" localSheetId="11">#REF!</definedName>
    <definedName name="F" localSheetId="13">#REF!</definedName>
    <definedName name="F" localSheetId="5">#REF!</definedName>
    <definedName name="F" localSheetId="2">#REF!</definedName>
    <definedName name="F">#REF!</definedName>
    <definedName name="fAFGEG" localSheetId="11">#REF!</definedName>
    <definedName name="fAFGEG" localSheetId="13">#REF!</definedName>
    <definedName name="fAFGEG" localSheetId="10">#REF!</definedName>
    <definedName name="fAFGEG" localSheetId="8">#REF!</definedName>
    <definedName name="fAFGEG">#REF!</definedName>
    <definedName name="Fator_de_Compactação" localSheetId="11">#REF!</definedName>
    <definedName name="Fator_de_Compactação" localSheetId="13">#REF!</definedName>
    <definedName name="Fator_de_Compactação" localSheetId="10">#REF!</definedName>
    <definedName name="Fator_de_Compactação" localSheetId="8">#REF!</definedName>
    <definedName name="Fator_de_Compactação">#REF!</definedName>
    <definedName name="FDHRTU" localSheetId="11">#REF!</definedName>
    <definedName name="FDHRTU" localSheetId="13">#REF!</definedName>
    <definedName name="FDHRTU" localSheetId="10">#REF!</definedName>
    <definedName name="FDHRTU" localSheetId="8">#REF!</definedName>
    <definedName name="FDHRTU">#REF!</definedName>
    <definedName name="fdhsgjh" localSheetId="11">#REF!</definedName>
    <definedName name="fdhsgjh" localSheetId="13">#REF!</definedName>
    <definedName name="fdhsgjh" localSheetId="10">#REF!</definedName>
    <definedName name="fdhsgjh" localSheetId="8">#REF!</definedName>
    <definedName name="fdhsgjh">#REF!</definedName>
    <definedName name="FGV" localSheetId="11">#REF!</definedName>
    <definedName name="FGV" localSheetId="13">#REF!</definedName>
    <definedName name="FGV" localSheetId="10">#REF!</definedName>
    <definedName name="FGV" localSheetId="8">#REF!</definedName>
    <definedName name="FGV">#REF!</definedName>
    <definedName name="FGVC" localSheetId="11">#REF!</definedName>
    <definedName name="FGVC" localSheetId="13">#REF!</definedName>
    <definedName name="FGVC" localSheetId="10">#REF!</definedName>
    <definedName name="FGVC" localSheetId="8">#REF!</definedName>
    <definedName name="FGVC">#REF!</definedName>
    <definedName name="FGVC0504" localSheetId="11">#REF!</definedName>
    <definedName name="FGVC0504" localSheetId="13">#REF!</definedName>
    <definedName name="FGVC0504" localSheetId="5">#REF!</definedName>
    <definedName name="FGVC0504" localSheetId="2">#REF!</definedName>
    <definedName name="FGVC0504">#REF!</definedName>
    <definedName name="FGVSER" localSheetId="11">#REF!</definedName>
    <definedName name="FGVSER" localSheetId="13">#REF!</definedName>
    <definedName name="FGVSER" localSheetId="5">#REF!</definedName>
    <definedName name="FGVSER" localSheetId="2">#REF!</definedName>
    <definedName name="FGVSER">#REF!</definedName>
    <definedName name="firma1" localSheetId="11">#REF!</definedName>
    <definedName name="firma1" localSheetId="13">#REF!</definedName>
    <definedName name="firma1" localSheetId="5">#REF!</definedName>
    <definedName name="firma1" localSheetId="2">#REF!</definedName>
    <definedName name="firma1">#REF!</definedName>
    <definedName name="firma2" localSheetId="11">#REF!</definedName>
    <definedName name="firma2" localSheetId="13">#REF!</definedName>
    <definedName name="firma2">#REF!</definedName>
    <definedName name="fjtdj" localSheetId="11">#REF!</definedName>
    <definedName name="fjtdj" localSheetId="13">#REF!</definedName>
    <definedName name="fjtdj">#REF!</definedName>
    <definedName name="Forma_BlocoE1">16.64*2+16.203</definedName>
    <definedName name="Forma_BlocoE2">13.64*2+11.628</definedName>
    <definedName name="Forma_BloPort">17.64*2.5+18.23</definedName>
    <definedName name="Forma_Trav">91.81</definedName>
    <definedName name="Format" localSheetId="11">#REF!</definedName>
    <definedName name="Format" localSheetId="13">#REF!</definedName>
    <definedName name="Format" localSheetId="10">#REF!</definedName>
    <definedName name="Format" localSheetId="8">#REF!</definedName>
    <definedName name="Format">#REF!</definedName>
    <definedName name="Fossa20" localSheetId="7" hidden="1">{#N/A,#N/A,FALSE,"ALVENARIA";#N/A,#N/A,FALSE,"BLOCOS";#N/A,#N/A,FALSE,"CINTAS";#N/A,#N/A,FALSE,"CORTINA";#N/A,#N/A,FALSE,"LAJES";#N/A,#N/A,FALSE,"PILARES";#N/A,#N/A,FALSE,"VIGAS"}</definedName>
    <definedName name="Fossa20" localSheetId="11" hidden="1">{#N/A,#N/A,FALSE,"ALVENARIA";#N/A,#N/A,FALSE,"BLOCOS";#N/A,#N/A,FALSE,"CINTAS";#N/A,#N/A,FALSE,"CORTINA";#N/A,#N/A,FALSE,"LAJES";#N/A,#N/A,FALSE,"PILARES";#N/A,#N/A,FALSE,"VIGAS"}</definedName>
    <definedName name="Fossa20" localSheetId="13" hidden="1">{#N/A,#N/A,FALSE,"ALVENARIA";#N/A,#N/A,FALSE,"BLOCOS";#N/A,#N/A,FALSE,"CINTAS";#N/A,#N/A,FALSE,"CORTINA";#N/A,#N/A,FALSE,"LAJES";#N/A,#N/A,FALSE,"PILARES";#N/A,#N/A,FALSE,"VIGAS"}</definedName>
    <definedName name="Fossa20" localSheetId="10" hidden="1">{#N/A,#N/A,FALSE,"ALVENARIA";#N/A,#N/A,FALSE,"BLOCOS";#N/A,#N/A,FALSE,"CINTAS";#N/A,#N/A,FALSE,"CORTINA";#N/A,#N/A,FALSE,"LAJES";#N/A,#N/A,FALSE,"PILARES";#N/A,#N/A,FALSE,"VIGAS"}</definedName>
    <definedName name="Fossa20" localSheetId="8" hidden="1">{#N/A,#N/A,FALSE,"ALVENARIA";#N/A,#N/A,FALSE,"BLOCOS";#N/A,#N/A,FALSE,"CINTAS";#N/A,#N/A,FALSE,"CORTINA";#N/A,#N/A,FALSE,"LAJES";#N/A,#N/A,FALSE,"PILARES";#N/A,#N/A,FALSE,"VIGAS"}</definedName>
    <definedName name="Fossa20" localSheetId="2" hidden="1">{#N/A,#N/A,FALSE,"ALVENARIA";#N/A,#N/A,FALSE,"BLOCOS";#N/A,#N/A,FALSE,"CINTAS";#N/A,#N/A,FALSE,"CORTINA";#N/A,#N/A,FALSE,"LAJES";#N/A,#N/A,FALSE,"PILARES";#N/A,#N/A,FALSE,"VIGAS"}</definedName>
    <definedName name="Fossa20" hidden="1">{#N/A,#N/A,FALSE,"ALVENARIA";#N/A,#N/A,FALSE,"BLOCOS";#N/A,#N/A,FALSE,"CINTAS";#N/A,#N/A,FALSE,"CORTINA";#N/A,#N/A,FALSE,"LAJES";#N/A,#N/A,FALSE,"PILARES";#N/A,#N/A,FALSE,"VIGAS"}</definedName>
    <definedName name="fran" localSheetId="7" hidden="1">{#N/A,#N/A,FALSE,"ALVENARIA";#N/A,#N/A,FALSE,"BLOCOS";#N/A,#N/A,FALSE,"CINTAS";#N/A,#N/A,FALSE,"CORTINA";#N/A,#N/A,FALSE,"LAJES";#N/A,#N/A,FALSE,"PILARES";#N/A,#N/A,FALSE,"VIGAS"}</definedName>
    <definedName name="fran" localSheetId="11" hidden="1">{#N/A,#N/A,FALSE,"ALVENARIA";#N/A,#N/A,FALSE,"BLOCOS";#N/A,#N/A,FALSE,"CINTAS";#N/A,#N/A,FALSE,"CORTINA";#N/A,#N/A,FALSE,"LAJES";#N/A,#N/A,FALSE,"PILARES";#N/A,#N/A,FALSE,"VIGAS"}</definedName>
    <definedName name="fran" localSheetId="13" hidden="1">{#N/A,#N/A,FALSE,"ALVENARIA";#N/A,#N/A,FALSE,"BLOCOS";#N/A,#N/A,FALSE,"CINTAS";#N/A,#N/A,FALSE,"CORTINA";#N/A,#N/A,FALSE,"LAJES";#N/A,#N/A,FALSE,"PILARES";#N/A,#N/A,FALSE,"VIGAS"}</definedName>
    <definedName name="fran" localSheetId="10" hidden="1">{#N/A,#N/A,FALSE,"ALVENARIA";#N/A,#N/A,FALSE,"BLOCOS";#N/A,#N/A,FALSE,"CINTAS";#N/A,#N/A,FALSE,"CORTINA";#N/A,#N/A,FALSE,"LAJES";#N/A,#N/A,FALSE,"PILARES";#N/A,#N/A,FALSE,"VIGAS"}</definedName>
    <definedName name="fran" localSheetId="8" hidden="1">{#N/A,#N/A,FALSE,"ALVENARIA";#N/A,#N/A,FALSE,"BLOCOS";#N/A,#N/A,FALSE,"CINTAS";#N/A,#N/A,FALSE,"CORTINA";#N/A,#N/A,FALSE,"LAJES";#N/A,#N/A,FALSE,"PILARES";#N/A,#N/A,FALSE,"VIGAS"}</definedName>
    <definedName name="fran" localSheetId="2"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Fundacao_Plano_Inclinado" localSheetId="11">#REF!</definedName>
    <definedName name="Fundacao_Plano_Inclinado" localSheetId="13">#REF!</definedName>
    <definedName name="Fundacao_Plano_Inclinado" localSheetId="10">#REF!</definedName>
    <definedName name="Fundacao_Plano_Inclinado" localSheetId="8">#REF!</definedName>
    <definedName name="Fundacao_Plano_Inclinado" localSheetId="2">#REF!</definedName>
    <definedName name="Fundacao_Plano_Inclinado">#REF!</definedName>
    <definedName name="g" localSheetId="11">#REF!</definedName>
    <definedName name="g" localSheetId="13">#REF!</definedName>
    <definedName name="g" localSheetId="10">#REF!</definedName>
    <definedName name="g" localSheetId="8">#REF!</definedName>
    <definedName name="g">#REF!</definedName>
    <definedName name="GAGAGAG" localSheetId="11">#REF!</definedName>
    <definedName name="GAGAGAG" localSheetId="13">#REF!</definedName>
    <definedName name="GAGAGAG" localSheetId="2">#REF!</definedName>
    <definedName name="GAGAGAG">#REF!</definedName>
    <definedName name="GDAGEGAAAAAAA" localSheetId="11">#REF!</definedName>
    <definedName name="GDAGEGAAAAAAA" localSheetId="13">#REF!</definedName>
    <definedName name="GDAGEGAAAAAAA" localSheetId="10">#REF!</definedName>
    <definedName name="GDAGEGAAAAAAA" localSheetId="8">#REF!</definedName>
    <definedName name="GDAGEGAAAAAAA">#REF!</definedName>
    <definedName name="GDGDGD" localSheetId="11">#REF!</definedName>
    <definedName name="GDGDGD" localSheetId="13">#REF!</definedName>
    <definedName name="GDGDGD" localSheetId="10">#REF!</definedName>
    <definedName name="GDGDGD" localSheetId="8">#REF!</definedName>
    <definedName name="GDGDGD">#REF!</definedName>
    <definedName name="GESGSD" localSheetId="11">#REF!</definedName>
    <definedName name="GESGSD" localSheetId="13">#REF!</definedName>
    <definedName name="GESGSD" localSheetId="10">#REF!</definedName>
    <definedName name="GESGSD" localSheetId="8">#REF!</definedName>
    <definedName name="GESGSD">#REF!</definedName>
    <definedName name="Groute">0.55*0.7*0.025*3+0.45*0.45*0.025*5</definedName>
    <definedName name="Header" localSheetId="11">#REF!</definedName>
    <definedName name="Header" localSheetId="13">#REF!</definedName>
    <definedName name="Header" localSheetId="10">#REF!</definedName>
    <definedName name="Header" localSheetId="8">#REF!</definedName>
    <definedName name="Header" localSheetId="2">#REF!</definedName>
    <definedName name="Header">#REF!</definedName>
    <definedName name="hhhhhhhhhhhhhhhh" localSheetId="11">#REF!</definedName>
    <definedName name="hhhhhhhhhhhhhhhh" localSheetId="13">#REF!</definedName>
    <definedName name="hhhhhhhhhhhhhhhh" localSheetId="10">#REF!</definedName>
    <definedName name="hhhhhhhhhhhhhhhh" localSheetId="8">#REF!</definedName>
    <definedName name="hhhhhhhhhhhhhhhh">#REF!</definedName>
    <definedName name="HTSDGH" localSheetId="11">#REF!</definedName>
    <definedName name="HTSDGH" localSheetId="13">#REF!</definedName>
    <definedName name="HTSDGH" localSheetId="10">#REF!</definedName>
    <definedName name="HTSDGH" localSheetId="8">#REF!</definedName>
    <definedName name="HTSDGH">#REF!</definedName>
    <definedName name="ICMS" localSheetId="11">#REF!</definedName>
    <definedName name="ICMS" localSheetId="13">#REF!</definedName>
    <definedName name="ICMS" localSheetId="10">#REF!</definedName>
    <definedName name="ICMS" localSheetId="8">#REF!</definedName>
    <definedName name="ICMS">#REF!</definedName>
    <definedName name="Implantacao_Consulta" localSheetId="11">#REF!</definedName>
    <definedName name="Implantacao_Consulta" localSheetId="13">#REF!</definedName>
    <definedName name="Implantacao_Consulta" localSheetId="10">#REF!</definedName>
    <definedName name="Implantacao_Consulta" localSheetId="8">#REF!</definedName>
    <definedName name="Implantacao_Consulta">#REF!</definedName>
    <definedName name="Import.Apelido" localSheetId="11" hidden="1">#REF!</definedName>
    <definedName name="Import.Apelido" localSheetId="13" hidden="1">#REF!</definedName>
    <definedName name="Import.Apelido" localSheetId="10" hidden="1">#REF!</definedName>
    <definedName name="Import.Apelido" localSheetId="8" hidden="1">#REF!</definedName>
    <definedName name="Import.Apelido" hidden="1">#REF!</definedName>
    <definedName name="Import.Contrapartida" localSheetId="11" hidden="1">#REF!</definedName>
    <definedName name="Import.Contrapartida" localSheetId="13" hidden="1">#REF!</definedName>
    <definedName name="Import.Contrapartida" localSheetId="10" hidden="1">#REF!</definedName>
    <definedName name="Import.Contrapartida" localSheetId="8" hidden="1">#REF!</definedName>
    <definedName name="Import.Contrapartida" hidden="1">#REF!</definedName>
    <definedName name="Import.CPMaxPerc" localSheetId="11" hidden="1">#REF!</definedName>
    <definedName name="Import.CPMaxPerc" localSheetId="13" hidden="1">#REF!</definedName>
    <definedName name="Import.CPMaxPerc" localSheetId="10" hidden="1">#REF!</definedName>
    <definedName name="Import.CPMaxPerc" localSheetId="8" hidden="1">#REF!</definedName>
    <definedName name="Import.CPMaxPerc" hidden="1">#REF!</definedName>
    <definedName name="Import.CPMinAbsoluta" localSheetId="11" hidden="1">#REF!</definedName>
    <definedName name="Import.CPMinAbsoluta" localSheetId="13" hidden="1">#REF!</definedName>
    <definedName name="Import.CPMinAbsoluta" localSheetId="10" hidden="1">#REF!</definedName>
    <definedName name="Import.CPMinAbsoluta" localSheetId="8" hidden="1">#REF!</definedName>
    <definedName name="Import.CPMinAbsoluta" hidden="1">#REF!</definedName>
    <definedName name="Import.CPMinPerc" localSheetId="11" hidden="1">#REF!</definedName>
    <definedName name="Import.CPMinPerc" localSheetId="13" hidden="1">#REF!</definedName>
    <definedName name="Import.CPMinPerc" localSheetId="10" hidden="1">#REF!</definedName>
    <definedName name="Import.CPMinPerc" localSheetId="8" hidden="1">#REF!</definedName>
    <definedName name="Import.CPMinPerc" hidden="1">#REF!</definedName>
    <definedName name="Import.CR" localSheetId="11" hidden="1">#REF!</definedName>
    <definedName name="Import.CR" localSheetId="13" hidden="1">#REF!</definedName>
    <definedName name="Import.CR" localSheetId="10" hidden="1">#REF!</definedName>
    <definedName name="Import.CR" localSheetId="8" hidden="1">#REF!</definedName>
    <definedName name="Import.CR" hidden="1">#REF!</definedName>
    <definedName name="Import.CTEF" localSheetId="11" hidden="1">#REF!</definedName>
    <definedName name="Import.CTEF" localSheetId="13" hidden="1">#REF!</definedName>
    <definedName name="Import.CTEF" localSheetId="10" hidden="1">#REF!</definedName>
    <definedName name="Import.CTEF" localSheetId="8" hidden="1">#REF!</definedName>
    <definedName name="Import.CTEF" hidden="1">#REF!</definedName>
    <definedName name="Import.DataBase" localSheetId="11" hidden="1">OFFSET(#REF!,0,-1)</definedName>
    <definedName name="Import.DataBase" localSheetId="13" hidden="1">OFFSET(#REF!,0,-1)</definedName>
    <definedName name="Import.DataBase" localSheetId="10" hidden="1">OFFSET(#REF!,0,-1)</definedName>
    <definedName name="Import.DataBase" localSheetId="8" hidden="1">OFFSET(#REF!,0,-1)</definedName>
    <definedName name="Import.DataBase" hidden="1">OFFSET(#REF!,0,-1)</definedName>
    <definedName name="Import.DescLote" localSheetId="11" hidden="1">#REF!</definedName>
    <definedName name="Import.DescLote" localSheetId="13" hidden="1">#REF!</definedName>
    <definedName name="Import.DescLote" localSheetId="10" hidden="1">#REF!</definedName>
    <definedName name="Import.DescLote" localSheetId="8" hidden="1">#REF!</definedName>
    <definedName name="Import.DescLote" hidden="1">#REF!</definedName>
    <definedName name="Import.Desoneracao" localSheetId="11" hidden="1">OFFSET(#REF!,0,-1)</definedName>
    <definedName name="Import.Desoneracao" localSheetId="13" hidden="1">OFFSET(#REF!,0,-1)</definedName>
    <definedName name="Import.Desoneracao" localSheetId="10" hidden="1">OFFSET(#REF!,0,-1)</definedName>
    <definedName name="Import.Desoneracao" localSheetId="8" hidden="1">OFFSET(#REF!,0,-1)</definedName>
    <definedName name="Import.Desoneracao" hidden="1">OFFSET(#REF!,0,-1)</definedName>
    <definedName name="Import.empresa" localSheetId="11" hidden="1">#REF!</definedName>
    <definedName name="Import.empresa" localSheetId="13" hidden="1">#REF!</definedName>
    <definedName name="Import.empresa" localSheetId="10" hidden="1">#REF!</definedName>
    <definedName name="Import.empresa" localSheetId="8" hidden="1">#REF!</definedName>
    <definedName name="Import.empresa" hidden="1">#REF!</definedName>
    <definedName name="Import.Município" localSheetId="11" hidden="1">#REF!</definedName>
    <definedName name="Import.Município" localSheetId="13" hidden="1">#REF!</definedName>
    <definedName name="Import.Município" localSheetId="10" hidden="1">#REF!</definedName>
    <definedName name="Import.Município" localSheetId="8" hidden="1">#REF!</definedName>
    <definedName name="Import.Município" hidden="1">#REF!</definedName>
    <definedName name="Import.Proponente" localSheetId="11" hidden="1">#REF!</definedName>
    <definedName name="Import.Proponente" localSheetId="13" hidden="1">#REF!</definedName>
    <definedName name="Import.Proponente" localSheetId="10" hidden="1">#REF!</definedName>
    <definedName name="Import.Proponente" localSheetId="8" hidden="1">#REF!</definedName>
    <definedName name="Import.Proponente" hidden="1">#REF!</definedName>
    <definedName name="import.recurso" localSheetId="11" hidden="1">#REF!</definedName>
    <definedName name="import.recurso" localSheetId="13" hidden="1">#REF!</definedName>
    <definedName name="import.recurso" localSheetId="10" hidden="1">#REF!</definedName>
    <definedName name="import.recurso" localSheetId="8" hidden="1">#REF!</definedName>
    <definedName name="import.recurso" hidden="1">#REF!</definedName>
    <definedName name="Import.RegimeExecução" localSheetId="11" hidden="1">OFFSET(#REF!,0,-1)</definedName>
    <definedName name="Import.RegimeExecução" localSheetId="13" hidden="1">OFFSET(#REF!,0,-1)</definedName>
    <definedName name="Import.RegimeExecução" localSheetId="10" hidden="1">OFFSET(#REF!,0,-1)</definedName>
    <definedName name="Import.RegimeExecução" localSheetId="8" hidden="1">OFFSET(#REF!,0,-1)</definedName>
    <definedName name="Import.RegimeExecução" hidden="1">OFFSET(#REF!,0,-1)</definedName>
    <definedName name="Import.Repasse" localSheetId="11" hidden="1">#REF!</definedName>
    <definedName name="Import.Repasse" localSheetId="13" hidden="1">#REF!</definedName>
    <definedName name="Import.Repasse" localSheetId="10" hidden="1">#REF!</definedName>
    <definedName name="Import.Repasse" localSheetId="8" hidden="1">#REF!</definedName>
    <definedName name="Import.Repasse" hidden="1">#REF!</definedName>
    <definedName name="Import.RespOrçamento" localSheetId="11" hidden="1">#REF!</definedName>
    <definedName name="Import.RespOrçamento" localSheetId="13" hidden="1">#REF!</definedName>
    <definedName name="Import.RespOrçamento" localSheetId="10" hidden="1">#REF!</definedName>
    <definedName name="Import.RespOrçamento" localSheetId="8" hidden="1">#REF!</definedName>
    <definedName name="Import.RespOrçamento" hidden="1">#REF!</definedName>
    <definedName name="Import.SICONV" localSheetId="11" hidden="1">#REF!</definedName>
    <definedName name="Import.SICONV" localSheetId="13" hidden="1">#REF!</definedName>
    <definedName name="Import.SICONV" localSheetId="10" hidden="1">#REF!</definedName>
    <definedName name="Import.SICONV" localSheetId="8" hidden="1">#REF!</definedName>
    <definedName name="Import.SICONV" hidden="1">#REF!</definedName>
    <definedName name="INDICES" localSheetId="11">OFFSET(#REF!,1,0):OFFSET(#REF!,-1,0)</definedName>
    <definedName name="INDICES" localSheetId="13">OFFSET(#REF!,1,0):OFFSET(#REF!,-1,0)</definedName>
    <definedName name="INDICES" localSheetId="10">OFFSET(#REF!,1,0):OFFSET(#REF!,-1,0)</definedName>
    <definedName name="INDICES" localSheetId="8">OFFSET(#REF!,1,0):OFFSET(#REF!,-1,0)</definedName>
    <definedName name="INDICES">OFFSET(#REF!,1,0):OFFSET(#REF!,-1,0)</definedName>
    <definedName name="INTERCEPTORES___EMISSÁRIOS" localSheetId="11">#REF!</definedName>
    <definedName name="INTERCEPTORES___EMISSÁRIOS" localSheetId="13">#REF!</definedName>
    <definedName name="INTERCEPTORES___EMISSÁRIOS" localSheetId="10">#REF!</definedName>
    <definedName name="INTERCEPTORES___EMISSÁRIOS" localSheetId="8">#REF!</definedName>
    <definedName name="INTERCEPTORES___EMISSÁRIOS" localSheetId="5">#REF!</definedName>
    <definedName name="INTERCEPTORES___EMISSÁRIOS" localSheetId="2">#REF!</definedName>
    <definedName name="INTERCEPTORES___EMISSÁRIOS">#REF!</definedName>
    <definedName name="ip" localSheetId="11">#REF!</definedName>
    <definedName name="ip" localSheetId="13">#REF!</definedName>
    <definedName name="ip" localSheetId="5">#REF!</definedName>
    <definedName name="ip">#REF!</definedName>
    <definedName name="itens" localSheetId="11">#REF!</definedName>
    <definedName name="itens" localSheetId="13">#REF!</definedName>
    <definedName name="itens" localSheetId="10">#REF!</definedName>
    <definedName name="itens" localSheetId="8">#REF!</definedName>
    <definedName name="itens">#REF!</definedName>
    <definedName name="J" localSheetId="11">#REF!</definedName>
    <definedName name="J" localSheetId="13">#REF!</definedName>
    <definedName name="J" localSheetId="10">#REF!</definedName>
    <definedName name="J" localSheetId="8">#REF!</definedName>
    <definedName name="J">#REF!</definedName>
    <definedName name="Jacareacanga" localSheetId="11">#REF!</definedName>
    <definedName name="Jacareacanga" localSheetId="13">#REF!</definedName>
    <definedName name="Jacareacanga" localSheetId="10">#REF!</definedName>
    <definedName name="Jacareacanga" localSheetId="8">#REF!</definedName>
    <definedName name="Jacareacanga" localSheetId="5">#REF!</definedName>
    <definedName name="Jacareacanga">#REF!</definedName>
    <definedName name="jhb" localSheetId="11">#REF!</definedName>
    <definedName name="jhb" localSheetId="13">#REF!</definedName>
    <definedName name="jhb">#REF!</definedName>
    <definedName name="JHIO7I" localSheetId="11">#REF!</definedName>
    <definedName name="JHIO7I" localSheetId="13">#REF!</definedName>
    <definedName name="JHIO7I">#REF!</definedName>
    <definedName name="JJJJJJJJJJJJJJJJJ" localSheetId="11">#REF!</definedName>
    <definedName name="JJJJJJJJJJJJJJJJJ" localSheetId="13">#REF!</definedName>
    <definedName name="JJJJJJJJJJJJJJJJJ" localSheetId="10">#REF!</definedName>
    <definedName name="JJJJJJJJJJJJJJJJJ" localSheetId="8">#REF!</definedName>
    <definedName name="JJJJJJJJJJJJJJJJJ">#REF!</definedName>
    <definedName name="JTYKTKTYK" localSheetId="11">#REF!</definedName>
    <definedName name="JTYKTKTYK" localSheetId="13">#REF!</definedName>
    <definedName name="JTYKTKTYK" localSheetId="10">#REF!</definedName>
    <definedName name="JTYKTKTYK" localSheetId="8">#REF!</definedName>
    <definedName name="JTYKTKTYK">#REF!</definedName>
    <definedName name="JUNHO" localSheetId="11">#REF!</definedName>
    <definedName name="JUNHO" localSheetId="13">#REF!</definedName>
    <definedName name="JUNHO" localSheetId="10">#REF!</definedName>
    <definedName name="JUNHO" localSheetId="8">#REF!</definedName>
    <definedName name="JUNHO">#REF!</definedName>
    <definedName name="jxfj" localSheetId="11">#REF!</definedName>
    <definedName name="jxfj" localSheetId="13">#REF!</definedName>
    <definedName name="jxfj" localSheetId="10">#REF!</definedName>
    <definedName name="jxfj" localSheetId="8">#REF!</definedName>
    <definedName name="jxfj">#REF!</definedName>
    <definedName name="K" localSheetId="11">#REF!</definedName>
    <definedName name="K" localSheetId="13">#REF!</definedName>
    <definedName name="K" localSheetId="10">#REF!</definedName>
    <definedName name="K" localSheetId="8">#REF!</definedName>
    <definedName name="K">#REF!</definedName>
    <definedName name="kdhdjdk" localSheetId="11">#REF!</definedName>
    <definedName name="kdhdjdk" localSheetId="13">#REF!</definedName>
    <definedName name="kdhdjdk" localSheetId="10">#REF!</definedName>
    <definedName name="kdhdjdk" localSheetId="8">#REF!</definedName>
    <definedName name="kdhdjdk">#REF!</definedName>
    <definedName name="kkkkkkkkkkkkk" localSheetId="11">#REF!</definedName>
    <definedName name="kkkkkkkkkkkkk" localSheetId="13">#REF!</definedName>
    <definedName name="kkkkkkkkkkkkk" localSheetId="10">#REF!</definedName>
    <definedName name="kkkkkkkkkkkkk" localSheetId="8">#REF!</definedName>
    <definedName name="kkkkkkkkkkkkk">#REF!</definedName>
    <definedName name="Kvenda" localSheetId="11">#REF!</definedName>
    <definedName name="Kvenda" localSheetId="13">#REF!</definedName>
    <definedName name="Kvenda" localSheetId="10">#REF!</definedName>
    <definedName name="Kvenda" localSheetId="8">#REF!</definedName>
    <definedName name="Kvenda">#REF!</definedName>
    <definedName name="L_Pilar">5+5.9+3.7</definedName>
    <definedName name="L_Rolamento">9.7</definedName>
    <definedName name="LARGURA" localSheetId="11">#REF!</definedName>
    <definedName name="LARGURA" localSheetId="13">#REF!</definedName>
    <definedName name="LARGURA" localSheetId="10">#REF!</definedName>
    <definedName name="LARGURA" localSheetId="8">#REF!</definedName>
    <definedName name="LARGURA">#REF!</definedName>
    <definedName name="leosde" localSheetId="11">#REF!</definedName>
    <definedName name="leosde" localSheetId="13">#REF!</definedName>
    <definedName name="leosde" localSheetId="10">#REF!</definedName>
    <definedName name="leosde" localSheetId="8">#REF!</definedName>
    <definedName name="leosde">#REF!</definedName>
    <definedName name="LIGAÇÃO" localSheetId="11">#REF!</definedName>
    <definedName name="LIGAÇÃO" localSheetId="13">#REF!</definedName>
    <definedName name="LIGAÇÃO" localSheetId="10">#REF!</definedName>
    <definedName name="LIGAÇÃO" localSheetId="8">#REF!</definedName>
    <definedName name="LIGAÇÃO">#REF!</definedName>
    <definedName name="LINHAS_DE_RECALQUE" localSheetId="11">#REF!</definedName>
    <definedName name="LINHAS_DE_RECALQUE" localSheetId="13">#REF!</definedName>
    <definedName name="LINHAS_DE_RECALQUE" localSheetId="5">#REF!</definedName>
    <definedName name="LINHAS_DE_RECALQUE" localSheetId="2">#REF!</definedName>
    <definedName name="LINHAS_DE_RECALQUE">#REF!</definedName>
    <definedName name="lote" localSheetId="11">#REF!</definedName>
    <definedName name="lote" localSheetId="13">#REF!</definedName>
    <definedName name="lote" localSheetId="5">#REF!</definedName>
    <definedName name="lote" localSheetId="2">#REF!</definedName>
    <definedName name="lote">#REF!</definedName>
    <definedName name="mac" localSheetId="7" hidden="1">{#N/A,#N/A,FALSE,"ALVENARIA";#N/A,#N/A,FALSE,"BLOCOS";#N/A,#N/A,FALSE,"CINTAS";#N/A,#N/A,FALSE,"CORTINA";#N/A,#N/A,FALSE,"LAJES";#N/A,#N/A,FALSE,"PILARES";#N/A,#N/A,FALSE,"VIGAS"}</definedName>
    <definedName name="mac" localSheetId="11" hidden="1">{#N/A,#N/A,FALSE,"ALVENARIA";#N/A,#N/A,FALSE,"BLOCOS";#N/A,#N/A,FALSE,"CINTAS";#N/A,#N/A,FALSE,"CORTINA";#N/A,#N/A,FALSE,"LAJES";#N/A,#N/A,FALSE,"PILARES";#N/A,#N/A,FALSE,"VIGAS"}</definedName>
    <definedName name="mac" localSheetId="13" hidden="1">{#N/A,#N/A,FALSE,"ALVENARIA";#N/A,#N/A,FALSE,"BLOCOS";#N/A,#N/A,FALSE,"CINTAS";#N/A,#N/A,FALSE,"CORTINA";#N/A,#N/A,FALSE,"LAJES";#N/A,#N/A,FALSE,"PILARES";#N/A,#N/A,FALSE,"VIGAS"}</definedName>
    <definedName name="mac" localSheetId="10" hidden="1">{#N/A,#N/A,FALSE,"ALVENARIA";#N/A,#N/A,FALSE,"BLOCOS";#N/A,#N/A,FALSE,"CINTAS";#N/A,#N/A,FALSE,"CORTINA";#N/A,#N/A,FALSE,"LAJES";#N/A,#N/A,FALSE,"PILARES";#N/A,#N/A,FALSE,"VIGAS"}</definedName>
    <definedName name="mac" localSheetId="8" hidden="1">{#N/A,#N/A,FALSE,"ALVENARIA";#N/A,#N/A,FALSE,"BLOCOS";#N/A,#N/A,FALSE,"CINTAS";#N/A,#N/A,FALSE,"CORTINA";#N/A,#N/A,FALSE,"LAJES";#N/A,#N/A,FALSE,"PILARES";#N/A,#N/A,FALSE,"VIGAS"}</definedName>
    <definedName name="mac" localSheetId="2" hidden="1">{#N/A,#N/A,FALSE,"ALVENARIA";#N/A,#N/A,FALSE,"BLOCOS";#N/A,#N/A,FALSE,"CINTAS";#N/A,#N/A,FALSE,"CORTINA";#N/A,#N/A,FALSE,"LAJES";#N/A,#N/A,FALSE,"PILARES";#N/A,#N/A,FALSE,"VIGAS"}</definedName>
    <definedName name="mac" hidden="1">{#N/A,#N/A,FALSE,"ALVENARIA";#N/A,#N/A,FALSE,"BLOCOS";#N/A,#N/A,FALSE,"CINTAS";#N/A,#N/A,FALSE,"CORTINA";#N/A,#N/A,FALSE,"LAJES";#N/A,#N/A,FALSE,"PILARES";#N/A,#N/A,FALSE,"VIGAS"}</definedName>
    <definedName name="MACAHDO" localSheetId="7" hidden="1">{#N/A,#N/A,FALSE,"ALVENARIA";#N/A,#N/A,FALSE,"BLOCOS";#N/A,#N/A,FALSE,"CINTAS";#N/A,#N/A,FALSE,"CORTINA";#N/A,#N/A,FALSE,"LAJES";#N/A,#N/A,FALSE,"PILARES";#N/A,#N/A,FALSE,"VIGAS"}</definedName>
    <definedName name="MACAHDO" localSheetId="11" hidden="1">{#N/A,#N/A,FALSE,"ALVENARIA";#N/A,#N/A,FALSE,"BLOCOS";#N/A,#N/A,FALSE,"CINTAS";#N/A,#N/A,FALSE,"CORTINA";#N/A,#N/A,FALSE,"LAJES";#N/A,#N/A,FALSE,"PILARES";#N/A,#N/A,FALSE,"VIGAS"}</definedName>
    <definedName name="MACAHDO" localSheetId="13" hidden="1">{#N/A,#N/A,FALSE,"ALVENARIA";#N/A,#N/A,FALSE,"BLOCOS";#N/A,#N/A,FALSE,"CINTAS";#N/A,#N/A,FALSE,"CORTINA";#N/A,#N/A,FALSE,"LAJES";#N/A,#N/A,FALSE,"PILARES";#N/A,#N/A,FALSE,"VIGAS"}</definedName>
    <definedName name="MACAHDO" localSheetId="10" hidden="1">{#N/A,#N/A,FALSE,"ALVENARIA";#N/A,#N/A,FALSE,"BLOCOS";#N/A,#N/A,FALSE,"CINTAS";#N/A,#N/A,FALSE,"CORTINA";#N/A,#N/A,FALSE,"LAJES";#N/A,#N/A,FALSE,"PILARES";#N/A,#N/A,FALSE,"VIGAS"}</definedName>
    <definedName name="MACAHDO" localSheetId="8" hidden="1">{#N/A,#N/A,FALSE,"ALVENARIA";#N/A,#N/A,FALSE,"BLOCOS";#N/A,#N/A,FALSE,"CINTAS";#N/A,#N/A,FALSE,"CORTINA";#N/A,#N/A,FALSE,"LAJES";#N/A,#N/A,FALSE,"PILARES";#N/A,#N/A,FALSE,"VIGAS"}</definedName>
    <definedName name="MACAHDO" localSheetId="2"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localSheetId="7" hidden="1">{#N/A,#N/A,FALSE,"ALVENARIA";#N/A,#N/A,FALSE,"BLOCOS";#N/A,#N/A,FALSE,"CINTAS";#N/A,#N/A,FALSE,"CORTINA";#N/A,#N/A,FALSE,"LAJES";#N/A,#N/A,FALSE,"PILARES";#N/A,#N/A,FALSE,"VIGAS"}</definedName>
    <definedName name="MACHADO" localSheetId="11" hidden="1">{#N/A,#N/A,FALSE,"ALVENARIA";#N/A,#N/A,FALSE,"BLOCOS";#N/A,#N/A,FALSE,"CINTAS";#N/A,#N/A,FALSE,"CORTINA";#N/A,#N/A,FALSE,"LAJES";#N/A,#N/A,FALSE,"PILARES";#N/A,#N/A,FALSE,"VIGAS"}</definedName>
    <definedName name="MACHADO" localSheetId="13" hidden="1">{#N/A,#N/A,FALSE,"ALVENARIA";#N/A,#N/A,FALSE,"BLOCOS";#N/A,#N/A,FALSE,"CINTAS";#N/A,#N/A,FALSE,"CORTINA";#N/A,#N/A,FALSE,"LAJES";#N/A,#N/A,FALSE,"PILARES";#N/A,#N/A,FALSE,"VIGAS"}</definedName>
    <definedName name="MACHADO" localSheetId="10" hidden="1">{#N/A,#N/A,FALSE,"ALVENARIA";#N/A,#N/A,FALSE,"BLOCOS";#N/A,#N/A,FALSE,"CINTAS";#N/A,#N/A,FALSE,"CORTINA";#N/A,#N/A,FALSE,"LAJES";#N/A,#N/A,FALSE,"PILARES";#N/A,#N/A,FALSE,"VIGAS"}</definedName>
    <definedName name="MACHADO" localSheetId="8" hidden="1">{#N/A,#N/A,FALSE,"ALVENARIA";#N/A,#N/A,FALSE,"BLOCOS";#N/A,#N/A,FALSE,"CINTAS";#N/A,#N/A,FALSE,"CORTINA";#N/A,#N/A,FALSE,"LAJES";#N/A,#N/A,FALSE,"PILARES";#N/A,#N/A,FALSE,"VIGAS"}</definedName>
    <definedName name="MACHADO" localSheetId="2"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meiofio" localSheetId="11">#REF!</definedName>
    <definedName name="meiofio" localSheetId="13">#REF!</definedName>
    <definedName name="meiofio" localSheetId="10">#REF!</definedName>
    <definedName name="meiofio" localSheetId="8">#REF!</definedName>
    <definedName name="meiofio">#REF!</definedName>
    <definedName name="MEJ" localSheetId="7">#REF!</definedName>
    <definedName name="MEJ" localSheetId="11">#REF!</definedName>
    <definedName name="MEJ" localSheetId="13">#REF!</definedName>
    <definedName name="MEJ" localSheetId="2">#REF!</definedName>
    <definedName name="MEJ">#REF!</definedName>
    <definedName name="memoria" localSheetId="11">#REF!</definedName>
    <definedName name="memoria" localSheetId="13">#REF!</definedName>
    <definedName name="memoria">#REF!</definedName>
    <definedName name="mEMÓRIA" localSheetId="11">#REF!</definedName>
    <definedName name="mEMÓRIA" localSheetId="13">#REF!</definedName>
    <definedName name="mEMÓRIA" localSheetId="5">#REF!</definedName>
    <definedName name="mEMÓRIA" localSheetId="2">#REF!</definedName>
    <definedName name="mEMÓRIA">#REF!</definedName>
    <definedName name="MEMORIA13ª" localSheetId="11">#REF!</definedName>
    <definedName name="MEMORIA13ª" localSheetId="13">#REF!</definedName>
    <definedName name="MEMORIA13ª">#REF!</definedName>
    <definedName name="mes" localSheetId="11">#REF!</definedName>
    <definedName name="mes" localSheetId="13">#REF!</definedName>
    <definedName name="mes" localSheetId="2">#REF!</definedName>
    <definedName name="mes">#REF!</definedName>
    <definedName name="MM" localSheetId="11">#REF!</definedName>
    <definedName name="MM" localSheetId="13">#REF!</definedName>
    <definedName name="MM">#REF!</definedName>
    <definedName name="mmmmmmmmmmmmmmmmmmmmmmmmmmm" localSheetId="11">#REF!</definedName>
    <definedName name="mmmmmmmmmmmmmmmmmmmmmmmmmmm" localSheetId="13">#REF!</definedName>
    <definedName name="mmmmmmmmmmmmmmmmmmmmmmmmmmm">#REF!</definedName>
    <definedName name="Mob" localSheetId="11">#REF!</definedName>
    <definedName name="Mob" localSheetId="13">#REF!</definedName>
    <definedName name="Mob">#REF!</definedName>
    <definedName name="MUNICÍPIO" localSheetId="11">#REF!</definedName>
    <definedName name="MUNICÍPIO" localSheetId="13">#REF!</definedName>
    <definedName name="MUNICÍPIO" localSheetId="10">#REF!</definedName>
    <definedName name="MUNICÍPIO" localSheetId="8">#REF!</definedName>
    <definedName name="MUNICÍPIO" localSheetId="5">#REF!</definedName>
    <definedName name="MUNICÍPIO" localSheetId="2">#REF!</definedName>
    <definedName name="MUNICÍPIO">#REF!</definedName>
    <definedName name="N" localSheetId="11">#REF!</definedName>
    <definedName name="N" localSheetId="13">#REF!</definedName>
    <definedName name="N" localSheetId="10">#REF!</definedName>
    <definedName name="N" localSheetId="8">#REF!</definedName>
    <definedName name="N">#REF!</definedName>
    <definedName name="N_Buzinotes">14</definedName>
    <definedName name="n_preLajes">22</definedName>
    <definedName name="NCOMPOSICOES" localSheetId="2">7</definedName>
    <definedName name="NCOMPOSICOES">103</definedName>
    <definedName name="NCOTACOES" localSheetId="2">15</definedName>
    <definedName name="NCOTACOES">39</definedName>
    <definedName name="NEMPRESAS">20</definedName>
    <definedName name="nEstacas_BlocoE1">10</definedName>
    <definedName name="nEstacas_BlocoE2">6</definedName>
    <definedName name="nEstacas_BlocoPort">12</definedName>
    <definedName name="NINDICES">0</definedName>
    <definedName name="Nº" localSheetId="11">#REF!</definedName>
    <definedName name="Nº" localSheetId="13">#REF!</definedName>
    <definedName name="Nº" localSheetId="10">#REF!</definedName>
    <definedName name="Nº" localSheetId="8">#REF!</definedName>
    <definedName name="Nº">#REF!</definedName>
    <definedName name="noo" localSheetId="7" hidden="1">{#N/A,#N/A,FALSE,"ALVENARIA";#N/A,#N/A,FALSE,"BLOCOS";#N/A,#N/A,FALSE,"CINTAS";#N/A,#N/A,FALSE,"CORTINA";#N/A,#N/A,FALSE,"LAJES";#N/A,#N/A,FALSE,"PILARES";#N/A,#N/A,FALSE,"VIGAS"}</definedName>
    <definedName name="noo" localSheetId="11" hidden="1">{#N/A,#N/A,FALSE,"ALVENARIA";#N/A,#N/A,FALSE,"BLOCOS";#N/A,#N/A,FALSE,"CINTAS";#N/A,#N/A,FALSE,"CORTINA";#N/A,#N/A,FALSE,"LAJES";#N/A,#N/A,FALSE,"PILARES";#N/A,#N/A,FALSE,"VIGAS"}</definedName>
    <definedName name="noo" localSheetId="13" hidden="1">{#N/A,#N/A,FALSE,"ALVENARIA";#N/A,#N/A,FALSE,"BLOCOS";#N/A,#N/A,FALSE,"CINTAS";#N/A,#N/A,FALSE,"CORTINA";#N/A,#N/A,FALSE,"LAJES";#N/A,#N/A,FALSE,"PILARES";#N/A,#N/A,FALSE,"VIGAS"}</definedName>
    <definedName name="noo" localSheetId="10" hidden="1">{#N/A,#N/A,FALSE,"ALVENARIA";#N/A,#N/A,FALSE,"BLOCOS";#N/A,#N/A,FALSE,"CINTAS";#N/A,#N/A,FALSE,"CORTINA";#N/A,#N/A,FALSE,"LAJES";#N/A,#N/A,FALSE,"PILARES";#N/A,#N/A,FALSE,"VIGAS"}</definedName>
    <definedName name="noo" localSheetId="8" hidden="1">{#N/A,#N/A,FALSE,"ALVENARIA";#N/A,#N/A,FALSE,"BLOCOS";#N/A,#N/A,FALSE,"CINTAS";#N/A,#N/A,FALSE,"CORTINA";#N/A,#N/A,FALSE,"LAJES";#N/A,#N/A,FALSE,"PILARES";#N/A,#N/A,FALSE,"VIGAS"}</definedName>
    <definedName name="noo" localSheetId="2" hidden="1">{#N/A,#N/A,FALSE,"ALVENARIA";#N/A,#N/A,FALSE,"BLOCOS";#N/A,#N/A,FALSE,"CINTAS";#N/A,#N/A,FALSE,"CORTINA";#N/A,#N/A,FALSE,"LAJES";#N/A,#N/A,FALSE,"PILARES";#N/A,#N/A,FALSE,"VIGAS"}</definedName>
    <definedName name="noo" hidden="1">{#N/A,#N/A,FALSE,"ALVENARIA";#N/A,#N/A,FALSE,"BLOCOS";#N/A,#N/A,FALSE,"CINTAS";#N/A,#N/A,FALSE,"CORTINA";#N/A,#N/A,FALSE,"LAJES";#N/A,#N/A,FALSE,"PILARES";#N/A,#N/A,FALSE,"VIGAS"}</definedName>
    <definedName name="Nova" localSheetId="11">#REF!</definedName>
    <definedName name="Nova" localSheetId="13">#REF!</definedName>
    <definedName name="Nova" localSheetId="5">#REF!</definedName>
    <definedName name="Nova" localSheetId="2">#REF!</definedName>
    <definedName name="Nova">#REF!</definedName>
    <definedName name="OAC" localSheetId="11">#REF!</definedName>
    <definedName name="OAC" localSheetId="13">#REF!</definedName>
    <definedName name="OAC">#REF!</definedName>
    <definedName name="obra" localSheetId="11">#REF!</definedName>
    <definedName name="obra" localSheetId="13">#REF!</definedName>
    <definedName name="obra">#REF!</definedName>
    <definedName name="obra1" localSheetId="11">#REF!</definedName>
    <definedName name="obra1" localSheetId="13">#REF!</definedName>
    <definedName name="obra1">#REF!</definedName>
    <definedName name="obra2" localSheetId="11">#REF!</definedName>
    <definedName name="obra2" localSheetId="13">#REF!</definedName>
    <definedName name="obra2">#REF!</definedName>
    <definedName name="obra3" localSheetId="11">#REF!</definedName>
    <definedName name="obra3" localSheetId="13">#REF!</definedName>
    <definedName name="obra3">#REF!</definedName>
    <definedName name="obra4" localSheetId="11">#REF!</definedName>
    <definedName name="obra4" localSheetId="13">#REF!</definedName>
    <definedName name="obra4">#REF!</definedName>
    <definedName name="obra5" localSheetId="11">#REF!</definedName>
    <definedName name="obra5" localSheetId="13">#REF!</definedName>
    <definedName name="obra5">#REF!</definedName>
    <definedName name="obras" localSheetId="11">#REF!</definedName>
    <definedName name="obras" localSheetId="13">#REF!</definedName>
    <definedName name="obras" localSheetId="10">#REF!</definedName>
    <definedName name="obras" localSheetId="8">#REF!</definedName>
    <definedName name="obras">#REF!</definedName>
    <definedName name="obras1" localSheetId="11">#REF!</definedName>
    <definedName name="obras1" localSheetId="13">#REF!</definedName>
    <definedName name="obras1" localSheetId="10">#REF!</definedName>
    <definedName name="obras1" localSheetId="8">#REF!</definedName>
    <definedName name="obras1">#REF!</definedName>
    <definedName name="Observações" localSheetId="11">#REF!</definedName>
    <definedName name="Observações" localSheetId="13">#REF!</definedName>
    <definedName name="Observações" localSheetId="10">#REF!</definedName>
    <definedName name="Observações" localSheetId="8">#REF!</definedName>
    <definedName name="Observações">#REF!</definedName>
    <definedName name="ooo" localSheetId="11">#REF!</definedName>
    <definedName name="ooo" localSheetId="13">#REF!</definedName>
    <definedName name="ooo" localSheetId="10">#REF!</definedName>
    <definedName name="ooo" localSheetId="8">#REF!</definedName>
    <definedName name="ooo">#REF!</definedName>
    <definedName name="ooo_1" localSheetId="11">#REF!</definedName>
    <definedName name="ooo_1" localSheetId="13">#REF!</definedName>
    <definedName name="ooo_1">#REF!</definedName>
    <definedName name="ooo_3" localSheetId="11">#REF!</definedName>
    <definedName name="ooo_3" localSheetId="13">#REF!</definedName>
    <definedName name="ooo_3">#REF!</definedName>
    <definedName name="ooo_4" localSheetId="11">#REF!</definedName>
    <definedName name="ooo_4" localSheetId="13">#REF!</definedName>
    <definedName name="ooo_4">#REF!</definedName>
    <definedName name="ooo_5" localSheetId="11">#REF!</definedName>
    <definedName name="ooo_5" localSheetId="13">#REF!</definedName>
    <definedName name="ooo_5">#REF!</definedName>
    <definedName name="ooo_6" localSheetId="11">#REF!</definedName>
    <definedName name="ooo_6" localSheetId="13">#REF!</definedName>
    <definedName name="ooo_6">#REF!</definedName>
    <definedName name="ooo_7" localSheetId="11">#REF!</definedName>
    <definedName name="ooo_7" localSheetId="13">#REF!</definedName>
    <definedName name="ooo_7">#REF!</definedName>
    <definedName name="ooo_9" localSheetId="11">#REF!</definedName>
    <definedName name="ooo_9" localSheetId="13">#REF!</definedName>
    <definedName name="ooo_9">#REF!</definedName>
    <definedName name="ORÇ" localSheetId="11">#REF!</definedName>
    <definedName name="ORÇ" localSheetId="13">#REF!</definedName>
    <definedName name="ORÇ">#REF!</definedName>
    <definedName name="orcamento" localSheetId="7" hidden="1">{#N/A,#N/A,FALSE,"ALVENARIA";#N/A,#N/A,FALSE,"BLOCOS";#N/A,#N/A,FALSE,"CINTAS";#N/A,#N/A,FALSE,"CORTINA";#N/A,#N/A,FALSE,"LAJES";#N/A,#N/A,FALSE,"PILARES";#N/A,#N/A,FALSE,"VIGAS"}</definedName>
    <definedName name="orcamento" localSheetId="11" hidden="1">{#N/A,#N/A,FALSE,"ALVENARIA";#N/A,#N/A,FALSE,"BLOCOS";#N/A,#N/A,FALSE,"CINTAS";#N/A,#N/A,FALSE,"CORTINA";#N/A,#N/A,FALSE,"LAJES";#N/A,#N/A,FALSE,"PILARES";#N/A,#N/A,FALSE,"VIGAS"}</definedName>
    <definedName name="orcamento" localSheetId="13" hidden="1">{#N/A,#N/A,FALSE,"ALVENARIA";#N/A,#N/A,FALSE,"BLOCOS";#N/A,#N/A,FALSE,"CINTAS";#N/A,#N/A,FALSE,"CORTINA";#N/A,#N/A,FALSE,"LAJES";#N/A,#N/A,FALSE,"PILARES";#N/A,#N/A,FALSE,"VIGAS"}</definedName>
    <definedName name="orcamento" localSheetId="10" hidden="1">{#N/A,#N/A,FALSE,"ALVENARIA";#N/A,#N/A,FALSE,"BLOCOS";#N/A,#N/A,FALSE,"CINTAS";#N/A,#N/A,FALSE,"CORTINA";#N/A,#N/A,FALSE,"LAJES";#N/A,#N/A,FALSE,"PILARES";#N/A,#N/A,FALSE,"VIGAS"}</definedName>
    <definedName name="orcamento" localSheetId="8" hidden="1">{#N/A,#N/A,FALSE,"ALVENARIA";#N/A,#N/A,FALSE,"BLOCOS";#N/A,#N/A,FALSE,"CINTAS";#N/A,#N/A,FALSE,"CORTINA";#N/A,#N/A,FALSE,"LAJES";#N/A,#N/A,FALSE,"PILARES";#N/A,#N/A,FALSE,"VIGAS"}</definedName>
    <definedName name="orcamento" localSheetId="2" hidden="1">{#N/A,#N/A,FALSE,"ALVENARIA";#N/A,#N/A,FALSE,"BLOCOS";#N/A,#N/A,FALSE,"CINTAS";#N/A,#N/A,FALSE,"CORTINA";#N/A,#N/A,FALSE,"LAJES";#N/A,#N/A,FALSE,"PILARES";#N/A,#N/A,FALSE,"VIGAS"}</definedName>
    <definedName name="orcamento" hidden="1">{#N/A,#N/A,FALSE,"ALVENARIA";#N/A,#N/A,FALSE,"BLOCOS";#N/A,#N/A,FALSE,"CINTAS";#N/A,#N/A,FALSE,"CORTINA";#N/A,#N/A,FALSE,"LAJES";#N/A,#N/A,FALSE,"PILARES";#N/A,#N/A,FALSE,"VIGAS"}</definedName>
    <definedName name="ORÇAMENTO.BancoRef" localSheetId="11" hidden="1">#REF!</definedName>
    <definedName name="ORÇAMENTO.BancoRef" localSheetId="13" hidden="1">#REF!</definedName>
    <definedName name="ORÇAMENTO.BancoRef" localSheetId="10" hidden="1">#REF!</definedName>
    <definedName name="ORÇAMENTO.BancoRef" localSheetId="8" hidden="1">#REF!</definedName>
    <definedName name="ORÇAMENTO.BancoRef" localSheetId="2" hidden="1">#REF!</definedName>
    <definedName name="ORÇAMENTO.BancoRef" hidden="1">#REF!</definedName>
    <definedName name="ORÇAMENTO.CodBarra" localSheetId="7" hidden="1">IF(ORÇAMENTO.Fonte="Sinapi",SUBSTITUTE(SUBSTITUTE('COMPOSIÇÕES '!ORÇAMENTO.Codigo,"/00","/"),"/0","/"),'COMPOSIÇÕES '!ORÇAMENTO.Codigo)</definedName>
    <definedName name="ORÇAMENTO.CodBarra" localSheetId="11" hidden="1">IF(COTAÇÕES!ORÇAMENTO.Fonte="Sinapi",SUBSTITUTE(SUBSTITUTE(COTAÇÕES!ORÇAMENTO.Codigo,"/00","/"),"/0","/"),COTAÇÕES!ORÇAMENTO.Codigo)</definedName>
    <definedName name="ORÇAMENTO.CodBarra" localSheetId="13" hidden="1">IF('COTAÇÕES (2)'!ORÇAMENTO.Fonte="Sinapi",SUBSTITUTE(SUBSTITUTE('COTAÇÕES (2)'!ORÇAMENTO.Codigo,"/00","/"),"/0","/"),'COTAÇÕES (2)'!ORÇAMENTO.Codigo)</definedName>
    <definedName name="ORÇAMENTO.CodBarra" localSheetId="10" hidden="1">IF(ORÇAMENTO.Fonte="Sinapi",SUBSTITUTE(SUBSTITUTE(ORÇAMENTO.Codigo,"/00","/"),"/0","/"),ORÇAMENTO.Codigo)</definedName>
    <definedName name="ORÇAMENTO.CodBarra" localSheetId="8" hidden="1">IF(ORÇAMENTO.Fonte="Sinapi",SUBSTITUTE(SUBSTITUTE(ORÇAMENTO.Codigo,"/00","/"),"/0","/"),ORÇAMENTO.Codigo)</definedName>
    <definedName name="ORÇAMENTO.CodBarra" localSheetId="5" hidden="1">IF([0]!ORÇAMENTO.Fonte="Sinapi",SUBSTITUTE(SUBSTITUTE('ENCARGOS SOCIAIS COM ADIC. NOT.'!ORÇAMENTO.Codigo,"/00","/"),"/0","/"),'ENCARGOS SOCIAIS COM ADIC. NOT.'!ORÇAMENTO.Codigo)</definedName>
    <definedName name="ORÇAMENTO.CodBarra" localSheetId="2" hidden="1">IF(ORÇAMENTO.Fonte="Sinapi",SUBSTITUTE(SUBSTITUTE('MEMÓRIA DE CÁLCULO'!ORÇAMENTO.Codigo,"/00","/"),"/0","/"),'MEMÓRIA DE CÁLCULO'!ORÇAMENTO.Codigo)</definedName>
    <definedName name="ORÇAMENTO.CodBarra" hidden="1">IF(ORÇAMENTO.Fonte="Sinapi",SUBSTITUTE(SUBSTITUTE(ORÇAMENTO.Codigo,"/00","/"),"/0","/"),ORÇAMENTO.Codigo)</definedName>
    <definedName name="ORÇAMENTO.Codigo" localSheetId="7" hidden="1">#REF!</definedName>
    <definedName name="ORÇAMENTO.Codigo" localSheetId="11" hidden="1">#REF!</definedName>
    <definedName name="ORÇAMENTO.Codigo" localSheetId="13" hidden="1">#REF!</definedName>
    <definedName name="ORÇAMENTO.Codigo" localSheetId="5" hidden="1">#REF!</definedName>
    <definedName name="ORÇAMENTO.Codigo" localSheetId="2" hidden="1">#REF!</definedName>
    <definedName name="ORÇAMENTO.Codigo" hidden="1">#REF!</definedName>
    <definedName name="ORÇAMENTO.CustoUnitario" localSheetId="11" hidden="1">ROUND(#REF!,15-13*#REF!)</definedName>
    <definedName name="ORÇAMENTO.CustoUnitario" localSheetId="13" hidden="1">ROUND(#REF!,15-13*#REF!)</definedName>
    <definedName name="ORÇAMENTO.CustoUnitario" localSheetId="5" hidden="1">ROUND(#REF!,15-13*#REF!)</definedName>
    <definedName name="ORÇAMENTO.CustoUnitario" hidden="1">ROUND(#REF!,15-13*#REF!)</definedName>
    <definedName name="ORÇAMENTO.Descricao" localSheetId="11" hidden="1">#REF!</definedName>
    <definedName name="ORÇAMENTO.Descricao" localSheetId="13" hidden="1">#REF!</definedName>
    <definedName name="ORÇAMENTO.Descricao" hidden="1">#REF!</definedName>
    <definedName name="ORÇAMENTO.Fonte" localSheetId="11" hidden="1">#REF!</definedName>
    <definedName name="ORÇAMENTO.Fonte" localSheetId="13" hidden="1">#REF!</definedName>
    <definedName name="ORÇAMENTO.Fonte" hidden="1">#REF!</definedName>
    <definedName name="ORÇAMENTO.Nivel" localSheetId="11" hidden="1">#REF!</definedName>
    <definedName name="ORÇAMENTO.Nivel" localSheetId="13" hidden="1">#REF!</definedName>
    <definedName name="ORÇAMENTO.Nivel" hidden="1">#REF!</definedName>
    <definedName name="ORÇAMENTO.OpcaoBDI" localSheetId="11" hidden="1">#REF!</definedName>
    <definedName name="ORÇAMENTO.OpcaoBDI" localSheetId="13" hidden="1">#REF!</definedName>
    <definedName name="ORÇAMENTO.OpcaoBDI" hidden="1">#REF!</definedName>
    <definedName name="ORÇAMENTO.PrecoUnitarioLicitado" localSheetId="11" hidden="1">#REF!</definedName>
    <definedName name="ORÇAMENTO.PrecoUnitarioLicitado" localSheetId="13" hidden="1">#REF!</definedName>
    <definedName name="ORÇAMENTO.PrecoUnitarioLicitado" hidden="1">#REF!</definedName>
    <definedName name="ORÇAMENTO.SumCPMANUAL" localSheetId="11" hidden="1">SUMIF(#REF!,"CP",#REF!)</definedName>
    <definedName name="ORÇAMENTO.SumCPMANUAL" localSheetId="13" hidden="1">SUMIF(#REF!,"CP",#REF!)</definedName>
    <definedName name="ORÇAMENTO.SumCPMANUAL" localSheetId="10" hidden="1">SUMIF(#REF!,"CP",#REF!)</definedName>
    <definedName name="ORÇAMENTO.SumCPMANUAL" localSheetId="8" hidden="1">SUMIF(#REF!,"CP",#REF!)</definedName>
    <definedName name="ORÇAMENTO.SumCPMANUAL" hidden="1">SUMIF(#REF!,"CP",#REF!)</definedName>
    <definedName name="ORÇAMENTO.SumINVMANUAL" localSheetId="11" hidden="1">SUMIF(#REF!,"RP",#REF!)+SUMIF(#REF!,"CP",#REF!)+SUMIF(#REF!,"OU",#REF!)</definedName>
    <definedName name="ORÇAMENTO.SumINVMANUAL" localSheetId="13" hidden="1">SUMIF(#REF!,"RP",#REF!)+SUMIF(#REF!,"CP",#REF!)+SUMIF(#REF!,"OU",#REF!)</definedName>
    <definedName name="ORÇAMENTO.SumINVMANUAL" localSheetId="10" hidden="1">SUMIF(#REF!,"RP",#REF!)+SUMIF(#REF!,"CP",#REF!)+SUMIF(#REF!,"OU",#REF!)</definedName>
    <definedName name="ORÇAMENTO.SumINVMANUAL" localSheetId="8" hidden="1">SUMIF(#REF!,"RP",#REF!)+SUMIF(#REF!,"CP",#REF!)+SUMIF(#REF!,"OU",#REF!)</definedName>
    <definedName name="ORÇAMENTO.SumINVMANUAL" hidden="1">SUMIF(#REF!,"RP",#REF!)+SUMIF(#REF!,"CP",#REF!)+SUMIF(#REF!,"OU",#REF!)</definedName>
    <definedName name="ORÇAMENTO.Unidade" localSheetId="7" hidden="1">#REF!</definedName>
    <definedName name="ORÇAMENTO.Unidade" localSheetId="11" hidden="1">#REF!</definedName>
    <definedName name="ORÇAMENTO.Unidade" localSheetId="13" hidden="1">#REF!</definedName>
    <definedName name="ORÇAMENTO.Unidade" localSheetId="10" hidden="1">#REF!</definedName>
    <definedName name="ORÇAMENTO.Unidade" localSheetId="8" hidden="1">#REF!</definedName>
    <definedName name="ORÇAMENTO.Unidade" localSheetId="5" hidden="1">#REF!</definedName>
    <definedName name="ORÇAMENTO.Unidade" hidden="1">#REF!</definedName>
    <definedName name="Ordem" localSheetId="11">#REF!</definedName>
    <definedName name="Ordem" localSheetId="13">#REF!</definedName>
    <definedName name="Ordem" localSheetId="10">#REF!</definedName>
    <definedName name="Ordem" localSheetId="8">#REF!</definedName>
    <definedName name="Ordem">#REF!</definedName>
    <definedName name="OUTROS" localSheetId="11">#REF!</definedName>
    <definedName name="OUTROS" localSheetId="13">#REF!</definedName>
    <definedName name="OUTROS" localSheetId="5">#REF!</definedName>
    <definedName name="OUTROS" localSheetId="2">#REF!</definedName>
    <definedName name="OUTROS">#REF!</definedName>
    <definedName name="P" localSheetId="11">#REF!</definedName>
    <definedName name="P" localSheetId="13">#REF!</definedName>
    <definedName name="P" localSheetId="10">#REF!</definedName>
    <definedName name="P" localSheetId="8">#REF!</definedName>
    <definedName name="P">#REF!</definedName>
    <definedName name="P.1" localSheetId="7">#REF!</definedName>
    <definedName name="P.1" localSheetId="11">#REF!</definedName>
    <definedName name="P.1" localSheetId="13">#REF!</definedName>
    <definedName name="P.1" localSheetId="10">#REF!</definedName>
    <definedName name="P.1" localSheetId="8">#REF!</definedName>
    <definedName name="P.1">#REF!</definedName>
    <definedName name="P.10" localSheetId="11">#REF!</definedName>
    <definedName name="P.10" localSheetId="13">#REF!</definedName>
    <definedName name="P.10">#REF!</definedName>
    <definedName name="P.11" localSheetId="11">#REF!</definedName>
    <definedName name="P.11" localSheetId="13">#REF!</definedName>
    <definedName name="P.11">#REF!</definedName>
    <definedName name="P.12" localSheetId="11">#REF!</definedName>
    <definedName name="P.12" localSheetId="13">#REF!</definedName>
    <definedName name="P.12">#REF!</definedName>
    <definedName name="P.13" localSheetId="11">#REF!</definedName>
    <definedName name="P.13" localSheetId="13">#REF!</definedName>
    <definedName name="P.13">#REF!</definedName>
    <definedName name="P.14" localSheetId="11">#REF!</definedName>
    <definedName name="P.14" localSheetId="13">#REF!</definedName>
    <definedName name="P.14">#REF!</definedName>
    <definedName name="P.15" localSheetId="11">#REF!</definedName>
    <definedName name="P.15" localSheetId="13">#REF!</definedName>
    <definedName name="P.15">#REF!</definedName>
    <definedName name="P.2" localSheetId="11">#REF!</definedName>
    <definedName name="P.2" localSheetId="13">#REF!</definedName>
    <definedName name="P.2">#REF!</definedName>
    <definedName name="P.3" localSheetId="11">#REF!</definedName>
    <definedName name="P.3" localSheetId="13">#REF!</definedName>
    <definedName name="P.3">#REF!</definedName>
    <definedName name="P.4" localSheetId="11">#REF!</definedName>
    <definedName name="P.4" localSheetId="13">#REF!</definedName>
    <definedName name="P.4">#REF!</definedName>
    <definedName name="P.5" localSheetId="11">#REF!</definedName>
    <definedName name="P.5" localSheetId="13">#REF!</definedName>
    <definedName name="P.5">#REF!</definedName>
    <definedName name="P.6" localSheetId="11">#REF!</definedName>
    <definedName name="P.6" localSheetId="13">#REF!</definedName>
    <definedName name="P.6">#REF!</definedName>
    <definedName name="P.7" localSheetId="11">#REF!</definedName>
    <definedName name="P.7" localSheetId="13">#REF!</definedName>
    <definedName name="P.7">#REF!</definedName>
    <definedName name="P.8" localSheetId="11">#REF!</definedName>
    <definedName name="P.8" localSheetId="13">#REF!</definedName>
    <definedName name="P.8">#REF!</definedName>
    <definedName name="P.9" localSheetId="11">#REF!</definedName>
    <definedName name="P.9" localSheetId="13">#REF!</definedName>
    <definedName name="P.9">#REF!</definedName>
    <definedName name="Paisagismo_Consulta" localSheetId="11">#REF!</definedName>
    <definedName name="Paisagismo_Consulta" localSheetId="13">#REF!</definedName>
    <definedName name="Paisagismo_Consulta" localSheetId="5">#REF!</definedName>
    <definedName name="Paisagismo_Consulta" localSheetId="2">#REF!</definedName>
    <definedName name="Paisagismo_Consulta">#REF!</definedName>
    <definedName name="PARTE" localSheetId="11">#REF!</definedName>
    <definedName name="PARTE" localSheetId="13">#REF!</definedName>
    <definedName name="PARTE" localSheetId="5">#REF!</definedName>
    <definedName name="PARTE" localSheetId="2">#REF!</definedName>
    <definedName name="PARTE">#REF!</definedName>
    <definedName name="PAVIMENTAÇÃO" localSheetId="11">#REF!</definedName>
    <definedName name="PAVIMENTAÇÃO" localSheetId="13">#REF!</definedName>
    <definedName name="PAVIMENTAÇÃO">#REF!</definedName>
    <definedName name="PBR" localSheetId="11">#REF!</definedName>
    <definedName name="PBR" localSheetId="13">#REF!</definedName>
    <definedName name="PBR">#REF!</definedName>
    <definedName name="pedreira" localSheetId="11">#REF!</definedName>
    <definedName name="pedreira" localSheetId="13">#REF!</definedName>
    <definedName name="pedreira" localSheetId="10">#REF!</definedName>
    <definedName name="pedreira" localSheetId="8">#REF!</definedName>
    <definedName name="pedreira">#REF!</definedName>
    <definedName name="Pedreiro_de_acabamento" localSheetId="11">#REF!</definedName>
    <definedName name="Pedreiro_de_acabamento" localSheetId="13">#REF!</definedName>
    <definedName name="Pedreiro_de_acabamento" localSheetId="10">#REF!</definedName>
    <definedName name="Pedreiro_de_acabamento" localSheetId="8">#REF!</definedName>
    <definedName name="Pedreiro_de_acabamento">#REF!</definedName>
    <definedName name="Per_Pilar">0.75*2*PI()</definedName>
    <definedName name="Per_Sec_Tab">12</definedName>
    <definedName name="Peso_T168">37303.15</definedName>
    <definedName name="Peso_T355.5">96983.22</definedName>
    <definedName name="Peso_T60">713.63</definedName>
    <definedName name="pesobrita" localSheetId="11">#REF!</definedName>
    <definedName name="pesobrita" localSheetId="13">#REF!</definedName>
    <definedName name="pesobrita" localSheetId="10">#REF!</definedName>
    <definedName name="pesobrita" localSheetId="8">#REF!</definedName>
    <definedName name="pesobrita">#REF!</definedName>
    <definedName name="pesoespecifico" localSheetId="11">#REF!</definedName>
    <definedName name="pesoespecifico" localSheetId="13">#REF!</definedName>
    <definedName name="pesoespecifico" localSheetId="10">#REF!</definedName>
    <definedName name="pesoespecifico" localSheetId="8">#REF!</definedName>
    <definedName name="pesoespecifico">#REF!</definedName>
    <definedName name="plani" localSheetId="11">#REF!</definedName>
    <definedName name="plani" localSheetId="13">#REF!</definedName>
    <definedName name="plani" localSheetId="5">#REF!</definedName>
    <definedName name="plani" localSheetId="2">#REF!</definedName>
    <definedName name="plani">#REF!</definedName>
    <definedName name="pLANILHA" localSheetId="11">#REF!</definedName>
    <definedName name="pLANILHA" localSheetId="13">#REF!</definedName>
    <definedName name="pLANILHA" localSheetId="5">#REF!</definedName>
    <definedName name="pLANILHA" localSheetId="2">#REF!</definedName>
    <definedName name="pLANILHA">#REF!</definedName>
    <definedName name="Popular" localSheetId="11">#REF!</definedName>
    <definedName name="Popular" localSheetId="13">#REF!</definedName>
    <definedName name="Popular">#REF!</definedName>
    <definedName name="Poste" localSheetId="11">#REF!</definedName>
    <definedName name="Poste" localSheetId="13">#REF!</definedName>
    <definedName name="Poste" localSheetId="2">#REF!</definedName>
    <definedName name="Poste">#REF!</definedName>
    <definedName name="PP1.1" localSheetId="11">#REF!</definedName>
    <definedName name="PP1.1" localSheetId="13">#REF!</definedName>
    <definedName name="PP1.1">#REF!</definedName>
    <definedName name="PP1.10" localSheetId="11">#REF!</definedName>
    <definedName name="PP1.10" localSheetId="13">#REF!</definedName>
    <definedName name="PP1.10">#REF!</definedName>
    <definedName name="PP1.11" localSheetId="11">#REF!</definedName>
    <definedName name="PP1.11" localSheetId="13">#REF!</definedName>
    <definedName name="PP1.11">#REF!</definedName>
    <definedName name="PP1.12" localSheetId="11">#REF!</definedName>
    <definedName name="PP1.12" localSheetId="13">#REF!</definedName>
    <definedName name="PP1.12">#REF!</definedName>
    <definedName name="PP1.13" localSheetId="11">#REF!</definedName>
    <definedName name="PP1.13" localSheetId="13">#REF!</definedName>
    <definedName name="PP1.13">#REF!</definedName>
    <definedName name="PP1.14" localSheetId="11">#REF!</definedName>
    <definedName name="PP1.14" localSheetId="13">#REF!</definedName>
    <definedName name="PP1.14">#REF!</definedName>
    <definedName name="PP1.15" localSheetId="11">#REF!</definedName>
    <definedName name="PP1.15" localSheetId="13">#REF!</definedName>
    <definedName name="PP1.15">#REF!</definedName>
    <definedName name="PP1.2" localSheetId="11">#REF!</definedName>
    <definedName name="PP1.2" localSheetId="13">#REF!</definedName>
    <definedName name="PP1.2">#REF!</definedName>
    <definedName name="PP1.3" localSheetId="11">#REF!</definedName>
    <definedName name="PP1.3" localSheetId="13">#REF!</definedName>
    <definedName name="PP1.3">#REF!</definedName>
    <definedName name="PP1.4" localSheetId="11">#REF!</definedName>
    <definedName name="PP1.4" localSheetId="13">#REF!</definedName>
    <definedName name="PP1.4">#REF!</definedName>
    <definedName name="PP1.5" localSheetId="11">#REF!</definedName>
    <definedName name="PP1.5" localSheetId="13">#REF!</definedName>
    <definedName name="PP1.5">#REF!</definedName>
    <definedName name="PP1.6" localSheetId="11">#REF!</definedName>
    <definedName name="PP1.6" localSheetId="13">#REF!</definedName>
    <definedName name="PP1.6">#REF!</definedName>
    <definedName name="PP1.7" localSheetId="11">#REF!</definedName>
    <definedName name="PP1.7" localSheetId="13">#REF!</definedName>
    <definedName name="PP1.7">#REF!</definedName>
    <definedName name="PP1.8" localSheetId="11">#REF!</definedName>
    <definedName name="PP1.8" localSheetId="13">#REF!</definedName>
    <definedName name="PP1.8">#REF!</definedName>
    <definedName name="PP1.9" localSheetId="11">#REF!</definedName>
    <definedName name="PP1.9" localSheetId="13">#REF!</definedName>
    <definedName name="PP1.9">#REF!</definedName>
    <definedName name="pq" localSheetId="11">#REF!</definedName>
    <definedName name="pq" localSheetId="13">#REF!</definedName>
    <definedName name="pq" localSheetId="10">#REF!</definedName>
    <definedName name="pq" localSheetId="8">#REF!</definedName>
    <definedName name="pq">#REF!</definedName>
    <definedName name="PQVALE" localSheetId="11">#REF!</definedName>
    <definedName name="PQVALE" localSheetId="13">#REF!</definedName>
    <definedName name="PQVALE" localSheetId="10">#REF!</definedName>
    <definedName name="PQVALE" localSheetId="8">#REF!</definedName>
    <definedName name="PQVALE">#REF!</definedName>
    <definedName name="Preco" localSheetId="11">#REF!</definedName>
    <definedName name="Preco" localSheetId="13">#REF!</definedName>
    <definedName name="Preco" localSheetId="10">#REF!</definedName>
    <definedName name="Preco" localSheetId="8">#REF!</definedName>
    <definedName name="Preco">#REF!</definedName>
    <definedName name="Predio_02_andares_Consulta" localSheetId="11">#REF!</definedName>
    <definedName name="Predio_02_andares_Consulta" localSheetId="13">#REF!</definedName>
    <definedName name="Predio_02_andares_Consulta" localSheetId="10">#REF!</definedName>
    <definedName name="Predio_02_andares_Consulta" localSheetId="8">#REF!</definedName>
    <definedName name="Predio_02_andares_Consulta">#REF!</definedName>
    <definedName name="Preparo_Terreno" localSheetId="11">#REF!</definedName>
    <definedName name="Preparo_Terreno" localSheetId="13">#REF!</definedName>
    <definedName name="Preparo_Terreno" localSheetId="5">#REF!</definedName>
    <definedName name="Preparo_Terreno" localSheetId="2">#REF!</definedName>
    <definedName name="Preparo_Terreno">#REF!</definedName>
    <definedName name="Print_Area" localSheetId="11">#REF!</definedName>
    <definedName name="Print_Area" localSheetId="13">#REF!</definedName>
    <definedName name="Print_Area" localSheetId="5">#REF!</definedName>
    <definedName name="Print_Area" localSheetId="2">#REF!</definedName>
    <definedName name="Print_Area">#REF!</definedName>
    <definedName name="PROGRAMA_BDMG" localSheetId="11">OFFSET(#REF!,0,0,COUNTA(#REF!),1)</definedName>
    <definedName name="PROGRAMA_BDMG" localSheetId="13">OFFSET(#REF!,0,0,COUNTA(#REF!),1)</definedName>
    <definedName name="PROGRAMA_BDMG" localSheetId="10">OFFSET(#REF!,0,0,COUNTA(#REF!),1)</definedName>
    <definedName name="PROGRAMA_BDMG" localSheetId="8">OFFSET(#REF!,0,0,COUNTA(#REF!),1)</definedName>
    <definedName name="PROGRAMA_BDMG" localSheetId="5">OFFSET(#REF!,0,0,COUNTA(#REF!),1)</definedName>
    <definedName name="PROGRAMA_BDMG" localSheetId="2">OFFSET(#REF!,0,0,COUNTA(#REF!),1)</definedName>
    <definedName name="PROGRAMA_BDMG">OFFSET(#REF!,0,0,COUNTA(#REF!),1)</definedName>
    <definedName name="PROJ" localSheetId="11">#REF!</definedName>
    <definedName name="PROJ" localSheetId="13">#REF!</definedName>
    <definedName name="PROJ" localSheetId="5">#REF!</definedName>
    <definedName name="PROJ" localSheetId="2">#REF!</definedName>
    <definedName name="PROJ">#REF!</definedName>
    <definedName name="PRT" localSheetId="11">#REF!</definedName>
    <definedName name="PRT" localSheetId="13">#REF!</definedName>
    <definedName name="PRT" localSheetId="5">#REF!</definedName>
    <definedName name="PRT">#REF!</definedName>
    <definedName name="pv" localSheetId="11">#REF!</definedName>
    <definedName name="pv" localSheetId="13">#REF!</definedName>
    <definedName name="pv" localSheetId="5">#REF!</definedName>
    <definedName name="pv">#REF!</definedName>
    <definedName name="Q" localSheetId="11">#REF!</definedName>
    <definedName name="Q" localSheetId="13">#REF!</definedName>
    <definedName name="Q">#REF!</definedName>
    <definedName name="qci" localSheetId="11">#REF!</definedName>
    <definedName name="qci" localSheetId="13">#REF!</definedName>
    <definedName name="qci">#REF!</definedName>
    <definedName name="QCI.CPManual" localSheetId="10" hidden="1">ROUND(#REF!,2)</definedName>
    <definedName name="QCI.CPManual" localSheetId="8" hidden="1">ROUND(#REF!,2)</definedName>
    <definedName name="QCI.CPManual" hidden="1">ROUND(#REF!,2)</definedName>
    <definedName name="QCI.DescManual" localSheetId="11" hidden="1">#REF!</definedName>
    <definedName name="QCI.DescManual" localSheetId="13" hidden="1">#REF!</definedName>
    <definedName name="QCI.DescManual" localSheetId="10" hidden="1">#REF!</definedName>
    <definedName name="QCI.DescManual" localSheetId="8" hidden="1">#REF!</definedName>
    <definedName name="QCI.DescManual" localSheetId="5" hidden="1">#REF!</definedName>
    <definedName name="QCI.DescManual" hidden="1">#REF!</definedName>
    <definedName name="QCI.Divisao" localSheetId="11" hidden="1">#REF!</definedName>
    <definedName name="QCI.Divisao" localSheetId="13" hidden="1">#REF!</definedName>
    <definedName name="QCI.Divisao" localSheetId="10" hidden="1">#REF!</definedName>
    <definedName name="QCI.Divisao" localSheetId="8" hidden="1">#REF!</definedName>
    <definedName name="QCI.Divisao" localSheetId="5" hidden="1">#REF!</definedName>
    <definedName name="QCI.Divisao" hidden="1">#REF!</definedName>
    <definedName name="QCI.InvManual" localSheetId="10" hidden="1">ROUND(#REF!,2)</definedName>
    <definedName name="QCI.InvManual" localSheetId="8" hidden="1">ROUND(#REF!,2)</definedName>
    <definedName name="QCI.InvManual" hidden="1">ROUND(#REF!,2)</definedName>
    <definedName name="QCI.ItemInvestimento" localSheetId="11" hidden="1">OFFSET(#REF!,1,0,COUNTA(#REF!)-1,1)</definedName>
    <definedName name="QCI.ItemInvestimento" localSheetId="13" hidden="1">OFFSET(#REF!,1,0,COUNTA(#REF!)-1,1)</definedName>
    <definedName name="QCI.ItemInvestimento" localSheetId="10" hidden="1">OFFSET(#REF!,1,0,COUNTA(#REF!)-1,1)</definedName>
    <definedName name="QCI.ItemInvestimento" localSheetId="8" hidden="1">OFFSET(#REF!,1,0,COUNTA(#REF!)-1,1)</definedName>
    <definedName name="QCI.ItemInvestimento" hidden="1">OFFSET(#REF!,1,0,COUNTA(#REF!)-1,1)</definedName>
    <definedName name="QCI.LoteManual" localSheetId="11" hidden="1">#REF!</definedName>
    <definedName name="QCI.LoteManual" localSheetId="13" hidden="1">#REF!</definedName>
    <definedName name="QCI.LoteManual" localSheetId="10" hidden="1">#REF!</definedName>
    <definedName name="QCI.LoteManual" localSheetId="8" hidden="1">#REF!</definedName>
    <definedName name="QCI.LoteManual" localSheetId="5" hidden="1">#REF!</definedName>
    <definedName name="QCI.LoteManual" localSheetId="2" hidden="1">#REF!</definedName>
    <definedName name="QCI.LoteManual" hidden="1">#REF!</definedName>
    <definedName name="QCI.MaxCPManual" localSheetId="11" hidden="1">#REF!-#REF!</definedName>
    <definedName name="QCI.MaxCPManual" localSheetId="13" hidden="1">#REF!-#REF!</definedName>
    <definedName name="QCI.MaxCPManual" localSheetId="10" hidden="1">#REF!-#REF!</definedName>
    <definedName name="QCI.MaxCPManual" localSheetId="8" hidden="1">#REF!-#REF!</definedName>
    <definedName name="QCI.MaxCPManual" hidden="1">#REF!-#REF!</definedName>
    <definedName name="QCI.MaxOUManual" localSheetId="11" hidden="1">#REF!-#REF!</definedName>
    <definedName name="QCI.MaxOUManual" localSheetId="13" hidden="1">#REF!-#REF!</definedName>
    <definedName name="QCI.MaxOUManual" localSheetId="10" hidden="1">#REF!-#REF!</definedName>
    <definedName name="QCI.MaxOUManual" localSheetId="8" hidden="1">#REF!-#REF!</definedName>
    <definedName name="QCI.MaxOUManual" hidden="1">#REF!-#REF!</definedName>
    <definedName name="QCI.OutrosManual" localSheetId="10" hidden="1">ROUND(#REF!,2)</definedName>
    <definedName name="QCI.OutrosManual" localSheetId="8" hidden="1">ROUND(#REF!,2)</definedName>
    <definedName name="QCI.OutrosManual" hidden="1">ROUND(#REF!,2)</definedName>
    <definedName name="QCI.SubItemInvestimento" localSheetId="11" hidden="1">OFFSET(#REF!,1,MATCH(#REF!,#REF!,0)-1,INDEX(#REF!,MATCH(#REF!,#REF!,0)+1))</definedName>
    <definedName name="QCI.SubItemInvestimento" localSheetId="13" hidden="1">OFFSET(#REF!,1,MATCH(#REF!,#REF!,0)-1,INDEX(#REF!,MATCH(#REF!,#REF!,0)+1))</definedName>
    <definedName name="QCI.SubItemInvestimento" localSheetId="10" hidden="1">OFFSET(#REF!,1,MATCH(#REF!,#REF!,0)-1,INDEX(#REF!,MATCH(#REF!,#REF!,0)+1))</definedName>
    <definedName name="QCI.SubItemInvestimento" localSheetId="8" hidden="1">OFFSET(#REF!,1,MATCH(#REF!,#REF!,0)-1,INDEX(#REF!,MATCH(#REF!,#REF!,0)+1))</definedName>
    <definedName name="QCI.SubItemInvestimento" hidden="1">OFFSET(#REF!,1,MATCH(#REF!,#REF!,0)-1,INDEX(#REF!,MATCH(#REF!,#REF!,0)+1))</definedName>
    <definedName name="QCI.SumCPMANUAL" localSheetId="11" hidden="1">SUMIF(#REF!,"Manual",#REF!)</definedName>
    <definedName name="QCI.SumCPMANUAL" localSheetId="13" hidden="1">SUMIF(#REF!,"Manual",#REF!)</definedName>
    <definedName name="QCI.SumCPMANUAL" localSheetId="10" hidden="1">SUMIF(#REF!,"Manual",#REF!)</definedName>
    <definedName name="QCI.SumCPMANUAL" localSheetId="8" hidden="1">SUMIF(#REF!,"Manual",#REF!)</definedName>
    <definedName name="QCI.SumCPMANUAL" hidden="1">SUMIF(#REF!,"Manual",#REF!)</definedName>
    <definedName name="QCI.SumINVMANUAL" localSheetId="10" hidden="1">SUMIF(#REF!,"Manual",#REF!)</definedName>
    <definedName name="QCI.SumINVMANUAL" localSheetId="8" hidden="1">SUMIF(#REF!,"Manual",#REF!)</definedName>
    <definedName name="QCI.SumINVMANUAL" hidden="1">SUMIF(#REF!,"Manual",#REF!)</definedName>
    <definedName name="qp" localSheetId="7">#REF!</definedName>
    <definedName name="qp" localSheetId="11">#REF!</definedName>
    <definedName name="qp" localSheetId="13">#REF!</definedName>
    <definedName name="qp" localSheetId="5">#REF!</definedName>
    <definedName name="qp" localSheetId="2">#REF!</definedName>
    <definedName name="qp">#REF!</definedName>
    <definedName name="QQQ" localSheetId="11">OFFSET(#REF!,1,0):OFFSET(#REF!,-1,0)</definedName>
    <definedName name="QQQ" localSheetId="13">OFFSET(#REF!,1,0):OFFSET(#REF!,-1,0)</definedName>
    <definedName name="QQQ" localSheetId="10">OFFSET(#REF!,1,0):OFFSET(#REF!,-1,0)</definedName>
    <definedName name="QQQ" localSheetId="8">OFFSET(#REF!,1,0):OFFSET(#REF!,-1,0)</definedName>
    <definedName name="QQQ">OFFSET(#REF!,1,0):OFFSET(#REF!,-1,0)</definedName>
    <definedName name="qqqq" localSheetId="11">#REF!</definedName>
    <definedName name="qqqq" localSheetId="13">#REF!</definedName>
    <definedName name="qqqq" localSheetId="10">#REF!</definedName>
    <definedName name="qqqq" localSheetId="8">#REF!</definedName>
    <definedName name="qqqq" localSheetId="5">#REF!</definedName>
    <definedName name="qqqq">#REF!</definedName>
    <definedName name="quantidades" localSheetId="11">#REF!</definedName>
    <definedName name="quantidades" localSheetId="13">#REF!</definedName>
    <definedName name="quantidades" localSheetId="10">#REF!</definedName>
    <definedName name="quantidades" localSheetId="8">#REF!</definedName>
    <definedName name="quantidades">#REF!</definedName>
    <definedName name="ralo" localSheetId="11">#REF!</definedName>
    <definedName name="ralo" localSheetId="13">#REF!</definedName>
    <definedName name="ralo" localSheetId="10">#REF!</definedName>
    <definedName name="ralo" localSheetId="8">#REF!</definedName>
    <definedName name="ralo">#REF!</definedName>
    <definedName name="rasc1" localSheetId="7">#REF!</definedName>
    <definedName name="rasc1" localSheetId="11">#REF!</definedName>
    <definedName name="rasc1" localSheetId="13">#REF!</definedName>
    <definedName name="rasc1" localSheetId="2">#REF!</definedName>
    <definedName name="rasc1">#REF!</definedName>
    <definedName name="RawData" localSheetId="11">#REF!</definedName>
    <definedName name="RawData" localSheetId="13">#REF!</definedName>
    <definedName name="RawData" localSheetId="5">#REF!</definedName>
    <definedName name="RawData" localSheetId="2">#REF!</definedName>
    <definedName name="RawData">#REF!</definedName>
    <definedName name="RawHeader" localSheetId="11">#REF!</definedName>
    <definedName name="RawHeader" localSheetId="13">#REF!</definedName>
    <definedName name="RawHeader" localSheetId="10">#REF!</definedName>
    <definedName name="RawHeader" localSheetId="8">#REF!</definedName>
    <definedName name="RawHeader" localSheetId="5">#REF!</definedName>
    <definedName name="RawHeader" localSheetId="2">#REF!</definedName>
    <definedName name="RawHeader">#REF!</definedName>
    <definedName name="REDE_COLETORA" localSheetId="11">#REF!</definedName>
    <definedName name="REDE_COLETORA" localSheetId="13">#REF!</definedName>
    <definedName name="REDE_COLETORA" localSheetId="5">#REF!</definedName>
    <definedName name="REDE_COLETORA" localSheetId="2">#REF!</definedName>
    <definedName name="REDE_COLETORA">#REF!</definedName>
    <definedName name="REF.Descricao" localSheetId="7" hidden="1">IF(ISNUMBER(#REF!),OFFSET(INDIRECT(ORÇAMENTO.BancoRef),#REF!-1,3,1),#REF!)</definedName>
    <definedName name="REF.Descricao" localSheetId="11" hidden="1">IF(ISNUMBER(#REF!),OFFSET(INDIRECT(COTAÇÕES!ORÇAMENTO.BancoRef),#REF!-1,3,1),#REF!)</definedName>
    <definedName name="REF.Descricao" localSheetId="13" hidden="1">IF(ISNUMBER(#REF!),OFFSET(INDIRECT('COTAÇÕES (2)'!ORÇAMENTO.BancoRef),#REF!-1,3,1),#REF!)</definedName>
    <definedName name="REF.Descricao" localSheetId="10" hidden="1">IF(ISNUMBER(#REF!),OFFSET(INDIRECT('CPU-001 - ADM LOCAL'!ORÇAMENTO.BancoRef),#REF!-1,3,1),#REF!)</definedName>
    <definedName name="REF.Descricao" localSheetId="8" hidden="1">IF(ISNUMBER(#REF!),OFFSET(INDIRECT('CPU-XXX - ENSAIO PIT'!ORÇAMENTO.BancoRef),#REF!-1,3,1),#REF!)</definedName>
    <definedName name="REF.Descricao" localSheetId="2" hidden="1">IF(ISNUMBER(#REF!),OFFSET(INDIRECT('MEMÓRIA DE CÁLCULO'!ORÇAMENTO.BancoRef),#REF!-1,3,1),#REF!)</definedName>
    <definedName name="REF.Descricao" hidden="1">IF(ISNUMBER(#REF!),OFFSET(INDIRECT(ORÇAMENTO.BancoRef),#REF!-1,3,1),#REF!)</definedName>
    <definedName name="REF_SERVICOS" localSheetId="11">#REF!</definedName>
    <definedName name="REF_SERVICOS" localSheetId="13">#REF!</definedName>
    <definedName name="REF_SERVICOS" localSheetId="5">#REF!</definedName>
    <definedName name="REF_SERVICOS" localSheetId="2">#REF!</definedName>
    <definedName name="REF_SERVICOS">#REF!</definedName>
    <definedName name="REFERENCIA.Descricao" localSheetId="7" hidden="1">IF(ISNUMBER(#REF!),OFFSET(INDIRECT(ORÇAMENTO.BancoRef),#REF!-1,3,1),#REF!)</definedName>
    <definedName name="REFERENCIA.Descricao" localSheetId="11" hidden="1">IF(ISNUMBER(#REF!),OFFSET(INDIRECT(COTAÇÕES!ORÇAMENTO.BancoRef),#REF!-1,3,1),#REF!)</definedName>
    <definedName name="REFERENCIA.Descricao" localSheetId="13" hidden="1">IF(ISNUMBER(#REF!),OFFSET(INDIRECT('COTAÇÕES (2)'!ORÇAMENTO.BancoRef),#REF!-1,3,1),#REF!)</definedName>
    <definedName name="REFERENCIA.Descricao" localSheetId="10" hidden="1">IF(ISNUMBER(#REF!),OFFSET(INDIRECT('CPU-001 - ADM LOCAL'!ORÇAMENTO.BancoRef),#REF!-1,3,1),#REF!)</definedName>
    <definedName name="REFERENCIA.Descricao" localSheetId="8" hidden="1">IF(ISNUMBER(#REF!),OFFSET(INDIRECT('CPU-XXX - ENSAIO PIT'!ORÇAMENTO.BancoRef),#REF!-1,3,1),#REF!)</definedName>
    <definedName name="REFERENCIA.Descricao" localSheetId="5" hidden="1">IF(ISNUMBER(#REF!),OFFSET(INDIRECT([0]!ORÇAMENTO.BancoRef),#REF!-1,3,1),#REF!)</definedName>
    <definedName name="REFERENCIA.Descricao" localSheetId="2" hidden="1">IF(ISNUMBER(#REF!),OFFSET(INDIRECT('MEMÓRIA DE CÁLCULO'!ORÇAMENTO.BancoRef),#REF!-1,3,1),#REF!)</definedName>
    <definedName name="REFERENCIA.Descricao" hidden="1">IF(ISNUMBER(#REF!),OFFSET(INDIRECT(ORÇAMENTO.BancoRef),#REF!-1,3,1),#REF!)</definedName>
    <definedName name="REFERENCIA.Desonerado" localSheetId="7" hidden="1">IF(ISNUMBER(#REF!),VALUE(OFFSET(INDIRECT(ORÇAMENTO.BancoRef),#REF!-1,5,1)),0)</definedName>
    <definedName name="REFERENCIA.Desonerado" localSheetId="11" hidden="1">IF(ISNUMBER(#REF!),VALUE(OFFSET(INDIRECT(COTAÇÕES!ORÇAMENTO.BancoRef),#REF!-1,5,1)),0)</definedName>
    <definedName name="REFERENCIA.Desonerado" localSheetId="13" hidden="1">IF(ISNUMBER(#REF!),VALUE(OFFSET(INDIRECT('COTAÇÕES (2)'!ORÇAMENTO.BancoRef),#REF!-1,5,1)),0)</definedName>
    <definedName name="REFERENCIA.Desonerado" localSheetId="10" hidden="1">IF(ISNUMBER(#REF!),VALUE(OFFSET(INDIRECT('CPU-001 - ADM LOCAL'!ORÇAMENTO.BancoRef),#REF!-1,5,1)),0)</definedName>
    <definedName name="REFERENCIA.Desonerado" localSheetId="8" hidden="1">IF(ISNUMBER(#REF!),VALUE(OFFSET(INDIRECT('CPU-XXX - ENSAIO PIT'!ORÇAMENTO.BancoRef),#REF!-1,5,1)),0)</definedName>
    <definedName name="REFERENCIA.Desonerado" localSheetId="5" hidden="1">IF(ISNUMBER(#REF!),VALUE(OFFSET(INDIRECT([0]!ORÇAMENTO.BancoRef),#REF!-1,5,1)),0)</definedName>
    <definedName name="REFERENCIA.Desonerado" localSheetId="2" hidden="1">IF(ISNUMBER(#REF!),VALUE(OFFSET(INDIRECT(ORÇAMENTO.BancoRef),#REF!-1,5,1)),0)</definedName>
    <definedName name="REFERENCIA.Desonerado" hidden="1">IF(ISNUMBER(#REF!),VALUE(OFFSET(INDIRECT(ORÇAMENTO.BancoRef),#REF!-1,5,1)),0)</definedName>
    <definedName name="REFERENCIA.NaoDesonerado" localSheetId="7" hidden="1">IF(ISNUMBER(#REF!),VALUE(OFFSET(INDIRECT(ORÇAMENTO.BancoRef),#REF!-1,6,1)),0)</definedName>
    <definedName name="REFERENCIA.NaoDesonerado" localSheetId="11" hidden="1">IF(ISNUMBER(#REF!),VALUE(OFFSET(INDIRECT(COTAÇÕES!ORÇAMENTO.BancoRef),#REF!-1,6,1)),0)</definedName>
    <definedName name="REFERENCIA.NaoDesonerado" localSheetId="13" hidden="1">IF(ISNUMBER(#REF!),VALUE(OFFSET(INDIRECT('COTAÇÕES (2)'!ORÇAMENTO.BancoRef),#REF!-1,6,1)),0)</definedName>
    <definedName name="REFERENCIA.NaoDesonerado" localSheetId="10" hidden="1">IF(ISNUMBER(#REF!),VALUE(OFFSET(INDIRECT('CPU-001 - ADM LOCAL'!ORÇAMENTO.BancoRef),#REF!-1,6,1)),0)</definedName>
    <definedName name="REFERENCIA.NaoDesonerado" localSheetId="8" hidden="1">IF(ISNUMBER(#REF!),VALUE(OFFSET(INDIRECT('CPU-XXX - ENSAIO PIT'!ORÇAMENTO.BancoRef),#REF!-1,6,1)),0)</definedName>
    <definedName name="REFERENCIA.NaoDesonerado" localSheetId="5" hidden="1">IF(ISNUMBER(#REF!),VALUE(OFFSET(INDIRECT([0]!ORÇAMENTO.BancoRef),#REF!-1,6,1)),0)</definedName>
    <definedName name="REFERENCIA.NaoDesonerado" localSheetId="2" hidden="1">IF(ISNUMBER(#REF!),VALUE(OFFSET(INDIRECT(ORÇAMENTO.BancoRef),#REF!-1,6,1)),0)</definedName>
    <definedName name="REFERENCIA.NaoDesonerado" hidden="1">IF(ISNUMBER(#REF!),VALUE(OFFSET(INDIRECT(ORÇAMENTO.BancoRef),#REF!-1,6,1)),0)</definedName>
    <definedName name="REFERENCIA.Unidade" localSheetId="7" hidden="1">IF(ISNUMBER(#REF!),OFFSET(INDIRECT(ORÇAMENTO.BancoRef),#REF!-1,4,1),"-")</definedName>
    <definedName name="REFERENCIA.Unidade" localSheetId="11" hidden="1">IF(ISNUMBER(#REF!),OFFSET(INDIRECT(COTAÇÕES!ORÇAMENTO.BancoRef),#REF!-1,4,1),"-")</definedName>
    <definedName name="REFERENCIA.Unidade" localSheetId="13" hidden="1">IF(ISNUMBER(#REF!),OFFSET(INDIRECT('COTAÇÕES (2)'!ORÇAMENTO.BancoRef),#REF!-1,4,1),"-")</definedName>
    <definedName name="REFERENCIA.Unidade" localSheetId="10" hidden="1">IF(ISNUMBER(#REF!),OFFSET(INDIRECT('CPU-001 - ADM LOCAL'!ORÇAMENTO.BancoRef),#REF!-1,4,1),"-")</definedName>
    <definedName name="REFERENCIA.Unidade" localSheetId="8" hidden="1">IF(ISNUMBER(#REF!),OFFSET(INDIRECT('CPU-XXX - ENSAIO PIT'!ORÇAMENTO.BancoRef),#REF!-1,4,1),"-")</definedName>
    <definedName name="REFERENCIA.Unidade" localSheetId="5" hidden="1">IF(ISNUMBER(#REF!),OFFSET(INDIRECT([0]!ORÇAMENTO.BancoRef),#REF!-1,4,1),"-")</definedName>
    <definedName name="REFERENCIA.Unidade" localSheetId="2" hidden="1">IF(ISNUMBER(#REF!),OFFSET(INDIRECT(ORÇAMENTO.BancoRef),#REF!-1,4,1),"-")</definedName>
    <definedName name="REFERENCIA.Unidade" hidden="1">IF(ISNUMBER(#REF!),OFFSET(INDIRECT(ORÇAMENTO.BancoRef),#REF!-1,4,1),"-")</definedName>
    <definedName name="REPRESENTANTE" localSheetId="11">#REF!</definedName>
    <definedName name="REPRESENTANTE" localSheetId="13">#REF!</definedName>
    <definedName name="REPRESENTANTE" localSheetId="10">#REF!</definedName>
    <definedName name="REPRESENTANTE" localSheetId="8">#REF!</definedName>
    <definedName name="REPRESENTANTE">#REF!</definedName>
    <definedName name="RESP." localSheetId="11">#REF!</definedName>
    <definedName name="RESP." localSheetId="13">#REF!</definedName>
    <definedName name="RESP." localSheetId="5">#REF!</definedName>
    <definedName name="RESP." localSheetId="2">#REF!</definedName>
    <definedName name="RESP.">#REF!</definedName>
    <definedName name="rio" localSheetId="11">#REF!</definedName>
    <definedName name="rio" localSheetId="13">#REF!</definedName>
    <definedName name="rio">#REF!</definedName>
    <definedName name="riok" localSheetId="11">#REF!</definedName>
    <definedName name="riok" localSheetId="13">#REF!</definedName>
    <definedName name="riok">#REF!</definedName>
    <definedName name="Rodapé" localSheetId="11">#REF!</definedName>
    <definedName name="Rodapé" localSheetId="13">#REF!</definedName>
    <definedName name="Rodapé">#REF!</definedName>
    <definedName name="rodovia" localSheetId="11">#REF!</definedName>
    <definedName name="rodovia" localSheetId="13">#REF!</definedName>
    <definedName name="rodovia" localSheetId="2">#REF!</definedName>
    <definedName name="rodovia">#REF!</definedName>
    <definedName name="RTL" localSheetId="11">#REF!</definedName>
    <definedName name="RTL" localSheetId="13">#REF!</definedName>
    <definedName name="RTL" localSheetId="2">#REF!</definedName>
    <definedName name="RTL">#REF!</definedName>
    <definedName name="S" localSheetId="11">OFFSET(#REF!,1,0):OFFSET(#REF!,-1,0)</definedName>
    <definedName name="S" localSheetId="13">OFFSET(#REF!,1,0):OFFSET(#REF!,-1,0)</definedName>
    <definedName name="S" localSheetId="2">OFFSET(#REF!,1,0):OFFSET(#REF!,-1,0)</definedName>
    <definedName name="S">OFFSET(#REF!,1,0):OFFSET(#REF!,-1,0)</definedName>
    <definedName name="sasasa" localSheetId="11">#REF!</definedName>
    <definedName name="sasasa" localSheetId="13">#REF!</definedName>
    <definedName name="sasasa" localSheetId="10">#REF!</definedName>
    <definedName name="sasasa" localSheetId="8">#REF!</definedName>
    <definedName name="sasasa" localSheetId="5">#REF!</definedName>
    <definedName name="sasasa" localSheetId="2">#REF!</definedName>
    <definedName name="sasasa">#REF!</definedName>
    <definedName name="sasasasasasa" localSheetId="11">#REF!</definedName>
    <definedName name="sasasasasasa" localSheetId="13">#REF!</definedName>
    <definedName name="sasasasasasa" localSheetId="5">#REF!</definedName>
    <definedName name="sasasasasasa" localSheetId="2">#REF!</definedName>
    <definedName name="sasasasasasa">#REF!</definedName>
    <definedName name="SDGSGSG" localSheetId="11">#REF!</definedName>
    <definedName name="SDGSGSG" localSheetId="13">#REF!</definedName>
    <definedName name="SDGSGSG" localSheetId="10">#REF!</definedName>
    <definedName name="SDGSGSG" localSheetId="8">#REF!</definedName>
    <definedName name="SDGSGSG">#REF!</definedName>
    <definedName name="SDS" localSheetId="11">#REF!</definedName>
    <definedName name="SDS" localSheetId="13">#REF!</definedName>
    <definedName name="SDS" localSheetId="10">#REF!</definedName>
    <definedName name="SDS" localSheetId="8">#REF!</definedName>
    <definedName name="SDS" localSheetId="5">#REF!</definedName>
    <definedName name="SDS" localSheetId="2">#REF!</definedName>
    <definedName name="SDS">#REF!</definedName>
    <definedName name="Sede_Detran_Consulta" localSheetId="11">#REF!</definedName>
    <definedName name="Sede_Detran_Consulta" localSheetId="13">#REF!</definedName>
    <definedName name="Sede_Detran_Consulta">#REF!</definedName>
    <definedName name="Semnome" localSheetId="11">#REF!</definedName>
    <definedName name="Semnome" localSheetId="13">#REF!</definedName>
    <definedName name="Semnome">#REF!</definedName>
    <definedName name="SERVIÇOS_COMPLEMENTARES" localSheetId="11">#REF!</definedName>
    <definedName name="SERVIÇOS_COMPLEMENTARES" localSheetId="13">#REF!</definedName>
    <definedName name="SERVIÇOS_COMPLEMENTARES">#REF!</definedName>
    <definedName name="SERVIÇOS_PRELIMINARES" localSheetId="11">#REF!</definedName>
    <definedName name="SERVIÇOS_PRELIMINARES" localSheetId="13">#REF!</definedName>
    <definedName name="SERVIÇOS_PRELIMINARES">#REF!</definedName>
    <definedName name="Servicos_Tecnicos" localSheetId="11">#REF!</definedName>
    <definedName name="Servicos_Tecnicos" localSheetId="13">#REF!</definedName>
    <definedName name="Servicos_Tecnicos">#REF!</definedName>
    <definedName name="Servicos_Tecnicos_" localSheetId="11">#REF!</definedName>
    <definedName name="Servicos_Tecnicos_" localSheetId="13">#REF!</definedName>
    <definedName name="Servicos_Tecnicos_">#REF!</definedName>
    <definedName name="SGERTUYH" localSheetId="11">#REF!</definedName>
    <definedName name="SGERTUYH" localSheetId="13">#REF!</definedName>
    <definedName name="SGERTUYH">#REF!</definedName>
    <definedName name="SomaAgrup" localSheetId="11" hidden="1">SUMIF(OFFSET(#REF!,1,0,#REF!),"S",OFFSET(#REF!,1,0,#REF!))</definedName>
    <definedName name="SomaAgrup" localSheetId="13" hidden="1">SUMIF(OFFSET(#REF!,1,0,#REF!),"S",OFFSET(#REF!,1,0,#REF!))</definedName>
    <definedName name="SomaAgrup" localSheetId="10" hidden="1">SUMIF(OFFSET(#REF!,1,0,#REF!),"S",OFFSET(#REF!,1,0,#REF!))</definedName>
    <definedName name="SomaAgrup" localSheetId="8" hidden="1">SUMIF(OFFSET(#REF!,1,0,#REF!),"S",OFFSET(#REF!,1,0,#REF!))</definedName>
    <definedName name="SomaAgrup" localSheetId="5" hidden="1">SUMIF(OFFSET(#REF!,1,0,#REF!),"S",OFFSET(#REF!,1,0,#REF!))</definedName>
    <definedName name="SomaAgrup" hidden="1">SUMIF(OFFSET(#REF!,1,0,#REF!),"S",OFFSET(#REF!,1,0,#REF!))</definedName>
    <definedName name="ss" localSheetId="11">#REF!</definedName>
    <definedName name="ss" localSheetId="13">#REF!</definedName>
    <definedName name="ss" localSheetId="10">#REF!</definedName>
    <definedName name="ss" localSheetId="8">#REF!</definedName>
    <definedName name="ss">#REF!</definedName>
    <definedName name="sssssssssss" localSheetId="7" hidden="1">TEXT(Import.DataBase,"mm-aaaa")</definedName>
    <definedName name="sssssssssss" localSheetId="11" hidden="1">TEXT(COTAÇÕES!Import.DataBase,"mm-aaaa")</definedName>
    <definedName name="sssssssssss" localSheetId="13" hidden="1">TEXT('COTAÇÕES (2)'!Import.DataBase,"mm-aaaa")</definedName>
    <definedName name="sssssssssss" localSheetId="10" hidden="1">TEXT('CPU-001 - ADM LOCAL'!Import.DataBase,"mm-aaaa")</definedName>
    <definedName name="sssssssssss" localSheetId="8" hidden="1">TEXT('CPU-XXX - ENSAIO PIT'!Import.DataBase,"mm-aaaa")</definedName>
    <definedName name="sssssssssss" localSheetId="5" hidden="1">TEXT([0]!Import.DataBase,"mm-aaaa")</definedName>
    <definedName name="sssssssssss" localSheetId="2" hidden="1">TEXT(Import.DataBase,"mm-aaaa")</definedName>
    <definedName name="sssssssssss" hidden="1">TEXT(Import.DataBase,"mm-aaaa")</definedName>
    <definedName name="ssssssssssssss" localSheetId="7">#REF!</definedName>
    <definedName name="ssssssssssssss" localSheetId="11">#REF!</definedName>
    <definedName name="ssssssssssssss" localSheetId="13">#REF!</definedName>
    <definedName name="ssssssssssssss" localSheetId="5">#REF!</definedName>
    <definedName name="ssssssssssssss" localSheetId="2">#REF!</definedName>
    <definedName name="ssssssssssssss">#REF!</definedName>
    <definedName name="sssssssssssssssssssssssss" localSheetId="11">#REF!</definedName>
    <definedName name="sssssssssssssssssssssssss" localSheetId="13">#REF!</definedName>
    <definedName name="sssssssssssssssssssssssss" localSheetId="2">#REF!</definedName>
    <definedName name="sssssssssssssssssssssssss">#REF!</definedName>
    <definedName name="SubLeito" localSheetId="11">#REF!</definedName>
    <definedName name="SubLeito" localSheetId="13">#REF!</definedName>
    <definedName name="SubLeito">#REF!</definedName>
    <definedName name="subtrecho" localSheetId="11">#REF!</definedName>
    <definedName name="subtrecho" localSheetId="13">#REF!</definedName>
    <definedName name="subtrecho">#REF!</definedName>
    <definedName name="T.1" localSheetId="11">#REF!</definedName>
    <definedName name="T.1" localSheetId="13">#REF!</definedName>
    <definedName name="T.1" localSheetId="10">#REF!</definedName>
    <definedName name="T.1" localSheetId="8">#REF!</definedName>
    <definedName name="T.1">#REF!</definedName>
    <definedName name="T.10" localSheetId="11">#REF!</definedName>
    <definedName name="T.10" localSheetId="13">#REF!</definedName>
    <definedName name="T.10" localSheetId="10">#REF!</definedName>
    <definedName name="T.10" localSheetId="8">#REF!</definedName>
    <definedName name="T.10">#REF!</definedName>
    <definedName name="T.11" localSheetId="11">#REF!</definedName>
    <definedName name="T.11" localSheetId="13">#REF!</definedName>
    <definedName name="T.11" localSheetId="10">#REF!</definedName>
    <definedName name="T.11" localSheetId="8">#REF!</definedName>
    <definedName name="T.11">#REF!</definedName>
    <definedName name="T.12" localSheetId="11">#REF!</definedName>
    <definedName name="T.12" localSheetId="13">#REF!</definedName>
    <definedName name="T.12">#REF!</definedName>
    <definedName name="T.13" localSheetId="11">#REF!</definedName>
    <definedName name="T.13" localSheetId="13">#REF!</definedName>
    <definedName name="T.13">#REF!</definedName>
    <definedName name="T.14" localSheetId="11">#REF!</definedName>
    <definedName name="T.14" localSheetId="13">#REF!</definedName>
    <definedName name="T.14">#REF!</definedName>
    <definedName name="T.15" localSheetId="11">#REF!</definedName>
    <definedName name="T.15" localSheetId="13">#REF!</definedName>
    <definedName name="T.15">#REF!</definedName>
    <definedName name="T.2" localSheetId="11">#REF!</definedName>
    <definedName name="T.2" localSheetId="13">#REF!</definedName>
    <definedName name="T.2">#REF!</definedName>
    <definedName name="T.3" localSheetId="11">#REF!</definedName>
    <definedName name="T.3" localSheetId="13">#REF!</definedName>
    <definedName name="T.3">#REF!</definedName>
    <definedName name="T.4" localSheetId="11">#REF!</definedName>
    <definedName name="T.4" localSheetId="13">#REF!</definedName>
    <definedName name="T.4">#REF!</definedName>
    <definedName name="T.5" localSheetId="11">#REF!</definedName>
    <definedName name="T.5" localSheetId="13">#REF!</definedName>
    <definedName name="T.5">#REF!</definedName>
    <definedName name="T.6" localSheetId="11">#REF!</definedName>
    <definedName name="T.6" localSheetId="13">#REF!</definedName>
    <definedName name="T.6">#REF!</definedName>
    <definedName name="T.7" localSheetId="11">#REF!</definedName>
    <definedName name="T.7" localSheetId="13">#REF!</definedName>
    <definedName name="T.7">#REF!</definedName>
    <definedName name="T.8" localSheetId="11">#REF!</definedName>
    <definedName name="T.8" localSheetId="13">#REF!</definedName>
    <definedName name="T.8">#REF!</definedName>
    <definedName name="T.9" localSheetId="11">#REF!</definedName>
    <definedName name="T.9" localSheetId="13">#REF!</definedName>
    <definedName name="T.9">#REF!</definedName>
    <definedName name="t_Pavimento">0.05</definedName>
    <definedName name="tab" localSheetId="11">#REF!</definedName>
    <definedName name="tab" localSheetId="13">#REF!</definedName>
    <definedName name="tab" localSheetId="10">#REF!</definedName>
    <definedName name="tab" localSheetId="8">#REF!</definedName>
    <definedName name="tab">#REF!</definedName>
    <definedName name="Tabela" localSheetId="11">#REF!</definedName>
    <definedName name="Tabela" localSheetId="13">#REF!</definedName>
    <definedName name="Tabela" localSheetId="10">#REF!</definedName>
    <definedName name="Tabela" localSheetId="8">#REF!</definedName>
    <definedName name="Tabela">#REF!</definedName>
    <definedName name="tabelafinal" localSheetId="11">#REF!</definedName>
    <definedName name="tabelafinal" localSheetId="13">#REF!</definedName>
    <definedName name="tabelafinal" localSheetId="10">#REF!</definedName>
    <definedName name="tabelafinal" localSheetId="8">#REF!</definedName>
    <definedName name="tabelafinal">#REF!</definedName>
    <definedName name="Taxa_Bloco" localSheetId="11">120*(Vol_BlocoE1+Vol_BlocE2+Vol_BlocoProt)</definedName>
    <definedName name="Taxa_Bloco" localSheetId="13">120*([0]!Vol_BlocoE1+[0]!Vol_BlocE2+[0]!Vol_BlocoProt)</definedName>
    <definedName name="Taxa_Bloco" localSheetId="10">120*(Vol_BlocoE1+Vol_BlocE2+Vol_BlocoProt)</definedName>
    <definedName name="Taxa_Bloco" localSheetId="8">120*(Vol_BlocoE1+Vol_BlocE2+Vol_BlocoProt)</definedName>
    <definedName name="Taxa_Bloco">120*(Vol_BlocoE1+Vol_BlocE2+Vol_BlocoProt)</definedName>
    <definedName name="Taxa_Pilar" localSheetId="11">COTAÇÕES!Vol_PIlar*200</definedName>
    <definedName name="Taxa_Pilar" localSheetId="13">'COTAÇÕES (2)'!Vol_PIlar*200</definedName>
    <definedName name="Taxa_Pilar" localSheetId="10">'CPU-001 - ADM LOCAL'!Vol_PIlar*200</definedName>
    <definedName name="Taxa_Pilar" localSheetId="8">'CPU-XXX - ENSAIO PIT'!Vol_PIlar*200</definedName>
    <definedName name="Taxa_Pilar">Vol_PIlar*200</definedName>
    <definedName name="Taxa_Travessa" localSheetId="11">Vol_Travessa*150</definedName>
    <definedName name="Taxa_Travessa" localSheetId="13">[0]!Vol_Travessa*150</definedName>
    <definedName name="Taxa_Travessa" localSheetId="10">Vol_Travessa*150</definedName>
    <definedName name="Taxa_Travessa" localSheetId="8">Vol_Travessa*150</definedName>
    <definedName name="Taxa_Travessa">Vol_Travessa*150</definedName>
    <definedName name="TEC" localSheetId="11">#REF!</definedName>
    <definedName name="TEC" localSheetId="13">#REF!</definedName>
    <definedName name="TEC" localSheetId="10">#REF!</definedName>
    <definedName name="TEC" localSheetId="8">#REF!</definedName>
    <definedName name="TEC">#REF!</definedName>
    <definedName name="TEC." localSheetId="11">#REF!</definedName>
    <definedName name="TEC." localSheetId="13">#REF!</definedName>
    <definedName name="TEC." localSheetId="10">#REF!</definedName>
    <definedName name="TEC." localSheetId="8">#REF!</definedName>
    <definedName name="TEC.">#REF!</definedName>
    <definedName name="TERRAPLENAGEM" localSheetId="11">#REF!</definedName>
    <definedName name="TERRAPLENAGEM" localSheetId="13">#REF!</definedName>
    <definedName name="TERRAPLENAGEM" localSheetId="10">#REF!</definedName>
    <definedName name="TERRAPLENAGEM" localSheetId="8">#REF!</definedName>
    <definedName name="TERRAPLENAGEM">#REF!</definedName>
    <definedName name="tfjfxtj" localSheetId="11">#REF!</definedName>
    <definedName name="tfjfxtj" localSheetId="13">#REF!</definedName>
    <definedName name="tfjfxtj">#REF!</definedName>
    <definedName name="TIPO_DE_OBRA" localSheetId="11">OFFSET(#REF!,0,0,COUNTA(#REF!),1)</definedName>
    <definedName name="TIPO_DE_OBRA" localSheetId="13">OFFSET(#REF!,0,0,COUNTA(#REF!),1)</definedName>
    <definedName name="TIPO_DE_OBRA" localSheetId="10">OFFSET(#REF!,0,0,COUNTA(#REF!),1)</definedName>
    <definedName name="TIPO_DE_OBRA" localSheetId="8">OFFSET(#REF!,0,0,COUNTA(#REF!),1)</definedName>
    <definedName name="TIPO_DE_OBRA" localSheetId="5">OFFSET(#REF!,0,0,COUNTA(#REF!),1)</definedName>
    <definedName name="TIPO_DE_OBRA" localSheetId="2">OFFSET(#REF!,0,0,COUNTA(#REF!),1)</definedName>
    <definedName name="TIPO_DE_OBRA">OFFSET(#REF!,0,0,COUNTA(#REF!),1)</definedName>
    <definedName name="TIPOORCAMENTO" localSheetId="11" hidden="1">IF(VALUE(#REF!)=2,"Licitado","Proposto")</definedName>
    <definedName name="TIPOORCAMENTO" localSheetId="13" hidden="1">IF(VALUE(#REF!)=2,"Licitado","Proposto")</definedName>
    <definedName name="TIPOORCAMENTO" localSheetId="10" hidden="1">IF(VALUE(#REF!)=2,"Licitado","Proposto")</definedName>
    <definedName name="TIPOORCAMENTO" localSheetId="8" hidden="1">IF(VALUE(#REF!)=2,"Licitado","Proposto")</definedName>
    <definedName name="TIPOORCAMENTO" hidden="1">IF(VALUE(#REF!)=2,"Licitado","Proposto")</definedName>
    <definedName name="_xlnm.Print_Titles" localSheetId="7">'COMPOSIÇÕES '!$10:$10</definedName>
    <definedName name="_xlnm.Print_Titles" localSheetId="11">COTAÇÕES!$1:$9</definedName>
    <definedName name="_xlnm.Print_Titles" localSheetId="3">CRONOGRAMA!$B:$E</definedName>
    <definedName name="_xlnm.Print_Titles" localSheetId="4">'CURVA ABC'!$2:$11</definedName>
    <definedName name="_xlnm.Print_Titles" localSheetId="2">'MEMÓRIA DE CÁLCULO'!$7:$7</definedName>
    <definedName name="_xlnm.Print_Titles" localSheetId="1">'PLANILHA ORÇAMENTÁRIA'!$10:$14</definedName>
    <definedName name="_xlnm.Print_Titles" localSheetId="0">RESUMO!$10:$13</definedName>
    <definedName name="TOT.P" localSheetId="7">#REF!</definedName>
    <definedName name="TOT.P" localSheetId="11">#REF!</definedName>
    <definedName name="TOT.P" localSheetId="13">#REF!</definedName>
    <definedName name="TOT.P" localSheetId="10">#REF!</definedName>
    <definedName name="TOT.P" localSheetId="8">#REF!</definedName>
    <definedName name="TOT.P">#REF!</definedName>
    <definedName name="TOT1.P" localSheetId="11">#REF!</definedName>
    <definedName name="TOT1.P" localSheetId="13">#REF!</definedName>
    <definedName name="TOT1.P">#REF!</definedName>
    <definedName name="TOTAIS" localSheetId="11">#REF!</definedName>
    <definedName name="TOTAIS" localSheetId="13">#REF!</definedName>
    <definedName name="TOTAIS" localSheetId="10">#REF!</definedName>
    <definedName name="TOTAIS" localSheetId="8">#REF!</definedName>
    <definedName name="TOTAIS">#REF!</definedName>
    <definedName name="trecho" localSheetId="11">#REF!</definedName>
    <definedName name="trecho" localSheetId="13">#REF!</definedName>
    <definedName name="trecho" localSheetId="5">#REF!</definedName>
    <definedName name="trecho" localSheetId="2">#REF!</definedName>
    <definedName name="trecho">#REF!</definedName>
    <definedName name="TT.1" localSheetId="11">#REF!</definedName>
    <definedName name="TT.1" localSheetId="13">#REF!</definedName>
    <definedName name="TT.1">#REF!</definedName>
    <definedName name="TT.10" localSheetId="11">#REF!</definedName>
    <definedName name="TT.10" localSheetId="13">#REF!</definedName>
    <definedName name="TT.10">#REF!</definedName>
    <definedName name="TT.11" localSheetId="11">#REF!</definedName>
    <definedName name="TT.11" localSheetId="13">#REF!</definedName>
    <definedName name="TT.11">#REF!</definedName>
    <definedName name="TT.12" localSheetId="11">#REF!</definedName>
    <definedName name="TT.12" localSheetId="13">#REF!</definedName>
    <definedName name="TT.12">#REF!</definedName>
    <definedName name="TT.13" localSheetId="11">#REF!</definedName>
    <definedName name="TT.13" localSheetId="13">#REF!</definedName>
    <definedName name="TT.13">#REF!</definedName>
    <definedName name="TT.14" localSheetId="11">#REF!</definedName>
    <definedName name="TT.14" localSheetId="13">#REF!</definedName>
    <definedName name="TT.14">#REF!</definedName>
    <definedName name="TT.15" localSheetId="11">#REF!</definedName>
    <definedName name="TT.15" localSheetId="13">#REF!</definedName>
    <definedName name="TT.15">#REF!</definedName>
    <definedName name="TT.2" localSheetId="11">#REF!</definedName>
    <definedName name="TT.2" localSheetId="13">#REF!</definedName>
    <definedName name="TT.2">#REF!</definedName>
    <definedName name="TT.3" localSheetId="11">#REF!</definedName>
    <definedName name="TT.3" localSheetId="13">#REF!</definedName>
    <definedName name="TT.3">#REF!</definedName>
    <definedName name="TT.4" localSheetId="11">#REF!</definedName>
    <definedName name="TT.4" localSheetId="13">#REF!</definedName>
    <definedName name="TT.4">#REF!</definedName>
    <definedName name="TT.5" localSheetId="11">#REF!</definedName>
    <definedName name="TT.5" localSheetId="13">#REF!</definedName>
    <definedName name="TT.5">#REF!</definedName>
    <definedName name="TT.6" localSheetId="11">#REF!</definedName>
    <definedName name="TT.6" localSheetId="13">#REF!</definedName>
    <definedName name="TT.6">#REF!</definedName>
    <definedName name="TT.7" localSheetId="11">#REF!</definedName>
    <definedName name="TT.7" localSheetId="13">#REF!</definedName>
    <definedName name="TT.7">#REF!</definedName>
    <definedName name="TT.8" localSheetId="11">#REF!</definedName>
    <definedName name="TT.8" localSheetId="13">#REF!</definedName>
    <definedName name="TT.8">#REF!</definedName>
    <definedName name="TT.9" localSheetId="11">#REF!</definedName>
    <definedName name="TT.9" localSheetId="13">#REF!</definedName>
    <definedName name="TT.9">#REF!</definedName>
    <definedName name="ttttttttttttt" localSheetId="11">#REF!</definedName>
    <definedName name="ttttttttttttt" localSheetId="13">#REF!</definedName>
    <definedName name="ttttttttttttt">#REF!</definedName>
    <definedName name="Unia_Lajotas">0.3*0.2*10.5</definedName>
    <definedName name="urb" localSheetId="11">#REF!</definedName>
    <definedName name="urb" localSheetId="13">#REF!</definedName>
    <definedName name="urb" localSheetId="5">#REF!</definedName>
    <definedName name="urb" localSheetId="2">#REF!</definedName>
    <definedName name="urb">#REF!</definedName>
    <definedName name="usina" localSheetId="11">#REF!</definedName>
    <definedName name="usina" localSheetId="13">#REF!</definedName>
    <definedName name="usina" localSheetId="10">#REF!</definedName>
    <definedName name="usina" localSheetId="8">#REF!</definedName>
    <definedName name="usina">#REF!</definedName>
    <definedName name="valas" localSheetId="11">#REF!</definedName>
    <definedName name="valas" localSheetId="13">#REF!</definedName>
    <definedName name="valas" localSheetId="10">#REF!</definedName>
    <definedName name="valas" localSheetId="8">#REF!</definedName>
    <definedName name="valas">#REF!</definedName>
    <definedName name="valas1" localSheetId="11">#REF!</definedName>
    <definedName name="valas1" localSheetId="13">#REF!</definedName>
    <definedName name="valas1" localSheetId="10">#REF!</definedName>
    <definedName name="valas1" localSheetId="8">#REF!</definedName>
    <definedName name="valas1">#REF!</definedName>
    <definedName name="Vol_BlocE2">11.628*2</definedName>
    <definedName name="Vol_BlocoE1">16.203*2</definedName>
    <definedName name="Vol_BlocoProt">18.238*2.5</definedName>
    <definedName name="Vol_Neop_Tipo1">4.5*6.5*0.47*3</definedName>
    <definedName name="Vol_Neop_Tipo2">3.5*3.5*0.47*5</definedName>
    <definedName name="Vol_PIlar" localSheetId="11">L_Pilar*A_Pilar</definedName>
    <definedName name="Vol_PIlar" localSheetId="13">[0]!L_Pilar*[0]!A_Pilar</definedName>
    <definedName name="Vol_PIlar" localSheetId="10">L_Pilar*A_Pilar</definedName>
    <definedName name="Vol_PIlar" localSheetId="8">L_Pilar*A_Pilar</definedName>
    <definedName name="Vol_PIlar">L_Pilar*A_Pilar</definedName>
    <definedName name="Vol_Travessa">22.4042*3</definedName>
    <definedName name="Volume_Tab" localSheetId="11">A_Sec_Tabu*Ext_Eixo</definedName>
    <definedName name="Volume_Tab" localSheetId="13">[0]!A_Sec_Tabu*[0]!Ext_Eixo</definedName>
    <definedName name="Volume_Tab" localSheetId="10">A_Sec_Tabu*Ext_Eixo</definedName>
    <definedName name="Volume_Tab" localSheetId="8">A_Sec_Tabu*Ext_Eixo</definedName>
    <definedName name="Volume_Tab">A_Sec_Tabu*Ext_Eixo</definedName>
    <definedName name="volumedebrita" localSheetId="11">#REF!</definedName>
    <definedName name="volumedebrita" localSheetId="13">#REF!</definedName>
    <definedName name="volumedebrita" localSheetId="10">#REF!</definedName>
    <definedName name="volumedebrita" localSheetId="8">#REF!</definedName>
    <definedName name="volumedebrita">#REF!</definedName>
    <definedName name="volumedecorte" localSheetId="11">#REF!</definedName>
    <definedName name="volumedecorte" localSheetId="13">#REF!</definedName>
    <definedName name="volumedecorte" localSheetId="10">#REF!</definedName>
    <definedName name="volumedecorte" localSheetId="8">#REF!</definedName>
    <definedName name="volumedecorte">#REF!</definedName>
    <definedName name="volumedepv" localSheetId="11">#REF!</definedName>
    <definedName name="volumedepv" localSheetId="13">#REF!</definedName>
    <definedName name="volumedepv" localSheetId="10">#REF!</definedName>
    <definedName name="volumedepv" localSheetId="8">#REF!</definedName>
    <definedName name="volumedepv">#REF!</definedName>
    <definedName name="VTOTAL1" localSheetId="10" hidden="1">ROUND(#REF!*#REF!,15-13*#REF!)</definedName>
    <definedName name="VTOTAL1" localSheetId="8" hidden="1">ROUND(#REF!*#REF!,15-13*#REF!)</definedName>
    <definedName name="VTOTAL1" localSheetId="5" hidden="1">ROUND(#REF!*#REF!,15-13*#REF!)</definedName>
    <definedName name="VTOTAL1" localSheetId="2" hidden="1">ROUND(#REF!*#REF!,15-13*#REF!)</definedName>
    <definedName name="VTOTAL1" hidden="1">ROUND(#REF!*#REF!,15-13*#REF!)</definedName>
    <definedName name="wdwsxdfrfd" localSheetId="11">#REF!</definedName>
    <definedName name="wdwsxdfrfd" localSheetId="13">#REF!</definedName>
    <definedName name="wdwsxdfrfd" localSheetId="10">#REF!</definedName>
    <definedName name="wdwsxdfrfd" localSheetId="8">#REF!</definedName>
    <definedName name="wdwsxdfrfd">#REF!</definedName>
    <definedName name="wefg" localSheetId="7">#REF!</definedName>
    <definedName name="wefg" localSheetId="11">#REF!</definedName>
    <definedName name="wefg" localSheetId="13">#REF!</definedName>
    <definedName name="wefg" localSheetId="10">#REF!</definedName>
    <definedName name="wefg" localSheetId="8">#REF!</definedName>
    <definedName name="wefg" localSheetId="5">#REF!</definedName>
    <definedName name="wefg">#REF!</definedName>
    <definedName name="wrn.Cronograma." localSheetId="11">#REF!</definedName>
    <definedName name="wrn.Cronograma." localSheetId="13">#REF!</definedName>
    <definedName name="wrn.Cronograma." localSheetId="5">#REF!</definedName>
    <definedName name="wrn.Cronograma.">#REF!</definedName>
    <definedName name="wrn.GERAL." localSheetId="11">#REF!</definedName>
    <definedName name="wrn.GERAL." localSheetId="13">#REF!</definedName>
    <definedName name="wrn.GERAL." localSheetId="5">#REF!</definedName>
    <definedName name="wrn.GERAL.">#REF!</definedName>
    <definedName name="wrn.mode_lev.xls." localSheetId="7" hidden="1">{#N/A,#N/A,FALSE,"ALVENARIA";#N/A,#N/A,FALSE,"BLOCOS";#N/A,#N/A,FALSE,"CINTAS";#N/A,#N/A,FALSE,"CORTINA";#N/A,#N/A,FALSE,"LAJES";#N/A,#N/A,FALSE,"PILARES";#N/A,#N/A,FALSE,"VIGAS"}</definedName>
    <definedName name="wrn.mode_lev.xls." localSheetId="11" hidden="1">{#N/A,#N/A,FALSE,"ALVENARIA";#N/A,#N/A,FALSE,"BLOCOS";#N/A,#N/A,FALSE,"CINTAS";#N/A,#N/A,FALSE,"CORTINA";#N/A,#N/A,FALSE,"LAJES";#N/A,#N/A,FALSE,"PILARES";#N/A,#N/A,FALSE,"VIGAS"}</definedName>
    <definedName name="wrn.mode_lev.xls." localSheetId="13" hidden="1">{#N/A,#N/A,FALSE,"ALVENARIA";#N/A,#N/A,FALSE,"BLOCOS";#N/A,#N/A,FALSE,"CINTAS";#N/A,#N/A,FALSE,"CORTINA";#N/A,#N/A,FALSE,"LAJES";#N/A,#N/A,FALSE,"PILARES";#N/A,#N/A,FALSE,"VIGAS"}</definedName>
    <definedName name="wrn.mode_lev.xls." localSheetId="10" hidden="1">{#N/A,#N/A,FALSE,"ALVENARIA";#N/A,#N/A,FALSE,"BLOCOS";#N/A,#N/A,FALSE,"CINTAS";#N/A,#N/A,FALSE,"CORTINA";#N/A,#N/A,FALSE,"LAJES";#N/A,#N/A,FALSE,"PILARES";#N/A,#N/A,FALSE,"VIGAS"}</definedName>
    <definedName name="wrn.mode_lev.xls." localSheetId="8" hidden="1">{#N/A,#N/A,FALSE,"ALVENARIA";#N/A,#N/A,FALSE,"BLOCOS";#N/A,#N/A,FALSE,"CINTAS";#N/A,#N/A,FALSE,"CORTINA";#N/A,#N/A,FALSE,"LAJES";#N/A,#N/A,FALSE,"PILARES";#N/A,#N/A,FALSE,"VIGAS"}</definedName>
    <definedName name="wrn.mode_lev.xls." localSheetId="2" hidden="1">{#N/A,#N/A,FALSE,"ALVENARIA";#N/A,#N/A,FALSE,"BLOCOS";#N/A,#N/A,FALSE,"CINTAS";#N/A,#N/A,FALSE,"CORTINA";#N/A,#N/A,FALSE,"LAJES";#N/A,#N/A,FALSE,"PILARES";#N/A,#N/A,FALSE,"VIGAS"}</definedName>
    <definedName name="wrn.mode_lev.xls." hidden="1">{#N/A,#N/A,FALSE,"ALVENARIA";#N/A,#N/A,FALSE,"BLOCOS";#N/A,#N/A,FALSE,"CINTAS";#N/A,#N/A,FALSE,"CORTINA";#N/A,#N/A,FALSE,"LAJES";#N/A,#N/A,FALSE,"PILARES";#N/A,#N/A,FALSE,"VIGAS"}</definedName>
    <definedName name="wrn.PENDENCIAS." localSheetId="11">#REF!</definedName>
    <definedName name="wrn.PENDENCIAS." localSheetId="13">#REF!</definedName>
    <definedName name="wrn.PENDENCIAS." localSheetId="9" hidden="1">{#N/A,#N/A,FALSE,"GERAL";#N/A,#N/A,FALSE,"012-96";#N/A,#N/A,FALSE,"018-96";#N/A,#N/A,FALSE,"027-96";#N/A,#N/A,FALSE,"059-96";#N/A,#N/A,FALSE,"076-96";#N/A,#N/A,FALSE,"019-97";#N/A,#N/A,FALSE,"021-97";#N/A,#N/A,FALSE,"022-97";#N/A,#N/A,FALSE,"028-97"}</definedName>
    <definedName name="wrn.PENDENCIAS." localSheetId="2">#REF!</definedName>
    <definedName name="wrn.PENDENCIAS.">#REF!</definedName>
    <definedName name="x" localSheetId="7" hidden="1">{#N/A,#N/A,FALSE,"ALVENARIA";#N/A,#N/A,FALSE,"BLOCOS";#N/A,#N/A,FALSE,"CINTAS";#N/A,#N/A,FALSE,"CORTINA";#N/A,#N/A,FALSE,"LAJES";#N/A,#N/A,FALSE,"PILARES";#N/A,#N/A,FALSE,"VIGAS"}</definedName>
    <definedName name="x" localSheetId="11" hidden="1">{#N/A,#N/A,FALSE,"ALVENARIA";#N/A,#N/A,FALSE,"BLOCOS";#N/A,#N/A,FALSE,"CINTAS";#N/A,#N/A,FALSE,"CORTINA";#N/A,#N/A,FALSE,"LAJES";#N/A,#N/A,FALSE,"PILARES";#N/A,#N/A,FALSE,"VIGAS"}</definedName>
    <definedName name="x" localSheetId="13" hidden="1">{#N/A,#N/A,FALSE,"ALVENARIA";#N/A,#N/A,FALSE,"BLOCOS";#N/A,#N/A,FALSE,"CINTAS";#N/A,#N/A,FALSE,"CORTINA";#N/A,#N/A,FALSE,"LAJES";#N/A,#N/A,FALSE,"PILARES";#N/A,#N/A,FALSE,"VIGAS"}</definedName>
    <definedName name="x" localSheetId="10" hidden="1">{#N/A,#N/A,FALSE,"ALVENARIA";#N/A,#N/A,FALSE,"BLOCOS";#N/A,#N/A,FALSE,"CINTAS";#N/A,#N/A,FALSE,"CORTINA";#N/A,#N/A,FALSE,"LAJES";#N/A,#N/A,FALSE,"PILARES";#N/A,#N/A,FALSE,"VIGAS"}</definedName>
    <definedName name="x" localSheetId="8" hidden="1">{#N/A,#N/A,FALSE,"ALVENARIA";#N/A,#N/A,FALSE,"BLOCOS";#N/A,#N/A,FALSE,"CINTAS";#N/A,#N/A,FALSE,"CORTINA";#N/A,#N/A,FALSE,"LAJES";#N/A,#N/A,FALSE,"PILARES";#N/A,#N/A,FALSE,"VIGAS"}</definedName>
    <definedName name="x" localSheetId="2"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 name="xss" localSheetId="11">#REF!</definedName>
    <definedName name="xss" localSheetId="13">#REF!</definedName>
    <definedName name="xss">#REF!</definedName>
    <definedName name="XXX010160100" localSheetId="11">#REF!</definedName>
    <definedName name="XXX010160100" localSheetId="13">#REF!</definedName>
    <definedName name="XXX010160100" localSheetId="5">#REF!</definedName>
    <definedName name="XXX010160100" localSheetId="2">#REF!</definedName>
    <definedName name="XXX010160100">#REF!</definedName>
    <definedName name="xxxxxx" localSheetId="11">#REF!</definedName>
    <definedName name="xxxxxx" localSheetId="13">#REF!</definedName>
    <definedName name="xxxxxx" localSheetId="10">#REF!</definedName>
    <definedName name="xxxxxx" localSheetId="8">#REF!</definedName>
    <definedName name="xxxxxx" localSheetId="5">#REF!</definedName>
    <definedName name="xxxxxx" localSheetId="2">#REF!</definedName>
    <definedName name="xxxxxx">#REF!</definedName>
    <definedName name="Z" localSheetId="7">#REF!</definedName>
    <definedName name="Z" localSheetId="11">#REF!</definedName>
    <definedName name="Z" localSheetId="13">#REF!</definedName>
    <definedName name="Z" localSheetId="5">#REF!</definedName>
    <definedName name="Z" localSheetId="2">#REF!</definedName>
    <definedName name="Z">#REF!</definedName>
    <definedName name="zero" localSheetId="11">#REF!</definedName>
    <definedName name="zero" localSheetId="13">#REF!</definedName>
    <definedName name="zero" localSheetId="5">#REF!</definedName>
    <definedName name="zero" localSheetId="2">#REF!</definedName>
    <definedName name="zero">#REF!</definedName>
    <definedName name="ZGRE" localSheetId="11">#REF!</definedName>
    <definedName name="ZGRE" localSheetId="13">#REF!</definedName>
    <definedName name="ZGR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87" i="63" l="1"/>
  <c r="I387" i="63"/>
  <c r="H386" i="63"/>
  <c r="I386" i="63"/>
  <c r="H380" i="63"/>
  <c r="I380" i="63"/>
  <c r="H379" i="63"/>
  <c r="I379" i="63"/>
  <c r="H373" i="63"/>
  <c r="I373" i="63"/>
  <c r="H372" i="63"/>
  <c r="I372" i="63"/>
  <c r="H366" i="63"/>
  <c r="I366" i="63"/>
  <c r="H365" i="63"/>
  <c r="I365" i="63"/>
  <c r="I23821" i="71"/>
  <c r="N18" i="49"/>
  <c r="N19" i="49"/>
  <c r="N20" i="49"/>
  <c r="N21" i="49"/>
  <c r="N22" i="49"/>
  <c r="N23" i="49"/>
  <c r="N24" i="49"/>
  <c r="N25" i="49"/>
  <c r="N26" i="49"/>
  <c r="N27" i="49"/>
  <c r="N28" i="49"/>
  <c r="N29" i="49"/>
  <c r="N30" i="49"/>
  <c r="N31" i="49"/>
  <c r="N32" i="49"/>
  <c r="N33" i="49"/>
  <c r="N34" i="49"/>
  <c r="N35" i="49"/>
  <c r="N36" i="49"/>
  <c r="N37" i="49"/>
  <c r="N38" i="49"/>
  <c r="N39" i="49"/>
  <c r="N40" i="49"/>
  <c r="N41" i="49"/>
  <c r="N42" i="49"/>
  <c r="N43" i="49"/>
  <c r="N44" i="49"/>
  <c r="N45" i="49"/>
  <c r="N46" i="49"/>
  <c r="N47" i="49"/>
  <c r="N48" i="49"/>
  <c r="N49" i="49"/>
  <c r="N50" i="49"/>
  <c r="N51" i="49"/>
  <c r="N52" i="49"/>
  <c r="N53" i="49"/>
  <c r="N54" i="49"/>
  <c r="N55" i="49"/>
  <c r="N56" i="49"/>
  <c r="N57" i="49"/>
  <c r="N58" i="49"/>
  <c r="N59" i="49"/>
  <c r="N60" i="49"/>
  <c r="N61" i="49"/>
  <c r="N62" i="49"/>
  <c r="N63" i="49"/>
  <c r="N64" i="49"/>
  <c r="N65" i="49"/>
  <c r="N66" i="49"/>
  <c r="N67" i="49"/>
  <c r="N68" i="49"/>
  <c r="N69" i="49"/>
  <c r="N70" i="49"/>
  <c r="N71" i="49"/>
  <c r="N72" i="49"/>
  <c r="N73" i="49"/>
  <c r="N74" i="49"/>
  <c r="N75" i="49"/>
  <c r="N76" i="49"/>
  <c r="N77" i="49"/>
  <c r="N78" i="49"/>
  <c r="N79" i="49"/>
  <c r="N80" i="49"/>
  <c r="N81" i="49"/>
  <c r="N82" i="49"/>
  <c r="N83" i="49"/>
  <c r="N84" i="49"/>
  <c r="N85" i="49"/>
  <c r="N86" i="49"/>
  <c r="N87" i="49"/>
  <c r="N88" i="49"/>
  <c r="N89" i="49"/>
  <c r="N90" i="49"/>
  <c r="N91" i="49"/>
  <c r="N92" i="49"/>
  <c r="N93" i="49"/>
  <c r="N94" i="49"/>
  <c r="N95" i="49"/>
  <c r="N96" i="49"/>
  <c r="N97" i="49"/>
  <c r="N98" i="49"/>
  <c r="N99" i="49"/>
  <c r="N100" i="49"/>
  <c r="N101" i="49"/>
  <c r="N102" i="49"/>
  <c r="N103" i="49"/>
  <c r="N104" i="49"/>
  <c r="N105" i="49"/>
  <c r="N106" i="49"/>
  <c r="N107" i="49"/>
  <c r="N108" i="49"/>
  <c r="N109" i="49"/>
  <c r="N110" i="49"/>
  <c r="N111" i="49"/>
  <c r="N112" i="49"/>
  <c r="N113" i="49"/>
  <c r="N114" i="49"/>
  <c r="N115" i="49"/>
  <c r="N116" i="49"/>
  <c r="N117" i="49"/>
  <c r="N118" i="49"/>
  <c r="N119" i="49"/>
  <c r="N120" i="49"/>
  <c r="N121" i="49"/>
  <c r="N122" i="49"/>
  <c r="N123" i="49"/>
  <c r="N124" i="49"/>
  <c r="N125" i="49"/>
  <c r="N126" i="49"/>
  <c r="N127" i="49"/>
  <c r="N128" i="49"/>
  <c r="N129" i="49"/>
  <c r="N130" i="49"/>
  <c r="N131" i="49"/>
  <c r="N132" i="49"/>
  <c r="N133" i="49"/>
  <c r="N134" i="49"/>
  <c r="N135" i="49"/>
  <c r="N136" i="49"/>
  <c r="N137" i="49"/>
  <c r="N138" i="49"/>
  <c r="N139" i="49"/>
  <c r="N140" i="49"/>
  <c r="N141" i="49"/>
  <c r="N142" i="49"/>
  <c r="N143" i="49"/>
  <c r="N144" i="49"/>
  <c r="N145" i="49"/>
  <c r="N146" i="49"/>
  <c r="N147" i="49"/>
  <c r="N148" i="49"/>
  <c r="N149" i="49"/>
  <c r="N150" i="49"/>
  <c r="N151" i="49"/>
  <c r="N152" i="49"/>
  <c r="N153" i="49"/>
  <c r="N154" i="49"/>
  <c r="N155" i="49"/>
  <c r="N156" i="49"/>
  <c r="N157" i="49"/>
  <c r="N158" i="49"/>
  <c r="N159" i="49"/>
  <c r="N160" i="49"/>
  <c r="N161" i="49"/>
  <c r="N162" i="49"/>
  <c r="N163" i="49"/>
  <c r="N164" i="49"/>
  <c r="N165" i="49"/>
  <c r="N166" i="49"/>
  <c r="N167" i="49"/>
  <c r="N168" i="49"/>
  <c r="N169" i="49"/>
  <c r="N170" i="49"/>
  <c r="N171" i="49"/>
  <c r="N172" i="49"/>
  <c r="N173" i="49"/>
  <c r="N174" i="49"/>
  <c r="N175" i="49"/>
  <c r="N176" i="49"/>
  <c r="N177" i="49"/>
  <c r="N178" i="49"/>
  <c r="N179" i="49"/>
  <c r="N180" i="49"/>
  <c r="N181" i="49"/>
  <c r="N182" i="49"/>
  <c r="N183" i="49"/>
  <c r="N184" i="49"/>
  <c r="N185" i="49"/>
  <c r="N186" i="49"/>
  <c r="N187" i="49"/>
  <c r="N188" i="49"/>
  <c r="N189" i="49"/>
  <c r="N190" i="49"/>
  <c r="N191" i="49"/>
  <c r="N192" i="49"/>
  <c r="N193" i="49"/>
  <c r="N194" i="49"/>
  <c r="N195" i="49"/>
  <c r="N196" i="49"/>
  <c r="N197" i="49"/>
  <c r="N198" i="49"/>
  <c r="N199" i="49"/>
  <c r="N200" i="49"/>
  <c r="N201" i="49"/>
  <c r="N202" i="49"/>
  <c r="N203" i="49"/>
  <c r="N204" i="49"/>
  <c r="N205" i="49"/>
  <c r="N206" i="49"/>
  <c r="N207" i="49"/>
  <c r="N208" i="49"/>
  <c r="N209" i="49"/>
  <c r="N210" i="49"/>
  <c r="N211" i="49"/>
  <c r="N212" i="49"/>
  <c r="N213" i="49"/>
  <c r="N214" i="49"/>
  <c r="N215" i="49"/>
  <c r="N216" i="49"/>
  <c r="N217" i="49"/>
  <c r="N218" i="49"/>
  <c r="N219" i="49"/>
  <c r="N220" i="49"/>
  <c r="N221" i="49"/>
  <c r="N222" i="49"/>
  <c r="N223" i="49"/>
  <c r="N224" i="49"/>
  <c r="N225" i="49"/>
  <c r="N226" i="49"/>
  <c r="N227" i="49"/>
  <c r="N228" i="49"/>
  <c r="N229" i="49"/>
  <c r="N230" i="49"/>
  <c r="N231" i="49"/>
  <c r="N232" i="49"/>
  <c r="N233" i="49"/>
  <c r="N234" i="49"/>
  <c r="N235" i="49"/>
  <c r="N236" i="49"/>
  <c r="N237" i="49"/>
  <c r="N238" i="49"/>
  <c r="N239" i="49"/>
  <c r="N240" i="49"/>
  <c r="N241" i="49"/>
  <c r="N242" i="49"/>
  <c r="N243" i="49"/>
  <c r="N244" i="49"/>
  <c r="N245" i="49"/>
  <c r="N246" i="49"/>
  <c r="N247" i="49"/>
  <c r="N248" i="49"/>
  <c r="N249" i="49"/>
  <c r="N250" i="49"/>
  <c r="N14" i="49"/>
  <c r="N15" i="49"/>
  <c r="N16" i="49"/>
  <c r="N17" i="49"/>
  <c r="I1554" i="56"/>
  <c r="I1553" i="56"/>
  <c r="I1552" i="56"/>
  <c r="I1551" i="56"/>
  <c r="I1550" i="56"/>
  <c r="I1549" i="56"/>
  <c r="I1537" i="56"/>
  <c r="I1538" i="56"/>
  <c r="I1539" i="56"/>
  <c r="I1540" i="56"/>
  <c r="I1541" i="56"/>
  <c r="I1536" i="56"/>
  <c r="M1545" i="56"/>
  <c r="K1555" i="56"/>
  <c r="K1554" i="56"/>
  <c r="J1554" i="56"/>
  <c r="L1554" i="56"/>
  <c r="K1553" i="56"/>
  <c r="J1553" i="56"/>
  <c r="L1553" i="56"/>
  <c r="K1552" i="56"/>
  <c r="J1552" i="56"/>
  <c r="L1552" i="56"/>
  <c r="K1551" i="56"/>
  <c r="J1551" i="56"/>
  <c r="L1551" i="56"/>
  <c r="K1550" i="56"/>
  <c r="J1550" i="56"/>
  <c r="L1550" i="56"/>
  <c r="K1549" i="56"/>
  <c r="J1549" i="56"/>
  <c r="L1549" i="56"/>
  <c r="M1532" i="56"/>
  <c r="K1542" i="56"/>
  <c r="K1541" i="56"/>
  <c r="J1541" i="56"/>
  <c r="L1541" i="56"/>
  <c r="K1540" i="56"/>
  <c r="J1540" i="56"/>
  <c r="L1540" i="56"/>
  <c r="K1539" i="56"/>
  <c r="J1539" i="56"/>
  <c r="L1539" i="56"/>
  <c r="K1538" i="56"/>
  <c r="J1538" i="56"/>
  <c r="L1538" i="56"/>
  <c r="K1537" i="56"/>
  <c r="J1537" i="56"/>
  <c r="L1537" i="56"/>
  <c r="K1536" i="56"/>
  <c r="J1536" i="56"/>
  <c r="B236" i="41"/>
  <c r="B237" i="41"/>
  <c r="O235" i="41"/>
  <c r="B235" i="41"/>
  <c r="O236" i="41"/>
  <c r="J1425" i="56"/>
  <c r="L1425" i="56"/>
  <c r="K1425" i="56"/>
  <c r="J1426" i="56"/>
  <c r="L1426" i="56"/>
  <c r="K1426" i="56"/>
  <c r="J1427" i="56"/>
  <c r="L1427" i="56"/>
  <c r="K1427" i="56"/>
  <c r="J1428" i="56"/>
  <c r="L1428" i="56"/>
  <c r="K1428" i="56"/>
  <c r="J1429" i="56"/>
  <c r="L1429" i="56"/>
  <c r="K1429" i="56"/>
  <c r="J1430" i="56"/>
  <c r="L1430" i="56"/>
  <c r="K1430" i="56"/>
  <c r="K1431" i="56"/>
  <c r="BB27" i="47"/>
  <c r="BB28" i="47"/>
  <c r="G2416" i="56"/>
  <c r="I297" i="63"/>
  <c r="I296" i="63"/>
  <c r="I295" i="63"/>
  <c r="I294" i="63"/>
  <c r="I293" i="63"/>
  <c r="I308" i="63"/>
  <c r="I307" i="63"/>
  <c r="K1556" i="56"/>
  <c r="J1555" i="56"/>
  <c r="L1555" i="56"/>
  <c r="L1556" i="56"/>
  <c r="K1543" i="56"/>
  <c r="J1542" i="56"/>
  <c r="L1542" i="56"/>
  <c r="L1536" i="56"/>
  <c r="J1431" i="56"/>
  <c r="L1431" i="56"/>
  <c r="H292" i="63"/>
  <c r="M2415" i="56"/>
  <c r="G361" i="63"/>
  <c r="B265" i="41"/>
  <c r="C265" i="41"/>
  <c r="B1917" i="56"/>
  <c r="B121" i="41"/>
  <c r="B122" i="41"/>
  <c r="L1543" i="56"/>
  <c r="B107" i="41"/>
  <c r="B108" i="41"/>
  <c r="B109" i="41"/>
  <c r="B110" i="41"/>
  <c r="B111" i="41"/>
  <c r="B112" i="41"/>
  <c r="B113" i="41"/>
  <c r="B114" i="41"/>
  <c r="B115" i="41"/>
  <c r="B116" i="41"/>
  <c r="B117" i="41"/>
  <c r="B118" i="41"/>
  <c r="B119" i="41"/>
  <c r="B120" i="41"/>
  <c r="G2394" i="56"/>
  <c r="B2488" i="56"/>
  <c r="C372" i="41"/>
  <c r="M2488" i="56"/>
  <c r="B372" i="41"/>
  <c r="B371" i="41"/>
  <c r="M1661" i="56"/>
  <c r="B69" i="41"/>
  <c r="L1220" i="56"/>
  <c r="L1221" i="56"/>
  <c r="B217" i="41"/>
  <c r="B218" i="41"/>
  <c r="B219" i="41"/>
  <c r="B220" i="41"/>
  <c r="B221" i="41"/>
  <c r="B367" i="41"/>
  <c r="C367" i="41"/>
  <c r="B368" i="41"/>
  <c r="C368" i="41"/>
  <c r="M2480" i="56"/>
  <c r="B2480" i="56"/>
  <c r="M2477" i="56"/>
  <c r="B2477" i="56"/>
  <c r="B359" i="41"/>
  <c r="C359" i="41"/>
  <c r="B360" i="41"/>
  <c r="C360" i="41"/>
  <c r="B361" i="41"/>
  <c r="C361" i="41"/>
  <c r="B362" i="41"/>
  <c r="C362" i="41"/>
  <c r="B363" i="41"/>
  <c r="C363" i="41"/>
  <c r="B364" i="41"/>
  <c r="C364" i="41"/>
  <c r="B365" i="41"/>
  <c r="C365" i="41"/>
  <c r="B366" i="41"/>
  <c r="C366" i="41"/>
  <c r="K1659" i="56"/>
  <c r="L1659" i="56"/>
  <c r="M1659" i="56"/>
  <c r="K1658" i="56"/>
  <c r="L1658" i="56"/>
  <c r="M1658" i="56"/>
  <c r="M1662" i="56"/>
  <c r="B213" i="41"/>
  <c r="B214" i="41"/>
  <c r="B212" i="41"/>
  <c r="M1221" i="56"/>
  <c r="M1220" i="56"/>
  <c r="H1219" i="56"/>
  <c r="L1219" i="56"/>
  <c r="O213" i="41"/>
  <c r="O212" i="41"/>
  <c r="B207" i="41"/>
  <c r="B208" i="41"/>
  <c r="B209" i="41"/>
  <c r="B210" i="41"/>
  <c r="B206" i="41"/>
  <c r="L1148" i="56"/>
  <c r="L1147" i="56"/>
  <c r="M1147" i="56"/>
  <c r="L1146" i="56"/>
  <c r="M1146" i="56"/>
  <c r="K1148" i="56"/>
  <c r="G1148" i="56"/>
  <c r="G1149" i="56"/>
  <c r="K1147" i="56"/>
  <c r="K1146" i="56"/>
  <c r="O207" i="41"/>
  <c r="O206" i="41"/>
  <c r="L1038" i="56"/>
  <c r="K1038" i="56"/>
  <c r="G1038" i="56"/>
  <c r="L1037" i="56"/>
  <c r="M1037" i="56"/>
  <c r="K1037" i="56"/>
  <c r="L1036" i="56"/>
  <c r="M1036" i="56"/>
  <c r="K1036" i="56"/>
  <c r="L1035" i="56"/>
  <c r="M1035" i="56"/>
  <c r="K1035" i="56"/>
  <c r="L1034" i="56"/>
  <c r="M1034" i="56"/>
  <c r="K1034" i="56"/>
  <c r="L1033" i="56"/>
  <c r="M1033" i="56"/>
  <c r="K1033" i="56"/>
  <c r="L1032" i="56"/>
  <c r="M1032" i="56"/>
  <c r="K1032" i="56"/>
  <c r="O196" i="41"/>
  <c r="B196" i="41"/>
  <c r="O197" i="41"/>
  <c r="B197" i="41"/>
  <c r="B2352" i="56"/>
  <c r="B2393" i="56"/>
  <c r="H2442" i="56"/>
  <c r="M2426" i="56"/>
  <c r="G2442" i="56"/>
  <c r="M2404" i="56"/>
  <c r="M2393" i="56"/>
  <c r="M2389" i="56"/>
  <c r="M2385" i="56"/>
  <c r="M2382" i="56"/>
  <c r="M2381" i="56"/>
  <c r="M2378" i="56"/>
  <c r="M2377" i="56"/>
  <c r="M2373" i="56"/>
  <c r="M2369" i="56"/>
  <c r="M2365" i="56"/>
  <c r="G2363" i="56"/>
  <c r="M2359" i="56"/>
  <c r="G2357" i="56"/>
  <c r="M2353" i="56"/>
  <c r="C341" i="41"/>
  <c r="C343" i="41"/>
  <c r="B342" i="41"/>
  <c r="B341" i="41"/>
  <c r="M2455" i="56"/>
  <c r="B2455" i="56"/>
  <c r="M2452" i="56"/>
  <c r="B2452" i="56"/>
  <c r="M1038" i="56"/>
  <c r="M1030" i="56"/>
  <c r="M1148" i="56"/>
  <c r="M1149" i="56"/>
  <c r="M1144" i="56"/>
  <c r="M1219" i="56"/>
  <c r="M1222" i="56"/>
  <c r="M1218" i="56"/>
  <c r="B2426" i="56"/>
  <c r="B2359" i="56"/>
  <c r="B2365" i="56"/>
  <c r="B2369" i="56"/>
  <c r="B2373" i="56"/>
  <c r="B2377" i="56"/>
  <c r="B2381" i="56"/>
  <c r="B2385" i="56"/>
  <c r="B2389" i="56"/>
  <c r="B2404" i="56"/>
  <c r="B2415" i="56"/>
  <c r="C355" i="41"/>
  <c r="C354" i="41"/>
  <c r="C353" i="41"/>
  <c r="C352" i="41"/>
  <c r="C351" i="41"/>
  <c r="C350" i="41"/>
  <c r="C349" i="41"/>
  <c r="C347" i="41"/>
  <c r="C348" i="41"/>
  <c r="C346" i="41"/>
  <c r="C345" i="41"/>
  <c r="C344" i="41"/>
  <c r="B2353" i="56"/>
  <c r="G20" i="66"/>
  <c r="G19" i="66"/>
  <c r="K899" i="56"/>
  <c r="M899" i="56"/>
  <c r="B167" i="41"/>
  <c r="B168" i="41"/>
  <c r="M900" i="56"/>
  <c r="M901" i="56"/>
  <c r="M898" i="56"/>
  <c r="O156" i="41"/>
  <c r="O157" i="41"/>
  <c r="O158" i="41"/>
  <c r="O159" i="41"/>
  <c r="O160" i="41"/>
  <c r="O161" i="41"/>
  <c r="O162" i="41"/>
  <c r="O163" i="41"/>
  <c r="O164" i="41"/>
  <c r="O165" i="41"/>
  <c r="O166" i="41"/>
  <c r="O167" i="41"/>
  <c r="O168" i="41"/>
  <c r="O169" i="41"/>
  <c r="O170" i="41"/>
  <c r="O171" i="41"/>
  <c r="O172" i="41"/>
  <c r="O173" i="41"/>
  <c r="O174" i="41"/>
  <c r="O175" i="41"/>
  <c r="O176" i="41"/>
  <c r="O177" i="41"/>
  <c r="O178" i="41"/>
  <c r="O179" i="41"/>
  <c r="O180" i="41"/>
  <c r="O181" i="41"/>
  <c r="O182" i="41"/>
  <c r="O183" i="41"/>
  <c r="O184" i="41"/>
  <c r="O185" i="41"/>
  <c r="O186" i="41"/>
  <c r="O187" i="41"/>
  <c r="O188" i="41"/>
  <c r="O189" i="41"/>
  <c r="O190" i="41"/>
  <c r="O191" i="41"/>
  <c r="O192" i="41"/>
  <c r="O193" i="41"/>
  <c r="O194" i="41"/>
  <c r="O195" i="41"/>
  <c r="O198" i="41"/>
  <c r="O199" i="41"/>
  <c r="O200" i="41"/>
  <c r="O201" i="41"/>
  <c r="O202" i="41"/>
  <c r="O203" i="41"/>
  <c r="O204" i="41"/>
  <c r="O205" i="41"/>
  <c r="O208" i="41"/>
  <c r="O209" i="41"/>
  <c r="O210" i="41"/>
  <c r="O211" i="41"/>
  <c r="O214" i="41"/>
  <c r="O215" i="41"/>
  <c r="O216" i="41"/>
  <c r="O217" i="41"/>
  <c r="O218" i="41"/>
  <c r="O219" i="41"/>
  <c r="O220" i="41"/>
  <c r="O221" i="41"/>
  <c r="O222" i="41"/>
  <c r="O223" i="41"/>
  <c r="O224" i="41"/>
  <c r="O225" i="41"/>
  <c r="O226" i="41"/>
  <c r="O227" i="41"/>
  <c r="O228" i="41"/>
  <c r="O229" i="41"/>
  <c r="O230" i="41"/>
  <c r="O231" i="41"/>
  <c r="O232" i="41"/>
  <c r="O233" i="41"/>
  <c r="O234" i="41"/>
  <c r="O237" i="41"/>
  <c r="O238" i="41"/>
  <c r="O239" i="41"/>
  <c r="O240" i="41"/>
  <c r="O241" i="41"/>
  <c r="O242" i="41"/>
  <c r="O243" i="41"/>
  <c r="O244" i="41"/>
  <c r="O245" i="41"/>
  <c r="O246" i="41"/>
  <c r="O247" i="41"/>
  <c r="O248" i="41"/>
  <c r="O249" i="41"/>
  <c r="O250" i="41"/>
  <c r="O251" i="41"/>
  <c r="O252" i="41"/>
  <c r="B172" i="41"/>
  <c r="K894" i="56"/>
  <c r="M894" i="56"/>
  <c r="B171" i="41"/>
  <c r="H816" i="56"/>
  <c r="K816" i="56"/>
  <c r="M816" i="56"/>
  <c r="H817" i="56"/>
  <c r="K817" i="56"/>
  <c r="M817" i="56"/>
  <c r="H818" i="56"/>
  <c r="K818" i="56"/>
  <c r="M818" i="56"/>
  <c r="H819" i="56"/>
  <c r="K819" i="56"/>
  <c r="M819" i="56"/>
  <c r="B166" i="41"/>
  <c r="H846" i="56"/>
  <c r="K846" i="56"/>
  <c r="M846" i="56"/>
  <c r="H845" i="56"/>
  <c r="K845" i="56"/>
  <c r="M845" i="56"/>
  <c r="H844" i="56"/>
  <c r="K844" i="56"/>
  <c r="M844" i="56"/>
  <c r="H843" i="56"/>
  <c r="K843" i="56"/>
  <c r="M843" i="56"/>
  <c r="H842" i="56"/>
  <c r="K842" i="56"/>
  <c r="M842" i="56"/>
  <c r="H841" i="56"/>
  <c r="K841" i="56"/>
  <c r="M841" i="56"/>
  <c r="H840" i="56"/>
  <c r="K840" i="56"/>
  <c r="M840" i="56"/>
  <c r="H834" i="56"/>
  <c r="K834" i="56"/>
  <c r="M834" i="56"/>
  <c r="H833" i="56"/>
  <c r="K833" i="56"/>
  <c r="M833" i="56"/>
  <c r="H832" i="56"/>
  <c r="K832" i="56"/>
  <c r="M832" i="56"/>
  <c r="H831" i="56"/>
  <c r="K831" i="56"/>
  <c r="M831" i="56"/>
  <c r="H830" i="56"/>
  <c r="K830" i="56"/>
  <c r="M830" i="56"/>
  <c r="H829" i="56"/>
  <c r="K829" i="56"/>
  <c r="M829" i="56"/>
  <c r="H828" i="56"/>
  <c r="K828" i="56"/>
  <c r="M828" i="56"/>
  <c r="M1656" i="56"/>
  <c r="M847" i="56"/>
  <c r="M848" i="56"/>
  <c r="M838" i="56"/>
  <c r="M835" i="56"/>
  <c r="M836" i="56"/>
  <c r="M826" i="56"/>
  <c r="M895" i="56"/>
  <c r="M896" i="56"/>
  <c r="M893" i="56"/>
  <c r="B252" i="41"/>
  <c r="B251" i="41"/>
  <c r="J746" i="56"/>
  <c r="J745" i="56"/>
  <c r="J744" i="56"/>
  <c r="J743" i="56"/>
  <c r="J742" i="56"/>
  <c r="G657" i="56"/>
  <c r="B149" i="41"/>
  <c r="B150" i="41"/>
  <c r="B151" i="41"/>
  <c r="B152" i="41"/>
  <c r="B153" i="41"/>
  <c r="B154" i="41"/>
  <c r="B155" i="41"/>
  <c r="O149" i="41"/>
  <c r="B143" i="41"/>
  <c r="B144" i="41"/>
  <c r="B145" i="41"/>
  <c r="M151" i="56"/>
  <c r="M150" i="56"/>
  <c r="B346" i="41"/>
  <c r="B347" i="41"/>
  <c r="B348" i="41"/>
  <c r="B349" i="41"/>
  <c r="B350" i="41"/>
  <c r="B351" i="41"/>
  <c r="B352" i="41"/>
  <c r="B353" i="41"/>
  <c r="B354" i="41"/>
  <c r="B355" i="41"/>
  <c r="I287" i="63"/>
  <c r="H286" i="63"/>
  <c r="I286" i="63"/>
  <c r="G44" i="76"/>
  <c r="F44" i="76"/>
  <c r="E44" i="76"/>
  <c r="D44" i="76"/>
  <c r="G40" i="76"/>
  <c r="F40" i="76"/>
  <c r="E40" i="76"/>
  <c r="D40" i="76"/>
  <c r="G33" i="76"/>
  <c r="F33" i="76"/>
  <c r="E33" i="76"/>
  <c r="D33" i="76"/>
  <c r="G21" i="76"/>
  <c r="F21" i="76"/>
  <c r="E21" i="76"/>
  <c r="D21" i="76"/>
  <c r="D48" i="76"/>
  <c r="C3" i="76"/>
  <c r="F48" i="76"/>
  <c r="G48" i="76"/>
  <c r="E48" i="76"/>
  <c r="D46" i="76"/>
  <c r="D47" i="76"/>
  <c r="E46" i="76"/>
  <c r="E47" i="76"/>
  <c r="F46" i="76"/>
  <c r="F47" i="76"/>
  <c r="G46" i="76"/>
  <c r="G47" i="76"/>
  <c r="G49" i="76"/>
  <c r="F49" i="76"/>
  <c r="E49" i="76"/>
  <c r="D49" i="76"/>
  <c r="E2" i="66"/>
  <c r="C2" i="66"/>
  <c r="L6" i="41"/>
  <c r="I6" i="70"/>
  <c r="L8" i="41"/>
  <c r="I8" i="70"/>
  <c r="I2337" i="56"/>
  <c r="G2337" i="56"/>
  <c r="H2337" i="56"/>
  <c r="G28" i="74"/>
  <c r="G27" i="74"/>
  <c r="G26" i="74"/>
  <c r="G25" i="74"/>
  <c r="G24" i="74"/>
  <c r="G23" i="74"/>
  <c r="G22" i="74"/>
  <c r="G21" i="74"/>
  <c r="G20" i="74"/>
  <c r="G19" i="74"/>
  <c r="G18" i="74"/>
  <c r="G17" i="74"/>
  <c r="G16" i="74"/>
  <c r="J34" i="77"/>
  <c r="F34" i="77"/>
  <c r="J33" i="77"/>
  <c r="F33" i="77"/>
  <c r="J32" i="77"/>
  <c r="F32" i="77"/>
  <c r="J31" i="77"/>
  <c r="F31" i="77"/>
  <c r="J30" i="77"/>
  <c r="F30" i="77"/>
  <c r="J29" i="77"/>
  <c r="F29" i="77"/>
  <c r="J28" i="77"/>
  <c r="F28" i="77"/>
  <c r="J27" i="77"/>
  <c r="F27" i="77"/>
  <c r="J26" i="77"/>
  <c r="F26" i="77"/>
  <c r="J25" i="77"/>
  <c r="F25" i="77"/>
  <c r="J24" i="77"/>
  <c r="F24" i="77"/>
  <c r="J23" i="77"/>
  <c r="F23" i="77"/>
  <c r="J22" i="77"/>
  <c r="F22" i="77"/>
  <c r="J21" i="77"/>
  <c r="F21" i="77"/>
  <c r="J20" i="77"/>
  <c r="F20" i="77"/>
  <c r="J19" i="77"/>
  <c r="F19" i="77"/>
  <c r="G18" i="77"/>
  <c r="J18" i="77"/>
  <c r="F18" i="77"/>
  <c r="G17" i="77"/>
  <c r="J17" i="77"/>
  <c r="F17" i="77"/>
  <c r="J16" i="77"/>
  <c r="F16" i="77"/>
  <c r="G15" i="77"/>
  <c r="J15" i="77"/>
  <c r="F15" i="77"/>
  <c r="G14" i="77"/>
  <c r="J14" i="77"/>
  <c r="F14" i="77"/>
  <c r="N13" i="77"/>
  <c r="J13" i="77"/>
  <c r="F13" i="77"/>
  <c r="N12" i="77"/>
  <c r="J12" i="77"/>
  <c r="F12" i="77"/>
  <c r="I11" i="77"/>
  <c r="N11" i="77"/>
  <c r="N10" i="77"/>
  <c r="J10" i="77"/>
  <c r="F10" i="77"/>
  <c r="B7" i="77"/>
  <c r="B6" i="77"/>
  <c r="B5" i="77"/>
  <c r="B4" i="77"/>
  <c r="B3" i="77"/>
  <c r="G264" i="63"/>
  <c r="G254" i="63"/>
  <c r="G236" i="63"/>
  <c r="G226" i="63"/>
  <c r="L225" i="63"/>
  <c r="L227" i="63"/>
  <c r="G216" i="63"/>
  <c r="G215" i="63"/>
  <c r="G214" i="63"/>
  <c r="G204" i="63"/>
  <c r="G203" i="63"/>
  <c r="G202" i="63"/>
  <c r="G192" i="63"/>
  <c r="G191" i="63"/>
  <c r="G190" i="63"/>
  <c r="G181" i="63"/>
  <c r="G180" i="63"/>
  <c r="G179" i="63"/>
  <c r="G170" i="63"/>
  <c r="G169" i="63"/>
  <c r="G168" i="63"/>
  <c r="P161" i="63"/>
  <c r="G159" i="63"/>
  <c r="G158" i="63"/>
  <c r="G157" i="63"/>
  <c r="L156" i="63"/>
  <c r="L158" i="63"/>
  <c r="G148" i="63"/>
  <c r="G147" i="63"/>
  <c r="G146" i="63"/>
  <c r="J11" i="77"/>
  <c r="F11" i="77"/>
  <c r="P147" i="63"/>
  <c r="M20" i="66"/>
  <c r="N20" i="66"/>
  <c r="M19" i="66"/>
  <c r="N19" i="66"/>
  <c r="N22" i="66"/>
  <c r="N34" i="66"/>
  <c r="H8" i="70"/>
  <c r="J32" i="74"/>
  <c r="F32" i="74"/>
  <c r="J33" i="74"/>
  <c r="F33" i="74"/>
  <c r="J29" i="74"/>
  <c r="F29" i="74"/>
  <c r="J30" i="74"/>
  <c r="F30" i="74"/>
  <c r="J31" i="74"/>
  <c r="F31" i="74"/>
  <c r="J28" i="74"/>
  <c r="F28" i="74"/>
  <c r="J27" i="74"/>
  <c r="F27" i="74"/>
  <c r="J26" i="74"/>
  <c r="F26" i="74"/>
  <c r="J21" i="74"/>
  <c r="F21" i="74"/>
  <c r="J25" i="74"/>
  <c r="F25" i="74"/>
  <c r="B68" i="41"/>
  <c r="J18" i="74"/>
  <c r="F18" i="74"/>
  <c r="J17" i="74"/>
  <c r="F17" i="74"/>
  <c r="J19" i="74"/>
  <c r="F19" i="74"/>
  <c r="J20" i="74"/>
  <c r="F20" i="74"/>
  <c r="J23" i="74"/>
  <c r="F23" i="74"/>
  <c r="J24" i="74"/>
  <c r="F24" i="74"/>
  <c r="J22" i="74"/>
  <c r="F22" i="74"/>
  <c r="J16" i="74"/>
  <c r="F16" i="74"/>
  <c r="I5" i="41"/>
  <c r="I6" i="41"/>
  <c r="I7" i="41"/>
  <c r="I8" i="41"/>
  <c r="I4" i="41"/>
  <c r="H5" i="70"/>
  <c r="H7" i="70"/>
  <c r="H6" i="70"/>
  <c r="H4" i="70"/>
  <c r="C2" i="70"/>
  <c r="BB13" i="47"/>
  <c r="BB14" i="47"/>
  <c r="BB15" i="47"/>
  <c r="BB16" i="47"/>
  <c r="BB17" i="47"/>
  <c r="BB18" i="47"/>
  <c r="BB19" i="47"/>
  <c r="BB20" i="47"/>
  <c r="BB21" i="47"/>
  <c r="BB22" i="47"/>
  <c r="BB23" i="47"/>
  <c r="BB24" i="47"/>
  <c r="BB25" i="47"/>
  <c r="BB26" i="47"/>
  <c r="BB29" i="47"/>
  <c r="BB12" i="47"/>
  <c r="G14" i="74"/>
  <c r="B327" i="41"/>
  <c r="G15" i="74"/>
  <c r="I11" i="74"/>
  <c r="J11" i="74"/>
  <c r="D9" i="70"/>
  <c r="C7" i="77"/>
  <c r="B198" i="41"/>
  <c r="B199" i="41"/>
  <c r="B200" i="41"/>
  <c r="B201" i="41"/>
  <c r="B202" i="41"/>
  <c r="B203" i="41"/>
  <c r="B204" i="41"/>
  <c r="B174" i="41"/>
  <c r="B175" i="41"/>
  <c r="B176" i="41"/>
  <c r="B177" i="41"/>
  <c r="B173" i="41"/>
  <c r="B165" i="41"/>
  <c r="M2474" i="56"/>
  <c r="B2474" i="56"/>
  <c r="K1399" i="56"/>
  <c r="K1398" i="56"/>
  <c r="K1396" i="56"/>
  <c r="K1299" i="56"/>
  <c r="C7" i="74"/>
  <c r="D9" i="49"/>
  <c r="C9" i="63"/>
  <c r="D9" i="41"/>
  <c r="E81" i="49"/>
  <c r="C8" i="47"/>
  <c r="D60" i="49"/>
  <c r="D96" i="49"/>
  <c r="D16" i="49"/>
  <c r="E16" i="49"/>
  <c r="M16" i="49"/>
  <c r="F16" i="49"/>
  <c r="O16" i="49"/>
  <c r="C70" i="71"/>
  <c r="C74" i="71"/>
  <c r="D70" i="71"/>
  <c r="D73" i="71"/>
  <c r="E74" i="71"/>
  <c r="C71" i="71"/>
  <c r="C72" i="71"/>
  <c r="E73" i="71"/>
  <c r="D74" i="71"/>
  <c r="D71" i="71"/>
  <c r="D72" i="71"/>
  <c r="C73" i="71"/>
  <c r="E81" i="71"/>
  <c r="C85" i="71"/>
  <c r="D85" i="71"/>
  <c r="C75" i="71"/>
  <c r="E75" i="71"/>
  <c r="D78" i="71"/>
  <c r="C82" i="71"/>
  <c r="E83" i="71"/>
  <c r="D86" i="71"/>
  <c r="D82" i="71"/>
  <c r="E85" i="71"/>
  <c r="E82" i="71"/>
  <c r="C83" i="71"/>
  <c r="D83" i="71"/>
  <c r="E84" i="71"/>
  <c r="D75" i="71"/>
  <c r="C86" i="71"/>
  <c r="C84" i="71"/>
  <c r="D84" i="71"/>
  <c r="C76" i="71"/>
  <c r="E86" i="71"/>
  <c r="E76" i="71"/>
  <c r="C77" i="71"/>
  <c r="D77" i="71"/>
  <c r="E77" i="71"/>
  <c r="D76" i="71"/>
  <c r="E78" i="71"/>
  <c r="C79" i="71"/>
  <c r="D79" i="71"/>
  <c r="E79" i="71"/>
  <c r="C80" i="71"/>
  <c r="D80" i="71"/>
  <c r="E80" i="71"/>
  <c r="C81" i="71"/>
  <c r="D81" i="71"/>
  <c r="C78" i="71"/>
  <c r="D52" i="71"/>
  <c r="D44" i="71"/>
  <c r="C52" i="71"/>
  <c r="C48" i="71"/>
  <c r="C44" i="71"/>
  <c r="C40" i="71"/>
  <c r="D51" i="71"/>
  <c r="D47" i="71"/>
  <c r="D43" i="71"/>
  <c r="C51" i="71"/>
  <c r="C47" i="71"/>
  <c r="C43" i="71"/>
  <c r="D46" i="71"/>
  <c r="D50" i="71"/>
  <c r="D42" i="71"/>
  <c r="C50" i="71"/>
  <c r="C46" i="71"/>
  <c r="C42" i="71"/>
  <c r="D49" i="71"/>
  <c r="D45" i="71"/>
  <c r="D41" i="71"/>
  <c r="C49" i="71"/>
  <c r="C45" i="71"/>
  <c r="C41" i="71"/>
  <c r="D48" i="71"/>
  <c r="D40" i="71"/>
  <c r="D65" i="71"/>
  <c r="D61" i="71"/>
  <c r="D57" i="71"/>
  <c r="D53" i="71"/>
  <c r="C54" i="71"/>
  <c r="C65" i="71"/>
  <c r="C61" i="71"/>
  <c r="C57" i="71"/>
  <c r="C53" i="71"/>
  <c r="C58" i="71"/>
  <c r="C62" i="71"/>
  <c r="D64" i="71"/>
  <c r="D60" i="71"/>
  <c r="D56" i="71"/>
  <c r="C64" i="71"/>
  <c r="C60" i="71"/>
  <c r="C56" i="71"/>
  <c r="D63" i="71"/>
  <c r="D59" i="71"/>
  <c r="D55" i="71"/>
  <c r="C63" i="71"/>
  <c r="C59" i="71"/>
  <c r="C55" i="71"/>
  <c r="D54" i="71"/>
  <c r="D58" i="71"/>
  <c r="D62" i="71"/>
  <c r="D30" i="71"/>
  <c r="D26" i="71"/>
  <c r="D22" i="71"/>
  <c r="C30" i="71"/>
  <c r="C26" i="71"/>
  <c r="C22" i="71"/>
  <c r="C20" i="71"/>
  <c r="C27" i="71"/>
  <c r="D29" i="71"/>
  <c r="D25" i="71"/>
  <c r="D21" i="71"/>
  <c r="D23" i="71"/>
  <c r="C29" i="71"/>
  <c r="C25" i="71"/>
  <c r="C21" i="71"/>
  <c r="C24" i="71"/>
  <c r="C23" i="71"/>
  <c r="D28" i="71"/>
  <c r="D24" i="71"/>
  <c r="D20" i="71"/>
  <c r="C28" i="71"/>
  <c r="D27" i="71"/>
  <c r="D67" i="71"/>
  <c r="D37" i="71"/>
  <c r="D33" i="71"/>
  <c r="C67" i="71"/>
  <c r="C37" i="71"/>
  <c r="C33" i="71"/>
  <c r="D66" i="71"/>
  <c r="D36" i="71"/>
  <c r="D32" i="71"/>
  <c r="C66" i="71"/>
  <c r="C36" i="71"/>
  <c r="C32" i="71"/>
  <c r="D35" i="71"/>
  <c r="D31" i="71"/>
  <c r="D34" i="71"/>
  <c r="C35" i="71"/>
  <c r="C31" i="71"/>
  <c r="C34" i="71"/>
  <c r="B2348" i="56"/>
  <c r="B2344" i="56"/>
  <c r="M2344" i="56"/>
  <c r="M2348" i="56"/>
  <c r="B2340" i="56"/>
  <c r="M2340" i="56"/>
  <c r="C339" i="41"/>
  <c r="C337" i="41"/>
  <c r="C335" i="41"/>
  <c r="B339" i="41"/>
  <c r="B338" i="41"/>
  <c r="B337" i="41"/>
  <c r="B336" i="41"/>
  <c r="B335" i="41"/>
  <c r="B334" i="41"/>
  <c r="J15" i="74"/>
  <c r="F15" i="74"/>
  <c r="J14" i="74"/>
  <c r="F14" i="74"/>
  <c r="N13" i="74"/>
  <c r="J13" i="74"/>
  <c r="F13" i="74"/>
  <c r="H2485" i="56"/>
  <c r="K2485" i="56"/>
  <c r="M2485" i="56"/>
  <c r="M157" i="56"/>
  <c r="M154" i="56"/>
  <c r="F11" i="74"/>
  <c r="K2325" i="56"/>
  <c r="M2316" i="56"/>
  <c r="K2314" i="56"/>
  <c r="M2305" i="56"/>
  <c r="H2303" i="56"/>
  <c r="M2294" i="56"/>
  <c r="M2288" i="56"/>
  <c r="M2283" i="56"/>
  <c r="B2283" i="56"/>
  <c r="B321" i="41"/>
  <c r="H2228" i="56"/>
  <c r="H2203" i="56"/>
  <c r="H2194" i="56"/>
  <c r="M2185" i="56"/>
  <c r="G2183" i="56"/>
  <c r="G2135" i="56"/>
  <c r="M2128" i="56"/>
  <c r="M2122" i="56"/>
  <c r="M2106" i="56"/>
  <c r="M2100" i="56"/>
  <c r="G2098" i="56"/>
  <c r="M2090" i="56"/>
  <c r="G2088" i="56"/>
  <c r="M2080" i="56"/>
  <c r="G2078" i="56"/>
  <c r="M2069" i="56"/>
  <c r="H2042" i="56"/>
  <c r="H2034" i="56"/>
  <c r="H2021" i="56"/>
  <c r="K2013" i="56"/>
  <c r="K2006" i="56"/>
  <c r="K2007" i="56"/>
  <c r="K2008" i="56"/>
  <c r="K2009" i="56"/>
  <c r="K2010" i="56"/>
  <c r="K2011" i="56"/>
  <c r="K2005" i="56"/>
  <c r="H1967" i="56"/>
  <c r="H1966" i="56"/>
  <c r="H1965" i="56"/>
  <c r="H1955" i="56"/>
  <c r="H1995" i="56"/>
  <c r="K1995" i="56"/>
  <c r="M1995" i="56"/>
  <c r="I1954" i="56"/>
  <c r="L1954" i="56"/>
  <c r="I1952" i="56"/>
  <c r="I1967" i="56"/>
  <c r="K1811" i="56"/>
  <c r="K2015" i="56"/>
  <c r="M2002" i="56"/>
  <c r="L1952" i="56"/>
  <c r="K1967" i="56"/>
  <c r="J1928" i="56"/>
  <c r="J1927" i="56"/>
  <c r="L1882" i="56"/>
  <c r="M1882" i="56"/>
  <c r="I1882" i="56"/>
  <c r="L1880" i="56"/>
  <c r="M1880" i="56"/>
  <c r="I1880" i="56"/>
  <c r="L1879" i="56"/>
  <c r="M1879" i="56"/>
  <c r="I1879" i="56"/>
  <c r="L1877" i="56"/>
  <c r="M1877" i="56"/>
  <c r="I1877" i="56"/>
  <c r="L1876" i="56"/>
  <c r="M1876" i="56"/>
  <c r="I1876" i="56"/>
  <c r="L1875" i="56"/>
  <c r="M1875" i="56"/>
  <c r="I1875" i="56"/>
  <c r="L1873" i="56"/>
  <c r="M1873" i="56"/>
  <c r="I1873" i="56"/>
  <c r="H1845" i="56"/>
  <c r="H1875" i="56"/>
  <c r="H1846" i="56"/>
  <c r="H1876" i="56"/>
  <c r="H1847" i="56"/>
  <c r="H1877" i="56"/>
  <c r="H1849" i="56"/>
  <c r="H1879" i="56"/>
  <c r="H1850" i="56"/>
  <c r="H1880" i="56"/>
  <c r="H1852" i="56"/>
  <c r="H1864" i="56"/>
  <c r="H1843" i="56"/>
  <c r="H1857" i="56"/>
  <c r="K1857" i="56"/>
  <c r="L1857" i="56"/>
  <c r="M1857" i="56"/>
  <c r="L1852" i="56"/>
  <c r="M1852" i="56"/>
  <c r="L1850" i="56"/>
  <c r="M1850" i="56"/>
  <c r="L1849" i="56"/>
  <c r="M1849" i="56"/>
  <c r="L1847" i="56"/>
  <c r="M1847" i="56"/>
  <c r="L1846" i="56"/>
  <c r="M1846" i="56"/>
  <c r="L1845" i="56"/>
  <c r="M1845" i="56"/>
  <c r="L1843" i="56"/>
  <c r="M1843" i="56"/>
  <c r="H1822" i="56"/>
  <c r="K1822" i="56"/>
  <c r="H1820" i="56"/>
  <c r="K1820" i="56"/>
  <c r="H1819" i="56"/>
  <c r="H1831" i="56"/>
  <c r="K1831" i="56"/>
  <c r="H1817" i="56"/>
  <c r="K1817" i="56"/>
  <c r="H1815" i="56"/>
  <c r="K1815" i="56"/>
  <c r="H1794" i="56"/>
  <c r="K1794" i="56"/>
  <c r="H1792" i="56"/>
  <c r="K1792" i="56"/>
  <c r="H1791" i="56"/>
  <c r="K1791" i="56"/>
  <c r="H1789" i="56"/>
  <c r="K1789" i="56"/>
  <c r="H1787" i="56"/>
  <c r="K1787" i="56"/>
  <c r="K1754" i="56"/>
  <c r="K1752" i="56"/>
  <c r="K1751" i="56"/>
  <c r="K1749" i="56"/>
  <c r="K1748" i="56"/>
  <c r="K1747" i="56"/>
  <c r="K1745" i="56"/>
  <c r="H1745" i="56"/>
  <c r="I1745" i="56"/>
  <c r="H1747" i="56"/>
  <c r="I1747" i="56"/>
  <c r="H1748" i="56"/>
  <c r="I1748" i="56"/>
  <c r="H1749" i="56"/>
  <c r="I1749" i="56"/>
  <c r="H1751" i="56"/>
  <c r="I1751" i="56"/>
  <c r="H1752" i="56"/>
  <c r="I1752" i="56"/>
  <c r="H1754" i="56"/>
  <c r="I1754" i="56"/>
  <c r="H1862" i="56"/>
  <c r="K1862" i="56"/>
  <c r="L1862" i="56"/>
  <c r="M1862" i="56"/>
  <c r="H1882" i="56"/>
  <c r="H1861" i="56"/>
  <c r="K1861" i="56"/>
  <c r="L1861" i="56"/>
  <c r="M1861" i="56"/>
  <c r="M1853" i="56"/>
  <c r="K1864" i="56"/>
  <c r="L1864" i="56"/>
  <c r="M1864" i="56"/>
  <c r="H1893" i="56"/>
  <c r="K1893" i="56"/>
  <c r="L1893" i="56"/>
  <c r="M1893" i="56"/>
  <c r="H1859" i="56"/>
  <c r="H1886" i="56"/>
  <c r="K1886" i="56"/>
  <c r="L1886" i="56"/>
  <c r="M1886" i="56"/>
  <c r="H1873" i="56"/>
  <c r="M1883" i="56"/>
  <c r="H1834" i="56"/>
  <c r="K1834" i="56"/>
  <c r="H1832" i="56"/>
  <c r="K1832" i="56"/>
  <c r="H1827" i="56"/>
  <c r="K1827" i="56"/>
  <c r="H1829" i="56"/>
  <c r="K1829" i="56"/>
  <c r="K1819" i="56"/>
  <c r="K1823" i="56"/>
  <c r="K1795" i="56"/>
  <c r="M1769" i="56"/>
  <c r="K1926" i="56"/>
  <c r="L1926" i="56"/>
  <c r="M1926" i="56"/>
  <c r="K1835" i="56"/>
  <c r="K1837" i="56"/>
  <c r="M1797" i="56"/>
  <c r="K1927" i="56"/>
  <c r="L1927" i="56"/>
  <c r="M1927" i="56"/>
  <c r="H1891" i="56"/>
  <c r="K1891" i="56"/>
  <c r="L1891" i="56"/>
  <c r="M1891" i="56"/>
  <c r="H1890" i="56"/>
  <c r="K1890" i="56"/>
  <c r="L1890" i="56"/>
  <c r="M1890" i="56"/>
  <c r="K1859" i="56"/>
  <c r="L1859" i="56"/>
  <c r="M1859" i="56"/>
  <c r="M1865" i="56"/>
  <c r="M1867" i="56"/>
  <c r="M1839" i="56"/>
  <c r="H1888" i="56"/>
  <c r="K1888" i="56"/>
  <c r="L1888" i="56"/>
  <c r="M1888" i="56"/>
  <c r="M1894" i="56"/>
  <c r="M1896" i="56"/>
  <c r="M1869" i="56"/>
  <c r="M1693" i="56"/>
  <c r="M322" i="56"/>
  <c r="M318" i="56"/>
  <c r="L316" i="56"/>
  <c r="M310" i="56"/>
  <c r="L308" i="56"/>
  <c r="M302" i="56"/>
  <c r="L328" i="56"/>
  <c r="G277" i="56"/>
  <c r="M246" i="56"/>
  <c r="G244" i="56"/>
  <c r="M238" i="56"/>
  <c r="G236" i="56"/>
  <c r="M231" i="56"/>
  <c r="H229" i="56"/>
  <c r="M220" i="56"/>
  <c r="H284" i="56"/>
  <c r="K284" i="56"/>
  <c r="L284" i="56"/>
  <c r="M284" i="56"/>
  <c r="K217" i="56"/>
  <c r="L217" i="56"/>
  <c r="K215" i="56"/>
  <c r="L215" i="56"/>
  <c r="B220" i="56"/>
  <c r="B231" i="56"/>
  <c r="B238" i="56"/>
  <c r="B246" i="56"/>
  <c r="B279" i="56"/>
  <c r="B287" i="56"/>
  <c r="B295" i="56"/>
  <c r="B299" i="56"/>
  <c r="K300" i="56"/>
  <c r="M299" i="56"/>
  <c r="B302" i="56"/>
  <c r="B318" i="56"/>
  <c r="B322" i="56"/>
  <c r="B310" i="56"/>
  <c r="B326" i="56"/>
  <c r="B332" i="56"/>
  <c r="B336" i="56"/>
  <c r="B340" i="56"/>
  <c r="B341" i="56"/>
  <c r="K344" i="56"/>
  <c r="L344" i="56"/>
  <c r="K345" i="56"/>
  <c r="L345" i="56"/>
  <c r="H209" i="56"/>
  <c r="M200" i="56"/>
  <c r="H282" i="56"/>
  <c r="K282" i="56"/>
  <c r="L282" i="56"/>
  <c r="M282" i="56"/>
  <c r="M193" i="56"/>
  <c r="H281" i="56"/>
  <c r="K281" i="56"/>
  <c r="L281" i="56"/>
  <c r="M281" i="56"/>
  <c r="C87" i="41"/>
  <c r="B87" i="41"/>
  <c r="B342" i="56"/>
  <c r="B546" i="56"/>
  <c r="B540" i="56"/>
  <c r="B534" i="56"/>
  <c r="L218" i="56"/>
  <c r="M211" i="56"/>
  <c r="L329" i="56"/>
  <c r="L330" i="56"/>
  <c r="M330" i="56"/>
  <c r="M326" i="56"/>
  <c r="L333" i="56"/>
  <c r="M333" i="56"/>
  <c r="M332" i="56"/>
  <c r="L337" i="56"/>
  <c r="M336" i="56"/>
  <c r="M1296" i="56"/>
  <c r="M1289" i="56"/>
  <c r="M1284" i="56"/>
  <c r="M1277" i="56"/>
  <c r="M126" i="56"/>
  <c r="M125" i="56"/>
  <c r="M123" i="56"/>
  <c r="M122" i="56"/>
  <c r="K120" i="56"/>
  <c r="M120" i="56"/>
  <c r="M119" i="56"/>
  <c r="K117" i="56"/>
  <c r="M117" i="56"/>
  <c r="M116" i="56"/>
  <c r="M101" i="56"/>
  <c r="G91" i="56"/>
  <c r="G88" i="56"/>
  <c r="G85" i="56"/>
  <c r="G79" i="56"/>
  <c r="M73" i="56"/>
  <c r="M72" i="56"/>
  <c r="M70" i="56"/>
  <c r="M69" i="56"/>
  <c r="M67" i="56"/>
  <c r="M66" i="56"/>
  <c r="M64" i="56"/>
  <c r="M63" i="56"/>
  <c r="M11" i="56"/>
  <c r="M10" i="56"/>
  <c r="G61" i="56"/>
  <c r="G76" i="56"/>
  <c r="M98" i="56"/>
  <c r="M2464" i="56"/>
  <c r="M2496" i="56"/>
  <c r="B2464" i="56"/>
  <c r="J12" i="74"/>
  <c r="F12" i="74"/>
  <c r="B7" i="71"/>
  <c r="A7" i="71"/>
  <c r="N12" i="74"/>
  <c r="M17" i="56"/>
  <c r="K22" i="56"/>
  <c r="M22" i="56"/>
  <c r="M21" i="56"/>
  <c r="H37" i="56"/>
  <c r="M34" i="56"/>
  <c r="A6" i="71"/>
  <c r="C49" i="41"/>
  <c r="C70" i="41"/>
  <c r="C36" i="41"/>
  <c r="C32" i="41"/>
  <c r="C29" i="41"/>
  <c r="C23" i="41"/>
  <c r="B59" i="56"/>
  <c r="B49" i="56"/>
  <c r="B42" i="56"/>
  <c r="B24" i="56"/>
  <c r="B20" i="56"/>
  <c r="C21" i="41"/>
  <c r="C63" i="41"/>
  <c r="C69" i="41"/>
  <c r="M131" i="56"/>
  <c r="M128" i="56"/>
  <c r="B62" i="41"/>
  <c r="B61" i="41"/>
  <c r="B60" i="41"/>
  <c r="B59" i="41"/>
  <c r="C68" i="41"/>
  <c r="K346" i="56"/>
  <c r="L346" i="56"/>
  <c r="H347" i="56"/>
  <c r="M474" i="56"/>
  <c r="M187" i="56"/>
  <c r="M182" i="56"/>
  <c r="K352" i="56"/>
  <c r="H352" i="56"/>
  <c r="I351" i="56"/>
  <c r="J351" i="56"/>
  <c r="L361" i="56"/>
  <c r="L362" i="56"/>
  <c r="L363" i="56"/>
  <c r="H360" i="56"/>
  <c r="L360" i="56"/>
  <c r="H359" i="56"/>
  <c r="L359" i="56"/>
  <c r="K370" i="56"/>
  <c r="H524" i="56"/>
  <c r="L347" i="56"/>
  <c r="M342" i="56"/>
  <c r="H351" i="56"/>
  <c r="K351" i="56"/>
  <c r="L535" i="56"/>
  <c r="M535" i="56"/>
  <c r="L541" i="56"/>
  <c r="M520" i="56"/>
  <c r="H525" i="56"/>
  <c r="H573" i="56"/>
  <c r="K573" i="56"/>
  <c r="M573" i="56"/>
  <c r="M572" i="56"/>
  <c r="I577" i="56"/>
  <c r="I578" i="56"/>
  <c r="H569" i="56"/>
  <c r="B126" i="41"/>
  <c r="J564" i="56"/>
  <c r="M560" i="56"/>
  <c r="H564" i="56"/>
  <c r="K553" i="56"/>
  <c r="H554" i="56"/>
  <c r="M554" i="56"/>
  <c r="G555" i="56"/>
  <c r="G558" i="56"/>
  <c r="M557" i="56"/>
  <c r="B130" i="41"/>
  <c r="M569" i="56"/>
  <c r="G570" i="56"/>
  <c r="G577" i="56"/>
  <c r="M555" i="56"/>
  <c r="M551" i="56"/>
  <c r="M570" i="56"/>
  <c r="M567" i="56"/>
  <c r="G578" i="56"/>
  <c r="K578" i="56"/>
  <c r="K577" i="56"/>
  <c r="K579" i="56"/>
  <c r="M575" i="56"/>
  <c r="C79" i="41"/>
  <c r="C80" i="41"/>
  <c r="B79" i="41"/>
  <c r="A5" i="71"/>
  <c r="A4" i="71"/>
  <c r="F235" i="41"/>
  <c r="I235" i="41"/>
  <c r="E235" i="41"/>
  <c r="G235" i="41"/>
  <c r="E236" i="41"/>
  <c r="D68" i="49"/>
  <c r="F236" i="41"/>
  <c r="E68" i="49"/>
  <c r="M68" i="49"/>
  <c r="G236" i="41"/>
  <c r="F68" i="49"/>
  <c r="O68" i="49"/>
  <c r="F355" i="63"/>
  <c r="F342" i="63"/>
  <c r="E355" i="63"/>
  <c r="E342" i="63"/>
  <c r="D355" i="63"/>
  <c r="D342" i="63"/>
  <c r="H354" i="63"/>
  <c r="I354" i="63"/>
  <c r="H341" i="63"/>
  <c r="I341" i="63"/>
  <c r="F354" i="63"/>
  <c r="F341" i="63"/>
  <c r="E354" i="63"/>
  <c r="D354" i="63"/>
  <c r="H360" i="63"/>
  <c r="I360" i="63"/>
  <c r="F360" i="63"/>
  <c r="E348" i="63"/>
  <c r="F345" i="63"/>
  <c r="D358" i="63"/>
  <c r="H344" i="63"/>
  <c r="I344" i="63"/>
  <c r="H356" i="63"/>
  <c r="I356" i="63"/>
  <c r="H355" i="63"/>
  <c r="I355" i="63"/>
  <c r="D341" i="63"/>
  <c r="E341" i="63"/>
  <c r="H361" i="63"/>
  <c r="I361" i="63"/>
  <c r="D347" i="63"/>
  <c r="F347" i="63"/>
  <c r="E265" i="41"/>
  <c r="G265" i="41"/>
  <c r="E345" i="63"/>
  <c r="F344" i="63"/>
  <c r="F356" i="63"/>
  <c r="F361" i="63"/>
  <c r="E347" i="63"/>
  <c r="E361" i="63"/>
  <c r="D361" i="63"/>
  <c r="H348" i="63"/>
  <c r="I348" i="63"/>
  <c r="F265" i="41"/>
  <c r="F348" i="63"/>
  <c r="I265" i="41"/>
  <c r="D344" i="63"/>
  <c r="E360" i="63"/>
  <c r="D348" i="63"/>
  <c r="H346" i="63"/>
  <c r="I346" i="63"/>
  <c r="F346" i="63"/>
  <c r="E359" i="63"/>
  <c r="E346" i="63"/>
  <c r="G121" i="41"/>
  <c r="H358" i="63"/>
  <c r="I358" i="63"/>
  <c r="H357" i="63"/>
  <c r="I357" i="63"/>
  <c r="E357" i="63"/>
  <c r="F343" i="63"/>
  <c r="D356" i="63"/>
  <c r="D360" i="63"/>
  <c r="H347" i="63"/>
  <c r="I347" i="63"/>
  <c r="H359" i="63"/>
  <c r="I359" i="63"/>
  <c r="I121" i="41"/>
  <c r="H345" i="63"/>
  <c r="I345" i="63"/>
  <c r="E358" i="63"/>
  <c r="D345" i="63"/>
  <c r="F357" i="63"/>
  <c r="D357" i="63"/>
  <c r="E356" i="63"/>
  <c r="H342" i="63"/>
  <c r="I342" i="63"/>
  <c r="F359" i="63"/>
  <c r="D359" i="63"/>
  <c r="D346" i="63"/>
  <c r="F121" i="41"/>
  <c r="E121" i="41"/>
  <c r="F358" i="63"/>
  <c r="E344" i="63"/>
  <c r="H343" i="63"/>
  <c r="I343" i="63"/>
  <c r="E343" i="63"/>
  <c r="D343" i="63"/>
  <c r="E119" i="41"/>
  <c r="D142" i="49"/>
  <c r="E120" i="41"/>
  <c r="F120" i="41"/>
  <c r="F119" i="41"/>
  <c r="E142" i="49"/>
  <c r="M142" i="49"/>
  <c r="G120" i="41"/>
  <c r="G119" i="41"/>
  <c r="F142" i="49"/>
  <c r="O142" i="49"/>
  <c r="E274" i="63"/>
  <c r="H276" i="63"/>
  <c r="I276" i="63"/>
  <c r="F276" i="63"/>
  <c r="E276" i="63"/>
  <c r="D276" i="63"/>
  <c r="H275" i="63"/>
  <c r="I275" i="63"/>
  <c r="F275" i="63"/>
  <c r="E275" i="63"/>
  <c r="D275" i="63"/>
  <c r="H274" i="63"/>
  <c r="I274" i="63"/>
  <c r="F274" i="63"/>
  <c r="D274" i="63"/>
  <c r="I368" i="41"/>
  <c r="G368" i="41"/>
  <c r="F75" i="49"/>
  <c r="O75" i="49"/>
  <c r="F368" i="41"/>
  <c r="E75" i="49"/>
  <c r="M75" i="49"/>
  <c r="E368" i="41"/>
  <c r="D75" i="49"/>
  <c r="I367" i="41"/>
  <c r="G367" i="41"/>
  <c r="F73" i="49"/>
  <c r="O73" i="49"/>
  <c r="F367" i="41"/>
  <c r="E73" i="49"/>
  <c r="M73" i="49"/>
  <c r="E367" i="41"/>
  <c r="D73" i="49"/>
  <c r="E207" i="41"/>
  <c r="E196" i="41"/>
  <c r="D31" i="49"/>
  <c r="E197" i="41"/>
  <c r="E212" i="41"/>
  <c r="E213" i="41"/>
  <c r="E206" i="41"/>
  <c r="G212" i="41"/>
  <c r="F207" i="41"/>
  <c r="G207" i="41"/>
  <c r="F212" i="41"/>
  <c r="F197" i="41"/>
  <c r="F196" i="41"/>
  <c r="E31" i="49"/>
  <c r="M31" i="49"/>
  <c r="F213" i="41"/>
  <c r="F206" i="41"/>
  <c r="G213" i="41"/>
  <c r="G196" i="41"/>
  <c r="F31" i="49"/>
  <c r="O31" i="49"/>
  <c r="G197" i="41"/>
  <c r="G206" i="41"/>
  <c r="F31" i="66"/>
  <c r="E31" i="66"/>
  <c r="D31" i="66"/>
  <c r="K30" i="66"/>
  <c r="L30" i="66"/>
  <c r="F30" i="66"/>
  <c r="F28" i="66"/>
  <c r="E27" i="66"/>
  <c r="I359" i="41"/>
  <c r="F359" i="41"/>
  <c r="E42" i="49"/>
  <c r="M42" i="49"/>
  <c r="E30" i="66"/>
  <c r="E360" i="41"/>
  <c r="D103" i="49"/>
  <c r="D32" i="66"/>
  <c r="D30" i="66"/>
  <c r="F29" i="66"/>
  <c r="D27" i="66"/>
  <c r="G342" i="41"/>
  <c r="K29" i="66"/>
  <c r="L29" i="66"/>
  <c r="I342" i="41"/>
  <c r="K31" i="66"/>
  <c r="L31" i="66"/>
  <c r="E29" i="66"/>
  <c r="E28" i="66"/>
  <c r="I360" i="41"/>
  <c r="E359" i="41"/>
  <c r="D42" i="49"/>
  <c r="D29" i="66"/>
  <c r="K27" i="66"/>
  <c r="L27" i="66"/>
  <c r="F360" i="41"/>
  <c r="E103" i="49"/>
  <c r="M103" i="49"/>
  <c r="K28" i="66"/>
  <c r="L28" i="66"/>
  <c r="G360" i="41"/>
  <c r="F103" i="49"/>
  <c r="O103" i="49"/>
  <c r="D28" i="66"/>
  <c r="F27" i="66"/>
  <c r="G359" i="41"/>
  <c r="F42" i="49"/>
  <c r="O42" i="49"/>
  <c r="E342" i="41"/>
  <c r="F342" i="41"/>
  <c r="D13" i="66"/>
  <c r="D14" i="66"/>
  <c r="D10" i="66"/>
  <c r="D8" i="66"/>
  <c r="D7" i="66"/>
  <c r="D11" i="66"/>
  <c r="D12" i="66"/>
  <c r="D9" i="66"/>
  <c r="D6" i="66"/>
  <c r="D5" i="66"/>
  <c r="E166" i="41"/>
  <c r="D30" i="49"/>
  <c r="E172" i="41"/>
  <c r="D27" i="49"/>
  <c r="E171" i="41"/>
  <c r="D180" i="49"/>
  <c r="I252" i="41"/>
  <c r="E330" i="63"/>
  <c r="E324" i="63"/>
  <c r="E333" i="63"/>
  <c r="E331" i="63"/>
  <c r="G252" i="41"/>
  <c r="F17" i="49"/>
  <c r="O17" i="49"/>
  <c r="D330" i="63"/>
  <c r="H324" i="63"/>
  <c r="I324" i="63"/>
  <c r="H333" i="63"/>
  <c r="I333" i="63"/>
  <c r="H331" i="63"/>
  <c r="I331" i="63"/>
  <c r="F252" i="41"/>
  <c r="E17" i="49"/>
  <c r="M17" i="49"/>
  <c r="H326" i="63"/>
  <c r="I326" i="63"/>
  <c r="D324" i="63"/>
  <c r="E332" i="63"/>
  <c r="E252" i="41"/>
  <c r="D17" i="49"/>
  <c r="F326" i="63"/>
  <c r="E326" i="63"/>
  <c r="E325" i="63"/>
  <c r="E328" i="63"/>
  <c r="F332" i="63"/>
  <c r="F330" i="63"/>
  <c r="D326" i="63"/>
  <c r="H332" i="63"/>
  <c r="I332" i="63"/>
  <c r="H329" i="63"/>
  <c r="I329" i="63"/>
  <c r="H325" i="63"/>
  <c r="I325" i="63"/>
  <c r="F325" i="63"/>
  <c r="D325" i="63"/>
  <c r="F324" i="63"/>
  <c r="D327" i="63"/>
  <c r="D332" i="63"/>
  <c r="H330" i="63"/>
  <c r="I330" i="63"/>
  <c r="F329" i="63"/>
  <c r="E329" i="63"/>
  <c r="D329" i="63"/>
  <c r="D333" i="63"/>
  <c r="D331" i="63"/>
  <c r="H328" i="63"/>
  <c r="I328" i="63"/>
  <c r="F328" i="63"/>
  <c r="F333" i="63"/>
  <c r="F331" i="63"/>
  <c r="D328" i="63"/>
  <c r="H327" i="63"/>
  <c r="I327" i="63"/>
  <c r="F327" i="63"/>
  <c r="E327" i="63"/>
  <c r="F149" i="41"/>
  <c r="E96" i="49"/>
  <c r="M96" i="49"/>
  <c r="G149" i="41"/>
  <c r="F96" i="49"/>
  <c r="O96" i="49"/>
  <c r="G172" i="41"/>
  <c r="F27" i="49"/>
  <c r="O27" i="49"/>
  <c r="G171" i="41"/>
  <c r="F180" i="49"/>
  <c r="O180" i="49"/>
  <c r="F172" i="41"/>
  <c r="E27" i="49"/>
  <c r="M27" i="49"/>
  <c r="F171" i="41"/>
  <c r="E180" i="49"/>
  <c r="M180" i="49"/>
  <c r="G166" i="41"/>
  <c r="F30" i="49"/>
  <c r="O30" i="49"/>
  <c r="F166" i="41"/>
  <c r="E30" i="49"/>
  <c r="M30" i="49"/>
  <c r="E354" i="41"/>
  <c r="D26" i="49"/>
  <c r="G354" i="41"/>
  <c r="F26" i="49"/>
  <c r="O26" i="49"/>
  <c r="F354" i="41"/>
  <c r="E26" i="49"/>
  <c r="M26" i="49"/>
  <c r="I316" i="63"/>
  <c r="I318" i="63"/>
  <c r="I315" i="63"/>
  <c r="E351" i="41"/>
  <c r="D171" i="49"/>
  <c r="I306" i="63"/>
  <c r="I304" i="63"/>
  <c r="I305" i="63"/>
  <c r="I303" i="63"/>
  <c r="I317" i="63"/>
  <c r="I314" i="63"/>
  <c r="E352" i="41"/>
  <c r="D28" i="49"/>
  <c r="E353" i="41"/>
  <c r="D50" i="49"/>
  <c r="J11" i="66"/>
  <c r="K11" i="66"/>
  <c r="E9" i="66"/>
  <c r="E10" i="66"/>
  <c r="E11" i="66"/>
  <c r="E13" i="66"/>
  <c r="E5" i="66"/>
  <c r="F8" i="66"/>
  <c r="F10" i="66"/>
  <c r="F5" i="66"/>
  <c r="E12" i="66"/>
  <c r="F6" i="66"/>
  <c r="F7" i="66"/>
  <c r="E20" i="66"/>
  <c r="J6" i="66"/>
  <c r="K6" i="66"/>
  <c r="J7" i="66"/>
  <c r="K7" i="66"/>
  <c r="J12" i="66"/>
  <c r="K12" i="66"/>
  <c r="F9" i="66"/>
  <c r="F11" i="66"/>
  <c r="F13" i="66"/>
  <c r="E6" i="66"/>
  <c r="J8" i="66"/>
  <c r="K8" i="66"/>
  <c r="J13" i="66"/>
  <c r="K13" i="66"/>
  <c r="F12" i="66"/>
  <c r="J5" i="66"/>
  <c r="K5" i="66"/>
  <c r="K20" i="66"/>
  <c r="L20" i="66"/>
  <c r="E19" i="66"/>
  <c r="J10" i="66"/>
  <c r="K10" i="66"/>
  <c r="K21" i="66"/>
  <c r="L21" i="66"/>
  <c r="K19" i="66"/>
  <c r="L19" i="66"/>
  <c r="F21" i="66"/>
  <c r="E8" i="66"/>
  <c r="F20" i="66"/>
  <c r="J9" i="66"/>
  <c r="K9" i="66"/>
  <c r="F19" i="66"/>
  <c r="E21" i="66"/>
  <c r="E7" i="66"/>
  <c r="E14" i="66"/>
  <c r="F14" i="66"/>
  <c r="D194" i="63"/>
  <c r="D182" i="63"/>
  <c r="D171" i="63"/>
  <c r="D160" i="63"/>
  <c r="D149" i="63"/>
  <c r="D277" i="63"/>
  <c r="D278" i="63"/>
  <c r="D279" i="63"/>
  <c r="D280" i="63"/>
  <c r="D281" i="63"/>
  <c r="D266" i="63"/>
  <c r="D256" i="63"/>
  <c r="D246" i="63"/>
  <c r="D238" i="63"/>
  <c r="D228" i="63"/>
  <c r="D218" i="63"/>
  <c r="D206" i="63"/>
  <c r="E273" i="63"/>
  <c r="H264" i="63"/>
  <c r="I264" i="63"/>
  <c r="E253" i="63"/>
  <c r="H245" i="63"/>
  <c r="I245" i="63"/>
  <c r="E237" i="63"/>
  <c r="E234" i="63"/>
  <c r="H225" i="63"/>
  <c r="I225" i="63"/>
  <c r="E216" i="63"/>
  <c r="E213" i="63"/>
  <c r="H203" i="63"/>
  <c r="I203" i="63"/>
  <c r="H200" i="63"/>
  <c r="I200" i="63"/>
  <c r="E191" i="63"/>
  <c r="E188" i="63"/>
  <c r="H180" i="63"/>
  <c r="I180" i="63"/>
  <c r="H177" i="63"/>
  <c r="I177" i="63"/>
  <c r="E170" i="63"/>
  <c r="E167" i="63"/>
  <c r="H159" i="63"/>
  <c r="I159" i="63"/>
  <c r="H156" i="63"/>
  <c r="I156" i="63"/>
  <c r="F146" i="63"/>
  <c r="D273" i="63"/>
  <c r="F264" i="63"/>
  <c r="D253" i="63"/>
  <c r="F245" i="63"/>
  <c r="D237" i="63"/>
  <c r="D234" i="63"/>
  <c r="F225" i="63"/>
  <c r="D216" i="63"/>
  <c r="D213" i="63"/>
  <c r="F203" i="63"/>
  <c r="F200" i="63"/>
  <c r="D191" i="63"/>
  <c r="D188" i="63"/>
  <c r="F180" i="63"/>
  <c r="F177" i="63"/>
  <c r="D170" i="63"/>
  <c r="D167" i="63"/>
  <c r="F159" i="63"/>
  <c r="F156" i="63"/>
  <c r="H148" i="63"/>
  <c r="I148" i="63"/>
  <c r="E146" i="63"/>
  <c r="H273" i="63"/>
  <c r="I273" i="63"/>
  <c r="E181" i="63"/>
  <c r="E147" i="63"/>
  <c r="H272" i="63"/>
  <c r="I272" i="63"/>
  <c r="E264" i="63"/>
  <c r="H255" i="63"/>
  <c r="I255" i="63"/>
  <c r="H252" i="63"/>
  <c r="I252" i="63"/>
  <c r="E245" i="63"/>
  <c r="H236" i="63"/>
  <c r="I236" i="63"/>
  <c r="E225" i="63"/>
  <c r="H215" i="63"/>
  <c r="I215" i="63"/>
  <c r="H212" i="63"/>
  <c r="I212" i="63"/>
  <c r="E203" i="63"/>
  <c r="E200" i="63"/>
  <c r="H193" i="63"/>
  <c r="I193" i="63"/>
  <c r="H190" i="63"/>
  <c r="I190" i="63"/>
  <c r="E180" i="63"/>
  <c r="E177" i="63"/>
  <c r="H169" i="63"/>
  <c r="I169" i="63"/>
  <c r="H166" i="63"/>
  <c r="I166" i="63"/>
  <c r="E159" i="63"/>
  <c r="E156" i="63"/>
  <c r="H147" i="63"/>
  <c r="I147" i="63"/>
  <c r="D146" i="63"/>
  <c r="H216" i="63"/>
  <c r="I216" i="63"/>
  <c r="E178" i="63"/>
  <c r="F272" i="63"/>
  <c r="D264" i="63"/>
  <c r="F255" i="63"/>
  <c r="F252" i="63"/>
  <c r="D245" i="63"/>
  <c r="F236" i="63"/>
  <c r="D225" i="63"/>
  <c r="F215" i="63"/>
  <c r="F212" i="63"/>
  <c r="D203" i="63"/>
  <c r="D200" i="63"/>
  <c r="F193" i="63"/>
  <c r="F190" i="63"/>
  <c r="D180" i="63"/>
  <c r="D177" i="63"/>
  <c r="F169" i="63"/>
  <c r="F166" i="63"/>
  <c r="D159" i="63"/>
  <c r="D156" i="63"/>
  <c r="H146" i="63"/>
  <c r="I146" i="63"/>
  <c r="F145" i="63"/>
  <c r="E272" i="63"/>
  <c r="H263" i="63"/>
  <c r="I263" i="63"/>
  <c r="E255" i="63"/>
  <c r="E252" i="63"/>
  <c r="H244" i="63"/>
  <c r="I244" i="63"/>
  <c r="E236" i="63"/>
  <c r="H227" i="63"/>
  <c r="I227" i="63"/>
  <c r="H224" i="63"/>
  <c r="I224" i="63"/>
  <c r="E215" i="63"/>
  <c r="E212" i="63"/>
  <c r="H205" i="63"/>
  <c r="I205" i="63"/>
  <c r="H202" i="63"/>
  <c r="I202" i="63"/>
  <c r="E193" i="63"/>
  <c r="E190" i="63"/>
  <c r="H179" i="63"/>
  <c r="I179" i="63"/>
  <c r="E169" i="63"/>
  <c r="E166" i="63"/>
  <c r="H158" i="63"/>
  <c r="I158" i="63"/>
  <c r="H155" i="63"/>
  <c r="I155" i="63"/>
  <c r="H145" i="63"/>
  <c r="I145" i="63"/>
  <c r="E145" i="63"/>
  <c r="H237" i="63"/>
  <c r="I237" i="63"/>
  <c r="H213" i="63"/>
  <c r="I213" i="63"/>
  <c r="D272" i="63"/>
  <c r="F263" i="63"/>
  <c r="D255" i="63"/>
  <c r="D252" i="63"/>
  <c r="F244" i="63"/>
  <c r="D236" i="63"/>
  <c r="F227" i="63"/>
  <c r="F224" i="63"/>
  <c r="D215" i="63"/>
  <c r="D212" i="63"/>
  <c r="F205" i="63"/>
  <c r="F202" i="63"/>
  <c r="D193" i="63"/>
  <c r="D190" i="63"/>
  <c r="F179" i="63"/>
  <c r="D169" i="63"/>
  <c r="D166" i="63"/>
  <c r="F158" i="63"/>
  <c r="F155" i="63"/>
  <c r="H144" i="63"/>
  <c r="I144" i="63"/>
  <c r="D145" i="63"/>
  <c r="E265" i="63"/>
  <c r="E226" i="63"/>
  <c r="H191" i="63"/>
  <c r="I191" i="63"/>
  <c r="E157" i="63"/>
  <c r="E263" i="63"/>
  <c r="H254" i="63"/>
  <c r="I254" i="63"/>
  <c r="E244" i="63"/>
  <c r="H235" i="63"/>
  <c r="I235" i="63"/>
  <c r="E227" i="63"/>
  <c r="E224" i="63"/>
  <c r="H217" i="63"/>
  <c r="I217" i="63"/>
  <c r="H214" i="63"/>
  <c r="I214" i="63"/>
  <c r="E205" i="63"/>
  <c r="E202" i="63"/>
  <c r="H192" i="63"/>
  <c r="I192" i="63"/>
  <c r="H189" i="63"/>
  <c r="I189" i="63"/>
  <c r="E179" i="63"/>
  <c r="H168" i="63"/>
  <c r="I168" i="63"/>
  <c r="E158" i="63"/>
  <c r="E155" i="63"/>
  <c r="F148" i="63"/>
  <c r="F144" i="63"/>
  <c r="E262" i="63"/>
  <c r="E201" i="63"/>
  <c r="D263" i="63"/>
  <c r="F254" i="63"/>
  <c r="D244" i="63"/>
  <c r="F235" i="63"/>
  <c r="D227" i="63"/>
  <c r="D224" i="63"/>
  <c r="F217" i="63"/>
  <c r="F214" i="63"/>
  <c r="D205" i="63"/>
  <c r="D202" i="63"/>
  <c r="F192" i="63"/>
  <c r="F189" i="63"/>
  <c r="D179" i="63"/>
  <c r="F168" i="63"/>
  <c r="D158" i="63"/>
  <c r="D155" i="63"/>
  <c r="E148" i="63"/>
  <c r="E144" i="63"/>
  <c r="E204" i="63"/>
  <c r="H265" i="63"/>
  <c r="I265" i="63"/>
  <c r="H262" i="63"/>
  <c r="I262" i="63"/>
  <c r="E254" i="63"/>
  <c r="E235" i="63"/>
  <c r="H226" i="63"/>
  <c r="I226" i="63"/>
  <c r="E217" i="63"/>
  <c r="E214" i="63"/>
  <c r="H204" i="63"/>
  <c r="I204" i="63"/>
  <c r="H201" i="63"/>
  <c r="I201" i="63"/>
  <c r="E192" i="63"/>
  <c r="E189" i="63"/>
  <c r="H181" i="63"/>
  <c r="I181" i="63"/>
  <c r="H178" i="63"/>
  <c r="I178" i="63"/>
  <c r="E168" i="63"/>
  <c r="H157" i="63"/>
  <c r="I157" i="63"/>
  <c r="D148" i="63"/>
  <c r="D144" i="63"/>
  <c r="H188" i="63"/>
  <c r="I188" i="63"/>
  <c r="F265" i="63"/>
  <c r="F262" i="63"/>
  <c r="D254" i="63"/>
  <c r="D235" i="63"/>
  <c r="F226" i="63"/>
  <c r="D217" i="63"/>
  <c r="D214" i="63"/>
  <c r="F204" i="63"/>
  <c r="F201" i="63"/>
  <c r="D192" i="63"/>
  <c r="D189" i="63"/>
  <c r="F181" i="63"/>
  <c r="F178" i="63"/>
  <c r="D168" i="63"/>
  <c r="F157" i="63"/>
  <c r="F147" i="63"/>
  <c r="H253" i="63"/>
  <c r="I253" i="63"/>
  <c r="H234" i="63"/>
  <c r="I234" i="63"/>
  <c r="H170" i="63"/>
  <c r="I170" i="63"/>
  <c r="F273" i="63"/>
  <c r="D265" i="63"/>
  <c r="D262" i="63"/>
  <c r="F253" i="63"/>
  <c r="F237" i="63"/>
  <c r="F234" i="63"/>
  <c r="D226" i="63"/>
  <c r="F216" i="63"/>
  <c r="F213" i="63"/>
  <c r="D204" i="63"/>
  <c r="D201" i="63"/>
  <c r="F191" i="63"/>
  <c r="F188" i="63"/>
  <c r="D181" i="63"/>
  <c r="D178" i="63"/>
  <c r="F170" i="63"/>
  <c r="F167" i="63"/>
  <c r="D157" i="63"/>
  <c r="D147" i="63"/>
  <c r="H167" i="63"/>
  <c r="I167" i="63"/>
  <c r="I68" i="41"/>
  <c r="G68" i="41"/>
  <c r="F118" i="49"/>
  <c r="O118" i="49"/>
  <c r="F68" i="41"/>
  <c r="E118" i="49"/>
  <c r="M118" i="49"/>
  <c r="E68" i="41"/>
  <c r="D118" i="49"/>
  <c r="G286" i="41"/>
  <c r="F170" i="49"/>
  <c r="O170" i="49"/>
  <c r="G349" i="41"/>
  <c r="F114" i="49"/>
  <c r="O114" i="49"/>
  <c r="F349" i="41"/>
  <c r="E114" i="49"/>
  <c r="M114" i="49"/>
  <c r="E349" i="41"/>
  <c r="D114" i="49"/>
  <c r="E286" i="41"/>
  <c r="D170" i="49"/>
  <c r="F286" i="41"/>
  <c r="E170" i="49"/>
  <c r="M170" i="49"/>
  <c r="I327" i="41"/>
  <c r="E327" i="41"/>
  <c r="D125" i="49"/>
  <c r="G327" i="41"/>
  <c r="F125" i="49"/>
  <c r="O125" i="49"/>
  <c r="F327" i="41"/>
  <c r="E125" i="49"/>
  <c r="M125" i="49"/>
  <c r="H136" i="63"/>
  <c r="I136" i="63"/>
  <c r="E129" i="63"/>
  <c r="F136" i="63"/>
  <c r="E136" i="63"/>
  <c r="D136" i="63"/>
  <c r="F129" i="63"/>
  <c r="H130" i="63"/>
  <c r="I130" i="63"/>
  <c r="H129" i="63"/>
  <c r="I129" i="63"/>
  <c r="F130" i="63"/>
  <c r="E130" i="63"/>
  <c r="D130" i="63"/>
  <c r="D129" i="63"/>
  <c r="E165" i="41"/>
  <c r="D24" i="49"/>
  <c r="G165" i="41"/>
  <c r="F24" i="49"/>
  <c r="O24" i="49"/>
  <c r="E366" i="41"/>
  <c r="D124" i="49"/>
  <c r="F165" i="41"/>
  <c r="E24" i="49"/>
  <c r="M24" i="49"/>
  <c r="I366" i="41"/>
  <c r="I173" i="41"/>
  <c r="G173" i="41"/>
  <c r="F64" i="49"/>
  <c r="O64" i="49"/>
  <c r="E173" i="41"/>
  <c r="D64" i="49"/>
  <c r="G366" i="41"/>
  <c r="F124" i="49"/>
  <c r="O124" i="49"/>
  <c r="F366" i="41"/>
  <c r="E124" i="49"/>
  <c r="M124" i="49"/>
  <c r="F173" i="41"/>
  <c r="E64" i="49"/>
  <c r="M64" i="49"/>
  <c r="I365" i="41"/>
  <c r="G365" i="41"/>
  <c r="F48" i="49"/>
  <c r="O48" i="49"/>
  <c r="F365" i="41"/>
  <c r="E48" i="49"/>
  <c r="M48" i="49"/>
  <c r="E365" i="41"/>
  <c r="D48" i="49"/>
  <c r="E121" i="63"/>
  <c r="H138" i="63"/>
  <c r="I138" i="63"/>
  <c r="E335" i="41"/>
  <c r="D25" i="49"/>
  <c r="F138" i="63"/>
  <c r="E138" i="63"/>
  <c r="D138" i="63"/>
  <c r="D122" i="63"/>
  <c r="H137" i="63"/>
  <c r="I137" i="63"/>
  <c r="H121" i="63"/>
  <c r="I121" i="63"/>
  <c r="F137" i="63"/>
  <c r="F121" i="63"/>
  <c r="E137" i="63"/>
  <c r="D137" i="63"/>
  <c r="D121" i="63"/>
  <c r="E339" i="41"/>
  <c r="D36" i="49"/>
  <c r="E337" i="41"/>
  <c r="D18" i="49"/>
  <c r="H113" i="63"/>
  <c r="I113" i="63"/>
  <c r="H112" i="63"/>
  <c r="I112" i="63"/>
  <c r="F113" i="63"/>
  <c r="E113" i="63"/>
  <c r="D114" i="63"/>
  <c r="D113" i="63"/>
  <c r="F112" i="63"/>
  <c r="D112" i="63"/>
  <c r="E112" i="63"/>
  <c r="I321" i="41"/>
  <c r="G321" i="41"/>
  <c r="F38" i="49"/>
  <c r="O38" i="49"/>
  <c r="F321" i="41"/>
  <c r="E38" i="49"/>
  <c r="M38" i="49"/>
  <c r="E321" i="41"/>
  <c r="D38" i="49"/>
  <c r="F87" i="41"/>
  <c r="E233" i="49"/>
  <c r="M233" i="49"/>
  <c r="E87" i="41"/>
  <c r="D233" i="49"/>
  <c r="I87" i="41"/>
  <c r="G87" i="41"/>
  <c r="F233" i="49"/>
  <c r="O233" i="49"/>
  <c r="E62" i="41"/>
  <c r="D101" i="49"/>
  <c r="G60" i="41"/>
  <c r="F137" i="49"/>
  <c r="O137" i="49"/>
  <c r="F59" i="41"/>
  <c r="E189" i="49"/>
  <c r="M189" i="49"/>
  <c r="G59" i="41"/>
  <c r="F189" i="49"/>
  <c r="O189" i="49"/>
  <c r="F60" i="41"/>
  <c r="E137" i="49"/>
  <c r="M137" i="49"/>
  <c r="E59" i="41"/>
  <c r="D189" i="49"/>
  <c r="I61" i="41"/>
  <c r="E60" i="41"/>
  <c r="D137" i="49"/>
  <c r="E61" i="41"/>
  <c r="I62" i="41"/>
  <c r="G61" i="41"/>
  <c r="I60" i="41"/>
  <c r="G62" i="41"/>
  <c r="F101" i="49"/>
  <c r="O101" i="49"/>
  <c r="F61" i="41"/>
  <c r="I59" i="41"/>
  <c r="F62" i="41"/>
  <c r="E101" i="49"/>
  <c r="M101" i="49"/>
  <c r="I89" i="41"/>
  <c r="G90" i="41"/>
  <c r="F22" i="49"/>
  <c r="O22" i="49"/>
  <c r="I90" i="41"/>
  <c r="G89" i="41"/>
  <c r="F56" i="49"/>
  <c r="O56" i="49"/>
  <c r="E126" i="41"/>
  <c r="D176" i="49"/>
  <c r="E130" i="41"/>
  <c r="D117" i="49"/>
  <c r="F355" i="41"/>
  <c r="E172" i="49"/>
  <c r="M172" i="49"/>
  <c r="E355" i="41"/>
  <c r="D172" i="49"/>
  <c r="I79" i="41"/>
  <c r="G79" i="41"/>
  <c r="F250" i="49"/>
  <c r="O250" i="49"/>
  <c r="I355" i="41"/>
  <c r="F79" i="41"/>
  <c r="E250" i="49"/>
  <c r="M250" i="49"/>
  <c r="G355" i="41"/>
  <c r="F172" i="49"/>
  <c r="O172" i="49"/>
  <c r="E79" i="41"/>
  <c r="D250" i="49"/>
  <c r="G350" i="41"/>
  <c r="F175" i="49"/>
  <c r="O175" i="49"/>
  <c r="F350" i="41"/>
  <c r="E175" i="49"/>
  <c r="M175" i="49"/>
  <c r="E350" i="41"/>
  <c r="D175" i="49"/>
  <c r="B9" i="63"/>
  <c r="H302" i="63"/>
  <c r="H353" i="63"/>
  <c r="I353" i="63"/>
  <c r="H340" i="63"/>
  <c r="I340" i="63"/>
  <c r="H323" i="63"/>
  <c r="L22" i="66"/>
  <c r="H313" i="63"/>
  <c r="E42" i="71"/>
  <c r="H128" i="63"/>
  <c r="E24" i="71"/>
  <c r="G126" i="41"/>
  <c r="F176" i="49"/>
  <c r="O176" i="49"/>
  <c r="F126" i="41"/>
  <c r="E176" i="49"/>
  <c r="M176" i="49"/>
  <c r="H135" i="63"/>
  <c r="F337" i="41"/>
  <c r="E18" i="49"/>
  <c r="M18" i="49"/>
  <c r="G337" i="41"/>
  <c r="F18" i="49"/>
  <c r="O18" i="49"/>
  <c r="D12" i="71"/>
  <c r="D11" i="71"/>
  <c r="C13" i="71"/>
  <c r="C12" i="71"/>
  <c r="D13" i="71"/>
  <c r="C11" i="71"/>
  <c r="H106" i="63"/>
  <c r="I106" i="63"/>
  <c r="F106" i="63"/>
  <c r="E106" i="63"/>
  <c r="D106" i="63"/>
  <c r="H105" i="63"/>
  <c r="I105" i="63"/>
  <c r="F105" i="63"/>
  <c r="E105" i="63"/>
  <c r="D105" i="63"/>
  <c r="H102" i="63"/>
  <c r="I102" i="63"/>
  <c r="F102" i="63"/>
  <c r="E102" i="63"/>
  <c r="D102" i="63"/>
  <c r="H101" i="63"/>
  <c r="I101" i="63"/>
  <c r="F101" i="63"/>
  <c r="E101" i="63"/>
  <c r="D101" i="63"/>
  <c r="H104" i="63"/>
  <c r="I104" i="63"/>
  <c r="F104" i="63"/>
  <c r="E104" i="63"/>
  <c r="D104" i="63"/>
  <c r="H103" i="63"/>
  <c r="I103" i="63"/>
  <c r="F103" i="63"/>
  <c r="E103" i="63"/>
  <c r="D103" i="63"/>
  <c r="H100" i="63"/>
  <c r="I100" i="63"/>
  <c r="F100" i="63"/>
  <c r="E100" i="63"/>
  <c r="D100" i="63"/>
  <c r="G85" i="63"/>
  <c r="C78" i="41"/>
  <c r="I323" i="63"/>
  <c r="E43" i="71"/>
  <c r="I292" i="63"/>
  <c r="E40" i="71"/>
  <c r="E70" i="71"/>
  <c r="E41" i="71"/>
  <c r="E71" i="71"/>
  <c r="E72" i="71"/>
  <c r="I354" i="41"/>
  <c r="I302" i="63"/>
  <c r="I313" i="63"/>
  <c r="F335" i="41"/>
  <c r="E25" i="49"/>
  <c r="M25" i="49"/>
  <c r="F353" i="41"/>
  <c r="E50" i="49"/>
  <c r="M50" i="49"/>
  <c r="E25" i="71"/>
  <c r="I128" i="63"/>
  <c r="G339" i="41"/>
  <c r="F36" i="49"/>
  <c r="O36" i="49"/>
  <c r="F339" i="41"/>
  <c r="E36" i="49"/>
  <c r="M36" i="49"/>
  <c r="I135" i="63"/>
  <c r="F50" i="41"/>
  <c r="E79" i="49"/>
  <c r="M79" i="49"/>
  <c r="F17" i="41"/>
  <c r="E133" i="49"/>
  <c r="M133" i="49"/>
  <c r="F22" i="41"/>
  <c r="E149" i="49"/>
  <c r="M149" i="49"/>
  <c r="H2066" i="56"/>
  <c r="K2066" i="56"/>
  <c r="I2058" i="56"/>
  <c r="I2059" i="56"/>
  <c r="I2060" i="56"/>
  <c r="H2038" i="56"/>
  <c r="H2051" i="56"/>
  <c r="H2052" i="56"/>
  <c r="H2050" i="56"/>
  <c r="K2050" i="56"/>
  <c r="I2025" i="56"/>
  <c r="J2025" i="56"/>
  <c r="I2022" i="56"/>
  <c r="J2022" i="56"/>
  <c r="I2023" i="56"/>
  <c r="J2023" i="56"/>
  <c r="I2021" i="56"/>
  <c r="J2021" i="56"/>
  <c r="H2025" i="56"/>
  <c r="K2027" i="56"/>
  <c r="H2022" i="56"/>
  <c r="H2023" i="56"/>
  <c r="B1938" i="56"/>
  <c r="I266" i="41"/>
  <c r="G266" i="41"/>
  <c r="F34" i="49"/>
  <c r="O34" i="49"/>
  <c r="F266" i="41"/>
  <c r="E34" i="49"/>
  <c r="M34" i="49"/>
  <c r="E266" i="41"/>
  <c r="D34" i="49"/>
  <c r="C266" i="41"/>
  <c r="B266" i="41"/>
  <c r="H99" i="63"/>
  <c r="E21" i="71"/>
  <c r="K2025" i="56"/>
  <c r="K2052" i="56"/>
  <c r="H2060" i="56"/>
  <c r="L2060" i="56"/>
  <c r="K2051" i="56"/>
  <c r="H2059" i="56"/>
  <c r="L2059" i="56"/>
  <c r="H2058" i="56"/>
  <c r="L2058" i="56"/>
  <c r="K2023" i="56"/>
  <c r="K2022" i="56"/>
  <c r="K2021" i="56"/>
  <c r="I99" i="63"/>
  <c r="K2029" i="56"/>
  <c r="M2018" i="56"/>
  <c r="K2054" i="56"/>
  <c r="L2062" i="56"/>
  <c r="M2056" i="56"/>
  <c r="J1293" i="56"/>
  <c r="J1291" i="56"/>
  <c r="I1295" i="56"/>
  <c r="I1294" i="56"/>
  <c r="H1291" i="56"/>
  <c r="G1292" i="56"/>
  <c r="G1293" i="56"/>
  <c r="G1294" i="56"/>
  <c r="G1295" i="56"/>
  <c r="G1291" i="56"/>
  <c r="J1280" i="56"/>
  <c r="J1292" i="56"/>
  <c r="K1978" i="56"/>
  <c r="K1975" i="56"/>
  <c r="K1972" i="56"/>
  <c r="H1975" i="56"/>
  <c r="H1976" i="56"/>
  <c r="K1976" i="56"/>
  <c r="L1976" i="56"/>
  <c r="H1972" i="56"/>
  <c r="M1993" i="56"/>
  <c r="I1950" i="56"/>
  <c r="L1950" i="56"/>
  <c r="I1947" i="56"/>
  <c r="L1947" i="56"/>
  <c r="I1948" i="56"/>
  <c r="I1965" i="56"/>
  <c r="K1965" i="56"/>
  <c r="I1946" i="56"/>
  <c r="M2064" i="56"/>
  <c r="M2048" i="56"/>
  <c r="M2044" i="56"/>
  <c r="M2040" i="56"/>
  <c r="M2036" i="56"/>
  <c r="M2032" i="56"/>
  <c r="M2221" i="56"/>
  <c r="H2219" i="56"/>
  <c r="M2205" i="56"/>
  <c r="M2196" i="56"/>
  <c r="H2168" i="56"/>
  <c r="H2164" i="56"/>
  <c r="H2165" i="56"/>
  <c r="H2147" i="56"/>
  <c r="M2155" i="56"/>
  <c r="M2149" i="56"/>
  <c r="M2118" i="56"/>
  <c r="M2114" i="56"/>
  <c r="B2064" i="56"/>
  <c r="B2069" i="56"/>
  <c r="B2080" i="56"/>
  <c r="B2090" i="56"/>
  <c r="B2100" i="56"/>
  <c r="B2106" i="56"/>
  <c r="B2114" i="56"/>
  <c r="B2118" i="56"/>
  <c r="B2122" i="56"/>
  <c r="B2128" i="56"/>
  <c r="B2137" i="56"/>
  <c r="B2149" i="56"/>
  <c r="B2155" i="56"/>
  <c r="B2161" i="56"/>
  <c r="B2176" i="56"/>
  <c r="B2185" i="56"/>
  <c r="B2196" i="56"/>
  <c r="B2205" i="56"/>
  <c r="B2221" i="56"/>
  <c r="B2232" i="56"/>
  <c r="B2236" i="56"/>
  <c r="B2240" i="56"/>
  <c r="B2244" i="56"/>
  <c r="B2248" i="56"/>
  <c r="B2252" i="56"/>
  <c r="B2256" i="56"/>
  <c r="B2261" i="56"/>
  <c r="B2265" i="56"/>
  <c r="B2272" i="56"/>
  <c r="B2276" i="56"/>
  <c r="B2288" i="56"/>
  <c r="B2294" i="56"/>
  <c r="B2305" i="56"/>
  <c r="B2316" i="56"/>
  <c r="B2032" i="56"/>
  <c r="B2018" i="56"/>
  <c r="B2002" i="56"/>
  <c r="B1997" i="56"/>
  <c r="B1993" i="56"/>
  <c r="B1989" i="56"/>
  <c r="B1985" i="56"/>
  <c r="B1970" i="56"/>
  <c r="B1963" i="56"/>
  <c r="B1958" i="56"/>
  <c r="B1943" i="56"/>
  <c r="F270" i="41"/>
  <c r="E214" i="49"/>
  <c r="M214" i="49"/>
  <c r="H2174" i="56"/>
  <c r="M2161" i="56"/>
  <c r="M2137" i="56"/>
  <c r="I1966" i="56"/>
  <c r="K1966" i="56"/>
  <c r="L1946" i="56"/>
  <c r="I1955" i="56"/>
  <c r="L1955" i="56"/>
  <c r="L1972" i="56"/>
  <c r="L1975" i="56"/>
  <c r="H1978" i="56"/>
  <c r="H1979" i="56"/>
  <c r="K1979" i="56"/>
  <c r="L1979" i="56"/>
  <c r="H1973" i="56"/>
  <c r="K1973" i="56"/>
  <c r="L1973" i="56"/>
  <c r="L1948" i="56"/>
  <c r="L1956" i="56"/>
  <c r="L1978" i="56"/>
  <c r="L1980" i="56"/>
  <c r="K1968" i="56"/>
  <c r="M1963" i="56"/>
  <c r="M1956" i="56"/>
  <c r="M1943" i="56"/>
  <c r="L1961" i="56"/>
  <c r="M1961" i="56"/>
  <c r="M1958" i="56"/>
  <c r="L1987" i="56"/>
  <c r="M1987" i="56"/>
  <c r="M1985" i="56"/>
  <c r="L1981" i="56"/>
  <c r="L1983" i="56"/>
  <c r="M1970" i="56"/>
  <c r="L1999" i="56"/>
  <c r="F370" i="41"/>
  <c r="E136" i="49"/>
  <c r="M136" i="49"/>
  <c r="K2281" i="56"/>
  <c r="M2276" i="56"/>
  <c r="K2270" i="56"/>
  <c r="M2265" i="56"/>
  <c r="M2272" i="56"/>
  <c r="M2261" i="56"/>
  <c r="M2256" i="56"/>
  <c r="M2252" i="56"/>
  <c r="M2248" i="56"/>
  <c r="M2244" i="56"/>
  <c r="M2240" i="56"/>
  <c r="M2236" i="56"/>
  <c r="M2232" i="56"/>
  <c r="L1991" i="56"/>
  <c r="M1997" i="56"/>
  <c r="M2337" i="56"/>
  <c r="M2334" i="56"/>
  <c r="M2492" i="56"/>
  <c r="I347" i="41"/>
  <c r="G347" i="41"/>
  <c r="F209" i="49"/>
  <c r="O209" i="49"/>
  <c r="F347" i="41"/>
  <c r="E209" i="49"/>
  <c r="M209" i="49"/>
  <c r="E347" i="41"/>
  <c r="D209" i="49"/>
  <c r="G346" i="41"/>
  <c r="F245" i="49"/>
  <c r="O245" i="49"/>
  <c r="F346" i="41"/>
  <c r="E245" i="49"/>
  <c r="M245" i="49"/>
  <c r="E346" i="41"/>
  <c r="D245" i="49"/>
  <c r="I345" i="41"/>
  <c r="G345" i="41"/>
  <c r="F221" i="49"/>
  <c r="O221" i="49"/>
  <c r="F345" i="41"/>
  <c r="E221" i="49"/>
  <c r="M221" i="49"/>
  <c r="E345" i="41"/>
  <c r="D221" i="49"/>
  <c r="B345" i="41"/>
  <c r="I344" i="41"/>
  <c r="G344" i="41"/>
  <c r="F232" i="49"/>
  <c r="O232" i="49"/>
  <c r="F344" i="41"/>
  <c r="E232" i="49"/>
  <c r="M232" i="49"/>
  <c r="E344" i="41"/>
  <c r="D232" i="49"/>
  <c r="B344" i="41"/>
  <c r="I343" i="41"/>
  <c r="G343" i="41"/>
  <c r="F204" i="49"/>
  <c r="O204" i="49"/>
  <c r="F343" i="41"/>
  <c r="E204" i="49"/>
  <c r="M204" i="49"/>
  <c r="E343" i="41"/>
  <c r="D204" i="49"/>
  <c r="B343" i="41"/>
  <c r="B340" i="41"/>
  <c r="I286" i="41"/>
  <c r="B286" i="41"/>
  <c r="I279" i="41"/>
  <c r="G279" i="41"/>
  <c r="F186" i="49"/>
  <c r="O186" i="49"/>
  <c r="F279" i="41"/>
  <c r="E186" i="49"/>
  <c r="M186" i="49"/>
  <c r="E279" i="41"/>
  <c r="D186" i="49"/>
  <c r="B279" i="41"/>
  <c r="E276" i="41"/>
  <c r="D112" i="49"/>
  <c r="F276" i="41"/>
  <c r="E112" i="49"/>
  <c r="M112" i="49"/>
  <c r="G276" i="41"/>
  <c r="F112" i="49"/>
  <c r="O112" i="49"/>
  <c r="I276" i="41"/>
  <c r="B277" i="41"/>
  <c r="B276" i="41"/>
  <c r="H1760" i="56"/>
  <c r="K1760" i="56"/>
  <c r="H1763" i="56"/>
  <c r="K1763" i="56"/>
  <c r="H1765" i="56"/>
  <c r="K1765" i="56"/>
  <c r="H1758" i="56"/>
  <c r="K1758" i="56"/>
  <c r="L1718" i="56"/>
  <c r="L1719" i="56"/>
  <c r="L1720" i="56"/>
  <c r="L1722" i="56"/>
  <c r="L1723" i="56"/>
  <c r="L1725" i="56"/>
  <c r="L1716" i="56"/>
  <c r="H1718" i="56"/>
  <c r="I1718" i="56"/>
  <c r="H1719" i="56"/>
  <c r="I1719" i="56"/>
  <c r="H1720" i="56"/>
  <c r="I1720" i="56"/>
  <c r="H1722" i="56"/>
  <c r="I1722" i="56"/>
  <c r="H1723" i="56"/>
  <c r="I1723" i="56"/>
  <c r="H1725" i="56"/>
  <c r="I1725" i="56"/>
  <c r="I1716" i="56"/>
  <c r="H1716" i="56"/>
  <c r="J1712" i="56"/>
  <c r="B1839" i="56"/>
  <c r="B1797" i="56"/>
  <c r="B1769" i="56"/>
  <c r="B1709" i="56"/>
  <c r="C259" i="41"/>
  <c r="C260" i="41"/>
  <c r="E259" i="41"/>
  <c r="D119" i="49"/>
  <c r="F259" i="41"/>
  <c r="E119" i="49"/>
  <c r="M119" i="49"/>
  <c r="G259" i="41"/>
  <c r="F119" i="49"/>
  <c r="O119" i="49"/>
  <c r="I259" i="41"/>
  <c r="E260" i="41"/>
  <c r="D127" i="49"/>
  <c r="F260" i="41"/>
  <c r="E127" i="49"/>
  <c r="M127" i="49"/>
  <c r="G260" i="41"/>
  <c r="F127" i="49"/>
  <c r="O127" i="49"/>
  <c r="I260" i="41"/>
  <c r="E261" i="41"/>
  <c r="D53" i="49"/>
  <c r="F261" i="41"/>
  <c r="E53" i="49"/>
  <c r="M53" i="49"/>
  <c r="G261" i="41"/>
  <c r="F53" i="49"/>
  <c r="O53" i="49"/>
  <c r="I261" i="41"/>
  <c r="B267" i="41"/>
  <c r="E267" i="41"/>
  <c r="C267" i="41"/>
  <c r="K1676" i="56"/>
  <c r="L1676" i="56"/>
  <c r="H1683" i="56"/>
  <c r="I1683" i="56"/>
  <c r="H1685" i="56"/>
  <c r="I1685" i="56"/>
  <c r="H1687" i="56"/>
  <c r="I1687" i="56"/>
  <c r="H1688" i="56"/>
  <c r="I1688" i="56"/>
  <c r="H1690" i="56"/>
  <c r="I1690" i="56"/>
  <c r="K1669" i="56"/>
  <c r="K1683" i="56"/>
  <c r="L1683" i="56"/>
  <c r="K1671" i="56"/>
  <c r="L1671" i="56"/>
  <c r="K1673" i="56"/>
  <c r="L1673" i="56"/>
  <c r="K1674" i="56"/>
  <c r="L1674" i="56"/>
  <c r="I257" i="41"/>
  <c r="G257" i="41"/>
  <c r="F29" i="49"/>
  <c r="O29" i="49"/>
  <c r="F257" i="41"/>
  <c r="E29" i="49"/>
  <c r="M29" i="49"/>
  <c r="E257" i="41"/>
  <c r="D29" i="49"/>
  <c r="C257" i="41"/>
  <c r="B257" i="41"/>
  <c r="I258" i="41"/>
  <c r="G258" i="41"/>
  <c r="F51" i="49"/>
  <c r="O51" i="49"/>
  <c r="F258" i="41"/>
  <c r="E51" i="49"/>
  <c r="M51" i="49"/>
  <c r="E258" i="41"/>
  <c r="D51" i="49"/>
  <c r="C258" i="41"/>
  <c r="B258" i="41"/>
  <c r="I256" i="41"/>
  <c r="G256" i="41"/>
  <c r="F140" i="49"/>
  <c r="O140" i="49"/>
  <c r="F256" i="41"/>
  <c r="E140" i="49"/>
  <c r="M140" i="49"/>
  <c r="E256" i="41"/>
  <c r="D140" i="49"/>
  <c r="C256" i="41"/>
  <c r="B256" i="41"/>
  <c r="I263" i="41"/>
  <c r="G263" i="41"/>
  <c r="F263" i="41"/>
  <c r="E263" i="41"/>
  <c r="C263" i="41"/>
  <c r="B263" i="41"/>
  <c r="I255" i="41"/>
  <c r="G255" i="41"/>
  <c r="F227" i="49"/>
  <c r="O227" i="49"/>
  <c r="F255" i="41"/>
  <c r="E227" i="49"/>
  <c r="M227" i="49"/>
  <c r="E255" i="41"/>
  <c r="D227" i="49"/>
  <c r="C255" i="41"/>
  <c r="B255" i="41"/>
  <c r="I254" i="41"/>
  <c r="G254" i="41"/>
  <c r="F225" i="49"/>
  <c r="O225" i="49"/>
  <c r="F254" i="41"/>
  <c r="E225" i="49"/>
  <c r="M225" i="49"/>
  <c r="E254" i="41"/>
  <c r="D225" i="49"/>
  <c r="C254" i="41"/>
  <c r="B254" i="41"/>
  <c r="M1991" i="56"/>
  <c r="M1989" i="56"/>
  <c r="H1734" i="56"/>
  <c r="K1734" i="56"/>
  <c r="L1734" i="56"/>
  <c r="H1733" i="56"/>
  <c r="H1736" i="56"/>
  <c r="H1731" i="56"/>
  <c r="K1731" i="56"/>
  <c r="L1731" i="56"/>
  <c r="H1729" i="56"/>
  <c r="K1729" i="56"/>
  <c r="L1729" i="56"/>
  <c r="E277" i="41"/>
  <c r="H1762" i="56"/>
  <c r="K1762" i="56"/>
  <c r="K1767" i="56"/>
  <c r="M1740" i="56"/>
  <c r="K1928" i="56"/>
  <c r="L1928" i="56"/>
  <c r="M1928" i="56"/>
  <c r="L1669" i="56"/>
  <c r="L1677" i="56"/>
  <c r="M1665" i="56"/>
  <c r="L1901" i="56"/>
  <c r="K1690" i="56"/>
  <c r="K1685" i="56"/>
  <c r="L1685" i="56"/>
  <c r="K1688" i="56"/>
  <c r="K1687" i="56"/>
  <c r="L1687" i="56"/>
  <c r="K1736" i="56"/>
  <c r="L1736" i="56"/>
  <c r="K1733" i="56"/>
  <c r="L1733" i="56"/>
  <c r="K1712" i="56"/>
  <c r="L1712" i="56"/>
  <c r="L1919" i="56"/>
  <c r="M1919" i="56"/>
  <c r="L1688" i="56"/>
  <c r="L1690" i="56"/>
  <c r="L1911" i="56"/>
  <c r="M1911" i="56"/>
  <c r="L1737" i="56"/>
  <c r="L1920" i="56"/>
  <c r="M1920" i="56"/>
  <c r="K1737" i="56"/>
  <c r="L1691" i="56"/>
  <c r="M1679" i="56"/>
  <c r="L1912" i="56"/>
  <c r="M1912" i="56"/>
  <c r="L1738" i="56"/>
  <c r="M1709" i="56"/>
  <c r="L1902" i="56"/>
  <c r="L1903" i="56"/>
  <c r="M1903" i="56"/>
  <c r="L1933" i="56"/>
  <c r="M1933" i="56"/>
  <c r="L1287" i="56"/>
  <c r="M1286" i="56"/>
  <c r="I219" i="41"/>
  <c r="G219" i="41"/>
  <c r="F219" i="41"/>
  <c r="E219" i="41"/>
  <c r="K1295" i="56"/>
  <c r="L1295" i="56"/>
  <c r="K1294" i="56"/>
  <c r="L1294" i="56"/>
  <c r="K1291" i="56"/>
  <c r="L1291" i="56"/>
  <c r="K1279" i="56"/>
  <c r="L1279" i="56"/>
  <c r="K1283" i="56"/>
  <c r="L1283" i="56"/>
  <c r="K1282" i="56"/>
  <c r="L1282" i="56"/>
  <c r="H1281" i="56"/>
  <c r="K1238" i="56"/>
  <c r="K1237" i="56"/>
  <c r="K1234" i="56"/>
  <c r="J1235" i="56"/>
  <c r="H1236" i="56"/>
  <c r="K1236" i="56"/>
  <c r="K1424" i="56"/>
  <c r="J1424" i="56"/>
  <c r="L1424" i="56"/>
  <c r="L1432" i="56"/>
  <c r="M1422" i="56"/>
  <c r="J1399" i="56"/>
  <c r="J1398" i="56"/>
  <c r="J1396" i="56"/>
  <c r="L1396" i="56"/>
  <c r="M1396" i="56"/>
  <c r="K1432" i="56"/>
  <c r="M1898" i="56"/>
  <c r="M1922" i="56"/>
  <c r="M1917" i="56"/>
  <c r="K1281" i="56"/>
  <c r="L1281" i="56"/>
  <c r="H1293" i="56"/>
  <c r="K1293" i="56"/>
  <c r="L1293" i="56"/>
  <c r="H1280" i="56"/>
  <c r="H1235" i="56"/>
  <c r="K1235" i="56"/>
  <c r="K1239" i="56"/>
  <c r="M1232" i="56"/>
  <c r="L1907" i="56"/>
  <c r="M1907" i="56"/>
  <c r="M1915" i="56"/>
  <c r="M1905" i="56"/>
  <c r="L1939" i="56"/>
  <c r="M1938" i="56"/>
  <c r="K1280" i="56"/>
  <c r="L1280" i="56"/>
  <c r="L1284" i="56"/>
  <c r="H1292" i="56"/>
  <c r="K1292" i="56"/>
  <c r="L1292" i="56"/>
  <c r="L1296" i="56"/>
  <c r="H39" i="63"/>
  <c r="I39" i="63"/>
  <c r="F39" i="63"/>
  <c r="E39" i="63"/>
  <c r="D39" i="63"/>
  <c r="H35" i="63"/>
  <c r="I35" i="63"/>
  <c r="F35" i="63"/>
  <c r="E35" i="63"/>
  <c r="D35" i="63"/>
  <c r="H33" i="63"/>
  <c r="I33" i="63"/>
  <c r="F33" i="63"/>
  <c r="E33" i="63"/>
  <c r="D33" i="63"/>
  <c r="H32" i="63"/>
  <c r="I32" i="63"/>
  <c r="F32" i="63"/>
  <c r="E32" i="63"/>
  <c r="D32" i="63"/>
  <c r="H37" i="63"/>
  <c r="I37" i="63"/>
  <c r="F37" i="63"/>
  <c r="E37" i="63"/>
  <c r="D37" i="63"/>
  <c r="H36" i="63"/>
  <c r="I36" i="63"/>
  <c r="F36" i="63"/>
  <c r="E36" i="63"/>
  <c r="D36" i="63"/>
  <c r="L283" i="56"/>
  <c r="M283" i="56"/>
  <c r="M285" i="56"/>
  <c r="M279" i="56"/>
  <c r="E98" i="41"/>
  <c r="C98" i="41"/>
  <c r="B98" i="41"/>
  <c r="C99" i="41"/>
  <c r="B99" i="41"/>
  <c r="E99" i="41"/>
  <c r="C100" i="41"/>
  <c r="B100" i="41"/>
  <c r="K7" i="41"/>
  <c r="K6" i="41"/>
  <c r="K5" i="41"/>
  <c r="K8" i="41"/>
  <c r="K4" i="41"/>
  <c r="L288" i="56"/>
  <c r="M288" i="56"/>
  <c r="M287" i="56"/>
  <c r="L296" i="56"/>
  <c r="M295" i="56"/>
  <c r="E100" i="41"/>
  <c r="J10" i="74"/>
  <c r="H40" i="63"/>
  <c r="I40" i="63"/>
  <c r="F40" i="63"/>
  <c r="E40" i="63"/>
  <c r="D40" i="63"/>
  <c r="H38" i="63"/>
  <c r="I38" i="63"/>
  <c r="F38" i="63"/>
  <c r="E38" i="63"/>
  <c r="D38" i="63"/>
  <c r="G94" i="63"/>
  <c r="G93" i="63"/>
  <c r="G92" i="63"/>
  <c r="H94" i="63"/>
  <c r="F94" i="63"/>
  <c r="E94" i="63"/>
  <c r="D94" i="63"/>
  <c r="H93" i="63"/>
  <c r="F93" i="63"/>
  <c r="E93" i="63"/>
  <c r="D93" i="63"/>
  <c r="H92" i="63"/>
  <c r="F92" i="63"/>
  <c r="E92" i="63"/>
  <c r="D92" i="63"/>
  <c r="G84" i="63"/>
  <c r="H86" i="63"/>
  <c r="I86" i="63"/>
  <c r="F86" i="63"/>
  <c r="E86" i="63"/>
  <c r="D86" i="63"/>
  <c r="H85" i="63"/>
  <c r="I85" i="63"/>
  <c r="F85" i="63"/>
  <c r="E85" i="63"/>
  <c r="D85" i="63"/>
  <c r="H84" i="63"/>
  <c r="F84" i="63"/>
  <c r="E84" i="63"/>
  <c r="D84" i="63"/>
  <c r="H83" i="63"/>
  <c r="I83" i="63"/>
  <c r="F83" i="63"/>
  <c r="E83" i="63"/>
  <c r="D83" i="63"/>
  <c r="H82" i="63"/>
  <c r="I82" i="63"/>
  <c r="F82" i="63"/>
  <c r="E82" i="63"/>
  <c r="D82" i="63"/>
  <c r="I92" i="63"/>
  <c r="I93" i="63"/>
  <c r="I94" i="63"/>
  <c r="I84" i="63"/>
  <c r="H31" i="63"/>
  <c r="I31" i="63"/>
  <c r="H81" i="63"/>
  <c r="H91" i="63"/>
  <c r="E20" i="71"/>
  <c r="I81" i="63"/>
  <c r="I91" i="63"/>
  <c r="G179" i="56"/>
  <c r="M531" i="56"/>
  <c r="M530" i="56"/>
  <c r="M529" i="56"/>
  <c r="M506" i="56"/>
  <c r="M517" i="56"/>
  <c r="M516" i="56"/>
  <c r="M515" i="56"/>
  <c r="M514" i="56"/>
  <c r="M513" i="56"/>
  <c r="M512" i="56"/>
  <c r="M511" i="56"/>
  <c r="M510" i="56"/>
  <c r="M509" i="56"/>
  <c r="M508" i="56"/>
  <c r="M507" i="56"/>
  <c r="M501" i="56"/>
  <c r="M500" i="56"/>
  <c r="M499" i="56"/>
  <c r="M498" i="56"/>
  <c r="M497" i="56"/>
  <c r="M496" i="56"/>
  <c r="M495" i="56"/>
  <c r="M494" i="56"/>
  <c r="M493" i="56"/>
  <c r="M492" i="56"/>
  <c r="M491" i="56"/>
  <c r="M490" i="56"/>
  <c r="M489" i="56"/>
  <c r="M488" i="56"/>
  <c r="M487" i="56"/>
  <c r="M486" i="56"/>
  <c r="M485" i="56"/>
  <c r="M484" i="56"/>
  <c r="M483" i="56"/>
  <c r="M482" i="56"/>
  <c r="M481" i="56"/>
  <c r="M480" i="56"/>
  <c r="M475" i="56"/>
  <c r="M469" i="56"/>
  <c r="M468" i="56"/>
  <c r="M467" i="56"/>
  <c r="M466" i="56"/>
  <c r="M465" i="56"/>
  <c r="M464" i="56"/>
  <c r="M463" i="56"/>
  <c r="M462" i="56"/>
  <c r="M461" i="56"/>
  <c r="M460" i="56"/>
  <c r="M459" i="56"/>
  <c r="M458" i="56"/>
  <c r="M457" i="56"/>
  <c r="M456" i="56"/>
  <c r="M455" i="56"/>
  <c r="M454" i="56"/>
  <c r="M453" i="56"/>
  <c r="M452" i="56"/>
  <c r="M451" i="56"/>
  <c r="M450" i="56"/>
  <c r="K445" i="56"/>
  <c r="M445" i="56"/>
  <c r="K444" i="56"/>
  <c r="M444" i="56"/>
  <c r="K443" i="56"/>
  <c r="M443" i="56"/>
  <c r="K442" i="56"/>
  <c r="M442" i="56"/>
  <c r="K441" i="56"/>
  <c r="M441" i="56"/>
  <c r="K440" i="56"/>
  <c r="M440" i="56"/>
  <c r="K439" i="56"/>
  <c r="M439" i="56"/>
  <c r="K438" i="56"/>
  <c r="M438" i="56"/>
  <c r="K437" i="56"/>
  <c r="M437" i="56"/>
  <c r="K436" i="56"/>
  <c r="M436" i="56"/>
  <c r="K435" i="56"/>
  <c r="M435" i="56"/>
  <c r="K434" i="56"/>
  <c r="M434" i="56"/>
  <c r="K433" i="56"/>
  <c r="M433" i="56"/>
  <c r="K432" i="56"/>
  <c r="M432" i="56"/>
  <c r="K431" i="56"/>
  <c r="M431" i="56"/>
  <c r="K430" i="56"/>
  <c r="M430" i="56"/>
  <c r="K429" i="56"/>
  <c r="M429" i="56"/>
  <c r="K428" i="56"/>
  <c r="M428" i="56"/>
  <c r="K427" i="56"/>
  <c r="M427" i="56"/>
  <c r="K426" i="56"/>
  <c r="M426" i="56"/>
  <c r="K425" i="56"/>
  <c r="M425" i="56"/>
  <c r="K424" i="56"/>
  <c r="M424" i="56"/>
  <c r="L417" i="56"/>
  <c r="M411" i="56"/>
  <c r="L537" i="56"/>
  <c r="K409" i="56"/>
  <c r="L409" i="56"/>
  <c r="H405" i="56"/>
  <c r="M405" i="56"/>
  <c r="H404" i="56"/>
  <c r="M404" i="56"/>
  <c r="M371" i="56"/>
  <c r="M372" i="56"/>
  <c r="M373" i="56"/>
  <c r="M374" i="56"/>
  <c r="M375" i="56"/>
  <c r="M376" i="56"/>
  <c r="M377" i="56"/>
  <c r="M378" i="56"/>
  <c r="M379" i="56"/>
  <c r="M380" i="56"/>
  <c r="M381" i="56"/>
  <c r="M382" i="56"/>
  <c r="M383" i="56"/>
  <c r="M384" i="56"/>
  <c r="M385" i="56"/>
  <c r="M386" i="56"/>
  <c r="M387" i="56"/>
  <c r="M388" i="56"/>
  <c r="M389" i="56"/>
  <c r="M390" i="56"/>
  <c r="M391" i="56"/>
  <c r="M392" i="56"/>
  <c r="M393" i="56"/>
  <c r="M394" i="56"/>
  <c r="M370" i="56"/>
  <c r="M399" i="56"/>
  <c r="M400" i="56"/>
  <c r="L365" i="56"/>
  <c r="L364" i="56"/>
  <c r="K354" i="56"/>
  <c r="K353" i="56"/>
  <c r="M537" i="56"/>
  <c r="I120" i="41"/>
  <c r="I119" i="41"/>
  <c r="M401" i="56"/>
  <c r="M397" i="56"/>
  <c r="M395" i="56"/>
  <c r="M176" i="56"/>
  <c r="G180" i="56"/>
  <c r="M532" i="56"/>
  <c r="M518" i="56"/>
  <c r="M478" i="56"/>
  <c r="M504" i="56"/>
  <c r="M472" i="56"/>
  <c r="M476" i="56"/>
  <c r="M502" i="56"/>
  <c r="M448" i="56"/>
  <c r="M470" i="56"/>
  <c r="M446" i="56"/>
  <c r="M422" i="56"/>
  <c r="M406" i="56"/>
  <c r="M403" i="56"/>
  <c r="M368" i="56"/>
  <c r="L366" i="56"/>
  <c r="M357" i="56"/>
  <c r="K355" i="56"/>
  <c r="M349" i="56"/>
  <c r="I78" i="41"/>
  <c r="G78" i="41"/>
  <c r="F44" i="49"/>
  <c r="O44" i="49"/>
  <c r="F78" i="41"/>
  <c r="E44" i="49"/>
  <c r="M44" i="49"/>
  <c r="E78" i="41"/>
  <c r="D44" i="49"/>
  <c r="B78" i="41"/>
  <c r="I116" i="41"/>
  <c r="G116" i="41"/>
  <c r="F83" i="49"/>
  <c r="O83" i="49"/>
  <c r="F116" i="41"/>
  <c r="E83" i="49"/>
  <c r="M83" i="49"/>
  <c r="E116" i="41"/>
  <c r="D83" i="49"/>
  <c r="I117" i="41"/>
  <c r="G117" i="41"/>
  <c r="F169" i="49"/>
  <c r="O169" i="49"/>
  <c r="F117" i="41"/>
  <c r="E169" i="49"/>
  <c r="M169" i="49"/>
  <c r="E117" i="41"/>
  <c r="D169" i="49"/>
  <c r="G122" i="41"/>
  <c r="F144" i="49"/>
  <c r="O144" i="49"/>
  <c r="F122" i="41"/>
  <c r="E144" i="49"/>
  <c r="M144" i="49"/>
  <c r="E122" i="41"/>
  <c r="D144" i="49"/>
  <c r="E118" i="41"/>
  <c r="D163" i="49"/>
  <c r="L1530" i="56"/>
  <c r="M1529" i="56"/>
  <c r="K1409" i="56"/>
  <c r="M1409" i="56"/>
  <c r="H1417" i="56"/>
  <c r="K1417" i="56"/>
  <c r="G1417" i="56"/>
  <c r="G1418" i="56"/>
  <c r="G1410" i="56"/>
  <c r="J1520" i="56"/>
  <c r="J1521" i="56"/>
  <c r="J1522" i="56"/>
  <c r="J1523" i="56"/>
  <c r="I1524" i="56"/>
  <c r="J1524" i="56"/>
  <c r="J1519" i="56"/>
  <c r="H1520" i="56"/>
  <c r="H1521" i="56"/>
  <c r="H1522" i="56"/>
  <c r="H1523" i="56"/>
  <c r="H1519" i="56"/>
  <c r="G1512" i="56"/>
  <c r="G1513" i="56"/>
  <c r="G1514" i="56"/>
  <c r="G1515" i="56"/>
  <c r="J1510" i="56"/>
  <c r="J1511" i="56"/>
  <c r="J1512" i="56"/>
  <c r="J1513" i="56"/>
  <c r="J1514" i="56"/>
  <c r="I1515" i="56"/>
  <c r="J1515" i="56"/>
  <c r="H1511" i="56"/>
  <c r="H1512" i="56"/>
  <c r="H1513" i="56"/>
  <c r="H1514" i="56"/>
  <c r="H1515" i="56"/>
  <c r="H1510" i="56"/>
  <c r="G1510" i="56"/>
  <c r="I233" i="41"/>
  <c r="G233" i="41"/>
  <c r="F233" i="41"/>
  <c r="E233" i="41"/>
  <c r="B233" i="41"/>
  <c r="H1503" i="56"/>
  <c r="H1524" i="56"/>
  <c r="G1503" i="56"/>
  <c r="G1524" i="56"/>
  <c r="I1493" i="56"/>
  <c r="L1493" i="56"/>
  <c r="M1493" i="56"/>
  <c r="H1455" i="56"/>
  <c r="K1455" i="56"/>
  <c r="H1456" i="56"/>
  <c r="K1456" i="56"/>
  <c r="H1457" i="56"/>
  <c r="K1457" i="56"/>
  <c r="H1458" i="56"/>
  <c r="K1458" i="56"/>
  <c r="H1462" i="56"/>
  <c r="K1462" i="56"/>
  <c r="H1463" i="56"/>
  <c r="K1463" i="56"/>
  <c r="H1464" i="56"/>
  <c r="K1464" i="56"/>
  <c r="H1465" i="56"/>
  <c r="K1465" i="56"/>
  <c r="I1652" i="56"/>
  <c r="L1652" i="56"/>
  <c r="L1651" i="56"/>
  <c r="L1391" i="56"/>
  <c r="M1391" i="56"/>
  <c r="K1323" i="56"/>
  <c r="M1323" i="56"/>
  <c r="K1215" i="56"/>
  <c r="M1215" i="56"/>
  <c r="K1214" i="56"/>
  <c r="M1214" i="56"/>
  <c r="L1227" i="56"/>
  <c r="M1417" i="56"/>
  <c r="L1503" i="56"/>
  <c r="L1524" i="56"/>
  <c r="M1524" i="56"/>
  <c r="L1514" i="56"/>
  <c r="M1514" i="56"/>
  <c r="I1514" i="56"/>
  <c r="L1653" i="56"/>
  <c r="M1649" i="56"/>
  <c r="M1503" i="56"/>
  <c r="L1371" i="56"/>
  <c r="L1299" i="56"/>
  <c r="M1298" i="56"/>
  <c r="I220" i="41"/>
  <c r="G220" i="41"/>
  <c r="F220" i="41"/>
  <c r="E220" i="41"/>
  <c r="H1207" i="56"/>
  <c r="I1207" i="56"/>
  <c r="J1207" i="56"/>
  <c r="H1208" i="56"/>
  <c r="I1208" i="56"/>
  <c r="J1208" i="56"/>
  <c r="H1206" i="56"/>
  <c r="I1206" i="56"/>
  <c r="J1206" i="56"/>
  <c r="G1207" i="56"/>
  <c r="G1206" i="56"/>
  <c r="I210" i="41"/>
  <c r="G210" i="41"/>
  <c r="F210" i="41"/>
  <c r="E210" i="41"/>
  <c r="L1089" i="56"/>
  <c r="G1089" i="56"/>
  <c r="L1088" i="56"/>
  <c r="M1088" i="56"/>
  <c r="L1087" i="56"/>
  <c r="M1087" i="56"/>
  <c r="L1086" i="56"/>
  <c r="M1086" i="56"/>
  <c r="L1085" i="56"/>
  <c r="M1085" i="56"/>
  <c r="L1084" i="56"/>
  <c r="M1084" i="56"/>
  <c r="L1083" i="56"/>
  <c r="M1083" i="56"/>
  <c r="I200" i="41"/>
  <c r="G200" i="41"/>
  <c r="F200" i="41"/>
  <c r="E200" i="41"/>
  <c r="G943" i="56"/>
  <c r="G944" i="56"/>
  <c r="G945" i="56"/>
  <c r="G946" i="56"/>
  <c r="G947" i="56"/>
  <c r="G948" i="56"/>
  <c r="G949" i="56"/>
  <c r="G950" i="56"/>
  <c r="H943" i="56"/>
  <c r="H944" i="56"/>
  <c r="H948" i="56"/>
  <c r="H949" i="56"/>
  <c r="H950" i="56"/>
  <c r="I943" i="56"/>
  <c r="I944" i="56"/>
  <c r="I946" i="56"/>
  <c r="I947" i="56"/>
  <c r="I948" i="56"/>
  <c r="I949" i="56"/>
  <c r="I950" i="56"/>
  <c r="J943" i="56"/>
  <c r="J944" i="56"/>
  <c r="J947" i="56"/>
  <c r="J948" i="56"/>
  <c r="J949" i="56"/>
  <c r="J950" i="56"/>
  <c r="H942" i="56"/>
  <c r="I942" i="56"/>
  <c r="J942" i="56"/>
  <c r="G942" i="56"/>
  <c r="I176" i="41"/>
  <c r="G176" i="41"/>
  <c r="F176" i="41"/>
  <c r="E176" i="41"/>
  <c r="O153" i="41"/>
  <c r="I153" i="41"/>
  <c r="G153" i="41"/>
  <c r="F20" i="49"/>
  <c r="O20" i="49"/>
  <c r="F153" i="41"/>
  <c r="E20" i="49"/>
  <c r="M20" i="49"/>
  <c r="E153" i="41"/>
  <c r="D20" i="49"/>
  <c r="M173" i="56"/>
  <c r="M171" i="56"/>
  <c r="M170" i="56"/>
  <c r="I76" i="41"/>
  <c r="G76" i="41"/>
  <c r="F200" i="49"/>
  <c r="O200" i="49"/>
  <c r="F76" i="41"/>
  <c r="E200" i="49"/>
  <c r="M200" i="49"/>
  <c r="E76" i="41"/>
  <c r="D200" i="49"/>
  <c r="C76" i="41"/>
  <c r="B76" i="41"/>
  <c r="H934" i="56"/>
  <c r="L934" i="56"/>
  <c r="M934" i="56"/>
  <c r="K884" i="56"/>
  <c r="H907" i="56"/>
  <c r="L907" i="56"/>
  <c r="M907" i="56"/>
  <c r="J887" i="56"/>
  <c r="H887" i="56"/>
  <c r="J933" i="56"/>
  <c r="J946" i="56"/>
  <c r="H933" i="56"/>
  <c r="H946" i="56"/>
  <c r="K888" i="56"/>
  <c r="M888" i="56"/>
  <c r="K889" i="56"/>
  <c r="M889" i="56"/>
  <c r="L936" i="56"/>
  <c r="M936" i="56"/>
  <c r="L937" i="56"/>
  <c r="M937" i="56"/>
  <c r="K886" i="56"/>
  <c r="M886" i="56"/>
  <c r="K881" i="56"/>
  <c r="H76" i="63"/>
  <c r="I76" i="63"/>
  <c r="F76" i="63"/>
  <c r="E76" i="63"/>
  <c r="D76" i="63"/>
  <c r="B192" i="41"/>
  <c r="G1015" i="56"/>
  <c r="K1013" i="56"/>
  <c r="M1013" i="56"/>
  <c r="K1014" i="56"/>
  <c r="M1014" i="56"/>
  <c r="H74" i="63"/>
  <c r="I74" i="63"/>
  <c r="F74" i="63"/>
  <c r="E74" i="63"/>
  <c r="D74" i="63"/>
  <c r="D75" i="63"/>
  <c r="E75" i="63"/>
  <c r="F75" i="63"/>
  <c r="H75" i="63"/>
  <c r="I75" i="63"/>
  <c r="K1643" i="56"/>
  <c r="K1645" i="56"/>
  <c r="H73" i="63"/>
  <c r="L1207" i="56"/>
  <c r="M1207" i="56"/>
  <c r="L1208" i="56"/>
  <c r="L943" i="56"/>
  <c r="M943" i="56"/>
  <c r="L1206" i="56"/>
  <c r="M1206" i="56"/>
  <c r="L949" i="56"/>
  <c r="M949" i="56"/>
  <c r="L948" i="56"/>
  <c r="M948" i="56"/>
  <c r="L942" i="56"/>
  <c r="M942" i="56"/>
  <c r="L944" i="56"/>
  <c r="M944" i="56"/>
  <c r="L946" i="56"/>
  <c r="M946" i="56"/>
  <c r="L950" i="56"/>
  <c r="M950" i="56"/>
  <c r="M1089" i="56"/>
  <c r="M1081" i="56"/>
  <c r="H947" i="56"/>
  <c r="L947" i="56"/>
  <c r="M947" i="56"/>
  <c r="L933" i="56"/>
  <c r="M933" i="56"/>
  <c r="K887" i="56"/>
  <c r="M887" i="56"/>
  <c r="M1015" i="56"/>
  <c r="M1012" i="56"/>
  <c r="E192" i="41"/>
  <c r="D173" i="49"/>
  <c r="I73" i="63"/>
  <c r="I249" i="41"/>
  <c r="G249" i="41"/>
  <c r="F100" i="49"/>
  <c r="O100" i="49"/>
  <c r="F249" i="41"/>
  <c r="E100" i="49"/>
  <c r="M100" i="49"/>
  <c r="E249" i="41"/>
  <c r="D100" i="49"/>
  <c r="B249" i="41"/>
  <c r="H58" i="63"/>
  <c r="I58" i="63"/>
  <c r="F58" i="63"/>
  <c r="E58" i="63"/>
  <c r="D58" i="63"/>
  <c r="H57" i="63"/>
  <c r="I57" i="63"/>
  <c r="F57" i="63"/>
  <c r="E57" i="63"/>
  <c r="D57" i="63"/>
  <c r="H56" i="63"/>
  <c r="I56" i="63"/>
  <c r="F56" i="63"/>
  <c r="E56" i="63"/>
  <c r="D56" i="63"/>
  <c r="H55" i="63"/>
  <c r="I55" i="63"/>
  <c r="F55" i="63"/>
  <c r="E55" i="63"/>
  <c r="D55" i="63"/>
  <c r="H54" i="63"/>
  <c r="G54" i="63"/>
  <c r="F54" i="63"/>
  <c r="E54" i="63"/>
  <c r="D54" i="63"/>
  <c r="G64" i="63"/>
  <c r="H64" i="63"/>
  <c r="F64" i="63"/>
  <c r="E64" i="63"/>
  <c r="D64" i="63"/>
  <c r="D65" i="63"/>
  <c r="E65" i="63"/>
  <c r="F65" i="63"/>
  <c r="H65" i="63"/>
  <c r="I65" i="63"/>
  <c r="D66" i="63"/>
  <c r="E66" i="63"/>
  <c r="F66" i="63"/>
  <c r="H66" i="63"/>
  <c r="I66" i="63"/>
  <c r="G1003" i="56"/>
  <c r="F67" i="63"/>
  <c r="F68" i="63"/>
  <c r="H1003" i="56"/>
  <c r="H1007" i="56"/>
  <c r="M1007" i="56"/>
  <c r="M1006" i="56"/>
  <c r="B191" i="41"/>
  <c r="G1002" i="56"/>
  <c r="H1010" i="56"/>
  <c r="M1010" i="56"/>
  <c r="M1009" i="56"/>
  <c r="H1002" i="56"/>
  <c r="M999" i="56"/>
  <c r="M998" i="56"/>
  <c r="M996" i="56"/>
  <c r="M995" i="56"/>
  <c r="K1644" i="56"/>
  <c r="G1613" i="56"/>
  <c r="G1614" i="56"/>
  <c r="K1405" i="56"/>
  <c r="K1414" i="56"/>
  <c r="K1415" i="56"/>
  <c r="K1416" i="56"/>
  <c r="M1416" i="56"/>
  <c r="K1413" i="56"/>
  <c r="K1406" i="56"/>
  <c r="K1407" i="56"/>
  <c r="K1408" i="56"/>
  <c r="M1408" i="56"/>
  <c r="L1226" i="56"/>
  <c r="M1226" i="56"/>
  <c r="M1227" i="56"/>
  <c r="K1140" i="56"/>
  <c r="M1140" i="56"/>
  <c r="K1139" i="56"/>
  <c r="M1139" i="56"/>
  <c r="K1141" i="56"/>
  <c r="L1200" i="56"/>
  <c r="M1200" i="56"/>
  <c r="L1199" i="56"/>
  <c r="M1199" i="56"/>
  <c r="K1027" i="56"/>
  <c r="K1022" i="56"/>
  <c r="M1022" i="56"/>
  <c r="K1023" i="56"/>
  <c r="M1023" i="56"/>
  <c r="K1024" i="56"/>
  <c r="M1024" i="56"/>
  <c r="K1025" i="56"/>
  <c r="M1025" i="56"/>
  <c r="K1026" i="56"/>
  <c r="M1026" i="56"/>
  <c r="K1021" i="56"/>
  <c r="M1021" i="56"/>
  <c r="G1027" i="56"/>
  <c r="L1079" i="56"/>
  <c r="L1073" i="56"/>
  <c r="M1073" i="56"/>
  <c r="G1079" i="56"/>
  <c r="L1078" i="56"/>
  <c r="M1078" i="56"/>
  <c r="L1077" i="56"/>
  <c r="M1077" i="56"/>
  <c r="L1075" i="56"/>
  <c r="M1075" i="56"/>
  <c r="L1076" i="56"/>
  <c r="M1076" i="56"/>
  <c r="L1074" i="56"/>
  <c r="M1074" i="56"/>
  <c r="G168" i="56"/>
  <c r="M167" i="56"/>
  <c r="I75" i="41"/>
  <c r="G75" i="41"/>
  <c r="F208" i="49"/>
  <c r="O208" i="49"/>
  <c r="F75" i="41"/>
  <c r="E208" i="49"/>
  <c r="M208" i="49"/>
  <c r="E75" i="41"/>
  <c r="D208" i="49"/>
  <c r="C75" i="41"/>
  <c r="B75" i="41"/>
  <c r="G1141" i="56"/>
  <c r="G1142" i="56"/>
  <c r="L1201" i="56"/>
  <c r="G1201" i="56"/>
  <c r="M1027" i="56"/>
  <c r="I64" i="63"/>
  <c r="I54" i="63"/>
  <c r="G1202" i="56"/>
  <c r="G1208" i="56"/>
  <c r="M1003" i="56"/>
  <c r="E191" i="41"/>
  <c r="D174" i="49"/>
  <c r="M1002" i="56"/>
  <c r="M1201" i="56"/>
  <c r="M1202" i="56"/>
  <c r="M1197" i="56"/>
  <c r="M1079" i="56"/>
  <c r="M1071" i="56"/>
  <c r="M1141" i="56"/>
  <c r="M1142" i="56"/>
  <c r="M1137" i="56"/>
  <c r="H53" i="63"/>
  <c r="I53" i="63"/>
  <c r="M1019" i="56"/>
  <c r="M1208" i="56"/>
  <c r="M1209" i="56"/>
  <c r="M1204" i="56"/>
  <c r="G1209" i="56"/>
  <c r="M1004" i="56"/>
  <c r="M1001" i="56"/>
  <c r="H1100" i="56"/>
  <c r="H1101" i="56"/>
  <c r="H1102" i="56"/>
  <c r="H1103" i="56"/>
  <c r="H1104" i="56"/>
  <c r="H1111" i="56"/>
  <c r="K1111" i="56"/>
  <c r="M1111" i="56"/>
  <c r="M164" i="56"/>
  <c r="H1119" i="56"/>
  <c r="H1120" i="56"/>
  <c r="H1121" i="56"/>
  <c r="H1122" i="56"/>
  <c r="H1118" i="56"/>
  <c r="K1118" i="56"/>
  <c r="H1112" i="56"/>
  <c r="H1113" i="56"/>
  <c r="H1114" i="56"/>
  <c r="H1115" i="56"/>
  <c r="G1129" i="56"/>
  <c r="I1093" i="56"/>
  <c r="I932" i="56"/>
  <c r="I945" i="56"/>
  <c r="J932" i="56"/>
  <c r="J945" i="56"/>
  <c r="H932" i="56"/>
  <c r="H945" i="56"/>
  <c r="L935" i="56"/>
  <c r="M935" i="56"/>
  <c r="K885" i="56"/>
  <c r="M885" i="56"/>
  <c r="M884" i="56"/>
  <c r="K882" i="56"/>
  <c r="K883" i="56"/>
  <c r="I174" i="41"/>
  <c r="G174" i="41"/>
  <c r="F174" i="41"/>
  <c r="E174" i="41"/>
  <c r="K779" i="56"/>
  <c r="G663" i="56"/>
  <c r="L945" i="56"/>
  <c r="M945" i="56"/>
  <c r="M951" i="56"/>
  <c r="L932" i="56"/>
  <c r="M932" i="56"/>
  <c r="M906" i="56"/>
  <c r="G1107" i="56"/>
  <c r="G1125" i="56"/>
  <c r="G237" i="41"/>
  <c r="F237" i="41"/>
  <c r="E237" i="41"/>
  <c r="L804" i="56"/>
  <c r="L803" i="56"/>
  <c r="I161" i="41"/>
  <c r="G161" i="41"/>
  <c r="F167" i="49"/>
  <c r="O167" i="49"/>
  <c r="F161" i="41"/>
  <c r="E167" i="49"/>
  <c r="M167" i="49"/>
  <c r="E161" i="41"/>
  <c r="D167" i="49"/>
  <c r="B161" i="41"/>
  <c r="K778" i="56"/>
  <c r="I784" i="56"/>
  <c r="I783" i="56"/>
  <c r="H784" i="56"/>
  <c r="H783" i="56"/>
  <c r="M882" i="56"/>
  <c r="M881" i="56"/>
  <c r="M883" i="56"/>
  <c r="L930" i="56"/>
  <c r="M930" i="56"/>
  <c r="L931" i="56"/>
  <c r="M931" i="56"/>
  <c r="L929" i="56"/>
  <c r="M929" i="56"/>
  <c r="H966" i="56"/>
  <c r="I963" i="56"/>
  <c r="H963" i="56"/>
  <c r="I964" i="56"/>
  <c r="H964" i="56"/>
  <c r="M890" i="56"/>
  <c r="M891" i="56"/>
  <c r="G904" i="56"/>
  <c r="M938" i="56"/>
  <c r="M940" i="56"/>
  <c r="L805" i="56"/>
  <c r="M802" i="56"/>
  <c r="H969" i="56"/>
  <c r="I969" i="56"/>
  <c r="I968" i="56"/>
  <c r="H968" i="56"/>
  <c r="I966" i="56"/>
  <c r="L966" i="56"/>
  <c r="M966" i="56"/>
  <c r="I965" i="56"/>
  <c r="H965" i="56"/>
  <c r="L967" i="56"/>
  <c r="M967" i="56"/>
  <c r="L964" i="56"/>
  <c r="M964" i="56"/>
  <c r="M879" i="56"/>
  <c r="M903" i="56"/>
  <c r="M927" i="56"/>
  <c r="L969" i="56"/>
  <c r="M969" i="56"/>
  <c r="L968" i="56"/>
  <c r="M968" i="56"/>
  <c r="L965" i="56"/>
  <c r="M965" i="56"/>
  <c r="L963" i="56"/>
  <c r="M963" i="56"/>
  <c r="M662" i="56"/>
  <c r="G977" i="56"/>
  <c r="M972" i="56"/>
  <c r="G1490" i="56"/>
  <c r="G1511" i="56"/>
  <c r="I1498" i="56"/>
  <c r="I1499" i="56"/>
  <c r="I1500" i="56"/>
  <c r="I1501" i="56"/>
  <c r="I1502" i="56"/>
  <c r="I1490" i="56"/>
  <c r="I1491" i="56"/>
  <c r="I1492" i="56"/>
  <c r="L1494" i="56"/>
  <c r="I1489" i="56"/>
  <c r="I1510" i="56"/>
  <c r="G1502" i="56"/>
  <c r="G1523" i="56"/>
  <c r="G1501" i="56"/>
  <c r="G1522" i="56"/>
  <c r="G1500" i="56"/>
  <c r="G1521" i="56"/>
  <c r="G1499" i="56"/>
  <c r="G1520" i="56"/>
  <c r="G1498" i="56"/>
  <c r="G1519" i="56"/>
  <c r="G1464" i="56"/>
  <c r="M1464" i="56"/>
  <c r="G1463" i="56"/>
  <c r="M1463" i="56"/>
  <c r="G1462" i="56"/>
  <c r="M1462" i="56"/>
  <c r="G1465" i="56"/>
  <c r="M1465" i="56"/>
  <c r="G1458" i="56"/>
  <c r="M1458" i="56"/>
  <c r="G1455" i="56"/>
  <c r="M1455" i="56"/>
  <c r="G1456" i="56"/>
  <c r="M1456" i="56"/>
  <c r="K1436" i="56"/>
  <c r="L1436" i="56"/>
  <c r="K1445" i="56"/>
  <c r="K1446" i="56"/>
  <c r="K1447" i="56"/>
  <c r="K1448" i="56"/>
  <c r="K1444" i="56"/>
  <c r="K1437" i="56"/>
  <c r="K1438" i="56"/>
  <c r="L1438" i="56"/>
  <c r="K1439" i="56"/>
  <c r="L1439" i="56"/>
  <c r="K1440" i="56"/>
  <c r="M1440" i="56"/>
  <c r="G1437" i="56"/>
  <c r="G1457" i="56"/>
  <c r="M1457" i="56"/>
  <c r="G1447" i="56"/>
  <c r="G1446" i="56"/>
  <c r="G1445" i="56"/>
  <c r="G1448" i="56"/>
  <c r="G1444" i="56"/>
  <c r="L1502" i="56"/>
  <c r="I1523" i="56"/>
  <c r="L1501" i="56"/>
  <c r="L1522" i="56"/>
  <c r="M1522" i="56"/>
  <c r="I1522" i="56"/>
  <c r="M1494" i="56"/>
  <c r="L1515" i="56"/>
  <c r="M1515" i="56"/>
  <c r="L1500" i="56"/>
  <c r="L1521" i="56"/>
  <c r="M1521" i="56"/>
  <c r="I1521" i="56"/>
  <c r="L1492" i="56"/>
  <c r="I1513" i="56"/>
  <c r="L1499" i="56"/>
  <c r="L1520" i="56"/>
  <c r="I1520" i="56"/>
  <c r="L1491" i="56"/>
  <c r="I1512" i="56"/>
  <c r="L1498" i="56"/>
  <c r="L1519" i="56"/>
  <c r="M1519" i="56"/>
  <c r="I1519" i="56"/>
  <c r="L1490" i="56"/>
  <c r="I1511" i="56"/>
  <c r="L1489" i="56"/>
  <c r="M1438" i="56"/>
  <c r="M1436" i="56"/>
  <c r="M1444" i="56"/>
  <c r="M1448" i="56"/>
  <c r="L1444" i="56"/>
  <c r="L1446" i="56"/>
  <c r="M1439" i="56"/>
  <c r="L1448" i="56"/>
  <c r="L1440" i="56"/>
  <c r="M1445" i="56"/>
  <c r="G1466" i="56"/>
  <c r="L1437" i="56"/>
  <c r="L1445" i="56"/>
  <c r="G1459" i="56"/>
  <c r="M1447" i="56"/>
  <c r="M1437" i="56"/>
  <c r="L1447" i="56"/>
  <c r="M1446" i="56"/>
  <c r="M1520" i="56"/>
  <c r="M1500" i="56"/>
  <c r="M1498" i="56"/>
  <c r="M1490" i="56"/>
  <c r="L1511" i="56"/>
  <c r="M1511" i="56"/>
  <c r="M1492" i="56"/>
  <c r="L1513" i="56"/>
  <c r="M1513" i="56"/>
  <c r="M1501" i="56"/>
  <c r="M1499" i="56"/>
  <c r="M1489" i="56"/>
  <c r="L1510" i="56"/>
  <c r="M1510" i="56"/>
  <c r="M1491" i="56"/>
  <c r="L1512" i="56"/>
  <c r="M1512" i="56"/>
  <c r="M1502" i="56"/>
  <c r="L1523" i="56"/>
  <c r="M1523" i="56"/>
  <c r="L1449" i="56"/>
  <c r="L1441" i="56"/>
  <c r="M1449" i="56"/>
  <c r="M1441" i="56"/>
  <c r="I214" i="41"/>
  <c r="G214" i="41"/>
  <c r="F214" i="41"/>
  <c r="E214" i="41"/>
  <c r="H1225" i="56"/>
  <c r="L1225" i="56"/>
  <c r="L1399" i="56"/>
  <c r="M1399" i="56"/>
  <c r="L1398" i="56"/>
  <c r="M1398" i="56"/>
  <c r="K1320" i="56"/>
  <c r="M1320" i="56"/>
  <c r="K1321" i="56"/>
  <c r="M1321" i="56"/>
  <c r="K1322" i="56"/>
  <c r="M1322" i="56"/>
  <c r="K1324" i="56"/>
  <c r="M1324" i="56"/>
  <c r="K1319" i="56"/>
  <c r="M1319" i="56"/>
  <c r="K1313" i="56"/>
  <c r="M1313" i="56"/>
  <c r="K1314" i="56"/>
  <c r="M1314" i="56"/>
  <c r="K1315" i="56"/>
  <c r="M1315" i="56"/>
  <c r="K1316" i="56"/>
  <c r="M1316" i="56"/>
  <c r="K1312" i="56"/>
  <c r="M1312" i="56"/>
  <c r="K1306" i="56"/>
  <c r="M1306" i="56"/>
  <c r="K1307" i="56"/>
  <c r="M1307" i="56"/>
  <c r="K1308" i="56"/>
  <c r="M1308" i="56"/>
  <c r="K1305" i="56"/>
  <c r="M1305" i="56"/>
  <c r="K1318" i="56"/>
  <c r="M1318" i="56"/>
  <c r="K1311" i="56"/>
  <c r="M1311" i="56"/>
  <c r="K1304" i="56"/>
  <c r="M1304" i="56"/>
  <c r="B226" i="41"/>
  <c r="E226" i="41"/>
  <c r="L1372" i="56"/>
  <c r="M1372" i="56"/>
  <c r="M1371" i="56"/>
  <c r="L1375" i="56"/>
  <c r="M1375" i="56"/>
  <c r="L1374" i="56"/>
  <c r="M1374" i="56"/>
  <c r="L1373" i="56"/>
  <c r="M1373" i="56"/>
  <c r="L1383" i="56"/>
  <c r="M1383" i="56"/>
  <c r="L1382" i="56"/>
  <c r="M1382" i="56"/>
  <c r="L1381" i="56"/>
  <c r="M1381" i="56"/>
  <c r="L1380" i="56"/>
  <c r="M1380" i="56"/>
  <c r="L1379" i="56"/>
  <c r="M1379" i="56"/>
  <c r="L1378" i="56"/>
  <c r="M1378" i="56"/>
  <c r="L1386" i="56"/>
  <c r="M1386" i="56"/>
  <c r="L1387" i="56"/>
  <c r="M1387" i="56"/>
  <c r="L1388" i="56"/>
  <c r="M1388" i="56"/>
  <c r="L1389" i="56"/>
  <c r="M1389" i="56"/>
  <c r="L1390" i="56"/>
  <c r="M1390" i="56"/>
  <c r="L1385" i="56"/>
  <c r="M1385" i="56"/>
  <c r="H1213" i="56"/>
  <c r="K1213" i="56"/>
  <c r="M1213" i="56"/>
  <c r="M1216" i="56"/>
  <c r="M1212" i="56"/>
  <c r="L808" i="56"/>
  <c r="K1562" i="56"/>
  <c r="K1563" i="56"/>
  <c r="K1564" i="56"/>
  <c r="K1364" i="56"/>
  <c r="K1363" i="56"/>
  <c r="K1355" i="56"/>
  <c r="K1350" i="56"/>
  <c r="K1337" i="56"/>
  <c r="K1329" i="56"/>
  <c r="K1359" i="56"/>
  <c r="K1358" i="56"/>
  <c r="K1357" i="56"/>
  <c r="K1356" i="56"/>
  <c r="K1351" i="56"/>
  <c r="K1346" i="56"/>
  <c r="K1345" i="56"/>
  <c r="K1344" i="56"/>
  <c r="K1343" i="56"/>
  <c r="K1342" i="56"/>
  <c r="K1338" i="56"/>
  <c r="K1333" i="56"/>
  <c r="K1332" i="56"/>
  <c r="K1331" i="56"/>
  <c r="K1330" i="56"/>
  <c r="I209" i="41"/>
  <c r="G209" i="41"/>
  <c r="F209" i="41"/>
  <c r="E209" i="41"/>
  <c r="I208" i="41"/>
  <c r="G208" i="41"/>
  <c r="F208" i="41"/>
  <c r="E208" i="41"/>
  <c r="B205" i="41"/>
  <c r="K1187" i="56"/>
  <c r="K1186" i="56"/>
  <c r="K1185" i="56"/>
  <c r="K1184" i="56"/>
  <c r="K1183" i="56"/>
  <c r="K1172" i="56"/>
  <c r="K1171" i="56"/>
  <c r="K1170" i="56"/>
  <c r="K1169" i="56"/>
  <c r="K1168" i="56"/>
  <c r="K1164" i="56"/>
  <c r="K1163" i="56"/>
  <c r="K1162" i="56"/>
  <c r="K1161" i="56"/>
  <c r="K1160" i="56"/>
  <c r="K1156" i="56"/>
  <c r="K1155" i="56"/>
  <c r="K1154" i="56"/>
  <c r="K1153" i="56"/>
  <c r="K1179" i="56"/>
  <c r="K1178" i="56"/>
  <c r="K1177" i="56"/>
  <c r="K1176" i="56"/>
  <c r="K1045" i="56"/>
  <c r="K1044" i="56"/>
  <c r="K1043" i="56"/>
  <c r="K1042" i="56"/>
  <c r="K1115" i="56"/>
  <c r="K922" i="56"/>
  <c r="K921" i="56"/>
  <c r="K920" i="56"/>
  <c r="K919" i="56"/>
  <c r="K914" i="56"/>
  <c r="G660" i="56"/>
  <c r="M1637" i="56"/>
  <c r="F226" i="41"/>
  <c r="G226" i="41"/>
  <c r="M1525" i="56"/>
  <c r="M1504" i="56"/>
  <c r="M1495" i="56"/>
  <c r="M1516" i="56"/>
  <c r="M1400" i="56"/>
  <c r="M1394" i="56"/>
  <c r="L1451" i="56"/>
  <c r="M1451" i="56"/>
  <c r="M1434" i="56"/>
  <c r="M1225" i="56"/>
  <c r="M1228" i="56"/>
  <c r="M1224" i="56"/>
  <c r="M1325" i="56"/>
  <c r="M1302" i="56"/>
  <c r="M1392" i="56"/>
  <c r="M1369" i="56"/>
  <c r="K1360" i="56"/>
  <c r="M1354" i="56"/>
  <c r="K1352" i="56"/>
  <c r="M1349" i="56"/>
  <c r="K1365" i="56"/>
  <c r="M1362" i="56"/>
  <c r="K1339" i="56"/>
  <c r="M1336" i="56"/>
  <c r="K1334" i="56"/>
  <c r="M1328" i="56"/>
  <c r="K1347" i="56"/>
  <c r="M1341" i="56"/>
  <c r="K1188" i="56"/>
  <c r="M1182" i="56"/>
  <c r="K1173" i="56"/>
  <c r="M1167" i="56"/>
  <c r="K1180" i="56"/>
  <c r="M1175" i="56"/>
  <c r="K1165" i="56"/>
  <c r="M1159" i="56"/>
  <c r="K1157" i="56"/>
  <c r="M1152" i="56"/>
  <c r="K1046" i="56"/>
  <c r="M1041" i="56"/>
  <c r="K923" i="56"/>
  <c r="M918" i="56"/>
  <c r="M1527" i="56"/>
  <c r="M1508" i="56"/>
  <c r="M1506" i="56"/>
  <c r="M1487" i="56"/>
  <c r="M1367" i="56"/>
  <c r="M1327" i="56"/>
  <c r="I248" i="41"/>
  <c r="G248" i="41"/>
  <c r="F217" i="49"/>
  <c r="O217" i="49"/>
  <c r="F248" i="41"/>
  <c r="E217" i="49"/>
  <c r="M217" i="49"/>
  <c r="E248" i="41"/>
  <c r="D217" i="49"/>
  <c r="B248" i="41"/>
  <c r="M970" i="56"/>
  <c r="M991" i="56"/>
  <c r="M988" i="56"/>
  <c r="M985" i="56"/>
  <c r="M982" i="56"/>
  <c r="I184" i="41"/>
  <c r="G184" i="41"/>
  <c r="F94" i="49"/>
  <c r="O94" i="49"/>
  <c r="F184" i="41"/>
  <c r="E94" i="49"/>
  <c r="M94" i="49"/>
  <c r="E184" i="41"/>
  <c r="D94" i="49"/>
  <c r="B184" i="41"/>
  <c r="I185" i="41"/>
  <c r="G185" i="41"/>
  <c r="F135" i="49"/>
  <c r="O135" i="49"/>
  <c r="F185" i="41"/>
  <c r="E135" i="49"/>
  <c r="M135" i="49"/>
  <c r="E185" i="41"/>
  <c r="D135" i="49"/>
  <c r="B185" i="41"/>
  <c r="I183" i="41"/>
  <c r="G183" i="41"/>
  <c r="F120" i="49"/>
  <c r="O120" i="49"/>
  <c r="F183" i="41"/>
  <c r="E120" i="49"/>
  <c r="M120" i="49"/>
  <c r="E183" i="41"/>
  <c r="D120" i="49"/>
  <c r="B183" i="41"/>
  <c r="B181" i="41"/>
  <c r="B182" i="41"/>
  <c r="B186" i="41"/>
  <c r="G1615" i="56"/>
  <c r="K791" i="56"/>
  <c r="K790" i="56"/>
  <c r="K789" i="56"/>
  <c r="K797" i="56"/>
  <c r="K796" i="56"/>
  <c r="K795" i="56"/>
  <c r="L784" i="56"/>
  <c r="L783" i="56"/>
  <c r="L809" i="56"/>
  <c r="C74" i="41"/>
  <c r="G1130" i="56"/>
  <c r="K1119" i="56"/>
  <c r="M1119" i="56"/>
  <c r="K1120" i="56"/>
  <c r="M1120" i="56"/>
  <c r="K1121" i="56"/>
  <c r="M1121" i="56"/>
  <c r="K1122" i="56"/>
  <c r="M1122" i="56"/>
  <c r="M1118" i="56"/>
  <c r="K1112" i="56"/>
  <c r="M1112" i="56"/>
  <c r="K1113" i="56"/>
  <c r="M1113" i="56"/>
  <c r="K1114" i="56"/>
  <c r="M1114" i="56"/>
  <c r="M1115" i="56"/>
  <c r="K1103" i="56"/>
  <c r="M1103" i="56"/>
  <c r="K1102" i="56"/>
  <c r="M1102" i="56"/>
  <c r="K1101" i="56"/>
  <c r="M1101" i="56"/>
  <c r="K1104" i="56"/>
  <c r="M1104" i="56"/>
  <c r="K1100" i="56"/>
  <c r="M1100" i="56"/>
  <c r="K1096" i="56"/>
  <c r="M1096" i="56"/>
  <c r="K1094" i="56"/>
  <c r="M1094" i="56"/>
  <c r="K1095" i="56"/>
  <c r="M1095" i="56"/>
  <c r="K1097" i="56"/>
  <c r="M1097" i="56"/>
  <c r="K1093" i="56"/>
  <c r="M1093" i="56"/>
  <c r="M979" i="56"/>
  <c r="I181" i="41"/>
  <c r="G181" i="41"/>
  <c r="F105" i="49"/>
  <c r="O105" i="49"/>
  <c r="F181" i="41"/>
  <c r="E105" i="49"/>
  <c r="M105" i="49"/>
  <c r="E181" i="41"/>
  <c r="D105" i="49"/>
  <c r="I182" i="41"/>
  <c r="G182" i="41"/>
  <c r="F76" i="49"/>
  <c r="O76" i="49"/>
  <c r="F182" i="41"/>
  <c r="E76" i="49"/>
  <c r="M76" i="49"/>
  <c r="E182" i="41"/>
  <c r="D76" i="49"/>
  <c r="L956" i="56"/>
  <c r="M956" i="56"/>
  <c r="I180" i="41"/>
  <c r="G180" i="41"/>
  <c r="F180" i="41"/>
  <c r="E180" i="41"/>
  <c r="B180" i="41"/>
  <c r="I218" i="41"/>
  <c r="G218" i="41"/>
  <c r="F218" i="41"/>
  <c r="E218" i="41"/>
  <c r="K1059" i="56"/>
  <c r="K1058" i="56"/>
  <c r="K1057" i="56"/>
  <c r="K1056" i="56"/>
  <c r="K1052" i="56"/>
  <c r="K1051" i="56"/>
  <c r="K1050" i="56"/>
  <c r="K1049" i="56"/>
  <c r="K915" i="56"/>
  <c r="K913" i="56"/>
  <c r="K912" i="56"/>
  <c r="K911" i="56"/>
  <c r="K1066" i="56"/>
  <c r="K1065" i="56"/>
  <c r="K1064" i="56"/>
  <c r="K1063" i="56"/>
  <c r="K1263" i="56"/>
  <c r="K1262" i="56"/>
  <c r="K1261" i="56"/>
  <c r="K1260" i="56"/>
  <c r="K1259" i="56"/>
  <c r="K1272" i="56"/>
  <c r="K1271" i="56"/>
  <c r="K1270" i="56"/>
  <c r="K1269" i="56"/>
  <c r="K1268" i="56"/>
  <c r="K1253" i="56"/>
  <c r="K1255" i="56"/>
  <c r="K1254" i="56"/>
  <c r="K1252" i="56"/>
  <c r="K1251" i="56"/>
  <c r="K1243" i="56"/>
  <c r="K1246" i="56"/>
  <c r="K1244" i="56"/>
  <c r="K1245" i="56"/>
  <c r="K1247" i="56"/>
  <c r="I217" i="41"/>
  <c r="G217" i="41"/>
  <c r="F217" i="41"/>
  <c r="E217" i="41"/>
  <c r="G221" i="41"/>
  <c r="F14" i="49"/>
  <c r="O14" i="49"/>
  <c r="F221" i="41"/>
  <c r="E14" i="49"/>
  <c r="M14" i="49"/>
  <c r="E221" i="41"/>
  <c r="D14" i="49"/>
  <c r="B216" i="41"/>
  <c r="E216" i="41"/>
  <c r="D23" i="49"/>
  <c r="B215" i="41"/>
  <c r="J1602" i="56"/>
  <c r="L1602" i="56"/>
  <c r="M1602" i="56"/>
  <c r="J1603" i="56"/>
  <c r="L1603" i="56"/>
  <c r="M1603" i="56"/>
  <c r="J1604" i="56"/>
  <c r="L1604" i="56"/>
  <c r="J1605" i="56"/>
  <c r="L1605" i="56"/>
  <c r="J1601" i="56"/>
  <c r="L1601" i="56"/>
  <c r="J1596" i="56"/>
  <c r="L1596" i="56"/>
  <c r="M1596" i="56"/>
  <c r="J1597" i="56"/>
  <c r="L1597" i="56"/>
  <c r="M1597" i="56"/>
  <c r="J1598" i="56"/>
  <c r="L1598" i="56"/>
  <c r="J1595" i="56"/>
  <c r="G1604" i="56"/>
  <c r="H1606" i="56"/>
  <c r="G1598" i="56"/>
  <c r="H1599" i="56"/>
  <c r="I240" i="41"/>
  <c r="G240" i="41"/>
  <c r="F240" i="41"/>
  <c r="E240" i="41"/>
  <c r="B240" i="41"/>
  <c r="K1568" i="56"/>
  <c r="M1568" i="56"/>
  <c r="K1569" i="56"/>
  <c r="M1569" i="56"/>
  <c r="K1570" i="56"/>
  <c r="K1571" i="56"/>
  <c r="M1571" i="56"/>
  <c r="K1567" i="56"/>
  <c r="M1567" i="56"/>
  <c r="M1562" i="56"/>
  <c r="M1563" i="56"/>
  <c r="K1561" i="56"/>
  <c r="M1561" i="56"/>
  <c r="I241" i="41"/>
  <c r="G241" i="41"/>
  <c r="F241" i="41"/>
  <c r="E241" i="41"/>
  <c r="B241" i="41"/>
  <c r="K1634" i="56"/>
  <c r="L1634" i="56"/>
  <c r="K1633" i="56"/>
  <c r="L1633" i="56"/>
  <c r="G876" i="56"/>
  <c r="G1634" i="56"/>
  <c r="I247" i="41"/>
  <c r="G247" i="41"/>
  <c r="F239" i="49"/>
  <c r="O239" i="49"/>
  <c r="F247" i="41"/>
  <c r="E239" i="49"/>
  <c r="M239" i="49"/>
  <c r="E247" i="41"/>
  <c r="D239" i="49"/>
  <c r="B247" i="41"/>
  <c r="J1620" i="56"/>
  <c r="M1620" i="56"/>
  <c r="J1629" i="56"/>
  <c r="M1627" i="56"/>
  <c r="M1613" i="56"/>
  <c r="I244" i="41"/>
  <c r="G244" i="41"/>
  <c r="F92" i="49"/>
  <c r="O92" i="49"/>
  <c r="F244" i="41"/>
  <c r="E92" i="49"/>
  <c r="M92" i="49"/>
  <c r="E244" i="41"/>
  <c r="D92" i="49"/>
  <c r="B244" i="41"/>
  <c r="I245" i="41"/>
  <c r="G245" i="41"/>
  <c r="F179" i="49"/>
  <c r="O179" i="49"/>
  <c r="F245" i="41"/>
  <c r="E179" i="49"/>
  <c r="M179" i="49"/>
  <c r="E245" i="41"/>
  <c r="D179" i="49"/>
  <c r="B245" i="41"/>
  <c r="K1191" i="56"/>
  <c r="K1192" i="56"/>
  <c r="G216" i="41"/>
  <c r="F23" i="49"/>
  <c r="O23" i="49"/>
  <c r="F216" i="41"/>
  <c r="E23" i="49"/>
  <c r="M23" i="49"/>
  <c r="L1595" i="56"/>
  <c r="M1595" i="56"/>
  <c r="L785" i="56"/>
  <c r="M782" i="56"/>
  <c r="M961" i="56"/>
  <c r="M1614" i="56"/>
  <c r="M1615" i="56"/>
  <c r="M1611" i="56"/>
  <c r="L810" i="56"/>
  <c r="M807" i="56"/>
  <c r="K792" i="56"/>
  <c r="M788" i="56"/>
  <c r="K798" i="56"/>
  <c r="M794" i="56"/>
  <c r="K780" i="56"/>
  <c r="M777" i="56"/>
  <c r="G1131" i="56"/>
  <c r="M1116" i="56"/>
  <c r="M1123" i="56"/>
  <c r="M1105" i="56"/>
  <c r="M1098" i="56"/>
  <c r="K1060" i="56"/>
  <c r="M1055" i="56"/>
  <c r="K1053" i="56"/>
  <c r="M1048" i="56"/>
  <c r="K916" i="56"/>
  <c r="M910" i="56"/>
  <c r="K1067" i="56"/>
  <c r="M1062" i="56"/>
  <c r="K1264" i="56"/>
  <c r="M1258" i="56"/>
  <c r="K1273" i="56"/>
  <c r="M1267" i="56"/>
  <c r="K1256" i="56"/>
  <c r="K1248" i="56"/>
  <c r="M1242" i="56"/>
  <c r="M1598" i="56"/>
  <c r="M1605" i="56"/>
  <c r="M1604" i="56"/>
  <c r="M1601" i="56"/>
  <c r="H1619" i="56"/>
  <c r="M1619" i="56"/>
  <c r="H1625" i="56"/>
  <c r="M1623" i="56"/>
  <c r="M1634" i="56"/>
  <c r="G1633" i="56"/>
  <c r="M1633" i="56"/>
  <c r="K1193" i="56"/>
  <c r="M1190" i="56"/>
  <c r="M1195" i="56"/>
  <c r="K1587" i="56"/>
  <c r="K1586" i="56"/>
  <c r="K1582" i="56"/>
  <c r="K1581" i="56"/>
  <c r="I231" i="41"/>
  <c r="G231" i="41"/>
  <c r="F106" i="49"/>
  <c r="O106" i="49"/>
  <c r="F231" i="41"/>
  <c r="E106" i="49"/>
  <c r="M106" i="49"/>
  <c r="E231" i="41"/>
  <c r="D106" i="49"/>
  <c r="B231" i="41"/>
  <c r="K1482" i="56"/>
  <c r="K1481" i="56"/>
  <c r="K1480" i="56"/>
  <c r="K1479" i="56"/>
  <c r="K1475" i="56"/>
  <c r="K1474" i="56"/>
  <c r="K1473" i="56"/>
  <c r="K1472" i="56"/>
  <c r="I230" i="41"/>
  <c r="G230" i="41"/>
  <c r="F156" i="49"/>
  <c r="O156" i="49"/>
  <c r="F230" i="41"/>
  <c r="E156" i="49"/>
  <c r="M156" i="49"/>
  <c r="E230" i="41"/>
  <c r="D156" i="49"/>
  <c r="B230" i="41"/>
  <c r="M1413" i="56"/>
  <c r="M1414" i="56"/>
  <c r="M1415" i="56"/>
  <c r="M1406" i="56"/>
  <c r="M1407" i="56"/>
  <c r="M1405" i="56"/>
  <c r="B238" i="41"/>
  <c r="M1127" i="56"/>
  <c r="G1134" i="56"/>
  <c r="M1133" i="56"/>
  <c r="M1459" i="56"/>
  <c r="M1599" i="56"/>
  <c r="K1483" i="56"/>
  <c r="M1478" i="56"/>
  <c r="M1069" i="56"/>
  <c r="M925" i="56"/>
  <c r="M909" i="56"/>
  <c r="M800" i="56"/>
  <c r="M787" i="56"/>
  <c r="M1125" i="56"/>
  <c r="M1109" i="56"/>
  <c r="M1107" i="56"/>
  <c r="M1091" i="56"/>
  <c r="M1250" i="56"/>
  <c r="M1275" i="56"/>
  <c r="M1606" i="56"/>
  <c r="M1621" i="56"/>
  <c r="M1635" i="56"/>
  <c r="M1631" i="56"/>
  <c r="M1151" i="56"/>
  <c r="K1588" i="56"/>
  <c r="M1585" i="56"/>
  <c r="K1583" i="56"/>
  <c r="M1580" i="56"/>
  <c r="M1466" i="56"/>
  <c r="M1418" i="56"/>
  <c r="M1410" i="56"/>
  <c r="K1476" i="56"/>
  <c r="M1471" i="56"/>
  <c r="C2" i="41"/>
  <c r="B15" i="41"/>
  <c r="B16" i="41"/>
  <c r="C16" i="41"/>
  <c r="B17" i="41"/>
  <c r="E17" i="41"/>
  <c r="D133" i="49"/>
  <c r="G17" i="41"/>
  <c r="F133" i="49"/>
  <c r="O133" i="49"/>
  <c r="I17" i="41"/>
  <c r="B18" i="41"/>
  <c r="C18" i="41"/>
  <c r="C19" i="41"/>
  <c r="B19" i="41"/>
  <c r="E19" i="41"/>
  <c r="D109" i="49"/>
  <c r="F19" i="41"/>
  <c r="E109" i="49"/>
  <c r="M109" i="49"/>
  <c r="G19" i="41"/>
  <c r="F109" i="49"/>
  <c r="O109" i="49"/>
  <c r="I19" i="41"/>
  <c r="B20" i="41"/>
  <c r="E20" i="41"/>
  <c r="D111" i="49"/>
  <c r="F20" i="41"/>
  <c r="E111" i="49"/>
  <c r="M111" i="49"/>
  <c r="G20" i="41"/>
  <c r="F111" i="49"/>
  <c r="O111" i="49"/>
  <c r="I20" i="41"/>
  <c r="B21" i="41"/>
  <c r="B22" i="41"/>
  <c r="C22" i="41"/>
  <c r="E22" i="41"/>
  <c r="D149" i="49"/>
  <c r="G22" i="41"/>
  <c r="F149" i="49"/>
  <c r="O149" i="49"/>
  <c r="I22" i="41"/>
  <c r="B23" i="41"/>
  <c r="B24" i="41"/>
  <c r="C24" i="41"/>
  <c r="E24" i="41"/>
  <c r="D89" i="49"/>
  <c r="F24" i="41"/>
  <c r="E89" i="49"/>
  <c r="M89" i="49"/>
  <c r="G24" i="41"/>
  <c r="F89" i="49"/>
  <c r="O89" i="49"/>
  <c r="I24" i="41"/>
  <c r="B25" i="41"/>
  <c r="C25" i="41"/>
  <c r="E25" i="41"/>
  <c r="D134" i="49"/>
  <c r="F25" i="41"/>
  <c r="E134" i="49"/>
  <c r="M134" i="49"/>
  <c r="G25" i="41"/>
  <c r="F134" i="49"/>
  <c r="O134" i="49"/>
  <c r="I25" i="41"/>
  <c r="B26" i="41"/>
  <c r="C26" i="41"/>
  <c r="E26" i="41"/>
  <c r="D148" i="49"/>
  <c r="F26" i="41"/>
  <c r="E148" i="49"/>
  <c r="M148" i="49"/>
  <c r="G26" i="41"/>
  <c r="F148" i="49"/>
  <c r="O148" i="49"/>
  <c r="I26" i="41"/>
  <c r="B27" i="41"/>
  <c r="C27" i="41"/>
  <c r="E27" i="41"/>
  <c r="D85" i="49"/>
  <c r="F27" i="41"/>
  <c r="E85" i="49"/>
  <c r="M85" i="49"/>
  <c r="G27" i="41"/>
  <c r="F85" i="49"/>
  <c r="O85" i="49"/>
  <c r="I27" i="41"/>
  <c r="B28" i="41"/>
  <c r="C28" i="41"/>
  <c r="E28" i="41"/>
  <c r="D191" i="49"/>
  <c r="F28" i="41"/>
  <c r="E191" i="49"/>
  <c r="M191" i="49"/>
  <c r="G28" i="41"/>
  <c r="F191" i="49"/>
  <c r="O191" i="49"/>
  <c r="I28" i="41"/>
  <c r="B29" i="41"/>
  <c r="B30" i="41"/>
  <c r="C30" i="41"/>
  <c r="E30" i="41"/>
  <c r="D216" i="49"/>
  <c r="F30" i="41"/>
  <c r="E216" i="49"/>
  <c r="M216" i="49"/>
  <c r="G30" i="41"/>
  <c r="F216" i="49"/>
  <c r="O216" i="49"/>
  <c r="I30" i="41"/>
  <c r="B31" i="41"/>
  <c r="C31" i="41"/>
  <c r="E31" i="41"/>
  <c r="D224" i="49"/>
  <c r="F31" i="41"/>
  <c r="E224" i="49"/>
  <c r="M224" i="49"/>
  <c r="G31" i="41"/>
  <c r="F224" i="49"/>
  <c r="O224" i="49"/>
  <c r="I31" i="41"/>
  <c r="B32" i="41"/>
  <c r="B33" i="41"/>
  <c r="C33" i="41"/>
  <c r="E33" i="41"/>
  <c r="D195" i="49"/>
  <c r="F33" i="41"/>
  <c r="E195" i="49"/>
  <c r="M195" i="49"/>
  <c r="G33" i="41"/>
  <c r="F195" i="49"/>
  <c r="O195" i="49"/>
  <c r="I33" i="41"/>
  <c r="B34" i="41"/>
  <c r="C34" i="41"/>
  <c r="E34" i="41"/>
  <c r="D162" i="49"/>
  <c r="F34" i="41"/>
  <c r="E162" i="49"/>
  <c r="M162" i="49"/>
  <c r="G34" i="41"/>
  <c r="F162" i="49"/>
  <c r="O162" i="49"/>
  <c r="I34" i="41"/>
  <c r="B35" i="41"/>
  <c r="C35" i="41"/>
  <c r="E35" i="41"/>
  <c r="D146" i="49"/>
  <c r="F35" i="41"/>
  <c r="E146" i="49"/>
  <c r="M146" i="49"/>
  <c r="G35" i="41"/>
  <c r="F146" i="49"/>
  <c r="O146" i="49"/>
  <c r="I35" i="41"/>
  <c r="B36" i="41"/>
  <c r="B37" i="41"/>
  <c r="C37" i="41"/>
  <c r="E37" i="41"/>
  <c r="D153" i="49"/>
  <c r="F37" i="41"/>
  <c r="E153" i="49"/>
  <c r="M153" i="49"/>
  <c r="G37" i="41"/>
  <c r="F153" i="49"/>
  <c r="O153" i="49"/>
  <c r="I37" i="41"/>
  <c r="B38" i="41"/>
  <c r="C38" i="41"/>
  <c r="E38" i="41"/>
  <c r="D59" i="49"/>
  <c r="F38" i="41"/>
  <c r="E59" i="49"/>
  <c r="M59" i="49"/>
  <c r="G38" i="41"/>
  <c r="F59" i="49"/>
  <c r="O59" i="49"/>
  <c r="I38" i="41"/>
  <c r="B39" i="41"/>
  <c r="C39" i="41"/>
  <c r="E39" i="41"/>
  <c r="D47" i="49"/>
  <c r="F39" i="41"/>
  <c r="E47" i="49"/>
  <c r="M47" i="49"/>
  <c r="G39" i="41"/>
  <c r="F47" i="49"/>
  <c r="O47" i="49"/>
  <c r="I39" i="41"/>
  <c r="B40" i="41"/>
  <c r="C40" i="41"/>
  <c r="E40" i="41"/>
  <c r="D77" i="49"/>
  <c r="F40" i="41"/>
  <c r="E77" i="49"/>
  <c r="M77" i="49"/>
  <c r="G40" i="41"/>
  <c r="F77" i="49"/>
  <c r="O77" i="49"/>
  <c r="I40" i="41"/>
  <c r="B41" i="41"/>
  <c r="C41" i="41"/>
  <c r="E41" i="41"/>
  <c r="D130" i="49"/>
  <c r="F41" i="41"/>
  <c r="E130" i="49"/>
  <c r="M130" i="49"/>
  <c r="G41" i="41"/>
  <c r="F130" i="49"/>
  <c r="O130" i="49"/>
  <c r="I41" i="41"/>
  <c r="B42" i="41"/>
  <c r="C42" i="41"/>
  <c r="E42" i="41"/>
  <c r="D154" i="49"/>
  <c r="F42" i="41"/>
  <c r="E154" i="49"/>
  <c r="M154" i="49"/>
  <c r="G42" i="41"/>
  <c r="F154" i="49"/>
  <c r="O154" i="49"/>
  <c r="I42" i="41"/>
  <c r="B43" i="41"/>
  <c r="C43" i="41"/>
  <c r="E43" i="41"/>
  <c r="D219" i="49"/>
  <c r="F43" i="41"/>
  <c r="E219" i="49"/>
  <c r="M219" i="49"/>
  <c r="G43" i="41"/>
  <c r="F219" i="49"/>
  <c r="O219" i="49"/>
  <c r="I43" i="41"/>
  <c r="B44" i="41"/>
  <c r="C44" i="41"/>
  <c r="E44" i="41"/>
  <c r="D228" i="49"/>
  <c r="F44" i="41"/>
  <c r="E228" i="49"/>
  <c r="M228" i="49"/>
  <c r="G44" i="41"/>
  <c r="F228" i="49"/>
  <c r="O228" i="49"/>
  <c r="I44" i="41"/>
  <c r="B45" i="41"/>
  <c r="C45" i="41"/>
  <c r="E45" i="41"/>
  <c r="D215" i="49"/>
  <c r="F45" i="41"/>
  <c r="E215" i="49"/>
  <c r="M215" i="49"/>
  <c r="G45" i="41"/>
  <c r="F215" i="49"/>
  <c r="O215" i="49"/>
  <c r="I45" i="41"/>
  <c r="B46" i="41"/>
  <c r="C46" i="41"/>
  <c r="E46" i="41"/>
  <c r="D187" i="49"/>
  <c r="F46" i="41"/>
  <c r="E187" i="49"/>
  <c r="M187" i="49"/>
  <c r="G46" i="41"/>
  <c r="F187" i="49"/>
  <c r="O187" i="49"/>
  <c r="I46" i="41"/>
  <c r="B47" i="41"/>
  <c r="C47" i="41"/>
  <c r="E47" i="41"/>
  <c r="D193" i="49"/>
  <c r="F47" i="41"/>
  <c r="E193" i="49"/>
  <c r="M193" i="49"/>
  <c r="G47" i="41"/>
  <c r="F193" i="49"/>
  <c r="O193" i="49"/>
  <c r="I47" i="41"/>
  <c r="B48" i="41"/>
  <c r="C48" i="41"/>
  <c r="E48" i="41"/>
  <c r="D199" i="49"/>
  <c r="F48" i="41"/>
  <c r="E199" i="49"/>
  <c r="M199" i="49"/>
  <c r="G48" i="41"/>
  <c r="F199" i="49"/>
  <c r="O199" i="49"/>
  <c r="I48" i="41"/>
  <c r="B49" i="41"/>
  <c r="B50" i="41"/>
  <c r="C50" i="41"/>
  <c r="E50" i="41"/>
  <c r="D79" i="49"/>
  <c r="G50" i="41"/>
  <c r="F79" i="49"/>
  <c r="O79" i="49"/>
  <c r="I50" i="41"/>
  <c r="B51" i="41"/>
  <c r="C51" i="41"/>
  <c r="B52" i="41"/>
  <c r="E52" i="41"/>
  <c r="D243" i="49"/>
  <c r="F52" i="41"/>
  <c r="E243" i="49"/>
  <c r="M243" i="49"/>
  <c r="G52" i="41"/>
  <c r="F243" i="49"/>
  <c r="O243" i="49"/>
  <c r="I52" i="41"/>
  <c r="B53" i="41"/>
  <c r="E53" i="41"/>
  <c r="D161" i="49"/>
  <c r="F53" i="41"/>
  <c r="E161" i="49"/>
  <c r="M161" i="49"/>
  <c r="G53" i="41"/>
  <c r="F161" i="49"/>
  <c r="O161" i="49"/>
  <c r="I53" i="41"/>
  <c r="B54" i="41"/>
  <c r="E54" i="41"/>
  <c r="D236" i="49"/>
  <c r="F54" i="41"/>
  <c r="E236" i="49"/>
  <c r="M236" i="49"/>
  <c r="G54" i="41"/>
  <c r="F236" i="49"/>
  <c r="O236" i="49"/>
  <c r="I54" i="41"/>
  <c r="B55" i="41"/>
  <c r="E55" i="41"/>
  <c r="D246" i="49"/>
  <c r="F55" i="41"/>
  <c r="E246" i="49"/>
  <c r="M246" i="49"/>
  <c r="G55" i="41"/>
  <c r="F246" i="49"/>
  <c r="O246" i="49"/>
  <c r="I55" i="41"/>
  <c r="B56" i="41"/>
  <c r="E56" i="41"/>
  <c r="D234" i="49"/>
  <c r="F56" i="41"/>
  <c r="E234" i="49"/>
  <c r="M234" i="49"/>
  <c r="G56" i="41"/>
  <c r="F234" i="49"/>
  <c r="O234" i="49"/>
  <c r="I56" i="41"/>
  <c r="B57" i="41"/>
  <c r="E57" i="41"/>
  <c r="D240" i="49"/>
  <c r="F57" i="41"/>
  <c r="E240" i="49"/>
  <c r="M240" i="49"/>
  <c r="G57" i="41"/>
  <c r="F240" i="49"/>
  <c r="O240" i="49"/>
  <c r="I57" i="41"/>
  <c r="B58" i="41"/>
  <c r="E58" i="41"/>
  <c r="D249" i="49"/>
  <c r="F58" i="41"/>
  <c r="E249" i="49"/>
  <c r="M249" i="49"/>
  <c r="G58" i="41"/>
  <c r="F249" i="49"/>
  <c r="O249" i="49"/>
  <c r="I58" i="41"/>
  <c r="B63" i="41"/>
  <c r="B64" i="41"/>
  <c r="C64" i="41"/>
  <c r="E64" i="41"/>
  <c r="D93" i="49"/>
  <c r="F64" i="41"/>
  <c r="E93" i="49"/>
  <c r="M93" i="49"/>
  <c r="G64" i="41"/>
  <c r="F93" i="49"/>
  <c r="O93" i="49"/>
  <c r="I64" i="41"/>
  <c r="B65" i="41"/>
  <c r="C65" i="41"/>
  <c r="E65" i="41"/>
  <c r="D202" i="49"/>
  <c r="F65" i="41"/>
  <c r="E202" i="49"/>
  <c r="M202" i="49"/>
  <c r="G65" i="41"/>
  <c r="F202" i="49"/>
  <c r="O202" i="49"/>
  <c r="I65" i="41"/>
  <c r="B66" i="41"/>
  <c r="C66" i="41"/>
  <c r="E66" i="41"/>
  <c r="D203" i="49"/>
  <c r="F66" i="41"/>
  <c r="E203" i="49"/>
  <c r="M203" i="49"/>
  <c r="G66" i="41"/>
  <c r="F203" i="49"/>
  <c r="O203" i="49"/>
  <c r="I66" i="41"/>
  <c r="B67" i="41"/>
  <c r="C67" i="41"/>
  <c r="E67" i="41"/>
  <c r="D116" i="49"/>
  <c r="F67" i="41"/>
  <c r="E116" i="49"/>
  <c r="M116" i="49"/>
  <c r="G67" i="41"/>
  <c r="F116" i="49"/>
  <c r="O116" i="49"/>
  <c r="I67" i="41"/>
  <c r="E69" i="41"/>
  <c r="D21" i="49"/>
  <c r="B70" i="41"/>
  <c r="B71" i="41"/>
  <c r="C71" i="41"/>
  <c r="E71" i="41"/>
  <c r="D190" i="49"/>
  <c r="F71" i="41"/>
  <c r="E190" i="49"/>
  <c r="M190" i="49"/>
  <c r="G71" i="41"/>
  <c r="F190" i="49"/>
  <c r="O190" i="49"/>
  <c r="I71" i="41"/>
  <c r="B72" i="41"/>
  <c r="C72" i="41"/>
  <c r="E72" i="41"/>
  <c r="D244" i="49"/>
  <c r="F72" i="41"/>
  <c r="E244" i="49"/>
  <c r="M244" i="49"/>
  <c r="G72" i="41"/>
  <c r="F244" i="49"/>
  <c r="O244" i="49"/>
  <c r="I72" i="41"/>
  <c r="B73" i="41"/>
  <c r="C73" i="41"/>
  <c r="E73" i="41"/>
  <c r="D226" i="49"/>
  <c r="F73" i="41"/>
  <c r="E226" i="49"/>
  <c r="M226" i="49"/>
  <c r="G73" i="41"/>
  <c r="F226" i="49"/>
  <c r="O226" i="49"/>
  <c r="I73" i="41"/>
  <c r="B77" i="41"/>
  <c r="C77" i="41"/>
  <c r="E77" i="41"/>
  <c r="D78" i="49"/>
  <c r="F77" i="41"/>
  <c r="E78" i="49"/>
  <c r="M78" i="49"/>
  <c r="G77" i="41"/>
  <c r="F78" i="49"/>
  <c r="O78" i="49"/>
  <c r="I77" i="41"/>
  <c r="B81" i="41"/>
  <c r="B82" i="41"/>
  <c r="C82" i="41"/>
  <c r="E82" i="41"/>
  <c r="D218" i="49"/>
  <c r="F82" i="41"/>
  <c r="E218" i="49"/>
  <c r="M218" i="49"/>
  <c r="G82" i="41"/>
  <c r="F218" i="49"/>
  <c r="O218" i="49"/>
  <c r="I82" i="41"/>
  <c r="B83" i="41"/>
  <c r="C83" i="41"/>
  <c r="E83" i="41"/>
  <c r="D107" i="49"/>
  <c r="F83" i="41"/>
  <c r="E107" i="49"/>
  <c r="M107" i="49"/>
  <c r="G83" i="41"/>
  <c r="F107" i="49"/>
  <c r="O107" i="49"/>
  <c r="I83" i="41"/>
  <c r="B84" i="41"/>
  <c r="C84" i="41"/>
  <c r="E84" i="41"/>
  <c r="D235" i="49"/>
  <c r="F84" i="41"/>
  <c r="E235" i="49"/>
  <c r="M235" i="49"/>
  <c r="G84" i="41"/>
  <c r="F235" i="49"/>
  <c r="O235" i="49"/>
  <c r="I84" i="41"/>
  <c r="B85" i="41"/>
  <c r="C85" i="41"/>
  <c r="E85" i="41"/>
  <c r="F85" i="41"/>
  <c r="G85" i="41"/>
  <c r="I85" i="41"/>
  <c r="B86" i="41"/>
  <c r="C86" i="41"/>
  <c r="E86" i="41"/>
  <c r="D242" i="49"/>
  <c r="F86" i="41"/>
  <c r="E242" i="49"/>
  <c r="M242" i="49"/>
  <c r="G86" i="41"/>
  <c r="F242" i="49"/>
  <c r="O242" i="49"/>
  <c r="I86" i="41"/>
  <c r="B88" i="41"/>
  <c r="E88" i="41"/>
  <c r="D132" i="49"/>
  <c r="C88" i="41"/>
  <c r="B89" i="41"/>
  <c r="C89" i="41"/>
  <c r="E89" i="41"/>
  <c r="D56" i="49"/>
  <c r="F89" i="41"/>
  <c r="E56" i="49"/>
  <c r="M56" i="49"/>
  <c r="B90" i="41"/>
  <c r="C90" i="41"/>
  <c r="E90" i="41"/>
  <c r="D22" i="49"/>
  <c r="F90" i="41"/>
  <c r="E22" i="49"/>
  <c r="M22" i="49"/>
  <c r="B91" i="41"/>
  <c r="C91" i="41"/>
  <c r="B92" i="41"/>
  <c r="B93" i="41"/>
  <c r="C93" i="41"/>
  <c r="E93" i="41"/>
  <c r="D141" i="49"/>
  <c r="F93" i="41"/>
  <c r="E141" i="49"/>
  <c r="M141" i="49"/>
  <c r="G93" i="41"/>
  <c r="F141" i="49"/>
  <c r="O141" i="49"/>
  <c r="I93" i="41"/>
  <c r="B94" i="41"/>
  <c r="C94" i="41"/>
  <c r="E94" i="41"/>
  <c r="D61" i="49"/>
  <c r="F94" i="41"/>
  <c r="E61" i="49"/>
  <c r="M61" i="49"/>
  <c r="G94" i="41"/>
  <c r="F61" i="49"/>
  <c r="O61" i="49"/>
  <c r="I94" i="41"/>
  <c r="B96" i="41"/>
  <c r="C96" i="41"/>
  <c r="E96" i="41"/>
  <c r="D183" i="49"/>
  <c r="F96" i="41"/>
  <c r="E183" i="49"/>
  <c r="M183" i="49"/>
  <c r="G96" i="41"/>
  <c r="F183" i="49"/>
  <c r="O183" i="49"/>
  <c r="I96" i="41"/>
  <c r="B97" i="41"/>
  <c r="C97" i="41"/>
  <c r="E97" i="41"/>
  <c r="D66" i="49"/>
  <c r="F97" i="41"/>
  <c r="E66" i="49"/>
  <c r="M66" i="49"/>
  <c r="G97" i="41"/>
  <c r="F66" i="49"/>
  <c r="O66" i="49"/>
  <c r="I97" i="41"/>
  <c r="B95" i="41"/>
  <c r="C95" i="41"/>
  <c r="E95" i="41"/>
  <c r="D158" i="49"/>
  <c r="F95" i="41"/>
  <c r="E158" i="49"/>
  <c r="M158" i="49"/>
  <c r="G95" i="41"/>
  <c r="F158" i="49"/>
  <c r="O158" i="49"/>
  <c r="I95" i="41"/>
  <c r="B101" i="41"/>
  <c r="E348" i="41"/>
  <c r="D41" i="49"/>
  <c r="F348" i="41"/>
  <c r="E41" i="49"/>
  <c r="M41" i="49"/>
  <c r="G348" i="41"/>
  <c r="F41" i="49"/>
  <c r="O41" i="49"/>
  <c r="B102" i="41"/>
  <c r="C102" i="41"/>
  <c r="B103" i="41"/>
  <c r="B104" i="41"/>
  <c r="E104" i="41"/>
  <c r="F104" i="41"/>
  <c r="G104" i="41"/>
  <c r="I104" i="41"/>
  <c r="B105" i="41"/>
  <c r="E105" i="41"/>
  <c r="D87" i="49"/>
  <c r="F105" i="41"/>
  <c r="E87" i="49"/>
  <c r="M87" i="49"/>
  <c r="G105" i="41"/>
  <c r="F87" i="49"/>
  <c r="O87" i="49"/>
  <c r="I105" i="41"/>
  <c r="B106" i="41"/>
  <c r="E106" i="41"/>
  <c r="D15" i="49"/>
  <c r="F106" i="41"/>
  <c r="E15" i="49"/>
  <c r="M15" i="49"/>
  <c r="G106" i="41"/>
  <c r="F15" i="49"/>
  <c r="O15" i="49"/>
  <c r="I106" i="41"/>
  <c r="E107" i="41"/>
  <c r="F107" i="41"/>
  <c r="G107" i="41"/>
  <c r="I107" i="41"/>
  <c r="E108" i="41"/>
  <c r="D206" i="49"/>
  <c r="F108" i="41"/>
  <c r="E206" i="49"/>
  <c r="M206" i="49"/>
  <c r="G108" i="41"/>
  <c r="F206" i="49"/>
  <c r="O206" i="49"/>
  <c r="I108" i="41"/>
  <c r="E109" i="41"/>
  <c r="D198" i="49"/>
  <c r="E110" i="41"/>
  <c r="D63" i="49"/>
  <c r="F110" i="41"/>
  <c r="E63" i="49"/>
  <c r="M63" i="49"/>
  <c r="G110" i="41"/>
  <c r="F63" i="49"/>
  <c r="O63" i="49"/>
  <c r="I110" i="41"/>
  <c r="E111" i="41"/>
  <c r="D46" i="49"/>
  <c r="F111" i="41"/>
  <c r="E46" i="49"/>
  <c r="M46" i="49"/>
  <c r="G111" i="41"/>
  <c r="F46" i="49"/>
  <c r="O46" i="49"/>
  <c r="I111" i="41"/>
  <c r="E112" i="41"/>
  <c r="D55" i="49"/>
  <c r="E113" i="41"/>
  <c r="D164" i="49"/>
  <c r="F113" i="41"/>
  <c r="E164" i="49"/>
  <c r="M164" i="49"/>
  <c r="G113" i="41"/>
  <c r="F164" i="49"/>
  <c r="O164" i="49"/>
  <c r="I113" i="41"/>
  <c r="E114" i="41"/>
  <c r="D104" i="49"/>
  <c r="F114" i="41"/>
  <c r="E104" i="49"/>
  <c r="M104" i="49"/>
  <c r="G114" i="41"/>
  <c r="F104" i="49"/>
  <c r="O104" i="49"/>
  <c r="E115" i="41"/>
  <c r="D237" i="49"/>
  <c r="F115" i="41"/>
  <c r="E237" i="49"/>
  <c r="M237" i="49"/>
  <c r="G115" i="41"/>
  <c r="F237" i="49"/>
  <c r="O237" i="49"/>
  <c r="B123" i="41"/>
  <c r="C123" i="41"/>
  <c r="B124" i="41"/>
  <c r="B125" i="41"/>
  <c r="E125" i="41"/>
  <c r="D19" i="49"/>
  <c r="F125" i="41"/>
  <c r="E19" i="49"/>
  <c r="M19" i="49"/>
  <c r="G125" i="41"/>
  <c r="F19" i="49"/>
  <c r="O19" i="49"/>
  <c r="I125" i="41"/>
  <c r="B127" i="41"/>
  <c r="E127" i="41"/>
  <c r="D90" i="49"/>
  <c r="F127" i="41"/>
  <c r="E90" i="49"/>
  <c r="M90" i="49"/>
  <c r="G127" i="41"/>
  <c r="F90" i="49"/>
  <c r="O90" i="49"/>
  <c r="I127" i="41"/>
  <c r="B128" i="41"/>
  <c r="E128" i="41"/>
  <c r="D65" i="49"/>
  <c r="F128" i="41"/>
  <c r="E65" i="49"/>
  <c r="M65" i="49"/>
  <c r="G128" i="41"/>
  <c r="F65" i="49"/>
  <c r="O65" i="49"/>
  <c r="I128" i="41"/>
  <c r="B80" i="41"/>
  <c r="E80" i="41"/>
  <c r="D222" i="49"/>
  <c r="F80" i="41"/>
  <c r="E222" i="49"/>
  <c r="M222" i="49"/>
  <c r="G80" i="41"/>
  <c r="F222" i="49"/>
  <c r="O222" i="49"/>
  <c r="I80" i="41"/>
  <c r="B129" i="41"/>
  <c r="E129" i="41"/>
  <c r="D230" i="49"/>
  <c r="F129" i="41"/>
  <c r="E230" i="49"/>
  <c r="M230" i="49"/>
  <c r="G129" i="41"/>
  <c r="F230" i="49"/>
  <c r="O230" i="49"/>
  <c r="I129" i="41"/>
  <c r="B131" i="41"/>
  <c r="E131" i="41"/>
  <c r="D184" i="49"/>
  <c r="B132" i="41"/>
  <c r="O132" i="41"/>
  <c r="B133" i="41"/>
  <c r="C133" i="41"/>
  <c r="O133" i="41"/>
  <c r="B134" i="41"/>
  <c r="O134" i="41"/>
  <c r="B135" i="41"/>
  <c r="E135" i="41"/>
  <c r="D97" i="49"/>
  <c r="F135" i="41"/>
  <c r="E97" i="49"/>
  <c r="M97" i="49"/>
  <c r="G135" i="41"/>
  <c r="F97" i="49"/>
  <c r="O97" i="49"/>
  <c r="I135" i="41"/>
  <c r="O135" i="41"/>
  <c r="B136" i="41"/>
  <c r="E136" i="41"/>
  <c r="D178" i="49"/>
  <c r="F136" i="41"/>
  <c r="E178" i="49"/>
  <c r="M178" i="49"/>
  <c r="G136" i="41"/>
  <c r="F178" i="49"/>
  <c r="O178" i="49"/>
  <c r="I136" i="41"/>
  <c r="O136" i="41"/>
  <c r="B137" i="41"/>
  <c r="E137" i="41"/>
  <c r="F137" i="41"/>
  <c r="G137" i="41"/>
  <c r="I137" i="41"/>
  <c r="O137" i="41"/>
  <c r="B138" i="41"/>
  <c r="E138" i="41"/>
  <c r="F138" i="41"/>
  <c r="G138" i="41"/>
  <c r="I138" i="41"/>
  <c r="O138" i="41"/>
  <c r="B139" i="41"/>
  <c r="E139" i="41"/>
  <c r="O139" i="41"/>
  <c r="B140" i="41"/>
  <c r="O140" i="41"/>
  <c r="B141" i="41"/>
  <c r="E141" i="41"/>
  <c r="D82" i="49"/>
  <c r="F141" i="41"/>
  <c r="E82" i="49"/>
  <c r="M82" i="49"/>
  <c r="G141" i="41"/>
  <c r="F82" i="49"/>
  <c r="O82" i="49"/>
  <c r="I141" i="41"/>
  <c r="O141" i="41"/>
  <c r="B142" i="41"/>
  <c r="E142" i="41"/>
  <c r="F142" i="41"/>
  <c r="G142" i="41"/>
  <c r="I142" i="41"/>
  <c r="O142" i="41"/>
  <c r="E143" i="41"/>
  <c r="F143" i="41"/>
  <c r="G143" i="41"/>
  <c r="I143" i="41"/>
  <c r="O143" i="41"/>
  <c r="E144" i="41"/>
  <c r="D248" i="49"/>
  <c r="F144" i="41"/>
  <c r="E248" i="49"/>
  <c r="M248" i="49"/>
  <c r="G144" i="41"/>
  <c r="F248" i="49"/>
  <c r="O248" i="49"/>
  <c r="I144" i="41"/>
  <c r="O144" i="41"/>
  <c r="E145" i="41"/>
  <c r="D182" i="49"/>
  <c r="F145" i="41"/>
  <c r="E182" i="49"/>
  <c r="M182" i="49"/>
  <c r="G145" i="41"/>
  <c r="F182" i="49"/>
  <c r="O182" i="49"/>
  <c r="I145" i="41"/>
  <c r="O145" i="41"/>
  <c r="B146" i="41"/>
  <c r="O146" i="41"/>
  <c r="B147" i="41"/>
  <c r="E147" i="41"/>
  <c r="D70" i="49"/>
  <c r="F147" i="41"/>
  <c r="E70" i="49"/>
  <c r="M70" i="49"/>
  <c r="G147" i="41"/>
  <c r="F70" i="49"/>
  <c r="O70" i="49"/>
  <c r="I147" i="41"/>
  <c r="O147" i="41"/>
  <c r="B148" i="41"/>
  <c r="E148" i="41"/>
  <c r="D223" i="49"/>
  <c r="F148" i="41"/>
  <c r="E223" i="49"/>
  <c r="M223" i="49"/>
  <c r="G148" i="41"/>
  <c r="F223" i="49"/>
  <c r="O223" i="49"/>
  <c r="I148" i="41"/>
  <c r="O148" i="41"/>
  <c r="E150" i="41"/>
  <c r="D129" i="49"/>
  <c r="F150" i="41"/>
  <c r="E129" i="49"/>
  <c r="M129" i="49"/>
  <c r="G150" i="41"/>
  <c r="F129" i="49"/>
  <c r="O129" i="49"/>
  <c r="I150" i="41"/>
  <c r="O150" i="41"/>
  <c r="E151" i="41"/>
  <c r="F151" i="41"/>
  <c r="G151" i="41"/>
  <c r="I151" i="41"/>
  <c r="O151" i="41"/>
  <c r="E152" i="41"/>
  <c r="F152" i="41"/>
  <c r="G152" i="41"/>
  <c r="I152" i="41"/>
  <c r="O152" i="41"/>
  <c r="E154" i="41"/>
  <c r="D67" i="49"/>
  <c r="F154" i="41"/>
  <c r="E67" i="49"/>
  <c r="M67" i="49"/>
  <c r="G154" i="41"/>
  <c r="F67" i="49"/>
  <c r="O67" i="49"/>
  <c r="I154" i="41"/>
  <c r="O154" i="41"/>
  <c r="E155" i="41"/>
  <c r="D143" i="49"/>
  <c r="F155" i="41"/>
  <c r="E143" i="49"/>
  <c r="M143" i="49"/>
  <c r="G155" i="41"/>
  <c r="F143" i="49"/>
  <c r="O143" i="49"/>
  <c r="I155" i="41"/>
  <c r="O155" i="41"/>
  <c r="B162" i="41"/>
  <c r="C162" i="41"/>
  <c r="C187" i="41"/>
  <c r="C192" i="41"/>
  <c r="B163" i="41"/>
  <c r="B164" i="41"/>
  <c r="G164" i="41"/>
  <c r="F40" i="49"/>
  <c r="O40" i="49"/>
  <c r="E167" i="41"/>
  <c r="F167" i="41"/>
  <c r="G167" i="41"/>
  <c r="I167" i="41"/>
  <c r="E168" i="41"/>
  <c r="F168" i="41"/>
  <c r="G168" i="41"/>
  <c r="I168" i="41"/>
  <c r="B169" i="41"/>
  <c r="B170" i="41"/>
  <c r="E170" i="41"/>
  <c r="D71" i="49"/>
  <c r="F170" i="41"/>
  <c r="E71" i="49"/>
  <c r="M71" i="49"/>
  <c r="G170" i="41"/>
  <c r="F71" i="49"/>
  <c r="O71" i="49"/>
  <c r="I170" i="41"/>
  <c r="E175" i="41"/>
  <c r="F175" i="41"/>
  <c r="G175" i="41"/>
  <c r="I175" i="41"/>
  <c r="E177" i="41"/>
  <c r="F177" i="41"/>
  <c r="G177" i="41"/>
  <c r="I177" i="41"/>
  <c r="B178" i="41"/>
  <c r="B179" i="41"/>
  <c r="E179" i="41"/>
  <c r="D108" i="49"/>
  <c r="F179" i="41"/>
  <c r="E108" i="49"/>
  <c r="M108" i="49"/>
  <c r="G179" i="41"/>
  <c r="F108" i="49"/>
  <c r="O108" i="49"/>
  <c r="I179" i="41"/>
  <c r="E186" i="41"/>
  <c r="D123" i="49"/>
  <c r="F186" i="41"/>
  <c r="E123" i="49"/>
  <c r="M123" i="49"/>
  <c r="G186" i="41"/>
  <c r="F123" i="49"/>
  <c r="O123" i="49"/>
  <c r="I186" i="41"/>
  <c r="B187" i="41"/>
  <c r="B188" i="41"/>
  <c r="E188" i="41"/>
  <c r="D201" i="49"/>
  <c r="F188" i="41"/>
  <c r="E201" i="49"/>
  <c r="M201" i="49"/>
  <c r="G188" i="41"/>
  <c r="F201" i="49"/>
  <c r="O201" i="49"/>
  <c r="I188" i="41"/>
  <c r="B189" i="41"/>
  <c r="E189" i="41"/>
  <c r="D121" i="49"/>
  <c r="F189" i="41"/>
  <c r="E121" i="49"/>
  <c r="M121" i="49"/>
  <c r="G189" i="41"/>
  <c r="F121" i="49"/>
  <c r="O121" i="49"/>
  <c r="I189" i="41"/>
  <c r="B190" i="41"/>
  <c r="E190" i="41"/>
  <c r="D194" i="49"/>
  <c r="B193" i="41"/>
  <c r="E193" i="41"/>
  <c r="D247" i="49"/>
  <c r="B194" i="41"/>
  <c r="C194" i="41"/>
  <c r="B195" i="41"/>
  <c r="E199" i="41"/>
  <c r="F199" i="41"/>
  <c r="G199" i="41"/>
  <c r="I199" i="41"/>
  <c r="B74" i="41"/>
  <c r="F74" i="41"/>
  <c r="E60" i="49"/>
  <c r="M60" i="49"/>
  <c r="G74" i="41"/>
  <c r="F60" i="49"/>
  <c r="O60" i="49"/>
  <c r="I74" i="41"/>
  <c r="O74" i="41"/>
  <c r="E198" i="41"/>
  <c r="F198" i="41"/>
  <c r="G198" i="41"/>
  <c r="I198" i="41"/>
  <c r="E203" i="41"/>
  <c r="D86" i="49"/>
  <c r="F203" i="41"/>
  <c r="E86" i="49"/>
  <c r="M86" i="49"/>
  <c r="G203" i="41"/>
  <c r="F86" i="49"/>
  <c r="O86" i="49"/>
  <c r="I203" i="41"/>
  <c r="E201" i="41"/>
  <c r="D32" i="49"/>
  <c r="F201" i="41"/>
  <c r="E32" i="49"/>
  <c r="M32" i="49"/>
  <c r="G201" i="41"/>
  <c r="F32" i="49"/>
  <c r="O32" i="49"/>
  <c r="I201" i="41"/>
  <c r="E202" i="41"/>
  <c r="D62" i="49"/>
  <c r="F202" i="41"/>
  <c r="E62" i="49"/>
  <c r="M62" i="49"/>
  <c r="G202" i="41"/>
  <c r="F62" i="49"/>
  <c r="O62" i="49"/>
  <c r="I202" i="41"/>
  <c r="E204" i="41"/>
  <c r="D95" i="49"/>
  <c r="F204" i="41"/>
  <c r="E95" i="49"/>
  <c r="M95" i="49"/>
  <c r="G204" i="41"/>
  <c r="F95" i="49"/>
  <c r="O95" i="49"/>
  <c r="I204" i="41"/>
  <c r="B222" i="41"/>
  <c r="B223" i="41"/>
  <c r="E223" i="41"/>
  <c r="B224" i="41"/>
  <c r="E224" i="41"/>
  <c r="F224" i="41"/>
  <c r="G224" i="41"/>
  <c r="I224" i="41"/>
  <c r="B225" i="41"/>
  <c r="E225" i="41"/>
  <c r="F225" i="41"/>
  <c r="G225" i="41"/>
  <c r="I225" i="41"/>
  <c r="B211" i="41"/>
  <c r="B239" i="41"/>
  <c r="E239" i="41"/>
  <c r="D57" i="49"/>
  <c r="F239" i="41"/>
  <c r="E57" i="49"/>
  <c r="M57" i="49"/>
  <c r="G239" i="41"/>
  <c r="F57" i="49"/>
  <c r="O57" i="49"/>
  <c r="I239" i="41"/>
  <c r="B227" i="41"/>
  <c r="B228" i="41"/>
  <c r="E228" i="41"/>
  <c r="D74" i="49"/>
  <c r="F228" i="41"/>
  <c r="E74" i="49"/>
  <c r="M74" i="49"/>
  <c r="G228" i="41"/>
  <c r="F74" i="49"/>
  <c r="O74" i="49"/>
  <c r="I228" i="41"/>
  <c r="B234" i="41"/>
  <c r="E234" i="41"/>
  <c r="F234" i="41"/>
  <c r="G234" i="41"/>
  <c r="I234" i="41"/>
  <c r="B232" i="41"/>
  <c r="E232" i="41"/>
  <c r="F232" i="41"/>
  <c r="G232" i="41"/>
  <c r="I232" i="41"/>
  <c r="B229" i="41"/>
  <c r="F229" i="41"/>
  <c r="E102" i="49"/>
  <c r="M102" i="49"/>
  <c r="B156" i="41"/>
  <c r="B157" i="41"/>
  <c r="E157" i="41"/>
  <c r="D147" i="49"/>
  <c r="F157" i="41"/>
  <c r="E147" i="49"/>
  <c r="M147" i="49"/>
  <c r="G157" i="41"/>
  <c r="F147" i="49"/>
  <c r="O147" i="49"/>
  <c r="I157" i="41"/>
  <c r="B158" i="41"/>
  <c r="E158" i="41"/>
  <c r="F158" i="41"/>
  <c r="G158" i="41"/>
  <c r="I158" i="41"/>
  <c r="B159" i="41"/>
  <c r="E159" i="41"/>
  <c r="F159" i="41"/>
  <c r="G159" i="41"/>
  <c r="I159" i="41"/>
  <c r="B160" i="41"/>
  <c r="E160" i="41"/>
  <c r="F160" i="41"/>
  <c r="G160" i="41"/>
  <c r="I160" i="41"/>
  <c r="B242" i="41"/>
  <c r="B243" i="41"/>
  <c r="E243" i="41"/>
  <c r="D210" i="49"/>
  <c r="F243" i="41"/>
  <c r="E210" i="49"/>
  <c r="M210" i="49"/>
  <c r="G243" i="41"/>
  <c r="F210" i="49"/>
  <c r="O210" i="49"/>
  <c r="I243" i="41"/>
  <c r="B246" i="41"/>
  <c r="E246" i="41"/>
  <c r="D229" i="49"/>
  <c r="F246" i="41"/>
  <c r="E229" i="49"/>
  <c r="M229" i="49"/>
  <c r="G246" i="41"/>
  <c r="F229" i="49"/>
  <c r="O229" i="49"/>
  <c r="I246" i="41"/>
  <c r="B250" i="41"/>
  <c r="E250" i="41"/>
  <c r="D80" i="49"/>
  <c r="F250" i="41"/>
  <c r="E80" i="49"/>
  <c r="M80" i="49"/>
  <c r="G250" i="41"/>
  <c r="F80" i="49"/>
  <c r="O80" i="49"/>
  <c r="I250" i="41"/>
  <c r="B253" i="41"/>
  <c r="B259" i="41"/>
  <c r="B260" i="41"/>
  <c r="B261" i="41"/>
  <c r="C261" i="41"/>
  <c r="B262" i="41"/>
  <c r="C262" i="41"/>
  <c r="E262" i="41"/>
  <c r="D52" i="49"/>
  <c r="F262" i="41"/>
  <c r="E52" i="49"/>
  <c r="M52" i="49"/>
  <c r="G262" i="41"/>
  <c r="F52" i="49"/>
  <c r="O52" i="49"/>
  <c r="I262" i="41"/>
  <c r="B264" i="41"/>
  <c r="C264" i="41"/>
  <c r="E264" i="41"/>
  <c r="F264" i="41"/>
  <c r="G264" i="41"/>
  <c r="I264" i="41"/>
  <c r="B268" i="41"/>
  <c r="B269" i="41"/>
  <c r="C269" i="41"/>
  <c r="B270" i="41"/>
  <c r="E270" i="41"/>
  <c r="D214" i="49"/>
  <c r="G270" i="41"/>
  <c r="F214" i="49"/>
  <c r="O214" i="49"/>
  <c r="I270" i="41"/>
  <c r="B271" i="41"/>
  <c r="E271" i="41"/>
  <c r="D241" i="49"/>
  <c r="F271" i="41"/>
  <c r="E241" i="49"/>
  <c r="M241" i="49"/>
  <c r="G271" i="41"/>
  <c r="F241" i="49"/>
  <c r="O241" i="49"/>
  <c r="I271" i="41"/>
  <c r="B272" i="41"/>
  <c r="E272" i="41"/>
  <c r="D212" i="49"/>
  <c r="F272" i="41"/>
  <c r="E212" i="49"/>
  <c r="M212" i="49"/>
  <c r="G272" i="41"/>
  <c r="F212" i="49"/>
  <c r="O212" i="49"/>
  <c r="I272" i="41"/>
  <c r="B273" i="41"/>
  <c r="E273" i="41"/>
  <c r="D188" i="49"/>
  <c r="F273" i="41"/>
  <c r="E188" i="49"/>
  <c r="M188" i="49"/>
  <c r="G273" i="41"/>
  <c r="F188" i="49"/>
  <c r="O188" i="49"/>
  <c r="I273" i="41"/>
  <c r="B274" i="41"/>
  <c r="E274" i="41"/>
  <c r="F274" i="41"/>
  <c r="G274" i="41"/>
  <c r="I274" i="41"/>
  <c r="B275" i="41"/>
  <c r="E275" i="41"/>
  <c r="F275" i="41"/>
  <c r="G275" i="41"/>
  <c r="I275" i="41"/>
  <c r="B278" i="41"/>
  <c r="C278" i="41"/>
  <c r="B280" i="41"/>
  <c r="E280" i="41"/>
  <c r="D220" i="49"/>
  <c r="F280" i="41"/>
  <c r="E220" i="49"/>
  <c r="M220" i="49"/>
  <c r="G280" i="41"/>
  <c r="F220" i="49"/>
  <c r="O220" i="49"/>
  <c r="I280" i="41"/>
  <c r="B281" i="41"/>
  <c r="C281" i="41"/>
  <c r="B282" i="41"/>
  <c r="E282" i="41"/>
  <c r="D205" i="49"/>
  <c r="F282" i="41"/>
  <c r="E205" i="49"/>
  <c r="M205" i="49"/>
  <c r="G282" i="41"/>
  <c r="F205" i="49"/>
  <c r="O205" i="49"/>
  <c r="I282" i="41"/>
  <c r="B283" i="41"/>
  <c r="E283" i="41"/>
  <c r="D126" i="49"/>
  <c r="F283" i="41"/>
  <c r="E126" i="49"/>
  <c r="M126" i="49"/>
  <c r="G283" i="41"/>
  <c r="F126" i="49"/>
  <c r="O126" i="49"/>
  <c r="I283" i="41"/>
  <c r="B284" i="41"/>
  <c r="E284" i="41"/>
  <c r="D166" i="49"/>
  <c r="F284" i="41"/>
  <c r="E166" i="49"/>
  <c r="M166" i="49"/>
  <c r="G284" i="41"/>
  <c r="F166" i="49"/>
  <c r="O166" i="49"/>
  <c r="I284" i="41"/>
  <c r="B285" i="41"/>
  <c r="E285" i="41"/>
  <c r="D33" i="49"/>
  <c r="F285" i="41"/>
  <c r="E33" i="49"/>
  <c r="M33" i="49"/>
  <c r="G285" i="41"/>
  <c r="F33" i="49"/>
  <c r="O33" i="49"/>
  <c r="I285" i="41"/>
  <c r="B287" i="41"/>
  <c r="E287" i="41"/>
  <c r="D177" i="49"/>
  <c r="F287" i="41"/>
  <c r="E177" i="49"/>
  <c r="M177" i="49"/>
  <c r="G287" i="41"/>
  <c r="F177" i="49"/>
  <c r="O177" i="49"/>
  <c r="I287" i="41"/>
  <c r="B288" i="41"/>
  <c r="E288" i="41"/>
  <c r="D155" i="49"/>
  <c r="F288" i="41"/>
  <c r="E155" i="49"/>
  <c r="M155" i="49"/>
  <c r="G288" i="41"/>
  <c r="F155" i="49"/>
  <c r="O155" i="49"/>
  <c r="I288" i="41"/>
  <c r="B289" i="41"/>
  <c r="C289" i="41"/>
  <c r="C290" i="41"/>
  <c r="B290" i="41"/>
  <c r="E290" i="41"/>
  <c r="D138" i="49"/>
  <c r="F290" i="41"/>
  <c r="E138" i="49"/>
  <c r="M138" i="49"/>
  <c r="G290" i="41"/>
  <c r="F138" i="49"/>
  <c r="O138" i="49"/>
  <c r="I290" i="41"/>
  <c r="B291" i="41"/>
  <c r="E291" i="41"/>
  <c r="D139" i="49"/>
  <c r="F291" i="41"/>
  <c r="E139" i="49"/>
  <c r="M139" i="49"/>
  <c r="G291" i="41"/>
  <c r="F139" i="49"/>
  <c r="O139" i="49"/>
  <c r="I291" i="41"/>
  <c r="B292" i="41"/>
  <c r="E292" i="41"/>
  <c r="D197" i="49"/>
  <c r="F292" i="41"/>
  <c r="E197" i="49"/>
  <c r="M197" i="49"/>
  <c r="G292" i="41"/>
  <c r="F197" i="49"/>
  <c r="O197" i="49"/>
  <c r="I292" i="41"/>
  <c r="B293" i="41"/>
  <c r="E293" i="41"/>
  <c r="D213" i="49"/>
  <c r="B294" i="41"/>
  <c r="E294" i="41"/>
  <c r="D181" i="49"/>
  <c r="F294" i="41"/>
  <c r="E181" i="49"/>
  <c r="M181" i="49"/>
  <c r="G294" i="41"/>
  <c r="F181" i="49"/>
  <c r="O181" i="49"/>
  <c r="I294" i="41"/>
  <c r="B295" i="41"/>
  <c r="E295" i="41"/>
  <c r="D196" i="49"/>
  <c r="F295" i="41"/>
  <c r="E196" i="49"/>
  <c r="M196" i="49"/>
  <c r="G295" i="41"/>
  <c r="F196" i="49"/>
  <c r="O196" i="49"/>
  <c r="I295" i="41"/>
  <c r="B296" i="41"/>
  <c r="E296" i="41"/>
  <c r="D207" i="49"/>
  <c r="F296" i="41"/>
  <c r="E207" i="49"/>
  <c r="M207" i="49"/>
  <c r="G296" i="41"/>
  <c r="F207" i="49"/>
  <c r="O207" i="49"/>
  <c r="I296" i="41"/>
  <c r="B297" i="41"/>
  <c r="E297" i="41"/>
  <c r="D211" i="49"/>
  <c r="F297" i="41"/>
  <c r="E211" i="49"/>
  <c r="M211" i="49"/>
  <c r="G297" i="41"/>
  <c r="F211" i="49"/>
  <c r="O211" i="49"/>
  <c r="I297" i="41"/>
  <c r="B298" i="41"/>
  <c r="E298" i="41"/>
  <c r="D157" i="49"/>
  <c r="F298" i="41"/>
  <c r="E157" i="49"/>
  <c r="M157" i="49"/>
  <c r="G298" i="41"/>
  <c r="F157" i="49"/>
  <c r="O157" i="49"/>
  <c r="I298" i="41"/>
  <c r="B299" i="41"/>
  <c r="E299" i="41"/>
  <c r="D98" i="49"/>
  <c r="F299" i="41"/>
  <c r="E98" i="49"/>
  <c r="M98" i="49"/>
  <c r="G299" i="41"/>
  <c r="F98" i="49"/>
  <c r="O98" i="49"/>
  <c r="I299" i="41"/>
  <c r="B300" i="41"/>
  <c r="E300" i="41"/>
  <c r="D185" i="49"/>
  <c r="F300" i="41"/>
  <c r="E185" i="49"/>
  <c r="M185" i="49"/>
  <c r="G300" i="41"/>
  <c r="F185" i="49"/>
  <c r="O185" i="49"/>
  <c r="I300" i="41"/>
  <c r="B301" i="41"/>
  <c r="E301" i="41"/>
  <c r="D160" i="49"/>
  <c r="B302" i="41"/>
  <c r="E302" i="41"/>
  <c r="D84" i="49"/>
  <c r="B303" i="41"/>
  <c r="E303" i="41"/>
  <c r="D231" i="49"/>
  <c r="F303" i="41"/>
  <c r="E231" i="49"/>
  <c r="M231" i="49"/>
  <c r="G303" i="41"/>
  <c r="F231" i="49"/>
  <c r="O231" i="49"/>
  <c r="I303" i="41"/>
  <c r="B304" i="41"/>
  <c r="E304" i="41"/>
  <c r="D128" i="49"/>
  <c r="F304" i="41"/>
  <c r="E128" i="49"/>
  <c r="M128" i="49"/>
  <c r="G304" i="41"/>
  <c r="F128" i="49"/>
  <c r="O128" i="49"/>
  <c r="I304" i="41"/>
  <c r="B305" i="41"/>
  <c r="E305" i="41"/>
  <c r="D113" i="49"/>
  <c r="F305" i="41"/>
  <c r="E113" i="49"/>
  <c r="M113" i="49"/>
  <c r="G305" i="41"/>
  <c r="F113" i="49"/>
  <c r="O113" i="49"/>
  <c r="I305" i="41"/>
  <c r="B306" i="41"/>
  <c r="E306" i="41"/>
  <c r="D39" i="49"/>
  <c r="F306" i="41"/>
  <c r="E39" i="49"/>
  <c r="M39" i="49"/>
  <c r="G306" i="41"/>
  <c r="F39" i="49"/>
  <c r="O39" i="49"/>
  <c r="I306" i="41"/>
  <c r="B307" i="41"/>
  <c r="G307" i="41"/>
  <c r="F72" i="49"/>
  <c r="O72" i="49"/>
  <c r="B308" i="41"/>
  <c r="B309" i="41"/>
  <c r="C309" i="41"/>
  <c r="C310" i="41"/>
  <c r="B310" i="41"/>
  <c r="E310" i="41"/>
  <c r="D168" i="49"/>
  <c r="F310" i="41"/>
  <c r="E168" i="49"/>
  <c r="M168" i="49"/>
  <c r="G310" i="41"/>
  <c r="F168" i="49"/>
  <c r="O168" i="49"/>
  <c r="I310" i="41"/>
  <c r="B311" i="41"/>
  <c r="E311" i="41"/>
  <c r="D91" i="49"/>
  <c r="F311" i="41"/>
  <c r="E91" i="49"/>
  <c r="M91" i="49"/>
  <c r="G311" i="41"/>
  <c r="F91" i="49"/>
  <c r="O91" i="49"/>
  <c r="I311" i="41"/>
  <c r="B312" i="41"/>
  <c r="E312" i="41"/>
  <c r="D238" i="49"/>
  <c r="F312" i="41"/>
  <c r="E238" i="49"/>
  <c r="M238" i="49"/>
  <c r="G312" i="41"/>
  <c r="F238" i="49"/>
  <c r="O238" i="49"/>
  <c r="I312" i="41"/>
  <c r="B313" i="41"/>
  <c r="E313" i="41"/>
  <c r="D152" i="49"/>
  <c r="F313" i="41"/>
  <c r="E152" i="49"/>
  <c r="M152" i="49"/>
  <c r="G313" i="41"/>
  <c r="F152" i="49"/>
  <c r="O152" i="49"/>
  <c r="I313" i="41"/>
  <c r="B314" i="41"/>
  <c r="E314" i="41"/>
  <c r="D159" i="49"/>
  <c r="B315" i="41"/>
  <c r="E315" i="41"/>
  <c r="D165" i="49"/>
  <c r="B316" i="41"/>
  <c r="E316" i="41"/>
  <c r="D58" i="49"/>
  <c r="B317" i="41"/>
  <c r="C317" i="41"/>
  <c r="C321" i="41"/>
  <c r="B318" i="41"/>
  <c r="E318" i="41"/>
  <c r="D150" i="49"/>
  <c r="F318" i="41"/>
  <c r="E150" i="49"/>
  <c r="M150" i="49"/>
  <c r="G318" i="41"/>
  <c r="F150" i="49"/>
  <c r="O150" i="49"/>
  <c r="I318" i="41"/>
  <c r="B319" i="41"/>
  <c r="E319" i="41"/>
  <c r="D145" i="49"/>
  <c r="F319" i="41"/>
  <c r="E145" i="49"/>
  <c r="M145" i="49"/>
  <c r="G319" i="41"/>
  <c r="F145" i="49"/>
  <c r="O145" i="49"/>
  <c r="I319" i="41"/>
  <c r="B320" i="41"/>
  <c r="E320" i="41"/>
  <c r="D110" i="49"/>
  <c r="F320" i="41"/>
  <c r="E110" i="49"/>
  <c r="M110" i="49"/>
  <c r="G320" i="41"/>
  <c r="F110" i="49"/>
  <c r="O110" i="49"/>
  <c r="I320" i="41"/>
  <c r="B322" i="41"/>
  <c r="E322" i="41"/>
  <c r="D192" i="49"/>
  <c r="F322" i="41"/>
  <c r="E192" i="49"/>
  <c r="M192" i="49"/>
  <c r="G322" i="41"/>
  <c r="F192" i="49"/>
  <c r="O192" i="49"/>
  <c r="I322" i="41"/>
  <c r="B323" i="41"/>
  <c r="C323" i="41"/>
  <c r="B324" i="41"/>
  <c r="E324" i="41"/>
  <c r="D151" i="49"/>
  <c r="B325" i="41"/>
  <c r="E325" i="41"/>
  <c r="D35" i="49"/>
  <c r="B326" i="41"/>
  <c r="E326" i="41"/>
  <c r="D88" i="49"/>
  <c r="B328" i="41"/>
  <c r="B329" i="41"/>
  <c r="C329" i="41"/>
  <c r="B330" i="41"/>
  <c r="E330" i="41"/>
  <c r="D37" i="49"/>
  <c r="F330" i="41"/>
  <c r="E37" i="49"/>
  <c r="M37" i="49"/>
  <c r="G330" i="41"/>
  <c r="F37" i="49"/>
  <c r="O37" i="49"/>
  <c r="I330" i="41"/>
  <c r="B331" i="41"/>
  <c r="C331" i="41"/>
  <c r="B332" i="41"/>
  <c r="E332" i="41"/>
  <c r="D43" i="49"/>
  <c r="F332" i="41"/>
  <c r="E43" i="49"/>
  <c r="M43" i="49"/>
  <c r="G332" i="41"/>
  <c r="F43" i="49"/>
  <c r="O43" i="49"/>
  <c r="I332" i="41"/>
  <c r="B333" i="41"/>
  <c r="E333" i="41"/>
  <c r="D99" i="49"/>
  <c r="F333" i="41"/>
  <c r="E99" i="49"/>
  <c r="M99" i="49"/>
  <c r="G333" i="41"/>
  <c r="F99" i="49"/>
  <c r="O99" i="49"/>
  <c r="I333" i="41"/>
  <c r="B356" i="41"/>
  <c r="B357" i="41"/>
  <c r="C357" i="41"/>
  <c r="E357" i="41"/>
  <c r="D45" i="49"/>
  <c r="F357" i="41"/>
  <c r="E45" i="49"/>
  <c r="M45" i="49"/>
  <c r="G357" i="41"/>
  <c r="F45" i="49"/>
  <c r="O45" i="49"/>
  <c r="I357" i="41"/>
  <c r="E362" i="41"/>
  <c r="D122" i="49"/>
  <c r="F362" i="41"/>
  <c r="E122" i="49"/>
  <c r="M122" i="49"/>
  <c r="G362" i="41"/>
  <c r="F122" i="49"/>
  <c r="O122" i="49"/>
  <c r="I362" i="41"/>
  <c r="B358" i="41"/>
  <c r="C358" i="41"/>
  <c r="E358" i="41"/>
  <c r="D115" i="49"/>
  <c r="F358" i="41"/>
  <c r="E115" i="49"/>
  <c r="M115" i="49"/>
  <c r="G358" i="41"/>
  <c r="F115" i="49"/>
  <c r="O115" i="49"/>
  <c r="I358" i="41"/>
  <c r="E361" i="41"/>
  <c r="D49" i="49"/>
  <c r="F361" i="41"/>
  <c r="E49" i="49"/>
  <c r="M49" i="49"/>
  <c r="G361" i="41"/>
  <c r="F49" i="49"/>
  <c r="O49" i="49"/>
  <c r="I361" i="41"/>
  <c r="E364" i="41"/>
  <c r="D131" i="49"/>
  <c r="F364" i="41"/>
  <c r="E131" i="49"/>
  <c r="M131" i="49"/>
  <c r="G364" i="41"/>
  <c r="F131" i="49"/>
  <c r="O131" i="49"/>
  <c r="I364" i="41"/>
  <c r="E363" i="41"/>
  <c r="D69" i="49"/>
  <c r="F363" i="41"/>
  <c r="E69" i="49"/>
  <c r="M69" i="49"/>
  <c r="G363" i="41"/>
  <c r="F69" i="49"/>
  <c r="O69" i="49"/>
  <c r="I363" i="41"/>
  <c r="B369" i="41"/>
  <c r="B370" i="41"/>
  <c r="C370" i="41"/>
  <c r="E370" i="41"/>
  <c r="D136" i="49"/>
  <c r="G370" i="41"/>
  <c r="F136" i="49"/>
  <c r="O136" i="49"/>
  <c r="I370" i="41"/>
  <c r="B373" i="41"/>
  <c r="B374" i="41"/>
  <c r="F81" i="49"/>
  <c r="O81" i="49"/>
  <c r="C374" i="41"/>
  <c r="D81" i="49"/>
  <c r="B375" i="41"/>
  <c r="B376" i="41"/>
  <c r="C376" i="41"/>
  <c r="G1570" i="56"/>
  <c r="M1570" i="56"/>
  <c r="G1564" i="56"/>
  <c r="L958" i="56"/>
  <c r="M958" i="56"/>
  <c r="M959" i="56"/>
  <c r="M954" i="56"/>
  <c r="M81" i="49"/>
  <c r="E229" i="41"/>
  <c r="D102" i="49"/>
  <c r="G229" i="41"/>
  <c r="F102" i="49"/>
  <c r="O102" i="49"/>
  <c r="C17" i="41"/>
  <c r="F223" i="41"/>
  <c r="G223" i="41"/>
  <c r="F325" i="41"/>
  <c r="E35" i="49"/>
  <c r="M35" i="49"/>
  <c r="F164" i="41"/>
  <c r="E40" i="49"/>
  <c r="M40" i="49"/>
  <c r="E164" i="41"/>
  <c r="D40" i="49"/>
  <c r="G325" i="41"/>
  <c r="F35" i="49"/>
  <c r="O35" i="49"/>
  <c r="C205" i="41"/>
  <c r="C251" i="41"/>
  <c r="C252" i="41"/>
  <c r="C327" i="41"/>
  <c r="C62" i="41"/>
  <c r="C59" i="41"/>
  <c r="C60" i="41"/>
  <c r="C61" i="41"/>
  <c r="C332" i="41"/>
  <c r="C330" i="41"/>
  <c r="C53" i="41"/>
  <c r="C320" i="41"/>
  <c r="C286" i="41"/>
  <c r="C280" i="41"/>
  <c r="C279" i="41"/>
  <c r="C277" i="41"/>
  <c r="C276" i="41"/>
  <c r="C270" i="41"/>
  <c r="E91" i="41"/>
  <c r="D54" i="49"/>
  <c r="M1420" i="56"/>
  <c r="M1403" i="56"/>
  <c r="C191" i="41"/>
  <c r="M1241" i="56"/>
  <c r="C146" i="41"/>
  <c r="C156" i="41"/>
  <c r="M1590" i="56"/>
  <c r="M1576" i="56"/>
  <c r="M1608" i="56"/>
  <c r="M1485" i="56"/>
  <c r="M1470" i="56"/>
  <c r="M1572" i="56"/>
  <c r="H1572" i="56"/>
  <c r="M1564" i="56"/>
  <c r="H1565" i="56"/>
  <c r="C124" i="41"/>
  <c r="C211" i="41"/>
  <c r="C215" i="41"/>
  <c r="C55" i="41"/>
  <c r="C20" i="41"/>
  <c r="M1468" i="56"/>
  <c r="M1453" i="56"/>
  <c r="C227" i="41"/>
  <c r="C319" i="41"/>
  <c r="C242" i="41"/>
  <c r="C249" i="41"/>
  <c r="C134" i="41"/>
  <c r="C326" i="41"/>
  <c r="C58" i="41"/>
  <c r="C314" i="41"/>
  <c r="C57" i="41"/>
  <c r="E376" i="41"/>
  <c r="D13" i="49"/>
  <c r="C56" i="41"/>
  <c r="C52" i="41"/>
  <c r="C189" i="41"/>
  <c r="C188" i="41"/>
  <c r="C318" i="41"/>
  <c r="C315" i="41"/>
  <c r="C322" i="41"/>
  <c r="G190" i="41"/>
  <c r="F194" i="49"/>
  <c r="O194" i="49"/>
  <c r="C222" i="41"/>
  <c r="C226" i="41"/>
  <c r="C238" i="41"/>
  <c r="C195" i="41"/>
  <c r="C274" i="41"/>
  <c r="C273" i="41"/>
  <c r="C193" i="41"/>
  <c r="C190" i="41"/>
  <c r="C316" i="41"/>
  <c r="C312" i="41"/>
  <c r="C272" i="41"/>
  <c r="C140" i="41"/>
  <c r="C313" i="41"/>
  <c r="C103" i="41"/>
  <c r="C325" i="41"/>
  <c r="C311" i="41"/>
  <c r="C271" i="41"/>
  <c r="C275" i="41"/>
  <c r="C54" i="41"/>
  <c r="C333" i="41"/>
  <c r="E307" i="41"/>
  <c r="D72" i="49"/>
  <c r="C282" i="41"/>
  <c r="C283" i="41"/>
  <c r="C284" i="41"/>
  <c r="C285" i="41"/>
  <c r="C287" i="41"/>
  <c r="C288" i="41"/>
  <c r="C324" i="41"/>
  <c r="C307" i="41"/>
  <c r="C306" i="41"/>
  <c r="C305" i="41"/>
  <c r="C304" i="41"/>
  <c r="C303" i="41"/>
  <c r="C302" i="41"/>
  <c r="C301" i="41"/>
  <c r="C300" i="41"/>
  <c r="C299" i="41"/>
  <c r="C298" i="41"/>
  <c r="C297" i="41"/>
  <c r="C296" i="41"/>
  <c r="C295" i="41"/>
  <c r="C294" i="41"/>
  <c r="C293" i="41"/>
  <c r="C292" i="41"/>
  <c r="C291" i="41"/>
  <c r="C169" i="41"/>
  <c r="C178" i="41"/>
  <c r="C163" i="41"/>
  <c r="C236" i="41"/>
  <c r="C237" i="41"/>
  <c r="C235" i="41"/>
  <c r="C233" i="41"/>
  <c r="C122" i="41"/>
  <c r="C121" i="41"/>
  <c r="C111" i="41"/>
  <c r="C116" i="41"/>
  <c r="C118" i="41"/>
  <c r="C107" i="41"/>
  <c r="C110" i="41"/>
  <c r="C114" i="41"/>
  <c r="C108" i="41"/>
  <c r="C109" i="41"/>
  <c r="C112" i="41"/>
  <c r="C113" i="41"/>
  <c r="C115" i="41"/>
  <c r="C117" i="41"/>
  <c r="C119" i="41"/>
  <c r="C120" i="41"/>
  <c r="C217" i="41"/>
  <c r="C218" i="41"/>
  <c r="C219" i="41"/>
  <c r="C220" i="41"/>
  <c r="C221" i="41"/>
  <c r="C213" i="41"/>
  <c r="C214" i="41"/>
  <c r="C212" i="41"/>
  <c r="C206" i="41"/>
  <c r="C207" i="41"/>
  <c r="C209" i="41"/>
  <c r="C210" i="41"/>
  <c r="C208" i="41"/>
  <c r="C197" i="41"/>
  <c r="C196" i="41"/>
  <c r="C168" i="41"/>
  <c r="C167" i="41"/>
  <c r="C171" i="41"/>
  <c r="C172" i="41"/>
  <c r="C166" i="41"/>
  <c r="C240" i="41"/>
  <c r="C154" i="41"/>
  <c r="C155" i="41"/>
  <c r="C151" i="41"/>
  <c r="C152" i="41"/>
  <c r="C153" i="41"/>
  <c r="C150" i="41"/>
  <c r="C149" i="41"/>
  <c r="C143" i="41"/>
  <c r="C144" i="41"/>
  <c r="C145" i="41"/>
  <c r="C200" i="41"/>
  <c r="C201" i="41"/>
  <c r="C202" i="41"/>
  <c r="C203" i="41"/>
  <c r="C204" i="41"/>
  <c r="C199" i="41"/>
  <c r="C198" i="41"/>
  <c r="C175" i="41"/>
  <c r="C174" i="41"/>
  <c r="C177" i="41"/>
  <c r="C176" i="41"/>
  <c r="C165" i="41"/>
  <c r="C173" i="41"/>
  <c r="F238" i="56"/>
  <c r="C302" i="56"/>
  <c r="C322" i="56"/>
  <c r="E220" i="56"/>
  <c r="C287" i="56"/>
  <c r="E299" i="56"/>
  <c r="C246" i="56"/>
  <c r="F299" i="56"/>
  <c r="C336" i="56"/>
  <c r="F287" i="56"/>
  <c r="E231" i="56"/>
  <c r="E302" i="56"/>
  <c r="F302" i="56"/>
  <c r="D326" i="56"/>
  <c r="C231" i="56"/>
  <c r="C299" i="56"/>
  <c r="C310" i="56"/>
  <c r="D302" i="56"/>
  <c r="D336" i="56"/>
  <c r="E287" i="56"/>
  <c r="E318" i="56"/>
  <c r="F318" i="56"/>
  <c r="D318" i="56"/>
  <c r="D295" i="56"/>
  <c r="C326" i="56"/>
  <c r="C279" i="56"/>
  <c r="D310" i="56"/>
  <c r="E322" i="56"/>
  <c r="F322" i="56"/>
  <c r="C295" i="56"/>
  <c r="D299" i="56"/>
  <c r="D246" i="56"/>
  <c r="D322" i="56"/>
  <c r="F220" i="56"/>
  <c r="E310" i="56"/>
  <c r="F310" i="56"/>
  <c r="D287" i="56"/>
  <c r="E238" i="56"/>
  <c r="C238" i="56"/>
  <c r="C220" i="56"/>
  <c r="D238" i="56"/>
  <c r="C318" i="56"/>
  <c r="F231" i="56"/>
  <c r="E279" i="56"/>
  <c r="F279" i="56"/>
  <c r="D231" i="56"/>
  <c r="C332" i="56"/>
  <c r="D332" i="56"/>
  <c r="D279" i="56"/>
  <c r="D220" i="56"/>
  <c r="C126" i="41"/>
  <c r="C125" i="41"/>
  <c r="C130" i="41"/>
  <c r="H1646" i="56"/>
  <c r="K1646" i="56"/>
  <c r="C148" i="41"/>
  <c r="C147" i="41"/>
  <c r="C229" i="41"/>
  <c r="C159" i="41"/>
  <c r="C161" i="41"/>
  <c r="M1565" i="56"/>
  <c r="M1574" i="56"/>
  <c r="M1559" i="56"/>
  <c r="C243" i="41"/>
  <c r="C248" i="41"/>
  <c r="C185" i="41"/>
  <c r="C184" i="41"/>
  <c r="C181" i="41"/>
  <c r="C183" i="41"/>
  <c r="C129" i="41"/>
  <c r="C127" i="41"/>
  <c r="C128" i="41"/>
  <c r="C131" i="41"/>
  <c r="C180" i="41"/>
  <c r="C182" i="41"/>
  <c r="C216" i="41"/>
  <c r="C223" i="41"/>
  <c r="C241" i="41"/>
  <c r="C244" i="41"/>
  <c r="C247" i="41"/>
  <c r="C246" i="41"/>
  <c r="C245" i="41"/>
  <c r="C138" i="41"/>
  <c r="C228" i="41"/>
  <c r="C160" i="41"/>
  <c r="C232" i="41"/>
  <c r="C234" i="41"/>
  <c r="C137" i="41"/>
  <c r="C230" i="41"/>
  <c r="C231" i="41"/>
  <c r="C139" i="41"/>
  <c r="C135" i="41"/>
  <c r="C136" i="41"/>
  <c r="C157" i="41"/>
  <c r="C158" i="41"/>
  <c r="C250" i="41"/>
  <c r="C239" i="41"/>
  <c r="C224" i="41"/>
  <c r="C225" i="41"/>
  <c r="C142" i="41"/>
  <c r="C106" i="41"/>
  <c r="C105" i="41"/>
  <c r="C104" i="41"/>
  <c r="F342" i="56"/>
  <c r="C141" i="41"/>
  <c r="C164" i="41"/>
  <c r="C170" i="41"/>
  <c r="C186" i="41"/>
  <c r="C179" i="41"/>
  <c r="K861" i="56"/>
  <c r="K860" i="56"/>
  <c r="K855" i="56"/>
  <c r="K854" i="56"/>
  <c r="K853" i="56"/>
  <c r="H820" i="56"/>
  <c r="K820" i="56"/>
  <c r="M820" i="56"/>
  <c r="H821" i="56"/>
  <c r="K821" i="56"/>
  <c r="M821" i="56"/>
  <c r="H822" i="56"/>
  <c r="K822" i="56"/>
  <c r="M822" i="56"/>
  <c r="K869" i="56"/>
  <c r="L869" i="56"/>
  <c r="M869" i="56"/>
  <c r="K870" i="56"/>
  <c r="L870" i="56"/>
  <c r="M870" i="56"/>
  <c r="K871" i="56"/>
  <c r="L871" i="56"/>
  <c r="M871" i="56"/>
  <c r="K872" i="56"/>
  <c r="L872" i="56"/>
  <c r="M872" i="56"/>
  <c r="K873" i="56"/>
  <c r="L873" i="56"/>
  <c r="M873" i="56"/>
  <c r="K874" i="56"/>
  <c r="L874" i="56"/>
  <c r="M874" i="56"/>
  <c r="K868" i="56"/>
  <c r="L868" i="56"/>
  <c r="G593" i="56"/>
  <c r="F1917" i="56"/>
  <c r="C1917" i="56"/>
  <c r="D1917" i="56"/>
  <c r="E1917" i="56"/>
  <c r="C546" i="56"/>
  <c r="D546" i="56"/>
  <c r="C540" i="56"/>
  <c r="C534" i="56"/>
  <c r="D534" i="56"/>
  <c r="D540" i="56"/>
  <c r="M823" i="56"/>
  <c r="M824" i="56"/>
  <c r="C22" i="47"/>
  <c r="C21" i="47"/>
  <c r="C23" i="47"/>
  <c r="C2344" i="56"/>
  <c r="D2340" i="56"/>
  <c r="D2344" i="56"/>
  <c r="F2348" i="56"/>
  <c r="E2348" i="56"/>
  <c r="D2348" i="56"/>
  <c r="F2344" i="56"/>
  <c r="E2344" i="56"/>
  <c r="E2340" i="56"/>
  <c r="C2348" i="56"/>
  <c r="C2340" i="56"/>
  <c r="C2283" i="56"/>
  <c r="E2294" i="56"/>
  <c r="E2283" i="56"/>
  <c r="F2283" i="56"/>
  <c r="D2283" i="56"/>
  <c r="C342" i="56"/>
  <c r="D342" i="56"/>
  <c r="E342" i="56"/>
  <c r="D1938" i="56"/>
  <c r="C1938" i="56"/>
  <c r="D2276" i="56"/>
  <c r="C2176" i="56"/>
  <c r="F2176" i="56"/>
  <c r="E2272" i="56"/>
  <c r="E2276" i="56"/>
  <c r="C2069" i="56"/>
  <c r="C2248" i="56"/>
  <c r="F2272" i="56"/>
  <c r="D2080" i="56"/>
  <c r="D2185" i="56"/>
  <c r="F2128" i="56"/>
  <c r="C1958" i="56"/>
  <c r="D2048" i="56"/>
  <c r="F2185" i="56"/>
  <c r="E2205" i="56"/>
  <c r="C2205" i="56"/>
  <c r="C2316" i="56"/>
  <c r="D2122" i="56"/>
  <c r="E2236" i="56"/>
  <c r="F2118" i="56"/>
  <c r="D2118" i="56"/>
  <c r="C1963" i="56"/>
  <c r="E2048" i="56"/>
  <c r="F2149" i="56"/>
  <c r="D2036" i="56"/>
  <c r="C1985" i="56"/>
  <c r="C2256" i="56"/>
  <c r="E2106" i="56"/>
  <c r="F2122" i="56"/>
  <c r="D1970" i="56"/>
  <c r="C2261" i="56"/>
  <c r="F2064" i="56"/>
  <c r="E2185" i="56"/>
  <c r="E2196" i="56"/>
  <c r="D2155" i="56"/>
  <c r="C1943" i="56"/>
  <c r="F2048" i="56"/>
  <c r="F2221" i="56"/>
  <c r="E1985" i="56"/>
  <c r="F2040" i="56"/>
  <c r="E2044" i="56"/>
  <c r="C1997" i="56"/>
  <c r="F2090" i="56"/>
  <c r="F2044" i="56"/>
  <c r="C2276" i="56"/>
  <c r="C2265" i="56"/>
  <c r="D2137" i="56"/>
  <c r="D2032" i="56"/>
  <c r="C2106" i="56"/>
  <c r="D2069" i="56"/>
  <c r="D2236" i="56"/>
  <c r="D2244" i="56"/>
  <c r="C2128" i="56"/>
  <c r="D1993" i="56"/>
  <c r="F2236" i="56"/>
  <c r="F2018" i="56"/>
  <c r="D2018" i="56"/>
  <c r="C2080" i="56"/>
  <c r="C2288" i="56"/>
  <c r="E2090" i="56"/>
  <c r="D2090" i="56"/>
  <c r="F2056" i="56"/>
  <c r="C1989" i="56"/>
  <c r="D1997" i="56"/>
  <c r="F2106" i="56"/>
  <c r="F1958" i="56"/>
  <c r="D1985" i="56"/>
  <c r="C2056" i="56"/>
  <c r="C2137" i="56"/>
  <c r="F2265" i="56"/>
  <c r="F1985" i="56"/>
  <c r="F2244" i="56"/>
  <c r="E1958" i="56"/>
  <c r="C2149" i="56"/>
  <c r="C2240" i="56"/>
  <c r="D2261" i="56"/>
  <c r="F2036" i="56"/>
  <c r="D2305" i="56"/>
  <c r="C2040" i="56"/>
  <c r="C2305" i="56"/>
  <c r="D2252" i="56"/>
  <c r="D2294" i="56"/>
  <c r="E2114" i="56"/>
  <c r="D2100" i="56"/>
  <c r="C2252" i="56"/>
  <c r="F2002" i="56"/>
  <c r="E2137" i="56"/>
  <c r="F1970" i="56"/>
  <c r="F2205" i="56"/>
  <c r="D2205" i="56"/>
  <c r="C2122" i="56"/>
  <c r="E2002" i="56"/>
  <c r="E2232" i="56"/>
  <c r="F1989" i="56"/>
  <c r="E1989" i="56"/>
  <c r="C2048" i="56"/>
  <c r="C2161" i="56"/>
  <c r="F2294" i="56"/>
  <c r="F2032" i="56"/>
  <c r="D2240" i="56"/>
  <c r="C2155" i="56"/>
  <c r="E2128" i="56"/>
  <c r="F2240" i="56"/>
  <c r="D2149" i="56"/>
  <c r="E2122" i="56"/>
  <c r="C2221" i="56"/>
  <c r="E2176" i="56"/>
  <c r="F1943" i="56"/>
  <c r="D2196" i="56"/>
  <c r="C2196" i="56"/>
  <c r="F2080" i="56"/>
  <c r="D2232" i="56"/>
  <c r="E2018" i="56"/>
  <c r="E1963" i="56"/>
  <c r="C2002" i="56"/>
  <c r="D2256" i="56"/>
  <c r="E2064" i="56"/>
  <c r="D2106" i="56"/>
  <c r="F2069" i="56"/>
  <c r="C2018" i="56"/>
  <c r="D2128" i="56"/>
  <c r="G1958" i="56"/>
  <c r="E2244" i="56"/>
  <c r="C2118" i="56"/>
  <c r="F2137" i="56"/>
  <c r="D2265" i="56"/>
  <c r="D2221" i="56"/>
  <c r="D2114" i="56"/>
  <c r="C2272" i="56"/>
  <c r="D2044" i="56"/>
  <c r="E2149" i="56"/>
  <c r="E2036" i="56"/>
  <c r="D2040" i="56"/>
  <c r="C1993" i="56"/>
  <c r="D2316" i="56"/>
  <c r="E2080" i="56"/>
  <c r="F1963" i="56"/>
  <c r="E2040" i="56"/>
  <c r="D1963" i="56"/>
  <c r="C2236" i="56"/>
  <c r="E1970" i="56"/>
  <c r="F2114" i="56"/>
  <c r="D2288" i="56"/>
  <c r="C2244" i="56"/>
  <c r="C2032" i="56"/>
  <c r="F2232" i="56"/>
  <c r="F2276" i="56"/>
  <c r="C2044" i="56"/>
  <c r="C2090" i="56"/>
  <c r="D2056" i="56"/>
  <c r="E2118" i="56"/>
  <c r="C2064" i="56"/>
  <c r="C2294" i="56"/>
  <c r="E2056" i="56"/>
  <c r="D2176" i="56"/>
  <c r="D2272" i="56"/>
  <c r="D1989" i="56"/>
  <c r="C2114" i="56"/>
  <c r="C2100" i="56"/>
  <c r="E2265" i="56"/>
  <c r="D2064" i="56"/>
  <c r="D1943" i="56"/>
  <c r="C2036" i="56"/>
  <c r="C2232" i="56"/>
  <c r="E2261" i="56"/>
  <c r="E2240" i="56"/>
  <c r="F2261" i="56"/>
  <c r="C1970" i="56"/>
  <c r="D2002" i="56"/>
  <c r="D2248" i="56"/>
  <c r="E2032" i="56"/>
  <c r="D2161" i="56"/>
  <c r="C2185" i="56"/>
  <c r="D1958" i="56"/>
  <c r="E2069" i="56"/>
  <c r="F2196" i="56"/>
  <c r="E1839" i="56"/>
  <c r="C1709" i="56"/>
  <c r="F1839" i="56"/>
  <c r="C1769" i="56"/>
  <c r="F1769" i="56"/>
  <c r="E1709" i="56"/>
  <c r="C1839" i="56"/>
  <c r="F1709" i="56"/>
  <c r="E1797" i="56"/>
  <c r="D1769" i="56"/>
  <c r="C1797" i="56"/>
  <c r="D1797" i="56"/>
  <c r="D1839" i="56"/>
  <c r="D1709" i="56"/>
  <c r="F1797" i="56"/>
  <c r="E1769" i="56"/>
  <c r="M1617" i="56"/>
  <c r="K862" i="56"/>
  <c r="K856" i="56"/>
  <c r="M852" i="56"/>
  <c r="K655" i="56"/>
  <c r="L655" i="56"/>
  <c r="M655" i="56"/>
  <c r="K654" i="56"/>
  <c r="L654" i="56"/>
  <c r="M654" i="56"/>
  <c r="K653" i="56"/>
  <c r="L653" i="56"/>
  <c r="M653" i="56"/>
  <c r="K652" i="56"/>
  <c r="L652" i="56"/>
  <c r="M652" i="56"/>
  <c r="K651" i="56"/>
  <c r="L651" i="56"/>
  <c r="M651" i="56"/>
  <c r="K650" i="56"/>
  <c r="L650" i="56"/>
  <c r="M650" i="56"/>
  <c r="K649" i="56"/>
  <c r="L649" i="56"/>
  <c r="M649" i="56"/>
  <c r="K648" i="56"/>
  <c r="L648" i="56"/>
  <c r="M648" i="56"/>
  <c r="M659" i="56"/>
  <c r="G624" i="56"/>
  <c r="M859" i="56"/>
  <c r="K864" i="56"/>
  <c r="M864" i="56"/>
  <c r="M850" i="56"/>
  <c r="M656" i="56"/>
  <c r="M657" i="56"/>
  <c r="M646" i="56"/>
  <c r="M160" i="56"/>
  <c r="I592" i="56"/>
  <c r="H592" i="56"/>
  <c r="I591" i="56"/>
  <c r="H591" i="56"/>
  <c r="I590" i="56"/>
  <c r="H590" i="56"/>
  <c r="I589" i="56"/>
  <c r="H589" i="56"/>
  <c r="I588" i="56"/>
  <c r="H588" i="56"/>
  <c r="I587" i="56"/>
  <c r="H587" i="56"/>
  <c r="I586" i="56"/>
  <c r="H586" i="56"/>
  <c r="J674" i="56"/>
  <c r="J672" i="56"/>
  <c r="J673" i="56"/>
  <c r="J671" i="56"/>
  <c r="J670" i="56"/>
  <c r="J669" i="56"/>
  <c r="J668" i="56"/>
  <c r="I674" i="56"/>
  <c r="I673" i="56"/>
  <c r="I672" i="56"/>
  <c r="I671" i="56"/>
  <c r="I670" i="56"/>
  <c r="I669" i="56"/>
  <c r="I668" i="56"/>
  <c r="H674" i="56"/>
  <c r="H673" i="56"/>
  <c r="H672" i="56"/>
  <c r="H671" i="56"/>
  <c r="H670" i="56"/>
  <c r="H669" i="56"/>
  <c r="H668" i="56"/>
  <c r="K668" i="56"/>
  <c r="K672" i="56"/>
  <c r="K674" i="56"/>
  <c r="K673" i="56"/>
  <c r="K670" i="56"/>
  <c r="K669" i="56"/>
  <c r="K671" i="56"/>
  <c r="K623" i="56"/>
  <c r="K622" i="56"/>
  <c r="K621" i="56"/>
  <c r="K620" i="56"/>
  <c r="K619" i="56"/>
  <c r="K618" i="56"/>
  <c r="K617" i="56"/>
  <c r="K616" i="56"/>
  <c r="L616" i="56"/>
  <c r="K640" i="56"/>
  <c r="K641" i="56"/>
  <c r="K639" i="56"/>
  <c r="K635" i="56"/>
  <c r="K634" i="56"/>
  <c r="K630" i="56"/>
  <c r="K629" i="56"/>
  <c r="K733" i="56"/>
  <c r="K734" i="56"/>
  <c r="K735" i="56"/>
  <c r="K732" i="56"/>
  <c r="K716" i="56"/>
  <c r="K715" i="56"/>
  <c r="K714" i="56"/>
  <c r="K721" i="56"/>
  <c r="K722" i="56"/>
  <c r="K720" i="56"/>
  <c r="K727" i="56"/>
  <c r="K728" i="56"/>
  <c r="K726" i="56"/>
  <c r="I772" i="56"/>
  <c r="H772" i="56"/>
  <c r="I771" i="56"/>
  <c r="H771" i="56"/>
  <c r="I770" i="56"/>
  <c r="H770" i="56"/>
  <c r="I769" i="56"/>
  <c r="H769" i="56"/>
  <c r="I768" i="56"/>
  <c r="H768" i="56"/>
  <c r="I767" i="56"/>
  <c r="H767" i="56"/>
  <c r="I766" i="56"/>
  <c r="H766" i="56"/>
  <c r="J586" i="56"/>
  <c r="J587" i="56"/>
  <c r="J588" i="56"/>
  <c r="J589" i="56"/>
  <c r="J590" i="56"/>
  <c r="J591" i="56"/>
  <c r="J592" i="56"/>
  <c r="G680" i="56"/>
  <c r="G681" i="56"/>
  <c r="G682" i="56"/>
  <c r="G683" i="56"/>
  <c r="G684" i="56"/>
  <c r="G685" i="56"/>
  <c r="G679" i="56"/>
  <c r="J753" i="56"/>
  <c r="J752" i="56"/>
  <c r="G703" i="56"/>
  <c r="G753" i="56"/>
  <c r="G704" i="56"/>
  <c r="G705" i="56"/>
  <c r="G706" i="56"/>
  <c r="G707" i="56"/>
  <c r="G708" i="56"/>
  <c r="G702" i="56"/>
  <c r="G752" i="56"/>
  <c r="G759" i="56"/>
  <c r="G760" i="56"/>
  <c r="J760" i="56"/>
  <c r="J759" i="56"/>
  <c r="G745" i="56"/>
  <c r="G744" i="56"/>
  <c r="G742" i="56"/>
  <c r="G743" i="56"/>
  <c r="G746" i="56"/>
  <c r="K642" i="56"/>
  <c r="K636" i="56"/>
  <c r="M633" i="56"/>
  <c r="K631" i="56"/>
  <c r="M628" i="56"/>
  <c r="K736" i="56"/>
  <c r="K729" i="56"/>
  <c r="M725" i="56"/>
  <c r="K717" i="56"/>
  <c r="M713" i="56"/>
  <c r="K723" i="56"/>
  <c r="M719" i="56"/>
  <c r="K766" i="56"/>
  <c r="M766" i="56"/>
  <c r="K769" i="56"/>
  <c r="M769" i="56"/>
  <c r="K771" i="56"/>
  <c r="M771" i="56"/>
  <c r="K767" i="56"/>
  <c r="M767" i="56"/>
  <c r="K768" i="56"/>
  <c r="M768" i="56"/>
  <c r="K772" i="56"/>
  <c r="M772" i="56"/>
  <c r="K770" i="56"/>
  <c r="M770" i="56"/>
  <c r="M773" i="56"/>
  <c r="M774" i="56"/>
  <c r="M764" i="56"/>
  <c r="M731" i="56"/>
  <c r="K738" i="56"/>
  <c r="M738" i="56"/>
  <c r="M711" i="56"/>
  <c r="M638" i="56"/>
  <c r="K644" i="56"/>
  <c r="M644" i="56"/>
  <c r="M626" i="56"/>
  <c r="H696" i="56"/>
  <c r="H708" i="56"/>
  <c r="G145" i="56"/>
  <c r="L145" i="56"/>
  <c r="M144" i="56"/>
  <c r="K142" i="56"/>
  <c r="G142" i="56"/>
  <c r="K139" i="56"/>
  <c r="G139" i="56"/>
  <c r="K136" i="56"/>
  <c r="G136" i="56"/>
  <c r="B134" i="56"/>
  <c r="B147" i="56"/>
  <c r="C147" i="56"/>
  <c r="D147" i="56"/>
  <c r="E147" i="56"/>
  <c r="F147" i="56"/>
  <c r="B150" i="56"/>
  <c r="H685" i="56"/>
  <c r="M139" i="56"/>
  <c r="M142" i="56"/>
  <c r="M141" i="56"/>
  <c r="B135" i="56"/>
  <c r="B138" i="56"/>
  <c r="B141" i="56"/>
  <c r="B144" i="56"/>
  <c r="M136" i="56"/>
  <c r="K148" i="56"/>
  <c r="M147" i="56"/>
  <c r="H746" i="56"/>
  <c r="M135" i="56"/>
  <c r="M138" i="56"/>
  <c r="H47" i="63"/>
  <c r="I47" i="63"/>
  <c r="F47" i="63"/>
  <c r="E47" i="63"/>
  <c r="D47" i="63"/>
  <c r="H46" i="63"/>
  <c r="I46" i="63"/>
  <c r="F46" i="63"/>
  <c r="E46" i="63"/>
  <c r="D46" i="63"/>
  <c r="D48" i="63"/>
  <c r="K564" i="56"/>
  <c r="K565" i="56"/>
  <c r="L565" i="56"/>
  <c r="M563" i="56"/>
  <c r="B549" i="56"/>
  <c r="B550" i="56"/>
  <c r="B572" i="56"/>
  <c r="D572" i="56"/>
  <c r="B557" i="56"/>
  <c r="B575" i="56"/>
  <c r="B567" i="56"/>
  <c r="B551" i="56"/>
  <c r="B560" i="56"/>
  <c r="B563" i="56"/>
  <c r="C572" i="56"/>
  <c r="F557" i="56"/>
  <c r="D557" i="56"/>
  <c r="E557" i="56"/>
  <c r="C557" i="56"/>
  <c r="M868" i="56"/>
  <c r="I696" i="56"/>
  <c r="I708" i="56"/>
  <c r="I695" i="56"/>
  <c r="I707" i="56"/>
  <c r="I694" i="56"/>
  <c r="I693" i="56"/>
  <c r="I692" i="56"/>
  <c r="I691" i="56"/>
  <c r="I690" i="56"/>
  <c r="H695" i="56"/>
  <c r="H707" i="56"/>
  <c r="H694" i="56"/>
  <c r="H693" i="56"/>
  <c r="H692" i="56"/>
  <c r="H691" i="56"/>
  <c r="H690" i="56"/>
  <c r="L623" i="56"/>
  <c r="M623" i="56"/>
  <c r="L622" i="56"/>
  <c r="M622" i="56"/>
  <c r="L621" i="56"/>
  <c r="M621" i="56"/>
  <c r="L620" i="56"/>
  <c r="M620" i="56"/>
  <c r="L619" i="56"/>
  <c r="M619" i="56"/>
  <c r="L618" i="56"/>
  <c r="M618" i="56"/>
  <c r="L617" i="56"/>
  <c r="M617" i="56"/>
  <c r="M616" i="56"/>
  <c r="B1924" i="56"/>
  <c r="B1905" i="56"/>
  <c r="B1869" i="56"/>
  <c r="B1740" i="56"/>
  <c r="B1693" i="56"/>
  <c r="B1898" i="56"/>
  <c r="B1679" i="56"/>
  <c r="B1665" i="56"/>
  <c r="D20" i="63"/>
  <c r="B812" i="56"/>
  <c r="B953" i="56"/>
  <c r="B1017" i="56"/>
  <c r="B1655" i="56"/>
  <c r="B1656" i="56"/>
  <c r="B582" i="56"/>
  <c r="M875" i="56"/>
  <c r="M876" i="56"/>
  <c r="M866" i="56"/>
  <c r="H703" i="56"/>
  <c r="I706" i="56"/>
  <c r="H706" i="56"/>
  <c r="H702" i="56"/>
  <c r="H705" i="56"/>
  <c r="I702" i="56"/>
  <c r="I704" i="56"/>
  <c r="H704" i="56"/>
  <c r="I703" i="56"/>
  <c r="I705" i="56"/>
  <c r="M814" i="56"/>
  <c r="K1642" i="56"/>
  <c r="K1647" i="56"/>
  <c r="M1640" i="56"/>
  <c r="E1869" i="56"/>
  <c r="F1869" i="56"/>
  <c r="B583" i="56"/>
  <c r="B776" i="56"/>
  <c r="B1231" i="56"/>
  <c r="B1301" i="56"/>
  <c r="B1394" i="56"/>
  <c r="B972" i="56"/>
  <c r="D972" i="56"/>
  <c r="B985" i="56"/>
  <c r="B982" i="56"/>
  <c r="B988" i="56"/>
  <c r="B979" i="56"/>
  <c r="B991" i="56"/>
  <c r="B961" i="56"/>
  <c r="B1211" i="56"/>
  <c r="B1558" i="56"/>
  <c r="B1593" i="56"/>
  <c r="B1610" i="56"/>
  <c r="B1402" i="56"/>
  <c r="B1532" i="56"/>
  <c r="M624" i="56"/>
  <c r="M614" i="56"/>
  <c r="K691" i="56"/>
  <c r="M691" i="56"/>
  <c r="H680" i="56"/>
  <c r="I680" i="56"/>
  <c r="I679" i="56"/>
  <c r="K690" i="56"/>
  <c r="M690" i="56"/>
  <c r="H679" i="56"/>
  <c r="I685" i="56"/>
  <c r="K696" i="56"/>
  <c r="M696" i="56"/>
  <c r="K692" i="56"/>
  <c r="M692" i="56"/>
  <c r="H681" i="56"/>
  <c r="I681" i="56"/>
  <c r="L588" i="56"/>
  <c r="M588" i="56"/>
  <c r="K693" i="56"/>
  <c r="M693" i="56"/>
  <c r="H682" i="56"/>
  <c r="I682" i="56"/>
  <c r="K694" i="56"/>
  <c r="M694" i="56"/>
  <c r="H683" i="56"/>
  <c r="I683" i="56"/>
  <c r="H684" i="56"/>
  <c r="K695" i="56"/>
  <c r="M695" i="56"/>
  <c r="I684" i="56"/>
  <c r="L587" i="56"/>
  <c r="M587" i="56"/>
  <c r="L590" i="56"/>
  <c r="M590" i="56"/>
  <c r="L592" i="56"/>
  <c r="M592" i="56"/>
  <c r="L589" i="56"/>
  <c r="M589" i="56"/>
  <c r="L591" i="56"/>
  <c r="M591" i="56"/>
  <c r="L586" i="56"/>
  <c r="M586" i="56"/>
  <c r="B994" i="56"/>
  <c r="B1012" i="56"/>
  <c r="B1136" i="56"/>
  <c r="B1018" i="56"/>
  <c r="B813" i="56"/>
  <c r="B613" i="56"/>
  <c r="B878" i="56"/>
  <c r="B665" i="56"/>
  <c r="B954" i="56"/>
  <c r="B1545" i="56"/>
  <c r="C1545" i="56"/>
  <c r="B610" i="56"/>
  <c r="B1224" i="56"/>
  <c r="F1224" i="56"/>
  <c r="B1218" i="56"/>
  <c r="B1204" i="56"/>
  <c r="D1204" i="56"/>
  <c r="B1144" i="56"/>
  <c r="B893" i="56"/>
  <c r="E893" i="56"/>
  <c r="B898" i="56"/>
  <c r="B1649" i="56"/>
  <c r="F1649" i="56"/>
  <c r="B826" i="56"/>
  <c r="C826" i="56"/>
  <c r="B838" i="56"/>
  <c r="M697" i="56"/>
  <c r="M698" i="56"/>
  <c r="M688" i="56"/>
  <c r="H745" i="56"/>
  <c r="I743" i="56"/>
  <c r="I742" i="56"/>
  <c r="H742" i="56"/>
  <c r="I744" i="56"/>
  <c r="H743" i="56"/>
  <c r="H744" i="56"/>
  <c r="I745" i="56"/>
  <c r="I746" i="56"/>
  <c r="L746" i="56"/>
  <c r="M746" i="56"/>
  <c r="B757" i="56"/>
  <c r="C757" i="56"/>
  <c r="H753" i="56"/>
  <c r="I753" i="56"/>
  <c r="I752" i="56"/>
  <c r="B662" i="56"/>
  <c r="F662" i="56"/>
  <c r="B1081" i="56"/>
  <c r="F1081" i="56"/>
  <c r="B1030" i="56"/>
  <c r="F1030" i="56"/>
  <c r="B940" i="56"/>
  <c r="F940" i="56"/>
  <c r="B903" i="56"/>
  <c r="B1298" i="56"/>
  <c r="F1298" i="56"/>
  <c r="B1286" i="56"/>
  <c r="B1529" i="56"/>
  <c r="C1529" i="56"/>
  <c r="B1508" i="56"/>
  <c r="B666" i="56"/>
  <c r="B906" i="56"/>
  <c r="E906" i="56"/>
  <c r="D1012" i="56"/>
  <c r="C1012" i="56"/>
  <c r="B1637" i="56"/>
  <c r="B1006" i="56"/>
  <c r="B1241" i="56"/>
  <c r="B1289" i="56"/>
  <c r="M668" i="56"/>
  <c r="H752" i="56"/>
  <c r="M673" i="56"/>
  <c r="B787" i="56"/>
  <c r="B802" i="56"/>
  <c r="B595" i="56"/>
  <c r="B607" i="56"/>
  <c r="B1232" i="56"/>
  <c r="B602" i="56"/>
  <c r="B584" i="56"/>
  <c r="L706" i="56"/>
  <c r="M706" i="56"/>
  <c r="L705" i="56"/>
  <c r="M705" i="56"/>
  <c r="L704" i="56"/>
  <c r="M704" i="56"/>
  <c r="L703" i="56"/>
  <c r="M703" i="56"/>
  <c r="L707" i="56"/>
  <c r="M707" i="56"/>
  <c r="L702" i="56"/>
  <c r="M702" i="56"/>
  <c r="L708" i="56"/>
  <c r="M708" i="56"/>
  <c r="D1224" i="56"/>
  <c r="C1224" i="56"/>
  <c r="F1394" i="56"/>
  <c r="E1394" i="56"/>
  <c r="D1394" i="56"/>
  <c r="C1394" i="56"/>
  <c r="C972" i="56"/>
  <c r="B1369" i="56"/>
  <c r="B1327" i="56"/>
  <c r="B1302" i="56"/>
  <c r="B1277" i="56"/>
  <c r="E972" i="56"/>
  <c r="F972" i="56"/>
  <c r="F982" i="56"/>
  <c r="E982" i="56"/>
  <c r="D982" i="56"/>
  <c r="C982" i="56"/>
  <c r="F985" i="56"/>
  <c r="E985" i="56"/>
  <c r="D985" i="56"/>
  <c r="C985" i="56"/>
  <c r="D979" i="56"/>
  <c r="E979" i="56"/>
  <c r="C979" i="56"/>
  <c r="F979" i="56"/>
  <c r="F988" i="56"/>
  <c r="E988" i="56"/>
  <c r="D988" i="56"/>
  <c r="C988" i="56"/>
  <c r="D961" i="56"/>
  <c r="C961" i="56"/>
  <c r="E961" i="56"/>
  <c r="F961" i="56"/>
  <c r="B1576" i="56"/>
  <c r="B1611" i="56"/>
  <c r="B1627" i="56"/>
  <c r="B1623" i="56"/>
  <c r="B879" i="56"/>
  <c r="B1422" i="56"/>
  <c r="B1434" i="56"/>
  <c r="B1212" i="56"/>
  <c r="B1559" i="56"/>
  <c r="B1640" i="56"/>
  <c r="B1631" i="56"/>
  <c r="B995" i="56"/>
  <c r="B1001" i="56"/>
  <c r="B1617" i="56"/>
  <c r="B659" i="56"/>
  <c r="B646" i="56"/>
  <c r="M670" i="56"/>
  <c r="M672" i="56"/>
  <c r="K685" i="56"/>
  <c r="M685" i="56"/>
  <c r="M674" i="56"/>
  <c r="M671" i="56"/>
  <c r="M669" i="56"/>
  <c r="M593" i="56"/>
  <c r="M584" i="56"/>
  <c r="L603" i="56"/>
  <c r="B750" i="56"/>
  <c r="B764" i="56"/>
  <c r="K684" i="56"/>
  <c r="M684" i="56"/>
  <c r="K679" i="56"/>
  <c r="M679" i="56"/>
  <c r="K682" i="56"/>
  <c r="M682" i="56"/>
  <c r="K681" i="56"/>
  <c r="M681" i="56"/>
  <c r="K680" i="56"/>
  <c r="M680" i="56"/>
  <c r="K683" i="56"/>
  <c r="M683" i="56"/>
  <c r="B677" i="56"/>
  <c r="B711" i="56"/>
  <c r="B1009" i="56"/>
  <c r="B998" i="56"/>
  <c r="B1403" i="56"/>
  <c r="E1403" i="56"/>
  <c r="B1470" i="56"/>
  <c r="B1487" i="56"/>
  <c r="B1453" i="56"/>
  <c r="B850" i="56"/>
  <c r="B866" i="56"/>
  <c r="B814" i="56"/>
  <c r="B927" i="56"/>
  <c r="B1151" i="56"/>
  <c r="B1197" i="56"/>
  <c r="B1137" i="56"/>
  <c r="E1137" i="56"/>
  <c r="B700" i="56"/>
  <c r="B740" i="56"/>
  <c r="B688" i="56"/>
  <c r="B1109" i="56"/>
  <c r="B1071" i="56"/>
  <c r="B1091" i="56"/>
  <c r="B1019" i="56"/>
  <c r="B1133" i="56"/>
  <c r="B1127" i="56"/>
  <c r="B1040" i="56"/>
  <c r="B614" i="56"/>
  <c r="B626" i="56"/>
  <c r="B807" i="56"/>
  <c r="B782" i="56"/>
  <c r="B777" i="56"/>
  <c r="B909" i="56"/>
  <c r="F1545" i="56"/>
  <c r="D1545" i="56"/>
  <c r="E1545" i="56"/>
  <c r="F1532" i="56"/>
  <c r="D1532" i="56"/>
  <c r="E1532" i="56"/>
  <c r="C1532" i="56"/>
  <c r="E1224" i="56"/>
  <c r="F1204" i="56"/>
  <c r="E1204" i="56"/>
  <c r="C1204" i="56"/>
  <c r="F1218" i="56"/>
  <c r="E1218" i="56"/>
  <c r="C1218" i="56"/>
  <c r="D1218" i="56"/>
  <c r="E1144" i="56"/>
  <c r="F1144" i="56"/>
  <c r="D1144" i="56"/>
  <c r="C1144" i="56"/>
  <c r="D893" i="56"/>
  <c r="F893" i="56"/>
  <c r="C893" i="56"/>
  <c r="C1649" i="56"/>
  <c r="D1649" i="56"/>
  <c r="E1649" i="56"/>
  <c r="F898" i="56"/>
  <c r="C898" i="56"/>
  <c r="E898" i="56"/>
  <c r="D898" i="56"/>
  <c r="D826" i="56"/>
  <c r="F826" i="56"/>
  <c r="E826" i="56"/>
  <c r="C838" i="56"/>
  <c r="E838" i="56"/>
  <c r="F838" i="56"/>
  <c r="D838" i="56"/>
  <c r="H760" i="56"/>
  <c r="H759" i="56"/>
  <c r="I759" i="56"/>
  <c r="I760" i="56"/>
  <c r="E757" i="56"/>
  <c r="F757" i="56"/>
  <c r="C940" i="56"/>
  <c r="L753" i="56"/>
  <c r="D757" i="56"/>
  <c r="L742" i="56"/>
  <c r="M742" i="56"/>
  <c r="L744" i="56"/>
  <c r="M744" i="56"/>
  <c r="L743" i="56"/>
  <c r="M743" i="56"/>
  <c r="D662" i="56"/>
  <c r="D1081" i="56"/>
  <c r="E662" i="56"/>
  <c r="C662" i="56"/>
  <c r="L745" i="56"/>
  <c r="M745" i="56"/>
  <c r="D940" i="56"/>
  <c r="E940" i="56"/>
  <c r="E1081" i="56"/>
  <c r="C1081" i="56"/>
  <c r="C1030" i="56"/>
  <c r="D1030" i="56"/>
  <c r="E1030" i="56"/>
  <c r="F903" i="56"/>
  <c r="E903" i="56"/>
  <c r="D903" i="56"/>
  <c r="C903" i="56"/>
  <c r="D1529" i="56"/>
  <c r="F1529" i="56"/>
  <c r="E1529" i="56"/>
  <c r="D1298" i="56"/>
  <c r="E1298" i="56"/>
  <c r="C1298" i="56"/>
  <c r="C1286" i="56"/>
  <c r="F1286" i="56"/>
  <c r="D1286" i="56"/>
  <c r="E1286" i="56"/>
  <c r="D1508" i="56"/>
  <c r="C1508" i="56"/>
  <c r="F1508" i="56"/>
  <c r="E1508" i="56"/>
  <c r="C906" i="56"/>
  <c r="D906" i="56"/>
  <c r="F906" i="56"/>
  <c r="D1006" i="56"/>
  <c r="C1006" i="56"/>
  <c r="F1289" i="56"/>
  <c r="E1289" i="56"/>
  <c r="C1289" i="56"/>
  <c r="D1289" i="56"/>
  <c r="E802" i="56"/>
  <c r="D802" i="56"/>
  <c r="F802" i="56"/>
  <c r="C802" i="56"/>
  <c r="L752" i="56"/>
  <c r="L597" i="56"/>
  <c r="M675" i="56"/>
  <c r="M666" i="56"/>
  <c r="M686" i="56"/>
  <c r="M677" i="56"/>
  <c r="M709" i="56"/>
  <c r="M700" i="56"/>
  <c r="L760" i="56"/>
  <c r="M753" i="56"/>
  <c r="M760" i="56"/>
  <c r="M747" i="56"/>
  <c r="M752" i="56"/>
  <c r="L759" i="56"/>
  <c r="L599" i="56"/>
  <c r="M754" i="56"/>
  <c r="M755" i="56"/>
  <c r="M750" i="56"/>
  <c r="M748" i="56"/>
  <c r="M740" i="56"/>
  <c r="M759" i="56"/>
  <c r="M761" i="56"/>
  <c r="L598" i="56"/>
  <c r="L600" i="56"/>
  <c r="M595" i="56"/>
  <c r="L604" i="56"/>
  <c r="M762" i="56"/>
  <c r="M757" i="56"/>
  <c r="M2484" i="56"/>
  <c r="B4" i="74"/>
  <c r="B5" i="74"/>
  <c r="B6" i="74"/>
  <c r="B7" i="74"/>
  <c r="B3" i="74"/>
  <c r="H8" i="63"/>
  <c r="H7" i="63"/>
  <c r="H6" i="63"/>
  <c r="H5" i="63"/>
  <c r="H4" i="63"/>
  <c r="F8" i="63"/>
  <c r="F7" i="63"/>
  <c r="F6" i="63"/>
  <c r="F5" i="63"/>
  <c r="F4" i="63"/>
  <c r="K5" i="49"/>
  <c r="K6" i="49"/>
  <c r="K7" i="49"/>
  <c r="K8" i="49"/>
  <c r="K4" i="49"/>
  <c r="I5" i="49"/>
  <c r="I6" i="49"/>
  <c r="I7" i="49"/>
  <c r="I8" i="49"/>
  <c r="I4" i="49"/>
  <c r="C113" i="71"/>
  <c r="C117" i="71"/>
  <c r="C110" i="71"/>
  <c r="E108" i="71"/>
  <c r="D117" i="71"/>
  <c r="E114" i="71"/>
  <c r="E107" i="71"/>
  <c r="E111" i="71"/>
  <c r="E117" i="71"/>
  <c r="D114" i="71"/>
  <c r="D107" i="71"/>
  <c r="D111" i="71"/>
  <c r="E115" i="71"/>
  <c r="H280" i="63"/>
  <c r="I280" i="63"/>
  <c r="C114" i="71"/>
  <c r="C107" i="71"/>
  <c r="C111" i="71"/>
  <c r="D115" i="71"/>
  <c r="F280" i="63"/>
  <c r="D108" i="71"/>
  <c r="C112" i="71"/>
  <c r="D110" i="71"/>
  <c r="C115" i="71"/>
  <c r="E280" i="63"/>
  <c r="C108" i="71"/>
  <c r="C116" i="71"/>
  <c r="E281" i="63"/>
  <c r="E110" i="71"/>
  <c r="E112" i="71"/>
  <c r="E116" i="71"/>
  <c r="H281" i="63"/>
  <c r="I281" i="63"/>
  <c r="E109" i="71"/>
  <c r="C109" i="71"/>
  <c r="D112" i="71"/>
  <c r="D116" i="71"/>
  <c r="F281" i="63"/>
  <c r="D109" i="71"/>
  <c r="E113" i="71"/>
  <c r="D113" i="71"/>
  <c r="E102" i="71"/>
  <c r="C103" i="71"/>
  <c r="C104" i="71"/>
  <c r="D105" i="71"/>
  <c r="C105" i="71"/>
  <c r="E106" i="71"/>
  <c r="H228" i="63"/>
  <c r="I228" i="63"/>
  <c r="C102" i="71"/>
  <c r="D106" i="71"/>
  <c r="D103" i="71"/>
  <c r="C106" i="71"/>
  <c r="D102" i="71"/>
  <c r="D104" i="71"/>
  <c r="E105" i="71"/>
  <c r="E104" i="71"/>
  <c r="E103" i="71"/>
  <c r="E98" i="71"/>
  <c r="D98" i="71"/>
  <c r="E101" i="71"/>
  <c r="C98" i="71"/>
  <c r="D100" i="71"/>
  <c r="E99" i="71"/>
  <c r="C101" i="71"/>
  <c r="D99" i="71"/>
  <c r="C100" i="71"/>
  <c r="C99" i="71"/>
  <c r="E100" i="71"/>
  <c r="D101" i="71"/>
  <c r="D97" i="71"/>
  <c r="F114" i="63"/>
  <c r="C97" i="71"/>
  <c r="E114" i="63"/>
  <c r="D95" i="71"/>
  <c r="F48" i="63"/>
  <c r="C95" i="71"/>
  <c r="E95" i="71"/>
  <c r="D93" i="71"/>
  <c r="D96" i="71"/>
  <c r="F32" i="66"/>
  <c r="C96" i="71"/>
  <c r="E32" i="66"/>
  <c r="C94" i="71"/>
  <c r="D94" i="71"/>
  <c r="F20" i="63"/>
  <c r="C93" i="71"/>
  <c r="M84" i="56"/>
  <c r="B84" i="56"/>
  <c r="F182" i="63"/>
  <c r="H194" i="63"/>
  <c r="E206" i="63"/>
  <c r="H256" i="63"/>
  <c r="F266" i="63"/>
  <c r="E194" i="63"/>
  <c r="E149" i="63"/>
  <c r="H218" i="63"/>
  <c r="H171" i="63"/>
  <c r="E238" i="63"/>
  <c r="F279" i="63"/>
  <c r="F206" i="63"/>
  <c r="F278" i="63"/>
  <c r="E160" i="63"/>
  <c r="F149" i="63"/>
  <c r="F171" i="63"/>
  <c r="H278" i="63"/>
  <c r="I278" i="63"/>
  <c r="F256" i="63"/>
  <c r="H266" i="63"/>
  <c r="H160" i="63"/>
  <c r="E182" i="63"/>
  <c r="E228" i="63"/>
  <c r="F246" i="63"/>
  <c r="E277" i="63"/>
  <c r="H149" i="63"/>
  <c r="F194" i="63"/>
  <c r="F238" i="63"/>
  <c r="H279" i="63"/>
  <c r="I279" i="63"/>
  <c r="F228" i="63"/>
  <c r="F277" i="63"/>
  <c r="H206" i="63"/>
  <c r="F160" i="63"/>
  <c r="E171" i="63"/>
  <c r="E246" i="63"/>
  <c r="E266" i="63"/>
  <c r="H238" i="63"/>
  <c r="H182" i="63"/>
  <c r="H246" i="63"/>
  <c r="E256" i="63"/>
  <c r="E218" i="63"/>
  <c r="E279" i="63"/>
  <c r="F218" i="63"/>
  <c r="H277" i="63"/>
  <c r="E278" i="63"/>
  <c r="H122" i="63"/>
  <c r="F122" i="63"/>
  <c r="E122" i="63"/>
  <c r="E48" i="63"/>
  <c r="E20" i="63"/>
  <c r="I149" i="63"/>
  <c r="H143" i="63"/>
  <c r="I182" i="63"/>
  <c r="H176" i="63"/>
  <c r="E29" i="71"/>
  <c r="I171" i="63"/>
  <c r="H165" i="63"/>
  <c r="I218" i="63"/>
  <c r="H211" i="63"/>
  <c r="E32" i="71"/>
  <c r="I238" i="63"/>
  <c r="H233" i="63"/>
  <c r="E34" i="71"/>
  <c r="I160" i="63"/>
  <c r="H154" i="63"/>
  <c r="E27" i="71"/>
  <c r="I216" i="41"/>
  <c r="I266" i="63"/>
  <c r="H261" i="63"/>
  <c r="I277" i="63"/>
  <c r="H271" i="63"/>
  <c r="I271" i="63"/>
  <c r="I256" i="63"/>
  <c r="H251" i="63"/>
  <c r="E36" i="71"/>
  <c r="H223" i="63"/>
  <c r="I194" i="63"/>
  <c r="H187" i="63"/>
  <c r="E30" i="71"/>
  <c r="I246" i="63"/>
  <c r="H243" i="63"/>
  <c r="E35" i="71"/>
  <c r="I237" i="41"/>
  <c r="I206" i="63"/>
  <c r="H199" i="63"/>
  <c r="E31" i="71"/>
  <c r="I122" i="63"/>
  <c r="H120" i="63"/>
  <c r="I126" i="41"/>
  <c r="E96" i="71"/>
  <c r="K32" i="66"/>
  <c r="L32" i="66"/>
  <c r="L33" i="66"/>
  <c r="E97" i="71"/>
  <c r="H114" i="63"/>
  <c r="N11" i="74"/>
  <c r="N10" i="74"/>
  <c r="F10" i="74"/>
  <c r="I226" i="41"/>
  <c r="I213" i="41"/>
  <c r="I197" i="41"/>
  <c r="I207" i="41"/>
  <c r="I187" i="63"/>
  <c r="E52" i="71"/>
  <c r="E23" i="71"/>
  <c r="I337" i="41"/>
  <c r="I120" i="63"/>
  <c r="I261" i="63"/>
  <c r="E66" i="71"/>
  <c r="E54" i="71"/>
  <c r="I199" i="63"/>
  <c r="I223" i="63"/>
  <c r="E58" i="71"/>
  <c r="E64" i="71"/>
  <c r="I251" i="63"/>
  <c r="E50" i="71"/>
  <c r="I176" i="63"/>
  <c r="I243" i="63"/>
  <c r="E62" i="71"/>
  <c r="E46" i="71"/>
  <c r="I346" i="41"/>
  <c r="I154" i="63"/>
  <c r="E60" i="71"/>
  <c r="I233" i="63"/>
  <c r="I211" i="63"/>
  <c r="E56" i="71"/>
  <c r="E48" i="71"/>
  <c r="I349" i="41"/>
  <c r="I165" i="63"/>
  <c r="I143" i="63"/>
  <c r="E44" i="71"/>
  <c r="I114" i="41"/>
  <c r="I114" i="63"/>
  <c r="H111" i="63"/>
  <c r="E37" i="71"/>
  <c r="J14" i="66"/>
  <c r="K14" i="66"/>
  <c r="E26" i="71"/>
  <c r="E28" i="71"/>
  <c r="E33" i="71"/>
  <c r="I236" i="41"/>
  <c r="E93" i="71"/>
  <c r="H26" i="63"/>
  <c r="E94" i="71"/>
  <c r="H20" i="63"/>
  <c r="H48" i="63"/>
  <c r="F26" i="63"/>
  <c r="E26" i="63"/>
  <c r="D26" i="63"/>
  <c r="H67" i="63"/>
  <c r="I67" i="63"/>
  <c r="H68" i="63"/>
  <c r="I68" i="63"/>
  <c r="E67" i="63"/>
  <c r="E68" i="63"/>
  <c r="D67" i="63"/>
  <c r="D68" i="63"/>
  <c r="I229" i="41"/>
  <c r="I223" i="41"/>
  <c r="I221" i="41"/>
  <c r="I212" i="41"/>
  <c r="I196" i="41"/>
  <c r="I206" i="41"/>
  <c r="I172" i="41"/>
  <c r="I171" i="41"/>
  <c r="I166" i="41"/>
  <c r="I165" i="41"/>
  <c r="I164" i="41"/>
  <c r="I149" i="41"/>
  <c r="E22" i="71"/>
  <c r="I111" i="63"/>
  <c r="I26" i="63"/>
  <c r="H25" i="63"/>
  <c r="I25" i="63"/>
  <c r="I20" i="63"/>
  <c r="H19" i="63"/>
  <c r="I48" i="63"/>
  <c r="H45" i="63"/>
  <c r="I45" i="63"/>
  <c r="K15" i="66"/>
  <c r="L35" i="66"/>
  <c r="I339" i="41"/>
  <c r="H63" i="63"/>
  <c r="L36" i="66"/>
  <c r="H14" i="63"/>
  <c r="I19" i="63"/>
  <c r="E12" i="71"/>
  <c r="I91" i="41"/>
  <c r="I63" i="63"/>
  <c r="M408" i="56"/>
  <c r="L536" i="56"/>
  <c r="M536" i="56"/>
  <c r="M538" i="56"/>
  <c r="M534" i="56"/>
  <c r="L547" i="56"/>
  <c r="M547" i="56"/>
  <c r="M546" i="56"/>
  <c r="L542" i="56"/>
  <c r="M542" i="56"/>
  <c r="M540" i="56"/>
  <c r="M541" i="56"/>
  <c r="B448" i="56"/>
  <c r="D448" i="56"/>
  <c r="B527" i="56"/>
  <c r="B478" i="56"/>
  <c r="C478" i="56"/>
  <c r="B472" i="56"/>
  <c r="B422" i="56"/>
  <c r="F422" i="56"/>
  <c r="B504" i="56"/>
  <c r="B520" i="56"/>
  <c r="B419" i="56"/>
  <c r="B368" i="56"/>
  <c r="B357" i="56"/>
  <c r="B349" i="56"/>
  <c r="B397" i="56"/>
  <c r="B403" i="56"/>
  <c r="B408" i="56"/>
  <c r="B411" i="56"/>
  <c r="E448" i="56"/>
  <c r="F448" i="56"/>
  <c r="C448" i="56"/>
  <c r="C422" i="56"/>
  <c r="D422" i="56"/>
  <c r="E422" i="56"/>
  <c r="F527" i="56"/>
  <c r="C527" i="56"/>
  <c r="E527" i="56"/>
  <c r="D527" i="56"/>
  <c r="D478" i="56"/>
  <c r="E478" i="56"/>
  <c r="F478" i="56"/>
  <c r="D472" i="56"/>
  <c r="C472" i="56"/>
  <c r="F472" i="56"/>
  <c r="E472" i="56"/>
  <c r="D520" i="56"/>
  <c r="C520" i="56"/>
  <c r="F504" i="56"/>
  <c r="E504" i="56"/>
  <c r="D504" i="56"/>
  <c r="C504" i="56"/>
  <c r="C397" i="56"/>
  <c r="D397" i="56"/>
  <c r="F397" i="56"/>
  <c r="E397" i="56"/>
  <c r="F349" i="56"/>
  <c r="E349" i="56"/>
  <c r="D349" i="56"/>
  <c r="C349" i="56"/>
  <c r="F357" i="56"/>
  <c r="E357" i="56"/>
  <c r="D357" i="56"/>
  <c r="C357" i="56"/>
  <c r="F368" i="56"/>
  <c r="E368" i="56"/>
  <c r="D368" i="56"/>
  <c r="C368" i="56"/>
  <c r="B193" i="56"/>
  <c r="B211" i="56"/>
  <c r="B200" i="56"/>
  <c r="C6" i="49"/>
  <c r="G5" i="67"/>
  <c r="F5" i="67"/>
  <c r="C5" i="67"/>
  <c r="G6" i="64"/>
  <c r="G7" i="64"/>
  <c r="G8" i="64"/>
  <c r="G9" i="64"/>
  <c r="G10" i="64"/>
  <c r="G11" i="64"/>
  <c r="G12" i="64"/>
  <c r="G13" i="64"/>
  <c r="G5" i="64"/>
  <c r="O5" i="64"/>
  <c r="G9" i="67"/>
  <c r="G13" i="67"/>
  <c r="F9" i="67"/>
  <c r="E9" i="67"/>
  <c r="C9" i="67"/>
  <c r="C13" i="67"/>
  <c r="F13" i="67"/>
  <c r="E13" i="67"/>
  <c r="B2492" i="56"/>
  <c r="H13" i="67"/>
  <c r="K13" i="67"/>
  <c r="K14" i="67"/>
  <c r="K18" i="67"/>
  <c r="K9" i="67"/>
  <c r="K10" i="67"/>
  <c r="K17" i="67"/>
  <c r="K5" i="67"/>
  <c r="K6" i="67"/>
  <c r="K16" i="67"/>
  <c r="K19" i="67"/>
  <c r="E13" i="71"/>
  <c r="I325" i="41"/>
  <c r="I122" i="41"/>
  <c r="E11" i="71"/>
  <c r="I376" i="41"/>
  <c r="I14" i="63"/>
  <c r="L5" i="64"/>
  <c r="M5" i="64"/>
  <c r="K15" i="56"/>
  <c r="C69" i="71"/>
  <c r="E69" i="71"/>
  <c r="D18" i="71"/>
  <c r="D19" i="71"/>
  <c r="D69" i="71"/>
  <c r="D68" i="71"/>
  <c r="C68" i="71"/>
  <c r="C19" i="71"/>
  <c r="E19" i="71"/>
  <c r="E68" i="71"/>
  <c r="E18" i="71"/>
  <c r="G112" i="41"/>
  <c r="F55" i="49"/>
  <c r="O55" i="49"/>
  <c r="D17" i="71"/>
  <c r="G324" i="41"/>
  <c r="F151" i="49"/>
  <c r="O151" i="49"/>
  <c r="D14" i="71"/>
  <c r="G88" i="41"/>
  <c r="F132" i="49"/>
  <c r="O132" i="49"/>
  <c r="D16" i="71"/>
  <c r="D15" i="71"/>
  <c r="G130" i="41"/>
  <c r="F117" i="49"/>
  <c r="O117" i="49"/>
  <c r="G315" i="41"/>
  <c r="F165" i="49"/>
  <c r="O165" i="49"/>
  <c r="F315" i="41"/>
  <c r="E165" i="49"/>
  <c r="M165" i="49"/>
  <c r="I315" i="41"/>
  <c r="C16" i="71"/>
  <c r="C15" i="71"/>
  <c r="F130" i="41"/>
  <c r="E117" i="49"/>
  <c r="M117" i="49"/>
  <c r="F112" i="41"/>
  <c r="E55" i="49"/>
  <c r="M55" i="49"/>
  <c r="F324" i="41"/>
  <c r="E151" i="49"/>
  <c r="M151" i="49"/>
  <c r="C14" i="71"/>
  <c r="C18" i="71"/>
  <c r="C17" i="71"/>
  <c r="F192" i="41"/>
  <c r="E173" i="49"/>
  <c r="M173" i="49"/>
  <c r="I324" i="41"/>
  <c r="E14" i="71"/>
  <c r="I112" i="41"/>
  <c r="E15" i="71"/>
  <c r="I130" i="41"/>
  <c r="E17" i="71"/>
  <c r="I192" i="41"/>
  <c r="E16" i="71"/>
  <c r="F118" i="41"/>
  <c r="E163" i="49"/>
  <c r="M163" i="49"/>
  <c r="G352" i="41"/>
  <c r="F28" i="49"/>
  <c r="O28" i="49"/>
  <c r="I352" i="41"/>
  <c r="F352" i="41"/>
  <c r="E28" i="49"/>
  <c r="M28" i="49"/>
  <c r="G335" i="41"/>
  <c r="F25" i="49"/>
  <c r="O25" i="49"/>
  <c r="G353" i="41"/>
  <c r="F50" i="49"/>
  <c r="O50" i="49"/>
  <c r="I335" i="41"/>
  <c r="I353" i="41"/>
  <c r="F572" i="56"/>
  <c r="E2288" i="56"/>
  <c r="F246" i="56"/>
  <c r="E572" i="56"/>
  <c r="F2288" i="56"/>
  <c r="E2316" i="56"/>
  <c r="E2252" i="56"/>
  <c r="F2252" i="56"/>
  <c r="I326" i="41"/>
  <c r="I88" i="41"/>
  <c r="F376" i="41"/>
  <c r="F326" i="41"/>
  <c r="E88" i="49"/>
  <c r="M88" i="49"/>
  <c r="G277" i="41"/>
  <c r="G267" i="41"/>
  <c r="F1938" i="56"/>
  <c r="G326" i="41"/>
  <c r="F88" i="49"/>
  <c r="O88" i="49"/>
  <c r="F316" i="41"/>
  <c r="E58" i="49"/>
  <c r="M58" i="49"/>
  <c r="F314" i="41"/>
  <c r="E159" i="49"/>
  <c r="M159" i="49"/>
  <c r="I316" i="41"/>
  <c r="I314" i="41"/>
  <c r="G316" i="41"/>
  <c r="F58" i="49"/>
  <c r="O58" i="49"/>
  <c r="G98" i="41"/>
  <c r="F88" i="41"/>
  <c r="E132" i="49"/>
  <c r="M132" i="49"/>
  <c r="G100" i="41"/>
  <c r="F336" i="56"/>
  <c r="G99" i="41"/>
  <c r="G91" i="41"/>
  <c r="F54" i="49"/>
  <c r="O54" i="49"/>
  <c r="G293" i="41"/>
  <c r="F213" i="49"/>
  <c r="O213" i="49"/>
  <c r="G131" i="41"/>
  <c r="F184" i="49"/>
  <c r="O184" i="49"/>
  <c r="I293" i="41"/>
  <c r="I131" i="41"/>
  <c r="F293" i="41"/>
  <c r="E213" i="49"/>
  <c r="M213" i="49"/>
  <c r="F131" i="41"/>
  <c r="E184" i="49"/>
  <c r="M184" i="49"/>
  <c r="I118" i="41"/>
  <c r="F109" i="41"/>
  <c r="E198" i="49"/>
  <c r="M198" i="49"/>
  <c r="G139" i="41"/>
  <c r="G192" i="41"/>
  <c r="F173" i="49"/>
  <c r="O173" i="49"/>
  <c r="G301" i="41"/>
  <c r="F160" i="49"/>
  <c r="O160" i="49"/>
  <c r="G191" i="41"/>
  <c r="F174" i="49"/>
  <c r="O174" i="49"/>
  <c r="F193" i="41"/>
  <c r="E247" i="49"/>
  <c r="M247" i="49"/>
  <c r="I302" i="41"/>
  <c r="I191" i="41"/>
  <c r="F302" i="41"/>
  <c r="E84" i="49"/>
  <c r="M84" i="49"/>
  <c r="F191" i="41"/>
  <c r="E174" i="49"/>
  <c r="M174" i="49"/>
  <c r="I301" i="41"/>
  <c r="F301" i="41"/>
  <c r="E160" i="49"/>
  <c r="M160" i="49"/>
  <c r="I190" i="41"/>
  <c r="F190" i="41"/>
  <c r="E194" i="49"/>
  <c r="M194" i="49"/>
  <c r="F307" i="41"/>
  <c r="E72" i="49"/>
  <c r="M72" i="49"/>
  <c r="J6" i="64"/>
  <c r="J7" i="64"/>
  <c r="L7" i="64"/>
  <c r="M7" i="64"/>
  <c r="J8" i="64"/>
  <c r="L8" i="64"/>
  <c r="M8" i="64"/>
  <c r="J9" i="64"/>
  <c r="J10" i="64"/>
  <c r="L10" i="64"/>
  <c r="M10" i="64"/>
  <c r="J11" i="64"/>
  <c r="L11" i="64"/>
  <c r="M11" i="64"/>
  <c r="J12" i="64"/>
  <c r="L12" i="64"/>
  <c r="M12" i="64"/>
  <c r="J13" i="64"/>
  <c r="M14" i="64"/>
  <c r="J18" i="64"/>
  <c r="L18" i="64"/>
  <c r="M18" i="64"/>
  <c r="J19" i="64"/>
  <c r="J20" i="64"/>
  <c r="J21" i="64"/>
  <c r="L21" i="64"/>
  <c r="M21" i="64"/>
  <c r="J22" i="64"/>
  <c r="L22" i="64"/>
  <c r="M22" i="64"/>
  <c r="J23" i="64"/>
  <c r="L23" i="64"/>
  <c r="M23" i="64"/>
  <c r="J24" i="64"/>
  <c r="L24" i="64"/>
  <c r="M24" i="64"/>
  <c r="M25" i="64"/>
  <c r="J29" i="64"/>
  <c r="L29" i="64"/>
  <c r="M29" i="64"/>
  <c r="J30" i="64"/>
  <c r="L30" i="64"/>
  <c r="M30" i="64"/>
  <c r="J31" i="64"/>
  <c r="L31" i="64"/>
  <c r="M31" i="64"/>
  <c r="M32" i="64"/>
  <c r="F332" i="56"/>
  <c r="F540" i="56"/>
  <c r="F326" i="56"/>
  <c r="F546" i="56"/>
  <c r="E13" i="49"/>
  <c r="E520" i="56"/>
  <c r="F2340" i="56"/>
  <c r="E2248" i="56"/>
  <c r="E1006" i="56"/>
  <c r="E2161" i="56"/>
  <c r="E2305" i="56"/>
  <c r="F1006" i="56"/>
  <c r="E2256" i="56"/>
  <c r="F295" i="56"/>
  <c r="E246" i="56"/>
  <c r="E2221" i="56"/>
  <c r="F2305" i="56"/>
  <c r="E2155" i="56"/>
  <c r="F2155" i="56"/>
  <c r="F2256" i="56"/>
  <c r="F2100" i="56"/>
  <c r="E2100" i="56"/>
  <c r="E1012" i="56"/>
  <c r="F1997" i="56"/>
  <c r="F1993" i="56"/>
  <c r="L20" i="64"/>
  <c r="M20" i="64"/>
  <c r="L19" i="64"/>
  <c r="M19" i="64"/>
  <c r="L13" i="64"/>
  <c r="M13" i="64"/>
  <c r="L6" i="64"/>
  <c r="M6" i="64"/>
  <c r="L9" i="64"/>
  <c r="M9" i="64"/>
  <c r="G33" i="64"/>
  <c r="M38" i="64"/>
  <c r="G26" i="64"/>
  <c r="M37" i="64"/>
  <c r="G15" i="64"/>
  <c r="M36" i="64"/>
  <c r="M39" i="64"/>
  <c r="M40" i="64"/>
  <c r="B7" i="63"/>
  <c r="B6" i="63"/>
  <c r="B5" i="63"/>
  <c r="B8" i="63"/>
  <c r="B2" i="63"/>
  <c r="M2461" i="56"/>
  <c r="B2461" i="56"/>
  <c r="M2471" i="56"/>
  <c r="B2471" i="56"/>
  <c r="M2468" i="56"/>
  <c r="B2468" i="56"/>
  <c r="M2449" i="56"/>
  <c r="M2458" i="56"/>
  <c r="B2458" i="56"/>
  <c r="B2449" i="56"/>
  <c r="B2446" i="56"/>
  <c r="N13" i="49"/>
  <c r="G82" i="56"/>
  <c r="H40" i="56"/>
  <c r="B2332" i="56"/>
  <c r="B2333" i="56"/>
  <c r="B2328" i="56"/>
  <c r="B2329" i="56"/>
  <c r="M2333" i="56"/>
  <c r="M2336" i="56"/>
  <c r="B2336" i="56"/>
  <c r="M2329" i="56"/>
  <c r="F24" i="9"/>
  <c r="N22" i="9"/>
  <c r="N17" i="9"/>
  <c r="M9" i="41"/>
  <c r="H10" i="9"/>
  <c r="N8" i="9"/>
  <c r="N12" i="49"/>
  <c r="K9" i="49"/>
  <c r="I9" i="49"/>
  <c r="C5" i="49"/>
  <c r="B8" i="47"/>
  <c r="B7" i="47"/>
  <c r="B6" i="47"/>
  <c r="B5" i="47"/>
  <c r="B4" i="47"/>
  <c r="B2496" i="56"/>
  <c r="B2484" i="56"/>
  <c r="M2446" i="56"/>
  <c r="B153" i="56"/>
  <c r="M113" i="56"/>
  <c r="M110" i="56"/>
  <c r="M107" i="56"/>
  <c r="M104" i="56"/>
  <c r="B100" i="56"/>
  <c r="M97" i="56"/>
  <c r="B96" i="56"/>
  <c r="B97" i="56"/>
  <c r="M93" i="56"/>
  <c r="B93" i="56"/>
  <c r="M90" i="56"/>
  <c r="B90" i="56"/>
  <c r="M87" i="56"/>
  <c r="B87" i="56"/>
  <c r="M81" i="56"/>
  <c r="B81" i="56"/>
  <c r="M78" i="56"/>
  <c r="B78" i="56"/>
  <c r="B75" i="56"/>
  <c r="B72" i="56"/>
  <c r="B69" i="56"/>
  <c r="B66" i="56"/>
  <c r="B63" i="56"/>
  <c r="M75" i="56"/>
  <c r="B60" i="56"/>
  <c r="M56" i="56"/>
  <c r="B56" i="56"/>
  <c r="M53" i="56"/>
  <c r="B53" i="56"/>
  <c r="M50" i="56"/>
  <c r="B50" i="56"/>
  <c r="M46" i="56"/>
  <c r="B46" i="56"/>
  <c r="M43" i="56"/>
  <c r="B43" i="56"/>
  <c r="M39" i="56"/>
  <c r="B39" i="56"/>
  <c r="E39" i="56"/>
  <c r="B34" i="56"/>
  <c r="M31" i="56"/>
  <c r="B31" i="56"/>
  <c r="M28" i="56"/>
  <c r="B28" i="56"/>
  <c r="M25" i="56"/>
  <c r="B25" i="56"/>
  <c r="B21" i="56"/>
  <c r="M14" i="56"/>
  <c r="B13" i="56"/>
  <c r="B9" i="56"/>
  <c r="K6" i="56"/>
  <c r="B6" i="56"/>
  <c r="B5" i="56"/>
  <c r="B10" i="56"/>
  <c r="B14" i="56"/>
  <c r="B17" i="56"/>
  <c r="B101" i="56"/>
  <c r="N3" i="9"/>
  <c r="M5" i="56"/>
  <c r="C10" i="56"/>
  <c r="D10" i="56"/>
  <c r="E10" i="56"/>
  <c r="F10" i="56"/>
  <c r="C14" i="56"/>
  <c r="D14" i="56"/>
  <c r="E14" i="56"/>
  <c r="F14" i="56"/>
  <c r="C17" i="56"/>
  <c r="D17" i="56"/>
  <c r="E17" i="56"/>
  <c r="F17" i="56"/>
  <c r="C21" i="56"/>
  <c r="D21" i="56"/>
  <c r="E21" i="56"/>
  <c r="F21" i="56"/>
  <c r="C25" i="56"/>
  <c r="D25" i="56"/>
  <c r="E25" i="56"/>
  <c r="F25" i="56"/>
  <c r="C28" i="56"/>
  <c r="D28" i="56"/>
  <c r="E28" i="56"/>
  <c r="F28" i="56"/>
  <c r="C31" i="56"/>
  <c r="D31" i="56"/>
  <c r="E31" i="56"/>
  <c r="F31" i="56"/>
  <c r="C34" i="56"/>
  <c r="D34" i="56"/>
  <c r="E34" i="56"/>
  <c r="F34" i="56"/>
  <c r="C39" i="56"/>
  <c r="D39" i="56"/>
  <c r="F39" i="56"/>
  <c r="C43" i="56"/>
  <c r="D43" i="56"/>
  <c r="E43" i="56"/>
  <c r="F43" i="56"/>
  <c r="C46" i="56"/>
  <c r="D46" i="56"/>
  <c r="E46" i="56"/>
  <c r="F46" i="56"/>
  <c r="C50" i="56"/>
  <c r="D50" i="56"/>
  <c r="E50" i="56"/>
  <c r="F50" i="56"/>
  <c r="C53" i="56"/>
  <c r="D53" i="56"/>
  <c r="E53" i="56"/>
  <c r="F53" i="56"/>
  <c r="C56" i="56"/>
  <c r="D56" i="56"/>
  <c r="E56" i="56"/>
  <c r="F56" i="56"/>
  <c r="C60" i="56"/>
  <c r="D60" i="56"/>
  <c r="E60" i="56"/>
  <c r="F60" i="56"/>
  <c r="M60" i="56"/>
  <c r="C63" i="56"/>
  <c r="D63" i="56"/>
  <c r="E63" i="56"/>
  <c r="F63" i="56"/>
  <c r="C66" i="56"/>
  <c r="D66" i="56"/>
  <c r="E66" i="56"/>
  <c r="F66" i="56"/>
  <c r="C69" i="56"/>
  <c r="D69" i="56"/>
  <c r="E69" i="56"/>
  <c r="F69" i="56"/>
  <c r="C72" i="56"/>
  <c r="D72" i="56"/>
  <c r="E72" i="56"/>
  <c r="F72" i="56"/>
  <c r="C75" i="56"/>
  <c r="D75" i="56"/>
  <c r="E75" i="56"/>
  <c r="F75" i="56"/>
  <c r="C78" i="56"/>
  <c r="D78" i="56"/>
  <c r="E78" i="56"/>
  <c r="F78" i="56"/>
  <c r="C81" i="56"/>
  <c r="D81" i="56"/>
  <c r="E81" i="56"/>
  <c r="F81" i="56"/>
  <c r="C84" i="56"/>
  <c r="D84" i="56"/>
  <c r="E84" i="56"/>
  <c r="F84" i="56"/>
  <c r="C87" i="56"/>
  <c r="D87" i="56"/>
  <c r="E87" i="56"/>
  <c r="F87" i="56"/>
  <c r="C90" i="56"/>
  <c r="D90" i="56"/>
  <c r="E90" i="56"/>
  <c r="F90" i="56"/>
  <c r="C93" i="56"/>
  <c r="D93" i="56"/>
  <c r="E93" i="56"/>
  <c r="F93" i="56"/>
  <c r="C97" i="56"/>
  <c r="D97" i="56"/>
  <c r="E97" i="56"/>
  <c r="F97" i="56"/>
  <c r="C101" i="56"/>
  <c r="D101" i="56"/>
  <c r="E101" i="56"/>
  <c r="F101" i="56"/>
  <c r="B104" i="56"/>
  <c r="C104" i="56"/>
  <c r="D104" i="56"/>
  <c r="E104" i="56"/>
  <c r="F104" i="56"/>
  <c r="B107" i="56"/>
  <c r="C107" i="56"/>
  <c r="D107" i="56"/>
  <c r="E107" i="56"/>
  <c r="F107" i="56"/>
  <c r="B110" i="56"/>
  <c r="C110" i="56"/>
  <c r="D110" i="56"/>
  <c r="E110" i="56"/>
  <c r="F110" i="56"/>
  <c r="B113" i="56"/>
  <c r="C113" i="56"/>
  <c r="D113" i="56"/>
  <c r="E113" i="56"/>
  <c r="F113" i="56"/>
  <c r="B116" i="56"/>
  <c r="C116" i="56"/>
  <c r="D116" i="56"/>
  <c r="E116" i="56"/>
  <c r="F116" i="56"/>
  <c r="B119" i="56"/>
  <c r="C119" i="56"/>
  <c r="D119" i="56"/>
  <c r="E119" i="56"/>
  <c r="F119" i="56"/>
  <c r="B122" i="56"/>
  <c r="C122" i="56"/>
  <c r="D122" i="56"/>
  <c r="E122" i="56"/>
  <c r="F122" i="56"/>
  <c r="B125" i="56"/>
  <c r="C125" i="56"/>
  <c r="D125" i="56"/>
  <c r="E125" i="56"/>
  <c r="F125" i="56"/>
  <c r="B128" i="56"/>
  <c r="C128" i="56"/>
  <c r="D128" i="56"/>
  <c r="E128" i="56"/>
  <c r="F128" i="56"/>
  <c r="B131" i="56"/>
  <c r="C131" i="56"/>
  <c r="D131" i="56"/>
  <c r="E131" i="56"/>
  <c r="F131" i="56"/>
  <c r="C135" i="56"/>
  <c r="D135" i="56"/>
  <c r="E135" i="56"/>
  <c r="F135" i="56"/>
  <c r="C138" i="56"/>
  <c r="D138" i="56"/>
  <c r="E138" i="56"/>
  <c r="F138" i="56"/>
  <c r="C141" i="56"/>
  <c r="D141" i="56"/>
  <c r="E141" i="56"/>
  <c r="F141" i="56"/>
  <c r="C144" i="56"/>
  <c r="D144" i="56"/>
  <c r="E144" i="56"/>
  <c r="F144" i="56"/>
  <c r="C150" i="56"/>
  <c r="D150" i="56"/>
  <c r="C38" i="71"/>
  <c r="F69" i="41"/>
  <c r="E150" i="56"/>
  <c r="D38" i="71"/>
  <c r="G69" i="41"/>
  <c r="F150" i="56"/>
  <c r="B154" i="56"/>
  <c r="C154" i="56"/>
  <c r="D154" i="56"/>
  <c r="E154" i="56"/>
  <c r="F154" i="56"/>
  <c r="B157" i="56"/>
  <c r="C157" i="56"/>
  <c r="D157" i="56"/>
  <c r="E157" i="56"/>
  <c r="F157" i="56"/>
  <c r="B160" i="56"/>
  <c r="C160" i="56"/>
  <c r="D160" i="56"/>
  <c r="E160" i="56"/>
  <c r="F160" i="56"/>
  <c r="B164" i="56"/>
  <c r="C164" i="56"/>
  <c r="D164" i="56"/>
  <c r="E164" i="56"/>
  <c r="F164" i="56"/>
  <c r="B167" i="56"/>
  <c r="C167" i="56"/>
  <c r="D167" i="56"/>
  <c r="E167" i="56"/>
  <c r="F167" i="56"/>
  <c r="B170" i="56"/>
  <c r="C170" i="56"/>
  <c r="D170" i="56"/>
  <c r="E170" i="56"/>
  <c r="F170" i="56"/>
  <c r="B173" i="56"/>
  <c r="C173" i="56"/>
  <c r="D173" i="56"/>
  <c r="E173" i="56"/>
  <c r="F173" i="56"/>
  <c r="B176" i="56"/>
  <c r="C176" i="56"/>
  <c r="D176" i="56"/>
  <c r="E176" i="56"/>
  <c r="F176" i="56"/>
  <c r="B182" i="56"/>
  <c r="C182" i="56"/>
  <c r="D182" i="56"/>
  <c r="E182" i="56"/>
  <c r="F182" i="56"/>
  <c r="B187" i="56"/>
  <c r="C187" i="56"/>
  <c r="D187" i="56"/>
  <c r="E187" i="56"/>
  <c r="F187" i="56"/>
  <c r="C193" i="56"/>
  <c r="D193" i="56"/>
  <c r="E193" i="56"/>
  <c r="F193" i="56"/>
  <c r="C200" i="56"/>
  <c r="D200" i="56"/>
  <c r="E200" i="56"/>
  <c r="F200" i="56"/>
  <c r="C211" i="56"/>
  <c r="D211" i="56"/>
  <c r="E211" i="56"/>
  <c r="F211" i="56"/>
  <c r="F91" i="41"/>
  <c r="E295" i="56"/>
  <c r="F98" i="41"/>
  <c r="E326" i="56"/>
  <c r="F99" i="41"/>
  <c r="E332" i="56"/>
  <c r="F100" i="41"/>
  <c r="E336" i="56"/>
  <c r="C403" i="56"/>
  <c r="D403" i="56"/>
  <c r="E403" i="56"/>
  <c r="G109" i="41"/>
  <c r="F403" i="56"/>
  <c r="C408" i="56"/>
  <c r="D408" i="56"/>
  <c r="E408" i="56"/>
  <c r="F408" i="56"/>
  <c r="C411" i="56"/>
  <c r="D411" i="56"/>
  <c r="E411" i="56"/>
  <c r="F411" i="56"/>
  <c r="C419" i="56"/>
  <c r="D419" i="56"/>
  <c r="E419" i="56"/>
  <c r="F419" i="56"/>
  <c r="L420" i="56"/>
  <c r="M420" i="56"/>
  <c r="M419" i="56"/>
  <c r="G118" i="41"/>
  <c r="F520" i="56"/>
  <c r="E534" i="56"/>
  <c r="F534" i="56"/>
  <c r="E540" i="56"/>
  <c r="E546" i="56"/>
  <c r="C551" i="56"/>
  <c r="D551" i="56"/>
  <c r="E551" i="56"/>
  <c r="F551" i="56"/>
  <c r="C560" i="56"/>
  <c r="D560" i="56"/>
  <c r="E560" i="56"/>
  <c r="F560" i="56"/>
  <c r="C563" i="56"/>
  <c r="D563" i="56"/>
  <c r="E563" i="56"/>
  <c r="F563" i="56"/>
  <c r="C567" i="56"/>
  <c r="D567" i="56"/>
  <c r="E567" i="56"/>
  <c r="F567" i="56"/>
  <c r="C575" i="56"/>
  <c r="D575" i="56"/>
  <c r="E575" i="56"/>
  <c r="F575" i="56"/>
  <c r="C584" i="56"/>
  <c r="D584" i="56"/>
  <c r="E584" i="56"/>
  <c r="F584" i="56"/>
  <c r="C595" i="56"/>
  <c r="D595" i="56"/>
  <c r="E595" i="56"/>
  <c r="F595" i="56"/>
  <c r="C602" i="56"/>
  <c r="D602" i="56"/>
  <c r="E602" i="56"/>
  <c r="F602" i="56"/>
  <c r="L605" i="56"/>
  <c r="M602" i="56"/>
  <c r="C607" i="56"/>
  <c r="D607" i="56"/>
  <c r="E607" i="56"/>
  <c r="F607" i="56"/>
  <c r="L608" i="56"/>
  <c r="M608" i="56"/>
  <c r="M607" i="56"/>
  <c r="C610" i="56"/>
  <c r="D610" i="56"/>
  <c r="F139" i="41"/>
  <c r="E610" i="56"/>
  <c r="F610" i="56"/>
  <c r="L611" i="56"/>
  <c r="M610" i="56"/>
  <c r="C614" i="56"/>
  <c r="D614" i="56"/>
  <c r="E614" i="56"/>
  <c r="F614" i="56"/>
  <c r="C626" i="56"/>
  <c r="D626" i="56"/>
  <c r="E626" i="56"/>
  <c r="F626" i="56"/>
  <c r="C646" i="56"/>
  <c r="D646" i="56"/>
  <c r="E646" i="56"/>
  <c r="F646" i="56"/>
  <c r="C659" i="56"/>
  <c r="D659" i="56"/>
  <c r="E659" i="56"/>
  <c r="F659" i="56"/>
  <c r="C666" i="56"/>
  <c r="D666" i="56"/>
  <c r="E666" i="56"/>
  <c r="F666" i="56"/>
  <c r="C677" i="56"/>
  <c r="D677" i="56"/>
  <c r="E677" i="56"/>
  <c r="F677" i="56"/>
  <c r="C688" i="56"/>
  <c r="D688" i="56"/>
  <c r="E688" i="56"/>
  <c r="F688" i="56"/>
  <c r="C700" i="56"/>
  <c r="D700" i="56"/>
  <c r="E700" i="56"/>
  <c r="F700" i="56"/>
  <c r="C711" i="56"/>
  <c r="D711" i="56"/>
  <c r="E711" i="56"/>
  <c r="F711" i="56"/>
  <c r="C740" i="56"/>
  <c r="D740" i="56"/>
  <c r="E740" i="56"/>
  <c r="F740" i="56"/>
  <c r="C750" i="56"/>
  <c r="D750" i="56"/>
  <c r="E750" i="56"/>
  <c r="F750" i="56"/>
  <c r="C764" i="56"/>
  <c r="D764" i="56"/>
  <c r="E764" i="56"/>
  <c r="F764" i="56"/>
  <c r="C777" i="56"/>
  <c r="D777" i="56"/>
  <c r="E777" i="56"/>
  <c r="F777" i="56"/>
  <c r="C782" i="56"/>
  <c r="D782" i="56"/>
  <c r="E782" i="56"/>
  <c r="F782" i="56"/>
  <c r="C787" i="56"/>
  <c r="D787" i="56"/>
  <c r="E787" i="56"/>
  <c r="F787" i="56"/>
  <c r="C807" i="56"/>
  <c r="D807" i="56"/>
  <c r="E807" i="56"/>
  <c r="F807" i="56"/>
  <c r="C814" i="56"/>
  <c r="D814" i="56"/>
  <c r="E814" i="56"/>
  <c r="F814" i="56"/>
  <c r="C850" i="56"/>
  <c r="D850" i="56"/>
  <c r="E850" i="56"/>
  <c r="F850" i="56"/>
  <c r="C866" i="56"/>
  <c r="D866" i="56"/>
  <c r="E866" i="56"/>
  <c r="F866" i="56"/>
  <c r="C879" i="56"/>
  <c r="D879" i="56"/>
  <c r="E879" i="56"/>
  <c r="F879" i="56"/>
  <c r="C909" i="56"/>
  <c r="D909" i="56"/>
  <c r="E909" i="56"/>
  <c r="F909" i="56"/>
  <c r="C927" i="56"/>
  <c r="D927" i="56"/>
  <c r="E927" i="56"/>
  <c r="F927" i="56"/>
  <c r="C954" i="56"/>
  <c r="D954" i="56"/>
  <c r="E954" i="56"/>
  <c r="F954" i="56"/>
  <c r="C991" i="56"/>
  <c r="D991" i="56"/>
  <c r="E991" i="56"/>
  <c r="F991" i="56"/>
  <c r="C995" i="56"/>
  <c r="D995" i="56"/>
  <c r="E995" i="56"/>
  <c r="F995" i="56"/>
  <c r="C998" i="56"/>
  <c r="D998" i="56"/>
  <c r="E998" i="56"/>
  <c r="F998" i="56"/>
  <c r="C1001" i="56"/>
  <c r="D1001" i="56"/>
  <c r="E1001" i="56"/>
  <c r="F1001" i="56"/>
  <c r="C1009" i="56"/>
  <c r="D1009" i="56"/>
  <c r="E1009" i="56"/>
  <c r="F1009" i="56"/>
  <c r="G193" i="41"/>
  <c r="F1012" i="56"/>
  <c r="C1019" i="56"/>
  <c r="D1019" i="56"/>
  <c r="E1019" i="56"/>
  <c r="F1019" i="56"/>
  <c r="C1040" i="56"/>
  <c r="D1040" i="56"/>
  <c r="E1040" i="56"/>
  <c r="F1040" i="56"/>
  <c r="M1040" i="56"/>
  <c r="C1071" i="56"/>
  <c r="D1071" i="56"/>
  <c r="E1071" i="56"/>
  <c r="F1071" i="56"/>
  <c r="C1091" i="56"/>
  <c r="D1091" i="56"/>
  <c r="E1091" i="56"/>
  <c r="F1091" i="56"/>
  <c r="C1109" i="56"/>
  <c r="D1109" i="56"/>
  <c r="E1109" i="56"/>
  <c r="F1109" i="56"/>
  <c r="C1127" i="56"/>
  <c r="D1127" i="56"/>
  <c r="E1127" i="56"/>
  <c r="F1127" i="56"/>
  <c r="C1133" i="56"/>
  <c r="D1133" i="56"/>
  <c r="E1133" i="56"/>
  <c r="F1133" i="56"/>
  <c r="C1137" i="56"/>
  <c r="D1137" i="56"/>
  <c r="F1137" i="56"/>
  <c r="C1151" i="56"/>
  <c r="D1151" i="56"/>
  <c r="E1151" i="56"/>
  <c r="F1151" i="56"/>
  <c r="C1197" i="56"/>
  <c r="D1197" i="56"/>
  <c r="E1197" i="56"/>
  <c r="F1197" i="56"/>
  <c r="C1212" i="56"/>
  <c r="D1212" i="56"/>
  <c r="E1212" i="56"/>
  <c r="F1212" i="56"/>
  <c r="C1232" i="56"/>
  <c r="D1232" i="56"/>
  <c r="E1232" i="56"/>
  <c r="F1232" i="56"/>
  <c r="C1241" i="56"/>
  <c r="D1241" i="56"/>
  <c r="E1241" i="56"/>
  <c r="F1241" i="56"/>
  <c r="C1277" i="56"/>
  <c r="D1277" i="56"/>
  <c r="E1277" i="56"/>
  <c r="F1277" i="56"/>
  <c r="C1302" i="56"/>
  <c r="D1302" i="56"/>
  <c r="E1302" i="56"/>
  <c r="F1302" i="56"/>
  <c r="C1327" i="56"/>
  <c r="D1327" i="56"/>
  <c r="E1327" i="56"/>
  <c r="F1327" i="56"/>
  <c r="C1369" i="56"/>
  <c r="D1369" i="56"/>
  <c r="E1369" i="56"/>
  <c r="F1369" i="56"/>
  <c r="C1403" i="56"/>
  <c r="D1403" i="56"/>
  <c r="F1403" i="56"/>
  <c r="C1422" i="56"/>
  <c r="D1422" i="56"/>
  <c r="E1422" i="56"/>
  <c r="F1422" i="56"/>
  <c r="C1434" i="56"/>
  <c r="D1434" i="56"/>
  <c r="E1434" i="56"/>
  <c r="F1434" i="56"/>
  <c r="C1453" i="56"/>
  <c r="D1453" i="56"/>
  <c r="E1453" i="56"/>
  <c r="F1453" i="56"/>
  <c r="C1470" i="56"/>
  <c r="D1470" i="56"/>
  <c r="E1470" i="56"/>
  <c r="F1470" i="56"/>
  <c r="C1487" i="56"/>
  <c r="D1487" i="56"/>
  <c r="E1487" i="56"/>
  <c r="F1487" i="56"/>
  <c r="C1559" i="56"/>
  <c r="D1559" i="56"/>
  <c r="E1559" i="56"/>
  <c r="F1559" i="56"/>
  <c r="C1576" i="56"/>
  <c r="D1576" i="56"/>
  <c r="E1576" i="56"/>
  <c r="F1576" i="56"/>
  <c r="C1593" i="56"/>
  <c r="D1593" i="56"/>
  <c r="E1593" i="56"/>
  <c r="F1593" i="56"/>
  <c r="M1593" i="56"/>
  <c r="C1611" i="56"/>
  <c r="D1611" i="56"/>
  <c r="E1611" i="56"/>
  <c r="F1611" i="56"/>
  <c r="C1617" i="56"/>
  <c r="D1617" i="56"/>
  <c r="E1617" i="56"/>
  <c r="F1617" i="56"/>
  <c r="C1623" i="56"/>
  <c r="D1623" i="56"/>
  <c r="E1623" i="56"/>
  <c r="F1623" i="56"/>
  <c r="C1627" i="56"/>
  <c r="D1627" i="56"/>
  <c r="E1627" i="56"/>
  <c r="F1627" i="56"/>
  <c r="C1631" i="56"/>
  <c r="D1631" i="56"/>
  <c r="E1631" i="56"/>
  <c r="F1631" i="56"/>
  <c r="C1637" i="56"/>
  <c r="D1637" i="56"/>
  <c r="E1637" i="56"/>
  <c r="F1637" i="56"/>
  <c r="C1640" i="56"/>
  <c r="D1640" i="56"/>
  <c r="E1640" i="56"/>
  <c r="F1640" i="56"/>
  <c r="C1656" i="56"/>
  <c r="D1656" i="56"/>
  <c r="E1656" i="56"/>
  <c r="F1656" i="56"/>
  <c r="C1665" i="56"/>
  <c r="D1665" i="56"/>
  <c r="E1665" i="56"/>
  <c r="F1665" i="56"/>
  <c r="C1679" i="56"/>
  <c r="D1679" i="56"/>
  <c r="E1679" i="56"/>
  <c r="F1679" i="56"/>
  <c r="C1693" i="56"/>
  <c r="D1693" i="56"/>
  <c r="E1693" i="56"/>
  <c r="F1693" i="56"/>
  <c r="C1740" i="56"/>
  <c r="D1740" i="56"/>
  <c r="E1740" i="56"/>
  <c r="F1740" i="56"/>
  <c r="C1869" i="56"/>
  <c r="D1869" i="56"/>
  <c r="C1898" i="56"/>
  <c r="D1898" i="56"/>
  <c r="E1898" i="56"/>
  <c r="F1898" i="56"/>
  <c r="C1905" i="56"/>
  <c r="D1905" i="56"/>
  <c r="E1905" i="56"/>
  <c r="F1905" i="56"/>
  <c r="C1924" i="56"/>
  <c r="D1924" i="56"/>
  <c r="E1924" i="56"/>
  <c r="F1924" i="56"/>
  <c r="L1932" i="56"/>
  <c r="M1932" i="56"/>
  <c r="M1936" i="56"/>
  <c r="M1924" i="56"/>
  <c r="F267" i="41"/>
  <c r="E1938" i="56"/>
  <c r="E1943" i="56"/>
  <c r="E1993" i="56"/>
  <c r="F277" i="41"/>
  <c r="E1997" i="56"/>
  <c r="G302" i="41"/>
  <c r="F2161" i="56"/>
  <c r="M2176" i="56"/>
  <c r="G314" i="41"/>
  <c r="F2248" i="56"/>
  <c r="F2316" i="56"/>
  <c r="C2329" i="56"/>
  <c r="D2329" i="56"/>
  <c r="E2329" i="56"/>
  <c r="F2329" i="56"/>
  <c r="C2333" i="56"/>
  <c r="D2333" i="56"/>
  <c r="E2333" i="56"/>
  <c r="F2333" i="56"/>
  <c r="C2336" i="56"/>
  <c r="D2336" i="56"/>
  <c r="E2336" i="56"/>
  <c r="F2336" i="56"/>
  <c r="C342" i="41"/>
  <c r="C2353" i="56"/>
  <c r="D2353" i="56"/>
  <c r="E2353" i="56"/>
  <c r="F2353" i="56"/>
  <c r="C2359" i="56"/>
  <c r="D2359" i="56"/>
  <c r="E2359" i="56"/>
  <c r="F2359" i="56"/>
  <c r="C2365" i="56"/>
  <c r="D2365" i="56"/>
  <c r="E2365" i="56"/>
  <c r="F2365" i="56"/>
  <c r="C2369" i="56"/>
  <c r="D2369" i="56"/>
  <c r="E2369" i="56"/>
  <c r="F2369" i="56"/>
  <c r="C2373" i="56"/>
  <c r="D2373" i="56"/>
  <c r="E2373" i="56"/>
  <c r="F2373" i="56"/>
  <c r="C2377" i="56"/>
  <c r="D2377" i="56"/>
  <c r="E2377" i="56"/>
  <c r="F2377" i="56"/>
  <c r="C2381" i="56"/>
  <c r="D2381" i="56"/>
  <c r="E2381" i="56"/>
  <c r="F2381" i="56"/>
  <c r="C2385" i="56"/>
  <c r="D2385" i="56"/>
  <c r="E2385" i="56"/>
  <c r="F2385" i="56"/>
  <c r="C2389" i="56"/>
  <c r="D2389" i="56"/>
  <c r="C39" i="71"/>
  <c r="F351" i="41"/>
  <c r="E2389" i="56"/>
  <c r="D39" i="71"/>
  <c r="G351" i="41"/>
  <c r="F2389" i="56"/>
  <c r="C2393" i="56"/>
  <c r="D2393" i="56"/>
  <c r="E2393" i="56"/>
  <c r="F2393" i="56"/>
  <c r="C2404" i="56"/>
  <c r="D2404" i="56"/>
  <c r="E2404" i="56"/>
  <c r="F2404" i="56"/>
  <c r="C2415" i="56"/>
  <c r="D2415" i="56"/>
  <c r="E2415" i="56"/>
  <c r="F2415" i="56"/>
  <c r="C2426" i="56"/>
  <c r="D2426" i="56"/>
  <c r="E2426" i="56"/>
  <c r="F2426" i="56"/>
  <c r="C2446" i="56"/>
  <c r="D2446" i="56"/>
  <c r="E2446" i="56"/>
  <c r="F2446" i="56"/>
  <c r="C2449" i="56"/>
  <c r="D2449" i="56"/>
  <c r="E2449" i="56"/>
  <c r="F2449" i="56"/>
  <c r="C2452" i="56"/>
  <c r="D2452" i="56"/>
  <c r="E2452" i="56"/>
  <c r="F2452" i="56"/>
  <c r="C2455" i="56"/>
  <c r="D2455" i="56"/>
  <c r="E2455" i="56"/>
  <c r="F2455" i="56"/>
  <c r="C2458" i="56"/>
  <c r="D2458" i="56"/>
  <c r="E2458" i="56"/>
  <c r="F2458" i="56"/>
  <c r="C2461" i="56"/>
  <c r="D2461" i="56"/>
  <c r="E2461" i="56"/>
  <c r="F2461" i="56"/>
  <c r="C2464" i="56"/>
  <c r="D2464" i="56"/>
  <c r="E2464" i="56"/>
  <c r="F2464" i="56"/>
  <c r="C2468" i="56"/>
  <c r="D2468" i="56"/>
  <c r="E2468" i="56"/>
  <c r="F2468" i="56"/>
  <c r="C2471" i="56"/>
  <c r="D2471" i="56"/>
  <c r="E2471" i="56"/>
  <c r="F2471" i="56"/>
  <c r="C2474" i="56"/>
  <c r="D2474" i="56"/>
  <c r="E2474" i="56"/>
  <c r="F2474" i="56"/>
  <c r="C2477" i="56"/>
  <c r="D2477" i="56"/>
  <c r="E2477" i="56"/>
  <c r="F2477" i="56"/>
  <c r="C2480" i="56"/>
  <c r="D2480" i="56"/>
  <c r="E2480" i="56"/>
  <c r="F2480" i="56"/>
  <c r="C2484" i="56"/>
  <c r="D2484" i="56"/>
  <c r="E2484" i="56"/>
  <c r="F2484" i="56"/>
  <c r="F2488" i="56"/>
  <c r="C2492" i="56"/>
  <c r="D2492" i="56"/>
  <c r="E2492" i="56"/>
  <c r="F2492" i="56"/>
  <c r="C2496" i="56"/>
  <c r="D2496" i="56"/>
  <c r="E2496" i="56"/>
  <c r="G376" i="41"/>
  <c r="F2496" i="56"/>
  <c r="H372" i="41"/>
  <c r="H374" i="41"/>
  <c r="H376" i="41"/>
  <c r="H370" i="41"/>
  <c r="J5" i="70"/>
  <c r="M5" i="41"/>
  <c r="F15" i="41"/>
  <c r="C12" i="47"/>
  <c r="F16" i="41"/>
  <c r="I9" i="63"/>
  <c r="J9" i="70"/>
  <c r="F15" i="70"/>
  <c r="L5" i="49"/>
  <c r="M13" i="49"/>
  <c r="L9" i="49"/>
  <c r="F18" i="41"/>
  <c r="E12" i="49"/>
  <c r="M12" i="49"/>
  <c r="D12" i="49"/>
  <c r="H236" i="41"/>
  <c r="H235" i="41"/>
  <c r="J235" i="41"/>
  <c r="M235" i="41"/>
  <c r="K235" i="41"/>
  <c r="M236" i="41"/>
  <c r="K236" i="41"/>
  <c r="H68" i="49"/>
  <c r="F32" i="70"/>
  <c r="F31" i="70"/>
  <c r="F371" i="41"/>
  <c r="H265" i="41"/>
  <c r="J265" i="41"/>
  <c r="M265" i="41"/>
  <c r="K265" i="41"/>
  <c r="H122" i="41"/>
  <c r="H121" i="41"/>
  <c r="J121" i="41"/>
  <c r="M121" i="41"/>
  <c r="K121" i="41"/>
  <c r="H119" i="41"/>
  <c r="G142" i="49"/>
  <c r="H120" i="41"/>
  <c r="J120" i="41"/>
  <c r="M119" i="41"/>
  <c r="K119" i="41"/>
  <c r="H142" i="49"/>
  <c r="M120" i="41"/>
  <c r="M372" i="41"/>
  <c r="K120" i="41"/>
  <c r="G16" i="49"/>
  <c r="G81" i="49"/>
  <c r="H69" i="41"/>
  <c r="G21" i="49"/>
  <c r="H367" i="41"/>
  <c r="H368" i="41"/>
  <c r="M368" i="41"/>
  <c r="M367" i="41"/>
  <c r="K368" i="41"/>
  <c r="H75" i="49"/>
  <c r="K367" i="41"/>
  <c r="H73" i="49"/>
  <c r="H212" i="41"/>
  <c r="J212" i="41"/>
  <c r="H213" i="41"/>
  <c r="M213" i="41"/>
  <c r="M212" i="41"/>
  <c r="K213" i="41"/>
  <c r="K212" i="41"/>
  <c r="H207" i="41"/>
  <c r="J207" i="41"/>
  <c r="H206" i="41"/>
  <c r="J206" i="41"/>
  <c r="M207" i="41"/>
  <c r="M206" i="41"/>
  <c r="K207" i="41"/>
  <c r="K206" i="41"/>
  <c r="H197" i="41"/>
  <c r="J197" i="41"/>
  <c r="F29" i="70"/>
  <c r="H196" i="41"/>
  <c r="M196" i="41"/>
  <c r="K196" i="41"/>
  <c r="H31" i="49"/>
  <c r="M197" i="41"/>
  <c r="K197" i="41"/>
  <c r="M342" i="41"/>
  <c r="K342" i="41"/>
  <c r="M360" i="41"/>
  <c r="M359" i="41"/>
  <c r="K359" i="41"/>
  <c r="H42" i="49"/>
  <c r="K360" i="41"/>
  <c r="H103" i="49"/>
  <c r="H172" i="41"/>
  <c r="M172" i="41"/>
  <c r="K172" i="41"/>
  <c r="H27" i="49"/>
  <c r="H171" i="41"/>
  <c r="M171" i="41"/>
  <c r="K171" i="41"/>
  <c r="H180" i="49"/>
  <c r="H166" i="41"/>
  <c r="M166" i="41"/>
  <c r="K166" i="41"/>
  <c r="H30" i="49"/>
  <c r="M252" i="41"/>
  <c r="K252" i="41"/>
  <c r="H17" i="49"/>
  <c r="H149" i="41"/>
  <c r="G96" i="49"/>
  <c r="M149" i="41"/>
  <c r="K149" i="41"/>
  <c r="H96" i="49"/>
  <c r="M354" i="41"/>
  <c r="K354" i="41"/>
  <c r="H26" i="49"/>
  <c r="H354" i="41"/>
  <c r="H351" i="41"/>
  <c r="G171" i="49"/>
  <c r="H353" i="41"/>
  <c r="H352" i="41"/>
  <c r="M353" i="41"/>
  <c r="K353" i="41"/>
  <c r="H50" i="49"/>
  <c r="M352" i="41"/>
  <c r="K352" i="41"/>
  <c r="H28" i="49"/>
  <c r="M351" i="41"/>
  <c r="H68" i="41"/>
  <c r="G118" i="49"/>
  <c r="M68" i="41"/>
  <c r="K68" i="41"/>
  <c r="H118" i="49"/>
  <c r="M376" i="41"/>
  <c r="M349" i="41"/>
  <c r="K349" i="41"/>
  <c r="H114" i="49"/>
  <c r="M327" i="41"/>
  <c r="K327" i="41"/>
  <c r="H125" i="49"/>
  <c r="H173" i="41"/>
  <c r="G64" i="49"/>
  <c r="H165" i="41"/>
  <c r="G24" i="49"/>
  <c r="M173" i="41"/>
  <c r="K173" i="41"/>
  <c r="H64" i="49"/>
  <c r="M165" i="41"/>
  <c r="K165" i="41"/>
  <c r="H24" i="49"/>
  <c r="M366" i="41"/>
  <c r="K366" i="41"/>
  <c r="H124" i="49"/>
  <c r="M365" i="41"/>
  <c r="K365" i="41"/>
  <c r="H48" i="49"/>
  <c r="M339" i="41"/>
  <c r="K339" i="41"/>
  <c r="H36" i="49"/>
  <c r="M337" i="41"/>
  <c r="K337" i="41"/>
  <c r="H18" i="49"/>
  <c r="M335" i="41"/>
  <c r="K335" i="41"/>
  <c r="H25" i="49"/>
  <c r="M321" i="41"/>
  <c r="K321" i="41"/>
  <c r="H38" i="49"/>
  <c r="H87" i="41"/>
  <c r="G233" i="49"/>
  <c r="M87" i="41"/>
  <c r="K87" i="41"/>
  <c r="H233" i="49"/>
  <c r="H62" i="41"/>
  <c r="G101" i="49"/>
  <c r="H60" i="41"/>
  <c r="G137" i="49"/>
  <c r="H61" i="41"/>
  <c r="H59" i="41"/>
  <c r="G189" i="49"/>
  <c r="M62" i="41"/>
  <c r="M60" i="41"/>
  <c r="M61" i="41"/>
  <c r="M59" i="41"/>
  <c r="K60" i="41"/>
  <c r="H137" i="49"/>
  <c r="K59" i="41"/>
  <c r="H189" i="49"/>
  <c r="K61" i="41"/>
  <c r="K62" i="41"/>
  <c r="H101" i="49"/>
  <c r="K90" i="41"/>
  <c r="H22" i="49"/>
  <c r="K89" i="41"/>
  <c r="H56" i="49"/>
  <c r="K88" i="41"/>
  <c r="H132" i="49"/>
  <c r="H90" i="41"/>
  <c r="H88" i="41"/>
  <c r="G132" i="49"/>
  <c r="H89" i="41"/>
  <c r="H126" i="41"/>
  <c r="G176" i="49"/>
  <c r="M126" i="41"/>
  <c r="K126" i="41"/>
  <c r="H176" i="49"/>
  <c r="H130" i="41"/>
  <c r="G117" i="49"/>
  <c r="M130" i="41"/>
  <c r="K130" i="41"/>
  <c r="H117" i="49"/>
  <c r="H355" i="41"/>
  <c r="G172" i="49"/>
  <c r="M355" i="41"/>
  <c r="K355" i="41"/>
  <c r="H172" i="49"/>
  <c r="H79" i="41"/>
  <c r="G250" i="49"/>
  <c r="M79" i="41"/>
  <c r="K79" i="41"/>
  <c r="H250" i="49"/>
  <c r="M350" i="41"/>
  <c r="F198" i="49"/>
  <c r="O198" i="49"/>
  <c r="F159" i="49"/>
  <c r="O159" i="49"/>
  <c r="M266" i="41"/>
  <c r="K266" i="41"/>
  <c r="H34" i="49"/>
  <c r="F340" i="41"/>
  <c r="M347" i="41"/>
  <c r="M346" i="41"/>
  <c r="M345" i="41"/>
  <c r="M344" i="41"/>
  <c r="M343" i="41"/>
  <c r="K347" i="41"/>
  <c r="K343" i="41"/>
  <c r="H204" i="49"/>
  <c r="K346" i="41"/>
  <c r="H245" i="49"/>
  <c r="K345" i="41"/>
  <c r="H221" i="49"/>
  <c r="K344" i="41"/>
  <c r="H232" i="49"/>
  <c r="M286" i="41"/>
  <c r="K286" i="41"/>
  <c r="H170" i="49"/>
  <c r="M279" i="41"/>
  <c r="M276" i="41"/>
  <c r="K279" i="41"/>
  <c r="H186" i="49"/>
  <c r="K276" i="41"/>
  <c r="H112" i="49"/>
  <c r="M277" i="41"/>
  <c r="M259" i="41"/>
  <c r="M260" i="41"/>
  <c r="M261" i="41"/>
  <c r="K260" i="41"/>
  <c r="H127" i="49"/>
  <c r="K261" i="41"/>
  <c r="H53" i="49"/>
  <c r="K259" i="41"/>
  <c r="H119" i="49"/>
  <c r="M267" i="41"/>
  <c r="M257" i="41"/>
  <c r="M258" i="41"/>
  <c r="M263" i="41"/>
  <c r="M256" i="41"/>
  <c r="M255" i="41"/>
  <c r="M254" i="41"/>
  <c r="K255" i="41"/>
  <c r="H227" i="49"/>
  <c r="K257" i="41"/>
  <c r="H29" i="49"/>
  <c r="K256" i="41"/>
  <c r="H140" i="49"/>
  <c r="K254" i="41"/>
  <c r="H225" i="49"/>
  <c r="K263" i="41"/>
  <c r="K258" i="41"/>
  <c r="H51" i="49"/>
  <c r="H219" i="41"/>
  <c r="J219" i="41"/>
  <c r="M219" i="41"/>
  <c r="K219" i="41"/>
  <c r="F63" i="41"/>
  <c r="F70" i="41"/>
  <c r="F92" i="41"/>
  <c r="F101" i="41"/>
  <c r="C15" i="47"/>
  <c r="M98" i="41"/>
  <c r="M72" i="41"/>
  <c r="M84" i="41"/>
  <c r="M89" i="41"/>
  <c r="M112" i="41"/>
  <c r="M113" i="41"/>
  <c r="M114" i="41"/>
  <c r="M115" i="41"/>
  <c r="M135" i="41"/>
  <c r="M139" i="41"/>
  <c r="M143" i="41"/>
  <c r="M148" i="41"/>
  <c r="M155" i="41"/>
  <c r="M164" i="41"/>
  <c r="M175" i="41"/>
  <c r="M177" i="41"/>
  <c r="M188" i="41"/>
  <c r="M201" i="41"/>
  <c r="M224" i="41"/>
  <c r="M239" i="41"/>
  <c r="M229" i="41"/>
  <c r="M160" i="41"/>
  <c r="M262" i="41"/>
  <c r="M316" i="41"/>
  <c r="M64" i="41"/>
  <c r="M73" i="41"/>
  <c r="M85" i="41"/>
  <c r="M90" i="41"/>
  <c r="M93" i="41"/>
  <c r="M136" i="41"/>
  <c r="M144" i="41"/>
  <c r="M167" i="41"/>
  <c r="M189" i="41"/>
  <c r="M193" i="41"/>
  <c r="M202" i="41"/>
  <c r="M225" i="41"/>
  <c r="M264" i="41"/>
  <c r="M270" i="41"/>
  <c r="M271" i="41"/>
  <c r="M272" i="41"/>
  <c r="M273" i="41"/>
  <c r="M274" i="41"/>
  <c r="M275" i="41"/>
  <c r="M282" i="41"/>
  <c r="M283" i="41"/>
  <c r="M284" i="41"/>
  <c r="M285" i="41"/>
  <c r="M287" i="41"/>
  <c r="M288" i="41"/>
  <c r="M301" i="41"/>
  <c r="M65" i="41"/>
  <c r="M77" i="41"/>
  <c r="M86" i="41"/>
  <c r="M94" i="41"/>
  <c r="M104" i="41"/>
  <c r="M105" i="41"/>
  <c r="M106" i="41"/>
  <c r="M107" i="41"/>
  <c r="M108" i="41"/>
  <c r="M137" i="41"/>
  <c r="M145" i="41"/>
  <c r="M150" i="41"/>
  <c r="M168" i="41"/>
  <c r="M199" i="41"/>
  <c r="M204" i="41"/>
  <c r="M310" i="41"/>
  <c r="M311" i="41"/>
  <c r="M312" i="41"/>
  <c r="M313" i="41"/>
  <c r="M314" i="41"/>
  <c r="M318" i="41"/>
  <c r="M319" i="41"/>
  <c r="M320" i="41"/>
  <c r="M322" i="41"/>
  <c r="M324" i="41"/>
  <c r="M325" i="41"/>
  <c r="M67" i="41"/>
  <c r="M96" i="41"/>
  <c r="M348" i="41"/>
  <c r="M125" i="41"/>
  <c r="M127" i="41"/>
  <c r="M128" i="41"/>
  <c r="M80" i="41"/>
  <c r="M129" i="41"/>
  <c r="M138" i="41"/>
  <c r="M151" i="41"/>
  <c r="M179" i="41"/>
  <c r="M186" i="41"/>
  <c r="M74" i="41"/>
  <c r="M228" i="41"/>
  <c r="M157" i="41"/>
  <c r="M243" i="41"/>
  <c r="M290" i="41"/>
  <c r="M291" i="41"/>
  <c r="M292" i="41"/>
  <c r="M302" i="41"/>
  <c r="M303" i="41"/>
  <c r="M304" i="41"/>
  <c r="M305" i="41"/>
  <c r="M306" i="41"/>
  <c r="M82" i="41"/>
  <c r="M97" i="41"/>
  <c r="M109" i="41"/>
  <c r="M110" i="41"/>
  <c r="M111" i="41"/>
  <c r="M141" i="41"/>
  <c r="M152" i="41"/>
  <c r="M190" i="41"/>
  <c r="M198" i="41"/>
  <c r="M234" i="41"/>
  <c r="M158" i="41"/>
  <c r="M246" i="41"/>
  <c r="M315" i="41"/>
  <c r="M326" i="41"/>
  <c r="M88" i="41"/>
  <c r="M147" i="41"/>
  <c r="M223" i="41"/>
  <c r="M232" i="41"/>
  <c r="M250" i="41"/>
  <c r="M358" i="41"/>
  <c r="M361" i="41"/>
  <c r="M71" i="41"/>
  <c r="M154" i="41"/>
  <c r="M280" i="41"/>
  <c r="M357" i="41"/>
  <c r="M363" i="41"/>
  <c r="M330" i="41"/>
  <c r="M370" i="41"/>
  <c r="M374" i="41"/>
  <c r="M333" i="41"/>
  <c r="M362" i="41"/>
  <c r="M364" i="41"/>
  <c r="M83" i="41"/>
  <c r="M91" i="41"/>
  <c r="M142" i="41"/>
  <c r="M170" i="41"/>
  <c r="M203" i="41"/>
  <c r="M159" i="41"/>
  <c r="M95" i="41"/>
  <c r="M131" i="41"/>
  <c r="M293" i="41"/>
  <c r="M294" i="41"/>
  <c r="M295" i="41"/>
  <c r="M296" i="41"/>
  <c r="M297" i="41"/>
  <c r="M298" i="41"/>
  <c r="M299" i="41"/>
  <c r="M300" i="41"/>
  <c r="M307" i="41"/>
  <c r="M332" i="41"/>
  <c r="K262" i="41"/>
  <c r="H52" i="49"/>
  <c r="K84" i="41"/>
  <c r="H235" i="49"/>
  <c r="K370" i="41"/>
  <c r="H136" i="49"/>
  <c r="K114" i="41"/>
  <c r="H104" i="49"/>
  <c r="K332" i="41"/>
  <c r="H43" i="49"/>
  <c r="K224" i="41"/>
  <c r="K295" i="41"/>
  <c r="H196" i="49"/>
  <c r="K232" i="41"/>
  <c r="K147" i="41"/>
  <c r="H70" i="49"/>
  <c r="K17" i="41"/>
  <c r="H133" i="49"/>
  <c r="K234" i="41"/>
  <c r="K111" i="41"/>
  <c r="H46" i="49"/>
  <c r="K37" i="41"/>
  <c r="H153" i="49"/>
  <c r="K292" i="41"/>
  <c r="H197" i="49"/>
  <c r="K157" i="41"/>
  <c r="H147" i="49"/>
  <c r="K138" i="41"/>
  <c r="K125" i="41"/>
  <c r="H19" i="49"/>
  <c r="K318" i="41"/>
  <c r="H150" i="49"/>
  <c r="K145" i="41"/>
  <c r="H182" i="49"/>
  <c r="K104" i="41"/>
  <c r="K56" i="41"/>
  <c r="H234" i="49"/>
  <c r="K288" i="41"/>
  <c r="H155" i="49"/>
  <c r="K271" i="41"/>
  <c r="H241" i="49"/>
  <c r="K189" i="41"/>
  <c r="H121" i="49"/>
  <c r="K93" i="41"/>
  <c r="H141" i="49"/>
  <c r="M100" i="41"/>
  <c r="M116" i="41"/>
  <c r="M122" i="41"/>
  <c r="K220" i="41"/>
  <c r="M176" i="41"/>
  <c r="K76" i="41"/>
  <c r="H200" i="49"/>
  <c r="M54" i="41"/>
  <c r="M47" i="41"/>
  <c r="M191" i="41"/>
  <c r="K42" i="41"/>
  <c r="H154" i="49"/>
  <c r="K44" i="41"/>
  <c r="H228" i="49"/>
  <c r="K31" i="41"/>
  <c r="H224" i="49"/>
  <c r="K214" i="41"/>
  <c r="M208" i="41"/>
  <c r="M185" i="41"/>
  <c r="K181" i="41"/>
  <c r="H105" i="49"/>
  <c r="M218" i="41"/>
  <c r="K34" i="41"/>
  <c r="H162" i="49"/>
  <c r="K41" i="41"/>
  <c r="H130" i="49"/>
  <c r="M217" i="41"/>
  <c r="K221" i="41"/>
  <c r="H14" i="49"/>
  <c r="M241" i="41"/>
  <c r="K24" i="41"/>
  <c r="H89" i="49"/>
  <c r="K245" i="41"/>
  <c r="H179" i="49"/>
  <c r="M230" i="41"/>
  <c r="K230" i="41"/>
  <c r="H156" i="49"/>
  <c r="M17" i="41"/>
  <c r="K160" i="41"/>
  <c r="K358" i="41"/>
  <c r="H115" i="49"/>
  <c r="K72" i="41"/>
  <c r="H244" i="49"/>
  <c r="K361" i="41"/>
  <c r="H49" i="49"/>
  <c r="K164" i="41"/>
  <c r="H40" i="49"/>
  <c r="K300" i="41"/>
  <c r="H185" i="49"/>
  <c r="K294" i="41"/>
  <c r="H181" i="49"/>
  <c r="K142" i="41"/>
  <c r="K110" i="41"/>
  <c r="H63" i="49"/>
  <c r="K291" i="41"/>
  <c r="H139" i="49"/>
  <c r="K228" i="41"/>
  <c r="H74" i="49"/>
  <c r="K129" i="41"/>
  <c r="H230" i="49"/>
  <c r="K96" i="41"/>
  <c r="H183" i="49"/>
  <c r="K325" i="41"/>
  <c r="H35" i="49"/>
  <c r="K314" i="41"/>
  <c r="H159" i="49"/>
  <c r="K137" i="41"/>
  <c r="K94" i="41"/>
  <c r="H61" i="49"/>
  <c r="K287" i="41"/>
  <c r="H177" i="49"/>
  <c r="K275" i="41"/>
  <c r="K270" i="41"/>
  <c r="H214" i="49"/>
  <c r="K167" i="41"/>
  <c r="M99" i="41"/>
  <c r="K116" i="41"/>
  <c r="H83" i="49"/>
  <c r="K122" i="41"/>
  <c r="H144" i="49"/>
  <c r="M210" i="41"/>
  <c r="K176" i="41"/>
  <c r="K67" i="41"/>
  <c r="H116" i="49"/>
  <c r="M53" i="41"/>
  <c r="M249" i="41"/>
  <c r="K64" i="41"/>
  <c r="H93" i="49"/>
  <c r="K39" i="41"/>
  <c r="H47" i="49"/>
  <c r="K53" i="41"/>
  <c r="H161" i="49"/>
  <c r="M41" i="41"/>
  <c r="M237" i="41"/>
  <c r="K248" i="41"/>
  <c r="H217" i="49"/>
  <c r="K185" i="41"/>
  <c r="H135" i="49"/>
  <c r="M182" i="41"/>
  <c r="K218" i="41"/>
  <c r="M33" i="41"/>
  <c r="M40" i="41"/>
  <c r="K217" i="41"/>
  <c r="K216" i="41"/>
  <c r="H23" i="49"/>
  <c r="K241" i="41"/>
  <c r="M28" i="41"/>
  <c r="M22" i="41"/>
  <c r="M231" i="41"/>
  <c r="K58" i="41"/>
  <c r="H249" i="49"/>
  <c r="K333" i="41"/>
  <c r="H99" i="49"/>
  <c r="K201" i="41"/>
  <c r="H32" i="49"/>
  <c r="K175" i="41"/>
  <c r="K177" i="41"/>
  <c r="K297" i="41"/>
  <c r="H211" i="49"/>
  <c r="K250" i="41"/>
  <c r="H80" i="49"/>
  <c r="K170" i="41"/>
  <c r="H71" i="49"/>
  <c r="K83" i="41"/>
  <c r="H107" i="49"/>
  <c r="K246" i="41"/>
  <c r="H229" i="49"/>
  <c r="K141" i="41"/>
  <c r="H82" i="49"/>
  <c r="K304" i="41"/>
  <c r="H128" i="49"/>
  <c r="K179" i="41"/>
  <c r="H108" i="49"/>
  <c r="K127" i="41"/>
  <c r="H90" i="49"/>
  <c r="K320" i="41"/>
  <c r="H110" i="49"/>
  <c r="K311" i="41"/>
  <c r="H91" i="49"/>
  <c r="K168" i="41"/>
  <c r="K106" i="41"/>
  <c r="H15" i="49"/>
  <c r="K77" i="41"/>
  <c r="H78" i="49"/>
  <c r="K283" i="41"/>
  <c r="H126" i="49"/>
  <c r="K273" i="41"/>
  <c r="H188" i="49"/>
  <c r="K202" i="41"/>
  <c r="H62" i="49"/>
  <c r="K57" i="41"/>
  <c r="H240" i="49"/>
  <c r="M78" i="41"/>
  <c r="K117" i="41"/>
  <c r="H169" i="49"/>
  <c r="K233" i="41"/>
  <c r="K200" i="41"/>
  <c r="M66" i="41"/>
  <c r="M56" i="41"/>
  <c r="M48" i="41"/>
  <c r="M75" i="41"/>
  <c r="M44" i="41"/>
  <c r="K43" i="41"/>
  <c r="H219" i="49"/>
  <c r="K161" i="41"/>
  <c r="H167" i="49"/>
  <c r="M209" i="41"/>
  <c r="M184" i="41"/>
  <c r="K180" i="41"/>
  <c r="K40" i="41"/>
  <c r="H77" i="49"/>
  <c r="K25" i="41"/>
  <c r="H134" i="49"/>
  <c r="K28" i="41"/>
  <c r="H191" i="49"/>
  <c r="M221" i="41"/>
  <c r="M240" i="41"/>
  <c r="M25" i="41"/>
  <c r="K244" i="41"/>
  <c r="H92" i="49"/>
  <c r="M20" i="41"/>
  <c r="K143" i="41"/>
  <c r="K188" i="41"/>
  <c r="H201" i="49"/>
  <c r="K113" i="41"/>
  <c r="H164" i="49"/>
  <c r="K155" i="41"/>
  <c r="H143" i="49"/>
  <c r="K95" i="41"/>
  <c r="H158" i="49"/>
  <c r="K82" i="41"/>
  <c r="H218" i="49"/>
  <c r="K305" i="41"/>
  <c r="H113" i="49"/>
  <c r="K186" i="41"/>
  <c r="H123" i="49"/>
  <c r="K55" i="41"/>
  <c r="H246" i="49"/>
  <c r="K322" i="41"/>
  <c r="H192" i="49"/>
  <c r="K199" i="41"/>
  <c r="K86" i="41"/>
  <c r="H242" i="49"/>
  <c r="K144" i="41"/>
  <c r="H248" i="49"/>
  <c r="M233" i="41"/>
  <c r="K153" i="41"/>
  <c r="H20" i="49"/>
  <c r="K50" i="41"/>
  <c r="H79" i="49"/>
  <c r="K47" i="41"/>
  <c r="H193" i="49"/>
  <c r="M42" i="41"/>
  <c r="M31" i="41"/>
  <c r="K182" i="41"/>
  <c r="H76" i="49"/>
  <c r="K27" i="41"/>
  <c r="H85" i="49"/>
  <c r="M247" i="41"/>
  <c r="K22" i="41"/>
  <c r="H149" i="49"/>
  <c r="K135" i="41"/>
  <c r="H97" i="49"/>
  <c r="K364" i="41"/>
  <c r="H131" i="49"/>
  <c r="K229" i="41"/>
  <c r="K159" i="41"/>
  <c r="K71" i="41"/>
  <c r="H190" i="49"/>
  <c r="K158" i="41"/>
  <c r="K54" i="41"/>
  <c r="H236" i="49"/>
  <c r="K303" i="41"/>
  <c r="H231" i="49"/>
  <c r="K151" i="41"/>
  <c r="K319" i="41"/>
  <c r="H145" i="49"/>
  <c r="K150" i="41"/>
  <c r="H129" i="49"/>
  <c r="K65" i="41"/>
  <c r="H202" i="49"/>
  <c r="K272" i="41"/>
  <c r="H212" i="49"/>
  <c r="K136" i="41"/>
  <c r="H178" i="49"/>
  <c r="K78" i="41"/>
  <c r="H44" i="49"/>
  <c r="M220" i="41"/>
  <c r="M76" i="41"/>
  <c r="M192" i="41"/>
  <c r="M37" i="41"/>
  <c r="K52" i="41"/>
  <c r="H243" i="49"/>
  <c r="K237" i="41"/>
  <c r="H102" i="49"/>
  <c r="M214" i="41"/>
  <c r="K184" i="41"/>
  <c r="H94" i="49"/>
  <c r="M180" i="41"/>
  <c r="K26" i="41"/>
  <c r="H148" i="49"/>
  <c r="K247" i="41"/>
  <c r="H239" i="49"/>
  <c r="K19" i="41"/>
  <c r="H109" i="49"/>
  <c r="K363" i="41"/>
  <c r="H69" i="49"/>
  <c r="K148" i="41"/>
  <c r="H223" i="49"/>
  <c r="K299" i="41"/>
  <c r="H98" i="49"/>
  <c r="K223" i="41"/>
  <c r="K198" i="41"/>
  <c r="K290" i="41"/>
  <c r="H138" i="49"/>
  <c r="K80" i="41"/>
  <c r="H222" i="49"/>
  <c r="K108" i="41"/>
  <c r="H206" i="49"/>
  <c r="K285" i="41"/>
  <c r="H33" i="49"/>
  <c r="K85" i="41"/>
  <c r="K210" i="41"/>
  <c r="M161" i="41"/>
  <c r="M226" i="41"/>
  <c r="M183" i="41"/>
  <c r="K30" i="41"/>
  <c r="H216" i="49"/>
  <c r="K357" i="41"/>
  <c r="H45" i="49"/>
  <c r="K128" i="41"/>
  <c r="H65" i="49"/>
  <c r="K225" i="41"/>
  <c r="M117" i="41"/>
  <c r="M57" i="41"/>
  <c r="K38" i="41"/>
  <c r="H59" i="49"/>
  <c r="M38" i="41"/>
  <c r="K208" i="41"/>
  <c r="K46" i="41"/>
  <c r="H187" i="49"/>
  <c r="K35" i="41"/>
  <c r="H146" i="49"/>
  <c r="K231" i="41"/>
  <c r="H106" i="49"/>
  <c r="K239" i="41"/>
  <c r="H57" i="49"/>
  <c r="K298" i="41"/>
  <c r="H157" i="49"/>
  <c r="K203" i="41"/>
  <c r="H86" i="49"/>
  <c r="K107" i="41"/>
  <c r="M200" i="41"/>
  <c r="K226" i="41"/>
  <c r="K296" i="41"/>
  <c r="H207" i="49"/>
  <c r="K154" i="41"/>
  <c r="H67" i="49"/>
  <c r="K243" i="41"/>
  <c r="H210" i="49"/>
  <c r="K310" i="41"/>
  <c r="H168" i="49"/>
  <c r="K105" i="41"/>
  <c r="H87" i="49"/>
  <c r="K282" i="41"/>
  <c r="H205" i="49"/>
  <c r="M35" i="41"/>
  <c r="M118" i="41"/>
  <c r="K33" i="41"/>
  <c r="H195" i="49"/>
  <c r="M55" i="41"/>
  <c r="M43" i="41"/>
  <c r="M174" i="41"/>
  <c r="M45" i="41"/>
  <c r="M34" i="41"/>
  <c r="M244" i="41"/>
  <c r="M19" i="41"/>
  <c r="K330" i="41"/>
  <c r="H37" i="49"/>
  <c r="K362" i="41"/>
  <c r="H122" i="49"/>
  <c r="K280" i="41"/>
  <c r="H220" i="49"/>
  <c r="K97" i="41"/>
  <c r="H66" i="49"/>
  <c r="K306" i="41"/>
  <c r="H39" i="49"/>
  <c r="K74" i="41"/>
  <c r="H60" i="49"/>
  <c r="K66" i="41"/>
  <c r="H203" i="49"/>
  <c r="K204" i="41"/>
  <c r="H95" i="49"/>
  <c r="K274" i="41"/>
  <c r="M153" i="41"/>
  <c r="M52" i="41"/>
  <c r="M46" i="41"/>
  <c r="K75" i="41"/>
  <c r="H208" i="49"/>
  <c r="K174" i="41"/>
  <c r="M30" i="41"/>
  <c r="K209" i="41"/>
  <c r="M248" i="41"/>
  <c r="M181" i="41"/>
  <c r="M39" i="41"/>
  <c r="M26" i="41"/>
  <c r="K240" i="41"/>
  <c r="M245" i="41"/>
  <c r="K313" i="41"/>
  <c r="H152" i="49"/>
  <c r="K264" i="41"/>
  <c r="M69" i="41"/>
  <c r="M58" i="41"/>
  <c r="K249" i="41"/>
  <c r="H100" i="49"/>
  <c r="K45" i="41"/>
  <c r="H215" i="49"/>
  <c r="M27" i="41"/>
  <c r="M216" i="41"/>
  <c r="M24" i="41"/>
  <c r="K152" i="41"/>
  <c r="K312" i="41"/>
  <c r="H238" i="49"/>
  <c r="K284" i="41"/>
  <c r="H166" i="49"/>
  <c r="K73" i="41"/>
  <c r="H226" i="49"/>
  <c r="K48" i="41"/>
  <c r="H199" i="49"/>
  <c r="M50" i="41"/>
  <c r="K183" i="41"/>
  <c r="H120" i="49"/>
  <c r="K20" i="41"/>
  <c r="H111" i="49"/>
  <c r="K376" i="41"/>
  <c r="K315" i="41"/>
  <c r="H165" i="49"/>
  <c r="K112" i="41"/>
  <c r="H55" i="49"/>
  <c r="K326" i="41"/>
  <c r="H88" i="49"/>
  <c r="K316" i="41"/>
  <c r="H58" i="49"/>
  <c r="K324" i="41"/>
  <c r="H151" i="49"/>
  <c r="K192" i="41"/>
  <c r="H173" i="49"/>
  <c r="K131" i="41"/>
  <c r="H184" i="49"/>
  <c r="K118" i="41"/>
  <c r="H163" i="49"/>
  <c r="K301" i="41"/>
  <c r="H160" i="49"/>
  <c r="K293" i="41"/>
  <c r="H213" i="49"/>
  <c r="K190" i="41"/>
  <c r="H194" i="49"/>
  <c r="K302" i="41"/>
  <c r="H84" i="49"/>
  <c r="K191" i="41"/>
  <c r="H174" i="49"/>
  <c r="H233" i="41"/>
  <c r="J233" i="41"/>
  <c r="H220" i="41"/>
  <c r="H200" i="41"/>
  <c r="H176" i="41"/>
  <c r="H76" i="41"/>
  <c r="G200" i="49"/>
  <c r="H153" i="41"/>
  <c r="F247" i="49"/>
  <c r="O247" i="49"/>
  <c r="F84" i="49"/>
  <c r="O84" i="49"/>
  <c r="H249" i="41"/>
  <c r="G100" i="49"/>
  <c r="H192" i="41"/>
  <c r="G173" i="49"/>
  <c r="H75" i="41"/>
  <c r="G208" i="49"/>
  <c r="H174" i="41"/>
  <c r="J174" i="41"/>
  <c r="H214" i="41"/>
  <c r="J214" i="41"/>
  <c r="F205" i="41"/>
  <c r="H209" i="41"/>
  <c r="J209" i="41"/>
  <c r="H208" i="41"/>
  <c r="J208" i="41"/>
  <c r="H248" i="41"/>
  <c r="G217" i="49"/>
  <c r="H184" i="41"/>
  <c r="G94" i="49"/>
  <c r="H183" i="41"/>
  <c r="G120" i="49"/>
  <c r="H182" i="41"/>
  <c r="G76" i="49"/>
  <c r="H218" i="41"/>
  <c r="H180" i="41"/>
  <c r="F215" i="41"/>
  <c r="H217" i="41"/>
  <c r="H216" i="41"/>
  <c r="G23" i="49"/>
  <c r="H240" i="41"/>
  <c r="H247" i="41"/>
  <c r="G239" i="49"/>
  <c r="F169" i="41"/>
  <c r="H231" i="41"/>
  <c r="G106" i="49"/>
  <c r="H230" i="41"/>
  <c r="G156" i="49"/>
  <c r="F238" i="41"/>
  <c r="H142" i="41"/>
  <c r="H17" i="41"/>
  <c r="G133" i="49"/>
  <c r="F32" i="41"/>
  <c r="H42" i="41"/>
  <c r="G154" i="49"/>
  <c r="H154" i="41"/>
  <c r="H86" i="41"/>
  <c r="G242" i="49"/>
  <c r="H95" i="41"/>
  <c r="G158" i="49"/>
  <c r="H232" i="41"/>
  <c r="H65" i="41"/>
  <c r="G202" i="49"/>
  <c r="F134" i="41"/>
  <c r="H129" i="41"/>
  <c r="G230" i="49"/>
  <c r="H204" i="41"/>
  <c r="G95" i="49"/>
  <c r="H25" i="41"/>
  <c r="H53" i="41"/>
  <c r="G161" i="49"/>
  <c r="F23" i="41"/>
  <c r="H48" i="41"/>
  <c r="G199" i="49"/>
  <c r="H84" i="41"/>
  <c r="G235" i="49"/>
  <c r="H145" i="41"/>
  <c r="G182" i="49"/>
  <c r="H164" i="41"/>
  <c r="G40" i="49"/>
  <c r="H179" i="41"/>
  <c r="G108" i="49"/>
  <c r="H170" i="41"/>
  <c r="G71" i="49"/>
  <c r="H141" i="41"/>
  <c r="G82" i="49"/>
  <c r="H167" i="41"/>
  <c r="H223" i="41"/>
  <c r="J223" i="41"/>
  <c r="H239" i="41"/>
  <c r="G57" i="49"/>
  <c r="H97" i="41"/>
  <c r="G66" i="49"/>
  <c r="H71" i="41"/>
  <c r="G190" i="49"/>
  <c r="H30" i="41"/>
  <c r="G216" i="49"/>
  <c r="H136" i="41"/>
  <c r="G178" i="49"/>
  <c r="H151" i="41"/>
  <c r="H224" i="41"/>
  <c r="J224" i="41"/>
  <c r="F146" i="41"/>
  <c r="H82" i="41"/>
  <c r="G218" i="49"/>
  <c r="I218" i="49"/>
  <c r="F227" i="41"/>
  <c r="H31" i="41"/>
  <c r="G224" i="49"/>
  <c r="H152" i="41"/>
  <c r="J152" i="41"/>
  <c r="H160" i="41"/>
  <c r="H148" i="41"/>
  <c r="G223" i="49"/>
  <c r="H107" i="41"/>
  <c r="H108" i="41"/>
  <c r="G206" i="49"/>
  <c r="H80" i="41"/>
  <c r="G222" i="49"/>
  <c r="H47" i="41"/>
  <c r="G193" i="49"/>
  <c r="H41" i="41"/>
  <c r="G130" i="49"/>
  <c r="H58" i="41"/>
  <c r="G249" i="49"/>
  <c r="H52" i="41"/>
  <c r="G243" i="49"/>
  <c r="H22" i="41"/>
  <c r="G149" i="49"/>
  <c r="H64" i="41"/>
  <c r="G93" i="49"/>
  <c r="H24" i="41"/>
  <c r="G89" i="49"/>
  <c r="H203" i="41"/>
  <c r="G86" i="49"/>
  <c r="H73" i="41"/>
  <c r="G226" i="49"/>
  <c r="F51" i="41"/>
  <c r="H188" i="41"/>
  <c r="G201" i="49"/>
  <c r="H150" i="41"/>
  <c r="F222" i="41"/>
  <c r="H74" i="41"/>
  <c r="G60" i="49"/>
  <c r="H147" i="41"/>
  <c r="G70" i="49"/>
  <c r="F133" i="41"/>
  <c r="H106" i="41"/>
  <c r="F103" i="41"/>
  <c r="H128" i="41"/>
  <c r="G65" i="49"/>
  <c r="H105" i="41"/>
  <c r="G87" i="49"/>
  <c r="H35" i="41"/>
  <c r="G146" i="49"/>
  <c r="I146" i="49"/>
  <c r="H46" i="41"/>
  <c r="G187" i="49"/>
  <c r="H40" i="41"/>
  <c r="G77" i="49"/>
  <c r="H57" i="41"/>
  <c r="G240" i="49"/>
  <c r="H50" i="41"/>
  <c r="G79" i="49"/>
  <c r="F81" i="41"/>
  <c r="F36" i="41"/>
  <c r="H168" i="41"/>
  <c r="F178" i="41"/>
  <c r="H144" i="41"/>
  <c r="G248" i="49"/>
  <c r="F211" i="41"/>
  <c r="H83" i="41"/>
  <c r="H94" i="41"/>
  <c r="F162" i="41"/>
  <c r="F195" i="41"/>
  <c r="H158" i="41"/>
  <c r="H225" i="41"/>
  <c r="F156" i="41"/>
  <c r="H143" i="41"/>
  <c r="J143" i="41"/>
  <c r="F124" i="41"/>
  <c r="H127" i="41"/>
  <c r="G90" i="49"/>
  <c r="H104" i="41"/>
  <c r="J104" i="41"/>
  <c r="H34" i="41"/>
  <c r="G162" i="49"/>
  <c r="H45" i="41"/>
  <c r="G215" i="49"/>
  <c r="H39" i="41"/>
  <c r="G47" i="49"/>
  <c r="H56" i="41"/>
  <c r="G234" i="49"/>
  <c r="F29" i="41"/>
  <c r="H28" i="41"/>
  <c r="G191" i="49"/>
  <c r="H246" i="41"/>
  <c r="G229" i="49"/>
  <c r="F163" i="41"/>
  <c r="H199" i="41"/>
  <c r="J199" i="41"/>
  <c r="H229" i="41"/>
  <c r="H93" i="41"/>
  <c r="G141" i="49"/>
  <c r="F242" i="41"/>
  <c r="H96" i="41"/>
  <c r="G183" i="49"/>
  <c r="H72" i="41"/>
  <c r="G244" i="49"/>
  <c r="H202" i="41"/>
  <c r="G62" i="49"/>
  <c r="H157" i="41"/>
  <c r="G147" i="49"/>
  <c r="H228" i="41"/>
  <c r="G74" i="49"/>
  <c r="H33" i="41"/>
  <c r="G195" i="49"/>
  <c r="H44" i="41"/>
  <c r="G228" i="49"/>
  <c r="H38" i="41"/>
  <c r="G59" i="49"/>
  <c r="H55" i="41"/>
  <c r="G246" i="49"/>
  <c r="H20" i="41"/>
  <c r="G111" i="49"/>
  <c r="H67" i="41"/>
  <c r="G116" i="49"/>
  <c r="H27" i="41"/>
  <c r="G85" i="49"/>
  <c r="F49" i="41"/>
  <c r="H175" i="41"/>
  <c r="H189" i="41"/>
  <c r="G121" i="49"/>
  <c r="H201" i="41"/>
  <c r="G32" i="49"/>
  <c r="H135" i="41"/>
  <c r="G97" i="49"/>
  <c r="F194" i="41"/>
  <c r="H243" i="41"/>
  <c r="G210" i="49"/>
  <c r="F187" i="41"/>
  <c r="F140" i="41"/>
  <c r="F132" i="41"/>
  <c r="C16" i="47"/>
  <c r="H131" i="41"/>
  <c r="G184" i="49"/>
  <c r="H125" i="41"/>
  <c r="G19" i="49"/>
  <c r="F21" i="41"/>
  <c r="H43" i="41"/>
  <c r="G219" i="49"/>
  <c r="H37" i="41"/>
  <c r="G153" i="49"/>
  <c r="H54" i="41"/>
  <c r="G236" i="49"/>
  <c r="H19" i="41"/>
  <c r="G109" i="49"/>
  <c r="H66" i="41"/>
  <c r="G203" i="49"/>
  <c r="H26" i="41"/>
  <c r="G148" i="49"/>
  <c r="F17" i="70"/>
  <c r="I5" i="63"/>
  <c r="H85" i="41"/>
  <c r="J85" i="41"/>
  <c r="I116" i="49"/>
  <c r="I217" i="49"/>
  <c r="I47" i="49"/>
  <c r="I71" i="49"/>
  <c r="H209" i="49"/>
  <c r="I239" i="49"/>
  <c r="I74" i="49"/>
  <c r="I236" i="49"/>
  <c r="I224" i="49"/>
  <c r="I147" i="49"/>
  <c r="P147" i="49"/>
  <c r="I94" i="49"/>
  <c r="I85" i="49"/>
  <c r="I190" i="49"/>
  <c r="I130" i="49"/>
  <c r="I230" i="49"/>
  <c r="I153" i="49"/>
  <c r="I210" i="49"/>
  <c r="I226" i="49"/>
  <c r="I66" i="49"/>
  <c r="I216" i="49"/>
  <c r="I229" i="49"/>
  <c r="I219" i="49"/>
  <c r="P219" i="49"/>
  <c r="I108" i="49"/>
  <c r="I57" i="49"/>
  <c r="I100" i="49"/>
  <c r="I199" i="49"/>
  <c r="I32" i="49"/>
  <c r="I234" i="49"/>
  <c r="I248" i="49"/>
  <c r="I158" i="49"/>
  <c r="I148" i="49"/>
  <c r="I121" i="49"/>
  <c r="I228" i="49"/>
  <c r="I141" i="49"/>
  <c r="I149" i="49"/>
  <c r="I223" i="49"/>
  <c r="I82" i="49"/>
  <c r="I161" i="49"/>
  <c r="I242" i="49"/>
  <c r="I106" i="49"/>
  <c r="I203" i="49"/>
  <c r="I215" i="49"/>
  <c r="I87" i="49"/>
  <c r="I178" i="49"/>
  <c r="I244" i="49"/>
  <c r="I86" i="49"/>
  <c r="I59" i="49"/>
  <c r="I200" i="49"/>
  <c r="I117" i="49"/>
  <c r="P117" i="49"/>
  <c r="I193" i="49"/>
  <c r="I240" i="49"/>
  <c r="I222" i="49"/>
  <c r="P218" i="49"/>
  <c r="I235" i="49"/>
  <c r="I64" i="49"/>
  <c r="I109" i="49"/>
  <c r="I201" i="49"/>
  <c r="I95" i="49"/>
  <c r="I62" i="49"/>
  <c r="I90" i="49"/>
  <c r="I79" i="49"/>
  <c r="I133" i="49"/>
  <c r="I111" i="49"/>
  <c r="I97" i="49"/>
  <c r="I246" i="49"/>
  <c r="I183" i="49"/>
  <c r="I77" i="49"/>
  <c r="I70" i="49"/>
  <c r="P71" i="49"/>
  <c r="I89" i="49"/>
  <c r="I206" i="49"/>
  <c r="I208" i="49"/>
  <c r="I250" i="49"/>
  <c r="I19" i="49"/>
  <c r="I187" i="49"/>
  <c r="I60" i="49"/>
  <c r="I93" i="49"/>
  <c r="I142" i="49"/>
  <c r="I233" i="49"/>
  <c r="I189" i="49"/>
  <c r="I195" i="49"/>
  <c r="I243" i="49"/>
  <c r="I162" i="49"/>
  <c r="I65" i="49"/>
  <c r="I249" i="49"/>
  <c r="I154" i="49"/>
  <c r="G144" i="49"/>
  <c r="I144" i="49"/>
  <c r="I182" i="49"/>
  <c r="I191" i="49"/>
  <c r="I202" i="49"/>
  <c r="I156" i="49"/>
  <c r="I137" i="49"/>
  <c r="I101" i="49"/>
  <c r="G129" i="49"/>
  <c r="I129" i="49"/>
  <c r="I76" i="49"/>
  <c r="I96" i="49"/>
  <c r="I120" i="49"/>
  <c r="I172" i="49"/>
  <c r="I118" i="49"/>
  <c r="I23" i="49"/>
  <c r="I176" i="49"/>
  <c r="I184" i="49"/>
  <c r="I132" i="49"/>
  <c r="I173" i="49"/>
  <c r="I40" i="49"/>
  <c r="I24" i="49"/>
  <c r="J236" i="41"/>
  <c r="G68" i="49"/>
  <c r="I68" i="49"/>
  <c r="L236" i="41"/>
  <c r="L235" i="41"/>
  <c r="G61" i="49"/>
  <c r="I61" i="49"/>
  <c r="G107" i="49"/>
  <c r="I107" i="49"/>
  <c r="G20" i="49"/>
  <c r="I20" i="49"/>
  <c r="J166" i="41"/>
  <c r="G30" i="49"/>
  <c r="I30" i="49"/>
  <c r="J171" i="41"/>
  <c r="G180" i="49"/>
  <c r="I180" i="49"/>
  <c r="J172" i="41"/>
  <c r="J196" i="41"/>
  <c r="G31" i="49"/>
  <c r="I31" i="49"/>
  <c r="J352" i="41"/>
  <c r="G28" i="49"/>
  <c r="I28" i="49"/>
  <c r="J353" i="41"/>
  <c r="G50" i="49"/>
  <c r="I50" i="49"/>
  <c r="J354" i="41"/>
  <c r="G26" i="49"/>
  <c r="I26" i="49"/>
  <c r="J367" i="41"/>
  <c r="G73" i="49"/>
  <c r="I73" i="49"/>
  <c r="P74" i="49"/>
  <c r="G134" i="49"/>
  <c r="I134" i="49"/>
  <c r="J368" i="41"/>
  <c r="G75" i="49"/>
  <c r="I75" i="49"/>
  <c r="L265" i="41"/>
  <c r="L119" i="41"/>
  <c r="L121" i="41"/>
  <c r="L120" i="41"/>
  <c r="J119" i="41"/>
  <c r="F13" i="49"/>
  <c r="O13" i="49"/>
  <c r="J68" i="41"/>
  <c r="J229" i="41"/>
  <c r="J149" i="41"/>
  <c r="L367" i="41"/>
  <c r="L368" i="41"/>
  <c r="L213" i="41"/>
  <c r="J213" i="41"/>
  <c r="J211" i="41"/>
  <c r="L212" i="41"/>
  <c r="L206" i="41"/>
  <c r="L207" i="41"/>
  <c r="L197" i="41"/>
  <c r="L196" i="41"/>
  <c r="L172" i="41"/>
  <c r="L171" i="41"/>
  <c r="L166" i="41"/>
  <c r="L149" i="41"/>
  <c r="L354" i="41"/>
  <c r="L352" i="41"/>
  <c r="L353" i="41"/>
  <c r="L68" i="41"/>
  <c r="J216" i="41"/>
  <c r="J164" i="41"/>
  <c r="J165" i="41"/>
  <c r="J173" i="41"/>
  <c r="L165" i="41"/>
  <c r="L173" i="41"/>
  <c r="J86" i="41"/>
  <c r="J44" i="41"/>
  <c r="J40" i="41"/>
  <c r="J188" i="41"/>
  <c r="J64" i="41"/>
  <c r="J80" i="41"/>
  <c r="J31" i="41"/>
  <c r="J136" i="41"/>
  <c r="J125" i="41"/>
  <c r="J27" i="41"/>
  <c r="J33" i="41"/>
  <c r="J72" i="41"/>
  <c r="J46" i="41"/>
  <c r="J108" i="41"/>
  <c r="J30" i="41"/>
  <c r="J129" i="41"/>
  <c r="J230" i="41"/>
  <c r="J184" i="41"/>
  <c r="J355" i="41"/>
  <c r="J126" i="41"/>
  <c r="J87" i="41"/>
  <c r="J96" i="41"/>
  <c r="J94" i="41"/>
  <c r="J73" i="41"/>
  <c r="J82" i="41"/>
  <c r="J71" i="41"/>
  <c r="J48" i="41"/>
  <c r="J42" i="41"/>
  <c r="J248" i="41"/>
  <c r="J59" i="41"/>
  <c r="J20" i="41"/>
  <c r="J105" i="41"/>
  <c r="J203" i="41"/>
  <c r="J148" i="41"/>
  <c r="J170" i="41"/>
  <c r="J65" i="41"/>
  <c r="J76" i="41"/>
  <c r="J79" i="41"/>
  <c r="J62" i="41"/>
  <c r="J54" i="41"/>
  <c r="J37" i="41"/>
  <c r="J28" i="41"/>
  <c r="J34" i="41"/>
  <c r="J128" i="41"/>
  <c r="J41" i="41"/>
  <c r="J179" i="41"/>
  <c r="J17" i="41"/>
  <c r="J16" i="41"/>
  <c r="J247" i="41"/>
  <c r="J130" i="41"/>
  <c r="J60" i="41"/>
  <c r="J45" i="41"/>
  <c r="J43" i="41"/>
  <c r="J38" i="41"/>
  <c r="J157" i="41"/>
  <c r="J144" i="41"/>
  <c r="J150" i="41"/>
  <c r="J47" i="41"/>
  <c r="J25" i="41"/>
  <c r="J249" i="41"/>
  <c r="L87" i="41"/>
  <c r="L246" i="41"/>
  <c r="L52" i="41"/>
  <c r="L84" i="41"/>
  <c r="L97" i="41"/>
  <c r="L61" i="41"/>
  <c r="L60" i="41"/>
  <c r="J61" i="41"/>
  <c r="L62" i="41"/>
  <c r="L59" i="41"/>
  <c r="J89" i="41"/>
  <c r="L89" i="41"/>
  <c r="J88" i="41"/>
  <c r="L88" i="41"/>
  <c r="J90" i="41"/>
  <c r="L90" i="41"/>
  <c r="L154" i="41"/>
  <c r="L189" i="41"/>
  <c r="L35" i="41"/>
  <c r="L147" i="41"/>
  <c r="L141" i="41"/>
  <c r="L131" i="41"/>
  <c r="L22" i="41"/>
  <c r="L39" i="41"/>
  <c r="L231" i="41"/>
  <c r="L126" i="41"/>
  <c r="L106" i="41"/>
  <c r="L135" i="41"/>
  <c r="L130" i="41"/>
  <c r="L175" i="41"/>
  <c r="L83" i="41"/>
  <c r="L24" i="41"/>
  <c r="L127" i="41"/>
  <c r="L145" i="41"/>
  <c r="L355" i="41"/>
  <c r="L79" i="41"/>
  <c r="L220" i="41"/>
  <c r="L200" i="41"/>
  <c r="L66" i="41"/>
  <c r="L240" i="41"/>
  <c r="L239" i="41"/>
  <c r="L151" i="41"/>
  <c r="L183" i="41"/>
  <c r="L182" i="41"/>
  <c r="L232" i="41"/>
  <c r="L204" i="41"/>
  <c r="L225" i="41"/>
  <c r="L50" i="41"/>
  <c r="L201" i="41"/>
  <c r="L93" i="41"/>
  <c r="L58" i="41"/>
  <c r="F12" i="49"/>
  <c r="O12" i="49"/>
  <c r="F163" i="49"/>
  <c r="O163" i="49"/>
  <c r="L142" i="41"/>
  <c r="L158" i="41"/>
  <c r="L57" i="41"/>
  <c r="L74" i="41"/>
  <c r="L107" i="41"/>
  <c r="L202" i="41"/>
  <c r="L56" i="41"/>
  <c r="L53" i="41"/>
  <c r="L95" i="41"/>
  <c r="L19" i="41"/>
  <c r="L228" i="41"/>
  <c r="L167" i="41"/>
  <c r="L75" i="41"/>
  <c r="L67" i="41"/>
  <c r="L176" i="41"/>
  <c r="L218" i="41"/>
  <c r="L219" i="41"/>
  <c r="L55" i="41"/>
  <c r="L160" i="41"/>
  <c r="L243" i="41"/>
  <c r="L26" i="41"/>
  <c r="L168" i="41"/>
  <c r="L233" i="41"/>
  <c r="L248" i="41"/>
  <c r="J220" i="41"/>
  <c r="J200" i="41"/>
  <c r="J176" i="41"/>
  <c r="L76" i="41"/>
  <c r="L153" i="41"/>
  <c r="J153" i="41"/>
  <c r="L249" i="41"/>
  <c r="L192" i="41"/>
  <c r="J192" i="41"/>
  <c r="J75" i="41"/>
  <c r="L174" i="41"/>
  <c r="L214" i="41"/>
  <c r="L208" i="41"/>
  <c r="L209" i="41"/>
  <c r="L184" i="41"/>
  <c r="J183" i="41"/>
  <c r="J182" i="41"/>
  <c r="J218" i="41"/>
  <c r="L180" i="41"/>
  <c r="J180" i="41"/>
  <c r="J217" i="41"/>
  <c r="L217" i="41"/>
  <c r="L216" i="41"/>
  <c r="J240" i="41"/>
  <c r="L247" i="41"/>
  <c r="J231" i="41"/>
  <c r="L179" i="41"/>
  <c r="L230" i="41"/>
  <c r="J95" i="41"/>
  <c r="L17" i="41"/>
  <c r="L150" i="41"/>
  <c r="L136" i="41"/>
  <c r="J154" i="41"/>
  <c r="J142" i="41"/>
  <c r="L65" i="41"/>
  <c r="L31" i="41"/>
  <c r="L85" i="41"/>
  <c r="L108" i="41"/>
  <c r="L86" i="41"/>
  <c r="J52" i="41"/>
  <c r="L203" i="41"/>
  <c r="J39" i="41"/>
  <c r="J141" i="41"/>
  <c r="J151" i="41"/>
  <c r="J145" i="41"/>
  <c r="L42" i="41"/>
  <c r="L188" i="41"/>
  <c r="L82" i="41"/>
  <c r="J160" i="41"/>
  <c r="J24" i="41"/>
  <c r="L47" i="41"/>
  <c r="L157" i="41"/>
  <c r="L71" i="41"/>
  <c r="J35" i="41"/>
  <c r="L144" i="41"/>
  <c r="J58" i="41"/>
  <c r="J53" i="41"/>
  <c r="J84" i="41"/>
  <c r="J239" i="41"/>
  <c r="L129" i="41"/>
  <c r="L170" i="41"/>
  <c r="J57" i="41"/>
  <c r="L27" i="41"/>
  <c r="J158" i="41"/>
  <c r="J167" i="41"/>
  <c r="L199" i="41"/>
  <c r="J55" i="41"/>
  <c r="L164" i="41"/>
  <c r="J22" i="41"/>
  <c r="J21" i="41"/>
  <c r="L48" i="41"/>
  <c r="L148" i="41"/>
  <c r="J204" i="41"/>
  <c r="J189" i="41"/>
  <c r="L73" i="41"/>
  <c r="J232" i="41"/>
  <c r="J127" i="41"/>
  <c r="L105" i="41"/>
  <c r="L72" i="41"/>
  <c r="L45" i="41"/>
  <c r="J243" i="41"/>
  <c r="L38" i="41"/>
  <c r="J107" i="41"/>
  <c r="J97" i="41"/>
  <c r="L224" i="41"/>
  <c r="J26" i="41"/>
  <c r="L64" i="41"/>
  <c r="L152" i="41"/>
  <c r="L143" i="41"/>
  <c r="J202" i="41"/>
  <c r="J175" i="41"/>
  <c r="J246" i="41"/>
  <c r="L80" i="41"/>
  <c r="L41" i="41"/>
  <c r="L25" i="41"/>
  <c r="J135" i="41"/>
  <c r="L28" i="41"/>
  <c r="J56" i="41"/>
  <c r="L40" i="41"/>
  <c r="L33" i="41"/>
  <c r="J93" i="41"/>
  <c r="L46" i="41"/>
  <c r="L20" i="41"/>
  <c r="L229" i="41"/>
  <c r="L128" i="41"/>
  <c r="J228" i="41"/>
  <c r="L96" i="41"/>
  <c r="L104" i="41"/>
  <c r="J106" i="41"/>
  <c r="J74" i="41"/>
  <c r="L37" i="41"/>
  <c r="J225" i="41"/>
  <c r="L94" i="41"/>
  <c r="L223" i="41"/>
  <c r="J50" i="41"/>
  <c r="J49" i="41"/>
  <c r="J67" i="41"/>
  <c r="L44" i="41"/>
  <c r="J83" i="41"/>
  <c r="J147" i="41"/>
  <c r="J168" i="41"/>
  <c r="J66" i="41"/>
  <c r="L34" i="41"/>
  <c r="L54" i="41"/>
  <c r="L125" i="41"/>
  <c r="J19" i="41"/>
  <c r="J131" i="41"/>
  <c r="L30" i="41"/>
  <c r="L43" i="41"/>
  <c r="J201" i="41"/>
  <c r="H13" i="49"/>
  <c r="P217" i="49"/>
  <c r="P240" i="49"/>
  <c r="P75" i="49"/>
  <c r="P224" i="49"/>
  <c r="P148" i="49"/>
  <c r="P95" i="49"/>
  <c r="P94" i="49"/>
  <c r="P191" i="49"/>
  <c r="P190" i="49"/>
  <c r="P86" i="49"/>
  <c r="P121" i="49"/>
  <c r="P230" i="49"/>
  <c r="P130" i="49"/>
  <c r="P154" i="49"/>
  <c r="P66" i="49"/>
  <c r="P216" i="49"/>
  <c r="P229" i="49"/>
  <c r="P109" i="49"/>
  <c r="P203" i="49"/>
  <c r="P101" i="49"/>
  <c r="P223" i="49"/>
  <c r="P200" i="49"/>
  <c r="P142" i="49"/>
  <c r="P234" i="49"/>
  <c r="P235" i="49"/>
  <c r="P243" i="49"/>
  <c r="P134" i="49"/>
  <c r="P201" i="49"/>
  <c r="P149" i="49"/>
  <c r="P87" i="49"/>
  <c r="P107" i="49"/>
  <c r="P236" i="49"/>
  <c r="P118" i="49"/>
  <c r="P249" i="49"/>
  <c r="P60" i="49"/>
  <c r="P162" i="49"/>
  <c r="P61" i="49"/>
  <c r="P244" i="49"/>
  <c r="P77" i="49"/>
  <c r="P183" i="49"/>
  <c r="P20" i="49"/>
  <c r="P96" i="49"/>
  <c r="P184" i="49"/>
  <c r="P90" i="49"/>
  <c r="P97" i="49"/>
  <c r="P202" i="49"/>
  <c r="P65" i="49"/>
  <c r="P250" i="49"/>
  <c r="P173" i="49"/>
  <c r="P24" i="49"/>
  <c r="P32" i="49"/>
  <c r="P31" i="49"/>
  <c r="P108" i="49"/>
  <c r="P133" i="49"/>
  <c r="P76" i="49"/>
  <c r="P62" i="49"/>
  <c r="L21" i="41"/>
  <c r="L49" i="41"/>
  <c r="L16" i="41"/>
  <c r="L163" i="41"/>
  <c r="J18" i="41"/>
  <c r="J29" i="41"/>
  <c r="J32" i="41"/>
  <c r="J36" i="41"/>
  <c r="J140" i="41"/>
  <c r="L140" i="41"/>
  <c r="L51" i="41"/>
  <c r="J51" i="41"/>
  <c r="J124" i="41"/>
  <c r="J123" i="41"/>
  <c r="L18" i="41"/>
  <c r="L211" i="41"/>
  <c r="L29" i="41"/>
  <c r="J23" i="41"/>
  <c r="J163" i="41"/>
  <c r="L23" i="41"/>
  <c r="L32" i="41"/>
  <c r="L124" i="41"/>
  <c r="L36" i="41"/>
  <c r="H12" i="49"/>
  <c r="L123" i="41"/>
  <c r="C14" i="47"/>
  <c r="H344" i="41"/>
  <c r="G232" i="49"/>
  <c r="I232" i="49"/>
  <c r="H343" i="41"/>
  <c r="G204" i="49"/>
  <c r="I204" i="49"/>
  <c r="P204" i="49"/>
  <c r="H99" i="41"/>
  <c r="H91" i="41"/>
  <c r="H100" i="41"/>
  <c r="H98" i="41"/>
  <c r="H78" i="41"/>
  <c r="G44" i="49"/>
  <c r="I44" i="49"/>
  <c r="H118" i="41"/>
  <c r="G163" i="49"/>
  <c r="I163" i="49"/>
  <c r="P163" i="49"/>
  <c r="H116" i="41"/>
  <c r="G83" i="49"/>
  <c r="I83" i="49"/>
  <c r="P83" i="49"/>
  <c r="H210" i="41"/>
  <c r="H155" i="41"/>
  <c r="G143" i="49"/>
  <c r="I143" i="49"/>
  <c r="H193" i="41"/>
  <c r="G247" i="49"/>
  <c r="H191" i="41"/>
  <c r="G174" i="49"/>
  <c r="I174" i="49"/>
  <c r="P174" i="49"/>
  <c r="H190" i="41"/>
  <c r="G194" i="49"/>
  <c r="I194" i="49"/>
  <c r="H77" i="41"/>
  <c r="G78" i="49"/>
  <c r="I78" i="49"/>
  <c r="H177" i="41"/>
  <c r="H250" i="41"/>
  <c r="G80" i="49"/>
  <c r="I80" i="49"/>
  <c r="P80" i="49"/>
  <c r="H185" i="41"/>
  <c r="G135" i="49"/>
  <c r="I135" i="49"/>
  <c r="P135" i="49"/>
  <c r="H109" i="41"/>
  <c r="G198" i="49"/>
  <c r="H110" i="41"/>
  <c r="G63" i="49"/>
  <c r="I63" i="49"/>
  <c r="H159" i="41"/>
  <c r="H181" i="41"/>
  <c r="G105" i="49"/>
  <c r="I105" i="49"/>
  <c r="H186" i="41"/>
  <c r="G123" i="49"/>
  <c r="I123" i="49"/>
  <c r="H221" i="41"/>
  <c r="G14" i="49"/>
  <c r="I14" i="49"/>
  <c r="H234" i="41"/>
  <c r="H113" i="41"/>
  <c r="G164" i="49"/>
  <c r="I164" i="49"/>
  <c r="H115" i="41"/>
  <c r="G237" i="49"/>
  <c r="H114" i="41"/>
  <c r="G104" i="49"/>
  <c r="I104" i="49"/>
  <c r="F19" i="70"/>
  <c r="P164" i="49"/>
  <c r="P106" i="49"/>
  <c r="P105" i="49"/>
  <c r="P63" i="49"/>
  <c r="P64" i="49"/>
  <c r="P194" i="49"/>
  <c r="P195" i="49"/>
  <c r="P143" i="49"/>
  <c r="P144" i="49"/>
  <c r="P78" i="49"/>
  <c r="P79" i="49"/>
  <c r="P233" i="49"/>
  <c r="G67" i="49"/>
  <c r="I67" i="49"/>
  <c r="L78" i="41"/>
  <c r="J250" i="41"/>
  <c r="J344" i="41"/>
  <c r="L344" i="41"/>
  <c r="J343" i="41"/>
  <c r="L343" i="41"/>
  <c r="J78" i="41"/>
  <c r="L122" i="41"/>
  <c r="J122" i="41"/>
  <c r="L116" i="41"/>
  <c r="J116" i="41"/>
  <c r="L118" i="41"/>
  <c r="J118" i="41"/>
  <c r="L250" i="41"/>
  <c r="L210" i="41"/>
  <c r="J210" i="41"/>
  <c r="L155" i="41"/>
  <c r="J155" i="41"/>
  <c r="J146" i="41"/>
  <c r="J191" i="41"/>
  <c r="L191" i="41"/>
  <c r="J190" i="41"/>
  <c r="L190" i="41"/>
  <c r="J77" i="41"/>
  <c r="L77" i="41"/>
  <c r="J177" i="41"/>
  <c r="L177" i="41"/>
  <c r="J185" i="41"/>
  <c r="L185" i="41"/>
  <c r="L110" i="41"/>
  <c r="J110" i="41"/>
  <c r="L159" i="41"/>
  <c r="J159" i="41"/>
  <c r="J181" i="41"/>
  <c r="L181" i="41"/>
  <c r="J186" i="41"/>
  <c r="L186" i="41"/>
  <c r="J221" i="41"/>
  <c r="J215" i="41"/>
  <c r="L221" i="41"/>
  <c r="L234" i="41"/>
  <c r="J234" i="41"/>
  <c r="J114" i="41"/>
  <c r="L114" i="41"/>
  <c r="J113" i="41"/>
  <c r="L113" i="41"/>
  <c r="P67" i="49"/>
  <c r="P68" i="49"/>
  <c r="L146" i="41"/>
  <c r="L215" i="41"/>
  <c r="L70" i="41"/>
  <c r="J70" i="41"/>
  <c r="L169" i="41"/>
  <c r="J169" i="41"/>
  <c r="L178" i="41"/>
  <c r="J178" i="41"/>
  <c r="I277" i="41"/>
  <c r="I267" i="41"/>
  <c r="K267" i="41"/>
  <c r="I98" i="41"/>
  <c r="K98" i="41"/>
  <c r="L98" i="41"/>
  <c r="I100" i="41"/>
  <c r="I99" i="41"/>
  <c r="E54" i="49"/>
  <c r="M54" i="49"/>
  <c r="I139" i="41"/>
  <c r="K277" i="41"/>
  <c r="J98" i="41"/>
  <c r="K91" i="41"/>
  <c r="H54" i="49"/>
  <c r="J91" i="41"/>
  <c r="J81" i="41"/>
  <c r="K99" i="41"/>
  <c r="L99" i="41"/>
  <c r="J99" i="41"/>
  <c r="K100" i="41"/>
  <c r="L100" i="41"/>
  <c r="J100" i="41"/>
  <c r="H245" i="41"/>
  <c r="G179" i="49"/>
  <c r="I179" i="49"/>
  <c r="H244" i="41"/>
  <c r="G92" i="49"/>
  <c r="I92" i="49"/>
  <c r="K139" i="41"/>
  <c r="I109" i="41"/>
  <c r="P179" i="49"/>
  <c r="P180" i="49"/>
  <c r="P93" i="49"/>
  <c r="L91" i="41"/>
  <c r="L245" i="41"/>
  <c r="J92" i="41"/>
  <c r="G17" i="70"/>
  <c r="K109" i="41"/>
  <c r="H198" i="49"/>
  <c r="I198" i="49"/>
  <c r="J109" i="41"/>
  <c r="I307" i="41"/>
  <c r="I193" i="41"/>
  <c r="J245" i="41"/>
  <c r="L244" i="41"/>
  <c r="J244" i="41"/>
  <c r="G16" i="70"/>
  <c r="L92" i="41"/>
  <c r="I17" i="70"/>
  <c r="P199" i="49"/>
  <c r="L81" i="41"/>
  <c r="I16" i="70"/>
  <c r="L109" i="41"/>
  <c r="L242" i="41"/>
  <c r="K307" i="41"/>
  <c r="H72" i="49"/>
  <c r="J242" i="41"/>
  <c r="K193" i="41"/>
  <c r="H247" i="49"/>
  <c r="I247" i="49"/>
  <c r="J193" i="41"/>
  <c r="D14" i="47"/>
  <c r="P247" i="49"/>
  <c r="P248" i="49"/>
  <c r="AX14" i="47"/>
  <c r="AZ14" i="47"/>
  <c r="AT14" i="47"/>
  <c r="AV14" i="47"/>
  <c r="AP14" i="47"/>
  <c r="AR14" i="47"/>
  <c r="AL14" i="47"/>
  <c r="AN14" i="47"/>
  <c r="AH14" i="47"/>
  <c r="AJ14" i="47"/>
  <c r="AD14" i="47"/>
  <c r="AF14" i="47"/>
  <c r="Z14" i="47"/>
  <c r="AB14" i="47"/>
  <c r="V14" i="47"/>
  <c r="X14" i="47"/>
  <c r="R14" i="47"/>
  <c r="T14" i="47"/>
  <c r="N14" i="47"/>
  <c r="P14" i="47"/>
  <c r="J14" i="47"/>
  <c r="L14" i="47"/>
  <c r="F14" i="47"/>
  <c r="H14" i="47"/>
  <c r="D13" i="47"/>
  <c r="AZ13" i="47"/>
  <c r="L193" i="41"/>
  <c r="J187" i="41"/>
  <c r="J162" i="41"/>
  <c r="AV13" i="47"/>
  <c r="AX13" i="47"/>
  <c r="AR13" i="47"/>
  <c r="AT13" i="47"/>
  <c r="AN13" i="47"/>
  <c r="AP13" i="47"/>
  <c r="AJ13" i="47"/>
  <c r="AL13" i="47"/>
  <c r="AF13" i="47"/>
  <c r="AH13" i="47"/>
  <c r="AB13" i="47"/>
  <c r="AD13" i="47"/>
  <c r="X13" i="47"/>
  <c r="Z13" i="47"/>
  <c r="T13" i="47"/>
  <c r="V13" i="47"/>
  <c r="P13" i="47"/>
  <c r="R13" i="47"/>
  <c r="L13" i="47"/>
  <c r="N13" i="47"/>
  <c r="H13" i="47"/>
  <c r="J13" i="47"/>
  <c r="F13" i="47"/>
  <c r="L187" i="41"/>
  <c r="L162" i="41"/>
  <c r="F16" i="70"/>
  <c r="C13" i="47"/>
  <c r="H139" i="41"/>
  <c r="H137" i="41"/>
  <c r="H138" i="41"/>
  <c r="J137" i="41"/>
  <c r="L137" i="41"/>
  <c r="J139" i="41"/>
  <c r="L139" i="41"/>
  <c r="L138" i="41"/>
  <c r="J138" i="41"/>
  <c r="L134" i="41"/>
  <c r="J134" i="41"/>
  <c r="H241" i="41"/>
  <c r="G15" i="49"/>
  <c r="I15" i="49"/>
  <c r="P15" i="49"/>
  <c r="L241" i="41"/>
  <c r="J241" i="41"/>
  <c r="J238" i="41"/>
  <c r="L238" i="41"/>
  <c r="H198" i="41"/>
  <c r="L198" i="41"/>
  <c r="G12" i="49"/>
  <c r="I12" i="49"/>
  <c r="J198" i="41"/>
  <c r="L195" i="41"/>
  <c r="J195" i="41"/>
  <c r="J205" i="41"/>
  <c r="H161" i="41"/>
  <c r="H237" i="41"/>
  <c r="G102" i="49"/>
  <c r="I102" i="49"/>
  <c r="P102" i="49"/>
  <c r="H226" i="41"/>
  <c r="G27" i="49"/>
  <c r="I27" i="49"/>
  <c r="L205" i="41"/>
  <c r="P27" i="49"/>
  <c r="P28" i="49"/>
  <c r="G167" i="49"/>
  <c r="I167" i="49"/>
  <c r="L161" i="41"/>
  <c r="L226" i="41"/>
  <c r="J161" i="41"/>
  <c r="J156" i="41"/>
  <c r="J237" i="41"/>
  <c r="J227" i="41"/>
  <c r="L237" i="41"/>
  <c r="L227" i="41"/>
  <c r="J226" i="41"/>
  <c r="J222" i="41"/>
  <c r="L156" i="41"/>
  <c r="L222" i="41"/>
  <c r="L194" i="41"/>
  <c r="J194" i="41"/>
  <c r="J133" i="41"/>
  <c r="H111" i="41"/>
  <c r="G46" i="49"/>
  <c r="I46" i="49"/>
  <c r="P47" i="49"/>
  <c r="H112" i="41"/>
  <c r="G55" i="49"/>
  <c r="I55" i="49"/>
  <c r="L111" i="41"/>
  <c r="J111" i="41"/>
  <c r="J112" i="41"/>
  <c r="L112" i="41"/>
  <c r="H117" i="41"/>
  <c r="G169" i="49"/>
  <c r="I169" i="49"/>
  <c r="J117" i="41"/>
  <c r="L117" i="41"/>
  <c r="F18" i="70"/>
  <c r="L133" i="41"/>
  <c r="F123" i="41"/>
  <c r="F102" i="41"/>
  <c r="F331" i="41"/>
  <c r="F268" i="41"/>
  <c r="C18" i="47"/>
  <c r="F289" i="41"/>
  <c r="F253" i="41"/>
  <c r="C17" i="47"/>
  <c r="F323" i="41"/>
  <c r="F308" i="41"/>
  <c r="C19" i="47"/>
  <c r="F281" i="41"/>
  <c r="F309" i="41"/>
  <c r="F317" i="41"/>
  <c r="F328" i="41"/>
  <c r="C20" i="47"/>
  <c r="F269" i="41"/>
  <c r="F329" i="41"/>
  <c r="F20" i="70"/>
  <c r="F21" i="70"/>
  <c r="F22" i="70"/>
  <c r="F23" i="70"/>
  <c r="F24" i="70"/>
  <c r="F27" i="70"/>
  <c r="F26" i="70"/>
  <c r="F25" i="70"/>
  <c r="F278" i="41"/>
  <c r="H325" i="41"/>
  <c r="H277" i="41"/>
  <c r="L277" i="41"/>
  <c r="H275" i="41"/>
  <c r="H274" i="41"/>
  <c r="J274" i="41"/>
  <c r="H264" i="41"/>
  <c r="H337" i="41"/>
  <c r="G18" i="49"/>
  <c r="I18" i="49"/>
  <c r="P19" i="49"/>
  <c r="H335" i="41"/>
  <c r="G25" i="49"/>
  <c r="I25" i="49"/>
  <c r="H257" i="41"/>
  <c r="G29" i="49"/>
  <c r="I29" i="49"/>
  <c r="H285" i="41"/>
  <c r="G33" i="49"/>
  <c r="I33" i="49"/>
  <c r="P33" i="49"/>
  <c r="H266" i="41"/>
  <c r="G34" i="49"/>
  <c r="I34" i="49"/>
  <c r="H321" i="41"/>
  <c r="G38" i="49"/>
  <c r="I38" i="49"/>
  <c r="H306" i="41"/>
  <c r="G39" i="49"/>
  <c r="I39" i="49"/>
  <c r="H332" i="41"/>
  <c r="G43" i="49"/>
  <c r="I43" i="49"/>
  <c r="H339" i="41"/>
  <c r="G36" i="49"/>
  <c r="I36" i="49"/>
  <c r="H258" i="41"/>
  <c r="G51" i="49"/>
  <c r="I51" i="49"/>
  <c r="P51" i="49"/>
  <c r="H262" i="41"/>
  <c r="G52" i="49"/>
  <c r="I52" i="49"/>
  <c r="H261" i="41"/>
  <c r="G53" i="49"/>
  <c r="I53" i="49"/>
  <c r="H330" i="41"/>
  <c r="G37" i="49"/>
  <c r="I37" i="49"/>
  <c r="H267" i="41"/>
  <c r="H316" i="41"/>
  <c r="G58" i="49"/>
  <c r="I58" i="49"/>
  <c r="H307" i="41"/>
  <c r="G72" i="49"/>
  <c r="I72" i="49"/>
  <c r="H263" i="41"/>
  <c r="H302" i="41"/>
  <c r="G84" i="49"/>
  <c r="I84" i="49"/>
  <c r="H326" i="41"/>
  <c r="G88" i="49"/>
  <c r="I88" i="49"/>
  <c r="H311" i="41"/>
  <c r="G91" i="49"/>
  <c r="I91" i="49"/>
  <c r="H333" i="41"/>
  <c r="G99" i="49"/>
  <c r="I99" i="49"/>
  <c r="H299" i="41"/>
  <c r="G98" i="49"/>
  <c r="I98" i="49"/>
  <c r="P98" i="49"/>
  <c r="H320" i="41"/>
  <c r="G110" i="49"/>
  <c r="I110" i="49"/>
  <c r="H276" i="41"/>
  <c r="G112" i="49"/>
  <c r="I112" i="49"/>
  <c r="P112" i="49"/>
  <c r="H305" i="41"/>
  <c r="G113" i="49"/>
  <c r="I113" i="49"/>
  <c r="H259" i="41"/>
  <c r="G119" i="49"/>
  <c r="I119" i="49"/>
  <c r="H327" i="41"/>
  <c r="G125" i="49"/>
  <c r="I125" i="49"/>
  <c r="H283" i="41"/>
  <c r="G126" i="49"/>
  <c r="I126" i="49"/>
  <c r="H260" i="41"/>
  <c r="G127" i="49"/>
  <c r="I127" i="49"/>
  <c r="H304" i="41"/>
  <c r="G128" i="49"/>
  <c r="I128" i="49"/>
  <c r="H290" i="41"/>
  <c r="G138" i="49"/>
  <c r="I138" i="49"/>
  <c r="P138" i="49"/>
  <c r="H291" i="41"/>
  <c r="G139" i="49"/>
  <c r="I139" i="49"/>
  <c r="H256" i="41"/>
  <c r="G140" i="49"/>
  <c r="I140" i="49"/>
  <c r="H319" i="41"/>
  <c r="G145" i="49"/>
  <c r="I145" i="49"/>
  <c r="H318" i="41"/>
  <c r="G150" i="49"/>
  <c r="I150" i="49"/>
  <c r="P150" i="49"/>
  <c r="H324" i="41"/>
  <c r="G151" i="49"/>
  <c r="I151" i="49"/>
  <c r="H313" i="41"/>
  <c r="G152" i="49"/>
  <c r="I152" i="49"/>
  <c r="H288" i="41"/>
  <c r="G155" i="49"/>
  <c r="I155" i="49"/>
  <c r="H298" i="41"/>
  <c r="G157" i="49"/>
  <c r="I157" i="49"/>
  <c r="H314" i="41"/>
  <c r="G159" i="49"/>
  <c r="I159" i="49"/>
  <c r="P159" i="49"/>
  <c r="H301" i="41"/>
  <c r="G160" i="49"/>
  <c r="I160" i="49"/>
  <c r="H315" i="41"/>
  <c r="G165" i="49"/>
  <c r="I165" i="49"/>
  <c r="P165" i="49"/>
  <c r="H284" i="41"/>
  <c r="G166" i="49"/>
  <c r="I166" i="49"/>
  <c r="H310" i="41"/>
  <c r="G168" i="49"/>
  <c r="I168" i="49"/>
  <c r="H286" i="41"/>
  <c r="G170" i="49"/>
  <c r="I170" i="49"/>
  <c r="P170" i="49"/>
  <c r="H287" i="41"/>
  <c r="G177" i="49"/>
  <c r="I177" i="49"/>
  <c r="H294" i="41"/>
  <c r="G181" i="49"/>
  <c r="I181" i="49"/>
  <c r="H300" i="41"/>
  <c r="G185" i="49"/>
  <c r="I185" i="49"/>
  <c r="P185" i="49"/>
  <c r="H279" i="41"/>
  <c r="G186" i="49"/>
  <c r="I186" i="49"/>
  <c r="H273" i="41"/>
  <c r="G188" i="49"/>
  <c r="I188" i="49"/>
  <c r="H322" i="41"/>
  <c r="G192" i="49"/>
  <c r="I192" i="49"/>
  <c r="H295" i="41"/>
  <c r="G196" i="49"/>
  <c r="I196" i="49"/>
  <c r="P196" i="49"/>
  <c r="H292" i="41"/>
  <c r="G197" i="49"/>
  <c r="I197" i="49"/>
  <c r="H282" i="41"/>
  <c r="G205" i="49"/>
  <c r="I205" i="49"/>
  <c r="H296" i="41"/>
  <c r="G207" i="49"/>
  <c r="I207" i="49"/>
  <c r="H297" i="41"/>
  <c r="G211" i="49"/>
  <c r="I211" i="49"/>
  <c r="P211" i="49"/>
  <c r="H272" i="41"/>
  <c r="G212" i="49"/>
  <c r="I212" i="49"/>
  <c r="H293" i="41"/>
  <c r="G213" i="49"/>
  <c r="I213" i="49"/>
  <c r="H270" i="41"/>
  <c r="G214" i="49"/>
  <c r="I214" i="49"/>
  <c r="H280" i="41"/>
  <c r="G220" i="49"/>
  <c r="I220" i="49"/>
  <c r="P220" i="49"/>
  <c r="H254" i="41"/>
  <c r="G225" i="49"/>
  <c r="I225" i="49"/>
  <c r="H255" i="41"/>
  <c r="G227" i="49"/>
  <c r="I227" i="49"/>
  <c r="H303" i="41"/>
  <c r="G231" i="49"/>
  <c r="I231" i="49"/>
  <c r="H312" i="41"/>
  <c r="G238" i="49"/>
  <c r="I238" i="49"/>
  <c r="P239" i="49"/>
  <c r="H271" i="41"/>
  <c r="G241" i="49"/>
  <c r="I241" i="49"/>
  <c r="H252" i="41"/>
  <c r="G17" i="49"/>
  <c r="I17" i="49"/>
  <c r="P113" i="49"/>
  <c r="P213" i="49"/>
  <c r="P37" i="49"/>
  <c r="P139" i="49"/>
  <c r="P126" i="49"/>
  <c r="P212" i="49"/>
  <c r="P151" i="49"/>
  <c r="P18" i="49"/>
  <c r="P52" i="49"/>
  <c r="P38" i="49"/>
  <c r="P207" i="49"/>
  <c r="P208" i="49"/>
  <c r="P110" i="49"/>
  <c r="P111" i="49"/>
  <c r="P145" i="49"/>
  <c r="P146" i="49"/>
  <c r="P140" i="49"/>
  <c r="P141" i="49"/>
  <c r="P192" i="49"/>
  <c r="P193" i="49"/>
  <c r="P188" i="49"/>
  <c r="P189" i="49"/>
  <c r="P84" i="49"/>
  <c r="P85" i="49"/>
  <c r="P119" i="49"/>
  <c r="P120" i="49"/>
  <c r="P186" i="49"/>
  <c r="P187" i="49"/>
  <c r="P241" i="49"/>
  <c r="P242" i="49"/>
  <c r="P72" i="49"/>
  <c r="P73" i="49"/>
  <c r="P58" i="49"/>
  <c r="P59" i="49"/>
  <c r="P182" i="49"/>
  <c r="P181" i="49"/>
  <c r="P177" i="49"/>
  <c r="P178" i="49"/>
  <c r="P25" i="49"/>
  <c r="P26" i="49"/>
  <c r="P99" i="49"/>
  <c r="P100" i="49"/>
  <c r="P88" i="49"/>
  <c r="P89" i="49"/>
  <c r="P166" i="49"/>
  <c r="P167" i="49"/>
  <c r="P197" i="49"/>
  <c r="P198" i="49"/>
  <c r="P53" i="49"/>
  <c r="P91" i="49"/>
  <c r="P92" i="49"/>
  <c r="P168" i="49"/>
  <c r="P169" i="49"/>
  <c r="P161" i="49"/>
  <c r="P160" i="49"/>
  <c r="P44" i="49"/>
  <c r="P227" i="49"/>
  <c r="P228" i="49"/>
  <c r="P157" i="49"/>
  <c r="P158" i="49"/>
  <c r="P39" i="49"/>
  <c r="P40" i="49"/>
  <c r="P155" i="49"/>
  <c r="P156" i="49"/>
  <c r="P231" i="49"/>
  <c r="P232" i="49"/>
  <c r="P214" i="49"/>
  <c r="P215" i="49"/>
  <c r="P152" i="49"/>
  <c r="P153" i="49"/>
  <c r="P34" i="49"/>
  <c r="P225" i="49"/>
  <c r="P226" i="49"/>
  <c r="P128" i="49"/>
  <c r="P129" i="49"/>
  <c r="P127" i="49"/>
  <c r="P205" i="49"/>
  <c r="P206" i="49"/>
  <c r="P29" i="49"/>
  <c r="P30" i="49"/>
  <c r="G54" i="49"/>
  <c r="I54" i="49"/>
  <c r="L325" i="41"/>
  <c r="G35" i="49"/>
  <c r="I35" i="49"/>
  <c r="P35" i="49"/>
  <c r="J327" i="41"/>
  <c r="J285" i="41"/>
  <c r="J303" i="41"/>
  <c r="J288" i="41"/>
  <c r="J259" i="41"/>
  <c r="L254" i="41"/>
  <c r="J313" i="41"/>
  <c r="L305" i="41"/>
  <c r="J261" i="41"/>
  <c r="J337" i="41"/>
  <c r="J336" i="41"/>
  <c r="G25" i="70"/>
  <c r="J262" i="41"/>
  <c r="J258" i="41"/>
  <c r="L252" i="41"/>
  <c r="J312" i="41"/>
  <c r="L310" i="41"/>
  <c r="J291" i="41"/>
  <c r="L326" i="41"/>
  <c r="L302" i="41"/>
  <c r="J321" i="41"/>
  <c r="J266" i="41"/>
  <c r="L259" i="41"/>
  <c r="L258" i="41"/>
  <c r="L285" i="41"/>
  <c r="L321" i="41"/>
  <c r="L313" i="41"/>
  <c r="L262" i="41"/>
  <c r="J310" i="41"/>
  <c r="J277" i="41"/>
  <c r="L288" i="41"/>
  <c r="L337" i="41"/>
  <c r="J314" i="41"/>
  <c r="J286" i="41"/>
  <c r="L286" i="41"/>
  <c r="J300" i="41"/>
  <c r="L300" i="41"/>
  <c r="J297" i="41"/>
  <c r="L297" i="41"/>
  <c r="J296" i="41"/>
  <c r="L296" i="41"/>
  <c r="L330" i="41"/>
  <c r="J330" i="41"/>
  <c r="J329" i="41"/>
  <c r="J306" i="41"/>
  <c r="L306" i="41"/>
  <c r="J316" i="41"/>
  <c r="L316" i="41"/>
  <c r="L284" i="41"/>
  <c r="J284" i="41"/>
  <c r="J264" i="41"/>
  <c r="L264" i="41"/>
  <c r="L263" i="41"/>
  <c r="J263" i="41"/>
  <c r="J322" i="41"/>
  <c r="L322" i="41"/>
  <c r="L315" i="41"/>
  <c r="J315" i="41"/>
  <c r="L292" i="41"/>
  <c r="J292" i="41"/>
  <c r="J307" i="41"/>
  <c r="L307" i="41"/>
  <c r="L256" i="41"/>
  <c r="J256" i="41"/>
  <c r="L303" i="41"/>
  <c r="J319" i="41"/>
  <c r="L319" i="41"/>
  <c r="L332" i="41"/>
  <c r="J332" i="41"/>
  <c r="J311" i="41"/>
  <c r="L311" i="41"/>
  <c r="J298" i="41"/>
  <c r="L298" i="41"/>
  <c r="L270" i="41"/>
  <c r="J270" i="41"/>
  <c r="J287" i="41"/>
  <c r="L287" i="41"/>
  <c r="L283" i="41"/>
  <c r="J283" i="41"/>
  <c r="J276" i="41"/>
  <c r="L276" i="41"/>
  <c r="J282" i="41"/>
  <c r="L282" i="41"/>
  <c r="L314" i="41"/>
  <c r="L299" i="41"/>
  <c r="J299" i="41"/>
  <c r="J257" i="41"/>
  <c r="L257" i="41"/>
  <c r="L271" i="41"/>
  <c r="J271" i="41"/>
  <c r="L255" i="41"/>
  <c r="J255" i="41"/>
  <c r="J293" i="41"/>
  <c r="L293" i="41"/>
  <c r="J339" i="41"/>
  <c r="J338" i="41"/>
  <c r="G26" i="70"/>
  <c r="L339" i="41"/>
  <c r="J279" i="41"/>
  <c r="L279" i="41"/>
  <c r="J324" i="41"/>
  <c r="L324" i="41"/>
  <c r="L290" i="41"/>
  <c r="J290" i="41"/>
  <c r="L312" i="41"/>
  <c r="J301" i="41"/>
  <c r="L301" i="41"/>
  <c r="J295" i="41"/>
  <c r="L295" i="41"/>
  <c r="J273" i="41"/>
  <c r="L273" i="41"/>
  <c r="L272" i="41"/>
  <c r="J272" i="41"/>
  <c r="J318" i="41"/>
  <c r="L318" i="41"/>
  <c r="J325" i="41"/>
  <c r="J335" i="41"/>
  <c r="J334" i="41"/>
  <c r="G24" i="70"/>
  <c r="L267" i="41"/>
  <c r="J267" i="41"/>
  <c r="L266" i="41"/>
  <c r="L335" i="41"/>
  <c r="J302" i="41"/>
  <c r="J280" i="41"/>
  <c r="J305" i="41"/>
  <c r="L304" i="41"/>
  <c r="J304" i="41"/>
  <c r="L280" i="41"/>
  <c r="J326" i="41"/>
  <c r="J294" i="41"/>
  <c r="L294" i="41"/>
  <c r="J275" i="41"/>
  <c r="L275" i="41"/>
  <c r="L291" i="41"/>
  <c r="J252" i="41"/>
  <c r="J251" i="41"/>
  <c r="J132" i="41"/>
  <c r="G19" i="70"/>
  <c r="L320" i="41"/>
  <c r="J320" i="41"/>
  <c r="J260" i="41"/>
  <c r="L260" i="41"/>
  <c r="J333" i="41"/>
  <c r="L274" i="41"/>
  <c r="L261" i="41"/>
  <c r="L333" i="41"/>
  <c r="J254" i="41"/>
  <c r="L327" i="41"/>
  <c r="P54" i="49"/>
  <c r="P55" i="49"/>
  <c r="P36" i="49"/>
  <c r="L251" i="41"/>
  <c r="L132" i="41"/>
  <c r="L336" i="41"/>
  <c r="I25" i="70"/>
  <c r="L269" i="41"/>
  <c r="L253" i="41"/>
  <c r="I20" i="70"/>
  <c r="J269" i="41"/>
  <c r="J253" i="41"/>
  <c r="G20" i="70"/>
  <c r="L334" i="41"/>
  <c r="I24" i="70"/>
  <c r="L323" i="41"/>
  <c r="J323" i="41"/>
  <c r="L309" i="41"/>
  <c r="L289" i="41"/>
  <c r="J309" i="41"/>
  <c r="J331" i="41"/>
  <c r="J328" i="41"/>
  <c r="G23" i="70"/>
  <c r="L317" i="41"/>
  <c r="L278" i="41"/>
  <c r="J281" i="41"/>
  <c r="L281" i="41"/>
  <c r="J317" i="41"/>
  <c r="J278" i="41"/>
  <c r="L338" i="41"/>
  <c r="I26" i="70"/>
  <c r="J289" i="41"/>
  <c r="L329" i="41"/>
  <c r="L331" i="41"/>
  <c r="D22" i="47"/>
  <c r="Z22" i="47"/>
  <c r="I19" i="70"/>
  <c r="D16" i="47"/>
  <c r="D17" i="47"/>
  <c r="J17" i="47"/>
  <c r="L268" i="41"/>
  <c r="I21" i="70"/>
  <c r="J268" i="41"/>
  <c r="G21" i="70"/>
  <c r="J308" i="41"/>
  <c r="G22" i="70"/>
  <c r="L308" i="41"/>
  <c r="I22" i="70"/>
  <c r="D23" i="47"/>
  <c r="D21" i="47"/>
  <c r="L328" i="41"/>
  <c r="I23" i="70"/>
  <c r="AL22" i="47"/>
  <c r="AP22" i="47"/>
  <c r="AT22" i="47"/>
  <c r="R22" i="47"/>
  <c r="V22" i="47"/>
  <c r="AV22" i="47"/>
  <c r="T22" i="47"/>
  <c r="AD22" i="47"/>
  <c r="L22" i="47"/>
  <c r="AR22" i="47"/>
  <c r="AB22" i="47"/>
  <c r="J22" i="47"/>
  <c r="X22" i="47"/>
  <c r="N22" i="47"/>
  <c r="F22" i="47"/>
  <c r="AN22" i="47"/>
  <c r="AJ22" i="47"/>
  <c r="AX22" i="47"/>
  <c r="AZ22" i="47"/>
  <c r="AH22" i="47"/>
  <c r="AF22" i="47"/>
  <c r="P22" i="47"/>
  <c r="H22" i="47"/>
  <c r="AZ16" i="47"/>
  <c r="N16" i="47"/>
  <c r="L16" i="47"/>
  <c r="V16" i="47"/>
  <c r="Z16" i="47"/>
  <c r="AD16" i="47"/>
  <c r="F16" i="47"/>
  <c r="H16" i="47"/>
  <c r="AL16" i="47"/>
  <c r="AR16" i="47"/>
  <c r="AT16" i="47"/>
  <c r="T16" i="47"/>
  <c r="P16" i="47"/>
  <c r="AH16" i="47"/>
  <c r="AN16" i="47"/>
  <c r="R16" i="47"/>
  <c r="AB16" i="47"/>
  <c r="AJ16" i="47"/>
  <c r="X16" i="47"/>
  <c r="AP16" i="47"/>
  <c r="J16" i="47"/>
  <c r="AF16" i="47"/>
  <c r="AX16" i="47"/>
  <c r="AV16" i="47"/>
  <c r="AD17" i="47"/>
  <c r="AJ17" i="47"/>
  <c r="L17" i="47"/>
  <c r="N17" i="47"/>
  <c r="H17" i="47"/>
  <c r="AP17" i="47"/>
  <c r="AB17" i="47"/>
  <c r="T17" i="47"/>
  <c r="AR17" i="47"/>
  <c r="V17" i="47"/>
  <c r="AT17" i="47"/>
  <c r="F17" i="47"/>
  <c r="AZ17" i="47"/>
  <c r="AH17" i="47"/>
  <c r="Z17" i="47"/>
  <c r="P17" i="47"/>
  <c r="AX17" i="47"/>
  <c r="AF17" i="47"/>
  <c r="AL17" i="47"/>
  <c r="AN17" i="47"/>
  <c r="R17" i="47"/>
  <c r="X17" i="47"/>
  <c r="AV17" i="47"/>
  <c r="D18" i="47"/>
  <c r="AV21" i="47"/>
  <c r="AF21" i="47"/>
  <c r="L21" i="47"/>
  <c r="AN21" i="47"/>
  <c r="V21" i="47"/>
  <c r="AP21" i="47"/>
  <c r="AR21" i="47"/>
  <c r="AH21" i="47"/>
  <c r="R21" i="47"/>
  <c r="AJ21" i="47"/>
  <c r="T21" i="47"/>
  <c r="F21" i="47"/>
  <c r="AZ21" i="47"/>
  <c r="J21" i="47"/>
  <c r="Z21" i="47"/>
  <c r="AL21" i="47"/>
  <c r="X21" i="47"/>
  <c r="N21" i="47"/>
  <c r="AT21" i="47"/>
  <c r="AD21" i="47"/>
  <c r="P21" i="47"/>
  <c r="AB21" i="47"/>
  <c r="H21" i="47"/>
  <c r="AX21" i="47"/>
  <c r="D20" i="47"/>
  <c r="X23" i="47"/>
  <c r="R23" i="47"/>
  <c r="J23" i="47"/>
  <c r="AH23" i="47"/>
  <c r="T23" i="47"/>
  <c r="AJ23" i="47"/>
  <c r="AF23" i="47"/>
  <c r="H23" i="47"/>
  <c r="AX23" i="47"/>
  <c r="AB23" i="47"/>
  <c r="V23" i="47"/>
  <c r="AD23" i="47"/>
  <c r="AZ23" i="47"/>
  <c r="L23" i="47"/>
  <c r="P23" i="47"/>
  <c r="AN23" i="47"/>
  <c r="N23" i="47"/>
  <c r="AT23" i="47"/>
  <c r="Z23" i="47"/>
  <c r="AV23" i="47"/>
  <c r="AP23" i="47"/>
  <c r="AR23" i="47"/>
  <c r="AL23" i="47"/>
  <c r="F23" i="47"/>
  <c r="D19" i="47"/>
  <c r="N18" i="47"/>
  <c r="L18" i="47"/>
  <c r="R18" i="47"/>
  <c r="J18" i="47"/>
  <c r="AX18" i="47"/>
  <c r="AZ18" i="47"/>
  <c r="AT18" i="47"/>
  <c r="AP18" i="47"/>
  <c r="AR18" i="47"/>
  <c r="AL18" i="47"/>
  <c r="AH18" i="47"/>
  <c r="V18" i="47"/>
  <c r="AJ18" i="47"/>
  <c r="AF18" i="47"/>
  <c r="F18" i="47"/>
  <c r="AN18" i="47"/>
  <c r="X18" i="47"/>
  <c r="H18" i="47"/>
  <c r="AD18" i="47"/>
  <c r="Z18" i="47"/>
  <c r="AB18" i="47"/>
  <c r="T18" i="47"/>
  <c r="P18" i="47"/>
  <c r="AV18" i="47"/>
  <c r="N19" i="47"/>
  <c r="J19" i="47"/>
  <c r="F19" i="47"/>
  <c r="AJ19" i="47"/>
  <c r="Z19" i="47"/>
  <c r="AB19" i="47"/>
  <c r="AL19" i="47"/>
  <c r="AD19" i="47"/>
  <c r="AF19" i="47"/>
  <c r="X19" i="47"/>
  <c r="T19" i="47"/>
  <c r="P19" i="47"/>
  <c r="H19" i="47"/>
  <c r="R19" i="47"/>
  <c r="L19" i="47"/>
  <c r="V19" i="47"/>
  <c r="AR19" i="47"/>
  <c r="AZ19" i="47"/>
  <c r="AT19" i="47"/>
  <c r="AX19" i="47"/>
  <c r="AV19" i="47"/>
  <c r="AN19" i="47"/>
  <c r="AP19" i="47"/>
  <c r="AH19" i="47"/>
  <c r="AN20" i="47"/>
  <c r="P20" i="47"/>
  <c r="AT20" i="47"/>
  <c r="AH20" i="47"/>
  <c r="T20" i="47"/>
  <c r="AL20" i="47"/>
  <c r="AR20" i="47"/>
  <c r="AB20" i="47"/>
  <c r="AF20" i="47"/>
  <c r="AX20" i="47"/>
  <c r="L20" i="47"/>
  <c r="AP20" i="47"/>
  <c r="AJ20" i="47"/>
  <c r="AD20" i="47"/>
  <c r="J20" i="47"/>
  <c r="V20" i="47"/>
  <c r="AZ20" i="47"/>
  <c r="AV20" i="47"/>
  <c r="H20" i="47"/>
  <c r="N20" i="47"/>
  <c r="X20" i="47"/>
  <c r="R20" i="47"/>
  <c r="Z20" i="47"/>
  <c r="F20" i="47"/>
  <c r="E45" i="71"/>
  <c r="I115" i="41"/>
  <c r="E47" i="71"/>
  <c r="I348" i="41"/>
  <c r="K348" i="41"/>
  <c r="H41" i="49"/>
  <c r="E49" i="71"/>
  <c r="I350" i="41"/>
  <c r="K350" i="41"/>
  <c r="H175" i="49"/>
  <c r="E51" i="71"/>
  <c r="E53" i="71"/>
  <c r="E55" i="71"/>
  <c r="E57" i="71"/>
  <c r="E59" i="71"/>
  <c r="E61" i="71"/>
  <c r="E63" i="71"/>
  <c r="E65" i="71"/>
  <c r="E39" i="71"/>
  <c r="E38" i="71"/>
  <c r="E67" i="71"/>
  <c r="K115" i="41"/>
  <c r="H237" i="49"/>
  <c r="I237" i="49"/>
  <c r="J115" i="41"/>
  <c r="J103" i="41"/>
  <c r="J102" i="41"/>
  <c r="J101" i="41"/>
  <c r="G18" i="70"/>
  <c r="I69" i="41"/>
  <c r="K69" i="41"/>
  <c r="H21" i="49"/>
  <c r="I21" i="49"/>
  <c r="F21" i="49"/>
  <c r="O21" i="49"/>
  <c r="E21" i="49"/>
  <c r="M21" i="49"/>
  <c r="I351" i="41"/>
  <c r="K351" i="41"/>
  <c r="H171" i="49"/>
  <c r="I171" i="49"/>
  <c r="F171" i="49"/>
  <c r="O171" i="49"/>
  <c r="E171" i="49"/>
  <c r="M171" i="49"/>
  <c r="P21" i="49"/>
  <c r="P171" i="49"/>
  <c r="P172" i="49"/>
  <c r="P237" i="49"/>
  <c r="P238" i="49"/>
  <c r="L351" i="41"/>
  <c r="L115" i="41"/>
  <c r="J69" i="41"/>
  <c r="J63" i="41"/>
  <c r="J15" i="41"/>
  <c r="J351" i="41"/>
  <c r="L69" i="41"/>
  <c r="L103" i="41"/>
  <c r="L102" i="41"/>
  <c r="L101" i="41"/>
  <c r="I18" i="70"/>
  <c r="L63" i="41"/>
  <c r="D15" i="47"/>
  <c r="AX15" i="47"/>
  <c r="L15" i="41"/>
  <c r="C27" i="47"/>
  <c r="L15" i="47"/>
  <c r="J15" i="47"/>
  <c r="N15" i="47"/>
  <c r="AN15" i="47"/>
  <c r="AZ15" i="47"/>
  <c r="AF15" i="47"/>
  <c r="AJ15" i="47"/>
  <c r="F15" i="47"/>
  <c r="P15" i="47"/>
  <c r="R15" i="47"/>
  <c r="T15" i="47"/>
  <c r="X15" i="47"/>
  <c r="AB15" i="47"/>
  <c r="V15" i="47"/>
  <c r="AD15" i="47"/>
  <c r="H15" i="47"/>
  <c r="Z15" i="47"/>
  <c r="AH15" i="47"/>
  <c r="AL15" i="47"/>
  <c r="AR15" i="47"/>
  <c r="AP15" i="47"/>
  <c r="AV15" i="47"/>
  <c r="AT15" i="47"/>
  <c r="L342" i="41"/>
  <c r="J342" i="41"/>
  <c r="C24" i="47"/>
  <c r="F30" i="70"/>
  <c r="F28" i="70"/>
  <c r="F375" i="41"/>
  <c r="F373" i="41"/>
  <c r="F356" i="41"/>
  <c r="C25" i="47"/>
  <c r="F369" i="41"/>
  <c r="C26" i="47"/>
  <c r="H360" i="41"/>
  <c r="H359" i="41"/>
  <c r="H357" i="41"/>
  <c r="G45" i="49"/>
  <c r="I45" i="49"/>
  <c r="H365" i="41"/>
  <c r="G48" i="49"/>
  <c r="I48" i="49"/>
  <c r="P48" i="49"/>
  <c r="H361" i="41"/>
  <c r="G49" i="49"/>
  <c r="I49" i="49"/>
  <c r="H363" i="41"/>
  <c r="G69" i="49"/>
  <c r="I69" i="49"/>
  <c r="H358" i="41"/>
  <c r="G115" i="49"/>
  <c r="I115" i="49"/>
  <c r="H362" i="41"/>
  <c r="G122" i="49"/>
  <c r="I122" i="49"/>
  <c r="H366" i="41"/>
  <c r="G124" i="49"/>
  <c r="I124" i="49"/>
  <c r="H364" i="41"/>
  <c r="G131" i="49"/>
  <c r="I131" i="49"/>
  <c r="H348" i="41"/>
  <c r="G41" i="49"/>
  <c r="I41" i="49"/>
  <c r="P41" i="49"/>
  <c r="H349" i="41"/>
  <c r="G114" i="49"/>
  <c r="I114" i="49"/>
  <c r="P114" i="49"/>
  <c r="H350" i="41"/>
  <c r="G175" i="49"/>
  <c r="I175" i="49"/>
  <c r="H346" i="41"/>
  <c r="G245" i="49"/>
  <c r="I245" i="49"/>
  <c r="H347" i="41"/>
  <c r="G209" i="49"/>
  <c r="I209" i="49"/>
  <c r="H345" i="41"/>
  <c r="G221" i="49"/>
  <c r="I221" i="49"/>
  <c r="P221" i="49"/>
  <c r="P222" i="49"/>
  <c r="P69" i="49"/>
  <c r="P70" i="49"/>
  <c r="P45" i="49"/>
  <c r="P46" i="49"/>
  <c r="P209" i="49"/>
  <c r="P210" i="49"/>
  <c r="P49" i="49"/>
  <c r="P50" i="49"/>
  <c r="P245" i="49"/>
  <c r="P246" i="49"/>
  <c r="P176" i="49"/>
  <c r="P175" i="49"/>
  <c r="P122" i="49"/>
  <c r="P123" i="49"/>
  <c r="P131" i="49"/>
  <c r="P132" i="49"/>
  <c r="P124" i="49"/>
  <c r="P125" i="49"/>
  <c r="P115" i="49"/>
  <c r="P116" i="49"/>
  <c r="C29" i="47"/>
  <c r="C28" i="47"/>
  <c r="L359" i="41"/>
  <c r="G42" i="49"/>
  <c r="I42" i="49"/>
  <c r="J360" i="41"/>
  <c r="G103" i="49"/>
  <c r="I103" i="49"/>
  <c r="G136" i="49"/>
  <c r="I136" i="49"/>
  <c r="G22" i="49"/>
  <c r="I22" i="49"/>
  <c r="G56" i="49"/>
  <c r="I56" i="49"/>
  <c r="L358" i="41"/>
  <c r="L362" i="41"/>
  <c r="J363" i="41"/>
  <c r="J346" i="41"/>
  <c r="J357" i="41"/>
  <c r="J349" i="41"/>
  <c r="G13" i="49"/>
  <c r="I13" i="49"/>
  <c r="P14" i="49"/>
  <c r="L345" i="41"/>
  <c r="J345" i="41"/>
  <c r="J376" i="41"/>
  <c r="J375" i="41"/>
  <c r="L360" i="41"/>
  <c r="J365" i="41"/>
  <c r="L365" i="41"/>
  <c r="J370" i="41"/>
  <c r="J369" i="41"/>
  <c r="J364" i="41"/>
  <c r="L364" i="41"/>
  <c r="L347" i="41"/>
  <c r="J347" i="41"/>
  <c r="J348" i="41"/>
  <c r="L348" i="41"/>
  <c r="L346" i="41"/>
  <c r="L370" i="41"/>
  <c r="J366" i="41"/>
  <c r="J358" i="41"/>
  <c r="L366" i="41"/>
  <c r="J350" i="41"/>
  <c r="L350" i="41"/>
  <c r="L361" i="41"/>
  <c r="J361" i="41"/>
  <c r="J362" i="41"/>
  <c r="L363" i="41"/>
  <c r="L376" i="41"/>
  <c r="L349" i="41"/>
  <c r="J359" i="41"/>
  <c r="L357" i="41"/>
  <c r="P23" i="49"/>
  <c r="P22" i="49"/>
  <c r="P42" i="49"/>
  <c r="P43" i="49"/>
  <c r="P56" i="49"/>
  <c r="P57" i="49"/>
  <c r="P136" i="49"/>
  <c r="P137" i="49"/>
  <c r="P103" i="49"/>
  <c r="P104" i="49"/>
  <c r="P13" i="49"/>
  <c r="J356" i="41"/>
  <c r="G28" i="70"/>
  <c r="L356" i="41"/>
  <c r="I28" i="70"/>
  <c r="G29" i="70"/>
  <c r="L341" i="41"/>
  <c r="L340" i="41"/>
  <c r="J340" i="41"/>
  <c r="J341" i="41"/>
  <c r="L375" i="41"/>
  <c r="I32" i="70"/>
  <c r="L369" i="41"/>
  <c r="I29" i="70"/>
  <c r="I372" i="41"/>
  <c r="J372" i="41"/>
  <c r="I27" i="70"/>
  <c r="G27" i="70"/>
  <c r="D26" i="47"/>
  <c r="D25" i="47"/>
  <c r="D24" i="47"/>
  <c r="N149" i="41"/>
  <c r="K372" i="41"/>
  <c r="J371" i="41"/>
  <c r="I374" i="41"/>
  <c r="G15" i="70"/>
  <c r="AL25" i="47"/>
  <c r="F25" i="47"/>
  <c r="AP25" i="47"/>
  <c r="H25" i="47"/>
  <c r="V25" i="47"/>
  <c r="AR25" i="47"/>
  <c r="X25" i="47"/>
  <c r="AT25" i="47"/>
  <c r="AH25" i="47"/>
  <c r="AJ25" i="47"/>
  <c r="AB25" i="47"/>
  <c r="AV25" i="47"/>
  <c r="P25" i="47"/>
  <c r="AX25" i="47"/>
  <c r="R25" i="47"/>
  <c r="L25" i="47"/>
  <c r="AZ25" i="47"/>
  <c r="AF25" i="47"/>
  <c r="J25" i="47"/>
  <c r="N25" i="47"/>
  <c r="AD25" i="47"/>
  <c r="T25" i="47"/>
  <c r="Z25" i="47"/>
  <c r="AN25" i="47"/>
  <c r="AP24" i="47"/>
  <c r="X24" i="47"/>
  <c r="AB24" i="47"/>
  <c r="J24" i="47"/>
  <c r="AR24" i="47"/>
  <c r="AJ24" i="47"/>
  <c r="H24" i="47"/>
  <c r="T24" i="47"/>
  <c r="N24" i="47"/>
  <c r="AZ24" i="47"/>
  <c r="Z24" i="47"/>
  <c r="AD24" i="47"/>
  <c r="AT24" i="47"/>
  <c r="AV24" i="47"/>
  <c r="P24" i="47"/>
  <c r="AL24" i="47"/>
  <c r="AN24" i="47"/>
  <c r="AX24" i="47"/>
  <c r="R24" i="47"/>
  <c r="V24" i="47"/>
  <c r="AF24" i="47"/>
  <c r="AH24" i="47"/>
  <c r="L24" i="47"/>
  <c r="F24" i="47"/>
  <c r="X26" i="47"/>
  <c r="J26" i="47"/>
  <c r="AX26" i="47"/>
  <c r="Z26" i="47"/>
  <c r="AT26" i="47"/>
  <c r="AZ26" i="47"/>
  <c r="AD26" i="47"/>
  <c r="AF26" i="47"/>
  <c r="AH26" i="47"/>
  <c r="F26" i="47"/>
  <c r="AB26" i="47"/>
  <c r="AN26" i="47"/>
  <c r="V26" i="47"/>
  <c r="AJ26" i="47"/>
  <c r="L26" i="47"/>
  <c r="R26" i="47"/>
  <c r="T26" i="47"/>
  <c r="AV26" i="47"/>
  <c r="H26" i="47"/>
  <c r="N26" i="47"/>
  <c r="AL26" i="47"/>
  <c r="P26" i="47"/>
  <c r="AP26" i="47"/>
  <c r="AR26" i="47"/>
  <c r="J374" i="41"/>
  <c r="J373" i="41"/>
  <c r="H16" i="49"/>
  <c r="I16" i="49"/>
  <c r="L372" i="41"/>
  <c r="L371" i="41"/>
  <c r="P16" i="49"/>
  <c r="P17" i="49"/>
  <c r="D27" i="47"/>
  <c r="AR27" i="47"/>
  <c r="I30" i="70"/>
  <c r="G32" i="70"/>
  <c r="G31" i="70"/>
  <c r="G30" i="70"/>
  <c r="J377" i="41"/>
  <c r="K374" i="41"/>
  <c r="D12" i="47"/>
  <c r="I15" i="70"/>
  <c r="H81" i="49"/>
  <c r="I81" i="49"/>
  <c r="L27" i="47"/>
  <c r="AD27" i="47"/>
  <c r="N27" i="47"/>
  <c r="AL27" i="47"/>
  <c r="AT27" i="47"/>
  <c r="AB27" i="47"/>
  <c r="AZ27" i="47"/>
  <c r="AF27" i="47"/>
  <c r="AV27" i="47"/>
  <c r="P27" i="47"/>
  <c r="J27" i="47"/>
  <c r="AX27" i="47"/>
  <c r="R27" i="47"/>
  <c r="X27" i="47"/>
  <c r="AH27" i="47"/>
  <c r="V27" i="47"/>
  <c r="H27" i="47"/>
  <c r="T27" i="47"/>
  <c r="AP27" i="47"/>
  <c r="AJ27" i="47"/>
  <c r="AN27" i="47"/>
  <c r="Z27" i="47"/>
  <c r="F27" i="47"/>
  <c r="G33" i="70"/>
  <c r="L374" i="41"/>
  <c r="D29" i="47"/>
  <c r="AT12" i="47"/>
  <c r="AD12" i="47"/>
  <c r="N12" i="47"/>
  <c r="AN12" i="47"/>
  <c r="X12" i="47"/>
  <c r="H12" i="47"/>
  <c r="AL12" i="47"/>
  <c r="V12" i="47"/>
  <c r="AZ12" i="47"/>
  <c r="AJ12" i="47"/>
  <c r="T12" i="47"/>
  <c r="AX12" i="47"/>
  <c r="AR12" i="47"/>
  <c r="F12" i="47"/>
  <c r="AP12" i="47"/>
  <c r="AH12" i="47"/>
  <c r="AF12" i="47"/>
  <c r="AB12" i="47"/>
  <c r="Z12" i="47"/>
  <c r="R12" i="47"/>
  <c r="P12" i="47"/>
  <c r="L12" i="47"/>
  <c r="AV12" i="47"/>
  <c r="J12" i="47"/>
  <c r="P81" i="49"/>
  <c r="P82" i="49"/>
  <c r="I251" i="49"/>
  <c r="L373" i="41"/>
  <c r="D28" i="47"/>
  <c r="D31" i="47"/>
  <c r="E27" i="47"/>
  <c r="AR29" i="47"/>
  <c r="Z29" i="47"/>
  <c r="L29" i="47"/>
  <c r="F29" i="47"/>
  <c r="AX29" i="47"/>
  <c r="X29" i="47"/>
  <c r="J29" i="47"/>
  <c r="AT29" i="47"/>
  <c r="AD29" i="47"/>
  <c r="V29" i="47"/>
  <c r="AL29" i="47"/>
  <c r="AB29" i="47"/>
  <c r="P29" i="47"/>
  <c r="AF29" i="47"/>
  <c r="H29" i="47"/>
  <c r="AP29" i="47"/>
  <c r="R29" i="47"/>
  <c r="AN29" i="47"/>
  <c r="T29" i="47"/>
  <c r="AZ29" i="47"/>
  <c r="AV29" i="47"/>
  <c r="AH29" i="47"/>
  <c r="AJ29" i="47"/>
  <c r="N29" i="47"/>
  <c r="L377" i="41"/>
  <c r="P380" i="41"/>
  <c r="AR28" i="47"/>
  <c r="AR31" i="47"/>
  <c r="AS31" i="47"/>
  <c r="AF28" i="47"/>
  <c r="AF31" i="47"/>
  <c r="AG31" i="47"/>
  <c r="AL28" i="47"/>
  <c r="AL31" i="47"/>
  <c r="AM31" i="47"/>
  <c r="AV28" i="47"/>
  <c r="AV31" i="47"/>
  <c r="AW31" i="47"/>
  <c r="AX28" i="47"/>
  <c r="AX31" i="47"/>
  <c r="AY31" i="47"/>
  <c r="H28" i="47"/>
  <c r="H31" i="47"/>
  <c r="X28" i="47"/>
  <c r="X31" i="47"/>
  <c r="Y31" i="47"/>
  <c r="Z28" i="47"/>
  <c r="Z31" i="47"/>
  <c r="AA31" i="47"/>
  <c r="AD28" i="47"/>
  <c r="AD31" i="47"/>
  <c r="AE31" i="47"/>
  <c r="AH28" i="47"/>
  <c r="AH31" i="47"/>
  <c r="AI31" i="47"/>
  <c r="AJ28" i="47"/>
  <c r="AJ31" i="47"/>
  <c r="AK31" i="47"/>
  <c r="L28" i="47"/>
  <c r="L31" i="47"/>
  <c r="M31" i="47"/>
  <c r="N28" i="47"/>
  <c r="N31" i="47"/>
  <c r="O31" i="47"/>
  <c r="V28" i="47"/>
  <c r="V31" i="47"/>
  <c r="W31" i="47"/>
  <c r="T28" i="47"/>
  <c r="T31" i="47"/>
  <c r="U31" i="47"/>
  <c r="AB28" i="47"/>
  <c r="AB31" i="47"/>
  <c r="AC31" i="47"/>
  <c r="F28" i="47"/>
  <c r="F32" i="47"/>
  <c r="AN28" i="47"/>
  <c r="AN31" i="47"/>
  <c r="AO31" i="47"/>
  <c r="AP28" i="47"/>
  <c r="AP31" i="47"/>
  <c r="AQ31" i="47"/>
  <c r="AT28" i="47"/>
  <c r="AT31" i="47"/>
  <c r="AU31" i="47"/>
  <c r="AZ28" i="47"/>
  <c r="AZ31" i="47"/>
  <c r="BA31" i="47"/>
  <c r="P28" i="47"/>
  <c r="P31" i="47"/>
  <c r="Q31" i="47"/>
  <c r="R28" i="47"/>
  <c r="R31" i="47"/>
  <c r="S31" i="47"/>
  <c r="J28" i="47"/>
  <c r="J31" i="47"/>
  <c r="K31" i="47"/>
  <c r="D32" i="47"/>
  <c r="E32" i="47"/>
  <c r="E28" i="47"/>
  <c r="I31" i="70"/>
  <c r="I33" i="70"/>
  <c r="E21" i="47"/>
  <c r="E17" i="47"/>
  <c r="E22" i="47"/>
  <c r="E14" i="47"/>
  <c r="E19" i="47"/>
  <c r="E16" i="47"/>
  <c r="E13" i="47"/>
  <c r="E20" i="47"/>
  <c r="E15" i="47"/>
  <c r="E18" i="47"/>
  <c r="E23" i="47"/>
  <c r="E26" i="47"/>
  <c r="E24" i="47"/>
  <c r="E25" i="47"/>
  <c r="E12" i="47"/>
  <c r="E29" i="47"/>
  <c r="J69" i="49"/>
  <c r="N374" i="41"/>
  <c r="N246" i="41"/>
  <c r="N357" i="41"/>
  <c r="N51" i="41"/>
  <c r="N257" i="41"/>
  <c r="N204" i="41"/>
  <c r="N335" i="41"/>
  <c r="N89" i="41"/>
  <c r="N185" i="41"/>
  <c r="N98" i="41"/>
  <c r="N26" i="41"/>
  <c r="N151" i="41"/>
  <c r="N312" i="41"/>
  <c r="N72" i="41"/>
  <c r="N318" i="41"/>
  <c r="N330" i="41"/>
  <c r="N184" i="41"/>
  <c r="N319" i="41"/>
  <c r="N233" i="41"/>
  <c r="N43" i="41"/>
  <c r="J192" i="49"/>
  <c r="N301" i="41"/>
  <c r="N46" i="41"/>
  <c r="N112" i="41"/>
  <c r="N276" i="41"/>
  <c r="N322" i="41"/>
  <c r="N275" i="41"/>
  <c r="N136" i="41"/>
  <c r="N81" i="41"/>
  <c r="N202" i="41"/>
  <c r="N86" i="41"/>
  <c r="N343" i="41"/>
  <c r="N349" i="41"/>
  <c r="N148" i="41"/>
  <c r="N199" i="41"/>
  <c r="N248" i="41"/>
  <c r="N282" i="41"/>
  <c r="N35" i="41"/>
  <c r="N131" i="41"/>
  <c r="N19" i="41"/>
  <c r="N262" i="41"/>
  <c r="J247" i="49"/>
  <c r="J76" i="49"/>
  <c r="N360" i="41"/>
  <c r="N221" i="41"/>
  <c r="N277" i="41"/>
  <c r="N186" i="41"/>
  <c r="N58" i="41"/>
  <c r="N189" i="41"/>
  <c r="N249" i="41"/>
  <c r="N101" i="41"/>
  <c r="N254" i="41"/>
  <c r="N165" i="41"/>
  <c r="N264" i="41"/>
  <c r="N38" i="41"/>
  <c r="N266" i="41"/>
  <c r="N177" i="41"/>
  <c r="N200" i="41"/>
  <c r="J68" i="49"/>
  <c r="J190" i="49"/>
  <c r="N252" i="41"/>
  <c r="N251" i="41"/>
  <c r="N23" i="41"/>
  <c r="N75" i="41"/>
  <c r="N60" i="41"/>
  <c r="N347" i="41"/>
  <c r="N36" i="41"/>
  <c r="N331" i="41"/>
  <c r="N164" i="41"/>
  <c r="N337" i="41"/>
  <c r="N147" i="41"/>
  <c r="N132" i="41"/>
  <c r="N231" i="41"/>
  <c r="N107" i="41"/>
  <c r="N109" i="41"/>
  <c r="N310" i="41"/>
  <c r="N363" i="41"/>
  <c r="N104" i="41"/>
  <c r="N180" i="41"/>
  <c r="N69" i="41"/>
  <c r="N293" i="41"/>
  <c r="N279" i="41"/>
  <c r="N48" i="41"/>
  <c r="J25" i="49"/>
  <c r="J246" i="49"/>
  <c r="N87" i="41"/>
  <c r="N24" i="41"/>
  <c r="N52" i="41"/>
  <c r="N117" i="41"/>
  <c r="N100" i="41"/>
  <c r="N96" i="41"/>
  <c r="N302" i="41"/>
  <c r="N198" i="41"/>
  <c r="N244" i="41"/>
  <c r="N258" i="41"/>
  <c r="N350" i="41"/>
  <c r="N160" i="41"/>
  <c r="N79" i="41"/>
  <c r="N300" i="41"/>
  <c r="N144" i="41"/>
  <c r="N80" i="41"/>
  <c r="J53" i="49"/>
  <c r="J145" i="49"/>
  <c r="N232" i="41"/>
  <c r="N37" i="41"/>
  <c r="N299" i="41"/>
  <c r="N114" i="41"/>
  <c r="N209" i="41"/>
  <c r="N63" i="41"/>
  <c r="N152" i="41"/>
  <c r="N229" i="41"/>
  <c r="N47" i="41"/>
  <c r="N22" i="41"/>
  <c r="N297" i="41"/>
  <c r="N84" i="41"/>
  <c r="N366" i="41"/>
  <c r="N191" i="41"/>
  <c r="N126" i="41"/>
  <c r="N183" i="41"/>
  <c r="N173" i="41"/>
  <c r="N268" i="41"/>
  <c r="N317" i="41"/>
  <c r="N228" i="41"/>
  <c r="N102" i="41"/>
  <c r="N353" i="41"/>
  <c r="N108" i="41"/>
  <c r="N304" i="41"/>
  <c r="N66" i="41"/>
  <c r="N182" i="41"/>
  <c r="N120" i="41"/>
  <c r="J205" i="49"/>
  <c r="J239" i="49"/>
  <c r="N175" i="41"/>
  <c r="N125" i="41"/>
  <c r="N339" i="41"/>
  <c r="N99" i="41"/>
  <c r="J19" i="49"/>
  <c r="J240" i="49"/>
  <c r="N371" i="41"/>
  <c r="N346" i="41"/>
  <c r="N283" i="41"/>
  <c r="N74" i="41"/>
  <c r="N91" i="41"/>
  <c r="N225" i="41"/>
  <c r="N30" i="41"/>
  <c r="N375" i="41"/>
  <c r="N344" i="41"/>
  <c r="N49" i="41"/>
  <c r="J13" i="49"/>
  <c r="N369" i="41"/>
  <c r="N82" i="41"/>
  <c r="N351" i="41"/>
  <c r="N328" i="41"/>
  <c r="N237" i="41"/>
  <c r="N338" i="41"/>
  <c r="N118" i="41"/>
  <c r="N272" i="41"/>
  <c r="N373" i="41"/>
  <c r="N285" i="41"/>
  <c r="N234" i="41"/>
  <c r="N181" i="41"/>
  <c r="N28" i="41"/>
  <c r="N122" i="41"/>
  <c r="N210" i="41"/>
  <c r="N124" i="41"/>
  <c r="N50" i="41"/>
  <c r="N111" i="41"/>
  <c r="N106" i="41"/>
  <c r="N123" i="41"/>
  <c r="N161" i="41"/>
  <c r="N359" i="41"/>
  <c r="N179" i="41"/>
  <c r="N342" i="41"/>
  <c r="N39" i="41"/>
  <c r="N271" i="41"/>
  <c r="N203" i="41"/>
  <c r="N289" i="41"/>
  <c r="N129" i="41"/>
  <c r="J207" i="49"/>
  <c r="J138" i="49"/>
  <c r="N306" i="41"/>
  <c r="N286" i="41"/>
  <c r="N219" i="41"/>
  <c r="N354" i="41"/>
  <c r="N324" i="41"/>
  <c r="N176" i="41"/>
  <c r="N220" i="41"/>
  <c r="N224" i="41"/>
  <c r="N16" i="41"/>
  <c r="N172" i="41"/>
  <c r="N128" i="41"/>
  <c r="N294" i="41"/>
  <c r="J198" i="49"/>
  <c r="J104" i="49"/>
  <c r="J27" i="49"/>
  <c r="J241" i="49"/>
  <c r="J203" i="49"/>
  <c r="J72" i="49"/>
  <c r="J60" i="49"/>
  <c r="J228" i="49"/>
  <c r="J120" i="49"/>
  <c r="J94" i="49"/>
  <c r="J172" i="49"/>
  <c r="J144" i="49"/>
  <c r="J177" i="49"/>
  <c r="J186" i="49"/>
  <c r="J22" i="49"/>
  <c r="N235" i="41"/>
  <c r="J54" i="49"/>
  <c r="J18" i="49"/>
  <c r="J29" i="49"/>
  <c r="J42" i="49"/>
  <c r="J199" i="49"/>
  <c r="J89" i="49"/>
  <c r="J229" i="49"/>
  <c r="J105" i="49"/>
  <c r="J85" i="49"/>
  <c r="J211" i="49"/>
  <c r="J242" i="49"/>
  <c r="J210" i="49"/>
  <c r="J124" i="49"/>
  <c r="J47" i="49"/>
  <c r="J209" i="49"/>
  <c r="J16" i="49"/>
  <c r="J23" i="49"/>
  <c r="J36" i="49"/>
  <c r="J182" i="49"/>
  <c r="J158" i="49"/>
  <c r="J196" i="49"/>
  <c r="J101" i="49"/>
  <c r="J45" i="49"/>
  <c r="J214" i="49"/>
  <c r="J48" i="49"/>
  <c r="J59" i="49"/>
  <c r="J221" i="49"/>
  <c r="J185" i="49"/>
  <c r="J88" i="49"/>
  <c r="J73" i="49"/>
  <c r="J57" i="49"/>
  <c r="N155" i="41"/>
  <c r="N311" i="41"/>
  <c r="N153" i="41"/>
  <c r="N67" i="41"/>
  <c r="N121" i="41"/>
  <c r="J14" i="49"/>
  <c r="J31" i="49"/>
  <c r="J28" i="49"/>
  <c r="J147" i="49"/>
  <c r="J248" i="49"/>
  <c r="J112" i="49"/>
  <c r="J66" i="49"/>
  <c r="J168" i="49"/>
  <c r="J86" i="49"/>
  <c r="J224" i="49"/>
  <c r="J39" i="49"/>
  <c r="J93" i="49"/>
  <c r="J194" i="49"/>
  <c r="J227" i="49"/>
  <c r="J218" i="49"/>
  <c r="J43" i="49"/>
  <c r="N365" i="41"/>
  <c r="N255" i="41"/>
  <c r="N329" i="41"/>
  <c r="N217" i="41"/>
  <c r="N201" i="41"/>
  <c r="N208" i="41"/>
  <c r="N103" i="41"/>
  <c r="N281" i="41"/>
  <c r="N332" i="41"/>
  <c r="N315" i="41"/>
  <c r="N119" i="41"/>
  <c r="J17" i="49"/>
  <c r="J180" i="49"/>
  <c r="J26" i="49"/>
  <c r="J236" i="49"/>
  <c r="J220" i="49"/>
  <c r="J142" i="49"/>
  <c r="J90" i="49"/>
  <c r="J215" i="49"/>
  <c r="J52" i="49"/>
  <c r="J166" i="49"/>
  <c r="J113" i="49"/>
  <c r="J20" i="49"/>
  <c r="J151" i="49"/>
  <c r="J152" i="49"/>
  <c r="J49" i="49"/>
  <c r="J95" i="49"/>
  <c r="N358" i="41"/>
  <c r="N372" i="41"/>
  <c r="N34" i="41"/>
  <c r="N18" i="41"/>
  <c r="N113" i="41"/>
  <c r="N25" i="41"/>
  <c r="N17" i="41"/>
  <c r="N127" i="41"/>
  <c r="N334" i="41"/>
  <c r="N341" i="41"/>
  <c r="N93" i="41"/>
  <c r="N32" i="41"/>
  <c r="N325" i="41"/>
  <c r="N83" i="41"/>
  <c r="N247" i="41"/>
  <c r="N135" i="41"/>
  <c r="N53" i="41"/>
  <c r="N303" i="41"/>
  <c r="N336" i="41"/>
  <c r="N33" i="41"/>
  <c r="N139" i="41"/>
  <c r="J12" i="49"/>
  <c r="K12" i="49"/>
  <c r="L12" i="49"/>
  <c r="N141" i="41"/>
  <c r="N157" i="41"/>
  <c r="N309" i="41"/>
  <c r="N207" i="41"/>
  <c r="N291" i="41"/>
  <c r="N55" i="41"/>
  <c r="N265" i="41"/>
  <c r="J15" i="49"/>
  <c r="J184" i="49"/>
  <c r="J24" i="49"/>
  <c r="J181" i="49"/>
  <c r="J140" i="49"/>
  <c r="J150" i="49"/>
  <c r="J161" i="49"/>
  <c r="J38" i="49"/>
  <c r="J115" i="49"/>
  <c r="J58" i="49"/>
  <c r="J201" i="49"/>
  <c r="J226" i="49"/>
  <c r="J64" i="49"/>
  <c r="J130" i="49"/>
  <c r="J238" i="49"/>
  <c r="J208" i="49"/>
  <c r="N327" i="41"/>
  <c r="N308" i="41"/>
  <c r="N305" i="41"/>
  <c r="N314" i="41"/>
  <c r="J171" i="49"/>
  <c r="J176" i="49"/>
  <c r="J163" i="49"/>
  <c r="J67" i="49"/>
  <c r="J160" i="49"/>
  <c r="J244" i="49"/>
  <c r="J213" i="49"/>
  <c r="J165" i="49"/>
  <c r="J37" i="49"/>
  <c r="J41" i="49"/>
  <c r="J74" i="49"/>
  <c r="J167" i="49"/>
  <c r="J91" i="49"/>
  <c r="J84" i="49"/>
  <c r="J44" i="49"/>
  <c r="J98" i="49"/>
  <c r="J243" i="49"/>
  <c r="J232" i="49"/>
  <c r="J193" i="49"/>
  <c r="J222" i="49"/>
  <c r="J249" i="49"/>
  <c r="J139" i="49"/>
  <c r="J131" i="49"/>
  <c r="J70" i="49"/>
  <c r="J149" i="49"/>
  <c r="J250" i="49"/>
  <c r="J183" i="49"/>
  <c r="J62" i="49"/>
  <c r="J121" i="49"/>
  <c r="J127" i="49"/>
  <c r="J80" i="49"/>
  <c r="J217" i="49"/>
  <c r="J148" i="49"/>
  <c r="J235" i="49"/>
  <c r="J157" i="49"/>
  <c r="J117" i="49"/>
  <c r="J33" i="49"/>
  <c r="J65" i="49"/>
  <c r="J204" i="49"/>
  <c r="J162" i="49"/>
  <c r="J102" i="49"/>
  <c r="J50" i="49"/>
  <c r="J159" i="49"/>
  <c r="J21" i="49"/>
  <c r="N236" i="41"/>
  <c r="N280" i="41"/>
  <c r="N261" i="41"/>
  <c r="N159" i="41"/>
  <c r="N367" i="41"/>
  <c r="N295" i="41"/>
  <c r="N76" i="41"/>
  <c r="N240" i="41"/>
  <c r="N115" i="41"/>
  <c r="N321" i="41"/>
  <c r="N20" i="41"/>
  <c r="N226" i="41"/>
  <c r="N230" i="41"/>
  <c r="N59" i="41"/>
  <c r="N313" i="41"/>
  <c r="N298" i="41"/>
  <c r="N167" i="41"/>
  <c r="N223" i="41"/>
  <c r="N154" i="41"/>
  <c r="N88" i="41"/>
  <c r="N77" i="41"/>
  <c r="N213" i="41"/>
  <c r="N216" i="41"/>
  <c r="N245" i="41"/>
  <c r="N45" i="41"/>
  <c r="I252" i="49"/>
  <c r="P252" i="49"/>
  <c r="N259" i="41"/>
  <c r="N269" i="41"/>
  <c r="N376" i="41"/>
  <c r="N256" i="41"/>
  <c r="N142" i="41"/>
  <c r="N31" i="41"/>
  <c r="N288" i="41"/>
  <c r="N253" i="41"/>
  <c r="N214" i="41"/>
  <c r="N138" i="41"/>
  <c r="N78" i="41"/>
  <c r="N170" i="41"/>
  <c r="N370" i="41"/>
  <c r="N65" i="41"/>
  <c r="N250" i="41"/>
  <c r="N345" i="41"/>
  <c r="N27" i="41"/>
  <c r="N192" i="41"/>
  <c r="J100" i="49"/>
  <c r="J197" i="49"/>
  <c r="J133" i="49"/>
  <c r="J83" i="49"/>
  <c r="J109" i="49"/>
  <c r="J126" i="49"/>
  <c r="J46" i="49"/>
  <c r="J92" i="49"/>
  <c r="J32" i="49"/>
  <c r="J233" i="49"/>
  <c r="J231" i="49"/>
  <c r="J179" i="49"/>
  <c r="N94" i="41"/>
  <c r="N44" i="41"/>
  <c r="N241" i="41"/>
  <c r="N307" i="41"/>
  <c r="N197" i="41"/>
  <c r="N212" i="41"/>
  <c r="N54" i="41"/>
  <c r="N340" i="41"/>
  <c r="N71" i="41"/>
  <c r="N260" i="41"/>
  <c r="N296" i="41"/>
  <c r="N171" i="41"/>
  <c r="N56" i="41"/>
  <c r="N137" i="41"/>
  <c r="N316" i="41"/>
  <c r="N105" i="41"/>
  <c r="N239" i="41"/>
  <c r="N15" i="41"/>
  <c r="N116" i="41"/>
  <c r="N97" i="41"/>
  <c r="N57" i="41"/>
  <c r="N95" i="41"/>
  <c r="N270" i="41"/>
  <c r="N355" i="41"/>
  <c r="N361" i="41"/>
  <c r="N284" i="41"/>
  <c r="N174" i="41"/>
  <c r="N166" i="41"/>
  <c r="N323" i="41"/>
  <c r="N364" i="41"/>
  <c r="N168" i="41"/>
  <c r="N292" i="41"/>
  <c r="N190" i="41"/>
  <c r="N150" i="41"/>
  <c r="N42" i="41"/>
  <c r="N196" i="41"/>
  <c r="N362" i="41"/>
  <c r="J237" i="49"/>
  <c r="J132" i="49"/>
  <c r="J35" i="49"/>
  <c r="J55" i="49"/>
  <c r="J116" i="49"/>
  <c r="J97" i="49"/>
  <c r="J219" i="49"/>
  <c r="J108" i="49"/>
  <c r="J51" i="49"/>
  <c r="J34" i="49"/>
  <c r="J125" i="49"/>
  <c r="J79" i="49"/>
  <c r="J87" i="49"/>
  <c r="J223" i="49"/>
  <c r="J200" i="49"/>
  <c r="J134" i="49"/>
  <c r="J195" i="49"/>
  <c r="J216" i="49"/>
  <c r="J78" i="49"/>
  <c r="J75" i="49"/>
  <c r="J245" i="49"/>
  <c r="J154" i="49"/>
  <c r="J212" i="49"/>
  <c r="J111" i="49"/>
  <c r="J173" i="49"/>
  <c r="J30" i="49"/>
  <c r="J170" i="49"/>
  <c r="J99" i="49"/>
  <c r="J103" i="49"/>
  <c r="J234" i="49"/>
  <c r="J63" i="49"/>
  <c r="J107" i="49"/>
  <c r="J156" i="49"/>
  <c r="J164" i="49"/>
  <c r="J128" i="49"/>
  <c r="J77" i="49"/>
  <c r="J137" i="49"/>
  <c r="J178" i="49"/>
  <c r="J135" i="49"/>
  <c r="J118" i="49"/>
  <c r="J191" i="49"/>
  <c r="J82" i="49"/>
  <c r="J175" i="49"/>
  <c r="J143" i="49"/>
  <c r="J119" i="49"/>
  <c r="J206" i="49"/>
  <c r="J187" i="49"/>
  <c r="N263" i="41"/>
  <c r="N41" i="41"/>
  <c r="N68" i="41"/>
  <c r="N143" i="41"/>
  <c r="N243" i="41"/>
  <c r="N218" i="41"/>
  <c r="N145" i="41"/>
  <c r="N158" i="41"/>
  <c r="N62" i="41"/>
  <c r="N188" i="41"/>
  <c r="N90" i="41"/>
  <c r="N29" i="41"/>
  <c r="N70" i="41"/>
  <c r="N274" i="41"/>
  <c r="N348" i="41"/>
  <c r="N40" i="41"/>
  <c r="N193" i="41"/>
  <c r="N333" i="41"/>
  <c r="N130" i="41"/>
  <c r="N320" i="41"/>
  <c r="N290" i="41"/>
  <c r="N73" i="41"/>
  <c r="N356" i="41"/>
  <c r="N85" i="41"/>
  <c r="N278" i="41"/>
  <c r="N110" i="41"/>
  <c r="N326" i="41"/>
  <c r="N352" i="41"/>
  <c r="N92" i="41"/>
  <c r="N64" i="41"/>
  <c r="N21" i="41"/>
  <c r="N61" i="41"/>
  <c r="N273" i="41"/>
  <c r="N287" i="41"/>
  <c r="N368" i="41"/>
  <c r="N267" i="41"/>
  <c r="N206" i="41"/>
  <c r="I34" i="70"/>
  <c r="J81" i="49"/>
  <c r="J40" i="49"/>
  <c r="J96" i="49"/>
  <c r="J174" i="49"/>
  <c r="J153" i="49"/>
  <c r="J136" i="49"/>
  <c r="J110" i="49"/>
  <c r="J169" i="49"/>
  <c r="J106" i="49"/>
  <c r="J230" i="49"/>
  <c r="J114" i="49"/>
  <c r="J225" i="49"/>
  <c r="J146" i="49"/>
  <c r="J123" i="49"/>
  <c r="J155" i="49"/>
  <c r="J141" i="49"/>
  <c r="J202" i="49"/>
  <c r="J61" i="49"/>
  <c r="J71" i="49"/>
  <c r="J122" i="49"/>
  <c r="J188" i="49"/>
  <c r="J129" i="49"/>
  <c r="J56" i="49"/>
  <c r="J189" i="49"/>
  <c r="F31" i="47"/>
  <c r="G31" i="47"/>
  <c r="G32" i="47"/>
  <c r="H32" i="47"/>
  <c r="J32" i="47"/>
  <c r="L32" i="47"/>
  <c r="N32" i="47"/>
  <c r="P32" i="47"/>
  <c r="R32" i="47"/>
  <c r="T32" i="47"/>
  <c r="V32" i="47"/>
  <c r="X32" i="47"/>
  <c r="Z32" i="47"/>
  <c r="AB32" i="47"/>
  <c r="AD32" i="47"/>
  <c r="AF32" i="47"/>
  <c r="AH32" i="47"/>
  <c r="AJ32" i="47"/>
  <c r="AL32" i="47"/>
  <c r="AN32" i="47"/>
  <c r="AP32" i="47"/>
  <c r="AR32" i="47"/>
  <c r="AT32" i="47"/>
  <c r="AV32" i="47"/>
  <c r="AX32" i="47"/>
  <c r="AZ32" i="47"/>
  <c r="AZ33" i="47"/>
  <c r="I31" i="47"/>
  <c r="J31" i="70"/>
  <c r="E31" i="47"/>
  <c r="K13" i="49"/>
  <c r="L13" i="49"/>
  <c r="N227" i="41"/>
  <c r="N163" i="41"/>
  <c r="N169" i="41"/>
  <c r="N178" i="41"/>
  <c r="N222" i="41"/>
  <c r="N215" i="41"/>
  <c r="N242" i="41"/>
  <c r="N146" i="41"/>
  <c r="N187" i="41"/>
  <c r="N156" i="41"/>
  <c r="N205" i="41"/>
  <c r="N195" i="41"/>
  <c r="N140" i="41"/>
  <c r="N134" i="41"/>
  <c r="N211" i="41"/>
  <c r="N238" i="41"/>
  <c r="I32" i="47"/>
  <c r="K32" i="47"/>
  <c r="M32" i="47"/>
  <c r="O32" i="47"/>
  <c r="Q32" i="47"/>
  <c r="S32" i="47"/>
  <c r="U32" i="47"/>
  <c r="W32" i="47"/>
  <c r="Y32" i="47"/>
  <c r="AA32" i="47"/>
  <c r="AC32" i="47"/>
  <c r="AE32" i="47"/>
  <c r="AG32" i="47"/>
  <c r="AI32" i="47"/>
  <c r="AK32" i="47"/>
  <c r="AM32" i="47"/>
  <c r="AO32" i="47"/>
  <c r="AQ32" i="47"/>
  <c r="AS32" i="47"/>
  <c r="AU32" i="47"/>
  <c r="AW32" i="47"/>
  <c r="AY32" i="47"/>
  <c r="BA32" i="47"/>
  <c r="J29" i="70"/>
  <c r="J26" i="70"/>
  <c r="J25" i="70"/>
  <c r="J15" i="70"/>
  <c r="J22" i="70"/>
  <c r="J17" i="70"/>
  <c r="J28" i="70"/>
  <c r="J27" i="70"/>
  <c r="J16" i="70"/>
  <c r="J18" i="70"/>
  <c r="J23" i="70"/>
  <c r="J20" i="70"/>
  <c r="J19" i="70"/>
  <c r="J30" i="70"/>
  <c r="J21" i="70"/>
  <c r="J24" i="70"/>
  <c r="J32" i="70"/>
  <c r="K14" i="49"/>
  <c r="L14" i="49"/>
  <c r="N162" i="41"/>
  <c r="N194" i="41"/>
  <c r="N133" i="41"/>
  <c r="J33" i="70"/>
  <c r="K15" i="49"/>
  <c r="L15" i="49"/>
  <c r="K16" i="49"/>
  <c r="L16" i="49"/>
  <c r="K17" i="49"/>
  <c r="K18" i="49"/>
  <c r="L18" i="49"/>
  <c r="K19" i="49"/>
  <c r="L19" i="49"/>
  <c r="L17" i="49"/>
  <c r="K20" i="49"/>
  <c r="L20" i="49"/>
  <c r="K21" i="49"/>
  <c r="L21" i="49"/>
  <c r="K22" i="49"/>
  <c r="L22" i="49"/>
  <c r="K23" i="49"/>
  <c r="L23" i="49"/>
  <c r="K24" i="49"/>
  <c r="L24" i="49"/>
  <c r="K25" i="49"/>
  <c r="L25" i="49"/>
  <c r="K26" i="49"/>
  <c r="L26" i="49"/>
  <c r="K27" i="49"/>
  <c r="L27" i="49"/>
  <c r="K28" i="49"/>
  <c r="L28" i="49"/>
  <c r="K29" i="49"/>
  <c r="L29" i="49"/>
  <c r="K30" i="49"/>
  <c r="L30" i="49"/>
  <c r="K31" i="49"/>
  <c r="L31" i="49"/>
  <c r="K32" i="49"/>
  <c r="L32" i="49"/>
  <c r="K33" i="49"/>
  <c r="L33" i="49"/>
  <c r="K34" i="49"/>
  <c r="L34" i="49"/>
  <c r="K35" i="49"/>
  <c r="L35" i="49"/>
  <c r="K36" i="49"/>
  <c r="L36" i="49"/>
  <c r="K37" i="49"/>
  <c r="L37" i="49"/>
  <c r="K38" i="49"/>
  <c r="L38" i="49"/>
  <c r="K39" i="49"/>
  <c r="L39" i="49"/>
  <c r="K40" i="49"/>
  <c r="L40" i="49"/>
  <c r="K41" i="49"/>
  <c r="L41" i="49"/>
  <c r="K42" i="49"/>
  <c r="L42" i="49"/>
  <c r="K43" i="49"/>
  <c r="L43" i="49"/>
  <c r="K44" i="49"/>
  <c r="L44" i="49"/>
  <c r="K45" i="49"/>
  <c r="L45" i="49"/>
  <c r="K46" i="49"/>
  <c r="L46" i="49"/>
  <c r="K47" i="49"/>
  <c r="L47" i="49"/>
  <c r="K48" i="49"/>
  <c r="L48" i="49"/>
  <c r="K49" i="49"/>
  <c r="L49" i="49"/>
  <c r="K50" i="49"/>
  <c r="L50" i="49"/>
  <c r="K51" i="49"/>
  <c r="L51" i="49"/>
  <c r="K52" i="49"/>
  <c r="L52" i="49"/>
  <c r="K53" i="49"/>
  <c r="L53" i="49"/>
  <c r="K54" i="49"/>
  <c r="L54" i="49"/>
  <c r="K55" i="49"/>
  <c r="L55" i="49"/>
  <c r="K56" i="49"/>
  <c r="L56" i="49"/>
  <c r="K57" i="49"/>
  <c r="L57" i="49"/>
  <c r="K58" i="49"/>
  <c r="L58" i="49"/>
  <c r="K59" i="49"/>
  <c r="L59" i="49"/>
  <c r="K60" i="49"/>
  <c r="L60" i="49"/>
  <c r="K61" i="49"/>
  <c r="L61" i="49"/>
  <c r="K62" i="49"/>
  <c r="L62" i="49"/>
  <c r="K63" i="49"/>
  <c r="L63" i="49"/>
  <c r="K64" i="49"/>
  <c r="L64" i="49"/>
  <c r="K65" i="49"/>
  <c r="L65" i="49"/>
  <c r="K66" i="49"/>
  <c r="L66" i="49"/>
  <c r="K67" i="49"/>
  <c r="L67" i="49"/>
  <c r="K68" i="49"/>
  <c r="L68" i="49"/>
  <c r="K69" i="49"/>
  <c r="L69" i="49"/>
  <c r="K70" i="49"/>
  <c r="L70" i="49"/>
  <c r="K71" i="49"/>
  <c r="L71" i="49"/>
  <c r="K72" i="49"/>
  <c r="L72" i="49"/>
  <c r="K73" i="49"/>
  <c r="L73" i="49"/>
  <c r="K74" i="49"/>
  <c r="L74" i="49"/>
  <c r="K75" i="49"/>
  <c r="L75" i="49"/>
  <c r="K76" i="49"/>
  <c r="L76" i="49"/>
  <c r="K77" i="49"/>
  <c r="L77" i="49"/>
  <c r="K78" i="49"/>
  <c r="L78" i="49"/>
  <c r="K79" i="49"/>
  <c r="L79" i="49"/>
  <c r="K80" i="49"/>
  <c r="L80" i="49"/>
  <c r="K81" i="49"/>
  <c r="L81" i="49"/>
  <c r="K82" i="49"/>
  <c r="L82" i="49"/>
  <c r="K83" i="49"/>
  <c r="L83" i="49"/>
  <c r="K84" i="49"/>
  <c r="L84" i="49"/>
  <c r="K85" i="49"/>
  <c r="L85" i="49"/>
  <c r="K86" i="49"/>
  <c r="L86" i="49"/>
  <c r="K87" i="49"/>
  <c r="L87" i="49"/>
  <c r="K88" i="49"/>
  <c r="L88" i="49"/>
  <c r="K89" i="49"/>
  <c r="L89" i="49"/>
  <c r="K90" i="49"/>
  <c r="L90" i="49"/>
  <c r="K91" i="49"/>
  <c r="L91" i="49"/>
  <c r="K92" i="49"/>
  <c r="L92" i="49"/>
  <c r="K93" i="49"/>
  <c r="L93" i="49"/>
  <c r="K94" i="49"/>
  <c r="L94" i="49"/>
  <c r="K95" i="49"/>
  <c r="L95" i="49"/>
  <c r="K96" i="49"/>
  <c r="L96" i="49"/>
  <c r="K97" i="49"/>
  <c r="L97" i="49"/>
  <c r="K98" i="49"/>
  <c r="L98" i="49"/>
  <c r="K99" i="49"/>
  <c r="L99" i="49"/>
  <c r="K100" i="49"/>
  <c r="L100" i="49"/>
  <c r="K101" i="49"/>
  <c r="L101" i="49"/>
  <c r="K102" i="49"/>
  <c r="L102" i="49"/>
  <c r="K103" i="49"/>
  <c r="L103" i="49"/>
  <c r="K104" i="49"/>
  <c r="L104" i="49"/>
  <c r="K105" i="49"/>
  <c r="L105" i="49"/>
  <c r="K106" i="49"/>
  <c r="L106" i="49"/>
  <c r="K107" i="49"/>
  <c r="L107" i="49"/>
  <c r="K108" i="49"/>
  <c r="L108" i="49"/>
  <c r="K109" i="49"/>
  <c r="L109" i="49"/>
  <c r="K110" i="49"/>
  <c r="L110" i="49"/>
  <c r="K111" i="49"/>
  <c r="L111" i="49"/>
  <c r="K112" i="49"/>
  <c r="L112" i="49"/>
  <c r="K113" i="49"/>
  <c r="L113" i="49"/>
  <c r="K114" i="49"/>
  <c r="L114" i="49"/>
  <c r="K115" i="49"/>
  <c r="L115" i="49"/>
  <c r="K116" i="49"/>
  <c r="L116" i="49"/>
  <c r="K117" i="49"/>
  <c r="L117" i="49"/>
  <c r="K118" i="49"/>
  <c r="L118" i="49"/>
  <c r="K119" i="49"/>
  <c r="L119" i="49"/>
  <c r="K120" i="49"/>
  <c r="L120" i="49"/>
  <c r="K121" i="49"/>
  <c r="L121" i="49"/>
  <c r="K122" i="49"/>
  <c r="L122" i="49"/>
  <c r="K123" i="49"/>
  <c r="L123" i="49"/>
  <c r="K124" i="49"/>
  <c r="L124" i="49"/>
  <c r="K125" i="49"/>
  <c r="L125" i="49"/>
  <c r="K126" i="49"/>
  <c r="L126" i="49"/>
  <c r="K127" i="49"/>
  <c r="L127" i="49"/>
  <c r="K128" i="49"/>
  <c r="L128" i="49"/>
  <c r="K129" i="49"/>
  <c r="L129" i="49"/>
  <c r="K130" i="49"/>
  <c r="L130" i="49"/>
  <c r="K131" i="49"/>
  <c r="L131" i="49"/>
  <c r="K132" i="49"/>
  <c r="L132" i="49"/>
  <c r="K133" i="49"/>
  <c r="L133" i="49"/>
  <c r="K134" i="49"/>
  <c r="L134" i="49"/>
  <c r="K135" i="49"/>
  <c r="L135" i="49"/>
  <c r="K136" i="49"/>
  <c r="L136" i="49"/>
  <c r="K137" i="49"/>
  <c r="L137" i="49"/>
  <c r="K138" i="49"/>
  <c r="L138" i="49"/>
  <c r="K139" i="49"/>
  <c r="L139" i="49"/>
  <c r="K140" i="49"/>
  <c r="L140" i="49"/>
  <c r="K141" i="49"/>
  <c r="L141" i="49"/>
  <c r="K142" i="49"/>
  <c r="L142" i="49"/>
  <c r="K143" i="49"/>
  <c r="L143" i="49"/>
  <c r="K144" i="49"/>
  <c r="L144" i="49"/>
  <c r="K145" i="49"/>
  <c r="L145" i="49"/>
  <c r="K146" i="49"/>
  <c r="L146" i="49"/>
  <c r="K147" i="49"/>
  <c r="L147" i="49"/>
  <c r="K148" i="49"/>
  <c r="L148" i="49"/>
  <c r="K149" i="49"/>
  <c r="L149" i="49"/>
  <c r="K150" i="49"/>
  <c r="L150" i="49"/>
  <c r="K151" i="49"/>
  <c r="L151" i="49"/>
  <c r="K152" i="49"/>
  <c r="L152" i="49"/>
  <c r="K153" i="49"/>
  <c r="L153" i="49"/>
  <c r="K154" i="49"/>
  <c r="L154" i="49"/>
  <c r="K155" i="49"/>
  <c r="L155" i="49"/>
  <c r="K156" i="49"/>
  <c r="L156" i="49"/>
  <c r="K157" i="49"/>
  <c r="L157" i="49"/>
  <c r="K158" i="49"/>
  <c r="L158" i="49"/>
  <c r="K159" i="49"/>
  <c r="L159" i="49"/>
  <c r="K160" i="49"/>
  <c r="L160" i="49"/>
  <c r="K161" i="49"/>
  <c r="L161" i="49"/>
  <c r="K162" i="49"/>
  <c r="L162" i="49"/>
  <c r="K163" i="49"/>
  <c r="L163" i="49"/>
  <c r="K164" i="49"/>
  <c r="L164" i="49"/>
  <c r="K165" i="49"/>
  <c r="L165" i="49"/>
  <c r="K166" i="49"/>
  <c r="L166" i="49"/>
  <c r="K167" i="49"/>
  <c r="L167" i="49"/>
  <c r="K168" i="49"/>
  <c r="L168" i="49"/>
  <c r="K169" i="49"/>
  <c r="L169" i="49"/>
  <c r="K170" i="49"/>
  <c r="L170" i="49"/>
  <c r="K171" i="49"/>
  <c r="L171" i="49"/>
  <c r="K172" i="49"/>
  <c r="L172" i="49"/>
  <c r="K173" i="49"/>
  <c r="L173" i="49"/>
  <c r="K174" i="49"/>
  <c r="L174" i="49"/>
  <c r="K175" i="49"/>
  <c r="L175" i="49"/>
  <c r="K176" i="49"/>
  <c r="L176" i="49"/>
  <c r="K177" i="49"/>
  <c r="L177" i="49"/>
  <c r="K178" i="49"/>
  <c r="L178" i="49"/>
  <c r="K179" i="49"/>
  <c r="L179" i="49"/>
  <c r="K180" i="49"/>
  <c r="L180" i="49"/>
  <c r="K181" i="49"/>
  <c r="L181" i="49"/>
  <c r="K182" i="49"/>
  <c r="L182" i="49"/>
  <c r="K183" i="49"/>
  <c r="L183" i="49"/>
  <c r="K184" i="49"/>
  <c r="L184" i="49"/>
  <c r="K185" i="49"/>
  <c r="L185" i="49"/>
  <c r="K186" i="49"/>
  <c r="L186" i="49"/>
  <c r="K187" i="49"/>
  <c r="L187" i="49"/>
  <c r="K188" i="49"/>
  <c r="L188" i="49"/>
  <c r="K189" i="49"/>
  <c r="L189" i="49"/>
  <c r="K190" i="49"/>
  <c r="L190" i="49"/>
  <c r="K191" i="49"/>
  <c r="L191" i="49"/>
  <c r="K192" i="49"/>
  <c r="L192" i="49"/>
  <c r="K193" i="49"/>
  <c r="L193" i="49"/>
  <c r="K194" i="49"/>
  <c r="L194" i="49"/>
  <c r="K195" i="49"/>
  <c r="L195" i="49"/>
  <c r="K196" i="49"/>
  <c r="L196" i="49"/>
  <c r="K197" i="49"/>
  <c r="L197" i="49"/>
  <c r="K198" i="49"/>
  <c r="L198" i="49"/>
  <c r="K199" i="49"/>
  <c r="L199" i="49"/>
  <c r="K200" i="49"/>
  <c r="L200" i="49"/>
  <c r="K201" i="49"/>
  <c r="L201" i="49"/>
  <c r="K202" i="49"/>
  <c r="L202" i="49"/>
  <c r="K203" i="49"/>
  <c r="L203" i="49"/>
  <c r="K204" i="49"/>
  <c r="L204" i="49"/>
  <c r="K205" i="49"/>
  <c r="L205" i="49"/>
  <c r="K206" i="49"/>
  <c r="L206" i="49"/>
  <c r="K207" i="49"/>
  <c r="L207" i="49"/>
  <c r="K208" i="49"/>
  <c r="L208" i="49"/>
  <c r="K209" i="49"/>
  <c r="L209" i="49"/>
  <c r="K210" i="49"/>
  <c r="L210" i="49"/>
  <c r="K211" i="49"/>
  <c r="L211" i="49"/>
  <c r="K212" i="49"/>
  <c r="L212" i="49"/>
  <c r="K213" i="49"/>
  <c r="L213" i="49"/>
  <c r="K214" i="49"/>
  <c r="L214" i="49"/>
  <c r="K215" i="49"/>
  <c r="L215" i="49"/>
  <c r="K216" i="49"/>
  <c r="L216" i="49"/>
  <c r="K217" i="49"/>
  <c r="L217" i="49"/>
  <c r="K218" i="49"/>
  <c r="L218" i="49"/>
  <c r="K219" i="49"/>
  <c r="L219" i="49"/>
  <c r="K220" i="49"/>
  <c r="L220" i="49"/>
  <c r="K221" i="49"/>
  <c r="L221" i="49"/>
  <c r="K222" i="49"/>
  <c r="L222" i="49"/>
  <c r="K223" i="49"/>
  <c r="L223" i="49"/>
  <c r="K224" i="49"/>
  <c r="L224" i="49"/>
  <c r="K225" i="49"/>
  <c r="L225" i="49"/>
  <c r="K226" i="49"/>
  <c r="L226" i="49"/>
  <c r="K227" i="49"/>
  <c r="L227" i="49"/>
  <c r="K228" i="49"/>
  <c r="L228" i="49"/>
  <c r="K229" i="49"/>
  <c r="L229" i="49"/>
  <c r="K230" i="49"/>
  <c r="L230" i="49"/>
  <c r="K231" i="49"/>
  <c r="L231" i="49"/>
  <c r="K232" i="49"/>
  <c r="L232" i="49"/>
  <c r="K233" i="49"/>
  <c r="L233" i="49"/>
  <c r="K234" i="49"/>
  <c r="L234" i="49"/>
  <c r="K235" i="49"/>
  <c r="L235" i="49"/>
  <c r="K236" i="49"/>
  <c r="L236" i="49"/>
  <c r="K237" i="49"/>
  <c r="L237" i="49"/>
  <c r="K238" i="49"/>
  <c r="L238" i="49"/>
  <c r="K239" i="49"/>
  <c r="L239" i="49"/>
  <c r="K240" i="49"/>
  <c r="L240" i="49"/>
  <c r="K241" i="49"/>
  <c r="L241" i="49"/>
  <c r="K242" i="49"/>
  <c r="L242" i="49"/>
  <c r="K243" i="49"/>
  <c r="L243" i="49"/>
  <c r="K244" i="49"/>
  <c r="L244" i="49"/>
  <c r="K245" i="49"/>
  <c r="L245" i="49"/>
  <c r="K246" i="49"/>
  <c r="L246" i="49"/>
  <c r="K247" i="49"/>
  <c r="L247" i="49"/>
  <c r="K248" i="49"/>
  <c r="L248" i="49"/>
  <c r="K249" i="49"/>
  <c r="L249" i="49"/>
  <c r="K250" i="49"/>
  <c r="L250" i="4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Richard Rodrigues Fernandes</author>
  </authors>
  <commentList>
    <comment ref="AD10" authorId="0" shapeId="0" xr:uid="{00000000-0006-0000-0200-000001000000}">
      <text>
        <r>
          <rPr>
            <sz val="9"/>
            <color indexed="81"/>
            <rFont val="Segoe UI"/>
            <family val="2"/>
          </rPr>
          <t xml:space="preserve">
https://www.tamasa.com.br/enderecos.htm</t>
        </r>
      </text>
    </comment>
  </commentList>
</comments>
</file>

<file path=xl/sharedStrings.xml><?xml version="1.0" encoding="utf-8"?>
<sst xmlns="http://schemas.openxmlformats.org/spreadsheetml/2006/main" count="117948" uniqueCount="46549">
  <si>
    <t>SINAPI</t>
  </si>
  <si>
    <t>Item</t>
  </si>
  <si>
    <t>Código</t>
  </si>
  <si>
    <t>Descrição</t>
  </si>
  <si>
    <t>Total</t>
  </si>
  <si>
    <t>M</t>
  </si>
  <si>
    <t>BDI:</t>
  </si>
  <si>
    <t>ITEM</t>
  </si>
  <si>
    <t>CÓDIGO</t>
  </si>
  <si>
    <t>DESCRIÇÃO</t>
  </si>
  <si>
    <t>UNIDADE</t>
  </si>
  <si>
    <t>LARGURA</t>
  </si>
  <si>
    <t>ALTURA</t>
  </si>
  <si>
    <t>ÁREA</t>
  </si>
  <si>
    <t>VOLUME</t>
  </si>
  <si>
    <t>QUANT.  TOTAL DO SERVIÇO</t>
  </si>
  <si>
    <t>Qnt</t>
  </si>
  <si>
    <t>C (m)</t>
  </si>
  <si>
    <t>L (m)</t>
  </si>
  <si>
    <t>H (m)</t>
  </si>
  <si>
    <t>A (m2)</t>
  </si>
  <si>
    <t>V (m3)</t>
  </si>
  <si>
    <t>SERVIÇOS PRELIMINARES</t>
  </si>
  <si>
    <t>ÓRGÃO</t>
  </si>
  <si>
    <t>SUDECAP</t>
  </si>
  <si>
    <t>SETOP</t>
  </si>
  <si>
    <t>Administração Central</t>
  </si>
  <si>
    <t>Lucro</t>
  </si>
  <si>
    <t>UN</t>
  </si>
  <si>
    <t>L</t>
  </si>
  <si>
    <t>KG</t>
  </si>
  <si>
    <t>MES</t>
  </si>
  <si>
    <t>M2</t>
  </si>
  <si>
    <t>H</t>
  </si>
  <si>
    <t>M3</t>
  </si>
  <si>
    <t>M3XKM</t>
  </si>
  <si>
    <t>PAVIMENTAÇÃO</t>
  </si>
  <si>
    <t>U</t>
  </si>
  <si>
    <t>ENGENHEIRO CIVIL DE OBRA JUNIOR COM ENCARGOS COMPLEMENTARES</t>
  </si>
  <si>
    <t>ENCARREGADO GERAL COM ENCARGOS COMPLEMENTARES</t>
  </si>
  <si>
    <t>VIGIA NOTURNO COM ENCARGOS COMPLEMENTARES</t>
  </si>
  <si>
    <t>DRENAGEM</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</si>
  <si>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</si>
  <si>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</si>
  <si>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</si>
  <si>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CAMINHÃO PIPA 10.000 L TRUCADO, PESO BRUTO TOTAL 23.000 KG, CARGA ÚTIL MÁXIMA 15.935 KG, DISTÂNCIA ENTRE EIXOS 4,8 M, POTÊNCIA 230 CV, INCLUSIVE TANQUE DE AÇO PARA TRANSPORTE DE ÁGUA - CHP DIURNO. AF_06/2014</t>
  </si>
  <si>
    <t>GRADE DE DISCO REBOCÁVEL COM 20 DISCOS 24" X 6 MM COM PNEUS PARA TRANSPORTE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</si>
  <si>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</si>
  <si>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</si>
  <si>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ROLO COMPACTADOR VIBRATÓRIO PÉ DE CARNEIRO PARA SOLOS, POTÊNCIA 80 HP, PESO OPERACIONAL SEM/COM LASTRO 7,4 / 8,8 T, LARGURA DE TRABALHO 1,68 M - CHP DIURNO. AF_02/2016</t>
  </si>
  <si>
    <t>TRATOR DE PNEUS, POTÊNCIA 85 CV, TRAÇÃO 4X4, PESO COM LASTRO DE 4.675 KG - CHP DIURNO. AF_06/2014</t>
  </si>
  <si>
    <t>CAMINHÃO BASCULANTE 14 M3, COM CAVALO MECÂNICO DE CAPACIDADE MÁXIMA DE TRAÇÃO COMBINADO DE 36000 KG, POTÊNCIA 286 CV, INCLUSIVE SEMIREBOQUE COM CAÇAMBA METÁLICA - CHP DIURNO. AF_12/2014</t>
  </si>
  <si>
    <t>COMPACTADOR DE SOLOS DE PERCUSSÃO (SOQUETE) COM MOTOR A GASOLINA 4 TEMPOS, POTÊNCIA 4 CV - CHP DIURNO. AF_08/2015</t>
  </si>
  <si>
    <t>MÁQUINA EXTRUSORA DE CONCRETO PARA GUIAS E SARJETAS, MOTOR A DIESEL, POTÊNCIA 14 CV - CHP DIURNO. AF_12/2015</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</si>
  <si>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</si>
  <si>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</si>
  <si>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</si>
  <si>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CAMINHÃO PIPA 10.000 L TRUCADO, PESO BRUTO TOTAL 23.000 KG, CARGA ÚTIL MÁXIMA 15.935 KG, DISTÂNCIA ENTRE EIXOS 4,8 M, POTÊNCIA 230 CV, INCLUSIVE TANQUE DE AÇO PARA TRANSPORTE DE ÁGUA - CHI DIURNO. AF_06/2014</t>
  </si>
  <si>
    <t>GRADE DE DISCO REBOCÁVEL COM 20 DISCOS 24" X 6 MM COM PNEUS PARA TRANSPORTE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</si>
  <si>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</si>
  <si>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</si>
  <si>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TRATOR DE PNEUS, POTÊNCIA 85 CV, TRAÇÃO 4X4, PESO COM LASTRO DE 4.675 KG - CHI DIURNO. AF_06/2014</t>
  </si>
  <si>
    <t>CAMINHÃO BASCULANTE 14 M3, COM CAVALO MECÂNICO DE CAPACIDADE MÁXIMA DE TRAÇÃO COMBINADO DE 36000 KG, POTÊNCIA 286 CV, INCLUSIVE SEMIREBOQUE COM CAÇAMBA METÁLICA - CHI DIURNO. AF_12/2014</t>
  </si>
  <si>
    <t>COMPACTADOR DE SOLOS DE PERCUSSÃO (SOQUETE) COM MOTOR A GASOLINA 4 TEMPOS, POTÊNCIA 4 CV - CHI DIURNO. AF_08/2015</t>
  </si>
  <si>
    <t>MÁQUINA EXTRUSORA DE CONCRETO PARA GUIAS E SARJETAS, MOTOR A DIESEL, POTÊNCIA 14 CV - CHI DIURNO. AF_12/2015</t>
  </si>
  <si>
    <t>ROLO COMPACTADOR VIBRATÓRIO PÉ DE CARNEIRO PARA SOLOS, POTÊNCIA 80 HP, PESO OPERACIONAL SEM/COM LASTRO 7,4 / 8,8 T, LARGURA DE TRABALHO 1,68 M - CHI DIURNO. AF_02/2016</t>
  </si>
  <si>
    <t>CAIXA PARA BOCA DE LOBO DUPLA RETANGULAR, EM ALVENARIA COM TIJOLOS CERÂMICOS MACIÇOS, DIMENSÕES INTERNAS: 0,6X2,2X1,2 M. AF_12/2020</t>
  </si>
  <si>
    <t>ESCORAMENTO DE VALA, TIPO PONTALETEAMENTO, COM PROFUNDIDADE DE 1,5 A 3,0 M, LARGURA MENOR QUE 1,5 M. AF_08/2020</t>
  </si>
  <si>
    <t>CONCRETO FCK = 20MPA, TRAÇO 1:2,7:3 (EM MASSA SECA DE CIMENTO/ AREIA MÉDIA/ BRITA 1) - PREPARO MECÂNICO COM BETONEIRA 400 L. AF_05/2021</t>
  </si>
  <si>
    <t>CONCRETO FCK = 20MPA, TRAÇO 1:2,7:3 (EM MASSA SECA DE CIMENTO/ AREIA MÉDIA/ BRITA 1) - PREPARO MECÂNICO COM BETONEIRA 600 L. AF_05/2021</t>
  </si>
  <si>
    <t>PREPARO DE FUNDO DE VALA COM LARGURA MENOR QUE 1,5 M (ACERTO DO SOLO NATURAL). AF_08/2020</t>
  </si>
  <si>
    <t>PREPARO DE FUNDO DE VALA COM LARGURA MAIOR OU IGUAL A 1,5 M E MENOR QUE 2,5 M (ACERTO DO SOLO NATURAL). AF_08/2020</t>
  </si>
  <si>
    <t>ARGAMASSA TRAÇO 1:4 (EM VOLUME DE CIMENTO E AREIA GROSSA ÚMIDA) PARA CHAPISCO CONVENCIONAL, PREPARO MECÂNICO COM BETONEIRA 400 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</si>
  <si>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</si>
  <si>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</si>
  <si>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</si>
  <si>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TRANSPORTE COM CAMINHÃO BASCULANTE DE 14 M³, EM VIA URBANA PAVIMENTADA, ADICIONAL PARA DMT EXCEDENTE A 30 KM (UNIDADE: M3XKM). AF_07/2020</t>
  </si>
  <si>
    <t>CARGA, MANOBRA E DESCARGA DE SOLOS E MATERIAIS GRANULARES EM CAMINHÃO BASCULANTE 14 M³ - CARGA COM PÁ CARREGADEIRA (CAÇAMBA DE 1,7 A 2,8 M³ / 128 HP) E DESCARGA LIVRE (UNIDADE: M3). AF_07/2020</t>
  </si>
  <si>
    <t>AJUDANTE DE CARPINTEIRO COM ENCARGOS COMPLEMENTARES</t>
  </si>
  <si>
    <t>AJUDANTE ESPECIALIZADO COM ENCARGOS COMPLEMENTARES</t>
  </si>
  <si>
    <t>ASSENTADOR DE TUBOS COM ENCARGOS COMPLEMENTARES</t>
  </si>
  <si>
    <t>AUXILIAR DE ELETRICISTA COM ENCARGOS COMPLEMENTARES</t>
  </si>
  <si>
    <t>CARPINTEIRO DE ESQUADRIA COM ENCARGOS COMPLEMENTARES</t>
  </si>
  <si>
    <t>CARPINTEIRO DE FORMAS COM ENCARGOS COMPLEMENTARES</t>
  </si>
  <si>
    <t>ELETRICISTA COM ENCARGOS COMPLEMENTARES</t>
  </si>
  <si>
    <t>ENCANADOR OU BOMBEIRO HIDRÁULICO COM ENCARGOS COMPLEMENTARES</t>
  </si>
  <si>
    <t>MARCENEIRO COM ENCARGOS COMPLEMENTARES</t>
  </si>
  <si>
    <t>PEDREIRO COM ENCARGOS COMPLEMENTARES</t>
  </si>
  <si>
    <t>PINTOR COM ENCARGOS COMPLEMENTARES</t>
  </si>
  <si>
    <t>SERVENTE COM ENCARGOS COMPLEMENTARES</t>
  </si>
  <si>
    <t>VIDRACEIRO COM ENCARGOS COMPLEMENTARES</t>
  </si>
  <si>
    <t>JARDINEIRO COM ENCARGOS COMPLEMENTARES</t>
  </si>
  <si>
    <t>ALMOXARIFE COM ENCARGOS COMPLEMENTARES</t>
  </si>
  <si>
    <t>APONTADOR OU APROPRIADOR COM ENCARGOS COMPLEMENTARES</t>
  </si>
  <si>
    <t>ENGENHEIRO CIVIL DE OBRA SENIOR COM ENCARGOS COMPLEMENTARES</t>
  </si>
  <si>
    <t>MESTRE DE OBRAS COM ENCARGOS COMPLEMENTARES</t>
  </si>
  <si>
    <t>CURSO DE CAPACITAÇÃO PARA AUXILIAR DE ELETRICISTA (ENCARGOS COMPLEMENTARES) - HORISTA</t>
  </si>
  <si>
    <t/>
  </si>
  <si>
    <t>CAPINA MANUAL DO TERRENO, EXCLUSIVE RASTELAMENTO E QUEIMA</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</si>
  <si>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</si>
  <si>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</si>
  <si>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ED-16356</t>
  </si>
  <si>
    <t>ED-16358</t>
  </si>
  <si>
    <t>LIGAÇÕES PROVISÓRIAS PARA CONTAINER TIPO 3 (CORRESPONDENTE AO CÓDIGO ED-16350)</t>
  </si>
  <si>
    <t>ED-16362</t>
  </si>
  <si>
    <t>LIGAÇÕES PROVISÓRIAS PARA CONTAINER TIPO 7 (CORRESPONDENTE AO CÓDIGO ED-16354)</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</si>
  <si>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</si>
  <si>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</si>
  <si>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</si>
  <si>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</si>
  <si>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ED-16354</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</si>
  <si>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</si>
  <si>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ESCORAMENTO DE VALA</t>
  </si>
  <si>
    <t>ED-7624</t>
  </si>
  <si>
    <t>EXECUÇÃO E APLICAÇÃO DE CONCRETO ASFÁLTICO PRE-MISTURADO À FRIO (PMF), EM BETONEIRA, INCLUINDO FORNECIMENTO E TRANSPORTE DOS AGREGADOS E MATERIAL BETUMINOSO, INCLUSIVE TRANSPORTE DA MASSA ASFÁLTICA ATÉ A PISTA</t>
  </si>
  <si>
    <t>19.13.01</t>
  </si>
  <si>
    <t>19.14.01</t>
  </si>
  <si>
    <t>ED-48442</t>
  </si>
  <si>
    <t>ED-50137</t>
  </si>
  <si>
    <t>ED-51121</t>
  </si>
  <si>
    <t>ARMAÇÃO DE CINTA DE ALVENARIA ESTRUTURAL; DIÂMETRO DE 10,0 MM. AF_09/2021</t>
  </si>
  <si>
    <t>GRAUTEAMENTO DE CINTA SUPERIOR OU DE VERGA EM ALVENARIA ESTRUTURAL. AF_09/2021</t>
  </si>
  <si>
    <t>Composição do BDI segurida</t>
  </si>
  <si>
    <t>Intervalos admissíveis sem justificativa</t>
  </si>
  <si>
    <t>Composição de BDI adotada</t>
  </si>
  <si>
    <t xml:space="preserve">Garantia (G) </t>
  </si>
  <si>
    <t xml:space="preserve">Garantia </t>
  </si>
  <si>
    <t>Obs.: i) Composição do BDI, intervalos admissíveis e fórmulas de cálculo nos termos do Acórdão 2622/2013 do TCU.</t>
  </si>
  <si>
    <t>Seguros (S)</t>
  </si>
  <si>
    <t>Seguros</t>
  </si>
  <si>
    <t>Risco (R)</t>
  </si>
  <si>
    <t>Risco</t>
  </si>
  <si>
    <t>Despesas Financeiras (DF)</t>
  </si>
  <si>
    <t>Despesas Financeiras</t>
  </si>
  <si>
    <t>Administração Central (AC)</t>
  </si>
  <si>
    <t>BDI (Acórdão)=     ((1+AC+S+R+G)x(1+DF)x(1+L))</t>
  </si>
  <si>
    <t>-1              =&gt;</t>
  </si>
  <si>
    <t>Lucro (L)</t>
  </si>
  <si>
    <t>1 - (I)</t>
  </si>
  <si>
    <t>Taxa de Impostos (I)</t>
  </si>
  <si>
    <t>ISS (LEI 74) =</t>
  </si>
  <si>
    <t>Taxa de Impostos</t>
  </si>
  <si>
    <t>ii) No caso de itens de serviços que não tenham referencial no SINAPI e/ou SICRO, estão sendo adotadas as orientações sobre elaboração de orçamento de acordo com a publicação do Acórdão nº 3938/2013 - TCU  e Decreto nº 7983 de 08 de abril de 2013.</t>
  </si>
  <si>
    <t>Obs. INSS: conforme Acórdão nº 2622/13 e Lei nº 13.161 de 31/08/15.</t>
  </si>
  <si>
    <t>PIS =</t>
  </si>
  <si>
    <t>COFINS =</t>
  </si>
  <si>
    <t>INSS (CPRB)</t>
  </si>
  <si>
    <t>COMPOSIÇÃO DO BDI PARA MATERIAIS E EQUIPAMENTOS</t>
  </si>
  <si>
    <t>BDI Proposto para Materiais e Equipamentos:</t>
  </si>
  <si>
    <t>Garantia (G)</t>
  </si>
  <si>
    <t>De 0,30% até 0,82%</t>
  </si>
  <si>
    <t>Garantia</t>
  </si>
  <si>
    <t>De 0,56% até 0,89%</t>
  </si>
  <si>
    <t>De 0,85% até 1,11%</t>
  </si>
  <si>
    <t>De 1,50% até 4,49%</t>
  </si>
  <si>
    <t>De 3,50% até 6,22%</t>
  </si>
  <si>
    <t>De 3,65% até 8,65%</t>
  </si>
  <si>
    <t>LIGAÇÃO PROVISÓRIA DE ÁGUA E ESGOTO PARA CONTAINER (VESTIÁRIO DE OBRA), EXCLUSIVE CHUVEIRO ELÉTRICO</t>
  </si>
  <si>
    <t>LIGAÇÃO PROVISÓRIA DE ENERGIA ELÉTRICA PARA CONTAINER</t>
  </si>
  <si>
    <t>LIGAÇÕES PROVISÓRIAS PARA CONTAINER TIPO 1 (CORRESPONDENTE AO CÓDIGO ED-16348)</t>
  </si>
  <si>
    <t>Banco</t>
  </si>
  <si>
    <t>MESTRE DE OBRAS</t>
  </si>
  <si>
    <t>SERVENTE</t>
  </si>
  <si>
    <t>MÊS</t>
  </si>
  <si>
    <t>Und</t>
  </si>
  <si>
    <t>EXECUÇÃO E APLICAÇÃO DE CONCRETO BETUMINOSO USINADO A QUENTE (CBUQ), MASSA COMERCIAL, INCLUINDO FORNECIMENTO E TRANSPORTE DOS AGREGADOS E MATERIAL BETUMINOSO, EXCLUSIVE TRANSPORTE DA MASSA ASFÁLTICA ATÉ A PISTA</t>
  </si>
  <si>
    <t>AJUDANTE DE PEDREIRO COM ENCARGOS COMPLEMENTARES</t>
  </si>
  <si>
    <t>-</t>
  </si>
  <si>
    <t>ED-7623</t>
  </si>
  <si>
    <t>%</t>
  </si>
  <si>
    <t>INFORMAÇÕES GERAIS</t>
  </si>
  <si>
    <t>BDI SERVIÇOS (%)</t>
  </si>
  <si>
    <t>Data Base</t>
  </si>
  <si>
    <t>ONERADO</t>
  </si>
  <si>
    <t>PLANILHA ORÇAMENTÁRIA</t>
  </si>
  <si>
    <t>Preço (R$)</t>
  </si>
  <si>
    <t>Sem BDI</t>
  </si>
  <si>
    <t>Com BDI</t>
  </si>
  <si>
    <t>Unitário</t>
  </si>
  <si>
    <t>TOTAL</t>
  </si>
  <si>
    <t>BOCA DE LOBO DUPLA (TIPO B - CONCRETO), QUADRO, GRELHA E CANTONEIRA, INCLUSIVE ESCAVAÇÃO, REATERRO E BOTA-FORA</t>
  </si>
  <si>
    <t>Próprio</t>
  </si>
  <si>
    <t>TRATOR DE ESTEIRAS, POTÊNCIA 100 HP, PESO OPERACIONAL 9,4 T, COM LÂMINA 2,19 M3 - CHP DIURNO. AF_06/2014</t>
  </si>
  <si>
    <t>TRATOR DE ESTEIRAS, POTÊNCIA 100 HP, PESO OPERACIONAL 9,4 T, COM LÂMINA 2,19 M3 - CHI DIURNO. AF_06/2014</t>
  </si>
  <si>
    <t>CUSTO TOTAL</t>
  </si>
  <si>
    <t>TUBO DE PVC PARA REDE COLETORA DE ESGOTO DE PAREDE MACIÇA, DN 100 MM, JUNTA ELÁSTICA - FORNECIMENTO E ASSENTAMENTO. AF_01/2021</t>
  </si>
  <si>
    <t>TUBO DE PVC PARA REDE COLETORA DE ESGOTO DE PAREDE MACIÇA, DN 200 MM, JUNTA ELÁSTICA -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</si>
  <si>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</si>
  <si>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</si>
  <si>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</si>
  <si>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</si>
  <si>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</si>
  <si>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</si>
  <si>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</si>
  <si>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</si>
  <si>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</si>
  <si>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</si>
  <si>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</si>
  <si>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</si>
  <si>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</si>
  <si>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</si>
  <si>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</si>
  <si>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</si>
  <si>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</si>
  <si>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</si>
  <si>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</si>
  <si>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</si>
  <si>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</si>
  <si>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</si>
  <si>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</si>
  <si>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</si>
  <si>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</si>
  <si>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</si>
  <si>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</si>
  <si>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</si>
  <si>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</si>
  <si>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</si>
  <si>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</si>
  <si>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TUBO DE PEAD CORRUGADO DE DUPLA PAREDE PARA REDE COLETORA DE ESGOTO, DN 800 MM, JUNTA ELÁSTICA INTEGRADA - FORNECIMENTO E ASSENTAMENTO.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</si>
  <si>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</si>
  <si>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</si>
  <si>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</si>
  <si>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</si>
  <si>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</si>
  <si>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</si>
  <si>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</si>
  <si>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</si>
  <si>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</si>
  <si>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</si>
  <si>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</si>
  <si>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</si>
  <si>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</si>
  <si>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</si>
  <si>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</si>
  <si>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</si>
  <si>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</si>
  <si>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</si>
  <si>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</si>
  <si>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</si>
  <si>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</si>
  <si>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</si>
  <si>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</si>
  <si>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</si>
  <si>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</si>
  <si>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</si>
  <si>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</si>
  <si>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</si>
  <si>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</si>
  <si>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</si>
  <si>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</si>
  <si>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</si>
  <si>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</si>
  <si>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</si>
  <si>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</si>
  <si>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</si>
  <si>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</si>
  <si>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</si>
  <si>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</si>
  <si>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</si>
  <si>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</si>
  <si>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</si>
  <si>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</si>
  <si>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</si>
  <si>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</si>
  <si>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</si>
  <si>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</si>
  <si>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</si>
  <si>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</si>
  <si>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</si>
  <si>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</si>
  <si>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</si>
  <si>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</si>
  <si>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</si>
  <si>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</si>
  <si>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</si>
  <si>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</si>
  <si>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</si>
  <si>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</si>
  <si>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</si>
  <si>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</si>
  <si>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</si>
  <si>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</si>
  <si>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</si>
  <si>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</si>
  <si>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</si>
  <si>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</si>
  <si>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</si>
  <si>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</si>
  <si>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</si>
  <si>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</si>
  <si>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</si>
  <si>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</si>
  <si>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</si>
  <si>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</si>
  <si>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</si>
  <si>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</si>
  <si>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</si>
  <si>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</si>
  <si>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</si>
  <si>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</si>
  <si>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</si>
  <si>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</si>
  <si>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</si>
  <si>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</si>
  <si>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</si>
  <si>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</si>
  <si>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</si>
  <si>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</si>
  <si>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</si>
  <si>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</si>
  <si>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</si>
  <si>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</si>
  <si>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</si>
  <si>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</si>
  <si>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</si>
  <si>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</si>
  <si>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</si>
  <si>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</si>
  <si>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</si>
  <si>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</si>
  <si>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</si>
  <si>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</si>
  <si>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</si>
  <si>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</si>
  <si>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</si>
  <si>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ESPARGIDOR DE ASFALTO PRESSURIZADO COM TANQUE DE 2500 L, REBOCÁVEL COM MOTOR A GASOLINA POTÊNCIA 3,4 HP - CHP DIURNO. AF_07/2014</t>
  </si>
  <si>
    <t>GUINDAUTO HIDRÁULICO, CAPACIDADE MÁXIMA DE CARGA 6200 KG, MOMENTO MÁXIMO DE CARGA 11,7 TM, ALCANCE MÁXIMO HORIZONTAL 9,70 M, INCLUSIVE CAMINHÃO TOCO PBT 16.000 KG, POTÊNCIA DE 189 CV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</si>
  <si>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</si>
  <si>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</si>
  <si>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</si>
  <si>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</si>
  <si>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</si>
  <si>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</si>
  <si>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</si>
  <si>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</si>
  <si>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</si>
  <si>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</si>
  <si>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GRUPO DE SOLDAGEM COM GERADOR A DIESEL 60 CV PARA SOLDA ELÉTRICA, SOBRE 04 RODAS, COM MOTOR 4 CILINDROS 600 A - CHP DIURNO. AF_02/2016</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</si>
  <si>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</si>
  <si>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</si>
  <si>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TRATOR DE ESTEIRAS, POTÊNCIA 125 HP, PESO OPERACIONAL 12,9 T, COM LÂMINA 2,7 M3 - CHP DIURNO. AF_10/2014</t>
  </si>
  <si>
    <t>ESCAVADEIRA HIDRÁULICA SOBRE ESTEIRAS, CAÇAMBA 1,20 M3, PESO OPERACIONAL 21 T, POTÊNCIA BRUTA 155 HP - CHP DIURNO. AF_06/2014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</si>
  <si>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</si>
  <si>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</si>
  <si>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</si>
  <si>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</si>
  <si>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</si>
  <si>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BATE-ESTACAS POR GRAVIDADE, POTÊNCIA DE 160 HP, PESO DO MARTELO ATÉ 3 TONELADAS - CHP DIURNO. AF_11/2014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</si>
  <si>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</si>
  <si>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</si>
  <si>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</si>
  <si>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</si>
  <si>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</si>
  <si>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</si>
  <si>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</si>
  <si>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</si>
  <si>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</si>
  <si>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</si>
  <si>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</si>
  <si>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</si>
  <si>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</si>
  <si>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</si>
  <si>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</si>
  <si>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</si>
  <si>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</si>
  <si>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</si>
  <si>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</si>
  <si>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</si>
  <si>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</si>
  <si>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</si>
  <si>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</si>
  <si>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</si>
  <si>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</si>
  <si>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</si>
  <si>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</si>
  <si>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</si>
  <si>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</si>
  <si>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</si>
  <si>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</si>
  <si>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</si>
  <si>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</si>
  <si>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</si>
  <si>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</si>
  <si>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</si>
  <si>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</si>
  <si>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</si>
  <si>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</si>
  <si>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</si>
  <si>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</si>
  <si>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</si>
  <si>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ROLO COMPACTADOR VIBRATORIO TANDEM, ACO LISO, POTENCIA 125 HP, PESO SEM/COM LASTRO 10,20/11,65 T, LARGURA DE TRABALHO 1,73 M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</si>
  <si>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</si>
  <si>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</si>
  <si>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</si>
  <si>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</si>
  <si>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</si>
  <si>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</si>
  <si>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</si>
  <si>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</si>
  <si>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</si>
  <si>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</si>
  <si>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</si>
  <si>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</si>
  <si>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</si>
  <si>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</si>
  <si>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</si>
  <si>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</si>
  <si>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</si>
  <si>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</si>
  <si>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</si>
  <si>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</si>
  <si>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</si>
  <si>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</si>
  <si>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</si>
  <si>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</si>
  <si>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</si>
  <si>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</si>
  <si>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</si>
  <si>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</si>
  <si>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</si>
  <si>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ESPARGIDOR DE ASFALTO PRESSURIZADO COM TANQUE DE 2500 L, REBOCÁVEL COM MOTOR A GASOLINA POTÊNCIA 3,4 HP - CHI DIURNO. AF_07/2014</t>
  </si>
  <si>
    <t>GUINDAUTO HIDRÁULICO, CAPACIDADE MÁXIMA DE CARGA 6200 KG, MOMENTO MÁXIMO DE CARGA 11,7 TM, ALCANCE MÁXIMO HORIZONTAL 9,70 M, INCLUSIVE CAMINHÃO TOCO PBT 16.000 KG, POTÊNCIA DE 189 CV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</si>
  <si>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</si>
  <si>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</si>
  <si>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</si>
  <si>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</si>
  <si>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</si>
  <si>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</si>
  <si>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</si>
  <si>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</si>
  <si>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</si>
  <si>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</si>
  <si>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</si>
  <si>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</si>
  <si>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</si>
  <si>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TRATOR DE ESTEIRAS, POTÊNCIA 125 HP, PESO OPERACIONAL 12,9 T, COM LÂMINA 2,7 M3 - CHI DIURNO. AF_10/2014</t>
  </si>
  <si>
    <t>ESCAVADEIRA HIDRÁULICA SOBRE ESTEIRAS, CAÇAMBA 1,20 M3, PESO OPERACIONAL 21 T, POTÊNCIA BRUTA 155 HP - CHI DIURNO. AF_06/2014</t>
  </si>
  <si>
    <t>BATE-ESTACAS POR GRAVIDADE, POTÊNCIA DE 160 HP, PESO DO MARTELO ATÉ 3 TONELADAS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</si>
  <si>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</si>
  <si>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</si>
  <si>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</si>
  <si>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</si>
  <si>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</si>
  <si>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</si>
  <si>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</si>
  <si>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</si>
  <si>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</si>
  <si>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</si>
  <si>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</si>
  <si>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</si>
  <si>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</si>
  <si>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</si>
  <si>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</si>
  <si>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</si>
  <si>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</si>
  <si>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</si>
  <si>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</si>
  <si>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</si>
  <si>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</si>
  <si>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</si>
  <si>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</si>
  <si>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</si>
  <si>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</si>
  <si>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</si>
  <si>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</si>
  <si>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</si>
  <si>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</si>
  <si>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</si>
  <si>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</si>
  <si>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</si>
  <si>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</si>
  <si>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</si>
  <si>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</si>
  <si>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</si>
  <si>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</si>
  <si>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</si>
  <si>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</si>
  <si>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</si>
  <si>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</si>
  <si>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</si>
  <si>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</si>
  <si>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</si>
  <si>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</si>
  <si>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</si>
  <si>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</si>
  <si>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ROLO COMPACTADOR VIBRATORIO TANDEM, ACO LISO, POTENCIA 125 HP, PESO SEM/COM LASTRO 10,20/11,65 T, LARGURA DE TRABALHO 1,73 M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</si>
  <si>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</si>
  <si>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</si>
  <si>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</si>
  <si>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</si>
  <si>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</si>
  <si>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</si>
  <si>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</si>
  <si>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</si>
  <si>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</si>
  <si>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USINA DE MISTURA ASFÁLTICA À QUENTE, TIPO CONTRA FLUXO, PROD 100 A 140 TON/HORA - CHI DIURNO. AF_12/2019</t>
  </si>
  <si>
    <t>USINA DE ASFALTO, TIPO GRAVIMÉTRICA, PROD 150 TON/HORA - CHI DIURNO. AF_12/2019</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</si>
  <si>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</si>
  <si>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</si>
  <si>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</si>
  <si>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</si>
  <si>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</si>
  <si>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</si>
  <si>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</si>
  <si>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</si>
  <si>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</si>
  <si>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</si>
  <si>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</si>
  <si>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</si>
  <si>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</si>
  <si>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</si>
  <si>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</si>
  <si>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</si>
  <si>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</si>
  <si>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</si>
  <si>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</si>
  <si>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</si>
  <si>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</si>
  <si>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</si>
  <si>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</si>
  <si>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</si>
  <si>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</si>
  <si>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</si>
  <si>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</si>
  <si>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</si>
  <si>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</si>
  <si>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</si>
  <si>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</si>
  <si>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</si>
  <si>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</si>
  <si>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</si>
  <si>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</si>
  <si>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</si>
  <si>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</si>
  <si>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</si>
  <si>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</si>
  <si>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</si>
  <si>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</si>
  <si>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</si>
  <si>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</si>
  <si>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</si>
  <si>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</si>
  <si>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</si>
  <si>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</si>
  <si>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</si>
  <si>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</si>
  <si>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</si>
  <si>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</si>
  <si>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</si>
  <si>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</si>
  <si>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</si>
  <si>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</si>
  <si>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</si>
  <si>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</si>
  <si>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</si>
  <si>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</si>
  <si>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</si>
  <si>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</si>
  <si>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</si>
  <si>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</si>
  <si>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</si>
  <si>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</si>
  <si>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</si>
  <si>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</si>
  <si>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</si>
  <si>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</si>
  <si>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</si>
  <si>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</si>
  <si>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</si>
  <si>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</si>
  <si>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</si>
  <si>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</si>
  <si>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</si>
  <si>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</si>
  <si>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</si>
  <si>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</si>
  <si>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</si>
  <si>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</si>
  <si>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</si>
  <si>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</si>
  <si>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</si>
  <si>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</si>
  <si>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</si>
  <si>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</si>
  <si>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</si>
  <si>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</si>
  <si>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</si>
  <si>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</si>
  <si>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</si>
  <si>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</si>
  <si>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</si>
  <si>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</si>
  <si>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</si>
  <si>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</si>
  <si>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</si>
  <si>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</si>
  <si>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</si>
  <si>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</si>
  <si>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</si>
  <si>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</si>
  <si>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</si>
  <si>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</si>
  <si>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</si>
  <si>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</si>
  <si>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</si>
  <si>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</si>
  <si>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</si>
  <si>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</si>
  <si>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</si>
  <si>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</si>
  <si>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</si>
  <si>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</si>
  <si>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</si>
  <si>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</si>
  <si>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</si>
  <si>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</si>
  <si>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</si>
  <si>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</si>
  <si>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</si>
  <si>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</si>
  <si>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</si>
  <si>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</si>
  <si>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</si>
  <si>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</si>
  <si>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</si>
  <si>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</si>
  <si>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</si>
  <si>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</si>
  <si>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</si>
  <si>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</si>
  <si>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</si>
  <si>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</si>
  <si>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</si>
  <si>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</si>
  <si>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</si>
  <si>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</si>
  <si>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</si>
  <si>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</si>
  <si>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</si>
  <si>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</si>
  <si>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</si>
  <si>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</si>
  <si>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</si>
  <si>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</si>
  <si>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</si>
  <si>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</si>
  <si>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</si>
  <si>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</si>
  <si>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</si>
  <si>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</si>
  <si>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</si>
  <si>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</si>
  <si>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</si>
  <si>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</si>
  <si>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</si>
  <si>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</si>
  <si>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</si>
  <si>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</si>
  <si>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</si>
  <si>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</si>
  <si>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</si>
  <si>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</si>
  <si>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</si>
  <si>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</si>
  <si>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</si>
  <si>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</si>
  <si>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</si>
  <si>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</si>
  <si>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</si>
  <si>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</si>
  <si>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</si>
  <si>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</si>
  <si>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</si>
  <si>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</si>
  <si>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</si>
  <si>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</si>
  <si>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</si>
  <si>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</si>
  <si>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</si>
  <si>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</si>
  <si>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</si>
  <si>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</si>
  <si>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</si>
  <si>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</si>
  <si>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</si>
  <si>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</si>
  <si>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</si>
  <si>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</si>
  <si>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</si>
  <si>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</si>
  <si>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</si>
  <si>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</si>
  <si>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</si>
  <si>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</si>
  <si>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</si>
  <si>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</si>
  <si>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</si>
  <si>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</si>
  <si>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</si>
  <si>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</si>
  <si>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</si>
  <si>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</si>
  <si>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</si>
  <si>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</si>
  <si>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</si>
  <si>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</si>
  <si>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</si>
  <si>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</si>
  <si>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</si>
  <si>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</si>
  <si>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</si>
  <si>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</si>
  <si>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</si>
  <si>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</si>
  <si>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</si>
  <si>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</si>
  <si>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</si>
  <si>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</si>
  <si>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</si>
  <si>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</si>
  <si>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</si>
  <si>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</si>
  <si>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</si>
  <si>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</si>
  <si>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</si>
  <si>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</si>
  <si>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</si>
  <si>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</si>
  <si>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</si>
  <si>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</si>
  <si>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</si>
  <si>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</si>
  <si>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</si>
  <si>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</si>
  <si>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</si>
  <si>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</si>
  <si>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</si>
  <si>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</si>
  <si>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</si>
  <si>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</si>
  <si>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</si>
  <si>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</si>
  <si>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</si>
  <si>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</si>
  <si>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</si>
  <si>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</si>
  <si>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</si>
  <si>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</si>
  <si>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</si>
  <si>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</si>
  <si>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</si>
  <si>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</si>
  <si>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</si>
  <si>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</si>
  <si>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</si>
  <si>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</si>
  <si>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</si>
  <si>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</si>
  <si>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</si>
  <si>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</si>
  <si>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</si>
  <si>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</si>
  <si>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</si>
  <si>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</si>
  <si>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</si>
  <si>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</si>
  <si>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</si>
  <si>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</si>
  <si>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</si>
  <si>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</si>
  <si>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</si>
  <si>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</si>
  <si>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</si>
  <si>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</si>
  <si>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</si>
  <si>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</si>
  <si>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</si>
  <si>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</si>
  <si>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</si>
  <si>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</si>
  <si>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</si>
  <si>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</si>
  <si>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</si>
  <si>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</si>
  <si>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</si>
  <si>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</si>
  <si>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</si>
  <si>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</si>
  <si>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</si>
  <si>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</si>
  <si>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</si>
  <si>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</si>
  <si>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</si>
  <si>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</si>
  <si>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</si>
  <si>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</si>
  <si>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</si>
  <si>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</si>
  <si>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</si>
  <si>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</si>
  <si>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</si>
  <si>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</si>
  <si>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</si>
  <si>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</si>
  <si>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</si>
  <si>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</si>
  <si>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</si>
  <si>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</si>
  <si>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</si>
  <si>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</si>
  <si>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</si>
  <si>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</si>
  <si>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</si>
  <si>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</si>
  <si>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</si>
  <si>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</si>
  <si>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</si>
  <si>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</si>
  <si>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</si>
  <si>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</si>
  <si>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</si>
  <si>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</si>
  <si>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</si>
  <si>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</si>
  <si>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</si>
  <si>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</si>
  <si>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</si>
  <si>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</si>
  <si>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</si>
  <si>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</si>
  <si>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</si>
  <si>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</si>
  <si>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</si>
  <si>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</si>
  <si>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</si>
  <si>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</si>
  <si>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</si>
  <si>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</si>
  <si>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</si>
  <si>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</si>
  <si>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</si>
  <si>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</si>
  <si>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</si>
  <si>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</si>
  <si>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</si>
  <si>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</si>
  <si>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</si>
  <si>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</si>
  <si>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</si>
  <si>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</si>
  <si>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</si>
  <si>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</si>
  <si>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</si>
  <si>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</si>
  <si>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</si>
  <si>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</si>
  <si>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</si>
  <si>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</si>
  <si>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</si>
  <si>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</si>
  <si>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</si>
  <si>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</si>
  <si>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</si>
  <si>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</si>
  <si>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</si>
  <si>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</si>
  <si>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</si>
  <si>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</si>
  <si>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</si>
  <si>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</si>
  <si>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</si>
  <si>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</si>
  <si>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</si>
  <si>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</si>
  <si>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</si>
  <si>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</si>
  <si>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</si>
  <si>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</si>
  <si>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</si>
  <si>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</si>
  <si>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</si>
  <si>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</si>
  <si>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</si>
  <si>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</si>
  <si>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</si>
  <si>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</si>
  <si>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</si>
  <si>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</si>
  <si>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</si>
  <si>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</si>
  <si>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</si>
  <si>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</si>
  <si>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</si>
  <si>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</si>
  <si>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</si>
  <si>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</si>
  <si>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</si>
  <si>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</si>
  <si>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</si>
  <si>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</si>
  <si>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</si>
  <si>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</si>
  <si>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</si>
  <si>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</si>
  <si>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</si>
  <si>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</si>
  <si>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</si>
  <si>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</si>
  <si>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</si>
  <si>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</si>
  <si>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</si>
  <si>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</si>
  <si>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</si>
  <si>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</si>
  <si>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</si>
  <si>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</si>
  <si>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</si>
  <si>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</si>
  <si>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</si>
  <si>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</si>
  <si>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</si>
  <si>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</si>
  <si>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</si>
  <si>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</si>
  <si>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</si>
  <si>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</si>
  <si>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</si>
  <si>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</si>
  <si>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</si>
  <si>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PERFURATRIZ ROTATIVA SOBRE ESTEIRA, TORQUE MAXIMO 2500 KGM, POTENCIA 110 HP, MOTOR DIESEL - MATERIAIS NA OPERAÇÃO. AF_05/2017</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</si>
  <si>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</si>
  <si>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</si>
  <si>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</si>
  <si>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</si>
  <si>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</si>
  <si>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</si>
  <si>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</si>
  <si>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</si>
  <si>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</si>
  <si>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</si>
  <si>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</si>
  <si>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</si>
  <si>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CENTRAL DE LAMA BENTONÍTICA (DEPÓSITO DE BENTONITA, MISTURADOR DE ALTA TURBULÊNCIA, SILOS DE ARMAZENAMENTO DE LAMA E ÁGUA, LABORATÓRIO DE CONTROLE DE QUALIDADE DA LAMA) - MATERIAIS NA OPERAÇÃO. AF_04/2019</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</si>
  <si>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</si>
  <si>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</si>
  <si>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</si>
  <si>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</si>
  <si>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</si>
  <si>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</si>
  <si>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ESCAVADEIRA HIDRÁULICA SOBRE ESTEIRA, PESO OPERACIONAL ENTRE 22,00 E 23,50 T, POTÊNCIA NOMINAL 139 HP, COM MARTELO ROMPEDOR HIDRÁULICO 1700 KG - MATERIAIS NA OPERAÇÃO. AF_04/2019</t>
  </si>
  <si>
    <t>FURADEIRA ELETROMAGNÉTICA, VELOCIDADE (SEM CARGA/ COM CARGA) 450/ 270 RPM, ESPESSURA MÁXIMA DA CHAPA A SER FURADA 50 MM, PORÇA DE ADESÃO MAGNÉTICA 17000 N, POTÊNCIA 1100 W, ALIMENTÇÃO 220 - 60 HZ, MONOFÁSICA - MATERIAIS NA OPERAÇÃO. AF_08/2019</t>
  </si>
  <si>
    <t>PERFURATRIZ HIDRÁULICA SOBRE ESTEIRA, TORQUE MÁXIMO 98 KNM, PROFUNDIDADE MÁXIMA 25 M, DIÂMETRO MÁXIMO 115 MM, POTÊNCIA MOTOR 190 HP - MATERIAIS NA OPERAÇÃO. AF_02/2021</t>
  </si>
  <si>
    <t>MÁQUINA DEMARCADORA DE FAIXA DE TRÁFEGO À FRIO, TRAÇÃO MANUAL, 4 CV, PRESSÃO MAX 3300 PSI, TANQUE 20 L - MATERIAIS NA OPERAÇÃO. AF_06/2021</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</si>
  <si>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</si>
  <si>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</si>
  <si>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</si>
  <si>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</si>
  <si>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</si>
  <si>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</si>
  <si>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</si>
  <si>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</si>
  <si>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</si>
  <si>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</si>
  <si>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</si>
  <si>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</si>
  <si>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</si>
  <si>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</si>
  <si>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</si>
  <si>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</si>
  <si>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</si>
  <si>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</si>
  <si>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</si>
  <si>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</si>
  <si>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</si>
  <si>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</si>
  <si>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</si>
  <si>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</si>
  <si>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</si>
  <si>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</si>
  <si>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</si>
  <si>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</si>
  <si>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</si>
  <si>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</si>
  <si>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</si>
  <si>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</si>
  <si>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</si>
  <si>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</si>
  <si>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</si>
  <si>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</si>
  <si>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</si>
  <si>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</si>
  <si>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</si>
  <si>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</si>
  <si>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</si>
  <si>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</si>
  <si>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</si>
  <si>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</si>
  <si>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</si>
  <si>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</si>
  <si>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</si>
  <si>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</si>
  <si>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</si>
  <si>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</si>
  <si>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</si>
  <si>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</si>
  <si>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</si>
  <si>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</si>
  <si>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</si>
  <si>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</si>
  <si>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</si>
  <si>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</si>
  <si>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</si>
  <si>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</si>
  <si>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</si>
  <si>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</si>
  <si>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</si>
  <si>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</si>
  <si>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</si>
  <si>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</si>
  <si>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</si>
  <si>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</si>
  <si>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</si>
  <si>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</si>
  <si>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</si>
  <si>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</si>
  <si>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</si>
  <si>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</si>
  <si>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</si>
  <si>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</si>
  <si>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</si>
  <si>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</si>
  <si>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</si>
  <si>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</si>
  <si>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</si>
  <si>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</si>
  <si>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</si>
  <si>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</si>
  <si>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</si>
  <si>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</si>
  <si>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</si>
  <si>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</si>
  <si>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</si>
  <si>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</si>
  <si>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</si>
  <si>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</si>
  <si>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</si>
  <si>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</si>
  <si>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</si>
  <si>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</si>
  <si>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</si>
  <si>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</si>
  <si>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</si>
  <si>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</si>
  <si>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</si>
  <si>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</si>
  <si>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</si>
  <si>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</si>
  <si>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</si>
  <si>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</si>
  <si>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</si>
  <si>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</si>
  <si>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</si>
  <si>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</si>
  <si>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</si>
  <si>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</si>
  <si>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</si>
  <si>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</si>
  <si>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</si>
  <si>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</si>
  <si>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</si>
  <si>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</si>
  <si>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</si>
  <si>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</si>
  <si>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</si>
  <si>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</si>
  <si>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</si>
  <si>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</si>
  <si>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DRENO SUBSUPERFICIAL (SEÇÃO 0,40 X 0,40 M), COM TUBO DE PEAD CORRUGADO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</si>
  <si>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</si>
  <si>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</si>
  <si>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</si>
  <si>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</si>
  <si>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</si>
  <si>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</si>
  <si>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</si>
  <si>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</si>
  <si>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</si>
  <si>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</si>
  <si>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</si>
  <si>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</si>
  <si>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</si>
  <si>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</si>
  <si>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</si>
  <si>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BRITA, ENVOLVIDO COM MANTA GEOTÊXTIL, INCLUSIVE CONEXÕES. AF_07/2021</t>
  </si>
  <si>
    <t>TUBO DE PEAD CORRUGADO PERFURADO, DN 100 MM, PARA DRENO - FORNECIMENTO E ASSENTAMENTO. AF_07/2021</t>
  </si>
  <si>
    <t>TUBO DE CONCRETO SIMPLES POROSO, DN 200 MM, PARA DRENO - FORNECIMENTO E ASSENTAMENTO. AF_07/2021</t>
  </si>
  <si>
    <t>JUNÇÃO SIMPLES DE PVC, 45 GRAUS, SÉRIE NORMAL, PARA ESGOTO PREDIAL, DN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</si>
  <si>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</si>
  <si>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</si>
  <si>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</si>
  <si>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</si>
  <si>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</si>
  <si>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</si>
  <si>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</si>
  <si>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</si>
  <si>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BARBACÃ, DN 100 MM, COM MATERIAL DRENANTE. AF_07/2021</t>
  </si>
  <si>
    <t>DRENO BARBACÃ, DN 75 MM, COM MATERIAL DRENANTE. AF_07/2021</t>
  </si>
  <si>
    <t>DRENO BARBACÃ, DN 50 MM, COM MATERIAL DRENANTE. AF_07/2021</t>
  </si>
  <si>
    <t>GEOTÊXTIL NÃO TECIDO 100% POLIÉSTER, RESISTÊNCIA A TRAÇÃO DE 31 KN/M (RT-31), INSTALADO EM DRENO - FORNECIMENTO E INSTALAÇÃO. AF_07/2021</t>
  </si>
  <si>
    <t>CAIXA COM GRELHA SIMPLES RETANGULAR, EM CONCRETO PRÉ-MOLDADO, DIMENSÕES INTERNAS: 0,6X1,0X1,0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</si>
  <si>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</si>
  <si>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</si>
  <si>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</si>
  <si>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</si>
  <si>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</si>
  <si>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</si>
  <si>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</si>
  <si>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</si>
  <si>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</si>
  <si>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</si>
  <si>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</si>
  <si>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</si>
  <si>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</si>
  <si>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</si>
  <si>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</si>
  <si>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</si>
  <si>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</si>
  <si>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</si>
  <si>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</si>
  <si>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</si>
  <si>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</si>
  <si>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</si>
  <si>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</si>
  <si>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</si>
  <si>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</si>
  <si>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</si>
  <si>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</si>
  <si>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</si>
  <si>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</si>
  <si>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</si>
  <si>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</si>
  <si>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</si>
  <si>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</si>
  <si>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</si>
  <si>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</si>
  <si>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</si>
  <si>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</si>
  <si>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</si>
  <si>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</si>
  <si>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</si>
  <si>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</si>
  <si>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</si>
  <si>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</si>
  <si>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</si>
  <si>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</si>
  <si>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</si>
  <si>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</si>
  <si>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</si>
  <si>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</si>
  <si>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</si>
  <si>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</si>
  <si>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</si>
  <si>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</si>
  <si>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</si>
  <si>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</si>
  <si>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</si>
  <si>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</si>
  <si>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</si>
  <si>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</si>
  <si>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</si>
  <si>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</si>
  <si>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</si>
  <si>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</si>
  <si>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</si>
  <si>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</si>
  <si>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</si>
  <si>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</si>
  <si>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</si>
  <si>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</si>
  <si>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</si>
  <si>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</si>
  <si>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</si>
  <si>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</si>
  <si>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</si>
  <si>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</si>
  <si>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</si>
  <si>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</si>
  <si>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</si>
  <si>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</si>
  <si>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</si>
  <si>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</si>
  <si>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</si>
  <si>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</si>
  <si>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</si>
  <si>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</si>
  <si>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</si>
  <si>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</si>
  <si>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</si>
  <si>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</si>
  <si>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</si>
  <si>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</si>
  <si>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</si>
  <si>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</si>
  <si>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</si>
  <si>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</si>
  <si>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</si>
  <si>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</si>
  <si>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</si>
  <si>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</si>
  <si>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</si>
  <si>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</si>
  <si>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</si>
  <si>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</si>
  <si>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</si>
  <si>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</si>
  <si>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</si>
  <si>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</si>
  <si>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</si>
  <si>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</si>
  <si>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</si>
  <si>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</si>
  <si>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</si>
  <si>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</si>
  <si>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</si>
  <si>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</si>
  <si>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</si>
  <si>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</si>
  <si>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</si>
  <si>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</si>
  <si>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</si>
  <si>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</si>
  <si>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</si>
  <si>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</si>
  <si>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</si>
  <si>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</si>
  <si>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</si>
  <si>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</si>
  <si>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</si>
  <si>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</si>
  <si>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</si>
  <si>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</si>
  <si>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</si>
  <si>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</si>
  <si>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</si>
  <si>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</si>
  <si>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</si>
  <si>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</si>
  <si>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</si>
  <si>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</si>
  <si>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</si>
  <si>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</si>
  <si>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</si>
  <si>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</si>
  <si>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</si>
  <si>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</si>
  <si>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</si>
  <si>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</si>
  <si>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</si>
  <si>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</si>
  <si>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</si>
  <si>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</si>
  <si>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</si>
  <si>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</si>
  <si>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</si>
  <si>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</si>
  <si>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</si>
  <si>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</si>
  <si>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</si>
  <si>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</si>
  <si>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</si>
  <si>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</si>
  <si>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</si>
  <si>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</si>
  <si>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</si>
  <si>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</si>
  <si>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</si>
  <si>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</si>
  <si>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</si>
  <si>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</si>
  <si>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</si>
  <si>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</si>
  <si>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</si>
  <si>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</si>
  <si>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</si>
  <si>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</si>
  <si>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</si>
  <si>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</si>
  <si>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</si>
  <si>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</si>
  <si>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</si>
  <si>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</si>
  <si>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</si>
  <si>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</si>
  <si>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</si>
  <si>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</si>
  <si>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</si>
  <si>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</si>
  <si>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</si>
  <si>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</si>
  <si>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</si>
  <si>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</si>
  <si>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</si>
  <si>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</si>
  <si>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</si>
  <si>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</si>
  <si>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</si>
  <si>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</si>
  <si>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</si>
  <si>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</si>
  <si>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</si>
  <si>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</si>
  <si>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</si>
  <si>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</si>
  <si>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</si>
  <si>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BATENTE PARA PORTA DE MADEIRA, PADRÃO MÉDIO - FORNECIMENTO E MONTAGEM.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</si>
  <si>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</si>
  <si>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</si>
  <si>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</si>
  <si>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</si>
  <si>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</si>
  <si>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</si>
  <si>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</si>
  <si>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</si>
  <si>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</si>
  <si>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</si>
  <si>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</si>
  <si>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</si>
  <si>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</si>
  <si>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</si>
  <si>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</si>
  <si>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</si>
  <si>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</si>
  <si>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</si>
  <si>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</si>
  <si>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</si>
  <si>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</si>
  <si>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</si>
  <si>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</si>
  <si>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</si>
  <si>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</si>
  <si>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</si>
  <si>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</si>
  <si>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</si>
  <si>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</si>
  <si>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</si>
  <si>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</si>
  <si>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</si>
  <si>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</si>
  <si>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</si>
  <si>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</si>
  <si>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</si>
  <si>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</si>
  <si>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</si>
  <si>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</si>
  <si>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</si>
  <si>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</si>
  <si>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</si>
  <si>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</si>
  <si>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</si>
  <si>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</si>
  <si>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</si>
  <si>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</si>
  <si>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</si>
  <si>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</si>
  <si>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</si>
  <si>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</si>
  <si>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</si>
  <si>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</si>
  <si>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</si>
  <si>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</si>
  <si>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</si>
  <si>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</si>
  <si>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</si>
  <si>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</si>
  <si>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</si>
  <si>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</si>
  <si>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</si>
  <si>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</si>
  <si>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</si>
  <si>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</si>
  <si>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</si>
  <si>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</si>
  <si>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</si>
  <si>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</si>
  <si>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</si>
  <si>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</si>
  <si>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</si>
  <si>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</si>
  <si>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</si>
  <si>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</si>
  <si>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</si>
  <si>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</si>
  <si>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</si>
  <si>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</si>
  <si>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</si>
  <si>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</si>
  <si>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</si>
  <si>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</si>
  <si>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</si>
  <si>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</si>
  <si>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</si>
  <si>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</si>
  <si>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</si>
  <si>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</si>
  <si>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</si>
  <si>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</si>
  <si>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</si>
  <si>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PORTA DE FERRO, DE ABRIR, TIPO GRADE COM CHAPA, COM GUARNIÇÕES. AF_12/2019</t>
  </si>
  <si>
    <t>GRADIL EM FERRO FIXADO EM VÃOS DE JANELAS, FORMADO POR BARRAS CHATAS DE 25X4,8 MM. AF_04/2019</t>
  </si>
  <si>
    <t>GRADIL EM ALUMÍNIO FIXADO EM VÃOS DE JANELAS, FORMADO POR TUBOS DE 3/4". AF_04/2019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</si>
  <si>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</si>
  <si>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</si>
  <si>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</si>
  <si>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</si>
  <si>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</si>
  <si>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</si>
  <si>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</si>
  <si>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MOLA HIDRAULICA DE PISO PARA PORTA DE VIDRO TEMPERADO. AF_01/2021</t>
  </si>
  <si>
    <t>JOGO DE FERRAGENS CROMADAS PARA PORTA DE VIDRO TEMPERADO, UMA FOLHA COMPOSTO DE DOBRADICAS SUPERIOR E INFERIOR, TRINCO, FECHADURA, CONTRA FECHADURA COM CAPUCHINHO SEM MOLA E PUXADOR. AF_01/2021</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</si>
  <si>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</si>
  <si>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</si>
  <si>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</si>
  <si>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</si>
  <si>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</si>
  <si>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</si>
  <si>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</si>
  <si>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</si>
  <si>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</si>
  <si>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</si>
  <si>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</si>
  <si>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</si>
  <si>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</si>
  <si>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</si>
  <si>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</si>
  <si>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</si>
  <si>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</si>
  <si>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</si>
  <si>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</si>
  <si>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</si>
  <si>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</si>
  <si>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</si>
  <si>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</si>
  <si>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</si>
  <si>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</si>
  <si>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ALARGAMENTO DE BASE DE TUBULÃO A CÉU ABERTO, ESCAVAÇÃO MANUAL, CONCRETO FEITO EM OBRA E LANÇADO COM JERICA. AF_05/2020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</si>
  <si>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</si>
  <si>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</si>
  <si>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</si>
  <si>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</si>
  <si>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</si>
  <si>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</si>
  <si>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</si>
  <si>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</si>
  <si>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</si>
  <si>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</si>
  <si>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</si>
  <si>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</si>
  <si>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</si>
  <si>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</si>
  <si>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</si>
  <si>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</si>
  <si>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</si>
  <si>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</si>
  <si>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</si>
  <si>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</si>
  <si>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</si>
  <si>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</si>
  <si>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</si>
  <si>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</si>
  <si>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</si>
  <si>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</si>
  <si>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</si>
  <si>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</si>
  <si>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</si>
  <si>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</si>
  <si>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</si>
  <si>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</si>
  <si>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</si>
  <si>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</si>
  <si>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</si>
  <si>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</si>
  <si>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</si>
  <si>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</si>
  <si>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</si>
  <si>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</si>
  <si>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</si>
  <si>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</si>
  <si>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</si>
  <si>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</si>
  <si>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</si>
  <si>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</si>
  <si>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</si>
  <si>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</si>
  <si>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</si>
  <si>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</si>
  <si>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</si>
  <si>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</si>
  <si>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</si>
  <si>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</si>
  <si>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</si>
  <si>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</si>
  <si>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</si>
  <si>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</si>
  <si>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</si>
  <si>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</si>
  <si>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</si>
  <si>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</si>
  <si>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</si>
  <si>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</si>
  <si>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</si>
  <si>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</si>
  <si>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</si>
  <si>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</si>
  <si>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</si>
  <si>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</si>
  <si>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</si>
  <si>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</si>
  <si>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</si>
  <si>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</si>
  <si>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</si>
  <si>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</si>
  <si>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</si>
  <si>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</si>
  <si>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</si>
  <si>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</si>
  <si>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</si>
  <si>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</si>
  <si>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</si>
  <si>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</si>
  <si>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</si>
  <si>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</si>
  <si>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</si>
  <si>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</si>
  <si>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</si>
  <si>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</si>
  <si>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</si>
  <si>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</si>
  <si>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</si>
  <si>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</si>
  <si>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</si>
  <si>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</si>
  <si>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</si>
  <si>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</si>
  <si>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</si>
  <si>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</si>
  <si>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</si>
  <si>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</si>
  <si>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</si>
  <si>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</si>
  <si>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</si>
  <si>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</si>
  <si>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</si>
  <si>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</si>
  <si>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</si>
  <si>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</si>
  <si>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</si>
  <si>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</si>
  <si>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</si>
  <si>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</si>
  <si>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</si>
  <si>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</si>
  <si>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</si>
  <si>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</si>
  <si>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</si>
  <si>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</si>
  <si>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</si>
  <si>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</si>
  <si>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</si>
  <si>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</si>
  <si>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</si>
  <si>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</si>
  <si>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</si>
  <si>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</si>
  <si>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</si>
  <si>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</si>
  <si>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</si>
  <si>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</si>
  <si>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</si>
  <si>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</si>
  <si>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</si>
  <si>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</si>
  <si>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</si>
  <si>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</si>
  <si>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</si>
  <si>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</si>
  <si>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</si>
  <si>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</si>
  <si>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</si>
  <si>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</si>
  <si>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</si>
  <si>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</si>
  <si>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</si>
  <si>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</si>
  <si>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</si>
  <si>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</si>
  <si>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</si>
  <si>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</si>
  <si>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</si>
  <si>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</si>
  <si>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</si>
  <si>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</si>
  <si>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</si>
  <si>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</si>
  <si>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</si>
  <si>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</si>
  <si>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</si>
  <si>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</si>
  <si>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</si>
  <si>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</si>
  <si>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</si>
  <si>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</si>
  <si>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</si>
  <si>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</si>
  <si>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</si>
  <si>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</si>
  <si>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</si>
  <si>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</si>
  <si>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</si>
  <si>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</si>
  <si>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</si>
  <si>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</si>
  <si>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</si>
  <si>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</si>
  <si>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</si>
  <si>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</si>
  <si>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</si>
  <si>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</si>
  <si>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</si>
  <si>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</si>
  <si>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</si>
  <si>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</si>
  <si>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</si>
  <si>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</si>
  <si>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</si>
  <si>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</si>
  <si>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</si>
  <si>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</si>
  <si>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</si>
  <si>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</si>
  <si>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</si>
  <si>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</si>
  <si>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</si>
  <si>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</si>
  <si>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</si>
  <si>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</si>
  <si>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</si>
  <si>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</si>
  <si>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</si>
  <si>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</si>
  <si>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</si>
  <si>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</si>
  <si>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</si>
  <si>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</si>
  <si>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</si>
  <si>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</si>
  <si>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</si>
  <si>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</si>
  <si>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</si>
  <si>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</si>
  <si>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</si>
  <si>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</si>
  <si>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</si>
  <si>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ARMAÇÃO VERTICAL DE ALVENARIA ESTRUTURAL; DIÂMETRO DE 10,0 MM. AF_09/2021</t>
  </si>
  <si>
    <t>ARMAÇÃO VERTICAL DE ALVENARIA ESTRUTURAL; DIÂMETRO DE 12,5 MM. AF_09/2021</t>
  </si>
  <si>
    <t>ARMAÇÃO DE VERGA E CONTRAVERGA DE ALVENARIA ESTRUTURAL; DIÂMETRO DE 8,0 MM. AF_09/2021</t>
  </si>
  <si>
    <t>ARMAÇÃO DE VERGA E CONTRAVERGA DE ALVENARIA ESTRUTURAL; DIÂMETRO DE 10,0 MM. AF_09/2021</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</si>
  <si>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</si>
  <si>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</si>
  <si>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</si>
  <si>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</si>
  <si>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</si>
  <si>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</si>
  <si>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</si>
  <si>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</si>
  <si>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</si>
  <si>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</si>
  <si>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</si>
  <si>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GRAUTEAMENTO VERTICAL EM ALVENARIA ESTRUTURAL. AF_09/2021</t>
  </si>
  <si>
    <t>GRAUTEAMENTO DE CINTA INTERMEDIÁRIA OU DE CONTRAVERGA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</si>
  <si>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</si>
  <si>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</si>
  <si>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</si>
  <si>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</si>
  <si>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</si>
  <si>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</si>
  <si>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</si>
  <si>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</si>
  <si>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</si>
  <si>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</si>
  <si>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</si>
  <si>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</si>
  <si>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</si>
  <si>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</si>
  <si>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</si>
  <si>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</si>
  <si>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</si>
  <si>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</si>
  <si>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</si>
  <si>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</si>
  <si>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</si>
  <si>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</si>
  <si>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</si>
  <si>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</si>
  <si>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</si>
  <si>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</si>
  <si>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</si>
  <si>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</si>
  <si>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</si>
  <si>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</si>
  <si>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</si>
  <si>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</si>
  <si>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</si>
  <si>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</si>
  <si>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</si>
  <si>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LANÇAMENTO COM USO DE BALDES, ADENSAMENTO E ACABAMENTO DE CONCRETO EM ESTRUTURAS. AF_02/2022</t>
  </si>
  <si>
    <t>CONCRETAGEM DE PILARES, FCK = 25 MPA, COM USO DE GRUA - LANÇAMENTO, ADENSAMENTO E ACABAMENTO. AF_02/2022</t>
  </si>
  <si>
    <t>LANÇAMENTO COM USO DE BOMBA, ADENSAMENTO E ACABAMENTO DE CONCRETO EM ESTRUTURAS. AF_02/2022</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</si>
  <si>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</si>
  <si>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</si>
  <si>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</si>
  <si>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</si>
  <si>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</si>
  <si>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</si>
  <si>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PILARES, FCK=25 MPA, COM USO DE JERICAS EM ELEVADOR DE CABO - LANÇAMENTO, ADENSAMENTO E ACABAMENTO. AF_02/2022</t>
  </si>
  <si>
    <t>CONCRETAGEM DE PILARES, FCK=25 MPA, COM USO DE JERICAS EM CREMALHEIRA - LANÇAMENTO, ADENSAMENTO E ACABAMENTO. AF_02/2022</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</si>
  <si>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</si>
  <si>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</si>
  <si>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</si>
  <si>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</si>
  <si>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</si>
  <si>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</si>
  <si>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</si>
  <si>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</si>
  <si>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</si>
  <si>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</si>
  <si>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</si>
  <si>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</si>
  <si>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</si>
  <si>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</si>
  <si>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</si>
  <si>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</si>
  <si>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</si>
  <si>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</si>
  <si>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</si>
  <si>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</si>
  <si>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</si>
  <si>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</si>
  <si>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</si>
  <si>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</si>
  <si>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</si>
  <si>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</si>
  <si>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</si>
  <si>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</si>
  <si>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</si>
  <si>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</si>
  <si>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</si>
  <si>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</si>
  <si>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</si>
  <si>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</si>
  <si>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</si>
  <si>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</si>
  <si>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</si>
  <si>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</si>
  <si>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</si>
  <si>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</si>
  <si>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</si>
  <si>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</si>
  <si>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</si>
  <si>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</si>
  <si>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</si>
  <si>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</si>
  <si>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</si>
  <si>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</si>
  <si>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</si>
  <si>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</si>
  <si>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</si>
  <si>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</si>
  <si>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</si>
  <si>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</si>
  <si>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</si>
  <si>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</si>
  <si>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</si>
  <si>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</si>
  <si>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</si>
  <si>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</si>
  <si>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</si>
  <si>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</si>
  <si>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</si>
  <si>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</si>
  <si>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</si>
  <si>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</si>
  <si>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</si>
  <si>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</si>
  <si>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</si>
  <si>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</si>
  <si>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</si>
  <si>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</si>
  <si>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</si>
  <si>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</si>
  <si>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</si>
  <si>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</si>
  <si>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</si>
  <si>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</si>
  <si>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</si>
  <si>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</si>
  <si>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</si>
  <si>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</si>
  <si>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</si>
  <si>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</si>
  <si>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</si>
  <si>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</si>
  <si>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ABRIGO PARA HIDRANTE, 90X60X17CM, COM REGISTRO GLOBO ANGULAR 45 GRAUS 2 1/2", ADAPTADOR STORZ 2 1/2", MANGUEIRA DE INCÊNDIO 20M, REDUÇÃO 2 1/2" X 1 1/2" E ESGUICHO EM LATÃO 1 1/2" - FORNECIMENTO E INSTALAÇÃO. AF_10/2020</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</si>
  <si>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</si>
  <si>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</si>
  <si>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</si>
  <si>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</si>
  <si>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</si>
  <si>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</si>
  <si>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</si>
  <si>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</si>
  <si>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</si>
  <si>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RASGO E CHUMBAMENTO EM ALVENARIA PARA TUBOS DE SPLIT PAREDE DE 9000 A 24000 BTUS/H. AF_11/2021</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</si>
  <si>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</si>
  <si>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</si>
  <si>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</si>
  <si>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</si>
  <si>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</si>
  <si>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</si>
  <si>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</si>
  <si>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</si>
  <si>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</si>
  <si>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</si>
  <si>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</si>
  <si>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</si>
  <si>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</si>
  <si>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</si>
  <si>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</si>
  <si>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</si>
  <si>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</si>
  <si>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</si>
  <si>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</si>
  <si>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</si>
  <si>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</si>
  <si>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</si>
  <si>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</si>
  <si>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</si>
  <si>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</si>
  <si>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</si>
  <si>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</si>
  <si>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</si>
  <si>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</si>
  <si>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</si>
  <si>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</si>
  <si>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CONEXÃO SOLDADA, DN 40 (1 1/2"),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</si>
  <si>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</si>
  <si>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</si>
  <si>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</si>
  <si>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</si>
  <si>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</si>
  <si>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</si>
  <si>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</si>
  <si>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</si>
  <si>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</si>
  <si>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</si>
  <si>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</si>
  <si>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</si>
  <si>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</si>
  <si>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</si>
  <si>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</si>
  <si>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</si>
  <si>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</si>
  <si>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</si>
  <si>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</si>
  <si>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</si>
  <si>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</si>
  <si>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</si>
  <si>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</si>
  <si>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</si>
  <si>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</si>
  <si>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</si>
  <si>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</si>
  <si>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</si>
  <si>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</si>
  <si>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</si>
  <si>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</si>
  <si>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</si>
  <si>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</si>
  <si>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</si>
  <si>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</si>
  <si>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</si>
  <si>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</si>
  <si>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LUVA DE CORRER, PVC, SOLDÁVEL, DN 25MM, INSTALADO EM RAMAL OU SUB-RAMAL DE ÁGUA - FORNECIMENTO E INSTALAÇÃO. AF_12/2014</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</si>
  <si>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</si>
  <si>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</si>
  <si>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</si>
  <si>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</si>
  <si>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</si>
  <si>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</si>
  <si>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</si>
  <si>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</si>
  <si>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</si>
  <si>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</si>
  <si>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</si>
  <si>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</si>
  <si>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</si>
  <si>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</si>
  <si>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</si>
  <si>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</si>
  <si>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</si>
  <si>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</si>
  <si>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</si>
  <si>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</si>
  <si>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</si>
  <si>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</si>
  <si>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</si>
  <si>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</si>
  <si>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</si>
  <si>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</si>
  <si>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</si>
  <si>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</si>
  <si>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</si>
  <si>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</si>
  <si>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</si>
  <si>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</si>
  <si>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</si>
  <si>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</si>
  <si>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</si>
  <si>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</si>
  <si>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</si>
  <si>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</si>
  <si>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</si>
  <si>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</si>
  <si>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</si>
  <si>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</si>
  <si>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</si>
  <si>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</si>
  <si>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</si>
  <si>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</si>
  <si>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</si>
  <si>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</si>
  <si>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</si>
  <si>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</si>
  <si>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</si>
  <si>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</si>
  <si>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</si>
  <si>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</si>
  <si>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</si>
  <si>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</si>
  <si>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</si>
  <si>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</si>
  <si>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</si>
  <si>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</si>
  <si>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</si>
  <si>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</si>
  <si>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</si>
  <si>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</si>
  <si>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</si>
  <si>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</si>
  <si>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</si>
  <si>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</si>
  <si>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</si>
  <si>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</si>
  <si>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</si>
  <si>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</si>
  <si>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</si>
  <si>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</si>
  <si>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</si>
  <si>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</si>
  <si>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</si>
  <si>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</si>
  <si>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</si>
  <si>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</si>
  <si>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</si>
  <si>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</si>
  <si>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</si>
  <si>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</si>
  <si>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</si>
  <si>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</si>
  <si>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</si>
  <si>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</si>
  <si>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</si>
  <si>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</si>
  <si>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</si>
  <si>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</si>
  <si>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</si>
  <si>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</si>
  <si>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</si>
  <si>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</si>
  <si>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</si>
  <si>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</si>
  <si>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</si>
  <si>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</si>
  <si>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</si>
  <si>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</si>
  <si>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</si>
  <si>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</si>
  <si>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</si>
  <si>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</si>
  <si>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</si>
  <si>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</si>
  <si>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</si>
  <si>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</si>
  <si>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</si>
  <si>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</si>
  <si>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</si>
  <si>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</si>
  <si>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</si>
  <si>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</si>
  <si>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</si>
  <si>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</si>
  <si>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</si>
  <si>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</si>
  <si>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</si>
  <si>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</si>
  <si>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</si>
  <si>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</si>
  <si>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</si>
  <si>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</si>
  <si>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</si>
  <si>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</si>
  <si>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</si>
  <si>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</si>
  <si>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</si>
  <si>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</si>
  <si>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</si>
  <si>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</si>
  <si>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</si>
  <si>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</si>
  <si>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</si>
  <si>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</si>
  <si>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</si>
  <si>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</si>
  <si>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</si>
  <si>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</si>
  <si>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</si>
  <si>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</si>
  <si>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</si>
  <si>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</si>
  <si>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</si>
  <si>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SPRINKLER TIPO PENDENTE, 68 °C, UNIÃO POR ROSCA DN 15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</si>
  <si>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</si>
  <si>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</si>
  <si>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</si>
  <si>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</si>
  <si>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</si>
  <si>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</si>
  <si>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</si>
  <si>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</si>
  <si>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</si>
  <si>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</si>
  <si>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</si>
  <si>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</si>
  <si>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</si>
  <si>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</si>
  <si>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</si>
  <si>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</si>
  <si>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</si>
  <si>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</si>
  <si>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</si>
  <si>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</si>
  <si>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</si>
  <si>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</si>
  <si>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</si>
  <si>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</si>
  <si>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</si>
  <si>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</si>
  <si>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EM AÇO, CONEXÃO SOLDADA, DN 32 (1 1/4"), INSTALADO EM REDE DE ALIMENTAÇÃO PARA HIDRANTE - FORNECIMENTO E INSTALAÇÃO. AF_10/2020</t>
  </si>
  <si>
    <t>LUVA, EM AÇO, CONEXÃO SOLDADA, DN 40 (1 1/2"),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</si>
  <si>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</si>
  <si>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</si>
  <si>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</si>
  <si>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</si>
  <si>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</si>
  <si>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</si>
  <si>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</si>
  <si>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</si>
  <si>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</si>
  <si>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</si>
  <si>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</si>
  <si>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</si>
  <si>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</si>
  <si>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</si>
  <si>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</si>
  <si>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</si>
  <si>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</si>
  <si>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</si>
  <si>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</si>
  <si>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</si>
  <si>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</si>
  <si>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</si>
  <si>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</si>
  <si>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</si>
  <si>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</si>
  <si>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</si>
  <si>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</si>
  <si>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EM AÇO, CONEXÃO SOLDADA, DN 40 (1 1/2"),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</si>
  <si>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</si>
  <si>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</si>
  <si>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</si>
  <si>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</si>
  <si>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</si>
  <si>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</si>
  <si>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</si>
  <si>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</si>
  <si>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</si>
  <si>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</si>
  <si>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</si>
  <si>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</si>
  <si>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</si>
  <si>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</si>
  <si>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</si>
  <si>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</si>
  <si>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</si>
  <si>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</si>
  <si>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</si>
  <si>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</si>
  <si>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</si>
  <si>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</si>
  <si>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</si>
  <si>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</si>
  <si>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</si>
  <si>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</si>
  <si>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</si>
  <si>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</si>
  <si>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</si>
  <si>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</si>
  <si>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</si>
  <si>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</si>
  <si>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</si>
  <si>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</si>
  <si>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</si>
  <si>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</si>
  <si>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</si>
  <si>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</si>
  <si>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</si>
  <si>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</si>
  <si>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</si>
  <si>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</si>
  <si>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</si>
  <si>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</si>
  <si>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</si>
  <si>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</si>
  <si>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</si>
  <si>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</si>
  <si>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</si>
  <si>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</si>
  <si>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</si>
  <si>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</si>
  <si>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</si>
  <si>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</si>
  <si>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</si>
  <si>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</si>
  <si>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</si>
  <si>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</si>
  <si>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</si>
  <si>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</si>
  <si>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</si>
  <si>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</si>
  <si>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</si>
  <si>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</si>
  <si>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</si>
  <si>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</si>
  <si>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</si>
  <si>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</si>
  <si>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</si>
  <si>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</si>
  <si>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</si>
  <si>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</si>
  <si>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</si>
  <si>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</si>
  <si>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</si>
  <si>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</si>
  <si>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</si>
  <si>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</si>
  <si>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</si>
  <si>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</si>
  <si>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</si>
  <si>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</si>
  <si>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</si>
  <si>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</si>
  <si>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</si>
  <si>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</si>
  <si>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</si>
  <si>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</si>
  <si>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</si>
  <si>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POLIÉSTER REFORÇADO COM FIBRA DE VIDRO, 500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</si>
  <si>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</si>
  <si>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</si>
  <si>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</si>
  <si>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5000 LITROS - FORNECIMENTO E INSTALAÇÃO. AF_06/2021</t>
  </si>
  <si>
    <t>CAIXA D´ÁGUA EM POLIÉSTER REFORÇADO COM FIBRA DE VIDRO, 10000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</si>
  <si>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</si>
  <si>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</si>
  <si>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TANQUE DE LOUÇA BRANCA COM COLUNA, 30L OU EQUIVALENTE - FORNECIMENTO E INSTALAÇÃO. AF_01/2020</t>
  </si>
  <si>
    <t>TANQUE DE LOUÇA BRANCA SUSPENSO, 18L OU EQUIVALENTE - FORNECIMENTO E INSTALAÇÃO. AF_01/2020</t>
  </si>
  <si>
    <t>TANQUE DE MÁRMORE SINTÉTICO SUSPENSO, 22L OU EQUIVALENTE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</si>
  <si>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</si>
  <si>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</si>
  <si>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</si>
  <si>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</si>
  <si>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</si>
  <si>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</si>
  <si>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</si>
  <si>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</si>
  <si>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</si>
  <si>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</si>
  <si>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</si>
  <si>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</si>
  <si>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APARELHO MISTURADOR DE MESA PARA PIA DE COZINHA, PADRÃO MÉDIO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</si>
  <si>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</si>
  <si>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</si>
  <si>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</si>
  <si>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</si>
  <si>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</si>
  <si>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</si>
  <si>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</si>
  <si>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</si>
  <si>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</si>
  <si>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</si>
  <si>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</si>
  <si>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</si>
  <si>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</si>
  <si>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</si>
  <si>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</si>
  <si>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</si>
  <si>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</si>
  <si>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</si>
  <si>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</si>
  <si>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</si>
  <si>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</si>
  <si>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</si>
  <si>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</si>
  <si>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</si>
  <si>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</si>
  <si>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</si>
  <si>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</si>
  <si>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</si>
  <si>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</si>
  <si>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</si>
  <si>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</si>
  <si>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</si>
  <si>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</si>
  <si>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</si>
  <si>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</si>
  <si>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</si>
  <si>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</si>
  <si>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</si>
  <si>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</si>
  <si>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</si>
  <si>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</si>
  <si>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</si>
  <si>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</si>
  <si>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</si>
  <si>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</si>
  <si>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</si>
  <si>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</si>
  <si>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</si>
  <si>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</si>
  <si>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</si>
  <si>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</si>
  <si>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REGISTRO DE PRESSÃO BRUTO, LATÃO, ROSCÁVEL, 1/2"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</si>
  <si>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</si>
  <si>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</si>
  <si>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</si>
  <si>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</si>
  <si>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</si>
  <si>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</si>
  <si>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</si>
  <si>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</si>
  <si>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</si>
  <si>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</si>
  <si>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</si>
  <si>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</si>
  <si>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</si>
  <si>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</si>
  <si>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</si>
  <si>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</si>
  <si>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</si>
  <si>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</si>
  <si>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</si>
  <si>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</si>
  <si>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</si>
  <si>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</si>
  <si>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</si>
  <si>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</si>
  <si>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</si>
  <si>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</si>
  <si>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</si>
  <si>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</si>
  <si>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</si>
  <si>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</si>
  <si>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</si>
  <si>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</si>
  <si>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</si>
  <si>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</si>
  <si>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</si>
  <si>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</si>
  <si>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</si>
  <si>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</si>
  <si>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</si>
  <si>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</si>
  <si>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</si>
  <si>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</si>
  <si>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</si>
  <si>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</si>
  <si>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</si>
  <si>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</si>
  <si>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</si>
  <si>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</si>
  <si>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</si>
  <si>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</si>
  <si>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</si>
  <si>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</si>
  <si>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</si>
  <si>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</si>
  <si>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</si>
  <si>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</si>
  <si>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</si>
  <si>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</si>
  <si>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</si>
  <si>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</si>
  <si>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</si>
  <si>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</si>
  <si>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</si>
  <si>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</si>
  <si>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</si>
  <si>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</si>
  <si>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</si>
  <si>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</si>
  <si>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</si>
  <si>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</si>
  <si>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</si>
  <si>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</si>
  <si>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</si>
  <si>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</si>
  <si>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</si>
  <si>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</si>
  <si>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</si>
  <si>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</si>
  <si>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</si>
  <si>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</si>
  <si>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</si>
  <si>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</si>
  <si>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</si>
  <si>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</si>
  <si>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</si>
  <si>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</si>
  <si>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</si>
  <si>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</si>
  <si>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</si>
  <si>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</si>
  <si>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</si>
  <si>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</si>
  <si>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</si>
  <si>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</si>
  <si>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</si>
  <si>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</si>
  <si>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</si>
  <si>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</si>
  <si>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</si>
  <si>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</si>
  <si>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</si>
  <si>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</si>
  <si>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</si>
  <si>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</si>
  <si>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</si>
  <si>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</si>
  <si>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</si>
  <si>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</si>
  <si>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</si>
  <si>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</si>
  <si>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</si>
  <si>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</si>
  <si>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</si>
  <si>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</si>
  <si>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</si>
  <si>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</si>
  <si>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</si>
  <si>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</si>
  <si>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</si>
  <si>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</si>
  <si>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</si>
  <si>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</si>
  <si>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</si>
  <si>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</si>
  <si>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</si>
  <si>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</si>
  <si>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</si>
  <si>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</si>
  <si>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</si>
  <si>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</si>
  <si>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</si>
  <si>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</si>
  <si>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</si>
  <si>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</si>
  <si>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</si>
  <si>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TRANSPORTE COM CAMINHÃO BASCULANTE DE 6 M³, EM VIA URBANA EM LEITO NATURAL (UNIDADE: TXKM). AF_07/2020</t>
  </si>
  <si>
    <t>TXKM</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</si>
  <si>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</si>
  <si>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</si>
  <si>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</si>
  <si>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</si>
  <si>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</si>
  <si>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</si>
  <si>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</si>
  <si>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</si>
  <si>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</si>
  <si>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</si>
  <si>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</si>
  <si>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ALVENARIA DE VEDAÇÃO DE BLOCOS CERÂMICOS MACIÇOS DE 5X10X20CM (ESPESSURA 10CM) E ARGAMASSA DE ASSENTAMENTO COM PREPARO EM BETONEIRA. AF_05/2020</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</si>
  <si>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</si>
  <si>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</si>
  <si>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</si>
  <si>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</si>
  <si>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</si>
  <si>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</si>
  <si>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</si>
  <si>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</si>
  <si>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</si>
  <si>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</si>
  <si>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</si>
  <si>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</si>
  <si>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</si>
  <si>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</si>
  <si>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</si>
  <si>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</si>
  <si>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</si>
  <si>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</si>
  <si>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DE GESSO DE 7X50X66CM (ESPESSURA 7CM). AF_05/2020</t>
  </si>
  <si>
    <t>ALVENARIA DE VEDAÇÃO DE BLOCOS DE GESSO DE 10X50X66CM (ESPESSURA 10CM). AF_05/2020</t>
  </si>
  <si>
    <t>ALVENARIA DE VEDAÇÃO COM ELEMENTO VAZADO DE CERÂMICA (COBOGÓ) DE 7X20X20CM E ARGAMASSA DE ASSENTAMENTO COM PREPARO EM BETONEIRA. AF_05/2020</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</si>
  <si>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</si>
  <si>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</si>
  <si>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</si>
  <si>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</si>
  <si>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</si>
  <si>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</si>
  <si>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</si>
  <si>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</si>
  <si>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</si>
  <si>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</si>
  <si>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</si>
  <si>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</si>
  <si>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</si>
  <si>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</si>
  <si>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</si>
  <si>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</si>
  <si>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</si>
  <si>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</si>
  <si>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</si>
  <si>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</si>
  <si>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</si>
  <si>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</si>
  <si>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</si>
  <si>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</si>
  <si>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</si>
  <si>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</si>
  <si>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</si>
  <si>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</si>
  <si>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</si>
  <si>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</si>
  <si>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</si>
  <si>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</si>
  <si>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</si>
  <si>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</si>
  <si>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</si>
  <si>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</si>
  <si>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</si>
  <si>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</si>
  <si>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</si>
  <si>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</si>
  <si>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</si>
  <si>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</si>
  <si>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</si>
  <si>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</si>
  <si>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</si>
  <si>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</si>
  <si>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</si>
  <si>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</si>
  <si>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</si>
  <si>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</si>
  <si>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</si>
  <si>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</si>
  <si>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</si>
  <si>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</si>
  <si>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</si>
  <si>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</si>
  <si>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</si>
  <si>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</si>
  <si>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</si>
  <si>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</si>
  <si>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</si>
  <si>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</si>
  <si>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</si>
  <si>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</si>
  <si>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</si>
  <si>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</si>
  <si>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</si>
  <si>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RECOMPOSIÇÃO DE PAVIMENTO EM PISO INTERTRAVADO, COM REAPROVEITAMENTO DOS BLOCOS INTERTRAVADOS, PARA FECHAMENTO DE VALAS - INCLUSO RETIRADA E COLOCAÇÃO DO MATERIAL. AF_12/2020</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</si>
  <si>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</si>
  <si>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</si>
  <si>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</si>
  <si>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</si>
  <si>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</si>
  <si>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</si>
  <si>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</si>
  <si>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T</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</si>
  <si>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</si>
  <si>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</si>
  <si>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</si>
  <si>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</si>
  <si>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</si>
  <si>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</si>
  <si>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</si>
  <si>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</si>
  <si>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</si>
  <si>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</si>
  <si>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</si>
  <si>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</si>
  <si>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</si>
  <si>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</si>
  <si>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</si>
  <si>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</si>
  <si>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</si>
  <si>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</si>
  <si>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</si>
  <si>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</si>
  <si>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</si>
  <si>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</si>
  <si>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</si>
  <si>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</si>
  <si>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</si>
  <si>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</si>
  <si>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</si>
  <si>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</si>
  <si>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</si>
  <si>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</si>
  <si>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</si>
  <si>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</si>
  <si>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</si>
  <si>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</si>
  <si>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</si>
  <si>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</si>
  <si>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EPOXÍDICA DE FUNDO APLICADA A ROLO OU PINCEL SOBRE PERFIL METÁLICO EXECUTADO EM FÁBRICA (POR DEMÃO). AF_01/2020</t>
  </si>
  <si>
    <t>PINTURA COM TINTA EPOXÍDICA DE ACABAMENTO APLICADA A ROLO OU PINCEL SOBRE PERFIL METÁLICO EXECUTADO EM FÁBRICA (POR DEMÃO). AF_01/2020</t>
  </si>
  <si>
    <t>PINTURA COM TINTA ACRÍLICA DE FUNDO APLICADA A ROLO OU PINCEL SOBRE SUPERFÍCIES METÁLICAS (EXCETO PERFIL) EXECUTADO EM OBRA (POR DEMÃO). AF_01/2020</t>
  </si>
  <si>
    <t>PINTURA COM TINTA ACRÍLICA DE ACABAMENTO APLICADA A ROLO OU PINCEL SOBRE SUPERFÍCIES METÁLICAS (EXCETO PERFIL) EXECUTADO EM OBRA (POR DEMÃO). AF_01/2020</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</si>
  <si>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</si>
  <si>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(POR DEMÃO). AF_01/2020</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</si>
  <si>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</si>
  <si>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</si>
  <si>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</si>
  <si>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(POR DEMÃO). AF_01/2020</t>
  </si>
  <si>
    <t>PINTURA COM TINTA EPOXÍDICA DE ACABAMENTO APLICADA A ROLO OU PINCEL SOBRE PERFIL METÁLICO EXECUTADO EM FÁBRICA (02 DEMÃOS). AF_01/2020</t>
  </si>
  <si>
    <t>PINTURA COM TINTA ACRÍLICA DE ACABAMENTO APLICADA A ROLO OU PINCEL SOBRE SUPERFÍCIES METÁLICAS (EXCETO PERFIL) EXECUTADO EM OBRA (02 DEMÃOS). AF_01/2020</t>
  </si>
  <si>
    <t>PINTURA COM TINTA ALQUÍDICA DE ACABAMENTO (ESMALTE SINTÉTICO ACETINADO) APLICADA A ROLO OU PINCEL SOBRE SUPERFÍCIES METÁLICAS (EXCETO PERFIL) EXECUTADO EM OBRA (02 DEMÃOS). AF_01/2020</t>
  </si>
  <si>
    <t>PINTURA COM TINTA ALQUÍDICA DE ACABAMENTO (ESMALTE SINTÉTICO BRILHANTE) APLICADA A ROLO OU PINCEL SOBRE SUPERFÍCIES METÁLICAS (EXCETO PERFIL) EXECUTADO EM OBRA (02 DEMÃOS). AF_01/2020</t>
  </si>
  <si>
    <t>PINTURA COM TINTA ALQUÍDICA DE ACABAMENTO (ESMALTE SINTÉTICO FOSCO) APLICADA A ROLO OU PINCEL SOBRE SUPERFÍCIES METÁLICAS (EXCETO PERFIL) EXECUTADO EM OBRA (02 DEMÃOS). AF_01/2020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</si>
  <si>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</si>
  <si>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</si>
  <si>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</si>
  <si>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</si>
  <si>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</si>
  <si>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</si>
  <si>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</si>
  <si>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</si>
  <si>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</si>
  <si>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</si>
  <si>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</si>
  <si>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</si>
  <si>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</si>
  <si>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</si>
  <si>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TINTA RETRORREFLETIVA A BASE DE RESINA ACRÍLICA COM MICROESFERAS DE VIDRO, E = 30 CM, APLICAÇÃO MANUAL. AF_05/2021</t>
  </si>
  <si>
    <t>PINTURA DE SÍMBOLOS E TEXTOS COM TINTA ACRÍLICA, DEMARCAÇÃO COM FITA ADESIVA E APLICAÇÃO COM ROLO. AF_05/2021</t>
  </si>
  <si>
    <t>PINTURA DE SINALIZAÇÃO VERTICAL DE SEGURANÇA, FAIXAS AMARELA E PRETA, APLICAÇÃO MANUAL, 2 DEMÃOS. AF_05/2021</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</si>
  <si>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</si>
  <si>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</si>
  <si>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</si>
  <si>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</si>
  <si>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</si>
  <si>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</si>
  <si>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</si>
  <si>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</si>
  <si>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</si>
  <si>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</si>
  <si>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</si>
  <si>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</si>
  <si>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</si>
  <si>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</si>
  <si>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</si>
  <si>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</si>
  <si>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PEDRA PORTUGUESA ASSENTADO SOBRE ARGAMASSA SECA DE CIMENTO E AREIA, TRAÇO 1:3, REJUNTADO COM CIMENTO COMUM. AF_05/2020</t>
  </si>
  <si>
    <t>PISO EM LADRILHO HIDRÁULICO APLICADO EM AMBIENTES EXTERNOS. AF_05/2020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</si>
  <si>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</si>
  <si>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</si>
  <si>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ARDÓSIA ASSENTADO SOBRE ARGAMASSA 1:3 (CIMENTO E AREIA). AF_09/2020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</si>
  <si>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</si>
  <si>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</si>
  <si>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</si>
  <si>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</si>
  <si>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</si>
  <si>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</si>
  <si>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</si>
  <si>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PISO EM GRANITO APLICADO EM CALÇADAS OU PISOS EXTERNOS. AF_05/2020</t>
  </si>
  <si>
    <t>PISO EM MÁRMORE APLICADO EM CALÇADAS OU PISOS EXTERNOS. AF_05/2020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</si>
  <si>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</si>
  <si>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</si>
  <si>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</si>
  <si>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</si>
  <si>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</si>
  <si>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</si>
  <si>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PISO EM CONCRETO 20 MPA PREPARO MECÂNICO, ESPESSURA 7CM. AF_09/2020</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</si>
  <si>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</si>
  <si>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</si>
  <si>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</si>
  <si>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</si>
  <si>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</si>
  <si>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</si>
  <si>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</si>
  <si>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</si>
  <si>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</si>
  <si>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</si>
  <si>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</si>
  <si>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</si>
  <si>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</si>
  <si>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</si>
  <si>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</si>
  <si>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</si>
  <si>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</si>
  <si>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</si>
  <si>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</si>
  <si>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</si>
  <si>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</si>
  <si>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</si>
  <si>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</si>
  <si>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</si>
  <si>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</si>
  <si>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</si>
  <si>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</si>
  <si>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</si>
  <si>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</si>
  <si>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</si>
  <si>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</si>
  <si>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</si>
  <si>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</si>
  <si>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</si>
  <si>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</si>
  <si>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</si>
  <si>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</si>
  <si>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</si>
  <si>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</si>
  <si>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</si>
  <si>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</si>
  <si>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</si>
  <si>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</si>
  <si>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</si>
  <si>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</si>
  <si>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</si>
  <si>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</si>
  <si>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</si>
  <si>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</si>
  <si>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</si>
  <si>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</si>
  <si>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</si>
  <si>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</si>
  <si>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</si>
  <si>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</si>
  <si>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</si>
  <si>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</si>
  <si>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</si>
  <si>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RODAPÉ BORRACHA LISO, ALTURA = 7CM, ESPESSURA = 2 MM, PARA ARGAMASSA. AF_09/2020</t>
  </si>
  <si>
    <t>CHAPIM SOBRE MUROS LINEARES, EM GRANITO OU MÁRMORE, L = 25 CM, ASSENTADO COM ARGAMASSA 1:6 COM ADITIVO. AF_11/2020</t>
  </si>
  <si>
    <t>CHAPIM (RUFO CAPA) EM AÇO GALVANIZADO, CORTE 33. AF_11/2020</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</si>
  <si>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</si>
  <si>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</si>
  <si>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</si>
  <si>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</si>
  <si>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</si>
  <si>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</si>
  <si>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</si>
  <si>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</si>
  <si>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</si>
  <si>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</si>
  <si>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</si>
  <si>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</si>
  <si>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</si>
  <si>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</si>
  <si>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</si>
  <si>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</si>
  <si>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</si>
  <si>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</si>
  <si>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</si>
  <si>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</si>
  <si>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</si>
  <si>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</si>
  <si>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</si>
  <si>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</si>
  <si>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</si>
  <si>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</si>
  <si>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</si>
  <si>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</si>
  <si>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</si>
  <si>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</si>
  <si>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</si>
  <si>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</si>
  <si>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</si>
  <si>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</si>
  <si>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</si>
  <si>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</si>
  <si>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</si>
  <si>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</si>
  <si>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</si>
  <si>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</si>
  <si>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</si>
  <si>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</si>
  <si>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</si>
  <si>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</si>
  <si>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</si>
  <si>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</si>
  <si>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</si>
  <si>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</si>
  <si>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</si>
  <si>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</si>
  <si>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</si>
  <si>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</si>
  <si>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</si>
  <si>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</si>
  <si>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</si>
  <si>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</si>
  <si>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</si>
  <si>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</si>
  <si>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</si>
  <si>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</si>
  <si>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</si>
  <si>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</si>
  <si>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</si>
  <si>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</si>
  <si>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</si>
  <si>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</si>
  <si>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</si>
  <si>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</si>
  <si>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</si>
  <si>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</si>
  <si>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</si>
  <si>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</si>
  <si>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</si>
  <si>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</si>
  <si>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</si>
  <si>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</si>
  <si>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</si>
  <si>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</si>
  <si>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</si>
  <si>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</si>
  <si>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</si>
  <si>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</si>
  <si>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</si>
  <si>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</si>
  <si>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</si>
  <si>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</si>
  <si>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</si>
  <si>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</si>
  <si>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</si>
  <si>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</si>
  <si>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</si>
  <si>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</si>
  <si>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</si>
  <si>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</si>
  <si>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</si>
  <si>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</si>
  <si>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</si>
  <si>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</si>
  <si>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</si>
  <si>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</si>
  <si>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</si>
  <si>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</si>
  <si>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</si>
  <si>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</si>
  <si>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</si>
  <si>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</si>
  <si>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</si>
  <si>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</si>
  <si>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</si>
  <si>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</si>
  <si>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1:2:9 (EM VOLUME DE CIMENTO, CAL E AREIA MÉDIA ÚMIDA) PARA EMBOÇO/MASSA ÚNICA/ASSENTAMENTO DE ALVENARIA DE VEDAÇÃO, PREPARO MECÂNICO COM BETONEIRA 400 L.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</si>
  <si>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</si>
  <si>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</si>
  <si>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</si>
  <si>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</si>
  <si>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</si>
  <si>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</si>
  <si>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</si>
  <si>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</si>
  <si>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</si>
  <si>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</si>
  <si>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</si>
  <si>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</si>
  <si>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</si>
  <si>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</si>
  <si>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</si>
  <si>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</si>
  <si>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</si>
  <si>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</si>
  <si>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</si>
  <si>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</si>
  <si>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</si>
  <si>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</si>
  <si>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PENEIRAMENTO DE AREIA COM PENEIRA ELÉTRICA. AF_11/2015</t>
  </si>
  <si>
    <t>PENEIRAMENTO DE AREIA COM PENEIRA MANUAL. AF_11/2015</t>
  </si>
  <si>
    <t>ENSACAMENTO DE AREIA. AF_11/2015</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</si>
  <si>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</si>
  <si>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</si>
  <si>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</si>
  <si>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</si>
  <si>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</si>
  <si>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</si>
  <si>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</si>
  <si>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</si>
  <si>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</si>
  <si>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</si>
  <si>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</si>
  <si>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</si>
  <si>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</si>
  <si>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</si>
  <si>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</si>
  <si>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UNXKM</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</si>
  <si>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</si>
  <si>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</si>
  <si>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</si>
  <si>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</si>
  <si>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</si>
  <si>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</si>
  <si>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</si>
  <si>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</si>
  <si>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</si>
  <si>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</si>
  <si>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</si>
  <si>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</si>
  <si>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</si>
  <si>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</si>
  <si>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</si>
  <si>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</si>
  <si>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</si>
  <si>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</si>
  <si>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</si>
  <si>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</si>
  <si>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</si>
  <si>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</si>
  <si>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</si>
  <si>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</si>
  <si>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</si>
  <si>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</si>
  <si>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</si>
  <si>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</si>
  <si>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</si>
  <si>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</si>
  <si>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</si>
  <si>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</si>
  <si>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</si>
  <si>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</si>
  <si>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</si>
  <si>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</si>
  <si>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</si>
  <si>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</si>
  <si>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</si>
  <si>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</si>
  <si>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</si>
  <si>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</si>
  <si>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</si>
  <si>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</si>
  <si>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</si>
  <si>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</si>
  <si>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</si>
  <si>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</si>
  <si>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</si>
  <si>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</si>
  <si>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</si>
  <si>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</si>
  <si>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</si>
  <si>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</si>
  <si>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</si>
  <si>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</si>
  <si>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</si>
  <si>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</si>
  <si>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</si>
  <si>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</si>
  <si>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</si>
  <si>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</si>
  <si>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</si>
  <si>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</si>
  <si>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</si>
  <si>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</si>
  <si>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</si>
  <si>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</si>
  <si>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</si>
  <si>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</si>
  <si>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</si>
  <si>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</si>
  <si>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</si>
  <si>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</si>
  <si>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</si>
  <si>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</si>
  <si>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</si>
  <si>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</si>
  <si>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</si>
  <si>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</si>
  <si>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</si>
  <si>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LIMPEZA DE PISO CERÂMICO OU PORCELANATO COM VASSOURA A SECO. AF_04/2019</t>
  </si>
  <si>
    <t>LIMPEZA DE PISO CERÂMICO OU PORCELANATO COM PANO ÚMIDO. AF_04/2019</t>
  </si>
  <si>
    <t>LIMPEZA DE PISO CERÂMICO OU PORCELANATO UTILIZANDO DETERGENTE NEUTRO E ESCOVAÇÃO MANUAL. AF_04/2019</t>
  </si>
  <si>
    <t>LIMPEZA DE PISO CERÂMICO OU COM PEDRAS RÚSTICAS UTILIZANDO ÁCIDO MURIÁTICO.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</si>
  <si>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</si>
  <si>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</si>
  <si>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</si>
  <si>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PISO DE LADRILHO HIDRÁULICO COM PANO ÚMIDO. AF_04/2019</t>
  </si>
  <si>
    <t>LIMPEZA DE PISO DE MÁRMORE/GRANITO UTILIZANDO DETERGENTE NEUTRO E ESCOVAÇÃO MANUAL. AF_04/2019</t>
  </si>
  <si>
    <t>LIMPEZA DE CONTRAPISO COM VASSOURA A SECO. AF_04/2019</t>
  </si>
  <si>
    <t>LIMPEZA DE LADRILHO HIDRÁULICO EM PAREDE COM PANO ÚMIDO. AF_04/2019</t>
  </si>
  <si>
    <t>LIMPEZA DE MÁRMORE/GRANITO EM PAREDE UTILIZANDO DETERGENTE NEUTRO E ESCOVAÇÃO MANUAL. AF_04/2019</t>
  </si>
  <si>
    <t>LIMPEZA DE SUPERFÍCIE COM JATO DE ALTA PRESSÃO.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</si>
  <si>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</si>
  <si>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</si>
  <si>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</si>
  <si>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</si>
  <si>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</si>
  <si>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</si>
  <si>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</si>
  <si>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DE MADEIRA. AF_04/2019</t>
  </si>
  <si>
    <t>LIMPEZA DE PORTA INTEIRAMENTE DE VIDRO. AF_04/2019</t>
  </si>
  <si>
    <t>LIMPEZA DE PORTA EM AÇO/ALUMÍNIO. AF_04/2019</t>
  </si>
  <si>
    <t>LIMPEZA DE PORTA DE VIDRO COM CAIXILHO EM AÇO/ ALUMÍNIO/ PVC. AF_04/2019</t>
  </si>
  <si>
    <t>LIMPEZA DE FORRO REMOVÍVEL COM PANO ÚMIDO. AF_04/2019</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</si>
  <si>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</si>
  <si>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</si>
  <si>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</si>
  <si>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</si>
  <si>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</si>
  <si>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</si>
  <si>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</si>
  <si>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</si>
  <si>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</si>
  <si>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</si>
  <si>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</si>
  <si>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</si>
  <si>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</si>
  <si>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</si>
  <si>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</si>
  <si>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</si>
  <si>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</si>
  <si>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</si>
  <si>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</si>
  <si>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</si>
  <si>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</si>
  <si>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</si>
  <si>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</si>
  <si>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</si>
  <si>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</si>
  <si>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</si>
  <si>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</si>
  <si>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</si>
  <si>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</si>
  <si>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</si>
  <si>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</si>
  <si>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</si>
  <si>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</si>
  <si>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</si>
  <si>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</si>
  <si>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</si>
  <si>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</si>
  <si>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</si>
  <si>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</si>
  <si>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</si>
  <si>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</si>
  <si>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</si>
  <si>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</si>
  <si>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</si>
  <si>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</si>
  <si>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</si>
  <si>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</si>
  <si>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</si>
  <si>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</si>
  <si>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</si>
  <si>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</si>
  <si>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</si>
  <si>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TRANSPORTE COM CAMINHÃO TANQUE DE TRANSPORTE DE MATERIAL ASFÁLTICO DE 20000 L, EM VIA URBANA EM LEITO NATURAL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</si>
  <si>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</si>
  <si>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</si>
  <si>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</si>
  <si>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</si>
  <si>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</si>
  <si>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</si>
  <si>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MANUAL DE TUBOS PLÁSTICOS, DN 150 MM, EM CAMINHÃO CARROCERIA 9T. AF_06/2021</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</si>
  <si>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</si>
  <si>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</si>
  <si>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</si>
  <si>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</si>
  <si>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</si>
  <si>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</si>
  <si>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</si>
  <si>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</si>
  <si>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</si>
  <si>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</si>
  <si>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</si>
  <si>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</si>
  <si>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</si>
  <si>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</si>
  <si>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</si>
  <si>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</si>
  <si>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</si>
  <si>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</si>
  <si>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</si>
  <si>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</si>
  <si>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</si>
  <si>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</si>
  <si>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</si>
  <si>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</si>
  <si>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</si>
  <si>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</si>
  <si>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</si>
  <si>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</si>
  <si>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</si>
  <si>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</si>
  <si>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</si>
  <si>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</si>
  <si>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</si>
  <si>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</si>
  <si>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</si>
  <si>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</si>
  <si>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</si>
  <si>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</si>
  <si>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</si>
  <si>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</si>
  <si>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</si>
  <si>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</si>
  <si>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</si>
  <si>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</si>
  <si>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</si>
  <si>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</si>
  <si>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</si>
  <si>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</si>
  <si>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</si>
  <si>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</si>
  <si>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</si>
  <si>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</si>
  <si>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</si>
  <si>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</si>
  <si>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</si>
  <si>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</si>
  <si>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</si>
  <si>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</si>
  <si>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</si>
  <si>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</si>
  <si>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</si>
  <si>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</si>
  <si>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</si>
  <si>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</si>
  <si>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</si>
  <si>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</si>
  <si>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</si>
  <si>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</si>
  <si>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</si>
  <si>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</si>
  <si>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</si>
  <si>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</si>
  <si>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</si>
  <si>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</si>
  <si>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ALAMBRADO EM MOURÕES DE CONCRETO, COM TELA DE ARAME GALVANIZADO (INCLUSIVE MURETA EM CONCRETO). AF_05/2018</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</si>
  <si>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</si>
  <si>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</si>
  <si>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</si>
  <si>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</si>
  <si>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</si>
  <si>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</si>
  <si>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</si>
  <si>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</si>
  <si>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</si>
  <si>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</si>
  <si>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</si>
  <si>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</si>
  <si>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</si>
  <si>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</si>
  <si>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</si>
  <si>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</si>
  <si>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</si>
  <si>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</si>
  <si>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</si>
  <si>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</si>
  <si>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</si>
  <si>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</si>
  <si>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AJUDANTE DE ARMADOR COM ENCARGOS COMPLEMENTARES</t>
  </si>
  <si>
    <t>AJUDANTE DE ESTRUTURA METÁLICA COM ENCARGOS COMPLEMENTARES</t>
  </si>
  <si>
    <t>AJUDANTE DE OPERAÇÃO EM GERAL COM ENCARGOS COMPLEMENTARES</t>
  </si>
  <si>
    <t>ARMADOR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</si>
  <si>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</si>
  <si>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</si>
  <si>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</si>
  <si>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</si>
  <si>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</si>
  <si>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</si>
  <si>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</si>
  <si>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BLASTER, DINAMITADOR OU CABO DE FOGO COM ENCARGOS COMPLEMENTARES</t>
  </si>
  <si>
    <t>CALCETEIRO COM ENCARGOS COMPLEMENTARES</t>
  </si>
  <si>
    <t>CAVOUQUEIRO OU OPERADOR PERFURATRIZ/ROMPEDOR COM ENCARGOS COMPLEMENTARES</t>
  </si>
  <si>
    <t>ELETROTÉCNICO COM ENCARGOS COMPLEMENTARES</t>
  </si>
  <si>
    <t>GESSEIRO COM ENCARGOS COMPLEMENTARES</t>
  </si>
  <si>
    <t>IMPERMEABILIZADOR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</si>
  <si>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</si>
  <si>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</si>
  <si>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</si>
  <si>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</si>
  <si>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MOTORISTA DE BASCULANTE COM ENCARGOS COMPLEMENTARES</t>
  </si>
  <si>
    <t>MOTORISTA DE CAMINHÃO COM ENCARGOS COMPLEMENTARES</t>
  </si>
  <si>
    <t>MOTORISTA DE CAMINHÃO E CARRETA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</si>
  <si>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</si>
  <si>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</si>
  <si>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</si>
  <si>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</si>
  <si>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</si>
  <si>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</si>
  <si>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</si>
  <si>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</si>
  <si>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</si>
  <si>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</si>
  <si>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</si>
  <si>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</si>
  <si>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</si>
  <si>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</si>
  <si>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</si>
  <si>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</si>
  <si>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</si>
  <si>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</si>
  <si>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</si>
  <si>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</si>
  <si>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</si>
  <si>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</si>
  <si>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</si>
  <si>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</si>
  <si>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SOLDADOR COM ENCARGOS COMPLEMENTARES</t>
  </si>
  <si>
    <t>SOLDADOR A (PARA SOLDA A SER TESTADA COM RAIOS "X") COM ENCARGOS COMPLEMENTARES</t>
  </si>
  <si>
    <t>TÉCNICO DE LABORATÓRIO COM ENCARGOS COMPLEMENTARES</t>
  </si>
  <si>
    <t>TELHADISTA COM ENCARGOS COMPLEMENTARES</t>
  </si>
  <si>
    <t>TRATORISTA COM ENCARGOS COMPLEMENTARES</t>
  </si>
  <si>
    <t>OPERADOR DE BETONEIRA ESTACIONÁRIA/MISTURADOR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</si>
  <si>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</si>
  <si>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</si>
  <si>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</si>
  <si>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</si>
  <si>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</si>
  <si>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ENGENHEIRO CIVIL DE OBRA PLENO COM ENCARGOS COMPLEMENTARES</t>
  </si>
  <si>
    <t>TOPOGRAFO COM ENCARGOS COMPLEMENTARES</t>
  </si>
  <si>
    <t>ENGENHEIRO SANITARISTA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</si>
  <si>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</si>
  <si>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</si>
  <si>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</si>
  <si>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</si>
  <si>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</si>
  <si>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</si>
  <si>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</si>
  <si>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</si>
  <si>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</si>
  <si>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</si>
  <si>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</si>
  <si>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</si>
  <si>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</si>
  <si>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</si>
  <si>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</si>
  <si>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</si>
  <si>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</si>
  <si>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</si>
  <si>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</si>
  <si>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</si>
  <si>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</si>
  <si>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</si>
  <si>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</si>
  <si>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</si>
  <si>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</si>
  <si>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</si>
  <si>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</si>
  <si>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</si>
  <si>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</si>
  <si>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</si>
  <si>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</si>
  <si>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</si>
  <si>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</si>
  <si>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</si>
  <si>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</si>
  <si>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</si>
  <si>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</si>
  <si>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</si>
  <si>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</si>
  <si>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</si>
  <si>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</si>
  <si>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</si>
  <si>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</si>
  <si>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</si>
  <si>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</si>
  <si>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</si>
  <si>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</si>
  <si>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</si>
  <si>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</si>
  <si>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</si>
  <si>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</si>
  <si>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</si>
  <si>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</si>
  <si>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</si>
  <si>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</si>
  <si>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</si>
  <si>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</si>
  <si>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</si>
  <si>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</si>
  <si>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</si>
  <si>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</si>
  <si>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</si>
  <si>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</si>
  <si>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</si>
  <si>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</si>
  <si>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</si>
  <si>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</si>
  <si>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</si>
  <si>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</si>
  <si>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</si>
  <si>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</si>
  <si>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</si>
  <si>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</si>
  <si>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</si>
  <si>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</si>
  <si>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</si>
  <si>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</si>
  <si>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</si>
  <si>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</si>
  <si>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</si>
  <si>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</si>
  <si>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</si>
  <si>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</si>
  <si>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</si>
  <si>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</si>
  <si>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</si>
  <si>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</si>
  <si>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</si>
  <si>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</si>
  <si>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</si>
  <si>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</si>
  <si>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</si>
  <si>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</si>
  <si>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</si>
  <si>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</si>
  <si>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</si>
  <si>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</si>
  <si>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</si>
  <si>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</si>
  <si>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</si>
  <si>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</si>
  <si>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</si>
  <si>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VIGIA DIURNO COM ENCARGOS COMPLEMENTARES</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</si>
  <si>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</si>
  <si>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</si>
  <si>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</si>
  <si>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</si>
  <si>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</si>
  <si>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AJUDANTE DE PINTOR COM ENCARGOS COMPLEMENTARES</t>
  </si>
  <si>
    <t>AUXILIAR DE AZULEJISTA COM ENCARGOS COMPLEMENTARES</t>
  </si>
  <si>
    <t>MONTADOR DE ELETROELETRÔNICOS COM ENCARGOS COMPLEMENTARES</t>
  </si>
  <si>
    <t>MECÂNICO DE REFRIGERAÇÃO COM ENCARGOS COMPLEMENTARES</t>
  </si>
  <si>
    <t>TÉCNICO EM SEGURANÇA DO TRABALHO COM ENCARGOS COMPLEMENTARES</t>
  </si>
  <si>
    <t>CURSO DE CAPACITAÇÃO PARA TÉCNICO EM SEGURANÇA DO TRABALHO (ENCARGOS COMPLEMENTARES) - MENSALISTA</t>
  </si>
  <si>
    <t>TECNICO DE EDIFICACOES COM ENCARGOS COMPLEMENTARES</t>
  </si>
  <si>
    <t>CURSO DE CAPACITAÇÃO PARA TECNICO DE EDIFICACOES (ENCARGOS COMPLEMENTARES) - HORISTA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</si>
  <si>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</si>
  <si>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</si>
  <si>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</si>
  <si>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</si>
  <si>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</si>
  <si>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</si>
  <si>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</si>
  <si>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</si>
  <si>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</si>
  <si>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</si>
  <si>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</si>
  <si>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</si>
  <si>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</si>
  <si>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</si>
  <si>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</si>
  <si>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</si>
  <si>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</si>
  <si>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</si>
  <si>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</si>
  <si>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</si>
  <si>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</si>
  <si>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</si>
  <si>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</si>
  <si>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</si>
  <si>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</si>
  <si>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</si>
  <si>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</si>
  <si>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</si>
  <si>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</si>
  <si>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</si>
  <si>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</si>
  <si>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</si>
  <si>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</si>
  <si>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</si>
  <si>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</si>
  <si>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</si>
  <si>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</si>
  <si>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</si>
  <si>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</si>
  <si>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</si>
  <si>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</si>
  <si>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</si>
  <si>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</si>
  <si>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</si>
  <si>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</si>
  <si>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</si>
  <si>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</si>
  <si>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</si>
  <si>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</si>
  <si>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</si>
  <si>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</si>
  <si>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</si>
  <si>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</si>
  <si>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</si>
  <si>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</si>
  <si>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</si>
  <si>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</si>
  <si>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</si>
  <si>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</si>
  <si>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</si>
  <si>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</si>
  <si>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</si>
  <si>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</si>
  <si>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</si>
  <si>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</si>
  <si>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</si>
  <si>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</si>
  <si>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</si>
  <si>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</si>
  <si>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</si>
  <si>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</si>
  <si>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</si>
  <si>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</si>
  <si>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</si>
  <si>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</si>
  <si>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ELETRICISTA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</si>
  <si>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</si>
  <si>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</si>
  <si>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</si>
  <si>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</si>
  <si>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</si>
  <si>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</si>
  <si>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</si>
  <si>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</si>
  <si>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</si>
  <si>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</si>
  <si>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</si>
  <si>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INSTALADOR DE TUBULAÇÕES COM ENCARGOS COMPLEMENTARES</t>
  </si>
  <si>
    <t>MAÇARIQUEIRO COM ENCARGOS COMPLEMENTARES</t>
  </si>
  <si>
    <t>MARMORISTA / GRANITEIRO COM ENCARGOS COMPLEMENTARES</t>
  </si>
  <si>
    <t>MECÂNICO DE EQUIPAMENTOS PESADOS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</si>
  <si>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</si>
  <si>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</si>
  <si>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</si>
  <si>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</si>
  <si>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</si>
  <si>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</si>
  <si>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OPERADOR DE BATE-ESTACA COM ENCARGOS COMPLEMENTARES</t>
  </si>
  <si>
    <t>OPERADOR DE BETONEIRA ESTACIONÁRIA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</si>
  <si>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</si>
  <si>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</si>
  <si>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</si>
  <si>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</si>
  <si>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</si>
  <si>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</si>
  <si>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</si>
  <si>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</si>
  <si>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</si>
  <si>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</si>
  <si>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</si>
  <si>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</si>
  <si>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</si>
  <si>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ETANOL</t>
  </si>
  <si>
    <t>PAPELEIRA PLASTICA TIPO DISPENSER PARA PAPEL HIGIENICO ROLAO</t>
  </si>
  <si>
    <t>DESCRIÇÃO DO SERVIÇO</t>
  </si>
  <si>
    <t>CUSTO UNITÁRIO</t>
  </si>
  <si>
    <t>01.01</t>
  </si>
  <si>
    <t>01.02</t>
  </si>
  <si>
    <t>02.01</t>
  </si>
  <si>
    <t>LIMPEZA DO TERRENO</t>
  </si>
  <si>
    <t>ED-50701</t>
  </si>
  <si>
    <t>ED-50703</t>
  </si>
  <si>
    <t>ED-8143</t>
  </si>
  <si>
    <t>02.02</t>
  </si>
  <si>
    <t>DESMATAMENTO E DESTOCAMENTO</t>
  </si>
  <si>
    <t>ED-50702</t>
  </si>
  <si>
    <t>02.03</t>
  </si>
  <si>
    <t>SUPRESSÃO DE ÁRVORE</t>
  </si>
  <si>
    <t>ED-50699</t>
  </si>
  <si>
    <t>ED-50697</t>
  </si>
  <si>
    <t>02.04</t>
  </si>
  <si>
    <t>SONDAGEM</t>
  </si>
  <si>
    <t>ED-48457</t>
  </si>
  <si>
    <t>ED-48454</t>
  </si>
  <si>
    <t>ED-48455</t>
  </si>
  <si>
    <t>ED-48438</t>
  </si>
  <si>
    <t>ED-48446</t>
  </si>
  <si>
    <t>ED-48506</t>
  </si>
  <si>
    <t>ED-48514</t>
  </si>
  <si>
    <t>ED-48509</t>
  </si>
  <si>
    <t>ED-48512</t>
  </si>
  <si>
    <t>ED-48510</t>
  </si>
  <si>
    <t>02.06</t>
  </si>
  <si>
    <t>ED-48499</t>
  </si>
  <si>
    <t>ED-48466</t>
  </si>
  <si>
    <t>ED-48468</t>
  </si>
  <si>
    <t>ED-48469</t>
  </si>
  <si>
    <t>ED-48515</t>
  </si>
  <si>
    <t>ED-48500</t>
  </si>
  <si>
    <t>02.07</t>
  </si>
  <si>
    <t>DEMOLIÇÃO DE FORRO</t>
  </si>
  <si>
    <t>ED-48463</t>
  </si>
  <si>
    <t>ED-48460</t>
  </si>
  <si>
    <t>ED-48459</t>
  </si>
  <si>
    <t>ED-48464</t>
  </si>
  <si>
    <t>ED-48496</t>
  </si>
  <si>
    <t>ED-48458</t>
  </si>
  <si>
    <t>ED-48494</t>
  </si>
  <si>
    <t>ED-48495</t>
  </si>
  <si>
    <t>ED-48493</t>
  </si>
  <si>
    <t>ED-48497</t>
  </si>
  <si>
    <t>02.09</t>
  </si>
  <si>
    <t>DEMOLIÇÃO DE IMPERMEABILIZAÇÃO</t>
  </si>
  <si>
    <t>ED-48465</t>
  </si>
  <si>
    <t>02.10</t>
  </si>
  <si>
    <t>ED-48467</t>
  </si>
  <si>
    <t>ED-48470</t>
  </si>
  <si>
    <t>ED-48471</t>
  </si>
  <si>
    <t>02.11</t>
  </si>
  <si>
    <t>ED-48452</t>
  </si>
  <si>
    <t>ED-48453</t>
  </si>
  <si>
    <t>ED-8024</t>
  </si>
  <si>
    <t>ED-48437</t>
  </si>
  <si>
    <t>02.12</t>
  </si>
  <si>
    <t>DEMOLIÇÃO DE ALVENARIA</t>
  </si>
  <si>
    <t>ED-48436</t>
  </si>
  <si>
    <t>ED-48435</t>
  </si>
  <si>
    <t>02.13</t>
  </si>
  <si>
    <t>DEMOLIÇÃO DE CONCRETO</t>
  </si>
  <si>
    <t>ED-48443</t>
  </si>
  <si>
    <t>ED-48445</t>
  </si>
  <si>
    <t>ED-48441</t>
  </si>
  <si>
    <t>ED-48444</t>
  </si>
  <si>
    <t>ED-48440</t>
  </si>
  <si>
    <t>02.14</t>
  </si>
  <si>
    <t>ED-48474</t>
  </si>
  <si>
    <t>ED-48475</t>
  </si>
  <si>
    <t>02.15</t>
  </si>
  <si>
    <t>ED-48488</t>
  </si>
  <si>
    <t>ED-48489</t>
  </si>
  <si>
    <t>ED-48486</t>
  </si>
  <si>
    <t>ED-48487</t>
  </si>
  <si>
    <t>ED-48476</t>
  </si>
  <si>
    <t>ED-48491</t>
  </si>
  <si>
    <t>ED-48492</t>
  </si>
  <si>
    <t>ED-48507</t>
  </si>
  <si>
    <t>ED-48490</t>
  </si>
  <si>
    <t>ED-48473</t>
  </si>
  <si>
    <t>ED-48472</t>
  </si>
  <si>
    <t>02.16</t>
  </si>
  <si>
    <t>ED-48504</t>
  </si>
  <si>
    <t>ED-48501</t>
  </si>
  <si>
    <t>ED-48502</t>
  </si>
  <si>
    <t>ED-48503</t>
  </si>
  <si>
    <t>ED-48478</t>
  </si>
  <si>
    <t>ED-48480</t>
  </si>
  <si>
    <t>ED-48479</t>
  </si>
  <si>
    <t>ED-48483</t>
  </si>
  <si>
    <t>ED-48481</t>
  </si>
  <si>
    <t>ED-48485</t>
  </si>
  <si>
    <t>ED-48484</t>
  </si>
  <si>
    <t>ED-48482</t>
  </si>
  <si>
    <t>ED-48505</t>
  </si>
  <si>
    <t>ED-48508</t>
  </si>
  <si>
    <t>REMOÇÃO DE CERCA E ALAMBRADO</t>
  </si>
  <si>
    <t>ED-48434</t>
  </si>
  <si>
    <t>ED-48439</t>
  </si>
  <si>
    <t>ED-48449</t>
  </si>
  <si>
    <t>02.19</t>
  </si>
  <si>
    <t>REMOÇÃO DE VIDRO</t>
  </si>
  <si>
    <t>ED-48516</t>
  </si>
  <si>
    <t>02.20</t>
  </si>
  <si>
    <t>REMOÇÃO DE ITEM ESCOLAR</t>
  </si>
  <si>
    <t>ED-48498</t>
  </si>
  <si>
    <t>INSTALAÇÕES PROVISÓRIAS</t>
  </si>
  <si>
    <t>03.01</t>
  </si>
  <si>
    <t>PLACA DE OBRA</t>
  </si>
  <si>
    <t>INSTALAÇÃO PROVISÓRIA ÁGUA E ENERGIA</t>
  </si>
  <si>
    <t>ED-50150</t>
  </si>
  <si>
    <t>LIGAÇÃO DE ÁGUA PROVISÓRIA PARA CANTEIRO,  INCLUSIVE HIDRÔMETRO E CAVALETE PARA MEDIÇÃO DE ÁGUA - ENTRADA PRINCIPAL, EM AÇO GALVANIZADO DN 20MM (1/2") - PADRÃO CONCESSIONÁRIA</t>
  </si>
  <si>
    <t>ED-50151</t>
  </si>
  <si>
    <t>03.03</t>
  </si>
  <si>
    <t>ESCRITÓRIO DE OBRA</t>
  </si>
  <si>
    <t>ED-50125</t>
  </si>
  <si>
    <t>ED-50155</t>
  </si>
  <si>
    <t>ED-50135</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</si>
  <si>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</si>
  <si>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</si>
  <si>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</si>
  <si>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</si>
  <si>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</si>
  <si>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</si>
  <si>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</si>
  <si>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</si>
  <si>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</si>
  <si>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</si>
  <si>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</si>
  <si>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</si>
  <si>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</si>
  <si>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</si>
  <si>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</si>
  <si>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</si>
  <si>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</si>
  <si>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</si>
  <si>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</si>
  <si>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</si>
  <si>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</si>
  <si>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</si>
  <si>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</si>
  <si>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</si>
  <si>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</si>
  <si>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</si>
  <si>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</si>
  <si>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ED-16344</t>
  </si>
  <si>
    <t>ED-16341</t>
  </si>
  <si>
    <t>LIGAÇÃO PROVISÓRIA DE ÁGUA E ESGOTO PARA CONTAINER (ESCRITÓRIO DE OBRA)</t>
  </si>
  <si>
    <t>ED-16343</t>
  </si>
  <si>
    <t>ED-16342</t>
  </si>
  <si>
    <t>ED-16357</t>
  </si>
  <si>
    <t>LIGAÇÕES PROVISÓRIAS PARA CONTAINER TIPO 2 (CORRESPONDENTE AO CÓDIGO ED-16349)</t>
  </si>
  <si>
    <t>ED-16359</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</si>
  <si>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</si>
  <si>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</si>
  <si>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</si>
  <si>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</si>
  <si>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</si>
  <si>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ED-16363</t>
  </si>
  <si>
    <t>LIGAÇÕES PROVISÓRIAS PARA CONTAINER TIPO 8 (CORRESPONDENTE AO CÓDIGO ED-16355)</t>
  </si>
  <si>
    <t>ED-16349</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</si>
  <si>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</si>
  <si>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</si>
  <si>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</si>
  <si>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</si>
  <si>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</si>
  <si>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</si>
  <si>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</si>
  <si>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</si>
  <si>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</si>
  <si>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LOCAÇÃO DA OBRA</t>
  </si>
  <si>
    <t>ED-50276</t>
  </si>
  <si>
    <t>ED-50274</t>
  </si>
  <si>
    <t>ED-50275</t>
  </si>
  <si>
    <t>03.05</t>
  </si>
  <si>
    <t>ED-50136</t>
  </si>
  <si>
    <t>ED-50166</t>
  </si>
  <si>
    <t>REMANEJAMENTO DE TAPUME</t>
  </si>
  <si>
    <t>ED-50163</t>
  </si>
  <si>
    <t>ED-50162</t>
  </si>
  <si>
    <t>ED-50165</t>
  </si>
  <si>
    <t>ED-50164</t>
  </si>
  <si>
    <t>ED-50159</t>
  </si>
  <si>
    <t>PROTEÇÃO DE TRANSEUNTE</t>
  </si>
  <si>
    <t>ED-50157</t>
  </si>
  <si>
    <t>ED-50156</t>
  </si>
  <si>
    <t>ANDAIME</t>
  </si>
  <si>
    <t>ED-48243</t>
  </si>
  <si>
    <t>ED-9075</t>
  </si>
  <si>
    <t>FORNECIMENTO DE ANDAIME METÁLICO PARA FACHADA (LOCAÇÃO), INCLUSIVE PISO METÁLICO E SAPATAS, EXCLUSIVE MONTAGEM E DESMONTAGEM</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</si>
  <si>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</si>
  <si>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</si>
  <si>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</si>
  <si>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</si>
  <si>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</si>
  <si>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</si>
  <si>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</si>
  <si>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</si>
  <si>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</si>
  <si>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ED-48248</t>
  </si>
  <si>
    <t>TERRAPLENAGEM/TRABALHOS EM TERRA</t>
  </si>
  <si>
    <t>04.01</t>
  </si>
  <si>
    <t>REGULARIZAÇÃO E COMPACTAÇÃO DE SOLO</t>
  </si>
  <si>
    <t>ED-51100</t>
  </si>
  <si>
    <t>ED-51123</t>
  </si>
  <si>
    <t>ED-51124</t>
  </si>
  <si>
    <t>ED-51122</t>
  </si>
  <si>
    <t>ESCAVAÇÃO MECÂNICA</t>
  </si>
  <si>
    <t>ED-51105</t>
  </si>
  <si>
    <t>ED-51106</t>
  </si>
  <si>
    <t>ED-51103</t>
  </si>
  <si>
    <t>ED-51104</t>
  </si>
  <si>
    <t>ED-51111</t>
  </si>
  <si>
    <t>ED-51112</t>
  </si>
  <si>
    <t>ED-51113</t>
  </si>
  <si>
    <t>ED-51115</t>
  </si>
  <si>
    <t>ED-51116</t>
  </si>
  <si>
    <t>ED-51117</t>
  </si>
  <si>
    <t>ED-51119</t>
  </si>
  <si>
    <t>04.03</t>
  </si>
  <si>
    <t>ESCAVAÇÃO MANUAL</t>
  </si>
  <si>
    <t>ED-51110</t>
  </si>
  <si>
    <t>ED-51108</t>
  </si>
  <si>
    <t>ED-51109</t>
  </si>
  <si>
    <t>ED-51107</t>
  </si>
  <si>
    <t>04.04</t>
  </si>
  <si>
    <t>COMPACTAÇÃO DE FUNDO DE VALA</t>
  </si>
  <si>
    <t>ED-51094</t>
  </si>
  <si>
    <t>ED-51093</t>
  </si>
  <si>
    <t>ATERRO E REATERRO</t>
  </si>
  <si>
    <t>ED-51096</t>
  </si>
  <si>
    <t>ED-51098</t>
  </si>
  <si>
    <t>ED-51095</t>
  </si>
  <si>
    <t>ED-51097</t>
  </si>
  <si>
    <t>ED-51120</t>
  </si>
  <si>
    <t>04.06</t>
  </si>
  <si>
    <t>FUNDAÇÕES</t>
  </si>
  <si>
    <t>05.01</t>
  </si>
  <si>
    <t>FUNDAÇÃO SUPERFICIAL E RASA</t>
  </si>
  <si>
    <t>FUNDAÇÃO PROFUNDA</t>
  </si>
  <si>
    <t>ED-49735</t>
  </si>
  <si>
    <t>ED-15801</t>
  </si>
  <si>
    <t>ENCAMISAMENTO DE TUBULÃO COM TUBO DE CONCRETO (MANILHA), DIÂMETRO 90CM, INCLUSIVE TRANSPORTE E FORNECIMENTO</t>
  </si>
  <si>
    <t>ED-49741</t>
  </si>
  <si>
    <t>ED-49742</t>
  </si>
  <si>
    <t>ED-49743</t>
  </si>
  <si>
    <t>ED-49777</t>
  </si>
  <si>
    <t>ED-49728</t>
  </si>
  <si>
    <t>ED-49729</t>
  </si>
  <si>
    <t>ED-49730</t>
  </si>
  <si>
    <t>ED-49731</t>
  </si>
  <si>
    <t>ED-49732</t>
  </si>
  <si>
    <t>ED-49733</t>
  </si>
  <si>
    <t>ED-49766</t>
  </si>
  <si>
    <t>ED-49761</t>
  </si>
  <si>
    <t>ED-49767</t>
  </si>
  <si>
    <t>ED-49762</t>
  </si>
  <si>
    <t>ED-49768</t>
  </si>
  <si>
    <t>ED-49763</t>
  </si>
  <si>
    <t>ED-49769</t>
  </si>
  <si>
    <t>ED-49764</t>
  </si>
  <si>
    <t>ED-49770</t>
  </si>
  <si>
    <t>ED-49765</t>
  </si>
  <si>
    <t>ED-49715</t>
  </si>
  <si>
    <t>ED-49716</t>
  </si>
  <si>
    <t>ED-49717</t>
  </si>
  <si>
    <t>ED-49718</t>
  </si>
  <si>
    <t>05.03</t>
  </si>
  <si>
    <t>ED-8571</t>
  </si>
  <si>
    <t>ED-49811</t>
  </si>
  <si>
    <t>ED-49810</t>
  </si>
  <si>
    <t>05.04</t>
  </si>
  <si>
    <t>CONCRETO USINADO</t>
  </si>
  <si>
    <t>ED-49804</t>
  </si>
  <si>
    <t>ED-49805</t>
  </si>
  <si>
    <t>ED-49806</t>
  </si>
  <si>
    <t>ED-49807</t>
  </si>
  <si>
    <t>ED-49808</t>
  </si>
  <si>
    <t>ED-49797</t>
  </si>
  <si>
    <t>ED-49798</t>
  </si>
  <si>
    <t>ED-49799</t>
  </si>
  <si>
    <t>ED-49800</t>
  </si>
  <si>
    <t>ED-49801</t>
  </si>
  <si>
    <t>ED-49793</t>
  </si>
  <si>
    <t>ED-49795</t>
  </si>
  <si>
    <t>05.05</t>
  </si>
  <si>
    <t>CONCRETO PREPARADO EM OBRA</t>
  </si>
  <si>
    <t>ED-49786</t>
  </si>
  <si>
    <t>ED-49787</t>
  </si>
  <si>
    <t>ED-49788</t>
  </si>
  <si>
    <t>ED-49789</t>
  </si>
  <si>
    <t>ED-49790</t>
  </si>
  <si>
    <t>ED-49782</t>
  </si>
  <si>
    <t>ED-49783</t>
  </si>
  <si>
    <t>ED-49784</t>
  </si>
  <si>
    <t>ED-49785</t>
  </si>
  <si>
    <t>ED-49781</t>
  </si>
  <si>
    <t>ESTRUTURAS DE CONTENÇÕES</t>
  </si>
  <si>
    <t>06.01</t>
  </si>
  <si>
    <t>CONCRETO CICLÓPICO</t>
  </si>
  <si>
    <t>ED-49780</t>
  </si>
  <si>
    <t>ED-49779</t>
  </si>
  <si>
    <t>ED-49778</t>
  </si>
  <si>
    <t>06.03</t>
  </si>
  <si>
    <t>LASTRO DE AREIA, BRITA E CONCRETO</t>
  </si>
  <si>
    <t>ED-49814</t>
  </si>
  <si>
    <t>ED-49813</t>
  </si>
  <si>
    <t>ED-49812</t>
  </si>
  <si>
    <t xml:space="preserve">LASTRO DE CONCRETO MAGRO, INCLUSIVE TRANSPORTE, LANÇAMENTO E ADENSAMENTO </t>
  </si>
  <si>
    <t>06.04</t>
  </si>
  <si>
    <t>ENROCAMENTO</t>
  </si>
  <si>
    <t>ED-49541</t>
  </si>
  <si>
    <t>ED-49540</t>
  </si>
  <si>
    <t>ESTRUTURA DE CONCRETO</t>
  </si>
  <si>
    <t>07.01</t>
  </si>
  <si>
    <t>ARMAÇÃO EM AÇO</t>
  </si>
  <si>
    <t>ED-48296</t>
  </si>
  <si>
    <t>ED-48295</t>
  </si>
  <si>
    <t>ED-48298</t>
  </si>
  <si>
    <t>ED-48297</t>
  </si>
  <si>
    <t>ED-8398</t>
  </si>
  <si>
    <t>ED-49647</t>
  </si>
  <si>
    <t>ED-49648</t>
  </si>
  <si>
    <t>ED-49644</t>
  </si>
  <si>
    <t>ED-49645</t>
  </si>
  <si>
    <t>ED-49646</t>
  </si>
  <si>
    <t>ED-49649</t>
  </si>
  <si>
    <t>ED-8457</t>
  </si>
  <si>
    <t>ED-8458</t>
  </si>
  <si>
    <t>ED-49643</t>
  </si>
  <si>
    <t>ED-8471</t>
  </si>
  <si>
    <t>ED-15690</t>
  </si>
  <si>
    <t>ED-19652</t>
  </si>
  <si>
    <t>ED-19653</t>
  </si>
  <si>
    <t>07.03</t>
  </si>
  <si>
    <t>ED-49637</t>
  </si>
  <si>
    <t>ED-49638</t>
  </si>
  <si>
    <t>ED-49639</t>
  </si>
  <si>
    <t>ED-49640</t>
  </si>
  <si>
    <t>ED-49641</t>
  </si>
  <si>
    <t>ED-49642</t>
  </si>
  <si>
    <t>ED-49629</t>
  </si>
  <si>
    <t>ED-49630</t>
  </si>
  <si>
    <t>ED-49631</t>
  </si>
  <si>
    <t>ED-49632</t>
  </si>
  <si>
    <t>ED-49633</t>
  </si>
  <si>
    <t>ED-49634</t>
  </si>
  <si>
    <t>ED-49625</t>
  </si>
  <si>
    <t>ED-49627</t>
  </si>
  <si>
    <t>CONCRETO AUTO ADENSÁVEL (CAA)</t>
  </si>
  <si>
    <t>ED-9052</t>
  </si>
  <si>
    <t>ED-9053</t>
  </si>
  <si>
    <t>ED-9054</t>
  </si>
  <si>
    <t>ED-9055</t>
  </si>
  <si>
    <t>ED-9056</t>
  </si>
  <si>
    <t>ED-9057</t>
  </si>
  <si>
    <t>07.05</t>
  </si>
  <si>
    <t>ED-49618</t>
  </si>
  <si>
    <t>ED-49619</t>
  </si>
  <si>
    <t>ED-49620</t>
  </si>
  <si>
    <t>ED-49621</t>
  </si>
  <si>
    <t>ED-49622</t>
  </si>
  <si>
    <t>ED-49614</t>
  </si>
  <si>
    <t>ED-49615</t>
  </si>
  <si>
    <t>ED-49616</t>
  </si>
  <si>
    <t>ED-49617</t>
  </si>
  <si>
    <t>ED-49613</t>
  </si>
  <si>
    <t>07.06</t>
  </si>
  <si>
    <t>ESTRUTURA METÁLICA</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</si>
  <si>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</si>
  <si>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</si>
  <si>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</si>
  <si>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</si>
  <si>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LAJE PRÉ-MOLDADA</t>
  </si>
  <si>
    <t>ED-50252</t>
  </si>
  <si>
    <t>ED-50253</t>
  </si>
  <si>
    <t>ED-50254</t>
  </si>
  <si>
    <t>ED-50255</t>
  </si>
  <si>
    <t>ED-50256</t>
  </si>
  <si>
    <t>ED-50257</t>
  </si>
  <si>
    <t>ED-50258</t>
  </si>
  <si>
    <t>ED-50259</t>
  </si>
  <si>
    <t>ED-50260</t>
  </si>
  <si>
    <t>ED-50261</t>
  </si>
  <si>
    <t>ED-50242</t>
  </si>
  <si>
    <t>ED-50243</t>
  </si>
  <si>
    <t>ED-50244</t>
  </si>
  <si>
    <t>ED-50245</t>
  </si>
  <si>
    <t>ED-50246</t>
  </si>
  <si>
    <t>ED-50247</t>
  </si>
  <si>
    <t>ED-50248</t>
  </si>
  <si>
    <t>ED-50249</t>
  </si>
  <si>
    <t>ED-50250</t>
  </si>
  <si>
    <t>ESCORAMENTO</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</si>
  <si>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</si>
  <si>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</si>
  <si>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</si>
  <si>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</si>
  <si>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</si>
  <si>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</si>
  <si>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</si>
  <si>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</si>
  <si>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</si>
  <si>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</si>
  <si>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POLIMENTO E NÍVEL ZERO EM CONCRETO</t>
  </si>
  <si>
    <t>ED-50619</t>
  </si>
  <si>
    <t>GRAUTE</t>
  </si>
  <si>
    <t>ED-49662</t>
  </si>
  <si>
    <t>RECUPERAÇÃO E REFORCO DE ESTRUTURA DE CONCRETO</t>
  </si>
  <si>
    <t>ED-49655</t>
  </si>
  <si>
    <t>ED-49660</t>
  </si>
  <si>
    <t>ED-49656</t>
  </si>
  <si>
    <t>ED-49657</t>
  </si>
  <si>
    <t>ED-49659</t>
  </si>
  <si>
    <t>ALVENARIAS E DIVISÓRIAS</t>
  </si>
  <si>
    <t>08.01</t>
  </si>
  <si>
    <t>ALVENARIA DE TIJOLO LAMINADO</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</si>
  <si>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</si>
  <si>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</si>
  <si>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</si>
  <si>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</si>
  <si>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</si>
  <si>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</si>
  <si>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08.02</t>
  </si>
  <si>
    <t>ALVENARIA DE TIJOLO MACIÇO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</si>
  <si>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</si>
  <si>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</si>
  <si>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</si>
  <si>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</si>
  <si>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</si>
  <si>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</si>
  <si>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</si>
  <si>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</si>
  <si>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</si>
  <si>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</si>
  <si>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ALVENARIA DE TIJOLO CERÂMICO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</si>
  <si>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</si>
  <si>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</si>
  <si>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</si>
  <si>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</si>
  <si>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</si>
  <si>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</si>
  <si>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ALVENARIA DE BLOCO DE CONCRETO (VEDAÇÃO)</t>
  </si>
  <si>
    <t>ED-48195</t>
  </si>
  <si>
    <t>ED-48196</t>
  </si>
  <si>
    <t>ED-48194</t>
  </si>
  <si>
    <t>ALVENARIA DE VEDAÇÃO COM BLOCO DE CONCRETO, ESP. 9CM, COM ACABAMENTO APARENTE, INCLUSIVE ARGAMASSA PARA ASSENTAMENTO</t>
  </si>
  <si>
    <t>ALVENARIA DE BLOCO DE CONCRETO (ESTRUTURAL)</t>
  </si>
  <si>
    <t>ED-48201</t>
  </si>
  <si>
    <t>ED-48202</t>
  </si>
  <si>
    <t>ED-48200</t>
  </si>
  <si>
    <t>ED-48394</t>
  </si>
  <si>
    <t>ED-48391</t>
  </si>
  <si>
    <t>ED-48392</t>
  </si>
  <si>
    <t>ED-48390</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</si>
  <si>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</si>
  <si>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</si>
  <si>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</si>
  <si>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</si>
  <si>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</si>
  <si>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</si>
  <si>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08.07</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</si>
  <si>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</si>
  <si>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</si>
  <si>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</si>
  <si>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</si>
  <si>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</si>
  <si>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</si>
  <si>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</si>
  <si>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</si>
  <si>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</si>
  <si>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</si>
  <si>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</si>
  <si>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</si>
  <si>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</si>
  <si>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</si>
  <si>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</si>
  <si>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</si>
  <si>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</si>
  <si>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</si>
  <si>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ELEMENTO VAZADO</t>
  </si>
  <si>
    <t>ED-48208</t>
  </si>
  <si>
    <t>ED-48206</t>
  </si>
  <si>
    <t>08.09</t>
  </si>
  <si>
    <t>ALVENARIA DE BLOCO DE VIDRO</t>
  </si>
  <si>
    <t>ED-48235</t>
  </si>
  <si>
    <t>ED-48236</t>
  </si>
  <si>
    <t>ED-48234</t>
  </si>
  <si>
    <t>ED-50950</t>
  </si>
  <si>
    <t>FECHAMENTO DE EMPENA COM QUADRO EM PERFIL, CANTONEIRA 2" X 2", SOLDADO, E TELA FIO 12 MALHA 1/2" (CONFORME DETALHE DE PRÉDIO ESCOLAR, INCLUSIVE PINTURA ESMALTE)</t>
  </si>
  <si>
    <t xml:space="preserve">ENCUNHAMENTO DE ALVENARIA </t>
  </si>
  <si>
    <t>ED-8346</t>
  </si>
  <si>
    <t>ENCUNHAMENTO DE ALVENARIA DE VEDAÇÃO COM ARGAMASSA, INCLUSIVE ADITIVO EXPANSOR PARA ENCUNHAMENTO</t>
  </si>
  <si>
    <t>ED-48397</t>
  </si>
  <si>
    <t>ENCUNHAMENTO DE ALVENARIA DE VEDAÇÃO COM ESPUMA DE POLIURETANO EXPANSIVA</t>
  </si>
  <si>
    <t>08.12</t>
  </si>
  <si>
    <t>VERGA E CONTRA-VERGA</t>
  </si>
  <si>
    <t>ED-9906</t>
  </si>
  <si>
    <t>ED-9903</t>
  </si>
  <si>
    <t>PAREDE DE GESSO ACARTONADO</t>
  </si>
  <si>
    <t>ED-48210</t>
  </si>
  <si>
    <t>ED-48209</t>
  </si>
  <si>
    <t>ED-48211</t>
  </si>
  <si>
    <t>DIVISÓRIA COMPENSADO NAVAL</t>
  </si>
  <si>
    <t>ED-48536</t>
  </si>
  <si>
    <t>ED-48537</t>
  </si>
  <si>
    <t>08.15</t>
  </si>
  <si>
    <t>DIVISÓRIA EM PEDRA</t>
  </si>
  <si>
    <t>ED-48532</t>
  </si>
  <si>
    <t>ED-48535</t>
  </si>
  <si>
    <t>ED-48533</t>
  </si>
  <si>
    <t>ED-48531</t>
  </si>
  <si>
    <t>ED-48534</t>
  </si>
  <si>
    <t>ESQUADRIAS E FERRAGENS</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</si>
  <si>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</si>
  <si>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</si>
  <si>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ED-50951</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</si>
  <si>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</si>
  <si>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</si>
  <si>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</si>
  <si>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</si>
  <si>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</si>
  <si>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</si>
  <si>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</si>
  <si>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</si>
  <si>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JANELA DE ALUMÍNIO</t>
  </si>
  <si>
    <t>09.03</t>
  </si>
  <si>
    <t>ED-50933</t>
  </si>
  <si>
    <t>ED-50931</t>
  </si>
  <si>
    <t>ED-50932</t>
  </si>
  <si>
    <t>ED-50934</t>
  </si>
  <si>
    <t>ED-50954</t>
  </si>
  <si>
    <t>ED-50957</t>
  </si>
  <si>
    <t>ED-50955</t>
  </si>
  <si>
    <t>ED-50958</t>
  </si>
  <si>
    <t>ED-50956</t>
  </si>
  <si>
    <t>ED-50959</t>
  </si>
  <si>
    <t>ED-50960</t>
  </si>
  <si>
    <t>09.04</t>
  </si>
  <si>
    <t>PORTA DE ALUMÍNIO</t>
  </si>
  <si>
    <t>ED-50971</t>
  </si>
  <si>
    <t>ED-50972</t>
  </si>
  <si>
    <t>ED-50973</t>
  </si>
  <si>
    <t>ED-50974</t>
  </si>
  <si>
    <t>ED-50975</t>
  </si>
  <si>
    <t>ED-50978</t>
  </si>
  <si>
    <t>ED-50976</t>
  </si>
  <si>
    <t>ED-50977</t>
  </si>
  <si>
    <t>ED-50979</t>
  </si>
  <si>
    <t>ED-49584</t>
  </si>
  <si>
    <t>ED-49585</t>
  </si>
  <si>
    <t>ED-49586</t>
  </si>
  <si>
    <t>ED-49587</t>
  </si>
  <si>
    <t>ED-49588</t>
  </si>
  <si>
    <t>ED-49589</t>
  </si>
  <si>
    <t>ED-49590</t>
  </si>
  <si>
    <t>ED-49591</t>
  </si>
  <si>
    <t>ED-49592</t>
  </si>
  <si>
    <t>ED-49600</t>
  </si>
  <si>
    <t>ED-49601</t>
  </si>
  <si>
    <t>ED-49602</t>
  </si>
  <si>
    <t>ED-49603</t>
  </si>
  <si>
    <t>ED-49611</t>
  </si>
  <si>
    <t>ED-49612</t>
  </si>
  <si>
    <t>09.07</t>
  </si>
  <si>
    <t>ED-49607</t>
  </si>
  <si>
    <t>ED-49606</t>
  </si>
  <si>
    <t>ED-49605</t>
  </si>
  <si>
    <t>ED-49604</t>
  </si>
  <si>
    <t>ED-49597</t>
  </si>
  <si>
    <t>ED-49594</t>
  </si>
  <si>
    <t>ED-49598</t>
  </si>
  <si>
    <t>ED-49593</t>
  </si>
  <si>
    <t>ED-49595</t>
  </si>
  <si>
    <t>ED-49596</t>
  </si>
  <si>
    <t>ED-49582</t>
  </si>
  <si>
    <t>ED-49583</t>
  </si>
  <si>
    <t>VISOR PARA PORTA</t>
  </si>
  <si>
    <t>ED-7066</t>
  </si>
  <si>
    <t>09.11</t>
  </si>
  <si>
    <t>FERRAGEM E ACESSÓRIOS</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</si>
  <si>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</si>
  <si>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</si>
  <si>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</si>
  <si>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</si>
  <si>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</si>
  <si>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</si>
  <si>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</si>
  <si>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</si>
  <si>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</si>
  <si>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</si>
  <si>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</si>
  <si>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</si>
  <si>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</si>
  <si>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</si>
  <si>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</si>
  <si>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</si>
  <si>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</si>
  <si>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ED-49704</t>
  </si>
  <si>
    <t>ED-49705</t>
  </si>
  <si>
    <t>09.12</t>
  </si>
  <si>
    <t>PORTA CORTA-FOGO</t>
  </si>
  <si>
    <t>ED-50988</t>
  </si>
  <si>
    <t>ED-50989</t>
  </si>
  <si>
    <t>ED-50990</t>
  </si>
  <si>
    <t>VEDAÇÃO E CALAFETAGEM</t>
  </si>
  <si>
    <t>ED-50992</t>
  </si>
  <si>
    <t>COBERTURAS E PROTEÇÕES</t>
  </si>
  <si>
    <t>ESTRUTURA DE MADEIRA PARA COBERTURA</t>
  </si>
  <si>
    <t>ED-48408</t>
  </si>
  <si>
    <t>ED-48407</t>
  </si>
  <si>
    <t>ED-48413</t>
  </si>
  <si>
    <t>ED-48415</t>
  </si>
  <si>
    <t>ESTRUTURA METÁLICA PARA COBERTURA</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</si>
  <si>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</si>
  <si>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</si>
  <si>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</si>
  <si>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</si>
  <si>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</si>
  <si>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</si>
  <si>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</si>
  <si>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</si>
  <si>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</si>
  <si>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</si>
  <si>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</si>
  <si>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</si>
  <si>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</si>
  <si>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</si>
  <si>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</si>
  <si>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</si>
  <si>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10.03</t>
  </si>
  <si>
    <t>COBERTURA COM TELHA FIBROCIMENTO</t>
  </si>
  <si>
    <t>ED-48425</t>
  </si>
  <si>
    <t>ED-48423</t>
  </si>
  <si>
    <t>ED-48424</t>
  </si>
  <si>
    <t>ED-48426</t>
  </si>
  <si>
    <t>ED-48427</t>
  </si>
  <si>
    <t>ED-48417</t>
  </si>
  <si>
    <t>10.04</t>
  </si>
  <si>
    <t>COBERTURA COM TELHA METÁLICA</t>
  </si>
  <si>
    <t>ED-13852</t>
  </si>
  <si>
    <t>COBERTURA EM TELHA METÁLICA GALVANIZADA ONDULADA, TIPO SIMPLES, ESP. 0,50MM, ACABAMENTO NATURAL, INCLUSIVE ACESSÓRIOS PARA FIXAÇÃO, FORNECIMENTO E INSTALAÇÃO</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</si>
  <si>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</si>
  <si>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</si>
  <si>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</si>
  <si>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</si>
  <si>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</si>
  <si>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ED-48431</t>
  </si>
  <si>
    <t>ED-48418</t>
  </si>
  <si>
    <t>10.05</t>
  </si>
  <si>
    <t>COBERTURA COM TELHA CERÂMICA</t>
  </si>
  <si>
    <t>ED-48421</t>
  </si>
  <si>
    <t>ED-48420</t>
  </si>
  <si>
    <t>ED-48419</t>
  </si>
  <si>
    <t>ED-48406</t>
  </si>
  <si>
    <t>10.06</t>
  </si>
  <si>
    <t>CUMEEIRA E ESPIGÃO</t>
  </si>
  <si>
    <t>ED-48403</t>
  </si>
  <si>
    <t>ED-48404</t>
  </si>
  <si>
    <t>ED-48402</t>
  </si>
  <si>
    <t>ED-48405</t>
  </si>
  <si>
    <t>ED-48416</t>
  </si>
  <si>
    <t>ED-48401</t>
  </si>
  <si>
    <t>ED-48400</t>
  </si>
  <si>
    <t>CALHA GALVANIZADA</t>
  </si>
  <si>
    <t>ED-50653</t>
  </si>
  <si>
    <t>ED-50648</t>
  </si>
  <si>
    <t>ED-50649</t>
  </si>
  <si>
    <t>ED-50650</t>
  </si>
  <si>
    <t>ED-50651</t>
  </si>
  <si>
    <t>ED-50652</t>
  </si>
  <si>
    <t>ED-50660</t>
  </si>
  <si>
    <t>ED-50654</t>
  </si>
  <si>
    <t>ED-50655</t>
  </si>
  <si>
    <t>ED-50656</t>
  </si>
  <si>
    <t>ED-50657</t>
  </si>
  <si>
    <t>ED-50658</t>
  </si>
  <si>
    <t>ED-50659</t>
  </si>
  <si>
    <t>ED-50661</t>
  </si>
  <si>
    <t>ED-50662</t>
  </si>
  <si>
    <t>ED-50663</t>
  </si>
  <si>
    <t>RUFO GALVANIZADO</t>
  </si>
  <si>
    <t>ED-50675</t>
  </si>
  <si>
    <t>ED-50676</t>
  </si>
  <si>
    <t>ED-50677</t>
  </si>
  <si>
    <t>ED-50678</t>
  </si>
  <si>
    <t>ED-50679</t>
  </si>
  <si>
    <t>ED-50680</t>
  </si>
  <si>
    <t>ED-50681</t>
  </si>
  <si>
    <t>ED-50682</t>
  </si>
  <si>
    <t>ED-50683</t>
  </si>
  <si>
    <t>ED-50684</t>
  </si>
  <si>
    <t>ED-50685</t>
  </si>
  <si>
    <t>CHAPINS GALVANIZADOS</t>
  </si>
  <si>
    <t>ED-50667</t>
  </si>
  <si>
    <t>10.10</t>
  </si>
  <si>
    <t>FECHAMENTO DE ONDA DE TELHA</t>
  </si>
  <si>
    <t>ED-50668</t>
  </si>
  <si>
    <t>ED-50669</t>
  </si>
  <si>
    <t>10.12</t>
  </si>
  <si>
    <t>GRELHA E RALO</t>
  </si>
  <si>
    <t>ED-49962</t>
  </si>
  <si>
    <t>ED-49960</t>
  </si>
  <si>
    <t>ED-49961</t>
  </si>
  <si>
    <t>DISPOSITIVO DE DRENAGEM</t>
  </si>
  <si>
    <t>ED-50671</t>
  </si>
  <si>
    <t>IMPERMEABILIZAÇÃO E ISOLAMENTO TÉRMICO</t>
  </si>
  <si>
    <t>IMPERMEABILIZAÇÃO DE FUNDAÇÃO</t>
  </si>
  <si>
    <t>ED-50764</t>
  </si>
  <si>
    <t>REVESTIMENTO COM IMPERMEABILIZANTE EM DUAS (2) CAMADAS SOBREPOSTAS DE ARGAMASSA, TRAÇO 1:3 (CIMENTO E AREIA) COM ADITIVO IMPERMEABILIZANTE, ESP. 20MM, INCLUSIVE PINTURA COM DUAS (2) DEMÃOS COM EMULSÃO ASFÁLTICA</t>
  </si>
  <si>
    <t>ARGAMASSA COM ADITIVO</t>
  </si>
  <si>
    <t>ED-50167</t>
  </si>
  <si>
    <t>ED-50171</t>
  </si>
  <si>
    <t>ED-50175</t>
  </si>
  <si>
    <t>CAMADA DE REGULARIZAÇÃO</t>
  </si>
  <si>
    <t>ED-13286</t>
  </si>
  <si>
    <t>ED-13287</t>
  </si>
  <si>
    <t>ED-13288</t>
  </si>
  <si>
    <t>ED-50170</t>
  </si>
  <si>
    <t>ED-13289</t>
  </si>
  <si>
    <t>ED-13290</t>
  </si>
  <si>
    <t>ED-13291</t>
  </si>
  <si>
    <t>ED-13292</t>
  </si>
  <si>
    <t>PROTEÇÃO MECÂNICA</t>
  </si>
  <si>
    <t>ED-50176</t>
  </si>
  <si>
    <t>ED-13279</t>
  </si>
  <si>
    <t>ED-13280</t>
  </si>
  <si>
    <t>ED-13281</t>
  </si>
  <si>
    <t>ED-13282</t>
  </si>
  <si>
    <t>ED-13283</t>
  </si>
  <si>
    <t>ED-13284</t>
  </si>
  <si>
    <t>ED-13285</t>
  </si>
  <si>
    <t>EMULSÃO ASFÁTICA</t>
  </si>
  <si>
    <t>ED-50174</t>
  </si>
  <si>
    <t>MANTA ASFÁLTICA</t>
  </si>
  <si>
    <t>ED-50168</t>
  </si>
  <si>
    <t>ED-50169</t>
  </si>
  <si>
    <t>PISOS</t>
  </si>
  <si>
    <t>PREPARAÇÃO DE SUPERFÍCIE</t>
  </si>
  <si>
    <t>ED-50533</t>
  </si>
  <si>
    <t>ED-50600</t>
  </si>
  <si>
    <t>APLICAÇÃO DE LONA PRETA, ESP. 150 MICRAS, INCLUSIVE FORNECIMENTO</t>
  </si>
  <si>
    <t>CONTRAPISO</t>
  </si>
  <si>
    <t>ED-50566</t>
  </si>
  <si>
    <t>ED-50567</t>
  </si>
  <si>
    <t>ED-50568</t>
  </si>
  <si>
    <t>ED-50569</t>
  </si>
  <si>
    <t>PISO DE ARDÓSIA</t>
  </si>
  <si>
    <t>ED-50534</t>
  </si>
  <si>
    <t>ED-50535</t>
  </si>
  <si>
    <t>ED-50536</t>
  </si>
  <si>
    <t>PISO CERÂMICO</t>
  </si>
  <si>
    <t>ED-50541</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</si>
  <si>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</si>
  <si>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</si>
  <si>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</si>
  <si>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</si>
  <si>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</si>
  <si>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ED-50723</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</si>
  <si>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</si>
  <si>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</si>
  <si>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</si>
  <si>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</si>
  <si>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PISO EM PORCELANATO</t>
  </si>
  <si>
    <t>ED-50753</t>
  </si>
  <si>
    <t>ED-50754</t>
  </si>
  <si>
    <t>PISO DE LADRILHO</t>
  </si>
  <si>
    <t>ED-50582</t>
  </si>
  <si>
    <t>ED-50581</t>
  </si>
  <si>
    <t>ED-50580</t>
  </si>
  <si>
    <t>ED-50585</t>
  </si>
  <si>
    <t>ED-50584</t>
  </si>
  <si>
    <t>ED-50583</t>
  </si>
  <si>
    <t>ED-50539</t>
  </si>
  <si>
    <t>PISO DE MÁRMORE E GRANITO</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</si>
  <si>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</si>
  <si>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</si>
  <si>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</si>
  <si>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</si>
  <si>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</si>
  <si>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</si>
  <si>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REJUNTAMENTO</t>
  </si>
  <si>
    <t>ED-17821</t>
  </si>
  <si>
    <t>APLICAÇÃO DE REJUNTE CIMENTÍCIO COLORIDO INDUSTRIALIZADO PARA REVESTIMENTOS DE PAREDE/PISO COM JUNTAS DE ATÉ 1MM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</si>
  <si>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</si>
  <si>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</si>
  <si>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</si>
  <si>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</si>
  <si>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</si>
  <si>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</si>
  <si>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</si>
  <si>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</si>
  <si>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PISO VINÍLICO</t>
  </si>
  <si>
    <t>ED-50632</t>
  </si>
  <si>
    <t>PISO DE MADEIRA</t>
  </si>
  <si>
    <t>ED-17869</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</si>
  <si>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</si>
  <si>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</si>
  <si>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</si>
  <si>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</si>
  <si>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</si>
  <si>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</si>
  <si>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</si>
  <si>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ED-17863</t>
  </si>
  <si>
    <t>ED-17862</t>
  </si>
  <si>
    <t>ED-17859</t>
  </si>
  <si>
    <t>RASPAGEM EM PISO DE MADEIRA, EXCLUSIVE CALAFETAÇÃO</t>
  </si>
  <si>
    <t>ED-50604</t>
  </si>
  <si>
    <t>ED-50602</t>
  </si>
  <si>
    <t>PISO CIMENTADO</t>
  </si>
  <si>
    <t>ED-50563</t>
  </si>
  <si>
    <t>ED-50547</t>
  </si>
  <si>
    <t>ED-50545</t>
  </si>
  <si>
    <t>ED-50549</t>
  </si>
  <si>
    <t>ED-50548</t>
  </si>
  <si>
    <t>ED-50546</t>
  </si>
  <si>
    <t>ED-50550</t>
  </si>
  <si>
    <t>ED-50551</t>
  </si>
  <si>
    <t>ED-50564</t>
  </si>
  <si>
    <t>ED-50552</t>
  </si>
  <si>
    <t>ED-50558</t>
  </si>
  <si>
    <t>ED-50556</t>
  </si>
  <si>
    <t>ED-50560</t>
  </si>
  <si>
    <t>ED-50553</t>
  </si>
  <si>
    <t>ED-50559</t>
  </si>
  <si>
    <t>ED-50557</t>
  </si>
  <si>
    <t>ED-50561</t>
  </si>
  <si>
    <t>ED-50554</t>
  </si>
  <si>
    <t>ED-50562</t>
  </si>
  <si>
    <t>ED-50555</t>
  </si>
  <si>
    <t>PISO DE GRANITINA E MARMORITE</t>
  </si>
  <si>
    <t>ED-50617</t>
  </si>
  <si>
    <t>ED-50616</t>
  </si>
  <si>
    <t>ED-50615</t>
  </si>
  <si>
    <t>ED-50614</t>
  </si>
  <si>
    <t>ED-50613</t>
  </si>
  <si>
    <t>ED-50612</t>
  </si>
  <si>
    <t>ED-50611</t>
  </si>
  <si>
    <t>PISO EM CONCRETO</t>
  </si>
  <si>
    <t>ED-50573</t>
  </si>
  <si>
    <t>ED-9317</t>
  </si>
  <si>
    <t>ED-50571</t>
  </si>
  <si>
    <t>ED-9320</t>
  </si>
  <si>
    <t>ED-9321</t>
  </si>
  <si>
    <t>ED-9319</t>
  </si>
  <si>
    <t>ED-9318</t>
  </si>
  <si>
    <t>ED-50572</t>
  </si>
  <si>
    <t>LAJE DE TRANSIÇÃO</t>
  </si>
  <si>
    <t>ED-50593</t>
  </si>
  <si>
    <t>ED-50597</t>
  </si>
  <si>
    <t>ED-50594</t>
  </si>
  <si>
    <t>ED-50595</t>
  </si>
  <si>
    <t>ED-50598</t>
  </si>
  <si>
    <t>ED-50588</t>
  </si>
  <si>
    <t>ED-50589</t>
  </si>
  <si>
    <t>ED-50591</t>
  </si>
  <si>
    <t>ED-50596</t>
  </si>
  <si>
    <t>ED-50599</t>
  </si>
  <si>
    <t>ED-50590</t>
  </si>
  <si>
    <t>ED-50592</t>
  </si>
  <si>
    <t>PISO EM TIJOLO MACIÇO</t>
  </si>
  <si>
    <t>ED-50631</t>
  </si>
  <si>
    <t>PISO INDUSTRIAIS</t>
  </si>
  <si>
    <t>ED-50578</t>
  </si>
  <si>
    <t>ED-50577</t>
  </si>
  <si>
    <t>PISO PODOTÁTIL (TÁTIL)</t>
  </si>
  <si>
    <t>ED-50626</t>
  </si>
  <si>
    <t>ED-50624</t>
  </si>
  <si>
    <t>ED-15226</t>
  </si>
  <si>
    <t>ED-50586</t>
  </si>
  <si>
    <t>PISO DE BORRACHA</t>
  </si>
  <si>
    <t>ED-50538</t>
  </si>
  <si>
    <t>JUNTA DE DILATAÇÃO</t>
  </si>
  <si>
    <t>ED-50579</t>
  </si>
  <si>
    <t>DEGRAU E PATAMAR</t>
  </si>
  <si>
    <t>ED-50574</t>
  </si>
  <si>
    <t>ED-50537</t>
  </si>
  <si>
    <t>ED-50575</t>
  </si>
  <si>
    <t>SÓCULO</t>
  </si>
  <si>
    <t>ED-50621</t>
  </si>
  <si>
    <t>RODAPÉ, SOLEIRA E PEITORIL</t>
  </si>
  <si>
    <t>RODAPÉ DE ARDÓSIA</t>
  </si>
  <si>
    <t>ED-50766</t>
  </si>
  <si>
    <t>ED-50767</t>
  </si>
  <si>
    <t>RODAPÉ CERÂMICO</t>
  </si>
  <si>
    <t>ED-50771</t>
  </si>
  <si>
    <t>RODAPÉ COM REVESTIMENTO EM CERÂMICA ESMALTADA COMERCIAL, ALTURA 10CM, PEI IV, ASSENTAMENTO COM ARGAMASSA INDUSTRIALIZADA, INCLUSIVE REJUNTAMENTO</t>
  </si>
  <si>
    <t>RODAPÉ DE GRANITINA E MARMORITE</t>
  </si>
  <si>
    <t>ED-50786</t>
  </si>
  <si>
    <t>ED-50784</t>
  </si>
  <si>
    <t>ED-50785</t>
  </si>
  <si>
    <t>ED-50783</t>
  </si>
  <si>
    <t>ED-50781</t>
  </si>
  <si>
    <t>ED-50782</t>
  </si>
  <si>
    <t>RODAPÉS DE GRANITO</t>
  </si>
  <si>
    <t>ED-50774</t>
  </si>
  <si>
    <t>ED-50773</t>
  </si>
  <si>
    <t>ED-50772</t>
  </si>
  <si>
    <t>RODAPÉS DE MÁRMORE</t>
  </si>
  <si>
    <t>ED-50780</t>
  </si>
  <si>
    <t>ED-50778</t>
  </si>
  <si>
    <t>ED-50779</t>
  </si>
  <si>
    <t>RODAPÉ DE MADEIRA</t>
  </si>
  <si>
    <t>ED-50777</t>
  </si>
  <si>
    <t>RODAPÉ CIMENTADO</t>
  </si>
  <si>
    <t>ED-50770</t>
  </si>
  <si>
    <t>ED-50768</t>
  </si>
  <si>
    <t>ED-50769</t>
  </si>
  <si>
    <t>RODAPÉS INDUSTRIAL (ALTA RESISTÊNCIA)</t>
  </si>
  <si>
    <t>ED-50775</t>
  </si>
  <si>
    <t>ED-50776</t>
  </si>
  <si>
    <t>PEITORIL DE ARDÓSIA</t>
  </si>
  <si>
    <t>ED-50993</t>
  </si>
  <si>
    <t>PEITORIL DE GRANITO</t>
  </si>
  <si>
    <t>ED-50997</t>
  </si>
  <si>
    <t>PEITORIL DE MÁRMORE</t>
  </si>
  <si>
    <t>ED-50999</t>
  </si>
  <si>
    <t>PEITORIL DE CONCRETO</t>
  </si>
  <si>
    <t>ED-50994</t>
  </si>
  <si>
    <t>ED-50995</t>
  </si>
  <si>
    <t>SOLEIRA DE ARDÓSIA</t>
  </si>
  <si>
    <t>ED-51001</t>
  </si>
  <si>
    <t>SOLEIRA DE GRANITINA E MARMORITE</t>
  </si>
  <si>
    <t>ED-50622</t>
  </si>
  <si>
    <t>SOLEIRA DE GRANITO</t>
  </si>
  <si>
    <t>ED-51002</t>
  </si>
  <si>
    <t>SOLEIRA DE MÁRMORE</t>
  </si>
  <si>
    <t>ED-51004</t>
  </si>
  <si>
    <t>REVESTIMENTOS</t>
  </si>
  <si>
    <t xml:space="preserve">REVESTIMENTO DE ARGAMASSA </t>
  </si>
  <si>
    <t>ED-50731</t>
  </si>
  <si>
    <t>ED-50730</t>
  </si>
  <si>
    <t>ED-50729</t>
  </si>
  <si>
    <t>ED-50727</t>
  </si>
  <si>
    <t>ED-50728</t>
  </si>
  <si>
    <t>ED-50732</t>
  </si>
  <si>
    <t>ED-50761</t>
  </si>
  <si>
    <t>ED-50760</t>
  </si>
  <si>
    <t>ED-50759</t>
  </si>
  <si>
    <t>ED-50762</t>
  </si>
  <si>
    <t>ED-50763</t>
  </si>
  <si>
    <t>REVESTIMENTO INTERNO DE GESSO</t>
  </si>
  <si>
    <t>ED-50736</t>
  </si>
  <si>
    <t>ED-9066</t>
  </si>
  <si>
    <t>REVESTIMENTO NATADO</t>
  </si>
  <si>
    <t>ED-9071</t>
  </si>
  <si>
    <t>ED-50746</t>
  </si>
  <si>
    <t>REVESTIMENTO EM CERÂMICA</t>
  </si>
  <si>
    <t>ED-50718</t>
  </si>
  <si>
    <t>APLICAÇÃO DE REJUNTE CIMENTÍCIO COLORIDO INDUSTRIALIZADO PARA REVESTIMENTOS DE PAREDE/PISO COM JUNTAS DE ATÉ 3MM DE ESPESSURA</t>
  </si>
  <si>
    <t>ED-50721</t>
  </si>
  <si>
    <t>ED-50720</t>
  </si>
  <si>
    <t>ED-50743</t>
  </si>
  <si>
    <t>ED-50715</t>
  </si>
  <si>
    <t>ED-50716</t>
  </si>
  <si>
    <t>ED-50717</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</si>
  <si>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</si>
  <si>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</si>
  <si>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</si>
  <si>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</si>
  <si>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</si>
  <si>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</si>
  <si>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14.05</t>
  </si>
  <si>
    <t>REVESTIMENTO COM LADRILHO</t>
  </si>
  <si>
    <t>ED-50739</t>
  </si>
  <si>
    <t>ED-50740</t>
  </si>
  <si>
    <t>14.07</t>
  </si>
  <si>
    <t>REVESTIMENTO DE MÁRMORE E GRANITO</t>
  </si>
  <si>
    <t>ED-50714</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</si>
  <si>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</si>
  <si>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</si>
  <si>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</si>
  <si>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</si>
  <si>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</si>
  <si>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EM LAMINADO E MADEIRA</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</si>
  <si>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</si>
  <si>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</si>
  <si>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</si>
  <si>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</si>
  <si>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</si>
  <si>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</si>
  <si>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</si>
  <si>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</si>
  <si>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REVESTIMENTO ESPECIAL</t>
  </si>
  <si>
    <t>ED-50765</t>
  </si>
  <si>
    <t>ED-50719</t>
  </si>
  <si>
    <t>FORROS</t>
  </si>
  <si>
    <t>FORRO DE GESSO</t>
  </si>
  <si>
    <t>ED-49687</t>
  </si>
  <si>
    <t>ED-49686</t>
  </si>
  <si>
    <t>ED-49685</t>
  </si>
  <si>
    <t>15.02</t>
  </si>
  <si>
    <t>FORRO DE MADEIRA</t>
  </si>
  <si>
    <t>ED-49691</t>
  </si>
  <si>
    <t>ED-49692</t>
  </si>
  <si>
    <t>ED-49690</t>
  </si>
  <si>
    <t>ED-49689</t>
  </si>
  <si>
    <t>FORRO DE PVC</t>
  </si>
  <si>
    <t>15.04</t>
  </si>
  <si>
    <t>RODAFORRO, MOLDURA E ACESSÓRIOS</t>
  </si>
  <si>
    <t>ED-52311</t>
  </si>
  <si>
    <t>MARCENARIA E SERRALHERIA</t>
  </si>
  <si>
    <t>ED-50935</t>
  </si>
  <si>
    <t>ED-50936</t>
  </si>
  <si>
    <t>16.02</t>
  </si>
  <si>
    <t>ED-50982</t>
  </si>
  <si>
    <t>ED-50983</t>
  </si>
  <si>
    <t>ED-50985</t>
  </si>
  <si>
    <t>ED-50986</t>
  </si>
  <si>
    <t>ALAMBRADO PARA QUADRA</t>
  </si>
  <si>
    <t>ED-9100</t>
  </si>
  <si>
    <t>ED-50921</t>
  </si>
  <si>
    <t>ED-50920</t>
  </si>
  <si>
    <t>ED-50922</t>
  </si>
  <si>
    <t>PEÇA ESPECIAL DE SERRALHERIA</t>
  </si>
  <si>
    <t>ED-50965</t>
  </si>
  <si>
    <t>ED-50967</t>
  </si>
  <si>
    <t>ED-50929</t>
  </si>
  <si>
    <t>ALÇAPÃO METÁLICO</t>
  </si>
  <si>
    <t>ED-50923</t>
  </si>
  <si>
    <t>ED-50925</t>
  </si>
  <si>
    <t>ED-50924</t>
  </si>
  <si>
    <t>ESCADA DE MARINHEIRO</t>
  </si>
  <si>
    <t>ED-50947</t>
  </si>
  <si>
    <t>ED-50949</t>
  </si>
  <si>
    <t>ED-50948</t>
  </si>
  <si>
    <t>PORTA EM AÇO DE ENROLAR</t>
  </si>
  <si>
    <t>PINTURA</t>
  </si>
  <si>
    <t>LIXAMENTO PARA PINTURA</t>
  </si>
  <si>
    <t>ED-50505</t>
  </si>
  <si>
    <t>LIXAMENTO MANUAL EM PAREDE PARA REMOÇÃO DE TINTA</t>
  </si>
  <si>
    <t>ED-50507</t>
  </si>
  <si>
    <t>ED-50508</t>
  </si>
  <si>
    <t>ED-50506</t>
  </si>
  <si>
    <t>LIXAMENTO MANUAL EM TETO PARA REMOÇÃO DE TINTA</t>
  </si>
  <si>
    <t>SELADOR PAREDE</t>
  </si>
  <si>
    <t>ED-50516</t>
  </si>
  <si>
    <t>ED-50514</t>
  </si>
  <si>
    <t>PREPARAÇÃO PARA EMASSAMENTO OU PINTURA (LÁTEX/ACRÍLICA) EM PAREDE, INCLUSIVE UMA (1) DEMÃO DE SELADOR ACRÍLICO</t>
  </si>
  <si>
    <t>ED-50515</t>
  </si>
  <si>
    <t>PREPARAÇÃO PARA EMASSAMENTO OU PINTURA (LÁTEX/ACRÍLICA) EM TETO, INCLUSIVE UMA (1) DEMÃO DE SELADOR ACRÍLICO</t>
  </si>
  <si>
    <t>MASSA CORRIDA (PVA E ACRÍLICA)</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</si>
  <si>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</si>
  <si>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</si>
  <si>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</si>
  <si>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</si>
  <si>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</si>
  <si>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</si>
  <si>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</si>
  <si>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</si>
  <si>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</si>
  <si>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</si>
  <si>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</si>
  <si>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</si>
  <si>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</si>
  <si>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ED-50484</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</si>
  <si>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</si>
  <si>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</si>
  <si>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</si>
  <si>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</si>
  <si>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</si>
  <si>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</si>
  <si>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</si>
  <si>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</si>
  <si>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PINTURA LÁTEX (PVA)</t>
  </si>
  <si>
    <t>ED-50492</t>
  </si>
  <si>
    <t>ED-50498</t>
  </si>
  <si>
    <t>ED-50502</t>
  </si>
  <si>
    <t>ED-50500</t>
  </si>
  <si>
    <t>ED-50504</t>
  </si>
  <si>
    <t>ED-50499</t>
  </si>
  <si>
    <t>ED-50503</t>
  </si>
  <si>
    <t>ED-50501</t>
  </si>
  <si>
    <t>PINTURA ACRÍLICA</t>
  </si>
  <si>
    <t>ED-50451</t>
  </si>
  <si>
    <t>ED-50455</t>
  </si>
  <si>
    <t>ED-50453</t>
  </si>
  <si>
    <t>ED-50452</t>
  </si>
  <si>
    <t>ED-50456</t>
  </si>
  <si>
    <t>ED-50454</t>
  </si>
  <si>
    <t>PINTURA A CAL</t>
  </si>
  <si>
    <t>ED-50470</t>
  </si>
  <si>
    <t>ED-50469</t>
  </si>
  <si>
    <t>MASSA CORRIDA SOBRE MADEIRA</t>
  </si>
  <si>
    <t>ED-50481</t>
  </si>
  <si>
    <t>EMASSAMENTO A ÓLEO SOBRE MADEIRA, UMA (1) DEMÃO, INCLUSIVE LIXAMENTO PARA PINTURA</t>
  </si>
  <si>
    <t>ED-50482</t>
  </si>
  <si>
    <t>EMASSAMENTO EM ESQUADRIA DE MADEIRA COM MASSA A ÓLEO, DUAS (2) DEMÃOS, INCLUSIVE LIXAMENTO PARA PINTURA  A ÓLEO OU ESMALTE</t>
  </si>
  <si>
    <t>PINTURA PRESERVATIVA PARA MADEIRA</t>
  </si>
  <si>
    <t>ED-50512</t>
  </si>
  <si>
    <t>ED-50511</t>
  </si>
  <si>
    <t>PINTURA VERNIZ SOBRE MADEIRA</t>
  </si>
  <si>
    <t>ED-9026</t>
  </si>
  <si>
    <t>ED-50527</t>
  </si>
  <si>
    <t>ED-50526</t>
  </si>
  <si>
    <t>ED-50528</t>
  </si>
  <si>
    <t>ED-50531</t>
  </si>
  <si>
    <t>PINTURA ESMALTE SOBRE MADEIRA</t>
  </si>
  <si>
    <t>ED-50493</t>
  </si>
  <si>
    <t>CERA EM ESQUADRIA DE MADEIRA</t>
  </si>
  <si>
    <t>ED-50471</t>
  </si>
  <si>
    <t>ED-50472</t>
  </si>
  <si>
    <t>ED-50509</t>
  </si>
  <si>
    <t>ED-50510</t>
  </si>
  <si>
    <t>ED-50491</t>
  </si>
  <si>
    <t>ED-50496</t>
  </si>
  <si>
    <t>ED-50495</t>
  </si>
  <si>
    <t>PINTURA EPÓXI EM PAREDE</t>
  </si>
  <si>
    <t>ED-9917</t>
  </si>
  <si>
    <t>ED-9919</t>
  </si>
  <si>
    <t>ED-9918</t>
  </si>
  <si>
    <t>PINTURA EPÓXI EM PISO</t>
  </si>
  <si>
    <t>ED-9937</t>
  </si>
  <si>
    <t>ED-9934</t>
  </si>
  <si>
    <t>ED-9933</t>
  </si>
  <si>
    <t>ED-16659</t>
  </si>
  <si>
    <t>ED-9935</t>
  </si>
  <si>
    <t>PREPARAÇÃO PARA PINTURA (EPÓXI) EM PISO, INCLUSIVE UMA (1) DEMÃO DE PRIMER EPÓXI</t>
  </si>
  <si>
    <t>PINTURA E VERNIZ EM CONCRETO</t>
  </si>
  <si>
    <t>ED-50517</t>
  </si>
  <si>
    <t>ED-50513</t>
  </si>
  <si>
    <t>ED-50525</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</si>
  <si>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</si>
  <si>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</si>
  <si>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</si>
  <si>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</si>
  <si>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REVESTIMENTO TEXTURIZADO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</si>
  <si>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</si>
  <si>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</si>
  <si>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</si>
  <si>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</si>
  <si>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</si>
  <si>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</si>
  <si>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</si>
  <si>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</si>
  <si>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ED-50532</t>
  </si>
  <si>
    <t>ED-50487</t>
  </si>
  <si>
    <t>ED-50497</t>
  </si>
  <si>
    <t>PINTURA ESPECIAL</t>
  </si>
  <si>
    <t>ED-50465</t>
  </si>
  <si>
    <t>ED-50467</t>
  </si>
  <si>
    <t>ED-50466</t>
  </si>
  <si>
    <t>PINTURA PARA VAGA DE GARAGEM</t>
  </si>
  <si>
    <t>ED-50460</t>
  </si>
  <si>
    <t>ED-50462</t>
  </si>
  <si>
    <t>ED-50459</t>
  </si>
  <si>
    <t>ED-50461</t>
  </si>
  <si>
    <t>ED-50463</t>
  </si>
  <si>
    <t>ED-50468</t>
  </si>
  <si>
    <t>ED-50464</t>
  </si>
  <si>
    <t>ED-50490</t>
  </si>
  <si>
    <t>ED-50518</t>
  </si>
  <si>
    <t xml:space="preserve">BOJO EM AÇO INOX </t>
  </si>
  <si>
    <t>ED-50277</t>
  </si>
  <si>
    <t>ED-50278</t>
  </si>
  <si>
    <t>ED-50287</t>
  </si>
  <si>
    <t>18.02</t>
  </si>
  <si>
    <t>CUBA</t>
  </si>
  <si>
    <t>ED-50279</t>
  </si>
  <si>
    <t>ED-50280</t>
  </si>
  <si>
    <t>ED-2552</t>
  </si>
  <si>
    <t>ED-50282</t>
  </si>
  <si>
    <t>ED-50283</t>
  </si>
  <si>
    <t>ED-50281</t>
  </si>
  <si>
    <t>TANQUE</t>
  </si>
  <si>
    <t>ED-50288</t>
  </si>
  <si>
    <t>ED-50289</t>
  </si>
  <si>
    <t>ED-50290</t>
  </si>
  <si>
    <t>ED-9156</t>
  </si>
  <si>
    <t>ED-9155</t>
  </si>
  <si>
    <t>ED-50293</t>
  </si>
  <si>
    <t>ED-50294</t>
  </si>
  <si>
    <t>TORNEIRA</t>
  </si>
  <si>
    <t>ED-22766</t>
  </si>
  <si>
    <t>ED-22765</t>
  </si>
  <si>
    <t>ED-50328</t>
  </si>
  <si>
    <t>ED-50323</t>
  </si>
  <si>
    <t>ED-50330</t>
  </si>
  <si>
    <t>ED-50329</t>
  </si>
  <si>
    <t>ED-50326</t>
  </si>
  <si>
    <t>ED-50327</t>
  </si>
  <si>
    <t>ED-50324</t>
  </si>
  <si>
    <t>ED-50325</t>
  </si>
  <si>
    <t>ED-50331</t>
  </si>
  <si>
    <t>ED-22902</t>
  </si>
  <si>
    <t>18.05</t>
  </si>
  <si>
    <t>LIGAÇÃO FLEXÍVEL</t>
  </si>
  <si>
    <t>ED-50317</t>
  </si>
  <si>
    <t>18.06</t>
  </si>
  <si>
    <t>VÁLVULA</t>
  </si>
  <si>
    <t>ED-50349</t>
  </si>
  <si>
    <t>ED-50335</t>
  </si>
  <si>
    <t>ED-50336</t>
  </si>
  <si>
    <t>ED-50337</t>
  </si>
  <si>
    <t>ED-50347</t>
  </si>
  <si>
    <t>ED-50348</t>
  </si>
  <si>
    <t>SIFÃO</t>
  </si>
  <si>
    <t>ED-50320</t>
  </si>
  <si>
    <t>ED-50321</t>
  </si>
  <si>
    <t>18.08</t>
  </si>
  <si>
    <t>BACIA SANITÁRIA</t>
  </si>
  <si>
    <t>ED-50300</t>
  </si>
  <si>
    <t>ED-50297</t>
  </si>
  <si>
    <t>ED-50301</t>
  </si>
  <si>
    <t>ED-50296</t>
  </si>
  <si>
    <t>ED-50298</t>
  </si>
  <si>
    <t>ED-50299</t>
  </si>
  <si>
    <t>18.09</t>
  </si>
  <si>
    <t>MICTÓRIO</t>
  </si>
  <si>
    <t>ED-50285</t>
  </si>
  <si>
    <t>ED-50284</t>
  </si>
  <si>
    <t>ED-50286</t>
  </si>
  <si>
    <t>MICTÓRIO SIFONADO DE LOUÇA BRANCA, INCLUSIVE ENGATE FLEXÍVEL, EXCLUSIVE VÁLVULA DE DESCARGA</t>
  </si>
  <si>
    <t>18.10</t>
  </si>
  <si>
    <t>VÁLVULA E CAIXA DE DESCARGA</t>
  </si>
  <si>
    <t>ED-9134</t>
  </si>
  <si>
    <t>ED-49938</t>
  </si>
  <si>
    <t>ED-9133</t>
  </si>
  <si>
    <t>BEBEDOURO ELÉTRICO</t>
  </si>
  <si>
    <t>ED-48169</t>
  </si>
  <si>
    <t>ED-48170</t>
  </si>
  <si>
    <t>ED-48171</t>
  </si>
  <si>
    <t>ED-48172</t>
  </si>
  <si>
    <t>DUCHA HIGIÊNICA</t>
  </si>
  <si>
    <t>ED-50316</t>
  </si>
  <si>
    <t>CHUVEIRO</t>
  </si>
  <si>
    <t>ED-50310</t>
  </si>
  <si>
    <t>BRAÇO PARA CHUVEIRO, COMPRIMENTO 40 CM, DIÂMETRO NOMINAL DE 1/2" (20MM), INCLUSIVE ACABAMENTO</t>
  </si>
  <si>
    <t>ED-50314</t>
  </si>
  <si>
    <t>ED-50313</t>
  </si>
  <si>
    <t>COMPLEMENTO DE LOUÇA</t>
  </si>
  <si>
    <t>ED-48156</t>
  </si>
  <si>
    <t>ASSENTO BRANCO PARA VASO</t>
  </si>
  <si>
    <t>ED-50309</t>
  </si>
  <si>
    <t>ED-48174</t>
  </si>
  <si>
    <t>ED-48175</t>
  </si>
  <si>
    <t>ED-48176</t>
  </si>
  <si>
    <t>ED-48180</t>
  </si>
  <si>
    <t>ED-48182</t>
  </si>
  <si>
    <t>ED-50318</t>
  </si>
  <si>
    <t>ED-48185</t>
  </si>
  <si>
    <t>ED-48179</t>
  </si>
  <si>
    <t>ED-48181</t>
  </si>
  <si>
    <t>ED-50319</t>
  </si>
  <si>
    <t>ED-48186</t>
  </si>
  <si>
    <t>ED-48187</t>
  </si>
  <si>
    <t>ED-50332</t>
  </si>
  <si>
    <t>ED-9135</t>
  </si>
  <si>
    <t>ED-50333</t>
  </si>
  <si>
    <t>ED-50334</t>
  </si>
  <si>
    <t>ED-48155</t>
  </si>
  <si>
    <t>ED-48183</t>
  </si>
  <si>
    <t>ED-48184</t>
  </si>
  <si>
    <t>ED-48189</t>
  </si>
  <si>
    <t>ED-48188</t>
  </si>
  <si>
    <t>EQUIPAMENTO PARA ACESSIBILIDADE (PMR/PCR)</t>
  </si>
  <si>
    <t>ED-48158</t>
  </si>
  <si>
    <t>ED-48165</t>
  </si>
  <si>
    <t>ED-48167</t>
  </si>
  <si>
    <t>ED-48161</t>
  </si>
  <si>
    <t>ED-48166</t>
  </si>
  <si>
    <t>ED-48163</t>
  </si>
  <si>
    <t>ED-48164</t>
  </si>
  <si>
    <t>ED-48160</t>
  </si>
  <si>
    <t>ED-48162</t>
  </si>
  <si>
    <t>BANCADAS E PRATELEIRAS</t>
  </si>
  <si>
    <t>BANCADA EM AÇO INOX</t>
  </si>
  <si>
    <t>ED-48337</t>
  </si>
  <si>
    <t>BANCADA EM ARDÓSIA</t>
  </si>
  <si>
    <t>19.03</t>
  </si>
  <si>
    <t>BANCADA EM GRANITO</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</si>
  <si>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</si>
  <si>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</si>
  <si>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</si>
  <si>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</si>
  <si>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19.04</t>
  </si>
  <si>
    <t>BANCADA EM MÁRMORE</t>
  </si>
  <si>
    <t>19.05</t>
  </si>
  <si>
    <t>ACABAMENTO, FURO E COLAGEM DE BOJO</t>
  </si>
  <si>
    <t>ED-48342</t>
  </si>
  <si>
    <t>FURO DE BOJO EM BANCADA DE GRANITO/MÁRMORE, INCLUSIVE COLAGEM COM MASSA PLÁSTICA</t>
  </si>
  <si>
    <t>19.06</t>
  </si>
  <si>
    <t>TESTEIRA E RODABANCADA EM GRANITO</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</si>
  <si>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</si>
  <si>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</si>
  <si>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</si>
  <si>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</si>
  <si>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ED-21636</t>
  </si>
  <si>
    <t>TESTEIRA PARA BANCADA EM GRANITO, COR CINZA ANDORINHA, ESP. 2CM, ALTURA DE 10CM, INCLUSIVE POLIMENTO, CORTE/COLAGEM EM MEIA ESQUADRIA E MASSA PLÁSTICA NA COR DA PEDRA</t>
  </si>
  <si>
    <t>ED-21634</t>
  </si>
  <si>
    <t>ED-21635</t>
  </si>
  <si>
    <t>19.07</t>
  </si>
  <si>
    <t>TESTEIRA E RODABANCADA EM MÁRMORE</t>
  </si>
  <si>
    <t>ED-48350</t>
  </si>
  <si>
    <t>ED-48349</t>
  </si>
  <si>
    <t>19.08</t>
  </si>
  <si>
    <t>BANCADA EM CONCRETO</t>
  </si>
  <si>
    <t>ED-48341</t>
  </si>
  <si>
    <t>ED-48340</t>
  </si>
  <si>
    <t>PRATELEIRA DE ARDÓSIA</t>
  </si>
  <si>
    <t>ED-50688</t>
  </si>
  <si>
    <t>ED-50687</t>
  </si>
  <si>
    <t>19.10</t>
  </si>
  <si>
    <t>PRATELEIRA DE GRANITO</t>
  </si>
  <si>
    <t>ED-50692</t>
  </si>
  <si>
    <t>ED-50691</t>
  </si>
  <si>
    <t>19.11</t>
  </si>
  <si>
    <t>PRATELEIRA DE MÁRMORE</t>
  </si>
  <si>
    <t>ED-50696</t>
  </si>
  <si>
    <t>ED-50695</t>
  </si>
  <si>
    <t>19.12</t>
  </si>
  <si>
    <t>PRATELEIRAS DE MADEIRA</t>
  </si>
  <si>
    <t>ED-50693</t>
  </si>
  <si>
    <t>ED-50694</t>
  </si>
  <si>
    <t>19.13</t>
  </si>
  <si>
    <t>PRATELEIRA DE CONCRETO</t>
  </si>
  <si>
    <t>ED-50690</t>
  </si>
  <si>
    <t>ED-50689</t>
  </si>
  <si>
    <t>INSTALAÇÕES ELÉTRICAS</t>
  </si>
  <si>
    <t>20.01</t>
  </si>
  <si>
    <t>CABO DE COBRE FLEXÍVEL (450/750V)</t>
  </si>
  <si>
    <t>ED-48966</t>
  </si>
  <si>
    <t>ED-48946</t>
  </si>
  <si>
    <t>ED-48971</t>
  </si>
  <si>
    <t>ED-48951</t>
  </si>
  <si>
    <t>ED-48976</t>
  </si>
  <si>
    <t>ED-48981</t>
  </si>
  <si>
    <t>ED-48956</t>
  </si>
  <si>
    <t>ED-48961</t>
  </si>
  <si>
    <t>CABO DE COBRE FLEXÍVEL (0,6/1KV)</t>
  </si>
  <si>
    <t>ED-48998</t>
  </si>
  <si>
    <t>ED-49019</t>
  </si>
  <si>
    <t>ED-48986</t>
  </si>
  <si>
    <t>ED-49022</t>
  </si>
  <si>
    <t>ED-49001</t>
  </si>
  <si>
    <t>ED-49025</t>
  </si>
  <si>
    <t>ED-49028</t>
  </si>
  <si>
    <t>ED-48989</t>
  </si>
  <si>
    <t>ED-49004</t>
  </si>
  <si>
    <t>ED-49031</t>
  </si>
  <si>
    <t>ED-49007</t>
  </si>
  <si>
    <t>ED-48992</t>
  </si>
  <si>
    <t>ED-49010</t>
  </si>
  <si>
    <t>ED-48995</t>
  </si>
  <si>
    <t>ED-49013</t>
  </si>
  <si>
    <t>ED-49016</t>
  </si>
  <si>
    <t>20.03</t>
  </si>
  <si>
    <t>CORDOALHA</t>
  </si>
  <si>
    <t>ED-49132</t>
  </si>
  <si>
    <t>ED-49133</t>
  </si>
  <si>
    <t>ED-49134</t>
  </si>
  <si>
    <t>ED-49135</t>
  </si>
  <si>
    <t>ED-49136</t>
  </si>
  <si>
    <t>ED-49137</t>
  </si>
  <si>
    <t>ED-49138</t>
  </si>
  <si>
    <t>20.04</t>
  </si>
  <si>
    <t>CAIXA EM PVC LIGAÇÃO E PASSAGEM</t>
  </si>
  <si>
    <t>ED-16634</t>
  </si>
  <si>
    <t>ED-49187</t>
  </si>
  <si>
    <t>ED-49194</t>
  </si>
  <si>
    <t>ED-49188</t>
  </si>
  <si>
    <t>ED-49195</t>
  </si>
  <si>
    <t>ED-49191</t>
  </si>
  <si>
    <t>ED-49190</t>
  </si>
  <si>
    <t>ED-49189</t>
  </si>
  <si>
    <t>ED-49192</t>
  </si>
  <si>
    <t>ED-49193</t>
  </si>
  <si>
    <t>ED-49196</t>
  </si>
  <si>
    <t>CAIXA METÁLICA DE LIGAÇÃO E PASSAGEM</t>
  </si>
  <si>
    <t>ED-49197</t>
  </si>
  <si>
    <t>ED-49200</t>
  </si>
  <si>
    <t>ED-49199</t>
  </si>
  <si>
    <t>ED-49202</t>
  </si>
  <si>
    <t>ED-49201</t>
  </si>
  <si>
    <t>ED-49151</t>
  </si>
  <si>
    <t>ED-49152</t>
  </si>
  <si>
    <t>ED-49153</t>
  </si>
  <si>
    <t>ED-49154</t>
  </si>
  <si>
    <t>ED-49155</t>
  </si>
  <si>
    <t>ED-49148</t>
  </si>
  <si>
    <t>ED-49149</t>
  </si>
  <si>
    <t>ED-49164</t>
  </si>
  <si>
    <t>ED-49165</t>
  </si>
  <si>
    <t>ED-49166</t>
  </si>
  <si>
    <t>ED-49167</t>
  </si>
  <si>
    <t>20.06</t>
  </si>
  <si>
    <t>CAIXA DE PASSAGEM EM ALVENARIA</t>
  </si>
  <si>
    <t>ED-49171</t>
  </si>
  <si>
    <t>ED-49168</t>
  </si>
  <si>
    <t>ED-49169</t>
  </si>
  <si>
    <t>ED-49170</t>
  </si>
  <si>
    <t>CAIXA DE PASSAGEM PARA TELEFONIA</t>
  </si>
  <si>
    <t>ED-49183</t>
  </si>
  <si>
    <t>ED-49184</t>
  </si>
  <si>
    <t>ED-49185</t>
  </si>
  <si>
    <t>ED-49186</t>
  </si>
  <si>
    <t>ED-49218</t>
  </si>
  <si>
    <t>ED-49220</t>
  </si>
  <si>
    <t>ED-49222</t>
  </si>
  <si>
    <t>ED-49224</t>
  </si>
  <si>
    <t>ED-49227</t>
  </si>
  <si>
    <t>ED-49176</t>
  </si>
  <si>
    <t>ED-49174</t>
  </si>
  <si>
    <t>INTERRUPTOR, TOMADA E ACESSÓRIOS</t>
  </si>
  <si>
    <t>ED-49058</t>
  </si>
  <si>
    <t>ED-49057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</si>
  <si>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</si>
  <si>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</si>
  <si>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</si>
  <si>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</si>
  <si>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</si>
  <si>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</si>
  <si>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</si>
  <si>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</si>
  <si>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</si>
  <si>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</si>
  <si>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</si>
  <si>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</si>
  <si>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</si>
  <si>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</si>
  <si>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</si>
  <si>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</si>
  <si>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</si>
  <si>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</si>
  <si>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</si>
  <si>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</si>
  <si>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</si>
  <si>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</si>
  <si>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</si>
  <si>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</si>
  <si>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</si>
  <si>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</si>
  <si>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</si>
  <si>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</si>
  <si>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</si>
  <si>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</si>
  <si>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</si>
  <si>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</si>
  <si>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</si>
  <si>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</si>
  <si>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</si>
  <si>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</si>
  <si>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</si>
  <si>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</si>
  <si>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</si>
  <si>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</si>
  <si>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</si>
  <si>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</si>
  <si>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</si>
  <si>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</si>
  <si>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</si>
  <si>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</si>
  <si>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</si>
  <si>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</si>
  <si>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</si>
  <si>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</si>
  <si>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</si>
  <si>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</si>
  <si>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</si>
  <si>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</si>
  <si>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</si>
  <si>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</si>
  <si>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</si>
  <si>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</si>
  <si>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</si>
  <si>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</si>
  <si>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</si>
  <si>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</si>
  <si>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</si>
  <si>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</si>
  <si>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</si>
  <si>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</si>
  <si>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</si>
  <si>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</si>
  <si>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</si>
  <si>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</si>
  <si>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</si>
  <si>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</si>
  <si>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</si>
  <si>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</si>
  <si>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</si>
  <si>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</si>
  <si>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</si>
  <si>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</si>
  <si>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</si>
  <si>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</si>
  <si>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</si>
  <si>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</si>
  <si>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</si>
  <si>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</si>
  <si>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</si>
  <si>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</si>
  <si>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</si>
  <si>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</si>
  <si>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</si>
  <si>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</si>
  <si>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</si>
  <si>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</si>
  <si>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</si>
  <si>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</si>
  <si>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</si>
  <si>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</si>
  <si>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</si>
  <si>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</si>
  <si>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</si>
  <si>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</si>
  <si>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</si>
  <si>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</si>
  <si>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</si>
  <si>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</si>
  <si>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</si>
  <si>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</si>
  <si>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</si>
  <si>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</si>
  <si>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</si>
  <si>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</si>
  <si>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</si>
  <si>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</si>
  <si>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</si>
  <si>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</si>
  <si>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</si>
  <si>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</si>
  <si>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</si>
  <si>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</si>
  <si>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</si>
  <si>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</si>
  <si>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</si>
  <si>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</si>
  <si>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</si>
  <si>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</si>
  <si>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</si>
  <si>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</si>
  <si>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</si>
  <si>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</si>
  <si>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</si>
  <si>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</si>
  <si>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</si>
  <si>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</si>
  <si>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</si>
  <si>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</si>
  <si>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</si>
  <si>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</si>
  <si>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</si>
  <si>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</si>
  <si>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</si>
  <si>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</si>
  <si>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</si>
  <si>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</si>
  <si>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</si>
  <si>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</si>
  <si>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ED-49483</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</si>
  <si>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</si>
  <si>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</si>
  <si>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</si>
  <si>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</si>
  <si>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</si>
  <si>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</si>
  <si>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</si>
  <si>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</si>
  <si>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</si>
  <si>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</si>
  <si>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</si>
  <si>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</si>
  <si>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</si>
  <si>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</si>
  <si>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</si>
  <si>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</si>
  <si>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</si>
  <si>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</si>
  <si>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</si>
  <si>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</si>
  <si>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ED-49415</t>
  </si>
  <si>
    <t>ELETRODUTO FLEXÍVEL CORRUGADO, PVC, ANTI-CHAMA, DN 32MM (1"), APLICADO EM ALVENARIA, INCLUSIVE RASGO</t>
  </si>
  <si>
    <t>20.10</t>
  </si>
  <si>
    <t>CONDULETE EM ALUMÍNIO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</si>
  <si>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</si>
  <si>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</si>
  <si>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</si>
  <si>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</si>
  <si>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</si>
  <si>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</si>
  <si>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</si>
  <si>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</si>
  <si>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</si>
  <si>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</si>
  <si>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</si>
  <si>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</si>
  <si>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</si>
  <si>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</si>
  <si>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</si>
  <si>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</si>
  <si>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</si>
  <si>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</si>
  <si>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</si>
  <si>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</si>
  <si>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</si>
  <si>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</si>
  <si>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</si>
  <si>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</si>
  <si>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</si>
  <si>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</si>
  <si>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</si>
  <si>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</si>
  <si>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</si>
  <si>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</si>
  <si>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</si>
  <si>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</si>
  <si>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</si>
  <si>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</si>
  <si>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</si>
  <si>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</si>
  <si>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</si>
  <si>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</si>
  <si>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</si>
  <si>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</si>
  <si>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</si>
  <si>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</si>
  <si>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</si>
  <si>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</si>
  <si>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</si>
  <si>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</si>
  <si>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</si>
  <si>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</si>
  <si>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</si>
  <si>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</si>
  <si>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</si>
  <si>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</si>
  <si>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</si>
  <si>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</si>
  <si>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</si>
  <si>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</si>
  <si>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</si>
  <si>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</si>
  <si>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</si>
  <si>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</si>
  <si>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</si>
  <si>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</si>
  <si>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</si>
  <si>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</si>
  <si>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</si>
  <si>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</si>
  <si>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</si>
  <si>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</si>
  <si>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</si>
  <si>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</si>
  <si>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</si>
  <si>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</si>
  <si>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</si>
  <si>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</si>
  <si>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</si>
  <si>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</si>
  <si>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</si>
  <si>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</si>
  <si>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</si>
  <si>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</si>
  <si>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</si>
  <si>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</si>
  <si>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</si>
  <si>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</si>
  <si>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</si>
  <si>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</si>
  <si>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</si>
  <si>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</si>
  <si>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</si>
  <si>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</si>
  <si>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</si>
  <si>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</si>
  <si>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</si>
  <si>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</si>
  <si>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</si>
  <si>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</si>
  <si>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</si>
  <si>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</si>
  <si>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</si>
  <si>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</si>
  <si>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</si>
  <si>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</si>
  <si>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</si>
  <si>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</si>
  <si>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</si>
  <si>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</si>
  <si>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</si>
  <si>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</si>
  <si>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</si>
  <si>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</si>
  <si>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</si>
  <si>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</si>
  <si>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</si>
  <si>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</si>
  <si>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</si>
  <si>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</si>
  <si>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ELETRODUTO FLEXÍVEL</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</si>
  <si>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</si>
  <si>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</si>
  <si>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</si>
  <si>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</si>
  <si>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</si>
  <si>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</si>
  <si>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ED-49414</t>
  </si>
  <si>
    <t>ELETRODUTO FLEXÍVEL CORRUGADO, PVC, ANTI-CHAMA, DN 25MM (3/4"), APLICADO EM ALVENARIA, INCLUSIVE RASGO</t>
  </si>
  <si>
    <t>ED-17953</t>
  </si>
  <si>
    <t>ELETRODUTO FLEXÍVEL CORRUGADO, PVC, ANTI-CHAMA, DN 32MM (1"), APLICADO EM ALVENARIA, EXCLUSIVE RASGO</t>
  </si>
  <si>
    <t>ED-7249</t>
  </si>
  <si>
    <t>ED-7251</t>
  </si>
  <si>
    <t>ED-7250</t>
  </si>
  <si>
    <t>ED-7252</t>
  </si>
  <si>
    <t>ED-7253</t>
  </si>
  <si>
    <t>ED-7248</t>
  </si>
  <si>
    <t>20.12</t>
  </si>
  <si>
    <t>ELETRODUTO RÍGIDO EM PVC</t>
  </si>
  <si>
    <t>ED-49315</t>
  </si>
  <si>
    <t>ED-49307</t>
  </si>
  <si>
    <t>ED-49308</t>
  </si>
  <si>
    <t>ED-49309</t>
  </si>
  <si>
    <t>ED-49310</t>
  </si>
  <si>
    <t>ED-49311</t>
  </si>
  <si>
    <t>ED-49312</t>
  </si>
  <si>
    <t>ED-49313</t>
  </si>
  <si>
    <t>ED-49314</t>
  </si>
  <si>
    <t>ED-17935</t>
  </si>
  <si>
    <t>ELETRODUTO RÍGIDO EM AÇO GALVANIZADO</t>
  </si>
  <si>
    <t>ED-49316</t>
  </si>
  <si>
    <t>ED-49317</t>
  </si>
  <si>
    <t>ED-49318</t>
  </si>
  <si>
    <t>ED-49324</t>
  </si>
  <si>
    <t>ED-49319</t>
  </si>
  <si>
    <t>ED-49320</t>
  </si>
  <si>
    <t>ED-49321</t>
  </si>
  <si>
    <t>ED-49322</t>
  </si>
  <si>
    <t>ED-49323</t>
  </si>
  <si>
    <t>ED-49333</t>
  </si>
  <si>
    <t>ED-49325</t>
  </si>
  <si>
    <t>ED-49326</t>
  </si>
  <si>
    <t>ED-49327</t>
  </si>
  <si>
    <t>ED-49328</t>
  </si>
  <si>
    <t>ED-49329</t>
  </si>
  <si>
    <t>ED-49330</t>
  </si>
  <si>
    <t>ED-49331</t>
  </si>
  <si>
    <t>ED-49332</t>
  </si>
  <si>
    <t>PERFILADO LISO E PERFURADO</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</si>
  <si>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</si>
  <si>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</si>
  <si>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</si>
  <si>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</si>
  <si>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</si>
  <si>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</si>
  <si>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</si>
  <si>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</si>
  <si>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</si>
  <si>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</si>
  <si>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ED-49446</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</si>
  <si>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</si>
  <si>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</si>
  <si>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</si>
  <si>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</si>
  <si>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</si>
  <si>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</si>
  <si>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</si>
  <si>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</si>
  <si>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</si>
  <si>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</si>
  <si>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</si>
  <si>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</si>
  <si>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ELETROCALHA LISA</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</si>
  <si>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</si>
  <si>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</si>
  <si>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</si>
  <si>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</si>
  <si>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</si>
  <si>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</si>
  <si>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</si>
  <si>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</si>
  <si>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</si>
  <si>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</si>
  <si>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</si>
  <si>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</si>
  <si>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</si>
  <si>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</si>
  <si>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</si>
  <si>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</si>
  <si>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</si>
  <si>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</si>
  <si>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ELETROCALHA PERFURADA</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</si>
  <si>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</si>
  <si>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</si>
  <si>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</si>
  <si>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</si>
  <si>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</si>
  <si>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</si>
  <si>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</si>
  <si>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</si>
  <si>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</si>
  <si>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</si>
  <si>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</si>
  <si>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</si>
  <si>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</si>
  <si>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</si>
  <si>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</si>
  <si>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</si>
  <si>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</si>
  <si>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</si>
  <si>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20.17</t>
  </si>
  <si>
    <t>VERGALHÃO DE AÇO COM ROSCA TOTAL</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</si>
  <si>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</si>
  <si>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</si>
  <si>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</si>
  <si>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</si>
  <si>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</si>
  <si>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</si>
  <si>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</si>
  <si>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</si>
  <si>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</si>
  <si>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</si>
  <si>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20.18</t>
  </si>
  <si>
    <t>LUMINÁRIA</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</si>
  <si>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</si>
  <si>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</si>
  <si>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</si>
  <si>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</si>
  <si>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</si>
  <si>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</si>
  <si>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</si>
  <si>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</si>
  <si>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ED-49404</t>
  </si>
  <si>
    <t>LUMINÁRIA ARANDELA TIPO TARTARUGA BLINDADA, PARA UMA (1) LÂMPADA BASE E-27, POTÊNCIA MÁXIMA 60W, FORNECIMENTO E INSTALAÇÃO, EXCLUSIVE BASE E LÂMPADA</t>
  </si>
  <si>
    <t>ED-49402</t>
  </si>
  <si>
    <t>LUMINÁRIA ARANDELA TIPO TARTARUGA, PARA UMA (1) LÂMPADA BASE E-27, POTÊNCIA MÁXIMA 60W, FORNECIMENTO E INSTALAÇÃO, EXCLUSIVE BASE E LÂMPADA</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</si>
  <si>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</si>
  <si>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</si>
  <si>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</si>
  <si>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</si>
  <si>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</si>
  <si>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</si>
  <si>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</si>
  <si>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</si>
  <si>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</si>
  <si>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</si>
  <si>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</si>
  <si>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</si>
  <si>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</si>
  <si>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</si>
  <si>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</si>
  <si>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</si>
  <si>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</si>
  <si>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</si>
  <si>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</si>
  <si>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</si>
  <si>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</si>
  <si>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</si>
  <si>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</si>
  <si>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</si>
  <si>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20.19</t>
  </si>
  <si>
    <t>REATOR ELETRÔNICO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</si>
  <si>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</si>
  <si>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</si>
  <si>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</si>
  <si>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</si>
  <si>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</si>
  <si>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</si>
  <si>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</si>
  <si>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</si>
  <si>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</si>
  <si>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</si>
  <si>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</si>
  <si>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</si>
  <si>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</si>
  <si>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</si>
  <si>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</si>
  <si>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</si>
  <si>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20.20</t>
  </si>
  <si>
    <t>LÂMPADA E ACESSÓRIOS</t>
  </si>
  <si>
    <t>ED-13343</t>
  </si>
  <si>
    <t>ED-13344</t>
  </si>
  <si>
    <t>ED-13342</t>
  </si>
  <si>
    <t>ED-49379</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</si>
  <si>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</si>
  <si>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</si>
  <si>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</si>
  <si>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</si>
  <si>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</si>
  <si>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</si>
  <si>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</si>
  <si>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</si>
  <si>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DUTO CORRUGADO EM PEAD</t>
  </si>
  <si>
    <t>ED-49298</t>
  </si>
  <si>
    <t>ED-49299</t>
  </si>
  <si>
    <t>ED-49300</t>
  </si>
  <si>
    <t>ED-4155</t>
  </si>
  <si>
    <t>ED-49295</t>
  </si>
  <si>
    <t>ED-49296</t>
  </si>
  <si>
    <t>ED-49297</t>
  </si>
  <si>
    <t>ENVELOPAMENTO DE DUTO E ELETRODUTO</t>
  </si>
  <si>
    <t>ED-49334</t>
  </si>
  <si>
    <t>ENVELOPE DE CONCRETO PARA PROTEÇÃO DE TUBOS DE PVC ENTERRADO - CONCRETO TIPO A FCK = 13,5 MPA</t>
  </si>
  <si>
    <t>ENTRADA DE ENERGIA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</si>
  <si>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</si>
  <si>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</si>
  <si>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</si>
  <si>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</si>
  <si>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</si>
  <si>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</si>
  <si>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</si>
  <si>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</si>
  <si>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</si>
  <si>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</si>
  <si>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</si>
  <si>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</si>
  <si>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</si>
  <si>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</si>
  <si>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</si>
  <si>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</si>
  <si>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</si>
  <si>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</si>
  <si>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</si>
  <si>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</si>
  <si>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</si>
  <si>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</si>
  <si>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</si>
  <si>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</si>
  <si>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</si>
  <si>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</si>
  <si>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</si>
  <si>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</si>
  <si>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</si>
  <si>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</si>
  <si>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</si>
  <si>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</si>
  <si>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</si>
  <si>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</si>
  <si>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</si>
  <si>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</si>
  <si>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</si>
  <si>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</si>
  <si>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</si>
  <si>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</si>
  <si>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</si>
  <si>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</si>
  <si>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CANALETA EM PVC</t>
  </si>
  <si>
    <t>ED-49060</t>
  </si>
  <si>
    <t>ED-49061</t>
  </si>
  <si>
    <t>CAIXA DE MEDIÇÃO</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</si>
  <si>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</si>
  <si>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</si>
  <si>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</si>
  <si>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</si>
  <si>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</si>
  <si>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</si>
  <si>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</si>
  <si>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</si>
  <si>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</si>
  <si>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</si>
  <si>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</si>
  <si>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</si>
  <si>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</si>
  <si>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</si>
  <si>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</si>
  <si>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</si>
  <si>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</si>
  <si>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</si>
  <si>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</si>
  <si>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</si>
  <si>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</si>
  <si>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</si>
  <si>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QUADRO DE DISTRIBUIÇÃO</t>
  </si>
  <si>
    <t>DISJUNTOR</t>
  </si>
  <si>
    <t>ED-15114</t>
  </si>
  <si>
    <t>ED-15115</t>
  </si>
  <si>
    <t>ED-15116</t>
  </si>
  <si>
    <t>ED-15117</t>
  </si>
  <si>
    <t>QUADRO DE COMANDO</t>
  </si>
  <si>
    <t>CONECTOR</t>
  </si>
  <si>
    <t>ED-48701</t>
  </si>
  <si>
    <t>TERMINAL PARA ATERRAMENTO E CONEXÃO DE QUADRO/PAINEL ELÉTRICO, TIPO PARAFUSO FENDIDO DE APERTO, EM LATÃO ESTANHADO, DIÂMETRO DERIVAÇÃO 2,5MM2-25MM2, INCLUSIVE INSTALAÇÃO</t>
  </si>
  <si>
    <t>ILUMINAÇÃO PÚBLICA E EXTERNA</t>
  </si>
  <si>
    <t>ED-49497</t>
  </si>
  <si>
    <t>ED-49523</t>
  </si>
  <si>
    <t>RELÉ FOTOELÉTRICO, TENSÃO 120V COM CAPACIDADE DE CARGA 1200VA, INCLUSIVE BASE E INSTALAÇÃO</t>
  </si>
  <si>
    <t>ED-49524</t>
  </si>
  <si>
    <t>RELÉ FOTOELÉTRICO, TENSÃO 220V COM CAPACIDADE DE CARGA 1800VA, INCLUSIVE BASE E INSTALAÇÃO</t>
  </si>
  <si>
    <t>ED-49526</t>
  </si>
  <si>
    <t>SIRENE DE ALTA POTÊNCIA, TIMBRE Ø 150MM, 100DCB</t>
  </si>
  <si>
    <t>ED-49525</t>
  </si>
  <si>
    <t>SIRENE PARA ALCANCE ATÉ 500 M REF. RT-10</t>
  </si>
  <si>
    <t>SISTEMA DE NOBREAK</t>
  </si>
  <si>
    <t>ED-48371</t>
  </si>
  <si>
    <t>INSTALAÇÕES DE REDE LÓGICA E TELEFONIA</t>
  </si>
  <si>
    <t>FIO E CABO PARA REDE LÓGICA</t>
  </si>
  <si>
    <t>FIO E CABO TELEFÔNICO</t>
  </si>
  <si>
    <t>ED-48936</t>
  </si>
  <si>
    <t>ED-48937</t>
  </si>
  <si>
    <t>ED-48938</t>
  </si>
  <si>
    <t>ED-48939</t>
  </si>
  <si>
    <t>ED-48940</t>
  </si>
  <si>
    <t>ED-48931</t>
  </si>
  <si>
    <t>ED-48935</t>
  </si>
  <si>
    <t>ED-48932</t>
  </si>
  <si>
    <t>ED-48933</t>
  </si>
  <si>
    <t>ED-48934</t>
  </si>
  <si>
    <t>ED-48941</t>
  </si>
  <si>
    <t>ED-48945</t>
  </si>
  <si>
    <t>ED-48942</t>
  </si>
  <si>
    <t>CABO TELEFÔNICO CTP-APL-5N 50.20</t>
  </si>
  <si>
    <t>ED-48943</t>
  </si>
  <si>
    <t>ED-48944</t>
  </si>
  <si>
    <t>ED-49341</t>
  </si>
  <si>
    <t>ED-49340</t>
  </si>
  <si>
    <t>TOMADA PARA REDE LÓGICA E TELEFONIA</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</si>
  <si>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</si>
  <si>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</si>
  <si>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</si>
  <si>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</si>
  <si>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</si>
  <si>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</si>
  <si>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</si>
  <si>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</si>
  <si>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</si>
  <si>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</si>
  <si>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</si>
  <si>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</si>
  <si>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</si>
  <si>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</si>
  <si>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</si>
  <si>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</si>
  <si>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</si>
  <si>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</si>
  <si>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</si>
  <si>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</si>
  <si>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</si>
  <si>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CERTIFICAÇÃO DE REDE LÓGICA</t>
  </si>
  <si>
    <t>ED-48368</t>
  </si>
  <si>
    <t>RACK E  ACESSÓRIOS</t>
  </si>
  <si>
    <t>ED-48362</t>
  </si>
  <si>
    <t>ED-48361</t>
  </si>
  <si>
    <t>ED-48376</t>
  </si>
  <si>
    <t>ED-48377</t>
  </si>
  <si>
    <t>ED-48372</t>
  </si>
  <si>
    <t>ED-48373</t>
  </si>
  <si>
    <t>ED-48374</t>
  </si>
  <si>
    <t>ED-48375</t>
  </si>
  <si>
    <t>RÉGUA COM 8 TOMADAS (2P+T), PARA FIXAÇÃO NO RACK DE 19" (1U)</t>
  </si>
  <si>
    <t>ED-48378</t>
  </si>
  <si>
    <t>SISTEMAS DE CFTV</t>
  </si>
  <si>
    <t>FIO E CABO PARA CFTV</t>
  </si>
  <si>
    <t>ED-48364</t>
  </si>
  <si>
    <t>ED-48363</t>
  </si>
  <si>
    <t>INSTALAÇÕES DE SPDA</t>
  </si>
  <si>
    <t>HASTE PARA ATERRAMENTO</t>
  </si>
  <si>
    <t>ED-49343</t>
  </si>
  <si>
    <t>ED-51067</t>
  </si>
  <si>
    <t>CAIXA DE INSPEÇÃO</t>
  </si>
  <si>
    <t>ED-51056</t>
  </si>
  <si>
    <t>ED-51055</t>
  </si>
  <si>
    <t>CAIXA DE INSPEÇÃO EM PVC, DIÂMETRO DE 30CM, ALTURA DE 30CM, COM TAMPA EM FERRO FUNDIDO, EXCLUSIVE HASTE DE ATERRAMENTO, INCLUSIVE INSTALAÇÃO</t>
  </si>
  <si>
    <t>ATERRAMENTO</t>
  </si>
  <si>
    <t>ED-48700</t>
  </si>
  <si>
    <t>ED-48702</t>
  </si>
  <si>
    <t>CAIXA DE EQUALIZAÇÃO</t>
  </si>
  <si>
    <t>ED-51054</t>
  </si>
  <si>
    <t>ED-51066</t>
  </si>
  <si>
    <t>ED-51065</t>
  </si>
  <si>
    <t>BARRA CHATA,CHAPA E FITA METÁLICA</t>
  </si>
  <si>
    <t>ED-51018</t>
  </si>
  <si>
    <t>BARRA CHATA DE ALUMÍNIO 3/4" X 1/4" X 3M</t>
  </si>
  <si>
    <t>ED-51019</t>
  </si>
  <si>
    <t>BARRA CHATA DE ALUMÍNIO 7/8" X 1/8" X 3M</t>
  </si>
  <si>
    <t>ED-51049</t>
  </si>
  <si>
    <t>ED-51050</t>
  </si>
  <si>
    <t>ED-51051</t>
  </si>
  <si>
    <t>ED-24042</t>
  </si>
  <si>
    <t>FORNECIMENTO E INSTALAÇÃO DE FITA SUBTERRÂNEA PARA SINALIZAÇÃO DE REDES OU TUBULAÇÕES</t>
  </si>
  <si>
    <t>BARRA REDONDA DE AÇO GALVANIZADA À FOGO</t>
  </si>
  <si>
    <t>ED-51022</t>
  </si>
  <si>
    <t>ED-51023</t>
  </si>
  <si>
    <t>ED-51021</t>
  </si>
  <si>
    <t>CABO DE ALUMÍNIO NÚ</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</si>
  <si>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</si>
  <si>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</si>
  <si>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</si>
  <si>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</si>
  <si>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CABO DE COBRE NÚ</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</si>
  <si>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</si>
  <si>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</si>
  <si>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</si>
  <si>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</si>
  <si>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</si>
  <si>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</si>
  <si>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</si>
  <si>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</si>
  <si>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</si>
  <si>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</si>
  <si>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</si>
  <si>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</si>
  <si>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</si>
  <si>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</si>
  <si>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</si>
  <si>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</si>
  <si>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CORDOALHA FLEXÍVEL</t>
  </si>
  <si>
    <t>ED-51033</t>
  </si>
  <si>
    <t>ED-51036</t>
  </si>
  <si>
    <t>SISTEMA DE PARA-RAIO</t>
  </si>
  <si>
    <t>ED-51015</t>
  </si>
  <si>
    <t>APARELHO SINALIZADOR NOTURNO DE OBSTÁCULOS AÉREO, SIMPLES, COM CÉLULA FOTOELÉTRICA, INCLUSIVE UMA (1) LÂMPADA LED, POTÊNCIA 9W, BULBO A60, E SUPORTE DE TOPO PARA MASTRO, EXCLUSIVE MASTRO</t>
  </si>
  <si>
    <t>ED-51017</t>
  </si>
  <si>
    <t>ED-51068</t>
  </si>
  <si>
    <t>ED-51073</t>
  </si>
  <si>
    <t>TERMINAL E CONECTOR</t>
  </si>
  <si>
    <t>ED-51088</t>
  </si>
  <si>
    <t>ED-51089</t>
  </si>
  <si>
    <t>ED-51090</t>
  </si>
  <si>
    <t>ED-51091</t>
  </si>
  <si>
    <t>ABRAÇADEIRA</t>
  </si>
  <si>
    <t>ED-51012</t>
  </si>
  <si>
    <t>ED-51013</t>
  </si>
  <si>
    <t>ED-51010</t>
  </si>
  <si>
    <t>ED-51011</t>
  </si>
  <si>
    <t>SINALIZADOR</t>
  </si>
  <si>
    <t>ED-51016</t>
  </si>
  <si>
    <t>APARELHO SINALIZADOR NOTURNO DE OBSTÁCULOS AÉREO, DUPLO, COM CÉLULA FOTOELÉTRICA, INCLUSIVE DUAS (2) LÂMPADAS LED, POTÊNCIA 9W, BULBO A60, E SUPORTE DE TOPO PARA MASTRO, EXCLUSIVE MASTRO</t>
  </si>
  <si>
    <t>HIDRÔMETRO E CAVALETE</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</si>
  <si>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</si>
  <si>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</si>
  <si>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</si>
  <si>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</si>
  <si>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</si>
  <si>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</si>
  <si>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</si>
  <si>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</si>
  <si>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TUBULAÇÃO PARA ESGOTO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</si>
  <si>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</si>
  <si>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</si>
  <si>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</si>
  <si>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</si>
  <si>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</si>
  <si>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</si>
  <si>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</si>
  <si>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</si>
  <si>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</si>
  <si>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</si>
  <si>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</si>
  <si>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</si>
  <si>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</si>
  <si>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</si>
  <si>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</si>
  <si>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</si>
  <si>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</si>
  <si>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</si>
  <si>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</si>
  <si>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</si>
  <si>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</si>
  <si>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</si>
  <si>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</si>
  <si>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</si>
  <si>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</si>
  <si>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</si>
  <si>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</si>
  <si>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</si>
  <si>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</si>
  <si>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</si>
  <si>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</si>
  <si>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</si>
  <si>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</si>
  <si>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</si>
  <si>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</si>
  <si>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</si>
  <si>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</si>
  <si>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</si>
  <si>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</si>
  <si>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</si>
  <si>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</si>
  <si>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</si>
  <si>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TUBULAÇÃO DE PVC SOLDÁVEL</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</si>
  <si>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</si>
  <si>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</si>
  <si>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</si>
  <si>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</si>
  <si>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</si>
  <si>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</si>
  <si>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</si>
  <si>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</si>
  <si>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</si>
  <si>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</si>
  <si>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</si>
  <si>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</si>
  <si>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</si>
  <si>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</si>
  <si>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</si>
  <si>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</si>
  <si>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</si>
  <si>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</si>
  <si>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</si>
  <si>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</si>
  <si>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</si>
  <si>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</si>
  <si>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</si>
  <si>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</si>
  <si>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</si>
  <si>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</si>
  <si>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</si>
  <si>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</si>
  <si>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</si>
  <si>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</si>
  <si>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TUBULAÇÃO DE PVC ROSCÁVEL</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</si>
  <si>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</si>
  <si>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</si>
  <si>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</si>
  <si>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</si>
  <si>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</si>
  <si>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</si>
  <si>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</si>
  <si>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</si>
  <si>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</si>
  <si>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</si>
  <si>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</si>
  <si>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</si>
  <si>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</si>
  <si>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</si>
  <si>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</si>
  <si>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</si>
  <si>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</si>
  <si>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</si>
  <si>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TUBULAÇÃO DE POLIPROPILENO (PPR)</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</si>
  <si>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</si>
  <si>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</si>
  <si>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</si>
  <si>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</si>
  <si>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</si>
  <si>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</si>
  <si>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</si>
  <si>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</si>
  <si>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</si>
  <si>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</si>
  <si>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</si>
  <si>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</si>
  <si>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</si>
  <si>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</si>
  <si>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</si>
  <si>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</si>
  <si>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</si>
  <si>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</si>
  <si>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</si>
  <si>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</si>
  <si>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</si>
  <si>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</si>
  <si>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</si>
  <si>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</si>
  <si>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</si>
  <si>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</si>
  <si>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</si>
  <si>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</si>
  <si>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</si>
  <si>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</si>
  <si>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</si>
  <si>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</si>
  <si>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</si>
  <si>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</si>
  <si>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</si>
  <si>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</si>
  <si>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</si>
  <si>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</si>
  <si>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</si>
  <si>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</si>
  <si>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</si>
  <si>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</si>
  <si>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</si>
  <si>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</si>
  <si>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</si>
  <si>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</si>
  <si>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TUBULAÇÃO DE PEX</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</si>
  <si>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</si>
  <si>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</si>
  <si>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</si>
  <si>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</si>
  <si>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</si>
  <si>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</si>
  <si>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</si>
  <si>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</si>
  <si>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TUBULAÇÃO DE CPVC</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</si>
  <si>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</si>
  <si>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</si>
  <si>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</si>
  <si>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</si>
  <si>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</si>
  <si>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</si>
  <si>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</si>
  <si>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</si>
  <si>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</si>
  <si>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</si>
  <si>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</si>
  <si>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</si>
  <si>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</si>
  <si>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</si>
  <si>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</si>
  <si>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</si>
  <si>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</si>
  <si>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</si>
  <si>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TUBULAÇÃO DE COBRE</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</si>
  <si>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</si>
  <si>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</si>
  <si>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</si>
  <si>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</si>
  <si>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</si>
  <si>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</si>
  <si>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</si>
  <si>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</si>
  <si>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</si>
  <si>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</si>
  <si>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</si>
  <si>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</si>
  <si>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</si>
  <si>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</si>
  <si>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</si>
  <si>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</si>
  <si>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</si>
  <si>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</si>
  <si>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</si>
  <si>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</si>
  <si>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</si>
  <si>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</si>
  <si>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</si>
  <si>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</si>
  <si>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</si>
  <si>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</si>
  <si>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</si>
  <si>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</si>
  <si>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</si>
  <si>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</si>
  <si>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</si>
  <si>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</si>
  <si>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</si>
  <si>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</si>
  <si>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</si>
  <si>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</si>
  <si>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TUBULAÇÃO DE AÇO GALVANIZADO</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</si>
  <si>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</si>
  <si>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</si>
  <si>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</si>
  <si>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</si>
  <si>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</si>
  <si>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</si>
  <si>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</si>
  <si>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</si>
  <si>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</si>
  <si>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</si>
  <si>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</si>
  <si>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</si>
  <si>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</si>
  <si>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</si>
  <si>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REGISTRO E VÁLVULA</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</si>
  <si>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</si>
  <si>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</si>
  <si>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</si>
  <si>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</si>
  <si>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</si>
  <si>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</si>
  <si>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</si>
  <si>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</si>
  <si>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</si>
  <si>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</si>
  <si>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</si>
  <si>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</si>
  <si>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</si>
  <si>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ED-49992</t>
  </si>
  <si>
    <t>ED-49995</t>
  </si>
  <si>
    <t>ED-49996</t>
  </si>
  <si>
    <t>ED-49993</t>
  </si>
  <si>
    <t>ED-49994</t>
  </si>
  <si>
    <t>ED-49987</t>
  </si>
  <si>
    <t>ED-49988</t>
  </si>
  <si>
    <t>ED-49989</t>
  </si>
  <si>
    <t>ED-49990</t>
  </si>
  <si>
    <t>ED-49974</t>
  </si>
  <si>
    <t>ED-49978</t>
  </si>
  <si>
    <t>ED-49976</t>
  </si>
  <si>
    <t>ED-49970</t>
  </si>
  <si>
    <t>ED-49980</t>
  </si>
  <si>
    <t>ED-49982</t>
  </si>
  <si>
    <t>ED-49984</t>
  </si>
  <si>
    <t>ED-49972</t>
  </si>
  <si>
    <t>ED-49986</t>
  </si>
  <si>
    <t>ED-49963</t>
  </si>
  <si>
    <t>ED-49964</t>
  </si>
  <si>
    <t>ED-49965</t>
  </si>
  <si>
    <t>ED-49966</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</si>
  <si>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</si>
  <si>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</si>
  <si>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</si>
  <si>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</si>
  <si>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</si>
  <si>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</si>
  <si>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</si>
  <si>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</si>
  <si>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</si>
  <si>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</si>
  <si>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</si>
  <si>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</si>
  <si>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</si>
  <si>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</si>
  <si>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</si>
  <si>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</si>
  <si>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</si>
  <si>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</si>
  <si>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</si>
  <si>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</si>
  <si>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</si>
  <si>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</si>
  <si>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</si>
  <si>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</si>
  <si>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</si>
  <si>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</si>
  <si>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</si>
  <si>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</si>
  <si>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</si>
  <si>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</si>
  <si>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</si>
  <si>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</si>
  <si>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</si>
  <si>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</si>
  <si>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</si>
  <si>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</si>
  <si>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CAIXA SIFONADA E RALO EM PVC</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</si>
  <si>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</si>
  <si>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</si>
  <si>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</si>
  <si>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</si>
  <si>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</si>
  <si>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</si>
  <si>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</si>
  <si>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</si>
  <si>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</si>
  <si>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</si>
  <si>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</si>
  <si>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</si>
  <si>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</si>
  <si>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</si>
  <si>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</si>
  <si>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</si>
  <si>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</si>
  <si>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</si>
  <si>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</si>
  <si>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</si>
  <si>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</si>
  <si>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</si>
  <si>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</si>
  <si>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</si>
  <si>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</si>
  <si>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</si>
  <si>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</si>
  <si>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</si>
  <si>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</si>
  <si>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</si>
  <si>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</si>
  <si>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</si>
  <si>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</si>
  <si>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</si>
  <si>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</si>
  <si>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</si>
  <si>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GRELHA E RALO METÁLICO</t>
  </si>
  <si>
    <t>ED-49944</t>
  </si>
  <si>
    <t>ED-49942</t>
  </si>
  <si>
    <t>ED-49943</t>
  </si>
  <si>
    <t>ED-49945</t>
  </si>
  <si>
    <t>GRELHA/PORTA GRELHA AÇO INOX, FECHO GIRATÓRIO 100 X 100 MM</t>
  </si>
  <si>
    <t>ED-49946</t>
  </si>
  <si>
    <t>GRELHA/PORTA GRELHA AÇO INOX, FECHO GIRATÓRIO 150 X 150 MM</t>
  </si>
  <si>
    <t>TERMINAL DE VENTILAÇÃO</t>
  </si>
  <si>
    <t>ED-49951</t>
  </si>
  <si>
    <t>MITRA PVC RÍGIDO (TERMINAL DE VENTILAÇÃO TIPO) 75 MM</t>
  </si>
  <si>
    <t>CAIXA DE GORDURA</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</si>
  <si>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</si>
  <si>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</si>
  <si>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</si>
  <si>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</si>
  <si>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CAIXA DE ALVENARIA PARA ESGOTO</t>
  </si>
  <si>
    <t>ED-49903</t>
  </si>
  <si>
    <t>ED-49904</t>
  </si>
  <si>
    <t>ED-49870</t>
  </si>
  <si>
    <t>ED-49871</t>
  </si>
  <si>
    <t>ED-49872</t>
  </si>
  <si>
    <t>ED-49876</t>
  </si>
  <si>
    <t>ED-49873</t>
  </si>
  <si>
    <t>ED-49874</t>
  </si>
  <si>
    <t>ED-49875</t>
  </si>
  <si>
    <t>ED-49881</t>
  </si>
  <si>
    <t>ED-49877</t>
  </si>
  <si>
    <t>ED-49878</t>
  </si>
  <si>
    <t>ED-49879</t>
  </si>
  <si>
    <t>ED-49880</t>
  </si>
  <si>
    <t>ED-49889</t>
  </si>
  <si>
    <t>ED-49882</t>
  </si>
  <si>
    <t>ED-49883</t>
  </si>
  <si>
    <t>ED-49884</t>
  </si>
  <si>
    <t>ED-49885</t>
  </si>
  <si>
    <t>ED-49886</t>
  </si>
  <si>
    <t>ED-49887</t>
  </si>
  <si>
    <t>ED-49888</t>
  </si>
  <si>
    <t>ED-49893</t>
  </si>
  <si>
    <t>ED-49890</t>
  </si>
  <si>
    <t>ED-49891</t>
  </si>
  <si>
    <t>ED-49892</t>
  </si>
  <si>
    <t>ED-49897</t>
  </si>
  <si>
    <t>ED-49898</t>
  </si>
  <si>
    <t>ED-49894</t>
  </si>
  <si>
    <t>ED-49895</t>
  </si>
  <si>
    <t>ED-49896</t>
  </si>
  <si>
    <t>ED-49901</t>
  </si>
  <si>
    <t>ED-49902</t>
  </si>
  <si>
    <t>ED-49899</t>
  </si>
  <si>
    <t>ED-49900</t>
  </si>
  <si>
    <t>CAIXA DE ALVENARIA PARA DRENAGEM</t>
  </si>
  <si>
    <t>ED-49931</t>
  </si>
  <si>
    <t>ED-49932</t>
  </si>
  <si>
    <t>ED-49905</t>
  </si>
  <si>
    <t>ED-49906</t>
  </si>
  <si>
    <t>ED-49907</t>
  </si>
  <si>
    <t>ED-49908</t>
  </si>
  <si>
    <t>ED-49909</t>
  </si>
  <si>
    <t>ED-49910</t>
  </si>
  <si>
    <t>ED-49913</t>
  </si>
  <si>
    <t>ED-49911</t>
  </si>
  <si>
    <t>ED-49912</t>
  </si>
  <si>
    <t>ED-49917</t>
  </si>
  <si>
    <t>ED-49914</t>
  </si>
  <si>
    <t>ED-49915</t>
  </si>
  <si>
    <t>ED-49916</t>
  </si>
  <si>
    <t>ED-49921</t>
  </si>
  <si>
    <t>ED-49918</t>
  </si>
  <si>
    <t>ED-49919</t>
  </si>
  <si>
    <t>ED-49920</t>
  </si>
  <si>
    <t>ED-49925</t>
  </si>
  <si>
    <t>ED-49926</t>
  </si>
  <si>
    <t>ED-49922</t>
  </si>
  <si>
    <t>ED-49923</t>
  </si>
  <si>
    <t>ED-49924</t>
  </si>
  <si>
    <t>ED-49929</t>
  </si>
  <si>
    <t>ED-49930</t>
  </si>
  <si>
    <t>ED-49927</t>
  </si>
  <si>
    <t>ED-49928</t>
  </si>
  <si>
    <t>ED-49936</t>
  </si>
  <si>
    <t>ED-49937</t>
  </si>
  <si>
    <t>ED-49934</t>
  </si>
  <si>
    <t>ED-49935</t>
  </si>
  <si>
    <t>ED-9941</t>
  </si>
  <si>
    <t>ELETROBOMBA DE RECALQUE</t>
  </si>
  <si>
    <t>ED-49869</t>
  </si>
  <si>
    <t>ED-49863</t>
  </si>
  <si>
    <t>ED-49862</t>
  </si>
  <si>
    <t>ED-49865</t>
  </si>
  <si>
    <t>ED-49866</t>
  </si>
  <si>
    <t>ED-49867</t>
  </si>
  <si>
    <t>ED-49868</t>
  </si>
  <si>
    <t>ED-49864</t>
  </si>
  <si>
    <t>ED-49861</t>
  </si>
  <si>
    <t>TORNEIRA DE BOIA</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</si>
  <si>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</si>
  <si>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</si>
  <si>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</si>
  <si>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</si>
  <si>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</si>
  <si>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</si>
  <si>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</si>
  <si>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</si>
  <si>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</si>
  <si>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</si>
  <si>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</si>
  <si>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</si>
  <si>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</si>
  <si>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</si>
  <si>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ABERTURA DE POÇO</t>
  </si>
  <si>
    <t>ED-48151</t>
  </si>
  <si>
    <t>ED-48152</t>
  </si>
  <si>
    <t>FOSSA SÉPTICA</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</si>
  <si>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</si>
  <si>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</si>
  <si>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</si>
  <si>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</si>
  <si>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</si>
  <si>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</si>
  <si>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</si>
  <si>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</si>
  <si>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CANALETA PRÉ-MOLDADA</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</si>
  <si>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</si>
  <si>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</si>
  <si>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</si>
  <si>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</si>
  <si>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</si>
  <si>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</si>
  <si>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</si>
  <si>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</si>
  <si>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</si>
  <si>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</si>
  <si>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CANALETA DE CONCRETO MOLDADA IN-LOCO</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</si>
  <si>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</si>
  <si>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</si>
  <si>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</si>
  <si>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</si>
  <si>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</si>
  <si>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</si>
  <si>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</si>
  <si>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</si>
  <si>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</si>
  <si>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</si>
  <si>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</si>
  <si>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</si>
  <si>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</si>
  <si>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</si>
  <si>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</si>
  <si>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</si>
  <si>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</si>
  <si>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</si>
  <si>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</si>
  <si>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</si>
  <si>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</si>
  <si>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</si>
  <si>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</si>
  <si>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</si>
  <si>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</si>
  <si>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</si>
  <si>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</si>
  <si>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</si>
  <si>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</si>
  <si>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</si>
  <si>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</si>
  <si>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</si>
  <si>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</si>
  <si>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</si>
  <si>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</si>
  <si>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</si>
  <si>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</si>
  <si>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</si>
  <si>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</si>
  <si>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</si>
  <si>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</si>
  <si>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</si>
  <si>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</si>
  <si>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</si>
  <si>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TUBULAÇÃO PARA DRENAGEM</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</si>
  <si>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</si>
  <si>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</si>
  <si>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</si>
  <si>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</si>
  <si>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</si>
  <si>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</si>
  <si>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</si>
  <si>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</si>
  <si>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</si>
  <si>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</si>
  <si>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TUBULAÇÃO PERFURADO EM PVC FLEXÍVEL CORRUGADO</t>
  </si>
  <si>
    <t>TUBULAÇÃO DE CONCRETO SIMPLES</t>
  </si>
  <si>
    <t>TUBULAÇÃO DE CONCRETO ARMADO</t>
  </si>
  <si>
    <t>GALERIA CELULAR</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</si>
  <si>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</si>
  <si>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</si>
  <si>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</si>
  <si>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</si>
  <si>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</si>
  <si>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</si>
  <si>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</si>
  <si>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</si>
  <si>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</si>
  <si>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</si>
  <si>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</si>
  <si>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</si>
  <si>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</si>
  <si>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</si>
  <si>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</si>
  <si>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</si>
  <si>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</si>
  <si>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</si>
  <si>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</si>
  <si>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</si>
  <si>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</si>
  <si>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</si>
  <si>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</si>
  <si>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</si>
  <si>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</si>
  <si>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</si>
  <si>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</si>
  <si>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</si>
  <si>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</si>
  <si>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</si>
  <si>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</si>
  <si>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</si>
  <si>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</si>
  <si>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</si>
  <si>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</si>
  <si>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</si>
  <si>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</si>
  <si>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</si>
  <si>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</si>
  <si>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</si>
  <si>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</si>
  <si>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</si>
  <si>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</si>
  <si>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</si>
  <si>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</si>
  <si>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</si>
  <si>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</si>
  <si>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</si>
  <si>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</si>
  <si>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</si>
  <si>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</si>
  <si>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</si>
  <si>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</si>
  <si>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</si>
  <si>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</si>
  <si>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</si>
  <si>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</si>
  <si>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</si>
  <si>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 xml:space="preserve">CHAMINÉ DE POÇO DE VISITA </t>
  </si>
  <si>
    <t>ED-48568</t>
  </si>
  <si>
    <t>CHAMINÉ DE POÇO DE VISITA TIPO "A", EM ALVENARIA COM DEGRAUS DE AÇO CA-50</t>
  </si>
  <si>
    <t>ED-48569</t>
  </si>
  <si>
    <t>CHAMINÉ DE POÇO DE VISITA TIPO "B", EM ANEL DE CONCRETO CA-1 COM DEGRAUS DE AÇO CA-50</t>
  </si>
  <si>
    <t>POÇO DE VISITA PARA REDE TUBULAR</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</si>
  <si>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</si>
  <si>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</si>
  <si>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</si>
  <si>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</si>
  <si>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</si>
  <si>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</si>
  <si>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</si>
  <si>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</si>
  <si>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</si>
  <si>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</si>
  <si>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</si>
  <si>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</si>
  <si>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</si>
  <si>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</si>
  <si>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</si>
  <si>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</si>
  <si>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</si>
  <si>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</si>
  <si>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</si>
  <si>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</si>
  <si>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</si>
  <si>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</si>
  <si>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</si>
  <si>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</si>
  <si>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</si>
  <si>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</si>
  <si>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</si>
  <si>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</si>
  <si>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</si>
  <si>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</si>
  <si>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</si>
  <si>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</si>
  <si>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</si>
  <si>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</si>
  <si>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</si>
  <si>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</si>
  <si>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</si>
  <si>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</si>
  <si>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</si>
  <si>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</si>
  <si>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</si>
  <si>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</si>
  <si>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</si>
  <si>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</si>
  <si>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</si>
  <si>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</si>
  <si>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</si>
  <si>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</si>
  <si>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</si>
  <si>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</si>
  <si>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</si>
  <si>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</si>
  <si>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</si>
  <si>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</si>
  <si>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</si>
  <si>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</si>
  <si>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</si>
  <si>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</si>
  <si>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</si>
  <si>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</si>
  <si>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TAMPÃO PARA POÇO DE VISITA</t>
  </si>
  <si>
    <t>ED-48666</t>
  </si>
  <si>
    <t>TAMPÃO CIRCULAR EM FERRO FUNDIDO PARA POÇO DE VISITA, ARTICULADO COM DIÂMETRO DE 60CM, CLASSE 400, INCLUSIVE ASSENTAMENTO, EXCLUSIVE POÇO DE VISITA</t>
  </si>
  <si>
    <t>BOCA DE LOBO</t>
  </si>
  <si>
    <t>ED-48551</t>
  </si>
  <si>
    <t>ED-48549</t>
  </si>
  <si>
    <t>BOCA DE LOBO SIMPLES (TIPO A - FERRO FUNDIDO), QUADRO, GRELHA E CANTONEIRA, INCLUSIVE ESCAVAÇÃO, REATERRO E BOTA-FORA</t>
  </si>
  <si>
    <t>ED-48550</t>
  </si>
  <si>
    <t>BOCA DE LOBO SIMPLES (TIPO B - CONCRETO), QUADRO, GRELHA E CANTONEIRA, INCLUSIVE ESCAVAÇÃO, REATERRO E BOTA-FORA</t>
  </si>
  <si>
    <t xml:space="preserve">CAIXA DE CAPTAÇÃO E DRENAGEM </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</si>
  <si>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</si>
  <si>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</si>
  <si>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</si>
  <si>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</si>
  <si>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</si>
  <si>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</si>
  <si>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</si>
  <si>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</si>
  <si>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</si>
  <si>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</si>
  <si>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</si>
  <si>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</si>
  <si>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</si>
  <si>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</si>
  <si>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</si>
  <si>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</si>
  <si>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</si>
  <si>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</si>
  <si>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</si>
  <si>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</si>
  <si>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</si>
  <si>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</si>
  <si>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</si>
  <si>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</si>
  <si>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</si>
  <si>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</si>
  <si>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CAIXA DE AREIA</t>
  </si>
  <si>
    <t>ED-48587</t>
  </si>
  <si>
    <t>ED-48586</t>
  </si>
  <si>
    <t xml:space="preserve">DESCIDA D´ÁGUA TIPO CALHA </t>
  </si>
  <si>
    <t>ED-48603</t>
  </si>
  <si>
    <t>ED-48604</t>
  </si>
  <si>
    <t>ED-48605</t>
  </si>
  <si>
    <t>ED-48606</t>
  </si>
  <si>
    <t>ED-48607</t>
  </si>
  <si>
    <t>ED-48598</t>
  </si>
  <si>
    <t>ED-48599</t>
  </si>
  <si>
    <t>ED-48600</t>
  </si>
  <si>
    <t>ED-48601</t>
  </si>
  <si>
    <t>ED-48602</t>
  </si>
  <si>
    <t xml:space="preserve">DESCIDA D´ÁGUA TIPO DEGRAU </t>
  </si>
  <si>
    <t>ED-48593</t>
  </si>
  <si>
    <t>ED-48594</t>
  </si>
  <si>
    <t>ED-48595</t>
  </si>
  <si>
    <t>ED-48596</t>
  </si>
  <si>
    <t>ED-48597</t>
  </si>
  <si>
    <t>ED-48588</t>
  </si>
  <si>
    <t>ED-48589</t>
  </si>
  <si>
    <t>ED-48590</t>
  </si>
  <si>
    <t>ED-48591</t>
  </si>
  <si>
    <t>ED-48592</t>
  </si>
  <si>
    <t>VALA DE INFILTRAÇÃO</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</si>
  <si>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</si>
  <si>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</si>
  <si>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</si>
  <si>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</si>
  <si>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</si>
  <si>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</si>
  <si>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</si>
  <si>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</si>
  <si>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</si>
  <si>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</si>
  <si>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</si>
  <si>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</si>
  <si>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</si>
  <si>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</si>
  <si>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SARJETA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</si>
  <si>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</si>
  <si>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</si>
  <si>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</si>
  <si>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</si>
  <si>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</si>
  <si>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</si>
  <si>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PREVENÇÃO E COMBATE A INCÊNDIO</t>
  </si>
  <si>
    <t>ELETROBOMBA E ACESSÓRIOS</t>
  </si>
  <si>
    <t>ED-50186</t>
  </si>
  <si>
    <t>ED-50198</t>
  </si>
  <si>
    <t>MANÔMETRO WILLY, MOD. 2 1/2", ESCALA DE LEITURA DE 0 A 100 PSI</t>
  </si>
  <si>
    <t>ED-50185</t>
  </si>
  <si>
    <t>PRESSOSTATO TELEMECANIQUE, MODELO XML B004 A2S11, COM ESCALA DE 3 A 58 PSI</t>
  </si>
  <si>
    <t>ED-50187</t>
  </si>
  <si>
    <t>SIRENE PARA ALARME DE BOMBA EM FUNCIONAMENTO, 220V</t>
  </si>
  <si>
    <t>ABRIGO, HIDRANTE, MANGUEIRA E EXTINTOR</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</si>
  <si>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</si>
  <si>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</si>
  <si>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</si>
  <si>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</si>
  <si>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</si>
  <si>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</si>
  <si>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</si>
  <si>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</si>
  <si>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</si>
  <si>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</si>
  <si>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</si>
  <si>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</si>
  <si>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</si>
  <si>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</si>
  <si>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</si>
  <si>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</si>
  <si>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</si>
  <si>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</si>
  <si>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</si>
  <si>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</si>
  <si>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</si>
  <si>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</si>
  <si>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</si>
  <si>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</si>
  <si>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</si>
  <si>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</si>
  <si>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</si>
  <si>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</si>
  <si>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</si>
  <si>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</si>
  <si>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</si>
  <si>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REGISTRO GLOBO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</si>
  <si>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</si>
  <si>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</si>
  <si>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</si>
  <si>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</si>
  <si>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</si>
  <si>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</si>
  <si>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</si>
  <si>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</si>
  <si>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LUMINÁRIA DE EMERGÊNCIA</t>
  </si>
  <si>
    <t>PLACA DE SINALIZAÇÃO</t>
  </si>
  <si>
    <t>ED-50206</t>
  </si>
  <si>
    <t>ED-50199</t>
  </si>
  <si>
    <t>ED-50200</t>
  </si>
  <si>
    <t>ED-50207</t>
  </si>
  <si>
    <t>ED-50201</t>
  </si>
  <si>
    <t>ED-50202</t>
  </si>
  <si>
    <t>ED-50204</t>
  </si>
  <si>
    <t>ED-50205</t>
  </si>
  <si>
    <t>ED-50203</t>
  </si>
  <si>
    <t>SISTEMA DE DETECÇÃO E ALARME DE INCÊNDIO (SDAI)</t>
  </si>
  <si>
    <t>ED-50180</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</si>
  <si>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</si>
  <si>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</si>
  <si>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</si>
  <si>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</si>
  <si>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</si>
  <si>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</si>
  <si>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</si>
  <si>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</si>
  <si>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</si>
  <si>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</si>
  <si>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INSTALAÇÕES DE GASES</t>
  </si>
  <si>
    <t>REGISTRO</t>
  </si>
  <si>
    <t>ED-49826</t>
  </si>
  <si>
    <t>ED-49827</t>
  </si>
  <si>
    <t>ED-49841</t>
  </si>
  <si>
    <t>ED-49842</t>
  </si>
  <si>
    <t>VÁLVULA DE ESFERA</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</si>
  <si>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</si>
  <si>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</si>
  <si>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</si>
  <si>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</si>
  <si>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</si>
  <si>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</si>
  <si>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</si>
  <si>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</si>
  <si>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</si>
  <si>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</si>
  <si>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</si>
  <si>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</si>
  <si>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</si>
  <si>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</si>
  <si>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VÁLVULA DE RETENÇÃO</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</si>
  <si>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</si>
  <si>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</si>
  <si>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</si>
  <si>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</si>
  <si>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</si>
  <si>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</si>
  <si>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</si>
  <si>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</si>
  <si>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</si>
  <si>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</si>
  <si>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</si>
  <si>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</si>
  <si>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</si>
  <si>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</si>
  <si>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MANÔMETRO E PRESSOSTATO</t>
  </si>
  <si>
    <t>ED-48253</t>
  </si>
  <si>
    <t>PRESSOSTATO PARA COMPRESSOR DE 125 A 175 PSI</t>
  </si>
  <si>
    <t>ED-48252</t>
  </si>
  <si>
    <t>PRESSOSTATO PARA COMPRESSOR DE 80 A 125 PSI</t>
  </si>
  <si>
    <t>CILINDRO</t>
  </si>
  <si>
    <t>ED-49817</t>
  </si>
  <si>
    <t>CILINDRO DE AÇO COM GÁS GLP CAPACIDADE 45 KG</t>
  </si>
  <si>
    <t>CENTRAL DE GÁS</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</si>
  <si>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</si>
  <si>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</si>
  <si>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ACESSÓRIOS E COMPLEMENTOS PARA GÁS</t>
  </si>
  <si>
    <t>ED-49818</t>
  </si>
  <si>
    <t>ED-49819</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</si>
  <si>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</si>
  <si>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</si>
  <si>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</si>
  <si>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</si>
  <si>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</si>
  <si>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</si>
  <si>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</si>
  <si>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</si>
  <si>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</si>
  <si>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</si>
  <si>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</si>
  <si>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</si>
  <si>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</si>
  <si>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</si>
  <si>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</si>
  <si>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ED-49823</t>
  </si>
  <si>
    <t>ED-49824</t>
  </si>
  <si>
    <t>ED-49830</t>
  </si>
  <si>
    <t>VIDROS E ESPELHOS</t>
  </si>
  <si>
    <t>ESPELHO</t>
  </si>
  <si>
    <t>ED-51151</t>
  </si>
  <si>
    <t>ED-51152</t>
  </si>
  <si>
    <t>ED-51150</t>
  </si>
  <si>
    <t>VIDRO ARAMADO</t>
  </si>
  <si>
    <t>VIDRO LISOS TRANSPARENTES</t>
  </si>
  <si>
    <t>ED-51155</t>
  </si>
  <si>
    <t>ED-51156</t>
  </si>
  <si>
    <t>ED-51157</t>
  </si>
  <si>
    <t>VIDRO FANTASIA</t>
  </si>
  <si>
    <t>ED-51153</t>
  </si>
  <si>
    <t>VIDRO TEMPERADOS</t>
  </si>
  <si>
    <t>ED-51160</t>
  </si>
  <si>
    <t>ED-51158</t>
  </si>
  <si>
    <t>ED-51159</t>
  </si>
  <si>
    <t>PLACAS E SINALIZAÇÕES VISUAIS</t>
  </si>
  <si>
    <t>PLACA DE INAUGURAÇÃO</t>
  </si>
  <si>
    <t>ED-50634</t>
  </si>
  <si>
    <t>ED-50635</t>
  </si>
  <si>
    <t>PLACA EM ALUMÍNIO</t>
  </si>
  <si>
    <t>ED-50642</t>
  </si>
  <si>
    <t>ED-50636</t>
  </si>
  <si>
    <t>ED-50637</t>
  </si>
  <si>
    <t>ED-50639</t>
  </si>
  <si>
    <t>ED-50640</t>
  </si>
  <si>
    <t>ED-50643</t>
  </si>
  <si>
    <t>ED-50644</t>
  </si>
  <si>
    <t>PLACA EM AÇO ESCOVADO</t>
  </si>
  <si>
    <t>ED-50633</t>
  </si>
  <si>
    <t>PONTOS DE INSTALAÇÕES</t>
  </si>
  <si>
    <t>PONTO DE ESGOTO</t>
  </si>
  <si>
    <t>ED-50223</t>
  </si>
  <si>
    <t>ED-50225</t>
  </si>
  <si>
    <t>ED-50224</t>
  </si>
  <si>
    <t>PONTO DE ÁGUA FRIA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</si>
  <si>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</si>
  <si>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</si>
  <si>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</si>
  <si>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</si>
  <si>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PONTO DE TOMADA/INTERRUPTOR/LUZ</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</si>
  <si>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</si>
  <si>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</si>
  <si>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</si>
  <si>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</si>
  <si>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</si>
  <si>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</si>
  <si>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</si>
  <si>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</si>
  <si>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</si>
  <si>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</si>
  <si>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</si>
  <si>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</si>
  <si>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</si>
  <si>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</si>
  <si>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PONTO DE REDE (LÓGICA/SOM/CFT)</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</si>
  <si>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</si>
  <si>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</si>
  <si>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</si>
  <si>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</si>
  <si>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PONTO DE TELEFONIA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</si>
  <si>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</si>
  <si>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</si>
  <si>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PONTO DE GÁS (GLP)</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</si>
  <si>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</si>
  <si>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</si>
  <si>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</si>
  <si>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</si>
  <si>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SERVIÇOS DE PAISAGISMO</t>
  </si>
  <si>
    <t>PLANTIO DE GRAMA</t>
  </si>
  <si>
    <t>ED-50435</t>
  </si>
  <si>
    <t>ED-50437</t>
  </si>
  <si>
    <t>ED-50436</t>
  </si>
  <si>
    <t>PLANTIO E PREPARO DE COVA PARA ÁRVORE</t>
  </si>
  <si>
    <t>ED-50433</t>
  </si>
  <si>
    <t>PLANTIO E PREPARO DE COVAS DE ARBUSTOS ORNAMENTAIS EM GERAL, EXCETO FORNECIMENTO DAS MUDAS</t>
  </si>
  <si>
    <t>ED-50432</t>
  </si>
  <si>
    <t>ED-50434</t>
  </si>
  <si>
    <t>PLANTIO E PREPARO DE COVAS DE FORRAÇÃO, EXCETO FORNECIMENTO DAS MUDAS</t>
  </si>
  <si>
    <t>FORNECIMENTO DE MUDA</t>
  </si>
  <si>
    <t>ED-50446</t>
  </si>
  <si>
    <t>ED-50447</t>
  </si>
  <si>
    <t>ED-50441</t>
  </si>
  <si>
    <t>ED-50439</t>
  </si>
  <si>
    <t>ED-50442</t>
  </si>
  <si>
    <t>ED-50440</t>
  </si>
  <si>
    <t>ED-50438</t>
  </si>
  <si>
    <t>ED-50448</t>
  </si>
  <si>
    <t>ED-50449</t>
  </si>
  <si>
    <t>ED-14560</t>
  </si>
  <si>
    <t>LASTRO DE SEIXO, INCLUSIVE LANÇAMENTO E ESPALHAMENTO MANUAL</t>
  </si>
  <si>
    <t>ED-50431</t>
  </si>
  <si>
    <t>SERVIÇOS COMPLEMENTARES</t>
  </si>
  <si>
    <t>RASGO E ENCHIMENTO EM PAREDE</t>
  </si>
  <si>
    <t>ED-50704</t>
  </si>
  <si>
    <t>ED-50705</t>
  </si>
  <si>
    <t>ED-50706</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</si>
  <si>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</si>
  <si>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</si>
  <si>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</si>
  <si>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</si>
  <si>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</si>
  <si>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</si>
  <si>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</si>
  <si>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</si>
  <si>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</si>
  <si>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</si>
  <si>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</si>
  <si>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</si>
  <si>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JUNTA DE DILATAÇÃO E TRINCA</t>
  </si>
  <si>
    <t>ED-8005</t>
  </si>
  <si>
    <t>ED-8004</t>
  </si>
  <si>
    <t>ED-8003</t>
  </si>
  <si>
    <t>ED-50234</t>
  </si>
  <si>
    <t>ED-50236</t>
  </si>
  <si>
    <t>ED-50237</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</si>
  <si>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</si>
  <si>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</si>
  <si>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</si>
  <si>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</si>
  <si>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</si>
  <si>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</si>
  <si>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</si>
  <si>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</si>
  <si>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</si>
  <si>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</si>
  <si>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</si>
  <si>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</si>
  <si>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</si>
  <si>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</si>
  <si>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ENSAIO DE MASSA ESPECIFICA - IN SITU - METODO FRASCO DE AREIA - SOLOS</t>
  </si>
  <si>
    <t>DETERMINAÇÃO E ANÁLISE DE RESULTADO DE RESISTÊNCIA A COMPRESSÃO DO CONCRETO MOLDADO</t>
  </si>
  <si>
    <t>ENSAIO DE CONCRETO: CURA, FACEAMENTO, RUPTURA, EMISSÃO DE CERTIFICADOS - ATE 6 UNIDADES</t>
  </si>
  <si>
    <t>ENSAIO DE RESISTENCIA A TRACAO POR COMPRESSAO DIAMETRAL - CONCRETO</t>
  </si>
  <si>
    <t>URBANIZAÇÃO E OBRAS COMPLEMENTARES</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</si>
  <si>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</si>
  <si>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</si>
  <si>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</si>
  <si>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</si>
  <si>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</si>
  <si>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</si>
  <si>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RAMPA DE ACESSO</t>
  </si>
  <si>
    <t>ED-51148</t>
  </si>
  <si>
    <t>RAMPA PARA ACESSO DE DEFICIENTE, EM CONCRETO SIMPLES FCK = 25 MPA, DESEMPENADA, COM PINTURA INDICATIVA, 02 DEMÃOS</t>
  </si>
  <si>
    <t>ED-9837</t>
  </si>
  <si>
    <t>MURO DIVISÓRIO</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</si>
  <si>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</si>
  <si>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</si>
  <si>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</si>
  <si>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</si>
  <si>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</si>
  <si>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</si>
  <si>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</si>
  <si>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</si>
  <si>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</si>
  <si>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</si>
  <si>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</si>
  <si>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</si>
  <si>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</si>
  <si>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</si>
  <si>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CONCERTINA</t>
  </si>
  <si>
    <t>ED-50401</t>
  </si>
  <si>
    <t>CONCERTINA CLIPADA MODELO ESPIRAL HELICOIDAL DUPLA D = 450 MM</t>
  </si>
  <si>
    <t>ED-50402</t>
  </si>
  <si>
    <t>CONCERTINA CLIPADA MODELO ESPIRAL HELICOIDAL DUPLA D = 610 MM</t>
  </si>
  <si>
    <t>ED-50403</t>
  </si>
  <si>
    <t>CONCERTINA CLIPADA MODELO ESPIRAL HELICOIDAL DUPLA D = 730 MM</t>
  </si>
  <si>
    <t>DEFENSA</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</si>
  <si>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</si>
  <si>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</si>
  <si>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</si>
  <si>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</si>
  <si>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MEIO-FIO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</si>
  <si>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</si>
  <si>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</si>
  <si>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</si>
  <si>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</si>
  <si>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</si>
  <si>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</si>
  <si>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</si>
  <si>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</si>
  <si>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ED-50540</t>
  </si>
  <si>
    <t>ED-51143</t>
  </si>
  <si>
    <t>REMOÇÃO E REASSENTAMENTO DE MEIO-FIO DE GNAISSE COM REAPROVEITAMENTO</t>
  </si>
  <si>
    <t>ED-51142</t>
  </si>
  <si>
    <t>REMOÇÃO E REASSENTAMENTO DE MEIO-FIO PRÉ-MOLDADO DE CONCRETO COM REAPROVEITAMENTO</t>
  </si>
  <si>
    <t>CORDÃO DE CONCRETO</t>
  </si>
  <si>
    <t>ED-51135</t>
  </si>
  <si>
    <t>GUIA DE CORDÃO BOLEADO, EM CONCRETO COM FCK 20MPA, PRÉ-MOLDADA, 10X10CM (ALTURA X LARGURA), INCLUSIVE UMA (1) FIADA DE BLOCO DE CONCRETO, ESP. 9CM, ESCAVAÇÃO, APILOAMENTO E TRANSPORTE COM RETIRADA DO MATERIAL ESCAVADO (EM CAÇAMBA)</t>
  </si>
  <si>
    <t>CERCA DE MOURÃO</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</si>
  <si>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</si>
  <si>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</si>
  <si>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</si>
  <si>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</si>
  <si>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</si>
  <si>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</si>
  <si>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BANCO E MESA EM CONCRETO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</si>
  <si>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</si>
  <si>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</si>
  <si>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</si>
  <si>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</si>
  <si>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</si>
  <si>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</si>
  <si>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</si>
  <si>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</si>
  <si>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</si>
  <si>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</si>
  <si>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</si>
  <si>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</si>
  <si>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</si>
  <si>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</si>
  <si>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</si>
  <si>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</si>
  <si>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</si>
  <si>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</si>
  <si>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</si>
  <si>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</si>
  <si>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</si>
  <si>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</si>
  <si>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EQUIPAMENTO ESPORTIVO</t>
  </si>
  <si>
    <t>ED-49572</t>
  </si>
  <si>
    <t>ED-49574</t>
  </si>
  <si>
    <t>ED-49569</t>
  </si>
  <si>
    <t>ED-49570</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</si>
  <si>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</si>
  <si>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</si>
  <si>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</si>
  <si>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</si>
  <si>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</si>
  <si>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</si>
  <si>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</si>
  <si>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</si>
  <si>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</si>
  <si>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</si>
  <si>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</si>
  <si>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</si>
  <si>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</si>
  <si>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</si>
  <si>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LIMPEZA DE OBRA</t>
  </si>
  <si>
    <t>LIMPEZA GERAL</t>
  </si>
  <si>
    <t>ED-50265</t>
  </si>
  <si>
    <t>ED-50264</t>
  </si>
  <si>
    <t>LIMPEZA DE MATERIAL CERÂMICO</t>
  </si>
  <si>
    <t>ED-50271</t>
  </si>
  <si>
    <t>LIMPEZA DE RODAPÉ</t>
  </si>
  <si>
    <t>ED-50272</t>
  </si>
  <si>
    <t>LIMPEZA DE VIDROS E ESPELHOS</t>
  </si>
  <si>
    <t>ED-50263</t>
  </si>
  <si>
    <t>ED-50270</t>
  </si>
  <si>
    <t>LIMPEZA PERMANENTE DA OBRA - 01 SERVENTE X 4 HORAS DIÁRIAS</t>
  </si>
  <si>
    <t>ED-50269</t>
  </si>
  <si>
    <t>LIMPEZA PERMANENTE DA OBRA - 01 SERVENTE X 8 HORAS DIÁRIAS</t>
  </si>
  <si>
    <t>LIMPEZA FINAL PARA ENTREGA DA OBRA</t>
  </si>
  <si>
    <t>ED-50266</t>
  </si>
  <si>
    <t>OBRAS VIÁRIAS</t>
  </si>
  <si>
    <t>ESTABILIZAÇÃO DE SOLO</t>
  </si>
  <si>
    <t>ED-50411</t>
  </si>
  <si>
    <t>GEOTÊXTIL NÃO TECIDO PARA ESTABILIZAÇÃO DE SOLOS</t>
  </si>
  <si>
    <t>ED-50413</t>
  </si>
  <si>
    <t>ALVENARIA POLIÉDRICA, RETIRADA E REASSENTAMENTO SOBRE COXIM DE AREIA</t>
  </si>
  <si>
    <t>ED-50421</t>
  </si>
  <si>
    <t>ASSENTAMENTO DE MATA-BURRO DE CONCRETO</t>
  </si>
  <si>
    <t>ED-50412</t>
  </si>
  <si>
    <t>PARALELEPÍPEDO, RETIRADA E REASSENTAMENTO SOBRE COXIM DE AREIA</t>
  </si>
  <si>
    <t>ED-50414</t>
  </si>
  <si>
    <t>ENSECADEIRA</t>
  </si>
  <si>
    <t>ED-50422</t>
  </si>
  <si>
    <t>ENSECADEIRA INCLUSIVE RETIRADA DO MADEIRAMENTO , PAREDE SIMPLES</t>
  </si>
  <si>
    <t>PONTE E TRAVESSIA</t>
  </si>
  <si>
    <t>ED-50428</t>
  </si>
  <si>
    <t>TxKM</t>
  </si>
  <si>
    <t>TRANSPORTES</t>
  </si>
  <si>
    <t>ED-51131</t>
  </si>
  <si>
    <t>ED-51132</t>
  </si>
  <si>
    <t>TRANSPORTE DE MATERIAL</t>
  </si>
  <si>
    <t>ED-51133</t>
  </si>
  <si>
    <t>ED-51134</t>
  </si>
  <si>
    <t>ED-51125</t>
  </si>
  <si>
    <t>ED-51126</t>
  </si>
  <si>
    <t>PROJETO PADRÃO ESCOLAR</t>
  </si>
  <si>
    <t>ALAMBRADO E MURO</t>
  </si>
  <si>
    <t>ESQUADRIA</t>
  </si>
  <si>
    <t>ED-50831</t>
  </si>
  <si>
    <t>ED-50840</t>
  </si>
  <si>
    <t>COMPENSADO PINTADO PARA FECHAMENTO BALCÃO SECRETARIA, INCLUSO CANTONEIRAS PARA FIXAÇÃO NA ALVENARIA E TAMPO. CONFORME DETALHE 33-D AGOSTO 2001 PROJETO PADRÃO DER-MG</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</si>
  <si>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</si>
  <si>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</si>
  <si>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</si>
  <si>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</si>
  <si>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</si>
  <si>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</si>
  <si>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</si>
  <si>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</si>
  <si>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</si>
  <si>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</si>
  <si>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</si>
  <si>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</si>
  <si>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</si>
  <si>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</si>
  <si>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</si>
  <si>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</si>
  <si>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</si>
  <si>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</si>
  <si>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</si>
  <si>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</si>
  <si>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</si>
  <si>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</si>
  <si>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</si>
  <si>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</si>
  <si>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</si>
  <si>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</si>
  <si>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</si>
  <si>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</si>
  <si>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</si>
  <si>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</si>
  <si>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</si>
  <si>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</si>
  <si>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</si>
  <si>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</si>
  <si>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</si>
  <si>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</si>
  <si>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</si>
  <si>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</si>
  <si>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</si>
  <si>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</si>
  <si>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</si>
  <si>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</si>
  <si>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</si>
  <si>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</si>
  <si>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</si>
  <si>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</si>
  <si>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</si>
  <si>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</si>
  <si>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</si>
  <si>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</si>
  <si>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</si>
  <si>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</si>
  <si>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</si>
  <si>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</si>
  <si>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</si>
  <si>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ED-50877</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</si>
  <si>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</si>
  <si>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</si>
  <si>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</si>
  <si>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</si>
  <si>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</si>
  <si>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ED-50906</t>
  </si>
  <si>
    <t>ED-50917</t>
  </si>
  <si>
    <t>ED-50918</t>
  </si>
  <si>
    <t>ED-50907</t>
  </si>
  <si>
    <t>PG - (70 X 70 CM) PORTA COMPLETA, ESTRUTURA EM CHAPA, ASSENTADA , CONFORME DETALHES E ESPECIFICAÇÕES</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</si>
  <si>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</si>
  <si>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</si>
  <si>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</si>
  <si>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</si>
  <si>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</si>
  <si>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</si>
  <si>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</si>
  <si>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</si>
  <si>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</si>
  <si>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ED-50841</t>
  </si>
  <si>
    <t>ELEMENTO PRÉ-MOLDADO</t>
  </si>
  <si>
    <t>ED-50835</t>
  </si>
  <si>
    <t>ARMÁRIO PARA VASSOURAS - D.M.L.</t>
  </si>
  <si>
    <t>ED-50859</t>
  </si>
  <si>
    <t>ED-50851</t>
  </si>
  <si>
    <t>ED-50844</t>
  </si>
  <si>
    <t>ED-50846</t>
  </si>
  <si>
    <t>ED-50852</t>
  </si>
  <si>
    <t>ESCADA SOBRE O SOLO DEGRAUS APROXIMADAMENTE 50 X 16,5 CM</t>
  </si>
  <si>
    <t>ED-50847</t>
  </si>
  <si>
    <t>ED-50848</t>
  </si>
  <si>
    <t>ED-50849</t>
  </si>
  <si>
    <t>ED-50845</t>
  </si>
  <si>
    <t>ED-50842</t>
  </si>
  <si>
    <t>ED-50843</t>
  </si>
  <si>
    <t>ED-50850</t>
  </si>
  <si>
    <t>ED-50919</t>
  </si>
  <si>
    <t>TF- (350 X 72 CM) TELA FIXA SOLDADA ENTRE PILARETES METÁLICOS DE SUSTENTAÇÃO DAS TERÇAS EM PERFIL CANTONEIRA E TELA CORRUGADA</t>
  </si>
  <si>
    <t>ED-50854</t>
  </si>
  <si>
    <t>ED-50855</t>
  </si>
  <si>
    <t>ED-50856</t>
  </si>
  <si>
    <t>ED-50857</t>
  </si>
  <si>
    <t>ED-50858</t>
  </si>
  <si>
    <t>ED-50864</t>
  </si>
  <si>
    <t>LAVATÓRIO E BANCADA</t>
  </si>
  <si>
    <t>BEBEDOURO</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</si>
  <si>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</si>
  <si>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</si>
  <si>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MOBILIÁRIO</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</si>
  <si>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</si>
  <si>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</si>
  <si>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</si>
  <si>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</si>
  <si>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</si>
  <si>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</si>
  <si>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</si>
  <si>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</si>
  <si>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QUADRO ESCOLAR</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</si>
  <si>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</si>
  <si>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</si>
  <si>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</si>
  <si>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</si>
  <si>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</si>
  <si>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</si>
  <si>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</si>
  <si>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</si>
  <si>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</si>
  <si>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</si>
  <si>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</si>
  <si>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</si>
  <si>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</si>
  <si>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</si>
  <si>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</si>
  <si>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</si>
  <si>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</si>
  <si>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</si>
  <si>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</si>
  <si>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</si>
  <si>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</si>
  <si>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</si>
  <si>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</si>
  <si>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RÉGUA E BARRAMENTO DE MADEIRA</t>
  </si>
  <si>
    <t>ED-50839</t>
  </si>
  <si>
    <t>BARRAMENTO DE MADEIRA IPÊ PARA SALA DE AULA, L = 7 CM</t>
  </si>
  <si>
    <t>ED-50876</t>
  </si>
  <si>
    <t>PROJETO PADRÃO PENITENCIÁRIA</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</si>
  <si>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</si>
  <si>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</si>
  <si>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</si>
  <si>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</si>
  <si>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</si>
  <si>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</si>
  <si>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</si>
  <si>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</si>
  <si>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</si>
  <si>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</si>
  <si>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ED-50802</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</si>
  <si>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</si>
  <si>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</si>
  <si>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</si>
  <si>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</si>
  <si>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</si>
  <si>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</si>
  <si>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</si>
  <si>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</si>
  <si>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ED-50804</t>
  </si>
  <si>
    <t>PORTA EM TELA ONDULADA ARTÍSTICA MALHA 30 X 30 CM, FIO 10 - PADRÃO SEDS</t>
  </si>
  <si>
    <t>ED-50817</t>
  </si>
  <si>
    <t>ED-50819</t>
  </si>
  <si>
    <t>PRATELEIRA DE CONCRETO, ACABAMENTO NATADO VERDE L = 40 CM - PADRÃO SEDS</t>
  </si>
  <si>
    <t>ED-50820</t>
  </si>
  <si>
    <t>PRATELEIRA DE CONCRETO COM DRAMIX, L = 40 CM COM APOIO EM METALON</t>
  </si>
  <si>
    <t>ED-50815</t>
  </si>
  <si>
    <t>ED-50824</t>
  </si>
  <si>
    <t>BANCADA COM TANQUE EM CONCRETO 140 X 55 CM, (D12), EXCETO ALVENARIA, BARRADO EM AZULEJO E PINTURA - PADRÃO SEDS</t>
  </si>
  <si>
    <t>ED-50814</t>
  </si>
  <si>
    <t>LAVATÓRIO DE ALVENARIA E CONCRETO 60 X 40 CM (D1) - PADRÃO SEDS</t>
  </si>
  <si>
    <t>LOUÇA SANITÁRIA</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</si>
  <si>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</si>
  <si>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</si>
  <si>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</si>
  <si>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</si>
  <si>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</si>
  <si>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307 - AUX-001  - COMPOSIÇÕES AUXILIARES</t>
  </si>
  <si>
    <t>ED-8506</t>
  </si>
  <si>
    <t>APLICAÇÃO DE CONCRETO EM ESTRUTURA, INCLUSIVE ESPALHAMENTO, ADENSAMENTO E ACABAMENTO</t>
  </si>
  <si>
    <t>ED-8505</t>
  </si>
  <si>
    <t>ED-48326</t>
  </si>
  <si>
    <t>APLICAÇÃO DE PEDRA DE MÃO EM SAPATAS, ARRIMOS E TUBULÕES</t>
  </si>
  <si>
    <t>ED-48335</t>
  </si>
  <si>
    <t>ARGAMASSA COM VERMICULITA, PREPARO MANUAL</t>
  </si>
  <si>
    <t>ED-48301</t>
  </si>
  <si>
    <t>ARGAMASSA DE CAL HIDRATADA, TRAÇO 1:3 (CAL E AREIA), PREPARO MANUAL</t>
  </si>
  <si>
    <t>ED-48307</t>
  </si>
  <si>
    <t>ED-48308</t>
  </si>
  <si>
    <t>ED-48302</t>
  </si>
  <si>
    <t>ED-48303</t>
  </si>
  <si>
    <t>ED-48304</t>
  </si>
  <si>
    <t>ED-48305</t>
  </si>
  <si>
    <t>ED-48306</t>
  </si>
  <si>
    <t>ED-48309</t>
  </si>
  <si>
    <t>BANCADA EM CONCRETO L = 40 CM COM DRAMIX</t>
  </si>
  <si>
    <t>ED-8494</t>
  </si>
  <si>
    <t>ED-8486</t>
  </si>
  <si>
    <t>ED-8495</t>
  </si>
  <si>
    <t>ED-8487</t>
  </si>
  <si>
    <t>ED-8496</t>
  </si>
  <si>
    <t>ED-48319</t>
  </si>
  <si>
    <t>ED-8497</t>
  </si>
  <si>
    <t>ED-48320</t>
  </si>
  <si>
    <t>ED-8498</t>
  </si>
  <si>
    <t>ED-48321</t>
  </si>
  <si>
    <t>ED-48317</t>
  </si>
  <si>
    <t>ED-48318</t>
  </si>
  <si>
    <t>ED-48311</t>
  </si>
  <si>
    <t>CONCRETO MAGRO, TRAÇO 1:3:6, PREPARADO EM OBRA COM BETONEIRA, SEM FUNÇÃO ESTRUTURAL</t>
  </si>
  <si>
    <t>ED-48310</t>
  </si>
  <si>
    <t>CONCRETO MAGRO, TRAÇO 1:4:8, PREPARADO EM OBRA COM BETONEIRA, SEM FUNÇÃO ESTRUTURAL</t>
  </si>
  <si>
    <t>ED-8493</t>
  </si>
  <si>
    <t>ED-8485</t>
  </si>
  <si>
    <t>ED-48313</t>
  </si>
  <si>
    <t>ED-48314</t>
  </si>
  <si>
    <t>ED-48315</t>
  </si>
  <si>
    <t>ED-48316</t>
  </si>
  <si>
    <t>ED-48312</t>
  </si>
  <si>
    <t>ED-8562</t>
  </si>
  <si>
    <t>ED-8560</t>
  </si>
  <si>
    <t>ED-8561</t>
  </si>
  <si>
    <t>ED-8569</t>
  </si>
  <si>
    <t>ED-8567</t>
  </si>
  <si>
    <t>ED-8568</t>
  </si>
  <si>
    <t>ED-8565</t>
  </si>
  <si>
    <t>ED-8563</t>
  </si>
  <si>
    <t>ED-8564</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</si>
  <si>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</si>
  <si>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</si>
  <si>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</si>
  <si>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</si>
  <si>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</si>
  <si>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</si>
  <si>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</si>
  <si>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ED-48328</t>
  </si>
  <si>
    <t>ED-48332</t>
  </si>
  <si>
    <t>PINGADEIRA COM DIMENSÃO (20X5)CM, MOLDADO "IN-LOCO", EM CONCRETO NÃO ESTRUTURAL, PREPARADO EM OBRA COM BETONEIRA, COM FCK 15MPA, INCLUSIVE LANÇAMENTO, ADENSAMENTO, ACABAMENTO E ARMAÇÃO</t>
  </si>
  <si>
    <t>ED-48329</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</si>
  <si>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</si>
  <si>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</si>
  <si>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</si>
  <si>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</si>
  <si>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</si>
  <si>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</si>
  <si>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</si>
  <si>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</si>
  <si>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</si>
  <si>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ED-48336</t>
  </si>
  <si>
    <t>VIGA 0,10 A 0,20 M DE LARGURA, CONCRETO 1:2:4 COM ARMAÇÃO E FORMA RESINADA</t>
  </si>
  <si>
    <t>MÃO DE OBRA COM ENCARGOS COMPLEMENTARES</t>
  </si>
  <si>
    <t>OFICIAL E AJUDANTE</t>
  </si>
  <si>
    <t>ED-50360</t>
  </si>
  <si>
    <t>ED-50363</t>
  </si>
  <si>
    <t>AJUDANTE DE BOMBEIRO/ENCANADOR COM ENCARGOS COMPLEMENTARES</t>
  </si>
  <si>
    <t>ED-50361</t>
  </si>
  <si>
    <t>ED-50362</t>
  </si>
  <si>
    <t>ED-50365</t>
  </si>
  <si>
    <t>ED-50364</t>
  </si>
  <si>
    <t>AJUDANTE DE TELHADISTA COM ENCARGOS COMPLEMENTARES</t>
  </si>
  <si>
    <t>ED-50366</t>
  </si>
  <si>
    <t>ED-52306</t>
  </si>
  <si>
    <t>AJUDANTE IMPERMEABILIZADOR COM ENCARGOS COMPLEMENTARES</t>
  </si>
  <si>
    <t>ED-21774</t>
  </si>
  <si>
    <t>ED-21779</t>
  </si>
  <si>
    <t>APONTADOR OU APROPRIADOR DE MAO DE OBRA COM ENCARGOS COMPLEMENTARES</t>
  </si>
  <si>
    <t>ED-50375</t>
  </si>
  <si>
    <t>ED-50369</t>
  </si>
  <si>
    <t>AZULEJISTA COM ENCARGOS COMPLEMENTARES</t>
  </si>
  <si>
    <t>ED-50374</t>
  </si>
  <si>
    <t>BOMBEIRO/ENCANADOR COM ENCARGOS COMPLEMENTARES</t>
  </si>
  <si>
    <t>ED-50370</t>
  </si>
  <si>
    <t>ED-50371</t>
  </si>
  <si>
    <t>ED-50372</t>
  </si>
  <si>
    <t>CARPINTEIRO DE FORMA COM ENCARGOS COMPLEMENTARES</t>
  </si>
  <si>
    <t>ED-50373</t>
  </si>
  <si>
    <t>ED-21776</t>
  </si>
  <si>
    <t>ED-21769</t>
  </si>
  <si>
    <t>ENGENHEIRO CIVIL DE OBRA JÚNIOR COM ENCARGOS COMPLEMENTARES</t>
  </si>
  <si>
    <t>ED-21770</t>
  </si>
  <si>
    <t>ED-21771</t>
  </si>
  <si>
    <t>ENGENHEIRO CIVIL DE OBRA SÊNIOR COM ENCARGOS COMPLEMENTARES</t>
  </si>
  <si>
    <t>ED-21772</t>
  </si>
  <si>
    <t>ENGENHEIRO ELETRICISTA/MECÂNICO COM ENCARGOS COMPLEMENTARES</t>
  </si>
  <si>
    <t>ED-21773</t>
  </si>
  <si>
    <t>ED-50387</t>
  </si>
  <si>
    <t>ESTUCADOR COM ENCARGOS COMPLEMENTARES</t>
  </si>
  <si>
    <t>ED-50376</t>
  </si>
  <si>
    <t>ED-50377</t>
  </si>
  <si>
    <t>GRANITEIRO/MARMORISTA COM ENCARGOS COMPLEMENTARES</t>
  </si>
  <si>
    <t>ED-52307</t>
  </si>
  <si>
    <t>ED-50378</t>
  </si>
  <si>
    <t>ED-50379</t>
  </si>
  <si>
    <t>LADRILHISTA COM ENCARGOS COMPLEMENTARES</t>
  </si>
  <si>
    <t>ED-50388</t>
  </si>
  <si>
    <t>ED-21778</t>
  </si>
  <si>
    <t>ED-50380</t>
  </si>
  <si>
    <t>MONTADOR COM ENCARGOS COMPLEMENTARES</t>
  </si>
  <si>
    <t>ED-8501</t>
  </si>
  <si>
    <t>ED-50381</t>
  </si>
  <si>
    <t>ED-50382</t>
  </si>
  <si>
    <t>ED-50383</t>
  </si>
  <si>
    <t>ED-50384</t>
  </si>
  <si>
    <t>RASPADOR COM ENCARGOS COMPLEMENTARES</t>
  </si>
  <si>
    <t>ED-7607</t>
  </si>
  <si>
    <t>ED-50368</t>
  </si>
  <si>
    <t>REJUNTADOR COM ENCARGOS COMPLEMENTARES</t>
  </si>
  <si>
    <t>ED-7830</t>
  </si>
  <si>
    <t>ED-50367</t>
  </si>
  <si>
    <t>ED-50385</t>
  </si>
  <si>
    <t>TAQUEIRO COM ENCARGOS COMPLEMENTARES</t>
  </si>
  <si>
    <t>ED-21777</t>
  </si>
  <si>
    <t>ED-50386</t>
  </si>
  <si>
    <t>ED-9199</t>
  </si>
  <si>
    <t>ED-21780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</si>
  <si>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</si>
  <si>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</si>
  <si>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</si>
  <si>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</si>
  <si>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FORNECIMENTO E INSTALAÇÃO DE SUPORTE DE MADEIRA PARA PLACAS DE SINALIZAÇÃO EM CONCRETO, COM H= DE 2,5 M E SEÇÃO DE 7,5 X 7,5 CM. AF_03/2022</t>
  </si>
  <si>
    <t>PAR DE TABELAS DE BASQUETE DE COMPENSADO NAVAL, COM AROS E REDES - FORNECIMENTO E INSTALAÇÃO. AF_03/2022</t>
  </si>
  <si>
    <t>SEM DESONERAÇÃO</t>
  </si>
  <si>
    <t>BARRACAO DE OBRA</t>
  </si>
  <si>
    <t>01.03</t>
  </si>
  <si>
    <t>01.03.01</t>
  </si>
  <si>
    <t>01.03.02</t>
  </si>
  <si>
    <t>01.03.03</t>
  </si>
  <si>
    <t>01.04</t>
  </si>
  <si>
    <t>01.04.01</t>
  </si>
  <si>
    <t>01.04.03</t>
  </si>
  <si>
    <t>01.04.05</t>
  </si>
  <si>
    <t>01.04.06</t>
  </si>
  <si>
    <t>01.04.07</t>
  </si>
  <si>
    <t>01.04.09</t>
  </si>
  <si>
    <t>01.04.10</t>
  </si>
  <si>
    <t>PROTEÇAO COM FITA ZEBRADA AMARELA L=7CM E PEÇA 7X7</t>
  </si>
  <si>
    <t>01.04.11</t>
  </si>
  <si>
    <t>FITA ZEBRADA AMARELA PARA SINALIZAÇAO L= 7CM</t>
  </si>
  <si>
    <t>01.04.20</t>
  </si>
  <si>
    <t>01.06</t>
  </si>
  <si>
    <t>01.06.01</t>
  </si>
  <si>
    <t>PADRÃO CEMIG PROVISÓRIO TIPO C3, DEMANDA PROVÁVEL DE 23,1 ATÉ 27,0KW (3F+N)</t>
  </si>
  <si>
    <t>01.06.05</t>
  </si>
  <si>
    <t>01.07</t>
  </si>
  <si>
    <t>FOSSA E SUMIDOURO</t>
  </si>
  <si>
    <t>01.07.02</t>
  </si>
  <si>
    <t>01.08</t>
  </si>
  <si>
    <t>01.08.01</t>
  </si>
  <si>
    <t>01.08.02</t>
  </si>
  <si>
    <t>01.08.03</t>
  </si>
  <si>
    <t>01.08.04</t>
  </si>
  <si>
    <t>01.08.20</t>
  </si>
  <si>
    <t>01.08.21</t>
  </si>
  <si>
    <t>01.09</t>
  </si>
  <si>
    <t>01.09.01</t>
  </si>
  <si>
    <t>01.09.02</t>
  </si>
  <si>
    <t>01.09.03</t>
  </si>
  <si>
    <t>01.09.11</t>
  </si>
  <si>
    <t>DESMOBILIZAÇÃO DE CONTAINER</t>
  </si>
  <si>
    <t>01.09.12</t>
  </si>
  <si>
    <t>01.09.14</t>
  </si>
  <si>
    <t>01.09.15</t>
  </si>
  <si>
    <t>01.10</t>
  </si>
  <si>
    <t>01.10.01</t>
  </si>
  <si>
    <t>01.10.02</t>
  </si>
  <si>
    <t>BANHEIRO QUÍMICO E REBOQUE PARA TRANSPORTE DE BANHEIRO QUÍMICO</t>
  </si>
  <si>
    <t>01.11</t>
  </si>
  <si>
    <t>01.11.01</t>
  </si>
  <si>
    <t>UNMES</t>
  </si>
  <si>
    <t>01.11.02</t>
  </si>
  <si>
    <t>01.11.03</t>
  </si>
  <si>
    <t>01.11.04</t>
  </si>
  <si>
    <t>01.11.05</t>
  </si>
  <si>
    <t>01.11.06</t>
  </si>
  <si>
    <t>01.11.07</t>
  </si>
  <si>
    <t>01.11.08</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</si>
  <si>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</si>
  <si>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</si>
  <si>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</si>
  <si>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</si>
  <si>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</si>
  <si>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</si>
  <si>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</si>
  <si>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</si>
  <si>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</si>
  <si>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</si>
  <si>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</si>
  <si>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</si>
  <si>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</si>
  <si>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</si>
  <si>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01.17</t>
  </si>
  <si>
    <t>01.17.01</t>
  </si>
  <si>
    <t>GABARITO</t>
  </si>
  <si>
    <t>01.29</t>
  </si>
  <si>
    <t>M2MES</t>
  </si>
  <si>
    <t>01.29.03</t>
  </si>
  <si>
    <t>01.29.04</t>
  </si>
  <si>
    <t>02</t>
  </si>
  <si>
    <t>02.01.01</t>
  </si>
  <si>
    <t>02.01.03</t>
  </si>
  <si>
    <t>02.01.05</t>
  </si>
  <si>
    <t>02.01.07</t>
  </si>
  <si>
    <t>02.02.01</t>
  </si>
  <si>
    <t>02.02.05</t>
  </si>
  <si>
    <t>02.02.10</t>
  </si>
  <si>
    <t>02.03.01</t>
  </si>
  <si>
    <t>02.03.03</t>
  </si>
  <si>
    <t>02.03.05</t>
  </si>
  <si>
    <t>02.03.07</t>
  </si>
  <si>
    <t>02.04.01</t>
  </si>
  <si>
    <t>02.04.02</t>
  </si>
  <si>
    <t>02.04.10</t>
  </si>
  <si>
    <t>02.06.01</t>
  </si>
  <si>
    <t>02.06.02</t>
  </si>
  <si>
    <t>02.06.03</t>
  </si>
  <si>
    <t>02.06.04</t>
  </si>
  <si>
    <t>02.06.05</t>
  </si>
  <si>
    <t>CJ</t>
  </si>
  <si>
    <t>02.07.01</t>
  </si>
  <si>
    <t>02.09.01</t>
  </si>
  <si>
    <t>02.09.03</t>
  </si>
  <si>
    <t>02.09.05</t>
  </si>
  <si>
    <t>02.09.06</t>
  </si>
  <si>
    <t>02.09.07</t>
  </si>
  <si>
    <t>02.10.01</t>
  </si>
  <si>
    <t>02.10.03</t>
  </si>
  <si>
    <t>02.10.05</t>
  </si>
  <si>
    <t>02.10.07</t>
  </si>
  <si>
    <t>02.10.08</t>
  </si>
  <si>
    <t>02.10.09</t>
  </si>
  <si>
    <t>02.11.01</t>
  </si>
  <si>
    <t>02.11.02</t>
  </si>
  <si>
    <t>02.11.03</t>
  </si>
  <si>
    <t>CALÇADA PORTUGUESA</t>
  </si>
  <si>
    <t>02.11.04</t>
  </si>
  <si>
    <t>02.11.05</t>
  </si>
  <si>
    <t>02.11.07</t>
  </si>
  <si>
    <t>02.12.01</t>
  </si>
  <si>
    <t>CORTE MECAN. C/ SERRA CIRCULAR EM CONCRETO/ASFALTO</t>
  </si>
  <si>
    <t>02.13.01</t>
  </si>
  <si>
    <t>02.13.02</t>
  </si>
  <si>
    <t>02.13.03</t>
  </si>
  <si>
    <t>02.13.04</t>
  </si>
  <si>
    <t>02.14.01</t>
  </si>
  <si>
    <t>02.15.01</t>
  </si>
  <si>
    <t>02.15.02</t>
  </si>
  <si>
    <t>02.16.01</t>
  </si>
  <si>
    <t>02.16.04</t>
  </si>
  <si>
    <t>02.19.01</t>
  </si>
  <si>
    <t>02.19.03</t>
  </si>
  <si>
    <t>02.19.05</t>
  </si>
  <si>
    <t>02.19.06</t>
  </si>
  <si>
    <t>02.20.01</t>
  </si>
  <si>
    <t>02.21</t>
  </si>
  <si>
    <t>02.21.01</t>
  </si>
  <si>
    <t>02.21.02</t>
  </si>
  <si>
    <t>02.21.03</t>
  </si>
  <si>
    <t>02.21.04</t>
  </si>
  <si>
    <t>02.21.05</t>
  </si>
  <si>
    <t>02.21.06</t>
  </si>
  <si>
    <t>02.21.20</t>
  </si>
  <si>
    <t>02.21.21</t>
  </si>
  <si>
    <t>02.21.22</t>
  </si>
  <si>
    <t>02.22</t>
  </si>
  <si>
    <t>02.22.01</t>
  </si>
  <si>
    <t>02.23</t>
  </si>
  <si>
    <t>02.23.01</t>
  </si>
  <si>
    <t>02.23.03</t>
  </si>
  <si>
    <t>ALAMBRADO</t>
  </si>
  <si>
    <t>02.26</t>
  </si>
  <si>
    <t>02.26.01</t>
  </si>
  <si>
    <t>02.26.02</t>
  </si>
  <si>
    <t>02.27</t>
  </si>
  <si>
    <t>02.27.01</t>
  </si>
  <si>
    <t>02.27.02</t>
  </si>
  <si>
    <t>02.28</t>
  </si>
  <si>
    <t>02.28.01</t>
  </si>
  <si>
    <t>02.28.02</t>
  </si>
  <si>
    <t>02.28.03</t>
  </si>
  <si>
    <t>M3KM</t>
  </si>
  <si>
    <t>02.28.04</t>
  </si>
  <si>
    <t>02.29</t>
  </si>
  <si>
    <t>02.29.01</t>
  </si>
  <si>
    <t>VG</t>
  </si>
  <si>
    <t>02.30</t>
  </si>
  <si>
    <t>LIMPEZA DO PAVIMENTO</t>
  </si>
  <si>
    <t>02.30.01</t>
  </si>
  <si>
    <t>03</t>
  </si>
  <si>
    <t>TRABALHOS EM TERRA</t>
  </si>
  <si>
    <t>DESMATAMENTO, DESTOCAMENTO E LIMPEZA DO TERRENO</t>
  </si>
  <si>
    <t>03.01.01</t>
  </si>
  <si>
    <t>CAPINA MANUAL DE TERRENO</t>
  </si>
  <si>
    <t>03.01.05</t>
  </si>
  <si>
    <t>03.01.07</t>
  </si>
  <si>
    <t>03.12</t>
  </si>
  <si>
    <t>03.12.01</t>
  </si>
  <si>
    <t>03.12.03</t>
  </si>
  <si>
    <t>03.13</t>
  </si>
  <si>
    <t>TRANSPORTE DE MATERIAL DE QUALQUER NATUREZA</t>
  </si>
  <si>
    <t>03.13.01</t>
  </si>
  <si>
    <t>03.13.02</t>
  </si>
  <si>
    <t>03.13.03</t>
  </si>
  <si>
    <t>03.13.04</t>
  </si>
  <si>
    <t>03.15</t>
  </si>
  <si>
    <t>ATERRO COMPACTADO</t>
  </si>
  <si>
    <t>03.15.01</t>
  </si>
  <si>
    <t>COM ROLO VIBRATORIO</t>
  </si>
  <si>
    <t>03.15.02</t>
  </si>
  <si>
    <t>03.15.03</t>
  </si>
  <si>
    <t>03.17</t>
  </si>
  <si>
    <t>03.17.01</t>
  </si>
  <si>
    <t>03.17.02</t>
  </si>
  <si>
    <t>03.17.03</t>
  </si>
  <si>
    <t>03.18</t>
  </si>
  <si>
    <t>03.18.01</t>
  </si>
  <si>
    <t>03.18.02</t>
  </si>
  <si>
    <t>03.18.03</t>
  </si>
  <si>
    <t>03.18.04</t>
  </si>
  <si>
    <t>03.19</t>
  </si>
  <si>
    <t>03.19.01</t>
  </si>
  <si>
    <t>03.19.02</t>
  </si>
  <si>
    <t>03.19.03</t>
  </si>
  <si>
    <t>03.19.04</t>
  </si>
  <si>
    <t>03.22</t>
  </si>
  <si>
    <t>REATERRO DE VALA</t>
  </si>
  <si>
    <t>03.22.01</t>
  </si>
  <si>
    <t>03.22.02</t>
  </si>
  <si>
    <t>03.23</t>
  </si>
  <si>
    <t>03.23.01</t>
  </si>
  <si>
    <t>03.23.03</t>
  </si>
  <si>
    <t>03.23.05</t>
  </si>
  <si>
    <t>03.24</t>
  </si>
  <si>
    <t>03.24.01</t>
  </si>
  <si>
    <t>03.24.02</t>
  </si>
  <si>
    <t>03.25</t>
  </si>
  <si>
    <t>03.25.01</t>
  </si>
  <si>
    <t>04</t>
  </si>
  <si>
    <t>ESTACA BROCA PERFURADA A TRADO MANUAL</t>
  </si>
  <si>
    <t>ESTACA BROCA PERFURADA A TRADO MECANIZADO</t>
  </si>
  <si>
    <t>04.04.01</t>
  </si>
  <si>
    <t>04.06.01</t>
  </si>
  <si>
    <t>04.10</t>
  </si>
  <si>
    <t>ESTACA RAIZ</t>
  </si>
  <si>
    <t>04.10.01</t>
  </si>
  <si>
    <t>04.13</t>
  </si>
  <si>
    <t>04.15</t>
  </si>
  <si>
    <t>04.19</t>
  </si>
  <si>
    <t>04.21</t>
  </si>
  <si>
    <t>04.21.01</t>
  </si>
  <si>
    <t>04.21.03</t>
  </si>
  <si>
    <t>04.21.15</t>
  </si>
  <si>
    <t>04.21.20</t>
  </si>
  <si>
    <t>04.21.25</t>
  </si>
  <si>
    <t>04.21.30</t>
  </si>
  <si>
    <t>04.21.40</t>
  </si>
  <si>
    <t>04.23</t>
  </si>
  <si>
    <t>04.23.15</t>
  </si>
  <si>
    <t>04.23.20</t>
  </si>
  <si>
    <t>04.23.25</t>
  </si>
  <si>
    <t>04.23.30</t>
  </si>
  <si>
    <t>04.23.40</t>
  </si>
  <si>
    <t>04.27</t>
  </si>
  <si>
    <t>04.27.20</t>
  </si>
  <si>
    <t>04.27.25</t>
  </si>
  <si>
    <t>04.27.30</t>
  </si>
  <si>
    <t>04.27.40</t>
  </si>
  <si>
    <t>04.30</t>
  </si>
  <si>
    <t>BALDRAME DE ALVENARIA DE BLOCO DE CONCRETO(SAPATA)</t>
  </si>
  <si>
    <t>05</t>
  </si>
  <si>
    <t>05.01.01</t>
  </si>
  <si>
    <t>05.01.02</t>
  </si>
  <si>
    <t>05.06</t>
  </si>
  <si>
    <t>05.06.01</t>
  </si>
  <si>
    <t>05.06.02</t>
  </si>
  <si>
    <t>05.07</t>
  </si>
  <si>
    <t>05.07.15</t>
  </si>
  <si>
    <t>05.07.20</t>
  </si>
  <si>
    <t>05.07.25</t>
  </si>
  <si>
    <t>05.07.26</t>
  </si>
  <si>
    <t>05.07.30</t>
  </si>
  <si>
    <t>05.07.35</t>
  </si>
  <si>
    <t>05.07.40</t>
  </si>
  <si>
    <t>05.07.45</t>
  </si>
  <si>
    <t>05.07.46</t>
  </si>
  <si>
    <t>05.07.48</t>
  </si>
  <si>
    <t>05.09</t>
  </si>
  <si>
    <t>FORNECIMENTO E LANÇAMENTO DE MATERIAL DRENANTE</t>
  </si>
  <si>
    <t>05.09.03</t>
  </si>
  <si>
    <t>05.11</t>
  </si>
  <si>
    <t>MANTA DRENANTE GEOTEXTIL</t>
  </si>
  <si>
    <t>05.11.01</t>
  </si>
  <si>
    <t>05.11.03</t>
  </si>
  <si>
    <t>05.12</t>
  </si>
  <si>
    <t>DRENO BARBACÃ DN 50 MM E COMPRIMENTO DE 0,50M</t>
  </si>
  <si>
    <t>05.13</t>
  </si>
  <si>
    <t>DRENOS DE GALERIA</t>
  </si>
  <si>
    <t>05.13.01</t>
  </si>
  <si>
    <t>05.13.10</t>
  </si>
  <si>
    <t>05.16</t>
  </si>
  <si>
    <t>POÇO DE BOMBEAMENTO</t>
  </si>
  <si>
    <t>05.16.01</t>
  </si>
  <si>
    <t>05.17</t>
  </si>
  <si>
    <t>ALA DE GALERIA CELULAR</t>
  </si>
  <si>
    <t>05.17.01</t>
  </si>
  <si>
    <t>05.17.04</t>
  </si>
  <si>
    <t>05.17.07</t>
  </si>
  <si>
    <t>05.17.10</t>
  </si>
  <si>
    <t>05.17.13</t>
  </si>
  <si>
    <t>05.17.16</t>
  </si>
  <si>
    <t>05.17.19</t>
  </si>
  <si>
    <t>05.19</t>
  </si>
  <si>
    <t>05.20</t>
  </si>
  <si>
    <t>05.20.01</t>
  </si>
  <si>
    <t>05.20.02</t>
  </si>
  <si>
    <t>05.20.03</t>
  </si>
  <si>
    <t>05.20.04</t>
  </si>
  <si>
    <t>05.20.07</t>
  </si>
  <si>
    <t>05.20.08</t>
  </si>
  <si>
    <t>05.20.09</t>
  </si>
  <si>
    <t>05.20.11</t>
  </si>
  <si>
    <t>06</t>
  </si>
  <si>
    <t>FORMA, ESCORAMENTO, DESFORMA E LIMPEZA - ESTRUTURA</t>
  </si>
  <si>
    <t>06.03.04</t>
  </si>
  <si>
    <t>06.03.05</t>
  </si>
  <si>
    <t>06.03.06</t>
  </si>
  <si>
    <t>06.03.21</t>
  </si>
  <si>
    <t>06.03.22</t>
  </si>
  <si>
    <t>06.03.23</t>
  </si>
  <si>
    <t>06.03.24</t>
  </si>
  <si>
    <t>06.03.25</t>
  </si>
  <si>
    <t>06.03.26</t>
  </si>
  <si>
    <t>06.03.27</t>
  </si>
  <si>
    <t>06.03.28</t>
  </si>
  <si>
    <t>06.03.31</t>
  </si>
  <si>
    <t>06.03.32</t>
  </si>
  <si>
    <t>06.03.33</t>
  </si>
  <si>
    <t>06.03.41</t>
  </si>
  <si>
    <t>06.03.42</t>
  </si>
  <si>
    <t>06.03.43</t>
  </si>
  <si>
    <t>06.03.44</t>
  </si>
  <si>
    <t>06.03.45</t>
  </si>
  <si>
    <t>06.03.46</t>
  </si>
  <si>
    <t>06.03.47</t>
  </si>
  <si>
    <t>06.03.48</t>
  </si>
  <si>
    <t>TELA SOLDADA</t>
  </si>
  <si>
    <t>06.04.01</t>
  </si>
  <si>
    <t>06.04.02</t>
  </si>
  <si>
    <t>FORNECIMENTO E COLOCAÇÃO DE TELA Q-138</t>
  </si>
  <si>
    <t>06.04.03</t>
  </si>
  <si>
    <t>06.04.04</t>
  </si>
  <si>
    <t>06.04.05</t>
  </si>
  <si>
    <t>06.04.06</t>
  </si>
  <si>
    <t>FORNECIMENTO E COLOCAÇÃO DE TELA Q-113</t>
  </si>
  <si>
    <t>06.04.09</t>
  </si>
  <si>
    <t>06.04.10</t>
  </si>
  <si>
    <t>06.04.12</t>
  </si>
  <si>
    <t>06.04.14</t>
  </si>
  <si>
    <t>06.05</t>
  </si>
  <si>
    <t>CONCRETO CONVENCIONAL B1,B2 LANÇADO EM ESTRUTURA</t>
  </si>
  <si>
    <t>06.05.20</t>
  </si>
  <si>
    <t>06.05.25</t>
  </si>
  <si>
    <t>06.05.30</t>
  </si>
  <si>
    <t>06.05.40</t>
  </si>
  <si>
    <t>06.07</t>
  </si>
  <si>
    <t>CONCRETO USINADO B1,B2 LANÇADO EM ESTRUTURA</t>
  </si>
  <si>
    <t>06.07.20</t>
  </si>
  <si>
    <t>06.07.25</t>
  </si>
  <si>
    <t>06.07.30</t>
  </si>
  <si>
    <t>06.07.40</t>
  </si>
  <si>
    <t>06.09</t>
  </si>
  <si>
    <t>CONCRETO USINADO BOMBEADO LANÇADO EM ESTRUTURA</t>
  </si>
  <si>
    <t>06.09.20</t>
  </si>
  <si>
    <t>06.09.25</t>
  </si>
  <si>
    <t>06.09.30</t>
  </si>
  <si>
    <t>06.09.40</t>
  </si>
  <si>
    <t>06.12</t>
  </si>
  <si>
    <t>06.12.44</t>
  </si>
  <si>
    <t>06.12.45</t>
  </si>
  <si>
    <t>06.12.46</t>
  </si>
  <si>
    <t>06.12.48</t>
  </si>
  <si>
    <t>07</t>
  </si>
  <si>
    <t>ALVENARIA DE TIJOLO MACIÇO REQUEIMADO</t>
  </si>
  <si>
    <t>07.01.03</t>
  </si>
  <si>
    <t>07.03.03</t>
  </si>
  <si>
    <t>07.03.05</t>
  </si>
  <si>
    <t>07.03.07</t>
  </si>
  <si>
    <t>ALVENARIA DE BLOCO DE CONCRETO</t>
  </si>
  <si>
    <t>07.05.03</t>
  </si>
  <si>
    <t>07.05.05</t>
  </si>
  <si>
    <t>07.05.07</t>
  </si>
  <si>
    <t>07.05.13</t>
  </si>
  <si>
    <t>07.05.15</t>
  </si>
  <si>
    <t>07.05.17</t>
  </si>
  <si>
    <t>ALVENARIA DE BLOCO DE CONCRETO ESTRUTURAL</t>
  </si>
  <si>
    <t>07.06.02</t>
  </si>
  <si>
    <t>07.06.03</t>
  </si>
  <si>
    <t>07.32</t>
  </si>
  <si>
    <t>07.34</t>
  </si>
  <si>
    <t>07.34.50</t>
  </si>
  <si>
    <t>07.34.51</t>
  </si>
  <si>
    <t>07.35</t>
  </si>
  <si>
    <t>08</t>
  </si>
  <si>
    <t>COBERTURAS E FORROS</t>
  </si>
  <si>
    <t>ENGRADAMENTO EM MADEIRA PARAJU</t>
  </si>
  <si>
    <t>08.01.01</t>
  </si>
  <si>
    <t>08.01.03</t>
  </si>
  <si>
    <t>08.01.11</t>
  </si>
  <si>
    <t>PEÇAS PARA ENGRADAMENTO EM MADEIRA PARAJU</t>
  </si>
  <si>
    <t>08.02.01</t>
  </si>
  <si>
    <t>08.02.03</t>
  </si>
  <si>
    <t>08.02.05</t>
  </si>
  <si>
    <t>08.02.07</t>
  </si>
  <si>
    <t>08.02.09</t>
  </si>
  <si>
    <t>08.07.01</t>
  </si>
  <si>
    <t>08.07.02</t>
  </si>
  <si>
    <t>08.07.03</t>
  </si>
  <si>
    <t>COBERTURA EM TELHA FIBROCIMENTO</t>
  </si>
  <si>
    <t>08.09.05</t>
  </si>
  <si>
    <t>08.09.06</t>
  </si>
  <si>
    <t>08.09.08</t>
  </si>
  <si>
    <t>08.12.40</t>
  </si>
  <si>
    <t>CUMEEIRA</t>
  </si>
  <si>
    <t>08.15.01</t>
  </si>
  <si>
    <t>08.15.06</t>
  </si>
  <si>
    <t>08.15.40</t>
  </si>
  <si>
    <t>08.20</t>
  </si>
  <si>
    <t>08.20.01</t>
  </si>
  <si>
    <t>08.20.02</t>
  </si>
  <si>
    <t>08.22</t>
  </si>
  <si>
    <t>08.22.01</t>
  </si>
  <si>
    <t>08.22.05</t>
  </si>
  <si>
    <t>08.25</t>
  </si>
  <si>
    <t>FORRO EM PVC</t>
  </si>
  <si>
    <t>08.25.01</t>
  </si>
  <si>
    <t>FORRO EM PVC LARGURA 20,0 CM COR BRANCA</t>
  </si>
  <si>
    <t>08.85</t>
  </si>
  <si>
    <t>CALHA DE CHAPA GALVANIZADA</t>
  </si>
  <si>
    <t>08.85.21</t>
  </si>
  <si>
    <t>08.85.23</t>
  </si>
  <si>
    <t>08.85.25</t>
  </si>
  <si>
    <t>08.85.27</t>
  </si>
  <si>
    <t>08.85.29</t>
  </si>
  <si>
    <t>08.85.41</t>
  </si>
  <si>
    <t>08.85.43</t>
  </si>
  <si>
    <t>08.85.45</t>
  </si>
  <si>
    <t>08.85.47</t>
  </si>
  <si>
    <t>08.85.49</t>
  </si>
  <si>
    <t>08.85.61</t>
  </si>
  <si>
    <t>08.85.63</t>
  </si>
  <si>
    <t>08.85.65</t>
  </si>
  <si>
    <t>08.85.67</t>
  </si>
  <si>
    <t>08.85.69</t>
  </si>
  <si>
    <t>08.87</t>
  </si>
  <si>
    <t>RUFO E CONTRA-RUFO DE CHAPA GALVANIZADA</t>
  </si>
  <si>
    <t>08.87.41</t>
  </si>
  <si>
    <t>08.87.43</t>
  </si>
  <si>
    <t>08.87.45</t>
  </si>
  <si>
    <t>08.87.47</t>
  </si>
  <si>
    <t>08.87.61</t>
  </si>
  <si>
    <t>08.87.63</t>
  </si>
  <si>
    <t>08.87.65</t>
  </si>
  <si>
    <t>08.87.67</t>
  </si>
  <si>
    <t>09</t>
  </si>
  <si>
    <t>09.03.03</t>
  </si>
  <si>
    <t>09.04.02</t>
  </si>
  <si>
    <t>09.11.01</t>
  </si>
  <si>
    <t>09.12.01</t>
  </si>
  <si>
    <t>10</t>
  </si>
  <si>
    <t>10.03.01</t>
  </si>
  <si>
    <t>10.03.02</t>
  </si>
  <si>
    <t>10.03.03</t>
  </si>
  <si>
    <t>10.03.04</t>
  </si>
  <si>
    <t>10.03.05</t>
  </si>
  <si>
    <t>10.03.06</t>
  </si>
  <si>
    <t>10.03.07</t>
  </si>
  <si>
    <t>10.03.08</t>
  </si>
  <si>
    <t>10.03.09</t>
  </si>
  <si>
    <t>10.04.03</t>
  </si>
  <si>
    <t>10.04.04</t>
  </si>
  <si>
    <t>10.04.05</t>
  </si>
  <si>
    <t>10.04.06</t>
  </si>
  <si>
    <t>10.04.07</t>
  </si>
  <si>
    <t>10.04.08</t>
  </si>
  <si>
    <t>10.04.09</t>
  </si>
  <si>
    <t>10.04.10</t>
  </si>
  <si>
    <t>10.04.11</t>
  </si>
  <si>
    <t>10.05.03</t>
  </si>
  <si>
    <t>10.05.04</t>
  </si>
  <si>
    <t>10.05.05</t>
  </si>
  <si>
    <t>10.06.01</t>
  </si>
  <si>
    <t>10.06.02</t>
  </si>
  <si>
    <t>10.06.03</t>
  </si>
  <si>
    <t>10.06.04</t>
  </si>
  <si>
    <t>10.06.05</t>
  </si>
  <si>
    <t>10.10.02</t>
  </si>
  <si>
    <t>10.10.03</t>
  </si>
  <si>
    <t>10.10.04</t>
  </si>
  <si>
    <t>10.10.05</t>
  </si>
  <si>
    <t>10.10.06</t>
  </si>
  <si>
    <t>10.10.07</t>
  </si>
  <si>
    <t>10.12.01</t>
  </si>
  <si>
    <t>10.14</t>
  </si>
  <si>
    <t>10.14.03</t>
  </si>
  <si>
    <t>10.14.04</t>
  </si>
  <si>
    <t>10.14.05</t>
  </si>
  <si>
    <t>10.18</t>
  </si>
  <si>
    <t>10.18.01</t>
  </si>
  <si>
    <t>10.18.02</t>
  </si>
  <si>
    <t>10.18.03</t>
  </si>
  <si>
    <t>10.18.04</t>
  </si>
  <si>
    <t>10.18.05</t>
  </si>
  <si>
    <t>10.18.06</t>
  </si>
  <si>
    <t>10.18.08</t>
  </si>
  <si>
    <t>10.20</t>
  </si>
  <si>
    <t>10.20.11</t>
  </si>
  <si>
    <t>10.20.12</t>
  </si>
  <si>
    <t>10.22</t>
  </si>
  <si>
    <t>REGISTRO DE GAVETA</t>
  </si>
  <si>
    <t>10.22.01</t>
  </si>
  <si>
    <t>10.22.02</t>
  </si>
  <si>
    <t>10.22.03</t>
  </si>
  <si>
    <t>10.22.04</t>
  </si>
  <si>
    <t>10.22.05</t>
  </si>
  <si>
    <t>10.22.06</t>
  </si>
  <si>
    <t>10.22.07</t>
  </si>
  <si>
    <t>10.22.08</t>
  </si>
  <si>
    <t>10.22.09</t>
  </si>
  <si>
    <t>10.22.41</t>
  </si>
  <si>
    <t>10.22.42</t>
  </si>
  <si>
    <t>10.22.43</t>
  </si>
  <si>
    <t>10.22.45</t>
  </si>
  <si>
    <t>10.24</t>
  </si>
  <si>
    <t>10.24.01</t>
  </si>
  <si>
    <t>10.24.02</t>
  </si>
  <si>
    <t>10.24.03</t>
  </si>
  <si>
    <t>10.24.04</t>
  </si>
  <si>
    <t>10.24.05</t>
  </si>
  <si>
    <t>10.24.09</t>
  </si>
  <si>
    <t>10.24.10</t>
  </si>
  <si>
    <t>10.24.12</t>
  </si>
  <si>
    <t>10.24.13</t>
  </si>
  <si>
    <t>10.24.14</t>
  </si>
  <si>
    <t>10.24.16</t>
  </si>
  <si>
    <t>10.24.17</t>
  </si>
  <si>
    <t>10.24.20</t>
  </si>
  <si>
    <t>10.24.21</t>
  </si>
  <si>
    <t>10.24.27</t>
  </si>
  <si>
    <t>10.24.28</t>
  </si>
  <si>
    <t>10.24.34</t>
  </si>
  <si>
    <t>10.24.35</t>
  </si>
  <si>
    <t>10.24.36</t>
  </si>
  <si>
    <t>10.24.37</t>
  </si>
  <si>
    <t>10.24.39</t>
  </si>
  <si>
    <t>10.24.42</t>
  </si>
  <si>
    <t>10.24.43</t>
  </si>
  <si>
    <t>10.24.52</t>
  </si>
  <si>
    <t>10.24.57</t>
  </si>
  <si>
    <t>10.25</t>
  </si>
  <si>
    <t>10.25.02</t>
  </si>
  <si>
    <t>10.25.11</t>
  </si>
  <si>
    <t>10.25.13</t>
  </si>
  <si>
    <t>10.25.17</t>
  </si>
  <si>
    <t>10.25.20</t>
  </si>
  <si>
    <t>10.25.22</t>
  </si>
  <si>
    <t>10.25.25</t>
  </si>
  <si>
    <t>10.25.26</t>
  </si>
  <si>
    <t>10.25.51</t>
  </si>
  <si>
    <t>10.25.55</t>
  </si>
  <si>
    <t>10.25.56</t>
  </si>
  <si>
    <t>10.25.57</t>
  </si>
  <si>
    <t>10.25.59</t>
  </si>
  <si>
    <t>10.25.60</t>
  </si>
  <si>
    <t>10.25.61</t>
  </si>
  <si>
    <t>10.25.62</t>
  </si>
  <si>
    <t>10.25.63</t>
  </si>
  <si>
    <t>10.26</t>
  </si>
  <si>
    <t>10.26.11</t>
  </si>
  <si>
    <t>10.26.12</t>
  </si>
  <si>
    <t>10.26.35</t>
  </si>
  <si>
    <t>RALO GRELHA CROMADA 10X10CM CROMADO MOLDENOX /EQUIVALENTE</t>
  </si>
  <si>
    <t>10.26.36</t>
  </si>
  <si>
    <t>RALO GRELHA CROMADA 15X15CM CROMADO MOLDENOX /EQUIVALENTE</t>
  </si>
  <si>
    <t>10.26.37</t>
  </si>
  <si>
    <t>10.27</t>
  </si>
  <si>
    <t>10.27.02</t>
  </si>
  <si>
    <t>10.27.03</t>
  </si>
  <si>
    <t>10.27.11</t>
  </si>
  <si>
    <t>10.27.15</t>
  </si>
  <si>
    <t>10.27.23</t>
  </si>
  <si>
    <t>10.27.31</t>
  </si>
  <si>
    <t>10.27.47</t>
  </si>
  <si>
    <t>10.27.49</t>
  </si>
  <si>
    <t>10.27.51</t>
  </si>
  <si>
    <t>10.27.53</t>
  </si>
  <si>
    <t>10.27.55</t>
  </si>
  <si>
    <t>10.27.61</t>
  </si>
  <si>
    <t>10.27.63</t>
  </si>
  <si>
    <t>10.29</t>
  </si>
  <si>
    <t>10.29.01</t>
  </si>
  <si>
    <t>KIT CAVALETE METAL COM REGISTRO 1/2" COPASA</t>
  </si>
  <si>
    <t>10.29.02</t>
  </si>
  <si>
    <t>KIT CAVALETE METAL COM REGISTRO 3/4" COPASA</t>
  </si>
  <si>
    <t>10.29.03</t>
  </si>
  <si>
    <t>KIT CAVALETE METAL COM REGISTRO   1" COPASA</t>
  </si>
  <si>
    <t>10.30</t>
  </si>
  <si>
    <t>10.30.01</t>
  </si>
  <si>
    <t>PARAFUSO CASTELO COM BUCHA N.8 E ARRUELA</t>
  </si>
  <si>
    <t>10.35</t>
  </si>
  <si>
    <t>CAIXA E RALO</t>
  </si>
  <si>
    <t>10.35.01</t>
  </si>
  <si>
    <t>10.35.03</t>
  </si>
  <si>
    <t>10.35.11</t>
  </si>
  <si>
    <t>10.35.13</t>
  </si>
  <si>
    <t>10.35.15</t>
  </si>
  <si>
    <t>10.35.20</t>
  </si>
  <si>
    <t>10.35.21</t>
  </si>
  <si>
    <t>10.35.22</t>
  </si>
  <si>
    <t>10.35.31</t>
  </si>
  <si>
    <t>10.35.33</t>
  </si>
  <si>
    <t>10.35.50</t>
  </si>
  <si>
    <t>10.35.51</t>
  </si>
  <si>
    <t>10.35.52</t>
  </si>
  <si>
    <t>10.35.69</t>
  </si>
  <si>
    <t>10.35.70</t>
  </si>
  <si>
    <t>10.35.71</t>
  </si>
  <si>
    <t>10.35.72</t>
  </si>
  <si>
    <t>10.35.73</t>
  </si>
  <si>
    <t>10.35.74</t>
  </si>
  <si>
    <t>10.40</t>
  </si>
  <si>
    <t>10.40.01</t>
  </si>
  <si>
    <t>CUBA DE EMBUTIR OVAL (49 X 32,5 CM),CELITE/EQUIVALENTE</t>
  </si>
  <si>
    <t>10.40.02</t>
  </si>
  <si>
    <t>CUBA EMBUTIR OVAL (49X32,5CM) CELITE/EQUIVALENTE. COMPLETO</t>
  </si>
  <si>
    <t>10.40.04</t>
  </si>
  <si>
    <t>10.40.05</t>
  </si>
  <si>
    <t>10.40.06</t>
  </si>
  <si>
    <t>10.40.07</t>
  </si>
  <si>
    <t>10.40.08</t>
  </si>
  <si>
    <t>10.40.09</t>
  </si>
  <si>
    <t>CUBA DE SOBREPOR OVAL (52X44,5 CM) CELITE /EQUIVALENTE</t>
  </si>
  <si>
    <t>10.40.10</t>
  </si>
  <si>
    <t>CUBA SOBREPOR OVAL(52X44,5 CM) CELITE/EQUIVALENTE COMPLETO</t>
  </si>
  <si>
    <t>10.40.11</t>
  </si>
  <si>
    <t>10.40.12</t>
  </si>
  <si>
    <t>10.40.26</t>
  </si>
  <si>
    <t>10.40.27</t>
  </si>
  <si>
    <t>10.40.54</t>
  </si>
  <si>
    <t>10.41</t>
  </si>
  <si>
    <t>VASO SANITARIO</t>
  </si>
  <si>
    <t>10.41.01</t>
  </si>
  <si>
    <t>10.41.02</t>
  </si>
  <si>
    <t>10.41.03</t>
  </si>
  <si>
    <t>10.41.04</t>
  </si>
  <si>
    <t>10.41.05</t>
  </si>
  <si>
    <t>10.41.06</t>
  </si>
  <si>
    <t>10.41.07</t>
  </si>
  <si>
    <t>10.41.09</t>
  </si>
  <si>
    <t>10.43</t>
  </si>
  <si>
    <t>10.43.01</t>
  </si>
  <si>
    <t>10.43.02</t>
  </si>
  <si>
    <t>10.43.03</t>
  </si>
  <si>
    <t>10.43.05</t>
  </si>
  <si>
    <t>10.45</t>
  </si>
  <si>
    <t>PIA E CUBA</t>
  </si>
  <si>
    <t>10.45.03</t>
  </si>
  <si>
    <t>10.45.04</t>
  </si>
  <si>
    <t>10.46</t>
  </si>
  <si>
    <t>10.46.03</t>
  </si>
  <si>
    <t>10.46.04</t>
  </si>
  <si>
    <t>10.46.05</t>
  </si>
  <si>
    <t>10.46.10</t>
  </si>
  <si>
    <t>10.47</t>
  </si>
  <si>
    <t>BEBEDOURO E FILTRO</t>
  </si>
  <si>
    <t>10.47.03</t>
  </si>
  <si>
    <t>10.47.07</t>
  </si>
  <si>
    <t>BEBEDOURO INDUSTRIAL 50L</t>
  </si>
  <si>
    <t>10.47.08</t>
  </si>
  <si>
    <t>10.47.09</t>
  </si>
  <si>
    <t>BEBEDOURO EMPRESARIAL BDF300 IBBL/EQUIVALENTE -300 PESSOAS</t>
  </si>
  <si>
    <t>10.47.11</t>
  </si>
  <si>
    <t>FILTRO AP-200 CURTO AQUALAR OU SIMILAR</t>
  </si>
  <si>
    <t>10.48</t>
  </si>
  <si>
    <t>COMPLEMENTO</t>
  </si>
  <si>
    <t>10.48.01</t>
  </si>
  <si>
    <t>PAPELEIRA LOUÇA BRANCA 602 CELITE/EQUIVALENTE</t>
  </si>
  <si>
    <t>10.48.02</t>
  </si>
  <si>
    <t>10.48.03</t>
  </si>
  <si>
    <t>PAPELEIRA EM GANCHO CROMADO</t>
  </si>
  <si>
    <t>10.48.05</t>
  </si>
  <si>
    <t>SABONETEIRA LOUÇA BRANCA REF.604 CELITE/EQUIVALENTE</t>
  </si>
  <si>
    <t>10.48.07</t>
  </si>
  <si>
    <t>MEIA-SABONETEIRA LOUÇA BRANCA REF.608 CELITE/EQUIVALENTE</t>
  </si>
  <si>
    <t>10.48.09</t>
  </si>
  <si>
    <t>10.48.10</t>
  </si>
  <si>
    <t>CABIDE LOUÇA BRANCA 2 GANCHOS REF.610 CELITE/EQUIVALENTE</t>
  </si>
  <si>
    <t>10.48.12</t>
  </si>
  <si>
    <t>10.48.13</t>
  </si>
  <si>
    <t>10.48.15</t>
  </si>
  <si>
    <t>10.48.17</t>
  </si>
  <si>
    <t>10.48.28</t>
  </si>
  <si>
    <t>BANCO ARTICULADO EM INOX 70X45CM</t>
  </si>
  <si>
    <t>10.48.29</t>
  </si>
  <si>
    <t>10.48.30</t>
  </si>
  <si>
    <t>10.48.40</t>
  </si>
  <si>
    <t>10.48.42</t>
  </si>
  <si>
    <t>10.50</t>
  </si>
  <si>
    <t>10.50.02</t>
  </si>
  <si>
    <t>TUBO DE AÇO PRETO SCH-40 SEM COSTURA D= 1/2"</t>
  </si>
  <si>
    <t>10.50.03</t>
  </si>
  <si>
    <t>TUBO DE AÇO PRETO SCH-40 SEM COSTURA D= 3/4"</t>
  </si>
  <si>
    <t>10.50.12</t>
  </si>
  <si>
    <t>10.50.13</t>
  </si>
  <si>
    <t>10.50.15</t>
  </si>
  <si>
    <t>BICO DE BUSEN</t>
  </si>
  <si>
    <t>10.50.20</t>
  </si>
  <si>
    <t>10.50.21</t>
  </si>
  <si>
    <t>10.50.40</t>
  </si>
  <si>
    <t>10.74</t>
  </si>
  <si>
    <t>10.74.01</t>
  </si>
  <si>
    <t>10.74.02</t>
  </si>
  <si>
    <t>10.74.03</t>
  </si>
  <si>
    <t>10.74.04</t>
  </si>
  <si>
    <t>10.74.05</t>
  </si>
  <si>
    <t>10.74.06</t>
  </si>
  <si>
    <t>10.78</t>
  </si>
  <si>
    <t>10.78.01</t>
  </si>
  <si>
    <t>10.79</t>
  </si>
  <si>
    <t>TAMPAS/PLACAS</t>
  </si>
  <si>
    <t>10.79.01</t>
  </si>
  <si>
    <t>10.80</t>
  </si>
  <si>
    <t>BOMBA</t>
  </si>
  <si>
    <t>10.80.01</t>
  </si>
  <si>
    <t>10.80.02</t>
  </si>
  <si>
    <t>10.80.11</t>
  </si>
  <si>
    <t>MOTO-BOMBA 0,5CV Vm=5M3/H,SUC=1 1/2"/R=1 1/2",TRIF</t>
  </si>
  <si>
    <t>10.80.12</t>
  </si>
  <si>
    <t>MOTO-BOMBA 1HP,SUC=1 1/2"/R=1 1/4",Vm=5M3/H,HM=16M</t>
  </si>
  <si>
    <t>10.90</t>
  </si>
  <si>
    <t>10.90.01</t>
  </si>
  <si>
    <t>10.90.02</t>
  </si>
  <si>
    <t>10.90.03</t>
  </si>
  <si>
    <t>10.90.04</t>
  </si>
  <si>
    <t>10.90.05</t>
  </si>
  <si>
    <t>10.90.14</t>
  </si>
  <si>
    <t>10.90.15</t>
  </si>
  <si>
    <t>REGISTRO GLOBO D=13MM (1/2")</t>
  </si>
  <si>
    <t>10.90.16</t>
  </si>
  <si>
    <t>REGISTRO GLOBO D=25MM (1")</t>
  </si>
  <si>
    <t>10.90.17</t>
  </si>
  <si>
    <t>10.90.18</t>
  </si>
  <si>
    <t>ADAPTADOR DE ROSCA 5 FIOS, D= 63 X 38 MM</t>
  </si>
  <si>
    <t>10.90.19</t>
  </si>
  <si>
    <t>10.90.20</t>
  </si>
  <si>
    <t>10.90.22</t>
  </si>
  <si>
    <t>ABRIGO PARA HIDRANTE INTERNO 75X45X17 CM</t>
  </si>
  <si>
    <t>10.90.23</t>
  </si>
  <si>
    <t>ABRIGO PARA HIDRANTE INTERNO 90X60X17 CM</t>
  </si>
  <si>
    <t>10.90.24</t>
  </si>
  <si>
    <t>10.90.25</t>
  </si>
  <si>
    <t>10.90.26</t>
  </si>
  <si>
    <t>CHAVE STORZ EM ALUMÍNIO 1 1/2"</t>
  </si>
  <si>
    <t>10.90.28</t>
  </si>
  <si>
    <t>10.90.29</t>
  </si>
  <si>
    <t>10.90.32</t>
  </si>
  <si>
    <t>PRESSOSTATO TELEMECANIQUE XML B004, A2511</t>
  </si>
  <si>
    <t>10.90.35</t>
  </si>
  <si>
    <t>10.90.38</t>
  </si>
  <si>
    <t>10.90.41</t>
  </si>
  <si>
    <t>10.90.44</t>
  </si>
  <si>
    <t>10.90.48</t>
  </si>
  <si>
    <t>10.90.52</t>
  </si>
  <si>
    <t>10.90.57</t>
  </si>
  <si>
    <t>10.90.77</t>
  </si>
  <si>
    <t>10.90.78</t>
  </si>
  <si>
    <t>10.90.86</t>
  </si>
  <si>
    <t>BOTOEIRA COMANDO MANUAL TIPO LIGA/DESLIGA</t>
  </si>
  <si>
    <t>10.90.87</t>
  </si>
  <si>
    <t>AVISADOR SONORO E VISUAL</t>
  </si>
  <si>
    <t>11</t>
  </si>
  <si>
    <t>11.11</t>
  </si>
  <si>
    <t>ELETROCALHA</t>
  </si>
  <si>
    <t>11.14</t>
  </si>
  <si>
    <t>11.14.04</t>
  </si>
  <si>
    <t>11.14.06</t>
  </si>
  <si>
    <t>11.14.11</t>
  </si>
  <si>
    <t>11.14.12</t>
  </si>
  <si>
    <t>11.14.49</t>
  </si>
  <si>
    <t>11.14.50</t>
  </si>
  <si>
    <t>11.14.51</t>
  </si>
  <si>
    <t>11.15</t>
  </si>
  <si>
    <t>11.15.01</t>
  </si>
  <si>
    <t>11.15.02</t>
  </si>
  <si>
    <t>11.15.31</t>
  </si>
  <si>
    <t>11.18</t>
  </si>
  <si>
    <t>11.18.07</t>
  </si>
  <si>
    <t>11.18.10</t>
  </si>
  <si>
    <t>11.18.16</t>
  </si>
  <si>
    <t>11.18.18</t>
  </si>
  <si>
    <t>11.18.28</t>
  </si>
  <si>
    <t>11.18.30</t>
  </si>
  <si>
    <t>11.18.31</t>
  </si>
  <si>
    <t>11.18.33</t>
  </si>
  <si>
    <t>11.18.34</t>
  </si>
  <si>
    <t>11.18.36</t>
  </si>
  <si>
    <t>11.18.37</t>
  </si>
  <si>
    <t>11.18.38</t>
  </si>
  <si>
    <t>11.19</t>
  </si>
  <si>
    <t>11.19.01</t>
  </si>
  <si>
    <t>11.19.02</t>
  </si>
  <si>
    <t>11.19.03</t>
  </si>
  <si>
    <t>11.19.04</t>
  </si>
  <si>
    <t>11.19.05</t>
  </si>
  <si>
    <t>11.19.06</t>
  </si>
  <si>
    <t>11.19.07</t>
  </si>
  <si>
    <t>11.19.08</t>
  </si>
  <si>
    <t>11.19.09</t>
  </si>
  <si>
    <t>11.19.10</t>
  </si>
  <si>
    <t>11.19.11</t>
  </si>
  <si>
    <t>11.19.12</t>
  </si>
  <si>
    <t>11.19.13</t>
  </si>
  <si>
    <t>11.19.14</t>
  </si>
  <si>
    <t>11.19.15</t>
  </si>
  <si>
    <t>11.19.16</t>
  </si>
  <si>
    <t>11.19.17</t>
  </si>
  <si>
    <t>11.19.18</t>
  </si>
  <si>
    <t>11.19.19</t>
  </si>
  <si>
    <t>11.19.20</t>
  </si>
  <si>
    <t>11.19.21</t>
  </si>
  <si>
    <t>11.19.22</t>
  </si>
  <si>
    <t>11.19.23</t>
  </si>
  <si>
    <t>11.19.24</t>
  </si>
  <si>
    <t>11.20</t>
  </si>
  <si>
    <t>INTERRUPTOR DIFERENCIAL RESIDUAL</t>
  </si>
  <si>
    <t>11.20.01</t>
  </si>
  <si>
    <t>11.20.02</t>
  </si>
  <si>
    <t>11.22</t>
  </si>
  <si>
    <t>11.22.01</t>
  </si>
  <si>
    <t>11.22.02</t>
  </si>
  <si>
    <t>11.22.03</t>
  </si>
  <si>
    <t>11.22.05</t>
  </si>
  <si>
    <t>11.22.06</t>
  </si>
  <si>
    <t>11.22.07</t>
  </si>
  <si>
    <t>11.23</t>
  </si>
  <si>
    <t>11.23.04</t>
  </si>
  <si>
    <t>11.23.05</t>
  </si>
  <si>
    <t>11.23.06</t>
  </si>
  <si>
    <t>11.23.07</t>
  </si>
  <si>
    <t>11.23.08</t>
  </si>
  <si>
    <t>11.24</t>
  </si>
  <si>
    <t>11.24.04</t>
  </si>
  <si>
    <t>11.24.05</t>
  </si>
  <si>
    <t>11.24.06</t>
  </si>
  <si>
    <t>11.24.07</t>
  </si>
  <si>
    <t>11.24.08</t>
  </si>
  <si>
    <t>11.24.09</t>
  </si>
  <si>
    <t>11.24.10</t>
  </si>
  <si>
    <t>11.24.11</t>
  </si>
  <si>
    <t>11.24.12</t>
  </si>
  <si>
    <t>11.24.13</t>
  </si>
  <si>
    <t>11.24.14</t>
  </si>
  <si>
    <t>11.24.15</t>
  </si>
  <si>
    <t>11.24.40</t>
  </si>
  <si>
    <t>11.24.41</t>
  </si>
  <si>
    <t>11.24.42</t>
  </si>
  <si>
    <t>11.24.43</t>
  </si>
  <si>
    <t>11.24.44</t>
  </si>
  <si>
    <t>11.24.45</t>
  </si>
  <si>
    <t>11.24.46</t>
  </si>
  <si>
    <t>11.24.47</t>
  </si>
  <si>
    <t>11.24.48</t>
  </si>
  <si>
    <t>11.24.49</t>
  </si>
  <si>
    <t>11.24.50</t>
  </si>
  <si>
    <t>11.24.51</t>
  </si>
  <si>
    <t>11.24.52</t>
  </si>
  <si>
    <t>11.24.53</t>
  </si>
  <si>
    <t>11.24.54</t>
  </si>
  <si>
    <t>11.30</t>
  </si>
  <si>
    <t>11.30.13</t>
  </si>
  <si>
    <t>11.30.14</t>
  </si>
  <si>
    <t>11.30.21</t>
  </si>
  <si>
    <t>11.30.22</t>
  </si>
  <si>
    <t>11.30.23</t>
  </si>
  <si>
    <t>11.30.38</t>
  </si>
  <si>
    <t>11.30.39</t>
  </si>
  <si>
    <t>11.30.40</t>
  </si>
  <si>
    <t>11.30.44</t>
  </si>
  <si>
    <t>11.30.45</t>
  </si>
  <si>
    <t>11.30.46</t>
  </si>
  <si>
    <t>11.30.49</t>
  </si>
  <si>
    <t>11.30.50</t>
  </si>
  <si>
    <t>11.30.51</t>
  </si>
  <si>
    <t>11.30.52</t>
  </si>
  <si>
    <t>11.31</t>
  </si>
  <si>
    <t>11.31.01</t>
  </si>
  <si>
    <t>11.31.02</t>
  </si>
  <si>
    <t>11.31.03</t>
  </si>
  <si>
    <t>11.31.04</t>
  </si>
  <si>
    <t>11.31.06</t>
  </si>
  <si>
    <t>11.31.07</t>
  </si>
  <si>
    <t>11.31.09</t>
  </si>
  <si>
    <t>CIGARRA 50/60HZ 127V - R.6110 40 PIAL/EQUIVALENTE</t>
  </si>
  <si>
    <t>11.31.10</t>
  </si>
  <si>
    <t>11.31.11</t>
  </si>
  <si>
    <t>11.31.12</t>
  </si>
  <si>
    <t>11.31.13</t>
  </si>
  <si>
    <t>11.31.14</t>
  </si>
  <si>
    <t>11.31.15</t>
  </si>
  <si>
    <t>11.31.16</t>
  </si>
  <si>
    <t>11.37</t>
  </si>
  <si>
    <t>11.37.02</t>
  </si>
  <si>
    <t>11.37.06</t>
  </si>
  <si>
    <t>11.37.07</t>
  </si>
  <si>
    <t>11.37.08</t>
  </si>
  <si>
    <t>11.37.20</t>
  </si>
  <si>
    <t>11.37.21</t>
  </si>
  <si>
    <t>11.37.22</t>
  </si>
  <si>
    <t>11.37.24</t>
  </si>
  <si>
    <t>11.37.28</t>
  </si>
  <si>
    <t>11.37.29</t>
  </si>
  <si>
    <t>11.37.30</t>
  </si>
  <si>
    <t>11.37.31</t>
  </si>
  <si>
    <t>11.38</t>
  </si>
  <si>
    <t>11.38.02</t>
  </si>
  <si>
    <t>11.38.03</t>
  </si>
  <si>
    <t>11.38.04</t>
  </si>
  <si>
    <t>11.38.05</t>
  </si>
  <si>
    <t>11.38.06</t>
  </si>
  <si>
    <t>11.38.07</t>
  </si>
  <si>
    <t>11.38.08</t>
  </si>
  <si>
    <t>11.38.09</t>
  </si>
  <si>
    <t>11.38.10</t>
  </si>
  <si>
    <t>11.38.12</t>
  </si>
  <si>
    <t>11.43</t>
  </si>
  <si>
    <t>11.43.02</t>
  </si>
  <si>
    <t>11.45</t>
  </si>
  <si>
    <t>ARANDELA</t>
  </si>
  <si>
    <t>11.45.01</t>
  </si>
  <si>
    <t>11.45.02</t>
  </si>
  <si>
    <t>11.45.46</t>
  </si>
  <si>
    <t>11.55</t>
  </si>
  <si>
    <t>11.55.01</t>
  </si>
  <si>
    <t>11.55.02</t>
  </si>
  <si>
    <t>11.55.20</t>
  </si>
  <si>
    <t>11.56</t>
  </si>
  <si>
    <t>POSTE GALVANIZADO ESCALONADO RETO ENGASTADO</t>
  </si>
  <si>
    <t>11.56.01</t>
  </si>
  <si>
    <t>11.56.03</t>
  </si>
  <si>
    <t>11.56.04</t>
  </si>
  <si>
    <t>11.60</t>
  </si>
  <si>
    <t>11.60.02</t>
  </si>
  <si>
    <t>11.60.03</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</si>
  <si>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</si>
  <si>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</si>
  <si>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</si>
  <si>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</si>
  <si>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</si>
  <si>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</si>
  <si>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</si>
  <si>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</si>
  <si>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</si>
  <si>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</si>
  <si>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</si>
  <si>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</si>
  <si>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</si>
  <si>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</si>
  <si>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</si>
  <si>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</si>
  <si>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</si>
  <si>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</si>
  <si>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</si>
  <si>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</si>
  <si>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</si>
  <si>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</si>
  <si>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</si>
  <si>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</si>
  <si>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</si>
  <si>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</si>
  <si>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</si>
  <si>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</si>
  <si>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</si>
  <si>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</si>
  <si>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11.61.02</t>
  </si>
  <si>
    <t>11.61.03</t>
  </si>
  <si>
    <t>11.61.04</t>
  </si>
  <si>
    <t>11.61.05</t>
  </si>
  <si>
    <t>11.61.06</t>
  </si>
  <si>
    <t>11.61.07</t>
  </si>
  <si>
    <t>11.61.08</t>
  </si>
  <si>
    <t>11.61.09</t>
  </si>
  <si>
    <t>11.61.10</t>
  </si>
  <si>
    <t>11.61.11</t>
  </si>
  <si>
    <t>11.61.12</t>
  </si>
  <si>
    <t>11.61.13</t>
  </si>
  <si>
    <t>11.61.14</t>
  </si>
  <si>
    <t>11.62</t>
  </si>
  <si>
    <t>11.62.02</t>
  </si>
  <si>
    <t>11.62.03</t>
  </si>
  <si>
    <t>11.62.04</t>
  </si>
  <si>
    <t>11.62.05</t>
  </si>
  <si>
    <t>11.62.06</t>
  </si>
  <si>
    <t>11.62.07</t>
  </si>
  <si>
    <t>11.62.08</t>
  </si>
  <si>
    <t>11.62.09</t>
  </si>
  <si>
    <t>11.62.10</t>
  </si>
  <si>
    <t>11.62.11</t>
  </si>
  <si>
    <t>11.62.12</t>
  </si>
  <si>
    <t>11.62.13</t>
  </si>
  <si>
    <t>11.62.14</t>
  </si>
  <si>
    <t>11.80</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</si>
  <si>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</si>
  <si>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</si>
  <si>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</si>
  <si>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</si>
  <si>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</si>
  <si>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</si>
  <si>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</si>
  <si>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</si>
  <si>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</si>
  <si>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</si>
  <si>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</si>
  <si>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</si>
  <si>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</si>
  <si>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</si>
  <si>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</si>
  <si>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</si>
  <si>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</si>
  <si>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</si>
  <si>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</si>
  <si>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</si>
  <si>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</si>
  <si>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</si>
  <si>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</si>
  <si>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11.81</t>
  </si>
  <si>
    <t>11.81.02</t>
  </si>
  <si>
    <t>11.81.03</t>
  </si>
  <si>
    <t>11.81.09</t>
  </si>
  <si>
    <t>PLACA 2X4" COM FURO CENTRAL PARA TOMADA JACK</t>
  </si>
  <si>
    <t>11.82</t>
  </si>
  <si>
    <t>11.82.01</t>
  </si>
  <si>
    <t>11.82.05</t>
  </si>
  <si>
    <t>11.82.06</t>
  </si>
  <si>
    <t>11.82.07</t>
  </si>
  <si>
    <t>CABO OPTICO CF0A 4 FIBRAS</t>
  </si>
  <si>
    <t>11.82.10</t>
  </si>
  <si>
    <t>11.82.15</t>
  </si>
  <si>
    <t>11.82.16</t>
  </si>
  <si>
    <t>11.82.17</t>
  </si>
  <si>
    <t>11.82.18</t>
  </si>
  <si>
    <t>11.82.20</t>
  </si>
  <si>
    <t>11.82.21</t>
  </si>
  <si>
    <t>11.82.50</t>
  </si>
  <si>
    <t>11.82.54</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</si>
  <si>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</si>
  <si>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</si>
  <si>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</si>
  <si>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</si>
  <si>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</si>
  <si>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</si>
  <si>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</si>
  <si>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</si>
  <si>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</si>
  <si>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</si>
  <si>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</si>
  <si>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</si>
  <si>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</si>
  <si>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</si>
  <si>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</si>
  <si>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11.82.66</t>
  </si>
  <si>
    <t>11.82.67</t>
  </si>
  <si>
    <t>11.83</t>
  </si>
  <si>
    <t>11.83.01</t>
  </si>
  <si>
    <t>HASTE DE ATERRAMENTO DE AÇO COBREADO 15MM X 2400MM</t>
  </si>
  <si>
    <t>11.83.02</t>
  </si>
  <si>
    <t>11.83.11</t>
  </si>
  <si>
    <t>11.83.13</t>
  </si>
  <si>
    <t>11.83.14</t>
  </si>
  <si>
    <t>HASTE ATERRAMENTO 17MM X 2400 MM</t>
  </si>
  <si>
    <t>11.84</t>
  </si>
  <si>
    <t>11.84.01</t>
  </si>
  <si>
    <t>11.84.02</t>
  </si>
  <si>
    <t>11.84.03</t>
  </si>
  <si>
    <t>11.85</t>
  </si>
  <si>
    <t>11.85.01</t>
  </si>
  <si>
    <t>11.85.02</t>
  </si>
  <si>
    <t>11.85.03</t>
  </si>
  <si>
    <t>11.85.04</t>
  </si>
  <si>
    <t>11.85.05</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</si>
  <si>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</si>
  <si>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</si>
  <si>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</si>
  <si>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</si>
  <si>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</si>
  <si>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</si>
  <si>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</si>
  <si>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</si>
  <si>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</si>
  <si>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</si>
  <si>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</si>
  <si>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</si>
  <si>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</si>
  <si>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</si>
  <si>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</si>
  <si>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</si>
  <si>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</si>
  <si>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11.92.02</t>
  </si>
  <si>
    <t>11.92.03</t>
  </si>
  <si>
    <t>11.92.04</t>
  </si>
  <si>
    <t>11.92.06</t>
  </si>
  <si>
    <t>11.92.07</t>
  </si>
  <si>
    <t>11.92.08</t>
  </si>
  <si>
    <t>11.92.09</t>
  </si>
  <si>
    <t>11.92.11</t>
  </si>
  <si>
    <t>11.92.12</t>
  </si>
  <si>
    <t>GRAMPO TIPO X ESTAMPADO COBRE 35 MM2</t>
  </si>
  <si>
    <t>11.92.13</t>
  </si>
  <si>
    <t>11.92.14</t>
  </si>
  <si>
    <t>11.92.15</t>
  </si>
  <si>
    <t>11.92.16</t>
  </si>
  <si>
    <t>11.92.17</t>
  </si>
  <si>
    <t>11.92.18</t>
  </si>
  <si>
    <t>HASTE ALTA CAMADA 254 MICRONS 5/8"X2,40M</t>
  </si>
  <si>
    <t>11.92.19</t>
  </si>
  <si>
    <t>11.92.20</t>
  </si>
  <si>
    <t>11.92.21</t>
  </si>
  <si>
    <t>11.92.22</t>
  </si>
  <si>
    <t>11.92.23</t>
  </si>
  <si>
    <t>PARAFUSO FENDA AUTOTARRAXANTE INOX 4,2X32MM</t>
  </si>
  <si>
    <t>11.92.24</t>
  </si>
  <si>
    <t>11.92.25</t>
  </si>
  <si>
    <t>11.92.26</t>
  </si>
  <si>
    <t>MASTRO DN = 1 1/2" 3M</t>
  </si>
  <si>
    <t>11.92.27</t>
  </si>
  <si>
    <t>11.92.28</t>
  </si>
  <si>
    <t>11.92.30</t>
  </si>
  <si>
    <t>11.92.31</t>
  </si>
  <si>
    <t>11.92.32</t>
  </si>
  <si>
    <t>11.92.33</t>
  </si>
  <si>
    <t>11.92.34</t>
  </si>
  <si>
    <t>11.92.42</t>
  </si>
  <si>
    <t>11.92.43</t>
  </si>
  <si>
    <t>11.92.44</t>
  </si>
  <si>
    <t>11.92.45</t>
  </si>
  <si>
    <t>11.92.46</t>
  </si>
  <si>
    <t>11.92.48</t>
  </si>
  <si>
    <t>11.92.49</t>
  </si>
  <si>
    <t>11.93</t>
  </si>
  <si>
    <t>11.93.02</t>
  </si>
  <si>
    <t>SUPRESSOR DE SURTO VCL 275V 45KA CLAMPER/EQUIVALENTE</t>
  </si>
  <si>
    <t>12</t>
  </si>
  <si>
    <t>MARCENARIA</t>
  </si>
  <si>
    <t>12.50</t>
  </si>
  <si>
    <t>FECHADURA, TARJETA E DOBRADIÇA</t>
  </si>
  <si>
    <t>13</t>
  </si>
  <si>
    <t>SERRALHERIA</t>
  </si>
  <si>
    <t>13.31</t>
  </si>
  <si>
    <t>PORTAO EM TELA</t>
  </si>
  <si>
    <t>13.38</t>
  </si>
  <si>
    <t>GRADES</t>
  </si>
  <si>
    <t>13.40</t>
  </si>
  <si>
    <t>13.40.53</t>
  </si>
  <si>
    <t>13.40.55</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</si>
  <si>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</si>
  <si>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</si>
  <si>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</si>
  <si>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</si>
  <si>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</si>
  <si>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</si>
  <si>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</si>
  <si>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</si>
  <si>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</si>
  <si>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</si>
  <si>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13.55</t>
  </si>
  <si>
    <t>13.55.01</t>
  </si>
  <si>
    <t>13.55.02</t>
  </si>
  <si>
    <t>13.55.21</t>
  </si>
  <si>
    <t>13.55.30</t>
  </si>
  <si>
    <t>BATE-RODAS EM TUBO GALVANIZADO PINTADO D=3"</t>
  </si>
  <si>
    <t>14</t>
  </si>
  <si>
    <t>REVESTIMENTO INTERNO EM GESSO</t>
  </si>
  <si>
    <t>14.17</t>
  </si>
  <si>
    <t>14.21</t>
  </si>
  <si>
    <t>REVESTIMENTO COM PEDRA</t>
  </si>
  <si>
    <t>14.21.05</t>
  </si>
  <si>
    <t>ARDOSIA 40 X 40 CM</t>
  </si>
  <si>
    <t>14.21.10</t>
  </si>
  <si>
    <t>MARMORE BRANCO NACIONAL, E= 2 CM</t>
  </si>
  <si>
    <t>14.21.11</t>
  </si>
  <si>
    <t>GRANITO CINZA CORUMBA E=2CM</t>
  </si>
  <si>
    <t>14.35</t>
  </si>
  <si>
    <t>14.35.02</t>
  </si>
  <si>
    <t>15</t>
  </si>
  <si>
    <t>15.02.05</t>
  </si>
  <si>
    <t>15.02.07</t>
  </si>
  <si>
    <t>15.02.09</t>
  </si>
  <si>
    <t>15.02.15</t>
  </si>
  <si>
    <t>15.02.17</t>
  </si>
  <si>
    <t>15.02.19</t>
  </si>
  <si>
    <t>15.04.05</t>
  </si>
  <si>
    <t>15.04.06</t>
  </si>
  <si>
    <t>15.04.07</t>
  </si>
  <si>
    <t>15.05</t>
  </si>
  <si>
    <t>15.05.06</t>
  </si>
  <si>
    <t>15.05.07</t>
  </si>
  <si>
    <t>15.05.16</t>
  </si>
  <si>
    <t>15.05.17</t>
  </si>
  <si>
    <t>15.05.26</t>
  </si>
  <si>
    <t>15.05.27</t>
  </si>
  <si>
    <t>15.06</t>
  </si>
  <si>
    <t>PISO CIMENTADO NATADO COM ARGAMASSA 1:3, SEM JUNTA</t>
  </si>
  <si>
    <t>15.06.05</t>
  </si>
  <si>
    <t>15.06.06</t>
  </si>
  <si>
    <t>15.06.07</t>
  </si>
  <si>
    <t>15.07</t>
  </si>
  <si>
    <t>15.07.06</t>
  </si>
  <si>
    <t>15.07.07</t>
  </si>
  <si>
    <t>15.07.16</t>
  </si>
  <si>
    <t>15.07.17</t>
  </si>
  <si>
    <t>15.07.26</t>
  </si>
  <si>
    <t>15.07.27</t>
  </si>
  <si>
    <t>15.08</t>
  </si>
  <si>
    <t>15.08.01</t>
  </si>
  <si>
    <t>15.08.02</t>
  </si>
  <si>
    <t>15.15</t>
  </si>
  <si>
    <t>15.15.05</t>
  </si>
  <si>
    <t>15.17</t>
  </si>
  <si>
    <t>15.20</t>
  </si>
  <si>
    <t>PISO DE PEDRA EM PLACAS</t>
  </si>
  <si>
    <t>15.20.05</t>
  </si>
  <si>
    <t>15.20.07</t>
  </si>
  <si>
    <t>15.20.09</t>
  </si>
  <si>
    <t>15.22</t>
  </si>
  <si>
    <t>15.22.05</t>
  </si>
  <si>
    <t>15.22.10</t>
  </si>
  <si>
    <t>15.22.11</t>
  </si>
  <si>
    <t>15.25</t>
  </si>
  <si>
    <t>15.25.05</t>
  </si>
  <si>
    <t>15.25.25</t>
  </si>
  <si>
    <t>15.25.26</t>
  </si>
  <si>
    <t>15.33</t>
  </si>
  <si>
    <t>PISO DE TIJOLO</t>
  </si>
  <si>
    <t>15.33.05</t>
  </si>
  <si>
    <t>15.35</t>
  </si>
  <si>
    <t>15.37</t>
  </si>
  <si>
    <t>15.37.05</t>
  </si>
  <si>
    <t>15.37.10</t>
  </si>
  <si>
    <t>15.40</t>
  </si>
  <si>
    <t>15.40.04</t>
  </si>
  <si>
    <t>15.46</t>
  </si>
  <si>
    <t>15.46.02</t>
  </si>
  <si>
    <t>15.46.04</t>
  </si>
  <si>
    <t>15.46.08</t>
  </si>
  <si>
    <t>15.48</t>
  </si>
  <si>
    <t>15.48.02</t>
  </si>
  <si>
    <t>15.48.04</t>
  </si>
  <si>
    <t>15.54</t>
  </si>
  <si>
    <t>SOLEIRA DE PEDRA</t>
  </si>
  <si>
    <t>15.54.02</t>
  </si>
  <si>
    <t>15.54.03</t>
  </si>
  <si>
    <t>15.54.05</t>
  </si>
  <si>
    <t>15.54.07</t>
  </si>
  <si>
    <t>15.58</t>
  </si>
  <si>
    <t>PEITORIL DE PEDRA</t>
  </si>
  <si>
    <t>15.58.02</t>
  </si>
  <si>
    <t>15.58.03</t>
  </si>
  <si>
    <t>15.58.05</t>
  </si>
  <si>
    <t>15.60</t>
  </si>
  <si>
    <t>15.60.20</t>
  </si>
  <si>
    <t>15.60.25</t>
  </si>
  <si>
    <t>15.60.36</t>
  </si>
  <si>
    <t>15.60.40</t>
  </si>
  <si>
    <t>15.60.56</t>
  </si>
  <si>
    <t>15.60.60</t>
  </si>
  <si>
    <t>15.60.61</t>
  </si>
  <si>
    <t>16</t>
  </si>
  <si>
    <t>16.20</t>
  </si>
  <si>
    <t>17</t>
  </si>
  <si>
    <t>17.44</t>
  </si>
  <si>
    <t>17.44.01</t>
  </si>
  <si>
    <t>17.44.03</t>
  </si>
  <si>
    <t>17.44.05</t>
  </si>
  <si>
    <t>SILICONE SOBRE CONCRETO</t>
  </si>
  <si>
    <t>17.44.07</t>
  </si>
  <si>
    <t>18</t>
  </si>
  <si>
    <t>EQUIPAMENTOS ESPORTIVOS</t>
  </si>
  <si>
    <t>18.02.05</t>
  </si>
  <si>
    <t>18.02.08</t>
  </si>
  <si>
    <t>18.02.13</t>
  </si>
  <si>
    <t>18.02.17</t>
  </si>
  <si>
    <t>18.02.23</t>
  </si>
  <si>
    <t>PLACAS</t>
  </si>
  <si>
    <t>18.05.03</t>
  </si>
  <si>
    <t>18.05.05</t>
  </si>
  <si>
    <t>18.05.17</t>
  </si>
  <si>
    <t>18.05.21</t>
  </si>
  <si>
    <t>18.05.22</t>
  </si>
  <si>
    <t>18.05.23</t>
  </si>
  <si>
    <t>18.05.24</t>
  </si>
  <si>
    <t>18.05.25</t>
  </si>
  <si>
    <t>18.05.26</t>
  </si>
  <si>
    <t>18.05.27</t>
  </si>
  <si>
    <t>18.05.28</t>
  </si>
  <si>
    <t>18.05.29</t>
  </si>
  <si>
    <t>SINALIZAÇÃO TÁTIL E PLACAS EM BRAILLE</t>
  </si>
  <si>
    <t>18.06.01</t>
  </si>
  <si>
    <t>18.06.02</t>
  </si>
  <si>
    <t>18.06.04</t>
  </si>
  <si>
    <t>18.06.05</t>
  </si>
  <si>
    <t>18.06.06</t>
  </si>
  <si>
    <t>18.06.07</t>
  </si>
  <si>
    <t>18.06.20</t>
  </si>
  <si>
    <t>18.06.21</t>
  </si>
  <si>
    <t>18.06.22</t>
  </si>
  <si>
    <t>18.06.30</t>
  </si>
  <si>
    <t>18.06.31</t>
  </si>
  <si>
    <t>BANCADA</t>
  </si>
  <si>
    <t>18.08.05</t>
  </si>
  <si>
    <t>18.08.08</t>
  </si>
  <si>
    <t>18.08.27</t>
  </si>
  <si>
    <t>18.08.31</t>
  </si>
  <si>
    <t>18.08.33</t>
  </si>
  <si>
    <t>18.08.39</t>
  </si>
  <si>
    <t>18.08.41</t>
  </si>
  <si>
    <t>18.08.86</t>
  </si>
  <si>
    <t>18.08.92</t>
  </si>
  <si>
    <t>18.08.97</t>
  </si>
  <si>
    <t>PRATELEIRA</t>
  </si>
  <si>
    <t>18.09.09</t>
  </si>
  <si>
    <t>18.09.10</t>
  </si>
  <si>
    <t>18.09.12</t>
  </si>
  <si>
    <t>18.09.13</t>
  </si>
  <si>
    <t>18.09.16</t>
  </si>
  <si>
    <t>BANCOS E MESAS</t>
  </si>
  <si>
    <t>18.10.02</t>
  </si>
  <si>
    <t>18.10.03</t>
  </si>
  <si>
    <t>18.41</t>
  </si>
  <si>
    <t>18.41.01</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</si>
  <si>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</si>
  <si>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</si>
  <si>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</si>
  <si>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</si>
  <si>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</si>
  <si>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</si>
  <si>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</si>
  <si>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</si>
  <si>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</si>
  <si>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</si>
  <si>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</si>
  <si>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</si>
  <si>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19</t>
  </si>
  <si>
    <t>19.03.01</t>
  </si>
  <si>
    <t>19.03.04</t>
  </si>
  <si>
    <t>19.03.08</t>
  </si>
  <si>
    <t>19.03.10</t>
  </si>
  <si>
    <t>19.03.11</t>
  </si>
  <si>
    <t>19.04.01</t>
  </si>
  <si>
    <t>19.04.02</t>
  </si>
  <si>
    <t>19.04.03</t>
  </si>
  <si>
    <t>19.04.05</t>
  </si>
  <si>
    <t>19.04.07</t>
  </si>
  <si>
    <t>DN= 1000 MM</t>
  </si>
  <si>
    <t>19.04.09</t>
  </si>
  <si>
    <t>19.04.11</t>
  </si>
  <si>
    <t>DN= 1500 MM</t>
  </si>
  <si>
    <t>19.05.01</t>
  </si>
  <si>
    <t>19.05.02</t>
  </si>
  <si>
    <t>19.05.03</t>
  </si>
  <si>
    <t>19.05.05</t>
  </si>
  <si>
    <t>19.05.07</t>
  </si>
  <si>
    <t>19.05.09</t>
  </si>
  <si>
    <t>19.05.11</t>
  </si>
  <si>
    <t>19.06.03</t>
  </si>
  <si>
    <t>19.06.05</t>
  </si>
  <si>
    <t>19.06.07</t>
  </si>
  <si>
    <t>19.06.09</t>
  </si>
  <si>
    <t>19.06.11</t>
  </si>
  <si>
    <t>CONCRETO PARA BERÇO DE REDE TUBULAR</t>
  </si>
  <si>
    <t>ALA DE REDE TUBULAR</t>
  </si>
  <si>
    <t>19.10.02</t>
  </si>
  <si>
    <t>19.10.03</t>
  </si>
  <si>
    <t>19.10.04</t>
  </si>
  <si>
    <t>19.10.05</t>
  </si>
  <si>
    <t>19.10.06</t>
  </si>
  <si>
    <t>19.10.07</t>
  </si>
  <si>
    <t>19.10.08</t>
  </si>
  <si>
    <t>19.10.09</t>
  </si>
  <si>
    <t>19.10.10</t>
  </si>
  <si>
    <t>19.10.11</t>
  </si>
  <si>
    <t>CAIXA PARA BOCA LOBO</t>
  </si>
  <si>
    <t>ALTEAMENTO DE CAIXA PARA BOCA DE LOBO</t>
  </si>
  <si>
    <t>CONJUNTO QUADRO E GRELHA PARA BOCA DE LOBO</t>
  </si>
  <si>
    <t>19.13.02</t>
  </si>
  <si>
    <t>19.14</t>
  </si>
  <si>
    <t>CANTONEIRA PARA BOCA DE LOBO</t>
  </si>
  <si>
    <t>19.14.02</t>
  </si>
  <si>
    <t>19.15</t>
  </si>
  <si>
    <t>19.15.02</t>
  </si>
  <si>
    <t>19.15.03</t>
  </si>
  <si>
    <t>19.15.04</t>
  </si>
  <si>
    <t>19.15.05</t>
  </si>
  <si>
    <t>19.15.06</t>
  </si>
  <si>
    <t>19.15.07</t>
  </si>
  <si>
    <t>19.15.08</t>
  </si>
  <si>
    <t>19.15.09</t>
  </si>
  <si>
    <t>19.15.10</t>
  </si>
  <si>
    <t>19.15.11</t>
  </si>
  <si>
    <t>19.16</t>
  </si>
  <si>
    <t>19.16.02</t>
  </si>
  <si>
    <t>19.16.03</t>
  </si>
  <si>
    <t>19.16.04</t>
  </si>
  <si>
    <t>19.16.05</t>
  </si>
  <si>
    <t>19.16.06</t>
  </si>
  <si>
    <t>19.16.07</t>
  </si>
  <si>
    <t>19.16.08</t>
  </si>
  <si>
    <t>19.16.09</t>
  </si>
  <si>
    <t>19.16.10</t>
  </si>
  <si>
    <t>19.16.11</t>
  </si>
  <si>
    <t>19.17</t>
  </si>
  <si>
    <t>19.17.02</t>
  </si>
  <si>
    <t>19.17.03</t>
  </si>
  <si>
    <t>19.17.04</t>
  </si>
  <si>
    <t>19.17.05</t>
  </si>
  <si>
    <t>19.17.06</t>
  </si>
  <si>
    <t>19.17.07</t>
  </si>
  <si>
    <t>19.17.08</t>
  </si>
  <si>
    <t>19.17.09</t>
  </si>
  <si>
    <t>19.17.10</t>
  </si>
  <si>
    <t>19.17.11</t>
  </si>
  <si>
    <t>19.18</t>
  </si>
  <si>
    <t>19.18.02</t>
  </si>
  <si>
    <t>19.18.03</t>
  </si>
  <si>
    <t>19.18.04</t>
  </si>
  <si>
    <t>19.18.05</t>
  </si>
  <si>
    <t>19.18.06</t>
  </si>
  <si>
    <t>19.18.07</t>
  </si>
  <si>
    <t>19.18.08</t>
  </si>
  <si>
    <t>19.18.09</t>
  </si>
  <si>
    <t>19.18.10</t>
  </si>
  <si>
    <t>19.18.11</t>
  </si>
  <si>
    <t>19.19</t>
  </si>
  <si>
    <t>19.19.02</t>
  </si>
  <si>
    <t>19.19.03</t>
  </si>
  <si>
    <t>19.19.04</t>
  </si>
  <si>
    <t>19.19.05</t>
  </si>
  <si>
    <t>19.19.06</t>
  </si>
  <si>
    <t>19.19.07</t>
  </si>
  <si>
    <t>19.19.08</t>
  </si>
  <si>
    <t>19.19.09</t>
  </si>
  <si>
    <t>19.19.10</t>
  </si>
  <si>
    <t>19.19.11</t>
  </si>
  <si>
    <t>19.20</t>
  </si>
  <si>
    <t>19.20.02</t>
  </si>
  <si>
    <t>19.20.03</t>
  </si>
  <si>
    <t>19.20.04</t>
  </si>
  <si>
    <t>19.20.05</t>
  </si>
  <si>
    <t>19.20.06</t>
  </si>
  <si>
    <t>19.20.07</t>
  </si>
  <si>
    <t>19.20.08</t>
  </si>
  <si>
    <t>19.20.09</t>
  </si>
  <si>
    <t>19.20.10</t>
  </si>
  <si>
    <t>19.20.11</t>
  </si>
  <si>
    <t>19.21</t>
  </si>
  <si>
    <t>19.21.01</t>
  </si>
  <si>
    <t>19.21.02</t>
  </si>
  <si>
    <t>19.22</t>
  </si>
  <si>
    <t>19.22.02</t>
  </si>
  <si>
    <t>19.22.03</t>
  </si>
  <si>
    <t>19.22.04</t>
  </si>
  <si>
    <t>19.23</t>
  </si>
  <si>
    <t>19.23.02</t>
  </si>
  <si>
    <t>19.23.03</t>
  </si>
  <si>
    <t>19.23.04</t>
  </si>
  <si>
    <t>19.23.05</t>
  </si>
  <si>
    <t>19.23.06</t>
  </si>
  <si>
    <t>19.23.07</t>
  </si>
  <si>
    <t>19.23.08</t>
  </si>
  <si>
    <t>19.23.09</t>
  </si>
  <si>
    <t>19.23.10</t>
  </si>
  <si>
    <t>19.23.11</t>
  </si>
  <si>
    <t>19.24</t>
  </si>
  <si>
    <t>19.24.02</t>
  </si>
  <si>
    <t>19.24.03</t>
  </si>
  <si>
    <t>19.24.04</t>
  </si>
  <si>
    <t>19.24.05</t>
  </si>
  <si>
    <t>19.24.06</t>
  </si>
  <si>
    <t>19.24.07</t>
  </si>
  <si>
    <t>19.24.08</t>
  </si>
  <si>
    <t>19.24.09</t>
  </si>
  <si>
    <t>19.24.10</t>
  </si>
  <si>
    <t>19.24.11</t>
  </si>
  <si>
    <t>19.25</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</si>
  <si>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</si>
  <si>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</si>
  <si>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</si>
  <si>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</si>
  <si>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</si>
  <si>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</si>
  <si>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</si>
  <si>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19.27.01</t>
  </si>
  <si>
    <t>19.27.02</t>
  </si>
  <si>
    <t>19.30</t>
  </si>
  <si>
    <t>19.30.04</t>
  </si>
  <si>
    <t>19.30.05</t>
  </si>
  <si>
    <t>19.30.06</t>
  </si>
  <si>
    <t>19.31</t>
  </si>
  <si>
    <t>19.31.01</t>
  </si>
  <si>
    <t>19.31.02</t>
  </si>
  <si>
    <t>19.31.03</t>
  </si>
  <si>
    <t>19.31.04</t>
  </si>
  <si>
    <t>19.31.05</t>
  </si>
  <si>
    <t>19.31.07</t>
  </si>
  <si>
    <t>19.31.08</t>
  </si>
  <si>
    <t>19.31.09</t>
  </si>
  <si>
    <t>19.31.10</t>
  </si>
  <si>
    <t>19.31.15</t>
  </si>
  <si>
    <t>19.32</t>
  </si>
  <si>
    <t>19.32.01</t>
  </si>
  <si>
    <t>19.32.02</t>
  </si>
  <si>
    <t>19.33</t>
  </si>
  <si>
    <t>19.33.01</t>
  </si>
  <si>
    <t>19.33.02</t>
  </si>
  <si>
    <t>19.51</t>
  </si>
  <si>
    <t>ESTRUTURA DE ESCORAMENTO</t>
  </si>
  <si>
    <t>19.51.01</t>
  </si>
  <si>
    <t>ESTRUTURA DE ESCORAMENTO TIPO PONTALETEAMENTO</t>
  </si>
  <si>
    <t>19.52</t>
  </si>
  <si>
    <t>19.52.03</t>
  </si>
  <si>
    <t>19.52.05</t>
  </si>
  <si>
    <t>19.52.07</t>
  </si>
  <si>
    <t>19.52.09</t>
  </si>
  <si>
    <t>19.53</t>
  </si>
  <si>
    <t>LASTRO DE PEDRA</t>
  </si>
  <si>
    <t>19.53.01</t>
  </si>
  <si>
    <t>LASTRO DE PEDRA BRITADA</t>
  </si>
  <si>
    <t>19.59</t>
  </si>
  <si>
    <t>19.59.01</t>
  </si>
  <si>
    <t>19.59.02</t>
  </si>
  <si>
    <t>19.59.03</t>
  </si>
  <si>
    <t>19.60</t>
  </si>
  <si>
    <t>19.60.01</t>
  </si>
  <si>
    <t>19.60.02</t>
  </si>
  <si>
    <t>19.60.03</t>
  </si>
  <si>
    <t>19.70</t>
  </si>
  <si>
    <t>19.70.03</t>
  </si>
  <si>
    <t>19.70.04</t>
  </si>
  <si>
    <t>19.70.05</t>
  </si>
  <si>
    <t>19.70.06</t>
  </si>
  <si>
    <t>19.70.07</t>
  </si>
  <si>
    <t>19.70.09</t>
  </si>
  <si>
    <t>20</t>
  </si>
  <si>
    <t>20.01.01</t>
  </si>
  <si>
    <t>20.01.02</t>
  </si>
  <si>
    <t>20.03.01</t>
  </si>
  <si>
    <t>20.04.03</t>
  </si>
  <si>
    <t>20.10.02</t>
  </si>
  <si>
    <t>20.10.03</t>
  </si>
  <si>
    <t>20.12.01</t>
  </si>
  <si>
    <t>20.17.01</t>
  </si>
  <si>
    <t>20.18.01</t>
  </si>
  <si>
    <t>PAVIMENTO INTERTRAVADO EM BLOCO DE CONCRETO</t>
  </si>
  <si>
    <t>FRESAGEM</t>
  </si>
  <si>
    <t>20.20.01</t>
  </si>
  <si>
    <t>FRESAGEM ATE 5,0 CM</t>
  </si>
  <si>
    <t>20.20.02</t>
  </si>
  <si>
    <t>FRESAGEM DE 5 A 10 CM</t>
  </si>
  <si>
    <t>21</t>
  </si>
  <si>
    <t>MEIO FIO EM CONCRETO PRE-MOLDADO FCK&gt;=20MPA, PADRÃO SUDECAP TIPO A, 30 X 14,2/12 (H X L1/L2), COMPRIMENTO 80 CM</t>
  </si>
  <si>
    <t>MEIO FIO EM CONCRETO PRE-MOLDADO FCK&gt;=20MPA, PADRÃO SUDECAP TIPO B, 40 X 15/12 (H X L1/L2), COMPRIMENTO 80CM</t>
  </si>
  <si>
    <t>21.30</t>
  </si>
  <si>
    <t>21.30.06</t>
  </si>
  <si>
    <t>21.30.07</t>
  </si>
  <si>
    <t>21.30.08</t>
  </si>
  <si>
    <t>21.31</t>
  </si>
  <si>
    <t>21.31.02</t>
  </si>
  <si>
    <t>21.31.08</t>
  </si>
  <si>
    <t>21.32</t>
  </si>
  <si>
    <t>21.32.01</t>
  </si>
  <si>
    <t>TERRA VEGETAL</t>
  </si>
  <si>
    <t>21.32.02</t>
  </si>
  <si>
    <t>21.32.03</t>
  </si>
  <si>
    <t>ADUBO MINERAL 10-10-10</t>
  </si>
  <si>
    <t>21.32.04</t>
  </si>
  <si>
    <t>ADUBO MINERAL 4-14-8</t>
  </si>
  <si>
    <t>21.32.05</t>
  </si>
  <si>
    <t>21.33</t>
  </si>
  <si>
    <t>FORNECIMENTO DE MUDAS</t>
  </si>
  <si>
    <t>21.33.01</t>
  </si>
  <si>
    <t>21.33.02</t>
  </si>
  <si>
    <t>21.33.03</t>
  </si>
  <si>
    <t>21.33.04</t>
  </si>
  <si>
    <t>21.33.05</t>
  </si>
  <si>
    <t>21.33.40</t>
  </si>
  <si>
    <t>21.33.41</t>
  </si>
  <si>
    <t>21.33.42</t>
  </si>
  <si>
    <t>21.33.50</t>
  </si>
  <si>
    <t>ARBUSTO - BELA EMILIA - PLUMBAGO CAPENSIS</t>
  </si>
  <si>
    <t>21.33.51</t>
  </si>
  <si>
    <t>ARBUSTO - CAMARA - LANTANA CAMARA</t>
  </si>
  <si>
    <t>21.33.70</t>
  </si>
  <si>
    <t>PALMEIRA - LICURI</t>
  </si>
  <si>
    <t>21.34</t>
  </si>
  <si>
    <t>21.34.05</t>
  </si>
  <si>
    <t>40</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</si>
  <si>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</si>
  <si>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</si>
  <si>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</si>
  <si>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</si>
  <si>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</si>
  <si>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</si>
  <si>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</si>
  <si>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</si>
  <si>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</si>
  <si>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</si>
  <si>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</si>
  <si>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</si>
  <si>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</si>
  <si>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</si>
  <si>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40.08.23</t>
  </si>
  <si>
    <t>40.08.25</t>
  </si>
  <si>
    <t>40.08.30</t>
  </si>
  <si>
    <t>40.08.40</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</si>
  <si>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</si>
  <si>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</si>
  <si>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</si>
  <si>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</si>
  <si>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</si>
  <si>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</si>
  <si>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</si>
  <si>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</si>
  <si>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</si>
  <si>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</si>
  <si>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</si>
  <si>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</si>
  <si>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</si>
  <si>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</si>
  <si>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</si>
  <si>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</si>
  <si>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</si>
  <si>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</si>
  <si>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</si>
  <si>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</si>
  <si>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</si>
  <si>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</si>
  <si>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</si>
  <si>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</si>
  <si>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</si>
  <si>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</si>
  <si>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</si>
  <si>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</si>
  <si>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</si>
  <si>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</si>
  <si>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</si>
  <si>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</si>
  <si>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</si>
  <si>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</si>
  <si>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</si>
  <si>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</si>
  <si>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</si>
  <si>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40.16.12</t>
  </si>
  <si>
    <t>40.20</t>
  </si>
  <si>
    <t>FORMA E ESCORAMENTO</t>
  </si>
  <si>
    <t>40.20.17</t>
  </si>
  <si>
    <t>FORMA DE COMPENSADO RESINADO E=12MM TIPO C (5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</si>
  <si>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</si>
  <si>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</si>
  <si>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</si>
  <si>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</si>
  <si>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</si>
  <si>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</si>
  <si>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</si>
  <si>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</si>
  <si>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</si>
  <si>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</si>
  <si>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</si>
  <si>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</si>
  <si>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</si>
  <si>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</si>
  <si>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</si>
  <si>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</si>
  <si>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</si>
  <si>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</si>
  <si>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</si>
  <si>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</si>
  <si>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</si>
  <si>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</si>
  <si>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</si>
  <si>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</si>
  <si>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</si>
  <si>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</si>
  <si>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</si>
  <si>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</si>
  <si>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</si>
  <si>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</si>
  <si>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</si>
  <si>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</si>
  <si>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</si>
  <si>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</si>
  <si>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</si>
  <si>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</si>
  <si>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</si>
  <si>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</si>
  <si>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</si>
  <si>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</si>
  <si>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</si>
  <si>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</si>
  <si>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</si>
  <si>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</si>
  <si>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</si>
  <si>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</si>
  <si>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</si>
  <si>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</si>
  <si>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</si>
  <si>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</si>
  <si>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</si>
  <si>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</si>
  <si>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</si>
  <si>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</si>
  <si>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</si>
  <si>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</si>
  <si>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</si>
  <si>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</si>
  <si>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</si>
  <si>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</si>
  <si>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</si>
  <si>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</si>
  <si>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</si>
  <si>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</si>
  <si>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</si>
  <si>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</si>
  <si>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</si>
  <si>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</si>
  <si>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</si>
  <si>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</si>
  <si>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</si>
  <si>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</si>
  <si>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</si>
  <si>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</si>
  <si>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</si>
  <si>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</si>
  <si>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</si>
  <si>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</si>
  <si>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</si>
  <si>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</si>
  <si>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</si>
  <si>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</si>
  <si>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</si>
  <si>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</si>
  <si>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</si>
  <si>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</si>
  <si>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</si>
  <si>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</si>
  <si>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</si>
  <si>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</si>
  <si>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</si>
  <si>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</si>
  <si>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</si>
  <si>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</si>
  <si>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</si>
  <si>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</si>
  <si>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</si>
  <si>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</si>
  <si>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</si>
  <si>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</si>
  <si>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</si>
  <si>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</si>
  <si>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</si>
  <si>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</si>
  <si>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</si>
  <si>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</si>
  <si>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</si>
  <si>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</si>
  <si>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</si>
  <si>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</si>
  <si>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</si>
  <si>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</si>
  <si>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</si>
  <si>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</si>
  <si>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</si>
  <si>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</si>
  <si>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</si>
  <si>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</si>
  <si>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</si>
  <si>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</si>
  <si>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</si>
  <si>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</si>
  <si>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</si>
  <si>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</si>
  <si>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</si>
  <si>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</si>
  <si>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</si>
  <si>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</si>
  <si>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</si>
  <si>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</si>
  <si>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</si>
  <si>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</si>
  <si>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</si>
  <si>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</si>
  <si>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</si>
  <si>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</si>
  <si>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</si>
  <si>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</si>
  <si>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</si>
  <si>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</si>
  <si>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</si>
  <si>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</si>
  <si>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</si>
  <si>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</si>
  <si>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</si>
  <si>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</si>
  <si>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</si>
  <si>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</si>
  <si>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</si>
  <si>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</si>
  <si>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</si>
  <si>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</si>
  <si>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</si>
  <si>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</si>
  <si>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</si>
  <si>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</si>
  <si>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AREIA (COM ADENSAMENTO HIDRAULICO)</t>
  </si>
  <si>
    <t>40.41</t>
  </si>
  <si>
    <t>40.41.01</t>
  </si>
  <si>
    <t>MANTA GEOTEXTIL - 300G/M2 - RES. TRACAO &gt;= 16KN/M</t>
  </si>
  <si>
    <t>40.42</t>
  </si>
  <si>
    <t>DRENO BARBACÂ</t>
  </si>
  <si>
    <t>40.42.01</t>
  </si>
  <si>
    <t>40.43</t>
  </si>
  <si>
    <t>CORTE MECÂNICO EM CONCRETO/ASFALTO</t>
  </si>
  <si>
    <t>40.43.01</t>
  </si>
  <si>
    <t>40.80</t>
  </si>
  <si>
    <t>SERVIÇOS AUXILIARES - COPASA</t>
  </si>
  <si>
    <t>40.80.30</t>
  </si>
  <si>
    <t>TAMPAO DE FERRO FUNDIDO T5</t>
  </si>
  <si>
    <t>40.80.35</t>
  </si>
  <si>
    <t>TAMPAO DE FERRO FUNDIDO T 109</t>
  </si>
  <si>
    <t>40.80.50</t>
  </si>
  <si>
    <t>40.80.55</t>
  </si>
  <si>
    <t>40.80.56</t>
  </si>
  <si>
    <t>EQUIPE DE ESGOTO PARA REDE E LIGACAO</t>
  </si>
  <si>
    <t>40.87</t>
  </si>
  <si>
    <t>TUBO CONC.ARMADO JUNTA ELASTICA,NBR8890 CLASSE EA2</t>
  </si>
  <si>
    <t>40.87.04</t>
  </si>
  <si>
    <t>DN= 400 MM</t>
  </si>
  <si>
    <t>40.87.05</t>
  </si>
  <si>
    <t>DN= 500 MM</t>
  </si>
  <si>
    <t>40.87.06</t>
  </si>
  <si>
    <t>DN= 600 MM</t>
  </si>
  <si>
    <t>40.87.08</t>
  </si>
  <si>
    <t>DN= 800 MM</t>
  </si>
  <si>
    <t>40.87.10</t>
  </si>
  <si>
    <t>40.87.15</t>
  </si>
  <si>
    <t>41</t>
  </si>
  <si>
    <t>INSTALACOES DA OBRA</t>
  </si>
  <si>
    <t>41.02</t>
  </si>
  <si>
    <t>INSTALACAO PROVISORIA DE AGUA E ENERGIA</t>
  </si>
  <si>
    <t>41.02.01</t>
  </si>
  <si>
    <t>INSTALACAO PROVISORIA DE AGUA</t>
  </si>
  <si>
    <t>42</t>
  </si>
  <si>
    <t>DESPESAS FIXAS DIVERSAS</t>
  </si>
  <si>
    <t>42.02</t>
  </si>
  <si>
    <t>DESPESAS E TAXAS</t>
  </si>
  <si>
    <t>42.02.08</t>
  </si>
  <si>
    <t>COPIA HEROGRAFICA FORMATO A1</t>
  </si>
  <si>
    <t>42.02.09</t>
  </si>
  <si>
    <t>COPIA XEROX A4 OU OFICIO</t>
  </si>
  <si>
    <t>43</t>
  </si>
  <si>
    <t>SERVICOS TECNICOS</t>
  </si>
  <si>
    <t>43.01</t>
  </si>
  <si>
    <t>TOPOGRAFIA</t>
  </si>
  <si>
    <t>43.01.01</t>
  </si>
  <si>
    <t>EQUIPE DE TOPOGRAFIA - PROJETO</t>
  </si>
  <si>
    <t>43.01.03</t>
  </si>
  <si>
    <t>EQUIPE DE TOPOGRAFIA - OBRA</t>
  </si>
  <si>
    <t>43.02</t>
  </si>
  <si>
    <t>EQUIPAMENTOS PARA CONSULTORIA</t>
  </si>
  <si>
    <t>43.02.01</t>
  </si>
  <si>
    <t>EQUIPAMENTOS E MATERIAIS PARA ELABORAÇÃO DE CADASTROS</t>
  </si>
  <si>
    <t>DIA</t>
  </si>
  <si>
    <t>44</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</si>
  <si>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</si>
  <si>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</si>
  <si>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</si>
  <si>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</si>
  <si>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</si>
  <si>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</si>
  <si>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</si>
  <si>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</si>
  <si>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</si>
  <si>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</si>
  <si>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</si>
  <si>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</si>
  <si>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</si>
  <si>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</si>
  <si>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44.01.07</t>
  </si>
  <si>
    <t>ENCARREGADO</t>
  </si>
  <si>
    <t>44.01.09</t>
  </si>
  <si>
    <t>ALMOXARIFE</t>
  </si>
  <si>
    <t>44.01.10</t>
  </si>
  <si>
    <t>APONTADOR</t>
  </si>
  <si>
    <t>44.01.12</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</si>
  <si>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</si>
  <si>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</si>
  <si>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</si>
  <si>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</si>
  <si>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</si>
  <si>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</si>
  <si>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</si>
  <si>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</si>
  <si>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</si>
  <si>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</si>
  <si>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</si>
  <si>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</si>
  <si>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</si>
  <si>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</si>
  <si>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</si>
  <si>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</si>
  <si>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45</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</si>
  <si>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</si>
  <si>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</si>
  <si>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</si>
  <si>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</si>
  <si>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</si>
  <si>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</si>
  <si>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</si>
  <si>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</si>
  <si>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</si>
  <si>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45.02</t>
  </si>
  <si>
    <t>COMBUSTÍVEIS</t>
  </si>
  <si>
    <t>45.02.01</t>
  </si>
  <si>
    <t>GASOLINA</t>
  </si>
  <si>
    <t>45.02.02</t>
  </si>
  <si>
    <t>45.02.03</t>
  </si>
  <si>
    <t>OLEO DIESEL</t>
  </si>
  <si>
    <t>PORTA EM COMPENSADO RESINADO 10MM 80X210CM</t>
  </si>
  <si>
    <t>JANELA DE CORRER DE FERRO 1x1/8", AREA &gt; 1,0 M2</t>
  </si>
  <si>
    <t>50</t>
  </si>
  <si>
    <t>CUSTO HORARIO DE EQUIPAMENTO</t>
  </si>
  <si>
    <t>50.01</t>
  </si>
  <si>
    <t>ACABADORA DE ASFALTO, LAMA E VASSOURA MECANICA</t>
  </si>
  <si>
    <t>50.01.09</t>
  </si>
  <si>
    <t>50.01.70</t>
  </si>
  <si>
    <t>50.01.71</t>
  </si>
  <si>
    <t>50.01.72</t>
  </si>
  <si>
    <t>50.05</t>
  </si>
  <si>
    <t>BETONEIRA</t>
  </si>
  <si>
    <t>50.05.10</t>
  </si>
  <si>
    <t>CHP/BETONEIRA 400 L, SEM CARREGADOR</t>
  </si>
  <si>
    <t>50.05.11</t>
  </si>
  <si>
    <t>CHI/BETONEIRA 400 L, SEM CARREGADOR</t>
  </si>
  <si>
    <t>50.06</t>
  </si>
  <si>
    <t>BOMBA D'AGUA E LAMA</t>
  </si>
  <si>
    <t>50.06.02</t>
  </si>
  <si>
    <t>50.06.03</t>
  </si>
  <si>
    <t>50.06.04</t>
  </si>
  <si>
    <t>50.06.05</t>
  </si>
  <si>
    <t>50.10</t>
  </si>
  <si>
    <t>CAMINHAO, CARROCERIA E CAVALO MECANICO</t>
  </si>
  <si>
    <t>50.10.08</t>
  </si>
  <si>
    <t>50.10.09</t>
  </si>
  <si>
    <t>50.10.12</t>
  </si>
  <si>
    <t>50.10.13</t>
  </si>
  <si>
    <t>50.10.36</t>
  </si>
  <si>
    <t>50.10.37</t>
  </si>
  <si>
    <t>50.10.50</t>
  </si>
  <si>
    <t>50.10.51</t>
  </si>
  <si>
    <t>50.10.68</t>
  </si>
  <si>
    <t>50.10.69</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</si>
  <si>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</si>
  <si>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</si>
  <si>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</si>
  <si>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</si>
  <si>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</si>
  <si>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50.10.83</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</si>
  <si>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</si>
  <si>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</si>
  <si>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</si>
  <si>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</si>
  <si>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</si>
  <si>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</si>
  <si>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</si>
  <si>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</si>
  <si>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</si>
  <si>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</si>
  <si>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</si>
  <si>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</si>
  <si>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</si>
  <si>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</si>
  <si>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</si>
  <si>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</si>
  <si>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</si>
  <si>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50.13.23</t>
  </si>
  <si>
    <t>50.13.40</t>
  </si>
  <si>
    <t>50.13.41</t>
  </si>
  <si>
    <t>50.13.42</t>
  </si>
  <si>
    <t>CHP/ROLO VIBRATÓRIO PÉ DE CARNEIRO 100HP PESO OPERACIONAL 11000KG OU EQUIVALENTE</t>
  </si>
  <si>
    <t>50.13.43</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</si>
  <si>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</si>
  <si>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</si>
  <si>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</si>
  <si>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</si>
  <si>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</si>
  <si>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</si>
  <si>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</si>
  <si>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</si>
  <si>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</si>
  <si>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</si>
  <si>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</si>
  <si>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</si>
  <si>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</si>
  <si>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</si>
  <si>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</si>
  <si>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</si>
  <si>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</si>
  <si>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</si>
  <si>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</si>
  <si>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</si>
  <si>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</si>
  <si>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</si>
  <si>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</si>
  <si>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</si>
  <si>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</si>
  <si>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</si>
  <si>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</si>
  <si>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</si>
  <si>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</si>
  <si>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</si>
  <si>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</si>
  <si>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</si>
  <si>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</si>
  <si>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50.16.53</t>
  </si>
  <si>
    <t>50.19</t>
  </si>
  <si>
    <t>EQUIPAMENTO DE PERFURACAO E ROMPEDOR</t>
  </si>
  <si>
    <t>50.19.62</t>
  </si>
  <si>
    <t>50.19.63</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</si>
  <si>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</si>
  <si>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</si>
  <si>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</si>
  <si>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</si>
  <si>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</si>
  <si>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</si>
  <si>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</si>
  <si>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50.20.18</t>
  </si>
  <si>
    <t>50.20.19</t>
  </si>
  <si>
    <t>50.20.20</t>
  </si>
  <si>
    <t>50.20.21</t>
  </si>
  <si>
    <t>CHI/ESCAVADEIRA HIDRAULICA SOBRE ESTEIRAS, CACAMBA 1,3M3, PESO OPERACIONAL 22T, POTÊNCIA BRUTA 156HP, OU EQUIVALENTE</t>
  </si>
  <si>
    <t>50.21</t>
  </si>
  <si>
    <t>ROCADEIRA</t>
  </si>
  <si>
    <t>50.21.01</t>
  </si>
  <si>
    <t>50.21.02</t>
  </si>
  <si>
    <t>50.25</t>
  </si>
  <si>
    <t>GRADE DE DISCO</t>
  </si>
  <si>
    <t>50.25.08</t>
  </si>
  <si>
    <t>50.25.09</t>
  </si>
  <si>
    <t>CHI/GRADE DE DISCOS MECANICA 20X24" COM 20 DISCOS 24" X 6MM  COM PNEUS PARA TRANSPORTE</t>
  </si>
  <si>
    <t>50.27</t>
  </si>
  <si>
    <t>GUINDASTE</t>
  </si>
  <si>
    <t>50.27.16</t>
  </si>
  <si>
    <t>50.27.17</t>
  </si>
  <si>
    <t>50.31</t>
  </si>
  <si>
    <t>MAQUINA E APARELHO DE SOLDA</t>
  </si>
  <si>
    <t>50.31.10</t>
  </si>
  <si>
    <t>50.31.11</t>
  </si>
  <si>
    <t>50.32</t>
  </si>
  <si>
    <t>MOTONIVELADORA</t>
  </si>
  <si>
    <t>50.32.08</t>
  </si>
  <si>
    <t>50.32.09</t>
  </si>
  <si>
    <t>50.36</t>
  </si>
  <si>
    <t>TRATOR</t>
  </si>
  <si>
    <t>50.36.08</t>
  </si>
  <si>
    <t>50.36.09</t>
  </si>
  <si>
    <t>50.36.10</t>
  </si>
  <si>
    <t>50.36.11</t>
  </si>
  <si>
    <t>50.36.66</t>
  </si>
  <si>
    <t>50.36.67</t>
  </si>
  <si>
    <t>50.39</t>
  </si>
  <si>
    <t>VIBRADOR</t>
  </si>
  <si>
    <t>50.39.10</t>
  </si>
  <si>
    <t>50.39.11</t>
  </si>
  <si>
    <t>50.41</t>
  </si>
  <si>
    <t>EQUIPAMENTOS DE APOIO</t>
  </si>
  <si>
    <t>50.41.01</t>
  </si>
  <si>
    <t>50.41.02</t>
  </si>
  <si>
    <t>50.41.11</t>
  </si>
  <si>
    <t>CHP/MÁQUINA CORTADORA DE PISO (SERRA CLIPPER), À GASOLINA, 13HP, ÚMIDO OU À SECO, OU EQUIVALENTE</t>
  </si>
  <si>
    <t>50.41.12</t>
  </si>
  <si>
    <t>CHI/MÁQUINA CORTADORA DE PISO (SERRA CLIPPER), À GASOLINA, 13HP, ÚMIDO OU À SECO, OU EQUIVALENTE</t>
  </si>
  <si>
    <t>50.42</t>
  </si>
  <si>
    <t>SERRA CIRCULAR</t>
  </si>
  <si>
    <t>50.42.01</t>
  </si>
  <si>
    <t>50.42.02</t>
  </si>
  <si>
    <t>TOTAIS ACUMULADOS</t>
  </si>
  <si>
    <t>TOTAIS</t>
  </si>
  <si>
    <t>Peso %</t>
  </si>
  <si>
    <t>R$</t>
  </si>
  <si>
    <t>Grandes Itens (Etapas da obra)</t>
  </si>
  <si>
    <t>Valor dos Serviços</t>
  </si>
  <si>
    <t>CRONOGRAMA FÍSICO E FINANCEIRO</t>
  </si>
  <si>
    <t>DATA:</t>
  </si>
  <si>
    <t>LS:</t>
  </si>
  <si>
    <t>SINAPI-MG</t>
  </si>
  <si>
    <t>Curva ABC de Serviços</t>
  </si>
  <si>
    <t>Fonte</t>
  </si>
  <si>
    <t>Quant.</t>
  </si>
  <si>
    <t>Valor  Unit</t>
  </si>
  <si>
    <t>Peso (%)</t>
  </si>
  <si>
    <t>Peso Acumulado (%)</t>
  </si>
  <si>
    <t>CL</t>
  </si>
  <si>
    <t>FONTE</t>
  </si>
  <si>
    <t>Data:</t>
  </si>
  <si>
    <t>ADMINISTRAÇÃO LOCAL</t>
  </si>
  <si>
    <t> </t>
  </si>
  <si>
    <t>CODIGO</t>
  </si>
  <si>
    <t>INSTALAÇÕES HIDROSSANITÁRIAS</t>
  </si>
  <si>
    <t>A</t>
  </si>
  <si>
    <t>B</t>
  </si>
  <si>
    <t>COT-001</t>
  </si>
  <si>
    <t>01</t>
  </si>
  <si>
    <t>PLACA DE OBRA AFIXADA COM PEÇAS DE MADEIRA</t>
  </si>
  <si>
    <t>04.30.14</t>
  </si>
  <si>
    <t>04.30.15</t>
  </si>
  <si>
    <t>07.37</t>
  </si>
  <si>
    <t>07.37.01</t>
  </si>
  <si>
    <t>07.38</t>
  </si>
  <si>
    <t>07.39</t>
  </si>
  <si>
    <t>07.39.01</t>
  </si>
  <si>
    <t>10.41.11</t>
  </si>
  <si>
    <t>CAIXA DE DESCARGA EXTERNA ALTA 6 A 9 LITROS</t>
  </si>
  <si>
    <t>13.40.81</t>
  </si>
  <si>
    <t>13.40.82</t>
  </si>
  <si>
    <t>13.40.83</t>
  </si>
  <si>
    <t>13.40.84</t>
  </si>
  <si>
    <t>13.40.85</t>
  </si>
  <si>
    <t>13.91</t>
  </si>
  <si>
    <t>PISO DE TRANSIÇÃO</t>
  </si>
  <si>
    <t xml:space="preserve">PISO DE CONCRETO </t>
  </si>
  <si>
    <t>15.63</t>
  </si>
  <si>
    <t>15.63.01</t>
  </si>
  <si>
    <t>ACADEMIA A CÉU ABERTO</t>
  </si>
  <si>
    <t>18.71</t>
  </si>
  <si>
    <t>18.71.01</t>
  </si>
  <si>
    <t>18.71.02</t>
  </si>
  <si>
    <t>18.71.03</t>
  </si>
  <si>
    <t>18.72</t>
  </si>
  <si>
    <t>18.72.01</t>
  </si>
  <si>
    <t>18.72.02</t>
  </si>
  <si>
    <t>18.73</t>
  </si>
  <si>
    <t>18.73.01</t>
  </si>
  <si>
    <t>18.74</t>
  </si>
  <si>
    <t>18.74.06</t>
  </si>
  <si>
    <t>18.74.07</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</si>
  <si>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</si>
  <si>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</si>
  <si>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</si>
  <si>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</si>
  <si>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</si>
  <si>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</si>
  <si>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</si>
  <si>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</si>
  <si>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</si>
  <si>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</si>
  <si>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19.11.03</t>
  </si>
  <si>
    <t>CAIXA PARA BOCA DE LOBO SIMPLES / BLOCO DE CONCRETO</t>
  </si>
  <si>
    <t>19.11.04</t>
  </si>
  <si>
    <t>CAIXA PARA BOCA DE LOBO DUPLA / BLOCO DE CONCRETO</t>
  </si>
  <si>
    <t>19.12.03</t>
  </si>
  <si>
    <t>ALTEAMENTO DE CAIXA PARA BOCA DE LOBO SIMPLES / BLOCO DE CONCRETO</t>
  </si>
  <si>
    <t>19.12.04</t>
  </si>
  <si>
    <t>ALTEAMENTO DE CAIXA PARA BOCA DE LOBO DUPLA / BLOCO DE CONCRETO</t>
  </si>
  <si>
    <t>19.91</t>
  </si>
  <si>
    <t>19.91.01</t>
  </si>
  <si>
    <t>19.91.02</t>
  </si>
  <si>
    <t>19.91.03</t>
  </si>
  <si>
    <t>MANEJO DE VEGETAÇÃO</t>
  </si>
  <si>
    <t>21.35</t>
  </si>
  <si>
    <t>SUPRESSÃO DE ÁRVORES</t>
  </si>
  <si>
    <t>21.35.01</t>
  </si>
  <si>
    <t>21.35.02</t>
  </si>
  <si>
    <t>21.35.03</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</si>
  <si>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</si>
  <si>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</si>
  <si>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</si>
  <si>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</si>
  <si>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ED-27006</t>
  </si>
  <si>
    <t>LIMPEZA DE TERRENO, INCLUSIVE CAPINA, RASTELAMENTO COM AFASTAMENTO ATÉ VINTE (20) METROS E QUEIMA CONTROLADA</t>
  </si>
  <si>
    <t>DEMOLIÇÃO MECANIZADA DE CONCRETO, SEM ARMAÇÃO, COM EQUIPAMENTO PNEUMÁTICO, INCLUSIVE AFASTAMENTO E EMPILHAMENTO, EXCLUSIVE TRANSPORTE E RETIRADA DO MATERIAL DEMOLIDO</t>
  </si>
  <si>
    <t>BDI Proposto Serviços (Construção rodoviárias):</t>
  </si>
  <si>
    <t>COMPOSIÇÃO DO BDI PARA SERVIÇOS - ONERADO</t>
  </si>
  <si>
    <t>D</t>
  </si>
  <si>
    <t>REINCIDÊNCIA DE GRUPO A SOBRE AVISO PRÉVIO TRABALHADO E REINCIDÊNCIA DO FGTS SOBRE AVISO PRÉVIO INDENIZADO</t>
  </si>
  <si>
    <t>D2</t>
  </si>
  <si>
    <t>REINCIDÊNCIA DE GRUPO A SOBRE GRUPO B</t>
  </si>
  <si>
    <t>D1</t>
  </si>
  <si>
    <t>GRUPO D</t>
  </si>
  <si>
    <t>C</t>
  </si>
  <si>
    <t>INDENIZAÇÃO ADICIONAL</t>
  </si>
  <si>
    <t>C5</t>
  </si>
  <si>
    <t>DEPÓSITO RESCISÃO SEM JUSTA CAUSA</t>
  </si>
  <si>
    <t>C4</t>
  </si>
  <si>
    <t>FÉRIAS INDENIZADAS</t>
  </si>
  <si>
    <t>C3</t>
  </si>
  <si>
    <t>AVISO PRÉVIO TRABALHADO</t>
  </si>
  <si>
    <t>C2</t>
  </si>
  <si>
    <t>AVISO PRÉVIO INDENIZADO</t>
  </si>
  <si>
    <t>C1</t>
  </si>
  <si>
    <t>GRUPO C</t>
  </si>
  <si>
    <t>SALÁRIO MATERNIDADE</t>
  </si>
  <si>
    <t>B10</t>
  </si>
  <si>
    <t>FÉRIAS GOZADAS</t>
  </si>
  <si>
    <t>B9</t>
  </si>
  <si>
    <t>AUXÍLIO ACIDENTE DE TRABALHO</t>
  </si>
  <si>
    <t>B8</t>
  </si>
  <si>
    <t>Não Incide</t>
  </si>
  <si>
    <t>DIAS DE CHUVA</t>
  </si>
  <si>
    <t>B7</t>
  </si>
  <si>
    <t>FALTAS JUSTIFICADAS</t>
  </si>
  <si>
    <t>B6</t>
  </si>
  <si>
    <t>LICENÇA PATERNIDADE</t>
  </si>
  <si>
    <t>B5</t>
  </si>
  <si>
    <t>13º SALÁRIO</t>
  </si>
  <si>
    <t>B4</t>
  </si>
  <si>
    <t>AUXILIO ENFERMIDADE</t>
  </si>
  <si>
    <t>B3</t>
  </si>
  <si>
    <t>FERIADOS</t>
  </si>
  <si>
    <t>B2</t>
  </si>
  <si>
    <t>REPOUSO SEMANAL REMUNERADO</t>
  </si>
  <si>
    <t>B1</t>
  </si>
  <si>
    <t>GRUPO B</t>
  </si>
  <si>
    <t>SECONCI</t>
  </si>
  <si>
    <t>A9</t>
  </si>
  <si>
    <t>FGTS</t>
  </si>
  <si>
    <t>A8</t>
  </si>
  <si>
    <t>SEGURO CONTRA ACIDENTES DE TRABALHO</t>
  </si>
  <si>
    <t>A7</t>
  </si>
  <si>
    <t>SALÁRIO PRODUÇÃO</t>
  </si>
  <si>
    <t>A6</t>
  </si>
  <si>
    <t>SEBRAE</t>
  </si>
  <si>
    <t>A5</t>
  </si>
  <si>
    <t>INCRA</t>
  </si>
  <si>
    <t>A4</t>
  </si>
  <si>
    <t>SESI</t>
  </si>
  <si>
    <t>A3</t>
  </si>
  <si>
    <t>SENAI</t>
  </si>
  <si>
    <t>A2</t>
  </si>
  <si>
    <t>INSS</t>
  </si>
  <si>
    <t>A1</t>
  </si>
  <si>
    <t>GRUPO A</t>
  </si>
  <si>
    <t>MENSALISTA</t>
  </si>
  <si>
    <t>HORISTA</t>
  </si>
  <si>
    <t>COM DESONERAÇÃO</t>
  </si>
  <si>
    <t>ENCARGOS SOCIAIS SOBRE A MÃO DE OBRA</t>
  </si>
  <si>
    <t xml:space="preserve"> MINAS GERAIS</t>
  </si>
  <si>
    <t>BDI / MULTIPLICADOR</t>
  </si>
  <si>
    <t>ENCARGOS SOCIAIS</t>
  </si>
  <si>
    <t xml:space="preserve">TIPO DE TABELA: </t>
  </si>
  <si>
    <t xml:space="preserve">HORISTA: </t>
  </si>
  <si>
    <t>MENSALISTA:</t>
  </si>
  <si>
    <t>QUANTID.</t>
  </si>
  <si>
    <t>DESCRIÇÃO DOS SERVIÇOS</t>
  </si>
  <si>
    <r>
      <t>Responsável Técnico:</t>
    </r>
    <r>
      <rPr>
        <sz val="12"/>
        <rFont val="Arial"/>
        <family val="2"/>
      </rPr>
      <t xml:space="preserve"> SINVAL LADEIRA</t>
    </r>
  </si>
  <si>
    <r>
      <t>Nº CREA:</t>
    </r>
    <r>
      <rPr>
        <sz val="12"/>
        <rFont val="Arial"/>
        <family val="2"/>
      </rPr>
      <t xml:space="preserve"> 28498/D</t>
    </r>
  </si>
  <si>
    <t>PLANILHA DE COMPOSIÇÃO DE PREÇOS UNITÁRIOS</t>
  </si>
  <si>
    <t>Declaro que, conforme legislação tributária municipal, a base de cálculo do ISS corresponde a</t>
  </si>
  <si>
    <t xml:space="preserve">         do valor deste tipo de obra e, sobre esta base, incide ISS com alíquota de</t>
  </si>
  <si>
    <t>BDI MATERIAL E EQUIP.(%)</t>
  </si>
  <si>
    <t>BDI MATERIAL E EQUIP. (%)</t>
  </si>
  <si>
    <r>
      <t>Município:</t>
    </r>
    <r>
      <rPr>
        <sz val="12"/>
        <rFont val="Arial"/>
        <family val="2"/>
      </rPr>
      <t xml:space="preserve"> PREFEITURA MUNICIPAL DE NOVA LIMA - MG</t>
    </r>
  </si>
  <si>
    <t>CONTENÇÕES</t>
  </si>
  <si>
    <t>Descrição do Serviço</t>
  </si>
  <si>
    <t>Unidade</t>
  </si>
  <si>
    <t>Custo Unitário (R$)</t>
  </si>
  <si>
    <t>m³</t>
  </si>
  <si>
    <t>PLANILHA ORÇAMENTÁRIA PARA OBRAS DE INFRAESTRUTURA</t>
  </si>
  <si>
    <t>PLANILHA ORÇAMENTÁRIA PARA PROJETOS DE IMPLANTAÇÃO DE EDIFICAÇÃO - ÁREA ACIMA DE 16.000 M2</t>
  </si>
  <si>
    <t>PLANILHA ORÇAMENTÁRIA PARA PROJETOS DE IMPLANTAÇÃO DE EDIFICAÇÃO - ÁREA DE 11.001 M2 ATÉ 13.000 M2</t>
  </si>
  <si>
    <t>PLANILHA ORÇAMENTÁRIA PARA PROJETOS DE IMPLANTAÇÃO DE EDIFICAÇÃO - ÁREA DE 13.001 M2 ATÉ 16.000 M2</t>
  </si>
  <si>
    <t>PLANILHA ORÇAMENTÁRIA PARA PROJETOS DE IMPLANTAÇÃO DE EDIFICAÇÃO - ÁREA DE 6.001 M2 ATÉ 7.000 M2</t>
  </si>
  <si>
    <t>PLANILHA ORÇAMENTÁRIA PARA PROJETOS DE IMPLANTAÇÃO DE EDIFICAÇÃO - ÁREA DE 7.001 M2 ATÉ 9.000 M2</t>
  </si>
  <si>
    <t>PLANILHA ORÇAMENTÁRIA PARA PROJETOS DE IMPLANTAÇÃO DE EDIFICAÇÃO - ÁREA DE 9.001 M2 ATÉ 11.000 M2</t>
  </si>
  <si>
    <t>COMPATIBILIZAÇÃO DE PROJETOS COM ÁREA ATÉ 10.000 M2</t>
  </si>
  <si>
    <t>COMPATIBILIZAÇÃO DE PROJETOS COM ÁREA DE 10.001 M2 ATÉ 20.000 M2</t>
  </si>
  <si>
    <t>COMPATIBILIZAÇÃO DE PROJETOS COM ÁREA DE 20.001 M2 ATÉ 40.000 M2</t>
  </si>
  <si>
    <t>COMPATIBILIZAÇÃO DE PROJETOS COM ÁREA DE 40.001 M2 ATÉ 60.000 M2</t>
  </si>
  <si>
    <t>COMPATIBILIZAÇÃO DE PROJETOS COM ÁREA DE 60.001 M2 ATÉ 80.000 M2</t>
  </si>
  <si>
    <t>COORDENAÇÃO DE PROJETOS</t>
  </si>
  <si>
    <t>PR A1</t>
  </si>
  <si>
    <t>ESPECIFICAÇÃO DOS MATERIAIS COM MEMORIAL DESCRITIVO  PARA OBRAS DE INFRAESTRUTURA</t>
  </si>
  <si>
    <t>ESPECIFICAÇÃO DOS MATERIAIS COM MEMORIAL DESCRITIVO DE CADA AMBIENTE E EQUIPAMENTOS PARA PROJETOS DE IMPLANTAÇÃO DE EDIFICAÇÃO - ÁREA ACIMA DE 16.000 M2</t>
  </si>
  <si>
    <t>ESPECIFICAÇÃO DOS MATERIAIS COM MEMORIAL DESCRITIVO DE CADA AMBIENTE E EQUIPAMENTOS PARA PROJETOS DE IMPLANTAÇÃO DE EDIFICAÇÃO - ÁREA DE 11.001 M2 ATÉ 13.000 M2</t>
  </si>
  <si>
    <t>ESPECIFICAÇÃO DOS MATERIAIS COM MEMORIAL DESCRITIVO DE CADA AMBIENTE E EQUIPAMENTOS PARA PROJETOS DE IMPLANTAÇÃO DE EDIFICAÇÃO - ÁREA DE 13.001 M2 ATÉ 16.000 M2</t>
  </si>
  <si>
    <t>ESPECIFICAÇÃO DOS MATERIAIS COM MEMORIAL DESCRITIVO DE CADA AMBIENTE E EQUIPAMENTOS PARA PROJETOS DE IMPLANTAÇÃO DE EDIFICAÇÃO - ÁREA DE 6.001 M2 ATÉ 7.000 M2</t>
  </si>
  <si>
    <t>ESPECIFICAÇÃO DOS MATERIAIS COM MEMORIAL DESCRITIVO DE CADA AMBIENTE E EQUIPAMENTOS PARA PROJETOS DE IMPLANTAÇÃO DE EDIFICAÇÃO - ÁREA DE 7.001 M2 ATÉ 9.000 M2</t>
  </si>
  <si>
    <t>ESPECIFICAÇÃO DOS MATERIAIS COM MEMORIAL DESCRITIVO DE CADA AMBIENTE E EQUIPAMENTOS PARA PROJETOS DE IMPLANTAÇÃO DE EDIFICAÇÃO - ÁREA DE 9.001 M2 ATÉ 11.000 M2</t>
  </si>
  <si>
    <t>CRITÉRIOS P/ PAGAMENTO DE PRANCHAS - A0</t>
  </si>
  <si>
    <t>% A1</t>
  </si>
  <si>
    <t>CRITÉRIOS P/ PAGAMENTO DE PRANCHAS - A2</t>
  </si>
  <si>
    <t>CRITÉRIOS P/ PAGAMENTO DE PRANCHAS - A3</t>
  </si>
  <si>
    <t>ORIGEM</t>
  </si>
  <si>
    <t>DESCRICAO</t>
  </si>
  <si>
    <t>UND</t>
  </si>
  <si>
    <t>VALOR</t>
  </si>
  <si>
    <t>Considerando 1 ligação provisória</t>
  </si>
  <si>
    <t>INSTALAÇÃO DA OBRA</t>
  </si>
  <si>
    <t>TAPUME</t>
  </si>
  <si>
    <t>INSTALAÇÃO PROVISÓRIA- CONCESSIONÁRIA</t>
  </si>
  <si>
    <t>REDE INTERNA E PROVISÓRIA DE ÁGUA E ESGOTO</t>
  </si>
  <si>
    <t>CONTAINER</t>
  </si>
  <si>
    <t>BANHEIRO QUÍMICO</t>
  </si>
  <si>
    <t>COPASA</t>
  </si>
  <si>
    <t>S/ BDI</t>
  </si>
  <si>
    <t>C/ BDI</t>
  </si>
  <si>
    <t xml:space="preserve">ADMINISTRAÇÃO LOCAL </t>
  </si>
  <si>
    <t>BSTC DN 400</t>
  </si>
  <si>
    <t>BSTC Ø400mm</t>
  </si>
  <si>
    <t>Berço do BSTC Ø400mm</t>
  </si>
  <si>
    <t>Valor</t>
  </si>
  <si>
    <t>TX. APLICAÇÃO - 0,4 l/m²</t>
  </si>
  <si>
    <t>RECUPERAÇÃO</t>
  </si>
  <si>
    <t>DUPLICAÇÃO</t>
  </si>
  <si>
    <t>FRESAGEM:</t>
  </si>
  <si>
    <t>5 Cm</t>
  </si>
  <si>
    <t>2Cm</t>
  </si>
  <si>
    <t>Pintura de Ligação</t>
  </si>
  <si>
    <t>CBUQ Fx B</t>
  </si>
  <si>
    <t>CBUQ Fx C</t>
  </si>
  <si>
    <t>Bota Fora/Aterro</t>
  </si>
  <si>
    <t xml:space="preserve">Usina </t>
  </si>
  <si>
    <t>Pedreira</t>
  </si>
  <si>
    <t>Lote 1 - Evento 1</t>
  </si>
  <si>
    <t>Lote 1 - Evento 2</t>
  </si>
  <si>
    <t>Lote 1 - Evento 3</t>
  </si>
  <si>
    <t>Lote 1 - Evento 4</t>
  </si>
  <si>
    <t>De 3,80 até 4,67%</t>
  </si>
  <si>
    <t>De 0,32 até 0,74%</t>
  </si>
  <si>
    <t>De 0,50 até 0,97%</t>
  </si>
  <si>
    <t>De 6,64 até 8,69%</t>
  </si>
  <si>
    <t>De 1,02 até 1,21%</t>
  </si>
  <si>
    <t>SICRO 3</t>
  </si>
  <si>
    <t xml:space="preserve">PLACA DE OBRA </t>
  </si>
  <si>
    <t>Itens para Fechamento e Proteção</t>
  </si>
  <si>
    <t>Ligação no Canteiro</t>
  </si>
  <si>
    <t>MOVIMENTAÇÃO DE TERRA</t>
  </si>
  <si>
    <t>DEMOLIÇÕES E REMOÇÕES</t>
  </si>
  <si>
    <t>TERMOFUSORA PARA TUBOS E CONEXÕES EM PPR COM DIÂMETROS DE 20 A 63 MM, POTÊNCIA DE 800 W, TENSAO 220 V - CHP DIURNO. AF_05/2022</t>
  </si>
  <si>
    <t>TERMOFUSORA PARA TUBOS E CONEXÕES EM PPR COM DIÂMETROS DE 75 A 110 MM, POTÊNCIA DE *1100* W, TENSÃO 220 V - CHP DIURNO. AF_05/2022</t>
  </si>
  <si>
    <t>TERMOFUSORA PARA TUBOS E CONEXÕES EM PPR COM DIÂMETROS DE 20 A 63 MM, POTÊNCIA DE 800 W, TENSAO 220 V - CHI DIURNO. AF_05/2022</t>
  </si>
  <si>
    <t>TERMOFUSORA PARA TUBOS E CONEXÕES EM PPR COM DIÂMETROS DE 75 A 110 MM, POTÊNCIA DE *1100* W, TENSÃO 220 V - CHI DIURNO.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</si>
  <si>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</si>
  <si>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</si>
  <si>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</si>
  <si>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</si>
  <si>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</si>
  <si>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</si>
  <si>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</si>
  <si>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</si>
  <si>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LIXADEIRA DE PAREDE, COM LED, POTÊNCIA 750 W, FREQUÊNCIA 60 HZ, VELOCIDADE 1000 A 2100 RPM, DIÂMETRO DA LIXA 225 MM - MATERIAIS NA OPERAÇÃO. AF_12/2022</t>
  </si>
  <si>
    <t>TELHAMENTO COM TELHA ESTRUTURAL DE FIBROCIMENTO E= 8 MM, COM ATÉ 2 ÁGUAS, INCLUSO IÇAMENTO. AF_07/2019_PS</t>
  </si>
  <si>
    <t>TRAMA DE AÇO COMPOSTA POR TERÇAS PARA TELHADOS DE ATÉ 2 ÁGUAS PARA TELHA ONDULADA DE FIBROCIMENTO, METÁLICA, PLÁSTICA OU TERMOACÚSTICA, INCLUSO TRANSPORTE VERTICAL (EM KG). AF_07/2019</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</si>
  <si>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</si>
  <si>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</si>
  <si>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</si>
  <si>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</si>
  <si>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</si>
  <si>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</si>
  <si>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</si>
  <si>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</si>
  <si>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</si>
  <si>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</si>
  <si>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</si>
  <si>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TUBO DE PVC CORRUGADO RÍGIDO PERFURADO, DN 100 MM, PARA DRENO - FORNECIMENTO E ASSENTAMENTO. AF_07/2021</t>
  </si>
  <si>
    <t>CAIXA COM GRELHA DUPLA RETANGULAR, EM CONCRETO PRÉ-MOLDADO, DIMENSÕES INTERNAS: 0,5X2,2X1,0 M.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</si>
  <si>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</si>
  <si>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</si>
  <si>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</si>
  <si>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APLICAÇÃO DE MANTA GEOTÊXTIL NAS JUNTAS RÍGIDAS DE ADUELAS PRÉ-MOLDADAS DE CONCRETO ARMADO. AF_01/2023</t>
  </si>
  <si>
    <t>BATENTE PARA PORTA DE MADEIRA, FIXAÇÃO COM ARGAMASSA, PADRÃO MÉDIO - FORNECIMENTO E INSTALAÇÃO. AF_12/2019</t>
  </si>
  <si>
    <t>BATENTE PARA PORTA DE MADEIRA, FIXAÇÃO COM ARGAMASSA, PADRÃO POPULAR. FORNECIMENTO E INSTALAÇÃO. AF_12/2019</t>
  </si>
  <si>
    <t>GUARDA-CORPO PANORÂMICO COM PERFIS DE ALUMÍNIO E VIDRO LAMINADO 8 MM, FIXADO COM CHUMBADOR MECÂNICO. AF_04/2019_PS</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</si>
  <si>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</si>
  <si>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</si>
  <si>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</si>
  <si>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</si>
  <si>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</si>
  <si>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</si>
  <si>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</si>
  <si>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</si>
  <si>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</si>
  <si>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</si>
  <si>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</si>
  <si>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</si>
  <si>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</si>
  <si>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</si>
  <si>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</si>
  <si>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</si>
  <si>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</si>
  <si>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</si>
  <si>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</si>
  <si>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</si>
  <si>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</si>
  <si>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</si>
  <si>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</si>
  <si>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</si>
  <si>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</si>
  <si>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</si>
  <si>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</si>
  <si>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</si>
  <si>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</si>
  <si>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</si>
  <si>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</si>
  <si>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</si>
  <si>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</si>
  <si>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</si>
  <si>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</si>
  <si>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</si>
  <si>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</si>
  <si>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</si>
  <si>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</si>
  <si>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</si>
  <si>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</si>
  <si>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</si>
  <si>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</si>
  <si>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</si>
  <si>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</si>
  <si>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</si>
  <si>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</si>
  <si>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</si>
  <si>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</si>
  <si>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</si>
  <si>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</si>
  <si>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</si>
  <si>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</si>
  <si>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</si>
  <si>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</si>
  <si>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</si>
  <si>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</si>
  <si>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</si>
  <si>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</si>
  <si>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</si>
  <si>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</si>
  <si>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</si>
  <si>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</si>
  <si>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</si>
  <si>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</si>
  <si>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</si>
  <si>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</si>
  <si>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</si>
  <si>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</si>
  <si>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</si>
  <si>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</si>
  <si>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</si>
  <si>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</si>
  <si>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</si>
  <si>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</si>
  <si>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</si>
  <si>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</si>
  <si>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</si>
  <si>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</si>
  <si>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</si>
  <si>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</si>
  <si>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</si>
  <si>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</si>
  <si>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</si>
  <si>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</si>
  <si>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</si>
  <si>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</si>
  <si>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</si>
  <si>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</si>
  <si>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</si>
  <si>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</si>
  <si>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</si>
  <si>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</si>
  <si>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</si>
  <si>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</si>
  <si>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CONDULETE DE PVC, TIPO E, PARA ELETRODUTO DE PVC SOLDÁVEL DN 20 MM (1/2''), APARENTE - FORNECIMENTO E INSTALAÇÃO. AF_10/2022</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</si>
  <si>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</si>
  <si>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</si>
  <si>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</si>
  <si>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</si>
  <si>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</si>
  <si>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</si>
  <si>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</si>
  <si>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</si>
  <si>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</si>
  <si>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</si>
  <si>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</si>
  <si>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</si>
  <si>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</si>
  <si>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</si>
  <si>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</si>
  <si>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</si>
  <si>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</si>
  <si>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</si>
  <si>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</si>
  <si>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</si>
  <si>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</si>
  <si>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</si>
  <si>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</si>
  <si>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</si>
  <si>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</si>
  <si>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</si>
  <si>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</si>
  <si>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</si>
  <si>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</si>
  <si>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32 MM (1''),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</si>
  <si>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</si>
  <si>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</si>
  <si>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</si>
  <si>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</si>
  <si>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</si>
  <si>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</si>
  <si>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</si>
  <si>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</si>
  <si>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</si>
  <si>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</si>
  <si>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</si>
  <si>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</si>
  <si>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</si>
  <si>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</si>
  <si>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</si>
  <si>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</si>
  <si>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</si>
  <si>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</si>
  <si>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</si>
  <si>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</si>
  <si>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</si>
  <si>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</si>
  <si>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</si>
  <si>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</si>
  <si>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</si>
  <si>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</si>
  <si>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</si>
  <si>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</si>
  <si>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</si>
  <si>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</si>
  <si>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</si>
  <si>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</si>
  <si>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</si>
  <si>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</si>
  <si>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</si>
  <si>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</si>
  <si>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</si>
  <si>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</si>
  <si>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</si>
  <si>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</si>
  <si>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</si>
  <si>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</si>
  <si>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</si>
  <si>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</si>
  <si>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</si>
  <si>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</si>
  <si>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</si>
  <si>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</si>
  <si>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</si>
  <si>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</si>
  <si>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</si>
  <si>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</si>
  <si>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</si>
  <si>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</si>
  <si>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</si>
  <si>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</si>
  <si>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</si>
  <si>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</si>
  <si>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</si>
  <si>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</si>
  <si>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</si>
  <si>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</si>
  <si>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</si>
  <si>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</si>
  <si>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</si>
  <si>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</si>
  <si>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</si>
  <si>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</si>
  <si>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</si>
  <si>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</si>
  <si>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</si>
  <si>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</si>
  <si>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</si>
  <si>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</si>
  <si>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</si>
  <si>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</si>
  <si>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</si>
  <si>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</si>
  <si>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</si>
  <si>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</si>
  <si>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</si>
  <si>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</si>
  <si>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</si>
  <si>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</si>
  <si>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</si>
  <si>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</si>
  <si>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</si>
  <si>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</si>
  <si>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</si>
  <si>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</si>
  <si>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</si>
  <si>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</si>
  <si>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</si>
  <si>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</si>
  <si>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</si>
  <si>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</si>
  <si>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</si>
  <si>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</si>
  <si>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</si>
  <si>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</si>
  <si>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</si>
  <si>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</si>
  <si>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</si>
  <si>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</si>
  <si>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</si>
  <si>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</si>
  <si>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</si>
  <si>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</si>
  <si>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</si>
  <si>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</si>
  <si>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</si>
  <si>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</si>
  <si>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</si>
  <si>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</si>
  <si>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</si>
  <si>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</si>
  <si>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</si>
  <si>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</si>
  <si>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</si>
  <si>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</si>
  <si>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</si>
  <si>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</si>
  <si>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</si>
  <si>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</si>
  <si>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</si>
  <si>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</si>
  <si>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</si>
  <si>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</si>
  <si>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</si>
  <si>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</si>
  <si>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</si>
  <si>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</si>
  <si>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</si>
  <si>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</si>
  <si>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</si>
  <si>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</si>
  <si>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</si>
  <si>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</si>
  <si>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</si>
  <si>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</si>
  <si>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</si>
  <si>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</si>
  <si>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</si>
  <si>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</si>
  <si>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</si>
  <si>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</si>
  <si>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</si>
  <si>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</si>
  <si>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</si>
  <si>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</si>
  <si>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</si>
  <si>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</si>
  <si>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CPVC, SOLDÁVEL, DN 42MM, INSTALADO EM RAMAL DE DISTRIBUIÇÃO DE ÁGUA - FORNECIMENTO E INSTALAÇÃO. AF_06/2022</t>
  </si>
  <si>
    <t>TUBO PVC, SÉRIE R, ÁGUA PLUVIAL, DN 150 MM, FORNECIDO E INSTALADO EM RAMAL DE ENCAMINHAMENTO. AF_06/2022</t>
  </si>
  <si>
    <t>TUBO, PPR, DN 20, CLASSE PN20, INSTALADO EM RAMAL OU SUB-RAMAL DE ÁGUA - FORNECIMENTO E INSTALAÇÃO. AF_08/2022</t>
  </si>
  <si>
    <t>TUBO, PPR, DN 20, CLASSE PN25, INSTALADO EM RAMAL OU SUB-RAMAL DE ÁGUA - FORNECIMENTO E INSTALAÇÃO. AF_08/2022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</si>
  <si>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</si>
  <si>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</si>
  <si>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</si>
  <si>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</si>
  <si>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</si>
  <si>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</si>
  <si>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</si>
  <si>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</si>
  <si>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</si>
  <si>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</si>
  <si>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</si>
  <si>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</si>
  <si>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</si>
  <si>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</si>
  <si>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</si>
  <si>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</si>
  <si>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</si>
  <si>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</si>
  <si>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</si>
  <si>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REDUÇÃO, PVC, SOLDÁVEL, DN 32MM X 25MM, INSTALADO EM RAMAL OU SUB-RAMAL DE ÁGUA - FORNECIMENTO E INSTALAÇÃO. AF_06/2022</t>
  </si>
  <si>
    <t>UNIÃO, PVC, SOLDÁVEL, DN 25MM, INSTALADO EM RAMAL OU SUB-RAMAL DE ÁGUA - FORNECIMENTO E INSTALAÇÃO. AF_06/2022</t>
  </si>
  <si>
    <t>LUVA, PVC, SOLDÁVEL, DN 32MM, INSTALADO EM RAMAL OU SUB-RAMAL DE ÁGUA - FORNECIMENTO E INSTALAÇÃO. AF_06/2022</t>
  </si>
  <si>
    <t>UNIÃO, PVC, SOLDÁVEL, DN 32MM, INSTALADO EM RAMAL OU SUB-RAMAL DE ÁGUA - FORNECIMENTO E INSTALAÇÃO. AF_06/2022</t>
  </si>
  <si>
    <t>TE, PVC, SOLDÁVEL, DN 20MM, INSTALADO EM RAMAL OU SUB-RAMAL DE ÁGUA - FORNECIMENTO E INSTALAÇÃO. AF_06/2022</t>
  </si>
  <si>
    <t>TE, PVC, SOLDÁVEL, DN 25MM,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</si>
  <si>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</si>
  <si>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</si>
  <si>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</si>
  <si>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</si>
  <si>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</si>
  <si>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</si>
  <si>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</si>
  <si>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</si>
  <si>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</si>
  <si>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</si>
  <si>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</si>
  <si>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</si>
  <si>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</si>
  <si>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</si>
  <si>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</si>
  <si>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</si>
  <si>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</si>
  <si>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</si>
  <si>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</si>
  <si>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</si>
  <si>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</si>
  <si>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</si>
  <si>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UNIÃO, PVC, SOLDÁVEL, DN 25MM, INSTALADO EM RAMAL DE DISTRIBUIÇÃO DE ÁGUA - FORNECIMENTO E INSTALAÇÃO. AF_06/2022</t>
  </si>
  <si>
    <t>LUVA, PVC, SOLDÁVEL, DN 32MM, INSTALADO EM RAMAL DE DISTRIBUIÇÃO DE ÁGUA - FORNECIMENTO E INSTALAÇÃO. AF_06/2022</t>
  </si>
  <si>
    <t>LUVA DE REDUÇÃO, PVC, SOLDÁVEL, DN 40MM X 32MM, INSTALADO EM RAMAL DE DISTRIBUIÇÃO DE ÁGUA - FORNECIMENTO E INSTALAÇÃO. AF_06/2022</t>
  </si>
  <si>
    <t>UNIÃO, PVC, SOLDÁVEL, DN 32MM, INSTALADO EM RAMAL DE DISTRIBUIÇÃO DE ÁGUA - FORNECIMENTO E INSTALAÇÃO. AF_06/2022</t>
  </si>
  <si>
    <t>TE, PVC, SOLDÁVEL, DN 20MM,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</si>
  <si>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</si>
  <si>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</si>
  <si>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</si>
  <si>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</si>
  <si>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</si>
  <si>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</si>
  <si>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</si>
  <si>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</si>
  <si>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</si>
  <si>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</si>
  <si>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</si>
  <si>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</si>
  <si>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</si>
  <si>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</si>
  <si>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</si>
  <si>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</si>
  <si>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</si>
  <si>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</si>
  <si>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</si>
  <si>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</si>
  <si>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</si>
  <si>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</si>
  <si>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</si>
  <si>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</si>
  <si>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</si>
  <si>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</si>
  <si>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</si>
  <si>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</si>
  <si>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</si>
  <si>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</si>
  <si>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</si>
  <si>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</si>
  <si>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</si>
  <si>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</si>
  <si>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</si>
  <si>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</si>
  <si>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</si>
  <si>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</si>
  <si>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</si>
  <si>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</si>
  <si>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</si>
  <si>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</si>
  <si>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</si>
  <si>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</si>
  <si>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</si>
  <si>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</si>
  <si>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</si>
  <si>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</si>
  <si>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</si>
  <si>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</si>
  <si>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</si>
  <si>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</si>
  <si>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</si>
  <si>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</si>
  <si>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</si>
  <si>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UNIÃO, PVC, SOLDÁVEL, DN 32MM, INSTALADO EM PRUMADA DE ÁGUA - FORNECIMENTO E INSTALAÇÃO. AF_06/2022</t>
  </si>
  <si>
    <t>LUVA SIMPLES, PVC, SERIE R, ÁGUA PLUVIAL, DN 100 MM, JUNTA ELÁSTICA, FORNECIDO E INSTALADO EM RAMAL DE ENCAMINHAMENTO.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</si>
  <si>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</si>
  <si>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</si>
  <si>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</si>
  <si>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</si>
  <si>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</si>
  <si>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</si>
  <si>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</si>
  <si>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</si>
  <si>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</si>
  <si>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</si>
  <si>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</si>
  <si>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</si>
  <si>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TÊ, PVC, SERIE R, ÁGUA PLUVIAL, DN 100 X 100 MM, JUNTA ELÁSTICA, FORNECIDO E INSTALADO EM RAMAL DE ENCAMINHAMENTO.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</si>
  <si>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</si>
  <si>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</si>
  <si>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</si>
  <si>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</si>
  <si>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</si>
  <si>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</si>
  <si>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</si>
  <si>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</si>
  <si>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</si>
  <si>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</si>
  <si>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</si>
  <si>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</si>
  <si>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</si>
  <si>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UNIÃO, PVC, SOLDÁVEL, DN 50MM, INSTALADO EM PRUMADA DE ÁGUA - FORNECIMENTO E INSTALAÇÃO. AF_06/2022</t>
  </si>
  <si>
    <t>LUVA, PVC, SOLDÁVEL, DN 60MM, INSTALADO EM PRUMADA DE ÁGUA -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</si>
  <si>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</si>
  <si>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</si>
  <si>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</si>
  <si>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</si>
  <si>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</si>
  <si>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</si>
  <si>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</si>
  <si>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</si>
  <si>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</si>
  <si>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</si>
  <si>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</si>
  <si>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</si>
  <si>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</si>
  <si>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</si>
  <si>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</si>
  <si>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</si>
  <si>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</si>
  <si>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</si>
  <si>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</si>
  <si>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</si>
  <si>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</si>
  <si>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</si>
  <si>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</si>
  <si>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</si>
  <si>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</si>
  <si>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</si>
  <si>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</si>
  <si>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90 GRAUS, CPVC, SOLDÁVEL, DN 28MM, INSTALADO EM RAMAL OU SUB-RAMAL DE ÁGUA - FORNECIMENTO E INSTALAÇÃO. AF_06/2022</t>
  </si>
  <si>
    <t>LUVA, CPVC, SOLDÁVEL, DN 15MM, INSTALADO EM RAMAL OU SUB-RAMAL DE ÁGUA - FORNECIMENTO E INSTALAÇÃO. AF_06/2022</t>
  </si>
  <si>
    <t>LUVA DE TRANSIÇÃO, CPVC, SOLDÁVEL, DN22MM X 25MM, INSTALADO EM RAMAL OU SUB-RAMAL DE ÁGUA - FORNECIMENTO E INSTALAÇÃO. AF_06/2022</t>
  </si>
  <si>
    <t>TÊ DE INSPEÇÃO, PVC, SERIE R, ÁGUA PLUVIAL, DN 75 MM, JUNTA ELÁSTICA, FORNECIDO E INSTALADO EM CONDUTORES VERTICAIS DE ÁGUAS PLUVIAIS. AF_06/2022</t>
  </si>
  <si>
    <t>LUVA SIMPLES, PVC, SERIE R, ÁGUA PLUVIAL, DN 100 MM, JUNTA ELÁSTICA, FORNECIDO E INSTALADO EM CONDUTORES VERTICAIS DE ÁGUAS PLUVIAIS. AF_06/2022</t>
  </si>
  <si>
    <t>LUVA DE CORRER, PVC, SERIE R, ÁGUA PLUVIAL, DN 100 MM, JUNTA ELÁSTICA, FORNECIDO E INSTALADO EM CONDUTORES VERTICAIS DE ÁGUAS PLUVIAIS. AF_06/2022</t>
  </si>
  <si>
    <t>REDUÇÃO EXCÊNTRICA, PVC, SERIE R, ÁGUA PLUVIAL, DN 100 X 75 MM, JUNTA ELÁSTICA, FORNECIDO E INSTALADO EM CONDUTORES VERTICAIS DE ÁGUAS PLUVIAIS. AF_06/2022</t>
  </si>
  <si>
    <t>TÊ DE INSPEÇÃO, PVC, SERIE R, ÁGUA PLUVIAL, DN 100 MM, JUNTA ELÁSTICA, FORNECIDO E INSTALADO EM CONDUTORES VERTICAIS DE ÁGUAS PLUVIAIS. AF_06/2022</t>
  </si>
  <si>
    <t>LUVA SIMPLES, PVC, SERIE R, ÁGUA PLUVIAL, DN 150 MM, JUNTA ELÁSTICA, FORNECIDO E INSTALADO EM CONDUTORES VERTICAIS DE ÁGUAS PLUVIAIS. AF_06/2022</t>
  </si>
  <si>
    <t>LUVA DE CORRER, PVC, SERIE R, ÁGUA PLUVIAL, DN 150 MM, JUNTA ELÁSTICA, FORNECIDO E INSTALADO EM CONDUTORES VERTICAIS DE ÁGUAS PLUVIAIS. AF_06/2022</t>
  </si>
  <si>
    <t>REDUÇÃO EXCÊNTRICA, PVC, SERIE R, ÁGUA PLUVIAL, DN 150 X 100 MM, JUNTA ELÁSTICA, FORNECIDO E INSTALADO EM CONDUTORES VERTICAIS DE ÁGUAS PLUVIAIS. AF_06/2022</t>
  </si>
  <si>
    <t>TÊ DE INSPEÇÃO, PVC, SERIE R, ÁGUA PLUVIAL, DN 150 X 100 MM, JUNTA ELÁSTICA, FORNECIDO E INSTALADO EM CONDUTORES VERTICAIS DE ÁGUAS PLUVIAIS. AF_06/2022</t>
  </si>
  <si>
    <t>JUNÇÃO SIMPLES, PVC, SERIE R, ÁGUA PLUVIAL, DN 75 X 75 MM, JUNTA ELÁSTICA, FORNECIDO E INSTALADO EM CONDUTORES VERTICAIS DE ÁGUAS PLUVIAIS. AF_06/2022</t>
  </si>
  <si>
    <t>TÊ, PVC, SERIE R, ÁGUA PLUVIAL, DN 75 X 75 MM, JUNTA ELÁSTICA, FORNECIDO E INSTALADO EM CONDUTORES VERTICAIS DE ÁGUAS PLUVIAIS.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</si>
  <si>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</si>
  <si>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</si>
  <si>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</si>
  <si>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</si>
  <si>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</si>
  <si>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</si>
  <si>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</si>
  <si>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</si>
  <si>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TÊ, PVC, SERIE R, ÁGUA PLUVIAL, DN 150 X 150 MM, JUNTA ELÁSTICA, FORNECIDO E INSTALADO EM CONDUTORES VERTICAIS DE ÁGUAS PLUVIAIS. AF_06/2022</t>
  </si>
  <si>
    <t>TÊ, PVC, SERIE R, ÁGUA PLUVIAL, DN 150 X 100 MM, JUNTA ELÁSTICA, FORNECIDO E INSTALADO EM CONDUTORES VERTICAIS DE ÁGUAS PLUVIAIS. AF_06/2022</t>
  </si>
  <si>
    <t>CURVA 90 GRAUS, CPVC, SOLDÁVEL, DN 22MM, INSTALADO EM RAMAL DE DISTRIBUIÇÃO DE ÁGUA - FORNECIMENTO E INSTALAÇÃO. AF_06/2022</t>
  </si>
  <si>
    <t>JOELHO 90 GRAUS, PVC, SERIE NORMAL, ESGOTO PREDIAL, DN 40 MM, JUNTA SOLDÁVEL, FORNECIDO E INSTALADO EM RAMAL DE DESCARGA OU RAMAL DE ESGOTO SANITÁRIO. AF_08/2022</t>
  </si>
  <si>
    <t>JOELHO 45 GRAUS, PVC, SERIE NORMAL, ESGOTO PREDIAL, DN 40 MM, JUNTA SOLDÁVEL, FORNECIDO E INSTALADO EM RAMAL DE DESCARGA OU RAMAL DE ESGOTO SANITÁRIO. AF_08/2022</t>
  </si>
  <si>
    <t>CURVA CURTA 90 GRAUS, PVC, SERIE NORMAL, ESGOTO PREDIAL, DN 40 MM, JUNTA SOLDÁVEL, FORNECIDO E INSTALADO EM RAMAL DE DESCARGA OU RAMAL DE ESGOTO SANITÁRIO. AF_08/2022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</si>
  <si>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</si>
  <si>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</si>
  <si>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</si>
  <si>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</si>
  <si>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CURVA LONGA 90 GRAUS, PVC, SERIE NORMAL, ESGOTO PREDIAL, DN 50 MM, JUNTA ELÁSTICA, FORNECIDO E INSTALADO EM RAMAL DE DESCARGA OU RAMAL DE ESGOTO SANITÁRIO. AF_08/2022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</si>
  <si>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</si>
  <si>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</si>
  <si>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</si>
  <si>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</si>
  <si>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</si>
  <si>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</si>
  <si>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CURVA CURTA 90 GRAUS, PVC, SERIE NORMAL, ESGOTO PREDIAL, DN 100 MM, JUNTA ELÁSTICA, FORNECIDO E INSTALADO EM RAMAL DE DESCARGA OU RAMAL DE ESGOTO SANITÁRIO. AF_08/2022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</si>
  <si>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</si>
  <si>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</si>
  <si>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</si>
  <si>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</si>
  <si>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</si>
  <si>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</si>
  <si>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</si>
  <si>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</si>
  <si>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</si>
  <si>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</si>
  <si>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</si>
  <si>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</si>
  <si>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</si>
  <si>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</si>
  <si>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</si>
  <si>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</si>
  <si>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</si>
  <si>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</si>
  <si>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</si>
  <si>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</si>
  <si>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</si>
  <si>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</si>
  <si>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</si>
  <si>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</si>
  <si>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</si>
  <si>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</si>
  <si>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</si>
  <si>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</si>
  <si>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</si>
  <si>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</si>
  <si>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</si>
  <si>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</si>
  <si>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</si>
  <si>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</si>
  <si>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</si>
  <si>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</si>
  <si>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</si>
  <si>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</si>
  <si>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</si>
  <si>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</si>
  <si>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SIMPLES, PVC, SERIE NORMAL, ESGOTO PREDIAL, DN 75 MM, JUNTA ELÁSTICA, FORNECIDO E INSTALADO EM PRUMADA DE ESGOTO SANITÁRIO OU VENTILAÇÃO. AF_08/2022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</si>
  <si>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</si>
  <si>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</si>
  <si>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DE CORRER, PVC, SERIE NORMAL, ESGOTO PREDIAL, DN 100 MM, JUNTA ELÁSTICA, FORNECIDO E INSTALADO EM PRUMADA DE ESGOTO SANITÁRIO OU VENTILAÇÃO. AF_08/2022</t>
  </si>
  <si>
    <t>TE, PVC, SERIE NORMAL, ESGOTO PREDIAL, DN 50 X 50 MM, JUNTA ELÁSTICA, FORNECIDO E INSTALADO EM PRUMADA DE ESGOTO SANITÁRIO OU VENTILAÇÃO. AF_08/2022</t>
  </si>
  <si>
    <t>JUNÇÃO SIMPLES, PVC, SERIE NORMAL, ESGOTO PREDIAL, DN 50 X 50 MM, JUNTA ELÁSTICA, FORNECIDO E INSTALADO EM PRUMADA DE ESGOTO SANITÁRIO OU VENTILAÇÃO. AF_08/2022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</si>
  <si>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</si>
  <si>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</si>
  <si>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</si>
  <si>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</si>
  <si>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</si>
  <si>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</si>
  <si>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</si>
  <si>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</si>
  <si>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</si>
  <si>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</si>
  <si>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</si>
  <si>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</si>
  <si>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</si>
  <si>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</si>
  <si>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</si>
  <si>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</si>
  <si>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</si>
  <si>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</si>
  <si>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</si>
  <si>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</si>
  <si>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</si>
  <si>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</si>
  <si>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</si>
  <si>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</si>
  <si>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</si>
  <si>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</si>
  <si>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</si>
  <si>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</si>
  <si>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</si>
  <si>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</si>
  <si>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</si>
  <si>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</si>
  <si>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</si>
  <si>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</si>
  <si>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</si>
  <si>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</si>
  <si>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</si>
  <si>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</si>
  <si>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</si>
  <si>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</si>
  <si>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</si>
  <si>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</si>
  <si>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</si>
  <si>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</si>
  <si>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</si>
  <si>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</si>
  <si>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</si>
  <si>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</si>
  <si>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</si>
  <si>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</si>
  <si>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</si>
  <si>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</si>
  <si>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</si>
  <si>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</si>
  <si>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</si>
  <si>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</si>
  <si>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</si>
  <si>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</si>
  <si>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</si>
  <si>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</si>
  <si>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</si>
  <si>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</si>
  <si>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</si>
  <si>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</si>
  <si>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</si>
  <si>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</si>
  <si>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</si>
  <si>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</si>
  <si>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</si>
  <si>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</si>
  <si>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</si>
  <si>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</si>
  <si>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</si>
  <si>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</si>
  <si>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</si>
  <si>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</si>
  <si>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</si>
  <si>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</si>
  <si>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</si>
  <si>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</si>
  <si>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</si>
  <si>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</si>
  <si>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</si>
  <si>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</si>
  <si>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</si>
  <si>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</si>
  <si>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</si>
  <si>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</si>
  <si>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</si>
  <si>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</si>
  <si>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</si>
  <si>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</si>
  <si>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</si>
  <si>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</si>
  <si>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</si>
  <si>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</si>
  <si>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</si>
  <si>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</si>
  <si>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</si>
  <si>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</si>
  <si>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</si>
  <si>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</si>
  <si>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</si>
  <si>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</si>
  <si>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</si>
  <si>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</si>
  <si>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</si>
  <si>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</si>
  <si>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</si>
  <si>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</si>
  <si>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</si>
  <si>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</si>
  <si>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</si>
  <si>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</si>
  <si>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</si>
  <si>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</si>
  <si>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</si>
  <si>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</si>
  <si>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</si>
  <si>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</si>
  <si>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</si>
  <si>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</si>
  <si>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</si>
  <si>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</si>
  <si>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</si>
  <si>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</si>
  <si>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</si>
  <si>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</si>
  <si>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</si>
  <si>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</si>
  <si>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</si>
  <si>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</si>
  <si>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</si>
  <si>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</si>
  <si>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</si>
  <si>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</si>
  <si>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</si>
  <si>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</si>
  <si>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</si>
  <si>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</si>
  <si>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</si>
  <si>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</si>
  <si>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</si>
  <si>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</si>
  <si>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</si>
  <si>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</si>
  <si>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</si>
  <si>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</si>
  <si>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</si>
  <si>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</si>
  <si>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</si>
  <si>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</si>
  <si>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</si>
  <si>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</si>
  <si>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</si>
  <si>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</si>
  <si>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</si>
  <si>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</si>
  <si>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</si>
  <si>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</si>
  <si>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</si>
  <si>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</si>
  <si>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</si>
  <si>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</si>
  <si>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</si>
  <si>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</si>
  <si>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</si>
  <si>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</si>
  <si>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</si>
  <si>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</si>
  <si>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</si>
  <si>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</si>
  <si>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</si>
  <si>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</si>
  <si>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</si>
  <si>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</si>
  <si>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</si>
  <si>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</si>
  <si>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</si>
  <si>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</si>
  <si>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</si>
  <si>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</si>
  <si>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</si>
  <si>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</si>
  <si>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</si>
  <si>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</si>
  <si>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</si>
  <si>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</si>
  <si>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</si>
  <si>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</si>
  <si>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</si>
  <si>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</si>
  <si>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</si>
  <si>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</si>
  <si>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</si>
  <si>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</si>
  <si>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</si>
  <si>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</si>
  <si>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</si>
  <si>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</si>
  <si>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</si>
  <si>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</si>
  <si>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</si>
  <si>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</si>
  <si>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</si>
  <si>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</si>
  <si>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</si>
  <si>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</si>
  <si>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</si>
  <si>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</si>
  <si>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</si>
  <si>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</si>
  <si>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</si>
  <si>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</si>
  <si>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</si>
  <si>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</si>
  <si>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</si>
  <si>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</si>
  <si>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</si>
  <si>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</si>
  <si>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</si>
  <si>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</si>
  <si>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</si>
  <si>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</si>
  <si>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</si>
  <si>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</si>
  <si>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</si>
  <si>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</si>
  <si>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</si>
  <si>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</si>
  <si>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</si>
  <si>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</si>
  <si>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</si>
  <si>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</si>
  <si>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</si>
  <si>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</si>
  <si>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</si>
  <si>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</si>
  <si>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</si>
  <si>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</si>
  <si>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</si>
  <si>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</si>
  <si>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</si>
  <si>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</si>
  <si>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</si>
  <si>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</si>
  <si>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</si>
  <si>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</si>
  <si>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</si>
  <si>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</si>
  <si>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</si>
  <si>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</si>
  <si>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</si>
  <si>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</si>
  <si>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</si>
  <si>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</si>
  <si>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</si>
  <si>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</si>
  <si>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</si>
  <si>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</si>
  <si>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</si>
  <si>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</si>
  <si>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</si>
  <si>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</si>
  <si>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</si>
  <si>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</si>
  <si>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</si>
  <si>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</si>
  <si>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</si>
  <si>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</si>
  <si>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</si>
  <si>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</si>
  <si>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</si>
  <si>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</si>
  <si>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</si>
  <si>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</si>
  <si>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</si>
  <si>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</si>
  <si>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</si>
  <si>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</si>
  <si>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</si>
  <si>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</si>
  <si>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</si>
  <si>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</si>
  <si>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</si>
  <si>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</si>
  <si>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</si>
  <si>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</si>
  <si>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</si>
  <si>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</si>
  <si>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</si>
  <si>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</si>
  <si>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</si>
  <si>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</si>
  <si>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</si>
  <si>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</si>
  <si>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</si>
  <si>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</si>
  <si>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</si>
  <si>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</si>
  <si>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</si>
  <si>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</si>
  <si>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</si>
  <si>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</si>
  <si>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</si>
  <si>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</si>
  <si>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</si>
  <si>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</si>
  <si>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</si>
  <si>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</si>
  <si>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</si>
  <si>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</si>
  <si>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</si>
  <si>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</si>
  <si>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BUCHA DE REDUÇÃO, PVC, SOLDÁVEL, DN 40MM X 32MM,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</si>
  <si>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</si>
  <si>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</si>
  <si>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</si>
  <si>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BUCHA DE REDUÇÃO, LONGA, PVC, SOLDÁVEL, DN 50 X 25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</si>
  <si>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</si>
  <si>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</si>
  <si>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</si>
  <si>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</si>
  <si>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</si>
  <si>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</si>
  <si>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</si>
  <si>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</si>
  <si>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</si>
  <si>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</si>
  <si>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</si>
  <si>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</si>
  <si>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</si>
  <si>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</si>
  <si>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</si>
  <si>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</si>
  <si>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</si>
  <si>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</si>
  <si>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</si>
  <si>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</si>
  <si>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</si>
  <si>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</si>
  <si>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</si>
  <si>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</si>
  <si>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</si>
  <si>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</si>
  <si>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</si>
  <si>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</si>
  <si>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</si>
  <si>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</si>
  <si>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</si>
  <si>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</si>
  <si>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</si>
  <si>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</si>
  <si>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</si>
  <si>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</si>
  <si>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</si>
  <si>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</si>
  <si>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</si>
  <si>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</si>
  <si>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</si>
  <si>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</si>
  <si>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</si>
  <si>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</si>
  <si>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</si>
  <si>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</si>
  <si>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</si>
  <si>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</si>
  <si>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</si>
  <si>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</si>
  <si>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</si>
  <si>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</si>
  <si>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</si>
  <si>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</si>
  <si>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</si>
  <si>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</si>
  <si>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</si>
  <si>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</si>
  <si>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</si>
  <si>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</si>
  <si>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</si>
  <si>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</si>
  <si>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</si>
  <si>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</si>
  <si>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</si>
  <si>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</si>
  <si>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</si>
  <si>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</si>
  <si>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</si>
  <si>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</si>
  <si>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</si>
  <si>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</si>
  <si>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</si>
  <si>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</si>
  <si>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</si>
  <si>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</si>
  <si>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</si>
  <si>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</si>
  <si>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</si>
  <si>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</si>
  <si>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</si>
  <si>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</si>
  <si>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</si>
  <si>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</si>
  <si>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</si>
  <si>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</si>
  <si>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</si>
  <si>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</si>
  <si>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</si>
  <si>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</si>
  <si>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</si>
  <si>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</si>
  <si>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</si>
  <si>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</si>
  <si>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</si>
  <si>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</si>
  <si>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</si>
  <si>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</si>
  <si>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</si>
  <si>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</si>
  <si>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</si>
  <si>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</si>
  <si>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</si>
  <si>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</si>
  <si>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TAMPA CIRCULAR PARA ESGOTO E DRENAGEM, EM CONCRETO PRÉ-MOLDADO, DIÂMETRO INTERNO = 0,60 M E ALTURA = 0,10 M. AF_12/2020</t>
  </si>
  <si>
    <t>TIL (TUBO DE INSPEÇÃO E LIMPEZA) RADIAL PARA ESGOTO, EM PVC, DN 300X200 MM. AF_12/2020</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</si>
  <si>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</si>
  <si>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</si>
  <si>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</si>
  <si>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</si>
  <si>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</si>
  <si>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</si>
  <si>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</si>
  <si>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</si>
  <si>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</si>
  <si>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</si>
  <si>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</si>
  <si>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</si>
  <si>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</si>
  <si>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</si>
  <si>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</si>
  <si>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</si>
  <si>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</si>
  <si>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</si>
  <si>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</si>
  <si>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</si>
  <si>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</si>
  <si>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</si>
  <si>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</si>
  <si>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</si>
  <si>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</si>
  <si>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</si>
  <si>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</si>
  <si>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</si>
  <si>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</si>
  <si>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</si>
  <si>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</si>
  <si>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</si>
  <si>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</si>
  <si>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</si>
  <si>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</si>
  <si>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</si>
  <si>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</si>
  <si>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</si>
  <si>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</si>
  <si>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</si>
  <si>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</si>
  <si>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</si>
  <si>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</si>
  <si>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</si>
  <si>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</si>
  <si>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</si>
  <si>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</si>
  <si>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</si>
  <si>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</si>
  <si>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</si>
  <si>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</si>
  <si>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</si>
  <si>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</si>
  <si>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</si>
  <si>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</si>
  <si>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</si>
  <si>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</si>
  <si>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</si>
  <si>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</si>
  <si>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</si>
  <si>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</si>
  <si>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</si>
  <si>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</si>
  <si>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</si>
  <si>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</si>
  <si>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</si>
  <si>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</si>
  <si>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</si>
  <si>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</si>
  <si>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</si>
  <si>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</si>
  <si>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</si>
  <si>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</si>
  <si>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</si>
  <si>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</si>
  <si>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</si>
  <si>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</si>
  <si>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</si>
  <si>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</si>
  <si>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</si>
  <si>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</si>
  <si>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</si>
  <si>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</si>
  <si>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</si>
  <si>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FORNECIMENTO E INSTALAÇÃO DE SUPORTE DE MADEIRA PARA PLACAS DE SINALIZAÇÃO, EM SOLO, COM H= DE 2,0 M E SEÇÃO DE 7,5 X 7,5 CM. AF_03/2022</t>
  </si>
  <si>
    <t>FORNECIMENTO E INSTALAÇÃO DE SUPORTE DE MADEIRA PARA PLACAS DE SINALIZAÇÃO, EM BASE DE CONCRETO, COM H= DE 2,0 M E SEÇÃO DE 7,5 X 7,5 CM. AF_03/2022</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</si>
  <si>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</si>
  <si>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</si>
  <si>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</si>
  <si>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</si>
  <si>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FUNDO PULVERIZADA SOBRE PERFIL METÁLICO EXECUTADO EM FÁBRICA (POR DEMÃO). AF_01/2020_PE</t>
  </si>
  <si>
    <t>PINTURA COM TINTA EPOXÍDICA DE ACABAMENTO PULVERIZADA SOBRE PERFIL METÁLICO EXECUTADO EM FÁBRICA (POR DEMÃO). AF_01/2020_PE</t>
  </si>
  <si>
    <t>PINTURA COM TINTA ACRÍLICA DE FUNDO PULVERIZADA SOBRE SUPERFÍCIES METÁLICAS (EXCETO PERFIL) EXECUTADO EM OBRA (POR DEMÃO). AF_01/2020_PE</t>
  </si>
  <si>
    <t>PINTURA COM TINTA ACRÍLICA DE ACABAMENTO PULVERIZADA SOBRE SUPERFÍCIES METÁLICAS (EXCETO PERFIL) EXECUTADO EM OBRA (POR DEMÃO). AF_01/2020_PE</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</si>
  <si>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</si>
  <si>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(POR DEMÃO). AF_01/2020_PE</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</si>
  <si>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</si>
  <si>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(POR DEMÃO). AF_01/2020_PE</t>
  </si>
  <si>
    <t>PINTURA COM TINTA EPOXÍDICA DE ACABAMENTO PULVERIZADA SOBRE PERFIL METÁLICO EXECUTADO EM FÁBRICA (02 DEMÃOS). AF_01/2020_PE</t>
  </si>
  <si>
    <t>PINTURA COM TINTA ACRÍLICA DE ACABAMENTO PULVERIZADA SOBRE SUPERFÍCIES METÁLICAS (EXCETO PERFIL) EXECUTADO EM OBRA (02 DEMÃOS). AF_01/2020_PE</t>
  </si>
  <si>
    <t>PINTURA COM TINTA ALQUÍDICA DE ACABAMENTO (ESMALTE SINTÉTICO ACETINADO) PULVERIZADA SOBRE SUPERFÍCIES METÁLICAS (EXCETO PERFIL) EXECUTADO EM OBRA (02 DEMÃOS). AF_01/2020_PE</t>
  </si>
  <si>
    <t>PINTURA COM TINTA ALQUÍDICA DE ACABAMENTO (ESMALTE SINTÉTICO BRILHANTE) PULVERIZADA SOBRE SUPERFÍCIES METÁLICAS (EXCETO PERFIL) EXECUTADO EM OBRA (02 DEMÃOS). AF_01/2020_PE</t>
  </si>
  <si>
    <t>PINTURA COM TINTA ALQUÍDICA DE ACABAMENTO (ESMALTE SINTÉTICO FOSCO) PULVERIZADA SOBRE SUPERFÍCIES METÁLICAS (EXCETO PERFIL) EXECUTADO EM OBRA (02 DEMÃOS). AF_01/2020_PE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</si>
  <si>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</si>
  <si>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</si>
  <si>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</si>
  <si>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</si>
  <si>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</si>
  <si>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</si>
  <si>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PISO PODOTÁTIL DE ALERTA OU DIRECIONAL, DE BORRACHA, ASSENTADO SOBRE ARGAMASSA. AF_05/2020</t>
  </si>
  <si>
    <t>PISO EM GRANILITE, MARMORITE OU GRANITINA EM AMBIENTES INTERNOS, COM ESPESSURA DE 8 MM, INCLUSO MISTURA EM BETONEIRA, COLOCAÇÃO DAS JUNTAS, APLICAÇÃO DO PISO, 4 POLIMENTOS COM POLITRIZ, ESTUCAMENTO, SELADOR E CERA. AF_06/2022</t>
  </si>
  <si>
    <t>EXECUÇÃO DE PASSEIO (CALÇADA) OU PISO DE CONCRETO COM CONCRETO MOLDADO IN LOCO, FEITO EM OBRA,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</si>
  <si>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</si>
  <si>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</si>
  <si>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</si>
  <si>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</si>
  <si>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</si>
  <si>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</si>
  <si>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</si>
  <si>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</si>
  <si>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</si>
  <si>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</si>
  <si>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</si>
  <si>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EQUIPAMENTO DE PROJEÇÃO. ARGAMASSA TRAÇO 1:3 COM PREPARO MANUAL.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</si>
  <si>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</si>
  <si>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</si>
  <si>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</si>
  <si>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</si>
  <si>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</si>
  <si>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</si>
  <si>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</si>
  <si>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</si>
  <si>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</si>
  <si>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</si>
  <si>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</si>
  <si>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</si>
  <si>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</si>
  <si>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</si>
  <si>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</si>
  <si>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</si>
  <si>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</si>
  <si>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</si>
  <si>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</si>
  <si>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</si>
  <si>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</si>
  <si>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</si>
  <si>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</si>
  <si>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</si>
  <si>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</si>
  <si>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</si>
  <si>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</si>
  <si>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</si>
  <si>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</si>
  <si>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</si>
  <si>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</si>
  <si>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</si>
  <si>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</si>
  <si>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</si>
  <si>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</si>
  <si>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</si>
  <si>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</si>
  <si>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</si>
  <si>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</si>
  <si>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</si>
  <si>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</si>
  <si>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</si>
  <si>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</si>
  <si>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</si>
  <si>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</si>
  <si>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</si>
  <si>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</si>
  <si>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</si>
  <si>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</si>
  <si>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</si>
  <si>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</si>
  <si>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</si>
  <si>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</si>
  <si>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</si>
  <si>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</si>
  <si>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</si>
  <si>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</si>
  <si>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</si>
  <si>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</si>
  <si>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</si>
  <si>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</si>
  <si>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</si>
  <si>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</si>
  <si>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</si>
  <si>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</si>
  <si>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</si>
  <si>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</si>
  <si>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</si>
  <si>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</si>
  <si>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</si>
  <si>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</si>
  <si>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</si>
  <si>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</si>
  <si>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</si>
  <si>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</si>
  <si>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</si>
  <si>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</si>
  <si>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</si>
  <si>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</si>
  <si>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</si>
  <si>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</si>
  <si>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</si>
  <si>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</si>
  <si>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</si>
  <si>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</si>
  <si>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</si>
  <si>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</si>
  <si>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</si>
  <si>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</si>
  <si>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</si>
  <si>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</si>
  <si>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</si>
  <si>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</si>
  <si>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</si>
  <si>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</si>
  <si>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</si>
  <si>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</si>
  <si>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</si>
  <si>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</si>
  <si>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</si>
  <si>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</si>
  <si>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</si>
  <si>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</si>
  <si>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</si>
  <si>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</si>
  <si>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</si>
  <si>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</si>
  <si>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BSTC Ø800mm</t>
  </si>
  <si>
    <t>CANTEIRO DE OBRA</t>
  </si>
  <si>
    <t>SERVIÇOS FINAIS</t>
  </si>
  <si>
    <t>Valor Unit</t>
  </si>
  <si>
    <t>Equipamentos</t>
  </si>
  <si>
    <t>Insumo</t>
  </si>
  <si>
    <t>ED-29823</t>
  </si>
  <si>
    <t>TAPUME FIXO DE PROTEÇÃO PARA FECHAMENTO DE OBRA EM TELHA METÁLICA GALVANIZADA, TIPO TRAPEZOIDAL, ESP. 0,5MM, COM MÓDULO NA DIMENSÃO DE (300X220)CM, COM REAPROVEITAMENTO, EXCLUSIVE PINTURA ESMALTE, INCLUSIVE PONTALETE E FIXAÇÃO</t>
  </si>
  <si>
    <t>ED-28163</t>
  </si>
  <si>
    <t>RASTELAMENTO DE ÁREA COM AFASTAMENTO DE ATÉ VINTE (20) METROS, EXCLUSIVE CAPINA OU ROÇADA MANUAL</t>
  </si>
  <si>
    <t>ED-28162</t>
  </si>
  <si>
    <t>ROÇADA MANUAL DE TERRENO COM ROÇADEIRA COSTAL, EXCLUSIVE RASTELAMENTO E QUEIMA</t>
  </si>
  <si>
    <t>DESMATAMENTO, DESTOCAMENTO E LIMPEZA, INCLUSIVE TRANSPORTE ATÉ CINQUENTA (50) METROS</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</si>
  <si>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</si>
  <si>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</si>
  <si>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TELHADO</t>
  </si>
  <si>
    <t>REMOÇÃO DE CALHA EM CHAPA GALVANIZADA OU EM PVC, COM REAPROVEITAMENTO, INCLUSIVE AFASTAMENTO E EMPILHAMENTO, EXCLUSIVE TRANSPORTE E RETIRADA DO MATERIAL REMOVIDO NÃO REAPROVEITÁVEL</t>
  </si>
  <si>
    <t>REMOÇÃO MANUAL DE CONDUTOR EM PVC OU METÁLICO, COM REAPROVEITAMENTO, INCLUSIVE AFASTAMENTO E EMPILHAMENTO, EXCLUSIVE TRANSPORTE E RETIRADA DO MATERIAL REMOVIDO NÃO REAPROVEITÁVEL</t>
  </si>
  <si>
    <t>REMOÇÃO MANUAL DE ENGRADAMENTO PARA TELHA TIPO CALHA ESTRUTURAL EM FIBROCIMENTO, COM REAPROVEITAMENTO, INCLUSIVE AFASTAMENTO E EMPILHAMENTO, EXCLUSIVE TRANSPORTE E RETIRADA DO MATERIAL REMOVIDO NÃO REAPROVEITÁVEL</t>
  </si>
  <si>
    <t>REMOÇÃO MANUAL DE ENGRADAMENTO PARA TELHA TIPO CERÂMICA OU CONCRETO, INCLUSIVE AFASTAMENTO E EMPILHAMENTO, EXCLUSIVE TRANSPORTE E RETIRADA DO MATERIAL REMOVIDO NÃO REAPROVEITÁVEL</t>
  </si>
  <si>
    <t>REMOÇÃO MANUAL DE ENGRADAMENTO PARA TELHA TIPO METÁLICA, PVC OU FIBROCIMENTO,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</si>
  <si>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</si>
  <si>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EM FIBROCIMENTO, TIPO ONDULADA, COM REAPROVEITAMENTO, INCLUSIVE AFASTAMENTO E EMPILHAMENTO, EXCLUSIVE TRANSPORTE E RETIRADA DO MATERIAL REMOVIDO NÃO REAPROVEITÁVEL</t>
  </si>
  <si>
    <t>REMOÇÃO MANUAL DE TELHA CERÂMICA, COM REAPROVEITAMENTO, INCLUSIVE AFASTAMENTO E EMPILHAMENTO, EXCLUSIVE TRANSPORTE E RETIRADA DO MATERIAL REMOVIDO NÃO REAPROVEITÁVEL</t>
  </si>
  <si>
    <t>REMOÇÃO MANUAL DE TELHA EM FIBROCIMENTO, TIPO CALHA ESTRUTURAL, COM REAPROVEITAMENTO, INCLUSIVE IÇAMENTO,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</si>
  <si>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</si>
  <si>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DEMOLIÇÃO E REMOÇÃO DE INSTALAÇÃO</t>
  </si>
  <si>
    <t>DEMOLIÇÃO MANUAL DE TUBULAÇÕES EMBUTIDAS DE REDE (ÁGUA, ELÉTRICA, GASES, ETC.), INCLUSIVE RASGO EM ALVENARIA, REMOÇÃO DE ACESSÓRIOS DE FIXAÇÃO, AFASTAMENTO E EMPILHAMENTO, EXCLUSIVE TRANSPORTE E RETIRADA DO MATERIAL DEMOLIDO</t>
  </si>
  <si>
    <t>REMOÇÃO MANUAL DE INTERFONE, COM REAPROVEITAMENTO, INCLUSIVE AFASTAMENTO E EMPILHAMENTO, EXCLUSIVE TRANSPORTE E RETIRADA DO MATERIAL REMOVIDO NÃO REAPROVEITÁVEL</t>
  </si>
  <si>
    <t>REMOÇÃO MANUAL DE LUMINÁRIA COMERCIAL, EMBUTIDA OU SOBREPOR, COM REAPROVEITAMENTO, INCLUSIVE AFASTAMENTO E EMPILHAMENTO, EXCLUSIVE TRANSPORTE E RETIRADA DO MATERIAL REMOVIDO NÃO REAPROVEITÁVEL</t>
  </si>
  <si>
    <t>REMOÇÃO MANUAL DE LUMINÁRIA COMPACTA (PLAFON, PAINEL LED, ETC.) EMBUTIDA OU SOBREPOR, COM REAPROVEITAMENTO, INCLUSIVE AFASTAMENTO E EMPILHAMENTO, EXCLUSIVE TRANSPORTE E RETIRADA DO MATERIAL REMOVIDO NÃO REAPROVEITÁVEL</t>
  </si>
  <si>
    <t>REMOÇÃO MANUAL DE REDES DE DUTOS PARA CLIMATIZAÇÃO, INCLUSIVE AFASTAMENTO E EMPILHAMENTO, EXCLUSIVE TRANSPORTE E RETIRADA DO MATERIAL REMOVIDO NÃO REAPROVEITÁVEL</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</si>
  <si>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</si>
  <si>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MANUAL DE FORRO DE CHAPA OU PLACA DE GESSO, INCLUSIVE DEMOLIÇÃO DA ESTRUTURA DE SUSTENTAÇÃO, AFASTAMENTO E EMPILHAMENTO, EXCLUSIVE TRANSPORTE E RETIRADA DO MATERIAL DEMOLIDO</t>
  </si>
  <si>
    <t>REMOÇÃO DE FORRO</t>
  </si>
  <si>
    <t>REMOÇÃO MANUAL DE FORRO DE PLACAS (GESSO, MINERAL, FIBRA, ISOPOR, COLMEIA, PVC, ETC.), COM REAPROVEITAMENTO, INCLUSIVE AFASTAMENTO E EMPILHAMENTO, EXCLUSIVE DEMOLIÇÃO DA ESTRUTURA DE SUSTENTAÇÃO,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</si>
  <si>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</si>
  <si>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</si>
  <si>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</si>
  <si>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</si>
  <si>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DE ESQUADRIA</t>
  </si>
  <si>
    <t>REMOÇÃO MANUAL DE CONJUNTO DE ALIZARES, COM REAPROVEITAMENTO, INCLUSIVE AFASTAMENTO E EMPILHAMENTO, EXCLUSIVE TRANSPORTE E RETIRADA DO MATERIAL REMOVIDO NÃO REAPROVEITÁVEL</t>
  </si>
  <si>
    <t>REMOÇÃO MANUAL DE CONJUNTO DE FERRAGENS (DOBRADIÇAS, FECHADURA E MAÇANETAS), COM REAPROVEITAMENTO, INCLUSIVE AFASTAMENTO E EMPILHAMENTO, EXCLUSIVE TRANSPORTE E RETIRADA DO MATERIAL REMOVIDO NÃO REAPROVEITÁVEL</t>
  </si>
  <si>
    <t>REMOÇÃO MANUAL DE ESQUADRIA EM MADEIRA, COM REAPROVEITAMENTO, INCLUSIVE REMOÇÃO DE MARCO/ALIZAR/GUARNIÇÕES, AFASTAMENTO E EMPILHAMENTO, EXCLUSIVE TRANSPORTE E RETIRADA DO MATERIAL REMOVIDO NÃO REAPROVEITÁVEL</t>
  </si>
  <si>
    <t>REMOÇÃO MANUAL DE ESQUADRIA METÁLICA, COM REAPROVEITAMENTO, INCLUSIVE MARCO/ALIZAR/GUARNIÇÕES, AFASTAMENTO E EMPILHAMENTO, EXCLUSIVE TRANSPORTE E RETIRADA DO MATERIAL REMOVIDO NÃO REAPROVEITÁVEL</t>
  </si>
  <si>
    <t>REMOÇÃO MANUAL DE FOLHA DE PORTA OU JANELA DE MADEIRA OU METÁLICA, COM REAPROVEITAMENTO, INCLUSIVE AFASTAMENTO E EMPILHAMENTO, EXCLUSIVE TRANSPORTE E RETIRADA DO MATERIAL REMOVIDO NÃO REAPROVEITÁVEL</t>
  </si>
  <si>
    <t>REMOÇÃO MANUAL DE MARCO EM MADEIRA OU METÁLICO, COM REAPROVEITAMENTO, INCLUSIVE AFASTAMENTO E EMPILHAMENTO, EXCLUSIVE TRANSPORTE E RETIRADA DO MATERIAL REMOVIDO NÃO REAPROVEITÁVEL</t>
  </si>
  <si>
    <t>DEMOLIÇÃO MANUAL DE IMPERMEABILIZAÇÃO E PROTEÇÃO MECÂNICA, INCLUSIVE AFASTAMENTO E EMPILHAMENTO, EXCLUSIVE TRANSPORTE E RETIRADA DO MATERIAL DEMOLIDO</t>
  </si>
  <si>
    <t>REMOÇÃO DE LOUÇA E ACESSÓRIOS</t>
  </si>
  <si>
    <t>REMOÇÃO DE LOUÇAS (LAVATÓRIO, BANHEIRA, PIA, VASO SANITÁRIO, TANQUE), COM REAPROVEITAMENTO, INCLUSIVE AFASTAMENTO E EMPILHAMENTO, EXCLUSIVE TRANSPORTE E RETIRADA DO MATERIAL REMOVIDO NÃO REAPROVEITÁVEL</t>
  </si>
  <si>
    <t>REMOÇÃO MANUAL DE METAIS COMUNS E ACABAMENTOS (TORNEIRA, ACABAMENTO PARA REGISTRO, SIFÃO, ENGATE FLEXÍVEL, ETC.), COM REAPROVEITAMENTO, INCLUSIVE AFASTAMENTO E EMPILHAMENTO, EXCLUSIVE TRANSPORTE E RETIRADA DO MATERIAL REMOVIDO NÃO REAPROVEITÁVEL</t>
  </si>
  <si>
    <t>REMOÇÃO MANUAL DE METAIS EMBUTIDOS (BASE DE REGISTRO, VÁLVULA DE DESCARGA, TORNEIRA ANTIVANDALISMO, ETC.), COM REAPROVEITAMENTO, INCLUSIVE AFASTAMENTO E EMPILHAMENTO, EXCLUSIVE TRANSPORTE E RETIRADA DO MATERIAL REMOVIDO NÃO REAPROVEITÁVEL</t>
  </si>
  <si>
    <t>DEMOLIÇÃO E REMOÇÃO DE DIVISÓRIA E BANCADA</t>
  </si>
  <si>
    <t>DEMOLIÇÃO MANUAL DE ALVENARIA/DIVISÓRIA DE ELEMENTOS VAZADOS (COBOGÓ, ETC. ), INCLUSIVE AFASTAMENTO E EMPILHAMENTO, EXCLUSIVE TRANSPORTE E RETIRADA DO MATERIAL DEMOLIDO</t>
  </si>
  <si>
    <t>DEMOLIÇÃO MANUAL DE DIVISÓRIA COMERCIAL EM LAMINADO, INCLUSIVE AFASTAMENTO E EMPILHAMENTO, EXCLUSIVE TRANSPORTE E RETIRADA DO MATERIAL DEMOLIDO</t>
  </si>
  <si>
    <t>DEMOLIÇÃO MANUAL DE DIVISÓRIA DE MADEIRA, INCLUSIVE AFASTAMENTO E EMPILHAMENTO, EXCLUSIVE TRANSPORTE E RETIRADA DO MATERIAL DEMOLIDO</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</si>
  <si>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</si>
  <si>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</si>
  <si>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</si>
  <si>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MANUAL DE ALVENARIA DE TIJOLO CERÂMICO MACIÇO, INCLUSIVE AFASTAMENTO E EMPILHAMENTO, EXCLUSIVE TRANSPORTE E RETIRADA DO MATERIAL DEMOLIDO</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</si>
  <si>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</si>
  <si>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</si>
  <si>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</si>
  <si>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MANUAL DE CONCRETO ARMADO, INCLUSIVE AFASTAMENTO E EMPILHAMENTO, EXCLUSIVE TRANSPORTE E RETIRADA DO MATERIAL DEMOLIDO</t>
  </si>
  <si>
    <t>DEMOLIÇÃO MANUAL DE CONCRETO, SEM ARMAÇÃO, INCLUSIVE AFASTAMENTO E EMPILHAMENTO, EXCLUSIVE TRANSPORTE E RETIRADA DO MATERIAL DEMOLIDO</t>
  </si>
  <si>
    <t>DEMOLIÇÃO MECANIZADA DE CONCRETO ARMADO, COM EQUIPAMENTO ELÉTRICO, INCLUSIVE AFASTAMENTO E EMPILHAMENTO, EXCLUSIVE TRANSPORTE E RETIRADA DO MATERIAL DEMOLIDO</t>
  </si>
  <si>
    <t>DEMOLIÇÃO MECANIZADA DE CONCRETO ARMADO, COM EQUIPAMENTO PNEUMÁTICO, INCLUSIVE AFASTAMENTO E EMPILHAMENTO, EXCLUSIVE TRANSPORTE E RETIRADA DO MATERIAL DEMOLIDO</t>
  </si>
  <si>
    <t>DEMOLIÇÃO MECANIZADA DE CONCRETO, SEM ARMAÇÃO, COM EQUIPAMENTO ELÉTRICO, INCLUSIVE AFASTAMENTO E EMPILHAMENTO, EXCLUSIVE TRANSPORTE E RETIRADA DO MATERIAL DEMOLIDO</t>
  </si>
  <si>
    <t>REMOÇÃO DE PADRÃO CONCESSIONÁRIA</t>
  </si>
  <si>
    <t>REMOÇÃO MANUAL DE PADRÃO DE ENTRADA DE ÁGUA, COM REAPROVEITAMENTO, INCLUSIVE AFASTAMENTO E EMPILHAMENTO, EXCLUSIVE TRANSPORTE E RETIRADA DO MATERIAL REMOVIDO NÃO REAPROVEITÁVEL</t>
  </si>
  <si>
    <t>REMOÇÃO MANUAL DE PADRÃO DE ENTRADA DE ENERGIA, COM REAPROVEITAMENTO, INCLUSIVE AFASTAMENTO E EMPILHAMENTO, EXCLUSIVE TRANSPORTE E RETIRADA DO MATERIAL REMOVIDO NÃO REAPROVEITÁVEL</t>
  </si>
  <si>
    <t>DEMOLIÇÃO E REMOÇÃO DE PAVIMENTAÇÃO</t>
  </si>
  <si>
    <t>DEMOLIÇÃO MANUAL DE LAJE DE CONCRETO ARMADO, COM ESPESSURA DE ATÉ 15CM, INCLUSIVE AFASTAMENTO E EMPILHAMENTO, EXCLUSIVE TRANSPORTE E RETIRADA DO MATERIAL DEMOLIDO</t>
  </si>
  <si>
    <t xml:space="preserve">DEMOLIÇÃO MANUAL DE SARJETA OU SARJETÃO DE CONCRETO, INCLUSIVE AFASTAMENTO E EMPILHAMENTO, EXCLUSIVE TRANSPORTE E RETIRADA DO MATERIAL DEMOLIDO
</t>
  </si>
  <si>
    <t>DEMOLIÇÃO MECANIZADA DE LAJE DE CONCRETO ARMADO, COM ESPESSURA DE ATÉ 15CM, , COM EQUIPAMENTO ELÉTRICO, INCLUSIVE AFASTAMENTO E EMPILHAMENTO, EXCLUSIVE TRANSPORTE E RETIRADA DO MATERIAL DEMOLIDO</t>
  </si>
  <si>
    <t>DEMOLIÇÃO MECANIZADA DE LAJE DE CONCRETO ARMADO, COM ESPESSURA DE ATÉ 15CM, , COM EQUIPAMENTO PNEUMÁTICO, INCLUSIVE AFASTAMENTO E EMPILHAMENTO, EXCLUSIVE TRANSPORTE E RETIRADA DO MATERIAL DEMOLIDO</t>
  </si>
  <si>
    <t>DEMOLIÇÃO MECANIZADA DE REVESTIMENTO ASFÁLTICO, COM EQUIPAMENTO PNEUMÁTICO, INCLUSIVE AFASTAMENTO E EMPILHAMENTO, EXCLUSIVE TRANSPORTE E RETIRADA DO MATERIAL DEMOLIDO</t>
  </si>
  <si>
    <t>REMOÇÃO MANUAL DE ALVENARIA POLIÉDRICA, COM REAPROVEITAMENTO, INCLUSIVE AFASTAMENTO E EMPILHAMENTO, EXCLUSIVE TRANSPORTE E RETIRADA DO MATERIAL REMOVIDO NÃO REAPROVEITÁVEL</t>
  </si>
  <si>
    <t>REMOÇÃO MANUAL DE CALÇADA PORTUGUESA, COM REAPROVEITAMENTO, INCLUSIVE AFASTAMENTO E EMPILHAMENTO, EXCLUSIVE TRANSPORTE E RETIRADA DO MATERIAL REMOVIDO NÃO REAPROVEITÁVEL</t>
  </si>
  <si>
    <t>REMOÇÃO MANUAL DE GUIA DE MEIO-FIO EM PEDRA (GNAISSE, BASALTO, ETC.), COM REAPROVEITAMENTO, INCLUSIVE AFASTAMENTO E EMPILHAMENTO, EXCLUSIVE TRANSPORTE E RETIRADA DO MATERIAL REMOVIDO NÃO REAPROVEITÁVEL</t>
  </si>
  <si>
    <t>REMOÇÃO MANUAL DE GUIA DE MEIO-FIO PRÉ-MOLDADA EM CONCRETO, COM REAPROVEITAMENTO, INCLUSIVE AFASTAMENTO E EMPILHAMENTO, EXCLUSIVE TRANSPORTE E RETIRADA DO MATERIAL REMOVIDO NÃO REAPROVEITÁVEL</t>
  </si>
  <si>
    <t>REMOÇÃO MANUAL DE PAVIMENTAÇÃO INTERTRAVADA OU SEXTAVADO EM PRÉ-MOLDADO DE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</si>
  <si>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</si>
  <si>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E REMOÇÃO DE REVESTIMENTO</t>
  </si>
  <si>
    <t>DEMOLIÇÃO MANUAL DE LAMINADO MELAMÍNICO EM SUPERFÍCIE DE MADEIRA OU PAREDE, INCLUSIVE AFASTAMENTO E EMPILHAMENTO, EXCLUSIVE TRANSPORTE E RETIRADA DO MATERIAL DEMOLIDO</t>
  </si>
  <si>
    <t>DEMOLIÇÃO MANUAL DE REBOCO OU EMBOÇO, COM ESPESSURA DE ATÉ 55MM, INCLUSIVE AFASTAMENTO E EMPILHAMENTO, EXCLUSIVE TRANSPORTE E RETIRADA DO MATERIAL DEMOLIDO</t>
  </si>
  <si>
    <t>DEMOLIÇÃO MANUAL DE REVESTIMENTO CERÂMICO, AZULEJO OU LADRILHO HIDRÁULICO, INCLUSIVE AFASTAMENTO E EMPILHAMENTO, EXCLUSIVE DEMOLIÇÃO DO REBOCO OU EMBOÇO, TRANSPORTE E RETIRADA DO MATERIAL DEMOLIDO</t>
  </si>
  <si>
    <t>DEMOLIÇÃO MANUAL DE REVESTIMENTO DE PEDRA (MÁRMORE, GRANITO, ARDÓSIA, ETC.), INCLUSIVE AFASTAMENTO E EMPILHAMENTO, EXCLUSIVE DEMOLIÇÃO DO REBOCO OU EMBOÇO, TRANSPORTE E RETIRADA DO MATERIAL DEMOLIDO</t>
  </si>
  <si>
    <t>REMOÇÃO MANUAL DE PEITORIL DE MÁRMORE OU GRANITO, COM REAPROVEITAMENTO, INCLUSIVE AFASTAMENTO E EMPILHAMENTO, EXCLUSIVE TRANSPORTE E RETIRADA DO MATERIAL REMOVIDO NÃO REAPROVEITÁVEL</t>
  </si>
  <si>
    <t>DEMOLIÇÃO E REMOÇÃO DE PISO</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</si>
  <si>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</si>
  <si>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</si>
  <si>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DEMOLIÇÃO MANUAL DE PISO DE PEDRAS (MÁRMORE, GRANITO, ARDÓSIA, ETC.), INCLUSIVE AFASTAMENTO E EMPILHAMENTO, EXCLUSIVE DEMOLIÇÃO DE CONTRAPISO, TRANSPORTE E RETIRADA DO MATERIAL DEMOLIDO</t>
  </si>
  <si>
    <t>DEMOLIÇÃO MANUAL DE PISO EM GRANILITE/MARMORITE, INCLUSIVE AFASTAMENTO E EMPILHAMENTO, EXCLUSIVE TRANSPORTE E RETIRADA DO MATERIAL DEMOLIDO</t>
  </si>
  <si>
    <t>DEMOLIÇÃO MANUAL DE PISO VINÍLICO, INCLUSIVE AFASTAMENTO E EMPILHAMENTO, EXCLUSIVE TRANSPORTE E RETIRADA DO MATERIAL DEMOLIDO</t>
  </si>
  <si>
    <t>DEMOLIÇÃO MANUAL DE RODAPÉ, INCLUSIVE ARGAMASSA DE ASSENTAMENTO E AFASTAMENTO, EXCLUSIVE TRANSPORTE E RETIRADA DO MATERIAL DEMOLIDO</t>
  </si>
  <si>
    <t>REMOÇÃO MANUAL DE PISO DE TÁBUAS, COM REAPROVEITAMENTO, INCLUSIVE AFASTAMENTO E EMPILHAMENTO, EXCLUSIVE TRANSPORTE E RETIRADA DO MATERIAL REMOVIDO NÃO REAPROVEITÁVEL</t>
  </si>
  <si>
    <t>REMOÇÃO MANUAL DE PISO DE TACO DE MADEIRA, COM REAPROVEITAMENTO, INCLUSIVE AFASTAMENTO E EMPILHAMENTO, EXCLUSIVE TRANSPORTE E RETIRADA DO MATERIAL REMOVIDO NÃO REAPROVEITÁVEL</t>
  </si>
  <si>
    <t>REMOÇÃO MANUAL DE SOLEIRA DE MÁRMORE OU GRANITO, COM REAPROVEITAMENTO, INCLUSIVE AFASTAMENTO E EMPILHAMENTO, EXCLUSIVE TRANSPORTE E RETIRADA DO MATERIAL REMOVIDO NÃO REAPROVEITÁVEL</t>
  </si>
  <si>
    <t>REMOÇÃO MANUAL DE ALAMBRADO METÁLICO, COM REAPROVEITAMENTO, INCLUSIVE AFASTAMENTO E EMPILHAMENTO, EXCLUSIVE TRANSPORTE E RETIRADA DO MATERIAL REMOVIDO NÃO REAPROVEITÁVEL</t>
  </si>
  <si>
    <t>REMOÇÃO MANUAL DE CERCA, COM REAPROVEITAMENTO, INCLUSIVE AFASTAMENTO E EMPILHAMENTO, EXCLUSIVE TRANSPORTE E RETIRADA DO MATERIAL REMOVIDO NÃO REAPROVEITÁVEL</t>
  </si>
  <si>
    <t xml:space="preserve">REMOÇÃO MANUAL DE CONCERTINA, COM DIÂMETRO DE ATÉ 730MM, COM REAPROVEITAMENTO, INCLUSIVE AFASTAMENTO E EMPILHAMENTO, EXCLUSIVE TRANSPORTE E RETIRADA DO MATERIAL REMOVIDO NÃO REAPROVEITÁVEL
</t>
  </si>
  <si>
    <t>REMOÇÃO MANUAL DE QUADRO NEGRO, COM REAPROVEITAMENTO, INCLUSIVE AFASTAMENTO E EMPILHAMENTO, EXCLUSIVE TRANSPORTE E RETIRADA DO MATERIAL REMOVIDO NÃO REAPROVEITÁVEL</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</si>
  <si>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</si>
  <si>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</si>
  <si>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</si>
  <si>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</si>
  <si>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</si>
  <si>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</si>
  <si>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LIGAÇÃO PROVISÓRIA COM ENTRADA DE ENERGIA AÉREA, PADRÃO CEMIG, CARGA INSTALADA DE 15,1KVA ATÉ 30KVA, TRIFÁSICO, COM SAÍDA SUBTERRÂNEA, INCLUSIVE POSTE, CAIXA PARA MEDIDOR, DISJUNTOR, BARRAMENTO, ATERRAMENTO E ACESSÓRIOS</t>
  </si>
  <si>
    <t>ÁREA COBERTA EM TELHA FIBROCIMENTO PARA CENTRAL DE CORTE/DOBRA/MONTAGEM EM CANTEIRO DE OBRAS, INCLUSIVE BANCADA E INSTALAÇÕES ELÉTRICAS, EXCLUSIVE VEDAÇÕES LATERAIS</t>
  </si>
  <si>
    <t>LOCAÇÃO DE BANHEIRO QUÍMICO, DIMENSÃO (110X120X230)CM, LINHA PADRÃO, CONTENDO UMA (1) PIA/HIGIENIZADOR DE MÃOS, INCLUSIVE MANUTENÇÃO E MOBILIZAÇÃO/DESMOBILIZAÇÃO</t>
  </si>
  <si>
    <t>MOBILIZAÇÃO E DESMOBILIZAÇÃO DE CONTAINER, INCLUSIVE CARGA, DESCARGA E TRANSPORTE EM CAMINHÃO CARROCERIA COM GUINDAUTO (MUNCK), EXCLUSIVE LOCAÇÃO DO CONTAINER</t>
  </si>
  <si>
    <t>ED-17989</t>
  </si>
  <si>
    <t>LOCAÇÃO DE OBRA COM GABARITO DE TÁBUAS CORRIDAS PONTALETADAS A CADA 2,00M, REAPROVEITAMENTO (2X), INCLUSIVE ACOMPANHAMENTO DE EQUIPE TOPOGRÁFICA PARA MARCAÇÃO DE PONTO TOPOGRÁFICO</t>
  </si>
  <si>
    <t>LOCAÇÃO TOPOGRÁFICA ACIMA DE CINQUENTA (50) PONTOS REFERENCIAIS, INCLUSIVE ESTACA (PIQUETE) DE MARCAÇÃO</t>
  </si>
  <si>
    <t>LOCAÇÃO TOPOGRÁFICA DE VINTE UM (21) ATÉ CINQUENTA (50) PONTOS REFERENCIAIS, INCLUSIVE ESTACA (PIQUETE) DE MARCAÇÃO</t>
  </si>
  <si>
    <t>LOCAÇÃO TOPOGRÁFICA PARA ATÉ VINTE (20) PONTOS REFERENCIAIS, INCLUSIVE ESTACA (PIQUETE) DE MARCAÇÃO</t>
  </si>
  <si>
    <t>CERCA COM MOURÕES DE MADEIRA ROLIÇA,  COM CINCO (5) FIOS DE ARAME FARPADO, BWG 14 (2,0MM), ALTURA DE 150CM, INCLUSIVE ESCAVAÇÃO, REATERRO COMPACTADO E FORNECIMENTO</t>
  </si>
  <si>
    <t>PORTÃO PARA TAPUME FIXO DE PROTEÇÃO COM FECHAMENTO DE OBRA EM CHAPA DE COMPENSADO, ESP. 12MM, COM MÓDULO NA DIMENSÃO DE (110X220)CM, INCLUSIVE FERRAGENS E PINTURA LÁTEX (PVA) COM DUAS (2) DEMÃOS</t>
  </si>
  <si>
    <t>REMANEJAMENTO DE TAPUME FIXO DE PROTEÇÃO PARA FECHAMENTO DE OBRA, INCLUSIVE ESCAVAÇÃO MANUAL E REATERRO COMPACTADO</t>
  </si>
  <si>
    <t>TAPUME FIXO DE PROTEÇÃO PARA FECHAMENTO DE OBRA EM CHAPA DE COMPENSADO, ESP. 12MM, COM MÓDULO NA DIMENSÃO DE (110X220)CM, INCLUSIVE PINTURA LÁTEX (PVA) COM DUAS (2) DEMÃOS, EXCLUSIVE ABERTURA PARA PORTÃO</t>
  </si>
  <si>
    <t>TAPUME FIXO DE PROTEÇÃO PARA FECHAMENTO DE OBRA EM TELA GALVANIZADA, COM TRAMA LOSANGULAR DE 2"X2", FIO BWG 14, COM MÓDULO NA DIMENSÃO DE (300X220)CM, INCLUSIVE PINTURA ESMALTE COM DUAS (2) DEMÃOS, EXCLUSIVE ABERTURA PARA PORTÃO</t>
  </si>
  <si>
    <t>CONE PARA SINALIZAÇÃO/ISOLAMENTO DE ÁREAS, ALTURA 75CM, INCLUSIVE FORNECIMENTO E MOVIMENTAÇÃO</t>
  </si>
  <si>
    <t xml:space="preserve">FITA ZEBRADA AMARELA PARA SINALIZAÇÃO ISOLAMENTO DE ÁREA, EXCLUSIVE SUPORTE PARA SUSTENTAÇÃO, INCLUSIVE FIXAÇÃO E FORNECIMENTO
</t>
  </si>
  <si>
    <t>ED-28530</t>
  </si>
  <si>
    <t xml:space="preserve">ANDAIME EM CAVALETE METÁLICO PARA ALVENARIA, COM CHAPA DE COMPENSADO E TÁBUA, COM REAPROVEITAMENTO, INCLUSIVE MONTAGEM/DESMONTAGEM E REMANEJAMENTO
</t>
  </si>
  <si>
    <t>ED-28533</t>
  </si>
  <si>
    <t>ANDAIME EM CAVALETE METÁLICO PARA FORRO OU SERVIÇO EM ALTURA INTERNO, COM CHAPA DE COMPENSADO E TÁBUA, COM REAPROVEITAMENTO, INCLUSIVE MONTAGEM/DESMONTAGEM E REMANEJAMENTO</t>
  </si>
  <si>
    <t>CONDUTOR/DUTO DE ENTULHO EM POLIETILENO, INCLUSIVE ACESSÓRIOS DE FIXAÇÃO, SUPORTES, MONTAGEM/DESMONTAGEM E REMANEJAMENTO</t>
  </si>
  <si>
    <t xml:space="preserve">TELA DE PROTEÇÃO, TIPO FACHADEIRA, INSTALADA EM ANDAIME METÁLICO PARA FACHADA, EXCLUSIVE ANDAIME METÁLICO, INCLUSIVE ACESSÓRIOS DE FIXAÇÃO
</t>
  </si>
  <si>
    <t>TELA PARA PROTEÇÃO DE FACHADA EM POLIETILENO, EXCLUSIVE BANDEJA SALVA VIDAS,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</si>
  <si>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</si>
  <si>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</si>
  <si>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</si>
  <si>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</si>
  <si>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CORTE E DESATERRO MECÂNICO PARA REGULARIZAÇÃO, COM TRATOR DE ESTEIRA, INCLUSIVE ARRASTAMENTO NIVELADO, AFASTAMENTO E EMPILHAMENTO, EXCLUSIVE CARGA, TRANSPORTE E DESCARGA</t>
  </si>
  <si>
    <t>REGULARIZAÇÃO E COMPACTAÇÃO DE TERRENO MANUAL COM SOQUETE, EXCLUSIVE DESMATAMENTO, DESTOCAMENTO, LIMPEZA/ROÇADA DO TERRENO</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</si>
  <si>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</si>
  <si>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</si>
  <si>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 DE VALAS COM PROFUNDIDADE MAIOR QUE 1,5M E MENOR OU IGUAL 3,0M, INCLUSIVE CARGA EM CAMINHÃO, EXCLUSIVE TRANSPORTE E DESCARGA</t>
  </si>
  <si>
    <t>ESCAVAÇÃO MECÂNICA DE VALAS COM PROFUNDIDADE MAIOR QUE 1,5M E MENOR OU IGUAL 3,0M, INCLUSIVE DESCARGA LATERAL, EXCLUSIVE CARGA, TRANSPORTE E DESCARGA</t>
  </si>
  <si>
    <t>ESCAVAÇÃO MECÂNICA DE VALAS COM PROFUNDIDADE MAIOR QUE 3,0M E MENOR OU IGUAL 5,0M, INCLUSIVE CARGA EM CAMINHÃO, EXCLUSIVE TRANSPORTE E DESCARGA</t>
  </si>
  <si>
    <t>ESCAVAÇÃO MECÂNICA DE VALAS COM PROFUNDIDADE MAIOR QUE 3,0M E MENOR OU IGUAL 5,0M, INCLUSIVE DESCARGA LATERAL, EXCLUSIVE CARGA, TRANSPORTE E DESCARGA</t>
  </si>
  <si>
    <t>ESCAVAÇÃO MECÂNICA DE VALAS COM PROFUNDIDADE MENOR OU IGUAL A 1,5M, INCLUSIVE CARGA EM CAMINHÃO, EXCLUSIVE TRANSPORTE E DESCARGA</t>
  </si>
  <si>
    <t>ESCAVAÇÃO MECÂNICA DE VALAS COM PROFUNDIDADE MENOR OU IGUAL A 1,5M, INCLUSIVE DESCARGA LATERAL, EXCLUSIVE CARGA, TRANSPORTE E DESCARGA</t>
  </si>
  <si>
    <t>ESCAVAÇÃO MECÂNICA EM MATERIAL DE 1ª CATEGORIA, INCLUSIVE CARGA EM CAMINHÃO, EXCLUSIVE TRANSPORTE E DESCARGA</t>
  </si>
  <si>
    <t>ESCAVAÇÃO MECÂNICA EM MATERIAL DE 2ª CATEGORIA, INCLUSIVE CARGA EM CAMINHÃO, EXCLUSIVE TRANSPORTE E DESCARGA</t>
  </si>
  <si>
    <t>ESCAVAÇÃO MECÂNICA EM SOLO MOLE, INCLUSIVE CARGA EM CAMINHÃO, EXCLUSIVE TRANSPORTE E DESCARGA</t>
  </si>
  <si>
    <t>ESCAVAÇÃO MECÂNICA HORIZONTAL, COM TRATOR DE ESTEIRA, EM MATERIAL DE 1ª CATEGORIA, INCLUSIVE AFASTAMENTO E EMPILHAMENTO COM DISTÂNCIA MÁXIMA DE ATÉ CINQUENTA (50) METROS, EXCLUSIVE CARGA, TRANSPORTE E DESGARGA</t>
  </si>
  <si>
    <t>ESCAVAÇÃO MECÂNICA HORIZONTAL, COM TRATOR DE ESTEIRA, EM MATERIAL DE 2ª CATEGORIA, INCLUSIVE AFASTAMENTO E EMPILHAMENTO COM DISTÂNCIA MÁXIMA DE ATÉ CINQUENTA (50) METROS, EXCLUSIVE CARGA, TRANSPORTE E DESGARGA</t>
  </si>
  <si>
    <t>ESCAVAÇÃO MANUAL DE TERRA (DESATERRO MANUAL), INCLUSIVE DESCARGA LATERAL, EXCLUSIVE RETIRADA E TRANSPORTE DO MATERIAL ESCAVADO</t>
  </si>
  <si>
    <t>ESCAVAÇÃO MANUAL DE VALA COM PROFUNDIDADE MAIOR QUE 1,5M E MENOR OU IGUAL 3,0M, INCLUSIVE DESCARGA LATERAL</t>
  </si>
  <si>
    <t>ESCAVAÇÃO MANUAL DE VALA COM PROFUNDIDADE MAIOR QUE 3,0M E MENOR OU IGUAL 5,0M, INCLUSIVE DESCARGA LATERAL</t>
  </si>
  <si>
    <t>ESCAVAÇÃO MANUAL DE VALA COM PROFUNDIDADE MENOR OU IGUAL A 1,5M, INCLUSIVE DESCARGA LATERAL</t>
  </si>
  <si>
    <t>APILOAMENTO MANUAL EM FUNDO DE VALA COM SOQUETE, EXCLUSIVE ESCAVAÇÃO</t>
  </si>
  <si>
    <t>APILOAMENTO MECANIZADO EM FUNDO DE VALA COM PLACA VIBRATÓRIA, EXCLUSIVE ESCAVAÇÃO</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</si>
  <si>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</si>
  <si>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</si>
  <si>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</si>
  <si>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</si>
  <si>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</si>
  <si>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COMPACTAÇÃO MECÂNICA DE ATERRO COM ROLO VIBRATÓRIO A 95% DO PROCTOR NORMAL, INCLUSIVE ESPALHAMENTO</t>
  </si>
  <si>
    <t>COMPACTAÇÃO MECÂNICA DE ATERRO COM ROLO VIBRATÓRIO SEM GRAU DE COMPACTAÇÃO, INCLUSIVE ESPALHAMENTO</t>
  </si>
  <si>
    <t>COMPACTAÇÃO MECANIZADA DE ATERRO COM PLACA VIBRATÓRIA, INCLUSIVE ESPALHAMENTO MANUAL</t>
  </si>
  <si>
    <t>REATERRO MANUAL DE VALA, INCLUSIVE ESPALHAMENTO E COMPACTAÇÃO MANUAL COM SOQUETE</t>
  </si>
  <si>
    <t>REATERRO MANUAL DE VALA, INCLUSIVE ESPALHAMENTO E COMPACTAÇÃO MECANIZADA COM PLACA VIBRATÓRIA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</si>
  <si>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</si>
  <si>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</si>
  <si>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</si>
  <si>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</si>
  <si>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ED-29801</t>
  </si>
  <si>
    <t>PERFURAÇÃO MANUAL DE ESTACA TIPO BROCA A TRADO, INCLUSIVE AFASTAMENTO, EXCLUSIVE ARMAÇÃO, CONCRETO ESTRUTURAL, TRANSPORTE E RETIRADA DO MATERIAL ESCAVADO</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</si>
  <si>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</si>
  <si>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</si>
  <si>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</si>
  <si>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</si>
  <si>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</si>
  <si>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</si>
  <si>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</si>
  <si>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</si>
  <si>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</si>
  <si>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</si>
  <si>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CRAVAÇÃO DE ESTACA PRÉ-MOLDADA DE CONCRETO, DIMENSÃO (15X15)CM, COMPRESSÃO ADMISSÍVEL DE 25T, INCLUSIVE FORNECIMENTO DE ESTACA, EXCLUSIVE EMENDA</t>
  </si>
  <si>
    <t>CRAVAÇÃO DE ESTACA PRÉ-MOLDADA DE CONCRETO, DIMENSÃO (17X17)CM, COMPRESSÃO ADMISSÍVEL DE 35T, INCLUSIVE FORNECIMENTO DE ESTACA, EXCLUSIVE EMENDA</t>
  </si>
  <si>
    <t>CRAVAÇÃO DE ESTACA PRÉ-MOLDADA DE CONCRETO, DIMENSÃO (20X20)CM, COMPRESSÃO ADMISSÍVEL DE 50T, INCLUSIVE FORNECIMENTO DE ESTACA, EXCLUSIVE EMENDA</t>
  </si>
  <si>
    <t>CRAVAÇÃO DE ESTACA PRÉ-MOLDADA DE CONCRETO, DIMENSÃO (21X21)CM, COMPRESSÃO ADMISSÍVEL DE 60T, INCLUSIVE FORNECIMENTO DE ESTACA, EXCLUSIVE EMENDA</t>
  </si>
  <si>
    <t>CRAVAÇÃO DE ESTACA PRÉ-MOLDADA DE CONCRETO, DIMENSÃO (23X23)CM, COMPRESSÃO ADMISSÍVEL DE 70T, INCLUSIVE FORNECIMENTO DE ESTACA, EXCLUSIVE EMENDA</t>
  </si>
  <si>
    <t>CRAVAÇÃO DE ESTACA PRÉ-MOLDADA DE CONCRETO, DIMENSÃO (25X25)CM, COMPRESSÃO ADMISSÍVEL DE 85T, INCLUSIVE FORNECIMENTO DE ESTACA, EXCLUSIVE EMENDA</t>
  </si>
  <si>
    <t>CRAVAÇÃO DE ESTACA TRILHO DUPLO, TIPO TR-25, INCLUSIVE FORNECIMENTO, EXCLUSIVE EMENDA E CORTE DA ESTACA</t>
  </si>
  <si>
    <t>CRAVAÇÃO DE ESTACA TRILHO DUPLO, TIPO TR-32, INCLUSIVE FORNECIMENTO, EXCLUSIVE EMENDA E CORTE DA ESTACA</t>
  </si>
  <si>
    <t>CRAVAÇÃO DE ESTACA TRILHO DUPLO, TIPO TR-37, INCLUSIVE FORNECIMENTO, EXCLUSIVE EMENDA E CORTE DA ESTACA</t>
  </si>
  <si>
    <t>CRAVAÇÃO DE ESTACA TRILHO DUPLO, TIPO TR-45, INCLUSIVE FORNECIMENTO, EXCLUSIVE EMENDA E CORTE DA ESTACA</t>
  </si>
  <si>
    <t>CRAVAÇÃO DE ESTACA TRILHO DUPLO, TIPO TR-57, INCLUSIVE FORNECIMENTO, EXCLUSIVE EMENDA E CORTE DA ESTACA</t>
  </si>
  <si>
    <t>CRAVAÇÃO DE ESTACA TRILHO SIMPLES, TIPO TR-25, INCLUSIVE FORNECIMENTO, EXCLUSIVE EMENDA E CORTE DA ESTACA</t>
  </si>
  <si>
    <t>CRAVAÇÃO DE ESTACA TRILHO SIMPLES, TIPO TR-32, INCLUSIVE FORNECIMENTO, EXCLUSIVE EMENDA E CORTE DA ESTACA</t>
  </si>
  <si>
    <t>CRAVAÇÃO DE ESTACA TRILHO SIMPLES, TIPO TR-37, INCLUSIVE FORNECIMENTO, EXCLUSIVE EMENDA E CORTE DA ESTACA</t>
  </si>
  <si>
    <t>CRAVAÇÃO DE ESTACA TRILHO SIMPLES, TIPO TR-45, INCLUSIVE FORNECIMENTO, EXCLUSIVE EMENDA E CORTE DA ESTACA</t>
  </si>
  <si>
    <t>CRAVAÇÃO DE ESTACA TRILHO SIMPLES, TIPO TR-57, INCLUSIVE FORNECIMENTO, EXCLUSIVE EMENDA E CORTE DA ESTACA</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</si>
  <si>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</si>
  <si>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</si>
  <si>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</si>
  <si>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</si>
  <si>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</si>
  <si>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</si>
  <si>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</si>
  <si>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</si>
  <si>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</si>
  <si>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ESCAVAÇÃO MANUAL DE TUBULÃO A CÉU ABERTO, INCLUSIVE DESCARGA LATERAL</t>
  </si>
  <si>
    <t>ED-26497</t>
  </si>
  <si>
    <t>EXECUÇÃO DE ESTACA TIPO HÉLICE CONTÍNUA, DIÂMETRO 30CM, INCLUSIVE AFASTAMENTO LATERAL, EXCLUSIVE ARMAÇÃO, CONCRETO ESTRUTURAL, TRANSPORTE E RETIRADA DO MATERIAL ESCAVADO</t>
  </si>
  <si>
    <t>EXECUÇÃO DE ESTACA TIPO HÉLICE CONTÍNUA, DIÂMETRO 40CM, INCLUSIVE AFASTAMENTO LATERAL, EXCLUSIVE ARMAÇÃO, CONCRETO ESTRUTURAL, TRANSPORTE E RETIRADA DO MATERIAL ESCAVADO</t>
  </si>
  <si>
    <t>EXECUÇÃO DE ESTACA TIPO HÉLICE CONTÍNUA, DIÂMETRO 50CM, INCLUSIVE AFASTAMENTO LATERAL, EXCLUSIVE ARMAÇÃO, CONCRETO ESTRUTURAL, TRANSPORTE E RETIRADA DO MATERIAL ESCAVADO</t>
  </si>
  <si>
    <t>EXECUÇÃO DE ESTACA TIPO HÉLICE CONTÍNUA, DIÂMETRO 60CM, INCLUSIVE AFASTAMENTO LATERAL, EXCLUSIVE ARMAÇÃO, CONCRETO ESTRUTURAL, TRANSPORTE E RETIRADA DO MATERIAL ESCAVADO</t>
  </si>
  <si>
    <t>EXECUÇÃO DE ESTACA TIPO HÉLICE CONTÍNUA, DIÂMETRO 80CM, INCLUSIVE AFASTAMENTO LATERAL, EXCLUSIVE ARMAÇÃO, CONCRETO ESTRUTURAL, TRANSPORTE E RETIRADA DO MATERIAL ESCAVADO</t>
  </si>
  <si>
    <t>ED-26522</t>
  </si>
  <si>
    <t>EXECUÇÃO DE ESTACA TIPO STRAUSS, DIÂMETRO 25CM, EXCLUSIVE ARMAÇÃO E CONCRETO ESTRUTURAL</t>
  </si>
  <si>
    <t>EXECUÇÃO DE ESTACA TIPO STRAUSS, DIÂMETRO 25CM, EXCLUSIVE ARMAÇÃO, INCLUSIVE CONCRETO ESTRUTURAL, USINADO, COM FCK 20MPA, LANÇAMENTO, ADENSAMENTO E ACABAMENTO (FUNDAÇÃO)</t>
  </si>
  <si>
    <t>ED-26523</t>
  </si>
  <si>
    <t>EXECUÇÃO DE ESTACA TIPO STRAUSS, DIÂMETRO 32CM, EXCLUSIVE ARMAÇÃO E CONCRETO ESTRUTURAL</t>
  </si>
  <si>
    <t>EXECUÇÃO DE ESTACA TIPO STRAUSS, DIÂMETRO 32CM, EXCLUSIVE ARMAÇÃO, INCLUSIVE CONCRETO ESTRUTURAL, USINADO, COM FCK 20MPA, LANÇAMENTO, ADENSAMENTO E ACABAMENTO (FUNDAÇÃO)</t>
  </si>
  <si>
    <t>ED-26524</t>
  </si>
  <si>
    <t>EXECUÇÃO DE ESTACA TIPO STRAUSS, DIÂMETRO 38CM, EXCLUSIVE ARMAÇÃO E CONCRETO ESTRUTURAL</t>
  </si>
  <si>
    <t>EXECUÇÃO DE ESTACA TIPO STRAUSS, DIÂMETRO 38CM, EXCLUSIVE ARMAÇÃO, INCLUSIVE CONCRETO ESTRUTURAL, USINADO, COM FCK 20MPA, LANÇAMENTO, ADENSAMENTO E ACABAMENTO (FUNDAÇÃO)</t>
  </si>
  <si>
    <t>ED-26525</t>
  </si>
  <si>
    <t>EXECUÇÃO DE ESTACA TIPO STRAUSS, DIÂMETRO 45CM, EXCLUSIVE ARMAÇÃO E CONCRETO ESTRUTURAL</t>
  </si>
  <si>
    <t>ED-26484</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</si>
  <si>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</si>
  <si>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</si>
  <si>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</si>
  <si>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</si>
  <si>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</si>
  <si>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</si>
  <si>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</si>
  <si>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</si>
  <si>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</si>
  <si>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</si>
  <si>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</si>
  <si>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</si>
  <si>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</si>
  <si>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</si>
  <si>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</si>
  <si>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</si>
  <si>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</si>
  <si>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</si>
  <si>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</si>
  <si>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FÔRMA E DESFORMA</t>
  </si>
  <si>
    <t>FORNECIMENTO DE CONCRETO ESTRUTURAL, USINADO BOMBEADO, COM FCK 20MPA, INCLUSIVE LANÇAMENTO, ADENSAMENTO E ACABAMENTO (FUNDAÇÃO)</t>
  </si>
  <si>
    <t>FORNECIMENTO DE CONCRETO ESTRUTURAL, USINADO BOMBEADO, COM FCK 25MPA, INCLUSIVE LANÇAMENTO, ADENSAMENTO E ACABAMENTO (FUNDAÇÃO)</t>
  </si>
  <si>
    <t>FORNECIMENTO DE CONCRETO ESTRUTURAL, USINADO BOMBEADO, COM FCK 30MPA, INCLUSIVE LANÇAMENTO, ADENSAMENTO E ACABAMENTO (FUNDAÇÃO)</t>
  </si>
  <si>
    <t>FORNECIMENTO DE CONCRETO ESTRUTURAL, USINADO BOMBEADO, COM FCK 35MPA, INCLUSIVE LANÇAMENTO, ADENSAMENTO E ACABAMENTO (FUNDAÇÃO)</t>
  </si>
  <si>
    <t>FORNECIMENTO DE CONCRETO ESTRUTURAL, USINADO BOMBEADO, COM FCK 40MPA, INCLUSIVE LANÇAMENTO, ADENSAMENTO E ACABAMENTO (FUNDAÇÃO)</t>
  </si>
  <si>
    <t>FORNECIMENTO DE CONCRETO ESTRUTURAL, USINADO, COM FCK 20MPA, INCLUSIVE LANÇAMENTO, ADENSAMENTO E ACABAMENTO (FUNDAÇÃO)</t>
  </si>
  <si>
    <t>FORNECIMENTO DE CONCRETO ESTRUTURAL, USINADO, COM FCK 25MPA, INCLUSIVE LANÇAMENTO, ADENSAMENTO E ACABAMENTO (FUNDAÇÃO)</t>
  </si>
  <si>
    <t>FORNECIMENTO DE CONCRETO ESTRUTURAL, USINADO, COM FCK 30MPA, INCLUSIVE LANÇAMENTO, ADENSAMENTO E ACABAMENTO (FUNDAÇÃO)</t>
  </si>
  <si>
    <t>FORNECIMENTO DE CONCRETO ESTRUTURAL, USINADO, COM FCK 35MPA, INCLUSIVE LANÇAMENTO, ADENSAMENTO E ACABAMENTO (FUNDAÇÃO)</t>
  </si>
  <si>
    <t>FORNECIMENTO DE CONCRETO ESTRUTURAL, USINADO, COM FCK 40MPA, INCLUSIVE LANÇAMENTO, ADENSAMENTO E ACABAMENTO (FUNDAÇÃO)</t>
  </si>
  <si>
    <t>FORNECIMENTO DE CONCRETO NÃO ESTRUTURAL, USINADO, COM FCK 10MPA, INCLUSIVE LANÇAMENTO, ADENSAMENTO E ACABAMENTO (FUNDAÇÃO)</t>
  </si>
  <si>
    <t>FORNECIMENTO DE CONCRETO NÃO ESTRUTURAL, USINADO, COM FCK 15MPA, INCLUSIVE LANÇAMENTO, ADENSAMENTO E ACABAMENTO (FUNDAÇÃO)</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</si>
  <si>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</si>
  <si>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</si>
  <si>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FORNECIMENTO DE CONCRETO ESTRUTURAL, PREPARADO EM OBRA COM BETONEIRA, COM FCK 30MPA, INCLUSIVE LANÇAMENTO, ADENSAMENTO E ACABAMENTO (FUNDAÇÃO)</t>
  </si>
  <si>
    <t>FORNECIMENTO DE CONCRETO ESTRUTURAL, PREPARADO EM OBRA COM BETONEIRA, COM FCK 35MPA, INCLUSIVE LANÇAMENTO, ADENSAMENTO E ACABAMENTO (FUNDAÇÃO)</t>
  </si>
  <si>
    <t>FORNECIMENTO DE CONCRETO ESTRUTURAL, PREPARADO EM OBRA COM BETONEIRA, COM FCK 40MPA, INCLUSIVE LANÇAMENTO, ADENSAMENTO E ACABAMENTO (FUNDAÇÃO)</t>
  </si>
  <si>
    <t>FORNECIMENTO DE CONCRETO NÃO ESTRUTURAL, PREPARADO EM OBRA COM BETONEIRA, COM FCK 10MPA, INCLUSIVE LANÇAMENTO, ADENSAMENTO E ACABAMENTO (FUNDAÇÃO)</t>
  </si>
  <si>
    <t>FORNECIMENTO DE CONCRETO NÃO ESTRUTURAL, PREPARADO EM OBRA COM BETONEIRA, COM FCK 13,5MPA, INCLUSIVE LANÇAMENTO, ADENSAMENTO E ACABAMENTO (FUNDAÇÃO)</t>
  </si>
  <si>
    <t>FORNECIMENTO DE CONCRETO NÃO ESTRUTURAL, PREPARADO EM OBRA COM BETONEIRA, COM FCK 15MPA, INCLUSIVE LANÇAMENTO, ADENSAMENTO E ACABAMENTO (FUNDAÇÃO)</t>
  </si>
  <si>
    <t>FORNECIMENTO DE CONCRETO NÃO ESTRUTURAL, PREPARADO EM OBRA COM BETONEIRA, COM FCK 18MPA, INCLUSIVE LANÇAMENTO, ADENSAMENTO E ACABAMENTO (FUNDAÇÃO)</t>
  </si>
  <si>
    <t>FORNECIMENTO DE CONCRETO NÃO ESTRUTURAL, PREPARADO EM OBRA COM BETONEIRA, COM FCK 9MPA, INCLUSIVE LANÇAMENTO, ADENSAMENTO E ACABAMENTO (FUNDAÇÃO)</t>
  </si>
  <si>
    <t>CONCRETO CICLÓPICO, FCK 15MPA, PREPARADO EM OBRA COM BETONEIRA, COM ADIÇÃO DE 30% DE PEDRA DE MÃO, INCLUSIVE LANÇAMENTO, ADENSAMENTO E ACABAMENTO</t>
  </si>
  <si>
    <t>CONCRETO CICLÓPICO, TRAÇO 1:3:6, PREPARADO EM OBRA COM BETONEIRA, COM ADIÇÃO DE 30% DE PEDRA DE MÃO, INCLUSIVE LANÇAMENTO, ADENSAMENTO E ACABAMENTO</t>
  </si>
  <si>
    <t>CONCRETO CICLÓPICO, TRAÇO 1:4:8, PREPARADO EM OBRA COM BETONEIRA, COM ADIÇÃO DE 30% DE PEDRA DE MÃO, INCLUSIVE LANÇAMENTO, ADENSAMENTO E ACABAMENTO</t>
  </si>
  <si>
    <t>LASTRO DE AREIA, INCLUSIVE ADENSAMENTO E APILOAMENTO MANUAL</t>
  </si>
  <si>
    <t>LASTRO DE BRITA COM PEDRA BRITADA NÚMERO 2 E 3, INCLUSIVE ADENSAMENTO E APILOAMENTO MANUAL</t>
  </si>
  <si>
    <t>ENROCAMENTO MANUAL COM PEDRA DE MÃO ARRUMADA, INCLUSIVE FORNECIMENTO, EXCLUSIVE REJUNTAMENTO COM ARGAMASSA</t>
  </si>
  <si>
    <t>ENROCAMENTO MANUAL COM PEDRA DE MÃO JOGADA, INCLUSIVE FORNECIMENTO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</si>
  <si>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</si>
  <si>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</si>
  <si>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</si>
  <si>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</si>
  <si>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</si>
  <si>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</si>
  <si>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</si>
  <si>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</si>
  <si>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</si>
  <si>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</si>
  <si>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</si>
  <si>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</si>
  <si>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</si>
  <si>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</si>
  <si>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</si>
  <si>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</si>
  <si>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</si>
  <si>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</si>
  <si>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</si>
  <si>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</si>
  <si>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</si>
  <si>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</si>
  <si>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</si>
  <si>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</si>
  <si>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CORTE, DOBRA E MONTAGEM DE AÇO CA-50/60, INCLUSIVE ESPAÇADOR</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</si>
  <si>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</si>
  <si>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</si>
  <si>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</si>
  <si>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</si>
  <si>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</si>
  <si>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FÔRMA E DESFORMA DE COMPENSADO PLASTIFICADO, ESP. 12MM, REAPROVEITAMENTO (3X), EXCLUSIVE ESCORAMENTO</t>
  </si>
  <si>
    <t>FÔRMA E DESFORMA DE COMPENSADO PLASTIFICADO, ESP. 12MM, REAPROVEITAMENTO (5X), EXCLUSIVE ESCORAMENTO</t>
  </si>
  <si>
    <t>FÔRMA E DESFORMA DE COMPENSADO PLASTIFICADO, ESP. 14MM, REAPROVEITAMENTO (5X), EXCLUSIVE ESCORAMENTO</t>
  </si>
  <si>
    <t>FÔRMA E DESFORMA DE COMPENSADO RESINADO, ESP. 10MM, REAPROVEITAMENTO (3X), EXCLUSIVE ESCORAMENTO</t>
  </si>
  <si>
    <t>FÔRMA E DESFORMA DE COMPENSADO RESINADO, ESP. 12MM, REAPROVEITAMENTO (3X), EXCLUSIVE ESCORAMENTO</t>
  </si>
  <si>
    <t>FÔRMA E DESFORMA DE COMPENSADO RESINADO, ESP. 14MM, REAPROVEITAMENTO (3X), EXCLUSIVE ESCORAMENTO</t>
  </si>
  <si>
    <t>FÔRMA E DESFORMA DE MADEIRA PARA ESTRUTURA EM CURVA COM TÁBUA, SARRAFO E COMPENSADO RESINADO NAVAL, ESP. 6MM, REAPROVEITAMENTO (2X), EXCLUSIVE ESCORAMENTO</t>
  </si>
  <si>
    <t>FÔRMA E DESFORMA DE MADEIRA PARA ESTRUTURA EM CURVA COM TÁBUA, SARRAFO E COMPENSADO RESINADO NAVAL, ESP. 6MM, REAPROVEITAMENTO (3X), EXCLUSIVE ESCORAMENTO</t>
  </si>
  <si>
    <t>FÔRMA E DESFORMA DE MADEIRA PARA ESTRUTURA EM CURVA COM TÁBUA, SARRAFO E COMPENSADO RESINADO NAVAL, ESP. 6MM, REAPROVEITAMENTO (5X), EXCLUSIVE ESCORAMENTO</t>
  </si>
  <si>
    <t>FÔRMA E DESFORMA DE TÁBUA E SARRAFO, REAPROVEITAMENTO (3X), EXCLUSIVE ESCORAMENTO</t>
  </si>
  <si>
    <t>FÔRMA E DESFORMA DE TÁBUA E SARRAFO, REAPROVEITAMENTO (5X), EXCLUSIVE ESCORAMENTO</t>
  </si>
  <si>
    <t>FÔRMA E DESFORMA PARA CORTINA DE CONCRETO OU PAREDE ESTRUTURAL (VIGA-PAREDE), ALTURA MÁXIMA DE 360CM, COM CHAPA DE COMPENSADO PLASTIFICADO, ESP. 18MM, REAPROVEITAMENTO (3X), INCLUSIVE TRAVAMENTO COM TIRANTES EM ARAME E ESCORA PARA PRUMO EM MADEIRA</t>
  </si>
  <si>
    <t>FÔRMA E DESFORMA PARA LAJE NERVURADA COM CUBETA E ASSOALHO EM COMPENSADO PLASTIFICADO, ESP. 14MM, ALTURA DE (200 ATÉ 310)CM, REAPROVEITAMENTO (10X), INCLUSIVE CIMBRAMENTO</t>
  </si>
  <si>
    <t>FÔRMA E DESFORMA PARA LAJE NERVURADA COM CUBETA E ASSOALHO EM COMPENSADO PLASTIFICADO, ESP. 14MM, ALTURA DE (311 ATÉ 450)CM, REAPROVEITAMENTO (10X), INCLUSIVE CIMBRAMENTO</t>
  </si>
  <si>
    <t>FORNECIMENTO DE CONCRETO ESTRUTURAL, USINADO BOMBEADO, COM FCK 20MPA, INCLUSIVE LANÇAMENTO, ADENSAMENTO E ACABAMENTO</t>
  </si>
  <si>
    <t>FORNECIMENTO DE CONCRETO ESTRUTURAL, USINADO BOMBEADO, COM FCK 25MPA, INCLUSIVE LANÇAMENTO, ADENSAMENTO E ACABAMENTO</t>
  </si>
  <si>
    <t>FORNECIMENTO DE CONCRETO ESTRUTURAL, USINADO BOMBEADO, COM FCK 30MPA, INCLUSIVE LANÇAMENTO, ADENSAMENTO E ACABAMENTO</t>
  </si>
  <si>
    <t>FORNECIMENTO DE CONCRETO ESTRUTURAL, USINADO BOMBEADO, COM FCK 35MPA, INCLUSIVE LANÇAMENTO, ADENSAMENTO E ACABAMENTO</t>
  </si>
  <si>
    <t>FORNECIMENTO DE CONCRETO ESTRUTURAL, USINADO BOMBEADO, COM FCK 40MPA, INCLUSIVE LANÇAMENTO, ADENSAMENTO E ACABAMENTO</t>
  </si>
  <si>
    <t>FORNECIMENTO DE CONCRETO ESTRUTURAL, USINADO BOMBEADO, COM FCK 45MPA, INCLUSIVE LANÇAMENTO, ADENSAMENTO E ACABAMENTO</t>
  </si>
  <si>
    <t>FORNECIMENTO DE CONCRETO ESTRUTURAL, USINADO, COM FCK 20MPA, INCLUSIVE LANÇAMENTO, ADENSAMENTO E ACABAMENTO</t>
  </si>
  <si>
    <t>FORNECIMENTO DE CONCRETO ESTRUTURAL, USINADO, COM FCK 25MPA, INCLUSIVE LANÇAMENTO, ADENSAMENTO E ACABAMENTO</t>
  </si>
  <si>
    <t>FORNECIMENTO DE CONCRETO ESTRUTURAL, USINADO, COM FCK 30MPA, INCLUSIVE LANÇAMENTO, ADENSAMENTO E ACABAMENTO</t>
  </si>
  <si>
    <t>FORNECIMENTO DE CONCRETO ESTRUTURAL, USINADO, COM FCK 35MPA, INCLUSIVE LANÇAMENTO, ADENSAMENTO E ACABAMENTO</t>
  </si>
  <si>
    <t>FORNECIMENTO DE CONCRETO ESTRUTURAL, USINADO, COM FCK 40MPA, INCLUSIVE LANÇAMENTO, ADENSAMENTO E ACABAMENTO</t>
  </si>
  <si>
    <t>FORNECIMENTO DE CONCRETO ESTRUTURAL, USINADO, COM FCK 45MPA, INCLUSIVE LANÇAMENTO, ADENSAMENTO E ACABAMENTO</t>
  </si>
  <si>
    <t>FORNECIMENTO DE CONCRETO NÃO ESTRUTURAL, USINADO, COM FCK 10MPA, INCLUSIVE LANÇAMENTO, ADENSAMENTO E ACABAMENTO</t>
  </si>
  <si>
    <t>FORNECIMENTO DE CONCRETO NÃO ESTRUTURAL, USINADO, COM FCK 15MPA, INCLUSIVE LANÇAMENTO, ADENSAMENTO E ACABAMENTO</t>
  </si>
  <si>
    <t>FORNECIMENTO DE CONCRETO ESTRUTURAL, USINADO BOMBEADO, AUTO-ADENSÁVEL, COM FCK 20MPA, INCLUSIVE LANÇAMENTO E ACABAMENTO</t>
  </si>
  <si>
    <t>FORNECIMENTO DE CONCRETO ESTRUTURAL, USINADO BOMBEADO, AUTO-ADENSÁVEL, COM FCK 25MPA, INCLUSIVE LANÇAMENTO E ACABAMENTO</t>
  </si>
  <si>
    <t>FORNECIMENTO DE CONCRETO ESTRUTURAL, USINADO BOMBEADO, AUTO-ADENSÁVEL, COM FCK 30MPA, INCLUSIVE LANÇAMENTO E ACABAMENTO</t>
  </si>
  <si>
    <t>FORNECIMENTO DE CONCRETO ESTRUTURAL, USINADO BOMBEADO, AUTO-ADENSÁVEL, COM FCK 35MPA, INCLUSIVE LANÇAMENTO E ACABAMENTO</t>
  </si>
  <si>
    <t>FORNECIMENTO DE CONCRETO ESTRUTURAL, USINADO BOMBEADO, AUTO-ADENSÁVEL, COM FCK 40MPA, INCLUSIVE LANÇAMENTO E ACABAMENTO</t>
  </si>
  <si>
    <t>FORNECIMENTO DE CONCRETO ESTRUTURAL, USINADO BOMBEADO, AUTO-ADENSÁVEL, COM FCK 45MPA, INCLUSIVE LANÇAMENTO E ACABAMENTO</t>
  </si>
  <si>
    <t>FORNECIMENTO DE CONCRETO ESTRUTURAL, PREPARADO EM OBRA, COM FCK 20MPA, INCLUSIVE LANÇAMENTO, ADENSAMENTO E ACABAMENTO</t>
  </si>
  <si>
    <t>FORNECIMENTO DE CONCRETO ESTRUTURAL, PREPARADO EM OBRA, COM FCK 25MPA, INCLUSIVE LANÇAMENTO, ADENSAMENTO E ACABAMENTO</t>
  </si>
  <si>
    <t>FORNECIMENTO DE CONCRETO ESTRUTURAL, PREPARADO EM OBRA, COM FCK 30MPA, INCLUSIVE LANÇAMENTO, ADENSAMENTO E ACABAMENTO</t>
  </si>
  <si>
    <t>FORNECIMENTO DE CONCRETO ESTRUTURAL, PREPARADO EM OBRA, COM FCK 35MPA, INCLUSIVE LANÇAMENTO, ADENSAMENTO E ACABAMENTO</t>
  </si>
  <si>
    <t>FORNECIMENTO DE CONCRETO ESTRUTURAL, PREPARADO EM OBRA, COM FCK 40MPA, INCLUSIVE LANÇAMENTO, ADENSAMENTO E ACABAMENTO</t>
  </si>
  <si>
    <t>FORNECIMENTO DE CONCRETO NÃO ESTRUTURAL, PREPARADO EM OBRA COM BETONEIRA, COM FCK 10MPA, INCLUSIVE LANÇAMENTO, ADENSAMENTO E ACABAMENTO</t>
  </si>
  <si>
    <t>FORNECIMENTO DE CONCRETO NÃO ESTRUTURAL, PREPARADO EM OBRA COM BETONEIRA, COM FCK 13,5MPA, INCLUSIVE LANÇAMENTO, ADENSAMENTO E ACABAMENTO</t>
  </si>
  <si>
    <t>FORNECIMENTO DE CONCRETO NÃO ESTRUTURAL, PREPARADO EM OBRA COM BETONEIRA, COM FCK 15MPA, INCLUSIVE LANÇAMENTO, ADENSAMENTO E ACABAMENTO</t>
  </si>
  <si>
    <t>FORNECIMENTO DE CONCRETO NÃO ESTRUTURAL, PREPARADO EM OBRA COM BETONEIRA, COM FCK 18MPA, INCLUSIVE LANÇAMENTO, ADENSAMENTO E ACABAMENTO</t>
  </si>
  <si>
    <t>FORNECIMENTO DE CONCRETO NÃO ESTRUTURAL, PREPARADO EM OBRA COM BETONEIRA, COM FCK 9MPA, INCLUSIVE LANÇAMENTO, ADENSAMENTO E ACABAMENTO</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</si>
  <si>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</si>
  <si>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</si>
  <si>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</si>
  <si>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</si>
  <si>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</si>
  <si>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</si>
  <si>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</si>
  <si>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</si>
  <si>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</si>
  <si>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</si>
  <si>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LAJE PRÉ-MOLDADA UNIDIRECIONAL COM LAJOTA CERÂMICA, CAPEAMENTO DE 4CM, SOBRECARGA DE 100KG/M2, ALTURA TOTAL DE 11CM E VÃO LIVRE MÁXIMO DE 3M, INCLUSIVE CONCRETO ESTRUTURAL, USINADO BOMBEADO COM FCK DE 20MPA, EXCLUSIVE TELA ARMADA E CIMBRAMENTO</t>
  </si>
  <si>
    <t>LAJE PRÉ-MOLDADA UNIDIRECIONAL COM LAJOTA CERÂMICA, CAPEAMENTO DE 4CM, SOBRECARGA DE 100KG/M2, ALTURA TOTAL DE 11CM E VÃO LIVRE MÁXIMO DE 4M, INCLUSIVE CONCRETO ESTRUTURAL, USINADO BOMBEADO COM FCK DE 20MPA, EXCLUSIVE TELA ARMADA E CIMBRAMENTO</t>
  </si>
  <si>
    <t>LAJE PRÉ-MOLDADA UNIDIRECIONAL COM LAJOTA CERÂMICA, CAPEAMENTO DE 4CM, SOBRECARGA DE 100KG/M2, ALTURA TOTAL DE 11CM E VÃO LIVRE MÁXIMO DE 5M, INCLUSIVE CONCRETO ESTRUTURAL, USINADO BOMBEADO COM FCK DE 20MPA, EXCLUSIVE TELA ARMADA E CIMBRAMENTO</t>
  </si>
  <si>
    <t>LAJE PRÉ-MOLDADA UNIDIRECIONAL COM LAJOTA CERÂMICA, CAPEAMENTO DE 4CM, SOBRECARGA DE 200KG/M2, ALTURA TOTAL DE 11CM E VÃO LIVRE MÁXIMO DE 3M, INCLUSIVE CONCRETO ESTRUTURAL, USINADO BOMBEADO COM FCK DE 20MPA, EXCLUSIVE TELA ARMADA E CIMBRAMENTO</t>
  </si>
  <si>
    <t>LAJE PRÉ-MOLDADA UNIDIRECIONAL COM LAJOTA CERÂMICA, CAPEAMENTO DE 4CM, SOBRECARGA DE 200KG/M2, ALTURA TOTAL DE 11CM E VÃO LIVRE MÁXIMO DE 4M, INCLUSIVE CONCRETO ESTRUTURAL, USINADO BOMBEADO COM FCK DE 20MPA, EXCLUSIVE TELA ARMADA E CIMBRAMENTO</t>
  </si>
  <si>
    <t>LAJE PRÉ-MOLDADA UNIDIRECIONAL COM LAJOTA CERÂMICA, CAPEAMENTO DE 4CM, SOBRECARGA DE 200KG/M2, ALTURA TOTAL DE 11CM E VÃO LIVRE MÁXIMO DE 5M, INCLUSIVE CONCRETO ESTRUTURAL, USINADO BOMBEADO COM FCK DE 20MPA, EXCLUSIVE TELA ARMADA E CIMBRAMENTO</t>
  </si>
  <si>
    <t>LAJE PRÉ-MOLDADA UNIDIRECIONAL COM LAJOTA CERÂMICA, CAPEAMENTO DE 4CM, SOBRECARGA DE 300KG/M2, ALTURA TOTAL DE 11CM E VÃO LIVRE MÁXIMO DE 3M, INCLUSIVE CONCRETO ESTRUTURAL, USINADO BOMBEADO COM FCK DE 20MPA, EXCLUSIVE TELA ARMADA E CIMBRAMENTO</t>
  </si>
  <si>
    <t>LAJE PRÉ-MOLDADA UNIDIRECIONAL COM LAJOTA CERÂMICA, CAPEAMENTO DE 4CM, SOBRECARGA DE 300KG/M2, ALTURA TOTAL DE 11CM E VÃO LIVRE MÁXIMO DE 4M, INCLUSIVE CONCRETO ESTRUTURAL, USINADO BOMBEADO COM FCK DE 20MPA, EXCLUSIVE TELA ARMADA E CIMBRAMENTO</t>
  </si>
  <si>
    <t>LAJE PRÉ-MOLDADA UNIDIRECIONAL COM LAJOTA CERÂMICA, CAPEAMENTO DE 4CM, SOBRECARGA DE 300KG/M2, ALTURA TOTAL DE 11CM E VÃO LIVRE MÁXIMO DE 5M, INCLUSIVE CONCRETO ESTRUTURAL, USINADO BOMBEADO COM FCK DE 20MPA, EXCLUSIVE TELA ARMADA E CIMBRAMENTO</t>
  </si>
  <si>
    <t>POLIMENTO MECANIZADO DE SUPERFÍCIE EM CONCRETO, INCLUSIVE ACABAMENTO DE CONCRETAGEM EM NIVELAMENTO A LASER (NÍVEL ZERO)</t>
  </si>
  <si>
    <t>ED-29621</t>
  </si>
  <si>
    <t>APLICAÇÃO DE GRAUTE FLUIDO INDUSTRIALIZADO, PARA ANCORAGENS E/OU RECUPERAÇÃO EM PEÇAS ESTRUTURAIS E USO EM GERAL, INCLUSIVE PREPARO EM BETONEIRA E LANÇAMENTO</t>
  </si>
  <si>
    <t>ANCORAGEM DE BARRAS DE AÇO COM CHUMBADOR QUÍMICO À BASE DE RESINA POLIÉSTER, EXCLUSIVE FORNECIMENTO DE BARRA</t>
  </si>
  <si>
    <t>ESCARIFICAÇÃO MANUAL EM PEÇA DE CONCRETO, COM PROFUNDIDADE MÁXIMA DE ATÉ 3CM, INCLUSIVE LIMPEZA DA SEÇÃO ESCARIFICADA, TRANSPORTE E RETIRADA DO MATERIAL DEMOLIDO, EXCLUSIVE RECOMPOSIÇÃO EM ARGAMASSA OU CONCRETO</t>
  </si>
  <si>
    <t>LIXAMENTO MECANIZADO DA ARMADURA COM ESCOVA CIRCULAR, EXCLUSIVE REFORÇO EM ARMADURA, PROTEÇÃO DE ARMADURA E RECOMPOSIÇÃO EM ARGAMASSA OU CONCRETO</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</si>
  <si>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</si>
  <si>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</si>
  <si>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</si>
  <si>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REFORÇO ESTRUTURAL COM EMENDA POR TRANSPASSE, PARA RECONSTITUIÇÃO DA SEÇÃO DA ARMADURA, EXCLUSIVE RECOMPOSIÇÃO EM ARGAMASSA OU CONCRETO</t>
  </si>
  <si>
    <t>PAREDE EM CHAPA DE GESSO ACARTONADO (DRYWALL), DIVISÃO ENTRE ÁREAS SECA E ÚMIDA DE UMA MESMA UNIDADE (ST/RU), ESP. 115 MM, INCLUSIVE MONTANTES, GUIAS E ACESSÓRIOS, EXCLUSIVE ISOLANTE TÉRMICO/ACÚSTICO</t>
  </si>
  <si>
    <t>PAREDE EM CHAPA DE GESSO ACARTONADO (DRYWALL), DIVISÃO ENTRE ÁREAS SECAS DE UMA MESMA UNIDADE (ST/ST), ESP. 115 MM, INCLUSIVE MONTANTES, GUIAS E ACESSÓRIOS, EXCLUSIVE ISOLANTE TÉRMICO/ACÚSTICO</t>
  </si>
  <si>
    <t>PAREDE EM CHAPA DE GESSO ACARTONADO (DRYWALL), DIVISÃO ENTRE ÁREAS UMIDAS DE UMA MESMA UNIDADE (RU/RU), ESP. 115 MM, INCLUSIVE MONTANTES, GUIAS E ACESSÓRIOS, EXCLUSIVE ISOLANTE TÉRMICO/ACÚSTICO</t>
  </si>
  <si>
    <t>ED-29453</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</si>
  <si>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</si>
  <si>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</si>
  <si>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</si>
  <si>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</si>
  <si>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</si>
  <si>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</si>
  <si>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</si>
  <si>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</si>
  <si>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</si>
  <si>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</si>
  <si>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ED-29452</t>
  </si>
  <si>
    <t>FERRAGENS PARA PORTA DE ALUMÍNIO DE ABRIR DE UMA (1) FOLHA, INCLUSIVE FECHADURA E DOBRADIÇAS, FORNECIMENTO E INSTALAÇÃO, EXCLUSIVE PORTA</t>
  </si>
  <si>
    <t>ED-29454</t>
  </si>
  <si>
    <t>ED-29485</t>
  </si>
  <si>
    <t>ED-29486</t>
  </si>
  <si>
    <t>ED-29487</t>
  </si>
  <si>
    <t>ED-29477</t>
  </si>
  <si>
    <t>ED-29478</t>
  </si>
  <si>
    <t>ED-29479</t>
  </si>
  <si>
    <t>ED-29480</t>
  </si>
  <si>
    <t>ED-27548</t>
  </si>
  <si>
    <t>DOBRADIÇA DE FERRO, MEDIDAS (3/4"X 1"), TIPO PINO GONZO NÚMERO 2, INCLUSIVE INSTALAÇÃO, EXCLUSIVE PINTURA DE ACABAMENTO</t>
  </si>
  <si>
    <t>ED-27547</t>
  </si>
  <si>
    <t>DOBRADIÇA DE FERRO, MEDIDAS (5/8"X3/4"), TIPO PINO GONZO NÚMERO 1, INCLUSIVE INSTALAÇÃO, EXCLUSIVE PINTURA DE ACABAMENTO</t>
  </si>
  <si>
    <t>ED-27549</t>
  </si>
  <si>
    <t>FECHADURA TIPO TUBULAR, EM DIVISÓRIA, COM MAÇANETA E ACABAMENTO EM ZAMAC, INCLUSIVE ACESSÓRIOS PARA FIXAÇÃO E DUAS (2) CHAVES</t>
  </si>
  <si>
    <t xml:space="preserve">TARJETA CROMADA, TIPO FECHO, INSTALADA EM PORTA DE SANITÁRIO, INCLUSIVE ACESSÓRIOS PARA FIXAÇÃO
</t>
  </si>
  <si>
    <t>TARJETA CROMADA, TIPO LIVRE/OCUPADO, INSTALADA EM PORTA DE SANITÁRIO, INCLUSIVE ACESSÓRIOS PARA FIXAÇÃO</t>
  </si>
  <si>
    <t>CALHA EM CHAPA GALVANIZADA, ESP. 0,5MM (GSG-26), COM DESENVOLVIMENTO DE 33CM, INCLUSIVE IÇAMENTO MANUAL VERTICAL</t>
  </si>
  <si>
    <t>CALHA EM CHAPA GALVANIZADA, ESP. 0,5MM (GSG-26), COM DESENVOLVIMENTO DE 40CM, INCLUSIVE IÇAMENTO MANUAL VERTICAL</t>
  </si>
  <si>
    <t>CALHA EM CHAPA GALVANIZADA, ESP. 0,5MM (GSG-26), COM DESENVOLVIMENTO DE 50CM, INCLUSIVE IÇAMENTO MANUAL VERTICAL</t>
  </si>
  <si>
    <t>CALHA EM CHAPA GALVANIZADA, ESP. 0,65MM (GSG-24), COM DESENVOLVIMENTO DE 100CM, INCLUSIVE IÇAMENTO MANUAL VERTICAL</t>
  </si>
  <si>
    <t>CALHA EM CHAPA GALVANIZADA, ESP. 0,65MM (GSG-24), COM DESENVOLVIMENTO DE 33CM, INCLUSIVE IÇAMENTO MANUAL VERTICAL</t>
  </si>
  <si>
    <t>CALHA EM CHAPA GALVANIZADA, ESP. 0,65MM (GSG-24), COM DESENVOLVIMENTO DE 40CM, INCLUSIVE IÇAMENTO MANUAL VERTICAL</t>
  </si>
  <si>
    <t>CALHA EM CHAPA GALVANIZADA, ESP. 0,65MM (GSG-24), COM DESENVOLVIMENTO DE 50CM, INCLUSIVE IÇAMENTO MANUAL VERTICAL</t>
  </si>
  <si>
    <t>CALHA EM CHAPA GALVANIZADA, ESP. 0,65MM (GSG-24), COM DESENVOLVIMENTO DE 60CM, INCLUSIVE IÇAMENTO MANUAL VERTICAL</t>
  </si>
  <si>
    <t>CALHA EM CHAPA GALVANIZADA, ESP. 0,65MM (GSG-24), COM DESENVOLVIMENTO DE 66CM, INCLUSIVE IÇAMENTO MANUAL VERTICAL</t>
  </si>
  <si>
    <t>CALHA EM CHAPA GALVANIZADA, ESP. 0,65MM (GSG-24), COM DESENVOLVIMENTO DE 75CM, INCLUSIVE IÇAMENTO MANUAL VERTICAL</t>
  </si>
  <si>
    <t>CALHA EM CHAPA GALVANIZADA, ESP. 0,8MM (GSG-22), COM DESENVOLVIMENTO DE 100CM, INCLUSIVE IÇAMENTO MANUAL VERTICAL</t>
  </si>
  <si>
    <t>CALHA EM CHAPA GALVANIZADA, ESP. 0,8MM (GSG-22), COM DESENVOLVIMENTO DE 33CM, INCLUSIVE IÇAMENTO MANUAL VERTICAL</t>
  </si>
  <si>
    <t>CALHA EM CHAPA GALVANIZADA, ESP. 0,8MM (GSG-22), COM DESENVOLVIMENTO DE 40CM, INCLUSIVE IÇAMENTO MANUAL VERTICAL</t>
  </si>
  <si>
    <t>CALHA EM CHAPA GALVANIZADA, ESP. 0,8MM (GSG-22), COM DESENVOLVIMENTO DE 50CM, INCLUSIVE IÇAMENTO MANUAL VERTICAL</t>
  </si>
  <si>
    <t>CALHA EM CHAPA GALVANIZADA, ESP. 0,8MM (GSG-22), COM DESENVOLVIMENTO DE 66CM, INCLUSIVE IÇAMENTO MANUAL VERTICAL</t>
  </si>
  <si>
    <t>CALHA EM CHAPA GALVANIZADA, ESP. 0,8MM (GSG-22), COM DESENVOLVIMENTO DE 75CM, INCLUSIVE IÇAMENTO MANUAL VERTICAL</t>
  </si>
  <si>
    <t>RUFO E CONTRARRUFO EM CHAPA GALVANIZADA, ESP. 0,5MM (GSG-26), COM DESENVOLVIMENTO DE 15CM, INCLUSIVE IÇAMENTO MANUAL VERTICAL</t>
  </si>
  <si>
    <t>RUFO E CONTRARRUFO EM CHAPA GALVANIZADA, ESP. 0,5MM (GSG-26), COM DESENVOLVIMENTO DE 20CM, INCLUSIVE IÇAMENTO MANUAL VERTICAL</t>
  </si>
  <si>
    <t>RUFO E CONTRARRUFO EM CHAPA GALVANIZADA, ESP. 0,65MM (GSG-24), COM DESENVOLVIMENTO DE 15CM, INCLUSIVE IÇAMENTO MANUAL VERTICAL</t>
  </si>
  <si>
    <t>RUFO E CONTRARRUFO EM CHAPA GALVANIZADA, ESP. 0,65MM (GSG-24), COM DESENVOLVIMENTO DE 20CM, INCLUSIVE IÇAMENTO MANUAL VERTICAL</t>
  </si>
  <si>
    <t>RUFO E CONTRARRUFO EM CHAPA GALVANIZADA, ESP. 0,65MM (GSG-24), COM DESENVOLVIMENTO DE 25CM, INCLUSIVE IÇAMENTO MANUAL VERTICAL</t>
  </si>
  <si>
    <t>RUFO E CONTRARRUFO EM CHAPA GALVANIZADA, ESP. 0,65MM (GSG-24), COM DESENVOLVIMENTO DE 33CM, INCLUSIVE IÇAMENTO MANUAL VERTICAL</t>
  </si>
  <si>
    <t>RUFO E CONTRARRUFO EM CHAPA GALVANIZADA, ESP. 0,65MM (GSG-24), COM DESENVOLVIMENTO DE 50CM, INCLUSIVE IÇAMENTO MANUAL VERTICAL</t>
  </si>
  <si>
    <t>RUFO E CONTRARRUFO EM CHAPA GALVANIZADA, ESP. 0,65MM (GSG-24), COM DESENVOLVIMENTO DE 60CM, INCLUSIVE IÇAMENTO MANUAL VERTICAL</t>
  </si>
  <si>
    <t>RUFO E CONTRARRUFO EM CHAPA GALVANIZADA, ESP. 0,65MM (GSG-24), COM DESENVOLVIMENTO DE 70CM, INCLUSIVE IÇAMENTO MANUAL VERTICAL</t>
  </si>
  <si>
    <t>CHAPIM EM CHAPA GALVANIZADA, COM PINGADEIRA, ESP. 0,65MM (GSG-24), COM DESENVOLVIMENTO DE 35CM, INCLUSIVE IÇAMENTO MANUAL VERTICAL</t>
  </si>
  <si>
    <t>ED-28551</t>
  </si>
  <si>
    <t>MANTA ALUMINIZADA</t>
  </si>
  <si>
    <t>REVESTIMENTO COM CERÂMICA VERMELHO NATURAL PARA PISO, ASSENTAMENTO COM ARGAMASSA INDUSTRIALIZADA, INCLUSIVE REJUNTAMENTO</t>
  </si>
  <si>
    <t>FORRO EM CHAPA DE GESSO ACARTONADA, ESP. 12,5MM, COM FIXAÇÃO DO TIPO ESTRUTURADA EM PERFIL METÁLICO, EXCLUSIVE PERFIL TABICA, SANCA E MOLDURA, INCLUSIVE ACESSÓRIOS E FIXAÇÃO</t>
  </si>
  <si>
    <t>FORRO EM CHAPA DE GESSO ACARTONADO, ESP. 12,5MM, COM FIXAÇÃO DO TIPO ARAMADO, EXCLUSIVE PERFIL TABICA, SANCA E MOLDURA, INCLUSIVE ACESSÓRIOS E FIXAÇÃO</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</si>
  <si>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</si>
  <si>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</si>
  <si>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</si>
  <si>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ED-28728</t>
  </si>
  <si>
    <t>FORRO EM RÉGUA DE PVC, LARGURA 20CM, NA COR BRANCA, INCLUSIVE ESTRUTURA DE FIXAÇÃO E PENDURAIS METÁLICOS E ACESSÓRIOS DE FIXAÇÃO, EXCLUSIVE RODAFORRO OU MOLDURA</t>
  </si>
  <si>
    <t>ED-28751</t>
  </si>
  <si>
    <t>ALAMBRADO PARA QUADRA ESPORTIVA, EM TELA DE ARAME GALVANIZADO COM TRAMA LOSANGULAR DE 2" (50,8MM) E FIO BWG12 (2,77MM), ALTURA 1M, EXCLUSIVE PINTURA, INCLUSIVE FIXAÇÃO E FORNECIMENTO EM QUADROS DE TUBOS DE AÇO CARBONO GALVANIZADO DIÂMETRO DE 50MM (2")</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</si>
  <si>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</si>
  <si>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ALAMBRADO PARA QUADRA ESPORTIVA, EM TELA DE ARAME GALVANIZADO COM TRAMA LOSANGULAR DE 2" (50,8MM) E FIO BWG12 (2,77MM), ALTURA 6M, EXCLUSIVE PINTURA, INCLUSIVE FIXAÇÃO E FORNECIMENTO EM QUADROS DE TUBOS DE AÇO CARBONO GALVANIZADO DIÂMETRO DE 50MM (2")</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</si>
  <si>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</si>
  <si>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</si>
  <si>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</si>
  <si>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PREPARAÇÃO PARA EMASSAMENTO OU PINTURA (LÁTEX/ACRÍLICA) EM PAREDE OU FORRO EM CHAPA DE GESSO ACARTONADO (DRYWALL), INCLUSIVE UMA (1) DEMÃO DE SELADOR ACRÍLICO</t>
  </si>
  <si>
    <t>EMASSAMENTO EM PAREDE EM CHAPA DE GESSO ACARTONADO (DRYWALL) COM MASSA ACRÍLICA, UMA (1) DEMÃO, INCLUSIVE LIXAMENTO PARA PINTURA</t>
  </si>
  <si>
    <t>EMASSAMENTO EM PAREDE EM CHAPA DE GESSO ACARTONADO (DRYWALL) COM MASSA CORRIDA (PVA), UMA (1) DEMÃO, INCLUSIVE LIXAMENTO PARA PINTURA</t>
  </si>
  <si>
    <t>ED-28438</t>
  </si>
  <si>
    <t>ED-28437</t>
  </si>
  <si>
    <t>APLICAÇÃO DE CERA EM ESQUADRIAS DE MADEIRA, TRÊS (3) DEMÃOS, INCLUSIVE APLICAÇÃO DE SELADOR PARA MADEIRA</t>
  </si>
  <si>
    <t>APLICAÇÃO DE CERA EM RODAPÉS COM ALTURA DE 10 CM, TRÊS (3) DEMÃOS, INCLUSIVE APLICAÇÃO DE SELADOR PARA MADEIRA</t>
  </si>
  <si>
    <t>LOUÇAS, METAIS E ACESSÓRIOS</t>
  </si>
  <si>
    <t>ED-29152</t>
  </si>
  <si>
    <t>CABO DE COBRE NU # 10 MM2, ENTERRADO, EXCLUSIVE ESCAVAÇÃO E REATERRO</t>
  </si>
  <si>
    <t>CABO DE COBRE NU # 16 MM2, ENTERRADO, EXCLUSIVE ESCAVAÇÃO E REATERRO</t>
  </si>
  <si>
    <t>CABO DE COBRE NU # 25 MM2, ENTERRADO, EXCLUSIVE ESCAVAÇÃO E REATERRO</t>
  </si>
  <si>
    <t>CABO DE COBRE NU # 35 MM2, ENTERRADO, EXCLUSIVE ESCAVAÇÃO E REATERRO</t>
  </si>
  <si>
    <t>CABO DE COBRE NU # 50 MM2, ENTERRADO, EXCLUSIVE ESCAVAÇÃO E REATERRO</t>
  </si>
  <si>
    <t>CABO DE COBRE NU # 70 MM2, ENTERRADO, EXCLUSIVE ESCAVAÇÃO E REATERRO</t>
  </si>
  <si>
    <t>CABO DE COBRE NU # 95 MM2, ENTERRADO, EXCLUSIVE ESCAVAÇÃO E REATERRO</t>
  </si>
  <si>
    <t>ED-29066</t>
  </si>
  <si>
    <t>ED-27189</t>
  </si>
  <si>
    <t>ED-27082</t>
  </si>
  <si>
    <t>LUMINÁRIA COMERCIAL COM ALETAS DE EMBUTIR COMPLETA, PARA DUAS (2) LÂMPADAS TUBULARES LED 2X18W-ØT8, TEMPERATURA DA COR 6500K, FORNECIMENTO E INSTALAÇÃO, INCLUSIVE BASE E LÂMPADA</t>
  </si>
  <si>
    <t>ED-27080</t>
  </si>
  <si>
    <t>LUMINÁRIA COMERCIAL COM ALETAS DE EMBUTIR COMPLETA, PARA DUAS (2) LÂMPADAS TUBULARES LED 2X9W-ØT8, TEMPERATURA DA COR 6500K, FORNECIMENTO E INSTALAÇÃO, INCLUSIVE BASE E LÂMPADA</t>
  </si>
  <si>
    <t>ED-27084</t>
  </si>
  <si>
    <t>LUMINÁRIA COMERCIAL COM ALETAS DE EMBUTIR COMPLETA, PARA QUATRO (4) LÂMPADAS TUBULARES LED 4X18W-ØT8, TEMPERATURA DA COR 6500K, FORNECIMENTO E INSTALAÇÃO, INCLUSIVE BASE E LÂMPADA</t>
  </si>
  <si>
    <t>ED-27078</t>
  </si>
  <si>
    <t>LUMINÁRIA COMERCIAL COM ALETAS DE EMBUTIR COMPLETA, PARA QUATRO (4) LÂMPADAS TUBULARES LED 4X9W-ØT8, TEMPERATURA DA COR 6500K, FORNECIMENTO E INSTALAÇÃO, INCLUSIVE BASE E LÂMPADA</t>
  </si>
  <si>
    <t>ED-27081</t>
  </si>
  <si>
    <t>LUMINÁRIA COMERCIAL COM ALETAS DE EMBUTIR, PARA DUAS (2) LÂMPADAS TUBULARES LED 2X18W-ØT8, FORNECIMENTO E INSTALAÇÃO, EXCLUSIVE BASE E LÂMPADA</t>
  </si>
  <si>
    <t>ED-27079</t>
  </si>
  <si>
    <t>LUMINÁRIA COMERCIAL COM ALETAS DE EMBUTIR, PARA DUAS (2) LÂMPADAS TUBULARES LED 2X9W-ØT8, FORNECIMENTO E INSTALAÇÃO, EXCLUSIVE BASE E LÂMPADA</t>
  </si>
  <si>
    <t>ED-27083</t>
  </si>
  <si>
    <t>LUMINÁRIA COMERCIAL COM ALETAS DE EMBUTIR, PARA QUATRO (4) LÂMPADAS TUBULARES LED 4X18W-ØT8, FORNECIMENTO E INSTALAÇÃO, EXCLUSIVE BASE E LÂMPADA</t>
  </si>
  <si>
    <t>ED-27077</t>
  </si>
  <si>
    <t>LUMINÁRIA COMERCIAL COM ALETAS DE EMBUTIR, PARA QUATRO (4) LÂMPADAS TUBULARES LED 4X9W-ØT8, FORNECIMENTO E INSTALAÇÃO, EXCLUSIVE BASE E LÂMPADA</t>
  </si>
  <si>
    <t>ED-27090</t>
  </si>
  <si>
    <t>LUMINÁRIA COMERCIAL COM ALETAS DE SOBREPOR COMPLETA, PARA DUAS (2) LÂMPADAS TUBULARES LED 2X18W-ØT8, TEMPERATURA DA COR 6500K, FORNECIMENTO E INSTALAÇÃO, INCLUSIVE BASE E LÂMPADA</t>
  </si>
  <si>
    <t>ED-27086</t>
  </si>
  <si>
    <t>LUMINÁRIA COMERCIAL COM ALETAS DE SOBREPOR COMPLETA, PARA DUAS (2) LÂMPADAS TUBULARES LED 2X9W-ØT8, TEMPERATURA DA COR 6500K, FORNECIMENTO E INSTALAÇÃO, INCLUSIVE BASE E LÂMPADA</t>
  </si>
  <si>
    <t>ED-27092</t>
  </si>
  <si>
    <t>LUMINÁRIA COMERCIAL COM ALETAS DE SOBREPOR COMPLETA, PARA QUATRO (4) LÂMPADAS TUBULARES LED 4X18W-ØT8, TEMPERATURA DA COR 6500K, FORNECIMENTO E INSTALAÇÃO, INCLUSIVE BASE E LÂMPADA</t>
  </si>
  <si>
    <t>ED-27088</t>
  </si>
  <si>
    <t>LUMINÁRIA COMERCIAL COM ALETAS DE SOBREPOR COMPLETA, PARA QUATRO (4) LÂMPADAS TUBULARES LED 4X9W-ØT8, TEMPERATURA DA COR 6500K, FORNECIMENTO E INSTALAÇÃO, INCLUSIVE BASE E LÂMPADA</t>
  </si>
  <si>
    <t>ED-27089</t>
  </si>
  <si>
    <t>LUMINÁRIA COMERCIAL COM ALETAS DE SOBREPOR, PARA DUAS (2) LÂMPADAS TUBULARES LED 2X18W-ØT8, FORNECIMENTO E INSTALAÇÃO, EXCLUSIVE BASE E LÂMPADA</t>
  </si>
  <si>
    <t>ED-27085</t>
  </si>
  <si>
    <t>LUMINÁRIA COMERCIAL COM ALETAS DE SOBREPOR, PARA DUAS (2) LÂMPADAS TUBULARES LED 2X9W-ØT8, FORNECIMENTO E INSTALAÇÃO, EXCLUSIVE BASE E LÂMPADA</t>
  </si>
  <si>
    <t>ED-27091</t>
  </si>
  <si>
    <t>LUMINÁRIA COMERCIAL COM ALETAS DE SOBREPOR, PARA QUATRO (4) LÂMPADAS TUBULARES LED 4X18W-ØT8, FORNECIMENTO E INSTALAÇÃO, EXCLUSIVE BASE E LÂMPADA</t>
  </si>
  <si>
    <t>ED-27087</t>
  </si>
  <si>
    <t>LUMINÁRIA COMERCIAL COM ALETAS DE SOBREPOR, PARA QUATRO (4) LÂMPADAS TUBULARES LED 4X9W-ØT8, FORNECIMENTO E INSTALAÇÃO, EXCLUSIVE BASE E LÂMPADA</t>
  </si>
  <si>
    <t>ED-27074</t>
  </si>
  <si>
    <t>LUMINÁRIA COMERCIAL COM DIFUSOR DE EMBUTIR COMPLETA, PARA DUAS (2) LÂMPADAS TUBULARES LED 2X18W-ØT8, TEMPERATURA DA COR 6500K, FORNECIMENTO E INSTALAÇÃO, INCLUSIVE BASE E LÂMPADA</t>
  </si>
  <si>
    <t>ED-27072</t>
  </si>
  <si>
    <t>LUMINÁRIA COMERCIAL COM DIFUSOR DE EMBUTIR COMPLETA, PARA DUAS (2) LÂMPADAS TUBULARES LED 2X9W-ØT8, TEMPERATURA DA COR 6500K, FORNECIMENTO E INSTALAÇÃO, INCLUSIVE BASE E LÂMPADA</t>
  </si>
  <si>
    <t>ED-27076</t>
  </si>
  <si>
    <t>LUMINÁRIA COMERCIAL COM DIFUSOR DE EMBUTIR COMPLETA, PARA QUATRO (4) LÂMPADAS TUBULARES LED 4X9W-ØT8, TEMPERATURA DA COR 6500K, FORNECIMENTO E INSTALAÇÃO, INCLUSIVE BASE E LÂMPADA</t>
  </si>
  <si>
    <t>ED-27073</t>
  </si>
  <si>
    <t>LUMINÁRIA COMERCIAL COM DIFUSOR DE EMBUTIR, PARA DUAS (2) LÂMPADAS TUBULARES LED 2X18W-ØT8, FORNECIMENTO E INSTALAÇÃO, EXCLUSIVE BASE E LÂMPADA</t>
  </si>
  <si>
    <t>ED-27071</t>
  </si>
  <si>
    <t>LUMINÁRIA COMERCIAL COM DIFUSOR DE EMBUTIR, PARA DUAS (2) LÂMPADAS TUBULARES LED 2X9W-ØT8, FORNECIMENTO E INSTALAÇÃO, EXCLUSIVE BASE E LÂMPADA</t>
  </si>
  <si>
    <t>ED-27075</t>
  </si>
  <si>
    <t>LUMINÁRIA COMERCIAL COM DIFUSOR DE EMBUTIR, PARA QUATRO (4) LÂMPADAS TUBULARES LED 4X9W-ØT8, FORNECIMENTO E INSTALAÇÃO, EXCLUSIVE BASE E LÂMPADA</t>
  </si>
  <si>
    <t>ED-27068</t>
  </si>
  <si>
    <t>LUMINÁRIA COMERCIAL COM DIFUSOR DE SOBREPOR COMPLETA, PARA DUAS (2) LÂMPADAS TUBULARES LED 2X18W-ØT8, TEMPERATURA DA COR 6500K, FORNECIMENTO E INSTALAÇÃO, INCLUSIVE BASE E LÂMPADA</t>
  </si>
  <si>
    <t>ED-27066</t>
  </si>
  <si>
    <t>LUMINÁRIA COMERCIAL COM DIFUSOR DE SOBREPOR COMPLETA, PARA DUAS (2) LÂMPADAS TUBULARES LED 2X9W-ØT8, TEMPERATURA DA COR 6500K, FORNECIMENTO E INSTALAÇÃO, INCLUSIVE BASE E LÂMPADA</t>
  </si>
  <si>
    <t>ED-27070</t>
  </si>
  <si>
    <t>LUMINÁRIA COMERCIAL COM DIFUSOR DE SOBREPOR COMPLETA, PARA QUATRO (4) LÂMPADAS TUBULARES LED 4X9W-ØT8, TEMPERATURA DA COR 6500K, FORNECIMENTO E INSTALAÇÃO, INCLUSIVE BASE E LÂMPADA</t>
  </si>
  <si>
    <t>ED-27064</t>
  </si>
  <si>
    <t>LUMINÁRIA COMERCIAL COM DIFUSOR DE SOBREPOR COMPLETA, PARA UMA (1) LÂMPADA TUBULAR LED 1X18W-ØT8, TEMPERATURA DA COR 6500K, FORNECIMENTO E INSTALAÇÃO, INCLUSIVE BASE E LÂMPADA</t>
  </si>
  <si>
    <t>ED-27062</t>
  </si>
  <si>
    <t>LUMINÁRIA COMERCIAL COM DIFUSOR DE SOBREPOR COMPLETA, PARA UMA (1) LÂMPADA TUBULAR LED 1X9W-ØT8, TEMPERATURA DA COR 6500K, FORNECIMENTO E INSTALAÇÃO, INCLUSIVE BASE E LÂMPADA</t>
  </si>
  <si>
    <t>ED-27067</t>
  </si>
  <si>
    <t>LUMINÁRIA COMERCIAL COM DIFUSOR DE SOBREPOR, PARA DUAS (2) LÂMPADAS TUBULARES LED 2X18W-ØT8, FORNECIMENTO E INSTALAÇÃO, EXCLUSIVE BASE E LÂMPADA</t>
  </si>
  <si>
    <t>ED-27065</t>
  </si>
  <si>
    <t>LUMINÁRIA COMERCIAL COM DIFUSOR DE SOBREPOR, PARA DUAS (2) LÂMPADAS TUBULARES LED 2X9W-ØT8, FORNECIMENTO E INSTALAÇÃO, EXCLUSIVE BASE E LÂMPADA</t>
  </si>
  <si>
    <t>ED-27069</t>
  </si>
  <si>
    <t>LUMINÁRIA COMERCIAL COM DIFUSOR DE SOBREPOR, PARA QUATRO (4) LÂMPADAS TUBULARES LED 4X9W-ØT8, FORNECIMENTO E INSTALAÇÃO, EXCLUSIVE BASE E LÂMPADA</t>
  </si>
  <si>
    <t>ED-27063</t>
  </si>
  <si>
    <t>LUMINÁRIA COMERCIAL COM DIFUSOR DE SOBREPOR, PARA UMA (1) LÂMPADA TUBULAR LED 1X18W-ØT8, FORNECIMENTO E INSTALAÇÃO, EXCLUSIVE BASE E LÂMPADA</t>
  </si>
  <si>
    <t>ED-27061</t>
  </si>
  <si>
    <t>LUMINÁRIA COMERCIAL COM DIFUSOR DE SOBREPOR, PARA UMA (1) LÂMPADA TUBULAR LED 1X9W-ØT8, FORNECIMENTO E INSTALAÇÃO, EXCLUSIVE BASE, REATOR E LÂMPADA</t>
  </si>
  <si>
    <t>ED-28593</t>
  </si>
  <si>
    <t>COMPONENTES PARA QUADROS ELÉTRICOS</t>
  </si>
  <si>
    <t>FITA DE SINALIZAÇÃO SUBTERRÂNEA</t>
  </si>
  <si>
    <t>REGISTRO DE GAVETA, TIPO BASE, ROSCÁVEL 1" (PARA TUBO SOLDÁVEL OU PPR DN 32MM/CPVC DN 28MM), INCLUSIVE ACABAMENTO (PADRÃO MÉDIO) E CANOPLA CROMADOS</t>
  </si>
  <si>
    <t>REGISTRO DE GAVETA, TIPO BASE, ROSCÁVEL 1" (PARA TUBO SOLDÁVEL OU PPR DN 32MM/CPVC DN 28MM), INCLUSIVE ACABAMENTO (PADRÃO POPULAR) E CANOPLA CROMADOS</t>
  </si>
  <si>
    <t>REGISTRO DE GAVETA, TIPO BASE, ROSCÁVEL 1.1/2" (PARA TUBO SOLDÁVEL OU PPR DN 50MM/CPVC DN 42MM), INCLUSIVE ACABAMENTO (PADRÃO MÉDIO) E CANOPLA CROMADOS</t>
  </si>
  <si>
    <t>REGISTRO DE GAVETA, TIPO BASE, ROSCÁVEL 1.1/2" (PARA TUBO SOLDÁVEL OU PPR DN 50MM/CPVC DN 42MM), INCLUSIVE ACABAMENTO (PADRÃO POPULAR) E CANOPLA CROMADOS</t>
  </si>
  <si>
    <t>REGISTRO DE GAVETA, TIPO BASE, ROSCÁVEL 1.1/4" (PARA TUBO SOLDÁVEL OU PPR DN 40MM/CPVC DN 35MM), INCLUSIVE ACABAMENTO (PADRÃO MÉDIO) E CANOPLA CROMADOS</t>
  </si>
  <si>
    <t>REGISTRO DE GAVETA, TIPO BASE, ROSCÁVEL 1.1/4" (PARA TUBO SOLDÁVEL OU PPR DN 40MM/CPVC DN 35MM), INCLUSIVE ACABAMENTO (PADRÃO POPULAR) E CANOPLA CROMADOS</t>
  </si>
  <si>
    <t>REGISTRO DE GAVETA, TIPO BASE, ROSCÁVEL 1/2" (PARA TUBO SOLDÁVEL OU PPR DN 20MM/CPVC DN 15MM), INCLUSIVE ACABAMENTO (PADRÃO MÉDIO) E CANOPLA CROMADOS</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</si>
  <si>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</si>
  <si>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</si>
  <si>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REGISTRO DE GAVETA, TIPO BASE, ROSCÁVEL 3/4" (PARA TUBO SOLDÁVEL OU PPR DN 25MM/CPVC DN 22MM), INCLUSIVE ACABAMENTO (PADRÃO POPULAR) E CANOPLA CROMADOS</t>
  </si>
  <si>
    <t>REGISTRO DE GAVETA, TIPO BRUTO, ROSCÁVEL 1" (PARA TUBO SOLDÁVEL OU PPR DN 32MM/CPVC DN 28MM), INCLUSIVE VOLANTE PARA ACIONAMENTO</t>
  </si>
  <si>
    <t>REGISTRO DE GAVETA, TIPO BRUTO, ROSCÁVEL 1.1/2" (PARA TUBO SOLDÁVEL OU PPR DN 50MM/CPVC DN 42MM), INCLUSIVE VOLANTE PARA ACIONAMENTO</t>
  </si>
  <si>
    <t>REGISTRO DE GAVETA, TIPO BRUTO, ROSCÁVEL 1.1/4" (PARA TUBO SOLDÁVEL OU PPR DN 40MM/CPVC DN 35MM), INCLUSIVE VOLANTE PARA ACIONAMENTO</t>
  </si>
  <si>
    <t>REGISTRO DE GAVETA, TIPO BRUTO, ROSCÁVEL 1/2" (PARA TUBO SOLDÁVEL OU PPR DN 20MM/CPVC DN 15MM), INCLUSIVE VOLANTE PARA ACIONAMENTO</t>
  </si>
  <si>
    <t>REGISTRO DE GAVETA, TIPO BRUTO, ROSCÁVEL 2" (PARA TUBO SOLDÁVEL OU PPR DN 60MM/CPVC DN 54MM), INCLUSIVE VOLANTE PARA ACIONAMENTO</t>
  </si>
  <si>
    <t>REGISTRO DE GAVETA, TIPO BRUTO, ROSCÁVEL 2.1/2" (PARA TUBO SOLDÁVEL OU PPR DN 75MM/CPVC DN 73MM), INCLUSIVE VOLANTE PARA ACIONAMENTO</t>
  </si>
  <si>
    <t>REGISTRO DE GAVETA, TIPO BRUTO, ROSCÁVEL 3" (PARA TUBO SOLDÁVEL OU PPR DN 85MM/CPVC DN 89MM), INCLUSIVE VOLANTE PARA ACIONAMENTO</t>
  </si>
  <si>
    <t>REGISTRO DE GAVETA, TIPO BRUTO, ROSCÁVEL 3/4" (PARA TUBO SOLDÁVEL OU PPR DN 25MM/CPVC DN 22MM), INCLUSIVE VOLANTE PARA ACIONAMENTO</t>
  </si>
  <si>
    <t>REGISTRO DE GAVETA, TIPO BRUTO, ROSCÁVEL 4" (PARA TUBO SOLDÁVEL OU PPR DN 110MM/CPVC DN 114MM), INCLUSIVE VOLANTE PARA ACIONAMENTO</t>
  </si>
  <si>
    <t>REGISTRO DE PRESSÃO, TIPO BASE, ROSCÁVEL 1/2" (PARA TUBO SOLDÁVEL OU PPR DN 20MM/CPVC DN 15MM), INCLUSIVE ACABAMENTO (PADRÃO MÉDIO) E CANOPLA CROMADOS</t>
  </si>
  <si>
    <t>REGISTRO DE PRESSÃO, TIPO BASE, ROSCÁVEL 1/2" (PARA TUBO SOLDÁVEL OU PPR DN 20MM/CPVC DN 15MM), INCLUSIVE ACABAMENTO (PADRÃO POPULAR) E CANOPLA CROMADOS</t>
  </si>
  <si>
    <t>REGISTRO DE PRESSÃO, TIPO BASE, ROSCÁVEL 3/4" (PARA TUBO SOLDÁVEL OU PPR DN 25MM/CPVC DN 22MM), INCLUSIVE ACABAMENTO (PADRÃO MÉDIO) E CANOPLA CROMADOS</t>
  </si>
  <si>
    <t>REGISTRO DE PRESSÃO, TIPO BASE, ROSCÁVEL 3/4" (PARA TUBO SOLDÁVEL OU PPR DN 25MM/CPVC DN 22MM), INCLUSIVE ACABAMENTO (PADRÃO POPULAR) E CANOPLA CROMADOS</t>
  </si>
  <si>
    <t>RESERVATÓRIO DE ÁGUA</t>
  </si>
  <si>
    <t>ED-29741</t>
  </si>
  <si>
    <t>ED-29762</t>
  </si>
  <si>
    <t>ED-29742</t>
  </si>
  <si>
    <t>ABERTURA MANUAL DE POÇO COM PROFUNDIDADE MAIOR QUE 2,0M, DIÂMETRO DE 1,20M, INCLUSIVE AFASTAMENTO DO MATERIAL ESCAVADO</t>
  </si>
  <si>
    <t>ABERTURA MANUAL DE POÇO COM PROFUNDIDADE MENOR OU IGUAL 2,0M, DIÂMETRO DE 1,20M, INCLUSIVE AFASTAMENTO DO MATERIAL ESCAVADO</t>
  </si>
  <si>
    <t>ADAPTADOR EM LATÃO PARA INSTALAÇÃO PREDIAL DE COMBATE A INCÊNDIO ENGATE RÁPIDO 2.1/2" X ROSCA INTERNA 5 FIOS 2.1/2", FORNECIMENTO E INSTALAÇÃO</t>
  </si>
  <si>
    <t>ED-26993</t>
  </si>
  <si>
    <t>LUMINÁRIA DE EMERGÊNCIA AUTÔNOMA, TIPO LED COM DOIS FARÓIS, POTÊNCIA TOTAL DE 8W, FORNECIMENTO E INSTALAÇÃO</t>
  </si>
  <si>
    <t>ED-26989</t>
  </si>
  <si>
    <t>LUMINÁRIA DE EMERGÊNCIA AUTÔNOMA, TIPO LED POTÊNCIA TOTAL DE 2W, FORNECIMENTO E INSTALAÇÃO</t>
  </si>
  <si>
    <t>PLACA FOTOLUMINESCENTE PARA SINALIZAÇÃO DE EMERGÊNCIA, TIPO "A2", DIMENSÃO DA BASE 300MM, INCLUSIVE FIXAÇÃO</t>
  </si>
  <si>
    <t>PLACA FOTOLUMINESCENTE PARA SINALIZAÇÃO DE EMERGÊNCIA, TIPO "E5", DIMENSÃO (300X300)MM, INCLUSIVE FIXAÇÃO</t>
  </si>
  <si>
    <t>PLACA FOTOLUMINESCENTE PARA SINALIZAÇÃO DE EMERGÊNCIA, TIPO "E8", DIMENSÃO (300X300)MM, INCLUSIVE FIXAÇÃO</t>
  </si>
  <si>
    <t>PLACA FOTOLUMINESCENTE PARA SINALIZAÇÃO DE EMERGÊNCIA, TIPO "P2", DIÂMETRO DE 300MM, INCLUSIVE FIXAÇÃO</t>
  </si>
  <si>
    <t>PLACA FOTOLUMINESCENTE PARA SINALIZAÇÃO DE EMERGÊNCIA, TIPO "S1", DIMENSÃO (380X190)MM, INCLUSIVE FIXAÇÃO</t>
  </si>
  <si>
    <t>PLACA FOTOLUMINESCENTE PARA SINALIZAÇÃO DE EMERGÊNCIA, TIPO "S10", DIMENSÃO (380X190)MM, INCLUSIVE FIXAÇÃO</t>
  </si>
  <si>
    <t>PLACA FOTOLUMINESCENTE PARA SINALIZAÇÃO DE EMERGÊNCIA, TIPO "S12", DIMENSÃO (380X190)MM, INCLUSIVE FIXAÇÃO</t>
  </si>
  <si>
    <t>PLACA FOTOLUMINESCENTE PARA SINALIZAÇÃO DE EMERGÊNCIA, TIPO "S2", DIMENSÃO (380X190)MM, INCLUSIVE FIXAÇÃO</t>
  </si>
  <si>
    <t>PLACA FOTOLUMINESCENTE PARA SINALIZAÇÃO DE EMERGÊNCIA, TIPO "S9", DIMENSÃO (380X190)MM, INCLUSIVE FIXAÇÃO</t>
  </si>
  <si>
    <t>REGISTRO DE BLOQUEIO EM LATÃO, DIÂMETRO DE 1/2"X1/2", ROSCA NPT, BAIXA PRESSÃO, INCLUSIVE ACESSÓRIOS DE VEDAÇÃO</t>
  </si>
  <si>
    <t>REGISTRO REGULADOR DE GÁS EM LATÃO, DIÂMETRO ENTRADA DE 1/4" COM ROSCA NPT, SAÍDA EM TERMINAL DE MANGUEIRA DE 3/8", INCLUSIVE ACESSÓRIOS DE VEDAÇÃO</t>
  </si>
  <si>
    <t xml:space="preserve">COLETOR DE GÁS COM DUAS (2) SAÍDAS, EM AÇO PRETO, SCHEDULE 40, DIÂMETRO SAÍDA 1/2" (21,34MM), COM ACABAMENTO EM PINTURA ELETROSTÁTICA, INCLUSIVE ACESSÓRIOS DE VEDAÇÃO
</t>
  </si>
  <si>
    <t>COLETOR DE GÁS COM TRÊS (3) SAÍDAS, EM AÇO PRETO, SCHEDULE 40, DIÂMETRO SAÍDA 1/2" (21,34MM), COM ACABAMENTO EM PINTURA ELETROSTÁTICA, INCLUSIVE ACESSÓRIOS DE VEDAÇÃO</t>
  </si>
  <si>
    <t>NIPLE DE REDUÇÃO 1/2"X1/8" EM LATÃO, ROSCA NPT, INCLUSIVE ACESSÓRIOS DE VEDAÇÃO</t>
  </si>
  <si>
    <t>NIPLE DE REDUÇÃO 1/2"X3/8" EM LATÃO, ROSCA NPT, INCLUSIVE ACESSÓRIOS DE VEDAÇÃO</t>
  </si>
  <si>
    <t>NIPLE DUPLO EM FERRO MALEÁVEL, DIÂMETRO 1/2"(15MM), COM ACABAMENTO GALVANIZADO, CLASSE DE PRESSÃO 300LBS, ROSCA NPT, INCLUSIVE ACESSÓRIOS DE VEDAÇÃO</t>
  </si>
  <si>
    <t>TAMPÃO EM FERRO MALEÁVEL, DIÂMETRO 1/2"(15MM), COM ACABAMENTO GALVANIZADO, CLASSE DE PRESSÃO 300LBS, ROSCA NPT, INCLUSIVE ACESSÓRIOS DE VEDAÇÃO</t>
  </si>
  <si>
    <t>ESPELHO CRISTAL COM MOLDURA EM ALUMÍNIO, DIMENSÃO (60X90)CM, COM ESP. 4MM, INCLUSIVE FIXAÇÃO COM ADESIVO/SELANTE A BASE DE POLIURETANO, FORNECIMENTO E INSTALAÇÃO</t>
  </si>
  <si>
    <t>ESPELHO CRISTAL, DIMENSÃO (40X60)CM, COM ESP. 4MM, EM ACABAMENTO LAPIDADO, INCLUSIVE FIXAÇÃO COM PARAFUSO TIPO FINESSON, FORNECIMENTO E INSTALAÇÃO</t>
  </si>
  <si>
    <t>ESPELHO CRISTAL, DIMENSÃO (60X90)CM, COM ESP. 4MM, EM ACABAMENTO LAPIDADO, INCLUSIVE FIXAÇÃO COM PARAFUSO TIPO FINESSON, FORNECIMENTO E INSTALAÇÃO</t>
  </si>
  <si>
    <t>ED-29734</t>
  </si>
  <si>
    <t>VIDRO ARAMADO TRANSLÚCIDO INCOLOR, ESP. 6MM, INCLUSIVE FIXAÇÃO E VEDAÇÃO COM GUARNIÇÃO/GAXETA DE BORRACHA NEOPRENE, FORNECIMENTO E INSTALAÇÃO, EXCLUSIVE CAIXILHO/PERFIL</t>
  </si>
  <si>
    <t>VIDRO COMUM TRANSPARENTE INCOLOR, ESP. 3MM, INCLUSIVE FIXAÇÃO E VEDAÇÃO COM GUARNIÇÃO/GAXETA DE BORRACHA NEOPRENE, FORNECIMENTO E INSTALAÇÃO, EXCLUSIVE CAIXILHO/PERFIL</t>
  </si>
  <si>
    <t>VIDRO COMUM TRANSPARENTE INCOLOR, ESP. 4MM, INCLUSIVE FIXAÇÃO E VEDAÇÃO COM GUARNIÇÃO/GAXETA DE BORRACHA NEOPRENE, FORNECIMENTO E INSTALAÇÃO, EXCLUSIVE CAIXILHO/PERFIL</t>
  </si>
  <si>
    <t>VIDRO COMUM TRANSPARENTE INCOLOR, ESP. 6MM, INCLUSIVE FIXAÇÃO E VEDAÇÃO COM GUARNIÇÃO/GAXETA DE BORRACHA NEOPRENE, FORNECIMENTO E INSTALAÇÃO, EXCLUSIVE CAIXILHO/PERFIL</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</si>
  <si>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</si>
  <si>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</si>
  <si>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</si>
  <si>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 TRANSPARENTE INCOLOR, ESP. 10MM, INCLUSIVE FIXAÇÃO E VEDAÇÃO COM GUARNIÇÃO/GAXETA DE BORRACHA NEOPRENE, FORNECIMENTO E INSTALAÇÃO, EXCLUSIVE CAIXILHO/PERFIL</t>
  </si>
  <si>
    <t>VIDRO TEMPERADO TRANSPARENTE INCOLOR, ESP. 6MM, INCLUSIVE FIXAÇÃO E VEDAÇÃO COM GUARNIÇÃO/GAXETA DE BORRACHA NEOPRENE, FORNECIMENTO E INSTALAÇÃO, EXCLUSIVE CAIXILHO/PERFIL</t>
  </si>
  <si>
    <t>VIDRO TEMPERADO TRANSPARENTE INCOLOR, ESP. 8MM, INCLUSIVE FIXAÇÃO E VEDAÇÃO COM GUARNIÇÃO/GAXETA DE BORRACHA NEOPRENE, FORNECIMENTO E INSTALAÇÃO, EXCLUSIVE CAIXILHO/PERFIL</t>
  </si>
  <si>
    <t>PLANTIO DE GRAMA BATATAIS EM PLACAS, INCLUSIVE TERRA VEGETAL E CONSERVAÇÃO POR TRINTA (30) DIAS</t>
  </si>
  <si>
    <t>PLANTIO DE GRAMA ESMERALDA EM PLACAS, INCLUSIVE TERRA VEGETAL E CONSERVAÇÃO POR TRINTA (30) DIAS</t>
  </si>
  <si>
    <t>PLANTIO DE GRAMA SÃO CARLOS EM PLACAS, INCLUSIVE TERRA VEGETAL E CONSERVAÇÃO POR TRINTA (30) DIAS</t>
  </si>
  <si>
    <t>FORNECIMENTO DE ARBUSTO BELA EMÍLIA COM ALTURA MÍNIMA DE 15CM, EXCLUSIVE PLANTIO</t>
  </si>
  <si>
    <t>FORNECIMENTO DE ARBUSTO CAMARÁ COM ALTURA MÍNIMA DE 15CM, EXCLUSIVE PLANTIO</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</si>
  <si>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</si>
  <si>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</si>
  <si>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</si>
  <si>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</si>
  <si>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</si>
  <si>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</si>
  <si>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</si>
  <si>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</si>
  <si>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</si>
  <si>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FORNECIMENTO DE ÁRVORE IPÊ-ROSA COM ALTURA MÉDIA DE 2,00M, EXCLUSIVE PLANTIO</t>
  </si>
  <si>
    <t>ED-25244</t>
  </si>
  <si>
    <t>FORNECIMENTO DE ÁRVORE IPÊ-ROXO COM ALTURA MÉDIA DE 2,00M, EXCLUSIVE PLANTIO</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</si>
  <si>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</si>
  <si>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</si>
  <si>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</si>
  <si>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</si>
  <si>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</si>
  <si>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</si>
  <si>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</si>
  <si>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</si>
  <si>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</si>
  <si>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</si>
  <si>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</si>
  <si>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</si>
  <si>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</si>
  <si>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</si>
  <si>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</si>
  <si>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</si>
  <si>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</si>
  <si>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</si>
  <si>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</si>
  <si>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</si>
  <si>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</si>
  <si>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</si>
  <si>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</si>
  <si>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</si>
  <si>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</si>
  <si>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</si>
  <si>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</si>
  <si>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</si>
  <si>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</si>
  <si>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FORNECIMENTO DE PALMEIRA ARECA-BAMBU COM ALTURA MÍNIMA DE 50CM, EXCLUSIVE PLANTIO</t>
  </si>
  <si>
    <t>ED-25243</t>
  </si>
  <si>
    <t>FORNECIMENTO DE PALMEIRA JERIVÁ COM ALTURA MÉDIA DE 2,00M, EXCLUSIVE PLANTIO</t>
  </si>
  <si>
    <t>FORNECIMENTO DE PALMEIRA LICURI COM ALTURA MÉDIA DE 2,00M, EXCLUSIVE PLANTIO</t>
  </si>
  <si>
    <t>FURO EM CONCRETO</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</si>
  <si>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</si>
  <si>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</si>
  <si>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</si>
  <si>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</si>
  <si>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</si>
  <si>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</si>
  <si>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</si>
  <si>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</si>
  <si>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</si>
  <si>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</si>
  <si>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</si>
  <si>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</si>
  <si>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</si>
  <si>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</si>
  <si>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</si>
  <si>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</si>
  <si>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</si>
  <si>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</si>
  <si>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</si>
  <si>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</si>
  <si>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</si>
  <si>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</si>
  <si>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</si>
  <si>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</si>
  <si>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CALÇADA E PASSEIO</t>
  </si>
  <si>
    <t>EQUIPAMENTO PARA PARQUE INFANTIL</t>
  </si>
  <si>
    <t>LAVAGEM DE FACHADA COM HIDROJATEAMENTO, EXCLUSIVE ANDAIME METÁLICO, TIPO FIXO/TORRE/SUSPENSO, PARA FACHADA</t>
  </si>
  <si>
    <t>LIMPEZA DE CALHA EM CHAPA GALVANIZADA OU EM PVC, INCLUSIVE DESOBSTRUÇÃO</t>
  </si>
  <si>
    <t>PAVIMENTO INTERTRAVADO</t>
  </si>
  <si>
    <t>REMOÇÃO E REASSENTAMENTO DE CALÇAMENTO EM BLOCO DE CONCRETO INTERTRAVADO OU SEXTAVADO, COM REAPROVEITAMENTO DOS BLOCOS, INCLUSIVE FORNECIMENTO COM APLICAÇÃO E REGULARIZAÇÃO MECANIZADA DE COLCHÃO DE AREIA</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</si>
  <si>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</si>
  <si>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</si>
  <si>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</si>
  <si>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</si>
  <si>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</si>
  <si>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</si>
  <si>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</si>
  <si>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</si>
  <si>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</si>
  <si>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CARGA DE MATERIAL</t>
  </si>
  <si>
    <t>CARGA MANUAL DE MATERIAL DE QUALQUER NATUREZA SOBRE CAMINHÃO, EXCLUSIVE TRANSPORTE</t>
  </si>
  <si>
    <t>CARGA MECÂNICA DE MATERIAL DE QUALQUER NATUREZA SOBRE CAMINHÃO, EXCLUSIVE TRANSPORTE</t>
  </si>
  <si>
    <t>TRANSPORTE DE MATERIAL DE QUALQUER NATUREZA COM CARRINHO DE MÃO, COM DISTÂNCIAS MAIORES QUE 50M E MENORES OU IGUAIS A 100M, INCLUSIVE CARGA/DESGARGA</t>
  </si>
  <si>
    <t>TRANSPORTE DE MATERIAL DE QUALQUER NATUREZA COM CARRINHO DE MÃO, COM DISTÂNCIAS MENORES OU IGUAIS A 50M, INCLUSIVE CARGA/DESCARGA</t>
  </si>
  <si>
    <t>ED-29230</t>
  </si>
  <si>
    <t>TRANSPORTE DE MATERIAL DE QUALQUER NATUREZA EM CAMINHÃO, DISTÂNCIA MAIOR QUE 1KM E MENOR OU IGUAL A 2KM, DENTRO DO PERÍMETRO URBANO, EXCLUSIVE CARGA, INCLUSIVE DESCARGA</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</si>
  <si>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</si>
  <si>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</si>
  <si>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</si>
  <si>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</si>
  <si>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</si>
  <si>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</si>
  <si>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</si>
  <si>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</si>
  <si>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</si>
  <si>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</si>
  <si>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</si>
  <si>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</si>
  <si>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TRANSPORTE DE MATERIAL DEMOLIDO EM CAÇAMBA, EXCLUSIVE CARGA MANUAL OU MECÂNICA</t>
  </si>
  <si>
    <t>TRANSPORTE DE MATERIAL DEMOLIDO EM CAÇAMBA (MUNICÍPIO: BELO HORIZONTE), EXCLUSIVE CARGA MANUAL OU MECÂNICA</t>
  </si>
  <si>
    <t>FOSSA SÉPTICA TIPO "A" EM CONCRETO E ALVENARIA, CONFORME DETALHE 31 (PADRÃO PRÉDIOS ESCOLARES), INCLUSIVE POÇO ABSORVENTE, CAIXA E BOTA FORA DE MATERIAL ESCAVADO</t>
  </si>
  <si>
    <t>FOSSA SÉPTICA TIPO "B" EM CONCRETO E ALVENARIA, CONFORME DETALHE 31 (PADRÃO PRÉDIOS ESCOLARES), INCLUSIVE POÇO ABSORVENTE, CAIXA E BOTA FORA DE MATERIAL ESCAVADO</t>
  </si>
  <si>
    <t>FOSSA SÉPTICA TIPO "C" EM CONCRETO E ALVENARIA, CONFORME DETALHE 31 (PADRÃO PRÉDIOS ESCOLARES), INCLUSIVE POÇO ABSORVENTE, CAIXA E BOTA FORA DE MATERIAL ESCAVADO</t>
  </si>
  <si>
    <t>FOSSA SÉPTICA TIPO "D" EM CONCRETO E ALVENARIA, CONFORME DETALHE 31 (PADRÃO PRÉDIOS ESCOLARES), INCLUSIVE POÇO ABSORVENTE, CAIXA E BOTA FORA DE MATERIAL ESCAVADO</t>
  </si>
  <si>
    <t>FOSSA SÉPTICA TIPO "E" EM CONCRETO E ALVENARIA, CONFORME DETALHE 31 (PADRÃO PRÉDIOS ESCOLARES), INCLUSIVE POÇO ABSORVENTE, CAIXA E BOTA FORA DE MATERIAL ESCAVADO</t>
  </si>
  <si>
    <t>RÉGUA PARA PROTEÇÃO DE PAREDE, LARGURA 10CM, EM MADEIRA, COM ACABAMENTO EM CANTO BOLEADO, EXCLUSIVE APLICAÇÃO DE VERNIZ, INCLUSIVE ACESSÓRIOS PARA FIXAÇÃO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</si>
  <si>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</si>
  <si>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</si>
  <si>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</si>
  <si>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</si>
  <si>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</si>
  <si>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</si>
  <si>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</si>
  <si>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</si>
  <si>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</si>
  <si>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</si>
  <si>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</si>
  <si>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</si>
  <si>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</si>
  <si>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</si>
  <si>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</si>
  <si>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</si>
  <si>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</si>
  <si>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</si>
  <si>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</si>
  <si>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</si>
  <si>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</si>
  <si>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</si>
  <si>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</si>
  <si>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</si>
  <si>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MARCO DE CONCRETO ARMADO JUNTO ÀS PORTAS DE CELA E/OU ALOJAMENTO - INCLUSO FÔRMA, DESFORMA, AÇO E CONCRETO FCK = 20 MPA</t>
  </si>
  <si>
    <t>APLICAÇÃO DE CONCRETO EM FUNDAÇÃO OU LASTRO, INCLUSIVE ESPALHAMENTO, ADENSAMENTO E ACABAMENTO</t>
  </si>
  <si>
    <t>CONCRETO ESTRUTURAL, PREPARADO EM OBRA COM BETONEIRA, CONTROLE "A", COM FCK 20MPA, BRITA Nº (1), CONSISTÊNCIA PARA VIBRAÇÃO (FABRICAÇÃO)</t>
  </si>
  <si>
    <t>CONCRETO ESTRUTURAL, PREPARADO EM OBRA COM BETONEIRA, CONTROLE "A", COM FCK 20MPA, BRITA Nº (1 E 2), CONSISTÊNCIA PARA VIBRAÇÃO (FABRICAÇÃO)</t>
  </si>
  <si>
    <t>CONCRETO ESTRUTURAL, PREPARADO EM OBRA COM BETONEIRA, CONTROLE "A", COM FCK 25MPA, BRITA Nº (1), CONSISTÊNCIA PARA VIBRAÇÃO (FABRICAÇÃO)</t>
  </si>
  <si>
    <t>CONCRETO ESTRUTURAL, PREPARADO EM OBRA COM BETONEIRA, CONTROLE "A", COM FCK 25MPA, BRITA Nº (1 E 2), CONSISTÊNCIA PARA VIBRAÇÃO (FABRICAÇÃO)</t>
  </si>
  <si>
    <t>CONCRETO ESTRUTURAL, PREPARADO EM OBRA COM BETONEIRA, CONTROLE "A", COM FCK 30MPA, BRITA Nº (1), CONSISTÊNCIA PARA VIBRAÇÃO (FABRICAÇÃO)</t>
  </si>
  <si>
    <t>CONCRETO ESTRUTURAL, PREPARADO EM OBRA COM BETONEIRA, CONTROLE "A", COM FCK 30MPA, BRITA Nº (1 E 2), CONSISTÊNCIA PARA VIBRAÇÃO (FABRICAÇÃO)</t>
  </si>
  <si>
    <t>CONCRETO ESTRUTURAL, PREPARADO EM OBRA COM BETONEIRA, CONTROLE "A", COM FCK 35MPA, BRITA Nº (1), CONSISTÊNCIA PARA VIBRAÇÃO (FABRICAÇÃO)</t>
  </si>
  <si>
    <t>CONCRETO ESTRUTURAL, PREPARADO EM OBRA COM BETONEIRA, CONTROLE "A", COM FCK 35MPA, BRITA Nº (1 E 2), CONSISTÊNCIA PARA VIBRAÇÃO (FABRICAÇÃO)</t>
  </si>
  <si>
    <t>CONCRETO ESTRUTURAL, PREPARADO EM OBRA COM BETONEIRA, CONTROLE "A", COM FCK 40MPA, BRITA Nº (1), CONSISTÊNCIA PARA VIBRAÇÃO (FABRICAÇÃO)</t>
  </si>
  <si>
    <t>CONCRETO ESTRUTURAL, PREPARADO EM OBRA COM BETONEIRA, CONTROLE "A", COM FCK 40MPA, BRITA Nº (1 E 2), CONSISTÊNCIA PARA VIBRAÇÃO (FABRICAÇÃO)</t>
  </si>
  <si>
    <t>CONCRETO ESTRUTURAL, PREPARADO EM OBRA COM BETONEIRA, CONTROLE "B", COM FCK 20MPA, BRITA Nº (1 E 2), CONSISTÊNCIA PARA VIBRAÇÃO (FABRICAÇÃO)</t>
  </si>
  <si>
    <t>CONCRETO ESTRUTURAL, PREPARADO EM OBRA COM BETONEIRA, CONTROLE "B", COM FCK 25MPA, BRITA Nº (1 E 2), CONSISTÊNCIA PARA VIBRAÇÃO (FABRICAÇÃO)</t>
  </si>
  <si>
    <t>CONCRETO NÃO ESTRUTURAL, PREPARADO EM OBRA COM BETONEIRA, CONTROLE "A", COM FCK 15MPA, BRITA Nº (1), CONSISTÊNCIA PARA VIBRAÇÃO (FABRICAÇÃO)</t>
  </si>
  <si>
    <t>CONCRETO NÃO ESTRUTURAL, PREPARADO EM OBRA COM BETONEIRA, CONTROLE "A", COM FCK 15MPA, BRITA Nº (1 E 2), CONSISTÊNCIA PARA VIBRAÇÃO (FABRICAÇÃO)</t>
  </si>
  <si>
    <t>CONCRETO NÃO ESTRUTURAL, PREPARADO EM OBRA COM BETONEIRA, CONTROLE "B", COM FCK 10MPA, BRITA Nº (1 E 2), CONSISTÊNCIA PARA VIBRAÇÃO (FABRICAÇÃO)</t>
  </si>
  <si>
    <t>CONCRETO NÃO ESTRUTURAL, PREPARADO EM OBRA COM BETONEIRA, CONTROLE "B", COM FCK 13,5MPA, BRITA Nº (1 E 2), CONSISTÊNCIA PARA VIBRAÇÃO (FABRICAÇÃO)</t>
  </si>
  <si>
    <t>CONCRETO NÃO ESTRUTURAL, PREPARADO EM OBRA COM BETONEIRA, CONTROLE "B", COM FCK 15MPA, BRITA Nº (1 E 2), CONSISTÊNCIA PARA VIBRAÇÃO (FABRICAÇÃO)</t>
  </si>
  <si>
    <t>CONCRETO NÃO ESTRUTURAL, PREPARADO EM OBRA COM BETONEIRA, CONTROLE "B", COM FCK 18MPA, BRITA Nº (1 E 2), CONSISTÊNCIA PARA VIBRAÇÃO (FABRICAÇÃO)</t>
  </si>
  <si>
    <t>CONCRETO NÃO ESTRUTURAL, PREPARADO EM OBRA COM BETONEIRA, CONTROLE "B", COM FCK 9MPA, BRITA Nº (1 E 2), CONSISTÊNCIA PARA VIBRAÇÃO (FABRICAÇÃO)</t>
  </si>
  <si>
    <t>FÔRMA PARA VIGA-CINTA/BLOCO COM CHAPA DE COMPENSADO PLASTIFICADO, ESP. 12MM (DESMONTAGEM)</t>
  </si>
  <si>
    <t>FÔRMA PARA VIGA-CINTA/BLOCO COM CHAPA DE COMPENSADO PLASTIFICADO, ESP. 12MM (FABRICAÇÃO)</t>
  </si>
  <si>
    <t>FÔRMA PARA VIGA-CINTA/BLOCO COM CHAPA DE COMPENSADO PLASTIFICADO, ESP. 12MM (MONTAGEM)</t>
  </si>
  <si>
    <t>FÔRMA PARA VIGA-CINTA/BLOCO COM CHAPA DE COMPENSADO RESINADO, ESP. 12MM (DESMONTAGEM)</t>
  </si>
  <si>
    <t>FÔRMA PARA VIGA-CINTA/BLOCO COM CHAPA DE COMPENSADO RESINADO, ESP. 12MM (FABRICAÇÃO)</t>
  </si>
  <si>
    <t>FÔRMA PARA VIGA-CINTA/BLOCO COM CHAPA DE COMPENSADO RESINADO, ESP. 12MM (MONTAGEM)</t>
  </si>
  <si>
    <t>FÔRMA PARA VIGA-CINTA/BLOCO DE MADEIRA COM TÁBUA E SARRAFO (DESMONTAGEM)</t>
  </si>
  <si>
    <t>FÔRMA PARA VIGA-CINTA/BLOCO DE MADEIRA COM TÁBUA E SARRAFO (FABRICAÇÃO)</t>
  </si>
  <si>
    <t>FÔRMA PARA VIGA-CINTA/BLOCO DE MADEIRA COM TÁBUA E SARRAFO (MONTAGEM)</t>
  </si>
  <si>
    <t>LANÇAMENTO DE CONCRETO EM FUNDAÇÃO OU LASTRO, INCLUSIVE TRANSPORTE ATÉ O LOCAL DE APLICAÇÃO, EXCLUSIVE APLICAÇÃO</t>
  </si>
  <si>
    <t>TRANSPORTE, LANÇAMENTO E ADENSAMENTO DE CONCRETO EM RADIER, PISO OU ELEMENTO PRÉ-MOLDADO, INCLUSIVE ACABAMENTO</t>
  </si>
  <si>
    <t>ED-28562</t>
  </si>
  <si>
    <t>ED-28561</t>
  </si>
  <si>
    <t>TOPÓGRAFO COM ENCARGOS COMPLEMENTARES</t>
  </si>
  <si>
    <t>ED-29739</t>
  </si>
  <si>
    <t>TABELA REFERENCIAL DE PREÇOS UNITÁRIOS PARA OBRAS RODOVIÁRIAS</t>
  </si>
  <si>
    <t>CONSULTORIA</t>
  </si>
  <si>
    <t>PROFISSIONAIS/CONSULTORES</t>
  </si>
  <si>
    <t>CO-27337</t>
  </si>
  <si>
    <t>ENGENHEIRO/ARQUITETO, NÍVEL CONSULTOR ESPECIAL, INCLUSIVE ENCARGOS COMPLEMENTARES</t>
  </si>
  <si>
    <t>CO-27339</t>
  </si>
  <si>
    <t>ENGENHEIRO/ARQUITETO, NÍVEL CONSULTOR, INCLUSIVE ENCARGOS COMPLEMENTARES</t>
  </si>
  <si>
    <t>CO-27342</t>
  </si>
  <si>
    <t>ENGENHEIRO/ARQUITETO, NÍVEL COORDENADOR, INCLUSIVE ENCARGOS COMPLEMENTARES</t>
  </si>
  <si>
    <t>CO-27348</t>
  </si>
  <si>
    <t>ENGENHEIRO/ARQUITETO, NÍVEL JÚNIOR, INCLUSIVE ENCARGOS COMPLEMENTARES</t>
  </si>
  <si>
    <t>CO-27347</t>
  </si>
  <si>
    <t>ENGENHEIRO/ARQUITETO, NÍVEL PLENO, INCLUSIVE ENCARGOS COMPLEMENTARES</t>
  </si>
  <si>
    <t>CO-27344</t>
  </si>
  <si>
    <t>ENGENHEIRO/ARQUITETO, NÍVEL SÊNIOR, INCLUSIVE ENCARGOS COMPLEMENTARES</t>
  </si>
  <si>
    <t>DIÁRIA</t>
  </si>
  <si>
    <t>CO-24324</t>
  </si>
  <si>
    <t>CO-27674</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</si>
  <si>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</si>
  <si>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CO-27675</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</si>
  <si>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</si>
  <si>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</si>
  <si>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</si>
  <si>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</si>
  <si>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</si>
  <si>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CO-27676</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</si>
  <si>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</si>
  <si>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CO-27677</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</si>
  <si>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</si>
  <si>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PROJETO</t>
  </si>
  <si>
    <t>LEVANTAMENTO PLANIALTIMÉTRICO</t>
  </si>
  <si>
    <t>CO-27369</t>
  </si>
  <si>
    <t>LEVANTAMENTO PLANIALTIMÉTRICO E CADASTRAL - TERRENO MAIOR QUE 50.001 M2</t>
  </si>
  <si>
    <t>CO-27361</t>
  </si>
  <si>
    <t>LEVANTAMENTO PLANIALTIMÉTRICO E CADASTRAL -TERRENO ATÉ 2.000 M2</t>
  </si>
  <si>
    <t>CO-27367</t>
  </si>
  <si>
    <t>LEVANTAMENTO PLANIALTIMÉTRICO E CADASTRAL -TERRENO DE 10.001 A 50.000 M2</t>
  </si>
  <si>
    <t>CO-27363</t>
  </si>
  <si>
    <t>LEVANTAMENTO PLANIALTIMÉTRICO E CADASTRAL -TERRENO DE 2.001 A 10.000 M2</t>
  </si>
  <si>
    <t>PLANILHAS ORÇAMENTÁRIAS</t>
  </si>
  <si>
    <t>CO-27397</t>
  </si>
  <si>
    <t>PLANILHA ORÇAMENTÁRIA PARA CONSTRUÇÕES NOVAS - ÁREA ACIMA DE 10.000 M2</t>
  </si>
  <si>
    <t>CO-27390</t>
  </si>
  <si>
    <t>PLANILHA ORÇAMENTÁRIA PARA CONSTRUÇÕES NOVAS - ÁREA ATÉ 1.000 M2</t>
  </si>
  <si>
    <t>CO-27391</t>
  </si>
  <si>
    <t>PLANILHA ORÇAMENTÁRIA PARA CONSTRUÇÕES NOVAS - ÁREA DE 1.001 M2 A 2.000 M2</t>
  </si>
  <si>
    <t>CO-27392</t>
  </si>
  <si>
    <t>PLANILHA ORÇAMENTÁRIA PARA CONSTRUÇÕES NOVAS - ÁREA DE 2.001 M2 A 4.000 M2</t>
  </si>
  <si>
    <t>CO-27394</t>
  </si>
  <si>
    <t>PLANILHA ORÇAMENTÁRIA PARA CONSTRUÇÕES NOVAS - ÁREA DE 4.001 M2 A 6.000 M2</t>
  </si>
  <si>
    <t>CO-27395</t>
  </si>
  <si>
    <t>PLANILHA ORÇAMENTÁRIA PARA CONSTRUÇÕES NOVAS - ÁREA DE 6.001 M2 A 8.000 M2</t>
  </si>
  <si>
    <t>CO-27396</t>
  </si>
  <si>
    <t>PLANILHA ORÇAMENTÁRIA PARA CONSTRUÇÕES NOVAS - ÁREA DE 8.001 M2 A 10.000 M2</t>
  </si>
  <si>
    <t>CO-27413</t>
  </si>
  <si>
    <t>CO-27388</t>
  </si>
  <si>
    <t>CO-27382</t>
  </si>
  <si>
    <t>CO-27385</t>
  </si>
  <si>
    <t>CO-27375</t>
  </si>
  <si>
    <t>CO-27378</t>
  </si>
  <si>
    <t>CO-27380</t>
  </si>
  <si>
    <t>CO-27372</t>
  </si>
  <si>
    <t>PLANILHA ORÇAMENTÁRIA PARA PROJETOS DE IMPLANTAÇÃO DE EDIFICAÇÃO ÁREA ATÉ 6.000 M2</t>
  </si>
  <si>
    <t>CO-27405</t>
  </si>
  <si>
    <t>PLANILHA ORÇAMENTÁRIA PARA REFORMA E/OU AMPLIAÇÃO DE EDIFICAÇÕES EXISTENTES - ÁREA ACIMA DE 10.000 M2</t>
  </si>
  <si>
    <t>CO-27400</t>
  </si>
  <si>
    <t>PLANILHA ORÇAMENTÁRIA PARA REFORMA E/OU AMPLIAÇÃO DE EDIFICAÇÕES EXISTENTES - ÁREA DE 1.001 M2 A 2.000 M2</t>
  </si>
  <si>
    <t>CO-27401</t>
  </si>
  <si>
    <t>PLANILHA ORÇAMENTÁRIA PARA REFORMA E/OU AMPLIAÇÃO DE EDIFICAÇÕES EXISTENTES - ÁREA DE 2.001 M2 A 4.000 M2</t>
  </si>
  <si>
    <t>CO-27402</t>
  </si>
  <si>
    <t>PLANILHA ORÇAMENTÁRIA PARA REFORMA E/OU AMPLIAÇÃO DE EDIFICAÇÕES EXISTENTES - ÁREA DE 4.001 M2 A 6.000 M2</t>
  </si>
  <si>
    <t>CO-27403</t>
  </si>
  <si>
    <t>PLANILHA ORÇAMENTÁRIA PARA REFORMA E/OU AMPLIAÇÃO DE EDIFICAÇÕES EXISTENTES - ÁREA DE 6.001 M2 A 8.000 M2</t>
  </si>
  <si>
    <t>CO-27404</t>
  </si>
  <si>
    <t>PLANILHA ORÇAMENTÁRIA PARA REFORMA E/OU AMPLIAÇÃO DE EDIFICAÇÕES EXISTENTES - ÁREA DE 8.001 M2 A 10.000 M2</t>
  </si>
  <si>
    <t>CO-27399</t>
  </si>
  <si>
    <t>PLANILHA ORÇAMENTÁRIA PARA REFORMA E/OU AMPLIAÇÃO DE EDIFICAÇÕES EXISTENTES- ÁREA ATÉ 1.000 M2</t>
  </si>
  <si>
    <t>CO-27412</t>
  </si>
  <si>
    <t>PLANILHA ORÇAMENTÁRIA PARA REFORMA E/OU AMPLIAÇÃO DE PATRIMÔNIOS HISTÓRICOS - ÁREA ACIMA DE 10.000 M2</t>
  </si>
  <si>
    <t>CO-27406</t>
  </si>
  <si>
    <t>PLANILHA ORÇAMENTÁRIA PARA REFORMA E/OU AMPLIAÇÃO DE PATRIMÔNIOS HISTÓRICOS - ÁREA ATÉ 1.000 M2</t>
  </si>
  <si>
    <t>CO-27407</t>
  </si>
  <si>
    <t>PLANILHA ORÇAMENTÁRIA PARA REFORMA E/OU AMPLIAÇÃO DE PATRIMÔNIOS HISTÓRICOS - ÁREA DE 1.001 M2 A 2.000 M2</t>
  </si>
  <si>
    <t>CO-27408</t>
  </si>
  <si>
    <t>PLANILHA ORÇAMENTÁRIA PARA REFORMA E/OU AMPLIAÇÃO DE PATRIMÔNIOS HISTÓRICOS - ÁREA DE 2.001 M2 A 4.000 M2</t>
  </si>
  <si>
    <t>CO-27409</t>
  </si>
  <si>
    <t>PLANILHA ORÇAMENTÁRIA PARA REFORMA E/OU AMPLIAÇÃO DE PATRIMÔNIOS HISTÓRICOS - ÁREA DE 4.001 M2 A 6.000 M2</t>
  </si>
  <si>
    <t>CO-27410</t>
  </si>
  <si>
    <t>PLANILHA ORÇAMENTÁRIA PARA REFORMA E/OU AMPLIAÇÃO DE PATRIMÔNIOS HISTÓRICOS - ÁREA DE 6.001 M2 A 8.000 M2</t>
  </si>
  <si>
    <t>CO-27411</t>
  </si>
  <si>
    <t>PLANILHA ORÇAMENTÁRIA PARA REFORMA E/OU AMPLIAÇÃO DE PATRIMÔNIOS HISTÓRICOS - ÁREA DE 8.001 M2 A 10.000 M2</t>
  </si>
  <si>
    <t>PROJETOS DE EDIFICAÇÃO</t>
  </si>
  <si>
    <t>CO-27417</t>
  </si>
  <si>
    <t>ANTEPROJETO DE EDIFICAÇÃO - ÁREA &gt; 3.000 M2</t>
  </si>
  <si>
    <t>CO-27414</t>
  </si>
  <si>
    <t>ANTEPROJETO DE EDIFICAÇÃO - ÁREA &lt;= 600 M2</t>
  </si>
  <si>
    <t>CO-27416</t>
  </si>
  <si>
    <t>ANTEPROJETO DE EDIFICAÇÃO - 1.500 M2 &lt; ÁREA &lt;= 3.000 M2</t>
  </si>
  <si>
    <t>CO-27415</t>
  </si>
  <si>
    <t>ANTEPROJETO DE EDIFICAÇÃO - 600 M2 &lt; ÁREA &lt;= 1.500 M2</t>
  </si>
  <si>
    <t>CO-27418</t>
  </si>
  <si>
    <t>ANTEPROJETO DE IMPLANTAÇÃO DE EDIFICAÇÃO PADRÃO COM ÁREA DE PROJEÇÃO &lt; = 600 M2</t>
  </si>
  <si>
    <t>CO-27421</t>
  </si>
  <si>
    <t>ANTEPROJETO DE IMPLANTAÇÃO DE EDIFICAÇÃO PADRÃO COM ÁREA DE PROJEÇÃO &gt; 3.000 M2</t>
  </si>
  <si>
    <t>CO-27420</t>
  </si>
  <si>
    <t>ANTEPROJETO DE IMPLANTAÇÃO DE EDIFICAÇÃO PADRÃO COM 1.500 &lt; ÁREA DE PROJEÇÃO &lt;= 3.000 M2</t>
  </si>
  <si>
    <t>CO-27419</t>
  </si>
  <si>
    <t>ANTEPROJETO DE IMPLANTAÇÃO DE EDIFICAÇÃO PADRÃO COM 600 M2 &lt; ÁREA DE PROJEÇÃO = 1.500 M2</t>
  </si>
  <si>
    <t>CO-27493</t>
  </si>
  <si>
    <t>CO-27487</t>
  </si>
  <si>
    <t>CO-27488</t>
  </si>
  <si>
    <t>CO-27489</t>
  </si>
  <si>
    <t>CO-27490</t>
  </si>
  <si>
    <t>CO-27491</t>
  </si>
  <si>
    <t>CO-27492</t>
  </si>
  <si>
    <t>CO-27494</t>
  </si>
  <si>
    <t>CO-27486</t>
  </si>
  <si>
    <t>DESENHO DE CADASTRO DE CONSTRUÇÕES EXISTENTES</t>
  </si>
  <si>
    <t>CO-27470</t>
  </si>
  <si>
    <t>DESENHO E CÓPIA DE PROJETOS</t>
  </si>
  <si>
    <t>CO-27423</t>
  </si>
  <si>
    <t>DESENVOLVIMENTO E DETALHAMENTO DE PROJETO ARQUITETÔNICO</t>
  </si>
  <si>
    <t>CO-27482</t>
  </si>
  <si>
    <t>DESENVOLVIMENTO E DETALHAMENTO DE PROJETOS COMPLEMENTARES</t>
  </si>
  <si>
    <t>CO-27483</t>
  </si>
  <si>
    <t>PERSPECTIVA COLORIDA (50X70)CM</t>
  </si>
  <si>
    <t>CO-27485</t>
  </si>
  <si>
    <t>PLANTA HUMANIZADA COLORIDA (50X70)CM</t>
  </si>
  <si>
    <t>CO-27471</t>
  </si>
  <si>
    <t>PROJETO DE LAYOUT</t>
  </si>
  <si>
    <t>CO-27477</t>
  </si>
  <si>
    <t>PROJETO EXECUTIVO DE ACÚSTICA</t>
  </si>
  <si>
    <t>CO-27478</t>
  </si>
  <si>
    <t>PROJETO EXECUTIVO DE AQUECIMENTO SOLAR E REDE DE ÁGUA QUENTE</t>
  </si>
  <si>
    <t>CO-27429</t>
  </si>
  <si>
    <t>PROJETO EXECUTIVO DE AR CONDICIONADO/VENTILAÇÃO/CLIMATIZAÇÃO</t>
  </si>
  <si>
    <t>CO-27422</t>
  </si>
  <si>
    <t>PROJETO EXECUTIVO DE ARQUITETURA</t>
  </si>
  <si>
    <t>CO-27432</t>
  </si>
  <si>
    <t>PROJETO EXECUTIVO DE CABEAMENTO ESTRUTURADO</t>
  </si>
  <si>
    <t>CO-27426</t>
  </si>
  <si>
    <t>PROJETO EXECUTIVO DE DRENAGEM PLUVIAL</t>
  </si>
  <si>
    <t>CO-27473</t>
  </si>
  <si>
    <t>PROJETO EXECUTIVO DE ENGRADAMENTO METÁLICO</t>
  </si>
  <si>
    <t>CO-27427</t>
  </si>
  <si>
    <t>PROJETO EXECUTIVO DE ESTRUTURA DE CONCRETO</t>
  </si>
  <si>
    <t>CO-27428</t>
  </si>
  <si>
    <t>PROJETO EXECUTIVO DE ESTRUTURA METÁLICA</t>
  </si>
  <si>
    <t>CO-27480</t>
  </si>
  <si>
    <t>PROJETO EXECUTIVO DE GASES MEDICINAIS</t>
  </si>
  <si>
    <t>CO-27481</t>
  </si>
  <si>
    <t>PROJETO EXECUTIVO DE GLP</t>
  </si>
  <si>
    <t>CO-27475</t>
  </si>
  <si>
    <t>PROJETO EXECUTIVO DE IMPERMEABILIZAÇÃO</t>
  </si>
  <si>
    <t>CO-27433</t>
  </si>
  <si>
    <t>PROJETO EXECUTIVO DE INFRAESTRUTURA DE CABEAMENTO ESTRUTURADO/CFTV/ALARME/SEGURANÇA/SONORIZAÇÃO</t>
  </si>
  <si>
    <t>CO-27431</t>
  </si>
  <si>
    <t>PROJETO EXECUTIVO DE INSTALAÇÕES ELÉTRICAS</t>
  </si>
  <si>
    <t>CO-27479</t>
  </si>
  <si>
    <t>PROJETO EXECUTIVO DE INSTALAÇÕES FLUIDO MECÂNICAS</t>
  </si>
  <si>
    <t>CO-27430</t>
  </si>
  <si>
    <t>CO-27474</t>
  </si>
  <si>
    <t>PROJETO EXECUTIVO DE IRRIGAÇÃO</t>
  </si>
  <si>
    <t>CO-27476</t>
  </si>
  <si>
    <t>PROJETO EXECUTIVO DE PAISAGISMO</t>
  </si>
  <si>
    <t>CO-27468</t>
  </si>
  <si>
    <t>PROJETO EXECUTIVO DE PREVENÇÃO E COMBATE A INCÊNDIO</t>
  </si>
  <si>
    <t>CO-27469</t>
  </si>
  <si>
    <t>PROJETO EXECUTIVO DE PROGRAMAÇÃO VISUAL</t>
  </si>
  <si>
    <t>CO-27434</t>
  </si>
  <si>
    <t>PROJETO EXECUTIVO DE SPDA</t>
  </si>
  <si>
    <t>CO-27424</t>
  </si>
  <si>
    <t>PROJETO EXECUTIVO DE TERRAPLENAGEM - PLANTA</t>
  </si>
  <si>
    <t>CO-27425</t>
  </si>
  <si>
    <t>PROJETO EXECUTIVO DE TERRAPLENAGEM - SEÇÕES</t>
  </si>
  <si>
    <t>CO-27472</t>
  </si>
  <si>
    <t>PROJETO EXECUTIVO LUMINOTÉCNICO</t>
  </si>
  <si>
    <t>CO-27484</t>
  </si>
  <si>
    <t>VISTA TRATADA COLORIDA (50X70)CM</t>
  </si>
  <si>
    <t>VISTORIA E CADASTRO</t>
  </si>
  <si>
    <t>CO-27499</t>
  </si>
  <si>
    <t>DESLOCAMENTO INTERMUNICIPAL</t>
  </si>
  <si>
    <t>CO-27498</t>
  </si>
  <si>
    <t>TÉCNICO DE NÍVEL MÉDIO, INCLUSIVE ENCARGOS COMPLEMENTARES</t>
  </si>
  <si>
    <t>RELATÓRIO TÉCNICO</t>
  </si>
  <si>
    <t>CO-27379</t>
  </si>
  <si>
    <t>CO-27389</t>
  </si>
  <si>
    <t>COMO CONSTRUÍDO ("AS BUILT") DE PROJETOS COM ÁREA ATÉ 10.000 M2</t>
  </si>
  <si>
    <t>CO-27387</t>
  </si>
  <si>
    <t>COMO CONSTRUÍDO ("AS BUILT") DE PROJETOS COM ÁREA DE 10.001 M2 ATÉ 20.000 M2</t>
  </si>
  <si>
    <t>CO-27386</t>
  </si>
  <si>
    <t>COMO CONSTRUÍDO ("AS BUILT") DE PROJETOS COM ÁREA DE 20.001 M2 ATÉ 40.000 M2</t>
  </si>
  <si>
    <t>CO-27384</t>
  </si>
  <si>
    <t>COMO CONSTRUÍDO ("AS BUILT") DE PROJETOS COM ÁREA DE 40.001 M2 ATÉ 60.000 M2</t>
  </si>
  <si>
    <t>CO-27383</t>
  </si>
  <si>
    <t>COMO CONSTRUÍDO ("AS BUILT") DE PROJETOS COM ÁREA DE 60.001 M2 ATÉ 80.000 M2</t>
  </si>
  <si>
    <t>CO-27381</t>
  </si>
  <si>
    <t>CO-27439</t>
  </si>
  <si>
    <t>CO-27454</t>
  </si>
  <si>
    <t>ESPECIFICAÇÃO DOS MATERIAIS COM MEMORIAL DESCRITIVO DE CADA AMBIENTE E EQUIPAMENTOS PARA CONSTRUÇÕES NOVAS - ÁREA ACIMA DE 10.000 M2</t>
  </si>
  <si>
    <t>CO-27460</t>
  </si>
  <si>
    <t>ESPECIFICAÇÃO DOS MATERIAIS COM MEMORIAL DESCRITIVO DE CADA AMBIENTE E EQUIPAMENTOS PARA CONSTRUÇÕES NOVAS - ÁREA ATÉ 1.000 M2</t>
  </si>
  <si>
    <t>CO-27459</t>
  </si>
  <si>
    <t>ESPECIFICAÇÃO DOS MATERIAIS COM MEMORIAL DESCRITIVO DE CADA AMBIENTE E EQUIPAMENTOS PARA CONSTRUÇÕES NOVAS - ÁREA DE 1.001 M2 A 2.000 M2</t>
  </si>
  <si>
    <t>CO-27458</t>
  </si>
  <si>
    <t>ESPECIFICAÇÃO DOS MATERIAIS COM MEMORIAL DESCRITIVO DE CADA AMBIENTE E EQUIPAMENTOS PARA CONSTRUÇÕES NOVAS - ÁREA DE 2.001 M2 A 4.000 M2</t>
  </si>
  <si>
    <t>CO-27457</t>
  </si>
  <si>
    <t>ESPECIFICAÇÃO DOS MATERIAIS COM MEMORIAL DESCRITIVO DE CADA AMBIENTE E EQUIPAMENTOS PARA CONSTRUÇÕES NOVAS - ÁREA DE 4.001 M2 A 6.000 M2</t>
  </si>
  <si>
    <t>CO-27456</t>
  </si>
  <si>
    <t>ESPECIFICAÇÃO DOS MATERIAIS COM MEMORIAL DESCRITIVO DE CADA AMBIENTE E EQUIPAMENTOS PARA CONSTRUÇÕES NOVAS - ÁREA DE 6.001 M2 A 8.000 M2</t>
  </si>
  <si>
    <t>CO-27455</t>
  </si>
  <si>
    <t>ESPECIFICAÇÃO DOS MATERIAIS COM MEMORIAL DESCRITIVO DE CADA AMBIENTE E EQUIPAMENTOS PARA CONSTRUÇÕES NOVAS - ÁREA DE 8.001 M2 A 10.000 M2</t>
  </si>
  <si>
    <t>CO-27461</t>
  </si>
  <si>
    <t>CO-27463</t>
  </si>
  <si>
    <t>CO-27462</t>
  </si>
  <si>
    <t>CO-27466</t>
  </si>
  <si>
    <t>CO-27465</t>
  </si>
  <si>
    <t>CO-27464</t>
  </si>
  <si>
    <t>CO-27467</t>
  </si>
  <si>
    <t>ESPECIFICAÇÃO DOS MATERIAIS COM MEMORIAL DESCRITIVO DE CADA AMBIENTE E EQUIPAMENTOS PARA PROJETOS DE IMPLANTAÇÃO DE EDIFICAÇÃO ÁREA ATÉ 6.000 M2</t>
  </si>
  <si>
    <t>CO-27447</t>
  </si>
  <si>
    <t>ESPECIFICAÇÃO DOS MATERIAIS COM MEMORIAL DESCRITIVO DE CADA AMBIENTE E EQUIPAMENTOS PARA REFORMA E/OU AMPLIAÇÃO DE EDIFICAÇÕES EXISTENTES - ÁREA ACIMA DE 10.000 M2</t>
  </si>
  <si>
    <t>CO-27452</t>
  </si>
  <si>
    <t>ESPECIFICAÇÃO DOS MATERIAIS COM MEMORIAL DESCRITIVO DE CADA AMBIENTE E EQUIPAMENTOS PARA REFORMA E/OU AMPLIAÇÃO DE EDIFICAÇÕES EXISTENTES - ÁREA DE 1.001 M2 A 2.000 M2</t>
  </si>
  <si>
    <t>CO-27451</t>
  </si>
  <si>
    <t>ESPECIFICAÇÃO DOS MATERIAIS COM MEMORIAL DESCRITIVO DE CADA AMBIENTE E EQUIPAMENTOS PARA REFORMA E/OU AMPLIAÇÃO DE EDIFICAÇÕES EXISTENTES - ÁREA DE 2.001 M2 A 4.000 M2</t>
  </si>
  <si>
    <t>CO-27450</t>
  </si>
  <si>
    <t>ESPECIFICAÇÃO DOS MATERIAIS COM MEMORIAL DESCRITIVO DE CADA AMBIENTE E EQUIPAMENTOS PARA REFORMA E/OU AMPLIAÇÃO DE EDIFICAÇÕES EXISTENTES - ÁREA DE 4.001 M2 A 6.000 M2</t>
  </si>
  <si>
    <t>CO-27449</t>
  </si>
  <si>
    <t>ESPECIFICAÇÃO DOS MATERIAIS COM MEMORIAL DESCRITIVO DE CADA AMBIENTE E EQUIPAMENTOS PARA REFORMA E/OU AMPLIAÇÃO DE EDIFICAÇÕES EXISTENTES - ÁREA DE 6.001 M2 A 8.000 M2</t>
  </si>
  <si>
    <t>CO-27448</t>
  </si>
  <si>
    <t>ESPECIFICAÇÃO DOS MATERIAIS COM MEMORIAL DESCRITIVO DE CADA AMBIENTE E EQUIPAMENTOS PARA REFORMA E/OU AMPLIAÇÃO DE EDIFICAÇÕES EXISTENTES - ÁREA DE 8.001 M2 A 10.000 M2</t>
  </si>
  <si>
    <t>CO-27453</t>
  </si>
  <si>
    <t>ESPECIFICAÇÃO DOS MATERIAIS COM MEMORIAL DESCRITIVO DE CADA AMBIENTE E EQUIPAMENTOS PARA REFORMA E/OU AMPLIAÇÃO DE EDIFICAÇÕES EXISTENTES- ÁREA ATÉ 1.000 M2</t>
  </si>
  <si>
    <t>CO-27440</t>
  </si>
  <si>
    <t>ESPECIFICAÇÃO DOS MATERIAIS COM MEMORIAL DESCRITIVO DE CADA AMBIENTE E EQUIPAMENTOS PARA REFORMA E/OU AMPLIAÇÃO DE PATRIMÔNIOS HISTÓRICOS - ÁREA ACIMA DE 10.000 M2</t>
  </si>
  <si>
    <t>CO-27446</t>
  </si>
  <si>
    <t>ESPECIFICAÇÃO DOS MATERIAIS COM MEMORIAL DESCRITIVO DE CADA AMBIENTE E EQUIPAMENTOS PARA REFORMA E/OU AMPLIAÇÃO DE PATRIMÔNIOS HISTÓRICOS - ÁREA ATÉ 1.000 M2</t>
  </si>
  <si>
    <t>CO-27445</t>
  </si>
  <si>
    <t>ESPECIFICAÇÃO DOS MATERIAIS COM MEMORIAL DESCRITIVO DE CADA AMBIENTE E EQUIPAMENTOS PARA REFORMA E/OU AMPLIAÇÃO DE PATRIMÔNIOS HISTÓRICOS - ÁREA DE 1.001 M2 A 2.000 M2</t>
  </si>
  <si>
    <t>CO-27444</t>
  </si>
  <si>
    <t>ESPECIFICAÇÃO DOS MATERIAIS COM MEMORIAL DESCRITIVO DE CADA AMBIENTE E EQUIPAMENTOS PARA REFORMA E/OU AMPLIAÇÃO DE PATRIMÔNIOS HISTÓRICOS - ÁREA DE 2.001 M2 A 4.000 M2</t>
  </si>
  <si>
    <t>CO-27443</t>
  </si>
  <si>
    <t>ESPECIFICAÇÃO DOS MATERIAIS COM MEMORIAL DESCRITIVO DE CADA AMBIENTE E EQUIPAMENTOS PARA REFORMA E/OU AMPLIAÇÃO DE PATRIMÔNIOS HISTÓRICOS - ÁREA DE 4.001 M2 A 6.000 M2</t>
  </si>
  <si>
    <t>CO-27442</t>
  </si>
  <si>
    <t>ESPECIFICAÇÃO DOS MATERIAIS COM MEMORIAL DESCRITIVO DE CADA AMBIENTE E EQUIPAMENTOS PARA REFORMA E/OU AMPLIAÇÃO DE PATRIMÔNIOS HISTÓRICOS - ÁREA DE 6.001 M2 A 8.000 M2</t>
  </si>
  <si>
    <t>CO-27441</t>
  </si>
  <si>
    <t>ESPECIFICAÇÃO DOS MATERIAIS COM MEMORIAL DESCRITIVO DE CADA AMBIENTE E EQUIPAMENTOS PARA REFORMA E/OU AMPLIAÇÃO DE PATRIMÔNIOS HISTÓRICOS - ÁREA DE 8.001 M2 A 10.000 M2</t>
  </si>
  <si>
    <t>CO-27368</t>
  </si>
  <si>
    <t>MANUAL DE USO, OPERAÇÃO E MANUTENÇÃO DAS EDIFICAÇÕES PARA CONSTRUÇÕES NOVAS - ÁREA ACIMA DE 10.000 M2</t>
  </si>
  <si>
    <t>CO-27377</t>
  </si>
  <si>
    <t>MANUAL DE USO, OPERAÇÃO E MANUTENÇÃO DAS EDIFICAÇÕES PARA CONSTRUÇÕES NOVAS - ÁREA ATÉ 1.000 M2</t>
  </si>
  <si>
    <t>CO-27376</t>
  </si>
  <si>
    <t>MANUAL DE USO, OPERAÇÃO E MANUTENÇÃO DAS EDIFICAÇÕES PARA CONSTRUÇÕES NOVAS - ÁREA DE 1.001 M2 A 2.000 M2</t>
  </si>
  <si>
    <t>CO-27374</t>
  </si>
  <si>
    <t>MANUAL DE USO, OPERAÇÃO E MANUTENÇÃO DAS EDIFICAÇÕES PARA CONSTRUÇÕES NOVAS - ÁREA DE 2.001 M2 A 4.000 M2</t>
  </si>
  <si>
    <t>CO-27373</t>
  </si>
  <si>
    <t>MANUAL DE USO, OPERAÇÃO E MANUTENÇÃO DAS EDIFICAÇÕES PARA CONSTRUÇÕES NOVAS - ÁREA DE 4.001 M2 A 6.000 M2</t>
  </si>
  <si>
    <t>CO-27371</t>
  </si>
  <si>
    <t>MANUAL DE USO, OPERAÇÃO E MANUTENÇÃO DAS EDIFICAÇÕES PARA CONSTRUÇÕES NOVAS - ÁREA DE 6.001 M2 A 8.000 M2</t>
  </si>
  <si>
    <t>CO-27370</t>
  </si>
  <si>
    <t>MANUAL DE USO, OPERAÇÃO E MANUTENÇÃO DAS EDIFICAÇÕES PARA CONSTRUÇÕES NOVAS - ÁREA DE 8.001 M2 A 10.000 M2</t>
  </si>
  <si>
    <t>CO-27349</t>
  </si>
  <si>
    <t>MANUAL DE USO, OPERAÇÃO E MANUTENÇÃO DAS EDIFICAÇÕES PARA PARA REFORMA E/OU AMPLIAÇÃO DE EDIFICAÇÕES EXISTENTES - ÁREA ACIMA DE 10.000 M2</t>
  </si>
  <si>
    <t>CO-27365</t>
  </si>
  <si>
    <t>MANUAL DE USO, OPERAÇÃO E MANUTENÇÃO DAS EDIFICAÇÕES PARA PARA REFORMA E/OU AMPLIAÇÃO DE EDIFICAÇÕES EXISTENTES - ÁREA DE 1.001 M2 A 2.000 M2</t>
  </si>
  <si>
    <t>CO-27364</t>
  </si>
  <si>
    <t>MANUAL DE USO, OPERAÇÃO E MANUTENÇÃO DAS EDIFICAÇÕES PARA PARA REFORMA E/OU AMPLIAÇÃO DE EDIFICAÇÕES EXISTENTES - ÁREA DE 2.001 M2 A 4.000 M2</t>
  </si>
  <si>
    <t>CO-27362</t>
  </si>
  <si>
    <t>MANUAL DE USO, OPERAÇÃO E MANUTENÇÃO DAS EDIFICAÇÕES PARA PARA REFORMA E/OU AMPLIAÇÃO DE EDIFICAÇÕES EXISTENTES - ÁREA DE 4.001 M2 A 6.000 M2</t>
  </si>
  <si>
    <t>CO-27359</t>
  </si>
  <si>
    <t>MANUAL DE USO, OPERAÇÃO E MANUTENÇÃO DAS EDIFICAÇÕES PARA PARA REFORMA E/OU AMPLIAÇÃO DE EDIFICAÇÕES EXISTENTES - ÁREA DE 6.001 M2 A 8.000 M2</t>
  </si>
  <si>
    <t>CO-27353</t>
  </si>
  <si>
    <t>MANUAL DE USO, OPERAÇÃO E MANUTENÇÃO DAS EDIFICAÇÕES PARA PARA REFORMA E/OU AMPLIAÇÃO DE EDIFICAÇÕES EXISTENTES - ÁREA DE 8.001 M2 A 10.000 M2</t>
  </si>
  <si>
    <t>CO-27366</t>
  </si>
  <si>
    <t>MANUAL DE USO, OPERAÇÃO E MANUTENÇÃO DAS EDIFICAÇÕES PARA PARA REFORMA E/OU AMPLIAÇÃO DE EDIFICAÇÕES EXISTENTES- ÁREA ATÉ 1.000 M2</t>
  </si>
  <si>
    <t>CO-27336</t>
  </si>
  <si>
    <t>MANUAL DE USO, OPERAÇÃO E MANUTENÇÃO DAS EDIFICAÇÕES PARA REFORMA E/OU AMPLIAÇÃO DE PATRIMÔNIOS HISTÓRICOS - ÁREA ACIMA DE 10.000 M2</t>
  </si>
  <si>
    <t>CO-27345</t>
  </si>
  <si>
    <t xml:space="preserve">MANUAL DE USO, OPERAÇÃO E MANUTENÇÃO DAS EDIFICAÇÕES PARA REFORMA E/OU AMPLIAÇÃO DE PATRIMÔNIOS HISTÓRICOS - ÁREA DE 1.001 M2 A 2.000 M2
</t>
  </si>
  <si>
    <t>CO-27341</t>
  </si>
  <si>
    <t>MANUAL DE USO, OPERAÇÃO E MANUTENÇÃO DAS EDIFICAÇÕES PARA REFORMA E/OU AMPLIAÇÃO DE PATRIMÔNIOS HISTÓRICOS - ÁREA DE 4.001 M2 A 6.000 M2</t>
  </si>
  <si>
    <t>CO-27340</t>
  </si>
  <si>
    <t>MANUAL DE USO, OPERAÇÃO E MANUTENÇÃO DAS EDIFICAÇÕES PARA REFORMA E/OU AMPLIAÇÃO DE PATRIMÔNIOS HISTÓRICOS - ÁREA DE 6.001 M2 A 8.000 M2</t>
  </si>
  <si>
    <t>CO-27338</t>
  </si>
  <si>
    <t>MANUAL DE USO, OPERAÇÃO E MANUTENÇÃO DAS EDIFICAÇÕES PARA REFORMA E/OU AMPLIAÇÃO DE PATRIMÔNIOS HISTÓRICOS - ÁREA DE 8.001 M2 A 10.000 M2</t>
  </si>
  <si>
    <t>CO-27346</t>
  </si>
  <si>
    <t>MANUAL DE USO, OPERAÇÃO E MANUTENÇÃO DAS EDIFICAÇÕES PARA REFORMA E/OU AMPLIAÇÃO DE PATRIMÔNIOS HISTÓRICOS- ÁREA ATÉ 1.000 M2</t>
  </si>
  <si>
    <t>CO-27343</t>
  </si>
  <si>
    <t>MANUAL DE USO, OPERAÇÃO E MANUTENÇÃO DAS EDIFICAÇÕES PARA REFORMA E/OU AMPLIAÇÃO DE PATRIMÔNIOS HISTÓRICOS- ÁREA DE 2.001 M2 A 4.000 M2</t>
  </si>
  <si>
    <t>CRITÉRIOS PARA PAGAMENTO DE PRANCHA</t>
  </si>
  <si>
    <t>CO-27352</t>
  </si>
  <si>
    <t>CO-27355</t>
  </si>
  <si>
    <t>CRITÉRIOS P/ PAGAMENTO DE PRANCHAS - A1 ALONGADO</t>
  </si>
  <si>
    <t>CO-27356</t>
  </si>
  <si>
    <t>CO-27358</t>
  </si>
  <si>
    <t>CO-28390</t>
  </si>
  <si>
    <t>MOBILIZAÇÃO E DESMOBILIZAÇÃO DE EQUIPAMENTO DE SONDAGEM A PERCUSSÃO COM ENSAIO DE PENETRAÇÃO PADRÃO (SPT) - (CUSTO FIXO)</t>
  </si>
  <si>
    <t>CO-28389</t>
  </si>
  <si>
    <t>MOBILIZAÇÃO E DESMOBILIZAÇÃO DE EQUIPAMENTO DE SONDAGEM A PERCUSSÃO COM ENSAIO DE PENETRAÇÃO PADRÃO (SPT) - (CUSTO VARIÁVEL), EXCLUSIVE CUSTO FIXO</t>
  </si>
  <si>
    <t>CO-28388</t>
  </si>
  <si>
    <t>SONDAGEM A PERCUSSÃO COM ENSAIO DE PENETRAÇÃO PADRÃO (SPT), DIÂMETRO 2.1/2", EXCLUSIVE MOBILIZAÇÃO E DESMOBILIZAÇÃO</t>
  </si>
  <si>
    <t>M2XMÊS</t>
  </si>
  <si>
    <t>QTD.</t>
  </si>
  <si>
    <t>CUSTO UNIT.</t>
  </si>
  <si>
    <t>SUB-TOTAL</t>
  </si>
  <si>
    <t xml:space="preserve">MEMÓRIA DE CÁLCULO  </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</si>
  <si>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</si>
  <si>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</si>
  <si>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</si>
  <si>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</si>
  <si>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</si>
  <si>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</si>
  <si>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</si>
  <si>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</si>
  <si>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</si>
  <si>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</si>
  <si>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</si>
  <si>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</si>
  <si>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</si>
  <si>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</si>
  <si>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</si>
  <si>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</si>
  <si>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</si>
  <si>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</si>
  <si>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</si>
  <si>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</si>
  <si>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</si>
  <si>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</si>
  <si>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</si>
  <si>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</si>
  <si>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</si>
  <si>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</si>
  <si>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</si>
  <si>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</si>
  <si>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</si>
  <si>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</si>
  <si>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</si>
  <si>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</si>
  <si>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</si>
  <si>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</si>
  <si>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</si>
  <si>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</si>
  <si>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</si>
  <si>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</si>
  <si>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</si>
  <si>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</si>
  <si>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</si>
  <si>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</si>
  <si>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</si>
  <si>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</si>
  <si>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</si>
  <si>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</si>
  <si>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</si>
  <si>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</si>
  <si>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</si>
  <si>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</si>
  <si>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</si>
  <si>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</si>
  <si>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</si>
  <si>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</si>
  <si>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</si>
  <si>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</si>
  <si>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</si>
  <si>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</si>
  <si>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</si>
  <si>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</si>
  <si>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</si>
  <si>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</si>
  <si>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</si>
  <si>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</si>
  <si>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</si>
  <si>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</si>
  <si>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</si>
  <si>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</si>
  <si>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</si>
  <si>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</si>
  <si>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</si>
  <si>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</si>
  <si>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</si>
  <si>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</si>
  <si>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</si>
  <si>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</si>
  <si>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</si>
  <si>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</si>
  <si>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</si>
  <si>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</si>
  <si>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</si>
  <si>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</si>
  <si>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</si>
  <si>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</si>
  <si>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</si>
  <si>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</si>
  <si>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</si>
  <si>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</si>
  <si>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</si>
  <si>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</si>
  <si>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</si>
  <si>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</si>
  <si>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</si>
  <si>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</si>
  <si>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</si>
  <si>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</si>
  <si>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</si>
  <si>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</si>
  <si>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</si>
  <si>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</si>
  <si>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</si>
  <si>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</si>
  <si>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</si>
  <si>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</si>
  <si>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</si>
  <si>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</si>
  <si>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</si>
  <si>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</si>
  <si>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</si>
  <si>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</si>
  <si>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</si>
  <si>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</si>
  <si>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</si>
  <si>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</si>
  <si>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</si>
  <si>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</si>
  <si>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</si>
  <si>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</si>
  <si>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</si>
  <si>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</si>
  <si>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</si>
  <si>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</si>
  <si>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</si>
  <si>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</si>
  <si>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</si>
  <si>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</si>
  <si>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</si>
  <si>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</si>
  <si>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</si>
  <si>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</si>
  <si>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</si>
  <si>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</si>
  <si>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</si>
  <si>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</si>
  <si>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</si>
  <si>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</si>
  <si>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</si>
  <si>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</si>
  <si>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</si>
  <si>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</si>
  <si>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</si>
  <si>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</si>
  <si>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</si>
  <si>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</si>
  <si>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</si>
  <si>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</si>
  <si>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</si>
  <si>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</si>
  <si>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</si>
  <si>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</si>
  <si>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</si>
  <si>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</si>
  <si>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</si>
  <si>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</si>
  <si>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</si>
  <si>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</si>
  <si>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</si>
  <si>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</si>
  <si>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</si>
  <si>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</si>
  <si>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</si>
  <si>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</si>
  <si>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</si>
  <si>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</si>
  <si>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</si>
  <si>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</si>
  <si>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</si>
  <si>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</si>
  <si>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</si>
  <si>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</si>
  <si>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</si>
  <si>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</si>
  <si>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</si>
  <si>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</si>
  <si>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</si>
  <si>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</si>
  <si>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</si>
  <si>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</si>
  <si>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</si>
  <si>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</si>
  <si>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</si>
  <si>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</si>
  <si>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</si>
  <si>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</si>
  <si>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CAIXA D´ÁGUA EM POLIETILENO, 3000 LITROS - FORNECIMENTO E INSTALAÇÃO. AF_06/2021</t>
  </si>
  <si>
    <t>CAIXA D´ÁGUA EM POLIÉSTER REFORÇADO COM FIBRA DE VIDRO, 750 LITROS - FORNECIMENTO E INSTALAÇÃO. AF_06/2021</t>
  </si>
  <si>
    <t>CAIXA D´ÁGUA EM POLIÉSTER REFORÇADO COM FIBRA DE VIDRO, 3000 LITROS - FORNECIMENTO E INSTALAÇÃO. AF_06/2021</t>
  </si>
  <si>
    <t>CAIXA D´ÁGUA EM POLIÉSTER REFORÇADO COM FIBRA DE VIDRO, 7000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</si>
  <si>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</si>
  <si>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</si>
  <si>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</si>
  <si>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</si>
  <si>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</si>
  <si>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</si>
  <si>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</si>
  <si>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</si>
  <si>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</si>
  <si>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</si>
  <si>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</si>
  <si>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</si>
  <si>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</si>
  <si>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</si>
  <si>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</si>
  <si>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</si>
  <si>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</si>
  <si>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</si>
  <si>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</si>
  <si>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</si>
  <si>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</si>
  <si>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</si>
  <si>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</si>
  <si>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</si>
  <si>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</si>
  <si>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</si>
  <si>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</si>
  <si>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</si>
  <si>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</si>
  <si>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</si>
  <si>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</si>
  <si>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</si>
  <si>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</si>
  <si>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</si>
  <si>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</si>
  <si>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</si>
  <si>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03.23.06</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</si>
  <si>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</si>
  <si>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</si>
  <si>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</si>
  <si>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</si>
  <si>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</si>
  <si>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</si>
  <si>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</si>
  <si>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</si>
  <si>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04.15.29</t>
  </si>
  <si>
    <t>ESPAÇADOR DE AÇO CA-50 6,3MM H=5CM TIPO CARANGUEJO PARA PISO DE CONCRETO ARMADO</t>
  </si>
  <si>
    <t>04.31</t>
  </si>
  <si>
    <t>ARRASAMENTO DE ESTACAS</t>
  </si>
  <si>
    <t>10.71</t>
  </si>
  <si>
    <t>CAIXAS DE PASSAGEM/INSPEÇÃO E COMPLEMENTOS</t>
  </si>
  <si>
    <t>10.71.26</t>
  </si>
  <si>
    <t>CAIXA DE PASSAGEM/INSPEÇÃO TIJOLO MACIÇO 0,3X0,3X0,3 (CXLXH) DRENAGEM ADPT REF 97900</t>
  </si>
  <si>
    <t>10.71.27</t>
  </si>
  <si>
    <t>ALTEAMENTO PARA CAIXA DE PASSAGEM/INSPEÇÃO TIJOLO MACIÇO 0,3X0,3 (CXL)</t>
  </si>
  <si>
    <t>10.71.28</t>
  </si>
  <si>
    <t>10.71.31</t>
  </si>
  <si>
    <t>CAIXA DE PASSAGEM/INSPEÇÃO TIJOLO MACIÇO 0,4X0,4X0,4 (CXLXH) DRENAGEM ADPT REF 97901</t>
  </si>
  <si>
    <t>10.71.32</t>
  </si>
  <si>
    <t>ALTEAMENTO PARA CAIXA DE PASSAGEM/INSPEÇÃO TIJOLO MACIÇO 0,4X0,4 (CXL)</t>
  </si>
  <si>
    <t>10.71.33</t>
  </si>
  <si>
    <t>10.71.36</t>
  </si>
  <si>
    <t>10.71.37</t>
  </si>
  <si>
    <t>ALTEAMENTO PARA CAIXA DE PASSAGEM/INSPEÇÃO TIJOLO MACIÇO 0,6X0,6 (CXL)</t>
  </si>
  <si>
    <t>10.71.38</t>
  </si>
  <si>
    <t>10.71.41</t>
  </si>
  <si>
    <t>10.71.42</t>
  </si>
  <si>
    <t>ALTEAMENTO PARA CAIXA DE PASSAGEM/INSPEÇÃO TIJOLO MACIÇO 0,8X0,8 (CXL)</t>
  </si>
  <si>
    <t>10.71.43</t>
  </si>
  <si>
    <t>10.71.46</t>
  </si>
  <si>
    <t>10.71.47</t>
  </si>
  <si>
    <t>ALTEAMENTO PARA CAIXA DE PASSAGEM/INSPEÇÃO TIJOLO MACIÇO 1,0X1,0 (CXL)</t>
  </si>
  <si>
    <t>10.71.48</t>
  </si>
  <si>
    <t>10.71.51</t>
  </si>
  <si>
    <t>CAIXA DE PASSAGEM/INSPEÇÃO BLOCO DE CONCRETO 0,4X0,4X0,4 (CXLXH) DRENAGEM ADPT REF 97905</t>
  </si>
  <si>
    <t>10.71.52</t>
  </si>
  <si>
    <t>ALTEAMENTO PARA CAIXA DE PASSAGEM/INSPEÇÃO BLOCO DE CONCRETO 0,4X0,4 (CXL)</t>
  </si>
  <si>
    <t>10.71.53</t>
  </si>
  <si>
    <t>10.71.56</t>
  </si>
  <si>
    <t>10.71.57</t>
  </si>
  <si>
    <t>ALTEAMENTO PARA CAIXA DE PASSAGEM/INSPEÇÃO BLOCO DE CONCRETO 0,6X0,6 (CXL)</t>
  </si>
  <si>
    <t>10.71.58</t>
  </si>
  <si>
    <t>10.71.61</t>
  </si>
  <si>
    <t>10.71.62</t>
  </si>
  <si>
    <t>ALTEAMENTO PARA CAIXA DE PASSAGEM/INSPEÇÃO BLOCO DE CONCRETO 0,8X0,8 (CXL)</t>
  </si>
  <si>
    <t>10.71.63</t>
  </si>
  <si>
    <t>10.71.66</t>
  </si>
  <si>
    <t>10.71.67</t>
  </si>
  <si>
    <t>ALTEAMENTO PARA CAIXA DE PASSAGEM/INSPEÇÃO BLOCO DE CONCRETO 1,0X1,0 (CXL)</t>
  </si>
  <si>
    <t>10.71.68</t>
  </si>
  <si>
    <t>FIOS E CABOS PARA TELEFONIA</t>
  </si>
  <si>
    <t>ANEL GUIA AGS-1</t>
  </si>
  <si>
    <t>ANEL GUIA AGS-5</t>
  </si>
  <si>
    <t>CANALETA SUPORTE (CAN-5)</t>
  </si>
  <si>
    <t>ABRAÇADEIRA BC-1</t>
  </si>
  <si>
    <t>ABRAÇADEIRA BC-2</t>
  </si>
  <si>
    <t>ABRAÇADEIRA BC-3</t>
  </si>
  <si>
    <t>ABRAÇADEIRA BC-4</t>
  </si>
  <si>
    <t>BORNE FEMEA PARA PINO BANANA</t>
  </si>
  <si>
    <t>13.91.04</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</si>
  <si>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</si>
  <si>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</si>
  <si>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</si>
  <si>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</si>
  <si>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</si>
  <si>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</si>
  <si>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</si>
  <si>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</si>
  <si>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</si>
  <si>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</si>
  <si>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</si>
  <si>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</si>
  <si>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</si>
  <si>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</si>
  <si>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</si>
  <si>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</si>
  <si>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</si>
  <si>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</si>
  <si>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</si>
  <si>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</si>
  <si>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</si>
  <si>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</si>
  <si>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</si>
  <si>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</si>
  <si>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</si>
  <si>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</si>
  <si>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LANÇAMENTO ESPALHAMENTO E COMPACTAÇÃO DE SOLOS EM ÁREA DE PASSEIOS</t>
  </si>
  <si>
    <t>40.24.26</t>
  </si>
  <si>
    <t>SINALIZAÇÃO VIÁRIA</t>
  </si>
  <si>
    <t>INFRAESTRUTURA</t>
  </si>
  <si>
    <t>ESTACAS</t>
  </si>
  <si>
    <t>BLOCOS</t>
  </si>
  <si>
    <t>MESOESTRUTURA</t>
  </si>
  <si>
    <t>APARELHOS DE APOIO</t>
  </si>
  <si>
    <t>PILARES</t>
  </si>
  <si>
    <t>JUNTAS DE DILATAÇÃO</t>
  </si>
  <si>
    <t>SUPERESTRUTURA</t>
  </si>
  <si>
    <t>VEÍCULO PARA FISCALIZAÇÃO</t>
  </si>
  <si>
    <t>SERVIÇOS TÉCNICOS E DE APOIO</t>
  </si>
  <si>
    <t>ABERTURA DE VALAS</t>
  </si>
  <si>
    <t>DISPOSITIVOS DE DRENAGEM</t>
  </si>
  <si>
    <t>BUEIRO</t>
  </si>
  <si>
    <t>BSTC DN 600</t>
  </si>
  <si>
    <t>BSTC DN 800</t>
  </si>
  <si>
    <t>Berço do BSTC Ø800mm</t>
  </si>
  <si>
    <t>Berço do BSTC Ø600mm</t>
  </si>
  <si>
    <t>BSTC Ø600mm</t>
  </si>
  <si>
    <t>SICRO</t>
  </si>
  <si>
    <t>Preço Global (PARA CADA 1 Kg):</t>
  </si>
  <si>
    <t>Preço Global (PARA CADA 1 TON):</t>
  </si>
  <si>
    <t>Materiais</t>
  </si>
  <si>
    <t xml:space="preserve"> Mão de Obra </t>
  </si>
  <si>
    <t>Custo</t>
  </si>
  <si>
    <t>C - Custo Total de Materias:</t>
  </si>
  <si>
    <t>Verba</t>
  </si>
  <si>
    <t xml:space="preserve">Andaime Metálico </t>
  </si>
  <si>
    <t>MATED 9073</t>
  </si>
  <si>
    <t>Dormentes Madeira de Lei</t>
  </si>
  <si>
    <t>M2308</t>
  </si>
  <si>
    <t>Cintas para elevacão de cargas</t>
  </si>
  <si>
    <t>M2489</t>
  </si>
  <si>
    <t>Fator de Utilização</t>
  </si>
  <si>
    <t>Prazo (Mês)</t>
  </si>
  <si>
    <t xml:space="preserve"> Peso estrutura (T)</t>
  </si>
  <si>
    <t>Quant</t>
  </si>
  <si>
    <t>Preço por Unidade</t>
  </si>
  <si>
    <t>Descriminação</t>
  </si>
  <si>
    <t>C – Materiais</t>
  </si>
  <si>
    <t>B - Custo Total de Equipamentos:</t>
  </si>
  <si>
    <t>Hh</t>
  </si>
  <si>
    <t>Trator de Esteira</t>
  </si>
  <si>
    <t>E9042</t>
  </si>
  <si>
    <t>Caminhão carroceria com guindauto</t>
  </si>
  <si>
    <t>E9686</t>
  </si>
  <si>
    <t>Conjunto Bomba e Macaco Hidráulico</t>
  </si>
  <si>
    <t>E9048</t>
  </si>
  <si>
    <t xml:space="preserve">Plataforma Elevatória </t>
  </si>
  <si>
    <t>E9202</t>
  </si>
  <si>
    <t>Guindaste 55 toneladas</t>
  </si>
  <si>
    <t>E9785</t>
  </si>
  <si>
    <t>Guindaste 350 toneladas</t>
  </si>
  <si>
    <t>E9094</t>
  </si>
  <si>
    <t>Guindaste 80 toneladas</t>
  </si>
  <si>
    <t>E9664</t>
  </si>
  <si>
    <t>Horas mês</t>
  </si>
  <si>
    <t>B – Equipamentos</t>
  </si>
  <si>
    <t>A - Custo Total de Mão de Obra:</t>
  </si>
  <si>
    <t>Operador de Escavadeira/Trator</t>
  </si>
  <si>
    <t>Motorista de Caminhão</t>
  </si>
  <si>
    <t xml:space="preserve">Operador de Guindaste </t>
  </si>
  <si>
    <t>Ajudante de Montagem</t>
  </si>
  <si>
    <t>Montador de Andaime</t>
  </si>
  <si>
    <t>Montador de Estrutura</t>
  </si>
  <si>
    <t>Auxiliar de Topografia</t>
  </si>
  <si>
    <t>Topógrafo</t>
  </si>
  <si>
    <t>Encarregado de Montagem</t>
  </si>
  <si>
    <t>BASE</t>
  </si>
  <si>
    <t>A - Mão de Obra</t>
  </si>
  <si>
    <t>UNID: KG</t>
  </si>
  <si>
    <t xml:space="preserve">DESCARGA, PRÉ MONTAGEM, MONTAGEM E LANÇAMENTO DE ESTRUTURA METÁLICA POR EMPURRAMENTO </t>
  </si>
  <si>
    <t>Apoio para Contenções e Viaduto</t>
  </si>
  <si>
    <t>ALARGAMENTO DE BASE DE TUBULÃO A CÉU ABERTO, ESCAVAÇÃO MANUAL, CONCRETO USINADO E LANÇADO COM BOMBA OU DIRETAMENTE DO CAMINHÃO (EXCLUSIVE BOMBEAMENTO). AF_05/2020</t>
  </si>
  <si>
    <t>CONCRETAGEM DE PILARES, FCK = 25 MPA, COM USO DE BOMBA - LANÇAMENTO, ADENSAMENTO E ACABAMENTO. AF_02/2022_PS</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</si>
  <si>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</si>
  <si>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</si>
  <si>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</si>
  <si>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</si>
  <si>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</si>
  <si>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</si>
  <si>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</si>
  <si>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</si>
  <si>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</si>
  <si>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</si>
  <si>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</si>
  <si>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</si>
  <si>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</si>
  <si>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</si>
  <si>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</si>
  <si>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</si>
  <si>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</si>
  <si>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</si>
  <si>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</si>
  <si>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</si>
  <si>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</si>
  <si>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</si>
  <si>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</si>
  <si>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</si>
  <si>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</si>
  <si>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</si>
  <si>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</si>
  <si>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</si>
  <si>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</si>
  <si>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</si>
  <si>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</si>
  <si>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</si>
  <si>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</si>
  <si>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</si>
  <si>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</si>
  <si>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</si>
  <si>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</si>
  <si>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</si>
  <si>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</si>
  <si>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</si>
  <si>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</si>
  <si>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</si>
  <si>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DIVISÓRIA FIXA EM VIDRO TEMPERADO 10 MM, SEM ABERTURA. AF_01/2021_PS</t>
  </si>
  <si>
    <t>FORNECIMENTO E INSTALAÇÃO DE PLACA DE OBRA COM CHAPA GALVANIZADA E ESTRUTURA DE MADEIRA. AF_03/2022_PS</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</si>
  <si>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</si>
  <si>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</si>
  <si>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</si>
  <si>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</si>
  <si>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</si>
  <si>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</si>
  <si>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</si>
  <si>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</si>
  <si>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</si>
  <si>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</si>
  <si>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</si>
  <si>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</si>
  <si>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</si>
  <si>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</si>
  <si>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 xml:space="preserve"> 1.1 </t>
  </si>
  <si>
    <t>Composição</t>
  </si>
  <si>
    <t>Composição Auxiliar</t>
  </si>
  <si>
    <t xml:space="preserve"> 1.2 </t>
  </si>
  <si>
    <t>Kg</t>
  </si>
  <si>
    <t>TANQUE DE ASFALTO ESTACIONÁRIO COM SERPENTINA, CAPACIDADE 30.000 L - CHP DIURNO. AF_05/2023</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</si>
  <si>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</si>
  <si>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</si>
  <si>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</si>
  <si>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</si>
  <si>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BETONEIRA CAPACIDADE NOMINAL DE 400 L, CAPACIDADE DE MISTURA 280 L, MOTOR ELÉTRICO TRIFÁSICO POTÊNCIA DE 2 CV, SEM CARREGADOR - CHP DIURNO. AF_05/2023</t>
  </si>
  <si>
    <t>TANQUE DE ASFALTO ESTACIONÁRIO COM MAÇARICO, CAPACIDADE 20.000 L - CHP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</si>
  <si>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</si>
  <si>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CHP DIURNO. AF_05/2023</t>
  </si>
  <si>
    <t>PROJETOR PNEUMÁTICO DE ARGAMASSA PARA CHAPISCO E REBOCO COM RECIPIENTE ACOPLADO, TIPO CANEQUINHA, COM COMPRESSOR DE AR REBOCÁVEL VAZÃO 89 PCM E MOTOR DIESEL DE 20 CV - CHP DIURNO. AF_05/2023</t>
  </si>
  <si>
    <t>MANIPULADOR TELESCÓPICO, POTÊNCIA DE 85 HP, CAPACIDADE DE CARGA DE 3.500 KG, ALTURA MÁXIMA DE ELEVAÇÃO DE 12,3 M - CHP DIURNO. AF_05/2023</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</si>
  <si>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</si>
  <si>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</si>
  <si>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</si>
  <si>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APARELHO PARA CORTE E SOLDA OXI-ACETILENO SOBRE RODAS, INCLUSIVE CILINDROS E MAÇARICOS - CHP DIURNO. AF_05/2023</t>
  </si>
  <si>
    <t>GRUA ASCENSIONAL, LANCA DE 30 M, CAPACIDADE DE 1,0 T A 30 M, ALTURA ATE 39 M - CHP DIURNO. AF_05/2023</t>
  </si>
  <si>
    <t>USINA DE MISTURA ASFÁLTICA À QUENTE, TIPO CONTRA FLUXO, PROD 40 A 80 TON/HORA - CHP DIURNO. AF_05/2023</t>
  </si>
  <si>
    <t>USINA DE ASFALTO À FRIO, CAPACIDADE DE 40 A 60 TON/HORA, ELÉTRICA POTÊNCIA 30 CV - CHP DIURNO. AF_05/2023</t>
  </si>
  <si>
    <t>GRUA ASCENCIONAL, LANCA DE 42 M, CAPACIDADE DE 1,5 T A 30 M, ALTURA ATE 39 M - CHP DIURNO. AF_05/2023</t>
  </si>
  <si>
    <t>POLIDORA DE PISO (POLITRIZ), PESO DE 100KG, DIÂMETRO 450 MM, MOTOR ELÉTRICO, POTÊNCIA 4 HP - CHP DIURNO. AF_05/2023</t>
  </si>
  <si>
    <t>DESEMPENADEIRA DE CONCRETO, PESO DE 78 KG, 4 PÁS, MOTOR A GASOLINA, POTÊNCIA 5,5 HP - CHP DIURNO. AF_05/2023</t>
  </si>
  <si>
    <t>LAVADORA DE ALTA PRESSAO (LAVA-JATO) PARA AGUA FRIA, PRESSAO DE OPERACAO ENTRE 1400 E 1900 LIB/POL2, VAZAO MAXIMA ENTRE 400 E 700 L/H - CHP DIURNO. AF_05/2023</t>
  </si>
  <si>
    <t>TANQUE DE ASFALTO ESTACIONÁRIO COM SERPENTINA, CAPACIDADE 30.000 L - CHI DIURNO. AF_05/2023</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</si>
  <si>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</si>
  <si>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</si>
  <si>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</si>
  <si>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</si>
  <si>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BETONEIRA CAPACIDADE NOMINAL DE 400 L, CAPACIDADE DE MISTURA 280 L, MOTOR ELÉTRICO TRIFÁSICO POTÊNCIA DE 2 CV, SEM CARREGADOR - CHI DIURNO. AF_05/2023</t>
  </si>
  <si>
    <t>TANQUE DE ASFALTO ESTACIONÁRIO COM MAÇARICO, CAPACIDADE 20.000 L - CHI DIURNO. AF_05/2023</t>
  </si>
  <si>
    <t>BETONEIRA CAPACIDADE NOMINAL DE 600 L, CAPACIDADE DE MISTURA 360 L, MOTOR ELÉTRICO TRIFÁSICO POTÊNCIA DE 4 CV, SEM CARREGADOR - CHI DIURNO. AF_05/2023</t>
  </si>
  <si>
    <t>BETONEIRA CAPACIDADE NOMINAL DE 600 L, CAPACIDADE DE MISTURA 440 L, MOTOR A DIESEL POTÊNCIA 10 HP, COM CARREGADOR - CHI DIURNO. AF_05/2023</t>
  </si>
  <si>
    <t>PROJETOR PNEUMÁTICO DE ARGAMASSA PARA CHAPISCO E REBOCO COM RECIPIENTE ACOPLADO, TIPO CANEQUINHA, COM COMPRESSOR DE AR REBOCÁVEL VAZÃO 89 PCM E MOTOR DIESEL DE 20 CV - CHI DIURNO. AF_05/2023</t>
  </si>
  <si>
    <t>MANIPULADOR TELESCÓPICO, POTÊNCIA DE 85 HP, CAPACIDADE DE CARGA DE 3.500 KG, ALTURA MÁXIMA DE ELEVAÇÃO DE 12,3 M - CHI DIURNO. AF_05/2023</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</si>
  <si>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</si>
  <si>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</si>
  <si>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</si>
  <si>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APARELHO PARA CORTE E SOLDA OXI-ACETILENO SOBRE RODAS, INCLUSIVE CILINDROS E MAÇARICOS - CHI DIURNO. AF_05/2023</t>
  </si>
  <si>
    <t>GRUA ASCENSIONAL, LANÇA DE 30 M, CAPACIDADE DE 1,0 T A 30 M, ALTURA ATÉ 39 M - CHI DIURNO. AF_05/2023</t>
  </si>
  <si>
    <t>USINA DE MISTURA ASFÁLTICA À QUENTE, TIPO CONTRA FLUXO, PROD 40 A 80 TON/HORA - CHI DIURNO. AF_05/2023</t>
  </si>
  <si>
    <t>USINA DE ASFALTO À FRIO, CAPACIDADE DE 40 A 60 TON/HORA, ELÉTRICA POTÊNCIA 30 CV - CHI DIURNO. AF_05/2023</t>
  </si>
  <si>
    <t>GRUA ASCENCIONAL, LANÇA DE 42 M, CAPACIDADE DE 1,5 T A 30 M, ALTURA ATÉ 39 M - CHI DIURNO. AF_05/2023</t>
  </si>
  <si>
    <t>POLIDORA DE PISO (POLITRIZ), PESO DE 100KG, DIÂMETRO 450 MM, MOTOR ELÉTRICO, POTÊNCIA 4 HP - CHI DIURNO. AF_05/2023</t>
  </si>
  <si>
    <t>DESEMPENADEIRA DE CONCRETO, PESO DE 78 KG, 4 PÁS, MOTOR A GASOLINA, POTÊNCIA 5,5 HP - CHI DIURNO. AF_05/2023</t>
  </si>
  <si>
    <t>LAVADORA DE ALTA PRESSAO (LAVA-JATO) PARA AGUA FRIA, PRESSAO DE OPERACAO ENTRE 1400 E 1900 LIB/POL2, VAZAO MAXIMA ENTRE 400 E 700 L/H - CHI DIURNO.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</si>
  <si>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</si>
  <si>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</si>
  <si>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</si>
  <si>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</si>
  <si>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</si>
  <si>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</si>
  <si>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</si>
  <si>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</si>
  <si>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</si>
  <si>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</si>
  <si>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</si>
  <si>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</si>
  <si>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</si>
  <si>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</si>
  <si>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</si>
  <si>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</si>
  <si>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</si>
  <si>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</si>
  <si>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</si>
  <si>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</si>
  <si>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</si>
  <si>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</si>
  <si>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</si>
  <si>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</si>
  <si>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</si>
  <si>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</si>
  <si>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</si>
  <si>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</si>
  <si>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</si>
  <si>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</si>
  <si>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</si>
  <si>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</si>
  <si>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</si>
  <si>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</si>
  <si>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</si>
  <si>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</si>
  <si>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</si>
  <si>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</si>
  <si>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</si>
  <si>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</si>
  <si>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</si>
  <si>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</si>
  <si>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</si>
  <si>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</si>
  <si>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</si>
  <si>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</si>
  <si>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</si>
  <si>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</si>
  <si>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</si>
  <si>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</si>
  <si>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</si>
  <si>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</si>
  <si>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</si>
  <si>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</si>
  <si>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</si>
  <si>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</si>
  <si>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</si>
  <si>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</si>
  <si>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</si>
  <si>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</si>
  <si>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</si>
  <si>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</si>
  <si>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</si>
  <si>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</si>
  <si>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</si>
  <si>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</si>
  <si>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</si>
  <si>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</si>
  <si>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PULVERIZADOR DE TINTA ELÉTRICO/MÁQUINA DE PINTURA AIRLESS, VAZÃO 2 L/MIN - MATERIAIS NA OPERAÇÃO. AF_05/2023</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</si>
  <si>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</si>
  <si>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</si>
  <si>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</si>
  <si>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</si>
  <si>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</si>
  <si>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</si>
  <si>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</si>
  <si>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</si>
  <si>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</si>
  <si>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</si>
  <si>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</si>
  <si>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CALDEIRA A GÁS COM TERMOSTATO, CAPACIDADE 100 LITROS - MATERIAIS NA OPERAÇÃO. AF_05/2023</t>
  </si>
  <si>
    <t>CONJUNTO MACACO E BOMBA HIDRÁULICA PARA PROTENSAO DE CORDOALHAS, ESFORÇO MAXIMO DE 115 TONELADAS - MATERIAIS NA OPERAÇÃO. AF_05/2023</t>
  </si>
  <si>
    <t>MÁQUINA FORMER DOBRAS DIVERSAS: 220V/380V TRIFÁSICO OU MONOFÁSICO, CAPACIDADE 0,5-1,27MM, MOTOR 2CV - MATERIAIS NA OPERAÇÃO. AF_05/2023</t>
  </si>
  <si>
    <t>MÁQUINA SOLDA ARCO COM PISTOLA DE SOLDAGEM PARA STUD BOLT DE 5 MM A 22 MM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</si>
  <si>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</si>
  <si>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</si>
  <si>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</si>
  <si>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</si>
  <si>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</si>
  <si>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</si>
  <si>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COMPRESSOR DE AR, VAZAO DE 10 PCM, RESERVATORIO 100 L, PRESSAO DE TRABALHO ENTRE 6,9 E 9,7 BAR, POTENCIA 2 HP, TENSAO 110/220 V - MATERIAIS NA OPERAÇÃO. AF_05/2023</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</si>
  <si>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</si>
  <si>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</si>
  <si>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</si>
  <si>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</si>
  <si>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</si>
  <si>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</si>
  <si>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</si>
  <si>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</si>
  <si>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</si>
  <si>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</si>
  <si>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</si>
  <si>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</si>
  <si>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</si>
  <si>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</si>
  <si>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</si>
  <si>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</si>
  <si>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MONTAGEM DE ARMADURA DE ESTACAS, DIÂMETRO = 32,0 MM. AF_09/2021_PS</t>
  </si>
  <si>
    <t>ALVENARIA DE BLOCOS DE CONCRETO ESTRUTURAL 14X19X29 CM (ESPESSURA 14 CM), FBK = 14,0 MPA, UTILIZANDO PALHETA. AF_10/2022</t>
  </si>
  <si>
    <t>01.04.16</t>
  </si>
  <si>
    <t>TAPUME METÁLICO COM BASE DE CONCRETO (M)</t>
  </si>
  <si>
    <t>01.04.17</t>
  </si>
  <si>
    <t>TAPUME METÁLICO COM BASE ENTERRADA (M)</t>
  </si>
  <si>
    <t>01.04.18</t>
  </si>
  <si>
    <t>TAPUME METÁLICO COM TELA E BASE DE CONCRETO (M)</t>
  </si>
  <si>
    <t>01.04.19</t>
  </si>
  <si>
    <t>TAPUME METÁLICO COM TELA E BASE ENTERRADA (M)</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</si>
  <si>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</si>
  <si>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</si>
  <si>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</si>
  <si>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</si>
  <si>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</si>
  <si>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</si>
  <si>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04.04.07</t>
  </si>
  <si>
    <t>04.04.08</t>
  </si>
  <si>
    <t>04.04.09</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</si>
  <si>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</si>
  <si>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</si>
  <si>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</si>
  <si>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</si>
  <si>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</si>
  <si>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</si>
  <si>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</si>
  <si>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</si>
  <si>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</si>
  <si>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</si>
  <si>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</si>
  <si>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</si>
  <si>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</si>
  <si>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</si>
  <si>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</si>
  <si>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</si>
  <si>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</si>
  <si>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</si>
  <si>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</si>
  <si>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</si>
  <si>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</si>
  <si>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</si>
  <si>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</si>
  <si>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</si>
  <si>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</si>
  <si>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</si>
  <si>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04.15.31</t>
  </si>
  <si>
    <t>04.15.32</t>
  </si>
  <si>
    <t>04.15.41</t>
  </si>
  <si>
    <t>04.15.42</t>
  </si>
  <si>
    <t>04.15.43</t>
  </si>
  <si>
    <t>04.15.44</t>
  </si>
  <si>
    <t>04.15.45</t>
  </si>
  <si>
    <t>04.15.46</t>
  </si>
  <si>
    <t>04.15.47</t>
  </si>
  <si>
    <t>04.19.02</t>
  </si>
  <si>
    <t>CONCRETO CICLÓPICO FCK = 15MPA, 30% PEDRA DE MÃO, INCLUSIVE LANÇAMENTO REF 102487</t>
  </si>
  <si>
    <t>10.71.01</t>
  </si>
  <si>
    <t>10.71.03</t>
  </si>
  <si>
    <t>10.71.06</t>
  </si>
  <si>
    <t>10.71.08</t>
  </si>
  <si>
    <t>10.71.11</t>
  </si>
  <si>
    <t>10.71.13</t>
  </si>
  <si>
    <t>10.71.16</t>
  </si>
  <si>
    <t>10.71.18</t>
  </si>
  <si>
    <t>10.71.21</t>
  </si>
  <si>
    <t>10.71.23</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</si>
  <si>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</si>
  <si>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</si>
  <si>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</si>
  <si>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</si>
  <si>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</si>
  <si>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</si>
  <si>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</si>
  <si>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</si>
  <si>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</si>
  <si>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</si>
  <si>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</si>
  <si>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</si>
  <si>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</si>
  <si>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12.07.02</t>
  </si>
  <si>
    <t>12.07.03</t>
  </si>
  <si>
    <t>12.07.04</t>
  </si>
  <si>
    <t>12.08</t>
  </si>
  <si>
    <t>MARCO E ALIZARES</t>
  </si>
  <si>
    <t>12.08.01</t>
  </si>
  <si>
    <t>MARCO DE MADEIRA PARA PORTAS, FIXADO COM ARGAMASSA, SEM ALIZARES, FORNECIMENTO E INSTALAÇÃO REF 90806</t>
  </si>
  <si>
    <t>12.08.02</t>
  </si>
  <si>
    <t>ALIZAR L=7CM PARA PORTA, FIXADO COM PREGOS, FORNECIMENTO E INSTALAÇÃO REF 100659</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</si>
  <si>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</si>
  <si>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</si>
  <si>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</si>
  <si>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</si>
  <si>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</si>
  <si>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</si>
  <si>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</si>
  <si>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</si>
  <si>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</si>
  <si>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</si>
  <si>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</si>
  <si>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</si>
  <si>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</si>
  <si>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</si>
  <si>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</si>
  <si>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</si>
  <si>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</si>
  <si>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</si>
  <si>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</si>
  <si>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</si>
  <si>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</si>
  <si>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</si>
  <si>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</si>
  <si>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</si>
  <si>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</si>
  <si>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</si>
  <si>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</si>
  <si>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</si>
  <si>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</si>
  <si>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</si>
  <si>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</si>
  <si>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</si>
  <si>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</si>
  <si>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</si>
  <si>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</si>
  <si>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</si>
  <si>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</si>
  <si>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</si>
  <si>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</si>
  <si>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</si>
  <si>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</si>
  <si>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</si>
  <si>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</si>
  <si>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</si>
  <si>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</si>
  <si>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</si>
  <si>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</si>
  <si>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</si>
  <si>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</si>
  <si>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</si>
  <si>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</si>
  <si>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</si>
  <si>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</si>
  <si>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</si>
  <si>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</si>
  <si>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</si>
  <si>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</si>
  <si>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</si>
  <si>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</si>
  <si>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</si>
  <si>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</si>
  <si>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</si>
  <si>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</si>
  <si>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</si>
  <si>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</si>
  <si>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</si>
  <si>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</si>
  <si>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</si>
  <si>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</si>
  <si>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</si>
  <si>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</si>
  <si>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</si>
  <si>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</si>
  <si>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</si>
  <si>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</si>
  <si>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</si>
  <si>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</si>
  <si>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</si>
  <si>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</si>
  <si>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</si>
  <si>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</si>
  <si>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</si>
  <si>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</si>
  <si>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</si>
  <si>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</si>
  <si>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</si>
  <si>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</si>
  <si>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</si>
  <si>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</si>
  <si>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</si>
  <si>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</si>
  <si>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</si>
  <si>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</si>
  <si>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</si>
  <si>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</si>
  <si>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</si>
  <si>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</si>
  <si>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</si>
  <si>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</si>
  <si>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</si>
  <si>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</si>
  <si>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</si>
  <si>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</si>
  <si>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</si>
  <si>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</si>
  <si>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</si>
  <si>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18.10.54</t>
  </si>
  <si>
    <t>CONJUNTO DE CONCRETO PRÉ FABRICADO DE MESA PARA JOGOS E 2 BANCOS</t>
  </si>
  <si>
    <t>18.10.55</t>
  </si>
  <si>
    <t>CONJUNTO ACESSÍVEL DE CONCRETO PRÉ-FABRICADO DE MESA PARA JOGOS E 2 BANCOS</t>
  </si>
  <si>
    <t>ED-31745</t>
  </si>
  <si>
    <t xml:space="preserve">LIGAÇÃO DE ESGOTO PARA BARRACÃO DE OBRA EM CANTEIRO, EXCLUSIVE FOSSA SÉPTICA </t>
  </si>
  <si>
    <t>TAPUME DE PROTEÇÃO PARA TRANSEUNTE EM TELA DE POLIETILENO, COM MÓDULO NA DIMENSÃO DE (150X150)CM, INCLUSIVE PONTALETE COM BASE DE APOIO EM CONCRETO MAGRO, FORNECIMENTO E MOVIMENTAÇÃO</t>
  </si>
  <si>
    <t>TAPUME REMOVÍVEL DE PROTEÇÃO PARA FECHAMENTO DE OBRA EM TELA GALVANIZADA, COM TRAMA LOSANGULAR DE 2"X2", FIO BWG 14, COM MÓDULO NA DIMENSÃO DE (300X220)CM, INCLUSIVE PONTALETE COM BASE DE APOIO EM CONCRETO MAGRO</t>
  </si>
  <si>
    <t xml:space="preserve">PROTEÇÃO PARA TRANSEUNTE OU ISOLAMENTO DE ÁREA COM FITA ZEBRADA AMARELA, INCLUSIVE PONTALETE COM BASE DE APOIO EM CONCRETO MAGRO, ALTURA DE 150CM, FORNECIMENTO E MOVIMENTAÇÃO
</t>
  </si>
  <si>
    <t>FÔRMA E DESFORMA PARA VIGA-CINTA/BLOCO COM COMPENSADO PLASTIFICADO, ESP. 12MM, REAPROVEITAMENTO (3X) (FUNDAÇÃO)</t>
  </si>
  <si>
    <t>FÔRMA E DESFORMA PARA VIGA-CINTA/BLOCO COM COMPENSADO RESINADO, ESP. 12MM, REAPROVEITAMENTO (3X) (FUNDAÇÃO)</t>
  </si>
  <si>
    <t>FÔRMA E DESFORMA PARA VIGA-CINTA/BLOCO COM TÁBUA E SARRAFO, REAPROVEITAMENTO (3X) (FUNDAÇÃO)</t>
  </si>
  <si>
    <t>ED-32124</t>
  </si>
  <si>
    <t>FORNECIMENTO DE CONCRETO ESTRUTURAL, USINADO BOMBEADO, COM FCK 30MPA, CONSUMO MÍNIMO DE CIMENTO DE 400KG/M3, INCLUSIVE LANÇAMENTO, ADENSAMENTO E ACABAMENTO (FUNDAÇÃO)</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</si>
  <si>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</si>
  <si>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</si>
  <si>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</si>
  <si>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</si>
  <si>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</si>
  <si>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</si>
  <si>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</si>
  <si>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</si>
  <si>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</si>
  <si>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</si>
  <si>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</si>
  <si>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</si>
  <si>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</si>
  <si>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</si>
  <si>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</si>
  <si>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</si>
  <si>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</si>
  <si>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</si>
  <si>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</si>
  <si>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</si>
  <si>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</si>
  <si>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</si>
  <si>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</si>
  <si>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</si>
  <si>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</si>
  <si>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</si>
  <si>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</si>
  <si>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</si>
  <si>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</si>
  <si>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</si>
  <si>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</si>
  <si>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</si>
  <si>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</si>
  <si>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</si>
  <si>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</si>
  <si>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</si>
  <si>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</si>
  <si>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</si>
  <si>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</si>
  <si>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</si>
  <si>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</si>
  <si>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</si>
  <si>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</si>
  <si>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</si>
  <si>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</si>
  <si>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</si>
  <si>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</si>
  <si>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</si>
  <si>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 xml:space="preserve">APLICAÇÃO DE GRAUTE COM ARGAMASSA DE CIMENTO, CAL HIDRATADA, AREIA  E BRITA, TRAÇO (1:0,1:3:2), INCLUSIVE PREPARO MECANIZADO, TRANSPORTE E LANÇAMENTO </t>
  </si>
  <si>
    <t>VERGA OU CONTRAVERGA EM CONCRETO ESTRUTURAL PARA VÃOS ACIMA DE 150CM, PREPARADO EM OBRA COM BETONEIRA, CONTROLE "A", COM FCK 20 MPA, MOLDADA IN LOCO, INCLUSIVE ARMAÇÃO</t>
  </si>
  <si>
    <t>VERGA OU CONTRAVERGA EM CONCRETO ESTRUTURAL PARA VÃOS DE ATÉ 150CM, PREPARADO EM OBRA COM BETONEIRA, CONTROLE "A", COM FCK 20 MPA, MOLDADA IN LOCO, INCLUSIVE ARMAÇÃO</t>
  </si>
  <si>
    <t>FERRAGENS PARA JANELA DE ALUMÍNIO PARA CONJUNTO DE DUAS (2) FOLHAS DE CORRER, INCLUSIVE ROLDANAS E ACESSÓRIOS, FORNECIMENTO E INSTALAÇÃO, EXCLUSIVE JANELA</t>
  </si>
  <si>
    <t>FERRAGENS PARA PORTA DE ALUMÍNIO PARA CONJUNTO DE DUAS (2) FOLHAS DE CORRER, INCLUSIVE ROLDANAS E ACESSÓRIOS, FORNECIMENTO E INSTALAÇÃO, EXCLUSIVE PORTA</t>
  </si>
  <si>
    <t>CAMADA DE REGULARIZAÇÃO COM ARGAMASSA, TRAÇO 1:3 (CIMENTO E AREIA), ESP. 15MM, APLICAÇÃO MANUAL, INCLUSIVE ARGAMASSA COM PREPARO MECANIZADO</t>
  </si>
  <si>
    <t>CAMADA DE REGULARIZAÇÃO COM ARGAMASSA, TRAÇO 1:3 (CIMENTO E AREIA), ESP. 20MM, APLICAÇÃO MANUAL, INCLUSIVE ARGAMASSA COM PREPARO MECANIZADO</t>
  </si>
  <si>
    <t>CAMADA DE REGULARIZAÇÃO COM ARGAMASSA, TRAÇO 1:3 (CIMENTO E AREIA), ESP. 25MM, APLICAÇÃO MANUAL, INCLUSIVE ARGAMASSA COM PREPARO MECANIZADO</t>
  </si>
  <si>
    <t>CAMADA DE REGULARIZAÇÃO COM ARGAMASSA, TRAÇO 1:3 (CIMENTO E AREIA), ESP. 30MM, APLICAÇÃO MANUAL, INCLUSIVE ARGAMASSA COM PREPARO MECANIZADO</t>
  </si>
  <si>
    <t>CAMADA DE REGULARIZAÇÃO COM ARGAMASSA, TRAÇO 1:4 (CIMENTO E AREIA), ESP. 15MM, APLICAÇÃO MANUAL, INCLUSIVE ARGAMASSA COM PREPARO MECANIZADO</t>
  </si>
  <si>
    <t>CAMADA DE REGULARIZAÇÃO COM ARGAMASSA, TRAÇO 1:4 (CIMENTO E AREIA), ESP. 20MM, APLICAÇÃO MANUAL, INCLUSIVE ARGAMASSA COM PREPARO MECANIZADO</t>
  </si>
  <si>
    <t>CAMADA DE REGULARIZAÇÃO COM ARGAMASSA, TRAÇO 1:4 (CIMENTO E AREIA), ESP. 25MM, APLICAÇÃO MANUAL, INCLUSIVE ARGAMASSA COM PREPARO MECANIZADO</t>
  </si>
  <si>
    <t>CAMADA DE REGULARIZAÇÃO COM ARGAMASSA, TRAÇO 1:4 (CIMENTO E AREIA), ESP. 30MM, APLICAÇÃO MANUAL, INCLUSIVE ARGAMASSA COM PREPARO MECANIZADO</t>
  </si>
  <si>
    <t>PROTEÇÃO MECÂNICA COM ARGAMASSA, TRAÇO 1:3 (CIMENTO E AREIA), ESP. 15MM, APLICAÇÃO MANUAL, INCLUSIVE ARGAMASSA COM PREPARO MECANIZADO, EXCLUSIVE CAMADA DE REGULARIZAÇÃO</t>
  </si>
  <si>
    <t>PROTEÇÃO MECÂNICA COM ARGAMASSA, TRAÇO 1:3 (CIMENTO E AREIA), ESP. 20MM, APLICAÇÃO MANUAL, INCLUSIVE ARGAMASSA COM PREPARO MECANIZADO, EXCLUSIVE CAMADA DE REGULARIZAÇÃO</t>
  </si>
  <si>
    <t>PROTEÇÃO MECÂNICA COM ARGAMASSA, TRAÇO 1:3 (CIMENTO E AREIA), ESP. 25MM, APLICAÇÃO MANUAL, INCLUSIVE ARGAMASSA COM PREPARO MECANIZADO, EXCLUSIVE CAMADA DE REGULARIZAÇÃO</t>
  </si>
  <si>
    <t>PROTEÇÃO MECÂNICA COM ARGAMASSA, TRAÇO 1:3 (CIMENTO E AREIA), ESP. 30MM, APLICAÇÃO MANUAL, INCLUSIVE ARGAMASSA COM PREPARO MECANIZADO, EXCLUSIVE CAMADA DE REGULARIZAÇÃO</t>
  </si>
  <si>
    <t>PROTEÇÃO MECÂNICA COM ARGAMASSA, TRAÇO 1:4 (CIMENTO E AREIA), ESP. 15MM, APLICAÇÃO MANUAL, INCLUSIVE ARGAMASSA COM PREPARO MECANIZADO, EXCLUSIVE CAMADA DE REGULARIZAÇÃO</t>
  </si>
  <si>
    <t>PROTEÇÃO MECÂNICA COM ARGAMASSA, TRAÇO 1:4 (CIMENTO E AREIA), ESP. 20MM, APLICAÇÃO MANUAL, INCLUSIVE ARGAMASSA COM PREPARO MECANIZADO, EXCLUSIVE CAMADA DE REGULARIZAÇÃO</t>
  </si>
  <si>
    <t>PROTEÇÃO MECÂNICA COM ARGAMASSA, TRAÇO 1:4 (CIMENTO E AREIA), ESP. 25MM, APLICAÇÃO MANUAL, INCLUSIVE ARGAMASSA COM PREPARO MECANIZADO, EXCLUSIVE CAMADA DE REGULARIZAÇÃO</t>
  </si>
  <si>
    <t>PROTEÇÃO MECÂNICA COM ARGAMASSA, TRAÇO 1:4 (CIMENTO E AREIA), ESP. 30MM, APLICAÇÃO MANUAL, INCLUSIVE ARGAMASSA COM PREPARO MECANIZADO, EXCLUSIVE CAMADA DE REGULARIZAÇÃO</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</si>
  <si>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</si>
  <si>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</si>
  <si>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CHAPISCO COM ARGAMASSA, TRAÇO 1:3 (CIMENTO E AREIA), ESP. 5MM, APLICADO EM ALVENARIA COM PENEIRA, INCLUSIVE ARGAMASSA COM PREPARO MECANIZADO</t>
  </si>
  <si>
    <t>CHAPISCO COM ARGAMASSA, TRAÇO 1:3 (CIMENTO E AREIA), ESP. 5MM, APLICADO EM ALVENARIA/ESTRUTURA DE CONCRETO COM COLHER, INCLUSIVE ARGAMASSA COM PREPARO MECANIZADO</t>
  </si>
  <si>
    <t>CHAPISCO COM ARGAMASSA, TRAÇO 1:3 (CIMENTO E AREIA), ESP. 5MM, APLICADO EM TETO COM COLHER, INCLUSIVE ARGAMASSA COM PREPARO MECANIZADO</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</si>
  <si>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</si>
  <si>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</si>
  <si>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</si>
  <si>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</si>
  <si>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</si>
  <si>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REBOCO COM ARGAMASSA, TRAÇO 1:2:8 (CIMENTO, CAL E AREIA), ESP. 20MM, APLICAÇÃO MANUAL, INCLUSIVE ARGAMASSA COM PREPARO MECANIZADO, EXCLUSIVE CHAPISCO</t>
  </si>
  <si>
    <t>REBOCO COM ARGAMASSA, TRAÇO 1:2:9 (CIMENTO, CAL E AREIA), COM ADITIVO IMPERMEABILIZANTE, ESP. 20MM, APLICAÇÃO MANUAL, INCLUSIVE ARGAMASSA COM PREPARO MECANIZADO, EXCLUSIVE CHAPISCO</t>
  </si>
  <si>
    <t>REBOCO COM ARGAMASSA, TRAÇO 1:7 (CIMENTO E AREIA), ESP. 20MM, APLICAÇÃO MANUAL, INCLUSIVE ARGAMASSA COM PREPARO MECANIZADO, EXCLUSIVE CHAPISCO</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</si>
  <si>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</si>
  <si>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</si>
  <si>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NATADO LISO, ESP. 5MM, APLICAÇÃO COM DESEMPENADEIRA METÁLICA, INCLUSIVE PREPARO MECANIZADO</t>
  </si>
  <si>
    <t>CORRIMÃO E GUARDA-CORPO</t>
  </si>
  <si>
    <t>ED-32000</t>
  </si>
  <si>
    <t>ED-32001</t>
  </si>
  <si>
    <t>ED-32002</t>
  </si>
  <si>
    <t>ED-31997</t>
  </si>
  <si>
    <t>ED-32098</t>
  </si>
  <si>
    <t>ED-32097</t>
  </si>
  <si>
    <t>GUARDA-CORPO EXTERNO, ALTURA 130CM, EM TUBO GALVANIZADO, COM COSTURA, DIÂMETRO 2", ESP. 3MM, GRADIL COM DIVISÃO HORIZONTAL EM TUBO GALVANIZADO, COM COSTURA, DIÂMETRO 1", ESP. 3MM, INCLUSIVE CORRIMÃO DUPLO, EXCLUSIVE PINTURA</t>
  </si>
  <si>
    <t>ED-32096</t>
  </si>
  <si>
    <t>ED-32104</t>
  </si>
  <si>
    <t>ED-32103</t>
  </si>
  <si>
    <t>ED-32102</t>
  </si>
  <si>
    <t>ED-32063</t>
  </si>
  <si>
    <t>ED-32062</t>
  </si>
  <si>
    <t>ED-32061</t>
  </si>
  <si>
    <t>ED-32095</t>
  </si>
  <si>
    <t>ED-32094</t>
  </si>
  <si>
    <t>ED-32093</t>
  </si>
  <si>
    <t>ED-32101</t>
  </si>
  <si>
    <t>ED-32100</t>
  </si>
  <si>
    <t>ED-32099</t>
  </si>
  <si>
    <t>ED-32060</t>
  </si>
  <si>
    <t>ED-32059</t>
  </si>
  <si>
    <t>ED-32058</t>
  </si>
  <si>
    <t>ALÇAPÃO (60X60)CM COM QUADRO DE CANTONEIRA METÁLICA 1"X 1/8", TAMPA EM CANTONEIRA 7/8"X 1/8" E CHAPA METÁLICA Nº18 VINCADA, INCLUSIVE FERROLHO, CADEADO E PINTURA ANTICORROSIVA</t>
  </si>
  <si>
    <t>ALÇAPÃO (70X70)CM COM QUADRO DE CANTONEIRA METÁLICA 1"X 1/8", TAMPA EM CANTONEIRA 7/8"X 1/8" E CHAPA METÁLICA Nº18 VINCADA, INCLUSIVE FERROLHO, CADEADO E PINTURA ANTICORROSIVA</t>
  </si>
  <si>
    <t>ALÇAPÃO (80X80)CM COM QUADRO DE CANTONEIRA METÁLICA 1"X 1/8", TAMPA EM CANTONEIRA 7/8"X 1/8" E CHAPA METÁLICA Nº18 VINCADA, INCLUSIVE FERROLHO, CADEADO E PINTURA ANTICORROSIVA</t>
  </si>
  <si>
    <t>BATE-MACA</t>
  </si>
  <si>
    <t>ED-29992</t>
  </si>
  <si>
    <t>ED-32151</t>
  </si>
  <si>
    <t>CILINDRO DE PRESSÃO OU MOLA PNEUMÁTICA DE DIÂMETRO 150mm, COMPRIMENTO DE 1,20m COM GARRAS PARA FIXAÇÃO NA PAREDE</t>
  </si>
  <si>
    <t>ED-29386</t>
  </si>
  <si>
    <t>PLACA FOTOLUMINESCENTE PARA SINALIZAÇÃO DE EMERGÊNCIA, TIPO "A1",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</si>
  <si>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</si>
  <si>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</si>
  <si>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</si>
  <si>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</si>
  <si>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</si>
  <si>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</si>
  <si>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</si>
  <si>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</si>
  <si>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</si>
  <si>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</si>
  <si>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</si>
  <si>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</si>
  <si>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</si>
  <si>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</si>
  <si>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</si>
  <si>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</si>
  <si>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</si>
  <si>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</si>
  <si>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</si>
  <si>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</si>
  <si>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</si>
  <si>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</si>
  <si>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ED-29391</t>
  </si>
  <si>
    <t>PLACA FOTOLUMINESCENTE PARA SINALIZAÇÃO DE EMERGÊNCIA, TIPO "E7", DIMENSÃO (300X300)MM, INCLUSIVE FIXAÇÃO</t>
  </si>
  <si>
    <t>ED-29392</t>
  </si>
  <si>
    <t>PLACA FOTOLUMINESCENTE PARA SINALIZAÇÃO DE EMERGÊNCIA, TIPO "E9", DIMENSÃO (300X300)MM, INCLUSIVE FIXAÇÃO</t>
  </si>
  <si>
    <t>ED-29406</t>
  </si>
  <si>
    <t>PLACA FOTOLUMINESCENTE PARA SINALIZAÇÃO DE EMERGÊNCIA, TIPO "S11",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</si>
  <si>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</si>
  <si>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</si>
  <si>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</si>
  <si>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</si>
  <si>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</si>
  <si>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</si>
  <si>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</si>
  <si>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</si>
  <si>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</si>
  <si>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</si>
  <si>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</si>
  <si>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</si>
  <si>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</si>
  <si>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</si>
  <si>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</si>
  <si>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</si>
  <si>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</si>
  <si>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</si>
  <si>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</si>
  <si>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</si>
  <si>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</si>
  <si>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</si>
  <si>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</si>
  <si>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</si>
  <si>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</si>
  <si>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</si>
  <si>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</si>
  <si>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</si>
  <si>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</si>
  <si>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</si>
  <si>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VÁLVULA DE ESFERA TRIPARTIDA COM ROSCA NPT, CLASSE 300lbs - 1/2"</t>
  </si>
  <si>
    <t>VÁLVULA DE ESFERA TRIPARTIDA COM ROSCA NPT, CLASSE 300lbs - 3/4"</t>
  </si>
  <si>
    <t>PLACA DE ALUMÍNIO FUNDIDO, DIMENSÃO (60X40)CM, PARA INAUGURAÇÃO, INCLUSIVE FIXAÇÃO</t>
  </si>
  <si>
    <t>PLACA DE ALUMÍNIO FUNDIDO, DIMENSÃO (85X50)CM, PARA INAUGURAÇÃO, INCLUSIVE FIXAÇÃO</t>
  </si>
  <si>
    <t>PLACA DE ALUMÍNIO ANODIZADO, DIMENSÃO (25X25)CM, PARA IDENTIFICAÇÃO, INCLUSIVE FIXAÇÃO</t>
  </si>
  <si>
    <t>PLACA DE ALUMÍNIO ANODIZADO, DIMENSÃO (70X60)CM, INCLUSIVE FIXAÇÃO</t>
  </si>
  <si>
    <t>PLACA DE ALUMÍNIO, DIMENSÃO (15X15)CM, COM PICTOGRAMA EM PELÍCULA ADESIVA, INCLUSIVE FIXAÇÃO</t>
  </si>
  <si>
    <t>PLACA DE ALUMÍNIO FUNDIDO, DIMENSÃO (20X4)CM, PARA DENOMINAÇÃO DE CÔMODOS, INCLUSIVE FIXAÇÃO</t>
  </si>
  <si>
    <t>PLACA DE ALUMÍNIO FUNDIDO, DIMENSÃO (20X5)CM, PARA DENOMINAÇÃO DE CÔMODOS, INCLUSIVE FIXAÇÃO</t>
  </si>
  <si>
    <t>PLACA DE ALUMÍNIO FUNDIDO, DIMENSÃO (3X3)CM, PARA NUMERAÇÃO DE PORTAS, INCLUSIVE FIXAÇÃO</t>
  </si>
  <si>
    <t>PLACA DE ALUMÍNIO FUNDIDO, DIMENSÃO (5X5)CM, PARA NUMERAÇÃO DE PORTAS, INCLUSIVE FIXAÇÃO</t>
  </si>
  <si>
    <t>PLACA DE CHAPA DE AÇO ESCOVADO, DIMENSÃO (25X12)CM, INCLUSIVE FIXAÇÃO</t>
  </si>
  <si>
    <t>SUBSTRATOS E SERVIÇOS AUXILIARES</t>
  </si>
  <si>
    <t>ED-31449</t>
  </si>
  <si>
    <t>ARGILA EXPANDIDA, INCLUSIVE FORNECIMENTO E ESPALHAMENTO MANUAL</t>
  </si>
  <si>
    <t>CERCA TRIANGULAR EM AÇO PARA PROTEÇÃO DE MUDAS, FORNECIMENTO E INSTALAÇÃO</t>
  </si>
  <si>
    <t>ED-31453</t>
  </si>
  <si>
    <t>TUTOR DE MADEIRA DE EUCALIPTO TRATADO PARA PLANTIO DE MUDAS</t>
  </si>
  <si>
    <t>ENCHIMENTO DE RASGO EM ALVENARIA/CONCRETO COM ARGAMASSA, DIÂMETRO DE 15MM A 25MM (1/2" A 1"), INCLUSIVE ARGAMASSA, TRAÇO 1:2:8 (CIMENTO, CAL E AREIA), COM PREPARO MECANIZADO</t>
  </si>
  <si>
    <t>ENCHIMENTO DE RASGO EM ALVENARIA/CONCRETO COM ARGAMASSA, DIÂMETRO DE 32MM A 50MM (1.1/4" A 2"), INCLUSIVE ARGAMASSA, TRAÇO 1:2:8 (CIMENTO, CAL E AREIA), COM PREPARO MECANIZADO</t>
  </si>
  <si>
    <t>ENCHIMENTO DE RASGO EM ALVENARIA/CONCRETO COM ARGAMASSA, DIÂMETRO DE 65MM A 100MM (2.1/2" A 4"), INCLUSIVE ARGAMASSA, TRAÇO 1:2:8 (CIMENTO, CAL E AREIA), PREPARO MECÂNICO</t>
  </si>
  <si>
    <t>COSTURA DE TRINCA COM GRAMPO, BARRA DE AÇO CA-60 Ø4,2MM, COMPRIMENTO TOTAL 40CM, ESPAÇAMENTO DE 10CM, INCLUSIVE CORTE, DOBRA E ARGAMASSA, TRAÇO 1:4 (CIMENTO E AREIA), COM PREPARO MECANIZADO</t>
  </si>
  <si>
    <t>COSTURA DE TRINCA COM GRAMPO, BARRA DE AÇO CA-60 Ø4,2MM, COMPRIMENTO TOTAL 40CM, ESPAÇAMENTO DE 15CM, INCLUSIVE CORTE, DOBRA E ARGAMASSA, TRAÇO 1:4 (CIMENTO E AREIA), COM PREPARO MECANIZADO</t>
  </si>
  <si>
    <t>COSTURA DE TRINCA COM GRAMPO, BARRA DE AÇO CA-60 Ø4,2MM, COMPRIMENTO TOTAL 40CM, ESPAÇAMENTO DE 20CM, INCLUSIVE CORTE, DOBRA E ARGAMASSA, TRAÇO 1:4 (CIMENTO E AREIA), COM PREPARO MECANIZADO</t>
  </si>
  <si>
    <t>COSTURA DE TRINCA COM GRAMPO, BARRA DE AÇO CA-60 Ø4,2MM, COMPRIMENTO TOTAL 40CM, ESPAÇAMENTO DE 30CM, INCLUSIVE CORTE, DOBRA E ARGAMASSA, TRAÇO 1:4 (CIMENTO E AREIA), COM PREPARO MECANIZADO</t>
  </si>
  <si>
    <t>ENTELAMENTO CORRETIVO DE SUPERFÍCIE COM TRINCA POR RETRAÇÃO OU DILATAÇÃO, REVESTIDA COM ARGAMASSA DE CAL HIDRATADA, TRAÇO 1:3 (CAL E AREIA), PREPARO MANUAL, INCLUSIVE TELA DE POLIÉSTER ESTRUTURANTE, LARGURA DE 15CM</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</si>
  <si>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</si>
  <si>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</si>
  <si>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</si>
  <si>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SERVIÇOS DE CARTOGRAFIA E AGRIMENSURA</t>
  </si>
  <si>
    <t>ED-31369</t>
  </si>
  <si>
    <t>GEORREFERENCIAMENTO DE IMÓVEIS RURAIS COM EQUIPAMENTO GNSS, EXCLUSIVE MATERIALIZAÇÃO DE MARCO TOPOGRÁFICO</t>
  </si>
  <si>
    <t>ED-31389</t>
  </si>
  <si>
    <t>MATERIALIZAÇÃO DE MARCO TOPOGRÁFICO/GEODÉSICO INCLUSIVE FORNECIMENTO E INSTALAÇÃO</t>
  </si>
  <si>
    <t>PISO EM PEDRA PORTUGUESA, INCLUSIVE FORNECIMENTO, ARGAMASSA SECA, TIPO FAROFA COM PREPARO MECANIZADO, COM ASSENTAMENTO EM COLCHÃO DE AREIA E CIMENTO, ESPESSURA DE 6CM, REJUNTAMENTO E ACABAMENTO</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</si>
  <si>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</si>
  <si>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ED-31446</t>
  </si>
  <si>
    <t>ALÇAPÃO (100X98)CM COM QUADRO DE CANTONEIRA METÁLICA 1"X1/8", TAMPA EM CHAPA METÁLICA Nº18 VINCADA, INCLUSIVE CADEADO E PINTURA ANTICORROSIVA, CONFORME DETALHE 06 (PADRÃO PRÉDIOS ESCOLARES)</t>
  </si>
  <si>
    <t>ALÇAPÃO (60X100)CM COM QUADRO DE CANTONEIRA METÁLICA 1"X1/8", TAMPA EM CANTONEIRA 7/8"X1/8" E CHAPA METÁLICA Nº18 VINCADA, INCLUSIVE FERROLHO, CADEADO E PINTURA ANTICORROSIVA (PADRÃO PRÉDIOS ESCOLARES)</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</si>
  <si>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</si>
  <si>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</si>
  <si>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</si>
  <si>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</si>
  <si>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</si>
  <si>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</si>
  <si>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</si>
  <si>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</si>
  <si>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BLOCO ARMADO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</si>
  <si>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</si>
  <si>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</si>
  <si>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</si>
  <si>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</si>
  <si>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</si>
  <si>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</si>
  <si>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</si>
  <si>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</si>
  <si>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</si>
  <si>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</si>
  <si>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</si>
  <si>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QUADRO PARA PINCEL ATÔMICO, EM CHAPA RESINADA (310 x 131 cm), COMPLETO</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</si>
  <si>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</si>
  <si>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</si>
  <si>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</si>
  <si>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</si>
  <si>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</si>
  <si>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</si>
  <si>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</si>
  <si>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</si>
  <si>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</si>
  <si>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</si>
  <si>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</si>
  <si>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</si>
  <si>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</si>
  <si>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</si>
  <si>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</si>
  <si>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</si>
  <si>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</si>
  <si>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</si>
  <si>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</si>
  <si>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</si>
  <si>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</si>
  <si>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</si>
  <si>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</si>
  <si>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</si>
  <si>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</si>
  <si>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</si>
  <si>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PORTA DE ABRIR EM BARRAS TRANSVERSAIS DE FERRO CHATO SAE 1045 2" x 5/16" REVESTIDA EM CHAPA 14 SAE 1020 - PADRÃO SEDS</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</si>
  <si>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</si>
  <si>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</si>
  <si>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</si>
  <si>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</si>
  <si>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ED-32116</t>
  </si>
  <si>
    <t>ED-32115</t>
  </si>
  <si>
    <t>ALVENARIAS DEFESA SOCIAL</t>
  </si>
  <si>
    <t>ARGAMASSA, TRAÇO 1:2:8 (CIMENTO, CAL E AREIA), COM PREPARO MECANIZADO</t>
  </si>
  <si>
    <t>ARGAMASSA, TRAÇO 1:2:9 (CIMENTO, CAL E AREIA), COM PREPARO MECANIZADO</t>
  </si>
  <si>
    <t>ARGAMASSA, TRAÇO 1:3 (CIMENTO E AREIA), COM PREPARO MECANIZADO</t>
  </si>
  <si>
    <t>ARGAMASSA, TRAÇO 1:4 (CIMENTO E AREIA), COM PREPARO MECANIZADO</t>
  </si>
  <si>
    <t>ARGAMASSA, TRAÇO 1:5 (CIMENTO E AREIA), COM PREPARO MECANIZADO</t>
  </si>
  <si>
    <t>ARGAMASSA, TRAÇO 1:6 (CIMENTO E AREIA), COM PREPARO MECANIZADO</t>
  </si>
  <si>
    <t>ARGAMASSA, TRAÇO 1:7 (CIMENTO E AREIA), COM PREPARO MECANIZADO</t>
  </si>
  <si>
    <t>LIXAMENTO DE SUPERFÍCIE DE CONCRETO manual para preparação e conservação</t>
  </si>
  <si>
    <t>COMPATIBILIZAÇÃO DE PROJETOS COM ACIMA DE 100.000 M2</t>
  </si>
  <si>
    <t>COMPATIBILIZAÇÃO DE PROJETOS COM ÁREA DE 80.001 M2 ATÉ 100.000 M2</t>
  </si>
  <si>
    <t>COMO CONSTRUÍDO ("AS BUILT") DE PROJETOS COM  ACIMA DE 100.000 M2</t>
  </si>
  <si>
    <t>COMO CONSTRUÍDO ("AS BUILT") DE PROJETOS COM ÁREA DE 80.001 M2 ATÉ 100.000 M2</t>
  </si>
  <si>
    <t>55.10.06</t>
  </si>
  <si>
    <t>55.10.95</t>
  </si>
  <si>
    <t>55.10.96</t>
  </si>
  <si>
    <t>83.23.10</t>
  </si>
  <si>
    <t>31.40.51</t>
  </si>
  <si>
    <t>31.40.52</t>
  </si>
  <si>
    <t xml:space="preserve">INSTALAÇÃO DE FAIXA MORIM 6,00M X 0,80M EM TECIDO COMUM E EUCALIPTO </t>
  </si>
  <si>
    <t>ALA DE GALERIA CELULAR, DIMENSÃO B= 1.20M, PADRÃO SUDECAP</t>
  </si>
  <si>
    <t>ALA DE GALERIA CELULAR, DIMENSÃO B= 1.50M, PADRÃO SUDECAP</t>
  </si>
  <si>
    <t>ALA DE GALERIA CELULAR, DIMENSÃO B= 1.80M, PADRÃO SUDECAP</t>
  </si>
  <si>
    <t>ALA DE GALERIA CELULAR, DIMENSÃO B= 2.10M, PADRÃO SUDECAP</t>
  </si>
  <si>
    <t>ALA DE GALERIA CELULAR, DIMENSÃO B= 2.40M, PADRÃO SUDECAP</t>
  </si>
  <si>
    <t>ALA DE GALERIA CELULAR, DIMENSÃO B= 2.70M, PADRÃO SUDECAP</t>
  </si>
  <si>
    <t>ALA DE GALERIA CELULAR, DIMENSÃO B= 3.00M, PADRÃO SUDECAP</t>
  </si>
  <si>
    <t>FORNECIMENTO E COLOCAÇÃO DE TELA Q-92</t>
  </si>
  <si>
    <t>FORNECIMENTO E COLOCAÇÃO DE TELA Q-61</t>
  </si>
  <si>
    <t>12.05</t>
  </si>
  <si>
    <t>KIT PORTA PRONTA</t>
  </si>
  <si>
    <t>12.05.01</t>
  </si>
  <si>
    <t>KIT PORTA PRONTA, COMPLETA, VÃO LIVRE 60X210CM, ESPUMA EXPANSIVA PARCIAL, FORNECIMENTO E INSTALAÇÃO ADP REF 90788</t>
  </si>
  <si>
    <t>12.05.02</t>
  </si>
  <si>
    <t>KIT PORTA PRONTA, COMPLETA, VÃO LIVRE 70X210CM, ESPUMA EXPANSIVA PARCIAL, FORNECIMENTO E INSTALAÇÃO ADP REF 90789</t>
  </si>
  <si>
    <t>12.05.03</t>
  </si>
  <si>
    <t>KIT PORTA PRONTA, COMPLETA, VÃO LIVRE 80X210CM, ESPUMA EXPANSIVA PARCIAL, FORNECIMENTO E INSTALAÇÃO ADP REF 90790</t>
  </si>
  <si>
    <t>12.05.04</t>
  </si>
  <si>
    <t>KIT PORTA PRONTA, COMPLETA, VÃO LIVRE 90X210CM, ESPUMA EXPANSIVA TOTAL, FORNECIMENTO E INSTALAÇÃO ADP REF 100675</t>
  </si>
  <si>
    <t>13.01</t>
  </si>
  <si>
    <t>JANELAS DE ALUMÍNIO</t>
  </si>
  <si>
    <t>13.01.01</t>
  </si>
  <si>
    <t>JANELAS DE ALUMÍNIO - MÁXIMO AR, COM VIDROS, BATENTES E FERRAGENS, SEM CONTRA MARCO REF 94569</t>
  </si>
  <si>
    <t>13.01.02</t>
  </si>
  <si>
    <t>JANELAS DE ALUMÍNIO DE CORRER, 2 FOLHAS, COM VIDROS, BATENTES E FERRAGENS, SEM CONTRA MARCO REF 94570</t>
  </si>
  <si>
    <t>13.01.03</t>
  </si>
  <si>
    <t>JANELAS DE ALUMÍNIO DE CORRER, 3 FOLHAS, 2 VENEZIANAS, 1 COM VIDRO, BATENTES E FERRAGENS, SEM CONTRA MARCO REF 94572</t>
  </si>
  <si>
    <t>13.01.04</t>
  </si>
  <si>
    <t>JANELAS DE ALUMÍNIO DE CORRER, 4 FOLHAS, COM VIDROS, BATENTES E FERRAGENS, SEM CONTRA MARCO REF 94573</t>
  </si>
  <si>
    <t>13.01.05</t>
  </si>
  <si>
    <t>JANELAS DE ALUMÍNIO DE CORRER, 6 FOLHAS(2 VENEZIANAS FIXAS, 2 DE CORRER, 2 COM VIDRO) BATENTES E FERRAGENS, SEM CONTRA MARCO REF 94580</t>
  </si>
  <si>
    <t>13.01.10</t>
  </si>
  <si>
    <t>CONTRAMARCO DE ALUMÍNIO, FIXAÇÃO COM PARAFUSOS REF 94590</t>
  </si>
  <si>
    <t>13.02</t>
  </si>
  <si>
    <t>PORTAS DE ALUMÍNIO</t>
  </si>
  <si>
    <t>13.02.01</t>
  </si>
  <si>
    <t>PORTA DE ALUMÍNIO DE ABRIR COM LAMBRI, FIXAÇÃO COM PARAFUSOS ADP REF 91338</t>
  </si>
  <si>
    <t>13.31.11</t>
  </si>
  <si>
    <t>PORTÃO COM TUBOS E TELAS DE AÇO, 1 FOLHA - CHUMBADO EM ESTRUTURA - FORNECIMENTO E INSTALAÇÃO</t>
  </si>
  <si>
    <t>13.31.12</t>
  </si>
  <si>
    <t>PORTÃO COM TUBOS E TELAS DE AÇO, 1 FOLHA - SOLDADO EM ESTRUTURA - FORNECIMENTO E INSTALAÇÃO</t>
  </si>
  <si>
    <t>13.31.13</t>
  </si>
  <si>
    <t>PORTÃO COM TUBOS E TELAS DE AÇO, 2 FOLHAS - CHUMBADO EM ESTRUTURA - FORNECIMENTO E INSTALAÇÃO</t>
  </si>
  <si>
    <t>13.31.14</t>
  </si>
  <si>
    <t>PORTÃO COM TUBOS E TELAS DE AÇO, 2 FOLHAS - SOLDADO EM ESTRUTURA - FORNECIMENTO E INSTALAÇÃO</t>
  </si>
  <si>
    <t>13.31.51</t>
  </si>
  <si>
    <t>PORTÃO COM TUBOS (2") E TELAS DE AÇO, 1 FOLHA, 1,10 X 2,25M - PADRÃO SUDECAP - PRODUÇÃO EM SERRALHERIA</t>
  </si>
  <si>
    <t>13.31.52</t>
  </si>
  <si>
    <t>PORTÃO COM TUBOS (2") E TELAS DE AÇO, 2 FOLHAS, 3,00 X 2,25M - PADRÃO SUDECAP - PRODUÇÃO EM SERRALHERIA</t>
  </si>
  <si>
    <t>13.31.53</t>
  </si>
  <si>
    <t>DOBRADIÇA TUBULAR DE GIRO PARA PORTÃO DE TUBO (2") E TELA DE AÇO</t>
  </si>
  <si>
    <t>13.38.04</t>
  </si>
  <si>
    <t>GRADE EM FERRO FIXADO EM VÃOS DE JANELAS ADP REF 99861</t>
  </si>
  <si>
    <t>ALAMBRADO PARA QUADRA ESPORTIVA, TUBOS HORIZONTAIS DE 2" E MONTANTES DE 3", E=2MM, H ATÉ 5,00M</t>
  </si>
  <si>
    <t>VIDROS</t>
  </si>
  <si>
    <t>16.02.01</t>
  </si>
  <si>
    <t>VIDRO LISO INCOLOR, E = 4 MM, EM ESQUADRIA DE ALUMÍNIO OU PVC, FIXADO COM BAGUETE, FORNECIMENTO E INSTALAÇÃO REF 102162</t>
  </si>
  <si>
    <t>16.02.04</t>
  </si>
  <si>
    <t>VIDRO LISO INCOLOR, E = 5 MM, EM ESQUADRIA DE ALUMÍNIO OU PVC, FIXADO COM BAGUETE, FORNECIMENTO E INSTALAÇÃO REF 102164</t>
  </si>
  <si>
    <t>16.02.05</t>
  </si>
  <si>
    <t>VIDRO LISO INCOLOR, E = 6 MM, EM ESQUADRIA DE ALUMÍNIO OU PVC, FIXADO COM BAGUETE, FORNECIMENTO E INSTALAÇÃO REF 102166</t>
  </si>
  <si>
    <t>16.02.20</t>
  </si>
  <si>
    <t>VIDRO IMPRESSO, E = 4 MM, EM ESQUADRIA DE ALUMÍNIO OU PVC, FIXADO COM BAGUETE, FORNECIMENTO E INSTALAÇÃO REF 102170</t>
  </si>
  <si>
    <t>16.02.30</t>
  </si>
  <si>
    <t>VIDRO ARAMADO, E = 6 MM, EM ESQUADRIA DE ALUMÍNIO OU PVC, FIXADO COM BAGUETE, FORNECIMENTO E INSTALAÇÃO REF 102171</t>
  </si>
  <si>
    <t>16.02.31</t>
  </si>
  <si>
    <t>VIDRO ARAMADO, E = 7 MM, EM ESQUADRIA DE ALUMÍNIO OU PVC, FIXADO COM BAGUETE, FORNECIMENTO E INSTALAÇÃO REF 102172</t>
  </si>
  <si>
    <t>16.02.40</t>
  </si>
  <si>
    <t>VIDRO LAMINADO, E = 8 MM, FIXADO COM SILICONE ESTRUTURAL EM CORTINA DE VIDRO, FORNECIMENTO E INSTALAÇÃO ADP REF 102173</t>
  </si>
  <si>
    <t>16.02.41</t>
  </si>
  <si>
    <t>VIDRO LAMINADO, E = 12 MM, FIXADO COM SILICONE ESTRUTURAL EM CORTINA DE VIDRO, FORNECIMENTO E INSTALAÇÃO ADP REF 102174</t>
  </si>
  <si>
    <t>16.02.42</t>
  </si>
  <si>
    <t>VIDRO LAMINADO, E = 15 MM, FIXADO COM SILICONE ESTRUTURAL EM CORTINA DE VIDRO, FORNECIMENTO E INSTALAÇÃO ADP REF 102175</t>
  </si>
  <si>
    <t>16.02.43</t>
  </si>
  <si>
    <t>VIDRO LAMINADO, E = 8 MM, ENCAIXADO EM PERFIL U, FORNECIMENTO E INSTALAÇÃO ADP REF 102176</t>
  </si>
  <si>
    <t>16.02.44</t>
  </si>
  <si>
    <t>VIDRO LAMINADO, E = 12 MM, ENCAIXADO EM PERFIL U, FORNECIMENTO E INSTALAÇÃO ADP REF 102177</t>
  </si>
  <si>
    <t>16.02.45</t>
  </si>
  <si>
    <t>VIDRO LAMINADO, E = 15 MM, ENCAIXADO EM PERFIL U, FORNECIMENTO E INSTALAÇÃO REF 102178</t>
  </si>
  <si>
    <t>16.02.50</t>
  </si>
  <si>
    <t>VIDRO TEMPERADO, E = 6 MM, ENCAIXADO EM PERFIL U, FORNECIMENTO E INSTALAÇÃO REF 102179</t>
  </si>
  <si>
    <t>16.02.51</t>
  </si>
  <si>
    <t>VIDRO TEMPERADO, E = 8 MM, ENCAIXADO EM PERFIL U, FORNECIMENTO E INSTALAÇÃO REF 102180</t>
  </si>
  <si>
    <t>16.02.52</t>
  </si>
  <si>
    <t>VIDRO TEMPERADO, E = 10 MM, ENCAIXADO EM PERFIL U, FORNECIMENTO E INSTALAÇÃO REF 102181</t>
  </si>
  <si>
    <t>ESPELHOS</t>
  </si>
  <si>
    <t>16.20.20</t>
  </si>
  <si>
    <t>ESPELHO CRISTAL, E = 4 MM, APARAFUSADO, ÁREA MENOR OU IGUAL A 1,0 M2, FORNECIMENTO E INSTALAÇÃO REF 102143</t>
  </si>
  <si>
    <t>16.20.30</t>
  </si>
  <si>
    <t>ESPELHO CRISTAL, E = 4 MM, ADERIDO COM ADESIVO FIXA-ESPELHO E FITA DUPLA-FACE, FORNECIMENTO E INSTALAÇÃO ADP REF 102146</t>
  </si>
  <si>
    <t>16.20.40</t>
  </si>
  <si>
    <t>ESPELHO CRISTAL, E = 4 MM, ADERIDO COM ADESIVO FIXA-ESPELHO, FORNECIMENTO E INSTALAÇÃO ADP REF 102147</t>
  </si>
  <si>
    <t>18.71.10</t>
  </si>
  <si>
    <t>18.71.11</t>
  </si>
  <si>
    <t>Planilha Referência de Preço</t>
  </si>
  <si>
    <t>UNID: GL</t>
  </si>
  <si>
    <t>P9851</t>
  </si>
  <si>
    <t>UNID.</t>
  </si>
  <si>
    <t xml:space="preserve">EXECUÇÃO DE TESTE DE INTEGRIDADE DAS ESTACAS - PIT </t>
  </si>
  <si>
    <t>UNID: UNID</t>
  </si>
  <si>
    <t>Horas / dia</t>
  </si>
  <si>
    <t>Produção Estacas por dia</t>
  </si>
  <si>
    <t>E9061</t>
  </si>
  <si>
    <t>C – Serviços Complementares</t>
  </si>
  <si>
    <t>C - Custo Total de Serviços Complementares:</t>
  </si>
  <si>
    <t>Serviços Complementares</t>
  </si>
  <si>
    <t xml:space="preserve">Preço Unitário </t>
  </si>
  <si>
    <t xml:space="preserve">EXECUÇÃO DE TESTE DE CARREGAMENTO DINÂMICO - PDA </t>
  </si>
  <si>
    <t>QTD. TOTAL</t>
  </si>
  <si>
    <t>HORAS/MÊS</t>
  </si>
  <si>
    <t>PREÇO UNIT.</t>
  </si>
  <si>
    <t>MOBILIZAÇÃO E DESMOBILIZAÇÃO DA OBRA</t>
  </si>
  <si>
    <t>ENCARREGADO GERAL DE OBRAS (HORISTA)</t>
  </si>
  <si>
    <t>E9714</t>
  </si>
  <si>
    <t>RESUMO</t>
  </si>
  <si>
    <t>dm³</t>
  </si>
  <si>
    <t>CGCIT</t>
  </si>
  <si>
    <t>SISTEMA DE CUSTOS REFERENCIAIS DE OBRAS - SICRO</t>
  </si>
  <si>
    <t>DNIT</t>
  </si>
  <si>
    <t>TABELA REFERENCIAL DE PREÇOS UNITÁRIOS PARA OBRAS DE EDIFICAÇÃO</t>
  </si>
  <si>
    <t>SEINFRA-ED</t>
  </si>
  <si>
    <t>ALVENARIA DE BLOCO AUTOCLAVADO (CCA)</t>
  </si>
  <si>
    <t>ALVENARIA DE ELEMENTO VAZADO,  COBOGÓ DE CONCRETO (20X40)CM, ESP. 10CM, TIPO VENEZIANA COM ACABAMENTO APARENTE, INCLUSIVE ARGAMASSA PARA ASSENTAMENTO</t>
  </si>
  <si>
    <t>ALVENARIA DE ELEMENTO VAZADO, COBOGÓ CERÂMICO (18X18)CM, ESP. 7CM, COM ACABAMENTO APARENTE, INCLUSIVE ARGAMASSA PARA ASSENTAMENTO</t>
  </si>
  <si>
    <t>ALVENARIA DE ELEMENTO VAZADO DE VIDRO,  BLOCO DE VIDRO (10X20)CM, ESP. 10CM, TIPO CAPELA, INCLUSIVE ARGAMASSA PARA ASSENTAMENTO E REJUNTAMENTO</t>
  </si>
  <si>
    <t>ALVENARIA DE ELEMENTO VAZADO DE VIDRO,  BLOCO DE VIDRO (10X20)CM, ESP. 10CM, TIPO RIO, INCLUSIVE ARGAMASSA PARA ASSENTAMENTO E REJUNTAMENTO</t>
  </si>
  <si>
    <t>ALVENARIA DE VEDAÇÃO COM BLOCO DE VIDRO (19X19)CM, ESP. 8CM, TIPO ONDULADO, INCLUSIVE ARGAMASSA PARA ASSENTAMENTO E REJUTAMENTO</t>
  </si>
  <si>
    <t>DIVISÓRIA EM PAINEL REMOVÍVEL, NÚCLEO COMPENSADO NAVAL, EM PERFIL DE AÇO TIPO C, INCLUSIVE ACESSÓRIOS, EXCLUSIVE VIDRO E FERRAGENS PARA CONFECÇÃO DE PORTA DE DIVISÓRIA</t>
  </si>
  <si>
    <t>DIVISÓRIA EM PAINEL REMOVÍVEL, NÚCLEO COMPENSADO NAVAL, EM PERFIL DE ALUMÍNIO TIPO C, INCLUSIVE ACESSÓRIOS, EXCLUSIVE VIDRO E FERRAGENS PARA CONFECÇÃO DE PORTA DE DIVISÓRIA</t>
  </si>
  <si>
    <t>DIVISÓRIA EM ARDÓSIA, ESP. 3CM, INCLUSIVE INSTALAÇÃO, FERRAGENS EM LATÃO CROMADO E ACESSÓRIOS</t>
  </si>
  <si>
    <t>DIVISÓRIA EM ARDÓSIA, ESP. 3CM, INCLUSIVE INSTALAÇÃO, PERFIL TIPO "U" EM ALUMÍNIO E ACESSÓRIOS PARA FIXAÇÃO</t>
  </si>
  <si>
    <t>DIVISÓRIA EM GRANITO CINZA ANDORINHA, ESP. 3CM, INCLUSIVE INSTALAÇÃO, FERRAGENS EM LATÃO CROMADO E ACESSÓRIOS</t>
  </si>
  <si>
    <t>DIVISÓRIA EM MÁRMORE BRANCO, ESP. 3CM, INCLUSIVE INSTALAÇÃO, FERRAGENS EM LATÃO CROMADO E ACESSÓRIOS</t>
  </si>
  <si>
    <t>DIVISÓRIA EM MARMORITE, ESP. 3CM, INCLUSIVE INSTALAÇÃO, FERRAGENS EM LATÃO CROMADO E ACESSÓRIOS</t>
  </si>
  <si>
    <t>JANELA DE AÇO</t>
  </si>
  <si>
    <t>ASSENTAMENTO DE JANELA METÁLICA DE AÇO OU FERRO, TIPO BASCULANTE OU FIXA, EXCLUSIVE FORNECIMENTO</t>
  </si>
  <si>
    <t>ASSENTAMENTO DE JANELA METÁLICA DE AÇO OU FERRO, TIPO DE CORRER OU MÁXIM-AR, EXCLUSIVE FORNECIMENTO</t>
  </si>
  <si>
    <t>ASSENTAMENTO DE PORTA METÁLICA DE AÇO OU FERRO, COM UMA (1) OU DUAS (2) FOLHAS, EXCLUSIVE FORNECIMENTO</t>
  </si>
  <si>
    <t xml:space="preserve">FORNECIMENTO DE GRADE FIXA DE FERRO, PARA PROTEÇÃO DE JANELA, INCLUSIVE ASSENTAMENTO E ACESSÓRIOS
</t>
  </si>
  <si>
    <t>PORTA DE AÇO</t>
  </si>
  <si>
    <t>PORTA EM ALUMÍNIO COMPLETA, DIMENSÃO (120X210)CM, TIPO DE CORRER, COM DUAS (2) FOLHAS, LINHA 25/SUPREMA, ACABAMENTO ANODIZADO NATURAL, INCLUSIVE PERFIS, VIDRO, FERRAGENS E INSTALAÇÃO</t>
  </si>
  <si>
    <t>PORTA EM ALUMÍNIO COMPLETA, DIMENSÃO (140X210)CM, TIPO DE CORRER, COM DUAS (2) FOLHAS, LINHA 25/SUPREMA, ACABAMENTO ANODIZADO NATURAL, INCLUSIVE PERFIS, VIDRO, FERRAGENS E INSTALAÇÃO</t>
  </si>
  <si>
    <t>PORTA EM ALUMÍNIO COMPLETA, DIMENSÃO (160X210)CM, TIPO DE CORRER, COM DUAS (2) FOLHAS, LINHA 25/SUPREMA, ACABAMENTO ANODIZADO NATURAL, INCLUSIVE PERFIS, VIDRO, FERRAGENS E INSTALAÇÃO</t>
  </si>
  <si>
    <t>PORTA VENEZIANA EM ALUMÍNIO COMPLETA, DIMENSÃO (60X210)CM, TIPO DE ABRIR, COM UMA (1) FOLHA, LINHA 25/SUPREMA, ACABAMENTO ANODIZADO NATURAL, INCLUSIVE PERFIS, FERRAGENS E INSTALAÇÃO</t>
  </si>
  <si>
    <t>PORTA VENEZIANA EM ALUMÍNIO COMPLETA, DIMENSÃO (70X210)CM, TIPO DE ABRIR, COM UMA (1) FOLHA, LINHA 25/SUPREMA, ACABAMENTO ANODIZADO NATURAL, INCLUSIVE PERFIS, FERRAGENS E INSTALAÇÃO</t>
  </si>
  <si>
    <t>PORTA VENEZIANA EM ALUMÍNIO COMPLETA, DIMENSÃO (80X210)CM, TIPO DE ABRIR, COM UMA (1) FOLHA, LINHA 25/SUPREMA, ACABAMENTO ANODIZADO NATURAL, INCLUSIVE PERFIS, FERRAGENS E INSTALAÇÃO</t>
  </si>
  <si>
    <t>PORTA VENEZIANA EM ALUMÍNIO COMPLETA, DIMENSÃO (90X210)CM, TIPO DE ABRIR, COM UMA (1) FOLHA, LINHA 25/SUPREMA, ACABAMENTO ANODIZADO NATURAL, INCLUSIVE PERFIS, FERRAGENS E INSTALAÇÃO</t>
  </si>
  <si>
    <t>PORTA DE MADEIRA</t>
  </si>
  <si>
    <t>FOLHA DE PORTA EM MADEIRA, DIMENSÃO (60X210)CM, ACABAMENTO NATURAL PARA PINTURA/VERNIZ, TIPO PRANCHETA/SARRAFEADA, INCLUSIVE ASSENTAMENTO, EXCLUSIVE MARCO, FERRAGENS E PINTURA/VERNIZ</t>
  </si>
  <si>
    <t>FOLHA DE PORTA EM MADEIRA, DIMENSÃO (70X210)CM, ACABAMENTO NATURAL PARA PINTURA/VERNIZ, TIPO PRANCHETA/SARRAFEADA, INCLUSIVE ASSENTAMENTO, EXCLUSIVE MARCO, FERRAGENS E PINTURA/VERNIZ</t>
  </si>
  <si>
    <t>FOLHA DE PORTA EM MADEIRA, DIMENSÃO (80X210)CM, ACABAMENTO NATURAL PARA PINTURA/VERNIZ, TIPO PRANCHETA/SARRAFEADA, INCLUSIVE ASSENTAMENTO, EXCLUSIVE MARCO, FERRAGENS E PINTURA/VERNIZ</t>
  </si>
  <si>
    <t>FOLHA DE PORTA EM MADEIRA, DIMENSÃO (90X210)CM, ACABAMENTO NATURAL PARA PINTURA/VERNIZ, TIPO PRANCHETA/SARRAFEADA, INCLUSIVE ASSENTAMENTO, EXCLUSIVE MARCO, FERRAGENS E PINTURA/VERNIZ</t>
  </si>
  <si>
    <t>FOLHA DE PORTA EM MADEIRA, LARGURA MENOR OU IGUAL A 60CM, ALTURA MENOR OU IGUAL A 180CM, COM ACABAMENTO NATURAL PARA PINTURA/VERNIZ, TIPO PRANCHETA/SARRAFEADA, INCLUSIVE ASSENTAMENTO, EXCLUSIVE MARCO, FERRAGENS E PINTURA/VERNIZ</t>
  </si>
  <si>
    <t>MARCO DE MADEIRA, DIMENSÃO (60X210)CM, LARGURA DE 14CM, ACABAMENTO NATURAL PARA PINTURA/VERNIZ, INCLUSIVE ASSENTAMENTO, EXCLUSIVE FOLHA DE PORTA, FERRAGENS E PINTURA/VERNIZ</t>
  </si>
  <si>
    <t>MARCO DE MADEIRA, DIMENSÃO (70X210)CM, LARGURA DE 14CM, ACABAMENTO NATURAL PARA PINTURA/VERNIZ, INCLUSIVE ASSENTAMENTO, EXCLUSIVE FOLHA DE PORTA, FERRAGENS E PINTURA/VERNIZ</t>
  </si>
  <si>
    <t>MARCO DE MADEIRA, DIMENSÃO (80X210)CM, LARGURA DE 14CM, ACABAMENTO NATURAL PARA PINTURA/VERNIZ, INCLUSIVE ASSENTAMENTO, EXCLUSIVE FOLHA DE PORTA, FERRAGENS E PINTURA/VERNIZ</t>
  </si>
  <si>
    <t>MARCO DE MADEIRA, DIMENSÃO (90X210)CM, LARGURA DE 14CM, ACABAMENTO NATURAL PARA PINTURA/VERNIZ, INCLUSIVE ASSENTAMENTO, EXCLUSIVE FOLHA DE PORTA, FERRAGENS E PINTURA/VERNIZ</t>
  </si>
  <si>
    <t xml:space="preserve">PORTA DE MADEIRA COMPLETA, DIMENSÃO (60X210)CM, TIPO DE ABRIR, UMA (1) FOLHA, ACABAMENTO NATURAL PARA PINTURA/VERNIZ, TIPO PRANCHETA/SARRAFEADA, INCLUSIVE MARCO, ALIZAR E FERRAGENS, EXCLUSIVE PINTURA/VERNIZ
</t>
  </si>
  <si>
    <t>PORTA DE MADEIRA COMPLETA, DIMENSÃO (70X210)CM, TIPO DE ABRIR, UMA (1) FOLHA, ACABAMENTO NATURAL PARA PINTURA/VERNIZ, TIPO PRANCHETA/SARRAFEADA, INCLUSIVE MARCO, ALIZAR E FERRAGENS, EXCLUSIVE PINTURA/VERNIZ</t>
  </si>
  <si>
    <t>PORTA DE MADEIRA COMPLETA, DIMENSÃO (80X210)CM, TIPO DE ABRIR, UMA (1) FOLHA, ACABAMENTO NATURAL PARA PINTURA/VERNIZ, TIPO PRANCHETA/SARRAFEADA, INCLUSIVE MARCO, ALIZAR E FERRAGENS, EXCLUSIVE PINTURA/VERNIZ</t>
  </si>
  <si>
    <t>PORTA DE MADEIRA COMPLETA, DIMENSÃO (90X210)CM, TIPO DE ABRIR, UMA (1) FOLHA, ACABAMENTO NATURAL PARA PINTURA/VERNIZ, TIPO PRANCHETA/SARRAFEADA, INCLUSIVE MARCO, ALIZAR E FERRAGENS, EXCLUSIVE PINTURA/VERNIZ</t>
  </si>
  <si>
    <t>RÉGUA PARA ALIZAR, LARGURA DE 5CM, PARA UMA (1) FACE, ACABAMENTO NATURAL PARA PINTURA/VERNIZ, INCLUSIVE FIXAÇÃO, EXCLUSIVE MARCO, FOLHA DE PORTA E PINTURA/VERNIZ</t>
  </si>
  <si>
    <t>RÉGUA PARA ALIZAR, LARGURA DE 7CM, PARA UMA (1) FACE, ACABAMENTO NATURAL PARA PINTURA/VERNIZ, INCLUSIVE FIXAÇÃO, EXCLUSIVE MARCO, FOLHA DE PORTA E PINTURA/VERNIZ</t>
  </si>
  <si>
    <t>PORTA EM MADEIRA COM LAMINADO MELAMÍNICO</t>
  </si>
  <si>
    <t>PORTA DE MADEIRA COMPLETA, DIMENSÃO (60X210)CM, TIPO DE ABRIR, UMA (1) FOLHA, COM REVESTIMENTO EM LAMINADO MELAMÍNICO NAS DUAS (2) FACES, INCLUSIVE MARCO, DOBRADIÇAS, FECHADURA E ALIZAR</t>
  </si>
  <si>
    <t>PORTA DE MADEIRA COMPLETA, DIMENSÃO (70X210)CM, TIPO DE ABRIR, UMA (1) FOLHA, COM REVESTIMENTO EM LAMINADO MELAMÍNICO NAS DUAS (2) FACES, INCLUSIVE MARCO, DOBRADIÇAS, FECHADURA E ALIZAR</t>
  </si>
  <si>
    <t>PORTA DE MADEIRA COMPLETA, DIMENSÃO (80X210)CM, TIPO DE ABRIR, UMA (1) FOLHA, COM REVESTIMENTO EM LAMINADO MELAMÍNICO NAS DUAS (2) FACES, INCLUSIVE MARCO, DOBRADIÇAS, FECHADURA E ALIZAR</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</si>
  <si>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</si>
  <si>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 xml:space="preserve">PORTA CORTA-FOGO, DIMENSÃO (160X210)CM, TIPO DE ABRIR, DUAS (2) FOLHAS, INCLUSIVE DOBRADIÇA ESPECIAL, MOLA DE FECHAMENTO, FECHADURA, MAÇANETA E DEMAIS FERRAGENS DE ACABAMENTO, EXCLUSIVE PINTURA
</t>
  </si>
  <si>
    <t xml:space="preserve">PORTA CORTA-FOGO, DIMENSÃO (80X210)CM, TIPO DE ABRIR, UMA (1) FOLHA, INCLUSIVE DOBRADIÇA ESPECIAL, MOLA DE FECHAMENTO, FECHADURA, MAÇANETA E DEMAIS FERRAGENS DE ACABAMENTO, EXCLUSIVE PINTURA
</t>
  </si>
  <si>
    <t>PORTA CORTA-FOGO, DIMENSÃO (90X210)CM, TIPO DE ABRIR, UMA (1) FOLHA, INCLUSIVE DOBRADIÇA ESPECIAL, MOLA DE FECHAMENTO, FECHADURA, MAÇANETA E DEMAIS FERRAGENS DE ACABAMENTO, EXCLUSIVE PINTURA</t>
  </si>
  <si>
    <t>PORTÃO E GRADIL</t>
  </si>
  <si>
    <t>ASSENTAMENTO DE GRADIL OU PORTÃO METÁLICO DE AÇO OU FERRO, EXCLUSIVE FORNECIMENTO</t>
  </si>
  <si>
    <t>PORTÃO EM CHAPA DE AÇO GALVANIZADO, TIPO LAMBRIL, ESP. 1,25MM (GSG-18), COM REQUADRO EM TUBO DE AÇO (50X30)MM, ESP. 1,25MM, EXCLUSIVE CADEADO E PINTURA</t>
  </si>
  <si>
    <t>PORTÃO EM TUBO DE AÇO GALVANIZADO COM COSTURA, DIÂMETRO DE 1.1/2" (38,1MM), ESP. 2MM, COM TELA QUADRICULADA ONDULADA, TRAMA DE 1/2" (12,70MM), FIO 12 (2,77MM), EXCLUSIVE CADEADO E PINTURA</t>
  </si>
  <si>
    <t>MOLA HIDRÁULICA AÉREA PARA PORTA, INCLUSIVE ACESSÓRIOS DE FIXAÇÃO</t>
  </si>
  <si>
    <t>FORNECIMENTO DE VISOR (30X20)CM DE VIDRO EM CRISTAL INCOLOR FIXO, ESP. 4MM, INCLUSIVE MOLDURA DE MADEIRA</t>
  </si>
  <si>
    <t>VEDAÇÃO DE ESQUADRIAS COM APLICAÇÃO DE SELANTE À BASE DE SILICONE</t>
  </si>
  <si>
    <t>ED-33843</t>
  </si>
  <si>
    <t>CAIBRO DE MADEIRA PARAJU APARELHADA (MEDIDAS 6X5CM), INCLUSIVE FIXAÇÃO E IÇAMENTO MANUAL VERTICAL</t>
  </si>
  <si>
    <t>ENGRADAMENTO EM MADEIRA PARAJU OU EQUIVALENTE, PARA TELHAS CERÂMICAS OU DE CONCRETO, EXCLUSIVE TELHAS</t>
  </si>
  <si>
    <t>ENGRADAMENTO EM MADEIRA PARAJU OU EQUIVALENTE, PARA TELHAS DE FIBROCIMENTO ONDULADAS, EXCLUSIVE TELHAS</t>
  </si>
  <si>
    <t>ED-33940</t>
  </si>
  <si>
    <t>ENGRADAMENTO EM MADEIRA PARAJU OU EQUIVALENTE, PARA TELHAS DE FIBROCIMENTO, TIPO CALHA ESTRUTURAL (CANALETE 49 OU 90/KALHETA/ KALHETÃO), EXCLUSIVE TELHAS</t>
  </si>
  <si>
    <t>ED-33844</t>
  </si>
  <si>
    <t>PEÇA DE MADEIRA PARAJU APARELHADA (MEDIDAS 12X6CM|TIPO: TERÇA/VIGA), INCLUSIVE FIXAÇÃO E IÇAMENTO MANUAL VERTICAL</t>
  </si>
  <si>
    <t>ED-33845</t>
  </si>
  <si>
    <t>PEÇA DE MADEIRA PARAJU APARELHADA (MEDIDAS 15X6CM|TIPO: TERÇA/VIGA), INCLUSIVE FIXAÇÃO E IÇAMENTO MANUAL VERTICAL</t>
  </si>
  <si>
    <t>PEÇA DE MADEIRA PARAJU APARELHADA (MEDIDAS 8X8CM|TIPO: PENDURAL/TIRANTE/PILAR), INCLUSIVE IÇAMENTO MANUAL VERTICAL</t>
  </si>
  <si>
    <t>RIPA DE MADEIRA PARAJU (MEDIDAS 4X1,5CM), INCLUSIVE FIXAÇÃO E IÇAMENTO MANUAL VERTICAL</t>
  </si>
  <si>
    <t>COBERTURA EM TELHA DE FIBROCIMENTO, TIPO ONDULADA, ESP. 5MM, COM RECOBRIMENTO TRANSVERSAL E LONGITUDINAL, EXCLUSIVE CUMEEIRA E ENGRADAMENTO, INCLUSIVE ACESSÓRIOS DE FIXAÇÃO E IÇAMENTO MANUAL VERTICAL</t>
  </si>
  <si>
    <t>COBERTURA EM TELHA DE FIBROCIMENTO, TIPO ONDULADA, ESP. 6MM, COM RECOBRIMENTO TRANSVERSAL E LONGITUDINAL, EXCLUSIVE CUMEEIRA E ENGRADAMENTO, INCLUSIVE ACESSÓRIOS DE FIXAÇÃO E IÇAMENTO MANUAL VERTICAL</t>
  </si>
  <si>
    <t>COBERTURA EM TELHA DE FIBROCIMENTO, TIPO ONDULADA, ESP. 8MM, COM RECOBRIMENTO TRANSVERSAL E LONGITUDINAL, EXCLUSIVE CUMEEIRA E ENGRADAMENTO, INCLUSIVE ACESSÓRIOS DE FIXAÇÃO E IÇAMENTO MANUAL VERTICAL</t>
  </si>
  <si>
    <t>COBERTURA EM TELHA DE FIBROCIMENTO,TIPO CALHA ESTRUTURAL, LARGURA 49CM, (CANALETE 49/KALHETA), COM RECOBRIMENTO TRANSVERSAL E LONGITUDINAL, EXCLUSIVE CUMEEIRA E ENGRADAMENTO, INCLUSIVE ACESSÓRIOS DE FIXAÇÃO E IÇAMENTO MANUAL VERTICAL</t>
  </si>
  <si>
    <t>COBERTURA EM TELHA DE FIBROCIMENTO,TIPO CALHA ESTRUTURAL, LARGURA 90CM, (CANALETE 90/KALHETÃO), COM RECOBRIMENTO TRANSVERSAL E LONGITUDINAL, EXCLUSIVE CUMEEIRA E ENGRADAMENTO, INCLUSIVE ACESSÓRIOS DE FIXAÇÃO E IÇAMENTO MANUAL VERTICAL</t>
  </si>
  <si>
    <t>RUFO EM FIBROCIMENTO PARA TELHA ONDULADA, INCLUSIVE ACESSÓRIOS PARA FIXAÇÃO, FORNECIMENTO E INSTALAÇÃO</t>
  </si>
  <si>
    <t>COBERTURA EM TELHA ONDULADA TRADICIONAL DE FIBRA VEGETAL COM BETUME, ESP. 3MM, COM INCLINAÇÃO ACIMA DE 15 GRAUS, INCLUSIVE FIXAÇÃO, EXCLUSIVE ENGRADAMENTO</t>
  </si>
  <si>
    <t>COBERTURA EM TELHA ONDULADA TRADICIONAL DE FIBRA VEGETAL COM BETUME, ESP. 3MM, COM INCLINAÇÃO ENTRE 10 A 15 GRAUS, INCLUSIVE FIXAÇÃO, EXCLUSIVE ENGRADAMENTO</t>
  </si>
  <si>
    <t>RUFO EM POLIETILENO PARA TELHA VEGETAL TRADICIONAL, INCLUSIVE ACESSÓRIOS PARA FIXAÇÃO, FORNECIMENTO E INSTALAÇÃO</t>
  </si>
  <si>
    <t>COBERTURA EM TELHA CERÂMICA, TIPO COLONIAL, INCLUSIVE FIXAÇÃO, EXCLUSIVE ENGRADAMENTO E MANTA ISOLANTE/TÉRMICA</t>
  </si>
  <si>
    <t>COBERTURA EM TELHA CERÂMICA, TIPO FRANCESA, INCLUSIVE FIXAÇÃO, EXCLUSIVE ENGRADAMENTO E MANTA ISOLANTE/TÉRMICA</t>
  </si>
  <si>
    <t>COBERTURA EM TELHA CERÂMICA, TIPO PLAN, INCLUSIVE FIXAÇÃO, EXCLUSIVE ENGRADAMENTO E MANTA ISOLANTE/TÉRMICA</t>
  </si>
  <si>
    <t xml:space="preserve">EMBOÇAMENTO DE TELHA CERÂMICA COM ARGAMASSA, TRAÇO 1:2:9 (CIMENTO, CAL E AREIA), COM PREPARO MECANIZADO, EXCLUSIVE TELHA
</t>
  </si>
  <si>
    <t>CUMEEIRA ARTICULADA DE FIBROCIMENTO PARA TELHA ONDULADA, ESP. 6MM, INCLUSIVE ACESSÓRIOS PARA FIXAÇÃO, FORNECIMENTO, INSTALAÇÃO E IÇAMENTO MANUAL VERTICAL</t>
  </si>
  <si>
    <t>CUMEEIRA DE  EM TELHA DE FIBROCIMENTO,TIPO CALHA ESTRUTURAL, LARGURA 49CM, (CANALETE 49/KALHETA), INCLUSIVE ACESSÓRIOS PARA FIXAÇÃO, FORNECIMENTO, INSTALAÇÃO E IÇAMENTO MANUAL VERTICAL</t>
  </si>
  <si>
    <t>CUMEEIRA DE  EM TELHA DE FIBROCIMENTO,TIPO CALHA ESTRUTURAL, LARGURA 90CM, (CANALETE 90/KALHETÃO), INCLUSIVE ACESSÓRIOS PARA FIXAÇÃO, FORNECIMENTO, INSTALAÇÃO E IÇAMENTO MANUAL VERTICAL</t>
  </si>
  <si>
    <t>CUMEEIRA GALVANIZADA TRAPEZOIDAL, TIPO SIMPLES, ESP. 0,50MM, ACABAMENTO NATURAL, INCLUSIVE ACESSÓRIOS PARA FIXAÇÃO, FORNECIMENTO, INSTALAÇÃO E IÇAMENTO MANUAL VERTICAL</t>
  </si>
  <si>
    <t>CUMEEIRA ONDULADA DE FIBRA VEGETAL COM BETUME, INCLUSIVE ACESSÓRIOS PARA FIXAÇÃO, FORNECIMENTO, INSTALAÇÃO E IÇAMENTO MANUAL VERTICAL</t>
  </si>
  <si>
    <t>CUMEEIRA PARA TELHA CERÂMICA, INCLUSIVE EMBOÇAMENTO COM ARGAMASSA, TRAÇO 1:2:9 (CIMENTO, CAL E AREIA), COM PREPARO MECANIZADO</t>
  </si>
  <si>
    <t>ESPIGÃO EM FIBROCIMENTO PARA TELHA ONDULADA, INCLUSIVE ACESSÓRIOS PARA FIXAÇÃO, FORNECIMENTO, INSTALAÇÃO E IÇAMENTO MANUAL VERTICAL</t>
  </si>
  <si>
    <t>RUFO E CONTRARRUFO EM CHAPA GALVANIZADA, ESP. 0,5MM (GSG-26), COM DESENVOLVIMENTO DE 25CM, INCLUSIVE IÇAMENTO MANUAL VERTICAL</t>
  </si>
  <si>
    <t>RUFO E CONTRARRUFO EM CHAPA GALVANIZADA, ESP. 0,5MM (GSG-26), COM DESENVOLVIMENTO DE 33CM, INCLUSIVE IÇAMENTO MANUAL VERTICAL</t>
  </si>
  <si>
    <t>ED-33596</t>
  </si>
  <si>
    <t>VEDA ONDA EM POLIETILENO PARA TELHA ONDULADA, INCLUSIVE ACESSÓRIOS PARA FIXAÇÃO, FORNECIMENTO E INSTALAÇÃO</t>
  </si>
  <si>
    <t>CONDUTOR DE ÁGUA PLUVIAL EM PVC</t>
  </si>
  <si>
    <t>CONDUTOR CIRCULAR DE ÁGUA PLUVIAL PARA DO TELHADO EM TUBO DE PVC, DIÂMETRO DE 100MM, INCLUSIVE CONEXÕES E SUPORTES</t>
  </si>
  <si>
    <t>CONDUTOR CIRCULAR DE ÁGUA PLUVIAL PARA DO TELHADO EM TUBO DE PVC, DIÂMETRO DE 75MM, INCLUSIVE CONEXÕES E SUPORTES</t>
  </si>
  <si>
    <t>CONDUTOR DE ÁGUAS PLUVIAIS RETANGULAR EM AÇO GALVANIZADO, DIMENSÃO (43X85)MM, , ESP. 0,43MM (GSG-28), INCLUSIVE CONEXÕES E SUPORTES</t>
  </si>
  <si>
    <t>RALO HEMISFÉRICO, TIPO ABACAXI, DIÂMETRO DE 100MM, EXCLUSIVE CONDUTOR DE ÁGUA PLUVIAL</t>
  </si>
  <si>
    <t>RALO HEMISFÉRICO, TIPO ABACAXI, DIÂMETRO DE 50MM, EXCLUSIVE CONDUTOR DE ÁGUA PLUVIAL</t>
  </si>
  <si>
    <t>RALO HEMISFÉRICO, TIPO ABACAXI, DIÂMETRO DE 75MM, EXCLUSIVE CONDUTOR DE ÁGUA PLUVIAL</t>
  </si>
  <si>
    <t>BUZINOTE DE DRENAGEM, PARA LAJES, EM TUBO DE PVC COM DIÂMETRO DE 50MM (2"), INCLUSIVE DEMOLIÇÃO EM CONCRETO E ALVENARIA</t>
  </si>
  <si>
    <t>MANTA ISOLANTE/TÉRMICA PARA TELHADO, EXCLUSIVE CONTA-CAIBRO</t>
  </si>
  <si>
    <t>FECHAMENTO DE EMPENA COM FORRO DE MADEIRA EM ANGELIM, INCLUSIVE ESTRUTURA DE FIXAÇÃO</t>
  </si>
  <si>
    <t>FORRO DE MADEIRA EM ANGELIM, INCLUSIVE ESTRUTURA DE FIXAÇÃO, EXCLUSIVE CIMALHA DE ACABAMENTO</t>
  </si>
  <si>
    <t>FORRO DE MADEIRA EM PINUS, INCLUSIVE ESTRUTURA DE FIXAÇÃO, EXCLUSIVE CIMALHA DE ACABAMENTO</t>
  </si>
  <si>
    <t>PROTETOR DE PAREDE/BATE MACA CURVO EM PVC RÍGIDO DE ALTO IMPACTO, LARGURA 20CM, INCLUSIVE BASE DE FIXAÇÃO, TERMINAIS DE ACABAMENTO E ACESSÓRIOS</t>
  </si>
  <si>
    <t>ED-1454</t>
  </si>
  <si>
    <t>ED-32664</t>
  </si>
  <si>
    <t>ED-16340</t>
  </si>
  <si>
    <t>ED-16339</t>
  </si>
  <si>
    <t>ED-16330</t>
  </si>
  <si>
    <t>CAIXA DE DESCARGA PLÁSTICA DE EMBUTIR EM ALVENARIA, INCLUSIVE CORTE E ENCHIMENTO EM ALVENARIA, TELA PARA APLICAÇÃO DE ARGAMASSA E ACESSÓRIOS DE FIXAÇÃO, EXCLUSIVE COMANDO DE ACIONAMENTO E ACABAMENTO</t>
  </si>
  <si>
    <t>ED-48177</t>
  </si>
  <si>
    <t>ED-32667</t>
  </si>
  <si>
    <t>CAIXA DE PASSAGEM PARA PISO EM ALUMÍNIO, TAMPA REVERSÍVEL (ANTIDERRAPANTE OU LISA), DIMENSÃO (100X100X60)MM, INCLUSIVE ACESSÓRIOS E FIXAÇÃO</t>
  </si>
  <si>
    <t>CAIXA DE PASSAGEM PARA PISO EM ALUMÍNIO, TAMPA REVERSÍVEL (ANTIDERRAPANTE OU LISA), DIMENSÃO (200X200X100)MM, INCLUSIVE ACESSÓRIOS E FIXAÇÃO</t>
  </si>
  <si>
    <t>CAIXA DE PASSAGEM PARA PISO EM ALUMÍNIO, TAMPA REVERSÍVEL (ANTIDERRAPANTE OU LISA), DIMENSÃO (300X300X120)MM, INCLUSIVE ACESSÓRIOS E FIXAÇÃO</t>
  </si>
  <si>
    <t>CAIXA DE PASSAGEM PARA PISO EM ALUMÍNIO, TAMPA REVERSÍVEL (ANTIDERRAPANTE OU LISA), DIMENSÃO (400X400X200)MM, INCLUSIVE ACESSÓRIOS E FIXAÇÃO</t>
  </si>
  <si>
    <t>ED-34473</t>
  </si>
  <si>
    <t>DISJUNTOR BIPOLAR TIPO DIN, CORRENTE NOMINAL DE 10A, FORNECIMENTO E INSTALAÇÃO, INCLUSIVE TERMINAL ILHÓS</t>
  </si>
  <si>
    <t>ED-34483</t>
  </si>
  <si>
    <t>DISJUNTOR BIPOLAR TIPO DIN, CORRENTE NOMINAL DE 100A, FORNECIMENTO E INSTALAÇÃO, INCLUSIVE TERMINAL ILHÓS</t>
  </si>
  <si>
    <t>ED-34484</t>
  </si>
  <si>
    <t>DISJUNTOR BIPOLAR TIPO DIN, CORRENTE NOMINAL DE 125A, FORNECIMENTO E INSTALAÇÃO, INCLUSIVE TERMINAL DE COMPRESSÃO</t>
  </si>
  <si>
    <t>ED-34474</t>
  </si>
  <si>
    <t>DISJUNTOR BIPOLAR TIPO DIN, CORRENTE NOMINAL DE 16A, FORNECIMENTO E INSTALAÇÃO, INCLUSIVE TERMINAL ILHÓS</t>
  </si>
  <si>
    <t>ED-34475</t>
  </si>
  <si>
    <t>DISJUNTOR BIPOLAR TIPO DIN, CORRENTE NOMINAL DE 20A, FORNECIMENTO E INSTALAÇÃO, INCLUSIVE TERMINAL ILHÓS</t>
  </si>
  <si>
    <t>ED-34476</t>
  </si>
  <si>
    <t>DISJUNTOR BIPOLAR TIPO DIN, CORRENTE NOMINAL DE 25A, FORNECIMENTO E INSTALAÇÃO, INCLUSIVE TERMINAL ILHÓS</t>
  </si>
  <si>
    <t>ED-34477</t>
  </si>
  <si>
    <t>DISJUNTOR BIPOLAR TIPO DIN, CORRENTE NOMINAL DE 32A, FORNECIMENTO E INSTALAÇÃO, INCLUSIVE TERMINAL ILHÓS</t>
  </si>
  <si>
    <t>ED-34478</t>
  </si>
  <si>
    <t>DISJUNTOR BIPOLAR TIPO DIN, CORRENTE NOMINAL DE 40A, FORNECIMENTO E INSTALAÇÃO, INCLUSIVE TERMINAL ILHÓS</t>
  </si>
  <si>
    <t>ED-34479</t>
  </si>
  <si>
    <t>DISJUNTOR BIPOLAR TIPO DIN, CORRENTE NOMINAL DE 50A, FORNECIMENTO E INSTALAÇÃO, INCLUSIVE TERMINAL ILHÓS</t>
  </si>
  <si>
    <t>ED-34472</t>
  </si>
  <si>
    <t>DISJUNTOR BIPOLAR TIPO DIN, CORRENTE NOMINAL DE 6A, FORNECIMENTO E INSTALAÇÃO, INCLUSIVE TERMINAL ILHÓS</t>
  </si>
  <si>
    <t>ED-34480</t>
  </si>
  <si>
    <t>DISJUNTOR BIPOLAR TIPO DIN, CORRENTE NOMINAL DE 63A, FORNECIMENTO E INSTALAÇÃO, INCLUSIVE TERMINAL ILHÓS</t>
  </si>
  <si>
    <t>ED-34481</t>
  </si>
  <si>
    <t>DISJUNTOR BIPOLAR TIPO DIN, CORRENTE NOMINAL DE 70A, FORNECIMENTO E INSTALAÇÃO, INCLUSIVE TERMINAL ILHÓS</t>
  </si>
  <si>
    <t>ED-34482</t>
  </si>
  <si>
    <t>DISJUNTOR BIPOLAR TIPO DIN, CORRENTE NOMINAL DE 80A, FORNECIMENTO E INSTALAÇÃO, INCLUSIVE TERMINAL ILHÓS</t>
  </si>
  <si>
    <t>ED-34460</t>
  </si>
  <si>
    <t>DISJUNTOR MONOPOLAR TIPO DIN, CORRENTE NOMINAL DE 10A, FORNECIMENTO E INSTALAÇÃO, INCLUSIVE TERMINAL ILHÓS</t>
  </si>
  <si>
    <t>ED-34470</t>
  </si>
  <si>
    <t>DISJUNTOR MONOPOLAR TIPO DIN, CORRENTE NOMINAL DE 100A, FORNECIMENTO E INSTALAÇÃO, INCLUSIVE TERMINAL ILHÓS</t>
  </si>
  <si>
    <t>ED-34471</t>
  </si>
  <si>
    <t>DISJUNTOR MONOPOLAR TIPO DIN, CORRENTE NOMINAL DE 125A, FORNECIMENTO E INSTALAÇÃO, INCLUSIVE TERMINAL DE COMPRESSÃO</t>
  </si>
  <si>
    <t>ED-34461</t>
  </si>
  <si>
    <t>DISJUNTOR MONOPOLAR TIPO DIN, CORRENTE NOMINAL DE 16A, FORNECIMENTO E INSTALAÇÃO, INCLUSIVE TERMINAL ILHÓS</t>
  </si>
  <si>
    <t>ED-34462</t>
  </si>
  <si>
    <t>DISJUNTOR MONOPOLAR TIPO DIN, CORRENTE NOMINAL DE 20A, FORNECIMENTO E INSTALAÇÃO, INCLUSIVE TERMINAL ILHÓS</t>
  </si>
  <si>
    <t>ED-34463</t>
  </si>
  <si>
    <t>DISJUNTOR MONOPOLAR TIPO DIN, CORRENTE NOMINAL DE 25A, FORNECIMENTO E INSTALAÇÃO, INCLUSIVE TERMINAL ILHÓS</t>
  </si>
  <si>
    <t>ED-34464</t>
  </si>
  <si>
    <t>DISJUNTOR MONOPOLAR TIPO DIN, CORRENTE NOMINAL DE 32A, FORNECIMENTO E INSTALAÇÃO, INCLUSIVE TERMINAL ILHÓS</t>
  </si>
  <si>
    <t>ED-34465</t>
  </si>
  <si>
    <t>DISJUNTOR MONOPOLAR TIPO DIN, CORRENTE NOMINAL DE 40A, FORNECIMENTO E INSTALAÇÃO, INCLUSIVE TERMINAL ILHÓS</t>
  </si>
  <si>
    <t>ED-34466</t>
  </si>
  <si>
    <t>DISJUNTOR MONOPOLAR TIPO DIN, CORRENTE NOMINAL DE 50A, FORNECIMENTO E INSTALAÇÃO, INCLUSIVE TERMINAL ILHÓS</t>
  </si>
  <si>
    <t>ED-34459</t>
  </si>
  <si>
    <t>DISJUNTOR MONOPOLAR TIPO DIN, CORRENTE NOMINAL DE 6A, FORNECIMENTO E INSTALAÇÃO, INCLUSIVE TERMINAL ILHÓS</t>
  </si>
  <si>
    <t>ED-34467</t>
  </si>
  <si>
    <t>DISJUNTOR MONOPOLAR TIPO DIN, CORRENTE NOMINAL DE 63A, FORNECIMENTO E INSTALAÇÃO, INCLUSIVE TERMINAL ILHÓS</t>
  </si>
  <si>
    <t>ED-34468</t>
  </si>
  <si>
    <t>DISJUNTOR MONOPOLAR TIPO DIN, CORRENTE NOMINAL DE 70A, FORNECIMENTO E INSTALAÇÃO, INCLUSIVE TERMINAL ILHÓS</t>
  </si>
  <si>
    <t>ED-34469</t>
  </si>
  <si>
    <t>DISJUNTOR MONOPOLAR TIPO DIN, CORRENTE NOMINAL DE 80A, FORNECIMENTO E INSTALAÇÃO, INCLUSIVE TERMINAL ILHÓS</t>
  </si>
  <si>
    <t>ED-34499</t>
  </si>
  <si>
    <t>DISJUNTOR TRIPOLAR TIPO CAIXA MOLDADA, CORRENTE NOMINAL DE 100A, FORNECIMENTO E INSTALAÇÃO, INCLUSIVE TERMINAL DE COMPRESSÃO</t>
  </si>
  <si>
    <t>ED-34500</t>
  </si>
  <si>
    <t>DISJUNTOR TRIPOLAR TIPO CAIXA MOLDADA, CORRENTE NOMINAL DE 125A, FORNECIMENTO E INSTALAÇÃO, INCLUSIVE TERMINAL DE COMPRESSÃO</t>
  </si>
  <si>
    <t>ED-34501</t>
  </si>
  <si>
    <t>DISJUNTOR TRIPOLAR TIPO CAIXA MOLDADA, CORRENTE NOMINAL DE 150A, FORNECIMENTO E INSTALAÇÃO, INCLUSIVE TERMINAL DE COMPRESSÃO</t>
  </si>
  <si>
    <t>ED-34502</t>
  </si>
  <si>
    <t>DISJUNTOR TRIPOLAR TIPO CAIXA MOLDADA, CORRENTE NOMINAL DE 160A, FORNECIMENTO E INSTALAÇÃO, INCLUSIVE TERMINAL DE COMPRESSÃO</t>
  </si>
  <si>
    <t>ED-34503</t>
  </si>
  <si>
    <t>DISJUNTOR TRIPOLAR TIPO CAIXA MOLDADA, CORRENTE NOMINAL DE 175A, FORNECIMENTO E INSTALAÇÃO, INCLUSIVE TERMINAL DE COMPRESSÃO</t>
  </si>
  <si>
    <t>ED-34504</t>
  </si>
  <si>
    <t>DISJUNTOR TRIPOLAR TIPO CAIXA MOLDADA, CORRENTE NOMINAL DE 200A, FORNECIMENTO E INSTALAÇÃO, INCLUSIVE TERMINAL DE COMPRESSÃO</t>
  </si>
  <si>
    <t>ED-34505</t>
  </si>
  <si>
    <t>DISJUNTOR TRIPOLAR TIPO CAIXA MOLDADA, CORRENTE NOMINAL DE 225A, FORNECIMENTO E INSTALAÇÃO, INCLUSIVE TERMINAL DE COMPRESSÃO</t>
  </si>
  <si>
    <t>ED-34506</t>
  </si>
  <si>
    <t>DISJUNTOR TRIPOLAR TIPO CAIXA MOLDADA, CORRENTE NOMINAL DE 250A, FORNECIMENTO E INSTALAÇÃO, INCLUSIVE TERMINAL DE COMPRESSÃO</t>
  </si>
  <si>
    <t>ED-34507</t>
  </si>
  <si>
    <t>DISJUNTOR TRIPOLAR TIPO CAIXA MOLDADA, CORRENTE NOMINAL DE 300A, FORNECIMENTO E INSTALAÇÃO, INCLUSIVE TERMINAL DE COMPRESSÃO</t>
  </si>
  <si>
    <t>ED-34508</t>
  </si>
  <si>
    <t>DISJUNTOR TRIPOLAR TIPO CAIXA MOLDADA, CORRENTE NOMINAL DE 400A, FORNECIMENTO E INSTALAÇÃO, INCLUSIVE TERMINAL DE COMPRESSÃO</t>
  </si>
  <si>
    <t>ED-34486</t>
  </si>
  <si>
    <t>DISJUNTOR TRIPOLAR TIPO DIN, CORRENTE NOMINAL DE 10A, FORNECIMENTO E INSTALAÇÃO, INCLUSIVE TERMINAL ILHÓS</t>
  </si>
  <si>
    <t>ED-34496</t>
  </si>
  <si>
    <t>DISJUNTOR TRIPOLAR TIPO DIN, CORRENTE NOMINAL DE 100A, FORNECIMENTO E INSTALAÇÃO, INCLUSIVE TERMINAL ILHÓS</t>
  </si>
  <si>
    <t>ED-34498</t>
  </si>
  <si>
    <t>DISJUNTOR TRIPOLAR TIPO DIN, CORRENTE NOMINAL DE 125A, FORNECIMENTO E INSTALAÇÃO, INCLUSIVE TERMINAL DE COMPRESSÃO</t>
  </si>
  <si>
    <t>ED-34487</t>
  </si>
  <si>
    <t>DISJUNTOR TRIPOLAR TIPO DIN, CORRENTE NOMINAL DE 16A, FORNECIMENTO E INSTALAÇÃO, INCLUSIVE TERMINAL ILHÓS</t>
  </si>
  <si>
    <t>ED-34488</t>
  </si>
  <si>
    <t>DISJUNTOR TRIPOLAR TIPO DIN, CORRENTE NOMINAL DE 20A, FORNECIMENTO E INSTALAÇÃO, INCLUSIVE TERMINAL ILHÓS</t>
  </si>
  <si>
    <t>ED-34489</t>
  </si>
  <si>
    <t>DISJUNTOR TRIPOLAR TIPO DIN, CORRENTE NOMINAL DE 25A, FORNECIMENTO E INSTALAÇÃO, INCLUSIVE TERMINAL ILHÓS</t>
  </si>
  <si>
    <t>ED-34490</t>
  </si>
  <si>
    <t>DISJUNTOR TRIPOLAR TIPO DIN, CORRENTE NOMINAL DE 32A, FORNECIMENTO E INSTALAÇÃO, INCLUSIVE TERMINAL ILHÓS</t>
  </si>
  <si>
    <t>ED-34491</t>
  </si>
  <si>
    <t>DISJUNTOR TRIPOLAR TIPO DIN, CORRENTE NOMINAL DE 40A, FORNECIMENTO E INSTALAÇÃO, INCLUSIVE TERMINAL ILHÓS</t>
  </si>
  <si>
    <t>ED-34492</t>
  </si>
  <si>
    <t>DISJUNTOR TRIPOLAR TIPO DIN, CORRENTE NOMINAL DE 50A, FORNECIMENTO E INSTALAÇÃO, INCLUSIVE TERMINAL ILHÓS</t>
  </si>
  <si>
    <t>ED-34485</t>
  </si>
  <si>
    <t>DISJUNTOR TRIPOLAR TIPO DIN, CORRENTE NOMINAL DE 6A, FORNECIMENTO E INSTALAÇÃO, INCLUSIVE TERMINAL ILHÓS</t>
  </si>
  <si>
    <t>ED-34493</t>
  </si>
  <si>
    <t>DISJUNTOR TRIPOLAR TIPO DIN, CORRENTE NOMINAL DE 63A, FORNECIMENTO E INSTALAÇÃO, INCLUSIVE TERMINAL ILHÓS</t>
  </si>
  <si>
    <t>ED-34494</t>
  </si>
  <si>
    <t>DISJUNTOR TRIPOLAR TIPO DIN, CORRENTE NOMINAL DE 70A, FORNECIMENTO E INSTALAÇÃO, INCLUSIVE TERMINAL ILHÓS</t>
  </si>
  <si>
    <t>ED-34495</t>
  </si>
  <si>
    <t>DISJUNTOR TRIPOLAR TIPO DIN, CORRENTE NOMINAL DE 80A, FORNECIMENTO E INSTALAÇÃO, INCLUSIVE TERMINAL ILHÓS</t>
  </si>
  <si>
    <t>ED-3010</t>
  </si>
  <si>
    <t>ATERRAMENTO COM HASTE EM AÇO GALVANIZADO À FOGO, TIPO CANTONEIRA COM ABAS IGUAIS DE 25MM (1"), ESPESSURA DE 4,76 MM (3/16"), COMPRIMENTO DE 240CM, EXCLUSIVE CABO E CAIXA PARA ATERRAMENTO, INCLUSIVE PRENSA PARA HASTE E INSTALAÇÃO</t>
  </si>
  <si>
    <t>ATERRAMENTO COM HASTE DE COBRE, TIPO COPPERWELD, DIÂMETRO DE  5/8", COMPRIMENTO DE 240CM, EXCLUSIVE CABO E CAIXA PARA ATERRAMENTO, INCLUSIVE GRAMPO PARA HASTE E INSTALAÇÃO</t>
  </si>
  <si>
    <t>ATERRAMENTO COMPLETO PARA PARA-RAIOS, COM HASTE DE COBRE DE ALTA CAMADA, TIPO COPPERWELD, DIÂMETRO DE 3/4", COMPRIMENTO DE 240CM, EXCLUSIVE CABO, INCLUSIVE CAIXA DE INSPEÇÃO COM TAMPA EM FERRO FUNDIDO E GRAMPO PARA HASTE</t>
  </si>
  <si>
    <t>ED-34432</t>
  </si>
  <si>
    <t>TERMINAL DE COMPRESSÃO DE 1 FURO PARA CABO DE 120MM2</t>
  </si>
  <si>
    <t>ED-34433</t>
  </si>
  <si>
    <t>TERMINAL DE COMPRESSÃO DE 1 FURO PARA CABO DE 150MM2</t>
  </si>
  <si>
    <t>ED-34446</t>
  </si>
  <si>
    <t>TERMINAL DE COMPRESSÃO DE 1 FURO PARA CABO DE 16MM2</t>
  </si>
  <si>
    <t>ED-34443</t>
  </si>
  <si>
    <t>TERMINAL DE COMPRESSÃO DE 1 FURO PARA CABO DE 185MM2</t>
  </si>
  <si>
    <t>ED-34447</t>
  </si>
  <si>
    <t>TERMINAL DE COMPRESSÃO DE 1 FURO PARA CABO DE 25MM2</t>
  </si>
  <si>
    <t>ED-34434</t>
  </si>
  <si>
    <t>TERMINAL DE COMPRESSÃO DE 1 FURO PARA CABO DE 300MM2</t>
  </si>
  <si>
    <t>ED-34448</t>
  </si>
  <si>
    <t>TERMINAL DE COMPRESSÃO DE 1 FURO PARA CABO DE 35MM2</t>
  </si>
  <si>
    <t>ED-34449</t>
  </si>
  <si>
    <t>TERMINAL DE COMPRESSÃO DE 1 FURO PARA CABO DE 50MM2</t>
  </si>
  <si>
    <t>ED-34430</t>
  </si>
  <si>
    <t>TERMINAL DE COMPRESSÃO DE 1 FURO PARA CABO DE 70MM2</t>
  </si>
  <si>
    <t>ED-34431</t>
  </si>
  <si>
    <t>TERMINAL DE COMPRESSÃO DE 1 FURO PARA CABO DE 95MM2</t>
  </si>
  <si>
    <t>ED-34445</t>
  </si>
  <si>
    <t>TERMINAL DE COMPRESSÃO DE 1 FURO PARA CABOS DE 2,5MM2</t>
  </si>
  <si>
    <t>ED-34439</t>
  </si>
  <si>
    <t>TERMINAL ILHÓS PARA CABO DE 10MM2</t>
  </si>
  <si>
    <t>ED-34435</t>
  </si>
  <si>
    <t>TERMINAL ILHÓS PARA CABO DE 1,5MM2</t>
  </si>
  <si>
    <t>ED-34440</t>
  </si>
  <si>
    <t>TERMINAL ILHÓS PARA CABO DE 16MM2</t>
  </si>
  <si>
    <t>ED-34436</t>
  </si>
  <si>
    <t>TERMINAL ILHÓS PARA CABO DE 2,5MM2</t>
  </si>
  <si>
    <t>ED-34441</t>
  </si>
  <si>
    <t>TERMINAL ILHÓS PARA CABO DE 25MM2</t>
  </si>
  <si>
    <t>ED-34442</t>
  </si>
  <si>
    <t>TERMINAL ILHÓS PARA CABO DE 35MM2</t>
  </si>
  <si>
    <t>ED-34437</t>
  </si>
  <si>
    <t>TERMINAL ILHÓS PARA CABO DE 4MM2</t>
  </si>
  <si>
    <t>ED-34438</t>
  </si>
  <si>
    <t>TERMINAL ILHÓS PARA CABO DE 6MM2</t>
  </si>
  <si>
    <t>BOMBA CENTRÍFUGA MONOFÁSICA DE 0,33CV, INCLUSIVE FORNECIMENTO E INSTALAÇÃO</t>
  </si>
  <si>
    <t>BOMBA CENTRÍFUGA MONOFÁSICA DE 0,5CV, INCLUSIVE FORNECIMENTO E INSTALAÇÃO</t>
  </si>
  <si>
    <t>BOMBA CENTRÍFUGA MONOFÁSICA DE 0,75CV, INCLUSIVE FORNECIMENTO E INSTALAÇÃO</t>
  </si>
  <si>
    <t>BOMBA CENTRÍFUGA MONOFÁSICA DE 1CV, INCLUSIVE FORNECIMENTO E INSTALAÇÃO</t>
  </si>
  <si>
    <t>BOMBA CENTRÍFUGA TRIFÁSICA DE 10CV, INCLUSIVE FORNECIMENTO E INSTALAÇÃO</t>
  </si>
  <si>
    <t>ED-34629</t>
  </si>
  <si>
    <t>BOMBA CENTRÍFUGA TRIFÁSICA DE 1,5CV, INCLUSIVE FORNECIMENTO E INSTALAÇÃO</t>
  </si>
  <si>
    <t>BOMBA CENTRÍFUGA TRIFÁSICA DE 2CV, INCLUSIVE FORNECIMENTO E INSTALAÇÃO</t>
  </si>
  <si>
    <t>BOMBA CENTRÍFUGA TRIFÁSICA DE 3CV, INCLUSIVE FORNECIMENTO E INSTALAÇÃO</t>
  </si>
  <si>
    <t>BOMBA CENTRÍFUGA TRIFÁSICA DE 5CV, INCLUSIVE FORNECIMENTO E INSTALAÇÃO</t>
  </si>
  <si>
    <t>BOMBA CENTRÍFUGA TRIFÁSICA DE 7,5CV, INCLUSIVE FORNECIMENTO E INSTALAÇÃO</t>
  </si>
  <si>
    <t>ED-32207</t>
  </si>
  <si>
    <t>FILTRO ANAERÓBICO CIRCULAR DE CONCRETO PRÉ-MOLDADO, DIÂMETRO 250CM E PROFUNDIDADE DE 150CM, EXCLUSIVE ESCAVAÇÃO</t>
  </si>
  <si>
    <t>ED-32246</t>
  </si>
  <si>
    <t>PLACA FOTOLUMINESCENTE PARA SINALIZAÇÃO DE EMERGÊNCIA, TIPO "M1", DIMENSÃO (400X600)MM, INCLUSIVE FIXAÇÃO</t>
  </si>
  <si>
    <t>ED-32247</t>
  </si>
  <si>
    <t>PLACA FOTOLUMINESCENTE PARA SINALIZAÇÃO DE EMERGÊNCIA, TIPO "M2", DIMENSÃO (380X190)MM, INCLUSIVE FIXAÇÃO</t>
  </si>
  <si>
    <t>ED-32248</t>
  </si>
  <si>
    <t>PLACA FOTOLUMINESCENTE PARA SINALIZAÇÃO DE EMERGÊNCIA, TIPO "M3", DIMENSÃO (380X190)MM, INCLUSIVE FIXAÇÃO</t>
  </si>
  <si>
    <t>ED-32249</t>
  </si>
  <si>
    <t>PLACA FOTOLUMINESCENTE PARA SINALIZAÇÃO DE EMERGÊNCIA, TIPO "M4", DIMENSÃO (380X190)MM, INCLUSIVE FIXAÇÃO</t>
  </si>
  <si>
    <t>ED-32250</t>
  </si>
  <si>
    <t>PLACA FOTOLUMINESCENTE PARA SINALIZAÇÃO DE EMERGÊNCIA, TIPO "M7", DIMENSÃO (380X190)MM, INCLUSIVE FIXAÇÃO</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</si>
  <si>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</si>
  <si>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PONTO DE EMBUTIR PARA ESGOTO EM TUBO PVC RÍGIDO, PBV - SÉRIE NORMAL, DN 100MM (4"), EMBUTIDO EM PISO COM DISTÂNCIA DE ATÉ CINCO (5) METROS DO RAMAL DE ESGOTO, INCLUSIVE CONEXÕES E FIXAÇÃO DO TUBO COM ENCHIMENTO DO RASGO NO CONCRETO COM ARGAMASSA</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</si>
  <si>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</si>
  <si>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 xml:space="preserve">POSTE DE VÔLEI OU PETECA OFICIAL (PAR) COM REDE, EM TUBO DE AÇO, DIÂMETRO DE 3", TIPO TELESCÓPICO, INCLUSIVE TRATAMENTO ANTICORROSIVO E PINTURA
</t>
  </si>
  <si>
    <t>TABELA DE BASQUETE OFICIAL COM ARO FIXO, REDE E POSTE METÁLICO, INCLUSIVE SUPORTE PARA PISO, INCLUSIVE TRATAMENTO ANTICORROSIVO E PINTURA</t>
  </si>
  <si>
    <t>TRAVE DE FUTEBOL DE CAMPO OFICIAL COM REDE, EM TUBO DE AÇO, DIÂMETRO DE 3", COMPRIMENTO 732CM, ALTURA 244CM, INCLUSIVE TRATAMENTO ANTICORROSIVO E PINTURA</t>
  </si>
  <si>
    <t>TRAVE DE FUTSAL (PAR) COM REDE, EM TUBO DE AÇO, DIÂMETRO DE 3", COMPRIMENTO 300CM, ALTURA 200CM, INCLUSIVE TRATAMENTO ANTICORROSIVO E PINTURA</t>
  </si>
  <si>
    <t xml:space="preserve">FORNECIMENTO DE JANELA BASCULANTE DE FERRO, INCLUSIVE ASSENTAMENTO, FERRAGENS E ACESSÓRIOS
</t>
  </si>
  <si>
    <t>FORNECIMENTO DE JANELA BASCULANTE EM METALON, INCLUSIVE ASSENTAMENTO, FERRAGENS E ACESSÓRIOS</t>
  </si>
  <si>
    <t>FORNECIMENTO DE JANELA DE CORRER EM FERRO, INCLUSIVE ASSENTAMENTO, FERRAGENS E ACESSÓRIOS</t>
  </si>
  <si>
    <t>FORNECIMENTO DE JANELA DE CORRER EM METALON, INCLUSIVE ASSENTAMENTO, FERRAGENS E ACESSÓRIOS</t>
  </si>
  <si>
    <t>FORNECIMENTO DE JANELA EM FERRO, TIPO MÁXIM-AR, INCLUSIVE ASSENTAMENTO, FERRAGENS E ACESSÓRIOS</t>
  </si>
  <si>
    <t>FORNECIMENTO DE JANELA EM METALON, TIPO MÁXIM-AR, INCLUSIVE ASSENTAMENTO, FERRAGENS E ACESSÓRIOS</t>
  </si>
  <si>
    <t>FORNECIMENTO DE JANELA VENEZIANA FIXAS METALON, INCLUSIVE ASSENTAMENTO, FERRAGENS E ACESSÓRIOS</t>
  </si>
  <si>
    <t>FORNECIMENTO DE MARCO EM CHAPA METÁLICA, INCLUSIVE ASSENTAMENTO, EXCLUSIVE PORTA</t>
  </si>
  <si>
    <t xml:space="preserve">PORTA DE MADEIRA COMPLETA, DIMENSÃO (100X160)CM, TIPO DE ABRIR, UMA (1) FOLHA, COM ACABAMENTO NATURAL PARA PINTURA/VERNIZ, INCLUSIVE MARCO EM CANTONEIRA DE AÇO COM ABAS IGUAIS, LARGURA DE 1.1/4" (31,75MM), ESP. 1/8" (3,17MM), TARJETA E DOBRADIÇAS, EXCLUSIVE PINTURA/VERNIZ
</t>
  </si>
  <si>
    <t>PORTA DE MADEIRA COMPLETA, DIMENSÃO (100X160)CM, TIPO DE ABRIR, UMA (1) FOLHA, COM ACABAMENTO NATURAL PARA PINTURA/VERNIZ, INCLUSIVE MARCO EM CANTONEIRA DE AÇO COM ABAS IGUAIS, LARGURA DE 1.1/4" (31,75MM), ESP. 1/8" (3,17MM), TARJETA LIVRE/OCUPADO E DOBRADIÇAS, EXCLUSIVE PINTURA/VERNIZ</t>
  </si>
  <si>
    <t>PORTA DE MADEIRA COMPLETA, DIMENSÃO (55X160)CM, TIPO DE ABRIR, UMA (1) FOLHA, COM ACABAMENTO NATURAL PARA PINTURA/VERNIZ, INCLUSIVE MARCO EM CANTONEIRA DE AÇO COM ABAS IGUAIS, LARGURA DE 1.1/4" (31,75MM), ESP. 1/8" (3,17MM), TARJETA LIVRE/OCUPADO E DOBRADIÇAS, EXCLUSIVE PINTURA/VERNIZ</t>
  </si>
  <si>
    <t xml:space="preserve">PORTA DE MADEIRA COMPLETA, DIMENSÃO (55X180)CM, TIPO DE ABRIR, UMA (1) FOLHA, COM ACABAMENTO NATURAL PARA PINTURA/VERNIZ, INCLUSIVE MARCO EM CANTONEIRA DE AÇO COM ABAS IGUAIS, LARGURA DE 1.1/4" (31,75MM), ESP. 1/8" (3,17MM), TARJETA E DOBRADIÇAS, EXCLUSIVE PINTURA/VERNIZ
</t>
  </si>
  <si>
    <t>PORTA DE MADEIRA COMPLETA, DIMENSÃO (55X180)CM, TIPO DE ABRIR, UMA (1) FOLHA, COM ACABAMENTO NATURAL PARA PINTURA/VERNIZ, INCLUSIVE MARCO EM CANTONEIRA DE AÇO COM ABAS IGUAIS, LARGURA DE 1.1/4" (31,75MM), ESP. 1/8" (3,17MM), TARJETA LIVRE/OCUPADO E DOBRADIÇAS, EXCLUSIVE PINTURA/VERNIZ</t>
  </si>
  <si>
    <t>PORTA DE MADEIRA COMPLETA, DIMENSÃO (60X165)CM, TIPO DE ABRIR, UMA (1) FOLHA, COM ACABAMENTO NATURAL PARA PINTURA/VERNIZ, INCLUSIVE MARCO EM CANTONEIRA DE AÇO COM ABAS IGUAIS, LARGURA DE 1.1/4" (31,75MM), ESP. 1/8" (3,17MM), TARJETA LIVRE/OCUPADO E DOBRADIÇAS, EXCLUSIVE PINTURA/VERNIZ</t>
  </si>
  <si>
    <t>PORTA EM PERFIL E CHAPA METÁLICA, EXCLUSIVE FERRAGENS E PINTURA</t>
  </si>
  <si>
    <t xml:space="preserve">PORTA METÁLICA EM CHAPA DOBRADA, DIMENSÃO (60X210)CM, TIPO DE ABRIR, UMA (1) FOLHA, INCLUSIVE ESTRUTURA, DOBRADIÇA E MARCO, EXCLUSIVE FECHADURA E PINTURA
</t>
  </si>
  <si>
    <t>PORTA METÁLICA EM CHAPA DOBRADA, DIMENSÃO (70X210)CM, TIPO DE ABRIR, UMA (1) FOLHA, INCLUSIVE ESTRUTURA, DOBRADIÇA E MARCO, EXCLUSIVE FECHADURA E PINTURA</t>
  </si>
  <si>
    <t>PORTA METÁLICA EM CHAPA DOBRADA, DIMENSÃO (80X210)CM, TIPO DE ABRIR, UMA (1) FOLHA, COM BARRA DE APOIO INOX, COMPRIMENTO DE 40CM, INCLUSIVE ESTRUTURA, DOBRADIÇA E MARCO, EXCLUSIVE FECHADURA E PINTURA</t>
  </si>
  <si>
    <t>PORTA METÁLICA EM CHAPA DOBRADA, DIMENSÃO (80X210)CM, TIPO DE ABRIR, UMA (1) FOLHA, INCLUSIVE ESTRUTURA, DOBRADIÇA E MARCO, EXCLUSIVE FECHADURA E PINTURA</t>
  </si>
  <si>
    <t>PORTA METÁLICA EM CHAPA DOBRADA, DIMENSÃO (90X210)CM, TIPO DE ABRIR, UMA (1) FOLHA, INCLUSIVE ESTRUTURA, DOBRADIÇA E MARCO, EXCLUSIVE FECHADURA E PINTURA</t>
  </si>
  <si>
    <t>PORTA METÁLICA PARA SANITÁRIO EM CHAPA GALVANIZADA, ESP. 1,25MM (GSG-18), DIMENSÃO (60X150)CM, TIPO DE ABRIR, UMA (1) FOLHA, INCLUSIVE BATENTE, ESTRUTURA EM METALON (20X30)MM, DOBRADIÇA E TRANQUETA, EXCLUSIVE PINTURA</t>
  </si>
  <si>
    <t>PORTA METÁLICA PARA SANITÁRIO EM CHAPA GALVANIZADA, ESP. 1,25MM (GSG-18), DIMENSÃO (60X180)CM, TIPO DE ABRIR, UMA (1) FOLHA, INCLUSIVE BATENTE, ESTRUTURA EM METALON (20X30)MM, DOBRADIÇA E TRANQUETA, EXCLUSIVE PINTURA</t>
  </si>
  <si>
    <t>PORTA METÁLICA PARA SANITÁRIO EM CHAPA GALVANIZADA, ESP. 1,25MM (GSG-18), DIMENSÃO (80X150)CM, TIPO DE ABRIR, UMA (1) FOLHA, INCLUSIVE BATENTE, ESTRUTURA EM METALON (20X30)MM, DOBRADIÇA E TRANQUETA, EXCLUSIVE PINTURA</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</si>
  <si>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</si>
  <si>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</si>
  <si>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ED-33268</t>
  </si>
  <si>
    <t>BELICHE EM CONCRETO APOIADA EM ALVENARIA (ALOJAMENTO) PARA 2 PESSOAS COM UMA ESCADA E VIGAS DE BORDA, CONFORME CADERNO DE PROJETO PADRÃO PENITENCIÁRIA-MG (DETALHE D5A), INCLUSIVE FORNECIMENTO E INSTALAÇÃO</t>
  </si>
  <si>
    <t>ED-33267</t>
  </si>
  <si>
    <t>BELICHE EM CONCRETO APOIADA EM ALVENARIA (ALOJAMENTO) PARA 4 PESSOAS COM DUAS ESCADAS LATERAIS E VIGA DE BORDA, CONFORME CADERNO DE PROJETO PADRÃO PENITENCIÁRIA-MG (DETALHE D5), INCLUSIVE FORNECIMENTO E INSTALAÇÃO</t>
  </si>
  <si>
    <t>ED-33270</t>
  </si>
  <si>
    <t>BELICHE EM CONCRETO APOIADA EM ALVENARIA (ALOJAMENTO) PARA 4 PESSOAS COM UMA ESCADA CENTRAL E VIGA DE BORDA, CONFORME CADERNO DE PROJETO PADRÃO PENITENCIÁRIA-MG (DETALHE D5C), INCLUSIVE FORNECIMENTO E INSTALAÇÃO</t>
  </si>
  <si>
    <t>ED-33269</t>
  </si>
  <si>
    <t>BELICHE EM CONCRETO APOIADA EM ALVENARIA (ALOJAMENTO) PARA 4 PESSOAS COM UMA ESCADA CENTRAL SEM VIGA DE BORDA, CONFORME CADERNO DE PROJETO PADRÃO PENITENCIÁRIA-MG (DETALHE D5B), INCLUSIVE FORNECIMENTO E INSTALAÇÃO</t>
  </si>
  <si>
    <t>ED-33281</t>
  </si>
  <si>
    <t>CAMA EM CONCRETO APOIADA EM ALVENARIA (ALOJAMENTO CIA/CEIP) PARA 1 PESSOA, CONFORME CADERNO DE PROJETO PADRÃO PENITENCIÁRIA-MG (DETALHE D5G), INCLUSIVE FORNECIMENTO E INSTALAÇÃO</t>
  </si>
  <si>
    <t>ED-33280</t>
  </si>
  <si>
    <t>CAMA EM CONCRETO APOIADA EM ALVENARIA (ALOJAMENTO CSE) PARA 1 PESSOA, CONFORME CADERNO DE PROJETO PADRÃO PENITENCIÁRIA-MG (DETALHE D5E/D5F), INCLUSIVE FORNECIMENTO E INSTALAÇÃO</t>
  </si>
  <si>
    <t>ED-33277</t>
  </si>
  <si>
    <t>ESCADA PARA BELICHE OU TRELICHE CONFORME CADERNO DE PROJETO PADRÃO PENITENCIÁRIA-MG, INCLUSIVE FORNECIMENTO E INSTALAÇÃO</t>
  </si>
  <si>
    <t>ED-33286</t>
  </si>
  <si>
    <t>MESA DE CABECEIRA, CONFORME CADERNO DE PROJETO PADRÃO PENITENCIÁRIA-MG (DETALHE D6), INCLUSIVE FORNECIMENTO E INSTALAÇÃO</t>
  </si>
  <si>
    <t>MESA DE CABECEIRA, CONFORME CADERNO DE PROJETO PADRÃO PENITENCIÁRIA-MG (DETALHE D6A), INCLUSIVE FORNECIMENTO E INSTALAÇÃO</t>
  </si>
  <si>
    <t>ED-33285</t>
  </si>
  <si>
    <t>MESA DE CABECEIRA, CONFORME CADERNO DE PROJETO PADRÃO PENITENCIÁRIA-MG (DETALHE D6B), INCLUSIVE FORNECIMENTO E INSTALAÇÃO</t>
  </si>
  <si>
    <t>ED-33271</t>
  </si>
  <si>
    <t>TRELICHE EM CONCRETO APOIADA EM ALVENARIA (ALOJAMENTO) PARA 6 PESSOAS COM DUAS ESCADAS LATERAIS SEM VIGA DE BORDA, CONFORME CADERNO DE PROJETO PADRÃO PENITENCIÁRIA-MG (DETALHE D5D), INCLUSIVE FORNECIMENTO E INSTALAÇÃO</t>
  </si>
  <si>
    <t>NAO CLASSIFICADOS</t>
  </si>
  <si>
    <t>RO-00228</t>
  </si>
  <si>
    <t>RO-00217</t>
  </si>
  <si>
    <t>RO-00216</t>
  </si>
  <si>
    <t>RO-00215</t>
  </si>
  <si>
    <t>RO-00214</t>
  </si>
  <si>
    <t>RO-00229</t>
  </si>
  <si>
    <t>RO-00230</t>
  </si>
  <si>
    <t>RO-00204</t>
  </si>
  <si>
    <t>RO-00002</t>
  </si>
  <si>
    <t>RO-00001</t>
  </si>
  <si>
    <t>RO-00205</t>
  </si>
  <si>
    <t>RO-00206</t>
  </si>
  <si>
    <t>RO-01093</t>
  </si>
  <si>
    <t>RO-00003</t>
  </si>
  <si>
    <t>RO-00004</t>
  </si>
  <si>
    <t>RO-00213</t>
  </si>
  <si>
    <t>RO-00046</t>
  </si>
  <si>
    <t>RO-00047</t>
  </si>
  <si>
    <t>RO-00048</t>
  </si>
  <si>
    <t>RO-00049</t>
  </si>
  <si>
    <t>RO-00050</t>
  </si>
  <si>
    <t>RO-00051</t>
  </si>
  <si>
    <t>RO-00052</t>
  </si>
  <si>
    <t>RO-00053</t>
  </si>
  <si>
    <t>RO-00054</t>
  </si>
  <si>
    <t>RO-00055</t>
  </si>
  <si>
    <t>RO-00056</t>
  </si>
  <si>
    <t>RO-00057</t>
  </si>
  <si>
    <t>RO-00058</t>
  </si>
  <si>
    <t>RO-00059</t>
  </si>
  <si>
    <t>RO-00060</t>
  </si>
  <si>
    <t>RO-00061</t>
  </si>
  <si>
    <t>RO-00062</t>
  </si>
  <si>
    <t>RO-00063</t>
  </si>
  <si>
    <t>RO-00064</t>
  </si>
  <si>
    <t>RO-00065</t>
  </si>
  <si>
    <t>RO-00066</t>
  </si>
  <si>
    <t>RO-00067</t>
  </si>
  <si>
    <t>RO-00068</t>
  </si>
  <si>
    <t>RO-00069</t>
  </si>
  <si>
    <t>RO-00070</t>
  </si>
  <si>
    <t>RO-00071</t>
  </si>
  <si>
    <t>RO-00072</t>
  </si>
  <si>
    <t>RO-00073</t>
  </si>
  <si>
    <t>RO-00074</t>
  </si>
  <si>
    <t>RO-00075</t>
  </si>
  <si>
    <t>RO-00076</t>
  </si>
  <si>
    <t>RO-00077</t>
  </si>
  <si>
    <t>RO-00078</t>
  </si>
  <si>
    <t>RO-00079</t>
  </si>
  <si>
    <t>RO-00080</t>
  </si>
  <si>
    <t>RO-00081</t>
  </si>
  <si>
    <t>RO-00082</t>
  </si>
  <si>
    <t>RO-00083</t>
  </si>
  <si>
    <t>RO-00084</t>
  </si>
  <si>
    <t>RO-00086</t>
  </si>
  <si>
    <t>RO-00087</t>
  </si>
  <si>
    <t>RO-00088</t>
  </si>
  <si>
    <t>RO-00089</t>
  </si>
  <si>
    <t>RO-00090</t>
  </si>
  <si>
    <t>RO-00091</t>
  </si>
  <si>
    <t>RO-00092</t>
  </si>
  <si>
    <t>RO-00093</t>
  </si>
  <si>
    <t>RO-00094</t>
  </si>
  <si>
    <t>RO-00095</t>
  </si>
  <si>
    <t>RO-00096</t>
  </si>
  <si>
    <t>RO-00097</t>
  </si>
  <si>
    <t>RO-00098</t>
  </si>
  <si>
    <t>RO-00099</t>
  </si>
  <si>
    <t>RO-00100</t>
  </si>
  <si>
    <t>RO-00101</t>
  </si>
  <si>
    <t>RO-00102</t>
  </si>
  <si>
    <t>RO-00103</t>
  </si>
  <si>
    <t>RO-00104</t>
  </si>
  <si>
    <t>RO-00105</t>
  </si>
  <si>
    <t>RO-00106</t>
  </si>
  <si>
    <t>RO-00107</t>
  </si>
  <si>
    <t>RO-00108</t>
  </si>
  <si>
    <t>RO-00109</t>
  </si>
  <si>
    <t>RO-00110</t>
  </si>
  <si>
    <t>RO-00111</t>
  </si>
  <si>
    <t>RO-00112</t>
  </si>
  <si>
    <t>RO-00113</t>
  </si>
  <si>
    <t>RO-00114</t>
  </si>
  <si>
    <t>RO-00115</t>
  </si>
  <si>
    <t>RO-00116</t>
  </si>
  <si>
    <t>RO-00117</t>
  </si>
  <si>
    <t>RO-00118</t>
  </si>
  <si>
    <t>RO-00119</t>
  </si>
  <si>
    <t>RO-00120</t>
  </si>
  <si>
    <t>RO-00121</t>
  </si>
  <si>
    <t>RO-00122</t>
  </si>
  <si>
    <t>RO-00123</t>
  </si>
  <si>
    <t>RO-00124</t>
  </si>
  <si>
    <t>RO-00125</t>
  </si>
  <si>
    <t>RO-00126</t>
  </si>
  <si>
    <t>RO-00127</t>
  </si>
  <si>
    <t>RO-00128</t>
  </si>
  <si>
    <t>RO-00129</t>
  </si>
  <si>
    <t>RO-00130</t>
  </si>
  <si>
    <t>RO-00131</t>
  </si>
  <si>
    <t>RO-00132</t>
  </si>
  <si>
    <t>RO-00133</t>
  </si>
  <si>
    <t>RO-00134</t>
  </si>
  <si>
    <t>RO-00135</t>
  </si>
  <si>
    <t>RO-00136</t>
  </si>
  <si>
    <t>RO-00137</t>
  </si>
  <si>
    <t>RO-00138</t>
  </si>
  <si>
    <t>RO-00139</t>
  </si>
  <si>
    <t>RO-00140</t>
  </si>
  <si>
    <t>RO-00141</t>
  </si>
  <si>
    <t>RO-00142</t>
  </si>
  <si>
    <t>RO-00143</t>
  </si>
  <si>
    <t>RO-00144</t>
  </si>
  <si>
    <t>RO-00145</t>
  </si>
  <si>
    <t>RO-00146</t>
  </si>
  <si>
    <t>RO-00147</t>
  </si>
  <si>
    <t>RO-00148</t>
  </si>
  <si>
    <t>RO-00149</t>
  </si>
  <si>
    <t>RO-00150</t>
  </si>
  <si>
    <t>RO-00151</t>
  </si>
  <si>
    <t>RO-00152</t>
  </si>
  <si>
    <t>RO-00153</t>
  </si>
  <si>
    <t>RO-00154</t>
  </si>
  <si>
    <t>RO-00155</t>
  </si>
  <si>
    <t>RO-00156</t>
  </si>
  <si>
    <t>RO-00157</t>
  </si>
  <si>
    <t>RO-00158</t>
  </si>
  <si>
    <t>RO-00159</t>
  </si>
  <si>
    <t>RO-00160</t>
  </si>
  <si>
    <t>RO-00161</t>
  </si>
  <si>
    <t>RO-00162</t>
  </si>
  <si>
    <t>RO-00163</t>
  </si>
  <si>
    <t>RO-00164</t>
  </si>
  <si>
    <t>RO-00165</t>
  </si>
  <si>
    <t>RO-00166</t>
  </si>
  <si>
    <t>RO-00167</t>
  </si>
  <si>
    <t>RO-00168</t>
  </si>
  <si>
    <t>RO-00169</t>
  </si>
  <si>
    <t>RO-00170</t>
  </si>
  <si>
    <t>RO-00171</t>
  </si>
  <si>
    <t>RO-00172</t>
  </si>
  <si>
    <t>RO-00173</t>
  </si>
  <si>
    <t>RO-00174</t>
  </si>
  <si>
    <t>RO-00175</t>
  </si>
  <si>
    <t>RO-00176</t>
  </si>
  <si>
    <t>RO-00177</t>
  </si>
  <si>
    <t>RO-00178</t>
  </si>
  <si>
    <t>RO-00179</t>
  </si>
  <si>
    <t>RO-00180</t>
  </si>
  <si>
    <t>RO-00181</t>
  </si>
  <si>
    <t>RO-00182</t>
  </si>
  <si>
    <t>RO-00183</t>
  </si>
  <si>
    <t>RO-00184</t>
  </si>
  <si>
    <t>RO-00185</t>
  </si>
  <si>
    <t>RO-00186</t>
  </si>
  <si>
    <t>RO-00187</t>
  </si>
  <si>
    <t>RO-00188</t>
  </si>
  <si>
    <t>RO-00189</t>
  </si>
  <si>
    <t>RO-00190</t>
  </si>
  <si>
    <t>RO-00191</t>
  </si>
  <si>
    <t>RO-00192</t>
  </si>
  <si>
    <t>RO-00193</t>
  </si>
  <si>
    <t>RO-00194</t>
  </si>
  <si>
    <t>RO-00195</t>
  </si>
  <si>
    <t>RO-00196</t>
  </si>
  <si>
    <t>RO-00197</t>
  </si>
  <si>
    <t>RO-00198</t>
  </si>
  <si>
    <t>RO-00199</t>
  </si>
  <si>
    <t>RO-00200</t>
  </si>
  <si>
    <t>RO-00201</t>
  </si>
  <si>
    <t>RO-00202</t>
  </si>
  <si>
    <t>RO-00005</t>
  </si>
  <si>
    <t>RO-00006</t>
  </si>
  <si>
    <t>RO-00007</t>
  </si>
  <si>
    <t>RO-00008</t>
  </si>
  <si>
    <t>RO-00009</t>
  </si>
  <si>
    <t>RO-00010</t>
  </si>
  <si>
    <t>RO-00011</t>
  </si>
  <si>
    <t>RO-00012</t>
  </si>
  <si>
    <t>RO-00013</t>
  </si>
  <si>
    <t>RO-00014</t>
  </si>
  <si>
    <t>RO-00015</t>
  </si>
  <si>
    <t>RO-00016</t>
  </si>
  <si>
    <t>RO-00017</t>
  </si>
  <si>
    <t>RO-00018</t>
  </si>
  <si>
    <t>RO-00019</t>
  </si>
  <si>
    <t>RO-00020</t>
  </si>
  <si>
    <t>RO-00021</t>
  </si>
  <si>
    <t>RO-00022</t>
  </si>
  <si>
    <t>RO-00023</t>
  </si>
  <si>
    <t>RO-00024</t>
  </si>
  <si>
    <t>RO-00025</t>
  </si>
  <si>
    <t>RO-00026</t>
  </si>
  <si>
    <t>RO-00027</t>
  </si>
  <si>
    <t>RO-00028</t>
  </si>
  <si>
    <t>RO-00029</t>
  </si>
  <si>
    <t>RO-00030</t>
  </si>
  <si>
    <t>RO-00031</t>
  </si>
  <si>
    <t>RO-00032</t>
  </si>
  <si>
    <t>RO-00033</t>
  </si>
  <si>
    <t>RO-00034</t>
  </si>
  <si>
    <t>RO-00035</t>
  </si>
  <si>
    <t>RO-00036</t>
  </si>
  <si>
    <t>RO-00037</t>
  </si>
  <si>
    <t>RO-00038</t>
  </si>
  <si>
    <t>RO-00039</t>
  </si>
  <si>
    <t>RO-00040</t>
  </si>
  <si>
    <t>RO-00041</t>
  </si>
  <si>
    <t>RO-00042</t>
  </si>
  <si>
    <t>RO-00043</t>
  </si>
  <si>
    <t>RO-00044</t>
  </si>
  <si>
    <t>RO-00227</t>
  </si>
  <si>
    <t>RO-00223</t>
  </si>
  <si>
    <t>RO-00224</t>
  </si>
  <si>
    <t>RO-00225</t>
  </si>
  <si>
    <t>RO-00226</t>
  </si>
  <si>
    <t>RO-00222</t>
  </si>
  <si>
    <t>RO-00045</t>
  </si>
  <si>
    <t>RO-00085</t>
  </si>
  <si>
    <t>RO-00212</t>
  </si>
  <si>
    <t>RO-00208</t>
  </si>
  <si>
    <t>RO-00209</t>
  </si>
  <si>
    <t>RO-00210</t>
  </si>
  <si>
    <t>RO-00211</t>
  </si>
  <si>
    <t>RO-00218</t>
  </si>
  <si>
    <t>RO-00219</t>
  </si>
  <si>
    <t>RO-00220</t>
  </si>
  <si>
    <t>RO-00221</t>
  </si>
  <si>
    <t>RO-01092</t>
  </si>
  <si>
    <t>RO-00207</t>
  </si>
  <si>
    <t>RO-01091</t>
  </si>
  <si>
    <t>RO-00233</t>
  </si>
  <si>
    <t>RO-00203</t>
  </si>
  <si>
    <t>RO-00231</t>
  </si>
  <si>
    <t>RO-00232</t>
  </si>
  <si>
    <t>RO-3870</t>
  </si>
  <si>
    <t>RO-3872</t>
  </si>
  <si>
    <t>RO-3871</t>
  </si>
  <si>
    <t>RO-00234</t>
  </si>
  <si>
    <t>CO-33060</t>
  </si>
  <si>
    <t>ADVOGADO, NÍVEL JÚNIOR, INCLUSIVE ENCARGOS COMPLEMENTARES</t>
  </si>
  <si>
    <t>CO-33061</t>
  </si>
  <si>
    <t>ADVOGADO, NÍVEL PLENO, INCLUSIVE ENCARGOS COMPLEMENTARES</t>
  </si>
  <si>
    <t>CO-33062</t>
  </si>
  <si>
    <t>ADVOGADO, NÍVEL SÊNIOR, INCLUSIVE ENCARGOS COMPLEMENTARES</t>
  </si>
  <si>
    <t>CO-33116</t>
  </si>
  <si>
    <t>AJUDANTE DE TOPÓGRAFO/BALIZA, INCLUSIVE ENCARGOS COMPLEMENTARES</t>
  </si>
  <si>
    <t>CO-28409</t>
  </si>
  <si>
    <t>AJUDANTE ESPECIALIZADO, INCLUSIVE ENCARGOS COMPLEMENTARES</t>
  </si>
  <si>
    <t>CO-33089</t>
  </si>
  <si>
    <t>ANTROPÓLOGO, NÍVEL JÚNIOR, INCLUSIVE ENCARGOS COMPLEMENTARES</t>
  </si>
  <si>
    <t>CO-33090</t>
  </si>
  <si>
    <t>ANTROPÓLOGO, NÍVEL PLENO, INCLUSIVE ENCARGOS COMPLEMENTARES</t>
  </si>
  <si>
    <t>CO-33091</t>
  </si>
  <si>
    <t>ANTROPÓLOGO, NÍVEL SÊNIOR, INCLUSIVE ENCARGOS COMPLEMENTARES</t>
  </si>
  <si>
    <t>CO-33092</t>
  </si>
  <si>
    <t>ARQUEÓLOGO, NÍVEL JÚNIOR, INCLUSIVE ENCARGOS COMPLEMENTARES</t>
  </si>
  <si>
    <t>CO-33093</t>
  </si>
  <si>
    <t>ARQUEÓLOGO, NÍVEL PLENO, INCLUSIVE ENCARGOS COMPLEMENTARES</t>
  </si>
  <si>
    <t>CO-33095</t>
  </si>
  <si>
    <t>ARQUEÓLOGO, NÍVEL SÊNIOR, INCLUSIVE ENCARGOS COMPLEMENTARES</t>
  </si>
  <si>
    <t>CO-33063</t>
  </si>
  <si>
    <t>ASSISTENTE SOCIAL, NÍVEL JÚNIOR, INCLUSIVE ENCARGOS COMPLEMENTARES</t>
  </si>
  <si>
    <t>CO-33064</t>
  </si>
  <si>
    <t>ASSISTENTE SOCIAL, NÍVEL PLENO, INCLUSIVE ENCARGOS COMPLEMENTARES</t>
  </si>
  <si>
    <t>CO-33065</t>
  </si>
  <si>
    <t>ASSISTENTE SOCIAL, NÍVEL SÊNIOR, INCLUSIVE ENCARGOS COMPLEMENTARES</t>
  </si>
  <si>
    <t>CO-33067</t>
  </si>
  <si>
    <t>AUXILIAR ADMINISTRATIVO, INCLUSIVE ENCARGOS COMPLEMENTARES</t>
  </si>
  <si>
    <t>CO-33068</t>
  </si>
  <si>
    <t>AUXILIAR DE LABORATÓRIO, INCLUSIVE ENCARGOS COMPLEMENTARES</t>
  </si>
  <si>
    <t>CO-33069</t>
  </si>
  <si>
    <t>AUXILIAR DE TOPOGRAFIA, INCLUSIVE ENCARGOS COMPLEMENTARES</t>
  </si>
  <si>
    <t>CO-33066</t>
  </si>
  <si>
    <t>AUXILIAR/AJUDANTE DE OBRA, INCLUSIVE ENCARGOS COMPLEMENTARES</t>
  </si>
  <si>
    <t>CO-33070</t>
  </si>
  <si>
    <t>BIÓLOGO, NÍVEL JÚNIOR, INCLUSIVE ENCARGOS COMPLEMENTARES</t>
  </si>
  <si>
    <t>CO-33071</t>
  </si>
  <si>
    <t>BIÓLOGO, NÍVEL PLENO, INCLUSIVE ENCARGOS COMPLEMENTARES</t>
  </si>
  <si>
    <t>CO-33072</t>
  </si>
  <si>
    <t>BIÓLOGO, NÍVEL SÊNIOR, INCLUSIVE ENCARGOS COMPLEMENTARES</t>
  </si>
  <si>
    <t>CO-33073</t>
  </si>
  <si>
    <t>COORDENADOR AMBIENTAL, NÍVEL JÚNIOR, INCLUSIVE ENCARGOS COMPLEMENTARES</t>
  </si>
  <si>
    <t>CO-33107</t>
  </si>
  <si>
    <t>CO-33074</t>
  </si>
  <si>
    <t>ENGENHEIRO AGRIMENSOR, NÍVEL JÚNIOR, INCLUSIVE ENCARGOS COMPLEMENTARES</t>
  </si>
  <si>
    <t>CO-33075</t>
  </si>
  <si>
    <t>ENGENHEIRO AGRIMENSOR, NÍVEL PLENO, INCLUSIVE ENCARGOS COMPLEMENTARES</t>
  </si>
  <si>
    <t>CO-33076</t>
  </si>
  <si>
    <t>ENGENHEIRO AGRIMENSOR, NÍVEL SÊNIOR, INCLUSIVE ENCARGOS COMPLEMENTARES</t>
  </si>
  <si>
    <t>CO-33077</t>
  </si>
  <si>
    <t>ENGENHEIRO AGRÔNOMO, NÍVEL JÚNIOR, INCLUSIVE ENCARGOS COMPLEMENTARES</t>
  </si>
  <si>
    <t>CO-33078</t>
  </si>
  <si>
    <t>ENGENHEIRO AGRÔNOMO, NÍVEL PLENO, INCLUSIVE ENCARGOS COMPLEMENTARES</t>
  </si>
  <si>
    <t>CO-33079</t>
  </si>
  <si>
    <t>ENGENHEIRO AGRÔNOMO, NÍVEL SÊNIOR, INCLUSIVE ENCARGOS COMPLEMENTARES</t>
  </si>
  <si>
    <t>CO-33080</t>
  </si>
  <si>
    <t>ENGENHEIRO AMBIENTAL, NÍVEL JÚNIOR, INCLUSIVE ENCARGOS COMPLEMENTARES</t>
  </si>
  <si>
    <t>CO-33081</t>
  </si>
  <si>
    <t>ENGENHEIRO AMBIENTAL, NÍVEL PLENO, INCLUSIVE ENCARGOS COMPLEMENTARES</t>
  </si>
  <si>
    <t>CO-33082</t>
  </si>
  <si>
    <t>ENGENHEIRO AMBIENTAL, NÍVEL SÊNIOR, INCLUSIVE ENCARGOS COMPLEMENTARES</t>
  </si>
  <si>
    <t>VEÍCULOS PARA VISTORIA/SUPERVISÃO</t>
  </si>
  <si>
    <t>SEINFRA-RO</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</si>
  <si>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</si>
  <si>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</si>
  <si>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</si>
  <si>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</si>
  <si>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</si>
  <si>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</si>
  <si>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</si>
  <si>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</si>
  <si>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</si>
  <si>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</si>
  <si>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</si>
  <si>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</si>
  <si>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</si>
  <si>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</si>
  <si>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</si>
  <si>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</si>
  <si>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</si>
  <si>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</si>
  <si>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</si>
  <si>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</si>
  <si>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</si>
  <si>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</si>
  <si>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</si>
  <si>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</si>
  <si>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</si>
  <si>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</si>
  <si>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</si>
  <si>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</si>
  <si>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</si>
  <si>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</si>
  <si>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</si>
  <si>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</si>
  <si>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</si>
  <si>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</si>
  <si>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</si>
  <si>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</si>
  <si>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</si>
  <si>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</si>
  <si>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</si>
  <si>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</si>
  <si>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</si>
  <si>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</si>
  <si>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</si>
  <si>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</si>
  <si>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</si>
  <si>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</si>
  <si>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</si>
  <si>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</si>
  <si>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</si>
  <si>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</si>
  <si>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</si>
  <si>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</si>
  <si>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</si>
  <si>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</si>
  <si>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</si>
  <si>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</si>
  <si>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</si>
  <si>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</si>
  <si>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</si>
  <si>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</si>
  <si>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</si>
  <si>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</si>
  <si>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</si>
  <si>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</si>
  <si>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</si>
  <si>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</si>
  <si>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</si>
  <si>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</si>
  <si>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</si>
  <si>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</si>
  <si>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</si>
  <si>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</si>
  <si>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</si>
  <si>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</si>
  <si>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</si>
  <si>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</si>
  <si>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</si>
  <si>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</si>
  <si>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</si>
  <si>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</si>
  <si>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</si>
  <si>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</si>
  <si>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</si>
  <si>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</si>
  <si>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</si>
  <si>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</si>
  <si>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</si>
  <si>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</si>
  <si>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</si>
  <si>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</si>
  <si>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</si>
  <si>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</si>
  <si>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</si>
  <si>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ESTRUTURA DE MADEIRA PROVISÓRIA PARA SUPORTE DE CAIXA D'ÁGUA ELEVADA DE 2000 LITROS. AF_03/2024</t>
  </si>
  <si>
    <t>EXECUÇÃO DOS APOIOS PARA CONTÊINER OU MÓDULO HABITÁVEL. AF_03/2024</t>
  </si>
  <si>
    <t>INSTALAÇÃO E DESINSTALAÇÃO MECANIZADA DE CONTÊINER OU MÓDULO HABITÁVEL DE USOS DIVERSOS. AF_03/2024</t>
  </si>
  <si>
    <t>INSTALAÇÃO E DESINSTALAÇÃO MANUAL DE CONTÊINER OU MÓDULO HABITÁVEL PEQUENO. AF_03/2024</t>
  </si>
  <si>
    <t>INSTALAÇÃO DE CONCERTINA SIMPLES, ESPIRAL DE 300 MM. AF_03/2024</t>
  </si>
  <si>
    <t>INSTALAÇÃO DE CONCERTINA DUPLA CLIPADA, ESPIRAL DE 300 MM. AF_03/2024</t>
  </si>
  <si>
    <t>INSTALAÇÃO DE CONCERTINA FLAT, ESPIRAL DE 300 MM. AF_03/2024</t>
  </si>
  <si>
    <t>EXECUÇÃO DE PILARETES PARA TAPUMES E CONSTRUÇÕES TEMPORÁRIAS. AF_03/2024</t>
  </si>
  <si>
    <t>BOMBA SUBMERSÍVEL ELÉTRICA TRIFÁSICA, POTÊNCIA 2,96 HP, Ø ROTOR 144 MM SEMI-ABERTO, BOCAL DE SAÍDA Ø 2", HM/Q = 2 MCA / 38,8 M3/H A 28 MCA / 5 M3/H - CHP DIURNO. AF_06/2014</t>
  </si>
  <si>
    <t>PERFURATRIZ SOBRE ESTEIRA, TORQUE MÁXIMO 600 KGF, POTÊNCIA ENTRE 50 E 60 HP, DIÂMETRO MÁXIMO 10" - CHP DIURNO. AF_11/2016</t>
  </si>
  <si>
    <t>GRADE DE DISCO CONTROLE REMOTO REBOCÁVEL, COM 24 DISCOS 24" X 6 MM COM PNEUS PARA TRANSPORTE - CHI DIURNO. AF_06/2014</t>
  </si>
  <si>
    <t>BOMBA SUBMERSÍVEL ELÉTRICA TRIFÁSICA, POTÊNCIA 2,96 HP, Ø ROTOR 144 MM SEMI-ABERTO, BOCAL DE SAÍDA Ø 2", HM/Q = 2 MCA / 38,8 M3/H A 28 MCA / 5 M3/H - CHI DIURNO. AF_06/2014</t>
  </si>
  <si>
    <t>PERFURATRIZ SOBRE ESTEIRA, TORQUE MÁXIMO 600 KGF, POTÊNCIA ENTRE 50 E 60 HP, DIÂMETRO MÁXIMO 10" - CHI DIURNO. AF_11/2016</t>
  </si>
  <si>
    <t>GRADE DE DISCO CONTROLE REMOTO REBOCÁVEL, COM 24 DISCOS 24" X 6 MM COM PNEUS PARA TRANSPORTE - MANUTENÇÃO. AF_06/2014</t>
  </si>
  <si>
    <t>BOMBA SUBMERSÍVEL ELÉTRICA TRIFÁSICA, POTÊNCIA 2,96 HP, Ø ROTOR 144 MM SEMI-ABERTO, BOCAL DE SAÍDA Ø 2", HM/Q = 2 MCA / 38,8 M3/H A 28 MCA / 5 M3/H - MANUTENÇÃO. AF_06/2014</t>
  </si>
  <si>
    <t>BOMBA SUBMERSÍVEL ELÉTRICA TRIFÁSICA, POTÊNCIA 2,96 HP, Ø ROTOR 144 MM SEMI-ABERTO, BOCAL DE SAÍDA Ø 2", HM/Q = 2 MCA / 38,8 M3/H A 28 MCA / 5 M3/H - MATERIAIS NA OPERAÇÃO. AF_06/2014</t>
  </si>
  <si>
    <t>GRADE DE DISCO CONTROLE REMOTO REBOCÁVEL, COM 24 DISCOS 24" X 6 MM COM PNEUS PARA TRANSPORTE - DEPRECIAÇÃO. AF_06/2014</t>
  </si>
  <si>
    <t>GRADE DE DISCO CONTROLE REMOTO REBOCÁVEL, COM 24 DISCOS 24" X 6 MM COM PNEUS PARA TRANSPORTE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</si>
  <si>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</si>
  <si>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</si>
  <si>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PERFURATRIZ COM TORRE METÁLICA PARA EXECUÇÃO DE ESTACA HÉLICE CONTÍNUA, PROFUNDIDADE MÁXIMA DE 32 M, DIÂMETRO MÁXIMO DE 1000 MM, POTÊNCIA INSTALADA DE 350 HP, MESA ROTATIVA COM TORQUE MÁXIMO DE 263 KNM - MATERIAIS NA OPERAÇÃO. AF_01/2016</t>
  </si>
  <si>
    <t>GUINDAUTO HIDRÁULICO, CAPACIDADE MÁXIMA DE CARGA 3300 KG, MOMENTO MÁXIMO DE CARGA 5,8 TM, ALCANCE MÁXIMO HORIZONTAL 7,60 M, INCLUSIVE CAMINHÃO TOCO PBT 16.000 KG, POTÊNCIA DE 189 CV - IMPOSTOS E SEGUROS. AF_03/2016</t>
  </si>
  <si>
    <t>DISTRIBUIDOR DE AGREGADOS AUTOPROPELIDO, CAP 3 M3, A DIESEL, POTÊNCIA 176CV - MATERIAIS NA OPERAÇÃO. AF_07/2016</t>
  </si>
  <si>
    <t>RÉGUA VIBRATÓRIA DUPLA PARA CONCRETO, PESO DE 60KG, COMPRIMENTO 4 M, COM MOTOR A GASOLINA, POTÊNCIA 5,5 HP - MATERIAIS NA OPERAÇÃO. AF_09/2016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</si>
  <si>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</si>
  <si>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</si>
  <si>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</si>
  <si>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</si>
  <si>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MINI GUINDASTE ARANHA SOBRE ESTEIRAS E LANCA TELESCÓPICA, CAPACIDADE MÁXIMA DE CARGA 3,0 TON, RAIO MÁXIMO DE TRABALHO 8,25 M, ALTURA DE LANÇA DO SOLO 9,2 M, 55 M DE CABO DE AÇO 8 MM, MOTOR ELÉTRICO 220/380 VOLTS - MATERIAIS NA OPERAÇÃO. AF_03/2022</t>
  </si>
  <si>
    <t>GUINDASTE HIDRÁULICO RODOVIÁRIO, LANCA TELESCÓPICA DE *50+20* M, CAPACIDADE MÁXIMA DE 90T, 4 EIXOS, POTÊNCIA 330 KW, MOTOR DIESEL - MATERIAIS NA OPERAÇÃO. AF_01/2024</t>
  </si>
  <si>
    <t>GUINDASTE DERRICK, LANÇA DE *20* M, CARGA MÁXIMA 10T, POTÊNCIA 45 KW - MATERIAIS NA OPERAÇÃO. AF_01/2024</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</si>
  <si>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</si>
  <si>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</si>
  <si>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</si>
  <si>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</si>
  <si>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</si>
  <si>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</si>
  <si>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</si>
  <si>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DRENO EM MURO DE CONTENÇÃO, EXECUTADO NO PÉ DO MURO, COM TUBO DE PVC CORRUGADO RÍGIDO PERFURADO, ENCHIMENTO COM BRITA, ENVOLVIDO COM MANTA GEOTÊXTIL. AF_07/2021</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</si>
  <si>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</si>
  <si>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</si>
  <si>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</si>
  <si>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</si>
  <si>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</si>
  <si>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</si>
  <si>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</si>
  <si>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</si>
  <si>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</si>
  <si>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</si>
  <si>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</si>
  <si>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</si>
  <si>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</si>
  <si>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</si>
  <si>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</si>
  <si>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</si>
  <si>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EXECUÇÃO DE PROTEÇÃO DA CABEÇA DO TIRANTE COM USO DE FÔRMAS METÁLICAS, 50 UTILIZAÇÕES, E CONCRETO FCK =15 MPA.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</si>
  <si>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</si>
  <si>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</si>
  <si>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</si>
  <si>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</si>
  <si>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</si>
  <si>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</si>
  <si>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</si>
  <si>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</si>
  <si>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</si>
  <si>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</si>
  <si>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</si>
  <si>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</si>
  <si>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</si>
  <si>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</si>
  <si>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</si>
  <si>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</si>
  <si>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</si>
  <si>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</si>
  <si>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</si>
  <si>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</si>
  <si>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</si>
  <si>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</si>
  <si>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</si>
  <si>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</si>
  <si>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</si>
  <si>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</si>
  <si>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</si>
  <si>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ASSENTAMENTO DE GUIA (MEIO-FIO) EM TRECHO RETO, CONFECCIONADA EM CONCRETO PRÉ-FABRICADO, DIMENSÕES 100X15X13X30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</si>
  <si>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</si>
  <si>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</si>
  <si>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</si>
  <si>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</si>
  <si>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</si>
  <si>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</si>
  <si>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</si>
  <si>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ESCORAS DE CONCRETO PARA CONTENÇÃO DE GUIAS PRÉ-FABRICADAS. AF_01/2024</t>
  </si>
  <si>
    <t>GUARDA-CORPO DE AÇO GALVANIZADO DE 1,10M, MONTANTES TUBULARES DE 1.1/4" ESPAÇADOS DE 1,20M, TRAVESSA SUPERIOR DE 1.1/2", GRADIL FORMADO POR TUBOS HORIZONTAIS DE 1" E VERTICAIS DE 3/4", FIXADO COM CHUMBADOR MECÂNICO. AF_04/2019_PS</t>
  </si>
  <si>
    <t>CORRIMÃO SIMPLES, DIÂMETRO EXTERNO = 1 1/2", EM AÇO GALVANIZADO. AF_04/2019_PS</t>
  </si>
  <si>
    <t>CORRIMÃO SIMPLES, DIÂMETRO EXTERNO = 1 1/2", EM ALUMÍNIO. AF_04/2019_PS</t>
  </si>
  <si>
    <t>LASTRO DE CONCRETO MAGRO, APLICADO EM PISOS, LAJES SOBRE SOLO OU RADIERS, ESPESSURA DE 3 CM. AF_01/2024</t>
  </si>
  <si>
    <t>LASTRO DE CONCRETO MAGRO, APLICADO EM PISOS, LAJES SOBRE SOLO OU RADIERS, ESPESSURA DE 5 CM. AF_01/2024</t>
  </si>
  <si>
    <t>LASTRO DE CONCRETO MAGRO, APLICADO EM BLOCOS DE COROAMENTO OU SAPATAS. AF_01/2024</t>
  </si>
  <si>
    <t>LASTRO DE CONCRETO MAGRO, APLICADO EM BLOCOS DE COROAMENTO OU SAPATAS, ESPESSURA DE 3 CM. AF_01/2024</t>
  </si>
  <si>
    <t>LASTRO DE CONCRETO MAGRO, APLICADO EM BLOCOS DE COROAMENTO OU SAPATAS, ESPESSURA DE 5 CM. AF_01/2024</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</si>
  <si>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</si>
  <si>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</si>
  <si>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</si>
  <si>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</si>
  <si>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</si>
  <si>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LASTRO COM MATERIAL GRANULAR (PEDRA BRITADA N.3), APLICADO EM PISOS OU LAJES SOBRE SOLO, ESPESSURA DE *10 CM*. AF_01/2024</t>
  </si>
  <si>
    <t>LASTRO COM MATERIAL GRANULAR (AREIA MÉDIA), APLICADO EM PISOS OU LAJES SOBRE SOLO, ESPESSURA DE *10 CM*. AF_01/2024</t>
  </si>
  <si>
    <t>LASTRO COM MATERIAL GRANULAR (PEDRA BRITADA N.1 E PEDRA BRITADA N.2), APLICADO EM PISOS OU LAJES SOBRE SOLO, ESPESSURA DE *10 CM*. AF_01/2024</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</si>
  <si>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</si>
  <si>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</si>
  <si>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</si>
  <si>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</si>
  <si>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</si>
  <si>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</si>
  <si>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</si>
  <si>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</si>
  <si>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</si>
  <si>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</si>
  <si>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</si>
  <si>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</si>
  <si>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</si>
  <si>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</si>
  <si>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ARMAÇÃO DE BLOCO UTILIZANDO AÇO CA-60 DE 5 MM - MONTAGEM. AF_01/2024</t>
  </si>
  <si>
    <t>FABRICAÇÃO DE FÔRMA PARA ESCADA DUPLA COM 2 LANCES EM X E LAJE PLANA, EM MADEIRA SERRADA, E=25 MM. AF_11/2020</t>
  </si>
  <si>
    <t>FABRICAÇÃO DE FÔRMA PARA ESCADA DUPLA COM 2 LANCES EM X E LAJE CASCATA, EM MADEIRA SERRADA, E=25 MM. AF_11/2020</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</si>
  <si>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</si>
  <si>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</si>
  <si>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</si>
  <si>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</si>
  <si>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</si>
  <si>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ARMAÇÃO DE BLOCO UTILIZANDO AÇO CA-50 DE 6,3 MM - MONTAGEM. AF_01/2024</t>
  </si>
  <si>
    <t>ARMAÇÃO DE BLOCO UTILIZANDO AÇO CA-50 DE 8 MM - MONTAGEM. AF_01/2024</t>
  </si>
  <si>
    <t>ARMAÇÃO DE BLOCO UTILIZANDO AÇO CA-50 DE 10 MM - MONTAGEM. AF_01/2024</t>
  </si>
  <si>
    <t>ARMAÇÃO DE BLOCO E SAPATA UTILIZANDO AÇO CA-50 DE 25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</si>
  <si>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</si>
  <si>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</si>
  <si>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CA-50 DE 10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</si>
  <si>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</si>
  <si>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</si>
  <si>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BLOCO, SAPATA ISOLADA E SAPATA CORRIDA UTILIZANDO AÇO CA-50 DE 20 MM - MONTAGEM. AF_01/2024</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</si>
  <si>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</si>
  <si>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</si>
  <si>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</si>
  <si>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</si>
  <si>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ARMAÇÃO DE SAPATA ISOLADA, VIGA BALDRAME E SAPATA CORRIDA UTILIZANDO AÇO CA-60 DE 5 MM - MONTAGEM. AF_01/2024</t>
  </si>
  <si>
    <t>CONCRETAGEM DE SAPATA CORRIDA, FCK 30 MPA, COM USO DE JERICA - LANÇAMENTO, ADENSAMENTO E ACABAMENTO. AF_01/2024</t>
  </si>
  <si>
    <t>CONCRETAGEM DE SAPATA CORRIDA, FCK 30 MPA, COM USO DE BOMBA - LANÇAMENTO, ADENSAMENTO E ACABAMENTO. AF_01/2024</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</si>
  <si>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</si>
  <si>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</si>
  <si>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</si>
  <si>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VERGA PRÉ-MOLDADA COM ATÉ 1,5 M DE VÃO, ESPESSURA DE *20* CM. AF_03/2024</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</si>
  <si>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</si>
  <si>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</si>
  <si>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</si>
  <si>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</si>
  <si>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</si>
  <si>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ARGAMASSA APLICADA COM BISNAGA.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</si>
  <si>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</si>
  <si>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</si>
  <si>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</si>
  <si>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VERGA PRÉ-MOLDADA COM ATÉ 1,5 M DE VÃO, ESPESSURA DE *15* CM. AF_03/2024</t>
  </si>
  <si>
    <t>VERGA PRÉ-MOLDADA COM ATÉ 1,5 M DE VÃO, ESPESSURA DE *10* CM. AF_03/2024</t>
  </si>
  <si>
    <t>VERGA MOLDADA IN LOCO EM CONCRETO, ESPESSURA DE *15* CM. AF_03/2024</t>
  </si>
  <si>
    <t>VERGA MOLDADA IN LOCO EM CONCRETO, ESPESSURA DE *10* CM. AF_03/2024</t>
  </si>
  <si>
    <t>VERGA MOLDADA IN LOCO COM UTILIZAÇÃO DE BLOCOS CANALETA, ESPESSURA DE *15* CM. AF_03/2024</t>
  </si>
  <si>
    <t>VERGA MOLDADA IN LOCO COM UTILIZAÇÃO DE BLOCOS CANALETA, ESPESSURA DE *10* CM. AF_03/2024</t>
  </si>
  <si>
    <t>CONTRAVERGA PRÉ-MOLDADA, ESPESSURA DE *15* CM. AF_03/2024</t>
  </si>
  <si>
    <t>CONTRAVERGA PRÉ-MOLDADA, ESPESSURA DE *10* CM. AF_03/2024</t>
  </si>
  <si>
    <t>CONTRAVERGA MOLDADA IN LOCO EM CONCRETO, ESPESSURA DE *15* CM. AF_03/2024</t>
  </si>
  <si>
    <t>CONTRAVERGA MOLDADA IN LOCO EM CONCRETO, ESPESSURA DE *10* CM. AF_03/2024</t>
  </si>
  <si>
    <t>CONTRAVERGA MOLDADA IN LOCO COM UTILIZAÇÃO DE BLOCOS CANALETA, ESPESSURA DE *15* CM. AF_03/2024</t>
  </si>
  <si>
    <t>CONTRAVERGA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</si>
  <si>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</si>
  <si>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*10* CM. AF_03/2024</t>
  </si>
  <si>
    <t>VERGA PRÉ-FABRICADA COM ATÉ 1,5 M DE VÃO, ESPESSURA DE *20* CM. AF_03/2024</t>
  </si>
  <si>
    <t>VERGA PRÉ-FABRICADA COM ATÉ 1,5 M DE VÃO, ESPESSURA DE *15* CM. AF_03/2024</t>
  </si>
  <si>
    <t>VERGA PRÉ-FABRICADA COM ATÉ 1,5 M DE VÃO, ESPESSURA DE *10* CM. AF_03/2024</t>
  </si>
  <si>
    <t>CONTRAVERGA PRÉ-FABRICADA, ESPESSURA DE *20* CM. AF_03/2024</t>
  </si>
  <si>
    <t>CONTRAVERGA PRÉ-FABRICADA, ESPESSURA DE *15* CM. AF_03/2024</t>
  </si>
  <si>
    <t>CONTRAVERGA PRÉ-FABRICADA, ESPESSURA DE *10* CM. AF_03/2024</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</si>
  <si>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</si>
  <si>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</si>
  <si>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</si>
  <si>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</si>
  <si>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CIRCULAR PRÉ-MOLDADA, VOLUME DE CONCRETO DE 30 A 100 LITROS, TAXA DE AÇO APROXIMADA DE 30KG/M³. AF_03/2024</t>
  </si>
  <si>
    <t>PEÇA CIRCULAR PRÉ-MOLDADA, VOLUME DE CONCRETO ACIMA DE 100 LITROS, TAXA DE AÇO APROXIMADA DE 30KG/M³. AF_03/2024</t>
  </si>
  <si>
    <t>ARMAÇÃO DE DESCIDA D'ÁGUA UTILIZANDO AÇO CA-60 DE 5 MM - MONTAGEM.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</si>
  <si>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</si>
  <si>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</si>
  <si>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VIGA DE MADEIRA SERRADA, PINUS OU EQUIVALENTE DA REGIÃO, SEÇÃO RETANGULAR 7,5 X 10 CM. AF_03/2024</t>
  </si>
  <si>
    <t>PILAR DE MADEIRA ROLIÇA, EUCALIPTO OU EQUIVALENTE DA REGIÃO, FIXADO COM VERGALHÃO, DIÂMETRO DE 12 A 15 CM, APOIO ARTICULADO, COMPRIMENTO DE 3 M. AF_03/2024</t>
  </si>
  <si>
    <t>VIGA DE MADEIRA SERRADA, PINUS OU EQUIVALENTE DA REGIÃO, SEÇÃO RETANGULAR 7,5 X 15 CM. AF_03/2024</t>
  </si>
  <si>
    <t>PILAR DE MADEIRA ROLIÇA, EUCALIPTO OU EQUIVALENTE DA REGIÃO, FIXADO COM VERGALHÃO, DIÂMETRO DE 12 A 15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</si>
  <si>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</si>
  <si>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</si>
  <si>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</si>
  <si>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</si>
  <si>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</si>
  <si>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</si>
  <si>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</si>
  <si>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</si>
  <si>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</si>
  <si>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</si>
  <si>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</si>
  <si>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</si>
  <si>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</si>
  <si>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</si>
  <si>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</si>
  <si>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8 X 16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</si>
  <si>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</si>
  <si>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</si>
  <si>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</si>
  <si>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APARELHADA, SEÇÃO RETANGULAR 8 X 30 CM. AF_03/2024</t>
  </si>
  <si>
    <t>PISO DE MADEIRA, SOBRE VIGOTAS DE MADEIRA SEÇÃO 7,5 X 15 CM. AF_03/2024</t>
  </si>
  <si>
    <t>VIGA DE MADEIRA SERRADA, MAÇARANDUBA OU EQUIVALENTE DA REGIÃO, APARELHADA, SEÇÃO RETANGULAR 7,5 X 23 CM. AF_03/2024</t>
  </si>
  <si>
    <t>VIGA DE MADEIRA SERRADA, MAÇARANDUBA OU EQUIVALENTE DA REGIÃO, NÃO APARELHADA, SEÇÃO RETANGULAR 7,5 X 23 CM. AF_03/2024</t>
  </si>
  <si>
    <t>VIGA DE MADEIRA SERRADA, MAÇARANDUBA OU EQUIVALENTE DA REGIÃO, NÃO APARELHADA, SEÇÃO RETANGULAR 8 X 30 CM.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</si>
  <si>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</si>
  <si>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</si>
  <si>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</si>
  <si>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</si>
  <si>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</si>
  <si>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</si>
  <si>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IMPERMEABILIZAÇÃO DE SUPERFÍCIE COM ARGAMASSA DE CIMENTO E AREIA, COM ADITIVO IMPERMEABILIZANTE, E = 1,5CM. AF_09/2023</t>
  </si>
  <si>
    <t>IMPERMEABILIZAÇÃO DE SUPERFÍCIE COM ARGAMASSA POLIMÉRICA / MEMBRANA ACRÍLICA, 3 DEMÃOS.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</si>
  <si>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</si>
  <si>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</si>
  <si>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</si>
  <si>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</si>
  <si>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</si>
  <si>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</si>
  <si>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EMULSÃO ASFÁLTICA, 2 DEMÃOS.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</si>
  <si>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</si>
  <si>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</si>
  <si>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</si>
  <si>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</si>
  <si>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</si>
  <si>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</si>
  <si>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</si>
  <si>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</si>
  <si>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</si>
  <si>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</si>
  <si>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</si>
  <si>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CONDULETE DE PVC, TIPO X, PARA ELETRODUTO DE PVC SOLDÁVEL DN 25 MM (3/4"), APARENTE - FORNECIMENTO E INSTALAÇÃO. AF_10/2022</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</si>
  <si>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</si>
  <si>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</si>
  <si>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</si>
  <si>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</si>
  <si>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</si>
  <si>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</si>
  <si>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</si>
  <si>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</si>
  <si>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</si>
  <si>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</si>
  <si>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MASTRO 1 ½", COM 3 METROS, PARA SPDA - FORNECIMENTO E INSTALAÇÃO. AF_08/2023</t>
  </si>
  <si>
    <t>CAPTOR TIPO FRANKLIN PARA SPDA - FORNECIMENTO E INSTALAÇÃO. AF_08/2023</t>
  </si>
  <si>
    <t>SUPORTE ISOLADOR PARA FIXAÇÃO DA CORDOALHA DE COBRE EM ALVENARIA OU CONCRETO - FORNECIMENTO E INSTALAÇÃO. AF_08/2023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</si>
  <si>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</si>
  <si>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</si>
  <si>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</si>
  <si>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</si>
  <si>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</si>
  <si>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</si>
  <si>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</si>
  <si>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</si>
  <si>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</si>
  <si>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</si>
  <si>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</si>
  <si>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</si>
  <si>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</si>
  <si>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</si>
  <si>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</si>
  <si>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</si>
  <si>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</si>
  <si>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FURO MECANIZADO EM ALVENARIA, PARA INSTALAÇÕES ELÉTRICAS,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</si>
  <si>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</si>
  <si>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</si>
  <si>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CONCRETO, COM PERFURATRIZ, PARA INSTALAÇÕES ELÉTRICAS,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</si>
  <si>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</si>
  <si>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</si>
  <si>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RASGO LINEAR MECANIZADO EM ALVENARIA, PARA ELETRODUTOS, DIÂMETROS MENORES OU IGUAIS A 40 MM. AF_09/2023</t>
  </si>
  <si>
    <t>FIXAÇÃO DE ELETRODUTOS, DIÂMETROS MENORES OU IGUAIS A 40 MM, COM ABRAÇADEIRA METÁLICA RÍGIDA TIPO D COM PARAFUSO DE FIXAÇÃO 1 1/4", FIXADA DIRETAMENTE NA LAJE OU PAREDE. AF_09/2023</t>
  </si>
  <si>
    <t>PINTURA ANTICORROSIVA DE DUTO METÁLICO. AF_03/2024</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</si>
  <si>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</si>
  <si>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</si>
  <si>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</si>
  <si>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</si>
  <si>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</si>
  <si>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</si>
  <si>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</si>
  <si>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</si>
  <si>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</si>
  <si>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</si>
  <si>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</si>
  <si>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</si>
  <si>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</si>
  <si>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</si>
  <si>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</si>
  <si>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</si>
  <si>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</si>
  <si>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</si>
  <si>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</si>
  <si>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</si>
  <si>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</si>
  <si>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</si>
  <si>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</si>
  <si>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</si>
  <si>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SOLDÁVEL, PVC, DN 50 X 25 MM, INSTALADO EM RESERVAÇÃO PREDIAL DE ÁGUA - FORNECIMENTO E INSTALAÇÃO. AF_04/2024</t>
  </si>
  <si>
    <t>JOELHO PPR 45 GRAUS, SOLDÁVEL, DN 63 MM, INSTALADO EM RESERVAÇÃO PREDIAL DE ÁGUA - FORNECIMENTO E INSTALAÇÃO. AF_04/2024</t>
  </si>
  <si>
    <t>ADAPTADOR CURTO COM BOLSA E ROSCA PARA REGISTRO, PVC, SOLDÁVEL, DN 75MM X 2.1/2", INSTALADO EM PRUMADA DE ÁGUA - FORNECIMENTO E INSTALAÇÃO. AF_12/2014</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</si>
  <si>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</si>
  <si>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</si>
  <si>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</si>
  <si>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LUVA DE TRANSIÇÃO, CPVC, SOLDÁVEL, DN15MM X 1/2", INSTALADO EM RAMAL OU SUB-RAMAL DE ÁGUA - FORNECIMENTO E INSTALAÇÃO. AF_06/2022</t>
  </si>
  <si>
    <t>CONECTOR, CPVC, SOLDÁVEL, DN22MM X 3/4", INSTALADO EM RAMAL OU SUB-RAMAL DE ÁGUA - FORNECIMENTO E INSTALAÇÃO. AF_06/2022</t>
  </si>
  <si>
    <t>TE MISTURADOR DE TRANSIÇÃO, CPVC, SOLDÁVEL, DN 22MM X 3/4", INSTALADO EM RAMAL OU SUB-RAMAL DE ÁGUA - FORNECIMENTO E INSTALAÇÃO. AF_06/2022</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</si>
  <si>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</si>
  <si>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</si>
  <si>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</si>
  <si>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</si>
  <si>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</si>
  <si>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</si>
  <si>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</si>
  <si>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</si>
  <si>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</si>
  <si>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45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</si>
  <si>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</si>
  <si>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</si>
  <si>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</si>
  <si>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</si>
  <si>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</si>
  <si>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</si>
  <si>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</si>
  <si>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</si>
  <si>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</si>
  <si>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</si>
  <si>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</si>
  <si>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</si>
  <si>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</si>
  <si>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</si>
  <si>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</si>
  <si>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</si>
  <si>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</si>
  <si>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</si>
  <si>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</si>
  <si>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</si>
  <si>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</si>
  <si>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</si>
  <si>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</si>
  <si>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</si>
  <si>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</si>
  <si>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</si>
  <si>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</si>
  <si>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</si>
  <si>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</si>
  <si>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</si>
  <si>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</si>
  <si>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</si>
  <si>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</si>
  <si>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</si>
  <si>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</si>
  <si>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</si>
  <si>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</si>
  <si>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</si>
  <si>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</si>
  <si>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</si>
  <si>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</si>
  <si>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</si>
  <si>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</si>
  <si>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</si>
  <si>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</si>
  <si>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</si>
  <si>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</si>
  <si>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32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</si>
  <si>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</si>
  <si>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</si>
  <si>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</si>
  <si>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</si>
  <si>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</si>
  <si>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</si>
  <si>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</si>
  <si>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</si>
  <si>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</si>
  <si>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</si>
  <si>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</si>
  <si>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</si>
  <si>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</si>
  <si>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</si>
  <si>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</si>
  <si>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</si>
  <si>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</si>
  <si>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</si>
  <si>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</si>
  <si>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</si>
  <si>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</si>
  <si>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</si>
  <si>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</si>
  <si>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</si>
  <si>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</si>
  <si>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</si>
  <si>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</si>
  <si>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</si>
  <si>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</si>
  <si>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</si>
  <si>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</si>
  <si>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</si>
  <si>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</si>
  <si>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</si>
  <si>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CURVA 90 GRAUS, CPVC, SOLDÁVEL, DN 22 MM, INSTALADO EM RESERVAÇÃO PREDIAL DE ÁGUA - FORNECIMENTO E INSTALAÇÃO. AF_04/2024</t>
  </si>
  <si>
    <t>JOELHO 90 GRAUS, CPVC, SOLDÁVEL, DN 28 MM, INSTALADO EM RESERVAÇÃO PREDIAL DE ÁGUA - FORNECIMENTO E INSTALAÇÃO. AF_04/2024</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</si>
  <si>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</si>
  <si>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</si>
  <si>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</si>
  <si>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</si>
  <si>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</si>
  <si>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</si>
  <si>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</si>
  <si>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</si>
  <si>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</si>
  <si>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</si>
  <si>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</si>
  <si>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</si>
  <si>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</si>
  <si>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</si>
  <si>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</si>
  <si>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</si>
  <si>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</si>
  <si>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</si>
  <si>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</si>
  <si>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</si>
  <si>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</si>
  <si>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LUVA, CPVC, SOLDÁVEL, DN 73 MM, INSTALADO EM RESERVAÇÃO PREDIAL DE ÁGUA - FORNECIMENTO E INSTALAÇÃO. AF_04/2024</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</si>
  <si>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</si>
  <si>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</si>
  <si>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</si>
  <si>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</si>
  <si>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</si>
  <si>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</si>
  <si>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</si>
  <si>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</si>
  <si>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</si>
  <si>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</si>
  <si>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</si>
  <si>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</si>
  <si>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</si>
  <si>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</si>
  <si>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</si>
  <si>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</si>
  <si>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</si>
  <si>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</si>
  <si>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</si>
  <si>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</si>
  <si>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</si>
  <si>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</si>
  <si>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</si>
  <si>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</si>
  <si>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</si>
  <si>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</si>
  <si>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</si>
  <si>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TÊ, ROSCA FÊMEA, METÁLICO, PARA INSTALAÇÕES EM PEX ÁGUA, DN 16 MM X ½", CONEXÃO POR ANEL DESLIZANTE - FORNECIMENTO E INSTALAÇÃO. AF_02/2023</t>
  </si>
  <si>
    <t>CURVA 45 GRAUS, EM AÇO, CONEXÃO RANHURADA, DN 80 (3"), INSTALADO EM PRUMADAS - FORNECIMENTO E INSTALAÇÃO. AF_10/2020</t>
  </si>
  <si>
    <t>COTOVELO EM BRONZE/LATÃO, DN 15 MM X 1/2", 90 GRAUS, SEM ANEL DE SOLDA, BOLSA X ROSCA F,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</si>
  <si>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</si>
  <si>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</si>
  <si>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CONECTOR EM BRONZE/LATÃO, DN 15 MM X 1/2", SEM ANEL DE SOLDA, BOLSA X ROSCA F,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</si>
  <si>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</si>
  <si>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</si>
  <si>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CONECTOR EM BRONZE/LATÃO, DN 28 MM X 1/2", SEM ANEL DE SOLDA, BOLSA X ROSCA F, INSTALADO EM RAMAL E SUB-RAMAL DE GÁS COMBUSTÍVEL - FORNECIMENTO E INSTALAÇÃO. AF_04/2022</t>
  </si>
  <si>
    <t>COTOVELO EM BRONZE/LATÃO, DN 15 MM X 1/2", 90 GRAUS, SEM ANEL DE SOLDA, BOLSA X ROSCA F,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</si>
  <si>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</si>
  <si>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</si>
  <si>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CONECTOR EM BRONZE/LATÃO, DN 15 MM X 1/2", SEM ANEL DE SOLDA, BOLSA X ROSCA F, INSTALADO EM RAMAL E SUB-RAMAL DE GÁS MEDICINAL - FORNECIMENTO E INSTALAÇÃO. AF_04/2022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</si>
  <si>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</si>
  <si>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</si>
  <si>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1.1/2",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</si>
  <si>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</si>
  <si>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</si>
  <si>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</si>
  <si>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TE DE REDUÇÃO, CPVC, SOLDÁVEL, DN 28 X 22 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</si>
  <si>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</si>
  <si>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</si>
  <si>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</si>
  <si>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</si>
  <si>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</si>
  <si>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</si>
  <si>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LUVA DE CORRER, PVC, SOLDÁVEL, DN 40MM, INSTALADO EM RAMAL DE DISTRIBUIÇÃO DE ÁGUA - FORNECIMENTO E INSTALAÇÃO. AF_06/2022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</si>
  <si>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</si>
  <si>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</si>
  <si>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</si>
  <si>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</si>
  <si>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BUCHA DE REDUÇÃO, PPR, DN 50 X 32 MM,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</si>
  <si>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</si>
  <si>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</si>
  <si>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</si>
  <si>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</si>
  <si>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</si>
  <si>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</si>
  <si>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</si>
  <si>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</si>
  <si>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</si>
  <si>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</si>
  <si>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</si>
  <si>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</si>
  <si>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</si>
  <si>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</si>
  <si>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</si>
  <si>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</si>
  <si>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</si>
  <si>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</si>
  <si>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JOELHO CPVC, SOLDÁVEL, 45 GRAUS, DN 42 MM, INSTALADO EM RESERVAÇÃO PREDIAL DE ÁGUA - FORNECIMENTO E INSTALAÇÃO. AF_04/2024</t>
  </si>
  <si>
    <t>UNIÃO FLANGE, PPR, COM PARAFUSOS, DN 40 MM, INSTALADO EM RESERVAÇÃO PREDIAL DE ÁGUA - FORNECIMENTO E INSTALAÇÃO. AF_04/2024</t>
  </si>
  <si>
    <t>BUCHA DE REDUÇÃO, EM FERRO GALVANIZADO, CONEXÃO ROSQUEADA, DN 80 MM X 65 MM (3" X 2 1/2"), INSTALADO EM RESERVAÇÃO PREDIAL DE ÁGUA - FORNECIMENTO E INSTALAÇÃO. AF_04/2024</t>
  </si>
  <si>
    <t>JOELHO PVC, SOLDÁVEL, 45 GRAUS, DN 25 MM, INSTALADO EM RESERVAÇÃO PREDIAL DE ÁGUA - FORNECIMENTO E INSTALAÇÃO. AF_04/2024</t>
  </si>
  <si>
    <t>BUCHA DE REDUÇÃO, EM FERRO GALVANIZADO, CONEXÃO ROSQUEADA, DN 80 MM X 50 MM (3" X 2"),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</si>
  <si>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</si>
  <si>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</si>
  <si>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</si>
  <si>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</si>
  <si>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DE REDUÇÃO, EM FERRO GALVANIZADO, CONEXÃO ROSQUEADA, DN 80 MM X 50 MM (3" X 2"), INSTALADO EM RESERVAÇÃO PREDIAL DE ÁGUA - FORNECIMENTO E INSTALAÇÃO. AF_04/2024</t>
  </si>
  <si>
    <t>COTOVELO DE REDUÇÃO, 90 GRAUS, EM FERRO GALVANIZADO, CONEXÃO ROSQUEADA, DN 65 MM X 50 MM (2 1/2" X 2"),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</si>
  <si>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</si>
  <si>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</si>
  <si>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</si>
  <si>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</si>
  <si>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</si>
  <si>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</si>
  <si>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</si>
  <si>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</si>
  <si>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COTOVELO, 90 GRAUS, EM FERRO GALVANIZADO, MACHO/FÊMEA, CONEXÃO ROSQUEADA, DN 65 MM (2 1/2"),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</si>
  <si>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</si>
  <si>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</si>
  <si>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</si>
  <si>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</si>
  <si>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</si>
  <si>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</si>
  <si>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</si>
  <si>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80 MM (3"),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</si>
  <si>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</si>
  <si>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</si>
  <si>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</si>
  <si>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</si>
  <si>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</si>
  <si>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80 MM (3"),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</si>
  <si>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</si>
  <si>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</si>
  <si>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80 MM (3"), INSTALADO EM RESERVAÇÃO PREDIAL DE ÁGUA - FORNECIMENTO E INSTALAÇÃO. AF_04/2024</t>
  </si>
  <si>
    <t>TE DE REDUÇÃO, EM FERRO GALVANIZADO, CONEXÃO ROSQUEADA, DN 80 MM X 65 MM (3" X 2 1/2"), INSTALADO EM RESERVAÇÃO PREDIAL DE ÁGUA - FORNECIMENTO E INSTALAÇÃO. AF_04/2024</t>
  </si>
  <si>
    <t>TE DE REDUÇÃO, EM FERRO GALVANIZADO, CONEXÃO ROSQUEADA, DN 80 MM X 50 MM (3" X 2"), INSTALADO EM RESERVAÇÃO PREDIAL DE ÁGUA - FORNECIMENTO E INSTALAÇÃO. AF_04/2024</t>
  </si>
  <si>
    <t>BUCHA DE REDUÇÃO EM COBRE, PONTA X BOLSA, 66 X 54 MM, INSTALADO EM RESERVAÇÃO PREDIAL DE ÁGUA - FORNECIMENTO E INSTALAÇÃO. AF_04/2024</t>
  </si>
  <si>
    <t>BUCHA DE REDUÇÃO CPVC, SOLDÁVEL, DN 54 X 28 MM,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</si>
  <si>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</si>
  <si>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</si>
  <si>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</si>
  <si>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35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</si>
  <si>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</si>
  <si>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</si>
  <si>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</si>
  <si>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</si>
  <si>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</si>
  <si>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</si>
  <si>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</si>
  <si>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</si>
  <si>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</si>
  <si>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BUCHA DE REDUÇÃO PVC, SOLDÁVEL, LONGA, DN 50 X 32 MM, INSTALADO EM RESERVAÇÃO PREDIAL DE ÁGUA - FORNECIMENTO E INSTALAÇÃO. AF_04/2024</t>
  </si>
  <si>
    <t>BUCHA DE REDUÇÃO, PPR, DN 50 X 25 MM,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</si>
  <si>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</si>
  <si>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</si>
  <si>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</si>
  <si>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</si>
  <si>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</si>
  <si>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</si>
  <si>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</si>
  <si>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</si>
  <si>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</si>
  <si>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</si>
  <si>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ENGATE FLEXÍVEL EM PLÁSTICO BRANCO, 1/2" X 30CM - FORNECIMENTO E INSTALAÇÃO. AF_01/2020</t>
  </si>
  <si>
    <t>ENGATE FLEXÍVEL EM PLÁSTICO BRANCO, 1/2" X 40CM - FORNECIMENTO E INSTALAÇÃO. AF_01/2020</t>
  </si>
  <si>
    <t>TORNEIRA CROMADA DE MESA, 1/2" OU 3/4", PARA LAVATÓRIO,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</si>
  <si>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</si>
  <si>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</si>
  <si>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</si>
  <si>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</si>
  <si>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</si>
  <si>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</si>
  <si>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</si>
  <si>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</si>
  <si>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</si>
  <si>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</si>
  <si>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</si>
  <si>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</si>
  <si>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</si>
  <si>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</si>
  <si>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</si>
  <si>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</si>
  <si>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</si>
  <si>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</si>
  <si>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</si>
  <si>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</si>
  <si>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</si>
  <si>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</si>
  <si>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</si>
  <si>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</si>
  <si>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</si>
  <si>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</si>
  <si>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</si>
  <si>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</si>
  <si>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</si>
  <si>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</si>
  <si>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</si>
  <si>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</si>
  <si>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</si>
  <si>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</si>
  <si>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</si>
  <si>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</si>
  <si>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</si>
  <si>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</si>
  <si>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</si>
  <si>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</si>
  <si>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</si>
  <si>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</si>
  <si>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</si>
  <si>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</si>
  <si>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HIDRÔMETRO DN 1", 7 M³/H - FORNECIMENTO E INSTALAÇÃO. AF_03/2024</t>
  </si>
  <si>
    <t>HIDRÔMETRO DN 1", 10 M³/H - FORNECIMENTO E INSTALAÇÃO. AF_03/2024</t>
  </si>
  <si>
    <t>HIDRÔMETRO DN 1 1/2", 20 M³/H - FORNECIMENTO E INSTALAÇÃO. AF_03/2024</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</si>
  <si>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</si>
  <si>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</si>
  <si>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</si>
  <si>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</si>
  <si>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</si>
  <si>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</si>
  <si>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</si>
  <si>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</si>
  <si>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</si>
  <si>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</si>
  <si>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</si>
  <si>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</si>
  <si>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</si>
  <si>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</si>
  <si>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</si>
  <si>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</si>
  <si>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</si>
  <si>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</si>
  <si>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</si>
  <si>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</si>
  <si>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</si>
  <si>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</si>
  <si>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</si>
  <si>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</si>
  <si>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</si>
  <si>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</si>
  <si>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</si>
  <si>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</si>
  <si>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</si>
  <si>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</si>
  <si>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</si>
  <si>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</si>
  <si>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</si>
  <si>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</si>
  <si>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</si>
  <si>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</si>
  <si>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</si>
  <si>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</si>
  <si>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</si>
  <si>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</si>
  <si>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</si>
  <si>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</si>
  <si>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</si>
  <si>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</si>
  <si>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</si>
  <si>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</si>
  <si>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</si>
  <si>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</si>
  <si>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</si>
  <si>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</si>
  <si>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</si>
  <si>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</si>
  <si>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</si>
  <si>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FURO MECANIZADO EM ALVENARIA, PARA INSTALAÇÕES HIDRÁULICAS,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</si>
  <si>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</si>
  <si>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</si>
  <si>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CONCRETO, COM PERFURATRIZ, PARA INSTALAÇÕES HIDRÁULICAS,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</si>
  <si>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</si>
  <si>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</si>
  <si>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RASGO LINEAR MECANIZADO EM ALVENARIA, PARA RAMAIS/ DISTRIBUIÇÃO DE INSTALAÇÕES HIDRÁULICAS, DIÂMETROS MENORES OU IGUAIS A 40 MM. AF_09/2023</t>
  </si>
  <si>
    <t>RASGO LINEAR MECANIZADO EM ALVENARIA, PARA RAMAIS/ DISTRIBUIÇÃO DE INSTALAÇÕES HIDRÁULICAS, DIÂMETROS MAIORES QUE 40 MM E MENORES OU IGUAIS A 75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</si>
  <si>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</si>
  <si>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</si>
  <si>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</si>
  <si>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</si>
  <si>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</si>
  <si>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</si>
  <si>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DRAGAGEM DE MATERIAIS DE 1A CATEGORIA E COMPOSTOS ORGÂNICOS E INORGÂNICOS COM RETROESCAVADEIRA (CAÇAMBA: 0,26 M3/88 HP). AF_03/2024</t>
  </si>
  <si>
    <t>DRAGAGEM DE MATERIAIS DE 1A CATEGORIA E COMPOSTOS ORGÂNICOS E INORGÂNICOS COM ESCAVADEIRA HIDRÁULICA (CAÇAMBA: 0,80 M3/111 HP). AF_03/2024</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</si>
  <si>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</si>
  <si>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</si>
  <si>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</si>
  <si>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MANUAL PARA BLOCO DE COROAMENTO OU SAPATA (INCLUINDO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</si>
  <si>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</si>
  <si>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</si>
  <si>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</si>
  <si>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</si>
  <si>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FABRICAÇÃO, MONTAGEM E DESMONTAGEM DE FÔRMA PARA BLOCO DE COROAMENTO, EM MADEIRA SERRADA, E=25 MM, 1 UTILIZAÇÃO. AF_01/2024</t>
  </si>
  <si>
    <t>DESMONTE DE MATERIAL DE 3ª CATEGORIA (BLOCOS DE ROCHAS OU MATACOS), COM MARTELETE PNEUMÁTICO MANUAL - EXCLUSIVE CARGA E TRANSPORTE. AF_03/2021</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</si>
  <si>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</si>
  <si>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</si>
  <si>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</si>
  <si>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</si>
  <si>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</si>
  <si>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</si>
  <si>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</si>
  <si>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</si>
  <si>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</si>
  <si>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</si>
  <si>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</si>
  <si>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</si>
  <si>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</si>
  <si>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</si>
  <si>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</si>
  <si>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</si>
  <si>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</si>
  <si>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MANUAL DE VALAS,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</si>
  <si>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</si>
  <si>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</si>
  <si>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</si>
  <si>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</si>
  <si>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</si>
  <si>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</si>
  <si>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</si>
  <si>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</si>
  <si>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</si>
  <si>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</si>
  <si>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COMPACTAÇÃO DE VALAS COM ROLO COMPRESSOR. AF_08/2023</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</si>
  <si>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</si>
  <si>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</si>
  <si>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</si>
  <si>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</si>
  <si>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</si>
  <si>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</si>
  <si>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</si>
  <si>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</si>
  <si>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</si>
  <si>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</si>
  <si>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</si>
  <si>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</si>
  <si>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</si>
  <si>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</si>
  <si>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</si>
  <si>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</si>
  <si>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</si>
  <si>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</si>
  <si>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</si>
  <si>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</si>
  <si>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</si>
  <si>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</si>
  <si>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</si>
  <si>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</si>
  <si>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</si>
  <si>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</si>
  <si>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</si>
  <si>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</si>
  <si>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</si>
  <si>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</si>
  <si>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</si>
  <si>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</si>
  <si>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</si>
  <si>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</si>
  <si>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</si>
  <si>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</si>
  <si>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</si>
  <si>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</si>
  <si>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</si>
  <si>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</si>
  <si>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</si>
  <si>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</si>
  <si>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</si>
  <si>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</si>
  <si>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</si>
  <si>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</si>
  <si>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</si>
  <si>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</si>
  <si>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</si>
  <si>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</si>
  <si>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</si>
  <si>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</si>
  <si>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</si>
  <si>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</si>
  <si>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</si>
  <si>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</si>
  <si>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</si>
  <si>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</si>
  <si>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PISO PODOTÁTIL DE ALERTA OU DIRECIONAL, DE CONCRETO, ASSENTADO SOBRE ARGAMASSA. AF_03/2024</t>
  </si>
  <si>
    <t>CONTRAPISO EM ARGAMASSA PRONTA, PREPARO MANUAL, APLICADO EM ÁREAS SECAS SOBRE LAJE, ADERIDO, ACABAMENTO NÃO REFORÇADO, ESPESSURA 2CM. AF_07/2021</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</si>
  <si>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</si>
  <si>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</si>
  <si>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</si>
  <si>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</si>
  <si>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</si>
  <si>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</si>
  <si>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</si>
  <si>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</si>
  <si>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</si>
  <si>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</si>
  <si>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</si>
  <si>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</si>
  <si>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</si>
  <si>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</si>
  <si>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</si>
  <si>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</si>
  <si>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</si>
  <si>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</si>
  <si>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</si>
  <si>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</si>
  <si>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EMBOÇO OU MASSA ÚNICA EM ARGAMASSA TRAÇO 1:2:8, PREPARO MANUAL, APLICADA MANUALMENTE EM SUPERFÍCIES EXTERNAS DA SACADA, ESPESSURA MAIOR OU IGUAL A 50 MM, SEM USO DE TELA METÁLICA DE REFORÇO CONTRA FISSURAÇÃO. AF_08/2022</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</si>
  <si>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</si>
  <si>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</si>
  <si>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</si>
  <si>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</si>
  <si>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</si>
  <si>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</si>
  <si>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</si>
  <si>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REVESTIMENTO DECORATIVO MONOCAMADA EXECUTADO COM EQUIPAMENTO DE PROJEÇÃO EM FACHADA DE UM EDIFÍCIO DE ALVENARIA ESTRUTURAL E ACABAMENTO TRAVERTINO. AF_03/2024</t>
  </si>
  <si>
    <t>MASSA ÚNICA, EM ARGAMASSA TRAÇO 1:2:8, PREPARO MECÂNICO, APLICADA MANUALMENTE EM TETO, E = 17,5MM, COM TALISCAS. AF_03/2024</t>
  </si>
  <si>
    <t>MASSA ÚNICA, EM ARGAMASSA TRAÇO 1:2:8, PREPARO MECÂNICO, APLICADA MANUALMENTE EM TETO, E = 10MM, COM TALISCAS. AF_03/2024</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</si>
  <si>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</si>
  <si>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</si>
  <si>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</si>
  <si>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</si>
  <si>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MASSA ÚNICA, EM ARGAMASSA TRAÇO 1:2:8, PREPARO MECÂNICO, APLICADA MANUALMENTE EM PAREDES INTERNAS DE AMBIENTES COM ÁREA MAIOR QUE 10M², E = 17,5MM, COM TALISCAS. AF_03/2024</t>
  </si>
  <si>
    <t>MASSA ÚNICA, EM ARGAMASSA TRAÇO 1:2:8, PREPARO MANUAL, APLICADA MANUALMENTE EM PAREDES INTERNAS DE AMBIENTES COM ÁREA MAIOR QUE 10M², E = 17,5MM, COM TALISCAS. AF_03/2024</t>
  </si>
  <si>
    <t>MASSA ÚNICA, EM ARGAMASSA INDUSTRIALIZADA, PREPARO MECÂNICO, APLICADA COM EQUIPAMENTO DE MISTURA E PROJEÇÃO DE ARGAMASSA EM PAREDES INTERNAS, E = 17,5MM, COM TALISCAS. AF_03/2024</t>
  </si>
  <si>
    <t>EMBOÇO, EM ARGAMASSA TRAÇO 1:2:8, PREPARO MANUAL, APLICADO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</si>
  <si>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</si>
  <si>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MANUAL, APLICADA MANUALMENTE EM PAREDES INTERNAS DE AMBIENTES COM PÉ-DIREITO DUPLO E ÁREA MAIOR QUE 10M², E = 17,5MM, COM TALISCAS. AF_03/2024</t>
  </si>
  <si>
    <t>EMBOÇO, EM ARGAMASSA TRAÇO 1:2:8, PREPARO MECÂNICO, APLICADO MANUALMENTE EM PAREDES INTERNAS DE AMBIENTES COM PÉ-DIREITO DUPLO E ÁREA MAIOR QUE 10M², E = 17,5MM,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</si>
  <si>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</si>
  <si>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ÁREA MAIOR QUE 10M², E = 10MM, COM TALISCAS. AF_03/2024</t>
  </si>
  <si>
    <t>MASSA ÚNICA, EM ARGAMASSA INDUSTRIALIZADA, PREPARO MECÂNICO, APLICADA COM EQUIPAMENTO DE MISTURA E PROJEÇÃO DE ARGAMASSA EM PAREDES INTERNAS, E = 10MM, COM TALISCAS. AF_03/2024</t>
  </si>
  <si>
    <t>EMBOÇO, EM ARGAMASSA TRAÇO 1:2:8, PREPARO MECÂNICO, APLICADO MANUALMENTE EM PAREDES INTERNAS DE AMBIENTES COM PÉ-DIREITO DUPLO E ÁREA MENOR QUE 5M², E = 17,5MM, COM TALISCAS. AF_03/2024</t>
  </si>
  <si>
    <t>EMBOÇO, EM ARGAMASSA TRAÇO 1:2:8, PREPARO MANUAL, APLICADO MANUALMENTE EM PAREDES INTERNAS DE AMBIENTES COM PÉ-DIREITO DUPLO E ÁREA MENOR QUE 5M², E = 17,5MM, COM TALISCAS. AF_03/2024</t>
  </si>
  <si>
    <t>MASSA ÚNICA, EM ARGAMASSA TRAÇO 1:2:8, PREPARO MECÂNICO, APLICADA MANUALMENTE EM PAREDES INTERNAS DE AMBIENTES COM PÉ-DIREITO DUPLO E ÁREA ENTRE 5M² E 10M², E = 17,5MM, COM TALISCAS. AF_03/2024</t>
  </si>
  <si>
    <t>MASSA ÚNICA, EM ARGAMASSA TRAÇO 1:2:8, PREPARO MANUAL, APLICADA MANUALMENTE EM PAREDES INTERNAS DE AMBIENTES COM PÉ-DIREITO DUPLO E ÁREA ENTRE 5M² E 10M², E = 17,5MM, COM TALISCAS. AF_03/2024</t>
  </si>
  <si>
    <t>EMBOÇO, EM ARGAMASSA TRAÇO 1:2:8, PREPARO MECÂNICO,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</si>
  <si>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</si>
  <si>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</si>
  <si>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10MM, COM TALISCAS. AF_03/2024</t>
  </si>
  <si>
    <t>MASSA ÚNICA, EM ARGAMASSA TRAÇO 1:2:8, PREPARO MECÂNICO,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</si>
  <si>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</si>
  <si>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</si>
  <si>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10MM, COM TALISCAS. AF_03/2024</t>
  </si>
  <si>
    <t>MASSA ÚNICA, EM ARGAMASSA TRAÇO 1:2:8, PREPARO MECÂNICO, APLICADA MANUALMENTE EM PAREDES INTERNAS DE AMBIENTES COM PÉ-DIREITO DUPLO ÁREA MAIOR QUE 10M², E = 10MM, COM TALISCAS. AF_03/2024</t>
  </si>
  <si>
    <t>MASSA ÚNICA, EM ARGAMASSA TRAÇO 1:2:8, PREPARO MANUAL, APLICADA MANUALMENTE EM PAREDES INTERNAS DE AMBIENTES COM PÉ-DIREITO DUPLO ÁREA MAIOR QUE 10M², E = 10MM, COM TALISCAS. AF_03/2024</t>
  </si>
  <si>
    <t>EMBOÇO, EM ARGAMASSA TRAÇO 1:2:8, PREPARO MECÂNICO,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</si>
  <si>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</si>
  <si>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</si>
  <si>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DE AMBIENTES COM PAREDES EM PÉ-DIREITO DUPLO, E = 10MM, COM TALISCAS. AF_03/2024</t>
  </si>
  <si>
    <t>REVESTIMENTO DECORATIVO MONOCAMADA EXECUTADO MANUALMENTE EM FACHADA DE UM EDIFÍCIO DE ESTRUTURA CONVENCIONAL E ACABAMENTO CHAPISCADO/FLOCADO. AF_03/2024</t>
  </si>
  <si>
    <t>REVESTIMENTO DECORATIVO MONOCAMADA EXECUTADO MANUALMENTE EM FACHADA DE UM EDIFÍCIO DE ALVENARIA ESTRUTURAL E ACABAMENTO CHAPISCADO/FLOCADO.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</si>
  <si>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</si>
  <si>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ALVENARIA ESTRUTURAL E ACABAMENTO CHAPISCADO/FLOCADO. AF_03/2024</t>
  </si>
  <si>
    <t>FORRO EM MADEIRA PINUS, PARA AMBIENTES RESIDENCIAIS, INCLUSIVE ESTRUTURA UNIDIRECIONAL DE FIXAÇÃO. AF_08/2023</t>
  </si>
  <si>
    <t>ACABAMENTOS PARA FORRO (RODA-FORRO EM MADEIRA PINUS). AF_08/2023</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</si>
  <si>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</si>
  <si>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</si>
  <si>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</si>
  <si>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</si>
  <si>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</si>
  <si>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</si>
  <si>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</si>
  <si>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</si>
  <si>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</si>
  <si>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</si>
  <si>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</si>
  <si>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</si>
  <si>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</si>
  <si>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TRANSPORTE HORIZONTAL MANUAL, DE CALHA QUADRADA NÚMERO 24 - CORTE 33 (UNIDADE: MXKM). AF_07/2019</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</si>
  <si>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</si>
  <si>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</si>
  <si>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</si>
  <si>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</si>
  <si>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</si>
  <si>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</si>
  <si>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</si>
  <si>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</si>
  <si>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</si>
  <si>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</si>
  <si>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</si>
  <si>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</si>
  <si>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</si>
  <si>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ESTRUTURAS DE CONCRETO ARMADO CONVENCIONAL. AF_03/2024</t>
  </si>
  <si>
    <t>PONTEIRAS DE PROTEÇÃO DE PONTAS E VERGALHÕES EXPOSTOS EM ALVENARIA ESTRUTURAL. AF_03/2024</t>
  </si>
  <si>
    <t>INSTALAÇÃO DE SINALIZADOR NOTURNO LED. AF_03/2024</t>
  </si>
  <si>
    <t>COLOCAÇÃO DE TELA EM ANDAIME FACHADEIRO. AF_03/2024</t>
  </si>
  <si>
    <t>MONTAGEM E DESMONTAGEM DE ANDAIME MODULAR FACHADEIRO, COM PISO METÁLICO, PARA EDIFÍCIOS COM MULTIPLOS PAVIMENTOS (EXCLUSIVE ANDAIME E LIMPEZA). AF_03/2024</t>
  </si>
  <si>
    <t>MONTAGEM E DESMONTAGEM DE ANDAIME TUBULAR TIPO "TORRE" (EXCLUSIVE ANDAIME E LIMPEZA). AF_03/2024</t>
  </si>
  <si>
    <t>MONTAGEM E DESMONTAGEM DE ANDAIME MULTIDIRECIONAL (EXCLUSIVE ANDAIME E LIMPEZA). AF_03/2024</t>
  </si>
  <si>
    <t>PROTEÇÃO DE PEDESTRES, INCLUSIVE MONTAGEM E DESMONTAGEM. AF_03/2024_PS</t>
  </si>
  <si>
    <t>PLATAFORMA DE PROTEÇÃO PRINCIPAL PARA ALVENARIA ESTRUTURAL PARA SER APOIADA EM ANDAIME, INCLUSIVE MONTAGEM E DESMONTAGEM. AF_03/2024</t>
  </si>
  <si>
    <t>ASCENSÃO E DESCIDA DE ELEVADOR DE CREMALHEIRA. AF_03/2024</t>
  </si>
  <si>
    <t>MONTAGEM E DESMONTAGEM DE MINI GRUA. AF_03/2024</t>
  </si>
  <si>
    <t>ASCENSÃO DE MINI GRUA. AF_03/2024</t>
  </si>
  <si>
    <t>MONTAGEM E DESMONTAGEM DE TRECHO INICIAL DE ELEVADOR DE CREMALHEIRA, CABINE SIMPLES - EXCLUSO FUNDAÇÕES. AF_03/2024</t>
  </si>
  <si>
    <t>MONTAGEM E DESMONTAGEM DE TRECHO INICIAL DE ELEVADOR DE CREMALHEIRA, CABINE DUPLA - EXCLUSO FUNDAÇÕES. AF_03/2024</t>
  </si>
  <si>
    <t>ASCENSÃO DE GRUA ASCENSIONAL. AF_03/2024</t>
  </si>
  <si>
    <t>MONTAGEM E DESMONTAGEM DO TRECHO INICIAL DE GRUA FIXA (ALTURA LIVRE) - EXCLUSO FUNDAÇÕES. AF_03/2024</t>
  </si>
  <si>
    <t>ASCENSÃO E DESCIDA DE GRUA FIXA. AF_03/2024</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</si>
  <si>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</si>
  <si>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</si>
  <si>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</si>
  <si>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</si>
  <si>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</si>
  <si>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</si>
  <si>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</si>
  <si>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</si>
  <si>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</si>
  <si>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</si>
  <si>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</si>
  <si>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</si>
  <si>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</si>
  <si>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</si>
  <si>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</si>
  <si>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</si>
  <si>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</si>
  <si>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</si>
  <si>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</si>
  <si>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</si>
  <si>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</si>
  <si>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</si>
  <si>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</si>
  <si>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</si>
  <si>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</si>
  <si>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</si>
  <si>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</si>
  <si>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</si>
  <si>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</si>
  <si>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</si>
  <si>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</si>
  <si>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</si>
  <si>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</si>
  <si>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</si>
  <si>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</si>
  <si>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</si>
  <si>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</si>
  <si>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</si>
  <si>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</si>
  <si>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</si>
  <si>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</si>
  <si>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</si>
  <si>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</si>
  <si>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</si>
  <si>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DEMOLIÇÃO DE PISO DE CONCRETO SIMPLES, DE FORMA MANUAL, SEM REAPROVEITAMENTO. AF_09/2023</t>
  </si>
  <si>
    <t>DEMOLIÇÃO DE PISO DE CONCRETO SIMPLES, DE FORMA MECANIZADA COM MARTELETE, SEM REAPROVEITAMENTO. AF_09/2023</t>
  </si>
  <si>
    <t>DEMOLIÇÃO DE ARGAMASSAS, DE FORMA DE FORMA MECANIZADA COM MARTELETE,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</si>
  <si>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</si>
  <si>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</si>
  <si>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</si>
  <si>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</si>
  <si>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</si>
  <si>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</si>
  <si>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SUPORTE METÁLICO OU DE MADEIRA PARA PLACAS DE SINALIZAÇÃO VIÁRIA, DE FORMA MANUAL, SEM REAPROVEITAMENTO. AF_09/2023</t>
  </si>
  <si>
    <t>REMOÇÃO DE PLACAS DE SINALIZAÇÃO VIÁRIA, DE FORMA MANUAL, SEM REAPROVEITAMENTO. AF_09/2023</t>
  </si>
  <si>
    <t>REMOÇÃO DE CERCAS E MOURÕES,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</si>
  <si>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</si>
  <si>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</si>
  <si>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REMOÇÃO CALHAS E RUFOS, DE FORMA MANUAL, SEM REAPROVEITAMENTO. AF_09/2023</t>
  </si>
  <si>
    <t>LOCAÇÃO COM CAVALETE COM ALTURA DE 1,00 M - 2 UTILIZAÇÕES. AF_03/2024</t>
  </si>
  <si>
    <t>LOCAÇÃO COM CAVALETE COM ALTURA DE 0,50 M - 2 UTILIZAÇÕES. AF_03/2024</t>
  </si>
  <si>
    <t>MARCAÇÃO DE PONTOS EM GABARITO OU CAVALETE. AF_03/2024</t>
  </si>
  <si>
    <t>LOCAÇÃO DE REDE DE ÁGUA OU ESGOTO. AF_03/2024</t>
  </si>
  <si>
    <t>LOCAÇÃO DE PRAÇAS EM PONTALETEAMENTO. AF_03/2024</t>
  </si>
  <si>
    <t>EXECUÇÃO DE LINHAS DE REFERÊNCIA EM GABARITO OU CAVALETE. AF_03/2024</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</si>
  <si>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</si>
  <si>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</si>
  <si>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</si>
  <si>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LIMPEZA MANUAL DE VEGETAÇÃO EM TERRENO COM ENXADA. AF_03/2024</t>
  </si>
  <si>
    <t>RAMPA DE ACESSIBILIDADE EM CONCRETO MOLDADO IN LOCO, EM CALÇADA NOVA COM LARGURA MAIOR OU IGUAL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</si>
  <si>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</si>
  <si>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</si>
  <si>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MENOR À 3,00 M, FCK 25MPA, COM PISO PODOTÁTIL. AF_03/2024</t>
  </si>
  <si>
    <t>LIMPEZA MECANIZADA DE CAMADA VEGETAL, VEGETAÇÃO E PEQUENAS ÁRVORES (DIÂMETRO DE TRONCO MENOR QUE 0,20 M), COM TRATOR DE ESTEIRAS.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</si>
  <si>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</si>
  <si>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</si>
  <si>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</si>
  <si>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</si>
  <si>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</si>
  <si>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</si>
  <si>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</si>
  <si>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</si>
  <si>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</si>
  <si>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</si>
  <si>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MOTORISTA DE VEÍCULO LEVE COM ENCARGOS COMPLEMENTARES</t>
  </si>
  <si>
    <t>01.01.13</t>
  </si>
  <si>
    <t>LAVABO</t>
  </si>
  <si>
    <t>TAPUME PADRÃO SUDECAP DE COMPENSADO 10MM COM BASE DE CONCRETO</t>
  </si>
  <si>
    <t>CONTAINER SIMPLES COM AR CONDICIONADO PARA ESCRITÓRIO</t>
  </si>
  <si>
    <t>CONTAINER COM SANITÁRIO E AR CONDICIONADO PARA ESCRITÓRIO</t>
  </si>
  <si>
    <t>INSTALAÇÕES DE MOBILIÁRIOS PARA CONTAINER TIPO ESCRITÓRIO COM SANITÁRIO</t>
  </si>
  <si>
    <t>INSTALAÇÕES DE MOBILIÁRIOS PARA CONTAINER TIPO REFEITÓRIO</t>
  </si>
  <si>
    <t>INSTALAÇÕES DE MOBILIÁRIOS PARA CONTAINER TIPO DEPÓSITO E FERRAMENTARIA COM LAVATÓRIO</t>
  </si>
  <si>
    <t>01.09.17</t>
  </si>
  <si>
    <t>INSTALAÇÕES DE MOBILIÁRIOS PARA CONTAINER TIPO ESCRITÓRIO SEM SANITÁRIO</t>
  </si>
  <si>
    <t>01.09.18</t>
  </si>
  <si>
    <t>CONTAINER VESTIÁRIO TIPO I</t>
  </si>
  <si>
    <t>01.09.19</t>
  </si>
  <si>
    <t>CONTAINER VESTIÁRIO TIPO II</t>
  </si>
  <si>
    <t>01.09.20</t>
  </si>
  <si>
    <t>CONTAINER VESTIÁRIO TIPO III</t>
  </si>
  <si>
    <t>01.09.21</t>
  </si>
  <si>
    <t>CONTAINER SIMPLES</t>
  </si>
  <si>
    <t>01.09.22</t>
  </si>
  <si>
    <t>CONTAINER COM LAVATÓRIO</t>
  </si>
  <si>
    <t>01.09.23</t>
  </si>
  <si>
    <t>CONTAINER COM SANITÁRIO</t>
  </si>
  <si>
    <t>01.09.24</t>
  </si>
  <si>
    <t>INSTALAÇÕES DE MOBILIÁRIOS PARA CONTAINER VESTIÁRIO TIPO I</t>
  </si>
  <si>
    <t>01.09.25</t>
  </si>
  <si>
    <t>INSTALAÇÕES DE MOBILIÁRIOS PARA CONTAINER VESTIÁRIO TIPO II</t>
  </si>
  <si>
    <t>01.09.26</t>
  </si>
  <si>
    <t>INSTALAÇÕES DE MOBILIÁRIOS PARA CONTAINER VESTIÁRIO TIPO III</t>
  </si>
  <si>
    <t>01.09.27</t>
  </si>
  <si>
    <t>CONTAINER PARA 2 VESTIÁRIOS E SANITÁRIOS</t>
  </si>
  <si>
    <t>01.13</t>
  </si>
  <si>
    <t>GERENCIAMENTO DE RESÍDUOS DA CONSTRUÇÃO CIVIL</t>
  </si>
  <si>
    <t>01.13.01</t>
  </si>
  <si>
    <t>BAIA SIMPLES PARA RESÍDUOS DA CONSTRUÇÃO CIVIL</t>
  </si>
  <si>
    <t>01.13.02</t>
  </si>
  <si>
    <t>BAIA DUPLA PARA RESÍDUOS DA CONSTRUÇÃO CIVIL</t>
  </si>
  <si>
    <t>01.13.03</t>
  </si>
  <si>
    <t>PLACA IDENTIFCAÇÃO RESÍDUOS-PGRCC, CONFORME RESOLUÇÃO CONAMA-RDC Nº 275/01,EM LONA (BANNER), (30X30)CM</t>
  </si>
  <si>
    <t>01.13.04</t>
  </si>
  <si>
    <t>01.13.05</t>
  </si>
  <si>
    <t>01.13.06</t>
  </si>
  <si>
    <t>FORNECIMENTO DE LONA REFORÇADA DE POLIETILENO PARA COBERTURA DE CAÇAMBA (4Mx4M), 600 MICRA</t>
  </si>
  <si>
    <t>01.13.07</t>
  </si>
  <si>
    <t>FORNECIMENTO DE BOMBONA BOCA LARGA PARA RESÍDUOS CLASSE B - 100 LITROS</t>
  </si>
  <si>
    <t>01.14</t>
  </si>
  <si>
    <t>SERVIÇOS AUXILIARES DE INSTALAÇÃO DE OBRA</t>
  </si>
  <si>
    <t>01.14.01</t>
  </si>
  <si>
    <t>01.14.02</t>
  </si>
  <si>
    <t>CONJUNTO MESA (130X60CM) E 2 BANCOS (130X40CM) EM MADEIRITE</t>
  </si>
  <si>
    <t>01.14.03</t>
  </si>
  <si>
    <t>BANCO (130X40CM) EM MADEIRITE, PARA VESTIARIO</t>
  </si>
  <si>
    <t>01.14.04</t>
  </si>
  <si>
    <t>MAPOTECA PARA PROJETO 1,40X1,10X1,40M E PEÇA 8X8 CM</t>
  </si>
  <si>
    <t>01.14.05</t>
  </si>
  <si>
    <t>01.14.32</t>
  </si>
  <si>
    <t>INSTALAÇAO HIDROSSANITÁRIA - LAVABO</t>
  </si>
  <si>
    <t>01.14.33</t>
  </si>
  <si>
    <t>INSTALAÇAO ELÉTRICA - LAVABO</t>
  </si>
  <si>
    <t>01.14.34</t>
  </si>
  <si>
    <t>TORRE PROVISÓRIA PARA CAIXA D'ÁGUA DE 1000L, H=4,00M</t>
  </si>
  <si>
    <t>ANDAIMES</t>
  </si>
  <si>
    <t>MONTAGEM DE ANDAIME FACHADEIRO ADP REF 97063</t>
  </si>
  <si>
    <t>DESMONTAGEM DE ANDAIME FACHADEIRO ADP REF 97063</t>
  </si>
  <si>
    <t>01.29.10</t>
  </si>
  <si>
    <t>ANDAIME METALICO TUBULAR, TIPO TORRE, L=1,0 ATE 1,5M E H=1,0 M COMPLETO</t>
  </si>
  <si>
    <t>MXMES</t>
  </si>
  <si>
    <t>01.29.11</t>
  </si>
  <si>
    <t>MONTAGEM DE ANDAIME DO TIPO TORRE ADP REF 97064</t>
  </si>
  <si>
    <t>01.29.12</t>
  </si>
  <si>
    <t>DESMONTAGEM DE ANDAIME DO TIPO TORRE ADP REF 97064</t>
  </si>
  <si>
    <t>03.01.08</t>
  </si>
  <si>
    <t xml:space="preserve">DESMATAMENTO, DESTOCAMENTO, TRANSPORTE ATÉ 50M E LIMPEZA MECANIZADA DO TERRENO COM RETROESCAVADEIRA </t>
  </si>
  <si>
    <t>03.03.03</t>
  </si>
  <si>
    <t xml:space="preserve">ESCAVAÇÃO MECÂNICA, INCLUSIVE TRANSPORTE ATÉ 50 M, COM RETROESCAVADEIRA EM MATERIAL DE 1ª CATEGORIA </t>
  </si>
  <si>
    <t>03.03.04</t>
  </si>
  <si>
    <t xml:space="preserve">ESCAVAÇÃO MECÂNICA, INCLUSIVE TRANSPORTE ATÉ 50 M, COM PÁ CARREGADEIRA EM MATERIAL DE 1ª CATEGORIA </t>
  </si>
  <si>
    <t>03.03.05</t>
  </si>
  <si>
    <t xml:space="preserve">ESCAVAÇÃO MECÂNICA, INCLUSIVE TRANSPORTE ATÉ 50 M, COM PÁ CARREGADEIRA EM MATERIAL DE 2ª CATEGORIA </t>
  </si>
  <si>
    <t>03.05.03</t>
  </si>
  <si>
    <t xml:space="preserve">ESCAVAÇÃO E CARGA MECANIZADA COM RETROESCAVADEIRA EM MATERIAL DE 1ª CATEGORIA  </t>
  </si>
  <si>
    <t>03.05.04</t>
  </si>
  <si>
    <t xml:space="preserve">ESCAVAÇÃO E CARGA MECANIZADA COM PÁ CARREGADEIRA EM MATERIAL DE 1ª CATEGORIA  </t>
  </si>
  <si>
    <t>03.05.05</t>
  </si>
  <si>
    <t xml:space="preserve">ESCAVAÇÃO E CARGA MECANIZADA COM PÁ CARREGADEIRA EM MATERIAL DE 2ª CATEGORIA  </t>
  </si>
  <si>
    <t>03.05.06</t>
  </si>
  <si>
    <t xml:space="preserve">ESCAVAÇÃO E CARGA MECANIZADA COM ESCAVADEIRA EM MATERIAL DE 1ª CATEGORIA  </t>
  </si>
  <si>
    <t>03.05.07</t>
  </si>
  <si>
    <t xml:space="preserve">ESCAVAÇÃO E CARGA MECANIZADA COM ESCAVADEIRA EM MATERIAL DE 2ª CATEGORIA  </t>
  </si>
  <si>
    <t>03.05.08</t>
  </si>
  <si>
    <t>ESCAVAÇÃO E CARGA MECANIZADA COM ESCAVADEIRA EM MATERIAL DE 1ª CATEGORIA EM VIAS URBANAS</t>
  </si>
  <si>
    <t>03.05.09</t>
  </si>
  <si>
    <t>ESCAVAÇÃO E CARGA MECANIZADA COM ESCAVADEIRA EM MATERIAL DE 2ª CATEGORIA EM VIAS URBANAS</t>
  </si>
  <si>
    <t>PREPARO DE FUNDO DE VALA COM LARGURA MENOR QUE 1,5 M, COM CAMADA DE AREIA, LANÇAMENTO MANUAL REF 101618</t>
  </si>
  <si>
    <t>03.26</t>
  </si>
  <si>
    <t xml:space="preserve">ESCAVAÇÃO DE APOIO ÀS FUNDAÇÕES </t>
  </si>
  <si>
    <t>03.26.01</t>
  </si>
  <si>
    <t xml:space="preserve">ESCAVAÇÃO MECANIZADA PARA BLOCO DE COROAMENTO OU SAPATA COM RETROESCAVADEIRA (INCLUINDO ESCAVAÇÃO PARA COLOCAÇÃO DE FORMAS) REF 96521   </t>
  </si>
  <si>
    <t>03.26.02</t>
  </si>
  <si>
    <t>ESCAVAÇÃO MECANIZADA PARA VIGA BALDRAME COM MINI ESCAVADEIRA (INCLUINDO ESCAVAÇÃO PARA COLOCAÇÃO DE FÔRMAS) REF 96525</t>
  </si>
  <si>
    <t>04.31.06</t>
  </si>
  <si>
    <t>ARRASAMENTO ESTACA DE CONCRETO ARMADO, D &lt;= 40CM COM EQUIPAMENTO ELÉTRICO REF 95601</t>
  </si>
  <si>
    <t>04.31.07</t>
  </si>
  <si>
    <t>ARRASAMENTO ESTACA DE CONCRETO ARMADO, D=41 A 60CM COM EQUIPAMENTO ELÉTRICO REF 95602</t>
  </si>
  <si>
    <t>04.31.08</t>
  </si>
  <si>
    <t>ARRASAMENTO DE ESTACA DE CONCRETO ARMADO, D=61 A 80CM COM EQUIPAMENTO ELÉTRICO REF 95603</t>
  </si>
  <si>
    <t>04.31.09</t>
  </si>
  <si>
    <t>ARRASAMENTO ESTACA DE CONCRETO ARMADO, D=81 A 100CM COM EQUIPAMENTO ELÉTRICO REF 95604</t>
  </si>
  <si>
    <t>04.31.10</t>
  </si>
  <si>
    <t>ARRASAMENTO ESTACA DE CONCRETO ARMADO, D=101 A 150 CM COM EQUIPAMENTO ELÉTRICO REF 95605</t>
  </si>
  <si>
    <t>FORNECIMENTO E COLOCAÇÃO DE TELA Q-196</t>
  </si>
  <si>
    <t>09.02</t>
  </si>
  <si>
    <t>TRATAMENTO DE JUNTA</t>
  </si>
  <si>
    <t>09.02.02</t>
  </si>
  <si>
    <t>TRATAMENTO DE JUNTA DE DILATAÇÃO COM TARUGO DE POLIETILENO E SELANTE PU (INCLUSO PREENCHIMENTO COM ESPUMA EXPANSIVA) REF 98575</t>
  </si>
  <si>
    <t>09.02.03</t>
  </si>
  <si>
    <t>TRATAMENTO DE JUNTA DE DILATAÇÃO COM MANTA ASFÁLTICA ADERIDA COM MAÇARICO REF 98576</t>
  </si>
  <si>
    <t>09.02.04</t>
  </si>
  <si>
    <t>TRATAMENTO DE JUNTA SERRADA COM TARUGO DE POLIETILENO E SELANTE À BASE DE SILICONE REF 98577</t>
  </si>
  <si>
    <t>REGULARIZAÇÃO DE SUPERFÍCIE COM ARGAMASSA TRAÇO 1:3, E = 3 CM</t>
  </si>
  <si>
    <t>09.04.03</t>
  </si>
  <si>
    <t>IMPERMEABILIZAÇÃO RÍGIDA</t>
  </si>
  <si>
    <t>09.07.06</t>
  </si>
  <si>
    <t>IMPERMEABILIZAÇÃO COM CIMENTO CRISTALIZANTE</t>
  </si>
  <si>
    <t>09.08</t>
  </si>
  <si>
    <t>IMPERMEABILIZAÇÃO FLEXÍVEL - MEMBRANA</t>
  </si>
  <si>
    <t>09.08.01</t>
  </si>
  <si>
    <t>IMPERMEABILIZAÇÃO COM MEMBRANA À BASE DE POLIURETANO, 2 DEMÃOS REF 98553</t>
  </si>
  <si>
    <t>09.08.02</t>
  </si>
  <si>
    <t>IMPERMEABILIZAÇÃO COM MEMBRANA À BASE DE RESINA ACRÍLICA, 3 DEMÃOS REF 98554</t>
  </si>
  <si>
    <t>09.08.03</t>
  </si>
  <si>
    <t>IMPERMEABILIZAÇÃO COM ARGAMASSA POLIMÉRICA, 3 DEMÃOS REF 98555</t>
  </si>
  <si>
    <t>09.08.04</t>
  </si>
  <si>
    <t>IMPERMEABILIZAÇÃO COM ARGAMASSA POLIMÉRICA, 4 DEMÃOS, REFORÇADA COM TELA DE POLIÉSTER  REF 98556</t>
  </si>
  <si>
    <t>09.08.05</t>
  </si>
  <si>
    <t>IMPERMEABILIZAÇÃO COM EMULSÃO ASFÁLTICA, 2 DEMÃOS REF 98557</t>
  </si>
  <si>
    <t>IMPERMEABILIZAÇÃO FLEXÍVEL - MANTA</t>
  </si>
  <si>
    <t>IMPERMEABILIZAÇÃO COM MANTA ASFÁLTICA, INCLUSIVE APLICAÇÃO DE PRIMER ASFÁLTICO, E = 3 MM REF 98546</t>
  </si>
  <si>
    <t>09.11.02</t>
  </si>
  <si>
    <t>IMPERMEABILIZAÇÃO COM MANTA ASFÁLTICA, DUAS CAMADAS, INCLUSIVE APLICAÇÃO DE PRIMER ASFÁLTICO, E = 3 MM E E = 4 MM REF 98547</t>
  </si>
  <si>
    <t>11.06</t>
  </si>
  <si>
    <t>ELETRODUTOS EMBUTIDOS - FORNECIMENTO E INSTALAÇÃO</t>
  </si>
  <si>
    <t>11.06.01</t>
  </si>
  <si>
    <t>ELETRODUTO CORRUGADO DE PVC NORMAL, DN 20MM (1/2"), INSTALADO EM FORRO REF 91831</t>
  </si>
  <si>
    <t>11.06.02</t>
  </si>
  <si>
    <t>ELETRODUTO CORRUGADO DE PVC NORMAL, DN 25MM (3/4"), INSTALADO EM FORRO REF 91834</t>
  </si>
  <si>
    <t>11.06.03</t>
  </si>
  <si>
    <t>ELETRODUTO CORRUGADO DE PVC NORMAL, DN 32MM (1"), INSTALADO EM FORRO REF 91836</t>
  </si>
  <si>
    <t>11.06.04</t>
  </si>
  <si>
    <t>ELETRODUTO CORRUGADO DE PVC REFORÇADO, DN 20MM (1/2"), INSTALADO EM FORRO REF 91833</t>
  </si>
  <si>
    <t>11.06.05</t>
  </si>
  <si>
    <t>ELETRODUTO CORRUGADO DE PVC REFORÇADO, DN 25MM (3/4"), INSTALADO EM FORRO REF 91835</t>
  </si>
  <si>
    <t>11.06.06</t>
  </si>
  <si>
    <t>ELETRODUTO CORRUGADO DE PVC REFORÇADO, DN 32MM (1"), INSTALADO EM FORRO REF 91837</t>
  </si>
  <si>
    <t>11.06.07</t>
  </si>
  <si>
    <t>ELETRODUTO CORRUGADO PEAD, DN 32MM (1"), INSTALADO EM FORRO REF 91838</t>
  </si>
  <si>
    <t>11.06.08</t>
  </si>
  <si>
    <t>ELETRODUTO CORRUGADO PEAD, DN 40MM (1 1/4"), INSTALADO EM FORRO REF 91840</t>
  </si>
  <si>
    <t>11.06.09</t>
  </si>
  <si>
    <t>ELETRODUTO RÍGIDO ROSCÁVEL, PVC, DN 20MM (1/2"), INSTALADO EM FORRO, INCLUSIVE CONEXÕES ADP REF 91862</t>
  </si>
  <si>
    <t>11.06.10</t>
  </si>
  <si>
    <t>ELETRODUTO RÍGIDO ROSCÁVEL, PVC, DN 25MM (3/4"), INSTALADO EM FORRO, INCLUSIVE CONEXÕES ADP REF 91863</t>
  </si>
  <si>
    <t>11.06.11</t>
  </si>
  <si>
    <t>ELETRODUTO RÍGIDO ROSCÁVEL, PVC, DN 32MM (1"), INSTALADO EM FORRO, INCLUSIVE CONEXÕES ADP REF 91864</t>
  </si>
  <si>
    <t>11.06.12</t>
  </si>
  <si>
    <t>ELETRODUTO RÍGIDO ROSCÁVEL, PVC, DN 40MM (1 1/4"), INSTALADO EM FORRO, INCLUSIVE CONEXÕES ADP REF 91865</t>
  </si>
  <si>
    <t>11.06.13</t>
  </si>
  <si>
    <t>ELETRODUTO CORRUGADO DE PVC NORMAL, DN 20MM (1/2"), INSTALADO EM LAJE REF 91842</t>
  </si>
  <si>
    <t>11.06.14</t>
  </si>
  <si>
    <t>ELETRODUTO CORRUGADO DE PVC NORMAL, DN 25MM (3/4"), INSTALADO EM LAJE REF 91844</t>
  </si>
  <si>
    <t>11.06.15</t>
  </si>
  <si>
    <t>ELETRODUTO CORRUGADO DE PVC NORMAL, DN 32MM (1"), INSTALADO EM LAJE REF 91846</t>
  </si>
  <si>
    <t>11.06.16</t>
  </si>
  <si>
    <t>ELETRODUTO CORRUGADO DE PVC REFORÇADO, DN 20MM (1/2"), INSTALADO EM LAJE REF 91843</t>
  </si>
  <si>
    <t>11.06.17</t>
  </si>
  <si>
    <t>ELETRODUTO CORRUGADO DE PVC REFORÇADO, DN 25MM (3/4"), INSTALADO EM LAJE REF 91845</t>
  </si>
  <si>
    <t>11.06.18</t>
  </si>
  <si>
    <t>ELETRODUTO CORRUGADO DE PVC REFORÇADO, DN 32MM (1"), INSTALADO EM LAJE REF 91847</t>
  </si>
  <si>
    <t>11.06.19</t>
  </si>
  <si>
    <t>ELETRODUTO CORRUGADO PEAD, DN 32MM (1"), INSTALADO EM LAJE REF 91848</t>
  </si>
  <si>
    <t>11.06.20</t>
  </si>
  <si>
    <t>ELETRODUTO CORRUGADO PEAD, DN 40MM (1 1/4"), INSTALADO EM LAJE REF 91850</t>
  </si>
  <si>
    <t>11.06.21</t>
  </si>
  <si>
    <t>ELETRODUTO RÍGIDO ROSCÁVEL, PVC, DN 20MM (1/2"), INSTALADO EM LAJE, INCLUSIVE CONEXÕES ADP REF 91866</t>
  </si>
  <si>
    <t>11.06.22</t>
  </si>
  <si>
    <t>ELETRODUTO RÍGIDO ROSCÁVEL, PVC, DN 25MM (3/4"), INSTALADO EM LAJE, INCLUSIVE CONEXÕES ADP REF 91867</t>
  </si>
  <si>
    <t>11.06.23</t>
  </si>
  <si>
    <t>ELETRODUTO RÍGIDO ROSCÁVEL, PVC, DN 32MM (1"), INSTALADO EM LAJE, INCLUSIVE CONEXÕES ADP REF 91868</t>
  </si>
  <si>
    <t>11.06.24</t>
  </si>
  <si>
    <t>ELETRODUTO RÍGIDO ROSCÁVEL, PVC, DN 40MM (1 1/4"), INSTALADO EM LAJE, INCLUSIVE CONEXÕES ADP REF 91869</t>
  </si>
  <si>
    <t>11.06.25</t>
  </si>
  <si>
    <t>ELETRODUTO CORRUGADO DE PVC NORMAL, DN 20MM (1/2"), INSTALADO EM PAREDE REF 91852</t>
  </si>
  <si>
    <t>11.06.26</t>
  </si>
  <si>
    <t>ELETRODUTO CORRUGADO DE PVC NORMAL, DN 25MM (3/4"), INSTALADO EM PAREDE REF 91854</t>
  </si>
  <si>
    <t>11.06.27</t>
  </si>
  <si>
    <t>ELETRODUTO CORRUGADO DE PVC NORMAL, DN 32MM (1"), INSTALADO EM PAREDE REF 91856</t>
  </si>
  <si>
    <t>11.06.28</t>
  </si>
  <si>
    <t>ELETRODUTO CORRUGADO DE PVC REFORÇADO, DN 20MM (1/2"), INSTALADO EM PAREDE REF 91853</t>
  </si>
  <si>
    <t>11.06.29</t>
  </si>
  <si>
    <t>ELETRODUTO CCORRUGADO DE PVC REFORÇADO, DN 25MM (3/4"), INSTALADO EM PAREDE REF 91855</t>
  </si>
  <si>
    <t>11.06.30</t>
  </si>
  <si>
    <t>ELETRODUTO CORRUGADO DE PVC REFORÇADO, DN 32MM (1"), INSTALADO EM PAREDE REF 91857</t>
  </si>
  <si>
    <t>11.06.31</t>
  </si>
  <si>
    <t>ELETRODUTO CORRUGADO PEAD, DN 32MM (1"), INSTALADO EM PAREDE REF 91858</t>
  </si>
  <si>
    <t>11.06.32</t>
  </si>
  <si>
    <t>ELETRODUTO CORRUGADO PEAD, DN 40MM (1 1/4"), INSTALADO EM PAREDE REF 91860</t>
  </si>
  <si>
    <t>11.06.33</t>
  </si>
  <si>
    <t>ELETRODUTO RÍGIDO ROSCÁVEL, PVC, DN 20MM (1/2"), INSTALADO EM PAREDE, INCLUSIVE CONEXÕES ADP REF 91870</t>
  </si>
  <si>
    <t>11.06.34</t>
  </si>
  <si>
    <t>ELETRODUTO RÍGIDO ROSCÁVEL, PVC, DN 25MM (3/4"), INSTALADO EM PAREDE, INCLUSIVE CONEXÕES ADP REF 91871</t>
  </si>
  <si>
    <t>11.06.35</t>
  </si>
  <si>
    <t>ELETRODUTO RÍGIDO ROSCÁVEL, PVC, DN 32MM (1"), INSTALADO EM PAREDE, INCLUSIVE CONEXÕES ADP REF 91872</t>
  </si>
  <si>
    <t>11.06.36</t>
  </si>
  <si>
    <t>ELETRODUTO RÍGIDO ROSCÁVEL, PVC, DN 40MM (1 1/4"), INSTALADO EM PAREDE, INCLUSIVE CONEXÕES ADP REF 91873</t>
  </si>
  <si>
    <t>11.06.37</t>
  </si>
  <si>
    <t>FIXAÇÃO DE TUBOS DIÂMETROS MENORES OU IGUAIS A 40 MM REF 91170</t>
  </si>
  <si>
    <t>11.07</t>
  </si>
  <si>
    <t>ELETRODUTOS APARENTES - FORNECIMENTO E INSTALAÇÃO</t>
  </si>
  <si>
    <t>11.07.01</t>
  </si>
  <si>
    <t>ELETRODUTO RÍGIDO SOLDÁVEL, PVC, DN 20MM (1/2"), APARENTE, INCLUSIVE CONEXÕES ADP REF 95726</t>
  </si>
  <si>
    <t>11.07.02</t>
  </si>
  <si>
    <t>ELETRODUTO RÍGIDO SOLDÁVEL, PVC, DN 25MM (3/4"), APARENTE, INCLUSIVE CONEXÕES ADP REF 95727</t>
  </si>
  <si>
    <t>11.07.03</t>
  </si>
  <si>
    <t>ELETRODUTO RÍGIDO SOLDÁVEL, PVC, DN 32MM (1"), APARENTE, INCLUSIVE CONEXÕES ADP REF 95728</t>
  </si>
  <si>
    <t>11.07.04</t>
  </si>
  <si>
    <t>ELETRODUTO RÍGIDO, AÇO GALVANIZADO A QUENTE, PESADO, DN 20MM (3/4"), APARENTE, INCLUSIVE CONEXÕES ADP REF 104406</t>
  </si>
  <si>
    <t>11.07.05</t>
  </si>
  <si>
    <t>ELETRODUTO RÍGIDO, AÇO GALVANIZADO A QUENTE, PESADO, DN 25MM (1"), APARENTE, INCLUSIVE CONEXÕES ADP REF 104407</t>
  </si>
  <si>
    <t>11.07.06</t>
  </si>
  <si>
    <t>ELETRODUTO RÍGIDO, AÇO GALVANIZADO A QUENTE, PESADO, DN 32MM (1 1/4"), APARENTE, INCLUSIVE CONEXÕES ADP REF 104408</t>
  </si>
  <si>
    <t>11.07.07</t>
  </si>
  <si>
    <t>ELETRODUTO RÍGIDO, AÇO GALVANIZADO A QUENTE, PESADO, DN 40MM (1 1/2"), APARENTE, INCLUSIVE CONEXÕES ADP REF 104409</t>
  </si>
  <si>
    <t>11.08</t>
  </si>
  <si>
    <t>ELETRODUTOS ENTERRADOS - FORNECIMENTO E INSTALAÇÃO</t>
  </si>
  <si>
    <t>11.08.01</t>
  </si>
  <si>
    <t>ELETRODUTO CORRUGADO, PEAD, DN 50MM (1 1/2"), ENTERRADO REF 97667</t>
  </si>
  <si>
    <t>11.08.02</t>
  </si>
  <si>
    <t>ELETRODUTO CORRUGADO, PEAD, DN 63MM (2"), ENTERRADO REF 97668</t>
  </si>
  <si>
    <t>11.08.03</t>
  </si>
  <si>
    <t>ELETRODUTO CORRUGADO, PEAD, DN 90MM (3"), ENTERRADO REF 97669</t>
  </si>
  <si>
    <t>11.08.04</t>
  </si>
  <si>
    <t>ELETRODUTO CORRUGADO, PEAD, DN 110MM (4"), ENTERRADO REF 97670</t>
  </si>
  <si>
    <t>11.11.77</t>
  </si>
  <si>
    <t>ELETROCALHA LISA OU PERFURADA - 100X50MM (LXH), INCLUSIVE TAMPA, EMENDA E SUPORTE REF 97238</t>
  </si>
  <si>
    <t>11.11.78</t>
  </si>
  <si>
    <t>ELETROCALHA LISA OU PERFURADA - 200X50MM (LXH), INCLUSIVE TAMPA, EMENDA E SUPORTE REF 97241</t>
  </si>
  <si>
    <t>11.11.79</t>
  </si>
  <si>
    <t>ELETROCALHA LISA OU PERFURADA - 400X50MM (LXH), INCLUSIVE TAMPA, EMENDA E SUPORTE REF 97244</t>
  </si>
  <si>
    <t>11.11.80</t>
  </si>
  <si>
    <t>EMENDA PARA ELETROCALHA LISA OU PERFURADA - 100X50MM (LXH) REF 97251</t>
  </si>
  <si>
    <t>11.11.81</t>
  </si>
  <si>
    <t>EMENDA PARA ELETROCALHA LISA OU PERFURADA - 200X50MM (LXH) REF 97258</t>
  </si>
  <si>
    <t>11.11.82</t>
  </si>
  <si>
    <t>EMENDA PARA ELETROCALHA LISA OU PERFURADA - 400X50MM (LXH) REF 97263</t>
  </si>
  <si>
    <t>11.11.83</t>
  </si>
  <si>
    <t>SUPORTE PARA ELETROCALHA LISA OU PERFURADA REF 96562</t>
  </si>
  <si>
    <t>11.11.84</t>
  </si>
  <si>
    <t>CURVA OU COTOVELO HORIZONTAL OU VERTICAL 90° PARA ELETROCALHA 100X50MM (LXH), COM TAMPA REF 97278</t>
  </si>
  <si>
    <t>11.11.85</t>
  </si>
  <si>
    <t>CURVA OU COTOVELO HORIZONTAL OU VERTICAL 90° PARA ELETROCALHA 200X50MM (LXH), COM TAMPA REF 97289</t>
  </si>
  <si>
    <t>11.11.86</t>
  </si>
  <si>
    <t>CURVA OU COTOVELO HORIZONTAL OU VERTICAL 90° PARA ELETROCALHA 400X50MM (LXH), COM TAMPA REF 97296</t>
  </si>
  <si>
    <t>11.11.87</t>
  </si>
  <si>
    <t>DERIVAÇÃO "T" HORIZONTAL 90° PARA ELETROCALHA 100X50MM (LXH), COM TAMPA REF 97315</t>
  </si>
  <si>
    <t>11.11.88</t>
  </si>
  <si>
    <t>DERIVAÇÃO "T" HORIZONTAL 90° PARA ELETROCALHA 200X50MM (LXH), COM TAMPA REF 97318</t>
  </si>
  <si>
    <t>11.11.89</t>
  </si>
  <si>
    <t>DERIVAÇÃO "T" HORIZONTAL 90° PARA ELETROCALHA 400X50MM (LXH), COM TAMPA REF 97321</t>
  </si>
  <si>
    <t>CAIXA DE PASSAGEM, DE EMBUTIR, DE PVC, CPE-20 OU EQUIVALENTE</t>
  </si>
  <si>
    <t>CAIXA DE PASSAGEM, DE EMBUTIR, DE PVC, CPE-30 OU EQUIVALENTE</t>
  </si>
  <si>
    <t>CAIXA DE PASSAGEM METÁLICA PARA PISO 200X200X100MM</t>
  </si>
  <si>
    <t>CAIXA DE PASSAGEM METÁLICA PARA PISO 300X300X120MM</t>
  </si>
  <si>
    <t>CAIXA DE PASSAGEM EM ALVENARIA DE TIJOLO MACIÇO, TIPO ZA, PARA PASSEIO, COM TAMPA ARTICULADA 28X28X40CM - PADRÃO CEMIG</t>
  </si>
  <si>
    <t>CAIXA DE PASSAGEM EM ALVENARIA DE TIJOLO MACIÇO, TIPO ZB, PARA PASSEIO, COM TAMPA ARTICULADA 52X44X70CM - PADRÃO CEMIG</t>
  </si>
  <si>
    <t>CAIXA DE PASSAGEM PRÉ MOLDADA DE CONCRETO, TIPO ZC, PARA PASSEIO, COM TAMPA ARTICULADA 77X67X90CM - PADRÃO CEMIG</t>
  </si>
  <si>
    <t>11.14.53</t>
  </si>
  <si>
    <t>CAIXA DE PASSAGEM PARA ELÉTRICA, PRÉ MOLDADA DE CONCRETO, 30X30X30CM, COM FUNDO DE BRITA E TAMPA DE CONCRETO ADP REF 97881</t>
  </si>
  <si>
    <t>11.14.60</t>
  </si>
  <si>
    <t>11.14.61</t>
  </si>
  <si>
    <t>CAIXA DE PASSAGEM DE PVC, RETANGULAR, DE EMBUTIR, 4"X2" REF 91941</t>
  </si>
  <si>
    <t>11.14.62</t>
  </si>
  <si>
    <t>CAIXA DE PASSAGEM METÁLICA, QUADRADA, DE EMBUTIR, 4"X4" REF 92872</t>
  </si>
  <si>
    <t>11.14.63</t>
  </si>
  <si>
    <t>CAIXA DE PASSAGEM DE PVC, QUADRADA, DE EMBUTIR, 4"X4" REF 91944</t>
  </si>
  <si>
    <t>11.14.64</t>
  </si>
  <si>
    <t>CAIXA DE PASSAGEM METÁLICA, OCTOGONAL, DE EMBUTIR EM LAJE, 4"X4" REF 92865</t>
  </si>
  <si>
    <t>11.14.65</t>
  </si>
  <si>
    <t>CAIXA DE PASSAGEM PVC, OCTOGONAL, DE EMBUTIR EM LAJE, 4"X4" REF 91936</t>
  </si>
  <si>
    <t>11.14.66</t>
  </si>
  <si>
    <t>CONDULETE APARENTE DE ALUMÍNIO, TIPO C, PARA ELETRODUTO DE AÇO GALVANIZADO DN 20 MM (3/4'') REF 95778</t>
  </si>
  <si>
    <t>11.14.67</t>
  </si>
  <si>
    <t>CONDULETE APARENTE DE ALUMÍNIO, TIPO C, PARA ELETRODUTO DE AÇO GALVANIZADO DN 25 MM (1'') REF 95781</t>
  </si>
  <si>
    <t>11.14.68</t>
  </si>
  <si>
    <t>CONDULETE APARENTE DE ALUMÍNIO, TIPO C, PARA ELETRODUTO DE AÇO GALVANIZADO DN 32 MM (1 1/4'') REF 95784</t>
  </si>
  <si>
    <t>11.14.69</t>
  </si>
  <si>
    <t>CONDULETE APARENTE DE PVC, TIPO C, PARA ELETRODUTO DE PVC SOLDÁVEL DN 20 MM (1/2'') REF 104401</t>
  </si>
  <si>
    <t>11.14.70</t>
  </si>
  <si>
    <t>CONDULETE APARENTE DE PVC, TIPO C, PARA ELETRODUTO DE PVC SOLDÁVEL DN 25 MM (3/4'') REF 104402</t>
  </si>
  <si>
    <t>11.14.71</t>
  </si>
  <si>
    <t>CONDULETE APARENTE DE PVC, TIPO C, PARA ELETRODUTO DE PVC SOLDÁVEL DN 32 MM (1'') REF 104403</t>
  </si>
  <si>
    <t>ORGANIZADOR DE CABOS 1U</t>
  </si>
  <si>
    <t>PATCH PAINEL 24 PORTAS CATEG.5E MAXITELECOM OU EQUIVALENTE</t>
  </si>
  <si>
    <t>PATCH PAINEL 48 PORTAS CATEG.5E MAXITELECOM OU EQUIVALENTE</t>
  </si>
  <si>
    <t>FORNECIMENTO DE ALICATE PEQUENO Z-200 PARA UTILIZAÇÃO EM MOLDE DE SOLDA EXOTÉRMICA</t>
  </si>
  <si>
    <t>PISO DE BORRACHA RECICLADA COR PRETA (PLAYGROUND) 50x50CM 15MM</t>
  </si>
  <si>
    <t>15.25.27</t>
  </si>
  <si>
    <t>PISO EM BORRACHA MONOLÍTICA, 70MM, BASE PRETA 60MM E CAMADA PIGMENTADA 10MM</t>
  </si>
  <si>
    <t>CERCAS</t>
  </si>
  <si>
    <t>18.74.08</t>
  </si>
  <si>
    <t>CERCA PEÇA 5X5 CADA 2,00M E 5 FIOS ARAME GALVANIZADO</t>
  </si>
  <si>
    <t>ARGAMASSA DE CIMENTO E AREIA 1:3 COM ADITIVO IMPERMEABILIZANTE ADAPTADO REF 100475</t>
  </si>
  <si>
    <t>43.01.02</t>
  </si>
  <si>
    <t>MARCO DE CONCRETO 10CM DE TOPO X 15CM BASE X 50CM ALTURA</t>
  </si>
  <si>
    <t>43.01.10</t>
  </si>
  <si>
    <t>COMPUTADOR COM SOFTWARES (AUTOCAD, OFFICE)</t>
  </si>
  <si>
    <t>50.20.09</t>
  </si>
  <si>
    <t>50.20.10</t>
  </si>
  <si>
    <t>50.20.11</t>
  </si>
  <si>
    <t>50.20.12</t>
  </si>
  <si>
    <t>50.43</t>
  </si>
  <si>
    <t>50.43.01</t>
  </si>
  <si>
    <t xml:space="preserve">CHP - TERRÔMETRO 20 KO E RESISTIVIDADE DO SOLO </t>
  </si>
  <si>
    <t>50.43.02</t>
  </si>
  <si>
    <t xml:space="preserve">CHI - TERRÔMETRO 20 KO E RESISTIVIDADE DO SOLO </t>
  </si>
  <si>
    <t>Corte</t>
  </si>
  <si>
    <t>Reaterro</t>
  </si>
  <si>
    <t>TICKET DE EMPRESTIMO DE JAZIDA INCLUINDO TRANSPORTE</t>
  </si>
  <si>
    <t>M²</t>
  </si>
  <si>
    <t>M³</t>
  </si>
  <si>
    <t>Peso (t)</t>
  </si>
  <si>
    <t>DRENAGEM PROFUNDA E SUPERFICIAL</t>
  </si>
  <si>
    <t>SINALIZAÇÃO VERTICAL</t>
  </si>
  <si>
    <t>SINALIZAÇÃO HORIZONTAL</t>
  </si>
  <si>
    <t>OBRAS COMPLEMENTARES</t>
  </si>
  <si>
    <t>VIGAS LONGARINAS</t>
  </si>
  <si>
    <t>Preço Unitário (R$)</t>
  </si>
  <si>
    <t>M0003</t>
  </si>
  <si>
    <t>M0004</t>
  </si>
  <si>
    <t>M0005</t>
  </si>
  <si>
    <t>M0006</t>
  </si>
  <si>
    <t>M0007</t>
  </si>
  <si>
    <t>M0008</t>
  </si>
  <si>
    <t>M0009</t>
  </si>
  <si>
    <t>M0010</t>
  </si>
  <si>
    <t>M0011</t>
  </si>
  <si>
    <t>M0012</t>
  </si>
  <si>
    <t>M0013</t>
  </si>
  <si>
    <t>M0014</t>
  </si>
  <si>
    <t>M0015</t>
  </si>
  <si>
    <t>M0016</t>
  </si>
  <si>
    <t>M0017</t>
  </si>
  <si>
    <t>M0018</t>
  </si>
  <si>
    <t>M0019</t>
  </si>
  <si>
    <t>M0020</t>
  </si>
  <si>
    <t>M0021</t>
  </si>
  <si>
    <t>M0025</t>
  </si>
  <si>
    <t>M0026</t>
  </si>
  <si>
    <t>M0028</t>
  </si>
  <si>
    <t>M0029</t>
  </si>
  <si>
    <t>M0030</t>
  </si>
  <si>
    <t>M0032</t>
  </si>
  <si>
    <t>M0035</t>
  </si>
  <si>
    <t>M0039</t>
  </si>
  <si>
    <t>M0041</t>
  </si>
  <si>
    <t>M0042</t>
  </si>
  <si>
    <t>M0043</t>
  </si>
  <si>
    <t>M0044</t>
  </si>
  <si>
    <t>M0045</t>
  </si>
  <si>
    <t>M0046</t>
  </si>
  <si>
    <t>M0047</t>
  </si>
  <si>
    <t>M0048</t>
  </si>
  <si>
    <t>M0049</t>
  </si>
  <si>
    <t>M0050</t>
  </si>
  <si>
    <t>M0051</t>
  </si>
  <si>
    <t>M0052</t>
  </si>
  <si>
    <t>M0053</t>
  </si>
  <si>
    <t>M0054</t>
  </si>
  <si>
    <t>M0055</t>
  </si>
  <si>
    <t>M0056</t>
  </si>
  <si>
    <t>M0057</t>
  </si>
  <si>
    <t>M0058</t>
  </si>
  <si>
    <t>M0059</t>
  </si>
  <si>
    <t>M0060</t>
  </si>
  <si>
    <t>M0065</t>
  </si>
  <si>
    <t>M0066</t>
  </si>
  <si>
    <t>M0067</t>
  </si>
  <si>
    <t>M0068</t>
  </si>
  <si>
    <t>M0069</t>
  </si>
  <si>
    <t>M0071</t>
  </si>
  <si>
    <t>M0072</t>
  </si>
  <si>
    <t>M0073</t>
  </si>
  <si>
    <t>M0074</t>
  </si>
  <si>
    <t>M0075</t>
  </si>
  <si>
    <t>M0076</t>
  </si>
  <si>
    <t>M0080</t>
  </si>
  <si>
    <t>M0081</t>
  </si>
  <si>
    <t>M0082</t>
  </si>
  <si>
    <t>M0083</t>
  </si>
  <si>
    <t>M0084</t>
  </si>
  <si>
    <t>M0085</t>
  </si>
  <si>
    <t>M0086</t>
  </si>
  <si>
    <t>M0087</t>
  </si>
  <si>
    <t>M0088</t>
  </si>
  <si>
    <t>M0089</t>
  </si>
  <si>
    <t>M0091</t>
  </si>
  <si>
    <t>M0092</t>
  </si>
  <si>
    <t>M0093</t>
  </si>
  <si>
    <t>M0094</t>
  </si>
  <si>
    <t>M0098</t>
  </si>
  <si>
    <t>M0099</t>
  </si>
  <si>
    <t>ISF</t>
  </si>
  <si>
    <t>M0100</t>
  </si>
  <si>
    <t>M0101</t>
  </si>
  <si>
    <t>M0102</t>
  </si>
  <si>
    <t>M0103</t>
  </si>
  <si>
    <t>M0104</t>
  </si>
  <si>
    <t>M0105</t>
  </si>
  <si>
    <t>M0106</t>
  </si>
  <si>
    <t>M0107</t>
  </si>
  <si>
    <t>M0108</t>
  </si>
  <si>
    <t>M0109</t>
  </si>
  <si>
    <t>M0110</t>
  </si>
  <si>
    <t>M0111</t>
  </si>
  <si>
    <t>M0112</t>
  </si>
  <si>
    <t>M0113</t>
  </si>
  <si>
    <t>M0114</t>
  </si>
  <si>
    <t>M0115</t>
  </si>
  <si>
    <t>M0116</t>
  </si>
  <si>
    <t>M0117</t>
  </si>
  <si>
    <t>M0118</t>
  </si>
  <si>
    <t>M0119</t>
  </si>
  <si>
    <t>M0120</t>
  </si>
  <si>
    <t>M0121</t>
  </si>
  <si>
    <t>M0122</t>
  </si>
  <si>
    <t>M0123</t>
  </si>
  <si>
    <t>M0124</t>
  </si>
  <si>
    <t>M0125</t>
  </si>
  <si>
    <t>M0126</t>
  </si>
  <si>
    <t>M0127</t>
  </si>
  <si>
    <t>M0128</t>
  </si>
  <si>
    <t>M0129</t>
  </si>
  <si>
    <t>M0130</t>
  </si>
  <si>
    <t>M0131</t>
  </si>
  <si>
    <t>M0132</t>
  </si>
  <si>
    <t>M0133</t>
  </si>
  <si>
    <t>M0134</t>
  </si>
  <si>
    <t>M0135</t>
  </si>
  <si>
    <t>M0136</t>
  </si>
  <si>
    <t>M0137</t>
  </si>
  <si>
    <t>M0138</t>
  </si>
  <si>
    <t>M0139</t>
  </si>
  <si>
    <t>M0140</t>
  </si>
  <si>
    <t>M0141</t>
  </si>
  <si>
    <t>M0142</t>
  </si>
  <si>
    <t>M0143</t>
  </si>
  <si>
    <t>M0145</t>
  </si>
  <si>
    <t>M0146</t>
  </si>
  <si>
    <t>M0148</t>
  </si>
  <si>
    <t>M0151</t>
  </si>
  <si>
    <t>M0152</t>
  </si>
  <si>
    <t>M0153</t>
  </si>
  <si>
    <t>M0156</t>
  </si>
  <si>
    <t>M0158</t>
  </si>
  <si>
    <t>M0160</t>
  </si>
  <si>
    <t>M0161</t>
  </si>
  <si>
    <t>M0162</t>
  </si>
  <si>
    <t>M0163</t>
  </si>
  <si>
    <t>M0164</t>
  </si>
  <si>
    <t>M0166</t>
  </si>
  <si>
    <t>M0167</t>
  </si>
  <si>
    <t>M0168</t>
  </si>
  <si>
    <t>M0169</t>
  </si>
  <si>
    <t>M0173</t>
  </si>
  <si>
    <t>M0178</t>
  </si>
  <si>
    <t>M0181</t>
  </si>
  <si>
    <t>M0184</t>
  </si>
  <si>
    <t>M0191</t>
  </si>
  <si>
    <t>M0192</t>
  </si>
  <si>
    <t>M0193</t>
  </si>
  <si>
    <t>M0194</t>
  </si>
  <si>
    <t>M0198</t>
  </si>
  <si>
    <t>M0199</t>
  </si>
  <si>
    <t>M0201</t>
  </si>
  <si>
    <t>M0202</t>
  </si>
  <si>
    <t>M0204</t>
  </si>
  <si>
    <t>CMCC</t>
  </si>
  <si>
    <t>M0217</t>
  </si>
  <si>
    <t>M0220</t>
  </si>
  <si>
    <t>M0222</t>
  </si>
  <si>
    <t>M0223</t>
  </si>
  <si>
    <t>M0224</t>
  </si>
  <si>
    <t>M0225</t>
  </si>
  <si>
    <t>M0229</t>
  </si>
  <si>
    <t>M0230</t>
  </si>
  <si>
    <t>M0231</t>
  </si>
  <si>
    <t>M0232</t>
  </si>
  <si>
    <t>M0233</t>
  </si>
  <si>
    <t>M0234</t>
  </si>
  <si>
    <t>M0235</t>
  </si>
  <si>
    <t>M0236</t>
  </si>
  <si>
    <t>M0237</t>
  </si>
  <si>
    <t>M0253</t>
  </si>
  <si>
    <t>M0254</t>
  </si>
  <si>
    <t>M0256</t>
  </si>
  <si>
    <t>M0257</t>
  </si>
  <si>
    <t>M0260</t>
  </si>
  <si>
    <t>M0264</t>
  </si>
  <si>
    <t>M0265</t>
  </si>
  <si>
    <t>M0266</t>
  </si>
  <si>
    <t>M0267</t>
  </si>
  <si>
    <t>M0268</t>
  </si>
  <si>
    <t>M0269</t>
  </si>
  <si>
    <t>M0284</t>
  </si>
  <si>
    <t>M0285</t>
  </si>
  <si>
    <t>M0286</t>
  </si>
  <si>
    <t>M0289</t>
  </si>
  <si>
    <t>M0290</t>
  </si>
  <si>
    <t>M0301</t>
  </si>
  <si>
    <t>M0310</t>
  </si>
  <si>
    <t>M0311</t>
  </si>
  <si>
    <t>M0312</t>
  </si>
  <si>
    <t>M0344</t>
  </si>
  <si>
    <t>M0345</t>
  </si>
  <si>
    <t>M0346</t>
  </si>
  <si>
    <t>M0347</t>
  </si>
  <si>
    <t>M0348</t>
  </si>
  <si>
    <t>M0349</t>
  </si>
  <si>
    <t>M0350</t>
  </si>
  <si>
    <t>M0351</t>
  </si>
  <si>
    <t>M0364</t>
  </si>
  <si>
    <t>M0365</t>
  </si>
  <si>
    <t>M0366</t>
  </si>
  <si>
    <t>M0395</t>
  </si>
  <si>
    <t>M0408</t>
  </si>
  <si>
    <t>M0409</t>
  </si>
  <si>
    <t>M0410</t>
  </si>
  <si>
    <t>M0411</t>
  </si>
  <si>
    <t>M0412</t>
  </si>
  <si>
    <t>M0413</t>
  </si>
  <si>
    <t>M0421</t>
  </si>
  <si>
    <t>M0424</t>
  </si>
  <si>
    <t>M0427</t>
  </si>
  <si>
    <t>M0428</t>
  </si>
  <si>
    <t>M0429</t>
  </si>
  <si>
    <t>M0434</t>
  </si>
  <si>
    <t>M0442</t>
  </si>
  <si>
    <t>M0443</t>
  </si>
  <si>
    <t>M0444</t>
  </si>
  <si>
    <t>M0445</t>
  </si>
  <si>
    <t>M0446</t>
  </si>
  <si>
    <t>M0447</t>
  </si>
  <si>
    <t>M0448</t>
  </si>
  <si>
    <t>M0450</t>
  </si>
  <si>
    <t>M0451</t>
  </si>
  <si>
    <t>M0452</t>
  </si>
  <si>
    <t>M0453</t>
  </si>
  <si>
    <t>M0454</t>
  </si>
  <si>
    <t>M0459</t>
  </si>
  <si>
    <t>M0467</t>
  </si>
  <si>
    <t>M0468</t>
  </si>
  <si>
    <t>M0469</t>
  </si>
  <si>
    <t>M0470</t>
  </si>
  <si>
    <t>M0471</t>
  </si>
  <si>
    <t>M0472</t>
  </si>
  <si>
    <t>M0481</t>
  </si>
  <si>
    <t>M0502</t>
  </si>
  <si>
    <t>M0505</t>
  </si>
  <si>
    <t>M0506</t>
  </si>
  <si>
    <t>M0511</t>
  </si>
  <si>
    <t>M0512</t>
  </si>
  <si>
    <t>M0521</t>
  </si>
  <si>
    <t>M0532</t>
  </si>
  <si>
    <t>M0533</t>
  </si>
  <si>
    <t>M0534</t>
  </si>
  <si>
    <t>M0536</t>
  </si>
  <si>
    <t>M0537</t>
  </si>
  <si>
    <t>M0538</t>
  </si>
  <si>
    <t>M0539</t>
  </si>
  <si>
    <t>M0540</t>
  </si>
  <si>
    <t>M0541</t>
  </si>
  <si>
    <t>M0542</t>
  </si>
  <si>
    <t>M0543</t>
  </si>
  <si>
    <t>M0544</t>
  </si>
  <si>
    <t>M0545</t>
  </si>
  <si>
    <t>M0546</t>
  </si>
  <si>
    <t>M0547</t>
  </si>
  <si>
    <t>M0548</t>
  </si>
  <si>
    <t>M0549</t>
  </si>
  <si>
    <t>M0550</t>
  </si>
  <si>
    <t>M0560</t>
  </si>
  <si>
    <t>M0562</t>
  </si>
  <si>
    <t>M0563</t>
  </si>
  <si>
    <t>M0564</t>
  </si>
  <si>
    <t>M0565</t>
  </si>
  <si>
    <t>M0566</t>
  </si>
  <si>
    <t>M0567</t>
  </si>
  <si>
    <t>M0568</t>
  </si>
  <si>
    <t>M0569</t>
  </si>
  <si>
    <t>M0570</t>
  </si>
  <si>
    <t>M0571</t>
  </si>
  <si>
    <t>M0572</t>
  </si>
  <si>
    <t>M0573</t>
  </si>
  <si>
    <t>M0574</t>
  </si>
  <si>
    <t>M0575</t>
  </si>
  <si>
    <t>M0576</t>
  </si>
  <si>
    <t>M0601</t>
  </si>
  <si>
    <t>M0602</t>
  </si>
  <si>
    <t>M0603</t>
  </si>
  <si>
    <t>M0614</t>
  </si>
  <si>
    <t>M0615</t>
  </si>
  <si>
    <t>M0639</t>
  </si>
  <si>
    <t>M0640</t>
  </si>
  <si>
    <t>M0641</t>
  </si>
  <si>
    <t>M0642</t>
  </si>
  <si>
    <t>M0643</t>
  </si>
  <si>
    <t>M0644</t>
  </si>
  <si>
    <t>M0645</t>
  </si>
  <si>
    <t>M0646</t>
  </si>
  <si>
    <t>M0647</t>
  </si>
  <si>
    <t>M0648</t>
  </si>
  <si>
    <t>M0649</t>
  </si>
  <si>
    <t>M0650</t>
  </si>
  <si>
    <t>M0666</t>
  </si>
  <si>
    <t>M0667</t>
  </si>
  <si>
    <t>M0668</t>
  </si>
  <si>
    <t>M0669</t>
  </si>
  <si>
    <t>M0673</t>
  </si>
  <si>
    <t>M0677</t>
  </si>
  <si>
    <t>M0682</t>
  </si>
  <si>
    <t>M0686</t>
  </si>
  <si>
    <t>M0717</t>
  </si>
  <si>
    <t>M0718</t>
  </si>
  <si>
    <t>M0719</t>
  </si>
  <si>
    <t>M0721</t>
  </si>
  <si>
    <t>M0722</t>
  </si>
  <si>
    <t>M0729</t>
  </si>
  <si>
    <t>M0734</t>
  </si>
  <si>
    <t>M0741</t>
  </si>
  <si>
    <t>M0745</t>
  </si>
  <si>
    <t>M0755</t>
  </si>
  <si>
    <t>M0756</t>
  </si>
  <si>
    <t>M0767</t>
  </si>
  <si>
    <t>M0769</t>
  </si>
  <si>
    <t>M0771</t>
  </si>
  <si>
    <t>M0773</t>
  </si>
  <si>
    <t>M0786</t>
  </si>
  <si>
    <t>M0787</t>
  </si>
  <si>
    <t>M0789</t>
  </si>
  <si>
    <t>M0796</t>
  </si>
  <si>
    <t>M0798</t>
  </si>
  <si>
    <t>M0804</t>
  </si>
  <si>
    <t>M0805</t>
  </si>
  <si>
    <t>M0808</t>
  </si>
  <si>
    <t>M0809</t>
  </si>
  <si>
    <t>M0810</t>
  </si>
  <si>
    <t>M0812</t>
  </si>
  <si>
    <t>M0818</t>
  </si>
  <si>
    <t>M0824</t>
  </si>
  <si>
    <t>M0831</t>
  </si>
  <si>
    <t>M0848</t>
  </si>
  <si>
    <t>M0849</t>
  </si>
  <si>
    <t>M0851</t>
  </si>
  <si>
    <t>M0852</t>
  </si>
  <si>
    <t>M0858</t>
  </si>
  <si>
    <t>M0865</t>
  </si>
  <si>
    <t>M0868</t>
  </si>
  <si>
    <t>M0875</t>
  </si>
  <si>
    <t>M0876</t>
  </si>
  <si>
    <t>M0879</t>
  </si>
  <si>
    <t>M0942</t>
  </si>
  <si>
    <t>M0945</t>
  </si>
  <si>
    <t>M0946</t>
  </si>
  <si>
    <t>M0947</t>
  </si>
  <si>
    <t>M0948</t>
  </si>
  <si>
    <t>M0949</t>
  </si>
  <si>
    <t>M0950</t>
  </si>
  <si>
    <t>M0951</t>
  </si>
  <si>
    <t>M0952</t>
  </si>
  <si>
    <t>M0953</t>
  </si>
  <si>
    <t>M0954</t>
  </si>
  <si>
    <t>M0955</t>
  </si>
  <si>
    <t>M0956</t>
  </si>
  <si>
    <t>M0957</t>
  </si>
  <si>
    <t>M0958</t>
  </si>
  <si>
    <t>M0959</t>
  </si>
  <si>
    <t>M0960</t>
  </si>
  <si>
    <t>M0961</t>
  </si>
  <si>
    <t>M0962</t>
  </si>
  <si>
    <t>M0963</t>
  </si>
  <si>
    <t>M0964</t>
  </si>
  <si>
    <t>M0965</t>
  </si>
  <si>
    <t>M0966</t>
  </si>
  <si>
    <t>M0967</t>
  </si>
  <si>
    <t>M0968</t>
  </si>
  <si>
    <t>M0969</t>
  </si>
  <si>
    <t>M0970</t>
  </si>
  <si>
    <t>M0971</t>
  </si>
  <si>
    <t>M0972</t>
  </si>
  <si>
    <t>M0998</t>
  </si>
  <si>
    <t>M0999</t>
  </si>
  <si>
    <t>M1000</t>
  </si>
  <si>
    <t>M1001</t>
  </si>
  <si>
    <t>M1010</t>
  </si>
  <si>
    <t>M1011</t>
  </si>
  <si>
    <t>M1022</t>
  </si>
  <si>
    <t>M1066</t>
  </si>
  <si>
    <t>M1078</t>
  </si>
  <si>
    <t>M1079</t>
  </si>
  <si>
    <t>M1097</t>
  </si>
  <si>
    <t>M1103</t>
  </si>
  <si>
    <t>M1118</t>
  </si>
  <si>
    <t>M1129</t>
  </si>
  <si>
    <t>M1130</t>
  </si>
  <si>
    <t>M1131</t>
  </si>
  <si>
    <t>M1132</t>
  </si>
  <si>
    <t>M1134</t>
  </si>
  <si>
    <t>M1135</t>
  </si>
  <si>
    <t>M1136</t>
  </si>
  <si>
    <t>M1142</t>
  </si>
  <si>
    <t>M1150</t>
  </si>
  <si>
    <t>M1151</t>
  </si>
  <si>
    <t>M1152</t>
  </si>
  <si>
    <t>M1176</t>
  </si>
  <si>
    <t>M1205</t>
  </si>
  <si>
    <t>M1210</t>
  </si>
  <si>
    <t>M1218</t>
  </si>
  <si>
    <t>M1242</t>
  </si>
  <si>
    <t>M1243</t>
  </si>
  <si>
    <t>M1244</t>
  </si>
  <si>
    <t>M1245</t>
  </si>
  <si>
    <t>M1300</t>
  </si>
  <si>
    <t>M1301</t>
  </si>
  <si>
    <t>M1302</t>
  </si>
  <si>
    <t>M1303</t>
  </si>
  <si>
    <t>M1304</t>
  </si>
  <si>
    <t>M1305</t>
  </si>
  <si>
    <t>M1306</t>
  </si>
  <si>
    <t>M1307</t>
  </si>
  <si>
    <t>M1308</t>
  </si>
  <si>
    <t>M1309</t>
  </si>
  <si>
    <t>M1310</t>
  </si>
  <si>
    <t>M1311</t>
  </si>
  <si>
    <t>M1312</t>
  </si>
  <si>
    <t>M1313</t>
  </si>
  <si>
    <t>M1314</t>
  </si>
  <si>
    <t>M1315</t>
  </si>
  <si>
    <t>M1316</t>
  </si>
  <si>
    <t>M1317</t>
  </si>
  <si>
    <t>M1318</t>
  </si>
  <si>
    <t>M1319</t>
  </si>
  <si>
    <t>M1320</t>
  </si>
  <si>
    <t>M1321</t>
  </si>
  <si>
    <t>M1322</t>
  </si>
  <si>
    <t>M1323</t>
  </si>
  <si>
    <t>M1324</t>
  </si>
  <si>
    <t>M1325</t>
  </si>
  <si>
    <t>M1328</t>
  </si>
  <si>
    <t>M1337</t>
  </si>
  <si>
    <t>M1341</t>
  </si>
  <si>
    <t>M1350</t>
  </si>
  <si>
    <t>M1351</t>
  </si>
  <si>
    <t>M1356</t>
  </si>
  <si>
    <t>M1358</t>
  </si>
  <si>
    <t>M1359</t>
  </si>
  <si>
    <t>M1360</t>
  </si>
  <si>
    <t>M1361</t>
  </si>
  <si>
    <t>M1362</t>
  </si>
  <si>
    <t>M1364</t>
  </si>
  <si>
    <t>M1366</t>
  </si>
  <si>
    <t>M1367</t>
  </si>
  <si>
    <t>M1368</t>
  </si>
  <si>
    <t>M1369</t>
  </si>
  <si>
    <t>M1370</t>
  </si>
  <si>
    <t>M1376</t>
  </si>
  <si>
    <t>M1377</t>
  </si>
  <si>
    <t>M1378</t>
  </si>
  <si>
    <t>M1379</t>
  </si>
  <si>
    <t>M1382</t>
  </si>
  <si>
    <t>M1383</t>
  </si>
  <si>
    <t>M1384</t>
  </si>
  <si>
    <t>M1385</t>
  </si>
  <si>
    <t>M1387</t>
  </si>
  <si>
    <t>M1388</t>
  </si>
  <si>
    <t>M1390</t>
  </si>
  <si>
    <t>M1391</t>
  </si>
  <si>
    <t>M1397</t>
  </si>
  <si>
    <t>M1398</t>
  </si>
  <si>
    <t>M1399</t>
  </si>
  <si>
    <t>M1400</t>
  </si>
  <si>
    <t>M1401</t>
  </si>
  <si>
    <t>M1402</t>
  </si>
  <si>
    <t>M1404</t>
  </si>
  <si>
    <t>M1405</t>
  </si>
  <si>
    <t>M1406</t>
  </si>
  <si>
    <t>M1408</t>
  </si>
  <si>
    <t>M1409</t>
  </si>
  <si>
    <t>M1429</t>
  </si>
  <si>
    <t>M1432</t>
  </si>
  <si>
    <t>M1433</t>
  </si>
  <si>
    <t>M1434</t>
  </si>
  <si>
    <t>M1446</t>
  </si>
  <si>
    <t>M1447</t>
  </si>
  <si>
    <t>M1448</t>
  </si>
  <si>
    <t>M1449</t>
  </si>
  <si>
    <t>M1450</t>
  </si>
  <si>
    <t>M1451</t>
  </si>
  <si>
    <t>M1452</t>
  </si>
  <si>
    <t>M1453</t>
  </si>
  <si>
    <t>M1454</t>
  </si>
  <si>
    <t>M1455</t>
  </si>
  <si>
    <t>M1456</t>
  </si>
  <si>
    <t>M1457</t>
  </si>
  <si>
    <t>M1458</t>
  </si>
  <si>
    <t>M1459</t>
  </si>
  <si>
    <t>M1460</t>
  </si>
  <si>
    <t>M1461</t>
  </si>
  <si>
    <t>M1462</t>
  </si>
  <si>
    <t>M1463</t>
  </si>
  <si>
    <t>M1464</t>
  </si>
  <si>
    <t>M1465</t>
  </si>
  <si>
    <t>M1472</t>
  </si>
  <si>
    <t>M1481</t>
  </si>
  <si>
    <t>M1496</t>
  </si>
  <si>
    <t>M1498</t>
  </si>
  <si>
    <t>M1518</t>
  </si>
  <si>
    <t>M1519</t>
  </si>
  <si>
    <t>M1520</t>
  </si>
  <si>
    <t>M1526</t>
  </si>
  <si>
    <t>M1527</t>
  </si>
  <si>
    <t>M1528</t>
  </si>
  <si>
    <t>M1546</t>
  </si>
  <si>
    <t>M1553</t>
  </si>
  <si>
    <t>M1556</t>
  </si>
  <si>
    <t>M1575</t>
  </si>
  <si>
    <t>M1577</t>
  </si>
  <si>
    <t>M1585</t>
  </si>
  <si>
    <t>M1591</t>
  </si>
  <si>
    <t>M1600</t>
  </si>
  <si>
    <t>M1602</t>
  </si>
  <si>
    <t>M1603</t>
  </si>
  <si>
    <t>M1605</t>
  </si>
  <si>
    <t>M1606</t>
  </si>
  <si>
    <t>M1614</t>
  </si>
  <si>
    <t>M1616</t>
  </si>
  <si>
    <t>M1617</t>
  </si>
  <si>
    <t>M1618</t>
  </si>
  <si>
    <t>M1624</t>
  </si>
  <si>
    <t>M1636</t>
  </si>
  <si>
    <t>M1638</t>
  </si>
  <si>
    <t>M1639</t>
  </si>
  <si>
    <t>M1640</t>
  </si>
  <si>
    <t>M1642</t>
  </si>
  <si>
    <t>M1643</t>
  </si>
  <si>
    <t>M1644</t>
  </si>
  <si>
    <t>M1645</t>
  </si>
  <si>
    <t>M1646</t>
  </si>
  <si>
    <t>M1648</t>
  </si>
  <si>
    <t>M1649</t>
  </si>
  <si>
    <t>M1650</t>
  </si>
  <si>
    <t>M1651</t>
  </si>
  <si>
    <t>M1653</t>
  </si>
  <si>
    <t>M1655</t>
  </si>
  <si>
    <t>M1656</t>
  </si>
  <si>
    <t>M1657</t>
  </si>
  <si>
    <t>M1658</t>
  </si>
  <si>
    <t>M1662</t>
  </si>
  <si>
    <t>M1665</t>
  </si>
  <si>
    <t>M1673</t>
  </si>
  <si>
    <t>M1675</t>
  </si>
  <si>
    <t>M1702</t>
  </si>
  <si>
    <t>M1719</t>
  </si>
  <si>
    <t>M1720</t>
  </si>
  <si>
    <t>M1731</t>
  </si>
  <si>
    <t>M1732</t>
  </si>
  <si>
    <t>M1733</t>
  </si>
  <si>
    <t>M1735</t>
  </si>
  <si>
    <t>M1736</t>
  </si>
  <si>
    <t>M1737</t>
  </si>
  <si>
    <t>M1739</t>
  </si>
  <si>
    <t>M1740</t>
  </si>
  <si>
    <t>M1741</t>
  </si>
  <si>
    <t>M1742</t>
  </si>
  <si>
    <t>M1747</t>
  </si>
  <si>
    <t>M1748</t>
  </si>
  <si>
    <t>M1749</t>
  </si>
  <si>
    <t>M1750</t>
  </si>
  <si>
    <t>M1751</t>
  </si>
  <si>
    <t>M1752</t>
  </si>
  <si>
    <t>M1753</t>
  </si>
  <si>
    <t>M1754</t>
  </si>
  <si>
    <t>M1755</t>
  </si>
  <si>
    <t>M1756</t>
  </si>
  <si>
    <t>M1765</t>
  </si>
  <si>
    <t>M1773</t>
  </si>
  <si>
    <t>M1774</t>
  </si>
  <si>
    <t>M1775</t>
  </si>
  <si>
    <t>M1776</t>
  </si>
  <si>
    <t>M1777</t>
  </si>
  <si>
    <t>M1778</t>
  </si>
  <si>
    <t>M1779</t>
  </si>
  <si>
    <t>M1780</t>
  </si>
  <si>
    <t>M1781</t>
  </si>
  <si>
    <t>M1782</t>
  </si>
  <si>
    <t>M1783</t>
  </si>
  <si>
    <t>M1784</t>
  </si>
  <si>
    <t>M1785</t>
  </si>
  <si>
    <t>M1786</t>
  </si>
  <si>
    <t>M1787</t>
  </si>
  <si>
    <t>M1789</t>
  </si>
  <si>
    <t>M1790</t>
  </si>
  <si>
    <t>M1795</t>
  </si>
  <si>
    <t>M1796</t>
  </si>
  <si>
    <t>M1797</t>
  </si>
  <si>
    <t>M1800</t>
  </si>
  <si>
    <t>M1811</t>
  </si>
  <si>
    <t>M1812</t>
  </si>
  <si>
    <t>M1814</t>
  </si>
  <si>
    <t>M1819</t>
  </si>
  <si>
    <t>M1820</t>
  </si>
  <si>
    <t>M1844</t>
  </si>
  <si>
    <t>M1845</t>
  </si>
  <si>
    <t>M1868</t>
  </si>
  <si>
    <t>M1869</t>
  </si>
  <si>
    <t>M1870</t>
  </si>
  <si>
    <t>M1874</t>
  </si>
  <si>
    <t>M1875</t>
  </si>
  <si>
    <t>M1876</t>
  </si>
  <si>
    <t>M1877</t>
  </si>
  <si>
    <t>M1879</t>
  </si>
  <si>
    <t>M1880</t>
  </si>
  <si>
    <t>M1898</t>
  </si>
  <si>
    <t>M1907</t>
  </si>
  <si>
    <t>M1909</t>
  </si>
  <si>
    <t>M1911</t>
  </si>
  <si>
    <t>M1912</t>
  </si>
  <si>
    <t>M1913</t>
  </si>
  <si>
    <t>M1919</t>
  </si>
  <si>
    <t>M1922</t>
  </si>
  <si>
    <t>M1926</t>
  </si>
  <si>
    <t>M1927</t>
  </si>
  <si>
    <t>M1928</t>
  </si>
  <si>
    <t>M1931</t>
  </si>
  <si>
    <t>M1935</t>
  </si>
  <si>
    <t>M1936</t>
  </si>
  <si>
    <t>M1937</t>
  </si>
  <si>
    <t>M1941</t>
  </si>
  <si>
    <t>M1942</t>
  </si>
  <si>
    <t>M1943</t>
  </si>
  <si>
    <t>M1944</t>
  </si>
  <si>
    <t>M1945</t>
  </si>
  <si>
    <t>M1946</t>
  </si>
  <si>
    <t>M1947</t>
  </si>
  <si>
    <t>M1948</t>
  </si>
  <si>
    <t>M1949</t>
  </si>
  <si>
    <t>M1950</t>
  </si>
  <si>
    <t>M1952</t>
  </si>
  <si>
    <t>M1953</t>
  </si>
  <si>
    <t>M1954</t>
  </si>
  <si>
    <t>M1955</t>
  </si>
  <si>
    <t>M1956</t>
  </si>
  <si>
    <t>M1958</t>
  </si>
  <si>
    <t>M1959</t>
  </si>
  <si>
    <t>M1960</t>
  </si>
  <si>
    <t>M1961</t>
  </si>
  <si>
    <t>M1962</t>
  </si>
  <si>
    <t>M1965</t>
  </si>
  <si>
    <t>M1966</t>
  </si>
  <si>
    <t>M1967</t>
  </si>
  <si>
    <t>M1968</t>
  </si>
  <si>
    <t>M1969</t>
  </si>
  <si>
    <t>M1970</t>
  </si>
  <si>
    <t>M1971</t>
  </si>
  <si>
    <t>M1974</t>
  </si>
  <si>
    <t>M1976</t>
  </si>
  <si>
    <t>M1977</t>
  </si>
  <si>
    <t>M1979</t>
  </si>
  <si>
    <t>M1980</t>
  </si>
  <si>
    <t>M1981</t>
  </si>
  <si>
    <t>M1982</t>
  </si>
  <si>
    <t>M1983</t>
  </si>
  <si>
    <t>M1984</t>
  </si>
  <si>
    <t>M1985</t>
  </si>
  <si>
    <t>M1986</t>
  </si>
  <si>
    <t>M1987</t>
  </si>
  <si>
    <t>M1988</t>
  </si>
  <si>
    <t>M1990</t>
  </si>
  <si>
    <t>M1991</t>
  </si>
  <si>
    <t>M1994</t>
  </si>
  <si>
    <t>M1996</t>
  </si>
  <si>
    <t>M1997</t>
  </si>
  <si>
    <t>M1998</t>
  </si>
  <si>
    <t>M1999</t>
  </si>
  <si>
    <t>M2000</t>
  </si>
  <si>
    <t>M2001</t>
  </si>
  <si>
    <t>M2002</t>
  </si>
  <si>
    <t>M2003</t>
  </si>
  <si>
    <t>M2004</t>
  </si>
  <si>
    <t>M2005</t>
  </si>
  <si>
    <t>M2006</t>
  </si>
  <si>
    <t>M2007</t>
  </si>
  <si>
    <t>M2008</t>
  </si>
  <si>
    <t>M2009</t>
  </si>
  <si>
    <t>M2010</t>
  </si>
  <si>
    <t>M2011</t>
  </si>
  <si>
    <t>M2012</t>
  </si>
  <si>
    <t>M2014</t>
  </si>
  <si>
    <t>M2016</t>
  </si>
  <si>
    <t>M2017</t>
  </si>
  <si>
    <t>M2018</t>
  </si>
  <si>
    <t>M2019</t>
  </si>
  <si>
    <t>M2020</t>
  </si>
  <si>
    <t>M2021</t>
  </si>
  <si>
    <t>M2024</t>
  </si>
  <si>
    <t>M2025</t>
  </si>
  <si>
    <t>M2026</t>
  </si>
  <si>
    <t>M2027</t>
  </si>
  <si>
    <t>M2028</t>
  </si>
  <si>
    <t>M2029</t>
  </si>
  <si>
    <t>M2030</t>
  </si>
  <si>
    <t>M2031</t>
  </si>
  <si>
    <t>M2032</t>
  </si>
  <si>
    <t>M2033</t>
  </si>
  <si>
    <t>M2034</t>
  </si>
  <si>
    <t>M2035</t>
  </si>
  <si>
    <t>M2036</t>
  </si>
  <si>
    <t>M2037</t>
  </si>
  <si>
    <t>M2038</t>
  </si>
  <si>
    <t>M2040</t>
  </si>
  <si>
    <t>M2041</t>
  </si>
  <si>
    <t>M2042</t>
  </si>
  <si>
    <t>M2044</t>
  </si>
  <si>
    <t>M2045</t>
  </si>
  <si>
    <t>M2046</t>
  </si>
  <si>
    <t>M2047</t>
  </si>
  <si>
    <t>M2048</t>
  </si>
  <si>
    <t>M2049</t>
  </si>
  <si>
    <t>M2050</t>
  </si>
  <si>
    <t>M2051</t>
  </si>
  <si>
    <t>M2052</t>
  </si>
  <si>
    <t>M2053</t>
  </si>
  <si>
    <t>M2054</t>
  </si>
  <si>
    <t>M2055</t>
  </si>
  <si>
    <t>M2056</t>
  </si>
  <si>
    <t>M2057</t>
  </si>
  <si>
    <t>M2058</t>
  </si>
  <si>
    <t>M2059</t>
  </si>
  <si>
    <t>M2060</t>
  </si>
  <si>
    <t>M2061</t>
  </si>
  <si>
    <t>M2062</t>
  </si>
  <si>
    <t>M2063</t>
  </si>
  <si>
    <t>M2064</t>
  </si>
  <si>
    <t>M2065</t>
  </si>
  <si>
    <t>M2066</t>
  </si>
  <si>
    <t>M2067</t>
  </si>
  <si>
    <t>M2069</t>
  </si>
  <si>
    <t>M2070</t>
  </si>
  <si>
    <t>M2071</t>
  </si>
  <si>
    <t>M2072</t>
  </si>
  <si>
    <t>M2073</t>
  </si>
  <si>
    <t>M2074</t>
  </si>
  <si>
    <t>M2075</t>
  </si>
  <si>
    <t>M2079</t>
  </si>
  <si>
    <t>M2087</t>
  </si>
  <si>
    <t>M2088</t>
  </si>
  <si>
    <t>M2089</t>
  </si>
  <si>
    <t>M2090</t>
  </si>
  <si>
    <t>M2091</t>
  </si>
  <si>
    <t>M2092</t>
  </si>
  <si>
    <t>M2093</t>
  </si>
  <si>
    <t>M2094</t>
  </si>
  <si>
    <t>M2095</t>
  </si>
  <si>
    <t>M2096</t>
  </si>
  <si>
    <t>M2097</t>
  </si>
  <si>
    <t>M2100</t>
  </si>
  <si>
    <t>M2101</t>
  </si>
  <si>
    <t>M2102</t>
  </si>
  <si>
    <t>M2110</t>
  </si>
  <si>
    <t>M2111</t>
  </si>
  <si>
    <t>M2112</t>
  </si>
  <si>
    <t>M2113</t>
  </si>
  <si>
    <t>M2114</t>
  </si>
  <si>
    <t>M2115</t>
  </si>
  <si>
    <t>M2117</t>
  </si>
  <si>
    <t>M2118</t>
  </si>
  <si>
    <t>M2119</t>
  </si>
  <si>
    <t>M2128</t>
  </si>
  <si>
    <t>M2130</t>
  </si>
  <si>
    <t>M2135</t>
  </si>
  <si>
    <t>M2137</t>
  </si>
  <si>
    <t>M2138</t>
  </si>
  <si>
    <t>M2140</t>
  </si>
  <si>
    <t>M2141</t>
  </si>
  <si>
    <t>M2142</t>
  </si>
  <si>
    <t>M2143</t>
  </si>
  <si>
    <t>M2144</t>
  </si>
  <si>
    <t>M2145</t>
  </si>
  <si>
    <t>M2146</t>
  </si>
  <si>
    <t>M2147</t>
  </si>
  <si>
    <t>M2148</t>
  </si>
  <si>
    <t>M2150</t>
  </si>
  <si>
    <t>M2152</t>
  </si>
  <si>
    <t>M2153</t>
  </si>
  <si>
    <t>M2156</t>
  </si>
  <si>
    <t>M2158</t>
  </si>
  <si>
    <t>M2160</t>
  </si>
  <si>
    <t>M2162</t>
  </si>
  <si>
    <t>M2163</t>
  </si>
  <si>
    <t>M2164</t>
  </si>
  <si>
    <t>M2165</t>
  </si>
  <si>
    <t>M2166</t>
  </si>
  <si>
    <t>M2167</t>
  </si>
  <si>
    <t>M2168</t>
  </si>
  <si>
    <t>M2169</t>
  </si>
  <si>
    <t>M2170</t>
  </si>
  <si>
    <t>M2171</t>
  </si>
  <si>
    <t>M2172</t>
  </si>
  <si>
    <t>M2173</t>
  </si>
  <si>
    <t>M2174</t>
  </si>
  <si>
    <t>M2175</t>
  </si>
  <si>
    <t>M2176</t>
  </si>
  <si>
    <t>M2177</t>
  </si>
  <si>
    <t>M2178</t>
  </si>
  <si>
    <t>M2179</t>
  </si>
  <si>
    <t>M2180</t>
  </si>
  <si>
    <t>M2181</t>
  </si>
  <si>
    <t>M2182</t>
  </si>
  <si>
    <t>M2183</t>
  </si>
  <si>
    <t>M2184</t>
  </si>
  <si>
    <t>M2185</t>
  </si>
  <si>
    <t>M2186</t>
  </si>
  <si>
    <t>M2187</t>
  </si>
  <si>
    <t>M2188</t>
  </si>
  <si>
    <t>M2189</t>
  </si>
  <si>
    <t>M2190</t>
  </si>
  <si>
    <t>M2192</t>
  </si>
  <si>
    <t>M2193</t>
  </si>
  <si>
    <t>M2197</t>
  </si>
  <si>
    <t>M2198</t>
  </si>
  <si>
    <t>M2200</t>
  </si>
  <si>
    <t>M2202</t>
  </si>
  <si>
    <t>M2204</t>
  </si>
  <si>
    <t>M2206</t>
  </si>
  <si>
    <t>M2207</t>
  </si>
  <si>
    <t>M2208</t>
  </si>
  <si>
    <t>M2209</t>
  </si>
  <si>
    <t>M2210</t>
  </si>
  <si>
    <t>M2211</t>
  </si>
  <si>
    <t>M2213</t>
  </si>
  <si>
    <t>M2214</t>
  </si>
  <si>
    <t>M2215</t>
  </si>
  <si>
    <t>M2216</t>
  </si>
  <si>
    <t>M2217</t>
  </si>
  <si>
    <t>M2218</t>
  </si>
  <si>
    <t>M2219</t>
  </si>
  <si>
    <t>M2220</t>
  </si>
  <si>
    <t>M2221</t>
  </si>
  <si>
    <t>M2222</t>
  </si>
  <si>
    <t>M2225</t>
  </si>
  <si>
    <t>M2227</t>
  </si>
  <si>
    <t>M2229</t>
  </si>
  <si>
    <t>M2233</t>
  </si>
  <si>
    <t>M2234</t>
  </si>
  <si>
    <t>M2236</t>
  </si>
  <si>
    <t>M2237</t>
  </si>
  <si>
    <t>M2238</t>
  </si>
  <si>
    <t>M2239</t>
  </si>
  <si>
    <t>M2240</t>
  </si>
  <si>
    <t>M2241</t>
  </si>
  <si>
    <t>M2242</t>
  </si>
  <si>
    <t>M2243</t>
  </si>
  <si>
    <t>M2244</t>
  </si>
  <si>
    <t>M2245</t>
  </si>
  <si>
    <t>M2246</t>
  </si>
  <si>
    <t>M2247</t>
  </si>
  <si>
    <t>M2248</t>
  </si>
  <si>
    <t>M2249</t>
  </si>
  <si>
    <t>M2250</t>
  </si>
  <si>
    <t>M2251</t>
  </si>
  <si>
    <t>M2252</t>
  </si>
  <si>
    <t>M2253</t>
  </si>
  <si>
    <t>M2254</t>
  </si>
  <si>
    <t>M2255</t>
  </si>
  <si>
    <t>M2256</t>
  </si>
  <si>
    <t>M2257</t>
  </si>
  <si>
    <t>M2258</t>
  </si>
  <si>
    <t>M2259</t>
  </si>
  <si>
    <t>M2260</t>
  </si>
  <si>
    <t>M2261</t>
  </si>
  <si>
    <t>M2262</t>
  </si>
  <si>
    <t>M2263</t>
  </si>
  <si>
    <t>M2264</t>
  </si>
  <si>
    <t>M2265</t>
  </si>
  <si>
    <t>M2266</t>
  </si>
  <si>
    <t>M2267</t>
  </si>
  <si>
    <t>M2268</t>
  </si>
  <si>
    <t>M2269</t>
  </si>
  <si>
    <t>M2270</t>
  </si>
  <si>
    <t>M2271</t>
  </si>
  <si>
    <t>M2272</t>
  </si>
  <si>
    <t>M2273</t>
  </si>
  <si>
    <t>M2274</t>
  </si>
  <si>
    <t>M2275</t>
  </si>
  <si>
    <t>M2276</t>
  </si>
  <si>
    <t>M2277</t>
  </si>
  <si>
    <t>M2281</t>
  </si>
  <si>
    <t>M2282</t>
  </si>
  <si>
    <t>M2284</t>
  </si>
  <si>
    <t>M2285</t>
  </si>
  <si>
    <t>M2292</t>
  </si>
  <si>
    <t>M2293</t>
  </si>
  <si>
    <t>M2294</t>
  </si>
  <si>
    <t>M2298</t>
  </si>
  <si>
    <t>M2299</t>
  </si>
  <si>
    <t>M2300</t>
  </si>
  <si>
    <t>M2301</t>
  </si>
  <si>
    <t>M2303</t>
  </si>
  <si>
    <t>M2304</t>
  </si>
  <si>
    <t>M2313</t>
  </si>
  <si>
    <t>M2314</t>
  </si>
  <si>
    <t>M2316</t>
  </si>
  <si>
    <t>M2317</t>
  </si>
  <si>
    <t>M2318</t>
  </si>
  <si>
    <t>M2319</t>
  </si>
  <si>
    <t>M2320</t>
  </si>
  <si>
    <t>M2321</t>
  </si>
  <si>
    <t>M2322</t>
  </si>
  <si>
    <t>M2325</t>
  </si>
  <si>
    <t>M2326</t>
  </si>
  <si>
    <t>M2327</t>
  </si>
  <si>
    <t>M2328</t>
  </si>
  <si>
    <t>M2329</t>
  </si>
  <si>
    <t>M2330</t>
  </si>
  <si>
    <t>M2331</t>
  </si>
  <si>
    <t>M2332</t>
  </si>
  <si>
    <t>M2333</t>
  </si>
  <si>
    <t>M2334</t>
  </si>
  <si>
    <t>M2352</t>
  </si>
  <si>
    <t>M2353</t>
  </si>
  <si>
    <t>M2354</t>
  </si>
  <si>
    <t>M2355</t>
  </si>
  <si>
    <t>M2356</t>
  </si>
  <si>
    <t>M2358</t>
  </si>
  <si>
    <t>M2364</t>
  </si>
  <si>
    <t>M2365</t>
  </si>
  <si>
    <t>M2370</t>
  </si>
  <si>
    <t>M2379</t>
  </si>
  <si>
    <t>M2383</t>
  </si>
  <si>
    <t>M2386</t>
  </si>
  <si>
    <t>M2388</t>
  </si>
  <si>
    <t>M2389</t>
  </si>
  <si>
    <t>M2419</t>
  </si>
  <si>
    <t>M2420</t>
  </si>
  <si>
    <t>M2421</t>
  </si>
  <si>
    <t>M2423</t>
  </si>
  <si>
    <t>M2424</t>
  </si>
  <si>
    <t>M2425</t>
  </si>
  <si>
    <t>M2426</t>
  </si>
  <si>
    <t>M2427</t>
  </si>
  <si>
    <t>M2428</t>
  </si>
  <si>
    <t>M2429</t>
  </si>
  <si>
    <t>M2430</t>
  </si>
  <si>
    <t>M2431</t>
  </si>
  <si>
    <t>M2432</t>
  </si>
  <si>
    <t>M2433</t>
  </si>
  <si>
    <t>M2434</t>
  </si>
  <si>
    <t>M2435</t>
  </si>
  <si>
    <t>M2436</t>
  </si>
  <si>
    <t>M2437</t>
  </si>
  <si>
    <t>M2438</t>
  </si>
  <si>
    <t>M2439</t>
  </si>
  <si>
    <t>M2440</t>
  </si>
  <si>
    <t>M2441</t>
  </si>
  <si>
    <t>M2442</t>
  </si>
  <si>
    <t>M2443</t>
  </si>
  <si>
    <t>M2444</t>
  </si>
  <si>
    <t>M2445</t>
  </si>
  <si>
    <t>M2446</t>
  </si>
  <si>
    <t>M2447</t>
  </si>
  <si>
    <t>M2448</t>
  </si>
  <si>
    <t>M2449</t>
  </si>
  <si>
    <t>M2450</t>
  </si>
  <si>
    <t>M2451</t>
  </si>
  <si>
    <t>M2452</t>
  </si>
  <si>
    <t>M2453</t>
  </si>
  <si>
    <t>M2454</t>
  </si>
  <si>
    <t>M2455</t>
  </si>
  <si>
    <t>M2456</t>
  </si>
  <si>
    <t>M2457</t>
  </si>
  <si>
    <t>M2458</t>
  </si>
  <si>
    <t>M2459</t>
  </si>
  <si>
    <t>M2460</t>
  </si>
  <si>
    <t>M2461</t>
  </si>
  <si>
    <t>M2462</t>
  </si>
  <si>
    <t>M2465</t>
  </si>
  <si>
    <t>M2466</t>
  </si>
  <si>
    <t>M2467</t>
  </si>
  <si>
    <t>M2468</t>
  </si>
  <si>
    <t>M2469</t>
  </si>
  <si>
    <t>M2470</t>
  </si>
  <si>
    <t>M2471</t>
  </si>
  <si>
    <t>M2472</t>
  </si>
  <si>
    <t>M2473</t>
  </si>
  <si>
    <t>M2474</t>
  </si>
  <si>
    <t>M2475</t>
  </si>
  <si>
    <t>M2476</t>
  </si>
  <si>
    <t>M2477</t>
  </si>
  <si>
    <t>M2478</t>
  </si>
  <si>
    <t>M2479</t>
  </si>
  <si>
    <t>M2480</t>
  </si>
  <si>
    <t>M2481</t>
  </si>
  <si>
    <t>M2482</t>
  </si>
  <si>
    <t>M2483</t>
  </si>
  <si>
    <t>M2484</t>
  </si>
  <si>
    <t>M2485</t>
  </si>
  <si>
    <t>M2486</t>
  </si>
  <si>
    <t>M2487</t>
  </si>
  <si>
    <t>M2488</t>
  </si>
  <si>
    <t>M2490</t>
  </si>
  <si>
    <t>M2500</t>
  </si>
  <si>
    <t>M2501</t>
  </si>
  <si>
    <t>M2502</t>
  </si>
  <si>
    <t>M2503</t>
  </si>
  <si>
    <t>M2504</t>
  </si>
  <si>
    <t>M2505</t>
  </si>
  <si>
    <t>M2506</t>
  </si>
  <si>
    <t>M2507</t>
  </si>
  <si>
    <t>M2508</t>
  </si>
  <si>
    <t>M2509</t>
  </si>
  <si>
    <t>M2510</t>
  </si>
  <si>
    <t>M2511</t>
  </si>
  <si>
    <t>M2512</t>
  </si>
  <si>
    <t>M2513</t>
  </si>
  <si>
    <t>M2514</t>
  </si>
  <si>
    <t>M2515</t>
  </si>
  <si>
    <t>M2516</t>
  </si>
  <si>
    <t>M2517</t>
  </si>
  <si>
    <t>M2518</t>
  </si>
  <si>
    <t>M2519</t>
  </si>
  <si>
    <t>M2520</t>
  </si>
  <si>
    <t>M2521</t>
  </si>
  <si>
    <t>M2522</t>
  </si>
  <si>
    <t>M2523</t>
  </si>
  <si>
    <t>M2524</t>
  </si>
  <si>
    <t>M2525</t>
  </si>
  <si>
    <t>M2526</t>
  </si>
  <si>
    <t>M2527</t>
  </si>
  <si>
    <t>M2528</t>
  </si>
  <si>
    <t>M2529</t>
  </si>
  <si>
    <t>M2530</t>
  </si>
  <si>
    <t>M2531</t>
  </si>
  <si>
    <t>M2532</t>
  </si>
  <si>
    <t>M2533</t>
  </si>
  <si>
    <t>M2534</t>
  </si>
  <si>
    <t>M2535</t>
  </si>
  <si>
    <t>M2536</t>
  </si>
  <si>
    <t>M2537</t>
  </si>
  <si>
    <t>M2538</t>
  </si>
  <si>
    <t>M2539</t>
  </si>
  <si>
    <t>M2540</t>
  </si>
  <si>
    <t>M2541</t>
  </si>
  <si>
    <t>M2542</t>
  </si>
  <si>
    <t>M2543</t>
  </si>
  <si>
    <t>M2544</t>
  </si>
  <si>
    <t>M2545</t>
  </si>
  <si>
    <t>M2546</t>
  </si>
  <si>
    <t>M2547</t>
  </si>
  <si>
    <t>M2548</t>
  </si>
  <si>
    <t>M2549</t>
  </si>
  <si>
    <t>M2550</t>
  </si>
  <si>
    <t>M2551</t>
  </si>
  <si>
    <t>M2552</t>
  </si>
  <si>
    <t>M2553</t>
  </si>
  <si>
    <t>M2554</t>
  </si>
  <si>
    <t>M2555</t>
  </si>
  <si>
    <t>M2556</t>
  </si>
  <si>
    <t>M2557</t>
  </si>
  <si>
    <t>M2558</t>
  </si>
  <si>
    <t>M2559</t>
  </si>
  <si>
    <t>M2560</t>
  </si>
  <si>
    <t>M2561</t>
  </si>
  <si>
    <t>M2562</t>
  </si>
  <si>
    <t>M2563</t>
  </si>
  <si>
    <t>M2564</t>
  </si>
  <si>
    <t>M2565</t>
  </si>
  <si>
    <t>M2566</t>
  </si>
  <si>
    <t>M2567</t>
  </si>
  <si>
    <t>M2568</t>
  </si>
  <si>
    <t>M2569</t>
  </si>
  <si>
    <t>M2570</t>
  </si>
  <si>
    <t>M2571</t>
  </si>
  <si>
    <t>M2572</t>
  </si>
  <si>
    <t>M2573</t>
  </si>
  <si>
    <t>M2574</t>
  </si>
  <si>
    <t>M2580</t>
  </si>
  <si>
    <t>M2597</t>
  </si>
  <si>
    <t>M2598</t>
  </si>
  <si>
    <t>M2599</t>
  </si>
  <si>
    <t>M2601</t>
  </si>
  <si>
    <t>M2602</t>
  </si>
  <si>
    <t>M2603</t>
  </si>
  <si>
    <t>M2604</t>
  </si>
  <si>
    <t>M2605</t>
  </si>
  <si>
    <t>M2606</t>
  </si>
  <si>
    <t>M2607</t>
  </si>
  <si>
    <t>M2608</t>
  </si>
  <si>
    <t>M2609</t>
  </si>
  <si>
    <t>M2610</t>
  </si>
  <si>
    <t>M2611</t>
  </si>
  <si>
    <t>M2612</t>
  </si>
  <si>
    <t>M2613</t>
  </si>
  <si>
    <t>M2614</t>
  </si>
  <si>
    <t>M2615</t>
  </si>
  <si>
    <t>M2616</t>
  </si>
  <si>
    <t>M2617</t>
  </si>
  <si>
    <t>M2618</t>
  </si>
  <si>
    <t>M2619</t>
  </si>
  <si>
    <t>M2620</t>
  </si>
  <si>
    <t>M2621</t>
  </si>
  <si>
    <t>M2622</t>
  </si>
  <si>
    <t>M2623</t>
  </si>
  <si>
    <t>M2624</t>
  </si>
  <si>
    <t>M2625</t>
  </si>
  <si>
    <t>M2626</t>
  </si>
  <si>
    <t>M2627</t>
  </si>
  <si>
    <t>M2628</t>
  </si>
  <si>
    <t>M2629</t>
  </si>
  <si>
    <t>M2631</t>
  </si>
  <si>
    <t>M2632</t>
  </si>
  <si>
    <t>M2633</t>
  </si>
  <si>
    <t>M2634</t>
  </si>
  <si>
    <t>M2635</t>
  </si>
  <si>
    <t>M2636</t>
  </si>
  <si>
    <t>M2637</t>
  </si>
  <si>
    <t>M2638</t>
  </si>
  <si>
    <t>M2639</t>
  </si>
  <si>
    <t>M2640</t>
  </si>
  <si>
    <t>M2641</t>
  </si>
  <si>
    <t>M2642</t>
  </si>
  <si>
    <t>M2643</t>
  </si>
  <si>
    <t>M2644</t>
  </si>
  <si>
    <t>M2645</t>
  </si>
  <si>
    <t>M2646</t>
  </si>
  <si>
    <t>M2647</t>
  </si>
  <si>
    <t>M2648</t>
  </si>
  <si>
    <t>M2649</t>
  </si>
  <si>
    <t>M2650</t>
  </si>
  <si>
    <t>M2651</t>
  </si>
  <si>
    <t>M2652</t>
  </si>
  <si>
    <t>M2653</t>
  </si>
  <si>
    <t>M2654</t>
  </si>
  <si>
    <t>M2655</t>
  </si>
  <si>
    <t>M2656</t>
  </si>
  <si>
    <t>M2657</t>
  </si>
  <si>
    <t>M2658</t>
  </si>
  <si>
    <t>M2659</t>
  </si>
  <si>
    <t>M2660</t>
  </si>
  <si>
    <t>M2661</t>
  </si>
  <si>
    <t>M2662</t>
  </si>
  <si>
    <t>M2663</t>
  </si>
  <si>
    <t>M2664</t>
  </si>
  <si>
    <t>M2665</t>
  </si>
  <si>
    <t>M2666</t>
  </si>
  <si>
    <t>M2667</t>
  </si>
  <si>
    <t>M2668</t>
  </si>
  <si>
    <t>M2669</t>
  </si>
  <si>
    <t>M2670</t>
  </si>
  <si>
    <t>M2671</t>
  </si>
  <si>
    <t>M2672</t>
  </si>
  <si>
    <t>M2673</t>
  </si>
  <si>
    <t>M2674</t>
  </si>
  <si>
    <t>M2675</t>
  </si>
  <si>
    <t>M2676</t>
  </si>
  <si>
    <t>M2677</t>
  </si>
  <si>
    <t>M2678</t>
  </si>
  <si>
    <t>M2679</t>
  </si>
  <si>
    <t>M2680</t>
  </si>
  <si>
    <t>M2681</t>
  </si>
  <si>
    <t>M2682</t>
  </si>
  <si>
    <t>M2683</t>
  </si>
  <si>
    <t>M2684</t>
  </si>
  <si>
    <t>M2685</t>
  </si>
  <si>
    <t>M2686</t>
  </si>
  <si>
    <t>M2687</t>
  </si>
  <si>
    <t>M2688</t>
  </si>
  <si>
    <t>M2689</t>
  </si>
  <si>
    <t>M2690</t>
  </si>
  <si>
    <t>M2691</t>
  </si>
  <si>
    <t>M2692</t>
  </si>
  <si>
    <t>M2693</t>
  </si>
  <si>
    <t>M2694</t>
  </si>
  <si>
    <t>M2695</t>
  </si>
  <si>
    <t>M2696</t>
  </si>
  <si>
    <t>M2697</t>
  </si>
  <si>
    <t>M2698</t>
  </si>
  <si>
    <t>M2700</t>
  </si>
  <si>
    <t>M2701</t>
  </si>
  <si>
    <t>M2702</t>
  </si>
  <si>
    <t>M2703</t>
  </si>
  <si>
    <t>M2704</t>
  </si>
  <si>
    <t>M2705</t>
  </si>
  <si>
    <t>M2706</t>
  </si>
  <si>
    <t>M2707</t>
  </si>
  <si>
    <t>M2708</t>
  </si>
  <si>
    <t>M2709</t>
  </si>
  <si>
    <t>M2710</t>
  </si>
  <si>
    <t>M2711</t>
  </si>
  <si>
    <t>M2712</t>
  </si>
  <si>
    <t>M2713</t>
  </si>
  <si>
    <t>M2714</t>
  </si>
  <si>
    <t>M2715</t>
  </si>
  <si>
    <t>M2716</t>
  </si>
  <si>
    <t>M2717</t>
  </si>
  <si>
    <t>M2718</t>
  </si>
  <si>
    <t>M2719</t>
  </si>
  <si>
    <t>M2720</t>
  </si>
  <si>
    <t>M2721</t>
  </si>
  <si>
    <t>M2722</t>
  </si>
  <si>
    <t>M2723</t>
  </si>
  <si>
    <t>M2724</t>
  </si>
  <si>
    <t>M2725</t>
  </si>
  <si>
    <t>M2726</t>
  </si>
  <si>
    <t>M2727</t>
  </si>
  <si>
    <t>M2728</t>
  </si>
  <si>
    <t>M2729</t>
  </si>
  <si>
    <t>M2730</t>
  </si>
  <si>
    <t>M2731</t>
  </si>
  <si>
    <t>M2732</t>
  </si>
  <si>
    <t>M2733</t>
  </si>
  <si>
    <t>M2734</t>
  </si>
  <si>
    <t>M2735</t>
  </si>
  <si>
    <t>M2736</t>
  </si>
  <si>
    <t>M2737</t>
  </si>
  <si>
    <t>M2738</t>
  </si>
  <si>
    <t>M2739</t>
  </si>
  <si>
    <t>M2740</t>
  </si>
  <si>
    <t>M2741</t>
  </si>
  <si>
    <t>M2742</t>
  </si>
  <si>
    <t>M2743</t>
  </si>
  <si>
    <t>M2744</t>
  </si>
  <si>
    <t>M2745</t>
  </si>
  <si>
    <t>M2746</t>
  </si>
  <si>
    <t>M2747</t>
  </si>
  <si>
    <t>M2748</t>
  </si>
  <si>
    <t>M2749</t>
  </si>
  <si>
    <t>M2750</t>
  </si>
  <si>
    <t>M2751</t>
  </si>
  <si>
    <t>M2752</t>
  </si>
  <si>
    <t>M2753</t>
  </si>
  <si>
    <t>M2754</t>
  </si>
  <si>
    <t>M2755</t>
  </si>
  <si>
    <t>M2756</t>
  </si>
  <si>
    <t>M2757</t>
  </si>
  <si>
    <t>M2758</t>
  </si>
  <si>
    <t>M2759</t>
  </si>
  <si>
    <t>M2760</t>
  </si>
  <si>
    <t>M2761</t>
  </si>
  <si>
    <t>M2762</t>
  </si>
  <si>
    <t>M2763</t>
  </si>
  <si>
    <t>M2764</t>
  </si>
  <si>
    <t>M2765</t>
  </si>
  <si>
    <t>M2766</t>
  </si>
  <si>
    <t>M2767</t>
  </si>
  <si>
    <t>M2768</t>
  </si>
  <si>
    <t>M2769</t>
  </si>
  <si>
    <t>M2770</t>
  </si>
  <si>
    <t>M2771</t>
  </si>
  <si>
    <t>M2772</t>
  </si>
  <si>
    <t>M2773</t>
  </si>
  <si>
    <t>M2774</t>
  </si>
  <si>
    <t>M2775</t>
  </si>
  <si>
    <t>M2776</t>
  </si>
  <si>
    <t>M2777</t>
  </si>
  <si>
    <t>M2780</t>
  </si>
  <si>
    <t>M2781</t>
  </si>
  <si>
    <t>M2782</t>
  </si>
  <si>
    <t>M2783</t>
  </si>
  <si>
    <t>M2784</t>
  </si>
  <si>
    <t>M2785</t>
  </si>
  <si>
    <t>M2786</t>
  </si>
  <si>
    <t>M2787</t>
  </si>
  <si>
    <t>M2788</t>
  </si>
  <si>
    <t>M2789</t>
  </si>
  <si>
    <t>M2790</t>
  </si>
  <si>
    <t>M2791</t>
  </si>
  <si>
    <t>M2792</t>
  </si>
  <si>
    <t>M2793</t>
  </si>
  <si>
    <t>M2794</t>
  </si>
  <si>
    <t>M2795</t>
  </si>
  <si>
    <t>M2796</t>
  </si>
  <si>
    <t>M2797</t>
  </si>
  <si>
    <t>M2798</t>
  </si>
  <si>
    <t>M2799</t>
  </si>
  <si>
    <t>M2800</t>
  </si>
  <si>
    <t>M2801</t>
  </si>
  <si>
    <t>M2802</t>
  </si>
  <si>
    <t>M2803</t>
  </si>
  <si>
    <t>M2804</t>
  </si>
  <si>
    <t>M2805</t>
  </si>
  <si>
    <t>M2806</t>
  </si>
  <si>
    <t>M2807</t>
  </si>
  <si>
    <t>M2808</t>
  </si>
  <si>
    <t>M2809</t>
  </si>
  <si>
    <t>M2810</t>
  </si>
  <si>
    <t>M2811</t>
  </si>
  <si>
    <t>M2812</t>
  </si>
  <si>
    <t>M2813</t>
  </si>
  <si>
    <t>M2814</t>
  </si>
  <si>
    <t>M2815</t>
  </si>
  <si>
    <t>M2816</t>
  </si>
  <si>
    <t>M2817</t>
  </si>
  <si>
    <t>M2818</t>
  </si>
  <si>
    <t>M2819</t>
  </si>
  <si>
    <t>M2820</t>
  </si>
  <si>
    <t>M2821</t>
  </si>
  <si>
    <t>M2822</t>
  </si>
  <si>
    <t>M2823</t>
  </si>
  <si>
    <t>M2824</t>
  </si>
  <si>
    <t>M2825</t>
  </si>
  <si>
    <t>M2826</t>
  </si>
  <si>
    <t>M2827</t>
  </si>
  <si>
    <t>M2828</t>
  </si>
  <si>
    <t>M2829</t>
  </si>
  <si>
    <t>M2830</t>
  </si>
  <si>
    <t>M2831</t>
  </si>
  <si>
    <t>M2832</t>
  </si>
  <si>
    <t>M2833</t>
  </si>
  <si>
    <t>M2834</t>
  </si>
  <si>
    <t>M2835</t>
  </si>
  <si>
    <t>M2836</t>
  </si>
  <si>
    <t>M2837</t>
  </si>
  <si>
    <t>M2838</t>
  </si>
  <si>
    <t>M2839</t>
  </si>
  <si>
    <t>M2840</t>
  </si>
  <si>
    <t>M2841</t>
  </si>
  <si>
    <t>M2842</t>
  </si>
  <si>
    <t>M2843</t>
  </si>
  <si>
    <t>M2844</t>
  </si>
  <si>
    <t>M2845</t>
  </si>
  <si>
    <t>M2846</t>
  </si>
  <si>
    <t>M2847</t>
  </si>
  <si>
    <t>M2848</t>
  </si>
  <si>
    <t>M2849</t>
  </si>
  <si>
    <t>M2850</t>
  </si>
  <si>
    <t>M2851</t>
  </si>
  <si>
    <t>M2852</t>
  </si>
  <si>
    <t>M2853</t>
  </si>
  <si>
    <t>M2854</t>
  </si>
  <si>
    <t>M2855</t>
  </si>
  <si>
    <t>M2856</t>
  </si>
  <si>
    <t>M2857</t>
  </si>
  <si>
    <t>M2858</t>
  </si>
  <si>
    <t>M2859</t>
  </si>
  <si>
    <t>M2860</t>
  </si>
  <si>
    <t>M2861</t>
  </si>
  <si>
    <t>M2862</t>
  </si>
  <si>
    <t>M2863</t>
  </si>
  <si>
    <t>M2864</t>
  </si>
  <si>
    <t>M2865</t>
  </si>
  <si>
    <t>M2866</t>
  </si>
  <si>
    <t>M2867</t>
  </si>
  <si>
    <t>M2868</t>
  </si>
  <si>
    <t>M2869</t>
  </si>
  <si>
    <t>M2870</t>
  </si>
  <si>
    <t>M2871</t>
  </si>
  <si>
    <t>M2872</t>
  </si>
  <si>
    <t>M2873</t>
  </si>
  <si>
    <t>M2874</t>
  </si>
  <si>
    <t>M2875</t>
  </si>
  <si>
    <t>M2876</t>
  </si>
  <si>
    <t>M2877</t>
  </si>
  <si>
    <t>M2878</t>
  </si>
  <si>
    <t>M2879</t>
  </si>
  <si>
    <t>M2880</t>
  </si>
  <si>
    <t>M2881</t>
  </si>
  <si>
    <t>M2882</t>
  </si>
  <si>
    <t>M2883</t>
  </si>
  <si>
    <t>M2884</t>
  </si>
  <si>
    <t>M2885</t>
  </si>
  <si>
    <t>M2886</t>
  </si>
  <si>
    <t>M2887</t>
  </si>
  <si>
    <t>M2888</t>
  </si>
  <si>
    <t>M2889</t>
  </si>
  <si>
    <t>M2890</t>
  </si>
  <si>
    <t>M2891</t>
  </si>
  <si>
    <t>M2892</t>
  </si>
  <si>
    <t>M2893</t>
  </si>
  <si>
    <t>M2894</t>
  </si>
  <si>
    <t>M2895</t>
  </si>
  <si>
    <t>M2896</t>
  </si>
  <si>
    <t>M2897</t>
  </si>
  <si>
    <t>M2898</t>
  </si>
  <si>
    <t>M2899</t>
  </si>
  <si>
    <t>M2900</t>
  </si>
  <si>
    <t>M2901</t>
  </si>
  <si>
    <t>M2902</t>
  </si>
  <si>
    <t>M2908</t>
  </si>
  <si>
    <t>M2979</t>
  </si>
  <si>
    <t>M3089</t>
  </si>
  <si>
    <t>M3091</t>
  </si>
  <si>
    <t>M3093</t>
  </si>
  <si>
    <t>M3094</t>
  </si>
  <si>
    <t>M3095</t>
  </si>
  <si>
    <t>M3126</t>
  </si>
  <si>
    <t>M3127</t>
  </si>
  <si>
    <t>M3128</t>
  </si>
  <si>
    <t>M3129</t>
  </si>
  <si>
    <t>M3130</t>
  </si>
  <si>
    <t>M3131</t>
  </si>
  <si>
    <t>M3132</t>
  </si>
  <si>
    <t>M3133</t>
  </si>
  <si>
    <t>M3134</t>
  </si>
  <si>
    <t>M3135</t>
  </si>
  <si>
    <t>M3136</t>
  </si>
  <si>
    <t>M3137</t>
  </si>
  <si>
    <t>M3138</t>
  </si>
  <si>
    <t>M3139</t>
  </si>
  <si>
    <t>M3140</t>
  </si>
  <si>
    <t>M3141</t>
  </si>
  <si>
    <t>M3142</t>
  </si>
  <si>
    <t>M3143</t>
  </si>
  <si>
    <t>M3144</t>
  </si>
  <si>
    <t>M3145</t>
  </si>
  <si>
    <t>M3146</t>
  </si>
  <si>
    <t>M3147</t>
  </si>
  <si>
    <t>M3148</t>
  </si>
  <si>
    <t>M3149</t>
  </si>
  <si>
    <t>M3150</t>
  </si>
  <si>
    <t>M3153</t>
  </si>
  <si>
    <t>M3170</t>
  </si>
  <si>
    <t>M3171</t>
  </si>
  <si>
    <t>M3172</t>
  </si>
  <si>
    <t>M3173</t>
  </si>
  <si>
    <t>M3174</t>
  </si>
  <si>
    <t>M3177</t>
  </si>
  <si>
    <t>M3178</t>
  </si>
  <si>
    <t>M3179</t>
  </si>
  <si>
    <t>M3180</t>
  </si>
  <si>
    <t>M3181</t>
  </si>
  <si>
    <t>M3182</t>
  </si>
  <si>
    <t>M3183</t>
  </si>
  <si>
    <t>M3184</t>
  </si>
  <si>
    <t>M3185</t>
  </si>
  <si>
    <t>M3186</t>
  </si>
  <si>
    <t>M3187</t>
  </si>
  <si>
    <t>M3188</t>
  </si>
  <si>
    <t>M3189</t>
  </si>
  <si>
    <t>M3190</t>
  </si>
  <si>
    <t>M3191</t>
  </si>
  <si>
    <t>M3192</t>
  </si>
  <si>
    <t>M3193</t>
  </si>
  <si>
    <t>M3194</t>
  </si>
  <si>
    <t>M3195</t>
  </si>
  <si>
    <t>M3196</t>
  </si>
  <si>
    <t>M3197</t>
  </si>
  <si>
    <t>M3198</t>
  </si>
  <si>
    <t>M3199</t>
  </si>
  <si>
    <t>M3200</t>
  </si>
  <si>
    <t>M3201</t>
  </si>
  <si>
    <t>M3202</t>
  </si>
  <si>
    <t>M3203</t>
  </si>
  <si>
    <t>M3204</t>
  </si>
  <si>
    <t>M3205</t>
  </si>
  <si>
    <t>M3206</t>
  </si>
  <si>
    <t>M3207</t>
  </si>
  <si>
    <t>M3208</t>
  </si>
  <si>
    <t>M3209</t>
  </si>
  <si>
    <t>M3210</t>
  </si>
  <si>
    <t>M3211</t>
  </si>
  <si>
    <t>M3212</t>
  </si>
  <si>
    <t>M3213</t>
  </si>
  <si>
    <t>M3214</t>
  </si>
  <si>
    <t>M3215</t>
  </si>
  <si>
    <t>M3216</t>
  </si>
  <si>
    <t>M3217</t>
  </si>
  <si>
    <t>M3218</t>
  </si>
  <si>
    <t>M3219</t>
  </si>
  <si>
    <t>M3220</t>
  </si>
  <si>
    <t>M3225</t>
  </si>
  <si>
    <t>M3227</t>
  </si>
  <si>
    <t>M3228</t>
  </si>
  <si>
    <t>M3229</t>
  </si>
  <si>
    <t>M3230</t>
  </si>
  <si>
    <t>M3231</t>
  </si>
  <si>
    <t>M3232</t>
  </si>
  <si>
    <t>M3233</t>
  </si>
  <si>
    <t>M3235</t>
  </si>
  <si>
    <t>M3236</t>
  </si>
  <si>
    <t>M3237</t>
  </si>
  <si>
    <t>M3238</t>
  </si>
  <si>
    <t>M3239</t>
  </si>
  <si>
    <t>M3240</t>
  </si>
  <si>
    <t>M3241</t>
  </si>
  <si>
    <t>M3242</t>
  </si>
  <si>
    <t>M3245</t>
  </si>
  <si>
    <t>M3270</t>
  </si>
  <si>
    <t>M3271</t>
  </si>
  <si>
    <t>M3272</t>
  </si>
  <si>
    <t>M3273</t>
  </si>
  <si>
    <t>M3274</t>
  </si>
  <si>
    <t>M3275</t>
  </si>
  <si>
    <t>M3276</t>
  </si>
  <si>
    <t>M3277</t>
  </si>
  <si>
    <t>M3278</t>
  </si>
  <si>
    <t>M3279</t>
  </si>
  <si>
    <t>M3280</t>
  </si>
  <si>
    <t>M3353</t>
  </si>
  <si>
    <t>M3360</t>
  </si>
  <si>
    <t>M3361</t>
  </si>
  <si>
    <t>M3362</t>
  </si>
  <si>
    <t>M3363</t>
  </si>
  <si>
    <t>M3364</t>
  </si>
  <si>
    <t>M3365</t>
  </si>
  <si>
    <t>M3366</t>
  </si>
  <si>
    <t>M3367</t>
  </si>
  <si>
    <t>M3368</t>
  </si>
  <si>
    <t>M3369</t>
  </si>
  <si>
    <t>M3370</t>
  </si>
  <si>
    <t>M3371</t>
  </si>
  <si>
    <t>M3372</t>
  </si>
  <si>
    <t>M3501</t>
  </si>
  <si>
    <t>M3502</t>
  </si>
  <si>
    <t>M3503</t>
  </si>
  <si>
    <t>M3504</t>
  </si>
  <si>
    <t>M3505</t>
  </si>
  <si>
    <t>M3506</t>
  </si>
  <si>
    <t>M3507</t>
  </si>
  <si>
    <t>M3508</t>
  </si>
  <si>
    <t>M3509</t>
  </si>
  <si>
    <t>M3510</t>
  </si>
  <si>
    <t>M3511</t>
  </si>
  <si>
    <t>M3512</t>
  </si>
  <si>
    <t>M3513</t>
  </si>
  <si>
    <t>M3514</t>
  </si>
  <si>
    <t>M3515</t>
  </si>
  <si>
    <t>M3516</t>
  </si>
  <si>
    <t>M3518</t>
  </si>
  <si>
    <t>M3519</t>
  </si>
  <si>
    <t>M3520</t>
  </si>
  <si>
    <t>M3521</t>
  </si>
  <si>
    <t>M3522</t>
  </si>
  <si>
    <t>M3523</t>
  </si>
  <si>
    <t>M3524</t>
  </si>
  <si>
    <t>M3525</t>
  </si>
  <si>
    <t>M3526</t>
  </si>
  <si>
    <t>M3527</t>
  </si>
  <si>
    <t>M3528</t>
  </si>
  <si>
    <t>M3529</t>
  </si>
  <si>
    <t>M3530</t>
  </si>
  <si>
    <t>M3718</t>
  </si>
  <si>
    <t>M3719</t>
  </si>
  <si>
    <t>M3720</t>
  </si>
  <si>
    <t>M3721</t>
  </si>
  <si>
    <t>M3722</t>
  </si>
  <si>
    <t>M3723</t>
  </si>
  <si>
    <t>M3727</t>
  </si>
  <si>
    <t>M3728</t>
  </si>
  <si>
    <t>M3729</t>
  </si>
  <si>
    <t>M3730</t>
  </si>
  <si>
    <t>M3772</t>
  </si>
  <si>
    <t>M3773</t>
  </si>
  <si>
    <t>M3774</t>
  </si>
  <si>
    <t>M3775</t>
  </si>
  <si>
    <t>M3776</t>
  </si>
  <si>
    <t>M3777</t>
  </si>
  <si>
    <t>M3778</t>
  </si>
  <si>
    <t>M3779</t>
  </si>
  <si>
    <t>M3780</t>
  </si>
  <si>
    <t>M3781</t>
  </si>
  <si>
    <t>M3782</t>
  </si>
  <si>
    <t>M3783</t>
  </si>
  <si>
    <t>M3784</t>
  </si>
  <si>
    <t>M3785</t>
  </si>
  <si>
    <t>M3786</t>
  </si>
  <si>
    <t>M3787</t>
  </si>
  <si>
    <t>M3788</t>
  </si>
  <si>
    <t>M3789</t>
  </si>
  <si>
    <t>M3790</t>
  </si>
  <si>
    <t>M3791</t>
  </si>
  <si>
    <t>M3792</t>
  </si>
  <si>
    <t>M3793</t>
  </si>
  <si>
    <t>M3795</t>
  </si>
  <si>
    <t>M3801</t>
  </si>
  <si>
    <t>M3802</t>
  </si>
  <si>
    <t>M3803</t>
  </si>
  <si>
    <t>M3804</t>
  </si>
  <si>
    <t>M3805</t>
  </si>
  <si>
    <t>M3806</t>
  </si>
  <si>
    <t>M3807</t>
  </si>
  <si>
    <t>M3808</t>
  </si>
  <si>
    <t>M3809</t>
  </si>
  <si>
    <t>M3810</t>
  </si>
  <si>
    <t>M3811</t>
  </si>
  <si>
    <t>M3813</t>
  </si>
  <si>
    <t>M3821</t>
  </si>
  <si>
    <t>M3822</t>
  </si>
  <si>
    <t>M3823</t>
  </si>
  <si>
    <t>M3824</t>
  </si>
  <si>
    <t>M3825</t>
  </si>
  <si>
    <t>M3826</t>
  </si>
  <si>
    <t>M3827</t>
  </si>
  <si>
    <t>M3828</t>
  </si>
  <si>
    <t>M3829</t>
  </si>
  <si>
    <t>M3830</t>
  </si>
  <si>
    <t>M3831</t>
  </si>
  <si>
    <t>M3832</t>
  </si>
  <si>
    <t>M3833</t>
  </si>
  <si>
    <t>M3834</t>
  </si>
  <si>
    <t>M3835</t>
  </si>
  <si>
    <t>M3836</t>
  </si>
  <si>
    <t>M3837</t>
  </si>
  <si>
    <t>M3838</t>
  </si>
  <si>
    <t>M3839</t>
  </si>
  <si>
    <t>M3840</t>
  </si>
  <si>
    <t>M3841</t>
  </si>
  <si>
    <t>M3842</t>
  </si>
  <si>
    <t>M3843</t>
  </si>
  <si>
    <t>M3844</t>
  </si>
  <si>
    <t>M3845</t>
  </si>
  <si>
    <t>M3846</t>
  </si>
  <si>
    <t>M3847</t>
  </si>
  <si>
    <t>M3848</t>
  </si>
  <si>
    <t>M3851</t>
  </si>
  <si>
    <t>M3852</t>
  </si>
  <si>
    <t>M3853</t>
  </si>
  <si>
    <t>M3854</t>
  </si>
  <si>
    <t>M3855</t>
  </si>
  <si>
    <t>M3856</t>
  </si>
  <si>
    <t>M3857</t>
  </si>
  <si>
    <t>M3858</t>
  </si>
  <si>
    <t>M3859</t>
  </si>
  <si>
    <t>M3860</t>
  </si>
  <si>
    <t>M3861</t>
  </si>
  <si>
    <t>M3862</t>
  </si>
  <si>
    <t>M3863</t>
  </si>
  <si>
    <t>M3864</t>
  </si>
  <si>
    <t>M3865</t>
  </si>
  <si>
    <t>M3866</t>
  </si>
  <si>
    <t>M3867</t>
  </si>
  <si>
    <t>M3868</t>
  </si>
  <si>
    <t>M3869</t>
  </si>
  <si>
    <t>M3870</t>
  </si>
  <si>
    <t>M3900</t>
  </si>
  <si>
    <t>M3901</t>
  </si>
  <si>
    <t>M3902</t>
  </si>
  <si>
    <t>M3903</t>
  </si>
  <si>
    <t>M3904</t>
  </si>
  <si>
    <t>M3905</t>
  </si>
  <si>
    <t>M3906</t>
  </si>
  <si>
    <t>M3907</t>
  </si>
  <si>
    <t>M3908</t>
  </si>
  <si>
    <t>M3909</t>
  </si>
  <si>
    <t>M3910</t>
  </si>
  <si>
    <t>M3911</t>
  </si>
  <si>
    <t>M3912</t>
  </si>
  <si>
    <t>M3913</t>
  </si>
  <si>
    <t>M3914</t>
  </si>
  <si>
    <t>M3915</t>
  </si>
  <si>
    <t>M3916</t>
  </si>
  <si>
    <t>M3917</t>
  </si>
  <si>
    <t>M3918</t>
  </si>
  <si>
    <t>M3919</t>
  </si>
  <si>
    <t>M3920</t>
  </si>
  <si>
    <t>M3921</t>
  </si>
  <si>
    <t>M3922</t>
  </si>
  <si>
    <t>M3923</t>
  </si>
  <si>
    <t>M3924</t>
  </si>
  <si>
    <t>M3925</t>
  </si>
  <si>
    <t>M3926</t>
  </si>
  <si>
    <t>M3927</t>
  </si>
  <si>
    <t>M3928</t>
  </si>
  <si>
    <t>M3929</t>
  </si>
  <si>
    <t>M3931</t>
  </si>
  <si>
    <t>M3932</t>
  </si>
  <si>
    <t>M3933</t>
  </si>
  <si>
    <t>M3934</t>
  </si>
  <si>
    <t>M3935</t>
  </si>
  <si>
    <t>M3936</t>
  </si>
  <si>
    <t>M3939</t>
  </si>
  <si>
    <t>M3947</t>
  </si>
  <si>
    <t>M3949</t>
  </si>
  <si>
    <t>M4413</t>
  </si>
  <si>
    <t>SICRO3-I</t>
  </si>
  <si>
    <t>Custo Produtivo (R$/h)</t>
  </si>
  <si>
    <t>E9001</t>
  </si>
  <si>
    <t>E9002</t>
  </si>
  <si>
    <t>E9003</t>
  </si>
  <si>
    <t>E9004</t>
  </si>
  <si>
    <t>E9005</t>
  </si>
  <si>
    <t>E9006</t>
  </si>
  <si>
    <t>E9007</t>
  </si>
  <si>
    <t>E9008</t>
  </si>
  <si>
    <t>E9009</t>
  </si>
  <si>
    <t>E9010</t>
  </si>
  <si>
    <t>E9011</t>
  </si>
  <si>
    <t>E9014</t>
  </si>
  <si>
    <t>E9015</t>
  </si>
  <si>
    <t>E9016</t>
  </si>
  <si>
    <t>E9017</t>
  </si>
  <si>
    <t>E9020</t>
  </si>
  <si>
    <t>E9021</t>
  </si>
  <si>
    <t>E9022</t>
  </si>
  <si>
    <t>E9023</t>
  </si>
  <si>
    <t>E9024</t>
  </si>
  <si>
    <t>E9025</t>
  </si>
  <si>
    <t>E9026</t>
  </si>
  <si>
    <t>E9028</t>
  </si>
  <si>
    <t>E9029</t>
  </si>
  <si>
    <t>E9030</t>
  </si>
  <si>
    <t>E9031</t>
  </si>
  <si>
    <t>E9032</t>
  </si>
  <si>
    <t>E9033</t>
  </si>
  <si>
    <t>E9034</t>
  </si>
  <si>
    <t>E9035</t>
  </si>
  <si>
    <t>E9036</t>
  </si>
  <si>
    <t>E9038</t>
  </si>
  <si>
    <t>E9039</t>
  </si>
  <si>
    <t>E9040</t>
  </si>
  <si>
    <t>E9043</t>
  </si>
  <si>
    <t>E9044</t>
  </si>
  <si>
    <t>E9045</t>
  </si>
  <si>
    <t>E9046</t>
  </si>
  <si>
    <t>E9047</t>
  </si>
  <si>
    <t>E9049</t>
  </si>
  <si>
    <t>E9050</t>
  </si>
  <si>
    <t>E9051</t>
  </si>
  <si>
    <t>E9052</t>
  </si>
  <si>
    <t>E9053</t>
  </si>
  <si>
    <t>E9054</t>
  </si>
  <si>
    <t>E9055</t>
  </si>
  <si>
    <t>E9056</t>
  </si>
  <si>
    <t>E9057</t>
  </si>
  <si>
    <t>E9058</t>
  </si>
  <si>
    <t>E9059</t>
  </si>
  <si>
    <t>E9060</t>
  </si>
  <si>
    <t>E9062</t>
  </si>
  <si>
    <t>E9063</t>
  </si>
  <si>
    <t>E9064</t>
  </si>
  <si>
    <t>E9065</t>
  </si>
  <si>
    <t>E9066</t>
  </si>
  <si>
    <t>E9067</t>
  </si>
  <si>
    <t>E9068</t>
  </si>
  <si>
    <t>E9069</t>
  </si>
  <si>
    <t>E9070</t>
  </si>
  <si>
    <t>E9071</t>
  </si>
  <si>
    <t>E9072</t>
  </si>
  <si>
    <t>E9073</t>
  </si>
  <si>
    <t>E9074</t>
  </si>
  <si>
    <t>E9075</t>
  </si>
  <si>
    <t>E9076</t>
  </si>
  <si>
    <t>E9077</t>
  </si>
  <si>
    <t>E9078</t>
  </si>
  <si>
    <t>E9079</t>
  </si>
  <si>
    <t>E9080</t>
  </si>
  <si>
    <t>E9081</t>
  </si>
  <si>
    <t>E9083</t>
  </si>
  <si>
    <t>E9084</t>
  </si>
  <si>
    <t>E9085</t>
  </si>
  <si>
    <t>E9086</t>
  </si>
  <si>
    <t>E9089</t>
  </si>
  <si>
    <t>E9093</t>
  </si>
  <si>
    <t>E9095</t>
  </si>
  <si>
    <t>E9096</t>
  </si>
  <si>
    <t>E9101</t>
  </si>
  <si>
    <t>E9102</t>
  </si>
  <si>
    <t>E9103</t>
  </si>
  <si>
    <t>E9105</t>
  </si>
  <si>
    <t>E9106</t>
  </si>
  <si>
    <t>E9107</t>
  </si>
  <si>
    <t>E9108</t>
  </si>
  <si>
    <t>E9110</t>
  </si>
  <si>
    <t>E9111</t>
  </si>
  <si>
    <t>E9112</t>
  </si>
  <si>
    <t>E9113</t>
  </si>
  <si>
    <t>E9116</t>
  </si>
  <si>
    <t>E9117</t>
  </si>
  <si>
    <t>E9118</t>
  </si>
  <si>
    <t>E9119</t>
  </si>
  <si>
    <t>E9120</t>
  </si>
  <si>
    <t>E9122</t>
  </si>
  <si>
    <t>E9125</t>
  </si>
  <si>
    <t>E9126</t>
  </si>
  <si>
    <t>E9127</t>
  </si>
  <si>
    <t>E9134</t>
  </si>
  <si>
    <t>E9141</t>
  </si>
  <si>
    <t>E9144</t>
  </si>
  <si>
    <t>E9148</t>
  </si>
  <si>
    <t>E9149</t>
  </si>
  <si>
    <t>E9151</t>
  </si>
  <si>
    <t>E9152</t>
  </si>
  <si>
    <t>E9153</t>
  </si>
  <si>
    <t>E9154</t>
  </si>
  <si>
    <t>E9155</t>
  </si>
  <si>
    <t>E9156</t>
  </si>
  <si>
    <t>E9157</t>
  </si>
  <si>
    <t>E9158</t>
  </si>
  <si>
    <t>E9159</t>
  </si>
  <si>
    <t>E9160</t>
  </si>
  <si>
    <t>E9161</t>
  </si>
  <si>
    <t>E9162</t>
  </si>
  <si>
    <t>E9163</t>
  </si>
  <si>
    <t>E9164</t>
  </si>
  <si>
    <t>E9167</t>
  </si>
  <si>
    <t>E9168</t>
  </si>
  <si>
    <t>E9200</t>
  </si>
  <si>
    <t>E9203</t>
  </si>
  <si>
    <t>E9204</t>
  </si>
  <si>
    <t>E9205</t>
  </si>
  <si>
    <t>E9206</t>
  </si>
  <si>
    <t>E9207</t>
  </si>
  <si>
    <t>E9209</t>
  </si>
  <si>
    <t>E9213</t>
  </si>
  <si>
    <t>E9231</t>
  </si>
  <si>
    <t>E9242</t>
  </si>
  <si>
    <t>E9243</t>
  </si>
  <si>
    <t>E9244</t>
  </si>
  <si>
    <t>E9245</t>
  </si>
  <si>
    <t>E9246</t>
  </si>
  <si>
    <t>E9247</t>
  </si>
  <si>
    <t>E9248</t>
  </si>
  <si>
    <t>E9249</t>
  </si>
  <si>
    <t>E9251</t>
  </si>
  <si>
    <t>E9252</t>
  </si>
  <si>
    <t>E9253</t>
  </si>
  <si>
    <t>E9254</t>
  </si>
  <si>
    <t>E9255</t>
  </si>
  <si>
    <t>E9256</t>
  </si>
  <si>
    <t>E9501</t>
  </si>
  <si>
    <t>E9502</t>
  </si>
  <si>
    <t>E9503</t>
  </si>
  <si>
    <t>E9505</t>
  </si>
  <si>
    <t>E9507</t>
  </si>
  <si>
    <t>E9510</t>
  </si>
  <si>
    <t>E9511</t>
  </si>
  <si>
    <t>E9512</t>
  </si>
  <si>
    <t>E9513</t>
  </si>
  <si>
    <t>E9514</t>
  </si>
  <si>
    <t>E9515</t>
  </si>
  <si>
    <t>E9516</t>
  </si>
  <si>
    <t>E9518</t>
  </si>
  <si>
    <t>E9519</t>
  </si>
  <si>
    <t>E9521</t>
  </si>
  <si>
    <t>E9522</t>
  </si>
  <si>
    <t>E9523</t>
  </si>
  <si>
    <t>E9524</t>
  </si>
  <si>
    <t>E9525</t>
  </si>
  <si>
    <t>E9526</t>
  </si>
  <si>
    <t>E9527</t>
  </si>
  <si>
    <t>E9528</t>
  </si>
  <si>
    <t>E9529</t>
  </si>
  <si>
    <t>E9530</t>
  </si>
  <si>
    <t>E9532</t>
  </si>
  <si>
    <t>E9535</t>
  </si>
  <si>
    <t>E9536</t>
  </si>
  <si>
    <t>E9538</t>
  </si>
  <si>
    <t>E9539</t>
  </si>
  <si>
    <t>E9540</t>
  </si>
  <si>
    <t>E9541</t>
  </si>
  <si>
    <t>E9543</t>
  </si>
  <si>
    <t>E9544</t>
  </si>
  <si>
    <t>E9545</t>
  </si>
  <si>
    <t>E9547</t>
  </si>
  <si>
    <t>E9548</t>
  </si>
  <si>
    <t>E9551</t>
  </si>
  <si>
    <t>E9552</t>
  </si>
  <si>
    <t>E9553</t>
  </si>
  <si>
    <t>E9556</t>
  </si>
  <si>
    <t>E9558</t>
  </si>
  <si>
    <t>E9559</t>
  </si>
  <si>
    <t>E9560</t>
  </si>
  <si>
    <t>E9561</t>
  </si>
  <si>
    <t>E9562</t>
  </si>
  <si>
    <t>E9563</t>
  </si>
  <si>
    <t>E9565</t>
  </si>
  <si>
    <t>E9566</t>
  </si>
  <si>
    <t>E9567</t>
  </si>
  <si>
    <t>E9568</t>
  </si>
  <si>
    <t>E9569</t>
  </si>
  <si>
    <t>E9570</t>
  </si>
  <si>
    <t>E9574</t>
  </si>
  <si>
    <t>E9576</t>
  </si>
  <si>
    <t>E9577</t>
  </si>
  <si>
    <t>E9578</t>
  </si>
  <si>
    <t>E9580</t>
  </si>
  <si>
    <t>E9581</t>
  </si>
  <si>
    <t>E9583</t>
  </si>
  <si>
    <t>E9584</t>
  </si>
  <si>
    <t>E9585</t>
  </si>
  <si>
    <t>E9586</t>
  </si>
  <si>
    <t>E9587</t>
  </si>
  <si>
    <t>E9588</t>
  </si>
  <si>
    <t>E9589</t>
  </si>
  <si>
    <t>E9590</t>
  </si>
  <si>
    <t>E9591</t>
  </si>
  <si>
    <t>E9593</t>
  </si>
  <si>
    <t>E9594</t>
  </si>
  <si>
    <t>E9595</t>
  </si>
  <si>
    <t>E9596</t>
  </si>
  <si>
    <t>E9597</t>
  </si>
  <si>
    <t>E9598</t>
  </si>
  <si>
    <t>E9599</t>
  </si>
  <si>
    <t>E9601</t>
  </si>
  <si>
    <t>E9603</t>
  </si>
  <si>
    <t>E9606</t>
  </si>
  <si>
    <t>E9607</t>
  </si>
  <si>
    <t>E9609</t>
  </si>
  <si>
    <t>E9610</t>
  </si>
  <si>
    <t>E9611</t>
  </si>
  <si>
    <t>E9612</t>
  </si>
  <si>
    <t>E9613</t>
  </si>
  <si>
    <t>E9614</t>
  </si>
  <si>
    <t>E9615</t>
  </si>
  <si>
    <t>E9617</t>
  </si>
  <si>
    <t>E9618</t>
  </si>
  <si>
    <t>E9619</t>
  </si>
  <si>
    <t>E9620</t>
  </si>
  <si>
    <t>E9621</t>
  </si>
  <si>
    <t>E9622</t>
  </si>
  <si>
    <t>E9623</t>
  </si>
  <si>
    <t>E9624</t>
  </si>
  <si>
    <t>E9625</t>
  </si>
  <si>
    <t>E9626</t>
  </si>
  <si>
    <t>E9627</t>
  </si>
  <si>
    <t>E9628</t>
  </si>
  <si>
    <t>E9629</t>
  </si>
  <si>
    <t>E9630</t>
  </si>
  <si>
    <t>E9631</t>
  </si>
  <si>
    <t>E9632</t>
  </si>
  <si>
    <t>E9633</t>
  </si>
  <si>
    <t>E9634</t>
  </si>
  <si>
    <t>E9635</t>
  </si>
  <si>
    <t>E9636</t>
  </si>
  <si>
    <t>E9637</t>
  </si>
  <si>
    <t>E9638</t>
  </si>
  <si>
    <t>E9639</t>
  </si>
  <si>
    <t>E9640</t>
  </si>
  <si>
    <t>E9641</t>
  </si>
  <si>
    <t>E9642</t>
  </si>
  <si>
    <t>E9643</t>
  </si>
  <si>
    <t>E9646</t>
  </si>
  <si>
    <t>E9647</t>
  </si>
  <si>
    <t>E9648</t>
  </si>
  <si>
    <t>E9649</t>
  </si>
  <si>
    <t>E9651</t>
  </si>
  <si>
    <t>E9652</t>
  </si>
  <si>
    <t>E9653</t>
  </si>
  <si>
    <t>E9654</t>
  </si>
  <si>
    <t>E9656</t>
  </si>
  <si>
    <t>E9657</t>
  </si>
  <si>
    <t>E9660</t>
  </si>
  <si>
    <t>E9661</t>
  </si>
  <si>
    <t>E9662</t>
  </si>
  <si>
    <t>E9668</t>
  </si>
  <si>
    <t>E9671</t>
  </si>
  <si>
    <t>E9673</t>
  </si>
  <si>
    <t>E9674</t>
  </si>
  <si>
    <t>E9675</t>
  </si>
  <si>
    <t>E9676</t>
  </si>
  <si>
    <t>E9677</t>
  </si>
  <si>
    <t>E9678</t>
  </si>
  <si>
    <t>E9681</t>
  </si>
  <si>
    <t>E9682</t>
  </si>
  <si>
    <t>E9683</t>
  </si>
  <si>
    <t>E9684</t>
  </si>
  <si>
    <t>E9685</t>
  </si>
  <si>
    <t>E9689</t>
  </si>
  <si>
    <t>E9691</t>
  </si>
  <si>
    <t>E9692</t>
  </si>
  <si>
    <t>E9694</t>
  </si>
  <si>
    <t>E9697</t>
  </si>
  <si>
    <t>E9699</t>
  </si>
  <si>
    <t>E9700</t>
  </si>
  <si>
    <t>E9701</t>
  </si>
  <si>
    <t>E9703</t>
  </si>
  <si>
    <t>E9704</t>
  </si>
  <si>
    <t>E9705</t>
  </si>
  <si>
    <t>E9706</t>
  </si>
  <si>
    <t>E9707</t>
  </si>
  <si>
    <t>E9708</t>
  </si>
  <si>
    <t>E9710</t>
  </si>
  <si>
    <t>E9712</t>
  </si>
  <si>
    <t>E9716</t>
  </si>
  <si>
    <t>E9717</t>
  </si>
  <si>
    <t>E9718</t>
  </si>
  <si>
    <t>E9719</t>
  </si>
  <si>
    <t>E9720</t>
  </si>
  <si>
    <t>E9721</t>
  </si>
  <si>
    <t>E9722</t>
  </si>
  <si>
    <t>E9723</t>
  </si>
  <si>
    <t>E9724</t>
  </si>
  <si>
    <t>E9725</t>
  </si>
  <si>
    <t>E9726</t>
  </si>
  <si>
    <t>E9727</t>
  </si>
  <si>
    <t>E9728</t>
  </si>
  <si>
    <t>E9729</t>
  </si>
  <si>
    <t>E9730</t>
  </si>
  <si>
    <t>E9731</t>
  </si>
  <si>
    <t>E9732</t>
  </si>
  <si>
    <t>E9733</t>
  </si>
  <si>
    <t>E9734</t>
  </si>
  <si>
    <t>E9735</t>
  </si>
  <si>
    <t>E9736</t>
  </si>
  <si>
    <t>E9737</t>
  </si>
  <si>
    <t>E9738</t>
  </si>
  <si>
    <t>E9742</t>
  </si>
  <si>
    <t>E9745</t>
  </si>
  <si>
    <t>E9746</t>
  </si>
  <si>
    <t>E9747</t>
  </si>
  <si>
    <t>E9748</t>
  </si>
  <si>
    <t>E9749</t>
  </si>
  <si>
    <t>E9750</t>
  </si>
  <si>
    <t>E9753</t>
  </si>
  <si>
    <t>E9754</t>
  </si>
  <si>
    <t>E9755</t>
  </si>
  <si>
    <t>E9756</t>
  </si>
  <si>
    <t>E9758</t>
  </si>
  <si>
    <t>E9760</t>
  </si>
  <si>
    <t>E9761</t>
  </si>
  <si>
    <t>E9762</t>
  </si>
  <si>
    <t>E9763</t>
  </si>
  <si>
    <t>E9764</t>
  </si>
  <si>
    <t>E9765</t>
  </si>
  <si>
    <t>E9766</t>
  </si>
  <si>
    <t>E9767</t>
  </si>
  <si>
    <t>E9768</t>
  </si>
  <si>
    <t>E9769</t>
  </si>
  <si>
    <t>E9770</t>
  </si>
  <si>
    <t>E9771</t>
  </si>
  <si>
    <t>E9772</t>
  </si>
  <si>
    <t>E9773</t>
  </si>
  <si>
    <t>E9774</t>
  </si>
  <si>
    <t>E9775</t>
  </si>
  <si>
    <t>E9776</t>
  </si>
  <si>
    <t>E9777</t>
  </si>
  <si>
    <t>E9778</t>
  </si>
  <si>
    <t>E9779</t>
  </si>
  <si>
    <t>E9780</t>
  </si>
  <si>
    <t>E9781</t>
  </si>
  <si>
    <t>E9782</t>
  </si>
  <si>
    <t>E9784</t>
  </si>
  <si>
    <t>E9788</t>
  </si>
  <si>
    <t>E9789</t>
  </si>
  <si>
    <t>E9790</t>
  </si>
  <si>
    <t>E9791</t>
  </si>
  <si>
    <t>E9793</t>
  </si>
  <si>
    <t>E9795</t>
  </si>
  <si>
    <t>E9797</t>
  </si>
  <si>
    <t>E9798</t>
  </si>
  <si>
    <t>E9013</t>
  </si>
  <si>
    <t>A9335</t>
  </si>
  <si>
    <t>A9364</t>
  </si>
  <si>
    <t>E9018</t>
  </si>
  <si>
    <t>A9324</t>
  </si>
  <si>
    <t>A9355</t>
  </si>
  <si>
    <t>A9382</t>
  </si>
  <si>
    <t>E9027</t>
  </si>
  <si>
    <t>A9333</t>
  </si>
  <si>
    <t>A9365</t>
  </si>
  <si>
    <t>E9037</t>
  </si>
  <si>
    <t>A9334</t>
  </si>
  <si>
    <t>A9378</t>
  </si>
  <si>
    <t>E9041</t>
  </si>
  <si>
    <t>A9313</t>
  </si>
  <si>
    <t>A9351</t>
  </si>
  <si>
    <t>A9373</t>
  </si>
  <si>
    <t>E9082</t>
  </si>
  <si>
    <t>A9323</t>
  </si>
  <si>
    <t>A9372</t>
  </si>
  <si>
    <t>A9379</t>
  </si>
  <si>
    <t>E9097</t>
  </si>
  <si>
    <t>A9326</t>
  </si>
  <si>
    <t>A9374</t>
  </si>
  <si>
    <t>E9098</t>
  </si>
  <si>
    <t>A9306</t>
  </si>
  <si>
    <t>A9375</t>
  </si>
  <si>
    <t>E9099</t>
  </si>
  <si>
    <t>A9320</t>
  </si>
  <si>
    <t>A9376</t>
  </si>
  <si>
    <t>E9100</t>
  </si>
  <si>
    <t>A9310</t>
  </si>
  <si>
    <t>E9114</t>
  </si>
  <si>
    <t>A9380</t>
  </si>
  <si>
    <t>E9115</t>
  </si>
  <si>
    <t>A9381</t>
  </si>
  <si>
    <t>E9145</t>
  </si>
  <si>
    <t>A9316</t>
  </si>
  <si>
    <t>A9340</t>
  </si>
  <si>
    <t>E9146</t>
  </si>
  <si>
    <t>A9357</t>
  </si>
  <si>
    <t>E9169</t>
  </si>
  <si>
    <t>A9385</t>
  </si>
  <si>
    <t>A9389</t>
  </si>
  <si>
    <t>E9170</t>
  </si>
  <si>
    <t>A9386</t>
  </si>
  <si>
    <t>A9387</t>
  </si>
  <si>
    <t>E9171</t>
  </si>
  <si>
    <t>A9325</t>
  </si>
  <si>
    <t>A9388</t>
  </si>
  <si>
    <t>E9199</t>
  </si>
  <si>
    <t>A9299</t>
  </si>
  <si>
    <t>E9201</t>
  </si>
  <si>
    <t>A9327</t>
  </si>
  <si>
    <t>A9343</t>
  </si>
  <si>
    <t>A9300</t>
  </si>
  <si>
    <t>A9383</t>
  </si>
  <si>
    <t>E9506</t>
  </si>
  <si>
    <t>A9307</t>
  </si>
  <si>
    <t>A9338</t>
  </si>
  <si>
    <t>E9508</t>
  </si>
  <si>
    <t>A9309</t>
  </si>
  <si>
    <t>A9350</t>
  </si>
  <si>
    <t>E9509</t>
  </si>
  <si>
    <t>A9363</t>
  </si>
  <si>
    <t>E9520</t>
  </si>
  <si>
    <t>A9339</t>
  </si>
  <si>
    <t>E9571</t>
  </si>
  <si>
    <t>A9332</t>
  </si>
  <si>
    <t>A9360</t>
  </si>
  <si>
    <t>E9575</t>
  </si>
  <si>
    <t>A9317</t>
  </si>
  <si>
    <t>A9345</t>
  </si>
  <si>
    <t>E9579</t>
  </si>
  <si>
    <t>A9342</t>
  </si>
  <si>
    <t>E9592</t>
  </si>
  <si>
    <t>A9314</t>
  </si>
  <si>
    <t>A9352</t>
  </si>
  <si>
    <t>E9600</t>
  </si>
  <si>
    <t>A9346</t>
  </si>
  <si>
    <t>E9604</t>
  </si>
  <si>
    <t>A9315</t>
  </si>
  <si>
    <t>A9341</t>
  </si>
  <si>
    <t>E9605</t>
  </si>
  <si>
    <t>A9358</t>
  </si>
  <si>
    <t>E9644</t>
  </si>
  <si>
    <t>A9302</t>
  </si>
  <si>
    <t>A9368</t>
  </si>
  <si>
    <t>E9645</t>
  </si>
  <si>
    <t>A9305</t>
  </si>
  <si>
    <t>A9328</t>
  </si>
  <si>
    <t>A9369</t>
  </si>
  <si>
    <t>E9665</t>
  </si>
  <si>
    <t>A9318</t>
  </si>
  <si>
    <t>A9353</t>
  </si>
  <si>
    <t>E9666</t>
  </si>
  <si>
    <t>A9321</t>
  </si>
  <si>
    <t>A9354</t>
  </si>
  <si>
    <t>E9667</t>
  </si>
  <si>
    <t>A9344</t>
  </si>
  <si>
    <t>E9669</t>
  </si>
  <si>
    <t>A9331</t>
  </si>
  <si>
    <t>A9359</t>
  </si>
  <si>
    <t>E9670</t>
  </si>
  <si>
    <t>A9319</t>
  </si>
  <si>
    <t>A9367</t>
  </si>
  <si>
    <t>E9672</t>
  </si>
  <si>
    <t>E9679</t>
  </si>
  <si>
    <t>A9384</t>
  </si>
  <si>
    <t>A9390</t>
  </si>
  <si>
    <t>E9680</t>
  </si>
  <si>
    <t>A9361</t>
  </si>
  <si>
    <t>A9308</t>
  </si>
  <si>
    <t>A9349</t>
  </si>
  <si>
    <t>E9687</t>
  </si>
  <si>
    <t>A9303</t>
  </si>
  <si>
    <t>A9348</t>
  </si>
  <si>
    <t>E9690</t>
  </si>
  <si>
    <t>A9329</t>
  </si>
  <si>
    <t>A9330</t>
  </si>
  <si>
    <t>E9693</t>
  </si>
  <si>
    <t>A9322</t>
  </si>
  <si>
    <t>A9370</t>
  </si>
  <si>
    <t>E9783</t>
  </si>
  <si>
    <t>A9301</t>
  </si>
  <si>
    <t>A9377</t>
  </si>
  <si>
    <t>E9787</t>
  </si>
  <si>
    <t>A9371</t>
  </si>
  <si>
    <t>E9792</t>
  </si>
  <si>
    <t>A9362</t>
  </si>
  <si>
    <t>P9821</t>
  </si>
  <si>
    <t>P9824</t>
  </si>
  <si>
    <t>P9801</t>
  </si>
  <si>
    <t>P9830</t>
  </si>
  <si>
    <t>BANCO</t>
  </si>
  <si>
    <t>Custo (R$)</t>
  </si>
  <si>
    <t>P9802</t>
  </si>
  <si>
    <t>P9803</t>
  </si>
  <si>
    <t>P9804</t>
  </si>
  <si>
    <t>P9805</t>
  </si>
  <si>
    <t>P9806</t>
  </si>
  <si>
    <t>P9807</t>
  </si>
  <si>
    <t>P9808</t>
  </si>
  <si>
    <t>P9809</t>
  </si>
  <si>
    <t>P9810</t>
  </si>
  <si>
    <t>P9811</t>
  </si>
  <si>
    <t>P9812</t>
  </si>
  <si>
    <t>P9814</t>
  </si>
  <si>
    <t>P9815</t>
  </si>
  <si>
    <t>P9819</t>
  </si>
  <si>
    <t>P9822</t>
  </si>
  <si>
    <t>P9823</t>
  </si>
  <si>
    <t>P9825</t>
  </si>
  <si>
    <t>P9826</t>
  </si>
  <si>
    <t>P9827</t>
  </si>
  <si>
    <t>P9833</t>
  </si>
  <si>
    <t>P9837</t>
  </si>
  <si>
    <t>P9840</t>
  </si>
  <si>
    <t>P9842</t>
  </si>
  <si>
    <t>P9843</t>
  </si>
  <si>
    <t>P9845</t>
  </si>
  <si>
    <t>P9846</t>
  </si>
  <si>
    <t>P9847</t>
  </si>
  <si>
    <t>P9848</t>
  </si>
  <si>
    <t>P9849</t>
  </si>
  <si>
    <t>P9850</t>
  </si>
  <si>
    <t>P9852</t>
  </si>
  <si>
    <t>P9853</t>
  </si>
  <si>
    <t>P9854</t>
  </si>
  <si>
    <t>P9855</t>
  </si>
  <si>
    <t>P9856</t>
  </si>
  <si>
    <t>P9857</t>
  </si>
  <si>
    <t>P9858</t>
  </si>
  <si>
    <t>P9859</t>
  </si>
  <si>
    <t>P9861</t>
  </si>
  <si>
    <t>P9864</t>
  </si>
  <si>
    <t>P9866</t>
  </si>
  <si>
    <t>P9867</t>
  </si>
  <si>
    <t>P9869</t>
  </si>
  <si>
    <t>P9870</t>
  </si>
  <si>
    <t>P9871</t>
  </si>
  <si>
    <t>P9875</t>
  </si>
  <si>
    <t>P9876</t>
  </si>
  <si>
    <t>P9878</t>
  </si>
  <si>
    <t>P9880</t>
  </si>
  <si>
    <t>P9882</t>
  </si>
  <si>
    <t>P9883</t>
  </si>
  <si>
    <t>P9884</t>
  </si>
  <si>
    <t>P9885</t>
  </si>
  <si>
    <t>P9889</t>
  </si>
  <si>
    <t>P9892</t>
  </si>
  <si>
    <t>P9893</t>
  </si>
  <si>
    <t>P9896</t>
  </si>
  <si>
    <t>P9897</t>
  </si>
  <si>
    <t>P9900</t>
  </si>
  <si>
    <t>P9901</t>
  </si>
  <si>
    <t>P9903</t>
  </si>
  <si>
    <t>P9907</t>
  </si>
  <si>
    <t>P9908</t>
  </si>
  <si>
    <t>P9909</t>
  </si>
  <si>
    <t>P9910</t>
  </si>
  <si>
    <t>P9913</t>
  </si>
  <si>
    <t>P9915</t>
  </si>
  <si>
    <t>P9916</t>
  </si>
  <si>
    <t>P9920</t>
  </si>
  <si>
    <t>P9921</t>
  </si>
  <si>
    <t>P9922</t>
  </si>
  <si>
    <t>P9924</t>
  </si>
  <si>
    <t>P9925</t>
  </si>
  <si>
    <t>P9926</t>
  </si>
  <si>
    <t>P9927</t>
  </si>
  <si>
    <t>P9930</t>
  </si>
  <si>
    <t>P9931</t>
  </si>
  <si>
    <t>P9932</t>
  </si>
  <si>
    <t>P9933</t>
  </si>
  <si>
    <t>P9934</t>
  </si>
  <si>
    <t>P9938</t>
  </si>
  <si>
    <t>P9939</t>
  </si>
  <si>
    <t>P9942</t>
  </si>
  <si>
    <t>P9944</t>
  </si>
  <si>
    <t>P9946</t>
  </si>
  <si>
    <t>P9947</t>
  </si>
  <si>
    <t>P9948</t>
  </si>
  <si>
    <t>P9949</t>
  </si>
  <si>
    <t>P9950</t>
  </si>
  <si>
    <t>P9951</t>
  </si>
  <si>
    <t>P9952</t>
  </si>
  <si>
    <t>P9953</t>
  </si>
  <si>
    <t>P9954</t>
  </si>
  <si>
    <t>P9955</t>
  </si>
  <si>
    <t>P9956</t>
  </si>
  <si>
    <t>P9972</t>
  </si>
  <si>
    <t>EQUALIZAÇÃO DE PROPOSTAS</t>
  </si>
  <si>
    <t>LISTA DE PREÇOS DAS COTAÇÕES</t>
  </si>
  <si>
    <t xml:space="preserve">Item </t>
  </si>
  <si>
    <t>Unid.</t>
  </si>
  <si>
    <t>Preço Unit.
(R$)</t>
  </si>
  <si>
    <t>COT 01
(R$)</t>
  </si>
  <si>
    <t>COT 02 
(R$)</t>
  </si>
  <si>
    <t>COT 03
(R$)</t>
  </si>
  <si>
    <t>Valor Mediano
(R$)</t>
  </si>
  <si>
    <t>Fornecedor
01</t>
  </si>
  <si>
    <t>Fornecedor
02</t>
  </si>
  <si>
    <t>Fornecedor
03</t>
  </si>
  <si>
    <t>Quantidade de Cotações</t>
  </si>
  <si>
    <t>FLAVIA GIANNETTI</t>
  </si>
  <si>
    <t>DONA DORA</t>
  </si>
  <si>
    <t>AMBIENTA</t>
  </si>
  <si>
    <t>ICAL</t>
  </si>
  <si>
    <t>MAD EMPREENDIMENTOS</t>
  </si>
  <si>
    <t>GRAMA EM PLACAS - FORNECIMENTO E PLANTIO</t>
  </si>
  <si>
    <t>SINALIZACAO - CONE CONFORME PADRAO COPASA P.065 FORNECIMENTO E MOVIMENTACAO</t>
  </si>
  <si>
    <t>SINALIZACAO - PLACA DE DISTANCIA DE OBRAS CONFORME PADRAO COPASA P.066 - FORNECIMENTO E MOVIMENTACAO</t>
  </si>
  <si>
    <t>SINALIZACAO NOTURNA - FORNECIMENTO E INSTALACAO</t>
  </si>
  <si>
    <t>TRAVESSIA PARA PEDESTRES EM MADEIRA INCLUSIVE GUARDA-CORPO FORNECIMENTO E POSICIONAMENTO</t>
  </si>
  <si>
    <t>TRAVESSIA PARA VEICULOS EM CHAPA DE ACO FORNECIMENTO E POSICIONAMENTO</t>
  </si>
  <si>
    <t xml:space="preserve">                                               LISTA DE COMPOSIÇÕES DA BASE DE DADOS</t>
  </si>
  <si>
    <t>Un</t>
  </si>
  <si>
    <t>Valor $</t>
  </si>
  <si>
    <t>CPU-002</t>
  </si>
  <si>
    <t>CPU-001</t>
  </si>
  <si>
    <t>CPU-003</t>
  </si>
  <si>
    <t>CPU-004</t>
  </si>
  <si>
    <t>CPU-005</t>
  </si>
  <si>
    <t>CPU-007</t>
  </si>
  <si>
    <t>CPU-008</t>
  </si>
  <si>
    <t>CPU-009</t>
  </si>
  <si>
    <t>CPU-011</t>
  </si>
  <si>
    <t>CPU-006</t>
  </si>
  <si>
    <t>COT-002</t>
  </si>
  <si>
    <t>COT-003</t>
  </si>
  <si>
    <t>CPU-010</t>
  </si>
  <si>
    <t>BIÓLOGO ATÉ 5 ANOS DE EXPERIÊNCIA</t>
  </si>
  <si>
    <t>BIÓLOGO ACIMA DE 5 ANOS DE EXPERIÊNCIA</t>
  </si>
  <si>
    <t>ESTAGIÁRIO DE NÍVEL SUPERIOR - 04 HORAS</t>
  </si>
  <si>
    <t>AUXILIAR DE ARQUITETURA PARA PROJETOS</t>
  </si>
  <si>
    <t>AUXILIAR DE ARQUITETURA PARA OBRAS</t>
  </si>
  <si>
    <t>62.02.05</t>
  </si>
  <si>
    <t>62.03.13</t>
  </si>
  <si>
    <t>62.06.01</t>
  </si>
  <si>
    <t>62.06.02</t>
  </si>
  <si>
    <t>64.01.05</t>
  </si>
  <si>
    <t>DIGITALIZAÇÃO DE FORMATOS A0 (PDF OU EQUIVALENTE)</t>
  </si>
  <si>
    <t>DIGITALIZAÇÃO DE FORMATOS A1 (PDF OU EQUIVALENTE)</t>
  </si>
  <si>
    <t>DIGITALIZAÇÃO DE FORMATOS A2 (PDF OU EQUIVALENTE)</t>
  </si>
  <si>
    <t>PERFURAÇÃO DE SOLO SONDAGEM À PERCUSSÃO (NBR 6484:2020)</t>
  </si>
  <si>
    <t>DESMONTAGEM, TRANSPORTE E MONTAGEM DE EQUIPAMENTOS DE SONDAGEM A PERCUSSÃO POR FURO</t>
  </si>
  <si>
    <t>65.02.01</t>
  </si>
  <si>
    <t>MOBILIZAÇÃO DE EQUIPAMENTOS DE SONDAGEM A TRADO (NBR 9603:2015) DN 20CM</t>
  </si>
  <si>
    <t>65.02.02</t>
  </si>
  <si>
    <t>PERFURAÇÃO DE SOLO SONDAGEM A TRADO (NBR 9603:2015) DN 20CM</t>
  </si>
  <si>
    <t>66.01.03</t>
  </si>
  <si>
    <t>67.01.01</t>
  </si>
  <si>
    <t>67.01.03</t>
  </si>
  <si>
    <t>DETERMINAÇÃO DO LIMITE DE LIQUIDEZ DE SOLOS (NBR 6459:2017)</t>
  </si>
  <si>
    <t>DETERMINAÇÃO DO LIMITE DE PLASTICIDADE DE SOLOS (NBR 7180:2016)</t>
  </si>
  <si>
    <t>DETERMINAÇÃO DOS FATORES DE CONTRAÇÃO DE SOLOS (DNER-ME 087/94)</t>
  </si>
  <si>
    <t>DETERMINAÇÃO DO EQUIVALENTE DE AREIA EM SOLO (DNER-ME 054/97 / NBR 12052:92)</t>
  </si>
  <si>
    <t>DETERMINAÇÃO COLORIMÉTRICA DE IMPUREZAS ORGÂNICAS EM SOLOS (NBR NM 49:2001)</t>
  </si>
  <si>
    <t>ENSAIO DE ADENSAMENTO DE SOLOS (DNER-IE 005/94 - NBR 16853:2020)</t>
  </si>
  <si>
    <t>DETERMINAÇÃO DA COMPOSIÇÃO GRANULOMÉTRICA - AGREGADOS (NBR NM 248:2003)</t>
  </si>
  <si>
    <t>DETERMINAÇÃO DO TEOR DE ARGILA EM TORRÕES - AGREGADOS (NBR 7218:2010)</t>
  </si>
  <si>
    <t>DETERMINAÇÃO DO MATERIAL FINO QUE PASSA PELA PENEIRA 75 µm POR LAVAGEM (NBR 16973:2021)</t>
  </si>
  <si>
    <t>DETERMINAÇÃO COLORIMÉTRICA DE IMPUREZAS ORGÂNICAS EM AGREGADO MIÚDO (NBR NM 49:2001)</t>
  </si>
  <si>
    <t>DETERMINAÇÃO DA MASSA UNITÁRIA E DO VOLUME DE VAZIOS - AGREGADOS (NBR 16972:2021)</t>
  </si>
  <si>
    <t xml:space="preserve">CODIGO  </t>
  </si>
  <si>
    <t>DESCRICAO DO INSUMO</t>
  </si>
  <si>
    <t>PRECO MEDIANO R$</t>
  </si>
  <si>
    <t>SINAPI-I</t>
  </si>
  <si>
    <t>SC25KG</t>
  </si>
  <si>
    <t>M2XMES</t>
  </si>
  <si>
    <t>UNXMES</t>
  </si>
  <si>
    <t>54.01.01</t>
  </si>
  <si>
    <t>POLIDORA DE PISO, 100KG, D=450MM, MOTOR ELÉTRICO 4HP (LOCAÇÃO)</t>
  </si>
  <si>
    <t>54.01.08</t>
  </si>
  <si>
    <t>54.01.38</t>
  </si>
  <si>
    <t>54.01.40</t>
  </si>
  <si>
    <t>54.01.70</t>
  </si>
  <si>
    <t>54.04.12</t>
  </si>
  <si>
    <t>BATE ESTACA DE QUEDA SIMPLES, SOBRE ROLO, MOTOR A DIESEL, COM MARTELO DE 0,6 A 0,8T</t>
  </si>
  <si>
    <t>54.05.10</t>
  </si>
  <si>
    <t>BETONEIRA CAPACIDADE NOMINAL 400 L, CAPACIDADE DE MISTURA  280 L, MOTOR ELETRICO TRIFASICO 220/380 V POTENCIA 2 CV, SEM CARREGADOR</t>
  </si>
  <si>
    <t>54.06.02</t>
  </si>
  <si>
    <t>54.06.04</t>
  </si>
  <si>
    <t>54.10.10</t>
  </si>
  <si>
    <t>54.10.12</t>
  </si>
  <si>
    <t>54.10.80</t>
  </si>
  <si>
    <t>GUINDASTE ARTICULADO COM CAPACIDADE MÁXIMA DE 3300KG E ALCANCE MÁXIMO HORIZONTAL DE 9 METROS OU EQUIVALENTE</t>
  </si>
  <si>
    <t>54.11.10</t>
  </si>
  <si>
    <t>PÁ CARREGADEIRA 180HP CAPACIDADE CAÇAMBA 3M3 OU EQUIVALENTE</t>
  </si>
  <si>
    <t>54.11.28</t>
  </si>
  <si>
    <t>PÁ CARREGADEIRA 140HP CAPACIDADE CAÇAMBA 1,7M3 OU EQUIVALENTE</t>
  </si>
  <si>
    <t>54.13.22</t>
  </si>
  <si>
    <t>54.13.40</t>
  </si>
  <si>
    <t>54.13.42</t>
  </si>
  <si>
    <t>ROLO VIBRATÓRIO PÉ DE CARNEIRO 100HP PESO OPERACIONAL 11000KG OU EQUIVALENTE</t>
  </si>
  <si>
    <t>54.13.44</t>
  </si>
  <si>
    <t>ROLO VIBRATÓRIO LISO 80HP PESO OPERACIONAL 7000KG LARGURA 1,68M OU EQUIVALENTE</t>
  </si>
  <si>
    <t>54.13.46</t>
  </si>
  <si>
    <t>ROLO VIBRATÓRIO PÉ DE CARNEIRO 80HP PESO OPERACIONAL 7000KG OU EQUIVALENTE</t>
  </si>
  <si>
    <t>54.13.50</t>
  </si>
  <si>
    <t>ROLO VIBRATÓRIO DE TAMBOR DUPLO 24 HP, PESO OPERACIONAL 1700KG E TAMBOR 0,90M OU EQUIVALENTE</t>
  </si>
  <si>
    <t>54.13.54</t>
  </si>
  <si>
    <t>ROLO DE PNEUS MASSA OPERACIONAL 10000KG LARGURA ROLAMENTO 1,80M E 99HP OU EQUIVALENTE</t>
  </si>
  <si>
    <t>54.13.74</t>
  </si>
  <si>
    <t>COMPACTADOR VIBRATÓRIO DE PLACA 9,0 HP DIESEL OU EQUIVALENTE</t>
  </si>
  <si>
    <t>54.13.78</t>
  </si>
  <si>
    <t>COMPACTADOR VIBRATÓRIO DE PLACA 3,0 HP DIESEL OU EQUIVALENTE</t>
  </si>
  <si>
    <t>54.14.10</t>
  </si>
  <si>
    <t>COMPRESSOR PORTÁTIL, MOTOR DIESEL, 275 PCM, 7 BAR, 54,4KW, OU EQUIVALENTE</t>
  </si>
  <si>
    <t>54.16.50</t>
  </si>
  <si>
    <t>ESPARGIDOR DE ASFALTO 9,5HP, 6000L, 36 BICOS, VAZÃO POR BICO 12L/HORA, OU EQUIVALENTE</t>
  </si>
  <si>
    <t>54.19.62</t>
  </si>
  <si>
    <t>54.19.66</t>
  </si>
  <si>
    <t>54.20.06</t>
  </si>
  <si>
    <t>RETROESCAVADEIRA TRAÇÃO 4X2, 85HP, CAÇAMBA 610MM / 0,22M3 OU EQUIVALENTE</t>
  </si>
  <si>
    <t>54.20.09</t>
  </si>
  <si>
    <t>54.20.11</t>
  </si>
  <si>
    <t>54.20.18</t>
  </si>
  <si>
    <t>54.20.20</t>
  </si>
  <si>
    <t>54.25.08</t>
  </si>
  <si>
    <t>54.27.16</t>
  </si>
  <si>
    <t>54.31.10</t>
  </si>
  <si>
    <t>54.32.08</t>
  </si>
  <si>
    <t>54.34.01</t>
  </si>
  <si>
    <t>54.34.02</t>
  </si>
  <si>
    <t>54.36.08</t>
  </si>
  <si>
    <t>54.36.10</t>
  </si>
  <si>
    <t>54.36.66</t>
  </si>
  <si>
    <t>54.39.10</t>
  </si>
  <si>
    <t>54.39.11</t>
  </si>
  <si>
    <t>54.40.01</t>
  </si>
  <si>
    <t>54.40.04</t>
  </si>
  <si>
    <t>54.40.06</t>
  </si>
  <si>
    <t>54.40.20</t>
  </si>
  <si>
    <t>DENTE PARA FRESADORA DE ASFALTO COMPACTA</t>
  </si>
  <si>
    <t>54.40.22</t>
  </si>
  <si>
    <t>PORTA DENTE PARA FRESADORA DE ASFALTO COMPACTA</t>
  </si>
  <si>
    <t>54.40.24</t>
  </si>
  <si>
    <t>APOIO PARA PORTA DENTE FRESADORA DE ASFALTO COMPACTA</t>
  </si>
  <si>
    <t>54.40.30</t>
  </si>
  <si>
    <t>MÁQUINA CORTADORA DE PISO (SERRA CLIPPER), À GASOLINA, 13HP, ÚMIDO OU À SECO, OU EQUIVALENTE</t>
  </si>
  <si>
    <t>54.40.31</t>
  </si>
  <si>
    <t>54.41.17</t>
  </si>
  <si>
    <t>MÁQUINA DE SOLDA - LOCAÇÃO</t>
  </si>
  <si>
    <t>54.41.18</t>
  </si>
  <si>
    <t>GERADOR DIESEL MONOCILÍNDRICO SOBRE 2 RODAS, COM 6KVA TDG7000EXP OU EQUIVALENTE - LOCAÇÃO</t>
  </si>
  <si>
    <t>54.42.01</t>
  </si>
  <si>
    <t>54.50.01</t>
  </si>
  <si>
    <t>55.05.15</t>
  </si>
  <si>
    <t>OPERADOR 1</t>
  </si>
  <si>
    <t>55.05.21</t>
  </si>
  <si>
    <t>55.05.32</t>
  </si>
  <si>
    <t>55.05.35</t>
  </si>
  <si>
    <t>55.05.36</t>
  </si>
  <si>
    <t>55.05.45</t>
  </si>
  <si>
    <t>55.05.49</t>
  </si>
  <si>
    <t>OPERADOR DE CARREGADEIRA</t>
  </si>
  <si>
    <t>55.05.51</t>
  </si>
  <si>
    <t>55.05.57</t>
  </si>
  <si>
    <t>OPERADOR DE GUINDASTE</t>
  </si>
  <si>
    <t>55.05.59</t>
  </si>
  <si>
    <t>55.05.61</t>
  </si>
  <si>
    <t>OPERADOR DE MOTONIVELADORA</t>
  </si>
  <si>
    <t>55.05.64</t>
  </si>
  <si>
    <t>55.05.65</t>
  </si>
  <si>
    <t>OPERADOR DE RETRO ESCAVADEIRA</t>
  </si>
  <si>
    <t>55.05.66</t>
  </si>
  <si>
    <t>55.05.67</t>
  </si>
  <si>
    <t>OPERADOR DE ROLO COMPACTADOR</t>
  </si>
  <si>
    <t>55.05.70</t>
  </si>
  <si>
    <t>55.05.71</t>
  </si>
  <si>
    <t>55.10.05</t>
  </si>
  <si>
    <t>AJUDANTE</t>
  </si>
  <si>
    <t>55.10.07</t>
  </si>
  <si>
    <t>55.10.09</t>
  </si>
  <si>
    <t>55.10.10</t>
  </si>
  <si>
    <t>55.10.15</t>
  </si>
  <si>
    <t>55.10.33</t>
  </si>
  <si>
    <t>55.10.34</t>
  </si>
  <si>
    <t>ENCARREGADO DE TURMA</t>
  </si>
  <si>
    <t>55.10.35</t>
  </si>
  <si>
    <t>ARMADOR</t>
  </si>
  <si>
    <t>55.10.39</t>
  </si>
  <si>
    <t>55.10.45</t>
  </si>
  <si>
    <t>CALCETEIRO</t>
  </si>
  <si>
    <t>55.10.50</t>
  </si>
  <si>
    <t>CARPINTEIRO</t>
  </si>
  <si>
    <t>55.10.51</t>
  </si>
  <si>
    <t>55.10.55</t>
  </si>
  <si>
    <t>ELETRICISTA</t>
  </si>
  <si>
    <t>55.10.60</t>
  </si>
  <si>
    <t>JARDINEIRO</t>
  </si>
  <si>
    <t>55.10.65</t>
  </si>
  <si>
    <t>MARCENEIRO</t>
  </si>
  <si>
    <t>55.10.67</t>
  </si>
  <si>
    <t>MONTADOR</t>
  </si>
  <si>
    <t>55.10.75</t>
  </si>
  <si>
    <t>PEDREIRO</t>
  </si>
  <si>
    <t>55.10.76</t>
  </si>
  <si>
    <t>55.10.77</t>
  </si>
  <si>
    <t>PEDREIRO DE ACABAMENTO</t>
  </si>
  <si>
    <t>55.10.81</t>
  </si>
  <si>
    <t>PINTOR</t>
  </si>
  <si>
    <t>55.10.82</t>
  </si>
  <si>
    <t>RASTELEIRO</t>
  </si>
  <si>
    <t>55.10.84</t>
  </si>
  <si>
    <t>55.10.86</t>
  </si>
  <si>
    <t>SERRALHEIRO</t>
  </si>
  <si>
    <t>55.10.87</t>
  </si>
  <si>
    <t>55.10.88</t>
  </si>
  <si>
    <t>55.10.90</t>
  </si>
  <si>
    <t>SOLDADOR</t>
  </si>
  <si>
    <t>55.10.92</t>
  </si>
  <si>
    <t>AUXILIAR ADMINISTRATIVO</t>
  </si>
  <si>
    <t>55.10.94</t>
  </si>
  <si>
    <t>VIGIA DIURNO</t>
  </si>
  <si>
    <t>VIGIA NOTURNO</t>
  </si>
  <si>
    <t>55.15.05</t>
  </si>
  <si>
    <t>55.15.06</t>
  </si>
  <si>
    <t>TÉCNICO SÊNIOR</t>
  </si>
  <si>
    <t>55.15.07</t>
  </si>
  <si>
    <t>TÉCNICO INTERMEDIÁRIO</t>
  </si>
  <si>
    <t>55.15.08</t>
  </si>
  <si>
    <t>TÉCNICO JÚNIOR</t>
  </si>
  <si>
    <t>55.20.03</t>
  </si>
  <si>
    <t>55.20.04</t>
  </si>
  <si>
    <t>55.20.05</t>
  </si>
  <si>
    <t>55.20.06</t>
  </si>
  <si>
    <t>55.20.07</t>
  </si>
  <si>
    <t>55.20.08</t>
  </si>
  <si>
    <t>55.20.09</t>
  </si>
  <si>
    <t>55.20.10</t>
  </si>
  <si>
    <t>55.20.11</t>
  </si>
  <si>
    <t>55.20.12</t>
  </si>
  <si>
    <t>55.20.13</t>
  </si>
  <si>
    <t>55.20.14</t>
  </si>
  <si>
    <t>56.11.01</t>
  </si>
  <si>
    <t>ENGENHEIRO CONSULTOR ESPECIAL - PROJETO</t>
  </si>
  <si>
    <t>56.11.02</t>
  </si>
  <si>
    <t>ENGENHEIRO CONSULTOR - PROJETO</t>
  </si>
  <si>
    <t>56.11.03</t>
  </si>
  <si>
    <t>ENGENHEIRO COORDENADOR - PROJETO</t>
  </si>
  <si>
    <t>56.11.04</t>
  </si>
  <si>
    <t>56.11.05</t>
  </si>
  <si>
    <t>56.11.06</t>
  </si>
  <si>
    <t>56.11.07</t>
  </si>
  <si>
    <t>ENGENHEIRO TRAINEE PROJETO</t>
  </si>
  <si>
    <t>56.11.08</t>
  </si>
  <si>
    <t>ARQUITETO CONSULTOR ESPECIAL PROJETO</t>
  </si>
  <si>
    <t>56.11.09</t>
  </si>
  <si>
    <t>ARQUITETO CONSULTOR PROJETO</t>
  </si>
  <si>
    <t>56.11.10</t>
  </si>
  <si>
    <t>ARQUITETO COORDENADOR PROJETO</t>
  </si>
  <si>
    <t>56.11.11</t>
  </si>
  <si>
    <t>ARQUITETO SÊNIOR PROJETO</t>
  </si>
  <si>
    <t>56.11.12</t>
  </si>
  <si>
    <t>ARQUITETO INTERMEDIÁRIO PROJETO</t>
  </si>
  <si>
    <t>56.11.13</t>
  </si>
  <si>
    <t>ARQUITETO JÚNIOR PROJETO</t>
  </si>
  <si>
    <t>56.11.14</t>
  </si>
  <si>
    <t>ARQUITETO TRAINEE PROJETO</t>
  </si>
  <si>
    <t>56.11.15</t>
  </si>
  <si>
    <t>56.11.16</t>
  </si>
  <si>
    <t>56.11.17</t>
  </si>
  <si>
    <t>56.12.01</t>
  </si>
  <si>
    <t>AUXILIAR DE ENGENHARIA - PROJETO</t>
  </si>
  <si>
    <t>56.12.02</t>
  </si>
  <si>
    <t>56.13.01</t>
  </si>
  <si>
    <t>56.13.02</t>
  </si>
  <si>
    <t>56.13.03</t>
  </si>
  <si>
    <t>56.13.04</t>
  </si>
  <si>
    <t>PROJETISTA CADISTA - PROJETO</t>
  </si>
  <si>
    <t>56.14.01</t>
  </si>
  <si>
    <t>56.14.02</t>
  </si>
  <si>
    <t>56.14.03</t>
  </si>
  <si>
    <t>56.15.01</t>
  </si>
  <si>
    <t>DESENHISTA PROJETISTA - PROJETO</t>
  </si>
  <si>
    <t>56.15.02</t>
  </si>
  <si>
    <t>56.15.03</t>
  </si>
  <si>
    <t>DESENHISTA COPISTA - PROJETO</t>
  </si>
  <si>
    <t>56.16.01</t>
  </si>
  <si>
    <t>56.16.02</t>
  </si>
  <si>
    <t>56.16.03</t>
  </si>
  <si>
    <t>56.16.05</t>
  </si>
  <si>
    <t>ASSISTENTE SOCIAL - PROJETO</t>
  </si>
  <si>
    <t>57.21.01</t>
  </si>
  <si>
    <t>57.21.02</t>
  </si>
  <si>
    <t>57.21.03</t>
  </si>
  <si>
    <t>57.21.04</t>
  </si>
  <si>
    <t>57.21.05</t>
  </si>
  <si>
    <t>57.21.06</t>
  </si>
  <si>
    <t>ENGENHEIRO TRAINEE SUPERVISÃO</t>
  </si>
  <si>
    <t>57.21.07</t>
  </si>
  <si>
    <t>ARQUITETO CONSULTOR SUPERVISÃO</t>
  </si>
  <si>
    <t>57.21.08</t>
  </si>
  <si>
    <t>ARQUITETO COORDENADOR SUPERVISÃO</t>
  </si>
  <si>
    <t>57.21.09</t>
  </si>
  <si>
    <t>ARQUITETO SÊNIOR SUPERVISÃO</t>
  </si>
  <si>
    <t>57.21.10</t>
  </si>
  <si>
    <t>ARQUITETO INTERMEDIÁRIO SUPERVISÃO</t>
  </si>
  <si>
    <t>57.21.11</t>
  </si>
  <si>
    <t>ARQUITETO JÚNIOR SUPERVISÃO</t>
  </si>
  <si>
    <t>57.21.12</t>
  </si>
  <si>
    <t>ARQUITETO TRAINEE SUPERVISÃO</t>
  </si>
  <si>
    <t>57.22.01</t>
  </si>
  <si>
    <t>57.22.02</t>
  </si>
  <si>
    <t>57.23.01</t>
  </si>
  <si>
    <t>57.23.02</t>
  </si>
  <si>
    <t>57.23.03</t>
  </si>
  <si>
    <t>57.24.01</t>
  </si>
  <si>
    <t>57.24.02</t>
  </si>
  <si>
    <t>57.24.03</t>
  </si>
  <si>
    <t>57.31.01</t>
  </si>
  <si>
    <t>57.31.02</t>
  </si>
  <si>
    <t>57.31.03</t>
  </si>
  <si>
    <t>57.31.04</t>
  </si>
  <si>
    <t>57.31.05</t>
  </si>
  <si>
    <t>57.31.06</t>
  </si>
  <si>
    <t>57.32.01</t>
  </si>
  <si>
    <t>57.32.02</t>
  </si>
  <si>
    <t>57.32.03</t>
  </si>
  <si>
    <t>57.34.01</t>
  </si>
  <si>
    <t>57.34.02</t>
  </si>
  <si>
    <t>57.34.03</t>
  </si>
  <si>
    <t>60.05.09</t>
  </si>
  <si>
    <t>60.05.27</t>
  </si>
  <si>
    <t>60.05.28</t>
  </si>
  <si>
    <t>60.05.29</t>
  </si>
  <si>
    <t>60.05.30</t>
  </si>
  <si>
    <t>60.05.31</t>
  </si>
  <si>
    <t>60.05.32</t>
  </si>
  <si>
    <t>60.05.34</t>
  </si>
  <si>
    <t>60.05.35</t>
  </si>
  <si>
    <t>60.05.48</t>
  </si>
  <si>
    <t>60.05.50</t>
  </si>
  <si>
    <t>60.05.52</t>
  </si>
  <si>
    <t>60.05.65</t>
  </si>
  <si>
    <t>60.05.66</t>
  </si>
  <si>
    <t>60.05.67</t>
  </si>
  <si>
    <t>60.05.68</t>
  </si>
  <si>
    <t>60.05.69</t>
  </si>
  <si>
    <t>60.05.70</t>
  </si>
  <si>
    <t>60.05.72</t>
  </si>
  <si>
    <t>60.05.73</t>
  </si>
  <si>
    <t>60.05.82</t>
  </si>
  <si>
    <t>60.05.83</t>
  </si>
  <si>
    <t>60.05.84</t>
  </si>
  <si>
    <t>60.05.91</t>
  </si>
  <si>
    <t>60.06.10</t>
  </si>
  <si>
    <t>60.06.24</t>
  </si>
  <si>
    <t>60.06.91</t>
  </si>
  <si>
    <t>60.06.92</t>
  </si>
  <si>
    <t>60.06.93</t>
  </si>
  <si>
    <t>60.06.95</t>
  </si>
  <si>
    <t>60.11.15</t>
  </si>
  <si>
    <t>60.11.16</t>
  </si>
  <si>
    <t>FERRO REDONDO 3/4" (19,5MM)</t>
  </si>
  <si>
    <t>60.15.15</t>
  </si>
  <si>
    <t>BARRA DE FERRO RETANGULAR, BARRA CHATA, 1" X 1/4" (L X E), 1,2265 KG/M</t>
  </si>
  <si>
    <t>60.15.16</t>
  </si>
  <si>
    <t>BARRA CHATA AÇO 1" X 1/8 (L X E), 0,63 KG/M</t>
  </si>
  <si>
    <t>60.15.18</t>
  </si>
  <si>
    <t>BARRA DE FERRO RETANGULAR, BARRA CHATA, 1 1/2" X 1/4" (L X E), 1,89 KG/M</t>
  </si>
  <si>
    <t>60.15.19</t>
  </si>
  <si>
    <t>BARRA CHATA AÇO 1/8" X 3/8" (0,24KG/M)</t>
  </si>
  <si>
    <t>60.15.20</t>
  </si>
  <si>
    <t>BARRA REDONDA CA-25 1/4"</t>
  </si>
  <si>
    <t>60.15.21</t>
  </si>
  <si>
    <t>BARRA REDONDA CA-25 3/8"</t>
  </si>
  <si>
    <t>60.17.14</t>
  </si>
  <si>
    <t>CANTONEIRA FERRO DE ABAS IGUAIS, 1" X 1/8" (L X E), 1,20KG/M</t>
  </si>
  <si>
    <t>60.17.15</t>
  </si>
  <si>
    <t>CANTONEIRA FERRO GALVANIZADO DE ABAS IGUAIS, 1" X 1/8" (L X E) , 1,20KG/M</t>
  </si>
  <si>
    <t>60.17.18</t>
  </si>
  <si>
    <t>CANTONEIRA DE FERRO 1  3/4" X 1/8"</t>
  </si>
  <si>
    <t>60.17.20</t>
  </si>
  <si>
    <t>CANTONEIRA DE FERRO 2" X 1/8"</t>
  </si>
  <si>
    <t>60.19.15</t>
  </si>
  <si>
    <t>FERRO TE 3/4"x1/8"</t>
  </si>
  <si>
    <t>60.21.15</t>
  </si>
  <si>
    <t>60.28.08</t>
  </si>
  <si>
    <t>60.28.09</t>
  </si>
  <si>
    <t>60.28.10</t>
  </si>
  <si>
    <t>60.28.11</t>
  </si>
  <si>
    <t>60.28.12</t>
  </si>
  <si>
    <t>60.28.13</t>
  </si>
  <si>
    <t>60.28.14</t>
  </si>
  <si>
    <t>60.28.15</t>
  </si>
  <si>
    <t>60.30.10</t>
  </si>
  <si>
    <t>60.30.27</t>
  </si>
  <si>
    <t>60.30.35</t>
  </si>
  <si>
    <t>60.30.40</t>
  </si>
  <si>
    <t>TELA DE ARAME GALVANIZADA, HEXAGONAL, FIO 0,56 MM (24 BWG), MALHA 1/2", H = 1 M REF 10931</t>
  </si>
  <si>
    <t>60.32.23</t>
  </si>
  <si>
    <t>60.33.02</t>
  </si>
  <si>
    <t>60.33.03</t>
  </si>
  <si>
    <t>60.33.04</t>
  </si>
  <si>
    <t>60.33.05</t>
  </si>
  <si>
    <t>60.33.07</t>
  </si>
  <si>
    <t>60.33.10</t>
  </si>
  <si>
    <t>60.33.11</t>
  </si>
  <si>
    <t>60.33.13</t>
  </si>
  <si>
    <t>60.33.15</t>
  </si>
  <si>
    <t>60.33.36</t>
  </si>
  <si>
    <t>60.35.10</t>
  </si>
  <si>
    <t>ARAME GALVANIZADO 10 BWG, 3,40 MM (0,0713 KG/M) REF 43131</t>
  </si>
  <si>
    <t>60.35.12</t>
  </si>
  <si>
    <t>ARAME GALVANIZADO 12 BWG, 2,76 MM (0,048 KG/M) REF 43130</t>
  </si>
  <si>
    <t>60.35.14</t>
  </si>
  <si>
    <t>ARAME GALVANIZADO 14 BWG, 2,11 MM (0,026 KG/M) REF 43130</t>
  </si>
  <si>
    <t>60.35.16</t>
  </si>
  <si>
    <t>ARAME GALVANIZADO 16 BWG, 1,65MM (0,0166 KG/M) REF 344</t>
  </si>
  <si>
    <t>60.35.17</t>
  </si>
  <si>
    <t>60.35.44</t>
  </si>
  <si>
    <t xml:space="preserve">ARAME RECOZIDO (PG-7) 18 BWG, 1,24 MM (0,009 KG/M) REF 43132 </t>
  </si>
  <si>
    <t>60.35.51</t>
  </si>
  <si>
    <t>ARAME FARPADO GALVANIZADO, 16 BWG (1,65 MM), CLASSE 250</t>
  </si>
  <si>
    <t>60.35.61</t>
  </si>
  <si>
    <t>ARAME DE AÇO ZN/AL + PVC FIO 2,2MM</t>
  </si>
  <si>
    <t>60.35.71</t>
  </si>
  <si>
    <t>ARAME DE AÇO ZN/AL FIO 2,2MM</t>
  </si>
  <si>
    <t>60.40.01</t>
  </si>
  <si>
    <t>TUBO AÇO GALVANIZADO INDUSTRIAL REDONDO DN 1 1/4" (31,75 MM)  E=2,00MM, NBR 6591</t>
  </si>
  <si>
    <t>60.40.07</t>
  </si>
  <si>
    <t>TUBO AÇO GALVANIZADO INDUSTRIAL REDONDO DN 1 1/4" (31,75 MM)  E=1,50MM, NBR 6591</t>
  </si>
  <si>
    <t>60.40.08</t>
  </si>
  <si>
    <t>TUBO AÇO GALVANIZADO INDUSTRIAL REDONDO DN 1 1/2" (38 MM)  E=1,50MM, NBR 6591</t>
  </si>
  <si>
    <t>60.40.09</t>
  </si>
  <si>
    <t>TUBO AÇO GALVANIZADO INDUSTRIAL REDONDO DN 2" (50.80 MM)  E=1,50MM, NBR 6591</t>
  </si>
  <si>
    <t>60.40.10</t>
  </si>
  <si>
    <t>TELA PLASTICA LARANJA, TIPO TAPUME PARA SINALIZACAO, MALHA RETANGULAR, ROLO 1.20 X 50 M (L X C)</t>
  </si>
  <si>
    <t>60.40.11</t>
  </si>
  <si>
    <t>TUBO AÇO GALVANIZADO INDUSTRIAL REDONDO DN 2" (50.80 MM)  E=2,00MM, NBR 6591</t>
  </si>
  <si>
    <t>60.40.12</t>
  </si>
  <si>
    <t>60.40.13</t>
  </si>
  <si>
    <t>TUBO AÇO GALVANIZADO INDUSTRIAL REDONDO DN 3" (76,20 MM)  E=2,00MM, NBR 6591</t>
  </si>
  <si>
    <t>61.02.06</t>
  </si>
  <si>
    <t>61.15.05</t>
  </si>
  <si>
    <t>61.15.07</t>
  </si>
  <si>
    <t>61.20.01</t>
  </si>
  <si>
    <t>CAMADA SEPARADORA DE FILME DE POLIETILENO 20 A 25 MICRA REF 38365</t>
  </si>
  <si>
    <t>61.20.07</t>
  </si>
  <si>
    <t>61.20.08</t>
  </si>
  <si>
    <t>62.01.05</t>
  </si>
  <si>
    <t>CIMENTO PORTLAND BRANCO CP-32 (ESTRUTURAL) SC 50KG</t>
  </si>
  <si>
    <t>62.03.10</t>
  </si>
  <si>
    <t>ARGAMASSA COLANTE AC I PARA CERAMICAS</t>
  </si>
  <si>
    <t>ARGAMASSA COLANTE AC-III</t>
  </si>
  <si>
    <t>62.03.22</t>
  </si>
  <si>
    <t>62.05.01</t>
  </si>
  <si>
    <t>BARITA PARA REVESTIMENTO</t>
  </si>
  <si>
    <t>COLA RODOPAX/BIANCO KG OU EQUIVALENTE</t>
  </si>
  <si>
    <t>62.07.01</t>
  </si>
  <si>
    <t>63.01.03</t>
  </si>
  <si>
    <t>BRITAS 1, 2 OU 3, CALCÁRIA COM FRETE</t>
  </si>
  <si>
    <t>63.01.04</t>
  </si>
  <si>
    <t>BRITAS 1, 2 OU 3, GNAISSE COM FRETE</t>
  </si>
  <si>
    <t>63.01.26</t>
  </si>
  <si>
    <t>63.02.05</t>
  </si>
  <si>
    <t>PÓ DE GNAISSE COM FRETE</t>
  </si>
  <si>
    <t>63.02.06</t>
  </si>
  <si>
    <t>PEDRISCO CALCÁRIO COM FRETE</t>
  </si>
  <si>
    <t>63.02.18</t>
  </si>
  <si>
    <t>PEDRA DE MÃO (CALÇADÃO) DE CALCÁRIO COM FRETE</t>
  </si>
  <si>
    <t>63.02.19</t>
  </si>
  <si>
    <t>PEDRA DE MÃO (CALÇADÃO) DE GNAISSE COM FRETE</t>
  </si>
  <si>
    <t>63.02.21</t>
  </si>
  <si>
    <t>63.02.22</t>
  </si>
  <si>
    <t>63.04.02</t>
  </si>
  <si>
    <t>AREIA/CASCALHO PARA DRENO</t>
  </si>
  <si>
    <t>63.05.05</t>
  </si>
  <si>
    <t>AREIA LAVADA COM FRETE</t>
  </si>
  <si>
    <t>65.01.15</t>
  </si>
  <si>
    <t>65.01.16</t>
  </si>
  <si>
    <t>65.01.17</t>
  </si>
  <si>
    <t>65.01.18</t>
  </si>
  <si>
    <t>65.02.03</t>
  </si>
  <si>
    <t>65.02.04</t>
  </si>
  <si>
    <t>65.14.07</t>
  </si>
  <si>
    <t>MARCO L=14CM, PARA VÃOS ATÉ 100X210CM(LXH), EM MADEIRA ANGELIM OU EQUIVALENTE REF 183</t>
  </si>
  <si>
    <t>65.15.01</t>
  </si>
  <si>
    <t>ALIZAR L=7CM, PARA PINTURA, EM MADEIRA ANGELIM OU EQUIVALENTE</t>
  </si>
  <si>
    <t>65.41.02</t>
  </si>
  <si>
    <t>65.41.03</t>
  </si>
  <si>
    <t>65.70.10</t>
  </si>
  <si>
    <t>FECHADURA CROMADA, COMPLETA, COM MAÇANETA EM ZAMAC, ESPELHO E CILINDRO EM LATÃO/AÇO INOX, DIMENSÕES DA MÁQUINA 55MM - 146X20X40MM (A/L/P) REF. 323 E22 MZ33 OU EQUIVALENTE</t>
  </si>
  <si>
    <t>65.70.15</t>
  </si>
  <si>
    <t>FECHADURA CROMADA, COMPLETA, COM MAÇANETA E ROSETA EM AÇO INOX, CILINDRO EM LATÃO, DIMENSÕES DA MÁQUINA 55MM - 135X83X22MM (AXLXP) REF. 357 E172 MZ340 OU EQUIVALENTE</t>
  </si>
  <si>
    <t>65.70.18</t>
  </si>
  <si>
    <t>FECHADURA CROMADA, COMPLETA, COM MAÇANETA E ROSETA EM AÇO INOX, CILINDRO EM LATÃO, DIMENSÕES DA MÁQUINA 55MM - 135X83X22MM (AXLXP) REF. 457 R184 MZ340 OU EQUIVALENTE</t>
  </si>
  <si>
    <t>65.70.19</t>
  </si>
  <si>
    <t>FECHADURA CROMADA, COMPLETA, COM MAÇANETA E ROSETA EM AÇO INOX, CILINDRO EM LATÃO, DIMENSÕES DA MÁQUINA 55MM - 135X83X22MM (AXLXP) REF. 557 R 170 MZ340 OU EQUIVALENTE</t>
  </si>
  <si>
    <t>65.72.80</t>
  </si>
  <si>
    <t>TRINCO TARJETA ZINCADO 76MM (3") OU EQUIVALENTE</t>
  </si>
  <si>
    <t>65.72.84</t>
  </si>
  <si>
    <t>TARJETA LIVRE-OCUPADO EM METAL CROMADO</t>
  </si>
  <si>
    <t>65.78.09</t>
  </si>
  <si>
    <t>DOBRADIÇA CONVENCIONAL EM METAL CROMADO 3 1/2" X 2 1/4", SEM ANEL, COM PARAFUSOS, LINHA LEVE (NBR 7178) E=1,5MM, OU EQUIVALENTE</t>
  </si>
  <si>
    <t>65.78.20</t>
  </si>
  <si>
    <t>DOBRADIÇA CONVENCIONAL EM METAL CROMADO 3" X 2 1/2", COM ANEL E PARAFUSOS, LINHA MÉDIA (NBR 7178) E=2MM, OU EQUIVALENTE</t>
  </si>
  <si>
    <t>65.78.32</t>
  </si>
  <si>
    <t>DOBRADIÇA EM LATÃO CROMADO COM MOLA, PARA PORTA DE BANHEIRO, FIXAÇÃO EM MÁRMORE/GRANITO E=3CM, 101,5X70MM OU EQUIVALENTE</t>
  </si>
  <si>
    <t>65.78.90</t>
  </si>
  <si>
    <t>DOBRADIÇA GONZO COM ABA D=1/2"</t>
  </si>
  <si>
    <t>65.80.11</t>
  </si>
  <si>
    <t>65.81.06</t>
  </si>
  <si>
    <t>TRINCO FERROLHO CHATO 45MM</t>
  </si>
  <si>
    <t>65.82.10</t>
  </si>
  <si>
    <t>ALAVANCA DE ARGOLA, RETA COM CAVALETE, METAL CROMADO L=133MM OU EQUIVALENTE</t>
  </si>
  <si>
    <t>65.84.05</t>
  </si>
  <si>
    <t>65.85.05</t>
  </si>
  <si>
    <t>CADEADO EM AÇO INOX, LARGURA DE 50 MM, COM HASTE EM AÇO TEMPERADO, SEM MOLA - CHAVES INCLUÍDAS (REF. 43603)</t>
  </si>
  <si>
    <t>65.85.06</t>
  </si>
  <si>
    <t>PORTA CADEADO, 3 1/2", EM AÇO ZINCADO, PARA PORTÃO E JANELA, PARAFUSOS INCLUÍDOS (REF. 5088)</t>
  </si>
  <si>
    <t>65.85.12</t>
  </si>
  <si>
    <t>SUPORTE EM LATÃO CROMADO PARA FIXAÇÃO DE PLACAS DE MÁRMORE/GRANITO 40,5X50X31,5MM OU EQUIVALENTE</t>
  </si>
  <si>
    <t>65.85.30</t>
  </si>
  <si>
    <t>PARAFUSO EM LATÃO CROMADO PARA LINHA MÁRMORE 30MM</t>
  </si>
  <si>
    <t>65.85.35</t>
  </si>
  <si>
    <t>CHAPA EM LATÃO CROMADO PARA FIXAÇÃO DE PLACAS DE MÁRMORE/GRANITO 111,5X50MM ESP=4MM OU EQUIVALENTE</t>
  </si>
  <si>
    <t>65.85.42</t>
  </si>
  <si>
    <t>CANTONEIRA PARA FIXAÇÃO DE PLACAS DE MÁRMORE/GRANITO, EM LATÃO CROMADO 76,5X50MM OU EQUIVALENTE</t>
  </si>
  <si>
    <t>65.87.01</t>
  </si>
  <si>
    <t>66.01.02</t>
  </si>
  <si>
    <t>66.05.05</t>
  </si>
  <si>
    <t>CHAPA DE ACO FINA A QUENTE BITOLA MSG 18, E = 1,20 MM (9,60 KG/M2)</t>
  </si>
  <si>
    <t>66.05.06</t>
  </si>
  <si>
    <t>LOCACAO DE ESCORA METALICA TELESCOPICA, COM ALTURA REGULAVEL DE *1,80* A *3,20* M, COM CAPACIDADE DE CARGA DE NO MINIMO 1000 KGF (10 KN), INCLUSO TRIPE E FORCADO</t>
  </si>
  <si>
    <t>66.05.07</t>
  </si>
  <si>
    <t>LOCAÇÃO DE APRUMADOR METÁLICO DE PILAR, COM ALTURA E ÂNGULOS REGULÁVEIS, EXTENSÃO DE 1,50 A 2,80 M</t>
  </si>
  <si>
    <t>66.05.08</t>
  </si>
  <si>
    <t xml:space="preserve">LOCAÇÃO DE BARRA DE ANCORAGEM DE 0,80 A 1,20 M DE EXTENSÃO COM ROSCA DE 5/8”, INCLUINDO PORCA E FLANGE </t>
  </si>
  <si>
    <t>66.05.09</t>
  </si>
  <si>
    <t>LOCAÇÃO DE VIGA SANDUÍCHE METÁLICA VAZADA PARA TRAVAMENTO DE PILARES, ALTURA DE 8 CM, LARGURA DE 6 CM E EXTENSÃO DE 2 M</t>
  </si>
  <si>
    <t>66.05.10</t>
  </si>
  <si>
    <t>LOCAÇÃO DE CRUZETA PARA ESCORA METÁLICA</t>
  </si>
  <si>
    <t>66.05.11</t>
  </si>
  <si>
    <t>VIGA DE ESCORAMENTO H20, DE MADEIRA, PESO DE 5,0 A 5,20 KG/M, COM EXTREMIDADES PLÁSTICAS</t>
  </si>
  <si>
    <t>66.05.55</t>
  </si>
  <si>
    <t>CHAPA DE ACO GALVANIZADA BITOLA GSG 18, E = 1,25 MM (10,00 KG/M2)</t>
  </si>
  <si>
    <t>66.06.05</t>
  </si>
  <si>
    <t>66.35.08</t>
  </si>
  <si>
    <t>66.35.10</t>
  </si>
  <si>
    <t>67.01.02</t>
  </si>
  <si>
    <t>67.02.11</t>
  </si>
  <si>
    <t>67.02.14</t>
  </si>
  <si>
    <t>67.02.23</t>
  </si>
  <si>
    <t>67.04.03</t>
  </si>
  <si>
    <t>67.08.01</t>
  </si>
  <si>
    <t>FORRO EM PVC LARG= 20CM COR BRANCA COLOCADO</t>
  </si>
  <si>
    <t>67.15.01</t>
  </si>
  <si>
    <t>67.15.06</t>
  </si>
  <si>
    <t>CUMEEIRA UNIVERSAL PARA TELHA ONDULADA DE FIBROCIMENTO, E = 6 MM, ABA 210 MM, COMPRIMENTO 1100 MM (SEM AMIANTO) REF 7219</t>
  </si>
  <si>
    <t>67.15.40</t>
  </si>
  <si>
    <t>67.16.01</t>
  </si>
  <si>
    <t>CUMEEIRA GALVANIZADA TRAPEZOIDAL E=0,5MM</t>
  </si>
  <si>
    <t>67.20.18</t>
  </si>
  <si>
    <t>GANCHO 1/4"x250 MM</t>
  </si>
  <si>
    <t>67.20.24</t>
  </si>
  <si>
    <t>67.20.25</t>
  </si>
  <si>
    <t>PARAFUSO ZINCADO, SEXTAVADO, COM ROSCA SOBERBA, DIAMETRO 5/16", COMPRIMENTO 80 MM</t>
  </si>
  <si>
    <t>67.20.26</t>
  </si>
  <si>
    <t>67.20.75</t>
  </si>
  <si>
    <t>67.20.95</t>
  </si>
  <si>
    <t>67.61.01</t>
  </si>
  <si>
    <t>FORRO DE GESSO LISO 60X60CM COLOCADO (ACIMA 100M2), EXCLUSIVE TABICA</t>
  </si>
  <si>
    <t>67.61.03</t>
  </si>
  <si>
    <t>FORRO DE GESSO ACARTONADO 60X200CM COLOCADO&gt;=100M2, EXCLUSIVE TABICA</t>
  </si>
  <si>
    <t>67.85.10</t>
  </si>
  <si>
    <t>67.85.20</t>
  </si>
  <si>
    <t>67.85.30</t>
  </si>
  <si>
    <t>67.85.90</t>
  </si>
  <si>
    <t>67.85.95</t>
  </si>
  <si>
    <t>SOLDA BRANCA 50x50</t>
  </si>
  <si>
    <t>68.01.02</t>
  </si>
  <si>
    <t>68.01.03</t>
  </si>
  <si>
    <t>68.01.25</t>
  </si>
  <si>
    <t>GASOLINA COMUM</t>
  </si>
  <si>
    <t>68.01.30</t>
  </si>
  <si>
    <t>68.07.06</t>
  </si>
  <si>
    <t>68.09.14</t>
  </si>
  <si>
    <t>EMULSAO ASFALTICA CATIONICA RL-1C PARA USO EM PAVIMENTACAO ASFALTICA (COLETADO NA ANP ACRESCIDO DE ICMS)</t>
  </si>
  <si>
    <t>68.09.20</t>
  </si>
  <si>
    <t>68.20.01</t>
  </si>
  <si>
    <t>68.20.02</t>
  </si>
  <si>
    <t>71.01.05</t>
  </si>
  <si>
    <t>71.01.08</t>
  </si>
  <si>
    <t>SARRAFO DE PINUS 2,5CM X 7,5 CM REF 4517</t>
  </si>
  <si>
    <t>71.01.09</t>
  </si>
  <si>
    <t>TÁBUA DE PINUS 2,5CM X 20 CM REF 6193</t>
  </si>
  <si>
    <t>71.01.10</t>
  </si>
  <si>
    <t>71.01.11</t>
  </si>
  <si>
    <t>TÁBUA DE MADEIRA DE REFLORESTAMENTO APARELHADA E=2,5 L=20 CM (1"X12")</t>
  </si>
  <si>
    <t>71.02.20</t>
  </si>
  <si>
    <t>71.04.01</t>
  </si>
  <si>
    <t>PECA DE PARAJU BRUTA 13,5X5,5 CM</t>
  </si>
  <si>
    <t>71.04.02</t>
  </si>
  <si>
    <t>PECA DE PARAJU BRUTA 10,5X5,5 CM</t>
  </si>
  <si>
    <t>71.04.03</t>
  </si>
  <si>
    <t>PECA DE PARAJU BRUTO  6X5,5 CM</t>
  </si>
  <si>
    <t>71.04.04</t>
  </si>
  <si>
    <t>CAIBRO DE PARAJU BRUTO 5,5X4 CM</t>
  </si>
  <si>
    <t>71.04.05</t>
  </si>
  <si>
    <t>71.04.08</t>
  </si>
  <si>
    <t>71.04.09</t>
  </si>
  <si>
    <t>PEÇA DE MADEIRA DE REFLORESTAMENTO 7,5X7,5 CM</t>
  </si>
  <si>
    <t>71.04.10</t>
  </si>
  <si>
    <t>PEÇA DE MADEIRA DE REFLORESTAMENTO 2,5X7,5 CM</t>
  </si>
  <si>
    <t>71.14.06</t>
  </si>
  <si>
    <t>71.14.08</t>
  </si>
  <si>
    <t>CHAPA DE MADEIRA COMPENSADA RESINADA PARA FORMA DE CONCRETO, DE *2,2 X 1,1* M, E = 12 MM REF 43681</t>
  </si>
  <si>
    <t>71.14.14</t>
  </si>
  <si>
    <t xml:space="preserve">CHAPA DE MADEIRA COMPENSADA RESINADA PARA FORMA DE CONCRETO, DE *2,2 X 1,1* M, E = 20 MM REF 43677                                                                                                                                               </t>
  </si>
  <si>
    <t>71.14.15</t>
  </si>
  <si>
    <t>CHAPA DE MADEIRA COMPENSADA RESINADA PARA FORMA DE CONCRETO, DE *2,2 X 1,1* M, E = 18 MM</t>
  </si>
  <si>
    <t>71.15.03</t>
  </si>
  <si>
    <t>CHAPA DE MADEIRA COMPENSADA PLASTIFICADA PARA FORMA DE CONCRETO, DE 2,20 X 1,10 M, E = 12 MM REF 1347</t>
  </si>
  <si>
    <t>71.15.06</t>
  </si>
  <si>
    <t>CHAPA DE MADEIRA COMPENSADA PLASTIFICADA PARA FORMA DE CONCRETO, DE 2,20 X 1,10 M, E = 18 MM</t>
  </si>
  <si>
    <t>71.30.04</t>
  </si>
  <si>
    <t>71.30.06</t>
  </si>
  <si>
    <t>71.50.01</t>
  </si>
  <si>
    <t>FORRO DE ANGELIM L=10 E=1,0CM</t>
  </si>
  <si>
    <t>71.50.05</t>
  </si>
  <si>
    <t>72.10.01</t>
  </si>
  <si>
    <t>DISCO DIAMANTADO D=14" PRECISION OU EQUIVALENTE</t>
  </si>
  <si>
    <t>73.02.01</t>
  </si>
  <si>
    <t>TUBO PVC SOLDÁVEL MARROM D= 20MM (1/2") REF 9867</t>
  </si>
  <si>
    <t>73.02.02</t>
  </si>
  <si>
    <t>TUBO PVC SOLDÁVEL MARROM D= 25MM (3/4") REF 9868</t>
  </si>
  <si>
    <t>73.02.03</t>
  </si>
  <si>
    <t>TUBO PVC SOLDÁVEL MARROM D= 32MM (1") REF 9869</t>
  </si>
  <si>
    <t>73.02.04</t>
  </si>
  <si>
    <t>TUBO PVC SOLDÁVEL MARROM D= 40MM (1 1/4") REF 9874</t>
  </si>
  <si>
    <t>73.02.05</t>
  </si>
  <si>
    <t>TUBO PVC SOLDÁVEL MARROM D= 50MM (1 1/2") REF 9875</t>
  </si>
  <si>
    <t>73.02.06</t>
  </si>
  <si>
    <t>TUBO PVC SOLDÁVEL MARROM D= 60MM (2 1/4") 5649 REF 9873</t>
  </si>
  <si>
    <t>73.02.07</t>
  </si>
  <si>
    <t>TUBO PVC SOLDÁVEL MARROM D= 75MM (2 1/2") REF 9871</t>
  </si>
  <si>
    <t>73.02.08</t>
  </si>
  <si>
    <t>TUBO PVC SOLDÁVEL MARROM D= 85MM (3") REF 9872</t>
  </si>
  <si>
    <t>73.02.09</t>
  </si>
  <si>
    <t>TUBO PVC SOLDÁVEL MARROM D= 110MM (4") REF 9870</t>
  </si>
  <si>
    <t>73.03.03</t>
  </si>
  <si>
    <t>73.03.04</t>
  </si>
  <si>
    <t>73.03.05</t>
  </si>
  <si>
    <t>73.03.06</t>
  </si>
  <si>
    <t>73.03.07</t>
  </si>
  <si>
    <t>73.03.08</t>
  </si>
  <si>
    <t>73.03.09</t>
  </si>
  <si>
    <t>73.03.10</t>
  </si>
  <si>
    <t>73.03.11</t>
  </si>
  <si>
    <t>73.03.57</t>
  </si>
  <si>
    <t>TUBO ACO PRETO SCH-40 E= 2,77MM DN 1/2" S/COSTURA REF 13127</t>
  </si>
  <si>
    <t>73.03.58</t>
  </si>
  <si>
    <t>TUBO ACO PRETO SCH-40 E= 2,87MM DN 3/4" S/COSTURA REF 21150</t>
  </si>
  <si>
    <t>73.05.50</t>
  </si>
  <si>
    <t>73.05.51</t>
  </si>
  <si>
    <t>73.05.52</t>
  </si>
  <si>
    <t>73.05.53</t>
  </si>
  <si>
    <t>73.05.54</t>
  </si>
  <si>
    <t>73.05.55</t>
  </si>
  <si>
    <t>73.05.56</t>
  </si>
  <si>
    <t>73.07.12</t>
  </si>
  <si>
    <t>TUBO DE COBRE CLASSE E DN 15MM (1/2")</t>
  </si>
  <si>
    <t>73.07.13</t>
  </si>
  <si>
    <t>TUBO DE COBRE CLASSE E DN 22MM (3/4")</t>
  </si>
  <si>
    <t>73.07.14</t>
  </si>
  <si>
    <t>TUBO DE COBRE CLASSE E DN 28MM (1")</t>
  </si>
  <si>
    <t>73.07.15</t>
  </si>
  <si>
    <t>TUBO DE COBRE CLASSE E DN 35MM (1 1/4")</t>
  </si>
  <si>
    <t>73.07.18</t>
  </si>
  <si>
    <t>TUBO DE COBRE CLASSE E DN 42MM (1 1/2")</t>
  </si>
  <si>
    <t>73.07.19</t>
  </si>
  <si>
    <t>TUBO DE COBRE CLASSE A DN 15MM (1/2") REF 39747</t>
  </si>
  <si>
    <t>73.07.20</t>
  </si>
  <si>
    <t>TUBO DE COBRE CLASSE A DN 22MM (3/4") REF 39748</t>
  </si>
  <si>
    <t>73.07.21</t>
  </si>
  <si>
    <t>TUBO DE COBRE CLASSE A DN 28MM (1") REF 39749</t>
  </si>
  <si>
    <t>73.20.05</t>
  </si>
  <si>
    <t>TUBO EM PVC PERFURADO CORRUGADO PARA DRENAGEM DN 6" 160MM</t>
  </si>
  <si>
    <t>73.20.06</t>
  </si>
  <si>
    <t>TUBO EM PVC PERFURADO CORRUGADO PARA DRENAGEM DN 8" 200MM</t>
  </si>
  <si>
    <t>73.23.01</t>
  </si>
  <si>
    <t>TUBO CORRUGADO PEAD NÃO PERFURADO, PAREDE DUPLA, INTERNA LISA, DN 300MM (NBR 21138-3) SN-4 OU EQUIVALENTE</t>
  </si>
  <si>
    <t>73.23.04</t>
  </si>
  <si>
    <t xml:space="preserve">TUBO CORRUGADO PEAD NÃO PERFURADO, PAREDE DUPLA, INTERNA LISA, DN 600MM (NBR 21138-3) SN-4 OU EQUIVALENTE </t>
  </si>
  <si>
    <t>73.23.08</t>
  </si>
  <si>
    <t xml:space="preserve">TUBO CORRUGADO PEAD NÃO PERFURADO, PAREDE DUPLA, INTERNA LISA, DN 1200MM (NBR 21138-3) SN-4 OU EQUIVALENTE </t>
  </si>
  <si>
    <t>73.23.10</t>
  </si>
  <si>
    <t>TUBO CORRUGADO PEAD NÃO PERFURADO, PAREDE DUPLA, INTERNA LISA, DN 400MM (NBR 21138-3) SN-4 OU EQUIVALENTE</t>
  </si>
  <si>
    <t>73.23.11</t>
  </si>
  <si>
    <t>TUBO CORRUGADO PEAD NÃO PERFURADO, PAREDE DUPLA, INTERNA LISA, DN 800MM (NBR 21138-3) SN-4 OU EQUIVALENTE</t>
  </si>
  <si>
    <t>73.24.02</t>
  </si>
  <si>
    <t>73.24.03</t>
  </si>
  <si>
    <t>73.24.04</t>
  </si>
  <si>
    <t>73.24.05</t>
  </si>
  <si>
    <t>73.24.06</t>
  </si>
  <si>
    <t>73.24.07</t>
  </si>
  <si>
    <t>TUBO PVC ESGOTO P/B SERIE LEVE D= 250MM X 6M</t>
  </si>
  <si>
    <t>73.24.25</t>
  </si>
  <si>
    <t>73.24.33</t>
  </si>
  <si>
    <t>TUBO PVC ESGOTO P/B SERIE REFORÇADA (NBR 5688) D= 75MM X 6M</t>
  </si>
  <si>
    <t>73.24.34</t>
  </si>
  <si>
    <t>TUBO PVC ESGOTO P/B SERIE REFORÇADA (NBR 5688) D= 100MM X 6M</t>
  </si>
  <si>
    <t>73.24.35</t>
  </si>
  <si>
    <t>TUBO PVC ESGOTO P/B SERIE REFORÇADA (NBR 5688) D= 150MM X 6M</t>
  </si>
  <si>
    <t>73.24.63</t>
  </si>
  <si>
    <t>TUBO PVC COLETOR ESGOTO COR OCRE LISO JE NBR-7362 D= 100MM X 6M</t>
  </si>
  <si>
    <t>73.24.64</t>
  </si>
  <si>
    <t>TUBO PVC COLETOR ESGOTO COR OCRE LISO JE NBR-7362 D= 150MM X 6M</t>
  </si>
  <si>
    <t>73.24.65</t>
  </si>
  <si>
    <t>TUBO PVC COLETOR ESGOTO COR OCRE LISO JE NBR-7362 D= 200MM X 6M</t>
  </si>
  <si>
    <t>73.24.66</t>
  </si>
  <si>
    <t>TUBO PVC COLETOR ESGOTO COR OCRE LISO JE NBR-7362 D= 250MM X 6M</t>
  </si>
  <si>
    <t>73.24.67</t>
  </si>
  <si>
    <t>TUBO PVC COLETOR ESGOTO COR OCRE LISO JE NBR-7362 D= 300MM X 6M</t>
  </si>
  <si>
    <t>73.24.69</t>
  </si>
  <si>
    <t>TUBO PVC COLETOR ESGOTO COR OCRE LISO JE NBR-7362 D= 400MM X 6M</t>
  </si>
  <si>
    <t>73.27.02</t>
  </si>
  <si>
    <t>73.27.03</t>
  </si>
  <si>
    <t>73.27.04</t>
  </si>
  <si>
    <t>73.27.11</t>
  </si>
  <si>
    <t>73.27.12</t>
  </si>
  <si>
    <t>73.33.02</t>
  </si>
  <si>
    <t>73.33.03</t>
  </si>
  <si>
    <t>73.33.04</t>
  </si>
  <si>
    <t>73.34.16</t>
  </si>
  <si>
    <t>73.40.02</t>
  </si>
  <si>
    <t>73.40.03</t>
  </si>
  <si>
    <t>73.40.07</t>
  </si>
  <si>
    <t>CHUVEIRO ARTICULADO PICCOLO 1991 CROMADO FABRIMAR OU EQUIVALENTE</t>
  </si>
  <si>
    <t>73.40.29</t>
  </si>
  <si>
    <t>73.40.30</t>
  </si>
  <si>
    <t>73.40.32</t>
  </si>
  <si>
    <t>73.41.03</t>
  </si>
  <si>
    <t>73.41.43</t>
  </si>
  <si>
    <t>73.41.62</t>
  </si>
  <si>
    <t>73.41.64</t>
  </si>
  <si>
    <t>73.41.71</t>
  </si>
  <si>
    <t>73.41.73</t>
  </si>
  <si>
    <t>73.41.81</t>
  </si>
  <si>
    <t>73.42.25</t>
  </si>
  <si>
    <t>73.42.26</t>
  </si>
  <si>
    <t>73.42.31</t>
  </si>
  <si>
    <t>RALO GRELHA CROMADA 0,10X0,10M MOLDENOX 118 A OU EQUIVALENTE</t>
  </si>
  <si>
    <t>73.42.32</t>
  </si>
  <si>
    <t>RALO GRELHA CROMADA 0,15X0,15M MOLDENOX 118 A OU EQUIVALENTE</t>
  </si>
  <si>
    <t>73.42.33</t>
  </si>
  <si>
    <t>TAMPA CEGA EM INOX PARA CAIXA SIFONADA 150X150MM</t>
  </si>
  <si>
    <t>73.45.11</t>
  </si>
  <si>
    <t>73.45.12</t>
  </si>
  <si>
    <t>73.45.15</t>
  </si>
  <si>
    <t>73.45.16</t>
  </si>
  <si>
    <t>73.46.01</t>
  </si>
  <si>
    <t>73.46.02</t>
  </si>
  <si>
    <t>73.46.03</t>
  </si>
  <si>
    <t>73.46.04</t>
  </si>
  <si>
    <t>73.46.05</t>
  </si>
  <si>
    <t>73.46.06</t>
  </si>
  <si>
    <t>73.46.07</t>
  </si>
  <si>
    <t>73.46.08</t>
  </si>
  <si>
    <t>73.46.09</t>
  </si>
  <si>
    <t>73.46.40</t>
  </si>
  <si>
    <t>73.46.41</t>
  </si>
  <si>
    <t>73.46.42</t>
  </si>
  <si>
    <t>73.46.44</t>
  </si>
  <si>
    <t>73.49.04</t>
  </si>
  <si>
    <t>73.49.10</t>
  </si>
  <si>
    <t>REGISTRO GLOBO COMUM RETO D= 13 MM (1/2")</t>
  </si>
  <si>
    <t>73.49.12</t>
  </si>
  <si>
    <t>REGISTRO GLOBO COMUM RETO D= 25 MM (1")</t>
  </si>
  <si>
    <t>73.49.20</t>
  </si>
  <si>
    <t>REGISTRO GLOBO ANGULAR D= 63 MM (2 1/2")</t>
  </si>
  <si>
    <t>73.50.03</t>
  </si>
  <si>
    <t>73.50.04</t>
  </si>
  <si>
    <t>73.51.01</t>
  </si>
  <si>
    <t>73.51.02</t>
  </si>
  <si>
    <t>73.51.04</t>
  </si>
  <si>
    <t>73.51.05</t>
  </si>
  <si>
    <t>73.51.07</t>
  </si>
  <si>
    <t>TORNEIRA COZINHA PAREDE 1157-P 1/2"FABRI OU EQUIVALENTE</t>
  </si>
  <si>
    <t>73.51.08</t>
  </si>
  <si>
    <t>73.51.09</t>
  </si>
  <si>
    <t>TORNEIRA COZINHA MISTURADOR PAREDE 1258-DL FABRIM. OU EQUIVALENTE</t>
  </si>
  <si>
    <t>73.51.10</t>
  </si>
  <si>
    <t>TORNEIRA COZINHA PAREDE TOP JET 1171-DL 1/2" FABRI OU EQUIVALENTE</t>
  </si>
  <si>
    <t>73.51.11</t>
  </si>
  <si>
    <t>73.51.12</t>
  </si>
  <si>
    <t>TORNEIRA TANQUE 1153-MY D= 1/2" FABRIMAR OU EQUIVALENTE</t>
  </si>
  <si>
    <t>73.51.15</t>
  </si>
  <si>
    <t>73.51.16</t>
  </si>
  <si>
    <t>73.51.17</t>
  </si>
  <si>
    <t>73.51.19</t>
  </si>
  <si>
    <t>TORNEIRA LAVATORIO 1190-DL 1/2" FABRIMAR OU EQUIVALENTE</t>
  </si>
  <si>
    <t>73.51.20</t>
  </si>
  <si>
    <t>TORNEIRA AQUAPRESS ANTIVANDALISMO 1180-AV FABRIMAR OU EQUIVALENTE</t>
  </si>
  <si>
    <t>73.51.22</t>
  </si>
  <si>
    <t>73.51.23</t>
  </si>
  <si>
    <t>73.51.24</t>
  </si>
  <si>
    <t>73.51.28</t>
  </si>
  <si>
    <t>TORNEIRA JARDIM 1128-MY 1/2" FABRIMAR OU EQUIVALENTE</t>
  </si>
  <si>
    <t>73.51.29</t>
  </si>
  <si>
    <t>TORNEIRA JARDIM 1128-MY 3/4" FABRIMAR OU EQUIVALENTE</t>
  </si>
  <si>
    <t>73.51.38</t>
  </si>
  <si>
    <t>73.51.41</t>
  </si>
  <si>
    <t>73.51.42</t>
  </si>
  <si>
    <t>TORNEIRA DE LIMPEZA 1128 JR D=1/2" FABRIMAR OU EQUIVALENTE</t>
  </si>
  <si>
    <t>73.51.44</t>
  </si>
  <si>
    <t>73.51.52</t>
  </si>
  <si>
    <t>73.51.53</t>
  </si>
  <si>
    <t>73.52.01</t>
  </si>
  <si>
    <t>73.52.02</t>
  </si>
  <si>
    <t>73.52.04</t>
  </si>
  <si>
    <t>73.52.05</t>
  </si>
  <si>
    <t>73.52.07</t>
  </si>
  <si>
    <t>73.52.09</t>
  </si>
  <si>
    <t>73.52.11</t>
  </si>
  <si>
    <t>73.52.12</t>
  </si>
  <si>
    <t>73.52.13</t>
  </si>
  <si>
    <t>73.52.14</t>
  </si>
  <si>
    <t>73.52.15</t>
  </si>
  <si>
    <t>73.52.16</t>
  </si>
  <si>
    <t>73.52.17</t>
  </si>
  <si>
    <t>73.52.18</t>
  </si>
  <si>
    <t>73.52.20</t>
  </si>
  <si>
    <t>73.52.30</t>
  </si>
  <si>
    <t>73.52.40</t>
  </si>
  <si>
    <t>73.52.44</t>
  </si>
  <si>
    <t>73.52.45</t>
  </si>
  <si>
    <t>73.52.46</t>
  </si>
  <si>
    <t>73.52.74</t>
  </si>
  <si>
    <t>73.52.80</t>
  </si>
  <si>
    <t>73.52.81</t>
  </si>
  <si>
    <t>73.54.01</t>
  </si>
  <si>
    <t>73.54.02</t>
  </si>
  <si>
    <t>73.54.03</t>
  </si>
  <si>
    <t>73.55.01</t>
  </si>
  <si>
    <t>73.55.02</t>
  </si>
  <si>
    <t>73.55.03</t>
  </si>
  <si>
    <t>73.55.10</t>
  </si>
  <si>
    <t>ADAPTADOR DE ROSCA 5 FIOS EM LATÃO, D= 63 X 38 MM (2.1/2 X 1.1/2) PARA HIDRANTE</t>
  </si>
  <si>
    <t>73.55.15</t>
  </si>
  <si>
    <t>ESGUICHO TIPO AGULHETA D= 38MM (1 1/2")</t>
  </si>
  <si>
    <t>73.55.16</t>
  </si>
  <si>
    <t>73.55.20</t>
  </si>
  <si>
    <t>73.55.22</t>
  </si>
  <si>
    <t>73.55.26</t>
  </si>
  <si>
    <t>73.55.30</t>
  </si>
  <si>
    <t>HIDRANTE DE RECALQUE COMPLETO</t>
  </si>
  <si>
    <t>73.55.32</t>
  </si>
  <si>
    <t>73.55.33</t>
  </si>
  <si>
    <t>73.55.34</t>
  </si>
  <si>
    <t>73.55.35</t>
  </si>
  <si>
    <t>73.55.36</t>
  </si>
  <si>
    <t>73.55.37</t>
  </si>
  <si>
    <t>73.55.40</t>
  </si>
  <si>
    <t>73.55.42</t>
  </si>
  <si>
    <t>73.55.48</t>
  </si>
  <si>
    <t>73.55.51</t>
  </si>
  <si>
    <t>BICO BUNSEN JACKWAL OU EQUIVALENTE</t>
  </si>
  <si>
    <t>73.55.66</t>
  </si>
  <si>
    <t>73.55.85</t>
  </si>
  <si>
    <t>AVISADOR SONORO E VISUAL MW  CONVENCIONAL OU EQUIVALENTE</t>
  </si>
  <si>
    <t>73.57.01</t>
  </si>
  <si>
    <t>73.57.04</t>
  </si>
  <si>
    <t>73.57.11</t>
  </si>
  <si>
    <t>73.57.12</t>
  </si>
  <si>
    <t>73.57.13</t>
  </si>
  <si>
    <t>73.57.14</t>
  </si>
  <si>
    <t>73.57.15</t>
  </si>
  <si>
    <t>73.57.21</t>
  </si>
  <si>
    <t>73.57.30</t>
  </si>
  <si>
    <t>73.57.31</t>
  </si>
  <si>
    <t>73.57.32</t>
  </si>
  <si>
    <t>73.57.40</t>
  </si>
  <si>
    <t>73.57.42</t>
  </si>
  <si>
    <t>73.57.50</t>
  </si>
  <si>
    <t>CAIXA DE DESCARGA EXTERNA ALTA CIFLEX 6L CIPLA OU EQUIVALENTE</t>
  </si>
  <si>
    <t>73.58.01</t>
  </si>
  <si>
    <t>73.58.02</t>
  </si>
  <si>
    <t>73.58.04</t>
  </si>
  <si>
    <t>73.58.18</t>
  </si>
  <si>
    <t>73.65.01</t>
  </si>
  <si>
    <t>CUBA DE EMBUTIR OVAL (49 X 32,5 CM) CELITE/EQUIVALENTE</t>
  </si>
  <si>
    <t>73.65.05</t>
  </si>
  <si>
    <t>73.65.07</t>
  </si>
  <si>
    <t>73.65.09</t>
  </si>
  <si>
    <t>CUBA SOBREPOR OVAL (52 X 44,5 CM) CELITE / EQUIVALENTE</t>
  </si>
  <si>
    <t>73.65.11</t>
  </si>
  <si>
    <t>LAVATORIO SUSPENSO (41 X 29,5 CM) CELITE / EQUIVALENTE</t>
  </si>
  <si>
    <t>73.65.12</t>
  </si>
  <si>
    <t>73.65.15</t>
  </si>
  <si>
    <t>73.65.40</t>
  </si>
  <si>
    <t>73.65.41</t>
  </si>
  <si>
    <t>73.65.42</t>
  </si>
  <si>
    <t>73.65.45</t>
  </si>
  <si>
    <t>73.65.55</t>
  </si>
  <si>
    <t>73.66.01</t>
  </si>
  <si>
    <t>73.66.02</t>
  </si>
  <si>
    <t>73.66.03</t>
  </si>
  <si>
    <t>73.66.04</t>
  </si>
  <si>
    <t>73.66.06</t>
  </si>
  <si>
    <t>73.68.01</t>
  </si>
  <si>
    <t>73.68.10</t>
  </si>
  <si>
    <t>73.68.11</t>
  </si>
  <si>
    <t>73.70.01</t>
  </si>
  <si>
    <t>73.70.02</t>
  </si>
  <si>
    <t>73.71.02</t>
  </si>
  <si>
    <t>73.71.04</t>
  </si>
  <si>
    <t>73.71.10</t>
  </si>
  <si>
    <t>73.72.03</t>
  </si>
  <si>
    <t>BEBEDOURO INOX H= 1,00M A 1,12M ATENDE 80 PESSOAS</t>
  </si>
  <si>
    <t>73.72.06</t>
  </si>
  <si>
    <t>BEBEDOURO CONJUGADO EM INOX  ATENDE A 40 PESSOAS</t>
  </si>
  <si>
    <t>73.72.07</t>
  </si>
  <si>
    <t>73.72.50</t>
  </si>
  <si>
    <t>73.72.75</t>
  </si>
  <si>
    <t>73.73.01</t>
  </si>
  <si>
    <t>73.73.02</t>
  </si>
  <si>
    <t>73.73.05</t>
  </si>
  <si>
    <t>73.73.07</t>
  </si>
  <si>
    <t>73.73.08</t>
  </si>
  <si>
    <t>73.73.10</t>
  </si>
  <si>
    <t>73.73.15</t>
  </si>
  <si>
    <t>73.73.16</t>
  </si>
  <si>
    <t>73.73.17</t>
  </si>
  <si>
    <t>73.73.20</t>
  </si>
  <si>
    <t>73.73.34</t>
  </si>
  <si>
    <t>73.73.35</t>
  </si>
  <si>
    <t>73.80.10</t>
  </si>
  <si>
    <t>73.80.12</t>
  </si>
  <si>
    <t>FITA VEDA ROSCA 1/2" ROLO 50 M</t>
  </si>
  <si>
    <t>73.80.20</t>
  </si>
  <si>
    <t>ADESIVO PARA TUBOS DE PVC</t>
  </si>
  <si>
    <t>73.80.21</t>
  </si>
  <si>
    <t>73.80.22</t>
  </si>
  <si>
    <t>PC</t>
  </si>
  <si>
    <t>73.80.31</t>
  </si>
  <si>
    <t>73.80.35</t>
  </si>
  <si>
    <t>73.80.36</t>
  </si>
  <si>
    <t>73.80.40</t>
  </si>
  <si>
    <t>74.01.01</t>
  </si>
  <si>
    <t>74.01.02</t>
  </si>
  <si>
    <t>74.01.03</t>
  </si>
  <si>
    <t>74.01.04</t>
  </si>
  <si>
    <t>74.01.13</t>
  </si>
  <si>
    <t>74.01.14</t>
  </si>
  <si>
    <t>74.01.15</t>
  </si>
  <si>
    <t>74.01.20</t>
  </si>
  <si>
    <t>74.01.21</t>
  </si>
  <si>
    <t>74.01.22</t>
  </si>
  <si>
    <t>74.01.23</t>
  </si>
  <si>
    <t>ELETRODUTO PEAD FLEXÍVEL CORRUGADO, 32 MM (1") REF 44090</t>
  </si>
  <si>
    <t>74.01.24</t>
  </si>
  <si>
    <t>ELETRODUTO PEAD FLEXÍVEL CORRUGADO, 40MM (1 1/4") REF 39247</t>
  </si>
  <si>
    <t>74.01.25</t>
  </si>
  <si>
    <t>74.01.26</t>
  </si>
  <si>
    <t>74.01.27</t>
  </si>
  <si>
    <t>74.01.28</t>
  </si>
  <si>
    <t>74.02.12</t>
  </si>
  <si>
    <t>74.02.13</t>
  </si>
  <si>
    <t>74.02.14</t>
  </si>
  <si>
    <t>74.02.15</t>
  </si>
  <si>
    <t>74.02.16</t>
  </si>
  <si>
    <t>74.02.18</t>
  </si>
  <si>
    <t>74.02.19</t>
  </si>
  <si>
    <t>74.02.20</t>
  </si>
  <si>
    <t>74.02.21</t>
  </si>
  <si>
    <t>74.02.22</t>
  </si>
  <si>
    <t>74.02.23</t>
  </si>
  <si>
    <t>74.02.24</t>
  </si>
  <si>
    <t>74.03.01</t>
  </si>
  <si>
    <t>ELETROCALHA GALVANIZADA PERFURADA CH.24 SEM TAMPA 100X50 MM</t>
  </si>
  <si>
    <t>74.03.07</t>
  </si>
  <si>
    <t>ELETROCALHA GALVANIZADA PERFURADA CH.24 SEM TAMPA 200X50 MM</t>
  </si>
  <si>
    <t>74.03.08</t>
  </si>
  <si>
    <t>ELETROCALHA GALVANIZADA PERFURADA CH.24 SEM TAMPA 400X50 MM</t>
  </si>
  <si>
    <t>74.03.11</t>
  </si>
  <si>
    <t>PERFILADO PERFURADO DUPLO 38 X 76 MM, CHAPA 22 REF 39029</t>
  </si>
  <si>
    <t>74.04.01</t>
  </si>
  <si>
    <t>TAMPA DE ENCAIXE PARA ELETROCALHA DE 100MM</t>
  </si>
  <si>
    <t>74.04.05</t>
  </si>
  <si>
    <t>TAMPA DE ENCAIXE PARA ELETROCALHA DE 200MM</t>
  </si>
  <si>
    <t>74.04.06</t>
  </si>
  <si>
    <t>TAMPA DE ENCAIXE PARA ELETROCALHA DE 400MM</t>
  </si>
  <si>
    <t>74.04.11</t>
  </si>
  <si>
    <t>TAMPA PARA CURVA HORIZONTAL 90° PARA ELETROCALHA DE 100 MM</t>
  </si>
  <si>
    <t>74.04.15</t>
  </si>
  <si>
    <t>TAMPA PARA CURVA HORIZONTAL 90° PARA ELETROCALHA DE 200MM</t>
  </si>
  <si>
    <t>74.04.16</t>
  </si>
  <si>
    <t>TAMPA PARA CURVA HORIZONTAL 90° PARA ELETROCALHA DE 400MM</t>
  </si>
  <si>
    <t>74.04.23</t>
  </si>
  <si>
    <t>TAMPA PARA DERIVAÇÃO EM TÊ HORIZONTAL 90° PARA  ELETROCALHA DE 100MM</t>
  </si>
  <si>
    <t>74.04.27</t>
  </si>
  <si>
    <t>TAMPA PARA DERIVAÇÃO EM TÊ HORIZONTAL 90° PARA  ELETROCALHA DE 200MM</t>
  </si>
  <si>
    <t>74.04.28</t>
  </si>
  <si>
    <t>TAMPA PARA DERIVAÇÃO EM TÊ HORIZONTAL 90° PARA  ELETROCALHA DE 400MM</t>
  </si>
  <si>
    <t>74.04.30</t>
  </si>
  <si>
    <t>VERGALHÃO DE AÇO ROSCA TOTAL D=1/4" L=3000MM REF 39996</t>
  </si>
  <si>
    <t>74.04.46</t>
  </si>
  <si>
    <t>74.04.47</t>
  </si>
  <si>
    <t>74.04.56</t>
  </si>
  <si>
    <t>74.04.62</t>
  </si>
  <si>
    <t>74.04.63</t>
  </si>
  <si>
    <t>74.04.85</t>
  </si>
  <si>
    <t>74.04.88</t>
  </si>
  <si>
    <t>74.04.89</t>
  </si>
  <si>
    <t>74.04.91</t>
  </si>
  <si>
    <t>74.05.30</t>
  </si>
  <si>
    <t>PARAFUSO CABEÇA LENTILHA AUTOTRAVANTE 5/16"X1/2"</t>
  </si>
  <si>
    <t>74.05.31</t>
  </si>
  <si>
    <t>ARRUELA LISA 5/16"</t>
  </si>
  <si>
    <t>74.05.32</t>
  </si>
  <si>
    <t>PORCA SEXTAVADA 5/16"</t>
  </si>
  <si>
    <t>74.05.39</t>
  </si>
  <si>
    <t>PORCA SEXTAVADA 1/4" REF 39997</t>
  </si>
  <si>
    <t>74.05.42</t>
  </si>
  <si>
    <t>ARRUELA LISA 5/8" REF 11267</t>
  </si>
  <si>
    <t>74.08.04</t>
  </si>
  <si>
    <t>CAIXA DE LUZ "4 X 2" EM ACO ESMALTADA</t>
  </si>
  <si>
    <t>74.08.06</t>
  </si>
  <si>
    <t>CAIXA DE LUZ "4 X 4" EM ACO ESMALTADA</t>
  </si>
  <si>
    <t>74.08.08</t>
  </si>
  <si>
    <t>74.08.14</t>
  </si>
  <si>
    <t>74.08.16</t>
  </si>
  <si>
    <t>74.08.17</t>
  </si>
  <si>
    <t>74.08.18</t>
  </si>
  <si>
    <t>74.08.19</t>
  </si>
  <si>
    <t>74.08.20</t>
  </si>
  <si>
    <t>74.08.21</t>
  </si>
  <si>
    <t>74.08.23</t>
  </si>
  <si>
    <t>74.08.26</t>
  </si>
  <si>
    <t>74.08.29</t>
  </si>
  <si>
    <t>74.08.31</t>
  </si>
  <si>
    <t>74.08.33</t>
  </si>
  <si>
    <t>CAIXA P20(20X20cm) DE FERRO FUNDIDO COM TAMPA PARA TELEFONE REF 11250</t>
  </si>
  <si>
    <t>74.08.35</t>
  </si>
  <si>
    <t>CAIXA DE PASSAGEM, EMBUTIR 20X20X09CM CPE-20 OU EQUIVALENTE</t>
  </si>
  <si>
    <t>74.08.36</t>
  </si>
  <si>
    <t>CAIXA DE PASSAGEM, EMBUTIR 30X30X12CM CPE-30 OU EQUIVALENTE</t>
  </si>
  <si>
    <t>74.08.40</t>
  </si>
  <si>
    <t>74.08.43</t>
  </si>
  <si>
    <t>CAIXA DE PASSAGEM EM ALUMÍNIO PARA PISO 200X200X100mm</t>
  </si>
  <si>
    <t>74.08.44</t>
  </si>
  <si>
    <t>74.08.50</t>
  </si>
  <si>
    <t>TAMPA E ARO DE FERRO FUNDIDO LEVE PARA CAIXA ZA (PASSEIO) - CEMIG</t>
  </si>
  <si>
    <t>74.08.51</t>
  </si>
  <si>
    <t>TAMPA E ARO DE FERRO FUNDIDO LEVE PARA CAIXA ZB (PASSEIO) - CEMIG</t>
  </si>
  <si>
    <t>74.08.52</t>
  </si>
  <si>
    <t>TAMPA E ARO DE FERRO FUNDIDO LEVE PARA CAIXA ZC (PASSEIO) - CEMIG</t>
  </si>
  <si>
    <t>74.08.76</t>
  </si>
  <si>
    <t>74.09.02</t>
  </si>
  <si>
    <t>74.09.03</t>
  </si>
  <si>
    <t>74.09.22</t>
  </si>
  <si>
    <t>74.09.23</t>
  </si>
  <si>
    <t>74.09.51</t>
  </si>
  <si>
    <t>74.10.22</t>
  </si>
  <si>
    <t>74.10.23</t>
  </si>
  <si>
    <t>74.10.24</t>
  </si>
  <si>
    <t>74.10.25</t>
  </si>
  <si>
    <t>74.10.26</t>
  </si>
  <si>
    <t>74.10.27</t>
  </si>
  <si>
    <t>74.10.28</t>
  </si>
  <si>
    <t>74.10.29</t>
  </si>
  <si>
    <t>74.10.30</t>
  </si>
  <si>
    <t>74.10.31</t>
  </si>
  <si>
    <t>74.10.32</t>
  </si>
  <si>
    <t>74.10.33</t>
  </si>
  <si>
    <t>74.10.34</t>
  </si>
  <si>
    <t>74.10.35</t>
  </si>
  <si>
    <t>74.10.36</t>
  </si>
  <si>
    <t>74.10.37</t>
  </si>
  <si>
    <t>74.10.38</t>
  </si>
  <si>
    <t>74.10.39</t>
  </si>
  <si>
    <t>74.10.40</t>
  </si>
  <si>
    <t>74.10.41</t>
  </si>
  <si>
    <t>74.10.42</t>
  </si>
  <si>
    <t>74.10.43</t>
  </si>
  <si>
    <t>74.10.44</t>
  </si>
  <si>
    <t>74.10.45</t>
  </si>
  <si>
    <t>74.10.46</t>
  </si>
  <si>
    <t>74.10.47</t>
  </si>
  <si>
    <t>74.10.48</t>
  </si>
  <si>
    <t>74.10.49</t>
  </si>
  <si>
    <t>74.10.54</t>
  </si>
  <si>
    <t>INTERRUPTOR DIFERENCIAL RESIDUAL 25A-30mA, BIPOLAR</t>
  </si>
  <si>
    <t>74.10.55</t>
  </si>
  <si>
    <t>74.10.56</t>
  </si>
  <si>
    <t>74.10.57</t>
  </si>
  <si>
    <t>74.10.58</t>
  </si>
  <si>
    <t>74.10.59</t>
  </si>
  <si>
    <t>74.10.60</t>
  </si>
  <si>
    <t>74.10.61</t>
  </si>
  <si>
    <t>74.10.62</t>
  </si>
  <si>
    <t>74.10.63</t>
  </si>
  <si>
    <t>74.12.39</t>
  </si>
  <si>
    <t>74.12.40</t>
  </si>
  <si>
    <t>74.12.41</t>
  </si>
  <si>
    <t>74.13.26</t>
  </si>
  <si>
    <t>RELE FOTOELETRICO INTERNO E EXTERNO BIVOLT 1000 W, DE CONECTOR, SEM BASE</t>
  </si>
  <si>
    <t>74.13.27</t>
  </si>
  <si>
    <t>74.13.28</t>
  </si>
  <si>
    <t>BASE PARA RELE COM SUPORTE METALICO</t>
  </si>
  <si>
    <t>74.13.49</t>
  </si>
  <si>
    <t>74.13.50</t>
  </si>
  <si>
    <t>CABO DE COBRE, RIGIDO, CLASSE 2, ISOLACAO EM PVC/A, ANTICHAMA BWF-B, 1 CONDUTOR, 450/750 V, SECAO NOMINAL 185 MM2</t>
  </si>
  <si>
    <t>74.13.51</t>
  </si>
  <si>
    <t>74.14.04</t>
  </si>
  <si>
    <t>74.14.05</t>
  </si>
  <si>
    <t>74.14.06</t>
  </si>
  <si>
    <t>74.14.07</t>
  </si>
  <si>
    <t>74.14.08</t>
  </si>
  <si>
    <t>74.14.11</t>
  </si>
  <si>
    <t>74.16.01</t>
  </si>
  <si>
    <t>74.16.02</t>
  </si>
  <si>
    <t>74.16.03</t>
  </si>
  <si>
    <t>74.16.04</t>
  </si>
  <si>
    <t>74.16.05</t>
  </si>
  <si>
    <t>74.16.06</t>
  </si>
  <si>
    <t>74.16.07</t>
  </si>
  <si>
    <t>74.16.08</t>
  </si>
  <si>
    <t>74.16.09</t>
  </si>
  <si>
    <t>74.16.10</t>
  </si>
  <si>
    <t>74.16.11</t>
  </si>
  <si>
    <t>74.16.12</t>
  </si>
  <si>
    <t>74.16.37</t>
  </si>
  <si>
    <t>74.16.38</t>
  </si>
  <si>
    <t>74.16.39</t>
  </si>
  <si>
    <t>74.16.40</t>
  </si>
  <si>
    <t>74.16.41</t>
  </si>
  <si>
    <t>74.16.42</t>
  </si>
  <si>
    <t>74.16.43</t>
  </si>
  <si>
    <t>74.16.44</t>
  </si>
  <si>
    <t>74.16.45</t>
  </si>
  <si>
    <t>74.16.46</t>
  </si>
  <si>
    <t>74.16.47</t>
  </si>
  <si>
    <t>74.16.48</t>
  </si>
  <si>
    <t>74.17.11</t>
  </si>
  <si>
    <t>CABO DE COBRE NU (CORDOALHA) 10,0MM2 REF 862</t>
  </si>
  <si>
    <t>74.17.12</t>
  </si>
  <si>
    <t>CABO DE COBRE NU (CORDOALHA) 16,0MM2 REF 857</t>
  </si>
  <si>
    <t>74.17.13</t>
  </si>
  <si>
    <t>CABO DE COBRE NU (CORDOALHA) 25,0MM2 REF 868</t>
  </si>
  <si>
    <t>74.17.14</t>
  </si>
  <si>
    <t>CABO DE COBRE NU (CORDOALHA) 35,0MM2 REF 863</t>
  </si>
  <si>
    <t>74.17.15</t>
  </si>
  <si>
    <t>CABO DE COBRE NU (CORDOALHA) 50,0MM2 REF 867</t>
  </si>
  <si>
    <t>74.17.16</t>
  </si>
  <si>
    <t>CABO DE COBRE NU (CORDOALHA) 70,0MM2 REF 864</t>
  </si>
  <si>
    <t>74.17.54</t>
  </si>
  <si>
    <t>74.17.55</t>
  </si>
  <si>
    <t>CONDULETE PVC 1"</t>
  </si>
  <si>
    <t>74.17.64</t>
  </si>
  <si>
    <t>74.17.66</t>
  </si>
  <si>
    <t>74.19.02</t>
  </si>
  <si>
    <t>74.19.03</t>
  </si>
  <si>
    <t>74.19.04</t>
  </si>
  <si>
    <t>74.19.05</t>
  </si>
  <si>
    <t>74.19.06</t>
  </si>
  <si>
    <t>CABO COAXIAL PARA ANTENA OU EQUIVALENTE</t>
  </si>
  <si>
    <t>74.19.20</t>
  </si>
  <si>
    <t>74.19.22</t>
  </si>
  <si>
    <t>74.19.24</t>
  </si>
  <si>
    <t>74.19.30</t>
  </si>
  <si>
    <t>74.19.31</t>
  </si>
  <si>
    <t>74.19.32</t>
  </si>
  <si>
    <t>74.19.33</t>
  </si>
  <si>
    <t>74.19.35</t>
  </si>
  <si>
    <t>CABO DE PAR TRANCADO UTP, 4 PARES, CATEGORIA 5E REF 43972</t>
  </si>
  <si>
    <t>74.19.36</t>
  </si>
  <si>
    <t>74.21.15</t>
  </si>
  <si>
    <t>74.21.53</t>
  </si>
  <si>
    <t>74.21.55</t>
  </si>
  <si>
    <t>74.24.01</t>
  </si>
  <si>
    <t>74.24.02</t>
  </si>
  <si>
    <t>74.24.03</t>
  </si>
  <si>
    <t>74.24.04</t>
  </si>
  <si>
    <t>74.24.05</t>
  </si>
  <si>
    <t>74.24.07</t>
  </si>
  <si>
    <t>74.24.12</t>
  </si>
  <si>
    <t>74.24.14</t>
  </si>
  <si>
    <t>74.24.18</t>
  </si>
  <si>
    <t>74.24.19</t>
  </si>
  <si>
    <t>74.24.20</t>
  </si>
  <si>
    <t>74.24.26</t>
  </si>
  <si>
    <t>74.24.31</t>
  </si>
  <si>
    <t>74.24.46</t>
  </si>
  <si>
    <t>74.24.48</t>
  </si>
  <si>
    <t>74.24.49</t>
  </si>
  <si>
    <t>74.24.50</t>
  </si>
  <si>
    <t>TOMADA UNIVERSAL 2P+T 10A-250V NBR 14136</t>
  </si>
  <si>
    <t>74.24.57</t>
  </si>
  <si>
    <t xml:space="preserve">TOMADA DE EMBUTIR PARA TELEFONE SEM PLACA 4 POLOS </t>
  </si>
  <si>
    <t>74.24.62</t>
  </si>
  <si>
    <t>CANALETA PARA FIXAÇÃO 5 BLOCOS BLI-10/BLI-20</t>
  </si>
  <si>
    <t>74.24.63</t>
  </si>
  <si>
    <t>ABRACADEIRA BC-1</t>
  </si>
  <si>
    <t>74.24.64</t>
  </si>
  <si>
    <t>ABRACADEIRA BC-2</t>
  </si>
  <si>
    <t>74.24.65</t>
  </si>
  <si>
    <t>ABRACADEIRA BC-3</t>
  </si>
  <si>
    <t>74.24.66</t>
  </si>
  <si>
    <t>ABRACADEIRA BC-4</t>
  </si>
  <si>
    <t>74.24.68</t>
  </si>
  <si>
    <t>74.24.70</t>
  </si>
  <si>
    <t>74.24.71</t>
  </si>
  <si>
    <t>74.24.75</t>
  </si>
  <si>
    <t>74.24.76</t>
  </si>
  <si>
    <t>MÓDULO SAÍDA DE FIO D=11mm</t>
  </si>
  <si>
    <t>74.24.77</t>
  </si>
  <si>
    <t>74.24.78</t>
  </si>
  <si>
    <t>SUPORTE PARA CAIXA 2X4" 1 MÓDULO DE INTERRUPTOR</t>
  </si>
  <si>
    <t>74.24.79</t>
  </si>
  <si>
    <t>74.24.80</t>
  </si>
  <si>
    <t>74.25.01</t>
  </si>
  <si>
    <t>74.25.02</t>
  </si>
  <si>
    <t>PLACA 2X4" PARA 1 TOMADA REDONDA</t>
  </si>
  <si>
    <t>74.25.03</t>
  </si>
  <si>
    <t>PLACA 2X4" PARA CABO COAXIAL (FURO PARA PINO JACK)</t>
  </si>
  <si>
    <t>74.25.04</t>
  </si>
  <si>
    <t>74.25.10</t>
  </si>
  <si>
    <t>74.25.11</t>
  </si>
  <si>
    <t>PLACA CEGA PARA CAIXA 2X4"</t>
  </si>
  <si>
    <t>74.25.12</t>
  </si>
  <si>
    <t>74.26.03</t>
  </si>
  <si>
    <t>74.26.04</t>
  </si>
  <si>
    <t>74.26.05</t>
  </si>
  <si>
    <t>74.26.06</t>
  </si>
  <si>
    <t>74.26.07</t>
  </si>
  <si>
    <t>PATCH CORD, CATEGORIA 5 E, EXTENSAO DE 1,50 M</t>
  </si>
  <si>
    <t>74.26.08</t>
  </si>
  <si>
    <t>PATCH CORD, CATEGORIA 5 E, EXTENSAO DE 2,50 M</t>
  </si>
  <si>
    <t>74.26.09</t>
  </si>
  <si>
    <t>MODULO HITOP (GARRA), 19" 16U OU EQUIVALENTE</t>
  </si>
  <si>
    <t>74.26.11</t>
  </si>
  <si>
    <t>74.26.13</t>
  </si>
  <si>
    <t>74.26.15</t>
  </si>
  <si>
    <t>PATCH PANEL, 24 PORTAS, CATEGORIA 5E, COM RACKS DE 19" E 1 U DE ALTURA</t>
  </si>
  <si>
    <t>74.26.16</t>
  </si>
  <si>
    <t>PATCH PANEL, 48 PORTAS, CATEGORIA 5E, COM RACKS DE 19" E 2 U DE ALTURA</t>
  </si>
  <si>
    <t>74.26.23</t>
  </si>
  <si>
    <t>74.28.01</t>
  </si>
  <si>
    <t>TERMINAL DE PRESSÃO 16,0MM2 DE COBRE OU BRONZE PARA ATERRAMENTO</t>
  </si>
  <si>
    <t>74.28.02</t>
  </si>
  <si>
    <t>74.28.03</t>
  </si>
  <si>
    <t>CONECTOR METALICO TIPO PARAFUSO FENDIDO (SPLIT BOLT), PARA CABOS ATE 6 MM2</t>
  </si>
  <si>
    <t>74.28.04</t>
  </si>
  <si>
    <t>74.28.05</t>
  </si>
  <si>
    <t>74.28.06</t>
  </si>
  <si>
    <t>74.28.07</t>
  </si>
  <si>
    <t>74.28.08</t>
  </si>
  <si>
    <t>74.28.09</t>
  </si>
  <si>
    <t>74.28.10</t>
  </si>
  <si>
    <t>TOMADA RJ11, 2 FIOS, CONJUNTO MONTADO PARA EMBUTIR 4" X 2" (PLACA + SUPORTE + MODULO)</t>
  </si>
  <si>
    <t>74.28.11</t>
  </si>
  <si>
    <t>TOMADA RJ45, 8 FIOS, CAT 5E (APENAS MODULO)</t>
  </si>
  <si>
    <t>74.30.12</t>
  </si>
  <si>
    <t>74.31.10</t>
  </si>
  <si>
    <t>74.31.15</t>
  </si>
  <si>
    <t>74.31.18</t>
  </si>
  <si>
    <t>74.31.21</t>
  </si>
  <si>
    <t>74.31.24</t>
  </si>
  <si>
    <t>74.31.25</t>
  </si>
  <si>
    <t>74.31.26</t>
  </si>
  <si>
    <t>74.31.27</t>
  </si>
  <si>
    <t>74.31.29</t>
  </si>
  <si>
    <t>74.31.30</t>
  </si>
  <si>
    <t>74.31.31</t>
  </si>
  <si>
    <t>74.31.32</t>
  </si>
  <si>
    <t>74.31.33</t>
  </si>
  <si>
    <t>74.31.34</t>
  </si>
  <si>
    <t>74.31.35</t>
  </si>
  <si>
    <t>74.31.45</t>
  </si>
  <si>
    <t>74.32.01</t>
  </si>
  <si>
    <t>74.32.03</t>
  </si>
  <si>
    <t>74.32.05</t>
  </si>
  <si>
    <t>74.35.03</t>
  </si>
  <si>
    <t>74.35.04</t>
  </si>
  <si>
    <t>74.35.20</t>
  </si>
  <si>
    <t>74.37.04</t>
  </si>
  <si>
    <t>74.37.05</t>
  </si>
  <si>
    <t>74.37.06</t>
  </si>
  <si>
    <t>LÂMPADA TUBULAR LED 10W 1000 LUMENS SOQUETE G13 60CM T10 OU EQUIVALENTE</t>
  </si>
  <si>
    <t>74.38.01</t>
  </si>
  <si>
    <t>LÂMPADA TUBULAR LED 18W 1800 LUMENS SOQUETE G13 120CM T10 OU EQUIVALENTE</t>
  </si>
  <si>
    <t>74.38.02</t>
  </si>
  <si>
    <t>74.38.03</t>
  </si>
  <si>
    <t>LÂMPADA TUBULAR LED 18W 1350 LUMENS SOQUETE G13 60CM T8 OU EQUIVALENTE</t>
  </si>
  <si>
    <t>74.38.05</t>
  </si>
  <si>
    <t>74.38.06</t>
  </si>
  <si>
    <t>LÂMPADA BULBO LED 5W 400 LUMENS BASE E27 OU EQUIVALENTE</t>
  </si>
  <si>
    <t>74.38.07</t>
  </si>
  <si>
    <t>LÂMPADA BULBO LED 7W 600 LUMENS BASE E27 OU EQUIVALENTE</t>
  </si>
  <si>
    <t>74.38.08</t>
  </si>
  <si>
    <t>LÂMPADA BULBO LED 9W 800 LUMENS BASE E27 OU EQUIVALENTE</t>
  </si>
  <si>
    <t>74.38.09</t>
  </si>
  <si>
    <t>LÂMPADA BULBO LED 13W 1500 LUMENS BASE E27 OU EQUIVALENTE</t>
  </si>
  <si>
    <t>74.38.20</t>
  </si>
  <si>
    <t>LÂMPADA MILHO LED 9W 800 LUMENS BASE E27 OU EQUIVALENTE</t>
  </si>
  <si>
    <t>74.38.21</t>
  </si>
  <si>
    <t>LÂMPADA MILHO LED 12W 1000 LUMENS BASE E27 OU EQUIVALENTE</t>
  </si>
  <si>
    <t>74.38.22</t>
  </si>
  <si>
    <t>LÂMPADA MILHO LED 16W 1400 LUMENS BASE E27 OU EQUIVALENTE</t>
  </si>
  <si>
    <t>74.38.23</t>
  </si>
  <si>
    <t>LÂMPADA MILHO LED 24W 2200 LUMENS BASE E27 OU EQUIVALENTE</t>
  </si>
  <si>
    <t>74.38.27</t>
  </si>
  <si>
    <t>LÂMPADA MILHO LED 36W 3300 LUMENS BASE E27 OU EQUIVALENTE</t>
  </si>
  <si>
    <t>74.38.29</t>
  </si>
  <si>
    <t>LÂMPADA MILHO LED 50W 4800 LUMENS BASE E27 OU EQUIVALENTE</t>
  </si>
  <si>
    <t>74.44.15</t>
  </si>
  <si>
    <t>74.44.21</t>
  </si>
  <si>
    <t>74.44.25</t>
  </si>
  <si>
    <t>74.44.29</t>
  </si>
  <si>
    <t>74.44.31</t>
  </si>
  <si>
    <t>74.44.32</t>
  </si>
  <si>
    <t>74.44.35</t>
  </si>
  <si>
    <t>74.44.40</t>
  </si>
  <si>
    <t>74.44.41</t>
  </si>
  <si>
    <t>74.44.85</t>
  </si>
  <si>
    <t>74.44.86</t>
  </si>
  <si>
    <t>74.44.87</t>
  </si>
  <si>
    <t>74.44.94</t>
  </si>
  <si>
    <t>74.44.95</t>
  </si>
  <si>
    <t>74.44.96</t>
  </si>
  <si>
    <t>74.44.97</t>
  </si>
  <si>
    <t>74.44.98</t>
  </si>
  <si>
    <t>74.46.03</t>
  </si>
  <si>
    <t>POSTE ESCALONADO RETO ENGASTADO GALVANIZADO HT=4,5m HL=3,8m B=89/60,3mm</t>
  </si>
  <si>
    <t>74.46.11</t>
  </si>
  <si>
    <t>POSTE ESCALONADO RETO ENGASTADO GALVANIZADO HT=8m HL=7m,B=115/80mm</t>
  </si>
  <si>
    <t>74.46.13</t>
  </si>
  <si>
    <t>POSTE ESCALONADO RETO ENGASTADO GALVANIZADO HT=12m HL= 9,8m B=139/89mm</t>
  </si>
  <si>
    <t>74.46.66</t>
  </si>
  <si>
    <t>POSTE AÇO GALVANIZADO TIPO PA4 - D=102MM / H=7,OM  / E=2MM</t>
  </si>
  <si>
    <t>74.46.67</t>
  </si>
  <si>
    <t>POSTE AÇO GALVANIZADO TIPO PA5 - D=102MM / H=7,OM  / E=5MM</t>
  </si>
  <si>
    <t>74.46.68</t>
  </si>
  <si>
    <t>POSTE AÇO GALVANIZADO TIPO PA6 - D=127MM / H=7,OM  / E=5MM</t>
  </si>
  <si>
    <t>74.46.69</t>
  </si>
  <si>
    <t>POSTE AÇO GALVANIZADO TIPO PA1 - D=76MM / H=4,5M  / E=2MM</t>
  </si>
  <si>
    <t>74.46.70</t>
  </si>
  <si>
    <t>POSTE AÇO GALVANIZADO TIPO PA2 - D=102MM / H=4,5M  / E=2MM</t>
  </si>
  <si>
    <t>74.46.71</t>
  </si>
  <si>
    <t>POSTE AÇO GALVANIZADO TIPO PA3 - D=102MM / H=4,5M  / E=5MM</t>
  </si>
  <si>
    <t>74.51.01</t>
  </si>
  <si>
    <t>74.51.02</t>
  </si>
  <si>
    <t>74.51.03</t>
  </si>
  <si>
    <t>74.51.04</t>
  </si>
  <si>
    <t>74.51.05</t>
  </si>
  <si>
    <t>74.51.06</t>
  </si>
  <si>
    <t>74.51.07</t>
  </si>
  <si>
    <t>74.51.08</t>
  </si>
  <si>
    <t>74.51.10</t>
  </si>
  <si>
    <t>74.51.11</t>
  </si>
  <si>
    <t>74.51.12</t>
  </si>
  <si>
    <t>74.51.13</t>
  </si>
  <si>
    <t>74.51.14</t>
  </si>
  <si>
    <t>74.51.15</t>
  </si>
  <si>
    <t>74.51.16</t>
  </si>
  <si>
    <t>74.51.17</t>
  </si>
  <si>
    <t>74.51.18</t>
  </si>
  <si>
    <t>74.51.20</t>
  </si>
  <si>
    <t>74.51.21</t>
  </si>
  <si>
    <t>MASTRO SIMPLES GALVANIZADO DIAMETRO NOMINAL 1 1/2", COMPRIMENTO 3 M REF 41387</t>
  </si>
  <si>
    <t>74.51.22</t>
  </si>
  <si>
    <t>74.51.23</t>
  </si>
  <si>
    <t>74.51.24</t>
  </si>
  <si>
    <t>74.51.25</t>
  </si>
  <si>
    <t>74.51.26</t>
  </si>
  <si>
    <t>SUPRESSOR DE SURTO VCL V 45KA CLAMPER/EQUIVALENTE</t>
  </si>
  <si>
    <t>74.51.27</t>
  </si>
  <si>
    <t>74.51.28</t>
  </si>
  <si>
    <t>74.51.29</t>
  </si>
  <si>
    <t>PORCA SEXTAVADA EM  AÇO INOX Ø1/4" REF 39997</t>
  </si>
  <si>
    <t>74.51.30</t>
  </si>
  <si>
    <t>ARRUELA DE PRESSÃO EM AÇO INOX Ø1/4"</t>
  </si>
  <si>
    <t>74.51.32</t>
  </si>
  <si>
    <t>74.51.34</t>
  </si>
  <si>
    <t>74.51.35</t>
  </si>
  <si>
    <t>74.51.37</t>
  </si>
  <si>
    <t>74.51.39</t>
  </si>
  <si>
    <t>CARTUCHO PARA SOLDA (PÓ EXOTÉRMICO) Nº115</t>
  </si>
  <si>
    <t>74.51.51</t>
  </si>
  <si>
    <t>74.51.52</t>
  </si>
  <si>
    <t>74.51.53</t>
  </si>
  <si>
    <t>CARTUCHO PARA SOLDA (PÓ EXOTÉRMICO) Nº45</t>
  </si>
  <si>
    <t>74.51.54</t>
  </si>
  <si>
    <t>ALICATE PARA MANUSEIO DE MOLDES DE SOLDA EXOTÉRMICA Nº 2</t>
  </si>
  <si>
    <t>74.51.60</t>
  </si>
  <si>
    <t>74.51.67</t>
  </si>
  <si>
    <t>74.51.81</t>
  </si>
  <si>
    <t>74.51.85</t>
  </si>
  <si>
    <t>TRANSFORMADOR DE CORRENTE 200/5</t>
  </si>
  <si>
    <t>75.01.04</t>
  </si>
  <si>
    <t>TINTA ACRÍLICA STANDARD, COR BRANCO FOSCO</t>
  </si>
  <si>
    <t>75.01.06</t>
  </si>
  <si>
    <t>75.01.11</t>
  </si>
  <si>
    <t>TINTA ACRÍLICA PREMIUM, COR BRANCO FOSCO REF 7356</t>
  </si>
  <si>
    <t>75.01.12</t>
  </si>
  <si>
    <t>TINTA ACRÍLICA PREMIUM, COR BRANCO SEMI BRILHO</t>
  </si>
  <si>
    <t>75.03.01</t>
  </si>
  <si>
    <t>TINTA ESMALTE SINTÉTICO PREMIUM FOSCO REF 7288</t>
  </si>
  <si>
    <t>75.03.04</t>
  </si>
  <si>
    <t>TINTA ESMALTE SINTÉTICO PREMIUM ALTO BRILHO REF 7292</t>
  </si>
  <si>
    <t>75.03.26</t>
  </si>
  <si>
    <t>75.05.01</t>
  </si>
  <si>
    <t>ESMALTE SINTÉTICO 2 EM 1 (FUNDO E ACABAMENTO) PARA SUPERFÍCIES METÁLICAS REF 7293</t>
  </si>
  <si>
    <t>75.07.23</t>
  </si>
  <si>
    <t>75.07.24</t>
  </si>
  <si>
    <t>VERNIZ POLIURETANO BRILHANTE PARA MADEIRA, USO INTERNO E EXTERNO REF 10478</t>
  </si>
  <si>
    <t>75.07.26</t>
  </si>
  <si>
    <t>IMUNIZANTE PARA MADEIRA, INCOLOR REF 7340</t>
  </si>
  <si>
    <t>75.07.46</t>
  </si>
  <si>
    <t>SILICONE SUVINIL OU EQUIVALENTE</t>
  </si>
  <si>
    <t>75.13.08</t>
  </si>
  <si>
    <t>TINTA ASFALTICA IMPERMEABILIZANTE DILUIDA EM SOLVENTE, PARA MATERIAIS CIMENTICIOS, METAL E MADEIRA</t>
  </si>
  <si>
    <t>75.14.02</t>
  </si>
  <si>
    <t>75.14.03</t>
  </si>
  <si>
    <t>75.14.04</t>
  </si>
  <si>
    <t>75.15.06</t>
  </si>
  <si>
    <t>75.15.08</t>
  </si>
  <si>
    <t>MASSA LÁTEX PARA PAREDES INTERNAS REF 43626</t>
  </si>
  <si>
    <t>75.15.09</t>
  </si>
  <si>
    <t>MASSA ACRÍLICA PARA MADEIRA</t>
  </si>
  <si>
    <t>75.15.11</t>
  </si>
  <si>
    <t>MASSA ACRÍLICA PARA PAREDES EXTERNAS/INTERNAS</t>
  </si>
  <si>
    <t>75.18.09</t>
  </si>
  <si>
    <t>FUNDO PREPARADOR ACRILICO BASE AGUA</t>
  </si>
  <si>
    <t>75.18.10</t>
  </si>
  <si>
    <t>FUNDO NIVELADOR BRANCO PARA MADEIRA</t>
  </si>
  <si>
    <t>75.18.12</t>
  </si>
  <si>
    <t>75.18.16</t>
  </si>
  <si>
    <t>FUNDO ANTICORROSIVO PARA MATERIAIS FERROSOS (TIPO ZARCÃO) REF 7307</t>
  </si>
  <si>
    <t>75.25.06</t>
  </si>
  <si>
    <t>DILUENTE AGUARRÁS REF 5318</t>
  </si>
  <si>
    <t>75.50.05</t>
  </si>
  <si>
    <t>75.50.20</t>
  </si>
  <si>
    <t>75.50.21</t>
  </si>
  <si>
    <t>LIXA EM FOLHA PARA FERRO, NÚMERO 150 REF 3768</t>
  </si>
  <si>
    <t>75.50.22</t>
  </si>
  <si>
    <t>FITA CREPE ROLO DE 25MM X 50M REF 12815</t>
  </si>
  <si>
    <t>76.08.03</t>
  </si>
  <si>
    <t>76.08.13</t>
  </si>
  <si>
    <t>76.08.23</t>
  </si>
  <si>
    <t>76.08.33</t>
  </si>
  <si>
    <t>76.10.01</t>
  </si>
  <si>
    <t>76.10.06</t>
  </si>
  <si>
    <t>76.10.08</t>
  </si>
  <si>
    <t>76.10.09</t>
  </si>
  <si>
    <t>76.10.10</t>
  </si>
  <si>
    <t>76.12.05</t>
  </si>
  <si>
    <t>MOURAO CONCRETO CURVO, SECAO "T", H = 2,80 M + CURVA COM 0,45 M, COM FUROS PARA FIOS</t>
  </si>
  <si>
    <t>76.12.07</t>
  </si>
  <si>
    <t>76.12.09</t>
  </si>
  <si>
    <t>76.14.07</t>
  </si>
  <si>
    <t>76.15.11</t>
  </si>
  <si>
    <t>76.20.01</t>
  </si>
  <si>
    <t>76.20.02</t>
  </si>
  <si>
    <t>76.20.03</t>
  </si>
  <si>
    <t>76.30.01</t>
  </si>
  <si>
    <t>76.30.02</t>
  </si>
  <si>
    <t>76.31.09</t>
  </si>
  <si>
    <t>CAIXA PRÉ-FABRICADA DE CONCRETO ARMADO 30X30X30CM (CXLXH), SEM FUNDO, COM TAMPA</t>
  </si>
  <si>
    <t>76.31.11</t>
  </si>
  <si>
    <t>TAMPA PRÉ FABRICADA DE CONCRETO ARMADO 0,5X0,5X0,07 FCK 30MPA ADPT REF 97734</t>
  </si>
  <si>
    <t>76.31.12</t>
  </si>
  <si>
    <t>TAMPA PRÉ FABRICADA DE CONCRETO ARMADO 0,6X0,6X0,07 FCK 30MPA ADPT REF 97734</t>
  </si>
  <si>
    <t>76.31.13</t>
  </si>
  <si>
    <t>TAMPA PRÉ FABRICADA DE CONCRETO ARMADO 0,8X0,8X0,07 FCK 30MPA ADPT REF 97735</t>
  </si>
  <si>
    <t>76.31.14</t>
  </si>
  <si>
    <t>TAMPA PRÉ FABRICADA DE CONCRETO ARMADO 1,0X1,0X0,07 FCK 30MPA ADPT REF 97735</t>
  </si>
  <si>
    <t>76.31.15</t>
  </si>
  <si>
    <t>TAMPA PRÉ FABRICADA DE CONCRETO ARMADO 1,2X1,2X0,07 FCK 30MPA ADPT REF 97736</t>
  </si>
  <si>
    <t>76.35.15</t>
  </si>
  <si>
    <t>76.35.55</t>
  </si>
  <si>
    <t>76.46.01</t>
  </si>
  <si>
    <t>POSTE PARA GRADIL NYLOFOR 3D H= 1.50 M OU EQUIVALENTE</t>
  </si>
  <si>
    <t>76.46.02</t>
  </si>
  <si>
    <t>POSTE PARA GRADIL NYLOFOR 3D H= 2.00 M OU EQUIVALENTE</t>
  </si>
  <si>
    <t>76.46.03</t>
  </si>
  <si>
    <t>POSTE PARA GRADIL NYLOFOR 3D H= 2.60 M OU EQUIVALENTE</t>
  </si>
  <si>
    <t>76.46.04</t>
  </si>
  <si>
    <t>POSTE PARA GRADIL NYLOFOR 3D H= 3.20 M OU EQUIVALENTE</t>
  </si>
  <si>
    <t>77.05.51</t>
  </si>
  <si>
    <t>PREGO DE ACO POLIDO COM CABECA 18 X 30 (2 3/4 X 10)</t>
  </si>
  <si>
    <t>77.05.52</t>
  </si>
  <si>
    <t>77.05.53</t>
  </si>
  <si>
    <t>PREGO DE ACO POLIDO COM CABECA 15 X 18 (1 1/2 X 13)</t>
  </si>
  <si>
    <t>77.05.54</t>
  </si>
  <si>
    <t>CHUMBADOR, 1/4" COM PARAFUSO 1/4" X 40 MM REF 11976</t>
  </si>
  <si>
    <t>77.05.82</t>
  </si>
  <si>
    <t>PREGO PARA TACO 15X10</t>
  </si>
  <si>
    <t>77.09.10</t>
  </si>
  <si>
    <t>77.10.01</t>
  </si>
  <si>
    <t>PARAFUSO PARABOLT DE 1/4"</t>
  </si>
  <si>
    <t>77.10.02</t>
  </si>
  <si>
    <t>77.10.03</t>
  </si>
  <si>
    <t>BUCHA DE NYLON S6 REF 4375</t>
  </si>
  <si>
    <t>77.10.04</t>
  </si>
  <si>
    <t>77.10.90</t>
  </si>
  <si>
    <t>PARAFUSO PARA VASO SANITÁRIO E MICTÓRIO S8 COM BUCHA E ARRUELA</t>
  </si>
  <si>
    <t>77.50.35</t>
  </si>
  <si>
    <t>ELETRODO REVESTIDO AWS - E7018, DIAMETRO IGUAL A 4,00 MM</t>
  </si>
  <si>
    <t>77.50.36</t>
  </si>
  <si>
    <t>ELETRODO REVESTIDO AWS - E6013, DIAMETRO IGUAL A 2,50 MM</t>
  </si>
  <si>
    <t>77.90.34</t>
  </si>
  <si>
    <t>JANELA BASCULANTE, ACO, COM BATENTE/REQUADRO, 60 X 60 CM (SEM VIDROS)</t>
  </si>
  <si>
    <t>78.05.02</t>
  </si>
  <si>
    <t>78.05.03</t>
  </si>
  <si>
    <t>78.05.04</t>
  </si>
  <si>
    <t>JANELA MÁXIMO AR EM ALÚMINIO, 60X80 CM, COM VIDRO, SEM GUARNIÇÃO/ALIZAR REF 34381</t>
  </si>
  <si>
    <t>78.05.05</t>
  </si>
  <si>
    <t>78.05.06</t>
  </si>
  <si>
    <t>78.05.07</t>
  </si>
  <si>
    <t>78.05.08</t>
  </si>
  <si>
    <t>78.05.20</t>
  </si>
  <si>
    <t>CONTRAMARCO DE ALUMÍNIO PERFIL 25, PARA ESQUADRIAS CONVENCIONAIS, 60MM, INCLUSO CONEXÕES, GRAPAS E TRAVAMENTOS REF 43657</t>
  </si>
  <si>
    <t>78.05.30</t>
  </si>
  <si>
    <t>78.05.40</t>
  </si>
  <si>
    <t>78.13.01</t>
  </si>
  <si>
    <t>GRADIL NYLOFOR 3D H= 2.03 M OU EQUIVALENTE</t>
  </si>
  <si>
    <t>78.13.09</t>
  </si>
  <si>
    <t>GRADIL NYLOFOR 3D H= 1.53 M OU EQUIVALENTE</t>
  </si>
  <si>
    <t>78.13.15</t>
  </si>
  <si>
    <t>GRADIL NYLOFOR 3D H= 1.03 M OU EQUIVALENTE</t>
  </si>
  <si>
    <t>78.13.53</t>
  </si>
  <si>
    <t>GRADIL NYLOFOR 3D H= 2.43 M OU EQUIVALENTE</t>
  </si>
  <si>
    <t>78.50.01</t>
  </si>
  <si>
    <t>79.02.05</t>
  </si>
  <si>
    <t>79.02.08</t>
  </si>
  <si>
    <t>79.02.12</t>
  </si>
  <si>
    <t>79.10.03</t>
  </si>
  <si>
    <t>79.10.04</t>
  </si>
  <si>
    <t>79.10.05</t>
  </si>
  <si>
    <t>79.10.06</t>
  </si>
  <si>
    <t>79.10.07</t>
  </si>
  <si>
    <t>79.10.08</t>
  </si>
  <si>
    <t>79.22.05</t>
  </si>
  <si>
    <t>79.22.07</t>
  </si>
  <si>
    <t>79.22.11</t>
  </si>
  <si>
    <t>79.22.20</t>
  </si>
  <si>
    <t>80.04.53</t>
  </si>
  <si>
    <t>80.04.54</t>
  </si>
  <si>
    <t>80.04.55</t>
  </si>
  <si>
    <t>80.04.57</t>
  </si>
  <si>
    <t>80.04.59</t>
  </si>
  <si>
    <t>80.04.61</t>
  </si>
  <si>
    <t>80.04.64</t>
  </si>
  <si>
    <t>80.04.73</t>
  </si>
  <si>
    <t>80.04.74</t>
  </si>
  <si>
    <t>80.04.75</t>
  </si>
  <si>
    <t>80.04.77</t>
  </si>
  <si>
    <t>80.04.79</t>
  </si>
  <si>
    <t>80.04.81</t>
  </si>
  <si>
    <t>80.04.84</t>
  </si>
  <si>
    <t>80.04.91</t>
  </si>
  <si>
    <t>80.04.93</t>
  </si>
  <si>
    <t>80.04.95</t>
  </si>
  <si>
    <t>80.04.97</t>
  </si>
  <si>
    <t>80.04.99</t>
  </si>
  <si>
    <t>80.05.14</t>
  </si>
  <si>
    <t>80.05.15</t>
  </si>
  <si>
    <t>80.05.16</t>
  </si>
  <si>
    <t>80.05.18</t>
  </si>
  <si>
    <t>80.05.20</t>
  </si>
  <si>
    <t>80.05.25</t>
  </si>
  <si>
    <t>80.06.07</t>
  </si>
  <si>
    <t>TUBO DE CONCRETO MF CA-1 D= 800 MM</t>
  </si>
  <si>
    <t>80.10.04</t>
  </si>
  <si>
    <t>80.10.05</t>
  </si>
  <si>
    <t>80.10.06</t>
  </si>
  <si>
    <t>80.10.07</t>
  </si>
  <si>
    <t>80.10.08</t>
  </si>
  <si>
    <t>80.35.29</t>
  </si>
  <si>
    <t>80.35.35</t>
  </si>
  <si>
    <t>80.35.40</t>
  </si>
  <si>
    <t>80.35.50</t>
  </si>
  <si>
    <t>80.37.40</t>
  </si>
  <si>
    <t>80.37.41</t>
  </si>
  <si>
    <t>GRELHA FF MALHA QUADRICULADA 100X30CM COM PARAFUSO</t>
  </si>
  <si>
    <t>80.37.42</t>
  </si>
  <si>
    <t>CANTONEIRA DE FERRO FUNDIDO PESO = 69KG</t>
  </si>
  <si>
    <t>80.37.44</t>
  </si>
  <si>
    <t>80.40.20</t>
  </si>
  <si>
    <t>ANEL DE CONCRETO ARMADO, D = 0,60 M, H = 0,30 M</t>
  </si>
  <si>
    <t>80.40.22</t>
  </si>
  <si>
    <t>80.40.25</t>
  </si>
  <si>
    <t>GRELHA DE CONCRETO 0,99 x 0,44 x 0,10M</t>
  </si>
  <si>
    <t>80.40.27</t>
  </si>
  <si>
    <t>QUADRO DE CONCRETO 1,10 x 0,50M</t>
  </si>
  <si>
    <t>80.40.28</t>
  </si>
  <si>
    <t>CANTONEIRA DE CONCRETO</t>
  </si>
  <si>
    <t>80.90.10</t>
  </si>
  <si>
    <t>FRETE PARA ELEMENTOS DE CONCRETO</t>
  </si>
  <si>
    <t>81.01.01</t>
  </si>
  <si>
    <t>81.02.04</t>
  </si>
  <si>
    <t>VIDRO LISO INCOLOR, E=4 MM REF 10492</t>
  </si>
  <si>
    <t>81.02.05</t>
  </si>
  <si>
    <t>VIDRO LISO INCOLOR, E=5 MM REF 10493</t>
  </si>
  <si>
    <t>81.02.06</t>
  </si>
  <si>
    <t>VIDRO LISO INCOLOR, E=6 MM REF 10491</t>
  </si>
  <si>
    <t>81.04.06</t>
  </si>
  <si>
    <t>VIDRO MARTELADO OU CANELADO, E=4 MM REF 10499</t>
  </si>
  <si>
    <t>81.06.01</t>
  </si>
  <si>
    <t>VIDRO LAMINADO LISO INCOLOR, E=8 MM (4+4) REF 34391</t>
  </si>
  <si>
    <t>81.06.02</t>
  </si>
  <si>
    <t>VIDRO LAMINADO LISO INCOLOR, E=12 MM (4+4+4) REF 10497</t>
  </si>
  <si>
    <t>81.06.03</t>
  </si>
  <si>
    <t>VIDRO LAMINADO LISO INCOLOR, E=15 MM (5+5+5) REF 10504</t>
  </si>
  <si>
    <t>81.08.04</t>
  </si>
  <si>
    <t>VIDRO PLANO ARAMADO, E=6 MM REF 34384</t>
  </si>
  <si>
    <t>81.08.06</t>
  </si>
  <si>
    <t>VIDRO ARAMADO, E=7 MM REF 11185</t>
  </si>
  <si>
    <t>81.12.01</t>
  </si>
  <si>
    <t>VIDRO TEMPERADO INCOLOR, E=6 MM REF 10505</t>
  </si>
  <si>
    <t>81.12.02</t>
  </si>
  <si>
    <t>VIDRO TEMPERADO INCOLOR, E=8 MM REF 10506</t>
  </si>
  <si>
    <t>81.12.03</t>
  </si>
  <si>
    <t>VIDRO TEMPERADO INCOLOR, E=10 MM REF 10507</t>
  </si>
  <si>
    <t>81.20.03</t>
  </si>
  <si>
    <t xml:space="preserve">ESPELHO CRISTAL E = 4 MM   </t>
  </si>
  <si>
    <t>81.50.01</t>
  </si>
  <si>
    <t>PERFIL DE BORRACHA EPDM MACICO 12 X 15 MM PARA ESQUADRIAS REF 20259</t>
  </si>
  <si>
    <t>81.50.02</t>
  </si>
  <si>
    <t>81.50.03</t>
  </si>
  <si>
    <t>82.05.05</t>
  </si>
  <si>
    <t>82.07.16</t>
  </si>
  <si>
    <t>82.07.17</t>
  </si>
  <si>
    <t>82.07.18</t>
  </si>
  <si>
    <t>82.11.05</t>
  </si>
  <si>
    <t>82.13.05</t>
  </si>
  <si>
    <t>82.13.10</t>
  </si>
  <si>
    <t>82.13.11</t>
  </si>
  <si>
    <t>82.15.05</t>
  </si>
  <si>
    <t>82.15.07</t>
  </si>
  <si>
    <t>82.15.08</t>
  </si>
  <si>
    <t>82.15.09</t>
  </si>
  <si>
    <t>82.17.03</t>
  </si>
  <si>
    <t>PISO BORRACHA RECICLADO COR PRETA ANTIDERRAPANTE</t>
  </si>
  <si>
    <t>82.17.05</t>
  </si>
  <si>
    <t>PLACA VINILICA SEMIFLEXIVEL PARA REVESTIMENTO DE PISOS E PAREDES, E = 2 MM (SEM COLOCACAO)</t>
  </si>
  <si>
    <t>82.17.10</t>
  </si>
  <si>
    <t>82.17.11</t>
  </si>
  <si>
    <t>82.17.12</t>
  </si>
  <si>
    <t>ADESIVO DE SILICONE PARA FIXAR ESPELHO, 360 G</t>
  </si>
  <si>
    <t>82.17.60</t>
  </si>
  <si>
    <t>82.17.70</t>
  </si>
  <si>
    <t>82.23.69</t>
  </si>
  <si>
    <t>82.44.05</t>
  </si>
  <si>
    <t>82.45.04</t>
  </si>
  <si>
    <t>82.47.04</t>
  </si>
  <si>
    <t>82.49.02</t>
  </si>
  <si>
    <t>82.59.05</t>
  </si>
  <si>
    <t>82.59.10</t>
  </si>
  <si>
    <t>82.70.05</t>
  </si>
  <si>
    <t>AZULEJO BRANCO 15X15 CM, CECRISA EXTRA OU EQUIVALENTE</t>
  </si>
  <si>
    <t>83.04.01</t>
  </si>
  <si>
    <t>83.05.05</t>
  </si>
  <si>
    <t>83.05.08</t>
  </si>
  <si>
    <t>83.05.19</t>
  </si>
  <si>
    <t>83.05.20</t>
  </si>
  <si>
    <t>83.05.21</t>
  </si>
  <si>
    <t>83.05.23</t>
  </si>
  <si>
    <t>83.05.25</t>
  </si>
  <si>
    <t>PAR</t>
  </si>
  <si>
    <t>83.07.01</t>
  </si>
  <si>
    <t>CORDA SISAL 10 MM</t>
  </si>
  <si>
    <t>83.07.26</t>
  </si>
  <si>
    <t>83.11.22</t>
  </si>
  <si>
    <t>83.11.26</t>
  </si>
  <si>
    <t>83.11.27</t>
  </si>
  <si>
    <t>83.11.28</t>
  </si>
  <si>
    <t>83.11.29</t>
  </si>
  <si>
    <t>83.17.01</t>
  </si>
  <si>
    <t>83.17.05</t>
  </si>
  <si>
    <t>83.17.10</t>
  </si>
  <si>
    <t>83.17.12</t>
  </si>
  <si>
    <t>83.17.20</t>
  </si>
  <si>
    <t>83.17.22</t>
  </si>
  <si>
    <t>83.17.23</t>
  </si>
  <si>
    <t>83.17.24</t>
  </si>
  <si>
    <t>83.17.25</t>
  </si>
  <si>
    <t>83.17.26</t>
  </si>
  <si>
    <t>83.17.27</t>
  </si>
  <si>
    <t>83.17.28</t>
  </si>
  <si>
    <t>83.17.29</t>
  </si>
  <si>
    <t>83.17.30</t>
  </si>
  <si>
    <t>PLACA 2,40X1,20M CHAPA GALVANIZADA ADESIVADA EM ESTRUTURA METALON 20X20MM PADRÃO CEF</t>
  </si>
  <si>
    <t>83.17.31</t>
  </si>
  <si>
    <t>83.17.39</t>
  </si>
  <si>
    <t>83.17.40</t>
  </si>
  <si>
    <t>83.17.41</t>
  </si>
  <si>
    <t>83.17.42</t>
  </si>
  <si>
    <t>83.17.49</t>
  </si>
  <si>
    <t>PLACA TÁTIL BRAILLE ALUMÍNIO 7X4 CM (ANDARES:T,1,2)</t>
  </si>
  <si>
    <t>83.17.50</t>
  </si>
  <si>
    <t>83.17.51</t>
  </si>
  <si>
    <t>PLACA BRAILLE ALUMÍNIO 10X3 CM CORRIMÃO (INÍCIO/FIM)</t>
  </si>
  <si>
    <t>83.17.52</t>
  </si>
  <si>
    <t>PLACA TÁTIL BRAILLE EM ACRÍLICO 30X10 CM (ATÉ 3 PALAVRAS)</t>
  </si>
  <si>
    <t>83.17.53</t>
  </si>
  <si>
    <t>PLACA TÁTIL BRAILLE EM ACRÍLICO 30X10 CM (ATÉ 3 PALAVRAS COM SÍMBOLOS)</t>
  </si>
  <si>
    <t>83.17.54</t>
  </si>
  <si>
    <t>PLACA TÁTIL BRAILLE EM ACRÍLICO 30X10 CM (1 PALAVRA)</t>
  </si>
  <si>
    <t>83.17.57</t>
  </si>
  <si>
    <t>PLACA TÁTIL BRAILLE EM ALUMÍNIO 10X3 CM CORRIMÃO (EX: "ANDAR 2")</t>
  </si>
  <si>
    <t>83.17.65</t>
  </si>
  <si>
    <t>83.17.66</t>
  </si>
  <si>
    <t>83.17.67</t>
  </si>
  <si>
    <t>83.17.68</t>
  </si>
  <si>
    <t>FAIXA PARA DEGRAUS EM BORRACHA 3X20 CM AZUL/AMARELO/PRETO</t>
  </si>
  <si>
    <t>83.17.69</t>
  </si>
  <si>
    <t>FAIXA PARA DEGRAUS EM BORRACHA REFLETIVA 3X20 CM</t>
  </si>
  <si>
    <t>83.17.70</t>
  </si>
  <si>
    <t>FAIXA MORIM 6,00M X 0,80M EM TECIDO COMUM, EXCLUSIVE INSTALAÇÃO</t>
  </si>
  <si>
    <t>83.17.71</t>
  </si>
  <si>
    <t>PLACA DE IDENTIFICAÇÃO DE RESÍDUOS - PGRCC, CONFORME RESOLUÇÃO CONAMA-RDC Nº 275/2001, CONFECCIONADA EM LONA (TIPO BANNER) DIM. (30X30)CM</t>
  </si>
  <si>
    <t>83.18.01</t>
  </si>
  <si>
    <t>LONA PLÁSTICA PRETA - 150 MICRA</t>
  </si>
  <si>
    <t>83.18.02</t>
  </si>
  <si>
    <t>LONA PLÁSTICA PRETA - 200 MICRA</t>
  </si>
  <si>
    <t>83.18.03</t>
  </si>
  <si>
    <t>LONA REFORÇADA COM ILHÓS DE POLIETILENO PARA COBERTURA CAÇAMBA (4Mx4M), 300 MICRAS, PRETA OU LARANJA</t>
  </si>
  <si>
    <t>KILOWATT/HORA B3 - DEMAIS CLASSES - INCLUSIVE ICMS</t>
  </si>
  <si>
    <t>KWH</t>
  </si>
  <si>
    <t>83.25.05</t>
  </si>
  <si>
    <t>83.25.10</t>
  </si>
  <si>
    <t>MESA REDONDA D= 1,20M (SIMPLES)</t>
  </si>
  <si>
    <t>83.25.15</t>
  </si>
  <si>
    <t>83.25.28</t>
  </si>
  <si>
    <t>83.25.40</t>
  </si>
  <si>
    <t>83.25.43</t>
  </si>
  <si>
    <t>ESTANTE DE AÇO REFORÇADA COM 06 PRATELEIRAS (CARGA MÁXIMA 600KG)</t>
  </si>
  <si>
    <t>83.25.45</t>
  </si>
  <si>
    <t>83.25.47</t>
  </si>
  <si>
    <t>83.25.50</t>
  </si>
  <si>
    <t>83.25.51</t>
  </si>
  <si>
    <t>SMARTPHONE</t>
  </si>
  <si>
    <t>83.25.52</t>
  </si>
  <si>
    <t>TRENA A LASER COM ALCANCE DE 50 METROS</t>
  </si>
  <si>
    <t>83.25.53</t>
  </si>
  <si>
    <t>TRENA DE LONA DE 20 METROS</t>
  </si>
  <si>
    <t>83.25.54</t>
  </si>
  <si>
    <t>IMPRESSORA MULTIFUNCIONAL A3</t>
  </si>
  <si>
    <t>83.25.55</t>
  </si>
  <si>
    <t>VENTILADOR DE MESA, 40CM, 3 VELOCIDADES</t>
  </si>
  <si>
    <t>83.30.01</t>
  </si>
  <si>
    <t>83.30.02</t>
  </si>
  <si>
    <t>TANQUE DE ACO PARA TRANSPORTE DE AGUA COM CAPACIDADE DE 6 M3 (INCLUI MONTAGEM, NAO INCLUI CAMINHAO)</t>
  </si>
  <si>
    <t>83.30.03</t>
  </si>
  <si>
    <t>83.30.04</t>
  </si>
  <si>
    <t>83.30.20</t>
  </si>
  <si>
    <t>83.40.06</t>
  </si>
  <si>
    <t>83.40.07</t>
  </si>
  <si>
    <t>BOMBONA BOCA LARGA PARA RESÍDUOS CLASSE B - 100 LITROS</t>
  </si>
  <si>
    <t>83.40.08</t>
  </si>
  <si>
    <t>83.40.09</t>
  </si>
  <si>
    <t>CESTO COLETOR RESÍDUO LEVE METÁLICO CILINDRO DIÂMETRO 220 MM, PADRÃO SLU MC22</t>
  </si>
  <si>
    <t>83.40.10</t>
  </si>
  <si>
    <t>CESTO COLETOR RESÍDUO LEVE METÁLICO CILINDRO DIÂMETRO 250 MM PADRÃO SLU MC25</t>
  </si>
  <si>
    <t>83.40.11</t>
  </si>
  <si>
    <t>CESTO COLETOR DE RESÍDUO LEVE MQS</t>
  </si>
  <si>
    <t>83.40.12</t>
  </si>
  <si>
    <t>CESTO COLETOR DE RESÍDUO LEVE MQD</t>
  </si>
  <si>
    <t>83.41.01</t>
  </si>
  <si>
    <t>83.41.02</t>
  </si>
  <si>
    <t>SABONETE LÍQUIDO 250ML</t>
  </si>
  <si>
    <t>83.41.03</t>
  </si>
  <si>
    <t>ÁLCOOL EM GEL 420G 70° INPM</t>
  </si>
  <si>
    <t>83.41.04</t>
  </si>
  <si>
    <t>83.42.02</t>
  </si>
  <si>
    <t>TARUGO DELIMITADOR DE PROFUNDIDADE EM ESPUMA DE POLIETILENO DE BAIXA DENSIDADE 10 MM, CINZA REF 44073</t>
  </si>
  <si>
    <t>83.42.03</t>
  </si>
  <si>
    <t>PRIMER DE POLIURETANO REF 44074</t>
  </si>
  <si>
    <t>83.42.04</t>
  </si>
  <si>
    <t>83.42.05</t>
  </si>
  <si>
    <t>83.42.06</t>
  </si>
  <si>
    <t>MEMBRANA IMPERMEABILIZANTE A BASE DE POLIURETANO REF 43148</t>
  </si>
  <si>
    <t>83.42.07</t>
  </si>
  <si>
    <t>83.42.08</t>
  </si>
  <si>
    <t>83.42.09</t>
  </si>
  <si>
    <t>83.42.10</t>
  </si>
  <si>
    <t>83.42.11</t>
  </si>
  <si>
    <t>83.42.12</t>
  </si>
  <si>
    <t>83.42.13</t>
  </si>
  <si>
    <t>84.20.01</t>
  </si>
  <si>
    <t>CONE DE SINALIZACAO EM PVC FLEXIVEL, H = 70 / 76 CM (NBR 15071)</t>
  </si>
  <si>
    <t>84.20.02</t>
  </si>
  <si>
    <t>CONE DE SINALIZACAO EM PVC RIGIDO COM FAIXA REFLETIVA, H = 70 / 76 CM</t>
  </si>
  <si>
    <t>84.20.03</t>
  </si>
  <si>
    <t>84.20.20</t>
  </si>
  <si>
    <t>FITA ZEBRADA PARA SINALIZAÇAO ROLO DE 200M</t>
  </si>
  <si>
    <t>89.05.01</t>
  </si>
  <si>
    <t>89.06.24</t>
  </si>
  <si>
    <t>CONCRETO USINADO FCK&gt;=15 MPA - BRITA 0 E 1 - SLUMP 10+-2</t>
  </si>
  <si>
    <t>89.06.27</t>
  </si>
  <si>
    <t>CONCRETO USINADO FCK&gt;=20 MPA - BRITA 0 E 1 - SLUMP 10+-2 REF 34492</t>
  </si>
  <si>
    <t>89.06.28</t>
  </si>
  <si>
    <t>CONCRETO USINADO FCK&gt;=25 MPA - BRITA 0 E 1 - SLUMP 10+-2 REF 34493</t>
  </si>
  <si>
    <t>89.06.30</t>
  </si>
  <si>
    <t>CONCRETO USINADO FCK&gt;=30 MPA - BRITA 0 E 1 - SLUMP 10+-2 REF 34494</t>
  </si>
  <si>
    <t>89.06.32</t>
  </si>
  <si>
    <t>CONCRETO USINADO FCK&gt;=40 MPA - BRITA 0 E 1 - SLUMP 10+-2 REF 34496</t>
  </si>
  <si>
    <t>89.07.52</t>
  </si>
  <si>
    <t>CONCRETO USINADO FCK&gt;=25 MPA - BRITA 0 E 1 - SLUMP 13+-3 CM CONSUMO MÍNIMO 280KG REF 38405</t>
  </si>
  <si>
    <t>89.07.63</t>
  </si>
  <si>
    <t>CONCRETO USINADO FCK&gt;=30 MPA - BRITA 0 E 1 - SLUMP 24+-2 CM CONSUMO MÍNIMO 400KG</t>
  </si>
  <si>
    <t>89.18.01</t>
  </si>
  <si>
    <t>89.18.04</t>
  </si>
  <si>
    <t>89.18.07</t>
  </si>
  <si>
    <t>89.18.08</t>
  </si>
  <si>
    <t>89.20.01</t>
  </si>
  <si>
    <t>89.20.05</t>
  </si>
  <si>
    <t>89.20.09</t>
  </si>
  <si>
    <t>CONFECÇÃO DE ESTACA STRAUSS D=380MM/420MM-55T/75T</t>
  </si>
  <si>
    <t>89.20.80</t>
  </si>
  <si>
    <t>89.20.84</t>
  </si>
  <si>
    <t>89.20.88</t>
  </si>
  <si>
    <t>89.20.91</t>
  </si>
  <si>
    <t>LOCAÇÃO DE GRUPO GERADOR 80 A 125 KVA, MOTOR DIESEL, REBOCÁVEL, ACIONAMENTO MANUAL REF 3346</t>
  </si>
  <si>
    <t>89.20.94</t>
  </si>
  <si>
    <t>EXECUÇÃO DE PERFURAÇÃO ESTACA RAIZ D=20CM SOLO SEM PRESENÇA DE ROCHA</t>
  </si>
  <si>
    <t>89.20.95</t>
  </si>
  <si>
    <t>EXECUÇÃO DE PERFURAÇÃO ESTACA RAIZ D=40CM SOLO SEM PRESENÇA DE ROCHA</t>
  </si>
  <si>
    <t>89.20.96</t>
  </si>
  <si>
    <t>EXECUÇÃO DE PERFURAÇÃO ESTACA RAIZ D=45CM SOLO SEM PRESENÇA DE ROCHA</t>
  </si>
  <si>
    <t>89.20.97</t>
  </si>
  <si>
    <t>EXECUÇÃO DE PERFURAÇÃO ESTACA RAIZ D=20CM SOLO COM PRESENÇA DE ROCHA</t>
  </si>
  <si>
    <t>89.20.98</t>
  </si>
  <si>
    <t>EXECUÇÃO DE PERFURAÇÃO ESTACA RAIZ D=40CM SOLO COM PRESENÇA DE ROCHA</t>
  </si>
  <si>
    <t>89.20.99</t>
  </si>
  <si>
    <t>EXECUÇÃO DE PERFURAÇÃO ESTACA RAIZ D=45CM SOLO COM PRESENÇA DE ROCHA</t>
  </si>
  <si>
    <t>89.21.01</t>
  </si>
  <si>
    <t>MOBILIZAÇÃO E DESMOBILIZAÇÃO DE EQUIPAMENTO</t>
  </si>
  <si>
    <t>89.21.02</t>
  </si>
  <si>
    <t>EXECUÇÃO DE HELICE CONTINUA D= 30 CM</t>
  </si>
  <si>
    <t>89.21.04</t>
  </si>
  <si>
    <t>EXECUÇÃO DE HELICE CONTINUA D= 50 CM</t>
  </si>
  <si>
    <t>89.21.06</t>
  </si>
  <si>
    <t>EXECUÇÃO DE HELICE CONTINUA D= 70 CM</t>
  </si>
  <si>
    <t>89.21.07</t>
  </si>
  <si>
    <t>EXECUÇÃO DE HELICE CONTÍNUA D=80CM</t>
  </si>
  <si>
    <t>89.21.08</t>
  </si>
  <si>
    <t>EXECUÇÃO DE HELICE CONTÍNUA D=90CM</t>
  </si>
  <si>
    <t>89.34.06</t>
  </si>
  <si>
    <t>89.34.08</t>
  </si>
  <si>
    <t>89.34.30</t>
  </si>
  <si>
    <t>TERRA VEGETAL (GRANEL) REF 7253</t>
  </si>
  <si>
    <t>89.34.31</t>
  </si>
  <si>
    <t>89.34.32</t>
  </si>
  <si>
    <t>ADUBO MINERAL (10-10-10)</t>
  </si>
  <si>
    <t>89.34.33</t>
  </si>
  <si>
    <t>ADUBO MINERAL (4-14-8)</t>
  </si>
  <si>
    <t>89.34.34</t>
  </si>
  <si>
    <t>89.34.40</t>
  </si>
  <si>
    <t>89.34.42</t>
  </si>
  <si>
    <t>89.34.44</t>
  </si>
  <si>
    <t>89.34.46</t>
  </si>
  <si>
    <t>89.34.48</t>
  </si>
  <si>
    <t>89.34.50</t>
  </si>
  <si>
    <t>89.34.52</t>
  </si>
  <si>
    <t>89.34.54</t>
  </si>
  <si>
    <t>89.34.60</t>
  </si>
  <si>
    <t>89.34.62</t>
  </si>
  <si>
    <t>89.34.70</t>
  </si>
  <si>
    <t>PALMEIRA - LICURI (ESTIPE &gt;= H= 2,50M)</t>
  </si>
  <si>
    <t>89.37.50</t>
  </si>
  <si>
    <t>89.37.70</t>
  </si>
  <si>
    <t>89.45.10</t>
  </si>
  <si>
    <t>89.50.02</t>
  </si>
  <si>
    <t>89.50.03</t>
  </si>
  <si>
    <t>89.50.08</t>
  </si>
  <si>
    <t>89.50.09</t>
  </si>
  <si>
    <t>89.50.10</t>
  </si>
  <si>
    <t>89.50.11</t>
  </si>
  <si>
    <t>89.50.12</t>
  </si>
  <si>
    <t>89.50.13</t>
  </si>
  <si>
    <t>89.50.14</t>
  </si>
  <si>
    <t>89.50.20</t>
  </si>
  <si>
    <t>89.50.21</t>
  </si>
  <si>
    <t>89.50.50</t>
  </si>
  <si>
    <t>LOCAÇÃO AR CONDICIONADO PARA CONTAINER</t>
  </si>
  <si>
    <t>89.51.01</t>
  </si>
  <si>
    <t>LICENÇA ANUAL DE AMBIENTE COMUM DE DADOS, TRIMBLE CONNECT BUSINESS OU EQUIVALENTE</t>
  </si>
  <si>
    <t>93.20.06</t>
  </si>
  <si>
    <t>93.21.01</t>
  </si>
  <si>
    <t>93.21.03</t>
  </si>
  <si>
    <t>93.21.04</t>
  </si>
  <si>
    <t xml:space="preserve">TERRÔMETRO 20 KO E RESISTIVIDADE DO SOLO </t>
  </si>
  <si>
    <t>93.22.02</t>
  </si>
  <si>
    <t>93.22.09</t>
  </si>
  <si>
    <t>PACOTE OFFICE 2019 (SIMILAR OU SUPERIOR)</t>
  </si>
  <si>
    <t>ANO</t>
  </si>
  <si>
    <t>93.22.10</t>
  </si>
  <si>
    <t>AUTODESK AUTOCAD - 2016 (SIMILAR OU SUPERIOR)</t>
  </si>
  <si>
    <t>94.01.03</t>
  </si>
  <si>
    <t>94.01.04</t>
  </si>
  <si>
    <t>94.01.05</t>
  </si>
  <si>
    <t>94.07.01</t>
  </si>
  <si>
    <t>XEROX  PRETO/BRANCO - FORMATO A4</t>
  </si>
  <si>
    <t>94.07.02</t>
  </si>
  <si>
    <t>XEROX PRETO/BRANCO - FORMATO A3</t>
  </si>
  <si>
    <t>94.09.11</t>
  </si>
  <si>
    <t>XEROX COLORIDO  FORMATO A4</t>
  </si>
  <si>
    <t>94.09.12</t>
  </si>
  <si>
    <t>XEROX COLORIDO  FORMATO A3</t>
  </si>
  <si>
    <t>94.11.01</t>
  </si>
  <si>
    <t>94.12.02</t>
  </si>
  <si>
    <t>PLOTAGEM SULFITE FORMATO A3 MÍNIMO 75G/M2</t>
  </si>
  <si>
    <t>94.12.03</t>
  </si>
  <si>
    <t>PLOTAGEM SULFITE FORMATO A2 MÍNIMO 90G/M2</t>
  </si>
  <si>
    <t>94.12.04</t>
  </si>
  <si>
    <t>PLOTAGEM SULFITE FORMATO A1 MÍNIMO 90G/M2</t>
  </si>
  <si>
    <t>94.12.05</t>
  </si>
  <si>
    <t>PLOTAGEM SULFITE FORMATO A0 MÍNIMO 90G/M2</t>
  </si>
  <si>
    <t>94.12.07</t>
  </si>
  <si>
    <t>PLOTAGEM SULFITE FORMATO A1 EXTENDIDO MÍNIMO 90G/M2</t>
  </si>
  <si>
    <t>94.12.08</t>
  </si>
  <si>
    <t>PLOTAGEM SULFITE FORMATO A0 EXTENDIDO MÍNIMO 90G/M2</t>
  </si>
  <si>
    <t>94.15.01</t>
  </si>
  <si>
    <t>PLOTAGEM COLORIDA SULFITE FORMATO A4 MÍNIMO 75G/M2</t>
  </si>
  <si>
    <t>94.15.02</t>
  </si>
  <si>
    <t>PLOTAGEM COLORIDA SULFITE FORMATO A3 MÍNIMO 75G/M2</t>
  </si>
  <si>
    <t>94.15.03</t>
  </si>
  <si>
    <t>PLOTAGEM COLORIDA SULFITE FORMATO A2 MÍNIMO 90G/M2</t>
  </si>
  <si>
    <t>94.15.04</t>
  </si>
  <si>
    <t>PLOTAGEM COLORIDA SULFITE FORMATO A1 MÍNIMO 90G/M2</t>
  </si>
  <si>
    <t>94.15.05</t>
  </si>
  <si>
    <t>PLOTAGEM COLORIDA SULFITE FORMATO A0 MÍNIMO 90G/M2</t>
  </si>
  <si>
    <t>94.15.07</t>
  </si>
  <si>
    <t>PLOTAGEM COLORIDA SULFITE FORMATO A1 EXTENDIDO MÍNIMO 90G/M2</t>
  </si>
  <si>
    <t>94.15.08</t>
  </si>
  <si>
    <t>PLOTAGEM COLORIDA SULFITE FORMATO A0 EXTENDIDO MÍNIMO 90G/M2</t>
  </si>
  <si>
    <t>94.18.01</t>
  </si>
  <si>
    <t>94.18.02</t>
  </si>
  <si>
    <t>94.18.03</t>
  </si>
  <si>
    <t>94.18.04</t>
  </si>
  <si>
    <t xml:space="preserve">DIGITALIZAÇÃO DE FORMATO A4 (PDF OU EQUIVALENTE) </t>
  </si>
  <si>
    <t>94.18.05</t>
  </si>
  <si>
    <t>DVD 4,7 GB</t>
  </si>
  <si>
    <t>94.20.02</t>
  </si>
  <si>
    <t>ATOS COMUNS A REGISTRADORES E NOTÁRIOS - CERTIDÃO DE INTEIRO TEOR OU EM RESUMO, INDEPENDENTEMENTE DO NÚMERO DE FOLHAS, INCLUSIVE ISSQN DE 5% SOB OS EMOLUMENTOS</t>
  </si>
  <si>
    <t>94.20.03</t>
  </si>
  <si>
    <t>ATOS COMUNS A REGISTRADORES E NOTÁRIOS - CERTIDÃO EM RELATÓRIO CONFORME QUESITOS, INDEPENDENTEMENTE DO NÚMERO DE FOLHAS, INCLUSIVE ISSQN DE 5% SOB OS EMOLUMENTOS</t>
  </si>
  <si>
    <t>95.01.01</t>
  </si>
  <si>
    <t>MOBILIZAÇÃO, INSTALAÇÃO E DESMOBILIZAÇÃO, PARA EXECUÇÃO DE SONDAGEM À PERCUSSÃO (NBR 6484:2020)</t>
  </si>
  <si>
    <t>95.01.02</t>
  </si>
  <si>
    <t>95.01.03</t>
  </si>
  <si>
    <t>95.02.01</t>
  </si>
  <si>
    <t>95.02.02</t>
  </si>
  <si>
    <t>95.03.01</t>
  </si>
  <si>
    <t>POÇO DE INSPEÇÃO EM SOLO, SEÇÃO TRANSVERSAL MÍNIMA 100CM OU CIRCULAR 120CM (NBR 9604:2016)</t>
  </si>
  <si>
    <t>95.03.02</t>
  </si>
  <si>
    <t>95.06.01</t>
  </si>
  <si>
    <t>95.06.02</t>
  </si>
  <si>
    <t>95.06.03</t>
  </si>
  <si>
    <t>95.06.04</t>
  </si>
  <si>
    <t>95.06.05</t>
  </si>
  <si>
    <t>95.08.21</t>
  </si>
  <si>
    <t>RETIRADA DE AMOSTRA INDEFORMADA EM BLOCOS 30X30X30CM (NBR 9604:2016), PROFUNDIDADE = 2 A 3 M</t>
  </si>
  <si>
    <t>95.08.22</t>
  </si>
  <si>
    <t>RETIRADA DE AMOSTRA INDEFORMADA EM BLOCOS 30X30X30CM (NBR 9604:2016), PROFUNDIDADE = 1 A 2 M</t>
  </si>
  <si>
    <t>95.08.23</t>
  </si>
  <si>
    <t>RETIRADA DE AMOSTRA INDEFORMADA EM BLOCOS 30X30X30CM (NBR 9604:2016), PROFUNDIDADE ATÉ 1M</t>
  </si>
  <si>
    <t>97.01.01</t>
  </si>
  <si>
    <t>97.01.03</t>
  </si>
  <si>
    <t>97.01.04</t>
  </si>
  <si>
    <t>97.01.05</t>
  </si>
  <si>
    <t>97.01.06</t>
  </si>
  <si>
    <t>97.01.07</t>
  </si>
  <si>
    <t>97.01.08</t>
  </si>
  <si>
    <t>97.01.09</t>
  </si>
  <si>
    <t>VERIFICAÇÃO DA COMPACTAÇÃO DO SOLO ENERGIA PROCTOR NORMAL (NBR 7182:2020) COM 05 CORPOS DE PROVA</t>
  </si>
  <si>
    <t>97.01.10</t>
  </si>
  <si>
    <t>VERIFICAÇÃO DA COMPACTAÇÃO DO SOLO ENERGIA PROCTOR INTERMEDIÁRIO (NBR 7182:2020) COM 05 CORPOS DE PROVA</t>
  </si>
  <si>
    <t>97.01.11</t>
  </si>
  <si>
    <t>VERIFICAÇÃO DA COMPACTAÇÃO DO SOLO ENERGIA PROCTOR MODIFICADO (NBR 7182:2020) COM 05 CORPOS DE PROVA</t>
  </si>
  <si>
    <t>97.01.12</t>
  </si>
  <si>
    <t>DETERMINAÇÃO DO ÍNDICE DE SUPORTE CALIFÓRNIA DE SOLOS (ISC OU CBR) COM 1 CORPO DE PROVA (NORMA DNIT 172/016-ME / NBR 9895:2017)</t>
  </si>
  <si>
    <t>97.01.13</t>
  </si>
  <si>
    <t>DETERMINAÇÃO DO ÍNDICE DE SUPORTE CALIFÓRNIA DE SOLOS (ISC OU CBR) COM 3 CORPOS DE PROVA (NORMA DNIT 172/016-ME / NBR 9895:2017)</t>
  </si>
  <si>
    <t>97.01.14</t>
  </si>
  <si>
    <t>DETERMINAÇÃO DO ÍNDICE DE SUPORTE CALIFÓRNIA DE SOLOS (ISC OU CBR) COM 5 CORPOS DE PROVA (NORMA DNIT 172/016-ME / NBR 9895:2017)</t>
  </si>
  <si>
    <t>97.01.15</t>
  </si>
  <si>
    <t>97.01.17</t>
  </si>
  <si>
    <t>97.01.18</t>
  </si>
  <si>
    <t>97.01.20</t>
  </si>
  <si>
    <t>DETERMINAÇÃO DO COEFICIENTE DE PERMEABILIDADE DE SOLOS ARGILOSOS À CARGA VARIÁVEL (NBR 14545:2021)</t>
  </si>
  <si>
    <t>97.01.21</t>
  </si>
  <si>
    <t>DETERMINAÇÃO DO COEFICIENTE DE PERMEABILIDADE DE SOLOS GRANULARES À CARGA CONSTANTE (NBR 13292:2021)</t>
  </si>
  <si>
    <t>97.01.22</t>
  </si>
  <si>
    <t>DETERMINAÇÃO DA RESISTÊNCIA À COMPRESSÃO NÃO CONFINADA - SOLOS COESIVOS (NBR 12770:1992)</t>
  </si>
  <si>
    <t>97.01.23</t>
  </si>
  <si>
    <t>97.01.24</t>
  </si>
  <si>
    <t>97.01.25</t>
  </si>
  <si>
    <t>97.01.26</t>
  </si>
  <si>
    <t>97.01.27</t>
  </si>
  <si>
    <t>97.01.28</t>
  </si>
  <si>
    <t>97.01.30</t>
  </si>
  <si>
    <t>97.01.31</t>
  </si>
  <si>
    <t>97.01.32</t>
  </si>
  <si>
    <t>97.01.33</t>
  </si>
  <si>
    <t>97.01.34</t>
  </si>
  <si>
    <t>97.01.35</t>
  </si>
  <si>
    <t>CISALHAMENTO DIRETO LENTO MÍNIMO 3 CORPOS DE PROVA</t>
  </si>
  <si>
    <t>97.01.36</t>
  </si>
  <si>
    <t>CISALHAMENTO DIRETO LENTO SATURADO MÍNIMO 3 CORPOS DE PROVA</t>
  </si>
  <si>
    <t>97.02.01</t>
  </si>
  <si>
    <t>97.02.02</t>
  </si>
  <si>
    <t>97.02.03</t>
  </si>
  <si>
    <t>97.02.04</t>
  </si>
  <si>
    <t>97.02.05</t>
  </si>
  <si>
    <t>97.02.06</t>
  </si>
  <si>
    <t>DETERMINAÇÃO DA MASSA ESPECÍFICA DE AGREGADOS MIUDOS POR MEIO DO FRASCO CHAPMAN (DNER-ME 194/98)</t>
  </si>
  <si>
    <t>30.61.03</t>
  </si>
  <si>
    <t>POLIESTIRENO EXPANDIDO/EPS (ISOPOR), TIPO 2F, PLACA, ISOLAMENTO TERMOACUSTICO, E = 10 MM, 1000 X 500 MM. (SINAPI  11615)</t>
  </si>
  <si>
    <t>30.61.04</t>
  </si>
  <si>
    <t>POLIESTIRENO EXPANDIDO/EPS (ISOPOR), TIPO 2F, PLACA, ISOLAMENTO TERMOACUSTICO, E = 20 MM, 1000 X 500 MM (SINAPI 3408)</t>
  </si>
  <si>
    <t>30.61.15</t>
  </si>
  <si>
    <t>SILICONE ACETICO USO GERAL INCOLOR 280 G. (SINAPI 39961)</t>
  </si>
  <si>
    <t>30.62.01</t>
  </si>
  <si>
    <t>ARGAMASSA POLIMERICA IMPERMEABILIZANTE SEMIFLEXIVEL, BICOMPONENTE, A BASE DE CIMENTO E ADITIVOS (SINAPI 135)</t>
  </si>
  <si>
    <t>30.63.01</t>
  </si>
  <si>
    <t>POÇO LUMINAR PADRÃO COPASA H=1,0M ( 65002831)</t>
  </si>
  <si>
    <t>30.63.02</t>
  </si>
  <si>
    <t>TAMPAO CONCRETO ARMADO P/PV C/ARO.DN 400 (COPASA - 35001061)</t>
  </si>
  <si>
    <t>30.63.03</t>
  </si>
  <si>
    <t>ANEL PREM. CONCRETO -DN 400 x 300MM (COPASA - 35001071)</t>
  </si>
  <si>
    <t>30.64.01</t>
  </si>
  <si>
    <t>PLACA DE ADVERTENCIA 45X25CM EM ALUNINIO - PROIBIDO DEMOLIR - ALVENARIA ESTRUTURAL</t>
  </si>
  <si>
    <t>30.64.02</t>
  </si>
  <si>
    <t>PLACA DE NUMERAÇÃO DOS BLOCOS 13CM X 10CM EM ALUMINÍNIO FUNDIDO, FUNDO PRETO E ESCRITO EM ALUMINÍO NATURAL</t>
  </si>
  <si>
    <t>30.65.01</t>
  </si>
  <si>
    <t>FECHADURA ELETRICA 12V HDL</t>
  </si>
  <si>
    <t>30.65.14</t>
  </si>
  <si>
    <t>KIT PORTA PRONTA DE MADEIRA, FL. LEVE (NBR 15930) DE 600 X 2100 MM, DE 35 MM A 40 MM DE ESP. COM MARCO EM ACO, NUCLEO COLMEIA, CAPA LISA EM HDF, ACABAM. MELAMINICO BRANCO (INCLUI MARCO, ALIZARES, DOBRADICAS E FECHADURA) (SINAPI 39482)</t>
  </si>
  <si>
    <t>30.65.15</t>
  </si>
  <si>
    <t>KIT PORTA PRONTA DE MADEIRA, FL. LEVE (NBR 15930) DE 700 X 2100 MM, DE 35 MM A 40 MM DE ESP. COM MARCO EM ACO, NUCLEO COLMEIA, CAPA LISA EM HDF, ACABAM. MELAMINICO BRANCO (INCLUI MARCO, ALIZARES, DOBRADICAS E FECHADURA) (SINAPI 39482)</t>
  </si>
  <si>
    <t>30.65.16</t>
  </si>
  <si>
    <t>KIT PORTA PRONTA DE MADEIRA, FL. LEVE (NBR 15930) DE 800 X 2100 MM, DE 35 MM A 40 MM DE ESP. COM MARCO EM ACO, NUCLEO COLMEIA, CAPA LISA EM HDF, ACABAM. MELAMINICO BRANCO (INCLUI MARCO, ALIZARES, DOBRADICAS E FECHADURA) (SINAPI 39484)</t>
  </si>
  <si>
    <t>30.67.02</t>
  </si>
  <si>
    <t>LONA PLASTICA PESADA PRETA, E = 150 MICRA (SINAPI 3777)</t>
  </si>
  <si>
    <t>30.67.03</t>
  </si>
  <si>
    <t>LONA PLASTICA EXTRA FORTE PRETA, E = 200 MICRA (SINAPI 42408)</t>
  </si>
  <si>
    <t>30.72.02</t>
  </si>
  <si>
    <t>30.73.16</t>
  </si>
  <si>
    <t>GRELHA ANTIESPUMA SEM TAMPA PARA RALO DE 100 MM REDONDA</t>
  </si>
  <si>
    <t>30.73.21</t>
  </si>
  <si>
    <t>CAIXA DE PASSAGEM PRÉ-MOLDADA COM TAMPA (30X30)CM</t>
  </si>
  <si>
    <t>30.73.50</t>
  </si>
  <si>
    <t>ENGATE/RABICHO FLEXIVEL PLASTICO (PVC OU ABS) BRANCO 1/2 " X 40 CM (SINAPI 11681)</t>
  </si>
  <si>
    <t>30.73.58</t>
  </si>
  <si>
    <t>BANCADA DE MARMORE SINTETICO COM UMA CUBA, 120 X *60* CM (SINAPI 541)</t>
  </si>
  <si>
    <t>30.73.86</t>
  </si>
  <si>
    <t>SELIM PVC, COM TRAVA, JE, 90 GRAUS, DN 125 X 100 MM OU 150 X 100 MM, PARA REDE COLETORA ESGOTO (SINAPI 42699)</t>
  </si>
  <si>
    <t>30.73.87</t>
  </si>
  <si>
    <t>SELIM COMPACTO DE PVC OCRE DN 200 X 100 MM , PARA REDE COLETORA ESGOTO</t>
  </si>
  <si>
    <t>30.73.90</t>
  </si>
  <si>
    <t>SIFAO / TUBO SINFONADO EXTENSIVEL/SANFONADO, UNIVERSAL/ SIMPLES, ENTRE *50 A 70* CM, DE PLASTICO BRANCO (SINAPI 44945)</t>
  </si>
  <si>
    <t>30.73.97</t>
  </si>
  <si>
    <t>TANQUE SIMPLES EM MARMORE SINTETICO DE FIXAR NA PAREDE, CAPACIDADE *22* L, *60 X 46* CM (SINAPI 11690)</t>
  </si>
  <si>
    <t>30.74.01</t>
  </si>
  <si>
    <t>ALÇA PREFORMADA ESTAI. CB 9,5MM</t>
  </si>
  <si>
    <t>30.74.02</t>
  </si>
  <si>
    <t>BRACO P/ LUMINARIA PUBLICA 1 X 1,50M ROMAGNOLE OU EQUIV (SINAPI - 2512)</t>
  </si>
  <si>
    <t>30.74.03</t>
  </si>
  <si>
    <t>BRAÇO SUPORTE TIPO C</t>
  </si>
  <si>
    <t>30.74.04</t>
  </si>
  <si>
    <t>CABO AL. 1 X 50MM2 15 KV PROTEGIDO</t>
  </si>
  <si>
    <t>30.74.05</t>
  </si>
  <si>
    <t>CABO DE COBRE, FLEXIVEL, CLASSE 4 OU 5, ISOLACAO EM PVC/A, ANTICHAMA BWF-B, COBERTURA PVC-ST1, ANTICHAMA BWF-B, 1 CONDUTOR, 0,6/1 KV, SECAO NOMINAL 1,5 MM2 (SINAPI 993)</t>
  </si>
  <si>
    <t>30.74.06</t>
  </si>
  <si>
    <t>CABO DE AÇO HS 3/8 P (9,5MM) 7F</t>
  </si>
  <si>
    <t>30.74.07</t>
  </si>
  <si>
    <t>CABO DE AÇO MR CL (6,4MM) 7F</t>
  </si>
  <si>
    <t>30.74.08</t>
  </si>
  <si>
    <t>CABO QUADRUPLEX CA 3X1X70+70</t>
  </si>
  <si>
    <t>30.74.09</t>
  </si>
  <si>
    <t>CABO TRIPLEX 2X1X10+10</t>
  </si>
  <si>
    <t>30.74.10</t>
  </si>
  <si>
    <t>CARTUCHO APLICAÇÃO VERMELHO</t>
  </si>
  <si>
    <t>30.74.11</t>
  </si>
  <si>
    <t>CINTA DE AÇO 200MM</t>
  </si>
  <si>
    <t>30.74.13</t>
  </si>
  <si>
    <t>CINTA DE AÇO 210MM</t>
  </si>
  <si>
    <t>30.74.16</t>
  </si>
  <si>
    <t>CINTA DE AÇO 240MM</t>
  </si>
  <si>
    <t>30.74.17</t>
  </si>
  <si>
    <t>COB. PROT. GRAMPO L VIVA RDP 25 KV</t>
  </si>
  <si>
    <t>30.74.18</t>
  </si>
  <si>
    <t>CONECTOR ATERRAMENTO DE FERRAGEM</t>
  </si>
  <si>
    <t>30.74.19</t>
  </si>
  <si>
    <t>CONECTOR CUNHA AL 50 COM ESTRIBO</t>
  </si>
  <si>
    <t>30.74.20</t>
  </si>
  <si>
    <t>CONECTOR CUNHA IT 04 + COBERTURA ISOL. IT 3</t>
  </si>
  <si>
    <t>30.74.21</t>
  </si>
  <si>
    <t>CONETOR H ITEM 1</t>
  </si>
  <si>
    <t>30.74.22</t>
  </si>
  <si>
    <t>CONETOR H ITEM 2</t>
  </si>
  <si>
    <t>30.74.24</t>
  </si>
  <si>
    <t>CONETOR H ITEM 3</t>
  </si>
  <si>
    <t>30.74.26</t>
  </si>
  <si>
    <t>CONECTOR PERFURADO 16-70/6-35</t>
  </si>
  <si>
    <t>30.74.27</t>
  </si>
  <si>
    <t>CONECTOR PERFURADO 70-120/10-35</t>
  </si>
  <si>
    <t>30.74.30</t>
  </si>
  <si>
    <t>CONECTOR TERM. AÇO 6,4MM2</t>
  </si>
  <si>
    <t>30.74.32</t>
  </si>
  <si>
    <t>ESPAÇADOR LONSANG. P/ 50-150MM2</t>
  </si>
  <si>
    <t>30.74.37</t>
  </si>
  <si>
    <t>ISOLADOR ANCORA POLIMÉRICO 15 KV</t>
  </si>
  <si>
    <t>30.74.39</t>
  </si>
  <si>
    <t>ISOLADOR PINO POLIMÉRICO 15 KV</t>
  </si>
  <si>
    <t>30.74.42</t>
  </si>
  <si>
    <t>CAIXA CM-6 PARA MEDIÇÃO PADRÃO CEMIG</t>
  </si>
  <si>
    <t>30.74.43</t>
  </si>
  <si>
    <t>MANILHA SAPATILHA</t>
  </si>
  <si>
    <t>30.74.44</t>
  </si>
  <si>
    <t>OLHAL PARA PARAFUSO 70 KN</t>
  </si>
  <si>
    <t>30.74.46</t>
  </si>
  <si>
    <t>PARAFUSO CABEÇA ABAULADA M 16 X 45MM</t>
  </si>
  <si>
    <t>30.74.47</t>
  </si>
  <si>
    <t>PARAFUSO CABEÇA ABAULADA M 16 X 70MM</t>
  </si>
  <si>
    <t>30.74.51</t>
  </si>
  <si>
    <t>PARA-RAIOS DE DISTRIBUICAO, TENSAO NOMINAL 15 KV, CORRENTE NOMINAL DE DESCARGA 5 KA (SINAPI 4276)</t>
  </si>
  <si>
    <t>30.74.52</t>
  </si>
  <si>
    <t>PARA-RAIOS SEC. ISOLADO - 10 KA</t>
  </si>
  <si>
    <t>30.74.53</t>
  </si>
  <si>
    <t>PINO ROSCA EXTERNA, EM ACO GALVANIZADO, PARA ISOLADOR DE 15KV, DIAMETRO 25 MM, COMPRIMENTO *290* MM (SINAPI 444)</t>
  </si>
  <si>
    <t>30.74.55</t>
  </si>
  <si>
    <t>POSTE DE CONCRETO ARMADO DE SECAO CIRCULAR, EXTENSAO DE 11,00 M, RESISTENCIA DE 200 A 300 DAN, TIPO C-14 (SINAPI 5045)</t>
  </si>
  <si>
    <t>30.74.64</t>
  </si>
  <si>
    <t>CAIXA CM-7 PARA MEDIÇÃO PADRÃO CEMIG</t>
  </si>
  <si>
    <t>30.74.66</t>
  </si>
  <si>
    <t>CAIXA PARA MEDIDOR MONOFÁSICO E DISJUNTOR (CM-1) - CEMIG REF 39808</t>
  </si>
  <si>
    <t>30.74.67</t>
  </si>
  <si>
    <t>CAIXA PARA PROTEÇÃO GERAL PARA DISJUNTORES DE ATÉ 225A (CM-8) - CEMIG</t>
  </si>
  <si>
    <t>30.74.70</t>
  </si>
  <si>
    <t>CONECTOR TORCAO GB4AM - 1,50 A 6,00 MM - COR LARANJA</t>
  </si>
  <si>
    <t>30.74.71</t>
  </si>
  <si>
    <t>SUPORTE NIVELADOR 25/48/60 UNIVERSAL C/ AJUSTE EXT DO ÂNGULO</t>
  </si>
  <si>
    <t>30.74.72</t>
  </si>
  <si>
    <t>30.74.84</t>
  </si>
  <si>
    <t>ELETRODUTO PVC FLEXIVEL CORRUGADO, COR AMARELA, DE 20 MM (SINAPI 2689)</t>
  </si>
  <si>
    <t>30.75.03</t>
  </si>
  <si>
    <t>MASSA PREMIUM PARA TEXTURA RUSTICA DE BASE ACRILICA, COR BRANCA, USO INTERNO E EXTERNO (SINAPI 34546)</t>
  </si>
  <si>
    <t>30.76.01</t>
  </si>
  <si>
    <t>CAIXA DE GORDURA CILINDRICA EM CONCRETO SIMPLES,  PRE-MOLDADA, COM DIAMETRO DE 40 CM E ALTURA DE 45 CM, COM TAMPA - (SINAPI 11881)</t>
  </si>
  <si>
    <t>30.79.03</t>
  </si>
  <si>
    <t>BLOCO CONCRETO ESTRUTURAL (14X19X29)CM 4,5MPA</t>
  </si>
  <si>
    <t>30.80.04</t>
  </si>
  <si>
    <t>TUBO DRENO, CORRUGADO, ESPIRALADO, FLEXIVEL, PERFURADO, EM POLIETILENO DE ALTA DENSIDADE (PEAD), DN 100 MM, (4") PARA DRENAGEM - EM ROLO (NORMA DNIT 093/2006 - E.M) (SINAPI 38052)</t>
  </si>
  <si>
    <t>30.80.05</t>
  </si>
  <si>
    <t>TUBO DRENO, CORRUGADO, ESPIRALADO, FLEXIVEL, PERFURADO, EM POLIETILENO DE ALTA DENSIDADE (PEAD), DN *200* MM, (8") PARA DRENAGEM - EM BARRA (NORMA DNIT 093/2006 - EM) (SINAPI 38054)</t>
  </si>
  <si>
    <t>30.82.29</t>
  </si>
  <si>
    <t>BLOQUETE/PISO INTERTRAVADO DE CONCRETO - MODELO ONDA/16 FACES/RETANGULAR/TIJOLINHO/PAVER/HOLANDES/PARALELEPIPEDO, 20 CM X 10 CM, E = 6 CM, RESISTENCIA DE 35 MPA (NBR 9781), COLORIDO (SINAPI - 36156)</t>
  </si>
  <si>
    <t>30.89.36</t>
  </si>
  <si>
    <t>MUDA DE ARVORE ORNAMENTAL, OITI/AROEIRA SALSA/ANGICO/IPE/JACARANDA OU EQUIVALENTE  DA REGIAO, H= *2* M (SINAPI 359)</t>
  </si>
  <si>
    <t>30.89.37</t>
  </si>
  <si>
    <t>FORRAÇÕES DIVERSAS DA REGIÃO</t>
  </si>
  <si>
    <t>30.89.38</t>
  </si>
  <si>
    <t>ARBUSTOS DIVERSOS DA REGIÃO H= 50 A 70 CM</t>
  </si>
  <si>
    <t>31.40.01</t>
  </si>
  <si>
    <t>PROJETOR MULTIMIDIA 3500 LUMENS, CONTRASTE 500:1, RESOLUÇÃO NAT 1024 X 768, INTERFACES VGA E HDMI</t>
  </si>
  <si>
    <t>31.40.02</t>
  </si>
  <si>
    <t>TELA PARA PROJEÇÃO, COM TRIPÉ MEDINDO 1,80 M DE LARGURA</t>
  </si>
  <si>
    <t>31.40.03</t>
  </si>
  <si>
    <t>MÁQUINA FOTOGRÁFICA DIGITAL, 16 MP E MEMÓRIA DE 8 GB</t>
  </si>
  <si>
    <t>31.40.04</t>
  </si>
  <si>
    <t>CAIXA DE SOM AMPLIFICADA, COM DOIS MICROFONES SEM FIO</t>
  </si>
  <si>
    <t>31.40.06</t>
  </si>
  <si>
    <t>IMPRESSÃO DE FOLDER REMOÇÃO E REASSENTAMENTO COM TIRAGEM MÍNIMA DE 100UNID. - PAPEL: COUCHÉ LISO 145 G, FORMATO ABERTO: 29,7 X 21 CM (A4), FORMATO FECHADO: 14,8 X 21 CM, CORES: 4X4, PÁGINAS: 1 FOLHA/ 4 PÁGINAS, ACABAMENTO: DOBRA</t>
  </si>
  <si>
    <t>31.40.07</t>
  </si>
  <si>
    <t>IMPRESSÃO DE FOLDER QUAL O TAMANHO DA FAMÍLIA COM TIRAGEM MÍNIMA DE 100 UNID. - PAPEL: COUCHÉ LISO 145G, FORMATO ABERTO: 29,7 X 21 CM (A4), FORMATO FECHADO: 9,9 X 21 CM, CORES: 4X4, PÁGINAS: 1 FOLHA (FRENTE E VERSO), ACABAMENTO: 2 DOBRAS</t>
  </si>
  <si>
    <t>31.40.08</t>
  </si>
  <si>
    <t>IMPRESSÃO DE FOLDER HORA DE ALUGAR COM TIRAGEM MÍNIMA DE 100 UNID. - PAPEL: COUCHÉ LISO 145G, FORMATO ABERTO: 29,7 X 14 CM, FORMATO FECHADO: 7,5 X 14 CM, CORES: 4X4, PÁGINAS: 1 FOLHA (FRENTE E VERSO), ACABAMENTO: 3 DOBRAS</t>
  </si>
  <si>
    <t>31.40.09</t>
  </si>
  <si>
    <t>IMPRESSÃO DE FOLHETO POR DENTRO DO VILA VIVA COM TIRAGEM MÍNIMA DE 100 UNID. - PAPEL: OFF SET 120G, FORMATO ABERTO: 14,8 X 21 CM, CORES: 4X0, PÁGINAS: 1 FOLHA (APENAS FRENTE)</t>
  </si>
  <si>
    <t>31.40.10</t>
  </si>
  <si>
    <t>IMPRESSÃO DE FOLHETO APARTAMENTO MODELO COM TIRAGEM MÍNIMA DE 100 UNID. - PAPEL: COUCHÉ LISO 145 G, FORMATO ABERTO: 14,8 X 21 CM, CORES: 4X4, PÁGINAS: 1 FOLHA (FRENTE E VERSO)</t>
  </si>
  <si>
    <t>31.40.11</t>
  </si>
  <si>
    <t>IMPRESSÃO DE FOLHETO LOCAL LIMPO COM TIRAGEM MÍNIMA DE 100 UNID. - PAPEL: OFF SET 120G, FORMATO ABERTO: 14,8 X 21 CM, CORES: 4X0, PÁGINAS: 1 FOLHA (APENAS FRENTE)</t>
  </si>
  <si>
    <t>31.40.12</t>
  </si>
  <si>
    <t>IMPRESSÃO DE FOLHETO CIDADE LIMPA COM TIRAGEM MÍNIMA DE 100 UNID. - PAPEL: OFF SET 120G, FORMATO ABERTO: 14,8 X 21 CM, CORES: 4X0, PÁGINAS: 1 FOLHA (APENAS FRENTE)</t>
  </si>
  <si>
    <t>31.40.13</t>
  </si>
  <si>
    <t>IMPRESSÃO DE FOLHETO ASSOCIAÇÃO HABITACIONAL COM TIRAGEM MÍNIMA DE 100 UNID. - PAPEL: OFF SET 120G, FORMATO ABERTO: 14,8 X 21 CM, CORES: 4X4, PÁGINAS: 1 FOLHA (FRENTE E VERSO)</t>
  </si>
  <si>
    <t>31.40.14</t>
  </si>
  <si>
    <t>IMPRESSÃO DE JOGO DO CONTROLE URBANO COM TIRAGEM MÍNIMA DE 50 UNID. - PAPEL: COUCHÉ FOSCO 350G, FORMATO ABERTO: 62,5 X 42 CM, FORMATO FECHADO: 23 X 34 CM, CORES: 4X4, PÁGINAS: 1 FOLHA (FRENTE E VERSO), ACABAMENTO: DOBRAS, PICOTE, FACA ESPECIAL, LAMINA</t>
  </si>
  <si>
    <t>31.40.15</t>
  </si>
  <si>
    <t>IMPRESSÃO DE JOGO DO PÓS-MORAR COM TIRAGEM MÍNIMA DE 50 UNID. - PAPEL: COUCHÉ FOSCO 350G, FORMATO ABERTO: 42 X 29,7 CM, CORES: 4X0, PÁGINAS: 1 FOLHA (APENAS FRENTE), ACABAMENTO: LAMINAÇÃO FOSCA FRENTE</t>
  </si>
  <si>
    <t>31.40.16</t>
  </si>
  <si>
    <t>IMPRESSÃO DE CARTILHA INSTITUCIONAL COM TIRAGEM MÍNIMA DE 100 UNID. - PAPEL: COUCHÉ LISO 145 G, FORMATO ABERTO: 29,7 X 21 CM (A4), FORMATO FECHADO: 14,8 X 21 CM, CORES: 4X4, PÁGINAS: 3 FOLHAS/12 PÁGINAS, ACABAMENTO: DOBRA E GRAMPO</t>
  </si>
  <si>
    <t>31.40.17</t>
  </si>
  <si>
    <t>IMPRESSÃO DE CARTILHA PREVENILDO COM TIRAGEM MÍNIMA DE 100 UNID. - PAPEL: COUCHÉ LISO 145 G, FORMATO ABERTO: 29,7 X 21 CM (A4), FORMATO FECHADO: 14,8 X 21 CM, CORES: 4X4, PÁGINAS: 1 FOLHA/ 4 PÁGINAS, ACABAMENTO: DOBRA</t>
  </si>
  <si>
    <t>31.40.18</t>
  </si>
  <si>
    <t>IMPRESSÃO DE CARTILHA VIVENDO EM CONDOMÍNIO COM TIRAGEM MÍNIMA DE 100 UNID. - PAPEL: COUCHÉ LISO 145 G, FORMATO ABERTO: 29,7 X 21 CM (A4), FORMATO FECHADO: 14,8 X 21 CM, CORES: 4X4, PÁGINAS: 2 FOLHA/ 8 PÁGINAS, ACABAMENTO: DOBRA E GRAMPO</t>
  </si>
  <si>
    <t>31.40.19</t>
  </si>
  <si>
    <t>IMPRESSÃO DE CARTILHA REUNIÃO COMUNITÁRIA COM TIRAGEM MÍNIMA DE 100 UNID. - PAPEL: COUCHÉ LISO 145 G, FORMATO ABERTO: 29,7 X 21 CM (A4), FORMATO FECHADO: 14,8 X 21 CM, CORES: 4X4, PÁGINAS: 1 FOLHA/ 4 PÁGINAS, ACABAMENTO: DOBRA</t>
  </si>
  <si>
    <t>31.40.20</t>
  </si>
  <si>
    <t>TÉCNICO DE NÍVEL SUPERIOR - DESIGNER</t>
  </si>
  <si>
    <t>31.40.21</t>
  </si>
  <si>
    <t>IMPRESSÃO DO JORNAL SEMESTRAL VILA VIVA, EM FORMATO A3 (420 X 297MM), PAPEL AP 115G, COR 4X4, ACABAMENTO DOBRA AO MEIO.</t>
  </si>
  <si>
    <t>31.40.22</t>
  </si>
  <si>
    <t>BANNER EM LONA 1,0 X 1,2 M, BASTÃO E CORDA</t>
  </si>
  <si>
    <t>31.40.23</t>
  </si>
  <si>
    <t>FAIXA EM TECIDO MORIM 6 X 0,8M COLOR</t>
  </si>
  <si>
    <t>31.40.24</t>
  </si>
  <si>
    <t>AGENDA DE COMPROMISSO COM TIRAGEM MÍNIMA DE 50 UNID. - PAPEL: OFF SET 150G, FORMATO ABERTO: 29,7 X 10,5 CM, FORMATO FECHADO: 14,8 X 10,5 CM, CORES: 4X4, PÁGINAS: 2 FOLHAS/ 8 PÁGINAS, ACABAMENTO: DOBRA E GRAMPO</t>
  </si>
  <si>
    <t>31.40.25</t>
  </si>
  <si>
    <t>CAMISETA MANGA CURTA, MALHA DE ALGODÃO, COM APLICAÇÃO DA LOGOMARCA DO VILA VIVA NA FRENTE EM CORES,  LOGO MARCA DOS PARCEIROS EM BRANCO E  APLICAÇÃO DO NOME "GRUPO DE REFERENCIA"  ACIMA DA LOGO DOS PARCEIROS EM BRANCO.</t>
  </si>
  <si>
    <t>31.40.26</t>
  </si>
  <si>
    <t>CARTAZ VIVENDO EM CONDOMÍNIO - PAPEL: COUCHÉ LISO 145G, FORMATO ABERTO: 29,7 X 42 CM (A3), CORES: 4X0, PÁGINAS: 1 FOLHA (APENAS FRENTE).</t>
  </si>
  <si>
    <t>31.40.27</t>
  </si>
  <si>
    <t>PRODUÇÃO DE PEÇA TEATRAL (EXECUÇÃO DE ARTE E ADEREÇOS)</t>
  </si>
  <si>
    <t>31.40.28</t>
  </si>
  <si>
    <t>APRESENTAÇÃO DE PEÇA TEATRAL</t>
  </si>
  <si>
    <t>31.40.29</t>
  </si>
  <si>
    <t>SONORIZAÇÃO PARA TRÊS ATORES</t>
  </si>
  <si>
    <t>31.40.30</t>
  </si>
  <si>
    <t>EDITOR DE OFICINA AUDIOVISUAL</t>
  </si>
  <si>
    <t>31.40.32</t>
  </si>
  <si>
    <t>TÉCNICO DE NÍVEL SUPERIOR SÊNIOR</t>
  </si>
  <si>
    <t>31.40.33</t>
  </si>
  <si>
    <t>TÉCNICO DE NÍVEL SUPERIOR SUPERVISOR</t>
  </si>
  <si>
    <t>31.40.34</t>
  </si>
  <si>
    <t>TÉCNICO DE NÍVEL SUPERIOR</t>
  </si>
  <si>
    <t>31.40.35</t>
  </si>
  <si>
    <t>TÉCNICO DE NÍVEL MÉDIO (AUXILIAR ADMINISTRATIVO)</t>
  </si>
  <si>
    <t>31.40.36</t>
  </si>
  <si>
    <t>TÉCNICO DE NÍVEL MÉDIO (MOBILIZADOR SOCIAL)</t>
  </si>
  <si>
    <t>31.40.37</t>
  </si>
  <si>
    <t>ÔNIBUS RODOVIÁRIO, MODELO TURISMO EXECUTIVO, INCLUINDO AR CONDICIONADO, BANHEIRO QUÍMICO E MOTORISTA, COM 45 A 50 LUGARES  - FRETAMENTO DE 08 HORAS</t>
  </si>
  <si>
    <t>31.40.38</t>
  </si>
  <si>
    <t>LOCAÇÃO DE CAMINHÃO BAÚ 3/4 (608), INCL. 3 AJUDANTES E MOTORISTA, 5 HORAS DE SERVIÇO</t>
  </si>
  <si>
    <t>31.40.39</t>
  </si>
  <si>
    <t>REFRIGERANTE 2L</t>
  </si>
  <si>
    <t>31.40.40</t>
  </si>
  <si>
    <t>MINI PAO DE QUEIJO ( 10 PÃES)</t>
  </si>
  <si>
    <t>31.40.41</t>
  </si>
  <si>
    <t>GUARDANAPO - PACOTE COM 50 UNIDADES</t>
  </si>
  <si>
    <t>PCTE</t>
  </si>
  <si>
    <t>31.40.42</t>
  </si>
  <si>
    <t>31.40.43</t>
  </si>
  <si>
    <t>CONFECÇÃO DE FIGURINOS E ADEREÇOS</t>
  </si>
  <si>
    <t>31.40.44</t>
  </si>
  <si>
    <t>LONGARINA 4 CADEIRAS EM ESTOFADO TECIDO COR PRETA</t>
  </si>
  <si>
    <t>31.40.45</t>
  </si>
  <si>
    <t>CADEIRA GIRATÓRIA DIGITADOR, COM SUPORTE PARA APÓIA-BRAÇOS  REGULÁVEIS, ESTRUTURA DE 05 HASTES E RODÍZIOS DUPLOS. REGULAGEM DE ALTURA DO ASSENTO A GÁS. ASSENTO  EM TECIDO COR PRETO.</t>
  </si>
  <si>
    <t>31.40.46</t>
  </si>
  <si>
    <t>ESTANTE DE AÇO, 0,92 M LARGURA, 0,40 M DE PROFUNDIDADE, 2,00 M ALTURA, 6 PRATELEIRAS REGULÁVEIS, EM AÇO REFORÇADO COM CRUZAMENTO NO FUNDO E LATERAIS NA CHAPA 22MM COLUNA 14MM  NA COR CINZA.</t>
  </si>
  <si>
    <t>31.40.47</t>
  </si>
  <si>
    <t>ESCANINHO DE AÇO COM 16 PORTAS PEQUENAS</t>
  </si>
  <si>
    <t>31.40.48</t>
  </si>
  <si>
    <t>MESA DE APOIO 1,0 X 0,7 – COM TAMPO  E= 15MM, NA COR OVO</t>
  </si>
  <si>
    <t>31.40.49</t>
  </si>
  <si>
    <t>31.40.50</t>
  </si>
  <si>
    <t>QUADRO AVISO 1,20X90 FELTRO MOLDURA ALUMÍNIO</t>
  </si>
  <si>
    <t>LOCAÇÃO DE COMPUTADOR POSITIVO PREMIUM K5270 3D COM INTEL® CORE™ I3- 2120, 8GB, 500GB, GRAVADOR DE DVD, LEITOR DE CARTÕES, HDMI, LCD 18.5" E WINDOWS 8  OU SIMILAR</t>
  </si>
  <si>
    <t>LOCAÇÃO DE IMPRESSORA P&amp;B -  MULTIFUNCIONAL LASER MONOCROMÁTICA - TIPO 1 PRODABEL (MULTIFUNCIONAL – IMPRESSORA / COPIADORA / SCANNER / FAX, VELOCIDADE 33 PPM, RESOLUÇÃO 600 X 600 DPI, MEMÓRIA 256 MB, INTERFACE ETHERNET E USB, COMPATÍVEIS COM S.O WINDO</t>
  </si>
  <si>
    <t>31.40.53</t>
  </si>
  <si>
    <t>LOCAÇÃO DE IMÓVEL - TIPO 1 - INCLUÍDOS IMPOSTOS E TAXAS (ÁGUA, LUZ, ESGOTO, ILUMINAÇÃO PÚBLICA, ETC )</t>
  </si>
  <si>
    <t>31.40.54</t>
  </si>
  <si>
    <t>PAPEL CHAMEX - 500FLS</t>
  </si>
  <si>
    <t>31.40.56</t>
  </si>
  <si>
    <t>PAPEL HIGIÊNICO PERSONAL NEUTRO 30M 4 ROLOS SANTHER</t>
  </si>
  <si>
    <t>31.40.57</t>
  </si>
  <si>
    <t>PAPEL TOALHA BRANCO C/1000 21X20CM</t>
  </si>
  <si>
    <t>31.40.59</t>
  </si>
  <si>
    <t>DESINFETANTE PINHO BRIL PLUS OU SIMILAR 500ML</t>
  </si>
  <si>
    <t>31.40.60</t>
  </si>
  <si>
    <t>SABÃO EM PÓ ACE OU SIMILAR 1KG</t>
  </si>
  <si>
    <t>31.40.61</t>
  </si>
  <si>
    <t>ÁGUA SANITARIA BRILHANTE 1L FR</t>
  </si>
  <si>
    <t>31.40.62</t>
  </si>
  <si>
    <t>PANO DE CHAO- SACO ALVEJADO</t>
  </si>
  <si>
    <t>31.40.63</t>
  </si>
  <si>
    <t>RODO DE MADEIRA SIMPLES 30 CM</t>
  </si>
  <si>
    <t>31.40.64</t>
  </si>
  <si>
    <t>VASSOURA NYLON N° 4 - CAMPONESA</t>
  </si>
  <si>
    <t>31.40.65</t>
  </si>
  <si>
    <t>DETERGENTE LIQUIDO MINUANO OU SIMILAR 500ML FR</t>
  </si>
  <si>
    <t>31.40.69</t>
  </si>
  <si>
    <t>FAIXA EM TECIDO MORIM 4 X 0,8 M COLOR</t>
  </si>
  <si>
    <t>31.40.70</t>
  </si>
  <si>
    <t>BONÉ EM TECIDO BRIM LEVE, COM REGULADOR DE PLÁSTICO, PERSONALIZADO NO SILK (ATÉ 04 CORES) COM TIRAGEM MÍNIMA DE 100.</t>
  </si>
  <si>
    <t>31.40.71</t>
  </si>
  <si>
    <t>BOLSA CARTEIRO EM LONA, COLORIDA, ALÇA DE OMBRO COM REGULADOR, 42 X 33 CM, GRAVAÇÃO EM SILK 01 COR COM TIRAGEM MÍNIMA DE 100.</t>
  </si>
  <si>
    <t>31.40.72</t>
  </si>
  <si>
    <t>PLACA DE SINALIZAÇÃO EM PVC COM DOIS FUROS E ESPESSURA DE 3MM, SILKADA EM 04 CORES, TAMANHO DE 30 CM X 40 CM</t>
  </si>
  <si>
    <t>31.40.73</t>
  </si>
  <si>
    <t>DIVULGAÇÃO ATRAVÉS DE MOTO SOM</t>
  </si>
  <si>
    <t>31.40.74</t>
  </si>
  <si>
    <t>GRAVAÇÃO DE VINHETA DE ÁUDIO COM DURAÇÃO DE 20 SEGUNDOS, INCLUINDO VOZ E TRILHA SONORA</t>
  </si>
  <si>
    <t>31.40.75</t>
  </si>
  <si>
    <t>LOCAÇÃO DE BARRACA DESMONTÁVEL  MEDINDO 1,20 X 1,20 M, COM DUAS ÁGUAS, ESTRUTURA TUBULAR 3/4 E 7/8, GALVANIZADA, COM FERRAGEM PARA BALCÃO SUPERIOR E INFERIOR (SEM PÉ DE APOIO) COM MADEIRA BALCÃO SUPERIOR, LARGURA DE 0,40 M E ALTURA DE 0,85 M, LONA LAT</t>
  </si>
  <si>
    <t>31.40.76</t>
  </si>
  <si>
    <t>PRODUÇÃO DE VÍDEO INSTITUCIONAL - DOCUMENTÁRIO E ENTREVISTA COM GRAVAÇÃO INTERNA E EXTERNA, DURAÇÃO DE 02 MINUTOS, INCLUINDO ROTEIRO, EDIÇÃO, MONTAGEM, TRILHA SONORA, LOCAÇÃO DE EQUIPAMENTOS E EQUIPE TÉCNICA.</t>
  </si>
  <si>
    <t>31.40.77</t>
  </si>
  <si>
    <t>ÔNIBUS RODOVIÁRIO, MODELO TURISMO EXECUTIVO, INCLUINDO AR CONDICIONADO, BANHEIRO QUÍMICO E MOTORISTA, COM 45 A 50 LUGARES  - FRETAMENTO DE 04 HORAS</t>
  </si>
  <si>
    <t>31.40.79</t>
  </si>
  <si>
    <t>LOCAÇÃO DE IMÓVEL - TIPO 2 - INCLUÍDOS IMPOSTOS E TAXAS (ÁGUA, LUZ, ESGOTO, ILUMINAÇÃO PÚBLICA, ETC)</t>
  </si>
  <si>
    <t>31.40.80</t>
  </si>
  <si>
    <t>SEGURANÇA ELETRÔNICA COM MONITORAMENTO E CÂMERA</t>
  </si>
  <si>
    <t>31.40.81</t>
  </si>
  <si>
    <t>BOTIJÃO DE GÁS</t>
  </si>
  <si>
    <t>31.40.82</t>
  </si>
  <si>
    <t>GALÃO DE ÁGUA 20 LITROS</t>
  </si>
  <si>
    <t>31.40.84</t>
  </si>
  <si>
    <t>COPOS DESCARTÁVEIS 50 ML</t>
  </si>
  <si>
    <t>31.40.85</t>
  </si>
  <si>
    <t>PÓ DE CAFÉ DE 500 GRAMAS</t>
  </si>
  <si>
    <t>31.40.86</t>
  </si>
  <si>
    <t>AÇUCAR CRISTAL 5 KG</t>
  </si>
  <si>
    <t>31.40.87</t>
  </si>
  <si>
    <t>SABONETE LÍQUIDO</t>
  </si>
  <si>
    <t>31.40.88</t>
  </si>
  <si>
    <t>VASSOURA DE PÊLO</t>
  </si>
  <si>
    <t>31.40.89</t>
  </si>
  <si>
    <t>PANO DE PRATO</t>
  </si>
  <si>
    <t>31.40.90</t>
  </si>
  <si>
    <t>LIMPA VIDROS</t>
  </si>
  <si>
    <t>31.40.91</t>
  </si>
  <si>
    <t>FLANELA</t>
  </si>
  <si>
    <t>31.40.92</t>
  </si>
  <si>
    <t>PALHA DE AÇO</t>
  </si>
  <si>
    <t>31.40.93</t>
  </si>
  <si>
    <t>ESPONJA DE COZINHA DUPLA FACE</t>
  </si>
  <si>
    <t>31.40.94</t>
  </si>
  <si>
    <t>FILTRO DE PAPEL PARA COAR CAFÉ</t>
  </si>
  <si>
    <t>31.40.95</t>
  </si>
  <si>
    <t>ADOÇANTE</t>
  </si>
  <si>
    <t>31.40.96</t>
  </si>
  <si>
    <t>LIMPADOR MULTI USO 500ML</t>
  </si>
  <si>
    <t>31.40.97</t>
  </si>
  <si>
    <t>CONFECÇÃO E INSTALAÇÃO DE PLACA DE IDENTIFICAÇÃO DO ESCRITÓRIO OU CENTRAL DE ATENDIMENTO MEDINDO 2 X 1,5 M - REVESTIMENTO POR CHAPA DE AÇO GALVANIZADA Nº 24 OU 26, FIXADA NA ESTRUTURA DE METALON 20X20 MM COM REBITE 540 E PARAFUSO 3/8, LONA FRONT OU AD</t>
  </si>
  <si>
    <t>31.40.98</t>
  </si>
  <si>
    <t>CONFECÇÃO E INSTALAÇÃO DE PLACA DE SINALIZAÇÃO INTERNAS (COZINHA, BANHEIRO, COPA, SALA DE REUNIÃO, COORDENAÇÃO, ETC) - DIMENSÃO 27X12 CM EM PVC COM ACAMBENTO EM ADESIVO</t>
  </si>
  <si>
    <t>31.40.99</t>
  </si>
  <si>
    <t>MESA DE PVC (70 X 70) CM</t>
  </si>
  <si>
    <t>31.41.00</t>
  </si>
  <si>
    <t>ARMÁRIO DE COZINHA EM AÇO 03 PORTAS</t>
  </si>
  <si>
    <t>31.41.01</t>
  </si>
  <si>
    <t>CADEIRAS CONJUGADAS COM 03 ASSENTOS</t>
  </si>
  <si>
    <t>31.41.02</t>
  </si>
  <si>
    <t>CADEIRA DE PVC BISTRÔ</t>
  </si>
  <si>
    <t>31.41.03</t>
  </si>
  <si>
    <t>CADEIRA DE PVC POLTRONA</t>
  </si>
  <si>
    <t>31.41.04</t>
  </si>
  <si>
    <t>BEBEDOURO REFRIGERADO</t>
  </si>
  <si>
    <t>31.41.05</t>
  </si>
  <si>
    <t>GELADEIRA/REFRIGERADOR 02 PORTAS FROST FREE 380 L</t>
  </si>
  <si>
    <t>31.41.06</t>
  </si>
  <si>
    <t>FOGÃO 04 BOCAS</t>
  </si>
  <si>
    <t>31.41.07</t>
  </si>
  <si>
    <t>FORNO MICROONDAS 30 LITROS</t>
  </si>
  <si>
    <t>31.41.08</t>
  </si>
  <si>
    <t>JOGO DE TALHERES EM INOX 12 PÇS</t>
  </si>
  <si>
    <t>31.41.09</t>
  </si>
  <si>
    <t>JOGO DE POTES PLÁSTICOS PARA GUARDA DE MANTIMENTOS</t>
  </si>
  <si>
    <t>31.41.10</t>
  </si>
  <si>
    <t>GARRAFA TÉRMICA 1 L</t>
  </si>
  <si>
    <t>31.41.11</t>
  </si>
  <si>
    <t>ESCORREDOR DE LOUÇAS PLASTICO</t>
  </si>
  <si>
    <t>31.41.12</t>
  </si>
  <si>
    <t>PORTA DETERGENTE E SABÃO PLASTICO</t>
  </si>
  <si>
    <t>31.41.13</t>
  </si>
  <si>
    <t>PORTA SABONETE LÍQUIDO PARA BANHEIRO</t>
  </si>
  <si>
    <t>31.41.14</t>
  </si>
  <si>
    <t>LOCAÇÃO DE CAMINHÃO 3/4 BAÚ COM 3 AJUDANTES E MOTORISTA, 9 HORAS DE SERVIÇO</t>
  </si>
  <si>
    <t>31.41.15</t>
  </si>
  <si>
    <t>LOCAÇÃO DE CAMINHÃO TOCO BAÚ COM 3 AJUDANTES E MOTORISTA, 5 HORAS DE SERVIÇO</t>
  </si>
  <si>
    <t>31.41.16</t>
  </si>
  <si>
    <t>BOLSA COMPLEMENTAR EDUCACIONAL - NÍVEL MÉDIO</t>
  </si>
  <si>
    <t>31.41.17</t>
  </si>
  <si>
    <t>BOLSA COMPLEMENTAR EDUCACIONAL - NÍVEL SUPERIOR</t>
  </si>
  <si>
    <t>31.41.18</t>
  </si>
  <si>
    <t>31.41.19</t>
  </si>
  <si>
    <t>SEGURO DE VIDA</t>
  </si>
  <si>
    <t>31.41.20</t>
  </si>
  <si>
    <t>PAPEL KRAFT NATURAL 80 GR 120 CM X 150 M ON PAPER</t>
  </si>
  <si>
    <t>31.41.21</t>
  </si>
  <si>
    <t>TINTA GUACHE 250 ML COM 12 CORES</t>
  </si>
  <si>
    <t>31.41.22</t>
  </si>
  <si>
    <t>TESOURA ESCOLAR SEM PONTA</t>
  </si>
  <si>
    <t>31.41.23</t>
  </si>
  <si>
    <t>PISTOLA PARA COLA QUENTE FINA</t>
  </si>
  <si>
    <t>31.41.24</t>
  </si>
  <si>
    <t>REFIL DE COLA QUENTE FINA PCTE 500 GRAMAS</t>
  </si>
  <si>
    <t>31.41.25</t>
  </si>
  <si>
    <t>CANETA HIDROGRÁFICA 12 CORES</t>
  </si>
  <si>
    <t>31.41.26</t>
  </si>
  <si>
    <t>KIT DE LÁPIS DE COR  COM 12 CORES SEXTAVADO</t>
  </si>
  <si>
    <t>31.41.27</t>
  </si>
  <si>
    <t>COLA BRANCA 40 GR CAIXA COM 12 UM</t>
  </si>
  <si>
    <t>31.41.28</t>
  </si>
  <si>
    <t>TINTA ACRÍLICA  FOSCA 15 ML CX COM 6 CORES</t>
  </si>
  <si>
    <t>31.41.29</t>
  </si>
  <si>
    <t>PAPEL CARTÃO FOSCO 50X70 240 GR CORES VARIADAS - PCTE 10 UN</t>
  </si>
  <si>
    <t>31.41.30</t>
  </si>
  <si>
    <t>PAPEL DE SEDA 48X60 CORES VARIADAS - PCTE 100 FOLHAS</t>
  </si>
  <si>
    <t>31.41.31</t>
  </si>
  <si>
    <t>GIZ DE CERA  CX COM 06 CORES</t>
  </si>
  <si>
    <t>31.41.32</t>
  </si>
  <si>
    <t>BORRACHA BRANCA ESCOLAR CX COM 20 UNIDADES</t>
  </si>
  <si>
    <t>31.41.33</t>
  </si>
  <si>
    <t>LÁPIS PRETO N. 2 REDONDO CX COM 72 UNIDADES</t>
  </si>
  <si>
    <t>31.41.34</t>
  </si>
  <si>
    <t>PINCEL CHATO N. 20 AMARELO</t>
  </si>
  <si>
    <t>31.41.35</t>
  </si>
  <si>
    <t>ESTILETE LARGO PLÁSTICO PROFISSIONAL COM TRAVA</t>
  </si>
  <si>
    <t>31.41.36</t>
  </si>
  <si>
    <t>31.41.37</t>
  </si>
  <si>
    <t>ABRIDOR DE COVAS COM CABO</t>
  </si>
  <si>
    <t>31.41.38</t>
  </si>
  <si>
    <t>31.41.39</t>
  </si>
  <si>
    <t>31.41.40</t>
  </si>
  <si>
    <t>SEMENTES DE FLORES VARIADAS PCTE</t>
  </si>
  <si>
    <t>31.41.41</t>
  </si>
  <si>
    <t>TERRA VEGETAL SACO 10 KG</t>
  </si>
  <si>
    <t>31.41.42</t>
  </si>
  <si>
    <t>ESTERCO PARA JARDIM SACO 2 KG</t>
  </si>
  <si>
    <t>31.41.43</t>
  </si>
  <si>
    <t>VASOS PLÁSTICOS PRETOS TAMANHOS PEQUENO E MEDIO</t>
  </si>
  <si>
    <t>31.41.44</t>
  </si>
  <si>
    <t>MARTELO DE UNHA 25 MM COM CABO</t>
  </si>
  <si>
    <t>31.41.45</t>
  </si>
  <si>
    <t>FERRO DE SOLDA 60 W 127 V (110 V)</t>
  </si>
  <si>
    <t>31.41.46</t>
  </si>
  <si>
    <t>PERFURADOR DE PAPEL DE  1 FURO</t>
  </si>
  <si>
    <t>31.41.47</t>
  </si>
  <si>
    <t>PERFURADOR DE PAPEL DE DOIS FUROS PARA 25 FOLHAS</t>
  </si>
  <si>
    <t>31.41.48</t>
  </si>
  <si>
    <t>JOGO DE DAMAS</t>
  </si>
  <si>
    <t>31.41.49</t>
  </si>
  <si>
    <t>JOGO  DOMINÓ</t>
  </si>
  <si>
    <t>31.41.50</t>
  </si>
  <si>
    <t>BOLA DE PLASTICO VINIL DIAMETRO DE 40 CM A  60 CM DE CIRCUNFERÊNCIA</t>
  </si>
  <si>
    <t>31.41.51</t>
  </si>
  <si>
    <t>CADERNO BROCHURA CAPA FLEXÍVEL 60 FOLHAS</t>
  </si>
  <si>
    <t>31.41.52</t>
  </si>
  <si>
    <t>LOCAÇÃO DE CARRO DE PIPOCA E ALGODÃO DOCE COM MONITOR</t>
  </si>
  <si>
    <t>31.41.53</t>
  </si>
  <si>
    <t>REVELAÇÃO E IMPRESSÃO DE FOTOGRAFIAS DIGITAIS NOS TAMANHOS 15 X 21</t>
  </si>
  <si>
    <t>31.41.54</t>
  </si>
  <si>
    <t>MINI ALICATE BICO MEIA CANA 5" PARA BIJUTERIA</t>
  </si>
  <si>
    <t>31.41.55</t>
  </si>
  <si>
    <t>TESOURA DE PRECISÃO PARA ARTESANATO  -  PONTIAGUDA</t>
  </si>
  <si>
    <t>31.41.56</t>
  </si>
  <si>
    <t>CAIXA TAMPA DE SAPATO DE MDF MADEIRA CRUA TAMANHO 16 X 16 X 08</t>
  </si>
  <si>
    <t>31.41.57</t>
  </si>
  <si>
    <t>PORTA RETRATO RETO EM  MDF MADEIRA CRUA TAMANHO 15 X 20 X 01 CM</t>
  </si>
  <si>
    <t>31.41.58</t>
  </si>
  <si>
    <t>CAIXA PORTA JÓIAS EM MDF, COM DOBRADIÇA E DIVISÓRIAS, EM MADEIRA CRUA, TAMANHO 24 X 15 X 8,5 CM</t>
  </si>
  <si>
    <t>31.41.59</t>
  </si>
  <si>
    <t>TINTA PVA FOSCA PARA ARTESANATO 250 ML</t>
  </si>
  <si>
    <t>31.41.60</t>
  </si>
  <si>
    <t>LIXA PARA MADEIRA 225 X 275 MM,  GRAMATURA 120</t>
  </si>
  <si>
    <t>31.41.61</t>
  </si>
  <si>
    <t>PASTA METÁLICA 20 ML</t>
  </si>
  <si>
    <t>31.41.62</t>
  </si>
  <si>
    <t>GUARDANAPO PARA DECOUPAGE EM ESTAMPAS VARIADAS PCTE COM 02 UNIDADES</t>
  </si>
  <si>
    <t>31.41.63</t>
  </si>
  <si>
    <t>PAPEL COUCHÊ FOSCO 180 GRAMAS 210 X 297 PCTE 50 FOLHAS</t>
  </si>
  <si>
    <t>31.41.64</t>
  </si>
  <si>
    <t>PAPEL COUCHÊ FOSCO 120 GRAMAS 210 X 297 PCTE 75 FOLHAS</t>
  </si>
  <si>
    <t>31.41.65</t>
  </si>
  <si>
    <t>TECIDO DE FELTRO LISO TAMANHO 0,50 X 1,40 CORES VARIADAS</t>
  </si>
  <si>
    <t>31.41.66</t>
  </si>
  <si>
    <t>ARGOLA PARA CHAVEIRO COM CORRENTE 25 MM</t>
  </si>
  <si>
    <t>31.41.67</t>
  </si>
  <si>
    <t>ARGOLA PLASTICA BRANCA OU TRANSPARENTE  - PCTE</t>
  </si>
  <si>
    <t>31.41.68</t>
  </si>
  <si>
    <t>OLHO MÓVEL PARA ARTESANATO 6 / 7 MM</t>
  </si>
  <si>
    <t>31.41.69</t>
  </si>
  <si>
    <t>CORDÃO ENCERADO FINO 100 GR</t>
  </si>
  <si>
    <t>31.41.70</t>
  </si>
  <si>
    <t>FITA DE CETIM SIMPLES 07 MM X 10 M CORES VARIADAS</t>
  </si>
  <si>
    <t>31.41.71</t>
  </si>
  <si>
    <t>LINHA DE MEADA CORES VARIADAS</t>
  </si>
  <si>
    <t>31.41.72</t>
  </si>
  <si>
    <t>AGULHA PARA BORDAR COM LINHA DE MEADA</t>
  </si>
  <si>
    <t>31.41.73</t>
  </si>
  <si>
    <t>FIBRA SILICONADA PARA ENCHIMENTO</t>
  </si>
  <si>
    <t>31.41.74</t>
  </si>
  <si>
    <t>CANETA ESFEROGRÁFICA AZUL 1 MM CX 50 UNID</t>
  </si>
  <si>
    <t>31.41.75</t>
  </si>
  <si>
    <t>PINGENTE ANZOL SIMPLES PARA BRINCOS DOURADO  OU OURO VELHO</t>
  </si>
  <si>
    <t>31.41.76</t>
  </si>
  <si>
    <t>PINGENTE ANZOL SIMPLES PARA BRINCOS  NÍQUEL OU PRATEADO</t>
  </si>
  <si>
    <t>31.41.77</t>
  </si>
  <si>
    <t>MIÇANGA PEROLADA , LEITOSA OU TRANSPARENTE- CORES VARIADAS</t>
  </si>
  <si>
    <t>31.41.78</t>
  </si>
  <si>
    <t>ROLO DE LINHA ENCERADA 100 G</t>
  </si>
  <si>
    <t>31.41.79</t>
  </si>
  <si>
    <t>CORDÃO METALIZADO 1,1 MM ROLO 50 M DOURADO / PRATEADO</t>
  </si>
  <si>
    <t>31.41.80</t>
  </si>
  <si>
    <t>FIO DE SILICONE TRANSPARENTE 0,5 MM 100 M</t>
  </si>
  <si>
    <t>31.41.81</t>
  </si>
  <si>
    <t>ALFINETE FINO PARA COSTURA N. 29</t>
  </si>
  <si>
    <t>CX</t>
  </si>
  <si>
    <t>31.41.82</t>
  </si>
  <si>
    <t>ENTREMEIO CONTA DE PLASTICO / ACRÍLICO 8MM  A 10 MM PCTE/G</t>
  </si>
  <si>
    <t>31.41.83</t>
  </si>
  <si>
    <t>PÉROLA PLÁSTICA 3MM PACT 25 G</t>
  </si>
  <si>
    <t>31.41.84</t>
  </si>
  <si>
    <t>TERMINAL PEQUENO- 3MM A 5 MM-DOURADO / PRATEADO PCTE</t>
  </si>
  <si>
    <t>31.41.85</t>
  </si>
  <si>
    <t>TERMINAL MÉDIO - 5MM A 7 MM- DOURADO / PRATEADO PCTE</t>
  </si>
  <si>
    <t>31.41.86</t>
  </si>
  <si>
    <t>TERMINAL GRANDE DOURADO  / PRATEADO  PCTE</t>
  </si>
  <si>
    <t>31.41.87</t>
  </si>
  <si>
    <t>FECHO LAGOSTA 10 MM PCTE</t>
  </si>
  <si>
    <t>31.41.88</t>
  </si>
  <si>
    <t>FECHO LAGOSTA 12 MM PCTE</t>
  </si>
  <si>
    <t>31.41.89</t>
  </si>
  <si>
    <t>FIO DE NYLON 040 - 060 DE ESPESSURA  - 100 M</t>
  </si>
  <si>
    <t>31.41.90</t>
  </si>
  <si>
    <t>ALICATE BICO CURVO TIPO JACARÉ</t>
  </si>
  <si>
    <t>31.41.91</t>
  </si>
  <si>
    <t>ALICATE BICO REDONDO 5 "</t>
  </si>
  <si>
    <t>31.41.92</t>
  </si>
  <si>
    <t>FITA DE CETIM SIMPLES 02 CM  LARGURA CORES VARIADAS</t>
  </si>
  <si>
    <t>31.41.93</t>
  </si>
  <si>
    <t>PAPEL OBM SUBLIMÁTICO PARA CAMISETAS ESCURAS - A3</t>
  </si>
  <si>
    <t>31.41.94</t>
  </si>
  <si>
    <t>TINTA SUBLIMATICA PARA TRANSFER SUBLIMAÇÃO KIT 4 CORES CORES 100 ML</t>
  </si>
  <si>
    <t>31.41.95</t>
  </si>
  <si>
    <t>KIT DE LÁPIS DE COR  COM 24 CORES SEXTAVADO</t>
  </si>
  <si>
    <t>31.41.96</t>
  </si>
  <si>
    <t>MANGUEIRA FLEX PARA JARDIM 1/2 " COM ENGATES RÁPIDOS E ESGUICHO 30 M</t>
  </si>
  <si>
    <t>31.41.97</t>
  </si>
  <si>
    <t>PAR DE LUVAS DE MALHA PIGMENTADA EM ALGODÃO E POLIÉSTER TAMANHO VARIADO</t>
  </si>
  <si>
    <t>31.41.98</t>
  </si>
  <si>
    <t>31.41.99</t>
  </si>
  <si>
    <t>31.42.00</t>
  </si>
  <si>
    <t>ANCINHO 3 DENTES COM CABO</t>
  </si>
  <si>
    <t>31.42.01</t>
  </si>
  <si>
    <t>31.42.02</t>
  </si>
  <si>
    <t>VASO BONSAI PLASTICO 22 X 16 X 06 CM MEDIO</t>
  </si>
  <si>
    <t>31.42.03</t>
  </si>
  <si>
    <t>CAVADEIRA ARTICULADA METALICA COM CABO DE MADEIRA</t>
  </si>
  <si>
    <t>31.42.05</t>
  </si>
  <si>
    <t>DESPESAS CARTORIAIS, ALVARÁS, EMOLUMENTOS E TAXAS</t>
  </si>
  <si>
    <t>VB</t>
  </si>
  <si>
    <t>31.42.06</t>
  </si>
  <si>
    <t>IMPRESSÃO DE FOLDER TIPO 1 - PAPEL COUCHE 145G, CORES: 4 X 4, FORMATO ABERTO: 29,7CM X 21CM, FORMATO FECHADO: 14,8CM X 21CM, PÁGINAS: 1 FOLHA/ 4 PÁGINAS, ACABAMENTO: 1 DOBRA</t>
  </si>
  <si>
    <t>31.42.07</t>
  </si>
  <si>
    <t>IMPRESSÃO DE FOLDER TIPO 2 - PAPEL COUCHE 145G, CORES: 4 X 4, FORMATO ABERTO: 9,9CM X 21CM , FORMATO FECHADO: 14,8CM X 21CM, PÁGINAS: 1 FOLHA DIVIDIDA EM 3 PARTES, FRENTE E VERSO, ACABAMENTO: 2 DOBRAS</t>
  </si>
  <si>
    <t>31.42.08</t>
  </si>
  <si>
    <t>IMPRESSÃO DE CARTILHA INSTITUCIONAL TIPO 1 - PAPEL COUCHE 145G, CORES: 4 X 4, FORMATO ABERTO: 29,7CM X 21CM, FORMATO FECHADO: 14,8CM X 21CM PÁGINAS: 3 FOLHAS/ 12 PÁGINAS, ACABAMENTO: DOBRA E GRAMPO</t>
  </si>
  <si>
    <t>31.42.09</t>
  </si>
  <si>
    <t>IMPRESSÃO DE CARTILHA INSTITUCIONAL TIPO 2 - PAPEL COUCHE 145G, CORES: 4 X 4, FORMATO ABERTO: 29,7CM X 21CM, FORMATO FECHADO: 14,8CM X 21CM, PÁGINAS: 3 FOLHAS / 12 PÁGINAS, ACABAMENTO: DOBRA E GRAMPO, ACABAMENTO SUPERFICIAL: VERNIZ TOTAL BRILHO NA CAP</t>
  </si>
  <si>
    <t>31.42.10</t>
  </si>
  <si>
    <t>IMPRESSÃO DE CARTILHA INSTITUCIONAL TIPO 3 - PAPEL COUCHE 145G, CORES: 4 X 4, FORMATO ABERTO: 36CM X 18CM, FORMATO FECHADO: 18CM X 18CM, PÁGINAS: 3 FOLHAS/ 12 PÁGINAS, ACABAMENTO: DOBRA E GRAMPO</t>
  </si>
  <si>
    <t>31.42.11</t>
  </si>
  <si>
    <t>IMPRESSÃO DE CATÁLOGO DE PRODUTOS E/OU SERVIÇOS- CAPA: PAPEL: COUCHE 210G, FORMATO ABERTO:30CM X 22CM, FORMATO FECHADO:15CM X 22CM, CORES: 4 X 4. MIOLO: PAPEL: COUCHE 145G, FORMATO ABERTO:30CM X 22CM, FORMATO FECHADO:15CM X 22CM, PÁGINAS: 5 FOLHAS / 2</t>
  </si>
  <si>
    <t>31.42.12</t>
  </si>
  <si>
    <t>IMPRESSÃO DE LIVRETO / GUIA DE PRODUTOS E/OU SERVIÇOS: CAPA: PAPEL: COUCHE 210G, FORMATO ABERTO:30CM X 16CM FORMATO FECHADO:15CM X 16CM, CORES: 4 X 4. MIOLO: PAPEL: COUCHE 90G, FORMATO ABERTO:30CM X 16CM, FORMATO FECHADO:15CM X 16CM, PÁGINAS: 5 FOLHAS</t>
  </si>
  <si>
    <t>31.42.13</t>
  </si>
  <si>
    <t>IMPRESSÃO DE CERTIFICADO: PAPEL OFFSET 210G, FORMATO: 30 X 21CM, CORES: 4 X 0</t>
  </si>
  <si>
    <t>31.42.14</t>
  </si>
  <si>
    <t>LIMA PARA ENXADA TIPO MURÇO SIMPLES, DENTEADO FACE E BORDA</t>
  </si>
  <si>
    <t>31.42.15</t>
  </si>
  <si>
    <t>SERROTE CURVO DE PODA</t>
  </si>
  <si>
    <t>31.42.16</t>
  </si>
  <si>
    <t>TESOURA DE GRAMA / TESOURÃO</t>
  </si>
  <si>
    <t>31.42.17</t>
  </si>
  <si>
    <t>VASSOURA METALICA PARA GRAMA / RASTELO 160 CM CABO EM MADEIRA</t>
  </si>
  <si>
    <t>31.42.18</t>
  </si>
  <si>
    <t>PULVERIZADOR PLASTICO PARA PLANTAS 1 LITRO</t>
  </si>
  <si>
    <t>31.42.19</t>
  </si>
  <si>
    <t>ENXADA ESTREITA COM CABO 150 CM</t>
  </si>
  <si>
    <t>31.42.20</t>
  </si>
  <si>
    <t>ENXADÃO LARGO COM CABO 150 CM</t>
  </si>
  <si>
    <t>31.42.21</t>
  </si>
  <si>
    <t>CARRINHO DE MÃO AÇO GALVANIZADO COM RODA 55 L</t>
  </si>
  <si>
    <t>31.42.22</t>
  </si>
  <si>
    <t>CAVADEIRA TIPO ALAVANCA PONTA / PÁ 1,00 X 1,50</t>
  </si>
  <si>
    <t>31.42.23</t>
  </si>
  <si>
    <t>ADUBO ORGANICO TIPO FARINHA DE OSSO KG</t>
  </si>
  <si>
    <t>31.42.24</t>
  </si>
  <si>
    <t>SEMENTES DE LEGUMES VARIADOS PCTE</t>
  </si>
  <si>
    <t>31.42.25</t>
  </si>
  <si>
    <t>SEMENTES DE HORTALIÇAS E ERVAS VARIADAS PCTE</t>
  </si>
  <si>
    <t>31.42.26</t>
  </si>
  <si>
    <t>LOCAÇÃO DE IMPRESSORA P&amp;B - MULTIFUNCIONAL – IMPRESSORA / COPIADORA / SCANNER / LASER MONOCROMÁTICA, VELOCIDADE ATÉ 20 PPM, RESOLUÇÃO 600 X 600 DPI, MEMÓRIA 16 MB, INTERFACE USB 1.1 (COMPATÍVEL COM USB 2.0), IEEE 1284, INCLUSO TIRAGEM DE 2.000 CÓPIAS</t>
  </si>
  <si>
    <t>31.42.27</t>
  </si>
  <si>
    <t>BEBÊ CONFORTO - TRANSPORTE DE CRIANÇAS ATÉ 01 ANO DE IDADE</t>
  </si>
  <si>
    <t>31.42.28</t>
  </si>
  <si>
    <t>POLTRONA REVERSÍVEL - TRANSPORTE DE CRIANÇAS ACIMA DE 01 ANO, ATÉ 18 KG</t>
  </si>
  <si>
    <t>31.42.29</t>
  </si>
  <si>
    <t>BANQUINHO / POLTRONA - TRASPORTE DE CRIANÇAS ATÉ 7,5 ANOS, ENTRE 18 E 36 KG</t>
  </si>
  <si>
    <t>31.42.30</t>
  </si>
  <si>
    <t>CORINHO 3 MM  PARA BIJOUTERIAS CORES VARIADAS</t>
  </si>
  <si>
    <t>31.42.31</t>
  </si>
  <si>
    <t>PAR DE TERMINAL ACABAMENTO PARA CORINHO E FIOS ROLIÇOS DE ATÉ 3MM</t>
  </si>
  <si>
    <t>31.42.32</t>
  </si>
  <si>
    <t>TULIPA DE METAL 10 MM / 12 MM / 13 MM PARA BIJOUTERIA PCTE/G</t>
  </si>
  <si>
    <t>31.42.33</t>
  </si>
  <si>
    <t>FECHO DE ROSCA DE METAL LARGURA 7 MM / 8MM / 9 MM PCTE</t>
  </si>
  <si>
    <t>31.42.34</t>
  </si>
  <si>
    <t>ARGOLA NIQUEL 3MM MEDIDA INTERNA PCTE 20 G</t>
  </si>
  <si>
    <t>31.42.35</t>
  </si>
  <si>
    <t>TULIPA DE METAL 13 MM  PARA BIJOUTERIA</t>
  </si>
  <si>
    <t>31.42.36</t>
  </si>
  <si>
    <t>PINGENTE DE RESINA 10 MM</t>
  </si>
  <si>
    <t>31.42.37</t>
  </si>
  <si>
    <t>PINGENTES DE ABS MODELOS E TAMNHOS VARIADOS  - PEÇA</t>
  </si>
  <si>
    <t>31.42.38</t>
  </si>
  <si>
    <t>CANECA DE PLÁSTICO COR BRANCA 320 ML PARA PERSONALIZAR POR SUBLIMAÇÃO</t>
  </si>
  <si>
    <t>31.42.39</t>
  </si>
  <si>
    <t>CAMISETA EM MALHA PV, LISA, GOLA REDONDA, MANGA CURTA - P, M, G, GG</t>
  </si>
  <si>
    <t>31.42.40</t>
  </si>
  <si>
    <t>PAPEL TRANSFER SUBLIMÁTICO A3 PCTE</t>
  </si>
  <si>
    <t>31.42.41</t>
  </si>
  <si>
    <t>VAN 15 LUGARES COM MOTORISTA E GASOLINA - FRETAMENTO DE 04 HORAS ATÉ 100 KM</t>
  </si>
  <si>
    <t>31.42.42</t>
  </si>
  <si>
    <t>VAN 15 LUGARES  COM MOTORISTA E GASOLINA - FRETAMENTO DE 08 HORAS ATÉ 100 KM</t>
  </si>
  <si>
    <t>31.42.43</t>
  </si>
  <si>
    <t>TINTA SPRAY PARA ARTE EM GRAFITE TUBO 400 ML</t>
  </si>
  <si>
    <t>31.42.44</t>
  </si>
  <si>
    <t>PINCEL CERDAS / TRINCHA DE 3"</t>
  </si>
  <si>
    <t>31.42.45</t>
  </si>
  <si>
    <t>TINTA ACRÍLICA FOSCA PARA EXTERIOR 3,6 L</t>
  </si>
  <si>
    <t>31.42.46</t>
  </si>
  <si>
    <t>FITA CREPE 18 X 50 PCTE 6 RL</t>
  </si>
  <si>
    <t>31.42.47</t>
  </si>
  <si>
    <t>TECIDO CHITÃO ESTAMPADO</t>
  </si>
  <si>
    <t>31.42.48</t>
  </si>
  <si>
    <t>FOLHA DE ACETATO TRANSPARENTE, 0,1 MM A 0,5 MM DE ESPESSURA, 50 CM A 1,00 M DE LARGURA</t>
  </si>
  <si>
    <t>31.42.52</t>
  </si>
  <si>
    <t>AQUISIÇÃO DE MATERIAIS E INSUMOS PARA REALIZAÇÃO DE REPAROS NAS INSTALAÇÕES DO ESCRITÓRIO E CENTRAL DE ATENDIMENTO</t>
  </si>
  <si>
    <t>31.42.53</t>
  </si>
  <si>
    <t>ROLO PARA PINTURA EM PAREDES 23 CM COM CABO</t>
  </si>
  <si>
    <t>31.42.54</t>
  </si>
  <si>
    <t>AGENDA ANUAL EM ESPIRAL</t>
  </si>
  <si>
    <t>31.42.55</t>
  </si>
  <si>
    <t>ALFINETES PARA MAPA TIPO TAÇA - CX 50 UN</t>
  </si>
  <si>
    <t>31.42.57</t>
  </si>
  <si>
    <t>ALMOFADA PARA CARIMBO AZUL / PRETA /VERMELHA 6,7 X 11 CM</t>
  </si>
  <si>
    <t>31.42.58</t>
  </si>
  <si>
    <t>APAGADOR PARA QUADRO BRANCO</t>
  </si>
  <si>
    <t>31.42.59</t>
  </si>
  <si>
    <t>APONTADOR PARA LÁPIS SIMPLES</t>
  </si>
  <si>
    <t>31.42.60</t>
  </si>
  <si>
    <t>BORRACHA PLASTICA BRANCA COM CAPA PROTETORA</t>
  </si>
  <si>
    <t>31.42.61</t>
  </si>
  <si>
    <t>BLOCO DE ADESIVOS AMARELOS 76MM X 76 MM PCTE 400 ADESIVOS</t>
  </si>
  <si>
    <t>31.42.63</t>
  </si>
  <si>
    <t>CAIXA BOX DE PAPELÃO PARA ARQUIVO MORTO</t>
  </si>
  <si>
    <t>31.42.64</t>
  </si>
  <si>
    <t>CAIXA DE CORRESPONDÊNCIA PARA MESA / BANDEJA PARA MESA</t>
  </si>
  <si>
    <t>31.42.65</t>
  </si>
  <si>
    <t>CANETA HIDROGRÁFICA KIT 10 CORES  TRAÇO FINO</t>
  </si>
  <si>
    <t>31.42.66</t>
  </si>
  <si>
    <t>CAPA PARA CD / DVD TRANSPARENTE</t>
  </si>
  <si>
    <t>31.42.67</t>
  </si>
  <si>
    <t>CESTO PARA LIXO 12 L EM PROLIPOPILENO</t>
  </si>
  <si>
    <t>31.42.68</t>
  </si>
  <si>
    <t>CLIP GALVANIZADO N. 02 CX/PCTE</t>
  </si>
  <si>
    <t>31.42.69</t>
  </si>
  <si>
    <t>CLIP GALVANIZADO N. 06 CX/PCTE</t>
  </si>
  <si>
    <t>31.42.70</t>
  </si>
  <si>
    <t>CLIP GALVANIZADO N. 08 CX/PCTE</t>
  </si>
  <si>
    <t>31.42.71</t>
  </si>
  <si>
    <t>COLA EM BASTÃO</t>
  </si>
  <si>
    <t>31.42.72</t>
  </si>
  <si>
    <t>CORRETIVO LIQUIDO AGUA 18 ML</t>
  </si>
  <si>
    <t>31.42.75</t>
  </si>
  <si>
    <t>DVD R GRAVÁVEL (120 MIN / 4,7 GB) PCTE 50 UNIDADES</t>
  </si>
  <si>
    <t>31.42.77</t>
  </si>
  <si>
    <t>ELASTICO AMARELO N. 18 PACTE 200 UNIDADES</t>
  </si>
  <si>
    <t>31.42.78</t>
  </si>
  <si>
    <t>SACO PLASTICO A4/OFICIO 4 FUROS 0,15 MM PCTE 50 UNIDADES</t>
  </si>
  <si>
    <t>31.42.79</t>
  </si>
  <si>
    <t>ENVELOPE OFICIO 114 X 229 MM 75G CX 100 UNIDADES</t>
  </si>
  <si>
    <t>31.42.80</t>
  </si>
  <si>
    <t>ENVELOPE SACO KRAFT NATURAL 229 X 324 MM 80G</t>
  </si>
  <si>
    <t>31.42.81</t>
  </si>
  <si>
    <t>ESPETO PARA PAPEL 135 MM BASE FIXA</t>
  </si>
  <si>
    <t>31.42.82</t>
  </si>
  <si>
    <t>ESTILETE ESTREITO METAL</t>
  </si>
  <si>
    <t>31.42.83</t>
  </si>
  <si>
    <t>EXTENSÃO ELÉTRICA COM 3 PINOS 5 METROS 3 PINOS</t>
  </si>
  <si>
    <t>31.42.84</t>
  </si>
  <si>
    <t>EXTENSÃO ELÉTRICA COM 3 PINOS 10 METROS 3 PINOS</t>
  </si>
  <si>
    <t>31.42.85</t>
  </si>
  <si>
    <t>EXTRATOR DE GRAMPO ESPÁTULA GALVANIZADO</t>
  </si>
  <si>
    <t>31.42.86</t>
  </si>
  <si>
    <t>FITA ADESIVA TRANSPARENTE 12 MM</t>
  </si>
  <si>
    <t>31.42.87</t>
  </si>
  <si>
    <t>FITA ADESIVA TRANSPARENTE 48 MM</t>
  </si>
  <si>
    <t>31.42.88</t>
  </si>
  <si>
    <t>BARBANTE 8 FIOS 100 ALGODÃO ROLO</t>
  </si>
  <si>
    <t>31.42.93</t>
  </si>
  <si>
    <t>GRAMPEADOR DE MESA PEQUENO 26/6 - 25 FLS.</t>
  </si>
  <si>
    <t>31.42.94</t>
  </si>
  <si>
    <t>GRAMPEADOR DE MESA MEDIO 26/6 - 30 FLS.</t>
  </si>
  <si>
    <t>31.42.95</t>
  </si>
  <si>
    <t>GRAMPO PARA GRAMPEADOR 26/6 CX</t>
  </si>
  <si>
    <t>31.42.96</t>
  </si>
  <si>
    <t>GRAMPEADOR DE MESA GRANDE 23/8-13 ATÉ 100 FLS.</t>
  </si>
  <si>
    <t>31.42.97</t>
  </si>
  <si>
    <t>GRAMPO PARA GRAMPEADOR 23/10 CX</t>
  </si>
  <si>
    <t>31.42.98</t>
  </si>
  <si>
    <t>GRAMPO TRILHO PLASTICO 80 MM PARA 200 FLS 75 GR PCTE 50 UN</t>
  </si>
  <si>
    <t>31.42.99</t>
  </si>
  <si>
    <t>HD EXTERNO 1TB USB PORTÁTIL</t>
  </si>
  <si>
    <t>31.43.01</t>
  </si>
  <si>
    <t>LAPISEIRA TECNICA 0,5 MM</t>
  </si>
  <si>
    <t>31.43.02</t>
  </si>
  <si>
    <t>LAPISEIRA TECNICA 0,7 MM</t>
  </si>
  <si>
    <t>31.43.03</t>
  </si>
  <si>
    <t>LAPISEIRA TECNICA 0,9 MM</t>
  </si>
  <si>
    <t>31.43.04</t>
  </si>
  <si>
    <t>MOUSE OPTICO USB RESOLUÇÃO 800 DPI</t>
  </si>
  <si>
    <t>31.43.05</t>
  </si>
  <si>
    <t>MOUSE PAD COM BASE EMBORRACHADA 22 X 18 CM</t>
  </si>
  <si>
    <t>31.43.06</t>
  </si>
  <si>
    <t>PERCEVEJOS 10 MM CX 100 UNIDADES</t>
  </si>
  <si>
    <t>31.43.07</t>
  </si>
  <si>
    <t>PINCEL MARCA TEXTO PONTA CHANFRADA CORES VARIADAS</t>
  </si>
  <si>
    <t>31.43.08</t>
  </si>
  <si>
    <t>PINCEL MARCADOR PERMANENTE ATÔMICO AZUL / VERMELHO / PRETO</t>
  </si>
  <si>
    <t>31.43.09</t>
  </si>
  <si>
    <t>PINCEL MARCADOR PERMANENTE PARA CD / DVD PONTA FINA</t>
  </si>
  <si>
    <t>31.43.10</t>
  </si>
  <si>
    <t>PINCEL PARA QUADRO BRANCO</t>
  </si>
  <si>
    <t>31.43.11</t>
  </si>
  <si>
    <t>PAPEL SULFITE RECICLADO 75 GR 210 X 297 A4 PCTE</t>
  </si>
  <si>
    <t>31.43.12</t>
  </si>
  <si>
    <t>PAPEL AUTO-ADESIVO / CONTACT CRISTAL 45 CM X 10 M ROLO</t>
  </si>
  <si>
    <t>31.43.13</t>
  </si>
  <si>
    <t>PASTA TIPO CATÁLOGO PRETA 50 FLS / PÁSTICOS</t>
  </si>
  <si>
    <t>31.43.14</t>
  </si>
  <si>
    <t>PASTA TIPO CATÁLOGO PRETA 100 FLS / PLÁSTICOS</t>
  </si>
  <si>
    <t>31.43.15</t>
  </si>
  <si>
    <t>PASTA DE PLASTICO COM ELÁSTICO 245X335X40  CORES VARIADAS</t>
  </si>
  <si>
    <t>31.43.16</t>
  </si>
  <si>
    <t>PASTA DE PLASTICO COM ELÁSTICO  335X235 CORES VARIADAS</t>
  </si>
  <si>
    <t>31.43.17</t>
  </si>
  <si>
    <t>PASTA SUSPENSA MARMORIZADA/PINTADA COM HASTE PLÁSTICA</t>
  </si>
  <si>
    <t>31.43.18</t>
  </si>
  <si>
    <t>PEN DRIVE 8 GB</t>
  </si>
  <si>
    <t>31.43.19</t>
  </si>
  <si>
    <t>PERFURADOR DE PAPEL 2 FUROS PARA ATÉ 25 FOLHAS</t>
  </si>
  <si>
    <t>31.43.20</t>
  </si>
  <si>
    <t>PRANCHETA DURATEX OFICIO COM PRENDEDOR METÁLICO</t>
  </si>
  <si>
    <t>31.43.21</t>
  </si>
  <si>
    <t>QUADRO BRANCO MAGNÉTICO120 X 90 COM APOIO PARA APAGADOR, MOLÇDURA EM ALUMINIO</t>
  </si>
  <si>
    <t>31.43.22</t>
  </si>
  <si>
    <t>RÉGUA EM POLIESTIRENO 30 CM TRANSPARENTE</t>
  </si>
  <si>
    <t>31.43.23</t>
  </si>
  <si>
    <t>SACO 15 L PARA LIXEIRA PCTE</t>
  </si>
  <si>
    <t>31.43.24</t>
  </si>
  <si>
    <t>SACO 50 L PARA LIXEIRA PCTE</t>
  </si>
  <si>
    <t>31.43.25</t>
  </si>
  <si>
    <t>SUPORTE PARA FITA ADESIVA 12 MM</t>
  </si>
  <si>
    <t>31.43.26</t>
  </si>
  <si>
    <t>PORTA CARIMBOS</t>
  </si>
  <si>
    <t>31.43.27</t>
  </si>
  <si>
    <t>PORTA LÁPIS/CLIPS DE PLÁSTICO/ACRÍLICO</t>
  </si>
  <si>
    <t>31.43.28</t>
  </si>
  <si>
    <t>TECLADO PADRÃO/ STANDARD - 107 TECLAS / PORTA USB / PADRÃO ABNT2</t>
  </si>
  <si>
    <t>31.43.29</t>
  </si>
  <si>
    <t>TESOURA DOMÉSTICA USO GERAL</t>
  </si>
  <si>
    <t>31.43.31</t>
  </si>
  <si>
    <t>VENTILADOR DE COLUNA, 40-43 CM, 45 W DE POTÊNCIA, 3 PÁS, 3 VELOCIDADES</t>
  </si>
  <si>
    <t>31.43.32</t>
  </si>
  <si>
    <t>REVELAÇÃO E IMPRESSÃO DE FOTOGRAFIAS DIGITAIS NOS TAMANHOS 20 X 25</t>
  </si>
  <si>
    <t>31.43.44</t>
  </si>
  <si>
    <t>RECARGA DE BOTIJÃO DE GÁS</t>
  </si>
  <si>
    <t>31.43.45</t>
  </si>
  <si>
    <t>ETIQUETA ADESIVA A4 (2 POR FOLHA), 143,3X199,9MM, CX COM 100 FOLHAS</t>
  </si>
  <si>
    <t>31.43.46</t>
  </si>
  <si>
    <t>LOCAÇÃO DE MICRO-ÔNIBUS 22 LUGARES, AR CONDICIONADO, COMBUSTÍVEL, MOTORISTA - 08 HORAS</t>
  </si>
  <si>
    <t>31.43.47</t>
  </si>
  <si>
    <t>LOCAÇÃO DE CADEIRA DE PLÁSTICO EM POLIPROPILENO, SEM BRAÇOS</t>
  </si>
  <si>
    <t>31.43.48</t>
  </si>
  <si>
    <t>LOCAÇÃO DE MESA DE PLÁSTICO EM POLIPROPILENO, 04 LUGARES</t>
  </si>
  <si>
    <t>31.43.49</t>
  </si>
  <si>
    <t>LOCAÇÃO DE TENDA PIRAMIDAL (5.0X5,0)M, ESTRUTURA EM FERRO TUBULAR, COBERTURA EM TECIDO DE LONA COM BLACKOUT SOLAR</t>
  </si>
  <si>
    <t>31.43.50</t>
  </si>
  <si>
    <t>ÁLCOOL EM GEL 70%  - GALÃO DE 5 LITROS</t>
  </si>
  <si>
    <t>31.43.51</t>
  </si>
  <si>
    <t>FRASCO PLÁSTICO (100 ML) PARA ACONDICIONAR ÁLCOOL EM GEL</t>
  </si>
  <si>
    <t>31.43.52</t>
  </si>
  <si>
    <t>MÁSCARA DE PROTEÇÃO FACIAL EM TECIDO LAVÁVEL</t>
  </si>
  <si>
    <t>31.43.53</t>
  </si>
  <si>
    <t>TOTEM DISPENSER PARA APLICAÇÃO DE ÁLCOOL EM GEL (RESERVATÓRIO PARA 1 LITRO DE ÁLCOOL )</t>
  </si>
  <si>
    <t>31.43.54</t>
  </si>
  <si>
    <t>ÁGUA MINERAL COPO 200ML - CAIXA COM 48 UNIDADES</t>
  </si>
  <si>
    <t>31.43.55</t>
  </si>
  <si>
    <t>TENDA PARA EVENTO, TIPO GAZEBO - (2 X 2) M</t>
  </si>
  <si>
    <t>31.43.56</t>
  </si>
  <si>
    <t>AQUISIÇÃO DE BARRACA DESMONTÁVEL  MEDINDO 1,20 X 1,20 M, COM DUAS ÁGUAS, ESTRUTURA TUBULAR 3/4 E 7/8, GALVANIZADA, COM FERRAGEM PARA BALCÃO SUPERIOR E INFERIOR (SEM PÉ DE APOIO) COM MADEIRA BALCÃO SUPERIOR, LARGURA DE 0,40 M E ALTURA DE 0,85 M, LONA LAT</t>
  </si>
  <si>
    <t>31.44.00</t>
  </si>
  <si>
    <t>RECURSOS PARA AQUISIÇÃO DE MATERIAL PRÁTICO</t>
  </si>
  <si>
    <t>31.44.01</t>
  </si>
  <si>
    <t>KIT FERRAMENTA/MATERIAL PARA O CURSO</t>
  </si>
  <si>
    <t>31.73.24</t>
  </si>
  <si>
    <t>VALVULA EM PLASTICO CROMADO TIPO AMERICANA PARA PIA DE COZINHA 3.1/2 " X 1.1/2 ", SEM ADAPTADOR (SINAPI 6155)</t>
  </si>
  <si>
    <t>PINTURA DE LIGAÇÃO</t>
  </si>
  <si>
    <t>TERRAPLENAGEM</t>
  </si>
  <si>
    <t xml:space="preserve"> 1.4</t>
  </si>
  <si>
    <t xml:space="preserve"> 1.3</t>
  </si>
  <si>
    <t>CPU-012</t>
  </si>
  <si>
    <t>CÓDIGO DE REF:</t>
  </si>
  <si>
    <t>SICRO3</t>
  </si>
  <si>
    <t>B1/B2</t>
  </si>
  <si>
    <t>B11</t>
  </si>
  <si>
    <t>B8, B9 e B10</t>
  </si>
  <si>
    <t>Ø (m)</t>
  </si>
  <si>
    <t>TICKET DE DESTINAÇÃO DE MATERIAL EM BOTA-FORA</t>
  </si>
  <si>
    <t xml:space="preserve"> </t>
  </si>
  <si>
    <t>Volume total do lastro de concreto:</t>
  </si>
  <si>
    <t>DMT(km)</t>
  </si>
  <si>
    <t>Emp.(%)</t>
  </si>
  <si>
    <t>CONTENÇÃO 04 - (BH-RIO-EST.0+0.00 / EST.17+12.82)</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</si>
  <si>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</si>
  <si>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</si>
  <si>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</si>
  <si>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</si>
  <si>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</si>
  <si>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</si>
  <si>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</si>
  <si>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</si>
  <si>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</si>
  <si>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</si>
  <si>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</si>
  <si>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</si>
  <si>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</si>
  <si>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</si>
  <si>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</si>
  <si>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</si>
  <si>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</si>
  <si>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</si>
  <si>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</si>
  <si>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</si>
  <si>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</si>
  <si>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</si>
  <si>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</si>
  <si>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</si>
  <si>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</si>
  <si>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</si>
  <si>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</si>
  <si>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</si>
  <si>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</si>
  <si>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</si>
  <si>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</si>
  <si>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</si>
  <si>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</si>
  <si>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</si>
  <si>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</si>
  <si>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</si>
  <si>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</si>
  <si>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</si>
  <si>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</si>
  <si>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</si>
  <si>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</si>
  <si>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</si>
  <si>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</si>
  <si>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</si>
  <si>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</si>
  <si>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</si>
  <si>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</si>
  <si>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</si>
  <si>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</si>
  <si>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</si>
  <si>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</si>
  <si>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</si>
  <si>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</si>
  <si>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</si>
  <si>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</si>
  <si>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</si>
  <si>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</si>
  <si>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</si>
  <si>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</si>
  <si>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</si>
  <si>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</si>
  <si>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</si>
  <si>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</si>
  <si>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</si>
  <si>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</si>
  <si>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</si>
  <si>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</si>
  <si>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</si>
  <si>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</si>
  <si>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</si>
  <si>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</si>
  <si>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</si>
  <si>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</si>
  <si>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</si>
  <si>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</si>
  <si>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</si>
  <si>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</si>
  <si>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</si>
  <si>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</si>
  <si>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</si>
  <si>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</si>
  <si>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</si>
  <si>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</si>
  <si>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</si>
  <si>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</si>
  <si>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</si>
  <si>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</si>
  <si>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</si>
  <si>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</si>
  <si>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</si>
  <si>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</si>
  <si>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</si>
  <si>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</si>
  <si>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</si>
  <si>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</si>
  <si>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</si>
  <si>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</si>
  <si>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</si>
  <si>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</si>
  <si>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</si>
  <si>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</si>
  <si>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</si>
  <si>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</si>
  <si>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</si>
  <si>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</si>
  <si>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</si>
  <si>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1200, JUNTA ELÁSTICA, INSTALADO EM LOCAL COM NÍVEL ALTO DE INTERFERÊNCIAS (NÃO INCLUI FORNECIMENTO). AF_05/2024</t>
  </si>
  <si>
    <t>FORNECIMENTO E ASSENTAMENTO DE TE RANHURADO EM FERRO FUNDIDO, DN 80 (3") PARA REDE DE ÁGUA, INSTALADO EM LOCAL COM NÍVEL ALTO DE INTERFERÊNCIAS (INCLUI FORNECIMENTO). AF_05/2024</t>
  </si>
  <si>
    <t>FORNECIMENTO E ASSENTAMENTO DE CURVA 45 GRAUS RANHURADA EM FERRO FUNDIDO, DN 80 MM (3") PARA REDE DE ÁGUA, INSTALADO EM LOCAL COM NÍVEL ALTO DE INTERFERÊNCIAS (INCLUI FORNECIMENTO). AF_05/2024</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</si>
  <si>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</si>
  <si>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</si>
  <si>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</si>
  <si>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</si>
  <si>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</si>
  <si>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</si>
  <si>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</si>
  <si>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</si>
  <si>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</si>
  <si>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</si>
  <si>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</si>
  <si>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</si>
  <si>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</si>
  <si>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</si>
  <si>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</si>
  <si>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</si>
  <si>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</si>
  <si>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</si>
  <si>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</si>
  <si>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</si>
  <si>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</si>
  <si>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</si>
  <si>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</si>
  <si>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</si>
  <si>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</si>
  <si>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</si>
  <si>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</si>
  <si>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</si>
  <si>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</si>
  <si>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</si>
  <si>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</si>
  <si>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</si>
  <si>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</si>
  <si>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</si>
  <si>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</si>
  <si>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</si>
  <si>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</si>
  <si>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</si>
  <si>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</si>
  <si>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</si>
  <si>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</si>
  <si>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</si>
  <si>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</si>
  <si>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</si>
  <si>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</si>
  <si>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</si>
  <si>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</si>
  <si>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</si>
  <si>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</si>
  <si>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</si>
  <si>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</si>
  <si>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</si>
  <si>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</si>
  <si>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</si>
  <si>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</si>
  <si>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</si>
  <si>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CURVA PVC PBA, JE, PB, 45 GRAUS, DN 100 / DE 110 MM, PARA REDE AGUA, JUNTA ELÁSTICA INTEGRADA, INSTALADO EM LOCAL COM NÍVEL ALTO DE INTERFERÊNCIAS (INCLUI FORNECIMENTO). AF_05/2024</t>
  </si>
  <si>
    <t>ASSENTAMENTO DE TUBO DE PVC PBA PARA REDE DE ÁGUA, DN 125, JUNTA ELÁSTICA INTEGRADA, INSTALADO EM LOCAL COM NÍVEL ALTO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</si>
  <si>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</si>
  <si>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180, JUNTA ELÁSTICA INTEGRADA, INSTALADO EM LOCAL COM NÍVEL ALTO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</si>
  <si>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</si>
  <si>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</si>
  <si>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</si>
  <si>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BAIXO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</si>
  <si>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</si>
  <si>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FERRO FUNDIDO PARA REDE DE ÁGUA, DN 250, JUNTA ELÁSTICA, INSTALADO EM LOCAL COM NÍVEL BAIXO DE INTERFERÊNCIAS (NÃO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</si>
  <si>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</si>
  <si>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</si>
  <si>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</si>
  <si>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</si>
  <si>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</si>
  <si>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</si>
  <si>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</si>
  <si>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</si>
  <si>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</si>
  <si>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</si>
  <si>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</si>
  <si>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</si>
  <si>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DE TUBO DE PVC DEFOFO OU PRFV OU RPVC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</si>
  <si>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</si>
  <si>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</si>
  <si>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</si>
  <si>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</si>
  <si>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</si>
  <si>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</si>
  <si>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</si>
  <si>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</si>
  <si>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100, JUNTA ELÁSTICA INTEGRADA, INSTALADO EM LOCAL COM NÍVEL ALTO DE INTERFERÊNCIAS (NÃO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</si>
  <si>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</si>
  <si>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BAIXO DE INTERFERÊNCIAS (INCLUI FORNECIMENTO). AF_05/2024</t>
  </si>
  <si>
    <t>ASSENTAMENTO DE CONEXÃO 3 ACESSOS DE PVC PBA PARA REDE DE ÁGUA, DN 100, JUNTA ELÁSTICA INTEGRADA, INSTALADO EM LOCAL COM NÍVEL BAIXO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</si>
  <si>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</si>
  <si>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100, JUNTA ELÁSTICA, INSTALADO EM LOCAL COM NÍVEL BAIXO DE INTERFERÊNCIAS (NÃO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</si>
  <si>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</si>
  <si>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</si>
  <si>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</si>
  <si>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DE CONEXÃO 2 ACESSOS ALINHADOS DE PVC PBA PARA REDE DE ÁGUA, DN 75, JUNTA ELÁSTICA INTEGRADA, INSTALADO EM LOCAL COM NÍVEL BAIXO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</si>
  <si>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</si>
  <si>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</si>
  <si>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</si>
  <si>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</si>
  <si>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</si>
  <si>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BAIXO DE INTERFERÊNCIAS (NÃO INCLUI FORNECIMENTO). AF_05/2024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</si>
  <si>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</si>
  <si>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</si>
  <si>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</si>
  <si>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</si>
  <si>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</si>
  <si>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</si>
  <si>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</si>
  <si>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</si>
  <si>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</si>
  <si>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</si>
  <si>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</si>
  <si>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</si>
  <si>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</si>
  <si>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</si>
  <si>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ESTRUTURA DE MADEIRA PROVISÓRIA PARA SUPORTE DE CAIXA DÁGUA ELEVADA DE 1000 LITROS. AF_03/2024</t>
  </si>
  <si>
    <t>ESTRUTURA DE MADEIRA PROVISÓRIA PARA SUPORTE DE CAIXA DÁGUA ELEVADA DE 3000 LITROS. AF_03/2024</t>
  </si>
  <si>
    <t>FABRICAÇÃO E INSTALAÇÃO DE TESOURA INTEIRA EM AÇO, VÃO DE 3 M, PARA TELHA CERÂMICA OU DE CONCRETO, INCLUSO IÇAMENTO. AF_07/2019</t>
  </si>
  <si>
    <t>FABRICAÇÃO E INSTALAÇÃO DE TESOURA INTEIRA EM AÇO, VÃO DE 4 M, PARA TELHA CERÂMICA OU DE CONCRETO, INCLUSO IÇAMENTO. AF_07/2019</t>
  </si>
  <si>
    <t>FABRICAÇÃO E INSTALAÇÃO DE TESOURA INTEIRA EM AÇO, VÃO DE 5 M, PARA TELHA CERÂMICA OU DE CONCRETO, INCLUSO IÇAMENTO. AF_07/2019</t>
  </si>
  <si>
    <t>FABRICAÇÃO E INSTALAÇÃO DE TESOURA INTEIRA EM AÇO, VÃO DE 6 M, PARA TELHA CERÂMICA OU DE CONCRETO, INCLUSO IÇAMENTO. AF_07/2019</t>
  </si>
  <si>
    <t>FABRICAÇÃO E INSTALAÇÃO DE TESOURA INTEIRA EM AÇO, VÃO DE 7 M, PARA TELHA CERÂMICA OU DE CONCRETO, INCLUSO IÇAMENTO. AF_07/2019</t>
  </si>
  <si>
    <t>FABRICAÇÃO E INSTALAÇÃO DE TESOURA INTEIRA EM AÇO, VÃO DE 8 M, PARA TELHA CERÂMICA OU DE CONCRETO, INCLUSO IÇAMENTO. AF_07/2019</t>
  </si>
  <si>
    <t>FABRICAÇÃO E INSTALAÇÃO DE TESOURA INTEIRA EM AÇO, VÃO DE 9 M, PARA TELHA CERÂMICA OU DE CONCRETO, INCLUSO IÇAMENTO. AF_07/2019</t>
  </si>
  <si>
    <t>FABRICAÇÃO E INSTALAÇÃO DE TESOURA INTEIRA EM AÇO, VÃO DE 10 M, PARA TELHA CERÂMICA OU DE CONCRETO, INCLUSO IÇAMENTO. AF_07/2019</t>
  </si>
  <si>
    <t>FABRICAÇÃO E INSTALAÇÃO DE TESOURA INTEIRA EM AÇO, VÃO DE 11 M, PARA TELHA CERÂMICA OU DE CONCRETO, INCLUSO IÇAMENTO. AF_07/2019</t>
  </si>
  <si>
    <t>FABRICAÇÃO E INSTALAÇÃO DE TESOURA INTEIRA EM AÇO, VÃO DE 12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</si>
  <si>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</si>
  <si>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</si>
  <si>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</si>
  <si>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</si>
  <si>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</si>
  <si>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</si>
  <si>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ONDULADA DE FIBROCIMENTO, METÁLICA, PLÁSTICA OU TERMOACÚSTICA,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</si>
  <si>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</si>
  <si>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</si>
  <si>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ONDULADA DE FIBROCIMENTO, METÁLICA, PLÁSTICA OU TERMOACÚSTICA, INCLUSO IÇAMENTO. AF_07/2019</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</si>
  <si>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</si>
  <si>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</si>
  <si>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</si>
  <si>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</si>
  <si>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</si>
  <si>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MONTAGEM E DESMONTAGEM DE FÔRMA DE VIGA, ESCORAMENTO METÁLICO, PÉ-DIREITO DUPLO, EM CHAPA DE MADEIRA RESINADA, 6 UTILIZAÇÕES. AF_09/2020</t>
  </si>
  <si>
    <t>FABRICAÇÃO DE FÔRMA PARA PILARES CIRCULARES, EM CHAPA DE MADEIRA COMPENSADA RESINADA, PÉ-DIREITO SIMPLES. AF_05/2024</t>
  </si>
  <si>
    <t>MONTAGEM E DESMONTAGEM DE FÔRMA DE PILARES CIRCULARES, PÉ-DIREITO SIMPLES, EM MADEIRA, 2 UTILIZAÇÕES. AF_05/2024</t>
  </si>
  <si>
    <t>FABRICAÇÃO DE FÔRMA PARA PILARES CIRCULARES, EM CHAPA DE MADEIRA COMPENSADA RESINADA, PÉ-DIREITO DUPLO. AF_05/2024</t>
  </si>
  <si>
    <t>MONTAGEM E DESMONTAGEM DE FÔRMA DE PILARES CIRCULARES, PÉ-DIREITO DUPLO, EM MADEIRA, 2 UTILIZAÇÕES. AF_05/2024</t>
  </si>
  <si>
    <t>PEÇA CIRCULAR PRÉ-MOLDADA, VOLUME DE CONCRETO DE 10 A 30 LITROS, TAXA DE FIBRA DE POLIPROPILENO APROXIMADA DE 6 KG/M³. AF_03/2024_PS</t>
  </si>
  <si>
    <t>IMPERMEABILIZAÇÃO DE SUPERFÍCIE COM ARGAMASSA POLIMÉRICA / MEMBRANA ACRÍLICA, 4 DEMÃOS, REFORÇADA COM VÉU DE POLIÉSTER (MAV). AF_09/2023</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</si>
  <si>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</si>
  <si>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</si>
  <si>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</si>
  <si>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</si>
  <si>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</si>
  <si>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</si>
  <si>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</si>
  <si>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</si>
  <si>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</si>
  <si>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</si>
  <si>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</si>
  <si>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</si>
  <si>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</si>
  <si>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</si>
  <si>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</si>
  <si>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TUBO, PVC, SOLDÁVEL, DE 20MM, INSTALADO EM RAMAL OU SUB-RAMAL DE ÁGUA - FORNECIMENTO E INSTALAÇÃO. AF_06/2022</t>
  </si>
  <si>
    <t>TUBO, PVC, SOLDÁVEL, DE 25MM, INSTALADO EM RAMAL OU SUB-RAMAL DE ÁGUA - FORNECIMENTO E INSTALAÇÃO. AF_06/2022</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</si>
  <si>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</si>
  <si>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</si>
  <si>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</si>
  <si>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</si>
  <si>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</si>
  <si>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</si>
  <si>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</si>
  <si>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</si>
  <si>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</si>
  <si>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</si>
  <si>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</si>
  <si>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TUBO, PVC, SOLDÁVEL, DE 25MM, INSTALADO EM DRENO DE AR-CONDICIONADO - FORNECIMENTO E INSTALAÇÃO. AF_08/2022</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</si>
  <si>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</si>
  <si>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</si>
  <si>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</si>
  <si>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</si>
  <si>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</si>
  <si>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</si>
  <si>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</si>
  <si>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PVC, SOLDÁVEL, DE 40MM, INSTALADO EM RAMAL DE DISTRIBUIÇÃO DE ÁGUA - FORNECIMENTO E INSTALAÇÃO. AF_06/2022</t>
  </si>
  <si>
    <t>TUBO, PVC, SOLDÁVEL, DE 50MM, INSTALADO EM RAMAL DE DISTRIBUIÇÃO DE ÁGUA - FORNECIMENTO E INSTALAÇÃO. AF_06/2022</t>
  </si>
  <si>
    <t>TUBO, PVC, SOLDÁVEL, DE 20MM, INSTALADO EM DRENO DE AR CONDICIONADO - FORNECIMENTO E INSTALAÇÃO. AF_08/2022</t>
  </si>
  <si>
    <t>TUBO, PVC, SOLDÁVEL, DE 32MM, INSTALADO EM DRENO DE AR CONDICIONADO - FORNECIMENTO E INSTALAÇÃO. AF_08/2022</t>
  </si>
  <si>
    <t>VASO SANITARIO SIFONADO CONVENCIONAL COM LOUÇA BRANCA, INCLUSO CONJUNTO DE LIGAÇÃO PARA BACIA SANITÁRIA AJUSTÁVEL - FORNECIMENTO E INSTALAÇÃO. AF_01/2020</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</si>
  <si>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</si>
  <si>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</si>
  <si>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</si>
  <si>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</si>
  <si>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</si>
  <si>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</si>
  <si>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</si>
  <si>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</si>
  <si>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</si>
  <si>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PVC 25 MM (3/4"), PARA 1 MEDIDOR - FORNECIMENTO E INSTALAÇÃO (EXCLUSIVE HIDRÔMETRO). AF_03/2024</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</si>
  <si>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</si>
  <si>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</si>
  <si>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</si>
  <si>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</si>
  <si>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</si>
  <si>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</si>
  <si>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</si>
  <si>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</si>
  <si>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</si>
  <si>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</si>
  <si>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</si>
  <si>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</si>
  <si>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</si>
  <si>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</si>
  <si>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</si>
  <si>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</si>
  <si>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</si>
  <si>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</si>
  <si>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</si>
  <si>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</si>
  <si>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</si>
  <si>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</si>
  <si>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</si>
  <si>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</si>
  <si>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</si>
  <si>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</si>
  <si>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</si>
  <si>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</si>
  <si>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</si>
  <si>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</si>
  <si>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RODAPÉ CERÂMICO DE 7CM DE ALTURA COM PLACAS TIPO ESMALTADA DE DIMENSÕES 80X80CM. AF_02/2023</t>
  </si>
  <si>
    <t>ARGAMASSA PARA REVESTIMENTO DECORATIVO MONOCAMADA (MONOCAPA), MISTURA E PROJEÇÃO DE 2 M3/H DE ARGAMASSA. AF_08/2019</t>
  </si>
  <si>
    <t>ARGAMASSA INDUSTRIALIZADA PARA REVESTIMENTOS, MISTURA E PROJEÇÃO DE 2 M³/H DE ARGAMASSA. AF_08/2019</t>
  </si>
  <si>
    <t>ARGAMASSA TRAÇO 1:4 (CIMENTO E AREIA MÉDIA), PREPARO MECÂNICO COM BETONEIRA 400 L. AF_08/2019</t>
  </si>
  <si>
    <t>ARGAMASSA TRAÇO 1:1,93 (EM VOLUME DE CIMENTO E AREIA MÉDIA ÚMIDA), FCK 20MPA, PREPARO MECÂNICO COM MISTURADOR DUPLO HORIZONTAL DE ALTA TURBULÊNCIA. AF_03/2020</t>
  </si>
  <si>
    <t>PROTEÇÃO DE ACESSO A CREMALHEIRA, COM CANCELA FIXADA EM LAJE - 1 MONTAGEM (EXCLUSO CANCELA). AF_03/2024</t>
  </si>
  <si>
    <t>GUARDA-CORPO PARA POÇO DE CREMALHEIRA, COM MONTANTE METÁLICO FIXADO EM LAJE COM CHUMBADOR PARABOLT E FECHAMENTO EM PAINEL DE TELA METÁLICA (EXCLUSO PROTEÇÃO). AF_03/2024</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</si>
  <si>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</si>
  <si>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</si>
  <si>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</si>
  <si>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REVOLVIMENTO E LIMPEZA MANUAL DE SOLO. AF_07/2024</t>
  </si>
  <si>
    <t>APLICAÇÃO DE ADUBO EM SOLO. AF_07/2024</t>
  </si>
  <si>
    <t>APLICAÇÃO DE CALCÁRIO PARA CORREÇÃO DO PH DO SOLO. AF_07/2024</t>
  </si>
  <si>
    <t>ESPALHAMENTO DE TERRA VEGETAL PARA O PLANTIO. AF_07/2024</t>
  </si>
  <si>
    <t>PLANTIO DE GRAMA EM PAVIMENTO CONCREGRAMA. AF_07/2024</t>
  </si>
  <si>
    <t>PLANTIO DE GRAMA BATATAIS EM PLACAS. AF_07/2024</t>
  </si>
  <si>
    <t>PLANTIO DE FORRAÇÃO. AF_07/2024</t>
  </si>
  <si>
    <t>PLANTIO DE GRAMA ESMERALDA OU SÃO CARLOS OU CURITIBANA, EM PLACAS. AF_07/2024</t>
  </si>
  <si>
    <t>Conforme Projeto de Contenção 04: Aplicação de tela eletrosoldada, considerando trespasse típico para Tela-Q196 - Prancha: 01/04 e Tabela Resumo - Prancha: 04/04</t>
  </si>
  <si>
    <t>Conforme Projeto de Contenção 04: Considerando ensaios de arrancamento- SP: 1B, 2A, 3A, 4A, 5A, 6, 7A, 8B, 16 e 17 - Pranchas: 01/04, 02/04 e 03/04</t>
  </si>
  <si>
    <t xml:space="preserve">Conforme Projeto de Contenção 04: Para toda área exposta, com altura média de 2,20m - Pranchas: 01/04, 02/04 e 03/04 </t>
  </si>
  <si>
    <t>Considerando espessura de concreto de 8cm - Prancha: 04/04</t>
  </si>
  <si>
    <t>Conforme Projeto de Contenção 04: Considerando área de aplicação da manta geotêxtil - MACDRAIN FP (fôrma perdida) - Prancha: 04/04</t>
  </si>
  <si>
    <t>MANTA GEOTÊXTIL MACDRAIN FP (FÔRMA PERDIDA) LAMINADO COM FILME PLÁSTICO, GEOCOMPOSTO PARA DRENAGEM</t>
  </si>
  <si>
    <t>MANTA GEOTÊXTIL MACDRAIN FP (FÔRMA PERDIDA) LAMINADO COM FILME PLÁSTICO, GEOCOMPOSTO DRENANTE - FORNECIMENTO E INSTALAÇÃO</t>
  </si>
  <si>
    <t>AMMOS</t>
  </si>
  <si>
    <t>Quantidade de equipamentos:</t>
  </si>
  <si>
    <t>B6 e B7</t>
  </si>
  <si>
    <t>Volume total de escavação dos Blocos:</t>
  </si>
  <si>
    <t xml:space="preserve">Conforme Projeto Estrutural do Viaduto - BLOCOS - Pranchas: 01/70, 02/70 e 03/70 </t>
  </si>
  <si>
    <t>Área total de regularização e compactação:</t>
  </si>
  <si>
    <t>Área total de fôrma:</t>
  </si>
  <si>
    <t>Volume total de Reaterro:</t>
  </si>
  <si>
    <t>Volume total de  Reaterro dos Blocos = Volume Escavação - (Volume de Concreto + Volume do lastro)</t>
  </si>
  <si>
    <t>Carga do material para Bota-fora = Vol. Escavação - Vol. Reaterro + 30% Taxa de Empolamento</t>
  </si>
  <si>
    <t>Conforme Projeto Estrutural do Viaduto - BLOCOS - Pranchas: 01/70, 02/70 e 03/70                                                                                                                                                                                                                                                                                                                                                                                                                                                                                     -                                                                                                                               (*OBS: feita através de pintura com compostos químicos especiais)</t>
  </si>
  <si>
    <t>P(Kg)</t>
  </si>
  <si>
    <t>P(kg/m)</t>
  </si>
  <si>
    <t>Ø12.5 mm</t>
  </si>
  <si>
    <t>Ø25.0 mm</t>
  </si>
  <si>
    <t>Ø10.0 mm</t>
  </si>
  <si>
    <t>Peso total do Aço CA50: BLOCOS B3 E B4</t>
  </si>
  <si>
    <t>BLOCOS - B3 e B4: Prancha 34/70</t>
  </si>
  <si>
    <t>BLOCOS - B1/B2, B6 e B7: Prancha 36/70</t>
  </si>
  <si>
    <t>BLOCOS - B8, B9 e B10: Prancha 37/70</t>
  </si>
  <si>
    <t>Ø20.0 mm</t>
  </si>
  <si>
    <t>Peso total do Aço CA50: BLOCOS B1/B2, B6 E B7</t>
  </si>
  <si>
    <t>Peso total do Aço CA50: BLOCOS B8, B9 E B10</t>
  </si>
  <si>
    <t>BLOCO - B5: Prancha 35/70</t>
  </si>
  <si>
    <t>Peso total do Aço CA50: BLOCO B5</t>
  </si>
  <si>
    <t>ESTRUTURAL DO VIADUTO</t>
  </si>
  <si>
    <t>ESTACAS - E1 A E33: Prancha 32/70</t>
  </si>
  <si>
    <t>Ø08.0 mm</t>
  </si>
  <si>
    <t>ESTACAS - E34 A E51: Prancha 33/70</t>
  </si>
  <si>
    <t>ALA 1, ESTACAS - E52 E E53: Prancha 39/70</t>
  </si>
  <si>
    <t>Peso total do Aço CA50: ALA 1, ESTACAS E52 E E53</t>
  </si>
  <si>
    <t>Ø16.0 mm</t>
  </si>
  <si>
    <t>E7 a E18: Ø 100cm</t>
  </si>
  <si>
    <t>E19 a E27: Ø 100cm</t>
  </si>
  <si>
    <t>E28 a E33: Ø 100cm</t>
  </si>
  <si>
    <t>E34 a  E39: Ø 100cm</t>
  </si>
  <si>
    <t>E40 a E43: Ø 100cm</t>
  </si>
  <si>
    <t>E44 a E51: Ø 100cm</t>
  </si>
  <si>
    <t>E52 e E53: Ø 50cm</t>
  </si>
  <si>
    <t>E1, E1A, E2, E3, E3A, E4, E5 e E6: Ø 100cm</t>
  </si>
  <si>
    <t>Conforme Projeto Estrutural do Viaduto - ESTACAS - Pranchas: 02/70, 03/70, 32/70 e 33/70</t>
  </si>
  <si>
    <t>Área total de escoramento:</t>
  </si>
  <si>
    <t xml:space="preserve">Conforme Projeto Estrutural do Viaduto - NOTAS - Pranchas: 01/70 </t>
  </si>
  <si>
    <t>Volume total de escavação (Blocos):</t>
  </si>
  <si>
    <t>Volume total de Escavação (Estacas e Blocos):</t>
  </si>
  <si>
    <t>Volume total de concreto (Blocos):</t>
  </si>
  <si>
    <t xml:space="preserve">Conforme Projeto Estrutural do Viaduto - PILARES - Pranchas: 02/70, 03/70 e 09/70 </t>
  </si>
  <si>
    <t>P1 e P2 : Prancha 10/70</t>
  </si>
  <si>
    <t>P3: Prancha 10/70</t>
  </si>
  <si>
    <t>P4: Prancha 11/70</t>
  </si>
  <si>
    <t>P5: Prancha 11/70</t>
  </si>
  <si>
    <t>P6 e P7: Prancha 11/70</t>
  </si>
  <si>
    <t>P8 e P9: Prancha 11/70</t>
  </si>
  <si>
    <t>P10 e P11: Prancha 11/70</t>
  </si>
  <si>
    <t>Per. (m)</t>
  </si>
  <si>
    <t>PILARES - P3 a P11: Prancha: 43/70</t>
  </si>
  <si>
    <t>Peso total do Aço CA50 dos Pilares e Viga de Travamento:</t>
  </si>
  <si>
    <t>TRECHO 01</t>
  </si>
  <si>
    <t>TRECHO 01: (250X400X74)mm</t>
  </si>
  <si>
    <t>V (dm3)</t>
  </si>
  <si>
    <t>A (dm2)</t>
  </si>
  <si>
    <t>H (dm)</t>
  </si>
  <si>
    <t>L (dm)</t>
  </si>
  <si>
    <t>C (dm)</t>
  </si>
  <si>
    <t>Guarda-Rodas Tipo 1 - TRECHO 01 - Vãos 01 e 02 - Pranchas: 04/70 e 12/70</t>
  </si>
  <si>
    <t>Guarda-Rodas Tipo 2 - TRECHO 01 - Vãos 01 e 02 - Pranchas: 04/70 e 12/70</t>
  </si>
  <si>
    <t>Guarda-Rodas Tipo 1 - TRECHO 02 - Vão 03- Pranchas: 05/70</t>
  </si>
  <si>
    <t>Guarda-Rodas Tipo 1 - TRECHO 02 - Vão 04- Pranchas: 05/70</t>
  </si>
  <si>
    <t>Guarda-Rodas Tipo 1 - TRECHO 02 - Vãos 05, 06, 07 e 08 - Pranchas: 05/70</t>
  </si>
  <si>
    <t>VIGAS TRANSVERSINAS DE APOIO</t>
  </si>
  <si>
    <t>Conforme Projeto Estrutural do Viaduto - PLANTA DO TABULEIRO - TRECHO 02 - Pranchas: 05/70</t>
  </si>
  <si>
    <t>BARREIRAS/ GUARDA-RODAS</t>
  </si>
  <si>
    <t>Pré-laje Vão 03 - TIPO 01</t>
  </si>
  <si>
    <t>Pré-laje Vão 03 - TIPO 02</t>
  </si>
  <si>
    <t>Pré-laje Vão 03 - TIPO 03</t>
  </si>
  <si>
    <t>Pré-laje Vão 03 - TIPO 04</t>
  </si>
  <si>
    <t>Conforme Projeto Estrutural do Viaduto - TRECHO 02 - DETALHE DAS PRÉ LAJES DO VÃO 3- Prancha: 06/70</t>
  </si>
  <si>
    <t>Pré-laje Vãos 04 à 08 - TIPO 01</t>
  </si>
  <si>
    <t>Pré-laje Vãos 04 à 08 - TIPO 02</t>
  </si>
  <si>
    <t>Pré-laje Vãos 04 à 08 - TIPO 03</t>
  </si>
  <si>
    <t>Pré-laje Vãos 04 à 08 - TIPO 04</t>
  </si>
  <si>
    <t>Conforme Projeto Estrutural do Viaduto - TABULEIRO DO TRECHO 02 - VÃO 3 - ARMAÇÃO- Prancha: 68/70</t>
  </si>
  <si>
    <t>CA50 - Ø10.0 mm</t>
  </si>
  <si>
    <t>CA50 - Ø12.5 mm</t>
  </si>
  <si>
    <t>CA50 - Ø16.0 mm</t>
  </si>
  <si>
    <t>CA60 - Ø5.0 mm</t>
  </si>
  <si>
    <t>Conforme Projeto Estrutural do Viaduto - TABULEIRO DO TRECHO 02 - VÃOS 04 A 08 - ARMAÇÃO- Prancha: 69/70</t>
  </si>
  <si>
    <t>Conforme Projeto Estrutural do Viaduto - PLANTA DO TABULEIRO - Pranchas: 68/70 e 69/70</t>
  </si>
  <si>
    <t>Conforme Projeto Estrutural do Viaduto - TRECHO 02 - DETALHE DAS PRÉ LAJES DO VÃOS 04 À 08 - FORMA - Prancha: 07/70</t>
  </si>
  <si>
    <t>P(kg)</t>
  </si>
  <si>
    <t>Área total de fôrma do TABULEIRO :</t>
  </si>
  <si>
    <t>Conforme Projeto Estrutural do Viaduto - TRECHO 02 - DETALHE DAS PRÉ LAJES DO VÃOS 04 À 08 - RESUMO DE TELA P/ PRÉ -LAJES - Prancha: 07/70</t>
  </si>
  <si>
    <t>Peso total do Aço CA50: TRANSVERSINAS DO TRECHO 02:</t>
  </si>
  <si>
    <t>Tubo de aço Ø4" passando em cada pilar - sentindo vertical - Altura(H) total dos Pilares</t>
  </si>
  <si>
    <t>Tubo de aço Ø4" passando em um lado dos guarda-rodas - sentindo horizontal - Comprimento total</t>
  </si>
  <si>
    <t>Comprimento total de tubo em aço galvanizado Ø4":</t>
  </si>
  <si>
    <t>Comprimento total de tubo em PVC Ø4":</t>
  </si>
  <si>
    <t>Conforme Projeto Estrutural do Viaduto - PLANTA DO TABULEIRO E SECÇÃO TRANSVERSAIS NOS VÃO - DETALHES - FORMA - Pranchas: 04/70, 05/70 e 17/70</t>
  </si>
  <si>
    <t xml:space="preserve">Considerando volume de concreto total para h=250cm </t>
  </si>
  <si>
    <t>Volume total de concreto para envelope nas tubulações em aço galvanizado Ø4" :</t>
  </si>
  <si>
    <t>Considerando tubo em aço galvanizado Ø4" (100mm)em cada pilar, Hmín = 250cm</t>
  </si>
  <si>
    <t>Conforme Projeto Estrutural do Viaduto - SECÇÃO TRANSVERSAIS NOS VÃO - DETALHES - FORMA -DETALHE 03 - Prancha: 17/70</t>
  </si>
  <si>
    <t>Guarda-Rodas Tipo 2 - TRECHO 02 - Vão 03- Pranchas: 05/70</t>
  </si>
  <si>
    <t>Guarda-Rodas Tipo 2 - TRECHO 02 - Vão 04- Pranchas: 05/70</t>
  </si>
  <si>
    <t>Guarda-Rodas Tipo 2 - TRECHO 02 - Vãos 05, 06 e 07 - Pranchas: 05/70</t>
  </si>
  <si>
    <t>Guarda-Rodas Tipo 2 - TRECHO 02 - Vão 08 - Pranchas: 05/70</t>
  </si>
  <si>
    <t>Volume de Concreto dos Guarda-rodas Tipo 2:</t>
  </si>
  <si>
    <t>Volume de Concreto dos Guarda-rodas Tipo 1:</t>
  </si>
  <si>
    <t>Peso total do Aço CA50 - GUARDA-RODAS:</t>
  </si>
  <si>
    <t>Área Total de fôrma dos GUARDA-RODAS Tipo 2:</t>
  </si>
  <si>
    <t>Área Total de fôrma dos GUARDA-RODAS Tipo 1:</t>
  </si>
  <si>
    <t>Área Total de fôrma dos GUARDA-RODAS:</t>
  </si>
  <si>
    <t>TRECHO 02</t>
  </si>
  <si>
    <t>VIGA CAIXÃO -TRECHO 01</t>
  </si>
  <si>
    <t>VIGA DE TRAVAMENTO - TRECHO 01</t>
  </si>
  <si>
    <t>CA50 - Ø08.0 mm</t>
  </si>
  <si>
    <t>CA50 - Ø20.0 mm</t>
  </si>
  <si>
    <t>CA60 - Ø05.0 mm</t>
  </si>
  <si>
    <t>Peso total do Aço CA50/60: LAJE INFERIOR DA VIGA CAIXÃO</t>
  </si>
  <si>
    <t>Peso total do Aço CA50/60: LAJE SUPERIOR DA VIGA CAIXÃO</t>
  </si>
  <si>
    <t>CA50 - Ø25.0 mm</t>
  </si>
  <si>
    <t>Conforme Projeto Estrutural do Viaduto - LONGARINA 1 DA VIGA CAIXÃO - TRECHO 01 - ARMAÇÃO - Pranchas: 53/70</t>
  </si>
  <si>
    <t>CA50 - Ø06.3 mm</t>
  </si>
  <si>
    <t>Conforme Projeto Estrutural do Viaduto - LONGARINA 2 DA VIGA CAIXÃO - TRECHO 01 - ARMAÇÃO - Pranchas: 54/70</t>
  </si>
  <si>
    <t>Peso total do Aço CA50/60: LONGARINA 1 DA VIGA CAIXÃO</t>
  </si>
  <si>
    <t>Peso total do Aço CA50/60: LONGARINA 2 DA VIGA CAIXÃO</t>
  </si>
  <si>
    <t>Conforme Projeto Estrutural do Viaduto - VIGA PRÉ-MOLDADA V1 - ARMAÇÃO- Pranchas: 60/70 e 61/70</t>
  </si>
  <si>
    <t>Peso total do Aço CA50: VIGA PRÉ-MOLDADA V2:</t>
  </si>
  <si>
    <t>Conforme Projeto Estrutural do Viaduto - VIGA PRÉ-MOLDADA V2 - ARMAÇÃO- Pranchas: 62/70 e 63/70</t>
  </si>
  <si>
    <t>Peso total do Aço CA50: VIGA PRÉ-MOLDADA V3:</t>
  </si>
  <si>
    <t>Conforme Projeto Estrutural do Viaduto - VIGA PRÉ-MOLDADA V3 - ARMAÇÃO- Pranchas: 64/70 e 65/70</t>
  </si>
  <si>
    <t>Peso total do Aço CA50: VIGA PRÉ-MOLDADA V4 a V18:</t>
  </si>
  <si>
    <t>Conforme Projeto Estrutural do Viaduto - VIGA PRÉ-MOLDADA V4 a V18 - ARMAÇÃO- Pranchas: 66/70 e 67/70</t>
  </si>
  <si>
    <t>TRECHO 02: (300X400X47)mm</t>
  </si>
  <si>
    <t>Conforme Projeto Estrutural do Viaduto - DISPOSIÇÃO DOS CABOS - VIGAS V1 e V2 DO TRECHO 01 - PROTENSÃO - Pranchas: 25/70 e 31/70</t>
  </si>
  <si>
    <t>Viga V1 - Cabo 12Ø15,2mm - C1-C2</t>
  </si>
  <si>
    <t>Viga V1 - Cabo 12Ø15,2mm - C3-C4-C5-C6</t>
  </si>
  <si>
    <t>Viga V1 - Cabo 12Ø15,2mm - C7-C8</t>
  </si>
  <si>
    <t>Viga V1 - Cabo 12Ø15,2mm - C9-C10</t>
  </si>
  <si>
    <t>Viga V1 - Cabo 12Ø15,2mm - C11-C12</t>
  </si>
  <si>
    <t>Viga V2 - Cabo 12Ø15,2mm - C13-C14</t>
  </si>
  <si>
    <t>Viga V2 - Cabo 12Ø15,2mm - C17-C18</t>
  </si>
  <si>
    <t>Viga V2 - Cabo 12Ø15,2mm - C15-C16-C19-C20</t>
  </si>
  <si>
    <t>Viga V2 - Cabo 12Ø15,2mm - C21-C22</t>
  </si>
  <si>
    <t>Viga V2 - Cabo 12Ø15,2mm - C23-C24</t>
  </si>
  <si>
    <t>Conforme Projeto Estrutural do Viaduto - DISPOSIÇÃO DOS CABOS - VIGAS V1 e V2 DO TRECHO 01 - PROTENSÃO - Pranchas: 25/70 a 31/70</t>
  </si>
  <si>
    <t>C. Bainha (m)</t>
  </si>
  <si>
    <t>C.Ancorado (m)</t>
  </si>
  <si>
    <t>Peso total  do Cabo - Viga 02:</t>
  </si>
  <si>
    <t>Peso total  do Cabo - Viga 01:</t>
  </si>
  <si>
    <t>Peso total  do Cabo - Vigas V1 e 02  - TRECHO 01:</t>
  </si>
  <si>
    <t>Comprimento Total da Bainha - Vigas V1 e 02 - TRECHO 01:</t>
  </si>
  <si>
    <t>Considerando duas extremidades ativas para cada cabo: Cabeça das Vigas V1 e V2 no Encontro E1/Vão 01 - TRECHO 01:</t>
  </si>
  <si>
    <t>Considerando duas extremidades ativas para cada cabo: Cabeça das Vigas V1 e V2 no Apoio 02/Vão 02 - TRECHO 01:</t>
  </si>
  <si>
    <t xml:space="preserve"> Quantidade de Ancoragem Ativa:</t>
  </si>
  <si>
    <t>B1/B2: TRECHO 01</t>
  </si>
  <si>
    <t>B4: TRECHO 01</t>
  </si>
  <si>
    <t>B3: TRECHO 01</t>
  </si>
  <si>
    <t>B6 e B7: TRECHO 02</t>
  </si>
  <si>
    <t>B8, B9 e B10: TRECHO 02</t>
  </si>
  <si>
    <t>B5: TRECHO 01/02</t>
  </si>
  <si>
    <t>B11 (Sapata): TRECHO 02</t>
  </si>
  <si>
    <t>Volume Total de Concreto dos Guarda-rodas:</t>
  </si>
  <si>
    <t>LAJES DE TRANSIÇÃO - L1 e L2</t>
  </si>
  <si>
    <t>Conforme Projeto Estrutural do Viaduto - LAJES DE TRANSIÇÃO L1 e L2 - ARMAÇÃO - Prancha: 41/70</t>
  </si>
  <si>
    <t>Peso total do Aço CA50: LAJE TRANSIÇÃO L1:</t>
  </si>
  <si>
    <t>Peso total do Aço CA50: LAJE TRANSIÇÃO L2:</t>
  </si>
  <si>
    <t>Peso Total do Aço CA50: LAJES DE TRANSIÇÃO L1 E L2:</t>
  </si>
  <si>
    <t>Área Total de fôrma das Lajes de Transição L1 e L2:</t>
  </si>
  <si>
    <t>Conforme Projeto Estrutural do Viaduto - BLOCOS Resumo do Aço CA50 - Pranchas: 34/70 até a  37/70 e 40/70</t>
  </si>
  <si>
    <t>Aparelho de apoio de Neoprene fretado:</t>
  </si>
  <si>
    <t>Volume total para grauteamento:</t>
  </si>
  <si>
    <t>Encontro 01</t>
  </si>
  <si>
    <t>Encontro 02</t>
  </si>
  <si>
    <t>Viaduto</t>
  </si>
  <si>
    <t>Conforme Projeto Estrutural do Viaduto - ESTACAS Ø 50cm - E52 e E53 - Pranchas: 01/70 e 02/70</t>
  </si>
  <si>
    <t>Conforme Projeto Estrutural do Viaduto - ESTACAS Ø 100cm - E1 até E51 - Pranchas: 01/70 e 02/70</t>
  </si>
  <si>
    <t>E1, E1A, E2, E3, E3A, E4, E5 e E6: Ø 100cm - TRECHO 01</t>
  </si>
  <si>
    <t>E52 e E53: Ø 50cm (Alas) - TRECHO 01</t>
  </si>
  <si>
    <t>E7 a E18: Ø 100cm - TRECHO 01</t>
  </si>
  <si>
    <t>E19 a E27: Ø 100cm - TRECHO 01</t>
  </si>
  <si>
    <t>E28 a E33: Ø 100cm - TRECHO 02</t>
  </si>
  <si>
    <t>E40 a E43: Ø 100cm - TRECHO 02</t>
  </si>
  <si>
    <t>E34 a  E39: Ø 100cm - TRECHO 02</t>
  </si>
  <si>
    <t>E44 a E51: Ø 100cm - TRECHO 02</t>
  </si>
  <si>
    <t>Conforme Projeto Estrutural do Viaduto - ESTACAS E ALA1 - ARMAÇÃO - Pranchas: 32/70, 33/70 e 39/70</t>
  </si>
  <si>
    <t>Conforme Projeto Estrutural do Viaduto - ENCONTRO 01 - ARMAÇÃO - Pranchas: 38/70</t>
  </si>
  <si>
    <t>Peso total do Aço CA50:</t>
  </si>
  <si>
    <t>Peso total do Aço CA50: ENCONTRO 02 (BLOCO 11/SAPATA + CORTINA 2 + FRETAGEM NOS APOIOS):</t>
  </si>
  <si>
    <t>Peso total do Aço CA50 - ENCONTRO E1 (VIGA TRAVESSA + FRETAGEM NOS APOIOS ):</t>
  </si>
  <si>
    <t>PILARES P1 E P2, FRETAGEM + CALÇO CIRCULAR Ø170 e VIGA DE TRAVAMENTO (50 X 150) cm: Prancha:42/70</t>
  </si>
  <si>
    <t>Comprimento Total da Bainha/Alongamentos - Viga 01:</t>
  </si>
  <si>
    <t>Comprimento Total da Bainha/Alongamentos - Viga 02:</t>
  </si>
  <si>
    <t>Conforme Projeto Estrutural do Viaduto - LAJE INFERIOR DA VIGA CAIXÃO - TRECHO 01 - ARMAÇÃO + Abertura na laje - Prancha: 50/70</t>
  </si>
  <si>
    <t>Peso total do Aço CA50/60: VIGA CAIXÃO</t>
  </si>
  <si>
    <t>Conforme Projeto Estrutural do Viaduto - ENCONTRO 02 - ARMAÇÃO - Pranchas: 40/70</t>
  </si>
  <si>
    <t>Peso total do Aço CA50 nas VIGAS PRÉ-MOLDADAS V1 A V18:</t>
  </si>
  <si>
    <t>Peso total do Aço CA50: GUARDA-RODAS VÃO 04 AO VÃO 08 - TRECHO 02</t>
  </si>
  <si>
    <t>Peso total do Aço CA50: GUARDA-RODAS VÃO 03 - TRECHO 02</t>
  </si>
  <si>
    <t>Peso total do Aço CA50: FRETAGEM DOS CABOS NA TRANSVERSINA DO ENCONTRO 01 - TRECHO 01</t>
  </si>
  <si>
    <t>Conforme Projeto Estrutural do Viaduto - TRANSVERSINAS DO ENCONTRO 01 -TRECHO 01 - ARMAÇÃO - Vãos 01 e 02 - Prancha: 55/70</t>
  </si>
  <si>
    <t>Conforme Projeto Estrutural do Viaduto -  FRETAGEM DOS CABOS NA TRANSVERSINAS DO ENCONTRO 01 -TRECHO 01 - ARMAÇÃO - Vãos 01 e 02 - Armação Passiva/fretagem 24x - Prancha: 56/70</t>
  </si>
  <si>
    <t>Conforme Projeto Estrutural do Viaduto - TRANSVERSINAS DE VÃO E TRANSVERSINAS DO APOIO 01 -TRECHO 01 - ARMAÇÃO - Prancha: 57/70</t>
  </si>
  <si>
    <t>Peso total do Aço CA50: TRANSVERSINAS DE VÃO E TRANSVERSINAS DO APOIO 01 - TRECHO 01</t>
  </si>
  <si>
    <t>Conforme Projeto Estrutural do Viaduto - TRANSVERSINAS DO APOIO 02 -TRECHO 01 - ARMAÇÃO - Prancha: 58/70</t>
  </si>
  <si>
    <t>Peso total do Aço CA50: TRANSVERSINAS DO APOIO 02 - TRECHO 01</t>
  </si>
  <si>
    <t>Peso total do Aço CA50: FRETAGEM DOS CABOS NA TRANSVERSINA DO APOIO 02 - TRECHO 01</t>
  </si>
  <si>
    <t>Conforme Projeto Estrutural do Viaduto -  FRETAGEM DOS CABOS NA TRANSVERSINAS DO APOIO 02 -TRECHO 01 - ARMAÇÃO  - Armação Passiva/fretagem 24x - Prancha: 59/70</t>
  </si>
  <si>
    <t>VIGAS DE COROAMENTO DOS APOIOS</t>
  </si>
  <si>
    <t>Conforme Projeto Estrutural do Viaduto - VIGA DE COROAMENTO DO APOIO 02 - ARMAÇÃO - Prancha: 44/70</t>
  </si>
  <si>
    <t>Conforme Projeto Estrutural do Viaduto - VIGA DE COROAMENTO DO APOIO 02 - CALÇOS E FRETAGENS - ARMAÇÃO - Prancha: 45/70</t>
  </si>
  <si>
    <t>Conforme Projeto Estrutural do Viaduto - VIGAS DE COROAMENTO DOS APOIOS 03 e 04 - ARMAÇÃO - Prancha: 46/70</t>
  </si>
  <si>
    <t>Conforme Projeto Estrutural do Viaduto - VIGAS DE COROAMENTO DOS APOIOS 03 e 04 - CALÇOS E FRETAGENS - ARMAÇÃO - Prancha: 47/70</t>
  </si>
  <si>
    <t>Conforme Projeto Estrutural do Viaduto - VIGAS DE COROAMENTO DOS APOIOS 05, 06 e 07 - ARMAÇÃO - Prancha: 48/70</t>
  </si>
  <si>
    <t xml:space="preserve">PESO DO AÇO CA50: VIGAS DE COROAMENTO DOS APOIOS 05, 06 e 07 - CALÇOS E FRETAGENS - ARMAÇÃO - Prancha: 49/70 </t>
  </si>
  <si>
    <t>Peso total do Aço CA50: VIGA DE COROAMENTO DO APOIO 02</t>
  </si>
  <si>
    <t>Peso total do Aço CA50: VIGA DE COROAMENTO DO APOIO 02 + CALÇOS E FRETAGENS</t>
  </si>
  <si>
    <t xml:space="preserve">Peso total do Aço CA50: VIGAS DE COROAMENTO DOS APOIOS 03 e 04 </t>
  </si>
  <si>
    <t>Peso total do Aço CA50: TVIGAS DE COROAMENTO DOS APOIOS 03 e 04 + CALÇOS E FRETAGENS</t>
  </si>
  <si>
    <t>Peso total do Aço CA50: VIGAS DE COROAMENTO DOS APOIOS 05, 06 e 07</t>
  </si>
  <si>
    <t>Peso total do Aço CA50: VIGAS DE COROAMENTO DOS APOIOS 05, 06 e 07  +CALÇOS E FRETAGENS</t>
  </si>
  <si>
    <t>Peso total do Aço CA50 - VIGAS DE COROAMENTO DOS APOIOS 03 ATÉ O 07 + CALÇOS E FRETAGENS</t>
  </si>
  <si>
    <t>Conforme Projeto Estrutural do Viaduto - TABULEIRO DO TRECHO 02 - VÃOS 03 - GUARDA-RODAS VÃO 03 - DETLAHE 01 E 02 - ARMAÇÃO - Prancha: 68/70</t>
  </si>
  <si>
    <t>Conforme Projeto Estrutural do Viaduto - TABULEIRO DO TRECHO 02 - VÃOS 04 ao 08 - GUARDA-RODAS VÃO 04 ao 08 - DETLAHE 01 E 02 - ARMAÇÃO - Prancha: 69/70</t>
  </si>
  <si>
    <r>
      <rPr>
        <b/>
        <sz val="10"/>
        <rFont val="Tahoma"/>
        <family val="2"/>
      </rPr>
      <t>Observação:</t>
    </r>
    <r>
      <rPr>
        <sz val="10"/>
        <rFont val="Tahoma"/>
        <family val="2"/>
      </rPr>
      <t xml:space="preserve"> A altura total do guarda-roda de 1,15 está sendo considerada no cálculo do volume: restante de 0,47 de altura x 0,2 de largura</t>
    </r>
  </si>
  <si>
    <t>Guarda-Rodas Tipo 1 - TRECHO 02 - Vão 03- Pranchas: 05/70 e 17/70</t>
  </si>
  <si>
    <t>Guarda-Rodas Tipo 1 - TRECHO 02 - Vão 04- Pranchas: 05/70 e 17/70</t>
  </si>
  <si>
    <t>Guarda-Rodas Tipo 1 - TRECHO 02 - Vãos 05, 06, 07 e 08 - Pranchas: 05/70 e 17/70</t>
  </si>
  <si>
    <t>Guarda-Rodas Tipo 1 - TRECHO 01 - Vãos 01 e 02 - Pranchas: 04/70, 12/70 e 17/70</t>
  </si>
  <si>
    <t>Guarda-Rodas Tipo 2 - TRECHO 02 - Vão 03- Pranchas: 05/70 e 17/70</t>
  </si>
  <si>
    <t>Guarda-Rodas Tipo 2 - TRECHO 02 - Vão 04- Pranchas: 05/70 e 17/70</t>
  </si>
  <si>
    <t>Guarda-Rodas Tipo 2 - TRECHO 02 - Vão 08 - Pranchas: 05/70 e 17/70</t>
  </si>
  <si>
    <t>Guarda-Rodas Tipo 2 - TRECHO 02 - Vãos 05, 06 e 07 - Pranchas: 05/70 e 17/70</t>
  </si>
  <si>
    <t>Guarda-Rodas Tipo 2 - TRECHO 01 - Vãos 01 e 02 - Pranchas: 04/70, 12/70 e  e 17/70</t>
  </si>
  <si>
    <t>Conforme Projeto Estrutural do Viaduto - SEÇÕES TRANSVERSAIS NOS VÃOS e DETALHES - FORMA - Pranchas: 04/70, 05/70, 12/70 e 17/70</t>
  </si>
  <si>
    <t>Conforme Projeto Estrutural do Viaduto - PLANTA DO TABULEIRO - TRECHO 01 e DETALHE DO ENCONTRO E1 - FORMA - Laje de Transição 1 - Pranchas: 04/70 e 12/70</t>
  </si>
  <si>
    <t xml:space="preserve">Conforme Projeto Estrutural do Viaduto - DETALHAMENTO DO ENCONTRO 02 - FORMA - TRECHO 02 - Laje de Transição 2 - Pranchas: 05/70 e 13/70 </t>
  </si>
  <si>
    <t>Área Total do lastro de concreto das Lajes de Transição L1 e L2:</t>
  </si>
  <si>
    <t xml:space="preserve">Conforme Projeto Estrutural do Viaduto - TABULEIRO DETALHES - ENCONTRO E1 - Pranchas: 01/70 (Nota: 08) 08/70 e 12/70 </t>
  </si>
  <si>
    <t xml:space="preserve">Conforme Projeto Estrutural do Viaduto - DISPOSIÇÃO E DETALHES DOS APARELHOS DE APOIO - FORMA - Pranchas: 01/70(nota: 08) e 18/70 </t>
  </si>
  <si>
    <t xml:space="preserve">ENCONTRO 01, ENCONTRO 02, VIGA TRAVESSA, CORTINAS, ALAS, PAREDES </t>
  </si>
  <si>
    <t>Conforme Projeto Estrutural do Viaduto - DETALHE DOS APOIOS 03, 04, 05, 06 e 07 - FORMA - Vigas de Coroamento + calços - Prancha: 16/70</t>
  </si>
  <si>
    <t>Conforme Projeto Estrutural do Viaduto - DETALHES DOS APOIOS 02, 03, 04, 05, 06 E 07 - FORMA - Pranchas: 15/70 e 16/70</t>
  </si>
  <si>
    <t>Peso total do Aço CA50: TRANSVERSINA DO ENCONTRO 01 - TRECHO 01</t>
  </si>
  <si>
    <t>Vigas de Coroamento nos Apoios 05, 06 e 07 TRECHO 02:</t>
  </si>
  <si>
    <t>Vigas de Coroamento nos Apoios 03 e 04 - TRECHO 02:</t>
  </si>
  <si>
    <t>Viga de Coroamento no Apoios 02 - TRECHOS 01/02:</t>
  </si>
  <si>
    <t>Conforme Projeto Estrutural do Viaduto - DETALHE DO APOIO 02 - FORMA - Prancha: 15/70</t>
  </si>
  <si>
    <t>Área Total de fôrma nas Vigas de Coroamento de 02 a 07 + calços:</t>
  </si>
  <si>
    <t>Escoramento das vigas de Coroamento de 02 a 07:</t>
  </si>
  <si>
    <t>Conforme Projeto Estrutural do Viaduto - DETALHE DE APOIO 01: VIGA DE TRAVAMENTO - TRECHO 01 - (50X150)cm - Pranchas: 14/70 E 42/70                                                                              OBS: Peso da armação da Viga de Travamento encontra-se juntamente com os Pilares P1 e P2 - Prancha 42/70</t>
  </si>
  <si>
    <t>Conforme Projeto Estrutural do Viaduto - DETALHE DE APOIO 01 - FORMA - TRECHO 01 - Pranchas: 14/70</t>
  </si>
  <si>
    <t>OBSERVAÇÃO: Conforme Projeto Estrutural do Viaduto - OS GUARDA-RODAS DOS BORDOS DIREITO E ESQUERDO encontram-se em: LAJE SUPERIOR DA VIGA CAIXÃO - TRECHO 01 - ARMAÇÃO - Pranchas: 51/70 e 52/70</t>
  </si>
  <si>
    <t>Escoramento Suspenso: Laterais do Tubuleiro - TRECHO 02</t>
  </si>
  <si>
    <t>Conforme Projeto Estrutural do Viaduto - TRECHO 02 - DETALHE DAS PRÉ LAJES DO VÃO 3 - Considerando peso do aço por metro=0,886 kg/m - Prancha: 06/70</t>
  </si>
  <si>
    <t>Conforme Projeto Estrutural do Viaduto - TRECHO 02 - DETALHE DAS PRÉ LAJES DO VÃOS 04 À 08 - FORMA Considerando peso do aço por metro=0,886 kg/m - Prancha: 07/70</t>
  </si>
  <si>
    <t>Conforme Projeto Estrutural do Viaduto - TRECHO 02 - DETALHE DAS PRÉ LAJES DO VÃO 3- FORMA - em RESUMO DE TELA P/ PRÉ-LAJES - Prancha: 06/70</t>
  </si>
  <si>
    <t>Pré-lajes Tipo 01:</t>
  </si>
  <si>
    <t>Pré-lajes Tipo 02:</t>
  </si>
  <si>
    <t>Pré-lajes Tipo 03:</t>
  </si>
  <si>
    <t>Pré-lajes Tipo 04:</t>
  </si>
  <si>
    <t xml:space="preserve">Área total para TELA Q-61 para Vãos 04 a 08: Considerando P= 0,97kg/m² </t>
  </si>
  <si>
    <t>Área total para TELA Q-61 para Vão 03: Considerando P= 0,97kg/m²</t>
  </si>
  <si>
    <t>P(kg/m²)</t>
  </si>
  <si>
    <t>Peso Total e Área Total  para TELA Q-61 para o TRECHO 02:</t>
  </si>
  <si>
    <t>Pré-lajes Tipo 01 X 5 Treliças sequenciais:</t>
  </si>
  <si>
    <t>Pré-lajes Tipo 02 X 5 Treliças sequenciais:</t>
  </si>
  <si>
    <t>Pré-lajes Tipo 01 X 3 Treliças sequenciais:</t>
  </si>
  <si>
    <t>Pré-lajes Tipo 03 X 5 Treliças sequenciais:</t>
  </si>
  <si>
    <t>Pré-lajes Tipo 04 X 4 Treliças sequenciais:</t>
  </si>
  <si>
    <t>Pré-lajes Tipo 03 X  3 Treliças sequenciais:</t>
  </si>
  <si>
    <t>Pré-lajes Tipo 04 X  3 Treliças sequenciais:</t>
  </si>
  <si>
    <t>Volume total de concreto para Tabuleiro - Vão 03:</t>
  </si>
  <si>
    <t>Conforme Projeto Estrutural do Viaduto - PILARES DO APOIO 01 E VIGA DE TRAVAMENTO - ARMAÇÃO - Prancha: 42/70</t>
  </si>
  <si>
    <t xml:space="preserve">Peso total do Aço CA50: </t>
  </si>
  <si>
    <t>Conforme Projeto Estrutural do Viaduto - PILARES DO APOIO 02, 03, 04, 05, 06 e 07 - ARMAÇÃO - Prancha: 43/70</t>
  </si>
  <si>
    <t>OBS: TOTALIZANDO OS 05 VÃOS</t>
  </si>
  <si>
    <t>Volume total de concreto para Tabuleiro - Vãos 04 ao 08 (+5 vãos):</t>
  </si>
  <si>
    <t>Volume Total de Concreto para TABULEIRO TRECHO 02 - Vãos 03 ao 08:</t>
  </si>
  <si>
    <t>Peso total do Aço CA50/60: Tabuleiro Vão 04 ao 08 (+5vãos):</t>
  </si>
  <si>
    <t>Peso total do Aço CA50/60: Tabuleiro Vão 03:</t>
  </si>
  <si>
    <t>Conforme Projeto Estrutural do Viaduto - LAJE SUPERIOR DA VIGA CAIXÃO - TRECHO 01 - ARMAÇÃO, INCLUSIVE: Guarda-rodas dos bordos direito e esquerdo - Pranchas: 51/70 e 52/70</t>
  </si>
  <si>
    <t>OBSERVAÇÃO: Aço do Bloco 11/sapata encontra-se com o ENCONTRO 02: Prancha 40/70</t>
  </si>
  <si>
    <t>Peso total do Aço CA50 - TRANSVERSINAS:</t>
  </si>
  <si>
    <t xml:space="preserve">Conforme Projeto Estrutural do Viaduto - TRANSVERSINAS - ARMAÇÃO - Para 12 transversinas nos Vãos 03 a 08 - Prancha: 70/70 </t>
  </si>
  <si>
    <t>Conforme Projeto Estrutural do Viaduto - DETALHES DAS VIGAS PRÉ-MOLDADAS DOS VÃOS 03 ao 08 - Considerando a mediana da carga das vigas pré moldadas de 46425 kgf; temos que aprox. 46,5 TON  x 1,2 = 55,8 TON =558 KN -  Pranchas: 19/70 e 24/70</t>
  </si>
  <si>
    <t>Total de cunhas para protenção externa:</t>
  </si>
  <si>
    <t>ENCONTRO 01 - Cunhas 1 e 2 (150x100 - 10.4x15.1x5.0x9.7): Prancha: 12/70</t>
  </si>
  <si>
    <t>APOIO 01 - Cunhas 1 e 2 (150x150 - 12.0x5.0x17.8x10.8): Prancha: 14/70</t>
  </si>
  <si>
    <t>Para fixação do Aparelho de apoio metálico esférico fixo: VF 13000</t>
  </si>
  <si>
    <t>Para fixação do Aparelho de apoio metálico elastomérico unidirecional: VU 55000/50</t>
  </si>
  <si>
    <t>Para fixação do Aparelho de apoio metálico elastomérico unidirecional: VU 10000/50</t>
  </si>
  <si>
    <t>Para fixação do Aparelho de apoio metálico elastomérico multidirecional: VM 2500/50/20</t>
  </si>
  <si>
    <t>Para fixação do Aparelho de apoio metálico elastomérico multidirecional: VM 7000/50/20</t>
  </si>
  <si>
    <t>Para fixação do Aparelho de apoio de Neoprene Fretado - (300X400X47)mm - Prancha: 18/70</t>
  </si>
  <si>
    <t xml:space="preserve">Conforme Projeto Estrutural do Viaduto - DISPOSIÇÃO E DETALHES DOS APARELHOS DE APOIO - FORMA - TRECHO 01- E1 e 02 Interno inferior - VM 2500/50/20 - Pranchas:  01/70 (Nota:08) e 18/70 </t>
  </si>
  <si>
    <t xml:space="preserve">Conforme Projeto Estrutural do Viaduto - DISPOSIÇÃO E DETALHES DOS APARELHOS DE APOIO - FORMA - TRECHO 01- E1 Externo - VU 10000/50 - Pranchas:  01/70 (Nota:08) e 18/70 </t>
  </si>
  <si>
    <t xml:space="preserve">Conforme Projeto Estrutural do Viaduto - DISPOSIÇÃO E DETALHES DOS APARELHOS DE APOIO - FORMA - TRECHO 01- A1 Interno - VM 7000/50/20 - Pranchas: 01/70 (Nota:08) e 18/70 </t>
  </si>
  <si>
    <t xml:space="preserve">Conforme Projeto Estrutural do Viaduto - DISPOSIÇÃO E DETALHES DOS APARELHOS DE APOIO - FORMA - TRECHO 01- A02 Externo - VU 55000/50 - Pranchas: 01/70 (Nota:08) e 18/70 </t>
  </si>
  <si>
    <t xml:space="preserve">Conforme Projeto Estrutural do Viaduto - DISPOSIÇÃO E DETALHES DOS APARELHOS DE APOIO - FORMA - A01 Externo - VF 13000 - Pranchas: 01/70 (Nota:08) e 18/70 </t>
  </si>
  <si>
    <t>Conforme Projeto Estrutural do Viaduto -  GRAUTEAMENTO - SIKA GROUT, SIKADUR OU SIMILAR - inserção de 0,04cm por lado - Pranchas: 18/70</t>
  </si>
  <si>
    <t>Para fixação do Aparelho de apoio de Neoprene Fretado - (250X400X74)mm - Prancha: 18/70</t>
  </si>
  <si>
    <t>Volume Total do Grauteamento:</t>
  </si>
  <si>
    <t>Gancho para aparelho de apoio</t>
  </si>
  <si>
    <t>C. Cabo Real (m)</t>
  </si>
  <si>
    <t>C. Cabo Adotado (m)</t>
  </si>
  <si>
    <t xml:space="preserve">Conforme Projeto Estrutural do Viaduto - Prancha: 25/70 - Equipamentos para protender cabos nas duas extremidades simultaneamente, 48 pontas de ancoragem ativas </t>
  </si>
  <si>
    <t>Vigas Transversinas de apoio-vãos 03 ao 08 - TRECHO 02</t>
  </si>
  <si>
    <t>Conforme Projeto Estrutural do Viaduto - PLANTA DO TABULEIRO - TRECHO 02 - Pranchas: 05/70, 16/70</t>
  </si>
  <si>
    <t>Vigas Transversinas do Encontro 01 - TRECHO 01</t>
  </si>
  <si>
    <t>Vigas Transversinas do Apoio 02 - TRECHO 01</t>
  </si>
  <si>
    <t>Conforme Projeto Estrutural do Viaduto - DETALHES DAS VIGAS  Pranchas: 19/70 a 24/70 - Furo de Ø=100mm, para içamento de 18 vigas pré-moldadas</t>
  </si>
  <si>
    <t>Viga pré-moldada - V1  = 23,97x100x180 - Prancha: 19/70</t>
  </si>
  <si>
    <t>Viga pré-moldada - V2  = 24,75x100x180 - Prancha: 20/70</t>
  </si>
  <si>
    <t>Vigas pré-moldada - V4, V7,V10, V13 e V16  = 24,78x100x180 - Prancha: 22/70</t>
  </si>
  <si>
    <t>Conforme Projeto Estrutural do Viaduto - DETALHES DAS VIGAS DO VÃO 3 a 8 - TRECHO 02 - Pranchas: 19/70, 20/70 e  21/70</t>
  </si>
  <si>
    <t>Área total de fôrma - (reaproveitamento para 2 vigas - Tipo I):</t>
  </si>
  <si>
    <t>Vigas pré-moldada - V6, V9, V12, V15 e V18 = 24,78x100x180 - Prancha: 24/70</t>
  </si>
  <si>
    <t>Vigas pré-moldada - V5, V8, V11, V14 e V17 = 24,78x100x180 - Prancha: 23/70</t>
  </si>
  <si>
    <t>Vigas pré-moldada - V4, V7, V10, V13 e V16  = 24,78x100x180 - Prancha: 22/70</t>
  </si>
  <si>
    <t>Viga pré-moldada - V3 = 25,48x100x180 - Prancha: 21/70</t>
  </si>
  <si>
    <t>LAJES DE TABULEIRO</t>
  </si>
  <si>
    <t>Área total de fôrma do TABULEIRO VÃO 04 AO VÃO 08:</t>
  </si>
  <si>
    <t>Área total de fôrma do TABULEIRO VÃO 03:</t>
  </si>
  <si>
    <t xml:space="preserve">TRECHO 02 - Considerando os dois bordos: Prancha 05/70 (4 por vão) </t>
  </si>
  <si>
    <t>TRECHO 01 - Considerando os dois bordos: Prancha 04/70 (4 por vão)</t>
  </si>
  <si>
    <t>Guarda-rodas (2 bordos)</t>
  </si>
  <si>
    <t>EXTRA</t>
  </si>
  <si>
    <t>JUNTA DE DILATAÇÃO EM ELASTÔMERO E PERFIL UT 80 LPEC - CONFORT - L = 80 MM E H = 90 MM - FORNECIMENTO E INSTALAÇÃO</t>
  </si>
  <si>
    <t>JUNTA DE DILATAÇÃO EM ELASTÔMERO E PERFIL UT 100 LPEC - CONFORT - L = 100 MM E H = 90 MM - FORNECIMENTO E INSTALAÇÃO</t>
  </si>
  <si>
    <t>Conforme Projeto Estrutural do Viaduto - DETALHE DO ENCONTRO E1 - FORMA - Junta - Série UT LPE CONFORT : UT 80 LPEC - L=160mm e Profundidade=70mm (Perfil); L=80mm e H=90mm (Sede da  junta) -  TRECHO 01 - Prancha: 12/70</t>
  </si>
  <si>
    <t>Conforme Projeto Estrutural do Viaduto - DETALHE DO APOIO 02 - FORMA - Junta - Série UT LPE CONFORT : UT 100 LPEC - L=180mm e Profundidade=70mm (Perfil); L=100mm e H=90mm (Sede da  junta) - TRECHO 02 - Prancha: 15/70</t>
  </si>
  <si>
    <t>Conforme Projeto Estrutural do Viaduto - DETALHE DO ENCONTRO E2 - FORMA - LÁBIOS POLIMÉRICOS - TRECHO 02 - Prancha: 13/70</t>
  </si>
  <si>
    <t>Conforme Projeto Estrutural do Viaduto - DETALHE DO ENCONTRO E2 - FORMA - Junta JEENE - Série VV : JJ2540VV  L=25mm e Profundidade=50mm com elastômero: policloropreno (Neoprene), EPDM, nitrílica, butil, etc. - TRECHO 02 - Prancha: 13/70</t>
  </si>
  <si>
    <t xml:space="preserve">Conforme Projeto Estrutural do Viaduto - DETALHES DO APOIOS 03 AO 07 - FORMA - Junta JEENE - Série VV : JJ5070VV  L=50mm e Profundidade=50mm com elastômero: policloropreno (Neoprene), EPDM, nitrílica, butil, etc. - Em apoios 03, 04, 05, 06 e 07 - TRECHO 02 - Prancha: 16/70 </t>
  </si>
  <si>
    <t xml:space="preserve">Comprimento total dos lábios poliméricos: </t>
  </si>
  <si>
    <t xml:space="preserve">Conforme Projeto Estrutural do Viaduto - DETALHES DOS APOIOS 03 AO 07 - FORMA - LÁBIOS POLIMÉRICOS - Em apoios 03, 04, 05, 06 e 07 - TRECHO 02 - Prancha: 16/70 </t>
  </si>
  <si>
    <t xml:space="preserve"> 1.6</t>
  </si>
  <si>
    <t xml:space="preserve"> 1.7</t>
  </si>
  <si>
    <t>Pilares: média Ø300cm</t>
  </si>
  <si>
    <t xml:space="preserve"> 1.8</t>
  </si>
  <si>
    <t>SBC</t>
  </si>
  <si>
    <t>CAMADA AMORTECEDORA COM PAPEL ALCATROADO (KRAFT)</t>
  </si>
  <si>
    <t>Área total do papelão alcatroado:</t>
  </si>
  <si>
    <t>Conforme Projeto Estrutural do Viaduto - DETALHE DO ENCONTRO E1 - FORMA - Para apoio da laje de transição - Prancha: 12/70</t>
  </si>
  <si>
    <t>Conforme Projeto Estrutural do Viaduto - DETALHE DO ENCONTRO E2 - FORMA - Para apoio da laje de transição - Prancha: 13/70</t>
  </si>
  <si>
    <t>Paredes Laterais 01 e 02 em Apoio 02: considerando H máx - Prancha: 15/70</t>
  </si>
  <si>
    <t>Paredes Laterias 01 e 02 em Apoios 03 e 04: considerando H máx - Prancha: 16/70</t>
  </si>
  <si>
    <t>Paredes Laterias 01 e 02 em Apoio 05, 06 e 07: considerando H máx - Prancha:16/70</t>
  </si>
  <si>
    <t xml:space="preserve"> Cortina E2- considerando H máx - Prancha: 13/70</t>
  </si>
  <si>
    <t xml:space="preserve"> Cortina E1- considerando H máx - Prancha: 08/70</t>
  </si>
  <si>
    <t>Ala 01: Lateral da laje de transição 01 / Encontro E1 - considerando H máx - Prancha: 08/70</t>
  </si>
  <si>
    <t>Paredes Laterais perpendiculares a Sapata do Encontro E2/Bloco 11 - considerando H média - Prancha: 13/70</t>
  </si>
  <si>
    <t xml:space="preserve">Viga Travessa - Encontro 01: Prancha:12/70 </t>
  </si>
  <si>
    <t>Viga Caixão - Externo</t>
  </si>
  <si>
    <t>Viga Caixão - Apoio - Interno</t>
  </si>
  <si>
    <t>Viga Caixão - Transversinas de vão</t>
  </si>
  <si>
    <t>Viga Caixão - Vão - Interno</t>
  </si>
  <si>
    <t>Calço A1 circular: Prancha 14/70</t>
  </si>
  <si>
    <t>Calço E1 retangular: Prancha 14/70</t>
  </si>
  <si>
    <t>Calço E1 retangular em P1: Prancha 14/70</t>
  </si>
  <si>
    <t>Calço A1 circular em P2: Prancha 14/70</t>
  </si>
  <si>
    <t>Calço C01</t>
  </si>
  <si>
    <t>Calço C02</t>
  </si>
  <si>
    <t>Calço C03</t>
  </si>
  <si>
    <t>Calço C04</t>
  </si>
  <si>
    <t>Calço C05</t>
  </si>
  <si>
    <t>Calço C01: (1/2)</t>
  </si>
  <si>
    <t>Calço C01: (2/2)</t>
  </si>
  <si>
    <t>Volume total de concreto nas vigas de Coroamento de 02 a 07 + calços:</t>
  </si>
  <si>
    <t>Conforme Projeto Estrutural do Viaduto - DETALHE DE APOIO 01 - VIGA DE TRAVAMENTO - TRECHO 01 - (50X150)cm - Pranchas: 14/70 e 42/70</t>
  </si>
  <si>
    <t>Calço E2</t>
  </si>
  <si>
    <t>20.24.01</t>
  </si>
  <si>
    <t xml:space="preserve">Volume total de pavimento rígido de concreto: </t>
  </si>
  <si>
    <t>Conforme Projeto Estrutural do Viaduto - PLANTA DO TABULEIRO E DETALHES - TRECHO 01 - Abertura para visita 80x80cm - Pranchas: 04/70 e 08/70</t>
  </si>
  <si>
    <t>Conforme Projeto Estrutural do Viaduto - Pintura anti-pichação em:</t>
  </si>
  <si>
    <t>Peso Total do Aço CA50/60 - TABULEIRO TRECHO 02:</t>
  </si>
  <si>
    <t>Peso Total Treliça - TR 12 645 - TABULEIRO TRECHO 02:</t>
  </si>
  <si>
    <t>Peso Total Treliça lajotas - TR 12 645 -  VÃOS 04 A 08:</t>
  </si>
  <si>
    <t>Peso Total Treliça lajotas - TR 12 645 -  VÃO 03:</t>
  </si>
  <si>
    <t>Conforme Projeto Estrutural do Viaduto - TRECHO 02 - DETALHE DAS PRÉ LAJES DO VÃO 3- FORMA - em RESUMO DE TELA P/ PRÉ-LAJES - Pranchas: 05/70 e 06/70</t>
  </si>
  <si>
    <t>Conforme Projeto Estrutural do Viaduto - TRECHO 02 - DETALHE DAS PRÉ LAJES DO VÃOS 04 À 08 - RESUMO DE TELA P/ PRÉ -LAJES - Pranchas: 05/70 e 07/70</t>
  </si>
  <si>
    <t>Entre lajes - espaço 3 vigas</t>
  </si>
  <si>
    <t xml:space="preserve">Conforme Projeto Estrutural do Viaduto - DETALHAMENTO LAJE CURVA - FORMA - TRECHO 01 - Pranchas: 08/70 e 13/70 </t>
  </si>
  <si>
    <t>Muro de Flexão Complementar</t>
  </si>
  <si>
    <t>Guarda-Rodas Pré-Moldado</t>
  </si>
  <si>
    <t>E-90 - CONTENÇÃO 2</t>
  </si>
  <si>
    <t>E-90 - CONTENÇÃO 3</t>
  </si>
  <si>
    <t>Volume total de concreto:</t>
  </si>
  <si>
    <t>Peso total da cordoalha:</t>
  </si>
  <si>
    <t>B1 4 - 4X</t>
  </si>
  <si>
    <t>B2 4 - 2X</t>
  </si>
  <si>
    <t>C1 4 - 104X</t>
  </si>
  <si>
    <t>C2 4 - 1X</t>
  </si>
  <si>
    <t>C3 2 - 19X</t>
  </si>
  <si>
    <t>C4 4 - 16X</t>
  </si>
  <si>
    <t>C5 4 - 1X</t>
  </si>
  <si>
    <t>D1 2 - 46X</t>
  </si>
  <si>
    <t>E1 4 - 2X</t>
  </si>
  <si>
    <t>F1 2 - 1X</t>
  </si>
  <si>
    <t>F2 2 - 2X</t>
  </si>
  <si>
    <t>F3 - 2X</t>
  </si>
  <si>
    <t>F4 - 18X</t>
  </si>
  <si>
    <t>G1 4 - 19X</t>
  </si>
  <si>
    <t>G2 6 - 1X</t>
  </si>
  <si>
    <t>H4 4 - 6X</t>
  </si>
  <si>
    <t>J1 4 - 1X</t>
  </si>
  <si>
    <t>M1 2 - 2X</t>
  </si>
  <si>
    <t>N1 4 - 1X</t>
  </si>
  <si>
    <t>O1 4 - 1X</t>
  </si>
  <si>
    <t>P1 4 - 1X</t>
  </si>
  <si>
    <t>H5 4 - 1X</t>
  </si>
  <si>
    <t>Peso total do Aço CA50/60 :</t>
  </si>
  <si>
    <t>Comprimento total do tubo:</t>
  </si>
  <si>
    <t>V. Corte (m3)</t>
  </si>
  <si>
    <t>V. Aterro (m3)</t>
  </si>
  <si>
    <t>Contenção 2A</t>
  </si>
  <si>
    <t>Contenções 2, 3 e 2A</t>
  </si>
  <si>
    <t>Volume total de aterro:</t>
  </si>
  <si>
    <t>Perimetro (m)</t>
  </si>
  <si>
    <t>Espessura (m)</t>
  </si>
  <si>
    <t>F3 2 - 2X</t>
  </si>
  <si>
    <t>F4 2- 18X</t>
  </si>
  <si>
    <t>Volume total de escamas de concreto - 2 a 5 ligações:</t>
  </si>
  <si>
    <t>Área total dos moldes para escamas de concreto:</t>
  </si>
  <si>
    <t>Volume total de escamas de concreto - 6 a 8 ligações:</t>
  </si>
  <si>
    <t>Área total da montagem das escamas de concreto:</t>
  </si>
  <si>
    <t>C4 5 - 16X</t>
  </si>
  <si>
    <t>G1 5 - 19X</t>
  </si>
  <si>
    <t>Contenção 02</t>
  </si>
  <si>
    <t>Contenção 03</t>
  </si>
  <si>
    <t>Conforme Projeto de Contenção 02, 2A e 03:</t>
  </si>
  <si>
    <t>Conforme Projeto de Contenção 02, 2A e 03 - Prancha: 08/09</t>
  </si>
  <si>
    <t>Conforme Projeto de Contenção 02, 2A e 03 - Prancha: 01/09</t>
  </si>
  <si>
    <t>Comprimento total de junta de dilatação:</t>
  </si>
  <si>
    <t>Quantidade de lançametos de vigas pré-moldadas:</t>
  </si>
  <si>
    <t xml:space="preserve"> 1.9</t>
  </si>
  <si>
    <t>TUBO PEAD PARA CORDOALHA - D = 20 MM - FORNECIMENTO E INSTALAÇÃO</t>
  </si>
  <si>
    <t xml:space="preserve"> 1.10</t>
  </si>
  <si>
    <t xml:space="preserve"> 1.5</t>
  </si>
  <si>
    <r>
      <t xml:space="preserve">Projeto: </t>
    </r>
    <r>
      <rPr>
        <sz val="12"/>
        <rFont val="Arial"/>
        <family val="2"/>
      </rPr>
      <t>ENTRONCAMENTO DA MG-030 x BR-356 – VIADUTO FERRADURA</t>
    </r>
  </si>
  <si>
    <t>Conforme Projeto de Terraplanagem FL02/12 e quadro de quantidades "HTC-PRJ-SVE001-8PE-TEPQ01-A01-230412"</t>
  </si>
  <si>
    <t>BDI=0,00%</t>
  </si>
  <si>
    <t>Hidrossemeadura</t>
  </si>
  <si>
    <t>DESTOCAMENTO E AFASTAMENTO DE REMANESCENTE ARBÓREO, INCLUSIVE TRANSPORTE COM RETIRADA DO MATERIAL DESTOCADO (EM CAÇAMBA)</t>
  </si>
  <si>
    <t>REMOÇÃO MANUAL DE VIDRO EM ESQUADRIAS, COM OU SEM REAPROVEITAMENTO, INCLUSIVE LIMPEZA DO ENCAIXE, AFASTAMENTO E EMPILHAMENTO, EXCLUSIVE TRANSPORTE E RETIRADA DO MATERIAL REMOVIDO NÃO REAPROVEITÁVEL</t>
  </si>
  <si>
    <t>PROTEÇÃO COLETIVA</t>
  </si>
  <si>
    <t>ED-9128</t>
  </si>
  <si>
    <t>LINHA DE VIDA HORIZONTAL PERMANENTE EM CABO DE AÇO GALVANIZADO PARA TRABALHOS EM COBERTURAS E TELHADOS, EXCLUSIVE PROJETO E ART</t>
  </si>
  <si>
    <t>ED-9176</t>
  </si>
  <si>
    <t>LINHA DE VIDA HORIZONTAL PROVISÓRIA EM CABO DE AÇO PARA CONSTRUÇÃO DE ESTRUTURAS, INCLUSIVE POSTE E PROLONGADOR, EXCLUSIVE PROJETO E ART</t>
  </si>
  <si>
    <t>ED-9126</t>
  </si>
  <si>
    <t>LINHA DE VIDA HORIZONTAL PROVISÓRIA EM CORDA PARA TRABALHOS EM COBERTURAS E TELHADOS</t>
  </si>
  <si>
    <t>PORTÃO DE GRADE EM BARRA REDONDA 1/2" E REQUADRO EM BARRA CHATA 1.1/4"X3/16", EXCLUSIVE CADEADO E PINTURA</t>
  </si>
  <si>
    <t>PORTÃO EM CHAPA DE AÇO, TIPO DIAMANTE, ESP. 1,20MM (MSG-18), COM REQUADRO EM CANTONEIRA DE AÇO 1.1/4¿X1/8¿, EXCLUSIVE CADEADO E PINTURA</t>
  </si>
  <si>
    <t>ED-7309</t>
  </si>
  <si>
    <t>FERROLHO EM AÇO GALVANIZADO, COMPRIMENTO DE 3", TIPO REDONDO, INCLUSIVE ACESSÓRIOS PARA FIXAÇÃO</t>
  </si>
  <si>
    <t>IMPERMEABILIZAÇÃO COM ARGAMASSA COM ADITIVO, TRAÇO 1:3 (CIMENTO E AREIA), ESP.25MM, COM PREPARO MECANIZADO</t>
  </si>
  <si>
    <t>IMPERMEABILIZAÇÃO COM ARGAMASSA POLIMÉRICA, INCLUSIVE PREPARO MANUAL DA ARGAMASSA</t>
  </si>
  <si>
    <t>IMPERMEABILIZAÇÃO POR CRISTALIZAÇÃO, APLICAÇÃO MANUAL, INCLUSIVE LIMPEZA DA SUPERFÍCIE E LAVAGEM COM HIDROJATEAMENTO</t>
  </si>
  <si>
    <t>IMPERMEABILIZAÇÃO COM EMULSÃO ASFÁLTICA, DUAS (2) DEMÃOS</t>
  </si>
  <si>
    <t>IMPERMEABILIZAÇÃO COM MANTA ASFÁLTICA ANTIRRAIZ, TIPO III, CLASSE A, ESP. 4MM, INCLUSIVE APLICAÇÃO DE PRIMER ASFÁLTICO</t>
  </si>
  <si>
    <t>IMPERMEABILIZAÇÃO COM MANTA ASFÁLTICA, TIPO III, CLASSE A, ESP. 4MM, INCLUSIVE APLICAÇÃO DE PRIMER ASFÁLTICO</t>
  </si>
  <si>
    <t>APICOAMENTO MANUAL DE PISO CIMENTADO, INCLUSIVE LIMPEZA DA SUPERFÍCIE</t>
  </si>
  <si>
    <t>CONTRAPISO DESEMPENADO COM ARGAMASSA, TRAÇO 1:3 (CIMENTO E AREIA), ESP. 20MM, INCLUSIVE ARGAMASSA COM PREPARO MECANIZADO</t>
  </si>
  <si>
    <t>CONTRAPISO DESEMPENADO COM ARGAMASSA, TRAÇO 1:3 (CIMENTO E AREIA), ESP. 25MM, INCLUSIVE ARGAMASSA COM PREPARO MECANIZADO</t>
  </si>
  <si>
    <t>CONTRAPISO DESEMPENADO COM ARGAMASSA, TRAÇO 1:3 (CIMENTO E AREIA), ESP. 30MM, INCLUSIVE ARGAMASSA COM PREPARO MECANIZADO</t>
  </si>
  <si>
    <t>CONTRAPISO DESEMPENADO COM ARGAMASSA, TRAÇO 1:3 (CIMENTO E AREIA), ESP. 50MM, INCLUSIVE ARGAMASSA COM PREPARO MECANIZADO</t>
  </si>
  <si>
    <t>REVESTIMENTO COM ARDÓSIA APLICADO EM PISO (20X20)CM, ESP. 1CM, ACABAMENTO NATURAL, ASSENTAMENTO COM ARGAMASSA INDUSTRIALIZADA, INCLUSIVE REJUNTAMENTO</t>
  </si>
  <si>
    <t>REVESTIMENTO COM ARDÓSIA APLICADO EM PISO (30X30)CM, ESP. 1CM, ACABAMENTO NATURAL, ASSENTAMENTO COM ARGAMASSA INDUSTRIALIZADA, INCLUSIVE REJUNTAMENTO</t>
  </si>
  <si>
    <t>REVESTIMENTO COM ARDÓSIA APLICADO EM PISO (40X40)CM, ESP. 1CM, ACABAMENTO NATURAL, ASSENTAMENTO COM ARGAMASSA INDUSTRIALIZADA, INCLUSIVE REJUNTAMENTO</t>
  </si>
  <si>
    <t>REVESTIMENTO COM CERÂMICA APLICADO EM PISO, ACABAMENTO ESMALTADO, AMBIENTE INTERNO, PADRÃO COMERCIAL, DIMENSÃO DA PEÇA (10X10)CM, PEI IV, ASSENTAMENTO COM ARGAMASSA INDUSTRIALIZADA, INCLUSIVE REJUNTAMENTO</t>
  </si>
  <si>
    <t>REVESTIMENTO COM CERÂMICA APLICADO EM PISO, ACABAMENTO ESMALTADO, AMBIENTE INTERNO, PADRÃO COMERCIAL, DIMENSÃO DA PEÇA (10X20)CM, PEI IV, ASSENTAMENTO COM ARGAMASSA INDUSTRIALIZADA, INCLUSIVE REJUNTAMENTO</t>
  </si>
  <si>
    <t>REVESTIMENTO COM PORCELANATO APLICADO EM PISO, ACABAMENTO ESMALTADO ACETINADO, AMBIENTE INTERNO/EXTERNO, PADRÃO EXTRA, BORDA RETIFICADA, DIMENSÃO DA PEÇA (45X45)CM, ASSENTAMENTO COM ARGAMASSA INDUSTRIALIZADA, INCLUSIVE REJUNTAMENTO</t>
  </si>
  <si>
    <t>REVESTIMENTO COM PORCELANATO APLICADO EM PISO, ACABAMENTO POLÍDO, AMBIENTE INTERNO, PADRÃO EXTRA, BORDA RETIFICADA, DIMENSÃO DA PEÇA (60X60)CM, ASSENTAMENTO COM ARGAMASSA INDUSTRIALIZADA, INCLUSIVE REJUNTAMENTO</t>
  </si>
  <si>
    <t>REVESTIMENTO COM LADRILHO HIDRÁULICO APLICADO EM PISO (20X20)CM COM JUNTA SECA, COM DUAS (2) CORES, ASSENTAMENTO COM ARGAMASSA INDUSTRIALIZADA</t>
  </si>
  <si>
    <t>REVESTIMENTO COM LADRILHO HIDRÁULICO APLICADO EM PISO (20X20)CM COM JUNTA SECA, COM UMA (1) COR, ASSENTAMENTO COM ARGAMASSA INDUSTRIALIZADA</t>
  </si>
  <si>
    <t>REVESTIMENTO COM LADRILHO HIDRÁULICO APLICADO EM PISO (20X20)CM COM JUNTA SECA, NA COR NATURAL, ASSENTAMENTO COM ARGAMASSA INDUSTRIALIZADA</t>
  </si>
  <si>
    <t>REVESTIMENTO COM LADRILHO HIDRÁULICO APLICADO EM PISO (25X25)CM COM JUNTA SECA, COM DUAS (2) CORES, ASSENTAMENTO COM ARGAMASSA INDUSTRIALIZADA</t>
  </si>
  <si>
    <t>REVESTIMENTO COM LADRILHO HIDRÁULICO APLICADO EM PISO (25X25)CM COM JUNTA SECA, COM UMA (1) COR, ASSENTAMENTO COM ARGAMASSA INDUSTRIALIZADA</t>
  </si>
  <si>
    <t>REVESTIMENTO COM LADRILHO HIDRÁULICO APLICADO EM PISO (25X25)CM COM JUNTA SECA, NA COR NATURAL, ASSENTAMENTO COM ARGAMASSA INDUSTRIALIZADA</t>
  </si>
  <si>
    <t>ED-7414</t>
  </si>
  <si>
    <t>APLICAÇÃO DE REJUNTE EPÓXI PARA REVESTIMENTOS DE PAREDE/PISO COM JUNTAS DE ATÉ 5MM DE ESPESSURA</t>
  </si>
  <si>
    <t>PISO VINÍLICO EM PLACA SEMI-FLEXÍVEL, TIPO COMERCIAL, ESP. 2MM, INCLUSIVE LIXAMENTO E PREPARAÇÃO DA SUPERFÍCIE PARA ASSENTAMENTO E FIXAÇÃO COM COLA</t>
  </si>
  <si>
    <t>ED-5102</t>
  </si>
  <si>
    <t>PISO VINÍLICO EM RÉGUAS, TIPO COMERCIAL, ESP. 2MM, INCLUSIVE LIXAMENTO E PREPARAÇÃO DA SUPERFÍCIE PARA ASSENTAMENTO E FIXAÇÃO COM COLA</t>
  </si>
  <si>
    <t>APLICAÇÃO DE VERNIZ, COM ACABAMENTO BRILHANTE, EM PISO DE MADEIRA, TIPO ASSOALHO/TÁBUA CORRIDA, DUAS (2) DEMÃOS, INCLUSIVE RASPAGEM E CALAFETAÇÃO</t>
  </si>
  <si>
    <t>ED-8058</t>
  </si>
  <si>
    <t>ASSOALHO/TÁBUA CORRIDA EM MADEIRA DE LEI, LARGURA DE 10CM, INCLUSIVE ASSENTAMENTO COM COLA, EXCLUSIVE APLICAÇÃO DE VERNIZ EM PISO DE MADEIRA</t>
  </si>
  <si>
    <t>ED-9016</t>
  </si>
  <si>
    <t>ASSOALHO/TÁBUA CORRIDA EM MADEIRA DE LEI, LARGURA DE 10CM, INCLUSIVE ASSENTAMENTO COM PREGOS, EXCLUSIVE BARROTE</t>
  </si>
  <si>
    <t>ED-9017</t>
  </si>
  <si>
    <t>BARROTEAMENTO PARA PISO DE MADEIRA, COM PEÇAS DE (6x15)CM ESPAÇADAS A CADA 60CM, EXCLUSIVE PISO/ASSOALHO</t>
  </si>
  <si>
    <t>CALAFETAÇÃO DE PISO DE MADEIRA, TIPO ASSOALHO/TÁBUA CORRIDA, LARGURA DE 10CM, EXCLUSIVE APLICAÇÃO DE VERNIZ/RESINA</t>
  </si>
  <si>
    <t>CALAFETAÇÃO DE PISO DE TACÃO DE MADEIRA (10X40)CM, EXCLUSIVE APLICAÇÃO DE VERNIZ/RESINA</t>
  </si>
  <si>
    <t>CALAFETAÇÃO DE PISO DE TACO DE MADEIRA (7X21)CM, EXCLUSIVE APLICAÇÃO DE VERNIZ/RESINA</t>
  </si>
  <si>
    <t>TACÃO DE MADEIRA IPÊ EXTRA, DIMENSÃO (10X40)CM, INCLUSIVE ASSENTAMENTO COM COLA</t>
  </si>
  <si>
    <t>TACO DE MADEIRA IPÊ EXTRA, DIMENSÃO (7X21)CM, INCLUSIVE ASSENTAMENTO COM COLA</t>
  </si>
  <si>
    <t>PISO CIMENTADO COM ARGAMASSA, TRAÇO 1:3 (CIMENTO E AREIA), COM ADITIVO IMPERMEABILIZANTE, ESP. 25MM, INCLUSIVE ACABAMENTO DESEMPENADO E FELTRADO</t>
  </si>
  <si>
    <t>PISO CIMENTADO COM ARGAMASSA, TRAÇO 1:3 (CIMENTO E AREIA), ESP. 25MM, ACABAMENTO DESEMPENADO E FELTRADO, MODULAÇÃO DE (100X100)CM, INCLUSIVE JUNTA PLÁSTICA</t>
  </si>
  <si>
    <t>PISO CIMENTADO COM ARGAMASSA, TRAÇO 1:3 (CIMENTO E AREIA), ESP. 25MM, ACABAMENTO DESEMPENADO E FELTRADO, MODULAÇÃO DE (200X200)CM, INCLUSIVE JUNTA PLÁSTICA</t>
  </si>
  <si>
    <t>PISO CIMENTADO COM ARGAMASSA, TRAÇO 1:3 (CIMENTO E AREIA), ESP. 25MM, ACABAMETNO DESEMPENADO E FELTRADO, MODULAÇÃO DE (60X60)CM, INCLUSIVE JUNTA PLÁSTICA</t>
  </si>
  <si>
    <t>PISO CIMENTADO COM ARGAMASSA, TRAÇO 1:3 (CIMENTO E AREIA), ESP. 30MM, ACABAMENTO DESEMPENADO E FELTRADO, MODULAÇÃO DE (100X100)CM, INCLUSIVE JUNTA PLÁSTICA</t>
  </si>
  <si>
    <t>PISO CIMENTADO COM ARGAMASSA, TRAÇO 1:3 (CIMENTO E AREIA), ESP. 30MM, ACABAMENTO DESEMPENADO E FELTRADO, MODULAÇÃO DE (200X200)CM, INCLUSIVE JUNTA PLÁSTICA</t>
  </si>
  <si>
    <t>PISO CIMENTADO COM ARGAMASSA, TRAÇO 1:3 (CIMENTO E AREIA), ESP. 30MM, ACABAMENTO DESEMPENADO E FELTRADO, MODULAÇÃO DE (60X60)CM, INCLUSIVE JUNTA PLÁSTICA</t>
  </si>
  <si>
    <t>PISO CIMENTADO COM ARGAMASSA, TRAÇO 1:3 (CIMENTO E AREIA), ESP. 50MM, ACABAMENTO DESEMPENADO E FELTRADO, MODULAÇÃO DE (100X100)CM, INCLUSIVE JUNTA PLÁSTICA</t>
  </si>
  <si>
    <t>PISO CIMENTADO COM PIGMENTAÇÃO COLORIDA, DESEMPENADO E FELTRADO COM ARGAMASSA SEM JUNTA DE DILATAÇÃO, TRAÇO 1:3 (CIMENTO E AREIA), ESP. 30MM, INCLUSIVE ACABAMENTO DESEMPENADO E FELTRADO</t>
  </si>
  <si>
    <t>PISO CIMENTADO NATADO COM ARGAMASSA, ACABAMENTO QUEIMADO, TRAÇO 1:3 (CIMENTO E AREIA), ESP. 20MM, SEM JUNTA DE DILATAÇÃO</t>
  </si>
  <si>
    <t xml:space="preserve">PISO CIMENTADO NATADO COM ARGAMASSA, ACABAMENTO QUEIMADO, TRAÇO 1:3 (CIMENTO E AREIA), ESP. 25MM, MODULAÇÃO DE (100X100)CM, INCLUSIVE JUNTA PLÁSTICA </t>
  </si>
  <si>
    <t xml:space="preserve">PISO CIMENTADO NATADO COM ARGAMASSA, ACABAMENTO QUEIMADO, TRAÇO 1:3 (CIMENTO E AREIA), ESP. 25MM, MODULAÇÃO DE (200X200)CM, INCLUSIVE JUNTA PLÁSTICA </t>
  </si>
  <si>
    <t xml:space="preserve">PISO CIMENTADO NATADO COM ARGAMASSA, ACABAMENTO QUEIMADO, TRAÇO 1:3 (CIMENTO E AREIA), ESP. 25MM, MODULAÇÃO DE (60X60)CM, INCLUSIVE JUNTA PLÁSTICA </t>
  </si>
  <si>
    <t>PISO CIMENTADO NATADO COM ARGAMASSA, ACABAMENTO QUEIMADO, TRAÇO 1:3 (CIMENTO E AREIA), ESP. 25MM, SEM JUNTA DE DILATAÇÃO</t>
  </si>
  <si>
    <t xml:space="preserve">PISO CIMENTADO NATADO COM ARGAMASSA, ACABAMENTO QUEIMADO, TRAÇO 1:3 (CIMENTO E AREIA), ESP. 30MM, MODULAÇÃO DE (100X100)CM, INCLUSIVE JUNTA PLÁSTICA </t>
  </si>
  <si>
    <t xml:space="preserve">PISO CIMENTADO NATADO COM ARGAMASSA, ACABAMENTO QUEIMADO, TRAÇO 1:3 (CIMENTO E AREIA), ESP. 30MM, MODULAÇÃO DE (200X200)CM, INCLUSIVE JUNTA PLÁSTICA </t>
  </si>
  <si>
    <t xml:space="preserve">PISO CIMENTADO NATADO COM ARGAMASSA, ACABAMENTO QUEIMADO, TRAÇO 1:3 (CIMENTO E AREIA), ESP. 30MM, MODULAÇÃO DE (60X60)CM, INCLUSIVE JUNTA PLÁSTICA </t>
  </si>
  <si>
    <t>PISO CIMENTADO NATADO COM ARGAMASSA, ACABAMENTO QUEIMADO, TRAÇO 1:3 (CIMENTO E AREIA), ESP. 30MM, SEM JUNTA DE DILATAÇÃO</t>
  </si>
  <si>
    <t xml:space="preserve">PISO CIMENTADO NATADO COM ARGAMASSA, ACABAMENTO QUEIMADO, TRAÇO 1:3 (CIMENTO E AREIA), ESP. 50MM, MODULAÇÃO DE (60X60)CM, INCLUSIVE JUNTA PLÁSTICA </t>
  </si>
  <si>
    <t>PISO CIMENTADO NATADO COM ARGAMASSA, ACABAMENTO QUEIMADO, TRAÇO 1:3 (CIMENTO E AREIA), ESP. 50MM, SEM JUNTA DE DILATAÇÃO</t>
  </si>
  <si>
    <t>LIMPEZA E POLIMENTO DE PISO GRANILITE/MARMORITE, EXCLUSIVE APLICAÇÃO DE RESINA</t>
  </si>
  <si>
    <t>PISO EM GRANILITE/MARMORITE, ESP. 8MM, ACABAMENTO LAVADO TIPO FULGET, COR NATURAL, MODULAÇÃO DE (1X1)M, INCLUSO JUNTA PLÁSTICA</t>
  </si>
  <si>
    <t>PISO EM GRANILITE/MARMORITE, ESP. 8MM, ACABAMENTO LAVADO TIPO FULGET, COR VERMELHA, MODULAÇÃO DE (1X1)M, INCLUSO JUNTA PLÁSTICA</t>
  </si>
  <si>
    <t>PISO EM GRANILITE/MARMORITE, ESP. 8MM, ACABAMENTO POLIDO, COR BRANCA, MODULAÇÃO DE (1X1)M, INCLUSIVE JUNTA ALUMÍNIO, RESINA E POLIMENTO MECANIZADO</t>
  </si>
  <si>
    <t>PISO EM GRANILITE/MARMORITE, ESP. 8MM, ACABAMENTO POLIDO, COR BRANCA, MODULAÇÃO DE (1X1)M, INCLUSIVE JUNTA PLÁSTICA, RESINA E POLIMENTO MECANIZADO</t>
  </si>
  <si>
    <t>PISO EM GRANILITE/MARMORITE, ESP. 8MM, ACABAMENTO POLIDO, COR CINZA, MODULAÇÃO DE (1X1)M, INCLUSIVE JUNTA ALUMÍNIO, RESINA E POLIMENTO MECANIZADO</t>
  </si>
  <si>
    <t>PISO EM GRANILITE/MARMORITE, ESP. 8MM, ACABAMENTO POLIDO, COR CINZA, MODULAÇÃO DE (1X1)M, INCLUSIVE JUNTA PLÁSTICA, RESINA E POLIMENTO MECANIZADO</t>
  </si>
  <si>
    <t>PISO EM CONCRETO PREPARADO EM OBRA COM BETONEIRA COM FCK DE 10MPA, SEM ARMAÇÃO, ACABAMENTO RÚSTICO, ESP. 5CM, INCLUSIVE FORNECIMENTO, LANÇAMENTO, ADENSAMENTO, SARRAFEAMENTO, EXCLUSIVE JUNTA DE DILATAÇÃO</t>
  </si>
  <si>
    <t>PISO EM CONCRETO PREPARADO EM OBRA COM BETONEIRA COM FCK DE 13,5MPA, SEM ARMAÇÃO, ACABAMENTO RÚSTICO, ESP. 8CM, INCLUSIVE FORNECIMENTO, LANÇAMENTO, ADENSAMENTO, SARRAFEAMENTO, EXCLUSIVE JUNTA DE DILATAÇÃO</t>
  </si>
  <si>
    <t>PISO EM CONCRETO PREPARADO EM OBRA COM FCK DE 20MPA, COM FIBRA DE AÇO, CONSUMO 25KG/M3, EXCLUSIVE ARMAÇÃO, INCLUSIVE ACABAMENTO SARRAFEADO</t>
  </si>
  <si>
    <t>PISO EM CONCRETO USINADO CONVENCIONAL COM DE FCK 15MPA, COM TELA SOLDADA NERVURADA TIPO Q-138, ACABAMENTO POLÍDO EM NÍVEL ZERO, ESP. 10CM, INCLUSIVE FORNECIMENTO, LANÇAMENTO, ADENSAMENTO, EXCLUSIVE JUNTA DE DILATAÇÃO</t>
  </si>
  <si>
    <t>PISO EM CONCRETO USINADO CONVENCIONAL COM DE FCK 15MPA, COM TELA SOLDADA NERVURADA TIPO Q-138, ACABAMENTO POLÍDO EM NÍVEL ZERO, ESP. 12CM, INCLUSIVE FORNECIMENTO, LANÇAMENTO, ADENSAMENTO, EXCLUSIVE JUNTA DE DILATAÇÃO</t>
  </si>
  <si>
    <t>PISO EM CONCRETO USINADO CONVENCIONAL COM DE FCK 15MPA, COM TELA SOLDADA NERVURADA TIPO Q-61, ACABAMENTO POLIDO EM NÍVEL ZERO, ESP. 5CM, INCLUSIVE FORNECIMENTO, LANÇAMENTO, ADENSAMENTO, EXCLUSIVE JUNTA DE DILATAÇÃO</t>
  </si>
  <si>
    <t>PISO EM CONCRETO USINADO CONVENCIONAL COM DE FCK 15MPA, SEM ARMAÇÃO, ACABAMENTO RÚSTICO, ESP. 5CM, INCLUSIVE FORNECIMENTO, LANÇAMENTO, ADENSAMENTO, SARRAFEAMENTO, EXCLUSIVE JUNTA DE DILATAÇÃO</t>
  </si>
  <si>
    <t>PISO EM CONCRETO USINADO CONVENCIONAL COM DE FCK 30MPA, COM AÇO CA-50 DIÂMETRO 6,3MM MALHA 10X10CM, ACABAMENTO RÚSTICO, ESP. 15CM, INCLUSIVE FORNECIMENTO, LANÇAMENTO, ADENSAMENTO, EXCLUSIVE JUNTA DE DILATAÇÃO</t>
  </si>
  <si>
    <t>LAJE DE TRANSIÇÃO EM CONCRETO PREPARADO EM OBRA COM BETONEIRA COM FCK DE 10MPA, ESP. 5CM, EXCLUSIVE ARMAÇÃO, INCLUSIVE ACABAMENTO SARRAFEADO</t>
  </si>
  <si>
    <t>LAJE DE TRANSIÇÃO EM CONCRETO PREPARADO EM OBRA COM BETONEIRA COM FCK DE 10MPA, ESP. 6CM, EXCLUSIVE ARMAÇÃO, INCLUSIVE ACABAMENTO SARRAFEADO</t>
  </si>
  <si>
    <t>LAJE DE TRANSIÇÃO EM CONCRETO PREPARADO EM OBRA COM BETONEIRA COM FCK DE 10MPA, ESP. 8CM, EXCLUSIVE ARMAÇÃO, INCLUSIVE ACABAMENTO SARRAFEADO</t>
  </si>
  <si>
    <t>LAJE DE TRANSIÇÃO EM CONCRETO USINADO AUTO-ADENSÁVEL COM FCK DE 15MPA, ESP. 11CM, INCLUSIVE TELA DE AÇO CA-60 SOLDADA TIPO Q-61 E POLIMENTO MECANIZADO DE SUPERFÍCIE EM CONCRETO</t>
  </si>
  <si>
    <t>LAJE DE TRANSIÇÃO EM CONCRETO USINADO AUTO-ADENSÁVEL COM FCK DE 15MPA, ESP. 12CM, INCLUSIVE TELA DE AÇO CA-60 SOLDADA TIPO Q-61 E POLIMENTO MECANIZADO DE SUPERFÍCIE EM CONCRETO</t>
  </si>
  <si>
    <t>LAJE DE TRANSIÇÃO EM CONCRETO USINADO AUTO-ADENSÁVEL COM FCK DE 15MPA, ESP. 8CM, INCLUSIVE TELA DE AÇO CA-60 SOLDADA TIPO Q-61 E POLIMENTO MECANIZADO DE SUPERFÍCIE EM CONCRETO</t>
  </si>
  <si>
    <t>LAJE DE TRANSIÇÃO EM CONCRETO USINADO AUTO-ADENSÁVEL COM FCK DE 15MPA, ESP. 9CM, INCLUSIVE TELA DE AÇO CA-60 SOLDADA TIPO Q-61 E POLIMENTO MECANIZADO DE SUPERFÍCIE EM CONCRETO</t>
  </si>
  <si>
    <t>LAJE DE TRANSIÇÃO EM CONCRETO USINADO AUTO-ADENSÁVEL COM FCK DE 18MPA, ESP. 10CM, INCLUSIVE TELA DE AÇO CA-60 SOLDADA TIPO Q-61 E POLIMENTO MECANIZADO DE SUPERFÍCIE EM CONCRETO</t>
  </si>
  <si>
    <t>LAJE DE TRANSIÇÃO EM CONCRETO USINADO AUTO-ADENSÁVEL COM FCK DE 18MPA, ESP. 12CM, INCLUSIVE TELA DE AÇO CA-60 SOLDADA TIPO Q-61 E POLIMENTO MECANIZADO DE SUPERFÍCIE EM CONCRETO</t>
  </si>
  <si>
    <t>LAJE DE TRANSIÇÃO EM CONCRETO USINADO AUTO-ADENSÁVEL COM FCK DE 18MPA, ESP. 8CM, INCLUSIVE TELA DE AÇO CA-60 SOLDADA TIPO Q-61 E POLIMENTO MECANIZADO DE SUPERFÍCIE EM CONCRETO</t>
  </si>
  <si>
    <t>LAJE DE TRANSIÇÃO EM CONCRETO USINADO AUTO-ADENSÁVEL COM FCK DE 20MPA, ESP. 8CM, INCLUSIVE TELA DE AÇO CA-60 SOLDADA TIPO Q-61 E POLIMENTO MECANIZADO DE SUPERFÍCIE EM CONCRETO</t>
  </si>
  <si>
    <t>LAJE DE TRANSIÇÃO EM CONCRETO USINADO CONVENCIONAL COM FCK DE 15MPA, ESP. 10CM, INCLUSIVE TELA DE AÇO CA-60 SOLDADA TIPO Q-61 E POLIMENTO MECANIZADO DE SUPERFÍCIE EM CONCRETO</t>
  </si>
  <si>
    <t>PISO COM TIJOLO CERÂMICO MACIÇO PRENSADO, ASSENTAMENTO COM ARGAMASSA SECA, TRAÇO 1:4 (CIMENTO E AREIA), INCLUSIVE REJUNTAMENTO COM ARGAMASSA SECA DE TRAÇO 1:4 (CIMENTO E AREIA)</t>
  </si>
  <si>
    <t>PISO INDUSTRIAL COM ARGAMASSA DE ALTA RESISTÊNCIA, COR BRANCA, ESP. 8MM, ACABAMENTO POLIDO, MODULAÇÃO DE (1X1)M, INCLUSIVE JUNTA PLÁSTICA E POLIMENTO MECANIZADO, EXCLUSIVE RESINA</t>
  </si>
  <si>
    <t>PISO INDUSTRIAL COM ARGAMASSA DE ALTA RESISTÊNCIA, COR CINZA, ESP. 8MM, ACABAMENTO POLIDO, MODULAÇÃO DE (1X1)M, INCLUSIVE JUNTA PLÁSTICA E POLIMENTO MECANIZADO, EXCLUSIVE RESINA</t>
  </si>
  <si>
    <t>PISO PODOTÁTIL DE BORRACHA, ALERTA OU DIRECIONAL, ESP. 12MM, COLORIDA, INCLUSIVE ASSENTAMENTO COM ARGAMASSA, TRAÇO 1:4 (CIMENTO E AREIA), COM PREPARO MECANIZADO</t>
  </si>
  <si>
    <t>PISO PODOTÁTIL DE CONCRETO, ALERTA OU DIRECIONAL, APLICADO EM PISO (20X20)CM COM JUNTA SECA, COR VERMELHO/AMARELO, INCLUSIVE ASSENTAMENTO COM ARGAMASSA INDUSTRIALIZADA</t>
  </si>
  <si>
    <t>PISO PODOTÁTIL DE CONCRETO, ALERTA OU DIRECIONAL, APLICADO EM PISO (40X40)CM COM JUNTA SECA, COR VERMELHO/AMARELO, INCLUSIVE ASSENTAMENTO COM ARGAMASSA INDUSTRIALIZADA</t>
  </si>
  <si>
    <t>PISO DE PLACA DE BORRACHA PASTILHADO/MOEDA, DIMENSÃO DE (50X50)CM, ASSENTAMENTO COM COLA DE CONTATO, INCLUSIVE FORNECIMENTO E INSTALAÇÃO</t>
  </si>
  <si>
    <t>APLICAÇÃO DE SELANTE, MASTIQUE ELÁSTICO, EM JUNTA DE DILAÇÃO, DIMENSÃO (20X10)MM, FATOR DE FORMA 1:2, EXCLUSIVE DELIMITADOR DE PROFUNDIDADE</t>
  </si>
  <si>
    <t>APLICAÇÃO DE FAIXA/FITA ADESIVA ANTIDERRAPANTE, LARGURA DE 50MM, EM DEGRAUS DE ESCADA, INCLUSIVE FORNECIMENTO</t>
  </si>
  <si>
    <t>DEGRAU EM PEDRA ARDÓSIA, COM LARGURA DE 30CM, ESP. 20MM, ASSENTADO COM ARGAMASSA, TRAÇO 1:4 (CIMENTO E AREIA), COM PREPARO MECANIZADO, INCLUSIVE ESPELHO PARA DEGRAU, ESP. 15MM, COM ALTURA DE 20CM</t>
  </si>
  <si>
    <t>FAIXA/FRISO ANTIDERRAPANTE EM PEDRA, COM LARGURA DE 50MM, EM DEGRAU DE ESCADA OU PATAMAR, COM EXECUÇÃO MECANIZADA</t>
  </si>
  <si>
    <t>SÓCULO COM ENCHIMENTO EM TIJOLOS MACIÇOS, ALTURA DE 10CM À 12CM, INCLUSIVE ACABAMENTO EM REVESTIMENTO DE ARGAMASSA, ESP. 20MM, COM APLICAÇÃO MANUAL</t>
  </si>
  <si>
    <t>RODAPÉ DE ARDÓSIA, ESP. 7MM, ALTURA DE 5CM, ACABAMENTO NATURAL, ASSENTAMENTO COM ARGAMASSA INDUSTRIALIZADA, INCLUSIVE REJUNTAMENTO</t>
  </si>
  <si>
    <t>RODAPÉ DE ARDÓSIA, ESP. 7MM, ALTURA DE 7CM, ACABAMENTO NATURAL, ASSENTAMENTO COM ARGAMASSA INDUSTRIALIZADA, INCLUSIVE REJUNTAMENTO</t>
  </si>
  <si>
    <t>RODAPÉ EM GRANILITE/MARMORITE, ACABAMENTO POLIDO, COR BRANCA, ALTURA DE 10CM, INCLUSIVE POLIMENTO</t>
  </si>
  <si>
    <t>RODAPÉ EM GRANILITE/MARMORITE, ACABAMENTO POLIDO, COR BRANCA, ALTURA DE 5CM, INCLUSIVE POLIMENTO</t>
  </si>
  <si>
    <t>RODAPÉ EM GRANILITE/MARMORITE, ACABAMENTO POLIDO, COR BRANCA, ALTURA DE 7CM, INCLUSIVE POLIMENTO</t>
  </si>
  <si>
    <t>RODAPÉ EM GRANILITE/MARMORITE, ACABAMENTO POLIDO, COR CINZA, ALTURA DE 10CM, INCLUSIVE POLIMENTO</t>
  </si>
  <si>
    <t>RODAPÉ EM GRANILITE/MARMORITE, ACABAMENTO POLIDO, COR CINZA, ALTURA DE 5CM, INCLUSIVE POLIMENTO</t>
  </si>
  <si>
    <t>RODAPÉ EM GRANILITE/MARMORITE, ACABAMENTO POLIDO, COR CINZA, ALTURA DE 7CM, INCLUSIVE POLIMENTO</t>
  </si>
  <si>
    <t>RODAPÉ DE GRANITO, NA COR CINZA ANDORINHA, ESP. 2CM, ALTURA DE 10CM, ACABAMENTO POLIDO, ASSENTAMENTO COM ARGAMASSA INDUSTRIALIZADA, INCLUSIVE REJUNTAMENTO</t>
  </si>
  <si>
    <t>RODAPÉ DE GRANITO, NA COR CINZA ANDORINHA, ESP. 2CM, ALTURA DE 5CM, ACABAMENTO POLIDO, ASSENTAMENTO COM ARGAMASSA INDUSTRIALIZADA, INCLUSIVE REJUNTAMENTO</t>
  </si>
  <si>
    <t>RODAPÉ DE GRANITO, NA COR CINZA ANDORINHA, ESP. 2CM, ALTURA DE 7CM, ACABAMENTO POLIDO, ASSENTAMENTO COM ARGAMASSA INDUSTRIALIZADA, INCLUSIVE REJUNTAMENTO</t>
  </si>
  <si>
    <t>RODAPÉ DE MÁRMORE, NA COR BRANCO COMUM, ESP. 2CM, ALTURA DE 10CM, ACABAMENTO POLIDO, ASSENTAMENTO COM ARGAMASSA INDUSTRIALIZADA, INCLUSIVE REJUNTAMENTO</t>
  </si>
  <si>
    <t>RODAPÉ DE MÁRMORE, NA COR BRANCO COMUM, ESP. 2CM, ALTURA DE 5CM, ACABAMENTO POLIDO, ASSENTAMENTO COM ARGAMASSA INDUSTRIALIZADA, INCLUSIVE REJUNTAMENTO</t>
  </si>
  <si>
    <t>RODAPÉ DE MÁRMORE, NA COR BRANCO COMUM, ESP. 2CM, ALTURA DE 7CM, ACABAMENTO POLIDO, ASSENTAMENTO COM ARGAMASSA INDUSTRIALIZADA, INCLUSIVE REJUNTAMENTO</t>
  </si>
  <si>
    <t>RODAPÉ EM MADEIRA DE LEI, COM ACABAMENTO APARELHADO E CANTO BOLEADO, ALTURA DE 7CM, ESP. 2CM, INCLUSIVE FIXAÇÃO</t>
  </si>
  <si>
    <t>ED-6254</t>
  </si>
  <si>
    <t>RODAPÉ EM POLIESTIRENO, ALTURA 7CM, ASSENTADO COM COLA, INCLUSIVE CALAFETAÇÃO COM SILICONE</t>
  </si>
  <si>
    <t>RODAPÉ COM ARGAMASSA, TRAÇO 1:3 (CIMENTO E AREIA), ESP. 2CM, ALTURA DE 10CM, INCLUSIVE ACABAMENTO DESEMPENADO/ALISADO COM COLHER DE PEDREIRO</t>
  </si>
  <si>
    <t>RODAPÉ COM ARGAMASSA, TRAÇO 1:3 (CIMENTO E AREIA), ESP. 2CM, ALTURA DE 5CM, INCLUSIVE ACABAMENTO DESEMPENADO/ALISADO COM COLHER DE PEDREIRO</t>
  </si>
  <si>
    <t>RODAPÉ COM ARGAMASSA, TRAÇO 1:3 (CIMENTO E AREIA), ESP. 2CM, ALTURA DE 7CM, INCLUSIVE ACABAMENTO DESEMPENADO/ALISADO COM COLHER DE PEDREIRO</t>
  </si>
  <si>
    <t>RODAPÉ COM ARGAMASSA DE ALTA RESISTÊNCIA INDUSTRIAL, ACABAMENTO POLIDO, COR CINZA, ALTURA DE 5CM, INCLUSIVE POLIMENTO</t>
  </si>
  <si>
    <t>RODAPÉ COM ARGAMASSA DE ALTA RESISTÊNCIA INDUSTRIAL, ACABAMENTO POLIDO, COR CINZA, ALTURA DE 7CM, INCLUSIVE POLIMENTO</t>
  </si>
  <si>
    <t>PEITORIL DE ARDÓSIA COM PINGADEIRA, ESP. 2CM, ACABAMENTO NATURAL, ASSENTAMENTO COM ARGAMASSA INDUSTRIALIZADA, INCLUSIVE REJUNTAMENTO</t>
  </si>
  <si>
    <t>PEITORIL DE GRANITO, NA COR CINZA ANDORINHA, COM PINGADEIRA, ESP. 2CM, ACABAMENTO POLIDO, ASSENTAMENTO COM ARGAMASSA INDUSTRIALIZADA, INCLUSIVE REJUNTAMENTO</t>
  </si>
  <si>
    <t>PEITORIL DE MÁRMORE, NA COR BRANCO COMUM, COM PINGADEIRA, ESP. 2CM, ACABAMENTO POLIDO, ASSENTAMENTO COM ARGAMASSA INDUSTRIALIZADA, INCLUSIVE REJUNTAMENTO</t>
  </si>
  <si>
    <t>PEITORIL EM CONCRETO PREPARADO EM OBRA COM BETONEIRA COM FCK DE 13,5MPA, LARGURA DE 20CM, ESP. 3CM, ACABAMENTO NATURAL, INCLUSIVE ASSENTAMENTO COM ARGAMASSA ARGAMASSA, TRAÇO 1:4 (CIMENTO E AREIA), COM PREPARO MECANIZADO</t>
  </si>
  <si>
    <t>PEITORIL EM CONCRETO PREPARADO EM OBRA COM BETONEIRA COM FCK DE 13,5MPA, LARGURA DE 25CM, ESP. 3CM, ACABAMENTO NATURAL, INCLUSIVE ASSENTAMENTO COM ARGAMASSA ARGAMASSA, TRAÇO 1:4 (CIMENTO E AREIA), COM PREPARO MECANIZADO</t>
  </si>
  <si>
    <t>SOLEIRA DE MARMORITE, COR CINZA, ESP. 3CM, ACABAMENTO POLIDO, INCLUSIVE APLICAÇÃO DE RESINA E POLIMENTO MECANIZADO</t>
  </si>
  <si>
    <t>ED-6282</t>
  </si>
  <si>
    <t>REBOCO COM ARGAMASSA, TRAÇO 1:2:8 (CIMENTO, CAL E AREIA), ESP. 25MM, APLICAÇÃO MANUAL, INCLUSIVE ARGAMASSA COM PREPARO MECANIZADO</t>
  </si>
  <si>
    <t>ED-6284</t>
  </si>
  <si>
    <t>REBOCO COM ARGAMASSA, TRAÇO 1:2:8 (CIMENTO, CAL E AREIA), ESP. 30MM, APLICAÇÃO MANUAL, INCLUSIVE ARGAMASSA COM PREPARO MECANIZADO</t>
  </si>
  <si>
    <t>ED-6286</t>
  </si>
  <si>
    <t>REBOCO COM ARGAMASSA, TRAÇO 1:2:8 (CIMENTO, CAL E AREIA), ESP. 35MM, APLICAÇÃO MANUAL, INCLUSIVE ARGAMASSA COM PREPARO MECANIZADO</t>
  </si>
  <si>
    <t>ED-6288</t>
  </si>
  <si>
    <t>REBOCO COM ARGAMASSA, TRAÇO 1:2:8 (CIMENTO, CAL E AREIA), ESP. 40MM, APLICAÇÃO MANUAL, INCLUSIVE ARGAMASSA COM PREPARO MECANIZADO</t>
  </si>
  <si>
    <t>REVESTIMENTO DE GESSO EM PAREDE, ESP. 5MM, APLICAÇÃO MANUAL, INCLUSIVE ACABAMENTO SARRAFEADO</t>
  </si>
  <si>
    <t>REVESTIMENTO DE GESSO EM TETO, ESP. 5MM, APLICAÇÃO MANUAL, INCLUSIVE ACABAMENTO SARRAFEADO</t>
  </si>
  <si>
    <t>REVESTIMENTO NATADO LISO, ESP. 5MM, APLICAÇÃO EM PAREDE COM DESEMPENADEIRA METÁLICA, INCLUSIVE REVESTIMENTO DE ARGAMASSA EM CAMADA ÚNICA, ESP. 20MM, COM PREPARO MECANIZADO, TRAÇO 1:3 (CIMENTO E AREIA), COM APLICAÇÃO MANUAL</t>
  </si>
  <si>
    <t>CANTONEIRA EM ALUMÍNIO PARA ACABAMENTO/PROTEÇÃO DE QUINAS, INCLUSIVE FIXAÇÃO</t>
  </si>
  <si>
    <t>CANTONEIRA EM PVC PARA ACABAMENTO/PROTEÇÃO DE QUINAS, INCLUSIVE FIXAÇÃO</t>
  </si>
  <si>
    <t>LITOCERÂMICA, DIMENSÃO DA PEÇA (6X22,5)CM, ASSENTADO COM ARGAMASSA PRÉ-FABRICADA, INCLUSIVE REJUNTAMENTO</t>
  </si>
  <si>
    <t>REVESTIMENTO COM AZULEJO BRANCO (15X15)CM, EM DIAGONAL, ASSENTAMENTO COM ARGAMASSA INDUSTRIALIZADA, INCLUSIVE REJUNTAMENTO</t>
  </si>
  <si>
    <t>REVESTIMENTO COM AZULEJO BRANCO (15X15)CM, JUNTA A PRUMO, ASSENTAMENTO COM ARGAMASSA INDUSTRIALIZADA, INCLUSIVE REJUNTAMENTO</t>
  </si>
  <si>
    <t>REVESTIMENTO COM AZULEJO BRANCO (20X20)CM, JUNTA A PRUMO, ASSENTAMENTO COM ARGAMASSA INDUSTRIALIZADA, INCLUSIVE REJUNTAMENTO</t>
  </si>
  <si>
    <t>REVESTIMENTO COM LADRILHO HIDRÁULICO APLICADO EM PAREDE (20X20)CM COM JUNTA SECA, NA COR NATURAL, ASSENTAMENTO COM ARGAMASSA INDUSTRIALIZADA</t>
  </si>
  <si>
    <t>REVESTIMENTO COM LADRILHO HIDRÁULICO APLICADO EM PAREDE (25X25)CM COM JUNTA SECA, NA COR NATURAL, ASSENTAMENTO COM ARGAMASSA INDUSTRIALIZADA</t>
  </si>
  <si>
    <t>REVESTIMENTO COM ARDÓSIA APLICADO EM PAREDE (40X40)CM, ESP. 1CM, ACABAMENTO NATURAL, ASSENTAMENTO COM ARGAMASSA INDUSTRIALIZADA, INCLUSIVE REJUNTAMENTO</t>
  </si>
  <si>
    <t>REVESTIMENTO COM PEDRA SÃO TOMÉ APLICADO EM PAREDE (40X40)CM, ESP. 2CM, ACABAMENTO NATURAL, ASSENTAMENTO COM ARGAMASSA INDUSTRIALIZADA, AMBIENTE INTERNO/EXTERNO, ALTURA MÁXIMA DE 3M PARA APLICAÇÃO DA PEDRA, INCLUSIVE REJUNTAMENTO</t>
  </si>
  <si>
    <t>ISOLAMENTO TÉRMICO EM ARGAMASSA COM VERMICULITA, ESP. 4CM, INCLUSIVE PREPARO MANUAL DA ARGAMASSA E APLICAÇÃO</t>
  </si>
  <si>
    <t>ED-6292</t>
  </si>
  <si>
    <t>ED-6294</t>
  </si>
  <si>
    <t>ED-6296</t>
  </si>
  <si>
    <t>ED-6298</t>
  </si>
  <si>
    <t>ED-6299</t>
  </si>
  <si>
    <t>ED-6301</t>
  </si>
  <si>
    <t>ED-6248</t>
  </si>
  <si>
    <t>VÁLVULA DE DESCARGA METÁLICA PARA MICTÓRIO COM FECHAMENTO AUTOMÁTICO, EXCLUSIVE MICTÓRIO</t>
  </si>
  <si>
    <t>ED-6926</t>
  </si>
  <si>
    <t>ED-6925</t>
  </si>
  <si>
    <t>ED-4862</t>
  </si>
  <si>
    <t>CAIXA DE INSPEÇÃO EM CONCRETO, TIPO "ZA" PASSEIO, PADRÃO CEMIG, DIMENSÃO (28X28)CM, ALTURA 40CM, COM TAMPA E ARO ARTICULADO EM FERRO FUNDIDO, INCLUSIVE ESCAVAÇÃO, APILOAMENTO, LASTRO DE BRITA, REATERRO E TRANSPORTE COM RETIRADA DO MATERIAL ESCAVADO (EM CAÇAMBA)</t>
  </si>
  <si>
    <t xml:space="preserve">CAIXA DE INSPEÇÃO EM CONCRETO, TIPO "ZB" GARAGEM, PADRÃO CEMIG, DIMENSÃO (52X44)CM, ALTURA 70CM, COM TAMPA E ARO ARTICULADO EM FERRO FUNDIDO, INCLUSIVE ESCAVAÇÃO, APILOAMENTO, LASTRO DE BRITA, REATERRO E TRANSPORTE COM RETIRADA DO MATERIAL ESCAVADO (EM CAÇAMBA) </t>
  </si>
  <si>
    <t>CAIXA DE INSPEÇÃO EM CONCRETO, TIPO "ZB" PASSEIO, PADRÃO CEMIG, DIMENSÃO (52X44)CM, ALTURA 70CM, COM TAMPA E ARO ARTICULADO EM FERRO FUNDIDO, INCLUSIVE ESCAVAÇÃO, APILOAMENTO, LASTRO DE BRITA, REATERRO E TRANSPORTE COM RETIRADA DO MATERIAL ESCAVADO (EM CAÇAMBA)</t>
  </si>
  <si>
    <t>CAIXA DE INSPEÇÃO EM CONCRETO, TIPO "ZC" GARAGEM, PADRÃO CEMIG, DIMENSÃO (77X67)CM, ALTURA 90CM, COM TAMPA E ARO ARTICULADO EM FERRO FUNDIDO, INCLUSIVE ESCAVAÇÃO, APILOAMENTO, LASTRO DE BRITA, REATERRO E TRANSPORTE COM RETIRADA DO MATERIAL ESCAVADO (EM CAÇAMBA)</t>
  </si>
  <si>
    <t>CAIXA DE INSPEÇÃO EM CONCRETO, TIPO "ZC" PASSEIO, PADRÃO CEMIG, DIMENSÃO (77X67)CM, ALTURA 90CM, COM TAMPA E ARO ARTICULADO EM FERRO FUNDIDO, INCLUSIVE ESCAVAÇÃO, APILOAMENTO, LASTRO DE BRITA, REATERRO E TRANSPORTE COM RETIRADA DO MATERIAL ESCAVADO (EM CAÇAMBA)</t>
  </si>
  <si>
    <t>CAIXA DE PASSAGEM, DIMENSÃO (10X10)CM, EM CHAPA DE AÇO, TIPO DE SOBREPOR, COM ACABAMENTO EM PINTURA ELETROSTÁTICA E TAMPA CEGA, INCLUSIVE FIXAÇÃO EM ALVENARIA</t>
  </si>
  <si>
    <t>CAIXA DE PASSAGEM, DIMENSÃO (15X15)CM, EM CHAPA DE AÇO, TIPO DE EMBUTIR, COM ACABAMENTO EM PINTURA ELETROSTÁTICA E TAMPA CEGA, INCLUSIVE FIXAÇÃO EM ALVENARIA</t>
  </si>
  <si>
    <t>CAIXA DE PASSAGEM, DIMENSÃO (15X15)CM, EM CHAPA DE AÇO, TIPO DE SOBREPOR, COM ACABAMENTO EM PINTURA ELETROSTÁTICA E TAMPA CEGA, INCLUSIVE FIXAÇÃO EM ALVENARIA</t>
  </si>
  <si>
    <t>CAIXA DE PASSAGEM, DIMENSÃO (20X20)CM, EM CHAPA DE AÇO, TIPO DE EMBUTIR, COM ACABAMENTO EM PINTURA ELETROSTÁTICA E TAMPA CEGA, INCLUSIVE FIXAÇÃO EM ALVENARIA</t>
  </si>
  <si>
    <t>CAIXA DE PASSAGEM, DIMENSÃO (20X20)CM, EM CHAPA DE AÇO, TIPO DE SOBREPOR, COM ACABAMENTO EM PINTURA ELETROSTÁTICA E TAMPA CEGA, INCLUSIVE FIXAÇÃO EM ALVENARIA</t>
  </si>
  <si>
    <t>CAIXA DE PASSAGEM, DIMENSÃO (25X25)CM, EM CHAPA DE AÇO, TIPO DE SOBREPOR, COM ACABAMENTO EM PINTURA ELETROSTÁTICA E TAMPA CEGA, INCLUSIVE FIXAÇÃO EM ALVENARIA</t>
  </si>
  <si>
    <t>ED-5571</t>
  </si>
  <si>
    <t>CAIXA DE PASSAGEM, DIMENSÃO (30X30)CM, EM CHAPA DE AÇO, TIPO DE EMBUTIR, COM ACABAMENTO EM PINTURA ELETROSTÁTICA E TAMPA CEGA, INCLUSIVE FIXAÇÃO EM ALVENARIA</t>
  </si>
  <si>
    <t>CAIXA DE PASSAGEM, DIMENSÃO (30X30)CM, EM CHAPA DE AÇO, TIPO DE SOBREPOR, COM ACABAMENTO EM PINTURA ELETROSTÁTICA E TAMPA CEGA, INCLUSIVE FIXAÇÃO EM ALVENARIA</t>
  </si>
  <si>
    <t>CAIXA DE TELEFONIA/REDE/CFTV, DIMENSÃO (100X100)CM, EM CHAPA DE AÇO GALVANIZADO, TIPO DE EMBUTIR, COM FECHO E ACABAMENTO EM PINTURA ELETROSTÁTICA, INCLUSIVE INSTALAÇÃO</t>
  </si>
  <si>
    <t>CAIXA DE TELEFONIA/REDE/CFTV, DIMENSÃO (120X120)CM, EM CHAPA DE AÇO GALVANIZADO, TIPO DE EMBUTIR, COM FECHO E ACABAMENTO EM PINTURA ELETROSTÁTICA, INCLUSIVE INSTALAÇÃO</t>
  </si>
  <si>
    <t>CAIXA DE TELEFONIA/REDE/CFTV, DIMENSÃO (150X150)CM, EM CHAPA DE AÇO GALVANIZADO, TIPO DE EMBUTIR, COM FECHO E ACABAMENTO EM PINTURA ELETROSTÁTICA, INCLUSIVE INSTALAÇÃO</t>
  </si>
  <si>
    <t>ED-5560</t>
  </si>
  <si>
    <t>CAIXA DE TELEFONIA/REDE/CFTV, DIMENSÃO (20X20)CM, EM CHAPA DE AÇO GALVANIZADO, TIPO DE SOBREPOR, COM FECHO E ACABAMENTO EM PINTURA ELETROSTÁTICA, INCLUSIVE INSTALAÇÃO</t>
  </si>
  <si>
    <t>CAIXA DE TELEFONIA/REDE/CFTV, DIMENSÃO (40X40)CM, EM CHAPA DE AÇO GALVANIZADO, TIPO DE EMBUTIR, COM FECHO E ACABAMENTO EM PINTURA ELETROSTÁTICA, INCLUSIVE INSTALAÇÃO</t>
  </si>
  <si>
    <t>CAIXA DE TELEFONIA/REDE/CFTV, DIMENSÃO (40X40)CM, EM CHAPA DE AÇO GALVANIZADO, TIPO DE SOBREPOR, COM FECHO E ACABAMENTO EM PINTURA ELETROSTÁTICA, INCLUSIVE INSTALAÇÃO</t>
  </si>
  <si>
    <t>CAIXA DE TELEFONIA/REDE/CFTV, DIMENSÃO (60X60)CM, EM CHAPA DE AÇO GALVANIZADO, TIPO DE EMBUTIR, COM FECHO E ACABAMENTO EM PINTURA ELETROSTÁTICA, INCLUSIVE INSTALAÇÃO</t>
  </si>
  <si>
    <t>CAIXA DE TELEFONIA/REDE/CFTV, DIMENSÃO (60X60)CM, EM CHAPA DE AÇO GALVANIZADO, TIPO DE SOBREPOR, COM FECHO E ACABAMENTO EM PINTURA ELETROSTÁTICA, INCLUSIVE INSTALAÇÃO</t>
  </si>
  <si>
    <t>CAIXA DE TELEFONIA/REDE/CFTV, DIMENSÃO (80X80)CM, EM CHAPA DE AÇO GALVANIZADO, TIPO DE EMBUTIR, COM FECHO E ACABAMENTO EM PINTURA ELETROSTÁTICA, INCLUSIVE INSTALAÇÃO</t>
  </si>
  <si>
    <t>CAIXA DE TELEFONIA/REDE/CFTV, DIMENSÃO (80X80)CM, EM CHAPA DE AÇO GALVANIZADO, TIPO DE SOBREPOR, COM FECHO E ACABAMENTO EM PINTURA ELETROSTÁTICA, INCLUSIVE INSTALAÇÃO</t>
  </si>
  <si>
    <t>CAIXA PRÉ-MOLDADA PARA ENTRADA TELEFÔNICA SUBTERRÂNEA, TIPO R1, MEDIDAS INTERNAS (60X35X50)CM, INCLUSIVE ESCAVAÇÃO, APILOAMENTO, LASTRO DE BRITA, REATERRO E TRANSPORTE COM RETIRADA DO MATERIAL ESCAVADO (EM CAÇAMBA)</t>
  </si>
  <si>
    <t>CAIXA PRÉ-MOLDADA PARA ENTRADA TELEFÔNICA SUBTERRÂNEA, TIPO R2, MEDIDAS INTERNAS (107X52X50)CM, INCLUSIVE ESCAVAÇÃO, APILOAMENTO, LASTRO DE BRITA, REATERRO E TRANSPORTE COM RETIRADA DO MATERIAL ESCAVADO (EM CAÇAMBA)</t>
  </si>
  <si>
    <t>CAIXA SUBTERRÂNEA, TIPO P20, EM FERRO FUNDIDO COM TAMPA, INCLUSIVE ESCAVAÇÃO, REATERRO, LASTRO DE BRITA E TRANSPORTE COM RETIRADA DO MATERIAL ESCAVADO (EM CAÇAMBA)</t>
  </si>
  <si>
    <t>ED-5435</t>
  </si>
  <si>
    <t>DISJUNTOR DE PROTEÇÃO DIFERENCIAL RESIDUAL (DR), BIPOLAR TIPO DIN, CORRENTE NOMINAL DE 100A, SENSIBILIDADE DE 30MA, FORNECIMENTO E INSTALAÇÃO, INCLUSIVE TERMINAL ILHÓS</t>
  </si>
  <si>
    <t>DISJUNTOR DE PROTEÇÃO DIFERENCIAL RESIDUAL (DR), BIPOLAR TIPO DIN, CORRENTE NOMINAL DE 25A, SENSIBILIDADE DE 30MA, FORNECIMENTO E INSTALAÇÃO, INCLUSIVE TERMINAL ILHÓS</t>
  </si>
  <si>
    <t>DISJUNTOR DE PROTEÇÃO DIFERENCIAL RESIDUAL (DR), BIPOLAR TIPO DIN, CORRENTE NOMINAL DE 40A, SENSIBILIDADE DE 30MA, FORNECIMENTO E INSTALAÇÃO, INCLUSIVE TERMINAL ILHÓS</t>
  </si>
  <si>
    <t>DISJUNTOR DE PROTEÇÃO DIFERENCIAL RESIDUAL (DR), BIPOLAR TIPO DIN, CORRENTE NOMINAL DE 63A, SENSIBILIDADE DE 30MA, FORNECIMENTO E INSTALAÇÃO, INCLUSIVE TERMINAL ILHÓS</t>
  </si>
  <si>
    <t>ED-5434</t>
  </si>
  <si>
    <t>DISJUNTOR DE PROTEÇÃO DIFERENCIAL RESIDUAL (DR), BIPOLAR TIPO DIN, CORRENTE NOMINAL DE 80A, SENSIBILIDADE DE 30MA, FORNECIMENTO E INSTALAÇÃO, INCLUSIVE TERMINAL ILHÓS</t>
  </si>
  <si>
    <t>ED-5443</t>
  </si>
  <si>
    <t>DISJUNTOR DE PROTEÇÃO DIFERENCIAL RESIDUAL (DR), TETRAPOLAR TIPO DIN, CORRENTE NOMINAL DE 100A, SENSIBILIDADE DE 30MA, FORNECIMENTO E INSTALAÇÃO, INCLUSIVE TERMINAL ILHÓS</t>
  </si>
  <si>
    <t>ED-5444</t>
  </si>
  <si>
    <t>DISJUNTOR DE PROTEÇÃO DIFERENCIAL RESIDUAL (DR), TETRAPOLAR TIPO DIN, CORRENTE NOMINAL DE 125A, SENSIBILIDADE DE 30MA, FORNECIMENTO E INSTALAÇÃO, INCLUSIVE TERMINAL DE COMPRESSÃO</t>
  </si>
  <si>
    <t>ED-5437</t>
  </si>
  <si>
    <t>DISJUNTOR DE PROTEÇÃO DIFERENCIAL RESIDUAL (DR), TETRAPOLAR TIPO DIN, CORRENTE NOMINAL DE 25A, SENSIBILIDADE DE 30MA, FORNECIMENTO E INSTALAÇÃO, INCLUSIVE TERMINAL ILHÓS</t>
  </si>
  <si>
    <t>ED-5439</t>
  </si>
  <si>
    <t>DISJUNTOR DE PROTEÇÃO DIFERENCIAL RESIDUAL (DR), TETRAPOLAR TIPO DIN, CORRENTE NOMINAL DE 40A, SENSIBILIDADE DE 30MA, FORNECIMENTO E INSTALAÇÃO, INCLUSIVE TERMINAL ILHÓS</t>
  </si>
  <si>
    <t>DISJUNTOR DE PROTEÇÃO DIFERENCIAL RESIDUAL (DR), TETRAPOLAR TIPO DIN, CORRENTE NOMINAL DE 63A, SENSIBILIDADE DE 30MA, FORNECIMENTO E INSTALAÇÃO, INCLUSIVE TERMINAL ILHÓS</t>
  </si>
  <si>
    <t>ED-5441</t>
  </si>
  <si>
    <t>DISJUNTOR DE PROTEÇÃO DIFERENCIAL RESIDUAL (DR), TETRAPOLAR TIPO DIN, CORRENTE NOMINAL DE 80A, SENSIBILIDADE DE 30MA, FORNECIMENTO E INSTALAÇÃO, INCLUSIVE TERMINAL ILHÓS</t>
  </si>
  <si>
    <t>ED-7417</t>
  </si>
  <si>
    <t>QUADRO DE COMANDO PARA UMA BOMBA DE POTÊNCIA 0,33CV MONOFÁSICA, EM PARTIDA DIRETA COM ACIONAMENTO MANUAL/AUTOMÁTICO E DETECÇÃO DE FALTA DE FASE</t>
  </si>
  <si>
    <t>ED-7422</t>
  </si>
  <si>
    <t>QUADRO DE COMANDO PARA UMA BOMBA DE POTÊNCIA 0,50CV MONOFÁSICA, EM PARTIDA DIRETA COM ACIONAMENTO MANUAL/AUTOMÁTICO E DETECÇÃO DE FALTA DE FASE</t>
  </si>
  <si>
    <t>ED-7430</t>
  </si>
  <si>
    <t>QUADRO DE COMANDO PARA UMA BOMBA DE POTÊNCIA 0,75CV MONOFÁSICA, EM PARTIDA DIRETA COM ACIONAMENTO MANUAL/AUTOMÁTICO E DETECÇÃO DE FALTA DE FASE</t>
  </si>
  <si>
    <t>ED-7433</t>
  </si>
  <si>
    <t>QUADRO DE COMANDO PARA UMA BOMBA DE POTÊNCIA 1,00CV MONOFÁSICA, EM PARTIDA DIRETA COM ACIONAMENTO MANUAL/AUTOMÁTICO E DETECÇÃO DE FALTA DE FASE</t>
  </si>
  <si>
    <t>ED-7518</t>
  </si>
  <si>
    <t>QUADRO DE COMANDO PARA UMA BOMBA DE POTÊNCIA 1,5CV TRIFÁSICA, EM PARTIDA DIRETA COM ACIONAMENTO MANUAL/AUTOMÁTICO E DETECÇÃO DE FALTA DE FASE</t>
  </si>
  <si>
    <t>ED-7519</t>
  </si>
  <si>
    <t>QUADRO DE COMANDO PARA UMA BOMBA DE POTÊNCIA 2,0CV TRIFÁSICA, EM PARTIDA DIRETA COM ACIONAMENTO MANUAL/AUTOMÁTICO E DETECÇÃO DE FALTA DE FASE</t>
  </si>
  <si>
    <t>ED-7520</t>
  </si>
  <si>
    <t>QUADRO DE COMANDO PARA UMA BOMBA DE POTÊNCIA 3,0CV TRIFÁSICA, EM PARTIDA DIRETA COM ACIONAMENTO MANUAL/AUTOMÁTICO E DETECÇÃO DE FALTA DE FASE</t>
  </si>
  <si>
    <t>ED-7522</t>
  </si>
  <si>
    <t>QUADRO DE COMANDO PARA UMA BOMBA DE POTÊNCIA 5,0CV TRIFÁSICA, EM PARTIDA DIRETA COM ACIONAMENTO MANUAL/AUTOMÁTICO E DETECÇÃO DE FALTA DE FASE</t>
  </si>
  <si>
    <t>ED-7523</t>
  </si>
  <si>
    <t>QUADRO DE COMANDO PARA UMA BOMBA DE POTÊNCIA 7,5CV TRIFÁSICA, EM PARTIDA DIRETA COM ACIONAMENTO MANUAL/AUTOMÁTICO E DETECÇÃO DE FALTA DE FASE</t>
  </si>
  <si>
    <t>SIRENES E ALARMES</t>
  </si>
  <si>
    <t>ED-4892</t>
  </si>
  <si>
    <t>ALARME AUDIOVISUAL SEM FIO PARA PCD. FORNECIMENTO E INSTALAÇÃO</t>
  </si>
  <si>
    <t>ED-9194</t>
  </si>
  <si>
    <t>CABO UTP COM QUATRO (4) PARES, CATEGORIA 6, CLASSIFICAÇÃO LSZH, COM ISOLAMENTO NÃO HALOGENADO E ANTICHAMA, EXCLUSIVE CONECTOR/PLUG MACHO RJ45 E CRIMPAGEM</t>
  </si>
  <si>
    <t>ED-9195</t>
  </si>
  <si>
    <t>CONECTOR/PLUG MACHO RJ45, CATEGORIA 6, INCLUSIVE CAPA PROTETORA E CRIMPAGEM, EXCLUSIVE CERTIFICAÇÃO</t>
  </si>
  <si>
    <t>CAIXA DE INSPEÇÃO EM CONCRETO, SEM FUNDO, DIMENSÃO (30X30X30)CM, COM TAMPÃO EM FERRO FUNDIDO, INCLUSIVE ESCAVAÇÃO, REATERRO, LASTRO DE BRITA E TRANSPORTE COM RETIRADA DO MATERIAL ESCAVADO (EM CAÇAMBA)</t>
  </si>
  <si>
    <t>ED-5636</t>
  </si>
  <si>
    <t>RALO SIFONADO PVC CÔNICO COM SAÍDA ARTICULADA 100 X 40 MM COM GRELHA PVC</t>
  </si>
  <si>
    <t>GRELHA EM FERRO FUNDIDO COM CAIXILHO, DIMENSÃO (10X10)CM, INCLUSIVE ASSENTAMENTO DE CAIXILHO, EXCLUSIVE CAIXA COLETORA</t>
  </si>
  <si>
    <t>GRELHA EM FERRO FUNDIDO COM CAIXILHO, DIMENSÃO (15X15)CM, INCLUSIVE ASSENTAMENTO DE CAIXILHO, EXCLUSIVE CAIXA COLETORA</t>
  </si>
  <si>
    <t>GRELHA EM FERRO FUNDIDO COM CAIXILHO, DIMENSÃO (20X20)CM, INCLUSIVE ASSENTAMENTO DE CAIXILHO, EXCLUSIVE CAIXA COLETORA</t>
  </si>
  <si>
    <t>GRELHA EM FERRO FUNDIDO COM CAIXILHO, DIMENSÃO (30X30)CM, INCLUSIVE ASSENTAMENTO DE CAIXILHO, EXCLUSIVE CAIXA COLETORA</t>
  </si>
  <si>
    <t>CAIXA DE ESGOTO DE INSPEÇÃO/PASSAGEM EM ALVENARIA (100X100X50CM), REVESTIMENTO EM ARGAMASSA COM ADITIVO IMPERMEABILIZANTE, COM TAMPA DE CONCRETO, INCLUSIVE ESCAVAÇÃO, REATERRO E TRANSPORTE COM RETIRADA DO MATERIAL ESCAVADO (EM CAÇAMBA)</t>
  </si>
  <si>
    <t>CAIXA DE ESGOTO DE INSPEÇÃO/PASSAGEM EM ALVENARIA (100X100X80CM), REVESTIMENTO EM ARGAMASSA COM ADITIVO IMPERMEABILIZANTE, COM TAMPA DE CONCRETO, INCLUSIVE ESCAVAÇÃO, REATERRO E TRANSPORTE COM RETIRADA DO MATERIAL ESCAVADO (EM CAÇAMBA)</t>
  </si>
  <si>
    <t>CAIXA DE ESGOTO DE INSPEÇÃO/PASSAGEM EM ALVENARIA (30X30X30CM), REVESTIMENTO EM ARGAMASSA COM ADITIVO IMPERMEABILIZANTE, COM TAMPA DE CONCRETO, INCLUSIVE ESCAVAÇÃO, REATERRO E TRANSPORTE COM RETIRADA DO MATERIAL ESCAVADO (EM CAÇAMBA)</t>
  </si>
  <si>
    <t>CAIXA DE ESGOTO DE INSPEÇÃO/PASSAGEM EM ALVENARIA (30X30X40CM), REVESTIMENTO EM ARGAMASSA COM ADITIVO IMPERMEABILIZANTE, COM TAMPA DE CONCRETO, INCLUSIVE ESCAVAÇÃO, REATERRO E TRANSPORTE COM RETIRADA DO MATERIAL ESCAVADO (EM CAÇAMBA)</t>
  </si>
  <si>
    <t>CAIXA DE ESGOTO DE INSPEÇÃO/PASSAGEM EM ALVENARIA (30X30X60CM), REVESTIMENTO EM ARGAMASSA COM ADITIVO IMPERMEABILIZANTE, COM TAMPA DE CONCRETO, INCLUSIVE ESCAVAÇÃO, REATERRO E TRANSPORTE COM RETIRADA DO MATERIAL ESCAVADO (EM CAÇAMBA)</t>
  </si>
  <si>
    <t>CAIXA DE ESGOTO DE INSPEÇÃO/PASSAGEM EM ALVENARIA (40X40X100CM), REVESTIMENTO EM ARGAMASSA COM ADITIVO IMPERMEABILIZANTE, COM TAMPA DE CONCRETO, INCLUSIVE ESCAVAÇÃO, REATERRO E TRANSPORTE COM RETIRADA DO MATERIAL ESCAVADO (EM CAÇAMBA)</t>
  </si>
  <si>
    <t>CAIXA DE ESGOTO DE INSPEÇÃO/PASSAGEM EM ALVENARIA (40X40X40CM), REVESTIMENTO EM ARGAMASSA COM ADITIVO IMPERMEABILIZANTE, COM TAMPA DE CONCRETO, INCLUSIVE ESCAVAÇÃO, REATERRO E TRANSPORTE COM RETIRADA DO MATERIAL ESCAVADO (EM CAÇAMBA)</t>
  </si>
  <si>
    <t>CAIXA DE ESGOTO DE INSPEÇÃO/PASSAGEM EM ALVENARIA (40X40X60CM), REVESTIMENTO EM ARGAMASSA COM ADITIVO IMPERMEABILIZANTE, COM TAMPA DE CONCRETO, INCLUSIVE ESCAVAÇÃO, REATERRO E TRANSPORTE COM RETIRADA DO MATERIAL ESCAVADO (EM CAÇAMBA)</t>
  </si>
  <si>
    <t>CAIXA DE ESGOTO DE INSPEÇÃO/PASSAGEM EM ALVENARIA (40X40X80CM), REVESTIMENTO EM ARGAMASSA COM ADITIVO IMPERMEABILIZANTE, COM TAMPA DE CONCRETO, INCLUSIVE ESCAVAÇÃO, REATERRO E TRANSPORTE COM RETIRADA DO MATERIAL ESCAVADO (EM CAÇAMBA)</t>
  </si>
  <si>
    <t>CAIXA DE ESGOTO DE INSPEÇÃO/PASSAGEM EM ALVENARIA (50X50X100CM), REVESTIMENTO EM ARGAMASSA COM ADITIVO IMPERMEABILIZANTE, COM TAMPA DE CONCRETO, INCLUSIVE ESCAVAÇÃO, REATERRO E TRANSPORTE COM RETIRADA DO MATERIAL ESCAVADO (EM CAÇAMBA)</t>
  </si>
  <si>
    <t>CAIXA DE ESGOTO DE INSPEÇÃO/PASSAGEM EM ALVENARIA (50X50X40CM), REVESTIMENTO EM ARGAMASSA COM ADITIVO IMPERMEABILIZANTE, COM TAMPA DE CONCRETO, INCLUSIVE ESCAVAÇÃO, REATERRO E TRANSPORTE COM RETIRADA DO MATERIAL ESCAVADO (EM CAÇAMBA)</t>
  </si>
  <si>
    <t>CAIXA DE ESGOTO DE INSPEÇÃO/PASSAGEM EM ALVENARIA (50X50X45CM), REVESTIMENTO EM ARGAMASSA COM ADITIVO IMPERMEABILIZANTE, COM TAMPA DE CONCRETO, INCLUSIVE ESCAVAÇÃO, REATERRO E TRANSPORTE COM RETIRADA DO MATERIAL ESCAVADO (EM CAÇAMBA)</t>
  </si>
  <si>
    <t>CAIXA DE ESGOTO DE INSPEÇÃO/PASSAGEM EM ALVENARIA (50X50X60CM), REVESTIMENTO EM ARGAMASSA COM ADITIVO IMPERMEABILIZANTE, COM TAMPA DE CONCRETO, INCLUSIVE ESCAVAÇÃO, REATERRO E TRANSPORTE COM RETIRADA DO MATERIAL ESCAVADO (EM CAÇAMBA)</t>
  </si>
  <si>
    <t>CAIXA DE ESGOTO DE INSPEÇÃO/PASSAGEM EM ALVENARIA (50X50X80CM), REVESTIMENTO EM ARGAMASSA COM ADITIVO IMPERMEABILIZANTE, COM TAMPA DE CONCRETO, INCLUSIVE ESCAVAÇÃO, REATERRO E TRANSPORTE COM RETIRADA DO MATERIAL ESCAVADO (EM CAÇAMBA)</t>
  </si>
  <si>
    <t>CAIXA DE ESGOTO DE INSPEÇÃO/PASSAGEM EM ALVENARIA (60X60X100CM), REVESTIMENTO EM ARGAMASSA COM ADITIVO IMPERMEABILIZANTE, COM TAMPA DE CONCRETO, INCLUSIVE ESCAVAÇÃO, REATERRO E TRANSPORTE COM RETIRADA DO MATERIAL ESCAVADO (EM CAÇAMBA)</t>
  </si>
  <si>
    <t>CAIXA DE ESGOTO DE INSPEÇÃO/PASSAGEM EM ALVENARIA (60X60X40CM), REVESTIMENTO EM ARGAMASSA COM ADITIVO IMPERMEABILIZANTE, COM TAMPA DE CONCRETO, INCLUSIVE ESCAVAÇÃO, REATERRO E TRANSPORTE COM RETIRADA DO MATERIAL ESCAVADO (EM CAÇAMBA)</t>
  </si>
  <si>
    <t>CAIXA DE ESGOTO DE INSPEÇÃO/PASSAGEM EM ALVENARIA (60X60X60CM), REVESTIMENTO EM ARGAMASSA COM ADITIVO IMPERMEABILIZANTE, COM TAMPA DE CONCRETO, INCLUSIVE ESCAVAÇÃO, REATERRO E TRANSPORTE COM RETIRADA DO MATERIAL ESCAVADO (EM CAÇAMBA)</t>
  </si>
  <si>
    <t>CAIXA DE ESGOTO DE INSPEÇÃO/PASSAGEM EM ALVENARIA (60X60X65CM), REVESTIMENTO EM ARGAMASSA COM ADITIVO IMPERMEABILIZANTE, COM TAMPA DE CONCRETO, INCLUSIVE ESCAVAÇÃO, REATERRO E TRANSPORTE COM RETIRADA DO MATERIAL ESCAVADO (EM CAÇAMBA)</t>
  </si>
  <si>
    <t>CAIXA DE ESGOTO DE INSPEÇÃO/PASSAGEM EM ALVENARIA (60X60X70CM), REVESTIMENTO EM ARGAMASSA COM ADITIVO IMPERMEABILIZANTE, COM TAMPA DE CONCRETO, INCLUSIVE ESCAVAÇÃO, REATERRO E TRANSPORTE COM RETIRADA DO MATERIAL ESCAVADO (EM CAÇAMBA)</t>
  </si>
  <si>
    <t>CAIXA DE ESGOTO DE INSPEÇÃO/PASSAGEM EM ALVENARIA (60X60X75CM), REVESTIMENTO EM ARGAMASSA COM ADITIVO IMPERMEABILIZANTE, COM TAMPA DE CONCRETO, INCLUSIVE ESCAVAÇÃO, REATERRO E TRANSPORTE COM RETIRADA DO MATERIAL ESCAVADO (EM CAÇAMBA)</t>
  </si>
  <si>
    <t>CAIXA DE ESGOTO DE INSPEÇÃO/PASSAGEM EM ALVENARIA (60X60X80CM), REVESTIMENTO EM ARGAMASSA COM ADITIVO IMPERMEABILIZANTE, COM TAMPA DE CONCRETO, INCLUSIVE ESCAVAÇÃO, REATERRO E TRANSPORTE COM RETIRADA DO MATERIAL ESCAVADO (EM CAÇAMBA)</t>
  </si>
  <si>
    <t>CAIXA DE ESGOTO DE INSPEÇÃO/PASSAGEM EM ALVENARIA (60X60X85CM), REVESTIMENTO EM ARGAMASSA COM ADITIVO IMPERMEABILIZANTE, COM TAMPA DE CONCRETO, INCLUSIVE ESCAVAÇÃO, REATERRO E TRANSPORTE COM RETIRADA DO MATERIAL ESCAVADO (EM CAÇAMBA)</t>
  </si>
  <si>
    <t>CAIXA DE ESGOTO DE INSPEÇÃO/PASSAGEM EM ALVENARIA (70X70X110CM), REVESTIMENTO EM ARGAMASSA COM ADITIVO IMPERMEABILIZANTE, COM TAMPA DE CONCRETO, INCLUSIVE ESCAVAÇÃO, REATERRO E TRANSPORTE COM RETIRADA DO MATERIAL ESCAVADO (EM CAÇAMBA)</t>
  </si>
  <si>
    <t>CAIXA DE ESGOTO DE INSPEÇÃO/PASSAGEM EM ALVENARIA (70X70X40CM), REVESTIMENTO EM ARGAMASSA COM ADITIVO IMPERMEABILIZANTE, COM TAMPA DE CONCRETO, INCLUSIVE ESCAVAÇÃO, REATERRO E TRANSPORTE COM RETIRADA DO MATERIAL ESCAVADO (EM CAÇAMBA)</t>
  </si>
  <si>
    <t>CAIXA DE ESGOTO DE INSPEÇÃO/PASSAGEM EM ALVENARIA (70X70X60CM), REVESTIMENTO EM ARGAMASSA COM ADITIVO IMPERMEABILIZANTE, COM TAMPA DE CONCRETO, INCLUSIVE ESCAVAÇÃO, REATERRO E TRANSPORTE COM RETIRADA DO MATERIAL ESCAVADO (EM CAÇAMBA)</t>
  </si>
  <si>
    <t>CAIXA DE ESGOTO DE INSPEÇÃO/PASSAGEM EM ALVENARIA (70X70X80CM), REVESTIMENTO EM ARGAMASSA COM ADITIVO IMPERMEABILIZANTE, COM TAMPA DE CONCRETO, INCLUSIVE ESCAVAÇÃO, REATERRO E TRANSPORTE COM RETIRADA DO MATERIAL ESCAVADO (EM CAÇAMBA)</t>
  </si>
  <si>
    <t>CAIXA DE ESGOTO DE INSPEÇÃO/PASSAGEM EM ALVENARIA (80X80X100CM), REVESTIMENTO EM ARGAMASSA COM ADITIVO IMPERMEABILIZANTE, COM TAMPA DE CONCRETO, INCLUSIVE ESCAVAÇÃO, REATERRO E TRANSPORTE COM RETIRADA DO MATERIAL ESCAVADO (EM CAÇAMBA)</t>
  </si>
  <si>
    <t>CAIXA DE ESGOTO DE INSPEÇÃO/PASSAGEM EM ALVENARIA (80X80X140CM), REVESTIMENTO EM ARGAMASSA COM ADITIVO IMPERMEABILIZANTE, COM TAMPA DE CONCRETO, INCLUSIVE ESCAVAÇÃO, REATERRO E TRANSPORTE COM RETIRADA DO MATERIAL ESCAVADO (EM CAÇAMBA)</t>
  </si>
  <si>
    <t>CAIXA DE ESGOTO DE INSPEÇÃO/PASSAGEM EM ALVENARIA (80X80X40CM), REVESTIMENTO EM ARGAMASSA COM ADITIVO IMPERMEABILIZANTE, COM TAMPA DE CONCRETO, INCLUSIVE ESCAVAÇÃO, REATERRO E TRANSPORTE COM RETIRADA DO MATERIAL ESCAVADO (EM CAÇAMBA)</t>
  </si>
  <si>
    <t>CAIXA DE ESGOTO DE INSPEÇÃO/PASSAGEM EM ALVENARIA (80X80X60CM), REVESTIMENTO EM ARGAMASSA COM ADITIVO IMPERMEABILIZANTE, COM TAMPA DE CONCRETO, INCLUSIVE ESCAVAÇÃO, REATERRO E TRANSPORTE COM RETIRADA DO MATERIAL ESCAVADO (EM CAÇAMBA)</t>
  </si>
  <si>
    <t>CAIXA DE ESGOTO DE INSPEÇÃO/PASSAGEM EM ALVENARIA (80X80X80CM), REVESTIMENTO EM ARGAMASSA COM ADITIVO IMPERMEABILIZANTE, COM TAMPA DE CONCRETO, INCLUSIVE ESCAVAÇÃO, REATERRO E TRANSPORTE COM RETIRADA DO MATERIAL ESCAVADO (EM CAÇAMBA)</t>
  </si>
  <si>
    <t>CAIXA DE ESGOTO DE INSPEÇÃO/PASSAGEM EM ALVENARIA (90X90X100CM), REVESTIMENTO EM ARGAMASSA COM ADITIVO IMPERMEABILIZANTE, COM TAMPA DE CONCRETO, INCLUSIVE ESCAVAÇÃO, REATERRO E TRANSPORTE COM RETIRADA DO MATERIAL ESCAVADO (EM CAÇAMBA)</t>
  </si>
  <si>
    <t>CAIXA DE ESGOTO DE INSPEÇÃO/PASSAGEM EM ALVENARIA (90X90X140CM), REVESTIMENTO EM ARGAMASSA COM ADITIVO IMPERMEABILIZANTE, COM TAMPA DE CONCRETO, INCLUSIVE ESCAVAÇÃO, REATERRO E TRANSPORTE COM RETIRADA DO MATERIAL ESCAVADO (EM CAÇAMBA)</t>
  </si>
  <si>
    <t>CAIXA DE ESGOTO DE INSPEÇÃO/PASSAGEM EM ALVENARIA (90X90X60CM), REVESTIMENTO EM ARGAMASSA COM ADITIVO IMPERMEABILIZANTE, COM TAMPA DE CONCRETO, INCLUSIVE ESCAVAÇÃO, REATERRO E TRANSPORTE COM RETIRADA DO MATERIAL ESCAVADO (EM CAÇAMBA)</t>
  </si>
  <si>
    <t>CAIXA DE ESGOTO DE INSPEÇÃO/PASSAGEM EM ALVENARIA (90X90X80CM), REVESTIMENTO EM ARGAMASSA COM ADITIVO IMPERMEABILIZANTE, COM TAMPA DE CONCRETO, INCLUSIVE ESCAVAÇÃO, REATERRO E TRANSPORTE COM RETIRADA DO MATERIAL ESCAVADO (EM CAÇAMBA)</t>
  </si>
  <si>
    <t>CAIXA DE DRENAGEM DE INSPEÇÃO/PASSAGEM EM ALVENARIA (100X100X50CM), REVESTIMENTO EM ARGAMASSA COM ADITIVO IMPERMEABILIZANTE, COM TAMPA EM GRELHA, INCLUSIVE ESCAVAÇÃO, REATERRO E TRANSPORTE COM RETIRADA DO MATERIAL ESCAVADO (EM CAÇAMBA)</t>
  </si>
  <si>
    <t>CAIXA DE DRENAGEM DE INSPEÇÃO/PASSAGEM EM ALVENARIA (100X100X80CM), REVESTIMENTO EM ARGAMASSA COM ADITIVO IMPERMEABILIZANTE, COM TAMPA EM GRELHA, INCLUSIVE ESCAVAÇÃO, REATERRO E TRANSPORTE COM RETIRADA DO MATERIAL ESCAVADO (EM CAÇAMBA)</t>
  </si>
  <si>
    <t>CAIXA DE DRENAGEM DE INSPEÇÃO/PASSAGEM EM ALVENARIA (30X30X30CM), REVESTIMENTO EM ARGAMASSA COM ADITIVO IMPERMEABILIZANTE, COM TAMPA EM GRELHA, INCLUSIVE ESCAVAÇÃO, REATERRO E TRANSPORTE COM RETIRADA DO MATERIAL ESCAVADO (EM CAÇAMBA)</t>
  </si>
  <si>
    <t>CAIXA DE DRENAGEM DE INSPEÇÃO/PASSAGEM EM ALVENARIA (30X30X40CM), REVESTIMENTO EM ARGAMASSA COM ADITIVO IMPERMEABILIZANTE, COM TAMPA EM GRELHA, INCLUSIVE ESCAVAÇÃO, REATERRO E TRANSPORTE COM RETIRADA DO MATERIAL ESCAVADO (EM CAÇAMBA)</t>
  </si>
  <si>
    <t>CAIXA DE DRENAGEM DE INSPEÇÃO/PASSAGEM EM ALVENARIA (30X30X60CM), REVESTIMENTO EM ARGAMASSA COM ADITIVO IMPERMEABILIZANTE, COM TAMPA EM GRELHA, INCLUSIVE ESCAVAÇÃO, REATERRO E TRANSPORTE COM RETIRADA DO MATERIAL ESCAVADO (EM CAÇAMBA)</t>
  </si>
  <si>
    <t>CAIXA DE DRENAGEM DE INSPEÇÃO/PASSAGEM EM ALVENARIA (40X40X40CM), REVESTIMENTO EM ARGAMASSA COM ADITIVO IMPERMEABILIZANTE, COM TAMPA EM GRELHA, INCLUSIVE ESCAVAÇÃO, REATERRO E TRANSPORTE COM RETIRADA DO MATERIAL ESCAVADO (EM CAÇAMBA)</t>
  </si>
  <si>
    <t>CAIXA DE DRENAGEM DE INSPEÇÃO/PASSAGEM EM ALVENARIA (40X40X60CM), REVESTIMENTO EM ARGAMASSA COM ADITIVO IMPERMEABILIZANTE, COM TAMPA EM GRELHA, INCLUSIVE ESCAVAÇÃO, REATERRO E TRANSPORTE COM RETIRADA DO MATERIAL ESCAVADO (EM CAÇAMBA)</t>
  </si>
  <si>
    <t>CAIXA DE DRENAGEM DE INSPEÇÃO/PASSAGEM EM ALVENARIA (40X40X80CM), REVESTIMENTO EM ARGAMASSA COM ADITIVO IMPERMEABILIZANTE, COM TAMPA EM GRELHA, INCLUSIVE ESCAVAÇÃO, REATERRO E TRANSPORTE COM RETIRADA DO MATERIAL ESCAVADO (EM CAÇAMBA)</t>
  </si>
  <si>
    <t>CAIXA DE DRENAGEM DE INSPEÇÃO/PASSAGEM EM ALVENARIA (50X50X100CM), REVESTIMENTO EM ARGAMASSA COM ADITIVO IMPERMEABILIZANTE, COM TAMPA EM GRELHA, INCLUSIVE ESCAVAÇÃO, REATERRO E TRANSPORTE COM RETIRADA DO MATERIAL ESCAVADO (EM CAÇAMBA)</t>
  </si>
  <si>
    <t>CAIXA DE DRENAGEM DE INSPEÇÃO/PASSAGEM EM ALVENARIA (50X50X40CM), REVESTIMENTO EM ARGAMASSA COM ADITIVO IMPERMEABILIZANTE, COM TAMPA EM GRELHA, INCLUSIVE ESCAVAÇÃO, REATERRO E TRANSPORTE COM RETIRADA DO MATERIAL ESCAVADO (EM CAÇAMBA)</t>
  </si>
  <si>
    <t>CAIXA DE DRENAGEM DE INSPEÇÃO/PASSAGEM EM ALVENARIA (50X50X60CM), REVESTIMENTO EM ARGAMASSA COM ADITIVO IMPERMEABILIZANTE, COM TAMPA EM GRELHA, INCLUSIVE ESCAVAÇÃO, REATERRO E TRANSPORTE COM RETIRADA DO MATERIAL ESCAVADO (EM CAÇAMBA)</t>
  </si>
  <si>
    <t>CAIXA DE DRENAGEM DE INSPEÇÃO/PASSAGEM EM ALVENARIA (60X60X100CM), REVESTIMENTO EM ARGAMASSA COM ADITIVO IMPERMEABILIZANTE, COM TAMPA EM GRELHA, INCLUSIVE ESCAVAÇÃO, REATERRO E TRANSPORTE COM RETIRADA DO MATERIAL ESCAVADO (EM CAÇAMBA)</t>
  </si>
  <si>
    <t>CAIXA DE DRENAGEM DE INSPEÇÃO/PASSAGEM EM ALVENARIA (60X60X40CM), REVESTIMENTO EM ARGAMASSA COM ADITIVO IMPERMEABILIZANTE, COM TAMPA EM GRELHA, INCLUSIVE ESCAVAÇÃO, REATERRO E TRANSPORTE COM RETIRADA DO MATERIAL ESCAVADO (EM CAÇAMBA)</t>
  </si>
  <si>
    <t>CAIXA DE DRENAGEM DE INSPEÇÃO/PASSAGEM EM ALVENARIA (60X60X60CM), REVESTIMENTO EM ARGAMASSA COM ADITIVO IMPERMEABILIZANTE, COM TAMPA EM GRELHA, INCLUSIVE ESCAVAÇÃO, REATERRO E TRANSPORTE COM RETIRADA DO MATERIAL ESCAVADO (EM CAÇAMBA)</t>
  </si>
  <si>
    <t>CAIXA DE DRENAGEM DE INSPEÇÃO/PASSAGEM EM ALVENARIA (60X60X80CM), REVESTIMENTO EM ARGAMASSA COM ADITIVO IMPERMEABILIZANTE, COM TAMPA EM GRELHA, INCLUSIVE ESCAVAÇÃO, REATERRO E TRANSPORTE COM RETIRADA DO MATERIAL ESCAVADO (EM CAÇAMBA)</t>
  </si>
  <si>
    <t>CAIXA DE DRENAGEM DE INSPEÇÃO/PASSAGEM EM ALVENARIA (70X70X110CM), REVESTIMENTO EM ARGAMASSA COM ADITIVO IMPERMEABILIZANTE, COM TAMPA EM GRELHA, INCLUSIVE ESCAVAÇÃO, REATERRO E TRANSPORTE COM RETIRADA DO MATERIAL ESCAVADO (EM CAÇAMBA)</t>
  </si>
  <si>
    <t>CAIXA DE DRENAGEM DE INSPEÇÃO/PASSAGEM EM ALVENARIA (70X70X40CM), REVESTIMENTO EM ARGAMASSA COM ADITIVO IMPERMEABILIZANTE, COM TAMPA EM GRELHA, INCLUSIVE ESCAVAÇÃO, REATERRO E TRANSPORTE COM RETIRADA DO MATERIAL ESCAVADO (EM CAÇAMBA)</t>
  </si>
  <si>
    <t>CAIXA DE DRENAGEM DE INSPEÇÃO/PASSAGEM EM ALVENARIA (70X70X60CM), REVESTIMENTO EM ARGAMASSA COM ADITIVO IMPERMEABILIZANTE, COM TAMPA EM GRELHA, INCLUSIVE ESCAVAÇÃO, REATERRO E TRANSPORTE COM RETIRADA DO MATERIAL ESCAVADO (EM CAÇAMBA)</t>
  </si>
  <si>
    <t>CAIXA DE DRENAGEM DE INSPEÇÃO/PASSAGEM EM ALVENARIA (70X70X80CM), REVESTIMENTO EM ARGAMASSA COM ADITIVO IMPERMEABILIZANTE, COM TAMPA EM GRELHA, INCLUSIVE ESCAVAÇÃO, REATERRO E TRANSPORTE COM RETIRADA DO MATERIAL ESCAVADO (EM CAÇAMBA)</t>
  </si>
  <si>
    <t>CAIXA DE DRENAGEM DE INSPEÇÃO/PASSAGEM EM ALVENARIA (80X80X100CM), REVESTIMENTO EM ARGAMASSA COM ADITIVO IMPERMEABILIZANTE, COM TAMPA EM GRELHA, INCLUSIVE ESCAVAÇÃO, REATERRO E TRANSPORTE COM RETIRADA DO MATERIAL ESCAVADO (EM CAÇAMBA)</t>
  </si>
  <si>
    <t>CAIXA DE DRENAGEM DE INSPEÇÃO/PASSAGEM EM ALVENARIA (80X80X140CM), REVESTIMENTO EM ARGAMASSA COM ADITIVO IMPERMEABILIZANTE, COM TAMPA EM GRELHA, INCLUSIVE ESCAVAÇÃO, REATERRO E TRANSPORTE COM RETIRADA DO MATERIAL ESCAVADO (EM CAÇAMBA)</t>
  </si>
  <si>
    <t>CAIXA DE DRENAGEM DE INSPEÇÃO/PASSAGEM EM ALVENARIA (80X80X40CM), REVESTIMENTO EM ARGAMASSA COM ADITIVO IMPERMEABILIZANTE, COM TAMPA EM GRELHA, INCLUSIVE ESCAVAÇÃO, REATERRO E TRANSPORTE COM RETIRADA DO MATERIAL ESCAVADO (EM CAÇAMBA)</t>
  </si>
  <si>
    <t>CAIXA DE DRENAGEM DE INSPEÇÃO/PASSAGEM EM ALVENARIA (80X80X60CM), REVESTIMENTO EM ARGAMASSA COM ADITIVO IMPERMEABILIZANTE, COM TAMPA EM GRELHA, INCLUSIVE ESCAVAÇÃO, REATERRO E TRANSPORTE COM RETIRADA DO MATERIAL ESCAVADO (EM CAÇAMBA)</t>
  </si>
  <si>
    <t>CAIXA DE DRENAGEM DE INSPEÇÃO/PASSAGEM EM ALVENARIA (80X80X80CM), REVESTIMENTO EM ARGAMASSA COM ADITIVO IMPERMEABILIZANTE, COM TAMPA EM GRELHA, INCLUSIVE ESCAVAÇÃO, REATERRO E TRANSPORTE COM RETIRADA DO MATERIAL ESCAVADO (EM CAÇAMBA)</t>
  </si>
  <si>
    <t>CAIXA DE DRENAGEM DE INSPEÇÃO/PASSAGEM EM ALVENARIA (90X90X100CM), REVESTIMENTO EM ARGAMASSA COM ADITIVO IMPERMEABILIZANTE, COM TAMPA EM GRELHA, INCLUSIVE ESCAVAÇÃO, REATERRO E TRANSPORTE COM RETIRADA DO MATERIAL ESCAVADO (EM CAÇAMBA)</t>
  </si>
  <si>
    <t>CAIXA DE DRENAGEM DE INSPEÇÃO/PASSAGEM EM ALVENARIA (90X90X140CM), REVESTIMENTO EM ARGAMASSA COM ADITIVO IMPERMEABILIZANTE, COM TAMPA EM GRELHA, INCLUSIVE ESCAVAÇÃO, REATERRO E TRANSPORTE COM RETIRADA DO MATERIAL ESCAVADO (EM CAÇAMBA)</t>
  </si>
  <si>
    <t>CAIXA DE DRENAGEM DE INSPEÇÃO/PASSAGEM EM ALVENARIA (90X90X60CM), REVESTIMENTO EM ARGAMASSA COM ADITIVO IMPERMEABILIZANTE, COM TAMPA EM GRELHA, INCLUSIVE ESCAVAÇÃO, REATERRO E TRANSPORTE COM RETIRADA DO MATERIAL ESCAVADO (EM CAÇAMBA)</t>
  </si>
  <si>
    <t>CAIXA DE DRENAGEM DE INSPEÇÃO/PASSAGEM EM ALVENARIA (90X90X80CM), REVESTIMENTO EM ARGAMASSA COM ADITIVO IMPERMEABILIZANTE, COM TAMPA EM GRELHA, INCLUSIVE ESCAVAÇÃO, REATERRO E TRANSPORTE COM RETIRADA DO MATERIAL ESCAVADO (EM CAÇAMBA)</t>
  </si>
  <si>
    <t xml:space="preserve">RESERVATÓRIO DE ÁGUA ENTERRADO, CAPACIDADE DE 15M3, EM CONCRETO ARMADO COM CASAS DE BOMBAS, INCLUSIVE ALÇAPÃO, ESCAVAÇÃO, REATERRO E TRANSPORTE COM RETIRADA DO MATERIAL ESCAVADO (EM CAÇAMBA), EXCLUSIVE TUBULAÇÕES, BOMBAS E QUADROS
</t>
  </si>
  <si>
    <t>ED-5371</t>
  </si>
  <si>
    <t>TUBO PERFURADO CORRUGADO EM PEAD PARA DRENAGEM, DN 100MM(4"), EXCLUSIVE ESCAVAÇÃO DE VALA E APLICAÇÃO DE MATERIAL DRENANTE</t>
  </si>
  <si>
    <t>ED-5372</t>
  </si>
  <si>
    <t>TUBO PERFURADO CORRUGADO EM PEAD PARA DRENAGEM, DN 160MM(6"), EXCLUSIVE ESCAVAÇÃO DE VALA E APLICAÇÃO DE MATERIAL DRENANTE</t>
  </si>
  <si>
    <t>ED-5376</t>
  </si>
  <si>
    <t>TUBO PERFURADO CORRUGADO EM PEAD PARA DRENAGEM, DN 200MM(8"), EXCLUSIVE ESCAVAÇÃO DE VALA E APLICAÇÃO DE MATERIAL DRENANTE</t>
  </si>
  <si>
    <t>ED-5370</t>
  </si>
  <si>
    <t>TUBO PERFURADO CORRUGADO EM PEAD PARA DRENAGEM, DN 65MM(2.1/2"), EXCLUSIVE ESCAVAÇÃO DE VALA E APLICAÇÃO DE MATERIAL DRENANTE</t>
  </si>
  <si>
    <t>ED-9203</t>
  </si>
  <si>
    <t>TUBO DE CONCRETO SIMPLES, CLASSE PS1, DIÂMETRO DE 300MM, INCLUSIVE CARGA E DESCARGA MECÂNICA EM CAMINHÃO, ASSENTAMENTO E REJUNTAMENTO, EXCLUSIVE ESCAVAÇÃO E TRANSPORTE</t>
  </si>
  <si>
    <t>ED-9204</t>
  </si>
  <si>
    <t>TUBO DE CONCRETO SIMPLES, CLASSE PS1, DIÂMETRO DE 400MM, INCLUSIVE CARGA E DESCARGA MECÂNICA EM CAMINHÃO, ASSENTAMENTO E REJUNTAMENTO, EXCLUSIVE ESCAVAÇÃO E TRANSPORTE</t>
  </si>
  <si>
    <t>ED-9205</t>
  </si>
  <si>
    <t>TUBO DE CONCRETO SIMPLES, CLASSE PS1, DIÂMETRO DE 500MM, INCLUSIVE CARGA E DESCARGA MECÂNICA EM CAMINHÃO, ASSENTAMENTO E REJUNTAMENTO, EXCLUSIVE ESCAVAÇÃO E TRANSPORTE</t>
  </si>
  <si>
    <t>ED-9206</t>
  </si>
  <si>
    <t>TUBO DE CONCRETO SIMPLES, CLASSE PS1, DIÂMETRO DE 600MM, INCLUSIVE CARGA E DESCARGA MECÂNICA EM CAMINHÃO, ASSENTAMENTO E REJUNTAMENTO, EXCLUSIVE ESCAVAÇÃO E TRANSPORTE</t>
  </si>
  <si>
    <t>ED-9211</t>
  </si>
  <si>
    <t>TUBO DE CONCRETO ARMADO, CLASSE PA1, DIÂMETRO DE 1000MM, INCLUSIVE CARGA E DESCARGA MECÂNICA EM CAMINHÃO, ASSENTAMENTO E REJUNTAMENTO, EXCLUSIVE ESCAVAÇÃO E TRANSPORTE</t>
  </si>
  <si>
    <t>ED-9212</t>
  </si>
  <si>
    <t>TUBO DE CONCRETO ARMADO, CLASSE PA1, DIÂMETRO DE 1200MM, INCLUSIVE CARGA E DESCARGA MECÂNICA EM CAMINHÃO, ASSENTAMENTO E REJUNTAMENTO, EXCLUSIVE ESCAVAÇÃO E TRANSPORTE</t>
  </si>
  <si>
    <t>ED-9213</t>
  </si>
  <si>
    <t>TUBO DE CONCRETO ARMADO, CLASSE PA1, DIÂMETRO DE 1500MM, INCLUSIVE CARGA E DESCARGA MECÂNICA EM CAMINHÃO, ASSENTAMENTO E REJUNTAMENTO, EXCLUSIVE ESCAVAÇÃO E TRANSPORTE</t>
  </si>
  <si>
    <t>ED-9207</t>
  </si>
  <si>
    <t>TUBO DE CONCRETO ARMADO, CLASSE PA1, DIÂMETRO DE 400MM, INCLUSIVE CARGA E DESCARGA MECÂNICA EM CAMINHÃO, ASSENTAMENTO E REJUNTAMENTO, EXCLUSIVE ESCAVAÇÃO E TRANSPORTE</t>
  </si>
  <si>
    <t>ED-9208</t>
  </si>
  <si>
    <t>TUBO DE CONCRETO ARMADO, CLASSE PA1, DIÂMETRO DE 500MM, INCLUSIVE CARGA E DESCARGA MECÂNICA EM CAMINHÃO, ASSENTAMENTO E REJUNTAMENTO, EXCLUSIVE ESCAVAÇÃO E TRANSPORTE</t>
  </si>
  <si>
    <t>ED-9209</t>
  </si>
  <si>
    <t>TUBO DE CONCRETO ARMADO, CLASSE PA1, DIÂMETRO DE 600MM, INCLUSIVE CARGA E DESCARGA MECÂNICA EM CAMINHÃO, ASSENTAMENTO E REJUNTAMENTO, EXCLUSIVE ESCAVAÇÃO E TRANSPORTE</t>
  </si>
  <si>
    <t>ED-9210</t>
  </si>
  <si>
    <t>TUBO DE CONCRETO ARMADO, CLASSE PA1, DIÂMETRO DE 800MM, INCLUSIVE CARGA E DESCARGA MECÂNICA EM CAMINHÃO, ASSENTAMENTO E REJUNTAMENTO, EXCLUSIVE ESCAVAÇÃO E TRANSPORTE</t>
  </si>
  <si>
    <t>ACIONADOR MANUAL DE ALARME DE INCÊNDIO, INCLUSIVE FORNECIMENTO E INSTALAÇÃO, EXCLUSIVE CABO DE 4 VIAS PARA ALARME</t>
  </si>
  <si>
    <t>ED-4855</t>
  </si>
  <si>
    <t>CENTRAL DE ALARME DE INCÊNDIO ENDEREÇÁVEL PARA 24 LAÇOS, INCLUSIVE FORNECIMENTO E INSTALAÇÃO, EXCLUSIVE CABO DE 4 VIAS PARA ALARME</t>
  </si>
  <si>
    <t>ED-4859</t>
  </si>
  <si>
    <t>DETECTOR DE FUMAÇA ÓPTICO, INCLUSIVE FORNECIMENTO E INSTALAÇÃO, EXCLUSIVE CABO DE 4 VIAS PARA ALARME</t>
  </si>
  <si>
    <t>ED-4856</t>
  </si>
  <si>
    <t>ISOLADOR DE LAÇO, INCLUSIVE FORNECIMENTO E INSTALAÇÃO, EXCLUSIVE CABO DE 4 VIAS PARA ALARME</t>
  </si>
  <si>
    <t>ED-4860</t>
  </si>
  <si>
    <t>SINALIZADOR AUDIOVISUAL ENDEREÇÁVEL, INCLUSIVE FORNECIMENTO E INSTALAÇÃO, EXCLUSIVE CABO DE 4 VIAS PARA ALARME</t>
  </si>
  <si>
    <t>ED-7304</t>
  </si>
  <si>
    <t>VIDRO COMUM TRANSPARENTE INCOLOR, ESP. 6MM, INCLUSIVE FORNECIMENTO, EXCLUSIVE CAIXILHO/PERFIL, VEDAÇÃO COM GUARNIÇÃO/GAXETA OU APLICAÇÃO DE MASSA DE VIDRACEIRO</t>
  </si>
  <si>
    <t>ED-7305</t>
  </si>
  <si>
    <t>VIDRO IMPRESSO (FANTASIA) TRANSLÚCIDO INCOLOR, ESP. 4MM, INCLUSIVE FORNECIMENTO, EXCLUSIVE CAIXILHO/PERFIL, VEDAÇÃO COM GUARNIÇÃO/GAXETA OU APLICAÇÃO DE MASSA DE VIDRACEIRO</t>
  </si>
  <si>
    <t>APLICAÇÃO DE CAMADA E REGULARIZAÇÃO EM COLCHÃO DE AREIA PARA PAVIMENTO COM PISO INTERTRAVADO, EXCLUSIVE COMPACTAÇÃO</t>
  </si>
  <si>
    <t>ED-8912</t>
  </si>
  <si>
    <t>EXECUÇÃO DE PAVIMENTO COM PISO INTERTRAVADO, TIPO ECOLÓGICO, ESP. 6CM, COM FCK DE 35MPA, INCLUSIVE COLCHÃO DE AREIA, ESP. 6CM, PARA ASSENTAMENTO, COMPACTAÇÃO MECANIZADA, CARGA E DESCARGA MECÂNICA EM CAMINHÃO, EXCLUSIVE TRANSPORTE DE PISO INTERTRAVADO</t>
  </si>
  <si>
    <t>ED-8917</t>
  </si>
  <si>
    <t>EXECUÇÃO DE PAVIMENTO COM PISO INTERTRAVADO, TIPO RETANGULAR, ESP. 10CM, COM FCK DE 35MPA, INCLUSIVE COLCHÃO DE AREIA, ESP. 6CM, PARA ASSENTAMENTO, COMPACTAÇÃO MECANIZADA, CARGA E DESCARGA MECÂNICA EM CAMINHÃO, EXCLUSIVE TRANSPORTE DE PISO INTERTRAVADO</t>
  </si>
  <si>
    <t>ED-8918</t>
  </si>
  <si>
    <t>EXECUÇÃO DE PAVIMENTO COM PISO INTERTRAVADO, TIPO RETANGULAR, ESP. 10CM, COM FCK DE 40MPA, INCLUSIVE COLCHÃO DE AREIA, ESP. 6CM, PARA ASSENTAMENTO, COMPACTAÇÃO MECANIZADA, CARGA E DESCARGA MECÂNICA EM CAMINHÃO, EXCLUSIVE TRANSPORTE DE PISO INTERTRAVADO</t>
  </si>
  <si>
    <t>ED-8915</t>
  </si>
  <si>
    <t>EXECUÇÃO DE PAVIMENTO COM PISO INTERTRAVADO, TIPO RETANGULAR, ESP. 6CM, COM FCK DE 35MPA, INCLUSIVE COLCHÃO DE AREIA, ESP. 6CM, PARA ASSENTAMENTO, COMPACTAÇÃO MECANIZADA, CARGA E DESCARGA MECÂNICA EM CAMINHÃO, EXCLUSIVE TRANSPORTE DE PISO INTERTRAVADO</t>
  </si>
  <si>
    <t>ED-8916</t>
  </si>
  <si>
    <t>EXECUÇÃO DE PAVIMENTO COM PISO INTERTRAVADO, TIPO RETANGULAR, ESP. 8CM, COM FCK DE 35MPA, INCLUSIVE COLCHÃO DE AREIA, ESP. 6CM, PARA ASSENTAMENTO, COMPACTAÇÃO MECANIZADA, CARGA E DESCARGA MECÂNICA EM CAMINHÃO, EXCLUSIVE TRANSPORTE DE PISO INTERTRAVADO</t>
  </si>
  <si>
    <t>ED-8913</t>
  </si>
  <si>
    <t>EXECUÇÃO DE PAVIMENTO COM PISO INTERTRAVADO, TIPO SEXTAVADO, ESP. 6CM, COM FCK DE 35MPA, INCLUSIVE COLCHÃO DE AREIA, ESP. 6CM, PARA ASSENTAMENTO, COMPACTAÇÃO MECANIZADA, CARGA E DESCARGA MECÂNICA EM CAMINHÃO, EXCLUSIVE TRANSPORTE DE PISO INTERTRAVADO</t>
  </si>
  <si>
    <t>ED-8914</t>
  </si>
  <si>
    <t>EXECUÇÃO DE PAVIMENTO COM PISO INTERTRAVADO, TIPO SEXTAVADO, ESP. 8CM, COM FCK DE 35MPA, INCLUSIVE COLCHÃO DE AREIA, ESP. 6CM, PARA ASSENTAMENTO, COMPACTAÇÃO MECANIZADA, CARGA E DESCARGA MECÂNICA EM CAMINHÃO, EXCLUSIVE TRANSPORTE DE PISO INTERTRAVADO</t>
  </si>
  <si>
    <t>ED-7565</t>
  </si>
  <si>
    <t>CARGA E DESCARGA MANUAL DE MATERIAIS DIVERSOS, EM CAMINHÃO, TRAÇÃO 4X2, TIPO TOCO, PESO BRUTO TOTAL (PBT) DE 14.300KG, COM CARROCERIA DE CARGA SECA, COM CAPACIDADE DE 7T, INCLUSIVE MANOBRA, EXCLUSIVE TRANSPORTE</t>
  </si>
  <si>
    <t>ED-7561</t>
  </si>
  <si>
    <t>CARGA E DESCARGA MANUAL DE MATERIAIS DIVERSOS, EM CAMINHÃO, TRAÇÃO 6X2, TIPO TRUCADO, PESO BRUTO TOTAL (PBT) DE 23.000KG, COM CARROCERIA DE CARGA SECA, COM CAPACIDADE DE 15T, INCLUSIVE MANOBRA, EXCLUSIVE TRANSPORTE</t>
  </si>
  <si>
    <t>ED-7426</t>
  </si>
  <si>
    <t>CARGA E DESCARGA MECÂNICA DE PISO INTERTRAVADO, EM CAMINHÃO, TRAÇÃO 6X2, TIPO TRUCADO, PESO BRUTO TOTAL (PBT) DE 23.000KG, COM GUINDASTE ARTICULADO, MOMENTO DE CARGA MÁXIMO DE 10TXM, E CARROCERIA DE CARGA SECA, COM CAPACIDADE DE 14T, INCLUSIVE MANOBRA, EXCLUSIVE TRANSPORTE</t>
  </si>
  <si>
    <t>ED-7541</t>
  </si>
  <si>
    <t>CARGA E DESCARGA MECÂNICA DE TUBO DE CONCRETO, EM CAMINHÃO, TRAÇÃO 6X2, TIPO TRUCADO, PESO BRUTO TOTAL (PBT) DE 23.000KG, COM GUINDASTE ARTICULADO, MOMENTO DE CARGA MÁXIMO DE 10TXM, E CARROCERIA DE CARGA SECA, COM CAPACIDADE DE 14T, INCLUSIVE MANOBRA, EXCLUSIVE TRANSPORTE</t>
  </si>
  <si>
    <t>ED-7556</t>
  </si>
  <si>
    <t>CARGA E DESCARGA MECÂNICA EM CAMINHÃO, TRAÇÃO 6X2, TIPO TRUCADO, PESO BRUTO TOTAL (PBT) DE 23.000KG, COM GUINDASTE ARTICULADO, MOMENTO DE CARGA MÁXIMO DE 20TXM, E CARROCERIA DE CARGA SECA, COM CAPACIDADE DE 14T, INCLUSIVE MANOBRA, EXCLUSIVE TRANSPORTE</t>
  </si>
  <si>
    <t>ED-7423</t>
  </si>
  <si>
    <t>TRANSPORTE DE PISO INTERTRAVADO, EM CAMINHÃO, TRAÇÃO 6X2, TIPO TRUCADO, PESO BRUTO TOTAL (PBT) DE 23.000KG, COM GUINDASTE ARTICULADO, MOMENTO DE CARGA MÁXIMO DE 10TXM, E CARROCERIA DE CARGA SECA, COM CAPACIDADE DE 14T, EM RODOVIA COM LEITO NATURAL, EXCLUSIVE MANOBRA, CARGA E DESCARGA</t>
  </si>
  <si>
    <t>ED-7424</t>
  </si>
  <si>
    <t>TRANSPORTE DE PISO INTERTRAVADO, EM CAMINHÃO, TRAÇÃO 6X2, TIPO TRUCADO, PESO BRUTO TOTAL (PBT) DE 23.000KG, COM GUINDASTE ARTICULADO, MOMENTO DE CARGA MÁXIMO DE 10TXM, E CARROCERIA DE CARGA SECA, COM CAPACIDADE DE 14T, EM RODOVIA COM REVESTIMENTO PRIMÁRIO, EXCLUSIVE MANOBRA, CARGA E DESCARGA</t>
  </si>
  <si>
    <t>ED-7425</t>
  </si>
  <si>
    <t>TRANSPORTE DE PISO INTERTRAVADO, EM CAMINHÃO, TRAÇÃO 6X2, TIPO TRUCADO, PESO BRUTO TOTAL (PBT) DE 23.000KG, COM GUINDASTE ARTICULADO, MOMENTO DE CARGA MÁXIMO DE 10TXM, E CARROCERIA DE CARGA SECA, COM CAPACIDADE DE 14T, EM RODOVIA PAVIMENTADA, EXCLUSIVE MANOBRA, CARGA E DESCARGA</t>
  </si>
  <si>
    <t>ED-7538</t>
  </si>
  <si>
    <t>TRANSPORTE DE TUBO DE CONCRETO, EM CAMINHÃO, TRAÇÃO 6X2, TIPO TRUCADO, PESO BRUTO TOTAL (PBT) DE 23.000KG, COM GUINDASTE ARTICULADO, MOMENTO DE CARGA MÁXIMO DE 10TXM, E CARROCERIA DE CARGA SECA, COM CAPACIDADE DE 14T, EM RODOVIA COM LEITO NATURAL, EXCLUSIVE MANOBRA, CARGA E DESCARGA</t>
  </si>
  <si>
    <t>ED-7539</t>
  </si>
  <si>
    <t>TRANSPORTE DE TUBO DE CONCRETO, EM CAMINHÃO, TRAÇÃO 6X2, TIPO TRUCADO, PESO BRUTO TOTAL (PBT) DE 23.000KG, COM GUINDASTE ARTICULADO, MOMENTO DE CARGA MÁXIMO DE 10TXM, E CARROCERIA DE CARGA SECA, COM CAPACIDADE DE 14T, EM RODOVIA COM REVESTIMENTO PRIMÁRIO, EXCLUSIVE MANOBRA, CARGA E DESCARGA</t>
  </si>
  <si>
    <t>ED-7540</t>
  </si>
  <si>
    <t>TRANSPORTE DE TUBO DE CONCRETO, EM CAMINHÃO, TRAÇÃO 6X2, TIPO TRUCADO, PESO BRUTO TOTAL (PBT) DE 23.000KG, COM GUINDASTE ARTICULADO, MOMENTO DE CARGA MÁXIMO DE 10TXM, E CARROCERIA DE CARGA SECA, COM CAPACIDADE DE 14T, EM RODOVIA PAVIMENTADA, EXCLUSIVE MANOBRA, CARGA E DESCARGA</t>
  </si>
  <si>
    <t>ED-7562</t>
  </si>
  <si>
    <t>TRANSPORTE EM CAMINHÃO, TRAÇÃO 4X2, TIPO TOCO, PESO BRUTO TOTAL (PBT) DE 14.300KG, COM CARROCERIA DE CARGA SECA, COM CAPACIDADE DE 7T, EM RODOVIA COM LEITO NATURAL, EXCLUSIVE MANOBRA, CARGA E DESCARGA</t>
  </si>
  <si>
    <t>ED-7563</t>
  </si>
  <si>
    <t>TRANSPORTE EM CAMINHÃO, TRAÇÃO 4X2, TIPO TOCO, PESO BRUTO TOTAL (PBT) DE 14.300KG, COM CARROCERIA DE CARGA SECA, COM CAPACIDADE DE 7T, EM RODOVIA COM REVESTIMENTO PRIMÁRIO, EXCLUSIVE MANOBRA, CARGA E DESCARGA</t>
  </si>
  <si>
    <t>ED-7564</t>
  </si>
  <si>
    <t>TRANSPORTE EM CAMINHÃO, TRAÇÃO 4X2, TIPO TOCO, PESO BRUTO TOTAL (PBT) DE 14.300KG, COM CARROCERIA DE CARGA SECA, COM CAPACIDADE DE 7T, EM RODOVIA PAVIMENTADA, EXCLUSIVE MANOBRA, CARGA E DESCARGA</t>
  </si>
  <si>
    <t>ED-7557</t>
  </si>
  <si>
    <t>TRANSPORTE EM CAMINHÃO, TRAÇÃO 6X2, TIPO TRUCADO, PESO BRUTO TOTAL (PBT) DE 23.000KG, COM CARROCERIA DE CARGA SECA, COM CAPACIDADE DE 15T, EM RODOVIA COM LEITO NATURAL, EXCLUSIVE MANOBRA, CARGA E DESCARGA</t>
  </si>
  <si>
    <t>ED-7558</t>
  </si>
  <si>
    <t>TRANSPORTE EM CAMINHÃO, TRAÇÃO 6X2, TIPO TRUCADO, PESO BRUTO TOTAL (PBT) DE 23.000KG, COM CARROCERIA DE CARGA SECA, COM CAPACIDADE DE 15T, EM RODOVIA COM REVESTIMENTO PRIMÁRIO, EXCLUSIVE MANOBRA, CARGA E DESCARGA</t>
  </si>
  <si>
    <t>ED-7560</t>
  </si>
  <si>
    <t>TRANSPORTE EM CAMINHÃO, TRAÇÃO 6X2, TIPO TRUCADO, PESO BRUTO TOTAL (PBT) DE 23.000KG, COM CARROCERIA DE CARGA SECA, COM CAPACIDADE DE 15T, EM RODOVIA PAVIMENTADA, EXCLUSIVE MANOBRA, CARGA E DESCARGA</t>
  </si>
  <si>
    <t>ED-7553</t>
  </si>
  <si>
    <t>TRANSPORTE EM CAMINHÃO, TRAÇÃO 6X2, TIPO TRUCADO, PESO BRUTO TOTAL (PBT) DE 23.000KG, COM GUINDASTE ARTICULADO, MOMENTO DE CARGA MÁXIMO DE 20TXM, E CARROCERIA DE CARGA SECA, COM CAPACIDADE DE 14T, EM RODOVIA COM LEITO NATURAL, EXCLUSIVE MANOBRA, CARGA E DESCARGA</t>
  </si>
  <si>
    <t>ED-7554</t>
  </si>
  <si>
    <t>TRANSPORTE EM CAMINHÃO, TRAÇÃO 6X2, TIPO TRUCADO, PESO BRUTO TOTAL (PBT) DE 23.000KG, COM GUINDASTE ARTICULADO, MOMENTO DE CARGA MÁXIMO DE 20TXM, E CARROCERIA DE CARGA SECA, COM CAPACIDADE DE 14T, EM RODOVIA COM REVESTIMENTO PRIMÁRIO, EXCLUSIVE MANOBRA, CARGA E DESCARGA</t>
  </si>
  <si>
    <t>ED-7555</t>
  </si>
  <si>
    <t>TRANSPORTE EM CAMINHÃO, TRAÇÃO 6X2, TIPO TRUCADO, PESO BRUTO TOTAL (PBT) DE 23.000KG, COM GUINDASTE ARTICULADO, MOMENTO DE CARGA MÁXIMO DE 20TXM, E CARROCERIA DE CARGA SECA, COM CAPACIDADE DE 14T, EM RODOVIA PAVIMENTADA, EXCLUSIVE MANOBRA, CARGA E DESCARGA</t>
  </si>
  <si>
    <t>ED-7930</t>
  </si>
  <si>
    <t>AUXILIAR DE ESCRITÓRIO COM ENCARGOS COMPLEMENTARES</t>
  </si>
  <si>
    <t>ED-7931</t>
  </si>
  <si>
    <t>RO-00714</t>
  </si>
  <si>
    <t>RO-00715</t>
  </si>
  <si>
    <t>RO-00716</t>
  </si>
  <si>
    <t>RO-00717</t>
  </si>
  <si>
    <t>RO-00718</t>
  </si>
  <si>
    <t>RO-00719</t>
  </si>
  <si>
    <t>RO-00720</t>
  </si>
  <si>
    <t>RO-00721</t>
  </si>
  <si>
    <t>RO-00722</t>
  </si>
  <si>
    <t>RO-00723</t>
  </si>
  <si>
    <t>RO-00724</t>
  </si>
  <si>
    <t>RO-00725</t>
  </si>
  <si>
    <t>RO-00726</t>
  </si>
  <si>
    <t>RO-00727</t>
  </si>
  <si>
    <t>RO-00728</t>
  </si>
  <si>
    <t>RO-00729</t>
  </si>
  <si>
    <t>RO-00730</t>
  </si>
  <si>
    <t>RO-00731</t>
  </si>
  <si>
    <t>RO-00732</t>
  </si>
  <si>
    <t>RO-00733</t>
  </si>
  <si>
    <t>RO-00734</t>
  </si>
  <si>
    <t>RO-00735</t>
  </si>
  <si>
    <t>RO-00736</t>
  </si>
  <si>
    <t>RO-00737</t>
  </si>
  <si>
    <t>RO-00656</t>
  </si>
  <si>
    <t>RO-00657</t>
  </si>
  <si>
    <t>RO-00658</t>
  </si>
  <si>
    <t>RO-00659</t>
  </si>
  <si>
    <t>RO-00660</t>
  </si>
  <si>
    <t>RO-00661</t>
  </si>
  <si>
    <t>RO-00662</t>
  </si>
  <si>
    <t>RO-00663</t>
  </si>
  <si>
    <t>RO-00664</t>
  </si>
  <si>
    <t>RO-00665</t>
  </si>
  <si>
    <t>RO-00666</t>
  </si>
  <si>
    <t>RO-00667</t>
  </si>
  <si>
    <t>RO-00668</t>
  </si>
  <si>
    <t>RO-00669</t>
  </si>
  <si>
    <t>RO-00670</t>
  </si>
  <si>
    <t>RO-00671</t>
  </si>
  <si>
    <t>RO-00672</t>
  </si>
  <si>
    <t>RO-00673</t>
  </si>
  <si>
    <t>RO-00674</t>
  </si>
  <si>
    <t>RO-00675</t>
  </si>
  <si>
    <t>RO-00676</t>
  </si>
  <si>
    <t>RO-00677</t>
  </si>
  <si>
    <t>RO-00678</t>
  </si>
  <si>
    <t>RO-00679</t>
  </si>
  <si>
    <t>RO-00680</t>
  </si>
  <si>
    <t>RO-00681</t>
  </si>
  <si>
    <t>RO-00682</t>
  </si>
  <si>
    <t>RO-00683</t>
  </si>
  <si>
    <t>RO-00684</t>
  </si>
  <si>
    <t>RO-00685</t>
  </si>
  <si>
    <t>RO-00686</t>
  </si>
  <si>
    <t>RO-00687</t>
  </si>
  <si>
    <t>RO-00688</t>
  </si>
  <si>
    <t>RO-00689</t>
  </si>
  <si>
    <t>RO-00690</t>
  </si>
  <si>
    <t>RO-00691</t>
  </si>
  <si>
    <t>RO-00692</t>
  </si>
  <si>
    <t>RO-00693</t>
  </si>
  <si>
    <t>RO-00694</t>
  </si>
  <si>
    <t>RO-00695</t>
  </si>
  <si>
    <t>RO-00756</t>
  </si>
  <si>
    <t>RO-00757</t>
  </si>
  <si>
    <t>RO-00758</t>
  </si>
  <si>
    <t>RO-00759</t>
  </si>
  <si>
    <t>RO-00760</t>
  </si>
  <si>
    <t>RO-00761</t>
  </si>
  <si>
    <t>RO-00762</t>
  </si>
  <si>
    <t>RO-00763</t>
  </si>
  <si>
    <t>RO-00764</t>
  </si>
  <si>
    <t>RO-00765</t>
  </si>
  <si>
    <t>RO-00766</t>
  </si>
  <si>
    <t>RO-00767</t>
  </si>
  <si>
    <t>RO-00768</t>
  </si>
  <si>
    <t>RO-00769</t>
  </si>
  <si>
    <t>RO-00770</t>
  </si>
  <si>
    <t>RO-00771</t>
  </si>
  <si>
    <t>RO-00772</t>
  </si>
  <si>
    <t>RO-00773</t>
  </si>
  <si>
    <t>RO-00774</t>
  </si>
  <si>
    <t>RO-00775</t>
  </si>
  <si>
    <t>RO-00776</t>
  </si>
  <si>
    <t>RO-00777</t>
  </si>
  <si>
    <t>RO-00778</t>
  </si>
  <si>
    <t>RO-00779</t>
  </si>
  <si>
    <t>RO-8475</t>
  </si>
  <si>
    <t>RO-8476</t>
  </si>
  <si>
    <t>RO-8477</t>
  </si>
  <si>
    <t>RO-8479</t>
  </si>
  <si>
    <t>RO-8480</t>
  </si>
  <si>
    <t>RO-8481</t>
  </si>
  <si>
    <t>RO-8482</t>
  </si>
  <si>
    <t>RO-8483</t>
  </si>
  <si>
    <t>RO-8484</t>
  </si>
  <si>
    <t>RO-8485</t>
  </si>
  <si>
    <t>RO-8486</t>
  </si>
  <si>
    <t>RO-8487</t>
  </si>
  <si>
    <t>RO-8488</t>
  </si>
  <si>
    <t>RO-8489</t>
  </si>
  <si>
    <t>RO-8490</t>
  </si>
  <si>
    <t>RO-8491</t>
  </si>
  <si>
    <t>RO-8492</t>
  </si>
  <si>
    <t>RO-8493</t>
  </si>
  <si>
    <t>RO-8494</t>
  </si>
  <si>
    <t>RO-8495</t>
  </si>
  <si>
    <t>RO-8496</t>
  </si>
  <si>
    <t>RO-8497</t>
  </si>
  <si>
    <t>RO-8498</t>
  </si>
  <si>
    <t>RO-8499</t>
  </si>
  <si>
    <t>RO-8500</t>
  </si>
  <si>
    <t>RO-8501</t>
  </si>
  <si>
    <t>RO-8503</t>
  </si>
  <si>
    <t>RO-8504</t>
  </si>
  <si>
    <t>RO-8505</t>
  </si>
  <si>
    <t>RO-8506</t>
  </si>
  <si>
    <t>RO-8507</t>
  </si>
  <si>
    <t>RO-8508</t>
  </si>
  <si>
    <t>RO-8509</t>
  </si>
  <si>
    <t>RO-8510</t>
  </si>
  <si>
    <t>RO-8511</t>
  </si>
  <si>
    <t>RO-8512</t>
  </si>
  <si>
    <t>RO-8513</t>
  </si>
  <si>
    <t>RO-8514</t>
  </si>
  <si>
    <t>RO-8515</t>
  </si>
  <si>
    <t>RO-8516</t>
  </si>
  <si>
    <t>RO-8517</t>
  </si>
  <si>
    <t>RO-8518</t>
  </si>
  <si>
    <t>RO-8519</t>
  </si>
  <si>
    <t>RO-8520</t>
  </si>
  <si>
    <t>RO-8521</t>
  </si>
  <si>
    <t>RO-8522</t>
  </si>
  <si>
    <t>RO-8523</t>
  </si>
  <si>
    <t>RO-8524</t>
  </si>
  <si>
    <t>RO-8525</t>
  </si>
  <si>
    <t>RO-8526</t>
  </si>
  <si>
    <t>RO-8527</t>
  </si>
  <si>
    <t>RO-8528</t>
  </si>
  <si>
    <t>RO-8529</t>
  </si>
  <si>
    <t>RO-8530</t>
  </si>
  <si>
    <t>RO-8531</t>
  </si>
  <si>
    <t>RO-8532</t>
  </si>
  <si>
    <t>RO-8533</t>
  </si>
  <si>
    <t>RO-8534</t>
  </si>
  <si>
    <t>RO-8535</t>
  </si>
  <si>
    <t>RO-8536</t>
  </si>
  <si>
    <t>RO-8537</t>
  </si>
  <si>
    <t>RO-8538</t>
  </si>
  <si>
    <t>RO-8540</t>
  </si>
  <si>
    <t>RO-8541</t>
  </si>
  <si>
    <t>RO-8542</t>
  </si>
  <si>
    <t>RO-8543</t>
  </si>
  <si>
    <t>RO-8544</t>
  </si>
  <si>
    <t>RO-8545</t>
  </si>
  <si>
    <t>RO-8546</t>
  </si>
  <si>
    <t>RO-8547</t>
  </si>
  <si>
    <t>RO-8548</t>
  </si>
  <si>
    <t>RO-8549</t>
  </si>
  <si>
    <t>RO-8550</t>
  </si>
  <si>
    <t>RO-8551</t>
  </si>
  <si>
    <t>RO-8552</t>
  </si>
  <si>
    <t>RO-8553</t>
  </si>
  <si>
    <t>RO-8554</t>
  </si>
  <si>
    <t>RO-8555</t>
  </si>
  <si>
    <t>RO-8556</t>
  </si>
  <si>
    <t>RO-8557</t>
  </si>
  <si>
    <t>RO-8558</t>
  </si>
  <si>
    <t>RO-8559</t>
  </si>
  <si>
    <t>RO-8560</t>
  </si>
  <si>
    <t>RO-8561</t>
  </si>
  <si>
    <t>RO-8562</t>
  </si>
  <si>
    <t>RO-8563</t>
  </si>
  <si>
    <t>RO-8564</t>
  </si>
  <si>
    <t>RO-8565</t>
  </si>
  <si>
    <t>RO-8566</t>
  </si>
  <si>
    <t>RO-8567</t>
  </si>
  <si>
    <t>RO-8568</t>
  </si>
  <si>
    <t>RO-8569</t>
  </si>
  <si>
    <t>RO-8570</t>
  </si>
  <si>
    <t>RO-8571</t>
  </si>
  <si>
    <t>RO-8572</t>
  </si>
  <si>
    <t>RO-8573</t>
  </si>
  <si>
    <t>RO-8574</t>
  </si>
  <si>
    <t>RO-8575</t>
  </si>
  <si>
    <t>RO-8576</t>
  </si>
  <si>
    <t>RO-8577</t>
  </si>
  <si>
    <t>RO-8578</t>
  </si>
  <si>
    <t>RO-8579</t>
  </si>
  <si>
    <t>RO-8580</t>
  </si>
  <si>
    <t>RO-8581</t>
  </si>
  <si>
    <t>RO-8582</t>
  </si>
  <si>
    <t>RO-8583</t>
  </si>
  <si>
    <t>RO-8584</t>
  </si>
  <si>
    <t>RO-8585</t>
  </si>
  <si>
    <t>RO-8586</t>
  </si>
  <si>
    <t>RO-8587</t>
  </si>
  <si>
    <t>RO-8588</t>
  </si>
  <si>
    <t>RO-8589</t>
  </si>
  <si>
    <t>RO-8231</t>
  </si>
  <si>
    <t>RO-8232</t>
  </si>
  <si>
    <t>RO-8233</t>
  </si>
  <si>
    <t>RO-8234</t>
  </si>
  <si>
    <t>RO-8235</t>
  </si>
  <si>
    <t>RO-8236</t>
  </si>
  <si>
    <t>RO-8237</t>
  </si>
  <si>
    <t>RO-8238</t>
  </si>
  <si>
    <t>RO-8239</t>
  </si>
  <si>
    <t>RO-8240</t>
  </si>
  <si>
    <t>RO-8241</t>
  </si>
  <si>
    <t>RO-8242</t>
  </si>
  <si>
    <t>RO-8243</t>
  </si>
  <si>
    <t>RO-8244</t>
  </si>
  <si>
    <t>RO-8245</t>
  </si>
  <si>
    <t>RO-8246</t>
  </si>
  <si>
    <t>RO-8247</t>
  </si>
  <si>
    <t>RO-8248</t>
  </si>
  <si>
    <t>RO-8249</t>
  </si>
  <si>
    <t>RO-8250</t>
  </si>
  <si>
    <t>RO-8251</t>
  </si>
  <si>
    <t>RO-8252</t>
  </si>
  <si>
    <t>RO-8253</t>
  </si>
  <si>
    <t>RO-8254</t>
  </si>
  <si>
    <t>RO-8255</t>
  </si>
  <si>
    <t>RO-8256</t>
  </si>
  <si>
    <t>RO-8257</t>
  </si>
  <si>
    <t>RO-8258</t>
  </si>
  <si>
    <t>RO-8259</t>
  </si>
  <si>
    <t>RO-8260</t>
  </si>
  <si>
    <t>RO-8261</t>
  </si>
  <si>
    <t>RO-8262</t>
  </si>
  <si>
    <t>RO-8263</t>
  </si>
  <si>
    <t>RO-8264</t>
  </si>
  <si>
    <t>RO-8265</t>
  </si>
  <si>
    <t>RO-8266</t>
  </si>
  <si>
    <t>RO-8267</t>
  </si>
  <si>
    <t>RO-8268</t>
  </si>
  <si>
    <t>RO-8269</t>
  </si>
  <si>
    <t>RO-8270</t>
  </si>
  <si>
    <t>RO-8271</t>
  </si>
  <si>
    <t>RO-8272</t>
  </si>
  <si>
    <t>RO-8273</t>
  </si>
  <si>
    <t>RO-8274</t>
  </si>
  <si>
    <t>RO-8275</t>
  </si>
  <si>
    <t>RO-8276</t>
  </si>
  <si>
    <t>RO-8277</t>
  </si>
  <si>
    <t>RO-8278</t>
  </si>
  <si>
    <t>RO-8279</t>
  </si>
  <si>
    <t>RO-8280</t>
  </si>
  <si>
    <t>RO-8281</t>
  </si>
  <si>
    <t>RO-8282</t>
  </si>
  <si>
    <t>RO-8283</t>
  </si>
  <si>
    <t>RO-8284</t>
  </si>
  <si>
    <t>RO-8285</t>
  </si>
  <si>
    <t>RO-8286</t>
  </si>
  <si>
    <t>RO-8287</t>
  </si>
  <si>
    <t>RO-8288</t>
  </si>
  <si>
    <t>RO-8289</t>
  </si>
  <si>
    <t>RO-8290</t>
  </si>
  <si>
    <t>RO-8291</t>
  </si>
  <si>
    <t>RO-8292</t>
  </si>
  <si>
    <t>RO-8293</t>
  </si>
  <si>
    <t>RO-8294</t>
  </si>
  <si>
    <t>RO-8295</t>
  </si>
  <si>
    <t>RO-8296</t>
  </si>
  <si>
    <t>RO-8297</t>
  </si>
  <si>
    <t>RO-8298</t>
  </si>
  <si>
    <t>RO-8299</t>
  </si>
  <si>
    <t>RO-8300</t>
  </si>
  <si>
    <t>RO-8301</t>
  </si>
  <si>
    <t>RO-8302</t>
  </si>
  <si>
    <t>RO-8303</t>
  </si>
  <si>
    <t>RO-8304</t>
  </si>
  <si>
    <t>RO-8305</t>
  </si>
  <si>
    <t>RO-8306</t>
  </si>
  <si>
    <t>RO-8307</t>
  </si>
  <si>
    <t>RO-8308</t>
  </si>
  <si>
    <t>RO-8309</t>
  </si>
  <si>
    <t>RO-8310</t>
  </si>
  <si>
    <t>RO-8311</t>
  </si>
  <si>
    <t>RO-8312</t>
  </si>
  <si>
    <t>RO-8313</t>
  </si>
  <si>
    <t>RO-8314</t>
  </si>
  <si>
    <t>RO-8315</t>
  </si>
  <si>
    <t>RO-8316</t>
  </si>
  <si>
    <t>RO-8317</t>
  </si>
  <si>
    <t>RO-8318</t>
  </si>
  <si>
    <t>RO-8319</t>
  </si>
  <si>
    <t>RO-8320</t>
  </si>
  <si>
    <t>RO-8321</t>
  </si>
  <si>
    <t>RO-8322</t>
  </si>
  <si>
    <t>RO-8323</t>
  </si>
  <si>
    <t>RO-8324</t>
  </si>
  <si>
    <t>RO-8325</t>
  </si>
  <si>
    <t>RO-8326</t>
  </si>
  <si>
    <t>RO-8327</t>
  </si>
  <si>
    <t>RO-8328</t>
  </si>
  <si>
    <t>RO-8329</t>
  </si>
  <si>
    <t>RO-8330</t>
  </si>
  <si>
    <t>RO-8331</t>
  </si>
  <si>
    <t>RO-8332</t>
  </si>
  <si>
    <t>RO-8333</t>
  </si>
  <si>
    <t>RO-8334</t>
  </si>
  <si>
    <t>RO-8335</t>
  </si>
  <si>
    <t>RO-8336</t>
  </si>
  <si>
    <t>RO-8337</t>
  </si>
  <si>
    <t>RO-8338</t>
  </si>
  <si>
    <t>RO-8339</t>
  </si>
  <si>
    <t>RO-8340</t>
  </si>
  <si>
    <t>RO-8341</t>
  </si>
  <si>
    <t>RO-8342</t>
  </si>
  <si>
    <t>RO-8623</t>
  </si>
  <si>
    <t>RO-8624</t>
  </si>
  <si>
    <t>RO-8625</t>
  </si>
  <si>
    <t>RO-8627</t>
  </si>
  <si>
    <t>RO-8628</t>
  </si>
  <si>
    <t>RO-8629</t>
  </si>
  <si>
    <t>RO-8630</t>
  </si>
  <si>
    <t>RO-8632</t>
  </si>
  <si>
    <t>RO-8633</t>
  </si>
  <si>
    <t>RO-8634</t>
  </si>
  <si>
    <t>RO-8635</t>
  </si>
  <si>
    <t>RO-8636</t>
  </si>
  <si>
    <t>RO-8637</t>
  </si>
  <si>
    <t>RO-8638</t>
  </si>
  <si>
    <t>RO-8640</t>
  </si>
  <si>
    <t>RO-8641</t>
  </si>
  <si>
    <t>RO-8642</t>
  </si>
  <si>
    <t>RO-8643</t>
  </si>
  <si>
    <t>RO-8644</t>
  </si>
  <si>
    <t>RO-8645</t>
  </si>
  <si>
    <t>RO-8646</t>
  </si>
  <si>
    <t>RO-8647</t>
  </si>
  <si>
    <t>RO-8648</t>
  </si>
  <si>
    <t>RO-8649</t>
  </si>
  <si>
    <t>RO-8650</t>
  </si>
  <si>
    <t>RO-8651</t>
  </si>
  <si>
    <t>RO-8652</t>
  </si>
  <si>
    <t>RO-8653</t>
  </si>
  <si>
    <t>RO-8654</t>
  </si>
  <si>
    <t>RO-8655</t>
  </si>
  <si>
    <t>RO-8656</t>
  </si>
  <si>
    <t>RO-8657</t>
  </si>
  <si>
    <t>RO-00697</t>
  </si>
  <si>
    <t>RO-00696</t>
  </si>
  <si>
    <t>RO-00703</t>
  </si>
  <si>
    <t>RO-00702</t>
  </si>
  <si>
    <t>RO-00709</t>
  </si>
  <si>
    <t>RO-00708</t>
  </si>
  <si>
    <t>RO-00699</t>
  </si>
  <si>
    <t>RO-00698</t>
  </si>
  <si>
    <t>RO-00705</t>
  </si>
  <si>
    <t>RO-00704</t>
  </si>
  <si>
    <t>RO-00711</t>
  </si>
  <si>
    <t>RO-00710</t>
  </si>
  <si>
    <t>RO-00701</t>
  </si>
  <si>
    <t>RO-00700</t>
  </si>
  <si>
    <t>RO-00707</t>
  </si>
  <si>
    <t>RO-00706</t>
  </si>
  <si>
    <t>RO-00713</t>
  </si>
  <si>
    <t>RO-00712</t>
  </si>
  <si>
    <t>RO-00627</t>
  </si>
  <si>
    <t>RO-00626</t>
  </si>
  <si>
    <t>RO-00637</t>
  </si>
  <si>
    <t>RO-00636</t>
  </si>
  <si>
    <t>RO-00647</t>
  </si>
  <si>
    <t>RO-00646</t>
  </si>
  <si>
    <t>RO-00629</t>
  </si>
  <si>
    <t>RO-00628</t>
  </si>
  <si>
    <t>RO-00639</t>
  </si>
  <si>
    <t>RO-00638</t>
  </si>
  <si>
    <t>RO-00649</t>
  </si>
  <si>
    <t>RO-00648</t>
  </si>
  <si>
    <t>RO-00631</t>
  </si>
  <si>
    <t>RO-00630</t>
  </si>
  <si>
    <t>RO-00641</t>
  </si>
  <si>
    <t>RO-00640</t>
  </si>
  <si>
    <t>RO-00651</t>
  </si>
  <si>
    <t>RO-00650</t>
  </si>
  <si>
    <t>RO-00633</t>
  </si>
  <si>
    <t>RO-00632</t>
  </si>
  <si>
    <t>RO-00643</t>
  </si>
  <si>
    <t>RO-00642</t>
  </si>
  <si>
    <t>RO-00653</t>
  </si>
  <si>
    <t>RO-00652</t>
  </si>
  <si>
    <t>RO-00635</t>
  </si>
  <si>
    <t>RO-00634</t>
  </si>
  <si>
    <t>RO-00645</t>
  </si>
  <si>
    <t>RO-00644</t>
  </si>
  <si>
    <t>RO-00655</t>
  </si>
  <si>
    <t>RO-00654</t>
  </si>
  <si>
    <t>RO-00739</t>
  </si>
  <si>
    <t>RO-00738</t>
  </si>
  <si>
    <t>RO-00741</t>
  </si>
  <si>
    <t>RO-00740</t>
  </si>
  <si>
    <t>RO-00743</t>
  </si>
  <si>
    <t>RO-00742</t>
  </si>
  <si>
    <t>RO-00745</t>
  </si>
  <si>
    <t>RO-00744</t>
  </si>
  <si>
    <t>RO-00747</t>
  </si>
  <si>
    <t>RO-00746</t>
  </si>
  <si>
    <t>RO-00749</t>
  </si>
  <si>
    <t>RO-00748</t>
  </si>
  <si>
    <t>RO-00751</t>
  </si>
  <si>
    <t>RO-00750</t>
  </si>
  <si>
    <t>RO-00753</t>
  </si>
  <si>
    <t>RO-00752</t>
  </si>
  <si>
    <t>RO-00755</t>
  </si>
  <si>
    <t>RO-00754</t>
  </si>
  <si>
    <t>RO-8348</t>
  </si>
  <si>
    <t>RO-8350</t>
  </si>
  <si>
    <t>RO-8352</t>
  </si>
  <si>
    <t>RO-8353</t>
  </si>
  <si>
    <t>RO-8354</t>
  </si>
  <si>
    <t>RO-8355</t>
  </si>
  <si>
    <t>RO-8356</t>
  </si>
  <si>
    <t>RO-8357</t>
  </si>
  <si>
    <t>RO-8358</t>
  </si>
  <si>
    <t>RO-8359</t>
  </si>
  <si>
    <t>RO-8360</t>
  </si>
  <si>
    <t>RO-8361</t>
  </si>
  <si>
    <t>RO-8362</t>
  </si>
  <si>
    <t>RO-8363</t>
  </si>
  <si>
    <t>RO-8364</t>
  </si>
  <si>
    <t>RO-8365</t>
  </si>
  <si>
    <t>RO-8366</t>
  </si>
  <si>
    <t>RO-8367</t>
  </si>
  <si>
    <t>RO-8368</t>
  </si>
  <si>
    <t>RO-8369</t>
  </si>
  <si>
    <t>RO-8370</t>
  </si>
  <si>
    <t>RO-8371</t>
  </si>
  <si>
    <t>RO-8372</t>
  </si>
  <si>
    <t>RO-8373</t>
  </si>
  <si>
    <t>RO-8374</t>
  </si>
  <si>
    <t>RO-8375</t>
  </si>
  <si>
    <t>RO-8376</t>
  </si>
  <si>
    <t>RO-8377</t>
  </si>
  <si>
    <t>RO-8378</t>
  </si>
  <si>
    <t>RO-8379</t>
  </si>
  <si>
    <t>RO-8380</t>
  </si>
  <si>
    <t>RO-8381</t>
  </si>
  <si>
    <t>RO-8382</t>
  </si>
  <si>
    <t>RO-8383</t>
  </si>
  <si>
    <t>RO-8384</t>
  </si>
  <si>
    <t>RO-8385</t>
  </si>
  <si>
    <t>RO-8386</t>
  </si>
  <si>
    <t>RO-8387</t>
  </si>
  <si>
    <t>RO-8388</t>
  </si>
  <si>
    <t>RO-8389</t>
  </si>
  <si>
    <t>RO-8390</t>
  </si>
  <si>
    <t>RO-8391</t>
  </si>
  <si>
    <t>RO-8392</t>
  </si>
  <si>
    <t>RO-8393</t>
  </si>
  <si>
    <t>RO-8394</t>
  </si>
  <si>
    <t>RO-8395</t>
  </si>
  <si>
    <t>RO-8396</t>
  </si>
  <si>
    <t>RO-8397</t>
  </si>
  <si>
    <t>RO-8398</t>
  </si>
  <si>
    <t>RO-8399</t>
  </si>
  <si>
    <t>RO-8400</t>
  </si>
  <si>
    <t>RO-8401</t>
  </si>
  <si>
    <t>RO-8402</t>
  </si>
  <si>
    <t>RO-8403</t>
  </si>
  <si>
    <t>RO-8404</t>
  </si>
  <si>
    <t>RO-8405</t>
  </si>
  <si>
    <t>RO-8406</t>
  </si>
  <si>
    <t>RO-8407</t>
  </si>
  <si>
    <t>RO-8408</t>
  </si>
  <si>
    <t>RO-8409</t>
  </si>
  <si>
    <t>RO-8410</t>
  </si>
  <si>
    <t>RO-8411</t>
  </si>
  <si>
    <t>RO-8412</t>
  </si>
  <si>
    <t>RO-8413</t>
  </si>
  <si>
    <t>RO-8414</t>
  </si>
  <si>
    <t>RO-8415</t>
  </si>
  <si>
    <t>RO-8416</t>
  </si>
  <si>
    <t>RO-8417</t>
  </si>
  <si>
    <t>RO-8418</t>
  </si>
  <si>
    <t>RO-8419</t>
  </si>
  <si>
    <t>RO-8420</t>
  </si>
  <si>
    <t>RO-8421</t>
  </si>
  <si>
    <t>RO-8422</t>
  </si>
  <si>
    <t>RO-8423</t>
  </si>
  <si>
    <t>RO-8424</t>
  </si>
  <si>
    <t>RO-8425</t>
  </si>
  <si>
    <t>RO-8426</t>
  </si>
  <si>
    <t>RO-8427</t>
  </si>
  <si>
    <t>RO-8428</t>
  </si>
  <si>
    <t>RO-8429</t>
  </si>
  <si>
    <t>RO-8430</t>
  </si>
  <si>
    <t>RO-8431</t>
  </si>
  <si>
    <t>RO-8432</t>
  </si>
  <si>
    <t>RO-8433</t>
  </si>
  <si>
    <t>RO-8434</t>
  </si>
  <si>
    <t>RO-8435</t>
  </si>
  <si>
    <t>RO-8436</t>
  </si>
  <si>
    <t>RO-8437</t>
  </si>
  <si>
    <t>RO-8438</t>
  </si>
  <si>
    <t>RO-8439</t>
  </si>
  <si>
    <t>RO-8440</t>
  </si>
  <si>
    <t>RO-8441</t>
  </si>
  <si>
    <t>RO-8442</t>
  </si>
  <si>
    <t>RO-8455</t>
  </si>
  <si>
    <t>RO-8456</t>
  </si>
  <si>
    <t>RO-8457</t>
  </si>
  <si>
    <t>RO-8458</t>
  </si>
  <si>
    <t>RO-8459</t>
  </si>
  <si>
    <t>RO-8460</t>
  </si>
  <si>
    <t>RO-8461</t>
  </si>
  <si>
    <t>RO-8462</t>
  </si>
  <si>
    <t>RO-8463</t>
  </si>
  <si>
    <t>RO-8464</t>
  </si>
  <si>
    <t>RO-8465</t>
  </si>
  <si>
    <t>RO-8466</t>
  </si>
  <si>
    <t>RO-8468</t>
  </si>
  <si>
    <t>RO-8469</t>
  </si>
  <si>
    <t>RO-8470</t>
  </si>
  <si>
    <t>RO-8471</t>
  </si>
  <si>
    <t>RO-8472</t>
  </si>
  <si>
    <t>RO-8473</t>
  </si>
  <si>
    <t>RO-8474</t>
  </si>
  <si>
    <t>RO-8059</t>
  </si>
  <si>
    <t>RO-8060</t>
  </si>
  <si>
    <t>RO-8061</t>
  </si>
  <si>
    <t>RO-8062</t>
  </si>
  <si>
    <t>RO-8063</t>
  </si>
  <si>
    <t>RO-8064</t>
  </si>
  <si>
    <t>RO-8065</t>
  </si>
  <si>
    <t>RO-8066</t>
  </si>
  <si>
    <t>RO-8067</t>
  </si>
  <si>
    <t>RO-8068</t>
  </si>
  <si>
    <t>RO-8069</t>
  </si>
  <si>
    <t>RO-8070</t>
  </si>
  <si>
    <t>RO-8072</t>
  </si>
  <si>
    <t>RO-8095</t>
  </si>
  <si>
    <t>RO-8096</t>
  </si>
  <si>
    <t>RO-8097</t>
  </si>
  <si>
    <t>RO-8098</t>
  </si>
  <si>
    <t>RO-8099</t>
  </si>
  <si>
    <t>RO-8111</t>
  </si>
  <si>
    <t>RO-8116</t>
  </si>
  <si>
    <t>RO-8117</t>
  </si>
  <si>
    <t>RO-8118</t>
  </si>
  <si>
    <t>RO-8119</t>
  </si>
  <si>
    <t>RO-8120</t>
  </si>
  <si>
    <t>RO-8124</t>
  </si>
  <si>
    <t>RO-8125</t>
  </si>
  <si>
    <t>RO-8126</t>
  </si>
  <si>
    <t>RO-8127</t>
  </si>
  <si>
    <t>RO-8128</t>
  </si>
  <si>
    <t>RO-8129</t>
  </si>
  <si>
    <t>RO-8130</t>
  </si>
  <si>
    <t>RO-8131</t>
  </si>
  <si>
    <t>RO-8132</t>
  </si>
  <si>
    <t>RO-8138</t>
  </si>
  <si>
    <t>RO-8139</t>
  </si>
  <si>
    <t>RO-8140</t>
  </si>
  <si>
    <t>RO-8141</t>
  </si>
  <si>
    <t>RO-8142</t>
  </si>
  <si>
    <t>RO-8143</t>
  </si>
  <si>
    <t>RO-8144</t>
  </si>
  <si>
    <t>RO-8155</t>
  </si>
  <si>
    <t>RO-8157</t>
  </si>
  <si>
    <t>RO-8159</t>
  </si>
  <si>
    <t>RO-8161</t>
  </si>
  <si>
    <t>RO-8162</t>
  </si>
  <si>
    <t>RO-8163</t>
  </si>
  <si>
    <t>RO-8164</t>
  </si>
  <si>
    <t>RO-8165</t>
  </si>
  <si>
    <t>RO-8166</t>
  </si>
  <si>
    <t>RO-8167</t>
  </si>
  <si>
    <t>RO-8168</t>
  </si>
  <si>
    <t>RO-8169</t>
  </si>
  <si>
    <t>RO-8170</t>
  </si>
  <si>
    <t>RO-8171</t>
  </si>
  <si>
    <t>RO-8172</t>
  </si>
  <si>
    <t>RO-8173</t>
  </si>
  <si>
    <t>RO-8174</t>
  </si>
  <si>
    <t>RO-8175</t>
  </si>
  <si>
    <t>RO-8176</t>
  </si>
  <si>
    <t>RO-8177</t>
  </si>
  <si>
    <t>RO-8178</t>
  </si>
  <si>
    <t>RO-8179</t>
  </si>
  <si>
    <t>RO-8180</t>
  </si>
  <si>
    <t>RO-8181</t>
  </si>
  <si>
    <t>RO-8182</t>
  </si>
  <si>
    <t>RO-8183</t>
  </si>
  <si>
    <t>RO-8184</t>
  </si>
  <si>
    <t>RO-8185</t>
  </si>
  <si>
    <t>RO-8186</t>
  </si>
  <si>
    <t>RO-8187</t>
  </si>
  <si>
    <t>RO-8188</t>
  </si>
  <si>
    <t>RO-8189</t>
  </si>
  <si>
    <t>RO-8190</t>
  </si>
  <si>
    <t>RO-8191</t>
  </si>
  <si>
    <t>RO-8192</t>
  </si>
  <si>
    <t>RO-8193</t>
  </si>
  <si>
    <t>RO-8194</t>
  </si>
  <si>
    <t>RO-8195</t>
  </si>
  <si>
    <t>RO-8196</t>
  </si>
  <si>
    <t>RO-8197</t>
  </si>
  <si>
    <t>RO-8198</t>
  </si>
  <si>
    <t>RO-8199</t>
  </si>
  <si>
    <t>RO-8200</t>
  </si>
  <si>
    <t>RO-8201</t>
  </si>
  <si>
    <t>RO-8202</t>
  </si>
  <si>
    <t>RO-8203</t>
  </si>
  <si>
    <t>RO-8204</t>
  </si>
  <si>
    <t>RO-8206</t>
  </si>
  <si>
    <t>RO-8207</t>
  </si>
  <si>
    <t>RO-8208</t>
  </si>
  <si>
    <t>RO-8209</t>
  </si>
  <si>
    <t>RO-8210</t>
  </si>
  <si>
    <t>RO-8211</t>
  </si>
  <si>
    <t>RO-8212</t>
  </si>
  <si>
    <t>RO-8213</t>
  </si>
  <si>
    <t>RO-8214</t>
  </si>
  <si>
    <t>RO-8215</t>
  </si>
  <si>
    <t>RO-8216</t>
  </si>
  <si>
    <t>RO-8217</t>
  </si>
  <si>
    <t>RO-8218</t>
  </si>
  <si>
    <t>RO-8219</t>
  </si>
  <si>
    <t>RO-8220</t>
  </si>
  <si>
    <t>RO-8221</t>
  </si>
  <si>
    <t>RO-8222</t>
  </si>
  <si>
    <t>RO-8223</t>
  </si>
  <si>
    <t>RO-8224</t>
  </si>
  <si>
    <t>RO-8225</t>
  </si>
  <si>
    <t>RO-8226</t>
  </si>
  <si>
    <t>RO-8227</t>
  </si>
  <si>
    <t>RO-8228</t>
  </si>
  <si>
    <t>RO-8229</t>
  </si>
  <si>
    <t>RO-8230</t>
  </si>
  <si>
    <t>RO-8590</t>
  </si>
  <si>
    <t>RO-8591</t>
  </si>
  <si>
    <t>RO-8592</t>
  </si>
  <si>
    <t>RO-8593</t>
  </si>
  <si>
    <t>RO-8594</t>
  </si>
  <si>
    <t>RO-8595</t>
  </si>
  <si>
    <t>RO-8596</t>
  </si>
  <si>
    <t>RO-8597</t>
  </si>
  <si>
    <t>RO-8598</t>
  </si>
  <si>
    <t>RO-8599</t>
  </si>
  <si>
    <t>RO-8600</t>
  </si>
  <si>
    <t>RO-8601</t>
  </si>
  <si>
    <t>RO-8602</t>
  </si>
  <si>
    <t>RO-8603</t>
  </si>
  <si>
    <t>RO-8604</t>
  </si>
  <si>
    <t>RO-8605</t>
  </si>
  <si>
    <t>RO-8606</t>
  </si>
  <si>
    <t>RO-8607</t>
  </si>
  <si>
    <t>RO-8608</t>
  </si>
  <si>
    <t>RO-8609</t>
  </si>
  <si>
    <t>RO-8610</t>
  </si>
  <si>
    <t>RO-8611</t>
  </si>
  <si>
    <t>RO-8612</t>
  </si>
  <si>
    <t>RO-8613</t>
  </si>
  <si>
    <t>RO-8614</t>
  </si>
  <si>
    <t>RO-8615</t>
  </si>
  <si>
    <t>RO-8616</t>
  </si>
  <si>
    <t>RO-8618</t>
  </si>
  <si>
    <t>RO-8619</t>
  </si>
  <si>
    <t>RO-8620</t>
  </si>
  <si>
    <t>RO-8621</t>
  </si>
  <si>
    <t>RO-8622</t>
  </si>
  <si>
    <t>RO-00790</t>
  </si>
  <si>
    <t>RO-00791</t>
  </si>
  <si>
    <t>RO-00792</t>
  </si>
  <si>
    <t>RO-00793</t>
  </si>
  <si>
    <t>RO-00794</t>
  </si>
  <si>
    <t>RO-00795</t>
  </si>
  <si>
    <t>RO-00780</t>
  </si>
  <si>
    <t>RO-00781</t>
  </si>
  <si>
    <t>RO-00782</t>
  </si>
  <si>
    <t>RO-00783</t>
  </si>
  <si>
    <t>RO-00784</t>
  </si>
  <si>
    <t>RO-00785</t>
  </si>
  <si>
    <t>RO-00786</t>
  </si>
  <si>
    <t>RO-00787</t>
  </si>
  <si>
    <t>RO-00788</t>
  </si>
  <si>
    <t>RO-00789</t>
  </si>
  <si>
    <t>RO-00796</t>
  </si>
  <si>
    <t>RO-00797</t>
  </si>
  <si>
    <t>RO-00798</t>
  </si>
  <si>
    <t>RO-00799</t>
  </si>
  <si>
    <t>RO-00800</t>
  </si>
  <si>
    <t>RO-00801</t>
  </si>
  <si>
    <t>RO-00326</t>
  </si>
  <si>
    <t>RO-00321</t>
  </si>
  <si>
    <t>RO-00320</t>
  </si>
  <si>
    <t>RO-00332</t>
  </si>
  <si>
    <t>RO-00318</t>
  </si>
  <si>
    <t>RO-00328</t>
  </si>
  <si>
    <t>RO-00327</t>
  </si>
  <si>
    <t>RO-00330</t>
  </si>
  <si>
    <t>RO-00329</t>
  </si>
  <si>
    <t>RO-00323</t>
  </si>
  <si>
    <t>RO-00322</t>
  </si>
  <si>
    <t>RO-00325</t>
  </si>
  <si>
    <t>RO-00324</t>
  </si>
  <si>
    <t>RO-00319</t>
  </si>
  <si>
    <t>RO-00331</t>
  </si>
  <si>
    <t>RO-00333</t>
  </si>
  <si>
    <t>RO-00334</t>
  </si>
  <si>
    <t>RO-00352</t>
  </si>
  <si>
    <t>RO-00335</t>
  </si>
  <si>
    <t>RO-00357</t>
  </si>
  <si>
    <t>RO-00345</t>
  </si>
  <si>
    <t>RO-00344</t>
  </si>
  <si>
    <t>RO-00347</t>
  </si>
  <si>
    <t>RO-00346</t>
  </si>
  <si>
    <t>RO-00349</t>
  </si>
  <si>
    <t>RO-00348</t>
  </si>
  <si>
    <t>RO-00351</t>
  </si>
  <si>
    <t>RO-00350</t>
  </si>
  <si>
    <t>RO-00343</t>
  </si>
  <si>
    <t>RO-00342</t>
  </si>
  <si>
    <t>RO-00341</t>
  </si>
  <si>
    <t>RO-00340</t>
  </si>
  <si>
    <t>RO-00356</t>
  </si>
  <si>
    <t>RO-00355</t>
  </si>
  <si>
    <t>RO-00353</t>
  </si>
  <si>
    <t>RO-00354</t>
  </si>
  <si>
    <t>RO-00337</t>
  </si>
  <si>
    <t>RO-00336</t>
  </si>
  <si>
    <t>RO-00338</t>
  </si>
  <si>
    <t>RO-00339</t>
  </si>
  <si>
    <t>RO-00359</t>
  </si>
  <si>
    <t>RO-00358</t>
  </si>
  <si>
    <t>RO-00360</t>
  </si>
  <si>
    <t>RO-00468</t>
  </si>
  <si>
    <t>RO-00273</t>
  </si>
  <si>
    <t>RO-00274</t>
  </si>
  <si>
    <t>RO-00275</t>
  </si>
  <si>
    <t>RO-00276</t>
  </si>
  <si>
    <t>RO-00277</t>
  </si>
  <si>
    <t>RO-00278</t>
  </si>
  <si>
    <t>RO-00279</t>
  </si>
  <si>
    <t>RO-00280</t>
  </si>
  <si>
    <t>RO-00281</t>
  </si>
  <si>
    <t>RO-00387</t>
  </si>
  <si>
    <t>RO-00388</t>
  </si>
  <si>
    <t>RO-00392</t>
  </si>
  <si>
    <t>RO-00391</t>
  </si>
  <si>
    <t>RO-00394</t>
  </si>
  <si>
    <t>RO-00393</t>
  </si>
  <si>
    <t>RO-00396</t>
  </si>
  <si>
    <t>RO-00395</t>
  </si>
  <si>
    <t>RO-00398</t>
  </si>
  <si>
    <t>RO-00397</t>
  </si>
  <si>
    <t>RO-00375</t>
  </si>
  <si>
    <t>RO-00374</t>
  </si>
  <si>
    <t>RO-00377</t>
  </si>
  <si>
    <t>RO-00376</t>
  </si>
  <si>
    <t>RO-00379</t>
  </si>
  <si>
    <t>RO-00378</t>
  </si>
  <si>
    <t>RO-00381</t>
  </si>
  <si>
    <t>RO-00380</t>
  </si>
  <si>
    <t>RO-00383</t>
  </si>
  <si>
    <t>RO-00382</t>
  </si>
  <si>
    <t>RO-00384</t>
  </si>
  <si>
    <t>RO-00402</t>
  </si>
  <si>
    <t>RO-00401</t>
  </si>
  <si>
    <t>RO-00406</t>
  </si>
  <si>
    <t>RO-00405</t>
  </si>
  <si>
    <t>RO-00410</t>
  </si>
  <si>
    <t>RO-00409</t>
  </si>
  <si>
    <t>RO-00390</t>
  </si>
  <si>
    <t>RO-00389</t>
  </si>
  <si>
    <t>RO-00444</t>
  </si>
  <si>
    <t>RO-00443</t>
  </si>
  <si>
    <t>RO-00446</t>
  </si>
  <si>
    <t>RO-00445</t>
  </si>
  <si>
    <t>RO-00448</t>
  </si>
  <si>
    <t>RO-00447</t>
  </si>
  <si>
    <t>RO-00450</t>
  </si>
  <si>
    <t>RO-00449</t>
  </si>
  <si>
    <t>RO-00452</t>
  </si>
  <si>
    <t>RO-00451</t>
  </si>
  <si>
    <t>RO-00454</t>
  </si>
  <si>
    <t>RO-00453</t>
  </si>
  <si>
    <t>RO-00456</t>
  </si>
  <si>
    <t>RO-00455</t>
  </si>
  <si>
    <t>RO-00458</t>
  </si>
  <si>
    <t>RO-00457</t>
  </si>
  <si>
    <t>RO-00364</t>
  </si>
  <si>
    <t>RO-00366</t>
  </si>
  <si>
    <t>RO-00363</t>
  </si>
  <si>
    <t>RO-00365</t>
  </si>
  <si>
    <t>RO-00362</t>
  </si>
  <si>
    <t>RO-00361</t>
  </si>
  <si>
    <t>RO-00372</t>
  </si>
  <si>
    <t>RO-00367</t>
  </si>
  <si>
    <t>RO-00369</t>
  </si>
  <si>
    <t>RO-00371</t>
  </si>
  <si>
    <t>RO-00370</t>
  </si>
  <si>
    <t>RO-00368</t>
  </si>
  <si>
    <t>RO-00373</t>
  </si>
  <si>
    <t>RO-00270</t>
  </si>
  <si>
    <t>RO-00269</t>
  </si>
  <si>
    <t>RO-00268</t>
  </si>
  <si>
    <t>RO-00267</t>
  </si>
  <si>
    <t>RO-00296</t>
  </si>
  <si>
    <t>RO-00297</t>
  </si>
  <si>
    <t>RO-00288</t>
  </si>
  <si>
    <t>RO-00289</t>
  </si>
  <si>
    <t>RO-00287</t>
  </si>
  <si>
    <t>RO-00313</t>
  </si>
  <si>
    <t>RO-00305</t>
  </si>
  <si>
    <t>RO-00306</t>
  </si>
  <si>
    <t>RO-00304</t>
  </si>
  <si>
    <t>RO-00307</t>
  </si>
  <si>
    <t>RO-00308</t>
  </si>
  <si>
    <t>RO-00310</t>
  </si>
  <si>
    <t>RO-00309</t>
  </si>
  <si>
    <t>RO-00311</t>
  </si>
  <si>
    <t>RO-00317</t>
  </si>
  <si>
    <t>RO-00316</t>
  </si>
  <si>
    <t>RO-00283</t>
  </si>
  <si>
    <t>RO-00284</t>
  </si>
  <si>
    <t>RO-00299</t>
  </si>
  <si>
    <t>RO-00298</t>
  </si>
  <si>
    <t>RO-00301</t>
  </si>
  <si>
    <t>RO-00302</t>
  </si>
  <si>
    <t>RO-00300</t>
  </si>
  <si>
    <t>RO-00303</t>
  </si>
  <si>
    <t>RO-00291</t>
  </si>
  <si>
    <t>RO-00290</t>
  </si>
  <si>
    <t>RO-00293</t>
  </si>
  <si>
    <t>RO-00295</t>
  </si>
  <si>
    <t>RO-00292</t>
  </si>
  <si>
    <t>RO-00294</t>
  </si>
  <si>
    <t>RO-00285</t>
  </si>
  <si>
    <t>RO-00286</t>
  </si>
  <si>
    <t>RO-00312</t>
  </si>
  <si>
    <t>RO-00314</t>
  </si>
  <si>
    <t>RO-00315</t>
  </si>
  <si>
    <t>RO-00272</t>
  </si>
  <si>
    <t>RO-00271</t>
  </si>
  <si>
    <t>RO-00504</t>
  </si>
  <si>
    <t>RO-00505</t>
  </si>
  <si>
    <t>RO-00503</t>
  </si>
  <si>
    <t>RO-00507</t>
  </si>
  <si>
    <t>RO-00508</t>
  </si>
  <si>
    <t>RO-00506</t>
  </si>
  <si>
    <t>RO-00534</t>
  </si>
  <si>
    <t>RO-00535</t>
  </si>
  <si>
    <t>RO-00533</t>
  </si>
  <si>
    <t>RO-7709</t>
  </si>
  <si>
    <t>RO-7710</t>
  </si>
  <si>
    <t>RO-7708</t>
  </si>
  <si>
    <t>RO-7721</t>
  </si>
  <si>
    <t>RO-7722</t>
  </si>
  <si>
    <t>RO-7720</t>
  </si>
  <si>
    <t>RO-7712</t>
  </si>
  <si>
    <t>RO-7713</t>
  </si>
  <si>
    <t>RO-7711</t>
  </si>
  <si>
    <t>RO-7730</t>
  </si>
  <si>
    <t>RO-7731</t>
  </si>
  <si>
    <t>RO-7729</t>
  </si>
  <si>
    <t>RO-00516</t>
  </si>
  <si>
    <t>RO-00517</t>
  </si>
  <si>
    <t>RO-00515</t>
  </si>
  <si>
    <t>RO-00519</t>
  </si>
  <si>
    <t>RO-00520</t>
  </si>
  <si>
    <t>RO-00518</t>
  </si>
  <si>
    <t>RO-00510</t>
  </si>
  <si>
    <t>RO-00511</t>
  </si>
  <si>
    <t>RO-00509</t>
  </si>
  <si>
    <t>RO-00513</t>
  </si>
  <si>
    <t>RO-00514</t>
  </si>
  <si>
    <t>RO-00512</t>
  </si>
  <si>
    <t>RO-00537</t>
  </si>
  <si>
    <t>RO-00538</t>
  </si>
  <si>
    <t>RO-00536</t>
  </si>
  <si>
    <t>RO-7703</t>
  </si>
  <si>
    <t>RO-7704</t>
  </si>
  <si>
    <t>RO-7702</t>
  </si>
  <si>
    <t>RO-7706</t>
  </si>
  <si>
    <t>RO-7707</t>
  </si>
  <si>
    <t>RO-7705</t>
  </si>
  <si>
    <t>RO-7724</t>
  </si>
  <si>
    <t>RO-7725</t>
  </si>
  <si>
    <t>RO-7723</t>
  </si>
  <si>
    <t>RO-7715</t>
  </si>
  <si>
    <t>RO-7716</t>
  </si>
  <si>
    <t>RO-7714</t>
  </si>
  <si>
    <t>RO-7733</t>
  </si>
  <si>
    <t>RO-7734</t>
  </si>
  <si>
    <t>RO-7732</t>
  </si>
  <si>
    <t>RO-7736</t>
  </si>
  <si>
    <t>RO-7737</t>
  </si>
  <si>
    <t>RO-7735</t>
  </si>
  <si>
    <t>RO-7739</t>
  </si>
  <si>
    <t>RO-7740</t>
  </si>
  <si>
    <t>RO-7738</t>
  </si>
  <si>
    <t>RO-7727</t>
  </si>
  <si>
    <t>RO-7728</t>
  </si>
  <si>
    <t>RO-7726</t>
  </si>
  <si>
    <t>RO-7742</t>
  </si>
  <si>
    <t>RO-7743</t>
  </si>
  <si>
    <t>RO-7741</t>
  </si>
  <si>
    <t>RO-7745</t>
  </si>
  <si>
    <t>RO-7746</t>
  </si>
  <si>
    <t>RO-7744</t>
  </si>
  <si>
    <t>RO-00522</t>
  </si>
  <si>
    <t>RO-00523</t>
  </si>
  <si>
    <t>RO-00521</t>
  </si>
  <si>
    <t>RO-00525</t>
  </si>
  <si>
    <t>RO-00526</t>
  </si>
  <si>
    <t>RO-00524</t>
  </si>
  <si>
    <t>RO-7748</t>
  </si>
  <si>
    <t>RO-7749</t>
  </si>
  <si>
    <t>RO-7747</t>
  </si>
  <si>
    <t>RO-00498</t>
  </si>
  <si>
    <t>RO-00499</t>
  </si>
  <si>
    <t>RO-00497</t>
  </si>
  <si>
    <t>RO-00501</t>
  </si>
  <si>
    <t>RO-00502</t>
  </si>
  <si>
    <t>RO-00500</t>
  </si>
  <si>
    <t>RO-00495</t>
  </si>
  <si>
    <t>RO-00496</t>
  </si>
  <si>
    <t>RO-00494</t>
  </si>
  <si>
    <t>RO-00492</t>
  </si>
  <si>
    <t>RO-00493</t>
  </si>
  <si>
    <t>RO-00491</t>
  </si>
  <si>
    <t>RO-00531</t>
  </si>
  <si>
    <t>RO-00532</t>
  </si>
  <si>
    <t>RO-00530</t>
  </si>
  <si>
    <t>RO-00528</t>
  </si>
  <si>
    <t>RO-00529</t>
  </si>
  <si>
    <t>RO-00527</t>
  </si>
  <si>
    <t>RO-7718</t>
  </si>
  <si>
    <t>RO-7719</t>
  </si>
  <si>
    <t>RO-7717</t>
  </si>
  <si>
    <t>RO-00442</t>
  </si>
  <si>
    <t>RO-00441</t>
  </si>
  <si>
    <t>RO-00428</t>
  </si>
  <si>
    <t>RO-00427</t>
  </si>
  <si>
    <t>RO-00430</t>
  </si>
  <si>
    <t>RO-00429</t>
  </si>
  <si>
    <t>RO-00424</t>
  </si>
  <si>
    <t>RO-00423</t>
  </si>
  <si>
    <t>RO-00426</t>
  </si>
  <si>
    <t>RO-00425</t>
  </si>
  <si>
    <t>RO-00418</t>
  </si>
  <si>
    <t>RO-00417</t>
  </si>
  <si>
    <t>RO-00420</t>
  </si>
  <si>
    <t>RO-00419</t>
  </si>
  <si>
    <t>RO-00414</t>
  </si>
  <si>
    <t>RO-00413</t>
  </si>
  <si>
    <t>RO-00416</t>
  </si>
  <si>
    <t>RO-00415</t>
  </si>
  <si>
    <t>RO-00438</t>
  </si>
  <si>
    <t>RO-00437</t>
  </si>
  <si>
    <t>RO-00440</t>
  </si>
  <si>
    <t>RO-00439</t>
  </si>
  <si>
    <t>RO-00434</t>
  </si>
  <si>
    <t>RO-00433</t>
  </si>
  <si>
    <t>RO-00436</t>
  </si>
  <si>
    <t>RO-00435</t>
  </si>
  <si>
    <t>RO-00385</t>
  </si>
  <si>
    <t>RO-00489</t>
  </si>
  <si>
    <t>RO-00490</t>
  </si>
  <si>
    <t>RO-00483</t>
  </si>
  <si>
    <t>RO-00484</t>
  </si>
  <si>
    <t>RO-00480</t>
  </si>
  <si>
    <t>RO-00479</t>
  </si>
  <si>
    <t>RO-00482</t>
  </si>
  <si>
    <t>RO-00481</t>
  </si>
  <si>
    <t>RO-00486</t>
  </si>
  <si>
    <t>RO-00485</t>
  </si>
  <si>
    <t>RO-00488</t>
  </si>
  <si>
    <t>RO-00539</t>
  </si>
  <si>
    <t>RO-00540</t>
  </si>
  <si>
    <t>RO-00541</t>
  </si>
  <si>
    <t>RO-00617</t>
  </si>
  <si>
    <t>RO-00542</t>
  </si>
  <si>
    <t>RO-00543</t>
  </si>
  <si>
    <t>RO-00611</t>
  </si>
  <si>
    <t>RO-00614</t>
  </si>
  <si>
    <t>RO-00609</t>
  </si>
  <si>
    <t>RO-00610</t>
  </si>
  <si>
    <t>RO-00613</t>
  </si>
  <si>
    <t>RO-00612</t>
  </si>
  <si>
    <t>RO-00616</t>
  </si>
  <si>
    <t>RO-00615</t>
  </si>
  <si>
    <t>RO-00544</t>
  </si>
  <si>
    <t>RO-00545</t>
  </si>
  <si>
    <t>RO-00951</t>
  </si>
  <si>
    <t>RO-00944</t>
  </si>
  <si>
    <t>RO-00945</t>
  </si>
  <si>
    <t>RO-00942</t>
  </si>
  <si>
    <t>RO-00943</t>
  </si>
  <si>
    <t>RO-00948</t>
  </si>
  <si>
    <t>RO-00949</t>
  </si>
  <si>
    <t>RO-00946</t>
  </si>
  <si>
    <t>RO-00947</t>
  </si>
  <si>
    <t>RO-00950</t>
  </si>
  <si>
    <t>RO-00827</t>
  </si>
  <si>
    <t>RO-00831</t>
  </si>
  <si>
    <t>RO-00832</t>
  </si>
  <si>
    <t>RO-00833</t>
  </si>
  <si>
    <t>RO-00828</t>
  </si>
  <si>
    <t>RO-00829</t>
  </si>
  <si>
    <t>RO-00830</t>
  </si>
  <si>
    <t>RO-00834</t>
  </si>
  <si>
    <t>RO-00836</t>
  </si>
  <si>
    <t>RO-00837</t>
  </si>
  <si>
    <t>RO-00838</t>
  </si>
  <si>
    <t>RO-00835</t>
  </si>
  <si>
    <t>RO-00842</t>
  </si>
  <si>
    <t>RO-00843</t>
  </si>
  <si>
    <t>RO-00844</t>
  </si>
  <si>
    <t>RO-00839</t>
  </si>
  <si>
    <t>RO-00840</t>
  </si>
  <si>
    <t>RO-00841</t>
  </si>
  <si>
    <t>RO-00846</t>
  </si>
  <si>
    <t>RO-00845</t>
  </si>
  <si>
    <t>RO-00848</t>
  </si>
  <si>
    <t>RO-00847</t>
  </si>
  <si>
    <t>RO-00849</t>
  </si>
  <si>
    <t>RO-00850</t>
  </si>
  <si>
    <t>RO-00851</t>
  </si>
  <si>
    <t>RO-00852</t>
  </si>
  <si>
    <t>RO-00853</t>
  </si>
  <si>
    <t>RO-6135</t>
  </si>
  <si>
    <t>RO-6139</t>
  </si>
  <si>
    <t>RO-6140</t>
  </si>
  <si>
    <t>RO-6141</t>
  </si>
  <si>
    <t>RO-6142</t>
  </si>
  <si>
    <t>RO-6143</t>
  </si>
  <si>
    <t>RO-6144</t>
  </si>
  <si>
    <t>RO-6145</t>
  </si>
  <si>
    <t>RO-6146</t>
  </si>
  <si>
    <t>RO-00854</t>
  </si>
  <si>
    <t>RO-00855</t>
  </si>
  <si>
    <t>RO-00856</t>
  </si>
  <si>
    <t>RO-00857</t>
  </si>
  <si>
    <t>RO-00858</t>
  </si>
  <si>
    <t>RO-00859</t>
  </si>
  <si>
    <t>RO-00860</t>
  </si>
  <si>
    <t>RO-00861</t>
  </si>
  <si>
    <t>RO-00862</t>
  </si>
  <si>
    <t>RO-00863</t>
  </si>
  <si>
    <t>RO-00864</t>
  </si>
  <si>
    <t>RO-00865</t>
  </si>
  <si>
    <t>RO-00866</t>
  </si>
  <si>
    <t>RO-00867</t>
  </si>
  <si>
    <t>RO-00868</t>
  </si>
  <si>
    <t>RO-00872</t>
  </si>
  <si>
    <t>RO-00869</t>
  </si>
  <si>
    <t>RO-00870</t>
  </si>
  <si>
    <t>RO-00871</t>
  </si>
  <si>
    <t>RO-00991</t>
  </si>
  <si>
    <t>RO-00992</t>
  </si>
  <si>
    <t>RO-00955</t>
  </si>
  <si>
    <t>RO-00956</t>
  </si>
  <si>
    <t>RO-00957</t>
  </si>
  <si>
    <t>RO-00958</t>
  </si>
  <si>
    <t>RO-00987</t>
  </si>
  <si>
    <t>RO-00988</t>
  </si>
  <si>
    <t>RO-00985</t>
  </si>
  <si>
    <t>RO-00986</t>
  </si>
  <si>
    <t>RO-00959</t>
  </si>
  <si>
    <t>RO-00960</t>
  </si>
  <si>
    <t>RO-00961</t>
  </si>
  <si>
    <t>RO-00962</t>
  </si>
  <si>
    <t>RO-00963</t>
  </si>
  <si>
    <t>RO-00964</t>
  </si>
  <si>
    <t>RO-00965</t>
  </si>
  <si>
    <t>RO-00966</t>
  </si>
  <si>
    <t>RO-00969</t>
  </si>
  <si>
    <t>RO-00970</t>
  </si>
  <si>
    <t>RO-00971</t>
  </si>
  <si>
    <t>RO-00972</t>
  </si>
  <si>
    <t>RO-00973</t>
  </si>
  <si>
    <t>RO-00974</t>
  </si>
  <si>
    <t>RO-00975</t>
  </si>
  <si>
    <t>RO-00976</t>
  </si>
  <si>
    <t>RO-00993</t>
  </si>
  <si>
    <t>RO-00994</t>
  </si>
  <si>
    <t>RO-00995</t>
  </si>
  <si>
    <t>RO-00996</t>
  </si>
  <si>
    <t>RO-00997</t>
  </si>
  <si>
    <t>RO-00998</t>
  </si>
  <si>
    <t>RO-00999</t>
  </si>
  <si>
    <t>RO-01000</t>
  </si>
  <si>
    <t>RO-00953</t>
  </si>
  <si>
    <t>RO-00954</t>
  </si>
  <si>
    <t>RO-00977</t>
  </si>
  <si>
    <t>RO-00978</t>
  </si>
  <si>
    <t>RO-00979</t>
  </si>
  <si>
    <t>RO-00980</t>
  </si>
  <si>
    <t>RO-00981</t>
  </si>
  <si>
    <t>RO-00982</t>
  </si>
  <si>
    <t>RO-00983</t>
  </si>
  <si>
    <t>RO-00984</t>
  </si>
  <si>
    <t>RO-01001</t>
  </si>
  <si>
    <t>RO-01002</t>
  </si>
  <si>
    <t>RO-01003</t>
  </si>
  <si>
    <t>RO-01004</t>
  </si>
  <si>
    <t>RO-01005</t>
  </si>
  <si>
    <t>RO-01006</t>
  </si>
  <si>
    <t>RO-01007</t>
  </si>
  <si>
    <t>RO-01008</t>
  </si>
  <si>
    <t>RO-00967</t>
  </si>
  <si>
    <t>RO-00968</t>
  </si>
  <si>
    <t>RO-00989</t>
  </si>
  <si>
    <t>RO-00990</t>
  </si>
  <si>
    <t>RO-01136</t>
  </si>
  <si>
    <t>RO-01137</t>
  </si>
  <si>
    <t>RO-01138</t>
  </si>
  <si>
    <t>RO-01139</t>
  </si>
  <si>
    <t>RO-01140</t>
  </si>
  <si>
    <t>RO-01141</t>
  </si>
  <si>
    <t>RO-01142</t>
  </si>
  <si>
    <t>RO-01143</t>
  </si>
  <si>
    <t>RO-01144</t>
  </si>
  <si>
    <t>RO-01145</t>
  </si>
  <si>
    <t>RO-01104</t>
  </si>
  <si>
    <t>RO-01105</t>
  </si>
  <si>
    <t>RO-01114</t>
  </si>
  <si>
    <t>RO-01115</t>
  </si>
  <si>
    <t>RO-01124</t>
  </si>
  <si>
    <t>RO-01125</t>
  </si>
  <si>
    <t>RO-01106</t>
  </si>
  <si>
    <t>RO-01107</t>
  </si>
  <si>
    <t>RO-01116</t>
  </si>
  <si>
    <t>RO-01117</t>
  </si>
  <si>
    <t>RO-01126</t>
  </si>
  <si>
    <t>RO-01127</t>
  </si>
  <si>
    <t>RO-01108</t>
  </si>
  <si>
    <t>RO-01109</t>
  </si>
  <si>
    <t>RO-01118</t>
  </si>
  <si>
    <t>RO-01119</t>
  </si>
  <si>
    <t>RO-01128</t>
  </si>
  <si>
    <t>RO-01129</t>
  </si>
  <si>
    <t>RO-01110</t>
  </si>
  <si>
    <t>RO-01111</t>
  </si>
  <si>
    <t>RO-01120</t>
  </si>
  <si>
    <t>RO-01121</t>
  </si>
  <si>
    <t>RO-01130</t>
  </si>
  <si>
    <t>RO-01131</t>
  </si>
  <si>
    <t>RO-01112</t>
  </si>
  <si>
    <t>RO-01113</t>
  </si>
  <si>
    <t>RO-01122</t>
  </si>
  <si>
    <t>RO-01123</t>
  </si>
  <si>
    <t>RO-01132</t>
  </si>
  <si>
    <t>RO-01133</t>
  </si>
  <si>
    <t>RO-01134</t>
  </si>
  <si>
    <t>RO-01135</t>
  </si>
  <si>
    <t>RO-01094</t>
  </si>
  <si>
    <t>RO-01095</t>
  </si>
  <si>
    <t>RO-01096</t>
  </si>
  <si>
    <t>RO-01097</t>
  </si>
  <si>
    <t>RO-01098</t>
  </si>
  <si>
    <t>RO-01099</t>
  </si>
  <si>
    <t>RO-01100</t>
  </si>
  <si>
    <t>RO-01101</t>
  </si>
  <si>
    <t>RO-01102</t>
  </si>
  <si>
    <t>RO-01103</t>
  </si>
  <si>
    <t>RO-8539</t>
  </si>
  <si>
    <t>RO-7883</t>
  </si>
  <si>
    <t>RO-01077</t>
  </si>
  <si>
    <t>RO-01078</t>
  </si>
  <si>
    <t>RO-01079</t>
  </si>
  <si>
    <t>RO-01080</t>
  </si>
  <si>
    <t>RO-01081</t>
  </si>
  <si>
    <t>RO-01082</t>
  </si>
  <si>
    <t>RO-01083</t>
  </si>
  <si>
    <t>RO-01084</t>
  </si>
  <si>
    <t>RO-01085</t>
  </si>
  <si>
    <t>RO-01086</t>
  </si>
  <si>
    <t>RO-00952</t>
  </si>
  <si>
    <t>RO-01090</t>
  </si>
  <si>
    <t>RO-01087</t>
  </si>
  <si>
    <t>RO-01088</t>
  </si>
  <si>
    <t>RO-01089</t>
  </si>
  <si>
    <t>RO-00876</t>
  </si>
  <si>
    <t>RO-00877</t>
  </si>
  <si>
    <t>RO-00878</t>
  </si>
  <si>
    <t>RO-00879</t>
  </si>
  <si>
    <t>RO-00880</t>
  </si>
  <si>
    <t>RO-00881</t>
  </si>
  <si>
    <t>RO-00882</t>
  </si>
  <si>
    <t>RO-00883</t>
  </si>
  <si>
    <t>RO-00884</t>
  </si>
  <si>
    <t>RO-00885</t>
  </si>
  <si>
    <t>RO-00886</t>
  </si>
  <si>
    <t>RO-00887</t>
  </si>
  <si>
    <t>RO-00888</t>
  </si>
  <si>
    <t>RO-00889</t>
  </si>
  <si>
    <t>RO-00890</t>
  </si>
  <si>
    <t>RO-00891</t>
  </si>
  <si>
    <t>RO-00892</t>
  </si>
  <si>
    <t>RO-00893</t>
  </si>
  <si>
    <t>RO-00894</t>
  </si>
  <si>
    <t>RO-00895</t>
  </si>
  <si>
    <t>RO-00896</t>
  </si>
  <si>
    <t>RO-00897</t>
  </si>
  <si>
    <t>RO-00898</t>
  </si>
  <si>
    <t>RO-00899</t>
  </si>
  <si>
    <t>RO-00900</t>
  </si>
  <si>
    <t>RO-00901</t>
  </si>
  <si>
    <t>RO-00902</t>
  </si>
  <si>
    <t>RO-00903</t>
  </si>
  <si>
    <t>RO-00904</t>
  </si>
  <si>
    <t>RO-00905</t>
  </si>
  <si>
    <t>RO-00906</t>
  </si>
  <si>
    <t>RO-00907</t>
  </si>
  <si>
    <t>RO-00908</t>
  </si>
  <si>
    <t>RO-00909</t>
  </si>
  <si>
    <t>RO-00910</t>
  </si>
  <si>
    <t>RO-00911</t>
  </si>
  <si>
    <t>RO-6259</t>
  </si>
  <si>
    <t>RO-6260</t>
  </si>
  <si>
    <t>RO-6261</t>
  </si>
  <si>
    <t>RO-00912</t>
  </si>
  <si>
    <t>RO-00913</t>
  </si>
  <si>
    <t>RO-00914</t>
  </si>
  <si>
    <t>RO-00918</t>
  </si>
  <si>
    <t>RO-00919</t>
  </si>
  <si>
    <t>RO-00920</t>
  </si>
  <si>
    <t>RO-00921</t>
  </si>
  <si>
    <t>RO-00922</t>
  </si>
  <si>
    <t>RO-00923</t>
  </si>
  <si>
    <t>RO-00924</t>
  </si>
  <si>
    <t>RO-00925</t>
  </si>
  <si>
    <t>RO-00926</t>
  </si>
  <si>
    <t>RO-00927</t>
  </si>
  <si>
    <t>RO-00928</t>
  </si>
  <si>
    <t>RO-00929</t>
  </si>
  <si>
    <t>RO-00930</t>
  </si>
  <si>
    <t>RO-00931</t>
  </si>
  <si>
    <t>RO-00932</t>
  </si>
  <si>
    <t>RO-00933</t>
  </si>
  <si>
    <t>RO-00934</t>
  </si>
  <si>
    <t>RO-00935</t>
  </si>
  <si>
    <t>DIÁRIA DE VIAGEM COM OU SEM PERNOITE, INCLUSIVE ALIMENTAÇÃO</t>
  </si>
  <si>
    <t>PROJETO EXECUTIVO DE INSTALAÇÕES HIDROSSANITÁRIAS</t>
  </si>
  <si>
    <t>01.01.20</t>
  </si>
  <si>
    <t>01.01.21</t>
  </si>
  <si>
    <t>01.01.22</t>
  </si>
  <si>
    <t>01.01.23</t>
  </si>
  <si>
    <t>01.02.10</t>
  </si>
  <si>
    <t>ÁREA COBERTA EM TELHA DE FIBROCIMENTO</t>
  </si>
  <si>
    <t>01.02.30</t>
  </si>
  <si>
    <t>01.02.31</t>
  </si>
  <si>
    <t>VESTIÁRIO PARA ATÉ 30 PESSOAS</t>
  </si>
  <si>
    <t>01.02.32</t>
  </si>
  <si>
    <t>VESTIÁRIO PARA ATÉ 40 PESSOAS</t>
  </si>
  <si>
    <t>01.02.35</t>
  </si>
  <si>
    <t>DEPÓSITO E FERRAMENTARIA - ATÉ 15 M2</t>
  </si>
  <si>
    <t>01.02.36</t>
  </si>
  <si>
    <t>DEPÓSITO E FERRAMENTARIA - ATÉ 26M2</t>
  </si>
  <si>
    <t>01.02.37</t>
  </si>
  <si>
    <t>DEPÓSITO E FERRAMENTARIA - ATÉ 33M2</t>
  </si>
  <si>
    <t>01.02.38</t>
  </si>
  <si>
    <t>DEPÓSITO DE MATERIAIS ENSACADOS - ATÉ 15 M2</t>
  </si>
  <si>
    <t>01.02.40</t>
  </si>
  <si>
    <t>REFEITÓRIO - ATÉ 19M2</t>
  </si>
  <si>
    <t>01.02.41</t>
  </si>
  <si>
    <t>REFEITÓRIO- ATÉ 26M2</t>
  </si>
  <si>
    <t>01.02.45</t>
  </si>
  <si>
    <t>INSTALAÇÃO SANITÁRIA / VESTIÁRIO PARA ATÉ 4 PESSOAS</t>
  </si>
  <si>
    <t>01.02.46</t>
  </si>
  <si>
    <t>INSTALAÇÃO SANITÁRIA - ATÉ 15M2</t>
  </si>
  <si>
    <t>01.02.47</t>
  </si>
  <si>
    <t>INSTALAÇÃO SANITÁRIA - ATÉ 22M2</t>
  </si>
  <si>
    <t>01.02.48</t>
  </si>
  <si>
    <t>INSTALAÇÃO SANITÁRIA - ATÉ 33M2</t>
  </si>
  <si>
    <t>01.14.06</t>
  </si>
  <si>
    <t>01.14.40</t>
  </si>
  <si>
    <t>01.14.41</t>
  </si>
  <si>
    <t>01.14.42</t>
  </si>
  <si>
    <t>01.14.43</t>
  </si>
  <si>
    <t>01.14.44</t>
  </si>
  <si>
    <t>01.14.45</t>
  </si>
  <si>
    <t>01.14.46</t>
  </si>
  <si>
    <t>01.14.47</t>
  </si>
  <si>
    <t>01.14.48</t>
  </si>
  <si>
    <t>01.14.49</t>
  </si>
  <si>
    <t>01.14.50</t>
  </si>
  <si>
    <t>01.14.51</t>
  </si>
  <si>
    <t>01.14.52</t>
  </si>
  <si>
    <t>01.14.53</t>
  </si>
  <si>
    <t>01.14.54</t>
  </si>
  <si>
    <t>01.14.55</t>
  </si>
  <si>
    <t>01.14.56</t>
  </si>
  <si>
    <t>01.14.57</t>
  </si>
  <si>
    <t>01.14.58</t>
  </si>
  <si>
    <t>01.29.06</t>
  </si>
  <si>
    <t>ANDAIME METÁLICO TIPO FACHADEIRO, INCLUINDO SAPATAS AJUSTÁVEIS, PISO METÁLICO E ESCADA</t>
  </si>
  <si>
    <t>05.03.02</t>
  </si>
  <si>
    <t>CONCRETO MAGRO PARA LASTRO, TRAÇO 1:4,5:4,5, PREPARO MECÂNICO COM BETONEIRA, INCLUI LANÇAMENTO E ACABAMENTO</t>
  </si>
  <si>
    <t>05.05.10</t>
  </si>
  <si>
    <t>05.05.11</t>
  </si>
  <si>
    <t>05.05.12</t>
  </si>
  <si>
    <t>05.05.13</t>
  </si>
  <si>
    <t>05.05.14</t>
  </si>
  <si>
    <t>05.05.15</t>
  </si>
  <si>
    <t>05.05.16</t>
  </si>
  <si>
    <t>05.05.17</t>
  </si>
  <si>
    <t>CONCRETO ESTRUTURAL PARA GALERIAS E/OU CONTENÇÕES, FORNECIMENTO, APLICAÇÃO E ADENSAMENTO</t>
  </si>
  <si>
    <t>05.09.04</t>
  </si>
  <si>
    <t>ENCHIMENTO MANUAL DE BRITA EM DRENO REF 102719</t>
  </si>
  <si>
    <t>05.09.05</t>
  </si>
  <si>
    <t>ENCHIMENTO MECANIZADO DE BRITA EM DRENO REF 102717</t>
  </si>
  <si>
    <t>DRENO BARBACÃ</t>
  </si>
  <si>
    <t>05.12.06</t>
  </si>
  <si>
    <t>DRENO BARBACÃ, DN 50MM, COM MATERIAL DRENANTE (COMPRIMENTO 50CM) REF 102726</t>
  </si>
  <si>
    <t>05.12.07</t>
  </si>
  <si>
    <t>DRENO BARBACÃ, DN 75MM, COM MATERIAL DRENANTE (COMPRIMENTO 50CM) REF 102725</t>
  </si>
  <si>
    <t>05.12.08</t>
  </si>
  <si>
    <t>DRENO BARBACÃ, DN 100MM, COM MATERIAL DRENANTE (COMPRIMENTO 50CM) REF 102724</t>
  </si>
  <si>
    <t>TUBO PARA LIGAÇAO DE DRENO EM LATERAL DE GALERIA, DN 200MM</t>
  </si>
  <si>
    <t>POÇO DE BOMBEAMENTO COM TUBO CA-1 D=400 MM</t>
  </si>
  <si>
    <t>05.16.02</t>
  </si>
  <si>
    <t>DRENO DE SERVIÇO PARA POÇO DE BOMBEAMENTO</t>
  </si>
  <si>
    <t>GRELHA DE POÇO DE VISITA DE CANAL</t>
  </si>
  <si>
    <t>05.19.02</t>
  </si>
  <si>
    <t>GRELHA PARA POÇO DE VISITA DE CANAL, EXCLUSIVE QUADRO</t>
  </si>
  <si>
    <t>05.19.03</t>
  </si>
  <si>
    <t>QUADRO PARA GRELHA DE POÇO DE VISITA DE CANAL</t>
  </si>
  <si>
    <t>05.21</t>
  </si>
  <si>
    <t>POÇO DE VISITA DE GALERIA</t>
  </si>
  <si>
    <t>05.21.01</t>
  </si>
  <si>
    <t>CHAMINÉ PARA POÇO DE VISITA DE GALERIA - H = 1 METRO</t>
  </si>
  <si>
    <t>05.21.02</t>
  </si>
  <si>
    <t>CHAMINÉ PARA POÇO DE VISITA DE GALERIA - H = 2 METROS</t>
  </si>
  <si>
    <t>05.21.03</t>
  </si>
  <si>
    <t>CHAMINÉ PARA POÇO DE VISITA DE GALERIA - H = 3 METROS</t>
  </si>
  <si>
    <t>05.21.04</t>
  </si>
  <si>
    <t>CHAMINÉ PARA POÇO DE VISITA DE GALERIA - H = 4 METROS</t>
  </si>
  <si>
    <t>05.21.11</t>
  </si>
  <si>
    <t>VIGA PARA POÇO DE VISITAS DE GALERIA COM LARGURA DE 2 METROS</t>
  </si>
  <si>
    <t>05.21.12</t>
  </si>
  <si>
    <t>VIGA PARA POÇO DE VISITAS DE GALERIA COM LARGURA DE 3 METROS</t>
  </si>
  <si>
    <t>05.21.13</t>
  </si>
  <si>
    <t>VIGA PARA POÇO DE VISITAS DE GALERIA COM LARGURA DE 4 METROS</t>
  </si>
  <si>
    <t>05.21.14</t>
  </si>
  <si>
    <t>VIGA PARA POÇO DE VISITAS DE GALERIA COM LARGURA DE 5 METROS</t>
  </si>
  <si>
    <t>06.04.16</t>
  </si>
  <si>
    <t>FORNECIMENTO E COLOCAÇÃO DE TELA Q-166</t>
  </si>
  <si>
    <t>06.04.17</t>
  </si>
  <si>
    <t>FORNECIMENTO E COLOCAÇÃO DE TELA Q-238</t>
  </si>
  <si>
    <t>06.04.18</t>
  </si>
  <si>
    <t>FORNECIMENTO E COLOCAÇÃO DE TELA Q-385</t>
  </si>
  <si>
    <t>06.04.19</t>
  </si>
  <si>
    <t>FORNECIMENTO E COLOCAÇÃO DE TELA Q-709</t>
  </si>
  <si>
    <t>09.07.07</t>
  </si>
  <si>
    <t>IMPERMEABILIZAÇÃO DE SUPERFÍCIE COM ARGAMASSA DE CIMENTO E AREIA, COM ADITIVO IMPERMEABILIZANTE, E = 1,5 CM REF 98562</t>
  </si>
  <si>
    <t>17.06.31</t>
  </si>
  <si>
    <t>PINTURA DE MEIO FIO, COM TINTA ACRÍLICA, DUAS DEMÃOS</t>
  </si>
  <si>
    <t>REGULARIZAÇÃO E COMPACTAÇÃO DO SUBLEITO</t>
  </si>
  <si>
    <t>REGULARIZAÇÃO E COMPACTAÇÃO DO SUBLEITO COM ROLO COMPACTADOR</t>
  </si>
  <si>
    <t>REGULARIZAÇÃO E COMPACTAÇÃO DO SUBLEITO COM PLACA VIBRATÓRIA</t>
  </si>
  <si>
    <t>REFORÇO DO SUB-LEITO COMPACTADO EXCLUSIVE ESCAVAÇÃO E CARGA</t>
  </si>
  <si>
    <t>SUB-BASE ESTABILIZADA (GRANULOMETRICAMENTE OU QUIMICAMENTE)</t>
  </si>
  <si>
    <t>SUB-BASE ESTABILIZADA GRANULOMETRICAMENTE COM BRITA BICA CORRIDA (AGREGADO DE PEDREIRA) - PROCTOR INTERMEDIÁRIO</t>
  </si>
  <si>
    <t>20.04.05</t>
  </si>
  <si>
    <t>SUB-BASE ESTABILIZADA GRANULOMETRICAMENTE COM BRITA BICA CORRIDA (AGREGADO DE PEDREIRA) - PROCTOR MODIFICADO</t>
  </si>
  <si>
    <t>20.04.07</t>
  </si>
  <si>
    <t>SUB-BASE ESTABILIZADA QUIMICAMENTE COM BRITA GRADUADA BGTC COM 10% DE TEOR DE CIMENTO COMPACTADO COM PLACA VIBRATÓRIA</t>
  </si>
  <si>
    <t>20.04.08</t>
  </si>
  <si>
    <t>CONCRETO COMPACTADO A ROLO - CONSUMO DE CIMENTO 120 KG/M3 E FCTM, K= 2,0 MPA (AOS 28 DIAS)</t>
  </si>
  <si>
    <t>BASE ESTABILIZADA (GRANULOMETRICAMENTE OU QUIMICAMENTE)</t>
  </si>
  <si>
    <t>20.06.11</t>
  </si>
  <si>
    <t>BASE ESTABILIZADA GRANULOMETRICAMENTE COM BRITA GRADUADA SIMPLES - PROCTOR MODIFICADO</t>
  </si>
  <si>
    <t>20.06.12</t>
  </si>
  <si>
    <t>BASE ESTABILIZADA GRANULOMETRICAMENTE COM BRITA BICA CORRIDA (AGREGADO DE PEDREIRA), COMPACTADO COM PLACA VIBRATÓRIA - PROCTOR MODIFICADO</t>
  </si>
  <si>
    <t>20.06.13</t>
  </si>
  <si>
    <t>BASE ESTABILIZADA QUIMICAMENTE COM BRITA GRADUADA TRATADA COM CIMENTO - BGTC (2% A 4% DE CIMENTO) - PROCTOR MODIFICADO</t>
  </si>
  <si>
    <t>20.06.14</t>
  </si>
  <si>
    <t>BASE ESTABILIZADA GRANULOMETRICAMENTE COM BRITA BICA CORRIDA (AGREGADO DE PEDREIRA) - PROCTOR MODIFICADO</t>
  </si>
  <si>
    <t>20.06.15</t>
  </si>
  <si>
    <t>BASE ESTABILIZADA GRANULOMETRICAMENTE COMPACTADA - EXCLUSIVE MATERIAL -  PROCTOR MODIFICADO</t>
  </si>
  <si>
    <t>TRANSPORTE DE MATERIAL DE QUALQUER NATUREZA DMT &lt;= 10KM</t>
  </si>
  <si>
    <t>TRANSPORTE DE MATERIAL DE QUALQUER NATUREZA DMT &gt; 10KM</t>
  </si>
  <si>
    <t>20.11</t>
  </si>
  <si>
    <t>IMPRIMAÇÃO</t>
  </si>
  <si>
    <t>20.11.05</t>
  </si>
  <si>
    <t>IMPRIMAÇÃO COM EMULSÃO ASFÁLTICA - EAI, LIMPEZA MANUAL</t>
  </si>
  <si>
    <t>PINTURA DE LIGAÇÃO COM RR-1C</t>
  </si>
  <si>
    <t>20.12.03</t>
  </si>
  <si>
    <t>PINTURA DE LIGAÇÃO EM DUAS ETAPAS COM RR-2C, INCLUSIVE MANTA GEOTÊXTIL, LIMPEZA MANUAL</t>
  </si>
  <si>
    <t>20.13</t>
  </si>
  <si>
    <t>CONCRETO BETUMINOSO USINADO A QUENTE</t>
  </si>
  <si>
    <t>20.13.23</t>
  </si>
  <si>
    <t>APLICAÇÃO DE CBUQ FAIXA B, CAMADA DE ROLAMENTO, COM CAP 50/70</t>
  </si>
  <si>
    <t>20.13.25</t>
  </si>
  <si>
    <t>APLICAÇÃO DE CBUQ FAIXA C, CAMADA DE ROLAMENTO, COM CAP 50/70</t>
  </si>
  <si>
    <t>20.13.26</t>
  </si>
  <si>
    <t>APLICAÇÃO DE CBUQ FAIXA C, CAMADA DE ROLAMENTO, COM CAP 50/70, ESPALHAMENTO MANUAL, COMPACTADO COM PLACA VIBRATÓRIA</t>
  </si>
  <si>
    <t>20.13.28</t>
  </si>
  <si>
    <t>APLICAÇÃO DE CBUQ FAIXA D, CAMADA DE ROLAMENTO, COM CAP 50/70</t>
  </si>
  <si>
    <t>20.13.30</t>
  </si>
  <si>
    <t>APLICAÇÃO DE CBUQ S.M.A., CAMADA DE ROLAMENTO</t>
  </si>
  <si>
    <t>20.13.32</t>
  </si>
  <si>
    <t xml:space="preserve">APLICAÇÃO DE CBUQ FAIXA C COM ASFALTO BORRACHA, CAMADA DE ROLAMENTO </t>
  </si>
  <si>
    <t>20.13.33</t>
  </si>
  <si>
    <t>FORNECIMENTO DE CBUQ FAIXA B, COM CAP 50/70, EXCLUSIVE TRANSPORTE</t>
  </si>
  <si>
    <t>20.13.34</t>
  </si>
  <si>
    <t>FORNECIMENTO DE CBUQ FAIXA C, COM CAP 50/70, EXCLUSIVE TRANSPORTE</t>
  </si>
  <si>
    <t>20.13.35</t>
  </si>
  <si>
    <t>FORNECIMENTO DE CBUQ FAIXA D COM CAP 50/70, EXCLUSIVE TRANSPORTE</t>
  </si>
  <si>
    <t>20.13.36</t>
  </si>
  <si>
    <t>FORNECIMENTO DE CBUQ S.M.A. PRONTO, EXCLUSIVE TRANSPORTE</t>
  </si>
  <si>
    <t>20.13.37</t>
  </si>
  <si>
    <t>FORNECIMENTO DE CBUQ FAIXA C COM ASFALTO BORRACHA, EXCLUSIVE TRANSPORTE</t>
  </si>
  <si>
    <t>20.17.03</t>
  </si>
  <si>
    <t>20.17.04</t>
  </si>
  <si>
    <t>REVESTIMENTO EM PARALELEPÍPEDO COM PEDRAS GNAISSE E COLCHÃO DE PÓ DE PEDRA</t>
  </si>
  <si>
    <t>20.18.03</t>
  </si>
  <si>
    <t>20.19.02</t>
  </si>
  <si>
    <t>FORNECIMENTO E INSTALAÇÃO DE PAVIMENTO INTERTRAVADO - 35MPA, E=6CM, 10X20CM, INCLUSIVE COLCHÃO DE AREIA</t>
  </si>
  <si>
    <t>20.19.03</t>
  </si>
  <si>
    <t>FORNECIMENTO E INSTALAÇÃO DE PAVIMENTO INTERTRAVADO - 35MPA, E=8CM, COR BRANCO, INCLUSIVE COLCHÃO DE AREIA</t>
  </si>
  <si>
    <t>20.19.04</t>
  </si>
  <si>
    <t>FORNECIMENTO E INSTALAÇÃO DE PAVIMENTO INTERTRAVADO - 35MPA, E=8CM, COR CINZA, INCLUSIVE COLCHÃO DE AREIA</t>
  </si>
  <si>
    <t>20.19.05</t>
  </si>
  <si>
    <t>FORNECIMENTO E INSTALAÇÃO DE PAVIMENTO INTERTRAVADO - 35MPA, E=8CM, COR VERMELHA, INCLUSIVE COLCHÃO DE AREIA</t>
  </si>
  <si>
    <t>20.19.06</t>
  </si>
  <si>
    <t>FORNECIMENTO E INSTALAÇÃO DE PAVIMENTO INTERTRAVADO - 35MPA, E=10CM, COR VERMELHA, INCLUSIVE COLCHÃO DE AREIA</t>
  </si>
  <si>
    <t>20.19.07</t>
  </si>
  <si>
    <t>FORNECIMENTO E INSTALAÇÃO DE PAVIMENTO INTERTRAVADO - 40MPA, E=10CM, COR CINZA NATURAL, INCLUSIVE COLCHÃO DE AREIA</t>
  </si>
  <si>
    <t>20.19.08</t>
  </si>
  <si>
    <t>SALGAMENTO / REJUNTAMENTO DOS PAVIMENTOS INTERTRAVADOS</t>
  </si>
  <si>
    <t>20.21</t>
  </si>
  <si>
    <t>GEOGRELHA PARA PAVIMENTAÇÃO</t>
  </si>
  <si>
    <t>20.21.01</t>
  </si>
  <si>
    <t>GEOGRELHA DE POLIESTER PARA REFORÇO DE PAVIMENTAÇÃO</t>
  </si>
  <si>
    <t>20.24</t>
  </si>
  <si>
    <t>PAVIMENTO DE CONCRETO</t>
  </si>
  <si>
    <t>PAVIMENTO DE CONCRETO - CONSUMO DE CIMENTO 390KG/M3 E FCTM, K=4,5 MPA, INCLUSIVE TEXTURIZAÇÃO</t>
  </si>
  <si>
    <t>20.25</t>
  </si>
  <si>
    <t>BARRAS DE AÇO PARA PAVIMENTO DE CONCRETO</t>
  </si>
  <si>
    <t>20.25.01</t>
  </si>
  <si>
    <t>BARRAS DE TRANSFERÊNCIA - AÇO CA 25 - AQUISIÇÃO, TRANSPORTE, CORTE E COLOCAÇÃO</t>
  </si>
  <si>
    <t>20.25.02</t>
  </si>
  <si>
    <t>BARRAS DE LIGAÇÃO - AÇO CA 50 - AQUISIÇÃO, TRANSPORTE, CORTE E COLOCAÇÃO</t>
  </si>
  <si>
    <t>20.25.03</t>
  </si>
  <si>
    <t>SUPORTE PARA BARRAS DE TRANSFERÊNCIA - AÇO CA 50 - AQUISIÇÃO, TRANSPORTE, CORTE E COLOCAÇÃO</t>
  </si>
  <si>
    <t>20.25.04</t>
  </si>
  <si>
    <t>FIXADORES DE SUPORTE - AÇO CA 50 - AQUISIÇÃO, TRANSPORTE, CORTE E COLOCAÇÃO</t>
  </si>
  <si>
    <t>20.25.05</t>
  </si>
  <si>
    <t>ARMADURAS DISTRIBUÍDAS DESCONTINUAMENTE PARA ÁREAS DE PLACAS QUE CONTENHAM INTERRUPÇÃO</t>
  </si>
  <si>
    <t>20.25.06</t>
  </si>
  <si>
    <t>APLICAÇÃO DE GRAXA EM BARRAS DE TRANSFERÊNCIA PARA EXECUÇÃO DE PAVIMENTO DE CONCRETO</t>
  </si>
  <si>
    <t>20.26</t>
  </si>
  <si>
    <t>TELA DE AÇO PARA PAVIMENTO DE CONCRETO</t>
  </si>
  <si>
    <t>20.26.01</t>
  </si>
  <si>
    <t>TELA Q196 PARA PAVIMENTO DE CONCRETO</t>
  </si>
  <si>
    <t>20.26.02</t>
  </si>
  <si>
    <t>SUPORTE PARA TELA Q196 (CARANGUEJO) PARA PAVIMENTO DE CONCRETO</t>
  </si>
  <si>
    <t>20.27</t>
  </si>
  <si>
    <t>JUNTAS PARA PAVIMENTO DE CONCRETO</t>
  </si>
  <si>
    <t>20.27.01</t>
  </si>
  <si>
    <t>ASSENTAMENTO DE BAGUETE PLÁSTICO (TIPO TARUCEL) 6 MM EM PAVIMENTO DE CONCRETO</t>
  </si>
  <si>
    <t>20.28</t>
  </si>
  <si>
    <t>TEXTURIZAÇÃO E CURA QUÍMICA</t>
  </si>
  <si>
    <t>20.28.01</t>
  </si>
  <si>
    <t>CURA QUÍMICA</t>
  </si>
  <si>
    <t>CONCRETO FCK &gt;= 15 MPA, B1-B2 CALCARIA - PREPARO REF 94963</t>
  </si>
  <si>
    <t>CONCRETO FCK &gt;= 20 MPA, B1-B2 CALCARIA - PREPARO REF 94964</t>
  </si>
  <si>
    <t>CONCRETO FCK &gt;= 25 MPA, B1-B2 CALCARIA - PREPARO REF 94965</t>
  </si>
  <si>
    <t>CONCRETO FCK &gt;= 30 MPA, B1-B2 CALCARIA - PREPARO REF 94966</t>
  </si>
  <si>
    <t>CONCRETO FCK &gt;= 40 MPA, B1-B2 CALCARIA - PREPARO REF 94967</t>
  </si>
  <si>
    <t>LANÇAMENTO MANUAL, ADENSAMENTO E ACABAMENTO DE CONCRETO CONVENCIONAL EM ESTRUTURA</t>
  </si>
  <si>
    <t>LANÇAMENTO COM USO DE BOMBA, ADENSAMENTO E ACABAMENTO DE CONCRETO EM ESTRUTURA ADP REF 103673</t>
  </si>
  <si>
    <t>45.01.06</t>
  </si>
  <si>
    <t>VIAGEM DE CAMINHÃO PIPA 6000 L, INCLUSIVE ÁGUA E MÃO DE OBRA, TEMPO DE PERMANÊNCIA NA OBRA DE ATÉ 2 HORAS</t>
  </si>
  <si>
    <t>45.01.07</t>
  </si>
  <si>
    <t>VIAGEM DE CAMINHÃO PIPA 10000 L, INCLUSIVE ÁGUA E MÃO DE OBRA, TEMPO DE PERMANÊNCIA NA OBRA DE ATÉ 2 HORAS</t>
  </si>
  <si>
    <t>50.01.08</t>
  </si>
  <si>
    <t>50.04</t>
  </si>
  <si>
    <t>BATE ESTACA E MARTELO</t>
  </si>
  <si>
    <t>50.04.10</t>
  </si>
  <si>
    <t>50.04.11</t>
  </si>
  <si>
    <t>50.36.64</t>
  </si>
  <si>
    <t>50.36.65</t>
  </si>
  <si>
    <t>50.39.20</t>
  </si>
  <si>
    <t>50.39.21</t>
  </si>
  <si>
    <t>M0291</t>
  </si>
  <si>
    <t>M0292</t>
  </si>
  <si>
    <t>M0293</t>
  </si>
  <si>
    <t>M0294</t>
  </si>
  <si>
    <t>M0295</t>
  </si>
  <si>
    <t>M0296</t>
  </si>
  <si>
    <t>M0297</t>
  </si>
  <si>
    <t>M0713</t>
  </si>
  <si>
    <t>M0714</t>
  </si>
  <si>
    <t>M0715</t>
  </si>
  <si>
    <t>M0716</t>
  </si>
  <si>
    <t>M1728</t>
  </si>
  <si>
    <t>M1729</t>
  </si>
  <si>
    <t>M1730</t>
  </si>
  <si>
    <t>M1894</t>
  </si>
  <si>
    <t>M1895</t>
  </si>
  <si>
    <t>M1899</t>
  </si>
  <si>
    <t>M1920</t>
  </si>
  <si>
    <t>M1923</t>
  </si>
  <si>
    <t>E9259</t>
  </si>
  <si>
    <t>E9260</t>
  </si>
  <si>
    <t>E9261</t>
  </si>
  <si>
    <t>E9262</t>
  </si>
  <si>
    <t>E9263</t>
  </si>
  <si>
    <t>E9264</t>
  </si>
  <si>
    <t>E9265</t>
  </si>
  <si>
    <t>E9267</t>
  </si>
  <si>
    <t>PRECOS DE INSUMOS - BANCO NACIONAL</t>
  </si>
  <si>
    <t>SINAPI - INSUMOS</t>
  </si>
  <si>
    <t>UNID. MED.</t>
  </si>
  <si>
    <t>54.36.64</t>
  </si>
  <si>
    <t>54.39.20</t>
  </si>
  <si>
    <t>RÉGUA VIBRATÓRIA PARA CONCRETO COMPRIMENTO 4 METROS A GASOLINA REF 13897</t>
  </si>
  <si>
    <t>54.41.19</t>
  </si>
  <si>
    <t>SOPRADOR A GASOLINA</t>
  </si>
  <si>
    <t>54.41.20</t>
  </si>
  <si>
    <t>PULVERIZADOR TIPO COSTAL</t>
  </si>
  <si>
    <t>54.41.21</t>
  </si>
  <si>
    <t>EQUIPAMENTO PARA SELAGEM COM MATERIAL ASFÁLTICO REBOCÁVEL COM CAPACIDADE DE 370 L - 35 KW</t>
  </si>
  <si>
    <t>60.05.10</t>
  </si>
  <si>
    <t>AÇO CA-25 25,0 MM, BARRA DE TRANSFERÊNCIA REF 42404</t>
  </si>
  <si>
    <t>60.15.22</t>
  </si>
  <si>
    <t>BARRA CHATA DE AÇO 3/4" X 1/8" (L X E), 0,47KG/M REF 566</t>
  </si>
  <si>
    <t>60.33.16</t>
  </si>
  <si>
    <t>60.33.17</t>
  </si>
  <si>
    <t>60.33.18</t>
  </si>
  <si>
    <t>60.33.19</t>
  </si>
  <si>
    <t>61.15.08</t>
  </si>
  <si>
    <t>DELIMITADOR DE PROFUNDIDADE TIPO TARUCEL 6 MM</t>
  </si>
  <si>
    <t>61.20.20</t>
  </si>
  <si>
    <t>63.01.30</t>
  </si>
  <si>
    <t>MIL</t>
  </si>
  <si>
    <t>AGREGADO DE PEDREIRA PARA BASE (BRITA GRADUADA SIMPLES), INCLUSIVE FRETE</t>
  </si>
  <si>
    <t>TELHA ONDULADA DE FIBROCIMENTO E=6MM (2,44 X 1,10 OU OUTRA DIMENSÃO) REF 7194</t>
  </si>
  <si>
    <t>TELHA ONDULADA DE FIBROCIMENTO E=5MM (2,44 X 1,10 OU OUTRA DIMENSÃO)</t>
  </si>
  <si>
    <t>TELHA ONDULADA DE FIBROCIMENTO E=8MM (2,44 X 1,10 OU OUTRA DIMENSÃO)</t>
  </si>
  <si>
    <t>68.09.10</t>
  </si>
  <si>
    <t>EMULSÃO ASFÁLTICA PARA IMPRIMAÇÃO - EAI</t>
  </si>
  <si>
    <t>68.09.21</t>
  </si>
  <si>
    <t>68.10.02</t>
  </si>
  <si>
    <t>FORNECIMENTO DE CBUQ FAIXA B COM CAP 50/70</t>
  </si>
  <si>
    <t>68.10.03</t>
  </si>
  <si>
    <t>FORNECIMENTO DE CBUQ FAIXA C COM CAP 50/70</t>
  </si>
  <si>
    <t>68.10.04</t>
  </si>
  <si>
    <t>FORNECIMENTO DE CBUQ FAIXA C COM ASFALTO BORRACHA</t>
  </si>
  <si>
    <t>68.10.05</t>
  </si>
  <si>
    <t>FORNECIMENTO DE CBUQ FAIXA D COM CAP 50/70</t>
  </si>
  <si>
    <t>68.10.10</t>
  </si>
  <si>
    <t>FORNECIMENTO DE CBUQ S.M.A. PRONTO</t>
  </si>
  <si>
    <t>RIPA DE MADEIRA APARELHADA 1,5 X 5 CM REF 20205</t>
  </si>
  <si>
    <t>73.50.05</t>
  </si>
  <si>
    <t>BANCO ARTICULADO EM AÇO INOX E PLÁSTICO 70X45CM OU EQUIVALENTE</t>
  </si>
  <si>
    <t>73.80.23</t>
  </si>
  <si>
    <t>GRAXA LUBRIFICANTE REF 4229</t>
  </si>
  <si>
    <t>CURVA OU COTOVELO HORIZONTAL OU VERTICAL 90° GALVANIZADA PARA ELETROCALHA 200X50MM</t>
  </si>
  <si>
    <t>CURVA OU COTOVELO HORIZONTAL OU VERTICAL 90° GALVANIZADA PARA ELETROCALHA 400X50MM</t>
  </si>
  <si>
    <t>DERIVAÇÃO EM TÊ HORIZONTAL 90º GALVANIZADA PARA ELETROCALHA 100X50 MM</t>
  </si>
  <si>
    <t>DERIVAÇÃO EM TÊ HORIZONTAL 90º GALVANIZADA PARA ELETROCALHA 200X50 MM</t>
  </si>
  <si>
    <t>DERIVAÇÃO EM TÊ HORIZONTAL 90º GALVANIZADA PARA ELETROCALHA 400X50 MM</t>
  </si>
  <si>
    <t>TALA RETA PARA EMENDA DE ELETROCALHA 50MM</t>
  </si>
  <si>
    <t>EMENDA LISA PARA ELETROCALHA, 100X50MM (LXH)</t>
  </si>
  <si>
    <t>EMENDA LISA PARA ELETROCALHA, 200X50MM (LXH)</t>
  </si>
  <si>
    <t>EMENDA LISA PARA ELETROCALHA, 400X50MM (LXH)</t>
  </si>
  <si>
    <t>QUADRO DE DISTRIBUIÇÃO EMBUTIR 6UL/8DIN PVC SEM BARRAMENTO REF 39800</t>
  </si>
  <si>
    <t>QUADRO DE DISTRIBUIÇÃO EMBUTIR 12UL/16DIN PVC SEM BARRAMENTO REF 39796</t>
  </si>
  <si>
    <t>CONDULETE PVC UNIVERSAL 1/2" OU 3/4" TIGRE OU EQUIVALENTE REF 12010</t>
  </si>
  <si>
    <t>TAMPA CEGA PARA CONDULETE DE PVC 3/4" TIGRE OU EQUIVALENTE REF 7543</t>
  </si>
  <si>
    <t>TAMPA 1 MÓDULO PARA CONDULETE 3/4" 94,5X50MM TIGRE OU EQUIVALENTE REF 39346</t>
  </si>
  <si>
    <t>INTERRUPTOR SIMPLES 10A, 250V, SEM PLACA OU EQUIVALENTE REF 38112</t>
  </si>
  <si>
    <t>PULSADOR PARA CAMPAINHA SEM PLACA 10A, 250V REF 38116</t>
  </si>
  <si>
    <t>PLACA TERMOPLÁSTICA CEGA PARA CAIXA 4X4" REF 38095</t>
  </si>
  <si>
    <t>PLACA CEGA PARA CAIXA 4X4" REF 38095</t>
  </si>
  <si>
    <t>76.15.12</t>
  </si>
  <si>
    <t>76.15.13</t>
  </si>
  <si>
    <t>76.15.15</t>
  </si>
  <si>
    <t>76.15.16</t>
  </si>
  <si>
    <t>89.06.44</t>
  </si>
  <si>
    <t>CONCRETO CONSUMO CIMENTO 120 KG/M3 FCTMK&gt;=2 MPA</t>
  </si>
  <si>
    <t>89.06.45</t>
  </si>
  <si>
    <t>CONCRETO - CONSUMO DE CIMENTO 390 KG/M3 E FCTM, K=4,5 MPA - USINADO</t>
  </si>
  <si>
    <t>89.33.01</t>
  </si>
  <si>
    <t>89.37.10</t>
  </si>
  <si>
    <t>AGENTE DE CURA PARA CONCRETO</t>
  </si>
  <si>
    <t>LOCAÇÃO CONTAINER 6,00X2,40X2,82M COM ISOLAMENTO TÉRMICO</t>
  </si>
  <si>
    <t>LOCAÇÃO CONTAINER 6,00X2,40X2,82 M COM ISOLAMENTO TÉRMICO E SANITÁRIO</t>
  </si>
  <si>
    <t>LOCAÇÃO CONTAINER 6,00X2,40X2,82 M COM ISOLAMENTO TÉRMICO E LAVATÓRIO</t>
  </si>
  <si>
    <t>LOCAÇÃO CONTAINER 6,00X2,40X2,82 M COM ISOLAMENTO TÉRMICO PARA VESTIÁRIO E SANITÁRIO - SIMPLES</t>
  </si>
  <si>
    <t>LOCAÇÃO CONTAINER 6,00X2,40X2,82 M COM ISOLAMENTO TÉRMICO PARA VESTIÁRIO E SANITÁRIO - DUPLO</t>
  </si>
  <si>
    <t>LOCAÇÃO CONTAINER 6,00X2,40X2,82 M COM ISOLAMENTO TÉRMICO PARA VESTIÁRIO E SANITÁRIO - TRIPLO</t>
  </si>
  <si>
    <t>LOCAÇÃO CONTAINER 6,00X2,40X2,82 M COM ISOLAMENTO TÉRMICO PARA 2 VESTIÁRIOS E SANITÁRIOS</t>
  </si>
  <si>
    <t>URBEL - INSUMOS</t>
  </si>
  <si>
    <t>URBEL - I</t>
  </si>
  <si>
    <t>ARGAMASSA EXPANSIVA PARA DESMONTE DE ROCHA</t>
  </si>
  <si>
    <t>Conforme Projeto de Terraplanagem FL02/12 e quadro de quantidades "HTC-PRJ-SVE001-8PE-TEPQ01-A01-230412" (Compactação de botafora a 95% substituída pela Compactação de Aterro a 95%)</t>
  </si>
  <si>
    <t>(Volume de Botafora = Escavação - Reaterro + 30% de Empolamento)</t>
  </si>
  <si>
    <t>Sarjetas e Valetas</t>
  </si>
  <si>
    <t>Boca de Lobo</t>
  </si>
  <si>
    <t>Meio Fio</t>
  </si>
  <si>
    <t>Pórtico Metálico</t>
  </si>
  <si>
    <t>Poste</t>
  </si>
  <si>
    <t>Cerca</t>
  </si>
  <si>
    <t>Volume total dos materiais:</t>
  </si>
  <si>
    <t>Bota-fora - Consideradno empolamento de 30%</t>
  </si>
  <si>
    <t>Conforme Projeto de Interferências - Demolições (HTC-PRJ-SVE001-8PE-ITRT01-A01-230413) - Consideradno empolamento de 30%:</t>
  </si>
  <si>
    <t>REMANEJAMENTO DE POSTE</t>
  </si>
  <si>
    <t>RO-41623</t>
  </si>
  <si>
    <t>Concreto de cimento Portland, Fck &gt;= 13,5 MPa (Execução, incluindo o fornecimento e transporte dos agregados)</t>
  </si>
  <si>
    <t xml:space="preserve">Conforme Projeto Estrutural do Viaduto - Viga Travessa - Encontro 01: Prancha:12/70 </t>
  </si>
  <si>
    <t>APOIO 02 - Cunhas 1 e 2 (150x150 - 14.0x5.0x18.0x9.0): Prancha: 15/70</t>
  </si>
  <si>
    <t>Conforme Projeto Estrutural do Viaduto - DISPOSIÇÃO E DETALHES DAS CUNHAS - Pranchas: 12/70 a 15/70</t>
  </si>
  <si>
    <t>Viga de Coroamento no Apoio 02 - TRECHOS 01/02:</t>
  </si>
  <si>
    <t>Conforme Projeto Estrutural do Viaduto - SEÇÃO LONGITUDINAL DO TRECHO 01 - FORMA  - Escoramento do Viaduto Curvo -  Prancha: 10/70</t>
  </si>
  <si>
    <t>Conforme Projeto Estrutural do Viaduto - Considerando a média da altura dos pilares até as lajes - Escoramento Total do TABULEIRO do Viaduto -  Pranchas: 10/70 e 11/70</t>
  </si>
  <si>
    <t xml:space="preserve">Total escomeramento metálico: </t>
  </si>
  <si>
    <t>Viaduto - Trecho 01 e Trecho 02:</t>
  </si>
  <si>
    <t>Lajes de Transição:</t>
  </si>
  <si>
    <t>Área Total de pintura anti-pichação:</t>
  </si>
  <si>
    <t>Fixação de  abraçadeiras Tipo "U" Ø4" em cada pilar - sentindo vertical - Considerando altura (H) total dos Pilares</t>
  </si>
  <si>
    <t>Perim.(m)</t>
  </si>
  <si>
    <t>Área total de fôrma da Viga Caixão:</t>
  </si>
  <si>
    <t>Volume total de lançamento de concreto da Viga Caixão:</t>
  </si>
  <si>
    <t>Volume total de concreto da Viga Caixão:</t>
  </si>
  <si>
    <t>Viga Caixão - Transversina Apoio 01</t>
  </si>
  <si>
    <t>Conforme Projeto Estrutural do Viaduto - DETALHE DE APOIO 01 - FORMA - TRECHO 01 - Enchimento de concreto simples dentro do Caixão -  Pranchas: 04/70, 08/70 e 10/70</t>
  </si>
  <si>
    <t>Conforme Projeto de Pavimentação FL02/06, Quadro de Quantidades e Quadro Demonstrativo de  Quantidades de Pavimentação (HTC-PRJ-SVE001-8PE-PVRT01-A02-230412)</t>
  </si>
  <si>
    <t>Eixo MG-030 NL - RAJA</t>
  </si>
  <si>
    <t>0 + 0,00 a 6 + 15,68</t>
  </si>
  <si>
    <t>Eixo Viaduto NL -RJ</t>
  </si>
  <si>
    <t>23 + 4,00 a 26 + 1,89</t>
  </si>
  <si>
    <t>Eixo BR-356 BH -RJ</t>
  </si>
  <si>
    <t>20 + 9,70 a 34 + 10,00</t>
  </si>
  <si>
    <t>34 + 10,00 a 44 + 13,23</t>
  </si>
  <si>
    <t>Eixo BR-356 RJ - BH</t>
  </si>
  <si>
    <t>33 + 15,30 a 43 + 1,70</t>
  </si>
  <si>
    <t>Área total de remoção do revestimento asfáltico:</t>
  </si>
  <si>
    <t>Área total de fresagem do revestimento asfáltico:</t>
  </si>
  <si>
    <t>2 + 16,58 a 6 + 15,05</t>
  </si>
  <si>
    <t>18 + 16,05 a 23 + 4,00</t>
  </si>
  <si>
    <t>Área total de regularização do subleito:</t>
  </si>
  <si>
    <t>Volume total de base e sub-base:</t>
  </si>
  <si>
    <t>Área total de pintura de ligação com RR-2C::</t>
  </si>
  <si>
    <t>Quantidade (L/m²)</t>
  </si>
  <si>
    <t>Peso Esp. (t)</t>
  </si>
  <si>
    <t>T(m3)</t>
  </si>
  <si>
    <t>Volume total de concreto asfáltico com borracha para transporte:</t>
  </si>
  <si>
    <t>CONTROLE TECNOLÓGICO</t>
  </si>
  <si>
    <t>7.1</t>
  </si>
  <si>
    <t>VIADUTO NL-RJ - BUEIRO 3</t>
  </si>
  <si>
    <t>BSTC DN 600 mm (Estaca 1 + 5,00)</t>
  </si>
  <si>
    <t>BSTC DN 600 mm (Estaca 3 + 5,00)</t>
  </si>
  <si>
    <t>BSTC DN 400 mm (Estaca 3 + 9,00)</t>
  </si>
  <si>
    <t>356 BH-RJ - BUEIRO 4</t>
  </si>
  <si>
    <t>BSTC DN 600 mm (Estaca 20 + 15,00)</t>
  </si>
  <si>
    <t>BSTC DN 800 mm (Estaca 8 + 15,00)</t>
  </si>
  <si>
    <t>EIXO BH-NL - BUEIRO 2</t>
  </si>
  <si>
    <t>Berço = (Comprimento total x Largura média x Altura)</t>
  </si>
  <si>
    <t>7.2</t>
  </si>
  <si>
    <t>7.3</t>
  </si>
  <si>
    <t>7.3.2</t>
  </si>
  <si>
    <t>7.3.3</t>
  </si>
  <si>
    <t>7.3.4</t>
  </si>
  <si>
    <t>7.3.5</t>
  </si>
  <si>
    <t>7.3.6</t>
  </si>
  <si>
    <t>7.4</t>
  </si>
  <si>
    <t>Eixo Viaduto NL - RJ</t>
  </si>
  <si>
    <t>0 + 0,00 a 6 + 10,00</t>
  </si>
  <si>
    <t>2 + 15,00 a 5 + 0,00</t>
  </si>
  <si>
    <t>Eixo BR-356 BH - RJ</t>
  </si>
  <si>
    <t>20 + 10,00 a 44 + 10,00</t>
  </si>
  <si>
    <t>Eixo MG-030 NL - BH</t>
  </si>
  <si>
    <t>6 + 0,00 a 12 + 0,00</t>
  </si>
  <si>
    <t>6 + 0,00 a 9 + 10,00</t>
  </si>
  <si>
    <t xml:space="preserve">  Eixo BR-356 RJ - BH </t>
  </si>
  <si>
    <t>34 + 0,00 a 43 + 0,00</t>
  </si>
  <si>
    <t>21 + 0,00 a 26 + 0,00</t>
  </si>
  <si>
    <t>6 + 0,00 a 13 + 0,00</t>
  </si>
  <si>
    <t>0 + 0,00 a 8 + 0,00</t>
  </si>
  <si>
    <t>0 + 0,00 a 6 + 5,00</t>
  </si>
  <si>
    <t>Eixo Alça NL - Raja</t>
  </si>
  <si>
    <t>0 + 0,00 a 4 + 0,00</t>
  </si>
  <si>
    <t>6 + 0,00 a 8 + 0,00</t>
  </si>
  <si>
    <t>8.1</t>
  </si>
  <si>
    <t>Placas em Aço Carbono</t>
  </si>
  <si>
    <t>Placas em Alumínio (Moduladas)</t>
  </si>
  <si>
    <t>Suporte Galvanizado Diâmetro 0,80m</t>
  </si>
  <si>
    <t>Suporte Galvanizado Diâmetro 1,00m</t>
  </si>
  <si>
    <t>Suporte Projetado</t>
  </si>
  <si>
    <t>Suporte Duplo Galvanizado</t>
  </si>
  <si>
    <t>8.2</t>
  </si>
  <si>
    <t>Linhas de Mesmo Sentido - LMS</t>
  </si>
  <si>
    <t>Linha de Continuidade - LCO</t>
  </si>
  <si>
    <t>Linha de Retenção - LRE</t>
  </si>
  <si>
    <t>Faixa de Travessia para Pedestres - FTP</t>
  </si>
  <si>
    <t>Linha de Bordo - LBO</t>
  </si>
  <si>
    <t>Linha de Canalização - LCA</t>
  </si>
  <si>
    <t>Inscrições e Símbolos</t>
  </si>
  <si>
    <t>Zona de Pavimento não utilizável - ZPA</t>
  </si>
  <si>
    <t>8.3</t>
  </si>
  <si>
    <t>Cerca de Arame Farpado</t>
  </si>
  <si>
    <t>Barreira Simples de Concreto</t>
  </si>
  <si>
    <t>Grama em Placa</t>
  </si>
  <si>
    <t>Apiloamento mecanizado em fundo de vala (extensão total x largura média)</t>
  </si>
  <si>
    <t>Reaterro = Escavação total - Bota-fora (Área do Tubo + Berço x Extensão total)                                                                  Obs:  Área do Tubo (Pi x R^²)</t>
  </si>
  <si>
    <t>Caixa coletora de sarjeta - CCS 01</t>
  </si>
  <si>
    <t>Caixa coletora de sarjeta - CCS 02</t>
  </si>
  <si>
    <t>Sarjeta - SCC 70/10 (Substituída pela STC 73-15)</t>
  </si>
  <si>
    <t>Saída D'água SSA-02 (Substituída pela Entrada para Descida D'água - EDA 02)</t>
  </si>
  <si>
    <t>Descida D'água de Cortes em Degraus - DCD</t>
  </si>
  <si>
    <t>(%)</t>
  </si>
  <si>
    <t>Qnt. Mês</t>
  </si>
  <si>
    <t>Qnt. Veículo</t>
  </si>
  <si>
    <t>V(L/mês)</t>
  </si>
  <si>
    <t xml:space="preserve"> Corpo do Aterro - para cada 1.000 m³ de aterro </t>
  </si>
  <si>
    <t xml:space="preserve"> Camada Final do Aterro - para cada 200 m³ de aterro </t>
  </si>
  <si>
    <t>Quantidade de ensaios:</t>
  </si>
  <si>
    <t xml:space="preserve"> Corpo do Aterro - para cada grupo de 10 amostras submetidas ao ensaio de compactação </t>
  </si>
  <si>
    <t xml:space="preserve"> Camada Final do Aterro - para cada grupo de 4 amostras submetidas ao ensaio de compactação </t>
  </si>
  <si>
    <t xml:space="preserve"> Controle de Compactação de Aterro </t>
  </si>
  <si>
    <t>Área total de pintura de faixa:</t>
  </si>
  <si>
    <t>Área total de laminado:</t>
  </si>
  <si>
    <t>Conforme Projeto de Drenagem - Pranchas: 01/07, 02/07, 04/07 e 06/07</t>
  </si>
  <si>
    <t xml:space="preserve">Poço de visita </t>
  </si>
  <si>
    <t>Chaminé</t>
  </si>
  <si>
    <t>Comprimento total de sarjeta - TIPO 03:</t>
  </si>
  <si>
    <t>Sarjeta de Banqueta - SBA 01 (Substituída pela SZC 60-20):</t>
  </si>
  <si>
    <t>Comprimento total de meio-fio - MFC 03:</t>
  </si>
  <si>
    <t>Comprimento total de valeta de proteção de concreto:</t>
  </si>
  <si>
    <t>Comprimento total de Dreno Espinha de Peixe - DEP 02:</t>
  </si>
  <si>
    <t>Comprimento total de Dreno - DPS 08:</t>
  </si>
  <si>
    <t>Ø(m)</t>
  </si>
  <si>
    <t>H méd. (m)</t>
  </si>
  <si>
    <t>Área Total a ser regularizada:</t>
  </si>
  <si>
    <t>V. bota-fora (m3)</t>
  </si>
  <si>
    <t>C .tubos (m)</t>
  </si>
  <si>
    <t>Volume total escavado:</t>
  </si>
  <si>
    <t>Volume Reaterro = Volume Total Escavado - Volume de bota-fora</t>
  </si>
  <si>
    <t>Volume total de bota-fora:</t>
  </si>
  <si>
    <t>Volume de botafora + 30% de empolamento:</t>
  </si>
  <si>
    <t>Sinalização com tela de segurança ao longo da vala para assentamento da tubulação, considerando extensão dos 2 lados:</t>
  </si>
  <si>
    <t>Considerando emprestimo do material em área legalizada de Jazida - via DONA DORA</t>
  </si>
  <si>
    <t>Emp. (%)</t>
  </si>
  <si>
    <t>Área Total a ser Escorada (2 Lados) = 2 x Extensão Total  x Altura:</t>
  </si>
  <si>
    <t>H. máx (m)</t>
  </si>
  <si>
    <t>Área total de escoramento de 1,5m a 3,0m:</t>
  </si>
  <si>
    <t>Área total de escoramento de 0m a 1,5m:</t>
  </si>
  <si>
    <t>Área total de fôrma para berço:</t>
  </si>
  <si>
    <t>Volume total de concreto ciclópico::</t>
  </si>
  <si>
    <t xml:space="preserve"> Tubo BSTC - Ø 60cm  - PA1:</t>
  </si>
  <si>
    <t xml:space="preserve"> Tubo BSTC - Ø 80cm  - PA1:</t>
  </si>
  <si>
    <t xml:space="preserve"> Tubo BSTC - Ø 40cm  - PA1:</t>
  </si>
  <si>
    <t xml:space="preserve"> Tubo BSTM - Ø 120cm :</t>
  </si>
  <si>
    <t xml:space="preserve"> Tubo BSTC - Ø 120cm:</t>
  </si>
  <si>
    <t xml:space="preserve">Tampão para Chaminé em ferro fundido: </t>
  </si>
  <si>
    <t>Caixa de Passagem - CPA Tipo A - Ø 600mm</t>
  </si>
  <si>
    <t>Caixa de Passagem - CPA Tipo A - Ø 1200mm</t>
  </si>
  <si>
    <t>Boca de Lobo Dupla - BLD 01</t>
  </si>
  <si>
    <t>SOLEIRA EM CONCRETO COM FCK&gt;20,0MPa, INCLUINDO MATERIAIS, DOSAGEM E COLOCAÇÃO, INCLUSIVE FORMAS</t>
  </si>
  <si>
    <t>DRENAGEM E ACABAMENTO DO VIADUTO</t>
  </si>
  <si>
    <t>SUPORTE BRAÇO PROJETADO PARA PLACA DE SINALIZAÇÃO, ENTERRADO - INCLUINDO INSTALAÇÃO</t>
  </si>
  <si>
    <t xml:space="preserve"> 1.11</t>
  </si>
  <si>
    <t>BANCO DE DADOS</t>
  </si>
  <si>
    <t>COMPOSIÇÕES AUXILIARES - PRÓPRIAS</t>
  </si>
  <si>
    <t xml:space="preserve">DESCRIÇÃO DE SERVIÇOS </t>
  </si>
  <si>
    <t xml:space="preserve"> PRÓPRIA</t>
  </si>
  <si>
    <t>INSUMOS AUXILIARES - PRÓPRIOS</t>
  </si>
  <si>
    <t xml:space="preserve">DEMONSTRATIVO DOS ENCARGOS SOCIAIS - OBRAS DE EDIFICAÇÃO </t>
  </si>
  <si>
    <t>Fonte SINAPI:</t>
  </si>
  <si>
    <t>Fonte: Informação Dias de Chuva – INMET</t>
  </si>
  <si>
    <t>TABELA MENSAL DE PREÇO UNITÁRIO - SUDECAP</t>
  </si>
  <si>
    <t>CONCRETAGEM DE EDIFICAÇÕES (PAREDES E LAJES) FEITAS COM SISTEMA DE FÔRMAS MANUSEÁVEIS, COM CONCRETO USINADO AUTOADENSÁVEL FCK 25 MPA - LANÇAMENTO E ACABAMENTO. AF_09/2024</t>
  </si>
  <si>
    <t>CONCRETAGEM DE LAJES EM EDIFICAÇÕES UNIFAMILIARES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</si>
  <si>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</si>
  <si>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UNIFAMILIARES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</si>
  <si>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</si>
  <si>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</si>
  <si>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</si>
  <si>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AUTOADENSÁVEL FCK 25 MPA - LANÇAMENTO E ACABAMENTO. AF_09/2024</t>
  </si>
  <si>
    <t>CONCRETAGEM DE PLATIBANDA EM EDIFICAÇÕES UNIFAMILIARES FEITAS COM SISTEMA DE FÔRMAS MANUSEÁVEIS, COM CONCRETO USINADO AUTOADENSÁVEL FCK 25 MPA - LANÇAMENTO E ACABAMENTO. AF_09/2024</t>
  </si>
  <si>
    <t>CONCRETAGEM DE EDIFICAÇÕES (PAREDES E LAJES) FEITAS COM SISTEMA DE FÔRMAS MANUSEÁVEIS, COM CONCRETO USINADO BOMBEÁVEL FCK 25 MPA - LANÇAMENTO, ADENSAMENTO E ACABAMENTO. AF_09/2024</t>
  </si>
  <si>
    <t>CONCRETAGEM DE ESCADAS EM EDIFICAÇÕES MULTIFAMILIARES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</si>
  <si>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FCK 25 MPA - LANÇAMENTO E ACABAMENTO. AF_09/2024</t>
  </si>
  <si>
    <t>PEÇA RETANGULAR PRÉ-MOLDADA, VOLUME DE CONCRETO DE 30 A 70 LITROS, TAXA DE AÇO APROXIMADA DE 70KG/M³. AF_03/2024</t>
  </si>
  <si>
    <t>SENSOR DE PRESENÇA COM FOTOCÉLULA, FIXAÇÃO EM PAREDE - FORNECIMENTO E INSTALAÇÃO. AF_09/2024</t>
  </si>
  <si>
    <t>SENSOR DE PRESENÇA SEM FOTOCÉLULA, FIXAÇÃO EM PAREDE - FORNECIMENTO E INSTALAÇÃO. AF_09/2024</t>
  </si>
  <si>
    <t>SENSOR DE PRESENÇA COM FOTOCÉLULA, FIXAÇÃO EM TETO - FORNECIMENTO E INSTALAÇÃO. AF_09/2024</t>
  </si>
  <si>
    <t>SENSOR DE PRESENÇA SEM FOTOCÉLULA, FIXAÇÃO EM TETO - FORNECIMENTO E INSTALAÇÃO. AF_09/2024</t>
  </si>
  <si>
    <t>LUMINÁRIA DE EMERGÊNCIA, COM 30 LÂMPADAS LED DE 2 W, SEM REATOR - FORNECIMENTO E INSTALAÇÃO. AF_09/2024</t>
  </si>
  <si>
    <t>LÂMPADA COMPACTA DE LED 6 W, BASE E27 - FORNECIMENTO E INSTALAÇÃO. AF_09/2024</t>
  </si>
  <si>
    <t>LÂMPADA COMPACTA DE LED 10 W, BASE E27 - FORNECIMENTO E INSTALAÇÃO. AF_09/2024</t>
  </si>
  <si>
    <t>LÂMPADA TUBULAR LED DE 9/10 W, COM SOQUETE, BASE G13 - FORNECIMENTO E INSTALAÇÃO. AF_09/2024_PS</t>
  </si>
  <si>
    <t>LÂMPADA TUBULAR LED DE 18/20 W, COM SOQUETE, BASE G13 - FORNECIMENTO E INSTALAÇÃO. AF_09/2024_PS</t>
  </si>
  <si>
    <t>LUMINÁRIA TIPO PLAFON CIRCULAR, DE SOBREPOR, COM LED DE 12/13 W - FORNECIMENTO E INSTALAÇÃO. AF_09/2024</t>
  </si>
  <si>
    <t>LÂMPADA TUBULAR LED 9/10W SEM SOQUETE - FORNECIMENTO E INSTALAÇÃO. AF_09/2024</t>
  </si>
  <si>
    <t>LUMINÁRIA ARANDELA TIPO MEIA LUA, DE SOBREPOR, COM 1 LÂMPADA LED DE 6 W, SEM REATOR - FORNECIMENTO E INSTALAÇÃO. AF_09/2024</t>
  </si>
  <si>
    <t>LUMINÁRIA ARANDELA TIPO TARTARUGA, DE SOBREPOR, COM 1 LÂMPADA LED DE 6 W, SEM REATOR - FORNECIMENTO E INSTALAÇÃO. AF_09/2024</t>
  </si>
  <si>
    <t>ESCAVAÇÃO MECANIZADA DE VALA COM PROF. ATÉ 1,5 M (MÉDIA MONTANTE E JUSANTE/UMA COMPOSIÇÃO POR TRECHO), ESCAVADEIRA (0,8 M3), LARG. DE 1,5 M A 2,5 M, EM SOLO DE 1A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</si>
  <si>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</si>
  <si>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</si>
  <si>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</si>
  <si>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</si>
  <si>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</si>
  <si>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</si>
  <si>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</si>
  <si>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</si>
  <si>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</si>
  <si>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</si>
  <si>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</si>
  <si>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</si>
  <si>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</si>
  <si>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</si>
  <si>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</si>
  <si>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</si>
  <si>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</si>
  <si>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MANUAL DE VALA.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</si>
  <si>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</si>
  <si>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</si>
  <si>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</si>
  <si>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</si>
  <si>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</si>
  <si>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</si>
  <si>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</si>
  <si>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</si>
  <si>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</si>
  <si>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</si>
  <si>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</si>
  <si>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</si>
  <si>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</si>
  <si>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</si>
  <si>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</si>
  <si>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</si>
  <si>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</si>
  <si>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</si>
  <si>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</si>
  <si>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</si>
  <si>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</si>
  <si>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</si>
  <si>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</si>
  <si>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</si>
  <si>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</si>
  <si>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</si>
  <si>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</si>
  <si>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</si>
  <si>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</si>
  <si>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</si>
  <si>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</si>
  <si>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</si>
  <si>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</si>
  <si>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</si>
  <si>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</si>
  <si>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</si>
  <si>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</si>
  <si>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</si>
  <si>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</si>
  <si>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</si>
  <si>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</si>
  <si>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</si>
  <si>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</si>
  <si>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</si>
  <si>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</si>
  <si>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</si>
  <si>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</si>
  <si>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</si>
  <si>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</si>
  <si>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</si>
  <si>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</si>
  <si>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</si>
  <si>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</si>
  <si>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</si>
  <si>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EXECUÇÃO E COMPACTAÇÃO DE CORPO DE ATERRO DE ATERRO (95% DE ENERGIA DO PROCTOR NORMAL) COM SOLO PREDOMINANTEMENTE ARGILOSO ESPESSURA 15 CM - EXCLUSIVE MATERIAL, ESCAVAÇÃO, CARGA E TRANSPORTE. AF_09/2024</t>
  </si>
  <si>
    <t>EXECUÇÃO E COMPACTAÇÃO DE CORPO DE ATERRO (95% DE ENERGIA DO PROCTOR NORMAL) COM SOLO PREDOMINANTEMENTE ARENOSO ESPESSURA 15CM - EXCLUSIVE MATERIAL, ESCAVAÇÃO, CARGA E TRANSPORTE. AF_09/2024</t>
  </si>
  <si>
    <t>EXECUÇÃO E COMPACTAÇÃO DE CORPO DE ATERRO DE ATERRO (95%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</si>
  <si>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</si>
  <si>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</si>
  <si>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</si>
  <si>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</si>
  <si>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</si>
  <si>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</si>
  <si>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</si>
  <si>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CORPO DE ATERRO (95%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</si>
  <si>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</si>
  <si>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REGULARIZAÇÃO E COMPACTAÇÃO DE SUBLEITO DE SOLO PREDOMINANTEMENTE ARGILOSO, PARA OBRAS DE CONSTRUÇÃO DE PAVIMENTOS. AF_09/2024</t>
  </si>
  <si>
    <t>REGULARIZAÇÃO E COMPACTAÇÃO DE SUBLEITO DE SOLO PREDOMINANTEMENTE ARENOSO, PARA OBRAS DE CONSTRUÇÃO DE PAVIMENTOS. AF_09/2024</t>
  </si>
  <si>
    <t>REGULARIZAÇÃO E COMPACTAÇÃO DE SUBLEITO DE SOLO PREDOMINANTEMENTE ARGILOSO, PARA OBRAS DE RECONSTRUÇÃO DE PAVIMENTOS. AF_09/2024</t>
  </si>
  <si>
    <t>REGULARIZAÇÃO E COMPACTAÇÃO DE SUBLEITO DE SOLO PREDOMINANTEMENTE ARENOSO, PARA OBRAS DE RECONSTRUÇÃO DE PAVIMENTOS. AF_09/2024</t>
  </si>
  <si>
    <t>CONSTRUÇÃO DE BASE E SUB-BASE PARA PAVIMENTAÇÃO DE SOLO DE COMPORTAMENTO LATERÍTICO (ARENOSO), COM ESPESSURA DE 15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</si>
  <si>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</si>
  <si>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</si>
  <si>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</si>
  <si>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</si>
  <si>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BRITA GRADUADA SIMPLES, COM ESPESSURA DE 15 CM - EXCLUSIVE CARGA E TRANSPORTE. AF_09/2024</t>
  </si>
  <si>
    <t>CONSTRUÇÃO DE BASE E SUB-BASE PARA PAVIMENTAÇÃO DE BRITA GRADUADA SIMPLES TRATADA COM CIMENTO, COM ESPESSURA DE 15 CM - EXCLUSIVE CARGA E TRANSPORTE. AF_09/2024</t>
  </si>
  <si>
    <t>CONSTRUÇÃO DE BASE E SUB-BASE PARA PAVIMENTAÇÃO DE CONCRETO COMPACTADO COM ROLO, COM ESPESSURA DE 15 CM - EXCLUSIVE CARGA E TRANSPORTE. AF_09/2024</t>
  </si>
  <si>
    <t>CONSTRUÇÃO DE BASE E SUB-BASE PARA PAVIMENTAÇÃO DE RACHÃO, COM ESPESSURA DE 40 CM - EXCLUSIVE CARGA E TRANSPORTE. AF_09/2024</t>
  </si>
  <si>
    <t>CONSTRUÇÃO DE BASE E SUB-BASE PARA PAVIMENTAÇÃO DE MACADAME SECO, COM ESPESSURA DE 15 CM - EXCLUSIVE CARGA E TRANSPORTE. AF_09/2024</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</si>
  <si>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</si>
  <si>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</si>
  <si>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</si>
  <si>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</si>
  <si>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</si>
  <si>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</si>
  <si>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</si>
  <si>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</si>
  <si>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</si>
  <si>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- 50%-50%, MISTURA EM PISTA, COM ESPESSURA DE 15 CM - EXCLUSIVE ESCAVAÇÃO, CARGA E TRANSPORTE E SOLO. AF_09/2024</t>
  </si>
  <si>
    <t>ESPALHAMENTO DE MATERIAL COM TRATOR DE ESTEIRAS. AF_09/2024</t>
  </si>
  <si>
    <t>REGULARIZAÇÃO DE SUPERFÍCIES COM MOTONIVELADORA. AF_09/2024</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</si>
  <si>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</si>
  <si>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</si>
  <si>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</si>
  <si>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</si>
  <si>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</si>
  <si>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</si>
  <si>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RECONSTRUÇÃO DE BASE E SUB-BASE PARA PAVIMENTAÇÃO DE SOLO DE COMPORTAMENTO LATERÍTICO (ARENOSO), COM ESPESSURA DE 20 CM - EXCLUSIVE ESCAVAÇÃO, CARGA E TRANSPORTE E SOLO. AF_09/2024</t>
  </si>
  <si>
    <t>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</si>
  <si>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</si>
  <si>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</si>
  <si>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</si>
  <si>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</si>
  <si>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</si>
  <si>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</si>
  <si>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</si>
  <si>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</si>
  <si>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</si>
  <si>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</si>
  <si>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</si>
  <si>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</si>
  <si>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</si>
  <si>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</si>
  <si>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</si>
  <si>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</si>
  <si>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</si>
  <si>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</si>
  <si>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</si>
  <si>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</si>
  <si>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</si>
  <si>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</si>
  <si>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</si>
  <si>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</si>
  <si>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</si>
  <si>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</si>
  <si>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</si>
  <si>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</si>
  <si>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</si>
  <si>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</si>
  <si>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</si>
  <si>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</si>
  <si>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</si>
  <si>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</si>
  <si>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</si>
  <si>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</si>
  <si>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</si>
  <si>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</si>
  <si>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</si>
  <si>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</si>
  <si>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</si>
  <si>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</si>
  <si>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</si>
  <si>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</si>
  <si>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</si>
  <si>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</si>
  <si>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</si>
  <si>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</si>
  <si>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</si>
  <si>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</si>
  <si>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</si>
  <si>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</si>
  <si>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</si>
  <si>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</si>
  <si>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</si>
  <si>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</si>
  <si>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</si>
  <si>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</si>
  <si>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</si>
  <si>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</si>
  <si>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</si>
  <si>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</si>
  <si>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</si>
  <si>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</si>
  <si>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</si>
  <si>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</si>
  <si>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</si>
  <si>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</si>
  <si>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- 50%-50%, MISTURA EM PISTA, COM ESPESSURA DE 10 CM - EXCLUSIVE ESCAVAÇÃO, CARGA E TRANSPORTE E SOLO. AF_09/2024</t>
  </si>
  <si>
    <t>CONSTRUÇÃO DE BASE E SUB-BASE PARA PAVIMENTAÇÃO DE BRITA GRADUADA SIMPLES, COM ESPESSURA DE 10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</si>
  <si>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</si>
  <si>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</si>
  <si>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</si>
  <si>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RECONSTRUÇÃO DE BASE E SUB-BASE PARA PAVIMENTAÇÃO DE BRITA GRADUADA SIMPLES, COM ESPESSURA DE 20 CM - EXCLUSIVE CARGA E TRANSPORTE. AF_09/2024</t>
  </si>
  <si>
    <t>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</si>
  <si>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</si>
  <si>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</si>
  <si>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</si>
  <si>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RECONSTRUÇÃO DE BASE E SUB-BASE PARA PAVIMENTAÇÃO DE BRITA GRADUADA SIMPLES TRATADA COM CIMENTO, COM ESPESSURA DE 20 CM - EXCLUSIVE CARGA E TRANSPORTE. AF_09/2024</t>
  </si>
  <si>
    <t>CONSTRUÇÃO DE BASE E SUB-BASE PARA PAVIMENTAÇÃO DE CONCRETO COMPACTADO COM ROLO, COM ESPESSURA DE 10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</si>
  <si>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</si>
  <si>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</si>
  <si>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</si>
  <si>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RECONSTRUÇÃO DE BASE E SUB-BASE PARA PAVIMENTAÇÃO DE CONCRETO COMPACTADO COM ROLO, COM ESPESSURA DE 20 CM - EXCLUSIVE CARGA E TRANSPORTE. AF_09/2024</t>
  </si>
  <si>
    <t>CONSTRUÇÃO DE BASE E SUB-BASE PARA PAVIMENTAÇÃO DE RACHÃO, COM ESPESSURA DE 30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</si>
  <si>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</si>
  <si>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</si>
  <si>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CONSTRUÇÃO DE BASE E SUB-BASE PARA PAVIMENTAÇÃO DE RACHÃO, COM ESPESSURA DE 50 CM - EXCLUSIVE CARGA E TRANSPORTE. AF_09/2024</t>
  </si>
  <si>
    <t>RECONSTRUÇÃO DE BASE E SUB-BASE PARA PAVIMENTAÇÃO DE RACHÃO, COM ESPESSURA DE 50 CM - EXCLUSIVE CARGA E TRANSPORTE. AF_09/2024</t>
  </si>
  <si>
    <t>CONSTRUÇÃO DE BASE E SUB-BASE PARA PAVIMENTAÇÃO DE RACHÃO, COM ESPESSURA DE 60 CM - EXCLUSIVE CARGA E TRANSPORTE. AF_09/2024</t>
  </si>
  <si>
    <t>RECONSTRUÇÃO DE BASE E SUB-BASE PARA PAVIMENTAÇÃO DE RACHÃO, COM ESPESSURA DE 60 CM - EXCLUSIVE CARGA E TRANSPORTE. AF_09/2024</t>
  </si>
  <si>
    <t>CONSTRUÇÃO DE BASE E SUB-BASE PARA PAVIMENTAÇÃO DE MACADAME SECO, COM ESPESSURA DE 10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</si>
  <si>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</si>
  <si>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</si>
  <si>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CONSTRUÇÃO DE BASE E SUB-BASE PARA PAVIMENTAÇÃO DE MACADAME SECO, COM ESPESSURA DE 20 CM - EXCLUSIVE CARGA E TRANSPORTE. AF_09/2024</t>
  </si>
  <si>
    <t>RECONSTRUÇÃO DE BASE E SUB-BASE PARA PAVIMENTAÇÃO DE MACADAME SECO, COM ESPESSURA DE 20 CM - EXCLUSIVE CARGA E TRANSPORTE. AF_09/2024</t>
  </si>
  <si>
    <t>CONSTRUÇÃO DE BASE E SUB-BASE PARA PAVIMENTAÇÃO DE MACADAME SECO, COM ESPESSURA DE 25 CM - EXCLUSIVE CARGA E TRANSPORTE. AF_09/2024</t>
  </si>
  <si>
    <t>RECONSTRUÇÃO DE BASE E SUB-BASE PARA PAVIMENTAÇÃO DE MACADAME SECO, COM ESPESSURA DE 25 CM - EXCLUSIVE CARGA E TRANSPORTE. AF_09/2024</t>
  </si>
  <si>
    <t>1B</t>
  </si>
  <si>
    <t>2A</t>
  </si>
  <si>
    <t>3A</t>
  </si>
  <si>
    <t>4A</t>
  </si>
  <si>
    <t>5A</t>
  </si>
  <si>
    <t>6.</t>
  </si>
  <si>
    <t>7A</t>
  </si>
  <si>
    <t>8B</t>
  </si>
  <si>
    <t>16.</t>
  </si>
  <si>
    <t>17.</t>
  </si>
  <si>
    <t>Considerando 3 peças de tubo por metro da contenção:</t>
  </si>
  <si>
    <t>Cada peça de tubo com comprimento de 15cm:</t>
  </si>
  <si>
    <t>Área total da contenção:</t>
  </si>
  <si>
    <t>H. média (m)</t>
  </si>
  <si>
    <t>Cada grampo com 4,5m:</t>
  </si>
  <si>
    <t xml:space="preserve">Conforme Projeto de Contenção 04: Comprimento total do tubo de PVC Ø=10cm  instalado ao pé da contenção - Prancha: 04/04 </t>
  </si>
  <si>
    <t>Conforme Projeto de Contenção 04: Quantidade de grampo para solo grampeado, incluindo 1centralizador de polietileno, calda de cimento para injeção com Fator A/C(1:25)=0,5, Barra de aço  (Compr. Grampo AÇO CA50 =4,5m, Ø=20mm e carga de 36KN) e  - Pranchas: 01/04 e 04/04</t>
  </si>
  <si>
    <t xml:space="preserve"> Em dobra em fundo dos tubos de PVC Ø=10cm, considerando dobra de 5cm  pra cada lado</t>
  </si>
  <si>
    <t>Em direção aos tubos de PVC Ø =10cm - (cada 3,00m):</t>
  </si>
  <si>
    <t>Conforme Projeto de Contenção 04: Considerando área de fôrma curva para as canaletas in-loco de crista e ao pé da contenção - Prancha: 04/04</t>
  </si>
  <si>
    <t>Conforme Projeto Estrutural do Viaduto - Equipamento para Infraestrutura Estacas - Prancha: XXX/70</t>
  </si>
  <si>
    <t xml:space="preserve">Conforme Projeto Estrutural do Viaduto - Equipamento para Infraestrutura Estacas - Considerando DMT de Ida + Volta =10km - Prancha: XXX/70 </t>
  </si>
  <si>
    <t>Conforme Projeto de Contenção 04: Considerando ensaios de arrancamento para SP: 1B, 2A, 3A, 4A, 5A, 6, 7A, 8B, 16 e 17 - Considerando DMT =10km - Pranchas: 01/04, 02/04 e 03/04</t>
  </si>
  <si>
    <t>Considerando 2 grampos a cada 1 metro da contenção:</t>
  </si>
  <si>
    <t>Conforme percentual sobre o valor total da obra</t>
  </si>
  <si>
    <t>CONTENÇÕES 02, 02A E 03 - (NL-RIO - EST.18+13.05 / EST.23+3.711)</t>
  </si>
  <si>
    <t>Conforme Projeto de Contenção 04: Considerar a cada 2,00m de grampo, 1 centralizador de polietileno (OBS: Item: 4.2.1.1- CÓD:93957 em sua composiação já cotém um centralizador) - Pranchas: 01/04 e 04/04</t>
  </si>
  <si>
    <t>SOLO ARMADO</t>
  </si>
  <si>
    <t>SOLO GRAMPEADO</t>
  </si>
  <si>
    <t>Conforme Projeto de Contenção 02, 2A e 03: Pranchas: 02/09 e 03/09</t>
  </si>
  <si>
    <t>Comprimento total de soleira em concreto:</t>
  </si>
  <si>
    <t>8.0</t>
  </si>
  <si>
    <t>Conforme Projeto de Contenção 02, 2A e 03 - Pranchas: 03/09 a 09/09 - Escamas Tipo:</t>
  </si>
  <si>
    <t>B1 4 - 4X : Prancha 04/09</t>
  </si>
  <si>
    <t>B2 4 - 2X: Prancha 04/09</t>
  </si>
  <si>
    <t>C1 4 - 104X: Prancha 04/09</t>
  </si>
  <si>
    <t>C2 4 - 1X: Prancha 04/09</t>
  </si>
  <si>
    <t>C3 2 - 19X: Prancha 04/09</t>
  </si>
  <si>
    <t>C4 4 - 16X: Prancha 04/09</t>
  </si>
  <si>
    <t>C5 4 - 1X: Prancha 05/09</t>
  </si>
  <si>
    <t>D1 2 - 46X: Prancha 05/09</t>
  </si>
  <si>
    <t>E1 4 - 2X: Prancha 05/09</t>
  </si>
  <si>
    <t>F1 2 - 1X: Prancha 05/09</t>
  </si>
  <si>
    <t>F2 2 - 2X: Prancha 05/09</t>
  </si>
  <si>
    <t>F3 - 2X: Prancha 06/09</t>
  </si>
  <si>
    <t>F4 - 18X: Prancha 06/09</t>
  </si>
  <si>
    <t>G1 4 - 19X: Prancha 06/09</t>
  </si>
  <si>
    <t>G2 6 - 1X: Prancha 06/09</t>
  </si>
  <si>
    <t>H4 4 - 6X: Prancha 07/09</t>
  </si>
  <si>
    <t>J1 4 - 1X: Prancha 07/09</t>
  </si>
  <si>
    <t>M1 2 - 2X: Prancha 07/09</t>
  </si>
  <si>
    <t>N1 4 - 1X: Prancha 07/09</t>
  </si>
  <si>
    <t>O1 4 - 1X: Prancha 08/09</t>
  </si>
  <si>
    <t>P1 4 - 1X: Prancha 08/09</t>
  </si>
  <si>
    <t>H5 4 - 1X: Prancha 08/09</t>
  </si>
  <si>
    <t>variável</t>
  </si>
  <si>
    <t>Ø (mm)</t>
  </si>
  <si>
    <t>Conforme Projeto de Contenção 02, 2A e 03 - Pranchas: 08/09 e 09/09</t>
  </si>
  <si>
    <t>E-90 - CONTENÇÃO 02 e 03: Prancha 03/09</t>
  </si>
  <si>
    <t>Guarda-Rodas Pré-Moldado- 2,5m - 80X: Prancha 08/09</t>
  </si>
  <si>
    <t>Guarda-Rodas Pré-Moldado- 2,5m</t>
  </si>
  <si>
    <t>Muro de Flexão Complementar - MODULOS 1 A 5: Prancha 09/09</t>
  </si>
  <si>
    <t>Muro de Flexão Complementar - MODULOS 1 A 5</t>
  </si>
  <si>
    <t>Base do Muro de Flexão Complementar - MODULOS 1 A 5</t>
  </si>
  <si>
    <t>Guarda-Rodas Pré-Moldado - (superior)</t>
  </si>
  <si>
    <t>Guarda-Rodas Pré-Moldado - (meio)</t>
  </si>
  <si>
    <t>Guarda-Rodas Pré-Moldado - (base)</t>
  </si>
  <si>
    <t>Conforme Projeto de Contenção 02, 2A e 03: Considerando ensaios de arrancamento- SP: 08, 09 e 10 - Prancha: 02/09</t>
  </si>
  <si>
    <t>8.</t>
  </si>
  <si>
    <t>9.</t>
  </si>
  <si>
    <t>10.</t>
  </si>
  <si>
    <t>Considerando Estimativa de Trasnposrte do equipamento (Ida + Volta - 10km) para:</t>
  </si>
  <si>
    <t>Considerando moblilização e desmobilização do equipamento para:</t>
  </si>
  <si>
    <t>Área total de escoramento das escamas de concreto:</t>
  </si>
  <si>
    <t>G2 6 - 1X - (7 igações)</t>
  </si>
  <si>
    <t>N1 4 - 1X - (6 ligações)</t>
  </si>
  <si>
    <t>Conforme Projeto de Contenção 02, 2A e 03: Volume total de escavação: (Área Retirada do CAD) Frontal e Laterais, desconsiderando o necessário para execução dos blocos de fundação.</t>
  </si>
  <si>
    <t>Contenção 02: Trecho 01</t>
  </si>
  <si>
    <t>Contenção 02: Trecho 02</t>
  </si>
  <si>
    <t>Contenção 02: Trecho 03</t>
  </si>
  <si>
    <t>Volume de escavação;</t>
  </si>
  <si>
    <t>CURVA ABC DE SERVIÇOS</t>
  </si>
  <si>
    <t xml:space="preserve">Considerando 2 unidades, sendo uma para cada frente de atividade - (Sentido-BH-RJ (BR-356) e outra NL-BH (MG-030)) </t>
  </si>
  <si>
    <t>Considerando para itens container com distribuição de água</t>
  </si>
  <si>
    <t>Considerando áreas diversas que serão executadas ao longo de cada frente de atividade</t>
  </si>
  <si>
    <t>Itens para Fechamento e Proteção - Canteiros fixos: Sentindo - BH-RJ (BR-356)</t>
  </si>
  <si>
    <t>Sentindo - NL-BH (MG-030)</t>
  </si>
  <si>
    <t>Comprimento total do tapume:</t>
  </si>
  <si>
    <t>COT-004</t>
  </si>
  <si>
    <t>LOJA DO MILITAR</t>
  </si>
  <si>
    <t>LOJA DO KIT DE PRIMEIROS SOCORROS</t>
  </si>
  <si>
    <t>MERCADO LIVRE</t>
  </si>
  <si>
    <t>KIT PRIMEIROS SOCORROS COMPLETO</t>
  </si>
  <si>
    <t xml:space="preserve">Escritório da FiscalizaçãoTipo I: Considerando 2 unidades de frente, sentido a BH-RJ (BR-356) e outra em NL-BH (MG-030) </t>
  </si>
  <si>
    <t>QUANTIDADE</t>
  </si>
  <si>
    <t>COMPRIMENTO</t>
  </si>
  <si>
    <t xml:space="preserve">Considerando 2 unidades de frente: em direção a BH-RJ (BR-356), RJ-BH (BR-356), outras em direção a BH-NL (MG-030), NL-BH (MG-030) e em alça do RJ-NL.  Placas com dimensões de 2,00x4,00m </t>
  </si>
  <si>
    <t>Container a ser mobilizado</t>
  </si>
  <si>
    <t>Container a ser desmobilizado</t>
  </si>
  <si>
    <t>Mês (Qnt)</t>
  </si>
  <si>
    <t>Apoio a Sinalização Viária</t>
  </si>
  <si>
    <t>SINALIZAÇÃO DE OBRA</t>
  </si>
  <si>
    <t>Apoio a Sinalização Viária - (6 meses)</t>
  </si>
  <si>
    <t>Volume total de perfuração das Estacas:</t>
  </si>
  <si>
    <t>Conforme Projeto de Interferências - Demolições (HTC-PRJ-SVE001-8PE-ITRT01-A01-230413) e Projeto HTC-PRJ-SVE002-8PE-DMDE02-A00-230413 (Projeto Executivo de Demolições FL02/02)</t>
  </si>
  <si>
    <t>Comprimento total de cerca:</t>
  </si>
  <si>
    <t>5 + 0,00 a 11 + 0,00</t>
  </si>
  <si>
    <t>Eixo BR 356 BH - RJ</t>
  </si>
  <si>
    <t>0 + 0,00 a 45 + 0,00</t>
  </si>
  <si>
    <t>Comprimento total de sarjeta:</t>
  </si>
  <si>
    <t>Cercas:</t>
  </si>
  <si>
    <t>Sarjetas:</t>
  </si>
  <si>
    <t>Boca de Lobo (02 Unids.)</t>
  </si>
  <si>
    <t>5 + 0,00</t>
  </si>
  <si>
    <t>11 + 15,00</t>
  </si>
  <si>
    <t>Volume total de boca de lobo:</t>
  </si>
  <si>
    <t>Meio-Fio</t>
  </si>
  <si>
    <t>13 + 5,00 a 47 + 0,00</t>
  </si>
  <si>
    <t>5 + 15,00 a 7 + 15,00</t>
  </si>
  <si>
    <t>0 + 0,00 a 6 + 15,00</t>
  </si>
  <si>
    <t>Comprimento total de meio-fio:</t>
  </si>
  <si>
    <t>3 + 10,00</t>
  </si>
  <si>
    <t>Número total de Pórtico Metálico:</t>
  </si>
  <si>
    <t>Fibra Ótica</t>
  </si>
  <si>
    <t>34 + 15,00</t>
  </si>
  <si>
    <t>38 + 10,00</t>
  </si>
  <si>
    <t>Número total de Fibra Ótica:</t>
  </si>
  <si>
    <t>EIXO BR-356 BH-RJ</t>
  </si>
  <si>
    <t>6+0,00</t>
  </si>
  <si>
    <t>7+10,00</t>
  </si>
  <si>
    <t>Número total de Postes a serem remanejados:</t>
  </si>
  <si>
    <r>
      <rPr>
        <sz val="9"/>
        <rFont val="Arial"/>
        <family val="2"/>
      </rPr>
      <t>MG-030 NL-BH</t>
    </r>
  </si>
  <si>
    <r>
      <rPr>
        <sz val="9"/>
        <rFont val="Arial"/>
        <family val="2"/>
      </rPr>
      <t>0+0,00</t>
    </r>
    <r>
      <rPr>
        <sz val="9"/>
        <rFont val="Tahoma"/>
        <family val="2"/>
      </rPr>
      <t xml:space="preserve"> (10m após a estaca 18+14,99)</t>
    </r>
  </si>
  <si>
    <r>
      <rPr>
        <sz val="9"/>
        <rFont val="Arial"/>
        <family val="2"/>
      </rPr>
      <t>MG-030 BH-NL</t>
    </r>
  </si>
  <si>
    <r>
      <rPr>
        <sz val="9"/>
        <rFont val="Arial"/>
        <family val="2"/>
      </rPr>
      <t>0+0,00</t>
    </r>
    <r>
      <rPr>
        <sz val="9"/>
        <rFont val="Tahoma"/>
        <family val="2"/>
      </rPr>
      <t xml:space="preserve"> (17m antes da estaca 0)</t>
    </r>
  </si>
  <si>
    <r>
      <rPr>
        <sz val="9"/>
        <rFont val="Arial"/>
        <family val="2"/>
      </rPr>
      <t>9+0,00</t>
    </r>
  </si>
  <si>
    <r>
      <rPr>
        <sz val="9"/>
        <rFont val="Arial"/>
        <family val="2"/>
      </rPr>
      <t>10+10,00</t>
    </r>
  </si>
  <si>
    <r>
      <rPr>
        <sz val="9"/>
        <rFont val="Arial"/>
        <family val="2"/>
      </rPr>
      <t>12+0,00</t>
    </r>
  </si>
  <si>
    <r>
      <rPr>
        <sz val="9"/>
        <rFont val="Arial"/>
        <family val="2"/>
      </rPr>
      <t>13+5,00</t>
    </r>
  </si>
  <si>
    <r>
      <rPr>
        <sz val="9"/>
        <rFont val="Arial"/>
        <family val="2"/>
      </rPr>
      <t>15+0,00</t>
    </r>
  </si>
  <si>
    <r>
      <rPr>
        <sz val="9"/>
        <rFont val="Arial"/>
        <family val="2"/>
      </rPr>
      <t>16+5,00</t>
    </r>
  </si>
  <si>
    <r>
      <rPr>
        <sz val="9"/>
        <rFont val="Arial"/>
        <family val="2"/>
      </rPr>
      <t>18+0,00</t>
    </r>
  </si>
  <si>
    <r>
      <rPr>
        <sz val="9"/>
        <rFont val="Arial"/>
        <family val="2"/>
      </rPr>
      <t>19+10,00</t>
    </r>
  </si>
  <si>
    <r>
      <rPr>
        <sz val="9"/>
        <rFont val="Arial"/>
        <family val="2"/>
      </rPr>
      <t>21+0,00</t>
    </r>
  </si>
  <si>
    <r>
      <rPr>
        <sz val="9"/>
        <rFont val="Arial"/>
        <family val="2"/>
      </rPr>
      <t>22+10,00</t>
    </r>
  </si>
  <si>
    <r>
      <rPr>
        <sz val="9"/>
        <rFont val="Arial"/>
        <family val="2"/>
      </rPr>
      <t>24+0,00</t>
    </r>
  </si>
  <si>
    <r>
      <rPr>
        <sz val="9"/>
        <rFont val="Arial"/>
        <family val="2"/>
      </rPr>
      <t>25+5,00</t>
    </r>
  </si>
  <si>
    <r>
      <rPr>
        <sz val="9"/>
        <rFont val="Arial"/>
        <family val="2"/>
      </rPr>
      <t>27+0,00</t>
    </r>
  </si>
  <si>
    <r>
      <rPr>
        <sz val="9"/>
        <rFont val="Arial"/>
        <family val="2"/>
      </rPr>
      <t>28+5,00</t>
    </r>
  </si>
  <si>
    <r>
      <rPr>
        <sz val="9"/>
        <rFont val="Arial"/>
        <family val="2"/>
      </rPr>
      <t>30+0,00</t>
    </r>
  </si>
  <si>
    <r>
      <rPr>
        <sz val="9"/>
        <rFont val="Arial"/>
        <family val="2"/>
      </rPr>
      <t>31+5,00</t>
    </r>
  </si>
  <si>
    <r>
      <rPr>
        <sz val="9"/>
        <rFont val="Arial"/>
        <family val="2"/>
      </rPr>
      <t>32+15,00</t>
    </r>
  </si>
  <si>
    <r>
      <rPr>
        <sz val="9"/>
        <rFont val="Arial"/>
        <family val="2"/>
      </rPr>
      <t>34+5,00</t>
    </r>
  </si>
  <si>
    <r>
      <rPr>
        <sz val="9"/>
        <rFont val="Arial"/>
        <family val="2"/>
      </rPr>
      <t>35+15,00</t>
    </r>
  </si>
  <si>
    <r>
      <rPr>
        <sz val="9"/>
        <rFont val="Arial"/>
        <family val="2"/>
      </rPr>
      <t>37+7,00</t>
    </r>
  </si>
  <si>
    <r>
      <rPr>
        <sz val="9"/>
        <rFont val="Arial"/>
        <family val="2"/>
      </rPr>
      <t>38+15,00</t>
    </r>
  </si>
  <si>
    <t>Conforme Projeto de Terraplenagem - Quadro de Quantidades "HTC-PRJ-SVE001-8PE-TEPQ01-A01-230412", na página 01/01.</t>
  </si>
  <si>
    <t>Conforme Projeto "HTC-PRJ-SVE002-8PB-TEDE02-A01-230406" (Projeto Executivo de Terreplenagem FL02/12), quadro de quantidades "HTC-PRJ-SVE001-8PE-TEPQ01-A01-230412" (Considerado escavação total) e documento "HTC-PRJ-SVE001-8PE-GRRT01-A00-230414", página 174/276, item 8.3 Cálculo dos Volumes de Terraplenagem, Tabela Resumo da Cubação.</t>
  </si>
  <si>
    <t>EIXO BR 356 BH - RJ</t>
  </si>
  <si>
    <t>Viaduto NL - RJ</t>
  </si>
  <si>
    <t>MG-030 NL - BH</t>
  </si>
  <si>
    <t>ALÇA NL - RAJA</t>
  </si>
  <si>
    <t>Área total de Escavação (corte):</t>
  </si>
  <si>
    <t>Conforme documento "HTC-PRJ-SVE001-8PE-GRRT01-A00-230414", página 174/276, item 8.3 Cálculo dos Volumes de Terraplenagem, Tabela Resumo da Cubação.</t>
  </si>
  <si>
    <t>Área total de Aterro:</t>
  </si>
  <si>
    <t>Volume Total de Compactação:</t>
  </si>
  <si>
    <t>Conforme Projeto Executivo de Pavimentação FL01/06 e conforme documento "HTC-PRJ-SVE001-8PE-GRRT01-A00-230414", item 10.12. Quantitativos de Pavimento, tabela "Quadro Demonstrativo de Quantidades de Pavimentação, FL 244/276.</t>
  </si>
  <si>
    <t>Remoção do Pavimento Existente (Para Escalonamento do Pavimento - Reforço de Junta)</t>
  </si>
  <si>
    <t>Fresagem do Revestimento Existente (Para Reforço de Junta)</t>
  </si>
  <si>
    <t>Conforme Projeto Executivo de Pavimentação FL01/06 e conforme documento "HTC-PRJ-SVE001-8PE-GRRT01-A00-230414", item 10.12. Quantitativos de Pavimento, tabela "Quadro Demonstrativo de Quantidades de Pavimentação, FL 245/276.</t>
  </si>
  <si>
    <t>Regularização de Subleito</t>
  </si>
  <si>
    <t>Volume total de base:</t>
  </si>
  <si>
    <t>Variável*</t>
  </si>
  <si>
    <t>Conforme Projeto Executivo de Pavimentação FL02/06 e conforme documento "HTC-PRJ-SVE001-8PE-GRRT01-A00-230414", item 10.12. Quantitativos de Pavimento, tabela "Quadro Demonstrativo de Quantidades de Pavimentação, FL 245/276 e FL 246/276.</t>
  </si>
  <si>
    <t>Base e Sub-base - Escalonamento:</t>
  </si>
  <si>
    <t>Conforme Projeto Executivo de Pavimentação FL02/06 e conforme documento "HTC-PRJ-SVE001-8PE-GRRT01-A00-230414", item 10.12. Quantitativos de Pavimento, tabela "Quadro Demonstrativo de Quantidades de Pavimentação, FL 247/276.</t>
  </si>
  <si>
    <t>Pintura de Cura (das camadas de Base e Sub-base Cimentadas)</t>
  </si>
  <si>
    <t>Base e Sub-base:</t>
  </si>
  <si>
    <t>Conforme Projeto Executivo de Pavimentação FL02/06 e documento "HTC-PRJ-SVE001-8PE-GRRT01-A00-230414", item 10.6. Sequência Construtiva (Desenho Esquemático da Estrutura do Pavimento Novo), FL 231/276, e item 10.7 Especificações Básicas de Materiais e Servicos (Sub-item C - Camada Inibidora de Trincas em Micro Revestimento Asfáltico a Frio), FL235/276.</t>
  </si>
  <si>
    <t>Camada Inibidora de Trincas em Micro Revestimento Asfáltico</t>
  </si>
  <si>
    <t>Micro Revestimento - Base</t>
  </si>
  <si>
    <t>Micro Revestimento - Base Escalonamento</t>
  </si>
  <si>
    <t>Área total de Micro Revestimento:</t>
  </si>
  <si>
    <t>Conforme Projeto Executivo de Pavimentação FL02/06 e conforme documento "HTC-PRJ-SVE001-8PE-GRRT01-A00-230414", item 10.12. Quantitativos de Pavimento, tabela "Quadro Demonstrativo de Quantidades de Pavimentação, FL 247/276 e FL 248/276.</t>
  </si>
  <si>
    <t xml:space="preserve"> Pintura de Ligação - Micro Revestimento e Binder</t>
  </si>
  <si>
    <t xml:space="preserve">  Pintura de Ligação - Micro Revestimento e Binder (Escalonamento)</t>
  </si>
  <si>
    <t xml:space="preserve"> Pintura de Ligação - Fresagem</t>
  </si>
  <si>
    <t>Área total da Pintura de Ligação com RR-1C:</t>
  </si>
  <si>
    <t>Conforme Projeto Executivo de Pavimentação FL02/06 e conforme documento "HTC-PRJ-SVE001-8PE-GRRT01-A00-230414", item 10.12. Quantitativos de Pavimento, tabela "Quadro Demonstrativo de Quantidades de Pavimentação, FL 249/276.</t>
  </si>
  <si>
    <t xml:space="preserve"> Revestimento Asfáltico - Camada Binder (Volume x Peso Específico) - BASE: </t>
  </si>
  <si>
    <t xml:space="preserve"> Revestimento Asfáltico - Camada Binder (Volume x Peso Específico) - BASE ESCALONAMENTO: </t>
  </si>
  <si>
    <t>Peso total do Concreto Asfáltico - Camada Binder:</t>
  </si>
  <si>
    <t>Conforme Projeto Executivo de Pavimentação FL02/06 e conforme documento "HTC-PRJ-SVE001-8PE-GRRT01-A00-230414", item 10.12. Quantitativos de Pavimento, tabela "Quadro Demonstrativo de Quantidades de Pavimentação, FL 250/276.</t>
  </si>
  <si>
    <t xml:space="preserve"> Revestimento Asfáltico - Camada de Rolamento (Volume x Peso Específico)</t>
  </si>
  <si>
    <t>Peso Específico (t)</t>
  </si>
  <si>
    <t xml:space="preserve"> Revestimento Asfáltico - Camada de Rolamento (Volume x Peso Específico) - Escalonamento/Fresagem:</t>
  </si>
  <si>
    <t>Peso total do concreto asfáltico - Camada de Rolamento:</t>
  </si>
  <si>
    <t>(Volume de Botafora = Remoção + Fresagem + 30% de Empolamento)</t>
  </si>
  <si>
    <t>Remoção</t>
  </si>
  <si>
    <t>Fresagem</t>
  </si>
  <si>
    <t>Transporte do material de Remoção e Fresagem:</t>
  </si>
  <si>
    <t>Transporte do material de Sub-base (BGMC)</t>
  </si>
  <si>
    <t>Transporte do material de Base (BGTC)</t>
  </si>
  <si>
    <t>Volume total de materias para transporte - DMT &gt; 30KM:</t>
  </si>
  <si>
    <t xml:space="preserve"> Empresa Usina de Asfalto Terrayama: rua Alice Terrayma, 400 – Olhos D`água, Belo Horizonte/MG - DMT 15 KM (IDA E VOLTA) - Conforme relatório HTC-PRJ-SVE001-8PE-PVRT01-A02-230412, item 10.9 Fontes de Materiais para Pavimentação.</t>
  </si>
  <si>
    <t xml:space="preserve"> Concreto Betuminoso Usinado a Quente com Asfalto-Borracha - Camada Binder (Faixa "B"): </t>
  </si>
  <si>
    <t xml:space="preserve"> Concreto Betuminoso Usinado a Quente com Asfalto-Borracha  - Camada de Rolamento (Faixa "C"):</t>
  </si>
  <si>
    <t xml:space="preserve"> Empresa Refinaria Gabriel Passos (Regap): avenida Refinaria Gabriel Passos, nº 690 – Distrito Industrial Paulo Camilo Sul, Betim/MG - DMT 45 KM (IDA E VOLTA) - Conforme relatório HTC-PRJ-SVE001-8PE-PVRT01-A02-230412, item 10.9 Fontes de Materiais para Pavimentação.</t>
  </si>
  <si>
    <t xml:space="preserve"> Emulsão asfáltica com polímero - RC-1C-E</t>
  </si>
  <si>
    <t xml:space="preserve">Emulsão asfáltica RR-1C </t>
  </si>
  <si>
    <t xml:space="preserve">Emulsão asfáltica RR-2C </t>
  </si>
  <si>
    <t>Volume total de materias para transporte - DMT &lt;= 30KM:</t>
  </si>
  <si>
    <t xml:space="preserve"> Ensaio de Compactação (DNER-ME 129/94 - Método "A") - Conforme documento "HTC-PRJ-SVE001-8PE-GRRT01-A00-230414", páginas 175/276 e 176/276, item 8.7 - Controle tecnológico.</t>
  </si>
  <si>
    <t xml:space="preserve"> Ensaio de Granulometria (DNER-ME 80/94), do limite de liquidez (DNER-ME 122/94) e do limite de plasticidade (DNER-ME 82/94) - Conforme documento "HTC-PRJ-SVE001-8PE-GRRT01-A00-230414", páginas 175/276 e 176/276, item 8.7 - Controle tecnológico.</t>
  </si>
  <si>
    <t xml:space="preserve"> Ensaio do Índice de Suporte Califórnia (DNER-ME 49/94) - Conforme documento "HTC-PRJ-SVE001-8PE-GRRT01-A00-230414", páginas 175/276 e 176/276, item 8.7 - Controle tecnológico.</t>
  </si>
  <si>
    <t xml:space="preserve"> Ensaio de massa específica aparente seca "in situ" (DNER-ME 92/94) - Conforme documento "HTC-PRJ-SVE001-8PE-GRRT01-A00-230414", páginas 175/276 e 176/276, item 8.7 - Controle tecnológico.</t>
  </si>
  <si>
    <t xml:space="preserve"> Ensaio de umidade com emprego do "speedy" (DNER-ME 52/94) - Conforme documento "HTC-PRJ-SVE001-8PE-GRRT01-A00-230414", páginas 175/276 e 176/276, item 8.7 - Controle tecnológico.</t>
  </si>
  <si>
    <t>Sub-base de Brita Graduada Melhorada com Cimento (BGMC):</t>
  </si>
  <si>
    <t>Base de Brita Graduada Tratada com Cimento (BGTC):</t>
  </si>
  <si>
    <t>Base de Brita Graduada Tratada com Cimento (BGTC) - Escalonamento:</t>
  </si>
  <si>
    <t>Volume total de sub-base:</t>
  </si>
  <si>
    <t>356 RJ-BH - BUEIRO 1</t>
  </si>
  <si>
    <t>Volume Total Escavado de forma mecanizada (98%)</t>
  </si>
  <si>
    <t>Conforme Projeto Executivo de Drenagem "HTC-PRJ-SVE003-8PE-DRDE03-A02-230411" FL03/07 e "HTC-PRJ-SVE004-8PE-DRDE04-A01-230411" FL04/07, e conforme documento "HTC-PRJ-SVE001-8PE-GRRT01-A00-230414", página 215/276, item 9.17 - Quantidades.</t>
  </si>
  <si>
    <t>Considerando 2% para escavação manual (Volume Total de Escavação x Escavação Manual):</t>
  </si>
  <si>
    <t>Volume Total Escavado de forma manual (2%)</t>
  </si>
  <si>
    <t>L Méd. (m)</t>
  </si>
  <si>
    <t>Volume total de Carga dos tubos + berços</t>
  </si>
  <si>
    <t>Transporte do material de BSTC para aterro - considerando DMT = 30km</t>
  </si>
  <si>
    <t>Extensão da vala (02 lados) x altura do módulo, conforme especificação na composição:</t>
  </si>
  <si>
    <t>Quantidade de ticket x Volume Total de carga:</t>
  </si>
  <si>
    <t>Conforme Nota - 2 especificada no Projeto Executivo de Drenagem "HTC-PRJ-SVE001-8PE-DRDE01-A02-230411" FL01/07 e "HTC-PRJ-SVE002-8PE-DRDE02-A01-230411" FL02/07.</t>
  </si>
  <si>
    <t>1 + 5,00</t>
  </si>
  <si>
    <t>Eixo BR - 356 RJ - BH</t>
  </si>
  <si>
    <t>36 + 10,00</t>
  </si>
  <si>
    <t>Eixo BR - 356 BH - RJ</t>
  </si>
  <si>
    <t>20 + 15,00</t>
  </si>
  <si>
    <t>Conforme Projeto Executivo de Drenagem - Pranchas: 01/07, 03/07, 04/07 e 07/07 e documento "HTC-PRJ-SVE001-8PE-GRRT01-A00-230414", página 215/276, item 9.17 - Quantidades</t>
  </si>
  <si>
    <t>8 + 15,00</t>
  </si>
  <si>
    <t>2 + 5,00</t>
  </si>
  <si>
    <t>3 + 5,00</t>
  </si>
  <si>
    <t>Conforme Projeto Executivo de Drenagem FL01/07, FL03/07, FL04/07, FL07/07 e conforme documento "HTC-PRJ-SVE001-8PE-GRRT01-A00-230414", página 215/276, item 9.17 - Quantidades.</t>
  </si>
  <si>
    <t>Eixo MG-030 BH - NL</t>
  </si>
  <si>
    <t>3 + 9,00</t>
  </si>
  <si>
    <t>Conforme Projeto Executivo de Drenagem FL01/07, FL02/07, FL04/07, FL05/07 e conforme documento "HTC-PRJ-SVE001-8PE-GRRT01-A00-230414", página 215/276, item 9.17 - Quantidades.</t>
  </si>
  <si>
    <t>13 + 0,00 a 16 + 0,00</t>
  </si>
  <si>
    <t>Eixo NL - Raja</t>
  </si>
  <si>
    <t>5 + 0,00 a 8 + 0,00</t>
  </si>
  <si>
    <t>10 + 0,00</t>
  </si>
  <si>
    <t>Conforme Projeto Executivo de Drenagem FL01/07, FL03/07, FL04/07, FL05/07 e conforme documento "HTC-PRJ-SVE001-8PE-GRRT01-A00-230414", página 215/276, item 9.17 - Quantidades.</t>
  </si>
  <si>
    <t>Conforme Projeto Executivo de Drenagem FL01/07, FL04/07, FL06/07 e conforme documento "HTC-PRJ-SVE001-8PE-GRRT01-A00-230414", página 215/276, item 9.17 - Quantidades.</t>
  </si>
  <si>
    <t>Conforme Projeto Executivo de Drenagem FL01/07, FL04/07, FL05/07 e conforme documento "HTC-PRJ-SVE001-8PE-GRRT01-A00-230414", página 215/276, item 9.17 - Quantidades.</t>
  </si>
  <si>
    <t>Conforme Projeto Executivo de Sinalização - Pranchas: 01/05 e 05/05 (HTC-PRJ-SVE100-8PE-ALGSIN-A00-230411), e planilha de quantidades "HTC-PRJ-SVE100-8PE-ALGORC-A00-230406"</t>
  </si>
  <si>
    <t>Tachão Mono Amarelo</t>
  </si>
  <si>
    <t>4 + 0,00 a 18 + 14,99</t>
  </si>
  <si>
    <t>10 + 0,00 a 44 + 0,00</t>
  </si>
  <si>
    <t>3 + 0,00 a 13 + 5,00</t>
  </si>
  <si>
    <t>7 + 15,00 a 14 + 5,00</t>
  </si>
  <si>
    <t>13 + 0,00 a 17 + 10,00</t>
  </si>
  <si>
    <t>0 + 0,00 a 5 + 10,00</t>
  </si>
  <si>
    <t>0 + 0,00 a 47 + 0,00</t>
  </si>
  <si>
    <t>33 + 5,00 a 40 + 5,00</t>
  </si>
  <si>
    <t>0 + 0,00 a 3 + 18,00</t>
  </si>
  <si>
    <t>Conforme Projeto Executivo de Sinalização - Pranchas: 01/05 e 02/05 (HTC-PRJ-SVE100-8PE-ALGSIN-A00-230411), e documento "HTC-PRJ-SVE001-8PE-GRRT01-A00-230414", página 254/276, item 11.1 - Quantidades</t>
  </si>
  <si>
    <t>Comprimento total da barreira:</t>
  </si>
  <si>
    <t>Área total de grama em placa:</t>
  </si>
  <si>
    <t>Área total para hidrossemeadura:</t>
  </si>
  <si>
    <t>Conforme área total da obra: Viaduto</t>
  </si>
  <si>
    <t>APOIO E EQUIPAMENTOS DIVERSOS</t>
  </si>
  <si>
    <t>GERADOR DE ENERGIA</t>
  </si>
  <si>
    <t xml:space="preserve"> 1.12</t>
  </si>
  <si>
    <t>PLATAFORMA TELESCÓPICA COM ALTURA DE TRABALHO DE 30M - ALCANCE HORIZONTAL 15,80M CAPACIDADE DA PLATAFORMA 227 KG</t>
  </si>
  <si>
    <t>COT-005</t>
  </si>
  <si>
    <t>MêS</t>
  </si>
  <si>
    <t>MILLS LOCAÇÃO, SERVIÇOS E LOGÍSTICA S.A (CNPJ Filial: 27.093.558/0012-78)</t>
  </si>
  <si>
    <t>SINALIZAÇÃO VIÁRIA MÓVEL PARA 4 FRENTES DE SERVIÇOS (DIURNO E NOTURNO) - CONSIDERANDO FUNCIONÁRIOS DA EMPRESA IN LOCO PARA O ACOMPANHAMENTO DAS ATIVIDADES</t>
  </si>
  <si>
    <t>VIA MINAS (CNPJ: 11.730.578/0001-10)</t>
  </si>
  <si>
    <t>COT-006</t>
  </si>
  <si>
    <t xml:space="preserve"> 1.13</t>
  </si>
  <si>
    <t>CPU-013</t>
  </si>
  <si>
    <t>SINALIZAÇÃO VIÁRIA MÓVEL PARA 4 FRENTES DE SERVIÇOS (DIURNO E NOTURNO)</t>
  </si>
  <si>
    <t>SINALIZAÇÃO DE TRÂNSITO</t>
  </si>
  <si>
    <t>PLATAFORMA TELESCÓPICA COM ALTURA DE TRABALHO DE 34M</t>
  </si>
  <si>
    <t xml:space="preserve"> 1.14</t>
  </si>
  <si>
    <t>CPU-014</t>
  </si>
  <si>
    <t>GERADOR DE ENERGIA ELÉTRICA - MOTOR A DIESEL, POTENCIA MINÍMA 80KVA AUTONOMÍA DE 10h INCLUSIVE DIESEL</t>
  </si>
  <si>
    <t xml:space="preserve">PLATAFORMA TELESCÓPICA </t>
  </si>
  <si>
    <t>JG</t>
  </si>
  <si>
    <t>Conforme Projeto Estrutural do Viaduto - DETALHE DE APOIO 01 - FORMA - TRECHO 01 - Cimbramento em madeira dentro da Viga Caixão -  Pranchas: 14/70</t>
  </si>
  <si>
    <t>PESO (%)</t>
  </si>
  <si>
    <t>ED-14457</t>
  </si>
  <si>
    <t>PORTÃO PARA TAPUME FIXO DE PROTEÇÃO COM FECHAMENTO DE OBRA EM TELHA METÁLICA GALVANIZADA, TIPO TRAPEZOIDAL ESP. 0,5MM, COM MÓDULO NA DIMENSÃO DE (300X220)CM, EXCLUSIVE PINTURA ESMALTE</t>
  </si>
  <si>
    <t>ED-14674</t>
  </si>
  <si>
    <t>PORTA AÇO DE ENROLAR, TIPO LÂMINA RAIADA, COM ABERTURA MANUAL, COMPLETA, INCLUSIVE FORNECIMENTO, EIXO, MOLA, SOLEIRA, ETIQUETA, CAVALETE, GUIAS E FITAS, EXCLUSIVE FECHADURAS LATERAIS</t>
  </si>
  <si>
    <t>ED-14546</t>
  </si>
  <si>
    <t>FECHADURA TIPO TETRA CHAVE DE CHÃO, PARA PORTA METÁLICA DE ENROLAR, INCLUSIVE ACESSÓRIOS PARA FIXAÇÃO E DUAS (2) CHAVES</t>
  </si>
  <si>
    <t>ED-14545</t>
  </si>
  <si>
    <t>FECHADURA TIPO TETRA CHAVE DE TRAVA LATERAL, PARA PORTA METÁLICA DE ENROLAR, INCLUSIVE ACESSÓRIOS PARA FIXAÇÃO E DUAS (2) CHAVES</t>
  </si>
  <si>
    <t>ED-14750</t>
  </si>
  <si>
    <t>REVESTIMENTO COM ARGAMASSA BARITADA, ESPESSURA MAIOR QUE 10MM E MENOR OU IGUAL A 15MM, APLICAÇÃO MANUAL COM DESEMPENADEIRA, INCLUSIVE PREPARO MANUAL DA ARGAMASSA</t>
  </si>
  <si>
    <t>REVESTIMENTO COM ARGAMASSA BARITADA, ESPESSURA MAIOR QUE 15MM E MENOR OU IGUAL A 20MM, APLICAÇÃO MANUAL COM DESEMPENADEIRA, INCLUSIVE PREPARO MANUAL DA ARGAMASSA</t>
  </si>
  <si>
    <t>REVESTIMENTO COM ARGAMASSA BARITADA, ESPESSURA MAIOR QUE 20MM E MENOR OU IGUAL A 25MM, APLICAÇÃO MANUAL COM DESEMPENADEIRA, INCLUSIVE PREPARO MANUAL DA ARGAMASSA</t>
  </si>
  <si>
    <t>REVESTIMENTO COM ARGAMASSA BARITADA, ESPESSURA MAIOR QUE 25MM E MENOR OU IGUAL A 30MM, APLICAÇÃO MANUAL COM DESEMPENADEIRA, INCLUSIVE PREPARO MANUAL DA ARGAMASSA</t>
  </si>
  <si>
    <t>REVESTIMENTO COM ARGAMASSA BARITADA, ESPESSURA MAIOR QUE 30MM E MENOR OU IGUAL A 35MM, APLICAÇÃO MANUAL COM DESEMPENADEIRA, INCLUSIVE PREPARO MANUAL DA ARGAMASSA</t>
  </si>
  <si>
    <t>REVESTIMENTO COM ARGAMASSA BARITADA, ESPESSURA MAIOR QUE 35MM E MENOR OU IGUAL A 40MM, APLICAÇÃO MANUAL COM DESEMPENADEIRA, INCLUSIVE PREPARO MANUAL DA ARGAMASSA</t>
  </si>
  <si>
    <t>REVESTIMENTO COM ARGAMASSA BARITADA, ESPESSURA MAIOR QUE 40MM E MENOR OU IGUAL A 45MM, APLICAÇÃO MANUAL COM DESEMPENADEIRA, INCLUSIVE PREPARO MANUAL DA ARGAMASSA</t>
  </si>
  <si>
    <t>REVESTIMENTO COM ARGAMASSA BARITADA, ESPESSURA MAIOR QUE 45MM E MENOR OU IGUAL A 50MM, APLICAÇÃO MANUAL COM DESEMPENADEIRA, INCLUSIVE PREPARO MANUAL DA ARGAMASSA</t>
  </si>
  <si>
    <t>ED-14749</t>
  </si>
  <si>
    <t>REVESTIMENTO COM ARGAMASSA BARITADA, ESPESSURA MAIOR QUE 5MM E MENOR OU IGUAL A 10MM, APLICAÇÃO MANUAL COM DESEMPENADEIRA, INCLUSIVE PREPARO MANUAL DA ARGAMASSA</t>
  </si>
  <si>
    <t>ED-14751</t>
  </si>
  <si>
    <t>REVESTIMENTO COM ARGAMASSA BARITADA, ESPESSURA MAIOR QUE 50MM E MENOR OU IGUAL A 55MM, APLICAÇÃO MANUAL COM DESEMPENADEIRA, INCLUSIVE PREPARO MANUAL DA ARGAMASSA</t>
  </si>
  <si>
    <t>ED-14752</t>
  </si>
  <si>
    <t>REVESTIMENTO COM ARGAMASSA BARITADA, ESPESSURA MAIOR QUE 55MM E MENOR OU IGUAL A 60MM, APLICAÇÃO MANUAL COM DESEMPENADEIRA, INCLUSIVE PREPARO MANUAL DA ARGAMASSA</t>
  </si>
  <si>
    <t>CIMALHA/RODAFORRO EM MADEIRA, TIPO MEIA CANA, PARA ACABAMENTO EM FORRO DE MADEIRA, INCLUSIVE ACESSÓRIOS PARA FIXAÇÃO</t>
  </si>
  <si>
    <t>RODAFORRO EM PVC, TIPO "U", NA COR BRANCA, PARA FORRO EM RÉGUA DE PVC, INCLUSIVE ACESSÓRIOS PARA FIXAÇÃO</t>
  </si>
  <si>
    <t>ED-19975</t>
  </si>
  <si>
    <t>MOLDURA DE GESSO, LARGURA DE 10CM, INCLUSIVE FIXAÇÃO E REJUNTAMENTO</t>
  </si>
  <si>
    <t>CORRIMÃO DUPLO EM TUBO GALVANIZADO, COM COSTURA, DIÂMETRO DE 1.1/2", ESP. 3MM, FIXADO EM ALVENARIA, INCLUSIVE SUPORTE PARA CORRIMÃO EM BARRA CHATA (1"X1/2"), EXCLUSIVE PINTURA</t>
  </si>
  <si>
    <t>CORRIMÃO DUPLO EM TUBO GALVANIZADO, COM COSTURA, DIÂMETRO DE 1.1/2", ESP. 3MM, FIXADO EM PISO COM MONTANTE VERTICAL, DIÂMETRO DE 1.1/2", INCLUSIVE SUPORTE PARA CORRIMÃO EM BARRA CHATA (1"X1/2"), EXCLUSIVE PINTURA</t>
  </si>
  <si>
    <t>CORRIMÃO INTERMEDIÁRIO DUPLO EM TUBO GALVANIZADO, COM COSTURA, DIÂMETRO DE 1.1/2", ESP. 3MM, FIXADO EM PISO COM MONTANTE VERTICAL, DIÂMETRO DE 1.1/2", INCLUSIVE SUPORTE PARA CORRIMÃO EM BARRA CHATA (1"X1/2"), EXCLUSIVE PINTURA</t>
  </si>
  <si>
    <t>CORRIMÃO INTERMEDIÁRIO SIMPLES EM TUBO GALVANIZADO, COM COSTURA, CLASSE LEVE (NBR-5580), DIÂMETRO DE 1.1/2", ESP. 3MM, FIXADO EM PISO COM MONTANTE VERTICAL, DIÂMETRO DE 1.1/2", INCLUSIVE SUPORTE PARA CORRIMÃO EM BARRA CHATA (1"X1/2"), EXCLUSIVE PINTURA</t>
  </si>
  <si>
    <t>CORRIMÃO SIMPLES EM TUBO GALVANIZADO, COM COSTURA, DIÂMETRO DE 1.1/2", ESP. 3MM, FIXADO EM ALVENARIA, INCLUSIVE SUPORTE PARA CORRIMÃO EM BARRA CHATA (1"X1/2"), EXCLUSIVE PINTURA</t>
  </si>
  <si>
    <t>CORRIMÃO SIMPLES EM TUBO GALVANIZADO, COM COSTURA, DIÂMETRO DE 1.1/2", ESP. 3MM, FIXADO EM PISO COM MONTANTE VERTICAL, DIÂMETRO DE 1.1/2", INCLUSIVE SUPORTE PARA CORRIMÃO EM BARRA CHATA (1"X1/2"), EXCLUSIVE PINTURA</t>
  </si>
  <si>
    <t>GUARDA-CORPO EXTERNO, ALTURA 130CM, EM TUBO GALVANIZADO, COM COSTURA, DIÂMETRO DE 2", ESP. 3MM, GRADIL COM DIVISÃO HORIZONTAL EM TUBO GALVANIZADO, COM COSTURA, DIÂMETRO DE 1", ESP. 3MM, EXCLUSIVE PINTURA</t>
  </si>
  <si>
    <t>GUARDA-CORPO EXTERNO, ALTURA 130CM, EM TUBO GALVANIZADO, COM COSTURA, DIÂMETRO DE 2", ESP. 3MM, GRADIL COM DIVISÃO HORIZONTAL EM TUBO GALVANIZADO, COM COSTURA, DIÂMETRO DE 1", ESP. 3MM, INCLUSIVE CORRIMÃO SIMPLES, EXCLUSIVE PINTURA</t>
  </si>
  <si>
    <t>GUARDA-CORPO EXTERNO, ALTURA 130CM, EM TUBO GALVANIZADO, COM COSTURA, DIÂMETRO DE 2", ESP. 3MM, GRADIL COM DIVISÃO VERTICAL EM TUBO GALVANIZADO, COM COSTURA, DIÂMETRO DE 1", ESP. 3MM, EXCLUSIVE PINTURA</t>
  </si>
  <si>
    <t>GUARDA-CORPO EXTERNO, ALTURA 130CM, EM TUBO GALVANIZADO, COM COSTURA, DIÂMETRO DE 2", ESP. 3MM, GRADIL COM DIVISÃO VERTICAL EM TUBO GALVANIZADO, COM COSTURA, DIÂMETRO DE 1", ESP. 3MM, INCLUSIVE CORRIMÃO DUPLO, EXCLUSIVE PINTURA</t>
  </si>
  <si>
    <t>GUARDA-CORPO EXTERNO, ALTURA 130CM, EM TUBO GALVANIZADO, COM COSTURA, DIÂMETRO DE 2", ESP. 3MM, GRADIL COM DIVISÃO VERTICAL EM TUBO GALVANIZADO, COM COSTURA, DIÂMETRO DE 1", ESP. 3MM, INCLUSIVE CORRIMÃO SIMPLES, EXCLUSIVE PINTURA</t>
  </si>
  <si>
    <t>GUARDA-CORPO EXTERNO, ALTURA 130CM, EM TUBO GALVANIZADO, COM COSTURA, DIÂMETRO DE 2", ESP. 3MM, GRADIL COM QUADRO EM BARRA CHATA (1.1/4"X3/16") E DIVISÃO VERTICAL EM BARRA CHATA (1.1/2"X3/16"), EXCLUSIVE PINTURA</t>
  </si>
  <si>
    <t>GUARDA-CORPO EXTERNO, ALTURA 130CM, EM TUBO GALVANIZADO, COM COSTURA, DIÂMETRO DE 2", ESP. 3MM, GRADIL COM QUADRO EM BARRA CHATA (1.1/4"X3/16") E DIVISÃO VERTICAL EM BARRA CHATA (1.1/2"X3/16"), INCLUSIVE CORRIMÃO DUPLO, EXCLUSIVE PINTURA</t>
  </si>
  <si>
    <t>GUARDA-CORPO EXTERNO, ALTURA 130CM, EM TUBO GALVANIZADO, COM COSTURA, DIÂMETRO DE 2", ESP. 3MM, GRADIL COM QUADRO EM BARRA CHATA (1.1/4"X3/16") E DIVISÃO VERTICAL EM BARRA CHATA (1.1/2"X3/16"), INCLUSIVE CORRIMÃO SIMPLES, EXCLUSIVE PINTURA</t>
  </si>
  <si>
    <t>GUARDA-CORPO INTERNO, ALTURA 110CM, EM TUBO GALVANIZADO, COM COSTURA, DIÂMETRO DE 2", ESP. 3MM, GRADIL COM DIVISÃO HORIZONTAL EM TUBO GALVANIZADO, COM COSTURA, DIÂMETRO DE 1", ESP. 3MM, EXCLUSIVE PINTURA</t>
  </si>
  <si>
    <t>GUARDA-CORPO INTERNO, ALTURA 110CM, EM TUBO GALVANIZADO, COM COSTURA, DIÂMETRO DE 2", ESP. 3MM, GRADIL COM DIVISÃO HORIZONTAL EM TUBO GALVANIZADO, COM COSTURA, DIÂMETRO DE 1", ESP. 3MM, INCLUSIVE CORRIMÃO DUPLO, EXCLUSIVE PINTURA</t>
  </si>
  <si>
    <t>GUARDA-CORPO INTERNO, ALTURA 110CM, EM TUBO GALVANIZADO, COM COSTURA, DIÂMETRO DE 2", ESP. 3MM, GRADIL COM DIVISÃO HORIZONTAL EM TUBO GALVANIZADO, COM COSTURA, DIÂMETRO DE 1", ESP. 3MM, INCLUSIVE CORRIMÃO SIMPLES, EXCLUSIVE PINTURA</t>
  </si>
  <si>
    <t>GUARDA-CORPO INTERNO, ALTURA 110CM, EM TUBO GALVANIZADO, COM COSTURA, DIÂMETRO DE 2", ESP. 3MM, GRADIL COM DIVISÃO VERTICAL EM TUBO GALVANIZADO, COM COSTURA, DIÂMETRO DE 1", ESP. 3MM, EXCLUSIVE PINTURA</t>
  </si>
  <si>
    <t>GUARDA-CORPO INTERNO, ALTURA 110CM, EM TUBO GALVANIZADO, COM COSTURA, DIÂMETRO DE 2", ESP. 3MM, GRADIL COM DIVISÃO VERTICAL EM TUBO GALVANIZADO, COM COSTURA, DIÂMETRO DE 1", ESP. 3MM, INCLUSIVE CORRIMÃO DUPLO, EXCLUSIVE PINTURA</t>
  </si>
  <si>
    <t>GUARDA-CORPO INTERNO, ALTURA 110CM, EM TUBO GALVANIZADO, COM COSTURA, DIÂMETRO DE 2", ESP. 3MM, GRADIL COM DIVISÃO VERTICAL EM TUBO GALVANIZADO, COM COSTURA, DIÂMETRO DE 1", ESP. 3MM, INCLUSIVE CORRIMÃO SIMPLES, EXCLUSIVE PINTURA</t>
  </si>
  <si>
    <t>GUARDA-CORPO INTERNO, ALTURA 110CM, EM TUBO GALVANIZADO, COM COSTURA, DIÂMETRO DE 2", ESP. 3MM, GRADIL COM QUADRO EM BARRA CHATA (1.1/4"X3/16") E DIVISÃO VERTICAL EM BARRA CHATA (1.1/2"X3/16"), EXCLUSIVE PINTURA</t>
  </si>
  <si>
    <t>GUARDA-CORPO INTERNO, ALTURA 110CM, EM TUBO GALVANIZADO, COM COSTURA, DIÂMETRO DE 2", ESP. 3MM, GRADIL COM QUADRO EM BARRA CHATA (1.1/4"X3/16") E DIVISÃO VERTICAL EM BARRA CHATA (1.1/2"X3/16"), INCLUSIVE CORRIMÃO DUPLO, EXCLUSIVE PINTURA</t>
  </si>
  <si>
    <t>GUARDA-CORPO INTERNO, ALTURA 110CM, EM TUBO GALVANIZADO, COM COSTURA, DIÂMETRO DE 2", ESP. 3MM, GRADIL COM QUADRO EM BARRA CHATA (1.1/4"X3/16") E DIVISÃO VERTICAL EM BARRA CHATA (1.1/2"X3/16"), INCLUSIVE CORRIMÃO SIMPLES, EXCLUSIVE PINTURA</t>
  </si>
  <si>
    <t>ED-9814</t>
  </si>
  <si>
    <t>ED-9809</t>
  </si>
  <si>
    <t>ED-9818</t>
  </si>
  <si>
    <t>SEGREGADOR/BATE-RODAS PARA ESTACIONAMENTO ENGASTADO, EM TUBO GALVANIZADO, DIÂMETRO DE 3" (75MM), ACABAMENTO EM PINTURA ESMALTE, INCLUSIVE ESCAVAÇÃO, CHUMBAMENTO, FORNECIMENTO DE CONCRETO E BOTA-FORA DO MATERIAL</t>
  </si>
  <si>
    <t>ED-9637</t>
  </si>
  <si>
    <t>BATE MACA EM MADEIRA COM CORRIMÃO, INCLUSIVE ACESSÓRIO DE FIXAÇÃO E APLICAÇÃO DE VERNIZ SINTÉTICO MARÍTIMO, DUAS (2) DEMÃOS, ACABAMENTO TIPO FOSCO</t>
  </si>
  <si>
    <t>BATE MACA EM MADEIRA SEM CORRIMÃO, INCLUSIVE ACESSÓRIO DE FIXAÇÃO E APLICAÇÃO DE VERNIZ SINTÉTICO MARÍTIMO, DUAS (2) DEMÃOS, ACABAMENTO TIPO FOSCO</t>
  </si>
  <si>
    <t>LIXAMENTO MANUAL EM SUPERFÍCIE DE MADEIRA PARA REMOÇÃO DE TINTA E/OU VERNIZ</t>
  </si>
  <si>
    <t>LIXAMENTO MANUAL EM SUPERFÍCIE METÁLICA PARA REMOÇÃO DE TINTA E/OU FUNDO ANTICORROSIVA</t>
  </si>
  <si>
    <t>PINTURA LÁTEX (PVA) EM PAREDE, DUAS (2) DEMÃOS, COM APLICAÇÃO MANUAL, EXCLUSIVE SELADOR ACRÍLICO E MASSA ACRÍLICA/CORRIDA (PVA)</t>
  </si>
  <si>
    <t>PINTURA LÁTEX (PVA) EM PAREDE, DUAS (2) DEMÃOS, COM APLICAÇÃO MANUAL, INCLUSIVE UMA (1) DEMÃO DE MASSA CORRIDA (PVA), EXCLUSIVE SELADOR ACRÍLICO</t>
  </si>
  <si>
    <t>PINTURA LÁTEX (PVA) EM PAREDE, TRÊS (3) DEMÃOS, COM APLICAÇÃO MANUAL, EXCLUSIVE SELADOR ACRÍLICO E MASSA ACRÍLICA/CORRIDA (PVA)</t>
  </si>
  <si>
    <t>PINTURA LÁTEX (PVA) EM RODAPÉ OU MOLDURAS, ALTURA DE 5 CM A 7C M, COM APLICAÇÃO MANUAL, EXCLUSIVE SELADOR ACRÍLICO</t>
  </si>
  <si>
    <t>PINTURA LÁTEX (PVA) EM SUPERFÍCIE DE MADEIRA, DUAS (2) DEMÃOS, COM APLICAÇÃO MANUAL, EXCLUSIVE SELADOR ACRÍLICO E MASSA ACRÍLICA/CORRIDA (PVA)</t>
  </si>
  <si>
    <t>PINTURA LÁTEX (PVA) EM TETO, DUAS (2) DEMÃOS, COM APLICAÇÃO MANUAL, EXCLUSIVE SELADOR ACRÍLICO E MASSA ACRÍLICA/CORRIDA (PVA)</t>
  </si>
  <si>
    <t>PINTURA LÁTEX (PVA) EM TETO, DUAS (2) DEMÃOS, COM APLICAÇÃO MANUAL, INCLUSIVE UMA (1) DEMÃO DE MASSA CORRIDA (PVA), EXCLUSIVE SELADOR ACRÍLICO</t>
  </si>
  <si>
    <t>PINTURA LÁTEX (PVA) EM TETO, TRÊS (3) DEMÃOS, COM APLICAÇÃO MANUAL, EXCLUSIVE SELADOR ACRÍLICO E MASSA ACRÍLICA/CORRIDA (PVA)</t>
  </si>
  <si>
    <t>PINTURA ACRÍLICA EM PAREDE, DUAS (2) DEMÃOS, COM APLICAÇÃO MANUAL, EXCLUSIVE SELADOR ACRÍLICO E MASSA ACRÍLICA/CORRIDA (PVA)</t>
  </si>
  <si>
    <t>PINTURA ACRÍLICA EM PAREDE, DUAS (2) DEMÃOS, INCLUSIVE UMA (1) DEMÃO DE MASSA CORRIDA (PVA), COM APLICAÇÃO MANUAL, EXCLUSIVE SELADOR ACRÍLICO</t>
  </si>
  <si>
    <t>PINTURA ACRÍLICA EM PAREDE, TRÊS (3) DEMÃOS, COM APLICAÇÃO MANUAL EXCLUSIVE SELADOR ACRÍLICO E MASSA ACRÍLICA/CORRIDA (PVA)</t>
  </si>
  <si>
    <t>PINTURA ACRÍLICA EM TETO, DUAS (2) DEMÃOS, COM APLICAÇÃO MANUAL, EXCLUSIVE SELADOR ACRÍLICO E MASSA ACRÍLICA/CORRIDA (PVA)</t>
  </si>
  <si>
    <t>PINTURA ACRÍLICA EM TETO, DUAS (2) DEMÃOS, COM APLICAÇÃO MANUAL, INCLUSIVE UMA (1) DEMÃO DE MASSA CORRIDA (PVA), EXCLUSIVE SELADOR ACRÍLICO</t>
  </si>
  <si>
    <t>PINTURA ACRÍLICA EM TETO, TRÊS (3) DEMÃOS, COM APLICAÇÃO MANUAL, EXCLUSIVE SELADOR ACRÍLICO E MASSA ACRÍLICA/CORRIDA (PVA)</t>
  </si>
  <si>
    <t>PINTURA EM CAIAÇÃO PARA AMBIENTE EXTERNO,TRÊS (3) DEMÃOS, COM APLICAÇÃO MANUAL, INCLUSIVE PIGMENTO E FIXADOR DE CAL</t>
  </si>
  <si>
    <t>PINTURA EM CAIAÇÃO PARA AMBIENTE INTERNO,TRÊS (3) DEMÃOS, COM APLICAÇÃO MANUAL, INCLUSIVE PIGMENTO E FIXADOR DE CAL</t>
  </si>
  <si>
    <t>PINTURA PRESERVATIVA COM CUPINICIDA EM MADEIRA SECA, DUAS (2) DEMÃOS, COM APLICAÇÃO MANUAL, EXCLUSIVE APLICAÇÃO DE VERNIZ</t>
  </si>
  <si>
    <t>PINTURA PRESERVATIVA COM CUPINICIDA EM MADEIRA SECA, DUAS (2) DEMÃOS, COM APLICAÇÃO MANUAL, INCLUSIVE DUAS (2) DEMÃOS DE VERNIZ SINTÉTICO MARÍTIMO, ACABAMENTO TIPO FOSCO</t>
  </si>
  <si>
    <t>PINTURA COM VERNIZ IMPREGNANTE EM SUPERFÍCIE DE MADEIRA, DUAS (2) DEMÃOS, ACABAMENTO TIPO FOSCO, COM APLICAÇÃO MANUAL, INCLUSIVE PREPARAÇÃO DA SUPERFÍCIE COM LIXAMENTO</t>
  </si>
  <si>
    <t>PINTURA COM VERNIZ SINTÉTICO MARÍTIMO EM BATE MACA DE MADEIRA SEM CORRIMÃO, COM LARGURA DE 15CM, ESP. 2CM, DUAS (2) DEMÃOS, ACABAMENTO TIPO FOSCO, COM APLICAÇÃO MANUAL, INCLUSIVE PREPARAÇÃO DA SUPERFÍCIE COM LIXAMENTO</t>
  </si>
  <si>
    <t>PINTURA COM VERNIZ SINTÉTICO MARÍTIMO EM ESQUADRIAS DE MADEIRA, DUAS (2) DEMÃOS, ACABAMENTO TIPO ACETINADO (BRILHO SÚTIL), COM APLICAÇÃO MANUAL, INCLUSIVE PREPARAÇÃO DA SUPERFÍCIE COM LIXAMENTO</t>
  </si>
  <si>
    <t>PINTURA COM VERNIZ SINTÉTICO MARÍTIMO EM ESQUADRIAS DE MADEIRA, DUAS (2) DEMÃOS, ACABAMENTO TIPO BRILHANTE, COM APLICAÇÃO MANUAL, INCLUSIVE PREPARAÇÃO DA SUPERFÍCIE COM LIXAMENTO</t>
  </si>
  <si>
    <t>PINTURA COM VERNIZ SINTÉTICO MARÍTIMO EM ESQUADRIAS DE MADEIRA, DUAS (2) DEMÃOS, ACABAMENTO TIPO FOSCO, COM APLICAÇÃO MANUAL, INCLUSIVE PREPARAÇÃO DA SUPERFÍCIE COM LIXAMENTO</t>
  </si>
  <si>
    <t>PINTURA COM VERNIZ SINTÉTICO MARÍTIMO EM RÉGUAS PARA FIXAÇÃO CARTAZES E PROTEÇÃO DE CARTEIRAS, COM LARGURA DE 10CM, ESP. 2CM, DUAS (2) DEMÃOS, ACABAMENTO TIPO FOSCO, COM APLICAÇÃO MANUAL, INCLUSIVE PREPARAÇÃO DA SUPERFÍCIE COM LIXAMENTO</t>
  </si>
  <si>
    <t>FUNDO PARA PINTURA</t>
  </si>
  <si>
    <t>PINTURA COM FUNDO ANTICORROSIVO (ZARCÃO) EM ESQUADRIA E SUPERFÍCIE METÁLICA, UMA (1) DEMÃO, INCLUSIVE PREPARAÇÃO DA SUPERFÍCIE COM LIXAMENTO</t>
  </si>
  <si>
    <t>ED-17630</t>
  </si>
  <si>
    <t>PINTURA COM FUNDO GALVANIZADO EM ESQUADRIA E SUPERFÍCIE METÁLICA, UMA (1) DEMÃO, INCLUSIVE PREPARAÇÃO DA SUPERFÍCIE COM LIXAMENTO</t>
  </si>
  <si>
    <t>ED-17544</t>
  </si>
  <si>
    <t>PINTURA COM FUNDO NIVELADOR EM SUPERFÍCIE DE MADEIRA OU ESQUADRIA DE MADEIRA, UMA (1) DEMÃO, INCLUSIVE PREPARAÇÃO DA SUPERFÍCIE COM LIXAMENTO, EXCLUSIVE MASSA A ÓLEO</t>
  </si>
  <si>
    <t>ED-14801</t>
  </si>
  <si>
    <t>PINTURA ESMALTE BASE ÁGUA EM SUPERFÍCIE DE MADEIRA, TRÊS (3) DEMÃOS, COM APLICAÇÃO MANUAL, EXCLUSIVE FUNDO NIVELADOR E MASSA A ÓLEO, INCLUSIVE PREPARAÇÃO DA SUPERFÍCIE COM LIXAMENTO</t>
  </si>
  <si>
    <t>PINTURA ESMALTE BASE SOLVENTE EM ESQUADRIA DE MADEIRA, DUAS (2) DEMÃOS, COM APLICAÇÃO MANUAL, INCLUSIVE UMA (1) DEMÃO DE FUNDO NIVELADOR E PREPARAÇÃO DA SUPERFÍCIE COM LIXAMENTO, EXCLUSIVE MASSA A ÓLEO</t>
  </si>
  <si>
    <t>PINTURA ESMALTE BASE SOLVENTE EM SUPERFÍCIE DE MADEIRA, DUAS (2) DEMÃOS, COM APLICAÇÃO MANUAL, INCLUSIVE PREPARAÇÃO DA SUPERFÍCIE COM LIXAMENTO, EXCLUSIVE FUNDO NIVELADOR E MASSA A ÓLEO</t>
  </si>
  <si>
    <t>PINTURA ESMALTE BASE SOLVENTE EM SUPERFÍCIE DE MADEIRA, DUAS (2) DEMÃOS, COM APLICAÇÃO MANUAL, INCLUSIVE UMA (1) DEMÃO DE FUNDO NIVELADOR E PREPARAÇÃO DA SUPERFÍCIE COM LIXAMENTO, EXCLUSIVE MASSA A ÓLEO</t>
  </si>
  <si>
    <t>PINTURA ESMALTE SOBRE CONCRETO/ ALVENARIA</t>
  </si>
  <si>
    <t>ED-14802</t>
  </si>
  <si>
    <t>PINTURA ESMALTE BASE ÁGUA EM SUPERFÍCIE DE CONCRETO/ALVENARIA, TRÊS (3) DEMÃOS, COM APLICAÇÃO MANUAL, EXCLUSIVE SELADOR ACRÍLICO E MASSA ACRÍLICA/CORRIDA (PVA)</t>
  </si>
  <si>
    <t>PINTURA ESMALTE BASE SOLVENTE EM SUPERFÍCIE DE CONCRETO/ALVENARIA, DUAS (2) DEMÃOS, COM APLICAÇÃO MANUAL, EXCLUSIVE SELADOR ACRÍLICO E MASSA ACRÍLICA/CORRIDA (PVA)</t>
  </si>
  <si>
    <t>PINTURA ESMALTE BASE SOLVENTE EM SUPERFÍCIE DE CONCRETO/ALVENARIA, TRÊS (3) DEMÃOS, COM APLICAÇÃO MANUAL, EXCLUSIVE SELADOR ACRÍLICO E MASSA ACRÍLICA/CORRIDA (PVA)</t>
  </si>
  <si>
    <t>PINTURA ESMALTE SOBRE METAIS</t>
  </si>
  <si>
    <t>ED-14800</t>
  </si>
  <si>
    <t>PINTURA ESMALTE BASE ÁGUA EM SUPERFÍCIES METÁLICAS, TRÊS (3) DEMÃOS, COM APLICAÇÃO MANUAL, EXCLUSIVE FUNDO ANTICORROSIVO E PREPARAÇÃO DA SUPERFÍCIE COM LIXAMENTO</t>
  </si>
  <si>
    <t>PINTURA ESMALTE BASE SOLVENTE EM ESQUADRIAS DE FERRO, DUAS (2) DEMÃOS, COM APLICAÇÃO MANUAL, INCLUSIVE UMA (1) DEMÃO DE FUNDO ANTICORROSIVO</t>
  </si>
  <si>
    <t>PINTURA ESMALTE BASE SOLVENTE EM ESTRUTURA DE AÇO CARBONO, DUAS (2) DEMÃOS, COM APLICAÇÃO MANUAL, EXCLUSIVE FUNDO ANTICORROSIVO E PREPARAÇÃO DA SUPERFÍCIE COM LIXAMENTO</t>
  </si>
  <si>
    <t>PINTURA ESMALTE BASE SOLVENTE EM ESTRUTURA METÁLICA, DUAS (2) DEMÃOS, COM APLICAÇÃO MANUAL, INCLUSIVE UMA (1) DEMÃO FUNDO GALVANIZADO</t>
  </si>
  <si>
    <t>ED-19640</t>
  </si>
  <si>
    <t>PINTURA ESMALTE BASE SOLVENTE EM GUARDA CORPO, COM OU SEM CORRIMÃO, DUAS (2) DEMÃOS, INCLUSIVE UMA (1) DEMÃO DE FUNDO ANTICORROSIVO</t>
  </si>
  <si>
    <t>PINTURA ESMALTE BASE SOLVENTE EM SUPERFÍCIES METÁLICAS, DUAS (2) DEMÃOS, COM APLICAÇÃO MANUAL, INCLUSIVE UMA (1) DEMÃO DE FUNDO ANTICORROSIVO</t>
  </si>
  <si>
    <t>PINTURA ESMALTE BASE SOLVENTE EM TUBO GALVANIZADO, DUAS (2) DEMÃOS, COM APLICAÇÃO MANUAL, INCLUSIVE UMA (1) DEMÃO DE FUNDO ANTICORROSIVO</t>
  </si>
  <si>
    <t>PINTURA EPÓXI EM PAREDE, DUAS (2) DEMÃOS, COM APLICAÇÃO MANUAL EXCLUSIVE SELADOR ACRÍLICO E MASSA ACRÍLICA/CORRIDA (PVA)</t>
  </si>
  <si>
    <t>PINTURA EPÓXI EM PAREDE, DUAS (2) DEMÃOS, COM APLICAÇÃO MANUAL INCLUSIVE UMA (1) DEMÃO DE MASSA ACRÍLICA, EXCLUSIVE SELADOR ACRÍLICO</t>
  </si>
  <si>
    <t>PINTURA EPÓXI EM PAREDE, TRÊS (3) DEMÃOS, COM APLICAÇÃO MANUAL, EXCLUSIVE SELADOR ACRÍLICO E MASSA ACRÍLICA/CORRIDA (PVA)</t>
  </si>
  <si>
    <t>PINTURA EPÓXI EM PISO, DUAS (2) DEMÃOS, COM APLICAÇÃO MANUAL, INCLUSIVE UMA (1) DEMÃO DE PRIMER EPÓXI</t>
  </si>
  <si>
    <t>PINTURA EPÓXI EM PISO, DUAS (2) DEMÃOS, COM APLICAÇÃO MANUAL INCLUSIVE UMA (1) DEMÃO DE PRIMER EPÓXI E PREPARAÇÃO DA SUPERFÍCIE, ESP. 4MM, COM ARGAMASSA AUTONIVELANTE</t>
  </si>
  <si>
    <t>PINTURA EPÓXI EM PISO, DUAS (2) DEMÃOS, EXCLUSIVE PRIMER EPÓXI, INCLUSIVE LIMPEZA DA SUPERFÍCIE</t>
  </si>
  <si>
    <t>PINTURA EPÓXI EM METAIS</t>
  </si>
  <si>
    <t>PINTURA EPÓXI EM SUPERFÍCIES DE AÇO CARBONO, DUAS (2) DEMÃOS, COM APLICAÇÃO MANUAL</t>
  </si>
  <si>
    <t>PINTURA A BASE DE RESINA DE SILICONE EM CONCRETO OU ALVENARIA APARENTE, DUAS (2) DEMÃOS, COM APLICAÇÃO MANUAL</t>
  </si>
  <si>
    <t>PINTURA COM RESINA ACRÍLICA EM CONCRETO, DUAS (2) DEMÃOS, COM APLICAÇÃO MANUAL, INCLUSIVE UMA (1) DEMÃO DE SELADOR ACRÍLICO</t>
  </si>
  <si>
    <t>PINTURA COM VERNIZ ACRÍLICO EM ALVENARIA OU CONCRETO, DUAS (2) DEMÃOS, COM APLICAÇÃO MANUAL, INCLUSIVE PREPARAÇÃO DA SUPERFÍCIE COM LIXAMENTO</t>
  </si>
  <si>
    <t>PINTURA COM TINTA A BASE DE BORRACHA CLORADA EM FAIXAS DE DEMARCAÇÃO DE PISO, COM LARGURA DE 5CM, DUAS (2) DEMÃOS, COM APLICAÇÃO MECANIZADA</t>
  </si>
  <si>
    <t>PINTURA COM TINTA A BASE DE BORRACHA CLORADA EM REVESTIMENTO CIMENTÍCIO OU CONCRETO, DUAS (2) DEMÃOS, COM APLICAÇÃO MANUAL</t>
  </si>
  <si>
    <t>PINTURA COM TINTA A BASE DE BORRACHA CLORADA EM TELHAS DE FIBROCIMENTO, DUAS (2) DEMÃOS, COM APLICAÇÃO MANUAL</t>
  </si>
  <si>
    <t>PINTURA ACRÍLICA PARA PISO EM FAIXA DE DEMARCAÇÃO DE QUADRA, COM APLICAÇÃO MANUAL, DUAS (2) DEMÃOS, FAIXA COM LARGURA DE 5 CM</t>
  </si>
  <si>
    <t>PINTURA ACRÍLICA PARA PISO EM FAIXA DE DEMARCAÇÃO DE QUADRA, QUATRO (4) DEMÃOS, COM APLICAÇÃO MANUAL FAIXA COM LARGURA DE 5 CM</t>
  </si>
  <si>
    <t>PINTURA ACRÍLICA PARA PISO EM PASSEIO/SUPERFÍCIE CIMENTADA, DUAS (2) DEMÃOS, COM APLICAÇÃO MANUAL</t>
  </si>
  <si>
    <t>PINTURA ACRÍLICA PARA PISO EM QUADRAS ESPORTIVA, DUAS (2) DEMÃOS, COM APLICAÇÃO MANUAL</t>
  </si>
  <si>
    <t>PINTURA ACRÍLICA PARA PISO EM QUADRAS ESPORTIVA, QUATRO (4) DEMÃOS, COM APLICAÇÃO MANUAL</t>
  </si>
  <si>
    <t>PINTURA COM RESINA ACRÍLICA EM PISOS CIMENTADOS, DUAS (2) DEMÃOS, COM APLICAÇÃO MANUAL, INCLUSIVE PREPARAÇÃO E LIMPEZA DA SUPERFÍCIE</t>
  </si>
  <si>
    <t>PINTURA COM TINTA A BASE DE BORRACHA CLORADA EM FAIXAS DE DEMARCAÇÃO DE QUADRA, COM LARGURA DE 5CM, DUAS (2) DEMÃOS, COM APLICAÇÃO MECANIZADA</t>
  </si>
  <si>
    <t>PINTURA EPÓXI EM FAIXAS DE DEMARCAÇÃO DE PISO, LARGURA DE 5 CM, DUAS (2) DEMÃOS, COM APLICAÇÃO MANUAL</t>
  </si>
  <si>
    <t>PINTURA PARA SINALIZAÇÃO DE VAGA DE ESTACIONAMENTO PARA PORTADORES DE NECESSIDADES ESPECIAIS SOBRE PAVIMENTAÇÃO URBANA, DUAS (2) DEMÃOS, COM APLICAÇÃO MANUAL, INCLUSIVE ÁREA DE PROTEÇÃO DE ESTACIONAMENTO</t>
  </si>
  <si>
    <t>PROTEÇÃO PARA SERVIÇOS DE PINTURA</t>
  </si>
  <si>
    <t>ED-18300</t>
  </si>
  <si>
    <t>PREPARAÇÃO E PROTEÇÃO DE  SUPERFÍCIE COM FITA CREPE, PARA APLICAÇÃO DE RESINA, TINTA OU VERNIZ, EXCLUSIVE PINTURA</t>
  </si>
  <si>
    <t>CUBA DE LOUÇA BRANCA DE EMBUTIR, FORMATO OVAL, INCLUSIVE VÁLVULA DE ESCOAMENTO DE METAL COM ACABAMENTO CROMADO, SIFÃO DE METAL TIPO COPO COM ACABAMENTO CROMADO</t>
  </si>
  <si>
    <t>CUBA DE LOUÇA BRANCA DE SOBREPOR, FORMATO OVAL, INCLUSIVE VÁLVULA DE ESCOAMENTO DE METAL COM ACABAMENTO CROMADO, SIFÃO DE METAL TIPO COPO COM ACABAMENTO CROMADO</t>
  </si>
  <si>
    <t>LAVATÓRIO DE CANTO DE LOUÇA BRANCA SEM COLUNA, TAMANHO PEQUENO, INCLUSIVE ACESSÓRIOS DE FIXAÇÃO COM PARAFUSO CASTELO, VÁLVULA DE ESCOAMENTO DE METAL COM ACABAMENTO CROMADO, SIFÃO DE METAL TIPO COPO COM ACABAMENTO CROMADO, E REJUNTAMENTO, EXCLUSIVE TORNEIRA E ENGATE FLEXÍVEL</t>
  </si>
  <si>
    <t>LAVATÓRIO DE LOUÇA BRANCA COM COLUNA, TAMANHO MÉDIO, INCLUSIVE ACESSÓRIOS DE FIXAÇÃO, VÁLVULA DE ESCOAMENTO DE METAL COM ACABAMENTO CROMADO, SIFÃO DE METAL TIPO COPO COM ACABAMENTO CROMADO E REJUNTAMENTO, EXCLUSIVE TORNEIRA E ENGATE FLEXÍVEL</t>
  </si>
  <si>
    <t>LAVATÓRIO DE LOUÇA BRANCA SEM COLUNA, TAMANHO MÉDIO, INCLUSIVE ACESSÓRIOS DE FIXAÇÃO, VÁLVULA DE ESCOAMENTO DE METAL COM ACABAMENTO CROMADO, SIFÃO DE METAL TIPO COPO COM ACABAMENTO CROMADO E REJUNTAMENTO, EXCLUSIVE TORNEIRA E ENGATE FLEXÍVEL</t>
  </si>
  <si>
    <t>LAVATÓRIO DE LOUÇA BRANCA SEM COLUNA, TAMANHO PEQUENO, INCLUSIVE ACESSÓRIOS DE FIXAÇÃO, VÁLVULA DE ESCOAMENTO DE METAL COM ACABAMENTO CROMADO, SIFÃO DE METAL TIPO COPO COM ACABAMENTO CROMADO E REJUNTAMENTO, EXCLUSIVE TORNEIRA E ENGATE FLEXÍVEL</t>
  </si>
  <si>
    <t>TANQUE DE LOUÇA BRANCA COM COLUNA, CAPACIDADE 22 LITROS, INCLUSIVE ACESSÓRIOS DE FIXAÇÃO E REJUNTAMENTO, EXCLUSIVE TORNEIRA, VÁLVULA DE ESCOAMENTO E SIFÃO</t>
  </si>
  <si>
    <t>TANQUE DE LOUÇA BRANCA COM COLUNA, CAPACIDADE 22 LITROS, INCLUSIVE ACESSÓRIOS DE FIXAÇÃO, VÁLVULA DE ESCOAMENTO DE METAL COM ACABAMENTO CROMADO, SIFÃO DE METAL TIPO COPO COM ACABAMENTO CROMADO E REJUNTAMENTO, EXCLUSIVE TORNEIRA</t>
  </si>
  <si>
    <t>TANQUE DE MÁRMORE SINTÉTICO DUPLO, CAPACIDADE 37 LITROS, INCLUSIVE ACESSÓRIOS DE FIXAÇÃO, VÁLVULA DE ESCOAMENTO DE METAL COM ACABAMENTO CROMADO E SIFÃO DE METAL TIPO COPO COM ACABAMENTO CROMADO, EXCLUSIVE TORNEIRA</t>
  </si>
  <si>
    <t>TANQUE DE MÁRMORE SINTÉTICO SIMPLES, CAPACIDADE 20 LITROS, INCLUSIVE ACESSÓRIOS DE FIXAÇÃO, VÁLVULA DE ESCOAMENTO DE METAL COM ACABAMENTO CROMADO E SIFÃO DE METAL TIPO COPO COM ACABAMENTO CROMADO, EXCLUSIVE TORNEIRA</t>
  </si>
  <si>
    <t>TANQUE DE POLIPROPILENO, CAPACIDADE 15 LITROS, INCLUSIVE ACESSÓRIOS DE FIXAÇÃO, VÁLVULA DE ESCOAMENTO DE PLÁSTICO (PVC) NA COR BRANCA E SIFÃO DE PLÁSTICO (PVC) TIPO COPO NA COR BRANCA, EXCLUSIVE TORNEIRA</t>
  </si>
  <si>
    <t>TANQUE DE POLIPROPILENO, CAPACIDADE 24 LITROS, INCLUSIVE ACESSÓRIOS DE FIXAÇÃO, VÁLVULA DE ESCOAMENTO DE PLÁSTICO (PVC) NA COR BRANCA E SIFÃO DE PLÁSTICO (PVC) TIPO COPO NA COR BRANCA, EXCLUSIVE TORNEIRA</t>
  </si>
  <si>
    <t>TORNEIRA METÁLICA ANTIVANDALISMO, FECHAMENTO AUTOMÁTICO, ACABAMENTO CROMADO, APLICAÇÃO DE PAREDE, INCLUSIVE ACESSÓRIOS</t>
  </si>
  <si>
    <t>TORNEIRA METÁLICA HOSPITALAR, ABERTURA ALAVANCA 1/4 DE VOLTA, ACABAMENTO CROMADO, COM AREJADOR, APLICAÇÃO DE MESA, INCLUSIVE ENGATE FLEXÍVEL METÁLICO</t>
  </si>
  <si>
    <t>TORNEIRA METÁLICA HOSPITALAR, ABERTURA ALAVANCA 1/4 DE VOLTA, ACABAMENTO CROMADO, COM AREJADOR, APLICAÇÃO DE PAREDE</t>
  </si>
  <si>
    <t>TORNEIRA METÁLICA PARA BEBEDOURO, ACABAMENTO CROMADO, APLICAÇÃO DE PAREDE</t>
  </si>
  <si>
    <t>TORNEIRA METÁLICA PARA BEBEDOURO, FECHAMENTO AUTOMÁTICO, ACABAMENTO CROMADO, APLICAÇÃO DE PAREDE</t>
  </si>
  <si>
    <t>TORNEIRA METÁLICA PARA IRRIGAÇÃO/JARDIM, ACABAMENTO CROMADO, APLICAÇÃO DE PAREDE</t>
  </si>
  <si>
    <t>TORNEIRA METÁLICA PARA LAVATÓRIO, ABERTURA 1/4 DE VOLTA, ACABAMENTO CROMADO, COM AREJADOR, APLICAÇÃO DE MESA, INCLUSIVE ENGATE FLEXÍVEL METÁLICO</t>
  </si>
  <si>
    <t>TORNEIRA METÁLICA PARA LAVATÓRIO, FECHAMENTO AUTOMÁTICO, ACABAMENTO CROMADO, COM AREJADOR, APLICAÇÃO DE MESA, INCLUSIVE ENGATE FLEXÍVEL METÁLICO</t>
  </si>
  <si>
    <t>TORNEIRA METÁLICA PARA PIA, ABERTURA 1/4 DE VOLTA, ACABAMENTO CROMADO, COM AREJADOR, APLICAÇÃO DE PAREDE</t>
  </si>
  <si>
    <t>TORNEIRA METÁLICA PARA PIA, ABERTURA 1/4 DE VOLTA, ACABAMENTO CROMADO, SEM AREJADOR, APLICAÇÃO DE PAREDE</t>
  </si>
  <si>
    <t>TORNEIRA METÁLICA PARA PIA, BICA MÓVEL, ABERTURA 1/4 DE VOLTA, ACABAMENTO CROMADO, COM AREJADOR, APLICAÇÃO DE MESA, INCLUSIVE ENGATE FLEXÍVEL METÁLICO</t>
  </si>
  <si>
    <t>TORNEIRA METÁLICA PARA PIA, BICA MÓVEL, ABERTURA 1/4 DE VOLTA, ACABAMENTO CROMADO, COM AREJADOR, APLICAÇÃO DE PAREDE</t>
  </si>
  <si>
    <t>TORNEIRA METÁLICA PARA TANQUE, ACABAMENTO CROMADO, BICO COM ROSCA</t>
  </si>
  <si>
    <t>TORNEIRA METÁLICA PARA TANQUE, ACABAMENTO CROMADO, COM AREJADOR</t>
  </si>
  <si>
    <t>TORNEIRA PLÁSTICA PARA TANQUE/IRRIGAÇÃO, BICO COM ROSCA</t>
  </si>
  <si>
    <t>ED-16749</t>
  </si>
  <si>
    <t>ENGATE FLEXÍVEL EM PVC, COMPRIMENTO DE 30CM, DIÂMETRO DE 1/2" (20MM), INCLUSIVE ACESSÓRIOS PARA INSTALAÇÃO</t>
  </si>
  <si>
    <t>ENGATE FLEXÍVEL METÁLICO, COMPRIMENTO DE 40CM, DIÂMETRO DE 1/2" (20MM), INCLUSIVE ACESSÓRIOS</t>
  </si>
  <si>
    <t>VÁLVULA DE DESCARGA COM REGISTRO INTERNO, ACIONAMENTO SIMPLES, DIÂMETRO DE 1.1/2" (50MM), INCLUSIVE ACABAMENTO DA VÁLVULA</t>
  </si>
  <si>
    <t>VÁLVULA DE ESCOAMENTO DE METAL PARA TANQUE, DIÂMETRO DE 1.1/4", ACABAMENTO CROMADO, INCLUSIVE ACESSÓRIOS</t>
  </si>
  <si>
    <t>VÁLVULA DE ESCOAMENTO METÁLICA PARA LAVATÓRIO COM LADRÃO, SAÍDA DO DIÂMETRO DE 1", INCLUSIVE ACESSÓRIOS</t>
  </si>
  <si>
    <t>VÁLVULA DE ESCOAMENTO METÁLICA, PARA PIA DE COZINHA AMERICANA, ACABAMENTO CROMADO, DIÂMETRO DE 3.1/2", INCLUSIVE ACESSÓRIOS</t>
  </si>
  <si>
    <t>VÁLVULA DE ESCOAMENTO METÁLICA, PARA PIA DE COZINHA AMERICANA, ACABAMENTO CROMADO, DIÂMETRO DE 4.1/2", INCLUSIVE ACESSÓRIOS</t>
  </si>
  <si>
    <t>SIFÃO DE METAL PARA LAVATÓRIO, TIPO COPO COM ACABAMENTO CROMADO, DIÂMETRO DE (1"X1.1/2"), INCLUSIVE ACESSÓRIOS</t>
  </si>
  <si>
    <t>SIFÃO DE METAL PARA PIA, TIPO COPO COM ACABAMENTO CROMADO, DIÂMETRO DE (1.1/2"X1.1/2" OU 2"), INCLUSIVE ACESSÓRIOS</t>
  </si>
  <si>
    <t>BACIA SANITÁRIA (TURCA) DE LOUÇA, COR BRANCA, INCLUSIVE ACESSÓRIOS DE FIXAÇÃO/VEDAÇÃO E REJUNTAMENTO, EXCLUSIVE VÁLVULA DE DESCARGA</t>
  </si>
  <si>
    <t>BACIA SANITÁRIA (VASO) DE LOUÇA COM CAIXA ACOPLADA, COR BRANCA, INCLUSIVE ACESSÓRIOS DE FIXAÇÃO/VEDAÇÃO, ENGATE FLEXÍVEL METÁLICO E REJUNTAMENTO, EXCLUSIVE ASSENTO</t>
  </si>
  <si>
    <t>BACIA SANITÁRIA (VASO) DE LOUÇA CONVENCIONAL ACESSÍVEL (PCR/PMR), COR BRANCA, INCLUSIVE ACESSÓRIOS DE FIXAÇÃO/VEDAÇÃO E REJUNTAMENTO, EXCLUSIVE ASSENTO, VÁLVULA DE DESCARGA E TUBO DE LIGAÇÃO</t>
  </si>
  <si>
    <t>BACIA SANITÁRIA (VASO) DE LOUÇA CONVENCIONAL ACESSÍVEL (PCR/PMR), COR BRANCA, INCLUSIVE ACESSÓRIOS DE FIXAÇÃO/VEDAÇÃO, VÁLVULA DE DESCARGA METÁLICA COM ACIONAMENTO DUPLO, TUBO DE LIGAÇÃO DE LATÃO COM CANOPLA E REJUNTAMENTO, EXCLUSIVE ASSENTO</t>
  </si>
  <si>
    <t>BACIA SANITÁRIA (VASO) DE LOUÇA CONVENCIONAL ACESSÍVEL (PCR/PMR), COR BRANCA, INCLUSIVE SÓCULO NA BASE, ACESSÓRIOS DE FIXAÇÃO/VEDAÇÃO, VÁLVULA DE DESCARGA METÁLICA COM ACIONAMENTO DUPLO, TUBO DE LIGAÇÃO DE LATÃO COM CANOPLA,E REJUNTAMENTO, EXCLUSIVE ASSENTO</t>
  </si>
  <si>
    <t>BACIA SANITÁRIA (VASO) DE LOUÇA CONVENCIONAL, COR BRANCA, INCLUSIVE ACESSÓRIOS DE FIXAÇÃO/VEDAÇÃO E REJUNTAMENTO, EXCLUSIVE ASSENTO, VÁLVULA DE DESCARGA E TUBO DE LIGAÇÃO</t>
  </si>
  <si>
    <t>BACIA SANITÁRIA (VASO) DE LOUÇA CONVENCIONAL, COR BRANCA, INCLUSIVE ACESSÓRIOS DE FIXAÇÃO/VEDAÇÃO, VÁLVULA DE DESCARGA METÁLICA COM ACIONAMENTO DUPLO, TUBO DE LIGAÇÃO DE LATÃO COM CANOPLA E REJUNTAMENTO, EXCLUSIVE ASSENTO</t>
  </si>
  <si>
    <t>BACIA SANITÁRIA (VASO) DE LOUÇA CONVENCIONAL INFANTIL, COR BRANCA, INCLUSIVE ACESSÓRIOS DE FIXAÇÃO/VEDAÇÃO, VÁLVULA DE DESCARGA METÁLICA COM ACIONAMENTO DUPLO, TUBO DE LIGAÇÃO DE LATÃO COM CANOPLA E REJUNTAMENTO</t>
  </si>
  <si>
    <t>ACABAMENTO ANTIVANDALISMO COM ACIONAMENTO DUPLO, EM AÇO INOX, PARA CAIXA DE DESCARGA DE EMBUTIR, COMANDO DE ACIONAMENTO, INCLUSIVE ACESSÓRIOS PARA FIXAÇÃO</t>
  </si>
  <si>
    <t>ACABAMENTO PLÁSTICO COM ACIONAMENTO DUPLO, NA COR BRANCA, PARA CAIXA DE DESCARGA DE EMBUTIR, COMANDO DE ACIONAMENTO, INCLUSIVE ACESSÓRIOS PARA FIXAÇÃO</t>
  </si>
  <si>
    <t>BACIA SANITÁRIA (VASO) DE LOUÇA CONVENCIONAL INFANTIL, COR BRANCA, INCLUSIVE ACESSÓRIOS DE FIXAÇÃO/VEDAÇÃO E REJUNTAMENTO, EXCLUSIVE ASSENTO, VÁLVULA DE DESCARGA E TUBO DE LIGAÇÃO</t>
  </si>
  <si>
    <t>CAIXA DE DESCARGA PLÁSTICA, TIPO SUSPENSA, INCLUSIVE ACESSÓRIOS PARA FIXAÇÃO E ENGATE FLEXÍVEL EM PVC, DIÂMETRO DE 1/2" (20MM), EXCLUSIVE TUBO LONGO DE DESCIDA PARA CAIXA DE DESCARGA</t>
  </si>
  <si>
    <t>VÁLVULA DE DESCARGA COM REGISTRO INTERNO, ACIONAMENTO DUPLO, DIÂMETRO DE 1.1/2" (50MM), INCLUSIVE ACABAMENTO DA VÁLVULA</t>
  </si>
  <si>
    <t>BEBEDOURO CONJUGADO DE COLUNA/PRESSÃO,TIPO ADULTO E INFANTIL COM ACABAMENTO EM AÇO INOX, NA COR BRANCA, PRESSÃO DA REDE MÍNIMA REFERENCIAL DE 6M.C.A, INCLUSIVE ACESSÓRIOS</t>
  </si>
  <si>
    <t>BEBEDOURO CONJUGADO DE COLUNA/PRESSÃO,TIPO ADULTO E INFANTIL COM ACABAMENTO EM PINTURA ELETROSTÁTICA, NA COR BRANCA, PRESSÃO DA REDE MÍNIMA REFERENCIAL DE 6M.C.A, INCLUSIVE ACESSÓRIOS</t>
  </si>
  <si>
    <t>ED-15575</t>
  </si>
  <si>
    <t>BEBEDOURO DE  PRESSÃO, TIPO ACESSÍVEL COM ACABAMENTO EM AÇO INOX, PRESSÃO DA REDE MÍNIMA REFERENCIAL DE 6M.C.A, INCLUSIVE ACESSÓRIOS E INSTALAÇÃO</t>
  </si>
  <si>
    <t>BEBEDOURO DE COLUNA/PRESSÃO,TIPO ADULTO COM ACABAMENTO EM AÇO INOX, PRESSÃO DA REDE MÍNIMA REFERENCIAL DE 6M.C.A, INCLUSIVE ACESSÓRIOS</t>
  </si>
  <si>
    <t>BEBEDOURO DE COLUNA/PRESSÃO,TIPO ADULTO COM ACABAMENTO EM PINTURA ELETROSTÁTICA, NA COR BRANCA, PRESSÃO DA REDE MÍNIMA REFERENCIAL DE 6M.C.A, INCLUSIVE ACESSÓRIOS</t>
  </si>
  <si>
    <t>FILTRO DE ÁGUA POTÁVEL, DIÂMETRO DE 1/2", CLASSE DE FILTRAGEM TIPO D, INCLUSIVE ACESSÓRIOS PARA INSTALAÇÃO</t>
  </si>
  <si>
    <t>DUCHA HIGIÊNICA COM REGISTRO PARA CONTROLE DE FLUXO DE ÁGUA, DIÂMETRO DE 1/2" (20MM), INCLUSIVE ACESSÓRIOS</t>
  </si>
  <si>
    <t>CHUVEIRO ELÉTRICO BRANCO, TENSÃO 127V/220V, POTÊNCIA 4600W/5500W, INCLUSIVE BRAÇO/CANO</t>
  </si>
  <si>
    <t>CHUVEIRO ELÉTRICO COM RESISTÊNCIA BLINDADA, TENSÃO 127V/220V, POTÊNCIA 5500W/6800W, INCLUSIVE BRAÇO/CANO</t>
  </si>
  <si>
    <t>CHUVEIRO ELÉTRICO CROMADO, TENSÃO 127V/220V, POTÊNCIA 5500W/6800W, INCLUSIVE BRAÇO/CANO</t>
  </si>
  <si>
    <t>DUCHA PLÁSTICA, SAÍDA COM DIÂMETRO DE 5", INCLUSIVE ACESSÓRIOS</t>
  </si>
  <si>
    <t>ASSENTO PLÁSTICO PARA BACIA SANITÁRIA, NA COR BRANCA, PADRÃO POPULAR, INCLUSIVE ACESSÓRIOS PARA FIXAÇÃO</t>
  </si>
  <si>
    <t>BOLSA DE LIGAÇÃO DE BORRACHA, DIÂMETRO DE 1.1/2", PARA VASO SANITÁRIO, EXCLUSIVE TUBO DE LIGAÇÃO</t>
  </si>
  <si>
    <t>CABIDE DE LOUÇA COM DOIS (2) GANCHOS, NA COR BRANCA, ASSENTAMENTO EM ARGAMASSA INDUSTRIALIZADA, INCLUSIVE REJUNTAMENTO</t>
  </si>
  <si>
    <t>CABIDE METÁLICO, GANCHO SIMPLES, ACABAMENTO CROMADO, INCLUSIVE ACESSÓRIOS PARA FIXAÇÃO</t>
  </si>
  <si>
    <t>DISTRIBUIDOR/DISPENSER PARA PAPEL HIGIÊNICO EM AÇO INOX, ACABAMENTO POLIDO OU ESCOVADO, TIPO SOBREPOR, INCLUSIVE ACESSÓRIOS DE FIXAÇÃO</t>
  </si>
  <si>
    <t>MEIA SABONETEIRA DE LOUÇA, NA COR BRANCA, ASSENTAMENTO COM ARGAMASSA INDUSTRIALIZADA, INCLUSIVE REJUNTAMENTO</t>
  </si>
  <si>
    <t>PAPELEIRA DE LOUÇA COM ROLETE, NA COR BRANCA, ASSENTAMENTO COM ARGAMASSA INDUSTRIALIZADA, INCLUSIVE REJUNTAMENTO</t>
  </si>
  <si>
    <t>PARAFUSO CASTELO, NÚMERO 8, INCLUSIVE ARRUELA E BUCHA PARA FIXAÇÃO</t>
  </si>
  <si>
    <t>SABONETEIRA DE LOUÇA, NA COR BRANCA, ASSENTAMENTO COM ARGAMASSA INDUSTRIALIZADA, INCLUSIVE REJUNTAMENTO</t>
  </si>
  <si>
    <t>SABONETEIRA EM AÇO INOX, ACABAMENTO POLIDO, TIPO CONCHA, DE SOBREPOR, INCLUSIVE ACESSÓRIOS PARA FIXAÇÃO</t>
  </si>
  <si>
    <t>TOALHEIRO/CABIDE EM TUBO, ACABAMENTO CROMADO, TIPO SIMPLES, COMPRIMENTO DE 60CM, INCLUSIVE ACESSÓRIOS PARA FIXAÇÃO</t>
  </si>
  <si>
    <t>TUBO DE LIGAÇÃO DE ÁGUA PARA BACIA SANITÁRIA (VASO), DIÂMETRO DE 1.1/2", COMPRIMENTO 25CM, INCLUSIVE CANOPLA, BOLSA ESPUDE E ACESSÓRIOS</t>
  </si>
  <si>
    <t>TUBO LONGO DE DESCIDA PARA CAIXA DE DESCARGA, EM PVC, TIPO SOBREPOR, DIÂMETRO DE 40MM (1.1/2"), COMPRIMENTO 160CM, INCLUSIVE BOLSA ESPUDE E ACESSÓRIOS</t>
  </si>
  <si>
    <t>TUBO PARA DESCARGA, EM PVC, INCLUSIVE JOELHO AZUL, DIÂMETRO DE 40MM (1.1/2") E ACESSÓRIOS</t>
  </si>
  <si>
    <t>DISTRIBUIDOR/DISPENSER</t>
  </si>
  <si>
    <t>DISTRIBUIDOR/DISPENSER PARA ÁLCOOL EM GEL OU SABONETE LÍQUIDO, EM AÇO INOX, CAPACIDADE RESERVATÓRIO 800ML, INCLUSIVE ACESSÓRIOS PARA FIXAÇÃO</t>
  </si>
  <si>
    <t>DISTRIBUIDOR/DISPENSER PARA ÁLCOOL EM GEL OU SABONETE LÍQUIDO, EM PLÁSTICO, CAPACIDADE RESERVATÓRIO 1500ML, INCLUSIVE ACESSÓRIOS PARA FIXAÇÃO</t>
  </si>
  <si>
    <t>DISTRIBUIDOR/DISPENSER PARA ÁLCOOL EM GEL OU SABONETE LÍQUIDO, EM PLÁSTICO, CAPACIDADE RESERVATÓRIO 800ML, INCLUSIVE ACESSÓRIOS PARA FIXAÇÃO</t>
  </si>
  <si>
    <t>DISTRIBUIDOR/DISPENSER PARA PAPEL HIGIÊNICO EM PLÁSTICO, TIPO SOBREPOR, INCLUSIVE ACESSÓRIOS DE FIXAÇÃO</t>
  </si>
  <si>
    <t>DISTRIBUIDOR/DISPENSER PARA PORTA PAPEL TOALHA PARA INTERFOLHAS DE DUAS (2) OU TRÊS (3) DOBRAS, EM AÇO INOX, INCLUSIVE ACESSÓRIOS PARA FIXAÇÃO</t>
  </si>
  <si>
    <t>DISTRIBUIDOR/DISPENSER PARA PORTA PAPEL TOALHA PARA INTERFOLHAS DE DUAS (2) OU TRÊS (3) DOBRAS, EM PLÁSTICO, INCLUSIVE ACESSÓRIOS PARA FIXAÇÃO</t>
  </si>
  <si>
    <t>BARRA DE APOIO EM AÇO INOX POLIDO EM "L", DIÂMETRO DE 1.1/4", PARA ACESSIBILIDADE (PMR/PCR), COMPRIMENTO 140CM, INSTALADO EM PAREDE, INCLUSIVE ACESSÓRIOS PARA FIXAÇÃO</t>
  </si>
  <si>
    <t>BARRA DE APOIO EM AÇO INOX POLIDO PARA LAVATÓRIO DE CANTO, DIÂMETRO DE 1.1/4", PARA ACESSIBILIDADE (PMR/PCR), INSTALADO EM PAREDE, INCLUSIVE ACESSÓRIOS PARA FIXAÇÃO</t>
  </si>
  <si>
    <t>BARRA DE APOIO EM AÇO INOX POLIDO RETA, DIÂMETRO DE 1.1/4", PARA ACESSIBILIDADE (PMR/PCR), COMPRIMENTO 100CM, INSTALADO EM PAREDE, INCLUSIVE ACESSÓRIOS PARA FIXAÇÃO</t>
  </si>
  <si>
    <t>BARRA DE APOIO EM AÇO INOX POLIDO RETA, DIÂMETRO DE 1.1/4", PARA ACESSIBILIDADE (PMR/PCR), COMPRIMENTO 120CM, INSTALADO EM PAREDE, INCLUSIVE ACESSÓRIOS PARA FIXAÇÃO</t>
  </si>
  <si>
    <t>BARRA DE APOIO EM AÇO INOX POLIDO RETA, DIÂMETRO DE 1.1/4", PARA ACESSIBILIDADE (PMR/PCR), COMPRIMENTO 40CM, INSTALADO EM PORTA/PAREDE, INCLUSIVE ACESSÓRIOS PARA FIXAÇÃO</t>
  </si>
  <si>
    <t>BARRA DE APOIO EM AÇO INOX POLIDO RETA, DIÂMETRO DE 1.1/4", PARA ACESSIBILIDADE (PMR/PCR), COMPRIMENTO 70CM, INSTALADO EM PAREDE, INCLUSIVE ACESSÓRIOS PARA FIXAÇÃO</t>
  </si>
  <si>
    <t>BARRA DE APOIO EM AÇO INOX POLIDO RETA, DIÂMETRO DE 1.1/4", PARA ACESSIBILIDADE (PMR/PCR), COMPRIMENTO 80CM, INSTALADO EM PAREDE, INCLUSIVE ACESSÓRIOS PARA FIXAÇÃO</t>
  </si>
  <si>
    <t>BARRA DE APOIO EM AÇO INOX POLIDO RETA, DIÂMETRO DE 1.1/4", PARA ACESSIBILIDADE (PMR/PCR), COMPRIMENTO 90CM, INSTALADO EM PAREDE, INCLUSIVE ACESSÓRIOS PARA FIXAÇÃO</t>
  </si>
  <si>
    <t>RODABANCA/FRONTÃO PARA BANCADA EM MÁRMORE, COR BRANCO COMUM, ESP. 2CM, ALTURA DE 10CM, INCLUSIVE REJUNTAMENTO EM MASSA PLÁSTICA NA COR DA PEDRA</t>
  </si>
  <si>
    <t>RODABANCA/FRONTÃO PARA BANCADA EM MÁRMORE, COR BRANCO COMUM, ESP. 2CM, ALTURA DE 7CM, INCLUSIVE REJUNTAMENTO EM MASSA PLÁSTICA NA COR DA PEDRA</t>
  </si>
  <si>
    <t>ED-14127</t>
  </si>
  <si>
    <t>BARRAMENTO BIFÁSICO DE 80A PARA QUADRO DE DISTRIBUIÇÃO</t>
  </si>
  <si>
    <t>ED-14126</t>
  </si>
  <si>
    <t>BARRAMENTO MONOFÁSICO DE 80A PARA QUADRO DE DISTRIBUIÇÃO</t>
  </si>
  <si>
    <t>ED-14128</t>
  </si>
  <si>
    <t>BARRAMENTO TRIFÁSICO DE 80A PARA QUADRO DE DISTRIBUIÇÃO</t>
  </si>
  <si>
    <t>ED-14186</t>
  </si>
  <si>
    <t>QUADRO DE DISTRIBUIÇÃO DE EMBUTIR EM CHAPA, PARA 16 DISJUNTORES DIN, INCLUSIVE BARRAMENTOS NEUTRO/TERRA E BARRAMENTO TRIFÁSICO DE 100A</t>
  </si>
  <si>
    <t>ED-14191</t>
  </si>
  <si>
    <t>QUADRO DE DISTRIBUIÇÃO DE EMBUTIR EM CHAPA, PARA 24 DISJUNTORES DIN, INCLUSIVE BARRAMENTOS NEUTRO/TERRA E BARRAMENTO TRIFÁSICO DE 150A</t>
  </si>
  <si>
    <t>ED-14193</t>
  </si>
  <si>
    <t>QUADRO DE DISTRIBUIÇÃO DE EMBUTIR EM CHAPA, PARA 34 DISJUNTORES DIN, INCLUSIVE BARRAMENTOS NEUTRO/TERRA E BARRAMENTO TRIFÁSICO DE 100A</t>
  </si>
  <si>
    <t>ED-14195</t>
  </si>
  <si>
    <t>QUADRO DE DISTRIBUIÇÃO DE EMBUTIR EM CHAPA, PARA 34 DISJUNTORES DIN, INCLUSIVE BARRAMENTOS NEUTRO/TERRA E BARRAMENTO TRIFÁSICO DE 150A</t>
  </si>
  <si>
    <t>ED-14197</t>
  </si>
  <si>
    <t>QUADRO DE DISTRIBUIÇÃO DE EMBUTIR EM CHAPA, PARA 44 DISJUNTORES DIN, INCLUSIVE BARRAMENTOS NEUTRO/TERRA E BARRAMENTO TRIFÁSICO DE 100A</t>
  </si>
  <si>
    <t>ED-14199</t>
  </si>
  <si>
    <t>QUADRO DE DISTRIBUIÇÃO DE EMBUTIR EM CHAPA, PARA 44 DISJUNTORES DIN, INCLUSIVE BARRAMENTOS NEUTRO/TERRA E BARRAMENTO TRIFÁSICO DE 150A</t>
  </si>
  <si>
    <t>ED-14201</t>
  </si>
  <si>
    <t>QUADRO DE DISTRIBUIÇÃO DE EMBUTIR EM CHAPA, PARA 56 DISJUNTORES DIN, INCLUSIVE BARRAMENTOS NEUTRO/TERRA E BARRAMENTO TRIFÁSICO DE 225A</t>
  </si>
  <si>
    <t>ED-14203</t>
  </si>
  <si>
    <t>QUADRO DE DISTRIBUIÇÃO DE EMBUTIR EM CHAPA, PARA 70 DISJUNTORES DIN, INCLUSIVE BARRAMENTOS NEUTRO/TERRA E BARRAMENTO TRIFÁSICO DE 225A</t>
  </si>
  <si>
    <t>ED-14181</t>
  </si>
  <si>
    <t>QUADRO DE DISTRIBUIÇÃO DE EMBUTIR EM PVC, PARA 12 DISJUNTORES DIN, INCLUSIVE BARRAMENTOS NEUTRO/TERRA, EXCLUSIVE BARRAMENTO DE FASE</t>
  </si>
  <si>
    <t>ED-14183</t>
  </si>
  <si>
    <t>QUADRO DE DISTRIBUIÇÃO DE EMBUTIR EM PVC, PARA 16 DISJUNTORES DIN, INCLUSIVE BARRAMENTOS NEUTRO/TERRA, EXCLUSIVE BARRAMENTO DE FASE</t>
  </si>
  <si>
    <t>ED-14177</t>
  </si>
  <si>
    <t>QUADRO DE DISTRIBUIÇÃO DE EMBUTIR EM PVC PARA 4 DISJUNTORES DIN, INCLUSIVE BARRAMENTOS NEUTRO/TERRA, EXCLUSIVE BARRAMENTO DE FASE</t>
  </si>
  <si>
    <t>ED-14179</t>
  </si>
  <si>
    <t>QUADRO DE DISTRIBUIÇÃO DE EMBUTIR EM PVC, PARA 8 DISJUNTORES DIN, INCLUSIVE BARRAMENTOS NEUTRO/TERRA, EXCLUSIVE BARRAMENTO DE FASE</t>
  </si>
  <si>
    <t>ED-14187</t>
  </si>
  <si>
    <t>QUADRO DE DISTRIBUIÇÃO DE SOBREPOR EM CHAPA, PARA 16 DISJUNTORES DIN, INCLUSIVE BARRAMENTOS NEUTRO/TERRA E BARRAMENTO TRIFÁSICO DE 100A</t>
  </si>
  <si>
    <t>ED-14188</t>
  </si>
  <si>
    <t>QUADRO DE DISTRIBUIÇÃO DE SOBREPOR EM CHAPA, PARA 24 DISJUNTORES DIN, INCLUSIVE BARRAMENTOS NEUTRO/TERRA E BARRAMENTO TRIFÁSICO DE 100A</t>
  </si>
  <si>
    <t>ED-14192</t>
  </si>
  <si>
    <t>QUADRO DE DISTRIBUIÇÃO DE SOBREPOR EM CHAPA, PARA 24 DISJUNTORES DIN, INCLUSIVE BARRAMENTOS NEUTRO/TERRA E BARRAMENTO TRIFÁSICO DE 150A</t>
  </si>
  <si>
    <t>ED-14194</t>
  </si>
  <si>
    <t>QUADRO DE DISTRIBUIÇÃO DE SOBREPOR EM CHAPA, PARA 34 DISJUNTORES DIN, INCLUSIVE BARRAMENTOS NEUTRO/TERRA E BARRAMENTO TRIFÁSICO DE 100A</t>
  </si>
  <si>
    <t>ED-14196</t>
  </si>
  <si>
    <t>QUADRO DE DISTRIBUIÇÃO DE SOBREPOR EM CHAPA, PARA 34 DISJUNTORES DIN, INCLUSIVE BARRAMENTOS NEUTRO/TERRA E BARRAMENTO TRIFÁSICO DE 150A</t>
  </si>
  <si>
    <t>ED-14198</t>
  </si>
  <si>
    <t>QUADRO DE DISTRIBUIÇÃO DE SOBREPOR EM CHAPA, PARA 44 DISJUNTORES DIN, INCLUSIVE BARRAMENTOS NEUTRO/TERRA E BARRAMENTO TRIFÁSICO DE 100A</t>
  </si>
  <si>
    <t>ED-14200</t>
  </si>
  <si>
    <t>QUADRO DE DISTRIBUIÇÃO DE SOBREPOR EM CHAPA, PARA 44 DISJUNTORES DIN, INCLUSIVE BARRAMENTOS NEUTRO/TERRA E BARRAMENTO TRIFÁSICO DE 150A</t>
  </si>
  <si>
    <t>ED-14202</t>
  </si>
  <si>
    <t>QUADRO DE DISTRIBUIÇÃO DE SOBREPOR EM CHAPA, PARA 56 DISJUNTORES DIN, INCLUSIVE BARRAMENTOS NEUTRO/TERRA E BARRAMENTO TRIFÁSICO DE 225A</t>
  </si>
  <si>
    <t>ED-14204</t>
  </si>
  <si>
    <t>QUADRO DE DISTRIBUIÇÃO DE SOBREPOR EM CHAPA, PARA 70 DISJUNTORES DIN, INCLUSIVE BARRAMENTOS NEUTRO/TERRA E BARRAMENTO TRIFÁSICO DE 225A</t>
  </si>
  <si>
    <t>ED-14182</t>
  </si>
  <si>
    <t>QUADRO DE DISTRIBUIÇÃO DE SOBREPOR EM PVC, PARA 12 DISJUNTORES DIN, INCLUSIVE BARRAMENTOS NEUTRO/TERRA, EXCLUSIVE BARRAMENTO DE FASE</t>
  </si>
  <si>
    <t>ED-14184</t>
  </si>
  <si>
    <t>QUADRO DE DISTRIBUIÇÃO DE SOBREPOR EM PVC, PARA 16 DISJUNTORES DIN, INCLUSIVE BARRAMENTOS NEUTRO/TERRA, EXCLUSIVE BARRAMENTO DE FASE</t>
  </si>
  <si>
    <t>ED-14178</t>
  </si>
  <si>
    <t>QUADRO DE DISTRIBUIÇÃO DE SOBREPOR EM PVC PARA 4 DISJUNTORES DIN, INCLUSIVE BARRAMENTOS NEUTRO/TERRA, EXCLUSIVE BARRAMENTO DE FASE</t>
  </si>
  <si>
    <t>ED-14180</t>
  </si>
  <si>
    <t>QUADRO DE DISTRIBUIÇÃO DE SOBREPOR EM PVC, PARA 8 DISJUNTORES DIN, INCLUSIVE BARRAMENTOS NEUTRO/TERRA, EXCLUSIVE BARRAMENTO DE FASE</t>
  </si>
  <si>
    <t>SUPRESSOR DE SURTO</t>
  </si>
  <si>
    <t>ED-16600</t>
  </si>
  <si>
    <t>DISPOSITIVO DE PROTEÇÃO CONTRA SURTOS (DPS) MONOPOLAR, CORRENTE DE INTERRUPÇÃO 20KA, INCLUSIVE TERMINAL ILHÓS</t>
  </si>
  <si>
    <t>ED-16601</t>
  </si>
  <si>
    <t>DISPOSITIVO DE PROTEÇÃO CONTRA SURTOS (DPS) MONOPOLAR, CORRENTE DE INTERRUPÇÃO 45KA, INCLUSIVE TERMINAL ILHÓS</t>
  </si>
  <si>
    <t>ED-16602</t>
  </si>
  <si>
    <t>DISPOSITIVO DE PROTEÇÃO CONTRA SURTOS (DPS) MONOPOLAR, CORRENTE DE INTERRUPÇÃO 60KA, INCLUSIVE TERMINAL ILHÓS</t>
  </si>
  <si>
    <t>CAIXA D'ÁGUA DE POLIETILENO, CAPACIDADE DE 1.000L, INCLUSIVE TAMPA, TORNEIRA DE BOIA, EXTRAVASOR, TUBO DE LIMPEZA E ACESSÓRIOS, EXCLUSIVE TUBULAÇÃO DE ENTRADA/SAÍDA DE ÁGUA</t>
  </si>
  <si>
    <t>CAIXA D'ÁGUA DE POLIETILENO, CAPACIDADE DE 1.500L, INCLUSIVE TAMPA, TORNEIRA DE BOIA, EXTRAVASOR, TUBO DE LIMPEZA E ACESSÓRIOS, EXCLUSIVE TUBULAÇÃO DE ENTRADA/SAÍDA DE ÁGUA</t>
  </si>
  <si>
    <t>CAIXA D'ÁGUA DE POLIETILENO, CAPACIDADE DE 250L, INCLUSIVE TAMPA, TORNEIRA DE BOIA, EXTRAVASOR, TUBO DE LIMPEZA E ACESSÓRIOS, EXCLUSIVE TUBULAÇÃO DE ENTRADA/SAÍDA DE ÁGUA</t>
  </si>
  <si>
    <t>CAIXA D'ÁGUA DE POLIETILENO, CAPACIDADE DE 3.000L, INCLUSIVE TAMPA, TORNEIRA DE BOIA, EXTRAVASOR, TUBO DE LIMPEZA E ACESSÓRIOS, EXCLUSIVE TUBULAÇÃO DE ENTRADA/SAÍDA DE ÁGUA</t>
  </si>
  <si>
    <t>CAIXA D'ÁGUA DE POLIETILENO, CAPACIDADE DE 310L, INCLUSIVE TAMPA, TORNEIRA DE BOIA, EXTRAVASOR, TUBO DE LIMPEZA E ACESSÓRIOS, EXCLUSIVE TUBULAÇÃO DE ENTRADA/SAÍDA DE ÁGUA</t>
  </si>
  <si>
    <t>CAIXA D'ÁGUA DE POLIETILENO, CAPACIDADE DE 500L, INCLUSIVE TAMPA, TORNEIRA DE BOIA, EXTRAVASOR, TUBO DE LIMPEZA E ACESSÓRIOS, EXCLUSIVE TUBULAÇÃO DE ENTRADA/SAÍDA DE ÁGUA</t>
  </si>
  <si>
    <t>CAIXA D'ÁGUA DE POLIETILENO, CAPACIDADE DE 5.000L, INCLUSIVE TAMPA, TORNEIRA DE BOIA, EXTRAVASOR, TUBO DE LIMPEZA E ACESSÓRIOS, EXCLUSIVE TUBULAÇÃO DE ENTRADA/SAÍDA DE ÁGUA</t>
  </si>
  <si>
    <t>CAIXA RETENTORA DE AREIA (100X100X100)CM, INCLUSIVE REVESTIMENTO INTERNO EM ARGAMASSA COM ADITIVO IMPERMEABILIZANTE, TAMPA DE CONCRETO, ESCAVAÇÃO E REATERRO, EXCLUSIVE CARGA E TRANSPORTE DE MATERIAL ESCAVADO</t>
  </si>
  <si>
    <t>CAIXA RETENTORA DE AREIA (50X60X70)CM, INCLUSIVE REVESTIMENTO INTERNO EM ARGAMASSA COM ADITIVO IMPERMEABILIZANTE, TAMPA DE CONCRETO, ESCAVAÇÃO E REATERRO, EXCLUSIVE CARGA E TRANSPORTE DE MATERIAL ESCAVADO</t>
  </si>
  <si>
    <t>DESCIDA D'ÁGUA TIPO CALHA DN 1000, EXCLUSIVE BOTA FORA</t>
  </si>
  <si>
    <t>DESCIDA D'ÁGUA TIPO CALHA DN 1100, EXCLUSIVE BOTA FORA</t>
  </si>
  <si>
    <t>DESCIDA D'ÁGUA TIPO CALHA DN 1200, EXCLUSIVE BOTA FORA</t>
  </si>
  <si>
    <t>DESCIDA D'ÁGUA TIPO CALHA DN 1300, EXCLUSIVE BOTA FORA</t>
  </si>
  <si>
    <t>DESCIDA D'ÁGUA TIPO CALHA DN 1500, EXCLUSIVE BOTA FORA</t>
  </si>
  <si>
    <t>DESCIDA D'ÁGUA TIPO CALHA DN 500, EXCLUSIVE BOTA FORA</t>
  </si>
  <si>
    <t>DESCIDA D'ÁGUA TIPO CALHA DN 600, EXCLUSIVE BOTA FORA</t>
  </si>
  <si>
    <t>DESCIDA D'ÁGUA TIPO CALHA DN 700, EXCLUSIVE BOTA FORA</t>
  </si>
  <si>
    <t>DESCIDA D'ÁGUA TIPO CALHA DN 800, EXCLUSIVE BOTA FORA</t>
  </si>
  <si>
    <t>DESCIDA D'ÁGUA TIPO CALHA DN 900, EXCLUSIVE BOTA FORA</t>
  </si>
  <si>
    <t>DESCIDA D'ÁGUA TIPO DEGRAU DN 1000, EXCLUSIVE BOTA FORA</t>
  </si>
  <si>
    <t>DESCIDA D'ÁGUA TIPO DEGRAU DN 1100, EXCLUSIVE BOTA FORA</t>
  </si>
  <si>
    <t>DESCIDA D'ÁGUA TIPO DEGRAU DN 1200, EXCLUSIVE BOTA FORA</t>
  </si>
  <si>
    <t>DESCIDA D'ÁGUA TIPO DEGRAU DN 1300, EXCLUSIVE BOTA FORA</t>
  </si>
  <si>
    <t>DESCIDA D'ÁGUA TIPO DEGRAU DN 1500, EXCLUSIVE BOTA FORA</t>
  </si>
  <si>
    <t>DESCIDA D'ÁGUA TIPO DEGRAU DN 500, EXCLUSIVE BOTA FORA</t>
  </si>
  <si>
    <t>DESCIDA D'ÁGUA TIPO DEGRAU DN 600, EXCLUSIVE BOTA FORA</t>
  </si>
  <si>
    <t>DESCIDA D'ÁGUA TIPO DEGRAU DN 700, EXCLUSIVE BOTA FORA</t>
  </si>
  <si>
    <t>DESCIDA D'ÁGUA TIPO DEGRAU DN 800, EXCLUSIVE BOTA FORA</t>
  </si>
  <si>
    <t>DESCIDA D'ÁGUA TIPO DEGRAU DN 900, EXCLUSIVE BOTA FORA</t>
  </si>
  <si>
    <t>ED-15823</t>
  </si>
  <si>
    <t>VIDRO COMUM TRANSPARENTE INCOLOR, ESP. 4MM, INCLUSIVE FORNECIMENTO, EXCLUSIVE CAIXILHO/PERFIL, VEDAÇÃO COM GUARNIÇÃO/GAXETA OU APLICAÇÃO DE MASSA DE VIDRACEIRO</t>
  </si>
  <si>
    <t>ED-16287</t>
  </si>
  <si>
    <t>MURO DIVISÓRIO DE TIJOLO FURADO COM ALTURA 180CM, COM PILARETES DE 16X9CM A CADA 250CM, SAPATA DE CONCRETO ARMADO 30X20CM E PINGADEIRA, REBOCADO E PINTADO A LÁTEX, INCLUSIVE ESCAVAÇÃO, APILOAMENTO E LASTRO</t>
  </si>
  <si>
    <t>ED-16319</t>
  </si>
  <si>
    <t>MURO DIVISÓRIO DE TIJOLO FURADO COM ALTURA 220CM, COM PILARETES DE 16X9CM A CADA 250CM, SAPATA DE CONCRETO ARMADO 30X20CM E PINGADEIRA, REBOCADO E PINTADO A LÁTEX, INCLUSIVE ESCAVAÇÃO, APILOAMENTO E LASTRO</t>
  </si>
  <si>
    <t>ED-16320</t>
  </si>
  <si>
    <t xml:space="preserve">MURO DIVISÓRIO DE TIJOLO FURADO COM ALTURA 250CM, COM PILARETES DE 16X9CM A CADA 250CM, SAPATA DE CONCRETO ARMADO 30X20CM E PINGADEIRA, REBOCADO E PINTADO A LÁTEX, INCLUSIVE ESCAVAÇÃO, APILOAMENTO E LASTRO
</t>
  </si>
  <si>
    <t>ED-14458</t>
  </si>
  <si>
    <t>BRISE HORIZONTAL EM CHAPA DE AÇO PARA FACHADA, LARGURA DE 50CM, INCLUSIVE DUAS (2) DEMÃOS DE PINTURA ESMALTE</t>
  </si>
  <si>
    <t>SERRALHERIA PADRÃO ESCOLAR</t>
  </si>
  <si>
    <t>PINTURA ESMALTE BASE SOLVENTE EM POSTES OU TUBULAÇÕES, COM DIÂMETRO MENORES QUE 3.1/2" (88,9MM), COM DUAS (2) DEMÃOS, INCLUSIVE PREPARAÇÃO DA SUPERFÍCIE COM LIXAMENTO</t>
  </si>
  <si>
    <t>CO-13791</t>
  </si>
  <si>
    <t>PESQUISADOR TRÁFEGO, INCLUSIVE ENCARGOS COMPLEMENTARES</t>
  </si>
  <si>
    <t>CO-4092</t>
  </si>
  <si>
    <t>PROJETO DE ANDAIME FACHADEIRO COM EMISSÃO DE ART</t>
  </si>
  <si>
    <t>CO-4091</t>
  </si>
  <si>
    <t>PROJETO DE ELEVADOR COM MEMORIAL DESCRITIVO</t>
  </si>
  <si>
    <t>CO-3952</t>
  </si>
  <si>
    <t>PROJETO EXECUTIVO DE AUTOMAÇÃO</t>
  </si>
  <si>
    <t>CO-3951</t>
  </si>
  <si>
    <t>PROJETO EXECUTIVO DE ENGRADAMENTO DE MADEIRA</t>
  </si>
  <si>
    <t>CO-4093</t>
  </si>
  <si>
    <t>PROJETO EXECUTIVO DE ESQUADRIAS</t>
  </si>
  <si>
    <t>CO-4094</t>
  </si>
  <si>
    <t>PROJETO EXECUTIVO DE GEOTECNIA</t>
  </si>
  <si>
    <t>CO-4089</t>
  </si>
  <si>
    <t>PROJETO EXECUTIVO DE INFRAESTRUTURA VIÁRIA NO ESTACIONAMENTO</t>
  </si>
  <si>
    <t>CO-4086</t>
  </si>
  <si>
    <t>PROJETO EXECUTIVO DE LINHA DE VIDA</t>
  </si>
  <si>
    <t>CO-4088</t>
  </si>
  <si>
    <t>PROJETO EXECUTIVO DE LOGÍSTICA</t>
  </si>
  <si>
    <t>CO-4090</t>
  </si>
  <si>
    <t>PROJETO EXECUTIVO DE SINALIZAÇÃO VIÁRIA INTERNA, HORIZONTAL E VERTICAL (ESTACIONAMENTO)</t>
  </si>
  <si>
    <t>CO-3953</t>
  </si>
  <si>
    <t>PROJETO EXECUTIVO DE SONORIZAÇÃO/ALARME/CFTV</t>
  </si>
  <si>
    <t>RAMPA DE ACESSIBILIDADE EM CONCRETO PRÉ MOLDADO, EM CALÇADA NOVA COM LARGURA MAIOR OU IGUAL À 3,00 M, FCK 25MPA, COM PISO PODOTÁTIL. AF_03/2024</t>
  </si>
  <si>
    <t>RAMPA DE ACESSIBILIDADE EM CONCRETO PRÉ MOLDADO, EM CALÇADA PRÉ EXISTENTE COM LARGURA MAIOR OU IGUAL À 3,00 M, FCK 25MPA, COM PISO PODOTÁTIL. AF_03/2024</t>
  </si>
  <si>
    <t>RAMPA DE ACESSIBILIDADE PARA ACESSO A EDIFICAÇÕES COM INCLINAÇÃO DE 8,33% EM CONCRETO MOLDADO IN LOCO, COM LARGURA DE 1,20M, FCK 25MPA, NÃO ARMADA, COM JUNTA A CADA 2M COM CORTE À SECO. AF_03/2024</t>
  </si>
  <si>
    <t>RAMPA DE ACESSIBILIDADE PARA ACESSO A EDIFICAÇÕES COM INCLINAÇÃO DE 8,33% EM CONCRETO MOLDADO IN LOCO, COM LARGURA DE 1,50M, FCK 25MPA, NÃO ARMADA, COM JUNTA A CADA 2M COM CORTE À SECO. AF_03/2024</t>
  </si>
  <si>
    <t>ALVENARIA DE BLOCOS DE CONCRETO ESTRUTURAL 14X19X29 CM (ESPESSURA 14 CM), FBK = 8 MPA, UTILIZANDO COLHER DE PEDREIRO. AF_10/2022</t>
  </si>
  <si>
    <t>ALVENARIA DE BLOCOS DE CONCRETO ESTRUTURAL 14X19X29 CM (ESPESSURA 14 CM), FBK = 8 MPA, UTILIZANDO PALHETA. AF_10/2022</t>
  </si>
  <si>
    <t>ALVENARIA DE BLOCOS DE CONCRETO ESTRUTURAL 14X19X39 CM (ESPESSURA 14 CM), FBK = 8 MPA, UTILIZANDO COLHER DE PEDREIRO. AF_10/2022</t>
  </si>
  <si>
    <t>ALVENARIA DE BLOCOS DE CONCRETO ESTRUTURAL 14X19X39 CM (ESPESSURA 14 CM), FBK = 8 MPA, UTILIZANDO PALHETA. AF_10/2022</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</si>
  <si>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</si>
  <si>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</si>
  <si>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</si>
  <si>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</si>
  <si>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</si>
  <si>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</si>
  <si>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</si>
  <si>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</si>
  <si>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</si>
  <si>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</si>
  <si>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</si>
  <si>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</si>
  <si>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</si>
  <si>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</si>
  <si>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</si>
  <si>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</si>
  <si>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</si>
  <si>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</si>
  <si>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</si>
  <si>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</si>
  <si>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</si>
  <si>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</si>
  <si>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</si>
  <si>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</si>
  <si>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</si>
  <si>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</si>
  <si>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</si>
  <si>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</si>
  <si>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</si>
  <si>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</si>
  <si>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</si>
  <si>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</si>
  <si>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VEDAÇÃO DE BLOCOS VAZADOS DE CONCRETO DE 14X19X39 CM (ESPESSURA 14 CM) E ARGAMASSA DE ASSENTAMENTO COM PREPARO EM BETONEIRA. AF_12/2021</t>
  </si>
  <si>
    <t>ALVENARIA DE VEDAÇÃO DE BLOCO DE SOLO-CIMENTO (TIJOLO ECOLÓGICO) DE 7X15X30CM (ESPESSURA 15CM). AF_05/2020</t>
  </si>
  <si>
    <t>ARGAMASSA TRAÇO 1:0,5:4,5 (EM VOLUME DE CIMENTO, CAL E AREIA MÉDIA ÚMIDA), PREPARO MECÂNICO COM BETONEIRA 250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</si>
  <si>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</si>
  <si>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</si>
  <si>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</si>
  <si>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1:1,5:7,5 (EM VOLUME DE CIMENTO, CAL E AREIA MÉDIA ÚMIDA) PARA EMBOÇO/MASSA ÚNICA/ASSENTAMENTO DE ALVENARIA DE VEDAÇÃO, PREPARO MECÂNICO COM BETONEIRA 250 L. AF_08/2019</t>
  </si>
  <si>
    <t>ARGAMASSA TRAÇO 1:1:6 (EM VOLUME DE CIMENTO, CAL E AREIA MÉDIA ÚMIDA) PARA EMBOÇO/MASSA ÚNICA/ASSENTAMENTO DE ALVENARIA DE VEDAÇÃO, PREPARO MECÂNICO COM BETONEIRA 250 L. AF_08/2019</t>
  </si>
  <si>
    <t>ARGAMASSA TRAÇO 1:2:8 (EM VOLUME DE CIMENTO, CAL E AREIA MÉDIA ÚMIDA) PARA EMBOÇO/MASSA ÚNICA/ASSENTAMENTO DE ALVENARIA DE VEDAÇÃO, PREPARO MECÂNICO COM BETONEIRA 250 L. AF_08/2019</t>
  </si>
  <si>
    <t>ARGAMASSA TRAÇO 1:2:9 (EM VOLUME DE CIMENTO, CAL E AREIA MÉDIA ÚMIDA) PARA EMBOÇO/MASSA ÚNICA/ASSENTAMENTO DE ALVENARIA DE VEDAÇÃO, PREPARO MECÂNICO COM BETONEIRA 250 L. AF_08/2019</t>
  </si>
  <si>
    <t>ARGAMASSA TRAÇO 1:3 (EM VOLUME DE CIMENTO E AREIA GROSSA ÚMIDA) COM ADIÇÃO DE EMULSÃO POLIMÉRICA PARA CHAPISCO ROLADO, PREPARO MECÂNICO COM BETONEIRA 250 L. AF_08/2019</t>
  </si>
  <si>
    <t>ARGAMASSA TRAÇO 1:3 (EM VOLUME DE CIMENTO E AREIA GROSSA ÚMIDA) PARA CHAPISCO CONVENCIONAL, PREPARO MECÂNICO COM BETONEIRA 250 L. AF_08/2019</t>
  </si>
  <si>
    <t>ARGAMASSA TRAÇO 1:3 (EM VOLUME DE CIMENTO E AREIA MÉDIA ÚMIDA) COM ADIÇÃO DE IMPERMEABILIZANTE, PREPARO MECÂNICO COM BETONEIRA 250 L. AF_08/2019</t>
  </si>
  <si>
    <t>ARGAMASSA TRAÇO 1:3 (EM VOLUME DE CIMENTO E AREIA MÉDIA ÚMIDA) PARA CONTRAPISO, PREPARO MECÂNICO COM BETONEIRA 250 L. AF_08/2019</t>
  </si>
  <si>
    <t>ARGAMASSA TRAÇO 1:3 (EM VOLUME DE CIMENTO E AREIA MÉDIA ÚMIDA), PREPARO MECÂNICO COM BETONEIRA 250 L. AF_08/2019</t>
  </si>
  <si>
    <t>ARGAMASSA TRAÇO 1:4 (EM VOLUME DE CIMENTO E AREIA GROSSA ÚMIDA) COM ADIÇÃO DE EMULSÃO POLIMÉRICA PARA CHAPISCO ROLADO, PREPARO MECÂNICO COM BETONEIRA 250 L. AF_08/2019</t>
  </si>
  <si>
    <t>ARGAMASSA TRAÇO 1:4 (EM VOLUME DE CIMENTO E AREIA GROSSA ÚMIDA) PARA CHAPISCO CONVENCIONAL, PREPARO MECÂNICO COM BETONEIRA 250 L. AF_08/2019</t>
  </si>
  <si>
    <t>ARGAMASSA TRAÇO 1:4 (EM VOLUME DE CIMENTO E AREIA MÉDIA ÚMIDA) COM ADIÇÃO DE IMPERMEABILIZANTE, PREPARO MECÂNICO COM BETONEIRA 250 L. AF_08/2019</t>
  </si>
  <si>
    <t>ARGAMASSA TRAÇO 1:4 (EM VOLUME DE CIMENTO E AREIA MÉDIA ÚMIDA) PARA CONTRAPISO, PREPARO MECÂNICO COM BETONEIRA 250 L. AF_08/2019</t>
  </si>
  <si>
    <t>ARGAMASSA TRAÇO 1:4 (EM VOLUME DE CIMENTO E AREIA MÉDIA ÚMIDA), PREPARO MECÂNICO COM BETONEIRA 250 L. AF_08/2019</t>
  </si>
  <si>
    <t>ARGAMASSA TRAÇO 1:5 (EM VOLUME DE CIMENTO E AREIA GROSSA ÚMIDA) COM ADIÇÃO DE EMULSÃO POLIMÉRICA PARA CHAPISCO ROLADO, PREPARO MECÂNICO COM BETONEIRA 250 L. AF_08/2019</t>
  </si>
  <si>
    <t>ARGAMASSA TRAÇO 1:5 (EM VOLUME DE CIMENTO E AREIA GROSSA ÚMIDA) PARA CHAPISCO CONVENCIONAL, PREPARO MECÂNICO COM BETONEIRA 250 L. AF_08/2019</t>
  </si>
  <si>
    <t>ARGAMASSA TRAÇO 1:5 (EM VOLUME DE CIMENTO E AREIA MÉDIA ÚMIDA) PARA CONTRAPISO, PREPARO MECÂNICO COM BETONEIRA 250 L. AF_08/2019</t>
  </si>
  <si>
    <t>ARGAMASSA TRAÇO 1:6 (EM VOLUME DE CIMENTO E AREIA MÉDIA ÚMIDA) COM ADIÇÃO DE PLASTIFICANTE PARA EMBOÇO/MASSA ÚNICA/ASSENTAMENTO DE ALVENARIA DE VEDAÇÃO, PREPARO MECÂNICO COM BETONEIRA 250 L. AF_08/2019</t>
  </si>
  <si>
    <t>ARGAMASSA TRAÇO 1:6 (EM VOLUME DE CIMENTO E AREIA MÉDIA ÚMIDA) PARA CONTRAPISO, PREPARO MECÂNICO COM BETONEIRA 250 L. AF_08/2019</t>
  </si>
  <si>
    <t>ARGAMASSA TRAÇO 1:7 (EM VOLUME DE CIMENTO E AREIA MÉDIA ÚMIDA) COM ADIÇÃO DE PLASTIFICANTE PARA EMBOÇO/MASSA ÚNICA/ASSENTAMENTO DE ALVENARIA DE VEDAÇÃO, PREPARO MECÂNICO COM BETONEIRA 250 L. AF_08/2019</t>
  </si>
  <si>
    <t>CORTE E DOBRA DE AÇO CA-50, DIÂMETRO DE 32 MM. AF_06/2022</t>
  </si>
  <si>
    <t>ARRASAMENTO MECÂNICO DE ESTACA METÁLICA, PERFIL LAMINADO TIPO H - FAMÍLIA 250. AF_05/2021</t>
  </si>
  <si>
    <t>ARRASAMENTO MECÂNICO DE ESTACA METÁLICA, PERFIL LAMINADO TIPO H - FAMÍLIA 310. AF_05/2021</t>
  </si>
  <si>
    <t>ARRASAMENTO MECÂNICO DE ESTACA METÁLICA, PERFIL LAMINADO TIPO I FAMÍLIA 250. AF_05/2021</t>
  </si>
  <si>
    <t>EXECUÇÃO DE PAVIMENTO COM APLICAÇÃO DE PRÉ-MISTURADO A FRIO, CAMADA DE BINDER - EXCLUSIVE CARGA E TRANSPORTE. AF_11/2019</t>
  </si>
  <si>
    <t>EXECUÇÃO DE PAVIMENTO COM APLICAÇÃO DE PRÉ-MISTURADO A FRIO, CAMADA DE ROLAMENTO - EXCLUSIVE CARGA E TRANSPORTE. AF_11/2019</t>
  </si>
  <si>
    <t>ASSENTAMENTO DE TUBO DE PEAD CORRUGADO DE DUPLA PAREDE PARA REDE COLETORA DE ESGOTO, DN 300 MM, JUNTA ELÁSTICA INTEGRADA (NÃO INCLUI FORNECIMENTO). AF_01/2021</t>
  </si>
  <si>
    <t>ASSENTAMENTO DE TUBO DE PEAD CORRUGADO DE DUPLA PAREDE PARA REDE COLETORA DE ESGOTO, DN 800 MM, JUNTA ELÁSTICA INTEGRADA (NÃO INCLUI FORNECIMENTO). AF_01/2021</t>
  </si>
  <si>
    <t>ASSENTAMENTO DE TUBO DE PVC CORRUGADO DE DUPLA PAREDE PARA REDE COLETORA DE ESGOTO, DN 400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</si>
  <si>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</si>
  <si>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300 MM, JUNTA ELÁSTICA (NÃO INCLUI FORNECIMENTO). AF_01/2021</t>
  </si>
  <si>
    <t>TUBO DE PVC PARA REDE COLETORA DE ESGOTO DE PAREDE MACIÇA, DN 150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</si>
  <si>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</si>
  <si>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</si>
  <si>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</si>
  <si>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</si>
  <si>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ASSENTAMENTO DE TUBO DE CONCRETO PARA REDES COLETORAS DE ESGOTO SANITÁRIO, DIÂMETRO DE 1200 MM, JUNTA ELÁSTICA, INSTALADO EM LOCAL COM ALTO NÍVEL DE INTERFERÊNCIAS (NÃO INCLUI FORNECIMENTO). AF_03/2024</t>
  </si>
  <si>
    <t>ASSENTAMENTO DE TUBO DE CONCRETO PARA REDES COLETORAS DE ESGOTO SANITÁRIO, DIÂMETRO DE 1200 MM, JUNTA ELÁSTICA, INSTALADO EM LOCAL COM BAIXO NÍVEL DE INTERFERÊNCIAS (NÃO INCLUI FORNECIMENTO). AF_03/2024</t>
  </si>
  <si>
    <t>ASSENTAMENTO DE TUBO DE CONCRETO PARA REDES COLETORAS DE ESGOTO SANITÁRIO, DIÂMETRO DE 1500 MM, JUNTA ELÁSTICA, INSTALADO EM LOCAL COM ALTO NÍVEL DE INTERFERÊNCIAS (NÃO INCLUI FORNECIMENTO). AF_03/2024</t>
  </si>
  <si>
    <t>ASSENTAMENTO DE TUBO DE CONCRETO PARA REDES COLETORAS DE ESGOTO SANITÁRIO, DIÂMETRO DE 1500 MM, JUNTA ELÁSTICA, INSTALADO EM LOCAL COM BAIXO NÍVEL DE INTERFERÊNCIAS (NÃO INCLUI FORNECIMENTO). AF_03/2024</t>
  </si>
  <si>
    <t>TUBO DE CONCRETO PARA REDES COLETORAS DE ESGOTO SANITÁRIO, DIÂMETRO DE 1200 MM, JUNTA ELÁSTICA, INSTALADO EM LOCAL COM ALTO NÍVEL DE INTERFERÊNCIAS - FORNECIMENTO E ASSENTAMENTO. AF_03/2024</t>
  </si>
  <si>
    <t>TUBO DE CONCRETO PARA REDES COLETORAS DE ESGOTO SANITÁRIO, DIÂMETRO DE 1200 MM, JUNTA ELÁSTICA, INSTALADO EM LOCAL COM BAIXO NÍVEL DE INTERFERÊNCIAS - FORNECIMENTO E ASSENTAMENTO. AF_03/2024</t>
  </si>
  <si>
    <t>TUBO DE CONCRETO PARA REDES COLETORAS DE ESGOTO SANITÁRIO, DIÂMETRO DE 1500 MM, JUNTA ELÁSTICA, INSTALADO EM LOCAL COM ALTO NÍVEL DE INTERFERÊNCIAS - FORNECIMENTO E ASSENTAMENTO. AF_03/2024</t>
  </si>
  <si>
    <t>TUBO DE CONCRETO PARA REDES COLETORAS DE ESGOTO SANITÁRIO, DIÂMETRO DE 1500 MM, JUNTA ELÁSTICA, INSTALADO EM LOCAL COM BAIXO NÍVEL DE INTERFERÊNCIAS - FORNECIMENTO E ASSENTAMENTO. AF_03/2024</t>
  </si>
  <si>
    <t>REATERRO MECANIZADO DE VALA COM RETROESCAVADEIRA (CAPACIDADE DA CAÇAMBA DA RETRO: 0,26 M³/POTÊNCIA: 88 HP), LARGURA 0,8 A 1,5 M, PROFUNDIDADE 1,5 A 3,0 M, COM SOLO (SEM SUBSTITUIÇÃO) DE 1ª CATEGORIA E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</si>
  <si>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</si>
  <si>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</si>
  <si>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</si>
  <si>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</si>
  <si>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</si>
  <si>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</si>
  <si>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</si>
  <si>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</si>
  <si>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</si>
  <si>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</si>
  <si>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</si>
  <si>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</si>
  <si>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</si>
  <si>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</si>
  <si>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</si>
  <si>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</si>
  <si>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</si>
  <si>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</si>
  <si>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</si>
  <si>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</si>
  <si>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</si>
  <si>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</si>
  <si>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</si>
  <si>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</si>
  <si>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</si>
  <si>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</si>
  <si>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</si>
  <si>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</si>
  <si>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</si>
  <si>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</si>
  <si>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</si>
  <si>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</si>
  <si>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</si>
  <si>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</si>
  <si>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USINA, COM ESPESSURA DE 10 CM - EXCLUSIVE CARGA E TRANSPORTE. AF_09/2024</t>
  </si>
  <si>
    <t>CONSTRUÇÃO DE BASE E SUB-BASE PARA PAVIMENTAÇÃO DE SOLO (PREDOMINANTEMENTE ARENOSO) COM CIMENTO - 8%, MISTURA EM USINA, COM ESPESSURA DE 15 CM - EXCLUSIVE CARGA E TRANSPORTE. AF_09/2024</t>
  </si>
  <si>
    <t>CONSTRUÇÃO DE BASE E SUB-BASE PARA PAVIMENTAÇÃO DE SOLO (PREDOMINANTEMENTE ARENOSO) COM CIMENTO - 8%, MISTURA EM USINA, COM ESPESSURA DE 20 CM - EXCLUSIVE CARGA E TRANSPORTE.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</si>
  <si>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</si>
  <si>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</si>
  <si>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</si>
  <si>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</si>
  <si>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</si>
  <si>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</si>
  <si>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ARGILOSO) BRITA - 40%-60%, MISTURA EM USINA, COM ESPESSURA DE 10 CM - EXCLUSIVE CARGA E TRANSPORTE. AF_09/2024</t>
  </si>
  <si>
    <t>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</si>
  <si>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</si>
  <si>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USINA, COM ESPESSURA DE 10 CM - EXCLUSIVE CARGA E TRANSPORTE. AF_09/2024</t>
  </si>
  <si>
    <t>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</si>
  <si>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</si>
  <si>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EXECUÇÃO DE IMPRIMAÇÃO COM ASFALTO DILUÍDO CM-30, PARA OBRAS DE CONSTRUÇÃO DE PAVIMENTOS. AF_09/2024</t>
  </si>
  <si>
    <t>EXECUÇÃO DE IMPRIMAÇÃO COM ASFALTO DILUÍDO CM-30, PARA OBRAS DE RECONSTRUÇÃO DE PAVIMENTOS. AF_09/2024</t>
  </si>
  <si>
    <t>EXECUÇÃO DE PINTURA DE LIGAÇÃO COM EMULSÃO ASFÁLTICA RR-2C, PARA OBRAS DE CONSTRUÇÃO DE PAVIMENTOS. AF_09/2024</t>
  </si>
  <si>
    <t>EXECUÇÃO DE PINTURA DE LIGAÇÃO COM EMULSÃO ASFÁLTICA RR-2C, PARA OBRAS DE RECONSTRUÇÃO DE PAVIMENTOS.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</si>
  <si>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</si>
  <si>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</si>
  <si>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</si>
  <si>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</si>
  <si>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</si>
  <si>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</si>
  <si>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</si>
  <si>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</si>
  <si>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</si>
  <si>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</si>
  <si>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</si>
  <si>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20 CM - EXCLUSIVE CARGA E TRANSPORTE.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</si>
  <si>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</si>
  <si>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</si>
  <si>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</si>
  <si>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</si>
  <si>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</si>
  <si>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</si>
  <si>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</si>
  <si>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</si>
  <si>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</si>
  <si>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MISTURA EM USINA, COM ESPESSURA DE 10 CM - EXCLUSIVE CARGA E TRANSPORTE. AF_09/2024</t>
  </si>
  <si>
    <t>RECONSTRUÇÃO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</si>
  <si>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20 CM - EXCLUSIVE CARGA E TRANSPORTE.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</si>
  <si>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</si>
  <si>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</si>
  <si>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</si>
  <si>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USINA, COM ESPESSURA DE 10 CM - EXCLUSIVE CARGA E TRANSPORTE. AF_09/2024</t>
  </si>
  <si>
    <t>RECONSTRUÇÃO DE BASE E SUB-BASE PARA PAVIMENTAÇÃO DE SOLO (PREDOMINANTEMENTE ARENOSO) COM CIMENTO - 8%, MISTURA EM USINA, COM ESPESSURA DE 15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</si>
  <si>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</si>
  <si>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</si>
  <si>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</si>
  <si>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</si>
  <si>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</si>
  <si>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</si>
  <si>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</si>
  <si>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</si>
  <si>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</si>
  <si>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</si>
  <si>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</si>
  <si>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</si>
  <si>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20 CM - EXCLUSIVE CARGA E TRANSPORTE. AF_09/2024</t>
  </si>
  <si>
    <t>BOMBA CENTRÍFUGA, TRIFÁSICA, 1,5 CV OU 1,48 HP, HM 10 A 24 M, Q 6,1 A 21,9 M3/H, 2 UNIDADES, INCLUSO QUADRO ELÉTRICO - FORNECIMENTO E INSTALAÇÃO. AF_12/2020</t>
  </si>
  <si>
    <t>BOMBA CENTRÍFUGA, TRIFÁSICA, 3 CV OU 2,96 HP, HM 34 A 40 M, Q 8,6 A 14,8 M3/H, 2 UNIDADES, INCLUSO QUADRO ELÉTRICO - FORNECIMENTO E INSTALAÇÃO. AF_12/2020</t>
  </si>
  <si>
    <t>BOMBA SUBMERSÍVEL, TRIFÁSICA, 3,80 CV OU 3,75 HP, HM 5 A 25,5 M, Q 3,6 A 61,2 M3/H (NÃO INCLUI O FORNECIMENTO DA BOMBA). AF_12/2020</t>
  </si>
  <si>
    <t>BOMBA SUBMERSÍVEL, TRIFÁSICA, 3,80 CV OU 3,75 HP, HM 5 A 25,5 M, Q 3,6 A 61,2 M3/H - FORNECIMENTO E INSTALAÇÃO. AF_12/2020</t>
  </si>
  <si>
    <t>MOTO BOMBA HORIZONTAL ATÉ 10 CV, HM 75 A 80 M, Q 25,4 A 48 - FORNECIMENTO E INSTALAÇÃO. AF_12/2020</t>
  </si>
  <si>
    <t>MOTO BOMBA HORIZONTAL DE 12,5 A 25CV, HM 140 M - FORNECIMENTO E INSTALAÇÃO. AF_12/2020</t>
  </si>
  <si>
    <t>MOTO BOMBA SUBMERSÍVEL ATÉ 10 CV, HM 21 M (NÃO INCLUI O FORNECIMENTO DA BOMBA). AF_12/2020</t>
  </si>
  <si>
    <t>MOTO BOMBA SUBMERSÍVEL ATÉ 10 CV, HM 21 M - FORNECIMENTO E INSTALAÇÃO. AF_12/2020</t>
  </si>
  <si>
    <t>MOTO BOMBA SUBMERSÍVEL DE 11 A 25 CV, HM 33 M (NÃO INCLUI O FORNECIMENTO DA BOMBA). AF_12/2020</t>
  </si>
  <si>
    <t>MOTO BOMBA SUBMERSÍVEL DE 11 A 25 CV, HM 33 M - FORNECIMENTO E INSTALAÇÃO. AF_12/2020</t>
  </si>
  <si>
    <t>QUADRO ELÉTRICO PARA 2 BOMBAS CENTRÍFUGAS TRIFÁSICAS 1,5 CV - FORNECIMENTO E INSTALAÇÃO. AF_12/2020</t>
  </si>
  <si>
    <t>QUADRO ELÉTRICO PARA 2 BOMBAS CENTRÍFUGAS TRIFÁSICAS 3 CV - FORNECIMENTO E INSTALAÇÃO. AF_12/2020</t>
  </si>
  <si>
    <t>FORNECIMENTO E INSTALAÇÃO DE BRISE DE ALUMÍNIO B57, COM PINTURA ELETROSTÁTICA BRANCA, ACABAMENTO LISO, FIXADO EM PORTA-PAINEL RANHURADO. AF_03/2024</t>
  </si>
  <si>
    <t>FORNECIMENTO E INSTALAÇÃO DE BRISE DE ALUZINC SL4, COM PINTURA ELETROSTÁTICA BRANCA, INCLINAÇÃO DE 45°, ACABAMENTO LISO, FIXADO EM PORTA-PAINEL RANHURADO. AF_03/2024</t>
  </si>
  <si>
    <t>FORNECIMENTO E INSTALAÇÃO DE CAIXA DE ALUMÍNIO PROTETORA PARA CONDENSADORA DE AR-CONDICIONADO, PINTURA ELETROSTÁTICA BRANCA, DIMENSÕES 100 CM X 78 CM X 50 CM. AF_03/2024</t>
  </si>
  <si>
    <t>FORNECIMENTO E INSTALAÇÃO DE CONJUNTO DE BRISE EM REQUADRO DE ALUMÍNIO DESLIZANTE, COM PERFIS INTERNOS TUBULARES FIXOS, COM PINTURA ELETROSTÁTICA BRANCA, ACABAMENTO, 150 CM X 265 CM. AF_03/2024</t>
  </si>
  <si>
    <t>CAIXA ENTERRADA HIDRÁULICA RETANGULAR, EM CONCRETO PRÉ-MOLDADO, DIMENSÕES INTERNAS: 1X1X0,5 M. AF_12/2020</t>
  </si>
  <si>
    <t>CAIXA ENTERRADA PARA INSTALAÇÕES TELEFÔNICAS TIPO R2, EM ALVENARIA COM BLOCOS DE CONCRETO, DIMENSÕES INTERNAS: 0,52X1,07X0,60 M, EXCLUINDO TAMPÃO. AF_12/2020</t>
  </si>
  <si>
    <t>CAIXA ENTERRADA PARA INSTALAÇÕES TELEFÔNICAS TIPO R3, EM ALVENARIA COM BLOCOS DE CONCRETO, DIMENSÕES INTERNAS: 1,2X1,5X1,40 M, EXCLUINDO TAMPÃO. AF_12/2020</t>
  </si>
  <si>
    <t>ALAMBRADO EM PERFIS METÁLICOS RETANGULARES COM GRADIL METÁLICO (EXCLUSIVE MURETA EM CONCRETO).AF_05/2018</t>
  </si>
  <si>
    <t>CERCA COM MOURÕES DE CONCRETO, RETO, 15X15 CM, ESPAÇAMENTO DE 2,5 M, CRAVADOS 0,5 M, ESCORAS DE 10X10 CM A CADA 50 M, COM 12 FIOS DE ARAME DE AÇO OVALADO 15X17 - FORNECIMENTO E INSTALAÇÃO. AF_05/2020</t>
  </si>
  <si>
    <t>CERCA COM MOURÕES DE CONCRETO, RETO, 15X15 CM, ESPAÇAMENTO DE 2,5 M, CRAVADOS 0,5 M, ESCORAS DE 10X10 CM A CADA 50 M, COM 9 FIOS DE ARAME DE AÇO OVALADO 15X17 - FORNECIMENTO E INSTALAÇÃO. AF_05/2020</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</si>
  <si>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</si>
  <si>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</si>
  <si>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EQUIPAMENTO DE PROJEÇÃO. ARGAMASSA TRAÇO 1:3 COM PREPARO EM BETONEIRA 400 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</si>
  <si>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</si>
  <si>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</si>
  <si>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</si>
  <si>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</si>
  <si>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TRAÇO 1:4 E EMULSÃO POLIMÉRICA (ADESIVO)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</si>
  <si>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</si>
  <si>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</si>
  <si>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EQUIPAMENTO DE PROJEÇÃO. ARGAMASSA TRAÇO 1:3 COM PREPARO EM BETONEIRA 400 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</si>
  <si>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</si>
  <si>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</si>
  <si>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TRAÇO 1:4 E EMULSÃO POLIMÉRICA (ADESIVO) COM PREPARO MANUAL. AF_10/2022</t>
  </si>
  <si>
    <t>CHAPISCO APLICADO EM ALVENARIA E ESTRUTURAS DE CONCRETO INTERNAS, COM EQUIPAMENTO DE PROJEÇÃO. ARGAMASSA TRAÇO 1:3 COM PREPARO EM BETONEIRA 400 L. AF_10/2022</t>
  </si>
  <si>
    <t>CHAPISCO APLICADO EM ALVENARIA E ESTRUTURAS DE CONCRETO INTERNAS, COM EQUIPAMENTO DE PROJEÇÃO. ARGAMASSA TRAÇO 1:3 COM PREPARO MANUAL. AF_10/2022</t>
  </si>
  <si>
    <t>CHAPISCO APLICADO EM ALVENARIAS E ESTRUTURAS DE CONCRETO INTERNAS, COM COLHER DE PEDREIRO. ARGAMASSA TRAÇO 1:3 COM PREPARO EM BETONEIRA 400L. AF_10/2022</t>
  </si>
  <si>
    <t>CHAPISCO APLICADO EM ALVENARIAS E ESTRUTURAS DE CONCRETO INTERNAS, COM COLHER DE PEDREIRO. ARGAMASSA TRAÇO 1:3 COM PREPARO MANUAL. AF_10/2022</t>
  </si>
  <si>
    <t>CONCRETAGEM DE PILARES, FCK = 25 MPA, COM USO DE BALDES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</si>
  <si>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</si>
  <si>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</si>
  <si>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REVESTIMENTO VEGETAL PARA SOLO GRAMPEADO VERDE, ATRAVÉS DE HIDROSSEMEADURA. AF_07/2024</t>
  </si>
  <si>
    <t>ANCORAGEM ATIVA PARA CABO COM 1 CORDOALHA DE DIÂMETRO NOMINAL DE 12,7 MM. AF_08/2022</t>
  </si>
  <si>
    <t>ANCORAGEM ATIVA PARA CABO COM 1 CORDOALHA DE DIÂMETRO NOMINAL DE 15,2 MM. AF_08/2022</t>
  </si>
  <si>
    <t>ANCORAGEM ATIVA PARA CABO COM 12 CORDOALHAS DE DIÂMETRO NOMINAL DE 12,7 MM. AF_08/2022</t>
  </si>
  <si>
    <t>ANCORAGEM ATIVA PARA CABO COM 12 CORDOALHAS DE DIÂMETRO NOMINAL DE 15,2 MM. AF_08/2022</t>
  </si>
  <si>
    <t>ANCORAGEM ATIVA PARA CABO COM 2 CORDOALHAS DE DIÂMETRO NOMINAL DE 12,7 MM. AF_08/2022</t>
  </si>
  <si>
    <t>ANCORAGEM ATIVA PARA CABO COM 2 CORDOALHAS DE DIÂMETRO NOMINAL DE 15,2 MM. AF_08/2022</t>
  </si>
  <si>
    <t>ANCORAGEM ATIVA PARA CABO COM 4 CORDOALHAS DE DIÂMETRO NOMINAL DE 12,7 MM. AF_08/2022</t>
  </si>
  <si>
    <t>ANCORAGEM ATIVA PARA CABO COM 4 CORDOALHAS DE DIÂMETRO NOMINAL DE 15,2 MM. AF_08/2022</t>
  </si>
  <si>
    <t>ANCORAGEM ATIVA PARA CABO COM 6 CORDOALHAS DE DIÂMETRO NOMINAL DE 12,7 MM. AF_08/2022</t>
  </si>
  <si>
    <t>ANCORAGEM ATIVA PARA CABO COM 6 CORDOALHAS DE DIÂMETRO NOMINAL DE 15,2 MM. AF_08/2022</t>
  </si>
  <si>
    <t>ANCORAGEM ATIVA PARA CABO COM 7 CORDOALHAS DE DIÂMETRO NOMINAL DE 12,7 MM. AF_08/2022</t>
  </si>
  <si>
    <t>ANCORAGEM ATIVA PARA CABO COM 7 CORDOALHAS DE DIÂMETRO NOMINAL DE 15,2 MM. AF_08/2022</t>
  </si>
  <si>
    <t>ANCORAGEM ATIVA PARA CORDOALHA COM 7 FIOS E DIÂMETRO NOMINAL DE 12,7 MM. AF_08/2022</t>
  </si>
  <si>
    <t>ANCORAGEM ATIVA PARA CORDOALHA COM 7 FIOS E DIÂMETRO NOMINAL DE 15,2 MM. AF_08/2022</t>
  </si>
  <si>
    <t>ANCORAGEM PASSIVA PARA CABO COM 1 CORDOALHA DE DIÂMETRO NOMINAL DE 12,7 MM. AF_08/2022</t>
  </si>
  <si>
    <t>ANCORAGEM PASSIVA PARA CABO COM 1 CORDOALHA DE DIÂMETRO NOMINAL DE 15,2 MM. AF_08/2022</t>
  </si>
  <si>
    <t>ANCORAGEM PASSIVA PARA CABO COM 12 CORDOALHAS DE DIÂMETRO NOMINAL DE 12,7 MM. AF_08/2022</t>
  </si>
  <si>
    <t>ANCORAGEM PASSIVA PARA CABO COM 12 CORDOALHAS DE DIÂMETRO NOMINAL DE 15,2 MM. AF_08/2022</t>
  </si>
  <si>
    <t>ANCORAGEM PASSIVA PARA CABO COM 2 CORDOALHAS DE DIÂMETRO NOMINAL DE 12,7 MM. AF_08/2022</t>
  </si>
  <si>
    <t>ANCORAGEM PASSIVA PARA CABO COM 2 CORDOALHAS DE DIÂMETRO NOMINAL DE 15,2 MM. AF_08/2022</t>
  </si>
  <si>
    <t>ANCORAGEM PASSIVA PARA CABO COM 4 CORDOALHAS DE DIÂMETRO NOMINAL DE 12,7 MM. AF_08/2022</t>
  </si>
  <si>
    <t>ANCORAGEM PASSIVA PARA CABO COM 4 CORDOALHAS DE DIÂMETRO NOMINAL DE 15,2 MM. AF_08/2022</t>
  </si>
  <si>
    <t>ANCORAGEM PASSIVA PARA CABO COM 6 CORDOALHAS DE DIÂMETRO NOMINAL DE 12,7 MM. AF_08/2022</t>
  </si>
  <si>
    <t>ANCORAGEM PASSIVA PARA CABO COM 6 CORDOALHAS DE DIÂMETRO NOMINAL DE 15,2 MM. AF_08/2022</t>
  </si>
  <si>
    <t>ANCORAGEM PASSIVA PARA CABO COM 7 CORDOALHAS DE DIÂMETRO NOMINAL DE 12,7 MM. AF_08/2022</t>
  </si>
  <si>
    <t>ANCORAGEM PASSIVA PARA CABO COM 7 CORDOALHAS DE DIÂMETRO NOMINAL DE 15,2 MM. AF_08/2022</t>
  </si>
  <si>
    <t>ANCORAGEM PASSIVA PARA CORDOALHA COM 7 FIOS E DIÂMETRO NOMINAL DE 12,7 MM. AF_08/2022</t>
  </si>
  <si>
    <t>ANCORAGEM PASSIVA PARA CORDOALHA COM 7 FIOS E DIÂMETRO NOMINAL DE 15,2 MM. AF_08/2022</t>
  </si>
  <si>
    <t>FORNECIMENTO E INSTALAÇÃO DE BAINHA CIRCULAR COM DIÂMETRO NOMINAL DE 35 MM, INCLUSIVE INJEÇÃO DE NATA DE CIMENTO. AF_08/2022</t>
  </si>
  <si>
    <t>FORNECIMENTO E INSTALAÇÃO DE BAINHA CIRCULAR COM DIÂMETRO NOMINAL DE 40 MM, INCLUSIVE INJEÇÃO DE NATA DE CIMENTO. AF_08/2022</t>
  </si>
  <si>
    <t>FORNECIMENTO E INSTALAÇÃO DE BAINHA CIRCULAR COM DIÂMETRO NOMINAL DE 50 MM, INCLUSIVE INJEÇÃO DE NATA DE CIMENTO. AF_08/2022</t>
  </si>
  <si>
    <t>FORNECIMENTO E INSTALAÇÃO DE BAINHA CIRCULAR COM DIÂMETRO NOMINAL DE 55 MM, INCLUSIVE INJEÇÃO DE NATA DE CIMENTO. AF_08/2022</t>
  </si>
  <si>
    <t>FORNECIMENTO E INSTALAÇÃO DE BAINHA CIRCULAR COM DIÂMETRO NOMINAL DE 60 MM, INCLUSIVE INJEÇÃO DE NATA DE CIMENTO. AF_08/2022</t>
  </si>
  <si>
    <t>FORNECIMENTO E INSTALAÇÃO DE BAINHA CIRCULAR COM DIÂMETRO NOMINAL DE 65 MM, INCLUSIVE INJEÇÃO DE NATA DE CIMENTO. AF_08/2022</t>
  </si>
  <si>
    <t>FORNECIMENTO E INSTALAÇÃO DE BAINHA CIRCULAR COM DIÂMETRO NOMINAL DE 80 MM, INCLUSIVE INJEÇÃO DE NATA DE CIMENTO. AF_08/2022</t>
  </si>
  <si>
    <t>FORNECIMENTO E INSTALAÇÃO DE CABO COM CORDOALHA NUA, RESISTÊNCIA À TRAÇÃO DE 190 KGF/MM² E DIÂMETRO NOMINAL DE 12,7 MM, EM VIGA. AF_08/2022</t>
  </si>
  <si>
    <t>FORNECIMENTO E INSTALAÇÃO DE CABO COM CORDOALHA NUA, RESISTÊNCIA À TRAÇÃO DE 190 KGF/MM² E DIÂMETRO NOMINAL DE 15,2 MM, EM VIGA. AF_08/2022</t>
  </si>
  <si>
    <t>FORNECIMENTO E INSTALAÇÃO DE CABO COM CORDOALHA NUA, RESISTÊNCIA À TRAÇÃO DE 210 KGF/MM² E DIÂMETRO NOMINAL DE 12,7 MM, EM VIGA. AF_08/2022</t>
  </si>
  <si>
    <t>FORNECIMENTO E INSTALAÇÃO DE CABO COM CORDOALHA NUA, RESISTÊNCIA À TRAÇÃO DE 210 KGF/MM² E DIÂMETRO NOMINAL DE 15,2 MM, EM VIGA. AF_08/2022</t>
  </si>
  <si>
    <t>FORNECIMENTO E INSTALAÇÃO DE CORDOALHA COM 7 FIOS, RESISTÊNCIA À TRAÇÃO DE 190 KGF/MM² E DIÂMETRO NOMINAL DE 12,7 MM, EM LAJE. AF_08/2022</t>
  </si>
  <si>
    <t>FORNECIMENTO E INSTALAÇÃO DE CORDOALHA COM 7 FIOS, RESISTÊNCIA À TRAÇÃO DE 190 KGF/MM² E DIÂMETRO NOMINAL DE 12,7 MM, EM VIGA. AF_08/2022</t>
  </si>
  <si>
    <t>FORNECIMENTO E INSTALAÇÃO DE CORDOALHA COM 7 FIOS, RESISTÊNCIA À TRAÇÃO DE 190 KGF/MM² E DIÂMETRO NOMINAL DE 15,2 MM, EM LAJE. AF_08/2022</t>
  </si>
  <si>
    <t>FORNECIMENTO E INSTALAÇÃO DE CORDOALHA COM 7 FIOS, RESISTÊNCIA À TRAÇÃO DE 190 KGF/MM² E DIÂMETRO NOMINAL DE 15,2 MM, EM VIGA. AF_08/2022</t>
  </si>
  <si>
    <t>FORNECIMENTO E INSTALAÇÃO DE CORDOALHA COM 7 FIOS, RESISTÊNCIA À TRAÇÃO DE 210 KGF/MM² E DIÂMETRO NOMINAL DE 12,7 MM, EM LAJE. AF_08/2022</t>
  </si>
  <si>
    <t>FORNECIMENTO E INSTALAÇÃO DE CORDOALHA COM 7 FIOS, RESISTÊNCIA À TRAÇÃO DE 210 KGF/MM² E DIÂMETRO NOMINAL DE 12,7 MM, EM VIGA. AF_08/2022</t>
  </si>
  <si>
    <t>FORNECIMENTO E INSTALAÇÃO DE CORDOALHA COM 7 FIOS, RESISTÊNCIA À TRAÇÃO DE 210 KGF/MM² E DIÂMETRO NOMINAL DE 15,2 MM, EM LAJE. AF_08/2022</t>
  </si>
  <si>
    <t>FORNECIMENTO E INSTALAÇÃO DE CORDOALHA COM 7 FIOS, RESISTÊNCIA À TRAÇÃO DE 210 KGF/MM² E DIÂMETRO NOMINAL DE 15,2 MM, EM VIGA. AF_08/2022</t>
  </si>
  <si>
    <t>BATE ESTACA PARA INSTALAÇÃO DE DEFENSAS METÁLICAS (GUARD RAIL) FIXO, INCLUSIVE CAMINHÃO TOCO PBT 9.700 KG, POTÊNCIA DE 160 CV - CHI DIURNO. AF_05/2023</t>
  </si>
  <si>
    <t>BATE ESTACA PARA INSTALAÇÃO DE DEFENSAS METÁLICAS (GUARD RAIL) FIXO, INCLUSIVE CAMINHÃO TOCO PBT 9.700 KG, POTÊNCIA DE 160 CV - CHP DIURNO. AF_05/2023</t>
  </si>
  <si>
    <t>BETONEIRA CAPACIDADE NOMINAL DE 250 L, CAPACIDADE DE MISTURA DE 175 L, MOTOR ELÉTRICO MONOFÁSICO POTÊNCIA 1CV - CHI DIURNO. AF_05/2023</t>
  </si>
  <si>
    <t>BETONEIRA CAPACIDADE NOMINAL DE 250 L, CAPACIDADE DE MISTURA DE 175 L, MOTOR ELÉTRICO MONOFÁSICO POTÊNCIA 1CV - CHP DIURNO. AF_05/2023</t>
  </si>
  <si>
    <t>CALDEIRA A GÁS COM TERMOSTATO, CAPACIDADE 100 LITROS - CHI DIURNO. AF_05/2023</t>
  </si>
  <si>
    <t>CALDEIRA A GÁS COM TERMOSTATO, CAPACIDADE 100 LITROS - CHP DIURNO. AF_05/2023</t>
  </si>
  <si>
    <t>CAMINHÃO TANQUE PARA HIDROSSEMEADURA, COM CAPACIDADE DE 8.000 LITROS, INCLUINDO BOMBA PARA LANÇAMENTO COM MOTOR DIESEL COM POTÊNCIA DE 105 CV - CHI DIURNO. AF_06/2023</t>
  </si>
  <si>
    <t>CAMINHÃO TANQUE PARA HIDROSSEMEADURA, COM CAPACIDADE DE 8.000 LITROS, INCLUINDO BOMBA PARA LANÇAMENTO COM MOTOR DIESEL COM POTÊNCIA DE 105 CV - CHP DIURNO. AF_06/2023</t>
  </si>
  <si>
    <t>CENTRAL DE LAMA BENTONÍTICA (DEPÓSITO DE BENTONITA, MISTURADOR DE ALTA TURBULÊNCIA, SILOS DE ARMAZENAMENTO DE LAMA E ÁGUA, LABORATÓRIO DE CONTROLE DE QUALIDADE DA LAMA) - CHI DIURNO. AF_04/2019</t>
  </si>
  <si>
    <t>CENTRAL DE LAMA BENTONÍTICA (DEPÓSITO DE BENTONITA, MISTURADOR DE ALTA TURBULÊNCIA, SILOS DE ARMAZENAMENTO DE LAMA E ÁGUA, LABORATÓRIO DE CONTROLE DE QUALIDADE DA LAMA) - CHP DIURNO. AF_04/2019</t>
  </si>
  <si>
    <t>COMPRESSOR DE AR, VAZAO DE 10 PCM, RESERVATORIO 100 L, PRESSAO DE TRABALHO ENTRE 6,9 E 9,7 BAR POTENCIA 2 HP, TENSAO 110/220 V - CHI DIURNO. AF_05/2023</t>
  </si>
  <si>
    <t>COMPRESSOR DE AR, VAZAO DE 10 PCM, RESERVATORIO 100 L, PRESSAO DE TRABALHO ENTRE 6,9 E 9,7 BAR, POTENCIA 2 HP, TENSAO 110/220 V - CHP DIURNO. AF_05/2023</t>
  </si>
  <si>
    <t>CONJUNTO CILINDRO E BOMBA HIDRÁULICA PARA PROTENSÃO DE MONOBARRAS PARA TIRANTES, ESFORÇO MÁXIMO DE 30 TONELADAS - CHI DIURNO. AF_05/2023</t>
  </si>
  <si>
    <t>CONJUNTO CILINDRO E BOMBA HIDRÁULICA PARA PROTENSÃO DE MONOBARRAS PARA TIRANTES, ESFORÇO MÁXIMO DE 30 TONELADAS - CHP DIURNO. AF_05/2023</t>
  </si>
  <si>
    <t>CONJUNTO MACACO E BOMBA HIDRÁULICA PARA PROTENSAO DE CORDOALHAS, ESFORÇO MAXIMO DE 115 TONELADAS - CHI DIURNO. AF_05/2023</t>
  </si>
  <si>
    <t>CONJUNTO MACACO E BOMBA HIDRÁULICA PARA PROTENSAO DE CORDOALHAS, ESFORÇO MAXIMO DE 115 TONELADAS - CHP DIURNO. AF_05/2023</t>
  </si>
  <si>
    <t>CONJUNTO MACACO HIDRÁULICO E CENTRAL DE BOMBEAMENTO MOTORIZADO 1,8 KW PARA PROTENSÃO DE MONOCABOS PARA CONCRETO PROTENDIDO, ESFORÇO MÁXIMO DE 20 TONELADAS - CHI DIURNO. AF_05/2022</t>
  </si>
  <si>
    <t>CONJUNTO MACACO HIDRÁULICO E CENTRAL DE BOMBEAMENTO MOTORIZADO 1,8 KW PARA PROTENSÃO DE MONOCABOS PARA CONCRETO PROTENDIDO, ESFORÇO MÁXIMO DE 20 TONELADAS - CHP DIURNO. AF_05/2022</t>
  </si>
  <si>
    <t>CONJUNTO MACACO HIDRÁULICO E CENTRAL DE BOMBEAMENTO MOTORIZADO 1,8 KW PARA PROTENSÃO DE MONOCABOS PARA CONCRETO PROTENDIDO, ESFORÇO MÁXIMO DE 30 TONELADAS - CHI DIURNO. AF_05/2022</t>
  </si>
  <si>
    <t>CONJUNTO MACACO HIDRÁULICO E CENTRAL DE BOMBEAMENTO MOTORIZADO 1,8 KW PARA PROTENSÃO DE MONOCABOS PARA CONCRETO PROTENDIDO, ESFORÇO MÁXIMO DE 30 TONELADAS - CHP DIURNO. AF_05/2022</t>
  </si>
  <si>
    <t>DOBRADEIRA TDC, ESPESSURA 1,5MM - CHI DIURNO. AF_05/2023</t>
  </si>
  <si>
    <t>DOBRADEIRA TDC, ESPESSURA 1,5MM - CHP DIURNO. AF_05/2023</t>
  </si>
  <si>
    <t>ENCERADEIRA INDUSTRIAL, 400 MM, 220V, 1 HP - CHI DIURNO. AF_05/2023</t>
  </si>
  <si>
    <t>ENCERADEIRA INDUSTRIAL, 400 MM, 220V, 1 HP - CHP DIURNO. AF_05/2023</t>
  </si>
  <si>
    <t>ESCAVADEIRA HIDRÁULICA DE BRAÇO LONGO (LONGO ALCANCE) SOBRE ESTEIRAS, CAÇAMBA 0,52 M3, PESO OPERACIONAL 24 T, POTÊNCIA LÍQUIDA 155 HP - CHI DIURNO. AF_06/2023</t>
  </si>
  <si>
    <t>ESCAVADEIRA HIDRÁULICA DE BRAÇO LONGO (LONGO ALCANCE) SOBRE ESTEIRAS, CAÇAMBA 0,52 M3, PESO OPERACIONAL 24 T, POTÊNCIA LÍQUIDA 155 HP - CHP DIURNO. AF_06/2023</t>
  </si>
  <si>
    <t>ESCAVADEIRA HIDRÁULICA SOBRE ESTEIRA, PESO OPERACIONAL ENTRE 22,00 E 23,50 T, POTÊNCIA NOMINAL 139 HP, COM MARTELO ROMPEDOR HIDRÁULICO 1700 KG - CHI DIURNO. AF_04/2019</t>
  </si>
  <si>
    <t>ESCAVADEIRA HIDRÁULICA SOBRE ESTEIRA, PESO OPERACIONAL ENTRE 22,00 E 23,50 T, POTÊNCIA NOMINAL 139 HP, COM MARTELO ROMPEDOR HIDRÁULICO 1700 KG - CHP DIURNO. AF_04/2019</t>
  </si>
  <si>
    <t>ESPARGIDOR DE ASFALTO PRESSURIZADO, TANQUE 6 M3 COM ISOLAÇÃO TÉRMICA, AQUECIDO COM 2 MAÇARICOS, COM BARRA ESPARGIDORA 3,60 M, MONTADO SOBRE CAMINHÃO TOCO, PBT 14.300 KG, POTÊNCIA 185 CV - CHI DIURNO. AF_05/2023</t>
  </si>
  <si>
    <t>ESPARGIDOR DE ASFALTO PRESSURIZADO, TANQUE 6 M3 COM ISOLAÇÃO TÉRMICA, AQUECIDO COM 2 MAÇARICOS, COM BARRA ESPARGIDORA 3,60 M, MONTADO SOBRE CAMINHÃO TOCO, PBT 14.300 KG, POTÊNCIA 185 CV - CHP DIURNO. AF_05/2023</t>
  </si>
  <si>
    <t>ESTABILIZADOR DE LINHA E PRESSÃO, CAPACIDADE DE 120 BAR, COM MANÔMETRO DE LEITURA, REGISTRO DE 1 COM RETORNO E LINHA - CHI DIURNO. AF_05/2023</t>
  </si>
  <si>
    <t>ESTABILIZADOR DE LINHA E PRESSÃO, CAPACIDADE DE 120 BAR, COM MANÔMETRO DE LEITURA, REGISTRO DE 1 COM RETORNO E LINHA - CHP DIURNO. AF_05/2023</t>
  </si>
  <si>
    <t>FURADEIRA ELETROMAGNÉTICA, VELOCIDADE (SEM CARGA/ COM CARGA) 450/ 270 RPM, ESPESSURA MÁXIMA DA CHAPA A SER FURADA 50 MM, PORÇA DE ADESÃO MAGNÉTICA 17000 N, POTÊNCIA 1100 W, ALIMENTÇÃO 220 - 60 HZ, MONOFÁSICA - CHI DIURNO. AF_08/2019</t>
  </si>
  <si>
    <t>FURADEIRA ELETROMAGNÉTICA, VELOCIDADE (SEM CARGA/ COM CARGA) 450/ 270 RPM, ESPESSURA MÁXIMA DA CHAPA A SER FURADA 50 MM, PORÇA DE ADESÃO MAGNÉTICA 17000 N, POTÊNCIA 1100 W, ALIMENTÇÃO 220 - 60 HZ, MONOFÁSICA - CHP DIURNO. AF_08/2019</t>
  </si>
  <si>
    <t>GRUPO GERADOR DIESEL, COM CARENAGEM, POTÊNCIA STANDART ENTRE 400 E 460 KVA, VELOCIDADE DE 1800 RPM, FREQUÊNCIA DE 60 HZ - CHI DIURNO. AF_05/2023</t>
  </si>
  <si>
    <t>GRUPO GERADOR DIESEL, COM CARENAGEM, POTÊNCIA STANDART ENTRE 400 E 460 KVA, VELOCIDADE DE 1800 RPM, FREQUÊNCIA DE 60 HZ - CHP DIURNO. AF_05/2023</t>
  </si>
  <si>
    <t>GUINDASTE DERRICK, LANÇA DE *20* M, CARGA MÁXIMA 10T, POTÊNCIA 45 KW - CHI DIURNO. AF_01/2024</t>
  </si>
  <si>
    <t>GUINDASTE DERRICK, LANÇA DE *20* M, CARGA MÁXIMA 10T, POTÊNCIA 45 KW - CHP DIURNO. AF_01/2024</t>
  </si>
  <si>
    <t>GUINDASTE HIDRAULICO AUTOPROPELIDO, COM LANÇA TRELIÇADA 40 M, CAPACIDADE MÁXIMA 75 T, EQUIPADO COM CLAMSHELL - CHI DIURNO. AF_04/2019</t>
  </si>
  <si>
    <t>GUINDASTE HIDRAULICO AUTOPROPELIDO, COM LANÇA TRELIÇADA 40 M, CAPACIDADE MÁXIMA 75 T, EQUIPADO COM CLAMSHELL - CHP DIURNO. AF_04/2019</t>
  </si>
  <si>
    <t>GUINDASTE HIDRÁULICO AUTOPROPELIDO, COM LANÇA TRELICADA 41 M, CAPACIDADE MÁXIMA DE ELEVAÇÃO 43 T, POTÊNCIA 230 KW, EQUIPADO COM CAÇAMBA DE ARRASTO (DRAGLINE) DE 0,76 M3 - CHI DIURNO. AF_06/2023</t>
  </si>
  <si>
    <t>GUINDASTE HIDRÁULICO AUTOPROPELIDO, COM LANÇA TRELICADA 41 M, CAPACIDADE MÁXIMA DE ELEVAÇÃO 43 T, POTÊNCIA 230 KW, EQUIPADO COM CAÇAMBA DE ARRASTO (DRAGLINE) DE 0,76 M3 - CHP DIURNO. AF_06/2023</t>
  </si>
  <si>
    <t>GUINDASTE HIDRÁULICO RODOVIÁRIO, LANCA TELESCÓPICA DE *50+20* M, CAPACIDADE MÁXIMA DE 90T, 4 EIXOS, POTÊNCIA 330 KW, MOTOR DIESEL - CHI DIURNO. AF_01/2024</t>
  </si>
  <si>
    <t>GUINDASTE HIDRÁULICO RODOVIÁRIO, LANCA TELESCÓPICA DE *50+20* M, CAPACIDADE MÁXIMA DE 90T, 4 EIXOS, POTÊNCIA 330 KW, MOTOR DIESEL - CHP DIURNO. AF_01/2024</t>
  </si>
  <si>
    <t>GUINDASTE SOBRE ESTEIRAS, COM LANÇA TRELIÇADA 40 M, CAPACIDADE MÁXIMA 75 T - CHI DIURNO. AF_04/2019</t>
  </si>
  <si>
    <t>GUINDASTE SOBRE ESTEIRAS, COM LANÇA TRELIÇADA 40 M, CAPACIDADE MÁXIMA 75 T - CHP DIURNO. AF_04/2019</t>
  </si>
  <si>
    <t>GUINDASTE SOBRE ESTEIRAS, COM LANÇA TRELIÇADA 40 M, CAPACIDADE MÁXIMA 75 T, EQUIPADO COM CLAMSHELL - CHI DIURNO. AF_04/2019</t>
  </si>
  <si>
    <t>GUINDASTE SOBRE ESTEIRAS, COM LANÇA TRELIÇADA 40 M, CAPACIDADE MÁXIMA 75 T, EQUIPADO COM CLAMSHELL - CHP DIURNO. AF_04/2019</t>
  </si>
  <si>
    <t>GUINDAUTO HIDRÁULICO, CAPACIDADE MÁXIMA DE CARGA 6200 KG, MOMENTO MÁXIMO DE CARGA 11,7 TM, ALCANCE MÁXIMO HORIZONTAL 9,70 M, INCLUSIVE CAMINHÃO TOCO PBT 16.000 KG, POTÊNCIA DE 189 CV E CESTA AÉREA COM ISOLAMENTO CLASSE C - CHI DIURNO. AF_01/2025</t>
  </si>
  <si>
    <t>GUINDAUTO HIDRÁULICO, CAPACIDADE MÁXIMA DE CARGA 6200 KG, MOMENTO MÁXIMO DE CARGA 11,7 TM, ALCANCE MÁXIMO HORIZONTAL 9,70 M, INCLUSIVE CAMINHÃO TOCO PBT 16.000 KG, POTÊNCIA DE 189 CV E CESTA AÉREA COM ISOLAMENTO CLASSE C - CHP DIURNO. AF_01/2025</t>
  </si>
  <si>
    <t>LIXADEIRA DE PAREDE, COM LED, POTÊNCIA 750 W, FREQUÊNCIA 60 HZ, VELOCIDADE 1000 A 2100 RPM, DIÂMETRO DA LIXA 225 MM - CHI DIURNO AF_12/2022</t>
  </si>
  <si>
    <t>LIXADEIRA DE PAREDE, COM LED, POTÊNCIA 750 W, FREQUÊNCIA 60 HZ, VELOCIDADE 1000 A 2100 RPM, DIÂMETRO DA LIXA 225 MM - CHP DIURNO. AF_12/2022</t>
  </si>
  <si>
    <t>MARTELETE PERFURADOR/ ROMPEDOR ELÉTRICO, POTÊNCIA 800 W, 220 V - CHI DIURNO. AF_05/2023</t>
  </si>
  <si>
    <t>MARTELETE PERFURADOR/ ROMPEDOR ELÉTRICO, POTÊNCIA 800 W, 220 V - CHP DIURNO. AF_05/2023</t>
  </si>
  <si>
    <t>MARTELO DEMOLIDOR ELÉTRICO, COM POTÊNCIA DE 2.000 W, 1.000 IMPACTOS POR MINUTO, PESO DE 30 KG - CHI DIURNO. AF_01/2021</t>
  </si>
  <si>
    <t>MARTELO PERFURADOR PNEUMÁTICO MANUAL, HASTE 19 X 108 MM, *11* KG - CHI DIURNO. AF_02/2025</t>
  </si>
  <si>
    <t>MARTELO PERFURADOR PNEUMÁTICO MANUAL, HASTE 19 X 108 MM, *11* KG - CHP DIURNO. AF_02/2025</t>
  </si>
  <si>
    <t>MINI GUINDASTE ARANHA SOBRE ESTEIRAS E LANCA TELESCÓPICA, CAPACIDADE MÁXIMA DE CARGA 3,0 TON, RAIO MÁXIMO DE TRABALHO 8,25 M, ALTURA DE LANÇA DO SOLO 9,2 M, 55 M DE CABO DE AÇO 8 MM, MOTOR ELÉTRICO 220/380 VOLTS TRIFÁSICO - CHI DIURNO. AF_03/2022</t>
  </si>
  <si>
    <t>MINI GUINDASTE ARANHA SOBRE ESTEIRAS E LANCA TELESCÓPICA, CAPACIDADE MÁXIMA DE CARGA 3,0 TON, RAIO MÁXIMO DE TRABALHO 8,25 M, ALTURA DE LANÇA DO SOLO 9,2 M, 55 M DE CABO DE AÇO 8 MM, MOTOR ELÉTRICO 220/380 VOLTS TRIFÁSICO - CHP DIURNO. AF_03/2022</t>
  </si>
  <si>
    <t>MINIESCAVADEIRA SOBRE ESTEIRAS, POTÊNCIA LÍQUIDA DE *30* HP, PESO OPERACIONAL DE *3.500* KG - CHI DIURNO. AF_04/2017</t>
  </si>
  <si>
    <t>MINIESCAVADEIRA SOBRE ESTEIRAS, POTÊNCIA LÍQUIDA DE *30* HP, PESO OPERACIONAL DE *3.500* KG - CHP DIURNO. AF_04/2017</t>
  </si>
  <si>
    <t>MISTURADOR PARA PREPARO DE LAMA ESTABILIZANTE COM CAPACIDADE DE *4000* L, COM BOMBA CENTRÍFUGA 5,5 HP A 23,07 HP, PARA SISTEMA DE FURO DIRECIONAL - CHI DIURNO. AF_05/2023</t>
  </si>
  <si>
    <t>MISTURADOR PARA PREPARO DE LAMA ESTABILIZANTE COM CAPACIDADE DE *4000* L, COM BOMBA CENTRÍFUGA 5,5 HP A 23,07 HP, PARA SISTEMA DE FURO DIRECIONAL - CHP DIURNO. AF_05/2023</t>
  </si>
  <si>
    <t>MÁQUINA DEMARCADORA DE FAIXA DE TRÁFEGO À FRIO, TRAÇÃO MANUAL, 4 CV, PRESSÃO MAX 3300 PSI, TANQUE 20 L - CHI DIURNO. AF_06/2021</t>
  </si>
  <si>
    <t>MÁQUINA DEMARCADORA DE FAIXA DE TRÁFEGO À FRIO, TRAÇÃO MANUAL, 4 CV, PRESSÃO MAX 3300 PSI, TANQUE 20 L - CHP DIURNO. AF_06/2021</t>
  </si>
  <si>
    <t>MÁQUINA FORMER DOBRAS DIVERSAS: 220V/380V TRIFÁSICO OU MONOFÁSICO, CAPACIDADE 0,5-1,27MM, MOTOR 2CV - CHI DIURNO. AF_05/2023</t>
  </si>
  <si>
    <t>MÁQUINA FORMER DOBRAS DIVERSAS: 220V/380V TRIFÁSICO OU MONOFÁSICO, CAPACIDADE 0,5-1,27MM, MOTOR 2CV - CHP DIURNO. AF_05/2023</t>
  </si>
  <si>
    <t>MÁQUINA JATO DE PRESSAO PORTÁTIL, CAMARA DE 1 SAIDA, CAPACIDADE 280 L, DIAMETRO 670 MM, BICO DE JATO CURTO VENTURI DE 5/16", MANGUEIRA DE 1" COM COMPRESSOR DE AR REBOCÁVEL 189 PCM E MOTOR DIESEL 63 CV - CHI DIURNO. AF_05/2023</t>
  </si>
  <si>
    <t>MÁQUINA JATO DE PRESSAO PORTÁTIL, CAMARA DE 1 SAIDA, CAPACIDADE 280 L, DIAMETRO 670 MM, BICO DE JATO CURTO VENTURI DE 5/16", MANGUEIRA DE 1" COM COMPRESSOR DE AR REBOCÁVEL 189 PCM E MOTOR DIESEL 63 CV - CHP DIURNO. AF_05/2023</t>
  </si>
  <si>
    <t>MÁQUINA METALEIRA UNIVERSAL MODELO IW 110/180 BTD - CHI DIURNO. AF_05/2023</t>
  </si>
  <si>
    <t>MÁQUINA METALEIRA UNIVERSAL MODELO IW 110/180 BTD - CHP DIURNO. AF_05/2023</t>
  </si>
  <si>
    <t>MÁQUINA PARA SOLDA POR ELETROFUSÃO PARA TUBOS DE POLIETILENO DE ALTA DENSIDADE (PEAD) COM DIÂMETRO EXTERNO DE 20 A 1600 MM, POTÊNCIA DE 3500 W - CHI DIURNO. AF_05/2023</t>
  </si>
  <si>
    <t>MÁQUINA PARA SOLDA POR ELETROFUSÃO PARA TUBOS DE POLIETILENO DE ALTA DENSIDADE (PEAD) COM DIÂMETRO EXTERNO DE 20 A 1600 MM, POTÊNCIA DE 3500 W - CHP DIURNO. AF_05/2023</t>
  </si>
  <si>
    <t>MÁQUINA PARA SOLDA POR ELETROFUSÃO PARA TUBOS DE POLIETILENO DE ALTA DENSIDADE (PEAD) COM DIÂMETRO EXTERNO DE 20 A 800 MM, POTÊNCIA ENTRE 2750 E 3000 W - CHI DIURNO. AF_05/2023</t>
  </si>
  <si>
    <t>MÁQUINA PARA SOLDA POR ELETROFUSÃO PARA TUBOS DE POLIETILENO DE ALTA DENSIDADE (PEAD) COM DIÂMETRO EXTERNO DE 20 A 800 MM, POTÊNCIA ENTRE 2750 E 3000 W - CHP DIURNO. AF_05/2023</t>
  </si>
  <si>
    <t>MÁQUINA PARA SOLDA POR TERMOFUSÃO PARA TUBOS DE POLIETILENO DE ALTA DENSIDADE (PEAD) COM DIÂMETRO EXTERNO DE 315 A 630 MM, POTÊNCIA ENTRE 8000 E 12350 W - CHI DIURNO. AF_05/2023</t>
  </si>
  <si>
    <t>MÁQUINA PARA SOLDA POR TERMOFUSÃO PARA TUBOS DE POLIETILENO DE ALTA DENSIDADE (PEAD) COM DIÂMETRO EXTERNO DE 315 A 630 MM, POTÊNCIA ENTRE 8000 E 12350 W - CHP DIURNO. AF_05/2023</t>
  </si>
  <si>
    <t>MÁQUINA PARA SOLDA POR TERMOFUSÃO PARA TUBOS DE POLIETILENO DE ALTA DENSIDADE (PEAD) COM DIÂMETRO EXTERNO DE 710 A 1200 MM, POTÊNCIA ENTRE 16000 E 29500 W - CHI DIURNO. AF_05/2023</t>
  </si>
  <si>
    <t>MÁQUINA PARA SOLDA POR TERMOFUSÃO PARA TUBOS DE POLIETILENO DE ALTA DENSIDADE (PEAD) COM DIÂMETRO EXTERNO DE 710 A 1200 MM, POTÊNCIA ENTRE 16000 E 29500 W - CHP DIURNO. AF_05/2023</t>
  </si>
  <si>
    <t>MÁQUINA PARA SOLDA POR TERMOFUSÃO PARA TUBOS DE POLIETILENO DE ALTA DENSIDADE (PEAD) COM DIÂMETRO EXTERNO DE 90 A 315 MM, POTÊNCIA ENTRE 2500 E 5350 W - CHI DIURNO. AF_05/2023</t>
  </si>
  <si>
    <t>MÁQUINA PARA SOLDA POR TERMOFUSÃO PARA TUBOS DE POLIETILENO DE ALTA DENSIDADE (PEAD) COM DIÂMETRO EXTERNO DE 90 A 315 MM, POTÊNCIA ENTRE 2500 E 5350 W - CHP DIURNO. AF_05/2023</t>
  </si>
  <si>
    <t>MÁQUINA SOLDA ARCO COM PISTOLA DE SOLDAGEM PARA STUD BOLT DE 5 MM A 22 MM - CHI DIURNO. AF_05/2023</t>
  </si>
  <si>
    <t>MÁQUINA SOLDA ARCO COM PISTOLA DE SOLDAGEM PARA STUD BOLT DE 5 MM A 22 MM - CHP DIURNO. AF_05/2023</t>
  </si>
  <si>
    <t>PERFURATRIZ DE COROA DIAMANTADA PARA CONCRETO, DIÂMETRO ATÉ 250 MM, MOTOR ELÉTRICO 220 V, POTÊNCIA 2.500 W - CHI DIURNO. AF_05/2023</t>
  </si>
  <si>
    <t>PERFURATRIZ DE COROA DIAMANTADA PARA CONCRETO, DIÂMETRO ATÉ 250 MM, MOTOR ELÉTRICO 220 V, POTÊNCIA 2.500 W - CHP DIURNO. AF_05/2023</t>
  </si>
  <si>
    <t>PERFURATRIZ HIDRÁULICA SOBRE ESTEIRA, TORQUE MÁXIMO 161 KNM, PROFUNDIDADE MÁXIMA 54 M, DIÂMETRO MÁXIMO 1500 MM, POTÊNCIA MOTOR 268 HP - CHI DIURNO. AF_04/2019</t>
  </si>
  <si>
    <t>PERFURATRIZ HIDRÁULICA SOBRE ESTEIRA, TORQUE MÁXIMO 161 KNM, PROFUNDIDADE MÁXIMA 54 M, DIÂMETRO MÁXIMO 1500 MM, POTÊNCIA MOTOR 268 HP - CHP DIURNO. AF_04/2019</t>
  </si>
  <si>
    <t>PERFURATRIZ HIDRÁULICA SOBRE ESTEIRA, TORQUE MÁXIMO 98 KNM, PROFUNDIDADE MÁXIMA 25 M, DIÂMETRO MÁXIMO 115 MM, POTÊNCIA MOTOR 190 HP - CHI DIURNO. AF_02/2021</t>
  </si>
  <si>
    <t>PERFURATRIZ HIDRÁULICA SOBRE ESTEIRA, TORQUE MÁXIMO 98 KNM, PROFUNDIDADE MÁXIMA 25 M, DIÂMETRO MÁXIMO 115 MM, POTÊNCIA MOTOR 190 HP - CHP DIURNO. AF_02/2021</t>
  </si>
  <si>
    <t>PERFURATRIZ PARA EXECUÇÃO DE ESTACAS SECANTES, TIPO HÉLICE CONTÍNUA COM CABEÇOTE DUPLO E TUBO METÁLICO - CHI DIURNO. AF_04/2019</t>
  </si>
  <si>
    <t>PERFURATRIZ PARA EXECUÇÃO DE ESTACAS SECANTES, TIPO HÉLICE CONTÍNUA COM CABEÇOTE DUPLO E TUBO METÁLICO - CHP DIURNO. AF_04/2019</t>
  </si>
  <si>
    <t>PERFURATRIZ PARA FURO DIRECIONAL HORIZONTAL (HDD) COM CAPACIDADE ATÉ 89 KN, POTÊNCIA 24,8 HP A 80 HP (INCLUSO FERRAMENTAS E LOCALIZADOR) - CHI DIURNO. AF_05/2023</t>
  </si>
  <si>
    <t>PERFURATRIZ PARA FURO DIRECIONAL HORIZONTAL (HDD) COM CAPACIDADE ATÉ 89 KN, POTÊNCIA 24,8 HP A 80 HP (INCLUSO FERRAMENTAS E LOCALIZADOR) - CHP DIURNO. AF_05/2023</t>
  </si>
  <si>
    <t>PERFURATRIZ PARA FURO DIRECIONAL HORIZONTAL (HDD) COM CAPACIDADE DE 201 KN A 560 KN, POTÊNCIA 200 HP A 260 HP (INCLUSO FERRAMENTAS E LOCALIZADOR) - CHI DIURNO. AF_05/2023</t>
  </si>
  <si>
    <t>PERFURATRIZ PARA FURO DIRECIONAL HORIZONTAL (HDD) COM CAPACIDADE DE 201 KN A 560 KN, POTÊNCIA 200 HP A 260 HP (INCLUSO FERRAMENTAS E LOCALIZADOR) - CHP DIURNO. AF_05/2023</t>
  </si>
  <si>
    <t>PERFURATRIZ PARA FURO DIRECIONAL HORIZONTAL (HDD) COM CAPACIDADE DE 90 KN A 200 KN, POTÊNCIA 100 HP A 160 HP (INCLUSO FERRAMENTAS E LOCALIZADOR) - CHI DIURNO. AF_05/2023</t>
  </si>
  <si>
    <t>PERFURATRIZ PARA FURO DIRECIONAL HORIZONTAL (HDD) COM CAPACIDADE DE 90 KN A 200 KN, POTÊNCIA 100 HP A 160 HP (INCLUSO FERRAMENTAS E LOCALIZADOR) - CHP DIURNO. AF_05/2023</t>
  </si>
  <si>
    <t>PERFURATRIZ ROTATIVA SOBRE ESTEIRA, TORQUE MAXIMO 2500 KGM, POTENCIA 110 HP, MOTOR DIESEL - CHI DIURNO. AF_05/2017</t>
  </si>
  <si>
    <t>PERFURATRIZ ROTATIVA SOBRE ESTEIRA, TORQUE MAXIMO 2500 KGM, POTENCIA 110 HP, MOTOR DIESEL- CHP DIURNO. AF_05/2017</t>
  </si>
  <si>
    <t>PLATAFORMA ELEVATÓRIA - CHI DIURNO. AF_04/2019</t>
  </si>
  <si>
    <t>PLATAFORMA ELEVATÓRIA - CHP DIURNO. AF_04/2019</t>
  </si>
  <si>
    <t>PULVERIZADOR DE TINTA ELÉTRICO/MÁQUINA DE PINTURA AIRLESS, VAZÃO 2 L/MIN - CHI DIURNO. AF_05/2023</t>
  </si>
  <si>
    <t>PULVERIZADOR DE TINTA ELÉTRICO/MÁQUINA DE PINTURA AIRLESS, VAZÃO 2 L/MIN - CHP DIURNO. AF_05/2023</t>
  </si>
  <si>
    <t>PÓRTICO ROLANTE MONOVIGA, PERFIL I, 4 PERNAS, CAPACIDADE 5 T - CHI DIURNO. AF_04/2019</t>
  </si>
  <si>
    <t>PÓRTICO ROLANTE MONOVIGA, PERFIL I, 4 PERNAS, CAPACIDADE 5 T - CHP DIURNO. AF_04/2019</t>
  </si>
  <si>
    <t>RETROESCAVADEIRA SOBRE RODAS COM CARREGADEIRA, PESO OPERACIONAL MÍN. 6,674, POTÊNCIA LÍQ 88 HP, COM MARTELO ROMPEDOR HIDRÁULICO ENTRE 275 A 362 KG - CHI DIURNO. AF_02/2021</t>
  </si>
  <si>
    <t>RETROESCAVADEIRA SOBRE RODAS COM CARREGADEIRA, PESO OPERACIONAL MÍN. 6,674, POTÊNCIA LÍQ 88 HP, COM MARTELO ROMPEDOR HIDRÁULICO ENTRE 275 A 362 KG - CHP DIURNO. AF_02/2021</t>
  </si>
  <si>
    <t>ROLO COMPACTADOR DE PNEUS, ESTÁTICO, PRESSÃO VARIÁVEL, POTÊNCIA 110 HP, PESO SEM/COM LASTRO 10,8/27 T, LARGURA DE ROLAGEM 2,30 M - CHI DIURNO. AF_06/2017</t>
  </si>
  <si>
    <t>ROLO COMPACTADOR DE PNEUS, ESTÁTICO, PRESSÃO VARIÁVEL, POTÊNCIA 110 HP, PESO SEM/COM LASTRO 10,8/27 T, LARGURA DE ROLAGEM 2,30 M - CHP DIURNO. AF_06/2017</t>
  </si>
  <si>
    <t>SERRA FITA HORIZONTAL, ELÉTRICA, COM CONTROLE HIDRÁULICO, PAINEL DE COMANDO EM 24 V, MOTOR ELÉTRICO 1,5 CV, DIMENSÕES DA FITA 3880 X 27 X 0,9 MM, TRIFÁSICA - CHI DIURNO. AF_05/2023</t>
  </si>
  <si>
    <t>SERRA FITA HORIZONTAL, ELÉTRICA, COM CONTROLE HIDRÁULICO, PAINEL DE COMANDO EM 24 V, MOTOR ELÉTRICO 1,5 CV, DIMENSÕES DA FITA 3880 X 27 X 0,9 MM, TRIFÁSICA - CHP DIURNO. AF_05/2023</t>
  </si>
  <si>
    <t>TARTARUGA DE OXICORTE CG1, MONOFÁSICA, 220 V, FREQUÊNCIA 50 HZ, VELOCIDADE DE CORTE (MM/MIN) 50 A 750, DIÂMETRO MÍNIMO DO COMPASSO MM 200 - CHI DIURNO. AF_05/2023</t>
  </si>
  <si>
    <t>TARTARUGA DE OXICORTE CG1, MONOFÁSICA, 220 V, FREQUÊNCIA 50 HZ, VELOCIDADE DE CORTE (MM/MIN) 50 A 750, DIÂMETRO MÍNIMO DO COMPASSO MM 200 - CHP DIURNO. AF_05/2023</t>
  </si>
  <si>
    <t>TORRE, COMPOSTA POR GUINCHO MECÂNICO, GUINCHO MANUAL, CABOS DE AÇO, PITEIRA E SOQUETE - CHI DIURNO. AF_05/2023</t>
  </si>
  <si>
    <t>TORRE, COMPOSTA POR GUINCHO MECÂNICO, GUINCHO MANUAL, CABOS DE AÇO, PITEIRA E SOQUETE - CHP DIURNO. AF_05/2023</t>
  </si>
  <si>
    <t>UNIDADE DOSADORA AIRLESS TIPO HOT SPRAY - CHI DIURNO. AF_05/2023</t>
  </si>
  <si>
    <t>UNIDADE DOSADORA AIRLESS TIPO HOT SPRAY - CHP DIURNO. AF_05/2023</t>
  </si>
  <si>
    <t>VARREDEIRA DE GRAMA SINTÉTICA A GASOLINA, 2,4 CV, 4 TEMPOS - CHI DIURNO. AF_05/2023</t>
  </si>
  <si>
    <t>VARREDEIRA DE GRAMA SINTÉTICA A GASOLINA, 2,4 CV, 4 TEMPOS - CHP DIURNO. AF_05/2023</t>
  </si>
  <si>
    <t>DEMOLIÇÃO DE ESTRUTURAS DE CONCRETO ARMADO EM GERAL, DE FORMA MECANIZADA COM ROMPEDOR ACOPLADO EM ESCAVADEIRA HIDRÁULICA, SEM REAPROVEITAMENTO. AF_09/2023</t>
  </si>
  <si>
    <t>REMOÇÃO DE VIDRO, EM FACHADAS DE VIDRO, DE FORMA MECANIZADA, COM USO DE PLATAFORMA ELEVATÓRIA, SEM REAPROVEITAMENTO. AF_09/2023</t>
  </si>
  <si>
    <t>BATE ESTACA PARA INSTALAÇÃO DE DEFENSAS METÁLICAS (GUARD RAIL) FIXO, INCLUSIVE CAMINHÃO TOCO PBT 9.700 KG, POTÊNCIA DE 160 CV - DEPRECIAÇÃO. AF_05/2023</t>
  </si>
  <si>
    <t>BATE ESTACA PARA INSTALAÇÃO DE DEFENSAS METÁLICAS (GUARD RAIL) FIXO, INCLUSIVE CAMINHÃO TOCO PBT 9.700 KG, POTÊNCIA DE 160 CV - IMPOSTOS E SEGUROS. AF_05/2023</t>
  </si>
  <si>
    <t>BATE ESTACA PARA INSTALAÇÃO DE DEFENSAS METÁLICAS (GUARD RAIL) FIXO, INCLUSIVE CAMINHÃO TOCO PBT 9.700 KG, POTÊNCIA DE 160 CV - JUROS. AF_05/2023</t>
  </si>
  <si>
    <t>BATE ESTACA PARA INSTALAÇÃO DE DEFENSAS METÁLICAS (GUARD RAIL) FIXO, INCLUSIVE CAMINHÃO TOCO PBT 9.700 KG, POTÊNCIA DE 160 CV - MANUTENÇÃO. AF_05/2023</t>
  </si>
  <si>
    <t>BETONEIRA CAPACIDADE NOMINAL DE 250 L, CAPACIDADE DE MISTURA DE 175 L, MOTOR ELÉTRICO MONOFÁSICO POTÊNCIA 1CV - DEPRECIAÇÃO. AF_05/2023</t>
  </si>
  <si>
    <t>BETONEIRA CAPACIDADE NOMINAL DE 250 L, CAPACIDADE DE MISTURA DE 175 L, MOTOR ELÉTRICO MONOFÁSICO POTÊNCIA 1CV - JUROS. AF_05/2023</t>
  </si>
  <si>
    <t>BETONEIRA CAPACIDADE NOMINAL DE 250 L, CAPACIDADE DE MISTURA DE 175 L, MOTOR ELÉTRICO MONOFÁSICO POTÊNCIA 1CV - MANUTENÇÃO. AF_05/2023</t>
  </si>
  <si>
    <t>CALDEIRA A GÁS COM TERMOSTATO, CAPACIDADE 100 LITROS - DEPRECIAÇÃO. AF_05/2023</t>
  </si>
  <si>
    <t>CALDEIRA A GÁS COM TERMOSTATO, CAPACIDADE 100 LITROS - JUROS. AF_05/2023</t>
  </si>
  <si>
    <t>CALDEIRA A GÁS COM TERMOSTATO, CAPACIDADE 100 LITROS - MANUTENÇÃO. AF_05/2023</t>
  </si>
  <si>
    <t>CAMINHÃO TANQUE PARA HIDROSSEMEADURA, COM CAPACIDADE DE 8.000 LITROS, INCLUINDO BOMBA PARA LANÇAMENTO COM MOTOR DIESEL COM POTÊNCIA DE 105 CV - DEPRECIAÇÃO. AF_06/2023</t>
  </si>
  <si>
    <t>CAMINHÃO TANQUE PARA HIDROSSEMEADURA, COM CAPACIDADE DE 8.000 LITROS, INCLUINDO BOMBA PARA LANÇAMENTO COM MOTOR DIESEL COM POTÊNCIA DE 105 CV - IMPOSTOS E SEGUROS. AF_06/2023</t>
  </si>
  <si>
    <t>CAMINHÃO TANQUE PARA HIDROSSEMEADURA, COM CAPACIDADE DE 8.000 LITROS, INCLUINDO BOMBA PARA LANÇAMENTO COM MOTOR DIESEL COM POTÊNCIA DE 105 CV - JUROS. AF_06/2023</t>
  </si>
  <si>
    <t>CAMINHÃO TANQUE PARA HIDROSSEMEADURA, COM CAPACIDADE DE 8.000 LITROS, INCLUINDO BOMBA PARA LANÇAMENTO COM MOTOR DIESEL COM POTÊNCIA DE 105 CV - MANUTENÇÃO. AF_06/2023</t>
  </si>
  <si>
    <t>CENTRAL DE LAMA BENTONÍTICA (DEPÓSITO DE BENTONITA, MISTURADOR DE ALTA TURBULÊNCIA, SILOS DE ARMAZENAMENTO DE LAMA E ÁGUA, LABORATÓRIO DE CONTROLE DE QUALIDADE DA LAMA) - DEPRECIAÇÃO. AF_04/2019</t>
  </si>
  <si>
    <t>CENTRAL DE LAMA BENTONÍTICA (DEPÓSITO DE BENTONITA, MISTURADOR DE ALTA TURBULÊNCIA, SILOS DE ARMAZENAMENTO DE LAMA E ÁGUA, LABORATÓRIO DE CONTROLE DE QUALIDADE DA LAMA) - JUROS. AF_04/2019</t>
  </si>
  <si>
    <t>CENTRAL DE LAMA BENTONÍTICA (DEPÓSITO DE BENTONITA, MISTURADOR DE ALTA TURBULÊNCIA, SILOS DE ARMAZENAMENTO DE LAMA E ÁGUA, LABORATÓRIO DE CONTROLE DE QUALIDADE DA LAMA) - MANUTENÇÃO. AF_04/2019</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</si>
  <si>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</si>
  <si>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</si>
  <si>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</si>
  <si>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CONJUNTO CILINDRO E BOMBA HIDRÁULICA PARA PROTENSÃO DE MONOBARRAS PARA TIRANTES, ESFORÇO MÁXIMO DE 30 TONELADAS - DEPRECIAÇÃO. AF_05/2023</t>
  </si>
  <si>
    <t>CONJUNTO CILINDRO E BOMBA HIDRÁULICA PARA PROTENSÃO DE MONOBARRAS PARA TIRANTES, ESFORÇO MÁXIMO DE 30 TONELADAS - JUROS. AF_05/2023</t>
  </si>
  <si>
    <t>CONJUNTO CILINDRO E BOMBA HIDRÁULICA PARA PROTENSÃO DE MONOBARRAS PARA TIRANTES, ESFORÇO MÁXIMO DE 30 TONELADAS - MANUTENÇÃO. AF_05/2023</t>
  </si>
  <si>
    <t>CONJUNTO CILINDRO E BOMBA HIDRÁULICA PARA PROTENSÃO DE MONOBARRAS PARA TIRANTES, ESFORÇO MÁXIMO DE 30 TONELADAS - MATERIAIS NA OPERAÇÃO. AF_05/2023</t>
  </si>
  <si>
    <t>CONJUNTO MACACO E BOMBA HIDRÁULICA PARA PROTENSAO DE CORDOALHAS, ESFORÇO MAXIMO DE 115 TONELADAS - DEPRECIAÇÃO. AF_05/2023</t>
  </si>
  <si>
    <t>CONJUNTO MACACO E BOMBA HIDRÁULICA PARA PROTENSAO DE CORDOALHAS, ESFORÇO MAXIMO DE 115 TONELADAS - JUROS. AF_05/2023</t>
  </si>
  <si>
    <t>CONJUNTO MACACO E BOMBA HIDRÁULICA PARA PROTENSAO DE CORDOALHAS, ESFORÇO MAXIMO DE 115 TONELADAS - MANUTENÇÃO. AF_05/2023</t>
  </si>
  <si>
    <t>CONJUNTO MACACO HIDRÁULICO E CENTRAL DE BOMBEAMENTO MOTORIZADO 1,8 KW PARA PROTENSÃO DE MONOCABOS PARA CONCRETO PROTENDIDO, ESFORÇO MÁXIMO DE 20 TONELADAS - DEPRECIAÇÃO. AF_05/2022</t>
  </si>
  <si>
    <t>CONJUNTO MACACO HIDRÁULICO E CENTRAL DE BOMBEAMENTO MOTORIZADO 1,8 KW PARA PROTENSÃO DE MONOCABOS PARA CONCRETO PROTENDIDO, ESFORÇO MÁXIMO DE 20 TONELADAS - JUROS. AF_05/2022</t>
  </si>
  <si>
    <t>CONJUNTO MACACO HIDRÁULICO E CENTRAL DE BOMBEAMENTO MOTORIZADO 1,8 KW PARA PROTENSÃO DE MONOCABOS PARA CONCRETO PROTENDIDO, ESFORÇO MÁXIMO DE 20 TONELADAS - MANUTENÇÃO.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</si>
  <si>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</si>
  <si>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DEPRECIAÇÃO. AF_05/2022</t>
  </si>
  <si>
    <t>CONJUNTO MACACO HIDRÁULICO E CENTRAL DE BOMBEAMENTO MOTORIZADO 1,8 KW PARA PROTENSÃO DE MONOCABOS PARA CONCRETO PROTENDIDO, ESFORÇO MÁXIMO DE 30 TONELADAS - JUROS. AF_05/2022</t>
  </si>
  <si>
    <t>CONJUNTO MACACO HIDRÁULICO E CENTRAL DE BOMBEAMENTO MOTORIZADO 1,8 KW PARA PROTENSÃO DE MONOCABOS PARA CONCRETO PROTENDIDO, ESFORÇO MÁXIMO DE 30 TONELADAS - MANUTENÇÃO. AF_05/2022</t>
  </si>
  <si>
    <t>CONJUNTO MACACO HIDRÁULICO E CENTRAL DE BOMBEAMENTO MOTORIZADO 1,8 KW PARA PROTENSÃO DE MONOCABOS PARA CONCRETO PROTENDIDO, ESFORÇO MÁXIMO DE 30 TONELADAS - MATERIAIS NA OPERAÇÃO. AF_05/2022</t>
  </si>
  <si>
    <t>DESEMPENADEIRA DE CONCRETO, PESO DE 78 KG, 4 PÁS, MOTOR A GASOLINA, POTÊNCIA 5,5 HP MATERIAIS NA OPERAÇÃO. AF_05/2023</t>
  </si>
  <si>
    <t>DOBRADEIRA TDC, ESPESSURA 1,5MM - DEPRECIAÇÃO. AF_05/2023</t>
  </si>
  <si>
    <t>DOBRADEIRA TDC, ESPESSURA 1,5MM - JUROS. AF_05/2023</t>
  </si>
  <si>
    <t>DOBRADEIRA TDC, ESPESSURA 1,5MM - MANUTENÇÃO. AF_05/2023</t>
  </si>
  <si>
    <t>ENCERADEIRA INDUSTRIAL, 400 MM, 220V, 1 HP - DEPRECIAÇÃO. AF_05/2023</t>
  </si>
  <si>
    <t>ENCERADEIRA INDUSTRIAL, 400 MM, 220V, 1 HP - JUROS. AF_05/2023</t>
  </si>
  <si>
    <t>ENCERADEIRA INDUSTRIAL, 400 MM, 220V, 1 HP - MANUTENÇÃO. AF_05/2023</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</si>
  <si>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</si>
  <si>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</si>
  <si>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</si>
  <si>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ESCAVADEIRA HIDRÁULICA DE BRAÇO LONGO (LONGO ALCANCE) SOBRE ESTEIRAS, CAÇAMBA 0,52 M3, PESO OPERACIONAL 24 T, POTÊNCIA LÍQUIDA 155 HP - MATERIAIS NA OPERAÇÃO. AF_06/2023</t>
  </si>
  <si>
    <t>ESCAVADEIRA HIDRÁULICA SOBRE ESTEIRA, PESO OPERACIONAL ENTRE 22,00 E 23,50 T, POTÊNCIA NOMINAL 139 HP, COM MARTELO ROMPEDOR HIDRÁULICO 1700 KG - DEPRECIAÇÃO. AF_04/2019</t>
  </si>
  <si>
    <t>ESCAVADEIRA HIDRÁULICA SOBRE ESTEIRA, PESO OPERACIONAL ENTRE 22,00 E 23,50 T, POTÊNCIA NOMINAL 139 HP, COM MARTELO ROMPEDOR HIDRÁULICO 1700 KG - JUROS. AF_04/2019</t>
  </si>
  <si>
    <t>ESCAVADEIRA HIDRÁULICA SOBRE ESTEIRA, PESO OPERACIONAL ENTRE 22,00 E 23,50 T, POTÊNCIA NOMINAL 139 HP, COM MARTELO ROMPEDOR HIDRÁULICO 1700 KG - MANUTENÇÃO. AF_04/2019</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</si>
  <si>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</si>
  <si>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</si>
  <si>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</si>
  <si>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MANUTENÇÃO. AF_08/2015</t>
  </si>
  <si>
    <t>ESPARGIDOR DE ASFALTO PRESSURIZADO, TANQUE 6 M3 COM ISOLAÇÃO TÉRMICA, AQUECIDO COM 2 MAÇARICOS, COM BARRA ESPARGIDORA 3,60 M, MONTADO SOBRE CAMINHÃO TOCO, PBT 14.300 KG, POTÊNCIA 185 CV - MATERIAIS NA OPERAÇÃO. AF_05/2023</t>
  </si>
  <si>
    <t>ESTABILIZADOR DE LINHA E PRESSÃO, CAPACIDADE DE 120 BAR, COM MANÔMETRO DE LEITURA, REGISTRO DE 1 COM RETORNO E LINHA - DEPRECIAÇÃO. AF_05/2023</t>
  </si>
  <si>
    <t>ESTABILIZADOR DE LINHA E PRESSÃO, CAPACIDADE DE 120 BAR, COM MANÔMETRO DE LEITURA, REGISTRO DE 1 COM RETORNO E LINHA - JUROS. AF_05/2023</t>
  </si>
  <si>
    <t>ESTABILIZADOR DE LINHA E PRESSÃO, CAPACIDADE DE 120 BAR, COM MANÔMETRO DE LEITURA, REGISTRO DE 1 COM RETORNO E LINHA - MANUTENÇÃO. AF_05/2023</t>
  </si>
  <si>
    <t>FURADEIRA ELETROMAGNÉTICA, VELOCIDADE (SEM CARGA/ COM CARGA) 450/ 270 RPM, ESPESSURA MÁXIMA DA CHAPA A SER FURADA 50 MM, PORÇA DE ADESÃO MAGNÉTICA 17000 N, POTÊNCIA 1100 W, ALIMENTÇÃO 220 - 60 HZ, MONOFÁSICA - DEPRECIAÇÃO. AF_08/2019</t>
  </si>
  <si>
    <t>FURADEIRA ELETROMAGNÉTICA, VELOCIDADE (SEM CARGA/ COM CARGA) 450/ 270 RPM, ESPESSURA MÁXIMA DA CHAPA A SER FURADA 50 MM, PORÇA DE ADESÃO MAGNÉTICA 17000 N, POTÊNCIA 1100 W, ALIMENTÇÃO 220 - 60 HZ, MONOFÁSICA - JUROS. AF_08/2019</t>
  </si>
  <si>
    <t>FURADEIRA ELETROMAGNÉTICA, VELOCIDADE (SEM CARGA/ COM CARGA) 450/ 270 RPM, ESPESSURA MÁXIMA DA CHAPA A SER FURADA 50 MM, PORÇA DE ADESÃO MAGNÉTICA 17000 N, POTÊNCIA 1100 W, ALIMENTÇÃO 220 - 60 HZ, MONOFÁSICA - MANUTENÇÃO. AF_08/2019</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</si>
  <si>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</si>
  <si>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</si>
  <si>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</si>
  <si>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</si>
  <si>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</si>
  <si>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</si>
  <si>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</si>
  <si>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GRUA ASCENCIONAL, LANÇA DE 42 M, CAPACIDADE DE 1,5 T A 30 M, ALTURA ATÉ 39 M DEPRECIAÇÃO. AF_05/2023</t>
  </si>
  <si>
    <t>GRUPO GERADOR DIESEL, COM CARENAGEM, POTÊNCIA STANDART ENTRE 400 E 460 KVA, VELOCIDADE DE 1800 RPM, FREQUÊNCIA DE 60 HZ - DEPRECIAÇÃO. AF_05/2023</t>
  </si>
  <si>
    <t>GRUPO GERADOR DIESEL, COM CARENAGEM, POTÊNCIA STANDART ENTRE 400 E 460 KVA, VELOCIDADE DE 1800 RPM, FREQUÊNCIA DE 60 HZ - JUROS. AF_05/2023</t>
  </si>
  <si>
    <t>GRUPO GERADOR DIESEL, COM CARENAGEM, POTÊNCIA STANDART ENTRE 400 E 460 KVA, VELOCIDADE DE 1800 RPM, FREQUÊNCIA DE 60 HZ - MANUTENÇÃO. AF_05/2023</t>
  </si>
  <si>
    <t>GUINDASTE DERRICK, LANÇA DE *20* M, CARGA MÁXIMA 10T, POTÊNCIA 45 KW - DEPRECIAÇÃO. AF_01/2024</t>
  </si>
  <si>
    <t>GUINDASTE DERRICK, LANÇA DE *20* M, CARGA MÁXIMA 10T, POTÊNCIA 45 KW - JUROS. AF_01/2024</t>
  </si>
  <si>
    <t>GUINDASTE DERRICK, LANÇA DE *20* M, CARGA MÁXIMA 10T, POTÊNCIA 45 KW - MANUTENÇÃO. AF_01/2024</t>
  </si>
  <si>
    <t>GUINDASTE HIDRAULICO AUTOPROPELIDO, COM LANÇA TRELIÇADA 40 M, CAPACIDADE MÁXIMA 75 T, EQUIPADO COM CLAMSHELL - DEPRECIAÇÃO. AF_04/2019</t>
  </si>
  <si>
    <t>GUINDASTE HIDRAULICO AUTOPROPELIDO, COM LANÇA TRELIÇADA 40 M, CAPACIDADE MÁXIMA 75 T, EQUIPADO COM CLAMSHELL - JUROS. AF_04/2019</t>
  </si>
  <si>
    <t>GUINDASTE HIDRAULICO AUTOPROPELIDO, COM LANÇA TRELIÇADA 40 M, CAPACIDADE MÁXIMA 75 T, EQUIPADO COM CLAMSHELL - MANUTENÇÃO. AF_04/2019</t>
  </si>
  <si>
    <t>GUINDASTE HIDRÁULICO AUTOPROPELIDO, COM LANÇA TRELICADA 41 M, CAPACIDADE MÁXIMA DE ELEVAÇÃO 43 T, POTÊNCIA 230 KW, EQUIPADO COM CAÇAMBA DE ARRASTO (DRAGLINE) DE 0,76 M3 - DEPRECIAÇÃO. AF_06/2023</t>
  </si>
  <si>
    <t>GUINDASTE HIDRÁULICO AUTOPROPELIDO, COM LANÇA TRELICADA 41 M, CAPACIDADE MÁXIMA DE ELEVAÇÃO 43 T, POTÊNCIA 230 KW, EQUIPADO COM CAÇAMBA DE ARRASTO (DRAGLINE) DE 0,76 M3 - JUROS. AF_06/2023</t>
  </si>
  <si>
    <t>GUINDASTE HIDRÁULICO AUTOPROPELIDO, COM LANÇA TRELICADA 41 M, CAPACIDADE MÁXIMA DE ELEVAÇÃO 43 T, POTÊNCIA 230 KW, EQUIPADO COM CAÇAMBA DE ARRASTO (DRAGLINE) DE 0,76 M3 - MANUTENÇÃO. AF_06/2023</t>
  </si>
  <si>
    <t>GUINDASTE HIDRÁULICO RODOVIÁRIO, LANCA TELESCÓPICA DE *50+20* M, CAPACIDADE MÁXIMA DE 90T, 4 EIXOS, POTÊNCIA 330 KW, MOTOR DIESEL - DEPRECIAÇÃO. AF_01/2024</t>
  </si>
  <si>
    <t>GUINDASTE HIDRÁULICO RODOVIÁRIO, LANCA TELESCÓPICA DE *50+20* M, CAPACIDADE MÁXIMA DE 90T, 4 EIXOS, POTÊNCIA 330 KW, MOTOR DIESEL - JUROS. AF_01/2024</t>
  </si>
  <si>
    <t>GUINDASTE HIDRÁULICO RODOVIÁRIO, LANCA TELESCÓPICA DE *50+20* M, CAPACIDADE MÁXIMA DE 90T, 4 EIXOS, POTÊNCIA 330 KW, MOTOR DIESEL - MANUTENÇÃO. AF_01/2024</t>
  </si>
  <si>
    <t>GUINDASTE SOBRE ESTEIRAS, COM LANÇA TRELIÇADA 40 M, CAPACIDADE MÁXIMA 75 T - DEPRECIAÇÃO. AF_04/2019</t>
  </si>
  <si>
    <t>GUINDASTE SOBRE ESTEIRAS, COM LANÇA TRELIÇADA 40 M, CAPACIDADE MÁXIMA 75 T - JUROS. AF_04/2019</t>
  </si>
  <si>
    <t>GUINDASTE SOBRE ESTEIRAS, COM LANÇA TRELIÇADA 40 M, CAPACIDADE MÁXIMA 75 T - MANUTENÇÃO. AF_04/2019</t>
  </si>
  <si>
    <t>GUINDASTE SOBRE ESTEIRAS, COM LANÇA TRELIÇADA 40 M, CAPACIDADE MÁXIMA 75 T, EQUIPADO COM CLAMSHELL - DEPRECIAÇÃO. AF_04/2019</t>
  </si>
  <si>
    <t>GUINDASTE SOBRE ESTEIRAS, COM LANÇA TRELIÇADA 40 M, CAPACIDADE MÁXIMA 75 T, EQUIPADO COM CLAMSHELL - JUROS. AF_04/2019</t>
  </si>
  <si>
    <t>GUINDASTE SOBRE ESTEIRAS, COM LANÇA TRELIÇADA 40 M, CAPACIDADE MÁXIMA 75 T, EQUIPADO COM CLAMSHELL - MANUTENÇÃO. AF_04/2019</t>
  </si>
  <si>
    <t>GUINDAUTO HIDRÁULICO, CAPACIDADE MÁXIMA DE CARGA 6200 KG, MOMENTO MÁXIMO DE CARGA 11,7 TM, ALCANCE MÁXIMO HORIZONTAL 9,70 M, INCLUSIVE CAMINHÃO TOCO PBT 16.000 KG, POTÊNCIA DE 189 CV E CESTA AÉREA COM ISOLAMENTO CLASSE C - DEPRECIAÇÃO. AF_01/2025</t>
  </si>
  <si>
    <t>GUINDAUTO HIDRÁULICO, CAPACIDADE MÁXIMA DE CARGA 6200 KG, MOMENTO MÁXIMO DE CARGA 11,7 TM, ALCANCE MÁXIMO HORIZONTAL 9,70 M, INCLUSIVE CAMINHÃO TOCO PBT 16.000 KG, POTÊNCIA DE 189 CV E CESTA AÉREA COM ISOLAMENTO CLASSE C - IMPOSTOS E SEGUROS. AF_01/2025</t>
  </si>
  <si>
    <t>GUINDAUTO HIDRÁULICO, CAPACIDADE MÁXIMA DE CARGA 6200 KG, MOMENTO MÁXIMO DE CARGA 11,7 TM, ALCANCE MÁXIMO HORIZONTAL 9,70 M, INCLUSIVE CAMINHÃO TOCO PBT 16.000 KG, POTÊNCIA DE 189 CV E CESTA AÉREA COM ISOLAMENTO CLASSE C - JUROS. AF_01/2025</t>
  </si>
  <si>
    <t>GUINDAUTO HIDRÁULICO, CAPACIDADE MÁXIMA DE CARGA 6200 KG, MOMENTO MÁXIMO DE CARGA 11,7 TM, ALCANCE MÁXIMO HORIZONTAL 9,70 M, INCLUSIVE CAMINHÃO TOCO PBT 16.000 KG, POTÊNCIA DE 189 CV E CESTA AÉREA COM ISOLAMENTO CLASSE C - MANUTENÇÃO. AF_01/2025</t>
  </si>
  <si>
    <t>GUINDAUTO HIDRÁULICO, CAPACIDADE MÁXIMA DE CARGA 6200 KG, MOMENTO MÁXIMO DE CARGA 11,7 TM, ALCANCE MÁXIMO HORIZONTAL 9,70 M, INCLUSIVE CAMINHÃO TOCO PBT 16.000 KG, POTÊNCIA DE 189 CV E CESTA AÉREA COM ISOLAMENTO CLASSE C - MATERIAIS NA OPERAÇÃO. AF_01/2025</t>
  </si>
  <si>
    <t>LIXADEIRA DE PAREDE, COM LED, POTÊNCIA 750 W, FREQUÊNCIA 60 HZ, VELOCIDADE 1000 A 2100 RPM, DIÂMETRO DA LIXA 225 MM - DEPRECIAÇÃO. AF_12/2022</t>
  </si>
  <si>
    <t>LIXADEIRA DE PAREDE, COM LED, POTÊNCIA 750 W, FREQUÊNCIA 60 HZ, VELOCIDADE 1000 A 2100 RPM, DIÂMETRO DA LIXA 225 MM - JUROS. AF_12/2022</t>
  </si>
  <si>
    <t>LIXADEIRA DE PAREDE, COM LED, POTÊNCIA 750 W, FREQUÊNCIA 60 HZ, VELOCIDADE 1000 A 2100 RPM, DIÂMETRO DA LIXA 225 MM - MANUTENÇÃO. AF_12/2022</t>
  </si>
  <si>
    <t>MARTELETE PERFURADOR/ ROMPEDOR ELÉTRICO, POTÊNCIA 800 W, 220 V - DEPRECIAÇÃO. AF_05/2023</t>
  </si>
  <si>
    <t>MARTELETE PERFURADOR/ ROMPEDOR ELÉTRICO, POTÊNCIA 800 W, 220 V - JUROS. AF_05/2023</t>
  </si>
  <si>
    <t>MARTELETE PERFURADOR/ ROMPEDOR ELÉTRICO, POTÊNCIA 800 W, 220 V - MANUTENÇÃO. AF_05/2023</t>
  </si>
  <si>
    <t>MARTELO PERFURADOR PNEUMÁTICO MANUAL, HASTE 19 X 108 MM, *11* KG - DEPRECIAÇÃO. AF_02/2025</t>
  </si>
  <si>
    <t>MARTELO PERFURADOR PNEUMÁTICO MANUAL, HASTE 19 X 108 MM, *11* KG - JUROS. AF_02/2025</t>
  </si>
  <si>
    <t>MARTELO PERFURADOR PNEUMÁTICO MANUAL, HASTE 19 X 108 MM, *11* KG - MANUTENÇÃO. AF_02/2025</t>
  </si>
  <si>
    <t>MINI GUINDASTE ARANHA SOBRE ESTEIRAS E LANCA TELESCÓPICA, CAPACIDADE MÁXIMA DE CARGA 3,0 TON, RAIO MÁXIMO DE TRABALHO 8,25 M, ALTURA DE LANÇA DO SOLO 9,2 M, 55 M DE CABO DE AÇO 8 MM, MOTOR ELÉTRICO 220/380 VOLTS TRIFÁSICO - DEPRECIAÇÃO. AF_03/2022</t>
  </si>
  <si>
    <t>MINI GUINDASTE ARANHA SOBRE ESTEIRAS E LANCA TELESCÓPICA, CAPACIDADE MÁXIMA DE CARGA 3,0 TON, RAIO MÁXIMO DE TRABALHO 8,25 M, ALTURA DE LANÇA DO SOLO 9,2 M, 55 M DE CABO DE AÇO 8 MM, MOTOR ELÉTRICO 220/380 VOLTS TRIFÁSICO - JUROS. AF_03/2022</t>
  </si>
  <si>
    <t>MINI GUINDASTE ARANHA SOBRE ESTEIRAS E LANCA TELESCÓPICA, CAPACIDADE MÁXIMA DE CARGA 3,0 TON, RAIO MÁXIMO DE TRABALHO 8,25 M, ALTURA DE LANÇA DO SOLO 9,2 M, 55 M DE CABO DE AÇO 8 MM, MOTOR ELÉTRICO 220/380 VOLTS TRIFÁSICO - MANUTENÇÃO. AF_03/2022</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</si>
  <si>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</si>
  <si>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</si>
  <si>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</si>
  <si>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</si>
  <si>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MISTURADOR PARA PREPARO DE LAMA ESTABILIZANTE COM CAPACIDADE DE *4000* L, COM BOMBA CENTRÍFUGA 5,5 HP A 23,07 HP, PARA SISTEMA DE FURO DIRECIONAL - DEPRECIAÇÃO. AF_05/2023</t>
  </si>
  <si>
    <t>MISTURADOR PARA PREPARO DE LAMA ESTABILIZANTE COM CAPACIDADE DE *4000* L, COM BOMBA CENTRÍFUGA 5,5 HP A 23,07 HP, PARA SISTEMA DE FURO DIRECIONAL - JUROS. AF_05/2023</t>
  </si>
  <si>
    <t>MISTURADOR PARA PREPARO DE LAMA ESTABILIZANTE COM CAPACIDADE DE *4000* L, COM BOMBA CENTRÍFUGA 5,5 HP A 23,07 HP, PARA SISTEMA DE FURO DIRECIONAL - MANUTENÇÃO. AF_05/2023</t>
  </si>
  <si>
    <t>MÁQUINA DEMARCADORA DE FAIXA DE TRÁFEGO À FRIO, TRAÇÃO MANUAL, 4 CV, PRESSÃO MAX 3300 PSI, TANQUE 20 L - DEPRECIAÇÃO. AF_06/2021</t>
  </si>
  <si>
    <t>MÁQUINA DEMARCADORA DE FAIXA DE TRÁFEGO À FRIO, TRAÇÃO MANUAL, 4 CV, PRESSÃO MAX 3300 PSI, TANQUE 20 L - JUROS. AF_06/2021</t>
  </si>
  <si>
    <t>MÁQUINA DEMARCADORA DE FAIXA DE TRÁFEGO À FRIO, TRAÇÃO MANUAL, 4 CV, PRESSÃO MAX 3300 PSI, TANQUE 20 L - MANUTENÇÃO. AF_06/2021</t>
  </si>
  <si>
    <t>MÁQUINA FORMER DOBRAS DIVERSAS: 220V/380V TRIFÁSICO OU MONOFÁSICO, CAPACIDADE 0,5-1,27MM, MOTOR 2CV - DEPRECIAÇÃO. AF_05/2023</t>
  </si>
  <si>
    <t>MÁQUINA FORMER DOBRAS DIVERSAS: 220V/380V TRIFÁSICO OU MONOFÁSICO, CAPACIDADE 0,5-1,27MM, MOTOR 2CV - JUROS. AF_05/2023</t>
  </si>
  <si>
    <t>MÁQUINA FORMER DOBRAS DIVERSAS: 220V/380V TRIFÁSICO OU MONOFÁSICO, CAPACIDADE 0,5-1,27MM, MOTOR 2CV - MANUTENÇÃO. AF_05/2023</t>
  </si>
  <si>
    <t>MÁQUINA JATO DE PRESSAO PORTÁTIL, CAMARA DE 1 SAIDA, CAPACIDADE 280 L, DIAMETRO 670 MM, BICO DE JATO CURTO VENTURI DE 5/16", MANGUEIRA DE 1" COM COMPRESSOR DE AR REBOCÁVEL 189 PCM E MOTOR DIESEL 63 CV - DEPRECIAÇÃO. AF_05/2023</t>
  </si>
  <si>
    <t>MÁQUINA JATO DE PRESSAO PORTÁTIL, CAMARA DE 1 SAIDA, CAPACIDADE 280 L, DIAMETRO 670 MM, BICO DE JATO CURTO VENTURI DE 5/16", MANGUEIRA DE 1" COM COMPRESSOR DE AR REBOCÁVEL 189 PCM E MOTOR DIESEL 63 CV - JUROS. AF_05/2023</t>
  </si>
  <si>
    <t>MÁQUINA JATO DE PRESSAO PORTÁTIL, CAMARA DE 1 SAIDA, CAPACIDADE 280 L, DIAMETRO 670 MM, BICO DE JATO CURTO VENTURI DE 5/16", MANGUEIRA DE 1" COM COMPRESSOR DE AR REBOCÁVEL 189 PCM E MOTOR DIESEL 63 CV - MANUTENÇÃO. AF_05/2023</t>
  </si>
  <si>
    <t>MÁQUINA JATO DE PRESSAO PORTÁTIL, CAMARA DE 1 SAIDA, CAPACIDADE 280 L, DIAMETRO 670 MM, BICO DE JATO CURTO VENTURI DE 5/16", MANGUEIRA DE 1" COM COMPRESSOR DE AR REBOCÁVEL 189 PCM E MOTOR DIESEL 63 CV - MATERIAIS NA OPERAÇÃO. AF_05/2023</t>
  </si>
  <si>
    <t>MÁQUINA METALEIRA UNIVERSAL MODELO IW 110/180 BTD - DEPRECIAÇÃO. AF_05/2023</t>
  </si>
  <si>
    <t>MÁQUINA METALEIRA UNIVERSAL MODELO IW 110/180 BTD - JUROS. AF_05/2023</t>
  </si>
  <si>
    <t>MÁQUINA METALEIRA UNIVERSAL MODELO IW 110/180 BTD - MANUTENÇÃO. AF_05/2023</t>
  </si>
  <si>
    <t>MÁQUINA PARA SOLDA POR ELETROFUSÃO PARA TUBOS DE POLIETILENO DE ALTA DENSIDADE (PEAD) COM DIÂMETRO EXTERNO DE 20 A 1600 MM, POTÊNCIA DE 3500 W - DEPRECIAÇÃO. AF_05/2023</t>
  </si>
  <si>
    <t>MÁQUINA PARA SOLDA POR ELETROFUSÃO PARA TUBOS DE POLIETILENO DE ALTA DENSIDADE (PEAD) COM DIÂMETRO EXTERNO DE 20 A 1600 MM, POTÊNCIA DE 3500 W - JUROS. AF_05/2023</t>
  </si>
  <si>
    <t>MÁQUINA PARA SOLDA POR ELETROFUSÃO PARA TUBOS DE POLIETILENO DE ALTA DENSIDADE (PEAD) COM DIÂMETRO EXTERNO DE 20 A 1600 MM, POTÊNCIA DE 3500 W - MANUTENÇÃO. AF_05/2023</t>
  </si>
  <si>
    <t>MÁQUINA PARA SOLDA POR ELETROFUSÃO PARA TUBOS DE POLIETILENO DE ALTA DENSIDADE (PEAD) COM DIÂMETRO EXTERNO DE 20 A 800 MM, POTÊNCIA ENTRE 2750 E 3000 W - DEPRECIAÇÃO. AF_05/2023</t>
  </si>
  <si>
    <t>MÁQUINA PARA SOLDA POR ELETROFUSÃO PARA TUBOS DE POLIETILENO DE ALTA DENSIDADE (PEAD) COM DIÂMETRO EXTERNO DE 20 A 800 MM, POTÊNCIA ENTRE 2750 E 3000 W - JUROS. AF_05/2023</t>
  </si>
  <si>
    <t>MÁQUINA PARA SOLDA POR ELETROFUSÃO PARA TUBOS DE POLIETILENO DE ALTA DENSIDADE (PEAD) COM DIÂMETRO EXTERNO DE 20 A 800 MM, POTÊNCIA ENTRE 2750 E 3000 W - MANUTENÇÃO. AF_05/2023</t>
  </si>
  <si>
    <t>MÁQUINA PARA SOLDA POR TERMOFUSÃO PARA TUBOS DE POLIETILENO DE ALTA DENSIDADE (PEAD) COM DIÂMETRO EXTERNO DE 315 A 630 MM, POTÊNCIA ENTRE 8000 E 12350 W - DEPRECIAÇÃO. AF_05/2023</t>
  </si>
  <si>
    <t>MÁQUINA PARA SOLDA POR TERMOFUSÃO PARA TUBOS DE POLIETILENO DE ALTA DENSIDADE (PEAD) COM DIÂMETRO EXTERNO DE 315 A 630 MM, POTÊNCIA ENTRE 8000 E 12350 W - JUROS. AF_05/2023</t>
  </si>
  <si>
    <t>MÁQUINA PARA SOLDA POR TERMOFUSÃO PARA TUBOS DE POLIETILENO DE ALTA DENSIDADE (PEAD) COM DIÂMETRO EXTERNO DE 315 A 630 MM, POTÊNCIA ENTRE 8000 E 12350 W - MANUTENÇÃO. AF_05/2023</t>
  </si>
  <si>
    <t>MÁQUINA PARA SOLDA POR TERMOFUSÃO PARA TUBOS DE POLIETILENO DE ALTA DENSIDADE (PEAD) COM DIÂMETRO EXTERNO DE 710 A 1200 MM, POTÊNCIA ENTRE 16000 E 29500 W - DEPRECIAÇÃO. AF_05/2023</t>
  </si>
  <si>
    <t>MÁQUINA PARA SOLDA POR TERMOFUSÃO PARA TUBOS DE POLIETILENO DE ALTA DENSIDADE (PEAD) COM DIÂMETRO EXTERNO DE 710 A 1200 MM, POTÊNCIA ENTRE 16000 E 29500 W - JUROS. AF_05/2023</t>
  </si>
  <si>
    <t>MÁQUINA PARA SOLDA POR TERMOFUSÃO PARA TUBOS DE POLIETILENO DE ALTA DENSIDADE (PEAD) COM DIÂMETRO EXTERNO DE 710 A 1200 MM, POTÊNCIA ENTRE 16000 E 29500 W - MANUTENÇÃO. AF_05/2023</t>
  </si>
  <si>
    <t>MÁQUINA PARA SOLDA POR TERMOFUSÃO PARA TUBOS DE POLIETILENO DE ALTA DENSIDADE (PEAD) COM DIÂMETRO EXTERNO DE 90 A 315 MM, POTÊNCIA ENTRE 2500 E 5350 W - DEPRECIAÇÃO. AF_05/2023</t>
  </si>
  <si>
    <t>MÁQUINA PARA SOLDA POR TERMOFUSÃO PARA TUBOS DE POLIETILENO DE ALTA DENSIDADE (PEAD) COM DIÂMETRO EXTERNO DE 90 A 315 MM, POTÊNCIA ENTRE 2500 E 5350 W - JUROS. AF_05/2023</t>
  </si>
  <si>
    <t>MÁQUINA PARA SOLDA POR TERMOFUSÃO PARA TUBOS DE POLIETILENO DE ALTA DENSIDADE (PEAD) COM DIÂMETRO EXTERNO DE 90 A 315 MM, POTÊNCIA ENTRE 2500 E 5350 W - MANUTENÇÃO. AF_05/2023</t>
  </si>
  <si>
    <t>MÁQUINA SOLDA ARCO COM PISTOLA DE SOLDAGEM PARA STUD BOLT DE 5 MM A 22 MM - DEPRECIAÇÃO. AF_05/2023</t>
  </si>
  <si>
    <t>MÁQUINA SOLDA ARCO COM PISTOLA DE SOLDAGEM PARA STUD BOLT DE 5 MM A 22 MM - JUROS. AF_05/2023</t>
  </si>
  <si>
    <t>MÁQUINA SOLDA ARCO COM PISTOLA DE SOLDAGEM PARA STUD BOLT DE 5 MM A 22 MM - MANUTENÇÃO. AF_05/2023</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</si>
  <si>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</si>
  <si>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</si>
  <si>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</si>
  <si>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</si>
  <si>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</si>
  <si>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</si>
  <si>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</si>
  <si>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</si>
  <si>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</si>
  <si>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</si>
  <si>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</si>
  <si>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</si>
  <si>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</si>
  <si>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</si>
  <si>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</si>
  <si>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</si>
  <si>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</si>
  <si>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</si>
  <si>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PERFURATRIZ PARA FURO DIRECIONAL HORIZONTAL (HDD) COM CAPACIDADE DE 90 KN A 200 KN, POTÊNCIA 100 HP A 160 HP (INCLUSO FERRAMENTAS E LOCALIZADOR - MANUTENÇÃO.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</si>
  <si>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</si>
  <si>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</si>
  <si>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</si>
  <si>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</si>
  <si>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</si>
  <si>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PLATAFORMA ELEVATÓRIA - DEPRECIAÇÃO. AF_04/2019</t>
  </si>
  <si>
    <t>PLATAFORMA ELEVATÓRIA - JUROS. AF_04/2019</t>
  </si>
  <si>
    <t>PLATAFORMA ELEVATÓRIA - MANUTENÇÃO. AF_04/2019</t>
  </si>
  <si>
    <t>PULVERIZADOR DE TINTA ELÉTRICO/MÁQUINA DE PINTURA AIRLESS, VAZÃO 2 L/MIN - DEPRECIAÇÃO. AF_05/2023</t>
  </si>
  <si>
    <t>PULVERIZADOR DE TINTA ELÉTRICO/MÁQUINA DE PINTURA AIRLESS, VAZÃO 2 L/MIN - JUROS. AF_05/2023</t>
  </si>
  <si>
    <t>PULVERIZADOR DE TINTA ELÉTRICO/MÁQUINA DE PINTURA AIRLESS, VAZÃO 2 L/MIN - MANUTENÇÃO. AF_05/2023</t>
  </si>
  <si>
    <t>PÓRTICO ROLANTE MONOVIGA, PERFIL I, 4 PERNAS, CAPACIDADE 5 T - DEPRECIAÇÃO. AF_04/2019</t>
  </si>
  <si>
    <t>PÓRTICO ROLANTE MONOVIGA, PERFIL I, 4 PERNAS, CAPACIDADE 5 T - JUROS. AF_04/2019</t>
  </si>
  <si>
    <t>PÓRTICO ROLANTE MONOVIGA, PERFIL I, 4 PERNAS, CAPACIDADE 5 T - MANUTENÇÃO. AF_04/2019</t>
  </si>
  <si>
    <t>PÓRTICO ROLANTE MONOVIGA, PERFIL I, 4 PERNAS, CAPACIDADE 5 T - MATERIAIS NA OPERAÇÃO. AF_04/2019</t>
  </si>
  <si>
    <t>RETROESCAVADEIRA SOBRE RODAS COM CARREGADEIRA, PESO OPERACIONAL MÍN. 6,674, POTÊNCIA LÍQ 88 HP, COM MARTELO ROMPEDOR HIDRÁULICO ENTRE 275 A 362 KG - DEPRECIAÇÃO. AF_02/2021</t>
  </si>
  <si>
    <t>RETROESCAVADEIRA SOBRE RODAS COM CARREGADEIRA, PESO OPERACIONAL MÍN. 6,674, POTÊNCIA LÍQ 88 HP, COM MARTELO ROMPEDOR HIDRÁULICO ENTRE 275 A 362 KG - JUROS. AF_02/2021</t>
  </si>
  <si>
    <t>RETROESCAVADEIRA SOBRE RODAS COM CARREGADEIRA, PESO OPERACIONAL MÍN. 6,674, POTÊNCIA LÍQ 88 HP, COM MARTELO ROMPEDOR HIDRÁULICO ENTRE 275 A 362 KG - MANUTENÇÃO. AF_02/2021</t>
  </si>
  <si>
    <t>RETROESCAVADEIRA SOBRE RODAS COM CARREGADEIRA, PESO OPERACIONAL MÍN. 6,674, POTÊNCIA LÍQ 88 HP, COM MARTELO ROMPEDOR HIDRÁULICO ENTRE 275 A 362 KG - MATERIAIS NA OPERAÇÃO. AF_02/2021</t>
  </si>
  <si>
    <t>ROLO COMPACTADOR DE PNEUS, ESTÁTICO, PRESSÃO VARIÁVEL, POTÊNCIA 110 HP, PESO SEM/COM LASTRO 10,8/27 T, LARGURA DE ROLAGEM 2,30 M - DEPRECIAÇÃO.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</si>
  <si>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</si>
  <si>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</si>
  <si>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MATERIAIS NA OPERAÇÃO. AF_06/2017</t>
  </si>
  <si>
    <t>SERRA FITA HORIZONTAL, ELÉTRICA, COM CONTROLE HIDRÁULICO, PAINEL DE COMANDO EM 24 V, MOTOR ELÉTRICO 1,5 CV, DIMENSÕES DA FITA 3880 X 27 X 0,9 MM, TRIFÁSICA - DEPRECIAÇÃO. AF_05/2023</t>
  </si>
  <si>
    <t>SERRA FITA HORIZONTAL, ELÉTRICA, COM CONTROLE HIDRÁULICO, PAINEL DE COMANDO EM 24 V, MOTOR ELÉTRICO 1,5 CV, DIMENSÕES DA FITA 3880 X 27 X 0,9 MM, TRIFÁSICA - JUROS. AF_05/2023</t>
  </si>
  <si>
    <t>SERRA FITA HORIZONTAL, ELÉTRICA, COM CONTROLE HIDRÁULICO, PAINEL DE COMANDO EM 24 V, MOTOR ELÉTRICO 1,5 CV, DIMENSÕES DA FITA 3880 X 27 X 0,9 MM, TRIFÁSICA - MANUTENÇÃO. AF_05/2023</t>
  </si>
  <si>
    <t>TARTARUGA DE OXICORTE CG1, MONOFÁSICA, 220 V, FREQUÊNCIA 50 HZ, VELOCIDADE DE CORTE (MM/MIN) 50 A 750, DIÂMETRO MÍNIMO DO COMPASSO MM 200 - DEPRECIAÇÃO. AF_05/2023</t>
  </si>
  <si>
    <t>TARTARUGA DE OXICORTE CG1, MONOFÁSICA, 220 V, FREQUÊNCIA 50 HZ, VELOCIDADE DE CORTE (MM/MIN) 50 A 750, DIÂMETRO MÍNIMO DO COMPASSO MM 200 - JUROS. AF_05/2023</t>
  </si>
  <si>
    <t>TARTARUGA DE OXICORTE CG1, MONOFÁSICA, 220 V, FREQUÊNCIA 50 HZ, VELOCIDADE DE CORTE (MM/MIN) 50 A 750, DIÂMETRO MÍNIMO DO COMPASSO MM 200 - MANUTENÇÃO. AF_05/2023</t>
  </si>
  <si>
    <t>TORRE, COMPOSTA POR GUINCHO MECÂNICO, GUINCHO MANUAL, CABOS DE AÇO, PITEIRA E SOQUETE - DEPRECIAÇÃO. AF_05/2023</t>
  </si>
  <si>
    <t>TORRE, COMPOSTA POR GUINCHO MECÂNICO, GUINCHO MANUAL, CABOS DE AÇO, PITEIRA E SOQUETE - JUROS. AF_05/2023</t>
  </si>
  <si>
    <t>TORRE, COMPOSTA POR GUINCHO MECÂNICO, GUINCHO MANUAL, CABOS DE AÇO, PITEIRA E SOQUETE - MANUTENÇÃO. AF_05/2023</t>
  </si>
  <si>
    <t>TORRE, COMPOSTA POR GUINCHO MECÂNICO, GUINCHO MANUAL, CABOS DE AÇO, PITEIRA E SOQUETE - MATERIAIS NA OPERAÇÃO. AF_05/2023</t>
  </si>
  <si>
    <t>UNIDADE DOSADORA AIRLESS TIPO HOT SPRAY - DEPRECIAÇÃO. AF_05/2023</t>
  </si>
  <si>
    <t>UNIDADE DOSADORA AIRLESS TIPO HOT SPRAY - JUROS. AF_05/2023</t>
  </si>
  <si>
    <t>UNIDADE DOSADORA AIRLESS TIPO HOT SPRAY - MANUTENÇÃO. AF_05/2023</t>
  </si>
  <si>
    <t>VARREDEIRA DE GRAMA SINTÉTICA A GASOLINA, 2,4 CV, 4 TEMPOS - DEPRECIAÇÃO. AF_05/2023</t>
  </si>
  <si>
    <t>VARREDEIRA DE GRAMA SINTÉTICA A GASOLINA, 2,4 CV, 4 TEMPOS - JUROS. AF_05/2023</t>
  </si>
  <si>
    <t>VARREDEIRA DE GRAMA SINTÉTICA A GASOLINA, 2,4 CV, 4 TEMPOS - MANUTENÇÃO. AF_05/2023</t>
  </si>
  <si>
    <t>DRAGAGEM DE MATERIAIS DE 1A CATEGORIA E COMPOSTOS ORGÂNICOS E INORGÂNICOS COM DRAGLINE (CAÇAMBA: 0,76 M3/ 43 T). AF_03/2024</t>
  </si>
  <si>
    <t>DRAGAGEM DE MATERIAIS DE 1A CATEGORIA E COMPOSTOS ORGÂNICOS E INORGÂNICOS COM ESCAVADEIRA HIDRÁULICA DE LONGO ALCANCE (CAÇAMBA: 0,52 M3/155 HP). AF_03/2024</t>
  </si>
  <si>
    <t>CAIXA DE PASSAGEM PARA AR CONDICIONADO - FORNECIMENTO E INSTALAÇÃO. AF_08/2022</t>
  </si>
  <si>
    <t>DRENO EM MURO DE CONTENÇÃO, EXECUTADO NO PÉ DO MURO, COM TUBO DE PEAD CORRUGADO FLEXÍVEL PERFURADO, ENVOLVIDO COM GEOCOMPOSTO DRENANTE. AF_07/2021</t>
  </si>
  <si>
    <t>GEOCOMPOSTO DRENANTE, INSTALADO EM MURO DE CONTENÇÃO - EXCLUSIVE DRENO NO PÉ DO MURO. AF_07/2021</t>
  </si>
  <si>
    <t>JUNÇÃO DUPLA DE PVC, SÉRIE NORMAL, PARA ESGOTO PREDIAL, DN 100 X 100 X 100 MM, INSTALADA EM DRENO - FORNECIMENTO E INSTALAÇÃO. AF_07/2021</t>
  </si>
  <si>
    <t>LUVA DE PEAD, DN 100 MM, INSTALADA EM DRENO - FORNECIMENTO E INSTALAÇÃO. AF_07/2021</t>
  </si>
  <si>
    <t>LUVA DE PVC, SÉRIE NORMAL, PARA ESGOTO PREDIAL, DN 100 MM, INSTALADA EM DRENO - FORNECIMENTO E INSTALAÇÃO. AF_07/2021</t>
  </si>
  <si>
    <t>FABRICAÇÃO DE CURVA, REDUÇÃO OU TÊ PARA DUTO PARA AR CONDICIONADO EM CHAPA GALVANIZADA BITOLA 22. AF_03/2024</t>
  </si>
  <si>
    <t>FABRICAÇÃO DE CURVA, REDUÇÃO OU TÊ PARA DUTO PARA AR CONDICIONADO EM CHAPA GALVANIZADA BITOLA 24. AF_03/2024</t>
  </si>
  <si>
    <t>FABRICAÇÃO DE CURVA, REDUÇÃO OU TÊ PARA DUTO PARA AR CONDICIONADO EM CHAPA GALVANIZADA BITOLA 26. AF_03/2024</t>
  </si>
  <si>
    <t>FABRICAÇÃO DE DUTO RETANGULAR PARA AR CONDICIONADO (TRECHO RETO) EM CHAPA GALVANIZADA BITOLA 22. AF_03/2024</t>
  </si>
  <si>
    <t>FABRICAÇÃO DE DUTO RETANGULAR PARA AR CONDICIONADO (TRECHO RETO) EM CHAPA GALVANIZADA BITOLA 24. AF_03/2024</t>
  </si>
  <si>
    <t>FABRICAÇÃO DE DUTO RETANGULAR PARA AR CONDICIONADO (TRECHO RETO) EM CHAPA GALVANIZADA BITOLA 26. AF_03/2024</t>
  </si>
  <si>
    <t>FABRICAÇÃO DE DUTO RETANGULAR PARA AR CONDICIONADO EM PAINEL PRÉ-ISOLADO. AF_03/2024</t>
  </si>
  <si>
    <t>INSTALAÇÃO DE COLARINHO DE AÇO GALVANIZADO DN 109 MM (4") PARA DUTO FLEXÍVEL CIRCULAR PARA AR CONDICIONADO. AF_03/2024</t>
  </si>
  <si>
    <t>INSTALAÇÃO DE COLARINHO DE AÇO GALVANIZADO DN 131 MM (5") PARA DUTO FLEXÍVEL CIRCULAR PARA AR CONDICIONADO. AF_03/2024</t>
  </si>
  <si>
    <t>INSTALAÇÃO DE COLARINHO DE AÇO GALVANIZADO DN 161 MM (6") PARA DUTO FLEXÍVEL CIRCULAR PARA AR CONDICIONADO. AF_03/2024</t>
  </si>
  <si>
    <t>INSTALAÇÃO DE COLARINHO DE AÇO GALVANIZADO DN 185 MM (7") PARA DUTO FLEXÍVEL CIRCULAR PARA AR CONDICIONADO. AF_03/2024</t>
  </si>
  <si>
    <t>INSTALAÇÃO DE COLARINHO DE AÇO GALVANIZADO DN 209 MM (8") PARA DUTO FLEXÍVEL CIRCULAR PARA AR CONDICIONADO. AF_03/2024</t>
  </si>
  <si>
    <t>INSTALAÇÃO DE COLARINHO DE AÇO GALVANIZADO DN 263 MM (10") PARA DUTO FLEXÍVEL CIRCULAR PARA AR CONDICIONADO. AF_03/2024</t>
  </si>
  <si>
    <t>INSTALAÇÃO DE COLARINHO DE AÇO GALVANIZADO DN 314 MM (12") PARA DUTO FLEXÍVEL CIRCULAR PARA AR CONDICIONADO. AF_03/2024</t>
  </si>
  <si>
    <t>INSTALAÇÃO DE COLARINHO DE AÇO GALVANIZADO DN 364 MM (14") PARA DUTO FLEXÍVEL CIRCULAR PARA AR CONDICIONADO. AF_03/2024</t>
  </si>
  <si>
    <t>INSTALAÇÃO DE CURVA, REDUÇÃO OU TÊ DE DUTO PARA AR CONDICIONADO EM CHAPA GALVANIZADA BITOLA 22 - COM ISOLAMENTO DE MANTA FIXADA NA CHAPA COM CLAVO, INCLUSO FABRICAÇÃO. AF_03/2024</t>
  </si>
  <si>
    <t>INSTALAÇÃO DE CURVA, REDUÇÃO OU TÊ DE DUTO PARA AR CONDICIONADO EM CHAPA GALVANIZADA BITOLA 22 - COM ISOLAMENTO DE MANTA FIXADA NA CHAPA COM FITA PLÁSTICA, INCLUSO FABRICAÇÃO. AF_03/2024</t>
  </si>
  <si>
    <t>INSTALAÇÃO DE CURVA, REDUÇÃO OU TÊ DE DUTO PARA AR CONDICIONADO EM CHAPA GALVANIZADA BITOLA 24 - COM ISOLAMENTO DE MANTA FIXADA NA CHAPA COM CLAVO, INCLUSO FABRICAÇÃO. AF_03/2024</t>
  </si>
  <si>
    <t>INSTALAÇÃO DE CURVA, REDUÇÃO OU TÊ DE DUTO PARA AR CONDICIONADO EM CHAPA GALVANIZADA BITOLA 24 - COM ISOLAMENTO DE MANTA FIXADA NA CHAPA COM FITA PLÁSTICA, INCLUSO FABRICAÇÃO. AF_03/2024</t>
  </si>
  <si>
    <t>INSTALAÇÃO DE CURVA, REDUÇÃO OU TÊ DE DUTO PARA AR CONDICIONADO EM CHAPA GALVANIZADA BITOLA 26 - COM ISOLAMENTO DE MANTA FIXADA NA CHAPA COM CLAVO, INCLUSO FABRICAÇÃO. AF_03/2024</t>
  </si>
  <si>
    <t>INSTALAÇÃO DE CURVA, REDUÇÃO OU TÊ DE DUTO PARA AR CONDICIONADO EM CHAPA GALVANIZADA BITOLA 26 - COM ISOLAMENTO DE MANTA FIXADA NA CHAPA COM FITA PLÁSTICA, INCLUSO FABRICAÇÃO. AF_03/2024</t>
  </si>
  <si>
    <t>INSTALAÇÃO DE CURVA, REDUÇÃO OU TÊ PARA DUTO PARA AR CONDICIONADO EM CHAPA GALVANIZADA BITOLA 22 - COM ISOLAMENTO DE MANTA COLADA NA CHAPA, INCLUSO FABRICAÇÃO. AF_03/2024</t>
  </si>
  <si>
    <t>INSTALAÇÃO DE CURVA, REDUÇÃO OU TÊ PARA DUTO PARA AR CONDICIONADO EM CHAPA GALVANIZADA BITOLA 22 - SEM ISOLAMENTO, INCLUSO FABRICAÇÃO. AF_03/2024</t>
  </si>
  <si>
    <t>INSTALAÇÃO DE CURVA, REDUÇÃO OU TÊ PARA DUTO PARA AR CONDICIONADO EM CHAPA GALVANIZADA BITOLA 24 - COM ISOLAMENTO DE MANTA COLADA NA CHAPA, INCLUSO FABRICAÇÃO. AF_03/2024</t>
  </si>
  <si>
    <t>INSTALAÇÃO DE CURVA, REDUÇÃO OU TÊ PARA DUTO PARA AR CONDICIONADO EM CHAPA GALVANIZADA BITOLA 24 - SEM ISOLAMENTO, INCLUSO FABRICAÇÃO. AF_03/2024</t>
  </si>
  <si>
    <t>INSTALAÇÃO DE CURVA, REDUÇÃO OU TÊ PARA DUTO PARA AR CONDICIONADO EM CHAPA GALVANIZADA BITOLA 26 - COM ISOLAMENTO DE MANTA COLADA NA CHAPA, INCLUSO FABRICAÇÃO. AF_03/2024</t>
  </si>
  <si>
    <t>INSTALAÇÃO DE CURVA, REDUÇÃO OU TÊ PARA DUTO PARA AR CONDICIONADO EM CHAPA GALVANIZADA BITOLA 26 - SEM ISOLAMENTO, INCLUSO FABRICAÇÃO. AF_03/2024</t>
  </si>
  <si>
    <t>INSTALAÇÃO DE DUTO FLEXÍVEL CIRCULAR PARA AR CONDICIONADO EM ALUMÍNIO ISOLADO - DN 109 MM (4"). AF_03/2024</t>
  </si>
  <si>
    <t>INSTALAÇÃO DE DUTO FLEXÍVEL CIRCULAR PARA AR CONDICIONADO EM ALUMÍNIO ISOLADO - DN 131 MM (5"). AF_03/2024</t>
  </si>
  <si>
    <t>INSTALAÇÃO DE DUTO FLEXÍVEL CIRCULAR PARA AR CONDICIONADO EM ALUMÍNIO ISOLADO - DN 161 MM (6"). AF_03/2024</t>
  </si>
  <si>
    <t>INSTALAÇÃO DE DUTO FLEXÍVEL CIRCULAR PARA AR CONDICIONADO EM ALUMÍNIO ISOLADO - DN 185 MM (7"). AF_03/2024</t>
  </si>
  <si>
    <t>INSTALAÇÃO DE DUTO FLEXÍVEL CIRCULAR PARA AR CONDICIONADO EM ALUMÍNIO ISOLADO - DN 209 MM (8"). AF_03/2024</t>
  </si>
  <si>
    <t>INSTALAÇÃO DE DUTO FLEXÍVEL CIRCULAR PARA AR CONDICIONADO EM ALUMÍNIO ISOLADO - DN 263 MM (10"). AF_03/2024</t>
  </si>
  <si>
    <t>INSTALAÇÃO DE DUTO FLEXÍVEL CIRCULAR PARA AR CONDICIONADO EM ALUMÍNIO ISOLADO - DN 314 MM (12"). AF_03/2024</t>
  </si>
  <si>
    <t>INSTALAÇÃO DE DUTO FLEXÍVEL CIRCULAR PARA AR CONDICIONADO EM ALUMÍNIO ISOLADO - DN 364 MM (14"). AF_03/2024</t>
  </si>
  <si>
    <t>INSTALAÇÃO DE DUTO RETANGULAR PARA AR CONDICIONADO (TRECHO RETO) EM CHAPA GALVANIZADA BITOLA 22 - COM ISOLAMENTO DE MANTA COLADA NA CHAPA, INCLUSO FABRICAÇÃO. AF_03/2024</t>
  </si>
  <si>
    <t>INSTALAÇÃO DE DUTO RETANGULAR PARA AR CONDICIONADO (TRECHO RETO) EM CHAPA GALVANIZADA BITOLA 22 - COM ISOLAMENTO DE MANTA FIXADA NA CHAPA COM CLAVO, INCLUSO FABRICAÇÃO. AF_03/2024</t>
  </si>
  <si>
    <t>INSTALAÇÃO DE DUTO RETANGULAR PARA AR CONDICIONADO (TRECHO RETO) EM CHAPA GALVANIZADA BITOLA 22 - COM ISOLAMENTO DE MANTA FIXADA NA CHAPA COM FITA PLÁSTICA, INCLUSO FABRICAÇÃO. AF_03/2024</t>
  </si>
  <si>
    <t>INSTALAÇÃO DE DUTO RETANGULAR PARA AR CONDICIONADO (TRECHO RETO) EM CHAPA GALVANIZADA BITOLA 22 - SEM ISOLAMENTO, INCLUSO FABRICAÇÃO. AF_03/2024</t>
  </si>
  <si>
    <t>INSTALAÇÃO DE DUTO RETANGULAR PARA AR CONDICIONADO (TRECHO RETO) EM CHAPA GALVANIZADA BITOLA 24 - COM ISOLAMENTO DE MANTA COLADA NA CHAPA, INCLUSO FABRICAÇÃO. AF_03/2024</t>
  </si>
  <si>
    <t>INSTALAÇÃO DE DUTO RETANGULAR PARA AR CONDICIONADO (TRECHO RETO) EM CHAPA GALVANIZADA BITOLA 24 - COM ISOLAMENTO DE MANTA FIXADA NA CHAPA COM CLAVO, INCLUSO FABRICAÇÃO. AF_03/2024</t>
  </si>
  <si>
    <t>INSTALAÇÃO DE DUTO RETANGULAR PARA AR CONDICIONADO (TRECHO RETO) EM CHAPA GALVANIZADA BITOLA 24 - COM ISOLAMENTO DE MANTA FIXADA NA CHAPA COM FITA PLÁSTICA, INCLUSO FABRICAÇÃO. AF_03/2024</t>
  </si>
  <si>
    <t>INSTALAÇÃO DE DUTO RETANGULAR PARA AR CONDICIONADO (TRECHO RETO) EM CHAPA GALVANIZADA BITOLA 24 - SEM ISOLAMENTO, INCLUSO FABRICAÇÃO. AF_03/2024</t>
  </si>
  <si>
    <t>INSTALAÇÃO DE DUTO RETANGULAR PARA AR CONDICIONADO (TRECHO RETO) EM CHAPA GALVANIZADA BITOLA 26 - COM ISOLAMENTO DE MANTA COLADA NA CHAPA, INCLUSO FABRICAÇÃO. AF_03/2024</t>
  </si>
  <si>
    <t>INSTALAÇÃO DE DUTO RETANGULAR PARA AR CONDICIONADO (TRECHO RETO) EM CHAPA GALVANIZADA BITOLA 26 - COM ISOLAMENTO DE MANTA FIXADA NA CHAPA COM CLAVO, INCLUSO FABRICAÇÃO. AF_03/2024</t>
  </si>
  <si>
    <t>INSTALAÇÃO DE DUTO RETANGULAR PARA AR CONDICIONADO (TRECHO RETO) EM CHAPA GALVANIZADA BITOLA 26 - COM ISOLAMENTO DE MANTA FIXADA NA CHAPA COM FITA PLÁSTICA, INCLUSO FABRICAÇÃO. AF_03/2024</t>
  </si>
  <si>
    <t>INSTALAÇÃO DE DUTO RETANGULAR PARA AR CONDICIONADO (TRECHO RETO) EM CHAPA GALVANIZADA BITOLA 26 - SEM ISOLAMENTO, INCLUSO FABRICAÇÃO. AF_03/2024</t>
  </si>
  <si>
    <t>INSTALAÇÃO DE DUTO RETANGULAR PARA AR CONDICIONADO EM PAINEL PRÉ-ISOLADO, INCLUSO FABRICAÇÃO. AF_03/2024</t>
  </si>
  <si>
    <t>COTOVELO HORIZONTAL 90º PARA ELETROCALHA, LISA OU PERFURADA EM AÇO GALVANIZADO, LARGURA DE 100MM E ALTURA DE 50MM - FORNECIMENTO E INSTALAÇÃO. AF_04/2023</t>
  </si>
  <si>
    <t>COTOVELO HORIZONTAL 90º PARA ELETROCALHA, LISA OU PERFURADA EM AÇO GALVANIZADO, LARGURA DE 50MM E ALTURA DE 50MM - FORNECIMENTO E INSTALAÇÃO. AF_04/2023</t>
  </si>
  <si>
    <t>COTOVELO HORIZONTAL 90º PARA ELETROCALHA, LISA OU PERFURADA EM AÇO GALVANIZADO, LARGURA DE 75MM E ALTURA DE 50MM - FORNECIMENTO E INSTALAÇÃO. AF_04/2023</t>
  </si>
  <si>
    <t>COTOVELO HORIZONTAL 90º, PARA ELETROCALHA, LISA OU PERFURADA EM AÇO GALVANIZADO, LARGURA DE 125MM E ALTURA DE 50MM - FORNECIMENTO E INSTALAÇÃO. AF_04/2023</t>
  </si>
  <si>
    <t>COTOVELO HORIZONTAL 90º, PARA ELETROCALHA, LISA OU PERFURADA EM AÇO GALVANIZADO, LARGURA DE 150MM E ALTURA DE 50MM - FORNECIMENTO E INSTALAÇÃO. AF_04/2023</t>
  </si>
  <si>
    <t>COTOVELO HORIZONTAL 90º, PARA ELETROCALHA, LISA OU PERFURADA EM AÇO GALVANIZADO, LARGURA DE 200MM E ALTURA DE 50MM - FORNECIMENTO E INSTALAÇÃO. AF_04/2023</t>
  </si>
  <si>
    <t>COTOVELO HORIZONTAL 90º, PARA ELETROCALHA, LISA OU PERFURADA EM AÇO GALVANIZADO, LARGURA DE 250MM E ALTURA DE 50MM - FORNECIMENTO E INSTALAÇÃO. AF_04/2023</t>
  </si>
  <si>
    <t>COTOVELO HORIZONTAL 90º, PARA ELETROCALHA, LISA OU PERFURADA EM AÇO GALVANIZADO, LARGURA DE 300MM E ALTURA DE 50MM - FORNECIMENTO E INSTALAÇÃO. AF_04/2023</t>
  </si>
  <si>
    <t>COTOVELO HORIZONTAL 90º, PARA ELETROCALHA, LISA OU PERFURADA EM AÇO GALVANIZADO, LARGURA DE 400MM E ALTURA DE 50MM - FORNECIMENTO E INSTALAÇÃO. AF_04/2023</t>
  </si>
  <si>
    <t>COTOVELO HORIZONTAL 90º, PARA ELETROCALHA, LISA OU PERFURADA EM AÇO GALVANIZADO, LARGURA DE 500MM E ALTURA DE 50MM - FORNECIMENTO E INSTALAÇÃO. AF_04/2023</t>
  </si>
  <si>
    <t>COTOVELO HORIZONTAL 90º, PARA ELETROCALHA, LISA OU PERFURADA EM AÇO GALVANIZADO, LARGURA DE 600MM E ALTURA DE 50MM - FORNECIMENTO E INSTALAÇÃO. AF_04/2023</t>
  </si>
  <si>
    <t>COTOVELO HORIZONTAL 90º, PARA ELETROCALHA, LISA OU PERFURADA EM AÇO GALVANIZADO, LARGURA DE 700MM E ALTURA DE 50MM - FORNECIMENTO E INSTALAÇÃO. AF_04/2023</t>
  </si>
  <si>
    <t>COTOVELO HORIZONTAL 90º, PARA ELETROCALHA, LISA OU PERFURADA EM AÇO GALVANIZADO, LARGURA DE 800MM E ALTURA DE 50MM - FORNECIMENTO E INSTALAÇÃO. AF_04/2023</t>
  </si>
  <si>
    <t>COTOVELO RETO 90º PARA ELETROCALHA, LISA OU PERFURADA EM AÇO GALVANIZADO, LARGURA DE 100MM E ALTURA DE 50MM - FORNECIMENTO E INSTALAÇÃO. AF_04/2023</t>
  </si>
  <si>
    <t>COTOVELO RETO 90º PARA ELETROCALHA, LISA OU PERFURADA EM AÇO GALVANIZADO, LARGURA DE 50MM E ALTURA DE 50MM - FORNECIMENTO E INSTALAÇÃO. AF_04/2023</t>
  </si>
  <si>
    <t>COTOVELO RETO 90º PARA ELETROCALHA, LISA OU PERFURADA EM AÇO GALVANIZADO, LARGURA DE 75MM E ALTURA DE 50MM - FORNECIMENTO E INSTALAÇÃO. AF_04/2023</t>
  </si>
  <si>
    <t>COTOVELO RETO 90º, PARA ELETROCALHA, LISA OU PERFURADA EM AÇO GALVANIZADO, LARGURA DE 125MM E ALTURA DE 50MM - FORNECIMENTO E INSTALAÇÃO. AF_04/2023</t>
  </si>
  <si>
    <t>COTOVELO RETO 90º, PARA ELETROCALHA, LISA OU PERFURADA EM AÇO GALVANIZADO, LARGURA DE 150MM E ALTURA DE 50MM - FORNECIMENTO E INSTALAÇÃO. AF_04/2023</t>
  </si>
  <si>
    <t>COTOVELO RETO 90º, PARA ELETROCALHA, LISA OU PERFURADA EM AÇO GALVANIZADO, LARGURA DE 200MM E ALTURA DE 50MM - FORNECIMENTO E INSTALAÇÃO. AF_04/2023</t>
  </si>
  <si>
    <t>COTOVELO RETO 90º, PARA ELETROCALHA, LISA OU PERFURADA EM AÇO GALVANIZADO, LARGURA DE 250MM E ALTURA DE 50MM - FORNECIMENTO E INSTALAÇÃO. AF_04/2023</t>
  </si>
  <si>
    <t>COTOVELO RETO 90º, PARA ELETROCALHA, LISA OU PERFURADA EM AÇO GALVANIZADO, LARGURA DE 300MM E ALTURA DE 50MM - FORNECIMENTO E INSTALAÇÃO. AF_04/2023</t>
  </si>
  <si>
    <t>COTOVELO RETO 90º, PARA ELETROCALHA, LISA OU PERFURADA EM AÇO GALVANIZADO, LARGURA DE 400MM E ALTURA DE 50MM - FORNECIMENTO E INSTALAÇÃO. AF_04/2023</t>
  </si>
  <si>
    <t>COTOVELO RETO 90º, PARA ELETROCALHA, LISA OU PERFURADA EM AÇO GALVANIZADO, LARGURA DE 500MM E ALTURA DE 50MM - FORNECIMENTO E INSTALAÇÃO. AF_04/2023</t>
  </si>
  <si>
    <t>COTOVELO RETO 90º, PARA ELETROCALHA, LISA OU PERFURADA EM AÇO GALVANIZADO, LARGURA DE 600MM E ALTURA DE 50MM - FORNECIMENTO E INSTALAÇÃO. AF_04/2023</t>
  </si>
  <si>
    <t>COTOVELO RETO 90º, PARA ELETROCALHA, LISA OU PERFURADA EM AÇO GALVANIZADO, LARGURA DE 700MM E ALTURA DE 50MM - FORNECIMENTO E INSTALAÇÃO. AF_04/2023</t>
  </si>
  <si>
    <t>COTOVELO RETO 90º, PARA ELETROCALHA, LISA OU PERFURADA EM AÇO GALVANIZADO, LARGURA DE 800MM E ALTURA DE 50MM - FORNECIMENTO E INSTALAÇÃO. AF_04/2023</t>
  </si>
  <si>
    <t>CURVA HORIZONTAL 90º PARA ELETROCALHA, LISA OU PERFURADA EM AÇO GALVANIZADO, LARGURA DE 100MM E ALTURA DE 50MM - FORNECIMENTO E INSTALAÇÃO. AF_04/2023</t>
  </si>
  <si>
    <t>CURVA HORIZONTAL 90º PARA ELETROCALHA, LISA OU PERFURADA EM AÇO GALVANIZADO, LARGURA DE 50MM E ALTURA DE 50MM - FORNECIMENTO E INSTALAÇÃO. AF_04/2023</t>
  </si>
  <si>
    <t>CURVA HORIZONTAL 90º, PARA ELETROCALHA, LISA OU PERFURADA EM AÇO GALVANIZADO, LARGURA DE 125MM E ALTURA DE 50MM - FORNECIMENTO E INSTALAÇÃO. AF_04/2023</t>
  </si>
  <si>
    <t>CURVA HORIZONTAL 90º, PARA ELETROCALHA, LISA OU PERFURADA EM AÇO GALVANIZADO, LARGURA DE 150MM E ALTURA DE 50MM - FORNECIMENTO E INSTALAÇÃO. AF_04/2023</t>
  </si>
  <si>
    <t>CURVA HORIZONTAL 90º, PARA ELETROCALHA, LISA OU PERFURADA EM AÇO GALVANIZADO, LARGURA DE 200MM E ALTURA DE 50MM - FORNECIMENTO E INSTALAÇÃO. AF_04/2023</t>
  </si>
  <si>
    <t>CURVA HORIZONTAL 90º, PARA ELETROCALHA, LISA OU PERFURADA EM AÇO GALVANIZADO, LARGURA DE 250MM E ALTURA DE 50MM - FORNECIMENTO E INSTALAÇÃO. AF_04/2023</t>
  </si>
  <si>
    <t>CURVA HORIZONTAL 90º, PARA ELETROCALHA, LISA OU PERFURADA EM AÇO GALVANIZADO, LARGURA DE 300MM E ALTURA DE 50MM - FORNECIMENTO E INSTALAÇÃO. AF_04/2023</t>
  </si>
  <si>
    <t>CURVA HORIZONTAL 90º, PARA ELETROCALHA, LISA OU PERFURADA EM AÇO GALVANIZADO, LARGURA DE 400MM E ALTURA DE 50MM - FORNECIMENTO E INSTALAÇÃO. AF_04/2023</t>
  </si>
  <si>
    <t>CURVA HORIZONTAL 90º, PARA ELETROCALHA, LISA OU PERFURADA EM AÇO GALVANIZADO, LARGURA DE 500MM E ALTURA DE 50MM - FORNECIMENTO E INSTALAÇÃO. AF_04/2023</t>
  </si>
  <si>
    <t>CURVA HORIZONTAL 90º, PARA ELETROCALHA, LISA OU PERFURADA EM AÇO GALVANIZADO, LARGURA DE 600MM E ALTURA DE 50MM - FORNECIMENTO E INSTALAÇÃO. AF_04/2023</t>
  </si>
  <si>
    <t>CURVA HORIZONTAL 90º, PARA ELETROCALHA, LISA OU PERFURADA EM AÇO GALVANIZADO, LARGURA DE 700MM E ALTURA DE 50MM - FORNECIMENTO E INSTALAÇÃO. AF_04/2023</t>
  </si>
  <si>
    <t>CURVA HORIZONTAL 90º, PARA ELETROCALHA, LISA OU PERFURADA EM AÇO GALVANIZADO, LARGURA DE 75MM E ALTURA DE 50MM - FORNECIMENTO E INSTALAÇÃO. AF_04/2023</t>
  </si>
  <si>
    <t>CURVA HORIZONTAL 90º, PARA ELETROCALHA, LISA OU PERFURADA EM AÇO GALVANIZADO, LARGURA DE 800MM E ALTURA DE 50MM - FORNECIMENTO E INSTALAÇÃO. AF_04/2023</t>
  </si>
  <si>
    <t>ELETROCALHA LISA OU PERFURADA EM AÇO GALVANIZADO, LARGURA 100MM E ALTURA 50MM, INCLUSIVE EMENDA E FIXAÇÃO - FORNECIMENTO E INSTALAÇÃO. AF_04/2023</t>
  </si>
  <si>
    <t>ELETROCALHA LISA OU PERFURADA EM AÇO GALVANIZADO, LARGURA 125MM E ALTURA 50MM, INCLUSIVE EMENDA E FIXAÇÃO - FORNECIMENTO E INSTALAÇÃO. AF_04/2023</t>
  </si>
  <si>
    <t>ELETROCALHA LISA OU PERFURADA EM AÇO GALVANIZADO, LARGURA 150MM E ALTURA 50MM, INCLUSIVE EMENDA E FIXAÇÃO - FORNECIMENTO E INSTALAÇÃO. AF_04/2023</t>
  </si>
  <si>
    <t>ELETROCALHA LISA OU PERFURADA EM AÇO GALVANIZADO, LARGURA 200MM E ALTURA 50MM, INCLUSIVE EMENDA E FIXAÇÃO - FORNECIMENTO E INSTALAÇÃO. AF_04/2023</t>
  </si>
  <si>
    <t>ELETROCALHA LISA OU PERFURADA EM AÇO GALVANIZADO, LARGURA 250MM E ALTURA 50MM, INCLUSIVE EMENDA E FIXAÇÃO - FORNECIMENTO E INSTALAÇÃO. AF_04/2023</t>
  </si>
  <si>
    <t>ELETROCALHA LISA OU PERFURADA EM AÇO GALVANIZADO, LARGURA 300MM E ALTURA 50MM, INCLUSIVE EMENDA E FIXAÇÃO - FORNECIMENTO E INSTALAÇÃO. AF_04/2023</t>
  </si>
  <si>
    <t>ELETROCALHA LISA OU PERFURADA EM AÇO GALVANIZADO, LARGURA 400MM E ALTURA 50MM, INCLUSIVE EMENDA E FIXAÇÃO - FORNECIMENTO E INSTALAÇÃO. AF_04/2023</t>
  </si>
  <si>
    <t>ELETROCALHA LISA OU PERFURADA EM AÇO GALVANIZADO, LARGURA 500MM E ALTURA 50MM, INCLUSIVE EMENDA E FIXAÇÃO - FORNECIMENTO E INSTALAÇÃO. AF_04/2023</t>
  </si>
  <si>
    <t>ELETROCALHA LISA OU PERFURADA EM AÇO GALVANIZADO, LARGURA 50MM E ALTURA 50MM, INCLUSIVE EMENDA E FIXAÇÃO - FORNECIMENTO E INSTALAÇÃO. AF_04/2023</t>
  </si>
  <si>
    <t>ELETROCALHA LISA OU PERFURADA EM AÇO GALVANIZADO, LARGURA 600MM E ALTURA 50MM, INCLUSIVE EMENDA E FIXAÇÃO - FORNECIMENTO E INSTALAÇÃO. AF_04/2023</t>
  </si>
  <si>
    <t>ELETROCALHA LISA OU PERFURADA EM AÇO GALVANIZADO, LARGURA 700MM E ALTURA 50MM, INCLUSIVE EMENDA E FIXAÇÃO - FORNECIMENTO E INSTALAÇÃO. AF_04/2023</t>
  </si>
  <si>
    <t>ELETROCALHA LISA OU PERFURADA EM AÇO GALVANIZADO, LARGURA 75MM E ALTURA 50MM, INCLUSIVE EMENDA E FIXAÇÃO - FORNECIMENTO E INSTALAÇÃO. AF_04/2023</t>
  </si>
  <si>
    <t>ELETROCALHA LISA OU PERFURADA EM AÇO GALVANIZADO, LARGURA 800MM E ALTURA 50MM, INCLUSIVE EMENDA E FIXAÇÃO - FORNECIMENTO E INSTALAÇÃO. AF_04/2023</t>
  </si>
  <si>
    <t>EMENDA PARA ELETROCALHA, LISA OU PERFURADA EM AÇO GALVANIZADO, LARGURA 100MM E ALTURA 50MM - FORNECIMENTO E INSTALAÇÃO. AF_04/2023</t>
  </si>
  <si>
    <t>EMENDA PARA ELETROCALHA, LISA OU PERFURADA EM AÇO GALVANIZADO, LARGURA 125MM E ALTURA 50MM - FORNECIMENTO E INSTALAÇÃO. AF_04/2023</t>
  </si>
  <si>
    <t>EMENDA PARA ELETROCALHA, LISA OU PERFURADA EM AÇO GALVANIZADO, LARGURA 150MM E ALTURA 50MM - FORNECIMENTO E INSTALAÇÃO. AF_04/2023</t>
  </si>
  <si>
    <t>EMENDA PARA ELETROCALHA, LISA OU PERFURADA EM AÇO GALVANIZADO, LARGURA 50MM E ALTURA 50MM - FORNECIMENTO E INSTALAÇÃO. AF_04/2023</t>
  </si>
  <si>
    <t>EMENDA PARA ELETROCALHA, LISA OU PERFURADA EM AÇO GALVANIZADO, LARGURA 75MM E ALTURA 50MM - FORNECIMENTO E INSTALAÇÃO. AF_04/2023</t>
  </si>
  <si>
    <t>EMENDA PARA ELETROCALHA, LISA OU PERFURADA EM AÇO GALVANIZADO, LARGURA DE 200MM E ALTURA DE 50MM - FORNECIMENTO E INSTALAÇÃO. AF_04/2023</t>
  </si>
  <si>
    <t>EMENDA PARA ELETROCALHA, LISA OU PERFURADA EM AÇO GALVANIZADO, LARGURA DE 250MM E ALTURA DE 50MM - FORNECIMENTO E INSTALAÇÃO. AF_04/2023</t>
  </si>
  <si>
    <t>EMENDA PARA ELETROCALHA, LISA OU PERFURADA EM AÇO GALVANIZADO, LARGURA DE 300MM E ALTURA DE 50MM - FORNECIMENTO E INSTALAÇÃO. AF_04/2023</t>
  </si>
  <si>
    <t>EMENDA PARA ELETROCALHA, LISA OU PERFURADA EM AÇO GALVANIZADO, LARGURA DE 400MM E ALTURA DE 50MM - FORNECIMENTO E INSTALAÇÃO. AF_04/2023</t>
  </si>
  <si>
    <t>EMENDA PARA ELETROCALHA, LISA OU PERFURADA EM AÇO GALVANIZADO, LARGURA DE 500MM E ALTURA DE 50MM - FORNECIMENTO E INSTALAÇÃO. AF_04/2023</t>
  </si>
  <si>
    <t>EMENDA PARA ELETROCALHA, LISA OU PERFURADA EM AÇO GALVANIZADO, LARGURA DE 600MM E ALTURA DE 50MM - FORNECIMENTO E INSTALAÇÃO. AF_04/2023</t>
  </si>
  <si>
    <t>EMENDA PARA ELETROCALHA, LISA OU PERFURADA EM AÇO GALVANIZADO, LARGURA DE 700MM E ALTURA DE 50MM - FORNECIMENTO E INSTALAÇÃO. AF_04/2023</t>
  </si>
  <si>
    <t>EMENDA PARA ELETROCALHA, LISA OU PERFURADA EM AÇO GALVANIZADO, LARGURA DE 800MM E ALTURA DE 50MM - FORNECIMENTO E INSTALAÇÃO. AF_04/2023</t>
  </si>
  <si>
    <t>REDUÇÃO PARA ELETROCALHA, LISA OU PERFURADA EM AÇO GALVANIZADO, 100X75MM E ALTURA 50MM - FORNECIMENTO E INSTALAÇÃO. AF_04/2023</t>
  </si>
  <si>
    <t>REDUÇÃO PARA ELETROCALHA, LISA OU PERFURADA EM AÇO GALVANIZADO, 125X100MM E ALTURA DE 50MM - FORNECIMENTO E INSTALAÇÃO. AF_04/2023</t>
  </si>
  <si>
    <t>REDUÇÃO PARA ELETROCALHA, LISA OU PERFURADA EM AÇO GALVANIZADO, 150X125MM E ALTURA DE 50MM - FORNECIMENTO E INSTALAÇÃO. AF_04/2023</t>
  </si>
  <si>
    <t>REDUÇÃO PARA ELETROCALHA, LISA OU PERFURADA EM AÇO GALVANIZADO, 75X50MM E ALTURA 50MM - FORNECIMENTO E INSTALAÇÃO. AF_04/2023</t>
  </si>
  <si>
    <t>REDUÇÃO PARA ELETROCALHA, LISA OU PERFURADA EM AÇO GALVANIZADO, LARGURA DE 200X150MM E ALTURA DE 50MM - FORNECIMENTO E INSTALAÇÃO. AF_04/2023</t>
  </si>
  <si>
    <t>REDUÇÃO PARA ELETROCALHA, LISA OU PERFURADA EM AÇO GALVANIZADO, LARGURA DE 250X200MM E ALTURA DE 50MM - FORNECIMENTO E INSTALAÇÃO. AF_04/2023</t>
  </si>
  <si>
    <t>REDUÇÃO PARA ELETROCALHA, LISA OU PERFURADA EM AÇO GALVANIZADO, LARGURA DE 300X250MM E ALTURA DE 50MM - FORNECIMENTO E INSTALAÇÃO. AF_04/2023</t>
  </si>
  <si>
    <t>REDUÇÃO PARA ELETROCALHA, LISA OU PERFURADA EM AÇO GALVANIZADO, LARGURA DE 400X300MM E ALTURA DE 50MM - FORNECIMENTO E INSTALAÇÃO. AF_04/2023</t>
  </si>
  <si>
    <t>REDUÇÃO PARA ELETROCALHA, LISA OU PERFURADA EM AÇO GALVANIZADO, LARGURA DE 500X400MM E ALTURA DE 50MM - FORNECIMENTO E INSTALAÇÃO. AF_04/2023</t>
  </si>
  <si>
    <t>REDUÇÃO PARA ELETROCALHA, LISA OU PERFURADA EM AÇO GALVANIZADO, LARGURA DE 600X500MM E ALTURA DE 50MM - FORNECIMENTO E INSTALAÇÃO. AF_04/2023</t>
  </si>
  <si>
    <t>REDUÇÃO PARA ELETROCALHA, LISA OU PERFURADA EM AÇO GALVANIZADO, LARGURA DE 700X600MM E ALTURA DE 50MM - FORNECIMENTO E INSTALAÇÃO. AF_04/2023</t>
  </si>
  <si>
    <t>REDUÇÃO PARA ELETROCALHA, LISA OU PERFURADA EM AÇO GALVANIZADO, LARGURA DE 800X700MM E ALTURA DE 50MM - FORNECIMENTO E INSTALAÇÃO. AF_04/2023</t>
  </si>
  <si>
    <t>TÊ HORIZONTAL 90º, PARA ELETROCALHA, LISA OU PERFURADA EM AÇO GALVANIZADO, LARGURA DE 100MM E ALTURA DE 50MM - FORNECIMENTO E INSTALAÇÃO. AF_04/2023</t>
  </si>
  <si>
    <t>TÊ HORIZONTAL 90º, PARA ELETROCALHA, LISA OU PERFURADA EM AÇO GALVANIZADO, LARGURA DE 125MM E ALTURA DE 50MM - FORNECIMENTO E INSTALAÇÃO. AF_04/2023</t>
  </si>
  <si>
    <t>TÊ HORIZONTAL 90º, PARA ELETROCALHA, LISA OU PERFURADA EM AÇO GALVANIZADO, LARGURA DE 150MM E ALTURA DE 50MM - FORNECIMENTO E INSTALAÇÃO. AF_04/2023</t>
  </si>
  <si>
    <t>TÊ HORIZONTAL 90º, PARA ELETROCALHA, LISA OU PERFURADA EM AÇO GALVANIZADO, LARGURA DE 200MM E ALTURA DE 50MM - FORNECIMENTO E INSTALAÇÃO. AF_04/2023</t>
  </si>
  <si>
    <t>TÊ HORIZONTAL 90º, PARA ELETROCALHA, LISA OU PERFURADA EM AÇO GALVANIZADO, LARGURA DE 250MM E ALTURA DE 50MM - FORNECIMENTO E INSTALAÇÃO. AF_04/2023</t>
  </si>
  <si>
    <t>TÊ HORIZONTAL 90º, PARA ELETROCALHA, LISA OU PERFURADA EM AÇO GALVANIZADO, LARGURA DE 300MM E ALTURA DE 50MM - FORNECIMENTO E INSTALAÇÃO. AF_04/2023</t>
  </si>
  <si>
    <t>TÊ HORIZONTAL 90º, PARA ELETROCALHA, LISA OU PERFURADA EM AÇO GALVANIZADO, LARGURA DE 400MM E ALTURA DE 50MM - FORNECIMENTO E INSTALAÇÃO. AF_04/2023</t>
  </si>
  <si>
    <t>TÊ HORIZONTAL 90º, PARA ELETROCALHA, LISA OU PERFURADA EM AÇO GALVANIZADO, LARGURA DE 500MM E ALTURA DE 50MM - FORNECIMENTO E INSTALAÇÃO. AF_04/2023</t>
  </si>
  <si>
    <t>TÊ HORIZONTAL 90º, PARA ELETROCALHA, LISA OU PERFURADA EM AÇO GALVANIZADO, LARGURA DE 50MM E ALTURA DE 50MM - FORNECIMENTO E INSTALAÇÃO. AF_04/2023</t>
  </si>
  <si>
    <t>TÊ HORIZONTAL 90º, PARA ELETROCALHA, LISA OU PERFURADA EM AÇO GALVANIZADO, LARGURA DE 600MM E ALTURA DE 50MM - FORNECIMENTO E INSTALAÇÃO. AF_04/2023</t>
  </si>
  <si>
    <t>TÊ HORIZONTAL 90º, PARA ELETROCALHA, LISA OU PERFURADA EM AÇO GALVANIZADO, LARGURA DE 700MM E ALTURA DE 50MM - FORNECIMENTO E INSTALAÇÃO. AF_04/2023</t>
  </si>
  <si>
    <t>TÊ HORIZONTAL 90º, PARA ELETROCALHA, LISA OU PERFURADA EM AÇO GALVANIZADO, LARGURA DE 75MM E ALTURA DE 50MM - FORNECIMENTO E INSTALAÇÃO. AF_04/2023</t>
  </si>
  <si>
    <t>TÊ HORIZONTAL 90º, PARA ELETROCALHA, LISA OU PERFURADA EM AÇO GALVANIZADO, LARGURA DE 800MM E ALTURA DE 50MM - FORNECIMENTO E INSTALAÇÃO. AF_04/2023</t>
  </si>
  <si>
    <t>AQUECEDOR SOLAR COMPACTO, KIT PARA 1 COLETOR SOLAR À VÁCUO COM SUPORTE, RESERVATÓRIO, FIXAÇÕES E TUBOS - FORNECIMENTO E INSTALAÇÃO. AF_12/2021</t>
  </si>
  <si>
    <t>BOMBA DE CIRCULACAO DE ÁGUA QUENTE, 93 ATÉ 150 W - FORNECIMENTO E INSTALAÇÃO. AF_12/2021</t>
  </si>
  <si>
    <t>CABO FOTOVOLTAICO 4 MM² INSTALADO EM ELETRODUTO - FORNECIMENTO E INSTALAÇÃO. AF_12/2021</t>
  </si>
  <si>
    <t>CABO FOTOVOLTAICO 4 MM² INSTALADO SOLTO NO TELHADO - FORNECIMENTO E INSTALAÇÃO. AF_12/2021</t>
  </si>
  <si>
    <t>CABO FOTOVOLTAICO 6 MM² INSTALADO EM ELETRODUTO - FORNECIMENTO E INSTALAÇÃO. AF_12/2021</t>
  </si>
  <si>
    <t>CABO FOTOVOLTAICO 6 MM² INSTALADO SOLTO NO TELHADO - FORNECIMENTO E INSTALAÇÃO. AF_12/2021</t>
  </si>
  <si>
    <t>COLETOR PARA AQUECIMENTO SOLAR A VÁCUO, COM SUPORTE PARA LAJE DE CONCRETO - FORNECIMENTO E INSTALAÇÃO. AF_12/2021</t>
  </si>
  <si>
    <t>COLETOR PARA AQUECIMENTO SOLAR A VÁCUO, COM SUPORTE PARA TELHA CERÂMICA - FORNECIMENTO E INSTALAÇÃO. AF_12/2021</t>
  </si>
  <si>
    <t>COLETOR PARA AQUECIMENTO SOLAR A VÁCUO, COM SUPORTE PARA TELHA METÁLICA - FORNECIMENTO E INSTALAÇÃO. AF_12/2021</t>
  </si>
  <si>
    <t>COLETOR PARA AQUECIMENTO SOLAR, EM VIDRO TEMPERADO E SERPENTINA EM TUBO DE COBRE, COM SUPORTE PARA LAJE DE CONCRETO - FORNECIMENTO E INSTALAÇÃO. AF_12/2021</t>
  </si>
  <si>
    <t>COLETOR PARA AQUECIMENTO SOLAR, EM VIDRO TEMPERADO E SERPENTINA EM TUBO DE COBRE, COM SUPORTE PARA TELHA CERÂMICA - FORNECIMENTO E INSTALAÇÃO. AF_12/2021</t>
  </si>
  <si>
    <t>COLETOR PARA AQUECIMENTO SOLAR, EM VIDRO TEMPERADO E SERPENTINA EM TUBO DE COBRE, COM SUPORTE PARA TELHA METÁLICA - FORNECIMENTO E INSTALAÇÃO. AF_12/2021</t>
  </si>
  <si>
    <t>CONTROLADOR POR DIFERENCIAL DE TEMPERATURA COM 2 SENSORES - FORNECIMENTO E INSTALAÇÃO. AF_12/2021</t>
  </si>
  <si>
    <t>INVERSOR SOLAR FOTOVOLTAICO - FORNECIMENTO E INSTALAÇÃO. AF_12/2021</t>
  </si>
  <si>
    <t>MICRO INVERSOR SOLAR FOTOVOLTAICO - FORNECIMENTO E INSTALAÇÃO. AF_12/2021</t>
  </si>
  <si>
    <t>PAINEL SOLAR FOTOVOLTAICO, 2 X 1 M, COM SUPORTE PARA LAJE DE CONCRETO - FORNECIMENTO E INSTALAÇÃO. AF_12/2021</t>
  </si>
  <si>
    <t>PAINEL SOLAR FOTOVOLTAICO, 2 X 1 M, COM SUPORTE PARA TELHA CERÂMICA - FORNECIMENTO E INSTALAÇÃO. AF_12/2021</t>
  </si>
  <si>
    <t>PAINEL SOLAR FOTOVOLTAICO, 2 X 1 M, COM SUPORTE PARA TELHA METÁLICA - FORNECIMENTO E INSTALAÇÃO. AF_12/2021</t>
  </si>
  <si>
    <t>RESERVATÓRIO TÉRMICO/BOILER SOLAR EM AÇO INOX 1000 L - FORNECIMENTO E INSTALAÇÃO. AF_12/2021</t>
  </si>
  <si>
    <t>RESERVATÓRIO TÉRMICO/BOILER SOLAR EM AÇO INOX 200 L - FORNECIMENTO E INSTALAÇÃO. AF_12/2021</t>
  </si>
  <si>
    <t>RESERVATÓRIO TÉRMICO/BOILER SOLAR EM AÇO INOX 3000 L - FORNECIMENTO E INSTALAÇÃO. AF_12/2021</t>
  </si>
  <si>
    <t>RESERVATÓRIO TÉRMICO/BOILER SOLAR EM AÇO INOX 400 L - FORNECIMENTO E INSTALAÇÃO. AF_12/2021</t>
  </si>
  <si>
    <t>RESERVATÓRIO TÉRMICO/BOILER SOLAR EM AÇO INOX 600 L - FORNECIMENTO E INSTALAÇÃO. AF_12/2021</t>
  </si>
  <si>
    <t>RESERVATÓRIO TÉRMICO/BOILER SOLAR EM AÇO INOX 800 L - FORNECIMENTO E INSTALAÇÃO. AF_12/2021</t>
  </si>
  <si>
    <t>STRING BOX PARA SISTEMA FOTOVOLTAICO - FORNECIMENTO E INSTALAÇÃO. AF_12/2021</t>
  </si>
  <si>
    <t>SUPORTE DE 1 COLETOR SOLAR PARA LAJE DE CONCRETO - FORNECIMENTO E INSTALAÇÃO. AF_12/2021</t>
  </si>
  <si>
    <t>SUPORTE DE 1 COLETOR SOLAR PARA TELHA CERÂMICA - FORNECIMENTO E INSTALAÇÃO. AF_12/2021</t>
  </si>
  <si>
    <t>SUPORTE DE 1 COLETOR SOLAR PARA TELHA METÁLICA - FORNECIMENTO E INSTALAÇÃO. AF_12/2021</t>
  </si>
  <si>
    <t>COLOCAÇÃO DE TELA FACHADEIRA PERIMETRAL. AF_03/2024</t>
  </si>
  <si>
    <t>FECHAMENTO METÁLICO REMOVÍVEL DE ABERTURA DE CAIXILHO (PROTEÇÃO DE GESSEIRO) - 4 MONTAGENS EM OBRA. AF_03/2024</t>
  </si>
  <si>
    <t>FECHAMENTO METÁLICO REMOVÍVEL DE VÃO DE PORTAS (VÃO DO ELEVADOR) - 1 MONTAGEM EM OBRA. AF_03/2024</t>
  </si>
  <si>
    <t>FITA DE SINALIZAÇÃO FIXADA NA ESTRUTURA. AF_03/2024</t>
  </si>
  <si>
    <t>GUARDA-CORPO DE CONCRETAGEM COM MONTANTES METÁLICOS FIXADOS EM BARROTES (VIGAMENTO) DE FORMA DE MADEIRA COM FECHAMENTO EM PAINEL DE TELA METÁLICA. AF_03/2024</t>
  </si>
  <si>
    <t>GUARDA-CORPO DE CONCRETAGEM COM MONTANTES METÁLICOS FIXADOS NOS GARFOS DE FORMA DE MADEIRA COM FECHAMENTO EM PAINEL DE TELA METÁLICA. AF_03/2024</t>
  </si>
  <si>
    <t>GUARDA-CORPO EM LAJE PÓS DESFÔRMA COM MONTANTE METÁLICO FIXADO EM LAJE COM PARABOLT E FECHAMENTO EM PAINEL DE TELA METÁLICA. AF_03/2024</t>
  </si>
  <si>
    <t>GUARDA-CORPO EM LAJE PÓS DESFÔRMA COM MONTANTE METÁLICO FIXADO EM LAJE COM SARGENTO E FECHAMENTO EM PAINEL DE TELA METÁLICA. AF_03/2024</t>
  </si>
  <si>
    <t>GUARDA-CORPO EM LAJE PÓS-DESFÔRMA COM CABOS DE AÇO E FECHAMENTO EM TELA DE POLIPROPILENO (SISTEMA DE BARREIRA COM REDE) PARA EDIFÍCIOS ACIMA DE 4 PAVIMENTOS (2 MONTAGENS). AF_03/2024</t>
  </si>
  <si>
    <t>GUARDA-CORPO EM LAJE PÓS-DESFÔRMA COM CABOS DE AÇO E FECHAMENTO EM TELA DE POLIPROPILENO (SISTEMA DE BARREIRA COM REDE) PARA EDIFÍCIOS COM ATÉ 4 PAVIMENTOS (1 MONTAGEM). AF_03/2024</t>
  </si>
  <si>
    <t>GUARDA-CORPO EM LAJE PÓS-DESFÔRMA COM ESCORAS METÁLICAS ESTRONCADAS NA ESTRUTURA E FECHAMENTO EM PAINEL DE TELA METÁLICA PARA EDIFÍCIOS ACIMA DE 4 PAVIMENTOS (2 MONTAGENS). AF_03/2024</t>
  </si>
  <si>
    <t>GUARDA-CORPO EM LAJE PÓS-DESFÔRMA COM ESCORAS METÁLICAS ESTRONCADAS NA ESTRUTURA E FECHAMENTO EM PAINEL DE TELA METÁLICA PARA EDIFÍCIOS COM ATÉ 4 PAVIMENTOS (1 MONTAGEM). AF_03/2024</t>
  </si>
  <si>
    <t>GUARDA-CORPO EM LAJE PÓS-DESFÔRMA COM MONTANTE METÁLICO FIXADO COM BARRAS DE AÇO ENGASTADAS NA LAJE, CABOS DE AÇO E FECHAMENTO EM TELA DE POLIPROPILENO PARA EDIFÍCIOS ACIMA DE 4 PAVIMENTOS (2 MONTAGENS). AF_03/2024</t>
  </si>
  <si>
    <t>GUARDA-CORPO EM LAJE PÓS-DESFÔRMA COM MONTANTE METÁLICO FIXADO COM BARRAS DE AÇO ENGASTADAS NA LAJE, CABOS DE AÇO E FECHAMENTO EM TELA DE POLIPROPILENO PARA EDIFÍCIOS COM ATÉ 4 PAVIMENTOS (1 MONTAGEM). AF_03/2024</t>
  </si>
  <si>
    <t>GUARDA-CORPO EM LAJE PÓS-DESFÔRMA COM MONTANTE METÁLICO FIXADO COM BARRAS DE AÇO ENGASTADAS NA LAJE, TRAVESSÃO EM MADEIRA E FECHAMENTO EM TELA DE POLIPROPILENO PARA EDIFÍCIOS ACIMA DE 4 PAVIMENTOS (2 MONTAGENS). AF_03/2024</t>
  </si>
  <si>
    <t>GUARDA-CORPO EM LAJE PÓS-DESFÔRMA COM MONTANTE METÁLICO FIXADO COM BARRAS DE AÇO ENGASTADAS NA LAJE, TRAVESSÃO EM MADEIRA E FECHAMENTO EM TELA DE POLIPROPILENO PARA EDIFÍCIOS COM ATÉ 4 PAVIMENTOS (1 MONTAGEM). AF_03/2024</t>
  </si>
  <si>
    <t>GUARDA-CORPO EM LAJE PÓS-DESFÔRMA COM MONTANTE METÁLICO FIXADO EM VIGA DE BORDA E FECHAMENTO EM PAINEL DE TELA METÁLICA PARA EDIFÍCIOS ACIMA DE 4 PAVIMENTOS (2 MONTAGENS). AF_03/2024</t>
  </si>
  <si>
    <t>GUARDA-CORPO EM LAJE PÓS-DESFÔRMA, PARA ESTRUTURAS EM CONCRETO, COM MONTANTE METÁLICO FIXADO EM VIGA DE BORDA E FECHAMENTO EM PAINEL DE TELA METÁLICA PARA EDIFÍCIOS COM ATÉ 4 PAVIMENTOS (1 MONTAGEM). AF_03/2024</t>
  </si>
  <si>
    <t>GUARDA-CORPO PARA ALVENARIA ESTRUTURAL, COM MONTANTE METÁLICO PARA DOIS NÍVEIS DE PROTEÇÃO E FECHAMENTO EM PAINEL DE TELA METÁLICA PARA EDIFÍCIOS ACIMA DE 8 PAVIMENTOS. AF_03/2024</t>
  </si>
  <si>
    <t>GUARDA-CORPO PARA ALVENARIA ESTRUTURAL, COM MONTANTE METÁLICO PARA DOIS NÍVEIS DE PROTEÇÃO E FECHAMENTO EM PAINEL DE TELA METÁLICA PARA EDIFÍCIOS COM ALTURA DE 5 A 8 PAVIMENTOS. AF_03/2024</t>
  </si>
  <si>
    <t>GUARDA-CORPO PARA ALVENARIA ESTRUTURAL, COM MONTANTE METÁLICO PARA DOIS NÍVEIS DE PROTEÇÃO E FECHAMENTO EM PAINEL DE TELA METÁLICA PARA EDIFÍCIOS COM ATÉ 4 PAVIMENTOS. AF_03/2024</t>
  </si>
  <si>
    <t>INSTALAÇÃO DE GAMBIARRA PARA SINALIZAÇÃO, INCLUINDO LÂMPADA, E SINALIZADOR. AF_03/2024</t>
  </si>
  <si>
    <t>LINHA DE VIDA INSTALADA JUNTO AO PISO PARA EDIFÍCIOS ACIMA DE 8 PAVIMENTOS. AF_03/2024</t>
  </si>
  <si>
    <t>LINHA DE VIDA INSTALADA JUNTO AO PISO PARA EDIFÍCIOS DE 5 A 8 PAVIMENTOS. AF_03/2024</t>
  </si>
  <si>
    <t>LINHA DE VIDA INSTALADA JUNTO AO PISO PARA EDIFÍCIOS DE ATÉ 4 PAVIMENTOS. AF_03/2024</t>
  </si>
  <si>
    <t>LINHA DE VIDA TIPO VARAL DE SEGURANÇA COM CABO DE AÇO PARA PROTEÇÃO DE PERIFERIA PARA EDIFÍCIOS ACIMA DE 8 PAVIMENTOS. AF_03/2024</t>
  </si>
  <si>
    <t>LINHA DE VIDA TIPO VARAL DE SEGURANÇA COM CABO DE AÇO PARA PROTEÇÃO DE PERIFERIA PARA EDIFÍCIOS DE 5 A 8 PAVIMENTOS. AF_03/2024</t>
  </si>
  <si>
    <t>LINHA DE VIDA TIPO VARAL DE SEGURANÇA COM CABO DE AÇO PARA PROTEÇÃO DE PERIFERIA PARA EDIFÍCIOS DE ATÉ 4 PAVIMENTOS. AF_03/2024</t>
  </si>
  <si>
    <t>PLACA INDICATIVA FIXADA DIRETAMENTE NA ESTRUTURA ATRAVÉS DE PREGOS. AF_03/2024</t>
  </si>
  <si>
    <t>PLATAFORMA DE PROTEÇÃO PRINCIPAL (PRIMÁRIA) PARA COLETA DE RESÍDUOS COM ESTRUTURA METÁLICA E FORRAÇÃO EM TÁBUA DE MADEIRA SERRADA - 1 MONTAGEM POR OBRA. AF_03/2024</t>
  </si>
  <si>
    <t>PLATAFORMA DE PROTEÇÃO PRINCIPAL (PRIMÁRIA) PARA COLETA DE RESÍDUOS COM ESTRUTURA METÁLICA E FORRAÇÃO EM TÁBUA DE MADEIRA SERRADA - 2 MONTAGENS POR OBRA. AF_03/2024</t>
  </si>
  <si>
    <t>PLATAFORMA DE PROTEÇÃO PRINCIPAL (PRIMÁRIA) PARA COLETA DE RESÍDUOS COM ESTRUTURA METÁLICA E TRAMA DE MADEIRA FORRADA EM PAINEL COMPENSADO - 1 MONTAGEM POR OBRA. AF_03/2024</t>
  </si>
  <si>
    <t>PLATAFORMA DE PROTEÇÃO PRINCIPAL (PRIMÁRIA) PARA COLETA DE RESÍDUOS COM ESTRUTURA METÁLICA E TRAMA DE MADEIRA FORRADA EM PAINEL COMPENSADO - 2 MONTAGENS POR OBRA. AF_03/2024</t>
  </si>
  <si>
    <t>PLATAFORMA DE PROTEÇÃO SECUNDÁRIA PARA COLETA DE RESÍDUOS COM ESTRUTURA METÁLICA E FORRAÇÃO EM TÁBUA DE MADEIRA SERRADA - 1 MONTAGEM POR OBRA. AF_03/2024</t>
  </si>
  <si>
    <t>PLATAFORMA DE PROTEÇÃO SECUNDÁRIA PARA COLETA DE RESÍDUOS COM ESTRUTURA METÁLICA E FORRAÇÃO EM TÁBUA DE MADEIRA SERRADA - 2 MONTAGENS POR OBRA. AF_03/2024</t>
  </si>
  <si>
    <t>PLATAFORMA DE PROTEÇÃO SECUNDÁRIA PARA COLETA DE RESÍDUOS COM ESTRUTURA METÁLICA E FORRAÇÃO EM TÁBUA DE MADEIRA SERRADA - 3 MONTAGENS POR OBRA. AF_03/2024</t>
  </si>
  <si>
    <t>PLATAFORMA DE PROTEÇÃO SECUNDÁRIA PARA COLETA DE RESÍDUOS COM ESTRUTURA METÁLICA E TRAMA DE MADEIRA FORRADA EM PAINEL COMPENSADO - 1 MONTAGEM POR OBRA. AF_03/2024</t>
  </si>
  <si>
    <t>PLATAFORMA DE PROTEÇÃO SECUNDÁRIA PARA COLETA DE RESÍDUOS COM ESTRUTURA METÁLICA E TRAMA DE MADEIRA FORRADA EM PAINEL COMPENSADO - 2 MONTAGENS POR OBRA. AF_03/2024</t>
  </si>
  <si>
    <t>PLATAFORMA DE PROTEÇÃO SECUNDÁRIA PARA COLETA DE RESÍDUOS COM ESTRUTURA METÁLICA E TRAMA DE MADEIRA FORRADA EM PAINEL COMPENSADO - 3 MONTAGENS POR OBRA. AF_03/2024</t>
  </si>
  <si>
    <t>PLATAFORMA DE PROTEÇÃO TERCIÁRIA PARA COLETA DE RESÍDUOS COM ESTRUTURA METÁLICA E FORRAÇÃO EM TÁBUA DE MADEIRA SERRADA - 1 MONTAGEM POR OBRA. AF_03/2024</t>
  </si>
  <si>
    <t>PLATAFORMA DE PROTEÇÃO TERCIÁRIA PARA COLETA DE RESÍDUOS COM ESTRUTURA METÁLICA E FORRAÇÃO EM TÁBUA DE MADEIRA SERRADA - 2 MONTAGENS POR OBRA. AF_03/2024</t>
  </si>
  <si>
    <t>PLATAFORMA DE PROTEÇÃO TERCIÁRIA PARA COLETA DE RESÍDUOS COM ESTRUTURA METÁLICA E TRAMA DE MADEIRA FORRADA EM PAINEL COMPENSADO - 1 MONTAGEM POR OBRA. AF_03/2024</t>
  </si>
  <si>
    <t>PLATAFORMA DE PROTEÇÃO TERCIÁRIA PARA COLETA DE RESÍDUOS COM ESTRUTURA METÁLICA E TRAMA DE MADEIRA FORRADA EM PAINEL COMPENSADO - 2 MONTAGENS POR OBRA. AF_03/2024</t>
  </si>
  <si>
    <t>PONTEIRAS DE PROTEÇÃO DE PONTAS E VERGALHÕES EXPOSTOS EM FUNDAÇÕES. AF_03/2024</t>
  </si>
  <si>
    <t>REDE DE PROTEÇÃO PISO A PISO (SISTEMA U). AF_03/2024</t>
  </si>
  <si>
    <t>REDE DE PROTEÇÃO TIPO SLQA INTERMEDIÁRIO PARA EDIFÍCIOS ACIMA DE 8 PAVIMENTOS. AF_03/2024</t>
  </si>
  <si>
    <t>REDE DE PROTEÇÃO TIPO SLQA INTERMEDIÁRIO PARA EDIFÍCIOS DE 5 A 8 PAVIMENTOS. AF_03/2024</t>
  </si>
  <si>
    <t>REDE DE PROTEÇÃO TIPO SLQA INTERMEDIÁRIO PARA EDIFÍCIOS DE ATÉ 4 PAVIMENTOS. AF_03/2024</t>
  </si>
  <si>
    <t>REDE DE PROTEÇÃO TIPO SLQA PESADO COM SUPORTES METÁLICOS TIPO FORCA PARA EDIFÍCIOS DE 5 A 8 PAVIMENTOS. AF_03/2024</t>
  </si>
  <si>
    <t>REDE DE PROTEÇÃO TIPO SLQA PESADO COM SUPORTES METÁLICOS TIPO FORCA PARA EDIFÍCIOS DE ACIMA DE 8 PAVIMENTOS. AF_03/2024</t>
  </si>
  <si>
    <t>REDE DE PROTEÇÃO TIPO SLQA PESADO COM SUPORTES METÁLICOS TIPO FORCA PARA EDIFÍCIOS DE ATÉ 4 PAVIMENTOS. AF_03/2024</t>
  </si>
  <si>
    <t>SINALIZAÇÃO COM FITA FIXADA EM CONE PLÁSTICO, INCLUINDO CONE. AF_03/2024</t>
  </si>
  <si>
    <t>SISTEMA DE PROTEÇÃO PARA PILARES DE PERIFERIA. AF_03/2024</t>
  </si>
  <si>
    <t>TOTEN EM MADEIRA COM PLACA INDICATIVA POSICIONADA NO TERRENO. AF_03/2024</t>
  </si>
  <si>
    <t>ESCADA EM CONCRETO ARMADO MOLDADO IN LOCO, FCK 25 MPA, COM 1 LANCE E LAJE CASCATA, FÔRMA EM CHAPA DE MADEIRA COMPENSADA RESINADA. AF_11/2020</t>
  </si>
  <si>
    <t>ESCADA EM CONCRETO ARMADO MOLDADO IN LOCO, FCK 25 MPA, COM 1 LANCE E LAJE PLANA, FÔRMA EM CHAPA DE MADEIRA COMPENSADA RESINADA. AF_11/2020</t>
  </si>
  <si>
    <t>ESCADA EM CONCRETO ARMADO MOLDADO IN LOCO, FCK 25 MPA, COM 2 LANCES EM L E LAJE CASCATA, FÔRMA EM CHAPA DE MADEIRA COMPENSADA RESINADA. AF_11/2020</t>
  </si>
  <si>
    <t>ESCADA EM CONCRETO ARMADO MOLDADO IN LOCO, FCK 25 MPA, COM 2 LANCES EM L E LAJE PLANA, FÔRMA EM CHAPA DE MADEIRA COMPENSADA RESINADA. AF_11/2020</t>
  </si>
  <si>
    <t>ESCADA EM CONCRETO ARMADO MOLDADO IN LOCO, FCK 25 MPA, COM 2 LANCES EM U E LAJE CASCATA, FÔRMA EM CHAPA DE MADEIRA COMPENSADA RESINADA. AF_11/2020</t>
  </si>
  <si>
    <t>ESCADA EM CONCRETO ARMADO MOLDADO IN LOCO, FCK 25 MPA, COM 2 LANCES EM U E LAJE PLANA, FÔRMA EM CHAPA DE MADEIRA COMPENSADA RESINADA. AF_11/2020</t>
  </si>
  <si>
    <t>ESCADA EM CONCRETO ARMADO MOLDADO IN LOCO, FCK 25 MPA, COM 2 LANCES EM X E LAJE CASCATA, FÔRMA EM CHAPA DE MADEIRA COMPENSADA RESINADA. AF_11/2020</t>
  </si>
  <si>
    <t>ESCADA EM CONCRETO ARMADO MOLDADO IN LOCO, FCK 25 MPA, COM 2 LANCES EM X E LAJE PLANA, FÔRMA EM CHAPA DE MADEIRA COMPENSADA RESINADA. AF_11/2020</t>
  </si>
  <si>
    <t>ESCADA HELICOIDAL EM AÇO GALVANIZADO, DIAMETRO DE 1,2 M, DOTADA DE GUARDA-CORPO, FIXADA COM CHUMBADOR MECÂNICO. AF_11/2020</t>
  </si>
  <si>
    <t>ESCADA TIPO MARINHEIRO EM TUBO ACO GALVANIZADO 1 1/2", COM GUARDA-CORPO, PARA ALTURAS MAIORES QUE 3 M, FIXADA COM CHUMBADOR MECÂNICO. AF_11/2020</t>
  </si>
  <si>
    <t>ESCADA TIPO MARINHEIRO EM TUBO ACO GALVANIZADO 1 1/2", SEM GUARDA-CORPO, FIXADA COM CHUMBADOR MECÂNICO. AF_11/2020</t>
  </si>
  <si>
    <t>ESCADA TIPO MARINHEIRO EM TUBO AÇO GALVANIZADO 1 1/2", COM GUARDA-CORPO, PARA ALTURAS DE ATÉ 3 M, FIXADA COM CHUMBADOR MECÂNICO. AF_11/2020</t>
  </si>
  <si>
    <t>MONTAGEM E DESMONTAGEM DE FÔRMA PARA ESCADAS, COM 2 LANCES EM "U" E LAJE PLANA, EM MADEIRA SERRADA, 2 UTILIZAÇÕES. AF_11/2020</t>
  </si>
  <si>
    <t>ESCAVAÇÃO HORIZONTAL, INCLUINDO ESCARIFICAÇÃO, CARGA, DESCARGA E TRANSPORTE EM SOLO DE 2A CATEGORIA COM TRATOR DE ESTEIRAS (100HP/LÂMINA: 2,19M3) E CAMINHÃO BASCULANTE DE 10M3,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</si>
  <si>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</si>
  <si>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</si>
  <si>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</si>
  <si>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</si>
  <si>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</si>
  <si>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</si>
  <si>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</si>
  <si>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</si>
  <si>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</si>
  <si>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</si>
  <si>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</si>
  <si>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</si>
  <si>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</si>
  <si>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</si>
  <si>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</si>
  <si>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</si>
  <si>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</si>
  <si>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</si>
  <si>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</si>
  <si>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</si>
  <si>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</si>
  <si>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</si>
  <si>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</si>
  <si>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</si>
  <si>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</si>
  <si>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</si>
  <si>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</si>
  <si>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</si>
  <si>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</si>
  <si>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</si>
  <si>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</si>
  <si>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</si>
  <si>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</si>
  <si>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</si>
  <si>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</si>
  <si>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DESMONTE DE MATERIAL DE 3ª CATEGORIA (BLOCOS DE ROCHAS OU MATACOS), EM VALA, COM MARTELETE PNEUMÁTICO MANUAL - EXCLUSIVE RETIRADA, CARGA E TRANSPORTE. AF_03/2021</t>
  </si>
  <si>
    <t>DESMONTE DE MATERIAL DE 3ª CATEGORIA, COM USO DE ARGAMASSA EXPANSIVA - EXCLUSIVE CARGA E TRANSPORTE. AF_03/2021</t>
  </si>
  <si>
    <t>DESMONTE DE MATERIAL DE 3ª CATEGORIA, COM USO DE ARGAMASSA EXPANSIVA, EM VALA - EXCLUSIVE RETIRADA, CARGA E TRANSPORTE. AF_03/2021</t>
  </si>
  <si>
    <t>DESMONTE DE MATERIAL DE 3ª CATEGORIA, COM USO DE EMULSÃO EXPLOSIVA ENCARTUCHADA - EXCLUSIVE CARGA E TRANSPORTE. AF_03/2021</t>
  </si>
  <si>
    <t>DESMONTE DE MATERIAL DE 3ª CATEGORIA, EM VALA, COM USO DE EMULSÃO EXPLOSIVA ENCARTUCHADA - EXCLUSIVE RETIRADA, CARGA E TRANSPORTE. AF_03/2021</t>
  </si>
  <si>
    <t>ESCAVAÇÃO DE VALA EM MATERIAL DE 3ª CATEGORIA, RESISTÊNCIA À COMPRESSÃO MAIOR OU IGUAL A 50 MPA, COM ROMPEDOR ACOPLADO EM ESCAVADEIRA HIDRÁULICA - EXCLUSIVE RETIRADA, CARGA E TRANSPORTE. AF_03/2021</t>
  </si>
  <si>
    <t>ESCAVAÇÃO DE VALA EM MATERIAL DE 3ª CATEGORIA, RESISTÊNCIA À COMPRESSÃO MENOR QUE 50 MPA, COM ROMPEDOR ACOPLADO EM ESCAVADEIRA HIDRÁULICA - EXCLUSIVE RETIRADA, CARGA E TRANSPORTE. AF_03/2021</t>
  </si>
  <si>
    <t>ESCAVAÇÃO DE VALA EM MATERIAL DE 3ª CATEGORIA, RESISTÊNCIA À COMPRESSÃO MENOR QUE 50 MPA, COM ROMPEDOR ACOPLADO EM RETROESCAVADEIRA - EXCLUSIVE RETIRADA CARGA E TRANSPORTE. AF_03/2021</t>
  </si>
  <si>
    <t>ESCAVAÇÃO EM MATERIAL DE 3ª CATEGORIA, RESISTÊNCIA À COMPRESSÃO MAIOR OU IGUAL A 50 MPA E MENOR QUE 70 MPA, COM ROMPEDOR ACOPLADO EM ESCAVADEIRA HIDRÁULICA - EXCLUSIVE CARGA E TRANSPORTE. AF_03/2021</t>
  </si>
  <si>
    <t>ESCAVAÇÃO EM MATERIAL DE 3ª CATEGORIA, RESISTÊNCIA À COMPRESSÃO MAIOR OU IGUAL A 70 MPA E MENOR QUE 90 MPA, COM ROMPEDOR ACOPLADO EM ESCAVADEIRA HIDRÁULICA - EXCLUSIVE CARGA E TRANSPORTE. AF_03/2021</t>
  </si>
  <si>
    <t>ESCAVAÇÃO EM MATERIAL DE 3ª CATEGORIA, RESISTÊNCIA À COMPRESSÃO MAIOR OU IGUAL A 90 MPA E MENOR QUE 110 MPA, COM ROMPEDOR ACOPLADO EM ESCAVADEIRA HIDRÁULICA - EXCLUSIVE CARGA E TRANSPORTE. AF_03/2021</t>
  </si>
  <si>
    <t>ESCAVAÇÃO EM MATERIAL DE 3ª CATEGORIA, RESISTÊNCIA À COMPRESSÃO MAIOR QUE 110 MPA, COM ROMPEDOR ACOPLADO EM ESCAVADEIRA HIDRÁULICA - EXCLUSIVE CARGA E TRANSPORTE. AF_03/2021</t>
  </si>
  <si>
    <t>ESCAVAÇÃO EM MATERIAL DE 3ª CATEGORIA, RESISTÊNCIA À COMPRESSÃO MENOR QUE 50 MPA, COM ROMPEDOR ACOPLADO EM ESCAVADEIRA HIDRÁULICA - EXCLUSIVE CARGA E TRANSPORTE. AF_03/2021</t>
  </si>
  <si>
    <t>ESCORAMENTO DE VALA, TIPO BLINDADEM, COM PROFUNDIDADE DE 0 A 1,5 M, LARGURA MAIOR OU IGUAL A 1,5 M E MENOR QUE 2,5 M - EXECUÇÃO E FORNECIMENTO, INCLUI MATERIAL. AF_08/2020</t>
  </si>
  <si>
    <t>ESCORAMENTO DE VALA, TIPO BLINDAGEM, COM PROFUNDIDADE DE 0 A 1,5 M, LARGURA MENOR QUE 1,5 M - EXECUÇÃO E FORNECIMENTO, INCLUI MATERIAL. AF_08/2020</t>
  </si>
  <si>
    <t>ESCORAMENTO DE VALA, TIPO BLINDAGEM, COM PROFUNDIDADE DE 1,5 A 3,0 M, LARGURA MAIOR OU IGUAL A 1,5 M E MENOR QUE 2,5 M - EXECUÇÃO E FORNECIMENTO, INCLUI MATERIAL. AF_08/2020</t>
  </si>
  <si>
    <t>ESCORAMENTO DE VALA, TIPO BLINDAGEM, COM PROFUNDIDADE DE 1,5 A 3,0 M, LARGURA MENOR QUE 1,5 M - EXECUÇÃO E FORNECIMENTO, INCLUI MATERIAL. AF_08/2020</t>
  </si>
  <si>
    <t>ESCORAMENTO DE VALA, TIPO BLINDAGEM, COM PROFUNDIDADE DE 3,0 A 4,5 M, LARGURA MAIOR OU IGUAL A 1,5 M E MENOR QUE 2,5 M - EXECUÇÃO E FORNECIMENTO, INCLUI MATERIAL. AF_08/2020</t>
  </si>
  <si>
    <t>ESCORAMENTO DE VALA, TIPO BLINDAGEM, COM PROFUNDIDADE DE 3,0 A 4,5 M, LARGURA MENOR QUE 1,5 M - EXECUÇÃO E FORNECIMENTO, INCLUI MATERIAL. AF_08/2020</t>
  </si>
  <si>
    <t>ESCORAMENTO DE VALA, TIPO ESTACA PRANCHA METÁLICA CRAVADA, COM PROFUNDIDADE DE 0 A 1,5 M. AF_08/2020</t>
  </si>
  <si>
    <t>ESCORAMENTO DE VALA, TIPO ESTACA PRANCHA METÁLICA CRAVADA, COM PROFUNDIDADE DE 1,5 A 3 M. AF_08/2020</t>
  </si>
  <si>
    <t>ESCORAMENTO DE VALA, TIPO ESTACA PRANCHA METÁLICA CRAVADA, COM PROFUNDIDADE DE 3 A 4,5 M. AF_08/2020</t>
  </si>
  <si>
    <t>FABRICAÇÃO DE CONJUNTO DE MÓDULO METÁLICO, COMPRIMENTO DE 3,0 M E ALTURA DE 1,8 M (ESTRONCAS DE 1,00 M). AF_08/2020</t>
  </si>
  <si>
    <t>FABRICAÇÃO DE CONJUNTO DE MÓDULO METÁLICO, COMPRIMENTO DE 3,0 M E ALTURA DE 1,8 M (ESTRONCAS DE 2,00 M). AF_08/2020</t>
  </si>
  <si>
    <t>FABRICAÇÃO DE CONJUNTO DE MÓDULO METÁLICO, COMPRIMENTO DE 3,0 M E ALTURA DE 2,4 M (ESTRONCAS DE 1,00 M). AF_08/2020</t>
  </si>
  <si>
    <t>FABRICAÇÃO DE CONJUNTO DE MÓDULO METÁLICO, COMPRIMENTO DE 3,0 M E ALTURA DE 2,4 M (ESTRONCAS DE 2,00 M). AF_08/2020</t>
  </si>
  <si>
    <t>FABRICAÇÃO DE CONJUNTO DE MÓDULO METÁLICO, COMPRIMENTO DE 3,6 M E ALTURA DE 3,0 M (ESTRONCAS DE 1,00 M). AF_08/2020</t>
  </si>
  <si>
    <t>FABRICAÇÃO DE CONJUNTO DE MÓDULO METÁLICO, COMPRIMENTO DE 3,6 M E ALTURA DE 3,0 M (ESTRONCAS DE 2,00 M). AF_08/2020</t>
  </si>
  <si>
    <t>INSTALAÇÃO DE SISTEMA DE REBAIXAMENTO DE LENÇOL FREÁTICO POR POÇOS PROFUNDOS, DIÂMETRO DO POÇO DE 400 MM (EXCLUI O FORNECIMENTO E FUNCIONAMENTO DE BOMBAS). AF_12/2022</t>
  </si>
  <si>
    <t>INSTALAÇÃO DE TUBULAÇÃO (GEOMECÂNICA E DE SUCÇÃO) PARA SISTEMA DE REBAIXAMENTO DE LENÇOL FREÁTICO POR POÇOS PROFUNDOS COM BOMBA SUBMERSA, DIÂMETRO DO POÇO DE 400 MM. AF_12/2022</t>
  </si>
  <si>
    <t>INSTALAÇÃO E DESINSTALAÇÃO DE MANGOTES PARA SISTEMA DE REBAIXAMENTO DE LENÇOL FREÁTICO POR PONTEIRAS FILTRANTES. AF_12/2022</t>
  </si>
  <si>
    <t>INSTALAÇÃO E DESINSTALAÇÃO DE SISTEMA DE REBAIXAMENTO DE LENÇOL FREÁTICO POR PONTEIRAS FILTRANTES PARA OBRAS ESTACIONÁRIAS (EXCLUI O FORNECIMENTO E FUNCIONAMENTO DE BOMBAS). AF_12/2022</t>
  </si>
  <si>
    <t>INSTALAÇÃO E DESINSTALAÇÃO DE SISTEMA DE REBAIXAMENTO DE LENÇOL FREÁTICO POR PONTEIRAS FILTRANTES PARA OBRAS ITINERANTES (EXCLUI O FORNECIMENTO E FUNCIONAMENTO DE BOMBAS). AF_12/2022</t>
  </si>
  <si>
    <t>INSTALAÇÃO E DESINSTALAÇÃO DE TUBO COLETOR DE PVC, DIÂMETRO DE 100 MM, PARA SISTEMA DE REBAIXAMENTO DE LENÇOL FREÁTICO POR PONTEIRAS FILTRANTES. AF_12/2022</t>
  </si>
  <si>
    <t>INSTALAÇÃO E RETIRADA DE REVESTIMENTO METÁLICO PARA PERFURAÇÃO DE SOLO PARA SISTEMA DE REBAIXAMENTO DE LENÇOL FREÁTICO POR PORÇOS PROFUNDOS, DIÂMETRO DO POÇO DE 400 MM. AF_12/2022</t>
  </si>
  <si>
    <t>PERFURAÇÃO DE SOLO PARA SISTEMA DE REBAIXAMENTO DE LENÇOL FREÁTICO POR POÇOS PROFUNDOS, DIÂMETRO DO POÇO DE 400 MM. AF_12/2022</t>
  </si>
  <si>
    <t>PERFURAÇÃO DE SOLO, INSTALAÇÃO E DESINSTALAÇÃO DE PONTEIRAS PARA SISTEMA DE REBAIXAMENTO DE LENÇOL FREÁTICO POR PONTEIRAS FILTRANTES EM OBRAS ESTACIONÁRIAS. AF_12/2022</t>
  </si>
  <si>
    <t>PERFURAÇÃO DE SOLO, INSTALAÇÃO E DESINSTALAÇÃO DE PONTEIRAS PARA SISTEMA DE REBAIXAMENTO DE LENÇOL FREÁTICO POR PONTEIRAS FILTRANTES EM OBRAS ITINERANTES. AF_12/2022</t>
  </si>
  <si>
    <t>CAIXILHO FIXO DE ALUMÍNIO PARA VIDRO (VIDRO INCLUSO), BATENTE/ REQUADRO DE 4 A 14 CM, SEM GUARNIÇÃO/ ALIZAR, FIXAÇÃO COM PARAFUSOS, VEDAÇÃO COM SILICONE, EXCLUSIVE CONTRAMARCO - FORNECIMENTO E INSTALAÇÃO. AF_11/2024</t>
  </si>
  <si>
    <t>CAIXILHO FIXO DE PVC BRANCO PARA VIDRO (VIDRO INCLUSO), BATENTE/ REQUADRO DE 4 A 14 CM, SEM GUARNIÇÃO/ ALIZAR, COM FERRAGENS, FIXAÇÃO COM PARAFUSOS, VEDAÇÃO COM SILICONE, EXCLUSIVE CONTRAMARCO - FORNECIMENTO E INSTALAÇÃO. AF_11/2024</t>
  </si>
  <si>
    <t>CONTRAMARCO DE ALUMÍNIO, FIXAÇÃO COM ARGAMASSA - FORNECIMENTO E INSTALAÇÃO. AF_11/2024</t>
  </si>
  <si>
    <t>CONTRAMARCO DE ALUMÍNIO, FIXAÇÃO COM PARAFUSO - FORNECIMENTO E INSTALAÇÃO. AF_11/2024</t>
  </si>
  <si>
    <t>CONTRAMARCO DE AÇO, FIXAÇÃO COM ARGAMASSA - FORNECIMENTO E INSTALAÇÃO. AF_11/2024</t>
  </si>
  <si>
    <t>CONTRAMARCO DE AÇO, FIXAÇÃO COM PARAFUSO - FORNECIMENTO E INSTALAÇÃO. AF_11/2024</t>
  </si>
  <si>
    <t>GUARNIÇÃO DE ALUMÍNIO. AF_11/2024</t>
  </si>
  <si>
    <t>JANELA DE ALUMÍNIO DE CORRER COM 2 FOLHAS PARA VIDROS (VIDROS INCLUSOS) E PERSIANA INTEGRADA, BATENTE/ REQUADRO 6 A 14 CM, ACABAMENTO COM ACETATO OU BRILHANTE, FIXAÇÃO COM PARAFUSO, SEM GUARNIÇÃO/ ALIZAR, DIMENSÕES 120X120 CM, VEDAÇÃO COM SILICONE, EXCLUSIVE CONTRAMARCO - FORNECIMENTO E INSTALAÇÃO. AF_11/2024</t>
  </si>
  <si>
    <t>JANELA DE ALUMÍNIO DE CORRER COM 2 FOLHAS PARA VIDROS (VIDROS INCLUSOS), BATENTE/ REQUADRO 6 A 14 CM, ACABAMENTO COM ACETATO OU BRILHANTE, FIXAÇÃO COM PARAFUSO, SEM GUARNIÇÃO/ ALIZAR, DIMENSÕES 100X120 CM, VEDAÇÃO COM SILICONE, EXCLUSIVE CONTRAMARCO - FORNECIMENTO E INSTALAÇÃO. AF_11/2024</t>
  </si>
  <si>
    <t>JANELA DE ALUMÍNIO DE CORRER COM 2 FOLHAS PARA VIDROS (VIDROS INCLUSOS), COM BANDEIRA, BATENTE/ REQUADRO 6 A 14 CM, ACABAMENTO COM ACETATO OU BRILHANTE, FIXAÇÃO COM PARAFUSO, SEM GUARNIÇÃO/ ALIZAR, DIMENSÕES 100X120 CM, VEDAÇÃO COM SILICONE, EXCLUSIVE CONTRAMARCO - FORNECIMENTO E INSTALAÇÃO. AF_11/2024</t>
  </si>
  <si>
    <t>JANELA DE ALUMÍNIO DE CORRER COM 3 FOLHAS (2 VENEZIANAS E 1 FOLHA PARA VIDRO,VIDRO INCLUSO), BATENTE/ REQUADRO 6 A 14 CM, SEM ACABAMENTO, FIXAÇÃO COM PARAFUSO, SEM GUARNIÇÃO/ ALIZAR, DIMENSÕES 100X120 CM, VEDAÇÃO COM SILICONE, EXCLUSIVE CONTRAMARCO - FORNECIMENTO E INSTALAÇÃO. AF_11/2024</t>
  </si>
  <si>
    <t>JANELA DE ALUMÍNIO DE CORRER COM 4 FOLHAS PARA VIDROS (VIDROS INCLUSOS), COM BANDEIRA, BATENTE/ REQUADRO 6 A 14 CM, ACABAMENTO COM ACETATO OU BRILHANTE, FIXAÇÃO COM PARAFUSO, SEM GUARNIÇÃO/ ALIZAR, DIMENSÕES 150X120 CM, VEDAÇÃO COM SILICONE, EXCLUSIVE CONTRAMARCO - FORNECIMENTO E INSTALAÇÃO. AF_11/2024</t>
  </si>
  <si>
    <t>JANELA DE ALUMÍNIO DE CORRER COM 4 FOLHAS PARA VIDROS (VIDROS INCLUSOS), SEM BANDEIRA, BATENTE/ REQUADRO 6 A 14 CM, ACABAMENTO COM ACETATO OU BRILHANTE, FIXAÇÃO COM PARAFUSO, SEM GUARNIÇÃO/ ALIZAR, DIMENSÕES 150X120 CM, VEDAÇÃO COM SILICONE,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</si>
  <si>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</si>
  <si>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JANELA DE ALUMÍNIO TIPO MAXIM-AR, VIDRO INCLUSO, COM BANDEIRA, FIXAÇÃO COM PARAFUSO, SEM GUARNIÇÃO/ ALIZAR, DIMENSÕES 100X80 (A X L) CM, SEM ACABAMENTO, VEDAÇÃO COM SILICONE, EXCLUSIVE CONTRAMARCO - FORNECIMENTO E INSTALAÇÃO. AF_11/2024</t>
  </si>
  <si>
    <t>JANELA DE AÇO DE CORRER COM 3 FOLHAS (2 VENEZIANAS E 1 PARA VIDRO - VIDRO INCLUSO), BATENTE/ REQUADRO INCLUSO (6 A 14 CM), FIXAÇÃO COM ARGAMASSA, COM PINTURA ANTICORROSIVA E PINTURA DE ACABAMENTO, COM FERRAGENS, FIXAÇÃO COM ARGAMASSA, EXCLUSIVE CONTRAMARCO - FORNECIMENTO E INSTALAÇÃO. AF_11/2024</t>
  </si>
  <si>
    <t>JANELA DE AÇO DE CORRER COM 4 FOLHAS PARA VIDRO (VIDROS NÃO INCLUSOS), BATENTE/ REQUADRO INCLUSO (6 A 14 CM), FIXAÇÃO COM ARGAMASSA, COM PINTURA ANTICORROSIVA, COM FERRAGENS, FIXAÇÃO COM ARGAMASSA, EXCLUSIVE CONTRAMARCO - FORNECIMENTO E INSTALAÇÃO. AF_11/2024</t>
  </si>
  <si>
    <t>JANELA DE AÇO GALVANIZADO TIPO MAXIMO-AR, PINT. ANTICORROSIVA, COM BATENTE/REQUADRO DE 6 A 14 CM, SEM VIDRO, COM GRADE, 1 FL, 60 X 80 CM (A X L), FIXAÇÃO COM ARGAMASSA, EXCLUSIVE CONTRAMARCO - FORNECIMENTO E INSTALAÇÃO. AF_11/2024</t>
  </si>
  <si>
    <t>JANELA DE AÇO TIPO BASCULANTE, PARA VIDROS (VIDROS NÃO INCLUSOS), BATENTE/ REQUADRO INCLUSO (6,5 A 14 CM), DIMENSÕES 60X60 CM, COM COM PINTURA ANTICORROSIVA, SEM ACABAMENTO, COM FERRAGENS, FIXAÇÃO COM ARGAMASSA, EXCLUSIVE CONTRAMARCO - FORNECIMENTO E INSTALAÇÃO. AF_11/2024</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</si>
  <si>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</si>
  <si>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JANELA DE MADEIRA CEDRINHO/ ANGELIM COMERCIAL/ CURUPIXA/ CUMARU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</si>
  <si>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CEDRINHO/ ANGELIM COMERCIAL/ CURUPIXA/ CUMARU OU EQUIVALENTE, VENEZIANAS PANTOGRÁFICAS DE CORRER E 2 FOLHAS PARA VIDROS DE CORRER (VIDROS NÃO INCLUSOS), GUARNIÇÕES/ MARCO INCLUSOS, FERRAGENS INCLUSAS, FIXAÇÃO COM PARAFUSOS E ESPUMA EXPANSIVA, EXCLUSIVE CONTRAMARCO - FORNECIMENTO E INSTALAÇÃO. AF_11/2024</t>
  </si>
  <si>
    <t>JANELA DE MADEIRA IMBUIA/CEDRO ARANA/CEDRO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</si>
  <si>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IMBUIA/CEDRO ARANA/CEDRO ROSAOU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</si>
  <si>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PINUS/ EUCALIPTO/ TAUARI/ VIROLA OU EQUIVALENTE DA REGIÃO, TIPO BASCULANTE, 2 FOLHAS PARA (VIDROS NÃO INCLUSOS), CAIXA DO BATENTE/ MARCO DE 10 CM, SEM GUARNIÇÕES/ ALIZAR, COM FERRAGENS, FIXAÇÃO COM PARAFUSOS E ESPUMA EXPANSIVA, EXCLUSIVE CONTRAMARCO - FORNECIMENTO E INSTALAÇÃO. AF_11/2024</t>
  </si>
  <si>
    <t>JANELA DE MADEIRA PINUS/ EUCALIPTO/ TAUARI/ VIROLA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</si>
  <si>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</si>
  <si>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PVC BRANCO DE CORRER COM 2 FOLHAS PARA VIDRO (VIDROS INCLUSOS) E PERSIANA INTEGRADA, BATENTE/ REQUADRO DE 4 A 14 CM, DIMENSÕES 120X120 CM, COM GUARNIÇÃO/ ALIZAR, COM FERRAGENS, FIXAÇÃO COM PARAFUSOS, VEDAÇÃO COM SILICONE, EXCLUSIVE CONTRAMARCO - FORNECIMENTO E INSTALAÇÃO. AF_11/2024</t>
  </si>
  <si>
    <t>JANELA DE PVC BRANCO DE CORRER COM 3 FOLHAS (2 VENEZIANAS E 1 PARA VIDRO, VIDRO INCLUSO), BATENTE/ REQUADRO DE 4 A 14 CM, DIMENSÕES 100X200 CM, COM GUARNIÇÃO/ ALIZAR, COM FERRAGENS, FIXAÇÃO COM PARAFUSOS, VEDAÇÃO COM SILICONE, EXCLUSIVE CONTRAMARCO - FORNECIMENTO E INSTALAÇÃO. AF_11/2024</t>
  </si>
  <si>
    <t>JANELA DE PVC BRANCO TIPO MAXIM-AR (VIDRO INCLUSO), BATENTE/ REQUADRO DE 4 A 14 CM, DIMENSÕES 60X60 CM, COM GUARNIÇÃO/ ALIZAR, COM FERRAGENS, FIXAÇÃO COM PARAFUSOS, VEDAÇÃO COM SILICONE, EXCLUSIVE CONTRAMARCO - FORNECIMENTO E INSTALAÇÃO. AF_11/2024</t>
  </si>
  <si>
    <t>BATENTE DE AÇO GALVANIZADO, COM PERFIL PRÉ-FABRICADO, FIXADO COM ARGAMASSA, COM SOLDA, GRAPAS E FUROS PARA FERRAGENS INCLUSOS. AF_12/2019</t>
  </si>
  <si>
    <t>ESTACA BROCA DE CONCRETO, DIÂMETRO DE 30CM, ESCAVAÇÃO MANUAL COM TRADO CONCHA, INTEIRAMENTE ARMADA. AF_05/2020</t>
  </si>
  <si>
    <t>ESTACA CIRCULAR ESCAVADA COM FLUIDO ESTABILIZANTE (ESTACÃO), DIÂMETRO DE 110CM (EXCLUSIVE MOBILIZAÇÃO E DESMOBILIZAÇÃO). AF_05/2020</t>
  </si>
  <si>
    <t>ESTACA CIRCULAR ESCAVADA COM FLUIDO ESTABILIZANTE (ESTACÃO), DIÂMETRO DE 140CM (EXCLUSIVE MOBILIZAÇÃO E DESMOBILIZAÇÃO). AF_05/2020</t>
  </si>
  <si>
    <t>ESTACA CIRCULAR ESCAVADA COM FLUIDO ESTABILIZANTE (ESTACÃO), DIÂMETRO DE 80CM (EXCLUSIVE MOBILIZAÇÃO E DESMOBILIZAÇÃO). AF_05/2020</t>
  </si>
  <si>
    <t>ESTACA RETANGULAR ESCAVADA COM FLUIDO ESTABILIZANTE (BARRETE), 40 X 250CM (EXCLUSIVE MOBILIZAÇÃO E DESMOBILIZAÇÃO). AF_05/2020</t>
  </si>
  <si>
    <t>ESTACA RETANGULAR ESCAVADA COM FLUIDO ESTABILIZANTE (BARRETE), 60 X 250CM (EXCLUSIVE MOBILIZAÇÃO E DESMOBILIZAÇÃO). AF_05/2020</t>
  </si>
  <si>
    <t>ESTACA RETANGULAR ESCAVADA COM FLUIDO ESTABILIZANTE (BARRETE), 80 X 250CM (EXCLUSIVE MOBILIZAÇÃO E DESMOBILIZAÇÃO). AF_05/2020</t>
  </si>
  <si>
    <t>ESTACA STRAUSS, DIÂMETRO DE 25CM, COM ARMADURA DE ARRANQUE (EXCLUSIVE MOBILIZAÇÃO E DESMOBILIZAÇÃO). AF_05/2020</t>
  </si>
  <si>
    <t>ESTACA STRAUSS, DIÂMETRO DE 32CM, COM ARMADURA DE ARRANQUE (EXCLUSIVE MOBILIZAÇÃO E DESMOBILIZAÇÃO). AF_05/2020</t>
  </si>
  <si>
    <t>ESTACA STRAUSS, DIÂMETRO DE 32CM, INTEIRAMENTE ARMADA (EXCLUSIVE MOBILIZAÇÃO E DESMOBILIZAÇÃO). AF_05/2020</t>
  </si>
  <si>
    <t>ESTACA STRAUSS, DIÂMETRO DE 38CM, COM ARMADURA DE ARRANQUE (EXCLUSIVE MOBILIZAÇÃO E DESMOBILIZAÇÃO). AF_05/2020</t>
  </si>
  <si>
    <t>ESTACA STRAUSS, DIÂMETRO DE 38CM, INTEIRAMENTE ARMADA (EXCLUSIVE MOBILIZAÇÃO E DESMOBILIZAÇÃO). AF_05/2020</t>
  </si>
  <si>
    <t>ESTACA ESCAVADA MECANICAMENTE, SEM FLUIDO ESTABILIZANTE, COM 25CM DE DIÂMETRO, CONCRETO LANÇADO MANUALMENTE (EXCLUSIVE MOBILIZAÇÃO E DESMOBILIZAÇÃO). AF_01/2020</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</si>
  <si>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</si>
  <si>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</si>
  <si>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BOMBA LANÇA (EXCLUSIVE BOMBEAMENTO, MOBILIZAÇÃO E DESMOBILIZAÇÃO). AF_01/2020</t>
  </si>
  <si>
    <t>ESTACA ESCAVADA MECANICAMENTE, SEM FLUIDO ESTABILIZANTE, COM 60CM DE DIÂMETRO, CONCRETO LANÇADO POR CAMINHÃO BETONEIRA (EXCLUSIVE MOBILIZAÇÃO E DESMOBILIZAÇÃO). AF_01/2020</t>
  </si>
  <si>
    <t>ESTACA METÁLICA PARA FUNDAÇÃO, UTILIZANDO PERFIL LAMINADO HP310X125 (EXCLUSIVE MOBILIZAÇÃO E DESMOBILIZAÇÃO). AF_01/2020</t>
  </si>
  <si>
    <t>ESTACA RAIZ, DIÂMETRO DE 20 CM, PERFURADA EM ROCHA (EXCLUSIVE MOBILIZAÇÃO E DESMOBILIZAÇÃO). AF_03/2020</t>
  </si>
  <si>
    <t>ESTACA RAIZ, DIÂMETRO DE 20 CM, SEM PRESENÇA DE ROCHA (EXCLUSIVE MOBILIZAÇÃO E DESMOBILIZAÇÃO). AF_03/2020</t>
  </si>
  <si>
    <t>ESTACA RAIZ, DIÂMETRO DE 31 CM, PERFURADA EM ROCHA (EXCLUSIVE MOBILIZAÇÃO E DESMOBILIZAÇÃO). AF_03/2020</t>
  </si>
  <si>
    <t>ESTACA RAIZ, DIÂMETRO DE 31 CM, SEM PRESENÇA DE ROCHA (EXCLUSIVE MOBILIZAÇÃO E DESMOBILIZAÇÃO). AF_03/2020</t>
  </si>
  <si>
    <t>ESTACA RAIZ, DIÂMETRO DE 40 CM, PERFURADA EM ROCHA (EXCLUSIVE MOBILIZAÇÃO E DESMOBILIZAÇÃO). AF_03/2020</t>
  </si>
  <si>
    <t>ESTACA RAIZ, DIÂMETRO DE 40 CM, SEM PRESENÇA DE ROCHA (EXCLUSIVE MOBILIZAÇÃO E DESMOBILIZAÇÃO). AF_03/2020</t>
  </si>
  <si>
    <t>ESTACA RAIZ, DIÂMETRO DE 45 CM, PERFURADA EM ROCHA (EXCLUSIVE MOBILIZAÇÃO E DESMOBILIZAÇÃO). AF_03/2020</t>
  </si>
  <si>
    <t>ESTACA RAIZ, DIÂMETRO DE 45 CM, SEM PRESENÇA DE ROCHA (EXCLUSIVE MOBILIZAÇÃO E DESMOBILIZAÇÃO). AF_03/2020</t>
  </si>
  <si>
    <t>ESTACA HÉLICE CONTÍNUA, DIÂMETRO DE 30 CM, INCLUSO CONCRETO FCK=30MPA E ARMADURA MÍNIMA (EXCLUSIVE BOMBEAMENTO, MOBILIZAÇÃO E DESMOBILIZAÇÃO). AF_12/2019</t>
  </si>
  <si>
    <t>ESTACA HÉLICE CONTÍNUA, DIÂMETRO DE 50 CM, INCLUSO CONCRETO FCK=30MPA E ARMADURA MÍNIMA (EXCLUSIVE BOMBEAMENTO, MOBILIZAÇÃO E DESMOBILIZAÇÃO). AF_12/2019</t>
  </si>
  <si>
    <t>ESTACA HÉLICE CONTÍNUA, DIÂMETRO DE 70 CM, INCLUSO CONCRETO FCK=30MPA E ARMADURA MÍNIMA (EXCLUSIVE BOMBEAMENTO, MOBILIZAÇÃO E DESMOBILIZAÇÃO). AF_12/2019</t>
  </si>
  <si>
    <t>ESTACA HÉLICE CONTÍNUA, DIÂMETRO DE 80 CM, INCLUSO CONCRETO FCK=30MPA E ARMADURA MÍNIMA (EXCLUSIVE BOMBEAMENTO, MOBILIZAÇÃO E DESMOBILIZAÇÃO). AF_12/2019</t>
  </si>
  <si>
    <t>ESTACA HÉLICE CONTÍNUA, DIÂMETRO DE 90 CM, INCLUSO CONCRETO FCK=30MPA E ARMADURA MÍNIMA (EXCLUSIVE BOMBEAMENTO, MOBILIZAÇÃO E DESMOBILIZAÇÃO). AF_12/2019</t>
  </si>
  <si>
    <t>FORNECIMENTO E MONTAGEM DE ESCADAS PRÉ-FABRICADAS, INCLUSO IÇAMENTO COM GUINDASTE. AF_03/2024</t>
  </si>
  <si>
    <t>FORNECIMENTO E MONTAGEM DE LAJES ALVEOLARES PRÉ-FABRICADAS, INCLUSO IÇAMENTO COM GUINDASTE. AF_03/2024</t>
  </si>
  <si>
    <t>FORNECIMENTO E MONTAGEM DE LAJES DUPLO T (PI) PRÉ-FABRICADAS, INCLUSO IÇAMENTO COM GUINDASTE. AF_03/2024</t>
  </si>
  <si>
    <t>FORNECIMENTO E MONTAGEM DE PAINÉIS ESTRUTURAIS PRÉ-FABRICADOS, INCLUSO IÇAMENTO COM GUINDASTE. AF_03/2024</t>
  </si>
  <si>
    <t>FORNECIMENTO E MONTAGEM DE PILARES PRÉ-FABRICADOS, INCLUSO IÇAMENTO COM GUINDASTE. AF_03/2024</t>
  </si>
  <si>
    <t>FORNECIMENTO E MONTAGEM DE PRÉ-LAJE TRELIÇADA PRÉ-FABRICADAS, INCLUSO IÇAMENTO COM GUINDASTE. AF_03/2024</t>
  </si>
  <si>
    <t>FORNECIMENTO E MONTAGEM DE TERÇAS PRÉ-FABRICADAS, INCLUSO IÇAMENTO COM GUINDASTE. AF_03/2024</t>
  </si>
  <si>
    <t>FORNECIMENTO E MONTAGEM DE TESOURAS PRÉ-FABRICADAS, INCLUSO IÇAMENTO COM GUINDASTE. AF_03/2024</t>
  </si>
  <si>
    <t>FORNECIMENTO E MONTAGEM DE VIGAS CALHA PRÉ-FABRICADAS, INCLUSO IÇAMENTO COM GUINDASTE. AF_03/2024</t>
  </si>
  <si>
    <t>FORNECIMENTO E MONTAGEM DE VIGAS PRÉ-FABRICADAS, INCLUSO IÇAMENTO COM GUINDASTE. AF_03/2024</t>
  </si>
  <si>
    <t>CONTENÇÃO EM CORTINA COM ESTACAS ESPAÇADAS COM 30 CM DE DIÂMETRO E PROFUNDIDADE ATÉ 20 METROS. AF_02/2025</t>
  </si>
  <si>
    <t>CONTENÇÃO EM CORTINA COM ESTACAS ESPAÇADAS COM 40 CM DE DIÂMETRO E PROFUNDIDADE ATÉ 20 METROS. AF_02/2025</t>
  </si>
  <si>
    <t>CONTENÇÃO EM CORTINA COM ESTACAS ESPAÇADAS COM 50 CM DE DIÂMETRO E PROFUNDIDADE ATÉ 20 METROS. AF_02/2025</t>
  </si>
  <si>
    <t>CONTENÇÃO EM CORTINA COM ESTACAS ESPAÇADAS COM 60 CM DE DIÂMETRO E PROFUNDIDADE ATÉ 20 METROS. AF_02/2025</t>
  </si>
  <si>
    <t>CONTENÇÃO EM CORTINA COM ESTACAS SECANTES COM 40 CM DE DIÂMETRO E PROFUNDIDADE ATÉ 20 METROS. AF_02/2025</t>
  </si>
  <si>
    <t>CONTENÇÃO EM CORTINA COM ESTACAS SECANTES COM 50 CM DE DIÂMETRO E PROFUNDIDADE ATÉ 20 METROS. AF_02/2025</t>
  </si>
  <si>
    <t>CONTENÇÃO EM PAREDE DIAFRAGMA COM 30 CM DE ESPESSURA E PROFUNDIDADE ATÉ 25 METROS. AF_02/2025</t>
  </si>
  <si>
    <t>CONTENÇÃO EM PAREDE DIAFRAGMA COM 40 CM DE ESPESSURA E PROFUNDIDADE ATÉ 25 METROS. AF_02/2025</t>
  </si>
  <si>
    <t>CONTENÇÃO EM PAREDE DIAFRAGMA COM 50 CM DE ESPESSURA E PROFUNDIDADE ATÉ 25 METROS. AF_02/2025</t>
  </si>
  <si>
    <t>CONTENÇÃO EM PAREDE DIAFRAGMA COM 60 CM DE ESPESSURA E PROFUNDIDADE ATÉ 25 METROS. AF_02/2025</t>
  </si>
  <si>
    <t>CONTENÇÃO EM PAREDE DIAFRAGMA COM 80 CM DE ESPESSURA E PROFUNDIDADE ATÉ 25 METROS. AF_02/2025</t>
  </si>
  <si>
    <t>EXECUÇÃO DE MURETA GUIA PARA CONTENÇÃO/FUNDAÇÃO, PARA LAMELAS ATÉ 0,80 M DE LARGURA. AF_02/2025</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</si>
  <si>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</si>
  <si>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</si>
  <si>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</si>
  <si>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</si>
  <si>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</si>
  <si>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ARMAÇÃO DE CORTINA DE CONTENÇÃO EM CONCRETO ARMADO, COM AÇO CA-50 DE 6,3 MM - MONTAGEM. AF_11/2024</t>
  </si>
  <si>
    <t>ARMAÇÃO DE CORTINA DE CONTENÇÃO EM CONCRETO ARMADO, COM AÇO CA-50 DE 8 MM - MONTAGEM. AF_11/2024</t>
  </si>
  <si>
    <t>CONCRETAGEM DE CORTINA DE CONTENÇÃO, ATRAVÉS DE BOMBA - LANÇAMENTO, ADENSAMENTO E ACABAMENTO. AF_11/2024</t>
  </si>
  <si>
    <t>CONTENÇÃO EM PERFIL PRANCHADO COM PAINEL TRELIÇADO DUPLA FACE DE CONCRETO PRÉ-FABRICADO, PERFIS ESPAÇADOS A 1,5 M PARA 1 SUBSOLO. AF_11/2024</t>
  </si>
  <si>
    <t>CONTENÇÃO EM PERFIL PRANCHADO COM PAINEL TRELIÇADO DUPLA FACE DE CONCRETO PRÉ-FABRICADO, PERFIS ESPAÇADOS A 1,5 M PARA 2 OU MAIS SUBSOLOS. AF_11/2024</t>
  </si>
  <si>
    <t>CONTENÇÃO EM PERFIL PRANCHADO COM PAINEL TRELIÇADO DUPLA FACE DE CONCRETO PRÉ-FABRICADO, PERFIS ESPAÇADOS A 2 M PARA 1 SUBSOLO. AF_11/2024</t>
  </si>
  <si>
    <t>CONTENÇÃO EM PERFIL PRANCHADO COM PAINEL TRELIÇADO DUPLA FACE DE CONCRETO PRÉ-FABRICADO, PERFIS ESPAÇADOS A 2 M PARA 2 OU MAIS SUBSOLOS. AF_11/2024</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</si>
  <si>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</si>
  <si>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</si>
  <si>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</si>
  <si>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</si>
  <si>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FABRICAÇÃO, MONTAGEM E DESMONTAGEM DE FÔRMA PARA CORTINA DE CONTENÇÃO, EM CHAPA DE MADEIRA COMPENSADA PLASTIFICADA, E = 18 MM, 10 UTILIZAÇÕES. AF_11/2024</t>
  </si>
  <si>
    <t>MURO DE ARRIMO COM BLOCOS DE CONCRETO ESTRUTURAL E PILARES INTERMEDIÁRIOS, COM ALTURA MAIOR QUE 1,6 M E MENOR OU IGUAL A 2,8 M (EXCETO FUNDAÇÃO). AF_11/2024</t>
  </si>
  <si>
    <t>MURO DE ARRIMO COM BLOCOS DE CONCRETO ESTRUTURAL E PILARES INTERMEDIÁRIOS, COM ALTURA MAIOR QUE 2,8 M E MENOR OU IGUAL A 4,0 M (EXCETO FUNDAÇÃO). AF_11/2024</t>
  </si>
  <si>
    <t>MURO DE ARRIMO COM BLOCOS DE CONCRETO ESTRUTURAL, ATÉ 1,6 M DE ALTURA (EXCETO FUNDAÇÃO). AF_11/2024</t>
  </si>
  <si>
    <t>PILAR DE MADEIRA ROLIÇA, EUCALIPTO OU EQUIVALENTE DA REGIÃO, FIXADO COM PORTA PILAR METÁLICO, DIÂMETRO DE 12 A 15 CM, APOIO ARTICULADO, COMPRIMENTO DE 3 M. AF_03/2024</t>
  </si>
  <si>
    <t>PILAR DE MADEIRA ROLIÇA, EUCALIPTO OU EQUIVALENTE DA REGIÃO, FIXADO COM PORTA PILAR METÁLICO, DIÂMETRO DE 12 A 15 CM, APOIO ARTICULADO, COMPRIMENTO DE 6 M. AF_03/2024</t>
  </si>
  <si>
    <t>PILAR DE MADEIRA ROLIÇA, EUCALIPTO OU EQUIVALENTE DA REGIÃO, FIXADO COM PORTA PILAR METÁLICO, DIÂMETRO DE 12 A 15 CM, APOIO ENGASTADO, COMPRIMENTO DE 3 M. AF_03/2024</t>
  </si>
  <si>
    <t>PILAR DE MADEIRA ROLIÇA, EUCALIPTO OU EQUIVALENTE DA REGIÃO, FIXADO COM PORTA PILAR METÁLICO, DIÂMETRO DE 12 A 15 CM, APOIO ENGASTADO, COMPRIMENTO DE 6 M. AF_03/2024</t>
  </si>
  <si>
    <t>PILAR DE MADEIRA ROLIÇA, EUCALIPTO OU EQUIVALENTE DA REGIÃO, FIXADO COM PORTA PILAR METÁLICO, DIÂMETRO DE 16 A 20 CM, APOIO ARTICULADO, COMPRIMENTO DE 3 M. AF_03/2024</t>
  </si>
  <si>
    <t>PILAR DE MADEIRA ROLIÇA, EUCALIPTO OU EQUIVALENTE DA REGIÃO, FIXADO COM PORTA PILAR METÁLICO, DIÂMETRO DE 16 A 20 CM, APOIO ARTICULADO, COMPRIMENTO DE 6 M. AF_03/2024</t>
  </si>
  <si>
    <t>PILAR DE MADEIRA ROLIÇA, EUCALIPTO OU EQUIVALENTE DA REGIÃO, FIXADO COM PORTA PILAR METÁLICO, DIÂMETRO DE 16 A 20 CM, APOIO ENGASTADO, COMPRIMENTO DE 3 M. AF_03/2024</t>
  </si>
  <si>
    <t>PILAR DE MADEIRA ROLIÇA, EUCALIPTO OU EQUIVALENTE DA REGIÃO, FIXADO COM PORTA PILAR METÁLICO, DIÂMETRO DE 16 A 20 CM, APOIO ENGASTADO, COMPRIMENTO DE 6 M. AF_03/2024</t>
  </si>
  <si>
    <t>PILAR DE MADEIRA ROLIÇA, EUCALIPTO OU EQUIVALENTE DA REGIÃO, FIXADO COM PORTA PILAR METÁLICO, DIÂMETRO DE 21 A 29 CM, APOIO ARTICULADO, COMPRIMENTO DE 3 M. AF_03/2024</t>
  </si>
  <si>
    <t>PILAR DE MADEIRA ROLIÇA, EUCALIPTO OU EQUIVALENTE DA REGIÃO, FIXADO COM PORTA PILAR METÁLICO, DIÂMETRO DE 21 A 29 CM, APOIO ARTICULADO, COMPRIMENTO DE 6 M. AF_03/2024</t>
  </si>
  <si>
    <t>PILAR DE MADEIRA ROLIÇA, EUCALIPTO OU EQUIVALENTE DA REGIÃO, FIXADO COM PORTA PILAR METÁLICO, DIÂMETRO DE 21 A 29 CM, APOIO ENGASTADO, COMPRIMENTO DE 3 M. AF_03/2024</t>
  </si>
  <si>
    <t>PILAR DE MADEIRA ROLIÇA, EUCALIPTO OU EQUIVALENTE DA REGIÃO, FIXADO COM PORTA PILAR METÁLICO, DIÂMETRO DE 21 A 29 CM, APOIO ENGASTADO, COMPRIMENTO DE 6 M. AF_03/2024</t>
  </si>
  <si>
    <t>PILAR DE MADEIRA ROLIÇA, EUCALIPTO OU EQUIVALENTE DA REGIÃO, FIXADO COM PORTA PILAR METÁLICO, DIÂMETRO DE 30 A 34 CM, APOIO ARTICULADO, COMPRIMENTO DE 3 M. AF_03/2024</t>
  </si>
  <si>
    <t>PILAR DE MADEIRA ROLIÇA, EUCALIPTO OU EQUIVALENTE DA REGIÃO, FIXADO COM PORTA PILAR METÁLICO, DIÂMETRO DE 30 A 34 CM, APOIO ARTICULADO, COMPRIMENTO DE 6 M. AF_03/2024</t>
  </si>
  <si>
    <t>PILAR DE MADEIRA ROLIÇA, EUCALIPTO OU EQUIVALENTE DA REGIÃO, FIXADO COM PORTA PILAR METÁLICO, DIÂMETRO DE 30 A 34 CM, APOIO ENGASTADO, COMPRIMENTO DE 3 M. AF_03/2024</t>
  </si>
  <si>
    <t>PILAR DE MADEIRA ROLIÇA, EUCALIPTO OU EQUIVALENTE DA REGIÃO, FIXADO COM PORTA PILAR METÁLICO, DIÂMETRO DE 30 A 34 CM, APOIO ENGASTADO, COMPRIMENTO DE 6 M. AF_03/2024</t>
  </si>
  <si>
    <t>PILAR DE MADEIRA SERRADA, MAÇARANDUBA OU EQUIVALENTE DA REGIÃO, NÃO APARELHADO, FIXADO COM PORTA PILAR METÁLICO, SEÇÃO QUADRADA 10 X 10 CM, APOIO ARTICULADO, COMPRIMENTO DE 3 M. AF_03/2024</t>
  </si>
  <si>
    <t>PILAR DE MADEIRA SERRADA, MAÇARANDUBA OU EQUIVALENTE DA REGIÃO, NÃO APARELHADO, FIXADO COM PORTA PILAR METÁLICO, SEÇÃO QUADRADA 10 X 10 CM, APOIO ARTICULADO, COMPRIMENTO DE 6 M. AF_03/2024</t>
  </si>
  <si>
    <t>PILAR DE MADEIRA SERRADA, MAÇARANDUBA OU EQUIVALENTE DA REGIÃO, NÃO APARELHADO, FIXADO COM PORTA PILAR METÁLICO, SEÇÃO QUADRADA 10 X 10 CM, APOIO ENGASTADO, COMPRIMENTO DE 3 M. AF_03/2024</t>
  </si>
  <si>
    <t>PILAR DE MADEIRA SERRADA, MAÇARANDUBA OU EQUIVALENTE DA REGIÃO, NÃO APARELHADO, FIXADO COM PORTA PILAR METÁLICO, SEÇÃO QUADRADA 10 X 10 CM, APOIO ENGASTADO, COMPRIMENTO DE 6 M. AF_03/2024</t>
  </si>
  <si>
    <t>PILAR DE MADEIRA SERRADA, MAÇARANDUBA OU EQUIVALENTE DA REGIÃO, NÃO APARELHADO, FIXADO COM PORTA PILAR METÁLICO, SEÇÃO QUADRADA 15 X 15 CM, APOIO ARTICULADO, COMPRIMENTO DE 3 M. AF_03/2024</t>
  </si>
  <si>
    <t>PILAR DE MADEIRA SERRADA, MAÇARANDUBA OU EQUIVALENTE DA REGIÃO, NÃO APARELHADO, FIXADO COM PORTA PILAR METÁLICO, SEÇÃO QUADRADA 15 X 15 CM, APOIO ARTICULADO, COMPRIMENTO DE 6 M. AF_03/2024</t>
  </si>
  <si>
    <t>PILAR DE MADEIRA SERRADA, MAÇARANDUBA OU EQUIVALENTE DA REGIÃO, NÃO APARELHADO, FIXADO COM PORTA PILAR METÁLICO, SEÇÃO QUADRADA 15 X 15 CM, APOIO ENGASTADO, COMPRIMENTO DE 3 M. AF_03/2024</t>
  </si>
  <si>
    <t>PILAR DE MADEIRA SERRADA, MAÇARANDUBA OU EQUIVALENTE DA REGIÃO, NÃO APARELHADO, FIXADO COM PORTA PILAR METÁLICO, SEÇÃO QUADRADA 15 X 15 CM, APOIO ENGASTADO, COMPRIMENTO DE 6 M. AF_03/2024</t>
  </si>
  <si>
    <t>PILAR DE MADEIRA SERRADA, MAÇARANDUBA OU EQUIVALENTE DA REGIÃO, NÃO APARELHADO, FIXADO COM PORTA PILAR METÁLICO, SEÇÃO QUADRADA 20 X 20 CM, APOIO ARTICULADO, COMPRIMENTO DE 3 M. AF_03/2024</t>
  </si>
  <si>
    <t>PILAR DE MADEIRA SERRADA, MAÇARANDUBA OU EQUIVALENTE DA REGIÃO, NÃO APARELHADO, FIXADO COM PORTA PILAR METÁLICO, SEÇÃO QUADRADA 20 X 20 CM, APOIO ARTICULADO, COMPRIMENTO DE 6 M. AF_03/2024</t>
  </si>
  <si>
    <t>PILAR DE MADEIRA SERRADA, MAÇARANDUBA OU EQUIVALENTE DA REGIÃO, NÃO APARELHADO, FIXADO COM PORTA PILAR METÁLICO, SEÇÃO QUADRADA 20 X 20 CM, APOIO ENGASTADO, COMPRIMENTO DE 3 M. AF_03/2024</t>
  </si>
  <si>
    <t>PILAR DE MADEIRA SERRADA, MAÇARANDUBA OU EQUIVALENTE DA REGIÃO, NÃO APARELHADO, FIXADO COM PORTA PILAR METÁLICO, SEÇÃO QUADRADA 20 X 20 CM, APOIO ENGASTADO, COMPRIMENTO DE 6 M. AF_03/2024</t>
  </si>
  <si>
    <t>EXECUÇÃO DE GRAMPO PARA SOLO GRAMPEADO COM COMPRIMENTO MAIOR QUE 10 M, DIÂMETRO DE 7 CM, PERFURAÇÃO COM EQUIPAMENTO MANUAL E ARMADURA COM DIÂMETRO DE 20 MM. AF_07/2024</t>
  </si>
  <si>
    <t>INJEÇÃO DE CALDA DE CIMENTO PARA CHUMBAMENTO DE TIRANTE COM 8 CORDOALHAS DE 12,7 MM, COMPRIMENTO MAIOR OU IGUAL A 22 M E MENOR QUE 30 M, DIÂMETRO DE 100 MM, INCLUSIVE PRODUÇÃO. AF_11/2023</t>
  </si>
  <si>
    <t>INJEÇÃO DE CALDA DE CIMENTO PARA CHUMBAMENTO DE TIRANTE COM 8 CORDOALHAS DE 12,7 MM, COMPRIMENTO MAIOR OU IGUAL A 22 M E MENOR QUE 30 M, DIÂMETRO DE 150 MM, INCLUSIVE PRODUÇÃO. AF_11/2023</t>
  </si>
  <si>
    <t>INJEÇÃO DE CALDA DE CIMENTO PARA CHUMBAMENTO DE TIRANTE COM 8 CORDOALHAS DE 12,7 MM, COMPRIMENTO MAIOR OU IGUAL A 22 M E MENOR QUE 30 M, DIÂMETRO DE 200 MM, INCLUSIVE PRODUÇÃO. AF_11/2023</t>
  </si>
  <si>
    <t>INJEÇÃO DE CALDA DE CIMENTO PARA CHUMBAMENTO DE TIRANTE MONOBARRA COM ARMADURA DE 36 MM, COMPRIMENTO MAIOR OU IGUAL A 22 M E MENOR QUE 30 M, DIÂMETRO DE 100 MM, INCLUSIVE PRODUÇÃO. AF_11/2023</t>
  </si>
  <si>
    <t>INJEÇÃO DE CALDA DE CIMENTO PARA CHUMBAMENTO DE TIRANTE MONOBARRA COM ARMADURA DE 36 MM, COMPRIMENTO MAIOR OU IGUAL A 22 M E MENOR QUE 30 M, DIÂMETRO DE 150 MM, INCLUSIVE PRODUÇÃO. AF_11/2023</t>
  </si>
  <si>
    <t>INJEÇÃO DE CALDA DE CIMENTO PARA CHUMBAMENTO DE TIRANTE MONOBARRA COM ARMADURA DE 36 MM, COMPRIMENTO MAIOR OU IGUAL A 22 M E MENOR QUE 30 M, DIÂMETRO DE 200 MM, INCLUSIVE PRODUÇÃO. AF_11/2023</t>
  </si>
  <si>
    <t>INSTALAÇÃO DE TIRANTE COM 4 CORDOALHAS DE 12,7 MM, COMPRIMENTO MAIOR OU IGUAL A 14 M E MENOR QUE 22 M, INCLUSIVE MONTAGEM, INSTALAÇÃO E PROTENSÃO. AF_11/2023</t>
  </si>
  <si>
    <t>INSTALAÇÃO DE TIRANTE COM 4 CORDOALHAS DE 12,7 MM, COMPRIMENTO MAIOR OU IGUAL A 22 M E MENOR QUE 30 M, INCLUSIVE MONTAGEM, INSTALAÇÃO E PROTENSÃO. AF_11/2023</t>
  </si>
  <si>
    <t>INSTALAÇÃO DE TIRANTE COM 4 CORDOALHAS DE 12,7 MM, COMPRIMENTO MAIOR OU IGUAL A 6 M E MENOR QUE 14 M, INCLUSIVE MONTAGEM, INSTALAÇÃO E PROTENSÃO. AF_11/2023</t>
  </si>
  <si>
    <t>INSTALAÇÃO DE TIRANTE COM 6 CORDOALHAS DE 12,7 MM, COMPRIMENTO MAIOR OU IGUAL A 14 M E MENOR QUE 22 M, INCLUSIVE MONTAGEM, INSTALAÇÃO E PROTENSÃO. AF_11/2023</t>
  </si>
  <si>
    <t>INSTALAÇÃO DE TIRANTE COM 6 CORDOALHAS DE 12,7 MM, COMPRIMENTO MAIOR OU IGUAL A 22 M E MENOR QUE 30 M, INCLUSIVE MONTAGEM, INSTALAÇÃO E PROTENSÃO. AF_11/2023</t>
  </si>
  <si>
    <t>INSTALAÇÃO DE TIRANTE COM 6 CORDOALHAS DE 12,7 MM, COMPRIMENTO MAIOR OU IGUAL A 6 M E MENOR QUE 14 M, INCLUSIVE MONTAGEM, INSTALAÇÃO E PROTENSÃO. AF_11/2023</t>
  </si>
  <si>
    <t>INSTALAÇÃO DE TIRANTE COM 8 CORDOALHAS DE 12,7 MM, COMPRIMENTO MAIOR OU IGUAL A 14 M E MENOR QUE 22 M, INCLUSIVE MONTAGEM, INSTALAÇÃO E PROTENSÃO. AF_11/2023</t>
  </si>
  <si>
    <t>INSTALAÇÃO DE TIRANTE COM 8 CORDOALHAS DE 12,7 MM, COMPRIMENTO MAIOR OU IGUAL A 22 M E MENOR QUE 30 M, INCLUSIVE MONTAGEM, INSTALAÇÃO E PROTENSÃO. AF_11/2023</t>
  </si>
  <si>
    <t>INSTALAÇÃO DE TIRANTE COM 8 CORDOALHAS DE 12,7 MM, COMPRIMENTO MAIOR OU IGUAL A 6 M E MENOR QUE 14 M, INCLUSIVE MONTAGEM, INSTALAÇÃO E PROTENSÃO. AF_11/2023</t>
  </si>
  <si>
    <t>INSTALAÇÃO DE TIRANTE MONOBARRA COM ARMADURA DE 25 MM, COMPRIMENTO MAIOR OU IGUAL A 14 M E MENOR QUE 22 M, INCLUSIVE MONTAGEM, INSTALAÇÃO E PROTENSÃO. AF_11/2023</t>
  </si>
  <si>
    <t>INSTALAÇÃO DE TIRANTE MONOBARRA COM ARMADURA DE 25 MM, COMPRIMENTO MAIOR OU IGUAL A 22 M E MENOR QUE 30 M, INCLUSIVE MONTAGEM, INSTALAÇÃO E PROTENSÃO. AF_11/2023</t>
  </si>
  <si>
    <t>INSTALAÇÃO DE TIRANTE MONOBARRA COM ARMADURA DE 25 MM, COMPRIMENTO MAIOR OU IGUAL A 6 M E MENOR QUE 14 M, INCLUSIVE MONTAGEM, INSTALAÇÃO E PROTENSÃO. AF_11/2023</t>
  </si>
  <si>
    <t>INSTALAÇÃO DE TIRANTE MONOBARRA COM ARMADURA DE 32 MM, COMPRIMENTO MAIOR OU IGUAL A 14 M E MENOR QUE 22 M, INCLUSIVE MONTAGEM, INSTALAÇÃO E PROTENSÃO. AF_11/2023</t>
  </si>
  <si>
    <t>INSTALAÇÃO DE TIRANTE MONOBARRA COM ARMADURA DE 32 MM, COMPRIMENTO MAIOR OU IGUAL A 22 M E MENOR QUE 30 M, INCLUSIVE MONTAGEM, INSTALAÇÃO E PROTENSÃO. AF_11/2023</t>
  </si>
  <si>
    <t>INSTALAÇÃO DE TIRANTE MONOBARRA COM ARMADURA DE 32 MM, COMPRIMENTO MAIOR OU IGUAL A 6 M E MENOR QUE 14 M, INCLUSIVE MONTAGEM, INSTALAÇÃO E PROTENSÃO. AF_11/2023</t>
  </si>
  <si>
    <t>INSTALAÇÃO DE TIRANTE MONOBARRA COM ARMADURA DE 36 MM, COMPRIMENTO MAIOR OU IGUAL A 14 M E MENOR QUE 22 M, INCLUSIVE MONTAGEM, INSTALAÇÃO E PROTENSÃO. AF_11/2023</t>
  </si>
  <si>
    <t>INSTALAÇÃO DE TIRANTE MONOBARRA COM ARMADURA DE 36 MM, COMPRIMENTO MAIOR OU IGUAL A 22 M E MENOR QUE 30 M, INCLUSIVE MONTAGEM, INSTALAÇÃO E PROTENSÃO. AF_11/2023</t>
  </si>
  <si>
    <t>INSTALAÇÃO DE TIRANTE MONOBARRA COM ARMADURA DE 36 MM, COMPRIMENTO MAIOR OU IGUAL A 6 M E MENOR QUE 14 M, INCLUSIVE MONTAGEM, INSTALAÇÃO E PROTENSÃO. AF_11/2023</t>
  </si>
  <si>
    <t>PERFURAÇÃO DE PAREDE DIAFRAGMA COM COROA DIAMANTADA DE DIÂMETRO DE 102 MM. AF_11/2023</t>
  </si>
  <si>
    <t>REQUADRO DE VÃOS COM PLACAS DE PORCELANATO ASSENTADAS COM ARGAMASSA COLANTE. AF_03/2025</t>
  </si>
  <si>
    <t>REQUADRO DE VÃOS PLACAS DE GRANITO FIXADAS COM INSERTE METÁLICO. AF_03/2025</t>
  </si>
  <si>
    <t>REVESTIMENTO NÃO ADERIDO DE PAREDES EXTERNAS COM PLACAS DE GRANITO DE ÁREA MAIOR QUE 10000 CM2, FIXADAS COM INSERTE METÁLICO. AF_03/2025</t>
  </si>
  <si>
    <t>REVESTIMENTO NÃO ADERIDO DE PAREDES EXTERNAS COM PLACAS DE GRANITO DE ÁREA MAIOR QUE 3025 CM2 E MENOR OU IGUAL A 10000 CM2, FIXADAS COM INSERTE METÁLICO. AF_03/2025</t>
  </si>
  <si>
    <t>REVESTIMENTO NÃO ADERIDO DE PAREDES EXTERNAS COM PLACAS DE PORCELANATO DE ÁREA MAIOR DO QUE 2500 CM2 E MENOR OU IGUAL A 6400 CM2, FIXADAS COM INSERTE METÁLICO. AF_03/2025</t>
  </si>
  <si>
    <t>REVESTIMENTO NÃO ADERIDO DE PAREDES EXTERNAS COM PLACAS DE PORCELANATO DE ÁREA MAIOR QUE 6400 CM2 E MENOR QUE 10000 CM2, FIXADAS COM INSERTE METÁLICO. AF_03/2025</t>
  </si>
  <si>
    <t>FORRO EM FIBRA MINERAL, PARA AMBIENTES COMERCIAIS, INCLUSIVE ESTRUTURA DE FIXAÇÃO. AF_08/2023</t>
  </si>
  <si>
    <t>FORRO METÁLICO, PARA AMBIENTES COMERCIAIS, INCLUSIVE ESTRUTURA DE FIXAÇÃO. AF_08/2023</t>
  </si>
  <si>
    <t>FILTRO ANAERÓBIO CIRCULAR, EM CONCRETO PRÉ-MOLDADO, DIÂMETRO INTERNO = 1,10 M, ALTURA INTERNA = 1,50 M, VOLUME ÚTIL: 1140,4 L (PARA 5 CONTRIBUINTES). AF_12/2020</t>
  </si>
  <si>
    <t>FILTRO ANAERÓBIO CIRCULAR, EM CONCRETO PRÉ-MOLDADO, DIÂMETRO INTERNO = 1,88 M, ALTURA INTERNA = 1,50 M, VOLUME ÚTIL: 3331,1 L (PARA 19 CONTRIBUINTES). AF_12/2020</t>
  </si>
  <si>
    <t>FILTRO ANAERÓBIO CIRCULAR, EM CONCRETO PRÉ-MOLDADO, DIÂMETRO INTERNO = 2,38 M, ALTURA INTERNA = 1,50 M, VOLUME ÚTIL: 5338,6 L (PARA 34 CONTRIBUINTES). AF_12/2020</t>
  </si>
  <si>
    <t>FILTRO ANAERÓBIO CIRCULAR, EM CONCRETO PRÉ-MOLDADO, DIÂMETRO INTERNO = 2,88 M, ALTURA INTERNA = 1,50 M, VOLUME ÚTIL: 7817,3 L (PARA 75 CONTRIBUINTES). AF_12/2020</t>
  </si>
  <si>
    <t>SUMIDOURO CIRCULAR, EM CONCRETO PRÉ-MOLDADO, DIÂMETRO INTERNO = 1,88 M, ALTURA INTERNA = 2,00 M, ÁREA DE INFILTRAÇÃO: 13,1 M² (PARA 5 CONTRIBUINTES). AF_12/2020</t>
  </si>
  <si>
    <t>SUMIDOURO CIRCULAR, EM CONCRETO PRÉ-MOLDADO, DIÂMETRO INTERNO = 2,38 M, ALTURA INTERNA = 2,50 M, ÁREA DE INFILTRAÇÃO: 21,3 M² (PARA 8 CONTRIBUINTES). AF_12/2020</t>
  </si>
  <si>
    <t>SUMIDOURO CIRCULAR, EM CONCRETO PRÉ-MOLDADO, DIÂMETRO INTERNO = 2,38 M, ALTURA INTERNA = 3,0 M, ÁREA DE INFILTRAÇÃO: 25 M² (PARA 10 CONTRIBUINTES). AF_12/2020</t>
  </si>
  <si>
    <t>SUMIDOURO CIRCULAR, EM CONCRETO PRÉ-MOLDADO, DIÂMETRO INTERNO = 2,88 M, ALTURA INTERNA = 3,0 M, ÁREA DE INFILTRAÇÃO: 31,4 M² (PARA 12 CONTRIBUINTES). AF_12/2020</t>
  </si>
  <si>
    <t>TANQUE SÉPTICO CIRCULAR, EM CONCRETO PRÉ-MOLDADO, DIÂMETRO INTERNO = 1,10 M, ALTURA INTERNA = 2,50 M, VOLUME ÚTIL: 2138,2 L (PARA 5 CONTRIBUINTES). AF_12/2020</t>
  </si>
  <si>
    <t>TANQUE SÉPTICO CIRCULAR, EM CONCRETO PRÉ-MOLDADO, DIÂMETRO INTERNO = 1,40 M, ALTURA INTERNA = 2,50 M, VOLUME ÚTIL: 3463,6 L (PARA 13 CONTRIBUINTES). AF_12/2020</t>
  </si>
  <si>
    <t>TANQUE SÉPTICO CIRCULAR, EM CONCRETO PRÉ-MOLDADO, DIÂMETRO INTERNO = 1,88 M, ALTURA INTERNA = 2,50 M, VOLUME ÚTIL: 6245,8 L (PARA 32 CONTRIBUINTES). AF_12/2020</t>
  </si>
  <si>
    <t>TANQUE SÉPTICO CIRCULAR, EM CONCRETO PRÉ-MOLDADO, DIÂMETRO INTERNO = 2,38 M, ALTURA INTERNA = 2,50 M, VOLUME ÚTIL: 10009,8 L (PARA 69 CONTRIBUINTES). AF_12/2020</t>
  </si>
  <si>
    <t>TANQUE SÉPTICO CIRCULAR, EM CONCRETO PRÉ-MOLDADO, DIÂMETRO INTERNO = 2,38 M, ALTURA INTERNA = 3,0 M, VOLUME ÚTIL: 12234,2 L (PARA 86 CONTRIBUINTES). AF_12/2020</t>
  </si>
  <si>
    <t>TANQUE SÉPTICO CIRCULAR, EM CONCRETO PRÉ-MOLDADO, DIÂMETRO INTERNO = 2,88 M, ALTURA INTERNA = 2,50 M, VOLUME ÚTIL: 14657,4 L (PARA 105 CONTRIBUINTES). AF_12/2020</t>
  </si>
  <si>
    <t>MONTAGEM E DESMONTAGEM DE FÔRMA PARA ESTRUTURA CIRCULAR, COM INSTALAÇÃO EXCLUSIVAMENTE NA FACE INTERNA DA ESTRUTURA, COM AUXÍLIO DE GUINDASTE. AF_07/2024</t>
  </si>
  <si>
    <t>MONTAGEM E DESMONTAGEM DE FÔRMA PARA ESTRUTURA CIRCULAR, COM INSTALAÇÃO EXCLUSIVAMENTE NA FACE INTERNA DA ESTRUTURA, SEM AUXÍLIO DE GUINDASTE. AF_07/2024</t>
  </si>
  <si>
    <t>MONTAGEM E DESMONTAGEM DE FÔRMA PARA ESTRUTURA CIRCULAR, COM INSTALAÇÃO NA FACE INTERNA E EXTERNA DA EXTRUTURA, COM AUXÍLIO DE GUINDASTE. AF_07/2024</t>
  </si>
  <si>
    <t>MONTAGEM E DESMONTAGEM DE FÔRMA PARA ESTRUTURA CIRCULAR, COM INSTALAÇÃO NA FACE INTERNA E EXTERNA DA EXTRUTURA, SEM AUXÍLIO DE GUINDASTE. AF_07/2024</t>
  </si>
  <si>
    <t>MONTAGEM E DESMONTAGEM DE FÔRMA DE PILARES CIRCULARES, COM ÁREA MÉDIA DAS SEÇÕES MAIOR QUE 0,28 M², EM PAPELÃO. AF_05/2024</t>
  </si>
  <si>
    <t>MONTAGEM E DESMONTAGEM DE FÔRMA DE PILARES CIRCULARES, COM ÁREA MÉDIA DAS SEÇÕES MENOR OU IGUAL A 0,28 M², EM PAPELÃO. AF_05/2024</t>
  </si>
  <si>
    <t>MONTAGEM E DESMONTAGEM DE FÔRMA DE PILARES CIRCULARES, PÉ-DIREITO DUPLO, METÁLICA. AF_05/2024</t>
  </si>
  <si>
    <t>MONTAGEM E DESMONTAGEM DE FÔRMA DE PILARES CIRCULARES, PÉ-DIREITO DUPLO, PLÁSTICA. AF_05/2024</t>
  </si>
  <si>
    <t>MONTAGEM E DESMONTAGEM DE FÔRMA DE PILARES CIRCULARES, PÉ-DIREITO SIMPLES, METÁLICA. AF_05/2024</t>
  </si>
  <si>
    <t>MONTAGEM E DESMONTAGEM DE FÔRMA DE PILARES CIRCULARES, PÉ-DIREITO SIMPLES, PLÁSTICA. AF_05/2024</t>
  </si>
  <si>
    <t>ADUELA/ GALERIA ABERTA PRE-MOLDADA DE CONCRETO ARMADO, SECAO QUADRANGULAR INTERNA DE 1,50 X 1,50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</si>
  <si>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</si>
  <si>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</si>
  <si>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15 CM, TB-45 E FCK DO CONCRETO = 30 MPA FORNECIMENTO E ASSENTAMENTO. AF_01/2023</t>
  </si>
  <si>
    <t>ADUELA/ GALERIA ABERTA PRE-MOLDADA DE CONCRETO ARMADO, SECAO QUADRANGULAR INTERNA DE 2,50 X 2,50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</si>
  <si>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</si>
  <si>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20 CM, TB-45 E FCK DO CONCRETO = 30 MPA FORNECIMENTO E ASSENTAMENTO. AF_01/2023</t>
  </si>
  <si>
    <t>ADUELA/ GALERIA ABERTA PRE-MOLDADA DE CONCRETO ARMADO, SECAO QUADRANGULAR INTERNA DE 3,00 X 3,00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</si>
  <si>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35 CM, TB-45 E FCK DO CONCRETO = 30 MPA FORNECIMENTO E ASSENTAMENTO. AF_01/2023</t>
  </si>
  <si>
    <t>ADUELA/ GALERIA ABERTA PRE-MOLDADA DE CONCRETO ARMADO, SECAO RETANGULAR INTERNA DE 2,00 X 1,50 M (L X A), MISULA DE 20 X 20 CM, C = 1,00 M, ESPESSURA MIN = 20 CM, TB-45 E FCK DO CONCRETO = 30 MPA FORNECIMENTO E ASSENTAMENTO. AF_01/2023</t>
  </si>
  <si>
    <t>ADUELA/ GALERIA ABERTA PRE-MOLDADA DE CONCRETO ARMADO, SECAO RETANGULAR INTERNA DE 2,50 X 1,50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</si>
  <si>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</si>
  <si>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20 CM, TB-45 E FCK DO CONCRETO = 30 MPA FORNECIMENTO E ASSENTAMENTO. AF_01/2023</t>
  </si>
  <si>
    <t>ADUELA/ GALERIA ABERTA PRE-MOLDADA DE CONCRETO ARMADO, SECAO RETANGULAR INTERNA DE 3,00 X 2,00 M (L X A), MISULA DE 20 X 20 CM, C = 1,00 M, ESPESSURA MIN = 15 CM, TB-45 E FCK DO CONCRETO = 30 MPA FORNECIMENTO E ASSENTAMENTO. AF_01/2023</t>
  </si>
  <si>
    <t>ADUELA/ GALERIA ABERTA PRE-MOLDADA DE CONCRETO ARMADO, SECAO RETANGULAR INTERNA DE 3,00 X 2,00 M (L X A), MISULA DE 20 X 20 CM, C = 1,00 M, ESPESSURA MIN = 20 CM, TB-45 E FCK DO CONCRETO = 30 MPA FORNECIMENTO E ASSENTAMENTO. AF_01/2023</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</si>
  <si>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</si>
  <si>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</si>
  <si>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</si>
  <si>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</si>
  <si>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</si>
  <si>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</si>
  <si>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</si>
  <si>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ADUELA/ GALERIA FECHADA PRE-MOLDADA DE CONCRETO ARMADO, SECAO QUADRANGULAR INTERNA DE 3,00 X 3,00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</si>
  <si>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35 CM, TB-45 E FCK DO CONCRETO = 30 MPA FORNECIMENTO E ASSENTAMENTO. AF_01/2023</t>
  </si>
  <si>
    <t>CORRIMÃO DUPLO, DIÂMETRO EXTERNO = 1 1/2", EM ALUMÍNIO. AF_04/2019</t>
  </si>
  <si>
    <t>CORRIMÃO DUPLO, DIÂMETRO EXTERNO = 1 1/2", EM AÇO GALVANIZADO. AF_04/2019</t>
  </si>
  <si>
    <t>CORRIMÃO DUPLO, DIÂMETRO EXTERNO = 1 1/2", EM AÇO INOX. AF_04/2019</t>
  </si>
  <si>
    <t>CORRIMÃO SIMPLES, DIÂMETRO EXTERNO = 1 1/2", EM AÇO INOX. AF_04/2019</t>
  </si>
  <si>
    <t>GUARDA-CORPO DE AÇO GALVANIZADO DE 1,10M DE ALTURA, MONTANTES TUBULARES DE 1.1/2 ESPAÇADOS DE 1,20M, TRAVESSA SUPERIOR DE 2, GRADIL FORMADO POR BARRAS CHATAS EM FERRO DE 32X4,8MM, FIXADO COM CHUMBADOR MECÂNICO. AF_04/2019_PS</t>
  </si>
  <si>
    <t>GUARDA-CORPO DE AÇO GALVANIZADO DE 1,10M DE ALTURA,DUPLO CORRIMÃO, MONTANTES TUBULARES DE 1.1/2" ESPAÇADOS 1,20M, TRAVESSA SUPERIOR DE 2", GRADIL DE BARRAS CHATAS DE 32X4,8MM, FIXADO COM CHUMBADOR MECÂNICO. AF_04/2019</t>
  </si>
  <si>
    <t>GUARDA-CORPO DE AÇO GALVANIZADO DE 1,10M, DUPLO CORRIMÃO, MONTANTES TUBULARES DE 1.1/2" ESPAÇADOS DE 1,20M, TRAVESSA SUPERIOR DE 2", GRADIL DE BARRAS CHATAS DE 32X4,8MM, FIXADO COM ADESIVO ESTRUTURAL EPOXI. AF_04/2019</t>
  </si>
  <si>
    <t>GUARDA-CORPO DE AÇO GALVANIZADO DE 1,10M, DUPLO CORRIMÃO, MONTANTES TUBULARES DE 1.1/4" ESPAÇADOS 1,20M, TRAVESSA SUPERIOR DE 1.1/2", GRADIL DE TUBOS HORIZONTAIS DE 1" E VERTICAIS DE 3/4", FIXADO COM CHUMBADOR MECÂNICO. AF_04/2019</t>
  </si>
  <si>
    <t>GUARDA-CORPO DE AÇO GALVANIZADO DE 1,10M, DUPLO CORRIMÃO, MONTANTES TUBULARES DE 1.1/4" ESPAÇADOS DE 1,20M, TRAVESSA SUPERIOR DE 1.1/2", GRADIL EM TUBOS HORIZONTAIS DE 1" E VERTICAIS DE 3/4", FIXADO COM ADESIVO ESTRUTURAL EPOXI. AF_04/2019</t>
  </si>
  <si>
    <t>GUARDA-CORPO DE AÇO GALVANIZADO DE 1,10M, DUPLO CORRIMÃO, MONTANTES TUBULARES DE 100X50MM ESPAÇADOS 1,20M, TRAVESSA SUPERIOR DE 3", GRADIL EM CANTONEIRA 51X51X4,8 MM E BARRAS CHATAS NA VERTICAL DE 32X4,8 MM, FIXADO COM CHUMBADOR MECÂNICO. AF_04/2019</t>
  </si>
  <si>
    <t>GUARDA-CORPO DE AÇO GALVANIZADO DE 1,10M, DUPLO CORRIMÃO, MONTANTES TUBULARES DE 100X50MM ESPAÇADOS DE 1,20M, TRAVESSA SUPERIOR DE 3?, GRADIL EM CANTONEIRA 51X51X4,8 MM E BARRAS CHATAS NA VERTICAL DE 32X4,8 MM, FIXADO COM ADESIVO EPOXI. AF_04/2019</t>
  </si>
  <si>
    <t>GUARDA-CORPO DE AÇO GALVANIZADO DE 1,10M, DUPLO CORRIMÃO, MONTANTES TUBULARES DE 30X30 MM ESPAÇADOS DE 1,20M, TRAVESSA SUPERIOR DE 1.1/2", GRADIL DE TUBOS HORIZONTAIS DE 25X25MM E VERTICAIS DE 20X20MM, FIXADO COM CHUMBADOR MECÂNICO. AF_04/2019</t>
  </si>
  <si>
    <t>GUARDA-CORPO DE AÇO GALVANIZADO DE 1,10M, DUPLO CORRIMÃO, MONTANTES TUBULARES DE 30X30 MM ESPAÇADOS DE 1,20M, TRAVESSA SUPERIOR DE 1.1/2", GRADIL EM TUBOS HORIZONTAIS DE 25X25MM E VERTICAIS DE 20X20MM, FIXADO COM ADESIVO ESTRUTURAL EPOXI. AF_04/2019</t>
  </si>
  <si>
    <t>GUARDA-CORPO DE AÇO GALVANIZADO DE 1,10M, MONTANTES TUBULARES DE 1.1/2" ESPAÇADOS 1,20M, TRAVESSA SUPERIOR DE 2", GRADIL FORMADO POR BARRAS CHATAS DE 32X4,8MM, FIXADO COM ADESIVO ESTRUTURAL EPOXI. AF_04/2019</t>
  </si>
  <si>
    <t>GUARDA-CORPO DE AÇO GALVANIZADO DE 1,10M, MONTANTES TUBULARES DE 1.1/4" ESPAÇADOS 1,20M, TRAVESSA SUPERIOR DE 1.1/2", GRADIL FORMADO POR TUBOS HORIZONTAIS DE 1" E VERTICAIS DE 3/4", FIXADO COM ADESIVO ESTRUTURAL EPOXI. AF_04/2019</t>
  </si>
  <si>
    <t>GUARDA-CORPO DE AÇO GALVANIZADO DE 1,10M, MONTANTES TUBULARES DE 100X50MM ESPAÇADOS 1,20M, TRAVESSA SUPERIOR DE 3", GRADIL COM CANTONEIRA 51X51X4,8 MM E BARRAS CHATAS NA VERTICAL DE 32X4,8 MM, FIXADO COM CHUMBADOR MECÂNICO. AF_04/2019</t>
  </si>
  <si>
    <t>GUARDA-CORPO DE AÇO GALVANIZADO DE 1,10M, MONTANTES TUBULARES DE 100X50MM ESPAÇADOS DE 1,20M, TRAVESSA SUPERIOR DE 3", GRADIL EM CANTONEIRA 51X51X4,8 MM E BARRAS CHATAS NA VERTICAL DE 32X4,8 MM, FIXADO COM ADESIVO ESTRUTURAL EPOXI. AF_04/2019</t>
  </si>
  <si>
    <t>GUARDA-CORPO DE AÇO GALVANIZADO DE 1,10M, MONTANTES TUBULARES DE 30X30 MM ESPAÇADOS 1,20M, TRAVESSA SUPERIOR DE 1.1/2", GRADIL DE TUBOS HORIZONTAIS DE 25X25MM E VERTICAIS DE 20X20MM, FIXADO COM ADESIVO ESTRUTURAL EPOXI. AF_04/2019</t>
  </si>
  <si>
    <t>GUARDA-CORPO DE AÇO GALVANIZADO DE 1,10M, MONTANTES TUBULARES DE 30X30 MM ESPAÇADOS 1,20M, TRAVESSA SUPERIOR DE 1.1/2", GRADIL FORMADO POR TUBOS HORIZONTAIS DE 25X25MM E VERTICAIS DE 20X20MM, FIXADO COM CHUMBADOR MECÂNICO. AF_04/2019</t>
  </si>
  <si>
    <t>GUARDA-CORPO PANORÂMICO COM PERFIS DE ALUMÍNIO E VIDRO LAMINADO 8 MM, FIXADO COM ADESIVO ESTRUTURAL EPOXI. AF_04/2019</t>
  </si>
  <si>
    <t>ASSENTAMENTO DE GUIA (MEIO-FIO), TIPO PAVER (FINCADINHA) EM TRECHO RETO, EM CONCRETO PRÉ-FABRICADO, DIMENSÕES 45X08X608X19 CM (COMPRIMENTO X BASE INFERIOR X BASE SUPERIOR X ALTURA), PARA DELIMITAÇÃO DE JARDINS, PRAÇAS OU PASSEIOS. AF_01/2024</t>
  </si>
  <si>
    <t>ASSENTAMENTO DE GUIA (MEIO-FIO), TIPO PAVER, FINCADINHA, EM TRECHO CURVO, EM CONCRETO PRÉ-FABRICADO, DIMENSÕES 45X08X08X19 CM (COMPRIMENTO X BASE INFERIOR X BASE SUPERIOR X ALTURA), PARA DELIMITAÇÃO DE JARDINS, PRAÇAS OU PASSEIOS. AF_01/2024</t>
  </si>
  <si>
    <t>EXECUÇÃO DE SARJETA DE CONCRETO USINADO, MOLDADA IN LOCO EM TRECHO CURVO, 30 CM BASE X 10 CM ALTURA. AF_01/2024</t>
  </si>
  <si>
    <t>EXECUÇÃO DE SARJETA DE CONCRETO USINADO, MOLDADA IN LOCO EM TRECHO CURVO, 30 CM BASE X 15 CM ALTURA. AF_01/2024</t>
  </si>
  <si>
    <t>EXECUÇÃO DE SARJETA DE CONCRETO USINADO, MOLDADA IN LOCO EM TRECHO CURVO, 45 CM BASE X 10 CM ALTURA. AF_01/2024</t>
  </si>
  <si>
    <t>EXECUÇÃO DE SARJETA DE CONCRETO USINADO, MOLDADA IN LOCO EM TRECHO CURVO, 45 CM BASE X 15 CM ALTURA. AF_01/2024</t>
  </si>
  <si>
    <t>EXECUÇÃO DE SARJETA DE CONCRETO USINADO, MOLDADA IN LOCO EM TRECHO CURVO, 60 CM BASE X 10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</si>
  <si>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</si>
  <si>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</si>
  <si>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RETO, 30 CM BASE X 15 CM ALTURA. AF_01/2024</t>
  </si>
  <si>
    <t>EXECUÇÃO DE SARJETA DE CONCRETO USINADO, MOLDADA IN LOCO EM TRECHO RETO, 45 CM BASE X 10 CM ALTURA. AF_01/2024</t>
  </si>
  <si>
    <t>EXECUÇÃO DE SARJETA DE CONCRETO USINADO, MOLDADA IN LOCO EM TRECHO RETO, 45 CM BASE X 15 CM ALTURA. AF_01/2024</t>
  </si>
  <si>
    <t>EXECUÇÃO DE SARJETA DE CONCRETO USINADO, MOLDADA IN LOCO EM TRECHO RETO, 60 CM BASE X 10 CM ALTURA. AF_01/2024</t>
  </si>
  <si>
    <t>EXECUÇÃO DE SARJETA DE CONCRETO USINADO, MOLDADA IN LOCO EM TRECHO RETO, 60 CM BASE X 15 CM ALTURA. AF_01/2024</t>
  </si>
  <si>
    <t>EXECUÇÃO DE SARJETÃO DE CONCRETO USINADO, MOLDADA IN LOCO EM TRECHO RETO, 100 CM BASE X 20 CM ALTURA. AF_01/2024</t>
  </si>
  <si>
    <t>GUIA (MEIO-FIO) CONCRETO, MOLDADA IN LOCO EM TRECHO CURVO COM EXTRUSORA, 13 CM BASE X 22 CM ALTURA. AF_01/2024</t>
  </si>
  <si>
    <t>GUIA (MEIO-FIO) CONCRETO, MOLDADA IN LOCO EM TRECHO CURVO COM EXTRUSORA, 15 CM BASE X 30 CM ALTURA. AF_01/2024</t>
  </si>
  <si>
    <t>GUIA (MEIO-FIO) CONCRETO, MOLDADA IN LOCO EM TRECHO RETO COM EXTRUSORA, 13 CM BASE X 22 CM ALTURA. AF_01/2024</t>
  </si>
  <si>
    <t>GUIA (MEIO-FIO) CONCRETO, MOLDADA IN LOCO EM TRECHO RETO COM EXTRUSORA, 15 CM BASE X 30 CM ALTURA. AF_01/2024</t>
  </si>
  <si>
    <t>GUIA (MEIO-FIO) E SARJETA CONJUGADOS DE CONCRETO, MOLDADA IN LOCO EM TRECHO CURVO COM EXTRUSORA, 45 CM BASE (15 CM BASE DA GUIA + 30 CM BASE DA SARJETA) X 22 CM ALTURA. AF_01/2024</t>
  </si>
  <si>
    <t>GUIA (MEIO-FIO) E SARJETA CONJUGADOS DE CONCRETO, MOLDADA IN LOCO EM TRECHO CURVO COM EXTRUSORA, 60 CM BASE (15 CM BASE DA GUIA + 45 CM BASE DA SARJETA) X 26 CM ALTURA. AF_01/2024</t>
  </si>
  <si>
    <t>GUIA (MEIO-FIO) E SARJETA CONJUGADOS DE CONCRETO, MOLDADA IN LOCO EM TRECHO CURVO COM EXTRUSORA, 65 CM BASE (15 CM BASE DA GUIA + 50 CM BASE DA SARJETA) X 26 CM ALTURA. AF_01/2024</t>
  </si>
  <si>
    <t>GUIA (MEIO-FIO) E SARJETA CONJUGADOS DE CONCRETO, MOLDADA IN LOCO EM TRECHO RETO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</si>
  <si>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</si>
  <si>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RETO COM EXTRUSORA, 65 CM BASE (15 CM BASE DA GUIA + 50 CM BASE DA SARJETA) X 26 CM ALTURA. AF_01/2024</t>
  </si>
  <si>
    <t>BLOCO AUTÔNOMO DE ILUMINAÇÃO DE EMERGÊNCIA COM DOIS REFLETORES - FORNECIMENTO E INSTALAÇÃO. AF_09/2024</t>
  </si>
  <si>
    <t>CÂMERA DE MONITORAMENTO COM ATÉ 25 METROS DE ALCANCE TIPO BULLET - FORNECIMENTO E INSTALAÇÃO. AF_09/2024</t>
  </si>
  <si>
    <t>CÂMERA DE MONITORAMENTO COM ATÉ 25 METROS DE ALCANCE TIPO DOME - FORNECIMENTO E INSTALAÇÃO. AF_09/2024</t>
  </si>
  <si>
    <t>CÂMERA DE MONITORAMENTO COM MAIS DE 25 METROS DE ALCANCE TIPO BULLET - FORNECIMENTO E INSTALAÇÃO. AF_09/2024</t>
  </si>
  <si>
    <t>CÂMERA IP BULLET - FORNECIMENTO E INSTALAÇÃO. AF_09/2024</t>
  </si>
  <si>
    <t>CÂMERA IP DOME RESOLUCAO 1MP - FORNECIMENTO E INSTALAÇÃO. AF_09/2024</t>
  </si>
  <si>
    <t>CÂMERA IP SPEED DOME - FORNECIMENTO E INSTALAÇÃO. AF_09/2024</t>
  </si>
  <si>
    <t>CÂMERA IP WIFI - FORNECIMENTO E INSTALAÇÃO. AF_09/2024</t>
  </si>
  <si>
    <t>DRIVER SLIM PARA FITA LED - FORNECIMENTO E INSTALAÇÃO. AF_09/2024</t>
  </si>
  <si>
    <t>FITA LED - FORNECIMENTO E INSTALAÇÃO. AF_09/2024</t>
  </si>
  <si>
    <t>LUMINÁRIA LED DE EMBUTIR - QUADRADA 60X60CM, INCLUSO DRIVER - FORNECIMENTO E INSTALAÇÃO. AF_09/2024</t>
  </si>
  <si>
    <t>LUMINÁRIA LED DE SOBREPOR - QUADRADA *60X60*CM, INCLUSO DRIVER - FORNECIMENTO E INSTALAÇÃO. AF_09/2024</t>
  </si>
  <si>
    <t>LUMINÁRIA LED DE SOBREPOR HERMÉTICA - *60X15CM*, INCLUSO DRIVER - FORNECIMENTO E INSTALAÇÃO. AF_09/2024</t>
  </si>
  <si>
    <t>LUMINÁRIA TIPO CALHA, DE EMBUTIR, COM 1 LÂMPADA TUBULAR LED DE 18 W, SEM REATOR - FORNECIMENTO E INSTALAÇÃO. AF_09/2024</t>
  </si>
  <si>
    <t>LUMINÁRIA TIPO CALHA, DE EMBUTIR, COM 2 LÂMPADAS TUBULARES LED DE 18 W, SEM REATOR - FORNECIMENTO E INSTALAÇÃO. AF_09/2024</t>
  </si>
  <si>
    <t>LUMINÁRIA TIPO CALHA, DE EMBUTIR, COM 2 LÂMPADAS TUBULARES LED DE 9 W, SEM REATOR - FORNECIMENTO E INSTALAÇÃO. AF_09/2024</t>
  </si>
  <si>
    <t>LUMINÁRIA TIPO CALHA, DE EMBUTIR, PARA 1 LÂMPADA TUBULAR LED DE 36 W, SEM LÂMPADA E SEM REATOR - FORNECIMENTO E INSTALAÇÃO. AF_09/2024</t>
  </si>
  <si>
    <t>LUMINÁRIA TIPO CALHA, DE EMBUTIR, PARA 2 LÂMPADAS TUBULARES LED DE 36 W, SEM LÂMPADA E SEM REATOR - FORNECIMENTO E INSTALAÇÃO. AF_09/2024</t>
  </si>
  <si>
    <t>LUMINÁRIA TIPO CALHA, DE SOBREPOR, COM 1 LÂMPADA TUBULAR LED DE 18 W, SEM REATOR - FORNECIMENTO E INSTALAÇÃO. AF_09/2024</t>
  </si>
  <si>
    <t>LUMINÁRIA TIPO CALHA, DE SOBREPOR, COM 1 LÂMPADA TUBULAR LED DE 9 W SEM REATOR - FORNECIMENTO E INSTALAÇÃO. AF_09/2024</t>
  </si>
  <si>
    <t>LUMINÁRIA TIPO CALHA, DE SOBREPOR, COM 2 LÂMPADAS TUBULARES LED DE 18 W, SEM REATOR - FORNECIMENTO E INSTALAÇÃO. AF_09/2024</t>
  </si>
  <si>
    <t>LUMINÁRIA TIPO CALHA, DE SOBREPOR, COM 2 LÂMPADAS TUBULARES LED DE 9 W SEM REATOR - FORNECIMENTO E INSTALAÇÃO. AF_09/2024</t>
  </si>
  <si>
    <t>LUMINÁRIA TIPO CALHA, DE SOBREPOR, PARA 1 LÂMPADA TUBULAR LED DE 36 W, SEM LÂMPADA E SEM REATOR - FORNECIMENTO E INSTALAÇÃO. AF_09/2024</t>
  </si>
  <si>
    <t>LUMINÁRIA TIPO CALHA, DE SOBREPOR, PARA 2 LÂMPADAS TUBULARES LED DE 36 W, SEM LÂMPADA E SEM REATOR - FORNECIMENTO E INSTALAÇÃO. AF_09/2024</t>
  </si>
  <si>
    <t>LUMINÁRIA TIPO PLAFON QUADRADA, DE EMBUTIR, COM LED DE 12 W - FORNECIMENTO E INSTALAÇÃO. AF_09/2024</t>
  </si>
  <si>
    <t>LUMINÁRIA TIPO PLAFON QUADRADA, DE EMBUTIR, COM LED DE 18 W - FORNECIMENTO E INSTALAÇÃO. AF_09/2024</t>
  </si>
  <si>
    <t>LUMINÁRIA TIPO PLAFON QUADRADA, DE EMBUTIR, COM LED DE 24 W - FORNECIMENTO E INSTALAÇÃO. AF_09/2024</t>
  </si>
  <si>
    <t>LUMINÁRIA TIPO PLAFON QUADRADA, DE SOBREPOR, COM LED DE 12 W - FORNECIMENTO E INSTALAÇÃO. AF_09/2024</t>
  </si>
  <si>
    <t>LUMINÁRIA TIPO PLAFON QUADRADA, DE SOBREPOR, COM LED DE 18 W - FORNECIMENTO E INSTALAÇÃO. AF_09/2024</t>
  </si>
  <si>
    <t>LUMINÁRIA TIPO PLAFON QUADRADA, DE SOBREPOR, COM LED DE 24 W - FORNECIMENTO E INSTALAÇÃO. AF_09/2024</t>
  </si>
  <si>
    <t>LUMINÁRIA TIPO SPOT, DE EMBUTIR, COM 1 LÂMPADA LED PAR20 - FORNECIMENTO E INSTALAÇÃO. AF_09/2024</t>
  </si>
  <si>
    <t>LUMINÁRIA TIPO SPOT, DE SOBREPOR, COM 1 LÂMPADA LED PAR20 - FORNECIMENTO E INSTALAÇÃO. AF_09/2024</t>
  </si>
  <si>
    <t>PERFIL COM FITA LED - FORNECIMENTO E INSTALAÇÃO. AF_09/2024</t>
  </si>
  <si>
    <t>IMPERMEABILIZAÇÃO COM MANTA ASFÁLTICA COLADA COM ASFALTO DERRETIDO, DUAS CAMADAS, E = 3MM E E=4MM. AF_09/2023</t>
  </si>
  <si>
    <t>IMPERMEABILIZAÇÃO DE SUPERFÍCIE COM MANTA ASFÁLTICA COLADA COM ASFALTO DERRETIDO, UMA CAMADA, E=4MM. AF_09/2023</t>
  </si>
  <si>
    <t>IMPERMEABILIZAÇÃO DE SUPERFÍCIE COM MEMBRANA A BASE DE POLIURÉIA, 2 DEMÃOS. AF_09/2023</t>
  </si>
  <si>
    <t>TRATAMENTO DE RALO OU PONTO EMERGENTE COM MANTA ASFÁLTICA COLADA COM ASFÁLTO DERRETIDO, E=4MM. AF_09/2023</t>
  </si>
  <si>
    <t>TRATAMENTO DE RODAPÉ COM MANTA ASFÁLTICA COLADA COM ASFALTO DERRETIDO, E=4MM. AF_09/2023</t>
  </si>
  <si>
    <t>CAIXA ELÉTRICA 4"X2" AUTOTRAVANTE PARA FURO CIRCULAR ALTA (2,00 M DO PISO), PVC, INSTALADA EM PAREDE - FORNECIMENTO E INSTALAÇÃO. AF_03/2023</t>
  </si>
  <si>
    <t>CAIXA ELÉTRICA 4"X2" AUTOTRAVANTE PARA FURO CIRCULAR BAIXA (0,30 M DO PISO), PVC, INSTALADA EM PAREDE - FORNECIMENTO E INSTALAÇÃO. AF_03/2023</t>
  </si>
  <si>
    <t>CAIXA ELÉTRICA 4"X2" AUTOTRAVANTE PARA FURO CIRCULAR MÉDIA (1,30 M DO PISO), PVC, INSTALADA EM PAREDE - FORNECIMENTO E INSTALAÇÃO. AF_03/2023</t>
  </si>
  <si>
    <t>CAIXA ELÉTRICA 4"X4" AUTOTRAVANTE PARA FURO CIRCULAR ALTA (2,00 M DO PISO), PVC, INSTALADA EM PAREDE - FORNECIMENTO E INSTALAÇÃO. AF_03/2023</t>
  </si>
  <si>
    <t>CAIXA ELÉTRICA 4"X4" AUTOTRAVANTE PARA FURO CIRCULAR BAIXA (0,30 M DO PISO), PVC, INSTALADA EM PAREDE - FORNECIMENTO E INSTALAÇÃO. AF_03/2023</t>
  </si>
  <si>
    <t>CAIXA ELÉTRICA 4"X4" AUTOTRAVANTE PARA FURO CIRCULAR MÉDIA (1,30 M DO PISO), PVC, INSTALADA EM PAREDE - FORNECIMENTO E INSTALAÇÃO. AF_03/2023</t>
  </si>
  <si>
    <t>ELETRODUTO FLEXÍVEL CORRUGADO REFORÇADO, PVC, DN 20 MM (1/2"), PARA CIRCUITOS TERMINAIS, INSTALADO EM FORRO - FORNECIMENTO E INSTALAÇÃO. AF_03/2023</t>
  </si>
  <si>
    <t>ELETRODUTO FLEXÍVEL CORRUGADO REFORÇADO, PVC, DN 25 MM (3/4"), PARA CIRCUITOS TERMINAIS, INSTALADO EM FORRO - FORNECIMENTO E INSTALAÇÃO. AF_03/2023</t>
  </si>
  <si>
    <t>ELETRODUTO FLEXÍVEL CORRUGADO REFORÇADO, PVC, DN 32 MM (1"), PARA CIRCUITOS TERMINAIS, INSTALADO EM FORRO - FORNECIMENTO E INSTALAÇÃO. AF_03/2023</t>
  </si>
  <si>
    <t>ELETRODUTO FLEXÍVEL CORRUGADO, PEAD, DN 32 MM (1"), PARA CIRCUITOS TERMINAIS, INSTALADO EM FORRO - FORNECIMENTO E INSTALAÇÃO. AF_03/2023</t>
  </si>
  <si>
    <t>ELETRODUTO FLEXÍVEL CORRUGADO, PEAD, DN 32 MM (1"), PARA CIRCUITOS TERMINAIS, INSTALADO EM LAJE - FORNECIMENTO E INSTALAÇÃO. AF_03/2023</t>
  </si>
  <si>
    <t>ELETRODUTO FLEXÍVEL CORRUGADO, PEAD, DN 32 MM (1"), PARA CIRCUITOS TERMINAIS, INSTALADO EM PAREDE - FORNECIMENTO E INSTALAÇÃO. AF_03/2023</t>
  </si>
  <si>
    <t>ELETRODUTO FLEXÍVEL CORRUGADO, PEAD, DN 40 MM (1 1/4"), PARA CIRCUITOS TERMINAIS, INSTALADO EM FORRO - FORNECIMENTO E INSTALAÇÃO. AF_03/2023</t>
  </si>
  <si>
    <t>ELETRODUTO FLEXÍVEL CORRUGADO,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</si>
  <si>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</si>
  <si>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PVC, DN 32 MM (1"), PARA CIRCUITOS TERMINAIS, INSTALADO EM FORRO - FORNECIMENTO E INSTALAÇÃO. AF_03/2023</t>
  </si>
  <si>
    <t>ELETRODUTO FLEXÍVEL LISO, PEAD, DN 32 MM (1"), PARA CIRCUITOS TERMINAIS, INSTALADO EM FORRO - FORNECIMENTO E INSTALAÇÃO. AF_03/2023</t>
  </si>
  <si>
    <t>ELETRODUTO FLEXÍVEL LISO, PEAD, DN 40 MM (1 1/4"), PARA CIRCUITOS TERMINAIS, INSTALADO EM FORRO - FORNECIMENTO E INSTALAÇÃO. AF_03/2023</t>
  </si>
  <si>
    <t>CONDULETE DE ALUMÍNIO, TIPO B, PARA ELETRODUTO DE AÇO GALVANIZADO DN 32 MM (1 1/4''), APARENTE - FORNECIMENTO E INSTALAÇÃO. AF_10/2022</t>
  </si>
  <si>
    <t>CONDULETE DE ALUMÍNIO, TIPO C, PARA ELETRODUTO DE AÇO GALVANIZADO DN 32 MM (1 1/4''), APARENTE - FORNECIMENTO E INSTALAÇÃO. AF_10/2022</t>
  </si>
  <si>
    <t>CONDULETE DE ALUMÍNIO, TIPO LB, PARA ELETRODUTO DE AÇO GALVANIZADO DN 20 MM (3/4''), APARENTE - FORNECIMENTO E INSTALAÇÃO. AF_10/2022</t>
  </si>
  <si>
    <t>CONDULETE DE ALUMÍNIO, TIPO LB, PARA ELETRODUTO DE AÇO GALVANIZADO DN 25 MM (1''), APARENTE - FORNECIMENTO E INSTALAÇÃO. AF_10/2022</t>
  </si>
  <si>
    <t>CONDULETE DE ALUMÍNIO, TIPO LB, PARA ELETRODUTO DE AÇO GALVANIZADO DN 32 MM (1 1/4''), APARENTE - FORNECIMENTO E INSTALAÇÃO. AF_10/2022</t>
  </si>
  <si>
    <t>CONDULETE DE ALUMÍNIO, TIPO LL, PARA ELETRODUTO DE AÇO GALVANIZADO DN 20 MM (3/4''), APARENTE - FORNECIMENTO E INSTALAÇÃO. AF_10/2022</t>
  </si>
  <si>
    <t>CONDULETE DE ALUMÍNIO, TIPO LL, PARA ELETRODUTO DE AÇO GALVANIZADO DN 25 MM (1''), APARENTE - FORNECIMENTO E INSTALAÇÃO. AF_10/2022</t>
  </si>
  <si>
    <t>CONDULETE DE ALUMÍNIO, TIPO LL, PARA ELETRODUTO DE AÇO GALVANIZADO DN 32 MM (1 1/4''), APARENTE - FORNECIMENTO E INSTALAÇÃO. AF_10/2022</t>
  </si>
  <si>
    <t>CONDULETE DE ALUMÍNIO, TIPO TB, PARA ELETRODUTO DE AÇO GALVANIZADO DN 20 MM (3/4''), APARENTE - FORNECIMENTO E INSTALAÇÃO. AF_10/2022</t>
  </si>
  <si>
    <t>CONDULETE DE ALUMÍNIO, TIPO TB, PARA ELETRODUTO DE AÇO GALVANIZADO DN 25 MM (1''), APARENTE - FORNECIMENTO E INSTALAÇÃO. AF_10/2022</t>
  </si>
  <si>
    <t>CONDULETE DE ALUMÍNIO, TIPO TB, PARA ELETRODUTO DE AÇO GALVANIZADO DN 32 MM (1 1/4''), APARENTE - FORNECIMENTO E INSTALAÇÃO. AF_10/2022</t>
  </si>
  <si>
    <t>CURVA 135 GRAUS PARA ELETRODUTO, AÇO GALVANIZADO, DN 20 MM (3/4''), APARENTE - FORNECIMENTO E INSTALAÇÃO. AF_10/2022</t>
  </si>
  <si>
    <t>CURVA 135 GRAUS PARA ELETRODUTO, AÇO GALVANIZADO, DN 25 MM (1''), APARENTE - FORNECIMENTO E INSTALAÇÃO. AF_10/2022</t>
  </si>
  <si>
    <t>CURVA 135 GRAUS PARA ELETRODUTO, AÇO GALVANIZADO, DN 32 MM (1 1/4''), APARENTE - FORNECIMENTO E INSTALAÇÃO. AF_10/2022</t>
  </si>
  <si>
    <t>CURVA 135 GRAUS PARA ELETRODUTO, AÇO GALVANIZADO, DN 40 MM (1 1/2''), APARENTE - FORNECIMENTO E INSTALAÇÃO. AF_10/2022</t>
  </si>
  <si>
    <t>CURVA 45 GRAUS PARA ELETRODUTO, AÇO GALVANIZADO, DN 20 MM (3/4''), APARENTE - FORNECIMENTO E INSTALAÇÃO. AF_10/2022</t>
  </si>
  <si>
    <t>CURVA 45 GRAUS PARA ELETRODUTO, AÇO GALVANIZADO, DN 25 MM (1''), APARENTE - FORNECIMENTO E INSTALAÇÃO. AF_10/2022</t>
  </si>
  <si>
    <t>CURVA 45 GRAUS PARA ELETRODUTO, AÇO GALVANIZADO, DN 32 MM (1 1/4''), APARENTE - FORNECIMENTO E INSTALAÇÃO. AF_10/2022</t>
  </si>
  <si>
    <t>CURVA 45 GRAUS PARA ELETRODUTO, AÇO GALVANIZADO, DN 40 MM (1 1/2''), APARENTE - FORNECIMENTO E INSTALAÇÃO. AF_10/2022</t>
  </si>
  <si>
    <t>CURVA 90 GRAUS PARA ELETRODUTO, AÇO GALVANIZADO, DN 20 MM (3/4''), APARENTE - FORNECIMENTO E INSTALAÇÃO. AF_10/2022</t>
  </si>
  <si>
    <t>CURVA 90 GRAUS PARA ELETRODUTO, AÇO GALVANIZADO, DN 25 MM (1"), APARENTE - FORNECIMENTO E INSTALAÇÃO. AF_10/2022</t>
  </si>
  <si>
    <t>CURVA 90 GRAUS PARA ELETRODUTO, AÇO GALVANIZADO, DN 32 MM (1 1/4''), APARENTE - FORNECIMENTO E INSTALAÇÃO. AF_10/2022</t>
  </si>
  <si>
    <t>CURVA 90 GRAUS PARA ELETRODUTO, AÇO GALVANIZADO, DN 40 MM (1 1/2''), APARENTE - FORNECIMENTO E INSTALAÇÃO. AF_10/2022</t>
  </si>
  <si>
    <t>CURVA 90 GRAUS PARA ELETRODUTO, PVC, SOLDÁVEL, DN 20 MM (1/2''), APARENTE - FORNECIMENTO E INSTALAÇÃO. AF_10/2022</t>
  </si>
  <si>
    <t>CURVA 90 GRAUS PARA ELETRODUTO, PVC, SOLDÁVEL, DN 25 MM (3/4''), APARENTE - FORNECIMENTO E INSTALAÇÃO. AF_10/2022</t>
  </si>
  <si>
    <t>CURVA 90 GRAUS PARA ELETRODUTO, PVC, SOLDÁVEL, DN 32 MM (1''), APARENTE - FORNECIMENTO E INSTALAÇÃO. AF_10/2022</t>
  </si>
  <si>
    <t>ELETRODUTO RIGIDO, EM ACO ZINCADO OU GALVANIZADO, TIPO PESADO, DN=1 1/2", APARENTE - FORNECIMENTO E INSTALAÇÃO. AF_10/2022</t>
  </si>
  <si>
    <t>ELETRODUTO RIGIDO, EM ACO ZINCADO OU GALVANIZADO, TIPO PESADO, DN=1 1/4", APARENTE- FORNECIMENTO E INSTALAÇÃO. AF_10/2022</t>
  </si>
  <si>
    <t>ELETRODUTO RIGIDO, EM ACO ZINCADO OU GALVANIZADO, TIPO PESADO, DN=1", APARENTE - FORNECIMENTO E INSTALAÇÃO. AF_10/2022</t>
  </si>
  <si>
    <t>ELETRODUTO RIGIDO, EM ACO ZINCADO OU GALVANIZADO, TIPO PESADO, DN=3/4", APARENTE - FORNECIMENTO E INSTALAÇÃO. AF_10/2022</t>
  </si>
  <si>
    <t>ELETRODUTO RÍGIDO SOLDÁVEL, PVC, DN 20 MM (1/2"), APARENTE - FORNECIMENTO E INSTALAÇÃO. AF_10/2022</t>
  </si>
  <si>
    <t>ELETRODUTO RÍGIDO SOLDÁVEL, PVC, DN 25 MM (3/4"), APARENTE - FORNECIMENTO E INSTALAÇÃO. AF_10/2022</t>
  </si>
  <si>
    <t>ELETRODUTO RÍGIDO SOLDÁVEL, PVC, DN 32 MM (1"), APARENTE - FORNECIMENTO E INSTALAÇÃO. AF_10/2022</t>
  </si>
  <si>
    <t>LUVA DE EMENDA PARA ELETRODUTO, AÇO GALVANIZADO, DN 20 MM (3/4''), APARENTE - FORNECIMENTO E INSTALAÇÃO. AF_10/2022</t>
  </si>
  <si>
    <t>LUVA DE EMENDA PARA ELETRODUTO, AÇO GALVANIZADO, DN 25 MM (1''), APARENTE - FORNECIMENTO E INSTALAÇÃO. AF_10/2022</t>
  </si>
  <si>
    <t>LUVA DE EMENDA PARA ELETRODUTO, AÇO GALVANIZADO, DN 32 MM (1 1/4''), APARENTE - FORNECIMENTO E INSTALAÇÃO. AF_10/2022</t>
  </si>
  <si>
    <t>LUVA DE EMENDA PARA ELETRODUTO, AÇO GALVANIZADO, DN 40 MM (1 1/2''), APARENTE - FORNECIMENTO E INSTALAÇÃO. AF_10/2022</t>
  </si>
  <si>
    <t>LUVA PARA ELETRODUTO, PVC, SOLDÁVEL, DN 20 MM (1/2''), APARENTE - FORNECIMENTO E INSTALAÇÃO. AF_10/2022</t>
  </si>
  <si>
    <t>LUVA PARA ELETRODUTO, PVC, SOLDÁVEL, DN 25 MM (3/4''), APARENTE - FORNECIMENTO E INSTALAÇÃO. AF_10/2022</t>
  </si>
  <si>
    <t>LUVA PARA ELETRODUTO, PVC, SOLDÁVEL, DN 32 MM (1''), APARENTE - FORNECIMENTO E INSTALAÇÃO. AF_10/2022</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</si>
  <si>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</si>
  <si>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</si>
  <si>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</si>
  <si>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</si>
  <si>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CONECTOR CUNHA, PARA REDES AÉREAS DE DISTRIBUIÇÃO DE ENERGIA ELÉTRICA DE BAIXA TENSÃO - FORNECIMENTO E INSTALAÇÃO. AF_07/2020</t>
  </si>
  <si>
    <t>CONECTOR H, PARA REDES AÉREAS DE DISTRIBUIÇÃO DE ENERGIA ELÉTRICA DE BAIXA TENSÃO - FORNECIMENTO E INSTALAÇÃO. AF_07/2020</t>
  </si>
  <si>
    <t>CONECTOR PERFURANTE, PARA REDES AÉREAS DE DISTRIBUIÇÃO DE ENERGIA ELÉTRICA DE BAIXA TENSÃO - FORNECIMENTO E INSTALAÇÃO. AF_07/2020</t>
  </si>
  <si>
    <t>ADAPTADOR COM FLANGE E ANEL DE VEDAÇÃO, PVC, SOLDÁVEL, DN 20 MM X 1/2", INSTALADO EM RESERVAÇÃO PREDIAL DE ÁGUA - FORNECIMENTO E INSTALAÇÃO. AF_04/2024</t>
  </si>
  <si>
    <t>ADAPTADOR COM FLANGE E ANEL DE VEDAÇÃO, PVC, SOLDÁVEL, DN 25 MM X 3/4", INSTALADO EM RESERVAÇÃO PREDIAL DE ÁGUA - FORNECIMENTO E INSTALAÇÃO. AF_04/2024</t>
  </si>
  <si>
    <t>ADAPTADOR CURTO COM BOLSA E ROSCA PARA REGISTRO, PVC, SOLDÁVEL, DN 25 MM X 3/4", INSTALADO EM RESERVAÇÃO PREDIAL DE ÁGUA - FORNECIMENTO E INSTALAÇÃO. AF_04/2024</t>
  </si>
  <si>
    <t>CONECTOR EM BRONZE/LATÃO, DN 104 MM X 4", SEM ANEL DE SOLDA, BOLSA X ROSCA, INSTALADO EM RESERVAÇÃO PREDIAL DE ÁGUA - FORNECIMENTO E INSTALAÇÃO. AF_04/2024</t>
  </si>
  <si>
    <t>CONECTOR EM BRONZE/LATÃO, DN 54 MM X 2", SEM ANEL DE SOLDA, BOLSA X ROSCA, INSTALADO EM RESERVAÇÃO PREDIAL DE ÁGUA - FORNECIMENTO E INSTALAÇÃO. AF_04/2024</t>
  </si>
  <si>
    <t>CONECTOR EM BRONZE/LATÃO, DN 66 MM X 2 1/2", SEM ANEL DE SOLDA, BOLSA X ROSCA, INSTALADO EM RESERVAÇÃO PREDIAL DE ÁGUA - FORNECIMENTO E INSTALAÇÃO. AF_04/2024</t>
  </si>
  <si>
    <t>CONECTOR EM BRONZE/LATÃO, DN 79 MM X 3", SEM ANEL DE SOLDA, BOLSA X ROSCA, INSTALADO EM RESERVAÇÃO PREDIAL DE ÁGUA - FORNECIMENTO E INSTALAÇÃO. AF_04/2024</t>
  </si>
  <si>
    <t>CURVA 90 GRAUS, CPVC, SOLDÁVEL, DN 114 MM, INSTALADO EM RESERVAÇÃO PREDIAL DE ÁGUA - FORNECIMENTO E INSTALAÇÃO. AF_04/2024</t>
  </si>
  <si>
    <t>CURVA 90 GRAUS, CPVC, SOLDÁVEL, DN 35 MM, INSTALADO EM RESERVAÇÃO PREDIAL DE ÁGUA - FORNECIMENTO E INSTALAÇÃO. AF_04/2024</t>
  </si>
  <si>
    <t>CURVA 90 GRAUS, CPVC, SOLDÁVEL, DN 42 MM, INSTALADO EM RESERVAÇÃO PREDIAL DE ÁGUA - FORNECIMENTO E INSTALAÇÃO. AF_04/2024</t>
  </si>
  <si>
    <t>CURVA 90 GRAUS, CPVC, SOLDÁVEL, DN 54 MM, INSTALADO EM RESERVAÇÃO PREDIAL DE ÁGUA - FORNECIMENTO E INSTALAÇÃO. AF_04/2024</t>
  </si>
  <si>
    <t>CURVA 90 GRAUS, CPVC, SOLDÁVEL, DN 73 MM, INSTALADO EM RESERVAÇÃO PREDIAL DE ÁGUA - FORNECIMENTO E INSTALAÇÃO. AF_04/2024</t>
  </si>
  <si>
    <t>CURVA 90 GRAUS, CPVC, SOLDÁVEL, DN 89 MM, INSTALADO EM RESERVAÇÃO PREDIAL DE ÁGUA - FORNECIMENTO E INSTALAÇÃO. AF_04/2024</t>
  </si>
  <si>
    <t>CURVA 90 GRAUS, PVC, SOLDÁVEL, DN 25 MM, INSTALADO EM RESERVAÇÃO PREDIAL DE ÁGUA - FORNECIMENTO E INSTALAÇÃO. AF_04/2024</t>
  </si>
  <si>
    <t>CURVA EM COBRE, DN 104 MM, 45 GRAUS, SEM ANEL DE SOLDA, BOLSA X BOLSA, INSTALADO EM RESERVAÇÃO PREDIAL DE ÁGUA - FORNECIMENTO E INSTALAÇÃO. AF_04/2024</t>
  </si>
  <si>
    <t>CURVA EM COBRE, DN 79 MM, 45 GRAUS, SEM ANEL DE SOLDA, BOLSA X BOLSA, INSTALADO EM RESERVAÇÃO PREDIAL DE ÁGUA - FORNECIMENTO E INSTALAÇÃO. AF_04/2024</t>
  </si>
  <si>
    <t>FLANGE CURTA EM COBRE, DN 104 MM X 4", INSTALADO EM RESERVAÇÃO PREDIAL DE ÁGUA - FORNECIMENTO E INSTALAÇÃO. AF_04/2024</t>
  </si>
  <si>
    <t>FLANGE CURTA EM COBRE, DN 54 MM X 2", INSTALADO EM RESERVAÇÃO PREDIAL DE ÁGUA - FORNECIMENTO E INSTALAÇÃO. AF_04/2024</t>
  </si>
  <si>
    <t>FLANGE CURTA EM COBRE, DN 66 MM X 2 1/2", INSTALADO EM RESERVAÇÃO PREDIAL DE ÁGUA - FORNECIMENTO E INSTALAÇÃO. AF_04/2024</t>
  </si>
  <si>
    <t>FLANGE CURTA EM COBRE, DN 79 MM X 3", INSTALADO EM RESERVAÇÃO PREDIAL DE ÁGUA - FORNECIMENTO E INSTALAÇÃO. AF_04/2024</t>
  </si>
  <si>
    <t>JOELHO 90 GRAUS COM BUCHA DE LATÃO, PVC, SOLDÁVEL, DN 25 MM X 3/4", INSTALADO EM RESERVAÇÃO PREDIAL DE ÁGUA - FORNECIMENTO E INSTALAÇÃO. AF_04/2024</t>
  </si>
  <si>
    <t>LUVA PVC, SOLDÁVEL, DN 25 MM, INSTALADO EM RESERVAÇÃO PREDIAL DE ÁGUA - FORNECIMENTO E INSTALAÇÃO. AF_04/2024</t>
  </si>
  <si>
    <t>TUBO, PPR, DN 110 MM, CLASSE PN 12, INSTALADO EM RESERVAÇÃO PREDIAL DE ÁGUA - FORNECIMENTO E INSTALAÇÃO. AF_04/2024</t>
  </si>
  <si>
    <t>TUBO, PPR, DN 110 MM, CLASSE PN 25, INSTALADO EM RESERVAÇÃO PREDIAL DE ÁGUA - FORNECIMENTO E INSTALAÇÃO. AF_04/2024</t>
  </si>
  <si>
    <t>TUBO, PPR, DN 20 MM, CLASSE PN 20, INSTALADO EM RESERVAÇÃO PREDIAL DE ÁGUA - FORNECIMENTO E INSTALAÇÃO. AF_04/2024</t>
  </si>
  <si>
    <t>TUBO, PPR, DN 20 MM, CLASSE PN 25, INSTALADO EM RESERVAÇÃO PREDIAL DE ÁGUA - FORNECIMENTO E INSTALAÇÃO. AF_04/2024</t>
  </si>
  <si>
    <t>TUBO, PPR, DN 25 MM, CLASSE PN 20, INSTALADO EM RESERVAÇÃO PREDIAL DE ÁGUA - FORNECIMENTO E INSTALAÇÃO. AF_04/2024</t>
  </si>
  <si>
    <t>TUBO, PPR, DN 25 MM, CLASSE PN 25, INSTALADO EM RESERVAÇÃO PREDIAL DE ÁGUA - FORNECIMENTO E INSTALAÇÃO. AF_04/2024</t>
  </si>
  <si>
    <t>TUBO, PPR, DN 32 MM, CLASSE PN 12, INSTALADO EM RESERVAÇÃO PREDIAL DE ÁGUA - FORNECIMENTO E INSTALAÇÃO. AF_04/2024</t>
  </si>
  <si>
    <t>TUBO, PPR, DN 32 MM, CLASSE PN 25, INSTALADO EM RESERVAÇÃO PREDIAL DE ÁGUA - FORNECIMENTO E INSTALAÇÃO. AF_04/2024</t>
  </si>
  <si>
    <t>TUBO, PPR, DN 40 MM, CLASSE PN 12, INSTALADO EM RESERVAÇÃO PREDIAL DE ÁGUA - FORNECIMENTO E INSTALAÇÃO. AF_04/2024</t>
  </si>
  <si>
    <t>TUBO, PPR, DN 40 MM, CLASSE PN 25, INSTALADO EM RESERVAÇÃO PREDIAL DE ÁGUA - FORNECIMENTO E INSTALAÇÃO. AF_04/2024</t>
  </si>
  <si>
    <t>TUBO, PPR, DN 50 MM, CLASSE PN 12, INSTALADO EM RESERVAÇÃO PREDIAL DE ÁGUA - FORNECIMENTO E INSTALAÇÃO. AF_04/2024</t>
  </si>
  <si>
    <t>TUBO, PPR, DN 50 MM, CLASSE PN 25, INSTALADO EM RESERVAÇÃO PREDIAL DE ÁGUA - FORNECIMENTO E INSTALAÇÃO. AF_04/2024</t>
  </si>
  <si>
    <t>TUBO, PPR, DN 63 MM, CLASSE PN 12, INSTALADO EM RESERVAÇÃO PREDIAL DE ÁGUA - FORNECIMENTO E INSTALAÇÃO. AF_04/2024</t>
  </si>
  <si>
    <t>TUBO, PPR, DN 63 MM, CLASSE PN 25, INSTALADO EM RESERVAÇÃO PREDIAL DE ÁGUA - FORNECIMENTO E INSTALAÇÃO. AF_04/2024</t>
  </si>
  <si>
    <t>TUBO, PPR, DN 75 MM, CLASSE PN 12, INSTALADO EM RESERVAÇÃO PREDIAL DE ÁGUA - FORNECIMENTO E INSTALAÇÃO. AF_04/2024</t>
  </si>
  <si>
    <t>TUBO, PPR, DN 75 MM, CLASSE PN 25, INSTALADO EM RESERVAÇÃO PREDIAL DE ÁGUA - FORNECIMENTO E INSTALAÇÃO. AF_04/2024</t>
  </si>
  <si>
    <t>TUBO, PPR, DN 90 MM, CLASSE PN 12, INSTALADO EM RESERVAÇÃO PREDIAL DE ÁGUA - FORNECIMENTO E INSTALAÇÃO. AF_04/2024</t>
  </si>
  <si>
    <t>TUBO, PPR, DN 90 MM, CLASSE PN 25, INSTALADO EM RESERVAÇÃO PREDIAL DE ÁGUA - FORNECIMENTO E INSTALAÇÃO. AF_04/2024</t>
  </si>
  <si>
    <t>TUBO, PVC, SOLDÁVEL, DE 25MM, INSTALADO EM RESERVAÇÃO PREDIAL DE ÁGUA - FORNECIMENTO E INSTALAÇÃO. AF_04/2024</t>
  </si>
  <si>
    <t>TÊ COM BUCHA DE LATÃO NA BOLSA CENTRAL, PVC, SOLDÁVEL, DN 25 MM X 3/4", INSTALADO EM RESERVAÇÃO PREDIAL DE ÁGUA - FORNECIMENTO E INSTALAÇÃO. AF_04/2024</t>
  </si>
  <si>
    <t>TÊ DE REDUÇÃO, PVC, SOLDÁVEL, DN 32 MM X 25 MM, INSTALADO EM RESERVAÇÃO PREDIAL DE ÁGUA - FORNECIMENTO E INSTALAÇÃO. AF_04/2024</t>
  </si>
  <si>
    <t>TÊ, PVC, SOLDÁVEL, DN 25 MM INSTALADO EM RESERVAÇÃO PREDIAL DE ÁGUA - FORNECIMENTO E INSTALAÇÃO. AF_04/2024</t>
  </si>
  <si>
    <t>UNIÃO FLANGE, PPR, COM PARAFUSOS, DN 50 MM, INSTALADO EM RESERVAÇÃO PREDIAL DE ÁGUA - FORNECIMENTO E INSTALAÇÃO. AF_04/2024</t>
  </si>
  <si>
    <t>UNIÃO FLANGE, PPR, COM PARAFUSOS, DN 63 MM, INSTALADO EM RESERVAÇÃO PREDIAL DE ÁGUA - FORNECIMENTO E INSTALAÇÃO. AF_04/2024</t>
  </si>
  <si>
    <t>UNIÃO FLANGE, PPR, COM PARAFUSOS, DN 75 MM, INSTALADO EM RESERVAÇÃO PREDIAL DE ÁGUA - FORNECIMENTO E INSTALAÇÃO. AF_04/2024</t>
  </si>
  <si>
    <t>UNIÃO FLANGE, PPR, COM PARAFUSOS, DN 90 MM, INSTALADO EM RESERVAÇÃO PREDIAL DE ÁGUA - FORNECIMENTO E INSTALAÇÃO. AF_04/2024</t>
  </si>
  <si>
    <t>CONEXÃO FIXA, ROSCA MACHO, PARA INSTALAÇÕES EM PEX ÁGUA, DN 16 MM X 1/2", COM ANEL DESLIZANTE - FORNECIMENTO E INSTALAÇÃO. AF_02/2023</t>
  </si>
  <si>
    <t>CONEXÃO FIXA, ROSCA MACHO, PARA INSTALAÇÕES EM PEX ÁGUA, DN 16 MM X 3/4", COM ANEL DESLIZANTE - FORNECIMENTO E INSTALAÇÃO. AF_02/2023</t>
  </si>
  <si>
    <t>CONEXÃO FIXA, ROSCA MACHO, PARA INSTALAÇÕES EM PEX ÁGUA, DN 20 MM X 1/2", COM ANEL DESLIZANTE - FORNECIMENTO E INSTALAÇÃO. AF_02/2023</t>
  </si>
  <si>
    <t>CONEXÃO FIXA, ROSCA MACHO, PARA INSTALAÇÕES EM PEX ÁGUA, DN 20 MM X 3/4", COM ANEL DESLIZANTE - FORNECIMENTO E INSTALAÇÃO. AF_02/2023</t>
  </si>
  <si>
    <t>CONEXÃO FIXA, ROSCA MACHO, PARA INSTALAÇÕES EM PEX ÁGUA, DN 25 MM X 1", COM ANEL DESLIZANTE - FORNECIMENTO E INSTALAÇÃO. AF_02/2023</t>
  </si>
  <si>
    <t>CONEXÃO FIXA, ROSCA MACHO, PARA INSTALAÇÕES EM PEX ÁGUA, DN 25 MM X 1/2", COM ANEL DESLIZANTE - FORNECIMENTO E INSTALAÇÃO. AF_02/2023</t>
  </si>
  <si>
    <t>CONEXÃO FIXA, ROSCA MACHO, PARA INSTALAÇÕES EM PEX ÁGUA, DN 25 MM X 3/4", COM ANEL DESLIZANTE - FORNECIMENTO E INSTALAÇÃO. AF_02/2023</t>
  </si>
  <si>
    <t>CONEXÃO FIXA, ROSCA MACHO, PARA INSTALAÇÕES EM PEX ÁGUA, DN 32 MM X 1", COM ANEL DESLIZANTE - FORNECIMENTO E INSTALAÇÃO. AF_02/2023</t>
  </si>
  <si>
    <t>CONEXÃO MÓVEL, ROSCA FÊMEA, PARA INSTALAÇÕES EM PEX ÁGUA, DN 16 MM X 1/2", COM ANEL DESLIZANTE - FORNECIMENTO E INSTALAÇÃO. AF_02/2023</t>
  </si>
  <si>
    <t>CONEXÃO MÓVEL, ROSCA FÊMEA, PARA INSTALAÇÕES EM PEX ÁGUA, DN 20 MM X 1/2", COM ANEL DESLIZANTE - FORNECIMENTO E INSTALAÇÃO. AF_02/2023</t>
  </si>
  <si>
    <t>CONEXÃO MÓVEL, ROSCA FÊMEA, PARA INSTALAÇÕES EM PEX ÁGUA, DN 20 MM X 3/4", COM ANEL DESLIZANTE - FORNECIMENTO E INSTALAÇÃO. AF_02/2023</t>
  </si>
  <si>
    <t>CONEXÃO MÓVEL, ROSCA FÊMEA, PARA INSTALAÇÕES EM PEX ÁGUA, DN 25 MM X 1", COM ANEL DESLIZANTE - FORNECIMENTO E INSTALAÇÃO. AF_02/2023</t>
  </si>
  <si>
    <t>CONEXÃO MÓVEL, ROSCA FÊMEA, PARA INSTALAÇÕES EM PEX ÁGUA, DN 25 MM X 3/4", COM ANEL DESLIZANTE - FORNECIMENTO E INSTALAÇÃO. AF_02/2023</t>
  </si>
  <si>
    <t>CONEXÃO MÓVEL, ROSCA FÊMEA, PARA INSTALAÇÕES EM PEX ÁGUA, DN 32 MM X 1", COM ANEL DESLIZANTE - FORNECIMENTO E INSTALAÇÃO. AF_02/2023</t>
  </si>
  <si>
    <t>JOELHO 90 GRAUS, ROSCA FÊMEA TERMINAL, PARA INSTALAÇÕES EM PEX ÁGUA, DN 25 MM X 3/4", FIXAÇÃO DAS CONEXÕES POR CRIMPAGEM - FORNECIMENTO E INSTALAÇÃO. AF_02/2023</t>
  </si>
  <si>
    <t>JOELHO 90 GRAUS, ROSCA MACHO TERMINAL, PARA INSTALAÇÕES EM PEX ÁGUA, DN 16 MM X 1/2", COM ANEL DESLIZANTE - FORNECIMENTO E INSTALAÇÃO. AF_02/2023</t>
  </si>
  <si>
    <t>JOELHO 90 GRAUS, ROSCA MACHO TERMINAL, PARA INSTALAÇÕES EM PEX ÁGUA, DN 20 MM X 1/2", FIXAÇÃO DAS CONEXÕES POR CRIMPAGEM - FORNECIMENTO E INSTALAÇÃO. AF_02/2023</t>
  </si>
  <si>
    <t>JOELHO 90 GRAUS, ROSCA MACHO TERMINAL, PARA INSTALAÇÕES EM PEX ÁGUA, DN 20 MM X 3/4", FIXAÇÃO DAS CONEXÕES POR CRIMPAGEM - FORNECIMENTO E INSTALAÇÃO. AF_02/2023</t>
  </si>
  <si>
    <t>JOELHO 90 GRAUS, ROSCA MACHO TERMINAL, PARA INSTALAÇÕES EM PEX ÁGUA, DN 25 MM X 1", COM ANEL DESLIZANTE - FORNECIMENTO E INSTALAÇÃO. AF_02/2023</t>
  </si>
  <si>
    <t>JOELHO 90 GRAUS, ROSCA MACHO TERMINAL, PARA INSTALAÇÕES EM PEX ÁGUA, DN 25 MM X 1/2", COM ANEL DESLIZANTE - FORNECIMENTO E INSTALAÇÃO. AF_02/2023</t>
  </si>
  <si>
    <t>JOELHO 90 GRAUS, ROSCA MACHO TERMINAL, PARA INSTALAÇÕES EM PEX ÁGUA, DN 25 MM X 3/4", FIXAÇÃO DAS CONEXÕES POR CRIMPAGEM - FORNECIMENTO E INSTALAÇÃO. AF_02/2023</t>
  </si>
  <si>
    <t>JOELHO 90 GRAUS, ROSCA MACHO TERMINAL, PARA INSTALAÇÕES EM PEX ÁGUA, DN 32 MM X 1", COM ANEL DESLIZANTE - FORNECIMENTO E INSTALAÇÃO. AF_02/2023</t>
  </si>
  <si>
    <t>JOELHO ROSCA FÊMEA MÓVEL, PARA INSTALAÇÕES EM PEX ÁGUA, DN 16 MM X 1/2", COM ANEL DESLIZANTE - FORNECIMENTO E INSTALAÇÃO. AF_02/2023</t>
  </si>
  <si>
    <t>JOELHO ROSCA FÊMEA MÓVEL, PARA INSTALAÇÕES EM PEX ÁGUA, DN 20 MM X 1/2", COM ANEL DESLIZANTE - FORNECIMENTO E INSTALAÇÃO. AF_02/2023</t>
  </si>
  <si>
    <t>JOELHO ROSCA FÊMEA MÓVEL, PARA INSTALAÇÕES EM PEX ÁGUA, DN 25 MM X 3/4", COM ANEL DESLIZANTE - FORNECIMENTO E INSTALAÇÃO. AF_02/2023</t>
  </si>
  <si>
    <t>JOELHO, ROSCA FÊMEA, COM BASE FIXA, PARA INSTALAÇÕES EM PEX ÁGUA, DN 16 MM X 3/4", FIXAÇÃO DAS CONEXÕES POR CRIMPAGEM - FORNECIMENTO E INSTALAÇÃO. AF_02/2023</t>
  </si>
  <si>
    <t>JOELHO, ROSCA FÊMEA, COM BASE FIXA, PARA INSTALAÇÕES EM PEX ÁGUA, DN 20 MM X 3/4", FIXAÇÃO DAS CONEXÕES POR CRIMPAGEM - FORNECIMENTO E INSTALAÇÃO. AF_02/2023</t>
  </si>
  <si>
    <t>JOELHO, ROSCA FÊMEA, COM BASE FIXA, PARA INSTALAÇÕES EM PEX ÁGUA, DN 25 MM X 1/2", FIXAÇÃO DAS CONEXÕES POR CRIMPAGEM - FORNECIMENTO E INSTALAÇÃO. AF_02/2023</t>
  </si>
  <si>
    <t>LUVA DE REDUÇÃO, PARA INSTALAÇÕES EM PEX ÁGUA, DN 32 X 20 MM, FIXAÇÃO DAS CONEXÕES POR CRIMPAGEM - FORNECIMENTO E INSTALAÇÃO. AF_02/2023</t>
  </si>
  <si>
    <t>LUVA, PARA INSTALAÇÕES EM PEX ÁGUA, DN 16 MM, COM ANEL DESLIZANTE - FORNECIMENTO E INSTALAÇÃO. AF_02/2023</t>
  </si>
  <si>
    <t>LUVA, PARA INSTALAÇÕES EM PEX ÁGUA, DN 20 MM, COM ANEL DESLIZANTE - FORNECIMENTO E INSTALAÇÃO. AF_02/2023</t>
  </si>
  <si>
    <t>LUVA, PARA INSTALAÇÕES EM PEX ÁGUA, DN 25 MM, COM ANEL DESLIZANTE - FORNECIMENTO E INSTALAÇÃO. AF_02/2023</t>
  </si>
  <si>
    <t>LUVA, PARA INSTALAÇÕES EM PEX ÁGUA, DN 32 MM, COM ANEL DESLIZANTE - FORNECIMENTO E INSTALAÇÃO. AF_02/2023</t>
  </si>
  <si>
    <t>TAMPÃO / CAP, ROSCA FÊMEA, PARA INSTALAÇÕES EM PEX ÁGUA, DN 1/2" - FORNECIMENTO E INSTALAÇÃO. AF_02/2023</t>
  </si>
  <si>
    <t>TAMPÃO / CAP, ROSCA FÊMEA, PARA INSTALAÇÕES EM PEX ÁGUA, DN 3/4" - FORNECIMENTO E INSTALAÇÃO. AF_02/2023</t>
  </si>
  <si>
    <t>TAMPÃO / CAP, ROSCA MACHO, PARA INSTALAÇÕES EM PEX ÁGUA, DN 1/2" - FORNECIMENTO E INSTALAÇÃO. AF_02/2023</t>
  </si>
  <si>
    <t>TÊ DE REDUÇÃO, PARA INSTALAÇÕES EM PEX ÁGUA, DN 16 X 20 X 16 MM, COM ANEL DESLIZANTE - FORNECIMENTO E INSTALAÇÃO. AF_02/2023</t>
  </si>
  <si>
    <t>TÊ DE REDUÇÃO, PARA INSTALAÇÕES EM PEX ÁGUA, DN 16 X 25 X 16 MM, COM ANEL DESLIZANTE - FORNECIMENTO E INSTALAÇÃO. AF_02/2023</t>
  </si>
  <si>
    <t>TÊ DE REDUÇÃO, PARA INSTALAÇÕES EM PEX ÁGUA, DN 20 X 16 X 16 MM, COM ANEL DESLIZANTE - FORNECIMENTO E INSTALAÇÃO. AF_02/2023</t>
  </si>
  <si>
    <t>TÊ DE REDUÇÃO, PARA INSTALAÇÕES EM PEX ÁGUA, DN 20 X 16 X 20 MM, COM ANEL DESLIZANTE - FORNECIMENTO E INSTALAÇÃO. AF_02/2023</t>
  </si>
  <si>
    <t>TÊ DE REDUÇÃO, PARA INSTALAÇÕES EM PEX ÁGUA, DN 20 X 20 X 16 MM, COM ANEL DESLIZANTE - FORNECIMENTO E INSTALAÇÃO. AF_02/2023</t>
  </si>
  <si>
    <t>TÊ DE REDUÇÃO, PARA INSTALAÇÕES EM PEX ÁGUA, DN 20 X 25 X 20 MM, COM ANEL DESLIZANTE - FORNECIMENTO E INSTALAÇÃO. AF_02/2023</t>
  </si>
  <si>
    <t>TÊ DE REDUÇÃO, PARA INSTALAÇÕES EM PEX ÁGUA, DN 25 X 16 X 16 MM, COM ANEL DESLIZANTE - FORNECIMENTO E INSTALAÇÃO. AF_02/2023</t>
  </si>
  <si>
    <t>TÊ DE REDUÇÃO, PARA INSTALAÇÕES EM PEX ÁGUA, DN 25 X 16 X 20 MM, COM ANEL DESLIZANTE - FORNECIMENTO E INSTALAÇÃO. AF_02/2023</t>
  </si>
  <si>
    <t>TÊ DE REDUÇÃO, PARA INSTALAÇÕES EM PEX ÁGUA, DN 25 X 16 X 25 MM, COM ANEL DESLIZANTE - FORNECIMENTO E INSTALAÇÃO. AF_02/2023</t>
  </si>
  <si>
    <t>TÊ DE REDUÇÃO, PARA INSTALAÇÕES EM PEX ÁGUA, DN 25 X 20 X 20 MM, COM ANEL DESLIZANTE - FORNECIMENTO E INSTALAÇÃO. AF_02/2023</t>
  </si>
  <si>
    <t>TÊ DE REDUÇÃO, PARA INSTALAÇÕES EM PEX ÁGUA, DN 25 X 20 X 25 MM, COM ANEL DESLIZANTE - FORNECIMENTO E INSTALAÇÃO. AF_02/2023</t>
  </si>
  <si>
    <t>TÊ DE REDUÇÃO, PARA INSTALAÇÕES EM PEX ÁGUA, DN 25 X 32 X 25 MM, COM ANEL DESLIZANTE - FORNECIMENTO E INSTALAÇÃO. AF_02/2023</t>
  </si>
  <si>
    <t>TÊ DE REDUÇÃO, PARA INSTALAÇÕES EM PEX ÁGUA, DN 32 X 20 X 32 MM, COM ANEL DESLIZANTE - FORNECIMENTO E INSTALAÇÃO. AF_02/2023</t>
  </si>
  <si>
    <t>TÊ DE REDUÇÃO, PARA INSTALAÇÕES EM PEX ÁGUA, DN 32 X 25 X 25 MM, COM ANEL DESLIZANTE - FORNECIMENTO E INSTALAÇÃO. AF_02/2023</t>
  </si>
  <si>
    <t>TÊ DE REDUÇÃO, PARA INSTALAÇÕES EM PEX ÁGUA, DN 32 X 25 X 32 MM, COM ANEL DESLIZANTE - FORNECIMENTO E INSTALAÇÃO. AF_02/2023</t>
  </si>
  <si>
    <t>TÊ MISTURADOR, PARA INSTALAÇÕES EM PEX ÁGUA, DN 16 MM X 1/2", COM ANEL DESLIZANTE - FORNECIMENTO E INSTALAÇÃO. AF_02/2023</t>
  </si>
  <si>
    <t>TÊ MISTURADOR, PARA INSTALAÇÕES EM PEX ÁGUA, DN 20 MM X 3/4", COM ANEL DESLIZANTE - FORNECIMENTO E INSTALAÇÃO. AF_02/2023</t>
  </si>
  <si>
    <t>TÊ ROSCA FÊMEA, PARA INSTALAÇÕES EM PEX ÁGUA, DN 20 MM X 3/4", COM ANEL DESLIZANTE - FORNECIMENTO E INSTALAÇÃO. AF_02/2023</t>
  </si>
  <si>
    <t>TÊ ROSCA FÊMEA, PARA INSTALAÇÕES EM PEX ÁGUA, DN 25 MM X 1/2", COM ANEL DESLIZANTE - FORNECIMENTO E INSTALAÇÃO. AF_02/2023</t>
  </si>
  <si>
    <t>TÊ ROSCA MACHO, PARA INSTALAÇÕES EM PEX ÁGUA, DN 16 MM X 1/2", COM ANEL DESLIZANTE - FORNECIMENTO E INSTALAÇÃO. AF_02/2023</t>
  </si>
  <si>
    <t>TÊ ROSCA MACHO, PARA INSTALAÇÕES EM PEX ÁGUA, DN 20 MM X 1/2", COM ANEL DESLIZANTE - FORNECIMENTO E INSTALAÇÃO. AF_02/2023</t>
  </si>
  <si>
    <t>TÊ ROSCA MACHO, PARA INSTALAÇÕES EM PEX ÁGUA, DN 20 MM X 3/4", COM ANEL DESLIZANTE - FORNECIMENTO E INSTALAÇÃO. AF_02/2023</t>
  </si>
  <si>
    <t>TÊ ROSCA MACHO, PARA INSTALAÇÕES EM PEX ÁGUA, DN 25 MM X 3/4", COM ANEL DESLIZANTE - FORNECIMENTO E INSTALAÇÃO. AF_02/2023</t>
  </si>
  <si>
    <t>TÊ ROSCA MACHO, PARA INSTALAÇÕES EM PEX ÁGUA, DN 32 MM X 3/4", COM ANEL DESLIZANTE - FORNECIMENTO E INSTALAÇÃO. AF_02/2023</t>
  </si>
  <si>
    <t>BUCHA DE REDUÇÃO, PPR, 32 X 25, CLASSE PN 25, INSTALADO EM PRUMADA DE ÁGUA FORNECIMENTO E INSTALAÇÃO . AF_08/2022</t>
  </si>
  <si>
    <t>BUCHA DE REDUÇÃO, PPR, 32 X 25, CLASSE PN 25, INSTALADO EM RAMAL DE DISTRIBUIÇÃO DE ÁGUA FORNECIMENTO E INSTALAÇÃO. AF_08/2022</t>
  </si>
  <si>
    <t>BUCHA DE REDUÇÃO, PPR, 40 X 25, CLASSE PN 25, INSTALADO EM PRUMADA DE ÁGUA FORNECIMENTO E INSTALAÇÃO . AF_08/2022</t>
  </si>
  <si>
    <t>BUCHA DE REDUÇÃO, PPR, 40 X 25, CLASSE PN 25, INSTALADO EM RAMAL DE DISTRIBUIÇÃO DE ÁGUA FORNECIMENTO E INSTALAÇÃO. AF_08/2022</t>
  </si>
  <si>
    <t>CONECTOR FÊMEA, PPR, 25 X 1/2", CLASSE PN 25, INSTALADO EM PRUMADA DE ÁGUA FORNECIMENTO E INSTALAÇÃO . AF_08/2022</t>
  </si>
  <si>
    <t>CONECTOR FÊMEA, PPR, 25 X 1/2, CLASSE PN 25, INSTALADO EM RAMAL DE DISTRIBUIÇÃO DE ÁGUA FORNECIMENTO E INSTALAÇÃO. AF_08/2022</t>
  </si>
  <si>
    <t>CONECTOR FÊMEA, PPR, 25 X 1/2, CLASSE PN 25, INSTALADO EM RAMAL OU SUB-RAMAL DE ÁGUA FORNECIMENTO E INSTALAÇÃO. AF_08/2022</t>
  </si>
  <si>
    <t>CONECTOR FÊMEA, PPR, 32 X 3/4", CLASSE PN 25, INSTALADO EM RAMAL DE DISTRIBUIÇÃO DE ÁGUA FORNECIMENTO E INSTALAÇÃO. AF_08/2022</t>
  </si>
  <si>
    <t>CONECTOR MACHO, PPR, 25 X 1/2", CLASSE PN 25, INSTALADO EM PRUMADA DE ÁGUA FORNECIMENTO E INSTALAÇÃO . AF_08/2022</t>
  </si>
  <si>
    <t>CONECTOR MACHO, PPR, 25 X 1/2, CLASSE PN 25, INSTALADO EM RAMAL DE DISTRIBUIÇÃO DE ÁGUA FORNECIMENTO E INSTALAÇÃO. AF_08/2022</t>
  </si>
  <si>
    <t>CONECTOR MACHO, PPR, 25 X 1/2, CLASSE PN 25, INSTALADO EM RAMAL OU SUB-RAMAL DE ÁGUA FORNECIMENTO E INSTALAÇÃO. AF_08/2022</t>
  </si>
  <si>
    <t>CONECTOR MACHO, PPR, 32 X 3/4", CLASSE PN 25, INSTALADO EM RAMAL DE DISTRIBUIÇÃO DE ÁGUA FORNECIMENTO E INSTALAÇÃO. AF_08/2022</t>
  </si>
  <si>
    <t>JOELHO 45 GRAUS, PPR, DN 25 MM, CLASSE PN 25, INSTALADO EM PRUMADA DE ÁGUA FORNECIMENTO E INSTALAÇÃO . AF_08/2022</t>
  </si>
  <si>
    <t>JOELHO 45 GRAUS, PPR, DN 25 MM, CLASSE PN 25, INSTALADO EM RAMAL DE DISTRIBUIÇÃO DE ÁGUA FORNECIMENTO E INSTALAÇÃO. AF_08/2022</t>
  </si>
  <si>
    <t>JOELHO 45 GRAUS, PPR, DN 25 MM, CLASSE PN 25, INSTALADO EM RAMAL OU SUB-RAMAL DE ÁGUA FORNECIMENTO E INSTALAÇÃO. AF_08/2022</t>
  </si>
  <si>
    <t>JOELHO 45 GRAUS, PPR, DN 32 MM, CLASSE PN 25, INSTALADO EM PRUMADA DE ÁGUA FORNECIMENTO E INSTALAÇÃO . AF_08/2022</t>
  </si>
  <si>
    <t>JOELHO 45 GRAUS, PPR, DN 40 MM, CLASSE PN 25, INSTALADO EM PRUMADA DE ÁGUA FORNECIMENTO E INSTALAÇÃO . AF_08/2022</t>
  </si>
  <si>
    <t>JOELHO 45 GRAUS, PPR, DN 50 MM, CLASSE PN 25, INSTALADO EM PRUMADA DE ÁGUA FORNECIMENTO E INSTALAÇÃO . AF_08/2022</t>
  </si>
  <si>
    <t>JOELHO 45 GRAUS, PPR, DN 63 MM, CLASSE PN 25, INSTALADO EM PRUMADA DE ÁGUA FORNECIMENTO E INSTALAÇÃO . AF_08/2022</t>
  </si>
  <si>
    <t>JOELHO 45 GRAUS, PPR, DN 75 MM, CLASSE PN 25, INSTALADO EM PRUMADA DE ÁGUA FORNECIMENTO E INSTALAÇÃO . AF_08/2022</t>
  </si>
  <si>
    <t>JOELHO 90 GRAUS, PPR, DN 110 MM, CLASSE PN 25, INSTALADO EM PRUMADA DE ÁGUA FORNECIMENTO E INSTALAÇÃO . AF_08/2022</t>
  </si>
  <si>
    <t>JOELHO 90 GRAUS, PPR, DN 25 MM, CLASSE PN 25, INSTALADO EM PRUMADA DE ÁGUA FORNECIMENTO E INSTALAÇÃO . AF_08/2022</t>
  </si>
  <si>
    <t>JOELHO 90 GRAUS, PPR, DN 25 MM, CLASSE PN 25, INSTALADO EM RAMAL DE DISTRIBUIÇÃO FORNECIMENTO E INSTALAÇÃO. AF_08/2022</t>
  </si>
  <si>
    <t>JOELHO 90 GRAUS, PPR, DN 25 MM, CLASSE PN 25, INSTALADO EM RAMAL OU SUB-RAMAL DE ÁGUA FORNECIMENTO E INSTALAÇÃO. AF_08/2022</t>
  </si>
  <si>
    <t>JOELHO 90 GRAUS, PPR, DN 32 MM, CLASSE PN 25, INSTALADO EM PRUMADA DE ÁGUA FORNECIMENTO E INSTALAÇÃO . AF_08/2022</t>
  </si>
  <si>
    <t>JOELHO 90 GRAUS, PPR, DN 40 MM, CLASSE PN 25, INSTALADO EM PRUMADA DE ÁGUA FORNECIMENTO E INSTALAÇÃO . AF_08/2022</t>
  </si>
  <si>
    <t>JOELHO 90 GRAUS, PPR, DN 50 MM, CLASSE PN 25, INSTALADO EM PRUMADA DE ÁGUA FORNECIMENTO E INSTALAÇÃO . AF_08/2022</t>
  </si>
  <si>
    <t>JOELHO 90 GRAUS, PPR, DN 63 MM, CLASSE PN 25, INSTALADO EM PRUMADA DE ÁGUA FORNECIMENTO E INSTALAÇÃO . AF_08/2022</t>
  </si>
  <si>
    <t>JOELHO 90 GRAUS, PPR, DN 75 MM, CLASSE PN 25, INSTALADO EM PRUMADA DE ÁGUA FORNECIMENTO E INSTALAÇÃO . AF_08/2022</t>
  </si>
  <si>
    <t>JOELHO 90 GRAUS, PPR, DN 90 MM, CLASSE PN 25, INSTALADO EM PRUMADA DE ÁGUA FORNECIMENTO E INSTALAÇÃO . AF_08/2022</t>
  </si>
  <si>
    <t>LUVA, PPR, DN 110 MM, CLASSE PN 25, INSTALADO EM PRUMADA DE ÁGUA FORNECIMENTO E INSTALAÇÃO. AF_08/2022</t>
  </si>
  <si>
    <t>LUVA, PPR, DN 25 MM, CLASSE PN 25, INSTALADO EM PRUMADA DE ÁGUA FORNECIMENTO E INSTALAÇÃO . AF_08/2022</t>
  </si>
  <si>
    <t>LUVA, PPR, DN 25 MM, CLASSE PN 25, INSTALADO EM RAMAL DE DISTRIBUIÇÃO DE ÁGUA FORNECIMENTO E INSTALAÇÃO. AF_08/2022</t>
  </si>
  <si>
    <t>LUVA, PPR, DN 25 MM, CLASSE PN 25, INSTALADO EM RAMAL OU SUB-RAMAL DE ÁGUA FORNECIMENTO E INSTALAÇÃO. AF_08/2022</t>
  </si>
  <si>
    <t>LUVA, PPR, DN 32 MM, CLASSE PN 25, INSTALADO EM PRUMADA DE ÁGUA FORNECIMENTO E INSTALAÇÃO. AF_08/2022</t>
  </si>
  <si>
    <t>LUVA, PPR, DN 32 MM, CLASSE PN 25, INSTALADO EM RAMAL DE DISTRIBUIÇÃO DE ÁGUA FORNECIMENTO E INSTALAÇÃO. AF_08/2022</t>
  </si>
  <si>
    <t>LUVA, PPR, DN 40 MM, CLASSE PN 25, INSTALADO EM PRUMADA DE ÁGUA FORNECIMENTO E INSTALAÇÃO. AF_08/2022</t>
  </si>
  <si>
    <t>LUVA, PPR, DN 40 MM, CLASSE PN 25, INSTALADO EM RAMAL DE DISTRIBUIÇÃO DE ÁGUA FORNECIMENTO E INSTALAÇÃO.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</si>
  <si>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</si>
  <si>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</si>
  <si>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</si>
  <si>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</si>
  <si>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TUBO, PPR, DN 110, CLASSE PN 12, INSTALADO EM PRUMADA DE ÁGUA FORNECIMENTO E INSTALAÇÃO. AF_08/2022</t>
  </si>
  <si>
    <t>TUBO, PPR, DN 110, CLASSE PN 25, INSTALADO EM PRUMADA DE ÁGUA FORNECIMENTO E INSTALAÇÃO. AF_08/2022</t>
  </si>
  <si>
    <t>TUBO, PPR, DN 25, CLASSE PN 20, INSTALADO EM PRUMADA DE ÁGUA FORNECIMENTO E INSTALAÇÃO. AF_08/2022</t>
  </si>
  <si>
    <t>TUBO, PPR, DN 25, CLASSE PN 20, INSTALADO EM RAMAL DE DISTRIBUIÇÃO DE ÁGUA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</si>
  <si>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</si>
  <si>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</si>
  <si>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25, INSTALADO EM PRUMADA DE ÁGUA FORNECIMENTO E INSTALAÇÃO. AF_08/2022</t>
  </si>
  <si>
    <t>TUBO, PPR, DN 25, CLASSE PN 25, INSTALADO EM RAMAL DE DISTRIBUIÇÃO DE ÁGUA FORNECIMENTO E INSTALAÇÃO. AF_08/2022</t>
  </si>
  <si>
    <t>TUBO, PPR, DN 32, CLASSE PN 12, INSTALADO EM PRUMADA DE ÁGUA FORNECIMENTO E INSTALAÇÃO. AF_08/2022</t>
  </si>
  <si>
    <t>TUBO, PPR, DN 32, CLASSE PN 12, INSTALADO EM RAMAL DE DISTRIBUIÇÃO DE ÁGUA FORNECIMENTO E INSTALAÇÃO. AF_08/2022</t>
  </si>
  <si>
    <t>TUBO, PPR, DN 32, CLASSE PN 25, INSTALADO EM PRUMADA DE ÁGUA FORNECIMENTO E INSTALAÇÃO. AF_08/2022</t>
  </si>
  <si>
    <t>TUBO, PPR, DN 32, CLASSE PN 25, INSTALADO EM RAMAL DE DISTRIBUIÇÃO DE ÁGUA FORNECIMENTO E INSTALAÇÃO. AF_08/2022</t>
  </si>
  <si>
    <t>TUBO, PPR, DN 40, CLASSE PN 12, INSTALADO EM PRUMADA DE ÁGUA FORNECIMENTO E INSTALAÇÃO. AF_08/2022</t>
  </si>
  <si>
    <t>TUBO, PPR, DN 40, CLASSE PN 12, INSTALADO EM RAMAL DE DISTRIBUIÇÃO DE ÁGUA FORNECIMENTO E INSTALAÇÃO. AF_08/2022</t>
  </si>
  <si>
    <t>TUBO, PPR, DN 40, CLASSE PN 25, INSTALADO EM PRUMADA DE ÁGUA FORNECIMENTO E INSTALAÇÃO. AF_08/2022</t>
  </si>
  <si>
    <t>TUBO, PPR, DN 40, CLASSE PN 25, INSTALADO EM RAMAL DE DISTRIBUIÇÃO DE ÁGUA FORNECIMENTO E INSTALAÇÃO. AF_08/2022</t>
  </si>
  <si>
    <t>TUBO, PPR, DN 50, CLASSE PN 12, INSTALADO EM PRUMADA DE ÁGUA FORNECIMENTO E INSTALAÇÃO. AF_08/2022</t>
  </si>
  <si>
    <t>TUBO, PPR, DN 50, CLASSE PN 25, INSTALADO EM PRUMADA DE ÁGUA FORNECIMENTO E INSTALAÇÃO. AF_08/2022</t>
  </si>
  <si>
    <t>TUBO, PPR, DN 63, CLASSE PN 12, INSTALADO EM PRUMADA DE ÁGUA FORNECIMENTO E INSTALAÇÃO. AF_08/2022</t>
  </si>
  <si>
    <t>TUBO, PPR, DN 63, CLASSE PN 25, INSTALADO EM PRUMADA DE ÁGUA FORNECIMENTO E INSTALAÇÃO. AF_08/2022</t>
  </si>
  <si>
    <t>TUBO, PPR, DN 75, CLASSE PN 12, INSTALADO EM PRUMADA DE ÁGUA FORNECIMENTO E INSTALAÇÃO. AF_08/2022</t>
  </si>
  <si>
    <t>TUBO, PPR, DN 75, CLASSE PN 25, INSTALADO EM PRUMADA DE ÁGUA FORNECIMENTO E INSTALAÇÃO. AF_08/2022</t>
  </si>
  <si>
    <t>TUBO, PPR, DN 90, CLASSE PN 12, INSTALADO EM PRUMADA DE ÁGUA FORNECIMENTO E INSTALAÇÃO. AF_08/2022</t>
  </si>
  <si>
    <t>TUBO, PPR, DN 90, CLASSE PN 25, INSTALADO EM PRUMADA DE ÁGUA FORNECIMENTO E INSTALAÇÃO. AF_08/2022</t>
  </si>
  <si>
    <t>TÊ MISTURADOR, PPR, 25 X 3/4, CLASSE PN 25, INSTALADO EM RAMAL OU SUB-RAMAL DE ÁGUA FORNECIMENTO E INSTALAÇÃO. AF_08/2022</t>
  </si>
  <si>
    <t>TÊ NORMAL, PPR, DN 110 MM, CLASSE PN 25, INSTALADO EM PRUMADA DE ÁGUA FORNECIMENTO E INSTALAÇÃO . AF_08/2022</t>
  </si>
  <si>
    <t>TÊ NORMAL, PPR, DN 25 MM, CLASSE PN 25, INSTALADO EM PRUMADA DE ÁGUA FORNECIMENTO E INSTALAÇÃO . AF_08/2022</t>
  </si>
  <si>
    <t>TÊ NORMAL, PPR, DN 25 MM, CLASSE PN 25, INSTALADO EM RAMAL DE DISTRIBUIÇÃO DE ÁGUA FORNECIMENTO E INSTALAÇÃO. AF_08/2022</t>
  </si>
  <si>
    <t>TÊ NORMAL, PPR, DN 25 MM, CLASSE PN 25, INSTALADO EM RAMAL OU SUB-RAMAL DE ÁGUA FORNECIMENTO E INSTALAÇÃO. AF_08/2022</t>
  </si>
  <si>
    <t>TÊ NORMAL, PPR, DN 32 MM, CLASSE PN 25, INSTALADO EM PRUMADA DE ÁGUA FORNECIMENTO E INSTALAÇÃO . AF_08/2022</t>
  </si>
  <si>
    <t>TÊ NORMAL, PPR, DN 32 MM, CLASSE PN 25, INSTALADO EM RAMAL DE DISTRIBUIÇÃO DE ÁGUA FORNECIMENTO E INSTALAÇÃO. AF_08/2022</t>
  </si>
  <si>
    <t>TÊ NORMAL, PPR, DN 40 MM, CLASSE PN 25, INSTALADO EM PRUMADA DE ÁGUA FORNECIMENTO E INSTALAÇÃO . AF_08/2022</t>
  </si>
  <si>
    <t>TÊ NORMAL, PPR, DN 40 MM, CLASSE PN 25, INSTALADO EM RAMAL DE DISTRIBUIÇÃO DE ÁGUA FORNECIMENTO E INSTALAÇÃO.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</si>
  <si>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</si>
  <si>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</si>
  <si>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</si>
  <si>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</si>
  <si>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RALO LINEAR, EM PVC COM GRELHA INOX, JUNTA SOLDÁVEL, FORNECIDO E INSTALADO EM RAMAL DE DESCARGA OU EM RAMAL DE ESGOTO SANITÁRIO. AF_08/2022</t>
  </si>
  <si>
    <t>ADAPTADOR CURTO COM BOLSA E ROSCA PARA REGISTRO, PVC, SOLDÁVEL, DN 20MM X 1/2, INSTALADO EM RAMAL OU SUB-RAMAL DE ÁGUA - FORNECIMENTO E INSTALAÇÃO. AF_06/2022</t>
  </si>
  <si>
    <t>ADAPTADOR CURTO COM BOLSA E ROSCA PARA REGISTRO, PVC, SOLDÁVEL, DN 25MM X 3/4, INSTALADO EM RAMAL DE DISTRIBUIÇÃO DE ÁGUA - FORNECIMENTO E INSTALAÇÃO. AF_06/2022</t>
  </si>
  <si>
    <t>ADAPTADOR CURTO COM BOLSA E ROSCA PARA REGISTRO, PVC, SOLDÁVEL, DN 25MM X 3/4, INSTALADO EM RAMAL OU SUB-RAMAL DE ÁGUA - FORNECIMENTO E INSTALAÇÃO. AF_06/2022</t>
  </si>
  <si>
    <t>ADAPTADOR CURTO COM BOLSA E ROSCA PARA REGISTRO, PVC, SOLDÁVEL, DN 32MM X 1, INSTALADO EM PRUMADA DE ÁGUA - FORNECIMENTO E INSTALAÇÃO. AF_06/2022</t>
  </si>
  <si>
    <t>ADAPTADOR CURTO COM BOLSA E ROSCA PARA REGISTRO, PVC, SOLDÁVEL, DN 32MM X 1, INSTALADO EM RAMAL DE DISTRIBUIÇÃO DE ÁGUA - FORNECIMENTO E INSTALAÇÃO. AF_06/2022</t>
  </si>
  <si>
    <t>ADAPTADOR CURTO COM BOLSA E ROSCA PARA REGISTRO, PVC, SOLDÁVEL, DN 32MM X 1, INSTALADO EM RAMAL OU SUB-RAMAL DE ÁGUA - FORNECIMENTO E INSTALAÇÃO. AF_06/2022</t>
  </si>
  <si>
    <t>ADAPTADOR CURTO COM BOLSA E ROSCA PARA REGISTRO, PVC, SOLDÁVEL, DN 40MM X 1.1/2, INSTALADO EM PRUMADA DE ÁGUA - FORNECIMENTO E INSTALAÇÃO. AF_06/2022</t>
  </si>
  <si>
    <t>ADAPTADOR CURTO COM BOLSA E ROSCA PARA REGISTRO, PVC, SOLDÁVEL, DN 40MM X 1.1/4, INSTALADO EM PRUMADA DE ÁGUA - FORNECIMENTO E INSTALAÇÃO. AF_06/2022</t>
  </si>
  <si>
    <t>ADAPTADOR CURTO COM BOLSA E ROSCA PARA REGISTRO, PVC, SOLDÁVEL, DN 50MM X 1.1/2, INSTALADO EM PRUMADA DE ÁGUA - FORNECIMENTO E INSTALAÇÃO. AF_06/2022</t>
  </si>
  <si>
    <t>ADAPTADOR CURTO COM BOLSA E ROSCA PARA REGISTRO, PVC, SOLDÁVEL, DN 50MM X 1.1/4, INSTALADO EM PRUMADA DE ÁGUA - FORNECIMENTO E INSTALAÇÃO. AF_06/2022</t>
  </si>
  <si>
    <t>ADAPTADOR CURTO COM BOLSA E ROSCA PARA REGISTRO, PVC, SOLDÁVEL, DN 60MM X 2, INSTALADO EM PRUMADA DE ÁGUA - FORNECIMENTO E INSTALAÇÃO. AF_06/2022</t>
  </si>
  <si>
    <t>ADAPTADOR CURTO COM BOLSA E ROSCA PARA REGISTRO, PVC, SOLDÁVEL, DN 85MM X 3, INSTALADO EM PRUMADA DE ÁGUA - FORNECIMENTO E INSTALAÇÃO. AF_06/2022</t>
  </si>
  <si>
    <t>BUCHA DE REDUÇÃO, LONGA, PVC, SOLDÁVEL, DN 50 X 32 MM, INSTALADO EM PRUMADA DE ÁGUA - FORNECIMENTO E INSTALAÇÃO. AF_06/2022</t>
  </si>
  <si>
    <t>BUCHA DE REDUÇÃO, LONGA, PVC, SOLDÁVEL, DN 50 X 32 MM, INSTALADO EM RAMAL DE DISTRIBUIÇÃO DE ÁGUA - FORNECIMENTO E INSTALAÇÃO. AF_06/2022</t>
  </si>
  <si>
    <t>CURVA DE TRANSPOSIÇÃO, PVC, SOLDÁVEL, DN 20MM, INSTALADO EM RAMAL DE DISTRIBUIÇÃO DE ÁGUA FORNECIMENTO E INSTALAÇÃO. AF_06/2022</t>
  </si>
  <si>
    <t>CURVA DE TRANSPOSIÇÃO, PVC, SOLDÁVEL, DN 25MM, INSTALADO EM PRUMADA DE ÁGUA - FORNECIMENTO E INSTALAÇÃO. AF_06/2022</t>
  </si>
  <si>
    <t>CURVA DE TRANSPOSIÇÃO, PVC, SOLDÁVEL, DN 25MM, INSTALADO EM RAMAL DE DISTRIBUIÇÃO DE ÁGUA FORNECIMENTO E INSTALAÇÃO. AF_06/2022</t>
  </si>
  <si>
    <t>CURVA DE TRANSPOSIÇÃO, PVC, SOLDÁVEL, DN 25MM, INSTALADO EM RAMAL OU SUB-RAMAL DE ÁGUA FORNECIMENTO E INSTALAÇÃO. AF_06/2022</t>
  </si>
  <si>
    <t>CURVA DE TRANSPOSIÇÃO, PVC, SOLDÁVEL, DN 32MM, INSTALADO EM PRUMADA DE ÁGUA FORNECIMENTO E INSTALAÇÃO. AF_06/2022</t>
  </si>
  <si>
    <t>CURVA DE TRANSPOSIÇÃO, PVC, SOLDÁVEL, DN 32MM, INSTALADO EM RAMAL DE DISTRIBUIÇÃO DE ÁGUA FORNECIMENTO E INSTALAÇÃO. AF_06/2022</t>
  </si>
  <si>
    <t>CURVA DE TRANSPOSIÇÃO, PVC, SOLDÁVEL, DN 32MM, INSTALADO EM RAMAL OU SUB-RAMAL DE ÁGUA FORNECIMENTO E INSTALAÇÃO. AF_06/2022</t>
  </si>
  <si>
    <t>JOELHO 90 GRAUS COM BUCHA DE LATÃO, PVC, SOLDÁVEL, DN 25MM, X 1/2 INSTALADO EM RAMAL OU SUB-RAMAL DE ÁGUA - FORNECIMENTO E INSTALAÇÃO. AF_06/2022</t>
  </si>
  <si>
    <t>JOELHO 90 GRAUS COM BUCHA DE LATÃO, PVC, SOLDÁVEL, DN 25MM, X 3/4 INSTALADO EM RAMAL OU SUB-RAMAL DE ÁGUA - FORNECIMENTO E INSTALAÇÃO. AF_06/2022</t>
  </si>
  <si>
    <t>JOELHO 90 GRAUS, PVC, SOLDÁVEL, DN 25MM, X 3/4 INSTALADO EM RAMAL DE DISTRIBUIÇÃO DE ÁGUA - FORNECIMENTO E INSTALAÇÃO. AF_06/2022</t>
  </si>
  <si>
    <t>LUVA COM BUCHA DE LATÃO, PVC, SOLDÁVEL, DN 25MM X 3/4, INSTALADO EM RAMAL DE DISTRIBUIÇÃO DE ÁGUA - FORNECIMENTO E INSTALAÇÃO. AF_06/2022</t>
  </si>
  <si>
    <t>LUVA COM BUCHA DE LATÃO, PVC, SOLDÁVEL, DN 25MM X 3/4, INSTALADO EM RAMAL OU SUB-RAMAL DE ÁGUA - FORNECIMENTO E INSTALAÇÃO. AF_06/2022</t>
  </si>
  <si>
    <t>LUVA COM BUCHA DE LATÃO, PVC, SOLDÁVEL, DN 32MM X 1, INSTALADO EM RAMAL DE DISTRIBUIÇÃO DE ÁGUA FORNECIMENTO E INSTALAÇÃO. AF_06/2022</t>
  </si>
  <si>
    <t>LUVA COM BUCHA DE LATÃO, PVC, SOLDÁVEL, DN 32MM X 1, INSTALADO EM RAMAL OU SUB-RAMAL DE ÁGUA FORNECIMENTO E INSTALAÇÃO. AF_06/2022</t>
  </si>
  <si>
    <t>LUVA COM ROSCA, PVC, SOLDÁVEL, DN 40MM X 1.1/4, INSTALADO EM PRUMADA DE ÁGUA - FORNECIMENTO E INSTALAÇÃO. AF_06/2022</t>
  </si>
  <si>
    <t>LUVA COM ROSCA, PVC, SOLDÁVEL, DN 50MM X 1.1/2, INSTALADO EM PRUMADA DE ÁGUA - FORNECIMENTO E INSTALAÇÃO. AF_06/2022</t>
  </si>
  <si>
    <t>LUVA DE CORRER, PVC, SOLDÁVEL, DN 32MM, INSTALADO EM RAMAL DE DISTRIBUIÇÃO DE ÁGUA FORNECIMENTO E INSTALAÇÃO. AF_06/2022</t>
  </si>
  <si>
    <t>LUVA DE CORRER, PVC, SOLDÁVEL, DN 32MM, INSTALADO EM RAMAL OU SUB-RAMAL DE ÁGUA FORNECIMENTO E INSTALAÇÃO. AF_06/2022</t>
  </si>
  <si>
    <t>LUVA DE CORRER, PVC, SOLDÁVEL, DN 40MM, INSTALADO EM PRUMADA DE ÁGUA FORNECIMENTO E INSTALAÇÃO. AF_06/2022</t>
  </si>
  <si>
    <t>LUVA DE CORRER, PVC, SOLDÁVEL, DN 60MM, INSTALADO EM PRUMADA DE ÁGUA FORNECIMENTO E INSTALAÇÃO. AF_06/2022</t>
  </si>
  <si>
    <t>LUVA DE REDUÇÃO, PVC, SOLDÁVEL, DN 50MM X 25MM, INSTALADO EM PRUMADA DE ÁGUA FORNECIMENTO E INSTALAÇÃO. AF_06/2022</t>
  </si>
  <si>
    <t>LUVA DE REDUÇÃO, PVC, SOLDÁVEL, DN 50MM X 25MM, INSTALADO EM RAMAL DE DISTRIBUIÇÃO DE ÁGUA FORNECIMENTO E INSTALAÇÃO. AF_06/2022</t>
  </si>
  <si>
    <t>LUVA SOLDÁVEL E COM BUCHA DE LATÃO, PVC, SOLDÁVEL, DN 32MM X 1, INSTALADO EM PRUMADA DE ÁGUA FORNECIMENTO E INSTALAÇÃO. AF_06/2022</t>
  </si>
  <si>
    <t>LUVA SOLDÁVEL E COM ROSCA, PVC, SOLDÁVEL, DN 25MM X 3/4, INSTALADO EM RAMAL OU SUB-RAMAL DE ÁGUA - FORNECIMENTO E INSTALAÇÃO. AF_06/2022</t>
  </si>
  <si>
    <t>LUVA SOLDÁVEL E COM ROSCA, PVC, SOLDÁVEL, DN 32MM X 1, INSTALADO EM PRUMADA DE ÁGUA - FORNECIMENTO E INSTALAÇÃO. AF_06/2022</t>
  </si>
  <si>
    <t>LUVA SOLDÁVEL E COM ROSCA, PVC, SOLDÁVEL, DN 32MM X 1, INSTALADO EM RAMAL DE DISTRIBUIÇÃO DE ÁGUA - FORNECIMENTO E INSTALAÇÃO. AF_06/2022</t>
  </si>
  <si>
    <t>LUVA SOLDÁVEL E COM ROSCA, PVC, SOLDÁVEL, DN 32MM X 1, INSTALADO EM RAMAL OU SUB-RAMAL DE ÁGUA - FORNECIMENTO E INSTALAÇÃO. AF_06/2022</t>
  </si>
  <si>
    <t>TÊ COM BUCHA DE LATÃO NA BOLSA CENTRAL, PVC, SOLDÁVEL, DN 20MM X 1/2, INSTALADO EM RAMAL OU SUB-RAMAL DE ÁGUA - FORNECIMENTO E INSTALAÇÃO. AF_06/2022</t>
  </si>
  <si>
    <t>TÊ COM BUCHA DE LATÃO NA BOLSA CENTRAL, PVC, SOLDÁVEL, DN 25MM X 1/2, INSTALADO EM RAMAL OU SUB-RAMAL DE ÁGUA - FORNECIMENTO E INSTALAÇÃO. AF_06/2022</t>
  </si>
  <si>
    <t>TÊ COM BUCHA DE LATÃO NA BOLSA CENTRAL, PVC, SOLDÁVEL, DN 25MM X 3/4, INSTALADO EM RAMAL OU SUB-RAMAL DE ÁGUA - FORNECIMENTO E INSTALAÇÃO. AF_06/2022</t>
  </si>
  <si>
    <t>TÊ COM BUCHA DE LATÃO NA BOLSA CENTRAL, PVC, SOLDÁVEL, DN 32MM X 3/4, INSTALADO EM RAMAL DE DISTRIBUIÇÃO DE ÁGUA - FORNECIMENTO E INSTALAÇÃO. AF_06/2022</t>
  </si>
  <si>
    <t>TÊ COM BUCHA DE LATÃO NA BOLSA CENTRAL, PVC, SOLDÁVEL, DN 32MM X 3/4, INSTALADO EM RAMAL OU SUB-RAMAL DE ÁGUA - FORNECIMENTO E INSTALAÇÃO. AF_06/2022</t>
  </si>
  <si>
    <t>TÊ SOLDÁVEL E COM ROSCA NA BOLSA CENTRAL, PVC, SOLDÁVEL, DN 20MM X 1/2, INSTALADO EM RAMAL DE DISTRIBUIÇÃO DE ÁGUA - FORNECIMENTO E INSTALAÇÃO. AF_06/2022</t>
  </si>
  <si>
    <t>ADAPTADOR, CPVC, SOLDÁVEL, DN 22MM, INSTALADO EM RAMAL DE DISTRIBUIÇÃO DE ÁGUA FORNECIMENTO E INSTALAÇÃO. AF_06/2022</t>
  </si>
  <si>
    <t>ADAPTADOR, CPVC, SOLDÁVEL, DN15MM, INSTALADO EM RAMAL OU SUB-RAMAL DE ÁGUA FORNECIMENTO E INSTALAÇÃO. AF_06/2022</t>
  </si>
  <si>
    <t>ADAPTADOR, CPVC, SOLDÁVEL, DN22MM, INSTALADO EM RAMAL OU SUB-RAMAL DE ÁGUA FORNECIMENTO E INSTALAÇÃO. AF_06/2022</t>
  </si>
  <si>
    <t>BUCHA DE REDUÇÃO, CPVC, SOLDÁVEL, DN22MM X 15MM, INSTALADO EM RAMAL OU SUB-RAMAL DE ÁGUA FORNECIMENTO E INSTALAÇÃO. AF_06/2022</t>
  </si>
  <si>
    <t>BUCHA DE REDUÇÃO, CPVC, SOLDÁVEL, DN28MM X 22MM, INSTALADO EM RAMAL OU SUB-RAMAL DE ÁGUA FORNECIMENTO E INSTALAÇÃO. AF_06/2022</t>
  </si>
  <si>
    <t>BUCHA DE REDUÇÃO, CPVC, SOLDÁVEL, DN35MM X 28MM, INSTALADO EM RAMAL OU SUB-RAMAL DE ÁGUA FORNECIMENTO E INSTALAÇÃO. AF_06/2022</t>
  </si>
  <si>
    <t>CONECTOR, CPVC, SOLDÁVEL, DN 15MM X 1/2, INSTALADO EM RAMAL OU SUB-RAMAL DE ÁGUA FORNECIMENTO E INSTALAÇÃO. AF_06/2022</t>
  </si>
  <si>
    <t>CONECTOR, CPVC, SOLDÁVEL, DN 22MM X 1/2, INSTALADO EM RAMAL OU SUB-RAMAL DE ÁGUA FORNECIMENTO E INSTALAÇÃO. AF_06/2022</t>
  </si>
  <si>
    <t>CONECTOR, CPVC, SOLDÁVEL, DN 28MM X 1, INSTALADO EM RAMAL DE DISTRIBUIÇÃO DE ÁGUA FORNECIMENTO E INSTALAÇÃO. AF_06/2022</t>
  </si>
  <si>
    <t>CONECTOR, CPVC, SOLDÁVEL, DN 28MM X 1, INSTALADO EM RAMAL OU SUB-RAMAL DE ÁGUA FORNECIMENTO E INSTALAÇÃO. AF_06/2022</t>
  </si>
  <si>
    <t>CONECTOR, CPVC, SOLDÁVEL, DN 35MM X 1 1/4, INSTALADO EM PRUMADA DE ÁGUA FORNECIMENTO E INSTALAÇÃO. AF_06/2022</t>
  </si>
  <si>
    <t>CONECTOR, CPVC, SOLDÁVEL, DN 35MM X 1 1/4, INSTALADO EM RAMAL DE DISTRIBUIÇÃO DE ÁGUA - FORNECIMENTO E INSTALAÇÃO. AF_06/2022</t>
  </si>
  <si>
    <t>CONECTOR, CPVC, SOLDÁVEL, DN 35MM X 1 1/4, INSTALADO EM RAMAL OU SUB-RAMAL DE ÁGUA FORNECIMENTO E INSTALAÇÃO. AF_06/2022</t>
  </si>
  <si>
    <t>CONECTOR, CPVC, SOLDÁVEL, DN 42MM X 1.1/2, INSTALADO EM PRUMADA DE ÁGUA FORNECIMENTO E INSTALAÇÃO. AF_06/2022</t>
  </si>
  <si>
    <t>CURVA 90 GRAUS, CPVC, SOLDÁVEL, DN 28MM, INSTALADO EM RAMAL DE DISTRIBUIÇÃO DE ÁGUA FORNECIMENTO E INSTALAÇÃO. AF_06/2022</t>
  </si>
  <si>
    <t>CURVA 90 GRAUS, CPVC, SOLDÁVEL, DN 28MM, INSTALADO EM RAMAL OU SUB-RAMAL DE ÁGUA FORNECIMENTO E INSTALAÇÃO. AF_06/2022</t>
  </si>
  <si>
    <t>CURVA DE TRANSPOSIÇÃO, CPVC, SOLDÁVEL, DN 22MM, INSTALADO EM RAMAL DE DISTRIBUIÇÃO DE ÁGUA FORNECIMENTO E INSTALAÇÃO. AF_06/2022</t>
  </si>
  <si>
    <t>CURVA DE TRANSPOSIÇÃO, CPVC, SOLDÁVEL, DN15MM, INSTALADO EM RAMAL OU SUB-RAMAL DE ÁGUA FORNECIMENTO E INSTALAÇÃO. AF_06/2022</t>
  </si>
  <si>
    <t>CURVA DE TRANSPOSIÇÃO, CPVC, SOLDÁVEL, DN22MM, INSTALADO EM RAMAL OU SUB-RAMAL DE ÁGUA FORNECIMENTO E INSTALAÇÃO. AF_06/2022</t>
  </si>
  <si>
    <t>JOELHO 45 GRAUS, CPVC, SOLDÁVEL, DN 22MM, INSTALADO EM RAMAL DE DISTRIBUIÇÃO DE ÁGUA FORNECIMENTO E INSTALAÇÃO. AF_06/2022</t>
  </si>
  <si>
    <t>JOELHO 45 GRAUS, CPVC, SOLDÁVEL, DN 28MM, INSTALADO EM RAMAL DE DISTRIBUIÇÃO DE ÁGUA FORNECIMENTO E INSTALAÇÃO. AF_06/2022</t>
  </si>
  <si>
    <t>JOELHO 45 GRAUS, CPVC, SOLDÁVEL, DN 28MM, INSTALADO EM RAMAL OU SUB-RAMAL DE ÁGUA FORNECIMENTO E INSTALAÇÃO. AF_06/2022</t>
  </si>
  <si>
    <t>JOELHO 45 GRAUS, CPVC, SOLDÁVEL, DN 35MM, INSTALADO EM RAMAL DE DISTRIBUIÇÃO DE ÁGUA FORNECIMENTO E INSTALAÇÃO. AF_06/2022</t>
  </si>
  <si>
    <t>JOELHO 45 GRAUS, CPVC, SOLDÁVEL, DN 35MM, INSTALADO EM RAMAL OU SUB-RAMAL DE ÁGUA FORNECIMENTO E INSTALAÇÃO. AF_06/2022</t>
  </si>
  <si>
    <t>JOELHO 45 GRAUS, CPVC, SOLDÁVEL, DN 42MM, INSTALADO EM PRUMADA DE ÁGUA FORNECIMENTO E INSTALAÇÃO. AF_06/2022</t>
  </si>
  <si>
    <t>JOELHO 45 GRAUS, CPVC, SOLDÁVEL, DN 54MM, INSTALADO EM PRUMADA DE ÁGUA FORNECIMENTO E INSTALAÇÃO. AF_06/2022</t>
  </si>
  <si>
    <t>JOELHO 45 GRAUS, CPVC, SOLDÁVEL, DN 73MM, INSTALADO EM PRUMADA DE ÁGUA FORNECIMENTO E INSTALAÇÃO. AF_06/2022</t>
  </si>
  <si>
    <t>JOELHO 45 GRAUS, CPVC, SOLDÁVEL, DN 89MM, INSTALADO EM PRUMADA DE ÁGUA FORNECIMENTO E INSTALAÇÃO. AF_06/2022</t>
  </si>
  <si>
    <t>JOELHO 90 GRAUS, CPVC, SOLDÁVEL, DN 22MM, INSTALADO EM RAMAL DE DISTRIBUIÇÃO DE ÁGUA FORNECIMENTO E INSTALAÇÃO. AF_06/2022</t>
  </si>
  <si>
    <t>JOELHO 90 GRAUS, CPVC, SOLDÁVEL, DN 28MM, INSTALADO EM RAMAL DE DISTRIBUIÇÃO DE ÁGUA FORNECIMENTO E INSTALAÇÃO. AF_06/2022</t>
  </si>
  <si>
    <t>JOELHO 90 GRAUS, CPVC, SOLDÁVEL, DN 35MM, INSTALADO EM PRUMADA DE ÁGUA FORNECIMENTO E INSTALAÇÃO. AF_06/2022</t>
  </si>
  <si>
    <t>JOELHO 90 GRAUS, CPVC, SOLDÁVEL, DN 35MM, INSTALADO EM RAMAL DE DISTRIBUIÇÃO DE ÁGUA FORNECIMENTO E INSTALAÇÃO. AF_06/2022</t>
  </si>
  <si>
    <t>JOELHO 90 GRAUS, CPVC, SOLDÁVEL, DN 35MM, INSTALADO EM RAMAL OU SUB-RAMAL DE ÁGUA FORNECIMENTO E INSTALAÇÃO. AF_06/2022</t>
  </si>
  <si>
    <t>JOELHO 90 GRAUS, CPVC, SOLDÁVEL, DN 42MM, INSTALADO EM PRUMADA DE ÁGUA FORNECIMENTO E INSTALAÇÃO. AF_06/2022</t>
  </si>
  <si>
    <t>JOELHO 90 GRAUS, CPVC, SOLDÁVEL, DN 54MM, INSTALADO EM PRUMADA DE ÁGUA FORNECIMENTO E INSTALAÇÃO. AF_06/2022</t>
  </si>
  <si>
    <t>JOELHO 90 GRAUS, CPVC, SOLDÁVEL, DN 73MM, INSTALADO EM PRUMADA DE ÁGUA FORNECIMENTO E INSTALAÇÃO. AF_06/2022</t>
  </si>
  <si>
    <t>JOELHO 90 GRAUS, CPVC, SOLDÁVEL, DN 89MM, INSTALADO EM PRUMADA DE ÁGUA FORNECIMENTO E INSTALAÇÃO. AF_06/2022</t>
  </si>
  <si>
    <t>LUVA DE CORRER, CPVC, SOLDÁVEL, DN 15MM, INSTALADO EM RAMAL OU SUB-RAMAL DE ÁGUA FORNECIMENTO E INSTALAÇÃO. AF_06/2022</t>
  </si>
  <si>
    <t>LUVA DE CORRER, CPVC, SOLDÁVEL, DN 22MM, INSTALADO EM RAMAL DE DISTRIBUIÇÃO DE ÁGUA FORNECIMENTO E INSTALAÇÃO. AF_12/2014</t>
  </si>
  <si>
    <t>LUVA DE CORRER, CPVC, SOLDÁVEL, DN 22MM, INSTALADO EM RAMAL OU SUB-RAMAL DE ÁGUA FORNECIMENTO E INSTALAÇÃO. AF_06/2022</t>
  </si>
  <si>
    <t>LUVA DE CORRER, CPVC, SOLDÁVEL, DN 28MM, INSTALADO EM RAMAL DE DISTRIBUIÇÃO DE ÁGUA FORNECIMENTO E INSTALAÇÃO. AF_06/2022</t>
  </si>
  <si>
    <t>LUVA DE CORRER, CPVC, SOLDÁVEL, DN 28MM, INSTALADO EM RAMAL OU SUB-RAMAL DE ÁGUA FORNECIMENTO E INSTALAÇÃO. AF_06/2022</t>
  </si>
  <si>
    <t>LUVA DE CORRER, CPVC, SOLDÁVEL, DN 35MM, INSTALADO EM PRUMADA DE ÁGUA FORNECIMENTO E INSTALAÇÃO. AF_06/2022</t>
  </si>
  <si>
    <t>LUVA DE CORRER, CPVC, SOLDÁVEL, DN 35MM, INSTALADO EM RAMAL OU SUB-RAMAL DE ÁGUA FORNECIMENTO E INSTALAÇÃO. AF_06/2022</t>
  </si>
  <si>
    <t>LUVA DE CORRER, CPVC, SOLDÁVEL, DN 42MM, INSTALADO EM PRUMADA DE ÁGUA FORNECIMENTO E INSTALAÇÃO. AF_06/2022</t>
  </si>
  <si>
    <t>LUVA DE TRANSIÇÃO, CPVC, SOLDÁVEL, DN 22MM X 25MM, INSTALADO EM RAMAL DE DISTRIBUIÇÃO DE ÁGUA FORNECIMENTO E INSTALAÇÃO. AF_06/2022</t>
  </si>
  <si>
    <t>LUVA DE TRANSIÇÃO, CPVC, SOLDÁVEL, DN 54MM X 2, INSTALADO EM PRUMADA DE ÁGUA FORNECIMENTO E INSTALAÇÃO. AF_06/2022</t>
  </si>
  <si>
    <t>LUVA DE TRANSIÇÃO, CPVC, SOLDÁVEL, DN42MM X 1.1/2, INSTALADO EM PRUMADA DE ÁGUA FORNECIMENTO E INSTALAÇÃO. AF_06/2022</t>
  </si>
  <si>
    <t>LUVA, CPVC, SOLDÁVEL, DN 22MM, INSTALADO EM RAMAL DE DISTRIBUIÇÃO DE ÁGUA FORNECIMENTO E INSTALAÇÃO. AF_06/2022</t>
  </si>
  <si>
    <t>LUVA, CPVC, SOLDÁVEL, DN 22MM, INSTALADO EM RAMAL OU SUB-RAMAL DE ÁGUA FORNECIMENTO E INSTALAÇÃO. AF_06/2022</t>
  </si>
  <si>
    <t>LUVA, CPVC, SOLDÁVEL, DN 28MM, INSTALADO EM RAMAL DE DISTRIBUIÇÃO DE ÁGUA FORNECIMENTO E INSTALAÇÃO. AF_06/2022</t>
  </si>
  <si>
    <t>LUVA, CPVC, SOLDÁVEL, DN 28MM, INSTALADO EM RAMAL OU SUB-RAMAL DE ÁGUA FORNECIMENTO E INSTALAÇÃO. AF_06/2022</t>
  </si>
  <si>
    <t>LUVA, CPVC, SOLDÁVEL, DN 35MM, INSTALADO EM PRUMADA DE ÁGUA FORNECIMENTO E INSTALAÇÃO. AF_06/2022</t>
  </si>
  <si>
    <t>LUVA, CPVC, SOLDÁVEL, DN 35MM, INSTALADO EM RAMAL OU SUB-RAMAL DE ÁGUA FORNECIMENTO E INSTALAÇÃO. AF_06/2022</t>
  </si>
  <si>
    <t>LUVA, CPVC, SOLDÁVEL, DN 42MM, INSTALADO EM PRUMADA DE ÁGUA FORNECIMENTO E INSTALAÇÃO. AF_06/2022</t>
  </si>
  <si>
    <t>LUVA, CPVC, SOLDÁVEL, DN 54MM, INSTALADO EM PRUMADA DE ÁGUA FORNECIMENTO E INSTALAÇÃO. AF_06/2022</t>
  </si>
  <si>
    <t>LUVA, CPVC, SOLDÁVEL, DN 73MM, INSTALADO EM PRUMADA DE ÁGUA FORNECIMENTO E INSTALAÇÃO. AF_06/2022</t>
  </si>
  <si>
    <t>LUVA, CPVC, SOLDÁVEL, DN 89MM, INSTALADO EM PRUMADA DE ÁGUA FORNECIMENTO E INSTALAÇÃO. AF_06/2022</t>
  </si>
  <si>
    <t>TE DE TRANSIÇÃO, CPVC, SOLDÁVEL, DN 15MM X 1/2, INSTALADO EM RAMAL OU SUB-RAMAL DE ÁGUA FORNECIMENTO E INSTALAÇÃO. AF_06/2022</t>
  </si>
  <si>
    <t>TE DE TRANSIÇÃO, CPVC, SOLDÁVEL, DN 22MM X 1/2, INSTALADO EM RAMAL OU SUB-RAMAL DE ÁGUA FORNECIMENTO E INSTALAÇÃO. AF_06/2022</t>
  </si>
  <si>
    <t>TE, CPVC, SOLDÁVEL, DN 42MM, INSTALADO EM PRUMADA DE ÁGUA FORNECIMENTO E INSTALAÇÃO. AF_06/2022</t>
  </si>
  <si>
    <t>TE, CPVC, SOLDÁVEL, DN 42MM, INSTALADO EM RAMAL DE DISTRIBUIÇÃO DE ÁGUA - FORNECIMENTO E INSTALAÇÃO. AF_06/2022</t>
  </si>
  <si>
    <t>TUBO, CPVC, SOLDÁVEL, DN 35MM, INSTALADO EM PRUMADA DE ÁGUA FORNECIMENTO E INSTALAÇÃO. AF_06/2022</t>
  </si>
  <si>
    <t>TUBO, CPVC, SOLDÁVEL, DN 35MM, INSTALADO EM RAMAL DE DISTRIBUIÇÃO DE ÁGUA FORNECIMENTO E INSTALAÇÃO. AF_06/2022</t>
  </si>
  <si>
    <t>TUBO, CPVC, SOLDÁVEL, DN 35MM, INSTALADO EM RAMAL OU SUB-RAMAL DE ÁGUA FORNECIMENTO E INSTALAÇÃO. AF_06/2022</t>
  </si>
  <si>
    <t>TUBO, CPVC, SOLDÁVEL, DN 42MM, INSTALADO EM PRUMADA DE ÁGUA FORNECIMENTO E INSTALAÇÃO. AF_06/2022</t>
  </si>
  <si>
    <t>TUBO, CPVC, SOLDÁVEL, DN 54MM,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</si>
  <si>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</si>
  <si>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</si>
  <si>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TÊ MISTURADOR, CPVC, SOLDÁVEL, DN15MM, INSTALADO EM RAMAL OU SUB-RAMAL DE ÁGUA FORNECIMENTO E INSTALAÇÃO. AF_06/2022</t>
  </si>
  <si>
    <t>TÊ MISTURADOR, CPVC, SOLDÁVEL, DN22MM, INSTALADO EM RAMAL OU SUB-RAMAL DE ÁGUA FORNECIMENTO E INSTALAÇÃO. AF_06/2022</t>
  </si>
  <si>
    <t>TÊ, CPVC, SOLDÁVEL, DN 35MM,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</si>
  <si>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</si>
  <si>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</si>
  <si>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</si>
  <si>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TÊ, CPVC, SOLDÁVEL, DN28MM, INSTALADO EM RAMAL OU SUB-RAMAL DE ÁGUA FORNECIMENTO E INSTALAÇÃO. AF_06/2022</t>
  </si>
  <si>
    <t>TÊ, CPVC, SOLDÁVEL, DN35MM, INSTALADO EM RAMAL OU SUB-RAMAL DE ÁGUA FORNECIMENTO E INSTALAÇÃO. AF_06/2022</t>
  </si>
  <si>
    <t>UNIÃO, CPVC, SOLDÁVEL, DN 22MM, INSTALADO EM RAMAL DE DISTRIBUIÇÃO DE ÁGUA FORNECIMENTO E INSTALAÇÃO. AF_06/2022</t>
  </si>
  <si>
    <t>UNIÃO, CPVC, SOLDÁVEL, DN 28MM, INSTALADO EM RAMAL DE DISTRIBUIÇÃO DE ÁGUA FORNECIMENTO E INSTALAÇÃO. AF_06/2022</t>
  </si>
  <si>
    <t>UNIÃO, CPVC, SOLDÁVEL, DN 42MM, INSTALADO EM RAMAL DE DISTRIBUIÇÃO DE ÁGUA FORNECIMENTO E INSTALAÇÃO. AF_06/2022</t>
  </si>
  <si>
    <t>UNIÃO, CPVC, SOLDÁVEL, DN 54MM, INSTALADO EM PRUMADA DE ÁGUA FORNECIMENTO E INSTALAÇÃO. AF_06/2022</t>
  </si>
  <si>
    <t>UNIÃO, CPVC, SOLDÁVEL, DN 73MM, INSTALADO EM PRUMADA DE ÁGUA FORNECIMENTO E INSTALAÇÃO. AF_06/2022</t>
  </si>
  <si>
    <t>UNIÃO, CPVC, SOLDÁVEL, DN 89MM, INSTALADO EM PRUMADA DE ÁGUA FORNECIMENTO E INSTALAÇÃO. AF_06/2022</t>
  </si>
  <si>
    <t>UNIÃO, CPVC, SOLDÁVEL, DN15MM, INSTALADO EM RAMAL OU SUB-RAMAL DE ÁGUA FORNECIMENTO E INSTALAÇÃO. AF_06/2022</t>
  </si>
  <si>
    <t>UNIÃO, CPVC, SOLDÁVEL, DN22MM, INSTALADO EM RAMAL OU SUB-RAMAL DE ÁGUA FORNECIMENTO E INSTALAÇÃO. AF_06/2022</t>
  </si>
  <si>
    <t>UNIÃO, CPVC, SOLDÁVEL, DN28MM, INSTALADO EM RAMAL OU SUB-RAMAL DE ÁGUA FORNECIMENTO E INSTALAÇÃO. AF_06/2022</t>
  </si>
  <si>
    <t>UNIÃO, CPVC, SOLDÁVEL, DN35MM, INSTALADO EM PRUMADA DE ÁGUA FORNECIMENTO E INSTALAÇÃO. AF_06/2022</t>
  </si>
  <si>
    <t>UNIÃO, CPVC, SOLDÁVEL, DN35MM, INSTALADO EM RAMAL OU SUB-RAMAL DE ÁGUA FORNECIMENTO E INSTALAÇÃO. AF_06/2022</t>
  </si>
  <si>
    <t>UNIÃO, CPVC, SOLDÁVEL, DN42MM, INSTALADO EM PRUMADA DE ÁGUA FORNECIMENTO E INSTALAÇÃO. AF_06/2022</t>
  </si>
  <si>
    <t>BOX FRONTAL DE CORRER, COM VIDRO TEMPERADO 8 MM, 190X100CM, 1 FOLHA FIXA, 1 FOLHA MÓVEL, PERFIS E FERRAGENS EM ALUMÍNIO. AF_01/2021</t>
  </si>
  <si>
    <t>DIVISORIA (N2) - PAINEL/VIDRO - PAINEL C/ MSO/COMEIA E=35MM - PERFIS SIMPLES ACO GALVANIZADO PINTADO. AF_04/2021</t>
  </si>
  <si>
    <t>DIVISORIA (N2) - PAINEL/VIDRO - PAINEL DE PVC E=35MM - PERFIS SIMPLES ACO GALVANIZADO PINTADO. AF_01/2021</t>
  </si>
  <si>
    <t>DIVISORIA (N2) - PAINEL/VIDRO - PAINEL MDF/VIDRO 6 MM, LINHA 90 MM - PERFIS DE ALUMÍNIO EXTRUDADO. AF_01/2021</t>
  </si>
  <si>
    <t>DIVISORIA (N3) - PAINEL/VIDRO/PAINEL MSO/COMEIA E=35MM - PERFIS SIMPLES ACO GALVANIZADO PINTADO. AF_04/2021</t>
  </si>
  <si>
    <t>DIVISORIA (N3) - PAINEL/VIDRO/PAINEL PVC E=35MM - PERFIS SIMPLES ACO GALVANIZADO PINTADO. AF_01/2021</t>
  </si>
  <si>
    <t>DIVISORIA CEGA (N1) - PAINEL MDF, LINHA 90 MM - PERFIS DE ALUMÍNIO EXTRUDADO. AF_01/2021</t>
  </si>
  <si>
    <t>DIVISORIA CEGA (N1) - PAINEL MSO/COMEIA E=35MM - PERFIS SIMPLES ACO GALVANIZADO PINTADO. AF_04/2021</t>
  </si>
  <si>
    <t>DIVISORIA CEGA (N1) - PAINEL PVC E=35MM - PERFIS SIMPLES ACO GALVANIZADO PINTADO. AF_01/2021</t>
  </si>
  <si>
    <t>DIVISÓRIA (N3) - PAINEL/VIDRO/PAINEL MDF, LINHA 90 MM - PERFIS DE ALUMINIO EXTRUDADO. AF_01/2021</t>
  </si>
  <si>
    <t>DIVISÓRIA EM VIDRO TEMPERADO 10 MM COM PORTA DE CORRER, INCLUSIVE FERRAGENS. AF_01/2021</t>
  </si>
  <si>
    <t>DIVISÓRIA SANITÁRIA, TIPO CABINE, EM PAINÉIS DE PVC, INCLUSIVE ESTRUTURA, PORTA E FERRAGENS. AF_01/2021</t>
  </si>
  <si>
    <t>DIVISÓRIA SANITÁRIA, TIPO CABINE, EM PAINÉIS ESTRUTURAIS TS, INCLUSIVE ESTRUTURA, PORTA E FERRAGENS. AF_01/2021</t>
  </si>
  <si>
    <t>PORTA DE CABINE SANITÁRIA EM VIDRO TEMPERADO 8MM, INCLUSIVE DOBRADIÇAS, BATENTE, TRINCO E CONTRA-TRINCO. AF_01/2021</t>
  </si>
  <si>
    <t>PORTA PARA DIVISÓRIA MDF/VIDRO 6 MM, LINHA 90 MM, 0,80 X 2,10 M - PERFIS DE ALUMINIO EXTRUDADO, INCLUSO PORTAL, BATENTES, DOBRADIÇAS E FECHADURA. AF_01/2021</t>
  </si>
  <si>
    <t>PORTA/PAINEL CEGO PARA DIVISÓRIA (N1) - PAINEL CEGO MSO/COMEIA E=35MM, S/ BONECA, INCLUSO BATENTE, TESTEIRO, DOBRADIÇAS E FECHADURA. AF_01/2021</t>
  </si>
  <si>
    <t>PORTA/PAINEL CEGO PARA DIVISÓRIA (N1) PVC E=35MM, S/ BONECA, INCLUSO BATENTE, TESTEIRO, DOBRADIÇAS E FECHADURA. AF_01/2021</t>
  </si>
  <si>
    <t>PORTA/PAINEL PARA DIVISÓRIA MDF, LINHA 90 MM, *0,80 X 2,10* M - PERFIS DE ALUMINIO EXTRUDADO, INCLUSO PORTAL, BATENTES, DOBRADIÇAS E FECHADURA. AF_01/2021</t>
  </si>
  <si>
    <t>PORTA/VIDRO PARA DIVISÓRIA (N2) - PAINEL C/ MSO/COMEIA E=35MM, S/ BONECA, INCLUSO BATENTE, TESTEIRO, DOBRADIÇAS E FECHADURA. AF_01/2021</t>
  </si>
  <si>
    <t>PORTA/VIDRO PARA DIVISÓRIA (N2) - PAINEL DE PVC E=35MM, S/ BONECA, INCLUSO BATENTE, TESTEIRO, DOBRADIÇAS E FECHADURA. AF_01/2021</t>
  </si>
  <si>
    <t>LUVA COM REDUÇÃO, EM AÇO, CONEXÃO SOLDADA, DN 25 X 20 MM (1 X 3/4"), INSTALADO EM REDE DE ALIMENTAÇÃO PARA HIDRANTE - FORNECIMENTO E INSTALAÇÃO. AF_10/2020</t>
  </si>
  <si>
    <t>LUVA COM REDUÇÃO, EM AÇO, CONEXÃO SOLDADA, DN 32 X 25 MM (1 1/4" X 1"), INSTALADO EM REDE DE ALIMENTAÇÃO PARA HIDRANTE - FORNECIMENTO E INSTALAÇÃO. AF_10/2020</t>
  </si>
  <si>
    <t>LUVA COM REDUÇÃO, EM AÇO, CONEXÃO SOLDADA, DN 32 X 25 MM (1 1/4" X 1"), INSTALADO EM REDE DE ALIMENTAÇÃO PARA SPRINKLER - FORNECIMENTO E INSTALAÇÃO. AF_10/2020</t>
  </si>
  <si>
    <t>LUVA COM REDUÇÃO, EM AÇO, CONEXÃO SOLDADA, DN 40 X 32 MM (1 1/2" X 1 1/4"), INSTALADO EM REDE DE ALIMENTAÇÃO PARA HIDRANTE - FORNECIMENTO E INSTALAÇÃO. AF_10/2020</t>
  </si>
  <si>
    <t>LUVA COM REDUÇÃO, EM AÇO, CONEXÃO SOLDADA, DN 40 X 32 MM (1 1/2" X 1 1/4"), INSTALADO EM REDE DE ALIMENTAÇÃO PARA SPRINKLER - FORNECIMENTO E INSTALAÇÃO. AF_10/2020</t>
  </si>
  <si>
    <t>LUVA COM REDUÇÃO, EM AÇO, CONEXÃO SOLDADA, DN 50 X 40 MM (2 X 1 1/2"), INSTALADO EM PRUMADAS - FORNECIMENTO E INSTALAÇÃO. AF_10/2020</t>
  </si>
  <si>
    <t>TUBO DE AÇO GALVANIZADO COM COSTURA, CLASSE MÉDIA, CONEXÃO ROSQUEADA, DN 25 (1"), INSTALADO EM RAMAIS E SUB-RAMAIS DE GÁS - FORNECIMENTO E INSTALAÇÃO. AF_10/2020</t>
  </si>
  <si>
    <t>TUBO DE AÇO PRETO SEM COSTURA, CLASSE MÉDIA, CONEXÃO SOLDADA, DN 25 (1"), INSTALADO EM RAMAIS E SUB-RAMAIS DE GÁS - FORNECIMENTO E INSTALAÇÃO. AF_10/2020</t>
  </si>
  <si>
    <t>CONEXÃO FIXA, ROSCA FÊMEA, METÁLICA, PARA INSTALAÇÕES EM PEX MULTICAMADA, DN 16MM X 1/2", CONEXÃO POR CRIMPAGEM - FORNECIMENTO E INSTALAÇÃO. AF_01/2020</t>
  </si>
  <si>
    <t>CONEXÃO FIXA, ROSCA FÊMEA, METÁLICA, PARA INSTALAÇÕES EM PEX MULTICAMADA, DN 20MM X 3/4", CONEXÃO POR CRIMPAGEM - FORNECIMENTO E INSTALAÇÃO. AF_01/2020</t>
  </si>
  <si>
    <t>CONEXÃO FIXA, ROSCA FÊMEA, METÁLICA, PARA INSTALAÇÕES EM PEX MULTICAMADA, DN 26MM X 1", CONEXÃO POR CRIMPAGEM - FORNECIMENTO E INSTALAÇÃO. AF_01/2020</t>
  </si>
  <si>
    <t>CONEXÃO FIXA, ROSCA FÊMEA, METÁLICA, PARA INSTALAÇÕES EM PEX MULTICAMADA, DN 32MM X 1 1/4", CONEXÃO POR CRIMPAGEM - FORNECIMENTO E INSTALAÇÃO. AF_01/2020</t>
  </si>
  <si>
    <t>CONEXÃO FIXA, ROSCA MACHO, METÁLICA, PARA INSTALAÇÕES EM PEX MULTICAMADA, DN 16MM X 1/2", CONEXÃO POR CRIMPAGEM - FORNECIMENTO E INSTALAÇÃO. AF_01/2020</t>
  </si>
  <si>
    <t>CONEXÃO FIXA, ROSCA MACHO, METÁLICA, PARA INSTALAÇÕES EM PEX MULTICAMADA, DN 20MM X 3/4", CONEXÃO POR CRIMPAGEM - FORNECIMENTO E INSTALAÇÃO. AF_01/2020</t>
  </si>
  <si>
    <t>CONEXÃO FIXA, ROSCA MACHO, METÁLICA, PARA INSTALAÇÕES EM PEX MULTICAMADA, DN 26MM X 1", CONEXÃO POR CRIMPAGEM - FORNECIMENTO E INSTALAÇÃO. AF_01/2020</t>
  </si>
  <si>
    <t>CONEXÃO FIXA, ROSCA MACHO, METÁLICA, PARA INSTALAÇÕES EM PEX MULTICAMADA, DN 32MM X 1 1/4", CONEXÃO POR CRIMPAGEM - FORNECIMENTO E INSTALAÇÃO. AF_01/2020</t>
  </si>
  <si>
    <t>FIXAÇÃO DE TUBOS VERTICAIS DE MULTICAMADA, DIÂMETROS MENORES OU IGUAIS A 32 MM, COM ABRAÇADEIRA TIPO SUPORTE MÚLTIPLO, FIXADA EM PAREDE EXTERNA - FORNECIMENTO E INSTALAÇÃO. AF_01/2020</t>
  </si>
  <si>
    <t>JOELHO 90 GRAUS, PARA INSTALAÇÕES EM PEX MULTICAMADA, DN 16 MM, CONEXÃO POR CRIMPAGEM - FORNECIMENTO E INSTALAÇÃO. AF_01/2020</t>
  </si>
  <si>
    <t>JOELHO 90 GRAUS, PARA INSTALAÇÕES EM PEX MULTICAMADA, DN 20 MM, CONEXÃO POR CRIMPAGEM - FORNECIMENTO E INSTALAÇÃO. AF_01/2020</t>
  </si>
  <si>
    <t>JOELHO 90 GRAUS, PARA INSTALAÇÕES EM PEX MULTICAMADA, DN 26 MM, CONEXÃO POR CRIMPAGEM - FORNECIMENTO E INSTALAÇÃO. AF_01/2020</t>
  </si>
  <si>
    <t>JOELHO 90 GRAUS, PARA INSTALAÇÕES EM PEX MULTICAMADA, DN 32 MM, CONEXÃO POR CRIMPAGEM - FORNECIMENTO E INSTALAÇÃO. AF_01/2020</t>
  </si>
  <si>
    <t>JOELHO 90 GRAUS, ROSCA FÊMEA, PARA INSTALAÇÕES EM PEX MULTICAMADA, DN 16 MM X 1/2'', CONEXÃO POR CRIMPAGEM - FORNECIMENTO E INSTALAÇÃO. AF_01/2020</t>
  </si>
  <si>
    <t>JOELHO 90 GRAUS, ROSCA FÊMEA, PARA INSTALAÇÕES EM PEX MULTICAMADA, DN 20 MM X 3/4", CONEXÃO POR CRIMPAGEM - FORNECIMENTO E INSTALAÇÃO. AF_01/2020</t>
  </si>
  <si>
    <t>JOELHO 90 GRAUS, ROSCA FÊMEA, PARA INSTALAÇÕES EM PEX MULTICAMADA, DN 25 MM X 1'', CONEXÃO POR CRIMPAGEM - FORNECIMENTO E INSTALAÇÃO. AF_01/2020</t>
  </si>
  <si>
    <t>JOELHO 90 GRAUS, ROSCA FÊMEA, PARA INSTALAÇÕES EM PEX MULTICAMADA, DN 32 MM X 1 1/4'', CONEXÃO POR CRIMPAGEM - FORNECIMENTO E INSTALAÇÃO. AF_01/2020</t>
  </si>
  <si>
    <t>JOELHO 90 GRAUS, ROSCA MACHO, PARA INSTALAÇÕES EM PEX MULTICAMADA, DN 16 MM X 1/2'', CONEXÃO POR CRIMPAGEM - FORNECIMENTO E INSTALAÇÃO. AF_01/2020</t>
  </si>
  <si>
    <t>JOELHO 90 GRAUS, ROSCA MACHO, PARA INSTALAÇÕES EM PEX MULTICAMADA, DN 20 MM X 3/4", CONEXÃO POR CRIMPAGEM - FORNECIMENTO E INSTALAÇÃO. AF_01/2020</t>
  </si>
  <si>
    <t>JOELHO 90 GRAUS, ROSCA MACHO, PARA INSTALAÇÕES EM PEX MULTICAMADA, DN 25 MM X 1'', CONEXÃO POR CRIMPAGEM - FORNECIMENTO E INSTALAÇÃO. AF_01/2020</t>
  </si>
  <si>
    <t>JOELHO 90 GRAUS, ROSCA MACHO, PARA INSTALAÇÕES EM PEX MULTICAMADA, DN 32 MM X 1 1/4'', CONEXÃO POR CRIMPAGEM - FORNECIMENTO E INSTALAÇÃO. AF_01/2020</t>
  </si>
  <si>
    <t>KIT CAVALETE PARA GÁS - COM MEDIDOR E REGULADOR - ENTRADA INDIVIDUAL PRINCIPAL, EM AÇO GALVANIZADO DN 15 E 25 MM (1/2" E 1") - FORNECIMENTO E INSTALAÇÃO. AF_01/2020</t>
  </si>
  <si>
    <t>KIT CAVALETE PARA GÁS - SEM MEDIDOR COM REGULADOR - ENTRADA INDIVIDUAL PRINCIPAL, EM AÇO GALVANIZADO DN 15 E 25 MM (1/2" E 1") - FORNECIMENTO E INSTALAÇÃO. AF_01/2020</t>
  </si>
  <si>
    <t>LUVA DE REDUÇÃO PARA INSTALAÇÕES EM PEX MULTICAMADA, DN 20 X 16 MM, CONEXÃO POR CRIMPAGEM - FORNECIMENTO E INSTALAÇÃO. AF_01/2020</t>
  </si>
  <si>
    <t>LUVA DE REDUÇÃO PARA INSTALAÇÕES EM PEX MULTICAMADA, DN 26 X 20 MM, CONEXÃO POR CRIMPAGEM - FORNECIMENTO E INSTALAÇÃO. AF_01/2020</t>
  </si>
  <si>
    <t>LUVA DE REDUÇÃO PARA INSTALAÇÕES EM PEX MULTICAMADA, DN 32 X 26 MM, CONEXÃO POR CRIMPAGEM - FORNECIMENTO E INSTALAÇÃO. AF_01/2020</t>
  </si>
  <si>
    <t>LUVA PARA INSTALAÇÕES EM PEX MULTICAMADA, DN 16 MM, CONEXÃO POR CRIMPAGEM - FORNECIMENTO E INSTALAÇÃO. AF_01/2020</t>
  </si>
  <si>
    <t>LUVA PARA INSTALAÇÕES EM PEX MULTICAMADA, DN 20 MM, CONEXÃO POR CRIMPAGEM - FORNECIMENTO E INSTALAÇÃO. AF_01/2020</t>
  </si>
  <si>
    <t>LUVA PARA INSTALAÇÕES EM PEX MULTICAMADA, DN 26 MM, CONEXÃO POR CRIMPAGEM - FORNECIMENTO E INSTALAÇÃO. AF_01/2020</t>
  </si>
  <si>
    <t>LUVA PARA INSTALAÇÕES EM PEX MULTICAMADA, DN 32 MM, CONEXÃO POR CRIMPAGEM - FORNECIMENTO E INSTALAÇÃO. AF_01/2020</t>
  </si>
  <si>
    <t>TUBO, PEX, MULTICAMADA, COM PROTEÇÃO UV, DN 16, INSTALADO EM IMPLANTAÇÃO DE INSTALAÇÕES DE GÁS - FORNECIMENTO E INSTALAÇÃO. AF_01/2020</t>
  </si>
  <si>
    <t>TUBO, PEX, MULTICAMADA, COM PROTEÇÃO UV, DN 16, INSTALADO EM PRUMADA DE INSTALAÇÕES DE GÁS - FORNECIMENTO E INSTALAÇÃO. AF_01/2020</t>
  </si>
  <si>
    <t>TUBO, PEX, MULTICAMADA, COM PROTEÇÃO UV, DN 20, INSTALADO EM IMPLANTAÇÃO DE INSTALAÇÕES DE GÁS - FORNECIMENTO E INSTALAÇÃO. AF_01/2020</t>
  </si>
  <si>
    <t>TUBO, PEX, MULTICAMADA, COM PROTEÇÃO UV, DN 20, INSTALADO EM PRUMADA DE INSTALAÇÕES DE GÁS - FORNECIMENTO E INSTALAÇÃO. AF_01/2020</t>
  </si>
  <si>
    <t>TUBO, PEX, MULTICAMADA, COM PROTEÇÃO UV, DN 25, INSTALADO EM PRUMADA DE INSTALAÇÕES DE GÁS - FORNECIMENTO E INSTALAÇÃO. AF_01/2020</t>
  </si>
  <si>
    <t>TUBO, PEX, MULTICAMADA, COM PROTEÇÃO UV, DN 26, INSTALADO EM IMPLANTAÇÃO DE INSTALAÇÕES DE GÁS - FORNECIMENTO E INSTALAÇÃO. AF_01/2020</t>
  </si>
  <si>
    <t>TUBO, PEX, MULTICAMADA, COM PROTEÇÃO UV, DN 32, INSTALADO EM IMPLANTAÇÃO DE INSTALAÇÕES DE GÁS - FORNECIMENTO E INSTALAÇÃO. AF_01/2020</t>
  </si>
  <si>
    <t>TUBO, PEX, MULTICAMADA, COM PROTEÇÃO UV, DN 32, INSTALADO EM PRUMADA DE INSTALAÇÕES DE GÁS - FORNECIMENTO E INSTALAÇÃO. AF_01/2020</t>
  </si>
  <si>
    <t>TÊ, PARA INSTALAÇÕES EM PEX MULTICAMADA, DN 16 MM, CONEXÃO POR CRIMPAGEM - FORNECIMENTO E INSTALAÇÃO. AF_01/2020</t>
  </si>
  <si>
    <t>TÊ, PARA INSTALAÇÕES EM PEX MULTICAMADA, DN 20 MM, CONEXÃO POR CRIMPAGEM - FORNECIMENTO E INSTALAÇÃO. AF_01/2020</t>
  </si>
  <si>
    <t>TÊ, PARA INSTALAÇÕES EM PEX MULTICAMADA, DN 26 MM, CONEXÃO POR CRIMPAGEM - FORNECIMENTO E INSTALAÇÃO. AF_01/2020</t>
  </si>
  <si>
    <t>TÊ, PARA INSTALAÇÕES EM PEX MULTICAMADA, DN 32 MM, CONEXÃO POR CRIMPAGEM - FORNECIMENTO E INSTALAÇÃO. AF_01/2020</t>
  </si>
  <si>
    <t>AR CONDICIONADO JANELA, 10000 BTU/H, CICLO FRIO - FORNECIMENTO E INSTALAÇÃO. AF_11/2021</t>
  </si>
  <si>
    <t>AR CONDICIONADO JANELA, 12000 BTU/H, CICLO FRIO - FORNECIMENTO E INSTALAÇÃO. AF_11/2021</t>
  </si>
  <si>
    <t>AR CONDICIONADO JANELA, 7500 BTU/H, CICLO FRIO - FORNECIMENTO E INSTALAÇÃO. AF_11/2021</t>
  </si>
  <si>
    <t>AR CONDICIONADO SPLIT DUTO, 18000 BTU/H, CICLO QUENTE/FRIO - FORNECIMENTO E INSTALAÇÃO. AF_11/2021</t>
  </si>
  <si>
    <t>AR CONDICIONADO SPLIT DUTO, 24000 BTU/H, CICLO QUENTE/FRIO - FORNECIMENTO E INSTALAÇÃO. AF_11/2021</t>
  </si>
  <si>
    <t>AR CONDICIONADO SPLIT DUTO, 36000 BTU/H, CICLO QUENTE/FRIO - FORNECIMENTO E INSTALAÇÃO. AF_11/2021</t>
  </si>
  <si>
    <t>DAMPER DE REGULAGEM PARA SISTEMA DE AR CONDICIONADO, 1000X500 MM - FORNECIMENTO E INSTALAÇÃO. AF_11/2021</t>
  </si>
  <si>
    <t>DIFUSOR PARA SISTEMA DE AR CONDICIONADO, 400X400 MM - FORNECIMENTO E INSTALAÇÃO. AF_11/2021</t>
  </si>
  <si>
    <t>GRELHA PARA SISTEMA DE AR CONDICIONADO, 400X400 MM - FORNECIMENTO E INSTALAÇÃO. AF_11/2021</t>
  </si>
  <si>
    <t>TUBO EM COBRE FLEXÍVEL, DN 1/2", COM ISOLAMENTO, INSTALADO EM FORRO, PARA RAMAL DE ALIMENTAÇÃO DE AR CONDICIONADO, INCLUSO FIXADOR.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</si>
  <si>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</si>
  <si>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</si>
  <si>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5/8", COM ISOLAMENTO, INSTALADO EM FORRO, PARA RAMAL DE ALIMENTAÇÃO DE AR CONDICIONADO, INCLUSO FIXADOR. AF_11/2021</t>
  </si>
  <si>
    <t>COTOVELO EM COBRE, DN 15 MM, 90 GRAUS, SEM ANEL DE SOLDA, INSTALADO EM RAMAL DE DISTRIBUIÇÃO FORNECIMENTO E INSTALAÇÃO. AF_04/2022</t>
  </si>
  <si>
    <t>CURVA EM COBRE, DN 35 MM, 45 GRAUS, SEM ANEL DE SOLDA, BOLSA X BOLSA, INSTALADO EM PRUMADA DE HIDRÁULICA PREDIAL - FORNECIMENTO E INSTALAÇÃO. AF_04/2022</t>
  </si>
  <si>
    <t>LUVA PASSANTE EM COBRE, DN 28 MM, SEM ANEL DE SOLDA, INSTALADO EM RAMAL E SUB-RAMAL DE HIDRÁULICA PREDIAL - FORNECIMENTO E INSTALAÇÃO. AF_04/2022</t>
  </si>
  <si>
    <t>INSTALAÇÃO DE CATRACA ELETRÔNICA. AF_03/2024</t>
  </si>
  <si>
    <t>PAREDE DE MADEIRA OSB PARA CONSTRUÇÃO TEMPORÁRIA EM CHAPA DUPLA, EXTERNA, COM ÁREA LÍQUIDA MAIOR OU IGUAL A QUE 6 M², COM VÃO. AF_03/2024</t>
  </si>
  <si>
    <t>PAREDE DE MADEIRA OSB PARA CONSTRUÇÃO TEMPORÁRIA EM CHAPA DUPLA, EXTERNA, COM ÁREA LÍQUIDA MENOR QUE 6 M², COM VÃO. AF_03/2024</t>
  </si>
  <si>
    <t>PAREDE DE MADEIRA OSB PARA CONSTRUÇÃO TEMPORÁRIA EM CHAPA DUPLA, EXTERNA, SEM VÃO. AF_03/2024</t>
  </si>
  <si>
    <t>PAREDE DE MADEIRA OSB PARA CONSTRUÇÃO TEMPORÁRIA EM CHAPA DUPLA, INTERNA, COM ÁREA LÍQUIDA MAIOR OU IGUAL A 6 M², COM VÃO. AF_03/2024</t>
  </si>
  <si>
    <t>PAREDE DE MADEIRA OSB PARA CONSTRUÇÃO TEMPORÁRIA EM CHAPA DUPLA, INTERNA, COM ÁREA LÍQUIDA MENOR QUE 6 M², COM VÃO. AF_03/2024</t>
  </si>
  <si>
    <t>PAREDE DE MADEIRA OSB PARA CONSTRUÇÃO TEMPORÁRIA EM CHAPA DUPLA, INTERNA, SEM VÃO. AF_03/2024</t>
  </si>
  <si>
    <t>PAREDE DE MADEIRA OSB PARA CONSTRUÇÃO TEMPORÁRIA EM CHAPA SIMPLES, EXTERNA, COM ÁREA LÍQUIDA MAIOR OU IGUAL A 6 M², COM VÃO. AF_03/2024</t>
  </si>
  <si>
    <t>PAREDE DE MADEIRA OSB PARA CONSTRUÇÃO TEMPORÁRIA EM CHAPA SIMPLES, EXTERNA, COM ÁREA LÍQUIDA MENOR QUE 6 M², COM VÃO. AF_03/2024</t>
  </si>
  <si>
    <t>PAREDE DE MADEIRA OSB PARA CONSTRUÇÃO TEMPORÁRIA EM CHAPA SIMPLES, EXTERNA, SEM VÃO. AF_03/2024</t>
  </si>
  <si>
    <t>PAREDE DE MADEIRA OSB PARA CONSTRUÇÃO TEMPORÁRIA EM CHAPA SIMPLES, INTERNA, COM ÁREA LÍQUIDA MAIOR OU IGUAL A 6 M², COM VÃO. AF_03/2024</t>
  </si>
  <si>
    <t>PAREDE DE MADEIRA OSB PARA CONSTRUÇÃO TEMPORÁRIA EM CHAPA SIMPLES, INTERNA, COM ÁREA LÍQUIDA MENOR QUE 6 M², COM VÃO. AF_03/2024</t>
  </si>
  <si>
    <t>PAREDE DE MADEIRA OSB PARA CONSTRUÇÃO TEMPORÁRIA EM CHAPA SIMPLES, INTERNA, SEM VÃO. AF_03/2024</t>
  </si>
  <si>
    <t>TAPUME COM CHAPA METÁLICA. AF_03/2024</t>
  </si>
  <si>
    <t>TAPUME EM CHAPA DE MADEIRA OSB. AF_03/2024</t>
  </si>
  <si>
    <t>COLAR DE TOMADA, FERRO FUNDIDO, COM PARAFUSOS, DN 50 MM X 3/4", PARA LIGAÇÃO PREDIAL DE ÁGUA. AF_06/2022</t>
  </si>
  <si>
    <t>COLAR TOMADA EM FERRO FUNDIDO, COM PARAFUSOS, SAIDA COM ROSCA, DN 75 MM X 3/4", PARA LIGACAO PREDIAL DE AGUA. AF_06/2022</t>
  </si>
  <si>
    <t>REGISTRO ESFERA, LATÃO NIQUELADO, COM ROSCA, 3/4", PARA LIGAÇÃO PREDIAL DE ÁGUA. AF_06/2022</t>
  </si>
  <si>
    <t>TÊ DE REDUÇÃO, PVC OCRE, JUNTA ELÁSTICA, DN 150 X 100 MM, PARA COLETOR PREDIAL DE ESGOTO. AF_06/2022</t>
  </si>
  <si>
    <t>TÊ DE REDUÇÃO, PVC OCRE, JUNTA ELÁSTICA, DN 300 X 100 MM, PARA COLETOR PREDIAL DE ESGOTO. AF_06/2022</t>
  </si>
  <si>
    <t>TÊ DE REDUÇÃO, PVC OCRE, JUNTA ELÁSTICA, DN 300 X 150 MM, PARA COLETOR PREDIAL DE ESGOTO. AF_06/2022</t>
  </si>
  <si>
    <t>TÊ DE SERVIÇO INTEGRADO, POLIPROPILENO, PARA TUBOS EM PEAD, 63 MM X 32 MM, PARA LIGAÇÃO PREDIAL DE ÁGUA. AF_06/2022</t>
  </si>
  <si>
    <t>TÊ DE SERVIÇO INTEGRADO, POLIPROPILENO, PARA TUBOS EM PEAD, 90 MM X 20 MM, PARA LIGAÇÃO PREDIAL DE ÁGUA. AF_06/2022</t>
  </si>
  <si>
    <t>TÊ DE SERVIÇO INTEGRADO, POLIPROPILENO, PARA TUBOS EM PEAD, 90 MM X 32 MM, PARA LIGAÇÃO PREDIAL DE ÁGUA. AF_06/2022</t>
  </si>
  <si>
    <t>LIMPEZA DE PISO UTILIZANDO DETERGENTE NEUTRO E ESCOVAÇÃO . AF_04/2019</t>
  </si>
  <si>
    <t>CURSO DE CAPACITAÇÃO PARA INSTALADOR DE PISO ELEVADO (ENCARGOS COMPLEMENTARES) - HORISTA</t>
  </si>
  <si>
    <t>CURSO DE CAPACITAÇÃO PARA MONTADOR DE FÔRMAS DO SISTEMA DE PAREDES DE CONCRETO (ENCARGOS COMPLEMENTARES) - HORISTA</t>
  </si>
  <si>
    <t>CURSO DE CAPACITAÇÃO PARA MONTADOR DE TUBO AÇO/EQUIPAMENTOS (ENCARGOS COMPLEMENTARES) - HORISTA</t>
  </si>
  <si>
    <t>CURSO DE CAPACITAÇÃO PARA MOTORISTA DE CAMINHÃO (ENCARGOS COMPLEMENTARES) - MENSALISTA</t>
  </si>
  <si>
    <t>CURSO DE CAPACITAÇÃO PARA SOLDADOR A (PARA SOLDA A SER TESTADA COM RAIOS X) (ENCARGOS COMPLEMENTARES) - HORISTA</t>
  </si>
  <si>
    <t>INSTALADOR DE PISO ELEVADO COM ENCARGOS COMPLEMENTARES</t>
  </si>
  <si>
    <t>MONTADOR DE FÔRMAS DO SISTEMA DE PAREDES DE CONCRETO COM ENCARGOS COMPLEMENTARES</t>
  </si>
  <si>
    <t>LOCAÇÃO COM USO EXCLUSIVO DE EQUIPAMENTO TOPOGRÁFICO. AF_03/2024</t>
  </si>
  <si>
    <t>LOCAÇÃO CONVENCIONAL DE OBRA, UTILIZANDO GABARITO DE TÁBUAS CORRIDAS PONTALETADAS A CADA 1,50M - 2 UTILIZAÇÕES. AF_03/2024</t>
  </si>
  <si>
    <t>LOCAÇÃO CONVENCIONAL DE OBRA, UTILIZANDO GABARITO DE TÁBUAS CORRIDAS PONTALETADAS A CADA 2,00M - 2 UTILIZAÇÕES. AF_03/2024</t>
  </si>
  <si>
    <t>LOCAÇÃO DE PAVIMENTAÇÃO. AF_03/2024</t>
  </si>
  <si>
    <t>LOCAÇÃO DE PONTO PARA REFERÊNCIA TOPOGRÁFICA. AF_03/2024</t>
  </si>
  <si>
    <t>MARCAÇÃO DE PONTOS EM GABARITO OU CAVALETE, COM USO DE ESTAÇÃO TOTAL. AF_03/2024</t>
  </si>
  <si>
    <t>ASSENTO SANITÁRIO PARA PCD - FORNECIMENTO E INSTALACAO. AF_01/2020</t>
  </si>
  <si>
    <t>BANCADA GRANITO CINZA 150 X 60 CM, COM CUBA DE EMBUTIR DE AÇO, VÁLVULA AMERICANA EM METAL, SIFÃO FLEXÍVEL EM PVC, ENGATE FLEXÍVEL 30 CM, TORNEIRA CROMADA LONGA, DE PAREDE, 1/2" OU 3/4", P/ COZINHA, PADRÃO POPULAR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</si>
  <si>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</si>
  <si>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MÁRMORE BRANCO 150 X 60 CM, COM CUBA DE EMBUTIR DE AÇO, VÁLVULA AMERICANA E SIFÃO TIPO GARRAFA EM METAL, ENGATE FLEXÍVEL 30 CM, TORNEIRA CROMADA, DE MESA, 1/2" OU 3/4", PARA PIA COZINHA, PADRÃO ALTO - FORNEC.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</si>
  <si>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</si>
  <si>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</si>
  <si>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</si>
  <si>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</si>
  <si>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</si>
  <si>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</si>
  <si>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</si>
  <si>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ENGATE FLEXÍVEL EM INOX, 1/2 X 30CM - FORNECIMENTO E INSTALAÇÃO. AF_01/2020</t>
  </si>
  <si>
    <t>ENGATE FLEXÍVEL EM INOX, 1/2 X 40CM - FORNECIMENTO E INSTALAÇÃO. AF_01/2020</t>
  </si>
  <si>
    <t>SIFÃO DO TIPO FLEXÍVEL EM PVC 1 X 1.1/2 - FORNECIMENTO E INSTALAÇÃO. AF_01/2020</t>
  </si>
  <si>
    <t>SIFÃO DO TIPO GARRAFA/COPO EM PVC 1.1/4 X 1.1/2" - FORNECIMENTO E INSTALAÇÃO. AF_01/2020</t>
  </si>
  <si>
    <t>TANQUE DE MÁRMORE SINTÉTICO COM COLUNA, 22L OU EQUIVALENTE FORNECIMENTO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</si>
  <si>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</si>
  <si>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</si>
  <si>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SANITÁRIO SIFONADO COM CAIXA ACOPLADA LOUÇA BRANCA - PADRÃO MÉDIO, INCLUSO ENGATE FLEXÍVEL EM METAL CROMADO, 1/2 X 40CM - FORNECIMENTO E INSTALAÇÃO. AF_01/2020</t>
  </si>
  <si>
    <t>VASO SANITÁRIO SIFONADO COM CAIXA ACOPLADA LOUÇA BRANCA, INCLUSO ENGATE FLEXÍVEL EM PLÁSTICO BRANCO, 1/2 X 40CM - FORNECIMENTO E INSTALAÇÃO. AF_01/2020</t>
  </si>
  <si>
    <t>ABRAÇADEIRA DE FIXAÇÃO DE BRAÇOS DE LUMINÁRIAS DE 2" - FORNECIMENTO E INSTALAÇÃO. AF_02/2025</t>
  </si>
  <si>
    <t>ABRAÇADEIRA DE FIXAÇÃO DE BRAÇOS DE LUMINÁRIAS DE 3" - FORNECIMENTO E INSTALAÇÃO. AF_02/2025</t>
  </si>
  <si>
    <t>ABRAÇADEIRA DE FIXAÇÃO DE BRAÇOS DE LUMINÁRIAS DE 4" - FORNECIMENTO E INSTALAÇÃO. AF_02/2025</t>
  </si>
  <si>
    <t>BRAÇO PARA ILUMINAÇÃO PÚBLICA, EM TUBO DE AÇO GALVANIZADO, COMPRIMENTO DE 1,20 M, PARA FIXAÇÃO EM POSTE DE CONCRETO - FORNECIMENTO E INSTALAÇÃO. AF_02/2025</t>
  </si>
  <si>
    <t>BRAÇO PARA ILUMINAÇÃO PÚBLICA, EM TUBO DE AÇO GALVANIZADO, COMPRIMENTO DE 1,20 M, PARA FIXAÇÃO EM POSTE METÁLICO - FORNECIMENTO E INSTALAÇÃO. AF_02/2025</t>
  </si>
  <si>
    <t>BRAÇO PARA ILUMINAÇÃO PÚBLICA, EM TUBO DE AÇO GALVANIZADO, COMPRIMENTO DE 1,50 M, PARA FIXAÇÃO EM POSTE DE CONCRETO - FORNECIMENTO E INSTALAÇÃO. AF_02/2025_PS</t>
  </si>
  <si>
    <t>BRAÇO PARA ILUMINAÇÃO PÚBLICA, EM TUBO DE AÇO GALVANIZADO, COMPRIMENTO DE 1,50 M, PARA FIXAÇÃO EM POSTE METÁLICO - FORNECIMENTO E INSTALAÇÃO. AF_02/2025_PS</t>
  </si>
  <si>
    <t>BRAÇO PARA ILUMINAÇÃO PÚBLICA, EM TUBO DE AÇO GALVANIZADO, COMPRIMENTO DE 3,50 M, PARA FIXAÇÃO EM POSTE DE CONCRETO - FORNECIMENTO E INSTALAÇÃO. AF_02/2025</t>
  </si>
  <si>
    <t>BRAÇO PARA ILUMINAÇÃO PÚBLICA, EM TUBO DE AÇO GALVANIZADO, COMPRIMENTO DE 3,50 M, PARA FIXAÇÃO EM POSTE METÁLICO - FORNECIMENTO E INSTALAÇÃO. AF_02/2025</t>
  </si>
  <si>
    <t>LUMINÁRIA DE LED PARA ILUMINAÇÃO PÚBLICA, 1000 W - FORNECIMENTO E INSTALAÇÃO. AF_02/2025</t>
  </si>
  <si>
    <t>LUMINÁRIA DE LED PARA ILUMINAÇÃO PÚBLICA, DE 138 W ATÉ 180 W - FORNECIMENTO E INSTALAÇÃO. AF_02/2025_PS</t>
  </si>
  <si>
    <t>LUMINÁRIA DE LED PARA ILUMINAÇÃO PÚBLICA, DE 181 W ATÉ 239 W - FORNECIMENTO E INSTALAÇÃO. AF_02/2025_PS</t>
  </si>
  <si>
    <t>LUMINÁRIA DE LED PARA ILUMINAÇÃO PÚBLICA, DE 240 W ATÉ 350 W - FORNECIMENTO E INSTALAÇÃO. AF_02/2025_PS</t>
  </si>
  <si>
    <t>LUMINÁRIA DE LED PARA ILUMINAÇÃO PÚBLICA, DE 33 W ATÉ 50 W - FORNECIMENTO E INSTALAÇÃO. AF_02/2025_PS</t>
  </si>
  <si>
    <t>LUMINÁRIA DE LED PARA ILUMINAÇÃO PÚBLICA, DE 51 W ATÉ 67 W - FORNECIMENTO E INSTALAÇÃO. AF_02/2025_PS</t>
  </si>
  <si>
    <t>LUMINÁRIA DE LED PARA ILUMINAÇÃO PÚBLICA, DE 68 W ATÉ 97 W - FORNECIMENTO E INSTALAÇÃO. AF_02/2025_PS</t>
  </si>
  <si>
    <t>LUMINÁRIA DE LED PARA ILUMINAÇÃO PÚBLICA, DE 98 W ATÉ 137 W - FORNECIMENTO E INSTALAÇÃO. AF_02/2025_PS</t>
  </si>
  <si>
    <t>LUMINÁRIA REFLETOR LED PARA ILUMINAÇÃO PÚBLICA, 1000 W - FORNECIMENTO E INSTALAÇÃO. AF_02/2025</t>
  </si>
  <si>
    <t>LUMINÁRIA REFLETOR LED PARA ILUMINAÇÃO PÚBLICA, 200 W - FORNECIMENTO E INSTALAÇÃO. AF_02/2025</t>
  </si>
  <si>
    <t>LUMINÁRIA REFLETOR LED PARA ILUMINAÇÃO PÚBLICA, 50 W - FORNECIMENTO E INSTALAÇÃO. AF_02/2025</t>
  </si>
  <si>
    <t>LUMINÁRIA REFLETOR LED PARA ILUMINAÇÃO PÚBLICA, 600 W - FORNECIMENTO E INSTALAÇÃO. AF_02/2025</t>
  </si>
  <si>
    <t>RELÉ FOTOELÉTRICO PARA COMANDO DE ILUMINAÇÃO EXTERNA 1000 W - FORNECIMENTO E INSTALAÇÃO. AF_02/2025</t>
  </si>
  <si>
    <t>SUBSTITUIÇÃO DE LUMINÁRIA DE VAPOR DE MERCÚRIO/VAPOR DE SÓDIO POR LUMINÁRIA DE LED PARA ILUMINAÇÃO PÚBLICA (NÃO INCLUI FORNECIMENTO). AF_02/2025_PS</t>
  </si>
  <si>
    <t>SUBSTITUIÇÃO DE LUMINÁRIA REFLETOR LED PARA ILUMINAÇÃO PÚBLICA (NÃO INCLUI FORNECIMENTO). AF_02/2025</t>
  </si>
  <si>
    <t>SUBSTITUIÇÃO DE LÂMPADA PARA ILUMINAÇÃO PÚBLICA (NÃO INCLUI FORNECIMENTO). AF_02/2025_PS</t>
  </si>
  <si>
    <t>SUBSTITUIÇÃO DE REATOR PARA ILUMINAÇÃO PÚBLICA (NÃO INCLUI FORNECIMENTO). AF_02/2025_PS</t>
  </si>
  <si>
    <t>SUBSTITUIÇÃO DE RELÉ FOTOELÉTRICO PARA COMANDO DE ILUMINAÇÃO EXTERNA 1000 W - FORNECIMENTO E INSTALAÇÃO. AF_02/2025_PS</t>
  </si>
  <si>
    <t>EMBOÇO OU MASSA ÚNICA EM ARGAMASSA TRAÇO 1:2:8, PREPARO MECÂNICA COM BETONEIRA 400 L, APLICADA COM PROJETOR TIPO CANEQUINHA EM SUPERFÍCIES INTERNAS DA SACADA, ESPESSURA DE 25 MM, SEM USO DE TELA METÁLICA. AF_08/2022</t>
  </si>
  <si>
    <t>INSTALAÇÃO DE BALIZADOR METÁLICO COM LED, EM ALUMÍNIO COM DIFUSOR EM POLICARBONATO E DIMENSÕES 6,2 CM X30 CM, COM PINTURA ELETROSTÁTICA, SOBRE PISO DE CONCRETO EXISTENTE. AF_11/2021</t>
  </si>
  <si>
    <t>INSTALAÇÃO DE BALIZADOR METÁLICO, MODELO OLEGÁRIO, EM TUBO DE AÇO GALVANIZADO ESPESSURA 3" E DIMENSÕES 9 CM X 78,5 CM, COM PINTURA ELETROSTÁTICA, SOBRE PISO DE CONCRETO EXISTENTE. AF_11/2021</t>
  </si>
  <si>
    <t>INSTALAÇÃO DE BALIZADOR METÁLICO, MODELO OLEGÁRIO, EM TUBO DE AÇO GALVANIZADO ESPESSURA 3" E DIMENSÕES 9 CM X 78,5 CM, COM PINTURA ELETROSTÁTICA, SOBRE SOLO. AF_11/2021</t>
  </si>
  <si>
    <t>INSTALAÇÃO DE BALIZADOR PRÉ-FABRICADO DE CONCRETO, DIMENSÕES 30 CM X 60 CM, SOBRE PISO DE CONCRETO EXISTENTE. AF_11/2021</t>
  </si>
  <si>
    <t>INSTALAÇÃO DE BALIZADOR PRÉ-FABRICADO DE CONCRETO, DIMENSÕES 30 CM X 60 CM, SOBRE SOLO. AF_11/2021</t>
  </si>
  <si>
    <t>INSTALAÇÃO DE BANCO CIRCULAR PRÉ-FABRICADO DE CONCRETO, DIMENSÕES 60 CM X 40 CM. AF_11/2021</t>
  </si>
  <si>
    <t>INSTALAÇÃO DE BANCO METÁLICO SEM ENCOSTO, EM TUBOS E CHAPAS DE AÇO CARBONO, PINTURA POR PROCESSO ELETROSTÁTICO, DIMENSÕES 49 CM X 157 CM X 34 CM, SOBRE PISO DE CONCRETO EXISTENTE. AF_11/2021</t>
  </si>
  <si>
    <t>INSTALAÇÃO DE BANCO PRÉ-FABRICADO DE CONCRETO COM ENCOSTO, DIMENSÕES 180 CM X 64 CM X 89 CM, SOBRE PISO DE CONCRETO EXISTENTE. AF_11/2021</t>
  </si>
  <si>
    <t>INSTALAÇÃO DE BANCO PRÉ-FABRICADO DE CONCRETO COM ENCOSTO, DIMENSÕES 180 CM X 64 CM X 89 CM, SOBRE SOLO. AF_11/2021</t>
  </si>
  <si>
    <t>INSTALAÇÃO DE BANCO PRÉ-FABRICADO DE CONCRETO SEM ENCOSTO, DIMENSÕES 115 CM X 50 CM X 45 CM, SOBRE PISO DE CONCRETO EXISTENTE. AF_11/2021</t>
  </si>
  <si>
    <t>INSTALAÇÃO DE BANCO PRÉ-FABRICADO DE CONCRETO SEM ENCOSTO, DIMENSÕES 115 CM X 50 CM X 45 CM, SOBRE SOLO. AF_11/2021</t>
  </si>
  <si>
    <t>INSTALAÇÃO DE BICICLETÁRIO MODELO U INVERTIDO, DIMENSÕES 110 CM X 78 CM EM TUBO CIRCULAR DE AÇO Ø 2'' COM PINTURA ELETROSTÁTICA, FIXADO COM CONCRETO, SOBRE SOLO. AF_11/2021</t>
  </si>
  <si>
    <t>INSTALAÇÃO DE BICICLETÁRIO MODELO U INVERTIDO, DIMENSÕES 82 CM X 78 CM EM TUBO CIRCULAR DE AÇO Ø 2'' COM PINTURA ELETROSTÁTICA, FIXADO COM CHUMBADOR MECÂNICO, SOBRE PISO DE CONCRETO EXISTENTE. AF_11/2021</t>
  </si>
  <si>
    <t>INSTALAÇÃO DE BICICLETÁRIO MODELO U INVERTIDO, DIMENSÕES 82 CM X 78 CM EM TUBO CIRCULAR DE AÇO Ø 2'' COM PINTURA ELETROSTÁTICA, FIXADO COM CONCRETO, SOBRE PISO DE CONCRETO EXISTENTE. AF_11/2021</t>
  </si>
  <si>
    <t>INSTALAÇÃO DE CONJUNTO COM MESA E QUATRO BANCOS PRÉ-FABRICADO DE CONCRETO, DIMENSÕES 90 CM X 95 CM (MESA) E 20 CM X 60 CM (BANCO), SOBRE PISO DE CONCRETO EXISTENTE. AF_11/2021</t>
  </si>
  <si>
    <t>INSTALAÇÃO DE CONJUNTO COM MESA E QUATRO BANCOS PRÉ-FABRICADO DE CONCRETO, DIMENSÕES 90 CM X 95 CM (MESA) E 20 CM X 60 CM (BANCO), SOBRE SOLO. AF_11/2021</t>
  </si>
  <si>
    <t>INSTALAÇÃO DE FLOREIRA CIRCULAR PRÉ-FABRICADO DE CONCRETO, DIMENSÕES 60 CM X 40 CM. AF_11/2021</t>
  </si>
  <si>
    <t>INSTALAÇÃO DE LIXEIRA PRÉ-FABRICADA DE CONCRETO, VOLUME MÍNIMO DE 120 L. AF_11/2021</t>
  </si>
  <si>
    <t>MONTAGEM E DESMONTAGEM DE GRUA ASCENSIONAL, UTILIZAÇÃO DE GUINDASTE AUTOPROPELIDO 90T. AF_03/2024</t>
  </si>
  <si>
    <t>MONTAGEM E DESMONTAGEM DE GRUA ASCENSIONAL, UTILIZAÇÃO DE GUINDASTE DERRICK. AF_03/2024</t>
  </si>
  <si>
    <t>PLANTIO DE ARBUSTO OU CERCA VIVA. AF_07/2024</t>
  </si>
  <si>
    <t>PLANTIO DE ESPÉCIE VEGETAL, TIPO COMIGO-NINGUÉM-PODE OU EQUIVALENTE, COM ALTURA DE MUDA MAIOR QUE 0,50 M E MENOR OU IGUAL A 1,00 M. AF_07/2024</t>
  </si>
  <si>
    <t>PLANTIO DE ESPÉCIE VEGETAL, TIPO COMIGO-NINGUÉM-PODE OU EQUIVALENTE, COM ALTURA DE MUDA MAIOR QUE 1,00 M. AF_07/2024</t>
  </si>
  <si>
    <t>PLANTIO DE ESPÉCIE VEGETAL, TIPO COMIGO-NINGUÉM-PODE OU EQUIVALENTE, COM ALTURA DE MUDA MENOR OU IGUAL A 0,50 M. AF_07/2024</t>
  </si>
  <si>
    <t>PLANTIO DE PALMEIRA COM ALTURA DE MUDA MAIOR QUE 2,00 M E MENOR OU IGUAL A 4,00 M. AF_07/2024</t>
  </si>
  <si>
    <t>PLANTIO DE PALMEIRA COM ALTURA DE MUDA MAIOR QUE 4,00 M . AF_07/2024</t>
  </si>
  <si>
    <t>PLANTIO DE ÁRVORE FRUTÍFERA COM ALTURA DE MUDA MAIOR QUE 2,00 M E MENOR OU IGUAL A 4,00 M. AF_07/2024</t>
  </si>
  <si>
    <t>PLANTIO DE ÁRVORE FRUTÍFERA COM ALTURA DE MUDA MAIOR QUE 4,00 M. AF_07/2024</t>
  </si>
  <si>
    <t>PLANTIO DE ÁRVORE FRUTÍFERA COM ALTURA DE MUDA MENOR OU IGUAL A 2,00 M. AF_07/2024</t>
  </si>
  <si>
    <t>PLANTIO DE ÁRVORE ORNAMENTAL COM ALTURA DE MUDA MAIOR QUE 4,00 M. AF_07/2024</t>
  </si>
  <si>
    <t>ARMAÇÃO DO SISTEMA DE PAREDES DE CONCRETO, EXECUTADA COMO ARMADURA NEGATIVA DE LAJES, TELA L-159. AF_12/2024</t>
  </si>
  <si>
    <t>ARMAÇÃO DO SISTEMA DE PAREDES DE CONCRETO, EXECUTADA COMO ARMADURA NEGATIVA DE LAJES, TELA L-196. AF_12/2024</t>
  </si>
  <si>
    <t>ARMAÇÃO DO SISTEMA DE PAREDES DE CONCRETO, EXECUTADA COMO ARMADURA NEGATIVA DE LAJES, TELA T-138. AF_12/2024</t>
  </si>
  <si>
    <t>ARMAÇÃO DO SISTEMA DE PAREDES DE CONCRETO, EXECUTADA COMO ARMADURA NEGATIVA DE LAJES, TELA T-159.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</si>
  <si>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</si>
  <si>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</si>
  <si>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POSITIVA DE LAJES, TELA Q-138. AF_12/2024</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</si>
  <si>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</si>
  <si>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</si>
  <si>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10,0 MM DE DIÂMETRO. AF_12/2024</t>
  </si>
  <si>
    <t>ARMAÇÃO DO SISTEMA DE PAREDES DE CONCRETO, EXECUTADA COMO REFORÇO, VERGALHÃO DE 12,5 MM DE DIÂMETRO. AF_12/2024</t>
  </si>
  <si>
    <t>ARMAÇÃO DO SISTEMA DE PAREDES DE CONCRETO, EXECUTADA COMO REFORÇO, VERGALHÃO DE 5,0 MM DE DIÂMETRO. AF_12/2024</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</si>
  <si>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</si>
  <si>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</si>
  <si>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EM PAREDES DE EDIFICAÇÕES MULTIFAMILIARES, TELA Q-138. AF_12/2024_PS</t>
  </si>
  <si>
    <t>ARMAÇÃO DO SISTEMA DE PAREDES DE CONCRETO, EXECUTADA EM PAREDES DE EDIFICAÇÕES MULTIFAMILIARES, TELA Q-283.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</si>
  <si>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</si>
  <si>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</si>
  <si>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EM PAREDES DE EDIFICAÇÕES UNIFAMILIARES, TELA Q-75. AF_12/2024</t>
  </si>
  <si>
    <t>ARMAÇÃO DO SISTEMA DE PAREDES DE CONCRETO, EXECUTADA EM PLATIBANDAS, TELA Q-92. AF_12/2024_PS</t>
  </si>
  <si>
    <t>CONCRETAGEM DE EDIFICAÇÕES (PAREDES E LAJES) FEITAS COM SISTEMA DE FÔRMAS MANUSEÁVEIS, COM CONCRETO USINADO AUTOADENSÁVEL REFORÇADO COM FIBRAS DE POLIPROPILENO, FCK 25 MPA - LANÇAMENTO E ACABAMENTO. AF_09/2024</t>
  </si>
  <si>
    <t>CONCRETAGEM DE ESCADAS EM EDIFICAÇÕES MULTIFAMILIARES FEITAS COM SISTEMA DE FÔRMAS MANUSEÁVEIS COM CONCRETO USINADO AUTOADENSÁVEL REFORÇADO COM FIBRAS DE POLIPROPILENO, FCK 25 MPA - LANÇAMENTO E ACABAMENTO. AF_09/2024</t>
  </si>
  <si>
    <t>CONCRETAGEM DE PLATIBANDA EM EDIFICAÇÕES MULTIFAMILIARES FEITAS COM SISTEMA DE FÔRMAS MANUSEÁVEIS, COM CONCRETO USINADO AUTOADENSÁVEL REFORÇADO COM FIBRAS DE POLIPROPILENO, FCK 25 MPA - LANÇAMENTO E ACABAMENTO. AF_09/2024</t>
  </si>
  <si>
    <t>CONCRETAGEM DE PLATIBANDA EM EDIFICAÇÕES UNIFAMILIARES FEITAS COM SISTEMA DE FÔRMAS MANUSEÁVEIS, COM CONCRETO USINADO AUTOADENSÁVEL REFORÇADO COM FIBRAS DE POLIPROPILENO, FCK 25 MPA - LANÇAMENTO E ACABAMENTO. AF_09/2024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</si>
  <si>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</si>
  <si>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</si>
  <si>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</si>
  <si>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</si>
  <si>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</si>
  <si>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</si>
  <si>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</si>
  <si>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</si>
  <si>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</si>
  <si>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COLANTE.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</si>
  <si>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</si>
  <si>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</si>
  <si>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ESTUCAMENTO DE DENSIDADE ALTA NAS FACES INTERNAS DE PAREDES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</si>
  <si>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</si>
  <si>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</si>
  <si>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</si>
  <si>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</si>
  <si>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</si>
  <si>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MENOR OU IGUAL A 5 M², UTILIZAÇÃO DE ARGAMASSA COLANTE.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</si>
  <si>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</si>
  <si>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</si>
  <si>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</si>
  <si>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</si>
  <si>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</si>
  <si>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</si>
  <si>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</si>
  <si>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</si>
  <si>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</si>
  <si>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PARA QUALQUER REVESTIMENTO, EM TETO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</si>
  <si>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</si>
  <si>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</si>
  <si>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FÔRMAS MANUSEÁVEIS DA ALUMÍNIO PARA PAREDES DE CONCRETO MOLDADAS IN LOCO, EM PLATIBANDA. AF_11/2024</t>
  </si>
  <si>
    <t>FÔRMAS MANUSEÁVEIS DE ALUMÍNIO PARA PAREDES DE CONCRETO MOLDADAS IN LOCO, DE EDIFICAÇÕES DE MÚLTIPLOS PAVIMENTOS, EM LAJES. AF_11/2024</t>
  </si>
  <si>
    <t>FÔRMAS MANUSEÁVEIS DE ALUMÍNIO PARA PAREDES DE CONCRETO MOLDADAS IN LOCO, DE EDIFICAÇÕES DE MÚLTIPLOS PAVIMENTOS, EM PAREDES. AF_11/2024</t>
  </si>
  <si>
    <t>FÔRMAS MANUSEÁVEIS DE ALUMÍNIO PARA PAREDES DE CONCRETO MOLDADAS IN LOCO, DE EDIFICAÇÕES UNIFAMILIARES, EM LAJES. AF_11/2024</t>
  </si>
  <si>
    <t>FÔRMAS MANUSEÁVEIS DE ALUMÍNIO PARA PAREDES DE CONCRETO MOLDADAS IN LOCO, DE EDIFICAÇÕES UNIFAMILIARES, EM PAREDES. AF_11/2024</t>
  </si>
  <si>
    <t>FÔRMAS MANUSEÁVEIS DE PLÁSTICO ESTRUTURADO EM AÇO PARA PAREDES DE CONCRETO MOLDADAS IN LOCO, DE EDIFICAÇÕES DE MÚLTIPLOS PAVIMENTOS, EM LAJES. AF_11/2024</t>
  </si>
  <si>
    <t>FÔRMAS MANUSEÁVEIS DE PLÁSTICO ESTRUTURADO EM AÇO PARA PAREDES DE CONCRETO MOLDADAS IN LOCO, DE EDIFICAÇÕES DE MÚLTIPLOS PAVIMENTOS, EM PLATIBANDA. AF_11/2024</t>
  </si>
  <si>
    <t>FÔRMAS MANUSEÁVEIS DE PLÁSTICO ESTRUTURADO EM AÇO PARA PAREDES DE CONCRETO MOLDADAS IN LOCO, DE EDIFICAÇÕES MÚLTIPLOS PAVIMENTOS, EM PAREDES. AF_11/2024</t>
  </si>
  <si>
    <t>FÔRMAS MANUSEÁVEIS DE PLÁSTICO ESTRUTURADO EM AÇO PARA PAREDES DE CONCRETO MOLDADAS IN LOCO, DE EDIFICAÇÕES UNIFAMILIARES, EM LAJES. AF_11/2024</t>
  </si>
  <si>
    <t>FÔRMAS MANUSEÁVEIS DE PLÁSTICO ESTRUTURADO EM AÇO PARA PAREDES DE CONCRETO MOLDADAS IN LOCO, DE EDIFICAÇÕES UNIFAMILIARES, EM PAREDES. AF_11/2024</t>
  </si>
  <si>
    <t>INSTALAÇÃO DE ISOLAMENTO COM LÃ DE PET EM PAREDE DRYWALL. AF_07/2023</t>
  </si>
  <si>
    <t>INSTALAÇÃO DE ISOLAMENTO COM LÃ DE VIDRO EM PAREDE DRYWALL. AF_07/2023</t>
  </si>
  <si>
    <t>PAREDE COM SISTEMA EM CHAPAS DE GESSO PARA DRYWALL, USO INTERNO, COM UMA FACE SIMPLES E OUTRA FACE DUPLA E ESTRUTURA METÁLICA COM GUIAS DUPLAS PARA PAREDES COM ÁREA LÍQUIDA MAIOR OU IGUAL A 6 M2, COM VÃOS. AF_07/2023_PS</t>
  </si>
  <si>
    <t>INSTALAÇÃO DE BALANÇO DE 2 LUGARES COM ESTRUTURA DE MADEIRA TRATADA, INSTALADO SOBRE PISO DE CONCRETO EXISTENTE. AF_10/2021</t>
  </si>
  <si>
    <t>INSTALAÇÃO DE BALANÇO DE 2 LUGARES COM ESTRUTURA DE MADEIRA TRATADA, INSTALADO SOBRE SOLO. AF_10/2021</t>
  </si>
  <si>
    <t>INSTALAÇÃO DE BALANÇO DE 2 LUGARES COM ESTRUTURA METÁLICA EM TUBOS DE AÇO CARBONO, INSTALADO SOBRE PISO DE CONCRETO EXISTENTE. AF_10/2021</t>
  </si>
  <si>
    <t>INSTALAÇÃO DE BALANÇO DE 2 LUGARES COM ESTRUTURA METÁLICA EM TUBOS DE AÇO CARBONO, INSTALADO SOBRE SOLO. AF_10/2021</t>
  </si>
  <si>
    <t>INSTALAÇÃO DE CASINHA DE MADEIRA TRATADA COM RAMPA ESCALADA, ESCORREGADOR E ESCADA MARINHEIRO, INSTALADO SOBRE PISO DE CONCRETO EXISTENTE. AF_10/2021</t>
  </si>
  <si>
    <t>INSTALAÇÃO DE CASINHA DE MADEIRA TRATADA COM RAMPA ESCALADA, ESCORREGADOR E ESCADA MARINHEIRO, INSTALADO SOBRE SOLO. AF_10/2021</t>
  </si>
  <si>
    <t>INSTALAÇÃO DE ESCORREGADOR DE MADEIRA TRATADA, INSTALADO SOBRE PISO DE CONCRETO EXISTENTE. AF_10/2021</t>
  </si>
  <si>
    <t>INSTALAÇÃO DE ESCORREGADOR DE MADEIRA TRATADA, INSTALADO SOBRE SOLO. AF_10/2021</t>
  </si>
  <si>
    <t>INSTALAÇÃO DE ESCORREGADOR METÁLICO EM TUBOS E CHAPAS DE AÇO CARBONO, INSTALADO SOBRE PISO DE CONCRETO EXISTENTE. AF_10/2021</t>
  </si>
  <si>
    <t>INSTALAÇÃO DE ESCORREGADOR METÁLICO EM TUBOS E CHAPAS DE AÇO CARBONO, INSTALADO SOBRE SOLO. AF_10/2021</t>
  </si>
  <si>
    <t>INSTALAÇÃO DE GAIOLA LABIRINTO METÁLICA EM TUBOS DE AÇO CARBONO, INSTALADA SOBRE PISO DE CONCRETO EXISTENTE. AF_10/2021</t>
  </si>
  <si>
    <t>INSTALAÇÃO DE GAIOLA LABIRINTO METÁLICA EM TUBOS DE AÇO CARBONO, INSTALADO SOBRE SOLO. AF_10/2021</t>
  </si>
  <si>
    <t>INSTALAÇÃO DE GANGORRA SIMPLES DE MADEIRA TRATADA, INSTALADA SOBRE PISO DE CONCRETO EXISTENTE. AF_10/2021</t>
  </si>
  <si>
    <t>INSTALAÇÃO DE GANGORRA SIMPLES DE MADEIRA TRATADA, INSTALADA SOBRE SOLO. AF_10/2021</t>
  </si>
  <si>
    <t>INSTALAÇÃO DE GANGORRA SIMPLES METÁLICA EM TUBOS DE AÇO CARBONO, INSTALADA SOBRE PISO DE CONCRETO EXISTENTE. AF_10/2021</t>
  </si>
  <si>
    <t>INSTALAÇÃO DE GANGORRA SIMPLES METÁLICA EM TUBOS DE AÇO CARBONO, INSTALADA SOBRE SOLO. AF_10/2021</t>
  </si>
  <si>
    <t>INSTALAÇÃO DE GIRA-GIRA METÁLICO EM TUBOS DE AÇO CARBONO, INSTALADO SOBRE PISO DE CONCRETO EXISTENTE. AF_10/2021</t>
  </si>
  <si>
    <t>INSTALAÇÃO DE GIRA-GIRA METÁLICO EM TUBOS DE AÇO CARBONO, INSTALADO SOBRE SOLO. AF_10/2021</t>
  </si>
  <si>
    <t>EXECUÇÃO DE PASSEIO (CALÇADA) COM CONCRETO MOLDADO IN LOCO, FEITO EM OBRA, ACABAMENTO ESTAMPADO, ESPESSURA 6 CM, ARMADO. AF_08/2022</t>
  </si>
  <si>
    <t>EXECUÇÃO DE PASSEIO (CALÇADA) COM CONCRETO MOLDADO IN LOCO, FEITO EM OBRA, ACABAMENTO ESTAMPADO, ESPESSURA 6 CM, NÃO ARMADO. AF_08/2022</t>
  </si>
  <si>
    <t>EXECUÇÃO DE PASSEIO (CALÇADA) COM CONCRETO MOLDADO IN LOCO, FEITO EM OBRA, ACABAMENTO ESTAMPADO, ESPESSURA 8 CM, ARMADO. AF_08/2022</t>
  </si>
  <si>
    <t>EXECUÇÃO DE PASSEIO (CALÇADA) COM CONCRETO MOLDADO IN LOCO, FEITO EM OBRA, ACABAMENTO ESTAMPADO, ESPESSURA 8 CM, NÃO ARMADO. AF_08/2022</t>
  </si>
  <si>
    <t>EXECUÇÃO DE PASSEIO (CALÇADA) COM CONCRETO MOLDADO IN LOCO, USINADO, ACABAMENTO ESTAMPADO, ESPESSURA 6 CM, ARMADO. AF_08/2022</t>
  </si>
  <si>
    <t>EXECUÇÃO DE PASSEIO (CALÇADA) COM CONCRETO MOLDADO IN LOCO, USINADO, ACABAMENTO ESTAMPADO, ESPESSURA 6 CM, NÃO ARMADO. AF_08/2022</t>
  </si>
  <si>
    <t>EXECUÇÃO DE PASSEIO (CALÇADA) COM CONCRETO MOLDADO IN LOCO, USINADO, ACABAMENTO ESTAMPADO, ESPESSURA 8 CM, ARMADO. AF_08/2022</t>
  </si>
  <si>
    <t>EXECUÇÃO DE PASSEIO (CALÇADA) COM CONCRETO MOLDADO IN LOCO, USINADO, ACABAMENTO ESTAMPADO, ESPESSURA 8 CM, NÃO ARMADO. AF_08/2022</t>
  </si>
  <si>
    <t>EXECUÇÃO DE PASSEIO (CALÇADA) COM PLACAS DE CONCRETO PRÉ-FABRICADAS, ASSENTADAS COM ARGAMASSA, PLACAS DE 100 X 100 CM, NÃO ARMADO. AF_08/2022</t>
  </si>
  <si>
    <t>EXECUÇÃO DE PASSEIO (CALÇADA) COM PLACAS DE CONCRETO PRÉ-FABRICADAS, ASSENTADAS COM ARGAMASSA, PLACAS DE 40 X 40 CM, NÃO ARMADO. AF_08/2022</t>
  </si>
  <si>
    <t>EXECUÇÃO DE PAVIMENTO EM PARALELEPÍPEDOS, REJUNTAMENTO COM PEDRISCO E EMULSÃO ASFÁLTICA. AF_05/2020</t>
  </si>
  <si>
    <t>EXECUÇÃO DE PAVIMENTO EM PEDRAS POLIÉDRICAS, REJUNTAMENTO COM PEDRISCO E EMULSÃO ASFÁLTICA. AF_05/2020</t>
  </si>
  <si>
    <t>EXECUÇÃO DE PASSEIO COM PLACAS DE CONCRETO PERMEÁVEL (DRENANTE), PRÉ-FABRICADAS, DE 40 X 40 CM, ESPESSURA 6 CM. AF_10/2022</t>
  </si>
  <si>
    <t>EXECUÇÃO DE PASSEIO EM PISO INTERTRAVADO, COM BLOCO DE CONCRETO PERMEÁVEL (DRENANTE) 16 FACES DE 22 X 11 CM, ESPESSURA 6 CM. AF_10/2022</t>
  </si>
  <si>
    <t>EXECUÇÃO DE PASSEIO EM PISO INTERTRAVADO, COM BLOCO DE CONCRETO PERMEÁVEL RETANGULAR DE 20 X 10 CM, ESPESSURA 6 CM. AF_10/2022</t>
  </si>
  <si>
    <t>EXECUÇÃO DE PASSEIO EM PISO INTERTRAVADO, COM BLOCO PODOTÁTIL (ALERTA OU DIRECIONAL) QUADRADO DE 20 X 20 CM, ESPESSURA 6 CM. AF_10/2022</t>
  </si>
  <si>
    <t>EXECUÇÃO DE PASSEIO EM PISO INTERTRAVADO, COM BLOCO PODOTÁTIL (ALERTA OU DIRECIONAL) RETANGULAR DE 20 X 10 CM, ESPESSURA 6 CM. AF_10/2022</t>
  </si>
  <si>
    <t>EXECUÇÃO DE PASSEIO EM PISO INTERTRAVADO, COM BLOCO RAQUETE 22 X 13,5 CM, ESPESSURA 6 CM. AF_10/2022</t>
  </si>
  <si>
    <t>EXECUÇÃO DE PAVIMENTO COM PLACAS DE CONCRETO PERMEÁVEL (DRENANTE), PRÉ-FABRICADAS, DE 40 X 40 CM, ESPESSURA 6 CM. AF_10/2022</t>
  </si>
  <si>
    <t>EXECUÇÃO DE PAVIMENTO COM PLACAS DE CONCRETO PERMEÁVEL (DRENANTE), PRÉ-FABRICADAS, DE 40 X 40 CM, ESPESSURA 8 CM. AF_10/2022</t>
  </si>
  <si>
    <t>EXECUÇÃO DE PAVIMENTO EM PISO INTERTRAVADO, COM BLOCO DE CONCRETO PERMEÁVEL (DRENANTE) 16 FACES DE 22 X 11 CM, ESPESSURA 6 CM. AF_10/2022</t>
  </si>
  <si>
    <t>EXECUÇÃO DE PAVIMENTO EM PISO INTERTRAVADO, COM BLOCO DE CONCRETO PERMEÁVEL (DRENANTE) 16 FACES DE 22 X 11 CM, ESPESSURA 8 CM. AF_10/2022</t>
  </si>
  <si>
    <t>EXECUÇÃO DE PAVIMENTO EM PISO INTERTRAVADO, COM BLOCO DE CONCRETO PERMEÁVEL (DRENANTE) RETANGULAR DE 20 X 10 CM, ESPESSURA 6 CM. AF_10/2022</t>
  </si>
  <si>
    <t>EXECUÇÃO DE PAVIMENTO EM PISO INTERTRAVADO, COM BLOCO DE CONCRETO PERMEÁVEL (DRENANTE) RETANGULAR DE 20 X 10 CM, ESPESSURA 8 CM. AF_10/2022</t>
  </si>
  <si>
    <t>EXECUÇÃO DE PAVIMENTO EM PISO INTERTRAVADO, COM BLOCO PODOTÁTIL (ALERTA OU DIRECIONAL) QUADRADO DE 20 X 20 CM, ESPESSURA 6 CM. AF_10/2022</t>
  </si>
  <si>
    <t>EXECUÇÃO DE PAVIMENTO EM PISO INTERTRAVADO, COM BLOCO PODOTÁTIL (ALERTA OU DIRECIONAL) RETANGULAR DE 20 X 10 CM, ESPESSURA 6 CM. AF_10/2022</t>
  </si>
  <si>
    <t>EXECUÇÃO DE PAVIMENTO EM PISO INTERTRAVADO, COM BLOCO RAQUETE 22 X 13,5 CM, ESPESSURA 6 CM. AF_10/2022</t>
  </si>
  <si>
    <t>EXECUÇÃO DE PISO INDUSTRIAL REFORÇADO COM FIBRAS, FCK = 30 MPA, ESPESSURA DE 12,0 CM. AF_04/2022</t>
  </si>
  <si>
    <t>EXECUÇÃO DE PISO INDUSTRIAL REFORÇADO COM FIBRAS, FCK = 30 MPA, ESPESSURA DE 14,0 CM. AF_04/2022</t>
  </si>
  <si>
    <t>EXECUÇÃO DE PISO INDUSTRIAL REFORÇADO COM FIBRAS, FCK = 30 MPA, ESPESSURA DE 16,0 CM. AF_04/2022</t>
  </si>
  <si>
    <t>EXECUÇÃO DE PISO INDUSTRIAL REFORÇADO COM FIBRAS, FCK = 30 MPA, ESPESSURA DE 18,0 CM. AF_04/2022</t>
  </si>
  <si>
    <t>EXECUÇÃO DE PISO INDUSTRIAL REFORÇADO COM FIBRAS, FCK = 30 MPA, ESPESSURA DE 20,0 CM. AF_04/2022</t>
  </si>
  <si>
    <t>CHAPIM SOBRE MUROS LINEARES, EM CONCRETO PRÉ-MOLDADO, COMPRIMENTO DE ATÉ 6 M, ASSENTADO COM ARGAMASSA 1:6 COM ADITIVO. AF_11/2020</t>
  </si>
  <si>
    <t>CHAPIM SOBRE MUROS LINEARES, EM CONCRETO PRÉ-MOLDADO, COMPRIMENTO MAIOR QUE 6 M, ASSENTADO COM ARGAMASSA 1:6 COM ADITIVO. AF_11/2020</t>
  </si>
  <si>
    <t>CHAPIM SOBRE MUROS NÃO LINEARES, EM CONCRETO PRÉ-MOLDADO, COMPRIMENTO DE ATÉ 6 M, ASSENTADO COM ARGAMASSA 1:6 COM ADITIVO. AF_11/2020</t>
  </si>
  <si>
    <t>CHAPIM SOBRE MUROS NÃO LINEARES, EM CONCRETO PRÉ-MOLDADO, COMPRIMENTO MAIOR QUE 6 M, ASSENTADO COM ARGAMASSA 1:6 COM ADITIVO. AF_11/2020</t>
  </si>
  <si>
    <t>PEITORIL LINEAR EM CONCRETO PRÉ-MOLDADO, COMPRIMENTO DE ATÉ 2 M, ASSENTADO COM ARGAMASSA 1:6 COM ADITIVO. AF_11/2020</t>
  </si>
  <si>
    <t>PEITORIL LINEAR EM CONCRETO PRÉ-MOLDADO, COMPRIMENTO MAIOR QUE 2 M, ASSENTADO COM ARGAMASSA 1:6 COM ADITIVO. AF_11/2020</t>
  </si>
  <si>
    <t>PEITORIL LINEAR EM GRANITO OU MÁRMORE, L = 15CM, ASSENTADO COM ARGAMASSA 1:6 COM ADITIVO. AF_11/2020</t>
  </si>
  <si>
    <t>FACHADA CORTINA EM VIDRO NO SISTEMA STICK, CONSIDERANDO MODULAÇÃO DE 1,25 X 3,20 M, COM ABERTURA, ACABAMENTO ANODIZADO OU PINTADO - FORNECIMENTO E INSTALAÇÃO. AF_06/2022</t>
  </si>
  <si>
    <t>FACHADA CORTINA EM VIDRO NO SISTEMA STICK, CONSIDERANDO MODULAÇÃO DE 1,25 X 3,20 M, SEM ABERTURA, ACABAMENTO ANODIZADO OU PINTADO - FORNECIMENTO E INSTALAÇÃO. AF_06/2022</t>
  </si>
  <si>
    <t>FACHADA CORTINA EM VIDRO NO SISTEMA UNITIZADO, CONSIDERANDO MODULAÇÃO DE 1,25 X 3,20 M, COM ABERTURA, ACABAMENTO ANODIZADO OU PINTADO - FORNECIMENTO E INSTALAÇÃO. AF_06/2022</t>
  </si>
  <si>
    <t>FACHADA CORTINA EM VIDRO NO SISTEMA UNITIZADO, CONSIDERANDO MODULAÇÃO DE 1,25 X 3,20 M, SEM ABERTURA, ACABAMENTO ANODIZADO OU PINTADO - FORNECIMENTO E INSTALAÇÃO. AF_06/2022</t>
  </si>
  <si>
    <t>FACHADA EM VIDRO NO SISTEMA SPIDER GLASS, CONSIDERANDO MÓDULOS DE 2,00 X 2,50 M, FIXADO EM ESTRUTURA METÁLICA FORNECIMENTO E INSTALAÇÃO. AF_06/2022</t>
  </si>
  <si>
    <t>PERFURAÇÃO HORIZONTAL DIRECIONAL E INSTALAÇÃO DE TUBULAÇÃO PEAD 110 MM, EM SOLO DE 1ª CATEGORIA. AF_01/2022</t>
  </si>
  <si>
    <t>PERFURAÇÃO HORIZONTAL DIRECIONAL E INSTALAÇÃO DE TUBULAÇÃO PEAD 110 MM, EM SOLO DE 2ª CATEGORIA. AF_01/2022</t>
  </si>
  <si>
    <t>PERFURAÇÃO HORIZONTAL DIRECIONAL E INSTALAÇÃO DE TUBULAÇÃO PEAD 110 MM, EM SOLO MOLE. AF_01/2022</t>
  </si>
  <si>
    <t>PERFURAÇÃO HORIZONTAL DIRECIONAL E INSTALAÇÃO DE TUBULAÇÃO PEAD 160 MM, EM SOLO DE 1ª CATEGORIA. AF_01/2022</t>
  </si>
  <si>
    <t>PERFURAÇÃO HORIZONTAL DIRECIONAL E INSTALAÇÃO DE TUBULAÇÃO PEAD 160 MM, EM SOLO DE 2ª CATEGORIA. AF_01/2022</t>
  </si>
  <si>
    <t>PERFURAÇÃO HORIZONTAL DIRECIONAL E INSTALAÇÃO DE TUBULAÇÃO PEAD 160 MM, EM SOLO MOLE. AF_01/2022</t>
  </si>
  <si>
    <t>PERFURAÇÃO HORIZONTAL DIRECIONAL E INSTALAÇÃO DE TUBULAÇÃO PEAD 180 MM, EM SOLO DE 1ª CATEGORIA. AF_01/2022</t>
  </si>
  <si>
    <t>PERFURAÇÃO HORIZONTAL DIRECIONAL E INSTALAÇÃO DE TUBULAÇÃO PEAD 180 MM, EM SOLO DE 2ª CATEGORIA. AF_01/2022</t>
  </si>
  <si>
    <t>PERFURAÇÃO HORIZONTAL DIRECIONAL E INSTALAÇÃO DE TUBULAÇÃO PEAD 180 MM, EM SOLO MOLE. AF_01/2022</t>
  </si>
  <si>
    <t>PERFURAÇÃO HORIZONTAL DIRECIONAL E INSTALAÇÃO DE TUBULAÇÃO PEAD 20 MM, EM SOLO DE 1ª CATEGORIA. AF_01/2022</t>
  </si>
  <si>
    <t>PERFURAÇÃO HORIZONTAL DIRECIONAL E INSTALAÇÃO DE TUBULAÇÃO PEAD 20 MM, EM SOLO DE 2ª CATEGORIA. AF_01/2022</t>
  </si>
  <si>
    <t>PERFURAÇÃO HORIZONTAL DIRECIONAL E INSTALAÇÃO DE TUBULAÇÃO PEAD 20 MM, EM SOLO MOLE. AF_01/2022</t>
  </si>
  <si>
    <t>PERFURAÇÃO HORIZONTAL DIRECIONAL E INSTALAÇÃO DE TUBULAÇÃO PEAD 200 MM, EM SOLO DE 1ª CATEGORIA. AF_01/2022</t>
  </si>
  <si>
    <t>PERFURAÇÃO HORIZONTAL DIRECIONAL E INSTALAÇÃO DE TUBULAÇÃO PEAD 200 MM, EM SOLO DE 2ª CATEGORIA. AF_01/2022</t>
  </si>
  <si>
    <t>PERFURAÇÃO HORIZONTAL DIRECIONAL E INSTALAÇÃO DE TUBULAÇÃO PEAD 200 MM, EM SOLO MOLE. AF_01/2022</t>
  </si>
  <si>
    <t>PERFURAÇÃO HORIZONTAL DIRECIONAL E INSTALAÇÃO DE TUBULAÇÃO PEAD 225 MM, EM SOLO DE 1ª CATEGORIA. AF_01/2022</t>
  </si>
  <si>
    <t>PERFURAÇÃO HORIZONTAL DIRECIONAL E INSTALAÇÃO DE TUBULAÇÃO PEAD 225 MM, EM SOLO DE 2ª CATEGORIA. AF_01/2022</t>
  </si>
  <si>
    <t>PERFURAÇÃO HORIZONTAL DIRECIONAL E INSTALAÇÃO DE TUBULAÇÃO PEAD 225 MM, EM SOLO MOLE. AF_01/2022</t>
  </si>
  <si>
    <t>PERFURAÇÃO HORIZONTAL DIRECIONAL E INSTALAÇÃO DE TUBULAÇÃO PEAD 250 MM, EM SOLO DE 1ª CATEGORIA. AF_01/2022</t>
  </si>
  <si>
    <t>PERFURAÇÃO HORIZONTAL DIRECIONAL E INSTALAÇÃO DE TUBULAÇÃO PEAD 250 MM, EM SOLO DE 2ª CATEGORIA. AF_01/2022</t>
  </si>
  <si>
    <t>PERFURAÇÃO HORIZONTAL DIRECIONAL E INSTALAÇÃO DE TUBULAÇÃO PEAD 250 MM, EM SOLO MOLE. AF_01/2022</t>
  </si>
  <si>
    <t>PERFURAÇÃO HORIZONTAL DIRECIONAL E INSTALAÇÃO DE TUBULAÇÃO PEAD 280 MM, EM SOLO DE 1ª CATEGORIA. AF_01/2022</t>
  </si>
  <si>
    <t>PERFURAÇÃO HORIZONTAL DIRECIONAL E INSTALAÇÃO DE TUBULAÇÃO PEAD 280 MM, EM SOLO DE 2ª CATEGORIA. AF_01/2022</t>
  </si>
  <si>
    <t>PERFURAÇÃO HORIZONTAL DIRECIONAL E INSTALAÇÃO DE TUBULAÇÃO PEAD 280 MM, EM SOLO MOLE. AF_01/2022</t>
  </si>
  <si>
    <t>PERFURAÇÃO HORIZONTAL DIRECIONAL E INSTALAÇÃO DE TUBULAÇÃO PEAD 315 MM, EM SOLO DE 1ª CATEGORIA. AF_01/2022</t>
  </si>
  <si>
    <t>PERFURAÇÃO HORIZONTAL DIRECIONAL E INSTALAÇÃO DE TUBULAÇÃO PEAD 315 MM, EM SOLO DE 2ª CATEGORIA. AF_01/2022</t>
  </si>
  <si>
    <t>PERFURAÇÃO HORIZONTAL DIRECIONAL E INSTALAÇÃO DE TUBULAÇÃO PEAD 315 MM, EM SOLO MOLE. AF_01/2022</t>
  </si>
  <si>
    <t>PERFURAÇÃO HORIZONTAL DIRECIONAL E INSTALAÇÃO DE TUBULAÇÃO PEAD 32 MM, EM SOLO DE 1ª CATEGORIA. AF_01/2022</t>
  </si>
  <si>
    <t>PERFURAÇÃO HORIZONTAL DIRECIONAL E INSTALAÇÃO DE TUBULAÇÃO PEAD 32 MM, EM SOLO DE 2ª CATEGORIA. AF_01/2022</t>
  </si>
  <si>
    <t>PERFURAÇÃO HORIZONTAL DIRECIONAL E INSTALAÇÃO DE TUBULAÇÃO PEAD 32 MM, EM SOLO MOLE. AF_01/2022</t>
  </si>
  <si>
    <t>PERFURAÇÃO HORIZONTAL DIRECIONAL E INSTALAÇÃO DE TUBULAÇÃO PEAD 355 MM, EM SOLO DE 1ª CATEGORIA. AF_01/2022</t>
  </si>
  <si>
    <t>PERFURAÇÃO HORIZONTAL DIRECIONAL E INSTALAÇÃO DE TUBULAÇÃO PEAD 355 MM, EM SOLO DE 2ª CATEGORIA. AF_01/2022</t>
  </si>
  <si>
    <t>PERFURAÇÃO HORIZONTAL DIRECIONAL E INSTALAÇÃO DE TUBULAÇÃO PEAD 355 MM, EM SOLO MOLE. AF_01/2022</t>
  </si>
  <si>
    <t>PERFURAÇÃO HORIZONTAL DIRECIONAL E INSTALAÇÃO DE TUBULAÇÃO PEAD 400 MM, EM SOLO DE 1ª CATEGORIA. AF_01/2022</t>
  </si>
  <si>
    <t>PERFURAÇÃO HORIZONTAL DIRECIONAL E INSTALAÇÃO DE TUBULAÇÃO PEAD 400 MM, EM SOLO DE 2ª CATEGORIA. AF_01/2022</t>
  </si>
  <si>
    <t>PERFURAÇÃO HORIZONTAL DIRECIONAL E INSTALAÇÃO DE TUBULAÇÃO PEAD 400 MM, EM SOLO MOLE. AF_01/2022</t>
  </si>
  <si>
    <t>PERFURAÇÃO HORIZONTAL DIRECIONAL E INSTALAÇÃO DE TUBULAÇÃO PEAD 450 MM, EM SOLO DE 1ª CATEGORIA. AF_01/2022</t>
  </si>
  <si>
    <t>PERFURAÇÃO HORIZONTAL DIRECIONAL E INSTALAÇÃO DE TUBULAÇÃO PEAD 450 MM, EM SOLO DE 2ª CATEGORIA. AF_01/2022</t>
  </si>
  <si>
    <t>PERFURAÇÃO HORIZONTAL DIRECIONAL E INSTALAÇÃO DE TUBULAÇÃO PEAD 450 MM, EM SOLO MOLE. AF_01/2022</t>
  </si>
  <si>
    <t>PERFURAÇÃO HORIZONTAL DIRECIONAL E INSTALAÇÃO DE TUBULAÇÃO PEAD 50 MM, EM SOLO DE 1ª CATEGORIA. AF_01/2022</t>
  </si>
  <si>
    <t>PERFURAÇÃO HORIZONTAL DIRECIONAL E INSTALAÇÃO DE TUBULAÇÃO PEAD 50 MM, EM SOLO DE 2ª CATEGORIA. AF_01/2022</t>
  </si>
  <si>
    <t>PERFURAÇÃO HORIZONTAL DIRECIONAL E INSTALAÇÃO DE TUBULAÇÃO PEAD 50 MM, EM SOLO MOLE. AF_01/2022</t>
  </si>
  <si>
    <t>PERFURAÇÃO HORIZONTAL DIRECIONAL E INSTALAÇÃO DE TUBULAÇÃO PEAD 500 MM, EM SOLO DE 1ª CATEGORIA. AF_01/2022</t>
  </si>
  <si>
    <t>PERFURAÇÃO HORIZONTAL DIRECIONAL E INSTALAÇÃO DE TUBULAÇÃO PEAD 500 MM, EM SOLO DE 2ª CATEGORIA. AF_01/2022</t>
  </si>
  <si>
    <t>PERFURAÇÃO HORIZONTAL DIRECIONAL E INSTALAÇÃO DE TUBULAÇÃO PEAD 500 MM, EM SOLO MOLE. AF_01/2022</t>
  </si>
  <si>
    <t>PERFURAÇÃO HORIZONTAL DIRECIONAL E INSTALAÇÃO DE TUBULAÇÃO PEAD 560 MM, EM SOLO DE 1ª CATEGORIA. AF_01/2022</t>
  </si>
  <si>
    <t>PERFURAÇÃO HORIZONTAL DIRECIONAL E INSTALAÇÃO DE TUBULAÇÃO PEAD 560 MM, EM SOLO DE 2ª CATEGORIA. AF_01/2022</t>
  </si>
  <si>
    <t>PERFURAÇÃO HORIZONTAL DIRECIONAL E INSTALAÇÃO DE TUBULAÇÃO PEAD 560 MM, EM SOLO MOLE. AF_01/2022</t>
  </si>
  <si>
    <t>PERFURAÇÃO HORIZONTAL DIRECIONAL E INSTALAÇÃO DE TUBULAÇÃO PEAD 63 MM, EM SOLO DE 1ª CATEGORIA. AF_01/2022</t>
  </si>
  <si>
    <t>PERFURAÇÃO HORIZONTAL DIRECIONAL E INSTALAÇÃO DE TUBULAÇÃO PEAD 63 MM, EM SOLO DE 2ª CATEGORIA. AF_01/2022</t>
  </si>
  <si>
    <t>PERFURAÇÃO HORIZONTAL DIRECIONAL E INSTALAÇÃO DE TUBULAÇÃO PEAD 63 MM, EM SOLO MOLE. AF_01/2022</t>
  </si>
  <si>
    <t>PERFURAÇÃO HORIZONTAL DIRECIONAL E INSTALAÇÃO DE TUBULAÇÃO PEAD 630 MM, EM SOLO DE 1ª CATEGORIA. AF_01/2022</t>
  </si>
  <si>
    <t>PERFURAÇÃO HORIZONTAL DIRECIONAL E INSTALAÇÃO DE TUBULAÇÃO PEAD 630 MM, EM SOLO DE 2ª CATEGORIA. AF_01/2022</t>
  </si>
  <si>
    <t>PERFURAÇÃO HORIZONTAL DIRECIONAL E INSTALAÇÃO DE TUBULAÇÃO PEAD 630 MM, EM SOLO MOLE. AF_01/2022</t>
  </si>
  <si>
    <t>PERFURAÇÃO HORIZONTAL DIRECIONAL E INSTALAÇÃO DE TUBULAÇÃO PEAD 710 MM, EM SOLO DE 1ª CATEGORIA. AF_01/2022</t>
  </si>
  <si>
    <t>PERFURAÇÃO HORIZONTAL DIRECIONAL E INSTALAÇÃO DE TUBULAÇÃO PEAD 710 MM, EM SOLO DE 2ª CATEGORIA. AF_01/2022</t>
  </si>
  <si>
    <t>PERFURAÇÃO HORIZONTAL DIRECIONAL E INSTALAÇÃO DE TUBULAÇÃO PEAD 710 MM, EM SOLO MOLE. AF_01/2022</t>
  </si>
  <si>
    <t>PERFURAÇÃO HORIZONTAL DIRECIONAL E INSTALAÇÃO DE TUBULAÇÃO PEAD 75 MM, EM SOLO DE 1ª CATEGORIA. AF_01/2022</t>
  </si>
  <si>
    <t>PERFURAÇÃO HORIZONTAL DIRECIONAL E INSTALAÇÃO DE TUBULAÇÃO PEAD 75 MM, EM SOLO DE 2ª CATEGORIA. AF_01/2022</t>
  </si>
  <si>
    <t>PERFURAÇÃO HORIZONTAL DIRECIONAL E INSTALAÇÃO DE TUBULAÇÃO PEAD 75 MM, EM SOLO MOLE. AF_01/2022</t>
  </si>
  <si>
    <t>PERFURAÇÃO HORIZONTAL DIRECIONAL E INSTALAÇÃO DE TUBULAÇÃO PEAD 800 MM, EM SOLO DE 1ª CATEGORIA. AF_01/2022</t>
  </si>
  <si>
    <t>PERFURAÇÃO HORIZONTAL DIRECIONAL E INSTALAÇÃO DE TUBULAÇÃO PEAD 800 MM, EM SOLO DE 2ª CATEGORIA. AF_01/2022</t>
  </si>
  <si>
    <t>PERFURAÇÃO HORIZONTAL DIRECIONAL E INSTALAÇÃO DE TUBULAÇÃO PEAD 800 MM, EM SOLO MOLE. AF_01/2022</t>
  </si>
  <si>
    <t>PERFURAÇÃO HORIZONTAL DIRECIONAL E INSTALAÇÃO DE TUBULAÇÃO PEAD 90 MM, EM SOLO DE 1ª CATEGORIA. AF_01/2022</t>
  </si>
  <si>
    <t>PERFURAÇÃO HORIZONTAL DIRECIONAL E INSTALAÇÃO DE TUBULAÇÃO PEAD 90 MM, EM SOLO DE 2ª CATEGORIA. AF_01/2022</t>
  </si>
  <si>
    <t>PERFURAÇÃO HORIZONTAL DIRECIONAL E INSTALAÇÃO DE TUBULAÇÃO PEAD 90 MM, EM SOLO MOLE. AF_01/2022</t>
  </si>
  <si>
    <t>EMASSAMENTO COM MASSA LÁTEX, APLICAÇÃO EM PAREDE, DUAS DEMÃOS, LIXAMENTO MECANIZADO. AF_04/2023</t>
  </si>
  <si>
    <t>EMASSAMENTO COM MASSA LÁTEX, APLICAÇÃO EM PAREDE, UMA DEMÃO, LIXAMENTO MECANIZADO. AF_04/2023</t>
  </si>
  <si>
    <t>EMASSAMENTO COM MASSA LÁTEX, APLICAÇÃO EM TETO, DUAS DEMÃOS, LIXAMENTO MECANIZADO. AF_04/2023</t>
  </si>
  <si>
    <t>EMASSAMENTO COM MASSA LÁTEX, APLICAÇÃO EM TETO, UMA DEMÃO, LIXAMENTO MECANIZADO. AF_04/2023</t>
  </si>
  <si>
    <t>FUNDO SELADOR ACRÍLICO, APLICAÇÃO MECÂNICA EM PAREDE, UMA DEMÃO. AF_04/2023</t>
  </si>
  <si>
    <t>FUNDO SELADOR ACRÍLICO, APLICAÇÃO MECÂNICA EM TETO, UMA DEMÃO. AF_04/2023</t>
  </si>
  <si>
    <t>PINTURA LÁTEX ACRÍLICA ECONÔMICA, APLICAÇÃO MECÂNICA EM PAREDES, DUAS DEMÃOS. AF_04/2023</t>
  </si>
  <si>
    <t>PINTURA LÁTEX ACRÍLICA ECONÔMICA, APLICAÇÃO MECÂNICA EM TETO, DUAS DEMÃOS. AF_04/2023</t>
  </si>
  <si>
    <t>PINTURA FUNDO NIVELADOR ACRÍLICO BRANCO EM MADEIRA. AF_01/2021</t>
  </si>
  <si>
    <t>PINTURA FUNDO NIVELADOR ALQUÍDICO INCOLOR EM MADEIRA. AF_01/2021</t>
  </si>
  <si>
    <t>PINTURA FUNDO NIVELADOR POLIURETÂNICO BRANCO EM MADEIRA. AF_01/2021</t>
  </si>
  <si>
    <t>PINTURA FUNDO NIVELADOR POLIURETÂNICO INCOLOR EM MADEIRA. AF_01/2021</t>
  </si>
  <si>
    <t>PINTURA TINTA DE ACABAMENTO (PIGMENTADA) ESMALTE BASE ÁGUA EM MADEIRA, 1 DEMÃO. AF_01/2021</t>
  </si>
  <si>
    <t>PINTURA TINTA DE ACABAMENTO (PIGMENTADA) ESMALTE BASE ÁGUA EM MADEIRA, 2 DEMÃOS. AF_01/2021</t>
  </si>
  <si>
    <t>PINTURA TINTA DE ACABAMENTO (PIGMENTADA) ESMALTE BASE ÁGUA EM MADEIRA, 3 DEMÃOS. AF_01/2021</t>
  </si>
  <si>
    <t>PINTURA TINTA DE ACABAMENTO (PIGMENTADA) POLIURETÂNICA EM MADEIRA, 1 DEMÃO. AF_01/2021</t>
  </si>
  <si>
    <t>PINTURA TINTA DE ACABAMENTO (PIGMENTADA) POLIURETÂNICA EM MADEIRA, 2 DEMÃOS. AF_01/2021</t>
  </si>
  <si>
    <t>PINTURA TINTA DE ACABAMENTO (PIGMENTADA) POLIURETÂNICA EM MADEIRA, 3 DEMÃOS. AF_01/2021</t>
  </si>
  <si>
    <t>PINTURA VERNIZ (INCOLOR) POLIURETÂNICO (RESINA POLIURETÂNICA) EM MADEIRA, 1 DEMÃO. AF_01/2021</t>
  </si>
  <si>
    <t>PINTURA VERNIZ (INCOLOR) POLIURETÂNICO (RESINA POLIURETÂNICA) EM MADEIRA, 2 DEMÃOS. AF_01/2021</t>
  </si>
  <si>
    <t>PINTURA VERNIZ (INCOLOR) POLIURETÂNICO (RESINA POLIURETÂNICA) EM MADEIRA, 3 DEMÃOS. AF_01/2021</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</si>
  <si>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</si>
  <si>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</si>
  <si>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PINTURA COM TINTA EPOXÍDICA DE FUNDO E ACABAMENTO APLICADA A ROLO OU PINCEL SOBRE PERFIL METÁLICO EXECUTADO EM FÁBRICA (POR DEMÃO). AF_01/2020</t>
  </si>
  <si>
    <t>PINTURA COM TINTA EPOXÍDICA DE FUNDO E ACABAMENTO PULVERIZADA SOBRE PERFIL METÁLICO EXECUTADO EM FÁBRICA (POR DEMÃO). AF_01/2020</t>
  </si>
  <si>
    <t>PINTURA COM TINTA POLIURETÂNICA DE ACABAMENTO APLICADA A ROLO OU PINCEL SOBRE PERFIL METÁLICO EXECUTADO EM FÁBRICA (02 DEMÃOS). AF_01/2020</t>
  </si>
  <si>
    <t>PINTURA COM TINTA POLIURETÂNICA DE ACABAMENTO APLICADA A ROLO OU PINCEL SOBRE PERFIL METÁLICO EXECUTADO EM FÁBRICA (POR DEMÃO). AF_01/2020</t>
  </si>
  <si>
    <t>PINTURA COM TINTA POLIURETÂNICA DE ACABAMENTO PULVERIZADA SOBRE PERFIL METÁLICO EXECUTADO EM FÁBRICA (02 DEMÃOS). AF_01/2020</t>
  </si>
  <si>
    <t>PINTURA COM TINTA POLIURETÂNICA DE ACABAMENTO PULVERIZADA SOBRE PERFIL METÁLICO EXECUTADO EM FÁBRICA (POR DEMÃO). AF_01/2020</t>
  </si>
  <si>
    <t>PINTURA DE DEMARCAÇÃO DE VAGA COM TINTA ACRÍLICA, E = 10 CM, APLICAÇÃO MECÂNICA COM DEMARCADORA A TRAÇÃO MANUAL. AF_05/2021</t>
  </si>
  <si>
    <t>PINTURA DE EIXO VIÁRIO COM TINTA RETRORREFLETIVA A BASE DE RESINA ACRÍLICA COM MICROESFERAS DE VIDRO, E = 10 CM, APLICAÇÃO MECÂNICA COM DEMARCADORA A TRAÇÃO MANUAL. AF_05/2021</t>
  </si>
  <si>
    <t>PINTURA DE EIXO VIÁRIO SOBRE ASFALTO COM TINTA RETRORREFLETIVA A BASE DE RESINA ACRÍLICA COM MICROESFERAS DE VIDRO, E = 10 CM, APLICAÇÃO MECÂNICA COM DEMARCADORA AUTOPROPELIDA. AF_05/2021</t>
  </si>
  <si>
    <t>PINTURA DE FAIXA DE PEDESTRE OU ZEBRADA COM TINTA ACRÍLICA, E = 30 CM, APLICAÇÃO MANUAL. AF_05/2021</t>
  </si>
  <si>
    <t>PINTURA DE FAIXA DE PEDESTRE OU ZEBRADA COM TINTA ACRÍLICA, E = 30 CM, APLICAÇÃO MECÂNICA COM DEMARCADORA A TRAÇÃO MANUAL. AF_05/2021</t>
  </si>
  <si>
    <t>PINTURA DE FAIXA DE PEDESTRE OU ZEBRADA COM TINTA EPÓXI, E = 30 CM, APLICAÇÃO MANUAL. AF_05/2021</t>
  </si>
  <si>
    <t>PINTURA DE FAIXA DE PEDESTRE OU ZEBRADA COM TINTA RETRORREFLETIVA A BASE DE RESINA ACRÍLICA COM MICROESFERAS DE VIDRO, E = 30 CM, APLICAÇÃO MECÂNICA COM DEMARCADORA A TRAÇÃO MANUAL. AF_05/2021</t>
  </si>
  <si>
    <t>PINTURA DE NÚMEROS E LETRAS PARA SINALIZAÇÃO HORIZONTAL, ALTURA 100 MM, APLICADOR SPRAY E MOLDE PLÁSTICO. AF_05/2021</t>
  </si>
  <si>
    <t>PINTURA DE PISO COM TINTA ACRÍLICA, APLICAÇÃO MECÂNICA, 2 DEMÃOS, INCLUSO FUNDO PREPARADOR. AF_05/2021</t>
  </si>
  <si>
    <t>PINTURA DE PISO COM TINTA EPÓXI, APLICAÇÃO MECÂNICA, 2 DEMÃOS. AF_05/2021</t>
  </si>
  <si>
    <t>PINTURA DE PISO DE PEDRAS DECORATIVAS COM VERNIZ DE POLIURETANO FOSCO, APLICAÇÃO MANUAL, 3 DEMÃOS. AF_05/2021</t>
  </si>
  <si>
    <t>PINTURA DE SÍMBOLO "BICICLETA" COM TINTA ACRÍLICA, UTILIZAÇÃO DE MOLDE PLÁSTICO E APLICAÇÃO MECÂNICA, 150X60 CM. AF_05/2021</t>
  </si>
  <si>
    <t>PINTURA DE SÍMBOLO "DEFICIENTE FÍSICO" COM TINTA ACRÍLICA, UTILIZAÇÃO DE MOLDE PLÁSTICO E APLICAÇÃO MECÂNICA, 120X120 CM. AF_05/2021</t>
  </si>
  <si>
    <t>PINTURA DE SÍMBOLO "GESTANTE" COM TINTA ACRÍLICA, UTILIZAÇÃO DE MOLDE PLÁSTICO E APLICAÇÃO MECÂNICA, 120X120 CM. AF_05/2021</t>
  </si>
  <si>
    <t>PINTURA DE SÍMBOLO "IDOSO" COM TINTA ACRÍLICA, UTILIZAÇÃO DE MOLDE PLÁSTICO E APLICAÇÃO MECÂNICA, 120X120 CM. AF_05/2021</t>
  </si>
  <si>
    <t>PINTURA DE SÍMBOLO "PEDESTRE" COM TINTA ACRÍLICA, UTILIZAÇÃO DE MOLDE PLÁSTICO E APLICAÇÃO MECÂNICA, 130X90 CM. AF_05/2021</t>
  </si>
  <si>
    <t>ACABAMENTO PARA PISO EM TACO DE MADEIRA. AF_09/2020</t>
  </si>
  <si>
    <t>PISO ELEVADO COM ESTRUTURA EM AÇO, COMPOSTO SOMENTE POR PEDESTAIS. AF_09/2020</t>
  </si>
  <si>
    <t>PISO ELEVADO COM ESTRUTURA EM PLÁSTICO, COM REVESTIMENTO EM PORCELANATO. AF_09/2020</t>
  </si>
  <si>
    <t>PISO ELEVADO COM ESTRUTURA EM PLÁSTICO, PARA RECEBER REVESTIMENTO TEXTIL. AF_09/2020</t>
  </si>
  <si>
    <t>PISO EM PEDRA ASSENTADO SOBRE ARGAMASSA 1:3 (CIMENTO E AREIA). AF_09/2020</t>
  </si>
  <si>
    <t>PISO LAMINADO EM AMBIENTES INTERNOS. AF_09/2020</t>
  </si>
  <si>
    <t>PISO PODOTÁTIL, DIRECIONAL OU ALERTA, SOLIDARIZADO AO PISO EXISTENTE (ELEMENTOS DISCRETOS). AF_05/2020</t>
  </si>
  <si>
    <t>PISO VINÍLICO FLEXÍVEL EM MANTA, PADRÃO LISO, ESPESSURA 2 MM, FIXADO COM COLA. AF_09/2020</t>
  </si>
  <si>
    <t>RODAPÉ VINÍLICO FLEXÍVEL EM MANTA, ALTURA 10 CM. AF_09/2020</t>
  </si>
  <si>
    <t>ASSENTAMENTO DE POSTE DE CONCRETO COM COMPRIMENTO NOMINAL DE 10 M, CARGA NOMINAL DE 1000 DAN, ENGASTAMENTO BASE CONCRETADA COM 1 M DE CONCRETO E 0,6 M DE SOLO (NÃO INCLUI FORNECIMENTO). AF_04/2025</t>
  </si>
  <si>
    <t>ASSENTAMENTO DE POSTE DE CONCRETO COM COMPRIMENTO NOMINAL DE 10 M, CARGA NOMINAL DE 300 DAN, ENGASTAMENTO BASE CONCRETADA COM 1 M DE CONCRETO E 0,6 M DE SOLO (NÃO INCLUI FORNECIMENTO). AF_04/2025</t>
  </si>
  <si>
    <t>ASSENTAMENTO DE POSTE DE CONCRETO COM COMPRIMENTO NOMINAL DE 10 M, CARGA NOMINAL DE 600 DAN, ENGASTAMENTO BASE CONCRETADA COM 1 M DE CONCRETO E 0,6 M DE SOLO (NÃO INCLUI FORNECIMENTO). AF_04/2025</t>
  </si>
  <si>
    <t>ASSENTAMENTO DE POSTE DE CONCRETO COM COMPRIMENTO NOMINAL DE 10 M, CARGA NOMINAL MAIOR QUE 1000 DAN, ENGASTAMENTO SIMPLES COM 1,6 M DE SOLO (NÃO INCLUI FORNECIMENTO). AF_04/2025</t>
  </si>
  <si>
    <t>ASSENTAMENTO DE POSTE DE CONCRETO COM COMPRIMENTO NOMINAL DE 10 M, CARGA NOMINAL MENOR OU IGUAL A 1000 DAN, ENGASTAMENTO SIMPLES COM 1,6 M DE SOLO (NÃO INCLUI FORNECIMENTO). AF_04/2025</t>
  </si>
  <si>
    <t>ASSENTAMENTO DE POSTE DE CONCRETO COM COMPRIMENTO NOMINAL DE 10,5 M, CARGA NOMINAL DE 1000 DAN, ENGASTAMENTO BASE CONCRETADA COM 1 M DE CONCRETO E 0,65 M DE SOLO (NÃO INCLUI FORNECIMENTO). AF_04/2025</t>
  </si>
  <si>
    <t>ASSENTAMENTO DE POSTE DE CONCRETO COM COMPRIMENTO NOMINAL DE 10,5 M, CARGA NOMINAL DE 300 DAN, ENGASTAMENTO BASE CONCRETADA COM 1 M DE CONCRETO E 0,65 M DE SOLO (NÃO INCLUI FORNECIMENTO). AF_04/2025</t>
  </si>
  <si>
    <t>ASSENTAMENTO DE POSTE DE CONCRETO COM COMPRIMENTO NOMINAL DE 10,5 M, CARGA NOMINAL DE 600 DAN, ENGASTAMENTO BASE CONCRETADA COM 1 M DE CONCRETO E 0,65 M DE SOLO (NÃO INCLUI FORNECIMENTO). AF_04/2025</t>
  </si>
  <si>
    <t>ASSENTAMENTO DE POSTE DE CONCRETO COM COMPRIMENTO NOMINAL DE 10,5 M, CARGA NOMINAL MAIOR QUE 1000 DAN, ENGASTAMENTO SIMPLES COM 1,65 M DE SOLO (NÃO INCLUI FORNECIMENTO). AF_04/2025</t>
  </si>
  <si>
    <t>ASSENTAMENTO DE POSTE DE CONCRETO COM COMPRIMENTO NOMINAL DE 10,5 M, CARGA NOMINAL MENOR OU IGUAL A 1000 DAN, ENGASTAMENTO SIMPLES COM 1,65 M DE SOLO (NÃO INCLUI FORNECIMENTO). AF_04/2025</t>
  </si>
  <si>
    <t>ASSENTAMENTO DE POSTE DE CONCRETO COM COMPRIMENTO NOMINAL DE 11 M, CARGA NOMINAL DE 1000 DAN, ENGASTAMENTO BASE CONCRETADA COM 1 M DE CONCRETO E 0,7 M DE SOLO (NÃO INCLUI FORNECIMENTO). AF_04/2025</t>
  </si>
  <si>
    <t>ASSENTAMENTO DE POSTE DE CONCRETO COM COMPRIMENTO NOMINAL DE 11 M, CARGA NOMINAL DE 300 DAN, ENGASTAMENTO BASE CONCRETADA COM 1 M DE CONCRETO E 0,7 M DE SOLO (NÃO INCLUI FORNECIMENTO). AF_04/2025</t>
  </si>
  <si>
    <t>ASSENTAMENTO DE POSTE DE CONCRETO COM COMPRIMENTO NOMINAL DE 11 M, CARGA NOMINAL DE 400 DAN, ENGASTAMENTO BASE CONCRETADA COM 1 M DE CONCRETO E 0,7 M DE SOLO (NÃO INCLUI FORNECIMENTO). AF_04/2025</t>
  </si>
  <si>
    <t>ASSENTAMENTO DE POSTE DE CONCRETO COM COMPRIMENTO NOMINAL DE 11 M, CARGA NOMINAL DE 600 DAN, ENGASTAMENTO BASE CONCRETADA COM 1 M DE CONCRETO E 0,7 M DE SOLO (NÃO INCLUI FORNECIMENTO). AF_04/2025</t>
  </si>
  <si>
    <t>ASSENTAMENTO DE POSTE DE CONCRETO COM COMPRIMENTO NOMINAL DE 11 M, CARGA NOMINAL MAIOR QUE 1000 DAN, ENGASTAMENTO SIMPLES COM 1,7 M DE SOLO (NÃO INCLUI FORNECIMENTO). AF_04/2025</t>
  </si>
  <si>
    <t>ASSENTAMENTO DE POSTE DE CONCRETO COM COMPRIMENTO NOMINAL DE 11 M, CARGA NOMINAL MENOR OU IGUAL A 1000 DAN, ENGASTAMENTO SIMPLES COM 1,7 M DE SOLO (NÃO INCLUI FORNECIMENTO). AF_04/2025</t>
  </si>
  <si>
    <t>ASSENTAMENTO DE POSTE DE CONCRETO COM COMPRIMENTO NOMINAL DE 12 M, CARGA NOMINAL DE 1000 DAN, ENGASTAMENTO BASE CONCRETADA COM 1 M DE CONCRETO E 0,8 M DE SOLO (NÃO INCLUI FORNECIMENTO). AF_04/2025</t>
  </si>
  <si>
    <t>ASSENTAMENTO DE POSTE DE CONCRETO COM COMPRIMENTO NOMINAL DE 12 M, CARGA NOMINAL DE 400 DAN, ENGASTAMENTO BASE CONCRETADA COM 1 M DE CONCRETO E 0,8 M DE SOLO (NÃO INCLUI FORNECIMENTO). AF_04/2025</t>
  </si>
  <si>
    <t>ASSENTAMENTO DE POSTE DE CONCRETO COM COMPRIMENTO NOMINAL DE 12 M, CARGA NOMINAL DE 600 DAN, ENGASTAMENTO BASE CONCRETADA COM 1 M DE CONCRETO E 0,8 M DE SOLO (NÃO INCLUI FORNECIMENTO). AF_04/2025</t>
  </si>
  <si>
    <t>ASSENTAMENTO DE POSTE DE CONCRETO COM COMPRIMENTO NOMINAL DE 12 M, CARGA NOMINAL MAIOR QUE 1000 DAN, ENGASTAMENTO SIMPLES COM 1,8 M DE SOLO (NÃO INCLUI FORNECIMENTO). AF_04/2025</t>
  </si>
  <si>
    <t>ASSENTAMENTO DE POSTE DE CONCRETO COM COMPRIMENTO NOMINAL DE 12 M, CARGA NOMINAL MENOR OU IGUAL A 1000 DAN, ENGASTAMENTO SIMPLES COM 1,8 M DE SOLO (NÃO INCLUI FORNECIMENTO). AF_04/2025</t>
  </si>
  <si>
    <t>ASSENTAMENTO DE POSTE DE CONCRETO COM COMPRIMENTO NOMINAL DE 13 M, CARGA NOMINAL DE 1000 DAN, ENGASTAMENTO BASE CONCRETADA COM 1 M DE CONCRETO E 0,9 M DE SOLO - SOMENTE INSTALAÇÃO, SEM FORNECIMENTO. AF_04/2025</t>
  </si>
  <si>
    <t>ASSENTAMENTO DE POSTE DE CONCRETO COM COMPRIMENTO NOMINAL DE 13 M, CARGA NOMINAL DE 600 DAN, ENGASTAMENTO BASE CONCRETADA COM 1 M DE CONCRETO E 0,9 M DE SOLO (NÃO INCLUI FORNECIMENTO). AF_04/2025</t>
  </si>
  <si>
    <t>ASSENTAMENTO DE POSTE DE CONCRETO COM COMPRIMENTO NOMINAL DE 13 M, CARGA NOMINAL MAIOR QUE 1000 DAN, ENGASTAMENTO SIMPLES COM 1,9 M DE SOLO (NÃO INCLUI FORNECIMENTO). AF_04/2025</t>
  </si>
  <si>
    <t>ASSENTAMENTO DE POSTE DE CONCRETO COM COMPRIMENTO NOMINAL DE 13 M, CARGA NOMINAL MENOR OU IGUAL A 1000 DAN, ENGASTAMENTO SIMPLES COM 1,9 M DE SOLO (NÃO INCLUI FORNECIMENTO). AF_04/2025</t>
  </si>
  <si>
    <t>ASSENTAMENTO DE POSTE DE CONCRETO COM COMPRIMENTO NOMINAL DE 13,5 M, CARGA NOMINAL MAIOR QUE 1000 DAN, ENGASTAMENTO SIMPLES COM 1,95 M DE SOLO (NÃO INCLUI FORNECIMENTO). AF_04/2025</t>
  </si>
  <si>
    <t>ASSENTAMENTO DE POSTE DE CONCRETO COM COMPRIMENTO NOMINAL DE 13,5 M, CARGA NOMINAL MENOR OU IGUAL A 1000 DAN, ENGASTAMENTO SIMPLES COM 1,95 M DE SOLO (NÃO INCLUI FORNECIMENTO). AF_04/2025</t>
  </si>
  <si>
    <t>ASSENTAMENTO DE POSTE DE CONCRETO COM COMPRIMENTO NOMINAL DE 14 M, CARGA NOMINAL MAIOR QUE 1000 DAN, ENGASTAMENTO SIMPLES COM 2 M DE SOLO (NÃO INCLUI FORNECIMENTO). AF_04/2025</t>
  </si>
  <si>
    <t>ASSENTAMENTO DE POSTE DE CONCRETO COM COMPRIMENTO NOMINAL DE 14 M, CARGA NOMINAL MENOR OU IGUAL A 1000 DAN, ENGASTAMENTO SIMPLES COM 2 M DE SOLO (NÃO INCLUI FORNECIMENTO). AF_04/2025</t>
  </si>
  <si>
    <t>ASSENTAMENTO DE POSTE DE CONCRETO COM COMPRIMENTO NOMINAL DE 15 M, CARGA NOMINAL MAIOR QUE 1000 DAN, ENGASTAMENTO SIMPLES COM 2,1 M DE SOLO (NÃO INCLUI FORNECIMENTO). AF_04/2025</t>
  </si>
  <si>
    <t>ASSENTAMENTO DE POSTE DE CONCRETO COM COMPRIMENTO NOMINAL DE 15 M, CARGA NOMINAL MENOR OU IGUAL A 1000 DAN, ENGASTAMENTO SIMPLES COM 2,1 M DE SOLO (NÃO INCLUI FORNECIMENTO). AF_04/2025</t>
  </si>
  <si>
    <t>ASSENTAMENTO DE POSTE DE CONCRETO COM COMPRIMENTO NOMINAL DE 18 M, CARGA NOMINAL MAIOR QUE 1000 DAN, ENGASTAMENTO SIMPLES COM 2,4 M DE SOLO (NÃO INCLUI FORNECIMENTO). AF_04/2025</t>
  </si>
  <si>
    <t>ASSENTAMENTO DE POSTE DE CONCRETO COM COMPRIMENTO NOMINAL DE 18 M, CARGA NOMINAL MENOR OU IGUAL A 1000 DAN, ENGASTAMENTO SIMPLES COM 2,4 M DE SOLO (NÃO INCLUI FORNECIMENTO). AF_04/2025</t>
  </si>
  <si>
    <t>ASSENTAMENTO DE POSTE DE CONCRETO COM COMPRIMENTO NOMINAL DE 20 M, CARGA NOMINAL MAIOR QUE 1000, ENGASTAMENTO SIMPLES COM 2,6 M DE SOLO (NÃO INCLUI FORNECIMENTO). AF_04/2025</t>
  </si>
  <si>
    <t>ASSENTAMENTO DE POSTE DE CONCRETO COM COMPRIMENTO NOMINAL DE 20 M, CARGA NOMINAL MENOR OU IGUAL A 1000 DAN, ENGASTAMENTO SIMPLES COM 2,6 M DE SOLO (NÃO INCLUI FORNECIMENTO). AF_04/2025</t>
  </si>
  <si>
    <t>ASSENTAMENTO DE POSTE DE CONCRETO COM COMPRIMENTO NOMINAL DE 9 M, CARGA NOMINAL DE 1000 DAN, ENGASTAMENTO BASE CONCRETADA COM 1 M DE CONCRETO E 0,5 M DE SOLO (NÃO INCLUI FORNECIMENTO). AF_04/2025</t>
  </si>
  <si>
    <t>ASSENTAMENTO DE POSTE DE CONCRETO COM COMPRIMENTO NOMINAL DE 9 M, CARGA NOMINAL DE 150 DAN, ENGASTAMENTO BASE CONCRETADA COM 1 M DE CONCRETO E 0,5 M DE SOLO (NÃO INCLUI FORNECIMENTO). AF_04/2025</t>
  </si>
  <si>
    <t>ASSENTAMENTO DE POSTE DE CONCRETO COM COMPRIMENTO NOMINAL DE 9 M, CARGA NOMINAL DE 300 DAN, ENGASTAMENTO BASE CONCRETADA COM 1 M DE CONCRETO E 0,5 M DE SOLO (NÃO INCLUI FORNECIMENTO). AF_04/2025</t>
  </si>
  <si>
    <t>ASSENTAMENTO DE POSTE DE CONCRETO COM COMPRIMENTO NOMINAL DE 9 M, CARGA NOMINAL DE 400 DAN, ENGASTAMENTO BASE CONCRETADA COM 1 M DE CONCRETO E 0,5 M DE SOLO (NÃO INCLUI FORNECIMENTO). AF_04/2025</t>
  </si>
  <si>
    <t>ASSENTAMENTO DE POSTE DE CONCRETO COM COMPRIMENTO NOMINAL DE 9 M, CARGA NOMINAL DE 600 DAN, ENGASTAMENTO BASE CONCRETADA COM 1 M DE CONCRETO E 0,5 M DE SOLO (NÃO INCLUI FORNECIMENTO). AF_04/2025</t>
  </si>
  <si>
    <t>ASSENTAMENTO DE POSTE DE CONCRETO COM COMPRIMENTO NOMINAL DE 9 M, CARGA NOMINAL MENOR OU IGUAL A 1000 DAN, ENGASTAMENTO SIMPLES COM 1,5 M DE SOLO (NÃO INCLUI FORNECIMENTO). AF_04/2025</t>
  </si>
  <si>
    <t>CORDOALHA DE ACO 7,9 (5/16) 7*2,64MM ZINCAGEM TIPO A E 13% DE IACS - FORNECIMENTO E INSTALAÇÃO. AF_04/2025</t>
  </si>
  <si>
    <t>CORDOALHA DE ACO 7,9 (5/16) 7*2,64MM ZINCAGEM TIPO B E 13% DE IACS - FORNECIMENTO E INSTALAÇÃO. AF_04/2025</t>
  </si>
  <si>
    <t>CORDOALHA DE ACO 9,5 (3/8) 7*3,05MM ZINCAGEM TIPO A E 13% DE IACS - FORNECIMENTO E INSTALAÇÃO. AF_04/2025</t>
  </si>
  <si>
    <t>CORDOALHA DE ACO 9,5(3/8) 7*3,05MM ZINCAGEM TIPO B E 13% DE IACS - FORNECIMENTO E INSTALAÇÃO. AF_04/2025</t>
  </si>
  <si>
    <t>ESTRUTURA DE ESTAIAMENTO PARA POSTES DE CONCRETO ANCORA CONCRETO - FORNECIMENTO E INSTALAÇÃO. AF_04/2025</t>
  </si>
  <si>
    <t>ESTRUTURA DE ESTAIAMENTO PARA POSTES DE CONCRETO CRUZETA A POSTE M3 E B3 - FORNECIMENTO E INSTALAÇÃO. AF_04/2025</t>
  </si>
  <si>
    <t>ESTRUTURA DE ESTAIAMENTO PARA POSTES DE CONCRETO CRUZETA A POSTE N3 - FORNECIMENTO E INSTALAÇÃO. AF_04/2025</t>
  </si>
  <si>
    <t>ESTRUTURA DE ESTAIAMENTO PARA POSTES DE CONCRETO HTE - FORNECIMENTO E INSTALAÇÃO. AF_04/2025</t>
  </si>
  <si>
    <t>ESTRUTURA DE ESTAIAMENTO PARA POSTES DE CONCRETO POSTE A POSTE - FORNECIMENTO E INSTALAÇÃO. AF_04/2025</t>
  </si>
  <si>
    <t>POSTE DE AÇO CÔNICO CONTÍNUO CURVO DUPLO, ENGASTAMENTO SIMPLES COM 1 M DE SOLO, H=6M - FORNECIMENTO E INSTALAÇÃO. AF_04/2025</t>
  </si>
  <si>
    <t>POSTE DE AÇO CÔNICO CONTÍNUO CURVO DUPLO, ENGASTAMENTO SIMPLES COM 1 M DE SOLO, H=7M - FORNECIMENTO E INSTALAÇÃO. AF_04/2025</t>
  </si>
  <si>
    <t>POSTE DE AÇO CÔNICO CONTÍNUO CURVO DUPLO, ENGASTAMENTO SIMPLES COM 1 M DE SOLO, H=8M - FORNECIMENTO E INSTALAÇÃO. AF_04/2025</t>
  </si>
  <si>
    <t>POSTE DE AÇO CÔNICO CONTÍNUO CURVO DUPLO, ENGASTAMENTO SIMPLES COM 1 M DE SOLO, H=9M - FORNECIMENTO E INSTALAÇÃO. AF_04/2025</t>
  </si>
  <si>
    <t>POSTE DE AÇO CÔNICO CONTÍNUO CURVO DUPLO, FLANGEADO, H=6M - FORNECIMENTO E INSTALAÇÃO. AF_04/2025</t>
  </si>
  <si>
    <t>POSTE DE AÇO CÔNICO CONTÍNUO CURVO DUPLO, FLANGEADO, H=7M - FORNECIMENTO E INSTALAÇÃO. AF_04/2025</t>
  </si>
  <si>
    <t>POSTE DE AÇO CÔNICO CONTÍNUO CURVO DUPLO, FLANGEADO, H=8M - FORNECIMENTO E INSTALAÇÃO. AF_04/2025</t>
  </si>
  <si>
    <t>POSTE DE AÇO CÔNICO CONTÍNUO CURVO DUPLO, FLANGEADO, H=9M - FORNECIMENTO E INSTALAÇÃO. AF_04/2025</t>
  </si>
  <si>
    <t>POSTE DE AÇO CÔNICO CONTÍNUO CURVO SIMPLES, ENGASTAMENTO SIMPLES COM 0,5 M DE SOLO, H=5M - FORNECIMENTO E INSTALAÇÃO. AF_04/2025</t>
  </si>
  <si>
    <t>POSTE DE AÇO CÔNICO CONTÍNUO CURVO SIMPLES, ENGASTAMENTO SIMPLES COM 1 M DE SOLO, H=6M - FORNECIMENTO E INSTALAÇÃO. AF_04/2025</t>
  </si>
  <si>
    <t>POSTE DE AÇO CÔNICO CONTÍNUO CURVO SIMPLES, ENGASTAMENTO SIMPLES COM 1 M DE SOLO, H=7M - FORNECIMENTO E INSTALAÇÃO. AF_04/2025</t>
  </si>
  <si>
    <t>POSTE DE AÇO CÔNICO CONTÍNUO CURVO SIMPLES, ENGASTAMENTO SIMPLES COM 1 M DE SOLO, H=8M - FORNECIMENTO E INSTALAÇÃO. AF_04/2025</t>
  </si>
  <si>
    <t>POSTE DE AÇO CÔNICO CONTÍNUO CURVO SIMPLES, ENGASTAMENTO SIMPLES COM 1 M DE SOLO, H=9M - FORNECIMENTO E INSTALAÇÃO. AF_04/2025</t>
  </si>
  <si>
    <t>POSTE DE AÇO CÔNICO CONTÍNUO CURVO SIMPLES, FLANGEADO, H=5M - FORNECIMENTO E INSTALAÇÃO. AF_04/2025</t>
  </si>
  <si>
    <t>POSTE DE AÇO CÔNICO CONTÍNUO CURVO SIMPLES, FLANGEADO, H=6M - FORNECIMENTO E INSTALAÇÃO. AF_04/2025</t>
  </si>
  <si>
    <t>POSTE DE AÇO CÔNICO CONTÍNUO CURVO SIMPLES, FLANGEADO, H=7M - FORNECIMENTO E INSTALAÇÃO. AF_04/2025</t>
  </si>
  <si>
    <t>POSTE DE AÇO CÔNICO CONTÍNUO CURVO SIMPLES, FLANGEADO, H=8M - FORNECIMENTO E INSTALAÇÃO. AF_04/2025</t>
  </si>
  <si>
    <t>POSTE DE AÇO CÔNICO CONTÍNUO CURVO SIMPLES, FLANGEADO, H=9M - FORNECIMENTO E INSTALAÇÃO. AF_04/2025</t>
  </si>
  <si>
    <t>POSTE DE AÇO CÔNICO CONTÍNUO RETO, ENGASTAMENTO SIMPLES COM 0,5 M DE SOLO, H=5M - FORNECIMENTO E INSTALAÇÃO. AF_04/2025</t>
  </si>
  <si>
    <t>POSTE DE AÇO CÔNICO CONTÍNUO RETO, ENGASTAMENTO SIMPLES COM 1 M DE SOLO, H=6M - FORNECIMENTO E INSTALAÇÃO. AF_04/2025</t>
  </si>
  <si>
    <t>POSTE DE AÇO CÔNICO CONTÍNUO RETO, ENGASTAMENTO SIMPLES COM 1 M DE SOLO, H=7M - FORNECIMENTO E INSTALAÇÃO. AF_04/2025</t>
  </si>
  <si>
    <t>POSTE DE AÇO CÔNICO CONTÍNUO RETO, ENGASTAMENTO SIMPLES COM 1 M DE SOLO, H=8M - FORNECIMENTO E INSTALAÇÃO. AF_04/2025</t>
  </si>
  <si>
    <t>POSTE DE AÇO CÔNICO CONTÍNUO RETO, ENGASTAMENTO SIMPLES COM 1 M DE SOLO, H=9M - FORNECIMENTO E INSTALAÇÃO. AF_04/2025</t>
  </si>
  <si>
    <t>POSTE DE AÇO CÔNICO CONTÍNUO RETO, FLANGEADO, H=5M - FORNECIMENTO E INSTALAÇÃO. AF_04/2025</t>
  </si>
  <si>
    <t>POSTE DE AÇO CÔNICO CONTÍNUO RETO, FLANGEADO, H=6M - FORNECIMENTO E INSTALAÇÃO. AF_04/2025</t>
  </si>
  <si>
    <t>POSTE DE AÇO CÔNICO CONTÍNUO RETO, FLANGEADO, H=7M - FORNECIMENTO E INSTALAÇÃO. AF_04/2025</t>
  </si>
  <si>
    <t>POSTE DE AÇO CÔNICO CONTÍNUO RETO, FLANGEADO, H=8M - FORNECIMENTO E INSTALAÇÃO. AF_04/2025</t>
  </si>
  <si>
    <t>POSTE DE AÇO CÔNICO CONTÍNUO RETO, FLANGEADO, H=9M - FORNECIMENTO E INSTALAÇÃO. AF_04/2025</t>
  </si>
  <si>
    <t>POSTE DECORATIVO PARA JARDIM EM AÇO TUBULAR, H = *2,5* M, SEM LUMINÁRIA - FORNECIMENTO E INSTALAÇÃO. AF_04/2025</t>
  </si>
  <si>
    <t>ACRÉSCIMO PARA POÇO DE VISITA CIRCULAR PARA ESGOTO, EM ALVENARIA COM TIJOLOS CERÂMICOS MACIÇOS, DIÂMETRO INTERNO = 1 M. AF_12/2020</t>
  </si>
  <si>
    <t>ACRÉSCIMO PARA POÇO DE VISITA CIRCULAR PARA ESGOTO, EM ALVENARIA COM TIJOLOS CERÂMICOS MACIÇOS, DIÂMETRO INTERNO = 1,5 M. AF_12/2020</t>
  </si>
  <si>
    <t>ACRÉSCIMO PARA POÇO DE VISITA CIRCULAR PARA ESGOTO, EM CONCRETO PRÉ-MOLDADO, DIÂMETRO INTERNO = 1,5 M. AF_12/2020</t>
  </si>
  <si>
    <t>BASE PARA POCO DE VISITA RETANGULAR PARA ESGOTO E DRENAGEM, EM CONCRETO ESTRUTURAL, DIMENSÕES INTERNAS DE 90X150 M, PROFUNDIDADE DE 1,25 M, EXCLUINDO TAMPÃO. AF_12/2020</t>
  </si>
  <si>
    <t>BASE PARA POÇO DE VISITA CIRCULAR PARA DRENAGEM, EM ALVENARIA COM TIJOLOS CERÂMICOS MACIÇOS, DIÂMETRO INTERNO = 0,80 M, PROFUNDIDADE = 1,40 M, EXCLUINDO TAMPÃO. AF_12/2020</t>
  </si>
  <si>
    <t>BASE PARA POÇO DE VISITA CIRCULAR PARA DRENAGEM, EM ALVENARIA COM TIJOLOS CERÂMICOS MACIÇOS, DIÂMETRO INTERNO = 1,0 M, PROFUNDIDADE = 1,40 M, EXCLUINDO TAMPÃO. AF_12/2020</t>
  </si>
  <si>
    <t>BASE PARA POÇO DE VISITA CIRCULAR PARA DRENAGEM, EM ALVENARIA COM TIJOLOS CERÂMICOS MACIÇOS, DIÂMETRO INTERNO = 1,2 M, PROFUNDIDADE = 1,40 M, EXCLUINDO TAMPÃO. AF_12/2020</t>
  </si>
  <si>
    <t>BASE PARA POÇO DE VISITA CIRCULAR PARA DRENAGEM, EM ALVENARIA COM TIJOLOS CERÂMICOS MACIÇOS, DIÂMETRO INTERNO = 1,50 M, PROFUNDIDADE = 1,40 M, EXCLUINDO TAMPÃO. AF_12/2020</t>
  </si>
  <si>
    <t>BASE PARA POÇO DE VISITA CIRCULAR PARA DRENAGEM, EM CONCRETO PRÉ-MOLDADO, DIÂMETRO INTERNO = 0,80 M, PROFUNDIDADE = 1,35 M, EXCLUINDO TAMPÃO. AF_12/2020</t>
  </si>
  <si>
    <t>BASE PARA POÇO DE VISITA CIRCULAR PARA DRENAGEM, EM CONCRETO PRÉ-MOLDADO, DIÂMETRO INTERNO = 1,0 M, PROFUNDIDADE = 1,35 M, EXCLUINDO TAMPÃO. AF_05/2018</t>
  </si>
  <si>
    <t>BASE PARA POÇO DE VISITA CIRCULAR PARA DRENAGEM, EM CONCRETO PRÉ-MOLDADO, DIÂMETRO INTERNO = 1,20 M, PROFUNDIDADE = 1,60 M, EXCLUINDO TAMPÃO. AF_05/2021</t>
  </si>
  <si>
    <t>BASE PARA POÇO DE VISITA CIRCULAR PARA DRENAGEM, EM CONCRETO PRÉ-MOLDADO, DIÂMETRO INTERNO = 1,50 M, PROFUNDIDADE = 1,35 M, EXCLUINDO TAMPÃO. AF_12/2020</t>
  </si>
  <si>
    <t>BASE PARA POÇO DE VISITA CIRCULAR PARA ESGOTO, EM ALVENARIA COM TIJOLOS CERÂMICOS MACIÇOS, DIÂMETRO INTERNO = 0,80 M, PROFUNDIDADE = 1,40 M, EXCLUINDO TAMPÃO. AF_12/2020</t>
  </si>
  <si>
    <t>BASE PARA POÇO DE VISITA CIRCULAR PARA ESGOTO, EM ALVENARIA COM TIJOLOS CERÂMICOS MACIÇOS, DIÂMETRO INTERNO = 1,0 M, PROFUNDIDADE = 1,40 M, EXCLUINDO TAMPÃO. AF_12/2020</t>
  </si>
  <si>
    <t>BASE PARA POÇO DE VISITA CIRCULAR PARA ESGOTO, EM ALVENARIA COM TIJOLOS CERÂMICOS MACIÇOS, DIÂMETRO INTERNO = 1,20 M, PROFUNDIDADE = 1,40 M, EXCLUINDO TAMPÃO. AF_12/2020</t>
  </si>
  <si>
    <t>BASE PARA POÇO DE VISITA CIRCULAR PARA ESGOTO, EM ALVENARIA COM TIJOLOS CERÂMICOS MACIÇOS, DIÂMETRO INTERNO = 1,50 M, PROFUNDIDADE = 1,40 M, EXCLUINDO TAMPÃO. AF_12/2020</t>
  </si>
  <si>
    <t>BASE PARA POÇO DE VISITA CIRCULAR PARA ESGOTO, EM CONCRETO PRÉ-MOLDADO, DIÂMETRO INTERNO = 0,80 M, PROFUNDIDADE = 1,35 M, EXCLUINDO TAMPÃO. AF_12/2020</t>
  </si>
  <si>
    <t>BASE PARA POÇO DE VISITA CIRCULAR PARA ESGOTO, EM CONCRETO PRÉ-MOLDADO, DIÂMETRO INTERNO = 1,0 M, PROFUNDIDADE = 1,35 M, EXCLUINDO TAMPÃO. AF_12/2020</t>
  </si>
  <si>
    <t>BASE PARA POÇO DE VISITA CIRCULAR PARA ESGOTO, EM CONCRETO PRÉ-MOLDADO, DIÂMETRO INTERNO = 1,20 M, PROFUNDIDADE = 1,60 M, EXCLUINDO TAMPÃO. AF_12/2020</t>
  </si>
  <si>
    <t>BASE PARA POÇO DE VISITA CIRCULAR PARA ESGOTO, EM CONCRETO PRÉ-MOLDADO, DIÂMETRO INTERNO = 1,50 M, PROFUNDIDADE = 1,35 M, EXCLUINDO TAMPÃO. AF_12/2020</t>
  </si>
  <si>
    <t>BASE PARA POÇO DE VISITA RETANGULAR PARA DRENAGEM, EM ALVENARIA COM BLOCOS DE CONCRETO, DIMENSÕES INTERNAS = 1,5X1,5 M, PROFUNDIDADE = 1,40 M, EXCLUINDO TAMPÃO. AF_12/2020</t>
  </si>
  <si>
    <t>BASE PARA POÇO DE VISITA RETANGULAR PARA DRENAGEM, EM ALVENARIA COM BLOCOS DE CONCRETO, DIMENSÕES INTERNAS = 1,5X2 M, PROFUNDIDADE = 1,40 M, EXCLUINDO TAMPÃO. AF_12/2020</t>
  </si>
  <si>
    <t>BASE PARA POÇO DE VISITA RETANGULAR PARA DRENAGEM, EM ALVENARIA COM BLOCOS DE CONCRETO, DIMENSÕES INTERNAS = 1,5X2,5 M, PROFUNDIDADE = 1,40 M, EXCLUINDO TAMPÃO. AF_12/2020</t>
  </si>
  <si>
    <t>BASE PARA POÇO DE VISITA RETANGULAR PARA DRENAGEM, EM ALVENARIA COM BLOCOS DE CONCRETO, DIMENSÕES INTERNAS = 1,5X3 M, PROFUNDIDADE = 1,40 M, EXCLUINDO TAMPÃO. AF_12/2020</t>
  </si>
  <si>
    <t>BASE PARA POÇO DE VISITA RETANGULAR PARA DRENAGEM, EM ALVENARIA COM BLOCOS DE CONCRETO, DIMENSÕES INTERNAS = 1,5X3,5 M, PROFUNDIDADE = 1,40 M, EXCLUINDO TAMPÃO. AF_12/2020</t>
  </si>
  <si>
    <t>BASE PARA POÇO DE VISITA RETANGULAR PARA DRENAGEM, EM ALVENARIA COM BLOCOS DE CONCRETO, DIMENSÕES INTERNAS = 1,5X4 M, PROFUNDIDADE = 1,40 M, EXCLUINDO TAMPÃO. AF_12/2020</t>
  </si>
  <si>
    <t>BASE PARA POÇO DE VISITA RETANGULAR PARA DRENAGEM, EM ALVENARIA COM BLOCOS DE CONCRETO, DIMENSÕES INTERNAS = 1X1 M, PROFUNDIDADE = 1,40 M, EXCLUINDO TAMPÃO. AF_12/2020</t>
  </si>
  <si>
    <t>BASE PARA POÇO DE VISITA RETANGULAR PARA DRENAGEM, EM ALVENARIA COM BLOCOS DE CONCRETO, DIMENSÕES INTERNAS = 1X1,5 M, PROFUNDIDADE = 1,40 M, EXCLUINDO TAMPÃO. AF_12/2020</t>
  </si>
  <si>
    <t>BASE PARA POÇO DE VISITA RETANGULAR PARA DRENAGEM, EM ALVENARIA COM BLOCOS DE CONCRETO, DIMENSÕES INTERNAS = 1X2 M, PROFUNDIDADE = 1,40 M, EXCLUINDO TAMPÃO. AF_12/2020</t>
  </si>
  <si>
    <t>BASE PARA POÇO DE VISITA RETANGULAR PARA DRENAGEM, EM ALVENARIA COM BLOCOS DE CONCRETO, DIMENSÕES INTERNAS = 1X2,5 M, PROFUNDIDADE = 1,40 M, EXCLUINDO TAMPÃO. AF_12/2020</t>
  </si>
  <si>
    <t>BASE PARA POÇO DE VISITA RETANGULAR PARA DRENAGEM, EM ALVENARIA COM BLOCOS DE CONCRETO, DIMENSÕES INTERNAS = 1X3 M, PROFUNDIDADE = 1,40 M, EXCLUINDO TAMPÃO. AF_12/2020</t>
  </si>
  <si>
    <t>BASE PARA POÇO DE VISITA RETANGULAR PARA DRENAGEM, EM ALVENARIA COM BLOCOS DE CONCRETO, DIMENSÕES INTERNAS = 1X3,5 M, PROFUNDIDADE = 1,40 M, EXCLUINDO TAMPÃO. AF_12/2020</t>
  </si>
  <si>
    <t>BASE PARA POÇO DE VISITA RETANGULAR PARA DRENAGEM, EM ALVENARIA COM BLOCOS DE CONCRETO, DIMENSÕES INTERNAS = 1X4 M, PROFUNDIDADE = 1,40 M, EXCLUINDO TAMPÃO. AF_12/2020</t>
  </si>
  <si>
    <t>BASE PARA POÇO DE VISITA RETANGULAR PARA DRENAGEM, EM ALVENARIA COM BLOCOS DE CONCRETO, DIMENSÕES INTERNAS = 2,5X2,5 M, PROFUNDIDADE = 1,40 M, EXCLUINDO TAMPÃO. AF_12/2020</t>
  </si>
  <si>
    <t>BASE PARA POÇO DE VISITA RETANGULAR PARA DRENAGEM, EM ALVENARIA COM BLOCOS DE CONCRETO, DIMENSÕES INTERNAS = 2,5X3 M, PROFUNDIDADE = 1,40 M, EXCLUINDO TAMPÃO. AF_12/2020</t>
  </si>
  <si>
    <t>BASE PARA POÇO DE VISITA RETANGULAR PARA DRENAGEM, EM ALVENARIA COM BLOCOS DE CONCRETO, DIMENSÕES INTERNAS = 2,5X3,5 M, PROFUNDIDADE = 1,40 M, EXCLUINDO TAMPÃO. AF_12/2020</t>
  </si>
  <si>
    <t>BASE PARA POÇO DE VISITA RETANGULAR PARA DRENAGEM, EM ALVENARIA COM BLOCOS DE CONCRETO, DIMENSÕES INTERNAS = 2,5X4 M, PROFUNDIDADE = 1,40 M, EXCLUINDO TAMPÃO. AF_12/2020</t>
  </si>
  <si>
    <t>BASE PARA POÇO DE VISITA RETANGULAR PARA DRENAGEM, EM ALVENARIA COM BLOCOS DE CONCRETO, DIMENSÕES INTERNAS = 2X2 M, PROFUNDIDADE = 1,40 M, EXCLUINDO TAMPÃO. AF_12/2020</t>
  </si>
  <si>
    <t>BASE PARA POÇO DE VISITA RETANGULAR PARA DRENAGEM, EM ALVENARIA COM BLOCOS DE CONCRETO, DIMENSÕES INTERNAS = 2X2,5 M, PROFUNDIDADE = 1,40 M, EXCLUINDO TAMPÃO. AF_12/2020</t>
  </si>
  <si>
    <t>BASE PARA POÇO DE VISITA RETANGULAR PARA DRENAGEM, EM ALVENARIA COM BLOCOS DE CONCRETO, DIMENSÕES INTERNAS = 2X3 M, PROFUNDIDADE = 1,40 M, EXCLUINDO TAMPÃO. AF_12/2020</t>
  </si>
  <si>
    <t>BASE PARA POÇO DE VISITA RETANGULAR PARA DRENAGEM, EM ALVENARIA COM BLOCOS DE CONCRETO, DIMENSÕES INTERNAS = 2X3,5 M, PROFUNDIDADE = 1,40 M, EXCLUINDO TAMPÃO. AF_12/2020</t>
  </si>
  <si>
    <t>BASE PARA POÇO DE VISITA RETANGULAR PARA DRENAGEM, EM ALVENARIA COM BLOCOS DE CONCRETO, DIMENSÕES INTERNAS = 2X4 M, PROFUNDIDADE = 1,40 M, EXCLUINDO TAMPÃO. AF_12/2020</t>
  </si>
  <si>
    <t>BASE PARA POÇO DE VISITA RETANGULAR PARA DRENAGEM, EM ALVENARIA COM BLOCOS DE CONCRETO, DIMENSÕES INTERNAS = 3,5X3,5 M, PROFUNDIDADE = 1,40 M, EXCLUINDO TAMPÃO. AF_12/2020</t>
  </si>
  <si>
    <t>BASE PARA POÇO DE VISITA RETANGULAR PARA DRENAGEM, EM ALVENARIA COM BLOCOS DE CONCRETO, DIMENSÕES INTERNAS = 3,5X4 M, PROFUNDIDADE = 1,40 M, EXCLUINDO TAMPÃO. AF_12/2020</t>
  </si>
  <si>
    <t>BASE PARA POÇO DE VISITA RETANGULAR PARA DRENAGEM, EM ALVENARIA COM BLOCOS DE CONCRETO, DIMENSÕES INTERNAS = 3X3 M, PROFUNDIDADE = 1,40 M, EXCLUINDO TAMPÃO. AF_12/2020</t>
  </si>
  <si>
    <t>BASE PARA POÇO DE VISITA RETANGULAR PARA DRENAGEM, EM ALVENARIA COM BLOCOS DE CONCRETO, DIMENSÕES INTERNAS = 3X3,5 M, PROFUNDIDADE = 1,40 M, EXCLUINDO TAMPÃO. AF_12/2020</t>
  </si>
  <si>
    <t>BASE PARA POÇO DE VISITA RETANGULAR PARA DRENAGEM, EM ALVENARIA COM BLOCOS DE CONCRETO, DIMENSÕES INTERNAS = 3X4 M, PROFUNDIDADE = 1,40 M, EXCLUINDO TAMPÃO. AF_12/2020</t>
  </si>
  <si>
    <t>BASE PARA POÇO DE VISITA RETANGULAR PARA DRENAGEM, EM ALVENARIA COM BLOCOS DE CONCRETO, DIMENSÕES INTERNAS = 4X4 M, PROFUNDIDADE = 1,40 M, EXCLUINDO TAMPÃO. AF_12/2020</t>
  </si>
  <si>
    <t>BASE PARA POÇO DE VISITA RETANGULAR PARA ESGOTO, EM ALVENARIA COM BLOCOS DE CONCRETO, DIMENSÕES INTERNAS = 1,5X1,5 M, PROFUNDIDADE = 1,45 M, EXCLUINDO TAMPÃO . AF_12/2020</t>
  </si>
  <si>
    <t>BASE PARA POÇO DE VISITA RETANGULAR PARA ESGOTO, EM ALVENARIA COM BLOCOS DE CONCRETO, DIMENSÕES INTERNAS = 1,5X2 M, PROFUNDIDADE = 1,40 M, EXCLUINDO TAMPÃO. AF_12/2020</t>
  </si>
  <si>
    <t>BASE PARA POÇO DE VISITA RETANGULAR PARA ESGOTO, EM ALVENARIA COM BLOCOS DE CONCRETO, DIMENSÕES INTERNAS = 1,5X2,5 M, PROFUNDIDADE = 1,40 M, EXCLUINDO TAMPÃO. AF_12/2020</t>
  </si>
  <si>
    <t>BASE PARA POÇO DE VISITA RETANGULAR PARA ESGOTO, EM ALVENARIA COM BLOCOS DE CONCRETO, DIMENSÕES INTERNAS = 1,5X3 M, PROFUNDIDADE = 1,40 M, EXCLUINDO TAMPÃO. AF_12/2020</t>
  </si>
  <si>
    <t>BASE PARA POÇO DE VISITA RETANGULAR PARA ESGOTO, EM ALVENARIA COM BLOCOS DE CONCRETO, DIMENSÕES INTERNAS = 1,5X3,5 M, PROFUNDIDADE = 1,40 M, EXCLUINDO TAMPÃO. AF_12/2020</t>
  </si>
  <si>
    <t>BASE PARA POÇO DE VISITA RETANGULAR PARA ESGOTO, EM ALVENARIA COM BLOCOS DE CONCRETO, DIMENSÕES INTERNAS = 1,5X4 M, PROFUNDIDADE = 1,40 M, EXCLUINDO TAMPÃO. AF_12/2020</t>
  </si>
  <si>
    <t>BASE PARA POÇO DE VISITA RETANGULAR PARA ESGOTO, EM ALVENARIA COM BLOCOS DE CONCRETO, DIMENSÕES INTERNAS = 1X1 M, PROFUNDIDADE = 1,40 M, EXCLUINDO TAMPÃO. AF_12/2020</t>
  </si>
  <si>
    <t>BASE PARA POÇO DE VISITA RETANGULAR PARA ESGOTO, EM ALVENARIA COM BLOCOS DE CONCRETO, DIMENSÕES INTERNAS = 1X1,5 M, PROFUNDIDADE = 1,40 M, EXCLUINDO TAMPÃO. AF_12/2020</t>
  </si>
  <si>
    <t>BASE PARA POÇO DE VISITA RETANGULAR PARA ESGOTO, EM ALVENARIA COM BLOCOS DE CONCRETO, DIMENSÕES INTERNAS = 1X2 M, PROFUNDIDADE = 1,40 M, EXCLUINDO TAMPÃO. AF_12/2020</t>
  </si>
  <si>
    <t>BASE PARA POÇO DE VISITA RETANGULAR PARA ESGOTO, EM ALVENARIA COM BLOCOS DE CONCRETO, DIMENSÕES INTERNAS = 1X2,5 M, PROFUNDIDADE = 1,40 M, EXCLUINDO TAMPÃO. AF_12/2020</t>
  </si>
  <si>
    <t>BASE PARA POÇO DE VISITA RETANGULAR PARA ESGOTO, EM ALVENARIA COM BLOCOS DE CONCRETO, DIMENSÕES INTERNAS = 1X3 M, PROFUNDIDADE = 1,40 M, EXCLUINDO TAMPÃO. AF_12/2020</t>
  </si>
  <si>
    <t>BASE PARA POÇO DE VISITA RETANGULAR PARA ESGOTO, EM ALVENARIA COM BLOCOS DE CONCRETO, DIMENSÕES INTERNAS = 1X3,5 M, PROFUNDIDADE = 1,40 M, EXCLUINDO TAMPÃO. AF_12/2020</t>
  </si>
  <si>
    <t>BASE PARA POÇO DE VISITA RETANGULAR PARA ESGOTO, EM ALVENARIA COM BLOCOS DE CONCRETO, DIMENSÕES INTERNAS = 1X4 M, PROFUNDIDADE = 1,40 M, EXCLUINDO TAMPÃO. AF_12/2020</t>
  </si>
  <si>
    <t>BASE PARA POÇO DE VISITA RETANGULAR PARA ESGOTO, EM ALVENARIA COM BLOCOS DE CONCRETO, DIMENSÕES INTERNAS = 2,5X2,5 M, PROFUNDIDADE = 1,40 M, EXCLUINDO TAMPÃO. AF_12/2020</t>
  </si>
  <si>
    <t>BASE PARA POÇO DE VISITA RETANGULAR PARA ESGOTO, EM ALVENARIA COM BLOCOS DE CONCRETO, DIMENSÕES INTERNAS = 2,5X3 M, PROFUNDIDADE = 1,40 M, EXCLUINDO TAMPÃO. AF_12/2020</t>
  </si>
  <si>
    <t>BASE PARA POÇO DE VISITA RETANGULAR PARA ESGOTO, EM ALVENARIA COM BLOCOS DE CONCRETO, DIMENSÕES INTERNAS = 2,5X3,5 M, PROFUNDIDADE = 1,40 M, EXCLUINDO TAMPÃO. AF_12/2020</t>
  </si>
  <si>
    <t>BASE PARA POÇO DE VISITA RETANGULAR PARA ESGOTO, EM ALVENARIA COM BLOCOS DE CONCRETO, DIMENSÕES INTERNAS = 2,5X4 M, PROFUNDIDADE = 1,40 M, EXCLUINDO TAMPÃO. AF_12/2020</t>
  </si>
  <si>
    <t>BASE PARA POÇO DE VISITA RETANGULAR PARA ESGOTO, EM ALVENARIA COM BLOCOS DE CONCRETO, DIMENSÕES INTERNAS = 2X2 M, PROFUNDIDADE = 1,40 M, EXCLUINDO TAMPÃO. AF_12/2020</t>
  </si>
  <si>
    <t>BASE PARA POÇO DE VISITA RETANGULAR PARA ESGOTO, EM ALVENARIA COM BLOCOS DE CONCRETO, DIMENSÕES INTERNAS = 2X2,5 M, PROFUNDIDADE = 1,40 M, EXCLUINDO TAMPÃO. AF_12/2020</t>
  </si>
  <si>
    <t>BASE PARA POÇO DE VISITA RETANGULAR PARA ESGOTO, EM ALVENARIA COM BLOCOS DE CONCRETO, DIMENSÕES INTERNAS = 2X3 M, PROFUNDIDADE = 1,40 M, EXCLUINDO TAMPÃO. AF_12/2020</t>
  </si>
  <si>
    <t>BASE PARA POÇO DE VISITA RETANGULAR PARA ESGOTO, EM ALVENARIA COM BLOCOS DE CONCRETO, DIMENSÕES INTERNAS = 2X3,5 M, PROFUNDIDADE = 1,40 M, EXCLUINDO TAMPÃO. AF_12/2020</t>
  </si>
  <si>
    <t>BASE PARA POÇO DE VISITA RETANGULAR PARA ESGOTO, EM ALVENARIA COM BLOCOS DE CONCRETO, DIMENSÕES INTERNAS = 2X4 M, PROFUNDIDADE = 1,40 M, EXCLUINDO TAMPÃO. AF_12/2020</t>
  </si>
  <si>
    <t>BASE PARA POÇO DE VISITA RETANGULAR PARA ESGOTO, EM ALVENARIA COM BLOCOS DE CONCRETO, DIMENSÕES INTERNAS = 3,5X3,5 M, PROFUNDIDADE = 1,40 M, EXCLUINDO TAMPÃO. AF_12/2020</t>
  </si>
  <si>
    <t>BASE PARA POÇO DE VISITA RETANGULAR PARA ESGOTO, EM ALVENARIA COM BLOCOS DE CONCRETO, DIMENSÕES INTERNAS = 3,5X4 M, PROFUNDIDADE = 1,40 M, EXCLUINDO TAMPÃO. AF_12/2020</t>
  </si>
  <si>
    <t>BASE PARA POÇO DE VISITA RETANGULAR PARA ESGOTO, EM ALVENARIA COM BLOCOS DE CONCRETO, DIMENSÕES INTERNAS = 3X3 M, PROFUNDIDADE = 1,40 M, EXCLUINDO TAMPÃO. AF_12/2020</t>
  </si>
  <si>
    <t>BASE PARA POÇO DE VISITA RETANGULAR PARA ESGOTO, EM ALVENARIA COM BLOCOS DE CONCRETO, DIMENSÕES INTERNAS = 3X3,5 M, PROFUNDIDADE = 1,40 M, EXCLUINDO TAMPÃO. AF_12/2020</t>
  </si>
  <si>
    <t>BASE PARA POÇO DE VISITA RETANGULAR PARA ESGOTO, EM ALVENARIA COM BLOCOS DE CONCRETO, DIMENSÕES INTERNAS = 3X4 M, PROFUNDIDADE = 1,40 M, EXCLUINDO TAMPÃO. AF_12/2020</t>
  </si>
  <si>
    <t>BASE PARA POÇO DE VISITA RETANGULAR PARA ESGOTO, EM ALVENARIA COM BLOCOS DE CONCRETO, DIMENSÕES INTERNAS = 4X4 M, PROFUNDIDADE = 1,45 M, EXCLUINDO TAMPÃO. AF_12/2020</t>
  </si>
  <si>
    <t>POÇO DE INSPEÇÃO CIRCULAR PARA DRENAGEM, EM ALVENARIA COM TIJOLOS CERÂMICOS MACIÇOS, DIÂMETRO INTERNO = 0,60 M, PROFUNDIDADE = 0,95 M, EXCLUINDO TAMPÃO. AF_12/2020</t>
  </si>
  <si>
    <t>POÇO DE INSPEÇÃO CIRCULAR PARA DRENAGEM, EM ALVENARIA COM TIJOLOS CERÂMICOS MACIÇOS, DIÂMETRO INTERNO = 0,60 M, PROFUNDIDADE = 1,45 M, EXCLUINDO TAMPÃO. AF_12/2020</t>
  </si>
  <si>
    <t>POÇO DE INSPEÇÃO CIRCULAR PARA DRENAGEM, EM CONCRETO PRÉ-MOLDADO, DIÂMETRO INTERNO = 0,60 M, PROFUNDIDADE = 0,90 M, EXCLUINDO TAMPÃO. AF_12/2020</t>
  </si>
  <si>
    <t>POÇO DE INSPEÇÃO CIRCULAR PARA DRENAGEM, EM CONCRETO PRÉ-MOLDADO, DIÂMETRO INTERNO = 0,60 M, PROFUNDIDADE = 1,40 M, EXCLUINDO TAMPÃO. AF_12/2020</t>
  </si>
  <si>
    <t>POÇO DE INSPEÇÃO CIRCULAR PARA ESGOTO, EM ALVENARIA COM TIJOLOS CERÂMICOS MACIÇOS, DIÂMETRO INTERNO = 0,60 M, PROFUNDIDADE = 0,95 M, EXCLUINDO TAMPÃO. AF_12/2020</t>
  </si>
  <si>
    <t>POÇO DE INSPEÇÃO CIRCULAR PARA ESGOTO, EM ALVENARIA COM TIJOLOS CERÂMICOS MACIÇOS, DIÂMETRO INTERNO = 0,60 M, PROFUNDIDADE = 1,45 M, EXCLUINDO TAMPÃO. AF_12/2020</t>
  </si>
  <si>
    <t>POÇO DE INSPEÇÃO CIRCULAR PARA ESGOTO, EM CONCRETO PRÉ-MOLDADO, DIÂMETRO INTERNO = 0,60 M, PROFUNDIDADE = 0,90 M, EXCLUINDO TAMPÃO. AF_12/2020</t>
  </si>
  <si>
    <t>POÇO DE INSPEÇÃO CIRCULAR PARA ESGOTO, EM CONCRETO PRÉ-MOLDADO, DIÂMETRO INTERNO = 0,60 M, PROFUNDIDADE = 1,40 M, EXCLUINDO TAMPÃO. AF_12/2020</t>
  </si>
  <si>
    <t>ARGAMASSA DE ASSENTAMENTO DE ALVENARIA DE VEDAÇÃO E REVESTIMENTO INTERNO, TRAÇO EM VOLUME SECO 1:1:3:3,8 (CIMENTO:CAL:AREIA NATURAL MÉDIA:AREIA RECICLADA), COM USO DE AGREGADO RECICLADO MISTO (ARM) - PREPARO MANUAL. AF_11/2023</t>
  </si>
  <si>
    <t>ARGAMASSA DE ASSENTAMENTO DE ALVENARIA DE VEDAÇÃO E REVESTIMENTO INTERNO, TRAÇO EM VOLUME SECO 1:1:3:3,8 (CIMENTO:CAL:AREIAS NATURAL MÉDIA: RECICLADA), COM USO DE AGREGADO RECICLADO CIMENTÍCIO OU DE CONCRETO (ARCI/ARCO) - PREPARO MANUAL. AF_11/2023</t>
  </si>
  <si>
    <t>ARGAMASSA PARA ALVENARIA DE VEDAÇÃO E REVESTIMENTO INTERNO, TRAÇO EM VOLUME SECO 1:1:3:3,8 (CIMENTO:CAL:AREIA MÉDIA:AREIA RECICLADA), COM AGREGADO RECICLADO CIMENTÍCIO OU DE CONCRETO - PREPARO MECÂNICO COM MISTURADOR HORIZONTAL DE 600 KG. AF_11/2023</t>
  </si>
  <si>
    <t>ARGAMASSA PARA ALVENARIA DE VEDAÇÃO E REVESTIMENTO INTERNO, TRAÇO EM VOLUME SECO 1:1:3:3,8 (CIMENTO:CAL:AREIA MÉDIA:AREIA RECICLADA), COM USO DE AGREGADO RECICLADO MISTO - PREPARO MECÂNICO COM MISTURADOR HORIZONTAL DE 600 KG. AF_11/2023</t>
  </si>
  <si>
    <t>ARGAMASSA PARA CONTRAPISO, TRAÇO EM VOLUME SECO 1:2:2,5 (CIMENTO:AREIA NATURAL MÉDIA:AREIA RECICLADA), COM USO DE AGREGADO RECICLADO CIMENTÍCIO OU DE CONCRETO (ARCI/ARCO) - PREPARO MANUAL. AF_11/2023</t>
  </si>
  <si>
    <t>ARGAMASSA PARA CONTRAPISO, TRAÇO EM VOLUME SECO 1:2:2,5 (CIMENTO:AREIA NATURAL MÉDIA:AREIA RECICLADA), COM USO DE AGREGADO RECICLADO CIMENTÍCIO OU DE CONCRETO (ARCI/ARCO) - PREPARO MECÂNICO COM MISTURADOR DE EIXO HORIZONTAL DE 600 KG. AF_11/2023</t>
  </si>
  <si>
    <t>ARGAMASSA PARA CONTRAPISO, TRAÇO EM VOLUME SECO 1:2:2,5 (CIMENTO:AREIA NATURAL MÉDIA:AREIA RECICLADA), COM USO DE AGREGADO RECICLADO MISTO (ARM) - PREPARO MANUAL. AF_11/2023</t>
  </si>
  <si>
    <t>ARGAMASSA PARA CONTRAPISO, TRAÇO EM VOLUME SECO 1:2:2,5 (CIMENTO:AREIA NATURAL MÉDIA:AREIA RECICLADA), COM USO DE AGREGADO RECICLADO MISTO (ARM) - PREPARO MECÂNICO COM MISTURADOR DE EIXO HORIZONTAL DE 600 KG. AF_11/2023</t>
  </si>
  <si>
    <t>CONCRETO MAGRO PARA LASTRO, TRAÇO EM MASSA SECA 1:3,4:3,5 (CIMENTO:AREIA RECICLADA:BRITA 1 RECICLADA), COM USO DE AGREGADO RECICLADO CIMENTÍCIO OU DE CONCRETO (ARCI/ARCO) - PREPARO MANUAL. AF_11/2023</t>
  </si>
  <si>
    <t>CONCRETO MAGRO PARA LASTRO, TRAÇO EM MASSA SECA 1:3,4:3,5 (CIMENTO:AREIA RECICLADA:BRITA 1 RECICLADA), COM USO DE AGREGADO RECICLADO CIMENTÍCIO OU DE CONCRETO (ARCI/ARCO) - PREPARO MECÂNICO COM BETONEIRA 600 L. AF_11/2023</t>
  </si>
  <si>
    <t>CONCRETO MAGRO PARA LASTRO, TRAÇO EM MASSA SECA 1:3,4:3,5 (CIMENTO:AREIA RECICLADA:BRITA 1 RECICLADA), COM USO DE AGREGADO RECICLADO MISTO (ARM) - PREPARO MANUAL. AF_11/2023</t>
  </si>
  <si>
    <t>CONCRETO MAGRO PARA LASTRO, TRAÇO EM MASSA SECA 1:3,4:3,5 (CIMENTO:AREIA RECICLADA:BRITA 1 RECICLADA), COM USO DE AGREGADO RECICLADO MISTO (ARM) - PREPARO MECÂNICO COM BETONEIRA 600 L. AF_11/2023</t>
  </si>
  <si>
    <t>ASSENTO COM ENCOSTO PARA ARQUIBANCADA - FORNECIMENTO E INSTALAÇÃO. AF_03/2022</t>
  </si>
  <si>
    <t>ASSENTO SEM ENCOSTO PARA ARQUIBANCADA - FORNECIMENTO E INSTALAÇÃO. AF_03/2022</t>
  </si>
  <si>
    <t>PAR DE ESTRUTURAS PARA TABELA DE BASQUETE EM TRELIÇA METÁLICA AÉREA, EXCETO TABELA, ARO E REDE - FORNECIMENTO E INSTALAÇÃO. AF_03/2022</t>
  </si>
  <si>
    <t>PAR DE ESTRUTURAS PARA TABELA DE BASQUETE EM TRELIÇA METÁLICA FIXADA NO PISO, EXCETO TABELA, ARO E REDE - FORNECIMENTO E INSTALAÇÃO. AF_03/2022</t>
  </si>
  <si>
    <t>PAR DE ESTRUTURAS PARA TABELA DE BASQUETE METÁLICA TUBULAR CHUMBADA COM CONCRETO NO PISO, EXCETO TABELA, ARO E REDE - FORNECIMENTO E INSTALAÇÃO. AF_03/2022</t>
  </si>
  <si>
    <t>PAR DE POSTES E REDE DE VÔLEI - FORNECIMENTO E INSTALAÇÃO. AF_03/2022</t>
  </si>
  <si>
    <t>PAR DE TABELAS DE BASQUETE DE ACRÍLICO, COM AROS E REDES - FORNECIMENTO E INSTALAÇÃO. AF_03/2022</t>
  </si>
  <si>
    <t>PAR DE TABELAS DE BASQUETE DE VIDRO TEMPERADO, COM AROS E REDES - FORNECIMENTO E INSTALAÇÃO. AF_03/2022</t>
  </si>
  <si>
    <t>PAR DE TRAVES E REDES DE FUTSAL - FORNECIMENTO E INSTALAÇÃO. AF_03/2022</t>
  </si>
  <si>
    <t>PISO ASFÁLTICO PARA QUADRA POLIESPORTIVA - FORNECIMENTO E INSTALAÇÃO. AF_03/2022</t>
  </si>
  <si>
    <t>PISO DE GRAMA SINTÉTICA PARA QUADRA POLIESPORTIVA - FORNECIMENTO E INSTALAÇÃO. AF_03/2022</t>
  </si>
  <si>
    <t>PISO DE MADEIRA COM AMORTECEDORES DE BORRACHA PARA QUADRA POLIESPORTIVA - FORNECIMENTO E INSTALAÇÃO. AF_03/2022</t>
  </si>
  <si>
    <t>PISO DE POLIURETANO PARA QUADRA POLIESPORTIVA - FORNECIMENTO E INSTALAÇÃO. AF_03/2022</t>
  </si>
  <si>
    <t>PISO MODULAR DE POLIPROPILENO PARA QUADRA POLIESPORTIVA - FORNECIMENTO E INSTALAÇÃO. AF_03/2022</t>
  </si>
  <si>
    <t>PISO MODULAR INTERNO DE POLIPROPILENO PARA QUADRA POLIESPORTIVA - FORNECIMENTO E INSTALAÇÃO. AF_03/2022</t>
  </si>
  <si>
    <t>REDE DE PROTEÇÃO HORIZONTAL PARA QUADRA POLIESPORTIVA - FORNECIMENTO E INSTALAÇÃO. AF_03/2022</t>
  </si>
  <si>
    <t>REDE DE PROTEÇÃO VERTICAL PARA QUADRA POLIESPORTIVA - FORNECIMENTO E INSTALAÇÃO. AF_03/2022</t>
  </si>
  <si>
    <t>ARMAÇÃO PARA EXECUÇÃO DE RADIER, PISO DE CONCRETO OU LAJE SOBRE SOLO, COM USO DE TELA Q-246. AF_09/2021</t>
  </si>
  <si>
    <t>ARMAÇÃO PARA EXECUÇÃO DE RADIER, PISO DE CONCRETO OU LAJE SOBRE SOLO, COM USO DE TELA Q-396. AF_09/2021</t>
  </si>
  <si>
    <t>EXECUÇÃO DE LAJE SOBRE SOLO, ESPESSURA DE 10 CM, FCK = 30 MPA, COM USO DE FORMAS METÁLICAS. AF_09/2021</t>
  </si>
  <si>
    <t>EXECUÇÃO DE LAJE SOBRE SOLO, ESPESSURA DE 15 CM, FCK = 30 MPA, COM USO DE FORMAS METÁLICAS. AF_09/2021</t>
  </si>
  <si>
    <t>EXECUÇÃO DE LAJE SOBRE SOLO, ESPESSURA DE 20 CM, FCK = 30 MPA, COM USO DE FORMAS METÁLICAS. AF_09/2021</t>
  </si>
  <si>
    <t>EXECUÇÃO DE LAJE SOBRE SOLO, ESPESSURA DE 25 CM, FCK = 30 MPA, COM USO DE FORMAS METÁLICAS. AF_09/2021</t>
  </si>
  <si>
    <t>EXECUÇÃO DE LAJE SOBRE SOLO, ESPESSURA DE 30 CM, FCK = 30 MPA, COM USO DE FORMAS METÁLICAS. AF_09/2021</t>
  </si>
  <si>
    <t>EXECUÇÃO DE PISO DE CONCRETO, COM ACABAMENTO SUPERFICIAL, ESPESSURA DE 15 CM, FCK = 30 MPA, COM USO DE FORMAS METÁLICAS. AF_09/2021</t>
  </si>
  <si>
    <t>EXECUÇÃO DE PISO DE CONCRETO, COM ACABAMENTO SUPERFICIAL, ESPESSURA DE 20 CM, FCK = 30 MPA, COM USO DE FORMAS EM MADEIRA SERRADA. AF_09/2021</t>
  </si>
  <si>
    <t>EXECUÇÃO DE PISO DE CONCRETO, COM ACABAMENTO SUPERFICIAL, ESPESSURA DE 20 CM, FCK = 30 MPA, COM USO DE FORMAS METÁLICAS. AF_09/2021</t>
  </si>
  <si>
    <t>EXECUÇÃO DE PISO DE CONCRETO, COM ACABAMENTO SUPERFICIAL, ESPESSURA DE 25 CM, FCK = 30 MPA, COM USO DE FORMAS EM MADEIRA SERRADA. AF_09/2021</t>
  </si>
  <si>
    <t>EXECUÇÃO DE PISO DE CONCRETO, COM ACABAMENTO SUPERFICIAL, ESPESSURA DE 25 CM, FCK = 30 MPA, COM USO DE FORMAS METÁLICAS. AF_09/2021</t>
  </si>
  <si>
    <t>EXECUÇÃO DE PISO DE CONCRETO, SEM ACABAMENTO SUPERFICIAL, ESPESSURA DE 15 CM, FCK = 30 MPA, COM USO DE FORMAS METÁLICAS. AF_09/2021</t>
  </si>
  <si>
    <t>EXECUÇÃO DE PISO DE CONCRETO, SEM ACABAMENTO SUPERFICIAL, ESPESSURA DE 20 CM, FCK = 30 MPA, COM USO DE FORMAS EM MADEIRA SERRADA. AF_09/2021</t>
  </si>
  <si>
    <t>EXECUÇÃO DE PISO DE CONCRETO, SEM ACABAMENTO SUPERFICIAL, ESPESSURA DE 20 CM, FCK = 30 MPA, COM USO DE FORMAS METÁLICAS. AF_09/2021</t>
  </si>
  <si>
    <t>EXECUÇÃO DE PISO DE CONCRETO, SEM ACABAMENTO SUPERFICIAL, ESPESSURA DE 25 CM, FCK = 30 MPA, COM USO DE FORMAS EM MADEIRA SERRADA. AF_09/2021</t>
  </si>
  <si>
    <t>EXECUÇÃO DE PISO DE CONCRETO, SEM ACABAMENTO SUPERFICIAL, ESPESSURA DE 25 CM, FCK = 30 MPA, COM USO DE FORMAS METÁLICAS. AF_09/2021</t>
  </si>
  <si>
    <t>EXECUÇÃO DE RADIER, ESPESSURA DE 10 CM, FCK = 30 MPA, COM USO DE FORMAS METÁLICAS. AF_09/2021</t>
  </si>
  <si>
    <t>EXECUÇÃO DE RADIER, ESPESSURA DE 15 CM, FCK = 30 MPA, COM USO DE FORMAS METÁLICAS. AF_09/2021</t>
  </si>
  <si>
    <t>EXECUÇÃO DE RADIER, ESPESSURA DE 20 CM, FCK = 30 MPA, COM USO DE FORMAS METÁLICAS. AF_09/2021</t>
  </si>
  <si>
    <t>EXECUÇÃO DE RADIER, ESPESSURA DE 25 CM, FCK = 30 MPA, COM USO DE FORMAS METÁLICAS. AF_09/2021</t>
  </si>
  <si>
    <t>EXECUÇÃO DE RADIER, ESPESSURA DE 30 CM, FCK = 30 MPA, COM USO DE FORMAS METÁLICAS. AF_09/2021</t>
  </si>
  <si>
    <t>MONTAGEM E DESMONTAGEM DE FORMA PARA RADIER, PISO DE CONCRETO OU LAJE SOBRE SOLO, COM SISTEMA DE FORMAS MANUSEÁVEIS METÁLICAS. AF_09/2021</t>
  </si>
  <si>
    <t>CHUMBAMENTO PONTUAL DE ABERTURA EM LAJE COM PASSAGEM DE 1 TUBO COM DIÂMETRO DE 50 MM. AF_09/2023</t>
  </si>
  <si>
    <t>CHUMBAMENTO PONTUAL DE ABERTURA EM LAJE COM PASSAGEM DE 5 TUBOS COM DIÂMETROS DE 50 MM. AF_09/2023</t>
  </si>
  <si>
    <t>FIXAÇÃO DE DUTOS FLEXÍVEIS CIRCULARES, DIÂMETRO 109 MM OU 4", COM ABRAÇADEIRA METÁLICA FLEXÍVEL FIXADA DIRETAMENTE NA LAJE, SOMENTE MÃO DE OBRA. AF_09/2023</t>
  </si>
  <si>
    <t>FIXAÇÃO DE DUTOS FLEXÍVEIS CIRCULARES, DIÂMETRO 109 MM OU 4", COM ABRAÇADEIRA METÁLICA FLEXÍVEL FIXADA DIRETAMENTE NA LAJE. AF_09/2023</t>
  </si>
  <si>
    <t>FIXAÇÃO DE TUBOS HORIZONTAIS DE PPR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</si>
  <si>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</si>
  <si>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</si>
  <si>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</si>
  <si>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EXECUÇÃO DE IMPRIMAÇÃO IMPERMEABILIZANTE COM ASFALTO DILUÍDO CM-30, PARA O FECHAMENTO DE VALAS. AF_05/2021</t>
  </si>
  <si>
    <t>EXECUÇÃO DE PINTURA DE LIGAÇÃO COM EMULSÃO ASFÁLTICA RR-2C, PARA O FECHAMENTO DE VALAS. AF_12/2020</t>
  </si>
  <si>
    <t>EXECUÇÃO DE TAPA BURACO COM APLICAÇÃO DE CONCRETO ASFÁLTICO (AQUISIÇÃO EM USINA) E PINTURA DE LIGAÇÃO. AF_12/2020</t>
  </si>
  <si>
    <t>EXECUÇÃO DE TAPA BURACO COM APLICAÇÃO DE CONCRETO ASFÁLTICO (USINAGEM PRÓPRIA) E PINTURA DE LIGAÇÃO. AF_12/2020</t>
  </si>
  <si>
    <t>EXECUÇÃO DE TAPA BURACO COM APLICAÇÃO DE PRÉ MISTURADO A FRIO (AQUISIÇÃO EM USINA) E PINTURA DE LIGAÇÃO. AF_12/2020</t>
  </si>
  <si>
    <t>EXECUÇÃO DE TAPA BURACO COM APLICAÇÃO DE PRÉ MISTURADO A FRIO (USINAGEM PRÓPRIA) E PINTURA DE LIGAÇÃO. AF_12/2020</t>
  </si>
  <si>
    <t>REASSENTAMENTO DE BLOCOS 16 FACES PARA PISO INTERTRAVADO, ESPESSURA DE 4 CM, EM CALÇADA, COM REAPROVEITAMENTO DOS BLOCOS 16 FACES - INCLUSO RETIRADA E COLOCAÇÃO DO MATERIAL. AF_12/2020</t>
  </si>
  <si>
    <t>REASSENTAMENTO DE BLOCOS RETANGULAR PARA PISO INTERTRAVADO, ESPESSURA DE 4 CM, EM CALÇADA, COM REAPROVEITAMENTO DOS BLOCOS RETANGULAR - INCLUSO RETIRADA E COLOCAÇÃO DO MATERIAL. AF_12/2020</t>
  </si>
  <si>
    <t>REASSENTAMENTO DE PARALELEPÍPEDOS, REJUNTAMENTO COM PEDRISCO E EMULSÃO ASFÁLTICA, COM REAPROVEITAMENTO DOS PARALELEPÍPEDOS - INCLUSO RETIRADA E COLOCAÇÃO DO MATERIAL. AF_12/2020</t>
  </si>
  <si>
    <t>REASSENTAMENTO DE PEDRAS POLIÉDRICAS, REJUNTAMENTO COM PEDRISCO E EMULSÃO ASFÁLTICA, COM REAPROVEITAMENTO DAS PEDRAS POLIÉDRICAS - INCLUSO RETIRADA E COLOCAÇÃO DO MATERIAL. AF_12/2020</t>
  </si>
  <si>
    <t>REASSENTAMENTO DE PEDRAS POLIÉDRICAS, REJUNTAMENTO COM PÓ DE PEDRA, COM REAPROVEITAMENTO DAS PEDRAS POLIÉDRICAS - INCLUSO RETIRADA E COLOCAÇÃO DO MATERIAL. AF_12/2020</t>
  </si>
  <si>
    <t>RECOMPOSIÇÃO DE PAVIMENTO EM PARALELEPÍPEDOS, REJUNTAMENTO COM PEDRISCO E EMULSÃO ASFÁLTICA, COM REAPROVEITAMENTO DOS PARALELEPÍPEDOS, PARA O FECHAMENTO DE VALAS - INCLUSO RETIRADA E COLOCAÇÃO DO MATERIAL. AF_12/2020</t>
  </si>
  <si>
    <t>RECOMPOSIÇÃO DE PAVIMENTO EM PEDRAS POLIÉDRICAS, REJUNTAMENTO COM PEDRISCO E EMULSÃO ASFÁLTICA COM REAPROVEITAMENTO DAS PEDRAS POLIÉDRICAS, PARA O FECHAMENTO DE VALAS - INCLUSO RETIRADA E COLOCAÇÃO DO MATERIAL. AF_12/2020</t>
  </si>
  <si>
    <t>RECOMPOSIÇÃO DE REVESTIMENTO EM CONCRETO ASFÁLTICO (USINAGEM PRÓPRIA), PARA O FECHAMENTO DE VALAS - INCLUSO DEMOLIÇÃO DO PAVIMENTO. AF_12/2020</t>
  </si>
  <si>
    <t>RECOMPOSIÇÃO DE REVESTIMENTO EM PRÉ MISTURADO A FRIO (AQUISIÇÃO EM USINA), PARA FECHAMENTO DE VALAS - INCLUSO DEMOLIÇÃO DO PAVIMENTO. AF_12/2020</t>
  </si>
  <si>
    <t>RECOMPOSIÇÃO DE REVESTIMENTO EM PRÉ MISTURADO A FRIO (USINAGEM PRÓPRIA), PARA FECHAMENTO DE VALAS - INCLUSO DEMOLIÇÃO DO PAVIMENTO. AF_12/2020</t>
  </si>
  <si>
    <t>ELETRODUTO FLEXÍVEL CORRUGADO, PEAD, DN 125 (5"), PARA REDE ENTERRADA DE DISTRIBUIÇÃO DE ENERGIA ELÉTRICA - FORNECIMENTO E INSTALAÇÃO. AF_12/2021</t>
  </si>
  <si>
    <t>ELETRODUTO FLEXÍVEL CORRUGADO, PEAD, DN 150 (6"), PARA REDE ENTERRADA DE DISTRIBUIÇÃO DE ENERGIA ELÉTRICA - FORNECIMENTO E INSTALAÇÃO. AF_12/2021</t>
  </si>
  <si>
    <t>ELETRODUTO FLEXÍVEL CORRUGADO, PEAD, DN 175 (7"), PARA REDE ENTERRADA DE DISTRIBUIÇÃO DE ENERGIA ELÉTRICA - FORNECIMENTO E INSTALAÇÃO. AF_12/2021</t>
  </si>
  <si>
    <t>ELETRODUTO FLEXÍVEL CORRUGADO, PEAD, DN 200 (8"), PARA REDE ENTERRADA DE DISTRIBUIÇÃO DE ENERGIA ELÉTRICA - FORNECIMENTO E INSTALAÇÃO. AF_12/2021</t>
  </si>
  <si>
    <t>FITA DE SINALIZAÇÃO SUBTERRÂNEA PARA REDE ENTERRADA DE DISTRIBUIÇÃO DE ENERGIA ELÉTRICA - FORNECIMENTO E INSTALAÇÃO. AF_12/2021</t>
  </si>
  <si>
    <t>EXECUÇÃO DE JUNTA SOLDADA POR ELETROFUSÃO, DE TUBO OU CONEXÃO EM PEAD LISO PARA REDE DE ÁGUA OU ESGOTO, DIÂMETRO DE 1000 MM (NÃO INCLUI O FORNECIMENTO DE TUBO E CONEXÃO). AF_12/2021</t>
  </si>
  <si>
    <t>EXECUÇÃO DE JUNTA SOLDADA POR ELETROFUSÃO, DE TUBO OU CONEXÃO EM PEAD LISO PARA REDE DE ÁGUA OU ESGOTO, DIÂMETRO DE 110 MM (NÃO INCLUI O FORNECIMENTO DE TUBO E CONEXÃO). AF_12/2021</t>
  </si>
  <si>
    <t>EXECUÇÃO DE JUNTA SOLDADA POR ELETROFUSÃO, DE TUBO OU CONEXÃO EM PEAD LISO PARA REDE DE ÁGUA OU ESGOTO, DIÂMETRO DE 1200 MM (NÃO INCLUI O FORNECIMENTO DE TUBO E CONEXÃO). AF_12/2021</t>
  </si>
  <si>
    <t>EXECUÇÃO DE JUNTA SOLDADA POR ELETROFUSÃO, DE TUBO OU CONEXÃO EM PEAD LISO PARA REDE DE ÁGUA OU ESGOTO, DIÂMETRO DE 1400 MM (NÃO INCLUI O FORNECIMENTO DE TUBO E CONEXÃO). AF_12/2021</t>
  </si>
  <si>
    <t>EXECUÇÃO DE JUNTA SOLDADA POR ELETROFUSÃO, DE TUBO OU CONEXÃO EM PEAD LISO PARA REDE DE ÁGUA OU ESGOTO, DIÂMETRO DE 160 MM (NÃO INCLUI O FORNECIMENTO DE TUBO E CONEXÃO). AF_12/2021</t>
  </si>
  <si>
    <t>EXECUÇÃO DE JUNTA SOLDADA POR ELETROFUSÃO, DE TUBO OU CONEXÃO EM PEAD LISO PARA REDE DE ÁGUA OU ESGOTO, DIÂMETRO DE 1600 MM (NÃO INCLUI O FORNECIMENTO DE TUBO E CONEXÃO). AF_12/2021</t>
  </si>
  <si>
    <t>EXECUÇÃO DE JUNTA SOLDADA POR ELETROFUSÃO, DE TUBO OU CONEXÃO EM PEAD LISO PARA REDE DE ÁGUA OU ESGOTO, DIÂMETRO DE 180 MM (NÃO INCLUI O FORNECIMENTO DE TUBO E CONEXÃO). AF_12/2021</t>
  </si>
  <si>
    <t>EXECUÇÃO DE JUNTA SOLDADA POR ELETROFUSÃO, DE TUBO OU CONEXÃO EM PEAD LISO PARA REDE DE ÁGUA OU ESGOTO, DIÂMETRO DE 20 MM (NÃO INCLUI O FORNECIMENTO DE TUBO E CONEXÃO). AF_12/2021</t>
  </si>
  <si>
    <t>EXECUÇÃO DE JUNTA SOLDADA POR ELETROFUSÃO, DE TUBO OU CONEXÃO EM PEAD LISO PARA REDE DE ÁGUA OU ESGOTO, DIÂMETRO DE 200 MM (NÃO INCLUI O FORNECIMENTO DE TUBO E CONEXÃO). AF_12/2021</t>
  </si>
  <si>
    <t>EXECUÇÃO DE JUNTA SOLDADA POR ELETROFUSÃO, DE TUBO OU CONEXÃO EM PEAD LISO PARA REDE DE ÁGUA OU ESGOTO, DIÂMETRO DE 225 MM (NÃO INCLUI O FORNECIMENTO DE TUBO E CONEXÃO). AF_12/2021</t>
  </si>
  <si>
    <t>EXECUÇÃO DE JUNTA SOLDADA POR ELETROFUSÃO, DE TUBO OU CONEXÃO EM PEAD LISO PARA REDE DE ÁGUA OU ESGOTO, DIÂMETRO DE 250 MM (NÃO INCLUI O FORNECIMENTO DE TUBO E CONEXÃO). AF_12/2021</t>
  </si>
  <si>
    <t>EXECUÇÃO DE JUNTA SOLDADA POR ELETROFUSÃO, DE TUBO OU CONEXÃO EM PEAD LISO PARA REDE DE ÁGUA OU ESGOTO, DIÂMETRO DE 280 MM (NÃO INCLUI O FORNECIMENTO DE TUBO E CONEXÃO). AF_12/2021</t>
  </si>
  <si>
    <t>EXECUÇÃO DE JUNTA SOLDADA POR ELETROFUSÃO, DE TUBO OU CONEXÃO EM PEAD LISO PARA REDE DE ÁGUA OU ESGOTO, DIÂMETRO DE 315 MM (NÃO INCLUI O FORNECIMENTO DE TUBO E CONEXÃO). AF_12/2021</t>
  </si>
  <si>
    <t>EXECUÇÃO DE JUNTA SOLDADA POR ELETROFUSÃO, DE TUBO OU CONEXÃO EM PEAD LISO PARA REDE DE ÁGUA OU ESGOTO, DIÂMETRO DE 32 MM (NÃO INCLUI O FORNECIMENTO DE TUBO E CONEXÃO). AF_12/2021</t>
  </si>
  <si>
    <t>EXECUÇÃO DE JUNTA SOLDADA POR ELETROFUSÃO, DE TUBO OU CONEXÃO EM PEAD LISO PARA REDE DE ÁGUA OU ESGOTO, DIÂMETRO DE 355 MM (NÃO INCLUI O FORNECIMENTO DE TUBO E CONEXÃO). AF_12/2021</t>
  </si>
  <si>
    <t>EXECUÇÃO DE JUNTA SOLDADA POR ELETROFUSÃO, DE TUBO OU CONEXÃO EM PEAD LISO PARA REDE DE ÁGUA OU ESGOTO, DIÂMETRO DE 400 MM (NÃO INCLUI O FORNECIMENTO DE TUBO E CONEXÃO). AF_12/2021</t>
  </si>
  <si>
    <t>EXECUÇÃO DE JUNTA SOLDADA POR ELETROFUSÃO, DE TUBO OU CONEXÃO EM PEAD LISO PARA REDE DE ÁGUA OU ESGOTO, DIÂMETRO DE 450 MM (NÃO INCLUI O FORNECIMENTO DE TUBO E CONEXÃO). AF_12/2021</t>
  </si>
  <si>
    <t>EXECUÇÃO DE JUNTA SOLDADA POR ELETROFUSÃO, DE TUBO OU CONEXÃO EM PEAD LISO PARA REDE DE ÁGUA OU ESGOTO, DIÂMETRO DE 500 MM (NÃO INCLUI O FORNECIMENTO DE TUBO E CONEXÃO). AF_12/2021</t>
  </si>
  <si>
    <t>EXECUÇÃO DE JUNTA SOLDADA POR ELETROFUSÃO, DE TUBO OU CONEXÃO EM PEAD LISO PARA REDE DE ÁGUA OU ESGOTO, DIÂMETRO DE 560 MM (NÃO INCLUI O FORNECIMENTO DE TUBO E CONEXÃO). AF_12/2021</t>
  </si>
  <si>
    <t>EXECUÇÃO DE JUNTA SOLDADA POR ELETROFUSÃO, DE TUBO OU CONEXÃO EM PEAD LISO PARA REDE DE ÁGUA OU ESGOTO, DIÂMETRO DE 63 MM (NÃO INCLUI O FORNECIMENTO DE TUBO E CONEXÃO). AF_12/2021</t>
  </si>
  <si>
    <t>EXECUÇÃO DE JUNTA SOLDADA POR ELETROFUSÃO, DE TUBO OU CONEXÃO EM PEAD LISO PARA REDE DE ÁGUA OU ESGOTO, DIÂMETRO DE 630 MM (NÃO INCLUI O FORNECIMENTO DE TUBO E CONEXÃO). AF_12/2021</t>
  </si>
  <si>
    <t>EXECUÇÃO DE JUNTA SOLDADA POR ELETROFUSÃO, DE TUBO OU CONEXÃO EM PEAD LISO PARA REDE DE ÁGUA OU ESGOTO, DIÂMETRO DE 710 MM (NÃO INCLUI O FORNECIMENTO DE TUBO E CONEXÃO). AF_12/2021</t>
  </si>
  <si>
    <t>EXECUÇÃO DE JUNTA SOLDADA POR ELETROFUSÃO, DE TUBO OU CONEXÃO EM PEAD LISO PARA REDE DE ÁGUA OU ESGOTO, DIÂMETRO DE 800 MM (NÃO INCLUI O FORNECIMENTO DE TUBO E CONEXÃO). AF_12/2021</t>
  </si>
  <si>
    <t>EXECUÇÃO DE JUNTA SOLDADA POR ELETROFUSÃO, DE TUBO OU CONEXÃO EM PEAD LISO PARA REDE DE ÁGUA OU ESGOTO, DIÂMETRO DE 90 MM (NÃO INCLUI O FORNECIMENTO DE TUBO E CONEXÃO). AF_12/2021</t>
  </si>
  <si>
    <t>EXECUÇÃO DE JUNTA SOLDADA POR ELETROFUSÃO, DE TUBO OU CONEXÃO EM PEAD LISO PARA REDE DE ÁGUA OU ESGOTO, DIÂMETRO DE 900 MM (NÃO INCLUI O FORNECIMENTO DE TUBO E CONEXÃO). AF_12/2021</t>
  </si>
  <si>
    <t>EXECUÇÃO DE JUNTA SOLDADA POR TERMOFUSÃO, DE TUBO OU CONEXÃO EM PEAD LISO PARA REDE DE ÁGUA OU ESGOTO, DIÂMETRO DE 1000 MM (NÃO INCLUI O FORNECIMENTO DE TUBO E CONEXÃO). AF_12/2021</t>
  </si>
  <si>
    <t>EXECUÇÃO DE JUNTA SOLDADA POR TERMOFUSÃO, DE TUBO OU CONEXÃO EM PEAD LISO PARA REDE DE ÁGUA OU ESGOTO, DIÂMETRO DE 1200 MM (NÃO INCLUI O FORNECIMENTO DE TUBO E CONEXÃO). AF_12/2021</t>
  </si>
  <si>
    <t>EXECUÇÃO DE JUNTA SOLDADA POR TERMOFUSÃO, DE TUBO OU CONEXÃO EM PEAD LISO PARA REDE DE ÁGUA OU ESGOTO, DIÂMETRO DE 160 MM (NÃO INCLUI O FORNECIMENTO DE TUBO E CONEXÃO). AF_12/2021</t>
  </si>
  <si>
    <t>EXECUÇÃO DE JUNTA SOLDADA POR TERMOFUSÃO, DE TUBO OU CONEXÃO EM PEAD LISO PARA REDE DE ÁGUA OU ESGOTO, DIÂMETRO DE 180 MM (NÃO INCLUI O FORNECIMENTO DE TUBO E CONEXÃO). AF_12/2021</t>
  </si>
  <si>
    <t>EXECUÇÃO DE JUNTA SOLDADA POR TERMOFUSÃO, DE TUBO OU CONEXÃO EM PEAD LISO PARA REDE DE ÁGUA OU ESGOTO, DIÂMETRO DE 200 MM (NÃO INCLUI O FORNECIMENTO DE TUBO E CONEXÃO). AF_12/2021</t>
  </si>
  <si>
    <t>EXECUÇÃO DE JUNTA SOLDADA POR TERMOFUSÃO, DE TUBO OU CONEXÃO EM PEAD LISO PARA REDE DE ÁGUA OU ESGOTO, DIÂMETRO DE 225 MM (NÃO INCLUI O FORNECIMENTO DE TUBO E CONEXÃO). AF_12/2021</t>
  </si>
  <si>
    <t>EXECUÇÃO DE JUNTA SOLDADA POR TERMOFUSÃO, DE TUBO OU CONEXÃO EM PEAD LISO PARA REDE DE ÁGUA OU ESGOTO, DIÂMETRO DE 250 MM (NÃO INCLUI O FORNECIMENTO DE TUBO E CONEXÃO). AF_12/2021</t>
  </si>
  <si>
    <t>EXECUÇÃO DE JUNTA SOLDADA POR TERMOFUSÃO, DE TUBO OU CONEXÃO EM PEAD LISO PARA REDE DE ÁGUA OU ESGOTO, DIÂMETRO DE 280 MM (NÃO INCLUI O FORNECIMENTO DE TUBO E CONEXÃO). AF_12/2021</t>
  </si>
  <si>
    <t>EXECUÇÃO DE JUNTA SOLDADA POR TERMOFUSÃO, DE TUBO OU CONEXÃO EM PEAD LISO PARA REDE DE ÁGUA OU ESGOTO, DIÂMETRO DE 315 MM (NÃO INCLUI O FORNECIMENTO DE TUBO E CONEXÃO). AF_12/2021</t>
  </si>
  <si>
    <t>EXECUÇÃO DE JUNTA SOLDADA POR TERMOFUSÃO, DE TUBO OU CONEXÃO EM PEAD LISO PARA REDE DE ÁGUA OU ESGOTO, DIÂMETRO DE 355 MM (NÃO INCLUI O FORNECIMENTO DE TUBO E CONEXÃO). AF_12/2021</t>
  </si>
  <si>
    <t>EXECUÇÃO DE JUNTA SOLDADA POR TERMOFUSÃO, DE TUBO OU CONEXÃO EM PEAD LISO PARA REDE DE ÁGUA OU ESGOTO, DIÂMETRO DE 400 MM (NÃO INCLUI O FORNECIMENTO DE TUBO E CONEXÃO). AF_12/2021</t>
  </si>
  <si>
    <t>EXECUÇÃO DE JUNTA SOLDADA POR TERMOFUSÃO, DE TUBO OU CONEXÃO EM PEAD LISO PARA REDE DE ÁGUA OU ESGOTO, DIÂMETRO DE 450 MM (NÃO INCLUI O FORNECIMENTO DE TUBO E CONEXÃO). AF_12/2021</t>
  </si>
  <si>
    <t>EXECUÇÃO DE JUNTA SOLDADA POR TERMOFUSÃO, DE TUBO OU CONEXÃO EM PEAD LISO PARA REDE DE ÁGUA OU ESGOTO, DIÂMETRO DE 500 MM (NÃO INCLUI O FORNECIMENTO DE TUBO E CONEXÃO). AF_12/2021</t>
  </si>
  <si>
    <t>EXECUÇÃO DE JUNTA SOLDADA POR TERMOFUSÃO, DE TUBO OU CONEXÃO EM PEAD LISO PARA REDE DE ÁGUA OU ESGOTO, DIÂMETRO DE 560 MM (NÃO INCLUI O FORNECIMENTO DE TUBO E CONEXÃO). AF_12/2021</t>
  </si>
  <si>
    <t>EXECUÇÃO DE JUNTA SOLDADA POR TERMOFUSÃO, DE TUBO OU CONEXÃO EM PEAD LISO PARA REDE DE ÁGUA OU ESGOTO, DIÂMETRO DE 630 MM (NÃO INCLUI O FORNECIMENTO DE TUBO E CONEXÃO). AF_12/2021</t>
  </si>
  <si>
    <t>EXECUÇÃO DE JUNTA SOLDADA POR TERMOFUSÃO, DE TUBO OU CONEXÃO EM PEAD LISO PARA REDE DE ÁGUA OU ESGOTO, DIÂMETRO DE 710 MM (NÃO INCLUI O FORNECIMENTO DE TUBO E CONEXÃO). AF_12/2021</t>
  </si>
  <si>
    <t>EXECUÇÃO DE JUNTA SOLDADA POR TERMOFUSÃO, DE TUBO OU CONEXÃO EM PEAD LISO PARA REDE DE ÁGUA OU ESGOTO, DIÂMETRO DE 800 MM (NÃO INCLUI O FORNECIMENTO DE TUBO E CONEXÃO). AF_12/2021</t>
  </si>
  <si>
    <t>EXECUÇÃO DE JUNTA SOLDADA POR TERMOFUSÃO, DE TUBO OU CONEXÃO EM PEAD LISO PARA REDE DE ÁGUA OU ESGOTO, DIÂMETRO DE 900 MM (NÃO INCLUI O FORNECIMENTO DE TUBO E CONEXÃO).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</si>
  <si>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</si>
  <si>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</si>
  <si>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</si>
  <si>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TUBO PEAD LISO PARA REDE DE ÁGUA OU ESGOTO, DIÂMETRO DE 180 MM, JUNTA SOLDADA (NÃO INCLUI A EXECUÇÃO DE SOLDA) - FORNECIMENTO E ASSENTAMENTO. AF_12/2021</t>
  </si>
  <si>
    <t>TUBO PEAD LISO PARA REDE DE ÁGUA OU ESGOTO, DIÂMETRO DE 225 MM, JUNTA SOLDADA (NÃO INCLUI A EXECUÇÃO DE SOLDA) - FORNECIMENTO E ASSENTAMENTO. AF_12/2021</t>
  </si>
  <si>
    <t>TUBO PEAD LISO PARA REDE DE ÁGUA OU ESGOTO, DIÂMETRO DE 250 MM, JUNTA SOLDADA (NÃO INCLUI A EXECUÇÃO DE SOLDA) - FORNECIMENTO E ASSENTAMENTO. AF_12/2021</t>
  </si>
  <si>
    <t>TUBO PEAD LISO PARA REDE DE ÁGUA OU ESGOTO, DIÂMETRO DE 280 MM, JUNTA SOLDADA (NÃO INCLUI A EXECUÇÃO DE SOLDA) - FORNECIMENTO E ASSENTAMENTO. AF_12/2021</t>
  </si>
  <si>
    <t>TUBO PEAD LISO PARA REDE DE ÁGUA OU ESGOTO, DIÂMETRO DE 355 MM, JUNTA SOLDADA (NÃO INCLUI A EXECUÇÃO DE SOLDA) - FORNECIMENTO E ASSENTAMENTO. AF_12/2021</t>
  </si>
  <si>
    <t>TUBO PEAD LISO PARA REDE DE ÁGUA OU ESGOTO, DIÂMETRO DE 450 MM, JUNTA SOLDADA (NÃO INCLUI A EXECUÇÃO DE SOLDA) - FORNECIMENTO E ASSENTAMENTO. AF_12/2021</t>
  </si>
  <si>
    <t>TUBO PEAD LISO PARA REDE DE ÁGUA OU ESGOTO, DIÂMETRO DE 560 MM, JUNTA SOLDADA (NÃO INCLUI A EXECUÇÃO DE SOLDA) - FORNECIMENTO E ASSENTAMENTO. AF_12/2021</t>
  </si>
  <si>
    <t>TUBO PEAD LISO PARA REDE DE ÁGUA OU ESGOTO, DIÂMETRO DE 63 MM, JUNTA SOLDADA (NÃO INCLUI A EXECUÇÃO DE SOLDA) - FORNECIMENTO E ASSENTAMENTO. AF_12/2021</t>
  </si>
  <si>
    <t>TUBO PEAD LISO PARA REDE DE ÁGUA OU ESGOTO, DIÂMETRO DE 710 MM, JUNTA SOLDADA (NÃO INCLUI A EXECUÇÃO DE SOLDA) - FORNECIMENTO E ASSENTAMENTO. AF_12/2021</t>
  </si>
  <si>
    <t>TUBO PEAD LISO PARA REDE DE ÁGUA OU ESGOTO, DIÂMETRO DE 90 MM, JUNTA SOLDADA (NÃO INCLUI A EXECUÇÃO DE SOLDA) - FORNECIMENTO E ASSENTAMENTO. AF_12/2021</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</si>
  <si>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</si>
  <si>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ALINHADAS A PRUMO. AF_02/2023</t>
  </si>
  <si>
    <t>REVESTIMENTO CERÂMICO PARA PAREDES EXTERNAS, COM PLACAS TIPO GRÊS OU SEMIGRÊS, FORMATO MENOR OU IGUAL A 200 CM2, DISPOSTAS EM AMARRAÇÃO, APLICADO EM SUPERFÍCIES INTERNAS DE SACADA. AF_02/2023</t>
  </si>
  <si>
    <t>REVESTIMENTO CERÂMICO PARA PAREDES EXTERNAS, COM PLACAS TIPO GRÊS OU SEMIGRÊS, FORMATO MENOR OU IGUAL A 200 CM2, DISPOSTAS EM AMARRAÇÃO. AF_02/2023</t>
  </si>
  <si>
    <t>REVESTIMENTO CERÂMICO PARA PAREDES INTERNAS COM PLACAS TIPO ESMALTADA DE DIMENSÕES 20X20 CM APLICADAS NA ALTURA INTEIRA DAS PAREDES. AF_02/2023_PE</t>
  </si>
  <si>
    <t>FORNECIMENTO E INSTALAÇÃO DE BALIZADOR SOBRE ASFALTO. AF_03/2022</t>
  </si>
  <si>
    <t>FORNECIMENTO E INSTALAÇÃO DE BARREIRA DE CONCRETO PERFIL NEW JERSEY DUPLA - 1070 MM. AF_03/2022</t>
  </si>
  <si>
    <t>FORNECIMENTO E INSTALAÇÃO DE BARREIRA DE CONCRETO PERFIL NEW JERSEY DUPLA - 810 MM. AF_03/2022</t>
  </si>
  <si>
    <t>FORNECIMENTO E INSTALAÇÃO DE BARREIRA DE CONCRETO PERFIL NEW JERSEY SIMPLES - 1070 MM. AF_03/2022</t>
  </si>
  <si>
    <t>FORNECIMENTO E INSTALAÇÃO DE BARREIRA DE CONCRETO PERFIL NEW JERSEY SIMPLES - 810 MM. AF_03/2022</t>
  </si>
  <si>
    <t>FORNECIMENTO E INSTALAÇÃO DE BARREIRA DE CONCRETO PERFIL TIPO F DUPLA - 1070 MM. AF_03/2022</t>
  </si>
  <si>
    <t>FORNECIMENTO E INSTALAÇÃO DE BARREIRA DE CONCRETO PERFIL TIPO F DUPLA - 810 MM. AF_03/2022</t>
  </si>
  <si>
    <t>FORNECIMENTO E INSTALAÇÃO DE BARREIRA DE CONCRETO PERFIL TIPO F SIMPLES - 1070 MM. AF_03/2022</t>
  </si>
  <si>
    <t>FORNECIMENTO E INSTALAÇÃO DE BARREIRA DE CONCRETO PERFIL TIPO F SIMPLES - 810 MM. AF_03/2022</t>
  </si>
  <si>
    <t>FORNECIMENTO E INSTALAÇÃO DE BATE RODAS SOBRE ASFALTO. AF_03/2022</t>
  </si>
  <si>
    <t>FORNECIMENTO E INSTALAÇÃO DE CALOTA SOBRE ASFALTO. AF_03/2022</t>
  </si>
  <si>
    <t>FORNECIMENTO E INSTALAÇÃO DE DEFENSA METÁLICA MALEÁVEL DUPLA, SOBRE SOLO. AF_03/2022</t>
  </si>
  <si>
    <t>FORNECIMENTO E INSTALAÇÃO DE DEFENSA METÁLICA MALEÁVEL SIMPLES, SOBRE SOLO. AF_03/2022</t>
  </si>
  <si>
    <t>FORNECIMENTO E INSTALAÇÃO DE DEFENSA METÁLICA SEMI MALEÁVEL DUPLA, SOBRE SOLO. AF_03/2022</t>
  </si>
  <si>
    <t>FORNECIMENTO E INSTALAÇÃO DE DEFENSA METÁLICA SEMI MALEÁVEL SIMPLES (ANCORAGEM), SOBRE SOLO. AF_03/2022</t>
  </si>
  <si>
    <t>FORNECIMENTO E INSTALAÇÃO DE DEFENSA METÁLICA SEMI MALEÁVEL SIMPLES, SOBRE SOLO. AF_03/2022</t>
  </si>
  <si>
    <t>FORNECIMENTO E INSTALAÇÃO DE DEFENSA METÁLICA SEMI-MALEAVEL DUPLA (ANCORAGEM), SOBRE SOLO. AF_03/2022</t>
  </si>
  <si>
    <t>FORNECIMENTO E INSTALAÇÃO DE DEFENSA METÁLICA TRIPLA ONDA DUPLA, SOBRE SOLO. AF_03/2022</t>
  </si>
  <si>
    <t>FORNECIMENTO E INSTALAÇÃO DE DEFENSA METÁLICA TRIPLA ONDA SIMPLES, SOBRE SOLO. AF_03/2022</t>
  </si>
  <si>
    <t>FORNECIMENTO E INSTALAÇÃO DE LOMBADA SOBRE ASFALTO. AF_03/2022</t>
  </si>
  <si>
    <t>FORNECIMENTO E INSTALAÇÃO DE PRISMA SOBRE ASFALTO. AF_03/2022</t>
  </si>
  <si>
    <t>FORNECIMENTO E INSTALAÇÃO DE SEGREGADOR SOBRE ASFALTO. AF_03/2022</t>
  </si>
  <si>
    <t>FORNECIMENTO E INSTALAÇÃO DE TACHA SOBRE ASFALTO. AF_03/2022</t>
  </si>
  <si>
    <t>FORNECIMENTO E INSTALAÇÃO DE TACHÃO SOBRE ASFALTO. AF_03/2022</t>
  </si>
  <si>
    <t>FORNECIMENTO E INSTALAÇÃO DE TERMINAL DE ANCORAGEM DE DEFENSA METÁLICA, EM BARREIRA DE CONCRETO. AF_03/2022</t>
  </si>
  <si>
    <t>FORNECIMENTO E INSTALAÇÃO DE PLACA DE SINALIZAÇÃO EM CHAPA DE ALUMÍNIO EM SUPORTE DE CONCRETO. AF_03/2022</t>
  </si>
  <si>
    <t>FORNECIMENTO E INSTALAÇÃO DE PLACA DE SINALIZAÇÃO EM CHAPA DE ALUMÍNIO EM SUPORTE DE MADEIRA. AF_03/2022</t>
  </si>
  <si>
    <t>FORNECIMENTO E INSTALAÇÃO DE PLACA DE SINALIZAÇÃO EM CHAPA DE ALUMÍNIO EM SUPORTE METÁLICO. AF_03/2022</t>
  </si>
  <si>
    <t>FORNECIMENTO E INSTALAÇÃO DE PLACA DE SINALIZAÇÃO EM CHAPA DE AÇO EM SUPORTE DE CONCRETO. AF_03/2022</t>
  </si>
  <si>
    <t>FORNECIMENTO E INSTALAÇÃO DE PLACA DE SINALIZAÇÃO EM CHAPA DE AÇO EM SUPORTE DE MADEIRA. AF_03/2022</t>
  </si>
  <si>
    <t>FORNECIMENTO E INSTALAÇÃO DE PLACA DE SINALIZAÇÃO EM CHAPA DE AÇO EM SUPORTE METÁLICO. AF_03/2022</t>
  </si>
  <si>
    <t>FORNECIMENTO E INSTALAÇÃO DE PLACA DE SINALIZAÇÃO EM PÓRTICO E SEMI-PÓRTICO. AF_03/2022</t>
  </si>
  <si>
    <t>FORNECIMENTO E INSTALAÇÃO DE PÓRTICO METÁLICO COM VÃO DE 10,3 M. AF_03/2022</t>
  </si>
  <si>
    <t>FORNECIMENTO E INSTALAÇÃO DE PÓRTICO METÁLICO COM VÃO DE 11,4 M. AF_03/2022</t>
  </si>
  <si>
    <t>FORNECIMENTO E INSTALAÇÃO DE PÓRTICO METÁLICO COM VÃO DE 12,5 M. AF_03/2022</t>
  </si>
  <si>
    <t>FORNECIMENTO E INSTALAÇÃO DE PÓRTICO METÁLICO COM VÃO DE 13,6 M. AF_03/2022</t>
  </si>
  <si>
    <t>FORNECIMENTO E INSTALAÇÃO DE PÓRTICO METÁLICO COM VÃO DE 14,8 M. AF_03/2022</t>
  </si>
  <si>
    <t>FORNECIMENTO E INSTALAÇÃO DE PÓRTICO METÁLICO COM VÃO DE 15,9 M. AF_03/2022</t>
  </si>
  <si>
    <t>FORNECIMENTO E INSTALAÇÃO DE PÓRTICO METÁLICO COM VÃO DE 17 M. AF_03/2022</t>
  </si>
  <si>
    <t>FORNECIMENTO E INSTALAÇÃO DE PÓRTICO METÁLICO COM VÃO DE 18,1 M. AF_03/2022</t>
  </si>
  <si>
    <t>FORNECIMENTO E INSTALAÇÃO DE PÓRTICO METÁLICO COM VÃO DE 19,2 M. AF_03/2022</t>
  </si>
  <si>
    <t>FORNECIMENTO E INSTALAÇÃO DE PÓRTICO METÁLICO COM VÃO DE 20,3 M. AF_03/2022</t>
  </si>
  <si>
    <t>FORNECIMENTO E INSTALAÇÃO DE PÓRTICO METÁLICO COM VÃO DE 21,5 M. AF_03/2022</t>
  </si>
  <si>
    <t>FORNECIMENTO E INSTALAÇÃO DE PÓRTICO METÁLICO COM VÃO DE 22,6 M. AF_03/2022</t>
  </si>
  <si>
    <t>FORNECIMENTO E INSTALAÇÃO DE PÓRTICO METÁLICO COM VÃO DE 23,7 M. AF_03/2022</t>
  </si>
  <si>
    <t>FORNECIMENTO E INSTALAÇÃO DE PÓRTICO METÁLICO COM VÃO DE 24,8 M. AF_03/2022</t>
  </si>
  <si>
    <t>FORNECIMENTO E INSTALAÇÃO DE PÓRTICO METÁLICO COM VÃO DE 26 M. AF_03/2022</t>
  </si>
  <si>
    <t>FORNECIMENTO E INSTALAÇÃO DE PÓRTICO METÁLICO COM VÃO DE 27,1 M. AF_03/2022</t>
  </si>
  <si>
    <t>FORNECIMENTO E INSTALAÇÃO DE PÓRTICO METÁLICO COM VÃO DE 9,2 M. AF_03/2022</t>
  </si>
  <si>
    <t>FORNECIMENTO E INSTALAÇÃO DE SEMI PÓRTICO DUPLO METÁLICO COM VÃO DE 2,7 M. AF_03/2022</t>
  </si>
  <si>
    <t>FORNECIMENTO E INSTALAÇÃO DE SEMI PÓRTICO DUPLO METÁLICO COM VÃO DE 3,8 M. AF_03/2022</t>
  </si>
  <si>
    <t>FORNECIMENTO E INSTALAÇÃO DE SEMI PÓRTICO DUPLO METÁLICO COM VÃO DE 4,9 M. AF_03/2022</t>
  </si>
  <si>
    <t>FORNECIMENTO E INSTALAÇÃO DE SEMI PÓRTICO DUPLO METÁLICO COM VÃO DE 6 M. AF_03/2022</t>
  </si>
  <si>
    <t>FORNECIMENTO E INSTALAÇÃO DE SEMI PÓRTICO DUPLO METÁLICO COM VÃO DE 7,2 M. AF_03/2022</t>
  </si>
  <si>
    <t>FORNECIMENTO E INSTALAÇÃO DE SEMI PÓRTICO DUPLO METÁLICO COM VÃO DE 8,3 M. AF_03/2022</t>
  </si>
  <si>
    <t>FORNECIMENTO E INSTALAÇÃO DE SEMI PÓRTICO METÁLICO COM VÃO DE 2,7 M. AF_03/2022</t>
  </si>
  <si>
    <t>FORNECIMENTO E INSTALAÇÃO DE SEMI PÓRTICO METÁLICO COM VÃO DE 3,8 M. AF_03/2022</t>
  </si>
  <si>
    <t>FORNECIMENTO E INSTALAÇÃO DE SEMI PÓRTICO METÁLICO COM VÃO DE 4,9 M. AF_03/2022</t>
  </si>
  <si>
    <t>FORNECIMENTO E INSTALAÇÃO DE SEMI PÓRTICO METÁLICO COM VÃO DE 6 M. AF_03/2022</t>
  </si>
  <si>
    <t>FORNECIMENTO E INSTALAÇÃO DE SEMI PÓRTICO METÁLICO COM VÃO DE 7,2 M. AF_03/2022</t>
  </si>
  <si>
    <t>FORNECIMENTO E INSTALAÇÃO DE SEMI PÓRTICO METÁLICO COM VÃO DE 8,3 M. AF_03/2022</t>
  </si>
  <si>
    <t>FORNECIMENTO E INSTALAÇÃO DE SUPORTE DE MADEIRA PARA PLACAS DE SINALIZAÇÃO, EM SOLO, COM H= DE 2,5 M E SEÇÃO DE 7,5 X 7,5 CM. AF_03/2022</t>
  </si>
  <si>
    <t>FORNECIMENTO E INSTALAÇÃO DE SUPORTE METÁLICO GALVANIZADO PARA PLACAS DE SINALIZAÇÃO EM SOLO, COM H= DE 2,5 M E DIÂMETRO DE 2''. AF_03/2022</t>
  </si>
  <si>
    <t>FORNECIMENTO E INSTALAÇÃO DE SUPORTE METÁLICO GALVANIZADO PARA PLACAS DE SINALIZAÇÃO, EM BASE DE CONCRETO, COM H= DE 2,0 M E DIÂMETRO DE 2''. AF_03/2022</t>
  </si>
  <si>
    <t>FORNECIMENTO E INSTALAÇÃO DE SUPORTE METÁLICO GALVANIZADO PARA PLACAS DE SINALIZAÇÃO, EM BASE DE CONCRETO, COM H= DE 2,5 M E DIÂMETRO DE 2''. AF_03/2022</t>
  </si>
  <si>
    <t>FORNECIMENTO E INSTALAÇÃO DE SUPORTE METÁLICO GALVANIZADO PARA PLACAS DE SINALIZAÇÃO, EM SOLO, COM H= DE 2,0 M E DIÂMETRO DE 2''. AF_03/2022</t>
  </si>
  <si>
    <t>BASE METÁLICA PARA MASTRO 1 ½" PARA SPDA - FORNECIMENTO E INSTALAÇÃO. AF_08/2023</t>
  </si>
  <si>
    <t>CONECTOR SPLIT-BOLT, PARA SPDA, PARA CABOS DE 16 A 70 MM2 - FORNECIMENTO E INSTALAÇÃO. AF_08/2023</t>
  </si>
  <si>
    <t>CONJUNTO DE ESTAIAMENTO PARA MASTRO DE SPDA (COMPRIMENTO DOS ESTAIS = 12 M) - FORNECIMENTO E INSTALAÇÃO. AF_08/2023</t>
  </si>
  <si>
    <t>CONJUNTO DE ESTAIAMENTO PARA MASTRO DE SPDA (COMPRIMENTO DOS ESTAIS = 2 M) - FORNECIMENTO E INSTALAÇÃO. AF_08/2023</t>
  </si>
  <si>
    <t>CONJUNTO DE ESTAIAMENTO PARA MASTRO DE SPDA (COMPRIMENTO DOS ESTAIS = 4 M) - FORNECIMENTO E INSTALAÇÃO. AF_08/2023</t>
  </si>
  <si>
    <t>CONJUNTO DE ESTAIAMENTO PARA MASTRO DE SPDA (COMPRIMENTO DOS ESTAIS = 8 M) - FORNECIMENTO E INSTALAÇÃO. AF_08/2023</t>
  </si>
  <si>
    <t>CONJUNTO PARA-RAIOS TIPO FRANKLIN PARA SPDA (INCLUSO BASE METÁLICA, MASTRO COM 6 M, CAPTOR FRANKLIN E CONJUNTO DE ESTAIAMENTO COM 3 ESTAIS FLEXÍVEIS DE 4 M) - FORNECIMENTO E INSTALAÇÃO. AF_08/2023</t>
  </si>
  <si>
    <t>CORDOALHA DE COBRE NU 35 MM², NÃO ENTERRADA, COM PRESILHA - FORNECIMENTO E INSTALAÇÃO. AF_08/2023</t>
  </si>
  <si>
    <t>CORDOALHA DE COBRE NU 50 MM², NÃO ENTERRADA, COM PRESILHA - FORNECIMENTO E INSTALAÇÃO. AF_08/2023</t>
  </si>
  <si>
    <t>CORDOALHA DE COBRE NU 70 MM², NÃO ENTERRADA, COM PRESILHA - FORNECIMENTO E INSTALAÇÃO. AF_08/2023</t>
  </si>
  <si>
    <t>FITA DE ALUMÍNIO 70 MM² PARA SPDA - FORNECIMENTO E INSTALAÇÃO. AF_08/2023</t>
  </si>
  <si>
    <t>PRESILHA PARA FIXAÇÃO DE CORDOALHA NÃO ENTERRADA PARA SPDA - FORNECIMENTO E INSTALAÇÃO. AF_08/2023</t>
  </si>
  <si>
    <t>SOLDA EXOTÉRMICA PARA SPDA - FORNECIMENTO E INSTALAÇÃO. AF_08/2023</t>
  </si>
  <si>
    <t>SUPORTE ISOLADOR 2 DESCIDAS PARA FIXAÇÃO DA CORDOALHA DE COBRE EM MASTRO 1 1/2" DE SPDA - FORNECIMENTO E INSTALAÇÃO. AF_08/2023</t>
  </si>
  <si>
    <t>INSTALAÇÃO E FORNECIMENTO DE PAINEL FIXO NA PAREDE COM TOMADAS E SAÍDAS PARA GASES MEDICINAIS. AF_11/2023</t>
  </si>
  <si>
    <t>INSTALAÇÃO E FORNECIMENTO DE PAINEL SUSPENSO COM TOMADAS E SAÍDAS PARA GASES MEDICINAIS. AF_11/2023</t>
  </si>
  <si>
    <t>INSTALAÇÃO E FORNECIMENTO DE POSTO PAREDE, INTERNO OU EXTERNO, PARA REDE DE GASES HOSPITALARES, COM VÁLVULA DE IMPACTO P/ESTANQUEIDADE, PRESSÃO MÁX. TRAB. 8,0 KGF/CM2, CONEXÕES, COM CANOPLA PLÁSTICA COM INDICAÇÃO DO TIPO DE GÁS, COMPLETO. AF_11/2023</t>
  </si>
  <si>
    <t>INSTALAÇÃO E FORNECIMENTO DE RÉGUA DE INALOTERAPIA DE PAREDE PARA REDE DE GÁS COMPRIMIDO, COM 3 PONTOS DE CONSUMO DE GASES IDENTIFICADOS, EM PERFIL DE ALUMÍNIO, APROX. 40 CM, INCLUI VÁLVULA DE IMPACTO E CONEXÕES EM LATÃO, COMPLETO. AF_11/2023</t>
  </si>
  <si>
    <t>INSTALAÇÃO E FORNECIMENTO DE RÉGUA DE INALOTERAPIA DE PAREDE PARA REDE DE GÁS OXIGÊNIO, COM 3 PONTOS DE CONSUMO DE GASES IDENTIFICADOS, EM PERFIL DE ALUMÍNIO ANODIZ., APROX. 40 CM, INCLUI VÁLVULA DE IMPACTO E CONEXÕES EM LATÃO, COMPLETO. AF_11/2023</t>
  </si>
  <si>
    <t>CAIXA DE EMBUTIR EM AÇO GALVANIZADO PARA ABRIGO DE HIDRÔMETRO - FORNECIMENTO E INSTALAÇÃO (EXCLUSIVE HIDRÔMETRO). AF_03/2024</t>
  </si>
  <si>
    <t>CAIXA DE EMBUTIR EM POLICARBONATO PARA ABRIGO DE HIDRÔMETRO - FORNECIMENTO E INSTALAÇÃO (EXCLUSIVE HIDRÔMETRO). AF_03/2024</t>
  </si>
  <si>
    <t>CAIXA DE EMBUTIR EM POLIPROPILENO PARA ABRIGO DE HIDRÔMETRO - FORNECIMENTO E INSTALAÇÃO (EXCLUSIVE HIDRÔMETRO). AF_03/2024</t>
  </si>
  <si>
    <t>CAIXA DE SOBREPOR EM AÇO GALVANIZADO PARA ABRIGO DE HIDRÔMETRO - FORNECIMENTO E INSTALAÇÃO (EXCLUSIVE HIDRÔMETRO). AF_03/2024</t>
  </si>
  <si>
    <t>CAIXA EM CONCRETO PRÉ-MOLDADO PARA ABRIGO DE HIDRÔMETRO COM DN 25 MM - FORNECIMENTO E INSTALAÇÃO (EXCLUSIVE HIDRÔMETRO). AF_03/2024</t>
  </si>
  <si>
    <t>HIDRÔMETRO DN 2", 30 M³/H - FORNECIMENTO E INSTALAÇÃO. AF_03/2024</t>
  </si>
  <si>
    <t>CUMEEIRA NORMAL PARA TELHA TRAPEZOIDAL DE AÇO, E = 0,5 MM, INCLUSO ACESSÓRIOS DE FIXAÇÃO E IÇAMENTO. AF_07/2019</t>
  </si>
  <si>
    <t>ISOLAMENTO TERMOACÚSTICO COM LÃ MINERAL NA SUBCOBERTURA, INCLUSO TRANSPORTE VERTICAL. AF_07/2019</t>
  </si>
  <si>
    <t>RETIRADA E RECOLOCAÇÃO DE TELHA CERÂMICA CAPA-CANAL, COM ATÉ DUAS ÁGUAS, INCLUSO IÇAMENTO. AF_07/2019</t>
  </si>
  <si>
    <t>RETIRADA E RECOLOCAÇÃO DE TELHA CERÂMICA CAPA-CANAL, COM MAIS DE DUAS ÁGUAS, INCLUSO IÇAMENTO. AF_07/2019</t>
  </si>
  <si>
    <t>RETIRADA E RECOLOCAÇÃO DE TELHA CERÂMICA DE ENCAIXE, COM ATÉ DUAS ÁGUAS, INCLUSO IÇAMENTO. AF_07/2019</t>
  </si>
  <si>
    <t>RETIRADA E RECOLOCAÇÃO DE TELHA CERÂMICA DE ENCAIXE, COM MAIS DE DUAS ÁGUAS, INCLUSO IÇAMENTO. AF_07/2019</t>
  </si>
  <si>
    <t>CARGA E DESCARGA COM CARRINHO PLATAFORMA, DE BANCADA DE MÁRMORE OU GRANITO PARA COZINHA/LAVATÓRIO OU MÁRMORE SINTÉTICO COM CUBA INTEGRADA, EM BALSA DE 1000 TONELADAS. AF_05/2024</t>
  </si>
  <si>
    <t>CARGA E DESCARGA COM CARRINHO PLATAFORMA, DE BANCADA DE MÁRMORE OU GRANITO PARA COZINHA/LAVATÓRIO OU MÁRMORE SINTÉTICO COM CUBA INTEGRADA, EM BALSA DE 1500 TONELADAS. AF_05/2024</t>
  </si>
  <si>
    <t>CARGA E DESCARGA COM CARRINHO PLATAFORMA, DE BANCADA DE MÁRMORE OU GRANITO PARA COZINHA/LAVATÓRIO OU MÁRMORE SINTÉTICO COM CUBA INTEGRADA, EM BALSA DE 2000 TONELADAS. AF_05/2024</t>
  </si>
  <si>
    <t>CARGA E DESCARGA COM CARRINHO PLATAFORMA, DE BANCADA DE MÁRMORE OU GRANITO PARA COZINHA/LAVATÓRIO OU MÁRMORE SINTÉTICO COM CUBA INTEGRADA, EM BALSA DE 600 TONELADAS. AF_05/2024</t>
  </si>
  <si>
    <t>CARGA E DESCARGA COM MANIPULADOR TELESCÓPICO, DE PÁLETE DE BACIA SANITÁRIA, CAIXA ACOPLADA, TANQUE OU PIA, EM BALSA DE 1000 TONELADAS. AF_05/2024</t>
  </si>
  <si>
    <t>CARGA E DESCARGA COM MANIPULADOR TELESCÓPICO, DE PÁLETE DE BACIA SANITÁRIA, CAIXA ACOPLADA, TANQUE OU PIA, EM BALSA DE 1500 TONELADAS. AF_05/2024</t>
  </si>
  <si>
    <t>CARGA E DESCARGA COM MANIPULADOR TELESCÓPICO, DE PÁLETE DE BACIA SANITÁRIA, CAIXA ACOPLADA, TANQUE OU PIA, EM BALSA DE 2000 TONELADAS. AF_05/2024</t>
  </si>
  <si>
    <t>CARGA E DESCARGA COM MANIPULADOR TELESCÓPICO, DE PÁLETE DE BACIA SANITÁRIA, CAIXA ACOPLADA, TANQUE OU PIA, EM BALSA DE 600 TONELADAS. AF_05/2024</t>
  </si>
  <si>
    <t>CARGA E DESCARGA COM MANIPULADOR TELESCÓPICO, DE PÁLETE DE BLOCOS VAZADOS DE CONCRETO OU CERÂMICO, EM BALSA DE 1000 TONELADAS. AF_05/2024</t>
  </si>
  <si>
    <t>CARGA E DESCARGA COM MANIPULADOR TELESCÓPICO, DE PÁLETE DE BLOCOS VAZADOS DE CONCRETO OU CERÂMICO, EM BALSA DE 1500 TONELADAS. AF_05/2024</t>
  </si>
  <si>
    <t>CARGA E DESCARGA COM MANIPULADOR TELESCÓPICO, DE PÁLETE DE BLOCOS VAZADOS DE CONCRETO OU CERÂMICO, EM BALSA DE 2000 TONELADAS. AF_05/2024</t>
  </si>
  <si>
    <t>CARGA E DESCARGA COM MANIPULADOR TELESCÓPICO, DE PÁLETE DE BLOCOS VAZADOS DE CONCRETO OU CERÂMICO, EM BALSA DE 600 TONELADAS. AF_05/2024</t>
  </si>
  <si>
    <t>CARGA E DESCARGA COM MANIPULADOR TELESCÓPICO, DE PÁLETE DE CAIXAS COM REVESTIMENTO CERÂMICO, EM BALSA DE 1000 TONELADAS. AF_05/2024</t>
  </si>
  <si>
    <t>CARGA E DESCARGA COM MANIPULADOR TELESCÓPICO, DE PÁLETE DE CAIXAS COM REVESTIMENTO CERÂMICO, EM BALSA DE 1500 TONELADAS. AF_05/2024</t>
  </si>
  <si>
    <t>CARGA E DESCARGA COM MANIPULADOR TELESCÓPICO, DE PÁLETE DE CAIXAS COM REVESTIMENTO CERÂMICO, EM BALSA DE 2000 TONELADAS. AF_05/2024</t>
  </si>
  <si>
    <t>CARGA E DESCARGA COM MANIPULADOR TELESCÓPICO, DE PÁLETE DE CAIXAS COM REVESTIMENTO CERÂMICO, EM BALSA DE 600 TONELADAS. AF_05/2024</t>
  </si>
  <si>
    <t>CARGA E DESCARGA COM MANIPULADOR TELESCÓPICO, DE PÁLETE DE LATAS 18 LITROS, EM BALSA DE 1000 TONELADAS. AF_05/2024</t>
  </si>
  <si>
    <t>CARGA E DESCARGA COM MANIPULADOR TELESCÓPICO, DE PÁLETE DE LATAS 18 LITROS, EM BALSA DE 1500 TONELADAS. AF_05/2024</t>
  </si>
  <si>
    <t>CARGA E DESCARGA COM MANIPULADOR TELESCÓPICO, DE PÁLETE DE LATAS 18 LITROS, EM BALSA DE 2000 TONELADAS. AF_05/2024</t>
  </si>
  <si>
    <t>CARGA E DESCARGA COM MANIPULADOR TELESCÓPICO, DE PÁLETE DE LATAS 18 LITROS, EM BALSA DE 600 TONELADAS. AF_05/2024</t>
  </si>
  <si>
    <t>CARGA E DESCARGA COM MANIPULADOR TELESCÓPICO, DE PÁLETE DE SACOS, EM BALSA DE 1000 TONELADAS. AF_05/2024</t>
  </si>
  <si>
    <t>CARGA E DESCARGA COM MANIPULADOR TELESCÓPICO, DE PÁLETE DE SACOS, EM BALSA DE 1500 TONELADAS. AF_05/2024</t>
  </si>
  <si>
    <t>CARGA E DESCARGA COM MANIPULADOR TELESCÓPICO, DE PÁLETE DE SACOS, EM BALSA DE 2000 TONELADAS. AF_05/2024</t>
  </si>
  <si>
    <t>CARGA E DESCARGA COM MANIPULADOR TELESCÓPICO, DE PÁLETE DE SACOS, EM BALSA DE 600 TONELADAS. AF_05/2024</t>
  </si>
  <si>
    <t>CARGA E DESCARGA COM MANIPULADOR TELESCÓPICO, DE PÁLETE DE TELHA DE CONCRETO OU CERÂMICA, EM BALSA DE 1000 TONELADAS. AF_05/2024</t>
  </si>
  <si>
    <t>CARGA E DESCARGA COM MANIPULADOR TELESCÓPICO, DE PÁLETE DE TELHA DE CONCRETO OU CERÂMICA, EM BALSA DE 1500 TONELADAS. AF_05/2024</t>
  </si>
  <si>
    <t>CARGA E DESCARGA COM MANIPULADOR TELESCÓPICO, DE PÁLETE DE TELHA DE CONCRETO OU CERÂMICA, EM BALSA DE 2000 TONELADAS. AF_05/2024</t>
  </si>
  <si>
    <t>CARGA E DESCARGA COM MANIPULADOR TELESCÓPICO, DE PÁLETE DE TELHA DE CONCRETO OU CERÂMICA, EM BALSA DE 600 TONELADAS. AF_05/2024</t>
  </si>
  <si>
    <t>CARGA E DESCARGA COM MANIPULADOR TELESCÓPICO, DE TELHAS TERMOACÚSTICAS, FIBROCIMENTO, AÇO ZINCADO, FIBROCIMENTO ESTRUTURAL, CANALETE 90 OU KALHETÃO, EM BALSA DE 1000 TONELADAS. AF_05/2024</t>
  </si>
  <si>
    <t>CARGA E DESCARGA COM MANIPULADOR TELESCÓPICO, DE TELHAS TERMOACÚSTICAS, FIBROCIMENTO, AÇO ZINCADO, FIBROCIMENTO ESTRUTURAL, CANALETE 90 OU KALHETÃO, EM BALSA DE 1500 TONELADAS. AF_05/2024</t>
  </si>
  <si>
    <t>CARGA E DESCARGA COM MANIPULADOR TELESCÓPICO, DE TELHAS TERMOACÚSTICAS, FIBROCIMENTO, AÇO ZINCADO, FIBROCIMENTO ESTRUTURAL, CANALETE 90 OU KALHETÃO, EM BALSA DE 2000 TONELADAS. AF_05/2024</t>
  </si>
  <si>
    <t>CARGA E DESCARGA COM MANIPULADOR TELESCÓPICO, DE TELHAS TERMOACÚSTICAS, FIBROCIMENTO, AÇO ZINCADO, FIBROCIMENTO ESTRUTURAL, CANALETE 90 OU KALHETÃO, EM BALSA DE 600 TONELADAS. AF_05/2024</t>
  </si>
  <si>
    <t>CARGA E DESCARGA DE BETONEIRA, COM CAMINHÃO CARROCERIA COM GUINDAUTO (MUNCK) 11,7 TM, EM BALSA DE 1000 TONELADAS. AF_05/2024</t>
  </si>
  <si>
    <t>CARGA E DESCARGA DE BETONEIRA, COM CAMINHÃO CARROCERIA COM GUINDAUTO (MUNCK) 11,7 TM, EM BALSA DE 1500 TONELADAS. AF_05/2024</t>
  </si>
  <si>
    <t>CARGA E DESCARGA DE BETONEIRA, COM CAMINHÃO CARROCERIA COM GUINDAUTO (MUNCK) 11,7 TM, EM BALSA DE 2000 TONELADAS. AF_05/2024</t>
  </si>
  <si>
    <t>CARGA E DESCARGA DE BETONEIRA, COM CAMINHÃO CARROCERIA COM GUINDAUTO (MUNCK) 11,7 TM, EM BALSA DE 600 TONELADAS. AF_05/2024</t>
  </si>
  <si>
    <t>CARGA E DESCARGA DE CAMINHÃO DE 10 M³, EM BALSA DE 1000 TONELADAS. AF_05/2024</t>
  </si>
  <si>
    <t>CARGA E DESCARGA DE CAMINHÃO DE 10 M³, EM BALSA DE 1500 TONELADAS. AF_05/2024</t>
  </si>
  <si>
    <t>CARGA E DESCARGA DE CAMINHÃO DE 10 M³, EM BALSA DE 2000 TONELADAS. AF_05/2024</t>
  </si>
  <si>
    <t>CARGA E DESCARGA DE CAMINHÃO DE 10 M³, EM BALSA DE 600 TONELADAS. AF_05/2024</t>
  </si>
  <si>
    <t>CARGA E DESCARGA DE CAMINHÃO DE 14 M³, EM BALSA DE 1000 TONELADAS. AF_05/2024</t>
  </si>
  <si>
    <t>CARGA E DESCARGA DE CAMINHÃO DE 14 M³, EM BALSA DE 1500 TONELADAS. AF_05/2024</t>
  </si>
  <si>
    <t>CARGA E DESCARGA DE CAMINHÃO DE 14 M³, EM BALSA DE 2000 TONELADAS. AF_05/2024</t>
  </si>
  <si>
    <t>CARGA E DESCARGA DE CAMINHÃO DE 14 M³, EM BALSA DE 600 TONELADAS. AF_05/2024</t>
  </si>
  <si>
    <t>CARGA E DESCARGA DE CAMINHÃO DE 6 M³, EM BALSA DE 1000 TONELADAS. AF_05/2024</t>
  </si>
  <si>
    <t>CARGA E DESCARGA DE CAMINHÃO DE 6 M³, EM BALSA DE 1500 TONELADAS. AF_05/2024</t>
  </si>
  <si>
    <t>CARGA E DESCARGA DE CAMINHÃO DE 6 M³, EM BALSA DE 2000 TONELADAS. AF_05/2024</t>
  </si>
  <si>
    <t>CARGA E DESCARGA DE CAMINHÃO DE 6 M³, EM BALSA DE 600 TONELADAS. AF_05/2024</t>
  </si>
  <si>
    <t>CARGA E DESCARGA DE PERFIL METÁLICO E VERGALHÕES DE AÇO E VERGALHÕES DE AÇO, COM CAMINHÃO CARROCERIA COM GUINDAUTO (MUNCK) 11,7 TM, EM BALSA DE 1500 TONELADAS. AF_05/2024</t>
  </si>
  <si>
    <t>CARGA E DESCARGA DE PERFIL METÁLICO E VERGALHÕES DE AÇO, COM CAMINHÃO CARROCERIA COM GUINDAUTO (MUNCK) 11,7 TM, EM BALSA DE 1000 TONELADAS. AF_05/2024</t>
  </si>
  <si>
    <t>CARGA E DESCARGA DE PERFIL METÁLICO E VERGALHÕES DE AÇO, COM CAMINHÃO CARROCERIA COM GUINDAUTO (MUNCK) 11,7 TM, EM BALSA DE 2000 TONELADAS. AF_05/2024</t>
  </si>
  <si>
    <t>CARGA E DESCARGA DE PERFIL METÁLICO E VERGALHÕES DE AÇO, COM CAMINHÃO CARROCERIA COM GUINDAUTO (MUNCK) 11,7 TM, EM BALSA DE 600 TONELADAS. AF_05/2024</t>
  </si>
  <si>
    <t>CARGA E DESCARGA DE POSTES DE CONCRETO, COM CAMINHÃO CARROCERIA COM GUINDAUTO (MUNCK) 11,7 TM, EM BALSA DE 1000 TONELADAS. AF_05/2024</t>
  </si>
  <si>
    <t>CARGA E DESCARGA DE POSTES DE CONCRETO, COM CAMINHÃO CARROCERIA COM GUINDAUTO (MUNCK) 11,7 TM, EM BALSA DE 1500 TONELADAS. AF_05/2024</t>
  </si>
  <si>
    <t>CARGA E DESCARGA DE POSTES DE CONCRETO, COM CAMINHÃO CARROCERIA COM GUINDAUTO (MUNCK) 11,7 TM, EM BALSA DE 2000 TONELADAS. AF_05/2024</t>
  </si>
  <si>
    <t>CARGA E DESCARGA DE POSTES DE CONCRETO, COM CAMINHÃO CARROCERIA COM GUINDAUTO (MUNCK) 11,7 TM, EM BALSA DE 600 TONELADAS. AF_05/2024</t>
  </si>
  <si>
    <t>CARGA E DESCARGA DE RETROESCAVADEIRA, EM BALSA DE 1000 TONELADAS. AF_05/2024</t>
  </si>
  <si>
    <t>CARGA E DESCARGA DE RETROESCAVADEIRA, EM BALSA DE 1500 TONELADAS. AF_05/2024</t>
  </si>
  <si>
    <t>CARGA E DESCARGA DE RETROESCAVADEIRA, EM BALSA DE 2000 TONELADAS. AF_05/2024</t>
  </si>
  <si>
    <t>CARGA E DESCARGA DE RETROESCAVADEIRA, EM BALSA DE 600 TONELADAS. AF_05/2024</t>
  </si>
  <si>
    <t>CARGA E DESCARGA DE SOLOS E MATERIAIS GRANULARES, COM CAMINHÃO DE 10 M³ E ESCAVADEIRA HIDRÁULICA, EM BALSA DE 1000 TONELADAS. AF_05/2024</t>
  </si>
  <si>
    <t>CARGA E DESCARGA DE SOLOS E MATERIAIS GRANULARES, COM CAMINHÃO DE 10 M³ E ESCAVADEIRA HIDRÁULICA, EM BALSA DE 1500 TONELADAS. AF_05/2024</t>
  </si>
  <si>
    <t>CARGA E DESCARGA DE SOLOS E MATERIAIS GRANULARES, COM CAMINHÃO DE 10 M³ E ESCAVADEIRA HIDRÁULICA, EM BALSA DE 2000 TONELADAS. AF_05/2024</t>
  </si>
  <si>
    <t>CARGA E DESCARGA DE SOLOS E MATERIAIS GRANULARES, COM CAMINHÃO DE 10 M³ E ESCAVADEIRA HIDRÁULICA, EM BALSA DE 600 TONELADAS. AF_05/2024</t>
  </si>
  <si>
    <t>CARGA E DESCARGA DE SOLOS E MATERIAIS GRANULARES, COM CAMINHÃO DE 14 M³ E ESCAVADEIRA HIDRÁULICA, EM BALSA DE 1000 TONELADAS. AF_05/2024</t>
  </si>
  <si>
    <t>CARGA E DESCARGA DE SOLOS E MATERIAIS GRANULARES, COM CAMINHÃO DE 14 M³ E ESCAVADEIRA HIDRÁULICA, EM BALSA DE 1500 TONELADAS. AF_05/2024</t>
  </si>
  <si>
    <t>CARGA E DESCARGA DE SOLOS E MATERIAIS GRANULARES, COM CAMINHÃO DE 14 M³ E ESCAVADEIRA HIDRÁULICA, EM BALSA DE 2000 TONELADAS. AF_05/2024</t>
  </si>
  <si>
    <t>CARGA E DESCARGA DE SOLOS E MATERIAIS GRANULARES, COM CAMINHÃO DE 14 M³ E ESCAVADEIRA HIDRÁULICA, EM BALSA DE 600 TONELADAS. AF_05/2024</t>
  </si>
  <si>
    <t>CARGA E DESCARGA DE SOLOS E MATERIAIS GRANULARES, COM CAMINHÃO DE 6 M³ E ESCAVADEIRA HIDRÁULICA, EM BALSA DE 1000 TONELADAS. AF_05/2024</t>
  </si>
  <si>
    <t>CARGA E DESCARGA DE SOLOS E MATERIAIS GRANULARES, COM CAMINHÃO DE 6 M³ E ESCAVADEIRA HIDRÁULICA, EM BALSA DE 1500 TONELADAS. AF_05/2024</t>
  </si>
  <si>
    <t>CARGA E DESCARGA DE SOLOS E MATERIAIS GRANULARES, COM CAMINHÃO DE 6 M³ E ESCAVADEIRA HIDRÁULICA, EM BALSA DE 2000 TONELADAS. AF_05/2024</t>
  </si>
  <si>
    <t>CARGA E DESCARGA DE SOLOS E MATERIAIS GRANULARES, COM CAMINHÃO DE 6 M³ E ESCAVADEIRA HIDRÁULICA, EM BALSA DE 600 TONELADAS. AF_05/2024</t>
  </si>
  <si>
    <t>CARGA E DESCARGA DE TELA DE AÇO, COM CAMINHÃO CARROCERIA COM GUINDAUTO (MUNCK) 11,7 TM, EM BALSA DE 1000 TONELADAS. AF_05/2024</t>
  </si>
  <si>
    <t>CARGA E DESCARGA DE TELA DE AÇO, COM CAMINHÃO CARROCERIA COM GUINDAUTO (MUNCK) 11,7 TM, EM BALSA DE 1500 TONELADAS. AF_05/2024</t>
  </si>
  <si>
    <t>CARGA E DESCARGA DE TELA DE AÇO, COM CAMINHÃO CARROCERIA COM GUINDAUTO (MUNCK) 11,7 TM, EM BALSA DE 2000 TONELADAS. AF_05/2024</t>
  </si>
  <si>
    <t>CARGA E DESCARGA DE TELA DE AÇO, COM CAMINHÃO CARROCERIA COM GUINDAUTO (MUNCK) 11,7 TM, EM BALSA DE 600 TONELADAS. AF_05/2024</t>
  </si>
  <si>
    <t>CARGA E DESCARGA DE TUBOS DE CONCRETO, COM CAMINHÃO CARROCERIA COM GUINDAUTO (MUNCK) 11,7 TM, EM BALSA DE 1000 TONELADAS. AF_05/2024</t>
  </si>
  <si>
    <t>CARGA E DESCARGA DE TUBOS DE CONCRETO, COM CAMINHÃO CARROCERIA COM GUINDAUTO (MUNCK) 11,7 TM, EM BALSA DE 1500 TONELADAS. AF_05/2024</t>
  </si>
  <si>
    <t>CARGA E DESCARGA DE TUBOS DE CONCRETO, COM CAMINHÃO CARROCERIA COM GUINDAUTO (MUNCK) 11,7 TM, EM BALSA DE 2000 TONELADAS. AF_05/2024</t>
  </si>
  <si>
    <t>CARGA E DESCARGA DE TUBOS DE CONCRETO, COM CAMINHÃO CARROCERIA COM GUINDAUTO (MUNCK) 11,7 TM, EM BALSA DE 600 TONELADAS. AF_05/2024</t>
  </si>
  <si>
    <t>CARGA E DESCARGA DE TUBOS METÁLICOS, COM CAMINHÃO CARROCERIA COM GUINDAUTO (MUNCK) 11,7 TM, EM BALSA DE 1000 TONELADAS. AF_05/2024</t>
  </si>
  <si>
    <t>CARGA E DESCARGA DE TUBOS METÁLICOS, COM CAMINHÃO CARROCERIA COM GUINDAUTO (MUNCK) 11,7 TM, EM BALSA DE 1500 TONELADAS. AF_05/2024</t>
  </si>
  <si>
    <t>CARGA E DESCARGA DE TUBOS METÁLICOS, COM CAMINHÃO CARROCERIA COM GUINDAUTO (MUNCK) 11,7 TM, EM BALSA DE 2000 TONELADAS. AF_05/2024</t>
  </si>
  <si>
    <t>CARGA E DESCARGA DE TUBOS METÁLICOS, COM CAMINHÃO CARROCERIA COM GUINDAUTO (MUNCK) 11,7 TM, EM BALSA DE 600 TONELADAS. AF_05/2024</t>
  </si>
  <si>
    <t>CARGA E DESCARGA DE TUBOS PLÁSTICOS, COM CAMINHÃO CARROCERIA COM GUINDAUTO (MUNCK) 11,7 TM, EM BALSA DE 1000 TONELADAS. AF_05/2024</t>
  </si>
  <si>
    <t>CARGA E DESCARGA DE TUBOS PLÁSTICOS, COM CAMINHÃO CARROCERIA COM GUINDAUTO (MUNCK) 11,7 TM, EM BALSA DE 1500 TONELADAS. AF_05/2024</t>
  </si>
  <si>
    <t>CARGA E DESCARGA DE TUBOS PLÁSTICOS, COM CAMINHÃO CARROCERIA COM GUINDAUTO (MUNCK) 11,7 TM, EM BALSA DE 2000 TONELADAS. AF_05/2024</t>
  </si>
  <si>
    <t>CARGA E DESCARGA DE TUBOS PLÁSTICOS, COM CAMINHÃO CARROCERIA COM GUINDAUTO (MUNCK) 11,7 TM, EM BALSA DE 600 TONELADAS. AF_05/2024</t>
  </si>
  <si>
    <t>CARGA E DESCARGA MANUAL, DE JANELA, KIT PORTA-PRONTA OU PORTA DE MADEIRA, PORTA DE AÇO E PORTA DE ALUMÍNIO, EM BALSA DE 1000 TONELADAS. AF_05/2024</t>
  </si>
  <si>
    <t>CARGA E DESCARGA MANUAL, DE JANELA, KIT PORTA-PRONTA OU PORTA DE MADEIRA, PORTA DE AÇO E PORTA DE ALUMÍNIO, EM BALSA DE 1500 TONELADAS. AF_05/2024</t>
  </si>
  <si>
    <t>CARGA E DESCARGA MANUAL, DE JANELA, KIT PORTA-PRONTA OU PORTA DE MADEIRA, PORTA DE AÇO E PORTA DE ALUMÍNIO, EM BALSA DE 2000 TONELADAS. AF_05/2024</t>
  </si>
  <si>
    <t>CARGA E DESCARGA MANUAL, DE JANELA, KIT PORTA-PRONTA OU PORTA DE MADEIRA, PORTA DE AÇO E PORTA DE ALUMÍNIO, EM BALSA DE 600 TONELADAS. AF_05/2024</t>
  </si>
  <si>
    <t>CARGA E DESCARGA MANUAL, DE PEÇAS DE MADEIRA (CAIBROS, TÁBUAS, RIPAS, VIGAS E COMPENSADOS), EM BALSA DE 1000 TONELADAS. AF_05/2024</t>
  </si>
  <si>
    <t>CARGA E DESCARGA MANUAL, DE PEÇAS DE MADEIRA (CAIBROS, TÁBUAS, RIPAS, VIGAS E COMPENSADOS), EM BALSA DE 1500 TONELADAS. AF_05/2024</t>
  </si>
  <si>
    <t>CARGA E DESCARGA MANUAL, DE PEÇAS DE MADEIRA (CAIBROS, TÁBUAS, RIPAS, VIGAS E COMPENSADOS), EM BALSA DE 2000 TONELADAS. AF_05/2024</t>
  </si>
  <si>
    <t>CARGA E DESCARGA MANUAL, DE PEÇAS DE MADEIRA (CAIBROS, TÁBUAS, RIPAS, VIGAS E COMPENSADOS), EM BALSA DE 600 TONELADAS. AF_05/2024</t>
  </si>
  <si>
    <t>CARGA E DESCARGA MANUAL, DE VIDRO, EM BALSA DE 1000 TONELADAS. AF_05/2024</t>
  </si>
  <si>
    <t>CARGA E DESCARGA MANUAL, DE VIDRO, EM BALSA DE 1500 TONELADAS. AF_05/2024</t>
  </si>
  <si>
    <t>CARGA E DESCARGA MANUAL, DE VIDRO, EM BALSA DE 2000 TONELADAS. AF_05/2024</t>
  </si>
  <si>
    <t>CARGA E DESCARGA MANUAL, DE VIDRO, EM BALSA DE 600 TONELADAS. AF_05/2024</t>
  </si>
  <si>
    <t>TRANSPORTE FLUVIAL COM CONJUNTO EMPURRADOR DE 250 HP E BALSA DE 200 A 600 TONELADAS, EM VIA NAVEGÁVEL NO SENTIDO A JUSANTE (DESCENDO O RIO). AF_05/2024</t>
  </si>
  <si>
    <t>TRANSPORTE FLUVIAL COM CONJUNTO EMPURRADOR DE 250 HP E BALSA DE 200 A 600 TONELADAS, EM VIA NAVEGÁVEL NO SENTIDO A MONTANTE (SUBINDO O RIO). AF_05/2024</t>
  </si>
  <si>
    <t>TRANSPORTE FLUVIAL COM CONJUNTO EMPURRADOR DE 315 HP E BALSA 600 A 1000 TONELADAS, EM VIA NAVEGÁVEL NO SENTIDO A JUSANTE (DESCENDO O RIO). AF_05/2024</t>
  </si>
  <si>
    <t>TRANSPORTE FLUVIAL COM CONJUNTO EMPURRADOR DE 315 HP E BALSA 600 A 1000 TONELADAS, EM VIA NAVEGÁVEL NO SENTIDO A MONTANTE (SUBINDO O RIO). AF_05/2024</t>
  </si>
  <si>
    <t>TRANSPORTE FLUVIAL COM CONJUNTO EMPURRADOR DE 475 HP E BALSA DE 1.000 A 1.500 TONELADAS, EM VIA NAVEGÁVEL NO SENTIDO A JUSANTE (DESCENDO O RIO). AF_05/2024</t>
  </si>
  <si>
    <t>TRANSPORTE FLUVIAL COM CONJUNTO EMPURRADOR DE 475 HP E BALSA DE 1.000 A 1.500 TONELADAS, EM VIA NAVEGÁVEL NO SENTIDO A MONTANTE (SUBINDO O RIO). AF_05/2024</t>
  </si>
  <si>
    <t>TRANSPORTE FLUVIAL COM CONJUNTO EMPURRADOR DE 600 HP E BALSA DE 1.500 A 2.000 TONELADAS, EM VIA NAVEGÁVEL NO SENTIDO A JUSANTE (DESCENDO O RIO). AF_05/2024</t>
  </si>
  <si>
    <t>TRANSPORTE FLUVIAL COM CONJUNTO EMPURRADOR DE 600 HP E BALSA DE 1.500 A 2.000 TONELADAS, EM VIA NAVEGÁVEL NO SENTIDO A MONTANTE (SUBINDO O RIO). AF_05/2024</t>
  </si>
  <si>
    <t>CARGA, MANOBRA E DESCARGA DE ENTULHO EM CAMINHÃO BASCULANTE 10 M³ - CARGA COM ESCAVADEIRA HIDRÁULICA (CAÇAMBA DE 0,80 M³ / 111 HP) E DESCARGA LIVRE (UNIDADE: M3).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</si>
  <si>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</si>
  <si>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M3).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</si>
  <si>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</si>
  <si>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M3). AF_07/2020</t>
  </si>
  <si>
    <t>CARGA, MANOBRA E DESCARGA DE ENTULHO EM CAMINHÃO BASCULANTE 18 M³ - CARGA COM ESCAVADEIRA HIDRÁULICA (CAÇAMBA DE 0,80 M³ / 111 HP) E DESCARGA LIVRE (UNIDADE: T). AF_07/2020</t>
  </si>
  <si>
    <t>CARGA, MANOBRA E DESCARGA DE ENTULHO EM CAMINHÃO BASCULANTE 6 M³ - CARGA COM ESCAVADEIRA HIDRÁULICA (CAÇAMBA DE 0,80 M³ / 111 HP) E DESCARGA LIVRE (UNIDADE: M3). AF_07/2020</t>
  </si>
  <si>
    <t>CARGA, MANOBRA E DESCARGA DE ENTULHO EM CAMINHÃO BASCULANTE 6 M³ - CARGA COM ESCAVADEIRA HIDRÁULICA (CAÇAMBA DE 0,80 M³ / 111 HP) E DESCARGA LIVRE (UNIDADE: T). AF_07/2020</t>
  </si>
  <si>
    <t>TRANSPORTE COM CAMINHÃO CARROCERIA COM GUINDAUTO (MUNCK), MOMENTO MÁXIMO DE CARGA 11,7 TM,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</si>
  <si>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</si>
  <si>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</si>
  <si>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</si>
  <si>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URBANA PAVIMENTADA, DMT ATÉ 30KM (UNIDADE: TXKM). AF_07/2020</t>
  </si>
  <si>
    <t>TRANSPORTE COM CAMINHÃO TANQUE DE TRANSPORTE DE MATERIAL ASFÁLTICO DE 20000 L, EM VIA URBANA EM REVESTIMENTO PRIMÁRIO (UNIDADE: TXKM).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</si>
  <si>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</si>
  <si>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</si>
  <si>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PAVIMENTO COM TRATAMENTO SUPERFICIAL DUPLO, COM CAP 150/200. AF_01/2020</t>
  </si>
  <si>
    <t>PAVIMENTO COM TRATAMENTO SUPERFICIAL DUPLO, COM EMULSÃO ASFÁLTICA RR-2C, COM BANHO DILUÍDO. AF_01/2020</t>
  </si>
  <si>
    <t>PAVIMENTO COM TRATAMENTO SUPERFICIAL DUPLO, COM EMULSÃO ASFÁLTICA RR-2C, COM CAPA SELANTE. AF_01/2020</t>
  </si>
  <si>
    <t>PAVIMENTO COM TRATAMENTO SUPERFICIAL DUPLO, COM EMULSÃO ASFÁLTICA RR-2C. AF_01/2020</t>
  </si>
  <si>
    <t>PAVIMENTO COM TRATAMENTO SUPERFICIAL SIMPLES, COM CAP 150/200. AF_01/2020</t>
  </si>
  <si>
    <t>PAVIMENTO COM TRATAMENTO SUPERFICIAL SIMPLES, COM EMULSÃO ASFÁLTICA RR-2C, COM BANHO DILUÍDO. AF_01/2020</t>
  </si>
  <si>
    <t>PAVIMENTO COM TRATAMENTO SUPERFICIAL SIMPLES, COM EMULSÃO ASFÁLTICA RR-2C. AF_01/2020</t>
  </si>
  <si>
    <t>PAVIMENTO COM TRATAMENTO SUPERFICIAL TRIPLO, COM CAP 150/200. AF_01/2020</t>
  </si>
  <si>
    <t>PAVIMENTO COM TRATAMENTO SUPERFICIAL TRIPLO, COM EMULSÃO ASFÁLTICA RR-2C, COM BANHO DILUÍDO. AF_01/2020</t>
  </si>
  <si>
    <t>PAVIMENTO COM TRATAMENTO SUPERFICIAL TRIPLO, COM EMULSÃO ASFÁLTICA RR-2C, COM CAPA SELANTE. AF_01/2020</t>
  </si>
  <si>
    <t>PAVIMENTO COM TRATAMENTO SUPERFICIAL TRIPLO, COM EMULSÃO ASFÁLTICA RR-2C. AF_01/2020</t>
  </si>
  <si>
    <t>ASSENTAMENTO DE CONEXÃO COM 1 ACESSO, FERRO FUNDIDO PARA REDE DE ÁGUA, DN 100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</si>
  <si>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</si>
  <si>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</si>
  <si>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</si>
  <si>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</si>
  <si>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</si>
  <si>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</si>
  <si>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</si>
  <si>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</si>
  <si>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</si>
  <si>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</si>
  <si>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</si>
  <si>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</si>
  <si>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</si>
  <si>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</si>
  <si>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</si>
  <si>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</si>
  <si>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</si>
  <si>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</si>
  <si>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</si>
  <si>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</si>
  <si>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</si>
  <si>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</si>
  <si>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</si>
  <si>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</si>
  <si>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</si>
  <si>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</si>
  <si>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</si>
  <si>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</si>
  <si>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</si>
  <si>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</si>
  <si>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</si>
  <si>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</si>
  <si>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</si>
  <si>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</si>
  <si>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</si>
  <si>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</si>
  <si>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</si>
  <si>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</si>
  <si>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</si>
  <si>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</si>
  <si>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</si>
  <si>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</si>
  <si>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</si>
  <si>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</si>
  <si>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</si>
  <si>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</si>
  <si>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</si>
  <si>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TUBULÃO A CÉU ABERTO, DIÂMETRO DO FUSTE DE 100CM, ESCAVAÇÃO MANUAL, SEM ALARGAMENTO DE BASE, CONCRETO FEITO EM OBRA E LANÇADO COM JERICA. AF_05/2020</t>
  </si>
  <si>
    <t>TUBULÃO A CÉU ABERTO, DIÂMETRO DO FUSTE DE 100CM, ESCAVAÇÃO MANUAL, SEM ALARGAMENTO DE BASE, CONCRETO USINADO E LANÇADO COM BOMBA OU DIRETAMENTE DO CAMINHÃO (EXCLUSIVE BOMBEAMENTO). AF_05/2020</t>
  </si>
  <si>
    <t>TUBULÃO A CÉU ABERTO, DIÂMETRO DO FUSTE DE 100CM, ESCAVAÇÃO MECÂNICA, SEM ALARGAMENTO DE BASE, CONCRETO FEITO EM OBRA E LANÇADO COM JERICA (EXCLUSIVE MOBILIZAÇÃO E DESMOBILIZAÇÃO). AF_05/2020</t>
  </si>
  <si>
    <t>TUBULÃO A CÉU ABERTO, DIÂMETRO DO FUSTE DE 100CM, ESCAVAÇÃO MECÂNICA, SEM ALARGAMENTO DE BASE, CONCRETO USINADO E LANÇADO COM BOMBA OU DIRETAMENTE DO CAMINHÃO (EXCLUSIVE BOMBEAMENTO, MOBILIZAÇÃO E DESMOBILIZAÇÃO). AF_05/2020</t>
  </si>
  <si>
    <t>TUBULÃO A CÉU ABERTO, DIÂMETRO DO FUSTE DE 120CM, ESCAVAÇÃO MANUAL, SEM ALARGAMENTO DE BASE, CONCRETO FEITO EM OBRA E LANÇADO COM JERICA. AF_05/2020</t>
  </si>
  <si>
    <t>TUBULÃO A CÉU ABERTO, DIÂMETRO DO FUSTE DE 120CM, ESCAVAÇÃO MANUAL, SEM ALARGAMENTO DE BASE, CONCRETO USINADO E LANÇADO COM BOMBA OU DIRETAMENTE DO CAMINHÃO (EXCLUSIVE BOMBEAMENTO). AF_05/2020</t>
  </si>
  <si>
    <t>TUBULÃO A CÉU ABERTO, DIÂMETRO DO FUSTE DE 120CM, ESCAVAÇÃO MECÂNICA, SEM ALARGAMENTO DE BASE, CONCRETO FEITO EM OBRA E LANÇADO COM JERICA (EXCLUSIVE MOBILIZAÇÃO E DESMOBILIZAÇÃO). AF_05/2020</t>
  </si>
  <si>
    <t>TUBULÃO A CÉU ABERTO, DIÂMETRO DO FUSTE DE 120CM, ESCAVAÇÃO MECÂNICA, SEM ALARGAMENTO DE BASE, CONCRETO USINADO E LANÇADO COM BOMBA OU DIRETAMENTE DO CAMINHÃO (EXCLUSIVE BOMBEAMENTO, MOBILIZAÇÃO E DESMOBILIZAÇÃO). AF_05/2020</t>
  </si>
  <si>
    <t>TUBULÃO A CÉU ABERTO, DIÂMETRO DO FUSTE DE 70CM, ESCAVAÇÃO MANUAL, SEM ALARGAMENTO DE BASE, CONCRETO FEITO EM OBRA E LANÇADO COM JERICA. AF_05/2020</t>
  </si>
  <si>
    <t>TUBULÃO A CÉU ABERTO, DIÂMETRO DO FUSTE DE 70CM, ESCAVAÇÃO MANUAL, SEM ALARGAMENTO DE BASE, CONCRETO USINADO E LANÇADO COM BOMBA OU DIRETAMENTE DO CAMINHÃO (EXCLUSIVE BOMBEAMENTO). AF_05/2020</t>
  </si>
  <si>
    <t>TUBULÃO A CÉU ABERTO, DIÂMETRO DO FUSTE DE 70CM, ESCAVAÇÃO MECÂNICA, SEM ALARGAMENTO DE BASE, CONCRETO FEITO EM OBRA E LANÇADO COM JERICA. AF_05/2020</t>
  </si>
  <si>
    <t>TUBULÃO A CÉU ABERTO, DIÂMETRO DO FUSTE DE 70CM, ESCAVAÇÃO MECÂNICA, SEM ALARGAMENTO DE BASE, CONCRETO USINADO E LANÇADO COM BOMBA OU DIRETAMENTE DO CAMINHÃO (EXCLUSIVE BOMBEAMENTO, MOBILIZAÇÃO E DESMOBILIZAÇÃO). AF_05/2020</t>
  </si>
  <si>
    <t>TUBULÃO A CÉU ABERTO, DIÂMETRO DO FUSTE DE 80CM, ESCAVAÇÃO MANUAL, SEM ALARGAMENTO DE BASE, CONCRETO FEITO EM OBRA E LANÇADO COM JERICA. AF_05/2020</t>
  </si>
  <si>
    <t>TUBULÃO A CÉU ABERTO, DIÂMETRO DO FUSTE DE 80CM, ESCAVAÇÃO MANUAL, SEM ALARGAMENTO DE BASE, CONCRETO USINADO E LANÇADO COM BOMBA OU DIRETAMENTE DO CAMINHÃO (EXCLUSIVE BOMBEAMENTO). AF_05/2020</t>
  </si>
  <si>
    <t>TUBULÃO A CÉU ABERTO, DIÂMETRO DO FUSTE DE 80CM, ESCAVAÇÃO MECÂNICA, SEM ALARGAMENTO DE BASE, CONCRETO FEITO EM OBRA E LANÇADO COM JERICA (EXCLUSIVE MOBILIZAÇÃO E DESMOBILIZAÇÃO). AF_05/2020</t>
  </si>
  <si>
    <t>TUBULÃO A CÉU ABERTO, DIÂMETRO DO FUSTE DE 80CM, ESCAVAÇÃO MECÂNICA, SEM ALARGAMENTO DE BASE, CONCRETO USINADO E LANÇADO COM BOMBA OU DIRETAMENTE DO CAMINHÃO (EXCLUSIVE BOMBEAMENTO, MOBILIZAÇÃO E DESMOBILIZAÇÃO). AF_05/2020</t>
  </si>
  <si>
    <t>ESPELHO CRISTAL, ESPESSURA 4 MM, ADERIDO COM ADESIVO FIXA-ESPELHO E FITA DUPLA-FACE, COM MOLDURA DE MADEIRA APARAFUSADA NA PAREDE, COM ÁREA MAIOR QUE 1,0 M2. AF_01/2021</t>
  </si>
  <si>
    <t>ESPELHO CRISTAL, ESPESSURA 4 MM, ADERIDO COM ADESIVO FIXA-ESPELHO, COM MOLDURA DE MADEIRA APARAFUSADA NA PAREDE, COM ÁREA MAIOR QUE 1,0 M2. AF_01/2021</t>
  </si>
  <si>
    <t>ESPELHO CRISTAL, ESPESSURA 4 MM, ADERIDO COM ADESIVO FIXA-ESPELHO, COM MOLDURA DE MADEIRA APARAFUSADA NA PAREDE, COM ÁREA MENOR OU IGUAL A 1,0 M2. AF_01/2021</t>
  </si>
  <si>
    <t>ESPELHO CRISTAL, ESPESSURA 4 MM, SEM MOLDURA, ADERIDO COM ADESIVO FIXA-ESPELHO E FITA DUPLA-FACE. AF_01/2021</t>
  </si>
  <si>
    <t>ESPELHO CRISTAL, ESPESSURA 4 MM, SEM MOLDURA, ADERIDO COM ADESIVO FIXA-ESPELHO. AF_01/2021</t>
  </si>
  <si>
    <t>ESPELHO CRISTAL, ESPESSURA 4 MM, SEM MOLDURA, APARAFUSADO COM BOTÃO DE ROSCA INTERNA, COM ÁREA MAIOR QUE 1,0 M2. AF_01/2021</t>
  </si>
  <si>
    <t>ESPELHO CRISTAL, ESPESSURA 4 MM, SEM MOLDURA, APARAFUSADO COM BOTÃO DE ROSCA INTERNA, COM ÁREA MENOR OU IGUAL A 1,0 M2. AF_01/2021</t>
  </si>
  <si>
    <t>ESPELHO CRISTAL, ESPESSURA 4MM, ADERIDO COM ADESIVO FIXA ESPELHO FITA DUPLA-FACE, COM MOLDURA DE MADEIRA APARAFUSADA NA PAREDE, COM ÁREA MENOR OU IGUAL A 1,0 M2. AF_01/2021</t>
  </si>
  <si>
    <t>INSTALAÇÃO DE VIDRO LAMINADO, E = 12 MM (4+4+4), FIXADO COM SILICONE ESTRUTURAL. AF_01/2021</t>
  </si>
  <si>
    <t>INSTALAÇÃO DE VIDRO LAMINADO, E = 15 MM (5+5+5), FIXADO COM SILICONE ESTRUTURAL. AF_01/2021</t>
  </si>
  <si>
    <t>INSTALAÇÃO DE VIDRO LAMINADO, E = 8 MM (4+4), FIXADO COM SILICONE ESTRUTURAL. AF_01/2021</t>
  </si>
  <si>
    <t>PORTA DE CORRER EM VIDRO TEMPERADO, 2 FOLHAS DE 90X210 CM, ESPESSURA 10 MM, INCLUSIVE ACESSÓRIOS. AF_01/2021</t>
  </si>
  <si>
    <t>PORTA DE CORRER EM VIDRO TEMPERADO, 90X210 CM, ESPESSURA 10MM, INCLUSIVE ACESSÓRIOS. AF_01/2021</t>
  </si>
  <si>
    <t>REGISTRO DE ESFERA, PVC, SOLDÁVEL, COM VOLANTE, DN 20 MM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</si>
  <si>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</si>
  <si>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</si>
  <si>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</si>
  <si>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</si>
  <si>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</si>
  <si>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PRESSÃO BRUTO, LATÃO, ROSCÁVEL, 3/4''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</si>
  <si>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</si>
  <si>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</si>
  <si>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</si>
  <si>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</si>
  <si>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</si>
  <si>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VÁLVULA DE RETENÇÃO HORIZONTAL, DE BRONZE, ROSCÁVEL, 1 1/2" - FORNECIMENTO E INSTALAÇÃO. AF_08/2021</t>
  </si>
  <si>
    <t>VÁLVULA DE RETENÇÃO HORIZONTAL, DE BRONZE, ROSCÁVEL, 2" - FORNECIMENTO E INSTALAÇÃO. AF_08/2021</t>
  </si>
  <si>
    <t>VÁLVULA DE SEGURANÇA À TEMPERATURA, 1/2" - FORNECIMENTO E INSTALAÇÃO. AF_08/2021</t>
  </si>
  <si>
    <t>VÁLVULA ESFERA PARA GÁS, 1" - FORNECIMENTO E INSTALAÇÃO. AF_08/2021</t>
  </si>
  <si>
    <t>VÁLVULA ESFERA PARA GÁS, 1/2" - FORNECIMENTO E INSTALAÇÃO. AF_08/2021</t>
  </si>
  <si>
    <t>VÁLVULA ESFERA PARA GÁS, 3/4" - FORNECIMENTO E INSTALAÇÃO. AF_08/2021</t>
  </si>
  <si>
    <t>VÁLVULA ESTABILIZADORA DE VAZÃO/ AUTOFLOW, 1" - FORNECIMENTO E INSTALAÇÃO. AF_08/2021</t>
  </si>
  <si>
    <t>VÁLVULA ESTABILIZADORA DE VAZÃO/ AUTOFLOW, 3/4" - FORNECIMENTO E INSTALAÇÃO. AF_08/2021</t>
  </si>
  <si>
    <t>VÁLVULA REDUTORA DE PRESSÃO PARA SISTEMAS PREDIAIS, 1 1/2" - FORNECIMENTO E INSTALAÇÃO. AF_08/2021</t>
  </si>
  <si>
    <t>VÁLVULA REDUTORA DE PRESSÃO PARA SISTEMAS PREDIAIS, 1 1/4" - FORNECIMENTO E INSTALAÇÃO. AF_08/2021</t>
  </si>
  <si>
    <t>VÁLVULA REDUTORA DE PRESSÃO PARA SISTEMAS PREDIAIS, 1" - FORNECIMENTO E INSTALAÇÃO. AF_08/2021</t>
  </si>
  <si>
    <t>VÁLVULA REDUTORA DE PRESSÃO PARA SISTEMAS PREDIAIS, 1/2" - FORNECIMENTO E INSTALAÇÃO. AF_08/2021</t>
  </si>
  <si>
    <t>VÁLVULA REDUTORA DE PRESSÃO PARA SISTEMAS PREDIAIS, 2 1/2" - FORNECIMENTO E INSTALAÇÃO. AF_08/2021</t>
  </si>
  <si>
    <t>VÁLVULA REDUTORA DE PRESSÃO PARA SISTEMAS PREDIAIS, 2" - FORNECIMENTO E INSTALAÇÃO. AF_08/2021</t>
  </si>
  <si>
    <t>VÁLVULA REDUTORA DE PRESSÃO PARA SISTEMAS PREDIAIS, 3/4" - FORNECIMENTO E INSTALAÇÃO. AF_08/2021</t>
  </si>
  <si>
    <t>VÁLVULA VENTOSA ELIMINADORA DE AR, PARA SISTEMAS PREDIAIS, 1/2" - FORNECIMENTO E INSTALAÇÃO. AF_08/2021</t>
  </si>
  <si>
    <t>VÁLVULA VENTOSA ELIMINADORA DE AR, PARA SISTEMAS PREDIAIS, 3/4" - FORNECIMENTO E INSTALAÇÃO. AF_08/2021</t>
  </si>
  <si>
    <t>JUNTA DE DESMONTAGEM TRAVADA AXIALMENTE DE FERRO FUNDIDO PARA REDE DE ÁGUA OU ESGOTO, DN 100 MM. AF_12/2021</t>
  </si>
  <si>
    <t>JUNTA DE DESMONTAGEM TRAVADA AXIALMENTE DE FERRO FUNDIDO PARA REDE DE ÁGUA OU ESGOTO, DN 150 MM. AF_12/2021</t>
  </si>
  <si>
    <t>JUNTA DE DESMONTAGEM TRAVADA AXIALMENTE DE FERRO FUNDIDO PARA REDE DE ÁGUA OU ESGOTO, DN 200 MM. AF_12/2021</t>
  </si>
  <si>
    <t>JUNTA DE DESMONTAGEM TRAVADA AXIALMENTE DE FERRO FUNDIDO PARA REDE DE ÁGUA OU ESGOTO, DN 250 MM. AF_12/2021</t>
  </si>
  <si>
    <t>JUNTA DE DESMONTAGEM TRAVADA AXIALMENTE DE FERRO FUNDIDO PARA REDE DE ÁGUA OU ESGOTO, DN 300 MM. AF_12/2021</t>
  </si>
  <si>
    <t>JUNTA DE DESMONTAGEM TRAVADA AXIALMENTE DE FERRO FUNDIDO PARA REDE DE ÁGUA OU ESGOTO, DN 350 MM. AF_12/2021</t>
  </si>
  <si>
    <t>JUNTA DE DESMONTAGEM TRAVADA AXIALMENTE DE FERRO FUNDIDO PARA REDE DE ÁGUA OU ESGOTO, DN 400 MM. AF_12/2021</t>
  </si>
  <si>
    <t>JUNTA DE DESMONTAGEM TRAVADA AXIALMENTE DE FERRO FUNDIDO PARA REDE DE ÁGUA OU ESGOTO, DN 500 MM. AF_12/2021</t>
  </si>
  <si>
    <t>JUNTA DE DESMONTAGEM TRAVADA AXIALMENTE DE FERRO FUNDIDO PARA REDE DE ÁGUA OU ESGOTO, DN 600 MM. AF_12/2021</t>
  </si>
  <si>
    <t>JUNTA DE DESMONTAGEM TRAVADA AXIALMENTE DE FERRO FUNDIDO PARA REDE DE ÁGUA OU ESGOTO, DN 80 MM. AF_12/2021</t>
  </si>
  <si>
    <t>JUNTA MECÂNICA (LUVA DE CORRER COM BOLSA JUNTA MECÂNICA) DE FERRO FUNDIDO PARA REDE DE ÁGUA OU ESGOTO, DN 100 MM. AF_12/2021</t>
  </si>
  <si>
    <t>JUNTA MECÂNICA (LUVA DE CORRER COM BOLSA JUNTA MECÂNICA) DE FERRO FUNDIDO PARA REDE DE ÁGUA OU ESGOTO, DN 1000 MM. AF_12/2021</t>
  </si>
  <si>
    <t>JUNTA MECÂNICA (LUVA DE CORRER COM BOLSA JUNTA MECÂNICA) DE FERRO FUNDIDO PARA REDE DE ÁGUA OU ESGOTO, DN 1200 MM. AF_12/2021</t>
  </si>
  <si>
    <t>JUNTA MECÂNICA (LUVA DE CORRER COM BOLSA JUNTA MECÂNICA) DE FERRO FUNDIDO PARA REDE DE ÁGUA OU ESGOTO, DN 150 MM. AF_12/2021</t>
  </si>
  <si>
    <t>JUNTA MECÂNICA (LUVA DE CORRER COM BOLSA JUNTA MECÂNICA) DE FERRO FUNDIDO PARA REDE DE ÁGUA OU ESGOTO, DN 200 MM. AF_12/2021</t>
  </si>
  <si>
    <t>JUNTA MECÂNICA (LUVA DE CORRER COM BOLSA JUNTA MECÂNICA) DE FERRO FUNDIDO PARA REDE DE ÁGUA OU ESGOTO, DN 250 MM. AF_12/2021</t>
  </si>
  <si>
    <t>JUNTA MECÂNICA (LUVA DE CORRER COM BOLSA JUNTA MECÂNICA) DE FERRO FUNDIDO PARA REDE DE ÁGUA OU ESGOTO, DN 300 MM. AF_12/2021</t>
  </si>
  <si>
    <t>JUNTA MECÂNICA (LUVA DE CORRER COM BOLSA JUNTA MECÂNICA) DE FERRO FUNDIDO PARA REDE DE ÁGUA OU ESGOTO, DN 350 MM. AF_12/2021</t>
  </si>
  <si>
    <t>JUNTA MECÂNICA (LUVA DE CORRER COM BOLSA JUNTA MECÂNICA) DE FERRO FUNDIDO PARA REDE DE ÁGUA OU ESGOTO, DN 400 MM. AF_12/2021</t>
  </si>
  <si>
    <t>JUNTA MECÂNICA (LUVA DE CORRER COM BOLSA JUNTA MECÂNICA) DE FERRO FUNDIDO PARA REDE DE ÁGUA OU ESGOTO, DN 500 MM. AF_12/2021</t>
  </si>
  <si>
    <t>JUNTA MECÂNICA (LUVA DE CORRER COM BOLSA JUNTA MECÂNICA) DE FERRO FUNDIDO PARA REDE DE ÁGUA OU ESGOTO, DN 600 MM. AF_12/2021</t>
  </si>
  <si>
    <t>JUNTA MECÂNICA (LUVA DE CORRER COM BOLSA JUNTA MECÂNICA) DE FERRO FUNDIDO PARA REDE DE ÁGUA OU ESGOTO, DN 700 MM. AF_12/2021</t>
  </si>
  <si>
    <t>JUNTA MECÂNICA (LUVA DE CORRER COM BOLSA JUNTA MECÂNICA) DE FERRO FUNDIDO PARA REDE DE ÁGUA OU ESGOTO, DN 80 MM. AF_12/2021</t>
  </si>
  <si>
    <t>JUNTA MECÂNICA (LUVA DE CORRER COM BOLSA JUNTA MECÂNICA) DE FERRO FUNDIDO PARA REDE DE ÁGUA OU ESGOTO, DN 800 MM. AF_12/2021</t>
  </si>
  <si>
    <t>JUNTA MECÂNICA (LUVA DE CORRER COM BOLSA JUNTA MECÂNICA) DE FERRO FUNDIDO PARA REDE DE ÁGUA OU ESGOTO, DN 900 MM. AF_12/2021</t>
  </si>
  <si>
    <t>MEDIDOR DE VAZÃO ELETROMAGNÉTICO DE AÇO CARBONO PARA REDE DE ÁGUA OU ESGOTO, DN 100 MM, JUNTA FLANGEADA. AF_12/2021</t>
  </si>
  <si>
    <t>MEDIDOR DE VAZÃO ELETROMAGNÉTICO DE AÇO CARBONO PARA REDE DE ÁGUA OU ESGOTO, DN 200 MM, JUNTA FLANGEADA. AF_12/2021</t>
  </si>
  <si>
    <t>MEDIDOR DE VAZÃO ELETROMAGNÉTICO DE AÇO CARBONO PARA REDE DE ÁGUA OU ESGOTO, DN 300 MM, JUNTA FLANGEADA. AF_12/2021</t>
  </si>
  <si>
    <t>MEDIDOR DE VAZÃO ELETROMAGNÉTICO DE AÇO CARBONO PARA REDE DE ÁGUA OU ESGOTO, DN 400 MM, JUNTA FLANGEADA. AF_12/2021</t>
  </si>
  <si>
    <t>MEDIDOR DE VAZÃO ELETROMAGNÉTICO DE AÇO CARBONO PARA REDE DE ÁGUA OU ESGOTO, DN 500 MM, JUNTA FLANGEADA. AF_12/2021</t>
  </si>
  <si>
    <t>REGISTRO DE GAVETA DE FERRO FUNDIDO PARA REDE DE ÁGUA OU ESGOTO, DN 100 MM, JUNTA FLANGEADA. AF_12/2021</t>
  </si>
  <si>
    <t>REGISTRO DE GAVETA DE FERRO FUNDIDO PARA REDE DE ÁGUA OU ESGOTO, DN 150 MM, JUNTA FLANGEADA. AF_01/2021</t>
  </si>
  <si>
    <t>REGISTRO DE GAVETA DE FERRO FUNDIDO PARA REDE DE ÁGUA OU ESGOTO, DN 200 MM, JUNTA FLANGEADA. AF_12/2021</t>
  </si>
  <si>
    <t>REGISTRO DE GAVETA DE FERRO FUNDIDO PARA REDE DE ÁGUA OU ESGOTO, DN 250 MM, JUNTA FLANGEADA. AF_12/2021</t>
  </si>
  <si>
    <t>REGISTRO DE GAVETA DE FERRO FUNDIDO PARA REDE DE ÁGUA OU ESGOTO, DN 300 MM, JUNTA FLANGEADA. AF_12/2021</t>
  </si>
  <si>
    <t>REGISTRO DE GAVETA DE FERRO FUNDIDO PARA REDE DE ÁGUA OU ESGOTO, DN 350 MM, JUNTA FLANGEADA. AF_12/2021</t>
  </si>
  <si>
    <t>REGISTRO DE GAVETA DE FERRO FUNDIDO PARA REDE DE ÁGUA OU ESGOTO, DN 400 MM, JUNTA FLANGEADA. AF_12/2021</t>
  </si>
  <si>
    <t>REGISTRO DE GAVETA DE FERRO FUNDIDO PARA REDE DE ÁGUA OU ESGOTO, DN 50 MM, JUNTA FLANGEADA. AF_12/2021</t>
  </si>
  <si>
    <t>REGISTRO DE GAVETA DE FERRO FUNDIDO PARA REDE DE ÁGUA OU ESGOTO, DN 500 MM, JUNTA FLANGEADA. AF_12/2021</t>
  </si>
  <si>
    <t>REGISTRO DE GAVETA DE FERRO FUNDIDO PARA REDE DE ÁGUA OU ESGOTO, DN 80 MM, JUNTA FLANGEADA. AF_12/2021</t>
  </si>
  <si>
    <t>VÁLVULA DE RETENÇÃO DE FERRO FUNDIDO PARA REDE DE ÁGUA OU ESGOTO, COM FLANGES, DN 200 MM, JUNTA FLANGEADA. AF_12/2021</t>
  </si>
  <si>
    <t>VÁLVULA DE RETENÇÃO DE FERRO FUNDIDO PARA REDE DE ÁGUA OU ESGOTO, DN 100 MM, JUNTA FLANGEADA. AF_12/2021</t>
  </si>
  <si>
    <t>VÁLVULA DE RETENÇÃO DE FERRO FUNDIDO PARA REDE DE ÁGUA OU ESGOTO, DN 150 MM, JUNTA FLANGEADA. AF_12/2021</t>
  </si>
  <si>
    <t>VÁLVULA DE RETENÇÃO DE FERRO FUNDIDO PARA REDE DE ÁGUA OU ESGOTO, DN 250 MM, JUNTA FLANGEADA. AF_12/2021</t>
  </si>
  <si>
    <t>VÁLVULA DE RETENÇÃO DE FERRO FUNDIDO PARA REDE DE ÁGUA OU ESGOTO, DN 300 MM, JUNTA FLANGEADA. AF_12/2021</t>
  </si>
  <si>
    <t>VÁLVULA DE RETENÇÃO DE FERRO FUNDIDO PARA REDE DE ÁGUA OU ESGOTO, DN 350 MM, JUNTA FLANGEADA. AF_12/2021</t>
  </si>
  <si>
    <t>VÁLVULA DE RETENÇÃO DE FERRO FUNDIDO PARA REDE DE ÁGUA OU ESGOTO, DN 400 MM, JUNTA FLANGEADA. AF_12/2021</t>
  </si>
  <si>
    <t>VÁLVULA DE RETENÇÃO DE FERRO FUNDIDO PARA REDE DE ÁGUA OU ESGOTO, DN 50 MM, JUNTA FLANGEADA. AF_12/2021</t>
  </si>
  <si>
    <t>VÁLVULA DE RETENÇÃO DE FERRO FUNDIDO PARA REDE DE ÁGUA OU ESGOTO, DN 500 MM, JUNTA FLANGEADA. AF_12/2021</t>
  </si>
  <si>
    <t>VÁLVULA DE RETENÇÃO DE FERRO FUNDIDO PARA REDE DE ÁGUA OU ESGOTO, DN 80 MM, JUNTA FLANGEADA. AF_12/2021</t>
  </si>
  <si>
    <t>VÁLVULA REDUTORA DE PRESSÃO DE FERRO FUNDIDO PARA REDE DE ÁGUA, DN 100 MM, JUNTA FLANGEADA. AF_12/2021</t>
  </si>
  <si>
    <t>VÁLVULA REDUTORA DE PRESSÃO DE FERRO FUNDIDO PARA REDE DE ÁGUA, DN 150 MM, JUNTA FLANGEADA. AF_12/2021</t>
  </si>
  <si>
    <t>VÁLVULA REDUTORA DE PRESSÃO DE FERRO FUNDIDO PARA REDE DE ÁGUA, DN 200 MM, JUNTA FLANGEADA. AF_12/2021</t>
  </si>
  <si>
    <t>VÁLVULA REDUTORA DE PRESSÃO DE FERRO FUNDIDO PARA REDE DE ÁGUA, DN 250 MM, JUNTA FLANGEADA. AF_12/2021</t>
  </si>
  <si>
    <t>VÁLVULA REDUTORA DE PRESSÃO DE FERRO FUNDIDO PARA REDE DE ÁGUA, DN 300 MM, JUNTA FLANGEADA. AF_12/2021</t>
  </si>
  <si>
    <t>VÁLVULA REDUTORA DE PRESSÃO DE FERRO FUNDIDO PARA REDE DE ÁGUA, DN 350 MM, JUNTA FLANGEADA. AF_12/2021</t>
  </si>
  <si>
    <t>VÁLVULA REDUTORA DE PRESSÃO DE FERRO FUNDIDO PARA REDE DE ÁGUA, DN 400 MM, JUNTA FLANGEADA. AF_12/2021</t>
  </si>
  <si>
    <t>VÁLVULA REDUTORA DE PRESSÃO DE FERRO FUNDIDO PARA REDE DE ÁGUA, DN 50 MM, JUNTA FLANGEADA. AF_12/2021</t>
  </si>
  <si>
    <t>VÁLVULA REDUTORA DE PRESSÃO DE FERRO FUNDIDO PARA REDE DE ÁGUA, DN 500 MM, JUNTA FLANGEADA. AF_12/2021</t>
  </si>
  <si>
    <t>VÁLVULA REDUTORA DE PRESSÃO DE FERRO FUNDIDO PARA REDE DE ÁGUA, DN 80 MM, JUNTA FLANGEADA. AF_12/2021</t>
  </si>
  <si>
    <t>ESCRITÓRIO DA CONTRATADA - ATÉ 15M2</t>
  </si>
  <si>
    <t>ESCRITÓRIO DA CONTRATADA - ATÉ 22M2</t>
  </si>
  <si>
    <t>ESCRITÓRIO DA FISCALIZAÇÃO - ATÉ 15M2</t>
  </si>
  <si>
    <t>ESCRITÓRIO DA FISCALIZAÇÃO - ATÉ 22M2</t>
  </si>
  <si>
    <t>BARRACÃO DE OBRA</t>
  </si>
  <si>
    <t>VESTIÁRIO PARA ATÉ 20 PESSOAS</t>
  </si>
  <si>
    <t>PLACA DE OBRA 3,0 X 2,0M EM LONA IMPRESSÃO DIGITAL PADRÃO SUDECAP</t>
  </si>
  <si>
    <t>PLACA DE OBRA EM LONA IMPRESSÃO DIGITAL PADRÃO SUDECAP</t>
  </si>
  <si>
    <t>PLACA DE OBRA EM CHAPA GALVANIZADA ADESIVADA, DIMENSÕES 2,40 X 1,20 M, PADRÃO CEF</t>
  </si>
  <si>
    <t>TAPUME PADRÃO SUDECAP</t>
  </si>
  <si>
    <t>TAPUME PADRÃO SUDECAP, DE COMPENSADO 10MM, COM FIXAÇÃO ENTERRADA</t>
  </si>
  <si>
    <t>INFORME PUBLICITÁRIO, LONA IMPRESSÃO DIGITAL APLICADO EM TAPUME</t>
  </si>
  <si>
    <t>TAPUME PADRÃO SUDECAP DE TELA GALVANIZADA #2" FIO 14 COM FIXAÇAO ENTERRADA</t>
  </si>
  <si>
    <t>TAPUME PADRÃO SUDECAP DE TELA GALVANIZADA #2" FIO 14 COM BASE DE CONCRETO</t>
  </si>
  <si>
    <t>TELA - TAPUME DE POLIPROPILENO H=1,20 M, INCLUSIVE BASE</t>
  </si>
  <si>
    <t>INSTALAÇÃO PROVISÓRIA - CONCESSIONÁRIA</t>
  </si>
  <si>
    <t>PADRÃO COPASA - KIT CAVALETE METAL E REGISTRO 3/4"</t>
  </si>
  <si>
    <t>FOSSA SÉPTICA E SUMIDOURO DN= 1,20M H= 4,00M</t>
  </si>
  <si>
    <t>REDE INTERNA E PROVISÓRIA DE ÁGUA E ESGOTO TUBO PVC D= 100MM</t>
  </si>
  <si>
    <t>REDE INTERNA E PROVISÓRIA DE ÁGUA E ESGOTO TUBO PVC D= 150MM</t>
  </si>
  <si>
    <t>REDE INTERNA E PROVISÓRIA DE ÁGUA E ESGOTO TUBO PVC D= 200MM</t>
  </si>
  <si>
    <t>REDE INTERNA E PROVISÓRIA DE ÁGUA E ESGOTO TUBO PVC D= 250MM</t>
  </si>
  <si>
    <t>REDE INTERNA E PROVISÓRIA DE ÁGUA E ESGOTO TUBO PVC ÁGUA SOLDA E CONEXÕES D= 20MM (1/2")</t>
  </si>
  <si>
    <t>REDE INTERNA E PROVISÓRIA DE ÁGUA E ESGOTO TUBO PVC ÁGUA SOLDA E CONEXÕES D= 25MM (3/4")</t>
  </si>
  <si>
    <t>CONTAINER 6,0X2,40X2,82 M COM ISOLAMENTO TÉRMICO</t>
  </si>
  <si>
    <t>MOBILIZAÇÃO DE CONTAINER</t>
  </si>
  <si>
    <t>BANHEIRO QUÍMICO 110 X 120 X 230CM COM MANUTENÇÃO</t>
  </si>
  <si>
    <t>SINALIZAÇÃO</t>
  </si>
  <si>
    <t>PLACA 1,0 X 0,60M DUPLA FACE CHAPA GALVANIZADA 26 EM CAVALETE</t>
  </si>
  <si>
    <t>PLACA 1,0 X 0,60M CHAPA 26 EM CAVALETE METALON 20 X 20MM</t>
  </si>
  <si>
    <t>PLACA 0,50 X 0,50M DUPLA FACE CHAPA GALVANIZADA 22 EM CAVALETE</t>
  </si>
  <si>
    <t>PLACA 0,50 X 0,50M CHAPA GALVANIZADA 22 CAVALETE METALON 20 X 20</t>
  </si>
  <si>
    <t>SINALIZAÇÃO COM CONE MASTER 75CM BASE DE BORRACHA CORPO POLIETILENO</t>
  </si>
  <si>
    <t>SINALIZAÇÃO COM CONE EM PVC H= 75CM</t>
  </si>
  <si>
    <t>SINALIZADOR MONOLIGHT LED 60 A 70 FLASHES/MINUTO</t>
  </si>
  <si>
    <t>FORNECIMENTO DE BIG BAG PARA RESÍDUOS COMUNS - CAPACIDADE APROXIMADA 1M3, PADRÃO CLUB FARM OU EQUIVALENTE</t>
  </si>
  <si>
    <t>FORNECIMENTO LIXEIRA PLÁSTICA COM TAMPA VAI-VEM - 100 LITROS, PADRÃO Q100 WEBPLÁSTICO OU EQUIVALENTE</t>
  </si>
  <si>
    <t>BANCO (200 X 35CM) EM MADEIRITE, PARA VESTIÁRIO</t>
  </si>
  <si>
    <t>INSTALAÇÃO ELÉTRICA - ESCRITÓRIOS ATÉ 15M2</t>
  </si>
  <si>
    <t>INSTALAÇÃO ELÉTRICA - ESCRITÓRIOS ATÉ 22M2</t>
  </si>
  <si>
    <t>INSTALAÇÃO ELÉTRICA - VESTIÁRIO PARA ATÉ 20 PESSOAS</t>
  </si>
  <si>
    <t>INSTALAÇÃO ELÉTRICA - VESTIÁRIO PARA ATÉ 30 PESSOAS</t>
  </si>
  <si>
    <t>INSTALAÇÃO ELÉTRICA - VESTIÁRIO PARA ATÉ 40 PESSOAS</t>
  </si>
  <si>
    <t>INSTALAÇÃO ELÉTRICA - DEPÓSITO ATÉ 15M2</t>
  </si>
  <si>
    <t>INSTALAÇÃO ELÉTRICA - DEPÓSITO ATÉ 26M2</t>
  </si>
  <si>
    <t>INSTALAÇÃO ELÉTRICA - DEPÓSITO ATÉ 33M2</t>
  </si>
  <si>
    <t>INSTALAÇÃO ELÉTRICA - REFEITÓRIO ATÉ 19M2</t>
  </si>
  <si>
    <t>INSTALAÇÃO ELÉTRICA - REFEITÓRIO ATÉ 26M2</t>
  </si>
  <si>
    <t>INSTALAÇÃO HIDROSSANITÁRIA - REFEITÓRIOS</t>
  </si>
  <si>
    <t>INSTALAÇÃO ELÉTRICA - SANITÁRIO / VESTIÁRIO PARA ATÉ 4 FUNCIONÁRIOS</t>
  </si>
  <si>
    <t>INSTALAÇÃO HIDROSSANITÁRIA - SANITÁRIO / VESTIÁRIO PARA ATÉ 4 FUNCIONÁRIOS</t>
  </si>
  <si>
    <t>INSTALAÇÃO ELÉTRICA - SANITÁRIO ATÉ 15M2</t>
  </si>
  <si>
    <t>INSTALAÇÃO ELÉTRICA - SANITÁRIO ATÉ 22M2</t>
  </si>
  <si>
    <t>INSTALAÇÃO ELÉTRICA - SANITÁRIO ATÉ 33M2</t>
  </si>
  <si>
    <t>INSTALAÇÃO HIDROSSANITÁRIA - SANITÁRIO ATÉ 15M2</t>
  </si>
  <si>
    <t>INSTALAÇÃO HIDROSSANITÁRIA - SANITÁRIO ATÉ 22M2</t>
  </si>
  <si>
    <t>INSTALAÇÃO HIDROSSANITÁRIA - SANITÁRIO ATÉ 33M2</t>
  </si>
  <si>
    <t>LOCAÇÃO DE OBRA</t>
  </si>
  <si>
    <t>REMOÇÃO DE TELHA, INCLUSIVE EMPILHAMENTO</t>
  </si>
  <si>
    <t>REMOÇÃO DE TELHA METÁLICA OU PVC, INCLUSIVE EMPILHAMENTO</t>
  </si>
  <si>
    <t>REMOÇÃO DE TELHA TIPO CALHA DE FIBROCIMENTO, INCLUSIVE EMPILHAMENTO</t>
  </si>
  <si>
    <t>REMOÇÃO DE TELHA ONDULADA DE FIBROCIMENTO, INCLUSIVE EMPILHAMENTO</t>
  </si>
  <si>
    <t>REMOÇÃO DE TELHA CERÂMICA COLONIAL OU FRANCESA, INCLUSIVE EMPILHAMENTO</t>
  </si>
  <si>
    <t>REMOÇÃO DE CALHA, RUFO E CONDUTOR, INCLUSIVE AFASTAMENTO</t>
  </si>
  <si>
    <t>REMOÇÃO DE CALHA GALVANIZADA OU PVC, INCLUSIVE AFASTAMENTO</t>
  </si>
  <si>
    <t>REMOÇÃO DE RUFO DE CHAPA GALVANIZADA, INCLUSIVE AFASTAMENTO</t>
  </si>
  <si>
    <t>REMOÇÃO DE CONDUTOR DE CHAPA GALVANIZADA OU PVC, INCLUSIVE AFASTAMENTO</t>
  </si>
  <si>
    <t>REMOÇÃO DE ENGRADAMENTO DE TELHADO, INCLUSIVE EMPILHAMENTO</t>
  </si>
  <si>
    <t>REMOÇÃO DE ENGRADAMENTO DE TELHA METÁLICA OU PVC, INCLUSIVE EMPILHAMENTO</t>
  </si>
  <si>
    <t>REMOÇÃO DE ENGRADAMENTO DE TELHA TIPO CALHA DE FIBROCIMENTO, INCLUSIVE EMPILHAMENTO</t>
  </si>
  <si>
    <t>REMOÇÃO DE ENGRADAMENTO DE TELHA ONDULADA DE FIBROCIMENTO, INCLUSIVE EMPILHAMENTO</t>
  </si>
  <si>
    <t>REMOÇÃO DE ENGRADAMENTO DE TELHA CERÂMICA, COLONIAL OU FRANCESA, INCLUSIVE EMPILHAMENTO</t>
  </si>
  <si>
    <t>REMOÇÃO DE FORRO, INCLUSIVE EMPILHAMENTO</t>
  </si>
  <si>
    <t>REMOÇÃO DE FORRO DE PLACAS, INCLUSIVE BARROTEAMENTO</t>
  </si>
  <si>
    <t>REMOÇÃO DE FORRO DE PLACAS, EXCLUSIVE BARROTEAMENTO</t>
  </si>
  <si>
    <t>REMOÇÃO DE FORRO DE GESSO</t>
  </si>
  <si>
    <t>REMOÇÃO DE ESQUADRIA DE MADEIRA, INCLUSIVE EMPILHAMENTO</t>
  </si>
  <si>
    <t>REMOÇÃO DE ESQUADRIA MADEIRA DE PORTA OU JANELA, INCLUSIVE MARCO E ALIZAR</t>
  </si>
  <si>
    <t>REMOÇÃO DE ESQUADRIA, FOLHA DE PORTA OU JANELA</t>
  </si>
  <si>
    <t>REMOÇÃO DE ESQUADRIA, MARCO E ALIZAR</t>
  </si>
  <si>
    <t>REMOÇÃO DE ESQUADRIA, MARCO</t>
  </si>
  <si>
    <t>REMOÇÃO DE ESQUADRIA, ALIZAR</t>
  </si>
  <si>
    <t>REMOÇÃO DE ESQUADRIA METÁLICA</t>
  </si>
  <si>
    <t>REMOÇÃO DE ESQUADRIA METÁLICA, PORTA OU JANELA</t>
  </si>
  <si>
    <t>DEMOLIÇÃO DE REVESTIMENTO, INCLUSIVE AFASTAMENTO</t>
  </si>
  <si>
    <t>DEMOLIÇÃO DE REVESTIMENTO DE REBOCO</t>
  </si>
  <si>
    <t>DEMOLIÇÃO DE REVESTIMENTO CERÂMICO, AZULEJO OU LADRILHO HIDRÁULICO</t>
  </si>
  <si>
    <t>DEMOLIÇÃO DE REVESTIMENTO DE PEDRA (MÁRMORE, GRANITO, ARDÓSIA, SÃO TOMÉ, ETC)</t>
  </si>
  <si>
    <t>DEMOLIÇÃO DE REVESTIMENTO DE FÓRMICA</t>
  </si>
  <si>
    <t>DEMOLIÇÃO DE REVESTIMENTO DE PEDRA ALMOFADADA</t>
  </si>
  <si>
    <t>DEMOLIÇÃO DE PISO, INCLUSIVE AFASTAMENTO</t>
  </si>
  <si>
    <t>DEMOLIÇÃO DE PISO CIMENTADO OU CONTRAPISO DE ARGAMASSA</t>
  </si>
  <si>
    <t>DEMOLIÇÃO DE PISO CERÂMICO OU LADRILHO HIDRÁULICO</t>
  </si>
  <si>
    <t>DEMOLIÇÃO DE PISO DE PEDRA (MÁRMORE, GRANITO, ARDÓSIA, SÃO TOMÉ, ETC)</t>
  </si>
  <si>
    <t>DEMOLIÇÃO DE PISO VINÍLICO</t>
  </si>
  <si>
    <t>DEMOLIÇÃO DE PISO DE MARMORITE</t>
  </si>
  <si>
    <t>DEMOLIÇÃO DE PISO DE TACO DE MADEIRA</t>
  </si>
  <si>
    <t>DEMOLIÇÃO DE PASSEIO E PAVIMENTO</t>
  </si>
  <si>
    <t>DEMOLIÇÃO MANUAL DE PASSEIO OU LAJE DE CONCRETO</t>
  </si>
  <si>
    <t>DEMOLIÇÃO DE PASSEIO OU LAJE DE CONCRETO COM EQUIPAMENTO PNEUMÁTICO</t>
  </si>
  <si>
    <t>DEMOLIÇÃO DE CALÇADA PORTUGUESA</t>
  </si>
  <si>
    <t>DEMOLIÇÃO DE PASSEIO OU LAJE DE CONCRETO COM EQUIPAMENTO ELÉTRICO</t>
  </si>
  <si>
    <t>DEMOLIÇÃO MANUAL DE ALVENARIA POLIÉDRICA</t>
  </si>
  <si>
    <t>DEMOLIÇÃO DE REVESTIMENTO ASFÁLTICO COM EQUIPAMENTO PNEUMÁTICO</t>
  </si>
  <si>
    <t>CORTE MECÂNICO COM SERRA CIRCULAR EM CONCRETO OU ASFALTO</t>
  </si>
  <si>
    <t>DEMOLIÇÃO DE CONCRETO, INCLUSIVE AFASTAMENTO</t>
  </si>
  <si>
    <t>DEMOLIÇÃO DE CONCRETO SIMPLES - MANUAL</t>
  </si>
  <si>
    <t>DEMOLIÇÃO DE CONCRETO ARMADO - MANUAL</t>
  </si>
  <si>
    <t>DEMOLIÇÃO DE CONCRETO SIMPLES - COM EQUIPAMENTO ELÉTRICO</t>
  </si>
  <si>
    <t>DEMOLIÇÃO DE CONCRETO ARMADO - COM EQUIPAMENTO ELÉTRICO</t>
  </si>
  <si>
    <t>DEMOLIÇÃO MANUAL DE ALVENARIA, INCLUSIVE AFASTAMENTO</t>
  </si>
  <si>
    <t>DEMOLIÇÃO MANUAL DE ALVENARIA DE TIJOLOS E BLOCOS</t>
  </si>
  <si>
    <t>REMOÇÃO DE MEIO-FIO</t>
  </si>
  <si>
    <t>REMOÇÃO DE MEIO-FIO PRÉ-MOLDADO DE CONCRETO</t>
  </si>
  <si>
    <t>REMOÇÃO DE MEIO-FIO DE PEDRA (GNAISSE, BASALTO, ETC)</t>
  </si>
  <si>
    <t>DEMOLIÇÃO, REMOÇÃO E CARGA MECÂNICA</t>
  </si>
  <si>
    <t>DEMOLIÇÃO DE CONSTRUÇÕES DE ALVENARIA, INCLUSIVE REMOÇÃO E CARGA MECÂNICA</t>
  </si>
  <si>
    <t>DEMOLIÇÃO DE GABIÃO, INCLUSIVE REMOÇÃO E CARGA MECÂNICA</t>
  </si>
  <si>
    <t>DEMOLIÇÃO DE DIVISÓRIA, INCLUSIVE AFASTAMENTO</t>
  </si>
  <si>
    <t>DEMOLIÇÃO DE DIVISÓRIA DE PEDRA (MÁRMORE, ARDÓSIA OU MARMORITE)</t>
  </si>
  <si>
    <t>DEMOLIÇÃO DE DIVISÓRIA DE MADEIRA</t>
  </si>
  <si>
    <t>DEMOLIÇÃO DE DIVISÓRIA DE ELEMENTOS VAZADOS (COBOGÓ, ETC)</t>
  </si>
  <si>
    <t>DEMOLIÇÃO DE DIVISÓRIA DE LAMINADO</t>
  </si>
  <si>
    <t>REMOÇÃO DE QUADROS</t>
  </si>
  <si>
    <t>REMOÇÃO DE QUADRO NEGRO</t>
  </si>
  <si>
    <t>REMOÇÃO DE PEÇAS DIVERSAS</t>
  </si>
  <si>
    <t>REMOÇÃO DE LOUÇAS</t>
  </si>
  <si>
    <t>REMOÇÃO DE FERRAGENS (DOBRADIÇAS, FECHADURAS, MAÇANETAS)</t>
  </si>
  <si>
    <t>REMOÇÃO DE METAIS COMUNS (CONDUÍTE, SIFÃO, REGISTRO, TORNEIRA)</t>
  </si>
  <si>
    <t>REMOÇÃO DE METAIS ESPECIAIS (VÁLVULA DE DESCARGA, CAIXA SILEN)</t>
  </si>
  <si>
    <t>REMOÇÃO DE LUMINÁRIA FLUORESCENTE</t>
  </si>
  <si>
    <t>REMOÇÃO DE LUMINÁRIA INCANDESCENTE</t>
  </si>
  <si>
    <t>REMOÇÃO DE PADRÃO CEMIG</t>
  </si>
  <si>
    <t>REMOÇÃO DE PADRÃO COPASA</t>
  </si>
  <si>
    <t>REMOÇÃO DE INTERFONE</t>
  </si>
  <si>
    <t>REMOÇÃO DE BANCADA</t>
  </si>
  <si>
    <t>REMOÇÃO DE BANCADA DE PEDRA (MÁRMORE, GRANITO, ARDÓSIA, MARMORITE, ETC)</t>
  </si>
  <si>
    <t>REMOÇÃO DE CERCA DE ARAME</t>
  </si>
  <si>
    <t>REMOÇÃO DE ALAMBRADO</t>
  </si>
  <si>
    <t>TRANSPORTE DE MATERIAL DEMOLIDO EM CARRINHO DE MÃO</t>
  </si>
  <si>
    <t>TRANSPORTE DE MATERIAL DEMOLIDO EM CARRINHO DE MÃO, DMT &lt;= 50,0M</t>
  </si>
  <si>
    <t>TRANSPORTE DE MATERIAL DEMOLIDO EM CARRINHO DE MÃO, 50,0M &lt; DMT &lt;= 100,0M</t>
  </si>
  <si>
    <t>CARGA DE MATERIAL DEMOLIDO SOBRE CAMINHÃO</t>
  </si>
  <si>
    <t>CARGA MANUAL DE MATERIAL DEMOLIDO SOBRE CAMINHÃO</t>
  </si>
  <si>
    <t>CARGA MECÂNICA DE MATERIAL DEMOLIDO SOBRE CAMINHÃO</t>
  </si>
  <si>
    <t>TRANSPORTE DE MATERIAL DEMOLIDO EM CAMINHÃO</t>
  </si>
  <si>
    <t>TRANSPORTE DE MATERIAL DEMOLIDO EM CAMINHÃO, DMT &lt;= 1KM</t>
  </si>
  <si>
    <t>TRANSPORTE DE MATERIAL DEMOLIDO EM CAMINHÃO, 1KM &lt; DMT &lt;= 2KM</t>
  </si>
  <si>
    <t>TRANSPORTE DE MATERIAL DEMOLIDO EM CAMINHÃO, 2KM &lt; DMT &lt;= 5KM</t>
  </si>
  <si>
    <t>TRANSPORTE DE MATERIAL DEMOLIDO EM CAMINHÃO, DMT &gt; 5KM</t>
  </si>
  <si>
    <t>TRANSPORTE DE MATERIAL DE QUALQUER NATUREZA EM CAÇAMBA</t>
  </si>
  <si>
    <t>TRANSPORTE DE MATERIAL DE QUALQUER NATUREZA EM CAÇAMBA DE 5M3</t>
  </si>
  <si>
    <t>CAPINA E VARRIÇÃO DE PAVIMENTO EM ALVENARIA POLIÉDRICA</t>
  </si>
  <si>
    <t>ROÇAMENTO COM ROÇADEIRA MECÂNICA</t>
  </si>
  <si>
    <t>DESTOCAMENTO, DESPRAGUEJAMENTO MANUAL DE VEGETAÇÃO</t>
  </si>
  <si>
    <t>ESCAVAÇÃO MECÂNICA INCLUSIVE TRANSPORTE ATÉ 50 M</t>
  </si>
  <si>
    <t>ESCAVAÇÃO E CARGA MECANIZADA</t>
  </si>
  <si>
    <t>CARGA DE MATERIAL DE QUALQUER NATUREZA SOBRE CAMINHÃO</t>
  </si>
  <si>
    <t>CARGA MANUAL DE MATERIAL DE QUALQUER NATUREZA SOBRE CAMINHÃO</t>
  </si>
  <si>
    <t>CARGA MECÂNICA DE MATERIAL DE QUALQUER NATUREZA SOBRE CAMINHÃO</t>
  </si>
  <si>
    <t>TRANSPORTE DE MATERIAL DE QUALQUER NATUREZA, DMT &lt;= 1KM</t>
  </si>
  <si>
    <t>TRANSPORTE DE MATERIAL DE QUALQUER NATUREZA, 1KM &lt; DMT &lt;= 2KM</t>
  </si>
  <si>
    <t>TRANSPORTE DE MATERIAL DE QUALQUER NATUREZA, 2KM &lt; DMT &lt;= 5KM</t>
  </si>
  <si>
    <t>TRANSPORTE DE MATERIAL DE QUALQUER NATUREZA, DMT &gt; 5KM</t>
  </si>
  <si>
    <t>ATERRO COMPACTADO COM ROLO VIBRATÓRIO</t>
  </si>
  <si>
    <t>ATERRO COMPACTADO COM PLACA VIBRATÓRIA</t>
  </si>
  <si>
    <t>ATERRO COMPACTADO MANUALMENTE COM SOQUETE</t>
  </si>
  <si>
    <t>ESCAVAÇÃO MANUAL DE VALAS</t>
  </si>
  <si>
    <t>ESCAVAÇÃO MANUAL DE VALAS H &lt;= 1,5M</t>
  </si>
  <si>
    <t>ESCAVAÇÃO MANUAL DE VALAS 1,5M &lt; H &lt;= 3,0M</t>
  </si>
  <si>
    <t>ESCAVAÇÃO MANUAL DE VALAS 3,0M &lt; H &lt;= 5,0M</t>
  </si>
  <si>
    <t>ESCAVAÇÃO MECÂNICA DE VALAS COM DESCARGA LATERAL</t>
  </si>
  <si>
    <t xml:space="preserve">ESCAVAÇÃO MECÂNICA DE VALAS, H &lt;= 1,5M, COM DESCARGA LATERAL </t>
  </si>
  <si>
    <t xml:space="preserve">ESCAVAÇÃO MECÂNICA DE VALAS, 1,5M &lt; H &lt;= 3,0M, COM DESCARGA LATERAL </t>
  </si>
  <si>
    <t xml:space="preserve">ESCAVAÇÃO MECÂNICA DE VALAS, 3,0M &lt; H &lt;= 5,0M, COM DESCARGA LATERAL </t>
  </si>
  <si>
    <t xml:space="preserve">ESCAVAÇÃO MECÂNICA DE VALAS, H &gt; 5,0M, COM DESCARGA LATERAL </t>
  </si>
  <si>
    <t>ESCAVAÇÃO MECÂNICA DE VALAS COM DESCARGA, SEM CAMINHÕES</t>
  </si>
  <si>
    <t>ESCAVAÇÃO MECÂNICA DE VALAS H &lt;= 1,5M, COM DESCARGA, SEM CAMINHÕES</t>
  </si>
  <si>
    <t>ESCAVAÇÃO MECÂNICA DE VALAS 1,5M &lt; H &lt;= 3,0M, COM DESCARGA, SEM CAMINHÕES</t>
  </si>
  <si>
    <t>ESCAVAÇÃO MECÂNICA DE VALAS 3,0M &lt; H &lt;= 5,0M, COM DESCARGA, SEM CAMINHÕES</t>
  </si>
  <si>
    <t>ESCAVAÇÃO MECÂNICA DE VALAS H &gt; 5,0M, COM DESCARGA, SEM CAMINHÕES</t>
  </si>
  <si>
    <t>REATERRO MANUAL DE VALA</t>
  </si>
  <si>
    <t>REATERRO DE VALA COMPACTADO COM EQUIPAMENTO PLACA VIBRATÓRIA OU EQUIVALENTE</t>
  </si>
  <si>
    <t>REGULARIZAÇÃO E COMPACTAÇÃO DE TERRENO</t>
  </si>
  <si>
    <t>REGULARIZAÇÃO MANUAL DE TERRENO COM SOQUETE</t>
  </si>
  <si>
    <t>REGULARIZAÇÃO DE TERRENO COM PLACA VIBRATÓRIA</t>
  </si>
  <si>
    <t>TRANSPORTE DE MATERIAL DE QUALQUER NATUREZA EM CARRINHO DE MÃO</t>
  </si>
  <si>
    <t>TRANSPORTE DE MATERIAL DE QUALQUER NATUREZA EM CARRINHO DE MÃO, DMT &lt;= 50,0M</t>
  </si>
  <si>
    <t>TRANSPORTE DE MATERIAL DE QUALQUER NATUREZA EM CARRINHO DE MÃO, 50,0 &lt; DMT &lt;= 100,0M</t>
  </si>
  <si>
    <t>TUBULÃO A CÉU ABERTO</t>
  </si>
  <si>
    <t>ESTACA TRADO MECANIZADO, SEM FLUIDO ESTABILIZANTE, D= 25CM, INCLUSIVE CONCRETO, EXCLUSIVE ARMAÇÃO</t>
  </si>
  <si>
    <t>ESTACA TRADO MECANIZADO, SEM FLUIDO ESTABILIZANTE, D= 40CM, INCLUSIVE CONCRETO, EXCLUSIVE ARMAÇÃO</t>
  </si>
  <si>
    <t>ESTACA TRADO MECANIZADO, SEM FLUIDO ESTABILIZANTE, D= 60CM, INCLUSIVE CONCRETO, EXCLUSIVE ARMAÇÃO</t>
  </si>
  <si>
    <t>ESTACA HÉLICE CONTÍNUA</t>
  </si>
  <si>
    <t>MOBILIZAÇÃO E DESMOBILIZAÇÃO DE EQUIPAMENTO - HÉLICE CONTÍNUA</t>
  </si>
  <si>
    <t>MOBILIZAÇÃO E DESMOBILIZAÇÃO DE EQUIPAMENTO - ESTACA RAIZ</t>
  </si>
  <si>
    <t>FORMA, ESCORAMENTO, DESFORMA E LIMPEZA EM FUNDAÇÃO</t>
  </si>
  <si>
    <t>04.13.30</t>
  </si>
  <si>
    <t>FORMA PARA BLOCO DE COROAMENTO EM TÁBUA DE MADEIRA SERRADA, 2 APROVEITAMENTOS - FABRICAÇÃO, MONTAGEM E DESMONTAGEM REF 96531</t>
  </si>
  <si>
    <t>04.13.31</t>
  </si>
  <si>
    <t>FORMA PARA BLOCO DE COROAMENTO EM TÁBUA DE MADEIRA SERRADA, 4 APROVEITAMENTOS - FABRICAÇÃO, MONTAGEM E DESMONTAGEM REF 96534</t>
  </si>
  <si>
    <t>04.13.32</t>
  </si>
  <si>
    <t>FORMA PARA BLOCO DE COROAMENTO EM CHAPA DE MADEIRA COMPENSADA RESINADA 18 MM, 2 APROVEITAMENTOS - FABRICAÇÃO, MONTAGEM E DESMONTAGEM REF 96537</t>
  </si>
  <si>
    <t>04.13.33</t>
  </si>
  <si>
    <t>FORMA PARA BLOCO DE COROAMENTO EM CHAPA DE MADEIRA COMPENSADA RESINADA 18 MM, 4 APROVEITAMENTOS - FABRICAÇÃO, MONTAGEM E DESMONTAGEM REF 96540</t>
  </si>
  <si>
    <t>04.13.35</t>
  </si>
  <si>
    <t>FORMA PARA VIGA BALDRAME EM TÁBUA DE MADEIRA SERRADA, 2 APROVEITAMENTOS - FABRICAÇÃO, MONTAGEM E DESMONTAGEM REF 96533</t>
  </si>
  <si>
    <t>04.13.36</t>
  </si>
  <si>
    <t>FORMA PARA VIGA BALDRAME EM TÁBUA DE MADEIRA SERRADA, 4 APROVEITAMENTOS - FABRICAÇÃO, MONTAGEM E DESMONTAGEM REF 96536</t>
  </si>
  <si>
    <t>04.13.37</t>
  </si>
  <si>
    <t>FORMA PARA VIGA BALDRAME EM CHAPA DE MADEIRA COMPENSADA RESINADA 18 MM, 2 APROVEITAMENTOS - FABRICAÇÃO, MONTAGEM E DESMONTAGEM REF 96539</t>
  </si>
  <si>
    <t>04.13.38</t>
  </si>
  <si>
    <t>FORMA PARA VIGA BALDRAME EM CHAPA DE MADEIRA COMPENSADA RESINADA 18 MM, 4 APROVEITAMENTOS - FABRICAÇÃO, MONTAGEM E DESMONTAGEM REF 96542</t>
  </si>
  <si>
    <t>04.13.40</t>
  </si>
  <si>
    <t>FORMA PARA SAPATA EM TÁBUA DE MADEIRA SERRADA, 2 APROVEITAMENTOS - FABRICAÇÃO, MONTAGEM E DESMONTAGEM REF 96532</t>
  </si>
  <si>
    <t>04.13.41</t>
  </si>
  <si>
    <t>FORMA PARA SAPATA EM TÁBUA DE MADEIRA SERRADA, 4 APROVEITAMENTOS - FABRICAÇÃO, MONTAGEM E DESMONTAGEM REF 96535</t>
  </si>
  <si>
    <t>04.13.42</t>
  </si>
  <si>
    <t>04.13.43</t>
  </si>
  <si>
    <t>FORMA PARA SAPATA EM CHAPA DE MADEIRA COMPENSADA RESINADA 18 MM, 4 APROVEITAMENTOS - FABRICAÇÃO, MONTAGEM E DESMONTAGEM REF 96541</t>
  </si>
  <si>
    <t>04.13.45</t>
  </si>
  <si>
    <t>FORMA PARA RADIER, PISO DE CONCRETO OU LAJE SOBRE PISO EM TÁBUA DE MADEIRA SERRADA, 4 APROVEITAMENTOS - FABRICAÇÃO, MONTAGEM E DESMONTAGEM REF 97086</t>
  </si>
  <si>
    <t>ARMAÇÃO EM FUNDAÇÃO (CORTE, DOBRA E COLOCAÇÃO)</t>
  </si>
  <si>
    <t>AÇO CA-60 D= 4,2MM, CORTE, DOBRA E COLOCAÇÃO EM FUNDAÇÃO REF 96543</t>
  </si>
  <si>
    <t>AÇO CA-60 D= 5,0MM, CORTE, DOBRA E COLOCAÇÃO EM FUNDAÇÃO REF 96543</t>
  </si>
  <si>
    <t>AÇO CA-50 D= 6,3MM, CORTE, DOBRA E COLOCAÇÃO EM FUNDAÇÃO REF 96544</t>
  </si>
  <si>
    <t>AÇO CA-50 D= 8,0MM, CORTE, DOBRA E COLOCAÇÃO EM FUNDAÇÃO REF 96545</t>
  </si>
  <si>
    <t>AÇO CA-50 D= 10,0MM, CORTE, DOBRA E COLOCAÇÃO EM FUNDAÇÃO REF 96546</t>
  </si>
  <si>
    <t>AÇO CA-50 D= 12,5MM, CORTE, DOBRA E COLOCAÇÃO EM FUNDAÇÃO REF 96547</t>
  </si>
  <si>
    <t>AÇO CA-50 D= 16,0MM, CORTE, DOBRA E COLOCAÇÃO EM FUNDAÇÃO REF 96548</t>
  </si>
  <si>
    <t>AÇO CA-50 D= 20,0MM, CORTE, DOBRA E COLOCAÇÃO EM FUNDAÇÃO REF 96549</t>
  </si>
  <si>
    <t>AÇO CA-50 D= 25,0MM, CORTE, DOBRA E COLOCAÇÃO EM FUNDAÇÃO REF 96550</t>
  </si>
  <si>
    <t>CONCRETO CICLÓPICO LANÇADO EM FUNDAÇÃO E ARRIMO</t>
  </si>
  <si>
    <t>CONCRETO CONVENCIONAL B1,B2 LANÇADO EM FUNDAÇÃO</t>
  </si>
  <si>
    <t>CONCRETO 1:4:8, BRITA CALCÁRIA, PREPARADO EM OBRA E LANÇADO EM FUNDAÇÃO</t>
  </si>
  <si>
    <t>CONCRETO 1:3:6, BRITA CALCÁRIA, PREPARADO EM OBRA E LANÇADO EM FUNDAÇÃO</t>
  </si>
  <si>
    <t>CONCRETO CONVENCIONAL FCK &gt;= 15MPA, BRITA CALCÁRIA, PREPARADO EM OBRA E LANÇADO EM FUNDAÇÃO</t>
  </si>
  <si>
    <t>CONCRETO CONVENCIONAL FCK &gt;= 20MPA, BRITA CALCÁRIA, PREPARADO EM OBRA E LANÇADO EM FUNDAÇÃO</t>
  </si>
  <si>
    <t>CONCRETO CONVENCIONAL FCK &gt;= 25MPA, BRITA CALCÁRIA, PREPARADO EM OBRA E LANÇADO EM FUNDAÇÃO</t>
  </si>
  <si>
    <t>CONCRETO CONVENCIONAL FCK &gt;= 30MPA, BRITA CALCÁRIA, PREPARADO EM OBRA E LANÇADO EM FUNDAÇÃO</t>
  </si>
  <si>
    <t>CONCRETO CONVENCIONAL FCK &gt;= 40MPA, BRITA CALCÁRIA, PREPARADO EM OBRA E LANÇADO EM FUNDAÇÃO</t>
  </si>
  <si>
    <t>CONCRETO USINADO B1,B2 LANÇADO EM FUNDAÇÃO</t>
  </si>
  <si>
    <t>CONCRETO USINADO FCK &gt;= 15MPA, BRITA CALCÁRIA, LANÇADO EM FUNDAÇÃO</t>
  </si>
  <si>
    <t>CONCRETO USINADO FCK &gt;= 20MPA, BRITA CALCÁRIA, LANÇADO EM FUNDAÇÃO</t>
  </si>
  <si>
    <t>CONCRETO USINADO FCK &gt;= 25MPA, BRITA CALCÁRIA, LANÇADO EM FUNDAÇÃO</t>
  </si>
  <si>
    <t>CONCRETO USINADO FCK &gt;= 30MPA, BRITA CALCÁRIA, LANÇADO EM FUNDAÇÃO</t>
  </si>
  <si>
    <t>CONCRETO USINADO FCK &gt;= 40MPA, BRITA CALCÁRIA, LANÇADO EM FUNDAÇÃO</t>
  </si>
  <si>
    <t>CONCRETO USINADO BOMBEADO LANÇADO EM FUNDAÇÃO</t>
  </si>
  <si>
    <t>CONCRETO USINADO BOMBEADO FCK &gt;= 20MPA, BRITA CALCÁRIA, LANÇADO EM FUNDAÇÃO</t>
  </si>
  <si>
    <t>CONCRETO USINADO BOMBEADO FCK &gt;= 25MPA, BRITA CALCÁRIA, LANÇADO EM FUNDAÇÃO</t>
  </si>
  <si>
    <t>CONCRETO USINADO BOMBEADO FCK &gt;= 30MPA, BRITA CALCÁRIA, LANÇADO EM FUNDAÇÃO</t>
  </si>
  <si>
    <t>CONCRETO USINADO BOMBEADO FCK &gt;= 40MPA, BRITA CALCÁRIA, LANÇADO EM FUNDAÇÃO</t>
  </si>
  <si>
    <t>BALDRAME DE ALVENARIA DE BLOCO DE CONCRETO, E= 15CM PREENCHIDO COM CONCRETO (20MPA)</t>
  </si>
  <si>
    <t>BALDRAME DE ALVENARIA DE BLOCO DE CONCRETO, E= 20CM PREENCHIDO COM CONCRETO (20MPA)</t>
  </si>
  <si>
    <t>GALERIA CELULAR E/OU CONTENÇÕES</t>
  </si>
  <si>
    <t>ENROCAMENTO COM PEDRA DE MÃO</t>
  </si>
  <si>
    <t>ENROCAMENTO COM PEDRA DE MÃO - JOGADA</t>
  </si>
  <si>
    <t>ENROCAMENTO COM PEDRA DE MÃO - ARRUMADA</t>
  </si>
  <si>
    <t>CONCRETO DE REGULARIZAÇÃO</t>
  </si>
  <si>
    <t>FORMA, ESCORAMENTO, DESFORMA E LIMPEZA - GALERIAS E/OU CONTENÇÕES</t>
  </si>
  <si>
    <t>05.04.04</t>
  </si>
  <si>
    <t>FORMA PARA SERVIÇOS DE GALERIAS EM CHAPA DE MADEIRA COMPENSADA RESINADA 18MM, 2 APROVEITAMENTOS - FABRICAÇÃO, MONTAGEM E DESMONTAGEM REF 102727</t>
  </si>
  <si>
    <t>ARMAÇÃO INCLUSIVE CORTE, DOBRA E COLOCAÇÃO</t>
  </si>
  <si>
    <t>AÇO CA 60 - D= 5,00 MM, CORTE, DOBRA E COLOCAÇÃO EM GALERIAS E/OU CONTENÇÕES ADP REF 92915</t>
  </si>
  <si>
    <t>AÇO CA 50 - D= 6,3 MM, CORTE, DOBRA E COLOCAÇÃO EM GALERIAS E/OU CONTENÇÕES ADP REF 92916</t>
  </si>
  <si>
    <t>AÇO CA 50 - D= 8,0 MM, CORTE, DOBRA E COLOCAÇÃO EM GALERIAS E/OU CONTENÇÕES ADP REF 92917</t>
  </si>
  <si>
    <t>AÇO CA 50 - D= 10,0 MM, CORTE, DOBRA E COLOCAÇÃO EM GALERIAS E/OU CONTENÇÕES ADP REF 92919</t>
  </si>
  <si>
    <t>AÇO CA 50 - D= 12,5 MM, CORTE, DOBRA E COLOCAÇÃO EM GALERIAS E/OU CONTENÇÕES ADP REF 92921</t>
  </si>
  <si>
    <t>AÇO CA 50 - D= 16,0 MM, CORTE, DOBRA E COLOCAÇÃO EM GALERIAS E/OU CONTENÇÕES ADP REF 92922</t>
  </si>
  <si>
    <t>AÇO CA 50 - D= 20 MM, CORTE, DOBRA E COLOCAÇÃO EM GALERIAS E/OU CONTENÇÕES ADP REF 92923</t>
  </si>
  <si>
    <t>AÇO CA 50 - D= 25 MM, CORTE, DOBRA E COLOCAÇÃO EM GALERIAS E/OU CONTENÇÕES ADP REF 92924</t>
  </si>
  <si>
    <t>JUNTA ELÁSTICA</t>
  </si>
  <si>
    <t>JUNTA ELÁSTICA 0-22, FUNGENBAND/EQUIVALENTE</t>
  </si>
  <si>
    <t>JUNTA ELÁSTICA 0-12, FUNGENBAND/EQUIVALENTE</t>
  </si>
  <si>
    <t>CONCRETO FCK &gt;= 15MPA, BRITA CALCÁRIA, PREPARADO EM OBRA E LANÇADO EM GALERIAS/CONTENÇÕES</t>
  </si>
  <si>
    <t>CONCRETO FCK &gt;= 20MPA, BRITA CALCÁRIA, PREPARADO EM OBRA E LANÇADO EM GALERIAS/CONTENÇÕES</t>
  </si>
  <si>
    <t>CONCRETO FCK &gt;= 25MPA, BRITA CALCÁRIA, PREPARADO EM OBRA E LANÇADO EM GALERIAS/CONTENÇÕES</t>
  </si>
  <si>
    <t>CONCRETO FCK &gt;= 30MPA, BRITA CALCÁRIA, PREPARADO EM OBRA E LANÇADO EM GALERIAS/CONTENÇÕES</t>
  </si>
  <si>
    <t>CONCRETO FCK &gt;= 40MPA, BRITA CALCÁRIA, PREPARADO EM OBRA E LANÇADO EM GALERIAS/CONTENÇÕES</t>
  </si>
  <si>
    <t>CONCRETO FCK &gt;= 15MPA, BRITA CALCÁRIA, USINADO CONVENCIONAL, LANÇADO EM GALERIAS/CONTENÇÕES</t>
  </si>
  <si>
    <t>CONCRETO FCK &gt;= 20MPA, BRITA CALCÁRIA, USINADO CONVENCIONAL, LANÇADO EM GALERIAS/CONTENÇÕES</t>
  </si>
  <si>
    <t>CONCRETO FCK &gt;= 25MPA, BRITA CALCÁRIA, USINADO CONVENCIONAL, LANÇADO EM GALERIAS/CONTENÇÕES</t>
  </si>
  <si>
    <t>CONCRETO FCK &gt;= 30MPA, BRITA CALCÁRIA, USINADO CONVENCIONAL, LANÇADO EM GALERIAS/CONTENÇÕES</t>
  </si>
  <si>
    <t>CONCRETO FCK &gt;= 40MPA, BRITA CALCÁRIA, USINADO CONVENCIONAL, LANÇADO EM GALERIAS/CONTENÇÕES</t>
  </si>
  <si>
    <t>ENCHIMENTO DE DRENO COM AREIA (COM ADENSAMENTO HIDRÁULICO)</t>
  </si>
  <si>
    <t>FORNECIMENTO E INSTALAÇÃO DE MANTA DRENANTE GEOTÊXTIL</t>
  </si>
  <si>
    <t>MANTA GEOTÊXTIL - 180G/M2 - RESISTÊNCIA A TRAÇÃO &gt;= 9KN/M REF 102712</t>
  </si>
  <si>
    <t>MANTA GEOTÊXTIL - 300G/M2 - RESISTÊNCIA A TRAÇÃO &gt;= 16KN/M</t>
  </si>
  <si>
    <t>TUBO PARA DRENO DE ALÍVIO, DN 100MM COMPRIMENTO 50CM</t>
  </si>
  <si>
    <t>GABIÃO</t>
  </si>
  <si>
    <t>GABIÃO TIPO CAIXA MALHA 8 X 10CM FIO 2,7MM ZN/AL + PVC COM ENCHIMENTO PEDRA GNAISSE H= 100CM</t>
  </si>
  <si>
    <t>GABIÃO TIPO CAIXA MALHA 8 X 10CM FIO 2,7MM ZN/AL + PVC COM ENCHIMENTO PEDRA GNAISSE H= 50CM</t>
  </si>
  <si>
    <t>GABIÃO TIPO CAIXA MALHA 8 X 10CM FIO 2,7MM ZN/AL COM ENCHIMENTO PEDRA GNAISSE H= 100CM</t>
  </si>
  <si>
    <t>GABIÃO TIPO CAIXA MALHA 8 X 10CM FIO 2,7MM ZN/AL COM ENCHIMENTO PEDRA GNAISSE H= 50CM</t>
  </si>
  <si>
    <t>GABIÃO TIPO COLCHÃO MALHA 6 X 8CM FIO 2MM ZN/AL + PVC COM ENCHIMENTO PEDRA GNAISSE H= 30CM</t>
  </si>
  <si>
    <t>GABIÃO TIPO COLCHÃO MALHA 6 X 8CM FIO 2MM ZN/AL + PVC COM ENCHIMENTO PEDRA GNAISSE H= 23CM</t>
  </si>
  <si>
    <t>GABIÃO TIPO COLCHÃO MALHA 6 X 8CM FIO 2MM ZN/AL + PVC COM ENCHIMENTO PEDRA GNAISSE H= 17CM</t>
  </si>
  <si>
    <t>GABIÃO TIPO SACO MALHA 8 X 10CM FIO 2,4MM ZN/AL + PVC COM ENCHIMENTO PEDRA GNAISSE</t>
  </si>
  <si>
    <t>ESTRUTURAS DE CONCRETO E METÁLICA</t>
  </si>
  <si>
    <t>06.01.30</t>
  </si>
  <si>
    <t>FORMA PARA PILAR, PÉ DIREITO SIMPLES, EM TÁBUA DE MADEIRA SERRADA, 2 APROVEITAMENTOS - FABRICAÇÃO, MONTAGEM E DESMONTAGEM ADP REF 92411</t>
  </si>
  <si>
    <t>06.01.31</t>
  </si>
  <si>
    <t>FORMA PARA PILAR, PÉ DIREITO SIMPLES, EM TÁBUA DE MADEIRA SERRADA, 4 APROVEITAMENTOS - FABRICAÇÃO, MONTAGEM E DESMONTAGEM ADP REF 92413</t>
  </si>
  <si>
    <t>06.01.32</t>
  </si>
  <si>
    <t>FORMA PARA PILAR, PÉ DIREITO SIMPLES, EM CHAPA DE MADEIRA COMPENSADA RESINADA 18MM, 2 APROVEITAMENTOS - FABRICAÇÃO, MONTAGEM E DESMONTAGEM ADP REF 92415</t>
  </si>
  <si>
    <t>06.01.33</t>
  </si>
  <si>
    <t>FORMA PARA PILAR, PÉ DIREITO SIMPLES, EM CHAPA DE MADEIRA COMPENSADA RESINADA 18MM, 4 APROVEITAMENTOS - FABRICAÇÃO, MONTAGEM E DESMONTAGEM ADP REF 92419</t>
  </si>
  <si>
    <t>06.01.35</t>
  </si>
  <si>
    <t>FORMA PARA VIGA, PÉ DIREITO SIMPLES, ESCORAMENTO TIPO PONTALETE, EM TÁBUA DE MADEIRA SERRADA, 2 APROVEITAMENTOS - FABRICAÇÃO, MONTAGEM E DESMONTAGEM ADP REF 92447</t>
  </si>
  <si>
    <t>06.01.36</t>
  </si>
  <si>
    <t>FORMA PARA VIGA, PÉ DIREITO SIMPLES, ESCORAMENTO TIPO PONTALETE, EM TÁBUA DE MADEIRA SERRADA, 4 APROVEITAMENTOS - FABRICAÇÃO, MONTAGEM E DESMONTAGEM ADP REF 92448</t>
  </si>
  <si>
    <t>06.01.37</t>
  </si>
  <si>
    <t>FORMA PARA VIGA RETANGULAR, PÉ DIREITO SIMPLES, EM CHAPA DE MADEIRA COMPENSADA RESINADA 18MM, ESCORAMENTO METÁLICO, 2 APROVEITAMENTOS - FABRICAÇÃO, MONTAGEM E DESMONTAGEM ADP REF 92452</t>
  </si>
  <si>
    <t>06.01.38</t>
  </si>
  <si>
    <t>FORMA PARA VIGA RETANGULAR, PÉ DIREITO SIMPLES, EM CHAPA DE MADEIRA COMPENSADA RESINADA 18MM, ESCORAMENTO METÁLICO, 4 APROVEITAMENTOS - FABRICAÇÃO, MONTAGEM E DESMONTAGEM ADP REF 92456</t>
  </si>
  <si>
    <t>06.01.40</t>
  </si>
  <si>
    <t>FORMA PARA LAJE MACIÇA, PÉ DIREITO SIMPLES, ESCORAMENTO TIPO PONTALETE, EM TÁBUA DE MADEIRA SERRADA, 2 APROVEITAMENTOS - FABRICAÇÃO, MONTAGEM E DESMONTAGEM ADP REF 92484</t>
  </si>
  <si>
    <t>06.01.41</t>
  </si>
  <si>
    <t>FORMA PARA LAJE MACIÇA, PÉ DIREITO SIMPLES, ESCORAMENTO TIPO PONTALETE, EM TÁBUA DE MADEIRA SERRADA, 4 APROVEITAMENTOS - FABRICAÇÃO, MONTAGEM E DESMONTAGEM ADP REF 92486</t>
  </si>
  <si>
    <t>06.01.42</t>
  </si>
  <si>
    <t>FORMA PARA LAJE MACIÇA, PÉ DIREITO SIMPLES, EM CHAPA DE MADEIRA COMPENSADA RESINADA 18MM, ESCORAMENTO METÁLICO, 2 APROVEITAMENTOS - FABRICAÇÃO, MONTAGEM E DESMONTAGEM ADP REF 92510</t>
  </si>
  <si>
    <t>06.01.43</t>
  </si>
  <si>
    <t>FORMA PARA LAJE MACIÇA, PÉ DIREITO SIMPLES, EM CHAPA DE MADEIRA COMPENSADA RESINADA 18MM, ESCORAMENTO METÁLICO, 4 APROVEITAMENTOS - FABRICAÇÃO, MONTAGEM E DESMONTAGEM ADP REF 92514</t>
  </si>
  <si>
    <t>06.01.50</t>
  </si>
  <si>
    <t>FORMA PARA ESCADAS, COM 2 LANCES EM "U" E LAJE PLANA, EM MADEIRA SERRADA, ESCORAMENTO TIPO PONTALETE, 1 APROVEITAMENTO - FABRICAÇÃO, MONTAGEM E DESMONTAGEM ADP REF 101974</t>
  </si>
  <si>
    <t>06.01.51</t>
  </si>
  <si>
    <t>FORMA PARA ESCADAS, COM 2 LANCES EM "U" E LAJE PLANA, EM CHAPA DE MADEIRA COMPENSADA RESINADA DE 18MM, ESCORAMENTO METÁLICO, 2 APROVEITAMENTOS - FABRICAÇÃO, MONTAGEM E DESMONTAGEM ADP REF 101977</t>
  </si>
  <si>
    <t>06.01.52</t>
  </si>
  <si>
    <t>FORMA PARA ESCADAS, COM 2 LANCES EM "L" E LAJE PLANA, EM MADEIRA SERRADA, ESCORAMENTO TIPO PONTALETE, 1 APROVEITAMENTO - FABRICAÇÃO, MONTAGEM E DESMONTAGEM ADP REF 102007</t>
  </si>
  <si>
    <t>06.01.53</t>
  </si>
  <si>
    <t>FORMA PARA ESCADAS, COM 2 LANCES EM "L" E LAJE PLANA, EM CHAPA DE MADEIRA COMPENSADA RESINADA DE 18MM, ESCORAMENTO METÁLICO, 2 APROVEITAMENTOS - FABRICAÇÃO, MONTAGEM E DESMONTAGEM ADP REF 102009</t>
  </si>
  <si>
    <t>06.01.54</t>
  </si>
  <si>
    <t>FORMA PARA ESCADAS, COM 1 LANCE E LAJE PLANA, EM MADEIRA SERRADA, ESCORAMENTO TIPO PONTALETE, 1 APROVEITAMENTO - FABRICAÇÃO, MONTAGEM E DESMONTAGEM ADP REF 102039</t>
  </si>
  <si>
    <t>06.01.55</t>
  </si>
  <si>
    <t>FORMA PARA ESCADAS, COM 1 LANCE E LAJE PLANA, EM CHAPA DE MADEIRA COMPENSADA RESINADA, ESCORAMENTO METÁLICO, 2 APROVEITAMENTOS - FABRICAÇÃO, MONTAGEM E DESMONTAGEM ADP REF 102041</t>
  </si>
  <si>
    <t>ARMAÇÃO INCLUSIVE CORTE, DOBRA E COLOCAÇÃO EM ESTRUTURA</t>
  </si>
  <si>
    <t>ARMAÇÃO AÇO CA-60 D= 4,2MM (LAJES), INCLUSIVE CORTE, DOBRA E COLOCAÇÃO EM ESTRUTURA</t>
  </si>
  <si>
    <t>ARMAÇÃO AÇO CA-60 D= 5,0MM (LAJES), INCLUSIVE CORTE, DOBRA E COLOCAÇÃO EM ESTRUTURA</t>
  </si>
  <si>
    <t>ARMAÇÃO AÇO CA-60 D= 6,0MM (LAJES), INCLUSIVE CORTE, DOBRA E COLOCAÇÃO EM ESTRUTURA</t>
  </si>
  <si>
    <t>ARMAÇÃO AÇO CA-50 D= 6,3MM (LAJES), INCLUSIVE CORTE, DOBRA E COLOCAÇÃO EM ESTRUTURA</t>
  </si>
  <si>
    <t>ARMAÇÃO AÇO CA-50 D= 8,0MM (LAJES), INCLUSIVE CORTE, DOBRA E COLOCAÇÃO EM ESTRUTURA</t>
  </si>
  <si>
    <t>ARMAÇÃO AÇO CA-50 D= 10,0MM (LAJES), INCLUSIVE CORTE, DOBRA E COLOCAÇÃO EM ESTRUTURA</t>
  </si>
  <si>
    <t>ARMAÇÃO AÇO CA-50 D= 12,5MM (LAJES), INCLUSIVE CORTE, DOBRA E COLOCAÇÃO EM ESTRUTURA</t>
  </si>
  <si>
    <t>ARMAÇÃO AÇO CA-50 D= 16,0MM (LAJES), INCLUSIVE CORTE, DOBRA E COLOCAÇÃO EM ESTRUTURA</t>
  </si>
  <si>
    <t>ARMAÇÃO AÇO CA-50 D= 20,0MM (LAJES), INCLUSIVE CORTE, DOBRA E COLOCAÇÃO EM ESTRUTURA</t>
  </si>
  <si>
    <t>ARMAÇÃO AÇO CA-50 D= 25,0MM (LAJES), INCLUSIVE CORTE, DOBRA E COLOCAÇÃO EM ESTRUTURA</t>
  </si>
  <si>
    <t>ARMAÇÃO AÇO CA-50 D= 32,0MM (LAJES), INCLUSIVE CORTE, DOBRA E COLOCAÇÃO EM ESTRUTURA</t>
  </si>
  <si>
    <t>ARMAÇÃO AÇO CA-60 D= 4,2MM (EXCETO LAJES), INCLUSIVE CORTE, DOBRA E COLOCAÇÃO EM ESTRUTURA</t>
  </si>
  <si>
    <t>ARMAÇÃO AÇO CA-60 D= 5,0MM (EXCETO LAJES), INCLUSIVE CORTE, DOBRA E COLOCAÇÃO EM ESTRUTURA</t>
  </si>
  <si>
    <t>ARMAÇÃO AÇO CA-60 D= 6,0MM (EXCETO LAJES), INCLUSIVE CORTE, DOBRA E COLOCAÇÃO EM ESTRUTURA</t>
  </si>
  <si>
    <t>ARMAÇÃO AÇO CA-50 D= 6,3MM (EXCETO LAJES), INCLUSIVE CORTE, DOBRA E COLOCAÇÃO EM ESTRUTURA</t>
  </si>
  <si>
    <t>ARMAÇÃO AÇO CA-50 D= 8,0MM (EXCETO LAJES), INCLUSIVE CORTE, DOBRA E COLOCAÇÃO EM ESTRUTURA</t>
  </si>
  <si>
    <t>ARMAÇÃO AÇO CA-50 D= 10,0MM (EXCETO LAJES), INCLUSIVE CORTE, DOBRA E COLOCAÇÃO EM ESTRUTURA</t>
  </si>
  <si>
    <t>ARMAÇÃO AÇO CA-50 D= 12,5MM (EXCETO LAJES), INCLUSIVE CORTE, DOBRA E COLOCAÇÃO EM ESTRUTURA</t>
  </si>
  <si>
    <t>ARMAÇÃO AÇO CA-50 D= 16,0MM (EXCETO LAJES), INCLUSIVE CORTE, DOBRA E COLOCAÇÃO EM ESTRUTURA</t>
  </si>
  <si>
    <t>ARMAÇÃO AÇO CA-50 D= 20,0MM (EXCETO LAJES), INCLUSIVE CORTE, DOBRA E COLOCAÇÃO EM ESTRUTURA</t>
  </si>
  <si>
    <t>ARMAÇÃO AÇO CA-50 D= 25,0MM (EXCETO LAJES), INCLUSIVE CORTE, DOBRA E COLOCAÇÃO EM ESTRUTURA</t>
  </si>
  <si>
    <t>ARMAÇÃO AÇO CA-50 D= 32,0MM (EXCETO LAJES), INCLUSIVE CORTE, DOBRA E COLOCAÇÃO EM ESTRUTURA</t>
  </si>
  <si>
    <t>FORNECIMENTO E COLOCAÇÃO DE TELA Q-75</t>
  </si>
  <si>
    <t>FORNECIMENTO E COLOCAÇÃO DE TELA Q-283</t>
  </si>
  <si>
    <t>FORNECIMENTO E COLOCAÇÃO DE TELA Q-335</t>
  </si>
  <si>
    <t>FORNECIMENTO E COLOCAÇÃO DE TELA Q-503</t>
  </si>
  <si>
    <t>FORNECIMENTO E COLOCAÇÃO DE TELA Q-785</t>
  </si>
  <si>
    <t>CONCRETO CONVENCIONAL FCK &gt;= 20MPA, BRITA CALCÁRIA, PREPARADO EM OBRA E LANÇADO EM ESTRUTURA</t>
  </si>
  <si>
    <t>CONCRETO CONVENCIONAL FCK &gt;= 25MPA, BRITA CALCÁRIA, PREPARADO EM OBRA E LANÇADO EM ESTRUTURA</t>
  </si>
  <si>
    <t>CONCRETO CONVENCIONAL FCK &gt;= 30MPA, BRITA CALCÁRIA, PREPARADO EM OBRA E LANÇADO EM ESTRUTURA</t>
  </si>
  <si>
    <t>CONCRETO CONVENCIONAL FCK &gt;= 40MPA, BRITA CALCÁRIA, PREPARADO EM OBRA E LANÇADO EM ESTRUTURA</t>
  </si>
  <si>
    <t>CONCRETO USINADO FCK &gt;= 20MPA, BRITA CALCÁRIA, LANÇADO EM ESTRUTURA</t>
  </si>
  <si>
    <t>CONCRETO USINADO FCK &gt;= 25MPA, BRITA CALCÁRIA, LANÇADO EM ESTRUTURA</t>
  </si>
  <si>
    <t>CONCRETO USINADO FCK &gt;= 30MPA, BRITA CALCÁRIA, LANÇADO EM ESTRUTURA</t>
  </si>
  <si>
    <t>CONCRETO USINADO FCK &gt;= 40MPA, BRITA CALCÁRIA, LANÇADO EM ESTRUTURA</t>
  </si>
  <si>
    <t>CONCRETO USINADO BOMBEADO, FCK &gt;= 20MPA, BRITA CALCÁRIA, LANÇADO EM ESTRUTURA</t>
  </si>
  <si>
    <t>CONCRETO USINADO BOMBEADO, FCK &gt;= 25MPA, BRITA CALCÁRIA, LANÇADO EM ESTRUTURA</t>
  </si>
  <si>
    <t>CONCRETO USINADO BOMBEADO, FCK &gt;= 30MPA, BRITA CALCÁRIA, LANÇADO EM ESTRUTURA</t>
  </si>
  <si>
    <t>CONCRETO USINADO BOMBEADO, FCK &gt;= 40MPA, BRITA CALCÁRIA, LANÇADO EM ESTRUTURA</t>
  </si>
  <si>
    <t>LAJE PRÉ-MOLDADA TRELIÇADA, UNIDIRECIONAL, BI-APOIADA, COM TRELIÇA METÁLICA E ENCHIMENTO EM EPS</t>
  </si>
  <si>
    <t>LAJE PRÉ-MOLDADA TRELIÇADA, SOBRECARGA 300KGF/M2, TRELIÇA TR08, VÃO ATÉ 4 METROS, INCLUSIVE CAPEAMENTO E=4CM. ESPESSURA TOTAL DA LAJE=12CM</t>
  </si>
  <si>
    <t>LAJE PRÉ-MOLDADA TRELIÇADA, SOBRECARGA 300KGF/M2, TRELIÇA TR12, VÃO ATÉ 5 METROS, INCLUSIVE CAPEAMENTO E=4CM. ESPESSURA TOTAL DA LAJE=16CM</t>
  </si>
  <si>
    <t>LAJE PRÉ-MOLDADA TRELIÇADA, SOBRECARGA 300KGF/M2, TRELIÇA TR16, VÃO ATÉ 6 METROS, INCLUSIVE CAPEAMENTO E=4CM. ESPESSURA TOTAL DA LAJE=20CM</t>
  </si>
  <si>
    <t>LAJE PRÉ-MOLDADA TRELIÇADA, SOBRECARGA 300KGF/M2, TRELIÇA TR20, VÃO ATÉ 8 METROS, INCLUSIVE CAPEAMENTO E=5CM. ESPESSURA TOTAL DA LAJE=25CM</t>
  </si>
  <si>
    <t>ALVENARIAS E DIVISÕES</t>
  </si>
  <si>
    <t>ALVENARIA DE TIJOLO FURADO (BLOCO CERÂMICO DE VEDAÇÃO)</t>
  </si>
  <si>
    <t>ALVENARIA DE BLOCO DE CONCRETO, E= 10CM, A REVESTIR, VEDAÇÃO</t>
  </si>
  <si>
    <t>ALVENARIA DE BLOCO DE CONCRETO, E= 15CM, A REVESTIR, VEDAÇÃO</t>
  </si>
  <si>
    <t>ALVENARIA DE BLOCO DE CONCRETO, E= 20CM, A REVESTIR, VEDAÇÃO</t>
  </si>
  <si>
    <t>ALVENARIA DE BLOCO DE CONCRETO, E= 10CM, APARENTE, VEDAÇÃO</t>
  </si>
  <si>
    <t>ALVENARIA DE BLOCO DE CONCRETO, E= 15CM, APARENTE, VEDAÇÃO</t>
  </si>
  <si>
    <t>ALVENARIA DE BLOCO DE CONCRETO, E= 20CM, APARENTE, VEDAÇÃO</t>
  </si>
  <si>
    <t>DIVISÓRIA EM PEDRA (PAINÉIS FIXOS)</t>
  </si>
  <si>
    <t>DIVISÓRIA EM PAINEL REMOVÍVEL</t>
  </si>
  <si>
    <t>CONJUNTO DE FERRAGENS PARA CONFECÇÃO DE PORTA DE DIVISÓRIA, INCLUINDO FECHADURA, DOBRADIÇAS E INSTALAÇÃO</t>
  </si>
  <si>
    <t>VERGAS E CONTRA-VERGAS DE CONCRETO PRÉ-FABRICADAS</t>
  </si>
  <si>
    <t>MURO DE VEDAÇÃO DE CONCRETO PREMOLDADO TIPO CALHA"V"</t>
  </si>
  <si>
    <t>CHAPÉU DE MURO</t>
  </si>
  <si>
    <t>CHAPÉU DE MURO PADRÃO SUCECAP</t>
  </si>
  <si>
    <t>ENGRADAMENTO EM MADEIRA PARAJU, PARA COBERTURA CERÂMICA COM TESOURAS COMPLETO</t>
  </si>
  <si>
    <t>ENGRADAMENTO EM MADEIRA PARAJU, PARA COBERTURA CERÂMICA, CAIBROS E RIPAS</t>
  </si>
  <si>
    <t>ENGRADAMENTO EM MADEIRA PARAJU, PARA COBERTURA EM TELHA ONDULADA</t>
  </si>
  <si>
    <t>PEÇAS 13,5 X 5,5CM, PARA ENGRADAMENTO EM MADEIRA PARAJU</t>
  </si>
  <si>
    <t>PEÇAS 10,5 X 5,5CM, PARA ENGRADAMENTO EM MADEIRA PARAJU</t>
  </si>
  <si>
    <t>PEÇAS 6,0 X 5,5CM, PARA ENGRADAMENTO EM MADEIRA PARAJU</t>
  </si>
  <si>
    <t>CAIBRO 5,5 X 4,0CM, PARA ENGRADAMENTO EM MADEIRA PARAJU</t>
  </si>
  <si>
    <t>RIPA 4,0 X 1,5CM, PARA ENGRADAMENTO EM MADEIRA PARAJU</t>
  </si>
  <si>
    <t>COBERTURA EM TELHA CERÂMICA</t>
  </si>
  <si>
    <t>COBERTURA EM TELHA CERÂMICA FRANCESA</t>
  </si>
  <si>
    <t>COBERTURA EM TELHA CERÂMICA COLONIAL PLANA</t>
  </si>
  <si>
    <t>COBERTURA EM TELHA CERÂMICA COLONIAL CURVA</t>
  </si>
  <si>
    <t>COBERTURA EM TELHA FIBROCIMENTO ONDULADA E= 5,00MM</t>
  </si>
  <si>
    <t>COBERTURA EM TELHA FIBROCIMENTO ONDULADA E= 6,00MM</t>
  </si>
  <si>
    <t>COBERTURA EM TELHA FIBROCIMENTO ONDULADA E= 8,00MM</t>
  </si>
  <si>
    <t>COBERTURA EM TELHA METÁLICA</t>
  </si>
  <si>
    <t>COBERTURA EM TELHA METÁLICA GALVANIZADA TRAPEZOIDAL E= 0,50MM, SIMPLES</t>
  </si>
  <si>
    <t>CUMEEIRA DE CERÂMICA</t>
  </si>
  <si>
    <t>CUMEEIRA ONDULADA DE FIBROCIMENTO</t>
  </si>
  <si>
    <t>CUMEEIRA METALICA GALVANIZADA TRAPEZOIDAL E= 0,50MM (SIMPLES) ADP REF 100326</t>
  </si>
  <si>
    <t>FORRO DE MADEIRA EM ANGELIN</t>
  </si>
  <si>
    <t>FORRO DE MADEIRA EM PINUS</t>
  </si>
  <si>
    <t>FORRO DE GESSO LISO EM PLACAS 60 X 60CM, EXCLUSIVE TABICA</t>
  </si>
  <si>
    <t>FORRO DE GESSO EM PLACAS ACARTONADAS, EXCLUSIVE TABICA</t>
  </si>
  <si>
    <t>CALHA DE CHAPA GALVANIZADA Nº 22 GSG, DESENVOLVIMENTO= 33CM</t>
  </si>
  <si>
    <t>CALHA DE CHAPA GALVANIZADA Nº 22 GSG, DESENVOLVIMENTO= 50CM</t>
  </si>
  <si>
    <t>CALHA DE CHAPA GALVANIZADA Nº 22 GSG, DESENVOLVIMENTO= 66CM</t>
  </si>
  <si>
    <t>CALHA DE CHAPA GALVANIZADA Nº 22 GSG, DESENVOLVIMENTO= 75CM</t>
  </si>
  <si>
    <t>CALHA DE CHAPA GALVANIZADA Nº 22 GSG, DESENVOLVIMENTO= 100CM</t>
  </si>
  <si>
    <t>CALHA DE CHAPA GALVANIZADA Nº 24 GSG, DESENVOLVIMENTO= 33CM</t>
  </si>
  <si>
    <t>CALHA DE CHAPA GALVANIZADA Nº 24 GSG, DESENVOLVIMENTO= 50CM</t>
  </si>
  <si>
    <t>CALHA DE CHAPA GALVANIZADA Nº 24 GSG, DESENVOLVIMENTO= 66CM</t>
  </si>
  <si>
    <t>CALHA DE CHAPA GALVANIZADA Nº 24 GSG, DESENVOLVIMENTO= 75CM</t>
  </si>
  <si>
    <t>CALHA DE CHAPA GALVANIZADA Nº 24 GSG, DESENVOLVIMENTO= 100CM</t>
  </si>
  <si>
    <t>CALHA DE CHAPA GALVANIZADA Nº 26 GSG, DESENVOLVIMENTO= 33CM</t>
  </si>
  <si>
    <t>CALHA DE CHAPA GALVANIZADA Nº 26 GSG, DESENVOLVIMENTO= 50CM</t>
  </si>
  <si>
    <t>CALHA DE CHAPA GALVANIZADA Nº 26 GSG, DESENVOLVIMENTO= 66CM</t>
  </si>
  <si>
    <t>CALHA DE CHAPA GALVANIZADA Nº 26 GSG, DESENVOLVIMENTO= 75CM</t>
  </si>
  <si>
    <t>CALHA DE CHAPA GALVANIZADA Nº 26 GSG, DESENVOLVIMENTO= 100CM</t>
  </si>
  <si>
    <t>RUFO / CONTRA-RUFO DE CHAPA GALVANIZADA Nº 24 GSG, DESENVOLVIMENTO= 15CM</t>
  </si>
  <si>
    <t>RUFO / CONTRA-RUFO DE CHAPA GALVANIZADA Nº 24 GSG, DESENVOLVIMENTO= 20CM</t>
  </si>
  <si>
    <t>RUFO / CONTRA-RUFO DE CHAPA GALVANIZADA Nº 24 GSG, DESENVOLVIMENTO= 25CM</t>
  </si>
  <si>
    <t>RUFO / CONTRA-RUFO DE CHAPA GALVANIZADA Nº 24 GSG, DESENVOLVIMENTO= 33CM</t>
  </si>
  <si>
    <t>RUFO / CONTRA-RUFO DE CHAPA GALVANIZADA Nº 26 GSG, DESENVOLVIMENTO= 15CM</t>
  </si>
  <si>
    <t>RUFO / CONTRA-RUFO DE CHAPA GALVANIZADA Nº 26 GSG, DESENVOLVIMENTO= 20CM</t>
  </si>
  <si>
    <t>RUFO / CONTRA-RUFO DE CHAPA GALVANIZADA Nº 26 GSG, DESENVOLVIMENTO= 25CM</t>
  </si>
  <si>
    <t>RUFO / CONTRA-RUFO DE CHAPA GALVANIZADA Nº 26 GSG, DESENVOLVIMENTO= 33CM</t>
  </si>
  <si>
    <t>IMPERMEABILIZAÇÕES E ISOLAMENTOS</t>
  </si>
  <si>
    <t>CAMADA DE PROTEÇÃO</t>
  </si>
  <si>
    <t>PROTEÇÃO MECÂNICA DE SUPERFÍCIE HORIZONTAL COM ARGAMASSA DE CIMENTO E AREIA, TRAÇO 1:3, E= 3CM REF 98565</t>
  </si>
  <si>
    <t>PROTEÇÃO MECÂNICA DE SUPERFÍCIE VERTICAL COM ARGAMASSA DE CIMENTO E AREIA, TRAÇO 1:3, E= 3CM REF 98566</t>
  </si>
  <si>
    <t>PINTURA ASFÁLTICA IMPERMEABILIZANTE</t>
  </si>
  <si>
    <t>PINTURA COM TINTA ASFÁLTICA IMPERMEABILIZANTE DILUÍDA EM SOLVENTE, PARA MATERIAIS CIMENTÍCIOS, METAL E MADEIRA</t>
  </si>
  <si>
    <t>TUBO PVC ÁGUA SOLDÁVEL CLASSE 15 INCLUSIVE CONEXÕES</t>
  </si>
  <si>
    <t>TUBO PVC ÁGUA D= 20MM (1/2"), SOLDÁVEL, CLASSE 15, INCLUSIVE CONEXÕES</t>
  </si>
  <si>
    <t>TUBO PVC ÁGUA D= 25MM (3/4"), SOLDÁVEL, CLASSE 15, INCLUSIVE CONEXÕES</t>
  </si>
  <si>
    <t>TUBO PVC ÁGUA D= 32MM (1"), SOLDÁVEL, CLASSE 15, INCLUSIVE CONEXÕES</t>
  </si>
  <si>
    <t>TUBO PVC ÁGUA D= 40MM (1 1/4"), SOLDÁVEL, CLASSE 15, INCLUSIVE CONEXÕES</t>
  </si>
  <si>
    <t>TUBO PVC ÁGUA D= 50MM (1 1/2"), SOLDÁVEL, CLASSE 15, INCLUSIVE CONEXÕES</t>
  </si>
  <si>
    <t>TUBO PVC ÁGUA D= 60MM (2"), SOLDÁVEL, CLASSE 15, INCLUSIVE CONEXÕES</t>
  </si>
  <si>
    <t>TUBO PVC ÁGUA D= 75MM (2 1/2"), SOLDÁVEL, CLASSE 15, INCLUSIVE CONEXÕES</t>
  </si>
  <si>
    <t>TUBO PVC ÁGUA D= 85MM (3"), SOLDÁVEL, CLASSE 15, INCLUSIVE CONEXÕES</t>
  </si>
  <si>
    <t>TUBO PVC ÁGUA D= 110MM (4"), SOLDÁVEL, CLASSE 15, INCLUSIVE CONEXÕES</t>
  </si>
  <si>
    <t>TUBO AÇO GALVANIZADO DIN 2440, INCLUSIVE CONEXÕES</t>
  </si>
  <si>
    <t>TUBO AÇO GALVANIZADO, D= 1/2", COM COSTURA, DIN 2440, INCLUSIVE CONEXÕES</t>
  </si>
  <si>
    <t>TUBO AÇO GALVANIZADO, D= 3/4", COM COSTURA, DIN 2440, INCLUSIVE CONEXÕES</t>
  </si>
  <si>
    <t>TUBO AÇO GALVANIZADO, D= 1", COM COSTURA, DIN 2440, INCLUSIVE CONEXÕES</t>
  </si>
  <si>
    <t>TUBO AÇO GALVANIZADO, D= 1 1/4", COM COSTURA, DIN 2440, INCLUSIVE CONEXÕES</t>
  </si>
  <si>
    <t>TUBO AÇO GALVANIZADO, D= 1 1/2", COM COSTURA, DIN 2440, INCLUSIVE CONEXÕES</t>
  </si>
  <si>
    <t>TUBO AÇO GALVANIZADO, D= 2", COM COSTURA, DIN 2440, INCLUSIVE CONEXÕES</t>
  </si>
  <si>
    <t>TUBO AÇO GALVANIZADO, D= 2 1/2", COM COSTURA, DIN 2440, INCLUSIVE CONEXÕES</t>
  </si>
  <si>
    <t>TUBO AÇO GALVANIZADO, D= 3", COM COSTURA, DIN 2440, INCLUSIVE CONEXÕES</t>
  </si>
  <si>
    <t>TUBO AÇO GALVANIZADO, D= 4", COM COSTURA, DIN 2440, INCLUSIVE CONEXÕES</t>
  </si>
  <si>
    <t>TUBO DE COBRE SOLDADO CLASSE A, INCLUSIVE CONEXÕES</t>
  </si>
  <si>
    <t>TUBO DE COBRE SOLDADO CLASSE A, D= 15MM, INCLUSIVE CONEXÕES</t>
  </si>
  <si>
    <t>TUBO DE COBRE SOLDADO CLASSE A, D= 22MM, INCLUSIVE CONEXÕES</t>
  </si>
  <si>
    <t>TUBO DE COBRE SOLDADO CLASSE A, D= 28MM, INCLUSIVE CONEXÕES</t>
  </si>
  <si>
    <t>TUBO DE COBRE CLASSE E, INCLUSIVE CONEXÕES</t>
  </si>
  <si>
    <t>TUBO DE COBRE CLASSE E, D= 15MM, INCLUSIVE CONEXÕES</t>
  </si>
  <si>
    <t>TUBO DE COBRE CLASSE E, D= 22MM, INCLUSIVE CONEXÕES</t>
  </si>
  <si>
    <t>TUBO DE COBRE CLASSE E, D= 28MM, INCLUSIVE CONEXÕES</t>
  </si>
  <si>
    <t>TUBO DE COBRE CLASSE E, D= 35MM, INCLUSIVE CONEXÕES</t>
  </si>
  <si>
    <t>TUBO DE COBRE CLASSE E, D= 42MM, INCLUSIVE CONEXÕES</t>
  </si>
  <si>
    <t>TUBO PVC ESGOTO, PONTA E BOLSA, VIROLA E ANEL, INCLUSIVE CONEXÕES</t>
  </si>
  <si>
    <t>TUBO PVC ESGOTO, D= 50MM, PONTA E BOLSA, VIROLA E ANEL, INCLUSIVE CONEXÕES</t>
  </si>
  <si>
    <t>TUBO PVC ESGOTO, D= 75MM, PONTA E BOLSA, VIROLA E ANEL, INCLUSIVE CONEXÕES</t>
  </si>
  <si>
    <t>TUBO PVC ESGOTO, D= 100MM, PONTA E BOLSA, VIROLA E ANEL, INCLUSIVE CONEXÕES</t>
  </si>
  <si>
    <t>TUBO PVC ESGOTO, D= 150MM, PONTA E BOLSA, VIROLA E ANEL, INCLUSIVE CONEXÕES</t>
  </si>
  <si>
    <t>TUBO PVC ESGOTO, D= 200MM, PONTA E BOLSA, VIROLA E ANEL, INCLUSIVE CONEXÕES</t>
  </si>
  <si>
    <t>TUBO PVC ESGOTO, D= 250MM, PONTA E BOLSA, VIROLA E ANEL, INCLUSIVE CONEXÕES</t>
  </si>
  <si>
    <t>TUBO PVC ESGOTO PONTA E BOLSA, SOLDÁVEL, INCLUSIVE CONEXÕES</t>
  </si>
  <si>
    <t>TUBO PVC ESGOTO, D= 40MM, PONTA E BOLSA, SOLDÁVEL, INCLUSIVE CONEXÕES</t>
  </si>
  <si>
    <t>TUBO PVC ESGOTO, REFORÇADO, PONTA E BOLSA, VIROLA, ANEL, INCLUSIVE CONEXÕES</t>
  </si>
  <si>
    <t>TUBO PVC ESGOTO REFORÇADO, D= 75MM, PONTA E BOLSA, VIROLA, ANEL, INCLUSIVE CONEXÕES</t>
  </si>
  <si>
    <t>TUBO PVC ESGOTO REFORÇADO, D= 100MM, PONTA E BOLSA, VIROLA, ANEL, INCLUSIVE CONEXÕES</t>
  </si>
  <si>
    <t>TUBO PVC ESGOTO REFORÇADO, D= 150MM, PONTA E BOLSA, VIROLA, ANEL, INCLUSIVE CONEXÕES</t>
  </si>
  <si>
    <t>CONEXÕES</t>
  </si>
  <si>
    <t>ADAPTADOR PVC ROSCA E FLANGE PARA CAIXA D'ÁGUA D= 1/2"</t>
  </si>
  <si>
    <t>ADAPTADOR PVC ROSCA E FLANGE PARA CAIXA D'ÁGUA D= 3/4"</t>
  </si>
  <si>
    <t>ADAPTADOR PVC ROSCA E FLANGE PARA CAIXA D'ÁGUA D= 1"</t>
  </si>
  <si>
    <t>ADAPTADOR PVC ROSCA E FLANGE PARA CAIXA D'ÁGUA D=1 1/4"</t>
  </si>
  <si>
    <t>ADAPTADOR PVC ROSCA E FLANGE PARA CAIXA D'ÁGUA D=1 1/2"</t>
  </si>
  <si>
    <t>ADAPTADOR PVC ROSCA E FLANGE PARA CAIXA D'ÁGUA D= 2"</t>
  </si>
  <si>
    <t>ADAPTADOR PVC ROSCA E FLANGE PARA CAIXA D'ÁGUA D=2 1/2"</t>
  </si>
  <si>
    <t>REGISTRO DE PRESSÃO</t>
  </si>
  <si>
    <t>REGISTRO PRESSÃO COM ACABAMENTO E CANOPLA CROMADA, SIMPLES, BITOLA 1/2"</t>
  </si>
  <si>
    <t>REGISTRO PRESSÃO COM ACABAMENTO E CANOPLA CROMADA, SIMPLES, BITOLA 3/4"</t>
  </si>
  <si>
    <t>REGISTRO GAVETA BRUTO 1510-B 1/2" FABRIMAR/EQUIVALENTE</t>
  </si>
  <si>
    <t>REGISTRO GAVETA BRUTO 1510-B 3/4" FABRIMAR/EQUIVALENTE</t>
  </si>
  <si>
    <t>REGISTRO GAVETA BRUTO 1510-B 1" FABRIMAR/EQUIVALENTE</t>
  </si>
  <si>
    <t>REGISTRO GAVETA BRUTO 1510-B 1 1/4" FABRIMAR/EQUIVALENTE</t>
  </si>
  <si>
    <t>REGISTRO GAVETA BRUTO 1510-B 1 1/2" FABRIMAR/EQUIVALENTE</t>
  </si>
  <si>
    <t>REGISTRO GAVETA BRUTO 1510-B 2" FABRIMAR/EQUIVALENTE</t>
  </si>
  <si>
    <t>REGISTRO GAVETA BRUTO 1502 2 1/2" DECA/EQUIVALENTE</t>
  </si>
  <si>
    <t>REGISTRO GAVETA BRUTO 1502-B 3" DECA/EQUIVALENTE</t>
  </si>
  <si>
    <t>REGISTRO GAVETA BRUTO 1502-B 4" DECA/EQUIVALENTE</t>
  </si>
  <si>
    <t>REGISTRO GAVETA COM ACABAMENTO C-1509-DL D=1/2" FABRIMAR/EQUIVALENTE</t>
  </si>
  <si>
    <t>REGISTRO GAVETA COM ACABAMENTO C-1509 DL D=3/4 FABRIMAR/EQUIVALENTE</t>
  </si>
  <si>
    <t>REGISTRO GAVETA COM ACABAMENTO C-1509-DL D=1" FABRIMAR/EQUIVALENTE</t>
  </si>
  <si>
    <t>REGISTRO GAVETA COM ACABAMENTO C-1509-DL D=1 1/2" FABRIMAR/EQUIVALENTE</t>
  </si>
  <si>
    <t>TORNEIRA PARA PIA BANCADA, ALAVANCA, SAÍDA LATERAL 1167-P FABRIMAR/EQUIVALENTE</t>
  </si>
  <si>
    <t>TORNEIRA PARA PIA MISTURADOR PAREDE 1258-DL FABRIMAR/EQUIVALENTE</t>
  </si>
  <si>
    <t>TORNEIRA PARA PIA COM ALAVANCA 1157-P FABRIMAR/EQUIVALENTE</t>
  </si>
  <si>
    <t>TORNEIRA PARA PIA MISTURADOR BANCADA 1256-DL FABRIMAR/EQUIVALENTE</t>
  </si>
  <si>
    <t>TORNEIRA PARA PIA PAREDE SAÍDA LATERAL 1168-DL FABRIMAR/EQUIVALENTE</t>
  </si>
  <si>
    <t>TORNEIRA PARA PIA BANCADA SAÍDA LATERAL 1167-DL FABRIMAR/EQUIVALENTE</t>
  </si>
  <si>
    <t>TORNEIRA PARA PIA PAREDE TOP JET 1171-DL FABRIMAR/EQUIVALENTE</t>
  </si>
  <si>
    <t>TORNEIRA PARA TANQUE 1153-MY FABRIMAR/EQUIVALENTE</t>
  </si>
  <si>
    <t>TORNEIRA PARA TANQUE 1153-JR FABRIMAR/EQUIVALENTE</t>
  </si>
  <si>
    <t>TORNEIRA AQUAPRESS ANTIVANDALISMO 1180/AV FABRIMAR/EQUIVALENTE</t>
  </si>
  <si>
    <t>TORNEIRA DE JARDIM 1128-MY D=1/2" FABRIMAR/EQUIVALENTE</t>
  </si>
  <si>
    <t>TORNEIRA DE JARDIM 1128-MY D=3/4" FABRIMAR/EQUIVALENTE</t>
  </si>
  <si>
    <t>TORNEIRA DE PRESSÃO PRESMATIC BENEFIT/EQUIVALENTE</t>
  </si>
  <si>
    <t>TONEIRA PARA LAVATÓRIO REF 1193 LINHA PERTUTTI DOCOL/EQUIVALENTE</t>
  </si>
  <si>
    <t>TORNEIRA PARA LAVATÓRIO 1190-DL, D=1/2" FABRIMAR/EQUIVALENTE</t>
  </si>
  <si>
    <t>TORNEIRA PARA LAVATÓRIO REF 1194 INNOVARE FABRIMAR/EQUIVALENTE</t>
  </si>
  <si>
    <t>TORNEIRA DE BÓIA 1350 D= 1/2" DECA/EQUIVALENTE</t>
  </si>
  <si>
    <t>TORNEIRA DE BÓIA 1350 D= 3/4" DECA/EQUIVALENTE</t>
  </si>
  <si>
    <t>TORNEIRA DE BÓIA 1350 D= 1" DECA/EQUIVALENTE</t>
  </si>
  <si>
    <t>TORNEIRA DE BÓIA 262 PARA CAIXA D´AGUA D= 3/4" CIPLA/EQUIVALENTE</t>
  </si>
  <si>
    <t>CHAVE BÓIA AUTOMÁTICA PARA RESERVATÓRIO LENZ/EQUIVALENTE</t>
  </si>
  <si>
    <t>TORNEIRA DE LIMPEZA 1128-JR D=1/2" FABRIMAR OU EQUIVALENTE</t>
  </si>
  <si>
    <t>TORNEIRA PARA BEBEDOURO 1152JR D=1/2"</t>
  </si>
  <si>
    <t>TORNEIRA DE PAREDE DELICATTA COM MISTURADOR DOCOL/EQUIVALENTE</t>
  </si>
  <si>
    <t>TORNEIRA PARA COZINHA DE MESA BICA ALTA PERTUTTI/EQUIVALENTE</t>
  </si>
  <si>
    <t>VÁLVULA PARA PIA 3 1/2X1 1/2" 1623 DARLIFLEX CROMADA/EQUIVALENTE</t>
  </si>
  <si>
    <t>VÁLVULA PARA LAVATÓRIO COM LADRÃO 7/8" 1603 DARLIFLEX/EQUIVALENTE</t>
  </si>
  <si>
    <t>VÁLVULA PARA LAVATÓRIO 1601 FABRIMAR/EQUIVALENTE</t>
  </si>
  <si>
    <t>VÁLVULA PARA TANQUE 1 1/4" 1606 DARLIFLEX CROMADA/EQUIVALENTE</t>
  </si>
  <si>
    <t>VÁLVULA PARA MICTÓRIO COM FECHAMENTO AUTOMÁTICO D= 1/2" DOCOL/EQUIVALENTE</t>
  </si>
  <si>
    <t>VÁVULA DE DESCARGA E ACABAMENTO BENEFIT DOCOL PMR (PESSOA COM MOBILIDADE REDUZIDA)/EQUIVALENTE</t>
  </si>
  <si>
    <t>VÁLVULA DE DESCARGA 3650 D= 1 1/2" FABRIMAR/EQUIVALENTE</t>
  </si>
  <si>
    <t>VÁLVULA DE DESCARGA E ACABAMENTO ANTIVANDALISMO 1 1/2" DOCOL/EQUIVALENTE</t>
  </si>
  <si>
    <t>VÁLVULA DE PVC PARA LAVATÓRIO SEM UNHO Nº 11, CIPLA/EQUIVALENTE</t>
  </si>
  <si>
    <t>VÁLVULA DE RETENÇÃO DE PÉ COM CRIVO D= 3/4"</t>
  </si>
  <si>
    <t>VÁLVULA DE RETENÇÃO DE PÉ COM CRIVO D= 1"</t>
  </si>
  <si>
    <t>VÁLVULA DE RETENÇÃO DE PÉ COM CRIVO D= 1 1/2"</t>
  </si>
  <si>
    <t>VÁLVULA DE RETENÇÃO DE PÉ COM CRIVO D= 2"</t>
  </si>
  <si>
    <t>VÁLVULA DE RETENÇÃO UNIVERSAL D= 3/4"</t>
  </si>
  <si>
    <t>VÁLVULA DE RETENÇÃO UNIVERSAL D= 1"</t>
  </si>
  <si>
    <t>VÁLVULA DE RETENÇÃO UNIVERSAL D= 1 1/2"</t>
  </si>
  <si>
    <t>VÁLVULA DE RETENÇÃO UNIVERSAL D= 2"</t>
  </si>
  <si>
    <t>GRELHA/PORTA GRELHA AÇO INOX FECHO GIRATÓRIO 100X100MM</t>
  </si>
  <si>
    <t>GRELHA/PORTA GRELHA AÇO INOX FECHO GIRATÓRIO 150X150MM</t>
  </si>
  <si>
    <t>TAMPA CEGA EM INOX PARA CAIXA SIFONADA 150 X 150MM</t>
  </si>
  <si>
    <t>CHUVEIRO, LIGAÇÃO E SIFÃO</t>
  </si>
  <si>
    <t>BRAÇO PARA CHUVEIRO 1/2" X 40 CM CROMADO</t>
  </si>
  <si>
    <t>BRAÇO PARA CHUVEIRO PVC 1/2" 40 CM</t>
  </si>
  <si>
    <t>CHUVEIRO LORENZETTI TRADIÇÃO CROMADO/EQUIVALENTE</t>
  </si>
  <si>
    <t>DUCHA HIGIÊNICA PLÁSTICA COM REGISTRO METÁLICO 1/2"</t>
  </si>
  <si>
    <t>LIGAÇÃO FLEXÍVEL 1/2"X0,40M 4607-40 MXF FABRIMAR/EQUIVALENTE</t>
  </si>
  <si>
    <t>TUBO PARA VÁLVULA DE DESCARGA Nº 18 COM ADAPTADOR D= 1 1/2"</t>
  </si>
  <si>
    <t>TUBO LONGO PARA CAIXA DE DESCARGA SOBREPOR 40 MM X 1,60 METROS</t>
  </si>
  <si>
    <t>TUBO LIGAÇÃO ÁGUA - VASO METAL CROMADO COM SOBRECANOPLA</t>
  </si>
  <si>
    <t>TUBO LIGAÇÃO AGUA - VASO PVC CROMADO COM SOBRECANOPLA</t>
  </si>
  <si>
    <t>BOLSA DE LIGAÇÃO EM PVC FLEXÍVEL PARA VASO SANITÁRIO 40MM (1 1/2")</t>
  </si>
  <si>
    <t>SIFÃO LAVATÓRIO COPO REGULÁVEL 1"X 1 1/2" SIGMA/EQUIVALENTE</t>
  </si>
  <si>
    <t>SIFÃO PIA COPO REGULÁVEL 1 1/2" X 1 1/2" SIGMA/EQUIVALENTE</t>
  </si>
  <si>
    <t>LIGACÃO DE ÁGUA</t>
  </si>
  <si>
    <t>ACESSÓRIO DE FIXAÇÃO</t>
  </si>
  <si>
    <t>CAIXA ALVENARIA 30 X 30 X 50CM COM TAMPA FERRO PARA REGISTRO (C X L X H)</t>
  </si>
  <si>
    <t>CAIXA ALVENARIA 50 X 50 X 50CM PARA HIDROMETRO COM TAMPA (C X L X H)</t>
  </si>
  <si>
    <t>CAIXA SIFONADA PVC COM GRELHA QUADRADA/REDONDA 150 X 150 X 50MM (DIÂMETRO X H X DIÂMETRO SAÍDA)</t>
  </si>
  <si>
    <t>CAIXA SIFONADA PVC COM GRELHA QUADRADA/REDONDA 150 X 185 X 75MM (DIÂMETRO X H X DIÂMETRO SAÍDA)</t>
  </si>
  <si>
    <t>CAIXA SIFONADA PVC COM GRELHA REDONDA 100 X 100 X 50MM (DIÂMETRO X H X DIÂMETRO SAÍDA)</t>
  </si>
  <si>
    <t>CAIXA SIFONADA PVC COM TAMPA CEGA 250 X 172 X 50MM (DIÂMETRO X H X DIÂMETRO SAÍDA)</t>
  </si>
  <si>
    <t>CAIXA SIFONADA PVC COM TAMPA CEGA 250 X 230 X 75MM (DIÂMETRO X H X DIÂMETRO SAÍDA)</t>
  </si>
  <si>
    <t>CAIXA SIFONADA PVC 100 X 150 X 50MM (DIÂMETRO X H X DIÂMETRO SAÍDA)</t>
  </si>
  <si>
    <t>RALO PVC COM SAÍDA ARTICULADA COM GRELHA E PORTA GRELHA BRANCA 100 X 40MM</t>
  </si>
  <si>
    <t>RALO SECO PVC SAÍDA SOLDÁVEL 100 X 40MM</t>
  </si>
  <si>
    <t>CAIXA D'ÁGUA POLIETILENO COM TAMPA 310L</t>
  </si>
  <si>
    <t>CAIXA D'ÁGUA POLIETILENO COM TAMPA 500L</t>
  </si>
  <si>
    <t>CAIXA D'ÁGUA POLIETILENO COM TAMPA 1000L</t>
  </si>
  <si>
    <t>CAIXA DE GORDURA PRÉ-FABRICADA SIMPLES D= 400MM X 635MM</t>
  </si>
  <si>
    <t>CAIXA DE GORDURA PRÉ-FABRICADA DUPLA D= 600MM X 800MM</t>
  </si>
  <si>
    <t>CAIXA D'ÁGUA EM FIBRA DE VIDRO COM TAMPA 8000L</t>
  </si>
  <si>
    <t>RALO HEMISFÉRICO TIPO ABACAXI D= 50MM</t>
  </si>
  <si>
    <t>RALO HEMISFÉRICO TIPO ABACAXI D= 75MM</t>
  </si>
  <si>
    <t>RALO HEMISFÉRICO TIPO ABACAXI D= 100MM</t>
  </si>
  <si>
    <t>LAVATÓRIO</t>
  </si>
  <si>
    <t>LAVATÓRIO SUSPENSO (41 X 29,5CM) AZALEA CELITE/EQUIVALENTE</t>
  </si>
  <si>
    <t>LAVATÓRIO SUSPENSO (41 X 29,5CM) AZALEA CELITE/EQUIVALENTE COMPLETO</t>
  </si>
  <si>
    <t>LAVATÓRIO SUSPENSO (46,5 X 34CM) GUARAPARI LOGASA/EQUIVALENTE</t>
  </si>
  <si>
    <t>LAVATÓRIO SUSPENSO (46,5 X 34CM) GUARAPARI LOGASA/EQUIVALENTE COMPLETO</t>
  </si>
  <si>
    <t>LAVATÓRIO DE PAREDE CELITE 02007 LINHA SAVEIRO/EQUIVALENTE</t>
  </si>
  <si>
    <t>LAVATÓRIO CANTO COR BRANCA L76 MASTER DECA/EQUIVALENTE COMPLETO</t>
  </si>
  <si>
    <t>LAVATÓRIO COM COLUNA SUSPENSA LINHA FIT-CELITE/EQUIVALENTE COMPLETO</t>
  </si>
  <si>
    <t>LAVATÓRIO COM COLUNA SUSPENSA VOGUE PLUS L51-CS117 DECA/EQUIVALENTE</t>
  </si>
  <si>
    <t>LAVATÓRIO PEQUENO BRANCO GELO L915 RAVENA/EQUIVALENTE</t>
  </si>
  <si>
    <t>LAVATÓRIO CANTO LINHA IZY BRANCO REF 101 DECA/EQUIVALENTE</t>
  </si>
  <si>
    <t>VASO SANITÁRIO CONVENCIONAL BRANCO, AZALEA CELITE/EQUIVALENTE</t>
  </si>
  <si>
    <t>VASO SANITÁRIO CONVENCIONAL BRANCO, AZALEA CELITE/EQUIVALENTE COMPLETO</t>
  </si>
  <si>
    <t>VASO SANITÁRIO, CONJUNTO ACOPLADO BRANCO, AZALEA CELITE/EQUIVALENTE</t>
  </si>
  <si>
    <t>VASO SANITÁRIO, CONJUNTO ACOPLADO BRANCO, AZALEA CELITE/EQUIVALENTE COMPLETO</t>
  </si>
  <si>
    <t>VASO SANITÁRIO INFANTIL BRANCO, CELITE/EQUIVALENTE</t>
  </si>
  <si>
    <t>VASO SANITÁRIO INFANTIL BRANCO, CELITE/EQUIVALENTE COMPLETO</t>
  </si>
  <si>
    <t>VASO SANITÁRIO ESPECIAL DECA P510 SEM ABERTURA E ASSENTO OU EQUIVALENTE</t>
  </si>
  <si>
    <t>ASSENTO SANITÁRIO TONDO VOGUE PLUS/EQUIVALENTE</t>
  </si>
  <si>
    <t>MICTÓRIO SIFONADO-LOUÇA BRANCA CELITE/EQUIVALENTE</t>
  </si>
  <si>
    <t>MICTÓRIO SIFONADO-LOUÇA BRANCA CELITE/EQUIVALENTE COMPLETO</t>
  </si>
  <si>
    <t>MICTÓRIO EM AÇO INOX CHAPA 22, DESENVOLVIMENTO= 1,0M</t>
  </si>
  <si>
    <t>MICTÓRIO EM AÇO INOX CHAPA 22, DESENVOLVIMENTO= 1,4M</t>
  </si>
  <si>
    <t>CUBA EM AÇO INOX Nº1 (46 X 30 X 15CM) COM VÁLVULA E SIFÃO</t>
  </si>
  <si>
    <t>CUBA EM AÇO INOX Nº2 (56 X 33 X 15CM) COM VÁLVULA E SIFÃO</t>
  </si>
  <si>
    <t>TANQUE EM LOUÇA BRANCA (22LTS) COM COLUNA CELITE/EQUIVALENTE</t>
  </si>
  <si>
    <t>TANQUE EM LOUÇA BRANCA (22LTS) COM COLUNA CELITE/EQUIVALENTE COMPLETO</t>
  </si>
  <si>
    <t>TANQUE DE AÇO INOX COM 1 BOJO 63 X 51CM</t>
  </si>
  <si>
    <t>TANQUE EM ALVENARIA, REVESTIDA AZULEJO BRANCO</t>
  </si>
  <si>
    <t>BEBEDOURO UNITÁRIO INOX PARA 80 PESSOAS H=1,0 METRO</t>
  </si>
  <si>
    <t>BEBEDOURO CONJUGADO INOX H= 1,00M/1,12M ATENDE 40 PESSOAS</t>
  </si>
  <si>
    <t>10.47.21</t>
  </si>
  <si>
    <t>BEBEDOURO ACESSÍVEL PARA ESPAÇOS PÚBLICOS, PINTURA EPÓXI</t>
  </si>
  <si>
    <t>10.47.22</t>
  </si>
  <si>
    <t>BEBEDOURO ACESSÍVEL PARA ESPAÇOS PÚBLICOS, REVESTIMENTO EM GRANITO</t>
  </si>
  <si>
    <t>10.47.23</t>
  </si>
  <si>
    <t>BEBEDOURO PARA ESPAÇOS PÚBLICOS, UMA BICA, PINTURA EPÓXI</t>
  </si>
  <si>
    <t>10.47.24</t>
  </si>
  <si>
    <t>BEBEDOURO PARA ESPAÇOS PÚBLICOS, UMA BICA, REVESTIMENTO EM GRANITO</t>
  </si>
  <si>
    <t>10.47.25</t>
  </si>
  <si>
    <t>BEBEDOURO PARA ESPAÇOS PÚBLICOS, DUAS BICAS, PINTURA EPÓXI</t>
  </si>
  <si>
    <t>10.47.26</t>
  </si>
  <si>
    <t>BEBEDOURO PARA ESPAÇOS PÚBLICOS, DUAS BICAS, REVESTIMENTO EM GRANITO</t>
  </si>
  <si>
    <t>PORTA TOALHA DE PAPEL CROMADO NOVOMOY/EQUIVALENTE</t>
  </si>
  <si>
    <t>PORTA SABÃO LÍQUIDO REF SG4001 COLUMBUS/EQUIVALENTE</t>
  </si>
  <si>
    <t>CABIDE EM TUBO AÇO GALVANIZADO D= 1/2" FIXADO EM ALVENARIA</t>
  </si>
  <si>
    <t>CABIDE/GANCHO DE BANHEIRO SIMPLES EM METAL CROMADO</t>
  </si>
  <si>
    <t>ASSENTO PLÁSTICO BRANCO PARA VASO, MACIO CIPLA/EQUIVALENTE</t>
  </si>
  <si>
    <t>BANCO ARTICULADO 70 X 45CM FÓRMICA SÓLIDA</t>
  </si>
  <si>
    <t>JOGO MANGUEIRA SUPER FLEXÍVEL ROLO 15M</t>
  </si>
  <si>
    <t>TERMINAL DE VENTILAÇÃO PVC D= 50MM</t>
  </si>
  <si>
    <t>TERMINAL DE VENTILAÇÃO PVC D= 75 MM</t>
  </si>
  <si>
    <t>INSTALAÇÃO DE GÁS</t>
  </si>
  <si>
    <t>REGISTRO DE GÁS D= 1/2"</t>
  </si>
  <si>
    <t>REGISTRO PARA GÁS D= 1/2" NPT X 3/8" BM</t>
  </si>
  <si>
    <t>VALVULA DE ESFERA EM LATAO D= 1/2" NPT</t>
  </si>
  <si>
    <t>VÁLVULA REGISTRO GÁS COM TE REVERSÍVEL PARA 2 BOTIJÕES</t>
  </si>
  <si>
    <t>MANGUEIRA PLÁSTICA PARA GÁS D= 3/8" X 1,20 M</t>
  </si>
  <si>
    <t>CAIXA DE PASSAGEM/INSPEÇÃO PRÉ-FABRICADA CONCRETO 0,3 X 0,3 X 0,3 (C X L X H) DRENAGEM ADP REF 97895</t>
  </si>
  <si>
    <t>CAIXA DE PASSAGEM/INSPEÇÃO PRÉ-FABRICADA CONCRETO 0,3 X 0,3 X 0,3 (C X L X H) DRENAGEM COM GRELHA DE AÇO</t>
  </si>
  <si>
    <t>CAIXA DE PASSAGEM/INSPEÇÃO PRÉ-FABRICADA CONCRETO 0,4 X 0,4 X 0,4 (C X L X H) DRENAGEM ADP REF 97896</t>
  </si>
  <si>
    <t>CAIXA DE PASSAGEM/INSPEÇÃO PRÉ-FABRICADA CONCRETO 0,4 X 0,4 X 0,4 (C X L X H) DRENAGEM COM GRELHA DE AÇO</t>
  </si>
  <si>
    <t>CAIXA DE PASSAGEM/INSPEÇÃO PRÉ-FABRICADA CONCRETO 0,6 X 0,6 X 0,5 (C X L X H) DRENAGEM/ESGOTO ADP REF 97897</t>
  </si>
  <si>
    <t>CAIXA DE PASSAGEM/INSPEÇÃO PRÉ-FABRICADA CONCRETO 0,6 X 0,6 X 0,5 (C X L X H) DRENAGEM COM GRELHA DE AÇO</t>
  </si>
  <si>
    <t>CAIXA DE PASSAGEM/INSPEÇÃO PRÉ-FABRICADA CONCRETO 0,8 X 0,8 X 0,5 (C X L X H) DRENAGEM/ESGOTO ADP REF 97898</t>
  </si>
  <si>
    <t>CAIXA DE PASSAGEM/INSPEÇÃO PRÉ-FABRICADA CONCRETO 0,8 X 0,8 X 0,5 (C X L X H) DRENAGEM COM GRELHA DE AÇO</t>
  </si>
  <si>
    <t>CAIXA DE PASSAGEM/INSPEÇÃO PRÉ-FAB CONCRETO 1,0 X 1,0 X 0,5 (C X L X H) DRENAGEM/ESGOTO ADP REF 97899</t>
  </si>
  <si>
    <t>CAIXA DE PASSAGEM/INSPEÇÃO PRÉ-FABRICADA CONCRETO 1,0 X 1,0 X 0,5 (C X L X H) DRENAGEM COM GRELHA DE AÇO</t>
  </si>
  <si>
    <t>CAIXA DE PASSAGEM/INSPEÇÃO TIJOLO MACIÇO 0,3 X 0,3 X 0,3 (C X L X H) DRENAGEM COM GRELHA DE AÇO</t>
  </si>
  <si>
    <t>CAIXA DE PASSAGEM/INSPEÇÃO TIJOLO MACIÇO 0,4 X 0,4 X 0,4 (C X L X H) DRENAGEM COM GRELHA DE AÇO</t>
  </si>
  <si>
    <t>CAIXA DE PASSAGEM/INSPEÇÃO TIJOLO MACIÇO 0,6 X 0,6 X 0,6 (C X L X H) DRENAGEM/ESGOTO ADP REF 97902</t>
  </si>
  <si>
    <t>CAIXA PASSAGEM/INSPEÇÃO TIJOLO MACIÇO 0,6 X 0,6 X 0,6 (C X L X H) DRENAGEM COM GRELHA DE AÇO</t>
  </si>
  <si>
    <t>CAIXA DE PASSAGEM/INSPEÇÃO TIJOLO MACIÇO 0,8 X 0,8 X 0,6 (C X L X H) DRENAGEM/ESGOTO ADP REF 97903</t>
  </si>
  <si>
    <t>CAIXA PASSAGEM/INSPEÇÃO TIJOLO MACIÇO 0,8 X 0,8 X 0,6 (C X L X H) DRENAGEM COM GRELHA DE AÇO</t>
  </si>
  <si>
    <t>CAIXA DE PASSAGEM/INSPEÇÃO TIJOLO MACIÇO 1,0 X 1,0 X 0,6 (C X L X H) DRENAGEM/ESGOTO ADP REF 97904</t>
  </si>
  <si>
    <t>CAIXA PASSAGEM/INSPEÇÃO TIJOLO MACIÇO 1,0 X 1,0 X 0,6 (C X L X H) DRENAGEM COM GRELHA DE AÇO</t>
  </si>
  <si>
    <t>CAIXA DE PASSAGEM INSPEÇÃO BLOCO DE CONCRETO 0,4 X 0,4 X 0,4 M (C X L X H) GRELHA DE AÇO ADP REF 97905</t>
  </si>
  <si>
    <t>CAIXA DE PASSAGEM/INSPEÇÃO BLOCO DE CONCRETO 0,6 X 0,6 X 0,6 (C X L X H) DRENAGEM/ESGOTO ADP REF 97906</t>
  </si>
  <si>
    <t>CAIXA DE PASSAGEM/INSPEÇÃO BLOCO DE CONCRETO 0,6 X 0,6 X 0,6 M (C X L X H) GRELHA DE AÇO ADP REF 97906</t>
  </si>
  <si>
    <t>CAIXA DE PASSAGEM/INSPEÇÃO BLOCO DE CONCRETO 0,8 X 0,8 X 0,6 (C X L X H) DRENAGEM/ESGOTO ADP REF 97907</t>
  </si>
  <si>
    <t>CAIXA DE PASSAGEM INSPEÇÃO BLOCO DE CONCRETO 0,8 X 0,8 X 0,6 M (C X L X H) GRELHA DE AÇO ADP REF 97907</t>
  </si>
  <si>
    <t>CAIXA DE PASSAGEM/INSPEÇÃO BLOCO DE CONCRETO 1,0 X 1,0 X 0,6 (C X L X H) DRENAGEM/ESGOTO ADP REF 97908</t>
  </si>
  <si>
    <t>CAIXA DE PASSAGEM INSPEÇÃO BLOCO DE CONCRETO 1,0 X 1,0 X 0,6 M (C X L X H) GRELHA DE AÇO ADP REF 97908</t>
  </si>
  <si>
    <t>CAIXA SIFONADA DE ALVENARIA COM TAMPA CONCRETO PADRÃO SUDECAP</t>
  </si>
  <si>
    <t>CAIXA SIFONADA DE ALVENARIA COM TAMPA CONCRETO TIPO 1 -  60 X  40 X  60 CM (C X L X H)</t>
  </si>
  <si>
    <t>CAIXA SIFONADA DE ALVENARIA COM TAMPA CONCRETO TIPO 1 -  60 X  40 X  80 CM (C X L X H)</t>
  </si>
  <si>
    <t>CAIXA SIFONADA DE ALVENARIA COM TAMPA CONCRETO TIPO 1 -  80 X  40 X  60 CM (C X L X H)</t>
  </si>
  <si>
    <t>CAIXA SIFONADA DE ALVENARIA COM TAMPA CONCRETO TIPO 1 -  80 X  40 X  80 CM (C X L X H)</t>
  </si>
  <si>
    <t>CAIXA SIFONADA DE ALVENARIA COM TAMPA CONCRETO TIPO 1 - 100 X  40 X  60 CM (C X L X H)</t>
  </si>
  <si>
    <t>CAIXA SIFONADA DE ALVENARIA COM TAMPA CONCRETO TIPO 1 - 100 X  40 X  80 CM (C X L X H)</t>
  </si>
  <si>
    <t>CONJUNTO QUADRO E CANTONEIRA DE FERRO (REQUADRO TAMPAS)</t>
  </si>
  <si>
    <t>CONJUNTO QUADRO E REQUADRO CANTONEIRA 2" E 1 3/4"</t>
  </si>
  <si>
    <t>PLACA FERRO FUNDIDO PARA IDENTIFICAR A CAIXA DE PASSAGEM</t>
  </si>
  <si>
    <t>BOMBA CENTRÍFUGA DE SUCÇÃO E RECALQUE 1/2 HP D= 2"</t>
  </si>
  <si>
    <t>BOMBA CENTRÍFUGA DE SUCÇÃO E RECALQUE 1/2 HP D= 3"</t>
  </si>
  <si>
    <t>EXTINTOR DE INCÊNDIO CO2, CAPACIDADE = 6L</t>
  </si>
  <si>
    <t>EXTINTOR DE INCÊNDIO ÁGUA PRESSURIZADA CAPACIDADE= 10L</t>
  </si>
  <si>
    <t>EXTINTOR DE INCÊNDIO TIPO PÓ QUÍMICO - 6KG</t>
  </si>
  <si>
    <t>EXTINTOR PÓ QUÍMICO SECO ABC 4KG CAP.2-A: 20-B: C</t>
  </si>
  <si>
    <t>EXTINTOR PÓ QUÍMICO SECO BC 20B:C</t>
  </si>
  <si>
    <t>REGISTRO GAVETA BRUTO 1502-B 2 1/2" DECA OU EQUIVALENTE</t>
  </si>
  <si>
    <t>REGISTRO GLOBO ANGULAR D= 63MM PARA HIDRANTE</t>
  </si>
  <si>
    <t>ESGUICHO TIPO AGULHETA, JUNTA DE UNIÃO D= 38MM</t>
  </si>
  <si>
    <t>ABRIGO PARA EXTINTOR INCÊNDIO CH18 60 X 40 X 30CM</t>
  </si>
  <si>
    <t>SINALIZADOR PARA EXTINTOR DE INCÊNDIO EM PVC</t>
  </si>
  <si>
    <t>HIDRANTE DE RECALQUE COMPLETO EM CAIXA ALVENARIA</t>
  </si>
  <si>
    <t>MANGUEIRA FIBRA SINTÉTICA TIPO 2 D= 38MM X 15M</t>
  </si>
  <si>
    <t>MANGUEIRA FIBRA SINTÉTICA TIPO 2 D= 38MM X 20M</t>
  </si>
  <si>
    <t>MANÔMETRO WILLY COM ESCALA DE LEITURA 0 A 100 PSI</t>
  </si>
  <si>
    <t>CILINDRO DE PRESSÃO OU MOLA PNEUMÁTICA D= 150MM</t>
  </si>
  <si>
    <t>QUADRO DE FORÇA PARA MOTOR DE 1,5CV, 220V, TRIFÁSICO</t>
  </si>
  <si>
    <t>CONJUNTO ELETROBOMBA LEVE 1,5CV, 220V, TRIFÁSICO</t>
  </si>
  <si>
    <t>LUMINÁRIA DE EMERGÊNCIA AUTÔNOMA IE-16 (LAMP 8W) - SAÍDA</t>
  </si>
  <si>
    <t>VÁLVULA DE RETENÇÃO HORIZONTAL PORTINHOLA D= 13MM</t>
  </si>
  <si>
    <t>VÁLVULA DE RETENÇÃO HORIZONTAL PORTINHOLA D= 63MM</t>
  </si>
  <si>
    <t>QUADRO DE FORÇA PARA MOTOR DE 3CV, 220V TRIFÁSICO</t>
  </si>
  <si>
    <t>CONJUNTO ELETROBOMBA LEVE 3CV, 220V TRIFÁSICO</t>
  </si>
  <si>
    <t>INSTALAÇÃO ELÉTRICA E TELEFÔNICA</t>
  </si>
  <si>
    <t>CAIXA E ACESSÓRIOS</t>
  </si>
  <si>
    <t>CAIXA DE PASSAGEM METÁLICA, RETANGULAR, DE EMBUTIR, 4"X2" REF 92869</t>
  </si>
  <si>
    <t>QUADRO DE DISTRIBUIÇÃO DE CIRCUITOS</t>
  </si>
  <si>
    <t>QUADRO DE DISTRIBUIÇÃO ATÉ 6 CIRCUITOS</t>
  </si>
  <si>
    <t>QUADRO DE DISTRIBUIÇÃO ATÉ 12 CIRCUITOS</t>
  </si>
  <si>
    <t>QUADRO DE DISTRIBUIÇÃO COM BARRAMENTO 100A, 16 POSIÇÕES - PADRÃO DIN</t>
  </si>
  <si>
    <t>DISJUNTOR TERMOMAGNÉTICO (240V-60HRZ) - PADRÃO NEMA</t>
  </si>
  <si>
    <t>DISJUNTOR TERMOMAGNÉTICO (240V-60HRZ) - MONOPOLAR 5KA 40A - PADRÃO NEMA</t>
  </si>
  <si>
    <t>DISJUNTOR TERMOMAGNÉTICO (240V-60HRZ) - MONOPOLAR 5KA 70A - PADRÃO NEMA</t>
  </si>
  <si>
    <t>DISJUNTOR TERMOMAGNÉTICO (240V-60HRZ) - BIPOLAR 10KA 40A - PADRÃO NEMA</t>
  </si>
  <si>
    <t>DISJUNTOR TERMOMAGNÉTICO (240V-60HRZ) - BIPOLAR 10KA 60A - PADRÃO NEMA</t>
  </si>
  <si>
    <t>DISJUNTOR TERMOMAGNÉTICO (240V-60HRZ) - TRIPOLAR 10KA 40A - PADRÃO NEMA</t>
  </si>
  <si>
    <t>DISJUNTOR TERMOMAGNÉTICO (240V-60HRZ) - TRIPOLAR 10KA 60A - PADRÃO NEMA</t>
  </si>
  <si>
    <t>DISJUNTOR TERMOMAGNÉTICO (240V-60HRZ) - TRIPOLAR 10KA 70A - PADRÃO NEMA</t>
  </si>
  <si>
    <t>DISJUNTOR TERMOMAGNÉTICO (240V-60HRZ) - TRIPOLAR 10KA 100A - PADRÃO NEMA</t>
  </si>
  <si>
    <t>DISJUNTOR TERMOMAGNÉTICO (240V-60HRZ) - TRIPOLAR 10KA 120A - PADRÃO NEMA</t>
  </si>
  <si>
    <t>DISJUNTOR TERMOMAGNÉTICO (240V-60HRZ) - TRIPOLAR 10KA 150A - PADRÃO NEMA</t>
  </si>
  <si>
    <t>DISJUNTOR TERMOMAGNÉTICO (240V-60HRZ) - TRIPOLAR 10KA 175A - PADRÃO NEMA</t>
  </si>
  <si>
    <t>DISJUNTOR TERMOMAGNÉTICO (240V-60HRZ) - TRIPOLAR 10KA 200A - PADRÃO NEMA</t>
  </si>
  <si>
    <t>DISJUNTOR TERMOMAGNÉTICO (240V-60HRZ) PADRÃO DIN</t>
  </si>
  <si>
    <t>DISJUNTOR TERMOMAGNÉTICO (240V-60HRZ) - MONOPOLAR 10A - PADRÃO DIN</t>
  </si>
  <si>
    <t>DISJUNTOR TERMOMAGNÉTICO (240V-60HRZ) - MONOPOLAR 16A - PADRÃO DIN</t>
  </si>
  <si>
    <t>DISJUNTOR TERMOMAGNÉTICO (240V-60HRZ) - MONOPOLAR 20A - PADRÃO DIN</t>
  </si>
  <si>
    <t>DISJUNTOR TERMOMAGNÉTICO (240V-60HRZ) - MONOPOLAR 25A - PADRÃO DIN</t>
  </si>
  <si>
    <t>DISJUNTOR TERMOMAGNÉTICO (240V-60HRZ) - MONOPOLAR 32A - PADRÃO DIN</t>
  </si>
  <si>
    <t>DISJUNTOR TERMOMAGNÉTICO (240V-60HRZ) - MONOPOLAR 40A - PADRÃO DIN</t>
  </si>
  <si>
    <t>DISJUNTOR TERMOMAGNÉTICO (240V-60HRZ) - MONOPOLAR 50A - PADRÃO DIN</t>
  </si>
  <si>
    <t>DISJUNTOR TERMOMAGNÉTICO (240V-60HRZ) - MONOPOLAR 63A - PADRÃO DIN</t>
  </si>
  <si>
    <t>DISJUNTOR TERMOMAGNÉTICO (240V-60HRZ) - BIPOLAR 10A - PADRÃO DIN</t>
  </si>
  <si>
    <t>DISJUNTOR TERMOMAGNÉTICO (240V-60HRZ) - BIPOLAR 16A - PADRÃO DIN</t>
  </si>
  <si>
    <t>DISJUNTOR TERMOMAGNÉTICO (240V-60HRZ) - BIPOLAR 20A - PADRÃO DIN</t>
  </si>
  <si>
    <t>DISJUNTOR TERMOMAGNÉTICO (240V-60HRZ) - BIPOLAR 25A - PADRÃO DIN</t>
  </si>
  <si>
    <t>DISJUNTOR TERMOMAGNÉTICO (240V-60HRZ) - BIPOLAR 32A - PADRÃO DIN</t>
  </si>
  <si>
    <t>DISJUNTOR TERMOMAGNÉTICO (240V-60HRZ) - BIPOLAR 40A - PADRÃO DIN</t>
  </si>
  <si>
    <t>DISJUNTOR TERMOMAGNÉTICO (240V-60HRZ) - BIPOLAR 50A - PADRÃO DIN</t>
  </si>
  <si>
    <t>DISJUNTOR TERMOMAGNÉTICO (240V-60HRZ) - BIPOLAR 63A - PADRÃO DIN</t>
  </si>
  <si>
    <t>DISJUNTOR TERMOMAGNÉTICO (240V-60HRZ) - TRIPOLAR 10A - PADRÃO DIN</t>
  </si>
  <si>
    <t>DISJUNTOR TERMOMAGNÉTICO (240V-60HRZ) - TRIPOLAR 16A - PADRÃO DIN</t>
  </si>
  <si>
    <t>DISJUNTOR TERMOMAGNÉTICO (240V-60HRZ) - TRIPOLAR 20A - PADRÃO DIN</t>
  </si>
  <si>
    <t>DISJUNTOR TERMOMAGNÉTICO (240V-60HRZ) - TRIPOLAR 25A - PADRÃO DIN</t>
  </si>
  <si>
    <t>DISJUNTOR TERMOMAGNÉTICO (240V-60HRZ) - TRIPOLAR 32A - PADRÃO DIN</t>
  </si>
  <si>
    <t>DISJUNTOR TERMOMAGNÉTICO (240V-60HRZ) - TRIPOLAR 40A - PADRÃO DIN</t>
  </si>
  <si>
    <t>DISJUNTOR TERMOMAGNÉTICO (240V-60HRZ) - TRIPOLAR 50A - PADRÃO DIN</t>
  </si>
  <si>
    <t>DISJUNTOR TERMOMAGNÉTICO (240V-60HRZ) - TRIPOLAR 63A - PADRÃO DIN</t>
  </si>
  <si>
    <t>INTERRUPTOR DIFERENCIAL RESIDUAL BIPOLAR 25A-30MA , 2 MÓDULOS REFERÊNCIA WRX22530 ELETROMAR/EQUIVALENTE</t>
  </si>
  <si>
    <t>INTERRUPTOR DIFERENCIAL RESIDUAL BIPOLAR 40A-30MA, 2 MÓDULOS REFERÊNCIA WRX 24030 ELETROMAR/EQUIVALENTE</t>
  </si>
  <si>
    <t>CHAVE/FUSÍVEL/RELE FOTOELÉTRICO TECNOWATT OU EQUIVALENTE</t>
  </si>
  <si>
    <t>RELÉ FOTOELÉTRICO 1200VA RM-10 - 120V OU EQUIVALENTE</t>
  </si>
  <si>
    <t>RELÉ FOTOELÉTRICO 1800VA RM-10 - 220V OU EQUIVALENTE</t>
  </si>
  <si>
    <t>BASE PARA RELÉ FOTOELÉTRICO</t>
  </si>
  <si>
    <t>CHAVE MAGNÉTICA EXTERNA 1 X 30A 6904 TECNOWATT/EQUIVALENTE</t>
  </si>
  <si>
    <t>CHAVE MAGNÉTICA EXTERNA 1 X 50A 6905 TECNOWATT/EQUIVALENTE</t>
  </si>
  <si>
    <t>CHAVE MAGNÉTICA EXTERNA 2 X 30A 6906 TECNOWATT/EQUIVALENTE</t>
  </si>
  <si>
    <t>FIO COM ISOLAMENTO NÃO HALOGENADO 750V</t>
  </si>
  <si>
    <t>FIO CONDUTOR #1,5MM2, COM ISOLAMENTO, NÃO HALOGENADO 750V</t>
  </si>
  <si>
    <t>FIO CONDUTOR #2,5MM2, COM ISOLAMENTO, NÃO HALOGENADO 750V</t>
  </si>
  <si>
    <t>FIO CONDUTOR #4,0MM2, COM ISOLAMENTO, NÃO HALOGENADO 750V</t>
  </si>
  <si>
    <t>FIO CONDUTOR #6,0MM2, COM ISOLAMENTO, NÃO HALOGENADO 750V</t>
  </si>
  <si>
    <t>FIO CONDUTOR #10,0MM2, COM ISOLAMENTO, NÃO HALOGENADO 750V</t>
  </si>
  <si>
    <t>CABO FLEXÍVEL NÃO HALOGENADO</t>
  </si>
  <si>
    <t>CABO FLEXÍVEL #1,5MM2, ISOLAMENTO 750V NÃO HALOGENADO</t>
  </si>
  <si>
    <t>CABO FLEXÍVEL #2,5MM2, ISOLAMENTO 750V NÃO HALOGENADO</t>
  </si>
  <si>
    <t>CABO FLEXÍVEL #4,0MM2, ISOLAMENTO 750V NÃO HALOGENADO</t>
  </si>
  <si>
    <t>CABO FLEXÍVEL #6,0MM2, ISOLAMENTO 750V NÃO HALOGENADO</t>
  </si>
  <si>
    <t>CABO FLEXÍVEL #10,0MM2, ISOLAMENTO 750V NÃO HALOGENADO</t>
  </si>
  <si>
    <t>CABO FLEXÍVEL #16,0MM2, ISOLAMENTO 750V NÃO HALOGENADO</t>
  </si>
  <si>
    <t>CABO FLEXÍVEL #25,0MM2, ISOLAMENTO 750V NÃO HALOGENADO</t>
  </si>
  <si>
    <t>CABO FLEXÍVEL #35,0MM2, ISOLAMENTO 750V NÃO HALOGENADO</t>
  </si>
  <si>
    <t>CABO FLEXÍVEL #50,0MM2, ISOLAMENTO 750V NÃO HALOGENADO</t>
  </si>
  <si>
    <t>CABO FLEXÍVEL #70,0MM2, ISOLAMENTO 750V NÃO HALOGENADO</t>
  </si>
  <si>
    <t>CABO FLEXÍVEL #95,0MM2, ISOLAMENTO 750V NÃO HALOGENADO</t>
  </si>
  <si>
    <t>CABO FLEXÍVEL #120,0MM2, ISOLAMENTO 750V NÃO HALOGENADO</t>
  </si>
  <si>
    <t>CABO FLEXÍVEL COM 1 CONDUTOR #1X1,5MM2, ISOLAMENTO 1KV NÃO HALOGENADO</t>
  </si>
  <si>
    <t>CABO FLEXÍVEL COM 1 CONDUTOR #1X2,5MM2, ISOLAMENTO 1KV NÃO HALOGENADO</t>
  </si>
  <si>
    <t>CABO FLEXÍVEL COM 1 CONDUTOR #1X4,0MM2, ISOLAMENTO 1KV NÃO HALOGENADO</t>
  </si>
  <si>
    <t>CABO FLEXÍVEL COM 1 CONDUTOR #1X6,0MM2, ISOLAMENTO 1KV NÃO HALOGENADO</t>
  </si>
  <si>
    <t>CABO FLEXÍVEL COM 1 CONDUTOR #1X10,0MM2, ISOLAMENTO 1KV NÃO HALOGENADO</t>
  </si>
  <si>
    <t>CABO FLEXÍVEL COM 1 CONDUTOR #1X16,0MM2, ISOLAMENTO 1KV NÃO HALOGENADO</t>
  </si>
  <si>
    <t>CABO FLEXÍVEL COM 1 CONDUTOR #1X25,0MM2, ISOLAMENTO 1KV NÃO HALOGENADO</t>
  </si>
  <si>
    <t>CABO FLEXÍVEL COM 1 CONDUTOR #1X35,0MM2, ISOLAMENTO 1KV NÃO HALOGENADO</t>
  </si>
  <si>
    <t>CABO FLEXÍVEL COM 1 CONDUTOR #1X50,0MM2, ISOLAMENTO 1KV NÃO HALOGENADO</t>
  </si>
  <si>
    <t>CABO FLEXÍVEL COM 1 CONDUTOR #1X70,0MM2, ISOLAMENTO 1KV NÃO HALOGENADO</t>
  </si>
  <si>
    <t>CABO FLEXÍVEL COM 1 CONDUTOR #1X95,0MM2, ISOLAMENTO 1KV NÃO HALOGENADO</t>
  </si>
  <si>
    <t>CABO FLEXÍVEL COM 1 CONDUTOR #1X120,0MM2, ISOLAMENTO 1KV NÃO HALOGENADO</t>
  </si>
  <si>
    <t>CABO FLEXÍVEL COM 1 CONDUTOR #1X150,0MM2, ISOLAMENTO 1KV NÃO HALOGENADO</t>
  </si>
  <si>
    <t>CABO FLEXÍVEL COM 1 CONDUTOR #1X185,0MM2, ISOLAMENTO 1KV NÃO HALOGENADO</t>
  </si>
  <si>
    <t>CABO FLEXÍVEL COM 1 CONDUTOR #1X240,0MM2, ISOLAMENTO 1KV NÃO HALOGENADO</t>
  </si>
  <si>
    <t>INTERRUPTOR, TOMADA E ACESSÓRIOS SILENTOQUE PIAL/EQUIVALENTE</t>
  </si>
  <si>
    <t>INTERRUPTOR SIMPLES 10A/250V R.1000 SEM PLACA/EQUIVALENTE</t>
  </si>
  <si>
    <t>INTERRUPTOR PARALELO 10A/250V REFERÊNCIA 1001 SEM PLACA/EQUIVALENTE</t>
  </si>
  <si>
    <t>TOMADA 10A/250V-2P SEM PLACA REFERÊNCIA 54328 SILENTOQUE/EQUIVALENTE</t>
  </si>
  <si>
    <t>TOMADA 2P+T 10A-250V, SEM PLACA REFERÊNCIA 685044 PIAL LEGRAN/EQUIVALENTE</t>
  </si>
  <si>
    <t>TOMADA 2P+T 20A-250V, SEM PLACA REFERÊNCIA 54333/EQUIVALENTE</t>
  </si>
  <si>
    <t>CONJUNTO COM 2 INTERRUPTORES SIMPLES REFERÊNCIA 2000 SEM PLACA OU EQUIVALENTE</t>
  </si>
  <si>
    <t>CONJUNTO 1 INTERRUPTOR SIMPLES + 1 PARALELO REFERÊNCIA 2001 SEM PLACA/EQUIVALENTE</t>
  </si>
  <si>
    <t>CONJUNTO 2 INTERRUPTORES PARALELOS SEM PLACA REFERÊNCIA 2014/EQUIVALENTE</t>
  </si>
  <si>
    <t>CONJUNTO 3 INTERRUPTORES SIMPLES SEM PLACA REFERÊNCIA 3000/EQUIVALENTE</t>
  </si>
  <si>
    <t>CONJUNTO 2 INTERRUPTORES SIMPLES + 1 PARALELO SEM PLACA</t>
  </si>
  <si>
    <t>CONJUNTO 1 INTERRUPTOR SIMPLES + 2 PARALELOS SEM PLACA</t>
  </si>
  <si>
    <t>PLACA TERMOPLÁSTICA CINZA 4X4" CEGA PIAL/EQUIVALENTE</t>
  </si>
  <si>
    <t>PLACA TERMOPLÁSTICA 2X4" COM FURO CENTRAL PIAL/EQUIVALENTE</t>
  </si>
  <si>
    <t>PLACA TERMOPLÁSTICA CINZA PARA CAIXA 2" X 4"</t>
  </si>
  <si>
    <t>PLACA TERMOPLÁSTICA CINZA PARA CAIXA 4" X 4"</t>
  </si>
  <si>
    <t>INTERRUPTOR, TOMADA E ACESSÓRIO - LINHA DECORATIVA</t>
  </si>
  <si>
    <t>INTERRUPTOR SIMPLES (1 MÓDULO) 10A-250V-R.6110 00 PIAL/EQUIVALENTE</t>
  </si>
  <si>
    <t>INTERRUPTOR PARALELO (1 MÓDULO) 10A-250V-R.6110 01 PIAL/EQUIVALENTE</t>
  </si>
  <si>
    <t>INTERRUPTOR BIPOLAR SIMPLES (1 MÓDULO) 10A-250V-R.6120 05 PIAL/EQUIVALENTE</t>
  </si>
  <si>
    <t>INTERRUPTOR INTERMEDIÁRIO (1 MÓDULO) 10A-250V-R.6120 07 PIAL/EQUIVALENTE</t>
  </si>
  <si>
    <t>TOMADA 2P UNIVERSAL (1 MÓDULO) 10A-250V R.6150 40 PIAL/EQUIVALENTE</t>
  </si>
  <si>
    <t>TOMADA 2P+T UNIVERSAL (2 MÓDULOS) 20A-250V R.6150 60 PIAL/EQUIVALENTE</t>
  </si>
  <si>
    <t>ACESSÓRIO SAÍDA FIO D=11MM (1 MÓDULO) R.6110 48 PIAL/EQUIVALENTE</t>
  </si>
  <si>
    <t>PULSADOR PARA CAMPAINHA (1 MÓDULO) 2A-250V R.61002 PIAL/EQUIVALENTE</t>
  </si>
  <si>
    <t>SUPORTE PARA CAIXA 2X4" (1 MÓDULO VERTICAL) R.6121 21 PIAL/EQUIVALENTE</t>
  </si>
  <si>
    <t>SUPORTE PARA CAIXA 2X4"(ATE 3 MÓDULOS) R.6121 22 PIAL/EQUIVALENTE</t>
  </si>
  <si>
    <t>SUPORTE PARA CAIXA 4X4" (ATE 6 MÓDULOS) R.6121 24 PIAL/EQUIVALENTE</t>
  </si>
  <si>
    <t>PLACA PARA CAIXA 2X4"- LINHA PIALPLUS, PIAL/EQUIVALENTE</t>
  </si>
  <si>
    <t>PLACA PARA CAIXA 4X4"- LINHA PIALPLUS, PIAL/EQUIVALENTE</t>
  </si>
  <si>
    <t>LUMINÁRIA SOBREPOR PARA LÂMPADA FLUORESCENTE, REFLETOR DE ALUMÍNIO</t>
  </si>
  <si>
    <t>LUMINÁRIA 1X16W SOQUETE ANTIVIBRATÓRIO REFERÊNCIA 3540 ITAIM/EQUIVALENTE</t>
  </si>
  <si>
    <t>LUMINÁRIA 2X14W SOQUETE ANTIVIBRATÓRIO REFERÊNCIA 3007 ITAIM/EQUIVALENTE</t>
  </si>
  <si>
    <t>LUMINÁRIA 2X16W SOQUETE ANTIVIBRATÓRIO REFERÊNCIA 3540 ITAIM/EQUIVALENTE</t>
  </si>
  <si>
    <t>LUMINÁRIA 2X28W SOQUETE ANTIVIBRATÓRIO REFERÊNCIA 3007 ITAIM/EQUIVALENTE</t>
  </si>
  <si>
    <t>LUMINÁRIA 2X32W SOQUETE ANTIVIBRATÓRIO REFERÊNCIA 3540 ITAIM/EQUIVALENTE</t>
  </si>
  <si>
    <t>LUMINÁRIA 2X10W COMPLETA 60CM (LÂMPADA LED E SOQUETE)</t>
  </si>
  <si>
    <t>LUMINÁRIA 2X18W COMPLETA 60CM (LÂMPADA LED E SOQUETE)</t>
  </si>
  <si>
    <t>LUMINÁRIA 2X18W COMPLETA 120CM (LÂMPADA LED E SOQUETE)</t>
  </si>
  <si>
    <t>LUMINÁRIA EMERGÊNCIA FARÓIS DUPLOS HALOGÊNIO 55W WETZEL/EQUIVALENTE</t>
  </si>
  <si>
    <t>LUMINÁRIA 2X18W CIRCULAR COMPACTA REFERÊNCIA BLENDA ITAIM/EQUIVALENTE</t>
  </si>
  <si>
    <t>LUMINÁRIA 2X32W FLUORESCENTE SOBREPOR REFERÊNCIA LPT-22 ITAIM/EQUIVALENTE</t>
  </si>
  <si>
    <t>LUMINÁRIA 2X32W/127W SOBREPOR REFERÊNCIA OCT 1369 INDELPA/EQUIVALENTE</t>
  </si>
  <si>
    <t>LUMINÁRIA DE EMBUTIR PARA LÂMPADA FLUORESCENTE, COM REFLETOR DE ALUMÍNIO</t>
  </si>
  <si>
    <t>LUMINÁRIA 1X16W SOQUETE ANTIVIBRATÓRIO REFERÊNCIA 2540 ITAIM/EQUIVALENTE</t>
  </si>
  <si>
    <t>LUMINÁRIA 1X28W SOQUETE ANTIVIBRATÓRIO REFERÊNCIA 2837 ITAIM/EQUIVALENTE</t>
  </si>
  <si>
    <t>LUMINÁRIA 1X32W SOQUETE ANTIVIBRATÓRIO REFERÊNCIA 2540 ITAIM/EQUIVALENTE</t>
  </si>
  <si>
    <t>LUMINÁRIA 2X14W SOQUETE ANTIVIBRATÓRIO REFERÊNCIA 2007 ITAIM/EQUIVALENTE</t>
  </si>
  <si>
    <t>LUMINÁRIA 2X16W SOQUETE ANTIVIBRATÓRIO REFERÊNCIA 2540 ITAIM/EQUIVALENTE</t>
  </si>
  <si>
    <t>LUMINÁRIA 2X28W SOQUETE ANTIVIBRATÓRIO REFERÊNCIA 2007 ITAIM/EQUIVALENTE</t>
  </si>
  <si>
    <t>LUMINÁRIA 2X32W SOQUETE ANTIVIBRATÓRIO REFERÊNCIA 2540 ITAIM/EQUIVALENTE</t>
  </si>
  <si>
    <t>LUMINÁRIA PARA TETO</t>
  </si>
  <si>
    <t>LUMINÁRIA PARA TETO, GLOBO VIDRO ESFÉRICO LEITOSO 10X20CM</t>
  </si>
  <si>
    <t>ARANDELA EXTERNA PARA 1 LÂMPADA FLUORESCENTE COMPACTA 20W</t>
  </si>
  <si>
    <t>ARANDELA PARA LÂMPADA FLUORESCENTE ELETRÔNICA 20W REFERÊNCIA ITAIM/EQUIVALENTE</t>
  </si>
  <si>
    <t>ARANDELA TIPO TARTARUGA - LUMIFOR/EQUIVALENTE</t>
  </si>
  <si>
    <t>COMPLEMENTOS PARA LUMINÁRIAS</t>
  </si>
  <si>
    <t>RECEPTÁCULO DE PORCELANA NORMAL E27</t>
  </si>
  <si>
    <t>RECEPTÁCULO DE PORCELANA E40</t>
  </si>
  <si>
    <t>SOQUETE PARA LÂMPADA FLUORESCENTE</t>
  </si>
  <si>
    <t>POSTE GALVANIZADO ESCALONADO RETO ENGASTADO HT= 4,5M / HL= 3,8M /B= 89MM /DT= 60,3MM PADRÃO CEMIG</t>
  </si>
  <si>
    <t>POSTE GALVANIZADO ESCALONADO RETO ENGASTADO HT= 8,0M / HL= 7,0M /DB= 115MM /DT= 80MM PADRÃO CEMIG</t>
  </si>
  <si>
    <t>POSTE GALVANIZADO ESCALONADO RETO ENGASTADO HT= 12,0M / HL= 9,8M /DB= 139MM /DT= 89MM</t>
  </si>
  <si>
    <t>LÂMPADAS - 127V/220V</t>
  </si>
  <si>
    <t>LÂMPADA LED 7W SOQUETE ROSCA</t>
  </si>
  <si>
    <t>LÂMPADA LED 9W SOQUETE ROSCA</t>
  </si>
  <si>
    <t>PADRÃO CEMIG AÉREO EM MURETA - LADO OPOSTO À REDE</t>
  </si>
  <si>
    <t>PADRÃO CEMIG AÉREO EM MURETA - TIPO A1, CARGA INSTALADA ATÉ 5,0KW (1F+N) - LADO OPOSTO À REDE</t>
  </si>
  <si>
    <t>PADRÃO CEMIG AÉREO EM MURETA - TIPO A2, CARGA INSTALADA DE 5,1KW ATÉ 6,5KW (1F+N) - LADO OPOSTO À REDE</t>
  </si>
  <si>
    <t>PADRÃO CEMIG AÉREO EM MURETA - TIPO A3, CARGA INSTALADA DE 6,3KW ATÉ 10,0KW (1F+N) - LADO OPOSTO À REDE</t>
  </si>
  <si>
    <t>PADRÃO CEMIG AÉREO EM MURETA - TIPO B1, CARGA INSTALADA ATÉ 10,0KW (2F+N) - LADO OPOSTO À REDE</t>
  </si>
  <si>
    <t>PADRÃO CEMIG AÉREO EM MURETA - TIPO B2, CARGA INSTALADA DE 10,1 ATÉ 15,0KW (2F+N) - LADO OPOSTO À REDE</t>
  </si>
  <si>
    <t>PADRÃO CEMIG AÉREO EM MURETA - TIPO C1, DEMANDA PROVÁVEL ATÉ 15,0KW (3F+N) - LADO OPOSTO À REDE</t>
  </si>
  <si>
    <t>PADRÃO CEMIG AÉREO EM MURETA - TIPO C2, DEMANDA PROVÁVEL DE 15,1 ATÉ 23,0KW (3F+N) - LADO OPOSTO À REDE</t>
  </si>
  <si>
    <t>PADRÃO CEMIG AÉREO EM MURETA - TIPO C3, DEMANDA PROVÁVEL DE 23,1 ATÉ 27,0KW (3F+N) - LADO OPOSTO À REDE</t>
  </si>
  <si>
    <t>PADRÃO CEMIG AÉREO EM MURETA - TIPO C4, DEMANDA PROVÁVEL DE 27,1 ATÉ 38,0KW (3F+N) - LADO OPOSTO À REDE</t>
  </si>
  <si>
    <t>PADRÃO CEMIG AÉREO EM MURETA - TIPO C5, DEMANDA PROVÁVEL DE 38,1 ATÉ 47,0KW (3F+N) - LADO OPOSTO À REDE</t>
  </si>
  <si>
    <t>PADRÃO CEMIG AÉREO EM MURETA - TIPO C6, DEMANDA PROVÁVEL DE 47,1 ATÉ 57,0KW (3F+N) - LADO OPOSTO À REDE</t>
  </si>
  <si>
    <t>PADRÃO CEMIG AÉREO EM MURETA - TIPO C7, DEMANDA PROVÁVEL DE 57,1 ATÉ 66,0KW (3F+N) - LADO OPOSTO À REDE</t>
  </si>
  <si>
    <t>PADRÃO CEMIG AÉREO EM MURETA - TIPO C8, DEMANDA PROVÁVEL DE 66,1 ATÉ 75,0KW (3F+N) - LADO OPOSTO À REDE</t>
  </si>
  <si>
    <t>PADRÃO CEMIG AÉREO EM MURETA - MESMO LADO DA REDE</t>
  </si>
  <si>
    <t>PADRÃO CEMIG AÉREO EM MURETA - TIPO A1, CARGA INSTALADA ATÉ 5,0KW (1F+N) - MESMO LADO DA REDE</t>
  </si>
  <si>
    <t>PADRÃO CEMIG AÉREO EM MURETA - TIPO A2, CARGA INSTALADA DE 5,1KW ATÉ 6,5KW (1F+N) - MESMO LADO DA REDE</t>
  </si>
  <si>
    <t>PADRÃO CEMIG AÉREO EM MURETA - TIPO A3, CARGA INSTALADA DE 6,3KW ATÉ 10,0KW (1F+N) - MESMO LADO DA REDE</t>
  </si>
  <si>
    <t>PADRÃO CEMIG AÉREO EM MURETA - TIPO B1, CARGA INSTALADA ATÉ 10,0KW (2F+N) - MESMO LADO DA REDE</t>
  </si>
  <si>
    <t>PADRÃO CEMIG AÉREO EM MURETA - TIPO B2, CARGA INSTALADA DE 10,1 ATÉ 15,0KW (2F+N) - MESMO LADO DA REDE</t>
  </si>
  <si>
    <t>PADRÃO CEMIG AÉREO EM MURETA - TIPO C1, DEMANDA PROVÁVEL ATÉ 15,0KW (3F+N) - MESMO LADO DA REDE</t>
  </si>
  <si>
    <t>PADRÃO CEMIG AÉREO EM MURETA - TIPO C2, DEMANDA PROVÁVEL DE 15,1 ATÉ 23,0KW (3F+N) - MESMO LADO DA REDE</t>
  </si>
  <si>
    <t>PADRÃO CEMIG AÉREO EM MURETA - TIPO C3, DEMANDA PROVÁVEL DE 23,1 ATÉ 27,0KW (3F+N) - MESMO LADO DA REDE</t>
  </si>
  <si>
    <t>PADRÃO CEMIG AÉREO EM MURETA - TIPO C4, DEMANDA PROVÁVEL DE 27,1 ATÉ 38,0KW (3F+N) - MESMO LADO DA REDE</t>
  </si>
  <si>
    <t>PADRÃO CEMIG AÉREO EM MURETA - TIPO C5, DEMANDA PROVÁVEL DE 38,1 ATÉ 47,0KW (3F+N) - MESMO LADO DA REDE</t>
  </si>
  <si>
    <t>PADRÃO CEMIG AÉREO EM MURETA - TIPO C6, DEMANDA PROVÁVEL DE 47,1 ATÉ 57,0KW (3F+N) - MESMO LADO DA REDE</t>
  </si>
  <si>
    <t>PADRÃO CEMIG AÉREO EM MURETA - TIPO C7, DEMANDA PROVÁVEL DE 57,1 ATÉ 66,0KW (3F+N) - MESMO LADO DA REDE</t>
  </si>
  <si>
    <t>PADRÃO CEMIG AÉREO EM MURETA - TIPO C8, DEMANDA PROVÁVEL DE 66,1 ATÉ 75,0KW (3F+N) - MESMO LADO DA REDE</t>
  </si>
  <si>
    <t>CABO UTP 4 PARES - CATEGORIA 5E - FURUKAWA/EQUIVALENTE</t>
  </si>
  <si>
    <t>TOMADAS PADRÃO PARA TELECOMUNICAÇÕES</t>
  </si>
  <si>
    <t>TOMADA 4P PARA TELEFONE R.5003 SEM PLACA</t>
  </si>
  <si>
    <t>TOMADA RJ11 COM PLACA PARA CAIXA 4"X2" - SILENTOQUE/EQUIVALENTE</t>
  </si>
  <si>
    <t>ACESSÓRIOS PARA INSTALAÇÃO TELEFÔNICA/INFORMÁTICA</t>
  </si>
  <si>
    <t>BORNE FÊMEA PARA PINO BANANA</t>
  </si>
  <si>
    <t>BLOCO DE LIGAÇÃO INTERNA TIPO BLI-10 PADRÃO TELEBRÁS</t>
  </si>
  <si>
    <t>TOMADA RJ 45 SEM PLACA</t>
  </si>
  <si>
    <t>GUIA DE CABOS PARA RACK 1U</t>
  </si>
  <si>
    <t>ATERRAMENTO PARA INSTALAÇÃO</t>
  </si>
  <si>
    <t>CONECTOR CABO HASTE CHT-1 DE ATERRAMENTO</t>
  </si>
  <si>
    <t>HASTE DE ATERRAMENTO AÇO GALVANIZADO 3/4" X 3,0 MM</t>
  </si>
  <si>
    <t>HASTE ATERRAMENTO AÇO ZINCADO 25 X 25 X 2500MM PADRÃO CEMIG</t>
  </si>
  <si>
    <t>CAIXAS PARA INSTALAÇÃO TELEFÔNICA</t>
  </si>
  <si>
    <t>CAIXAS PARA INSTALAÇÃO TELEFÔNICA P20 20 X 20 X 20CM - FERRO FUNDIDO</t>
  </si>
  <si>
    <t>CAIXAS PARA INSTALAÇÃO TELEFÔNICA R1 35 X 60 X 50CM PADRÃO TELEBRAS INCLUSIVE ARO E TAMPA</t>
  </si>
  <si>
    <t>CAIXAS PARA INSTALAÇÃO TELEFÔNICA R2 107 X 52 X 50CM - ALVENARIA E CONCRETO TAMPA TIPO TR2-FF</t>
  </si>
  <si>
    <t>CAIXA INTERNA METAL - EMBUTIR/SOBREPOR - TELEFONIA</t>
  </si>
  <si>
    <t>CAIXA INTERNA METAL - EMBUTIR/SOBREPOR - TELEFONIA Nº2 (20 X 20 X 12)CM, COM PORTA E FUNDO DE MADEIRA</t>
  </si>
  <si>
    <t>CAIXA INTERNA METAL - EMBUTIR/SOBREPOR - TELEFONIA Nº3 (40 X 40 X 12)CM, COM PORTA E FUNDO DE MADEIRA</t>
  </si>
  <si>
    <t>CAIXA INTERNA METAL - EMBUTIR/SOBREPOR - TELEFONIA Nº4 (60 X 60 X 12)CM, COM PORTA E FUNDO DE MADEIRA</t>
  </si>
  <si>
    <t>CAIXA INTERNA METAL - EMBUTIR/SOBREPOR - TELEFONIA Nº5 (80 X 80 X 12)CM, COM PORTA E FUNDO DE MADEIRA</t>
  </si>
  <si>
    <t>CAIXA INTERNA METAL - EMBUTIR/SOBREPOR - TELEFONIA Nº6 (100 X 100 X 12)CM, COM PORTA E FUNDO DE MADEIRA</t>
  </si>
  <si>
    <t>TERMINAL AÉREO (CAPTOR), AÇO GALVANIZADO D= 3/8" X 250MM</t>
  </si>
  <si>
    <t>CONECTOR DE BRONZE COM FURO VERTICAL PARA CAPTOR</t>
  </si>
  <si>
    <t>CAIXA EQUALIZAÇÃO DE POLIPROPILENO 180 X 145MM B 6MM</t>
  </si>
  <si>
    <t>MOLDE PARA SOLDA EXOTÉRMICA HCL 5/8" 50-5</t>
  </si>
  <si>
    <t>PRESILHA LATÃO PARA CABO 35 / 50MM2 COM PARAFUSO E BUCHA S6</t>
  </si>
  <si>
    <t>CONECTOR MINI-GAR 16 A 35MM2 PARA TERMINAIS AÉREOS</t>
  </si>
  <si>
    <t>CAIXA METÁLICA 38 X 32CM COM PLACA DE COBRE PARA EQUALIZAÇÃO</t>
  </si>
  <si>
    <t>TERMINAL AÉREO EM LATÃO SEXTAVADO 5/16 X 250 TEL-023</t>
  </si>
  <si>
    <t>FIXADOR ÔMEGA EM LATÃO PARA CABO 35 MM2</t>
  </si>
  <si>
    <t>PRESILHA LATÃO 16 MM2 FURO COM DIÂMETRO DE 5MM</t>
  </si>
  <si>
    <t>FIXADOR ÔMEGA EM LATÃO PARA CABO DE COBRE 16/25MM2</t>
  </si>
  <si>
    <t>CONECTOR EMENDA E MEDIÇÃO PARA CABOS COBRE 16 A 50MM2</t>
  </si>
  <si>
    <t>TERMINAL DE COMPRESSÃO 1 FURO DE 16 MM2</t>
  </si>
  <si>
    <t>CAIXA DE EQUALIZAÇÃO 20 X 20CM COM 9 TERMINAIS</t>
  </si>
  <si>
    <t>TERMINAL DE COMPRESSÃO 1 FURO 35 MM2</t>
  </si>
  <si>
    <t>TERMINAL DE COMPRESSÃO EM COBRE ESTANHADO TEL-5035/EQUIVALENTE</t>
  </si>
  <si>
    <t>PARAFUSO SEXTAVADO AÇO INOX ROSCA SOBERANA M6 X 45MM TEL-5346/EQUIVALENTE</t>
  </si>
  <si>
    <t>PORCA SEXTAVADA EM AÇO INOX TEL-5414/EQUIVALENTE</t>
  </si>
  <si>
    <t>ABRAÇADEIRA PVC TIPO COLAR 1"</t>
  </si>
  <si>
    <t>BARRA CHATA DE ALUMÍNIO 7/8" X 1/8" X 3000MM</t>
  </si>
  <si>
    <t>PARA-RAIO TIPO FRANKLIN 4 PONTAS LATÃO CROMADO 350MM</t>
  </si>
  <si>
    <t>ARRUELA DE PRESSÃO EM AÇO INOX TEL-5303/EQUIVALENTE</t>
  </si>
  <si>
    <t>CAIXA DE INSPEÇÃO EM PVC 300 X 300MM TAMPA FOFO TIPO SOLO</t>
  </si>
  <si>
    <t>CONECTOR DE PRESSÃO 35MM2 TEL-5015/EQUIVALENTE</t>
  </si>
  <si>
    <t>BARRA GALVANIZADA A FOGO D= 3/8" X 3,4M (RE-BAR)</t>
  </si>
  <si>
    <t>TERMINAL EM LATÃO 16-50MM2 TEL-5099/EQUIVALENTE</t>
  </si>
  <si>
    <t>SUPORTE EM LATÃO D= 1/4"</t>
  </si>
  <si>
    <t>CAIXA DE EQUALIZAÇÃO 40 X 40 X 15CM COM 11 TERMINAIS</t>
  </si>
  <si>
    <t>MOLDE PPS 35-2 PARA SOLDA EXOTÉRMICA</t>
  </si>
  <si>
    <t>CARTUCHO Nº45 PARA SOLDA EXOTÉRMICA</t>
  </si>
  <si>
    <t>SELANTE ELÁSTICO MONOCOMPONENTE À BASE DE POLIURETANO PARA JUNTAS DIVERSAS 310ML</t>
  </si>
  <si>
    <t>TERMINAL COMPRESÃO COBRE ESTANHADO 1 FURO 50MM TEL5050/EQUIVALENTE</t>
  </si>
  <si>
    <t>CARTUCHO PARA SOLDA NÚMERO 115 TEL-99115/EQUIVALENTE</t>
  </si>
  <si>
    <t>PROTEÇÃO INTERNA - CONTRA SURTO</t>
  </si>
  <si>
    <t>FOLHA DE PORTA DE MADEIRA PARA VÃO 60X210CM, E= 35MM, NÚCLEO SARRAFEADO, INCLUSIVE DOBRADIÇA, FORNECIMENTO E INSTALAÇÃO ADP REF 90820</t>
  </si>
  <si>
    <t>FOLHA DE PORTA DE MADEIRA PARA VÃO 70X210CM, E= 35MM, NÚCLEO SARRAFEADO, INCLUSIVE DOBRADIÇA, FORNECIMENTO E INSTALAÇÃO ADP REF 90821</t>
  </si>
  <si>
    <t>FOLHA DE PORTA DE MADEIRA PARA VÃO 80X210CM, E= 35MM, NÚCLEO SARRAFEADO, INCLUSIVE DOBRADIÇA, FORNECIMENTO E INSTALAÇÃO ADP REF 90822</t>
  </si>
  <si>
    <t>FOLHA DE PORTA DE MADEIRA PARA VÃO 90X210CM, E= 35MM, NÚCLEO SARRAFEADO, INCLUSIVE DOBRADIÇA, FORNECIMENTO E INSTALAÇÃO ADP REF 90823</t>
  </si>
  <si>
    <t>GUARDA-CORPO E CORRIMÃO</t>
  </si>
  <si>
    <t>BARRA DE APOIO EM AÇO INOX PARA LAVATÓRIO RETANGULAR D=32MM L=49 X 64 X 49CM E= 1,5MM</t>
  </si>
  <si>
    <t>BARRA DE APOIO EM AÇO INOX PARA LAVATÓRIO DE CANTO D=32MM E= 1,5MM</t>
  </si>
  <si>
    <t>GUARDA-CORPO COM PILARETES DE CONCRETO D=150MM A CADA 150CM E 7 TUBOS GALVANIZADO 1 1/4 " E FECHAMENTO INFERIOR EM TELA DE ARAME ONDULADO GALVANIZADO FIO Nº 12, TUBO INDUSTRIAL CHAPA 14 - 2,00M</t>
  </si>
  <si>
    <t>GUARDA CORPO MODELO “TUBOS VERTICAIS”, COM MONTANTES D=2”, FIXAÇÃO A CADA 144CM, TUBOS VERTICAIS INTERMEDIÁRIOS D= 1 1/4", TUBO INDUSTRIAL CHAPA 16 - 1,50MM</t>
  </si>
  <si>
    <t>GUARDA CORPO MODELO “TUBOS VERTICAIS”, COM MONTANTES D=2”, FIXAÇÃO A CADA 144CM, TUBOS VERTICAIS INTERMEDIÁRIOS D= 1 1/4", CORRIMÃO DUPLO, TUBO INDUSTRIAL CHAPA 16 - 1,50MM</t>
  </si>
  <si>
    <t>GUARDA-CORPO MODELO “TIPO TELA”, COM MONTANTES D=2”, A CADA 100CM E FECHAMENTO EM TELA DE ARAME ONDULADO GALVANIZADO FIO Nº 12, FIXADA COM CANTONEIRAS E BARRAS CHATAS, TUBO INDUSTRIAL CHAPA 16 - 1,50MM</t>
  </si>
  <si>
    <t>GUARDA-CORPO MODELO “TIPO TELA”, COM MONTANTES D=2”, A CADA 100CM E FECHAMENTO EM TELA DE ARAME ONDULADO GALVANIZADO FIO Nº 12, FIXADA COM CANTONEIRAS E BARRAS CHATAS, CORRIMÃO DUPLO, TUBO INDUSTRIAL CHAPA 16 - 1,50MM</t>
  </si>
  <si>
    <t>ACESSÓRIOS E PEÇAS COMPLEMENTARES</t>
  </si>
  <si>
    <t>ALÇAPÃO - 60 X 60CM, CAIXILHO CHAPA 18</t>
  </si>
  <si>
    <t>ALÇAPÃO - 80 X 80CM, CAIXILHO CHAPA 18</t>
  </si>
  <si>
    <t>13.55.03</t>
  </si>
  <si>
    <t>QUADRO COM CANTONEIRAS ABAS IGUAIS 1", 31 X 41CM, CHUMBADOR TIPO CAUDA DE ANDORINHA</t>
  </si>
  <si>
    <t>ESCADA MARINHEIRO - TUBO GALVANIZADO D=3/4" COM GRADIL - TIPO 2</t>
  </si>
  <si>
    <t>REVESTIMENTO COM ARGAMASSA</t>
  </si>
  <si>
    <t>14.05.01</t>
  </si>
  <si>
    <t>CHAPISCO APLICADO MANUALMENTE EM ALVENARIAS E ESTRUTURAS DE CONCRETO INTERNAS, ARGAMASSA 1:3 REF 87879</t>
  </si>
  <si>
    <t>14.05.02</t>
  </si>
  <si>
    <t>CHAPISCO APLICADO MANUALMENTE EM ALVENARIAS E ESTRUTURAS DE CONCRETO EXTERNAS, ARGAMASSA 1:3 REF 87905</t>
  </si>
  <si>
    <t>14.05.22</t>
  </si>
  <si>
    <t>EMBOÇO EM ARGAMASSA 1:3, APLICADO MANUALMENTE EM PAREDES INTERNAS, ESPESSURA ENTRE 10 E 20 MM REF 87535</t>
  </si>
  <si>
    <t>14.05.25</t>
  </si>
  <si>
    <t>EMBOÇO EM ARGAMASSA 1:4, APLICADO MANUALMENTE EM PAREDES INTERNAS, ESPESSURA ENTRE 10 E 20 MM REF 87535</t>
  </si>
  <si>
    <t>14.05.27</t>
  </si>
  <si>
    <t>EMBOÇO EM ARGAMASSA 1:3, APLICADO MANUALMENTE EM PAREDES EXTERNAS, ESPESSURA ENTRE 20 E 30 MM ADP REF 104233</t>
  </si>
  <si>
    <t>14.05.28</t>
  </si>
  <si>
    <t>EMBOÇO EM ARGAMASSA 1:4, APLICADO MANUALMENTE EM PAREDES EXTERNAS, ESPESSURA ENTRE 20 E 30 MM ADP REF 104233</t>
  </si>
  <si>
    <t>14.05.29</t>
  </si>
  <si>
    <t>EMBOÇO OU REBOCO EM ARGAMASSA 1:3, APLICADO MANUALMENTE EM TETOS, ESPESSURA ENTRE 10 E 20 MM REF 90408</t>
  </si>
  <si>
    <t>14.05.32</t>
  </si>
  <si>
    <t>REBOCO EM ARGAMASSA 1:3, APLICADO MANUALMENTE EM PAREDES INTERNAS, ESPESSURA ENTRE 10 E 20 MM, SEM APLICAÇÃO DE TELA DE REFORÇO REF 104951</t>
  </si>
  <si>
    <t>14.05.36</t>
  </si>
  <si>
    <t>REBOCO EM ARGAMASSA 1:4, APLICADO MANUALMENTE EM PAREDES INTERNAS, ESPESSURA ENTRE 10 E 20 MM, SEM APLICAÇÃO DE TELA DE REFORÇO REF 104951</t>
  </si>
  <si>
    <t>14.05.37</t>
  </si>
  <si>
    <t>REBOCO EM ARGAMASSA 1:3, APLICADO MANUALMENTE EM PAREDES EXTERNAS, ESPESSURA ENTRE 20 E 30 MM, COM APLICAÇÃO DE TELA DE REFORÇO REF 104233</t>
  </si>
  <si>
    <t>14.05.38</t>
  </si>
  <si>
    <t>REBOCO EM ARGAMASSA 1:4, APLICADO MANUALMENTE EM PAREDES EXTERNAS, ESPESSURA ENTRE 20 E 30 MM, COM APLICAÇÃO DE TELA DE REFORÇO REF 104233</t>
  </si>
  <si>
    <t>14.05.39</t>
  </si>
  <si>
    <t>REBOCO EM ARGAMASSA 1:3, APLICADO MANUALMENTE EM PAREDES EXTERNAS, ESPESSURA ENTRE 20 E 30 MM, SEM APLICAÇÃO DE TELA DE REFORÇO ADP REF 104233</t>
  </si>
  <si>
    <t>14.05.40</t>
  </si>
  <si>
    <t>REBOCO EM ARGAMASSA 1:4, APLICADO MANUALMENTE EM PAREDES EXTERNAS, ESPESSURA ENTRE 20 E 30 MM, SEM APLICAÇÃO DE TELA DE REFORÇO ADP REF 104233</t>
  </si>
  <si>
    <t>14.07.02</t>
  </si>
  <si>
    <t>APLICAÇÃO MANUAL DE GESSO DESEMPENADO EM PAREDES, ESPESSURA 5 MM REF 87418</t>
  </si>
  <si>
    <t>14.07.03</t>
  </si>
  <si>
    <t>APLICAÇÃO MANUAL DE GESSO DESEMPENADO EM TETOS, ESPESSURA 5 MM REF 87411</t>
  </si>
  <si>
    <t>REVESTIMENTO COM CERÂMICA</t>
  </si>
  <si>
    <t>14.17.22</t>
  </si>
  <si>
    <t>REVESTIMENTO DE PAREDES INTERNAS, COM CERÂMICA EXTRA, DIMENSÕES APROXIMADAS DE 30 X 60CM, APLICADAS A MEIA ALTURA DAS PAREDES REF 87275</t>
  </si>
  <si>
    <t>14.17.23</t>
  </si>
  <si>
    <t>REVESTIMENTO DE PAREDES INTERNAS, COM CERÂMICA EXTRA, DIMENSÕES APROXIMADAS DE 30 X 60CM, APLICADAS NA ALTURA INTEIRA DAS PAREDES REF 87273</t>
  </si>
  <si>
    <t>14.17.24</t>
  </si>
  <si>
    <t>REVESTIMENTO DE PAREDES INTERNAS, COM CERÂMICA EXTRA, DIMENSÕES APROXIMADAS DE 60 X 60CM, APLICADAS A MEIA ALTURA DAS PAREDES REF 104612</t>
  </si>
  <si>
    <t>14.17.25</t>
  </si>
  <si>
    <t>REVESTIMENTO DE PAREDES INTERNAS, COM CERÂMICA EXTRA, DIMENSÕES APROXIMADAS DE 60 X 60CM, APLICADAS NA ALTURA INTEIRA DAS PAREDES REF 104611</t>
  </si>
  <si>
    <t>14.17.26</t>
  </si>
  <si>
    <t>REVESTIMENTO DE PAREDES INTERNAS, COM PORCELANATO, DIMENSÕES APROXIMADAS DE 30 X 60CM, APLICADAS A MEIA ALTURA DAS PAREDES REF 87275</t>
  </si>
  <si>
    <t>14.17.27</t>
  </si>
  <si>
    <t>REVESTIMENTO DE PAREDES INTERNAS, COM PORCELANATO, DIMENSÕES APROXIMADAS DE 30 X 60CM, APLICADAS NA ALTURA INTEIRA DAS PAREDES REF 87273</t>
  </si>
  <si>
    <t>14.17.28</t>
  </si>
  <si>
    <t>REVESTIMENTO DE PAREDES INTERNAS, COM PORCELANATO, DIMENSÕES APROXIMADAS DE 60 X 60CM, APLICADAS A MEIA ALTURA DAS PAREDES REF 104612</t>
  </si>
  <si>
    <t>14.17.29</t>
  </si>
  <si>
    <t>REVESTIMENTO DE PAREDES INTERNAS, COM PORCELANATO, DIMENSÕES APROXIMADAS DE 60 X 60CM, APLICADAS NA ALTURA INTEIRA DAS PAREDES REF 104611</t>
  </si>
  <si>
    <t>14.17.30</t>
  </si>
  <si>
    <t>REVESTIMENTO DE PAREDES EXTERNAS COM PLACAS CERÂMICAS, 10 X 10CM, REF 104588</t>
  </si>
  <si>
    <t>14.17.31</t>
  </si>
  <si>
    <t>REVESTIMENTO DE PAREDES EXTERNAS COM PLACAS CERÂMICAS, 7 X 26CM, REF 104588</t>
  </si>
  <si>
    <t>COMPLEMENTO PARA ARREMATE CERÂMICO</t>
  </si>
  <si>
    <t>CANTONEIRA DE ALUMÍNIO PARA ACABAMENTO DE QUINA DS-020</t>
  </si>
  <si>
    <t>PISOS, RODAPÉS, SOLEIRAS E PEITORIS</t>
  </si>
  <si>
    <t>PISO DE TRANSIÇÃO, E= 6,0CM, SEM JUNTA FCK&gt;= 20MPA (MANUAL)</t>
  </si>
  <si>
    <t>PISO DE TRANSIÇÃO, E= 8,0CM, SEM JUNTA FCK &gt;= 20MPA (MANUAL)</t>
  </si>
  <si>
    <t>PISO DE TRANSIÇÃO, E= 10,0CM, SEM JUNTA FCK &gt;= 20MPA</t>
  </si>
  <si>
    <t>PISO DE TRANSIÇÃO, E= 6,0CM, COM JUNTA DE MADEIRA DE 2 X 2M</t>
  </si>
  <si>
    <t>PISO DE TRANSIÇÃO, E= 8,0CM, COM JUNTA DE MADEIRA DE 2 X 2M</t>
  </si>
  <si>
    <t>PISO DE TRANSIÇÃO, E= 10,0CM, COM JUNTA DE MADEIRA DE 2 X 2M</t>
  </si>
  <si>
    <t>CONTRAPISO DESEMPENADO, COM ARGAMASSA 1:3, SEM JUNTA</t>
  </si>
  <si>
    <t>CONTRAPISO DESEMPENADO, COM ARGAMASSA 1:3 SEM JUNTA, E= 2,0CM</t>
  </si>
  <si>
    <t>CONTRAPISO DESEMPENADO, COM ARGAMASSA 1:3 SEM JUNTA, E= 2,5CM</t>
  </si>
  <si>
    <t>CONTRAPISO DESEMPENADO, COM ARGAMASSA 1:3 SEM JUNTA, E= 3,0CM</t>
  </si>
  <si>
    <t>PISO CIMENTO DESEMPENADO FELTRADO, ARGAMASSA 1:3, JUNTA PLÁSTICA 17 X 3M</t>
  </si>
  <si>
    <t>PISO CIMENTO DESEMPENADO FELTRADO, ARGAMASSA 1:3, E= 2,5CM, COM JUNTA DE 2 X 2M</t>
  </si>
  <si>
    <t>PISO CIMENTO DESEMPENADO FELTRADO, ARGAMASSA 1:3, E= 3,0CM, COM JUNTA DE 2 X 2M</t>
  </si>
  <si>
    <t>PISO CIMENTO DESEMPENADO FELTRADO, ARGAMASSA 1:3, E= 2,5CM, COM JUNTA DE 1 X 1M</t>
  </si>
  <si>
    <t>PISO CIMENTO DESEMPENADO FELTRADO, ARGAMASSA 1:3, E= 3,0CM, COM JUNTA DE 1 X 1M</t>
  </si>
  <si>
    <t>PISO CIMENTO DESEMPENADO FELTRADO, ARGAMASSA 1:3, E= 2,5CM, COM JUNTA DE 0,60 X 0,60M</t>
  </si>
  <si>
    <t>PISO CIMENTO DESEMPENADO FELTRADO, ARGAMASSA 1:3, E= 3,0CM, COM JUNTA DE 0,60 X 0,60M</t>
  </si>
  <si>
    <t>PISO CIMENTADO NATADO COM ARGAMASSA 1:3, SEM JUNTA, E= 2,0CM</t>
  </si>
  <si>
    <t>PISO CIMENTADO NATADO COM ARGAMASSA 1:3, SEM JUNTA, E= 2,5CM</t>
  </si>
  <si>
    <t>PISO CIMENTADO NATADO COM ARGAMASSA 1:3, SEM JUNTA, E= 3,0CM</t>
  </si>
  <si>
    <t>PISO CIMENTADO NATADO COM ARGAMASSA 1:3 JUNTA PLÁSTICA 17 x 3MM</t>
  </si>
  <si>
    <t>PISO CIMENTADO NATADO COM ARGAMASSA 1:3, E= 2,5CM COM JUNTA DE 2 X 2M</t>
  </si>
  <si>
    <t>PISO CIMENTADO NATADO COM ARGAMASSA 1:3, E= 3,0CM COM JUNTA DE 2 X 2M</t>
  </si>
  <si>
    <t>PISO CIMENTADO NATADO COM ARGAMASSA 1:3, E= 2,5CM COM JUNTA DE 1 X 1M</t>
  </si>
  <si>
    <t>PISO CIMENTADO NATADO COM ARGAMASSA 1:3, E= 3,0CM COM JUNTA DE 1 X 1M</t>
  </si>
  <si>
    <t>PISO CIMENTADO NATADO COM ARGAMASSA 1:3, E= 2,5CM COM JUNTA DE 0,60 X 0,60M</t>
  </si>
  <si>
    <t>PISO CIMENTADO NATADO COM ARGAMASSA 1:3, E= 3,0CM COM JUNTA DE 0,60 X 0,60M</t>
  </si>
  <si>
    <t>PISO CIMENTADO ACABAMENTO LISO, ARGAMASSA 1:3, JUNTA SECA</t>
  </si>
  <si>
    <t>PISO CIMENTADO ACABAMENTO LISO, ARGAMASSA 1:3, JUNTA SECA, E= 2,0CM</t>
  </si>
  <si>
    <t>PISO CIMENTADO ACABAMENTO LISO, ARGAMASSA 1:3, JUNTA SECA, E= 3,0CM</t>
  </si>
  <si>
    <t>TACO DE IPÊ EXTRA 7 X 21 CM</t>
  </si>
  <si>
    <t>PISO DE ARDÓSIA 40 X 40CM</t>
  </si>
  <si>
    <t>PISO DE MÁRMORE BRANCO NACIONAL E= 2CM</t>
  </si>
  <si>
    <t>PISO DE MÁRMORE BRANCO NACIONAL E= 3CM</t>
  </si>
  <si>
    <t>PISO DE LADRILHO HIDRÁULICO</t>
  </si>
  <si>
    <t>PISO DE LADRILHO HIDRÁULICO 20 X 20CM, NA COR NATURAL</t>
  </si>
  <si>
    <t>PISO DE LADRILHO HIDRÁULICO 20 X 20CM, DIRECIONAL EM COR AMARELA/VERMELHA</t>
  </si>
  <si>
    <t>PISO DE LADRILHO HIDRÁULICO 20 X 20CM, TATIL EM COR AMARELA/VERMELHA</t>
  </si>
  <si>
    <t>PISO VINÍLICO E DE BORRACHA</t>
  </si>
  <si>
    <t>PISO VINÍLICO 30 X 30 CM E= 2MM FIXADO COM COLA</t>
  </si>
  <si>
    <t>PISO DE BORRACHA PASTILHADO 50X50CMX3MM COM COLA PLURIGOMA</t>
  </si>
  <si>
    <t>PISO DE TIJOLO CERÂMICO MACIÇO PRENSADO, TIPO MORGAN OU EQUIVALENTE</t>
  </si>
  <si>
    <t>CALÇADA PORTUGUESA - FORNECIMENTO E ASSENTAMENTO, INCLUSIVE COLCHÃO</t>
  </si>
  <si>
    <t>REMOÇÃO E REASSENTAMENTO DE CALÇADA PORTUGUESA</t>
  </si>
  <si>
    <t>RODAPÉ DE SUCUPIRA OU IPÊ H= 7CM</t>
  </si>
  <si>
    <t>RODAPÉ DE PEDRA</t>
  </si>
  <si>
    <t>RODAPÉ DE ARDÓSIA H= 5CM</t>
  </si>
  <si>
    <t>RODAPÉ DE ARDÓSIA H= 7CM</t>
  </si>
  <si>
    <t>RODAPÉ DE MÁRMORE BRANCO, H= 7CM</t>
  </si>
  <si>
    <t>RODAPÉ DE ARGAMASSA 1:3</t>
  </si>
  <si>
    <t>RODAPÉ DE ARGAMASSA 1:3, H= 5CM</t>
  </si>
  <si>
    <t>RODAPÉ DE ARGAMASSA 1:3, H= 7CM</t>
  </si>
  <si>
    <t>SOLEIRA DE MÁRMORE BRANCO, E= 2CM</t>
  </si>
  <si>
    <t>SOLEIRA DE MÁRMORE BRANCO, E= 3CM</t>
  </si>
  <si>
    <t>SOLEIRA DE ARDÓSIA, E= 2CM</t>
  </si>
  <si>
    <t>SOLEIRA DE GRANITO CINZA CORUMBÁ E= 2CM</t>
  </si>
  <si>
    <t>PEITORIL DE MÁRMORE BRANCO, E= 2CM</t>
  </si>
  <si>
    <t>PEITORIL DE MÁRMORE BRANCO, E= 3CM</t>
  </si>
  <si>
    <t>PEITORIL DE ARDÓSIA, E= 2CM</t>
  </si>
  <si>
    <t>PEITORIL DE CONCRETO, FCK &gt;= 20MPA, L= 20CM</t>
  </si>
  <si>
    <t>PEITORIL DE CONCRETO, FCK &gt;= 20MPA, L= 25CM</t>
  </si>
  <si>
    <t>PEITORIL DE CONCRETO, FCK &gt;= 20MPA, L= 36CM</t>
  </si>
  <si>
    <t>PEITORIL DE CONCRETO, FCK &gt;= 20MPA, L= 40CM</t>
  </si>
  <si>
    <t>PEITORIL DE CONCRETO, FCK &gt;= 20MPA, L= 56CM</t>
  </si>
  <si>
    <t>PEITORIL DE CONCRETO, FCK &gt;= 20MPA, PARA J1, COM C=2,20M</t>
  </si>
  <si>
    <t>PEITORIL DE CONCRETO, FCK &gt;= 20MPA, PARA J7, COM C=3,20M</t>
  </si>
  <si>
    <t>LANÇAMENTO, ESPALHAMENTO E COMPACTAÇÃO DE SOLO EM ÁREA DE PASSEIO</t>
  </si>
  <si>
    <t>VIDROS, ESPELHOS E ACESSÓRIOS</t>
  </si>
  <si>
    <t>TRATAMENTO (SUPERFÍCIE CONCRETO, PEDRAS, ALVENARIA, CERÂMICOS)</t>
  </si>
  <si>
    <t>POLIMENTO, INCLUSIVE ESTUCAMENTO DE CONCRETO APARENTE</t>
  </si>
  <si>
    <t>VERNIZ ACRÍLICO SOBRE CONCRETO APARENTE - 2 DEMÃOS</t>
  </si>
  <si>
    <t>SILICONE SOBRE ALVENARIA, PEDRA OU CERÂMICOS</t>
  </si>
  <si>
    <t>SERVIÇOS DIVERSOS</t>
  </si>
  <si>
    <t>TRAVE FUTEBOL DE SALÃO D= 76MM COM REDE NYLON DUPLO</t>
  </si>
  <si>
    <t>TRAVE FUTEBOL DE CAMPO D= 100MM COM REDE NYLON DUPLO</t>
  </si>
  <si>
    <t>REDE VÔLEI COM MASTROS D= 76MM</t>
  </si>
  <si>
    <t>REDE DE PETECA COM MASTROS D= 76MM</t>
  </si>
  <si>
    <t>TABELA BASQUETE OFICIAL COM ESTRUTURA SUPORTE PISO</t>
  </si>
  <si>
    <t>PLACAS DE DENOMINAÇÃO DE RUA, EM FERRO ESMALTADO 45 X 20CM</t>
  </si>
  <si>
    <t>PLACAS DE INAUGURAÇÃO, EM ALUMÍNIO FUNDIDO 60 X 40CM</t>
  </si>
  <si>
    <t>PLACAS DE ALUMÍNIO FUNDIDO 3 X 3CM COM NUMERAÇÃO DE PORTA</t>
  </si>
  <si>
    <t>CHAPINHA DE ALUMÍNIO/LATÃO, D= 3CM, COM Nº IMPRESSO</t>
  </si>
  <si>
    <t>PLACA ALUMÍNIO ANODIZADO NATURAL 25 X 25CM, E= 1,5MM PARA IDENTIFICAÇÃO</t>
  </si>
  <si>
    <t>PLACA CHAPA AÇO ESCOVADO 25 X 12CM, E=1,0MM PARA IDENTIFICAÇÃO</t>
  </si>
  <si>
    <t>PLACA ALUMÍNIO ANODIZADO 70 X 61CM ,FIXADA COM METALON COM 6 INDICADORES</t>
  </si>
  <si>
    <t>PLACA 1,20 X 1,30M COM MOLDURA, TUBO D= 50MM CHAPA 50CM</t>
  </si>
  <si>
    <t>PLACA 1,20 X 1,30M COM MOLDURA, TUBO D= 50MM CHAPA 90CM</t>
  </si>
  <si>
    <t>PLACA CHAPA INOX ESCOVADO 70 X 28CM COM 2 INDICADORES FIXADA EM LAJE</t>
  </si>
  <si>
    <t>PLACA CHAPA INOX ESCOVADO 70 X 44CM COM 3 INDICADORES FIXADA EM LAJE</t>
  </si>
  <si>
    <t>PLACA ALUMÍNIO 15 X 15CM, COM PICTOGRAMA PELÍCULA ADESIVA</t>
  </si>
  <si>
    <t>PLACA TÁTIL EM BRAILLE ACRÍLICO 30 X 10CM &lt;= 3 PALAVRAS</t>
  </si>
  <si>
    <t>PLACA TÁTIL EM BRAILLE ACRÍLICO 30 X 10CM (PALAVRA/SÍMBOLO)</t>
  </si>
  <si>
    <t>PLACA TÁTIL EM BRAILLE ACRÍLICO 20 X 8CM (1 PALAVRA)</t>
  </si>
  <si>
    <t>PLACA TÁTIL EM BRAILLE ALUMÍNIO 7 X 4CM (EX.: ANDARES:T,1,2)</t>
  </si>
  <si>
    <t>PLACA EM BRAILLE ALUMÍNIO 10 X 3CM CORRIMÃO (EX:INÍCIO/FIM)</t>
  </si>
  <si>
    <t>PLACA EM BRAILLE ALUMÍNIO 10 X 3CM CORRIMÃO (EX:ANDAR 2)</t>
  </si>
  <si>
    <t>ANEL PARA CORRIMÃO PLÁSTICO EM ABS PRETO OU CINZA</t>
  </si>
  <si>
    <t>ANEL PLÁSTICO ABS CROMADO PARA CORRIMÃO</t>
  </si>
  <si>
    <t>ANEL DE BORRACHA FLEXÍVEL PRETO PARA CORRIMÃO</t>
  </si>
  <si>
    <t>FAIXA PARA DEGRAUS 3 X 20CM CORES AMARELO, AZUL, PRETO</t>
  </si>
  <si>
    <t>FAIXA PARA DEGRAUS REFLETIVA 3 X 20CM</t>
  </si>
  <si>
    <t>BANCADA DE CONCRETO APOIADA EM PAREDES</t>
  </si>
  <si>
    <t>BANCADA DE CONCRETO APOIADA EM CONSOLE DE METALON</t>
  </si>
  <si>
    <t>BANCADA DE MÁRMORE BRANCO E= 2CM, APOIADA EM CONSOLE METALON</t>
  </si>
  <si>
    <t>BANCADA DE ARDÓSIA E= 2CM, APOIADA EM CONSOLE METALON</t>
  </si>
  <si>
    <t>BANCADA DE ARDÓSIA E= 2CM, APOIADA EM PAREDES</t>
  </si>
  <si>
    <t>BANCADA DE GRANITO CINZA CORUMBÁ E= 2CM, APOIADA EM CONSOLE METALON</t>
  </si>
  <si>
    <t>BANCADA DE GRANITO CINZA CORUMBÁ E= 2CM, APOIADA EM PAREDES</t>
  </si>
  <si>
    <t>RODABANCA EM ARDÓSIA, E= 2CM, H= 7CM</t>
  </si>
  <si>
    <t>RODABANCA EM MÁRMORE BRANCO, E= 2CM, H= 7CM</t>
  </si>
  <si>
    <t>RODABANCA EM GRANITO CINZA CORUMBÁ, E= 2CM, H= 10CM</t>
  </si>
  <si>
    <t>PRATELEIRA DE ARDÓSIA, E= 2CM, FIXADA EM PAREDES</t>
  </si>
  <si>
    <t>PRATELEIRA DE ARDOSIA, E= 2CM, APOIADA EM CONSOLE DE METALON</t>
  </si>
  <si>
    <t>PRATELEIRA DE MÁRMORE DE BRANCO, E= 2CM, APOIADA EM CONSOLE METALON</t>
  </si>
  <si>
    <t>PRATELEIRA DE GRANITO CINZA CORUMBÁ, E= 2CM, EMBUTIDA EM PAREDE</t>
  </si>
  <si>
    <t>PRATELEIRA DE CONCRETO APOIADA EM CONSOLE METALON 20X30MM</t>
  </si>
  <si>
    <t>ROTAÇÃO DIAGONAL DUPLA - APARELHO TRIPLO CONJUGADO</t>
  </si>
  <si>
    <t>MEIO FIO E CORDÃO - PADRÃO SUDECAP</t>
  </si>
  <si>
    <t>CORDÃO DE TIJOLOS MACIÇOS - CUTELO - CHAPISCADOS</t>
  </si>
  <si>
    <t>CORDÃO DE CONCRETO PRÉ-FABRICADO BOLEADO 10 X 10CM</t>
  </si>
  <si>
    <t>DELIMITADOR FÍSICO DE CONCRETO PRÉ FABRICADO</t>
  </si>
  <si>
    <t xml:space="preserve">REMOÇÃO E REASSENTAMENTO DE MEIO-FIO </t>
  </si>
  <si>
    <t>REMOÇÃO E REASSENTAMENTO DE MEIO-FIO PRÉ-MOLDADO DE CONCRETO</t>
  </si>
  <si>
    <t>REMOÇÃO E REASSENTAMENTO DE MEIO-FIO DE PEDRA</t>
  </si>
  <si>
    <t>CERCA DE ALVENARIA COM MOURÃO DE PONTA VIRADA E TELA GALVANIZADA #2" FIO 12 E 4 FIOS ARAME FARPADO</t>
  </si>
  <si>
    <t>CERCA COM MOURÃO DE PONTA VIRADA E TELA GALVANIZADA #2" FIO 12 E 4 FIOS ARAME FARPADO</t>
  </si>
  <si>
    <t>TUBO CORRUGADO PEAD NÃO PERFURADO, PAREDE DUPLA, INTERNA LISA</t>
  </si>
  <si>
    <t>TUBO CORRUGADO DE PEAD NÃO PERFURADO, PAREDE DUPLA, DN 300 MM, COM JUNTA ELÁSTICA INTEGRADA, FORNECIMENTO E ASSENTAMENTO REF 94871</t>
  </si>
  <si>
    <t>TUBO CORRUGADO DE PEAD NÃO PERFURADO, PAREDE DUPLA, DN 600 MM, COM JUNTA ELÁSTICA INTEGRADA, FORNECIMENTO E ASSENTAMENTO REF 90708</t>
  </si>
  <si>
    <t>TUBO CORRUGADO DE PEAD NÃO PERFURADO, PAREDE DUPLA, DN 1200 MM, COM JUNTA ELÁSTICA INTEGRADA, FORNECIMENTO E ASSENTAMENTO REF 94881</t>
  </si>
  <si>
    <t>TUBO CORRUGADO DE PEAD NÃO PERFURADO, PAREDE DUPLA, DN 400 MM, COM JUNTA ELÁSTICA INTEGRADA, FORNECIMENTO E ASSENTAMENTO</t>
  </si>
  <si>
    <t>TUBO CORRUGADO DE PEAD NÃO PERFURADO, PAREDE DUPLA, DN 800 MM, COM JUNTA ELÁSTICA INTEGRADA, FORNECIMENTO E ASSENTAMENTO REF 94875</t>
  </si>
  <si>
    <t>REDE TUBULAR DE CONCRETO - CLASSE PA-1</t>
  </si>
  <si>
    <t>TUBO DE CONCRETO PARA REDES COLETORAS DE ÁGUAS PLUVIAIS, DN 400 MM, JUNTA RÍGIDA, CLASSE PA-1 - FORNECIMENTO E ASSENTAMENTO REF 92219</t>
  </si>
  <si>
    <t>TUBO DE CONCRETO PARA REDES COLETORAS DE ÁGUAS PLUVIAIS, DN 500 MM, JUNTA RÍGIDA, CLASSE PA-1 - FORNECIMENTO E ASSENTAMENTO REF 92220</t>
  </si>
  <si>
    <t>TUBO DE CONCRETO PARA REDES COLETORAS DE ÁGUAS PLUVIAIS, DN 600 MM, JUNTA RÍGIDA, CLASSE PA-1 - FORNECIMENTO E ASSENTAMENTO REF 92221</t>
  </si>
  <si>
    <t>TUBO DE CONCRETO PARA REDES COLETORAS DE ÁGUAS PLUVIAIS, DN 800 MM, JUNTA RÍGIDA, CLASSE PA-1 - FORNECIMENTO E ASSENTAMENTO REF 92223</t>
  </si>
  <si>
    <t>TUBO DE CONCRETO PARA REDES COLETORAS DE ÁGUAS PLUVIAIS, DN 1000 MM, JUNTA RÍGIDA, CLASSE PA-1 - FORNECIMENTO E ASSENTAMENTO REF 92226</t>
  </si>
  <si>
    <t>TUBO DE CONCRETO PARA REDES COLETORAS DE ÁGUAS PLUVIAIS, DN 1200 MM, JUNTA RÍGIDA, CLASSE PA-1 - FORNECIMENTO E ASSENTAMENTO REF 92829</t>
  </si>
  <si>
    <t>TUBO DE CONCRETO PARA REDES COLETORAS DE ÁGUAS PLUVIAIS, DN 1500 MM, JUNTA RÍGIDA, CLASSE PA-1 - FORNECIMENTO E ASSENTAMENTO REF 92831</t>
  </si>
  <si>
    <t>REDE TUBULAR DE CONCRETO - CLASSE PA-2</t>
  </si>
  <si>
    <t>TUBO DE CONCRETO PARA REDES COLETORAS DE ÁGUAS PLUVIAIS, DN 400 MM, JUNTA RÍGIDA, CLASSE PA-2 - FORNECIMENTO E ASSENTAMENTO REF 92219</t>
  </si>
  <si>
    <t>TUBO DE CONCRETO PARA REDES COLETORAS DE ÁGUAS PLUVIAIS, DN 500 MM, JUNTA RÍGIDA, CLASSE PA-2 - FORNECIMENTO E ASSENTAMENTO REF 92220</t>
  </si>
  <si>
    <t>TUBO DE CONCRETO PARA REDES COLETORAS DE ÁGUAS PLUVIAIS, DN 600 MM, JUNTA RÍGIDA, CLASSE PA-2 - FORNECIMENTO E ASSENTAMENTO REF 92221</t>
  </si>
  <si>
    <t>TUBO DE CONCRETO PARA REDES COLETORAS DE ÁGUAS PLUVIAIS, DN 800 MM, JUNTA RÍGIDA, CLASSE PA-2 - FORNECIMENTO E ASSENTAMENTO REF 92223</t>
  </si>
  <si>
    <t>TUBO DE CONCRETO PARA REDES COLETORAS DE ÁGUAS PLUVIAIS, DN 1000 MM, JUNTA RÍGIDA, CLASSE PA-2 - FORNECIMENTO E ASSENTAMENTO REF 92226</t>
  </si>
  <si>
    <t>TUBO DE CONCRETO PARA REDES COLETORAS DE ÁGUAS PLUVIAIS, DN 1200 MM, JUNTA RÍGIDA, CLASSE PA-2 - FORNECIMENTO E ASSENTAMENTO REF 92829</t>
  </si>
  <si>
    <t>TUBO DE CONCRETO PARA REDES COLETORAS DE ÁGUAS PLUVIAIS, DN 1500 MM, JUNTA RÍGIDA, CLASSE PA-2 - FORNECIMENTO E ASSENTAMENTO REF 92831</t>
  </si>
  <si>
    <t>REDE TUBULAR DE CONCRETO - CLASSE PA-3</t>
  </si>
  <si>
    <t>TUBO DE CONCRETO PARA REDES COLETORAS DE ÁGUAS PLUVIAIS, DN 600 MM, JUNTA RÍGIDA, CLASSE PA-3 - FORNECIMENTO E ASSENTAMENTO REF 92221</t>
  </si>
  <si>
    <t>TUBO DE CONCRETO PARA REDES COLETORAS DE ÁGUAS PLUVIAIS, DN 800 MM, JUNTA RÍGIDA, CLASSE PA-3 - FORNECIMENTO E ASSENTAMENTO REF 92223</t>
  </si>
  <si>
    <t>TUBO DE CONCRETO PARA REDES COLETORAS DE ÁGUAS PLUVIAIS, DN 1200 MM, JUNTA RÍGIDA, CLASSE PA-3 - FORNECIMENTO E ASSENTAMENTO REF 92829</t>
  </si>
  <si>
    <t>TUBO DE CONCRETO PARA REDES COLETORAS DE ÁGUAS PLUVIAIS, DN 1500 MM, JUNTA RÍGIDA, CLASSE PA-3 - FORNECIMENTO E ASSENTAMENTO REF 92831</t>
  </si>
  <si>
    <t>19.07.02</t>
  </si>
  <si>
    <t>CONCRETO MAGRO PARA BERÇO DE REDE TUBULAR, TRAÇO 1:4,5:4,5, PREPARO MECÂNICO COM BETONEIRA, INCLUI LANÇAMENTO E ACABAMENTO</t>
  </si>
  <si>
    <t>FORMA, ESCORAMENTO, DESFORMA E LIMPEZA - SERVIÇOS DE DRENAGEM</t>
  </si>
  <si>
    <t>19.08.03</t>
  </si>
  <si>
    <t>FORMA PARA BERÇO EM TÁBUA DE MADEIRA SERRADA, 4 APROVEITAMENTOS - FABRICAÇÃO, MONTAGEM E DESMONTAGEM REF 96533</t>
  </si>
  <si>
    <t>19.08.04</t>
  </si>
  <si>
    <t>FORMA PARA SERVIÇOS DE DRENAGEM EM CHAPA DE MADEIRA COMPENSADA RESINADA 18MM, 2 APROVEITAMENTOS - FABRICAÇÃO, MONTAGEM E DESMONTAGEM REF 102727</t>
  </si>
  <si>
    <t>ALA DE REDE TUBULAR, D= 500MM</t>
  </si>
  <si>
    <t>ALA DE REDE TUBULAR, D= 600MM</t>
  </si>
  <si>
    <t>ALA DE REDE TUBULAR, D= 700MM</t>
  </si>
  <si>
    <t>ALA DE REDE TUBULAR, D= 800MM</t>
  </si>
  <si>
    <t>ALA DE REDE TUBULAR, D= 900MM</t>
  </si>
  <si>
    <t>ALA DE REDE TUBULAR, D= 1000MM</t>
  </si>
  <si>
    <t>ALA DE REDE TUBULAR, D= 1100MM</t>
  </si>
  <si>
    <t>ALA DE REDE TUBULAR, D= 1200MM</t>
  </si>
  <si>
    <t>ALA DE REDE TUBULAR, D= 1300MM</t>
  </si>
  <si>
    <t>ALA DE REDE TUBULAR, D= 1500MM</t>
  </si>
  <si>
    <t>CONJUNTO QUADRO E GRELHA PARA BOCA DE LOBO, TIPO A (FERRO FUNDIDO) - PADRÃO SUDECAP</t>
  </si>
  <si>
    <t>CONJUNTO QUADRO E GRELHA PARA BOCA DE LOBO, TIPO B (CONCRETO) - PADRÃO SUDECAP</t>
  </si>
  <si>
    <t>CANTONEIRA PARA BOCA DE LOBO, TIPO A (FERRO FUNDIDO) - PADRÃO SUDECAP</t>
  </si>
  <si>
    <t>CANTONEIRA PARA BOCA DE LOBO, TIPO B (CONCRETO) - PADRÃO SUDECAP</t>
  </si>
  <si>
    <t>CAIXA DE PASSAGEM TIPO A - PADRÃO SUDECAP</t>
  </si>
  <si>
    <t>CAIXA DE PASSAGEM TIPO A, D= 500MM - PADRÃO SUDECAP</t>
  </si>
  <si>
    <t>CAIXA DE PASSAGEM TIPO A, D= 600MM - PADRÃO SUDECAP</t>
  </si>
  <si>
    <t>CAIXA DE PASSAGEM TIPO A, D= 700MM - PADRÃO SUDECAP</t>
  </si>
  <si>
    <t>CAIXA DE PASSAGEM TIPO A, D= 800MM - PADRÃO SUDECAP</t>
  </si>
  <si>
    <t>CAIXA DE PASSAGEM TIPO A, D= 900MM - PADRÃO SUDECAP</t>
  </si>
  <si>
    <t>CAIXA DE PASSAGEM TIPO A, D= 1000MM - PADRÃO SUDECAP</t>
  </si>
  <si>
    <t>CAIXA DE PASSAGEM TIPO A, D= 1100MM - PADRÃO SUDECAP</t>
  </si>
  <si>
    <t>CAIXA DE PASSAGEM TIPO A, D= 1200MM - PADRÃO SUDECAP</t>
  </si>
  <si>
    <t>CAIXA DE PASSAGEM TIPO A, D= 1300MM - PADRÃO SUDECAP</t>
  </si>
  <si>
    <t>CAIXA DE PASSAGEM TIPO A, D= 1500MM - PADRÃO SUDECAP</t>
  </si>
  <si>
    <t>CAIXA DE PASSAGEM TIPO B - PADRÃO SUDECAP</t>
  </si>
  <si>
    <t>CAIXA DE PASSAGEM TIPO B, D= 500MM - PADRÃO SUDECAP</t>
  </si>
  <si>
    <t>CAIXA DE PASSAGEM TIPO B, D= 600MM - PADRÃO SUDECAP</t>
  </si>
  <si>
    <t>CAIXA DE PASSAGEM TIPO B, D= 700MM - PADRÃO SUDECAP</t>
  </si>
  <si>
    <t>CAIXA DE PASSAGEM TIPO B, D= 800MM - PADRÃO SUDECAP</t>
  </si>
  <si>
    <t>CAIXA DE PASSAGEM TIPO B, D= 900MM - PADRÃO SUDECAP</t>
  </si>
  <si>
    <t>CAIXA DE PASSAGEM TIPO B, D= 1000MM - PADRÃO SUDECAP</t>
  </si>
  <si>
    <t>CAIXA DE PASSAGEM TIPO B, D= 1100MM - PADRÃO SUDECAP</t>
  </si>
  <si>
    <t>CAIXA DE PASSAGEM TIPO B, D= 1200MM - PADRÃO SUDECAP</t>
  </si>
  <si>
    <t>CAIXA DE PASSAGEM TIPO B, D= 1300MM - PADRÃO SUDECAP</t>
  </si>
  <si>
    <t>CAIXA DE PASSAGEM TIPO B, D= 1500MM - PADRÃO SUDECAP</t>
  </si>
  <si>
    <t>CAIXA DE PASSAGEM TIPO C - PADRÃO SUDECAP</t>
  </si>
  <si>
    <t>CAIXA DE PASSAGEM TIPO C, D= 500MM - PADRÃO SUDECAP</t>
  </si>
  <si>
    <t>CAIXA DE PASSAGEM TIPO C, D= 600MM - PADRÃO SUDECAP</t>
  </si>
  <si>
    <t>CAIXA DE PASSAGEM TIPO C, D= 700MM - PADRÃO SUDECAP</t>
  </si>
  <si>
    <t>CAIXA DE PASSAGEM TIPO C, D= 800MM - PADRÃO SUDECAP</t>
  </si>
  <si>
    <t>CAIXA DE PASSAGEM TIPO C, D= 900MM - PADRÃO SUDECAP</t>
  </si>
  <si>
    <t>CAIXA DE PASSAGEM TIPO C, D= 1000MM - PADRÃO SUDECAP</t>
  </si>
  <si>
    <t>CAIXA DE PASSAGEM TIPO C, D= 1100MM - PADRÃO SUDECAP</t>
  </si>
  <si>
    <t>CAIXA DE PASSAGEM TIPO C, D= 1200MM - PADRÃO SUDECAP</t>
  </si>
  <si>
    <t>CAIXA DE PASSAGEM TIPO C, D= 1300MM - PADRÃO SUDECAP</t>
  </si>
  <si>
    <t>CAIXA DE PASSAGEM TIPO C, D= 1500MM - PADRÃO SUDECAP</t>
  </si>
  <si>
    <t>POÇO DE VISITA TIPO A - PADRÃO SUDECAP</t>
  </si>
  <si>
    <t>POÇO DE VISITA TIPO A, D= 500MM - PADRÃO SUDECAP</t>
  </si>
  <si>
    <t>POÇO DE VISITA TIPO A, D= 600MM - PADRÃO SUDECAP</t>
  </si>
  <si>
    <t>POÇO DE VISITA TIPO A, D= 700MM - PADRÃO SUDECAP</t>
  </si>
  <si>
    <t>POÇO DE VISITA TIPO A, D= 800MM - PADRÃO SUDECAP</t>
  </si>
  <si>
    <t>POÇO DE VISITA TIPO A, D= 900MM - PADRÃO SUDECAP</t>
  </si>
  <si>
    <t>POÇO DE VISITA TIPO A, D= 1000MM - PADRÃO SUDECAP</t>
  </si>
  <si>
    <t>POÇO DE VISITA TIPO A, D= 1100MM - PADRÃO SUDECAP</t>
  </si>
  <si>
    <t>POÇO DE VISITA TIPO A, D= 1200MM - PADRÃO SUDECAP</t>
  </si>
  <si>
    <t>POÇO DE VISITA TIPO A, D= 1300MM - PADRÃO SUDECAP</t>
  </si>
  <si>
    <t>POÇO DE VISITA TIPO A, D= 1500MM - PADRÃO SUDECAP</t>
  </si>
  <si>
    <t>POÇO DE VISITA TIPO B - PADRÃO SUDECAP</t>
  </si>
  <si>
    <t>POÇO DE VISITA TIPO B, D= 500MM - PADRÃO SUDECAP</t>
  </si>
  <si>
    <t>POÇO DE VISITA TIPO B, D= 600MM - PADRÃO SUDECAP</t>
  </si>
  <si>
    <t>POÇO DE VISITA TIPO B, D= 700MM - PADRÃO SUDECAP</t>
  </si>
  <si>
    <t>POÇO DE VISITA TIPO B, D= 800MM - PADRÃO SUDECAP</t>
  </si>
  <si>
    <t>POÇO DE VISITA TIPO B, D= 900MM - PADRÃO SUDECAP</t>
  </si>
  <si>
    <t>POÇO DE VISITA TIPO B, D= 1000MM - PADRÃO SUDECAP</t>
  </si>
  <si>
    <t>POÇO DE VISITA TIPO B, D= 1100MM - PADRÃO SUDECAP</t>
  </si>
  <si>
    <t>POÇO DE VISITA TIPO B, D= 1200MM - PADRÃO SUDECAP</t>
  </si>
  <si>
    <t>POÇO DE VISITA TIPO B, D= 1300MM - PADRÃO SUDECAP</t>
  </si>
  <si>
    <t>POÇO DE VISITA TIPO B, D= 1500MM - PADRÃO SUDECAP</t>
  </si>
  <si>
    <t>POÇO DE VISITA TIPO C - PADRÃO SUDECAP</t>
  </si>
  <si>
    <t>POÇO DE VISITA TIPO C, D= 500MM - PADRÃO SUDECAP</t>
  </si>
  <si>
    <t>POÇO DE VISITA TIPO C, D= 600MM - PADRÃO SUDECAP</t>
  </si>
  <si>
    <t>POÇO DE VISITA TIPO C, D= 700MM - PADRÃO SUDECAP</t>
  </si>
  <si>
    <t>POÇO DE VISITA TIPO C, D= 800MM - PADRÃO SUDECAP</t>
  </si>
  <si>
    <t>POÇO DE VISITA TIPO C, D= 900MM - PADRÃO SUDECAP</t>
  </si>
  <si>
    <t>POÇO DE VISITA TIPO C, D= 1000MM - PADRÃO SUDECAP</t>
  </si>
  <si>
    <t>POÇO DE VISITA TIPO C, D= 1100MM - PADRÃO SUDECAP</t>
  </si>
  <si>
    <t>POÇO DE VISITA TIPO C, D= 1200MM - PADRÃO SUDECAP</t>
  </si>
  <si>
    <t>POÇO DE VISITA TIPO C, D= 1300MM - PADRÃO SUDECAP</t>
  </si>
  <si>
    <t>POÇO DE VISITA TIPO C, D= 1500MM - PADRÃO SUDECAP</t>
  </si>
  <si>
    <t>CHAMINÉ DE POÇO DE VISITA - PADRÃO SUDECAP</t>
  </si>
  <si>
    <t>CHAMINÉ DE POÇO DE VISITA - TIPO A - ALVENARIA E= 20CM REVESTIDA, COM DEGRAUS EM AÇO CA25</t>
  </si>
  <si>
    <t>CHAMINÉ DE POÇO DE VISITA - TIPO B - ANEL CONCRETO CA-1, COM DEGRAUS EM AÇO CA 25</t>
  </si>
  <si>
    <t>TAMPÃO DE POÇO DE VISITA</t>
  </si>
  <si>
    <t>TAMPÃO DE POÇO DE VISITA DE FERRO FUNDIDO NODULAR</t>
  </si>
  <si>
    <t>REBAIXAMENTO DE TAMPÃO DE POÇO DE VISITA EM ATÉ 20CM</t>
  </si>
  <si>
    <t>ALTEAMENTO DE TAMPÃO DE POÇO DE VISITA EM ATÉ 20CM</t>
  </si>
  <si>
    <t>DESCIDA D'ÁGUA TIPO DEGRAU - PADRÃO SUDECAP</t>
  </si>
  <si>
    <t>DESCIDA D'ÁGUA TIPO DEGRAU, D= 500MM - PADRÃO SUDECAP</t>
  </si>
  <si>
    <t>DESCIDA D'ÁGUA TIPO DEGRAU, D= 600MM - PADRÃO SUDECAP</t>
  </si>
  <si>
    <t>DESCIDA D'ÁGUA TIPO DEGRAU, D= 700MM - PADRÃO SUDECAP</t>
  </si>
  <si>
    <t>DESCIDA D'ÁGUA TIPO DEGRAU, D= 800MM - PADRÃO SUDECAP</t>
  </si>
  <si>
    <t>DESCIDA D'ÁGUA TIPO DEGRAU, D= 900MM - PADRÃO SUDECAP</t>
  </si>
  <si>
    <t>DESCIDA D'ÁGUA TIPO DEGRAU, D= 1000MM - PADRÃO SUDECAP</t>
  </si>
  <si>
    <t>DESCIDA D'ÁGUA TIPO DEGRAU, D= 1100MM - PADRÃO SUDECAP</t>
  </si>
  <si>
    <t>DESCIDA D'ÁGUA TIPO DEGRAU, D= 1200MM - PADRÃO SUDECAP</t>
  </si>
  <si>
    <t>DESCIDA D'ÁGUA TIPO DEGRAU, D= 1300MM - PADRÃO SUDECAP</t>
  </si>
  <si>
    <t>DESCIDA D'ÁGUA TIPO DEGRAU, D= 1500MM - PADRÃO SUDECAP</t>
  </si>
  <si>
    <t>DESCIDA D'ÁGUA TIPO CALHA - PADRÃO SUDECAP</t>
  </si>
  <si>
    <t>DESCIDA D'ÁGUA TIPO CALHA, D= 500MM - PADRÃO SUDECAP</t>
  </si>
  <si>
    <t>DESCIDA D'ÁGUA TIPO CALHA, D= 600MM - PADRÃO SUDECAP</t>
  </si>
  <si>
    <t>DESCIDA D'ÁGUA TIPO CALHA, D= 700MM - PADRÃO SUDECAP</t>
  </si>
  <si>
    <t>DESCIDA D'ÁGUA TIPO CALHA, D= 800MM - PADRÃO SUDECAP</t>
  </si>
  <si>
    <t>DESCIDA D'ÁGUA TIPO CALHA, D= 900MM - PADRÃO SUDECAP</t>
  </si>
  <si>
    <t>DESCIDA D'ÁGUA TIPO CALHA, D= 1000MM - PADRÃO SUDECAP</t>
  </si>
  <si>
    <t>DESCIDA D'ÁGUA TIPO CALHA, D= 1100MM - PADRÃO SUDECAP</t>
  </si>
  <si>
    <t>DESCIDA D'ÁGUA TIPO CALHA, D= 1200MM - PADRÃO SUDECAP</t>
  </si>
  <si>
    <t>DESCIDA D'ÁGUA TIPO CALHA, D= 1300MM - PADRÃO SUDECAP</t>
  </si>
  <si>
    <t>DESCIDA D'ÁGUA TIPO CALHA, D= 1500MM - PADRÃO SUDECAP</t>
  </si>
  <si>
    <t>DRENO - PADRÃO SUDECAP</t>
  </si>
  <si>
    <t>BARRAGEM - PADRÃO SUDECAP</t>
  </si>
  <si>
    <t>BARRAGEM TIPO A - SACO DE RÁFIA - PADRÃO SUDECAP</t>
  </si>
  <si>
    <t>BARRAGEM TIPO B - SACO RÁFIA 50KG (SOLO / CIMENTO - 50KG/M3) - PADRÃO SUDECAP</t>
  </si>
  <si>
    <t>SARJETA - PADRÃO SUDECAP</t>
  </si>
  <si>
    <t>SARJETA TIPO A - (50X10)CM - DES-R01 - PADRÃO SUDECAP</t>
  </si>
  <si>
    <t>SARJETA TIPO B - (50X10)CM - DES-R01 - PADRÃO SUDECAP</t>
  </si>
  <si>
    <t>SARJETA TIPO C - (50X10)CM - DES-R01 - PADRÃO SUDECAP</t>
  </si>
  <si>
    <t>CANALETA - PADRÃO SUDECAP</t>
  </si>
  <si>
    <t>CANALETA TIPO 2 - D= 200MM, PRÉ-MOLDADA DE CONCRETO E GRELHA - PADRÃO SUDECAP</t>
  </si>
  <si>
    <t>CANALETA TIPO 2 - D= 300MM, PRÉ-MOLDADA DE CONCRETO - PADRÃO SUDECAP</t>
  </si>
  <si>
    <t>CANALETA TIPO 2 - D= 400MM, PRÉ-MOLDADA DE CONCRETO - PADRÃO SUDECAP</t>
  </si>
  <si>
    <t>CANALETA TIPO 2 - D= 500MM, PRÉ-MOLDADA DE CONCRETO - PADRÃO SUDECAP</t>
  </si>
  <si>
    <t>CANALETA TIPO 2 - D= 600MM, PRÉ-MOLDADA DE CONCRETO - PADRÃO SUDECAP</t>
  </si>
  <si>
    <t>CANALETA TIPO 3 - 30 X 20CM CONCRETO 20MPA COM GRELHA AÇO CA-25 - PADRÃO SUDECAP</t>
  </si>
  <si>
    <t>CANALETA TIPO 3 - 30 X 20CM CONCRETO 20MPA COM TAMPA DE CONCRETO - PADRÃO SUDECAP</t>
  </si>
  <si>
    <t>CANALETA TIPO 3 - 30 X 20CM CONCRETO 20MPA COM TAMPA CONCRETO PERFURADA - PADRÃO SUDECAP</t>
  </si>
  <si>
    <t>CANALETA TIPO 5 - 30 X 20CM CONCRETO 20MPA A CÉU ABERTO - PADRÃO SUDECAP</t>
  </si>
  <si>
    <t>CANALETA TIPO 1 - 80 X 40 X 60CM TRAPEZOIDAL, DE CONCRETO 20MPA - PADRÃO SUDECAP</t>
  </si>
  <si>
    <t>ESCORAMENTO DESCONTÍNUO DE VALAS - PADRÃO SUDECAP</t>
  </si>
  <si>
    <t>ESCORAMENTO DESCONTÍNUO DE VALAS TIPO A - MADEIRA ROLIÇA D= 6 A 10CM - PADRÃO SUDECAP</t>
  </si>
  <si>
    <t>ESCORAMENTO DESCONTÍNUO DE VALAS TIPO B - MADEIRA ROLIÇA D= 11 A 15CM - PADRÃO SUDECAP</t>
  </si>
  <si>
    <t>ESCORAMENTO CONTÍNUO DE VALAS - PADRÃO SUDECAP</t>
  </si>
  <si>
    <t>ESCORAMENTO CONTÍNUO DE VALAS TIPO A - MADEIRA ROLIÇA D= 11 A 15CM - PADRÃO SUDECAP</t>
  </si>
  <si>
    <t>ESCORAMENTO CONTÍNUO DE VALAS TIPO B - PERFIL I-8" - PADRÃO SUDECAP</t>
  </si>
  <si>
    <t>POÇO DE VISITA INCLUSIVE FORNECIMENTO DO ANEL/TAMPÃO/LAJE</t>
  </si>
  <si>
    <t>POÇO DE VISITA H= 1,0M, (BALÃO 0,60) COPASA 062/1 NA 104 EM ANÉIS</t>
  </si>
  <si>
    <t>ADICIONAL DE PREÇO PARA ACRÉSCIMO DE ALTURA DE POÇO DE VISITA 0,6M</t>
  </si>
  <si>
    <t>POÇO DE VISITA H= 1,5M (BALÃO 1,0M) COPASA 039/1 EM ANÉIS</t>
  </si>
  <si>
    <t>ADICIONAL DE PREÇO ACRÉSCIMO ALTURA POÇO DE VISITA 1,0M ANEL</t>
  </si>
  <si>
    <t>CONSTRUÇÃO DE RAMAL ESGOTO EXTERNO ATÉ 2 M, COM MATERIAL</t>
  </si>
  <si>
    <t>CONSTRUÇÃO DE RAMAL ESGOTO EXTENSÃO ATÉ 2,0M - PROFUNDIDADE DE REDE ATÉ 1,25M</t>
  </si>
  <si>
    <t>CONSTRUÇÃO DE RAMAL ESGOTO EXTENSÃO ATÉ 2,0M - PROFUNDIDADE DE REDE 1,25 A 3,0M INCLUSIVE ESCORAMENTO</t>
  </si>
  <si>
    <t>CONSTRUÇÃO DE RAMAL ESGOTO EXTENSÃO ATÉ 2,0M - PROFUNDIDADE DE REDE 3,0 A 4,0M INCLUSIVE ESCORAMENTO</t>
  </si>
  <si>
    <t>CONSTRUÇÃO RAMAL PREDIAL, EXTENSAO EXCEDENTE A 2,0M COM MATERIAL</t>
  </si>
  <si>
    <t>CONSTRUÇÃO DE RAMAL ESGOTO - EXTENSÃO EXCEDENTE A 2,00M - PROFUNDIDADE ATÉ 1,25M</t>
  </si>
  <si>
    <t>CONSTRUÇÃO DE RAMAL ESGOTO - EXTENSÃO EXCEDENTE A 2,00M - PROFUNDIDADE DE 1,25 A 3,0M - INCLUSIVE ESCORAMENTO</t>
  </si>
  <si>
    <t>CONSTRUÇÃO DE RAMAL ESGOTO - EXTENSÃO EXCEDENTE A 2,00M - PROFUNDIDADE DE 3,0 A 4,0M - INCLUSIVE ESCORAMENTO</t>
  </si>
  <si>
    <t>TUBO PVC RÍGIDO, INCLUSIVE CONEXÕES</t>
  </si>
  <si>
    <t>TUBO PVC RÍGIDO D= 100MM, INCLUSIVE CONEXÕES</t>
  </si>
  <si>
    <t>TUBO PVC RÍGIDO D= 150MM, INCLUSIVE CONEXÕES</t>
  </si>
  <si>
    <t>TUBO PVC RÍGIDO D= 200MM, INCLUSIVE CONEXÕES</t>
  </si>
  <si>
    <t>TUBO PVC RÍGIDO D= 250MM, INCLUSIVE CONEXÕES</t>
  </si>
  <si>
    <t>TUBO PVC RÍGIDO D= 300MM, INCLUSIVE CONEXÕES</t>
  </si>
  <si>
    <t>TUBO PVC RÍGIDO D= 400MM, INCLUSIVE CONEXÕES</t>
  </si>
  <si>
    <t>FORNECIMENTO E LANÇAMENTO DE MATERIAL EM DRENO E PÁTIO</t>
  </si>
  <si>
    <t>FORNECIMENTO E LANÇAMENTO DE BRITA EM DRENO E PÁTIO</t>
  </si>
  <si>
    <t>FORNECIMENTO E LANÇAMENTO DE AREIA EM DRENO E PÁTIO</t>
  </si>
  <si>
    <t>FORNECIMENTO E LANÇAMENTO DE CASCALHO EM DRENO E PÁTIO</t>
  </si>
  <si>
    <t>19.99</t>
  </si>
  <si>
    <t>ARMAÇÃO EM SERVIÇOS DE DRENAGEM (CORTE, DOBRA E COLOCAÇÃO)</t>
  </si>
  <si>
    <t>19.99.10</t>
  </si>
  <si>
    <t>AÇO CA 60 - D= 5,0MM, CORTE, DOBRA E COLOCAÇÃO EM SERVIÇOS DE DRENAGEM ADP REF 92915</t>
  </si>
  <si>
    <t>19.99.11</t>
  </si>
  <si>
    <t>AÇO CA 50 - D= 6,3MM, CORTE, DOBRA E COLOCAÇÃO EM SERVIÇOS DE DRENAGEM ADP REF 92916</t>
  </si>
  <si>
    <t>19.99.12</t>
  </si>
  <si>
    <t>AÇO CA 50 - D= 8,0MM, CORTE, DOBRA E COLOCAÇÃO EM SERVIÇOS DE DRENAGEM ADP REF 92917</t>
  </si>
  <si>
    <t>19.99.13</t>
  </si>
  <si>
    <t>AÇO CA 50 - D= 10,0MM, CORTE, DOBRA E COLOCAÇÃO EM SERVIÇOS DE DRENAGEM ADP REF 92919</t>
  </si>
  <si>
    <t>19.99.14</t>
  </si>
  <si>
    <t>AÇO CA 50 - D= 12,5MM, CORTE, DOBRA E COLOCAÇÃO EM SERVIÇOS DE DRENAGEM ADP REF 92921</t>
  </si>
  <si>
    <t>19.99.15</t>
  </si>
  <si>
    <t>AÇO CA 50 - D= 16,0MM, CORTE, DOBRA E COLOCAÇÃO EM SERVIÇOS DE DRENAGEM ADP REF 92922</t>
  </si>
  <si>
    <t>19.99.16</t>
  </si>
  <si>
    <t>AÇO CA 50 - D= 20,0MM, CORTE, DOBRA E COLOCAÇÃO EM SERVIÇOS DE DRENAGEM ADP REF 92923</t>
  </si>
  <si>
    <t>19.99.17</t>
  </si>
  <si>
    <t>AÇO CA 50 - D= 25,0MM, CORTE, DOBRA E COLOCAÇÃO EM SERVIÇOS DE DRENAGEM ADP REF 92924</t>
  </si>
  <si>
    <t>REFORÇO DO SUB-LEITO COMPACTADO - PROCTOR INTERMEDIÁRIO - EXCLUSIVE ESCAVAÇÃO E CARGA</t>
  </si>
  <si>
    <t>REVESTIMENTO EM ALVENARIA POLIÉDRICA E PARALELEPÍPEDO</t>
  </si>
  <si>
    <t>REVESTIMENTO EM ALVENARIA POLIÉDRICA COM COLCHÃO DE AREIA</t>
  </si>
  <si>
    <t>REVESTIMENTO EM ALVENARIA POLIÉDRICA COM COLCHÃO DE PÓ DE PEDRA</t>
  </si>
  <si>
    <t>REMOÇÃO E RECONSTRUÇÃO REVESTIMENTO ALVENARIA POLIÉDRICA E PARALELEPÍPEDO</t>
  </si>
  <si>
    <t>REMOÇÃO E RECONSTRUÇÃO DE REVESTIMENTO EM ALVENARIA POLIÉDRICA COM COLCHÃO DE AREIA</t>
  </si>
  <si>
    <t>REMOÇÃO E RECONSTRUÇÃO DE REVESTIMENTO EM ALVENARIA POLIÉDRICA COM COLCHÃO DE PÓ DE PEDRA</t>
  </si>
  <si>
    <t>21.30.10</t>
  </si>
  <si>
    <t>IRRIGAÇÃO DE GRAMADO E/OU CANTEIRO COM CAMINHÃO PIPA, EXCLUSIVE O FORNECIMENTO DA ÁGUA</t>
  </si>
  <si>
    <t>PLANTIO DE MUDAS ORNAMENTAIS E FRUTÍFERAS, EXCLUSIVE FORNECIMENTO DAS MUDAS</t>
  </si>
  <si>
    <t>21.31.03</t>
  </si>
  <si>
    <t>21.31.04</t>
  </si>
  <si>
    <t>PLANTIO DE PALMEIRAS H&lt;= 2,00M, INCLUSIVE EXECUÇÃO BERÇO 60 X 60 X 60CM (C X L X H), INCLUSIVE GUINDAUTO ADP REF 98516</t>
  </si>
  <si>
    <t>PLANTIO DE FORRAÇÃO, INCLUSIVE EXECUÇÃO BERÇOS REF 98505</t>
  </si>
  <si>
    <t>21.31.10</t>
  </si>
  <si>
    <t>PLANTIO DE  ARBUSTIVAS ISOLADAS, INCLUSIVE EXECUÇÃO BERÇO 20 X 20 X 20CM (C X L X H)</t>
  </si>
  <si>
    <t>21.31.11</t>
  </si>
  <si>
    <t>PLANTIO DE ARBUSTIVAS ISOLADAS, INCLUSIVE EXECUÇÃO BERÇO 30 X 30 X 30CM (C X L X H)</t>
  </si>
  <si>
    <t>21.31.12</t>
  </si>
  <si>
    <t>PLANTIO DE ARBUSTIVAS ISOLADAS, INCLUSIVE EXECUÇÃO BERÇO 50 X 50 X 50CM (C X L X H)</t>
  </si>
  <si>
    <t>21.31.20</t>
  </si>
  <si>
    <t>PLANTIO DE ÁRVORES FRUTÍFERAS COM ALTURA MENOR OU IGUAL A 2,00M, INCLUSIVE EXECUÇÃO BERÇO 60 X 60 X 60CM (C X L X H) REF 98513</t>
  </si>
  <si>
    <t>21.31.21</t>
  </si>
  <si>
    <t>PLANTIO DE ÁRVORES FRUTÍFERAS ALTURA ENTRE 2,00 E 4,00M, INCLUSIVE EXECUÇÃO BERÇO 60 X 60 X 60CM (C X L X H) REF 98514</t>
  </si>
  <si>
    <t>21.31.30</t>
  </si>
  <si>
    <t>IRRIGAÇÃO DE ÁRVORE E/OU PALMEIRA COM CAMINHÃO PIPA,EXCLUSIVE O FORNECIMENTO DA ÁGUA</t>
  </si>
  <si>
    <t>FORNECIMENTO DE MATERIAL PARA PAISAGISMO</t>
  </si>
  <si>
    <t>ADUBO ORGÂNICO</t>
  </si>
  <si>
    <t>CALCÁRIO DOLOMÍTICO (ACIMA DE 1T)</t>
  </si>
  <si>
    <t>21.32.06</t>
  </si>
  <si>
    <t>SUPERFOSFATO SIMPLES</t>
  </si>
  <si>
    <t>21.32.07</t>
  </si>
  <si>
    <t>MICRONUTRIENTES FTE</t>
  </si>
  <si>
    <t>21.32.08</t>
  </si>
  <si>
    <t>HÚMUS DE MINHOCA</t>
  </si>
  <si>
    <t>21.32.09</t>
  </si>
  <si>
    <t>COMPOSTO ORGÂNICO</t>
  </si>
  <si>
    <t>21.32.10</t>
  </si>
  <si>
    <t>SUBSTRATO AGRÍCOLA COMERCIAL</t>
  </si>
  <si>
    <t>21.32.11</t>
  </si>
  <si>
    <t>AREIA MÉDIA LAVADA</t>
  </si>
  <si>
    <t>21.32.12</t>
  </si>
  <si>
    <t>CONDICIONADORES DE SOLO</t>
  </si>
  <si>
    <t>21.32.13</t>
  </si>
  <si>
    <t>FOSFATO NATURAL</t>
  </si>
  <si>
    <t>21.32.14</t>
  </si>
  <si>
    <t>SOLUÇÃO DE GEL DE PLANTIO</t>
  </si>
  <si>
    <t>21.32.15</t>
  </si>
  <si>
    <t>CALCÁRIO DOLOMÍTICO PRNT 90 A 100%</t>
  </si>
  <si>
    <t>21.33.06</t>
  </si>
  <si>
    <t>21.33.07</t>
  </si>
  <si>
    <t>21.33.09</t>
  </si>
  <si>
    <t>21.33.10</t>
  </si>
  <si>
    <t>21.33.11</t>
  </si>
  <si>
    <t>21.33.12</t>
  </si>
  <si>
    <t>21.33.25</t>
  </si>
  <si>
    <t>21.33.26</t>
  </si>
  <si>
    <t>21.33.27</t>
  </si>
  <si>
    <t>21.33.28</t>
  </si>
  <si>
    <t>21.33.29</t>
  </si>
  <si>
    <t>21.33.30</t>
  </si>
  <si>
    <t>21.33.31</t>
  </si>
  <si>
    <t>21.33.32</t>
  </si>
  <si>
    <t>21.33.33</t>
  </si>
  <si>
    <t>21.33.34</t>
  </si>
  <si>
    <t>21.33.35</t>
  </si>
  <si>
    <t>ARBUSTO - BELA EMÍLIA - PLUMBAGO CAPENSIS</t>
  </si>
  <si>
    <t>ARBUSTO - CAMARÁ - LANTANA CAMARA</t>
  </si>
  <si>
    <t>CERCA DE PROTEÇÃO PARA ÁRVORES</t>
  </si>
  <si>
    <t>TUTORAMENTO E AMARRIO PARA ÁRVORES</t>
  </si>
  <si>
    <t>SUPRESSÃO DE ÁRVORES DE PEQUENO PORTE (ALTURA ATÉ 5 M) INCLUSIVE CORTE DE LENHA</t>
  </si>
  <si>
    <t>SUPRESSÃO DE ÁRVORES DE MÉDIO PORTE (ALTURA ENTRE 5 E 10 M) INCLUSIVE CORTE DE LENHA</t>
  </si>
  <si>
    <t>SUPRESSÃO DE ÁRVORES DE GRANDE PORTE (ALTURA MAIOR QUE 10 M) INCLUSIVE CORTE DE LENHA</t>
  </si>
  <si>
    <t>21.36</t>
  </si>
  <si>
    <t>SERVIÇOS AUXILIARES DE PAISAGISMO</t>
  </si>
  <si>
    <t>21.36.01</t>
  </si>
  <si>
    <t>PREPARO DO SOLO, INCLUSIVE TALUDES, REVOLVIMENTO E LIMPEZA MANUAL DO TERRENO REF 98519</t>
  </si>
  <si>
    <t>21.36.02</t>
  </si>
  <si>
    <t>APLICAÇÃO DE ADUBO EM SOLO OU EM COBERTURA, EXCLUSIVE FORNECIMENTO ADUBO ADP REF 98520</t>
  </si>
  <si>
    <t>21.36.03</t>
  </si>
  <si>
    <t>APLICAÇÃO DE TERRA VEGETAL PARA PLANTIO, INCLUSIVE FORNECIMENTO DA TERRA ADP REF 105521</t>
  </si>
  <si>
    <t>21.36.04</t>
  </si>
  <si>
    <t>APLICAÇÃO DE AREIA LAVADA PARA REJUNTE, INCLUSIVE FORNECIMENTO DA AREIA ADP REF 105521</t>
  </si>
  <si>
    <t>CHP/VIBROACABADORA DE ASFALTO SOBRE ESTEIRAS, LARGURA DE PAVIMENTO 2,13 M A 4,55 M POTÊNCIA. 74 KW/100 HP, CAPACIDADE 400 T/H OU EQUIVALENTE</t>
  </si>
  <si>
    <t>CHI/VIBROACABADORA DE ASFALTO SOBRE ESTEIRAS, LARGURA DE PAVIMENTO 2,13 M A 4,55 M POTÊNCIA. 74 KW/100 HP, CAPACIDADE 400 T/H OU EQUIVALENTE</t>
  </si>
  <si>
    <t>CHP/VASSOURA MECÂNICA REBOCÁVEL COM ESCOVA CILÍNDRICA LARGURA ÚTIL DE VARRIMENTO = 2,44M OU EQUIVALENTE</t>
  </si>
  <si>
    <t>CHI/VASSOURA MECÂNICA REBOCÁVEL COM ESCOVA CILÍNDRICA LARGURA ÚTIL DE VARRIMENTO = 2,44M OU EQUIVALENTE</t>
  </si>
  <si>
    <t>CHP/FRESADORA DE ASFALTO A FRIO SOBRE RODAS, LARGURA DE FRESAGEM 1,00 M, POTÊNCIA 155 KW/208 HP OU EQUIVALENTE</t>
  </si>
  <si>
    <t>50.01.73</t>
  </si>
  <si>
    <t>CHI/FRESADORA DE ASFALTO A FRIO SOBRE RODAS, LARGURA DE FRESAGEM 1,00 M, POTÊNCIA 155 KW/208 HP OU EQUIVALENTE</t>
  </si>
  <si>
    <t>CHP/BATE ESTACA DE QUEDA SIMPLES, SOBRE ROLO, MOTOR A DIESEL, COM MARTELO DE 0,6 A 0,8T</t>
  </si>
  <si>
    <t>CHI/BATE ESTACA DE QUEDA SIMPLES, SOBRE ROLO, MOTOR A DIESEL, COM MARTELO DE 0,6 A 0,8T</t>
  </si>
  <si>
    <t>CHP/BOMBA HIDRÁULICA SUBMERSÍVEL 2" 36 M3/H COM 20M DE MANGUEIRA</t>
  </si>
  <si>
    <t>CHI/BOMBA HIDRÁULICA SUBMERSÍVEL 2" 36 M3/H COM 20M DE MANGUEIRA</t>
  </si>
  <si>
    <t>CHP/BOMBA HIDRÁULICA SUBMERSÍVEL 3" 72 M3/H COM 20M DE MANGUEIRA</t>
  </si>
  <si>
    <t>CHI/BOMBA HIDRÁULICA SUBMERSÍVEL 3" 72 M3/H COM 20M DE MANGUEIRA</t>
  </si>
  <si>
    <t>CHP/CAMINHÃO BASCULANTE CARGA ÚTIL MÁXIMA 7200 KG, DISTÂNCIA ENTRE EIXOS 4,50 M, POTÊNCIA 190 CV</t>
  </si>
  <si>
    <t>CHI/CAMINHÃO BASCULANTE CARGA ÚTIL MÁXIMA 7200 KG, DISTÂNCIA ENTRE EIXOS 4,50 M, POTÊNCIA 190 CV</t>
  </si>
  <si>
    <t>CHP/CAMINHÃO BASCULANTE CARGA ÚTIL MÁXIMA 9800 KG, DISTÂNCIA ENTRE EIXOS 5,00 M, POTÊNCIA 200 CV</t>
  </si>
  <si>
    <t>CHI/CAMINHÃO BASCULANTE CARGA ÚTIL MÁXIMA 9800 KG, DISTÂNCIA ENTRE EIXOS 5,00 M, POTÊNCIA 200 CV</t>
  </si>
  <si>
    <t>CHP/CAMINHÃO TANQUE, 6.000L, CARGA ÚTIL MÁXIMA 7200 KG, DISTÂNCIA ENTRE EIXOS 4,50 M, POTÊNCIA 190 CV</t>
  </si>
  <si>
    <t>CHI/CAMINHÃO TANQUE, 6.000L, CARGA ÚTIL MÁXIMA 7200 KG, DISTÂNCIA ENTRE EIXOS 4,50 M, POTÊNCIA 190 CV</t>
  </si>
  <si>
    <t>CHP/CAMINHÃO TANQUE, 10.000L, CARGA ÚTIL MÁXIMA 7200 KG, DISTÂNCIA ENTRE EIXOS 4,50 M, POTÊNCIA 190 CV</t>
  </si>
  <si>
    <t>CHI/CAMINHÃO TANQUE, 10.000L, CARGA ÚTIL MÁXIMA 7200 KG, DISTÂNCIA ENTRE EIXOS 4,50 M, POTÊNCIA 190 CV</t>
  </si>
  <si>
    <t>CHP/CAMINHÃO CARROCERIA CARGA ÚTIL MÁXIMA 7200 KG, DISTÂNCIA ENTRE EIXOS 4,50 M, POTÊNCIA 190 CV</t>
  </si>
  <si>
    <t>CHI/CAMINHÃO CARROCERIA CARGA ÚTIL MÁXIMA 7200 KG, DISTÂNCIA ENTRE EIXOS 4,50 M, POTÊNCIA 190 CV</t>
  </si>
  <si>
    <t>CHP/CAMINHÃO GUINDAUTO COM CAPACIDADE MÁXIMA DE 3300KG E ALCANCE MÁXIMO HORIZONTAL DE 9 METROS, COM CARROCERIA, CARGA ÚTIL MÁXIMA 7200 KG, DISTÂNCIA ENTRE EIXOS 4,50 M, POTÊNCIA 190 CV OU EQUIVALENTE</t>
  </si>
  <si>
    <t>CHI/CAMINHÃO GUINDAUTO COM CAPACIDADE MÁXIMA DE 3300KG E ALCANCE MÁXIMO HORIZONTAL DE 9 METROS, COM CARROCERIA, CARGA ÚTIL MÁXIMA 7200 KG, DISTÂNCIA ENTRE EIXOS 4,50 M, POTÊNCIA 190 CV OU EQUIVALENTE</t>
  </si>
  <si>
    <t>CHP/ROLO COMPACTADOR VIBRATÓRIO TANDEM, AÇO LISO, POTÊNCIA 57 HP, PESO SEM/COM LASTRO 6,5/9,4 T, LARGURA DE TRABALHO 1,20 M OU EQUIVALENTE</t>
  </si>
  <si>
    <t>CHI/ROLO COMPACTADOR VIBRATÓRIO TANDEM, AÇO LISO, POTÊNCIA 57 HP, PESO SEM/COM LASTRO 6,5/9,4 T, LARGURA DE TRABALHO 1,20 M OU EQUIVALENTE</t>
  </si>
  <si>
    <t>CHP/ROLO COMPACTADOR VIBRATÓRIO DE UM CILINDRO LISO DE AÇO, POTÊNCIA 125 HP, PESO SEM/COM LASTRO 10,75/12,92 T, IMPACTO DINÂMICO 31,5/18,5 T, LARGURA TRABALHO 2,15 M OU EQUIVALENTE</t>
  </si>
  <si>
    <t>CHI/ROLO COMPACTADOR VIBRATÓRIO DE UM CILINDRO LISO DE AÇO, POTÊNCIA 125 HP, PESO SEM/COM LASTRO 10,75/12,92 T, IMPACTO DINÂMICO 31,5/18,5 T, LARGURA TRABALHO 2,15 M OU EQUIVALENTE</t>
  </si>
  <si>
    <t xml:space="preserve">CHI/ROLO VIBRATÓRIO PÉ DE CARNEIRO 100HP PESO OPERACIONAL 11000KG OU EQUIVALENTE				</t>
  </si>
  <si>
    <t>CHP/CAMINHÃO DISTRIBUIDOR DE BETUME CARGA ÚTIL MÁXIMA 9800 KG, DISTÂNCIA ENTRE EIXOS 5,00 M, POTÊNCIA 200 CV</t>
  </si>
  <si>
    <t>CHI/CAMINHÃO DISTRIBUIDOR DE BETUME CARGA ÚTIL MÁXIMA 9800 KG, DISTÂNCIA ENTRE EIXOS 5,00 M, POTÊNCIA 200 CV</t>
  </si>
  <si>
    <t>CHP/ROMPEDOR PNEUMÁTICO MANUAL, PADRÃO, PESO DE 30 KG, OU EQUIVALENTE</t>
  </si>
  <si>
    <t>CHI/ROMPEDOR PNEUMÁTICO MANUAL, PADRÃO, PESO DE 30 KG, OU EQUIVALENTE</t>
  </si>
  <si>
    <t>50.19.67</t>
  </si>
  <si>
    <t>CHP/MARTELO DEMOLIDOR ELETRICO, 2.000 W,  1.000 IMPACTOS POR MINUTO, FORÇA DE IMPACTO ENTRE 62 E 69 J, PESO DE 30 KG, OU EQUIVALENTE</t>
  </si>
  <si>
    <t>50.19.68</t>
  </si>
  <si>
    <t>CHI/MARTELO DEMOLIDOR ELETRICO, 2.000 W,  1.000 IMPACTOS POR MINUTO, FORÇA DE IMPACTO ENTRE 62 E 69 J, PESO DE 30 KG, OU EQUIVALENTE</t>
  </si>
  <si>
    <t>CHP/RETROESCAVADEIRA SOBRE RODAS COM CARREGADEIRA, TRAÇÃO 4X4, POTÊNCIA 88 HP, CAÇAMBA CARREGADEIRA CAPACIDADE MÍNIMA 1 M3, CAÇAMBA RETRO CAPACIDADE 0,26 M3, PESO OPERACIONAL MÍNIMO 6.674 KG, PROFUNDIDADE ESCAVAÇÃO MÁXIMA. 4,37 M</t>
  </si>
  <si>
    <t>CHI/RETROESCAVADEIRA SOBRE RODAS COM CARREGADEIRA, TRAÇÃO 4X4, POTÊNCIA 88 HP, CAÇAMBA CARREGADEIRA CAPACIDADE MÍNIMA 1 M3, CAÇAMBA RETRO CAPACIDADE 0,26 M3, PESO OPERACIONAL MÍNIMO 6.674 KG, PROFUNDIDADE ESCAVAÇÃO MÁXIMA. 4,37 M</t>
  </si>
  <si>
    <t>CHP/MINIESCAVADEIRA SOBRE ESTEIRAS, POTÊNCIA LÍQUIDA DE *30* HP, PESO OPERACIONAL DE *3.500* KG</t>
  </si>
  <si>
    <t>CHI/MINIESCAVADEIRA SOBRE ESTEIRAS, POTÊNCIA LÍQUIDA DE *30* HP, PESO OPERACIONAL DE *3.500* KG</t>
  </si>
  <si>
    <t>CHP/ESCAVADEIRA HIDRÁULICA SOBRE ESTEIRAS, CAÇAMBA 0,98M3, PESO OPERACIONAL 17T, POTÊNCIA BRUTA 119HP, OU EQUIVALENTE</t>
  </si>
  <si>
    <t>CHI/ESCAVADEIRA HIDRÁULICA SOBRE ESTEIRAS, CAÇAMBA 0,98M3, PESO OPERACIONAL 17T, POTÊNCIA BRUTA 119HP, OU EQUIVALENTE</t>
  </si>
  <si>
    <t>CHP/ESCAVADEIRA HIDRÁULICA SOBRE ESTEIRAS, CAÇAMBA 1,3M3, PESO OPERACIONAL 22T, POTÊNCIA BRUTA 156HP, OU EQUIVALENTE</t>
  </si>
  <si>
    <t>CHP/ROÇADEIRA COSTAL COM MOTOR A GASOLINA DE *32* CC</t>
  </si>
  <si>
    <t>CHI/ROÇADEIRA COSTAL COM MOTOR A GASOLINA DE *32* CC</t>
  </si>
  <si>
    <t>CHP/GRADE DE DISCOS MECÂNICA 20X24" COM 20 DISCOS 24" X 6MM  COM PNEUS PARA TRANSPORTE</t>
  </si>
  <si>
    <t>CHP/ GUINDASTE HIDRÁULICO AUTOPROPELIDO, COM LANÇA TELESCÓPICA 28,80 M, CAPACIDADE MÁXIMA 30 T, POTÊNCIA 97 KW, TRAÇÃO 4 X 4</t>
  </si>
  <si>
    <t>CHI/ GUINDASTE HIDRÁULICO AUTOPROPELIDO, COM LANÇA TELESCÓPICA 28,80 M, CAPACIDADE MÁXIMA 30 T, POTÊNCIA 97 KW, TRAÇÃO 4 X 4</t>
  </si>
  <si>
    <t>CHP/GRUPO DE SOLDAGEM COM GERADOR A DIESEL PARA SOLDA ELÉTRICA, SOBRE 02 RODAS, COM MOTOR 4 CILINDROS, 375A TN5 B/56 C/3 KVA, OU EQUIVALENTE</t>
  </si>
  <si>
    <t>CHI/GRUPO DE SOLDAGEM COM GERADOR A DIESEL PARA SOLDA ELÉTRICA, SOBRE 02 RODAS, COM MOTOR 4 CILINDROS, 375A TN5 B/56 C/3 KVA, OU EQUIVALENTE</t>
  </si>
  <si>
    <t>CHP/MOTONIVELADORA POTÊNCIA BASICA LÍQUIDA (PRIMEIRA MARCHA) 125HP/93KW , PESO BRUTO 16T, LARGURA DA LÂMINA DE 3,7 M, OU EQUIVALENTE</t>
  </si>
  <si>
    <t>CHI/MOTONIVELADORA POTÊNCIA BASICA LÍQUIDA (PRIMEIRA MARCHA) 125HP/93KW , PESO BRUTO 16T, LARGURA DA LÂMINA DE 3,7 M, OU EQUIVALENTE</t>
  </si>
  <si>
    <t>CHP/TRATOR DE ESTEIRAS, POTÊNCIA DE 347 HP, PESO OPERACIONAL DE 38,5 T, COM LÂMINA COM CAPACIDADE DE 8,70M3</t>
  </si>
  <si>
    <t>CHI/TRATOR DE ESTEIRAS, POTÊNCIA DE 347 HP, PESO OPERACIONAL DE 38,5 T, COM LÂMINA COM CAPACIDADE DE 8,70M3</t>
  </si>
  <si>
    <t>CHP/TRATOR DE ESTEIRAS, POTÊNCIA DE 177HP/132KW, PESO OPERACIONAL DE 16,5T, COM LÂMINA COM CAPACIDADE DE 3,18M3, OU EQUIVALENTE</t>
  </si>
  <si>
    <t>CHI/TRATOR DE ESTEIRAS, POTÊNCIA DE 177HP/132KW, PESO OPERACIONAL DE 16,5T, COM LÂMINA COM CAPACIDADE DE 3,18M3, OU EQUIVALENTE</t>
  </si>
  <si>
    <t>CHP/TRATOR DE PNEUS COM POTÊNCIA DE 85 CV, TRAÇÃO 4X4, COM VASSOURA MECÂNICA ACOPLADA</t>
  </si>
  <si>
    <t>CHI/TRATOR DE PNEUS COM POTÊNCIA DE 85 CV, TRAÇÃO 4X4, COM VASSOURA MECÂNICA ACOPLADA</t>
  </si>
  <si>
    <t>CHP/TRATOR DE PNEUS COM POTÊNCIA DE 105 CV, TRAÇÃO 4 X 4, PESO COM LASTRO DE 5500 KG, OU EQUIVALENTE</t>
  </si>
  <si>
    <t>CHI/TRATOR DE PNEUS COM POTÊNCIA DE 105 CV, TRAÇÃO 4 X 4, PESO COM LASTRO DE 5500 KG, OU EQUIVALENTE</t>
  </si>
  <si>
    <t>CHP/VIBRADOR DE IMERSÃO COM MANGOTE DE 45MM</t>
  </si>
  <si>
    <t>CHI/VIBRADOR DE IMERSÃO COM MANGOTE DE 45MM</t>
  </si>
  <si>
    <t>CHP/RÉGUA VIBRATÓRIA PARA CONCRETO COMPRIMENTO 4 METROS A GASOLINA</t>
  </si>
  <si>
    <t>CHI/RÉGUA VIBRATÓRIA PARA CONCRETO COMPRIMENTO 4 METROS A GASOLINA</t>
  </si>
  <si>
    <t>CHP/MOTOSSERRA PORTÁTIL COM MOTOR A GASOLINA DE 60 CILINDRADAS, OU EQUIVALENTE</t>
  </si>
  <si>
    <t>CHI/MOTOSSERRA PORTÁTIL COM MOTOR A GASOLINA DE 60 CILINDRADAS, OU EQUIVALENTE</t>
  </si>
  <si>
    <t>CHP/SERRA CIRCULAR DE BANCADA, MOTOR ELÉTRICO 1800W, COIFA PARA DISCO 10", OU EQUIVALENTE</t>
  </si>
  <si>
    <t>CHI/SERRA CIRCULAR DE BANCADA, MOTOR ELÉTRICO 1800W, COIFA PARA DISCO 10", OU EQUIVALENTE</t>
  </si>
  <si>
    <t>TERRÔMETRO</t>
  </si>
  <si>
    <t>M0375</t>
  </si>
  <si>
    <t>M0785</t>
  </si>
  <si>
    <t>M2585</t>
  </si>
  <si>
    <t>M2586</t>
  </si>
  <si>
    <t>M2587</t>
  </si>
  <si>
    <t>M2588</t>
  </si>
  <si>
    <t>M2589</t>
  </si>
  <si>
    <t>M2590</t>
  </si>
  <si>
    <t>M2591</t>
  </si>
  <si>
    <t>ABERTURA PARA ENCAIXE DE CUBA OU LAVATORIO EM BANCADA DE MARMORE/ GRANITO OU OUTRO TIPO DE PEDRA NATURAL</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</si>
  <si>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</si>
  <si>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</si>
  <si>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</si>
  <si>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</si>
  <si>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</si>
  <si>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</si>
  <si>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</si>
  <si>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</si>
  <si>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</si>
  <si>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</si>
  <si>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 E CUNHA DE FIXACAO</t>
  </si>
  <si>
    <t>ABRACADEIRA EM ACO PARA AMARRACAO DE ELETRODUTOS, TIPO D, COM 1" E PARAFUSO DE FIXACAO</t>
  </si>
  <si>
    <t>ABRACADEIRA EM ACO PARA AMARRACAO DE ELETRODUTOS, TIPO D, COM 1/2" E CUNHA DE FIXACAO</t>
  </si>
  <si>
    <t>ABRACADEIRA EM ACO PARA AMARRACAO DE ELETRODUTOS, TIPO D, COM 1/2"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</si>
  <si>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</si>
  <si>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</si>
  <si>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</si>
  <si>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</si>
  <si>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</si>
  <si>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 E CUNHA DE FIXACAO</t>
  </si>
  <si>
    <t>ABRACADEIRA EM ACO PARA AMARRACAO DE ELETRODUTOS, TIPO D, COM 3" E PARAFUSO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</si>
  <si>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</si>
  <si>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</si>
  <si>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</si>
  <si>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</si>
  <si>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</si>
  <si>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</si>
  <si>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</si>
  <si>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</si>
  <si>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t>
  </si>
  <si>
    <t>ABRACADEIRA EM ACO PARA AMARRACAO DE ELETRODUTOS, TIPO U SIMPLES, COM 1/2"</t>
  </si>
  <si>
    <t>ABRACADEIRA EM ACO PARA AMARRACAO DE ELETRODUTOS, TIPO U SIMPLES, COM 2 1/2"</t>
  </si>
  <si>
    <t>ABRACADEIRA EM ACO PARA AMARRACAO DE ELETRODUTOS, TIPO U SIMPLES, COM 2"</t>
  </si>
  <si>
    <t>ABRACADEIRA EM ACO PARA AMARRACAO DE ELETRODUTOS, TIPO U SIMPLES, COM 3"</t>
  </si>
  <si>
    <t>ABRACADEIRA EM ACO PARA AMARRACAO DE ELETRODUTOS, TIPO U SIMPLES, COM 3/4"</t>
  </si>
  <si>
    <t>ABRACADEIRA EM ACO PARA AMARRACAO DE ELETRODUTOS, TIPO U SIMPLES, COM 3/8"</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</si>
  <si>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</si>
  <si>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</si>
  <si>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</si>
  <si>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</si>
  <si>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</si>
  <si>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OU 3/4"</t>
  </si>
  <si>
    <t>ACABAMENTO SIMPLES/CONVENCIONAL PARA FORRO PVC, TIPO "U" OU "C", COR BRANCA, COMPRIMENTO 6 M</t>
  </si>
  <si>
    <t>ACESSORIO DE LIGACAO NAO ELETRICO PARA CARGAS EXPLOSIVAS, TUBO DE 6 M</t>
  </si>
  <si>
    <t>ACESSORIO INICIADOR NAO ELETRICO, TUBO DE 6 M, TEMPO DE RETARDO DE *160* MS</t>
  </si>
  <si>
    <t>ACETILENO - RECARGA DE GAS PARA CILINDRO (NAO INCLUI TROCA/MANUTENCAO DO CILINDRO)</t>
  </si>
  <si>
    <t>ACIDO CLORIDRICO / 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</si>
  <si>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</si>
  <si>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</si>
  <si>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</si>
  <si>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</si>
  <si>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</si>
  <si>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</si>
  <si>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</si>
  <si>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</si>
  <si>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</si>
  <si>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</si>
  <si>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</si>
  <si>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</si>
  <si>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</si>
  <si>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</si>
  <si>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</si>
  <si>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</si>
  <si>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</si>
  <si>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</si>
  <si>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</si>
  <si>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</si>
  <si>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</si>
  <si>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</si>
  <si>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</si>
  <si>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</si>
  <si>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</si>
  <si>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</si>
  <si>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</si>
  <si>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</si>
  <si>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CPVC, SOLDAVEL, 15 MM, PARA AGUA QUENTE</t>
  </si>
  <si>
    <t>ADAPTADOR CPVC, SOLDAVEL, 22 MM,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</si>
  <si>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</si>
  <si>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</si>
  <si>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</si>
  <si>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</si>
  <si>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</si>
  <si>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100 / DE 110 MM</t>
  </si>
  <si>
    <t>ADAPTADOR PVC PBA, BOLSA/ROSCA, JE, DN 50 / DE 60 MM</t>
  </si>
  <si>
    <t>ADAPTADOR PVC PBA, BOLSA/ROSCA, JE, DN 75 / DE 85 MM</t>
  </si>
  <si>
    <t>ADAPTADOR PVC PBA, PONTA/ROSCA, JE, DN 50 / DE 60 MM</t>
  </si>
  <si>
    <t>ADAPTADOR PVC PBA, PONTA/ROSCA, JE, DN 75 / DE 85 MM</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</si>
  <si>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</si>
  <si>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</si>
  <si>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</si>
  <si>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</si>
  <si>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</si>
  <si>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</si>
  <si>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</si>
  <si>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</si>
  <si>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</si>
  <si>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</si>
  <si>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</si>
  <si>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</si>
  <si>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</si>
  <si>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</si>
  <si>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</si>
  <si>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</si>
  <si>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COM REGISTRO, PARA PEAD, 20 MM X 3/4", PARA LIGACAO PREDIAL DE AGUA</t>
  </si>
  <si>
    <t>ADAPTADOR PVC, ROSCAVEL, COM FLANGES E ANEL DE VEDACAO, 1 1/2", PARA CAIXA D'AGUA</t>
  </si>
  <si>
    <t>ADAPTADOR PVC, ROSCAVEL, COM FLANGES E ANEL DE VEDACAO, 1", PARA CAIXA D'AGUA</t>
  </si>
  <si>
    <t>ADAPTADOR PVC, ROSCAVEL, COM FLANGES E ANEL DE VEDACAO, 1/2", PARA CAIXA D'AGUA</t>
  </si>
  <si>
    <t>ADAPTADOR PVC, ROSCAVEL, COM FLANGES E ANEL DE VEDACAO, 3/4", PARA CAIXA D'AGUA</t>
  </si>
  <si>
    <t>ADAPTADOR PVC, SOLDAVEL, COM FLANGES E ANEL DE VEDACAO, 60 MM X 2", PARA CAIXA D'AGUA</t>
  </si>
  <si>
    <t>ADAPTADOR PVC, SOLDAVEL, COM FLANGES LIVRES, 110 MM X 4", PARA CAIXA D'AGUA</t>
  </si>
  <si>
    <t>ADAPTADOR PVC, SOLDAVEL, COM FLANGES LIVRES, 75 MM X 2 1/2", PARA CAIXA D'AGUA</t>
  </si>
  <si>
    <t>ADAPTADOR PVC, SOLDAVEL, COM FLANGES LIVRES, 85 MM X 3", PARA CAIXA D'AGUA</t>
  </si>
  <si>
    <t>ADAPTADOR PVC, SOLDAVEL, LONGO, COM FLANGE LIVRE, 110 MM X 4", PARA CAIXA D'AGUA</t>
  </si>
  <si>
    <t>ADAPTADOR PVC, SOLDAVEL, LONGO, COM FLANGE LIVRE, 32 MM X 1", PARA CAIXA D'AGUA</t>
  </si>
  <si>
    <t>ADAPTADOR PVC, SOLDAVEL, LONGO, COM FLANGE LIVRE, 75 MM X 2 1/2", PARA CAIXA D'AGUA</t>
  </si>
  <si>
    <t>ADAPTADOR PVC, SOLDAVEL, LONGO, COM FLANGE LIVRE, 85 MM X 3", PARA CAIXA D'AGUA</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</si>
  <si>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</si>
  <si>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</si>
  <si>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</si>
  <si>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</si>
  <si>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</si>
  <si>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</si>
  <si>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</si>
  <si>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</si>
  <si>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</si>
  <si>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</si>
  <si>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</si>
  <si>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</si>
  <si>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CRISTALIZANTE PARA CONCRETO</t>
  </si>
  <si>
    <t>ADITIVO IMPERMEABILIZANTE DE PEGA NORMAL PARA ARGAMASSAS E CONCRETOS SEM ARMACAO, LIQUIDO E ISENTO DE CLORETOS</t>
  </si>
  <si>
    <t>ADITIVO IMPERMEABILIZANTE DE PEGA ULTRARRAPIDA, LIQUIDO E ISENTO DE CLORETOS</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</si>
  <si>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</si>
  <si>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</si>
  <si>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</si>
  <si>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</si>
  <si>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</si>
  <si>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</si>
  <si>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</si>
  <si>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</si>
  <si>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</si>
  <si>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</si>
  <si>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</si>
  <si>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</si>
  <si>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</si>
  <si>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AJUDANTE DE ELETRICISTA (HORISTA)</t>
  </si>
  <si>
    <t>AJUDANTE DE ELETRICISTA (MENSALISTA)</t>
  </si>
  <si>
    <t>AJUDANTE DE ESTRUTURAS METALICAS (HORISTA)</t>
  </si>
  <si>
    <t>AJUDANTE DE ESTRUTURAS METALICAS (MENSALISTA)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</si>
  <si>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</si>
  <si>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</si>
  <si>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</si>
  <si>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</si>
  <si>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</si>
  <si>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</si>
  <si>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</si>
  <si>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</si>
  <si>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</si>
  <si>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</si>
  <si>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</si>
  <si>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</si>
  <si>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</si>
  <si>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</si>
  <si>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COM ISOLAMENTO</t>
  </si>
  <si>
    <t>ALICATE DE CRIMPAR RJ11, RJ12 E RJ45, COM CATRACA</t>
  </si>
  <si>
    <t>ALICATE DE PRESSAO 11" PARA SOLDA, TIPO C</t>
  </si>
  <si>
    <t>ALICATE DE PRESSAO 11" PARA SOLDA, TIPO U</t>
  </si>
  <si>
    <t>ALICATE DE PRESSAO PARA SOLDA DE CHAPA 18"</t>
  </si>
  <si>
    <t>ALICATE PARA ANEIS DE PISTAO, CAPACIDADE *50* A 100 MM</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</si>
  <si>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</si>
  <si>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</si>
  <si>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</si>
  <si>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</si>
  <si>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</si>
  <si>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</si>
  <si>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</si>
  <si>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</si>
  <si>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</si>
  <si>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</si>
  <si>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</si>
  <si>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</si>
  <si>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</si>
  <si>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</si>
  <si>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</si>
  <si>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</si>
  <si>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</si>
  <si>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</si>
  <si>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</si>
  <si>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</si>
  <si>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</si>
  <si>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</si>
  <si>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 PVC REDE COLETOR ESGOTO, DN 300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</si>
  <si>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</si>
  <si>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</si>
  <si>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</si>
  <si>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</si>
  <si>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</si>
  <si>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</si>
  <si>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</si>
  <si>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</si>
  <si>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</si>
  <si>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</si>
  <si>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</si>
  <si>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</si>
  <si>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</si>
  <si>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</si>
  <si>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</si>
  <si>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</si>
  <si>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</si>
  <si>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</si>
  <si>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 PVC FLEXIVEL, 100 MM, PARA SAIDA DE BACIA / VASO SANITARIO</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</si>
  <si>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</si>
  <si>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</si>
  <si>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</si>
  <si>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</si>
  <si>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</si>
  <si>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</si>
  <si>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</si>
  <si>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</si>
  <si>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</si>
  <si>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</si>
  <si>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</si>
  <si>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</si>
  <si>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</si>
  <si>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</si>
  <si>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</si>
  <si>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</si>
  <si>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</si>
  <si>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</si>
  <si>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</si>
  <si>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</si>
  <si>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</si>
  <si>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</si>
  <si>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</si>
  <si>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</si>
  <si>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</si>
  <si>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</si>
  <si>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</si>
  <si>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</si>
  <si>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</si>
  <si>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</si>
  <si>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APONTADOR OU APROPRIADOR DE MAO DE OBRA (HORISTA)</t>
  </si>
  <si>
    <t>APONTADOR OU APROPRIADOR DE MAO DE OBRA (MENSALISTA)</t>
  </si>
  <si>
    <t>AQUECEDOR DE AGUA A GAS GLP/GN COM CAPACIDADE DE ARMAZENAMENTO DE 50 A 80 L</t>
  </si>
  <si>
    <t>AQUECEDOR DE AGUA ELETRICO HORIZONTAL, RESERVATORIO DE 200 L CILINDRICO EM COBRE, REFORCADO COM ACO CARBONO, MONOFASICO, TENSAO NOMINAL 220 V</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</si>
  <si>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</si>
  <si>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</si>
  <si>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</si>
  <si>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</si>
  <si>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</si>
  <si>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</si>
  <si>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</si>
  <si>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</si>
  <si>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</si>
  <si>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</si>
  <si>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</si>
  <si>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(SELO PROCEL), GAS HFC, CONTROLE S/FIO</t>
  </si>
  <si>
    <t>AR CONDICIONADO SPLIT INVERTER, HI-WALL (PAREDE), 9000 BTU/H, CICLO FRIO, 60HZ, CLASSIFICACAO A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</si>
  <si>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</si>
  <si>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</si>
  <si>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</si>
  <si>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</si>
  <si>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</si>
  <si>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</si>
  <si>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</si>
  <si>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</si>
  <si>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</si>
  <si>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</si>
  <si>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</si>
  <si>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</si>
  <si>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</si>
  <si>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</si>
  <si>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</si>
  <si>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</si>
  <si>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</si>
  <si>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</si>
  <si>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</si>
  <si>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</si>
  <si>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</si>
  <si>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</si>
  <si>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</si>
  <si>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</si>
  <si>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</si>
  <si>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</si>
  <si>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</si>
  <si>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</si>
  <si>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</si>
  <si>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</si>
  <si>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</si>
  <si>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</si>
  <si>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</si>
  <si>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</si>
  <si>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(45,7 KG, 700 KGF), ROLO 1000 M</t>
  </si>
  <si>
    <t>ARAME DE AMARRACAO PARA GABIAO GALVANIZADO, DIAMETRO 2,2 MM</t>
  </si>
  <si>
    <t>ARAME FARPADO GALVANIZADO, 14 BWG (2,11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</si>
  <si>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</si>
  <si>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</si>
  <si>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</si>
  <si>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</si>
  <si>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</si>
  <si>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</si>
  <si>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</si>
  <si>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</si>
  <si>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</si>
  <si>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</si>
  <si>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</si>
  <si>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</si>
  <si>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</si>
  <si>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</si>
  <si>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</si>
  <si>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</si>
  <si>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</si>
  <si>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</si>
  <si>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</si>
  <si>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</si>
  <si>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A BASE DE CIMENTO E ADITIVOS</t>
  </si>
  <si>
    <t>ARGAMASSA PRONTA PARA CONTRAPISO</t>
  </si>
  <si>
    <t>ARGAMASSA USINADA AUTOADENSAVEL E AUTONIVELANTE PARA CONTRAPISO, COM BOMBEAMENTO (DISPONIBILIZACAO DE BOMBA), SEM O LANCAMENTO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</si>
  <si>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</si>
  <si>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</si>
  <si>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</si>
  <si>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</si>
  <si>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</si>
  <si>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</si>
  <si>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</si>
  <si>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</si>
  <si>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</si>
  <si>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</si>
  <si>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</si>
  <si>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</si>
  <si>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</si>
  <si>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</si>
  <si>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 (HORISTA)</t>
  </si>
  <si>
    <t>ARQUITETO JUNIOR (MENSALISTA)</t>
  </si>
  <si>
    <t>ARQUITETO PLENO (HORISTA)</t>
  </si>
  <si>
    <t>ARQUITETO PLENO (MENSALISTA)</t>
  </si>
  <si>
    <t>ARQUITETO SENIOR (HORISTA)</t>
  </si>
  <si>
    <t>ARQUITETO SENIOR (MENSALISTA)</t>
  </si>
  <si>
    <t>ARRUELA EM ACO GALVANIZADO, DIAMETRO EXTERNO = 35MM, ESPESSURA = 3MM, DIAMETRO DO FURO= 18MM</t>
  </si>
  <si>
    <t>ARRUELA EM ALUMINIO, COM ROSCA, DE 1 1/2", PARA ELETRODUTO</t>
  </si>
  <si>
    <t>ARRUELA EM ALUMINIO, COM ROSCA, DE 1 1/4", PARA ELETRODUTO</t>
  </si>
  <si>
    <t>ARRUELA EM ALUMINIO, COM ROSCA, DE 1", PARA ELETRODUTO</t>
  </si>
  <si>
    <t>ARRUELA EM ALUMINIO, COM ROSCA, DE 1/2", PARA ELETRODUTO</t>
  </si>
  <si>
    <t>ARRUELA EM ALUMINIO, COM ROSCA, DE 2 1/2", PARA ELETRODUTO</t>
  </si>
  <si>
    <t>ARRUELA EM ALUMINIO, COM ROSCA, DE 2", PARA ELETRODUTO</t>
  </si>
  <si>
    <t>ARRUELA EM ALUMINIO, COM ROSCA, DE 3", PARA ELETRODUTO</t>
  </si>
  <si>
    <t>ARRUELA EM ALUMINIO, COM ROSCA, DE 3/4", PARA ELETRODUTO</t>
  </si>
  <si>
    <t>ARRUELA EM ALUMINIO, COM ROSCA, DE 3/8",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</si>
  <si>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</si>
  <si>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</si>
  <si>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</si>
  <si>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</si>
  <si>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</si>
  <si>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</si>
  <si>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 (HORISTA)</t>
  </si>
  <si>
    <t>ASSENTADOR DE MANILHAS (MENSALISTA)</t>
  </si>
  <si>
    <t>ASSENTO SANITARIO DE PLASTICO, TIPO CONVENCIONAL</t>
  </si>
  <si>
    <t>ASSENTO VASO SANITARIO INFANTIL EM PLASTICO BRANCO</t>
  </si>
  <si>
    <t>AUTOMATICO DE BOIA SUPERIOR / INFERIOR, *15* A / 250 V</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</si>
  <si>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</si>
  <si>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</si>
  <si>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</si>
  <si>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</si>
  <si>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</si>
  <si>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</si>
  <si>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</si>
  <si>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</si>
  <si>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 (HORISTA)</t>
  </si>
  <si>
    <t>AUXILIAR DE MECANICO (MENSALISTA)</t>
  </si>
  <si>
    <t>AUXILIAR DE PEDREIRO (HORISTA)</t>
  </si>
  <si>
    <t>AUXILIAR DE PEDREIRO (MENSALISTA)</t>
  </si>
  <si>
    <t>AUXILIAR DE SERVICOS GERAIS (HORISTA)</t>
  </si>
  <si>
    <t>AUXILIAR DE SERVICOS GERAIS (MENSALISTA)</t>
  </si>
  <si>
    <t>AUXILIAR DE TOPOGRAFO (HORISTA)</t>
  </si>
  <si>
    <t>AUXILIAR DE TOPOGRAFO (MENSALISTA)</t>
  </si>
  <si>
    <t>AUXILIAR TECNICO / ASSISTENTE DE ENGENHARIA (HORISTA)</t>
  </si>
  <si>
    <t>AUXILIAR TECNICO / ASSISTENTE DE ENGENHARIA (MENSALISTA)</t>
  </si>
  <si>
    <t>AVENTAL DE SEGURANCA DE RASPA DE COURO 1,00 X 0,60 M</t>
  </si>
  <si>
    <t>AZULEJISTA OU LADRILHEIRO (HORISTA)</t>
  </si>
  <si>
    <t>AZULEJISTA OU LADRILHEIRO (MENSALISTA)</t>
  </si>
  <si>
    <t>BACIA SANITARIA (VASO) COM CAIXA ACOPLADA, SIFAO APARENTE, DE LOUCA BRANCA (SEM ASSENTO)</t>
  </si>
  <si>
    <t>BACIA SANITARIA (VASO) COM CAIXA ACOPLADA, SIFAO OCULTO / CARENADO, DE LOUCA BRANCA (SEM ASSENTO)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</si>
  <si>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</si>
  <si>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</si>
  <si>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</si>
  <si>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</si>
  <si>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</si>
  <si>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</si>
  <si>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</si>
  <si>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</si>
  <si>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</si>
  <si>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</si>
  <si>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</si>
  <si>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</si>
  <si>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</si>
  <si>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</si>
  <si>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</si>
  <si>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</si>
  <si>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</si>
  <si>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</si>
  <si>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</si>
  <si>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</si>
  <si>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</si>
  <si>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</si>
  <si>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</si>
  <si>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</si>
  <si>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</si>
  <si>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</si>
  <si>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</si>
  <si>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</si>
  <si>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</si>
  <si>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</si>
  <si>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0,94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</si>
  <si>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</si>
  <si>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</si>
  <si>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</si>
  <si>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</si>
  <si>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</si>
  <si>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</si>
  <si>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</si>
  <si>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</si>
  <si>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</si>
  <si>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</si>
  <si>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</si>
  <si>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</si>
  <si>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</si>
  <si>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</si>
  <si>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</si>
  <si>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</si>
  <si>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</si>
  <si>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</si>
  <si>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</si>
  <si>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</si>
  <si>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</si>
  <si>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</si>
  <si>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</si>
  <si>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</si>
  <si>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</si>
  <si>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</si>
  <si>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</si>
  <si>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</si>
  <si>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</si>
  <si>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</si>
  <si>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BLASTER, DINAMITADOR OU CABO DE FOGO (HORISTA)</t>
  </si>
  <si>
    <t>BLASTER, DINAMITADOR OU CABO DE FOGO (MENSALISTA)</t>
  </si>
  <si>
    <t>BLOCO / TIJOLO DE VIDRO INCOLOR, CANELADO / ONDULADO, *19 X 19 X 8* CM (A X L X E)</t>
  </si>
  <si>
    <t>BLOCO / TIJOLO DE VIDRO INCOLOR, XADREZ, *20 X 20 X 10* CM (A X L X E)</t>
  </si>
  <si>
    <t>BLOCO CERAMICO / TIJOLO VAZADO PARA ALVENARIA DE VEDACAO, 4 FUROS NA HORIZONTAL DE 9 X 9 X 19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</si>
  <si>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</si>
  <si>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</si>
  <si>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6 FUROS NA HORIZONTAL DE 9 X 14 X 19 CM (L X A X C)</t>
  </si>
  <si>
    <t>BLOCO CERAMICO / TIJOLO VAZADO PARA ALVENARIA DE VEDACAO, 6 FUROS NA HORIZONTAL DE 9 X 14 X 24 CM (L X A X C)</t>
  </si>
  <si>
    <t>BLOCO CERAMICO / TIJOLO VAZADO PARA ALVENARIA DE VEDACAO, 6 FUROS NA HORIZONTAL DE 9 X 19 X 39 CM (L X A X C)</t>
  </si>
  <si>
    <t>BLOCO CERAMICO / TIJOLO VAZADO PARA ALVENARIA DE VEDACAO, 8 FUROS NA HORIZONTAL DE 9 X 19 X 19 CM (L X A X C)</t>
  </si>
  <si>
    <t>BLOCO CERAMICO / TIJOLO VAZADO PARA ALVENARIA DE VEDACAO, 8 FUROS NA HORIZONTAL DE 9 X 19 X 29 CM (L X A X C)</t>
  </si>
  <si>
    <t>BLOCO CERAMICO / TIJOLO VAZADO PARA ALVENARIA DE VEDACAO, 9 FUROS NA HORIZONTAL DE 11,5 X 14 X 24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</si>
  <si>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</si>
  <si>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</si>
  <si>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</si>
  <si>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</si>
  <si>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HORIZONTAL DE 11,5 X 19 X 19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</si>
  <si>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</si>
  <si>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</si>
  <si>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</si>
  <si>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BLOCO CERAMICO / TIJOLO VAZADO PARA ALVENARIA DE VEDACAO, FUROS NA VERTICAL DE 14 X 19 X 39 CM (L X A X C)</t>
  </si>
  <si>
    <t>BLOCO CERAMICO / TIJOLO VAZADO PARA ALVENARIA DE VEDACAO, FUROS NA VERTICAL DE 19 X 19 X 39 CM (L X A X C)</t>
  </si>
  <si>
    <t>BLOCO CERAMICO / TIJOLO VAZADO PARA ALVENARIA DE VEDACAO, FUROS NA VERTICAL DE 9 X 19 X 39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</si>
  <si>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</si>
  <si>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</si>
  <si>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</si>
  <si>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</si>
  <si>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</si>
  <si>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</si>
  <si>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</si>
  <si>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</si>
  <si>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</si>
  <si>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</si>
  <si>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</si>
  <si>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</si>
  <si>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</si>
  <si>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</si>
  <si>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</si>
  <si>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</si>
  <si>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</si>
  <si>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</si>
  <si>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</si>
  <si>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</si>
  <si>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</si>
  <si>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</si>
  <si>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</si>
  <si>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</si>
  <si>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</si>
  <si>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</si>
  <si>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</si>
  <si>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</si>
  <si>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</si>
  <si>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14 X 19 X 29 CM (CLASSE C - NBR 6136)</t>
  </si>
  <si>
    <t>BLOCO DE VEDACAO CONCRETO APARENTE 9 X 19 X 39 CM (CLASSE C - NBR 6136)</t>
  </si>
  <si>
    <t>BLOCO DE VEDACAO DE CONCRETO 14 X 19 X 39 CM (CLASSE C - NBR 6136)</t>
  </si>
  <si>
    <t>BLOCO DE VEDACAO DE CONCRETO 19 X 19 X 39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</si>
  <si>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</si>
  <si>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</si>
  <si>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</si>
  <si>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</si>
  <si>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</si>
  <si>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9 X 19 X 39 CM (CLASSE C - NBR 6136)</t>
  </si>
  <si>
    <t>BLOCO DE VIDRO / ELEMENTO VAZADO, INCOLOR, VENEZIANA, *20 X 20 X 6* CM (A X L X E)</t>
  </si>
  <si>
    <t>BLOCO DE VIDRO / ELEMENTO VAZADO, INCOLOR, VENEZIANA, DE *20 X 10 X 8* CM (A X L X E)</t>
  </si>
  <si>
    <t>BLOCO ESTRUTURAL CERAMICO DE 14 X 19 X 29 CM (L X A X C) E 6,0 MPA</t>
  </si>
  <si>
    <t>BLOCO ESTRUTURAL CERAMICO DE 14 X 19 X 34 CM (L X A X C) E 6,0 MPA</t>
  </si>
  <si>
    <t>BLOCO ESTRUTURAL CERAMICO DE 14 X 19 X 39 CM (L X A X C) E 6,0 MPA</t>
  </si>
  <si>
    <t>BLOCO ESTRUTURAL CERAMICO DE 19 X 19 X 29 CM (L X A X C) E 6,0 MPA</t>
  </si>
  <si>
    <t>BLOCO ESTRUTURAL CERAMICO DE 19 X 19 X 39 CM (L X A X C) E 6,0 MPA</t>
  </si>
  <si>
    <t>BLOQUETE/PISO DE CONCRETO - MODELO PISOGRAMA/CONCREGRAMA 2 FUROS, DIMENSOES APROX. DE *35 X 15* CM E ESPESSURA DE 7 CM (+/- 1 CM), COR NATURAL</t>
  </si>
  <si>
    <t>BLOQUETE/PISO DE CONCRETO - MODELO PISOGRAMA/CONCREGRAMA/PAVI-GRADE/GRAMEIRO, DIMENSOES APROXIMADAS DE *60 X 45* CM E ESPESSURA DE 8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</si>
  <si>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</si>
  <si>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</si>
  <si>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</si>
  <si>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</si>
  <si>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</si>
  <si>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8 CM, RESISTENCIA DE 35 MPA, COR NATURAL</t>
  </si>
  <si>
    <t>BLOQUETE/PISO INTERTRAVADO DE CONCRETO - MODELO RAQUETE, *22 X 13,5* CM, E = 6 CM, RESISTENCIA DE 35 MPA, COR NATURAL</t>
  </si>
  <si>
    <t>BLOQUETE/PISO INTERTRAVADO DE CONCRETO - MODELO SEXTAVADO / HEXAGONAL, *25 X 25* CM, E = 10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</si>
  <si>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</si>
  <si>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</si>
  <si>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BOCAL PVC, PARA CALHA PLUVIAL, DIAMETRO DA SAIDA ENTRE *75 E 120* MM, PARA DRENAGEM PLUVIAL PREDIAL</t>
  </si>
  <si>
    <t>BOLSA DE LIGACAO EM PVC FLEXIVEL PARA VASO SANITARIO 40 MM (1 1/2")</t>
  </si>
  <si>
    <t>BOLSA DE LONA PARA FERRAMENTAS *50 X 35 X 25* CM</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</si>
  <si>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</si>
  <si>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</si>
  <si>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</si>
  <si>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</si>
  <si>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</si>
  <si>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</si>
  <si>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1,48HP DIAMETRO DE SUCCAO X ELEVACAO 1" X 1", 4 ESTAGIOS, DIAMETRO DOS ROTORES 3 X 107 MM + 1 X 100 MM, HM/Q: 10 M / 5,3 M3/H A 70 M / 1,8 M3/H</t>
  </si>
  <si>
    <t>BOMBA CENTRIFUGA MOTOR ELETRICO TRIFASICO 14,8 HP, DIAMETRO DE SUCCAO X ELEVACAO 2 1/2" X 2", DIAMETRO DO ROTOR 195 MM, HM/Q: 62 M / 55,5 M3/H A 80 M / 31,50 M3/H</t>
  </si>
  <si>
    <t>BOMBA CENTRIFUGA MOTOR ELETRICO TRIFASICO 2,96HP, DIAMETRO DE SUCCAO X ELEVACAO 1 1/2" X 1 1/4", DIAMETRO DO ROTOR 148 MM, HM/Q: 34 M / 14,80 M3/H A 40 M / 8,60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</si>
  <si>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</si>
  <si>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</si>
  <si>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</si>
  <si>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</si>
  <si>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</si>
  <si>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</si>
  <si>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</si>
  <si>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</si>
  <si>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</si>
  <si>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</si>
  <si>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</si>
  <si>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</si>
  <si>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</si>
  <si>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</si>
  <si>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</si>
  <si>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</si>
  <si>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</si>
  <si>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</si>
  <si>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SUBMERSIVEL, ELETRICA, TRIFASICA, POTENCIA 6 HP, DIAMETRO DO ROTOR 127 MM, BOCAL DE SAIDA DIAMETRO DE 3 POLEGADAS, HM/Q = 7 M / 66,90 M3/H A 26 M / 2,88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</si>
  <si>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</si>
  <si>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</si>
  <si>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</si>
  <si>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</si>
  <si>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</si>
  <si>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</si>
  <si>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</si>
  <si>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</si>
  <si>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</si>
  <si>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</si>
  <si>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</si>
  <si>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</si>
  <si>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</si>
  <si>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</si>
  <si>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</si>
  <si>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</si>
  <si>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</si>
  <si>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</si>
  <si>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SEM ANEL DE SOLDA, PONTA X BOLSA, 22 X 15 MM</t>
  </si>
  <si>
    <t>BUCHA DE REDUCAO DE COBRE SEM ANEL DE SOLDA, PONTA X BOLSA, 28 X 22 MM</t>
  </si>
  <si>
    <t>BUCHA DE REDUCAO DE COBRE SEM ANEL DE SOLDA, PONTA X BOLSA, 35 X 28 MM</t>
  </si>
  <si>
    <t>BUCHA DE REDUCAO DE COBRE SEM ANEL DE SOLDA, PONTA X BOLSA, 42 X 35 MM</t>
  </si>
  <si>
    <t>BUCHA DE REDUCAO DE COBRE SEM ANEL DE SOLDA, PONTA X BOLSA, 54 X 42 MM</t>
  </si>
  <si>
    <t>BUCHA DE REDUCAO DE COBRE SEM ANEL DE SOLDA, PONTA X BOLSA, 66 X 54 MM</t>
  </si>
  <si>
    <t>BUCHA DE REDUCAO DE FERRO GALVANIZADO, COM ROSCA BSP, DE 1 1/2" X 1 1/4"</t>
  </si>
  <si>
    <t>BUCHA DE REDUCAO DE FERRO GALVANIZADO, COM ROSCA BSP, DE 1 1/2" X 1"</t>
  </si>
  <si>
    <t>BUCHA DE REDUCAO DE FERRO GALVANIZADO, COM ROSCA BSP, DE 1 1/2" X 1/2"</t>
  </si>
  <si>
    <t>BUCHA DE REDUCAO DE FERRO GALVANIZADO, COM ROSCA BSP, DE 1 1/2" X 3/4"</t>
  </si>
  <si>
    <t>BUCHA DE REDUCAO DE FERRO GALVANIZADO, COM ROSCA BSP, DE 1 1/4" X 1"</t>
  </si>
  <si>
    <t>BUCHA DE REDUCAO DE FERRO GALVANIZADO, COM ROSCA BSP, DE 1 1/4" X 1/2"</t>
  </si>
  <si>
    <t>BUCHA DE REDUCAO DE FERRO GALVANIZADO, COM ROSCA BSP, DE 1 1/4" X 3/4"</t>
  </si>
  <si>
    <t>BUCHA DE REDUCAO DE FERRO GALVANIZADO, COM ROSCA BSP, DE 1" X 1/2"</t>
  </si>
  <si>
    <t>BUCHA DE REDUCAO DE FERRO GALVANIZADO, COM ROSCA BSP, DE 1" X 3/4"</t>
  </si>
  <si>
    <t>BUCHA DE REDUCAO DE FERRO GALVANIZADO, COM ROSCA BSP, DE 1/2" X 1/4"</t>
  </si>
  <si>
    <t>BUCHA DE REDUCAO DE FERRO GALVANIZADO, COM ROSCA BSP, DE 1/2" X 3/8"</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</si>
  <si>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</si>
  <si>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</si>
  <si>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</si>
  <si>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</si>
  <si>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</si>
  <si>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</si>
  <si>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</si>
  <si>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</si>
  <si>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</si>
  <si>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</si>
  <si>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</si>
  <si>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3/4" X 1/2"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</si>
  <si>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</si>
  <si>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</si>
  <si>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</si>
  <si>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</si>
  <si>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</si>
  <si>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</si>
  <si>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</si>
  <si>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</si>
  <si>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</si>
  <si>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</si>
  <si>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</si>
  <si>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50 X 40 MM, PARA ESGOTO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</si>
  <si>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</si>
  <si>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</si>
  <si>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</si>
  <si>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</si>
  <si>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</si>
  <si>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</si>
  <si>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</si>
  <si>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</si>
  <si>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</si>
  <si>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</si>
  <si>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</si>
  <si>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 PARA ELETRODUTO</t>
  </si>
  <si>
    <t>BUCHA DE REDUCAO EM ALUMINIO, COM ROSCA, DE 1 1/4" X 1/2",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</si>
  <si>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</si>
  <si>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</si>
  <si>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</si>
  <si>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</si>
  <si>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</si>
  <si>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</si>
  <si>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</si>
  <si>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</si>
  <si>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</si>
  <si>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</si>
  <si>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</si>
  <si>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</si>
  <si>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</si>
  <si>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</si>
  <si>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</si>
  <si>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</si>
  <si>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</si>
  <si>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</si>
  <si>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</si>
  <si>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</si>
  <si>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</si>
  <si>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</si>
  <si>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</si>
  <si>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</si>
  <si>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</si>
  <si>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</si>
  <si>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</si>
  <si>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</si>
  <si>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</si>
  <si>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</si>
  <si>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</si>
  <si>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</si>
  <si>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</si>
  <si>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</si>
  <si>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</si>
  <si>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</si>
  <si>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 PARA ELETRODUTO</t>
  </si>
  <si>
    <t>BUCHA EM ALUMINIO, COM ROSCA, DE 1/2", PARA ELETRODUTO</t>
  </si>
  <si>
    <t>BUCHA EM ALUMINIO, COM ROSCA, DE 2 1/2", PARA ELETRODUTO</t>
  </si>
  <si>
    <t>BUCHA EM ALUMINIO, COM ROSCA, DE 2", PARA ELETRODUTO</t>
  </si>
  <si>
    <t>BUCHA EM ALUMINIO, COM ROSCA, DE 3", PARA ELETRODUTO</t>
  </si>
  <si>
    <t>BUCHA EM ALUMINIO, COM ROSCA, DE 3/4", PARA ELETRODUTO</t>
  </si>
  <si>
    <t>BUCHA EM ALUMINIO, COM ROSCA, DE 3/8",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</si>
  <si>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</si>
  <si>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</si>
  <si>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</si>
  <si>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</si>
  <si>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</si>
  <si>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</si>
  <si>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</si>
  <si>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</si>
  <si>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</si>
  <si>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</si>
  <si>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</si>
  <si>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4"</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</si>
  <si>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</si>
  <si>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</si>
  <si>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</si>
  <si>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</si>
  <si>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</si>
  <si>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</si>
  <si>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</si>
  <si>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</si>
  <si>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</si>
  <si>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</si>
  <si>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</si>
  <si>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</si>
  <si>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</si>
  <si>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</si>
  <si>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</si>
  <si>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</si>
  <si>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</si>
  <si>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</si>
  <si>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</si>
  <si>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</si>
  <si>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</si>
  <si>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</si>
  <si>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</si>
  <si>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</si>
  <si>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</si>
  <si>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</si>
  <si>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</si>
  <si>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</si>
  <si>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</si>
  <si>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</si>
  <si>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</si>
  <si>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</si>
  <si>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</si>
  <si>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</si>
  <si>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</si>
  <si>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</si>
  <si>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</si>
  <si>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</si>
  <si>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</si>
  <si>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</si>
  <si>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</si>
  <si>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</si>
  <si>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</si>
  <si>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</si>
  <si>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</si>
  <si>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</si>
  <si>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</si>
  <si>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</si>
  <si>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</si>
  <si>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</si>
  <si>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</si>
  <si>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</si>
  <si>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</si>
  <si>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</si>
  <si>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</si>
  <si>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</si>
  <si>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</si>
  <si>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</si>
  <si>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</si>
  <si>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</si>
  <si>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</si>
  <si>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</si>
  <si>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</si>
  <si>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</si>
  <si>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</si>
  <si>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RIGIDO, CLASSE 2, ISOLACAO EM PVC, ANTI-CHAMA BWF-B, 1 CONDUTOR, 450/750 V, DIAMETRO 120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</si>
  <si>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</si>
  <si>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</si>
  <si>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</si>
  <si>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</si>
  <si>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</si>
  <si>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</si>
  <si>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</si>
  <si>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</si>
  <si>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</si>
  <si>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</si>
  <si>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</si>
  <si>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</si>
  <si>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</si>
  <si>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</si>
  <si>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</si>
  <si>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</si>
  <si>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</si>
  <si>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</si>
  <si>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</si>
  <si>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</si>
  <si>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</si>
  <si>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</si>
  <si>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</si>
  <si>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</si>
  <si>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</si>
  <si>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</si>
  <si>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</si>
  <si>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</si>
  <si>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</si>
  <si>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</si>
  <si>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</si>
  <si>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</si>
  <si>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</si>
  <si>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</si>
  <si>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</si>
  <si>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</si>
  <si>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</si>
  <si>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</si>
  <si>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</si>
  <si>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</si>
  <si>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</si>
  <si>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</si>
  <si>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</si>
  <si>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</si>
  <si>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</si>
  <si>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</si>
  <si>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</si>
  <si>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</si>
  <si>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</si>
  <si>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</si>
  <si>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</si>
  <si>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</si>
  <si>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</si>
  <si>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</si>
  <si>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</si>
  <si>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</si>
  <si>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</si>
  <si>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</si>
  <si>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</si>
  <si>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</si>
  <si>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5 X 5 CM EM PINUS, MISTA OU EQUIVALENTE DA REGIAO - BRUTA</t>
  </si>
  <si>
    <t>CAIBRO APARELHADO *6 X 8* CM, EM MACARANDUBA/MASSARANDUBA, ANGELIM OU EQUIVALENTE DA REGIAO</t>
  </si>
  <si>
    <t>CAIBRO APARELHADO *7,5 X 7,5* CM, EM MACARANDUBA/MASSARANDUBA, ANGELIM OU EQUIVALENTE DA REGIAO</t>
  </si>
  <si>
    <t>CAIBRO NAO APARELHADO *5 X 6* CM, EM MACARANDUBA/MASSARANDUBA, ANGELIM OU EQUIVALENTE DA REGIAO - BRUTA</t>
  </si>
  <si>
    <t>CAIBRO NAO APARELHADO *6 X 6* CM, EM MACARANDUBA/MASSARANDUBA, ANGELIM OU EQUIVALENTE DA REGIAO - BRUTA</t>
  </si>
  <si>
    <t>CAIBRO NAO APARELHADO, *6 X 8* CM, EM MACARANDUBA/MASSARANDUBA, ANGELIM OU EQUIVALENTE DA REGIAO - BRUTA</t>
  </si>
  <si>
    <t>CAIBRO ROLICO DE MADEIRA TRATADA, D = 4 A 7 CM, H = 3,00 M, EM EUCALIPTO OU EQUIVALENTE DA REGIAO</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</si>
  <si>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</si>
  <si>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</si>
  <si>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</si>
  <si>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</si>
  <si>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</si>
  <si>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</si>
  <si>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</si>
  <si>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</si>
  <si>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</si>
  <si>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</si>
  <si>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</si>
  <si>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</si>
  <si>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</si>
  <si>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</si>
  <si>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</si>
  <si>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</si>
  <si>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</si>
  <si>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</si>
  <si>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</si>
  <si>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</si>
  <si>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</si>
  <si>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</si>
  <si>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</si>
  <si>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</si>
  <si>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</si>
  <si>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</si>
  <si>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</si>
  <si>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</si>
  <si>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</si>
  <si>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</si>
  <si>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</si>
  <si>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</si>
  <si>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</si>
  <si>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PLASTICA PARA BACIA / VASO SANITARIO DE EMBUTIR, COM ESPELHO ACIONADOR EM PLASTICO, CAPACIDADE 6 A 10 LITROS, (COMPLETA - ACESSORIOS INCLUSOS)</t>
  </si>
  <si>
    <t>CAIXA DE DESCARGA PLASTICA PARA BACIA / VASO SANITARIO, EXTERNA, CAPACIDADE 9 LITROS, PUXADOR FIO DE NYLON, NAO INCLUSO CANO, BOLSA, ENGATE</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</si>
  <si>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</si>
  <si>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</si>
  <si>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</si>
  <si>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</si>
  <si>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</si>
  <si>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</si>
  <si>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 (INCLUIDA TAMPA SEM ESCOTILHA)</t>
  </si>
  <si>
    <t>CAIXA DE INSPECAO PARA ATERRAMENTO OU OUTRO USO, EM PVC, DN = 250 X 250 MM (INCLUIDA TAMPA EM FERRO FUNDIDO SEM ESCOTILHA)</t>
  </si>
  <si>
    <t>CAIXA DE INSPECAO PARA ATERRAMENTO OU OUTRO USO, EM PVC, DN = 300 X *300* MM (INCLUIDA TAMPA EM FERRO FUNDIDO SEM ESCOTILHA)</t>
  </si>
  <si>
    <t>CAIXA DE INSPECAO PARA ATERRAMENTO OU OUTRO USO, EM PVC, DN = 300 X 250 MM (INCLUIDA TAMPA EM FERRO FUNDIDO SEM ESCOTILHA)</t>
  </si>
  <si>
    <t>CAIXA DE INSPECAO PARA ATERRAMENTO OU OUTRO USO, EM PVC, DN = 300 X 600 MM (INCLUIDA TAMPA EM FERRO FUNDIDO SEM ESCOTILHA)</t>
  </si>
  <si>
    <t>CAIXA DE LUZ "3 X 3"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</si>
  <si>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</si>
  <si>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</si>
  <si>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</si>
  <si>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</si>
  <si>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</si>
  <si>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</si>
  <si>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</si>
  <si>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APARAFUSADA,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</si>
  <si>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</si>
  <si>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</si>
  <si>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</si>
  <si>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</si>
  <si>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</si>
  <si>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</si>
  <si>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</si>
  <si>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</si>
  <si>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</si>
  <si>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</si>
  <si>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</si>
  <si>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EM PVC, DE 4" X 2", PARA ELETRODUTO FLEXIVEL CORRUGADO</t>
  </si>
  <si>
    <t>CAIXA DE PASSAGEM, EM PVC, DE 4" X 4", PARA ELETRODUTO FLEXIVEL CORRUGADO</t>
  </si>
  <si>
    <t>CAIXA DE PASSAGEM/ LUZ / TELEFONIA, DE EMBUTIR, EM CHAPA DE ACO GALVANIZADO, DIMENSOES 120 X 120 X *12* CM (PADRAO CONCESSIONARIA LOCAL)</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</si>
  <si>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</si>
  <si>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</si>
  <si>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</si>
  <si>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</si>
  <si>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</si>
  <si>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</si>
  <si>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</si>
  <si>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</si>
  <si>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</si>
  <si>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</si>
  <si>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</si>
  <si>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</si>
  <si>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</si>
  <si>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</si>
  <si>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</si>
  <si>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</si>
  <si>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</si>
  <si>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</si>
  <si>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</si>
  <si>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</si>
  <si>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</si>
  <si>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</si>
  <si>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</si>
  <si>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</si>
  <si>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</si>
  <si>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</si>
  <si>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</si>
  <si>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</si>
  <si>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</si>
  <si>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CALCETEIRO / RASTELEIRO (HORISTA)</t>
  </si>
  <si>
    <t>CALCETEIRO / RASTELEIRO (MENSALISTA)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</si>
  <si>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</si>
  <si>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</si>
  <si>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</si>
  <si>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</si>
  <si>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</si>
  <si>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</si>
  <si>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</si>
  <si>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</si>
  <si>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</si>
  <si>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</si>
  <si>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</si>
  <si>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</si>
  <si>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</si>
  <si>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</si>
  <si>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</si>
  <si>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</si>
  <si>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</si>
  <si>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</si>
  <si>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</si>
  <si>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</si>
  <si>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</si>
  <si>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</si>
  <si>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</si>
  <si>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</si>
  <si>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</si>
  <si>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</si>
  <si>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</si>
  <si>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</si>
  <si>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</si>
  <si>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</si>
  <si>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</si>
  <si>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</si>
  <si>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</si>
  <si>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14 X 19 X 19 CM (CLASSE C - NBR 6136)</t>
  </si>
  <si>
    <t>CANALETA DE CONCRETO 19 X 19 X 19 CM (CLASSE C - NBR 6136)</t>
  </si>
  <si>
    <t>CANALETA DE CONCRETO 9 X 19 X 19 CM (CLASSE C - NBR 6136)</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</si>
  <si>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</si>
  <si>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</si>
  <si>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</si>
  <si>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</si>
  <si>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ESTRUTURAL CERAMICA DE 14 X 19 X 19 CM (L X A X C) E 6,0 MPA</t>
  </si>
  <si>
    <t>CANALETA ESTRUTURAL CERAMICA DE 14 X 19 X 29 CM (L X A X C) E 6,0 MPA</t>
  </si>
  <si>
    <t>CANALETA ESTRUTURAL CERAMICA DE 14 X 19 X 39 CM (L X A X C) E 6,0 MPA</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</si>
  <si>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</si>
  <si>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</si>
  <si>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</si>
  <si>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</si>
  <si>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ACO ABAS IGUAIS (QUALQUER BITOLA), ESPESSURA ENTRE 1/8" E 1/4"</t>
  </si>
  <si>
    <t>CANTONEIRA EM ALUMINIO, ABAS IGUAIS, LARGURA DE 25,40 MM (1"), ESPESSURA DE 3,17 MM (1/8") E PESO LINEAR DE APROXIMADAMENTE 0,408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</si>
  <si>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</si>
  <si>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</si>
  <si>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38,10 MM (1 1/2"), ESPESSURA DE 4,76 MM (3/16") E PESO LINEAR DE APROXIMADAMENTE 0,915 KG/M</t>
  </si>
  <si>
    <t>CANTONEIRA EM ALUMINIO, ABAS IGUAIS, LARGURA DE 50,80 MM (2"), ESPESSURA DE 3,17 MM (1/8") E PESO LINEAR DE APROXIMADAMENTE 0,842 KG/M</t>
  </si>
  <si>
    <t>CANTONEIRA EM ALUMINIO, ABAS IGUAIS, LARGURA DE 50,80 MM (2"), ESPESSURA DE 6,35 MM (1/4") E PESO LINEAR DE APROXIMADAMENTE 1,630 KG/M</t>
  </si>
  <si>
    <t>CAP OU TAMPAO DE FERRO GALVANIZADO, COM ROSCA BSP, DE 1 1/2"</t>
  </si>
  <si>
    <t>CAP OU TAMPAO DE FERRO GALVANIZADO, COM ROSCA BSP, DE 1 1/4"</t>
  </si>
  <si>
    <t>CAP OU TAMPAO DE FERRO GALVANIZADO, COM ROSCA BSP, DE 1"</t>
  </si>
  <si>
    <t>CAP OU TAMPAO DE FERRO GALVANIZADO, COM ROSCA BSP, DE 1/2"</t>
  </si>
  <si>
    <t>CAP OU TAMPAO DE FERRO GALVANIZADO, COM ROSCA BSP, DE 1/4"</t>
  </si>
  <si>
    <t>CAP OU TAMPAO DE FERRO GALVANIZADO, COM ROSCA BSP, DE 2 1/2"</t>
  </si>
  <si>
    <t>CAP OU TAMPAO DE FERRO GALVANIZADO, COM ROSCA BSP, DE 2"</t>
  </si>
  <si>
    <t>CAP OU TAMPAO DE FERRO GALVANIZADO, COM ROSCA BSP, DE 3"</t>
  </si>
  <si>
    <t>CAP OU TAMPAO DE FERRO GALVANIZADO, COM ROSCA BSP, DE 3/4"</t>
  </si>
  <si>
    <t>CAP OU TAMPAO DE FERRO GALVANIZADO, COM ROSCA BSP, DE 3/8"</t>
  </si>
  <si>
    <t>CAP OU TAMPAO DE FERRO GALVANIZADO, COM ROSCA BSP, DE 4"</t>
  </si>
  <si>
    <t>CAP PPR DN 20 MM, PARA AGUA QUENTE PREDIAL</t>
  </si>
  <si>
    <t>CAP PPR DN 25 MM, PARA AGUA QUENTE PREDIAL</t>
  </si>
  <si>
    <t>CAP PVC, ROSCAVEL, 1", PARA AGUA FRIA PREDIAL</t>
  </si>
  <si>
    <t>CAP PVC, ROSCAVEL, 1/2", PARA AGUA FRIA PREDIAL</t>
  </si>
  <si>
    <t>CAP PVC, ROSCAVEL, 3/4", PARA AGUA FRIA PREDIAL</t>
  </si>
  <si>
    <t>CAP PVC, SERIE R, DN 100 MM, PARA ESGOTO PREDIAL</t>
  </si>
  <si>
    <t>CAP PVC, SERIE R, DN 150 MM, PARA ESGOTO PREDIAL</t>
  </si>
  <si>
    <t>CAP PVC, SERIE R, DN 75 MM,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</si>
  <si>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</si>
  <si>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</si>
  <si>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</si>
  <si>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</si>
  <si>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</si>
  <si>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</si>
  <si>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</si>
  <si>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DN 100 MM, SERIE NORMAL, PARA ESGOTO PREDIAL</t>
  </si>
  <si>
    <t>CAP PVC, SOLDAVEL, DN 50 MM, SERIE NORMAL, PARA ESGOTO PREDIAL</t>
  </si>
  <si>
    <t>CAP PVC, SOLDAVEL, DN 75 MM, SERIE NORMAL, PARA ESGOTO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</si>
  <si>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</si>
  <si>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</si>
  <si>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</si>
  <si>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</si>
  <si>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</si>
  <si>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</si>
  <si>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</si>
  <si>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</si>
  <si>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</si>
  <si>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</si>
  <si>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</si>
  <si>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</si>
  <si>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</si>
  <si>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</si>
  <si>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 HIDRAULICA DE CUBA SIMPLES SEM MAQUINA DE LAVAR ROUPA, *355* X *670* MM (L X H) (COM FUROS E DEMAIS ENCAIXES)</t>
  </si>
  <si>
    <t>CARENAGEM /TAMPA, EM PLASTICO, COR BRANCA, UTILIZADO EM KIT CHASSI METALICO PARA INSTAL. HIDRAULICA DE TANQUE COM MAQUINA DE LAVAR ROUPA, *360* X *470* MM (L X H)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</si>
  <si>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</si>
  <si>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</si>
  <si>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</si>
  <si>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</si>
  <si>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</si>
  <si>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</si>
  <si>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</si>
  <si>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</si>
  <si>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</si>
  <si>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OU OFICIAL (MENSALISTA)</t>
  </si>
  <si>
    <t>CARPINTEIRO DE FORMAS PARA CONCRETO (HORISTA)</t>
  </si>
  <si>
    <t>CARRANCA PARA JANELA VENEZIANA DE ABRIR, EM LATAO CROMADO, SIMPLES, PARA APARAFUSAR NA PAREDE</t>
  </si>
  <si>
    <t>CARRINHO COM 2 PNEUS PARA TRANSPORTAR TUBO CONCRETO, ALTURA ATE 1,0 M E DIAMETRO ATE 1000MM, COM ESTRUTURA EM PERFIL OU TUBO METALICO</t>
  </si>
  <si>
    <t>CARRINHO DE MAO, EM ACO, COM CAPACIDADE DE *45 A 65* L / *100* KG,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</si>
  <si>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</si>
  <si>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</si>
  <si>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</si>
  <si>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</si>
  <si>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</si>
  <si>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</si>
  <si>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CAVALETE PARA TALHA COM ESTRUTURA EM TUBO METALICO ALTURA MINIMA 3,2 M EQUIPADO COM RODAS DE BORRACHA PARA MOVIMENTACAO DE TUBOS DE CONCRETO NA CENTRAL DE PREMOLDADOS COM CAPACIDADE DE CARGA DE 3 TONELADAS</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</si>
  <si>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</si>
  <si>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</si>
  <si>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</si>
  <si>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4X2, PESO BRUTO TOTAL COMBINADO 49000 KG, CAPACIDADE MAXIMA DE TRACAO *66000* KG, POTENCIA *360* CV (INCLUI CABINE E CHASSI, NAO INCLUI SEMIRREBOQUE)</t>
  </si>
  <si>
    <t>CAVALO MECANICO TRACAO 6X2, PESO BRUTO TOTAL COMBINADO 56000 KG, CAPACIDADE MAXIMA DE TRACAO *66000* KG, POTENCIA *360* CV (INCLUI CABINE E CHASSI, NAO INCLUI SEMIRREBOQUE)</t>
  </si>
  <si>
    <t>CAVOUQUEIRO OU OPERADOR DE PERFURATRIZ / ROMPEDOR (HORISTA)</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</si>
  <si>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</si>
  <si>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</si>
  <si>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</si>
  <si>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</si>
  <si>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</si>
  <si>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</si>
  <si>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</si>
  <si>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</si>
  <si>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</si>
  <si>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</si>
  <si>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</si>
  <si>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</si>
  <si>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</si>
  <si>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</si>
  <si>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</si>
  <si>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</si>
  <si>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3/16", E = 4,75 MM (38,00 KG/M2)</t>
  </si>
  <si>
    <t>CHAPA DE ACO GALVANIZADA BITOLA GSG 14, E = 1,95 MM (15,60 KG/M2)</t>
  </si>
  <si>
    <t>CHAPA DE ACO GALVANIZADA BITOLA GSG 16, E = 1,55 MM (12,40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</si>
  <si>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</si>
  <si>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</si>
  <si>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</si>
  <si>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</si>
  <si>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</si>
  <si>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</si>
  <si>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(25,40 MM) 199,18 KG/M2</t>
  </si>
  <si>
    <t>CHAPA DE ACO GROSSA, ASTM A36, E = 1/2" (12,70 MM) 99,59 KG/M2</t>
  </si>
  <si>
    <t>CHAPA DE ACO GROSSA, ASTM A36, E = 1/4" (6,35 MM) 49,79 KG/M2</t>
  </si>
  <si>
    <t>CHAPA DE ACO GROSSA, ASTM A36, E = 3/4" (19,05 MM) 149,39 KG/M2</t>
  </si>
  <si>
    <t>CHAPA DE ACO GROSSA, ASTM A36, E = 3/8" (9,53 MM) 74,69 KG/M2</t>
  </si>
  <si>
    <t>CHAPA DE ACO GROSSA, ASTM A36, E = 5/8" (15,88 MM) 124,49 KG/M2</t>
  </si>
  <si>
    <t>CHAPA DE ACO GROSSA, ASTM A36, E = 7/8" (22,23 MM) 174,28 KG/M2</t>
  </si>
  <si>
    <t>CHAPA DE ACO GROSSA, SAE 1020, BITOLA 1/4", E = 6,35 MM (49,85 KG/M2)</t>
  </si>
  <si>
    <t>CHAPA DE ACO XADREZ PARA PISOS, E = 1/4" (6,30 MM) 54,53 KG/M2</t>
  </si>
  <si>
    <t>CHAPA DE LAMINADO MELAMINICO, LISO BRILHANTE, DE 1,25 X 3,08 METROS, ESPESSURA = 0,8 MILIMETROS</t>
  </si>
  <si>
    <t>CHAPA DE LAMINADO MELAMINICO, LISO FOSCO, DE 1,25 X 3,08 METROS, ESPESSURA = 0,8 MILIMETROS</t>
  </si>
  <si>
    <t>CHAPA DE LAMINADO MELAMINICO, TEXTURIZADO, DE 1,25 X 3,08 METROS, ESPESSURA = 0,8 MILIMETROS</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</si>
  <si>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</si>
  <si>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</si>
  <si>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</si>
  <si>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</si>
  <si>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</si>
  <si>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</si>
  <si>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</si>
  <si>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</si>
  <si>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</si>
  <si>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</si>
  <si>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</si>
  <si>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</si>
  <si>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</si>
  <si>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</si>
  <si>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</si>
  <si>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</si>
  <si>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</si>
  <si>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</si>
  <si>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</si>
  <si>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</si>
  <si>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</si>
  <si>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</si>
  <si>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</si>
  <si>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</si>
  <si>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</si>
  <si>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</si>
  <si>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</si>
  <si>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</si>
  <si>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</si>
  <si>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</si>
  <si>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</si>
  <si>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20 MM</t>
  </si>
  <si>
    <t>CHAPA/PAINEL DE MADEIRA COMPENSADA RESINADA (MADEIRITE RESINADO ROSA) PARA FORMA DE CONCRETO, DE 2200 X 1100 MM, E = 6 MM</t>
  </si>
  <si>
    <t>CHAPA/PAINEL DE MADEIRA COMPENSADA RESINADA (MADEIRITE RESINADO ROSA) PARA FORMA DE CONCRETO, DE 2200 X 1100 MM, E = 8 A 12 MM</t>
  </si>
  <si>
    <t>CHAVE DUPLA PARA CONEXOES TIPO STORZ, ENGATE RAPIDO 1 1/2" X 2 1/2", EM LATAO, PARA INSTALACAO PREDIAL COMBATE A INCENDIO</t>
  </si>
  <si>
    <t>CHUMBADOR DE ACO GALVANIZADO, 1" X 600 MM, PARA POSTES DE ACO COM BASE, INCLUSO PORCA E ARRUELA</t>
  </si>
  <si>
    <t>CHUMBADOR DE ACO TIPO PARABOLT, * 5/8" X 200* MM, COM PORCA E ARRUELA</t>
  </si>
  <si>
    <t>CHUMBADOR DE ACO ZINCADO, DIAMETRO 1/2", COMPRIMENTO 75 MM</t>
  </si>
  <si>
    <t>CHUMBADOR DE ACO ZINCADO, DIAMETRO 1/4" COM PARAFUSO 1/4" X 40 MM</t>
  </si>
  <si>
    <t>CHUMBADOR DE ACO ZINCADO, DIAMETRO 5/8", COMPRIMENTO 6", COM PORCA</t>
  </si>
  <si>
    <t>CHUVEIRO COMUM EM PLASTICO BRANCO, COM CANO, 3 TEMPERATURAS, 5500 W (110/220 V)</t>
  </si>
  <si>
    <t>CHUVEIRO COMUM EM PLASTICO CROMADO, COM CANO, 4 TEMPERATURAS (110/220 V)</t>
  </si>
  <si>
    <t>CIMENTO BRANCO NAO ESTRUTURAL (CPB - NAO ESTRUTURAL)</t>
  </si>
  <si>
    <t>CIMENTO IMPERMEABILIZANTE DE PEGA ULTRARRAPIDA PARA TAMPONAMENTOS</t>
  </si>
  <si>
    <t>CIMENTO PORTLAND COMPOSTO CP II-32</t>
  </si>
  <si>
    <t>CIMENTO PORTLAND DE ALTO FORNO (AF) CP III-40</t>
  </si>
  <si>
    <t>CIMENTO PORTLAND ESTRUTURAL BRANCO CPB - 32 OU CPB - 40</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</si>
  <si>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</si>
  <si>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</si>
  <si>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</si>
  <si>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SUSPENSORIO, CINTURA E PERNAS</t>
  </si>
  <si>
    <t>COBRE ELETROLITICO EM BARRA OU CHAPA</t>
  </si>
  <si>
    <t>COLA A BASE DE RESINA SINTETICA PARA CHAPA DE LAMINADO MELAMINICO E OUTROS</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</si>
  <si>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</si>
  <si>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</si>
  <si>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</si>
  <si>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</si>
  <si>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</si>
  <si>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</si>
  <si>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</si>
  <si>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</si>
  <si>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</si>
  <si>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</si>
  <si>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</si>
  <si>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</si>
  <si>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COMPACTADOR DE SOLO A PERCUSSAO (SOQUETE), A GASOLINA 4 TEMPOS, PESO 55 A 65 KG, FORCA DE IMPACTO 1.000 A 1.500 KGF, FREQ. 600 A 700 GOLPES P/ MINUTO, VELOCIDADE TRABALHO DE 10 A 15 M/MIN, POT. DE 2,00 A 3,00 HP</t>
  </si>
  <si>
    <t>COMPACTADOR DE SOLO TIPO PLACA VIBRATORIA REVERSIVEL, A GASOLINA 4 TEMPOS, PESO 125 A 150 KG, FORCA CENTRIF. 2500 A 2800 KGF, LARG. TRABALHO 400 A 450 MM, FREQ. VIBRACAO 4300 A 4500 RPM, VELOC. TRABALHO 15 A 20 M/MIN, POT. 5,5 A 6,0 HP</t>
  </si>
  <si>
    <t>COMPACTADOR DE SOLO TIPO PLACA VIBRATORIA REVERSIVEL, A GASOLINA 4 TEMPOS, PESO 150 A 175 KG, FORCA CENTRIF. 2800 A 3100 KGF, LARG. TRABALHO DE 450 A 520 MM, FREQ. VIBRACAO 4000 A 4300 RPM, VELOC. TRABALHO DE 15 A 20 M/MIN, POT. DE 6,0 A 7,0 HP</t>
  </si>
  <si>
    <t>COMPACTADOR DE SOLO, TIPO PLACA VIBRATORIA NAO REVERSIVEL, A GASOLINA 4 TEMPOS, PESO 80 A 120 KG, FORCA CENTRIF. DE 1300 A 2000 KGF, LARG. TRABALHO DE 400 A 500 MM, FREQ. VIBRACAO DE 4800 A 6000 RPM, VELOCIDADE TRABALHO DE 20 A 30 M/MIN, POT. DE 5,0 A 6,0 HP</t>
  </si>
  <si>
    <t>COMPACTADOR DE SOLO, TIPO PLACA VIBRATORIA REVERSIVEL, A DIESEL, PESO 700 A 820 KG, FORCA CENTRIF. DE 6.200 A 10.000 KGF, LARG. TRABALHO DE 650 A 720 MM, FREQ. VIBRACAO DE 3.000 A 3.500 RPM, VELOCIDADE TRABALHO DE 25 A 30 M/MIN, POT. DE 13,0 A 15,0 HP</t>
  </si>
  <si>
    <t>COMPACTADOR DE SOLO, TIPO PLACA VIBRATORIA REVERSIVEL, A GASOLINA 4 TEMPOS, PESO 160 A 265 KG, FORCA CENTRIF. DE 2750 A 4000 KGF, LARG. TRABALHO DE 430 A 550 MM, FREQ. VIBRACAO DE 4000 A 5500 RPM, VELOCIDADE TRABALHO DE 20 A 25 M/MIN, POT. DE 7,5 A 9,0 HP</t>
  </si>
  <si>
    <t>COMPACTADOR DE SOLOS DE PERCURSAO (SOQUETE) COM MOTOR A GASOLINA 4 TEMPOS DE 4 HP (4 CV)</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</si>
  <si>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</si>
  <si>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</si>
  <si>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</si>
  <si>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</si>
  <si>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</si>
  <si>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</si>
  <si>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</si>
  <si>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</si>
  <si>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</si>
  <si>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</si>
  <si>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</si>
  <si>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</si>
  <si>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</si>
  <si>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</si>
  <si>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</si>
  <si>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REBOCAVEL, VAZAO 89 PCM, PRESSAO EFETIVA DE TRABALHO *102* PSI, MOTOR DIESEL, POTENCIA *20*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</si>
  <si>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</si>
  <si>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</si>
  <si>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</si>
  <si>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</si>
  <si>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CONCRETO AUTOADENSAVEL (CAA) CLASSE DE RESISTENCIA C25, ESPALHAMENTO SF2, COM BOMBEAMENTO (DISPONIBILIZACAO DE BOMBA), SEM O LANCAMENTO (NBR 15823)</t>
  </si>
  <si>
    <t>CONCRETO AUTOADENSAVEL (CAA) CLASSE DE RESISTENCIA C30, ESPALHAMENTO SF2, COM BOMBEAMENTO (DISPONIBILIZACAO DE BOMBA), SEM O LANCAMENTO (NBR 15823)</t>
  </si>
  <si>
    <t>CONCRETO BETUMINOSO USINADO A QUENTE (CBUQ) PARA PAVIMENTACAO ASFALTICA, PADRAO DNIT, FAIXA C, COM CAP 30/45 - AQUISICAO POSTO USINA</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</si>
  <si>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</si>
  <si>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</si>
  <si>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BRITA 0 E 1, SLUMP = 100 +/- 20 MM, COM BOMBEAMENTO (DISPONIBILIZACAO DE BOMBA), SEM O LANCAMENTO (NBR 8953)</t>
  </si>
  <si>
    <t>CONCRETO USINADO BOMBEAVEL, CLASSE DE RESISTENCIA C20, COM BRITA 0 E 1, SLUMP = 100 +/- 20 MM, EXCLUI SERVICO DE BOMBEAMENTO (NBR 8953)</t>
  </si>
  <si>
    <t>CONCRETO USINADO BOMBEAVEL, CLASSE DE RESISTENCIA C20, COM BRITA 0 E 1, SLUMP = 130 +/- 20 MM, EXCLUI SERVICO DE BOMBEAMENTO (NBR 8953)</t>
  </si>
  <si>
    <t>CONCRETO USINADO BOMBEAVEL, CLASSE DE RESISTENCIA C20, COM BRITA 0 E 1, SLUMP = 190 +/- 20 MM, COM BOMBEAMENTO (DISPONIBILIZACAO DE BOMBA), SEM O LANCAMENTO (NBR 8953)</t>
  </si>
  <si>
    <t>CONCRETO USINADO BOMBEAVEL, CLASSE DE RESISTENCIA C20, COM BRITA 0, SLUMP = 220 +/- 20 MM, COM BOMBEAMENTO (DISPONIBILIZACAO DE BOMBA), SEM O LANCAMENTO (NBR 8953)</t>
  </si>
  <si>
    <t>CONCRETO USINADO BOMBEAVEL, CLASSE DE RESISTENCIA C25, BRITA 0 E 1, SLUMP = 100 +/- 20 MM, COM BOMBEAMENTO (DISPONIBILIZACAO DE BOMBA), SEM O LANCAMENTO (NBR 8953)</t>
  </si>
  <si>
    <t>CONCRETO USINADO BOMBEAVEL, CLASSE DE RESISTENCIA C25, COM BRITA 0 E 1, SLUMP = 100 +/- 20 MM, EXCLUI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</si>
  <si>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</si>
  <si>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</si>
  <si>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BRITA 0 E 1, SLUMP = 100 +/- 20 MM, COM BOMBEAMENTO (DISPONIBILIZACAO DE BOMBA), SEM O LANCAMENTO (NBR 8953)</t>
  </si>
  <si>
    <t>CONCRETO USINADO BOMBEAVEL, CLASSE DE RESISTENCIA C30, COM BRITA 0 E 1, SLUMP = 100 +/- 20 MM, EXCLUI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</si>
  <si>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</si>
  <si>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</si>
  <si>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</si>
  <si>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BRITA 0 E 1, SLUMP = 100 +/- 20 MM, COM BOMBEAMENTO (DISPONIBILIZACAO DE BOMBA), SEM O LANCAMENTO (NBR 8953)</t>
  </si>
  <si>
    <t>CONCRETO USINADO BOMBEAVEL, CLASSE DE RESISTENCIA C35, COM BRITA 0 E 1, SLUMP = 100 +/- 20 MM, EXCLUI SERVICO DE BOMBEAMENTO (NBR 8953)</t>
  </si>
  <si>
    <t>CONCRETO USINADO BOMBEAVEL, CLASSE DE RESISTENCIA C40, BRITA 0 E 1, SLUMP = 100 +/- 20 MM, COM BOMBEAMENTO (DISPONIBILIZACAO DE BOMBA), SEM O LANCAMENTO (NBR 8953)</t>
  </si>
  <si>
    <t>CONCRETO USINADO BOMBEAVEL, CLASSE DE RESISTENCIA C40, COM BRITA 0 E 1, SLUMP = 100 +/- 20 MM, EXCLUI SERVICO DE BOMBEAMENTO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</si>
  <si>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</si>
  <si>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</si>
  <si>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</si>
  <si>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</si>
  <si>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</si>
  <si>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 COM TAMPA CEGA</t>
  </si>
  <si>
    <t>CONDULETE DE ALUMINIO TIPO B, PARA ELETRODUTO ROSCAVEL DE 1/2", COM TAMPA CEGA</t>
  </si>
  <si>
    <t>CONDULETE DE ALUMINIO TIPO B, PARA ELETRODUTO ROSCAVEL DE 3/4", COM TAMPA CEGA</t>
  </si>
  <si>
    <t>CONDULETE DE ALUMINIO TIPO C, PARA ELETRODUTO ROSCAVEL DE 1", COM TAMPA CEGA</t>
  </si>
  <si>
    <t>CONDULETE DE ALUMINIO TIPO C, PARA ELETRODUTO ROSCAVEL DE 1/2", COM TAMPA CEGA</t>
  </si>
  <si>
    <t>CONDULETE DE ALUMINIO TIPO C, PARA ELETRODUTO ROSCAVEL DE 3/4", COM TAMPA CEGA</t>
  </si>
  <si>
    <t>CONDULETE DE ALUMINIO TIPO C, PARA ELETRODUTO ROSCAVEL DE 4", COM TAMPA CEGA</t>
  </si>
  <si>
    <t>CONDULETE DE ALUMINIO TIPO E, PARA ELETRODUTO ROSCAVEL DE 1 1/2", COM TAMPA CEGA</t>
  </si>
  <si>
    <t>CONDULETE DE ALUMINIO TIPO E, PARA ELETRODUTO ROSCAVEL DE 1 1/4", COM TAMPA CEGA</t>
  </si>
  <si>
    <t>CONDULETE DE ALUMINIO TIPO E, PARA ELETRODUTO ROSCAVEL DE 1", COM TAMPA CEGA</t>
  </si>
  <si>
    <t>CONDULETE DE ALUMINIO TIPO E, PARA ELETRODUTO ROSCAVEL DE 1/2", COM TAMPA CEGA</t>
  </si>
  <si>
    <t>CONDULETE DE ALUMINIO TIPO E, PARA ELETRODUTO ROSCAVEL DE 2", COM TAMPA CEGA</t>
  </si>
  <si>
    <t>CONDULETE DE ALUMINIO TIPO E, PARA ELETRODUTO ROSCAVEL DE 3", COM TAMPA CEGA</t>
  </si>
  <si>
    <t>CONDULETE DE ALUMINIO TIPO E, PARA ELETRODUTO ROSCAVEL DE 3/4",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</si>
  <si>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</si>
  <si>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</si>
  <si>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</si>
  <si>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 COM TAMPA CEGA</t>
  </si>
  <si>
    <t>CONDULETE DE ALUMINIO TIPO LR, PARA ELETRODUTO ROSCAVEL DE 1/2", COM TAMPA CEGA</t>
  </si>
  <si>
    <t>CONDULETE DE ALUMINIO TIPO LR, PARA ELETRODUTO ROSCAVEL DE 2", COM TAMPA CEGA</t>
  </si>
  <si>
    <t>CONDULETE DE ALUMINIO TIPO LR, PARA ELETRODUTO ROSCAVEL DE 3", COM TAMPA CEGA</t>
  </si>
  <si>
    <t>CONDULETE DE ALUMINIO TIPO LR, PARA ELETRODUTO ROSCAVEL DE 3/4",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</si>
  <si>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</si>
  <si>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</si>
  <si>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</si>
  <si>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 COM TAMPA CEGA</t>
  </si>
  <si>
    <t>CONDULETE DE ALUMINIO TIPO T, PARA ELETRODUTO ROSCAVEL DE 1/2", COM TAMPA CEGA</t>
  </si>
  <si>
    <t>CONDULETE DE ALUMINIO TIPO T, PARA ELETRODUTO ROSCAVEL DE 2", COM TAMPA CEGA</t>
  </si>
  <si>
    <t>CONDULETE DE ALUMINIO TIPO T, PARA ELETRODUTO ROSCAVEL DE 3", COM TAMPA CEGA</t>
  </si>
  <si>
    <t>CONDULETE DE ALUMINIO TIPO T, PARA ELETRODUTO ROSCAVEL DE 3/4",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</si>
  <si>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</si>
  <si>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</si>
  <si>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</si>
  <si>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</si>
  <si>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 COM TAMPA CEGA</t>
  </si>
  <si>
    <t>CONDULETE DE ALUMINIO TIPO X, PARA ELETRODUTO ROSCAVEL DE 1/2", COM TAMPA CEGA</t>
  </si>
  <si>
    <t>CONDULETE DE ALUMINIO TIPO X, PARA ELETRODUTO ROSCAVEL DE 2", COM TAMPA CEGA</t>
  </si>
  <si>
    <t>CONDULETE DE ALUMINIO TIPO X, PARA ELETRODUTO ROSCAVEL DE 3", COM TAMPA CEGA</t>
  </si>
  <si>
    <t>CONDULETE DE ALUMINIO TIPO X, PARA ELETRODUTO ROSCAVEL DE 3/4", COM TAMPA CEGA</t>
  </si>
  <si>
    <t>CONDULETE DE ALUMINIO TIPO X, PARA ELETRODUTO ROSCAVEL DE 4", COM TAMPA CEGA</t>
  </si>
  <si>
    <t>CONDULETE EM PVC, TIPO "B", SEM TAMPA, DE 1"</t>
  </si>
  <si>
    <t>CONDULETE EM PVC, TIPO "B", SEM TAMPA, DE 1/2" OU 3/4"</t>
  </si>
  <si>
    <t>CONDULETE EM PVC, TIPO "C", SEM TAMPA, DE 1"</t>
  </si>
  <si>
    <t>CONDULETE EM PVC, TIPO "C", SEM TAMPA, DE 1/2"</t>
  </si>
  <si>
    <t>CONDULETE EM PVC, TIPO "C", SEM TAMPA, DE 3/4"</t>
  </si>
  <si>
    <t>CONDULETE EM PVC, TIPO "E", SEM TAMPA, DE 1"</t>
  </si>
  <si>
    <t>CONDULETE EM PVC, TIPO "E", SEM TAMPA, DE 1/2"</t>
  </si>
  <si>
    <t>CONDULETE EM PVC, TIPO "E", SEM TAMPA, DE 3/4"</t>
  </si>
  <si>
    <t>CONDULETE EM PVC, TIPO "LB", SEM TAMPA, DE 1"</t>
  </si>
  <si>
    <t>CONDULETE EM PVC, TIPO "LB", SEM TAMPA, DE 1/2" OU 3/4"</t>
  </si>
  <si>
    <t>CONDULETE EM PVC, TIPO "LL", SEM TAMPA, DE 1"</t>
  </si>
  <si>
    <t>CONDULETE EM PVC, TIPO "LL", SEM TAMPA, DE 1/2" OU 3/4"</t>
  </si>
  <si>
    <t>CONDULETE EM PVC, TIPO "LR", SEM TAMPA, DE 1"</t>
  </si>
  <si>
    <t>CONDULETE EM PVC, TIPO "LR", SEM TAMPA, DE 1/2"</t>
  </si>
  <si>
    <t>CONDULETE EM PVC, TIPO "LR", SEM TAMPA, DE 3/4"</t>
  </si>
  <si>
    <t>CONDULETE EM PVC, TIPO "T", SEM TAMPA, DE 1"</t>
  </si>
  <si>
    <t>CONDULETE EM PVC, TIPO "T", SEM TAMPA, DE 3/4"</t>
  </si>
  <si>
    <t>CONDULETE EM PVC, TIPO "TB", SEM TAMPA, DE 1"</t>
  </si>
  <si>
    <t>CONDULETE EM PVC, TIPO "TB", SEM TAMPA, DE 1/2" OU 3/4"</t>
  </si>
  <si>
    <t>CONDULETE EM PVC, TIPO "X", SEM TAMPA, DE 1"</t>
  </si>
  <si>
    <t>CONDULETE EM PVC, TIPO "X", SEM TAMPA, DE 1/2"</t>
  </si>
  <si>
    <t>CONDULETE EM PVC, TIPO "X", SEM TAMPA, DE 3/4"</t>
  </si>
  <si>
    <t>CONDUTOR PLUVIAL, PVC, CIRCULAR, DIAMETRO ENTRE 80 E 100 MM, PARA DRENAGEM PLUVIAL PREDIAL</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</si>
  <si>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</si>
  <si>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</si>
  <si>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</si>
  <si>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</si>
  <si>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</si>
  <si>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</si>
  <si>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</si>
  <si>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</si>
  <si>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SEM ANEL DE SOLDA, BOLSA X ROSCA F, 15 MM X 1/2"</t>
  </si>
  <si>
    <t>CONECTOR BRONZE/LATAO SEM ANEL DE SOLDA, BOLSA X ROSCA F, 22 MM X 1/2"</t>
  </si>
  <si>
    <t>CONECTOR BRONZE/LATAO SEM ANEL DE SOLDA, BOLSA X ROSCA F, 22 MM X 3/4"</t>
  </si>
  <si>
    <t>CONECTOR BRONZE/LATAO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</si>
  <si>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</si>
  <si>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</si>
  <si>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 PARA ADAPTAR ENTRADA DE ELETRODUTO METALICO FLEXIVEL EM QUADROS</t>
  </si>
  <si>
    <t>CONECTOR CURVO 90 GRAUS DE ALUMINIO, BITOLA 1/2",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</si>
  <si>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</si>
  <si>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</si>
  <si>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 PARA ADAPTAR ENTRADA DE ELETRODUTO METALICO FLEXIVEL EM QUADROS</t>
  </si>
  <si>
    <t>CONECTOR CURVO 90 GRAUS DE ALUMINIO, BITOLA 3/4",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</si>
  <si>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</si>
  <si>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</si>
  <si>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</si>
  <si>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 PARA CABOS DE DIAMETRO DE 22,5 A 25 MM</t>
  </si>
  <si>
    <t>CONECTOR DE ALUMINIO TIPO PRENSA CABO, BITOLA 1/2", PARA CABOS DE DIAMETRO DE 12,5 A 15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</si>
  <si>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</si>
  <si>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</si>
  <si>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</si>
  <si>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</si>
  <si>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</si>
  <si>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</si>
  <si>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</si>
  <si>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</si>
  <si>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</si>
  <si>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</si>
  <si>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</si>
  <si>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</si>
  <si>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</si>
  <si>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</si>
  <si>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</si>
  <si>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</si>
  <si>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</si>
  <si>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</si>
  <si>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</si>
  <si>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</si>
  <si>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 PARA ADAPTAR ENTRADA DE ELETRODUTO METALICO FLEXIVEL EM QUADROS</t>
  </si>
  <si>
    <t>CONECTOR RETO DE ALUMINIO PARA ELETRODUTO DE 1/2",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</si>
  <si>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</si>
  <si>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</si>
  <si>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 PARA ADAPTAR ENTRADA DE ELETRODUTO METALICO FLEXIVEL EM QUADROS</t>
  </si>
  <si>
    <t>CONECTOR RETO DE ALUMINIO PARA ELETRODUTO DE 3/4", PARA ADAPTAR ENTRADA DE ELETRODUTO METALICO FLEXIVEL EM QUADROS</t>
  </si>
  <si>
    <t>CONECTOR RETO DE ALUMINIO PARA ELETRODUTO DE 4", PARA ADAPTAR ENTRADA DE ELETRODUTO METALICO FLEXIVEL EM QUADROS</t>
  </si>
  <si>
    <t>CONECTOR, CPVC, SOLDAVEL, 114 MM X 4",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</si>
  <si>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</si>
  <si>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</si>
  <si>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</si>
  <si>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</si>
  <si>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</si>
  <si>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</si>
  <si>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 PARA AGUA QUENTE</t>
  </si>
  <si>
    <t>CONECTOR, CPVC, SOLDAVEL, 73 MM X 2 1/2", PARA AGUA QUENTE</t>
  </si>
  <si>
    <t>CONECTOR, CPVC, SOLDAVEL, 89 MM X 3", PARA AGUA QUENTE</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</si>
  <si>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</si>
  <si>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</si>
  <si>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</si>
  <si>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</si>
  <si>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</si>
  <si>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</si>
  <si>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</si>
  <si>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</si>
  <si>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</si>
  <si>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</si>
  <si>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</si>
  <si>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CONJ. DE FERRAGENS PARA PORTA DE VIDRO TEMPERADO, EM ZAMAC CROMADO, CONTEMPLANDO DOBRADICA INF., DOBRADICA SUP., PIVO PARA DOBRADICA INF., PIVO PARA DOBRADICA SUP., FECHADURA CENTRAL EM ZAMC. CROMADO, CONTRA FECHADURA DE PRESSAO</t>
  </si>
  <si>
    <t>CONJUNTO ARRUELAS DE VEDACAO 5/16" PARA TELHA FIBROCIMENTO (UMA ARRUELA METALICA E UMA ARRUELA PVC - CONICAS)</t>
  </si>
  <si>
    <t>CONJUNTO DE FERRAGENS PIVO, PARA PORTA PIVOTANTE DE ATE 100 KG, REGULAVEL COM ESFERA, CROMADO - SUPERIOR E INFERIOR - COMPLETO</t>
  </si>
  <si>
    <t>CONJUNTO DE LIGACAO AJUSTAVEL, PARA VASO / BACIA SANITARIA, EM PLASTICO BRANCO, COM TUBO, CANOPLA E ESPUDE</t>
  </si>
  <si>
    <t>CONJUNTO DE LIGACAO PARA VASO / BACIA SANITARIA, EM PLASTICO BRANCO, COM TUBO, CANOPLA E ANEL DE EXPANSAO (TUBO 1.1/2"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</si>
  <si>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</si>
  <si>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</si>
  <si>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</si>
  <si>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</si>
  <si>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</si>
  <si>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</si>
  <si>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</si>
  <si>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</si>
  <si>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</si>
  <si>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</si>
  <si>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</si>
  <si>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</si>
  <si>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</si>
  <si>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</si>
  <si>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</si>
  <si>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</si>
  <si>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</si>
  <si>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</si>
  <si>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</si>
  <si>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</si>
  <si>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</si>
  <si>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</si>
  <si>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</si>
  <si>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</si>
  <si>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</si>
  <si>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CORDA DE POLIAMIDA 12 MM TIPO BOMBEIRO, PARA TRABALHO EM ALTURA</t>
  </si>
  <si>
    <t>100M</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</si>
  <si>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</si>
  <si>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</si>
  <si>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</si>
  <si>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</si>
  <si>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</si>
  <si>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</si>
  <si>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</si>
  <si>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</si>
  <si>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COROA PARA PERFURATRIZ T38, D = 2 1/2", 6 X 4 BOTOES BALISTICOS, FACE PLANA</t>
  </si>
  <si>
    <t>CORRENTE DE ELO CURTO COMUM, SOLDADA, GALVANIZADA, ESPESSURA DO ELO = 1/2" (12,5 MM)</t>
  </si>
  <si>
    <t>CORTADEIRA DE PISO DE CONCRETO E ASFALTO, PARA DISCO PADRAO DE DIAMETRO 350 MM (14") OU 450 MM (18"), MOTOR A GASOLINA, POTENCIA 13 HP, SEM DISCO</t>
  </si>
  <si>
    <t>CORTADEIRA HIDRAULICA DE VERGALHAO, PARA ACO DE DIAMETRO ATE 50 MM, MOTOR ELETRICO TRIFASICO, POTENCIA DE 5,5 HP A 7,5 HP</t>
  </si>
  <si>
    <t>COTOVELO 45 GRAUS DE FERRO GALVANIZADO, COM ROSCA BSP, DE 1 1/2"</t>
  </si>
  <si>
    <t>COTOVELO 45 GRAUS DE FERRO GALVANIZADO, COM ROSCA BSP, DE 1 1/4"</t>
  </si>
  <si>
    <t>COTOVELO 45 GRAUS DE FERRO GALVANIZADO, COM ROSCA BSP, DE 1"</t>
  </si>
  <si>
    <t>COTOVELO 45 GRAUS DE FERRO GALVANIZADO, COM ROSCA BSP, DE 1/2"</t>
  </si>
  <si>
    <t>COTOVELO 45 GRAUS DE FERRO GALVANIZADO, COM ROSCA BSP, DE 2 1/2"</t>
  </si>
  <si>
    <t>COTOVELO 45 GRAUS DE FERRO GALVANIZADO, COM ROSCA BSP, DE 2"</t>
  </si>
  <si>
    <t>COTOVELO 45 GRAUS DE FERRO GALVANIZADO, COM ROSCA BSP, DE 3"</t>
  </si>
  <si>
    <t>COTOVELO 45 GRAUS DE FERRO GALVANIZADO, COM ROSCA BSP, DE 3/4"</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</si>
  <si>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</si>
  <si>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</si>
  <si>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</si>
  <si>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</si>
  <si>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</si>
  <si>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</si>
  <si>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</si>
  <si>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</si>
  <si>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t>
  </si>
  <si>
    <t>COTOVELO 90 GRAUS DE FERRO GALVANIZADO, COM ROSCA BSP MACHO/FEMEA, DE 1/2"</t>
  </si>
  <si>
    <t>COTOVELO 90 GRAUS DE FERRO GALVANIZADO, COM ROSCA BSP MACHO/FEMEA, DE 2 1/2"</t>
  </si>
  <si>
    <t>COTOVELO 90 GRAUS DE FERRO GALVANIZADO, COM ROSCA BSP MACHO/FEMEA, DE 2"</t>
  </si>
  <si>
    <t>COTOVELO 90 GRAUS DE FERRO GALVANIZADO, COM ROSCA BSP MACHO/FEMEA, DE 3"</t>
  </si>
  <si>
    <t>COTOVELO 90 GRAUS DE FERRO GALVANIZADO, COM ROSCA BSP MACHO/FEMEA, DE 3/4"</t>
  </si>
  <si>
    <t>COTOVELO 90 GRAUS DE FERRO GALVANIZADO, COM ROSCA BSP, DE 1 1/2"</t>
  </si>
  <si>
    <t>COTOVELO 90 GRAUS DE FERRO GALVANIZADO, COM ROSCA BSP, DE 1 1/4"</t>
  </si>
  <si>
    <t>COTOVELO 90 GRAUS DE FERRO GALVANIZADO, COM ROSCA BSP, DE 1"</t>
  </si>
  <si>
    <t>COTOVELO 90 GRAUS DE FERRO GALVANIZADO, COM ROSCA BSP, DE 1/2"</t>
  </si>
  <si>
    <t>COTOVELO 90 GRAUS DE FERRO GALVANIZADO, COM ROSCA BSP, DE 2 1/2"</t>
  </si>
  <si>
    <t>COTOVELO 90 GRAUS DE FERRO GALVANIZADO, COM ROSCA BSP, DE 2"</t>
  </si>
  <si>
    <t>COTOVELO 90 GRAUS DE FERRO GALVANIZADO, COM ROSCA BSP, DE 3"</t>
  </si>
  <si>
    <t>COTOVELO 90 GRAUS DE FERRO GALVANIZADO, COM ROSCA BSP, DE 3/4"</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</si>
  <si>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</si>
  <si>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</si>
  <si>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</si>
  <si>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</si>
  <si>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</si>
  <si>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</si>
  <si>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</si>
  <si>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</si>
  <si>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 BRONZE/LATAO SEM ANEL DE SOLDA, BOLSA X ROSCA F, 15MM X 1/2"</t>
  </si>
  <si>
    <t>COTOVELO BRONZE/LATAO SEM ANEL DE SOLDA, BOLSA X ROSCA F, 22MM X 1/2"</t>
  </si>
  <si>
    <t>COTOVELO BRONZE/LATAO SEM ANEL DE SOLDA, BOLSA X ROSCA F, 22MM X 3/4"</t>
  </si>
  <si>
    <t>COTOVELO DE COBRE 90 GRAUS SEM ANEL DE SOLDA, BOLSA X BOLSA, 104 MM</t>
  </si>
  <si>
    <t>COTOVELO DE COBRE 90 GRAUS SEM ANEL DE SOLDA, BOLSA X BOLSA, 15 MM</t>
  </si>
  <si>
    <t>COTOVELO DE COBRE 90 GRAUS SEM ANEL DE SOLDA, BOLSA X BOLSA, 22 MM</t>
  </si>
  <si>
    <t>COTOVELO DE COBRE 90 GRAUS SEM ANEL DE SOLDA, BOLSA X BOLSA, 28 MM</t>
  </si>
  <si>
    <t>COTOVELO DE COBRE 90 GRAUS SEM ANEL DE SOLDA, BOLSA X BOLSA, 35 MM</t>
  </si>
  <si>
    <t>COTOVELO DE COBRE 90 GRAUS SEM ANEL DE SOLDA, BOLSA X BOLSA, 42 MM</t>
  </si>
  <si>
    <t>COTOVELO DE COBRE 90 GRAUS SEM ANEL DE SOLDA, BOLSA X BOLSA, 54 MM</t>
  </si>
  <si>
    <t>COTOVELO DE COBRE 90 GRAUS SEM ANEL DE SOLDA, BOLSA X BOLSA, 66 MM</t>
  </si>
  <si>
    <t>COTOVELO DE COBRE 90 GRAUS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</si>
  <si>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</si>
  <si>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</si>
  <si>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</si>
  <si>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</si>
  <si>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</si>
  <si>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</si>
  <si>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</si>
  <si>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</si>
  <si>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COTOVELO/JOELHO 90 GRAUS, EM POLIPROPILENO, PN 16, PARA TUBOS PEAD, 20 X 20 MM - LIGACAO PREDIAL DE AGUA</t>
  </si>
  <si>
    <t>COTOVELO/JOELHO 90 GRAUS, EM POLIPROPILENO, PN 16, PARA TUBOS PEAD, 32 X 32 MM - LIGACAO PREDIAL DE AGUA</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</si>
  <si>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</si>
  <si>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</si>
  <si>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</si>
  <si>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</si>
  <si>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</si>
  <si>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CONCRETO LEVE, COMP. 2000 MM SECAO, 90 X 90 MM</t>
  </si>
  <si>
    <t>CRUZETA DE FERRO GALVANIZADO, COM ROSCA BSP, DE 1 1/2"</t>
  </si>
  <si>
    <t>CRUZETA DE FERRO GALVANIZADO, COM ROSCA BSP, DE 1 1/4"</t>
  </si>
  <si>
    <t>CRUZETA DE FERRO GALVANIZADO, COM ROSCA BSP, DE 1"</t>
  </si>
  <si>
    <t>CRUZETA DE FERRO GALVANIZADO, COM ROSCA BSP, DE 1/2"</t>
  </si>
  <si>
    <t>CRUZETA DE FERRO GALVANIZADO, COM ROSCA BSP, DE 2 1/2"</t>
  </si>
  <si>
    <t>CRUZETA DE FERRO GALVANIZADO, COM ROSCA BSP, DE 2"</t>
  </si>
  <si>
    <t>CRUZETA DE FERRO GALVANIZADO, COM ROSCA BSP, DE 3"</t>
  </si>
  <si>
    <t>CRUZETA DE FERRO GALVANIZADO, COM ROSCA BSP, DE 3/4"</t>
  </si>
  <si>
    <t>CRUZETA DE MADEIRA TRATADA, *90 X 115 X 2400* MM, EM EUCALIPTO OU EQUIVALENTE DA REGIAO</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</si>
  <si>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</si>
  <si>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</si>
  <si>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</si>
  <si>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</si>
  <si>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</si>
  <si>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</si>
  <si>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</si>
  <si>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135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</si>
  <si>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</si>
  <si>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</si>
  <si>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</si>
  <si>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</si>
  <si>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</si>
  <si>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50 MM (2")</t>
  </si>
  <si>
    <t>CURVA 135 GRAUS PARA ELETRODUTO, EM ACO GALVANIZADO ELETROLITICO, COM ROSCA, DIAMETRO DE 65 MM (2 1/2")</t>
  </si>
  <si>
    <t>CURVA 135 GRAUS PARA ELETRODUTO, EM ACO GALVANIZADO ELETROLITICO, COM ROSCA, DIAMETRO DE 80 MM (3")</t>
  </si>
  <si>
    <t>CURVA 135 GRAUS, DE PVC RIGIDO ROSCAVEL, DE 1", PARA ELETRODUTO</t>
  </si>
  <si>
    <t>CURVA 135 GRAUS, DE PVC RIGIDO ROSCAVEL, DE 3/4", PARA ELETRODUTO</t>
  </si>
  <si>
    <t>CURVA 180 GRAUS, DE PVC RIGIDO ROSCAVEL, DE 1 1/2", PARA ELETRODUTO</t>
  </si>
  <si>
    <t>CURVA 180 GRAUS, DE PVC RIGIDO ROSCAVEL, DE 1 1/4", PARA ELETRODUTO</t>
  </si>
  <si>
    <t>CURVA 180 GRAUS, DE PVC RIGIDO ROSCAVEL, DE 1", PARA ELETRODUTO</t>
  </si>
  <si>
    <t>CURVA 180 GRAUS, DE PVC RIGIDO ROSCAVEL, DE 1/2", PARA ELETRODUTO</t>
  </si>
  <si>
    <t>CURVA 180 GRAUS, DE PVC RIGIDO ROSCAVEL, DE 2", PARA ELETRODUTO</t>
  </si>
  <si>
    <t>CURVA 180 GRAUS, DE PVC RIGIDO ROSCAVEL, DE 3/4", PARA ELETRODUTO</t>
  </si>
  <si>
    <t>CURVA 45 GRAUS DE COBRE SEM ANEL DE SOLDA, BOLSA X BOLSA, 15 MM</t>
  </si>
  <si>
    <t>CURVA 45 GRAUS DE COBRE SEM ANEL DE SOLDA, BOLSA X BOLSA, 22 MM</t>
  </si>
  <si>
    <t>CURVA 45 GRAUS DE COBRE SEM ANEL DE SOLDA, BOLSA X BOLSA, 28 MM</t>
  </si>
  <si>
    <t>CURVA 45 GRAUS DE COBRE SEM ANEL DE SOLDA, BOLSA X BOLSA, 35 MM</t>
  </si>
  <si>
    <t>CURVA 45 GRAUS DE COBRE SEM ANEL DE SOLDA, BOLSA X BOLSA, 42 MM</t>
  </si>
  <si>
    <t>CURVA 45 GRAUS DE COBRE SEM ANEL DE SOLDA, BOLSA X BOLSA, 54 MM</t>
  </si>
  <si>
    <t>CURVA 45 GRAUS DE COBRE SEM ANEL DE SOLDA, BOLSA X BOLSA, 66 MM</t>
  </si>
  <si>
    <t>CURVA 45 GRAUS DE FERRO GALVANIZADO, COM ROSCA BSP FEMEA, DE 1 1/2"</t>
  </si>
  <si>
    <t>CURVA 45 GRAUS DE FERRO GALVANIZADO, COM ROSCA BSP FEMEA, DE 1 1/4"</t>
  </si>
  <si>
    <t>CURVA 45 GRAUS DE FERRO GALVANIZADO, COM ROSCA BSP FEMEA, DE 1"</t>
  </si>
  <si>
    <t>CURVA 45 GRAUS DE FERRO GALVANIZADO, COM ROSCA BSP FEMEA, DE 1/2"</t>
  </si>
  <si>
    <t>CURVA 45 GRAUS DE FERRO GALVANIZADO, COM ROSCA BSP FEMEA, DE 2 1/2"</t>
  </si>
  <si>
    <t>CURVA 45 GRAUS DE FERRO GALVANIZADO, COM ROSCA BSP FEMEA, DE 2"</t>
  </si>
  <si>
    <t>CURVA 45 GRAUS DE FERRO GALVANIZADO, COM ROSCA BSP FEMEA, DE 3"</t>
  </si>
  <si>
    <t>CURVA 45 GRAUS DE FERRO GALVANIZADO, COM ROSCA BSP FEMEA, DE 3/4"</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</si>
  <si>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</si>
  <si>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</si>
  <si>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</si>
  <si>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t>
  </si>
  <si>
    <t>CURVA 45 GRAUS DE FERRO GALVANIZADO, COM ROSCA BSP MACHO/FEMEA, DE 1/2"</t>
  </si>
  <si>
    <t>CURVA 45 GRAUS DE FERRO GALVANIZADO, COM ROSCA BSP MACHO/FEMEA, DE 2 1/2"</t>
  </si>
  <si>
    <t>CURVA 45 GRAUS DE FERRO GALVANIZADO, COM ROSCA BSP MACHO/FEMEA, DE 2"</t>
  </si>
  <si>
    <t>CURVA 45 GRAUS DE FERRO GALVANIZADO, COM ROSCA BSP MACHO/FEMEA, DE 3"</t>
  </si>
  <si>
    <t>CURVA 45 GRAUS DE FERRO GALVANIZADO, COM ROSCA BSP MACHO/FEMEA, DE 3/4"</t>
  </si>
  <si>
    <t>CURVA 45 GRAUS EM ACO CARBONO, SOLDAVEL, PRESSAO 3.000 LBS, DN 1 1/2"</t>
  </si>
  <si>
    <t>CURVA 45 GRAUS EM ACO CARBONO, SOLDAVEL, PRESSAO 3.000 LBS, DN 1 1/4"</t>
  </si>
  <si>
    <t>CURVA 45 GRAUS EM ACO CARBONO, SOLDAVEL, PRESSAO 3.000 LBS, DN 1"</t>
  </si>
  <si>
    <t>CURVA 45 GRAUS EM ACO CARBONO, SOLDAVEL, PRESSAO 3.000 LBS, DN 1/2"</t>
  </si>
  <si>
    <t>CURVA 45 GRAUS EM ACO CARBONO, SOLDAVEL, PRESSAO 3.000 LBS, DN 2 1/2"</t>
  </si>
  <si>
    <t>CURVA 45 GRAUS EM ACO CARBONO, SOLDAVEL, PRESSAO 3.000 LBS, DN 2"</t>
  </si>
  <si>
    <t>CURVA 45 GRAUS EM ACO CARBONO, SOLDAVEL, PRESSAO 3.000 LBS, DN 3"</t>
  </si>
  <si>
    <t>CURVA 45 GRAUS EM ACO CARBONO, SOLDAVEL, PRESSAO 3.000 LBS, DN 3/4"</t>
  </si>
  <si>
    <t>CURVA 45 GRAUS PARA ELETRODUTO, EM ACO GALVANIZADO ELETROLITICO, COM ROSCA, DIAMETRO DE 20 MM (3/4"), ESPESSURA DE 1,50 MM</t>
  </si>
  <si>
    <t>CURVA 45 GRAUS PARA ELETRODUTO, EM ACO GALVANIZADO ELETROLITICO, COM ROSCA, DIAMETRO DE 25 MM (1"), ESPESSURA DE 1,50 MM</t>
  </si>
  <si>
    <t>CURVA 45 GRAUS PARA ELETRODUTO, EM ACO GALVANIZADO ELETROLITICO, COM ROSCA, DIAMETRO DE 40 MM (1 1/2"), ESPESSURA DE 1,50 MM</t>
  </si>
  <si>
    <t>CURVA 45 GRAUS RANHURADA EM FERRO FUNDIDO, DN 50 MM (2")</t>
  </si>
  <si>
    <t>CURVA 45 GRAUS RANHURADA EM FERRO FUNDIDO, DN 65 MM (2 1/2")</t>
  </si>
  <si>
    <t>CURVA 45 GRAUS RANHURADA EM FERRO FUNDIDO, DN 80 MM (3")</t>
  </si>
  <si>
    <t>CURVA 90 GRAUS DE BARRA CHATA EM ALUMINIO 3/4" X 1/4" X 300 MM</t>
  </si>
  <si>
    <t>CURVA 90 GRAUS DE FERRO GALVANIZADO, COM ROSCA BSP FEMEA, DE 1 1/2"</t>
  </si>
  <si>
    <t>CURVA 90 GRAUS DE FERRO GALVANIZADO, COM ROSCA BSP FEMEA, DE 1 1/4"</t>
  </si>
  <si>
    <t>CURVA 90 GRAUS DE FERRO GALVANIZADO, COM ROSCA BSP FEMEA, DE 1"</t>
  </si>
  <si>
    <t>CURVA 90 GRAUS DE FERRO GALVANIZADO, COM ROSCA BSP FEMEA, DE 1/2"</t>
  </si>
  <si>
    <t>CURVA 90 GRAUS DE FERRO GALVANIZADO, COM ROSCA BSP FEMEA, DE 2 1/2"</t>
  </si>
  <si>
    <t>CURVA 90 GRAUS DE FERRO GALVANIZADO, COM ROSCA BSP FEMEA, DE 2"</t>
  </si>
  <si>
    <t>CURVA 90 GRAUS DE FERRO GALVANIZADO, COM ROSCA BSP FEMEA, DE 3"</t>
  </si>
  <si>
    <t>CURVA 90 GRAUS DE FERRO GALVANIZADO, COM ROSCA BSP FEMEA, DE 3/4"</t>
  </si>
  <si>
    <t>CURVA 90 GRAUS DE FERRO GALVANIZADO, COM ROSCA BSP FEMEA, DE 4"</t>
  </si>
  <si>
    <t>CURVA 90 GRAUS DE FERRO GALVANIZADO, COM ROSCA BSP MACHO, DE 1 1/2"</t>
  </si>
  <si>
    <t>CURVA 90 GRAUS DE FERRO GALVANIZADO, COM ROSCA BSP MACHO, DE 1 1/4"</t>
  </si>
  <si>
    <t>CURVA 90 GRAUS DE FERRO GALVANIZADO, COM ROSCA BSP MACHO, DE 1"</t>
  </si>
  <si>
    <t>CURVA 90 GRAUS DE FERRO GALVANIZADO, COM ROSCA BSP MACHO, DE 1/2"</t>
  </si>
  <si>
    <t>CURVA 90 GRAUS DE FERRO GALVANIZADO, COM ROSCA BSP MACHO, DE 2 1/2"</t>
  </si>
  <si>
    <t>CURVA 90 GRAUS DE FERRO GALVANIZADO, COM ROSCA BSP MACHO, DE 2"</t>
  </si>
  <si>
    <t>CURVA 90 GRAUS DE FERRO GALVANIZADO, COM ROSCA BSP MACHO, DE 3"</t>
  </si>
  <si>
    <t>CURVA 90 GRAUS DE FERRO GALVANIZADO, COM ROSCA BSP MACHO, DE 3/4"</t>
  </si>
  <si>
    <t>CURVA 90 GRAUS DE FERRO GALVANIZADO, COM ROSCA BSP MACHO, DE 4"</t>
  </si>
  <si>
    <t>CURVA 90 GRAUS DE FERRO GALVANIZADO, COM ROSCA BSP MACHO, DE 6"</t>
  </si>
  <si>
    <t>CURVA 90 GRAUS DE FERRO GALVANIZADO, COM ROSCA BSP MACHO/FEMEA, DE 1 1/2"</t>
  </si>
  <si>
    <t>CURVA 90 GRAUS DE FERRO GALVANIZADO, COM ROSCA BSP MACHO/FEMEA, DE 1 1/4"</t>
  </si>
  <si>
    <t>CURVA 90 GRAUS DE FERRO GALVANIZADO, COM ROSCA BSP MACHO/FEMEA, DE 1"</t>
  </si>
  <si>
    <t>CURVA 90 GRAUS DE FERRO GALVANIZADO, COM ROSCA BSP MACHO/FEMEA, DE 1/2"</t>
  </si>
  <si>
    <t>CURVA 90 GRAUS DE FERRO GALVANIZADO, COM ROSCA BSP MACHO/FEMEA, DE 2 1/2"</t>
  </si>
  <si>
    <t>CURVA 90 GRAUS DE FERRO GALVANIZADO, COM ROSCA BSP MACHO/FEMEA, DE 2"</t>
  </si>
  <si>
    <t>CURVA 90 GRAUS DE FERRO GALVANIZADO, COM ROSCA BSP MACHO/FEMEA, DE 3"</t>
  </si>
  <si>
    <t>CURVA 90 GRAUS DE FERRO GALVANIZADO, COM ROSCA BSP MACHO/FEMEA, DE 3/4"</t>
  </si>
  <si>
    <t>CURVA 90 GRAUS DE FERRO GALVANIZADO, COM ROSCA BSP MACHO/FEMEA, DE 4"</t>
  </si>
  <si>
    <t>CURVA 90 GRAUS EM ACO CARBONO, RAIO CURTO, SOLDAVEL, PRESSAO 3.000 LBS, DN 1 1/2"</t>
  </si>
  <si>
    <t>CURVA 90 GRAUS EM ACO CARBONO, RAIO CURTO, SOLDAVEL, PRESSAO 3.000 LBS, DN 1 1/4"</t>
  </si>
  <si>
    <t>CURVA 90 GRAUS EM ACO CARBONO, RAIO CURTO, SOLDAVEL, PRESSAO 3.000 LBS, DN 1"</t>
  </si>
  <si>
    <t>CURVA 90 GRAUS EM ACO CARBONO, RAIO CURTO, SOLDAVEL, PRESSAO 3.000 LBS, DN 1/2"</t>
  </si>
  <si>
    <t>CURVA 90 GRAUS EM ACO CARBONO, RAIO CURTO, SOLDAVEL, PRESSAO 3.000 LBS, DN 2 1/2"</t>
  </si>
  <si>
    <t>CURVA 90 GRAUS EM ACO CARBONO, RAIO CURTO, SOLDAVEL, PRESSAO 3.000 LBS, DN 2"</t>
  </si>
  <si>
    <t>CURVA 90 GRAUS EM ACO CARBONO, RAIO CURTO, SOLDAVEL, PRESSAO 3.000 LBS, DN 3"</t>
  </si>
  <si>
    <t>CURVA 90 GRAUS EM ACO CARBONO, RAIO CURTO, SOLDAVEL, PRESSAO 3.000 LBS, DN 3/4"</t>
  </si>
  <si>
    <t>CURVA 90 GRAUS PARA ELETRODUTO, EM ACO GALVANIZADO ELETROLITICO, COM ROSCA, DIAMETRO DE 100 MM (4")</t>
  </si>
  <si>
    <t>CURVA 90 GRAUS PARA ELETRODUTO, EM ACO GALVANIZADO ELETROLITICO, COM ROSCA, DIAMETRO DE 15 MM (1/2"), ESPESSURA DE 1,50 MM</t>
  </si>
  <si>
    <t>CURVA 90 GRAUS PARA ELETRODUTO, EM ACO GALVANIZADO ELETROLITICO, COM ROSCA, DIAMETRO DE 20 MM (3/4"),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</si>
  <si>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</si>
  <si>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</si>
  <si>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40 MM (1 1/2"), ESPESSURA DE 1,50 MM</t>
  </si>
  <si>
    <t>CURVA 90 GRAUS PARA ELETRODUTO, EM ACO GALVANIZADO ELETROLITICO, COM ROSCA, DIAMETRO DE 50 MM (2")</t>
  </si>
  <si>
    <t>CURVA 90 GRAUS PARA ELETRODUTO, EM ACO GALVANIZADO ELETROLITICO, COM ROSCA, DIAMETRO DE 65 MM (2 1/2")</t>
  </si>
  <si>
    <t>CURVA 90 GRAUS PARA ELETRODUTO, EM ACO GALVANIZADO ELETROLITICO, COM ROSCA, DIAMETRO DE 80 MM (3")</t>
  </si>
  <si>
    <t>CURVA 90 GRAUS RANHURADA EM FERRO FUNDIDO, DN 50 MM (2")</t>
  </si>
  <si>
    <t>CURVA 90 GRAUS RANHURADA EM FERRO FUNDIDO, DN 65 MM (2 1/2")</t>
  </si>
  <si>
    <t>CURVA 90 GRAUS RANHURADA EM FERRO FUNDIDO, DN 80 MM (3")</t>
  </si>
  <si>
    <t>CURVA 90 GRAUS, CURTA, DE PVC RIGIDO ROSCAVEL, DE 1", PARA ELETRODUTO</t>
  </si>
  <si>
    <t>CURVA 90 GRAUS, CURTA, DE PVC RIGIDO ROSCAVEL, DE 1/2",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</si>
  <si>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</si>
  <si>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</si>
  <si>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</si>
  <si>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 PARA ELETRODUTO</t>
  </si>
  <si>
    <t>CURVA 90 GRAUS, LONGA, DE PVC RIGIDO ROSCAVEL, DE 1/2", PARA ELETRODUTO</t>
  </si>
  <si>
    <t>CURVA 90 GRAUS, LONGA, DE PVC RIGIDO ROSCAVEL, DE 2 1/2", PARA ELETRODUTO</t>
  </si>
  <si>
    <t>CURVA 90 GRAUS, LONGA, DE PVC RIGIDO ROSCAVEL, DE 2", PARA ELETRODUTO</t>
  </si>
  <si>
    <t>CURVA 90 GRAUS, LONGA, DE PVC RIGIDO ROSCAVEL, DE 3", PARA ELETRODUTO</t>
  </si>
  <si>
    <t>CURVA 90 GRAUS, LONGA, DE PVC RIGIDO ROSCAVEL, DE 3/4", PARA ELETRODUTO</t>
  </si>
  <si>
    <t>CURVA 90 GRAUS, LONGA, DE PVC RIGIDO ROSCAVEL, DE 4", PARA ELETRODUTO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</si>
  <si>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</si>
  <si>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</si>
  <si>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</si>
  <si>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</si>
  <si>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</si>
  <si>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</si>
  <si>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</si>
  <si>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</si>
  <si>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</si>
  <si>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</si>
  <si>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</si>
  <si>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</si>
  <si>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</si>
  <si>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</si>
  <si>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</si>
  <si>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</si>
  <si>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</si>
  <si>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</si>
  <si>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</si>
  <si>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</si>
  <si>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</si>
  <si>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SEM ANEL DE SOLDA, BOLSA X BOLSA, 15 MM</t>
  </si>
  <si>
    <t>CURVA DE TRANSPOSICAO BRONZE/LATAO SEM ANEL DE SOLDA, BOLSA X BOLSA, 22 MM</t>
  </si>
  <si>
    <t>CURVA DE TRANSPOSICAO BRONZE/LATAO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</si>
  <si>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</si>
  <si>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</si>
  <si>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</si>
  <si>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</si>
  <si>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</si>
  <si>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</si>
  <si>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</si>
  <si>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</si>
  <si>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</si>
  <si>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</si>
  <si>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</si>
  <si>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90 GRAUS, ROSCAVEL, 1 1/4", COR BRANCA, AGUA FRIA PREDIAL</t>
  </si>
  <si>
    <t>CURVA PVC 90 GRAUS, ROSCAVEL, 1", COR BRANCA, AGUA FRIA PREDIAL</t>
  </si>
  <si>
    <t>CURVA PVC 90 GRAUS, ROSCAVEL, 1/2", COR BRANCA, AGUA FRIA PREDIAL</t>
  </si>
  <si>
    <t>CURVA PVC 90 GRAUS, ROSCAVEL, 3/4", COR BRANCA, AGUA FRIA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</si>
  <si>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</si>
  <si>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</si>
  <si>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</si>
  <si>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</si>
  <si>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</si>
  <si>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</si>
  <si>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</si>
  <si>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</si>
  <si>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DE AGUA</t>
  </si>
  <si>
    <t>CURVA PVC PBA, JE, PB, 45 GRAUS, DN 50 / DE 60 MM, PARA REDE DE AGUA</t>
  </si>
  <si>
    <t>CURVA PVC PBA, JE, PB, 45 GRAUS, DN 75 / DE 85 MM, PARA REDE DE AGUA</t>
  </si>
  <si>
    <t>CURVA PVC PBA, JE, PB, 90 GRAUS, DN 100 / DE 110 MM, PARA REDE DE AGUA</t>
  </si>
  <si>
    <t>CURVA PVC PBA, JE, PB, 90 GRAUS, DN 50 / DE 60 MM, PARA REDE DE AGUA</t>
  </si>
  <si>
    <t>CURVA PVC PBA, JE, PB, 90 GRAUS, DN 75 / DE 85 MM, PARA REDE DE AGUA</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</si>
  <si>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</si>
  <si>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</si>
  <si>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</si>
  <si>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</si>
  <si>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</si>
  <si>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</si>
  <si>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DESEMPENADEIRA DE ACO DENTADA 12 X *25* CM, DENTES 8 X 8 MM, CABO FECHADO DE MADEIRA</t>
  </si>
  <si>
    <t>DESEMPENADEIRA DE ACO LISA 12 X *25* CM COM CABO FECHADO DE MADEIRA</t>
  </si>
  <si>
    <t>DESEMPENADEIRA PLASTICA LISA *14 X 27* CM</t>
  </si>
  <si>
    <t>DESENHISTA PROJETISTA (HORISTA)</t>
  </si>
  <si>
    <t>DESENHISTA PROJETISTA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</si>
  <si>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</si>
  <si>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</si>
  <si>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</si>
  <si>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</si>
  <si>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</si>
  <si>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</si>
  <si>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</si>
  <si>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COM ARRUELA CENTRAL</t>
  </si>
  <si>
    <t>DISCO DE CORTE DIAMANTADO SEGMENTADO DIAMETRO DE 180 MM PARA ESMERILHADEIRA 7"</t>
  </si>
  <si>
    <t>DISCO DE CORTE DIAMANTADO SEGMENTADO PARA CONCRETO/ASFALTO, DIAMETRO DE *350* MM, FURO DE 25,40 MM</t>
  </si>
  <si>
    <t>DISCO DE CORTE DIAMANTADO SEGMENTADO, DIAMETRO DE *110* MM, FURO DE 20 MM</t>
  </si>
  <si>
    <t>DISCO DE CORTE PARA METAL COM DUAS TELAS 12 X 1/8 X 3/4" (300 X 3,2 X 19,05 MM)</t>
  </si>
  <si>
    <t>DISCO DE DESBASTE PARA METAL FERROSO EM GERAL, COM TRES TELAS, 9 X 1/4 X 7/8" (228,6 X 6,4 X 22,2 MM)</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</si>
  <si>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</si>
  <si>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</si>
  <si>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</si>
  <si>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DISJUNTOR TERMOMAGNETICO PARA TRILHO DIN (IEC), BIPOLAR, 40 - 50 A</t>
  </si>
  <si>
    <t>DISJUNTOR TERMOMAGNETICO PARA TRILHO DIN (IEC), BIPOLAR, 6 - 32 A</t>
  </si>
  <si>
    <t>DISJUNTOR TERMOMAGNETICO PARA TRILHO DIN (IEC), BIPOLAR, 63 A</t>
  </si>
  <si>
    <t>DISJUNTOR TERMOMAGNETICO PARA TRILHO DIN (IEC), MONOPOLAR, 40 - 50 A</t>
  </si>
  <si>
    <t>DISJUNTOR TERMOMAGNETICO PARA TRILHO DIN (IEC), MONOPOLAR, 6 - 32 A</t>
  </si>
  <si>
    <t>DISJUNTOR TERMOMAGNETICO PARA TRILHO DIN (IEC), MONOPOLAR, 63 A</t>
  </si>
  <si>
    <t>DISJUNTOR TERMOMAGNETICO PARA TRILHO DIN (IEC), TRIPOLAR, 10 - 50 A</t>
  </si>
  <si>
    <t>DISJUNTOR TERMOMAGNETICO PARA TRILHO DIN (IEC), TRIPOLAR, 63 A</t>
  </si>
  <si>
    <t>DISJUNTOR TERMOMAGNETICO TRIPOLAR 125 A / 425 V / ICC - 25 KA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</si>
  <si>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</si>
  <si>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</si>
  <si>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</si>
  <si>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</si>
  <si>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</si>
  <si>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 X 400 A / 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</si>
  <si>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</si>
  <si>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</si>
  <si>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</si>
  <si>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</si>
  <si>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NEMA, BIPOLAR 10 ATE 50 A, TENSAO MAXIMA 415 V</t>
  </si>
  <si>
    <t>DISJUNTOR TIPO NEMA, BIPOLAR 60 ATE 100A, TENSAO MAXIMA 415 V</t>
  </si>
  <si>
    <t>DISJUNTOR TIPO NEMA, MONOPOLAR 10 ATE 30A, TENSAO MAXIMA DE 240 V</t>
  </si>
  <si>
    <t>DISJUNTOR TIPO NEMA, MONOPOLAR 35 ATE 50 A, TENSAO MAXIMA DE 240 V</t>
  </si>
  <si>
    <t>DISJUNTOR TIPO NEMA, MONOPOLAR DE 60 ATE 70A,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</si>
  <si>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</si>
  <si>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</si>
  <si>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</si>
  <si>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</si>
  <si>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</si>
  <si>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</si>
  <si>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</si>
  <si>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</si>
  <si>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</si>
  <si>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</si>
  <si>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</si>
  <si>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</si>
  <si>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</si>
  <si>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</si>
  <si>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</si>
  <si>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</si>
  <si>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</si>
  <si>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</si>
  <si>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</si>
  <si>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</si>
  <si>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</si>
  <si>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</si>
  <si>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</si>
  <si>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</si>
  <si>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</si>
  <si>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</si>
  <si>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</si>
  <si>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</si>
  <si>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</si>
  <si>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</si>
  <si>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</si>
  <si>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</si>
  <si>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</si>
  <si>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</si>
  <si>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</si>
  <si>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</si>
  <si>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</si>
  <si>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</si>
  <si>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</si>
  <si>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</si>
  <si>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</si>
  <si>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</si>
  <si>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</si>
  <si>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</si>
  <si>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</si>
  <si>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</si>
  <si>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</si>
  <si>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</si>
  <si>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</si>
  <si>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MOTOR ELETRICO TRIFASICO, POTENCIA DE 3 HP ATE 5 HP</t>
  </si>
  <si>
    <t>DOBRADICA EM ACO/FERRO, 3 1/2" X 3", E= 1,9 A 2 MM, COM ANEL, CROMADO OU ZINCADO, TAMPA BOLA, COM PARAFUSOS</t>
  </si>
  <si>
    <t>DOBRADICA EM ACO/FERRO, 3" X 2 1/2", E= 1,2 A 1,8 MM, SEM ANEL, CROMADO OU ZINCADO, TAMPA BOLA, COM PARAFUSOS</t>
  </si>
  <si>
    <t>DOBRADICA EM ACO/FERRO, 3" X 2 1/2", E= 1,2 A 1,8 MM, SEM ANEL, CROMADO OU ZINCADO, TAMPA CHATA, COM PARAFUSOS</t>
  </si>
  <si>
    <t>DOBRADICA EM ACO/FERRO, 3" X 2 1/2", E= 1,9 A 2 MM, SEM ANEL, CROMADO OU ZINCADO, TAMPA BOLA, COM PARAFUSOS</t>
  </si>
  <si>
    <t>DOBRADICA TIPO VAI-E-VEM EM ACO/FERRO, TAMANHO 3", GALVANIZADO, COM PARAFUSOS</t>
  </si>
  <si>
    <t>DOMOS / CLARABOIA INDIVIDUAL, EM ACRILICO BRANCO/LEITOSO, *95 X 95* CM, INCLUI ACESSORIOS DE FIXACAO, SEM INSTALACAO</t>
  </si>
  <si>
    <t>DOSADOR DE AREIA, CAPACIDADE DE *26* LITROS</t>
  </si>
  <si>
    <t>DUCHA / CHUVEIRO METALICO, DE PAREDE, ARTICULAVEL, COM BRACO/CANO, SEM DESVIADOR</t>
  </si>
  <si>
    <t>DUCHA / CHUVEIRO METALICO, DE PAREDE, ARTICULAVEL, COM DESVIADOR E DUCHA MANUAL</t>
  </si>
  <si>
    <t>DUCHA / CHUVEIRO PLASTICO SIMPLES, 5", BRANCO, PARA ACOPLAR EM HASTE 1/2", AGUA FRIA</t>
  </si>
  <si>
    <t>DUCHA HIGIENICA PLASTICA COM REGISTRO METALICO 1/2"</t>
  </si>
  <si>
    <t>DUMPER COM CAPACIDADE DE CARGA DE 1700 KG, PARTIDA ELETRICA, MOTOR DIESEL COM POTENCIA DE 16 CV</t>
  </si>
  <si>
    <t>ELEMENTO VAZADO CERAMICO DIAGONAL (TIPO FLOR/QUADRADO/XIS) DE *7 X 18 X 25* CM (L X A X C)</t>
  </si>
  <si>
    <t>ELEMENTO VAZADO CERAMICO QUADRADO (TIPO RETO OU REDONDO) DE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</si>
  <si>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</si>
  <si>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</si>
  <si>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</si>
  <si>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</si>
  <si>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</si>
  <si>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</si>
  <si>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</si>
  <si>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</si>
  <si>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</si>
  <si>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</si>
  <si>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</si>
  <si>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</si>
  <si>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</si>
  <si>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ELETRODO REVESTIDO AWS - E-6010, DIAMETRO IGUAL A 4,00 MM</t>
  </si>
  <si>
    <t>ELETRODO REVESTIDO AWS - E6013, DIAMETRO IGUAL A 4,00 MM</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</si>
  <si>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</si>
  <si>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</si>
  <si>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</si>
  <si>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</si>
  <si>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</si>
  <si>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</si>
  <si>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3/4", PAREDE DE 0,90 MM</t>
  </si>
  <si>
    <t>ELETRODUTO FLEXIVEL PLANO EM PEAD, COR PRETA E LARANJA, DIAMETRO 25 MM</t>
  </si>
  <si>
    <t>ELETRODUTO FLEXIVEL PLANO EM PEAD, COR PRETA E LARANJA, DIAMETRO 32 MM</t>
  </si>
  <si>
    <t>ELETRODUTO FLEXIVEL PLANO EM PEAD, COR PRETA E LARANJA, DIAMETRO 40 MM</t>
  </si>
  <si>
    <t>ELETRODUTO FLEXIVEL, EM FITA DE ACO GALVANIZADO, REVESTIDO COM PVC PRETO, DIAMETRO EXTERNO DE 15 MM, DN = 3/8", TIPO SEALTUBO</t>
  </si>
  <si>
    <t>ELETRODUTO FLEXIVEL, EM FITA DE ACO GALVANIZADO, REVESTIDO COM PVC PRETO, DIAMETRO EXTERNO DE 25 MM, DN = 3/4",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</si>
  <si>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</si>
  <si>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</si>
  <si>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50 MM, DN = 1 1/2", TIPO SEALTUBO</t>
  </si>
  <si>
    <t>ELETRODUTO FLEXIVEL, EM FITA DE ACO GALVANIZADO, REVESTIDO COM PVC PRETO, DIAMETRO EXTERNO DE 60 MM, DN = 2", TIPO SEALTUBO</t>
  </si>
  <si>
    <t>ELETRODUTO FLEXIVEL, EM FITA DE ACO GALVANIZADO, REVESTIDO COM PVC PRETO, DIAMETRO EXTERNO DE 75 MM, DN = 2 1/2", TIPO SEALTUBO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</si>
  <si>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</si>
  <si>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</si>
  <si>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</si>
  <si>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</si>
  <si>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</si>
  <si>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</si>
  <si>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</si>
  <si>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</si>
  <si>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</si>
  <si>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</si>
  <si>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</si>
  <si>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</si>
  <si>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</si>
  <si>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</si>
  <si>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 PARA INSTALACOES APARENTES (NBR 5410)</t>
  </si>
  <si>
    <t>ELETRODUTO/CONDULETE DE PVC RIGIDO, LISO, COR CINZA, DE 1/2", PARA INSTALACOES APARENTES (NBR 5410)</t>
  </si>
  <si>
    <t>ELETRODUTO/CONDULETE DE PVC RIGIDO, LISO, COR CINZA, DE 3/4", PARA INSTALACOES APARENTES (NBR 5410)</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</si>
  <si>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</si>
  <si>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</si>
  <si>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2", CRC 680 N, PARA CABEAMENTO SUBTERRANEO (NBR 15715)</t>
  </si>
  <si>
    <t>ELETRODUTO/DUTO PEAD FLEXIVEL PAREDE SIMPLES, CORRUGACAO HELICOIDAL, COR PRETA, SEM ROSCA, DE 3", CRC 680 N, PARA CABEAMENTO SUBTERRANEO (NBR 15715)</t>
  </si>
  <si>
    <t>ELETRODUTO/DUTO PEAD FLEXIVEL PAREDE SIMPLES, CORRUGACAO HELICOIDAL, COR PRETA, SEM ROSCA, DE 4", CRC 680 N,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</si>
  <si>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</si>
  <si>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</si>
  <si>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</si>
  <si>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</si>
  <si>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</si>
  <si>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</si>
  <si>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</si>
  <si>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</si>
  <si>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</si>
  <si>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</si>
  <si>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</si>
  <si>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</si>
  <si>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</si>
  <si>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</si>
  <si>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(MENSALISTA)</t>
  </si>
  <si>
    <t>ENDURECEDOR MINERAL DE BASE CIMENTICIA PARA PISO DE CONCRETO</t>
  </si>
  <si>
    <t>ENERGIA ELETRICA ATE 2000 KWH INDUSTRIAL, SEM DEMANDA</t>
  </si>
  <si>
    <t>ENERGIA ELETRICA COMERCIAL, BAIXA TENSAO, RELATIVA AO CONSUMO DE ATE 100 KWH, INCLUINDO ICMS, PIS/PASEP E COFINS</t>
  </si>
  <si>
    <t>ENGATE / RABICHO FLEXIVEL INOX 1/2" X 30 CM</t>
  </si>
  <si>
    <t>ENGATE / RABICHO FLEXIVEL INOX 1/2" X 40 CM</t>
  </si>
  <si>
    <t>ENGATE/RABICHO FLEXIVEL PLASTICO (PVC OU ABS) BRANCO 1/2" X 30 CM</t>
  </si>
  <si>
    <t>ENGATE/RABICHO FLEXIVEL PLASTICO (PVC OU ABS) BRANCO 1/2" X 40 CM</t>
  </si>
  <si>
    <t>ENGENHEIRO CIVIL DE OBRA JUNIOR (HORISTA)</t>
  </si>
  <si>
    <t>ENGENHEIRO CIVIL DE OBRA JUNIOR (MENSALISTA)</t>
  </si>
  <si>
    <t>ENGENHEIRO CIVIL DE OBRA PLENO (HORISTA)</t>
  </si>
  <si>
    <t>ENGENHEIRO CIVIL DE OBRA PLENO (MENSALISTA)</t>
  </si>
  <si>
    <t>ENGENHEIRO CIVIL DE OBRA SENIOR (HORISTA)</t>
  </si>
  <si>
    <t>ENGENHEIRO CIVIL DE OBRA SENIOR (MENSALISTA)</t>
  </si>
  <si>
    <t>ENXADA ESTREITA, EM ACO, *25 X 23* CM, COM CABO DE MADEIRA DE *150* CM</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</si>
  <si>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</si>
  <si>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</si>
  <si>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</si>
  <si>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</si>
  <si>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</si>
  <si>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</si>
  <si>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</si>
  <si>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</si>
  <si>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</si>
  <si>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</si>
  <si>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</si>
  <si>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</si>
  <si>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</si>
  <si>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</si>
  <si>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</si>
  <si>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</si>
  <si>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</si>
  <si>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</si>
  <si>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</si>
  <si>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</si>
  <si>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</si>
  <si>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</si>
  <si>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</si>
  <si>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</si>
  <si>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</si>
  <si>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 DEMARCACAO DE FAIXAS DE TRAFEGO A QUENTE, A SER MONTADO SOBRE CAMINHAO DE PBT MIN. DE 17 T, DIST. MIN. ENTRE EIXOS 5,2 M, CAPACIDADE PARA 1.000 KG DE MATERIAL TERMOPLASTICO (INCLUI MONTAGEM, NAO INCLUI CAMINHAO, NEM COMPRESSOR DE AR)</t>
  </si>
  <si>
    <t>EQUIPAMENTO PARA DEMARCACAO DE FAIXAS DE TRAFEGO A FRIO, A SER MONTADO SOBRE CAMINHAO DE PBT MINIMO DE 9 T E DISTANCIA MINIMA ENTRE EIXOS DE 4,3 M, CAPACIDADE PARA 800 L DE TINTA (INCLUI MONTAGEM, NAO INCLUI CAMINHAO)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</si>
  <si>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</si>
  <si>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</si>
  <si>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ESCAVADEIRA HIDRAULICA DE BRACO LONGO (LONGO ALCANCE) SOBRE ESTEIRAS, CACAMBA 0,52 M3, PESO OPERACIONAL 24 T, POTENCIA LIQUIDA 155 HP</t>
  </si>
  <si>
    <t>ESCAVADEIRA HIDRAULICA SOBRE ESTEIRAS COM CACAMBA DE 1,20 M3, PESO OPERACIONAL 21 T, POTENCIA BRUTA 155 HP</t>
  </si>
  <si>
    <t>ESCAVADEIRA HIDRAULICA SOBRE ESTEIRAS, CACAMBA 0,4 A 1,70 M3, PESO OPERACIONAL 23,2 T, POTENCIA BRUTA 183 HP</t>
  </si>
  <si>
    <t>ESCAVADEIRA HIDRAULICA SOBRE ESTEIRAS, CACAMBA 0,62M3, PESO OPERACIONAL 12,61T, POTENCIA LIQUIDA 95HP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</si>
  <si>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</si>
  <si>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</si>
  <si>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</si>
  <si>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</si>
  <si>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</si>
  <si>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</si>
  <si>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</si>
  <si>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</si>
  <si>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</si>
  <si>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</si>
  <si>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</si>
  <si>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</si>
  <si>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</si>
  <si>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</si>
  <si>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</si>
  <si>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</si>
  <si>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</si>
  <si>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</si>
  <si>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</si>
  <si>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</si>
  <si>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</si>
  <si>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</si>
  <si>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PLASTICO LISA, LARGURA *10* CM</t>
  </si>
  <si>
    <t>ESPATULA EM ACO INOX COM CABO DE MADEIRA E LARGURA DE *8*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</si>
  <si>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</si>
  <si>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</si>
  <si>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</si>
  <si>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</si>
  <si>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</si>
  <si>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</si>
  <si>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</si>
  <si>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</si>
  <si>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</si>
  <si>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</si>
  <si>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</si>
  <si>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</si>
  <si>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</si>
  <si>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(300 MM), CABO DE ALUMINIO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</si>
  <si>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</si>
  <si>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</si>
  <si>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</si>
  <si>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</si>
  <si>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</si>
  <si>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</si>
  <si>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</si>
  <si>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</si>
  <si>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</si>
  <si>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</si>
  <si>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</si>
  <si>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</si>
  <si>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</si>
  <si>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EXAMES - HORISTA (COLETADO CAIXA - ENCARGOS COMPLEMENTARES)</t>
  </si>
  <si>
    <t>EXAMES - MENSALISTA (COLETADO CAIXA - ENCARGOS COMPLEMENTARES)</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</si>
  <si>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</si>
  <si>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</si>
  <si>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</si>
  <si>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</si>
  <si>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</si>
  <si>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</si>
  <si>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</si>
  <si>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t>
  </si>
  <si>
    <t>EXTREMIDADE PVC PBA, BF, JE, DN 75/ DE 85 MM</t>
  </si>
  <si>
    <t>EXTREMIDADE PVC PBA, PF, JE, DN 100 / DE 110 MM</t>
  </si>
  <si>
    <t>EXTREMIDADE PVC PBA, PF, JE, DN 75 / DE 85 MM</t>
  </si>
  <si>
    <t>EXTREMIDADE/TUBETE PARA HIDROMETRO PVC, COM ROSCA, CURTA, COM BUCHA LATAO, 3/4" OU 1/2"</t>
  </si>
  <si>
    <t>FECHADURA AUXILIAR DE SEGURANCA PARA PORTA EXTERNA, EM ACO INOX, BROCA DE 45 A 55 MM, LINGUETA COM 3 AVANCOS, INCLUINDO 2 CHAVES TIPO CILINDRO</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</si>
  <si>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</si>
  <si>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</si>
  <si>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</si>
  <si>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</si>
  <si>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</si>
  <si>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</si>
  <si>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</si>
  <si>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</si>
  <si>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</si>
  <si>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</si>
  <si>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</si>
  <si>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</si>
  <si>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</si>
  <si>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</si>
  <si>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</si>
  <si>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</si>
  <si>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</si>
  <si>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</si>
  <si>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</si>
  <si>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</si>
  <si>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</si>
  <si>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</si>
  <si>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</si>
  <si>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</si>
  <si>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</si>
  <si>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</si>
  <si>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</si>
  <si>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</si>
  <si>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</si>
  <si>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</si>
  <si>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</si>
  <si>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</si>
  <si>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</si>
  <si>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</si>
  <si>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</si>
  <si>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</si>
  <si>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</si>
  <si>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</si>
  <si>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</si>
  <si>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</si>
  <si>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</si>
  <si>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</si>
  <si>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</si>
  <si>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</si>
  <si>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</si>
  <si>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</si>
  <si>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</si>
  <si>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</si>
  <si>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</si>
  <si>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</si>
  <si>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</si>
  <si>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</si>
  <si>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</si>
  <si>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</si>
  <si>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</si>
  <si>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</si>
  <si>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</si>
  <si>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</si>
  <si>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EM ACO GALVANIZADO / ZINCADO, DE SOBREPOR, COM COMPRIMENTO DE 3" A 4", CHAPA COM ESPESSURA MINIMA DE 0,90 MM E LARGURA MINIMA DE 3,20 CM (FECHO SIMPLES / LEVE) (INCLUI PARAFUSOS)</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</si>
  <si>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</si>
  <si>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</si>
  <si>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5", CHAPA COM ESPESSURA MINIMA DE 1,70 MM E LARGURA MINIMA DE 5,00 CM (FECHO REFORCADO)</t>
  </si>
  <si>
    <t>FERROLHO COM FECHO CHATO E PORTA CADEADO, EM ACO GALVANIZADO / ZINCADO, DE SOBREPOR, COM COMPRIMENTO DE 6", CHAPA COM ESPESSURA MINIMA DE 0,90 MM E LARGURA MINIMA DE 3,80 CM (FECHO SIMPLES)</t>
  </si>
  <si>
    <t>FERROLHO COM FECHO CHATO E PORTA CADEADO, EM ACO GALVANIZADO / ZINCADO, DE SOBREPOR, COM COMPRIMENTO DE 6", CHAPA COM ESPESSURA MINIMA DE 1,70 MM E LARGURA /MINIMA DE 5,00 CM (FECHO REFORCADO) (INCLUI PARAFUSOS)</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</si>
  <si>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</si>
  <si>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</si>
  <si>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</si>
  <si>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</si>
  <si>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</si>
  <si>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</si>
  <si>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CARGA MEDIA POTENCIA 5 (PARA FERRAMENTA DE ACAO DIRETA) COR VERMELHA</t>
  </si>
  <si>
    <t>CENTO</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</si>
  <si>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</si>
  <si>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</si>
  <si>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</si>
  <si>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</si>
  <si>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</si>
  <si>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</si>
  <si>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</si>
  <si>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</si>
  <si>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</si>
  <si>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</si>
  <si>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</si>
  <si>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</si>
  <si>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</si>
  <si>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</si>
  <si>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</si>
  <si>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</si>
  <si>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 LARGURA DE 19 MM</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</si>
  <si>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</si>
  <si>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</si>
  <si>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</si>
  <si>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</si>
  <si>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PTFE, ROLO DE 18 MM X 10 M (L X C)</t>
  </si>
  <si>
    <t>FITA VEDA ROSCA, EM PTFE, ROLO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</si>
  <si>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</si>
  <si>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</si>
  <si>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</si>
  <si>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</si>
  <si>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</si>
  <si>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</si>
  <si>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t>
  </si>
  <si>
    <t>FLANGE SEXTAVADO DE FERRO GALVANIZADO, COM ROSCA BSP, DE 1/2"</t>
  </si>
  <si>
    <t>FLANGE SEXTAVADO DE FERRO GALVANIZADO, COM ROSCA BSP, DE 2 1/2"</t>
  </si>
  <si>
    <t>FLANGE SEXTAVADO DE FERRO GALVANIZADO, COM ROSCA BSP, DE 2"</t>
  </si>
  <si>
    <t>FLANGE SEXTAVADO DE FERRO GALVANIZADO, COM ROSCA BSP, DE 3"</t>
  </si>
  <si>
    <t>FLANGE SEXTAVADO DE FERRO GALVANIZADO, COM ROSCA BSP, DE 3/4"</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</si>
  <si>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</si>
  <si>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</si>
  <si>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</si>
  <si>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</si>
  <si>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</si>
  <si>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</si>
  <si>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</si>
  <si>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</si>
  <si>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</si>
  <si>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APROXIMADA DE 8 MM (COM COLOCACAO / SEM ESTRUTURA METALICA)</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</si>
  <si>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</si>
  <si>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</si>
  <si>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</si>
  <si>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</si>
  <si>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</si>
  <si>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</si>
  <si>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</si>
  <si>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</si>
  <si>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</si>
  <si>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</si>
  <si>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SINTETICO NIVELADOR BRANCO FOSCO PARA MADEIRA</t>
  </si>
  <si>
    <t>FURO PARA TORNEIRA OU OUTROS ACESSORIOS EM BANCADA DE MARMORE/ GRANITO OU OUTRO TIPO DE PEDRA NATURAL</t>
  </si>
  <si>
    <t>FUSIVEL DIAZED 20 A TAMANHO DII, CAPACIDADE DE INTERRUPCAO DE 50 KA EM VCA E 8 KA EM VCC, TENSAO NOMINAL DE 500 V</t>
  </si>
  <si>
    <t>FUSIVEL DIAZED 35 A TAMANHO DIII, CAPACIDADE DE INTERRUPCAO DE 50 KA EM VCA E 8 KA EM VCC, TENSAO NOMINAL DE 500 V</t>
  </si>
  <si>
    <t>FUSIVEL NH *36* A 80 AMPERES, TAMANHO 00, CAPACIDADE DE INTERRUPCAO DE 120 KA, TENSAO NOMINAL DE 500 V</t>
  </si>
  <si>
    <t>FUSIVEL NH 100 A TAMANHO 00, CAPACIDADE DE INTERRUPCAO DE 120 KA, TENSAO NOMINAL DE 500 V</t>
  </si>
  <si>
    <t>FUSIVEL NH 125 A TAMANHO 00, CAPACIDADE DE INTERRUPCAO DE 120 KA, TENSAO NOMINAL DE 500 V</t>
  </si>
  <si>
    <t>FUSIVEL NH 160 A TAMANHO 00, CAPACIDADE DE INTERRUPCAO DE 120 KA, TENSAO NOMINAL DE 500 V</t>
  </si>
  <si>
    <t>FUSIVEL NH 20 A TAMANHO 000, CAPACIDADE DE INTERRUPCAO DE 120 KA, TENSAO NOMINAL DE 500 V</t>
  </si>
  <si>
    <t>FUSIVEL NH 200 A 250 AMPERES, TAMANHO 1, CAPACIDADE DE INTERRUPCAO DE 120 KA, TENSAO NOMINAL DE 500 V</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</si>
  <si>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</si>
  <si>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</si>
  <si>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</si>
  <si>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</si>
  <si>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</si>
  <si>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</si>
  <si>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</si>
  <si>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</si>
  <si>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</si>
  <si>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</si>
  <si>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</si>
  <si>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</si>
  <si>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</si>
  <si>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</si>
  <si>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</si>
  <si>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</si>
  <si>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</si>
  <si>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</si>
  <si>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</si>
  <si>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2,4 MM, DIMENSOES 2,0 X 1,0 X 0,5 M (C X L X A)</t>
  </si>
  <si>
    <t>GABIAO TIPO CAIXA, MALHA HEXAGONAL 8 X 10 CM (ZN/AL REVESTIDO COM POLIMERO), FIO DE 2,4 MM, DIMENSOES 2,0 X 1,0 X 1,0 M (C X L X A)</t>
  </si>
  <si>
    <t>GABIAO TIPO CAIXA, MALHA HEXAGONAL 8 X 10 CM (ZN/AL), FIO 2,7 MM, DIMENSOES 2,0 X 1,0 X 0,5 M (C X L X A)</t>
  </si>
  <si>
    <t>GABIAO TIPO CAIXA, MALHA HEXAGONAL 8 X 10 CM (ZN/AL), FIO DE 2,7 MM, DIMENSOES 2,0 X 1,0 X 1,0 M (C X L X A)</t>
  </si>
  <si>
    <t>GABIAO TIPO CAIXA, MALHA HEXAGONAL 8 X 10 CM (ZN/AL), FIO DE 2,7 MM, DIMENSOES 5,0 X 1,0 X 1,0 M (C X L X A)</t>
  </si>
  <si>
    <t>GANCHO CHATO EM ACO GALVANIZADO, L = 110 MM, RECOBRIMENTO = 100MM, SECAO 1/8 X 1/2" (3 MM X 12 MM), PARA FIXAR TELHA DE FIBROCIMENTO ONDULADA</t>
  </si>
  <si>
    <t>GANCHO OLHAL EM ACO GALVANIZADO, ESPESSURA 16MM, ABERTURA 21MM</t>
  </si>
  <si>
    <t>GAS DE COZINHA - GLP</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</si>
  <si>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</si>
  <si>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</si>
  <si>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</si>
  <si>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</si>
  <si>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</si>
  <si>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</si>
  <si>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</si>
  <si>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</si>
  <si>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</si>
  <si>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</si>
  <si>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</si>
  <si>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</si>
  <si>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</si>
  <si>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</si>
  <si>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</si>
  <si>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</si>
  <si>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</si>
  <si>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</si>
  <si>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</si>
  <si>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</si>
  <si>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X 9</t>
  </si>
  <si>
    <t>GRAMPO DE ACO POLIDO 7/8" X 9</t>
  </si>
  <si>
    <t>GRAMPO LINHA VIVA DE LATAO ESTANHADO, DIAMETRO DO CONDUTOR PRINCIPAL DE 10 A 120 MM2, DIAMETRO DA DERIVACAO DE 10 A 70 MM2</t>
  </si>
  <si>
    <t>GRAMPO METALICO TIPO OLHAL PARA HASTE DE ATERRAMENTO DE 1", CONDUTOR DE *10* A 50 MM2</t>
  </si>
  <si>
    <t>GRAMPO METALICO TIPO OLHAL PARA HASTE DE ATERRAMENTO DE 1/2",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</si>
  <si>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</si>
  <si>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</si>
  <si>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</si>
  <si>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</si>
  <si>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</si>
  <si>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N8 EM ACO GALVANIZADO</t>
  </si>
  <si>
    <t>GRANALHA DE ACO, ANGULAR (GRIT), PARA JATEAMENTO, PENEIRA 0,117 A 1,00 MM, (SAE G-40 A G-80)</t>
  </si>
  <si>
    <t>GRANALHA DE ACO, ANGULAR (GRIT), PARA JATEAMENTO, PENEIRA 1,41 A 1,19 MM (SAE G16)</t>
  </si>
  <si>
    <t>GRANALHA DE ACO, ESFERICA (SHOT), PARA JATEAMENTO, PENEIRA 0,40 A 1,00 MM (SAE S-170 A S-280)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</si>
  <si>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</si>
  <si>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</si>
  <si>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</si>
  <si>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 A BASE DE LITIO, DE MULTIPLAS APLICACOES E CONTENDO ADITIVOS DE EXTREMA PRESSAO (GRAU DE VISCOSIDADE NLGI 2)</t>
  </si>
  <si>
    <t>GRELHA FIXA, EM PVC BRANCA, QUADRADA, 150 X 150 MM, PARA RALOS E CAIXAS</t>
  </si>
  <si>
    <t>GRELHA FIXA, PVC CROMADA, REDONDA, 150 MM, PARA RALOS E CAIXAS</t>
  </si>
  <si>
    <t>GRELHA FOFO ARTICULADA, CARGA MAXIMA 1,5 T, *300 X 1000* MM, E= *15* MM</t>
  </si>
  <si>
    <t>GRELHA FOFO SIMPLES COM REQUADRO, CARGA MAXIMA 1,5 T, 150 X 1000 MM, E= *15* MM</t>
  </si>
  <si>
    <t>GRELHA FOFO SIMPLES COM REQUADRO, CARGA MAXIMA 1,5 T, 200 X 1000 MM, E= *15* MM</t>
  </si>
  <si>
    <t>GRELHA FOFO SIMPLES COM REQUADRO, CARGA MAXIMA 12,5 T, *300 X 1000* MM, E= *15* MM, AREA ESTACIONAMENTO CARRO PASSEIO</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</si>
  <si>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</si>
  <si>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</si>
  <si>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</si>
  <si>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</si>
  <si>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</si>
  <si>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</si>
  <si>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</si>
  <si>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</si>
  <si>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</si>
  <si>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</si>
  <si>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</si>
  <si>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</si>
  <si>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</si>
  <si>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</si>
  <si>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</si>
  <si>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MOTOR DIESEL POTENCIA 170 KVA</t>
  </si>
  <si>
    <t>GRUPO GERADOR ESTACIONARIO, POTENCIA 150 KVA, MOTOR DIESEL</t>
  </si>
  <si>
    <t>GRUPO GERADOR REBOCAVEL, POTENCIA *66* KVA, MOTOR A DIESEL</t>
  </si>
  <si>
    <t>GUARNICAO / ALIZAR / VISTA LISA EM MADEIRA MACICA, PARA PORTA, E = *1* CM, L = *5* CM, CEDRINHO / ANGELIM COMERCIAL / TAURI/ CURUPIXA / PEROBA / CUMARU OU EQUIVALENTE DA REGIAO</t>
  </si>
  <si>
    <t>GUARNICAO / ALIZAR / VISTA LISA EM MADEIRA MACICA, PARA PORTA,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</si>
  <si>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</si>
  <si>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</si>
  <si>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</si>
  <si>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</si>
  <si>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3,2 T COM 20 M DE CABO DE ACO DIAMETRO 16,3 MM</t>
  </si>
  <si>
    <t>GUINCHO DE ALAVANCA MANUAL, CAPACIDADE DE 1,6 T, COM 20 M DE CABO DE ACO (AQUISICAO)</t>
  </si>
  <si>
    <t>GUINCHO ELETRICO DE COLUNA, CAPACIDADE 400 KG, COM MOTO FREIO, MOTOR TRIFASICO DE 1,25 CV</t>
  </si>
  <si>
    <t>GUINDAUTO HIDRAULICO, CAPACIDADE MAXIMA DE CARGA 10000 KG, MOMENTO MAXIMO DE CARGA 23 TM,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</si>
  <si>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</si>
  <si>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ALCANCE MAXIMO HORIZONTAL 22,00 M, PARA MONTAGEM SOBRE CHASSI DE CAMINHAO PBT MINIMO 30000 KG (INCLUI MONTAGEM, NAO INCLUI CAMINHAO)</t>
  </si>
  <si>
    <t>GUINDAUTO HIDRAULICO, CAPACIDADE MAXIMA DE CARGA 3300 KG, MOMENTO MAXIMO DE CARGA 5,8 TM, ALCANCE MAXIMO HORIZONTAL 7,60 M, PARA MONTAGEM SOBRE CHASSI DE CAMINHAO PBT MINIMO 8000 KG (INCLUI MONTAGEM, NAO INCLUI CAMINHAO)</t>
  </si>
  <si>
    <t>GUINDAUTO HIDRAULICO, CAPACIDADE MAXIMA DE CARGA 6200 KG, MOMENTO MAXIMO DE CARGA 11,7 TM, ALCANCE MAXIMO HORIZONTAL 9,70 M, PARA MONTAGEM SOBRE CHASSI DE CAMINHAO PBT MINIMO 13000 KG (INCLUI MONTAGEM, NAO INCLUI CAMINHAO)</t>
  </si>
  <si>
    <t>GUINDAUTO HIDRAULICO, CAPACIDADE MAXIMA DE CARGA 8500 KG, MOMENTO MAXIMO DE CARGA 30,4 TM, ALCANCE MAXIMO HORIZONTAL 14,30 M, PARA MONTAGEM SOBRE CHASSI DE CAMINHAO PBT MINIMO 23000 KG (INCLUI MONTAGEM, NAO INCLUI CAMINHAO)</t>
  </si>
  <si>
    <t>HASTE ANCORA EM ACO GALVANIZADO, DIMENSOES 16 MM X 2000 MM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</si>
  <si>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</si>
  <si>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</si>
  <si>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</si>
  <si>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</si>
  <si>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PARA PERFURATRIZ DE ESTEIRA T38, D= 1 1/2" X *3 M*, PARA PROLONGAR BROCA</t>
  </si>
  <si>
    <t>HASTE RETA DE ACO GALVANIZADO, H = *30* CM, BASE RETANGULAR, PARA FIXACAO DE CONCERTINA SIMPLES DE 30 CM (NAO INCLUI OS FIXADORES)</t>
  </si>
  <si>
    <t>HASTE RETA PARA GANCHO DE FERRO GALVANIZADO, COM ROSCA 1/4" X 30 CM PARA FIXACAO DE TELHA METALICA, INCLUI PORCA E ARRUELAS DE VEDACAO</t>
  </si>
  <si>
    <t>HASTE RETA PARA GANCHO DE FERRO GALVANIZADO, COM ROSCA 1/4"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</si>
  <si>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</si>
  <si>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</si>
  <si>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</si>
  <si>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</si>
  <si>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</si>
  <si>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</si>
  <si>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</si>
  <si>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</si>
  <si>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</si>
  <si>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</si>
  <si>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</si>
  <si>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</si>
  <si>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</si>
  <si>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</si>
  <si>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</si>
  <si>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</si>
  <si>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</si>
  <si>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</si>
  <si>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</si>
  <si>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</si>
  <si>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</si>
  <si>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</si>
  <si>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</si>
  <si>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 (MENSALISTA)</t>
  </si>
  <si>
    <t>INSTALADOR DE TUBULACOES - TUBOS/EQUIPAMENTOS (HORISTA)</t>
  </si>
  <si>
    <t>INTERRUPTOR BIPOLAR 10A, 250V, CONJUNTO MONTADO PARA EMBUTIR 4" X 2" (PLACA + SUPORTE + MODULO)</t>
  </si>
  <si>
    <t>INTERRUPTOR BIPOLAR SIMPLES 10 A, 250 V (APENAS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</si>
  <si>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</si>
  <si>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</si>
  <si>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</si>
  <si>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</si>
  <si>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</si>
  <si>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+ 2 INTERRUPTORES PARALELOS 10A, 250V, CONJUNTO MONTADO PARA EMBUTIR 4" X 2" (PLACA + SUPORTE + MODULOS)</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</si>
  <si>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</si>
  <si>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</si>
  <si>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</si>
  <si>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</si>
  <si>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</si>
  <si>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+ 2 MODULOS)</t>
  </si>
  <si>
    <t>INTERRUPTOR SIMPLES 10A, 250V, CONJUNTO MONTADO PARA SOBREPOR 4" X 2" (CAIXA + MODULO)</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</si>
  <si>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</si>
  <si>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</si>
  <si>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</si>
  <si>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+ 1 INTERRUPTOR PARALELO 10A, 250V, CONJUNTO MONTADO PARA EMBUTIR 4" X 2" (PLACA + SUPORTE + MODULOS)</t>
  </si>
  <si>
    <t>INTERRUPTORES SIMPLES (2 MODULOS) + TOMADA 2P+T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</si>
  <si>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</si>
  <si>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</si>
  <si>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</si>
  <si>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</si>
  <si>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</si>
  <si>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</si>
  <si>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</si>
  <si>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</si>
  <si>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</si>
  <si>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</si>
  <si>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EM ALUMINIO PERFIL 20, 80 X 60 CM (A X L), 4 FLS (1 FIXA E 3 MOVEIS), ACABAMENTO BRANCO OU BRILHANTE, BATENTE DE 3 A 4 CM, COM VIDRO 4 MM, SEM GUARNICAO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</si>
  <si>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</si>
  <si>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</si>
  <si>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</si>
  <si>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</si>
  <si>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</si>
  <si>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DE CORRER, ACO, BATENTE/REQUADRO DE 6 A 14 CM, COM DIVISAO HORIZ, PINT ANTICORROSIVA, SEM VIDRO, BANDEIRA COM BASCULA, 4 FLS, 120 X 150 CM (A X L)</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</si>
  <si>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</si>
  <si>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</si>
  <si>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</si>
  <si>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100 X 200 CM (A X L), 4 FLS,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</si>
  <si>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</si>
  <si>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</si>
  <si>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</si>
  <si>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(2 VIDROS) E VENEZIANA COM ACIONAMENTO MANUAL, SEM BANDEIRA, ACABAMENTO BRILHANTE, BATENTE DE 11,50 A 12,50 CM, COM VIDRO 4 MM, INCLUSO GUARNICAO</t>
  </si>
  <si>
    <t>JANELA MAXIM-AR EM MADEIRA CEDRINHO/ ANGELIM COMERCIAL/ CURUPIXA/ CUMARU OU EQUIVALENTE DA REGIAO, CAIXA DO BATENTE/MARCO *10* CM, 1 FOLHA PARA VIDRO, COM GUARNICAO/ALIZAR, COM FERRAGENS, (SEM VIDRO E SEM ACABAMENTO)</t>
  </si>
  <si>
    <t>JANELA MAXIM-AR, ACO GALVANIZADO PINT. ANTICORROSIVA, COM BATENTE/REQUADRO DE 6 A 14 CM, SEM VIDRO, COM GRADE, 1 FL, 60 X 80 CM (A X L)</t>
  </si>
  <si>
    <t>JANELA MAXIM-AR, EM ALUMINIO PERFIL 25, 60 X 80 CM (A X L), ACABAMENTO BRANCO OU BRILHANTE, BATENTE DE 4 A 5 CM, COM VIDRO 4 MM, SEM GUARNICAO/ALIZAR</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</si>
  <si>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</si>
  <si>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</si>
  <si>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</si>
  <si>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</si>
  <si>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</si>
  <si>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</si>
  <si>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</si>
  <si>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</si>
  <si>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</si>
  <si>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</si>
  <si>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</si>
  <si>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</si>
  <si>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</si>
  <si>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</si>
  <si>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</si>
  <si>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</si>
  <si>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</si>
  <si>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</si>
  <si>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</si>
  <si>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</si>
  <si>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</si>
  <si>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</si>
  <si>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</si>
  <si>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</si>
  <si>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</si>
  <si>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</si>
  <si>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</si>
  <si>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</si>
  <si>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</si>
  <si>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</si>
  <si>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</si>
  <si>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</si>
  <si>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</si>
  <si>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</si>
  <si>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</si>
  <si>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</si>
  <si>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</si>
  <si>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</si>
  <si>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</si>
  <si>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</si>
  <si>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</si>
  <si>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</si>
  <si>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</si>
  <si>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</si>
  <si>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</si>
  <si>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</si>
  <si>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90 GRAUS, ROSCAVEL, 1 1/4", COR BRANCA, AGUA FRIA PREDIAL</t>
  </si>
  <si>
    <t>JOELHO PVC, COM BOLSA E ANEL, 90 GRAUS, DN 40 X *38* MM, SERIE NORMAL, PARA ESGOTO PREDIAL</t>
  </si>
  <si>
    <t>JOELHO PVC, ROSCAVEL, 45 GRAUS, 1", COR BRANCA, PARA AGUA FRIA PREDIAL</t>
  </si>
  <si>
    <t>JOELHO PVC, ROSCAVEL, 45 GRAUS, 1/2", COR BRANCA, PARA AGUA FRIA PREDIAL</t>
  </si>
  <si>
    <t>JOELHO PVC, ROSCAVEL, 45 GRAUS, 3/4", COR BRANCA, PARA AGUA FRIA PREDIAL</t>
  </si>
  <si>
    <t>JOELHO PVC, ROSCAVEL, 90 GRAUS, 1", COR BRANCA, PARA AGUA FRIA PREDIAL</t>
  </si>
  <si>
    <t>JOELHO PVC, ROSCAVEL, 90 GRAUS, 1/2",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</si>
  <si>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</si>
  <si>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</si>
  <si>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</si>
  <si>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</si>
  <si>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</si>
  <si>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</si>
  <si>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</si>
  <si>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</si>
  <si>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</si>
  <si>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</si>
  <si>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</si>
  <si>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</si>
  <si>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</si>
  <si>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</si>
  <si>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</si>
  <si>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</si>
  <si>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</si>
  <si>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</si>
  <si>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</si>
  <si>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</si>
  <si>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</si>
  <si>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</si>
  <si>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</si>
  <si>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</si>
  <si>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</si>
  <si>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</si>
  <si>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</si>
  <si>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</si>
  <si>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</si>
  <si>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</si>
  <si>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</si>
  <si>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</si>
  <si>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</si>
  <si>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</si>
  <si>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</si>
  <si>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</si>
  <si>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</si>
  <si>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</si>
  <si>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</si>
  <si>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</si>
  <si>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</si>
  <si>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</si>
  <si>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</si>
  <si>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</si>
  <si>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</si>
  <si>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</si>
  <si>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</si>
  <si>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</si>
  <si>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</si>
  <si>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</si>
  <si>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</si>
  <si>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</si>
  <si>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</si>
  <si>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</si>
  <si>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</si>
  <si>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MOVEL, METALICO, PARA CONEXAO COM ANEL DESLIZANTE, DN 20 MM X 3/4",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</si>
  <si>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</si>
  <si>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</si>
  <si>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</si>
  <si>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</si>
  <si>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</si>
  <si>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</si>
  <si>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</si>
  <si>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</si>
  <si>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90 GRAUS, ROSCA FEMEA, COM BASE FIXA, METALICO, PARA CONEXAO COM ANEL DESLIZANTE, DN 16 MM X 1/2", EM TUBO PEX PARA INST. AGUA QUENTE/FRIA</t>
  </si>
  <si>
    <t>JOELHO/COTOVELO 90 GRAUS, ROSCA FEMEA, COM BASE FIXA, METALICO, PARA CONEXAO COM ANEL DESLIZANTE, DN 20 MM X 1/2", EM TUBO PEX PARA INST. AGUA QUENTE/FRIA</t>
  </si>
  <si>
    <t>JOELHO/COTOVELO 90 GRAUS, ROSCA FEMEA, COM BASE FIXA, METALICO, PARA CONEXAO COM ANEL DESLIZANTE, DN 25 MM X 3/4", EM TUBO PEX PARA INST. AGUA QUENTE/FRIA</t>
  </si>
  <si>
    <t>JOGO DE TRANQUETA E ROSETA QUADRADA DE SOBREPOR SEM FUROS, EM LATAO CROMADO, *50 X 50* MM, PARA FECHADURA DE PORTA DE BANHEIRO</t>
  </si>
  <si>
    <t>JOGO DE TRANQUETA E ROSETA REDONDA DE SOBREPOR SEM FUROS, EM LATAO CROMADO, DIAMETRO *50* MM, PARA FECHADURA DE PORTA DE BANHEIRO</t>
  </si>
  <si>
    <t>JUNCAO 2 GARRAS PARA FITA PERFURADA</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</si>
  <si>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</si>
  <si>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</si>
  <si>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</si>
  <si>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</si>
  <si>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</si>
  <si>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</si>
  <si>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</si>
  <si>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</si>
  <si>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</si>
  <si>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</si>
  <si>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</si>
  <si>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</si>
  <si>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</si>
  <si>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</si>
  <si>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</si>
  <si>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</si>
  <si>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</si>
  <si>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</si>
  <si>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</si>
  <si>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PVC, 45 GRAUS, JE, BBB, DN 150 MM, PARA TUBO CORRUGADO E/OU LISO, REDE COLETORA DE ESGOTO</t>
  </si>
  <si>
    <t>JUNTA DE EXPANSAO BRONZE/LATAO, PONTA X PONTA, 35 MM</t>
  </si>
  <si>
    <t>JUNTA DE EXPANSAO BRONZE/LATAO, PONTA X PONTA, 42 MM</t>
  </si>
  <si>
    <t>JUNTA DE EXPANSAO BRONZE/LATAO, PONTA X PONTA, 54 MM</t>
  </si>
  <si>
    <t>JUNTA DE EXPANSAO BRONZE/LATAO, PONTA X PONTA, 66 MM</t>
  </si>
  <si>
    <t>JUNTA DE EXPANSAO DE COBRE, PONTA X PONTA, 15 MM</t>
  </si>
  <si>
    <t>JUNTA DE EXPANSAO DE COBRE, PONTA X PONTA, 22 MM</t>
  </si>
  <si>
    <t>JUNTA DE EXPANSAO DE COBRE,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</si>
  <si>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</si>
  <si>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</si>
  <si>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</si>
  <si>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</si>
  <si>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</si>
  <si>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</si>
  <si>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</si>
  <si>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</si>
  <si>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</si>
  <si>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INSTAL. PEX, QUADRO METALICO C/ TRAVESSA C/ FURO P/ESGOTO DN 50 MM E FUROS SUPERIORES P/AGUA, *340* X *650* MM (L X H), P/ CONEXAO COM ANEL DESLIZANTE (CONJUNTO COMPLETO)</t>
  </si>
  <si>
    <t>KIT CHASSI COZINHA, CUBA SIMPLES SEM MAQUINA LAVAR LOUCA, INSTAL. PEX, QUADRO METALICO C/ TRAVESSA COM FURO P/ESGOTO DN 50 MM E FUROS SUPERIORES P/AGUA, *340* X *650* MM (L X H), P/ CONEXAO COM CRIMPAGEM (CONJUNTO COMPLETO)</t>
  </si>
  <si>
    <t>KIT CHASSI TANQUE E MAQUINA LAVAR ROUPA, INSTAL. PEX, QUADRO METALICO C/ TRAVESSA C/ FURO P/ ESGOTO DN 50 MM, FURO LATERAL P/ MAQUINA E FUROS SUPERIORES P/ AGUA, *344* X *442* MM (L X H), P/ CONEXAO COM ANEL DESLIZANTE (CONJUNTO COMPLETO)</t>
  </si>
  <si>
    <t>KIT CHASSI TANQUE E MAQUINA LAVAR ROUPA, INSTAL. PEX, QUADRO METALICO C/ TRAVESSA C/ FURO P/ ESGOTO DN 50 MM, FURO LATERAL P/MAQUINA E FUROS SUPERIORES P/AGUA, *344* X *442* MM (L X H), P/ CONEXAO COM CRIMPAGEM (CONJUNTO COMPLETO)</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</si>
  <si>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</si>
  <si>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</si>
  <si>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</si>
  <si>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</si>
  <si>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</si>
  <si>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</si>
  <si>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</si>
  <si>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</si>
  <si>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</si>
  <si>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</si>
  <si>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</si>
  <si>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</si>
  <si>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</si>
  <si>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</si>
  <si>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</si>
  <si>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</si>
  <si>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</si>
  <si>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</si>
  <si>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</si>
  <si>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</si>
  <si>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</si>
  <si>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NUCLEO SOLIDO, ESTRUTURA USINADA PARA FECHADURA, CAPA LISA EM HDF, ACABAMENTO EM LAMINADO NATURAL COM VERNIZ (INCLUI MARCO, ALIZARES E DOBRADICAS)</t>
  </si>
  <si>
    <t>LADRILHO HIDRAULICO, *20 X 20* CM, E= 2 CM, PADRAO COPACABANA, 2 CORES (PRETO E BRANCO)</t>
  </si>
  <si>
    <t>LADRILHO HIDRAULICO, *20 X 20* CM, E= 2 CM, PADRAO DADOS, COR NATURAL</t>
  </si>
  <si>
    <t>LADRILHO HIDRAULICO, *25 X 25* CM, E= 2 CM, PADRAO RAMPA, COR NATURAL</t>
  </si>
  <si>
    <t>LADRILHO HIDRAULICO, *30 X 30* CM, E= 2 CM, PADRAO MILANO, COR NATURAL</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</si>
  <si>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</si>
  <si>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</si>
  <si>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</si>
  <si>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LED 10 W BIVOLT BRANCA, FORMATO TRADICIONAL (BASE E27)</t>
  </si>
  <si>
    <t>LAMPADA LED 6 W BIVOLT BRANCA, FORMATO TRADICIONAL (BASE E27)</t>
  </si>
  <si>
    <t>LAMPADA LED TIPO DICROICA BIVOLT, LUZ BRANCA, 5 W (BASE GU10)</t>
  </si>
  <si>
    <t>LAMPADA LED TUBULAR BIVOLT 18/20 W, BASE G13</t>
  </si>
  <si>
    <t>LAMPADA LED TUBULAR BIVOLT 9/10 W, BASE G13</t>
  </si>
  <si>
    <t>LAVADORA DE ALTA PRESSAO (LAVA - JATO) PARA AGUA FRIA, PRESSAO DE OPERACAO ENTRE 1400 E 1900 LIB/POL2, VAZAO MAXIMA ENTRE 400 E 700 L/H, POTENCIA DE OPERACAO ENTRE 2,50 E 3,00 CV</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</si>
  <si>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</si>
  <si>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</si>
  <si>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</si>
  <si>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</si>
  <si>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</si>
  <si>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</si>
  <si>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</si>
  <si>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</si>
  <si>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</si>
  <si>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</si>
  <si>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</si>
  <si>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LETRA ACO INOX (AISI 304), CHAPA NUM. 22, RECORTADO, H= 20 CM (SEM RELEVO)</t>
  </si>
  <si>
    <t>LEVANTADOR DE JANELA GUILHOTINA, EM LATAO CROMADO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</si>
  <si>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</si>
  <si>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</si>
  <si>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</si>
  <si>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</si>
  <si>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</si>
  <si>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PARA PEDREIRO LISA, 0,8 MM X 100 M</t>
  </si>
  <si>
    <t>LIXA D'AGUA EM FOLHA, COR PRETA, GRAO 100</t>
  </si>
  <si>
    <t>LIXA EM FOLHA PARA FERRO, NUMERO 150</t>
  </si>
  <si>
    <t>LIXA EM FOLHA PARA PAREDE OU MADEIRA, NUMERO 120, COR VERMELHA</t>
  </si>
  <si>
    <t>LIXADEIRA ELETRICA ANGULAR PARA CONCRETO, POTENCIA 1.400 W, PRATO DIAMANTADO DE 5"</t>
  </si>
  <si>
    <t>LIXADEIRA ELETRICA ANGULAR, PARA DISCO DE 7"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</si>
  <si>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</si>
  <si>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PECAS COM APROXIMADAMENTE 1,20 M DE LARGURA E 2,0 M DE ALTURA, INCLUINDO DIAGONAIS EM X, BARRAS DE LIGACAO, SAPATAS E DEMAIS ITENS NECESSARIOS A MONTAGEM (NAO INCLUI INSTALACAO)</t>
  </si>
  <si>
    <t>LOCACAO DE ANDAIME METALICO TUBULAR DE ENCAIXE, TIPO DE TORRE, CADA PAINEL COM LARGURA DE 1 ATE 1,5 M E ALTURA DE *1,00* M, INCLUINDO DIAGONAL, BARRAS DE LIGACAO, SAPATAS OU RODIZIOS E DEMAIS ITENS NECESSARIOS A MONTAGEM (NAO INCLUI INSTALACAO)</t>
  </si>
  <si>
    <t>LOCACAO DE ANDAIME SUSPENSO OU BALANCIM MANUAL, CAPACIDADE DE CARGA TOTAL DE APROXIMADAMENTE 250 KG/M2, PLATAFORMA DE 1,50 M X 0,80 M (C X L), CABO DE 45 M</t>
  </si>
  <si>
    <t>LOCACAO DE APRUMADOR METALICO DE PILAR, COM ALTURA E ANGULO REGULAVEIS, EXTENSAO DE *1,50* A *2,80* M</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</si>
  <si>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</si>
  <si>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</si>
  <si>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</si>
  <si>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</si>
  <si>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</si>
  <si>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</si>
  <si>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</si>
  <si>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</si>
  <si>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</si>
  <si>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</si>
  <si>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</si>
  <si>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SIMPLES, PARA ESCORA METALICA, COMPRIMENTO ENTRE 50 A 60 CM, PARA ESCORA DE 1,80 A 3,20 METROS E TUBO EXTERNO ATE 48 MM DE DIAMETRO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</si>
  <si>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</si>
  <si>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</si>
  <si>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</si>
  <si>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</si>
  <si>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</si>
  <si>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</si>
  <si>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DIAGONAIS, SAPATAS E FORCADOS</t>
  </si>
  <si>
    <t>LOCACAO DE VIGA SANDUICHE METALICA VAZADA PARA TRAVAMENTO DE PILARES, ALTURA DE *8* CM, LARGURA DE *6* CM E EXTENSAO DE 2 M</t>
  </si>
  <si>
    <t>LONA PLASTICA EXTRA FORTE PRETA, E = 200 MICRA</t>
  </si>
  <si>
    <t>LONA PLASTICA PESADA PRETA, E = 150 MICRA</t>
  </si>
  <si>
    <t>LUBRIFICANTE REDUTOR DE TORQUE E ARRASTO DE ALTO DESEMPENHO, PARA PERFURACAO HORIZONTAL DIRECIONAL, HDD</t>
  </si>
  <si>
    <t>LUMINARIA ABERTA P/ ILUMINACAO PUBLICA, TIPO X-57 PETERCO OU EQUIV</t>
  </si>
  <si>
    <t>LUMINARIA ARANDELA TIPO MEIA-LUA COM VIDRO FOSCO *30 X 15* CM, PARA 1 LAMPADA, BASE E27, POTENCIA MAXIMA 40/60 W (NAO INCLUI LAMPADA)</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</si>
  <si>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</si>
  <si>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</si>
  <si>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</si>
  <si>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</si>
  <si>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</si>
  <si>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</si>
  <si>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</si>
  <si>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</si>
  <si>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</si>
  <si>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</si>
  <si>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*36* W, ALETADA, COMPLETA (LAMPADA E REATOR INCLUSOS)</t>
  </si>
  <si>
    <t>LUMINARIA DE TETO PLAFON/PLAFONIER EM PLASTICO COM BASE E27, POTENCIA MAXIMA 60 W (NAO INCLUI LAMPADA)</t>
  </si>
  <si>
    <t>LUMINARIA DUPLA P/SINALIZACAO, TIPO WETZEL AS-2/110 OU EQUIV</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</si>
  <si>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</si>
  <si>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</si>
  <si>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</si>
  <si>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</si>
  <si>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</si>
  <si>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</si>
  <si>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</si>
  <si>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</si>
  <si>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</si>
  <si>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</si>
  <si>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</si>
  <si>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</si>
  <si>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</si>
  <si>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</si>
  <si>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</si>
  <si>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</si>
  <si>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</si>
  <si>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</si>
  <si>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</si>
  <si>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</si>
  <si>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</si>
  <si>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</si>
  <si>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SEM ANEL DE SOLDA, BOLSA X BOLSA, 104 MM</t>
  </si>
  <si>
    <t>LUVA DE COBRE SEM ANEL DE SOLDA, BOLSA X BOLSA, 15 MM</t>
  </si>
  <si>
    <t>LUVA DE COBRE SEM ANEL DE SOLDA, BOLSA X BOLSA, 22 MM</t>
  </si>
  <si>
    <t>LUVA DE COBRE SEM ANEL DE SOLDA, BOLSA X BOLSA, 28 MM</t>
  </si>
  <si>
    <t>LUVA DE COBRE SEM ANEL DE SOLDA, BOLSA X BOLSA, 35 MM</t>
  </si>
  <si>
    <t>LUVA DE COBRE SEM ANEL DE SOLDA, BOLSA X BOLSA, 42 MM</t>
  </si>
  <si>
    <t>LUVA DE COBRE SEM ANEL DE SOLDA, BOLSA X BOLSA, 54 MM</t>
  </si>
  <si>
    <t>LUVA DE COBRE SEM ANEL DE SOLDA, BOLSA X BOLSA, 66 MM</t>
  </si>
  <si>
    <t>LUVA DE COBRE SEM ANEL DE SOLDA, BOLSA X BOLSA, 79 MM</t>
  </si>
  <si>
    <t>LUVA DE CORRER COM TRAVAS DEFOFO, PVC, JE, DN 100 MM</t>
  </si>
  <si>
    <t>LUVA DE CORRER COM TRAVAS DEFOFO, PVC, JE, DN 150 MM</t>
  </si>
  <si>
    <t>LUVA DE CORRER COM TRAVAS DEFOFO, PVC, JE, DN 200 MM</t>
  </si>
  <si>
    <t>LUVA DE CORRER COM TRAVAS DEFOFO, PVC, JE, DN 250 MM</t>
  </si>
  <si>
    <t>LUVA DE CORRER COM TRAVAS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</si>
  <si>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</si>
  <si>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</si>
  <si>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</si>
  <si>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</si>
  <si>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</si>
  <si>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</si>
  <si>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</si>
  <si>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</si>
  <si>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</si>
  <si>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PBA, JE, DN 100 / DE 110 MM, PARA REDE DE AGUA</t>
  </si>
  <si>
    <t>LUVA DE CORRER PVC PBA, JE, DN 50 / DE 60 MM, PARA REDE DE AGUA</t>
  </si>
  <si>
    <t>LUVA DE CORRER PVC PBA, JE, DN 75 / DE 85 MM, PARA REDE DE AGUA</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</si>
  <si>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</si>
  <si>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</si>
  <si>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</si>
  <si>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</si>
  <si>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</si>
  <si>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</si>
  <si>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</si>
  <si>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</si>
  <si>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</si>
  <si>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</si>
  <si>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</si>
  <si>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</si>
  <si>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</si>
  <si>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</si>
  <si>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</si>
  <si>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t>
  </si>
  <si>
    <t>LUVA DE FERRO GALVANIZADO, COM ROSCA BSP, DE 1/2"</t>
  </si>
  <si>
    <t>LUVA DE FERRO GALVANIZADO, COM ROSCA BSP, DE 2 1/2"</t>
  </si>
  <si>
    <t>LUVA DE FERRO GALVANIZADO, COM ROSCA BSP, DE 2"</t>
  </si>
  <si>
    <t>LUVA DE FERRO GALVANIZADO, COM ROSCA BSP, DE 3"</t>
  </si>
  <si>
    <t>LUVA DE FERRO GALVANIZADO, COM ROSCA BSP, DE 3/4"</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</si>
  <si>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</si>
  <si>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</si>
  <si>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</si>
  <si>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</si>
  <si>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</si>
  <si>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</si>
  <si>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</si>
  <si>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</si>
  <si>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</si>
  <si>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</si>
  <si>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</si>
  <si>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t>
  </si>
  <si>
    <t>LUVA DE REDUCAO DE FERRO GALVANIZADO, COM ROSCA BSP, DE 1 1/2" X 1/2"</t>
  </si>
  <si>
    <t>LUVA DE REDUCAO DE FERRO GALVANIZADO, COM ROSCA BSP, DE 1 1/2" X 3/4"</t>
  </si>
  <si>
    <t>LUVA DE REDUCAO DE FERRO GALVANIZADO, COM ROSCA BSP, DE 1 1/4" X 1"</t>
  </si>
  <si>
    <t>LUVA DE REDUCAO DE FERRO GALVANIZADO, COM ROSCA BSP, DE 1 1/4" X 1/2"</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</si>
  <si>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</si>
  <si>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</si>
  <si>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</si>
  <si>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</si>
  <si>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</si>
  <si>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</si>
  <si>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</si>
  <si>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</si>
  <si>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 X 1 1/2"</t>
  </si>
  <si>
    <t>LUVA DE REDUCAO DE FERRO GALVANIZADO, COM ROSCA BSP, DE 3" X 2 1/2"</t>
  </si>
  <si>
    <t>LUVA DE REDUCAO DE FERRO GALVANIZADO, COM ROSCA BSP, DE 3" X 2"</t>
  </si>
  <si>
    <t>LUVA DE REDUCAO DE FERRO GALVANIZADO, COM ROSCA BSP, DE 3/4" X 1/2"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</si>
  <si>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</si>
  <si>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</si>
  <si>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</si>
  <si>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</si>
  <si>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</si>
  <si>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</si>
  <si>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</si>
  <si>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</si>
  <si>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</si>
  <si>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</si>
  <si>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</si>
  <si>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</si>
  <si>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</si>
  <si>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</si>
  <si>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</si>
  <si>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</si>
  <si>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</si>
  <si>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</si>
  <si>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15 MM X 1/2", PARA AGUA QUENTE PREDIAL</t>
  </si>
  <si>
    <t>LUVA DE TRANSICAO, CPVC, 22 MM X 1/2", PARA AGUA QUENTE</t>
  </si>
  <si>
    <t>LUVA DE TRANSICAO, CPVC, SOLDAVEL, 42 MM X 1 1/2", PARA AGUA QUENTE</t>
  </si>
  <si>
    <t>LUVA DE TRANSICAO, CPVC, SOLDAVEL, 54 MM X 2", PARA AGUA QUENTE PREDIAL</t>
  </si>
  <si>
    <t>LUVA EM ACO CARBONO, SOLDAVEL, PRESSAO 3.000 LBS, DN 1 1/2"</t>
  </si>
  <si>
    <t>LUVA EM ACO CARBONO, SOLDAVEL, PRESSAO 3.000 LBS, DN 1 1/4"</t>
  </si>
  <si>
    <t>LUVA EM ACO CARBONO, SOLDAVEL, PRESSAO 3.000 LBS, DN 1"</t>
  </si>
  <si>
    <t>LUVA EM ACO CARBONO, SOLDAVEL, PRESSAO 3.000 LBS, DN 1/2"</t>
  </si>
  <si>
    <t>LUVA EM ACO CARBONO, SOLDAVEL, PRESSAO 3.000 LBS, DN 2 1/2"</t>
  </si>
  <si>
    <t>LUVA EM ACO CARBONO, SOLDAVEL, PRESSAO 3.000 LBS, DN 2"</t>
  </si>
  <si>
    <t>LUVA EM ACO CARBONO, SOLDAVEL, PRESSAO 3.000 LBS, DN 3"</t>
  </si>
  <si>
    <t>LUVA EM ACO CARBONO, SOLDAVEL, PRESSAO 3.000 LBS, DN 3/4"</t>
  </si>
  <si>
    <t>LUVA EM PVC RIGIDO ROSCAVEL, DE 1 1/2", PARA ELETRODUTO</t>
  </si>
  <si>
    <t>LUVA EM PVC RIGIDO ROSCAVEL, DE 1 1/4", PARA ELETRODUTO</t>
  </si>
  <si>
    <t>LUVA EM PVC RIGIDO ROSCAVEL, DE 1", PARA ELETRODUTO</t>
  </si>
  <si>
    <t>LUVA EM PVC RIGIDO ROSCAVEL, DE 1/2", PARA ELETRODUTO</t>
  </si>
  <si>
    <t>LUVA EM PVC RIGIDO ROSCAVEL, DE 2 1/2", PARA ELETRODUTO</t>
  </si>
  <si>
    <t>LUVA EM PVC RIGIDO ROSCAVEL, DE 2", PARA ELETRODUTO</t>
  </si>
  <si>
    <t>LUVA EM PVC RIGIDO ROSCAVEL, DE 3", PARA ELETRODUTO</t>
  </si>
  <si>
    <t>LUVA EM PVC RIGIDO ROSCAVEL, DE 3/4", PARA ELETRODUTO</t>
  </si>
  <si>
    <t>LUVA EM PVC RIGIDO ROSCAVEL, DE 4", PARA ELETRODUTO</t>
  </si>
  <si>
    <t>LUVA PARA ELETRODUTO, EM ACO GALVANIZADO ELETROLITICO, COM ROSCA, DIAMETRO DE 100 MM (4")</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</si>
  <si>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</si>
  <si>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</si>
  <si>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</si>
  <si>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</si>
  <si>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40 MM (1 1/2")</t>
  </si>
  <si>
    <t>LUVA PARA ELETRODUTO, EM ACO GALVANIZADO ELETROLITICO, COM ROSCA, DIAMETRO DE 65 MM (2 1/2")</t>
  </si>
  <si>
    <t>LUVA PARA ELETRODUTO, EM ACO GALVANIZADO ELETROLITICO, COM ROSCA, DIAMETRO DE 80 MM (3")</t>
  </si>
  <si>
    <t>LUVA PARA ELETRODUTO, EM ACO GALVANIZADO ELETROLITICO, COM ROSCA,DIAMETRO DE 50 MM (2")</t>
  </si>
  <si>
    <t>LUVA PARA PERFURATRIZ DE ESTEIRA T38, D = 1 1/2"</t>
  </si>
  <si>
    <t>LUVA PASSANTE DE COBRE SEM ANEL DE SOLDA, BOLSA 15 MM</t>
  </si>
  <si>
    <t>LUVA PASSANTE DE COBRE SEM ANEL DE SOLDA, BOLSA 22 MM</t>
  </si>
  <si>
    <t>LUVA PASSANTE DE COBRE SEM ANEL DE SOLDA, BOLSA 28 MM</t>
  </si>
  <si>
    <t>LUVA PASSANTE DE COBRE SEM ANEL DE SOLDA, BOLSA 35 MM</t>
  </si>
  <si>
    <t>LUVA PASSANTE DE COBRE SEM ANEL DE SOLDA, BOLSA 42 MM</t>
  </si>
  <si>
    <t>LUVA PASSANTE DE COBRE SEM ANEL DE SOLDA, BOLSA 54 MM</t>
  </si>
  <si>
    <t>LUVA PASSANTE DE COBRE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</si>
  <si>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</si>
  <si>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</si>
  <si>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</si>
  <si>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</si>
  <si>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</si>
  <si>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</si>
  <si>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</si>
  <si>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</si>
  <si>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</si>
  <si>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</si>
  <si>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 AGUA FRIA PREDIAL</t>
  </si>
  <si>
    <t>LUVA PVC, ROSCAVEL, 1/2",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</si>
  <si>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</si>
  <si>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</si>
  <si>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</si>
  <si>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</si>
  <si>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</si>
  <si>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</si>
  <si>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</si>
  <si>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</si>
  <si>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</si>
  <si>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</si>
  <si>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</si>
  <si>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DE AGUA</t>
  </si>
  <si>
    <t>LUVA SIMPLES PVC PBA, JE, DN 50 / DE 60 MM, PARA REDE DE AGUA</t>
  </si>
  <si>
    <t>LUVA SIMPLES PVC PBA, JE, DN 75 / DE 85 MM, PARA REDE DE AGUA</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</si>
  <si>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</si>
  <si>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</si>
  <si>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</si>
  <si>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</si>
  <si>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</si>
  <si>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</si>
  <si>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</si>
  <si>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</si>
  <si>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</si>
  <si>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</si>
  <si>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</si>
  <si>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</si>
  <si>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</si>
  <si>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</si>
  <si>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</si>
  <si>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</si>
  <si>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</si>
  <si>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</si>
  <si>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</si>
  <si>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</si>
  <si>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125 MM, PARA ELETROFUSAO</t>
  </si>
  <si>
    <t>LUVA, PEAD PE 100, DE 20 MM, PARA ELETROFUSAO</t>
  </si>
  <si>
    <t>LUVA, PEAD PE 100, DE 200 MM, PARA ELETROFUSAO</t>
  </si>
  <si>
    <t>LUVA, PEAD PE 100, DE 32 MM, PARA ELETROFUSAO</t>
  </si>
  <si>
    <t>LUVA, PEAD PE 100, DE 400 MM, PARA ELETROFUSAO</t>
  </si>
  <si>
    <t>LUVA, PEAD PE 100, DE 63 MM, PARA ELETROFUSAO</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</si>
  <si>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</si>
  <si>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</si>
  <si>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</si>
  <si>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</si>
  <si>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DE REDUCAO, PLASTICA, PARA CONEXAO COM CRIMPAGEM, DN 20 X 16 MM, EM TUBO PEX PARA INST. AGUA QUENTE/FRIA</t>
  </si>
  <si>
    <t>LUVA/UNIAO DE REDUCAO, PLASTICA, PARA CONEXAO COM CRIMPAGEM, DN 25 X 16 MM, EM TUBO PEX PARA INST. AGUA QUENTE/FRIA</t>
  </si>
  <si>
    <t>LUVA/UNIAO DE REDUCAO, PLASTICA, PARA CONEXAO COM CRIMPAGEM,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</si>
  <si>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</si>
  <si>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</si>
  <si>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</si>
  <si>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</si>
  <si>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</si>
  <si>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</si>
  <si>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LUVA/UNIAO, PLASTICA, PARA CONEXAO COM CRIMPAGEM, DN 25 MM, EM TUBO PEX PARA INST. AGUA QUENTE/FRIA</t>
  </si>
  <si>
    <t>LUVA/UNIAO, PLASTICA, PARA CONEXAO COM CRIMPAGEM, DN 32 MM, EM TUBO PEX PARA INST. AGUA QUENTE/FRIA</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</si>
  <si>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</si>
  <si>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</si>
  <si>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</si>
  <si>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</si>
  <si>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</si>
  <si>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</si>
  <si>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</si>
  <si>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</si>
  <si>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</si>
  <si>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</si>
  <si>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</si>
  <si>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</si>
  <si>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TRANCADA, PVC COM REFORCO, COM PRESSAO DE TRABALHO (PT) 250 LBS/POL2, DE 3/4" X *2,8* MM</t>
  </si>
  <si>
    <t>MANGUEIRA CRISTAL TRANCADA, PVC COM REFORCO, PRESSAO DE TRABALHO (PT) 250 LBS/POL2, DE 1" X *3,1* MM</t>
  </si>
  <si>
    <t>MANGUEIRA CRISTAL, LISA, PVC TRANSPARENTE, 1/2" X 2 MM</t>
  </si>
  <si>
    <t>MANGUEIRA CRISTAL, LISA, PVC TRANSPARENTE, 1/4" X1 MM</t>
  </si>
  <si>
    <t>MANGUEIRA CRISTAL, LISA, PVC TRANSPARENTE, 1/4" X1,5 MM</t>
  </si>
  <si>
    <t>MANGUEIRA CRISTAL, LISA, PVC TRANSPARENTE, 3/4" X 2 MM</t>
  </si>
  <si>
    <t>MANGUEIRA CRISTAL, LISA, PVC TRANSPARENTE, 3/8" X 1,5 MM</t>
  </si>
  <si>
    <t>MANGUEIRA CRISTAL, LISA, PVC TRANSPARENTE, 5/16" X 1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</si>
  <si>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</si>
  <si>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</si>
  <si>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</si>
  <si>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</si>
  <si>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</si>
  <si>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</si>
  <si>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</si>
  <si>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</si>
  <si>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</si>
  <si>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</si>
  <si>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</si>
  <si>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</si>
  <si>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 TIPO FLAT/ACHATADA,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</si>
  <si>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</si>
  <si>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</si>
  <si>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</si>
  <si>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</si>
  <si>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</si>
  <si>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 LENCOL DE BORRACHA, SBR, ANTIRRUIDO, E = 5 MM</t>
  </si>
  <si>
    <t>MANTA ALUMINIZADA 1 FACE PARA SUBCOBERTURA, E = *1* MM</t>
  </si>
  <si>
    <t>MANTA ANTIRRUIDO DE POLIESTER (PET) PARA CONTRAPISO E = *8* MM</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</si>
  <si>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</si>
  <si>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</si>
  <si>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</si>
  <si>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EM POLIESTER ALUMINIZADA 3 MM, TIPO III, CLASSE B (NBR 9952)</t>
  </si>
  <si>
    <t>MANTA ASFALTICA ELASTOMERICA TIPO GLASS 3 MM, TIPO II, CLASSE C, ACABAMENTO PP (NBR 9952)</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</si>
  <si>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</si>
  <si>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</si>
  <si>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</si>
  <si>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</si>
  <si>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DE EMULSAO ASFALTICA PARA IMPERMEABILIZACAO FLEXIVEL)</t>
  </si>
  <si>
    <t>MANTA TERMOPLASTICA, PEAD, GEOMEMBRANA LISA, E = 0,50 MM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</si>
  <si>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</si>
  <si>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</si>
  <si>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</si>
  <si>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</si>
  <si>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</si>
  <si>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</si>
  <si>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</si>
  <si>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</si>
  <si>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</si>
  <si>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</si>
  <si>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</si>
  <si>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</si>
  <si>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</si>
  <si>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E POTENCIA DE 14 CV</t>
  </si>
  <si>
    <t>MAQUINA MANUAL TIPO PRENSA PARA PRODUCAO DE BLOCOS E PAVIMENTOS DE CONCRETO, COM MOTOR ELETRICO TRIFASICO PARA VIBRACAO, POTENCIA TOTAL INSTALADA DE 1,5 KW</t>
  </si>
  <si>
    <t>MAQUINA TIPO PRENSA HIDRAULICA, PARA FABRICACAO DE TUBOS DE CONCRETO PARA AGUAS PLUVIAIS, DN 200 A DN 600 MM X 1000 MM DE COMPRIMENTO, COM MOTOR PRINCIPAL COM POTENCIA DE 20 CV</t>
  </si>
  <si>
    <t>MAQUINA TIPO VASO/TANQUE/JATO DE PRESSAO PORTATIL P/ JATEAMENTO, CONTROLE AUTOMATICO E REMOTO, CAMARA DE 1 SAIDA, 280 L, DIAM. *670* MM, BICO JATO CURTO VENTURI 5/16", MANGUEIRA 1" DE 10 M, COMPLETA (VALVULAS POP UP E DOSADORA, FUNDO CONICO ETC)</t>
  </si>
  <si>
    <t>MARCENEIRO (HORISTA)</t>
  </si>
  <si>
    <t>MARCENEIRO (MENSALISTA)</t>
  </si>
  <si>
    <t>MARMORISTA / GRANITEIRO (HORISTA)</t>
  </si>
  <si>
    <t>MARMORISTA / GRANITEIRO (MENSALISTA)</t>
  </si>
  <si>
    <t>MARTELO DE SOLDADOR/PICADOR DE SOLDA</t>
  </si>
  <si>
    <t>MARTELO DEMOLIDOR ELETRICO, COM POTENCIA DE 2.000 W, FREQUENCIA DE 1.000 IMPACTOS POR MINUTO, FORCA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</si>
  <si>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</si>
  <si>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</si>
  <si>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</si>
  <si>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</si>
  <si>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PESO DE 25 KG, COM SILENCIADOR</t>
  </si>
  <si>
    <t>MASCARA DE SEGURANCA PARA SOLDA COM ESCUDO DE CELERON E CARNEIRA DE PLASTICO COM REGULAGEM</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</si>
  <si>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</si>
  <si>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</si>
  <si>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</si>
  <si>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</si>
  <si>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CATALISADOR)</t>
  </si>
  <si>
    <t>MASSA EPOXI BICOMPONENTE PARA REPAROS</t>
  </si>
  <si>
    <t>MASSA PARA MADEIRA - INTERIOR E EXTERIOR</t>
  </si>
  <si>
    <t>MASSA PARA VIDRO</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</si>
  <si>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</si>
  <si>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</si>
  <si>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</si>
  <si>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</si>
  <si>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</si>
  <si>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</si>
  <si>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</si>
  <si>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</si>
  <si>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</si>
  <si>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</si>
  <si>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MECANICO DE EQUIPAMENTOS PESADOS (HORISTA)</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</si>
  <si>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</si>
  <si>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</si>
  <si>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</si>
  <si>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</si>
  <si>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</si>
  <si>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</si>
  <si>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</si>
  <si>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</si>
  <si>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</si>
  <si>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</si>
  <si>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</si>
  <si>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</si>
  <si>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</si>
  <si>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14 X 19 X 19 CM (CLASSE C - NBR 6136)</t>
  </si>
  <si>
    <t>MEIO BLOCO DE VEDACAO DE CONCRETO 19 X 19 X 19 CM (CLASSE C - NBR 6136)</t>
  </si>
  <si>
    <t>MEIO BLOCO DE VEDACAO DE CONCRETO 9 X 19 X 19 CM (CLASSE C -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</si>
  <si>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</si>
  <si>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</si>
  <si>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</si>
  <si>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ESTRUTURAL CERAMICO DE 14 X 19 X 14 CM (L X A X C) E 6,0 MPA</t>
  </si>
  <si>
    <t>MEIO BLOCO ESTRUTURAL CERAMICO DE 14 X 19 X 19 CM (L X A X C) E 6,0 MPA</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</si>
  <si>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</si>
  <si>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</si>
  <si>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</si>
  <si>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</si>
  <si>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</si>
  <si>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</si>
  <si>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</si>
  <si>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</si>
  <si>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</si>
  <si>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</si>
  <si>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</si>
  <si>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</si>
  <si>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</si>
  <si>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</si>
  <si>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</si>
  <si>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</si>
  <si>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MICTORIO COLETIVO ACO INOX (AISI 304), E = 0,8 MM, DE *100 X 40 X 30* CM (C X A X P)</t>
  </si>
  <si>
    <t>MICTORIO COLETIVO ACO INOX (AISI 304), E = 0,8 MM, DE *100 X 50 X 35* CM (C X A X P)</t>
  </si>
  <si>
    <t>MICTORIO INDIVIDUAL ACO INOX (AISI 304), E = 0,8 MM, DE *50 X 45 X 35* (C X A X P)</t>
  </si>
  <si>
    <t>MICTORIO INDIVIDUAL, SIFONADO, DE LOUCA BRANCA, SEM COMPLEMENTOS</t>
  </si>
  <si>
    <t>MICTORIO INDIVIDUAL, SIFONADO, VALVULA EMBUTIDA, DE LOUCA BRANCA, SEM COMPLEMENTOS - PADRAO ALTO</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</si>
  <si>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</si>
  <si>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</si>
  <si>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</si>
  <si>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</si>
  <si>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</si>
  <si>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</si>
  <si>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</si>
  <si>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</si>
  <si>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</si>
  <si>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</si>
  <si>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</si>
  <si>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</si>
  <si>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</si>
  <si>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</si>
  <si>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</si>
  <si>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</si>
  <si>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t>
  </si>
  <si>
    <t>MISTURADOR DE METAL CROMADO, DE MESA/BANCADA, COM BICA BAIXA, PARA LAVATORIO</t>
  </si>
  <si>
    <t>MISTURADOR DE PAREDE, DE METAL CROMADO, PARA COZINHA, BICA ALTA MOVEL, COM AREJADOR ARTICULADO</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</si>
  <si>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</si>
  <si>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</si>
  <si>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</si>
  <si>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</si>
  <si>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</si>
  <si>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</si>
  <si>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</si>
  <si>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</si>
  <si>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</si>
  <si>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</si>
  <si>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</si>
  <si>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</si>
  <si>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</si>
  <si>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</si>
  <si>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</si>
  <si>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</si>
  <si>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</si>
  <si>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</si>
  <si>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</si>
  <si>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</si>
  <si>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</si>
  <si>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</si>
  <si>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</si>
  <si>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</si>
  <si>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</si>
  <si>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 (HORISTA)</t>
  </si>
  <si>
    <t>MOTORISTA DE CAMINHAO (MENSALISTA)</t>
  </si>
  <si>
    <t>MOTORISTA DE CAMINHAO BETONEIRA (HORISTA)</t>
  </si>
  <si>
    <t>MOTORISTA DE CAMINHAO-BASCULANTE (HORISTA)</t>
  </si>
  <si>
    <t>MOTORISTA DE CAMINHAO-BASCULANTE (MENSALISTA)</t>
  </si>
  <si>
    <t>MOTORISTA DE CAMINHAO-CARRETA (HORISTA)</t>
  </si>
  <si>
    <t>MOTORISTA DE CAMINHAO-CARRETA (MENSALISTA)</t>
  </si>
  <si>
    <t>MOTORISTA DE CARRO DE PASSEIO (HORISTA)</t>
  </si>
  <si>
    <t>MOTORISTA DE CARRO DE PASSEIO (MENSALISTA)</t>
  </si>
  <si>
    <t>MOTORISTA OPERADOR DE CAMINHAO COM MUNCK (HORISTA)</t>
  </si>
  <si>
    <t>MOTORISTA OPERADOR DE CAMINHAO COM MUNCK (MENSALISTA)</t>
  </si>
  <si>
    <t>MOURAO DE CONCRETO CURVO, *10 X 10* CM, H= *2,60* M + CURVA DE 0,40 M</t>
  </si>
  <si>
    <t>MOURAO DE CONCRETO RETO, SECAO QUADRADA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</si>
  <si>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</si>
  <si>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</si>
  <si>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</si>
  <si>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</si>
  <si>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</si>
  <si>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</si>
  <si>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</si>
  <si>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</si>
  <si>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</si>
  <si>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</si>
  <si>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</si>
  <si>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</si>
  <si>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</si>
  <si>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</si>
  <si>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</si>
  <si>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t>
  </si>
  <si>
    <t>NIPLE DE FERRO GALVANIZADO, COM ROSCA BSP, DE 1/2"</t>
  </si>
  <si>
    <t>NIPLE DE FERRO GALVANIZADO, COM ROSCA BSP, DE 2 1/2"</t>
  </si>
  <si>
    <t>NIPLE DE FERRO GALVANIZADO, COM ROSCA BSP, DE 2"</t>
  </si>
  <si>
    <t>NIPLE DE FERRO GALVANIZADO, COM ROSCA BSP, DE 3"</t>
  </si>
  <si>
    <t>NIPLE DE FERRO GALVANIZADO, COM ROSCA BSP, DE 3/4"</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</si>
  <si>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</si>
  <si>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</si>
  <si>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</si>
  <si>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</si>
  <si>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</si>
  <si>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</si>
  <si>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t>
  </si>
  <si>
    <t>NIPLE DE REDUCAO DE FERRO GALVANIZADO, COM ROSCA BSP, DE 1 1/4" X 1/2"</t>
  </si>
  <si>
    <t>NIPLE DE REDUCAO DE FERRO GALVANIZADO, COM ROSCA BSP, DE 1 1/4" X 3/4"</t>
  </si>
  <si>
    <t>NIPLE DE REDUCAO DE FERRO GALVANIZADO, COM ROSCA BSP, DE 1" X 1/2"</t>
  </si>
  <si>
    <t>NIPLE DE REDUCAO DE FERRO GALVANIZADO, COM ROSCA BSP, DE 1" X 3/4"</t>
  </si>
  <si>
    <t>NIPLE DE REDUCAO DE FERRO GALVANIZADO, COM ROSCA BSP, DE 1/2" X 1/4"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</si>
  <si>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</si>
  <si>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</si>
  <si>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</si>
  <si>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</si>
  <si>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 X 2 1/2"</t>
  </si>
  <si>
    <t>NIPLE DE REDUCAO DE FERRO GALVANIZADO, COM ROSCA BSP, DE 3" X 2"</t>
  </si>
  <si>
    <t>NIPLE DE REDUCAO DE FERRO GALVANIZADO, COM ROSCA BSP, DE 3/4" X 1/2"</t>
  </si>
  <si>
    <t>NIPLE SEXTAVADO EM ACO CARBONO, COM ROSCA BSP, PRESSAO 3.000 LBS, DN 1 1/2"</t>
  </si>
  <si>
    <t>NIPLE SEXTAVADO EM ACO CARBONO, COM ROSCA BSP, PRESSAO 3.000 LBS, DN 1 1/4"</t>
  </si>
  <si>
    <t>NIPLE SEXTAVADO EM ACO CARBONO, COM ROSCA BSP, PRESSAO 3.000 LBS, DN 1"</t>
  </si>
  <si>
    <t>NIPLE SEXTAVADO EM ACO CARBONO, COM ROSCA BSP, PRESSAO 3.000 LBS, DN 1/2"</t>
  </si>
  <si>
    <t>NIPLE SEXTAVADO EM ACO CARBONO, COM ROSCA BSP, PRESSAO 3.000 LBS, DN 2 1/2"</t>
  </si>
  <si>
    <t>NIPLE SEXTAVADO EM ACO CARBONO, COM ROSCA BSP, PRESSAO 3.000 LBS, DN 2"</t>
  </si>
  <si>
    <t>NIPLE SEXTAVADO EM ACO CARBONO, COM ROSCA BSP, PRESSAO 3.000 LBS, DN 3/4"</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</si>
  <si>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</si>
  <si>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</si>
  <si>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</si>
  <si>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</si>
  <si>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</si>
  <si>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</si>
  <si>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</si>
  <si>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</si>
  <si>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</si>
  <si>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</si>
  <si>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OLEO DIESEL COMBUSTIVEL COMUM METROPOLITANO S-10 OU S-500</t>
  </si>
  <si>
    <t>OLEO LUBRIFICANTE MINERAL MONOVISCOSO, SAE 40, PARA MOTORES DE EQUIPAMENTOS PESADOS (CAMINHOES, TRATORES, RETROS E ETC)</t>
  </si>
  <si>
    <t>OLHO MAGICO PARA PORTAS, EM LATAO, COM LENTE DE POLICARBONATO, ANGULO DE *200* GRAUS, ESPESSURA ENTRE *25 E 46* MM, INCLUINDO FECHO JANELA</t>
  </si>
  <si>
    <t>OPERADOR DE BATE-ESTACAS (HORISTA)</t>
  </si>
  <si>
    <t>OPERADOR DE BATE-ESTACAS (MENSALISTA)</t>
  </si>
  <si>
    <t>OPERADOR DE BETONEIRA (CAMINHAO) (MENSALISTA)</t>
  </si>
  <si>
    <t>OPERADOR DE BETONEIRA ESTACIONARIA / MISTURADOR (HORISTA)</t>
  </si>
  <si>
    <t>OPERADOR DE BETONEIRA ESTACIONARIA / MISTURADOR (MENSALISTA)</t>
  </si>
  <si>
    <t>OPERADOR DE COMPRESSOR DE AR OU COMPRESSORISTA (HORISTA)</t>
  </si>
  <si>
    <t>OPERADOR DE COMPRESSOR DE AR OU COMPRESSORISTA (MENSALISTA)</t>
  </si>
  <si>
    <t>OPERADOR DE DEMARCADORA DE FAIXAS DE TRAFEGO (HORISTA)</t>
  </si>
  <si>
    <t>OPERADOR DE DEMARCADORA DE FAIXAS DE TRAFEGO (MENSALISTA)</t>
  </si>
  <si>
    <t>OPERADOR DE ESCAVADEIRA (HORISTA)</t>
  </si>
  <si>
    <t>OPERADOR DE ESCAVADEIRA (MENSALISTA)</t>
  </si>
  <si>
    <t>OPERADOR DE GUINCHO OU GUINCHEIRO (HORISTA)</t>
  </si>
  <si>
    <t>OPERADOR DE GUINCHO OU GUINCHEIRO (MENSALISTA)</t>
  </si>
  <si>
    <t>OPERADOR DE GUINDASTE (HORISTA)</t>
  </si>
  <si>
    <t>OPERADOR DE GUINDASTE (MENSALISTA)</t>
  </si>
  <si>
    <t>OPERADOR DE JATO ABRASIVO OU JATISTA (HORISTA)</t>
  </si>
  <si>
    <t>OPERADOR DE JATO ABRASIVO OU JATISTA (MENSALISTA)</t>
  </si>
  <si>
    <t>OPERADOR DE MAQUINAS E TRATORES DIVERSOS - TERRAPLANAGEM (HORISTA)</t>
  </si>
  <si>
    <t>OPERADOR DE MAQUINAS E TRATORES DIVERSOS - TERRAPLANAGEM (MENSALISTA)</t>
  </si>
  <si>
    <t>OPERADOR DE MARTELETE OU MARTELETEIRO (HORISTA)</t>
  </si>
  <si>
    <t>OPERADOR DE MARTELETE OU MARTELETEIRO (MENSALISTA)</t>
  </si>
  <si>
    <t>OPERADOR DE MOTO SCRAPER (HORISTA)</t>
  </si>
  <si>
    <t>OPERADOR DE MOTO SCRAPER (MENSALISTA)</t>
  </si>
  <si>
    <t>OPERADOR DE MOTONIVELADORA (HORISTA)</t>
  </si>
  <si>
    <t>OPERADOR DE MOTONIVELADORA (MENSALISTA)</t>
  </si>
  <si>
    <t>OPERADOR DE PA CARREGADEIRA (HORISTA)</t>
  </si>
  <si>
    <t>OPERADOR DE PA CARREGADEIRA (MENSALISTA)</t>
  </si>
  <si>
    <t>OPERADOR DE PAVIMENTADORA / MESA VIBROACABADORA (HORISTA)</t>
  </si>
  <si>
    <t>OPERADOR DE PAVIMENTADORA / MESA VIBROACABADORA (MENSALISTA)</t>
  </si>
  <si>
    <t>OPERADOR DE ROLO COMPACTADOR (HORISTA)</t>
  </si>
  <si>
    <t>OPERADOR DE ROLO COMPACTADOR (MENSALISTA)</t>
  </si>
  <si>
    <t>OPERADOR DE USINA DE ASFALTO, DE SOLOS OU DE CONCRETO (HORISTA)</t>
  </si>
  <si>
    <t>OPERADOR DE USINA DE ASFALTO, DE SOLOS OU DE CONCRETO (MENSALISTA)</t>
  </si>
  <si>
    <t>OXIGENIO - RECARGA DE GAS PARA CILINDRO (NAO INCLUI TROCA/MANUTENCAO DO CILINDRO)</t>
  </si>
  <si>
    <t>PA CARREGADEIRA SOBRE RODAS, POTENCIA 152 HP, CAPACIDADE DA CACAMBA DE 1,53 A 2,30 M3, PESO OPERACIONAL MAXIMO DE 10216 KG</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</si>
  <si>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</si>
  <si>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</si>
  <si>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</si>
  <si>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</si>
  <si>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</si>
  <si>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</si>
  <si>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</si>
  <si>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</si>
  <si>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</si>
  <si>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</si>
  <si>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</si>
  <si>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</si>
  <si>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</si>
  <si>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</si>
  <si>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</si>
  <si>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</si>
  <si>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</si>
  <si>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</si>
  <si>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</si>
  <si>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</si>
  <si>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</si>
  <si>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</si>
  <si>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</si>
  <si>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ACO ZINCADO, SEXTAVADO, COM ROSCA INTEIRA, DIAMETRO 5/16", COMPRIMENTO 3/4", COM PORCA E ARRUELA LISA LEVE</t>
  </si>
  <si>
    <t>PARAFUSO DE ACO ZINCADO, SEXTAVADO, COM ROSCA SOBERBA, DIAMETRO 3/8", COMPRIMENTO 80 MM</t>
  </si>
  <si>
    <t>PARAFUSO DE ACO ZINCADO, TIPO CHUMBADOR PARABOLT, DIAMETRO 1/2", COMPRIMENTO 75 MM</t>
  </si>
  <si>
    <t>PARAFUSO DE ACO ZINCADO, TIPO CHUMBADOR PARABOLT, DIAMETRO 3/8", COMPRIMENTO 75 MM</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</si>
  <si>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</si>
  <si>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</si>
  <si>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</si>
  <si>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</si>
  <si>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</si>
  <si>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</si>
  <si>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</si>
  <si>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</si>
  <si>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</si>
  <si>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</si>
  <si>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</si>
  <si>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</si>
  <si>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</si>
  <si>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</si>
  <si>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M16 EM ACO GALVANIZADO, COMPRIMENTO = 150 MM, DIAMETRO = 16 MM, CABECA ABAULADA</t>
  </si>
  <si>
    <t>PARAFUSO FRANCES M16 EM ACO GALVANIZADO, COMPRIMENTO = 45 MM, DIAMETRO = 16 MM, CABECA ABAULADA</t>
  </si>
  <si>
    <t>PARAFUSO FRANCES METRICO ZINCADO, DIAMETRO 12 MM, COMPRIMENTO 140MM, COM PORCA SEXTAVADA E ARRUELA DE PRESSAO MEDIA</t>
  </si>
  <si>
    <t>PARAFUSO FRANCES METRICO ZINCADO, DIAMETRO 12 MM, COMPRIMENTO 150 MM, COM PORCA SEXTAVADA E ARRUELA DE PRESSAO MEDIA</t>
  </si>
  <si>
    <t>PARAFUSO FRANCES ZINCADO, DIAMETRO 1/2", COMPRIMENTO 12", COM PORCA E ARRUELA LISA MEDIA</t>
  </si>
  <si>
    <t>PARAFUSO FRANCES ZINCADO, DIAMETRO 1/2", COMPRIMENTO 15", COM PORCA E ARRUELA LISA MEDIA</t>
  </si>
  <si>
    <t>PARAFUSO FRANCES ZINCADO, DIAMETRO 1/2", COMPRIMENTO 2", COM PORCA E ARRUELA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</si>
  <si>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</si>
  <si>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</si>
  <si>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</si>
  <si>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</si>
  <si>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</si>
  <si>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</si>
  <si>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</si>
  <si>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</si>
  <si>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</si>
  <si>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</si>
  <si>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</si>
  <si>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3 1/2" COM ACABAMENTO CROMADO PARA FIXAR PECA SANITARIA, INCLUI PORCA CEGA, ARRUELA E BUCHA DE NYLON TAMANHO S-8</t>
  </si>
  <si>
    <t>PARAFUSO NIQUELADO COM ACABAMENTO CROMADO PARA FIXAR PECA SANITARIA, INCLUI PORCA CEGA, ARRUELA E BUCHA DE NYLON TAMANHO S-10</t>
  </si>
  <si>
    <t>PARAFUSO ZINCADO 5/16" X 250 MM PARA FIXACAO DE TELHA DE FIBROCIMENTO CANALETE 49, INCLUI BUCHA NYLON S-10</t>
  </si>
  <si>
    <t>PARAFUSO ZINCADO 5/16" X 85 MM PARA FIXACAO DE TELHA DE FIBROCIMENTO CANALETE 90, INCLUI BUCHA NYLON S-10</t>
  </si>
  <si>
    <t>PARAFUSO ZINCADO ROSCA SOBERBA 5/16" X 120 MM PARA TELHA FIBROCIMENTO</t>
  </si>
  <si>
    <t>PARAFUSO ZINCADO ROSCA SOBERBA, CABECA SEXTAVADA, 5/16" X 110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</si>
  <si>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</si>
  <si>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</si>
  <si>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</si>
  <si>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PARAFUSO ZINCADO ROSCA SOBERBA, CABECA SEXTAVADA, 5/16" X 230 MM, PARA FIXACAO DE TELHA EM MADEIRA</t>
  </si>
  <si>
    <t>PARAFUSO ZINCADO ROSCA SOBERBA, CABECA SEXTAVADA, 5/16" X 250 MM, PARA FIXACAO DE TELHA EM MADEIRA</t>
  </si>
  <si>
    <t>PARAFUSO ZINCADO ROSCA SOBERBA, CABECA SEXTAVADA, 5/16" X 50 MM, PARA FIXACAO DE TELHA EM MADEIRA</t>
  </si>
  <si>
    <t>PARAFUSO ZINCADO ROSCA SOBERBA, CABECA SEXTAVADA, 5/16" X 85 MM, PARA FIXACAO DE TELHA EM MADEIRA</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</si>
  <si>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</si>
  <si>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</si>
  <si>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</si>
  <si>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</si>
  <si>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</si>
  <si>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5/16", COMPRIMENTO 40 MM</t>
  </si>
  <si>
    <t>PARAFUSO ZINCADO, SEXTAVADO, GRAU 5, ROSCA INTEIRA, DIAMETRO 1 1/2", COMPRIMENTO 4"</t>
  </si>
  <si>
    <t>PARAFUSO, ASTM A307 - GRAU A, SEXTAVADO, ZINCADO, DIAMETRO 3/8" (9,52 MM), COMPRIMENTO 1" (25,4 MM)</t>
  </si>
  <si>
    <t>PARAFUSO, AUTOATARRAXANTE, CABECA CHATA, FENDA SIMPLES, EM ACO ZINCADO, 1/4" (6,35 MM) X 25 MM</t>
  </si>
  <si>
    <t>PARAFUSO, COMUM, ASTM A307, SEXTAVADO, DIAMETRO 1/2" (12,7 MM), COMPRIMENTO 1" (25,4 MM)</t>
  </si>
  <si>
    <t>PARALELEPIPEDO GRANITICO OU BASALTICO, PARA PAVIMENTACAO, SEM FRETE (VARIACAO REGIONAL DE PECAS POR M2)</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</si>
  <si>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</si>
  <si>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</si>
  <si>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</si>
  <si>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</si>
  <si>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</si>
  <si>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</si>
  <si>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</si>
  <si>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</si>
  <si>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</si>
  <si>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</si>
  <si>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</si>
  <si>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</si>
  <si>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</si>
  <si>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</si>
  <si>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</si>
  <si>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</si>
  <si>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</si>
  <si>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</si>
  <si>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</si>
  <si>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</si>
  <si>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</si>
  <si>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</si>
  <si>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</si>
  <si>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</si>
  <si>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</si>
  <si>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</si>
  <si>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</si>
  <si>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</si>
  <si>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</si>
  <si>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</si>
  <si>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</si>
  <si>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</si>
  <si>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</si>
  <si>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</si>
  <si>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</si>
  <si>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</si>
  <si>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</si>
  <si>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</si>
  <si>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</si>
  <si>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</si>
  <si>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</si>
  <si>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"I" OU "W" EM ACO LAMINADO, QUAISQUER DIMENSOES</t>
  </si>
  <si>
    <t>PERFIL "U" ENRIJECIDO, EM CHAPA DOBRADA DE ACO LAMINADO, E = 3,75 MM, H = 200 MM, L = 75 MM (9,94 KG/M)</t>
  </si>
  <si>
    <t>PERFIL "U" SIMPLES, EM CHAPA DOBRADA DE ACO LAMINADO, E = 2,65 MM, H = 75 MM, L = 40 MM (3,04 KG/M)</t>
  </si>
  <si>
    <t>PERFIL "U" SIMPLES, EM CHAPA DOBRADA DE ACO LAMINADO, E = 3 MM, H = 125 MM, L = 50 MM (5,07 KG/M)</t>
  </si>
  <si>
    <t>PERFIL "U" SIMPLES, EM CHAPA DOBRADA DE ACO LAMINADO, E = 3 MM, H = 200 MM, L = 50 MM (6,83 KG/M)</t>
  </si>
  <si>
    <t>PERFIL "U" SIMPLES, EM CHAPA DOBRADA DE ACO LAMINADO, E = 4,75 MM, H = 100 MM, L = 75 MM (8,74 KG/M)</t>
  </si>
  <si>
    <t>PERFIL "U" SIMPLES, EM CHAPA DOBRADA DE ACO LAMINADO, E = 8 MM, H = 150 MM, L = 75 MM (16,97 KG/M)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</si>
  <si>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</si>
  <si>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</si>
  <si>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</si>
  <si>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</si>
  <si>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</si>
  <si>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</si>
  <si>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</si>
  <si>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</si>
  <si>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EM ALUMINIO, FORMATO U, ABAS IGUAIS, LARGURA DE 12,70 MM (1/2 POL), ESPESSURA 1,58 MM (1/16 POL) E PESO LINEAR DE APROXIMADAMENTE 0,149 KG/M</t>
  </si>
  <si>
    <t>PERFIL EM ALUMINIO, FORMATO U, ABAS IGUAIS, LARGURA DE 25,4 MM (1"), ESPESSURA DE 2,38 MM (3/32") E PESO LINEAR DE APROXIMADAMENTE 0,460 KG/M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</si>
  <si>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</si>
  <si>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</si>
  <si>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</si>
  <si>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</si>
  <si>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</si>
  <si>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</si>
  <si>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</si>
  <si>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</si>
  <si>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</si>
  <si>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</si>
  <si>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</si>
  <si>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BRANCO, PARA FORRO REMOVIVEL, 24 X 1250 MM (L X C)</t>
  </si>
  <si>
    <t>PERFIL TRAVESSA (SECUNDARIO), T CLICADO, EM ACO GALVANIZADO, BRANCO, PARA FORRO REMOVIVEL, 24 X 625 MM (L X C)</t>
  </si>
  <si>
    <t>PERFILADO PERFURADO 19 X 38 MM, CHAPA 22</t>
  </si>
  <si>
    <t>PERFILADO PERFURADO DUPLO 38 X 76 MM, CHAPA 22</t>
  </si>
  <si>
    <t>PERFILADO PERFURADO SIMPLES 38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</si>
  <si>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</si>
  <si>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</si>
  <si>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DE COROA DIAMANTADA PARA CONCRETO, DIAMETRO ATE 250 MM, MOTOR ELETRICO 220 V, POTENCIA 2.500W</t>
  </si>
  <si>
    <t>PERFURATRIZ HIDRAULICA COM TRADO CURTO ACOPLADO, PROFUNDIDADE MAXIMA DE 20 M, DIAMETRO MAXIMO DE 1500 MM, POTENCIA INSTALADA DE 137 HP, MESA ROTATIVA COM TORQUE MAXIMO DE 30 KNM (INCLUI MONTAGEM, NAO INCLUI CAMINHAO)</t>
  </si>
  <si>
    <t>PERFURATRIZ HIDRAULICA SOBRE ESTEIRA, TORQUE MAXIMO 161 KNM, PROFUNDIDADE MAXIMA 54 M, DIAMETRO MAXIMO 1500 MM, POTENCIA MOTOR 268 HP</t>
  </si>
  <si>
    <t>PERFURATRIZ HIDRAULICA SOBRE ESTEIRA, TORQUE MAXIMO 98 KNM, PROFUNDIDADE MAXIMA 25 M, DIAMETRO MAXIMO 115 MM, POTENCIA MOTOR 190 HP</t>
  </si>
  <si>
    <t>PERFURATRIZ MANUAL, TORQUE MAXIMO 83 N.M, POTENCIA 5 CV, COM DIAMETRO MAXIMO 4" (NAO INCLUI SUPORTE / CHASSI)</t>
  </si>
  <si>
    <t>PERFURATRIZ MANUAL, TORQUE MAXIMO 83 N.M, POTENCIA 5 CV, COM DIAMETRO MAXIMO 4", PARA SOLO GRAMPEADO (INCLUI SUPORTE OU CHASSI TIPO MESA)</t>
  </si>
  <si>
    <t>PERFURATRIZ PARA EXECUCAO DE ESTACAS SECANTES, TIPO HELICE CONTINUA COM CABECOTE DUPLO E TUBO METALICO 300 KW</t>
  </si>
  <si>
    <t>PERFURATRIZ PARA FURO DIRECIONAL HORIZONTAL (HDD) COM CAPACIDADE ATE 89 KN, POTENCIA 24,8 HP A 80 HP (INCLUSO FERRAMENTAS E LOCALIZADOR), PARA REDE SUBTERRANEA</t>
  </si>
  <si>
    <t>PERFURATRIZ PARA FURO DIRECIONAL HORIZONTAL (HDD) COM CAPACIDADE DE 201 KN A 560 KN, POTENCIA 200 HP A 260 HP (INCLUSO FERRAMENTAS E LOCALIZADOR), PARA REDE SUBTERRANEA</t>
  </si>
  <si>
    <t>PERFURATRIZ PARA FURO DIRECIONAL HORIZONTAL (HDD) COM CAPACIDADE DE 90 KN A 200 KN, POTENCIA 100 HP A 160 HP (INCLUSO FERRAMENTAS E LOCALIZADOR), PARA REDE SUBTERRANEA</t>
  </si>
  <si>
    <t>PERFURATRIZ ROTATIVA SOBRE ESTEIRA, TORQUE MAXIMO 2500 KGM, POTENCIA 110 HP, MOTOR DIESEL</t>
  </si>
  <si>
    <t>PERFURATRIZ SOBRE ESTEIRA, TORQUE MAXIMO 600 KGF, PESO MEDIO 1000 KG, POTENCIA 20 HP, DIAMETRO MAXIMO 10"</t>
  </si>
  <si>
    <t>PERFURATRIZ SOBRE ESTEIRA, TORQUE MAXIMO DE 600 KGF, POTENCIA ENTRE 50 E 60 HP, DIAMETRO MAXIMO DE 10"</t>
  </si>
  <si>
    <t>PICAPE CABINE SIMPLES COM MOTOR 1.6 FLEX, CAMBIO MANUAL, POTENCIA 101/104 CV, 2 PORTAS</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</si>
  <si>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</si>
  <si>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</si>
  <si>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</si>
  <si>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PINGADEIRA PLASTICA PARA TELHA DE FIBROCIMENTO CANALETE 49/KALHETA OU CANALETE 90/KALHETAO</t>
  </si>
  <si>
    <t>PINO DE ACO COM ARRUELA CONICA, DIAMETRO ARRUELA = *23* MM E COMP HASTE = *27* MM (ACAO INDIRETA)</t>
  </si>
  <si>
    <t>PINO DE ACO COM FURO, HASTE = 27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</si>
  <si>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</si>
  <si>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</si>
  <si>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</si>
  <si>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</si>
  <si>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</si>
  <si>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</si>
  <si>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</si>
  <si>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</si>
  <si>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</si>
  <si>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</si>
  <si>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</si>
  <si>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</si>
  <si>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</si>
  <si>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</si>
  <si>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</si>
  <si>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COR LISA, PEI MAIOR OU IGUAL A 4, FORMATO MAIOR QUE 2025 CM2</t>
  </si>
  <si>
    <t>PISO EM CERAMICA ESMALTADA, COR LISA, PEI MAIOR OU IGUAL A 4,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</si>
  <si>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</si>
  <si>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</si>
  <si>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</si>
  <si>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</si>
  <si>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</si>
  <si>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LISO, MONOCOLOR, ACETINADO OU POLIDO, FORMATO MAIOR QUE 2500 ATE 6400 CM2</t>
  </si>
  <si>
    <t>PISO EM PORCELANATO,RETIFICADO, LISO, MONOCOLOR, ACETINADO OU POLIDO, FORMATO MAIOR QUE 6400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</si>
  <si>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</si>
  <si>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</si>
  <si>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</si>
  <si>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</si>
  <si>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</si>
  <si>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</si>
  <si>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</si>
  <si>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</si>
  <si>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TATIL / PODOTATIL, LADRILHO HIDRAULICO / CONCRETO, *25 X 25* CM, E= *2,5* CM, PADRAO TATIL ALERTA OU DIRECIONAL, COR AMARELA</t>
  </si>
  <si>
    <t>PISO TATIL / PODOTATIL, LADRILHO HIDRAULICO/CONCRETO, *40 X 40* CM, E= 2,5* CM, PADRAO TATIL ALERTA OU DIRECIONAL, COR NATURAL</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</si>
  <si>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</si>
  <si>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</si>
  <si>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</si>
  <si>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</si>
  <si>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VARIAVEL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</si>
  <si>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</si>
  <si>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</si>
  <si>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</si>
  <si>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</si>
  <si>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</si>
  <si>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</si>
  <si>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</si>
  <si>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</si>
  <si>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</si>
  <si>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</si>
  <si>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</si>
  <si>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</si>
  <si>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</si>
  <si>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</si>
  <si>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</si>
  <si>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</si>
  <si>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</si>
  <si>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</si>
  <si>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</si>
  <si>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</si>
  <si>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</si>
  <si>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</si>
  <si>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</si>
  <si>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</si>
  <si>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</si>
  <si>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</si>
  <si>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</si>
  <si>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</si>
  <si>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</si>
  <si>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</si>
  <si>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</si>
  <si>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</si>
  <si>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</si>
  <si>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</si>
  <si>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</si>
  <si>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</si>
  <si>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EXERCICIOS, 2,00 M X 1,00 M (CHAPA GALVANIZADA #20), ESTRUTURA EM TUBOS REDONDOS DE ACO CARBONO, PINTURA NO PROCESSO ELETROSTATICO, ADESIVO FRENTE E VERSO - PARA ACADEMIA AO AR LIVRE / ACADEMIA DA TERCEIRA IDADE - ATI</t>
  </si>
  <si>
    <t>PLACA VINILICA SEMIFLEXIVEL PARA PISOS, E = 3,2 MM, 30 X 30 CM (SEM COLOCACAO)</t>
  </si>
  <si>
    <t>PLACA/PISO DE CONCRETO POROSO/ PAVIMENTO PERMEAVEL/BLOCO DRENANTE DE CONCRETO, *40 X 40* CM, E = 6 CM, COR NATURAL</t>
  </si>
  <si>
    <t>PLACA/TAMPA CEGA EM LATAO ESCOVADO PARA CONDULETE EM LIGA DE ALUMINIO 4 X 4"</t>
  </si>
  <si>
    <t>PLUG OU BUJAO DE FERRO GALVANIZADO, DE 1 1/2"</t>
  </si>
  <si>
    <t>PLUG OU BUJAO DE FERRO GALVANIZADO, DE 1 1/4"</t>
  </si>
  <si>
    <t>PLUG OU BUJAO DE FERRO GALVANIZADO, DE 1"</t>
  </si>
  <si>
    <t>PLUG OU BUJAO DE FERRO GALVANIZADO, DE 1/2"</t>
  </si>
  <si>
    <t>PLUG OU BUJAO DE FERRO GALVANIZADO, DE 2 1/2"</t>
  </si>
  <si>
    <t>PLUG OU BUJAO DE FERRO GALVANIZADO, DE 2"</t>
  </si>
  <si>
    <t>PLUG OU BUJAO DE FERRO GALVANIZADO, DE 3"</t>
  </si>
  <si>
    <t>PLUG OU BUJAO DE FERRO GALVANIZADO, DE 3/4"</t>
  </si>
  <si>
    <t>PLUG OU BUJAO DE FERRO GALVANIZADO, DE 4"</t>
  </si>
  <si>
    <t>PLUG PVC, JE, DN 100 MM, PARA REDE COLETORA ESGOTO</t>
  </si>
  <si>
    <t>PLUG PVC, JE, DN 150 MM, PARA REDE COLETORA ESGOTO</t>
  </si>
  <si>
    <t>PO DE PEDRA (POSTO PEDREIRA/FORNECEDOR, SEM FRETE)</t>
  </si>
  <si>
    <t>POCEIRO / ESCAVADOR DE VALAS E TUBULOES (HORISTA)</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</si>
  <si>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</si>
  <si>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</si>
  <si>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</si>
  <si>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</si>
  <si>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</si>
  <si>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</si>
  <si>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</si>
  <si>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</si>
  <si>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</si>
  <si>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ROLICO SEM TRATAMENTO, D = 8 A 11 CM, H = 3 M, EM EUCALIPTO OU EQUIVALENTE DA REGIAO - BRUTA (PARA ESCORAMENTO)</t>
  </si>
  <si>
    <t>PONTALETE ROLICO SEM TRATAMENTO, D = 8 A 11 CM, H = 6 M, EM EUCALIPTO OU EQUIVALENTE DA REGIAO - BRUTA (PARA ESCORAMENTO)</t>
  </si>
  <si>
    <t>PORCA OLHAL EM ACO GALVANIZADO, ESPESSURA 16MM, ABERTURA 21MM</t>
  </si>
  <si>
    <t>PORCA OLHAL M 16, EM ACO GALVANIZADO, DIAMETRO = 16 MM</t>
  </si>
  <si>
    <t>PORCA ZINCADA, QUADRADA, DIAMETRO 3/8"</t>
  </si>
  <si>
    <t>PORCA ZINCADA, QUADRADA, DIAMETRO 5/8"</t>
  </si>
  <si>
    <t>PORCA ZINCADA, SEXTAVADA, DIAMETRO 1"</t>
  </si>
  <si>
    <t>PORCA ZINCADA, SEXTAVADA, DIAMETRO 1/2"</t>
  </si>
  <si>
    <t>PORCA ZINCADA, SEXTAVADA, DIAMETRO 1/4"</t>
  </si>
  <si>
    <t>PORCA ZINCADA, SEXTAVADA, DIAMETRO 3/8"</t>
  </si>
  <si>
    <t>PORCA ZINCADA, SEXTAVADA, DIAMETRO 5/16"</t>
  </si>
  <si>
    <t>PORCA ZINCADA, SEXTAVADA, DIAMETRO 5/8"</t>
  </si>
  <si>
    <t>PORTA CADEADO EM ACO GALVANIZADO, COMPRIMENTO DE 3 1/2"</t>
  </si>
  <si>
    <t>PORTA CORTA-FOGO SIMPLES PARA SAIDA DE EMERGENCIA, 1 FOLHA DE ABRIR, 5 CM, ACABAMENTO NATURAL / SEM PINTURA, COM FECHADURA TIPO TRINCO, DOBRADICAS E BATENTE,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</si>
  <si>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</si>
  <si>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</si>
  <si>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</si>
  <si>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</si>
  <si>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</si>
  <si>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</si>
  <si>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</si>
  <si>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</si>
  <si>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 GIRO, EM MADEIRA MACICA (ANGELIM OU EQUIVALENTE REGIONAL), QUALQUER DESENHO (VERTICAL/DIAGONAL/HORIZ.), E = *3,5* CM, DIMENSOES 2,10 X 0,70 (SOMENTE FOLHA DE PORTA, ACABAMENTO NATURAL)</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</si>
  <si>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</si>
  <si>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</si>
  <si>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PORTA DE ABRIR EM ALUMINIO COM DIVISAO HORIZONTAL PARA VIDROS, ACABAMENTO ANODIZADO NATURAL, VIDROS INCLUSOS, SEM GUARNICAO/ALIZAR/VISTA, 87 CM X 210 CM</t>
  </si>
  <si>
    <t>PORTA DE ABRIR EM ALUMINIO COM LAMBRI HORIZONTAL/LAMINADA, ACABAMENTO ANODIZADO NATURAL, SEM GUARNICAO/ALIZAR/VISTA</t>
  </si>
  <si>
    <t>PORTA DE ABRIR EM ALUMINIO TIPO VENEZIANA, ACABAMENTO ANODIZADO NATURAL, SEM GUARNICAO/ALIZAR/VISTA</t>
  </si>
  <si>
    <t>PORTA DE ABRIR, TIPO VENEZIANA, EM ALUMINIO, ACABAMENTO ANODIZADO NATURAL, 90 CM X 210 CM (LARGURA X ALTURA), SEM GUARNICAO/ALIZAR/VISTA</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</si>
  <si>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</si>
  <si>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</si>
  <si>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</si>
  <si>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</si>
  <si>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</si>
  <si>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</si>
  <si>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</si>
  <si>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</si>
  <si>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</si>
  <si>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</si>
  <si>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</si>
  <si>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</si>
  <si>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</si>
  <si>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</si>
  <si>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</si>
  <si>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</si>
  <si>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</si>
  <si>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</si>
  <si>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</si>
  <si>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</si>
  <si>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</si>
  <si>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 MADEIRA-DE-LEI QUADRICULADA PARA VIDRO, DE CORRER (ANGELIM OU EQUIVALENTE REGIONAL), E = *3,5* CM</t>
  </si>
  <si>
    <t>PORTA DE MADEIRA-DE-LEI TIPO VENEZIANA (ANGELIM OU EQUIVALENTE REGIONAL), E = *3,5* CM</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</si>
  <si>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</si>
  <si>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</si>
  <si>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</si>
  <si>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</si>
  <si>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</si>
  <si>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</si>
  <si>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</si>
  <si>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INFERIOR/BASE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</si>
  <si>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</si>
  <si>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</si>
  <si>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7 M, DIAMETRO INFERIOR = *125* MM</t>
  </si>
  <si>
    <t>POSTE CONICO CONTINUO EM ACO GALVANIZADO, CURVO, BRACO SIMPLES, FLANGEADO, H = 9 M, DIAMETRO INFERIOR = *135*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</si>
  <si>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</si>
  <si>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</si>
  <si>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</si>
  <si>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</si>
  <si>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</si>
  <si>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</si>
  <si>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</si>
  <si>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</si>
  <si>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</si>
  <si>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</si>
  <si>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</si>
  <si>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</si>
  <si>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</si>
  <si>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</si>
  <si>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</si>
  <si>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</si>
  <si>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</si>
  <si>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</si>
  <si>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</si>
  <si>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</si>
  <si>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</si>
  <si>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</si>
  <si>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</si>
  <si>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</si>
  <si>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</si>
  <si>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</si>
  <si>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</si>
  <si>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</si>
  <si>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</si>
  <si>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</si>
  <si>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</si>
  <si>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</si>
  <si>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</si>
  <si>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</si>
  <si>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</si>
  <si>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</si>
  <si>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</si>
  <si>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</si>
  <si>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</si>
  <si>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</si>
  <si>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</si>
  <si>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</si>
  <si>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</si>
  <si>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</si>
  <si>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</si>
  <si>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</si>
  <si>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</si>
  <si>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</si>
  <si>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</si>
  <si>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</si>
  <si>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</si>
  <si>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</si>
  <si>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</si>
  <si>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</si>
  <si>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</si>
  <si>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</si>
  <si>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</si>
  <si>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</si>
  <si>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</si>
  <si>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PRANCHA APARELHADA *4 X 30* CM, EM MACARANDUBA/MASSARANDUBA, ANGELIM OU EQUIVALENTE DA REGIAO</t>
  </si>
  <si>
    <t>PRANCHA NAO APARELHADA *6 X 25* CM, EM MACARANDUBA/MASSARANDUBA, ANGELIM OU EQUIVALENTE DA REGIAO - BRUTA</t>
  </si>
  <si>
    <t>PRANCHA NAO APARELHADA *6 X 30* CM, EM MACARANDUBA/MASSARANDUBA, ANGELIM OU EQUIVALENTE DA REGIAO - BRUTA</t>
  </si>
  <si>
    <t>PRANCHA NAO APARELHADA *6 X 40* CM, EM MACARANDUBA/MASSARANDUBA, ANGELIM OU EQUIVALENTE DA REGIAO - BRUTA</t>
  </si>
  <si>
    <t>PRANCHAO APARELHADO *7,5 X 23* CM, EM MACARANDUBA/MASSARANDUBA, ANGELIM OU EQUIVALENTE DA REGIAO</t>
  </si>
  <si>
    <t>PRANCHAO APARELHADO *8 X 30* CM, EM MACARANDUBA/MASSARANDUBA, ANGELIM OU EQUIVALENTE DA REGIAO</t>
  </si>
  <si>
    <t>PRANCHAO NAO APARELHADO *7,5 X 23* CM, EM MACARANDUBA/MASSARANDUBA, ANGELIM OU EQUIVALENTE DA REGIAO - BRUTA</t>
  </si>
  <si>
    <t>PRANCHAO NAO APARELHADO *8 X 30* CM, EM MACARANDUBA/MASSARANDUBA, ANGELIM OU EQUIVALENTE DA REGIAO - BRUTA</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</si>
  <si>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</si>
  <si>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</si>
  <si>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</si>
  <si>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</si>
  <si>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</si>
  <si>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</si>
  <si>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</si>
  <si>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</si>
  <si>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</si>
  <si>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</si>
  <si>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</si>
  <si>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</si>
  <si>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</si>
  <si>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19 X 33 (3 X 9)</t>
  </si>
  <si>
    <t>PREGO DE ACO POLIDO COM CABECA 22 X 48 (4 1/4 X 5)</t>
  </si>
  <si>
    <t>PREGO DE ACO POLIDO COM CABECA DUPLA 17 X 27 (2 1/2 X 11)</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</si>
  <si>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</si>
  <si>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</si>
  <si>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</si>
  <si>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</si>
  <si>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</si>
  <si>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</si>
  <si>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</si>
  <si>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CANEQUINHA, COM VOLUME DE 1,50 L, SEM COMPRESSOR</t>
  </si>
  <si>
    <t>PROLONGADOR/ EXTENSOR TELESCOPICO, EM CHAPA METALICA, COM 3 METROS, PARA ROLO DE PINTURA</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</si>
  <si>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</si>
  <si>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</si>
  <si>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</si>
  <si>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</si>
  <si>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</si>
  <si>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</si>
  <si>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</si>
  <si>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 COM CORDAO EM NYLON E CALCO GUIA EM ACO OU MADEIRA</t>
  </si>
  <si>
    <t>PRUMO DE PAREDE EM ACO 700 A 750 G, COM CORDAO EM NYLON E TACO</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</si>
  <si>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</si>
  <si>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</si>
  <si>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</si>
  <si>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</si>
  <si>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PUNHO PARA PERFURATRIZ DE ESTEIRA T38, D = 1 1/2" (38 MM), C = 380 MM</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</si>
  <si>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</si>
  <si>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</si>
  <si>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</si>
  <si>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</si>
  <si>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</si>
  <si>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</si>
  <si>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</si>
  <si>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</si>
  <si>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</si>
  <si>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</si>
  <si>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</si>
  <si>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</si>
  <si>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</si>
  <si>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</si>
  <si>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</si>
  <si>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</si>
  <si>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</si>
  <si>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</si>
  <si>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</si>
  <si>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</si>
  <si>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</si>
  <si>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</si>
  <si>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</si>
  <si>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</si>
  <si>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</si>
  <si>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</si>
  <si>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</si>
  <si>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</si>
  <si>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</si>
  <si>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</si>
  <si>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</si>
  <si>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</si>
  <si>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</si>
  <si>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</si>
  <si>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3 DISJUNTORES NEMA OU 4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</si>
  <si>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</si>
  <si>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</si>
  <si>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</si>
  <si>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</si>
  <si>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</si>
  <si>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</si>
  <si>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</si>
  <si>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</si>
  <si>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</si>
  <si>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</si>
  <si>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</si>
  <si>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</si>
  <si>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</si>
  <si>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QUADRADA BRANCA</t>
  </si>
  <si>
    <t>RALO SECO CONICO, PVC, 100 X 40 MM, COM GRELHA REDONDA BRANCA</t>
  </si>
  <si>
    <t>RALO SIFONADO CILINDRICO, PVC, 100 X 40 MM, COM GRELHA REDONDA BRANCA</t>
  </si>
  <si>
    <t>RALO SIFONADO QUADRADO, PVC, 100 X 53 MM, SAIDA 40 MM, COM GRELHA QUADRADA BRANCA</t>
  </si>
  <si>
    <t>RALO SIFONADO REDONDO CONICO, PVC, 100 X 40 MM, COM GRELHA REDONDA BRANCA</t>
  </si>
  <si>
    <t>REBITE DE REPUXO EM ALUMINIO VAZADO, DIAMETRO 3,2 X 8 MM DE COMPRIMENTO (1KG = 1025 UNIDADES)</t>
  </si>
  <si>
    <t>REBOLO ABRASIVO RETO DE USO GERAL GRAO 36, DE 6 X 1" (DIAMETRO X ESPESSURA)</t>
  </si>
  <si>
    <t>REBOLO ABRASIVO RETO DE USO GERAL GRAO 36, DE 6 X 3/4" (DIAMETRO X ESPESSURA)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</si>
  <si>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</si>
  <si>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</si>
  <si>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</si>
  <si>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</si>
  <si>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</si>
  <si>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</si>
  <si>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</si>
  <si>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</si>
  <si>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</si>
  <si>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</si>
  <si>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</si>
  <si>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</si>
  <si>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</si>
  <si>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</si>
  <si>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</si>
  <si>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</si>
  <si>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</si>
  <si>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</si>
  <si>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 COM CORPO DIVIDIDO</t>
  </si>
  <si>
    <t>REGISTRO DE ESFERA, PVC, COM VOLANTE, VS, ROSCAVEL, DN 1/2",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</si>
  <si>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</si>
  <si>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</si>
  <si>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</si>
  <si>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</si>
  <si>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</si>
  <si>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</si>
  <si>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</si>
  <si>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</si>
  <si>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</si>
  <si>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</si>
  <si>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</si>
  <si>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</si>
  <si>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1/2"</t>
  </si>
  <si>
    <t>REGISTRO GAVETA BRUTO EM LATAO FORJADO, BITOLA 1 1/4"</t>
  </si>
  <si>
    <t>REGISTRO GAVETA BRUTO EM LATAO FORJADO, BITOLA 1"</t>
  </si>
  <si>
    <t>REGISTRO GAVETA BRUTO EM LATAO FORJADO, BITOLA 1/2"</t>
  </si>
  <si>
    <t>REGISTRO GAVETA BRUTO EM LATAO FORJADO, BITOLA 2 1/2"</t>
  </si>
  <si>
    <t>REGISTRO GAVETA BRUTO EM LATAO FORJADO, BITOLA 2"</t>
  </si>
  <si>
    <t>REGISTRO GAVETA BRUTO EM LATAO FORJADO, BITOLA 3"</t>
  </si>
  <si>
    <t>REGISTRO GAVETA BRUTO EM LATAO FORJADO, BITOLA 3/4"</t>
  </si>
  <si>
    <t>REGISTRO GAVETA BRUTO EM LATAO FORJADO, BITOLA 4"</t>
  </si>
  <si>
    <t>REGISTRO GAVETA COM ACABAMENTO E CANOPLA CROMADOS, SIMPLES, BITOLA 1 1/2"</t>
  </si>
  <si>
    <t>REGISTRO GAVETA COM ACABAMENTO E CANOPLA CROMADOS, SIMPLES, BITOLA 1 1/4"</t>
  </si>
  <si>
    <t>REGISTRO GAVETA COM ACABAMENTO E CANOPLA CROMADOS, SIMPLES, BITOLA 1"</t>
  </si>
  <si>
    <t>REGISTRO GAVETA COM ACABAMENTO E CANOPLA CROMADOS, SIMPLES, BITOLA 1/2"</t>
  </si>
  <si>
    <t>REGISTRO GAVETA COM ACABAMENTO E CANOPLA CROMADOS, SIMPLES, BITOLA 3/4"</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</si>
  <si>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</si>
  <si>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</si>
  <si>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t>
  </si>
  <si>
    <t>REGISTRO PRESSAO BRUTO EM LATAO FORJADO, BITOLA 3/4"</t>
  </si>
  <si>
    <t>REGISTRO PRESSAO COM ACABAMENTO E CANOPLA CROMADA, SIMPLES, BITOLA 1/2"</t>
  </si>
  <si>
    <t>REGISTRO PRESSAO COM ACABAMENTO E CANOPLA CROMADA, SIMPLES, BITOLA 3/4"</t>
  </si>
  <si>
    <t>REGUA DE ALUMINIO PARA PEDREIRO 2 M X *25,5* MM</t>
  </si>
  <si>
    <t>REGUA VIBRADORA DUPLA PARA CONCRETO A GASOLINA 5,5 HP, PESO DE 60 KG, COMPRIMENTO 4 M</t>
  </si>
  <si>
    <t>REGUA VIBRATORIA DE CONCRETO TRELICADA, EQUIPADA COM MOTOR A GASOLINA DE 9 HP</t>
  </si>
  <si>
    <t>REJUNTE CIMENTICIO, QUALQUER COR</t>
  </si>
  <si>
    <t>REJUNTE EPOXI, QUALQUER COR</t>
  </si>
  <si>
    <t>RELE TERMICO BIMETAL PARA USO EM MOTORES TRIFASICOS, TENSAO 380 V, POTENCIA ATE 15 CV, CORRENTE NOMINAL MAXIMA 22 A</t>
  </si>
  <si>
    <t>RESINA ACRILICA PREMIUM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</si>
  <si>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</si>
  <si>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</si>
  <si>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</si>
  <si>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</si>
  <si>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</si>
  <si>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</si>
  <si>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</si>
  <si>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</si>
  <si>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</si>
  <si>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REVESTIMENTO EM CERAMICA ESMALTADA, FORMATO MAIOR A 2025 CM2</t>
  </si>
  <si>
    <t>REVESTIMENTO EPOXI DE ALTA RESISTENCIA QUIMICA, ISENTO DE SOLVENTES, BICOMPONENTE</t>
  </si>
  <si>
    <t>REVESTIMENTO PARA ESCADA EM GRANILITE, MARMORITE OU GRANITINA ESP = 8 MM (INCLUSO EXECUCAO)</t>
  </si>
  <si>
    <t>REVESTIMENTO PARA PAREDE, EM CERAMICA ESMALTADA, FORMATO MENOR OU IGUAL A 2025 CM2</t>
  </si>
  <si>
    <t>RIPA APARELHADA *1,5 X 5* CM, EM MACARANDUBA/MASSARANDUBA, ANGELIM OU EQUIVALENTE DA REGIAO</t>
  </si>
  <si>
    <t>RIPA NAO APARELHADA *1 X 3* CM, EM MACARANDUBA/MASSARANDUBA, ANGELIM OU EQUIVALENTE DA REGIAO - BRUTA</t>
  </si>
  <si>
    <t>RIPA NAO APARELHADA, *1,5 X 5* CM, EM MACARANDUBA/MASSARANDUBA, ANGELIM OU EQUIVALENTE DA REGIAO - BRUTA</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</si>
  <si>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</si>
  <si>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</si>
  <si>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</si>
  <si>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</si>
  <si>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</si>
  <si>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</si>
  <si>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</si>
  <si>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</si>
  <si>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</si>
  <si>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</si>
  <si>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BORRACHA DUPLA E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</si>
  <si>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</si>
  <si>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</si>
  <si>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</si>
  <si>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</si>
  <si>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</si>
  <si>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</si>
  <si>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</si>
  <si>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</si>
  <si>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</si>
  <si>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</si>
  <si>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</si>
  <si>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</si>
  <si>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</si>
  <si>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X 68 MM (COMPRIMENTO X DIAMETRO), SEM CABO</t>
  </si>
  <si>
    <t>ROLO DE LA DE CARNEIRO 25 MM X 23 CM (ALTURA DA LA X COMPRIMENTO), SEM CABO</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</si>
  <si>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</si>
  <si>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</si>
  <si>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</si>
  <si>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</si>
  <si>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</si>
  <si>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</si>
  <si>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</si>
  <si>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</si>
  <si>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</si>
  <si>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</si>
  <si>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</si>
  <si>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</si>
  <si>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</si>
  <si>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</si>
  <si>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</si>
  <si>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 POLEGADAS</t>
  </si>
  <si>
    <t>SAPATA DE PVC ADITIVADO NERVURADO D = 8 POLEGADAS</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</si>
  <si>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</si>
  <si>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</si>
  <si>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</si>
  <si>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</si>
  <si>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MACARANDUBA/MASSARANDUBA, ANGELIM OU EQUIVALENTE DA REGIAO</t>
  </si>
  <si>
    <t>SARRAFO NAO APARELHADO *2,5 X 10*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</si>
  <si>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</si>
  <si>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</si>
  <si>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</si>
  <si>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</si>
  <si>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</si>
  <si>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</si>
  <si>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(25 MM)</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</si>
  <si>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</si>
  <si>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</si>
  <si>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</si>
  <si>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</si>
  <si>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310ML</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</si>
  <si>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</si>
  <si>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</si>
  <si>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</si>
  <si>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</si>
  <si>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</si>
  <si>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</si>
  <si>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</si>
  <si>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</si>
  <si>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</si>
  <si>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</si>
  <si>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</si>
  <si>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</si>
  <si>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SERRALHEIRO (HORISTA)</t>
  </si>
  <si>
    <t>SERRALHEIRO (MENSALISTA)</t>
  </si>
  <si>
    <t>SERVENTE DE OBRAS (HORISTA)</t>
  </si>
  <si>
    <t>SERVENTE DE OBRAS (MENSALISTA)</t>
  </si>
  <si>
    <t>SERVICO DE BOMBEAMENTO DE CONCRETO COM CONSUMO MINIMO DE 40 M3, (DISPONIBILIZACAO DE BOMBA), SEM O LANCAMENTO</t>
  </si>
  <si>
    <t>SIFAO / TUBO SINFONADO EXTENSIVEL/SANFONADO, UNIVERSAL/ SIMPLES, ENTRE *50 A 70* CM, DE PLASTICO BRANCO</t>
  </si>
  <si>
    <t>SIFAO EM METAL CROMADO PARA PIA AMERICANA, 1.1/2 X 1.1/2"</t>
  </si>
  <si>
    <t>SIFAO EM METAL CROMADO PARA PIA AMERICANA, 1.1/2 X 2"</t>
  </si>
  <si>
    <t>SIFAO EM METAL CROMADO PARA PIA OU LAVATORIO, 1 X 1.1/2"</t>
  </si>
  <si>
    <t>SIFAO EM METAL CROMADO PARA TANQUE, 1.1/4 X 1.1/2"</t>
  </si>
  <si>
    <t>SIFAO PLASTICO EXTENSIVEL UNIVERSAL, TIPO COPO</t>
  </si>
  <si>
    <t>SIFAO PLASTICO TIPO COPO PARA PIA AMERICANA 1.1/2 X 1.1/2"</t>
  </si>
  <si>
    <t>SIFAO PLASTICO TIPO COPO PARA PIA OU LAVATORIO, 1 X 1.1/2"</t>
  </si>
  <si>
    <t>SIFAO PLASTICO TIPO COPO PARA TANQUE, 1.1/4 X 1.1/2"</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</si>
  <si>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</si>
  <si>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</si>
  <si>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</si>
  <si>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</si>
  <si>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</si>
  <si>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</si>
  <si>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</si>
  <si>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</si>
  <si>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</si>
  <si>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</si>
  <si>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</si>
  <si>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</si>
  <si>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</si>
  <si>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</si>
  <si>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</si>
  <si>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</si>
  <si>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</si>
  <si>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</si>
  <si>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</si>
  <si>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A BASE DE RESINA SINTETICA (PARA COLA DE LAMINADO MELAMINICO E OUTRAS SUPERFICIES)</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</si>
  <si>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</si>
  <si>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</si>
  <si>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</si>
  <si>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</si>
  <si>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</si>
  <si>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</si>
  <si>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</si>
  <si>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</si>
  <si>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</si>
  <si>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</si>
  <si>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</si>
  <si>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</si>
  <si>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</si>
  <si>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</si>
  <si>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</si>
  <si>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</si>
  <si>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</si>
  <si>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</si>
  <si>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</si>
  <si>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</si>
  <si>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</si>
  <si>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</si>
  <si>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ACO GALVANIZADO</t>
  </si>
  <si>
    <t>SUPORTE PARA TUBO DIAMETRO NOMINAL 2", COM ROSCA MECANICA</t>
  </si>
  <si>
    <t>SURF DUPLO, EM TUBO DE ACO CARBONO, PINTURA NO PROCESSO ELETROSTATICO - EQUIPAMENTO DE GINASTICA PARA ACADEMIA AO AR LIVRE / ACADEMIA DA TERCEIRA IDADE - ATI</t>
  </si>
  <si>
    <t>TABUA *2,5 X 15 CM EM PINUS, MISTA OU EQUIVALENTE DA REGIAO - BRUTA</t>
  </si>
  <si>
    <t>TABUA *2,5 X 23* CM EM PINUS, MISTA OU EQUIVALENTE DA REGIAO - BRUTA</t>
  </si>
  <si>
    <t>TABUA *2,5 X 30 CM EM PINUS, MISTA OU EQUIVALENTE DA REGIAO - BRUTA</t>
  </si>
  <si>
    <t>TABUA APARELHADA *2,5 X 15* CM, EM MACARANDUBA/MASSARANDUBA, ANGELIM OU EQUIVALENTE DA REGIAO</t>
  </si>
  <si>
    <t>TABUA APARELHADA *2,5 X 25* CM, EM MACARANDUBA/MASSARANDUBA, ANGELIM OU EQUIVALENTE DA REGIAO</t>
  </si>
  <si>
    <t>TABUA APARELHADA *2,5 X 30* CM, EM MACARANDUBA/MASSARANDUBA,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</si>
  <si>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</si>
  <si>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</si>
  <si>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</si>
  <si>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MACARANDUBA/MASSARANDUBA, ANGELIM OU EQUIVALENTE DA REGIAO - BRUTA</t>
  </si>
  <si>
    <t>TABUA NAO APARELHADA *2,5 X 20* CM, EM MACARANDUBA/MASSARANDUBA, ANGELIM OU EQUIVALENTE DA REGIAO - BRUTA</t>
  </si>
  <si>
    <t>TABUA NAO APARELHADA *2,5 X 30* CM, EM MACARANDUBA/MASSARANDUBA,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</si>
  <si>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</si>
  <si>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</si>
  <si>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</si>
  <si>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</si>
  <si>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</si>
  <si>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</si>
  <si>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</si>
  <si>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</si>
  <si>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</si>
  <si>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</si>
  <si>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</si>
  <si>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</si>
  <si>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</si>
  <si>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</si>
  <si>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</si>
  <si>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</si>
  <si>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</si>
  <si>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</si>
  <si>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</si>
  <si>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</si>
  <si>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</si>
  <si>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1 INTERRUPTOR</t>
  </si>
  <si>
    <t>TAMPA PARA CONDULETE, EM PVC, PARA 1 MODULO RJ</t>
  </si>
  <si>
    <t>TAMPA PARA CONDULETE, EM PVC, PARA 2 MODULOS RJ</t>
  </si>
  <si>
    <t>TAMPA PARA CONDULETE, EM PVC, PARA TOMADA HEXAGONAL</t>
  </si>
  <si>
    <t>TAMPAO / CAP, ROSCA MACHO, DN 1", PARA TUBO PEX PARA INST. AGUA QUENTE/FRIA</t>
  </si>
  <si>
    <t>TAMPAO / CAP, ROSCA MACHO, DN 3/4", PARA TUBO PEX PARA INST. AGUA QUENTE/FRIA</t>
  </si>
  <si>
    <t>TAMPAO / TERMINAL / PLUG, D = 1 1/4", PARA DUTO CORRUGADO PEAD (CABEAMENTO SUBTERRANEO)</t>
  </si>
  <si>
    <t>TAMPAO / TERMINAL / PLUG, D = 2", PARA DUTO CORRUGADO PEAD (CABEAMENTO SUBTERRANEO)</t>
  </si>
  <si>
    <t>TAMPAO / TERMINAL / PLUG, D = 3", PARA DUTO CORRUGADO PEAD (CABEAMENTO SUBTERRANEO)</t>
  </si>
  <si>
    <t>TAMPAO / TERMINAL / PLUG, D = 4",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</si>
  <si>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</si>
  <si>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</si>
  <si>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COM BASE / REQUADRO, CLASSE A15 CARGA MAX 1,5 T, *200 X 200* MM (COM INSCRICAO EM RELEVO DO TIPO DE REDE)</t>
  </si>
  <si>
    <t>TAMPAO FOFO ARTICULADO P/ REGISTRO, COM BASE / REQUADRO, CLASSE A15 CARGA MAXIMA 1,5 T, *400 X 400* MM (COM INSCRICAO EM RELEVO DO TIPO DE REDE)</t>
  </si>
  <si>
    <t>TAMPAO FOFO ARTICULADO, COM BASE / REQUADRO, CLASSE B125 CARGA MAX 12,5 T, REDONDO, TAMPA 600 MM (COM INSCRICAO EM RELEVO DO TIPO DE REDE)</t>
  </si>
  <si>
    <t>TAMPAO FOFO ARTICULADO, COM BASE / REQUADRO, CLASSE D400 CARGA MAX 40 T, REDONDO, TAMPA 600 MM (COM INSCRICAO EM RELEVO DO TIPO DE REDE)</t>
  </si>
  <si>
    <t>TAMPAO FOFO SIMPLES COM BASE / REQUADRO, CLASSE A15 CARGA MAX. 1,5 T, 300 X 300 MM (COM INSCRICAO EM RELEVO DO TIPO DE REDE)</t>
  </si>
  <si>
    <t>TAMPAO FOFO SIMPLES COM BASE / REQUADRO, CLASSE A15 CARGA MAX. 1,5 T, 400 X 400 MM (COM INSCRICAO EM RELEVO DO TIPO DE REDE)</t>
  </si>
  <si>
    <t>TAMPAO FOFO SIMPLES COM BASE / REQUADRO, CLASSE A15 CARGA MAX. 1,5 T, 400 X 600 MM (COM INSCRICAO EM RELEVO DO TIPO DE REDE)</t>
  </si>
  <si>
    <t>TAMPAO FOFO SIMPLES COM BASE / REQUADRO, CLASSE B125 CARGA MAX. 12,5 T, REDONDO, TAMPA 500 MM (COM INSCRICAO EM RELEVO DO TIPO DE REDE)</t>
  </si>
  <si>
    <t>TAMPAO FOFO SIMPLES COM BASE / REQUADRO, CLASSE B125 CARGA MAX. 12,5 T, REDONDO, TAMPA 600 MM (COM INSCRICAO EM RELEVO DO TIPO DE REDE)</t>
  </si>
  <si>
    <t>TAMPAO FOFO SIMPLES COM BASE / REQUADRO, CLASSE D400 CARGA MAX. 40 T, REDONDO, TAMPA 600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</si>
  <si>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</si>
  <si>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</si>
  <si>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</si>
  <si>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</si>
  <si>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</si>
  <si>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</si>
  <si>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</si>
  <si>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</si>
  <si>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</si>
  <si>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</si>
  <si>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</si>
  <si>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</si>
  <si>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</si>
  <si>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</si>
  <si>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</si>
  <si>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</si>
  <si>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TARIFA "A" ENTRE 0 E 20M3 FORNECIMENTO D'AGUA</t>
  </si>
  <si>
    <t>TARJETA LIVRE / OCUPADO PARA PORTA DE BANHEIRO, CORPO EM ZAMAC E ESPELHO EM LATAO</t>
  </si>
  <si>
    <t>TARUGO DELIMITADOR DE PROFUNDIDADE EM ESPUMA DE POLIETILENO DE BAIXA DENSIDADE 10 MM, CINZA</t>
  </si>
  <si>
    <t>TE 45 GRAUS DE FERRO GALVANIZADO, COM ROSCA BSP, DE 1 1/2"</t>
  </si>
  <si>
    <t>TE 45 GRAUS DE FERRO GALVANIZADO, COM ROSCA BSP, DE 1 1/4"</t>
  </si>
  <si>
    <t>TE 45 GRAUS DE FERRO GALVANIZADO, COM ROSCA BSP, DE 1"</t>
  </si>
  <si>
    <t>TE 45 GRAUS DE FERRO GALVANIZADO, COM ROSCA BSP, DE 1/2"</t>
  </si>
  <si>
    <t>TE 45 GRAUS DE FERRO GALVANIZADO, COM ROSCA BSP, DE 2 1/2"</t>
  </si>
  <si>
    <t>TE 45 GRAUS DE FERRO GALVANIZADO, COM ROSCA BSP, DE 2"</t>
  </si>
  <si>
    <t>TE 45 GRAUS DE FERRO GALVANIZADO, COM ROSCA BSP, DE 3"</t>
  </si>
  <si>
    <t>TE 45 GRAUS DE FERRO GALVANIZADO, COM ROSCA BSP, DE 3/4"</t>
  </si>
  <si>
    <t>TE 45 GRAUS DE FERRO GALVANIZADO, COM ROSCA BSP, DE 4"</t>
  </si>
  <si>
    <t>TE 90 GRAUS EM ACO CARBONO, SOLDAVEL, PRESSAO 3.000 LBS, DN 1 1/2"</t>
  </si>
  <si>
    <t>TE 90 GRAUS EM ACO CARBONO, SOLDAVEL, PRESSAO 3.000 LBS, DN 1 1/4"</t>
  </si>
  <si>
    <t>TE 90 GRAUS EM ACO CARBONO, SOLDAVEL, PRESSAO 3.000 LBS, DN 1"</t>
  </si>
  <si>
    <t>TE 90 GRAUS EM ACO CARBONO, SOLDAVEL, PRESSAO 3.000 LBS, DN 1/2"</t>
  </si>
  <si>
    <t>TE 90 GRAUS EM ACO CARBONO, SOLDAVEL, PRESSAO 3.000 LBS, DN 2 1/2"</t>
  </si>
  <si>
    <t>TE 90 GRAUS EM ACO CARBONO, SOLDAVEL, PRESSAO 3.000 LBS, DN 2"</t>
  </si>
  <si>
    <t>TE 90 GRAUS EM ACO CARBONO, SOLDAVEL, PRESSAO 3.000 LBS, DN 3"</t>
  </si>
  <si>
    <t>TE 90 GRAUS EM ACO CARBONO, SOLDAVEL, PRESSAO 3.000 LBS, DN 3/4"</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</si>
  <si>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</si>
  <si>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</si>
  <si>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</si>
  <si>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</si>
  <si>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</si>
  <si>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</si>
  <si>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</si>
  <si>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</si>
  <si>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</si>
  <si>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SEM ANEL DE SOLDA, BOLSA X BOLSA X BOLSA, 104 MM</t>
  </si>
  <si>
    <t>TE DE COBRE SEM ANEL DE SOLDA, BOLSA X BOLSA X BOLSA, 15 MM</t>
  </si>
  <si>
    <t>TE DE COBRE SEM ANEL DE SOLDA, BOLSA X BOLSA X BOLSA, 22 MM</t>
  </si>
  <si>
    <t>TE DE COBRE SEM ANEL DE SOLDA, BOLSA X BOLSA X BOLSA, 28 MM</t>
  </si>
  <si>
    <t>TE DE COBRE SEM ANEL DE SOLDA, BOLSA X BOLSA X BOLSA, 35 MM</t>
  </si>
  <si>
    <t>TE DE COBRE SEM ANEL DE SOLDA, BOLSA X BOLSA X BOLSA, 42 MM</t>
  </si>
  <si>
    <t>TE DE COBRE SEM ANEL DE SOLDA, BOLSA X BOLSA X BOLSA, 54 MM</t>
  </si>
  <si>
    <t>TE DE COBRE SEM ANEL DE SOLDA, BOLSA X BOLSA X BOLSA, 66 MM</t>
  </si>
  <si>
    <t>TE DE COBRE SEM ANEL DE SOLDA, BOLSA X BOLSA X BOLSA, 79 MM</t>
  </si>
  <si>
    <t>TE DE FERRO GALVANIZADO, DE 1 1/2"</t>
  </si>
  <si>
    <t>TE DE FERRO GALVANIZADO, DE 1 1/4"</t>
  </si>
  <si>
    <t>TE DE FERRO GALVANIZADO, DE 1"</t>
  </si>
  <si>
    <t>TE DE FERRO GALVANIZADO, DE 1/2"</t>
  </si>
  <si>
    <t>TE DE FERRO GALVANIZADO, DE 2 1/2"</t>
  </si>
  <si>
    <t>TE DE FERRO GALVANIZADO, DE 2"</t>
  </si>
  <si>
    <t>TE DE FERRO GALVANIZADO, DE 3"</t>
  </si>
  <si>
    <t>TE DE FERRO GALVANIZADO, DE 3/4"</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</si>
  <si>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</si>
  <si>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</si>
  <si>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</si>
  <si>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</si>
  <si>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</si>
  <si>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</si>
  <si>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</si>
  <si>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</si>
  <si>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</si>
  <si>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</si>
  <si>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</si>
  <si>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</si>
  <si>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</si>
  <si>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</si>
  <si>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</si>
  <si>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</si>
  <si>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</si>
  <si>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</si>
  <si>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</si>
  <si>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</si>
  <si>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</si>
  <si>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</si>
  <si>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</si>
  <si>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</si>
  <si>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</si>
  <si>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</si>
  <si>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</si>
  <si>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3/4" X 1/2"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</si>
  <si>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</si>
  <si>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</si>
  <si>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</si>
  <si>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</si>
  <si>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</si>
  <si>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</si>
  <si>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DE AGUA</t>
  </si>
  <si>
    <t>TE DE REDUCAO, PVC PBA, BBB, JE, DN 100 X 75 / DE 110 X 85 MM, PARA REDE DE AGUA</t>
  </si>
  <si>
    <t>TE DE REDUCAO, PVC PBA, BBB, JE, DN 75 X 50 / DE 85 X 60 MM, PARA REDE DE AGUA</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</si>
  <si>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</si>
  <si>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</si>
  <si>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</si>
  <si>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</si>
  <si>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</si>
  <si>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</si>
  <si>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</si>
  <si>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</si>
  <si>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</si>
  <si>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</si>
  <si>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 63 X 20 MM - LIGACAO PREDIAL DE AGUA</t>
  </si>
  <si>
    <t>TE DE SERVICO INTEGRADO, EM POLIPROPILENO (PP), PARA TUBOS EM PEAD/PVC, 60 X 20 MM - LIGACAO PREDIAL DE AGUA</t>
  </si>
  <si>
    <t>TE DE SERVICO INTEGRADO, EM POLIPROPILENO (PP), PARA TUBOS EM PEAD/PVC, 60 X 32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</si>
  <si>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</si>
  <si>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</si>
  <si>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</si>
  <si>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</si>
  <si>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</si>
  <si>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</si>
  <si>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</si>
  <si>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</si>
  <si>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</si>
  <si>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</si>
  <si>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</si>
  <si>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SEM ANEL DE SOLDA, ROSCA F X BOLSA X ROSCA F, 1/2" X 15 X 1/2"</t>
  </si>
  <si>
    <t>TE DUPLA CURVA BRONZE/LATAO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</si>
  <si>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</si>
  <si>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</si>
  <si>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</si>
  <si>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</si>
  <si>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</si>
  <si>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</si>
  <si>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</si>
  <si>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</si>
  <si>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</si>
  <si>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</si>
  <si>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</si>
  <si>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</si>
  <si>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</si>
  <si>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</si>
  <si>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</si>
  <si>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</si>
  <si>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</si>
  <si>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</si>
  <si>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</si>
  <si>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</si>
  <si>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</si>
  <si>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</si>
  <si>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</si>
  <si>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</si>
  <si>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</si>
  <si>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</si>
  <si>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</si>
  <si>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</si>
  <si>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</si>
  <si>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</si>
  <si>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</si>
  <si>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</si>
  <si>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</si>
  <si>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</si>
  <si>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</si>
  <si>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</si>
  <si>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</si>
  <si>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</si>
  <si>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</si>
  <si>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</si>
  <si>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</si>
  <si>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</si>
  <si>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</si>
  <si>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</si>
  <si>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</si>
  <si>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</si>
  <si>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</si>
  <si>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</si>
  <si>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</si>
  <si>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</si>
  <si>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</si>
  <si>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</si>
  <si>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</si>
  <si>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</si>
  <si>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PLASTICO, DN 16 MM, PARA CONEXAO COM CRIMPAGEM, EM TUBO PEX PARA INST. AGUA QUENTE/FRIA</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</si>
  <si>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</si>
  <si>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</si>
  <si>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</si>
  <si>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DE AGUA</t>
  </si>
  <si>
    <t>TE, PVC PBA, BBB, 90 GRAUS, DN 50 / DE 60 MM, PARA REDE DE AGUA</t>
  </si>
  <si>
    <t>TE, PVC PBA, BBB, 90 GRAUS, DN 75 / DE 85 MM, PARA REDE DE AGUA</t>
  </si>
  <si>
    <t>TE, PVC, 90 GRAUS, BBB, JE, DN 200 MM, PARA REDE COLETORA ESGOTO</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</si>
  <si>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</si>
  <si>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</si>
  <si>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</si>
  <si>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</si>
  <si>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</si>
  <si>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</si>
  <si>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</si>
  <si>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</si>
  <si>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</si>
  <si>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</si>
  <si>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</si>
  <si>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 (HORISTA)</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</si>
  <si>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</si>
  <si>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</si>
  <si>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10,5* CM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</si>
  <si>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</si>
  <si>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</si>
  <si>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</si>
  <si>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</si>
  <si>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</si>
  <si>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</si>
  <si>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</si>
  <si>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</si>
  <si>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</si>
  <si>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</si>
  <si>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</si>
  <si>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</si>
  <si>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</si>
  <si>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</si>
  <si>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</si>
  <si>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</si>
  <si>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</si>
  <si>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</si>
  <si>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</si>
  <si>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</si>
  <si>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</si>
  <si>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</si>
  <si>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</si>
  <si>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</si>
  <si>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</si>
  <si>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</si>
  <si>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</si>
  <si>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</si>
  <si>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</si>
  <si>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</si>
  <si>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</si>
  <si>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</si>
  <si>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</si>
  <si>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</si>
  <si>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TRANSLUCIDA / INCOLOR, E = *0,6* MM, DE *0,50 X 2,44* M (L X C)</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</si>
  <si>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</si>
  <si>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</si>
  <si>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</si>
  <si>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</si>
  <si>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</si>
  <si>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</si>
  <si>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</si>
  <si>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</si>
  <si>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</si>
  <si>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</si>
  <si>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</si>
  <si>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</si>
  <si>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</si>
  <si>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</si>
  <si>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</si>
  <si>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</si>
  <si>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</si>
  <si>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</si>
  <si>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</si>
  <si>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</si>
  <si>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</si>
  <si>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</si>
  <si>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</si>
  <si>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</si>
  <si>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</si>
  <si>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</si>
  <si>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</si>
  <si>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</si>
  <si>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</si>
  <si>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</si>
  <si>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</si>
  <si>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</si>
  <si>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</si>
  <si>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</si>
  <si>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</si>
  <si>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</si>
  <si>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</si>
  <si>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</si>
  <si>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</si>
  <si>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</si>
  <si>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</si>
  <si>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</si>
  <si>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 TELHADISTA (HORISTA)</t>
  </si>
  <si>
    <t>TELHADOR / TELHADISTA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</si>
  <si>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</si>
  <si>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</si>
  <si>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</si>
  <si>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</si>
  <si>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</si>
  <si>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</si>
  <si>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</si>
  <si>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</si>
  <si>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</si>
  <si>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</si>
  <si>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</si>
  <si>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</si>
  <si>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</si>
  <si>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</si>
  <si>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1 CABO, PARA CABOS DE 4 A 10 MM2, COM 2 FUROS PARA FIXACAO</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</si>
  <si>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</si>
  <si>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</si>
  <si>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</si>
  <si>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</si>
  <si>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</si>
  <si>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</si>
  <si>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</si>
  <si>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</si>
  <si>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</si>
  <si>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</si>
  <si>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</si>
  <si>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</si>
  <si>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</si>
  <si>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</si>
  <si>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</si>
  <si>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</si>
  <si>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</si>
  <si>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</si>
  <si>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</si>
  <si>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</si>
  <si>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</si>
  <si>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</si>
  <si>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DE *5,5 X 11 X 23* CM (L X A X C), COM 21 FUROS</t>
  </si>
  <si>
    <t>TIJOLO CERAMICO MACICO APARENTE 2 FUROS DE *6,5 X 10 X 20* CM (L X A X C)</t>
  </si>
  <si>
    <t>TIJOLO CERAMICO MACICO APARENTE DE *6 X 12 X 24* CM (L X A X C)</t>
  </si>
  <si>
    <t>TIJOLO CERAMICO MACICO COMUM DE *5 X 10 X 20* CM (L X A X C)</t>
  </si>
  <si>
    <t>TIJOLO CERAMICO REFRATARIO DE *2,5 X 11,4 X 22,9* CM (L X A X C)</t>
  </si>
  <si>
    <t>TIJOLO CERAMICO REFRATARIO DE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</si>
  <si>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</si>
  <si>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</si>
  <si>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</si>
  <si>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</si>
  <si>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</si>
  <si>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</si>
  <si>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</si>
  <si>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</si>
  <si>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</si>
  <si>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</si>
  <si>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</si>
  <si>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</si>
  <si>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</si>
  <si>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</si>
  <si>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</si>
  <si>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</si>
  <si>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</si>
  <si>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</si>
  <si>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</si>
  <si>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</si>
  <si>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</si>
  <si>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</si>
  <si>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</si>
  <si>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</si>
  <si>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</si>
  <si>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</si>
  <si>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 PEDRAS E OUTROS</t>
  </si>
  <si>
    <t>TIRANTE COM ELO, EM ARAME GALVANIZADO RIGIDO, NUMERO 10, COMPRIMENTO 2000 MM, PARA PENDURAL DE FORRO REMOVIVEL</t>
  </si>
  <si>
    <t>TIRANTE EM FERRO GALVANIZADO PARA CONTRAVENTAMENTO DE TELHA CANALETE 90, 1/4" X 400 MM</t>
  </si>
  <si>
    <t>TOALHEIRO PLASTICO TIPO DISPENSER PARA PAPEL TOALHA INTERFOLHADO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</si>
  <si>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</si>
  <si>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</si>
  <si>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</si>
  <si>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</si>
  <si>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</si>
  <si>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</si>
  <si>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</si>
  <si>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</si>
  <si>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</si>
  <si>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</si>
  <si>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RJ45, 8 FIOS, CAT 5E, CONJUNTO MONTADO PARA EMBUTIR 4" X 2" (PLACA + SUPORTE + MODULO)</t>
  </si>
  <si>
    <t>TOMADAS (2 MODULOS) 2P+T 10A, 250V, CONJUNTO MONTADO PARA EMBUTIR 4" X 2" (PLACA + SUPORTE + MODULOS)</t>
  </si>
  <si>
    <t>TOPOGRAFO (HORISTA)</t>
  </si>
  <si>
    <t>TOPOGRAFO (MENSALISTA)</t>
  </si>
  <si>
    <t>TORNEIRA DE BOIA CONVENCIONAL PARA CAIXA D'AGUA, 1", AGUA FRIA, COM HASTE E TORNEIRA METALICOS E BALAO PLASTICO</t>
  </si>
  <si>
    <t>TORNEIRA DE BOIA CONVENCIONAL PARA CAIXA D'AGUA, 2", AGUA FRIA, COM HASTE E TORNEIRA METALICOS E BALAO PLASTICO</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</si>
  <si>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</si>
  <si>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</si>
  <si>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</si>
  <si>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</si>
  <si>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</si>
  <si>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</si>
  <si>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VAZAO TOTAL PARA CAIXA D'AGUA, AGUA FRIA, BITOLA 3/4", COM HASTE E TORNEIRA METALICOS E BALAO PLASTICO</t>
  </si>
  <si>
    <t>TORNEIRA DE MESA PARA LAVATORIO, METALICA CROMADA, COM MISTURADOR MONOCOMANDO, BICA BAIXA</t>
  </si>
  <si>
    <t>TORNEIRA DE MESA PARA LAVATORIO, METALICA CROMADA, COM SENSOR DE APROXIMACAO ELETRICO, BIVOLT</t>
  </si>
  <si>
    <t>TORNEIRA DE MESA/BANCADA, PARA LAVATORIO, FIXA, METALICA CROMADA, PADRAO POPULAR, 1/2" OU 3/4"</t>
  </si>
  <si>
    <t>TORNEIRA DE METAL AMARELO, PARA TANQUE / JARDIM, DE PAREDE, COM BICO PLASTICO, CANO CURTO, AREA EXTERNA, PADRAO POPULAR / USO GERAL, 1/2" OU 3/4"</t>
  </si>
  <si>
    <t>TORNEIRA DE METAL AMARELO, PARA TANQUE / JARDIM, DE PAREDE, SEM BICO, CANO CURTO, PADRAO POPULAR / USO GERAL, 1/2" OU 3/4"</t>
  </si>
  <si>
    <t>TORNEIRA ELETRICA DE PAREDE, PLASTICA, BICA ALTA, PARA COZINHA, 5500 W (110/220 V)</t>
  </si>
  <si>
    <t>TORNEIRA METALICA CROMADA CANO CURTO, SEM BICO, SEM AREJADOR, DE PAREDE, PARA TANQUE E USO GERAL, 1/2" OU 3/4"</t>
  </si>
  <si>
    <t>TORNEIRA METALICA CROMADA DE MESA PARA LAVATORIO, BICA ALTA, COM AREJADOR</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</si>
  <si>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</si>
  <si>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</si>
  <si>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t>
  </si>
  <si>
    <t>TORNEIRA METALICA CROMADA DE PAREDE, PARA COZINHA, BICA MOVEL, COM AREJADOR, 1/2" OU 3/4"</t>
  </si>
  <si>
    <t>TORNEIRA METALICA CROMADA PARA JARDIM / TANQUE, COM BICO PLASTICO, CANO LONGO, DE PAREDE, PADRAO POPULAR / USO GERAL, 1/2" OU 3/4"</t>
  </si>
  <si>
    <t>TORNEIRA METALICA CROMADA PARA TANQUE / JARDIM, SEM BICO, CANO LONGO, DE PAREDE, PADRAO POPULAR / USO GERAL, 1/2" OU 3/4"</t>
  </si>
  <si>
    <t>TORNEIRA METALICA CROMADA, CANO CURTO, COM AREJADOR, SEM BICO PLASTICO, DE PAREDE, PARA USO GERAL, 1/2" OU 3/4"</t>
  </si>
  <si>
    <t>TORNEIRA METALICA CROMADA, DE MESA/BANCADA, PARA COZINHA, BICA MOVEL, COM AREJADOR, 1/2" OU 3/4"</t>
  </si>
  <si>
    <t>TORNEIRA METALICA CROMADA, RETA, DE PAREDE, PARA COZINHA, COM AREJADOR, PADRAO POPULAR, 1/2" OU 3/4"</t>
  </si>
  <si>
    <t>TORNEIRA METALICA CROMADA, RETA, DE PAREDE, PARA COZINHA, SEM BICO, SEM AREJADOR, PADRAO POPULAR, 1/2" OU 3/4"</t>
  </si>
  <si>
    <t>TORNEIRA PLASTICA DE BOIA PARA CAIXA DE DESCARGA, 1/2", BALAO E TORNEIRA PLASTICOS, COM HASTE METALICA</t>
  </si>
  <si>
    <t>TORNEIRA PLASTICA DE MESA, BICA MOVEL, PARA COZINHA 1/2"</t>
  </si>
  <si>
    <t>TORNEIRA PLASTICA PARA TANQUE 1/2" OU 3/4"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</si>
  <si>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</si>
  <si>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</si>
  <si>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</si>
  <si>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</si>
  <si>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</si>
  <si>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</si>
  <si>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</si>
  <si>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</si>
  <si>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</si>
  <si>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</si>
  <si>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</si>
  <si>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</si>
  <si>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</si>
  <si>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</si>
  <si>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125 HP, PESO OPERACIONAL DE 12,9 T, COM LAMINA COM CAPACIDADE DE 2,7 M3</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</si>
  <si>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</si>
  <si>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</si>
  <si>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</si>
  <si>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</si>
  <si>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</si>
  <si>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</si>
  <si>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</si>
  <si>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</si>
  <si>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</si>
  <si>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</si>
  <si>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</si>
  <si>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</si>
  <si>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</si>
  <si>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</si>
  <si>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</si>
  <si>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</si>
  <si>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</si>
  <si>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TRILHO PANTOGRAFICO CONCAVO, TIPO U, EM ALUMINIO, COM DIMENSOES DE APROX *35 X 35* MM, PARA ROLDANA DE PORTA DE CORRER</t>
  </si>
  <si>
    <t>TRILHO PANTOGRAFICO RETO, EM ALUMINIO, TIPO U, COM DIMENSOES DE *38 X 38* MM PARA PORTA DE CORRER</t>
  </si>
  <si>
    <t>TRILHO QUADRADO FRISADO PARA RODIZIO (VERGALHAO MACICO), EM ALUMINIO, COM DIMENSOES DE *6 X 6* MM</t>
  </si>
  <si>
    <t>TRINCHA CERDAS GRIS 1.1/2" (38 MM)</t>
  </si>
  <si>
    <t>TROLEY MANUAL CAPACIDADE 1 T</t>
  </si>
  <si>
    <t>TUBO / MANGUEIRA PRETA EM POLIETILENO, LINHA PESADA OU REFORCADA, TIPO ESPAGUETE, PARA INJECAO DE CALDA DE CIMENTO, D = 1/2", ESPESSURA 1,5 MM</t>
  </si>
  <si>
    <t>TUBO 26" EM CHAPA PRETA, E= 3/16", 147 KG/6 M</t>
  </si>
  <si>
    <t>TUBO 30" EM CHAPA PRETA, E= 1/4", 175 KG/6 M</t>
  </si>
  <si>
    <t>TUBO 30" EM CHAPA PRETA, E= 3/8", 177 KG/6 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</si>
  <si>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</si>
  <si>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</si>
  <si>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</si>
  <si>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</si>
  <si>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</si>
  <si>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</si>
  <si>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</si>
  <si>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</si>
  <si>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</si>
  <si>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 E= *3,38 MM, SCHEDULE 40, *2,50*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</si>
  <si>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</si>
  <si>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</si>
  <si>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</si>
  <si>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</si>
  <si>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</si>
  <si>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</si>
  <si>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</si>
  <si>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 E= *5,49 MM, SCHEDULE 40, *11,28*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</si>
  <si>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</si>
  <si>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</si>
  <si>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</si>
  <si>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</si>
  <si>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</si>
  <si>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</si>
  <si>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</si>
  <si>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</si>
  <si>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</si>
  <si>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</si>
  <si>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</si>
  <si>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(4"), E = 3,75 MM, *10,55* KG/M (NBR 5580)</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</si>
  <si>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</si>
  <si>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</si>
  <si>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</si>
  <si>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</si>
  <si>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</si>
  <si>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</si>
  <si>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</si>
  <si>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</si>
  <si>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MEDIA, DN 1", E = 3,38 MM, PESO 2,50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</si>
  <si>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</si>
  <si>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</si>
  <si>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</si>
  <si>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2", E = *3,65* MM, PESO *5,10* KG/M (NBR 5580)</t>
  </si>
  <si>
    <t>TUBO ACO GALVANIZADO COM COSTURA, CLASSE MEDIA, DN 2.1/2", E = *3,65* MM, PESO *6,51* KG/M (NBR 5580)</t>
  </si>
  <si>
    <t>TUBO ACO GALVANIZADO COM COSTURA, CLASSE MEDIA, DN 3", E = *4,05* MM, PESO *8,47* KG/M (NBR 5580)</t>
  </si>
  <si>
    <t>TUBO ACO GALVANIZADO COM COSTURA, CLASSE MEDIA, DN 3/4", E = *2,65* MM, PESO *1,58*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</si>
  <si>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</si>
  <si>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</si>
  <si>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</si>
  <si>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</si>
  <si>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</si>
  <si>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</si>
  <si>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</si>
  <si>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</si>
  <si>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</si>
  <si>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</si>
  <si>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</si>
  <si>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</si>
  <si>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</si>
  <si>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</si>
  <si>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</si>
  <si>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</si>
  <si>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</si>
  <si>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</si>
  <si>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</si>
  <si>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</si>
  <si>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</si>
  <si>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</si>
  <si>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</si>
  <si>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</si>
  <si>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</si>
  <si>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</si>
  <si>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</si>
  <si>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</si>
  <si>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</si>
  <si>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</si>
  <si>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</si>
  <si>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</si>
  <si>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</si>
  <si>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</si>
  <si>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</si>
  <si>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</si>
  <si>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</si>
  <si>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</si>
  <si>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</si>
  <si>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1/2" (42 MM), PARA INSTALACOES DE MEDIA PRESSAO PARA GASES COMBUSTIVEIS E MEDICINAIS</t>
  </si>
  <si>
    <t>TUBO DE COBRE CLASSE "A", DN = 1 1/4" (35 MM), PARA INSTALACOES DE MEDIA PRESSAO PARA GASES COMBUSTIVEIS E MEDICINAIS</t>
  </si>
  <si>
    <t>TUBO DE COBRE CLASSE "A", DN = 1" (28 MM), PARA INSTALACOES DE MEDIA PRESSAO PARA GASES COMBUSTIVEIS E MEDICINAIS</t>
  </si>
  <si>
    <t>TUBO DE COBRE CLASSE "A", DN = 1/2" (15 MM), PARA INSTALACOES DE MEDIA PRESSAO PARA GASES COMBUSTIVEIS E MEDICINAIS</t>
  </si>
  <si>
    <t>TUBO DE COBRE CLASSE "A", DN = 2 1/2" (66 MM), PARA INSTALACOES DE MEDIA PRESSAO PARA GASES COMBUSTIVEIS E MEDICINAIS</t>
  </si>
  <si>
    <t>TUBO DE COBRE CLASSE "A", DN = 2" (54 MM), PARA INSTALACOES DE MEDIA PRESSAO PARA GASES COMBUSTIVEIS E MEDICINAIS</t>
  </si>
  <si>
    <t>TUBO DE COBRE CLASSE "A", DN = 3" (79 MM), PARA INSTALACOES DE MEDIA PRESSAO PARA GASES COMBUSTIVEIS E MEDICINAIS</t>
  </si>
  <si>
    <t>TUBO DE COBRE CLASSE "A", DN = 3/4" (22 MM), PARA INSTALACOES DE MEDIA PRESSAO PARA GASES COMBUSTIVEIS E MEDICINAIS</t>
  </si>
  <si>
    <t>TUBO DE COBRE CLASSE "A", DN = 4"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</si>
  <si>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</si>
  <si>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</si>
  <si>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</si>
  <si>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</si>
  <si>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</si>
  <si>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</si>
  <si>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</si>
  <si>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</si>
  <si>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</si>
  <si>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</si>
  <si>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</si>
  <si>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</si>
  <si>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</si>
  <si>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</si>
  <si>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</si>
  <si>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</si>
  <si>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</si>
  <si>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</si>
  <si>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</si>
  <si>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PA-1, COM ENCAIXE PONTA E BOLSA, DIAMETRO NOMINAL DE = 600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</si>
  <si>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</si>
  <si>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</si>
  <si>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</si>
  <si>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</si>
  <si>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</si>
  <si>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</si>
  <si>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</si>
  <si>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</si>
  <si>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</si>
  <si>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</si>
  <si>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</si>
  <si>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</si>
  <si>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</si>
  <si>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</si>
  <si>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</si>
  <si>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</si>
  <si>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</si>
  <si>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</si>
  <si>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</si>
  <si>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</si>
  <si>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</si>
  <si>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</si>
  <si>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</si>
  <si>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</si>
  <si>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</si>
  <si>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</si>
  <si>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</si>
  <si>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</si>
  <si>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</si>
  <si>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</si>
  <si>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</si>
  <si>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</si>
  <si>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</si>
  <si>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</si>
  <si>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</si>
  <si>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</si>
  <si>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</si>
  <si>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ARMADO, PRE MOLDADO PARA AGUAS PLUVIAIS, CLASSE PA-1, COM ENCAIXE PONTA E BOLSA, DIAMETRO NOMINAL DE 500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</si>
  <si>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</si>
  <si>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</si>
  <si>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</si>
  <si>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</si>
  <si>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</si>
  <si>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</si>
  <si>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</si>
  <si>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</si>
  <si>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</si>
  <si>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</si>
  <si>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</si>
  <si>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</si>
  <si>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</si>
  <si>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</si>
  <si>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</si>
  <si>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</si>
  <si>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</si>
  <si>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</si>
  <si>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</si>
  <si>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</si>
  <si>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</si>
  <si>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DIAMETRO DE 40 MM E ALTURA DE APROXIMADAMENTE 1,55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</si>
  <si>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</si>
  <si>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</si>
  <si>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</si>
  <si>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</si>
  <si>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</si>
  <si>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</si>
  <si>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</si>
  <si>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</si>
  <si>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</si>
  <si>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</si>
  <si>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</si>
  <si>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</si>
  <si>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</si>
  <si>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(SDR 26 - PN 05) PARA REDE DE AGUA OU ESGOTO (NBR 15561)</t>
  </si>
  <si>
    <t>TUBO DE POLIETILENO DE ALTA DENSIDADE, PEAD, PE-80, DE = 110 MM X 10,0 MM PAREDE, (SDR 11 - PN 12,5) PARA REDE DE AGUA OU ESGOTO (NBR 15561)</t>
  </si>
  <si>
    <t>TUBO DE POLIETILENO DE ALTA DENSIDADE, PEAD, PE-80, DE = 160 MM X 14,6 MM PAREDE, (SDR 11 - PN 12,5) PARA REDE DE AGUA OU ESGOTO (NBR 15561)</t>
  </si>
  <si>
    <t>TUBO DE POLIETILENO DE ALTA DENSIDADE, PEAD, PE-80, DE = 900 MM X 34,7 MM PAREDE, (SDR 26 - PN 05) PARA REDE DE AGUA OU ESGOTO (NBR 15561)</t>
  </si>
  <si>
    <t>TUBO DE POLIETILENO DE ALTA DENSIDADE, PEAD, PE-80, DE= 200 MM X 18,2 MM PAREDE, (SDR 11 - PN 12,5) PARA REDE DE AGUA OU ESGOTO (NBR 15561)</t>
  </si>
  <si>
    <t>TUBO DE POLIETILENO DE ALTA DENSIDADE, PEAD, PE-80, DE= 315 MM X 28,7 MM PAREDE, (SDR 11 - PN 12,5) PARA REDE DE AGUA OU ESGOTO (NBR 15561)</t>
  </si>
  <si>
    <t>TUBO DE POLIETILENO DE ALTA DENSIDADE, PEAD, PE-80, DE= 400 MM X 36,4 MM PAREDE, (SDR 11 - PN 12,5) PARA REDE DE AGUA OU ESGOTO (NBR 15561)</t>
  </si>
  <si>
    <t>TUBO DE POLIETILENO DE ALTA DENSIDADE, PEAD, PE-80, DE= 500 MM X 45,5 MM PAREDE, (SDR 11 - PN 12,5) PARA REDE DE AGUA OU ESGOTO (NBR 15561)</t>
  </si>
  <si>
    <t>TUBO DE POLIETILENO DE ALTA DENSIDADE, PEAD, PE-80, DE= 630 MM X 57,3 MM PAREDE (SDR 11 - PN 12,5) PARA REDE DE AGUA OU ESGOTO (NBR 15561)</t>
  </si>
  <si>
    <t>TUBO DE POLIETILENO DE ALTA DENSIDADE, PEAD, PE-80, DE= 730 MM X 34,1 MM PAREDE, (SDR 21 - PN 06) PARA REDE DE AGUA OU ESGOTO (NBR 15561)</t>
  </si>
  <si>
    <t>TUBO DE POLIETILENO DE ALTA DENSIDADE, PEAD, PE-80, DE= 75 MM X 6,9 MM PAREDE, (SRD 11 - PN 12,5) PARA REDE DE AGUA OU ESGOTO (NBR 15561)</t>
  </si>
  <si>
    <t>TUBO DE POLIETILENO DE ALTA DENSIDADE, PEAD, PE-80, DE= 800 MM X 30,8 MM PAREDE, (SDR 26 - PN 05) PARA REDE DE AGUA OU ESGOTO (NBR 15561)</t>
  </si>
  <si>
    <t>TUBO DE PVC, PBL, TIPO LEVE, DN = 250 MM, PARA VENTILACAO</t>
  </si>
  <si>
    <t>TUBO DE PVC, PBL, TIPO LEVE, DN = 300 MM, PARA VENTILACAO</t>
  </si>
  <si>
    <t>TUBO DE REVESTIMENTO, EM ACO, CORPO SCHEDULE 40, PONTEIRA SCHEDULE 80, ROSQUEAVEL E SEGMENTADO PARA PERFURACAO, DIAMETRO 10" (273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</si>
  <si>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</si>
  <si>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</si>
  <si>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</si>
  <si>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</si>
  <si>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</si>
  <si>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</si>
  <si>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</si>
  <si>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</si>
  <si>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</si>
  <si>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</si>
  <si>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</si>
  <si>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</si>
  <si>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</si>
  <si>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</si>
  <si>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GAS, DN *16* MM</t>
  </si>
  <si>
    <t>TUBO MULTICAMADA PEX GAS, DN *20* MM</t>
  </si>
  <si>
    <t>TUBO MULTICAMADA PEX GAS, DN *26* MM</t>
  </si>
  <si>
    <t>TUBO MULTICAMADA PEX GAS, DN *32* MM</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</si>
  <si>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</si>
  <si>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</si>
  <si>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</si>
  <si>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</si>
  <si>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</si>
  <si>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</si>
  <si>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</si>
  <si>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</si>
  <si>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</si>
  <si>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</si>
  <si>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</si>
  <si>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</si>
  <si>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</si>
  <si>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</si>
  <si>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</si>
  <si>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</si>
  <si>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</si>
  <si>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</si>
  <si>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</si>
  <si>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</si>
  <si>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</si>
  <si>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</si>
  <si>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</si>
  <si>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</si>
  <si>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</si>
  <si>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</si>
  <si>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</si>
  <si>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</si>
  <si>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</si>
  <si>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</si>
  <si>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</si>
  <si>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</si>
  <si>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</si>
  <si>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</si>
  <si>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</si>
  <si>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</si>
  <si>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</si>
  <si>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</si>
  <si>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</si>
  <si>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</si>
  <si>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</si>
  <si>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</si>
  <si>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</si>
  <si>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</si>
  <si>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100 MM, PARA ESGOTO PREDIAL (NBR 5688)</t>
  </si>
  <si>
    <t>TUBO PVC SERIE NORMAL, DN 150 MM, PARA ESGOTO PREDIAL (NBR 5688)</t>
  </si>
  <si>
    <t>TUBO PVC SERIE NORMAL, DN 40 MM, PARA ESGOTO PREDIAL (NBR 5688)</t>
  </si>
  <si>
    <t>TUBO PVC SERIE NORMAL, DN 50 MM, PARA ESGOTO PREDIAL (NBR 5688)</t>
  </si>
  <si>
    <t>TUBO PVC SERIE NORMAL, DN 75 MM, PARA ESGOTO PREDIAL (NBR 5688)</t>
  </si>
  <si>
    <t>TUBO PVC, RIGIDO, CORRUGADO, PERFURADO DN 100 MM, PARA DRENAGEM, SISTEMA IRRIGACAO</t>
  </si>
  <si>
    <t>TUBO PVC, ROSCAVEL, 1 1/2", AGUA FRIA PREDIAL</t>
  </si>
  <si>
    <t>TUBO PVC, ROSCAVEL, 1 1/4", AGUA FRIA PREDIAL</t>
  </si>
  <si>
    <t>TUBO PVC, ROSCAVEL, 1", AGUA FRIA PREDIAL</t>
  </si>
  <si>
    <t>TUBO PVC, ROSCAVEL, 1/2", AGUA FRIA PREDIAL</t>
  </si>
  <si>
    <t>TUBO PVC, ROSCAVEL, 2 1/2", AGUA FRIA PREDIAL</t>
  </si>
  <si>
    <t>TUBO PVC, ROSCAVEL, 2", PARA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</si>
  <si>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</si>
  <si>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</si>
  <si>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</si>
  <si>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</si>
  <si>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</si>
  <si>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</si>
  <si>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</si>
  <si>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</si>
  <si>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</si>
  <si>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</si>
  <si>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</si>
  <si>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</si>
  <si>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</si>
  <si>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</si>
  <si>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UNIAO COM ASSENTO CONICO DE BRONZE, DIAMETRO 1"</t>
  </si>
  <si>
    <t>UNIAO COM ASSENTO CONICO DE BRONZE, DIAMETRO 1/2"</t>
  </si>
  <si>
    <t>UNIAO COM ASSENTO CONICO DE BRONZE, DIAMETRO 2 1/2"</t>
  </si>
  <si>
    <t>UNIAO COM ASSENTO CONICO DE BRONZE, DIAMETRO 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</si>
  <si>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</si>
  <si>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</si>
  <si>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</si>
  <si>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</si>
  <si>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</si>
  <si>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</si>
  <si>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</si>
  <si>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2"</t>
  </si>
  <si>
    <t>UNIAO COM ASSENTO CONICO DE FERRO LONGO (MACHO-FEMEA), DIAMETRO 3"</t>
  </si>
  <si>
    <t>UNIAO COM ASSENTO CONICO DE FERRO LONGO (MACHO-FEMEA), DIAMETRO 3/4"</t>
  </si>
  <si>
    <t>UNIAO COM ASSENTO CONICO DE FERRO LONGO (MACHO-FEMEA), DIAMETRO 4"</t>
  </si>
  <si>
    <t>UNIAO COM FLANGE PPR, COM PARAFUSOS,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</si>
  <si>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</si>
  <si>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</si>
  <si>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</si>
  <si>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</si>
  <si>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t>
  </si>
  <si>
    <t>UNIAO DE FERRO GALVANIZADO, COM ROSCA BSP, COM ASSENTO PLANO, DE 1/2"</t>
  </si>
  <si>
    <t>UNIAO DE FERRO GALVANIZADO, COM ROSCA BSP, COM ASSENTO PLANO, DE 2 1/2"</t>
  </si>
  <si>
    <t>UNIAO DE FERRO GALVANIZADO, COM ROSCA BSP, COM ASSENTO PLANO, DE 2"</t>
  </si>
  <si>
    <t>UNIAO DE FERRO GALVANIZADO, COM ROSCA BSP, COM ASSENTO PLANO, DE 3"</t>
  </si>
  <si>
    <t>UNIAO DE FERRO GALVANIZADO, COM ROSCA BSP, COM ASSENTO PLANO, DE 3/4"</t>
  </si>
  <si>
    <t>UNIAO DE FERRO GALVANIZADO, COM ROSCA BSP, COM ASSENTO PLANO, DE 4"</t>
  </si>
  <si>
    <t>UNIAO DUPLA PPR DN 25 MM, PARA AGUA QUENTE PREDIAL</t>
  </si>
  <si>
    <t>UNIAO DUPLA PPR, DN 20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</si>
  <si>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</si>
  <si>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</si>
  <si>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</si>
  <si>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</si>
  <si>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</si>
  <si>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</si>
  <si>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</si>
  <si>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</si>
  <si>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</si>
  <si>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</si>
  <si>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</si>
  <si>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</si>
  <si>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</si>
  <si>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</si>
  <si>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</si>
  <si>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</si>
  <si>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</si>
  <si>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</si>
  <si>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</si>
  <si>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</si>
  <si>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</si>
  <si>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</si>
  <si>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</si>
  <si>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</si>
  <si>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</si>
  <si>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</si>
  <si>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</si>
  <si>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</si>
  <si>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</si>
  <si>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</si>
  <si>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</si>
  <si>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</si>
  <si>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</si>
  <si>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</si>
  <si>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</si>
  <si>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</si>
  <si>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E ACABAMENTO METALICO CROMADO</t>
  </si>
  <si>
    <t>VALVULA DE DESCARGA METALICA, BASE 1 1/4" E ACABAMENTO METALICO CROMADO</t>
  </si>
  <si>
    <t>VALVULA DE ESFERA BRUTA EM BRONZE, BITOLA 1 1/2"</t>
  </si>
  <si>
    <t>VALVULA DE ESFERA BRUTA EM BRONZE, BITOLA 1 1/4"</t>
  </si>
  <si>
    <t>VALVULA DE ESFERA BRUTA EM BRONZE, BITOLA 1"</t>
  </si>
  <si>
    <t>VALVULA DE ESFERA BRUTA EM BRONZE, BITOLA 1/2"</t>
  </si>
  <si>
    <t>VALVULA DE ESFERA BRUTA EM BRONZE, BITOLA 2"</t>
  </si>
  <si>
    <t>VALVULA DE ESFERA BRUTA EM BRONZE, BITOLA 3/4"</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</si>
  <si>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</si>
  <si>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</si>
  <si>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</si>
  <si>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</si>
  <si>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</si>
  <si>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 PARA FUNDO DE POCO</t>
  </si>
  <si>
    <t>VALVULA DE RETENCAO DE BRONZE, PE COM CRIVOS, EXTREMIDADE COM ROSCA, DE 3/4",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</si>
  <si>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</si>
  <si>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</si>
  <si>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</si>
  <si>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 400 PSI, TAMPA DE PORCA DE UNIAO, EXTREMIDADES COM ROSCA</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</si>
  <si>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</si>
  <si>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</si>
  <si>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</si>
  <si>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 400 PSI, TAMPA DE PORCA DE UNIAO, EXTREMIDADES COM ROSCA</t>
  </si>
  <si>
    <t>VALVULA DE RETENCAO HORIZONTAL, DE BRONZE (PN-25), 3/4",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</si>
  <si>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</si>
  <si>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</si>
  <si>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</si>
  <si>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 200 PSI, EXTREMIDADES COM ROSCA</t>
  </si>
  <si>
    <t>VALVULA DE RETENCAO VERTICAL, DE BRONZE (PN-16), 1/2", 200 PSI, EXTREMIDADES COM ROSCA</t>
  </si>
  <si>
    <t>VALVULA DE RETENCAO VERTICAL, DE BRONZE (PN-16), 2 1/2", 200 PSI, EXTREMIDADES COM ROSCA</t>
  </si>
  <si>
    <t>VALVULA DE RETENCAO VERTICAL, DE BRONZE (PN-16), 2", 200 PSI, EXTREMIDADES COM ROSCA</t>
  </si>
  <si>
    <t>VALVULA DE RETENCAO VERTICAL, DE BRONZE (PN-16), 3", 200 PSI, EXTREMIDADES COM ROSCA</t>
  </si>
  <si>
    <t>VALVULA DE RETENCAO VERTICAL, DE BRONZE (PN-16), 3/4", 200 PSI, EXTREMIDADES COM ROSCA</t>
  </si>
  <si>
    <t>VALVULA DE RETENCAO VERTICAL, DE BRONZE (PN-16), 4", 200 PSI, EXTREMIDADES COM ROSCA</t>
  </si>
  <si>
    <t>VALVULA EM METAL CROMADO PARA LAVATORIO, 1" SEM LADRAO</t>
  </si>
  <si>
    <t>VALVULA EM METAL CROMADO PARA PIA AMERICANA 3.1/2 X 1.1/2"</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</si>
  <si>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</si>
  <si>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</si>
  <si>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</si>
  <si>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</si>
  <si>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</si>
  <si>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</si>
  <si>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</si>
  <si>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</si>
  <si>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</si>
  <si>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</si>
  <si>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40 CM COM CABO</t>
  </si>
  <si>
    <t>VASSOURA MECANICA REBOCAVEL COM ESCOVA CILINDRICA LARGURA UTIL DE VARRIMENTO = 2,44M</t>
  </si>
  <si>
    <t>VEDACAO DE CALHA, EM BORRACHA COR PRETA, MEDIDA ENTRE 119 E 170 MM, PARA DRENAGEM PLUVIAL PREDIAL</t>
  </si>
  <si>
    <t>VERGALHAO ZINCADO ROSCA TOTAL, 1/4"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</si>
  <si>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</si>
  <si>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</si>
  <si>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</si>
  <si>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</si>
  <si>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</si>
  <si>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</si>
  <si>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</si>
  <si>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</si>
  <si>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</si>
  <si>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4 TEMPOS A GASOLINA DE 5,5 HP (5,5 CV)</t>
  </si>
  <si>
    <t>VIBRADOR DE IMERSAO, DIAMETRO DA PONTEIRA DE *45* MM, COM MOTOR ELETRICO TRIFASICO DE 2 HP (2 CV)</t>
  </si>
  <si>
    <t>VIBROACABADORA DE ASFALTO SOBRE ESTEIRAS, LARG. PAVIM. 2,60 M A 5,75 M, POT. 110 HP, CAP. 450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</si>
  <si>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</si>
  <si>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</si>
  <si>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</si>
  <si>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</si>
  <si>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</si>
  <si>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</si>
  <si>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</si>
  <si>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</si>
  <si>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</si>
  <si>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</si>
  <si>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</si>
  <si>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</si>
  <si>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</si>
  <si>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</si>
  <si>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</si>
  <si>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</si>
  <si>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</si>
  <si>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</si>
  <si>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</si>
  <si>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</si>
  <si>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MARTELADO OU CANELADO, 4 MM - SEM COLOCACAO</t>
  </si>
  <si>
    <t>VIDRO PLANO ARAMADO E = 6 MM - SEM COLOCACAO</t>
  </si>
  <si>
    <t>VIDRO PLANO ARAMADO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</si>
  <si>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</si>
  <si>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</si>
  <si>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</si>
  <si>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</si>
  <si>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</si>
  <si>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</si>
  <si>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</si>
  <si>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</si>
  <si>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</si>
  <si>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MACARANDUBA/MASSARANDUBA, ANGELIM OU EQUIVALENTE DA REGIAO</t>
  </si>
  <si>
    <t>VIGA APARELHADA *6 X 16* CM, EM MACARANDUBA/MASSARANDUBA, ANGELIM OU EQUIVALENTE DA REGIAO</t>
  </si>
  <si>
    <t>VIGA DE ESCORAMENTO H20, DE MADEIRA, PESO DE 5,00 A 5,20 KG/M, COM EXTREMIDADES PLASTICAS</t>
  </si>
  <si>
    <t>VIGA NAO APARELHADA *6 X 12* CM, EM MACARANDUBA/MASSARANDUBA, ANGELIM OU EQUIVALENTE DA REGIAO - BRUTA</t>
  </si>
  <si>
    <t>VIGA NAO APARELHADA *6 X 16* CM, EM MACARANDUBA/MASSARANDUBA, ANGELIM OU EQUIVALENTE DA REGIAO - BRUTA</t>
  </si>
  <si>
    <t>VIGA NAO APARELHADA *6 X 20* CM, EM MACARANDUBA/MASSARANDUBA, ANGELIM OU EQUIVALENTE DA REGIAO - BRUTA</t>
  </si>
  <si>
    <t>VIGA NAO APARELHADA *8 X 16* CM EM MACARANDUBA/MASSARANDUBA, ANGELIM OU EQUIVALENTE DA REGIAO - BRUTA</t>
  </si>
  <si>
    <t>VIGIA DIURNO (HORISTA)</t>
  </si>
  <si>
    <t>VIGIA DIURNO (MENSALISTA)</t>
  </si>
  <si>
    <t>VIBROACABADORA DE ASFALTO SOBRE ESTEIRAS, LARGURA DE PAVIMENTO 2,13 M A 4,55 M POTÊNCIA. 74 KW/100 HP, CAPACIDADE 400 T/H OU EQUIVALENTE</t>
  </si>
  <si>
    <t>MINI-CARREGADEIRA DE PNEUS 61HP COM VASSOURA DE 1500MM OU EQUIVALENTE</t>
  </si>
  <si>
    <t>FRESADORA DE ASFALTO A FRIO SOBRE RODAS, LARGURA DE FRESAGEM 1,00 M, POTÊNCIA 155 KW/208 HP OU EQUIVALENTE</t>
  </si>
  <si>
    <t>VASSOURA MECÂNICA REBOCÁVEL COM ESCOVA CILÍNDRICA LARGURA ÚTIL DE VARRIMENTO = 2,44M OU EQUIVALENTE</t>
  </si>
  <si>
    <t>BOMBA HIDRÁULICA SUBMERSÍVEL 2" 36 M3/H COM 20M DE MANGUEIRA</t>
  </si>
  <si>
    <t>BOMBA HIDRÁULICA SUBMERSÍVEL 3" 72 M3/H COM 20M DE MANGUEIRA</t>
  </si>
  <si>
    <t>CAMINHÃO TOCO, PESO BRUTO TOTAL 10.000 KG, CARGA ÚTIL MÁXIMA 7.200 KG, DISTÂNCIA ENTRE EIXOS 4,50 M, POTÊNCIA 190 CV (INCLUI CABINE E CHASSI, NÃO INCLUI CARROCERIA) OU EQUIVALENTE</t>
  </si>
  <si>
    <t>CAMINHÃO TOCO, PESO BRUTO TOTAL 15.000 KG, CARGA ÚTIL MÁXIMA 9.800 KG, DISTÂNCIA ENTRE EIXOS 5,00 M, POTÊNCIA 200 CV (INCLUI CABINE E CHASSI, NÃO INCLUI CARROCERIA) OU EQUIVALENTE</t>
  </si>
  <si>
    <t>ROLO COMPACTADOR VIBRATÓRIO TANDEM, AÇO LISO, POTÊNCIA 57 HP, PESO SEM/COM LASTRO 6,5/9,4 T, LARGURA DE TRABALHO 1,20 M OU EQUIVALENTE</t>
  </si>
  <si>
    <t>ROLO COMPACTADOR VIBRATÓRIO DE UM CILINDRO LISO DE AÇO, POTÊNCIA 125 HP, PESO SEM/COM LASTRO 10,75/12,92 T, IMPACTO DINÂMICO 31,5/18,5 T, LARGURA TRABALHO 2,15 M OU EQUIVALENTE</t>
  </si>
  <si>
    <t>ROMPEDOR PNEUMÁTICO MANUAL, PADRÃO, PESO DE 30 KG, OU EQUIVALENTE</t>
  </si>
  <si>
    <t>MARTELO DEMOLIDOR ELÉTRICO, 2.000 W,  1.000 IMPACTOS POR MINUTO, FORÇA DE IMPACTO ENTRE 62 E 69 J, PESO DE 30 KG, OU EQUIVALENTE</t>
  </si>
  <si>
    <t>54.19.67</t>
  </si>
  <si>
    <t>RETROESCAVADEIRA SOBRE RODAS COM CARREGADEIRA, TRAÇÃO 4X4, POTÊNCIA 88 HP, CAÇAMBA CARREGADEIRA CAPACIDADE MÍNIMA 1 M3, CAÇAMBA RETRO CAPACIDADE 0,26 M3, PESO OPERACIONAL MÍNIMO 6.674 KG, PROFUNDIDADE ESCAVAÇÃO MÁXIMA. 4,37 M REF 36531</t>
  </si>
  <si>
    <t>MINIESCAVADEIRA SOBRE ESTEIRAS, POTÊNCIA LÍQUIDA DE *30* HP, PESO OPERACIONAL DE *3.500* KG REF 37520</t>
  </si>
  <si>
    <t>ESCAVADEIRA HIDRÁULICA SOBRE ESTEIRAS, CAÇAMBA 0,98M3, PESO OPERACIONAL 17T, POTÊNCIA BRUTA 119HP, OU EQUIVALENTE</t>
  </si>
  <si>
    <t>ESCAVADEIRA HIDRÁULICA SOBRE ESTEIRAS, CAÇAMBA 1,3M3, PESO OPERACIONAL 22T, POTÊNCIA BRUTA 156HP, OU EQUIVALENTE</t>
  </si>
  <si>
    <t>GRADE DE DISCOS MECÂNICA 20X24" COM 20 DISCOS 24" X 6MM  COM PNEUS PARA TRANSPORTE</t>
  </si>
  <si>
    <t>GUINDASTE HIDRÁULICO AUTOPROPELIDO, COM LANÇA TELESCÓPICA 28,80 M, CAPACIDADE MÁXIMA 30 T, POTÊNCIA 97 KW, TRAÇÃO 4 X 4</t>
  </si>
  <si>
    <t>GRUPO DE SOLDAGEM COM GERADOR A DIESEL PARA SOLDA ELÉTRICA, SOBRE 02 RODAS, COM MOTOR 4 CILINDROS, 375A TN5 B/56 C/3 KVA, OU EQUIVALENTE</t>
  </si>
  <si>
    <t>MOTONIVELADORA POTÊNCIA BASICA LÍQUIDA (PRIMEIRA MARCHA) 125HP/93KW , PESO BRUTO 16T, LARGURA DA LÂMINA DE 3,7 M, OU EQUIVALENTE</t>
  </si>
  <si>
    <t>MOTOSSERRA PORTÁTIL COM MOTOR A GASOLINA DE 60 CILINDRADAS, OU EQUIVALENTE</t>
  </si>
  <si>
    <t>ROÇADEIRA COSTAL COM MOTOR A GASOLINA DE *32* CC</t>
  </si>
  <si>
    <t>TRATOR DE ESTEIRAS, POTÊNCIA DE 347 HP, PESO OPERACIONAL DE 38,5 T, COM LÂMINA COM CAPACIDADE DE 8,70M3</t>
  </si>
  <si>
    <t>TRATOR DE ESTEIRAS, POTÊNCIA DE 177HP/132KW, PESO OPERACIONAL DE 16,5T, COM LÂMINA COM CAPACIDADE DE 3,18M3, OU EQUIVALENTE</t>
  </si>
  <si>
    <t>TRATOR DE PNEUS COM POTÊNCIA DE 85 CV, TRAÇÃO 4X4, COM VASSOURA MECÂNICA ACOPLADA REF 7640</t>
  </si>
  <si>
    <t>TRATOR DE PNEUS COM POTÊNCIA DE 105 CV, TRAÇÃO 4 X 4, PESO COM LASTRO DE 5500 KG, OU EQUIVALENTE</t>
  </si>
  <si>
    <t>MANGOTE PARA VIBRADOR DE IMERSÃO PENDULAR D= 45MM x 5M, OU EQUIVALENTE</t>
  </si>
  <si>
    <t>MOTOR PAPA VIBRADOR DE IMERSÃO TRIFÁSICO 220/380V 2CV, OU EQUIVALENTE</t>
  </si>
  <si>
    <t>LOCAÇÃO VEÍCULO TIPO PICAPE LEVE COM SEGURO</t>
  </si>
  <si>
    <t>LOCAÇÃO VEÍCULO UTILITÁRIO 4 PORTAS E 7 LUGARES COM SEGURO</t>
  </si>
  <si>
    <t>LOCAÇÃO VEÍCULO POPULAR MOTOR 1.0 COM AR E SEGURO</t>
  </si>
  <si>
    <t>REBOQUE PARA BANHEIRO QUÍMICO EM ESTRUTURA DE AÇO, COM INSTALAÇÃO ELÉTRICA DE ACORDO COM NORMAS DE TRÂNSITO, ENGATE RÁPIDO, ESCADA DE ACESSO, PINTURA ANTICORROSIVA, DUAS RODAS COM PNEUS, ESTEPE, MACACO MECÂNICO COM SUPORTE E CAPACIDADE 500KG (OU EQUIVALE</t>
  </si>
  <si>
    <t>SERRA CIRCULAR DE BANCADA, MOTOR ELÉTRICO 1800W, COIFA PARA DISCO 10", OU EQUIVALENTE</t>
  </si>
  <si>
    <t>EQUIPE DE REDE LIGAÇÃO ESGOTO COPASA</t>
  </si>
  <si>
    <t>OPERADOR DE BETONEIRA ESTACIONÁRIA / MISTURADOR</t>
  </si>
  <si>
    <t>OPERADOR DE MARTELETE OU MARTELETEIRO</t>
  </si>
  <si>
    <t>MOTORISTA DE VEÍCULO LEVE</t>
  </si>
  <si>
    <t>MOTORISTA DE VEÍCULO PESADO</t>
  </si>
  <si>
    <t>OPERADOR DE PAVIMENTADORA / MESA VIBROACABADORA</t>
  </si>
  <si>
    <t>OPERADOR DE COMPRESSOR DE AR OU COMPRESSORISTA</t>
  </si>
  <si>
    <t>OPERADOR DE TRATOR DE PNEUS</t>
  </si>
  <si>
    <t>OPERADOR DE ESCAVADEIRA</t>
  </si>
  <si>
    <t>OPERADOR DE ROÇADEIRA</t>
  </si>
  <si>
    <t xml:space="preserve">OPERADOR DE MÁQUINAS E TRATORES DIVERSOS - TERRAPLANAGEM </t>
  </si>
  <si>
    <t xml:space="preserve">OPERADOR DE USINA DE ASFALTO, DE SOLOS OU DE CONCRETO </t>
  </si>
  <si>
    <t>CHEFE DE SETOR ADMINISTRATIVO (NÍVEL SUPERIOR)</t>
  </si>
  <si>
    <t>APONTADOR OU APROPRIADOR DE MÃO DE OBRA</t>
  </si>
  <si>
    <t>AUXILIAR DE TOPÓGRAFO</t>
  </si>
  <si>
    <t>55.10.16</t>
  </si>
  <si>
    <t>AUXILIAR DE SERVIÇOS GERAIS</t>
  </si>
  <si>
    <t>ENCARREGADO GERAL DE OBRAS</t>
  </si>
  <si>
    <t xml:space="preserve">POCEIRO / ESCAVADOR DE VALAS E TUBULÕES </t>
  </si>
  <si>
    <t>IMPERMEABILIZADOR</t>
  </si>
  <si>
    <t>VIDRACEIRO</t>
  </si>
  <si>
    <t>SERVENTE DE OBRAS</t>
  </si>
  <si>
    <t>TOPÓGRAFO INTERMEDIÁRIO</t>
  </si>
  <si>
    <t>TÉCNICO EM SEGURANÇA DO TRABALHO</t>
  </si>
  <si>
    <t>ENGENHEIRO JÚNIOR (CARGA HORÁRIA 8H/DIA)</t>
  </si>
  <si>
    <t>ENGENHEIRO SÊNIOR (CARGA HORÁRIA 8H/DIA)</t>
  </si>
  <si>
    <t>ENGENHEIRO INTERMEDIÁRIO (CARGA HORÁRIA 8H/DIA)</t>
  </si>
  <si>
    <t>ENGENHEIRO TRAINEE (CARGA HORÁRIA 8H/DIA)</t>
  </si>
  <si>
    <t>ENGENHEIRO TRAINEE (CARGA HORÁRIA 6H/DIA)</t>
  </si>
  <si>
    <t>ENGENHEIRO TRAINEE (CARGA HORÁRIA 7H/DIA)</t>
  </si>
  <si>
    <t>ENGENHEIRO JÚNIOR (CARGA HORÁRIA 6H/DIA)</t>
  </si>
  <si>
    <t>ENGENHEIRO JÚNIOR (CARGA HORÁRIA 7H/DIA)</t>
  </si>
  <si>
    <t>ENGENHEIRO INTERMEDIÁRIO (CARGA HORÁRIA 6H/DIA)</t>
  </si>
  <si>
    <t>ENGENHEIRO INTERMEDIÁRIO (CARGA HORÁRIA 7H/DIA)</t>
  </si>
  <si>
    <t>ENGENHEIRO SÊNIOR (CARGA HORÁRIA 6H/DIA)</t>
  </si>
  <si>
    <t>ENGENHEIRO SÊNIOR (CARGA HORÁRIA 7H/DIA)</t>
  </si>
  <si>
    <t>ENGENHEIRO SÊNIOR - PROJETO</t>
  </si>
  <si>
    <t>ENGENHEIRO INTERMEDIÁRIO - PROJETO</t>
  </si>
  <si>
    <t>ENGENHEIRO JÚNIOR - PROJETO</t>
  </si>
  <si>
    <t>PROJETISTA SÊNIOR - PROJETO</t>
  </si>
  <si>
    <t>PROJETISTA INTERMEDIÁRIO - PROJETO</t>
  </si>
  <si>
    <t>PROJETISTA JÚNIOR - PROJETO</t>
  </si>
  <si>
    <t>TÉCNICO SÊNIOR - PROJETO</t>
  </si>
  <si>
    <t>TÉCNICO INTERMEDIÁRIO - PROJETO</t>
  </si>
  <si>
    <t>TÉCNICO JÚNIOR - PROJETO</t>
  </si>
  <si>
    <t>DESENHISTA TÉCNICO / CADISTA - PROJETO</t>
  </si>
  <si>
    <t>AUXILIAR ADMINISTRATIVO SÊNIOR - PROJETO</t>
  </si>
  <si>
    <t>AUXILIAR ADMINISTRATIVO INTERMEDIÁRIO - PROJETO</t>
  </si>
  <si>
    <t>AUXILIAR ADMINISTRATIVO JÚNIOR - PROJETO</t>
  </si>
  <si>
    <t>ENGENHEIRO CONSULTOR - SUPERVISÃO</t>
  </si>
  <si>
    <t>ENGENHEIRO COORDENADOR - SUPERVISÃO</t>
  </si>
  <si>
    <t>ENGENHEIRO SÊNIOR - SUPERVISÃO</t>
  </si>
  <si>
    <t>ENGENHEIRO INTERMEDIÁRIO - SUPERVISÃO</t>
  </si>
  <si>
    <t>ENGENHEIRO JÚNIOR - SUPERVISÃO</t>
  </si>
  <si>
    <t>AUXILIAR DE ENGENHARIA - SUPERVISÃO</t>
  </si>
  <si>
    <t>TÉCNICO SÊNIOR - SUPERVISÃO</t>
  </si>
  <si>
    <t>TÉCNICO INTERMEDIÁRIO - SUPERVISÃO</t>
  </si>
  <si>
    <t>TÉCNICO JÚNIOR - SUPERVISÃO</t>
  </si>
  <si>
    <t>DESENHISTA PROJETISTA - SUPERVISÃO</t>
  </si>
  <si>
    <t>DESENHISTA TÉCNICO/CADISTA - SUPERVISÃO</t>
  </si>
  <si>
    <t>DESENHISTA COPISTA - SUPERVISÃO</t>
  </si>
  <si>
    <t>TOPÓGRAFO SÊNIOR - SUPERVISÃO</t>
  </si>
  <si>
    <t>TOPÓGRAFO INTERMEDIÁRIO - SUPERVISÃO</t>
  </si>
  <si>
    <t>TOPÓGRAFO JÚNIOR - SUPERVISÃO</t>
  </si>
  <si>
    <t>NIVELADOR - SUPERVISÃO</t>
  </si>
  <si>
    <t>BALIZA - SUPERVISÃO</t>
  </si>
  <si>
    <t>AJUDANTE DE TOPOGRAFIA - SUPERVISÃO</t>
  </si>
  <si>
    <t>LABORATORISTA SÊNIOR - SUPERVISÃO</t>
  </si>
  <si>
    <t>LABORATORISTA JÚNIOR - SUPERVISÃO</t>
  </si>
  <si>
    <t>AUXILIAR DE LABORATÓRIO - SUPERVISÃO</t>
  </si>
  <si>
    <t>MOTORISTA - SUPERVISÃO</t>
  </si>
  <si>
    <t>APONTADOR - SUPERVISÃO</t>
  </si>
  <si>
    <t>SERVENTE - SUPERVISÃO</t>
  </si>
  <si>
    <t>AÇO CA-25, 12,5MM, VERGALHÃO REF 43054</t>
  </si>
  <si>
    <t>AÇO CA-50, 6,3MM, VERGALHÃO REF 32</t>
  </si>
  <si>
    <t>AÇO CA-50, 8,0MM, VERGALHÃO REF 33</t>
  </si>
  <si>
    <t>AÇO CA-50, 10,0MM, VERGALHÃO REF 34</t>
  </si>
  <si>
    <t>AÇO CA-50, 12,5MM, VERGALHÃO REF 43055</t>
  </si>
  <si>
    <t>AÇO CA-50, 16,0MM, VERGALHÃO REF 43055</t>
  </si>
  <si>
    <t>AÇO CA-50, 20,0MM, VERGALHÃO REF 43056</t>
  </si>
  <si>
    <t>AÇO CA-50, 25,0MM, VERGALHÃO REF 43056</t>
  </si>
  <si>
    <t>AÇO CA-50, 32,0MM, VERGALHÃO REF 43057</t>
  </si>
  <si>
    <t>AÇO CA-60, 4,2MM, VERGALHÃO REF 43059</t>
  </si>
  <si>
    <t>AÇO CA-60, 5,0MM, VERGALHÃO REF 43059</t>
  </si>
  <si>
    <t>AÇO CA-60, 6,0MM, VERGALHÃO REF 43059</t>
  </si>
  <si>
    <t>AÇO CA-50, 6,3MM, CORTADO E DOBRADO REF 34449</t>
  </si>
  <si>
    <t>AÇO CA-50, 8,0MM, CORTADO E DOBRADO</t>
  </si>
  <si>
    <t>AÇO CA-50, 10,0MM, CORTADO E DOBRADO REF 43058</t>
  </si>
  <si>
    <t>AÇO CA-50, 12,5MM, CORTADO E DOBRADO REF 43058</t>
  </si>
  <si>
    <t>AÇO CA-50, 16,0MM, CORTADO E DOBRADO REF 43058</t>
  </si>
  <si>
    <t>AÇO CA-50, 20,0MM, CORTADO E DOBRADO REF 43058</t>
  </si>
  <si>
    <t>AÇO CA-50, 25,0MM, CORTADO E DOBRADO</t>
  </si>
  <si>
    <t>AÇO CA-50, 32,0MM, CORTADO E DOBRADO</t>
  </si>
  <si>
    <t>AÇO CA-60, 4,2MM, CORTADO E DOBRADO REF 43061</t>
  </si>
  <si>
    <t>AÇO CA-60, 5,0MM, CORTADO E DOBRADO REF 43061</t>
  </si>
  <si>
    <t>AÇO CA-60, 6,0MM, CORTADO E DOBRADO REF 43062</t>
  </si>
  <si>
    <t>ESPAÇADOR / DISTANCIADOR CIRCULAR COM ENTRADA LATERAL, EM PLÁSTICO, PARA VERGALHÃO 4,2 A 12,5MM, COBRIMENTO 20MM REF 39017</t>
  </si>
  <si>
    <t>BARRA DE APOIO EM AÇO INOX RETA D=32MM L=40CM E=1,5MM</t>
  </si>
  <si>
    <t>BARRA DE APOIO EM AÇO INOX PARA LAVATÓRIO RETANGULAR D= 32MM L= 49 X 64 X 49CM E= 1,5MM</t>
  </si>
  <si>
    <t>BARRA DE APOIO EM AÇO INOX RETA D=32MM L=80CM E=1,5MM</t>
  </si>
  <si>
    <t>BARRA DE APOIO EM AÇO INOX LATERAL COM REFORÇO D=32MM L= 80CM E=1,5MM</t>
  </si>
  <si>
    <t>BARRA DE APOIO EM AÇO INOX PARA LAVATÓRIO DE CANTO D= 32MM E= 1,5MM</t>
  </si>
  <si>
    <t>BARRA DE APOIO EM AÇO INOX EM "L" D=32MM 70X70CM E=1,5MM</t>
  </si>
  <si>
    <t>FERRO REDONDO MECÂNICO SAE 1020 D= 1/2"</t>
  </si>
  <si>
    <t>60.15.14</t>
  </si>
  <si>
    <t>BARRA DE FERRO RETANGULAR, BARRA CHATA 2" X 1/4" (L X E), REF 559</t>
  </si>
  <si>
    <t>60.17.17</t>
  </si>
  <si>
    <t>CANTONEIRA AÇO ABAS IGUAIS 2" X 1/4" REF 4777</t>
  </si>
  <si>
    <t>METALON CHAPA 18 - 30 X 20MM / (50 X 30MM)</t>
  </si>
  <si>
    <t>GABIÃO CAIXA MALHA HEXAGONAL 8 X 10CM FIO 2,7MM 3,0 X 1,0 X 0,5M ZN/AL + PVC</t>
  </si>
  <si>
    <t>GABIÃO CAIXA MALHA HEXAGONAL 8 X 10CM FIO 2,7MM 3,0 X 1,0 X 0,5M ZN/AL</t>
  </si>
  <si>
    <t>GABIÃO CAIXA MALHA HEXAGONAL 8 X 10CM FIO 2,7MM 3,0 X 1,0 X 1,0M ZN/AL + PVC</t>
  </si>
  <si>
    <t>GABIÃO CAIXA MALHA HEXAGONAL 8 X 10CM FIO 2,7MM 3,0 X 1,0 X 1,0M ZN/AL</t>
  </si>
  <si>
    <t>GABIÃO MANTA (COLCHÃO) MALHA HEXAGONAL 6 X 8CM FIO 2MM 4,0 X 2,0 X 0,17M ZN/AL + PVC REF 34802</t>
  </si>
  <si>
    <t>GABIÃO MANTA (COLCHÃO) MALHA HEXAGONAL 6 X 8CM FIO 2MM 4,0 X 2,0 X 0,23M ZN/AL + PVC REF 11588</t>
  </si>
  <si>
    <t>GABIÃO MANTA (COLCHÃO) MALHA HEXAGONAL 6 X 8CM FIO 2MM 4,0 X 2,0 X 0,30M ZN/AL + PVC REF 34383</t>
  </si>
  <si>
    <t>GABIÃO SACO MALHA HEXAGONAL 8 X 10CM FIO 2,4MM DIMENSÕES: 3,0 X 0,65M ZN/AL + PVC REF 11594</t>
  </si>
  <si>
    <t>TELA ARAME GALVANIZADO Nº 22 MALHA 1" (PINTEIRO)</t>
  </si>
  <si>
    <t>TELA DE ARAME GALVANIZADO QUADRANGULAR / LOSANGULAR, FIO 2,11 MM (14 BWG), MALHA 5 X 5 CM, H= 2 M REF 7167</t>
  </si>
  <si>
    <t>TELA DE ARAME GALVANIZADO QUADRANGULAR / LOSANGULAR, FIO 2,77 MM (12 BWG), MALHA 5 X 5 CM, H= 2 M REF 7164</t>
  </si>
  <si>
    <t>TELA ARTÍSTICA GALVANIZADA FIO 12 MALHA = 1"</t>
  </si>
  <si>
    <t>60.32.34</t>
  </si>
  <si>
    <t>TELA DE REFORÇO PARA ALVENARIA DE FACHADA, FIO D=1,24 MALHA 25 X 25 MM REF 37411</t>
  </si>
  <si>
    <t>TELA DE AÇO SOLDADA NERVURADA, CA-60, Q-196, (3,11 KG/M2), DIÂMETRO DO FIO = 5,0MM, PAINEL 2,45 X 6,00 M, ESPAÇAMENTO DA MALHA = 10 X 10 CM</t>
  </si>
  <si>
    <t>TELA DE AÇO SOLDADA NERVURADA, CA-60, Q-61, (0,97 KG/M2), DIÂMETRO DO FIO = 3,4MM, PAINEL 2,45x6,00 M, ESPAÇAMENTO DA MALHA = 15 X 15 CM</t>
  </si>
  <si>
    <t>TELA DE AÇO SOLDADA NERVURADA, CA-60, Q-75, (1,21 KG/M2), DIÂMETRO DO FIO = 3,8MM, PAINEL 2,45x6,00 M, ESPAÇAMENTO DA MALHA = 15 X 15 CM</t>
  </si>
  <si>
    <t>TELA DE AÇO SOLDADA NERVURADA CA-60, Q-113, (1,80 KG/M2), DIÂMETRO DO FIO = 3,8MM, PAINEL 2,45 X 6,00 M, ESPAÇAMENTO DA MALHA = 10 X 10 CM</t>
  </si>
  <si>
    <t>TELA DE AÇO SOLDADA NERVURADA CA-60, Q-138, (2,20 KG/M2), DIÂMETRO DO FIO = 4,2MM, PAINEL 2,45 X 6,00 M, ESPAÇAMENTO DA MALHA = 10 X 10 CM</t>
  </si>
  <si>
    <t>TELA DE AÇO SOLDADA NERVURADA, CA-60, Q-283, (4,48 KG/M2), DIÂMETRO DO FIO = 6,0MM, PAINEL 2,45 X 6,00 M, ESPAÇAMENTO DA MALHA 10 X 10 CM</t>
  </si>
  <si>
    <t>TELA DE AÇO SOLDADA NERVURADA, CA-60, Q-335, (5,37 KG/M2), DIÂMETRO DO FIO = 8,0MM, PAINEL 2,45 X 6,00 M, ESPAÇAMENTO DA MALHA 15 X 15 CM</t>
  </si>
  <si>
    <t>TELA DE AÇO SOLDADA NERVURADA, CA-60, Q-503, (7,97 KG/M2), DIÂMETRO DO FIO = 8,0MM, PAINEL 2,45 X 6,00 M, ESPAÇAMENTO DA MALHA 10 X 10 CM</t>
  </si>
  <si>
    <t>TELA DE AÇO SOLDADA NERVURADA, CA-60, Q-785, (12,45 KG/M2), DIÂMETRO DO FIO = 10,0MM, PAINEL 2,45 X 6,00 M, ESPAÇAMENTO DA MALHA 10 X 10 CM</t>
  </si>
  <si>
    <t>TELA DE AÇO SOLDADA NERVURADA, CA-60, Q-166, (2,63 KG/M2), DIÂMETRO DO FIO = 4,6MM, PAINEL 2,45 X 6,00 M, ESPAÇAMENTO DA MALHA 10 X 10 CM</t>
  </si>
  <si>
    <t>TELA DE AÇO SOLDADA NERVURADA, CA-60, Q-238, (3,77 KG/M2), DIÂMETRO DO FIO = 5,5MM, PAINEL 2,45 X 6,00 M, ESPAÇAMENTO DA MALHA 10 X 10 CM</t>
  </si>
  <si>
    <t>TELA DE AÇO SOLDADA NERVURADA, CA-60, Q-385, (6,10 KG/M2), DIÂMETRO DO FIO = 7,0MM, PAINEL 2,45 X 6,00 M, ESPAÇAMENTO DA MALHA 10 X 10 CM</t>
  </si>
  <si>
    <t>TELA DE AÇO SOLDADA NERVURADA, CA-60, Q-709, (11,23 KG/M2), DIÂMETRO DO FIO = 9,5MM, PAINEL 2,45 X 6,00 M, ESPAÇAMENTO DA MALHA 10 X 10 CM</t>
  </si>
  <si>
    <t>TELA DE AÇO SOLDADA NERVURADA CA-60, Q-92, (1,48 KG/M2), DIÂMETRO DO FIO = 4,2MM, PAINEL 2,45 X 6,00 M, ESPAÇAMENTO DA MALHA = 15 X 15 CM REF 21141</t>
  </si>
  <si>
    <t>ARAME DE AÇO OVALADO 15 X 17 ( 45,7 KG, 700 KGF), ROLO 1000 M</t>
  </si>
  <si>
    <t>TELA PLÁSTICA LARANJA, TIPO TAPUME PARA SINALIZAÇÃO, MALHA RETANGULAR, ROLO 1.20 X 50 M (L X C)</t>
  </si>
  <si>
    <t>60.40.30</t>
  </si>
  <si>
    <t>TUBO METALON AÇO QUADRADO 25 X 25 X 1,2 MM</t>
  </si>
  <si>
    <t>ADITIVO IMPERMEABILIZANTE DE PEGA NORMAL PARA ARGAMASSAS E CONCRETOS SEM ARMAÇÃO REF 123</t>
  </si>
  <si>
    <t>JUNTA DILATAÇÃO ELÁSTICA PARA CONCRETO (FUGENBAND OU EQUIVALENTE) O-12, ATÉ 5MCA</t>
  </si>
  <si>
    <t>JUNTA DILATAÇÃO ELÁSTICA PARA CONCRETO (FUGENBAND OU EQUIVALENTE) O-22, ATÉ 30MCA</t>
  </si>
  <si>
    <t>MANTA GEOTÊXTIL RESISTÊNCIA TRAÇÃO 16KN/M (300G/M2) REF 4019</t>
  </si>
  <si>
    <t>MANTA GEOTÊXTIL RESISTÊNCIA TRAÇÃO 9KN/M (180G/M2) REF 4013</t>
  </si>
  <si>
    <t>GEOGRELHA TECIDA COM FILAMENTOS DE POLIÉSTER + PVC, RESISTÊNCIA LONGITUDINAL: 90KN/M, RESISTÊNCIA TRANSVERSAL: 30KN/M, ALONGAMENTO = 12 POR CENTO REF 34804</t>
  </si>
  <si>
    <t>CIMENTO PORTLAND COMUM (CPIII-40) SC 50KG</t>
  </si>
  <si>
    <t>ARGAMASSA COLANTE AC I PARA CERÂMICAS</t>
  </si>
  <si>
    <t xml:space="preserve">REJUNTE BRANCO, CIMENTÍCIO </t>
  </si>
  <si>
    <t>GESSO EM PÓ PARA REVESTIMENTOS / MOLDURAS / SANCAS</t>
  </si>
  <si>
    <t>ÁGUA PARA FURAÇÃO DE ESTACA</t>
  </si>
  <si>
    <t>CALÇAMENTO POLIÉDRICO DE GNAISSE COM FRETE (PARA BH)</t>
  </si>
  <si>
    <t>PARALELEPÍPEDO GRANÍTICO OU BASÁLTICO, PARA PAVIMENTAÇÃO</t>
  </si>
  <si>
    <t>AGREGADO DE PEDREIRA PARA BASE / SUB-BASE (BICA CORRIDA), INCLUSIVE FRETE</t>
  </si>
  <si>
    <t>LAJE DE REDUÇAO 1,30 METROS</t>
  </si>
  <si>
    <t>PORTA DE MADEIRA, FOLHA MÉDIA DE 60 X 210CM, E= 35 MM, NÚCLEO SARRAFEADO, CAPA LISA EM HDF, ACABAMENTO EM PRIMER PARA PINTURA REF 10553</t>
  </si>
  <si>
    <t>PORTA DE MADEIRA, FOLHA MÉDIA DE 70 X 210CM, E= 35 MM, NÚCLEO SARRAFEADO, CAPA LISA EM HDF, ACABAMENTO EM PRIMER PARA PINTURA REF 10554</t>
  </si>
  <si>
    <t>PORTA DE MADEIRA, FOLHA MÉDIA DE 80 X 210CM, E= 35 MM, NÚCLEO SARRAFEADO, CAPA LISA EM HDF, ACABAMENTO EM PRIMER PARA PINTURA REF10555</t>
  </si>
  <si>
    <t>PORTA DE MADEIRA, FOLHA MÉDIA DE 90 X 210CM, E= 35 MM, NÚCLEO SARRAFEADO, CAPA LISA EM HDF, ACABAMENTO EM PRIMER PARA PINTURA REF 10556</t>
  </si>
  <si>
    <t>DIVISÓRIA CEGA, ESPESSURA 35MM, COM MIOLO COLMÉIA, REVESTIDA EM EUCAPLAC, OU EQUIVALENTE, COM PERFIS DE AÇO GALVANIZADO, INCLUSIVE INSTALAÇÃO</t>
  </si>
  <si>
    <t>FECHADURA TUBULAR PARA PORTA DE DIVISÓRIA ESPESSURA 35MM, BROCA 90MM, EM RESINA DE ABS CROMADA, OU EQUIVALENTE</t>
  </si>
  <si>
    <t>PUXADOR CENTRAL, TIPO ALÇA, EM ZAMAC CROMADO, COM ROSETAS, COMPRIMENTO 100 MM, PARA PORTA / JANELA EM MADEIRA OU METÁLICA - INCLUI PARAFUSOS</t>
  </si>
  <si>
    <t>RODÍZIO TORNEADO DE 1" COM PINO, PARA PORTAS E VENEZIANAS</t>
  </si>
  <si>
    <t>CANTONEIRA DE ALUMÍNIO SEXTAVADO PARA ARREMATES 17,6 X 14,2MM OU EQUIVALENTE</t>
  </si>
  <si>
    <t>LOCAÇÃO DE ANDAIME METÁLICO TIPO FACHADEIRO, LARGURA DE 1,20 M, ALTURA POR PEÇA DE 2,0M, INCLUINDO SAPATAS AJUSTÁVEIS, PISO METÁLICO E ESCADA</t>
  </si>
  <si>
    <t>LOCAÇÃO DE ANDAIME METÁLICO TUBULAR TIPO TORRE, LARGURA DE 1 ATÉ 1,5M, INCLUINDO ITENS NECESSÁRIOS A INSTALAÇÃO</t>
  </si>
  <si>
    <t>66.05.03</t>
  </si>
  <si>
    <t>CHAPA DE AÇO FINA LAMINADA A QUENTE E = 3,00 MM, 23,55 KG / M2</t>
  </si>
  <si>
    <t>66.05.04</t>
  </si>
  <si>
    <t>CHAPA DE AÇO FINA A FRIO BITOLA MSG 24, E= 0,60 MM (4,80KG/M2) REF 1327</t>
  </si>
  <si>
    <t>CHAPA DE AÇO FINA A QUENTE BITOLA MSG 18, E= 1,20 MM (9,60KG/M2)</t>
  </si>
  <si>
    <t>LOCAÇÃO DE ESCORA METÁLICA TELESCÓPICA, COM ALTURA REGULÁVEL DE 1,80 A 3,20 M, COM CAPACIDADE DE CARGA DE NO MÍNIMO 1000KGF (10 KN), INCLUSO TRIPÉ E FORCADO</t>
  </si>
  <si>
    <t>CHAPA DE AÇO GALVANIZADA BITOLA GSG 18, E= 1,25 MM (10,00KG/M2)</t>
  </si>
  <si>
    <t>CHAPA METÁLICA DOBRADA / TRAPEZOIDAL NÚMERO 18</t>
  </si>
  <si>
    <t>PERFIL "I" DE AÇO LAMINADO, "I" 152 X 22</t>
  </si>
  <si>
    <t>PERFIL "I" DE AÇO LAMINADO, "I" 203 X 34,3</t>
  </si>
  <si>
    <t>TELHA CERÂMICA TIPO FRANCESA, COMPRIMENTO DE 40 CM, RENDIMENTO DE 16 TELHAS / M2 REF 7175</t>
  </si>
  <si>
    <t>TELHA CERÂMICA TIPO PAULISTA, COMPRIMENTO DE 48 CM, RENDIMENTO DE 26 TELHAS / M2</t>
  </si>
  <si>
    <t>TELHA CERÂMICA TIPO PLAN, COMPRIMENTO DE 47 CM, RENDIMENTO DE 26 TELHAS / M2</t>
  </si>
  <si>
    <t>TELHA DE AÇO ZINCADO TRAPEZOIDAL, A= 40MM, E= 0,5 MM, SEM PINTURA REF 7243</t>
  </si>
  <si>
    <t>CUMEEIRA PARA TELHA CERÂMICA, COMPRIMENTO DE 41CM, RENDIMENTO DE 3 TELHAS / M REF 7181</t>
  </si>
  <si>
    <t>CUMEEIRA NORMAL PARA KALHETÃO 9%</t>
  </si>
  <si>
    <t>PARAFUSO COM ROSCA SOBERBA 4,8 X 75MM</t>
  </si>
  <si>
    <t>PARAFUSO ZINCADO ROSCA SOBERBA, CABEÇA SEXTAVADA, 5/16 " X 110MM, PARA FIXAÇÃO DE TELHA EM MADEIRA</t>
  </si>
  <si>
    <t>CONJUNTO DE VEDAÇÃO ELÁSTICA PARA TELHA ONDULADA</t>
  </si>
  <si>
    <t>MASSA DE VEDAÇÃO</t>
  </si>
  <si>
    <t>CALHA / RUFO DE CHAPA GALVANIZADA 22 GSG, DESENVOLVIMENTO = 1,0M</t>
  </si>
  <si>
    <t>CALHA / RUFO DE CHAPA GALVANIZADA 24 GSG, DESENVOLVIMENTO = 1,0M</t>
  </si>
  <si>
    <t>CALHA / RUFO DE CHAPA GALVANIZADA 26 GSG, DESENVOLVIMENTO = 1,0M</t>
  </si>
  <si>
    <t>REBITE NÚMERO 10</t>
  </si>
  <si>
    <t>GÁS DE COZINHA - GLP REF 4226</t>
  </si>
  <si>
    <t>ÓLEO DIESEL COMBUSTÍVEL COMUM</t>
  </si>
  <si>
    <t>CIMENTO ASFÁLTICO DE PETRÓLEO A GRANEL (CAP) 50/70 (COLETADO NA ANP ACRESCIDO DE ICMS)</t>
  </si>
  <si>
    <t>EMULSÃO ASFÁLTICA CATIÔNICA RR-1C PARA USO EM PAVIMENTAÇÃO ASFÁLTICA (COLETADO NA ANP ACRESCIDO DE ICMS)</t>
  </si>
  <si>
    <t>EMULSÃO ASFÁLTICA CATIÔNICA RR-2C PARA USO EM PAVIMENTAÇÃO ASFÁLTICA (COLETADO NA ANP ACRESCIDO DE ICMS)</t>
  </si>
  <si>
    <t>TRANSPORTE DE EQUIPAMENTOS EM CAMINHÃO TRUCADO</t>
  </si>
  <si>
    <t>TRANSPORTE DE EQUIPAMENTOS EM CARRETA SEMI REBOQUE 2 EIXOS</t>
  </si>
  <si>
    <t>TÁBUA DE MADEIRA APARELHADA 2,5 X 25CM REF 3990</t>
  </si>
  <si>
    <t>TÁBUA DE MADEIRA DE REFLORESTAMENTO APARELHADA E=2,5 L=30 CM (1"X12")</t>
  </si>
  <si>
    <t>71.01.12</t>
  </si>
  <si>
    <t>TÁBUA DE MADEIRA DE REFLORESTAMENTO APARELHADA E=2,5 L=30 CM (1"X12") REF 6212</t>
  </si>
  <si>
    <t>PRANCHÃO DE PARAJU</t>
  </si>
  <si>
    <t>PEÇA DE MADEIRA DE PINUS 5,5 X 5,5CM REF 4513</t>
  </si>
  <si>
    <t>MADEIRA ROLIÇA D= 6 A 10 CM COMPRIMENTO 6 METROS</t>
  </si>
  <si>
    <t>MADEIRA ROLIÇA D= 11 A 15 CM COMPRIMENTO 6 METROS</t>
  </si>
  <si>
    <t>FORRO DE MADEIRA PINUS OU EQUIVALENTE DA REGIÃO, ENCAIXE MACHO / FÊMEA COM FRISO, 10 X 1CM (SEM COLOCAÇÃO) REF 3283</t>
  </si>
  <si>
    <t>TUBO AÇO GALVANIZADO DIN 2440 E= 2,65MM DN 1/2" COM COSTURA REF 7691</t>
  </si>
  <si>
    <t>TUBO AÇO GALVANIZADO DIN 2440 E= 2,65MM DN 3/4" COM COSTURA REF 7700</t>
  </si>
  <si>
    <t>TUBO AÇO GALVANIZADO DIN 2440 E= 3,35MM DN 1" COM COSTURA</t>
  </si>
  <si>
    <t>TUBO AÇO GALVANIZADO DIN 2440 E= 3,35MM DN 1 1/4" COM COSTURA REF 7698</t>
  </si>
  <si>
    <t>TUBO AÇO GALVANIZADO DIN 2440 E= 3,35MM DN 1 1/2" COM COSTURA REF 7697</t>
  </si>
  <si>
    <t>TUBO AÇO GALVANIZADO DIN 2440 E= 3,75MM DN 2" COM COSTURA REF 7696</t>
  </si>
  <si>
    <t>TUBO AÇO GALVANIZADO DIN 2440 E= 3,75MM DN 2 1/2" COM COSTURA REF 7701</t>
  </si>
  <si>
    <t>TUBO AÇO GALVANIZADO DIN 2440 E= 4,00MM DN 3" COM COSTURA REF 7694</t>
  </si>
  <si>
    <t>TUBO AÇO GALVANIZADO DIN 2440 E= 4,50MM DN 4" COM COSTURA REF 7693</t>
  </si>
  <si>
    <t>ADAPTADOR SOLDÁVEL LONGO COM FLANGES LIVRES PARA CAIXA D´ÁGUA D= 75MM (2 1/2")</t>
  </si>
  <si>
    <t>ADAPTADOR SOLDÁVEL CURTO COM FLANGES LIVRES PARA CAIXA D´ÁGUA D= 20MM (1/2")</t>
  </si>
  <si>
    <t>ADAPTADOR SOLDÁVEL CURTO COM FLANGES LIVRES PARA CAIXA D´ÁGUA D= 25MM (3/4")</t>
  </si>
  <si>
    <t>ADAPTADOR SOLDÁVEL CURTO COM FLANGES LIVRES PARA CAIXA D´ÁGUA D= 32MM (1")</t>
  </si>
  <si>
    <t>ADAPTADOR SOLDÁVEL CURTO COM FLANGES LIVRES PARA CAIXA D´ÁGUA D= 40MM (1 1/4")</t>
  </si>
  <si>
    <t>ADAPTADOR SOLDÁVEL CURTO COM FLANGES LIVRES PARA CAIXA D´ÁGUA D= 50MM (1 1/2")</t>
  </si>
  <si>
    <t>ADAPTADOR SOLDÁVEL CURTO COM FLANGES LIVRES PARA CAIXA D´ÁGUA D= 60MM (2")</t>
  </si>
  <si>
    <t>TUBO PVC ESGOTO PONTA E BOLSA SERIE NORMAL D= 50MM X 6M</t>
  </si>
  <si>
    <t>TUBO PVC ESGOTO PONTA E BOLSA SERIE NORMAL D= 75MM X 6M</t>
  </si>
  <si>
    <t>TUBO PVC ESGOTO PONTA E BOLSA SERIE NORMAL D= 100MM X 6M</t>
  </si>
  <si>
    <t>TUBO PVC ESGOTO PONTA E BOLSA SERIE NORMAL D= 150MM X 6M</t>
  </si>
  <si>
    <t>TUBO PVC ESGOTO PONTA E BOLSA SERIE NORMAL D= 200MM X 6M</t>
  </si>
  <si>
    <t>TUBO PVC ESGOTO PONTA E BOLSA SOLDÁVEL SERIE NORMAL D= 40MM X 6M</t>
  </si>
  <si>
    <t>ANEL DE BORRACHA PARA TUBO PVC ESGOTO SÉRIE NORMAL DN 50MM</t>
  </si>
  <si>
    <t>ANEL DE BORRACHA PARA TUBO PVC ESGOTO SÉRIE NORMAL DN 75MM</t>
  </si>
  <si>
    <t>ANEL DE BORRACHA PARA TUBO PVC ESGOTO SÉRIE NORMAL DN 100MM</t>
  </si>
  <si>
    <t>ANEL DE BORRACHA PARA TUBO PVC ESGOTO SÉRIE NORMAL DN 150MM</t>
  </si>
  <si>
    <t>ANEL DE BORRACHA PARA TUBO PVC ESGOTO SÉRIE NORMAL DN 200MM</t>
  </si>
  <si>
    <t>CAIXA D'ÁGUA DE POLIETILENO COM TAMPA 310 L</t>
  </si>
  <si>
    <t>CAIXA D'ÁGUA DE POLIETILENO COM TAMPA 500 L</t>
  </si>
  <si>
    <t>CAIXA D'ÁGUA DE POLIETILENO COM TAMPA 1000 L</t>
  </si>
  <si>
    <t>CHUVEIRO ARTICULADO PICCOLO 1991 CROMADO FABRIMAR OU EQUIVALENTE REF 38189</t>
  </si>
  <si>
    <t>CHUVEIRO MAXI DUCHA ULTRA LORENZETTI 5500 W OU EQUIVALENTE REF 1368</t>
  </si>
  <si>
    <t>CHUVEIRO LORENZETTI TRADIÇÃO CROMADO OU EQUIVALENTE REF 1367</t>
  </si>
  <si>
    <t>DUCHINHA HIGIÊNICA ACQUA-JET 2195 DL FABRIMAR OU EQUIVALENTE</t>
  </si>
  <si>
    <t>ENGATE / RABICHO FLEXÍVEL INOX 1/2" X 40CM REF 11684</t>
  </si>
  <si>
    <t>TORNEIRA METÁLICA CROMADA, CANO CURTO, COM AREJADOR, SEM BICO PLÁSTICO, DE PAREDE, PARA USO GERAL, 1/2" OU 3/4" (1152 / 1154) REF 13984</t>
  </si>
  <si>
    <t>TUBO PARA VÁLVULA DE DESCARGA NÚMERO 18 COM ADAPTADOR 1 1/2", CIPLA/EQUIVALENTE</t>
  </si>
  <si>
    <t>TUBO LONGO PARA CAIXA DE DESCARGA SOBREPOR 40 MM X 1,60 METROS REF 12613</t>
  </si>
  <si>
    <t>TUBO LIGAÇÃO ÁGUA - VASO PVC CROMADO COM SOBRECANOPLA</t>
  </si>
  <si>
    <t>BOLSA DE LIGAÇÃO EM PVC FLEXÍVEL PARA VASO SANITÁRIO 40 MM (1 1/2") REF 6140</t>
  </si>
  <si>
    <t>GRELHA/PORTA GRELHA AÇO INOX FECHO GIRATÓRIO 150 X 150MM</t>
  </si>
  <si>
    <t>GRELHA/PORTA GRELHA AÇO INOX FECHO GIRATÓRIO 100 X 100MM</t>
  </si>
  <si>
    <t>REGISTRO PRESSÃO COM ACABAMENTO E CANOPLA CROMADA, SIMPLES, BITOLA 1/2" REF 6021</t>
  </si>
  <si>
    <t>REGISTRO PRESSÃO COM ACABAMENTO E CANOPLA CROMADA, SIMPLES, BITOLA 3/4" REF 6024</t>
  </si>
  <si>
    <t>REGISTRO PARA GÁS D= 1/2" NTP X 3/8" BM REF 11756</t>
  </si>
  <si>
    <t>REGISTRO DE ESFERA PVC ROSCÁVEL D=1/2" REF 11670</t>
  </si>
  <si>
    <t>REGISTRO GAVETA BRUTO 1510-B 1/2" FABRIMAR OU EQUIVALENTE REF 6020</t>
  </si>
  <si>
    <t>REGISTRO DE GAVETA BRUTO 1510-B 3/4" FABRIMAR/EQUIVALENTE</t>
  </si>
  <si>
    <t>REGISTRO GAVETA BRUTO 1510-B 1" FABRIMAR OU EQUIVALENTE REF 6019</t>
  </si>
  <si>
    <t>REGISTRO GAVETA BRUTO 1510-B 1 1/4" FABRIMAR OU EQUIVALENTE REF 6017</t>
  </si>
  <si>
    <t>REGISTRO GAVETA BRUTO 1510-B 1 1/2" FABRIMAR OU EQUIVALENTE REF 6010</t>
  </si>
  <si>
    <t>REGISTRO GAVETA BRUTO 1510-B 2" FABRIMAR OU EQUIVALENTE REF 6028</t>
  </si>
  <si>
    <t>REGISTRO GAVETA BRUTO 1502-B 2 1/2" DECA OU EQUIVALENTE REF 6011</t>
  </si>
  <si>
    <t>REGISTRO GAVETA BRUTO 1502-B 3" DECA OU EQUIVALENTE REF 6012</t>
  </si>
  <si>
    <t>REGISTRO GAVETA BRUTO 1502-B 4" DECA OU EQUIVALENTE REF 6027</t>
  </si>
  <si>
    <t>REGISTRO GAVETA COM ACABAMENTO C-1509-DL D=1/2" FABRIMAR OU EQUIVALENTE REF 6006</t>
  </si>
  <si>
    <t>REGISTRO GAVETA COM ACABAMENTO C-1509 DL D=3/4 FABRIMAR OU EQUIVALENTE REF 6005</t>
  </si>
  <si>
    <t>REGISTRO GAVETA COM ACABAMENTO C-1509-DL D=1" FABRIMAR OU EQUIVALENTE REF 6013</t>
  </si>
  <si>
    <t>REGISTRO GAVETA COM ACABAMENTO C-1509-DL D=1 1/2" FABRIMAR OU EQUIVALENTE REF 6015</t>
  </si>
  <si>
    <t>REGISTRO DE GÁS D=1/2" PARA FOGÃO INDUSTRIAL</t>
  </si>
  <si>
    <t>SIFÃO PARA LAVATÓRIO DE COPO REGULÁVEL 1X1 1/2" SIGMA/EQUIVALENTE REF 6136</t>
  </si>
  <si>
    <t>SIFÃO PARA PIA DE COPO REGULÁVEL 1 1/2X1 1/2" SIGMA/EQUIVALENTE</t>
  </si>
  <si>
    <t>SIFÃO / TUBO SINFONADO EXTENSÍVEL/SANFONADO, UNIVERSAL/SIMPLES, ENTRE 50 A 70 CM, DE PLÁSTICO BRANCO REF 44945</t>
  </si>
  <si>
    <t>TORNEIRA COZINHA BANCA SAÍDA LATERAL 1167-P 1/2" FABRIMAR/EQUIVALENTE</t>
  </si>
  <si>
    <t>TORNEIRA MISTURADOR PARA LAVATÓRIO REF217406 DOCOL/EQUIVALENTE</t>
  </si>
  <si>
    <t>TORNEIRA COZINHA BANCA SAIDA LATERAL 1167-DL 1/2" FABRIMAR/EQUIVALENTE</t>
  </si>
  <si>
    <t>TORNEIRA COZINHA PAREDE SAIDA LATERAL 1168-DL 1/2" FABRIMAR/EQUIVALENTE</t>
  </si>
  <si>
    <t>TORNEIRA COZINHA MISTURADOR BANCA 1256-DL FABRIMAR/EQUIVALENTE</t>
  </si>
  <si>
    <t>TORNEIRA PARA PIA COZINHA LINHA PERTUTTI DOCOL/EQUIVALENTE</t>
  </si>
  <si>
    <t>TORNEIRA PRESSÃO PRESMATIC REF.17160606 DOCOL/EQUIVALENTE</t>
  </si>
  <si>
    <t>TORNEIRA PRESSÃO PRESMATIC BENEFIT REF.490706 DOCOL/EQUIVALENTE</t>
  </si>
  <si>
    <t>TORNEIRA PARA LAVATÓRIO LINHA PERTUTTI DOCOL/EQUIVALENTE</t>
  </si>
  <si>
    <t>TORNEIRA DE BÓIA 1350 D= 1/2" DECA OU EQUIVALENTE</t>
  </si>
  <si>
    <t>TORNEIRA DE BÓIA 1350 D= 3/4" DECA OU EQUIVALENTE</t>
  </si>
  <si>
    <t>ORNEIRA DE BÓIA 1350 D= 1" DECA OU EQUIVALENTE</t>
  </si>
  <si>
    <t>CHAVE BÓIA AUTOMÁTICA 20A PARA RESERVATÓRIO LENZ/EQUIVALENTE</t>
  </si>
  <si>
    <t>TORNEIRA BÓIA PARA CAIXA D´ÁGUA 3/4", PLENA/EQUIVALENTE</t>
  </si>
  <si>
    <t>TORNEIRA PARA TANQUE 1153-JR 1/2" FABRIMAR/EQUIVALENTE</t>
  </si>
  <si>
    <t>TORNEIRA PARA LAVATÓRIO REF1194-AS 1/2" FABRIMAR/EQUIVALENTE</t>
  </si>
  <si>
    <t>TORNEIRA PARA LAVATÓRIO REF1194- 1/2" INNOVARE FABRIMAR/EQUIVALENTE</t>
  </si>
  <si>
    <t>ACABAMENTO PARA VÁLVULA DE DESCARGA ANTIVANDALISMO DOCOL 11/2 OU EQUIVALENTE</t>
  </si>
  <si>
    <t>VÁLVULA PARA PIA 3 1/2 X 1 1/2" 1623 CROMADO DARLIFLEX/EQUIVALENTE</t>
  </si>
  <si>
    <t>VÁLVULA PARA LAVATÓRIO COM LADRÃO 1603 7/8 DARLIFLEX/EQUIVALENTE</t>
  </si>
  <si>
    <t>VÁLVULA PARA TANQUE 1 1/4" 1606 CROMADA DARLIFLEX/EQUIVALENTE</t>
  </si>
  <si>
    <t>VÁLVULA PARA MICTÓRIO PRESMATIC SIMPLES D= 1/2" DOCOL/EQUIVALENTE</t>
  </si>
  <si>
    <t>VÁLVULA DE RETENÇÃO PÉ COM CRIVO D= 3/4" FABRIMAR/EQUIVALENTE</t>
  </si>
  <si>
    <t>VÁLVULA DE RETENÇÃO PÉ COM CRIVO D= 1" FABRIMAR/EQUIVALENTE</t>
  </si>
  <si>
    <t>VÁLVULA DE RETENÇÃO PÉ COM CRIVO D= 1 1/2" FABRIMAR/EQUIVALENTE</t>
  </si>
  <si>
    <t>VÁLVULA DE RETENÇÃO PÉ COM CRIVO D= 2" FABRIMAR/EQUIVALENTE</t>
  </si>
  <si>
    <t>VÁLVULA DE RETENÇÃO UNIVERSAL D= 3/4" FABRIMAR/EQUIVALENTE</t>
  </si>
  <si>
    <t>VÁLVULA DE RETENÇÃO UNIVERSAL D= 1" FABRIMAR/EQUIVALENTE</t>
  </si>
  <si>
    <t>VÁLVULA DE RETENÇÃO UNIVERSAL D= 1 1/2" FABRIMAR/EQUIVALENTE</t>
  </si>
  <si>
    <t>VÁLVULA DE RETENÇÃO UNIVERSAL D= 2" FABRIMAR/EQUIVALENTE</t>
  </si>
  <si>
    <t>VÁLVULA DESGARGA 3650 CR, COM ACABAMENTO D=1 1/2" FABRIMAR/EQUIVALENTE REF 10228</t>
  </si>
  <si>
    <t>VÁLVULA DE ESFERA EM LATÃO D=1/2" BSP (ÁGUA)</t>
  </si>
  <si>
    <t>VÁLVULA RETENÇÃO HORIZONTAL PORTINHOLA 13MM - 1/2"</t>
  </si>
  <si>
    <t>ACABAMENTO NECESSÁRIO PARA VÁLVULA DE DESCARGA BENEFIT DOCOL/EQUIVALENTE</t>
  </si>
  <si>
    <t>VÁLVULA DE DESCARGA 1 1/2" DOCOL/EQUIVALENTE REF 10228</t>
  </si>
  <si>
    <t>VÁLVULA RETENÇÃO HORIZONTAL PORTINHOLA 63MM - 2 1/2"</t>
  </si>
  <si>
    <t>VÁLVULA PVC PARA LAVATÓRIO SEM UNHO NÚMERO 11</t>
  </si>
  <si>
    <t>VÁLVULA REGULADORA GÁS PARA FOGÃO INDUSTRIAL 1 ESTÁGIO 20KG</t>
  </si>
  <si>
    <t>TÊ REVERSÍVEL PARA 2 BOTIJÕES ALIANÇA OU EQUIVALENTE</t>
  </si>
  <si>
    <t>KIT PADRÃO COPASA 1/2" DE METAL OU EQUIVALENTE</t>
  </si>
  <si>
    <t>KIT PADRÃO COPASA 3/4" DE METAL OU EQUIVALENTE</t>
  </si>
  <si>
    <t>KIT PADRÃO COPASA 1" DE METAL OU EQUIVALENTE</t>
  </si>
  <si>
    <t>EXTINTOR DE ÁGUA PRESSURIZADA CAPACIDADE= 10 L</t>
  </si>
  <si>
    <t>EXTINTOR DE GÁS CARBÔNICO (CO2) CAPACIDADE= 6KG</t>
  </si>
  <si>
    <t>EXTINTOR DE INCÊNDIO PO QUÍMICO CAPACIDADE= 6KG</t>
  </si>
  <si>
    <t>CHAVE STORZ EM ALUMÍNIO 1 1/2" PARA ABRIGO HIDRANTE</t>
  </si>
  <si>
    <t>ABRIGO PARA EXTINTOR INCÊNDIO 75 X 30 X 25 CM</t>
  </si>
  <si>
    <t>PRESSOSTATO DANFOS REGULÁVEL 0 A 10 KGS OU EQUIVALENTE</t>
  </si>
  <si>
    <t>EXTINTOR PÓ QUÍMICO SECO ABC 4KG CAPACIDADE 2-A : 20-B : C</t>
  </si>
  <si>
    <t>MANÔMETRO WILLY COM ESCALA DE LEITURA 0 A 100 PSI OU EQUIVALENTE</t>
  </si>
  <si>
    <t>EXTINTOR PÓ QUÍMICO SECO BC 20B : C</t>
  </si>
  <si>
    <t>CILINDRO DE PRESSÃO OU MOLA PNEUMÁTICA 520 X 152 MM 9L</t>
  </si>
  <si>
    <t>LUMINÁRIA DE EMERGÊNCIA FARÓIS DUPLOS HALOGÊNIO 55W WETZEL/EQUIVALENTE</t>
  </si>
  <si>
    <t>MANGUEIRA FIBRA SINTÉTICA TIPO 2 D= 38MM - 15 M</t>
  </si>
  <si>
    <t>MANGUEIRA FIBRA SINTÉTICA TIPO 2 D= 38MM - 20 M</t>
  </si>
  <si>
    <t>SINALIZADOR EM PVC PARA EXTINTOR DE INCÊNDIO</t>
  </si>
  <si>
    <t>CAIXA SIFONADA PVC COM GRELHA E PORTA GRELHA QUADRADA OU REDONDA BRANCA 150 X 150 X 50MM (DIÂMETRO X H X DIÂMETRO SAÍDA)</t>
  </si>
  <si>
    <t>CAIXA SIFONADA PVC COM GRELHA E PORTA GRELHA QUADRADA OU REDONDA BRANCA 150 X 185 X 75MM (DIÂMETRO X H X DIÂMETRO SAÍDA)</t>
  </si>
  <si>
    <t>CAIXA SIFONADA PVC COM GRELHA E PORTA GRELHA REDONDA BRANCA 100 X 100 X 50MM (DIÂMETRO X H X DIÂMETRO SAÍDA)</t>
  </si>
  <si>
    <t>CAIXA SIFONADA PVC SEM GRELHA E PORTA GRELHA 100 X 150 X 50MM (DIÂMETRO X H X DIÂMETRO SAÍDA)</t>
  </si>
  <si>
    <t>CAIXA SIFONADA 250 X 230 X 75MM COM TAMPA CEGA (DIÂMETRO X H X DIÂMETRO SAÍDA)</t>
  </si>
  <si>
    <t>CAIXA SIFONADA 250 X 172 X 50MM COM TAMPA CEGA (DIÂMETRO X H X DIÂMETRO SAÍDA)</t>
  </si>
  <si>
    <t>RALO SECO QUADRADO PVC COM GRELHA BRANCA 100 X 53 X 40MM</t>
  </si>
  <si>
    <t>RALO SEMI-HEMISFÉRICO TIPO ABACAXI EM FERRO FUNDIDO DN 50MM</t>
  </si>
  <si>
    <t>RALO SEMI-HEMISFÉRICO TIPO ABACAXI EM FERRO FUNDIDO DN 75MM</t>
  </si>
  <si>
    <t>RALO SEMI-HEMISFÉRICO TIPO ABACAXI EM FERRO FUNDIDO DN 100MM</t>
  </si>
  <si>
    <t>TERMINAL DE VENTILAÇÃO PVC D= 50 MM</t>
  </si>
  <si>
    <t>BOMBA 1/2HP D= 1 1/4" DANCOR MODELO CAM W-9 TRIFÁSICA OU EQUIVALENTE</t>
  </si>
  <si>
    <t>BOMBA 1 HP D= 1" DANCOR MODELO CAM W-6 OU EQUIVALENTE</t>
  </si>
  <si>
    <t>CONJUNTO MOTOBOMBA 3CV 220V TRIFÁSICO MODELO CAM W-16 OU EQUIVALENTE</t>
  </si>
  <si>
    <t>BOMBA LEVE 1,5CV - 220V - TRIFÁSICO VAZÃO = 250L/MINUTO</t>
  </si>
  <si>
    <t>LAVATÓRIO BRANCO PEQUENO L915 LINHA RAVENA DECA/EQUIVALENTE</t>
  </si>
  <si>
    <t>LAVATÓRIO SUSPENSO (46,5 X 34 CM) GUARAPARI LOGASA/EQUIVALENTE</t>
  </si>
  <si>
    <t>LAVATÓRIO DE PAREDE CELITE 02007 SAVEIRO/EQUIVALENTE</t>
  </si>
  <si>
    <t>LAVATÓRIO DE CANTO LINHA IZY L101 DECA/EQUIVALENTE</t>
  </si>
  <si>
    <t>LAVATÓRIO DE LOUÇA SOBRE COLUNA LINHA VOGUE PLUS/EQUIVALENTE</t>
  </si>
  <si>
    <t>COLUNA SUSPENSA MÉDIA UNIVERSAL REFCS117 DECA/EQUIVALENTE</t>
  </si>
  <si>
    <t>COLUNA SUSPENSA REF66201 PARA LAVATÓRIO LINHA FIT CELITE/EQUIVALENTE</t>
  </si>
  <si>
    <t>LAVATÓRIO REF66006 LINHA FIT CELITE/EQUIVALENTE</t>
  </si>
  <si>
    <t>LAVATÓRIO DE CANTO COR BRANCA L76 MASTER DECA/EQUIVALENTE</t>
  </si>
  <si>
    <t>VASO SANITÁRIO CONVENCIONAL BRANCA, AZALEA CELITE/EQUIVALENTE</t>
  </si>
  <si>
    <t>VASO SANITÁRIO BRANCA INFANTIL CELITE / EQUIVALENTE</t>
  </si>
  <si>
    <t>VASO SANITÁRIO COM CAIXA ACOPLADA BRANCO CELITE ECO/EQUIVALENTE</t>
  </si>
  <si>
    <t>VASO SANITÁRIO ESPECIAL DECA P510 SEM ABERTURA/EQUIVALENTE</t>
  </si>
  <si>
    <t>MICTÓRIO SIFONADO LOUÇA BRANCA CELITE/EQUIVALENTE</t>
  </si>
  <si>
    <t>MICTÓRIO AÇO INOX DESENVOLVIMENTO= 1,00M CHAPA 22</t>
  </si>
  <si>
    <t>MICTÓRIO AÇO INOX DESENVOLVIMENTO= 1,40M CHAPA 22</t>
  </si>
  <si>
    <t>CUBA PARA PIA AÇO INOX NÚMERO 1 METALPRESS/EQUIVALENTE</t>
  </si>
  <si>
    <t>CUBA PARA PIA AÇO INOX NÚMERO 2 METALPRESS/EQUIVALENTE</t>
  </si>
  <si>
    <t>TANQUE LOUÇA BRANCA 22L COM COLUNA CELITE/EQUIVALENTE</t>
  </si>
  <si>
    <t>COLUNA PARA TANQUE GRANDE/MÉDIO CELITE/EQUIVALENTE</t>
  </si>
  <si>
    <t>TANQUE DE AÇO INOXIDÁVEL 1 BOJO 63 X 51CM</t>
  </si>
  <si>
    <t>73.72.51</t>
  </si>
  <si>
    <t>FILTRO POU230, CARVÃO ATIVADO, VAZÃO NOMINAL 200 L/H</t>
  </si>
  <si>
    <t>BEBEDOURO, ATENDE 300 PESSOAS, BDF 300 IBBL/EQUIVALENTE</t>
  </si>
  <si>
    <t>PAPELEIRA DE LOUÇA BRANCA REF602 CELITE/EQUIVALENTE</t>
  </si>
  <si>
    <t>PORTA TOALHA PARA PAPEL LUXO AURIMAR CROMADO/EQUIVALENTE</t>
  </si>
  <si>
    <t>SABONETEIRA DE LOUCA BRANCA SEM ALÇA REF604 CELITE/EQUIVALENTE</t>
  </si>
  <si>
    <t>MEIA SABONETEIRA LOUÇA BRANCA REF604 CELITE/EQUIVALENTE</t>
  </si>
  <si>
    <t>PORTA SABÃO LÍQUIDO REFSG4001 COLUMBUS/EQUIVALENTE</t>
  </si>
  <si>
    <t>CABIDE DE LOUÇA BRANCA, DOIS GANCHOS, REF610 CELITE/EQUIVALENTE</t>
  </si>
  <si>
    <t>ASSENTO PLÁSTICO BRANCO SIMPLES REF 377</t>
  </si>
  <si>
    <t>CABIDE/GANCHO DE BANHEIRO SIMPLES EM METAL CROMADO REF 37399</t>
  </si>
  <si>
    <t>ASSENTO PLÁSTICO BRANCO MACIO</t>
  </si>
  <si>
    <t>BANCO ARTICULADO EM AÇO INOX 70 X 45CM - PNE OU EQUIVALENTE REF 36215</t>
  </si>
  <si>
    <t>DESMOLDANTE PARA FORMA DE MADEIRA REF 2692</t>
  </si>
  <si>
    <t>SOLUÇÃO LIMPADORA PARA PVC REF 20083</t>
  </si>
  <si>
    <t>PASTA LUBRIFICANTE PARA TUBOS E CONEXÕES (PACOTE 1 KG)</t>
  </si>
  <si>
    <t>MANGUEIRA DE 15M PARA JARDIM COM BICO,TIGRE OU EQUIVALENTE</t>
  </si>
  <si>
    <t>MANGOTE ESPIRAFLEX PARA BOMBA D= 2" COR LARANJA</t>
  </si>
  <si>
    <t>MANGOTE ESPIRAFLEX PARA BOMBA D= 3" COR LARANJA</t>
  </si>
  <si>
    <t>MANGUEIRA PLÁSTICA PARA GAS D= 3/8" X 1,20M</t>
  </si>
  <si>
    <t>ELETRODUTO DE PVC RÍGIDO ROSCÁVEL DE 1/2 ", SEM LUVA REF 2673</t>
  </si>
  <si>
    <t>ELETRODUTO DE PVC RÍGIDO ROSCÁVEL DE 3/4 ", SEM LUVA REF 2674</t>
  </si>
  <si>
    <t>ELETRODUTO DE PVC RÍGIDO ROSCÁVEL DE 1 ", SEM LUVA REF 2685</t>
  </si>
  <si>
    <t>ELETRODUTO DE PVC RÍGIDO ROSCÁVEL DE 1 1/4 ", SEM LUVA REF 2684</t>
  </si>
  <si>
    <t>ELETRODUTO PVC FLEXÍVEL CORRUGADO, COR AMARELA, DE 20 MM (1/2") REF 2689</t>
  </si>
  <si>
    <t>ELETRODUTO PVC FLEXÍVEL CORRUGADO, COR AMARELA, DE 25 MM (3/4") REF 2688</t>
  </si>
  <si>
    <t>ELETRODUTO PVC FLEXÍVEL CORRUGADO, COR AMARELA, DE 32 MM (1") REF 2690</t>
  </si>
  <si>
    <t>ELETRODUTO PVC FLEXÍVEL CORRUGADO, REFORÇADO, COR LARANJA, DE 20 MM (1/2") REF 39243</t>
  </si>
  <si>
    <t>ELETRODUTO PVC FLEXÍVEL CORRUGADO, REFORÇADO, COR LARANJA, DE 25 MM (3/4") REF 39244</t>
  </si>
  <si>
    <t>ELETRODUTO PVC FLEXÍVEL CORRUGADO, REFORÇADO, COR LARANJA, DE 32 MM (1") REF 39245</t>
  </si>
  <si>
    <t>ELETRODUTO PEAD FLEXÍVEL PAREDE SIMPLES, CORRUGAÇÃO HELICOIDAL, COR PRETA, COM SONDA, DE 1 1/2", PARA CABEAMENTO SUBTERRÂNEO REF 39246</t>
  </si>
  <si>
    <t>ELETRODUTO PEAD FLEXÍVEL PAREDE SIMPLES, CORRUGAÇÃO HELICOIDAL, COR PRETA, COM SONDA, DE 2", PARA CABEAMENTO SUBTERRÂNEO REF 2446</t>
  </si>
  <si>
    <t>ELETRODUTO PEAD FLEXÍVEL PAREDE SIMPLES, CORRUGAÇÃO HELICOIDAL, COR PRETA, COM SONDA, DE 3", PARA CABEAMENTO SUBTERRÂNEO REF 2442</t>
  </si>
  <si>
    <t>ELETRODUTO PEAD FLEXÍVEL PAREDE SIMPLES, CORRUGAÇÃO HELICOIDAL, COR PRETA, COM SONDA, DE 4", PARA CABEAMENTO SUBTERRÂNEO REF 39248</t>
  </si>
  <si>
    <t>ELETRODUTO GALVANIZADO À QUENTE, PESADO, PAREDE 2,65MM, 1"</t>
  </si>
  <si>
    <t>ELETRODUTO GALVANIZADO À QUENTE, PESADO, PAREDE 2,65MM, 1 1/4"</t>
  </si>
  <si>
    <t>ELETRODUTO GALVANIZADO À QUENTE, PESADO, PAREDE 3,00MM, 1 1/2"</t>
  </si>
  <si>
    <t>ELETRODUTO GALVANIZADO À QUENTE, PESADO, PAREDE 3,00MM, 2"</t>
  </si>
  <si>
    <t>ELETRODUTO GALVANIZADO À QUENTE, PESADO, PAREDE 3,35MM, 2 1/2"</t>
  </si>
  <si>
    <t>ELETRODUTO DE PVC RÍGIDO SOLDÁVEL, CLASSE B, DE 20 MM (1/2") REF 2676</t>
  </si>
  <si>
    <t>ELETRODUTO DE PVC RÍGIDO SOLDÁVEL, CLASSE B, DE 25 MM (3/4") REF 2678</t>
  </si>
  <si>
    <t>ELETRODUTO DE PVC RÍGIDO SOLDÁVEL, CLASSE B, DE 32 MM (1") REF 2679</t>
  </si>
  <si>
    <t>74.04.40</t>
  </si>
  <si>
    <t>CURVA HORIZONTAL 90° GALVANIZADA PARA ELETROCALHA 100X50MM REF 43920</t>
  </si>
  <si>
    <t>CAIXA DE LUZ 4" X 2" EM AÇO ESMALTADA</t>
  </si>
  <si>
    <t>CAIXA DE LUZ 4" X 4" EM AÇO ESMALTADA</t>
  </si>
  <si>
    <t>CAIXA DE PASSAGEM OCTOGONAL 4" X 4", EM AÇO ESMALTADA, COM FUNDO MÓVEL SIMPLES REF 10569</t>
  </si>
  <si>
    <t>CAIXA DE PASSAGEM NÚMERO 2, DE EMBUTIR, PADRÃO TELEBRÁS, DIMENSÕES 20 X 20 X 12 CM, EM CHAPA DE AÇO GALVANIZADO</t>
  </si>
  <si>
    <t>CAIXA DE PASSAGEM NÚMERO 3, DE EMBUTIR, PADRÃO TELEBRÁS, DIMENSÕES 40 X 40 X 12 CM, EM CHAPA DE AÇO GALVANIZADO</t>
  </si>
  <si>
    <t>CAIXA DE PASSAGEM NÚMERO 4, DE SOBREPOR, PADRÃO TELEBRÁS, DIMENSÕES 60 X 60 X 12 CM, EM CHAPA DE AÇO GALVANIZADO</t>
  </si>
  <si>
    <t>CAIXA DE PASSAGEM NÚMERO 5, DE SOBREPOR, PADRÃO TELEBRÁS, DIMENSÕES 80 X 80 X 12 CM, EM CHAPA DE AÇO GALVANIZADO</t>
  </si>
  <si>
    <t>TAMPÃO FOFO SIMPLES, CLASSE A15 CARGA MÁXIMA 1,5 T, 550 X 1100MM, REDE TELEFONE REF 11299</t>
  </si>
  <si>
    <t>TAMPÃO FOFO SIMPLES COM BASE, CLASSE A15 CARGA MÁXIMA 1,5 T, 400 X 600MM, REDE TELEFONE REF 14112</t>
  </si>
  <si>
    <t>CAIXA OCTOGONAL FUNDO MÓVEL EM PVC 4" X 4" AMARELA PARA ELETRODUTO FLEXÍVEL CORRUGADO REF 12001</t>
  </si>
  <si>
    <t>CAIXA DE PASSAGEM EM PVC 4" X 2" AMARELA PARA ELETRODUTO FLEXÍVEL CORRUGADO</t>
  </si>
  <si>
    <t>CAIXA DE PASSAGEM EM PVC 4" X 4" AMARELA PARA ELETRODUTO FLEXÍVEL CORRUGADO</t>
  </si>
  <si>
    <t>CAIXA ZC PRÉ-MOLDADA DE CONCRETO - CEMIG</t>
  </si>
  <si>
    <t>CAIXA PADRÃO CEMIG PARA MEDIDOR POLIFÁSICO E DISJUNTOR 46 X 35 X 21 CM-2 OU EQUIVALENTE REF 39809</t>
  </si>
  <si>
    <t>CAIXA PADRÃO CEMIG PARA MEDIDOR POLIFÁSICO E DISJUNTOR 55 X 60 X 24 CM-3 OU EQUIVALENTE</t>
  </si>
  <si>
    <t>CAIXA DE PASSAGEM EM ALUMÍNIO PARA PISO 300 X 300 X 120MM</t>
  </si>
  <si>
    <t>CAIXA PARA TELEFONE NÚMERO 6 EM AÇO 120 X 120 X 12CM</t>
  </si>
  <si>
    <t>QUADRO DE FORÇA PARA MOTOR DE 1,5CV 220V TRIFÁSICO</t>
  </si>
  <si>
    <t>QUADRO DE DISTRIBUIÇÃO COM BARRAMENTO TRIFÁSICO, DE EMBUTIR, EM CHAPA DE AÇO GALVANIZADO, PARA 18 DISJUNTORES DIN, 100 A REF 13395</t>
  </si>
  <si>
    <t>QUADRO DE FORÇA PARA MOTOR 3CV 220V TRIFÁSICO</t>
  </si>
  <si>
    <t>DISJUNTOR TERMOMAGNÉTICO TIPO NEMA, MONOPOLAR 40A, TENSÃO MÁXIMA DE 240V REF 2386</t>
  </si>
  <si>
    <t>DISJUNTOR TERMOMAGNÉTICO TIPO NEMA, MONOPOLAR 70A, TENSÃO MÁXIMA DE 240V REF 34689</t>
  </si>
  <si>
    <t>DISJUNTOR TERMOMAGNÉTICO TIPO NEMA, BIPOLAR 40A, TENSÃO MÁXIMA DE 240V</t>
  </si>
  <si>
    <t>DISJUNTOR TERMOMAGNÉTICO TIPO NEMA, BIPOLAR 60A, TENSÃO MÁXIMA DE 240V</t>
  </si>
  <si>
    <t>DISJUNTOR TERMOMAGNÉTICO TIPO NEMA, TRIPOLAR 40A, TENSÃO MÁXIMA DE 240V</t>
  </si>
  <si>
    <t>DISJUNTOR TERMOMAGNÉTICO TIPO NEMA, TRIPOLAR 60A, TENSÃO MÁXIMA DE 240V</t>
  </si>
  <si>
    <t>DISJUNTOR TERMOMAGNÉTICO TIPO NEMA, TRIPOLAR 70A, TENSÃO MÁXIMA DE 240V</t>
  </si>
  <si>
    <t>DISJUNTOR TERMOMAGNÉTICO TIPO NEMA, TRIPOLAR 100A, TENSÃO MÁXIMA DE 240V</t>
  </si>
  <si>
    <t>DISJUNTOR TERMOMAGNÉTICO TIPO NEMA, TRIPOLAR 120A, TENSÃO MÁXIMA DE 240V</t>
  </si>
  <si>
    <t>DISJUNTOR TERMOMAGNÉTICO TIPO NEMA, TRIPOLAR 150A, TENSÃO MÁXIMA DE 240V</t>
  </si>
  <si>
    <t>DISJUNTOR TERMOMAGNÉTICO TIPO NEMA, TRIPOLAR 175A, TENSÃO MÁXIMA DE 240V</t>
  </si>
  <si>
    <t>DISJUNTOR TERMOMAGNÉTICO TIPO NEMA, TRIPOLAR 200A, TENSÃO MÁXIMA DE 240V</t>
  </si>
  <si>
    <t>DISJUNTOR TERMOMAGNÉTICO TIPO DIN, MONOPOLAR 10A, CURVA B, TENSÃO MÁXIMA DE 240V REF 34653</t>
  </si>
  <si>
    <t>DISJUNTOR TERMOMAGNÉTICO TIPO DIN, MONOPOLAR 16A, CURVA B, TENSÃO MÁXIMA DE 240V REF 34653</t>
  </si>
  <si>
    <t>DISJUNTOR TERMOMAGNÉTICO TIPO DIN, MONOPOLAR 20A, CURVA B, TENSÃO MÁXIMA DE 240V REF 34653</t>
  </si>
  <si>
    <t>DISJUNTOR TERMOMAGNÉTICO TIPO DIN, MONOPOLAR 25A, CURVA B, TENSÃO MÁXIMA DE 240V REF 34653</t>
  </si>
  <si>
    <t>DISJUNTOR TERMOMAGNÉTICO TIPO DIN, MONOPOLAR 32A, CURVA B, TENSÃO MÁXIMA DE 240V REF 34653</t>
  </si>
  <si>
    <t>DISJUNTOR TERMOMAGNÉTICO TIPO DIN, MONOPOLAR 40A, CURVA B, TENSÃO MÁXIMA DE 240V REF 34686</t>
  </si>
  <si>
    <t>DISJUNTOR TERMOMAGNÉTICO TIPO DIN, MONOPOLAR 50A, CURVA B, TENSÃO MÁXIMA DE 240V REF 34686</t>
  </si>
  <si>
    <t>DISJUNTOR TERMOMAGNÉTICO TIPO DIN, MONOPOLAR 63A, CURVA B, TENSÃO MÁXIMA DE 240V REF 34688</t>
  </si>
  <si>
    <t>DISJUNTOR TERMOMAGNÉTICO TIPO DIN, BIPOLAR 10A, CURVA B, TENSÃO MÁXIMA DE 240V REF 34616</t>
  </si>
  <si>
    <t>DISJUNTOR TERMOMAGNÉTICO TIPO DIN, BIPOLAR 16A, CURVA B, TENSÃO MÁXIMA DE 240V REF 34616</t>
  </si>
  <si>
    <t>DISJUNTOR TERMOMAGNÉTICO TIPO DIN, BIPOLAR 20A, CURVA B, TENSÃO MÁXIMA DE 240V REF 34616</t>
  </si>
  <si>
    <t>DISJUNTOR TERMOMAGNÉTICO TIPO DIN, BIPOLAR 25A, CURVA B, TENSÃO MÁXIMA DE 240V REF 34616</t>
  </si>
  <si>
    <t>DISJUNTOR TERMOMAGNÉTICO TIPO DIN, BIPOLAR 32A, CURVA B, TENSÃO MÁXIMA DE 240V REF 34616</t>
  </si>
  <si>
    <t>DISJUNTOR TERMOMAGNÉTICO TIPO DIN, BIPOLAR 40A, CURVA B, TENSÃO MÁXIMA DE 240V REF 34623</t>
  </si>
  <si>
    <t>DISJUNTOR TERMOMAGNÉTICO TIPO DIN, BIPOLAR 50A, CURVA B, TENSÃO MÁXIMA DE 240V REF 34623</t>
  </si>
  <si>
    <t>DISJUNTOR TERMOMAGNÉTICO TIPO DIN, BIPOLAR 63A, CURVA B, TENSÃO MÁXIMA DE 240V REF 34628</t>
  </si>
  <si>
    <t>INTERRUPTOR DIFERENCIAL RESIDUAL 40A-30mA, BIPOLAR</t>
  </si>
  <si>
    <t>DISJUNTOR TERMOMAGNÉTICO TIPO DIN, TRIPOLAR 10A, CURVA B, TENSÃO MÁXIMA DE 240V  REF 34709</t>
  </si>
  <si>
    <t>DISJUNTOR TERMOMAGNÉTICO TIPO DIN, TRIPOLAR 16A, CURVA B, TENSÃO MÁXIMA DE 240V  REF 34709</t>
  </si>
  <si>
    <t>DISJUNTOR TERMOMAGNÉTICO TIPO DIN, TRIPOLAR 20A, CURVA B, TENSÃO MÁXIMA DE 240V  REF 34709</t>
  </si>
  <si>
    <t>DISJUNTOR TERMOMAGNÉTICO TIPO DIN, TRIPOLAR 25A, CURVA B, TENSÃO MÁXIMA DE 240V  REF 34709</t>
  </si>
  <si>
    <t>DISJUNTOR TERMOMAGNÉTICO TIPO DIN, TRIPOLAR 32A, CURVA B, TENSÃO MÁXIMA DE 240V  REF 34709</t>
  </si>
  <si>
    <t>DISJUNTOR TERMOMAGNÉTICO TIPO DIN, TRIPOLAR 40A, CURVA B, TENSÃO MÁXIMA DE 240V  REF 34709</t>
  </si>
  <si>
    <t>DISJUNTOR TERMOMAGNÉTICO TIPO DIN, TRIPOLAR 50A, CURVA B, TENSÃO MÁXIMA DE 240V  REF 34709</t>
  </si>
  <si>
    <t>DISJUNTOR TERMOMAGNÉTICO TIPO DIN, TRIPOLAR 63A, CURVA B, TENSÃO MÁXIMA DE 240V  REF 34714</t>
  </si>
  <si>
    <t>CHAVE MAGNÉTICA EXTERNA 1 X 30 A MODELO6904 TECNOWATT/EQUIVALENTE</t>
  </si>
  <si>
    <t>CHAVE MAGNÉTICA EXTERNA 1 X 50A MODELO6905 TECNOWATT/EQUIVALENTE</t>
  </si>
  <si>
    <t>CHAVE MAGNÉTICA EXTERNA 2 X 30A MODELO6906 TECNOWATT/EQUIVALENTE</t>
  </si>
  <si>
    <t>RELÉ FOTOELÉTRICO INTERNO E EXTERNO BIVOLT 1000 W, DE CONECTOR, SEM BASE</t>
  </si>
  <si>
    <t>RELÉ FOTOELÉTRICO 1800VA RM-10 220V</t>
  </si>
  <si>
    <t>BASE PARA RELÉ COM SUPORTE METÁLICO</t>
  </si>
  <si>
    <t>CABO DE COBRE, RÍGIDO, CLASSE 2, ISOLAÇÃO EM PVC/A, ANTICHAMA BWF-B, 1 CONDUTOR, 450/750V, SEÇÃO NOMINAL 150MM2 REF 990</t>
  </si>
  <si>
    <t>CABO DE COBRE, RÍGIDO, CLASSE 2, ISOLAÇÃO EM PVC/A, ANTICHAMA BWF-B, 1 CONDUTOR, 450/750V, SEÇÃO NOMINAL 185MM2</t>
  </si>
  <si>
    <t>CABO DE COBRE, RÍGIDO, CLASSE 2, ISOLAÇÃO EM PVC/A, ANTICHAMA BWF-B, 1 CONDUTOR, 450/750V, SEÇÃO NOMINAL 240MM2 REF 991</t>
  </si>
  <si>
    <t>FIO DE COBRE, SÓLIDO, CLASSE 1, ISOLAÇÃO EM PVC/A, ANTICHAMA BWF-B, 450/750V, SEÇÃO NOMINAL 1,5MM2 REF 938</t>
  </si>
  <si>
    <t>FIO DE COBRE, SÓLIDO, CLASSE 1, ISOLAÇÃO EM PVC/A, ANTICHAMA BWF-B, 450/750V, SEÇÃO NOMINAL 2,5MM2 REF 939</t>
  </si>
  <si>
    <t>FIO DE COBRE, SÓLIDO, CLASSE 1, ISOLAÇÃO EM PVC/A, ANTICHAMA BWF-B, 450/750V, SEÇÃO NOMINAL 4MM2 REF 944</t>
  </si>
  <si>
    <t>FIO DE COBRE, SÓLIDO, CLASSE 1, ISOLAÇÃO EM PVC/A, ANTICHAMA BWF-B, 450/750V, SEÇÃO NOMINAL 6MM2 REF 940</t>
  </si>
  <si>
    <t>FIO DE COBRE, SÓLIDO, CLASSE 1, ISOLAÇÃO EM PVC/A, ANTICHAMA BWF-B, 450/750V, SEÇÃO NOMINAL 10MM2 REF 937</t>
  </si>
  <si>
    <t>FIO TELEFÔNICO INTERNO (FI) EM COBRE ESTANHADO, ISOLAÇÃO EM PVC ANTICHAMA, 2 CONDUTORES DE 0,6MM</t>
  </si>
  <si>
    <t>CABO DE COBRE, FLEXÍVEL, CLASSE 4 OU 5, ISOLAÇÃO EM PVC/A, ANTICHAMA BWF-B, 1 CONDUTOR, 450/750V, SEÇÃO NOMINAL 1,5MM2 REF 1013</t>
  </si>
  <si>
    <t>CABO DE COBRE, FLEXÍVEL, CLASSE 4 OU 5, ISOLAÇÃO EM PVC/A, ANTICHAMA BWF-B, 1 CONDUTOR, 450/750V, SEÇÃO NOMINAL 2,5MM2 REF 1014</t>
  </si>
  <si>
    <t>CABO DE COBRE, FLEXÍVEL, CLASSE 4 OU 5, ISOLAÇÃO EM PVC/A, ANTICHAMA BWF-B, 1 CONDUTOR, 450/750V, SEÇÃO NOMINAL 4MM2 REF 981</t>
  </si>
  <si>
    <t>CABO DE COBRE, FLEXÍVEL, CLASSE 4 OU 5, ISOLAÇÃO EM PVC/A, ANTICHAMA BWF-B, 1 CONDUTOR, 450/750V, SEÇÃO NOMINAL 6MM2 REF 982</t>
  </si>
  <si>
    <t>CABO DE COBRE, FLEXÍVEL, CLASSE 4 OU 5, ISOLAÇÃO EM PVC/A, ANTICHAMA BWF-B, 1 CONDUTOR, 450/750V, SEÇÃO NOMINAL 10MM2 REF 980</t>
  </si>
  <si>
    <t>CABO DE COBRE, FLEXÍVEL, CLASSE 4 OU 5, ISOLAÇÃO EM PVC/A, ANTICHAMA BWF-B, 1 CONDUTOR, 450/750V, SEÇÃO NOMINAL 16MM2 REF 979</t>
  </si>
  <si>
    <t>CABO DE COBRE, FLEXÍVEL, CLASSE 4 OU 5, ISOLAÇÃO EM PVC/A, ANTICHAMA BWF-B, 1 CONDUTOR, 450/750V, SEÇÃO NOMINAL 25MM2 REF 39232</t>
  </si>
  <si>
    <t>CABO DE COBRE, FLEXÍVEL, CLASSE 4 OU 5, ISOLAÇÃO EM PVC/A, ANTICHAMA BWF-B, 1 CONDUTOR, 450/750V, SEÇÃO NOMINAL 35MM2 REF 39233</t>
  </si>
  <si>
    <t>CABO DE COBRE, FLEXÍVEL, CLASSE 4 OU 5, ISOLAÇÃO EM PVC/A, ANTICHAMA BWF-B, 1 CONDUTOR, 450/750V, SEÇÃO NOMINAL 50MM2 REF 39234</t>
  </si>
  <si>
    <t>CABO DE COBRE, FLEXÍVEL, CLASSE 4 OU 5, ISOLAÇÃO EM PVC/A, ANTICHAMA BWF-B, 1 CONDUTOR, 450/750V, SEÇÃO NOMINAL 70MM2 REF 39235</t>
  </si>
  <si>
    <t>CABO DE COBRE, FLEXÍVEL, CLASSE 4 OU 5, ISOLAÇÃO EM PVC/A, ANTICHAMA BWF-B, 1 CONDUTOR, 450/750V, SEÇÃO NOMINAL 95MM2 REF 39236</t>
  </si>
  <si>
    <t>CABO DE COBRE, FLEXÍVEL, CLASSE 4 OU 5, ISOLAÇÃO EM PVC/A, ANTICHAMA BWF-B, 1 CONDUTOR, 450/750V, SEÇÃO NOMINAL 120MM2 REF 39237</t>
  </si>
  <si>
    <t>CABO DE COBRE, FLEXÍVEL, CLASSE 4 OU 5, ISOLAÇÃO EM PVC/A, ANTICHAMA BWF-B, COBERTURA PVC-ST1, ANTICHAMA BWF-B, 1 CONDUTOR, 0,6/1 KV, SEÇÃO NOMINAL 1,5MM2 REF 993</t>
  </si>
  <si>
    <t>CABO DE COBRE, FLEXÍVEL, CLASSE 4 OU 5, ISOLAÇÃO EM PVC/A, ANTICHAMA BWF-B, COBERTURA PVC-ST1, ANTICHAMA BWF-B, 1 CONDUTOR, 0,6/1 KV, SEÇÃO NOMINAL 2,5MM2 REF 1022</t>
  </si>
  <si>
    <t>CABO DE COBRE, FLEXÍVEL, CLASSE 4 OU 5, ISOLAÇÃO EM PVC/A, ANTICHAMA BWF-B, COBERTURA PVC-ST1, ANTICHAMA BWF-B, 1 CONDUTOR, 0,6/1 KV, SEÇÃO NOMINAL 4MM2 REF 1021</t>
  </si>
  <si>
    <t>CABO DE COBRE, FLEXÍVEL, CLASSE 4 OU 5, ISOLAÇÃO EM PVC/A, ANTICHAMA BWF-B, COBERTURA PVC-ST1, ANTICHAMA BWF-B, 1 CONDUTOR, 0,6/1 KV, SEÇÃO NOMINAL 6MM2 REF 994</t>
  </si>
  <si>
    <t>CABO DE COBRE, FLEXÍVEL, CLASSE 4 OU 5, ISOLAÇÃO EM PVC/A, ANTICHAMA BWF-B, COBERTURA PVC-ST1, ANTICHAMA BWF-B, 1 CONDUTOR, 0,6/1 KV, SEÇÃO NOMINAL 10MM2 REF 1020</t>
  </si>
  <si>
    <t>CABO DE COBRE, FLEXÍVEL, CLASSE 4 OU 5, ISOLAÇÃO EM PVC/A, ANTICHAMA BWF-B, COBERTURA PVC-ST1, ANTICHAMA BWF-B, 1 CONDUTOR, 0,6/1 KV, SEÇÃO NOMINAL 16MM2 REF 995</t>
  </si>
  <si>
    <t>CABO DE COBRE, FLEXÍVEL, CLASSE 4 OU 5, ISOLAÇÃO EM PVC/A, ANTICHAMA BWF-B, COBERTURA PVC-ST1, ANTICHAMA BWF-B, 1 CONDUTOR, 0,6/1 KV, SEÇÃO NOMINAL 25MM2 REF 996</t>
  </si>
  <si>
    <t>CABO DE COBRE, FLEXÍVEL, CLASSE 4 OU 5, ISOLAÇÃO EM PVC/A, ANTICHAMA BWF-B, COBERTURA PVC-ST1, ANTICHAMA BWF-B, 1 CONDUTOR, 0,6/1 KV, SEÇÃO NOMINAL 35MM2 REF 1019</t>
  </si>
  <si>
    <t>CABO DE COBRE, FLEXÍVEL, CLASSE 4 OU 5, ISOLAÇÃO EM PVC/A, ANTICHAMA BWF-B, COBERTURA PVC-ST1, ANTICHAMA BWF-B, 1 CONDUTOR, 0,6/1 KV, SEÇÃO NOMINAL 50MM2 REF 1018</t>
  </si>
  <si>
    <t>CABO DE COBRE, FLEXÍVEL, CLASSE 4 OU 5, ISOLAÇÃO EM PVC/A, ANTICHAMA BWF-B, COBERTURA PVC-ST1, ANTICHAMA BWF-B, 1 CONDUTOR, 0,6/1 KV, SEÇÃO NOMINAL 70MM2 REF 977</t>
  </si>
  <si>
    <t>CABO DE COBRE, FLEXÍVEL, CLASSE 4 OU 5, ISOLAÇÃO EM PVC/A, ANTICHAMA BWF-B, COBERTURA PVC-ST1, ANTICHAMA BWF-B, 1 CONDUTOR, 0,6/1 KV, SEÇÃO NOMINAL 95MM2 REF 998</t>
  </si>
  <si>
    <t>CABO DE COBRE, FLEXÍVEL, CLASSE 4 OU 5, ISOLAÇÃO EM PVC/A, ANTICHAMA BWF-B, COBERTURA PVC-ST1, ANTICHAMA BWF-B, 1 CONDUTOR, 0,6/1 KV, SEÇÃO NOMINAL 120MM2 REF 1017</t>
  </si>
  <si>
    <t>CABO TELEFÔNICO CI 50, 10 PARES, USO INTERNO REF 11919</t>
  </si>
  <si>
    <t>CABO TELEFÔNICO CI 50, 20 PARES, USO INTERNO REF 11920</t>
  </si>
  <si>
    <t>CABO TELEFÔNICO CI 50, 30 PARES, USO INTERNO REF 11921</t>
  </si>
  <si>
    <t>CABO TELEFÔNICO CI 50, 50 PARES, USO INTERNO REF 11922</t>
  </si>
  <si>
    <t>CABO TELEFÔNICO CCI 50, 2 PARES, USO INTERNO, SEM BLINDAGEM REF 11902</t>
  </si>
  <si>
    <t>CABO TELEFÔNICO CCI 50, 4 PARES, USO INTERNO, SEM BLINDAGEM REF 11904</t>
  </si>
  <si>
    <t>CABO TELEFÔNICO CCI 50, 6 PARES, USO INTERNO, SEM BLINDAGEM REF 11906</t>
  </si>
  <si>
    <t>CABO TELEFÔNICO CTP - APL - 50, 10 PARES, USO EXTERNO REF 11916</t>
  </si>
  <si>
    <t>CABO TELEFÔNICO CTP - APL - 50, 20 PARES, USO EXTERNO REF 11917</t>
  </si>
  <si>
    <t>CABO TELEFÔNICO CTP - APL - 50, 30 PARES, USO EXTERNO REF 11918</t>
  </si>
  <si>
    <t>CABO TELEFÔNICO CTP - APL - 50, 50 PARES, USO EXTERNO</t>
  </si>
  <si>
    <t>CABO ÓPTICO CFOA 4 FIBRAS OU EQUIVALENTE</t>
  </si>
  <si>
    <t>CONDULETE DE ALUMÍNIO TIPO C D= 3/4"</t>
  </si>
  <si>
    <t>CONDULETE DE ALUMÍNIO TIPO C D= 1"</t>
  </si>
  <si>
    <t>CONDULETE DE ALUMÍNIO TIPO C D= 1 1/4"</t>
  </si>
  <si>
    <t>INTERRUPTOR SIMPLES 10A, 250V, CONJUNTO MONTADO PARA EMBUTIR 4" X 2" (PLACA + SUPORTE + MÓDULO) REF 38062</t>
  </si>
  <si>
    <t>INTERRUPTOR PARALELO 10A, 250V, CONJUNTO MONTADO PARA EMBUTIR 4" X 2" (PLACA + SUPORTE + MÓDULO) REF 38063</t>
  </si>
  <si>
    <t>INTERRUPTOR BIPOLAR 10A, 250V, CONJUNTO MONTADO PARA EMBUTIR 4" X 2" (PLACA + SUPORTE + MÓDULO) REF 38064</t>
  </si>
  <si>
    <t>INTERRUPTOR INTERMEDIÁRIO 10A, 250V, CONJUNTO MONTADO PARA EMBUTIR 4" X 2" (PLACA + SUPORTE + MÓDULO) REF 38065</t>
  </si>
  <si>
    <t>INTERRUPTOR PARALELO 10A, 250V (APENAS MÓDULO) REF 38113</t>
  </si>
  <si>
    <t>INTERRUPTORES SIMPLES (2 MÓDULOS) 10A, 250V, CONJUNTO MONTADO PARA EMBUTIR 4" X 2" (PLACA + SUPORTE + MÓDULOS) REF 38068</t>
  </si>
  <si>
    <t>INTERRUPTOR SIMPLES + INTERRUPTOR PARALELO 10A, 250V, CONJUNTO MONTADO PARA EMBUTIR 4" X 2" (PLACA + SUPORTE + MÓDULOS) REF 38069</t>
  </si>
  <si>
    <t>INTERRUPTORES PARALELOS (2 MÓDULOS) 10A, 250V, CONJUNTO MONTADO PARA EMBUTIR 4" X 2" (PLACA + SUPORTE + MÓDULOS) REF 38070</t>
  </si>
  <si>
    <t>INTERRUPTORES SIMPLES (2 MÓDULOS) + 1 INTERRUPTOR PARALELO 10A, 250V, CONJUNTO MONTADO PARA EMBUTIR 4" X 2" (PLACA + SUPORTE + MÓDULOS) REF 38072</t>
  </si>
  <si>
    <t>INTERRUPTOR SIMPLES + 2 INTERRUPTORES PARALELOS 10A, 250V, CONJUNTO MONTADO PARA EMBUTIR 4" X 2" (PLACA + SUPORTE + MÓDULOS) REF 38073</t>
  </si>
  <si>
    <t>INTERRUPTORES SIMPLES (3 MÓDULOS) 10A, 250V, CONJUNTO MONTADO PARA EMBUTIR 4" X 2" (PLACA + SUPORTE + MÓDULOS) REF 38071</t>
  </si>
  <si>
    <t>TOMADA 2P+T 10A, 250V, CONJUNTO MONTADO PARA SOBREPOR 4" X 2" (CAIXA + MÓDULO) REF 12147</t>
  </si>
  <si>
    <t>TOMADA 2P+T 10A, 250V, CONJUNTO MONTADO PARA EMBUTIR 4" X 2" (PLACA + SUPORTE + MÓDULO) REF 7528</t>
  </si>
  <si>
    <t>TOMADA 2P+T 20A, 250V, CONJUNTO MONTADO PARA EMBUTIR 4" X 2" (PLACA + SUPORTE + MÓDULO) REF 38075</t>
  </si>
  <si>
    <t>TOMADA 2P+T 20A, 250V (APENAS MÓDULO) REF 38102</t>
  </si>
  <si>
    <t>BLOCO DE LIGAÇÃO INTERNA BLI-10 (PADRÃO TELEBRÁS)</t>
  </si>
  <si>
    <t>ANEL GUIA COM ROSCA SOBERBA AGS-1 - 25MM</t>
  </si>
  <si>
    <t>CAMPAINHA CIGARRA 127 V / 220 V, CONJUNTO MONTADO PARA EMBUTIR 4" X 2" (PLACA + SUPORTE + MÓDULO) REF 38085</t>
  </si>
  <si>
    <t>SUPORTE DE FIXAÇÃO PARA ESPELHO / PLACA 4" X 2", PARA 3 MÓDULOS, PARA INSTALAÇÃO DE TOMADAS E INTERRUPTORES (SOMENTE SUPORTE) REF 38099</t>
  </si>
  <si>
    <t>SUPORTE DE FIXAÇÃO PARA ESPELHO / PLACA 4" X 4", PARA 6 MÓDULOS, PARA INSTALAÇÃO DE TOMADAS E INTERRUPTORES (SOMENTE SUPORTE) REF 38100</t>
  </si>
  <si>
    <t>PLACA TERMOPLÁSTICA PARA CAIXA 2" X 4" REF8501 PIAL/EQUIVALENTE</t>
  </si>
  <si>
    <t>ESPELHO / PLACA CEGA 4" X 4", PARA INSTALAÇÃO DE TOMADAS E INTERRUPTORES REF 38095</t>
  </si>
  <si>
    <t>BLOCO PARA 50 PARES K110-50 SS PARA LIGAÇÃO OU EQUIVALENTE</t>
  </si>
  <si>
    <t>PAINEL CEGO, REFERÊNCIA KN-BLIND DA PLP OU EQUIVALENTE</t>
  </si>
  <si>
    <t>IDENTIFICAÇÃO E TESTE E CERTIFICAÇÃO DE PONTOS DE REDE LÓGICA OU EQUIVALENTE</t>
  </si>
  <si>
    <t>CONECTOR METÁLICO TIPO PARAFUSO FENDIDO (SPLIT BOLT), PARA CABOS 10MM2</t>
  </si>
  <si>
    <t>CONECTOR METÁLICO TIPO PARAFUSO FENDIDO (SPLIT BOLT), PARA CABOS ATÉ 6MM2</t>
  </si>
  <si>
    <t>CONECTOR METÁLICO TIPO PARAFUSO FENDIDO (SPLIT BOLT), PARA CABOS 16MM2</t>
  </si>
  <si>
    <t>CONECTOR METÁLICO TIPO PARAFUSO FENDIDO (SPLIT BOLT), PARA CABOS 25MM2</t>
  </si>
  <si>
    <t>CONECTOR METÁLICO TIPO PARAFUSO FENDIDO (SPLIT BOLT), PARA CABOS 35MM2</t>
  </si>
  <si>
    <t>CONECTOR METÁLICO TIPO PARAFUSO FENDIDO (SPLIT BOLT), PARA CABOS 50MM2</t>
  </si>
  <si>
    <t>CONECTOR METÁLICO TIPO PARAFUSO FENDIDO (SPLIT BOLT), PARA CABOS 70MM2</t>
  </si>
  <si>
    <t>CONECTOR METÁLICO TIPO PARAFUSO FENDIDO (SPLIT BOLT), PARA CABOS 95MM2</t>
  </si>
  <si>
    <t>TOMADA RJ11, 2 FIOS, CONJUNTO MONTADO PARA EMBUTIR 4" X 2" (PLACA + SUPORTE + MÓDULO)</t>
  </si>
  <si>
    <t>TOMADA RJ45, 8 FIOS, CATEGORIA 5E (APENAS MÓDULO)</t>
  </si>
  <si>
    <t>LUMINÁRIA DE EMERGÊNCIA 30 LEDS, POTÊNCIA 2W, BATERIA DE LÍTIO, AUTONOMIA DE 6 HORAS REF 38774</t>
  </si>
  <si>
    <t>LUMINÁRIA SOBREPOR PARA LÂMPADA 2 X 32W REFERÊNCIA LPT-22 ITAIM/EQUIVALENTE</t>
  </si>
  <si>
    <t>LUMINÁRIA SOBREP PARA 2 X 32W / 127V REFERÊNCIA OCT1369 INDELPA/EQUIVALENTE</t>
  </si>
  <si>
    <t>LUMINÁRIA DE SOBREPOR EM CHAPA DE AÇO PARA 2 LÂMPADAS FLUORESCENTES DE 18 W, PERFIL COMERCIAL (NÃO INCLUI REATOR E LÂMPADAS)</t>
  </si>
  <si>
    <t>LUMINÁRIA SOBREPOR 1 X 16W COM SOQUETE REF3540 ITAIM/EQUIVALENTE</t>
  </si>
  <si>
    <t>LUMINÁRIA SOBREPOR 2 X 14W COM SOQUETE REF3007 ITAIM/EQUIVALENTE</t>
  </si>
  <si>
    <t>LUMINÁRIA SOBREPOR 2 X 16W COM SOQUETE REF3540 ITAIM/EQUIVALENTE</t>
  </si>
  <si>
    <t>LUMINÁRIA SOBREPOR 2 X 28W COM SOQUETE REF3007 ITAIM/EQUIVALENTE</t>
  </si>
  <si>
    <t>LUMINÁRIA SOBREPOR 2 X 32W COM SOQUETE REF3540 ITAIM/EQUIVALENTE</t>
  </si>
  <si>
    <t>LUMINÁRIA EMBUTIR 1 X 16W COM SOQUETE REF2540 ITAIM/EQUIVALENTE</t>
  </si>
  <si>
    <t>LUMINÁRIA EMBUTIR 1 X 28W COM SOQUETE REF2837 ITAIM/EQUIVALENTE</t>
  </si>
  <si>
    <t>LUMINÁRIA EMBUTIR 1 X 32W COM SOQUETE REF2540 ITAIM/EQUIVALENTE</t>
  </si>
  <si>
    <t>LUMINÁRIA EMBUTIR 2 X 14W COM SOQUETE REF2007 ITAIM/EQUIVALENTE</t>
  </si>
  <si>
    <t>LUMINÁRIA EMBUTIR 2 X 16W COM SOQUETE REF2540 ITAIM/EQUIVALENTE</t>
  </si>
  <si>
    <t>LUMINÁRIA EMBUTIR 2 X 28W COM SOQUETE REF2007 ITAIM/EQUIVALENTE</t>
  </si>
  <si>
    <t>LUMINÁRIA EMBUTIR 2 X 32W COM SOQUETE REF2540 ITAIM/EQUIVALENTE</t>
  </si>
  <si>
    <t>GLOBO VIDRO ESFÉRICO LEITOSO 10 X 20CM</t>
  </si>
  <si>
    <t>ARANDELA EXTERNA DECORATIVA COMPACTA 20W WETZEL/EQUIVALENTE</t>
  </si>
  <si>
    <t>LUMINÁRIA TIPO TARTARUGA PARA ÁREA EXTERNA EM ALUMÍNIO, COM GRADE, PARA 1 LÂMPADA, BASE E27, POTÊNCIA MÁXIMA 40 / 60W (NÃO INCLUI LÂMPADA) REF 38775</t>
  </si>
  <si>
    <t>LUMINÁRIA ARANDELA TIPO MEIA-LUA COM VIDRO FOSCO 30 X 15CM, PARA 1 LÂMPADA, BASE E27, POTÊNCIA MÁXIMA 40 / 60W (NÃO INCLUI LÂMPADA) REF 38769</t>
  </si>
  <si>
    <t>SOQUETE DE PORCELANA BASE E27, FIXO DE TETO, PARA LÂMPADAS 12296</t>
  </si>
  <si>
    <t>SOQUETE DE PVC / TERMOPLÁSTICO BASE E27, COM RABICHO, PARA LÂMPADAS REF 13329</t>
  </si>
  <si>
    <t>LÂMPADA LED 6 W BIVOLT BRANCA, FORMATO TRADICIONAL (BASE E27) REF 38193</t>
  </si>
  <si>
    <t>LÂMPADA LED 10 W BIVOLT BRANCA, FORMATO TRADICIONAL (BASE E27) REF 38194</t>
  </si>
  <si>
    <t>GRAMPO METÁLICO TIPO OLHAL PARA HASTE DE ATERRAMENTO DE 3/4'', CONDUTOR DE 10 A 50MM2 REF 416</t>
  </si>
  <si>
    <t>ARMAÇÃO VERTICAL COM HASTE E CONTRA-PINO, EM CHAPA DE AÇO GALVANIZADO 3/16", COM 1 ESTRIBO, SEM ISOLADOR REF 1094</t>
  </si>
  <si>
    <t>ISOLADOR DE PORCELANA, TIPO ROLDANA, DIMENSÕES DE 72 X 72MM, PARA USO EM BAIXA TENSÃO REF 3398</t>
  </si>
  <si>
    <t>HASTE DE ATERRAMENTO EM AÇO COM 2,40M DE COMPRIMENTO E DN= 5/8", REVESTIDA COM BAIXA CAMADA DE COBRE, SEM CONECTOR REF 3379</t>
  </si>
  <si>
    <t>HASTE DE ATERRAMENTO 17,00MM X 2,40 COPPERWELD(3/4)/EQUIVALENTE</t>
  </si>
  <si>
    <t>HASTE DE ATERRAMENTO EM AÇO COM 3,00M DE COMPRIMENTO E DN= 3/4", REVESTIDA COM BAIXA CAMADA DE COBRE, COM CONECTOR TIPO GRAMPO</t>
  </si>
  <si>
    <t>HASTE ATERRAMENTO ZINCADO 25 X 25 X 2400MM PADRÃO CEMIG</t>
  </si>
  <si>
    <t>ABRAÇADEIRA, GALVANIZADA / ZINCADA, ROSCA SEM FIM, PARAFUSO INOX, LARGURA FITA 12,6 A 14 MM, D= 4" A 4 3/4" REF 11929</t>
  </si>
  <si>
    <t>ABRAÇADEIRA EM AÇO PARA AMARRAÇÃO DE ELETRODUTOS, TIPO D, COM 1/2" E PARAFUSO DE FIXAÇÃO REF 392</t>
  </si>
  <si>
    <t>74.44.42</t>
  </si>
  <si>
    <t>ABRAÇADEIRA EM AÇO, TIPO U 3/4"</t>
  </si>
  <si>
    <t>TAMPÃO DE ALUMÍNIO 76MM</t>
  </si>
  <si>
    <t>TAMPÃO DE ALUMÍNIO 102MM</t>
  </si>
  <si>
    <t>TAMPÃO DE ALUMÍNIO 127MM</t>
  </si>
  <si>
    <t>CABEÇOTE DE ALUMÍNIO 1" REF 1050</t>
  </si>
  <si>
    <t>CABEÇOTE DE ALUMÍNIO 1 1/4" REF 1099</t>
  </si>
  <si>
    <t>CABEÇOTE DE ALUMÍNIO 1 1/2" REF 1049</t>
  </si>
  <si>
    <t>CABEÇOTE DE ALUMÍNIO 2" REF 1100</t>
  </si>
  <si>
    <t>CABEÇOTE DE ALUMÍNIO 2 1/2" REF 1101</t>
  </si>
  <si>
    <t>CAPTOR / TERMINAL AÉREO EM AÇO GALVANIZADO SEM BANDEIRA COM HASTE 3/8" X 250MM E FIXAÇÃO HORIZONTAL POR 1 FURO DE 3/8"</t>
  </si>
  <si>
    <t>CONECTOR DE PRESSÃO EM LATÃO ESTANHADO COM FURO Ø10MM PARA CABOS DE 35 - 70MM² (SPLIT-BOLT) REF 11855</t>
  </si>
  <si>
    <t>CAIXA DE EQUALIZAÇÃO EM POLIPROPILENO 180 X 145MM COM BARRAMENTO DE COBRE 6MM, 4 TERMINAIS 16MM2 E 1 TERMINAL 50MM2</t>
  </si>
  <si>
    <t>MOLDE PARA SOLDA EXOTÉRMICA HCL 5/8" 50-5 CLASSE 5 OU EQUIVALENTE</t>
  </si>
  <si>
    <t>ESPUMA EXPANSIVA DE POLIURETANO, APLICAÇÃO MANUAL - 500 ML REF 38124</t>
  </si>
  <si>
    <t>PRESILHA DE LATÃO PARA CABO DE 35 - 50MM2 + BUCHA S6</t>
  </si>
  <si>
    <t>CONECTOR MINI-GAR PARA CABOS DE 16 - 50MM2</t>
  </si>
  <si>
    <t>CAIXA DE EQUALIZAÇÃO 380 X 320 X 175 MM COM BARRAMENTO DE COBRE, 8 TERMINAIS 16MM2 E 1 TERMINAL 50MM2 USO INTERNO E EXTERNO</t>
  </si>
  <si>
    <t>FIXADOR OMEGA EM LATÃO PARA CABO 35MM2</t>
  </si>
  <si>
    <t>GRAMPO TIPO "X" EM COBRE DE 35MM2 - 50MM2</t>
  </si>
  <si>
    <t>PRESILHA DE LATÃO PARA CABO DE 16 - 25MM2 + BUCHA S6</t>
  </si>
  <si>
    <t>FIXADOR OMEGA EM LATÃO PARA CABO DE 16 - 25MM2</t>
  </si>
  <si>
    <t>CONECTOR DE MEDIÇÃO EM BRONZE ESTANHADO COM 1 PARAFUSO PARA CABOS DE 16 - 70MM2</t>
  </si>
  <si>
    <t>TERMINAL DE COMPRESSAO 1 FURO 16MM2 REF 1575</t>
  </si>
  <si>
    <t>CAIXA EQUALIZAÇÃO 210 X 210 X 90MM COM 9 TERMINAIS PARA USO INTERNO</t>
  </si>
  <si>
    <t>HASTE COBREADA ALTA CAMADA Ø5/8" X 2,40M (Ø14,3MM – EFETIVO)</t>
  </si>
  <si>
    <t>TERMINAL DE COMPRESSÃO 1 FURO 35MM2 REF 1577</t>
  </si>
  <si>
    <t>BARRA CHATA DE ALUMÍNIO 7/8" X 1/8" X 3000MM (70MM2) COM FUROS Ø7MM</t>
  </si>
  <si>
    <t>PARAFUSO FENDA AUTOTARRAXANTE INOX Ø4,2 X 32MM</t>
  </si>
  <si>
    <t>TERMINAL AÉREO EM AÇO GALVANIZADO DN 5/16", COMPRIMENTO DE 350MM, COM BASE DE FIXAÇÃO HORIZONTAL</t>
  </si>
  <si>
    <t>PARA RAIO FRANKLIN 4 PONTAS EM LATÃO CROMADO ROSCA 3/4" X 350MM REF 4274</t>
  </si>
  <si>
    <t>TERMINAL A COMPRESSÃO EM COBRE ESTANHADO PARA CABO 35MM2, 1 FURO E 1 COMPRESSÃO, PARA PARAFUSO DE FIXAÇÃO M8 REF 1577</t>
  </si>
  <si>
    <t>PARAFUSO SEXTAVADO ROSCA SOBERBA EM INOX ØM6 X 45MM</t>
  </si>
  <si>
    <t>CONECTOR DE PRESSÃO 35MM2 (SPLIT-BOLT) REF 11854</t>
  </si>
  <si>
    <t>TERMINAL TIPO CRUZ EM LATÃO PARA CABOS DE COBRE DE 16 - 50MM2</t>
  </si>
  <si>
    <t>SELANTE ELÁSTICO MONOCOMPONENTE A BASE DE POLIURETANO PARA JUNTAS DIVERSAS 310ML REF 142</t>
  </si>
  <si>
    <t>TERMINAL A COMPRESSÃO EM COBRE ESTANHADO PARA CABO 50MM2, 1 FURO E 1 COMPRESSÃO, PARA PARAFUSO DE FIXAÇÃO M8 REF 1578</t>
  </si>
  <si>
    <t>CAIXA DE EQUALIZAÇÃO EM AÇO 4000 X 400 X 155MM COM 11 TERMINAIS, USO INTERNO</t>
  </si>
  <si>
    <t>MOLDE PPS 35-2 PARA SOLDA EXOTÉRMICA CLASSE 2 OU EQUIVALENTE</t>
  </si>
  <si>
    <t>CAIXA DE INSPEÇÃO PVC Ø300 X 300MM COM TAMPA DE FERRO FUNDIDO</t>
  </si>
  <si>
    <t>SUPORTE EM LATÃO Ø1/4" X 200MM COM 2 PORCAS PARA FIXAÇÃO DE PRESILHAS</t>
  </si>
  <si>
    <t>RE-BAR Ø3/8" X 3,40M GALVANIZADA A FOGO (70MM2)</t>
  </si>
  <si>
    <t>TINTA ACRÍLICA PREMIUM PARA PISO REF 7348</t>
  </si>
  <si>
    <t>TINTA ESMALTE SINTÉTICO PREMIUM ACETINADO REF 7311</t>
  </si>
  <si>
    <t>VERNIZ SINTÉTICO BRILHANTE PARA MADEIRA, USO INTERNO E EXTERNO REF 10481</t>
  </si>
  <si>
    <t>TINTA ASFÁLTICA IMPERMEABILIZANTE DILUÍDA EM SOLVENTE, PARA MATERIAIS CIMENTÍCIOS, METAL E MADEIRA</t>
  </si>
  <si>
    <t>TINTA EPÓXI BRANCA REF 7304</t>
  </si>
  <si>
    <t>PRIMER EPÓXI / EPOXÍDICO REF 44072</t>
  </si>
  <si>
    <t>DILUENTE EPÓXI REF 5330</t>
  </si>
  <si>
    <t>MASSA PLÁSTICA (LATA COM 400 GRAMAS)</t>
  </si>
  <si>
    <t>SELADOR ACRÍLICO PAREDES INTERNAS/EXTERNAS REF 6085</t>
  </si>
  <si>
    <t>LIXA D'ÁGUA EM FOLHA, GRÃO 100</t>
  </si>
  <si>
    <t>LIXA EM FOLHA PARA PAREDE OU MADEIRA, NÚMERO 120 (COR VERMELHA)</t>
  </si>
  <si>
    <t>LAJE PRÉ-MOLDADA TRELIÇADA, UNIDIRECIONAL, BI-APOIADA, COM TRELIÇA METÁLICA TR08 E ENCHIMENTO EM EPS, SC=300KGF/M2, VÃO ATÉ 4 METROS, SEM COLOCAÇÃO</t>
  </si>
  <si>
    <t>LAJE PRÉ-MOLDADA TRELIÇADA, UNIDIRECIONAL, BI-APOIADA, COM TRELIÇA METÁLICA TR12 E ENCHIMENTO EM EPS, SC=300KGF/M2, VÃO ATÉ 5 METROS, SEM COLOCAÇÃO</t>
  </si>
  <si>
    <t>LAJE PRÉ-MOLDADA TRELIÇADA, UNIDIRECIONAL, BI-APOIADA, COM TRELIÇA METÁLICA TR16 E ENCHIMENTO EM EPS, SC=300KGF/M2, VÃO ATÉ 6 METROS, SEM COLOCAÇÃO</t>
  </si>
  <si>
    <t>LAJE PRÉ-MOLDADA TRELIÇADA, UNIDIRECIONAL, BI-APOIADA, COM TRELIÇA METÁLICA TR20 E ENCHIMENTO EM EPS, SC=300KGF/M2, VÃO ATÉ 8 METROS, SEM COLOCAÇÃO</t>
  </si>
  <si>
    <t>CHAPÉU DE MURO TRIANGULAR PRÉ-MOLDADO 20 X 100CM</t>
  </si>
  <si>
    <t>MEIO FIO EM CONCRETO PRÉ-MOLDADO FCK&gt;=20MPA, PADRÃO SUDECAP TIPO A, 30 X 14,2/12 (H X L1/L2), COMPRIMENTO 80 CM</t>
  </si>
  <si>
    <t>MEIO FIO EM CONCRETO PRÉ-MOLDADO FCK&gt;=20MPA, PADRÃO SUDECAP TIPO B, 40 X 15/12 (H X L1/L2), COMPRIMENTO 80CM REF 4061</t>
  </si>
  <si>
    <t>CORDÃO DE CONCRETO BOLEADO PRÉ-FABRICADO FCK&gt;=20 MPA, PADRÃO SUDECAP, COMPRIMENTO 1M</t>
  </si>
  <si>
    <t>DELIMITADOR FÍSICO DE CONCRETO FCK&gt;=20MPA, PADRÃO SUDECAP, 80CM</t>
  </si>
  <si>
    <t>MOURÃO CONCRETO CURVO, SEÇÃO "T", H= 2,80 M + CURVA COM 0,45M, COM FUROS PARA FIOS</t>
  </si>
  <si>
    <t>MOURÃO DE CONCRETO PONTA VIRADA SEÇÃO T, 3,2M, COM ESTICADOR</t>
  </si>
  <si>
    <t>MOURÃO DE CONCRETO RETO SEÇÃO T, 2,45M</t>
  </si>
  <si>
    <t>MOURÃO TIPO V, PRÉ-MOLDADO EM CONCRETO 20MPA, H= 3,0M OU EQUIVALENTE</t>
  </si>
  <si>
    <t>BLOQUETE / PISO INTERTRAVADO DE CONCRETO - MODELO RETANGULAR / TIJOLINHO / PAVER / HOLANDÊS / PARALELEPÍPEDO, 20 CM X 10 CM, E= 6 CM, RESISTÊNCIA DE 35 MPA, COR NATURAL REF 36155</t>
  </si>
  <si>
    <t>BLOQUETE / PISO INTERTRAVADO DE CONCRETO - MODELO ONDA / 16 FACES / RETANGULAR / TIJOLINHO / PAVER / HOLANDÊS / PARALELEPÍPEDO, 20 X 10 CM, E= 8 CM, RESISTÊNCIA DE 35 MPA, COLORIDO REF 36154</t>
  </si>
  <si>
    <t>BLOQUETE / PISO INTERTRAVADO DE CONCRETO - MODELO ONDA / 16 FACES / RETANGULAR / TIJOLINHO / PAVER / HOLANDÊS / PARALELEPÍPEDO, 20 X 10 CM, E= 8 CM, RESISTÊNCIA DE 35 MPA, COR NATURAL REF 36170</t>
  </si>
  <si>
    <t>BLOQUETE / PISO INTERTRAVADO DE CONCRETO - MODELO ONDA / 16 FACES / RETANGULAR / TIJOLINHO / PAVER / HOLANDÊS / PARALELEPÍPEDO, 20 X 10 CM, E= 10 CM, RESISTÊNCIA DE 35 MPA, COLORIDO</t>
  </si>
  <si>
    <t>BLOQUETE / PISO INTERTRAVADO DE CONCRETO - MODELO ONDA / 16 FACES / RETANGULAR / TIJOLINHO / PAVER / HOLANDÊS / PARALELEPÍPEDO, 20 X 10 CM, E= 10 CM, RESISTÊNCIA DE 50 MPA, COR NATURAL REF 40529</t>
  </si>
  <si>
    <t>BANCO PRÉ-MOLDADO DE CONCRETO 45 X 150 X 45CM</t>
  </si>
  <si>
    <t>CONJUNTO MESA E BANCOS DE CONCRETO PRÉ-FABRICADO FCK&gt;=20MPA, PADRÃO SUDECAP</t>
  </si>
  <si>
    <t>CONJUNTO ACESSÍVEL DE MESA E BANCOS DE CONCRETO PRÉ-FABRICADO FCK&gt;=20MPA, PADRÃO SUDECAP</t>
  </si>
  <si>
    <t>CAIXA GORDURA, SIMPLES, CONCRETO PRÉ-MOLDADO, CIRCULAR, COM TAMPA, D= 40 CM REF 11881</t>
  </si>
  <si>
    <t>CAIXA GORDURA DUPLA, CONCRETO PRÉ-MOLDADO, CIRCULAR, COM TAMPA, D= 60 CM</t>
  </si>
  <si>
    <t>FOSSA SÉPTICA D= 1,20M H= 4,0M</t>
  </si>
  <si>
    <t>SUMIDOURO CONCRETO PRÉ-MOLDADO, COMPLETO, PARA 10 CONTRIBUINTES</t>
  </si>
  <si>
    <t>PREGO DE AÇO POLIDO COM CABEÇA 18 X 30 (2 3/4 X 10) REF 5075</t>
  </si>
  <si>
    <t>PREGO DE AÇO POLIDO SEM CABEÇA 15 X 15 REF 39026</t>
  </si>
  <si>
    <t>PREGO DE AÇO POLIDO COM CABEÇA 15 X 18 (1 1/2 X 13) REF 5074</t>
  </si>
  <si>
    <t>77.05.55</t>
  </si>
  <si>
    <t>PREGO DE AÇO POLIDO COM CABEÇA DUPLA 17 X 27 (2 1/2 X 11) REF 40304</t>
  </si>
  <si>
    <t>77.05.56</t>
  </si>
  <si>
    <t>PREGO DE AÇO POLIDO COM CABEÇA 15 X 15 (1 1/4 X 13) REF 20247</t>
  </si>
  <si>
    <t>77.05.57</t>
  </si>
  <si>
    <t>PREGO DE AÇO POLIDO COM CABEÇA 17 X 24 (2 1/4 X 11) REF 5073</t>
  </si>
  <si>
    <t>GRAMPO DE AÇO POLIDO 1 " X 9MM REF 5076</t>
  </si>
  <si>
    <t>PARAFUSO DE 4,20 X 38MM EM AÇO ZINCADO COM ROSCA SOBERBA, CABEÇA CHATA E FENDA PHILLIPS</t>
  </si>
  <si>
    <t>BOTÃO ROSCA INTERNA CABEÇA CHATA MACIÇA, FORMATO REDONDO, METAL, 19MM, INCLUSO ARRUELA E PARAFUSO REF 44121</t>
  </si>
  <si>
    <t>77.10.05</t>
  </si>
  <si>
    <t>PARAFUSO ALLEN AUTOATARRAXANTE MA 6 X 20 INOX</t>
  </si>
  <si>
    <t>ELETRODO REVESTIDO AWS - E7018, DIÂMETRO IGUAL A 4,00MM REF 10997</t>
  </si>
  <si>
    <t>ELETRODO REVESTIDO AWS - E6013, DIÂMETRO IGUAL A 2,50MM REF 11002</t>
  </si>
  <si>
    <t>BUCHA FISCHER S8 COM PARAFUSO OU EQUIVALENTE REF 7583</t>
  </si>
  <si>
    <t>BASCULANTE EM CHAPA COM 3 BÁSCULAS 80 X 80CM</t>
  </si>
  <si>
    <t>PERFIL DE ALUMÍNIO ANODIZADO REF 34360</t>
  </si>
  <si>
    <t>JANELA DE CORRER, EM ALUMÍNIO, 100 X 120CM, 2 FOLHAS MÓVEIS, COM VIDRO, SEM GUARNIÇÃO REF 36986</t>
  </si>
  <si>
    <t>JANELA DE CORRER, EM ALUMÍNIO, 100 X 120CM, 3 FOLHASS (2 VENEZIANAS E 1 VIDRO), COM VIDRO, SEM GUARNIÇÃO REF 44054</t>
  </si>
  <si>
    <t>JANELA DE CORRER, EM ALUMÍNIO, 120 X 150CM, 4 FOLHASS, COM VIDRO, SEM GUARNIÇÃO REF 34364</t>
  </si>
  <si>
    <t>JANELA DE CORRER, EM ALUMÍNIO, 100 X 150CM, 6 FOLHAS (2 VENEZIANAS FIXAS, 2 MÓVEIS E 2 VIDRO), COM VIDRO, SEM GUARNIÇÃO REF 44399</t>
  </si>
  <si>
    <t>PORTA DE ABRIR EM ALUMÍNIO COM LAMBRI HORIZONTAL / LAMINADA 80 X 210CM</t>
  </si>
  <si>
    <t>MOLDURA DE ACABAMENTO PARA ESQUADRIA DE ALUMÍNIO REF 36888</t>
  </si>
  <si>
    <t>BARRA APOIO DEFICIENTE FÍSICO TUBO D= 1 1/2" - CROMADA</t>
  </si>
  <si>
    <t>TIJOLO CERÂMICO MACIÇO REQUEIMADO 20 X 10 X 5CM COM FRETE REF 7258</t>
  </si>
  <si>
    <t>TIJOLO CERÂMICO FURADO 9 FUROS 29 X 19 X 14CM COM FRETE</t>
  </si>
  <si>
    <t>TIJOLO CERÂMICO FURADO 8 FUROS 29 X 19 X 9CM COM FRETE REF 7268</t>
  </si>
  <si>
    <t>BLOCO CONCRETO VAZADO 9 X 19 X 39CM COM FRETE 4,5MPA</t>
  </si>
  <si>
    <t>BLOCO CONCRETO VAZADO 14 X 19 X 39CM COM FRETE 4,5MPA</t>
  </si>
  <si>
    <t>BLOCO CONCRETO VAZADO 19 X 19 X 39CM COM FRETE 4,5MPA</t>
  </si>
  <si>
    <t>BLOCO DE CONCRETO VAZADO 3,0MPA DE VEDAÇÃO 09 X 19 X 39CM COM FRETE REF 650</t>
  </si>
  <si>
    <t>BLOCO DE CONCRETO VAZADO 3,0MPA DE VEDAÇÃO 14 X 19 X 39CM COM FRETE REF 651</t>
  </si>
  <si>
    <t>BLOCO DE CONCRETO VAZADO 3,0MPA DE VEDAÇÃO 19 X 19 X 39CM COM FRETE REF 654</t>
  </si>
  <si>
    <t>DIVISÓRIA EM MÁRMORE, COM DUAS FACES POLIDAS, BRANCO COMUM, E= 3,0CM REF 10629</t>
  </si>
  <si>
    <t>DIVISÓRIA EM GRANITO, COM DUAS FACES POLIDAS, TIPO ANDORINHA / QUARTZ / CASTELO / CORUMBÁ OU OUTROS EQUIVALENTES DA REGIÃO, E= 3,0CM REF 44476</t>
  </si>
  <si>
    <t>DIVISÓRIA DE ARDÓSIA E= 2CM (SEM POLIMENTO)</t>
  </si>
  <si>
    <t>PRATELEIRA GRANITO CINZA CORUMBÁ E= 2CM</t>
  </si>
  <si>
    <t>TUBO CONCRETO ARMADO, CLASSE PA-1, PONTA E BOLSA, DN 400MM REF 7745</t>
  </si>
  <si>
    <t>TUBO CONCRETO ARMADO, CLASSE PA-1, PONTA E BOLSA, DN 500MM REF 7714</t>
  </si>
  <si>
    <t>TUBO CONCRETO ARMADO, CLASSE PA-1, PONTA E BOLSA, DN 600MM REF 7725</t>
  </si>
  <si>
    <t>TUBO CONCRETO ARMADO, CLASSE PA-1, PONTA E BOLSA, DN 800MM REF 7750</t>
  </si>
  <si>
    <t>TUBO CONCRETO ARMADO, CLASSE PA-1, PONTA E BOLSA, DN 1000MM REF 7753</t>
  </si>
  <si>
    <t>TUBO CONCRETO ARMADO, CLASSE PA-1, PONTA E BOLSA, DN 1200MM REF 7757</t>
  </si>
  <si>
    <t>TUBO CONCRETO ARMADO, CLASSE PA-1, PONTA E BOLSA, DN 1500MM REF 7758</t>
  </si>
  <si>
    <t>TUBO CONCRETO ARMADO, CLASSE PA-2, PONTA E BOLSA, DN 400MM REF 7761</t>
  </si>
  <si>
    <t>TUBO CONCRETO ARMADO, CLASSE PA-2, PONTA E BOLSA, DN 500MM REF 7752</t>
  </si>
  <si>
    <t>TUBO CONCRETO ARMADO, CLASSE PA-2, PONTA E BOLSA, DN 600MM REF 7762</t>
  </si>
  <si>
    <t>TUBO CONCRETO ARMADO, CLASSE PA-2, PONTA E BOLSA, DN 800MM REF 7763</t>
  </si>
  <si>
    <t>TUBO CONCRETO ARMADO, CLASSE PA-2, PONTA E BOLSA, DN 1000MM REF 7765</t>
  </si>
  <si>
    <t>TUBO CONCRETO ARMADO, CLASSE PA-2, PONTA E BOLSA, DN 1200MM REF 7766</t>
  </si>
  <si>
    <t>TUBO CONCRETO ARMADO, CLASSE PA-2, PONTA E BOLSA, DN 1500MM REF 7767</t>
  </si>
  <si>
    <t>TUBO CONCRETO ARMADO, CLASSE PA-3, PONTA E BOLSA, DN 600MM REF 12578</t>
  </si>
  <si>
    <t>TUBO CONCRETO ARMADO, CLASSE PA-3, PONTA E BOLSA, DN 800MM REF 12580</t>
  </si>
  <si>
    <t>TUBO CONCRETO ARMADO, CLASSE PA-3, PONTA E BOLSA, DN 1000MM REF 12572</t>
  </si>
  <si>
    <t>TUBO CONCRETO ARMADO, CLASSE PA-3, PONTA E BOLSA, DN 1200MM REF 12574</t>
  </si>
  <si>
    <t>TUBO CONCRETO ARMADO, CLASSE PA-3, PONTA E BOLSA, DN 1500MM REF 12575</t>
  </si>
  <si>
    <t>TUBO CONCRETO ARMADO, CLASSE EA-2, PONTA E BOLSA, JUNTA ELÁSTICA, DN 400MM REF 7740</t>
  </si>
  <si>
    <t>TUBO CONCRETO ARMADO, CLASSE EA-2, PONTA E BOLSA, JUNTA ELÁSTICA, DN 500MM REF 7741</t>
  </si>
  <si>
    <t>TUBO CONCRETO ARMADO, CLASSE EA-2, PONTA E BOLSA, JUNTA ELÁSTICA, DN 600MM REF 7774</t>
  </si>
  <si>
    <t>TUBO CONCRETO ARMADO, CLASSE EA-2, PONTA E BOLSA, JUNTA ELÁSTICA, DN 800MM REF 7773</t>
  </si>
  <si>
    <t>TUBO CONCRETO ARMADO, CLASSE EA-2, PONTA E BOLSA, JUNTA ELÁSTICA, DN 1000MM REF 7720</t>
  </si>
  <si>
    <t>TUBO CONCRETO ARMADO, CLASSE EA-2, PONTA E BOLSA, JUNTA ELÁSTICA, DN 1500MM</t>
  </si>
  <si>
    <t>CALHA/CANALETA DE CONCRETO SIMPLES, TIPO MEIA CANA, D= 20 CM, PARA ÁGUA PLUVIAL REF 13115</t>
  </si>
  <si>
    <t>CALHA/CANALETA DE CONCRETO SIMPLES, TIPO MEIA CANA, D= 30 CM, PARA ÁGUA PLUVIAL REF 10541</t>
  </si>
  <si>
    <t>CALHA/CANALETA DE CONCRETO SIMPLES, TIPO MEIA CANA, D= 40 CM, PARA ÁGUA PLUVIAL REF 10542</t>
  </si>
  <si>
    <t>CALHA/CANALETA DE CONCRETO SIMPLES, TIPO MEIA CANA, D= 50 CM, PARA ÁGUA PLUVIAL REF 10543</t>
  </si>
  <si>
    <t>CALHA/CANALETA DE CONCRETO SIMPLES, TIPO MEIA CANA, D= 60 CM, PARA ÁGUA PLUVIAL REF 10544</t>
  </si>
  <si>
    <t>TAMPÃO FOFO ARTICULADO, CLASSE D400 CARGA MÁXIMA 40 T, REDONDO TAMPA 600 MM, REDE PLUVIAL/ESGOTO REF 6240</t>
  </si>
  <si>
    <t>TAMPÃO EM FERRO FUNDIDO T-19</t>
  </si>
  <si>
    <t>TAMPÃO FOFO ARTICULADO PARA REGISTRO, CLASSE A15 CARGA MÁXIMA 1,5T, 200 X 200MM REF 11289</t>
  </si>
  <si>
    <t>TAMPÃO DE FERRO FUNDIDO T-109 - PADRÃO COPASA</t>
  </si>
  <si>
    <t>CONJUNTO QUADRO E GRELHA DE FERRO FUNDIDO P= 199KG</t>
  </si>
  <si>
    <t>GRELHA FOFO SIMPLES COM REQUADRO, CARGA MÁXIMA 1,5 T, 200 X 1000MM, E= 15MM</t>
  </si>
  <si>
    <t>ANEL CA-1, D= 1000MM H= 300MM, MACHO - FÊMEA</t>
  </si>
  <si>
    <t>80.40.24</t>
  </si>
  <si>
    <t>GRELHA DE CONCRETO PRÉ-MOLDADA FCK&gt;=20MPA, 50 X 24,5 X 5 CM (C X L X H)</t>
  </si>
  <si>
    <t>80.40.26</t>
  </si>
  <si>
    <t>GRELHA DE CONCRETO PRÉ-MOLDADA FCK&gt;=20MPA, 100 X 24,5 X 5 CM (C X L X H)</t>
  </si>
  <si>
    <t>FITA DE PAPEL REFORÇADA COM LÂMINA DE METAL PARA REFORÇO DE CANTOS REF 39432</t>
  </si>
  <si>
    <t>SILICONE PARA ENVIDRAÇAMENTO ESTRUTURAL, 400G, PRETO REF 44120</t>
  </si>
  <si>
    <t>FITA DE ESPUMA PARA VEDAÇÃO E= 6 MM, 12 MM X 10M REF 44375</t>
  </si>
  <si>
    <t>TACO DE IPÊ EXTRA 7 X 21CM</t>
  </si>
  <si>
    <t>CERÂMICA ESMALTADA EXTRA, PEI MENOR OU IGUAL A 3, FORMATO MENOR OU IGUAL A 2025CM2 REF 536</t>
  </si>
  <si>
    <t>CERÂMICA ESMALTADA PARA FACHADAS, FORMATO APROXIMADO 7 X 26CM, FORNECIDAS EM PLACAS REF 44955</t>
  </si>
  <si>
    <t>CERÂMICA ESMALTADA EXTRA PARA PISO, PEI MAIOR OU IGUAL A 4, ÁREA ATÉ 2025CM2 REF 1287</t>
  </si>
  <si>
    <t>82.07.21</t>
  </si>
  <si>
    <t>CERÂMICA EXTRA, PEI MENOR OU IGUAL A 3, 30 X 60CM</t>
  </si>
  <si>
    <t>82.07.22</t>
  </si>
  <si>
    <t>CERÂMICA EXTRA, PEI MENOR OU IGUAL A 3, 60 X 60CM</t>
  </si>
  <si>
    <t>82.07.23</t>
  </si>
  <si>
    <t>PORCELANATO RETIFICADO EXTRA, LISO, MONOCOLOR, ACETINADO OU POLIDO, DIMENSÕES 30 X 60CM</t>
  </si>
  <si>
    <t>82.07.24</t>
  </si>
  <si>
    <t>PORCELANATO RETIFICADO EXTRA, LISO, MONOCOLOR, ACETINADO OU POLIDO, DIMENSÕES 60 X 60CM</t>
  </si>
  <si>
    <t>82.07.25</t>
  </si>
  <si>
    <t>CERAMICA PARA FACHADAS, FORMATO APROXIMADO 10 X 10CM, FORNECIDAS EM PLACAS DE 30 X 30CM</t>
  </si>
  <si>
    <t>PEDRA ARDÓSIA, CINZA, 40 X 40CM, E= 1 CM REF 10731</t>
  </si>
  <si>
    <t>LADRILHO HIDRÁULICO, 20 X 20CM, E= 2CM, DADOS, COR NATURAL REF 3731</t>
  </si>
  <si>
    <t>LADRILHO HIDRÁULICO, 20 X 20CM, E= 2CM, DIRECIONAL, AMARELO/VERMELHO</t>
  </si>
  <si>
    <t>LADRILHO HIDRÁULICO, 20 X 20CM, E= 2CM, TÁTIL, AMARELO/VERMELHO REF 38135</t>
  </si>
  <si>
    <t>PISO / REVESTIMENTO EM MÁRMORE, POLIDO, BRANCO COMUM, FORMATO MAIOR OU IGUAL A 3025CM2, E= 2CM REF 4822</t>
  </si>
  <si>
    <t>BANCADA / BANCA EM MÁRMORE, POLIDO, BRANCO COMUM, E= 3 CM REF 11692</t>
  </si>
  <si>
    <t>GRANITO CINZA CORUMBÁ E= 2CM REF 10841</t>
  </si>
  <si>
    <t>GRANITO CINZA CORUMBÁ PARA BANCADA E= 2CM REF 11795</t>
  </si>
  <si>
    <t>COLA POLIURETANO - BICOMPONENTE</t>
  </si>
  <si>
    <t>SILICONE ACÉTICO USO GERAL, INCOLOR, 280G REF 39961</t>
  </si>
  <si>
    <t>PISO DE BORRACHA PASTILHADO 50 X 50CM X 3MM SEM COLOCAÇÃO</t>
  </si>
  <si>
    <t>FORNECIMENTO E INSTALAÇÃO DE PISO EM BORRACHA RECICLADA MONOLÍTICA, ESPESSURA 70MM, BASE COM LASCAS DE PNEU RECICLADO (60MM) E CAMADA SUPERIOR PIGMENTADA COM AGLOMERADO DE PNEU (10MM)</t>
  </si>
  <si>
    <t>JUNTA PLÁSTICA DE DILATAÇÃO PARA PISOS, COR CINZA, 17 X 3MM (ALTURA X ESPESSURA)</t>
  </si>
  <si>
    <t>RODAPÉ OU RODABANCADA EM GRANITO, POLIDO, TIPO ANDORINHA / QUARTZ / CASTELO / CORUMBÁ OU OUTROS EQUIVALENTES DA REGIÃO, H= 10 CM, E= 2,0CM REF 20231</t>
  </si>
  <si>
    <t>RODAPÉ DE MADEIRA MACIÇA CUMARU / IPÊ CHAMPANHE OU EQUIVALENTE DA REGIÃO, 1,5 X 7CM REF 6186</t>
  </si>
  <si>
    <t>RODAPÉ EM MÁRMORE, POLIDO, BRANCO COMUM, L= 7CM, E= 2CM, CORTE RETO REF 4829</t>
  </si>
  <si>
    <t>RODAPÉ DE ARDÓSIA, H= 5CM / ( H= 7CM )</t>
  </si>
  <si>
    <t>SOLEIRA E PEITORIL DE ARDÓSIA E= 2CM</t>
  </si>
  <si>
    <t>SOLEIRA EM GRANITO, POLIDO, TIPO ANDORINHA / QUARTZ / CASTELO / CORUMBÁ OU OUTROS EQUIVALENTES DA REGIÃO, L= 15CM, E= 2,0CM REF 20232</t>
  </si>
  <si>
    <t>DISCO PARA ROÇADEIRA 80 DENTES</t>
  </si>
  <si>
    <t>TRAVE FUTEBOL CAMPO D= 100MM REDE NYLON DUPLO</t>
  </si>
  <si>
    <t>MASTROS TUBO PRETO D= 76MM SEM PEDESTAL PARA JUIZ</t>
  </si>
  <si>
    <t>REDE DE VOLEY RECREAÇÃO, 1 LONA (MARCA FILÓ)</t>
  </si>
  <si>
    <t>REDE DE PETECA RECREAÇÃO, 1 LONA (MARCA FILÓ)</t>
  </si>
  <si>
    <t>REDE NYLON DUPLO PARA TRAVE FUTEBOL DE CAMPO</t>
  </si>
  <si>
    <t>SACO DE RAFIA PARA ENTULHO, NOVO, LISO (SEM CLICHÊ), 60 X 90CM REF 37526</t>
  </si>
  <si>
    <t>ROTAÇÃO DIAGONAL DUPLA - APARELHO TRIPO CONJUGADO</t>
  </si>
  <si>
    <t>INFORME EM LONA IMPRESSÃO DIGITAL 720DPI COM ILHÓS</t>
  </si>
  <si>
    <t>PLACA DE ALUMÍNIO FUNDIDO 3 X 3CM (NUMERAÇÃO PORTA)</t>
  </si>
  <si>
    <t>PLACA DE FERRO FUNDIDO 7 X 11CM (IDENTIFICAÇÃO CAIXA)</t>
  </si>
  <si>
    <t>PLACA ALUMÍNIO ANODIZADO NATURAL 25 X 25CM E= 1,5MM (IDENTIFICAÇÃO)</t>
  </si>
  <si>
    <t>PLACA CHAPA AÇO ESCOVADO 25 X 12CM E= 1,0MM (IDENTIFICAÇÃO)</t>
  </si>
  <si>
    <t>PLACA ALUMÍNIO ANODIZADO 70 X 61CM COM 6 INDICADORES</t>
  </si>
  <si>
    <t>PLACA 1,20 X 1,30M COM MOLDURA TUBO D= 50MM CHAPA 50CM</t>
  </si>
  <si>
    <t>PLACA 1,20 X 1,30M COM MOLDURA TUBO D= 50MM CHAPA 90CM</t>
  </si>
  <si>
    <t>PLACA CHAPA INOX ESCOVADO 70 X 28CM COM 2 INDICADORES FIXADO EM LAJE</t>
  </si>
  <si>
    <t>PLACA CHAPA INOX ESCOVADO 70 X 44CM COM 3 INDICADORES FIXADO EM LAJE</t>
  </si>
  <si>
    <t>PLACA ALUMÍNIO 15 X 15CM COM PICTOGRAMA, PELÍCULA ADESIVA</t>
  </si>
  <si>
    <t>PLACA 3,00 X 2,00M LONA, IMPRESSÃO DIGITAL, ESTRUTURA METALON 20 X 20CM</t>
  </si>
  <si>
    <t>PLACA 1,0 X 0,60M CHAPA GALVANIZADA 26, CAVALETE METALON 20 X 20CM</t>
  </si>
  <si>
    <t>PLACA 0,50 X 0,50M CHAPA GALVANIZADA 22, CAVALETE METALON 20 X 20CM</t>
  </si>
  <si>
    <t>PLACA 0,5 X 0,50M DUPLA FACE, CHAPA GALVANIZADA 22 EM CAVALETE</t>
  </si>
  <si>
    <t>CHAPINHA DE ALUMÍNIO / LATÃO D= 3CM COM NÚMERO IMPRESSO</t>
  </si>
  <si>
    <t>ANEL DE TEXTURA PARA CORRIMÃO D &lt;=1 1/2" PLÁSTICO, ABS PRETO OU CINZA</t>
  </si>
  <si>
    <t>ANEL DE TEXTURA PARA CORRIMÃO D &lt;=1 1/2" PLÁSTICO, ABS CROMADO</t>
  </si>
  <si>
    <t>ANEL DE TEXTURA PARA CORRIMÃO D &lt;=1 1/2" BORRACHA FLEXÍVEL, PRETO</t>
  </si>
  <si>
    <t>MESA ESCRITÓRIO, 2 GAVETAS, SIMPLES, PÉS DE METALON</t>
  </si>
  <si>
    <t>CADEIRA ALMOFADADA FIXA, SEM BRAÇO, ESTRUTURA DE METALON</t>
  </si>
  <si>
    <t>REFRIGERADOR COMPACTO (FRIGOBAR) ELECTROLUX 122L-RE120/EQUIVALENTE</t>
  </si>
  <si>
    <t>ARQUIVO DE AÇO 3 GAVETAS, MODELO OFÍCIO</t>
  </si>
  <si>
    <t>ARMÁRIO DE AÇO COM 2 PORTAS 170 X 72 X 40CM</t>
  </si>
  <si>
    <t>ARMÁRIO PARA ROUPAS COM 4 PORTAS 200 X 72 X 40CM</t>
  </si>
  <si>
    <t>AQUECEDOR PARA 25 MARMITAS 60 X 90CM - ELÉTRICO</t>
  </si>
  <si>
    <t>BÁSCULA PARA CAMINHÃO FORD CARGO 1519 OU 1319</t>
  </si>
  <si>
    <t>TANQUE DE AÇO PARA TRANSPORTE DE ÁGUA COM CAPACIDADE DE 6M3 (INCLUI MONTAGEM, NÃO INCLUI CAMINHÃO)</t>
  </si>
  <si>
    <t>TANQUE 10000L PARA CAMINHÃO PIPA</t>
  </si>
  <si>
    <t>CARROCERIA DE MADEIRA PARA CAMINHÃO FORD CARGO 1519 OU 1319</t>
  </si>
  <si>
    <t>TRANSPORTE EM CAÇAMBA (5M3)</t>
  </si>
  <si>
    <t>LIXEIRA PLÁSTICA COM TAMPA VAI E VEM, CAPACIDADE 100L, PARA ORGÂNICOS</t>
  </si>
  <si>
    <t>BIG BAG PARA RESÍDUOS COMUNS, CAPACIDADE APROXIMADA DE 1M3, PADRÃO CLUB FARM/EQUIVALENTE</t>
  </si>
  <si>
    <t>PAPEL HIGIÊNICO (ROLO - 300M)</t>
  </si>
  <si>
    <t>FITA DUPLA FACE TRANSFERÍVEL VHB 12MM X 20M UNITÁRIO 3M/EQUIVALENTE</t>
  </si>
  <si>
    <t>PRIMER PARA MANTA ASFÁLTICA A BASE DE ASFALTO MODIFICADO DILUÍDO EM SOLVENTE, APLICAÇÃO A FRIO REF 511</t>
  </si>
  <si>
    <t>SELANTE MONOCOMPONENTE A BASE DE SILICONE DE BAIXO MÓDULO, PARA JUNTAS DE PAVIMENTAÇÃO REF 43142</t>
  </si>
  <si>
    <t>MEMBRANA IMPERMEABILIZANTE ACRÍLICA MONOCOMPONENTE REF 43147</t>
  </si>
  <si>
    <t>ARGAMASSA POLIMÉRICA IMPERMEABILIZANTE SEMIFLEXÍVEL, BICOMPONENTE (MEMBRANA IMPERMEABILIZANTE ACRÍLICA) REF 135</t>
  </si>
  <si>
    <t>TELA DE POLIÉSTER PARA IMPERMEABILIZAÇÃO REF 4030</t>
  </si>
  <si>
    <t>MANTA LÍQUIDA DE BASE ASFÁLTICA MODIFICADA COM A ADIÇÃO DE ELASTÔMEROS DILUÍDOS EM SOLVENTE ORGÂNICO, APLICAÇÃO A FRIO (MEMBRANA IMPERMEABILIZANTE ASFÁLTICA) REF 626</t>
  </si>
  <si>
    <t>MANTA ASFÁLTICA ELASTOMÉRICA EM POLIÉSTER 3MM, TIPO III, CLASSE B, ACABAMENTO PP REF 4014</t>
  </si>
  <si>
    <t>MANTA ASFÁLTICA ELASTOMÉRICA EM POLIÉSTER 4MM, TIPO III, CLASSE B, ACABAMENTO PP REF 4015</t>
  </si>
  <si>
    <t>MANTA ASFÁLTICA ELASTOMÉRICA EM POLIÉSTER ALUMINIZADA 3MM, TIPO III, CLASSE B REF 11621</t>
  </si>
  <si>
    <t>CONE DE SINALIZAÇÃO EM PVC FLEXÍVEL, H= 70 / 76CM</t>
  </si>
  <si>
    <t>CONE DE SINALIZAÇÃO EM PVC RÍGIDO COM FAIXA REFLETIVA, H= 70 / 76CM</t>
  </si>
  <si>
    <t>SINALIZADOR A LED COM TRAVA ANTI-FURTO MONOLIGHT OU EQUIVALENTE</t>
  </si>
  <si>
    <t>SERVIÇO DE BOMBEAMENTO DE CONCRETO COM CONSUMO MÍNIMO DE 40M3 REF 44535</t>
  </si>
  <si>
    <t>MOBILIZAÇÃO E DESMOBILIZAÇÃO DE TRADO PARA ESTACA ESCAVAÇÃO MECÂNICA</t>
  </si>
  <si>
    <t>ESTACA BROCA MECANIZADA - PERFURAÇÃO D= 40CM</t>
  </si>
  <si>
    <t>ESTACA BROCA MECANIZADA - PERFURAÇÃO D= 25CM</t>
  </si>
  <si>
    <t>ESTACA BROCA MECANIZADA - PERFURAÇÃO D= 60CM</t>
  </si>
  <si>
    <t>MOBILIZAÇÃO E DESMOBILIZAÇÃO DE EQUIPAMENTO - ESTACA STRAUSS</t>
  </si>
  <si>
    <t>CONFECCAO DE ESTACA STRAUSS D= 250MM / 320MM - 25T / 35T</t>
  </si>
  <si>
    <t>ESTACA RAIZ D=310MM EM SOLO, EXCLUSIVE ARGAMASSSA, EXCLUSIVE ARMAÇÃO</t>
  </si>
  <si>
    <t>ESTACA RAIZ D=310MM EM ROCHA, EXCLUSIVE. ARGAMASSA, EXCLUSIVE ARMAÇÃO</t>
  </si>
  <si>
    <t>TARIFA "A" ENTRE 0 E 20M3, FORNECIMENTO DE ÁGUA REF 44480</t>
  </si>
  <si>
    <t>89.34.09</t>
  </si>
  <si>
    <t>89.34.20</t>
  </si>
  <si>
    <t>89.34.21</t>
  </si>
  <si>
    <t>89.34.22</t>
  </si>
  <si>
    <t>89.34.23</t>
  </si>
  <si>
    <t>89.34.24</t>
  </si>
  <si>
    <t>89.34.25</t>
  </si>
  <si>
    <t>89.34.26</t>
  </si>
  <si>
    <t>89.34.27</t>
  </si>
  <si>
    <t>89.34.28</t>
  </si>
  <si>
    <t>89.34.41</t>
  </si>
  <si>
    <t>ÁRVORE - IPÊ ROXO - HANDROANTHUS IMPETIGINOSUS H= 2,50M</t>
  </si>
  <si>
    <t>ÁRVORE - IPÊ ROSA - TABEBUIA AVELLANEDAE H= 2,50M</t>
  </si>
  <si>
    <t>89.34.43</t>
  </si>
  <si>
    <t>ÁRVORE - IPÊ BRANCO - TABEBUIA ROSEOALBA - H= 2,50M</t>
  </si>
  <si>
    <t>ÁRVORE - PAU FERRO - CAESALPINIA FERREA LEIOSCHYA H= 2,50M</t>
  </si>
  <si>
    <t>89.34.45</t>
  </si>
  <si>
    <t>ÁRVORE - IPÊ AMARELO - HANDROANTHUS SERRATIFOLIUS - H= 2,50M</t>
  </si>
  <si>
    <t>89.34.47</t>
  </si>
  <si>
    <t>89.34.49</t>
  </si>
  <si>
    <t>89.34.51</t>
  </si>
  <si>
    <t>89.34.53</t>
  </si>
  <si>
    <t>POLIMENTO MECÂNICO DE PISO CONCRETO, NIVELAMENTO A LASER</t>
  </si>
  <si>
    <t>CALÇADA PORTUGUESA ASSENTADA</t>
  </si>
  <si>
    <t>IMPERMEABILIZAÇÃO, INFILTRAÇÃO CRISTALIZAÇÃO POSITIVA (RES)</t>
  </si>
  <si>
    <t>BANHEIRO QUÍMICO, 2 MANUTENÇÕES, 2 ROLOS PAPEL HIGIÊNICO</t>
  </si>
  <si>
    <t>BANHEIRO QUÍMICO COM SUPORTE SABONETE LÍQUIDO, LAVATÓRIO COM RESERVATÓRIO DE ÁGUA, CABINE DE POLIETILENO, PORTA PAPEL HIGIÊNICO, PORTA PAPEL TOALHA, ANTIDERRAPANTE, LIVRE/OCUPADO PAPEL HIGIÊNICO E LIMPEZA 2 VEZES POR SEMANA</t>
  </si>
  <si>
    <t>NÍVEL WILD N3 COM MICRÔMETRO (PRECISÃO +/- 0,2MM) OU EQUIVALENTE</t>
  </si>
  <si>
    <t>ESTAÇÃO TOTAL PRECISÃO MÍNIMA 2MM ALCANCE &gt;= 2500M</t>
  </si>
  <si>
    <t>RECEPTOR GPS PARA SISTEMA GNSS L1/L2 - PAR</t>
  </si>
  <si>
    <t>COMPUTADOR COM PERIFÉRICOS - PROCESSADOR I5 (EQUIVALENTE OU SUPERIOR) 8GB, RAM, HD 1 TB, PLACA DE VÍDEO 1GB E WINDOWS 10</t>
  </si>
  <si>
    <t>CÓPIA XEROGRÁFICA PRETO/BRANCO - FORMATO A2</t>
  </si>
  <si>
    <t>CÓPIA XEROGRÁFICA PRETO/BRANCO - FORMATO A1</t>
  </si>
  <si>
    <t>CÓPIA XEROGRÁFICA PRETO/BRANCO - FORMATO A0</t>
  </si>
  <si>
    <t>ENCADERNAÇÃO A4 ACETATO, PVC/CROMICOTE, COM ESPIRAL</t>
  </si>
  <si>
    <t>SONDAGEM DE SOLO COM UTILIZAÇÃO DE PÁ E PICARETA</t>
  </si>
  <si>
    <t>MOBILIZAÇÃO E DESMOBILIZAÇÃO - SONDAGEM ROTATIVA NW</t>
  </si>
  <si>
    <t>INSTALAÇÃO DE SONDAGEM ROTATIVA NW, POR FURO</t>
  </si>
  <si>
    <t>PERFURAÇÃO EM SOLO COM SONDAGEM ROTATIVA NW</t>
  </si>
  <si>
    <t>PERFURAÇÃO DE SOLO COM COROA DE WIDIA SONDAGEM ROTATIVA NW</t>
  </si>
  <si>
    <t>PERFURAÇÃO COM COROA DIAMANTADA SONDAGEM ROTATIVA NW</t>
  </si>
  <si>
    <t>DETERMINAÇÃO DO TEOR DE UMIDADE DE SOLOS EM LABORATÓRIO (NBR 6457:2016 ANEXO A)</t>
  </si>
  <si>
    <t>DETERMINAÇÃO DA MASSA ESPECÍFICA, MASSA ESPECÍFICA APARENTE E ABSORÇÃO DE ÁGUA (NBR 6458:2016)</t>
  </si>
  <si>
    <t>ANÁLISE GRANULOMÉTRICA DE SOLOS POR PENEIRAMENTO (NBR 7181:2016)</t>
  </si>
  <si>
    <t>ANÁLISE GRANULOMÉTRICA DE SOLOS POR PENEIRAMENTO E SEDIMENTAÇÃO (NBR 7181:2016)</t>
  </si>
  <si>
    <t>COMPRESSÃO TRIAXIAL RÁPIDO NÃO ADENSADO E NÃO DRENADO (Q/UU) MÍNIMO 3 CORPOS DE PROVA</t>
  </si>
  <si>
    <t>COMPRESSÃO TRIAXIAL RÁPIDO NÃO ADENSADO E NÃO DRENADO (Q/UU) COM MEDIDAS DE PRESSÃO NEUTRA, MÍNIMO 3 CORPOS DE PROVA</t>
  </si>
  <si>
    <t>COMPRESSÃO TRIAXIAL RÁPIDO PRÉ-ADENSADO E NÃO DRENADO (R/CIU), MÍNIMO 3 CORPOS DE PROVA</t>
  </si>
  <si>
    <t>COMPRESSÃO TRIAXIAL RÁPIDO PRÉ-ADENSADO (R/CIU) COM MEDIDAS DE PRESSÃO NEUTRA, MÍNIMO 3 CORPOS DE PROVA</t>
  </si>
  <si>
    <t>COMPRESSÃO TRIAXIAL RÁPIDO PRÉ-ADENSADO SATURADO (R-SAT/CIU-SAT), MÍNIMO 3 CORPOS DE PROVA</t>
  </si>
  <si>
    <t>COMPRESSÃO TRIAXIAL RÁPIDO PRÉ-ADENSADO SATURADO (R-SAT/CIU-SAT) COM MEDIDAS PRESSÃO NEUTRA, MÍNIMO 3 CORPOS DE PROVA</t>
  </si>
  <si>
    <t>COMPRESSÃO TRIAXIAL LENTO SATURADO (CD), MÍNIMO 3 CORPOS DE PROVA</t>
  </si>
  <si>
    <t>ENSAIO DE CISALHAMENTO DIRETO RÁPIDO EM SOLOS (NBR ISO 12957-1:2013), MÍNIMO 3 CORPOS DE PROVA</t>
  </si>
  <si>
    <t>CISALHAMENTO DIRETO RÁPIDO SATURADO, MÍNIMO 3 CORPOS DE PROVA</t>
  </si>
  <si>
    <t>CISALHAMENTO DIRETO RÁPIDO PRÉ-ADENSADO, MÍNIMO 3 CORPOS DE PROVA</t>
  </si>
  <si>
    <t>CISALHAMENTO DIRETO RÁPIDO SATURADO PRÉ-ADENSADO, MÍNIMO 3 CORPOS DE PROVA</t>
  </si>
  <si>
    <t>LUMINÁRIA LED - BRP482 LED104 NW 56W DML P7 0-10 - PARA ILUMINAÇÃO PÚBLICA</t>
  </si>
  <si>
    <t>COPO DESCARTAVEL 200ML  - PACOTE COM 100 UNIDADES</t>
  </si>
  <si>
    <t>QUADRO BRANCO DE (1,20X1,50)M</t>
  </si>
  <si>
    <t>PÁ DE BICO COM CABO LONGO (1,20M)  PARA JARDINAGEM</t>
  </si>
  <si>
    <t>TESOURA MANUAL PARA PODA COM CABO PLÁSTICO - PODÃO (ALICATE PARA PLANTAS - GALHOS 15MM)</t>
  </si>
  <si>
    <t>SACOS PARA MUDAS 15 X 20 X 0,50</t>
  </si>
  <si>
    <t>SACHO CORAÇÃO COM CABO DE MADEIRA 60 CM</t>
  </si>
  <si>
    <t>PAZINHA LARGA METÁLICA COM CABO DE MADEIRA (4X30,8)CM OU APROXIMADO</t>
  </si>
  <si>
    <t>GARFO 4 DENTES COM CABO PARA JARDINAGEM (24CM OU APROXIMADO)</t>
  </si>
  <si>
    <t>31.43.60</t>
  </si>
  <si>
    <t>APARELHO DE TELEFONE SEM FIO TS 3110 PRETO INTELBRAS OU SIMILAR, COM IDENTIFICADOR DE CHAMADAS</t>
  </si>
  <si>
    <t>31.43.61</t>
  </si>
  <si>
    <t>PLANO DE INTERNET, MÍNIMO 300MB E LINHA TELEFÔNICA FIXA COM LIGAÇÕES ILIMITADAS</t>
  </si>
  <si>
    <t>31.43.62</t>
  </si>
  <si>
    <t>APARELHO DE TELEFONE SMARTPHONE MOTOROLA MOTO E13 64GB 4GB RAM 6,5" CÂM. 13MP + SELFIE 5MP DUAL CHIP OU SIMILAR</t>
  </si>
  <si>
    <t>31.43.63</t>
  </si>
  <si>
    <t>LINHA TELEFÔNICA CELULAR PÓS PAGO, LIGAÇÕES ILIMITADAS E PLANO DE DADOS MÓVEIS (MÍNIMO 9GB)</t>
  </si>
  <si>
    <t>ENSAIOS DE SOLO E AGREGADO</t>
  </si>
  <si>
    <t>DETERMINAÇÃO DO TEOR DE UMIDADE DE SOLOS EM LABORATORIO (NBR 6457:2016 ANEXO A)</t>
  </si>
  <si>
    <t>COMPACTAÇÃO DO SOLO ENERGIA PROCTOR INTERMEDIÁRIO (NBR 7182:2020) COM 05 CORPOS DE PROVA</t>
  </si>
  <si>
    <t>ENSAIOS DE SOLO</t>
  </si>
  <si>
    <t>MASSA ESPECÍFICA,  MASSA ESPECÍFICA APARENTE E ABSORÇÃO DE ÁGUA (NBR 6458:2016)</t>
  </si>
  <si>
    <t>ANÁLISE GRANULOMETRICA DE SOLOS POR PENEIRAMENTO (NBR 7181:2016)</t>
  </si>
  <si>
    <t>ANÁLISE GRANULOMETRICA DE SOLOS POR PENEIRAMENTO E SEDIMENTAÇÃO (NBR 7181:2016)</t>
  </si>
  <si>
    <t>COMPACTAÇÃO DO SOLO ENERGIA PROCTOR NORMAL (NBR 7182:2020) COM 05 CORPOS DE PROVA</t>
  </si>
  <si>
    <t>COMPACTAÇÃO DO SOLO ENERGIA PROCTOR MODIFICADO (NBR 7182:2020) COM 05 CORPOS DE PROVA</t>
  </si>
  <si>
    <t>ÍNDICE DE SUPORTE CALIFÓRNIA DE SOLOS (ISC/CBR) C/1 CP (DNIT 172/016-ME / NBR 9895:2017)</t>
  </si>
  <si>
    <t>ÍNDICE DE SUPORTE CALIFÓRNIA DE SOLOS (ISC/CBR) C/3 CP (DNIT 172/016-ME / NBR 9895:2017)</t>
  </si>
  <si>
    <t>ÍNDICE DE SUPORTE CALIFÓRNIA DE SOLOS (ISC/CBR) C/5 CP (DNIT 172/016-ME / NBR 9895:2017)</t>
  </si>
  <si>
    <t>COEFICIENTE DE PERMEABILIDADE DE SOLOS ARGILOSOS À CARGA VARIÁVEL (NBR 14545:2021)</t>
  </si>
  <si>
    <t>COEFICIENTE DE PERMEABILIDADE DE SOLOS GRANULARES À CARGA CONSTANTE (NBR 13292:2021)</t>
  </si>
  <si>
    <t>RESISTÊNCIA À COMPRESSÃO NÃO CONFINADA - SOLOS COESIVOS (NBR 12770:1992)</t>
  </si>
  <si>
    <t>COMPRESSAO TRIAXIAL RAPIDO NÃO ADENSADO E NÃO DRENADO (Q/UU) MÍNIMO 3 CORPOS DE PROVA</t>
  </si>
  <si>
    <t>COMPRESSAO TRIAXIAL RAPIDO NÃO ADENSADO E NÃO DRENADO (Q/UU) C/MEDIDAS DE PRESSAO NEUTRA MÍNIMO 3 CORPOS DE PROVA</t>
  </si>
  <si>
    <t>COMPRESSAO TRIAXIAL RAPIDO PRE-ADENSADO E NÃO DRENADO (R/CIU) MÍNIMO 3 CORPOS DE PROVA</t>
  </si>
  <si>
    <t>COMPRESSAO TRIAXIAL RAPIDO PRE-ADENSADO (R/CIU) C/MEDIDAS DE PRESSÃO NEUTRA MÍNIMO 3 CORPOS DE PROVA</t>
  </si>
  <si>
    <t>COMPRESSAO TRIAXIAL RAPIDO PRE-ADENSADO SATURADO (R-SAT/CIU-SAT) MÍNIMO 3 CORPOS DE PROVA</t>
  </si>
  <si>
    <t>COMPRESSAO TRIAXIAL RAPIDO PRE-ADENSADO SATURADO (R-SAT/CIU-SAT) C/MEDIDAS PRESSÃO NEUTRA MÍNIMO 3 CORPOS DE PROVA</t>
  </si>
  <si>
    <t>COMPRESSAO TRIAXIAL LENTO SATURADO (CD) MÍNIMO 3 CORPOS DE PROVA</t>
  </si>
  <si>
    <t>ENSAIO DE CISALHAMENTO DIRETO RAPIDO EM SOLOS (NBR ISO 12957-1:2013) MÍNIMO 3 CORPOS DE PROVA</t>
  </si>
  <si>
    <t>ENSAIO DE SOLO - CISALHAMENTO DIRETO RAPIDO SATURADO MÍNIMO 3 CORPOS DE PROVA</t>
  </si>
  <si>
    <t>ENSAIO DE SOLO - CISALHAMENTO DIRETO RAPIDO PRE-ADENSADO MÍNIMO 3 CORPOS DE PROVA</t>
  </si>
  <si>
    <t>ENSAIOD E SOLO - CISALHAMENTO DIRETO RAPIDO SATURADO PRE-ADENSADO MÍNIMO 3 CORPOS DE PROVA</t>
  </si>
  <si>
    <t>ENSAIO DE SOLO - CISALHAMENTO DIRETO LENTO MÍNIMO 3 CORPOS DE PROVA</t>
  </si>
  <si>
    <t>ENSAIO DE SOLO - CISALHAMENTO DIRETO LENTO SATURADO MÍNIMO 3 CORPOS DE PROVA</t>
  </si>
  <si>
    <t>ENSAIOS DE AGREGADO</t>
  </si>
  <si>
    <t>DETERMINAÇÃO MASSA ESPECÍFICA AGREGADOS MIUDOS FRASCO CHAPMAN (NBR 9775:2011)</t>
  </si>
  <si>
    <t>CÓDIGO DE REF: 04.15.29 SUDECAP</t>
  </si>
  <si>
    <t>CPU-015</t>
  </si>
  <si>
    <t>VEDATOTAL</t>
  </si>
  <si>
    <t>Cronograma de obra (24 Meses)</t>
  </si>
  <si>
    <t>Cronograma de obra (24 meses)</t>
  </si>
  <si>
    <t>VIGÊNCIA A PARTIR DE 01/2025</t>
  </si>
  <si>
    <t>CRONOGRAMA</t>
  </si>
  <si>
    <t>A9293</t>
  </si>
  <si>
    <t>A9296</t>
  </si>
  <si>
    <t>A9297</t>
  </si>
  <si>
    <t>ALICATE BICO LONGO (MEIA CANA) 6", COM ISOLAMENTO ATE 1000 V</t>
  </si>
  <si>
    <t>ALICATE DESENCAPADOR AUTOMATICO 8"</t>
  </si>
  <si>
    <t>ALICATE PROFISSIONAL 8", UNIVERSAL, COM ISOLAMENTO ATE 1000 V</t>
  </si>
  <si>
    <t>ARCO DE SERRA REGULAVEL PARA LAMINAS DE 8" A 12"</t>
  </si>
  <si>
    <t>AVENTAL EM PVC, FORRADO, *0,3* MM DE ESPESSURA, *1,15 X 0,70* M (COMPRIMENTO X LARGURA), 100% IMPERMEAVEL</t>
  </si>
  <si>
    <t>BALANCIM INDIVIDUAL, TIPO CADEIRA SUSPENSA SOBE E DESCE</t>
  </si>
  <si>
    <t>CAVALETE DE FERRO DOBRAVEL, ALTURA 80 CM</t>
  </si>
  <si>
    <t>CHAVE AJUSTAVEL (INGLESA) 10"</t>
  </si>
  <si>
    <t>CHAVE AJUSTAVEL (INGLESA) 15"</t>
  </si>
  <si>
    <t>CHAVE AJUSTAVEL (INGLESA) 6"</t>
  </si>
  <si>
    <t>CHAVE DE GRIFO DE 24"</t>
  </si>
  <si>
    <t>CHAVE FIXA 19 X 22 MM</t>
  </si>
  <si>
    <t>COLHER DE PEDREIRO 9", EM ACO, COM CANTOS REDONDOS E CABO DE MADEIRA OU PLASTICO</t>
  </si>
  <si>
    <t>CORTA-TUBOS COM CAPACIDADE DE 6 A 42 MM</t>
  </si>
  <si>
    <t>FILTRO QUIMICO PARA RESPIRADOR SEMI FACIAL, PROTECAO CONTRA VAPORES ORGANICOS E GASES ACIDOS</t>
  </si>
  <si>
    <t>FORMAO CHANFRADO 1", CABO DE MADEIRA</t>
  </si>
  <si>
    <t>GRAMPO DE APERTO RAPIDO 18"</t>
  </si>
  <si>
    <t>JOGO SERRA COPO COM 6 SERRAS, DIAMETRO VARIANDO DE 15 MM A 60 MM</t>
  </si>
  <si>
    <t>LIMA QUADRADA BASTARDA 8", COM CABO</t>
  </si>
  <si>
    <t>LIMA REDONDA BASTARDA 8", COM CABO</t>
  </si>
  <si>
    <t>LUVAS DE PVC, COM COMPRIMENTO DE *35* CM, FORRADAS, ACABAMENTO ASPERO ANTIDERRAPANTE NA FACE PALMAR</t>
  </si>
  <si>
    <t>MARRETA DE ACO, OITAVADA, 500 G, COM CABO DE MADEIRA</t>
  </si>
  <si>
    <t>MARTELO DE PEDREIRO, 1 CORTE, EM ACO, *500* G, COMPRIMENTO TOTAL DE *28* CM, COM CABO DE MADEIRA</t>
  </si>
  <si>
    <t>OCULOS DE SOLDA COM ESCURECIMENTO AUTOMATICO</t>
  </si>
  <si>
    <t>PERNEIRA DE RASPA COM VELCRO</t>
  </si>
  <si>
    <t>PONTEIRO DE ACO, LISO, REDONDO, 3/4" X 10"</t>
  </si>
  <si>
    <t>PROTETOR FACIAL DE POLICARBONATO, 200 MM X *390* MM, COM COROA E CARNEIRA</t>
  </si>
  <si>
    <t>RESPIRADOR / MASCARA SEMI FACIAL COM UMA VALVULA DE INALACAO E DUAS DE EXALACAO, PROTECAO CONTRA VAPORES ORGANICOS E GASES ACIDOS (1 FILTRO INCLUIDO)</t>
  </si>
  <si>
    <t>RISCADOR DE FORMICA COM COMPRIMENTO *16* CM E ALTURA *5* CM</t>
  </si>
  <si>
    <t>SERROTE PROFISSIONAL EM ACO TEMPERADO 20", CABO DE MADEIRA</t>
  </si>
  <si>
    <t>TALHADEIRA CHATA, DE ACO, 10"</t>
  </si>
  <si>
    <t>TORNO/MORSA DE BANCADA NUMERO 4</t>
  </si>
  <si>
    <t>UNIFORME PROFISSIONAL DE BRIM, CALCA E CAMISA MANGA LONGA COM FAIXA REFLETIVA</t>
  </si>
  <si>
    <t>CAIXA COM GRELHA RETANGULAR DE FERRO FUNDIDO, EM ALVENARIA COM TIJOLOS CERÂMICOS MACIÇOS, DIMENSÕES INTERNAS: 0,15 X 1,00 X 0,3 M. AF_05/2025</t>
  </si>
  <si>
    <t>CAIXA COM GRELHA RETANGULAR DE FERRO FUNDIDO, EM ALVENARIA COM TIJOLOS CERÂMICOS MACIÇOS, DIMENSÕES INTERNAS: 0,20 X 1,00 X 0,4 M. AF_05/2025</t>
  </si>
  <si>
    <t>CAIXA COM GRELHA RETANGULAR DE FERRO FUNDIDO, EM ALVENARIA COM TIJOLOS CERÂMICOS MACIÇOS, DIMENSÕES INTERNAS: 0,30 X 1,00 X 0,5 M. AF_05/2025</t>
  </si>
  <si>
    <t>CANALETA DE CONCRETO POLIMÉRICO COM GRELHA, LARGURA DE 13 CM - FORNECIMENTO E INSTALAÇÃO. AF_05/2025</t>
  </si>
  <si>
    <t>CANALETA MEIA CANA PRÉ-MOLDADA DE CONCRETO (D = 20 CM) - FORNECIMENTO E INSTALAÇÃO. AF_05/2025</t>
  </si>
  <si>
    <t>CANALETA MEIA CANA PRÉ-MOLDADA DE CONCRETO (D = 30 CM) - FORNECIMENTO E INSTALAÇÃO. AF_05/2025</t>
  </si>
  <si>
    <t>CANALETA MEIA CANA PRÉ-MOLDADA DE CONCRETO (D = 40 CM) - FORNECIMENTO E INSTALAÇÃO. AF_05/2025</t>
  </si>
  <si>
    <t>CANALETA MEIA CANA PRÉ-MOLDADA DE CONCRETO (D = 50 CM) - FORNECIMENTO E INSTALAÇÃO. AF_05/2025</t>
  </si>
  <si>
    <t>CANALETA MEIA CANA PRÉ-MOLDADA DE CONCRETO (D = 60 CM) - FORNECIMENTO E INSTALAÇÃO. AF_05/2025</t>
  </si>
  <si>
    <t>CANALETA MEIA CANA PRÉ-MOLDADA DE CONCRETO (D = 80 CM) - FORNECIMENTO E INSTALAÇÃO. AF_05/2025</t>
  </si>
  <si>
    <t>CANALETA PRÉ-MOLDADA DE CONCRETO, COM GRELHA PERFURADA DE CONCRETO, GEOMETRIA RETANGULAR, COM DIMENSÕES INTERNAS: L=0,20 M; H=0,20 M; C=*0,60* M - FORNECIMENTO E INSTALAÇÃO. AF_05/2025</t>
  </si>
  <si>
    <t>CONCRETAGEM DE VALETA/ CANALETA MOLDADA IN LOCO. AF_05/2025</t>
  </si>
  <si>
    <t>EXECUÇÃO DE CANALETA DE CONCRETO ARMADO MOLDADA IN LOCO, ESPESSURA DE 0,1 M, GEOMETRIA QUADRADA, COM DIMENSÕES INTERNAS: L=0,20 M; H=0,20 M. AF_05/2025</t>
  </si>
  <si>
    <t>EXECUÇÃO DE CANALETA DE CONCRETO ARMADO MOLDADA IN LOCO, ESPESSURA DE 0,1 M, GEOMETRIA QUADRADA, COM DIMENSÕES INTERNAS: L=0,25 M; H=0,25 M. AF_05/2025</t>
  </si>
  <si>
    <t>EXECUÇÃO DE CANALETA DE CONCRETO ARMADO MOLDADA IN LOCO, ESPESSURA DE 0,1 M, GEOMETRIA QUADRADA, COM DIMENSÕES INTERNAS: L=0,30 M; H=0,30 M. AF_05/2025</t>
  </si>
  <si>
    <t>EXECUÇÃO DE CANALETA DE CONCRETO ARMADO MOLDADA IN LOCO, ESPESSURA DE 0,1 M, GEOMETRIA QUADRADA, COM DIMENSÕES INTERNAS: L=0,35 M; H=0,35 M. AF_05/2025</t>
  </si>
  <si>
    <t>EXECUÇÃO DE CANALETA DE CONCRETO ARMADO MOLDADA IN LOCO, ESPESSURA DE 0,1 M, GEOMETRIA QUADRADA, COM DIMENSÕES INTERNAS: L=0,40 M; H=0,40 M. AF_05/2025</t>
  </si>
  <si>
    <t>EXECUÇÃO DE CANALETA DE CONCRETO ARMADO MOLDADA IN LOCO, ESPESSURA DE 0,1 M, GEOMETRIA QUADRADA, COM DIMENSÕES INTERNAS: L=0,50 M; H=0,50 M. AF_05/2025</t>
  </si>
  <si>
    <t>EXECUÇÃO DE CANALETA DE CONCRETO ARMADO MOLDADA IN LOCO, ESPESSURA DE 0,1 M, GEOMETRIA QUADRADA, COM DIMENSÕES INTERNAS: L=0,60 M; H=0,60 M. AF_05/2025</t>
  </si>
  <si>
    <t>EXECUÇÃO DE CANALETA DE CONCRETO MOLDADO IN LOCO, COM GRELHA DE CONCRETO; ESPESSURA DE 0,15 M, GEOMETRIA RETANGULAR, COM DIMENSÕES INTERNAS: L=0,4 M; H=*0,3*M. AF_05/2025</t>
  </si>
  <si>
    <t>EXECUÇÃO DE CANALETA DE CONCRETO MOLDADO IN LOCO, COM GRELHA DE CONCRETO; ESPESSURA DE 0,15 M, GEOMETRIA RETANGULAR, COM DIMENSÕES INTERNAS: L=0,60 M; H=0,50 M. AF_05/2025</t>
  </si>
  <si>
    <t>EXECUÇÃO DE CANALETA DE CONCRETO MOLDADO IN LOCO, COM GRELHA DE CONCRETO; ESPESSURA DE 0,15 M, GEOMETRIA RETANGULAR, COM DIMENSÕES INTERNAS:L=*0,6* M; H=* 0,3* M. AF_05/2025</t>
  </si>
  <si>
    <t>EXECUÇÃO DE CANALETA DE CONCRETO MOLDADO IN LOCO, COM GRELHA DE CONCRETO; ESPESSURA DE 0,20 M, GEOMETRIA RETANGULAR, COM DIMENSÕES INTERNAS: L=0,80 M; H=0,30 M. AF_05/2025</t>
  </si>
  <si>
    <t>EXECUÇÃO DE CANALETA DE CONCRETO MOLDADO IN LOCO, COM GRELHA DE CONCRETO; ESPESSURA DE 0,20 M, GEOMETRIA RETANGULAR, COM DIMENSÕES INTERNAS: L=0,80 M; H=0,60 M. AF_05/2025</t>
  </si>
  <si>
    <t>EXECUÇÃO DE CANALETA DE CONCRETO MOLDADO IN LOCO, COM GRELHA DE CONCRETO; ESPESSURA DE 0,20 M, GEOMETRIA RETANGULAR, COM DIMENSÕES INTERNAS: L=0,80 M; H=0,90 M. AF_05/2025</t>
  </si>
  <si>
    <t>GRELHA ARTICULADA PARA CALHA DE PISO 20X50 CM - FORNECIMENTO E INSTALAÇÃO. AF_05/2025</t>
  </si>
  <si>
    <t>GRELHA DE FERRO FUNDIDO SIMPLES COM REQUADRO, 150 X 1000 MM, ASSENTADA COM ARGAMASSA 1 : 3 CIMENTO: AREIA - FORNECIMENTO E INSTALAÇÃO. AF_05/2025</t>
  </si>
  <si>
    <t>GRELHA DE FERRO FUNDIDO SIMPLES COM REQUADRO, 200 X 1000 MM, ASSENTADA COM ARGAMASSA 1 : 3 CIMENTO: AREIA - FORNECIMENTO E INSTALAÇÃO. AF_05/2025</t>
  </si>
  <si>
    <t>GRELHA DE FERRO FUNDIDO SIMPLES COM REQUADRO, 300 X 1000 MM, ASSENTADA COM ARGAMASSA 1 : 3 CIMENTO: AREIA - FORNECIMENTO E INSTALAÇÃO. AF_05/2025</t>
  </si>
  <si>
    <t>GRELHA PARA CALHA DE PISO 20X50 CM - FORNECIMENTO E INSTALAÇÃO. AF_05/2025</t>
  </si>
  <si>
    <t>PREPARO DE SOLO E GABARITO DE MADEIRA PARA VALETA MOLDADA IN LOCO COM GEOMETRIA TRAPEZOIDAL. AF_05/2025</t>
  </si>
  <si>
    <t>GUINDAUTO HIDRÁULICO, CAPACIDADE MÁXIMA DE CARGA 8500 KG, MOMENTO MÁXIMO DE CARGA 30,4 TM, ALCANCE MÁXIMO HORIZONTAL 14,30 M, INCLUSIVE CAMINHÃO TRUCADO PBT 23.000 KG, POTÊNCIA DE 256 CV E CARROCERIA FIXA ABERTA DE MADEIRA - CHI DIURNO. AF_05/2025</t>
  </si>
  <si>
    <t>GUINDAUTO HIDRÁULICO, CAPACIDADE MÁXIMA DE CARGA 8500 KG, MOMENTO MÁXIMO DE CARGA 30,4 TM, ALCANCE MÁXIMO HORIZONTAL 14,30 M, INCLUSIVE CAMINHÃO TRUCADO PBT 23.000 KG, POTÊNCIA DE 256 CV E CARROCERIA FIXA ABERTA DE MADEIRA - CHP DIURNO. AF_05/2025</t>
  </si>
  <si>
    <t>GUINDAUTO HIDRÁULICO, CAPACIDADE MÁXIMA DE CARGA 8500 KG, MOMENTO MÁXIMO DE CARGA 30,4 TM, ALCANCE MÁXIMO HORIZONTAL 14,30 M, INCLUSIVE CAMINHÃO TRUCADO PBT 23.000 KG, POTÊNCIA DE 256 CV E CARROCERIA FIXA ABERTA DE MADEIRA - DEPRECIAÇÃO. AF_05/2025</t>
  </si>
  <si>
    <t>GUINDAUTO HIDRÁULICO, CAPACIDADE MÁXIMA DE CARGA 8500 KG, MOMENTO MÁXIMO DE CARGA 30,4 TM, ALCANCE MÁXIMO HORIZONTAL 14,30 M, INCLUSIVE CAMINHÃO TRUCADO PBT 23.000 KG, POTÊNCIA DE 256 CV E CARROCERIA FIXA ABERTA DE MADEIRA - IMPOSTOS E SEGUROS. AF_05/2025</t>
  </si>
  <si>
    <t>GUINDAUTO HIDRÁULICO, CAPACIDADE MÁXIMA DE CARGA 8500 KG, MOMENTO MÁXIMO DE CARGA 30,4 TM, ALCANCE MÁXIMO HORIZONTAL 14,30 M, INCLUSIVE CAMINHÃO TRUCADO PBT 23.000 KG, POTÊNCIA DE 256 CV E CARROCERIA FIXA ABERTA DE MADEIRA - JUROS. AF_05/2025</t>
  </si>
  <si>
    <t>GUINDAUTO HIDRÁULICO, CAPACIDADE MÁXIMA DE CARGA 8500 KG, MOMENTO MÁXIMO DE CARGA 30,4 TM, ALCANCE MÁXIMO HORIZONTAL 14,30 M, INCLUSIVE CAMINHÃO TRUCADO PBT 23.000 KG, POTÊNCIA DE 256 CV E CARROCERIA FIXA ABERTA DE MADEIRA - MANUTENÇÃO. AF_05/2025</t>
  </si>
  <si>
    <t>GUINDAUTO HIDRÁULICO, CAPACIDADE MÁXIMA DE CARGA 8500 KG, MOMENTO MÁXIMO DE CARGA 30,4 TM, ALCANCE MÁXIMO HORIZONTAL 14,30 M, INCLUSIVE CAMINHÃO TRUCADO PBT 23.000 KG, POTÊNCIA DE 256 CV E CARROCERIA FIXA ABERTA DE MADEIRA - MATERIAIS NA OPERAÇÃO. AF_05/2025</t>
  </si>
  <si>
    <t xml:space="preserve">PLANTIO DE GRAMA SAO CARLOS EM PLACAS, INCLUSIVE FORNECIMENTO DA GRAMA, EXCLUSIVE PREPARO DO SOLO - MEIA SOMBRA - REF 103946 </t>
  </si>
  <si>
    <t>PLANTIO DE GRAMA ESMERALDA EM PLACAS - INCLUSIVE FORNECIMENTO GRAMA, EXCLUSIVE PREPARO DO SOLO - SOL - REF 103946</t>
  </si>
  <si>
    <t xml:space="preserve">PLANTIO DE GRAMA AMENDOIM EM MUDAS, INCLUSIVE FORNECIMENTO GRAMA, EXCLUSIVE PREPARO DO SOLO (15 CM) - SOL - REF 98505 </t>
  </si>
  <si>
    <t>PLANTIO DE ÁRVORES, INCLUSIVE EXECUÇÃO DE BERÇO 60 X 120 X 60CM (C X L X H) ADP REF 98511</t>
  </si>
  <si>
    <t>PLANTIO DE ÁRVORES, INCLUSIVE EXECUÇÃO BERÇO 60 X 60 X 60CM (C X L X H), ADP REF 98511</t>
  </si>
  <si>
    <t>ÁRVORE - SIBIPIRUNA - CAESALPINIA PELTOPOHOROIDES - H&gt;=1,80 METROS</t>
  </si>
  <si>
    <t>ÁRVORE - IPÊ ROSA - TABEBUIA AVELLANEDAE - H&gt;=2,50 METROS</t>
  </si>
  <si>
    <t>ÁRVORE- PAU-FERRO - CAESALPINIA FERREA LEIOSTACHYA - H&gt;=1,80 METROS</t>
  </si>
  <si>
    <t>ÁRVORE - ACÁCIA MIMOSA - ACACIA PODALYRIIFOLIA - H&gt;=1,80 METROS</t>
  </si>
  <si>
    <t>ÁRVORE - JACARANDÁ MIMOSO - JACARANDA CUSPIDIFOLIA - H&gt;=1,80 METROS</t>
  </si>
  <si>
    <t>ÁRVORE - IPÊ ROXO - HANDROANTHUS IMPETIGINOSUS - H&gt;=2,50 METROS</t>
  </si>
  <si>
    <t>ÁRVORE - IPÊ BRANCO - TABEBUIA ROSEOALBA - H&gt;=2,50 METROS</t>
  </si>
  <si>
    <t>ÁRVORE - IPÊ AMARELO - HANDROANTHUS SERRATIFOLIUS - H&gt;=2,50 METROS</t>
  </si>
  <si>
    <t>ÁRVORE - OITI - LICANIA TOMENTOSA - H&gt;=1,80 METROS</t>
  </si>
  <si>
    <t>ÁRVORE - ESCUMILHA AFRICANA - LAGERSTROEMIA SPECIOSA - H&gt;=1,80 METROS</t>
  </si>
  <si>
    <t>ÁRVORE - JEQUITIBÁ BRANCO - CARINIANA ESTRELLENSIS - H&gt;=1,80 METROS</t>
  </si>
  <si>
    <t>ÁRVORE FRUTÍFERA - PITANGA - EUGENIA UNIFLORA - H&gt;=1,80 METROS</t>
  </si>
  <si>
    <t>ÁRVORE FRUTÍFERA - ARAÇÁ - PSIDIUM CATTLEIANUM - H&gt;=1,80 METROS</t>
  </si>
  <si>
    <t>ÁRVORE FRUTÍFERA - ACEROLA - MALPIGHIA GLABRA - H&gt;=1,80 METROS</t>
  </si>
  <si>
    <t>ÁRVORE FRUTÍFERA - AMOREIRA - MORUS IGNUS - H&gt;=1,80 METROS</t>
  </si>
  <si>
    <t>ÁRVORE FRUTÍFERA - GRUMIXAMA - EUGENIA BRASILIENSES - H&gt;=1,80 METROS</t>
  </si>
  <si>
    <t>ÁRVORE FRUTÍFERA - GOIABA BRANCA - PSIDIUM GUAYAVA - H&gt;=1,80 METROS</t>
  </si>
  <si>
    <t>ÁRVORE FRUTÍFERA - GOIABA VERMELHA - PSIDIUM GUAYAVA - H&gt;=1,80 METROS</t>
  </si>
  <si>
    <t>ÁRVORE FRUTÍFERA - GOIABA AMARELA - PSIDIUM GUAYAVA - H&gt;=1,80 METROS</t>
  </si>
  <si>
    <t>ÁRVORE FRUTÍFERA - JABUTICABA - MYRCIARAIA CAULIFLORIA - H&gt;=1,80 METROS</t>
  </si>
  <si>
    <t>ÁRVORE FRUTÍFERA - JABUTICABA - PLINIA PERUVIANA - H&gt;=1,80 METROS</t>
  </si>
  <si>
    <t>ÁRVORE FRUTÍFERA - JABUTICABA - SABARÁ HÍBRIDA - MYRCIARAIA CAULIFLORIA - H&gt;=1,80 METROS</t>
  </si>
  <si>
    <t>FORRAÇÃO - ACALIPHA - ACALIPHA REPTANS (25 CM) - MEIA SOMBRA/SOL</t>
  </si>
  <si>
    <t>FORRAÇÃO - WEDELIA - WEDELIA PALUDOSA (20 CM) - SOL</t>
  </si>
  <si>
    <t>FORRAÇÃO - CLOROFITO - CLOROFITUM (25 CM) - MEIA SOMBRA/SOL</t>
  </si>
  <si>
    <t>21.33.43</t>
  </si>
  <si>
    <t>FORRAÇÃO - AGAPANTO - AGAPANTHUS AFRICANUS (25 CM) - SOL</t>
  </si>
  <si>
    <t>21.33.44</t>
  </si>
  <si>
    <t>FORRAÇÃO - LÍRIO AMARELO - HEMEROCALYS FLAVA (25 CM) - SOL</t>
  </si>
  <si>
    <t>21.33.46</t>
  </si>
  <si>
    <t>FORRAÇÃO - BARBA DE SERPENTE - OPHIOPOGON JAPONICUS (25 CM) - MEIA SOMBRA</t>
  </si>
  <si>
    <t>21.33.47</t>
  </si>
  <si>
    <t>FORRAÇÃO - SINGÔNIO - SYNGONIUM ANGUSTATUM (25 CM) - SOMBRA</t>
  </si>
  <si>
    <t>21.33.48</t>
  </si>
  <si>
    <t>FORRAÇÃO - PELO DE URSO - OPHIOPOGUM JAPONICUS (15 CM) - SOMBRA</t>
  </si>
  <si>
    <t>ENCANADOR OU BOMBEIRO HIDRÁULICO</t>
  </si>
  <si>
    <t>TUBO AÇO GALVANIZADO INDUSTRIAL REDONDO DN 2 1/4" (57,15 MM) OU 2 1/2" (63,50 MM) E=2,00MM, NBR 6591</t>
  </si>
  <si>
    <t>CHAPA DE MADEIRA COMPENSADA RESINADA PARA FORMA DE CONCRETO, DE *2,2 X 1,1* M, E = 10 MM REF 43681</t>
  </si>
  <si>
    <t>FILTRO RAVENA WP 200F, AQUALAR AP200, OU EQUIVALENTE</t>
  </si>
  <si>
    <t>ELETRODUTO RÍGIDO EM AÇO ZINCADO OU GALVANIZADO, PESADO, DN 3/4"</t>
  </si>
  <si>
    <t>ELETRODUTO RÍGIDO EM AÇO ZINCADO OU GALVANIZADO, PESADO, DN 1"</t>
  </si>
  <si>
    <t>ELETRODUTO RÍGIDO EM AÇO ZINCADO OU GALVANIZADO, PESADO, DN 1 1/4"</t>
  </si>
  <si>
    <t>ELETRODUTO RÍGIDO EM AÇO ZINCADO OU GALVANIZADO, PESADO, DN 1 1/2"</t>
  </si>
  <si>
    <t>LÂMPADA TUBULAR LED 18W 1800 A 2100 LUMENS SOQUETE G13 120CM</t>
  </si>
  <si>
    <t>CONJUNTO PARA FUTSAL COM PAR DE TRAVES OFICIAIS DE 3,00 X 2,00 M EM TUBO DE ACO GALVANIZADO 3" COM REQUADRO EM TUBO DE 1", PINTURA EM PRIMER COM TINTA ESMALTE SINTETICO E REDES DE POLIETILENO FIO 4 MM REF 25398</t>
  </si>
  <si>
    <t>PLACA DE INAUGURAÇÃO METÁLICA, 40CM X 60CM REF 10848</t>
  </si>
  <si>
    <t>PLACA DE AÇO ESMALTADA PARA IDENTIFICAÇÃO DE RUA, 45CM X 20CM REF 13521</t>
  </si>
  <si>
    <t>FORNECIMENTO DE GRAMA SÃO CARLOS (AXONOPUS COMPRESSUS) - MEIA SOMBRA</t>
  </si>
  <si>
    <t>MUDA DE RASTEIRA / FORRAÇÃO, AMENDOIM RASTEIRO / ONZE HORAS / AZULZINHA / IMPATIENS OU EQUIVALENTE DA REGIÃO (15 CM) - SOL -  REF 360</t>
  </si>
  <si>
    <t>FORNECIMENTO DE GRAMA ESMERALDAS (WILD ZOYSIA) - SOL</t>
  </si>
  <si>
    <t>ÁRVORE - SIBIPIRUNA - CAESLPINA PELTOHOROIDES H&gt;= 1,80M</t>
  </si>
  <si>
    <t>ÁRVORE - PAU FERRO - CAESALPINIA FERREA LEIOSCHYA H&gt;= 1,80M</t>
  </si>
  <si>
    <t>ÁRVORE - OITI - LICANIA TOMENTOSA - H&gt;= 1,80M</t>
  </si>
  <si>
    <t>ÁRVORE - JACARANDÁ MIMOSO - CUSPIDIFOLIA H&gt;= 1,80M</t>
  </si>
  <si>
    <t>ÁRVORE - ESCUMILHA AFRICANA - LAGERSTROEMIA SPECIOSA - H&gt;= 1,80M</t>
  </si>
  <si>
    <t>ÁRVORE - JEQUITIBÁ BRANCO - CARINIANA ESTRELLENSIS - H&gt;= 1,80M</t>
  </si>
  <si>
    <t>ÁRVORE FRUTÍFERA - PITANGA, ARAÇÁ, ACEROLA, AMOREIRA, GRUMIXAMA, GOIABA, JABUTICABA - H&gt;= 1,80M</t>
  </si>
  <si>
    <t>89.34.55</t>
  </si>
  <si>
    <t>89.34.56</t>
  </si>
  <si>
    <t>89.34.57</t>
  </si>
  <si>
    <t>89.34.58</t>
  </si>
  <si>
    <t>89.34.59</t>
  </si>
  <si>
    <t xml:space="preserve">Onerada  </t>
  </si>
  <si>
    <t xml:space="preserve">DESCRICAO </t>
  </si>
  <si>
    <t>61</t>
  </si>
  <si>
    <t>PESSOAL</t>
  </si>
  <si>
    <t>61.11</t>
  </si>
  <si>
    <t>ENGENHEIRO/ARQUITETO PARA ELABORACAO DE PROJETOS</t>
  </si>
  <si>
    <t>61.11.01</t>
  </si>
  <si>
    <t>ENGENHEIRO CONSULTOR ESPECIAL</t>
  </si>
  <si>
    <t>61.11.02</t>
  </si>
  <si>
    <t>ENGENHEIRO CONSULTOR</t>
  </si>
  <si>
    <t>61.11.03</t>
  </si>
  <si>
    <t>ENGENHEIRO COORDENADOR</t>
  </si>
  <si>
    <t>61.11.04</t>
  </si>
  <si>
    <t>61.11.05</t>
  </si>
  <si>
    <t>61.11.06</t>
  </si>
  <si>
    <t>61.11.07</t>
  </si>
  <si>
    <t>61.11.08</t>
  </si>
  <si>
    <t>ARQUITETO CONSULTOR ESPECIAL</t>
  </si>
  <si>
    <t>61.11.09</t>
  </si>
  <si>
    <t>ARQUITETO CONSULTOR</t>
  </si>
  <si>
    <t>61.11.10</t>
  </si>
  <si>
    <t>ARQUITETO COORDENADOR</t>
  </si>
  <si>
    <t>61.11.11</t>
  </si>
  <si>
    <t>ARQUITETO SÊNIOR</t>
  </si>
  <si>
    <t>61.11.12</t>
  </si>
  <si>
    <t>ARQUITETO INTERMEDIÁRIO</t>
  </si>
  <si>
    <t>61.11.13</t>
  </si>
  <si>
    <t>ARQUITETO JÚNIOR</t>
  </si>
  <si>
    <t>61.11.14</t>
  </si>
  <si>
    <t>ARQUITETO TRAINEE</t>
  </si>
  <si>
    <t>61.11.15</t>
  </si>
  <si>
    <t>61.11.16</t>
  </si>
  <si>
    <t>61.11.17</t>
  </si>
  <si>
    <t>61.12</t>
  </si>
  <si>
    <t>AUXILIAR DE ENGENHARIA/ARQUITETURA</t>
  </si>
  <si>
    <t>61.12.01</t>
  </si>
  <si>
    <t>AUXILIAR DE ENGENHARIA PARA PROJETOS</t>
  </si>
  <si>
    <t>61.12.02</t>
  </si>
  <si>
    <t>61.13</t>
  </si>
  <si>
    <t>PROJETISTA PARA ELABORACAO DE PROJETOS</t>
  </si>
  <si>
    <t>61.13.01</t>
  </si>
  <si>
    <t>PROJETISTA SENIOR</t>
  </si>
  <si>
    <t>61.13.02</t>
  </si>
  <si>
    <t>PROJETISTA INTERMEDIARIO</t>
  </si>
  <si>
    <t>61.13.03</t>
  </si>
  <si>
    <t>PROJETISTA JUNIOR</t>
  </si>
  <si>
    <t>61.13.04</t>
  </si>
  <si>
    <t>PROJETISTA CADISTA</t>
  </si>
  <si>
    <t>61.14</t>
  </si>
  <si>
    <t>TECNICO PARA ELABORACAO DE PROJETOS</t>
  </si>
  <si>
    <t>61.14.01</t>
  </si>
  <si>
    <t>TECNICO SENIOR</t>
  </si>
  <si>
    <t>61.14.02</t>
  </si>
  <si>
    <t>TECNICO INTERMEDIARIO</t>
  </si>
  <si>
    <t>61.14.03</t>
  </si>
  <si>
    <t>TECNICO JUNIOR</t>
  </si>
  <si>
    <t>61.15</t>
  </si>
  <si>
    <t>DESENHISTA PARA ELABORACAO DE PROJETOS</t>
  </si>
  <si>
    <t>61.15.01</t>
  </si>
  <si>
    <t>DESENHISTA PROJETISTA</t>
  </si>
  <si>
    <t>61.15.02</t>
  </si>
  <si>
    <t>DESENHISTA TECNICO / CADISTA</t>
  </si>
  <si>
    <t>61.15.03</t>
  </si>
  <si>
    <t>DESENHISTA COPISTA</t>
  </si>
  <si>
    <t>61.16</t>
  </si>
  <si>
    <t>SERVICOS ADMINISTRATIVOS</t>
  </si>
  <si>
    <t>61.16.01</t>
  </si>
  <si>
    <t>AUXILIAR ADMINISTRATIVO SENIOR</t>
  </si>
  <si>
    <t>61.16.02</t>
  </si>
  <si>
    <t>AUXILIAR ADMINISTRATIVO INTERMEDIARIO</t>
  </si>
  <si>
    <t>61.16.03</t>
  </si>
  <si>
    <t>AUXILIAR ADMINISTRATIVO JUNIOR</t>
  </si>
  <si>
    <t>61.21</t>
  </si>
  <si>
    <t>ENGENHEIRO/ARQUITETO PARA SUPERVISAO DE OBRAS</t>
  </si>
  <si>
    <t>61.21.01</t>
  </si>
  <si>
    <t>61.21.02</t>
  </si>
  <si>
    <t>61.21.03</t>
  </si>
  <si>
    <t>61.21.04</t>
  </si>
  <si>
    <t>61.21.05</t>
  </si>
  <si>
    <t>61.21.06</t>
  </si>
  <si>
    <t>61.21.07</t>
  </si>
  <si>
    <t>61.21.08</t>
  </si>
  <si>
    <t>61.21.09</t>
  </si>
  <si>
    <t>61.21.10</t>
  </si>
  <si>
    <t>61.21.11</t>
  </si>
  <si>
    <t>61.21.12</t>
  </si>
  <si>
    <t>61.22</t>
  </si>
  <si>
    <t>61.22.01</t>
  </si>
  <si>
    <t>AUXILIAR DE ENGENHARIA PARA OBRAS</t>
  </si>
  <si>
    <t>61.22.02</t>
  </si>
  <si>
    <t>61.23</t>
  </si>
  <si>
    <t>TECNICO PARA SUPERVISAO DE OBRAS</t>
  </si>
  <si>
    <t>61.23.01</t>
  </si>
  <si>
    <t>61.23.02</t>
  </si>
  <si>
    <t>61.23.03</t>
  </si>
  <si>
    <t>61.24</t>
  </si>
  <si>
    <t>DESENHISTA PARA SUPERVISAO DE OBRAS</t>
  </si>
  <si>
    <t>61.24.01</t>
  </si>
  <si>
    <t>61.24.02</t>
  </si>
  <si>
    <t>61.24.03</t>
  </si>
  <si>
    <t>61.31</t>
  </si>
  <si>
    <t>61.31.01</t>
  </si>
  <si>
    <t>TOPOGRAFO SENIOR</t>
  </si>
  <si>
    <t>61.31.02</t>
  </si>
  <si>
    <t>TOPOGRAFO INTERMEDIARIO</t>
  </si>
  <si>
    <t>61.31.03</t>
  </si>
  <si>
    <t>TOPOGRAFO JUNIOR</t>
  </si>
  <si>
    <t>61.31.04</t>
  </si>
  <si>
    <t>NIVELADOR</t>
  </si>
  <si>
    <t>61.31.05</t>
  </si>
  <si>
    <t>BALIZA</t>
  </si>
  <si>
    <t>61.31.06</t>
  </si>
  <si>
    <t>AJUDANTE DE TOPOGRAFIA</t>
  </si>
  <si>
    <t>61.32</t>
  </si>
  <si>
    <t>LABORATORIO</t>
  </si>
  <si>
    <t>61.32.01</t>
  </si>
  <si>
    <t>LABORATORISTA SENIOR</t>
  </si>
  <si>
    <t>61.32.02</t>
  </si>
  <si>
    <t>LABORATORISTA JUNIOR</t>
  </si>
  <si>
    <t>61.32.03</t>
  </si>
  <si>
    <t>AUXILIAR DE LABORATORIO</t>
  </si>
  <si>
    <t>61.34</t>
  </si>
  <si>
    <t>AUXILIARES DE APOIO</t>
  </si>
  <si>
    <t>61.34.01</t>
  </si>
  <si>
    <t>MOTORISTA</t>
  </si>
  <si>
    <t>61.34.02</t>
  </si>
  <si>
    <t>61.34.03</t>
  </si>
  <si>
    <t>62</t>
  </si>
  <si>
    <t>PROJETOS</t>
  </si>
  <si>
    <t>62.01</t>
  </si>
  <si>
    <t>PROJETOS DE EDIFICACOES</t>
  </si>
  <si>
    <t>62.01.04</t>
  </si>
  <si>
    <t>PROJETO ARQUITETONICO - EXECUTIVO EXCLUSIVE PAPEL VEGETAL</t>
  </si>
  <si>
    <t>62.01.10</t>
  </si>
  <si>
    <t>PROJETO DE TERRAPLENAGEM (PLANTA) EXCLUSIVE PAPEL VEGETAL</t>
  </si>
  <si>
    <t>62.01.11</t>
  </si>
  <si>
    <t>PROJETO DE TERRAPLENAGEM (SEÇOES) EXCLUSIVE PAPEL VEGETAL</t>
  </si>
  <si>
    <t>62.01.12</t>
  </si>
  <si>
    <t>PROJETO DE DRENAGEM PLUVIAL EXCLUSIVE PAPEL VEGETAL</t>
  </si>
  <si>
    <t>62.01.13</t>
  </si>
  <si>
    <t>PROJETO PAISAGISTICO PRAÇA, PARQUE E AREA DE LAZER EXCLUSIVE PAPEL VEGETAL</t>
  </si>
  <si>
    <t>62.01.14</t>
  </si>
  <si>
    <t>PROJETO PAISAGISTICO AREAS LIVRES OBRAS EDIFICAÇAO EXCLUSIVE PAPEL VEGETAL</t>
  </si>
  <si>
    <t>62.01.15</t>
  </si>
  <si>
    <t>PROJETO GEOMETRICO DE CONTENÇAO EXCLUSIVE PAPEL VEGETAL</t>
  </si>
  <si>
    <t>62.01.16</t>
  </si>
  <si>
    <t>PROJETO DE ESTRUTURA DE CONCRETO EXCLUSIVE PAPEL VEGETAL</t>
  </si>
  <si>
    <t>62.01.17</t>
  </si>
  <si>
    <t>PROJETO ESTRUTURAL DE CONTENÇAO / CANAL EXCLUSIVE PAPEL VEGETAL</t>
  </si>
  <si>
    <t>62.01.19</t>
  </si>
  <si>
    <t>PROJETO ELETRICO EXCLUSIVE PAPEL VEGETAL</t>
  </si>
  <si>
    <t>62.01.20</t>
  </si>
  <si>
    <t>PROJETO DE CABEAMENTO ESTRUTURADO EXCLUSIVE PAPEL VEGETAL</t>
  </si>
  <si>
    <t>62.01.21</t>
  </si>
  <si>
    <t>PROJETO DE ESTRUTURA METALICA EXCLUSIVE PAPEL VEGETAL</t>
  </si>
  <si>
    <t>62.01.22</t>
  </si>
  <si>
    <t>PROJETO HIDRAULICO / SANITARIO EXCLUSIVE PAPEL VEGETAL</t>
  </si>
  <si>
    <t>62.01.23</t>
  </si>
  <si>
    <t>PROJETO DE PREVENÇAO E COMBATE A INCENDIO EXCLUSIVE PAPEL VEGETAL</t>
  </si>
  <si>
    <t>62.01.24</t>
  </si>
  <si>
    <t>PROJETO DE COMUNICAÇAO VISUAL EXCLUSIVE PAPEL VEGETAL</t>
  </si>
  <si>
    <t>62.01.25</t>
  </si>
  <si>
    <t>PROJETO DE PROTEÇAO CONTRA DESCARGAS ATMOSFERICAS EXCLUSIVE PAPEL VEGETAL</t>
  </si>
  <si>
    <t>62.01.26</t>
  </si>
  <si>
    <t>PROJETO DE IRRIGAÇAO EXCLUSIVE PAPEL VEGETAL</t>
  </si>
  <si>
    <t>62.01.28</t>
  </si>
  <si>
    <t>PROJETO DE AR CONDICIONADO EXCLUSIVE PAPEL VEGETAL</t>
  </si>
  <si>
    <t>62.01.29</t>
  </si>
  <si>
    <t>DESENVOLVIMENTO E DETALH. PROJ. ARQUIT. E ESTRURAL EXCLUSIVE PAPEL VEGETAL</t>
  </si>
  <si>
    <t>62.01.30</t>
  </si>
  <si>
    <t>DESENVOLVIMENTO E DETALH.DE PROJETO COMPLEMENTARES EXCLUSIVE PAPEL VEGETAL</t>
  </si>
  <si>
    <t>62.01.31</t>
  </si>
  <si>
    <t>DESENHO E COPIA - ARQUITETURA/ESTRUTURAL/METALICA EXCLUSIVE PAPEL VEGETAL</t>
  </si>
  <si>
    <t>62.01.32</t>
  </si>
  <si>
    <t>DESENHO E COPIA - PROJETOS COMPLEMENTARES EXCLUSIVE PAPEL VEGETAL</t>
  </si>
  <si>
    <t>62.01.33</t>
  </si>
  <si>
    <t>PROJETO ELETRICO/TV A CABO/ANTENA EXTERNA EXCLUSIVE PAPEL VEGETAL</t>
  </si>
  <si>
    <t>62.01.34</t>
  </si>
  <si>
    <t>PROJETO DE SONORIZACAO/ALARME/CFTV EXCLUSIVE PAPEL VEGETAL</t>
  </si>
  <si>
    <t>62.01.35</t>
  </si>
  <si>
    <t>PROJETO DE AR CONDICIONADO MECANICO/ELETRICO EXCLUSIVE PAPEL VEGETAL</t>
  </si>
  <si>
    <t>62.01.38</t>
  </si>
  <si>
    <t>PROJETO LUMINOTECNICO EXCLUSIVE PAPEL VEGETAL</t>
  </si>
  <si>
    <t>62.01.40</t>
  </si>
  <si>
    <t>COMPATIBILIZACAO DE PROJETOS DE EDIFICACAO</t>
  </si>
  <si>
    <t>62.01.42</t>
  </si>
  <si>
    <t>PERSPECTIVA COLORIDA 50X70 CM EXCLUSIVE PAPEL VEGETAL</t>
  </si>
  <si>
    <t>62.01.43</t>
  </si>
  <si>
    <t>VISTA COLORIDA 50X70 CM EXCLUSIVE PAPEL VEGETAL</t>
  </si>
  <si>
    <t>62.01.44</t>
  </si>
  <si>
    <t>PLANTA HUMANIZADA COLORIDA 50X70 CM EXCLUSIVE PAPEL VEGETAL</t>
  </si>
  <si>
    <t>62.01.45</t>
  </si>
  <si>
    <t>PROJETO DE IMPERMEABILIZACAO EXCLUSIVE PAPEL VEGETAL</t>
  </si>
  <si>
    <t>62.01.46</t>
  </si>
  <si>
    <t>PROJETO DE ENGRADAMENTO METALICO EXCLUSIVE PAPEL VEGETAL</t>
  </si>
  <si>
    <t>62.01.47</t>
  </si>
  <si>
    <t>LEVANTAMENTO CADASTRAL DE EDIFICAÇÃO EXCLUSIVE PAPEL VEGETAL</t>
  </si>
  <si>
    <t>62.02</t>
  </si>
  <si>
    <t>ESTUDO PRELIMINAR</t>
  </si>
  <si>
    <t>62.02.01</t>
  </si>
  <si>
    <t>DE EDIFICACAO - AREA &lt;= 600M2 EXCLUSIVE PAPEL VEGETAL</t>
  </si>
  <si>
    <t>62.02.02</t>
  </si>
  <si>
    <t>DE EDIFICACAO - 600 M2 &lt; AREA &lt;= 1.500 M2 EXCLUSIVE PAPEL VEGETAL</t>
  </si>
  <si>
    <t>62.02.03</t>
  </si>
  <si>
    <t>DE EDIFICACAO - AREA &gt; 1500 M2 EXCLUSIVE PAPEL VEGETAL</t>
  </si>
  <si>
    <t>62.02.04</t>
  </si>
  <si>
    <t>DE IMPLANT. DE EDIFICACAO PADRAO COM AREA &lt;= 600M2 EXCLUSIVE PAPEL VEGETAL</t>
  </si>
  <si>
    <t>DE IMPLAN. EDIFIC. PADRAO C/ AREA 600&lt;AREA&lt;=1500M2 EXCLUSIVE PAPEL VEGETAL</t>
  </si>
  <si>
    <t>62.02.06</t>
  </si>
  <si>
    <t>DE IMPLANTACAO EDIFICACAO PADRAO C/ AREA &gt; 1500M2 EXCLUSIVE PAPEL VEGETAL</t>
  </si>
  <si>
    <t>62.02.07</t>
  </si>
  <si>
    <t>DE IMPLAN. PRACA,PARQUE,AREA LAZER AREA&lt;=10.000M2 EXCLUSIVE PAPEL VEGETAL</t>
  </si>
  <si>
    <t>62.02.08</t>
  </si>
  <si>
    <t>DE IMPLAN. PRACA,PARQUE,AREA LAZER AREA &gt; 10.000M2 EXCLUSIVE PAPEL VEGETAL</t>
  </si>
  <si>
    <t>62.02.09</t>
  </si>
  <si>
    <t>ESTUDO PRELIMINAR DE URBANISMO</t>
  </si>
  <si>
    <t>KM</t>
  </si>
  <si>
    <t>62.03</t>
  </si>
  <si>
    <t>PROJETOS DE INFRA ESTRUTURA URBANA</t>
  </si>
  <si>
    <t>62.03.01</t>
  </si>
  <si>
    <t>PROJETO GEOMETRICO EXCLUSIVE PAPEL VEGETAL</t>
  </si>
  <si>
    <t>62.03.02</t>
  </si>
  <si>
    <t>PROJETO DE TERRAPLENAGEM</t>
  </si>
  <si>
    <t>62.03.03</t>
  </si>
  <si>
    <t>PROJETO DE CANALIZAÇAO EXCLUSIVE PAPEL VEGETAL</t>
  </si>
  <si>
    <t>62.03.04</t>
  </si>
  <si>
    <t>PROJETO DE DRENAGEM EXCLUSIVE PAPEL VEGETAL</t>
  </si>
  <si>
    <t>62.03.06</t>
  </si>
  <si>
    <t>62.03.07</t>
  </si>
  <si>
    <t>PROJETO ESTRUTURAL DE CONTENCAO / CANAL EXCLUSIVE PAPEL VEGETAL</t>
  </si>
  <si>
    <t>62.03.08</t>
  </si>
  <si>
    <t>PROJETO DE PAVIMENTAÇAO - VIA LOCAL EXCLUSIVE PAPEL VEGETAL</t>
  </si>
  <si>
    <t>62.03.09</t>
  </si>
  <si>
    <t>PROJETO DE PAVIMENTAÇAO - VIA COLETORA E PRIMARIA EXCLUSIVE PAPEL VEGETAL</t>
  </si>
  <si>
    <t>62.03.11</t>
  </si>
  <si>
    <t>PROJETO DE SINALIZAÇAO / DESVIO EXCLUSIVE PAPEL VEGETAL</t>
  </si>
  <si>
    <t>62.03.12</t>
  </si>
  <si>
    <t>PROJETO PAISAGISTICO EXCLUSIVE PAPEL VEGETAL</t>
  </si>
  <si>
    <t>62.03.14</t>
  </si>
  <si>
    <t>PROJETO OBRAS ARTES ESPECIAIS-PONTES,VIADUTOS,ETC EXCLUSIVE PAPEL VEGETAL</t>
  </si>
  <si>
    <t>62.03.15</t>
  </si>
  <si>
    <t>62.03.16</t>
  </si>
  <si>
    <t>PROJETO ELETRICO / TELEFONIA / LOGICA EXCLUSIVE PAPEL VEGETAL</t>
  </si>
  <si>
    <t>62.03.17</t>
  </si>
  <si>
    <t>PROJETO DE INTERSEÇAO - SIMPLIFICADO EXCLUSIVE PAPEL VEGETAL</t>
  </si>
  <si>
    <t>62.03.18</t>
  </si>
  <si>
    <t>PROJETO DE INTERSEÇAO - ESPECIAL EXCLUSIVE PAPEL VEGETAL</t>
  </si>
  <si>
    <t>62.03.19</t>
  </si>
  <si>
    <t>COMPATIBILIZACAO DE PROJETOS DE INFRA ESTRUTURA</t>
  </si>
  <si>
    <t>62.03.20</t>
  </si>
  <si>
    <t>ESTUDO HIDRAULICO DE CANAL EXISTENTE</t>
  </si>
  <si>
    <t>62.04</t>
  </si>
  <si>
    <t>LAUDOS TECNICOS</t>
  </si>
  <si>
    <t>62.04.01</t>
  </si>
  <si>
    <t>LAUDO GEOTECNICO PARA FINS DE LICENCIAMENTO</t>
  </si>
  <si>
    <t>62.04.02</t>
  </si>
  <si>
    <t>PARECER  GEOTÉCNICO -  NÍVEL 1</t>
  </si>
  <si>
    <t>62.04.03</t>
  </si>
  <si>
    <t>PARECER  GEOTÉCNICO -  NÍVEL 2</t>
  </si>
  <si>
    <t>62.04.04</t>
  </si>
  <si>
    <t>PARECER  GEOTÉCNICO -  NÍVEL 3</t>
  </si>
  <si>
    <t>62.05</t>
  </si>
  <si>
    <t>SERVICOS DE TOPOGRAFIA</t>
  </si>
  <si>
    <t>62.05.14</t>
  </si>
  <si>
    <t>EQUIPE TOPOGRÁFICA P/ APOIO A PROJETOS</t>
  </si>
  <si>
    <t>62.05.15</t>
  </si>
  <si>
    <t>EQUIPE TOPOGRÁFICA P/ APOIO A OBRAS</t>
  </si>
  <si>
    <t>62.05.20</t>
  </si>
  <si>
    <t>TRANSPORTE DE COORDENADAS  E ALTITUDE - ESTAÇÃO TOTAL</t>
  </si>
  <si>
    <t>62.05.21</t>
  </si>
  <si>
    <t>TRANSPORTE DE COORDENADAS E ALTITUDE  - RECEPTOR GNSS</t>
  </si>
  <si>
    <t>62.05.30</t>
  </si>
  <si>
    <t>LEVANTAMENTO PLANIMÉTRICO CADASTRAL &lt;= 10.000 M2- INCLUSIVE DESENHO</t>
  </si>
  <si>
    <t>62.05.31</t>
  </si>
  <si>
    <t>LEVANTAMENTO PLANIMÉTRICO CADASTRAL &gt; 10.000 M2- INCLUSIVE DESENHO</t>
  </si>
  <si>
    <t>62.05.32</t>
  </si>
  <si>
    <t>LEVANTAMENTO PLANIMÉTRICO - INCLUSIVE DESENHO</t>
  </si>
  <si>
    <t>62.05.33</t>
  </si>
  <si>
    <t>LEVANTAMENTO PLANIALTIMÉTRICO PARA ESTUDO E CADASTRO DE REDES SUBTERRÂNEAS - INCLUSIVE DESENHO EXCLUSIVE PAPEL VEGETAL</t>
  </si>
  <si>
    <t>62.05.36</t>
  </si>
  <si>
    <t>DESENHO DE SEÇÕES TRANSVERSAIS E PERFIS</t>
  </si>
  <si>
    <t>62.05.37</t>
  </si>
  <si>
    <t>DESENHO DE LEVANTAMENTO TOPOGRÁFICO</t>
  </si>
  <si>
    <t>62.05.38</t>
  </si>
  <si>
    <t>RECONSTRUÇÃO DIGITAL DE CP PARA LANÇAMENTO E AMARRAÇÃO AO LEVANTAMENTO</t>
  </si>
  <si>
    <t>62.05.39</t>
  </si>
  <si>
    <t xml:space="preserve">PLANTA DE ISODECLIVIDADE </t>
  </si>
  <si>
    <t>62.05.46</t>
  </si>
  <si>
    <t>MEMORIAL DESCRITIVO DO LIMITE DO IMÓVEL DE 01 A 50 VÉRTICES</t>
  </si>
  <si>
    <t>62.05.47</t>
  </si>
  <si>
    <t>MEMORIAL DESCRITIVO DO LIMITE DO IMÓVEL DE 51 A 100 VÉRTICES</t>
  </si>
  <si>
    <t>62.05.48</t>
  </si>
  <si>
    <t>MEMORIAL DESCRITIVO DO LIMITE DO IMÓVEL DE 101 A 200 VÉRTICES</t>
  </si>
  <si>
    <t>62.06</t>
  </si>
  <si>
    <t>SPDA - GERENCIAMENTO DE RISCOS E ENSAIOS</t>
  </si>
  <si>
    <t>MEDIÇÃO DE RESISTIVIDADE DO SOLO (NBR 7117-1:2020 E NBR 5419-3:2015) ÁREA DO TERRENO S &lt;= 1000 M2</t>
  </si>
  <si>
    <t>MEDIÇÃO DE RESISTIVIDADE DO SOLO (NBR 7117-1:2020 E NBR 5419-3:2015) ÁREA DO TERRENO 1000 M2 &lt; S &lt;=  2500 M2</t>
  </si>
  <si>
    <t>62.06.03</t>
  </si>
  <si>
    <t>MEDIÇÃO DE RESISTIVIDADE DO SOLO (NBR 7117-1:2020 E NBR 5419-3:2015) ÁREA DO TERRENO 2500 M2 &lt; S &lt;= 10000 M2</t>
  </si>
  <si>
    <t>62.06.04</t>
  </si>
  <si>
    <t>MEDIÇÃO DE RESISTIVIDADE DO SOLO (NBR 7117-1:2020 E NBR 5419-3:2015) ÁREA DO TERRENO 10000 M2 &lt; S = 20000 M2</t>
  </si>
  <si>
    <t>62.06.05</t>
  </si>
  <si>
    <t>ANÁLISE DE GERENCIAMENTO DE RISCOS (SPDA) - (ABNT NBR 5419-2:2015)</t>
  </si>
  <si>
    <t>62.11</t>
  </si>
  <si>
    <t>CADASTRO</t>
  </si>
  <si>
    <t>62.11.06</t>
  </si>
  <si>
    <t>CADASTRO TÉCNICO PARA REMOÇÃO</t>
  </si>
  <si>
    <t>62.11.07</t>
  </si>
  <si>
    <t>CADASTRO TÉCNICO PARA DESAPROPRIAÇÃO - LOTE</t>
  </si>
  <si>
    <t>62.11.08</t>
  </si>
  <si>
    <t>CADASTRO TÉCNICO PARA DESAPROPRIAÇÃO - 1 A 10 BENFEITORIAS</t>
  </si>
  <si>
    <t>62.11.09</t>
  </si>
  <si>
    <t>CADASTRO TÉCNICO PARA DESAPROPRIAÇÃO - 11 A 50 BENFEITORIAS</t>
  </si>
  <si>
    <t>62.11.10</t>
  </si>
  <si>
    <t>CADASTRO TÉCNICO PARA DESAPROPRIAÇÃO - 51 A 100 BENFEITORIAS</t>
  </si>
  <si>
    <t>62.11.11</t>
  </si>
  <si>
    <t>CADASTRO TÉCNICO PARA DESAPROPRIAÇÃO - 101 A 200 BENFEITORIAS</t>
  </si>
  <si>
    <t>62.11.12</t>
  </si>
  <si>
    <t>CADASTRO TÉCNICO PARA DESAPROPRIAÇÃO - ACIMA DE 200 BENFEITORIAS</t>
  </si>
  <si>
    <t>62.11.13</t>
  </si>
  <si>
    <t>REVISÃO DE CADASTRO TÉCNICO PARA DESAPROPRIAÇÃO - SEM CAMPO</t>
  </si>
  <si>
    <t>62.11.14</t>
  </si>
  <si>
    <t>REVISÃO DE CADASTRO TÉCNICO PARA DESAPROPRIAÇÃO - COM CAMPO</t>
  </si>
  <si>
    <t>62.11.15</t>
  </si>
  <si>
    <t>BUSCA DE CERTIDÃO DE REGISTRO</t>
  </si>
  <si>
    <t>62.11.16</t>
  </si>
  <si>
    <t>BUSCA DE CERTIDÃO NEGATIVA REGISTRO</t>
  </si>
  <si>
    <t>62.11.17</t>
  </si>
  <si>
    <t>DESPESAS COM CARTÓRIO -  CERTIDÃO EM RELATÓRIO</t>
  </si>
  <si>
    <t>62.11.18</t>
  </si>
  <si>
    <t>DESPESAS COM CARTÓRIO -  CERTIDÃO</t>
  </si>
  <si>
    <t>62.11.19</t>
  </si>
  <si>
    <t>BUSCA CARTORIAL</t>
  </si>
  <si>
    <t>62.20</t>
  </si>
  <si>
    <t>PROJETOS DE EDIFICACAO POR M2</t>
  </si>
  <si>
    <t>62.20.03</t>
  </si>
  <si>
    <t>IMAGEM FOTOREALISTICA EXCLUSIVE PAPEL VEGETAL</t>
  </si>
  <si>
    <t>62.20.09</t>
  </si>
  <si>
    <t>PROJETO DE EXAUSTAO MECANICA EXCLUSIVE PAPEL VEGETAL</t>
  </si>
  <si>
    <t>62.20.10</t>
  </si>
  <si>
    <t>PROJETO DE GASES MEDICINAIS EXCLUSIVE PAPEL VEGETAL</t>
  </si>
  <si>
    <t>62.20.11</t>
  </si>
  <si>
    <t>PROJETO DE GLP EXCLUSIVE PAPEL VEGETAL</t>
  </si>
  <si>
    <t>62.20.20</t>
  </si>
  <si>
    <t>CARACTERIZAÇÃO DE EDIFICAÇÕES E ÁREAS COBERTAS EXCLUSIVE PAPEL VEGETAL</t>
  </si>
  <si>
    <t>62.24</t>
  </si>
  <si>
    <t>PLANILHAS E RELATÓRIOS TÉCNICOS - EDIFICAÇÕES</t>
  </si>
  <si>
    <t>62.24.01</t>
  </si>
  <si>
    <t>MEMORIAL DESCRITIVO - CARACTERIZAÇÃO DAS APPS, RECURSOS HÍDRICOS, PERFIS TOPOGRÁFICOS.</t>
  </si>
  <si>
    <t>62.24.02</t>
  </si>
  <si>
    <t>CONFECÇÃO DE ARQUIVO NO FORMATO ".KMZ" PARA AUTORIZAÇÃO SMMA</t>
  </si>
  <si>
    <t>62.24.03</t>
  </si>
  <si>
    <t xml:space="preserve">IDENTIFICAÇÃO DE ESPÉCIMES ARBÓREOS - DE 01 ATÉ 20 EXEMPLARES </t>
  </si>
  <si>
    <t>62.24.04</t>
  </si>
  <si>
    <t xml:space="preserve">IDENTIFICAÇÃO DE ESPÉCIMES ARBÓREOS - A PARTIR DE 21 EXEMPLARES (PREÇO POR ESPÉCIME IDENTIFICADO - A PARTIR DO 21º EXEMPLAR) </t>
  </si>
  <si>
    <t>62.24.05</t>
  </si>
  <si>
    <t>ELABORAÇÃO DE DOCUMENTAÇÃO TÉCNICA, INCLUSIVE PROJETO ARQUITETÔNICO OU PROJETO BÁSICO DE RESTAURAÇÃO, PARA LICENCIAMENTO JUNTO AOS ÓRGÃOS DE PATRIMÔNIO</t>
  </si>
  <si>
    <t>62.24.06</t>
  </si>
  <si>
    <t>ELABORAÇÃO DE DOCUMENTAÇÃO TÉCNICA PARA LICENCIAMENTO JUNTO À SUREG (APROVAÇÃO DE EDIFICAÇÃO E/OU ALVARÁ DE OBRAS EM LOGRADOURO PÚBLICO) E JUNTO AO CINDACTA, INCLUSIVE PROJETOS, MEMORIAIS DESCRITIVOS E DE CÁLCULO</t>
  </si>
  <si>
    <t>64</t>
  </si>
  <si>
    <t>SERVICOS DE GRAFICA</t>
  </si>
  <si>
    <t>64.01</t>
  </si>
  <si>
    <t>COPIA XEROGRAFICA SULFITE</t>
  </si>
  <si>
    <t>64.01.03</t>
  </si>
  <si>
    <t>FORMATO A2</t>
  </si>
  <si>
    <t>64.01.04</t>
  </si>
  <si>
    <t>FORMATO A1</t>
  </si>
  <si>
    <t>FORMATO A0</t>
  </si>
  <si>
    <t>64.07</t>
  </si>
  <si>
    <t>XEROX SIMPLES OPACO</t>
  </si>
  <si>
    <t>64.07.01</t>
  </si>
  <si>
    <t>FORMATO A4</t>
  </si>
  <si>
    <t>64.07.02</t>
  </si>
  <si>
    <t>FORMATO A3</t>
  </si>
  <si>
    <t>64.09</t>
  </si>
  <si>
    <t>XEROX COLORIDO SULFITE</t>
  </si>
  <si>
    <t>64.09.01</t>
  </si>
  <si>
    <t>64.09.02</t>
  </si>
  <si>
    <t>64.11</t>
  </si>
  <si>
    <t>ENCADERNACAO</t>
  </si>
  <si>
    <t>64.11.01</t>
  </si>
  <si>
    <t>EM CAPA A4 DE ACETATO, PVC/CROMICOTE, C/ ESPIRAL</t>
  </si>
  <si>
    <t>64.12</t>
  </si>
  <si>
    <t>PLOTAGEM PRETO E BRANCO SULFITE</t>
  </si>
  <si>
    <t>64.12.02</t>
  </si>
  <si>
    <t>64.12.03</t>
  </si>
  <si>
    <t>64.12.04</t>
  </si>
  <si>
    <t>64.12.05</t>
  </si>
  <si>
    <t>64.12.07</t>
  </si>
  <si>
    <t>FORMATO A1 EXTENDIDO</t>
  </si>
  <si>
    <t>64.12.08</t>
  </si>
  <si>
    <t>FORMATO A0 EXTENDIDO</t>
  </si>
  <si>
    <t>64.15</t>
  </si>
  <si>
    <t>PLOTAGEM COLORIDA SULFITE</t>
  </si>
  <si>
    <t>64.15.01</t>
  </si>
  <si>
    <t>64.15.02</t>
  </si>
  <si>
    <t>64.15.03</t>
  </si>
  <si>
    <t>64.15.04</t>
  </si>
  <si>
    <t>64.15.05</t>
  </si>
  <si>
    <t>64.15.07</t>
  </si>
  <si>
    <t>64.15.08</t>
  </si>
  <si>
    <t>64.18</t>
  </si>
  <si>
    <t>DIGITALIZAÇÃO DE FORMATOS</t>
  </si>
  <si>
    <t>64.18.01</t>
  </si>
  <si>
    <t>64.18.02</t>
  </si>
  <si>
    <t>64.18.03</t>
  </si>
  <si>
    <t>64.18.04</t>
  </si>
  <si>
    <t>DIGITALIZAÇÃO DE FORMATOS A3 (PDF OU EQUIVALENTE)</t>
  </si>
  <si>
    <t>64.18.05</t>
  </si>
  <si>
    <t>DIGITALIZAÇÃO DE FORMATOS A4 (PDF OU EQUIVALENTE)</t>
  </si>
  <si>
    <t>65</t>
  </si>
  <si>
    <t>INVESTIGACOES GEOTECNICAS</t>
  </si>
  <si>
    <t>65.01</t>
  </si>
  <si>
    <t>SONDAGEM A PERCUSSAO D= 2 1/2" (SPT)</t>
  </si>
  <si>
    <t>65.01.01</t>
  </si>
  <si>
    <t>MOBILIZAÇÃO, INST. E DESMOBILIZAÇÃO P/EXECUÇÃO DE SONDAGEM À PERCUSSÃO (NBR 6484:2020)</t>
  </si>
  <si>
    <t>65.01.02</t>
  </si>
  <si>
    <t>65.01.03</t>
  </si>
  <si>
    <t>65.02</t>
  </si>
  <si>
    <t>SONDAGEM A TRADO D= 20 CM</t>
  </si>
  <si>
    <t>65.03</t>
  </si>
  <si>
    <t>SONDAGEM (OUTRAS)</t>
  </si>
  <si>
    <t>65.03.02</t>
  </si>
  <si>
    <t>SONDAGEM DE SOLO COM UTILIZAÇÃO DE PA E PICARETA</t>
  </si>
  <si>
    <t>65.06</t>
  </si>
  <si>
    <t>SONDAGEM ROTATIVA D= NW</t>
  </si>
  <si>
    <t>65.06.01</t>
  </si>
  <si>
    <t>MOBILIZACAO E DESMOBILIZACAO - SONDAGEM ROTATIVA NW</t>
  </si>
  <si>
    <t>65.06.02</t>
  </si>
  <si>
    <t>INSTALACAO DE SONDAGEM ROTATIVA NW POR FURO</t>
  </si>
  <si>
    <t>65.06.03</t>
  </si>
  <si>
    <t>PERFURACAO EM SOLO COM SONDAGEM ROTATIVA NW</t>
  </si>
  <si>
    <t>65.06.04</t>
  </si>
  <si>
    <t>PERFURACAO COM COROA DE WIDIA SONDAGEM ROTATIVA NW</t>
  </si>
  <si>
    <t>65.06.05</t>
  </si>
  <si>
    <t>PERFURACAO COM COROA DIAMANTADA SONDAGEM ROTATIVA NW</t>
  </si>
  <si>
    <t>65.08</t>
  </si>
  <si>
    <t>RETIRADA DE AMOSTRA INDEFORMADA</t>
  </si>
  <si>
    <t>65.08.21</t>
  </si>
  <si>
    <t>RETIRADA DE AMOSTRA INDEFORMADA EM BLOCOS 30X30X30CM (NBR 9604:2016), PROF =  2 A 3 M</t>
  </si>
  <si>
    <t>65.08.22</t>
  </si>
  <si>
    <t>RETIRADA DE AMOSTRA INDEFORMADA EM BLOCOS 30X30X30CM (NBR 9604:2016), PROF =  1 A 2 M</t>
  </si>
  <si>
    <t>65.08.23</t>
  </si>
  <si>
    <t>RETIRADA DE AMOSTRA INDEFORMADA EM BLOCOS 30X30X30CM (NBR 9604:2016), PROF ATÉ 1 M</t>
  </si>
  <si>
    <t>ALVENARIA DE VEDAÇÃO COM BLOCO DE CONCRETO, ESP. 14CM, INCLUSIVE ARGAMASSA PARA ASSENTAMENTO</t>
  </si>
  <si>
    <t>ALVENARIA DE VEDAÇÃO COM BLOCO DE CONCRETO, ESP. 19CM, INCLUSIVE ARGAMASSA PARA ASSENTAMENTO</t>
  </si>
  <si>
    <t>ALVENARIA ESTRUTURAL COM BLOCO DE CONCRETO, ESP. 14CM, (FBK 4,5MPA), INCLUSIVE ARGAMASSA PARA ASSENTAMENTO</t>
  </si>
  <si>
    <t>ALVENARIA ESTRUTURAL COM BLOCO DE CONCRETO, ESP. 19CM, (FBK 4,5MPA), INCLUSIVE ARGAMASSA PARA ASSENTAMENTO</t>
  </si>
  <si>
    <t>ALVENARIA ESTRUTURAL COM BLOCO DE CONCRETO, ESP. 9CM, (FBK 4,5MPA), INCLUSIVE ARGAMASSA PARA ASSENTAMENTO</t>
  </si>
  <si>
    <t>CINTA DE AMARRAÇÃO DE ALVENARIA COM BLOCO DE CONCRETO ESTRUTURAL, CANALETA TIPO "J", ESP. 14CM, (FBK 4,5MPA), INCLUSIVE ARGAMASSA PARA ASSENTAMENTO, EXCLUSIVE GRAUTE E ARMAÇÃO</t>
  </si>
  <si>
    <t>CINTA DE AMARRAÇÃO DE ALVENARIA COM BLOCO DE CONCRETO ESTRUTURAL, CANALETA TIPO "U", ESP. 14CM, (FBK 4,5MPA), INCLUSIVE ARGAMASSA PARA ASSENTAMENTO, EXCLUSIVE GRAUTE E ARMAÇÃO</t>
  </si>
  <si>
    <t>CINTA DE AMARRAÇÃO DE ALVENARIA COM BLOCO DE CONCRETO ESTRUTURAL, CANALETA TIPO "U", ESP. 19CM, (FBK 4,5MPA), INCLUSIVE ARGAMASSA PARA ASSENTAMENTO, EXCLUSIVE GRAUTE E ARMAÇÃO</t>
  </si>
  <si>
    <t>CINTA DE AMARRAÇÃO DE ALVENARIA COM BLOCO DE CONCRETO ESTRUTURAL, CANALETA TIPO "U", ESP. 9CM, (FBK 4,5MPA), INCLUSIVE ARGAMASSA PARA ASSENTAMENTO, EXCLUSIVE GRAUTE E ARMAÇÃO</t>
  </si>
  <si>
    <t>SOLEIRA DE ARDÓSIA, COR NATURAL, ESP. 2CM, ACABAMENTO POLIDO, ASSENTAMENTO COM ARGAMASSA INDUSTRIALIZADA, INCLUSIVE REJUNTAMENTO</t>
  </si>
  <si>
    <t>SOLEIRA DE GRANITO, COR CINZA ANDORINHA, ESP. 2CM, ACABAMENTO POLIDO, ASSENTAMENTO COM ARGAMASSA INDUSTRIALIZADA, INCLUSIVE REJUNTAMENTO</t>
  </si>
  <si>
    <t>SOLEIRA DE MÁRMORE, COR BRANCO COMUM, ESP. 2CM, ACABAMENTO POLIDO, ASSENTAMENTO COM ARGAMASSA INDUSTRIALIZADA, INCLUSIVE REJUNTAMENTO</t>
  </si>
  <si>
    <t>CONJUNTO DE TRÊS (3) MASTROS DE PÁTIO PARA BANDEIRAS EM TUBO GALVANIZADO FLANGEADO, COM DOIS (2) MASTROS DE 6M DE ALTURA E UM (1) MASTRO DE 7M DE ALTURA, INCLUSIVE PINTURA ESMALTE, COM DUAS (2) DEMÃOS E BASE DE CONCRETO</t>
  </si>
  <si>
    <t>MASTRO DE FACHADA PARA BANDEIRA EM TUBO GALVANIZADO, COM COMPRIMENTO DE 3M, INCLUSIVE PINTURA ESMALTE, COM DUAS (2) DEMÃOS E ACESSÓRIOS PARA FIXAÇÃO, EXCLUSIVE FORNECIMENTO DE ANDAIME OU PLATAFORMA</t>
  </si>
  <si>
    <t>MASTRO DE PÁTIO PARA BANDEIRA EM TUBO GALVANIZADO FLANGEADO, ALTURA LIVRE 6M, INCLUSIVE PINTURA ESMALTE, COM DUAS (2) DEMÃOS, EXCLUSIVE BASE DE CONCRETO</t>
  </si>
  <si>
    <t>MASTRO DE PÁTIO PARA BANDEIRA EM TUBO GALVANIZADO FLANGEADO, ALTURA LIVRE 7M, INCLUSIVE PINTURA ESMALTE, COM DUAS (2) DEMÃOS, EXCLUSIVE BASE DE CONCRETO</t>
  </si>
  <si>
    <t>DEGRAU DE ESCADA PARA RESERVATÓRIO DE MÁQUINA/BOMBA ENGASTADO NA ALVENARIA, EM BARRA REDONDA, DIÂMETRO DE 7/8" (22,22MM) E CHUMBADORES EM AÇO, TIPO ANDORINHA, INCLUSIVE FIXAÇÃO E PINTURA ESMALTE SINTÉTICO, DUAS (2) DEMÃOS COM UMA (1) DEMÃO DE FUNDO ANTICORROSIVO</t>
  </si>
  <si>
    <t>ESCADA MARINHEIRO COM GAIOLA DE PROTEÇÃO, EM BARRA CHATA, LARGURA DE 1.1/2" (38,10MM), ESP. 1/4" (6,35MM), COM MONTANTE EM BARRA CHATA, LARGURA DE 3/4" (19,05MM), COMPRIMENTO DE 5CM, ESP. 1/4" (6,35MM) E DEGRAU COM DIÂMETRO DE 1/2" (12,7MM), ESPAÇAMENTO DE 35CM, E CHUMBADORES EM AÇO, TIPO ANDORINHA, INCLUSIVE FIXAÇÃO E PINTURA ESMALTE SINTÉTICO, DUAS (2) DEMÃOS COM UMA (1) DEMÃO DE FUNDO ANTICORROSIVO</t>
  </si>
  <si>
    <t>ESCADA MARINHEIRO SEM GAIOLA DE PROTEÇÃO, EM TUBO GALVANIZADO, COM DIÂMETRO DE 3/4", DEGRAU COM DIÂMETRO DE 1/2", ESPAÇAMENTO DE 35CM, E CHUMBADORES EM AÇO, TIPO ANDORINHA, INCLUSIVE FIXAÇÃO E PINTURA ESMALTE SINTÉTICO, DUAS (2) DEMÃOS COM UMA (1) DEMÃO DE FUNDO ANTICORROSIVO</t>
  </si>
  <si>
    <t>LIXAMENTO E DESBASTE MECANIZADO EM PISO DE CONCRETO</t>
  </si>
  <si>
    <t>LIXAMENTO MECANIZADO EM PAREDE E TETO PARA REMOÇÃO DE TINTA ACRÍLICA/LÁTEX, MASSA PVA E GESSO</t>
  </si>
  <si>
    <t>CUBA EM AÇO INOXIDÁVEL DE EMBUTIR, AISI 304, APLICAÇÃO PARA PIA (465X330X115)MM, NÚMERO 1, ASSENTAMENTO EM BANCADA, INCLUSIVE VÁLVULA DE ESCOAMENTO DE METAL COM ACABAMENTO CROMADO, SIFÃO DE METAL TIPO COPO COM ACABAMENTO CROMADO</t>
  </si>
  <si>
    <t>CUBA EM AÇO INOXIDÁVEL DE EMBUTIR, AISI 304, APLICAÇÃO PARA PIA (560X330X115)MM, NÚMERO 2, ASSENTAMENTO EM BANCADA, INCLUSIVE VÁLVULA DE ESCOAMENTO DE METAL COM ACABAMENTO CROMADO, SIFÃO DE METAL TIPO COPO COM ACABAMENTO CROMADO</t>
  </si>
  <si>
    <t>CUBA EM AÇO INOXIDÁVEL DE EMBUTIR, AISI 304, APLICAÇÃO PARA TANQUE (600X600X400)MM, ASSENTAMENTO EM BANCADA, INCLUSIVE VÁLVULA DE ESCOAMENTO DE METAL COM ACABAMENTO CROMADO, SIFÃO DE METAL TIPO COPO COM ACABAMENTO CROMADO</t>
  </si>
  <si>
    <t>CUBA EM AÇO INOXIDÁVEL DE SOBREPOR, AISI 304, APLICAÇÃO PARA TANQUE (630X515X260)MM, ASSENTAMENTO EM BANCADA, INCLUSIVE VÁLVULA DE ESCOAMENTO DE METAL COM ACABAMENTO CROMADO, SIFÃO DE METAL TIPO COPO COM ACABAMENTO CROMADO</t>
  </si>
  <si>
    <t>MICTÓRIO COLETIVO, EM AÇO INOXIDÁVEL, TIPO AISI 304, CHAPA 22, COM DESENVOLVIMENTO DE 100CM, INCLUSIVE VÁLVULA DE ESCOAMENTO DE METAL NA COR CROMADA, SIFÃO DE METAL TIPO COPO NA COR CROMADA, FORNECIMENTO E INSTALAÇÃO</t>
  </si>
  <si>
    <t>MICTÓRIO COLETIVO, EM AÇO INOXIDÁVEL, TIPO AISI 304, CHAPA 22, COM DESENVOLVIMENTO DE 140CM, INCLUSIVE VÁLVULA DE ESCOAMENTO DE METAL NA COR CROMADA, SIFÃO DE METAL TIPO COPO NA COR CROMADA, FORNECIMENTO E INSTALAÇÃO</t>
  </si>
  <si>
    <t>TUBO DE LIGAÇÃO DE ÁGUA EM PVC PARA BACIA SANITÁRIA (VASO), DIÂMETRO DE 1.1/2", COMPRIMENTO 20CM, ACABAMENTO CROMADO, INCLUSIVE CANOPLA, BOLSA ESPUDE E ACESSÓRIOS</t>
  </si>
  <si>
    <t>TUBO DE LIGAÇÃO DE ÁGUA METÁLICO PARA BACIA SANITÁRIA (VASO), DIÂMETRO DE 1.1/2", COMPRIMENTO 20CM, INCLUSIVE CANOPLA, BOLSA ESPUDE E ACESSÓRIOS</t>
  </si>
  <si>
    <t>BANCO ARTICULADO EM AÇO INOX COM CANTOS ARREDONDADOS, LARGURA DE 45CM, COMPRIMENTO DE 70CM, PARA ACESSIBILIDADE (PMR/PCR), INSTALADO EM PAREDE, INCLUSIVE ACESSÓRIOS PARA FIXAÇÃO</t>
  </si>
  <si>
    <t>BANCADA EM AÇO INOXIDÁVEL, ESP. 4CM, PREENCHIDA COM CONCRETO E TELA DE AÇO Q-138, ACABAMENTO POLIDO, APOIADO EM CONSOLE DE CANTONEIRA, ESP. 1/8" OU 3,17MM, INCLUSIVE CUBA E RODABANCA/FRONTÃO, EXCLUSIVE VÁLVULA, SIFÃO E TORNEIRA</t>
  </si>
  <si>
    <t>BANCADA EM ARDÓSIA, COR NATURAL, ESP. 3CM, ACABAMENTO POLIDO, APOIADA EM ALVENARIA, EXCLUSIVE ALVENARIA, RODABANCA/FRONTÃO, TESTEIRA/FAIXA, FURO EM BANCADA, CUBA METÁLICA, VÁLVULA, SIFÃO, TORNEIRA E ENGATE FLEXÍVEL</t>
  </si>
  <si>
    <t>BANCADA EM ARDÓSIA, COR NATURAL, ESP. 3CM, ACABAMENTO POLIDO, APOIADA EM CONSOLE DE METALON (50X30)MM, EXCLUSIVE RODABANCA/FRONTÃO, TESTEIRA/FAIXA, FURO EM BANCADA, CUBA METÁLICA, VÁLVULA, SIFÃO, TORNEIRA E ENGATE FLEXÍVEL</t>
  </si>
  <si>
    <t>BANCADA EM GRANITO, COR CINZA ANDORINHA, ESP. 3CM, ACABAMENTO POLIDO, APOIADA EM ALVENARIA, EXCLUSIVE ALVENARIA, RODABANCA/FRONTÃO, TESTEIRA/FAIXA, FURO EM BANCADA, CUBA METÁLICA, VÁLVULA, SIFÃO, TORNEIRA E ENGATE FLEXÍVEL</t>
  </si>
  <si>
    <t>BANCADA EM GRANITO, COR CINZA ANDORINHA, ESP. 3CM, ACABAMENTO POLIDO, APOIADA EM CONSOLE DE METALON (50X30)MM, EXCLUSIVE RODABANCA/FRONTÃO, TESTEIRA/FAIXA, FURO EM BANCADA, CUBA METÁLICA, SIFÃO, TORNEIRA E ENGATE FLEXÍVEL</t>
  </si>
  <si>
    <t>BANCADA EM MÁRMORE, COR BRANCO COMUM, ESP. 2CM, ACABAMENTO POLIDO, APOIADA EM ALVENARIA, EXCLUSIVE ALVENARIA, RODABANCA/FRONTÃO, TESTEIRA/FAIXA, FURO EM BANCADA, CUBA METÁLICA, VÁLVULA, SIFÃO, TORNEIRA E ENGATE FLEXÍVEL</t>
  </si>
  <si>
    <t>BANCADA EM MÁRMORE, COR BRANCO COMUM, ESP. 2CM, ACABAMENTO POLIDO, APOIADA EM CONSOLE DE METALON (50X30)MM, EXCLUSIVE RODABANCA/FRONTÃO, TESTEIRA/FAIXA, FURO EM BANCADA, CUBA METÁLICA, VÁLVULA, SIFÃO, TORNEIRA E ENGATE FLEXÍVEL</t>
  </si>
  <si>
    <t>BANCADA EM MÁRMORE, COR BRANCO COMUM, ESP. 3CM, ACABAMENTO POLIDO, APOIADA EM ALVENARIA, EXCLUSIVE ALVENARIA, RODABANCA/FRONTÃO, TESTEIRA/FAIXA, FURO EM BANCADA, CUBA METÁLICA, VÁLVULA, SIFÃO, TORNEIRA E ENGATE FLEXÍVEL</t>
  </si>
  <si>
    <t>BANCADA EM MÁRMORE, COR BRANCO COMUM, ESP. 3CM, ACABAMENTO POLIDO, APOIADA EM CONSOLE DE METALON (50X30)MM, EXCLUSIVE RODABANCA/FRONTÃO, TESTEIRA/FAIXA, FURO EM BANCADA, CUBA METÁLICA, VÁLVULA, SIFÃO, TORNEIRA E ENGATE FLEXÍVEL</t>
  </si>
  <si>
    <t>TESTEIRA E RODABANCADA EM ARDÓSIA</t>
  </si>
  <si>
    <t>FAIXA PARA BANCADA EM ARDÓSIA, COR NATURAL, ESP. 2CM, ALTURA DE 10CM, INCLUSIVE POLIMENTO, CORTE/COLAGEM EM MEIA ESQUADRIA E MASSA PLÁSTICA NA COR DA PEDRA</t>
  </si>
  <si>
    <t>FAIXA PARA BANCADA EM ARDÓSIA, COR NATURAL, ESP. 2CM, ALTURA DE 3CM, INCLUSIVE POLIMENTO, CORTE/COLAGEM EM MEIA ESQUADRIA E MASSA PLÁSTICA NA COR DA PEDRA</t>
  </si>
  <si>
    <t>FAIXA PARA BANCADA EM ARDÓSIA, COR NATURAL, ESP. 2CM, ALTURA DE 5CM, INCLUSIVE POLIMENTO, CORTE/COLAGEM EM MEIA ESQUADRIA E MASSA PLÁSTICA NA COR DA PEDRA</t>
  </si>
  <si>
    <t>RODABANCA/FRONTÃO PARA BANCADA EM ARDÓSIA, COR NATURAL, ESP. 2CM, ALTURA DE 10CM, INCLUSIVE REJUNTAMENTO EM MASSA PLÁSTICA NA COR DA PEDRA</t>
  </si>
  <si>
    <t>RODABANCA/FRONTÃO PARA BANCADA EM ARDÓSIA, COR NATURAL, ESP. 2CM, ALTURA DE 7CM, INCLUSIVE REJUNTAMENTO EM MASSA PLÁSTICA NA COR DA PEDRA</t>
  </si>
  <si>
    <t>TESTEIRA PARA BANCADA EM ARDÓSIA, COR NATURAL, ESP. 2CM, ALTURA DE 10CM, INCLUSIVE POLIMENTO, CORTE/COLAGEM EM MEIA ESQUADRIA E MASSA PLÁSTICA NA COR DA PEDRA</t>
  </si>
  <si>
    <t>TESTEIRA PARA BANCADA EM ARDÓSIA, COR NATURAL, ESP. 2CM, ALTURA DE 3CM, INCLUSIVE POLIMENTO, CORTE/COLAGEM EM MEIA ESQUADRIA E MASSA PLÁSTICA NA COR DA PEDRA</t>
  </si>
  <si>
    <t>TESTEIRA PARA BANCADA EM ARDÓSIA, COR NATURAL, ESP. 2CM, ALTURA DE 5CM, INCLUSIVE POLIMENTO, CORTE/COLAGEM EM MEIA ESQUADRIA E MASSA PLÁSTICA NA COR DA PEDRA</t>
  </si>
  <si>
    <t>FAIXA PARA BANCADA EM GRANITO, COR CINZA ANDORINHA, ESP. 2CM, ALTURA DE 10CM, INCLUSIVE POLIMENTO, CORTE/COLAGEM EM MEIA ESQUADRIA E MASSA PLÁSTICA NA COR DA PEDRA</t>
  </si>
  <si>
    <t>FAIXA PARA BANCADA EM GRANITO, COR CINZA ANDORINHA, ESP. 2CM, ALTURA DE 3CM, INCLUSIVE POLIMENTO, CORTE/COLAGEM EM MEIA ESQUADRIA E MASSA PLÁSTICA NA COR DA PEDRA</t>
  </si>
  <si>
    <t>FAIXA PARA BANCADA EM GRANITO, COR CINZA ANDORINHA, ESP. 2CM, ALTURA DE 5CM, INCLUSIVE POLIMENTO, CORTE/COLAGEM EM MEIA ESQUADRIA E MASSA PLÁSTICA NA COR DA PEDRA</t>
  </si>
  <si>
    <t>TESTEIRA PARA BANCADA EM GRANITO, COR CINZA ANDORINHA, ESP. 2CM, ALTURA DE 3CM, INCLUSIVE POLIMENTO, CORTE/COLAGEM EM MEIA ESQUADRIA E MASSA PLÁSTICA NA COR DA PEDRA</t>
  </si>
  <si>
    <t>TESTEIRA PARA BANCADA EM GRANITO, COR CINZA ANDORINHA, ESP. 2CM, ALTURA DE 5CM, INCLUSIVE POLIMENTO, CORTE/COLAGEM EM MEIA ESQUADRIA E MASSA PLÁSTICA NA COR DA PEDRA</t>
  </si>
  <si>
    <t>FAIXA PARA BANCADA EM MÁRMORE, COR BRANCO COMUM, ESP. 2CM, ALTURA DE 10CM, INCLUSIVE POLIMENTO, CORTE/COLAGEM EM MEIA ESQUADRIA E MASSA PLÁSTICA NA COR DA PEDRA</t>
  </si>
  <si>
    <t>FAIXA PARA BANCADA EM MÁRMORE, COR BRANCO COMUM, ESP. 2CM, ALTURA DE 3CM, INCLUSIVE POLIMENTO, CORTE/COLAGEM EM MEIA ESQUADRIA E MASSA PLÁSTICA NA COR DA PEDRA</t>
  </si>
  <si>
    <t>FAIXA PARA BANCADA EM MÁRMORE, COR BRANCO COMUM, ESP. 2CM, ALTURA DE 5CM, INCLUSIVE POLIMENTO, CORTE/COLAGEM EM MEIA ESQUADRIA E MASSA PLÁSTICA NA COR DA PEDRA</t>
  </si>
  <si>
    <t>TESTEIRA PARA BANCADA EM MÁRMORE, COR BRANCO COMUM, ESP. 2CM, ALTURA DE 10CM, INCLUSIVE POLIMENTO, CORTE/COLAGEM EM MEIA ESQUADRIA E MASSA PLÁSTICA NA COR DA PEDRA</t>
  </si>
  <si>
    <t>TESTEIRA PARA BANCADA EM MÁRMORE, COR BRANCO COMUM, ESP. 2CM, ALTURA DE 3CM, INCLUSIVE POLIMENTO, CORTE/COLAGEM EM MEIA ESQUADRIA E MASSA PLÁSTICA NA COR DA PEDRA</t>
  </si>
  <si>
    <t>TESTEIRA PARA BANCADA EM MÁRMORE, COR BRANCO COMUM, ESP. 2CM, ALTURA DE 5CM, INCLUSIVE POLIMENTO, CORTE/COLAGEM EM MEIA ESQUADRIA E MASSA PLÁSTICA NA COR DA PEDRA</t>
  </si>
  <si>
    <t>BANCADA EM CONCRETO, COR NATURAL, ESP. 4CM, APOIADA EM ALVENARIA, EXCLUSIVE ALVENARIA, RODABANCA/FRONTÃO, TESTEIRA/FAIXA, FURO EM BANCADA, CUBA METÁLICA, VÁLVULA, SIFÃO, TORNEIRA E ENGATE FLEXÍVEL</t>
  </si>
  <si>
    <t>BANCADA EM CONCRETO, COR NATURAL, ESP. 4CM, APOIADA EM CONSOLE DE METALON (50X30)MM, INCLUSIVE TESTEIRA/FAIXA E FURO EM BANCADA, EXCLUSIVE ALVENARIA, RODABANCA/FRONTÃO, CUBA METÁLICA, VÁLVULA, SIFÃO, TORNEIRA E ENGATE FLEXÍVEL</t>
  </si>
  <si>
    <t>PRATELEIRA EM ARDÓSIA, COR NATURAL, ESP. 2CM, ACABAMENTO POLIDO, APOIADA EM ALVENARIA, EXCLUSIVE ALVENARIA</t>
  </si>
  <si>
    <t>PRATELEIRA EM ARDÓSIA, COR NATURAL, ESP. 2CM, ACABAMENTO POLIDO, APOIADA EM CONSOLE DE METALON (30X20)MM, INCLUSIVE FIXAÇÃO</t>
  </si>
  <si>
    <t>PRATELEIRA EM GRANITO, COR CINZA ANDORINHA, ESP. 2CM, ACABAMENTO POLIDO, APOIADA EM ALVENARIA, EXCLUSIVE ALVENARIA</t>
  </si>
  <si>
    <t>PRATELEIRA EM GRANITO, COR CINZA ANDORINHA, ESP. 2CM, ACABAMENTO POLIDO, APOIADA EM CONSOLE DE METALON (30X20)MM, INCLUSIVE FIXAÇÃO</t>
  </si>
  <si>
    <t>PRATELEIRA EM MÁRMORE, COR BRANCO COMUM, ESP. 2CM, ACABAMENTO POLIDO, APOIADA EM ALVENARIA, EXCLUSIVE ALVENARIA</t>
  </si>
  <si>
    <t>PRATELEIRA EM MÁRMORE, COR BRANCO COMUM, ESP. 2CM, ACABAMENTO POLIDO, APOIADA EM CONSOLE DE METALON (30X20)MM, INCLUSIVE FIXAÇÃO</t>
  </si>
  <si>
    <t>PRATELEIRA DE MADEIRA, COM ACABAMENTO EM VERNIZ, ESP. 3CM, APOIADA EM CONSOLE DE METALON (30X20)MM, INCLUSIVE FIXAÇÃO E APLICAÇÃO DE VERNIZ SINTÉTICO MARÍTIMO, DUAS (2) DEMÃOS, ACABAMENTO TIPO BRILHANTE</t>
  </si>
  <si>
    <t>PRATELEIRA DE MADEIRA, COM ACABAMENTO TINTA ESMALTE, ESP. 3CM, APOIADA EM CONSOLE DE METALON (30X20)MM, INCLUSIVE FIXAÇÃO, APLICAÇÃO DE TINTA ESMALTE, DUAS (2) DEMÃOS E FUNDO NIVELADOR, UMA (1) DEMÃO, EXCLUSIVE MASSA A ÓLEO</t>
  </si>
  <si>
    <t>PRATELEIRA EM CONCRETO PRÉ- MOLDADO, ESP. 4CM, ACABAMENTO NATADO, APOIADA EM ALVENARIA, EXCLUSIVE ALVENARIA</t>
  </si>
  <si>
    <t>PRATELEIRA EM CONCRETO PRÉ- MOLDADO, ESP. 4CM, ACABAMENTO NATADO, APOIADA EM CONSOLE DE METALON (30X20)MM, INCLUSIVE FIXAÇÃO</t>
  </si>
  <si>
    <t xml:space="preserve">CAIXA DE INSPEÇÃO, TIPO "ZD" GARAGEM, PADRÃO CEMIG, DIMENSÃO (100X75)CM, ALTURA 120CM, COM TAMPA E ARO ARTICULADO EM FERRO FUNDIDO, INCLUSIVE ESCAVAÇÃO, APILOAMENTO, LASTRO DE BRITA, REATERRO E TRANSPORTE E RETIRADA DO MATERIAL ESCAVADO (EM CAÇAMBA) </t>
  </si>
  <si>
    <t>LUMINÁRIA PÚBLICA DE LED, POTÊNCIA DE 200W, EXCLUSIVE SUPORTE E POSTE</t>
  </si>
  <si>
    <t>LUMINÁRIA PÚBLICA DE LED, POTÊNCIA DE 300W, EXCLUSIVE SUPORTE E POSTE</t>
  </si>
  <si>
    <t>REFLETOR DE LED, POTÊNCIA DE 200W, EXCLUSIVE SUPORTE E POSTE</t>
  </si>
  <si>
    <t>REFLETOR DE LED, POTÊNCIA DE 300W, EXCLUSIVE SUPORTE E POSTE</t>
  </si>
  <si>
    <t>POSTE DE AÇO GALVANIZADO, ALTURA LIVRE MÍNIMA DE 6M, COM 1 REFLETOR DE LED, POTÊNCIA DE 200W, INCLUSIVE FIAÇÃO, SUPORTE E FUNDAÇÃO</t>
  </si>
  <si>
    <t>POSTE DE AÇO GALVANIZADO, ALTURA LIVRE MÍNIMA DE 6M, COM 2 REFLETORES DE LED, POTÊNCIA DE 200W CADA, INCLUSIVE FIAÇÃO, SUPORTE E FUNDAÇÃO</t>
  </si>
  <si>
    <t>POSTE DE AÇO GALVANIZADO, ALTURA LIVRE MÍNIMA DE 6M, COM 4 REFLETORES DE LED, POTÊNCIA DE 200W CADA, INCLUSIVE FIAÇÃO, SUPORTE E FUNDAÇÃO</t>
  </si>
  <si>
    <t>POSTE DE AÇO GALVANIZADO PARA ILUMINAÇÃO PÚBLICA, ALTURA LIVRE MÍNIMA DE 6M, COM LUMINÁRIA DE LED, POTÊNCIA DE 200W CADA, 2 PÉTALAS, INCLUSIVE FIAÇÃO, SUPORTES, RELÉ E FUNDAÇÃO DE CONCRETO</t>
  </si>
  <si>
    <t>POSTE DE AÇO GALVANIZADO PARA ILUMINAÇÃO PÚBLICA, ALTURA LIVRE MÍNIMA DE 6M, COM LUMINÁRIA DE LED, POTÊNCIA DE 200W, 1 PÉTALA, INCLUSIVE FIAÇÃO, SUPORTE, RELÉ E FUNDAÇÃO</t>
  </si>
  <si>
    <t>POSTE DE CONCRETO, ALTURA LIVRE MÍNIMA DE 9M, COM 10 REFLETORES DE LED, POTÊNCIA DE 300W CADA, INCLUSIVE FIAÇÃO, SUPORTE E FUNDAÇÃO</t>
  </si>
  <si>
    <t>POSTE DE CONCRETO, ALTURA LIVRE MÍNIMA DE 9M, COM 8 REFLETORES DE LED, POTÊNCIA DE 300W CADA, INCLUSIVE FIAÇÃO, SUPORTE E FUNDAÇÃO</t>
  </si>
  <si>
    <t>PLANTIO E PREPARO DE COVAS PARA ÁRVORES COM ALTURA MÉDIA DE 2,00M, DIMENSÕES (60X60X60)CM, EXCLUSIVE FORNECIMENTO DAS MUDAS</t>
  </si>
  <si>
    <t>IRRIGAÇÃO E CONSERVAÇÃO DE GRAMÍNEAS, FORRAÇÕES E VEGETAÇÃO EM GERAL, COM UTILIZAÇÃO DE CAMINHÃO PIPA</t>
  </si>
  <si>
    <t>ED-20344</t>
  </si>
  <si>
    <t>ED-20378</t>
  </si>
  <si>
    <t>ED-22143</t>
  </si>
  <si>
    <t>ED-22142</t>
  </si>
  <si>
    <t>ED-21096</t>
  </si>
  <si>
    <t>ED-21095</t>
  </si>
  <si>
    <t>ED-21633</t>
  </si>
  <si>
    <t>ED-21632</t>
  </si>
  <si>
    <t>ED-21863</t>
  </si>
  <si>
    <t>ED-21862</t>
  </si>
  <si>
    <t>ED-21978</t>
  </si>
  <si>
    <t>ED-21976</t>
  </si>
  <si>
    <t>ED-21977</t>
  </si>
  <si>
    <t>ED-21966</t>
  </si>
  <si>
    <t>ED-21965</t>
  </si>
  <si>
    <t>ED-21981</t>
  </si>
  <si>
    <t>ED-21979</t>
  </si>
  <si>
    <t>ED-21980</t>
  </si>
  <si>
    <t>ED-21969</t>
  </si>
  <si>
    <t>ED-21967</t>
  </si>
  <si>
    <t>ED-21968</t>
  </si>
  <si>
    <t>ED-21972</t>
  </si>
  <si>
    <t>ED-21970</t>
  </si>
  <si>
    <t>ED-21971</t>
  </si>
  <si>
    <t>ED-21975</t>
  </si>
  <si>
    <t>ED-21973</t>
  </si>
  <si>
    <t>ED-21974</t>
  </si>
  <si>
    <t>ED-22342</t>
  </si>
  <si>
    <t>ED-22217</t>
  </si>
  <si>
    <t>ED-22218</t>
  </si>
  <si>
    <t>ED-22350</t>
  </si>
  <si>
    <t>ED-22351</t>
  </si>
  <si>
    <t>ED-22379</t>
  </si>
  <si>
    <t>ED-22380</t>
  </si>
  <si>
    <t>ED-22381</t>
  </si>
  <si>
    <t>ED-22216</t>
  </si>
  <si>
    <t>ED-22215</t>
  </si>
  <si>
    <t>ED-22383</t>
  </si>
  <si>
    <t>ED-22382</t>
  </si>
  <si>
    <t>ED-22378</t>
  </si>
  <si>
    <t>ED-22377</t>
  </si>
  <si>
    <t>ED-22883</t>
  </si>
  <si>
    <t>DESENHISTA/MODELADOR TÉCNICO, INCLUSIVE ENCARGOS COMPLEMENTARES</t>
  </si>
  <si>
    <t xml:space="preserve">Planilhas Referência </t>
  </si>
  <si>
    <t xml:space="preserve"> 1.15</t>
  </si>
  <si>
    <t>COT-007</t>
  </si>
  <si>
    <t>LOCAÇÃO DIÁRIA DE SISTEMA DE TRELIÇA MK PARA UMA PASSARELA COM 36,00X1,50M - PASSARELA PARA PEDESTRE - (Madeiramento para o piso a cargo da ATERPA)</t>
  </si>
  <si>
    <t>COT-008</t>
  </si>
  <si>
    <t>COT-009</t>
  </si>
  <si>
    <t>COT-010</t>
  </si>
  <si>
    <t xml:space="preserve"> 1.16</t>
  </si>
  <si>
    <t xml:space="preserve"> 1.17</t>
  </si>
  <si>
    <t xml:space="preserve"> 1.19</t>
  </si>
  <si>
    <t xml:space="preserve"> 1.20</t>
  </si>
  <si>
    <t>CPU-016</t>
  </si>
  <si>
    <t>CPU-017</t>
  </si>
  <si>
    <t>COT-011</t>
  </si>
  <si>
    <t>CPU-018</t>
  </si>
  <si>
    <t>CPU-019</t>
  </si>
  <si>
    <t>CPU-020</t>
  </si>
  <si>
    <t>COT-012</t>
  </si>
  <si>
    <t>COT-013</t>
  </si>
  <si>
    <t>COT-014</t>
  </si>
  <si>
    <t>COT-015</t>
  </si>
  <si>
    <t>LOCAÇÃO DIÁRIA DE SISTEMA DE RAMPA PARA LIGAÇÃO ENTRE AS PASSARELAS - (próximo ao terreno totalizando 25,00m de comprimento e 1,50m de largura)</t>
  </si>
  <si>
    <t xml:space="preserve">LOCAÇÃO DIÁRIA DE SISTEMA DE TORRES MK PARA APOIO DE UMA PASSARELA - TOTAL DE 02 TORRES COM ALTURA DE 8,00M CADA </t>
  </si>
  <si>
    <t xml:space="preserve">LOCAÇÃO DIÁRIA DE SISTEMA DE ESCADA MODULADA BRIO PARA ACESSO A UMA PASSARELA - TOTAL DE 02 ESCADAS </t>
  </si>
  <si>
    <t xml:space="preserve">ANDAIME E PLATAFORMAS DE TRABALHO </t>
  </si>
  <si>
    <t>LOCAÇÃO DIÁRIA DO SISTEMA DE ESCORAMENTO DE FÔRMAS EM OBRAS CIMBRE BRIO E TORRE DE QUADROS, DIAGONAIS T-60 - ESTRUTURA MULTIDIRECIONAL PARA SUPORTE DE GRANDES CARGAS</t>
  </si>
  <si>
    <t xml:space="preserve">LOCAÇÃO DIÁRIA DE 01 GABARITO NA BR-356 - COM VÃO LIVRE DE 8,00M </t>
  </si>
  <si>
    <t>LOCAÇÃO DIÁRIA DE 06 TORRES MK - PARA APOIO DOS PERFIS DO GABARITO</t>
  </si>
  <si>
    <t>LOCAÇÃO DIÁRIA DO ESCORAMENTO DA TRAVESSA V3</t>
  </si>
  <si>
    <t>LOCAÇÃO DIÁRIA DO ESCORAMENTO DA LONGARINA V3</t>
  </si>
  <si>
    <t>COT-016</t>
  </si>
  <si>
    <t>COT-017</t>
  </si>
  <si>
    <t>COT-018</t>
  </si>
  <si>
    <t>COT-019</t>
  </si>
  <si>
    <t>COT-020</t>
  </si>
  <si>
    <t>COT-021</t>
  </si>
  <si>
    <t>COT-022</t>
  </si>
  <si>
    <t>COT-023</t>
  </si>
  <si>
    <t>LOCAÇÃO DIÁRIA DE FÔRMA DE PILARES CIRCULARES - Ø 150cm - ALTURA DE 4,00M</t>
  </si>
  <si>
    <t>LOCAÇÃO DIÁRIA DE FÔRMA DE PILARES CIRCULARES - Ø 120cm - ALTURA DE 4,00M</t>
  </si>
  <si>
    <t>LOCAÇÃO DIÁRIA DE FÔRMA DE PILARES CIRCULARES - Ø 200cm - ALTURA DE 4,00M</t>
  </si>
  <si>
    <t>LOCAÇÃO DIÁRIA DE FÔRMA DE PILARES CIRCULARES - Ø 300cm - ALTURA DE 4,00M</t>
  </si>
  <si>
    <t>COT-024</t>
  </si>
  <si>
    <t>COT-025</t>
  </si>
  <si>
    <t>ULMA PACKAGING LTDA (CNPJ: 01.886.598/0001-2)</t>
  </si>
  <si>
    <t>LOCAÇÃO DIÁRIA DE FÔRMA  PARA PAREDES DO CAIXÃO - INCLUSIVE ACESSÓRIOS</t>
  </si>
  <si>
    <t>LOCAÇÃO DIÁRIA DE FÔRMA COMAIN PARA LATERAIS DA TRAVESSA - INCLUSIVE ACESSÓRIOS</t>
  </si>
  <si>
    <t>LOCAÇÃO DIÁRIA DE FÔRMA COMAIN - 01 JOGO PARA A VIGA PRÉ MOLDADA - INCLUSIVE ACESSÓRIOS</t>
  </si>
  <si>
    <t>CPU-XXX</t>
  </si>
  <si>
    <t>CPU-0XX.</t>
  </si>
  <si>
    <t xml:space="preserve"> 1.18</t>
  </si>
  <si>
    <t>Preço (R$) Total</t>
  </si>
  <si>
    <t>Mês de Referência:</t>
  </si>
  <si>
    <t>Data de emissão:</t>
  </si>
  <si>
    <t>APOIO DO PORTA DENTE PARA FRESADORA DE ASFALTO</t>
  </si>
  <si>
    <t>AQUECEDOR DE OLEO BPF (FLUIDO) TERMICO, CAPACIDADE DE 300.000 KCAL/H</t>
  </si>
  <si>
    <t>BALDE DE PLASTICO CAPACIDADE 12 L</t>
  </si>
  <si>
    <t>BENTONITA, ARGILA CONSTITUIDA POR MONTMORILONITA</t>
  </si>
  <si>
    <t>BRACO OU HASTE COM CANOPLA PLASTICA, 1/2", PARA CHUVEIRO SIMPLES</t>
  </si>
  <si>
    <t>BRACO OU HASTE RETA COM CANOPLA PLASTICA, 1/2", PARA CHUVEIRO ELETRICO</t>
  </si>
  <si>
    <t>BROCHA RETANGULAR, *15 X 5* CM</t>
  </si>
  <si>
    <t>BUCHA DE REDUCAO EM ALUMINIO, COM ROSCA, DE 3/4" X 1/2", PARA ELETRODUTO</t>
  </si>
  <si>
    <t>CALCARIO DOLOMITICO A (POSTO PEDREIRA/FORNECEDOR, SEM FRETE)</t>
  </si>
  <si>
    <t>CARRINHO PLATAFORMA EM MADEIRA COM ESTRUTURA EM ACO, 1500 X 800 MM, COM CAPACIDADE DE 600 KG, 4 RODAS/PNEUS/CAMARAS</t>
  </si>
  <si>
    <t>CHAPA PARA EMENDA DE VIGA, EM ACO GROSSO, QUALIDADE ESTRUTURAL, BITOLA 3/16", E= 4,75 MM, 4 FUROS, LARGURA 45 MM, COMPRIMENTO 500 MM</t>
  </si>
  <si>
    <t>CUBA ACO INOX (AISI 304) DE EMBUTIR COM VALVULA 3 1/2", DE *40 X 34 X 12* CM</t>
  </si>
  <si>
    <t>CUBA ACO INOX (AISI 304) DE EMBUTIR COM VALVULA 3 1/2", DE *46 X 30 X 12* CM</t>
  </si>
  <si>
    <t>CUBA ACO INOX (AISI 304) DE EMBUTIR COM VALVULA DE 3 1/2", DE *56 X 33 X 12* CM</t>
  </si>
  <si>
    <t>DENTE PARA FRESADORA</t>
  </si>
  <si>
    <t>DESEMPENADEIRA DE MADEIRA *16 X 27* CM</t>
  </si>
  <si>
    <t>DISCO DE LIXA PARA METAL, DIAMETRO = 180 MM, GRAO 120</t>
  </si>
  <si>
    <t>DISPOSITIVO DR, 2 POLOS, SENSIBILIDADE DE 300 MA, CORRENTE DE 80 A, TIPO AC</t>
  </si>
  <si>
    <t>DOBRADICA EM LATAO, 3" X 2 1/2", E= 1,9 A 2 MM, COM ANEL, CROMADO, TAMPA BOLA, COM PARAFUSOS</t>
  </si>
  <si>
    <t>ELETRODUTO DE PVC RIGIDO ROSCAVEL DE 1 1/2", SEM LUVA</t>
  </si>
  <si>
    <t>ELETRODUTO DE PVC RIGIDO ROSCAVEL DE 1 1/4", SEM LUVA</t>
  </si>
  <si>
    <t>ELETRODUTO DE PVC RIGIDO ROSCAVEL DE 1", SEM LUVA</t>
  </si>
  <si>
    <t>ELETRODUTO DE PVC RIGIDO ROSCAVEL DE 1/2", SEM LUVA</t>
  </si>
  <si>
    <t>ELETRODUTO DE PVC RIGIDO ROSCAVEL DE 2 1/2", SEM LUVA</t>
  </si>
  <si>
    <t>ELETRODUTO DE PVC RIGIDO ROSCAVEL DE 2", SEM LUVA</t>
  </si>
  <si>
    <t>ELETRODUTO DE PVC RIGIDO ROSCAVEL DE 3", SEM LUVA</t>
  </si>
  <si>
    <t>ELETRODUTO DE PVC RIGIDO ROSCAVEL DE 3/4", SEM LUVA</t>
  </si>
  <si>
    <t>ELETRODUTO DE PVC RIGIDO ROSCAVEL DE 4", SEM LUVA</t>
  </si>
  <si>
    <t>ESCOVA CIRCULAR EM ACO LATONADO, 6 X 1" (DIAMETRO X ESPESSURA), FURO DE 1 1/4", FIO ONDULADO *0,30* MM</t>
  </si>
  <si>
    <t>ESQUADRO PARA SOLDA, EM ALUMINIO, 65 MM, COM DUAS MORSAS (GRAMPO SARGENTO)</t>
  </si>
  <si>
    <t>EXTENSAO DE SOLDA 201 ACETILENO, E = *1,5 A 2,5* MM (N2)</t>
  </si>
  <si>
    <t>EXTENSAO DE SOLDA 201 GLP, E = *2,5 A 4,0* MM (N4)</t>
  </si>
  <si>
    <t>FERRO DE SOLDA, POTENCIA 40 W</t>
  </si>
  <si>
    <t>FERTILIZANTE NPK - 10:10:10</t>
  </si>
  <si>
    <t>FITA VEDA ROSCA, EM PTFE, ROLO DE 18 MM X 25 M (L X C)</t>
  </si>
  <si>
    <t>GRANALHA DE ACO, ESFERICA (SHOT), PARA JATEAMENTO, PENEIRA 1,19 A 1,00 MM (SAE S390)</t>
  </si>
  <si>
    <t>GRUPO GERADOR ESTACIONARIO SILENCIADO, POTENCIA 50 KVA, MOTOR DIESEL</t>
  </si>
  <si>
    <t>GRUPO GERADOR ESTACIONARIO, SILENCIADO, POTENCIA 180 KVA, MOTOR DIESEL</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</si>
  <si>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</si>
  <si>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</si>
  <si>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</si>
  <si>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INVERSOR DE SOLDA MONOFASICO DE 160 A, POTENCIA DE *7000* W, TENSAO DE 220 V, TURBO VENTILADO, PROTECAO POR TERMOSTATO, PARA ELETRODOS DE *2,0 A 4,0* MM</t>
  </si>
  <si>
    <t>INVERSOR DE SOLDA MONOFASICO DE 200 A, POTENCIA DE *9600* W, TENSAO DE 220 V, TURBO VENTILADO, PROTECAO POR DISSIPADORES DE CALOR, PARA ELETRODOS DE *2,5 A 4,0* MM</t>
  </si>
  <si>
    <t>JOGO DE CHAVES ALLEN LONGAS HEXAGONAIS DE 1,5 MM A 10 MM - 9 PECAS</t>
  </si>
  <si>
    <t>JOGO DE CHAVES DE FENDA E PHILLIPS ISOLADAS, 1000 V - *6* PECAS</t>
  </si>
  <si>
    <t>KIT CHUVEIRO, INSTAL. PEX, QUADRO METALICO C/ 2 TRAVESSAS, SUPERIOR C/ ESPERA P/ CHUVEIRO, INFERIOR C/ 2 REGISTROS DE PRESSAO 1/2", *390* X *900* MM (L X H), CONEXAO COM ANEL DESLIZANTE (CONJUNTO COMPLETO)</t>
  </si>
  <si>
    <t>KIT CHUVEIRO, INSTAL. PEX, QUADRO METALICO C/2 TRAVESSAS, SUPERIOR C/ ESPERA P/ CHUVEIRO E INFERIOR C/2 REGISTROS DE PRESSAO 1/2", *390* X *900* MM (L X H), CONEXAO COM CRIMPAGEM (CONJUNTO COMPLETO)</t>
  </si>
  <si>
    <t>LAPIS PARA CARPINTEIRO</t>
  </si>
  <si>
    <t>LUVA DE LATEX MULTIUSO AMARELA FORRADA</t>
  </si>
  <si>
    <t>MANGUEIRA FLEXIVEL TRANSPARENTE COM ESPIRAL AZUL, EM PVC, DIAM. 1" (25 MM), PARA SERVICOS LEVES DE SUCCAO E DESCARGA</t>
  </si>
  <si>
    <t>MANGUEIRA FLEXIVEL TRANSPARENTE COM ESPIRAL AZUL, EM PVC, DIAM. 2" (50 MM), PARA SERVICOS LEVES DE SUCCAO E DESCARGA</t>
  </si>
  <si>
    <t>MANGUEIRA FLEXIVEL TRANSPARENTE COM ESPIRAL AZUL, EM PVC, DIAM. 4" (100 MM), PARA SERVICOS LEVES DE SUCCAO E DESCARGA</t>
  </si>
  <si>
    <t>MANGUEIRA PARA AR E AGUA DE PVC/BORRACHA, PRESSAO 300 PSI, DIAMETRO DE 1 POLEGADA</t>
  </si>
  <si>
    <t>MANTA ALUMINIZADA NAS DUAS FACES, PARA SUBCOBERTURA, E = *2* MM</t>
  </si>
  <si>
    <t>MANTA TERMOPLASTICA, PEAD, GEOMEMBRANA TEXTURIZADA EM AMBAS AS FACES, E = 0,50 MM (NBR 15352)</t>
  </si>
  <si>
    <t>MANTA TERMOPLASTICA, PEAD, GEOMEMBRANA TEXTURIZADA EM AMBAS AS FACES, E = 0,75 MM (NBR 15352)</t>
  </si>
  <si>
    <t>MANTA TERMOPLASTICA, PEAD, GEOMEMBRANA TEXTURIZADA EM AMBAS AS FACES, E = 0,80 MM (NBR 15352)</t>
  </si>
  <si>
    <t>MANTA TERMOPLASTICA, PEAD, GEOMEMBRANA TEXTURIZADA EM AMBAS AS FACES, E = 1,00 MM (NBR 15352)</t>
  </si>
  <si>
    <t>MANTA TERMOPLASTICA, PEAD, GEOMEMBRANA TEXTURIZADA EM AMBAS AS FACES, E = 1,50 MM (NBR 15352)</t>
  </si>
  <si>
    <t>MANTA TERMOPLASTICA, PEAD, GEOMEMBRANA TEXTURIZADA EM AMBAS AS FACES, E = 2,00 MM (NBR 15352)</t>
  </si>
  <si>
    <t>MANTA TERMOPLASTICA, PEAD, GEOMEMBRANA TEXTURIZADA EM AMBAS AS FACES, E = 2,50 MM (NBR 15352)</t>
  </si>
  <si>
    <t>MARTELO DE BORRACHA PRETO 450 G, CABO DE MADEIRA *60* MM DE DIAMETRO</t>
  </si>
  <si>
    <t>MASCARA DE SOLDA AUTOMATICA, COM GRAU DE ESCURECIMENTO DIN 9 A 13</t>
  </si>
  <si>
    <t>MEIO-FIO OU GUIA DE CONCRETO PRE-MOLDADO, TIPO CHAPEU PARA BOCA DE LOBO, DIMENSOES *1,20* X 0,15 X 0,30 M</t>
  </si>
  <si>
    <t>MICROESFERAS DE VIDRO PARA SINALIZACAO HORIZONTAL VIARIA, TIPO I-B (PREMIX) - NBR 16184</t>
  </si>
  <si>
    <t>MICROESFERAS DE VIDRO PARA SINALIZACAO HORIZONTAL VIARIA, TIPO II-A (DROP-ON) - NBR 16184</t>
  </si>
  <si>
    <t>MISTURADOR METALICO, BASE PARA CHUVEIRO/BANHEIRA, 1/2" OU 3/4", SOLDAVEL OU ROSCAVEL (NAO INCLUI ACABAMENTOS)</t>
  </si>
  <si>
    <t>NIVEL DE ALUMINIO 350 MM (14"), COM 3 BOLHAS</t>
  </si>
  <si>
    <t>PA QUADRADA COM CABO DE MADEIRA EM Y DE 71 CM</t>
  </si>
  <si>
    <t>PARAFUSO ROSCA SOBERBA ZINCADO CABECA CHATA FENDA SIMPLES 3,2 X 20 MM (3/4")</t>
  </si>
  <si>
    <t>PARAFUSO ROSCA SOBERBA ZINCADO CABECA CHATA FENDA SIMPLES 3,5 X 25 MM (1")</t>
  </si>
  <si>
    <t>PARAFUSO ROSCA SOBERBA ZINCADO CABECA CHATA FENDA SIMPLES 3,8 X 30 MM (1.1/4")</t>
  </si>
  <si>
    <t>PARAFUSO ROSCA SOBERBA ZINCADO CABECA CHATA FENDA SIMPLES 4,8 X 40 MM (1.1/2")</t>
  </si>
  <si>
    <t>PARAFUSO ROSCA SOBERBA ZINCADO CABECA CHATA FENDA SIMPLES 5,5 X 50 MM (2")</t>
  </si>
  <si>
    <t>PARAFUSO ROSCA SOBERBA ZINCADO CABECA CHATA FENDA SIMPLES 5,5 X 65 MM (2.1/2")</t>
  </si>
  <si>
    <t>PASTA ABRASIVA PARA LIMPEZA DE MAOS</t>
  </si>
  <si>
    <t>PINO DE ACO COM ROSCA 1/4", COMPRIMENTO DA HASTE = 30 MM E ROSCA = 20 MM (ACAO DIRETA)</t>
  </si>
  <si>
    <t>PINO DE ACO LISO 1/4", HASTE = *36,5* MM (ACAO DIRETA)</t>
  </si>
  <si>
    <t>PINO DE ACO LISO 1/4", HASTE = *53* MM (ACAO DIRETA)</t>
  </si>
  <si>
    <t>PONTEIRO PARA MARTELO ROMPEDOR, DIAMETRO = *28* MM, COMPRIMENTO = *520* MM, ENCAIXE SEXTAVADO</t>
  </si>
  <si>
    <t>PORCA UNIAO/JUNCAO ZINCADA SEXTAVADA 1/4", CHAVE 7/16", COMPRIMENTO = 25 MM</t>
  </si>
  <si>
    <t>PORTA DENTE PARA FRESADORA</t>
  </si>
  <si>
    <t>PORTA GRADE DE ENROLAR MANUAL COMPLETA, PERFIL TUBULAR TIJOLINHO 3/4", EM ACO GALVANIZADO NATURAL (SEM INSTALACAO)</t>
  </si>
  <si>
    <t>POZOLANA DE CLASSE C</t>
  </si>
  <si>
    <t>PREGO DE ACO POLIDO COM CABECA 19 X 36 (3 1/4 X 9)</t>
  </si>
  <si>
    <t>PROTETOR FACIAL ARCO ELETRICO, COM QUEIXEIRA E LENTE EM POLICARBONATO, CAPACETE INCLUIDO</t>
  </si>
  <si>
    <t>ROLO DE ESPUMA POLIESTER, 9 CM X 10 MM, COM CABO</t>
  </si>
  <si>
    <t>SILICA ATIVA PARA ADICAO EM CONCRETO E ARGAMASSA</t>
  </si>
  <si>
    <t>SUPORTE MANUAL PARA LIXA, PLASTICO, COM 230 X 80 MM (COMPRIMENTO X LARGURA)</t>
  </si>
  <si>
    <t>TELA DE ANIAGEM (JUTA)</t>
  </si>
  <si>
    <t>TORNEIRA DE BOIA BALAO METALICO, VAZAO TOTAL, PARA CAIXA D'AGUA, AGUA QUENTE, ROSCA 1/2", COM HASTE, TORNEIRA E BALAO METALICOS</t>
  </si>
  <si>
    <t>TORNEIRA DE BOIA BALAO METALICO, VAZAO TOTAL, PARA CAIXA D'AGUA, AGUA QUENTE, ROSCA 3/4", COM HASTE, TORNEIRA E BALAO METALICOS</t>
  </si>
  <si>
    <t>TORNEIRA PLASTICA DE BOIA CONVENCIONAL PARA CAIXA DE AGUA, AGUA FRIA, 3/4", COM HASTE METALICA E COM TORNEIRA E BALAO PLASTICOS (PADRAO POPULAR)</t>
  </si>
  <si>
    <t>TRENA COM FITA DE ACO DE 10 M X 25 MM (COMPRIMENTO X LARGURA)</t>
  </si>
  <si>
    <t>TRINCHA DE 1" COM CERDAS SINTETICAS</t>
  </si>
  <si>
    <t>TRINCHA DE 2" COM CERDAS SINTETICAS</t>
  </si>
  <si>
    <t>TUBO COLETOR DE ESGOTO PVC, JEI, DN 100 MM (NBR 7362)</t>
  </si>
  <si>
    <t>TUBO DE COBRE FLEXIVEL, D = 1/2", E = 0,79 MM, PARA AR-CONDICIONADO/ INSTALACOES GAS RESIDENCIAIS E COMERCIAIS</t>
  </si>
  <si>
    <t>TUBO DE COBRE FLEXIVEL, D = 1/4", E = 0,79 MM, PARA AR-CONDICIONADO/ INSTALACOES GAS RESIDENCIAIS E COMERCIAIS</t>
  </si>
  <si>
    <t>TUBO DE COBRE FLEXIVEL, D = 3/16", E = 0,79 MM, PARA AR-CONDICIONADO/ INSTALACOES GAS RESIDENCIAIS E COMERCIAIS</t>
  </si>
  <si>
    <t>TUBO DE COBRE FLEXIVEL, D = 3/4", E = 0,79 MM, PARA AR-CONDICIONADO/ INSTALACOES GAS RESIDENCIAIS E COMERCIAIS</t>
  </si>
  <si>
    <t>TUBO DE COBRE FLEXIVEL, D = 3/8", E = 0,79 MM, PARA AR-CONDICIONADO/ INSTALACOES GAS RESIDENCIAIS E COMERCIAIS</t>
  </si>
  <si>
    <t>TUBO DE COBRE FLEXIVEL, D = 5/16", E = 0,79 MM, PARA AR-CONDICIONADO/ INSTALACOES GAS RESIDENCIAIS E COMERCIAIS</t>
  </si>
  <si>
    <t>TUBO DE COBRE FLEXIVEL, D = 5/8", E = 0,79 MM, PARA AR-CONDICIONADO/ INSTALACOES GAS RESIDENCIAIS E COMERCIAIS</t>
  </si>
  <si>
    <t>TUBO DE POLIETILENO DE ALTA DENSIDADE, PEAD, PE-80, DE= 50 MM X 4,6 MM PAREDE, (SDR 11 - PN 12,5) PARA REDE DE AGUA OU ESGOTO (NBR 15561)</t>
  </si>
  <si>
    <t>USINA DE ASFALTO, GRAVIMETRICA, CAPACIDADE DE 150 T/H, POTENCIA DE 400 KW</t>
  </si>
  <si>
    <t>VALVULA DE ESCOAMENTO PARA TANQUE, EM METAL CROMADO, 1.1/2", SEM LADRAO, COM TAMPAO PLASTICO</t>
  </si>
  <si>
    <t>VALVULA EM PLASTICO BRANCO PARA LAVATORIO 1", SEM UNHO, COM LADRAO</t>
  </si>
  <si>
    <t>VALVULA EM PLASTICO BRANCO PARA TANQUE 1.1/4" X 1.1/2", SEM UNHO E SEM LADRAO</t>
  </si>
  <si>
    <t>VALVULA EM PLASTICO BRANCO PARA TANQUE OU LAVATORIO 1", SEM UNHO E SEM LADRAO</t>
  </si>
  <si>
    <t>VALVULA EM PLASTICO CROMADO PARA LAVATORIO 1", SEM UNHO, COM LADRAO</t>
  </si>
  <si>
    <t>VALVULA EM PLASTICO CROMADO TIPO AMERICANA PARA PIA DE COZINHA 3.1/2" X 1.1/2", SEM ADAPTADOR</t>
  </si>
  <si>
    <t>VIBROACABADORA DE ASFALTO SOBRE ESTEIRAS, LARG. PAVIM. 2,13 M A 4,55 M, POT. 74 KW/ 100 HP, CAP. 400 T/ H</t>
  </si>
  <si>
    <t>VIBROACABADORA DE ASFALTO SOBRE ESTEIRAS, LARG. PAVIM. MAX. 8,00 M, POT. 100 KW/ 134 HP, CAP. 600 T/ H</t>
  </si>
  <si>
    <t>VIDRO LISO INCOLOR 8MM - SEM COLOCACAO</t>
  </si>
  <si>
    <t>APARELHO DE APOIO DE NEOPRENE FRETADO PARA ESTRUTURAS PRÉ-MOLDADAS - FORNECIMENTO E INSTALAÇÃO</t>
  </si>
  <si>
    <t>APARELHO DE APOIO METÁLICO ELASTOMÉRICO FIXO COM CAPACIDADE DE 1.500 KN - FORNECIMENTO E INSTALAÇÃO</t>
  </si>
  <si>
    <t>APARELHO DE APOIO METÁLICO ELASTOMÉRICO FIXO COM CAPACIDADE DE 10.000 KN - FORNECIMENTO E INSTALAÇÃO</t>
  </si>
  <si>
    <t>APARELHO DE APOIO METÁLICO ELASTOMÉRICO FIXO COM CAPACIDADE DE 2.500 KN - FORNECIMENTO E INSTALAÇÃO</t>
  </si>
  <si>
    <t>APARELHO DE APOIO METÁLICO ELASTOMÉRICO FIXO COM CAPACIDADE DE 4.000 KN - FORNECIMENTO E INSTALAÇÃO</t>
  </si>
  <si>
    <t>APARELHO DE APOIO METÁLICO ELASTOMÉRICO FIXO COM CAPACIDADE DE 5.500 KN - FORNECIMENTO E INSTALAÇÃO</t>
  </si>
  <si>
    <t>APARELHO DE APOIO METÁLICO ELASTOMÉRICO FIXO COM CAPACIDADE DE 7.500 KN - FORNECIMENTO E INSTALAÇÃO</t>
  </si>
  <si>
    <t>APARELHO DE APOIO METÁLICO ELASTOMÉRICO FIXO COM CAPACIDADE DE 700 KN - FORNECIMENTO E INSTALAÇÃO</t>
  </si>
  <si>
    <t>APARELHO DE APOIO METÁLICO ELASTOMÉRICO MULTIDIRECIONAL COM CAPACIDADE DE 1.500 KN - FORNECIMENTO E INSTALAÇÃO</t>
  </si>
  <si>
    <t>APARELHO DE APOIO METÁLICO ELASTOMÉRICO MULTIDIRECIONAL COM CAPACIDADE DE 10.000 KN - FORNECIMENTO E INSTALAÇÃO</t>
  </si>
  <si>
    <t>APARELHO DE APOIO METÁLICO ELASTOMÉRICO MULTIDIRECIONAL COM CAPACIDADE DE 2.500 KN - FORNECIMENTO E INSTALAÇÃO</t>
  </si>
  <si>
    <t>APARELHO DE APOIO METÁLICO ELASTOMÉRICO MULTIDIRECIONAL COM CAPACIDADE DE 4.000 KN - FORNECIMENTO E INSTALAÇÃO</t>
  </si>
  <si>
    <t>APARELHO DE APOIO METÁLICO ELASTOMÉRICO MULTIDIRECIONAL COM CAPACIDADE DE 5.500 KN - FORNECIMENTO E INSTALAÇÃO</t>
  </si>
  <si>
    <t>APARELHO DE APOIO METÁLICO ELASTOMÉRICO MULTIDIRECIONAL COM CAPACIDADE DE 7.500 KN - FORNECIMENTO E INSTALAÇÃO</t>
  </si>
  <si>
    <t>APARELHO DE APOIO METÁLICO ELASTOMÉRICO MULTIDIRECIONAL COM CAPACIDADE DE 700 KN - FORNECIMENTO E INSTALAÇÃO</t>
  </si>
  <si>
    <t>APARELHO DE APOIO METÁLICO ELASTOMÉRICO UNIDIRECIONAL COM CAPACIDADE DE 1.500 KN - FORNECIMENTO E INSTALAÇÃO</t>
  </si>
  <si>
    <t>APARELHO DE APOIO METÁLICO ELASTOMÉRICO UNIDIRECIONAL COM CAPACIDADE DE 10.000 KN - FORNECIMENTO E INSTALAÇÃO</t>
  </si>
  <si>
    <t>APARELHO DE APOIO METÁLICO ELASTOMÉRICO UNIDIRECIONAL COM CAPACIDADE DE 2.500 KN - FORNECIMENTO E INSTALAÇÃO</t>
  </si>
  <si>
    <t>APARELHO DE APOIO METÁLICO ELASTOMÉRICO UNIDIRECIONAL COM CAPACIDADE DE 4.000 KN - FORNECIMENTO E INSTALAÇÃO</t>
  </si>
  <si>
    <t>APARELHO DE APOIO METÁLICO ELASTOMÉRICO UNIDIRECIONAL COM CAPACIDADE DE 5.500 KN - FORNECIMENTO E INSTALAÇÃO</t>
  </si>
  <si>
    <t>APARELHO DE APOIO METÁLICO ELASTOMÉRICO UNIDIRECIONAL COM CAPACIDADE DE 7.500 KN - FORNECIMENTO E INSTALAÇÃO</t>
  </si>
  <si>
    <t>APARELHO DE APOIO METÁLICO ELASTOMÉRICO UNIDIRECIONAL COM CAPACIDADE DE 700 KN - FORNECIMENTO E INSTALAÇÃO</t>
  </si>
  <si>
    <t>APARELHO DE APOIO METÁLICO ESFÉRICO FIXO COM CAPACIDADE DE 1.000 KN - FORNECIMENTO E INSTALAÇÃO</t>
  </si>
  <si>
    <t>APARELHO DE APOIO METÁLICO ESFÉRICO FIXO COM CAPACIDADE DE 1.500 KN - FORNECIMENTO E INSTALAÇÃO</t>
  </si>
  <si>
    <t>APARELHO DE APOIO METÁLICO ESFÉRICO FIXO COM CAPACIDADE DE 10.000 KN - FORNECIMENTO E INSTALAÇÃO</t>
  </si>
  <si>
    <t>APARELHO DE APOIO METÁLICO ESFÉRICO FIXO COM CAPACIDADE DE 2.000 KN - FORNECIMENTO E INSTALAÇÃO</t>
  </si>
  <si>
    <t>APARELHO DE APOIO METÁLICO ESFÉRICO FIXO COM CAPACIDADE DE 2.500 KN - FORNECIMENTO E INSTALAÇÃO</t>
  </si>
  <si>
    <t>APARELHO DE APOIO METÁLICO ESFÉRICO FIXO COM CAPACIDADE DE 3.000 KN - FORNECIMENTO E INSTALAÇÃO</t>
  </si>
  <si>
    <t>APARELHO DE APOIO METÁLICO ESFÉRICO FIXO COM CAPACIDADE DE 3.500 KN - FORNECIMENTO E INSTALAÇÃO</t>
  </si>
  <si>
    <t>APARELHO DE APOIO METÁLICO ESFÉRICO FIXO COM CAPACIDADE DE 4.000 KN - FORNECIMENTO E INSTALAÇÃO</t>
  </si>
  <si>
    <t>APARELHO DE APOIO METÁLICO ESFÉRICO FIXO COM CAPACIDADE DE 4.500 KN - FORNECIMENTO E INSTALAÇÃO</t>
  </si>
  <si>
    <t>APARELHO DE APOIO METÁLICO ESFÉRICO FIXO COM CAPACIDADE DE 5.000 KN - FORNECIMENTO E INSTALAÇÃO</t>
  </si>
  <si>
    <t>APARELHO DE APOIO METÁLICO ESFÉRICO FIXO COM CAPACIDADE DE 5.500 KN - FORNECIMENTO E INSTALAÇÃO</t>
  </si>
  <si>
    <t>APARELHO DE APOIO METÁLICO ESFÉRICO FIXO COM CAPACIDADE DE 6.000 KN - FORNECIMENTO E INSTALAÇÃO</t>
  </si>
  <si>
    <t>APARELHO DE APOIO METÁLICO ESFÉRICO FIXO COM CAPACIDADE DE 6.500 KN - FORNECIMENTO E INSTALAÇÃO</t>
  </si>
  <si>
    <t>APARELHO DE APOIO METÁLICO ESFÉRICO FIXO COM CAPACIDADE DE 7.000 KN - FORNECIMENTO E INSTALAÇÃO</t>
  </si>
  <si>
    <t>APARELHO DE APOIO METÁLICO ESFÉRICO FIXO COM CAPACIDADE DE 7.500 KN - FORNECIMENTO E INSTALAÇÃO</t>
  </si>
  <si>
    <t>APARELHO DE APOIO METÁLICO ESFÉRICO FIXO COM CAPACIDADE DE 8.000 KN - FORNECIMENTO E INSTALAÇÃO</t>
  </si>
  <si>
    <t>APARELHO DE APOIO METÁLICO ESFÉRICO FIXO COM CAPACIDADE DE 8.500 KN - FORNECIMENTO E INSTALAÇÃO</t>
  </si>
  <si>
    <t>APARELHO DE APOIO METÁLICO ESFÉRICO FIXO COM CAPACIDADE DE 9.000 KN - FORNECIMENTO E INSTALAÇÃO</t>
  </si>
  <si>
    <t>APARELHO DE APOIO METÁLICO ESFÉRICO FIXO COM CAPACIDADE DE 9.500 KN - FORNECIMENTO E INSTALAÇÃO</t>
  </si>
  <si>
    <t>APARELHO DE APOIO METÁLICO ESFÉRICO MULTIDIRECIONAL COM CAPACIDADE DE 1.000 KN - FORNECIMENTO E INSTALAÇÃO</t>
  </si>
  <si>
    <t>APARELHO DE APOIO METÁLICO ESFÉRICO MULTIDIRECIONAL COM CAPACIDADE DE 1.500 KN - FORNECIMENTO E INSTALAÇÃO</t>
  </si>
  <si>
    <t>APARELHO DE APOIO METÁLICO ESFÉRICO MULTIDIRECIONAL COM CAPACIDADE DE 10.000 KN - FORNECIMENTO E INSTALAÇÃO</t>
  </si>
  <si>
    <t>APARELHO DE APOIO METÁLICO ESFÉRICO MULTIDIRECIONAL COM CAPACIDADE DE 2.000 KN - FORNECIMENTO E INSTALAÇÃO</t>
  </si>
  <si>
    <t>APARELHO DE APOIO METÁLICO ESFÉRICO MULTIDIRECIONAL COM CAPACIDADE DE 2.500 KN - FORNECIMENTO E INSTALAÇÃO</t>
  </si>
  <si>
    <t>APARELHO DE APOIO METÁLICO ESFÉRICO MULTIDIRECIONAL COM CAPACIDADE DE 3.000 KN - FORNECIMENTO E INSTALAÇÃO</t>
  </si>
  <si>
    <t>APARELHO DE APOIO METÁLICO ESFÉRICO MULTIDIRECIONAL COM CAPACIDADE DE 3.500 KN - FORNECIMENTO E INSTALAÇÃO</t>
  </si>
  <si>
    <t>APARELHO DE APOIO METÁLICO ESFÉRICO MULTIDIRECIONAL COM CAPACIDADE DE 4.000 KN - FORNECIMENTO E INSTALAÇÃO</t>
  </si>
  <si>
    <t>APARELHO DE APOIO METÁLICO ESFÉRICO MULTIDIRECIONAL COM CAPACIDADE DE 4.500 KN - FORNECIMENTO E INSTALAÇÃO</t>
  </si>
  <si>
    <t>APARELHO DE APOIO METÁLICO ESFÉRICO MULTIDIRECIONAL COM CAPACIDADE DE 5.000 KN - FORNECIMENTO E INSTALAÇÃO</t>
  </si>
  <si>
    <t>APARELHO DE APOIO METÁLICO ESFÉRICO MULTIDIRECIONAL COM CAPACIDADE DE 5.500 KN - FORNECIMENTO E INSTALAÇÃO</t>
  </si>
  <si>
    <t>APARELHO DE APOIO METÁLICO ESFÉRICO MULTIDIRECIONAL COM CAPACIDADE DE 6.000 KN - FORNECIMENTO E INSTALAÇÃO</t>
  </si>
  <si>
    <t>APARELHO DE APOIO METÁLICO ESFÉRICO MULTIDIRECIONAL COM CAPACIDADE DE 6.500 KN - FORNECIMENTO E INSTALAÇÃO</t>
  </si>
  <si>
    <t>APARELHO DE APOIO METÁLICO ESFÉRICO MULTIDIRECIONAL COM CAPACIDADE DE 7.000 KN - FORNECIMENTO E INSTALAÇÃO</t>
  </si>
  <si>
    <t>APARELHO DE APOIO METÁLICO ESFÉRICO MULTIDIRECIONAL COM CAPACIDADE DE 7.500 KN - FORNECIMENTO E INSTALAÇÃO</t>
  </si>
  <si>
    <t>APARELHO DE APOIO METÁLICO ESFÉRICO MULTIDIRECIONAL COM CAPACIDADE DE 8.000 KN - FORNECIMENTO E INSTALAÇÃO</t>
  </si>
  <si>
    <t>APARELHO DE APOIO METÁLICO ESFÉRICO MULTIDIRECIONAL COM CAPACIDADE DE 8.500 KN - FORNECIMENTO E INSTALAÇÃO</t>
  </si>
  <si>
    <t>APARELHO DE APOIO METÁLICO ESFÉRICO MULTIDIRECIONAL COM CAPACIDADE DE 9.000 KN - FORNECIMENTO E INSTALAÇÃO</t>
  </si>
  <si>
    <t>APARELHO DE APOIO METÁLICO ESFÉRICO MULTIDIRECIONAL COM CAPACIDADE DE 9.500 KN - FORNECIMENTO E INSTALAÇÃO</t>
  </si>
  <si>
    <t>APARELHO DE APOIO METÁLICO ESFÉRICO UNIDIRECIONAL COM CAPACIDADE DE 1.000 KN - FORNECIMENTO E INSTALAÇÃO</t>
  </si>
  <si>
    <t>APARELHO DE APOIO METÁLICO ESFÉRICO UNIDIRECIONAL COM CAPACIDADE DE 1.500 KN - FORNECIMENTO E INSTALAÇÃO</t>
  </si>
  <si>
    <t>APARELHO DE APOIO METÁLICO ESFÉRICO UNIDIRECIONAL COM CAPACIDADE DE 10.000 KN - FORNECIMENTO E INSTALAÇÃO</t>
  </si>
  <si>
    <t>APARELHO DE APOIO METÁLICO ESFÉRICO UNIDIRECIONAL COM CAPACIDADE DE 2.000 KN - FORNECIMENTO E INSTALAÇÃO</t>
  </si>
  <si>
    <t>APARELHO DE APOIO METÁLICO ESFÉRICO UNIDIRECIONAL COM CAPACIDADE DE 2.500 KN - FORNECIMENTO E INSTALAÇÃO</t>
  </si>
  <si>
    <t>APARELHO DE APOIO METÁLICO ESFÉRICO UNIDIRECIONAL COM CAPACIDADE DE 3.000 KN - FORNECIMENTO E INSTALAÇÃO</t>
  </si>
  <si>
    <t>APARELHO DE APOIO METÁLICO ESFÉRICO UNIDIRECIONAL COM CAPACIDADE DE 3.500 KN - FORNECIMENTO E INSTALAÇÃO</t>
  </si>
  <si>
    <t>APARELHO DE APOIO METÁLICO ESFÉRICO UNIDIRECIONAL COM CAPACIDADE DE 4.000 KN - FORNECIMENTO E INSTALAÇÃO</t>
  </si>
  <si>
    <t>APARELHO DE APOIO METÁLICO ESFÉRICO UNIDIRECIONAL COM CAPACIDADE DE 4.500 KN - FORNECIMENTO E INSTALAÇÃO</t>
  </si>
  <si>
    <t>APARELHO DE APOIO METÁLICO ESFÉRICO UNIDIRECIONAL COM CAPACIDADE DE 5.000 KN - FORNECIMENTO E INSTALAÇÃO</t>
  </si>
  <si>
    <t>APARELHO DE APOIO METÁLICO ESFÉRICO UNIDIRECIONAL COM CAPACIDADE DE 5.500 KN - FORNECIMENTO E INSTALAÇÃO</t>
  </si>
  <si>
    <t>APARELHO DE APOIO METÁLICO ESFÉRICO UNIDIRECIONAL COM CAPACIDADE DE 6.000 KN - FORNECIMENTO E INSTALAÇÃO</t>
  </si>
  <si>
    <t>APARELHO DE APOIO METÁLICO ESFÉRICO UNIDIRECIONAL COM CAPACIDADE DE 6.500 KN - FORNECIMENTO E INSTALAÇÃO</t>
  </si>
  <si>
    <t>APARELHO DE APOIO METÁLICO ESFÉRICO UNIDIRECIONAL COM CAPACIDADE DE 7.000 KN - FORNECIMENTO E INSTALAÇÃO</t>
  </si>
  <si>
    <t>APARELHO DE APOIO METÁLICO ESFÉRICO UNIDIRECIONAL COM CAPACIDADE DE 7.500 KN - FORNECIMENTO E INSTALAÇÃO</t>
  </si>
  <si>
    <t>APARELHO DE APOIO METÁLICO ESFÉRICO UNIDIRECIONAL COM CAPACIDADE DE 8.000 KN - FORNECIMENTO E INSTALAÇÃO</t>
  </si>
  <si>
    <t>APARELHO DE APOIO METÁLICO ESFÉRICO UNIDIRECIONAL COM CAPACIDADE DE 8.500 KN - FORNECIMENTO E INSTALAÇÃO</t>
  </si>
  <si>
    <t>APARELHO DE APOIO METÁLICO ESFÉRICO UNIDIRECIONAL COM CAPACIDADE DE 9.000 KN - FORNECIMENTO E INSTALAÇÃO</t>
  </si>
  <si>
    <t>APARELHO DE APOIO METÁLICO ESFÉRICO UNIDIRECIONAL COM CAPACIDADE DE 9.500 KN - FORNECIMENTO E INSTALAÇÃO</t>
  </si>
  <si>
    <t>JUNTA DE DILATAÇÃO EM ELASTÔMERO E PERFIL VV - L = 20 MM E H = 40 MM - FORNECIMENTO E INSTALAÇÃO</t>
  </si>
  <si>
    <t>JUNTA DE DILATAÇÃO EM ELASTÔMERO E PERFIL VV - L = 25 MM E H = 50 MM - FORNECIMENTO E INSTALAÇÃO</t>
  </si>
  <si>
    <t>JUNTA DE DILATAÇÃO EM ELASTÔMERO E PERFIL VV - L = 35 MM E H = 60 MM - FORNECIMENTO E INSTALAÇÃO</t>
  </si>
  <si>
    <t>JUNTA DE DILATAÇÃO EM ELASTÔMERO E PERFIL VV - L = 40 MM E H = 70 MM - FORNECIMENTO E INSTALAÇÃO</t>
  </si>
  <si>
    <t>JUNTA DE DILATAÇÃO EM ELASTÔMERO E PERFIL VV - L = 50 MM E H = 80 MM - FORNECIMENTO E INSTALAÇÃO</t>
  </si>
  <si>
    <t>JUNTA DE DILATAÇÃO EM PERFIL EXTRUDADO DE BORRACHA VULCANIZADA</t>
  </si>
  <si>
    <t>LÁBIOS POLIMÉRICOS EM JUNTA DE PAVIMENTO DE CONCRETO - L = 20 MM E H = 30 MM - CONFECÇÃO E ASSENTAMENTO</t>
  </si>
  <si>
    <t>ARMAÇÃO EM AÇO CA-25 - FORNECIMENTO, PREPARO E COLOCAÇÃO</t>
  </si>
  <si>
    <t>ARMAÇÃO EM AÇO CA-50 - FORNECIMENTO, PREPARO E COLOCAÇÃO</t>
  </si>
  <si>
    <t>ARMAÇÃO EM AÇO CA-60 - FORNECIMENTO, PREPARO E COLOCAÇÃO</t>
  </si>
  <si>
    <t>CHUMBADOR TIPO ESPERA EM AÇO CA-25 PARA FIXAÇÃO DE ESTRUTURA METÁLICA EM CONCRETO - FORNECIMENTO E INSTALAÇÃO</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</si>
  <si>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</si>
  <si>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</si>
  <si>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</si>
  <si>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</si>
  <si>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</si>
  <si>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</si>
  <si>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</si>
  <si>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</si>
  <si>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</si>
  <si>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</si>
  <si>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TELA DE AÇO ELETROSSOLDADA - FORNECIMENTO, PREPARO E COLOCAÇÃO</t>
  </si>
  <si>
    <t>TRELIÇA NERVURADA TRÊS BARRAS LONGITUDINAIS INTERLIGADAS POR DUAS DIAGONAIS SINUSOIDAL - FORNECIMENTO E INSTALAÇÃO</t>
  </si>
  <si>
    <t>ARCO METÁLICO GALVANIZADO TIPO MP 152S - ARCO ALTO - VÃO = 10,08 M E ALTURA = 6,12 M - ATERRO RODOVIÁRIO MÍNIMO = 0,90 M E MÁXIMO = 5,00 M - AREIA E BRITA COMERCIAIS</t>
  </si>
  <si>
    <t>ARCO METÁLICO GALVANIZADO TIPO MP 152S - ARCO ALTO - VÃO = 10,08 M E ALTURA = 6,12 M - ATERRO RODOVIÁRIO MÍNIMO = 0,90 M E MÁXIMO = 5,00 M - AREIA EXTRAÍDA E BRITA PRODUZIDA</t>
  </si>
  <si>
    <t>ARCO METÁLICO GALVANIZADO TIPO MP 152S - ARCO ALTO - VÃO = 10,31 M E ALTURA = 6,17 M - ATERRO RODOVIÁRIO MÍNIMO = 0,90 M E MÁXIMO = 4,90 M - AREIA E BRITA COMERCIAIS</t>
  </si>
  <si>
    <t>ARCO METÁLICO GALVANIZADO TIPO MP 152S - ARCO ALTO - VÃO = 10,31 M E ALTURA = 6,17 M - ATERRO RODOVIÁRIO MÍNIMO = 0,90 M E MÁXIMO = 4,90 M - AREIA EXTRAÍDA E BRITA PRODUZIDA</t>
  </si>
  <si>
    <t>ARCO METÁLICO GALVANIZADO TIPO MP 152S - ARCO ALTO - VÃO = 10,36 M E ALTURA = 5,38 M - ATERRO RODOVIÁRIO MÍNIMO = 1,20 M E MÁXIMO = 3,60 M - AREIA E BRITA COMERCIAIS</t>
  </si>
  <si>
    <t>ARCO METÁLICO GALVANIZADO TIPO MP 152S - ARCO ALTO - VÃO = 10,36 M E ALTURA = 5,38 M - ATERRO RODOVIÁRIO MÍNIMO = 1,20 M E MÁXIMO = 3,60 M - AREIA EXTRAÍDA E BRITA PRODUZIDA</t>
  </si>
  <si>
    <t>ARCO METÁLICO GALVANIZADO TIPO MP 152S - ARCO ALTO - VÃO = 10,54 M E ALTURA = 6,05 M - ATERRO RODOVIÁRIO MÍNIMO = 1,20 M E MÁXIMO = 4,20 M - AREIA E BRITA COMERCIAIS</t>
  </si>
  <si>
    <t>ARCO METÁLICO GALVANIZADO TIPO MP 152S - ARCO ALTO - VÃO = 10,54 M E ALTURA = 6,05 M - ATERRO RODOVIÁRIO MÍNIMO = 1,20 M E MÁXIMO = 4,20 M - AREIA EXTRAÍDA E BRITA PRODUZIDA</t>
  </si>
  <si>
    <t>ARCO METÁLICO GALVANIZADO TIPO MP 152S - ARCO ALTO - VÃO = 10,57 M E ALTURA = 5,41 M - ATERRO RODOVIÁRIO MÍNIMO = 1,20 M E MÁXIMO = 4,10 M - AREIA E BRITA COMERCIAIS</t>
  </si>
  <si>
    <t>ARCO METÁLICO GALVANIZADO TIPO MP 152S - ARCO ALTO - VÃO = 10,57 M E ALTURA = 5,41 M - ATERRO RODOVIÁRIO MÍNIMO = 1,20 M E MÁXIMO = 4,10 M - AREIA EXTRAÍDA E BRITA PRODUZIDA</t>
  </si>
  <si>
    <t>ARCO METÁLICO GALVANIZADO TIPO MP 152S - ARCO ALTO - VÃO = 10,74 M E ALTURA = 6,48 M - ATERRO RODOVIÁRIO MÍNIMO = 1,20 M E MÁXIMO = 4,70 M - AREIA E BRITA COMERCIAIS</t>
  </si>
  <si>
    <t>ARCO METÁLICO GALVANIZADO TIPO MP 152S - ARCO ALTO - VÃO = 10,74 M E ALTURA = 6,48 M - ATERRO RODOVIÁRIO MÍNIMO = 1,20 M E MÁXIMO = 4,70 M - AREIA EXTRAÍDA E BRITA PRODUZIDA</t>
  </si>
  <si>
    <t>ARCO METÁLICO GALVANIZADO TIPO MP 152S - ARCO ALTO - VÃO = 10,77 M E ALTURA = 6,10 M - ATERRO RODOVIÁRIO MÍNIMO = 1,20 M E MÁXIMO = 4,70 M - AREIA E BRITA COMERCIAIS</t>
  </si>
  <si>
    <t>ARCO METÁLICO GALVANIZADO TIPO MP 152S - ARCO ALTO - VÃO = 10,77 M E ALTURA = 6,10 M - ATERRO RODOVIÁRIO MÍNIMO = 1,20 M E MÁXIMO = 4,70 M - AREIA EXTRAÍDA E BRITA PRODUZIDA</t>
  </si>
  <si>
    <t>ARCO METÁLICO GALVANIZADO TIPO MP 152S - ARCO ALTO - VÃO = 10,97 M E ALTURA = 6,53 M - ATERRO RODOVIÁRIO MÍNIMO = 1,20 M E MÁXIMO = 4,70 M - AREIA E BRITA COMERCIAIS</t>
  </si>
  <si>
    <t>ARCO METÁLICO GALVANIZADO TIPO MP 152S - ARCO ALTO - VÃO = 10,97 M E ALTURA = 6,53 M - ATERRO RODOVIÁRIO MÍNIMO = 1,20 M E MÁXIMO = 4,70 M - AREIA EXTRAÍDA E BRITA PRODUZIDA</t>
  </si>
  <si>
    <t>ARCO METÁLICO GALVANIZADO TIPO MP 152S - ARCO ALTO - VÃO = 11,35 M E ALTURA = 7,12 M - ATERRO RODOVIÁRIO MÍNIMO = 1,20 M E MÁXIMO = 4,70 M - AREIA E BRITA COMERCIAIS</t>
  </si>
  <si>
    <t>ARCO METÁLICO GALVANIZADO TIPO MP 152S - ARCO ALTO - VÃO = 11,35 M E ALTURA = 7,12 M - ATERRO RODOVIÁRIO MÍNIMO = 1,20 M E MÁXIMO = 4,70 M - AREIA EXTRAÍDA E BRITA PRODUZIDA</t>
  </si>
  <si>
    <t>ARCO METÁLICO GALVANIZADO TIPO MP 152S - ARCO ALTO - VÃO = 11,58 M E ALTURA = 7,16 M - ATERRO RODOVIÁRIO MÍNIMO = 1,20 M E MÁXIMO = 6,40 M - AREIA E BRITA COMERCIAIS</t>
  </si>
  <si>
    <t>ARCO METÁLICO GALVANIZADO TIPO MP 152S - ARCO ALTO - VÃO = 11,58 M E ALTURA = 7,16 M - ATERRO RODOVIÁRIO MÍNIMO = 1,20 M E MÁXIMO = 6,40 M - AREIA EXTRAÍDA E BRITA PRODUZIDA</t>
  </si>
  <si>
    <t>ARCO METÁLICO GALVANIZADO TIPO MP 152S - ARCO ALTO - VÃO = 6,12 M E ALTURA = 2,77 M - ATERRO RODOVIÁRIO MÍNIMO = 0,75 M E MÁXIMO = 5,40 M - AREIA E BRITA COMERCIAIS</t>
  </si>
  <si>
    <t>ARCO METÁLICO GALVANIZADO TIPO MP 152S - ARCO ALTO - VÃO = 6,12 M E ALTURA = 2,77 M - ATERRO RODOVIÁRIO MÍNIMO = 0,75 M E MÁXIMO = 5,40 M - AREIA EXTRAÍDA E BRITA PRODUZIDA</t>
  </si>
  <si>
    <t>ARCO METÁLICO GALVANIZADO TIPO MP 152S - ARCO ALTO - VÃO = 6,30 M E ALTURA = 3,68 M - ATERRO RODOVIÁRIO MÍNIMO = 0,75 M E MÁXIMO = 7,50 M - AREIA E BRITA COMERCIAIS</t>
  </si>
  <si>
    <t>ARCO METÁLICO GALVANIZADO TIPO MP 152S - ARCO ALTO - VÃO = 6,30 M E ALTURA = 3,68 M - ATERRO RODOVIÁRIO MÍNIMO = 0,75 M E MÁXIMO = 7,50 M - AREIA EXTRAÍDA E BRITA PRODUZIDA</t>
  </si>
  <si>
    <t>ARCO METÁLICO GALVANIZADO TIPO MP 152S - ARCO ALTO - VÃO = 6,55 M E ALTURA = 3,56 M - ATERRO RODOVIÁRIO MÍNIMO = 0,75 M E MÁXIMO = 4,9 M - AREIA EXTRAÍDA E BRITA PRODUZIDA</t>
  </si>
  <si>
    <t>ARCO METÁLICO GALVANIZADO TIPO MP 152S - ARCO ALTO - VÃO = 6,55 M E ALTURA = 3,56 M - ATERRO RODOVIÁRIO MÍNIMO = 0,75 M E MÁXIMO = 4,90 M - AREIA E BRITA COMERCIAIS</t>
  </si>
  <si>
    <t>ARCO METÁLICO GALVANIZADO TIPO MP 152S - ARCO ALTO - VÃO = 6,78 M E ALTURA = 3,61 M - ATERRO RODOVIÁRIO MÍNIMO = 0,75 M E MÁXIMO = 4,80 M - AREIA E BRITA COMERCIAIS</t>
  </si>
  <si>
    <t>ARCO METÁLICO GALVANIZADO TIPO MP 152S - ARCO ALTO - VÃO = 6,78 M E ALTURA = 3,61 M - ATERRO RODOVIÁRIO MÍNIMO = 0,75 M E MÁXIMO = 4,80 M - AREIA EXTRAÍDA E BRITA PRODUZIDA</t>
  </si>
  <si>
    <t>ARCO METÁLICO GALVANIZADO TIPO MP 152S - ARCO ALTO - VÃO = 6,96 M E ALTURA = 4,42 M - ATERRO RODOVIÁRIO MÍNIMO = 0,75 M E MÁXIMO = 8,10 M - AREIA E BRITA COMERCIAIS</t>
  </si>
  <si>
    <t>ARCO METÁLICO GALVANIZADO TIPO MP 152S - ARCO ALTO - VÃO = 6,96 M E ALTURA = 4,42 M - ATERRO RODOVIÁRIO MÍNIMO = 0,75 M E MÁXIMO = 8,10 M - AREIA EXTRAÍDA E BRITA PRODUZIDA</t>
  </si>
  <si>
    <t>ARCO METÁLICO GALVANIZADO TIPO MP 152S - ARCO ALTO - VÃO = 6,99 M E ALTURA = 4,27 M - ATERRO RODOVIÁRIO MÍNIMO = 0,75 M E MÁXIMO = 5,70 M - AREIA E BRITA COMERCIAIS</t>
  </si>
  <si>
    <t>ARCO METÁLICO GALVANIZADO TIPO MP 152S - ARCO ALTO - VÃO = 6,99 M E ALTURA = 4,27 M - ATERRO RODOVIÁRIO MÍNIMO = 0,75 M E MÁXIMO = 5,70 M - AREIA EXTRAÍDA E BRITA PRODUZIDA</t>
  </si>
  <si>
    <t>ARCO METÁLICO GALVANIZADO TIPO MP 152S - ARCO ALTO - VÃO = 7,01 M E ALTURA = 3,63 M - ATERRO RODOVIÁRIO MÍNIMO = 0,75 M E MÁXIMO = 4,60 M - AREIA E BRITA COMERCIAIS</t>
  </si>
  <si>
    <t>ARCO METÁLICO GALVANIZADO TIPO MP 152S - ARCO ALTO - VÃO = 7,01 M E ALTURA = 3,63 M - ATERRO RODOVIÁRIO MÍNIMO = 0,75 M E MÁXIMO = 4,60 M - AREIA EXTRAÍDA E BRITA PRODUZIDA</t>
  </si>
  <si>
    <t>ARCO METÁLICO GALVANIZADO TIPO MP 152S - ARCO ALTO - VÃO = 7,24 M E ALTURA = 3,68 M - ATERRO RODOVIÁRIO MÍNIMO = 0,90 M E MÁXIMO = 4,4 M - AREIA E BRITA COMERCIAIS</t>
  </si>
  <si>
    <t>ARCO METÁLICO GALVANIZADO TIPO MP 152S - ARCO ALTO - VÃO = 7,24 M E ALTURA = 3,68 M - ATERRO RODOVIÁRIO MÍNIMO = 0,90 M E MÁXIMO = 4,40 M - AREIA EXTRAÍDA E BRITA PRODUZIDA</t>
  </si>
  <si>
    <t>ARCO METÁLICO GALVANIZADO TIPO MP 152S - ARCO ALTO - VÃO = 7,42 M E ALTURA = 4,52 M - ATERRO RODOVIÁRIO MÍNIMO = 0,90 M E MÁXIMO = 6,40 M - AREIA E BRITA COMERCIAIS</t>
  </si>
  <si>
    <t>ARCO METÁLICO GALVANIZADO TIPO MP 152S - ARCO ALTO - VÃO = 7,42 M E ALTURA = 4,52 M - ATERRO RODOVIÁRIO MÍNIMO = 0,90 M E MÁXIMO = 6,40 M - AREIA EXTRAÍDA E BRITA PRODUZIDA</t>
  </si>
  <si>
    <t>ARCO METÁLICO GALVANIZADO TIPO MP 152S - ARCO ALTO - VÃO = 7,47 M E ALTURA = 4,19 M - ATERRO RODOVIÁRIO MÍNIMO = 0,90 M E MÁXIMO = 4,30 M - AREIA E BRITA COMERCIAIS</t>
  </si>
  <si>
    <t>ARCO METÁLICO GALVANIZADO TIPO MP 152S - ARCO ALTO - VÃO = 7,47 M E ALTURA = 4,19 M - ATERRO RODOVIÁRIO MÍNIMO = 0,90 M E MÁXIMO = 4,30 M - AREIA EXTRAÍDA E BRITA PRODUZIDA</t>
  </si>
  <si>
    <t>ARCO METÁLICO GALVANIZADO TIPO MP 152S - ARCO ALTO - VÃO = 7,67 M E ALTURA = 3,99 M - ATERRO RODOVIÁRIO MÍNIMO = 0,90 M E MÁXIMO = 4,10 M - AREIA E BRITA COMERCIAIS</t>
  </si>
  <si>
    <t>ARCO METÁLICO GALVANIZADO TIPO MP 152S - ARCO ALTO - VÃO = 7,67 M E ALTURA = 3,99 M - ATERRO RODOVIÁRIO MÍNIMO = 0,90 M E MÁXIMO = 4,10 M - AREIA EXTRAÍDA E BRITA PRODUZIDA</t>
  </si>
  <si>
    <t>ARCO METÁLICO GALVANIZADO TIPO MP 152S - ARCO ALTO - VÃO = 7,85 M E ALTURA = 4,60 M - ATERRO RODOVIÁRIO MÍNIMO = 0,90 M E MÁXIMO = 6,00 M - AREIA E BRITA COMERCIAIS</t>
  </si>
  <si>
    <t>ARCO METÁLICO GALVANIZADO TIPO MP 152S - ARCO ALTO - VÃO = 7,85 M E ALTURA = 4,60 M - ATERRO RODOVIÁRIO MÍNIMO = 0,90 M E MÁXIMO = 6,00 M - AREIA EXTRAÍDA E BRITA PRODUZIDA</t>
  </si>
  <si>
    <t>ARCO METÁLICO GALVANIZADO TIPO MP 152S - ARCO ALTO - VÃO = 7,90 M E ALTURA = 4,04 M - ATERRO RODOVIÁRIO MÍNIMO = 0,90 M E MÁXIMO = 4,00 M - AREIA E BRITA COMERCIAIS</t>
  </si>
  <si>
    <t>ARCO METÁLICO GALVANIZADO TIPO MP 152S - ARCO ALTO - VÃO = 7,90 M E ALTURA = 4,04 M - ATERRO RODOVIÁRIO MÍNIMO = 0,90 M E MÁXIMO = 4,00 M - AREIA EXTRAÍDA E BRITA PRODUZIDA</t>
  </si>
  <si>
    <t>ARCO METÁLICO GALVANIZADO TIPO MP 152S - ARCO ALTO - VÃO = 8,08 M E ALTURA = 4,65 M - ATERRO RODOVIÁRIO MÍNIMO = 0,90 M E MÁXIMO = 5,80 M - AREIA E BRITA COMERCIAIS</t>
  </si>
  <si>
    <t>ARCO METÁLICO GALVANIZADO TIPO MP 152S - ARCO ALTO - VÃO = 8,08 M E ALTURA = 4,65 M - ATERRO RODOVIÁRIO MÍNIMO = 0,90 M E MÁXIMO = 5,80 M - AREIA EXTRAÍDA E BRITA PRODUZIDA</t>
  </si>
  <si>
    <t>ARCO METÁLICO GALVANIZADO TIPO MP 152S - ARCO ALTO - VÃO = 8,31 M E ALTURA = 4,70 M - ATERRO RODOVIÁRIO MÍNIMO = 0,90 M E MÁXIMO = 5,60 M - AREIA E BRITA COMERCIAIS</t>
  </si>
  <si>
    <t>ARCO METÁLICO GALVANIZADO TIPO MP 152S - ARCO ALTO - VÃO = 8,31 M E ALTURA = 4,70 M - ATERRO RODOVIÁRIO MÍNIMO = 0,90 M E MÁXIMO = 5,60 M - AREIA EXTRAÍDA E BRITA PRODUZIDA</t>
  </si>
  <si>
    <t>ARCO METÁLICO GALVANIZADO TIPO MP 152S - ARCO ALTO - VÃO = 8,36 M E ALTURA = 4,11 M - ATERRO RODOVIÁRIO MÍNIMO = 0,90 M E MÁXIMO = 3,70 M - AREIA E BRITA COMERCIAIS</t>
  </si>
  <si>
    <t>ARCO METÁLICO GALVANIZADO TIPO MP 152S - ARCO ALTO - VÃO = 8,36 M E ALTURA = 4,11 M - ATERRO RODOVIÁRIO MÍNIMO = 0,90 M E MÁXIMO = 3,70 M - AREIA EXTRAÍDA E BRITA PRODUZIDA</t>
  </si>
  <si>
    <t>ARCO METÁLICO GALVANIZADO TIPO MP 152S - ARCO ALTO - VÃO = 8,59 M E ALTURA = 4,39 M - ATERRO RODOVIÁRIO MÍNIMO = 0,90 M E MÁXIMO = 3,60 M - AREIA E BRITA COMERCIAIS</t>
  </si>
  <si>
    <t>ARCO METÁLICO GALVANIZADO TIPO MP 152S - ARCO ALTO - VÃO = 8,59 M E ALTURA = 4,39 M - ATERRO RODOVIÁRIO MÍNIMO = 0,90 M E MÁXIMO = 3,60 M - AREIA EXTRAÍDA E BRITA PRODUZIDA</t>
  </si>
  <si>
    <t>ARCO METÁLICO GALVANIZADO TIPO MP 152S - ARCO ALTO - VÃO = 8,97 M E ALTURA = 5,00 M - ATERRO RODOVIÁRIO MÍNIMO = 0,90 M E MÁXIMO = 5,80 M - AREIA E BRITA COMERCIAIS</t>
  </si>
  <si>
    <t>ARCO METÁLICO GALVANIZADO TIPO MP 152S - ARCO ALTO - VÃO = 8,97 M E ALTURA = 5,00 M - ATERRO RODOVIÁRIO MÍNIMO = 0,90 M E MÁXIMO = 5,80 M - AREIA EXTRAÍDA E BRITA PRODUZIDA</t>
  </si>
  <si>
    <t>ARCO METÁLICO GALVANIZADO TIPO MP 152S - ARCO ALTO - VÃO = 9,17 M E ALTURA = 5,49 M - ATERRO RODOVIÁRIO MÍNIMO = 0,90 M E MÁXIMO = 5,60 M - AREIA E BRITA COMERCIAIS</t>
  </si>
  <si>
    <t>ARCO METÁLICO GALVANIZADO TIPO MP 152S - ARCO ALTO - VÃO = 9,17 M E ALTURA = 5,49 M - ATERRO RODOVIÁRIO MÍNIMO = 0,90 M E MÁXIMO = 5,60 M - AREIA EXTRAÍDA E BRITA PRODUZIDA</t>
  </si>
  <si>
    <t>ARCO METÁLICO GALVANIZADO TIPO MP 152S - ARCO ALTO - VÃO = 9,22 M E ALTURA = 4,70 M - ATERRO RODOVIÁRIO MÍNIMO = 0,90 M E MÁXIMO = 4,10 M - AREIA E BRITA COMERCIAIS</t>
  </si>
  <si>
    <t>ARCO METÁLICO GALVANIZADO TIPO MP 152S - ARCO ALTO - VÃO = 9,22 M E ALTURA = 4,70 M - ATERRO RODOVIÁRIO MÍNIMO = 0,90 M E MÁXIMO = 4,10 M - AREIA EXTRAÍDA E BRITA PRODUZIDA</t>
  </si>
  <si>
    <t>ARCO METÁLICO GALVANIZADO TIPO MP 152S - ARCO ALTO - VÃO = 9,45 M E ALTURA = 4,75 M - ATERRO RODOVIÁRIO MÍNIMO = 0,90 M E MÁXIMO = 4,00 M - AREIA E BRITA COMERCIAIS</t>
  </si>
  <si>
    <t>ARCO METÁLICO GALVANIZADO TIPO MP 152S - ARCO ALTO - VÃO = 9,45 M E ALTURA = 4,75 M - ATERRO RODOVIÁRIO MÍNIMO = 0,90 M E MÁXIMO = 4,00 M - AREIA EXTRAÍDA E BRITA PRODUZIDA</t>
  </si>
  <si>
    <t>ARCO METÁLICO GALVANIZADO TIPO MP 152S - ARCO ALTO - VÃO = 9,63 M E ALTURA = 5,59 M - ATERRO RODOVIÁRIO MÍNIMO = 0,90 M E MÁXIMO = 5,30 M - AREIA E BRITA COMERCIAIS</t>
  </si>
  <si>
    <t>ARCO METÁLICO GALVANIZADO TIPO MP 152S - ARCO ALTO - VÃO = 9,63 M E ALTURA = 5,59 M - ATERRO RODOVIÁRIO MÍNIMO = 0,90 M E MÁXIMO = 5,30 M - AREIA EXTRAÍDA E BRITA PRODUZIDA</t>
  </si>
  <si>
    <t>ARCO METÁLICO GALVANIZADO TIPO MP 152S - ARCO ALTO - VÃO = 9,65 M E ALTURA = 5,41 M - ATERRO RODOVIÁRIO MÍNIMO = 0,90 M E MÁXIMO = 4,70 M - AREIA E BRITA COMERCIAIS</t>
  </si>
  <si>
    <t>ARCO METÁLICO GALVANIZADO TIPO MP 152S - ARCO ALTO - VÃO = 9,65 M E ALTURA = 5,41 M - ATERRO RODOVIÁRIO MÍNIMO = 0,90 M E MÁXIMO = 4,70 M - AREIA EXTRAÍDA E BRITA PRODUZIDA</t>
  </si>
  <si>
    <t>ARCO METÁLICO GALVANIZADO TIPO MP 152S - ARCO ALTO - VÃO = 9,68 M E ALTURA = 5,23 M - ATERRO RODOVIÁRIO MÍNIMO = 0,90 M E MÁXIMO = 3,90 M - AREIA E BRITA COMERCIAIS</t>
  </si>
  <si>
    <t>ARCO METÁLICO GALVANIZADO TIPO MP 152S - ARCO ALTO - VÃO = 9,68 M E ALTURA = 5,23 M - ATERRO RODOVIÁRIO MÍNIMO = 0,90 M E MÁXIMO = 3,90 M - AREIA EXTRAÍDA E BRITA PRODUZIDA</t>
  </si>
  <si>
    <t>ARCO METÁLICO GALVANIZADO TIPO MP 152S - ARCO ALTO - VÃO = 9,86 M E ALTURA = 6,07 M - ATERRO RODOVIÁRIO MÍNIMO = 0,90 M E MÁXIMO = 5,20 M - AREIA E BRITA COMERCIAIS</t>
  </si>
  <si>
    <t>ARCO METÁLICO GALVANIZADO TIPO MP 152S - ARCO ALTO - VÃO = 9,86 M E ALTURA = 6,07 M - ATERRO RODOVIÁRIO MÍNIMO = 0,90 M E MÁXIMO = 5,20 M - AREIA EXTRAÍDA E BRITA PRODUZIDA</t>
  </si>
  <si>
    <t>ARCO METÁLICO GALVANIZADO TIPO MP 152S - ARCO ALTO - VÃO = 9,91 M E ALTURA = 5,28 M - ATERRO RODOVIÁRIO MÍNIMO = 0,90 M E MÁXIMO = 3,80 M - AREIA E BRITA COMERCIAIS</t>
  </si>
  <si>
    <t>ARCO METÁLICO GALVANIZADO TIPO MP 152S - ARCO ALTO - VÃO = 9,91 M E ALTURA = 5,28 M - ATERRO RODOVIÁRIO MÍNIMO = 0,90 M E MÁXIMO = 3,80 M - AREIA EXTRAÍDA E BRITA PRODUZIDA</t>
  </si>
  <si>
    <t>ARCO METÁLICO GALVANIZADO TIPO MP 152S - OVOIDE - VÃO = 7,21 M E ALTURA = 7,82 M - ATERRO RODOVIÁRIO MÍNIMO = 0,75 M E MÁXIMO = 6,70 M - AREIA E BRITA COMERCIAIS</t>
  </si>
  <si>
    <t>ARCO METÁLICO GALVANIZADO TIPO MP 152S - OVOIDE - VÃO = 7,21 M E ALTURA = 7,82 M - ATERRO RODOVIÁRIO MÍNIMO = 0,75 M E MÁXIMO = 6,70 M - AREIA EXTRAÍDA E BRITA PRODUZIDA</t>
  </si>
  <si>
    <t>ARCO METÁLICO GALVANIZADO TIPO MP 152S - OVOIDE - VÃO = 7,31 M E ALTURA = 7,87 M - ATERRO RODOVIÁRIO MÍNIMO = 0,90 M E MÁXIMO = 6,80 M - AREIA E BRITA COMERCIAIS</t>
  </si>
  <si>
    <t>ARCO METÁLICO GALVANIZADO TIPO MP 152S - OVOIDE - VÃO = 7,31 M E ALTURA = 7,87 M - ATERRO RODOVIÁRIO MÍNIMO = 0,90 M E MÁXIMO = 6,80 M - AREIA EXTRAÍDA E BRITA PRODUZIDA</t>
  </si>
  <si>
    <t>ARCO METÁLICO GALVANIZADO TIPO MP 152S - OVOIDE - VÃO = 7,57 M E ALTURA = 8,44 M - ATERRO RODOVIÁRIO MÍNIMO = 0,90 M E MÁXIMO = 5,60 M - AREIA E BRITA COMERCIAIS</t>
  </si>
  <si>
    <t>ARCO METÁLICO GALVANIZADO TIPO MP 152S - OVOIDE - VÃO = 7,57 M E ALTURA = 8,44 M - ATERRO RODOVIÁRIO MÍNIMO = 0,90 M E MÁXIMO = 5,60 M - AREIA EXTRAÍDA E BRITA PRODUZIDA</t>
  </si>
  <si>
    <t>ARCO METÁLICO GALVANIZADO TIPO MP 152S - OVOIDE - VÃO = 7,77 M E ALTURA = 7,90 M - ATERRO RODOVIÁRIO MÍNIMO = 0,90 M E MÁXIMO = 6,80 M - AREIA E BRITA COMERCIAIS</t>
  </si>
  <si>
    <t>ARCO METÁLICO GALVANIZADO TIPO MP 152S - OVOIDE - VÃO = 7,77 M E ALTURA = 7,90 M - ATERRO RODOVIÁRIO MÍNIMO = 0,90 M E MÁXIMO = 6,80 M - AREIA EXTRAÍDA E BRITA PRODUZIDA</t>
  </si>
  <si>
    <t>ARCO METÁLICO GALVANIZADO TIPO MP 152S - OVOIDE - VÃO = 8,13 M E ALTURA = 8,01 M - ATERRO RODOVIÁRIO MÍNIMO = 0,90 M E MÁXIMO = 3,50 M - AREIA E BRITA COMERCIAIS</t>
  </si>
  <si>
    <t>ARCO METÁLICO GALVANIZADO TIPO MP 152S - OVOIDE - VÃO = 8,13 M E ALTURA = 8,01 M - ATERRO RODOVIÁRIO MÍNIMO = 0,90 M E MÁXIMO = 3,50 M - AREIA EXTRAÍDA E BRITA PRODUZIDA</t>
  </si>
  <si>
    <t>ARCO METÁLICO GALVANIZADO TIPO MP 152S - OVOIDE - VÃO = 8,36 M E ALTURA = 8,23 M - ATERRO RODOVIÁRIO MÍNIMO = 0,90 M E MÁXIMO = 4,30 M - AREIA E BRITA COMERCIAIS</t>
  </si>
  <si>
    <t>ARCO METÁLICO GALVANIZADO TIPO MP 152S - OVOIDE - VÃO = 8,36 M E ALTURA = 8,23 M - ATERRO RODOVIÁRIO MÍNIMO = 0,90 M E MÁXIMO = 4,30 M - AREIA EXTRAÍDA E BRITA PRODUZIDA</t>
  </si>
  <si>
    <t>ARCO METÁLICO GALVANIZADO TIPO MP 152S - OVOIDE - VÃO = 8,56 M E ALTURA = 8,48 M - ATERRO RODOVIÁRIO MÍNIMO = 0,90 M E MÁXIMO = 5,30 M - AREIA E BRITA COMERCIAIS</t>
  </si>
  <si>
    <t>ARCO METÁLICO GALVANIZADO TIPO MP 152S - OVOIDE - VÃO = 8,56 M E ALTURA = 8,48 M - ATERRO RODOVIÁRIO MÍNIMO = 0,90 M E MÁXIMO = 5,30 M - AREIA EXTRAÍDA E BRITA PRODUZIDA</t>
  </si>
  <si>
    <t>ARCO METÁLICO GALVANIZADO TIPO MP 152S - OVOIDE - VÃO = 8,71 M E ALTURA = 9,32 M - ATERRO RODOVIÁRIO MÍNIMO = 0,90 M E MÁXIMO = 6,00 M - AREIA E BRITA COMERCIAIS</t>
  </si>
  <si>
    <t>ARCO METÁLICO GALVANIZADO TIPO MP 152S - OVOIDE - VÃO = 8,71 M E ALTURA = 9,32 M - ATERRO RODOVIÁRIO MÍNIMO = 0,90 M E MÁXIMO = 6,00 M - AREIA EXTRAÍDA E BRITA PRODUZIDA</t>
  </si>
  <si>
    <t>ARCO METÁLICO GALVANIZADO TIPO MP 152S - OVOIDE - VÃO = 9,15 M E ALTURA = 9,04 M - ATERRO RODOVIÁRIO MÍNIMO = 0,90 M E MÁXIMO = 4,70 M - AREIA E BRITA COMERCIAIS</t>
  </si>
  <si>
    <t>ARCO METÁLICO GALVANIZADO TIPO MP 152S - OVOIDE - VÃO = 9,15 M E ALTURA = 9,04 M - ATERRO RODOVIÁRIO MÍNIMO = 0,90 M E MÁXIMO = 4,70 M - AREIA EXTRAÍDA E BRITA PRODUZIDA</t>
  </si>
  <si>
    <t>ARCO METÁLICO GALVANIZADO TIPO MP 152S - OVOIDE - VÃO = 9,15 M E ALTURA = 9,50 M - ATERRO RODOVIÁRIO MÍNIMO = 0,90 M E MÁXIMO = 5,70 M - AREIA E BRITA COMERCIAIS</t>
  </si>
  <si>
    <t>ARCO METÁLICO GALVANIZADO TIPO MP 152S - OVOIDE - VÃO = 9,15 M E ALTURA = 9,50 M - ATERRO RODOVIÁRIO MÍNIMO = 0,90 M E MÁXIMO = 5,70 M - AREIA EXTRAÍDA E BRITA PRODUZIDA</t>
  </si>
  <si>
    <t>ARGAMASSA DE SOLO-CIMENTO COM 10% DE CIMENTO E MATERIAL DE JAZIDA - PREPARO E INJEÇÃO EM TUNNEL LINER</t>
  </si>
  <si>
    <t>BUEIRO METÁLICO COM CHAPAS MÚLTIPLAS MP 100 COM REVESTIMENTO EM EPÓXI - D = 0,60 M - BRITA COMERCIAL</t>
  </si>
  <si>
    <t>BUEIRO METÁLICO COM CHAPAS MÚLTIPLAS MP 100 COM REVESTIMENTO EM EPÓXI - D = 0,60 M - BRITA PRODUZIDA</t>
  </si>
  <si>
    <t>BUEIRO METÁLICO COM CHAPAS MÚLTIPLAS MP 100 COM REVESTIMENTO EM EPÓXI - D = 0,70 M - BRITA COMERCIAL</t>
  </si>
  <si>
    <t>BUEIRO METÁLICO COM CHAPAS MÚLTIPLAS MP 100 COM REVESTIMENTO EM EPÓXI - D = 0,70 M - BRITA PRODUZIDA</t>
  </si>
  <si>
    <t>BUEIRO METÁLICO COM CHAPAS MÚLTIPLAS MP 100 COM REVESTIMENTO EM EPÓXI - D = 0,80 M - BRITA COMERCIAL</t>
  </si>
  <si>
    <t>BUEIRO METÁLICO COM CHAPAS MÚLTIPLAS MP 100 COM REVESTIMENTO EM EPÓXI - D = 0,80 M - BRITA PRODUZIDA</t>
  </si>
  <si>
    <t>BUEIRO METÁLICO COM CHAPAS MÚLTIPLAS MP 100 COM REVESTIMENTO EM EPÓXI - D = 0,90 M - BRITA COMERCIAL</t>
  </si>
  <si>
    <t>BUEIRO METÁLICO COM CHAPAS MÚLTIPLAS MP 100 COM REVESTIMENTO EM EPÓXI - D = 0,90 M - BRITA PRODUZIDA</t>
  </si>
  <si>
    <t>BUEIRO METÁLICO COM CHAPAS MÚLTIPLAS MP 100 COM REVESTIMENTO EM EPÓXI - D = 1,00 M - BRITA COMERCIAL</t>
  </si>
  <si>
    <t>BUEIRO METÁLICO COM CHAPAS MÚLTIPLAS MP 100 COM REVESTIMENTO EM EPÓXI - D = 1,00 M - BRITA PRODUZIDA</t>
  </si>
  <si>
    <t>BUEIRO METÁLICO COM CHAPAS MÚLTIPLAS MP 100 COM REVESTIMENTO EM EPÓXI - D = 1,10 M - BRITA COMERCIAL</t>
  </si>
  <si>
    <t>BUEIRO METÁLICO COM CHAPAS MÚLTIPLAS MP 100 COM REVESTIMENTO EM EPÓXI - D = 1,10 M - BRITA PRODUZIDA</t>
  </si>
  <si>
    <t>BUEIRO METÁLICO COM CHAPAS MÚLTIPLAS MP 100 COM REVESTIMENTO EM EPÓXI - D = 1,20 M - BRITA COMERCIAL</t>
  </si>
  <si>
    <t>BUEIRO METÁLICO COM CHAPAS MÚLTIPLAS MP 100 COM REVESTIMENTO EM EPÓXI - D = 1,20 M - BRITA PRODUZIDA</t>
  </si>
  <si>
    <t>BUEIRO METÁLICO COM CHAPAS MÚLTIPLAS MP 100 COM REVESTIMENTO EM EPÓXI - D = 1,30 M - BRITA COMERCIAL</t>
  </si>
  <si>
    <t>BUEIRO METÁLICO COM CHAPAS MÚLTIPLAS MP 100 COM REVESTIMENTO EM EPÓXI - D = 1,30 M - BRITA PRODUZIDA</t>
  </si>
  <si>
    <t>BUEIRO METÁLICO COM CHAPAS MÚLTIPLAS MP 100 COM REVESTIMENTO EM EPÓXI - D = 1,40 M - BRITA COMERCIAL</t>
  </si>
  <si>
    <t>BUEIRO METÁLICO COM CHAPAS MÚLTIPLAS MP 100 COM REVESTIMENTO EM EPÓXI - D = 1,40 M - BRITA PRODUZIDA</t>
  </si>
  <si>
    <t>BUEIRO METÁLICO COM CHAPAS MÚLTIPLAS MP 100 COM REVESTIMENTO EM EPÓXI - D = 1,50 M - BRITA COMERCIAL</t>
  </si>
  <si>
    <t>BUEIRO METÁLICO COM CHAPAS MÚLTIPLAS MP 100 COM REVESTIMENTO EM EPÓXI - D = 1,50 M - BRITA PRODUZIDA</t>
  </si>
  <si>
    <t>BUEIRO METÁLICO COM CHAPAS MÚLTIPLAS MP 100 COM REVESTIMENTO EM EPÓXI - D = 1,60 M - BRITA COMERCIAL</t>
  </si>
  <si>
    <t>BUEIRO METÁLICO COM CHAPAS MÚLTIPLAS MP 100 COM REVESTIMENTO EM EPÓXI - D = 1,60 M - BRITA PRODUZIDA</t>
  </si>
  <si>
    <t>BUEIRO METÁLICO COM CHAPAS MÚLTIPLAS MP 100 COM REVESTIMENTO EM EPÓXI - D = 1,70 M - BRITA COMERCIAL</t>
  </si>
  <si>
    <t>BUEIRO METÁLICO COM CHAPAS MÚLTIPLAS MP 100 COM REVESTIMENTO EM EPÓXI - D = 1,70 M - BRITA PRODUZIDA</t>
  </si>
  <si>
    <t>BUEIRO METÁLICO COM CHAPAS MÚLTIPLAS MP 100 COM REVESTIMENTO EM EPÓXI - D = 1,80 M - BRITA COMERCIAL</t>
  </si>
  <si>
    <t>BUEIRO METÁLICO COM CHAPAS MÚLTIPLAS MP 100 COM REVESTIMENTO EM EPÓXI - D = 1,80 M - BRITA PRODUZIDA</t>
  </si>
  <si>
    <t>BUEIRO METÁLICO COM CHAPAS MÚLTIPLAS MP 100 COM REVESTIMENTO EM EPÓXI - D = 1,90 M - BRITA COMERCIAL</t>
  </si>
  <si>
    <t>BUEIRO METÁLICO COM CHAPAS MÚLTIPLAS MP 100 COM REVESTIMENTO EM EPÓXI - D = 1,90 M - BRITA PRODUZIDA</t>
  </si>
  <si>
    <t>BUEIRO METÁLICO COM CHAPAS MÚLTIPLAS MP 100 COM REVESTIMENTO EM EPÓXI - D = 2,00 M - BRITA COMERCIAL</t>
  </si>
  <si>
    <t>BUEIRO METÁLICO COM CHAPAS MÚLTIPLAS MP 100 COM REVESTIMENTO EM EPÓXI - D = 2,00 M - BRITA PRODUZIDA</t>
  </si>
  <si>
    <t>BUEIRO METÁLICO COM CHAPAS MÚLTIPLAS MP 100 COM REVESTIMENTO EM EPÓXI - D = 2,10 M - BRITA COMERCIAL</t>
  </si>
  <si>
    <t>BUEIRO METÁLICO COM CHAPAS MÚLTIPLAS MP 100 COM REVESTIMENTO EM EPÓXI - D = 2,10 M - BRITA PRODUZIDA</t>
  </si>
  <si>
    <t>BUEIRO METÁLICO COM CHAPAS MÚLTIPLAS MP 100 COM REVESTIMENTO EM EPÓXI - D = 2,20 M - BRITA COMERCIAL</t>
  </si>
  <si>
    <t>BUEIRO METÁLICO COM CHAPAS MÚLTIPLAS MP 100 COM REVESTIMENTO EM EPÓXI - D = 2,20 M - BRITA PRODUZIDA</t>
  </si>
  <si>
    <t>BUEIRO METÁLICO COM CHAPAS MÚLTIPLAS MP 100 COM REVESTIMENTO EM EPÓXI - D = 2,30 M - BRITA COMERCIAL</t>
  </si>
  <si>
    <t>BUEIRO METÁLICO COM CHAPAS MÚLTIPLAS MP 100 COM REVESTIMENTO EM EPÓXI - D = 2,30 M - BRITA PRODUZIDA</t>
  </si>
  <si>
    <t>BUEIRO METÁLICO COM CHAPAS MÚLTIPLAS MP 100 COM REVESTIMENTO EM EPÓXI - D = 2,40 M - BRITA COMERCIAL</t>
  </si>
  <si>
    <t>BUEIRO METÁLICO COM CHAPAS MÚLTIPLAS MP 100 COM REVESTIMENTO EM EPÓXI - D = 2,40 M - BRITA PRODUZIDA</t>
  </si>
  <si>
    <t>BUEIRO METÁLICO COM CHAPAS MÚLTIPLAS MP 100 COM REVESTIMENTO EM EPÓXI - D = 2,50 M - BRITA COMERCIAL</t>
  </si>
  <si>
    <t>BUEIRO METÁLICO COM CHAPAS MÚLTIPLAS MP 100 COM REVESTIMENTO EM EPÓXI - D = 2,50 M - BRITA PRODUZIDA</t>
  </si>
  <si>
    <t>BUEIRO METÁLICO COM CHAPAS MÚLTIPLAS MP 100 COM REVESTIMENTO EM EPÓXI - D = 2,60 M - BRITA COMERCIAL</t>
  </si>
  <si>
    <t>BUEIRO METÁLICO COM CHAPAS MÚLTIPLAS MP 100 COM REVESTIMENTO EM EPÓXI - D = 2,60 M - BRITA PRODUZIDA</t>
  </si>
  <si>
    <t>BUEIRO METÁLICO COM CHAPAS MÚLTIPLAS MP 100 COM REVESTIMENTO EM EPÓXI - D = 2,70 M - BRITA COMERCIAL</t>
  </si>
  <si>
    <t>BUEIRO METÁLICO COM CHAPAS MÚLTIPLAS MP 100 COM REVESTIMENTO EM EPÓXI - D = 2,70 M - BRITA PRODUZIDA</t>
  </si>
  <si>
    <t>BUEIRO METÁLICO COM CHAPAS MÚLTIPLAS MP 100 COM REVESTIMENTO EM EPÓXI - D = 2,80 M - BRITA COMERCIAL</t>
  </si>
  <si>
    <t>BUEIRO METÁLICO COM CHAPAS MÚLTIPLAS MP 100 COM REVESTIMENTO EM EPÓXI - D = 2,80 M - BRITA PRODUZIDA</t>
  </si>
  <si>
    <t>BUEIRO METÁLICO COM CHAPAS MÚLTIPLAS MP 100 GALVANIZADAS - D = 0,60 M - BRITA COMERCIAL</t>
  </si>
  <si>
    <t>BUEIRO METÁLICO COM CHAPAS MÚLTIPLAS MP 100 GALVANIZADAS - D = 0,60 M - BRITA PRODUZIDA</t>
  </si>
  <si>
    <t>BUEIRO METÁLICO COM CHAPAS MÚLTIPLAS MP 100 GALVANIZADAS - D = 0,70 M - BRITA COMERCIAL</t>
  </si>
  <si>
    <t>BUEIRO METÁLICO COM CHAPAS MÚLTIPLAS MP 100 GALVANIZADAS - D = 0,70 M - BRITA PRODUZIDA</t>
  </si>
  <si>
    <t>BUEIRO METÁLICO COM CHAPAS MÚLTIPLAS MP 100 GALVANIZADAS - D = 0,80 M - BRITA COMERCIAL</t>
  </si>
  <si>
    <t>BUEIRO METÁLICO COM CHAPAS MÚLTIPLAS MP 100 GALVANIZADAS - D = 0,80 M - BRITA PRODUZIDA</t>
  </si>
  <si>
    <t>BUEIRO METÁLICO COM CHAPAS MÚLTIPLAS MP 100 GALVANIZADAS - D = 0,90 M - BRITA COMERCIAL</t>
  </si>
  <si>
    <t>BUEIRO METÁLICO COM CHAPAS MÚLTIPLAS MP 100 GALVANIZADAS - D = 0,90 M - BRITA PRODUZIDA</t>
  </si>
  <si>
    <t>BUEIRO METÁLICO COM CHAPAS MÚLTIPLAS MP 100 GALVANIZADAS - D = 1,00 M - BRITA COMERCIAL</t>
  </si>
  <si>
    <t>BUEIRO METÁLICO COM CHAPAS MÚLTIPLAS MP 100 GALVANIZADAS - D = 1,00 M - BRITA PRODUZIDA</t>
  </si>
  <si>
    <t>BUEIRO METÁLICO COM CHAPAS MÚLTIPLAS MP 100 GALVANIZADAS - D = 1,10 M - BRITA COMERCIAL</t>
  </si>
  <si>
    <t>BUEIRO METÁLICO COM CHAPAS MÚLTIPLAS MP 100 GALVANIZADAS - D = 1,10 M - BRITA PRODUZIDA</t>
  </si>
  <si>
    <t>BUEIRO METÁLICO COM CHAPAS MÚLTIPLAS MP 100 GALVANIZADAS - D = 1,20 M - BRITA COMERCIAL</t>
  </si>
  <si>
    <t>BUEIRO METÁLICO COM CHAPAS MÚLTIPLAS MP 100 GALVANIZADAS - D = 1,20 M - BRITA PRODUZIDA</t>
  </si>
  <si>
    <t>BUEIRO METÁLICO COM CHAPAS MÚLTIPLAS MP 100 GALVANIZADAS - D = 1,30 M - BRITA COMERCIAL</t>
  </si>
  <si>
    <t>BUEIRO METÁLICO COM CHAPAS MÚLTIPLAS MP 100 GALVANIZADAS - D = 1,30 M - BRITA PRODUZIDA</t>
  </si>
  <si>
    <t>BUEIRO METÁLICO COM CHAPAS MÚLTIPLAS MP 100 GALVANIZADAS - D = 1,40 M - BRITA COMERCIAL</t>
  </si>
  <si>
    <t>BUEIRO METÁLICO COM CHAPAS MÚLTIPLAS MP 100 GALVANIZADAS - D = 1,40 M - BRITA PRODUZIDA</t>
  </si>
  <si>
    <t>BUEIRO METÁLICO COM CHAPAS MÚLTIPLAS MP 100 GALVANIZADAS - D = 1,50 M - BRITA COMERCIAL</t>
  </si>
  <si>
    <t>BUEIRO METÁLICO COM CHAPAS MÚLTIPLAS MP 100 GALVANIZADAS - D = 1,50 M - BRITA PRODUZIDA</t>
  </si>
  <si>
    <t>BUEIRO METÁLICO COM CHAPAS MÚLTIPLAS MP 100 GALVANIZADAS - D = 1,60 M - BRITA COMERCIAL</t>
  </si>
  <si>
    <t>BUEIRO METÁLICO COM CHAPAS MÚLTIPLAS MP 100 GALVANIZADAS - D = 1,60 M - BRITA PRODUZIDA</t>
  </si>
  <si>
    <t>BUEIRO METÁLICO COM CHAPAS MÚLTIPLAS MP 100 GALVANIZADAS - D = 1,70 M - BRITA COMERCIAL</t>
  </si>
  <si>
    <t>BUEIRO METÁLICO COM CHAPAS MÚLTIPLAS MP 100 GALVANIZADAS - D = 1,70 M - BRITA PRODUZIDA</t>
  </si>
  <si>
    <t>BUEIRO METÁLICO COM CHAPAS MÚLTIPLAS MP 100 GALVANIZADAS - D = 1,80 M - BRITA COMERCIAL</t>
  </si>
  <si>
    <t>BUEIRO METÁLICO COM CHAPAS MÚLTIPLAS MP 100 GALVANIZADAS - D = 1,80 M - BRITA PRODUZIDA</t>
  </si>
  <si>
    <t>BUEIRO METÁLICO COM CHAPAS MÚLTIPLAS MP 100 GALVANIZADAS - D = 1,90 M - BRITA COMERCIAL</t>
  </si>
  <si>
    <t>BUEIRO METÁLICO COM CHAPAS MÚLTIPLAS MP 100 GALVANIZADAS - D = 1,90 M - BRITA PRODUZIDA</t>
  </si>
  <si>
    <t>BUEIRO METÁLICO COM CHAPAS MÚLTIPLAS MP 100 GALVANIZADAS - D = 2,00 M - BRITA COMERCIAL</t>
  </si>
  <si>
    <t>BUEIRO METÁLICO COM CHAPAS MÚLTIPLAS MP 100 GALVANIZADAS - D = 2,00 M - BRITA PRODUZIDA</t>
  </si>
  <si>
    <t>BUEIRO METÁLICO COM CHAPAS MÚLTIPLAS MP 100 GALVANIZADAS - D = 2,10 M - BRITA COMERCIAL</t>
  </si>
  <si>
    <t>BUEIRO METÁLICO COM CHAPAS MÚLTIPLAS MP 100 GALVANIZADAS - D = 2,10 M - BRITA PRODUZIDA</t>
  </si>
  <si>
    <t>BUEIRO METÁLICO COM CHAPAS MÚLTIPLAS MP 100 GALVANIZADAS - D = 2,20 M - BRITA COMERCIAL</t>
  </si>
  <si>
    <t>BUEIRO METÁLICO COM CHAPAS MÚLTIPLAS MP 100 GALVANIZADAS - D = 2,20 M - BRITA PRODUZIDA</t>
  </si>
  <si>
    <t>BUEIRO METÁLICO COM CHAPAS MÚLTIPLAS MP 100 GALVANIZADAS - D = 2,30 M - BRITA COMERCIAL</t>
  </si>
  <si>
    <t>BUEIRO METÁLICO COM CHAPAS MÚLTIPLAS MP 100 GALVANIZADAS - D = 2,30 M - BRITA PRODUZIDA</t>
  </si>
  <si>
    <t>BUEIRO METÁLICO COM CHAPAS MÚLTIPLAS MP 100 GALVANIZADAS - D = 2,40 M - BRITA COMERCIAL</t>
  </si>
  <si>
    <t>BUEIRO METÁLICO COM CHAPAS MÚLTIPLAS MP 100 GALVANIZADAS - D = 2,40 M - BRITA PRODUZIDA</t>
  </si>
  <si>
    <t>BUEIRO METÁLICO COM CHAPAS MÚLTIPLAS MP 100 GALVANIZADAS - D = 2,50 M - BRITA COMERCIAL</t>
  </si>
  <si>
    <t>BUEIRO METÁLICO COM CHAPAS MÚLTIPLAS MP 100 GALVANIZADAS - D = 2,50 M - BRITA PRODUZIDA</t>
  </si>
  <si>
    <t>BUEIRO METÁLICO COM CHAPAS MÚLTIPLAS MP 100 GALVANIZADAS - D = 2,60 M - BRITA COMERCIAL</t>
  </si>
  <si>
    <t>BUEIRO METÁLICO COM CHAPAS MÚLTIPLAS MP 100 GALVANIZADAS - D = 2,60 M - BRITA PRODUZIDA</t>
  </si>
  <si>
    <t>BUEIRO METÁLICO COM CHAPAS MÚLTIPLAS MP 100 GALVANIZADAS - D = 2,70 M - BRITA COMERCIAL</t>
  </si>
  <si>
    <t>BUEIRO METÁLICO COM CHAPAS MÚLTIPLAS MP 100 GALVANIZADAS - D = 2,70 M - BRITA PRODUZIDA</t>
  </si>
  <si>
    <t>BUEIRO METÁLICO COM CHAPAS MÚLTIPLAS MP 100 GALVANIZADAS - D = 2,80 M - BRITA COMERCIAL</t>
  </si>
  <si>
    <t>BUEIRO METÁLICO COM CHAPAS MÚLTIPLAS MP 100 GALVANIZADAS - D = 2,80 M - BRITA PRODUZIDA</t>
  </si>
  <si>
    <t>BUEIRO METÁLICO COM CHAPAS MÚLTIPLAS MP 152 COM REVESTIMENTO EM EPÓXI - D = 1,50 M - BRITA COMERCIAL</t>
  </si>
  <si>
    <t>BUEIRO METÁLICO COM CHAPAS MÚLTIPLAS MP 152 COM REVESTIMENTO EM EPÓXI - D = 1,50 M - BRITA PRODUZIDA</t>
  </si>
  <si>
    <t>BUEIRO METÁLICO COM CHAPAS MÚLTIPLAS MP 152 COM REVESTIMENTO EM EPÓXI - D = 1,80 M - BRITA COMERCIAL</t>
  </si>
  <si>
    <t>BUEIRO METÁLICO COM CHAPAS MÚLTIPLAS MP 152 COM REVESTIMENTO EM EPÓXI - D = 1,80 M - BRITA PRODUZIDA</t>
  </si>
  <si>
    <t>BUEIRO METÁLICO COM CHAPAS MÚLTIPLAS MP 152 COM REVESTIMENTO EM EPÓXI - D = 1,90 M - BRITA COMERCIAL</t>
  </si>
  <si>
    <t>BUEIRO METÁLICO COM CHAPAS MÚLTIPLAS MP 152 COM REVESTIMENTO EM EPÓXI - D = 1,90 M - BRITA PRODUZIDA</t>
  </si>
  <si>
    <t>BUEIRO METÁLICO COM CHAPAS MÚLTIPLAS MP 152 COM REVESTIMENTO EM EPÓXI - D = 2,15 M - BRITA COMERCIAL</t>
  </si>
  <si>
    <t>BUEIRO METÁLICO COM CHAPAS MÚLTIPLAS MP 152 COM REVESTIMENTO EM EPÓXI - D = 2,15 M - BRITA PRODUZIDA</t>
  </si>
  <si>
    <t>BUEIRO METÁLICO COM CHAPAS MÚLTIPLAS MP 152 COM REVESTIMENTO EM EPÓXI - D = 2,30 M - BRITA COMERCIAL</t>
  </si>
  <si>
    <t>BUEIRO METÁLICO COM CHAPAS MÚLTIPLAS MP 152 COM REVESTIMENTO EM EPÓXI - D = 2,30 M - BRITA PRODUZIDA</t>
  </si>
  <si>
    <t>BUEIRO METÁLICO COM CHAPAS MÚLTIPLAS MP 152 COM REVESTIMENTO EM EPÓXI - D = 2,65 M - BRITA COMERCIAL</t>
  </si>
  <si>
    <t>BUEIRO METÁLICO COM CHAPAS MÚLTIPLAS MP 152 COM REVESTIMENTO EM EPÓXI - D = 2,65 M - BRITA PRODUZIDA</t>
  </si>
  <si>
    <t>BUEIRO METÁLICO COM CHAPAS MÚLTIPLAS MP 152 COM REVESTIMENTO EM EPÓXI - D = 3,05 M - BRITA COMERCIAL</t>
  </si>
  <si>
    <t>BUEIRO METÁLICO COM CHAPAS MÚLTIPLAS MP 152 COM REVESTIMENTO EM EPÓXI - D = 3,05 M - BRITA PRODUZIDA</t>
  </si>
  <si>
    <t>BUEIRO METÁLICO COM CHAPAS MÚLTIPLAS MP 152 COM REVESTIMENTO EM EPÓXI - D = 3,20 M - BRITA COMERCIAL</t>
  </si>
  <si>
    <t>BUEIRO METÁLICO COM CHAPAS MÚLTIPLAS MP 152 COM REVESTIMENTO EM EPÓXI - D = 3,20 M - BRITA PRODUZIDA</t>
  </si>
  <si>
    <t>BUEIRO METÁLICO COM CHAPAS MÚLTIPLAS MP 152 COM REVESTIMENTO EM EPÓXI - D = 3,40 M - BRITA COMERCIAL</t>
  </si>
  <si>
    <t>BUEIRO METÁLICO COM CHAPAS MÚLTIPLAS MP 152 COM REVESTIMENTO EM EPÓXI - D = 3,40 M - BRITA PRODUZIDA</t>
  </si>
  <si>
    <t>BUEIRO METÁLICO COM CHAPAS MÚLTIPLAS MP 152 COM REVESTIMENTO EM EPÓXI - D = 3,65 M - BRITA COMERCIAL</t>
  </si>
  <si>
    <t>BUEIRO METÁLICO COM CHAPAS MÚLTIPLAS MP 152 COM REVESTIMENTO EM EPÓXI - D = 3,65 M - BRITA PRODUZIDA</t>
  </si>
  <si>
    <t>BUEIRO METÁLICO COM CHAPAS MÚLTIPLAS MP 152 COM REVESTIMENTO EM EPÓXI - D = 3,80 M - BRITA COMERCIAL</t>
  </si>
  <si>
    <t>BUEIRO METÁLICO COM CHAPAS MÚLTIPLAS MP 152 COM REVESTIMENTO EM EPÓXI - D = 3,80 M - BRITA PRODUZIDA</t>
  </si>
  <si>
    <t>BUEIRO METÁLICO COM CHAPAS MÚLTIPLAS MP 152 COM REVESTIMENTO EM EPÓXI - D = 4,20 M - BRITA COMERCIAL</t>
  </si>
  <si>
    <t>BUEIRO METÁLICO COM CHAPAS MÚLTIPLAS MP 152 COM REVESTIMENTO EM EPÓXI - D = 4,20 M - BRITA PRODUZIDA</t>
  </si>
  <si>
    <t>BUEIRO METÁLICO COM CHAPAS MÚLTIPLAS MP 152 COM REVESTIMENTO EM EPÓXI - D = 4,60 M - BRITA COMERCIAL</t>
  </si>
  <si>
    <t>BUEIRO METÁLICO COM CHAPAS MÚLTIPLAS MP 152 COM REVESTIMENTO EM EPÓXI - D = 4,60 M - BRITA PRODUZIDA</t>
  </si>
  <si>
    <t>BUEIRO METÁLICO COM CHAPAS MÚLTIPLAS MP 152 COM REVESTIMENTO EM EPÓXI - D = 4,80 M - BRITA COMERCIAL</t>
  </si>
  <si>
    <t>BUEIRO METÁLICO COM CHAPAS MÚLTIPLAS MP 152 COM REVESTIMENTO EM EPÓXI - D = 4,80 M - BRITA PRODUZIDA</t>
  </si>
  <si>
    <t>BUEIRO METÁLICO COM CHAPAS MÚLTIPLAS MP 152 COM REVESTIMENTO EM EPÓXI - D = 5,00 M - BRITA COMERCIAL</t>
  </si>
  <si>
    <t>BUEIRO METÁLICO COM CHAPAS MÚLTIPLAS MP 152 COM REVESTIMENTO EM EPÓXI - D = 5,00 M - BRITA PRODUZIDA</t>
  </si>
  <si>
    <t>BUEIRO METÁLICO COM CHAPAS MÚLTIPLAS MP 152 COM REVESTIMENTO EM EPÓXI - D = 5,35 M - BRITA COMERCIAL</t>
  </si>
  <si>
    <t>BUEIRO METÁLICO COM CHAPAS MÚLTIPLAS MP 152 COM REVESTIMENTO EM EPÓXI - D = 5,35 M - BRITA PRODUZIDA</t>
  </si>
  <si>
    <t>BUEIRO METÁLICO COM CHAPAS MÚLTIPLAS MP 152 COM REVESTIMENTO EM EPÓXI - D = 5,70 M - BRITA COMERCIAL</t>
  </si>
  <si>
    <t>BUEIRO METÁLICO COM CHAPAS MÚLTIPLAS MP 152 COM REVESTIMENTO EM EPÓXI - D = 5,70 M - BRITA PRODUZIDA</t>
  </si>
  <si>
    <t>BUEIRO METÁLICO COM CHAPAS MÚLTIPLAS MP 152 COM REVESTIMENTO EM EPÓXI - D = 6,10 M - BRITA COMERCIAL</t>
  </si>
  <si>
    <t>BUEIRO METÁLICO COM CHAPAS MÚLTIPLAS MP 152 COM REVESTIMENTO EM EPÓXI - D = 6,10 M - BRITA PRODUZIDA</t>
  </si>
  <si>
    <t>BUEIRO METÁLICO COM CHAPAS MÚLTIPLAS MP 152 COM REVESTIMENTO EM EPÓXI - D = 6,50 M - BRITA COMERCIAL</t>
  </si>
  <si>
    <t>BUEIRO METÁLICO COM CHAPAS MÚLTIPLAS MP 152 COM REVESTIMENTO EM EPÓXI - D = 6,50 M - BRITA PRODUZIDA</t>
  </si>
  <si>
    <t>BUEIRO METÁLICO COM CHAPAS MÚLTIPLAS MP 152 COM REVESTIMENTO EM EPÓXI - D = 6,85 M - BRITA COMERCIAL</t>
  </si>
  <si>
    <t>BUEIRO METÁLICO COM CHAPAS MÚLTIPLAS MP 152 COM REVESTIMENTO EM EPÓXI - D = 6,85 M - BRITA PRODUZIDA</t>
  </si>
  <si>
    <t>BUEIRO METÁLICO COM CHAPAS MÚLTIPLAS MP 152 COM REVESTIMENTO EM EPÓXI - D = 7,25 M - BRITA COMERCIAL</t>
  </si>
  <si>
    <t>BUEIRO METÁLICO COM CHAPAS MÚLTIPLAS MP 152 COM REVESTIMENTO EM EPÓXI - D = 7,25 M - BRITA PRODUZIDA</t>
  </si>
  <si>
    <t>BUEIRO METÁLICO COM CHAPAS MÚLTIPLAS MP 152 GALVANIZADAS - D = 1,50 M - BRITA COMERCIAL</t>
  </si>
  <si>
    <t>BUEIRO METÁLICO COM CHAPAS MÚLTIPLAS MP 152 GALVANIZADAS - D = 1,50 M - BRITA PRODUZIDA</t>
  </si>
  <si>
    <t>BUEIRO METÁLICO COM CHAPAS MÚLTIPLAS MP 152 GALVANIZADAS - D = 1,80 M - BRITA COMERCIAL</t>
  </si>
  <si>
    <t>BUEIRO METÁLICO COM CHAPAS MÚLTIPLAS MP 152 GALVANIZADAS - D = 1,80 M - BRITA PRODUZIDA</t>
  </si>
  <si>
    <t>BUEIRO METÁLICO COM CHAPAS MÚLTIPLAS MP 152 GALVANIZADAS - D = 1,90 M - BRITA COMERCIAL</t>
  </si>
  <si>
    <t>BUEIRO METÁLICO COM CHAPAS MÚLTIPLAS MP 152 GALVANIZADAS - D = 1,90 M - BRITA PRODUZIDA</t>
  </si>
  <si>
    <t>BUEIRO METÁLICO COM CHAPAS MÚLTIPLAS MP 152 GALVANIZADAS - D = 2,15 M - BRITA COMERCIAL</t>
  </si>
  <si>
    <t>BUEIRO METÁLICO COM CHAPAS MÚLTIPLAS MP 152 GALVANIZADAS - D = 2,15 M - BRITA PRODUZIDA</t>
  </si>
  <si>
    <t>BUEIRO METÁLICO COM CHAPAS MÚLTIPLAS MP 152 GALVANIZADAS - D = 2,30 M - BRITA COMERCIAL</t>
  </si>
  <si>
    <t>BUEIRO METÁLICO COM CHAPAS MÚLTIPLAS MP 152 GALVANIZADAS - D = 2,30 M - BRITA PRODUZIDA</t>
  </si>
  <si>
    <t>BUEIRO METÁLICO COM CHAPAS MÚLTIPLAS MP 152 GALVANIZADAS - D = 2,65 M - BRITA COMERCIAL</t>
  </si>
  <si>
    <t>BUEIRO METÁLICO COM CHAPAS MÚLTIPLAS MP 152 GALVANIZADAS - D = 2,65 M - BRITA PRODUZIDA</t>
  </si>
  <si>
    <t>BUEIRO METÁLICO COM CHAPAS MÚLTIPLAS MP 152 GALVANIZADAS - D = 3,05 M - BRITA COMERCIAL</t>
  </si>
  <si>
    <t>BUEIRO METÁLICO COM CHAPAS MÚLTIPLAS MP 152 GALVANIZADAS - D = 3,05 M - BRITA PRODUZIDA</t>
  </si>
  <si>
    <t>BUEIRO METÁLICO COM CHAPAS MÚLTIPLAS MP 152 GALVANIZADAS - D = 3,20 M - BRITA COMERCIAL</t>
  </si>
  <si>
    <t>BUEIRO METÁLICO COM CHAPAS MÚLTIPLAS MP 152 GALVANIZADAS - D = 3,20 M - BRITA PRODUZIDA</t>
  </si>
  <si>
    <t>BUEIRO METÁLICO COM CHAPAS MÚLTIPLAS MP 152 GALVANIZADAS - D = 3,40 M - BRITA COMERCIAL</t>
  </si>
  <si>
    <t>BUEIRO METÁLICO COM CHAPAS MÚLTIPLAS MP 152 GALVANIZADAS - D = 3,40 M - BRITA PRODUZIDA</t>
  </si>
  <si>
    <t>BUEIRO METÁLICO COM CHAPAS MÚLTIPLAS MP 152 GALVANIZADAS - D = 3,65 M - BRITA COMERCIAL</t>
  </si>
  <si>
    <t>BUEIRO METÁLICO COM CHAPAS MÚLTIPLAS MP 152 GALVANIZADAS - D = 3,65 M - BRITA PRODUZIDA</t>
  </si>
  <si>
    <t>BUEIRO METÁLICO COM CHAPAS MÚLTIPLAS MP 152 GALVANIZADAS - D = 3,80 M - BRITA COMERCIAL</t>
  </si>
  <si>
    <t>BUEIRO METÁLICO COM CHAPAS MÚLTIPLAS MP 152 GALVANIZADAS - D = 3,80 M - BRITA PRODUZIDA</t>
  </si>
  <si>
    <t>BUEIRO METÁLICO COM CHAPAS MÚLTIPLAS MP 152 GALVANIZADAS - D = 4,20 M - BRITA COMERCIAL</t>
  </si>
  <si>
    <t>BUEIRO METÁLICO COM CHAPAS MÚLTIPLAS MP 152 GALVANIZADAS - D = 4,20 M - BRITA PRODUZIDA</t>
  </si>
  <si>
    <t>BUEIRO METÁLICO COM CHAPAS MÚLTIPLAS MP 152 GALVANIZADAS - D = 4,60 M - BRITA COMERCIAL</t>
  </si>
  <si>
    <t>BUEIRO METÁLICO COM CHAPAS MÚLTIPLAS MP 152 GALVANIZADAS - D = 4,60 M - BRITA PRODUZIDA</t>
  </si>
  <si>
    <t>BUEIRO METÁLICO COM CHAPAS MÚLTIPLAS MP 152 GALVANIZADAS - D = 4,80 M - BRITA COMERCIAL</t>
  </si>
  <si>
    <t>BUEIRO METÁLICO COM CHAPAS MÚLTIPLAS MP 152 GALVANIZADAS - D = 4,80 M - BRITA PRODUZIDA</t>
  </si>
  <si>
    <t>BUEIRO METÁLICO COM CHAPAS MÚLTIPLAS MP 152 GALVANIZADAS - D = 5,00 M - BRITA COMERCIAL</t>
  </si>
  <si>
    <t>BUEIRO METÁLICO COM CHAPAS MÚLTIPLAS MP 152 GALVANIZADAS - D = 5,00 M - BRITA PRODUZIDA</t>
  </si>
  <si>
    <t>BUEIRO METÁLICO COM CHAPAS MÚLTIPLAS MP 152 GALVANIZADAS - D = 5,35 M - BRITA COMERCIAL</t>
  </si>
  <si>
    <t>BUEIRO METÁLICO COM CHAPAS MÚLTIPLAS MP 152 GALVANIZADAS - D = 5,35 M - BRITA PRODUZIDA</t>
  </si>
  <si>
    <t>BUEIRO METÁLICO COM CHAPAS MÚLTIPLAS MP 152 GALVANIZADAS - D = 5,70 M - BRITA COMERCIAL</t>
  </si>
  <si>
    <t>BUEIRO METÁLICO COM CHAPAS MÚLTIPLAS MP 152 GALVANIZADAS - D = 5,70 M - BRITA PRODUZIDA</t>
  </si>
  <si>
    <t>BUEIRO METÁLICO COM CHAPAS MÚLTIPLAS MP 152 GALVANIZADAS - D = 6,10 M - BRITA COMERCIAL</t>
  </si>
  <si>
    <t>BUEIRO METÁLICO COM CHAPAS MÚLTIPLAS MP 152 GALVANIZADAS - D = 6,10 M - BRITA PRODUZIDA</t>
  </si>
  <si>
    <t>BUEIRO METÁLICO COM CHAPAS MÚLTIPLAS MP 152 GALVANIZADAS - D = 6,50 M - BRITA COMERCIAL</t>
  </si>
  <si>
    <t>BUEIRO METÁLICO COM CHAPAS MÚLTIPLAS MP 152 GALVANIZADAS - D = 6,50 M - BRITA PRODUZIDA</t>
  </si>
  <si>
    <t>BUEIRO METÁLICO COM CHAPAS MÚLTIPLAS MP 152 GALVANIZADAS - D = 6,85 M - BRITA COMERCIAL</t>
  </si>
  <si>
    <t>BUEIRO METÁLICO COM CHAPAS MÚLTIPLAS MP 152 GALVANIZADAS - D = 6,85 M - BRITA PRODUZIDA</t>
  </si>
  <si>
    <t>BUEIRO METÁLICO COM CHAPAS MÚLTIPLAS MP 152 GALVANIZADAS - D = 7,25 M - BRITA COMERCIAL</t>
  </si>
  <si>
    <t>BUEIRO METÁLICO COM CHAPAS MÚLTIPLAS MP 152 GALVANIZADAS - D = 7,25 M - BRITA PRODUZIDA</t>
  </si>
  <si>
    <t>BUEIRO METÁLICO COM CHAPAS MÚLTIPLAS MP 152 GALVANIZADAS - LENTICULAR - VÃO = 1,95 M E ALTURA = 1,40 M - ATERRO RODOVIÁRIO MÍNIMO = 0,60 M E MÁXIMO = 8,40 M - BRITA COMERCIAL</t>
  </si>
  <si>
    <t>BUEIRO METÁLICO COM CHAPAS MÚLTIPLAS MP 152 GALVANIZADAS - LENTICULAR - VÃO = 1,95 M E ALTURA = 1,40 M - ATERRO RODOVIÁRIO MÍNIMO = 0,60 M E MÁXIMO = 8,40 M - BRITA PRODUZIDA</t>
  </si>
  <si>
    <t>BUEIRO METÁLICO COM CHAPAS MÚLTIPLAS MP 152 GALVANIZADAS - LENTICULAR - VÃO = 2,15 M E ALTURA = 1,50 M - ATERRO RODOVIÁRIO MÍNIMO = 0,60 M E MÁXIMO = 7,50 M - BRITA COMERCIAL</t>
  </si>
  <si>
    <t>BUEIRO METÁLICO COM CHAPAS MÚLTIPLAS MP 152 GALVANIZADAS - LENTICULAR - VÃO = 2,15 M E ALTURA = 1,50 M - ATERRO RODOVIÁRIO MÍNIMO = 0,60 M E MÁXIMO = 7,50 M - BRITA PRODUZIDA</t>
  </si>
  <si>
    <t>BUEIRO METÁLICO COM CHAPAS MÚLTIPLAS MP 152 GALVANIZADAS - LENTICULAR - VÃO = 2,30 M E ALTURA = 1,60 M - ATERRO RODOVIÁRIO MÍNIMO = 0,60 M E MÁXIMO = 7,20 M - BRITA COMERCIAL</t>
  </si>
  <si>
    <t>BUEIRO METÁLICO COM CHAPAS MÚLTIPLAS MP 152 GALVANIZADAS - LENTICULAR - VÃO = 2,30 M E ALTURA = 1,60 M - ATERRO RODOVIÁRIO MÍNIMO = 0,60 M E MÁXIMO = 7,20 M - BRITA PRODUZIDA</t>
  </si>
  <si>
    <t>BUEIRO METÁLICO COM CHAPAS MÚLTIPLAS MP 152 GALVANIZADAS - LENTICULAR - VÃO = 2,55 M E ALTURA = 1,65 M - ATERRO RODOVIÁRIO MÍNIMO = 0,60 M E MÁXIMO = 6,50 M - BRITA COMERCIAL</t>
  </si>
  <si>
    <t>BUEIRO METÁLICO COM CHAPAS MÚLTIPLAS MP 152 GALVANIZADAS - LENTICULAR - VÃO = 2,55 M E ALTURA = 1,65 M - ATERRO RODOVIÁRIO MÍNIMO = 0,60 M E MÁXIMO = 6,50 M - BRITA PRODUZIDA</t>
  </si>
  <si>
    <t>BUEIRO METÁLICO COM CHAPAS MÚLTIPLAS MP 152 GALVANIZADAS - LENTICULAR - VÃO = 2,70 M E ALTURA = 1,85 M - ATERRO RODOVIÁRIO MÍNIMO = 0,60 M E MÁXIMO = 6,60 M - BRITA COMERCIAL</t>
  </si>
  <si>
    <t>BUEIRO METÁLICO COM CHAPAS MÚLTIPLAS MP 152 GALVANIZADAS - LENTICULAR - VÃO = 2,70 M E ALTURA = 1,85 M - ATERRO RODOVIÁRIO MÍNIMO = 0,60 M E MÁXIMO = 6,60 M - BRITA PRODUZIDA</t>
  </si>
  <si>
    <t>BUEIRO METÁLICO COM CHAPAS MÚLTIPLAS MP 152 GALVANIZADAS - LENTICULAR - VÃO = 2,75 M E ALTURA = 1,90 M - ATERRO RODOVIÁRIO MÍNIMO = 0,60 M E MÁXIMO = 6,50 M - BRITA COMERCIAL</t>
  </si>
  <si>
    <t>BUEIRO METÁLICO COM CHAPAS MÚLTIPLAS MP 152 GALVANIZADAS - LENTICULAR - VÃO = 2,75 M E ALTURA = 1,90 M - ATERRO RODOVIÁRIO MÍNIMO = 0,60 M E MÁXIMO = 6,50 M - BRITA PRODUZIDA</t>
  </si>
  <si>
    <t>BUEIRO METÁLICO COM CHAPAS MÚLTIPLAS MP 152 GALVANIZADAS - LENTICULAR - VÃO = 3,00 M E ALTURA = 2,00 M - ATERRO RODOVIÁRIO MÍNIMO = 0,60 M E MÁXIMO = 6,00 M - BRITA COMERCIAL</t>
  </si>
  <si>
    <t>BUEIRO METÁLICO COM CHAPAS MÚLTIPLAS MP 152 GALVANIZADAS - LENTICULAR - VÃO = 3,00 M E ALTURA = 2,00 M - ATERRO RODOVIÁRIO MÍNIMO = 0,60 M E MÁXIMO = 6,00 M - BRITA PRODUZIDA</t>
  </si>
  <si>
    <t>BUEIRO METÁLICO COM CHAPAS MÚLTIPLAS MP 152 GALVANIZADAS - LENTICULAR - VÃO = 3,20 M E ALTURA = 2,10 M - ATERRO RODOVIÁRIO MÍNIMO = 0,60 M E MÁXIMO = 5,60 M - BRITA COMERCIAL</t>
  </si>
  <si>
    <t>BUEIRO METÁLICO COM CHAPAS MÚLTIPLAS MP 152 GALVANIZADAS - LENTICULAR - VÃO = 3,20 M E ALTURA = 2,10 M - ATERRO RODOVIÁRIO MÍNIMO = 0,60 M E MÁXIMO = 5,60 M - BRITA PRODUZIDA</t>
  </si>
  <si>
    <t>BUEIRO METÁLICO COM CHAPAS MÚLTIPLAS MP 152 GALVANIZADAS - LENTICULAR - VÃO = 3,35 M E ALTURA = 2,15 M - ATERRO RODOVIÁRIO MÍNIMO = 0,60 M E MÁXIMO = 5,30 M - BRITA COMERCIAL</t>
  </si>
  <si>
    <t>BUEIRO METÁLICO COM CHAPAS MÚLTIPLAS MP 152 GALVANIZADAS - LENTICULAR - VÃO = 3,35 M E ALTURA = 2,15 M - ATERRO RODOVIÁRIO MÍNIMO = 0,60 M E MÁXIMO = 5,30 M - BRITA PRODUZIDA</t>
  </si>
  <si>
    <t>BUEIRO METÁLICO COM CHAPAS MÚLTIPLAS MP 152 GALVANIZADAS - LENTICULAR - VÃO = 3,55 M E ALTURA = 2,25 M - ATERRO RODOVIÁRIO MÍNIMO = 0,60 M E MÁXIMO = 5,00 M - BRITA COMERCIAL</t>
  </si>
  <si>
    <t>BUEIRO METÁLICO COM CHAPAS MÚLTIPLAS MP 152 GALVANIZADAS - LENTICULAR - VÃO = 3,55 M E ALTURA = 2,25 M - ATERRO RODOVIÁRIO MÍNIMO = 0,60 M E MÁXIMO = 5,00 M - BRITA PRODUZIDA</t>
  </si>
  <si>
    <t>BUEIRO METÁLICO COM CHAPAS MÚLTIPLAS MP 152 GALVANIZADAS - LENTICULAR - VÃO = 3,70 M E ALTURA = 2,35 M - ATERRO RODOVIÁRIO MÍNIMO = 0,60 M E MÁXIMO = 4,90 M - BRITA COMERCIAL</t>
  </si>
  <si>
    <t>BUEIRO METÁLICO COM CHAPAS MÚLTIPLAS MP 152 GALVANIZADAS - LENTICULAR - VÃO = 3,70 M E ALTURA = 2,35 M - ATERRO RODOVIÁRIO MÍNIMO = 0,60 M E MÁXIMO = 4,90 M - BRITA PRODUZIDA</t>
  </si>
  <si>
    <t>BUEIRO METÁLICO COM CHAPAS MÚLTIPLAS MP 152 GALVANIZADAS - LENTICULAR - VÃO = 3,90 M E ALTURA = 2,45 M - ATERRO RODOVIÁRIO MÍNIMO = 0,60 M E MÁXIMO = 4,60 M - BRITA COMERCIAL</t>
  </si>
  <si>
    <t>BUEIRO METÁLICO COM CHAPAS MÚLTIPLAS MP 152 GALVANIZADAS - LENTICULAR - VÃO = 3,90 M E ALTURA = 2,45 M - ATERRO RODOVIÁRIO MÍNIMO = 0,60 M E MÁXIMO = 4,60 M - BRITA PRODUZIDA</t>
  </si>
  <si>
    <t>BUEIRO METÁLICO COM CHAPAS MÚLTIPLAS MP 152 GALVANIZADAS - LENTICULAR - VÃO = 4,00 M E ALTURA = 2,55 M - ATERRO RODOVIÁRIO MÍNIMO = 0,60 M E MÁXIMO = 4,50 M - BRITA COMERCIAL</t>
  </si>
  <si>
    <t>BUEIRO METÁLICO COM CHAPAS MÚLTIPLAS MP 152 GALVANIZADAS - LENTICULAR - VÃO = 4,00 M E ALTURA = 2,55 M - ATERRO RODOVIÁRIO MÍNIMO = 0,60 M E MÁXIMO = 4,50 M - BRITA PRODUZIDA</t>
  </si>
  <si>
    <t>BUEIRO METÁLICO COM CHAPAS MÚLTIPLAS MP 152 GALVANIZADAS - LENTICULAR - VÃO = 4,15 M E ALTURA = 2,80 M - ATERRO RODOVIÁRIO MÍNIMO = 0,60 M E MÁXIMO = 6,80 M - BRITA COMERCIAL</t>
  </si>
  <si>
    <t>BUEIRO METÁLICO COM CHAPAS MÚLTIPLAS MP 152 GALVANIZADAS - LENTICULAR - VÃO = 4,15 M E ALTURA = 2,80 M - ATERRO RODOVIÁRIO MÍNIMO = 0,60 M E MÁXIMO = 6,80 M - BRITA PRODUZIDA</t>
  </si>
  <si>
    <t>BUEIRO METÁLICO COM CHAPAS MÚLTIPLAS MP 152 GALVANIZADAS - LENTICULAR - VÃO = 4,40 M E ALTURA = 2,90 M - ATERRO RODOVIÁRIO MÍNIMO = 0,60 M E MÁXIMO = 6,40 M - BRITA COMERCIAL</t>
  </si>
  <si>
    <t>BUEIRO METÁLICO COM CHAPAS MÚLTIPLAS MP 152 GALVANIZADAS - LENTICULAR - VÃO = 4,40 M E ALTURA = 2,90 M - ATERRO RODOVIÁRIO MÍNIMO = 0,60 M E MÁXIMO = 6,40 M - BRITA PRODUZIDA</t>
  </si>
  <si>
    <t>BUEIRO METÁLICO COM CHAPAS MÚLTIPLAS MP 152 GALVANIZADAS - LENTICULAR - VÃO = 4,60 M E ALTURA = 3,00 M - ATERRO RODOVIÁRIO MÍNIMO = 0,60 M E MÁXIMO = 6,10 M - BRITA COMERCIAL</t>
  </si>
  <si>
    <t>BUEIRO METÁLICO COM CHAPAS MÚLTIPLAS MP 152 GALVANIZADAS - LENTICULAR - VÃO = 4,60 M E ALTURA = 3,00 M - ATERRO RODOVIÁRIO MÍNIMO = 0,60 M E MÁXIMO = 6,10 M - BRITA PRODUZIDA</t>
  </si>
  <si>
    <t>BUEIRO METÁLICO COM CHAPAS MÚLTIPLAS MP 152 GALVANIZADAS - LENTICULAR - VÃO = 4,80 M E ALTURA = 3,05 M - ATERRO RODOVIÁRIO MÍNIMO = 0,60 M E MÁXIMO = 5,80 M - BRITA COMERCIAL</t>
  </si>
  <si>
    <t>BUEIRO METÁLICO COM CHAPAS MÚLTIPLAS MP 152 GALVANIZADAS - LENTICULAR - VÃO = 4,80 M E ALTURA = 3,05 M - ATERRO RODOVIÁRIO MÍNIMO = 0,60 M E MÁXIMO = 5,80 M - BRITA PRODUZIDA</t>
  </si>
  <si>
    <t>BUEIRO METÁLICO COM CHAPAS MÚLTIPLAS MP 152 GALVANIZADAS - LENTICULAR - VÃO = 5,05 M E ALTURA = 3,15 M - ATERRO RODOVIÁRIO MÍNIMO = 0,90 M E MÁXIMO = 5,50 M - BRITA COMERCIAL</t>
  </si>
  <si>
    <t>BUEIRO METÁLICO COM CHAPAS MÚLTIPLAS MP 152 GALVANIZADAS - LENTICULAR - VÃO = 5,05 M E ALTURA = 3,15 M - ATERRO RODOVIÁRIO MÍNIMO = 0,90 M E MÁXIMO = 5,50 M - BRITA PRODUZIDA</t>
  </si>
  <si>
    <t>BUEIRO METÁLICO COM CHAPAS MÚLTIPLAS MP 152 GALVANIZADAS - LENTICULAR - VÃO = 5,25 M E ALTURA = 3,25 M - ATERRO RODOVIÁRIO MÍNIMO = 0,90 M E MÁXIMO = 5,30 M - BRITA COMERCIAL</t>
  </si>
  <si>
    <t>BUEIRO METÁLICO COM CHAPAS MÚLTIPLAS MP 152 GALVANIZADAS - LENTICULAR - VÃO = 5,25 M E ALTURA = 3,25 M - ATERRO RODOVIÁRIO MÍNIMO = 0,90 M E MÁXIMO = 5,30 M - BRITA PRODUZIDA</t>
  </si>
  <si>
    <t>BUEIRO METÁLICO COM CHAPAS MÚLTIPLAS MP 152 GALVANIZADAS - LENTICULAR - VÃO = 5,45 M E ALTURA = 3,35 M - ATERRO RODOVIÁRIO MÍNIMO = 0,90 M E MÁXIMO = 5,10 M - BRITA COMERCIAL</t>
  </si>
  <si>
    <t>BUEIRO METÁLICO COM CHAPAS MÚLTIPLAS MP 152 GALVANIZADAS - LENTICULAR - VÃO = 5,45 M E ALTURA = 3,35 M - ATERRO RODOVIÁRIO MÍNIMO = 0,90 M E MÁXIMO = 5,10 M - BRITA PRODUZIDA</t>
  </si>
  <si>
    <t>BUEIRO METÁLICO COM CHAPAS MÚLTIPLAS MP 152 GALVANIZADAS - LENTICULAR - VÃO = 5,60 M E ALTURA = 3,40 M - ATERRO RODOVIÁRIO MÍNIMO = 0,90 M E MÁXIMO = 4,90 M - BRITA COMERCIAL</t>
  </si>
  <si>
    <t>BUEIRO METÁLICO COM CHAPAS MÚLTIPLAS MP 152 GALVANIZADAS - LENTICULAR - VÃO = 5,60 M E ALTURA = 3,40 M - ATERRO RODOVIÁRIO MÍNIMO = 0,90 M E MÁXIMO = 4,90 M - BRITA PRODUZIDA</t>
  </si>
  <si>
    <t>BUEIRO METÁLICO COM CHAPAS MÚLTIPLAS MP 152 GALVANIZADAS - LENTICULAR - VÃO = 5,80 M E ALTURA = 3,50 M - ATERRO RODOVIÁRIO MÍNIMO = 0,90 M E MÁXIMO = 4,70 M - BRITA COMERCIAL</t>
  </si>
  <si>
    <t>BUEIRO METÁLICO COM CHAPAS MÚLTIPLAS MP 152 GALVANIZADAS - LENTICULAR - VÃO = 5,80 M E ALTURA = 3,50 M - ATERRO RODOVIÁRIO MÍNIMO = 0,90 M E MÁXIMO = 4,70 M - BRITA PRODUZIDA</t>
  </si>
  <si>
    <t>BUEIRO METÁLICO COM CHAPAS MÚLTIPLAS MP 152 GALVANIZADAS - LENTICULAR - VÃO = 5,90 M E ALTURA = 3,55 M - ATERRO RODOVIÁRIO MÍNIMO = 0,90 M E MÁXIMO = 4,70 M - BRITA COMERCIAL</t>
  </si>
  <si>
    <t>BUEIRO METÁLICO COM CHAPAS MÚLTIPLAS MP 152 GALVANIZADAS - LENTICULAR - VÃO = 5,90 M E ALTURA = 3,55 M - ATERRO RODOVIÁRIO MÍNIMO = 0,90 M E MÁXIMO = 4,70 M - BRITA PRODUZIDA</t>
  </si>
  <si>
    <t>BUEIRO METÁLICO COM CHAPAS MÚLTIPLAS MP 152 GALVANIZADAS - LENTICULAR - VÃO = 6,10 M E ALTURA = 3,65 M - ATERRO RODOVIÁRIO MÍNIMO = 0,90 M E MÁXIMO = 4,50 M - BRITA COMERCIAL</t>
  </si>
  <si>
    <t>BUEIRO METÁLICO COM CHAPAS MÚLTIPLAS MP 152 GALVANIZADAS - LENTICULAR - VÃO = 6,10 M E ALTURA = 3,65 M - ATERRO RODOVIÁRIO MÍNIMO = 0,90 M E MÁXIMO = 4,50 M - BRITA PRODUZIDA</t>
  </si>
  <si>
    <t>BUEIRO METÁLICO COM CHAPAS MÚLTIPLAS MP 152 GALVANIZADAS - LENTICULAR - VÃO = 6,25 M E ALTURA = 3,65 M - ATERRO RODOVIÁRIO MÍNIMO = 0,90 M E MÁXIMO = 4,30 M - BRITA COMERCIAL</t>
  </si>
  <si>
    <t>BUEIRO METÁLICO COM CHAPAS MÚLTIPLAS MP 152 GALVANIZADAS - LENTICULAR - VÃO = 6,25 M E ALTURA = 3,65 M - ATERRO RODOVIÁRIO MÍNIMO = 0,90 M E MÁXIMO = 4,30 M - BRITA PRODUZIDA</t>
  </si>
  <si>
    <t>BUEIRO METÁLICO COM CHAPAS MÚLTIPLAS MP 152 GALVANIZADAS - LENTICULAR - VÃO = 6,40 M E ALTURA = 3,75 M - ATERRO RODOVIÁRIO MÍNIMO = 0,90 M E MÁXIMO = 4,30 M - BRITA COMERCIAL</t>
  </si>
  <si>
    <t>BUEIRO METÁLICO COM CHAPAS MÚLTIPLAS MP 152 GALVANIZADAS - LENTICULAR - VÃO = 6,40 M E ALTURA = 3,75 M - ATERRO RODOVIÁRIO MÍNIMO = 0,90 M E MÁXIMO = 4,30 M - BRITA PRODUZIDA</t>
  </si>
  <si>
    <t>BUEIRO METÁLICO COM CHAPAS MÚLTIPLAS MP 152 GALVANIZADAS - LENTICULAR - VÃO = 6,60 M E ALTURA = 3,85 M - ATERRO RODOVIÁRIO MÍNIMO = 0,90 M E MÁXIMO = 4,10 M - BRITA COMERCIAL</t>
  </si>
  <si>
    <t>BUEIRO METÁLICO COM CHAPAS MÚLTIPLAS MP 152 GALVANIZADAS - LENTICULAR - VÃO = 6,60 M E ALTURA = 3,85 M - ATERRO RODOVIÁRIO MÍNIMO = 0,90 M E MÁXIMO = 4,10 M - BRITA PRODUZIDA</t>
  </si>
  <si>
    <t>BUEIRO METÁLICO COM CHAPAS MÚLTIPLAS MP 152 GALVANIZADAS - PASSAGEM DE GADO - VÃO = 2,20 M E ALTURA = 2,25 M -ATERRO RODOVIÁRIO MÍNIMO = 0,30 M E MÁXIMO = 8,90 M - BRITA COMERCIAL</t>
  </si>
  <si>
    <t>BUEIRO METÁLICO COM CHAPAS MÚLTIPLAS MP 152 GALVANIZADAS - PASSAGEM DE GADO - VÃO = 2,20 M E ALTURA = 2,25 M -ATERRO RODOVIÁRIO MÍNIMO = 0,30 M E MÁXIMO = 8,90 M - BRITA PRODUZIDA</t>
  </si>
  <si>
    <t>BUEIRO METÁLICO COM CHAPAS MÚLTIPLAS MP 152 GALVANIZADAS - PASSAGEM DE GADO - VÃO = 2,90 M E ALTURA = 3,10 M - ATERRO RODOVIÁRIO MÍNIMO = 0,60 M E MÁXIMO = 11,40 M - BRITA COMERCIAL</t>
  </si>
  <si>
    <t>BUEIRO METÁLICO COM CHAPAS MÚLTIPLAS MP 152 GALVANIZADAS - PASSAGEM DE GADO - VÃO = 2,90 M E ALTURA = 3,10 M - ATERRO RODOVIÁRIO MÍNIMO = 0,60 M E MÁXIMO = 11,40 M - BRITA PRODUZIDA</t>
  </si>
  <si>
    <t>BUEIRO METÁLICO COM CHAPAS MÚLTIPLAS MP 152 GALVANIZADAS - PASSAGEM INFERIOR - VÃO = 3,70 M E ALTURA = 3,50 M - ATERRO RODOVIÁRIO MÍNIMO = 0,60 M E MÁXIMO = 10,30 M - BRITA COMERCIAL</t>
  </si>
  <si>
    <t>BUEIRO METÁLICO COM CHAPAS MÚLTIPLAS MP 152 GALVANIZADAS - PASSAGEM INFERIOR - VÃO = 3,70 M E ALTURA = 3,50 M - ATERRO RODOVIÁRIO MÍNIMO = 0,60 M E MÁXIMO = 10,30 M - BRITA PRODUZIDA</t>
  </si>
  <si>
    <t>BUEIRO METÁLICO COM CHAPAS MÚLTIPLAS MP 152 GALVANIZADAS - PASSAGEM INFERIOR - VÃO = 3,90 M E ALTURA = 3,60 M - ATERRO RODOVIÁRIO MÍNIMO = 0,60 M E MÁXIMO = 9,80 M - BRITA COMERCIAL</t>
  </si>
  <si>
    <t>BUEIRO METÁLICO COM CHAPAS MÚLTIPLAS MP 152 GALVANIZADAS - PASSAGEM INFERIOR - VÃO = 3,90 M E ALTURA = 3,60 M - ATERRO RODOVIÁRIO MÍNIMO = 0,60 M E MÁXIMO = 9,80 M - BRITA PRODUZIDA</t>
  </si>
  <si>
    <t>BUEIRO METÁLICO COM CHAPAS MÚLTIPLAS MP 152 GALVANIZADAS - PASSAGEM INFERIOR - VÃO = 4,00 M E ALTURA = 3,75 M - ATERRO RODOVIÁRIO MÍNIMO = 0,60 M E MÁXIMO = 9,50 M - BRITA COMERCIAL</t>
  </si>
  <si>
    <t>BUEIRO METÁLICO COM CHAPAS MÚLTIPLAS MP 152 GALVANIZADAS - PASSAGEM INFERIOR - VÃO = 4,00 M E ALTURA = 3,75 M - ATERRO RODOVIÁRIO MÍNIMO = 0,60 M E MÁXIMO = 9,50 M - BRITA PRODUZIDA</t>
  </si>
  <si>
    <t>BUEIRO METÁLICO COM CHAPAS MÚLTIPLAS MP 152 GALVANIZADAS - PASSAGEM INFERIOR - VÃO = 4,20 M E ALTURA = 3,90 M - ATERRO RODOVIÁRIO MÍNIMO = 0,60 M E MÁXIMO = 9,10 M - BRITA COMERCIAL</t>
  </si>
  <si>
    <t>BUEIRO METÁLICO COM CHAPAS MÚLTIPLAS MP 152 GALVANIZADAS - PASSAGEM INFERIOR - VÃO = 4,20 M E ALTURA = 3,90 M - ATERRO RODOVIÁRIO MÍNIMO = 0,60 M E MÁXIMO = 9,10 M - BRITA PRODUZIDA</t>
  </si>
  <si>
    <t>BUEIRO METÁLICO COM CHAPAS MÚLTIPLAS MP 152 GALVANIZADAS - PASSAGEM INFERIOR - VÃO = 4,25 M E ALTURA = 4,10 M - ATERRO RODOVIÁRIO MÍNIMO = 0,60 M E MÁXIMO = 8,90 M - BRITA COMERCIAL</t>
  </si>
  <si>
    <t>BUEIRO METÁLICO COM CHAPAS MÚLTIPLAS MP 152 GALVANIZADAS - PASSAGEM INFERIOR - VÃO = 4,25 M E ALTURA = 4,10 M - ATERRO RODOVIÁRIO MÍNIMO = 0,60 M E MÁXIMO = 8,90 M - BRITA PRODUZIDA</t>
  </si>
  <si>
    <t>BUEIRO METÁLICO COM CHAPAS MÚLTIPLAS MP 152 GALVANIZADAS - PASSAGEM INFERIOR - VÃO = 4,40 M E ALTURA = 4,25 M - ATERRO RODOVIÁRIO MÍNIMO = 0,60 M E MÁXIMO = 8,60 M - BRITA COMERCIAL</t>
  </si>
  <si>
    <t>BUEIRO METÁLICO COM CHAPAS MÚLTIPLAS MP 152 GALVANIZADAS - PASSAGEM INFERIOR - VÃO = 4,40 M E ALTURA = 4,25 M - ATERRO RODOVIÁRIO MÍNIMO = 0,60 M E MÁXIMO = 8,60 M - BRITA PRODUZIDA</t>
  </si>
  <si>
    <t>BUEIRO METÁLICO COM CHAPAS MÚLTIPLAS MP 152 GALVANIZADAS - PASSAGEM INFERIOR - VÃO = 4,50 M E ALTURA = 4,40 M - ATERRO RODOVIÁRIO MÍNIMO = 0,60 M E MÁXIMO = 8,40 M - BRITA COMERCIAL</t>
  </si>
  <si>
    <t>BUEIRO METÁLICO COM CHAPAS MÚLTIPLAS MP 152 GALVANIZADAS - PASSAGEM INFERIOR - VÃO = 4,50 M E ALTURA = 4,40 M - ATERRO RODOVIÁRIO MÍNIMO = 0,60 M E MÁXIMO = 8,40 M - BRITA PRODUZIDA</t>
  </si>
  <si>
    <t>BUEIRO METÁLICO COM CHAPAS MÚLTIPLAS MP 152 GALVANIZADAS - PASSAGEM INFERIOR - VÃO = 4,70 M E ALTURA = 4,50 M - ATERRO RODOVIÁRIO MÍNIMO = 0,60 M E MÁXIMO = 8,90 M - BRITA COMERCIAL</t>
  </si>
  <si>
    <t>BUEIRO METÁLICO COM CHAPAS MÚLTIPLAS MP 152 GALVANIZADAS - PASSAGEM INFERIOR - VÃO = 4,70 M E ALTURA = 4,50 M - ATERRO RODOVIÁRIO MÍNIMO = 0,60 M E MÁXIMO = 8,90 M - BRITA PRODUZIDA</t>
  </si>
  <si>
    <t>BUEIRO METÁLICO COM CHAPAS MÚLTIPLAS MP 152 GALVANIZADAS - PASSAGEM INFERIOR - VÃO = 4,80 M E ALTURA = 4,75 M - ATERRO RODOVIÁRIO MÍNIMO = 0,90 M E MÁXIMO = 9,00 M - BRITA COMERCIAL</t>
  </si>
  <si>
    <t>BUEIRO METÁLICO COM CHAPAS MÚLTIPLAS MP 152 GALVANIZADAS - PASSAGEM INFERIOR - VÃO = 4,80 M E ALTURA = 4,75 M - ATERRO RODOVIÁRIO MÍNIMO = 0,90 M E MÁXIMO = 9,00 M - BRITA PRODUZIDA</t>
  </si>
  <si>
    <t>BUEIRO METÁLICO COM CHAPAS MÚLTIPLAS MP 152 GALVANIZADAS - PASSAGEM INFERIOR - VÃO = 5,00 M E ALTURA = 4,85 M - ATERRO RODOVIÁRIO MÍNIMO = 0,90 M E MÁXIMO = 8,60 M - BRITA COMERCIAL</t>
  </si>
  <si>
    <t>BUEIRO METÁLICO COM CHAPAS MÚLTIPLAS MP 152 GALVANIZADAS - PASSAGEM INFERIOR - VÃO = 5,00 M E ALTURA = 4,85 M - ATERRO RODOVIÁRIO MÍNIMO = 0,90 M E MÁXIMO = 8,60 M - BRITA PRODUZIDA</t>
  </si>
  <si>
    <t>BUEIRO METÁLICO COM CHAPAS MÚLTIPLAS MP 152 GALVANIZADAS - PASSAGEM INFERIOR - VÃO = 5,15 M E ALTURA = 4,90 M - ATERRO RODOVIÁRIO MÍNIMO = 0,90 M E MÁXIMO = 8,50 M - BRITA COMERCIAL</t>
  </si>
  <si>
    <t>BUEIRO METÁLICO COM CHAPAS MÚLTIPLAS MP 152 GALVANIZADAS - PASSAGEM INFERIOR - VÃO = 5,15 M E ALTURA = 4,90 M - ATERRO RODOVIÁRIO MÍNIMO = 0,90 M E MÁXIMO = 8,50 M - BRITA PRODUZIDA</t>
  </si>
  <si>
    <t>BUEIRO METÁLICO COM CHAPAS MÚLTIPLAS MP 152 GALVANIZADAS - PASSAGEM INFERIOR - VÃO = 5,25 M E ALTURA = 5,00 M - ATERRO RODOVIÁRIO MÍNIMO = 0,90 M E MÁXIMO = 8,40 M - BRITA COMERCIAL</t>
  </si>
  <si>
    <t>BUEIRO METÁLICO COM CHAPAS MÚLTIPLAS MP 152 GALVANIZADAS - PASSAGEM INFERIOR - VÃO = 5,25 M E ALTURA = 5,00 M - ATERRO RODOVIÁRIO MÍNIMO = 0,90 M E MÁXIMO = 8,40 M - BRITA PRODUZIDA</t>
  </si>
  <si>
    <t>BUEIRO METÁLICO COM CHAPAS MÚLTIPLAS MP 152 GALVANIZADAS - PASSAGEM INFERIOR - VÃO = 5,30 M E ALTURA = 5,30 M - ATERRO RODOVIÁRIO MÍNIMO = 0,90 M E MÁXIMO = 9,60 M - BRITA COMERCIAL</t>
  </si>
  <si>
    <t>BUEIRO METÁLICO COM CHAPAS MÚLTIPLAS MP 152 GALVANIZADAS - PASSAGEM INFERIOR - VÃO = 5,30 M E ALTURA = 5,30 M - ATERRO RODOVIÁRIO MÍNIMO = 0,90 M E MÁXIMO = 9,60 M - BRITA PRODUZIDA</t>
  </si>
  <si>
    <t>BUEIRO METÁLICO COM CHAPAS MÚLTIPLAS MP 152 GALVANIZADAS - PASSAGEM INFERIOR - VÃO = 5,65 M E ALTURA = 5,25 M - ATERRO RODOVIÁRIO MÍNIMO = 0,90 M E MÁXIMO = 9,00 M - BRITA COMERCIAL</t>
  </si>
  <si>
    <t>BUEIRO METÁLICO COM CHAPAS MÚLTIPLAS MP 152 GALVANIZADAS - PASSAGEM INFERIOR - VÃO = 5,65 M E ALTURA = 5,25 M - ATERRO RODOVIÁRIO MÍNIMO = 0,90 M E MÁXIMO = 9,00 M - BRITA PRODUZIDA</t>
  </si>
  <si>
    <t>BUEIRO METÁLICO COM CHAPAS MÚLTIPLAS MP 152 GALVANIZADAS - PASSAGEM INFERIOR - VÃO = 5,85 M E ALTURA = 5,30 M - ATERRO RODOVIÁRIO MÍNIMO = 0,90 M E MÁXIMO = 8,40 M - BRITA COMERCIAL</t>
  </si>
  <si>
    <t>BUEIRO METÁLICO COM CHAPAS MÚLTIPLAS MP 152 GALVANIZADAS - PASSAGEM INFERIOR - VÃO = 5,85 M E ALTURA = 5,30 M - ATERRO RODOVIÁRIO MÍNIMO = 0,90 M E MÁXIMO = 8,40 M - BRITA PRODUZIDA</t>
  </si>
  <si>
    <t>BUEIRO METÁLICO COM CHAPAS MÚLTIPLAS MP 152 GALVANIZADAS - PASSAGEM INFERIOR - VÃO = 6,00 M E ALTURA = 5,45 M - ATERRO RODOVIÁRIO MÍNIMO = 0,90 M E MÁXIMO = 8,30 M - BRITA COMERCIAL</t>
  </si>
  <si>
    <t>BUEIRO METÁLICO COM CHAPAS MÚLTIPLAS MP 152 GALVANIZADAS - PASSAGEM INFERIOR - VÃO = 6,00 M E ALTURA = 5,45 M - ATERRO RODOVIÁRIO MÍNIMO = 0,90 M E MÁXIMO = 8,30 M - BRITA PRODUZIDA</t>
  </si>
  <si>
    <t>BUEIRO METÁLICO COM CHAPAS MÚLTIPLAS MP 152 GALVANIZADAS - PASSAGEM INFERIOR - VÃO = 6,25 M E ALTURA = 5,50 M - ATERRO RODOVIÁRIO MÍNIMO = 0,90 M E MÁXIMO = 7,90 M - BRITA COMERCIAL</t>
  </si>
  <si>
    <t>BUEIRO METÁLICO COM CHAPAS MÚLTIPLAS MP 152 GALVANIZADAS - PASSAGEM INFERIOR - VÃO = 6,25 M E ALTURA = 5,50 M - ATERRO RODOVIÁRIO MÍNIMO = 0,90 M E MÁXIMO = 7,90 M - BRITA PRODUZIDA</t>
  </si>
  <si>
    <t>BUEIRO METÁLICO SEM INTERRUPÇÃO DE TRÁFEGO - D = 1,20 M - CHAPA COM EPÓXI - ESCAVADO EM MATERIAL DE 1ª CATEGORIA - ATERRO FERROVIÁRIO MÁXIMO = 12,90 M</t>
  </si>
  <si>
    <t>BUEIRO METÁLICO SEM INTERRUPÇÃO DE TRÁFEGO - D = 1,20 M - CHAPA COM EPÓXI - ESCAVADO EM MATERIAL DE 1ª CATEGORIA - ATERRO RODOVIÁRIO MÁXIMO = 9,00 M</t>
  </si>
  <si>
    <t>BUEIRO METÁLICO SEM INTERRUPÇÃO DE TRÁFEGO - D = 1,20 M - CHAPA COM EPÓXI - ESCAVADO EM MATERIAL DE 2ª CATEGORIA - ATERRO FERROVIÁRIO MÁXIMO = 12,90 M</t>
  </si>
  <si>
    <t>BUEIRO METÁLICO SEM INTERRUPÇÃO DE TRÁFEGO - D = 1,20 M - CHAPA COM EPÓXI - ESCAVADO EM MATERIAL DE 2ª CATEGORIA - ATERRO RODOVIÁRIO MÁXIMO = 9,00 M</t>
  </si>
  <si>
    <t>BUEIRO METÁLICO SEM INTERRUPÇÃO DE TRÁFEGO - D = 1,20 M - CHAPA COM EPÓXI - ESCAVADO EM MATERIAL DE 3ª CATEGORIA - ATERRO FERROVIÁRIO MÁXIMO = 12,90 M</t>
  </si>
  <si>
    <t>BUEIRO METÁLICO SEM INTERRUPÇÃO DE TRÁFEGO - D = 1,20 M - CHAPA COM EPÓXI - ESCAVADO EM MATERIAL DE 3ª CATEGORIA - ATERRO RODOVIÁRIO MÁXIMO = 9,00 M</t>
  </si>
  <si>
    <t>BUEIRO METÁLICO SEM INTERRUPÇÃO DE TRÁFEGO - D = 1,20 M - CHAPA GALVANIZADA - ESCAVADO EM MATERIAL DE 1ª CATEGORIA - ATERRO FERROVIÁRIO MÁXIMO = 12,90 M</t>
  </si>
  <si>
    <t>BUEIRO METÁLICO SEM INTERRUPÇÃO DE TRÁFEGO - D = 1,20 M - CHAPA GALVANIZADA - ESCAVADO EM MATERIAL DE 1ª CATEGORIA - ATERRO RODOVIÁRIO MÁXIMO = 9,00 M</t>
  </si>
  <si>
    <t>BUEIRO METÁLICO SEM INTERRUPÇÃO DE TRÁFEGO - D = 1,20 M - CHAPA GALVANIZADA - ESCAVADO EM MATERIAL DE 2ª CATEGORIA - ATERRO FERROVIÁRIO MÁXIMO = 12,90 M</t>
  </si>
  <si>
    <t>BUEIRO METÁLICO SEM INTERRUPÇÃO DE TRÁFEGO - D = 1,20 M - CHAPA GALVANIZADA - ESCAVADO EM MATERIAL DE 2ª CATEGORIA - ATERRO RODOVIÁRIO MÁXIMO = 9,00 M</t>
  </si>
  <si>
    <t>BUEIRO METÁLICO SEM INTERRUPÇÃO DE TRÁFEGO - D = 1,20 M - CHAPA GALVANIZADA - ESCAVADO EM MATERIAL DE 3ª CATEGORIA - ATERRO FERROVIÁRIO MÁXIMO = 12,90 M</t>
  </si>
  <si>
    <t>BUEIRO METÁLICO SEM INTERRUPÇÃO DE TRÁFEGO - D = 1,20 M - CHAPA GALVANIZADA - ESCAVADO EM MATERIAL DE 3ª CATEGORIA - ATERRO RODOVIÁRIO MÁXIMO = 9,00 M</t>
  </si>
  <si>
    <t>BUEIRO METÁLICO SEM INTERRUPÇÃO DE TRÁFEGO - D = 1,40 M - CHAPA COM EPÓXI - ESCAVADO EM MATERIAL DE 1ª CATEGORIA - ATERRO FERROVIÁRIO MÁXIMO = 11,00 M</t>
  </si>
  <si>
    <t>BUEIRO METÁLICO SEM INTERRUPÇÃO DE TRÁFEGO - D = 1,40 M - CHAPA COM EPÓXI - ESCAVADO EM MATERIAL DE 1ª CATEGORIA - ATERRO RODOVIÁRIO MÁXIMO = 7,70 M</t>
  </si>
  <si>
    <t>BUEIRO METÁLICO SEM INTERRUPÇÃO DE TRÁFEGO - D = 1,40 M - CHAPA COM EPÓXI - ESCAVADO EM MATERIAL DE 2ª CATEGORIA - ATERRO FERROVIÁRIO MÁXIMO = 11,00 M</t>
  </si>
  <si>
    <t>BUEIRO METÁLICO SEM INTERRUPÇÃO DE TRÁFEGO - D = 1,40 M - CHAPA COM EPÓXI - ESCAVADO EM MATERIAL DE 2ª CATEGORIA - ATERRO RODOVIÁRIO MÁXIMO = 7,70 M</t>
  </si>
  <si>
    <t>BUEIRO METÁLICO SEM INTERRUPÇÃO DE TRÁFEGO - D = 1,40 M - CHAPA COM EPÓXI - ESCAVADO EM MATERIAL DE 3ª CATEGORIA - ATERRO FERROVIÁRIO MÁXIMO = 11,00 M</t>
  </si>
  <si>
    <t>BUEIRO METÁLICO SEM INTERRUPÇÃO DE TRÁFEGO - D = 1,40 M - CHAPA COM EPÓXI - ESCAVADO EM MATERIAL DE 3ª CATEGORIA - ATERRO RODOVIÁRIO MÁXIMO = 7,70 M</t>
  </si>
  <si>
    <t>BUEIRO METÁLICO SEM INTERRUPÇÃO DE TRÁFEGO - D = 1,40 M - CHAPA GALVANIZADA - ESCAVADO EM MATERIAL DE 1ª CATEGORIA - ATERRO FERROVIÁRIO MÁXIMO = 11,00 M</t>
  </si>
  <si>
    <t>BUEIRO METÁLICO SEM INTERRUPÇÃO DE TRÁFEGO - D = 1,40 M - CHAPA GALVANIZADA - ESCAVADO EM MATERIAL DE 1ª CATEGORIA - ATERRO RODOVIÁRIO MÁXIMO = 7,70 M</t>
  </si>
  <si>
    <t>BUEIRO METÁLICO SEM INTERRUPÇÃO DE TRÁFEGO - D = 1,40 M - CHAPA GALVANIZADA - ESCAVADO EM MATERIAL DE 2ª CATEGORIA - ATERRO FERROVIÁRIO MÁXIMO = 11,00 M</t>
  </si>
  <si>
    <t>BUEIRO METÁLICO SEM INTERRUPÇÃO DE TRÁFEGO - D = 1,40 M - CHAPA GALVANIZADA - ESCAVADO EM MATERIAL DE 2ª CATEGORIA - ATERRO RODOVIÁRIO MÁXIMO = 7,70 M</t>
  </si>
  <si>
    <t>BUEIRO METÁLICO SEM INTERRUPÇÃO DE TRÁFEGO - D = 1,40 M - CHAPA GALVANIZADA - ESCAVADO EM MATERIAL DE 3ª CATEGORIA - ATERRO FERROVIÁRIO MÁXIMO = 11,00 M</t>
  </si>
  <si>
    <t>BUEIRO METÁLICO SEM INTERRUPÇÃO DE TRÁFEGO - D = 1,40 M - CHAPA GALVANIZADA - ESCAVADO EM MATERIAL DE 3ª CATEGORIA - ATERRO RODOVIÁRIO MÁXIMO = 7,70 M</t>
  </si>
  <si>
    <t>BUEIRO METÁLICO SEM INTERRUPÇÃO DE TRÁFEGO - D = 1,60 M - CHAPA COM EPÓXI - ESCAVADO EM MATERIAL DE 1ª CATEGORIA - ATERRO FERROVIÁRIO MÁXIMO = 9,60 M</t>
  </si>
  <si>
    <t>BUEIRO METÁLICO SEM INTERRUPÇÃO DE TRÁFEGO - D = 1,60 M - CHAPA COM EPÓXI - ESCAVADO EM MATERIAL DE 1ª CATEGORIA - ATERRO RODOVIÁRIO MÁXIMO = 6,70 M</t>
  </si>
  <si>
    <t>BUEIRO METÁLICO SEM INTERRUPÇÃO DE TRÁFEGO - D = 1,60 M - CHAPA COM EPÓXI - ESCAVADO EM MATERIAL DE 2ª CATEGORIA - ATERRO FERROVIÁRIO MÁXIMO = 9,60 M</t>
  </si>
  <si>
    <t>BUEIRO METÁLICO SEM INTERRUPÇÃO DE TRÁFEGO - D = 1,60 M - CHAPA COM EPÓXI - ESCAVADO EM MATERIAL DE 2ª CATEGORIA - ATERRO RODOVIÁRIO MÁXIMO = 6,70 M</t>
  </si>
  <si>
    <t>BUEIRO METÁLICO SEM INTERRUPÇÃO DE TRÁFEGO - D = 1,60 M - CHAPA COM EPÓXI - ESCAVADO EM MATERIAL DE 3ª CATEGORIA - ATERRO FERROVIÁRIO MÁXIMO = 9,60 M</t>
  </si>
  <si>
    <t>BUEIRO METÁLICO SEM INTERRUPÇÃO DE TRÁFEGO - D = 1,60 M - CHAPA COM EPÓXI - ESCAVADO EM MATERIAL DE 3ª CATEGORIA - ATERRO RODOVIÁRIO MÁXIMO = 6,70 M</t>
  </si>
  <si>
    <t>BUEIRO METÁLICO SEM INTERRUPÇÃO DE TRÁFEGO - D = 1,60 M - CHAPA GALVANIZADA - ESCAVADO EM MATERIAL DE 1ª CATEGORIA - ATERRO FERROVIÁRIO MÁXIMO = 9,60 M</t>
  </si>
  <si>
    <t>BUEIRO METÁLICO SEM INTERRUPÇÃO DE TRÁFEGO - D = 1,60 M - CHAPA GALVANIZADA - ESCAVADO EM MATERIAL DE 1ª CATEGORIA - ATERRO RODOVIÁRIO MÁXIMO = 6,70 M</t>
  </si>
  <si>
    <t>BUEIRO METÁLICO SEM INTERRUPÇÃO DE TRÁFEGO - D = 1,60 M - CHAPA GALVANIZADA - ESCAVADO EM MATERIAL DE 2ª CATEGORIA - ATERRO FERROVIÁRIO MÁXIMO = 9,60 M</t>
  </si>
  <si>
    <t>BUEIRO METÁLICO SEM INTERRUPÇÃO DE TRÁFEGO - D = 1,60 M - CHAPA GALVANIZADA - ESCAVADO EM MATERIAL DE 2ª CATEGORIA - ATERRO RODOVIÁRIO MÁXIMO = 6,70 M</t>
  </si>
  <si>
    <t>BUEIRO METÁLICO SEM INTERRUPÇÃO DE TRÁFEGO - D = 1,60 M - CHAPA GALVANIZADA - ESCAVADO EM MATERIAL DE 3ª CATEGORIA - ATERRO FERROVIÁRIO MÁXIMO = 9,60 M</t>
  </si>
  <si>
    <t>BUEIRO METÁLICO SEM INTERRUPÇÃO DE TRÁFEGO - D = 1,60 M - CHAPA GALVANIZADA - ESCAVADO EM MATERIAL DE 3ª CATEGORIA - ATERRO RODOVIÁRIO MÁXIMO = 6,70 M</t>
  </si>
  <si>
    <t>BUEIRO METÁLICO SEM INTERRUPÇÃO DE TRÁFEGO - D = 1,80 M - CHAPA COM EPÓXI - ESCAVADO EM MATERIAL DE 1ª CATEGORIA - ATERRO FERROVIÁRIO MÁXIMO = 8,00 M</t>
  </si>
  <si>
    <t>BUEIRO METÁLICO SEM INTERRUPÇÃO DE TRÁFEGO - D = 1,80 M - CHAPA COM EPÓXI - ESCAVADO EM MATERIAL DE 1ª CATEGORIA - ATERRO RODOVIÁRIO MÁXIMO = 6,00 M</t>
  </si>
  <si>
    <t>BUEIRO METÁLICO SEM INTERRUPÇÃO DE TRÁFEGO - D = 1,80 M - CHAPA COM EPÓXI - ESCAVADO EM MATERIAL DE 2ª CATEGORIA - ATERRO FERROVIÁRIO MÁXIMO = 8,00 M</t>
  </si>
  <si>
    <t>BUEIRO METÁLICO SEM INTERRUPÇÃO DE TRÁFEGO - D = 1,80 M - CHAPA COM EPÓXI - ESCAVADO EM MATERIAL DE 2ª CATEGORIA - ATERRO RODOVIÁRIO MÁXIMO = 6,00 M</t>
  </si>
  <si>
    <t>BUEIRO METÁLICO SEM INTERRUPÇÃO DE TRÁFEGO - D = 1,80 M - CHAPA COM EPÓXI - ESCAVADO EM MATERIAL DE 3ª CATEGORIA - ATERRO FERROVIÁRIO MÁXIMO = 8,00 M</t>
  </si>
  <si>
    <t>BUEIRO METÁLICO SEM INTERRUPÇÃO DE TRÁFEGO - D = 1,80 M - CHAPA COM EPÓXI - ESCAVADO EM MATERIAL DE 3ª CATEGORIA - ATERRO RODOVIÁRIO MÁXIMO = 6,00 M</t>
  </si>
  <si>
    <t>BUEIRO METÁLICO SEM INTERRUPÇÃO DE TRÁFEGO - D = 1,80 M - CHAPA GALVANIZADA - ESCAVADO EM MATERIAL DE 1ª CATEGORIA - ATERRO FERROVIÁRIO MÁXIMO = 8,00 M</t>
  </si>
  <si>
    <t>BUEIRO METÁLICO SEM INTERRUPÇÃO DE TRÁFEGO - D = 1,80 M - CHAPA GALVANIZADA - ESCAVADO EM MATERIAL DE 1ª CATEGORIA - ATERRO RODOVIÁRIO MÁXIMO = 6,00 M</t>
  </si>
  <si>
    <t>BUEIRO METÁLICO SEM INTERRUPÇÃO DE TRÁFEGO - D = 1,80 M - CHAPA GALVANIZADA - ESCAVADO EM MATERIAL DE 2ª CATEGORIA - ATERRO FERROVIÁRIO MÁXIMO = 8,00 M</t>
  </si>
  <si>
    <t>BUEIRO METÁLICO SEM INTERRUPÇÃO DE TRÁFEGO - D = 1,80 M - CHAPA GALVANIZADA - ESCAVADO EM MATERIAL DE 2ª CATEGORIA - ATERRO RODOVIÁRIO MÁXIMO = 6,00 M</t>
  </si>
  <si>
    <t>BUEIRO METÁLICO SEM INTERRUPÇÃO DE TRÁFEGO - D = 1,80 M - CHAPA GALVANIZADA - ESCAVADO EM MATERIAL DE 3ª CATEGORIA - ATERRO FERROVIÁRIO MÁXIMO = 8,00 M</t>
  </si>
  <si>
    <t>BUEIRO METÁLICO SEM INTERRUPÇÃO DE TRÁFEGO - D = 1,80 M - CHAPA GALVANIZADA - ESCAVADO EM MATERIAL DE 3ª CATEGORIA - ATERRO RODOVIÁRIO MÁXIMO = 6,00 M</t>
  </si>
  <si>
    <t>BUEIRO METÁLICO SEM INTERRUPÇÃO DE TRÁFEGO - D = 2,00 M - CHAPA COM EPÓXI - ESCAVADO EM MATERIAL DE 1ª CATEGORIA - ATERRO FERROVIÁRIO MÁXIMO = 6,90 M</t>
  </si>
  <si>
    <t>BUEIRO METÁLICO SEM INTERRUPÇÃO DE TRÁFEGO - D = 2,00 M - CHAPA COM EPÓXI - ESCAVADO EM MATERIAL DE 1ª CATEGORIA - ATERRO RODOVIÁRIO MÁXIMO = 5,40 M</t>
  </si>
  <si>
    <t>BUEIRO METÁLICO SEM INTERRUPÇÃO DE TRÁFEGO - D = 2,00 M - CHAPA COM EPÓXI - ESCAVADO EM MATERIAL DE 2ª CATEGORIA - ATERRO FERROVIÁRIO MÁXIMO = 6,90 M</t>
  </si>
  <si>
    <t>BUEIRO METÁLICO SEM INTERRUPÇÃO DE TRÁFEGO - D = 2,00 M - CHAPA COM EPÓXI - ESCAVADO EM MATERIAL DE 2ª CATEGORIA - ATERRO RODOVIÁRIO MÁXIMO = 5,40 M</t>
  </si>
  <si>
    <t>BUEIRO METÁLICO SEM INTERRUPÇÃO DE TRÁFEGO - D = 2,00 M - CHAPA COM EPÓXI - ESCAVADO EM MATERIAL DE 3ª CATEGORIA - ATERRO FERROVIÁRIO MÁXIMO = 6,90 M</t>
  </si>
  <si>
    <t>BUEIRO METÁLICO SEM INTERRUPÇÃO DE TRÁFEGO - D = 2,00 M - CHAPA COM EPÓXI - ESCAVADO EM MATERIAL DE 3ª CATEGORIA - ATERRO RODOVIÁRIO MÁXIMO = 5,40 M</t>
  </si>
  <si>
    <t>BUEIRO METÁLICO SEM INTERRUPÇÃO DE TRÁFEGO - D = 2,00 M - CHAPA GALVANIZADA - ESCAVADO EM MATERIAL DE 1ª CATEGORIA - ATERRO FERROVIÁRIO MÁXIMO = 6,90 M</t>
  </si>
  <si>
    <t>BUEIRO METÁLICO SEM INTERRUPÇÃO DE TRÁFEGO - D = 2,00 M - CHAPA GALVANIZADA - ESCAVADO EM MATERIAL DE 1ª CATEGORIA - ATERRO RODOVIÁRIO MÁXIMO = 5,40 M</t>
  </si>
  <si>
    <t>BUEIRO METÁLICO SEM INTERRUPÇÃO DE TRÁFEGO - D = 2,00 M - CHAPA GALVANIZADA - ESCAVADO EM MATERIAL DE 2ª CATEGORIA - ATERRO FERROVIÁRIO MÁXIMO = 6,90 M</t>
  </si>
  <si>
    <t>BUEIRO METÁLICO SEM INTERRUPÇÃO DE TRÁFEGO - D = 2,00 M - CHAPA GALVANIZADA - ESCAVADO EM MATERIAL DE 2ª CATEGORIA - ATERRO RODOVIÁRIO MÁXIMO = 5,40 M</t>
  </si>
  <si>
    <t>BUEIRO METÁLICO SEM INTERRUPÇÃO DE TRÁFEGO - D = 2,00 M - CHAPA GALVANIZADA - ESCAVADO EM MATERIAL DE 3ª CATEGORIA - ATERRO FERROVIÁRIO MÁXIMO = 6,90 M</t>
  </si>
  <si>
    <t>BUEIRO METÁLICO SEM INTERRUPÇÃO DE TRÁFEGO - D = 2,00 M - CHAPA GALVANIZADA - ESCAVADO EM MATERIAL DE 3ª CATEGORIA - ATERRO RODOVIÁRIO MÁXIMO = 5,40 M</t>
  </si>
  <si>
    <t>BUEIRO METÁLICO SEM INTERRUPÇÃO DE TRÁFEGO - D = 2,20 M - CHAPA COM EPÓXI - ESCAVADO EM MATERIAL DE 1ª CATEGORIA - ATERRO FERROVIÁRIO MÁXIMO = 7,90 M</t>
  </si>
  <si>
    <t>BUEIRO METÁLICO SEM INTERRUPÇÃO DE TRÁFEGO - D = 2,20 M - CHAPA COM EPÓXI - ESCAVADO EM MATERIAL DE 1ª CATEGORIA - ATERRO RODOVIÁRIO MÁXIMO = 4,90 M</t>
  </si>
  <si>
    <t>BUEIRO METÁLICO SEM INTERRUPÇÃO DE TRÁFEGO - D = 2,20 M - CHAPA COM EPÓXI - ESCAVADO EM MATERIAL DE 2ª CATEGORIA - ATERRO FERROVIÁRIO MÁXIMO = 7,90 M</t>
  </si>
  <si>
    <t>BUEIRO METÁLICO SEM INTERRUPÇÃO DE TRÁFEGO - D = 2,20 M - CHAPA COM EPÓXI - ESCAVADO EM MATERIAL DE 2ª CATEGORIA - ATERRO RODOVIÁRIO MÁXIMO = 4,90 M</t>
  </si>
  <si>
    <t>BUEIRO METÁLICO SEM INTERRUPÇÃO DE TRÁFEGO - D = 2,20 M - CHAPA COM EPÓXI - ESCAVADO EM MATERIAL DE 3ª CATEGORIA - ATERRO FERROVIÁRIO MÁXIMO = 7,90 M</t>
  </si>
  <si>
    <t>BUEIRO METÁLICO SEM INTERRUPÇÃO DE TRÁFEGO - D = 2,20 M - CHAPA COM EPÓXI - ESCAVADO EM MATERIAL DE 3ª CATEGORIA - ATERRO RODOVIÁRIO MÁXIMO = 4,90 M</t>
  </si>
  <si>
    <t>BUEIRO METÁLICO SEM INTERRUPÇÃO DE TRÁFEGO - D = 2,20 M - CHAPA GALVANIZADA - ESCAVADO EM MATERIAL DE 1ª CATEGORIA - ATERRO FERROVIÁRIO MÁXIMO = 7,90 M</t>
  </si>
  <si>
    <t>BUEIRO METÁLICO SEM INTERRUPÇÃO DE TRÁFEGO - D = 2,20 M - CHAPA GALVANIZADA - ESCAVADO EM MATERIAL DE 1ª CATEGORIA - ATERRO RODOVIÁRIO MÁXIMO = 4,90 M</t>
  </si>
  <si>
    <t>BUEIRO METÁLICO SEM INTERRUPÇÃO DE TRÁFEGO - D = 2,20 M - CHAPA GALVANIZADA - ESCAVADO EM MATERIAL DE 2ª CATEGORIA - ATERRO FERROVIÁRIO MÁXIMO = 7,90 M</t>
  </si>
  <si>
    <t>BUEIRO METÁLICO SEM INTERRUPÇÃO DE TRÁFEGO - D = 2,20 M - CHAPA GALVANIZADA - ESCAVADO EM MATERIAL DE 2ª CATEGORIA - ATERRO RODOVIÁRIO MÁXIMO = 4,90 M</t>
  </si>
  <si>
    <t>BUEIRO METÁLICO SEM INTERRUPÇÃO DE TRÁFEGO - D = 2,20 M - CHAPA GALVANIZADA - ESCAVADO EM MATERIAL DE 3ª CATEGORIA - ATERRO FERROVIÁRIO MÁXIMO = 7,90 M</t>
  </si>
  <si>
    <t>BUEIRO METÁLICO SEM INTERRUPÇÃO DE TRÁFEGO - D = 2,20 M - CHAPA GALVANIZADA - ESCAVADO EM MATERIAL DE 3ª CATEGORIA - ATERRO RODOVIÁRIO MÁXIMO = 4,90 M</t>
  </si>
  <si>
    <t>BUEIRO METÁLICO SEM INTERRUPÇÃO DE TRÁFEGO - D = 2,40 M - CHAPA COM EPÓXI - ESCAVADO EM MATERIAL DE 1ª CATEGORIA - ATERRO FERROVIÁRIO MÁXIMO = 7,00 M</t>
  </si>
  <si>
    <t>BUEIRO METÁLICO SEM INTERRUPÇÃO DE TRÁFEGO - D = 2,40 M - CHAPA COM EPÓXI - ESCAVADO EM MATERIAL DE 1ª CATEGORIA - ATERRO RODOVIÁRIO MÁXIMO = 4,50 M</t>
  </si>
  <si>
    <t>BUEIRO METÁLICO SEM INTERRUPÇÃO DE TRÁFEGO - D = 2,40 M - CHAPA COM EPÓXI - ESCAVADO EM MATERIAL DE 2ª CATEGORIA - ATERRO FERROVIÁRIO MÁXIMO = 7,00 M</t>
  </si>
  <si>
    <t>BUEIRO METÁLICO SEM INTERRUPÇÃO DE TRÁFEGO - D = 2,40 M - CHAPA COM EPÓXI - ESCAVADO EM MATERIAL DE 2ª CATEGORIA - ATERRO RODOVIÁRIO MÁXIMO = 4,50 M</t>
  </si>
  <si>
    <t>BUEIRO METÁLICO SEM INTERRUPÇÃO DE TRÁFEGO - D = 2,40 M - CHAPA COM EPÓXI - ESCAVADO EM MATERIAL DE 3ª CATEGORIA - ATERRO FERROVIÁRIO MÁXIMO = 7,00 M</t>
  </si>
  <si>
    <t>BUEIRO METÁLICO SEM INTERRUPÇÃO DE TRÁFEGO - D = 2,40 M - CHAPA COM EPÓXI - ESCAVADO EM MATERIAL DE 3ª CATEGORIA - ATERRO RODOVIÁRIO MÁXIMO = 4,50 M</t>
  </si>
  <si>
    <t>BUEIRO METÁLICO SEM INTERRUPÇÃO DE TRÁFEGO - D = 2,40 M - CHAPA GALVANIZADA - ESCAVADO EM MATERIAL DE 1ª CATEGORIA - ATERRO FERROVIÁRIO MÁXIMO = 7,00 M</t>
  </si>
  <si>
    <t>BUEIRO METÁLICO SEM INTERRUPÇÃO DE TRÁFEGO - D = 2,40 M - CHAPA GALVANIZADA - ESCAVADO EM MATERIAL DE 1ª CATEGORIA - ATERRO RODOVIÁRIO MÁXIMO = 4,50 M</t>
  </si>
  <si>
    <t>BUEIRO METÁLICO SEM INTERRUPÇÃO DE TRÁFEGO - D = 2,40 M - CHAPA GALVANIZADA - ESCAVADO EM MATERIAL DE 2ª CATEGORIA - ATERRO FERROVIÁRIO MÁXIMO = 7,00 M</t>
  </si>
  <si>
    <t>BUEIRO METÁLICO SEM INTERRUPÇÃO DE TRÁFEGO - D = 2,40 M - CHAPA GALVANIZADA - ESCAVADO EM MATERIAL DE 2ª CATEGORIA - ATERRO RODOVIÁRIO MÁXIMO = 4,50 M</t>
  </si>
  <si>
    <t>BUEIRO METÁLICO SEM INTERRUPÇÃO DE TRÁFEGO - D = 2,40 M - CHAPA GALVANIZADA - ESCAVADO EM MATERIAL DE 3ª CATEGORIA - ATERRO FERROVIÁRIO MÁXIMO = 7,00 M</t>
  </si>
  <si>
    <t>BUEIRO METÁLICO SEM INTERRUPÇÃO DE TRÁFEGO - D = 2,40 M - CHAPA GALVANIZADA - ESCAVADO EM MATERIAL DE 3ª CATEGORIA - ATERRO RODOVIÁRIO MÁXIMO = 4,50 M</t>
  </si>
  <si>
    <t>BUEIRO METÁLICO SEM INTERRUPÇÃO DE TRÁFEGO - D = 2,60 M - CHAPA COM EPÓXI - ESCAVADO EM MATERIAL DE 1ª CATEGORIA - ATERRO FERROVIÁRIO MÁXIMO = 6,40 M</t>
  </si>
  <si>
    <t>BUEIRO METÁLICO SEM INTERRUPÇÃO DE TRÁFEGO - D = 2,60 M - CHAPA COM EPÓXI - ESCAVADO EM MATERIAL DE 1ª CATEGORIA - ATERRO RODOVIÁRIO MÁXIMO = 4,10 M</t>
  </si>
  <si>
    <t>BUEIRO METÁLICO SEM INTERRUPÇÃO DE TRÁFEGO - D = 2,60 M - CHAPA COM EPÓXI - ESCAVADO EM MATERIAL DE 2ª CATEGORIA - ATERRO FERROVIÁRIO MÁXIMO = 6,40 M</t>
  </si>
  <si>
    <t>BUEIRO METÁLICO SEM INTERRUPÇÃO DE TRÁFEGO - D = 2,60 M - CHAPA COM EPÓXI - ESCAVADO EM MATERIAL DE 2ª CATEGORIA - ATERRO RODOVIÁRIO MÁXIMO = 4,10 M</t>
  </si>
  <si>
    <t>BUEIRO METÁLICO SEM INTERRUPÇÃO DE TRÁFEGO - D = 2,60 M - CHAPA COM EPÓXI - ESCAVADO EM MATERIAL DE 3ª CATEGORIA - ATERRO FERROVIÁRIO MÁXIMO = 6,40 M</t>
  </si>
  <si>
    <t>BUEIRO METÁLICO SEM INTERRUPÇÃO DE TRÁFEGO - D = 2,60 M - CHAPA COM EPÓXI - ESCAVADO EM MATERIAL DE 3ª CATEGORIA - ATERRO RODOVIÁRIO MÁXIMO = 4,10 M</t>
  </si>
  <si>
    <t>BUEIRO METÁLICO SEM INTERRUPÇÃO DE TRÁFEGO - D = 2,60 M - CHAPA GALVANIZADA - ESCAVADO EM MATERIAL DE 1ª CATEGORIA - ATERRO FERROVIÁRIO MÁXIMO = 6,40 M</t>
  </si>
  <si>
    <t>BUEIRO METÁLICO SEM INTERRUPÇÃO DE TRÁFEGO - D = 2,60 M - CHAPA GALVANIZADA - ESCAVADO EM MATERIAL DE 1ª CATEGORIA - ATERRO RODOVIÁRIO MÁXIMO = 4,10 M</t>
  </si>
  <si>
    <t>BUEIRO METÁLICO SEM INTERRUPÇÃO DE TRÁFEGO - D = 2,60 M - CHAPA GALVANIZADA - ESCAVADO EM MATERIAL DE 2ª CATEGORIA - ATERRO FERROVIÁRIO MÁXIMO = 6,40 M</t>
  </si>
  <si>
    <t>BUEIRO METÁLICO SEM INTERRUPÇÃO DE TRÁFEGO - D = 2,60 M - CHAPA GALVANIZADA - ESCAVADO EM MATERIAL DE 2ª CATEGORIA - ATERRO RODOVIÁRIO MÁXIMO = 4,10 M</t>
  </si>
  <si>
    <t>BUEIRO METÁLICO SEM INTERRUPÇÃO DE TRÁFEGO - D = 2,60 M - CHAPA GALVANIZADA - ESCAVADO EM MATERIAL DE 3ª CATEGORIA - ATERRO FERROVIÁRIO MÁXIMO = 6,40 M</t>
  </si>
  <si>
    <t>BUEIRO METÁLICO SEM INTERRUPÇÃO DE TRÁFEGO - D = 2,60 M - CHAPA GALVANIZADA - ESCAVADO EM MATERIAL DE 3ª CATEGORIA - ATERRO RODOVIÁRIO MÁXIMO = 4,10 M</t>
  </si>
  <si>
    <t>BUEIRO METÁLICO SEM INTERRUPÇÃO DE TRÁFEGO - D = 2,80 M - CHAPA COM EPÓXI - ESCAVADO EM MATERIAL DE 1ª CATEGORIA - ATERRO FERROVIÁRIO MÁXIMO = 5,50 M</t>
  </si>
  <si>
    <t>BUEIRO METÁLICO SEM INTERRUPÇÃO DE TRÁFEGO - D = 2,80 M - CHAPA COM EPÓXI - ESCAVADO EM MATERIAL DE 1ª CATEGORIA - ATERRO RODOVIÁRIO MÁXIMO = 3,80 M</t>
  </si>
  <si>
    <t>BUEIRO METÁLICO SEM INTERRUPÇÃO DE TRÁFEGO - D = 2,80 M - CHAPA COM EPÓXI - ESCAVADO EM MATERIAL DE 2ª CATEGORIA - ATERRO FERROVIÁRIO MÁXIMO = 5,50 M</t>
  </si>
  <si>
    <t>BUEIRO METÁLICO SEM INTERRUPÇÃO DE TRÁFEGO - D = 2,80 M - CHAPA COM EPÓXI - ESCAVADO EM MATERIAL DE 2ª CATEGORIA - ATERRO RODOVIÁRIO MÁXIMO = 3,80 M</t>
  </si>
  <si>
    <t>BUEIRO METÁLICO SEM INTERRUPÇÃO DE TRÁFEGO - D = 2,80 M - CHAPA COM EPÓXI - ESCAVADO EM MATERIAL DE 3ª CATEGORIA - ATERRO FERROVIÁRIO MÁXIMO = 5,50 M</t>
  </si>
  <si>
    <t>BUEIRO METÁLICO SEM INTERRUPÇÃO DE TRÁFEGO - D = 2,80 M - CHAPA COM EPÓXI - ESCAVADO EM MATERIAL DE 3ª CATEGORIA - ATERRO RODOVIÁRIO MÁXIMO = 3,80 M</t>
  </si>
  <si>
    <t>BUEIRO METÁLICO SEM INTERRUPÇÃO DE TRÁFEGO - D = 2,80 M - CHAPA GALVANIZADA - ESCAVADO EM MATERIAL DE 1ª CATEGORIA - ATERRO FERROVIÁRIO MÁXIMO = 5,50 M</t>
  </si>
  <si>
    <t>BUEIRO METÁLICO SEM INTERRUPÇÃO DE TRÁFEGO - D = 2,80 M - CHAPA GALVANIZADA - ESCAVADO EM MATERIAL DE 1ª CATEGORIA - ATERRO RODOVIÁRIO MÁXIMO = 3,80 M</t>
  </si>
  <si>
    <t>BUEIRO METÁLICO SEM INTERRUPÇÃO DE TRÁFEGO - D = 2,80 M - CHAPA GALVANIZADA - ESCAVADO EM MATERIAL DE 2ª CATEGORIA - ATERRO FERROVIÁRIO MÁXIMO = 5,50 M</t>
  </si>
  <si>
    <t>BUEIRO METÁLICO SEM INTERRUPÇÃO DE TRÁFEGO - D = 2,80 M - CHAPA GALVANIZADA - ESCAVADO EM MATERIAL DE 2ª CATEGORIA - ATERRO RODOVIÁRIO MÁXIMO = 3,80 M</t>
  </si>
  <si>
    <t>BUEIRO METÁLICO SEM INTERRUPÇÃO DE TRÁFEGO - D = 2,80 M - CHAPA GALVANIZADA - ESCAVADO EM MATERIAL DE 3ª CATEGORIA - ATERRO FERROVIÁRIO MÁXIMO = 5,50 M</t>
  </si>
  <si>
    <t>BUEIRO METÁLICO SEM INTERRUPÇÃO DE TRÁFEGO - D = 2,80 M - CHAPA GALVANIZADA - ESCAVADO EM MATERIAL DE 3ª CATEGORIA - ATERRO RODOVIÁRIO MÁXIMO = 3,80 M</t>
  </si>
  <si>
    <t>BUEIRO METÁLICO SEM INTERRUPÇÃO DE TRÁFEGO - D = 3,00 M - CHAPA COM EPÓXI - ESCAVADO EM MATERIAL DE 1ª CATEGORIA - ATERRO FERROVIÁRIO MÁXIMO = 4,70 M</t>
  </si>
  <si>
    <t>BUEIRO METÁLICO SEM INTERRUPÇÃO DE TRÁFEGO - D = 3,00 M - CHAPA COM EPÓXI - ESCAVADO EM MATERIAL DE 1ª CATEGORIA - ATERRO RODOVIÁRIO MÁXIMO = 3,60 M</t>
  </si>
  <si>
    <t>BUEIRO METÁLICO SEM INTERRUPÇÃO DE TRÁFEGO - D = 3,00 M - CHAPA COM EPÓXI - ESCAVADO EM MATERIAL DE 2ª CATEGORIA - ATERRO FERROVIÁRIO MÁXIMO = 4,70 M</t>
  </si>
  <si>
    <t>BUEIRO METÁLICO SEM INTERRUPÇÃO DE TRÁFEGO - D = 3,00 M - CHAPA COM EPÓXI - ESCAVADO EM MATERIAL DE 2ª CATEGORIA - ATERRO RODOVIÁRIO MÁXIMO = 3,60 M</t>
  </si>
  <si>
    <t>BUEIRO METÁLICO SEM INTERRUPÇÃO DE TRÁFEGO - D = 3,00 M - CHAPA COM EPÓXI - ESCAVADO EM MATERIAL DE 3ª CATEGORIA - ATERRO FERROVIÁRIO MÁXIMO = 4,70 M</t>
  </si>
  <si>
    <t>BUEIRO METÁLICO SEM INTERRUPÇÃO DE TRÁFEGO - D = 3,00 M - CHAPA COM EPÓXI - ESCAVADO EM MATERIAL DE 3ª CATEGORIA - ATERRO RODOVIÁRIO MÁXIMO = 3,60 M</t>
  </si>
  <si>
    <t>BUEIRO METÁLICO SEM INTERRUPÇÃO DE TRÁFEGO - D = 3,00 M - CHAPA GALVANIZADA - ESCAVADO EM MATERIAL DE 1ª CATEGORIA - ATERRO FERROVIÁRIO MÁXIMO = 4,70 M</t>
  </si>
  <si>
    <t>BUEIRO METÁLICO SEM INTERRUPÇÃO DE TRÁFEGO - D = 3,00 M - CHAPA GALVANIZADA - ESCAVADO EM MATERIAL DE 1ª CATEGORIA - ATERRO RODOVIÁRIO MÁXIMO = 3,60 M</t>
  </si>
  <si>
    <t>BUEIRO METÁLICO SEM INTERRUPÇÃO DE TRÁFEGO - D = 3,00 M - CHAPA GALVANIZADA - ESCAVADO EM MATERIAL DE 2ª CATEGORIA - ATERRO FERROVIÁRIO MÁXIMO = 4,70 M</t>
  </si>
  <si>
    <t>BUEIRO METÁLICO SEM INTERRUPÇÃO DE TRÁFEGO - D = 3,00 M - CHAPA GALVANIZADA - ESCAVADO EM MATERIAL DE 2ª CATEGORIA - ATERRO RODOVIÁRIO MÁXIMO = 3,60 M</t>
  </si>
  <si>
    <t>BUEIRO METÁLICO SEM INTERRUPÇÃO DE TRÁFEGO - D = 3,00 M - CHAPA GALVANIZADA - ESCAVADO EM MATERIAL DE 3ª CATEGORIA - ATERRO FERROVIÁRIO MÁXIMO = 4,70 M</t>
  </si>
  <si>
    <t>BUEIRO METÁLICO SEM INTERRUPÇÃO DE TRÁFEGO - D = 3,00 M - CHAPA GALVANIZADA - ESCAVADO EM MATERIAL DE 3ª CATEGORIA - ATERRO RODOVIÁRIO MÁXIMO = 3,60 M</t>
  </si>
  <si>
    <t>BUEIRO METÁLICO SEM INTERRUPÇÃO DE TRÁFEGO - D = 3,20 M - CHAPA COM EPÓXI - ESCAVADO EM MATERIAL DE 1ª CATEGORIA - ATERRO FERROVIÁRIO MÁXIMO = 4,00 M</t>
  </si>
  <si>
    <t>BUEIRO METÁLICO SEM INTERRUPÇÃO DE TRÁFEGO - D = 3,20 M - CHAPA COM EPÓXI - ESCAVADO EM MATERIAL DE 1ª CATEGORIA - ATERRO RODOVIÁRIO MÁXIMO = 4,80 M</t>
  </si>
  <si>
    <t>BUEIRO METÁLICO SEM INTERRUPÇÃO DE TRÁFEGO - D = 3,20 M - CHAPA COM EPÓXI - ESCAVADO EM MATERIAL DE 2ª CATEGORIA - ATERRO FERROVIÁRIO MÁXIMO = 4,00 M</t>
  </si>
  <si>
    <t>BUEIRO METÁLICO SEM INTERRUPÇÃO DE TRÁFEGO - D = 3,20 M - CHAPA COM EPÓXI - ESCAVADO EM MATERIAL DE 2ª CATEGORIA - ATERRO RODOVIÁRIO MÁXIMO = 4,80 M</t>
  </si>
  <si>
    <t>BUEIRO METÁLICO SEM INTERRUPÇÃO DE TRÁFEGO - D = 3,20 M - CHAPA COM EPÓXI - ESCAVADO EM MATERIAL DE 3ª CATEGORIA - ATERRO FERROVIÁRIO MÁXIMO = 4,00 M</t>
  </si>
  <si>
    <t>BUEIRO METÁLICO SEM INTERRUPÇÃO DE TRÁFEGO - D = 3,20 M - CHAPA COM EPÓXI - ESCAVADO EM MATERIAL DE 3ª CATEGORIA - ATERRO RODOVIÁRIO MÁXIMO = 4,80 M</t>
  </si>
  <si>
    <t>BUEIRO METÁLICO SEM INTERRUPÇÃO DE TRÁFEGO - D = 3,20 M - CHAPA GALVANIZADA - ESCAVADO EM MATERIAL DE 1ª CATEGORIA - ATERRO FERROVIÁRIO MÁXIMO = 4,00 M</t>
  </si>
  <si>
    <t>BUEIRO METÁLICO SEM INTERRUPÇÃO DE TRÁFEGO - D = 3,20 M - CHAPA GALVANIZADA - ESCAVADO EM MATERIAL DE 1ª CATEGORIA - ATERRO RODOVIÁRIO MÁXIMO = 4,80 M</t>
  </si>
  <si>
    <t>BUEIRO METÁLICO SEM INTERRUPÇÃO DE TRÁFEGO - D = 3,20 M - CHAPA GALVANIZADA - ESCAVADO EM MATERIAL DE 2ª CATEGORIA - ATERRO FERROVIÁRIO MÁXIMO = 4,00 M</t>
  </si>
  <si>
    <t>BUEIRO METÁLICO SEM INTERRUPÇÃO DE TRÁFEGO - D = 3,20 M - CHAPA GALVANIZADA - ESCAVADO EM MATERIAL DE 2ª CATEGORIA - ATERRO RODOVIÁRIO MÁXIMO = 4,80 M</t>
  </si>
  <si>
    <t>BUEIRO METÁLICO SEM INTERRUPÇÃO DE TRÁFEGO - D = 3,20 M - CHAPA GALVANIZADA - ESCAVADO EM MATERIAL DE 3ª CATEGORIA - ATERRO FERROVIÁRIO MÁXIMO = 4,00 M</t>
  </si>
  <si>
    <t>BUEIRO METÁLICO SEM INTERRUPÇÃO DE TRÁFEGO - D = 3,20 M - CHAPA GALVANIZADA - ESCAVADO EM MATERIAL DE 3ª CATEGORIA - ATERRO RODOVIÁRIO MÁXIMO = 4,80 M</t>
  </si>
  <si>
    <t>BUEIRO METÁLICO SEM INTERRUPÇÃO DE TRÁFEGO - D = 3,40 M - CHAPA GALVANIZADA - ESCAVADO EM MATERIAL DE 1ª CATEGORIA - ATERRO FERROVIÁRIO MÁXIMO = 7,00 M</t>
  </si>
  <si>
    <t>BUEIRO METÁLICO SEM INTERRUPÇÃO DE TRÁFEGO - D = 3,40 M - CHAPA GALVANIZADA - ESCAVADO EM MATERIAL DE 1ª CATEGORIA - ATERRO RODOVIÁRIO MÁXIMO = 4,50 M</t>
  </si>
  <si>
    <t>BUEIRO METÁLICO SEM INTERRUPÇÃO DE TRÁFEGO - D = 3,40 M - CHAPA GALVANIZADA - ESCAVADO EM MATERIAL DE 2ª CATEGORIA - ATERRO FERROVIÁRIO MÁXIMO = 7,00 M</t>
  </si>
  <si>
    <t>BUEIRO METÁLICO SEM INTERRUPÇÃO DE TRÁFEGO - D = 3,40 M - CHAPA GALVANIZADA - ESCAVADO EM MATERIAL DE 2ª CATEGORIA - ATERRO RODOVIÁRIO MÁXIMO = 4,50 M</t>
  </si>
  <si>
    <t>BUEIRO METÁLICO SEM INTERRUPÇÃO DE TRÁFEGO - D = 3,40 M - CHAPA GALVANIZADA - ESCAVADO EM MATERIAL DE 3ª CATEGORIA - ATERRO FERROVIÁRIO MÁXIMO = 7,00 M</t>
  </si>
  <si>
    <t>BUEIRO METÁLICO SEM INTERRUPÇÃO DE TRÁFEGO - D = 3,40 M - CHAPA GALVANIZADA - ESCAVADO EM MATERIAL DE 3ª CATEGORIA - ATERRO RODOVIÁRIO MÁXIMO = 4,50 M</t>
  </si>
  <si>
    <t>BUEIRO METÁLICO SEM INTERRUPÇÃO DE TRÁFEGO - D = 3,60 M - CHAPA GALVANIZADA - ESCAVADO EM MATERIAL DE 1ª CATEGORIA - ATERRO FERROVIÁRIO MÁXIMO = 6,60 M</t>
  </si>
  <si>
    <t>BUEIRO METÁLICO SEM INTERRUPÇÃO DE TRÁFEGO - D = 3,60 M - CHAPA GALVANIZADA - ESCAVADO EM MATERIAL DE 1ª CATEGORIA - ATERRO RODOVIÁRIO MÁXIMO = 4,30 M</t>
  </si>
  <si>
    <t>BUEIRO METÁLICO SEM INTERRUPÇÃO DE TRÁFEGO - D = 3,60 M - CHAPA GALVANIZADA - ESCAVADO EM MATERIAL DE 2ª CATEGORIA - ATERRO FERROVIÁRIO MÁXIMO = 6,60 M</t>
  </si>
  <si>
    <t>BUEIRO METÁLICO SEM INTERRUPÇÃO DE TRÁFEGO - D = 3,60 M - CHAPA GALVANIZADA - ESCAVADO EM MATERIAL DE 2ª CATEGORIA - ATERRO RODOVIÁRIO MÁXIMO = 4,30 M</t>
  </si>
  <si>
    <t>BUEIRO METÁLICO SEM INTERRUPÇÃO DE TRÁFEGO - D = 3,60 M - CHAPA GALVANIZADA - ESCAVADO EM MATERIAL DE 3ª CATEGORIA - ATERRO FERROVIÁRIO MÁXIMO = 6,60 M</t>
  </si>
  <si>
    <t>BUEIRO METÁLICO SEM INTERRUPÇÃO DE TRÁFEGO - D = 3,60 M - CHAPA GALVANIZADA - ESCAVADO EM MATERIAL DE 3ª CATEGORIA - ATERRO RODOVIÁRIO MÁXIMO = 4,30 M</t>
  </si>
  <si>
    <t>BUEIRO METÁLICO SEM INTERRUPÇÃO DE TRÁFEGO - D = 3,80 M - CHAPA GALVANIZADA - ESCAVADO EM MATERIAL DE 1ª CATEGORIA - ATERRO FERROVIÁRIO MÁXIMO = 6,20 M</t>
  </si>
  <si>
    <t>BUEIRO METÁLICO SEM INTERRUPÇÃO DE TRÁFEGO - D = 3,80 M - CHAPA GALVANIZADA - ESCAVADO EM MATERIAL DE 1ª CATEGORIA - ATERRO RODOVIÁRIO MÁXIMO = 4,00 M</t>
  </si>
  <si>
    <t>BUEIRO METÁLICO SEM INTERRUPÇÃO DE TRÁFEGO - D = 3,80 M - CHAPA GALVANIZADA - ESCAVADO EM MATERIAL DE 2ª CATEGORIA - ATERRO FERROVIÁRIO MÁXIMO = 6,20 M</t>
  </si>
  <si>
    <t>BUEIRO METÁLICO SEM INTERRUPÇÃO DE TRÁFEGO - D = 3,80 M - CHAPA GALVANIZADA - ESCAVADO EM MATERIAL DE 2ª CATEGORIA - ATERRO RODOVIÁRIO MÁXIMO = 4,00 M</t>
  </si>
  <si>
    <t>BUEIRO METÁLICO SEM INTERRUPÇÃO DE TRÁFEGO - D = 3,80 M - CHAPA GALVANIZADA - ESCAVADO EM MATERIAL DE 3ª CATEGORIA - ATERRO FERROVIÁRIO MÁXIMO = 6,20 M</t>
  </si>
  <si>
    <t>BUEIRO METÁLICO SEM INTERRUPÇÃO DE TRÁFEGO - D = 3,80 M - CHAPA GALVANIZADA - ESCAVADO EM MATERIAL DE 3ª CATEGORIA - ATERRO RODOVIÁRIO MÁXIMO = 4,00 M</t>
  </si>
  <si>
    <t>BUEIRO METÁLICO SEM INTERRUPÇÃO DE TRÁFEGO - D = 4,00 M - CHAPA GALVANIZADA - ESCAVADO EM MATERIAL DE 1ª CATEGORIA - ATERRO FERROVIÁRIO MÁXIMO = 5,10 M</t>
  </si>
  <si>
    <t>BUEIRO METÁLICO SEM INTERRUPÇÃO DE TRÁFEGO - D = 4,00 M - CHAPA GALVANIZADA - ESCAVADO EM MATERIAL DE 1ª CATEGORIA - ATERRO RODOVIÁRIO MÁXIMO = 3,10 M</t>
  </si>
  <si>
    <t>BUEIRO METÁLICO SEM INTERRUPÇÃO DE TRÁFEGO - D = 4,00 M - CHAPA GALVANIZADA - ESCAVADO EM MATERIAL DE 2ª CATEGORIA - ATERRO FERROVIÁRIO MÁXIMO = 5,10 M</t>
  </si>
  <si>
    <t>BUEIRO METÁLICO SEM INTERRUPÇÃO DE TRÁFEGO - D = 4,00 M - CHAPA GALVANIZADA - ESCAVADO EM MATERIAL DE 2ª CATEGORIA - ATERRO RODOVIÁRIO MÁXIMO = 3,10 M</t>
  </si>
  <si>
    <t>BUEIRO METÁLICO SEM INTERRUPÇÃO DE TRÁFEGO - D = 4,00 M - CHAPA GALVANIZADA - ESCAVADO EM MATERIAL DE 3ª CATEGORIA - ATERRO FERROVIÁRIO MÁXIMO = 5,10 M</t>
  </si>
  <si>
    <t>BUEIRO METÁLICO SEM INTERRUPÇÃO DE TRÁFEGO - D = 4,00 M - CHAPA GALVANIZADA - ESCAVADO EM MATERIAL DE 3ª CATEGORIA - ATERRO RODOVIÁRIO MÁXIMO = 3,10 M</t>
  </si>
  <si>
    <t>BUEIRO METÁLICO SEM INTERRUPÇÃO DE TRÁFEGO - D = 4,20 M - CHAPA GALVANIZADA - ESCAVADO EM MATERIAL DE 1ª CATEGORIA - ATERRO FERROVIÁRIO MÁXIMO = 4,80 M</t>
  </si>
  <si>
    <t>BUEIRO METÁLICO SEM INTERRUPÇÃO DE TRÁFEGO - D = 4,20 M - CHAPA GALVANIZADA - ESCAVADO EM MATERIAL DE 1ª CATEGORIA - ATERRO RODOVIÁRIO MÁXIMO = 4,40 M</t>
  </si>
  <si>
    <t>BUEIRO METÁLICO SEM INTERRUPÇÃO DE TRÁFEGO - D = 4,20 M - CHAPA GALVANIZADA - ESCAVADO EM MATERIAL DE 2ª CATEGORIA - ATERRO FERROVIÁRIO MÁXIMO = 4,80 M</t>
  </si>
  <si>
    <t>BUEIRO METÁLICO SEM INTERRUPÇÃO DE TRÁFEGO - D = 4,20 M - CHAPA GALVANIZADA - ESCAVADO EM MATERIAL DE 2ª CATEGORIA - ATERRO RODOVIÁRIO MÁXIMO = 4,40 M</t>
  </si>
  <si>
    <t>BUEIRO METÁLICO SEM INTERRUPÇÃO DE TRÁFEGO - D = 4,20 M - CHAPA GALVANIZADA - ESCAVADO EM MATERIAL DE 3ª CATEGORIA - ATERRO FERROVIÁRIO MÁXIMO = 4,80 M</t>
  </si>
  <si>
    <t>BUEIRO METÁLICO SEM INTERRUPÇÃO DE TRÁFEGO - D = 4,20 M - CHAPA GALVANIZADA - ESCAVADO EM MATERIAL DE 3ª CATEGORIA - ATERRO RODOVIÁRIO MÁXIMO = 4,40 M</t>
  </si>
  <si>
    <t>BUEIRO METÁLICO SEM INTERRUPÇÃO DE TRÁFEGO - D = 4,40 M - CHAPA GALVANIZADA - ESCAVADO EM MATERIAL DE 1ª CATEGORIA - ATERRO FERROVIÁRIO MÁXIMO = 4,20 M</t>
  </si>
  <si>
    <t>BUEIRO METÁLICO SEM INTERRUPÇÃO DE TRÁFEGO - D = 4,40 M - CHAPA GALVANIZADA - ESCAVADO EM MATERIAL DE 1ª CATEGORIA - ATERRO RODOVIÁRIO MÁXIMO = 4,20 M</t>
  </si>
  <si>
    <t>BUEIRO METÁLICO SEM INTERRUPÇÃO DE TRÁFEGO - D = 4,40 M - CHAPA GALVANIZADA - ESCAVADO EM MATERIAL DE 2ª CATEGORIA - ATERRO FERROVIÁRIO MÁXIMO = 4,20 M</t>
  </si>
  <si>
    <t>BUEIRO METÁLICO SEM INTERRUPÇÃO DE TRÁFEGO - D = 4,40 M - CHAPA GALVANIZADA - ESCAVADO EM MATERIAL DE 2ª CATEGORIA - ATERRO RODOVIÁRIO MÁXIMO = 4,20 M</t>
  </si>
  <si>
    <t>BUEIRO METÁLICO SEM INTERRUPÇÃO DE TRÁFEGO - D = 4,40 M - CHAPA GALVANIZADA - ESCAVADO EM MATERIAL DE 3ª CATEGORIA - ATERRO FERROVIÁRIO MÁXIMO = 4,20 M</t>
  </si>
  <si>
    <t>BUEIRO METÁLICO SEM INTERRUPÇÃO DE TRÁFEGO - D = 4,40 M - CHAPA GALVANIZADA - ESCAVADO EM MATERIAL DE 3ª CATEGORIA - ATERRO RODOVIÁRIO MÁXIMO = 4,20 M</t>
  </si>
  <si>
    <t>BUEIRO METÁLICO SEM INTERRUPÇÃO DE TRÁFEGO - D = 4,60 M - CHAPA GALVANIZADA - ESCAVADO EM MATERIAL DE 1ª CATEGORIA - ATERRO FERROVIÁRIO MÁXIMO = 4,00 M</t>
  </si>
  <si>
    <t>BUEIRO METÁLICO SEM INTERRUPÇÃO DE TRÁFEGO - D = 4,60 M - CHAPA GALVANIZADA - ESCAVADO EM MATERIAL DE 1ª CATEGORIA - ATERRO RODOVIÁRIO MÁXIMO = 4,00 M</t>
  </si>
  <si>
    <t>BUEIRO METÁLICO SEM INTERRUPÇÃO DE TRÁFEGO - D = 4,60 M - CHAPA GALVANIZADA - ESCAVADO EM MATERIAL DE 2ª CATEGORIA - ATERRO FERROVIÁRIO MÁXIMO = 4,00 M</t>
  </si>
  <si>
    <t>BUEIRO METÁLICO SEM INTERRUPÇÃO DE TRÁFEGO - D = 4,60 M - CHAPA GALVANIZADA - ESCAVADO EM MATERIAL DE 2ª CATEGORIA - ATERRO RODOVIÁRIO MÁXIMO = 4,00 M</t>
  </si>
  <si>
    <t>BUEIRO METÁLICO SEM INTERRUPÇÃO DE TRÁFEGO - D = 4,60 M - CHAPA GALVANIZADA - ESCAVADO EM MATERIAL DE 3ª CATEGORIA - ATERRO FERROVIÁRIO MÁXIMO = 4,00 M</t>
  </si>
  <si>
    <t>BUEIRO METÁLICO SEM INTERRUPÇÃO DE TRÁFEGO - D = 4,60 M - CHAPA GALVANIZADA - ESCAVADO EM MATERIAL DE 3ª CATEGORIA - ATERRO RODOVIÁRIO MÁXIMO = 4,00 M</t>
  </si>
  <si>
    <t>BUEIRO METÁLICO SEM INTERRUPÇÃO DE TRÁFEGO - D = 4,80 M - CHAPA GALVANIZADA - ESCAVADO EM MATERIAL DE 1ª CATEGORIA - ATERRO FERROVIÁRIO MÁXIMO = 5,10 M</t>
  </si>
  <si>
    <t>BUEIRO METÁLICO SEM INTERRUPÇÃO DE TRÁFEGO - D = 4,80 M - CHAPA GALVANIZADA - ESCAVADO EM MATERIAL DE 1ª CATEGORIA - ATERRO RODOVIÁRIO MÁXIMO = 5,50 M</t>
  </si>
  <si>
    <t>BUEIRO METÁLICO SEM INTERRUPÇÃO DE TRÁFEGO - D = 4,80 M - CHAPA GALVANIZADA - ESCAVADO EM MATERIAL DE 2ª CATEGORIA - ATERRO FERROVIÁRIO MÁXIMO = 5,10 M</t>
  </si>
  <si>
    <t>BUEIRO METÁLICO SEM INTERRUPÇÃO DE TRÁFEGO - D = 4,80 M - CHAPA GALVANIZADA - ESCAVADO EM MATERIAL DE 2ª CATEGORIA - ATERRO RODOVIÁRIO MÁXIMO = 5,50 M</t>
  </si>
  <si>
    <t>BUEIRO METÁLICO SEM INTERRUPÇÃO DE TRÁFEGO - D = 4,80 M - CHAPA GALVANIZADA - ESCAVADO EM MATERIAL DE 3ª CATEGORIA - ATERRO FERROVIÁRIO MÁXIMO = 5,10 M</t>
  </si>
  <si>
    <t>BUEIRO METÁLICO SEM INTERRUPÇÃO DE TRÁFEGO - D = 4,80 M - CHAPA GALVANIZADA - ESCAVADO EM MATERIAL DE 3ª CATEGORIA - ATERRO RODOVIÁRIO MÁXIMO = 5,50 M</t>
  </si>
  <si>
    <t>BUEIRO METÁLICO SEM INTERRUPÇÃO DE TRÁFEGO - D = 5,00 M - CHAPA GALVANIZADA - ESCAVADO EM MATERIAL DE 1ª CATEGORIA - ATERRO FERROVIÁRIO MÁXIMO = 4,80 M</t>
  </si>
  <si>
    <t>BUEIRO METÁLICO SEM INTERRUPÇÃO DE TRÁFEGO - D = 5,00 M - CHAPA GALVANIZADA - ESCAVADO EM MATERIAL DE 1ª CATEGORIA - ATERRO RODOVIÁRIO MÁXIMO = 5,30 M</t>
  </si>
  <si>
    <t>BUEIRO METÁLICO SEM INTERRUPÇÃO DE TRÁFEGO - D = 5,00 M - CHAPA GALVANIZADA - ESCAVADO EM MATERIAL DE 2ª CATEGORIA - ATERRO FERROVIÁRIO MÁXIMO = 4,80 M</t>
  </si>
  <si>
    <t>BUEIRO METÁLICO SEM INTERRUPÇÃO DE TRÁFEGO - D = 5,00 M - CHAPA GALVANIZADA - ESCAVADO EM MATERIAL DE 2ª CATEGORIA - ATERRO RODOVIÁRIO MÁXIMO = 5,30 M</t>
  </si>
  <si>
    <t>BUEIRO METÁLICO SEM INTERRUPÇÃO DE TRÁFEGO - D = 5,00 M - CHAPA GALVANIZADA - ESCAVADO EM MATERIAL DE 3ª CATEGORIA - ATERRO FERROVIÁRIO MÁXIMO = 4,80 M</t>
  </si>
  <si>
    <t>BUEIRO METÁLICO SEM INTERRUPÇÃO DE TRÁFEGO - D = 5,00 M - CHAPA GALVANIZADA - ESCAVADO EM MATERIAL DE 3ª CATEGORIA - ATERRO RODOVIÁRIO MÁXIMO = 5,30 M</t>
  </si>
  <si>
    <t>SISTEMA DE ESCORAMENTO TELESCÓPICO REGULÁVEL PARA TUNNEL LINER</t>
  </si>
  <si>
    <t>BOCA DE BDCC 1,50 X 1,50 M - ESCONSIDADE 0° - AREIA E BRITA COMERCIAIS</t>
  </si>
  <si>
    <t>BOCA DE BDCC 1,50 X 1,50 M - ESCONSIDADE 0° - AREIA EXTRAÍDA E BRITA PRODUZIDA</t>
  </si>
  <si>
    <t>BOCA DE BDCC 1,50 X 1,50 M - ESCONSIDADE 15° - AREIA E BRITA COMERCIAIS</t>
  </si>
  <si>
    <t>BOCA DE BDCC 1,50 X 1,50 M - ESCONSIDADE 15° - AREIA EXTRAÍDA E BRITA PRODUZIDA</t>
  </si>
  <si>
    <t>BOCA DE BDCC 1,50 X 1,50 M - ESCONSIDADE 30° - AREIA E BRITA COMERCIAIS</t>
  </si>
  <si>
    <t>BOCA DE BDCC 1,50 X 1,50 M - ESCONSIDADE 30° - AREIA EXTRAÍDA E BRITA PRODUZIDA</t>
  </si>
  <si>
    <t>BOCA DE BDCC 1,50 X 1,50 M - ESCONSIDADE 45° - AREIA E BRITA COMERCIAIS</t>
  </si>
  <si>
    <t>BOCA DE BDCC 1,50 X 1,50 M - ESCONSIDADE 45° - AREIA EXTRAÍDA E BRITA PRODUZIDA</t>
  </si>
  <si>
    <t>BOCA DE BDCC 2,00 X 2,00 M - ESCONSIDADE 0° - AREIA E BRITA COMERCIAIS</t>
  </si>
  <si>
    <t>BOCA DE BDCC 2,00 X 2,00 M - ESCONSIDADE 0° - AREIA EXTRAÍDA E BRITA PRODUZIDA</t>
  </si>
  <si>
    <t>BOCA DE BDCC 2,00 X 2,00 M - ESCONSIDADE 15° - AREIA E BRITA COMERCIAIS</t>
  </si>
  <si>
    <t>BOCA DE BDCC 2,00 X 2,00 M - ESCONSIDADE 15° - AREIA EXTRAÍDA E BRITA PRODUZIDA</t>
  </si>
  <si>
    <t>BOCA DE BDCC 2,00 X 2,00 M - ESCONSIDADE 30° - AREIA E BRITA COMERCIAIS</t>
  </si>
  <si>
    <t>BOCA DE BDCC 2,00 X 2,00 M - ESCONSIDADE 30° - AREIA EXTRAÍDA E BRITA PRODUZIDA</t>
  </si>
  <si>
    <t>BOCA DE BDCC 2,00 X 2,00 M - ESCONSIDADE 45° - AREIA E BRITA COMERCIAIS</t>
  </si>
  <si>
    <t>BOCA DE BDCC 2,00 X 2,00 M - ESCONSIDADE 45° - AREIA EXTRAÍDA E BRITA PRODUZIDA</t>
  </si>
  <si>
    <t>BOCA DE BDCC 2,50 X 2,50 M - ESCONSIDADE 0° - AREIA E BRITA COMERCIAIS</t>
  </si>
  <si>
    <t>BOCA DE BDCC 2,50 X 2,50 M - ESCONSIDADE 0° - AREIA EXTRAÍDA E BRITA PRODUZIDA</t>
  </si>
  <si>
    <t>BOCA DE BDCC 2,50 X 2,50 M - ESCONSIDADE 15° - AREIA E BRITA COMERCIAIS</t>
  </si>
  <si>
    <t>BOCA DE BDCC 2,50 X 2,50 M - ESCONSIDADE 15° - AREIA EXTRAÍDA E BRITA PRODUZIDA</t>
  </si>
  <si>
    <t>BOCA DE BDCC 2,50 X 2,50 M - ESCONSIDADE 30° - AREIA E BRITA COMERCIAIS</t>
  </si>
  <si>
    <t>BOCA DE BDCC 2,50 X 2,50 M - ESCONSIDADE 30° - AREIA EXTRAÍDA E BRITA PRODUZIDA</t>
  </si>
  <si>
    <t>BOCA DE BDCC 2,50 X 2,50 M - ESCONSIDADE 45° - AREIA E BRITA COMERCIAIS</t>
  </si>
  <si>
    <t>BOCA DE BDCC 2,50 X 2,50 M - ESCONSIDADE 45° - AREIA EXTRAÍDA E BRITA PRODUZIDA</t>
  </si>
  <si>
    <t>BOCA DE BDCC 3,00 X 3,00 M - ESCONSIDADE 0° - AREIA E BRITA COMERCIAIS</t>
  </si>
  <si>
    <t>BOCA DE BDCC 3,00 X 3,00 M - ESCONSIDADE 0° - AREIA EXTRAÍDA E BRITA PRODUZIDA</t>
  </si>
  <si>
    <t>BOCA DE BDCC 3,00 X 3,00 M - ESCONSIDADE 15° - AREIA E BRITA COMERCIAIS</t>
  </si>
  <si>
    <t>BOCA DE BDCC 3,00 X 3,00 M - ESCONSIDADE 15° - AREIA EXTRAÍDA E BRITA PRODUZIDA</t>
  </si>
  <si>
    <t>BOCA DE BDCC 3,00 X 3,00 M - ESCONSIDADE 30° - AREIA E BRITA COMERCIAIS</t>
  </si>
  <si>
    <t>BOCA DE BDCC 3,00 X 3,00 M - ESCONSIDADE 30° - AREIA EXTRAÍDA E BRITA PRODUZIDA</t>
  </si>
  <si>
    <t>BOCA DE BDCC 3,00 X 3,00 M - ESCONSIDADE 45° - AREIA E BRITA COMERCIAIS</t>
  </si>
  <si>
    <t>BOCA DE BDCC 3,00 X 3,00 M - ESCONSIDADE 45° - AREIA EXTRAÍDA E BRITA PRODUZIDA</t>
  </si>
  <si>
    <t>BOCA DE BSCC 1,50 X 1,50 M - ESCONSIDADE 0° - AREIA E BRITA COMERCIAIS</t>
  </si>
  <si>
    <t>BOCA DE BSCC 1,50 X 1,50 M - ESCONSIDADE 0° - AREIA EXTRAÍDA E BRITA PRODUZIDA</t>
  </si>
  <si>
    <t>BOCA DE BSCC 1,50 X 1,50 M - ESCONSIDADE 15° - AREIA E BRITA COMERCIAIS</t>
  </si>
  <si>
    <t>BOCA DE BSCC 1,50 X 1,50 M - ESCONSIDADE 15° - AREIA EXTRAÍDA E BRITA PRODUZIDA</t>
  </si>
  <si>
    <t>BOCA DE BSCC 1,50 X 1,50 M - ESCONSIDADE 30° - AREIA E BRITA COMERCIAIS</t>
  </si>
  <si>
    <t>BOCA DE BSCC 1,50 X 1,50 M - ESCONSIDADE 30° - AREIA EXTRAÍDA E BRITA PRODUZIDA</t>
  </si>
  <si>
    <t>BOCA DE BSCC 1,50 X 1,50 M - ESCONSIDADE 45° - AREIA E BRITA COMERCIAIS</t>
  </si>
  <si>
    <t>BOCA DE BSCC 1,50 X 1,50 M - ESCONSIDADE 45° - AREIA EXTRAÍDA E BRITA PRODUZIDA</t>
  </si>
  <si>
    <t>BOCA DE BSCC 2,00 X 2,00 M - ESCONSIDADE 0° - AREIA E BRITA COMERCIAIS</t>
  </si>
  <si>
    <t>BOCA DE BSCC 2,00 X 2,00 M - ESCONSIDADE 0° - AREIA EXTRAÍDA E BRITA PRODUZIDA</t>
  </si>
  <si>
    <t>BOCA DE BSCC 2,00 X 2,00 M - ESCONSIDADE 15° - AREIA E BRITA COMERCIAIS</t>
  </si>
  <si>
    <t>BOCA DE BSCC 2,00 X 2,00 M - ESCONSIDADE 15° - AREIA EXTRAÍDA E BRITA PRODUZIDA</t>
  </si>
  <si>
    <t>BOCA DE BSCC 2,00 X 2,00 M - ESCONSIDADE 30° - AREIA E BRITA COMERCIAIS</t>
  </si>
  <si>
    <t>BOCA DE BSCC 2,00 X 2,00 M - ESCONSIDADE 30° - AREIA EXTRAÍDA E BRITA PRODUZIDA</t>
  </si>
  <si>
    <t>BOCA DE BSCC 2,00 X 2,00 M - ESCONSIDADE 45° - AREIA E BRITA COMERCIAIS</t>
  </si>
  <si>
    <t>BOCA DE BSCC 2,00 X 2,00 M - ESCONSIDADE 45° - AREIA EXTRAÍDA E BRITA PRODUZIDA</t>
  </si>
  <si>
    <t>BOCA DE BSCC 2,50 X 2,50 M - ESCONSIDADE 0° - AREIA E BRITA COMERCIAIS</t>
  </si>
  <si>
    <t>BOCA DE BSCC 2,50 X 2,50 M - ESCONSIDADE 0° - AREIA EXTRAÍDA E BRITA PRODUZIDA</t>
  </si>
  <si>
    <t>BOCA DE BSCC 2,50 X 2,50 M - ESCONSIDADE 15° - AREIA E BRITA COMERCIAIS</t>
  </si>
  <si>
    <t>BOCA DE BSCC 2,50 X 2,50 M - ESCONSIDADE 15° - AREIA EXTRAÍDA E BRITA PRODUZIDA</t>
  </si>
  <si>
    <t>BOCA DE BSCC 2,50 X 2,50 M - ESCONSIDADE 30° - AREIA E BRITA COMERCIAIS</t>
  </si>
  <si>
    <t>BOCA DE BSCC 2,50 X 2,50 M - ESCONSIDADE 30° - AREIA EXTRAÍDA E BRITA PRODUZIDA</t>
  </si>
  <si>
    <t>BOCA DE BSCC 2,50 X 2,50 M - ESCONSIDADE 45° - AREIA E BRITA COMERCIAIS</t>
  </si>
  <si>
    <t>BOCA DE BSCC 2,50 X 2,50 M - ESCONSIDADE 45° - AREIA EXTRAÍDA E BRITA PRODUZIDA</t>
  </si>
  <si>
    <t>BOCA DE BSCC 3,00 X 3,00 M - ESCONSIDADE 0° - AREIA E BRITA COMERCIAIS</t>
  </si>
  <si>
    <t>BOCA DE BSCC 3,00 X 3,00 M - ESCONSIDADE 0° - AREIA EXTRAÍDA E BRITA PRODUZIDA</t>
  </si>
  <si>
    <t>BOCA DE BSCC 3,00 X 3,00 M - ESCONSIDADE 15° - AREIA E BRITA COMERCIAIS</t>
  </si>
  <si>
    <t>BOCA DE BSCC 3,00 X 3,00 M - ESCONSIDADE 15° - AREIA EXTRAÍDA E BRITA PRODUZIDA</t>
  </si>
  <si>
    <t>BOCA DE BSCC 3,00 X 3,00 M - ESCONSIDADE 30° - AREIA E BRITA COMERCIAIS</t>
  </si>
  <si>
    <t>BOCA DE BSCC 3,00 X 3,00 M - ESCONSIDADE 30° - AREIA EXTRAÍDA E BRITA PRODUZIDA</t>
  </si>
  <si>
    <t>BOCA DE BSCC 3,00 X 3,00 M - ESCONSIDADE 45° - AREIA E BRITA COMERCIAIS</t>
  </si>
  <si>
    <t>BOCA DE BSCC 3,00 X 3,00 M - ESCONSIDADE 45° - AREIA EXTRAÍDA E BRITA PRODUZIDA</t>
  </si>
  <si>
    <t>BOCA DE BTCC 1,50 X 1,50 M - ESCONSIDADE 0° - AREIA E BRITA COMERCIAIS</t>
  </si>
  <si>
    <t>BOCA DE BTCC 1,50 X 1,50 M - ESCONSIDADE 0° - AREIA EXTRAÍDA E BRITA PRODUZIDA</t>
  </si>
  <si>
    <t>BOCA DE BTCC 1,50 X 1,50 M - ESCONSIDADE 15° - AREIA E BRITA COMERCIAIS</t>
  </si>
  <si>
    <t>BOCA DE BTCC 1,50 X 1,50 M - ESCONSIDADE 15° - AREIA EXTRAÍDA E BRITA PRODUZIDA</t>
  </si>
  <si>
    <t>BOCA DE BTCC 1,50 X 1,50 M - ESCONSIDADE 30° - AREIA E BRITA COMERCIAIS</t>
  </si>
  <si>
    <t>BOCA DE BTCC 1,50 X 1,50 M - ESCONSIDADE 30° - AREIA EXTRAÍDA E BRITA PRODUZIDA</t>
  </si>
  <si>
    <t>BOCA DE BTCC 1,50 X 1,50 M - ESCONSIDADE 45° - AREIA E BRITA COMERCIAIS</t>
  </si>
  <si>
    <t>BOCA DE BTCC 1,50 X 1,50 M - ESCONSIDADE 45° - AREIA EXTRAÍDA E BRITA PRODUZIDA</t>
  </si>
  <si>
    <t>BOCA DE BTCC 2,00 X 2,00 M - ESCONSIDADE 0° - AREIA E BRITA COMERCIAIS</t>
  </si>
  <si>
    <t>BOCA DE BTCC 2,00 X 2,00 M - ESCONSIDADE 0° - AREIA EXTRAÍDA E BRITA PRODUZIDA</t>
  </si>
  <si>
    <t>BOCA DE BTCC 2,00 X 2,00 M - ESCONSIDADE 15° - AREIA E BRITA COMERCIAIS</t>
  </si>
  <si>
    <t>BOCA DE BTCC 2,00 X 2,00 M - ESCONSIDADE 15° - AREIA EXTRAÍDA E BRITA PRODUZIDA</t>
  </si>
  <si>
    <t>BOCA DE BTCC 2,00 X 2,00 M - ESCONSIDADE 30° - AREIA E BRITA COMERCIAIS</t>
  </si>
  <si>
    <t>BOCA DE BTCC 2,00 X 2,00 M - ESCONSIDADE 30° - AREIA EXTRAÍDA E BRITA PRODUZIDA</t>
  </si>
  <si>
    <t>BOCA DE BTCC 2,00 X 2,00 M - ESCONSIDADE 45° - AREIA E BRITA COMERCIAIS</t>
  </si>
  <si>
    <t>BOCA DE BTCC 2,00 X 2,00 M - ESCONSIDADE 45° - AREIA EXTRAÍDA E BRITA PRODUZIDA</t>
  </si>
  <si>
    <t>BOCA DE BTCC 2,50 X 2,50 M - ESCONSIDADE 0° - AREIA E BRITA COMERCIAIS</t>
  </si>
  <si>
    <t>BOCA DE BTCC 2,50 X 2,50 M - ESCONSIDADE 0° - AREIA EXTRAÍDA E BRITA PRODUZIDA</t>
  </si>
  <si>
    <t>BOCA DE BTCC 2,50 X 2,50 M - ESCONSIDADE 15° - AREIA E BRITA COMERCIAIS</t>
  </si>
  <si>
    <t>BOCA DE BTCC 2,50 X 2,50 M - ESCONSIDADE 15° - AREIA EXTRAÍDA E BRITA PRODUZIDA</t>
  </si>
  <si>
    <t>BOCA DE BTCC 2,50 X 2,50 M - ESCONSIDADE 30° - AREIA E BRITA COMERCIAIS</t>
  </si>
  <si>
    <t>BOCA DE BTCC 2,50 X 2,50 M - ESCONSIDADE 30° - AREIA EXTRAÍDA E BRITA PRODUZIDA</t>
  </si>
  <si>
    <t>BOCA DE BTCC 2,50 X 2,50 M - ESCONSIDADE 45° - AREIA E BRITA COMERCIAIS</t>
  </si>
  <si>
    <t>BOCA DE BTCC 2,50 X 2,50 M - ESCONSIDADE 45° - AREIA EXTRAÍDA E BRITA PRODUZIDA</t>
  </si>
  <si>
    <t>BOCA DE BTCC 3,00 X 3,00 M - ESCONSIDADE 0° - AREIA E BRITA COMERCIAIS</t>
  </si>
  <si>
    <t>BOCA DE BTCC 3,00 X 3,00 M - ESCONSIDADE 0° - AREIA EXTRAÍDA E BRITA PRODUZIDA</t>
  </si>
  <si>
    <t>BOCA DE BTCC 3,00 X 3,00 M - ESCONSIDADE 15° - AREIA E BRITA COMERCIAIS</t>
  </si>
  <si>
    <t>BOCA DE BTCC 3,00 X 3,00 M - ESCONSIDADE 15° - AREIA EXTRAÍDA E BRITA PRODUZIDA</t>
  </si>
  <si>
    <t>BOCA DE BTCC 3,00 X 3,00 M - ESCONSIDADE 30° - AREIA E BRITA COMERCIAIS</t>
  </si>
  <si>
    <t>BOCA DE BTCC 3,00 X 3,00 M - ESCONSIDADE 30° - AREIA EXTRAÍDA E BRITA PRODUZIDA</t>
  </si>
  <si>
    <t>BOCA DE BTCC 3,00 X 3,00 M - ESCONSIDADE 45° - AREIA E BRITA COMERCIAIS</t>
  </si>
  <si>
    <t>BOCA DE BTCC 3,00 X 3,00 M - ESCONSIDADE 45° - AREIA EXTRAÍDA E BRITA PRODUZIDA</t>
  </si>
  <si>
    <t>CORPO DE BDCC 1,50 X 1,50 M - MOLDADO NO LOCAL - ALTURA DO ATERRO 0,00 A 1,00 M - AREIA E BRITA COMERCIAIS</t>
  </si>
  <si>
    <t>CORPO DE BDCC 1,50 X 1,50 M - MOLDADO NO LOCAL - ALTURA DO ATERRO 0,00 A 1,00 M - AREIA EXTRAÍDA E BRITA PRODUZIDA</t>
  </si>
  <si>
    <t>CORPO DE BDCC 1,50 X 1,50 M - MOLDADO NO LOCAL - ALTURA DO ATERRO 1,00 A 2,50 M - AREIA E BRITA COMERCIAIS</t>
  </si>
  <si>
    <t>CORPO DE BDCC 1,50 X 1,50 M - MOLDADO NO LOCAL - ALTURA DO ATERRO 1,00 A 2,50 M - AREIA EXTRAÍDA E BRITA PRODUZIDA</t>
  </si>
  <si>
    <t>CORPO DE BDCC 1,50 X 1,50 M - MOLDADO NO LOCAL - ALTURA DO ATERRO 10,00 A 12,50 M - AREIA E BRITA COMERCIAIS</t>
  </si>
  <si>
    <t>CORPO DE BDCC 1,50 X 1,50 M - MOLDADO NO LOCAL - ALTURA DO ATERRO 10,00 A 12,50 M - AREIA EXTRAÍDA E BRITA PRODUZIDA</t>
  </si>
  <si>
    <t>CORPO DE BDCC 1,50 X 1,50 M - MOLDADO NO LOCAL - ALTURA DO ATERRO 12,50 A 15,00 M - AREIA E BRITA COMERCIAIS</t>
  </si>
  <si>
    <t>CORPO DE BDCC 1,50 X 1,50 M - MOLDADO NO LOCAL - ALTURA DO ATERRO 12,50 A 15,00 M - AREIA EXTRAÍDA E BRITA PRODUZIDA</t>
  </si>
  <si>
    <t>CORPO DE BDCC 1,50 X 1,50 M - MOLDADO NO LOCAL - ALTURA DO ATERRO 2,50 A 5,00 M - AREIA E BRITA COMERCIAIS</t>
  </si>
  <si>
    <t>CORPO DE BDCC 1,50 X 1,50 M - MOLDADO NO LOCAL - ALTURA DO ATERRO 2,50 A 5,00 M - AREIA EXTRAÍDA E BRITA PRODUZIDA</t>
  </si>
  <si>
    <t>CORPO DE BDCC 1,50 X 1,50 M - MOLDADO NO LOCAL - ALTURA DO ATERRO 5,00 A 7,50 M - AREIA E BRITA COMERCIAIS</t>
  </si>
  <si>
    <t>CORPO DE BDCC 1,50 X 1,50 M - MOLDADO NO LOCAL - ALTURA DO ATERRO 5,00 A 7,50 M - AREIA EXTRAÍDA E BRITA PRODUZIDA</t>
  </si>
  <si>
    <t>CORPO DE BDCC 1,50 X 1,50 M - MOLDADO NO LOCAL - ALTURA DO ATERRO 7,50 A 10,00 M - AREIA E BRITA COMERCIAIS</t>
  </si>
  <si>
    <t>CORPO DE BDCC 1,50 X 1,50 M - MOLDADO NO LOCAL - ALTURA DO ATERRO 7,50 A 10,00 M - AREIA EXTRAÍDA E BRITA PRODUZIDA</t>
  </si>
  <si>
    <t>CORPO DE BDCC 2,00 X 2,00 M - MOLDADO NO LOCAL - ALTURA DO ATERRO 0,00 A 1,00 M - AREIA E BRITA COMERCIAIS</t>
  </si>
  <si>
    <t>CORPO DE BDCC 2,00 X 2,00 M - MOLDADO NO LOCAL - ALTURA DO ATERRO 0,00 A 1,00 M - AREIA EXTRAÍDA E BRITA PRODUZIDA</t>
  </si>
  <si>
    <t>CORPO DE BDCC 2,00 X 2,00 M - MOLDADO NO LOCAL - ALTURA DO ATERRO 1,00 A 2,50 M - AREIA E BRITA COMERCIAIS</t>
  </si>
  <si>
    <t>CORPO DE BDCC 2,00 X 2,00 M - MOLDADO NO LOCAL - ALTURA DO ATERRO 1,00 A 2,50 M - AREIA EXTRAÍDA E BRITA PRODUZIDA</t>
  </si>
  <si>
    <t>CORPO DE BDCC 2,00 X 2,00 M - MOLDADO NO LOCAL - ALTURA DO ATERRO 10,00 A 12,50 M - AREIA E BRITA COMERCIAIS</t>
  </si>
  <si>
    <t>CORPO DE BDCC 2,00 X 2,00 M - MOLDADO NO LOCAL - ALTURA DO ATERRO 10,00 A 12,50 M - AREIA EXTRAÍDA E BRITA PRODUZIDA</t>
  </si>
  <si>
    <t>CORPO DE BDCC 2,00 X 2,00 M - MOLDADO NO LOCAL - ALTURA DO ATERRO 12,50 A 15,00 M - AREIA E BRITA COMERCIAIS</t>
  </si>
  <si>
    <t>CORPO DE BDCC 2,00 X 2,00 M - MOLDADO NO LOCAL - ALTURA DO ATERRO 12,50 A 15,00 M - AREIA EXTRAÍDA E BRITA PRODUZIDA</t>
  </si>
  <si>
    <t>CORPO DE BDCC 2,00 X 2,00 M - MOLDADO NO LOCAL - ALTURA DO ATERRO 2,50 A 5,00 M - AREIA E BRITA COMERCIAIS</t>
  </si>
  <si>
    <t>CORPO DE BDCC 2,00 X 2,00 M - MOLDADO NO LOCAL - ALTURA DO ATERRO 2,50 A 5,00 M - AREIA EXTRAÍDA E BRITA PRODUZIDA</t>
  </si>
  <si>
    <t>CORPO DE BDCC 2,00 X 2,00 M - MOLDADO NO LOCAL - ALTURA DO ATERRO 5,00 A 7,50 M - AREIA E BRITA COMERCIAIS</t>
  </si>
  <si>
    <t>CORPO DE BDCC 2,00 X 2,00 M - MOLDADO NO LOCAL - ALTURA DO ATERRO 5,00 A 7,50 M - AREIA EXTRAÍDA E BRITA PRODUZIDA</t>
  </si>
  <si>
    <t>CORPO DE BDCC 2,00 X 2,00 M - MOLDADO NO LOCAL - ALTURA DO ATERRO 7,50 A 10,00 M - AREIA E BRITA COMERCIAIS</t>
  </si>
  <si>
    <t>CORPO DE BDCC 2,00 X 2,00 M - MOLDADO NO LOCAL - ALTURA DO ATERRO 7,50 A 10,00 M - AREIA EXTRAÍDA E BRITA PRODUZIDA</t>
  </si>
  <si>
    <t>CORPO DE BDCC 2,50 X 2,50 M - MOLDADO NO LOCAL - ALTURA DO ATERRO 0,00 A 1,00 M - AREIA E BRITA COMERCIAIS</t>
  </si>
  <si>
    <t>CORPO DE BDCC 2,50 X 2,50 M - MOLDADO NO LOCAL - ALTURA DO ATERRO 0,00 A 1,00 M - AREIA EXTRAÍDA E BRITA PRODUZIDA</t>
  </si>
  <si>
    <t>CORPO DE BDCC 2,50 X 2,50 M - MOLDADO NO LOCAL - ALTURA DO ATERRO 1,00 A 2,50 M - AREIA E BRITA COMERCIAIS</t>
  </si>
  <si>
    <t>CORPO DE BDCC 2,50 X 2,50 M - MOLDADO NO LOCAL - ALTURA DO ATERRO 1,00 A 2,50 M - AREIA EXTRAÍDA E BRITA PRODUZIDA</t>
  </si>
  <si>
    <t>CORPO DE BDCC 2,50 X 2,50 M - MOLDADO NO LOCAL - ALTURA DO ATERRO 10,00 A 12,50 M - AREIA E BRITA COMERCIAIS</t>
  </si>
  <si>
    <t>CORPO DE BDCC 2,50 X 2,50 M - MOLDADO NO LOCAL - ALTURA DO ATERRO 10,00 A 12,50 M - AREIA EXTRAÍDA E BRITA PRODUZIDA</t>
  </si>
  <si>
    <t>CORPO DE BDCC 2,50 X 2,50 M - MOLDADO NO LOCAL - ALTURA DO ATERRO 12,50 A 15,00 M - AREIA E BRITA COMERCIAIS</t>
  </si>
  <si>
    <t>CORPO DE BDCC 2,50 X 2,50 M - MOLDADO NO LOCAL - ALTURA DO ATERRO 12,50 A 15,00 M - AREIA EXTRAÍDA E BRITA PRODUZIDA</t>
  </si>
  <si>
    <t>CORPO DE BDCC 2,50 X 2,50 M - MOLDADO NO LOCAL - ALTURA DO ATERRO 2,50 A 5,00 M - AREIA E BRITA COMERCIAIS</t>
  </si>
  <si>
    <t>CORPO DE BDCC 2,50 X 2,50 M - MOLDADO NO LOCAL - ALTURA DO ATERRO 2,50 A 5,00 M - AREIA EXTRAÍDA E BRITA PRODUZIDA</t>
  </si>
  <si>
    <t>CORPO DE BDCC 2,50 X 2,50 M - MOLDADO NO LOCAL - ALTURA DO ATERRO 5,00 A 7,50 M - AREIA E BRITA COMERCIAIS</t>
  </si>
  <si>
    <t>CORPO DE BDCC 2,50 X 2,50 M - MOLDADO NO LOCAL - ALTURA DO ATERRO 5,00 A 7,50 M - AREIA EXTRAÍDA E BRITA PRODUZIDA</t>
  </si>
  <si>
    <t>CORPO DE BDCC 2,50 X 2,50 M - MOLDADO NO LOCAL - ALTURA DO ATERRO 7,50 A 10,00 M - AREIA E BRITA COMERCIAIS</t>
  </si>
  <si>
    <t>CORPO DE BDCC 2,50 X 2,50 M - MOLDADO NO LOCAL - ALTURA DO ATERRO 7,50 A 10,00 M - AREIA EXTRAÍDA E BRITA PRODUZIDA</t>
  </si>
  <si>
    <t>CORPO DE BDCC 3,00 X 3,00 M - MOLDADO NO LOCAL - ALTURA DO ATERRO 0,00 A 1,00 M - AREIA E BRITA COMERCIAIS</t>
  </si>
  <si>
    <t>CORPO DE BDCC 3,00 X 3,00 M - MOLDADO NO LOCAL - ALTURA DO ATERRO 0,00 A 1,00 M - AREIA EXTRAÍDA E BRITA PRODUZIDA</t>
  </si>
  <si>
    <t>CORPO DE BDCC 3,00 X 3,00 M - MOLDADO NO LOCAL - ALTURA DO ATERRO 1,00 A 2,50 M - AREIA E BRITA COMERCIAIS</t>
  </si>
  <si>
    <t>CORPO DE BDCC 3,00 X 3,00 M - MOLDADO NO LOCAL - ALTURA DO ATERRO 1,00 A 2,50 M - AREIA EXTRAÍDA E BRITA PRODUZIDA</t>
  </si>
  <si>
    <t>CORPO DE BDCC 3,00 X 3,00 M - MOLDADO NO LOCAL - ALTURA DO ATERRO 10,00 A 12,50 M - AREIA E BRITA COMERCIAIS</t>
  </si>
  <si>
    <t>CORPO DE BDCC 3,00 X 3,00 M - MOLDADO NO LOCAL - ALTURA DO ATERRO 10,00 A 12,50 M - AREIA EXTRAÍDA E BRITA PRODUZIDA</t>
  </si>
  <si>
    <t>CORPO DE BDCC 3,00 X 3,00 M - MOLDADO NO LOCAL - ALTURA DO ATERRO 12,50 A 15,00 M - AREIA E BRITA COMERCIAIS</t>
  </si>
  <si>
    <t>CORPO DE BDCC 3,00 X 3,00 M - MOLDADO NO LOCAL - ALTURA DO ATERRO 12,50 A 15,00 M - AREIA EXTRAÍDA E BRITA PRODUZIDA</t>
  </si>
  <si>
    <t>CORPO DE BDCC 3,00 X 3,00 M - MOLDADO NO LOCAL - ALTURA DO ATERRO 2,50 A 5,00 M - AREIA E BRITA COMERCIAIS</t>
  </si>
  <si>
    <t>CORPO DE BDCC 3,00 X 3,00 M - MOLDADO NO LOCAL - ALTURA DO ATERRO 2,50 A 5,00 M - AREIA EXTRAÍDA E BRITA PRODUZIDA</t>
  </si>
  <si>
    <t>CORPO DE BDCC 3,00 X 3,00 M - MOLDADO NO LOCAL - ALTURA DO ATERRO 5,00 A 7,50 M - AREIA E BRITA COMERCIAIS</t>
  </si>
  <si>
    <t>CORPO DE BDCC 3,00 X 3,00 M - MOLDADO NO LOCAL - ALTURA DO ATERRO 5,00 A 7,50 M - AREIA EXTRAÍDA E BRITA PRODUZIDA</t>
  </si>
  <si>
    <t>CORPO DE BDCC 3,00 X 3,00 M - MOLDADO NO LOCAL - ALTURA DO ATERRO 7,50 A 10,00 M - AREIA E BRITA COMERCIAIS</t>
  </si>
  <si>
    <t>CORPO DE BDCC 3,00 X 3,00 M - MOLDADO NO LOCAL - ALTURA DO ATERRO 7,50 A 10,00 M - AREIA EXTRAÍDA E BRITA PRODUZIDA</t>
  </si>
  <si>
    <t>CORPO DE BSCC 1,50 X 1,50 M - MOLDADO NO LOCAL - ALTURA DO ATERRO 0,00 A 1,00 M - AREIA E BRITA COMERCIAIS</t>
  </si>
  <si>
    <t>CORPO DE BSCC 1,50 X 1,50 M - MOLDADO NO LOCAL - ALTURA DO ATERRO 0,00 A 1,00 M - AREIA EXTRAÍDA E BRITA PRODUZIDA</t>
  </si>
  <si>
    <t>CORPO DE BSCC 1,50 X 1,50 M - MOLDADO NO LOCAL - ALTURA DO ATERRO 1,00 A 2,50 M - AREIA E BRITA COMERCIAIS</t>
  </si>
  <si>
    <t>CORPO DE BSCC 1,50 X 1,50 M - MOLDADO NO LOCAL - ALTURA DO ATERRO 1,00 A 2,50 M - AREIA EXTRAÍDA E BRITA PRODUZIDA</t>
  </si>
  <si>
    <t>CORPO DE BSCC 1,50 X 1,50 M - MOLDADO NO LOCAL - ALTURA DO ATERRO 10,00 A 12,50 M - AREIA E BRITA COMERCIAIS</t>
  </si>
  <si>
    <t>CORPO DE BSCC 1,50 X 1,50 M - MOLDADO NO LOCAL - ALTURA DO ATERRO 10,00 A 12,50 M - AREIA EXTRAÍDA E BRITA PRODUZIDA</t>
  </si>
  <si>
    <t>CORPO DE BSCC 1,50 X 1,50 M - MOLDADO NO LOCAL - ALTURA DO ATERRO 12,50 A 15,00 M - AREIA E BRITA COMERCIAIS</t>
  </si>
  <si>
    <t>CORPO DE BSCC 1,50 X 1,50 M - MOLDADO NO LOCAL - ALTURA DO ATERRO 12,50 A 15,00 M - AREIA EXTRAÍDA E BRITA PRODUZIDA</t>
  </si>
  <si>
    <t>CORPO DE BSCC 1,50 X 1,50 M - MOLDADO NO LOCAL - ALTURA DO ATERRO 2,50 A 5,00 M - AREIA E BRITA COMERCIAIS</t>
  </si>
  <si>
    <t>CORPO DE BSCC 1,50 X 1,50 M - MOLDADO NO LOCAL - ALTURA DO ATERRO 2,50 A 5,00 M - AREIA EXTRAÍDA E BRITA PRODUZIDA</t>
  </si>
  <si>
    <t>CORPO DE BSCC 1,50 X 1,50 M - MOLDADO NO LOCAL - ALTURA DO ATERRO 5,00 A 7,50 M - AREIA E BRITA COMERCIAIS</t>
  </si>
  <si>
    <t>CORPO DE BSCC 1,50 X 1,50 M - MOLDADO NO LOCAL - ALTURA DO ATERRO 5,00 A 7,50 M - AREIA EXTRAÍDA E BRITA PRODUZIDA</t>
  </si>
  <si>
    <t>CORPO DE BSCC 1,50 X 1,50 M - MOLDADO NO LOCAL - ALTURA DO ATERRO 7,50 A 10,00 M - AREIA E BRITA COMERCIAIS</t>
  </si>
  <si>
    <t>CORPO DE BSCC 1,50 X 1,50 M - MOLDADO NO LOCAL - ALTURA DO ATERRO 7,50 A 10,00 M - AREIA EXTRAÍDA E BRITA PRODUZIDA</t>
  </si>
  <si>
    <t>CORPO DE BSCC 2,00 X 2,00 M - MOLDADO NO LOCAL - ALTURA DO ATERRO 0,00 A 1,00 M - AREIA E BRITA COMERCIAIS</t>
  </si>
  <si>
    <t>CORPO DE BSCC 2,00 X 2,00 M - MOLDADO NO LOCAL - ALTURA DO ATERRO 0,00 A 1,00 M - AREIA EXTRAÍDA E BRITA PRODUZIDA</t>
  </si>
  <si>
    <t>CORPO DE BSCC 2,00 X 2,00 M - MOLDADO NO LOCAL - ALTURA DO ATERRO 1,00 A 2,50 M - AREIA E BRITA COMERCIAIS</t>
  </si>
  <si>
    <t>CORPO DE BSCC 2,00 X 2,00 M - MOLDADO NO LOCAL - ALTURA DO ATERRO 1,00 A 2,50 M - AREIA EXTRAÍDA E BRITA PRODUZIDA</t>
  </si>
  <si>
    <t>CORPO DE BSCC 2,00 X 2,00 M - MOLDADO NO LOCAL - ALTURA DO ATERRO 10,00 A 12,50 M - AREIA E BRITA COMERCIAIS</t>
  </si>
  <si>
    <t>CORPO DE BSCC 2,00 X 2,00 M - MOLDADO NO LOCAL - ALTURA DO ATERRO 10,00 A 12,50 M - AREIA EXTRAÍDA E BRITA PRODUZIDA</t>
  </si>
  <si>
    <t>CORPO DE BSCC 2,00 X 2,00 M - MOLDADO NO LOCAL - ALTURA DO ATERRO 12,50 A 15,00 M - AREIA E BRITA COMERCIAIS</t>
  </si>
  <si>
    <t>CORPO DE BSCC 2,00 X 2,00 M - MOLDADO NO LOCAL - ALTURA DO ATERRO 12,50 A 15,00 M - AREIA EXTRAÍDA E BRITA PRODUZIDA</t>
  </si>
  <si>
    <t>CORPO DE BSCC 2,00 X 2,00 M - MOLDADO NO LOCAL - ALTURA DO ATERRO 2,50 A 5,00 M - AREIA E BRITA COMERCIAIS</t>
  </si>
  <si>
    <t>CORPO DE BSCC 2,00 X 2,00 M - MOLDADO NO LOCAL - ALTURA DO ATERRO 2,50 A 5,00 M - AREIA EXTRAÍDA E BRITA PRODUZIDA</t>
  </si>
  <si>
    <t>CORPO DE BSCC 2,00 X 2,00 M - MOLDADO NO LOCAL - ALTURA DO ATERRO 5,00 A 7,50 M - AREIA E BRITA COMERCIAIS</t>
  </si>
  <si>
    <t>CORPO DE BSCC 2,00 X 2,00 M - MOLDADO NO LOCAL - ALTURA DO ATERRO 5,00 A 7,50 M - AREIA EXTRAÍDA E BRITA PRODUZIDA</t>
  </si>
  <si>
    <t>CORPO DE BSCC 2,00 X 2,00 M - MOLDADO NO LOCAL - ALTURA DO ATERRO 7,50 A 10,00 M - AREIA E BRITA COMERCIAIS</t>
  </si>
  <si>
    <t>CORPO DE BSCC 2,00 X 2,00 M - MOLDADO NO LOCAL - ALTURA DO ATERRO 7,50 A 10,00 M - AREIA EXTRAÍDA E BRITA PRODUZIDA</t>
  </si>
  <si>
    <t>CORPO DE BSCC 2,50 X 2,50 M - MOLDADO NO LOCAL - ALTURA DO ATERRO 0,00 A 1,00 M - AREIA E BRITA COMERCIAIS</t>
  </si>
  <si>
    <t>CORPO DE BSCC 2,50 X 2,50 M - MOLDADO NO LOCAL - ALTURA DO ATERRO 0,00 A 1,00 M - AREIA EXTRAÍDA E BRITA PRODUZIDA</t>
  </si>
  <si>
    <t>CORPO DE BSCC 2,50 X 2,50 M - MOLDADO NO LOCAL - ALTURA DO ATERRO 1,00 A 2,50 M - AREIA E BRITA COMERCIAIS</t>
  </si>
  <si>
    <t>CORPO DE BSCC 2,50 X 2,50 M - MOLDADO NO LOCAL - ALTURA DO ATERRO 1,00 A 2,50 M - AREIA EXTRAÍDA E BRITA PRODUZIDA</t>
  </si>
  <si>
    <t>CORPO DE BSCC 2,50 X 2,50 M - MOLDADO NO LOCAL - ALTURA DO ATERRO 10,00 A 12,50 M - AREIA E BRITA COMERCIAIS</t>
  </si>
  <si>
    <t>CORPO DE BSCC 2,50 X 2,50 M - MOLDADO NO LOCAL - ALTURA DO ATERRO 10,00 A 12,50 M - AREIA EXTRAÍDA E BRITA PRODUZIDA</t>
  </si>
  <si>
    <t>CORPO DE BSCC 2,50 X 2,50 M - MOLDADO NO LOCAL - ALTURA DO ATERRO 12,50 A 15,00 M - AREIA E BRITA COMERCIAIS</t>
  </si>
  <si>
    <t>CORPO DE BSCC 2,50 X 2,50 M - MOLDADO NO LOCAL - ALTURA DO ATERRO 12,50 A 15,00 M - AREIA EXTRAÍDA E BRITA PRODUZIDA</t>
  </si>
  <si>
    <t>CORPO DE BSCC 2,50 X 2,50 M - MOLDADO NO LOCAL - ALTURA DO ATERRO 2,50 A 5,00 M - AREIA E BRITA COMERCIAIS</t>
  </si>
  <si>
    <t>CORPO DE BSCC 2,50 X 2,50 M - MOLDADO NO LOCAL - ALTURA DO ATERRO 2,50 A 5,00 M - AREIA EXTRAÍDA E BRITA PRODUZIDA</t>
  </si>
  <si>
    <t>CORPO DE BSCC 2,50 X 2,50 M - MOLDADO NO LOCAL - ALTURA DO ATERRO 5,00 A 7,50 M - AREIA E BRITA COMERCIAIS</t>
  </si>
  <si>
    <t>CORPO DE BSCC 2,50 X 2,50 M - MOLDADO NO LOCAL - ALTURA DO ATERRO 5,00 A 7,50 M - AREIA EXTRAÍDA E BRITA PRODUZIDA</t>
  </si>
  <si>
    <t>CORPO DE BSCC 2,50 X 2,50 M - MOLDADO NO LOCAL - ALTURA DO ATERRO 7,50 A 10,00 M - AREIA E BRITA COMERCIAIS</t>
  </si>
  <si>
    <t>CORPO DE BSCC 2,50 X 2,50 M - MOLDADO NO LOCAL - ALTURA DO ATERRO 7,50 A 10,00 M - AREIA EXTRAÍDA E BRITA PRODUZIDA</t>
  </si>
  <si>
    <t>CORPO DE BSCC 3,00 X 3,00 M - MOLDADO NO LOCAL - ALTURA DO ATERRO 0,00 A 1,00 M - AREIA E BRITA COMERCIAIS</t>
  </si>
  <si>
    <t>CORPO DE BSCC 3,00 X 3,00 M - MOLDADO NO LOCAL - ALTURA DO ATERRO 0,00 A 1,00 M - AREIA EXTRAÍDA E BRITA PRODUZIDA</t>
  </si>
  <si>
    <t>CORPO DE BSCC 3,00 X 3,00 M - MOLDADO NO LOCAL - ALTURA DO ATERRO 1,00 A 2,50 M - AREIA E BRITA COMERCIAIS</t>
  </si>
  <si>
    <t>CORPO DE BSCC 3,00 X 3,00 M - MOLDADO NO LOCAL - ALTURA DO ATERRO 1,00 A 2,50 M - AREIA EXTRAÍDA E BRITA PRODUZIDA</t>
  </si>
  <si>
    <t>CORPO DE BSCC 3,00 X 3,00 M - MOLDADO NO LOCAL - ALTURA DO ATERRO 10,00 A 12,50 M - AREIA E BRITA COMERCIAIS</t>
  </si>
  <si>
    <t>CORPO DE BSCC 3,00 X 3,00 M - MOLDADO NO LOCAL - ALTURA DO ATERRO 10,00 A 12,50 M - AREIA EXTRAÍDA E BRITA PRODUZIDA</t>
  </si>
  <si>
    <t>CORPO DE BSCC 3,00 X 3,00 M - MOLDADO NO LOCAL - ALTURA DO ATERRO 12,50 A 15,00 M - AREIA E BRITA COMERCIAIS</t>
  </si>
  <si>
    <t>CORPO DE BSCC 3,00 X 3,00 M - MOLDADO NO LOCAL - ALTURA DO ATERRO 12,50 A 15,00 M - AREIA EXTRAÍDA E BRITA PRODUZIDA</t>
  </si>
  <si>
    <t>CORPO DE BSCC 3,00 X 3,00 M - MOLDADO NO LOCAL - ALTURA DO ATERRO 2,50 A 5,00 M - AREIA E BRITA COMERCIAIS</t>
  </si>
  <si>
    <t>CORPO DE BSCC 3,00 X 3,00 M - MOLDADO NO LOCAL - ALTURA DO ATERRO 2,50 A 5,00 M - AREIA EXTRAÍDA E BRITA PRODUZIDA</t>
  </si>
  <si>
    <t>CORPO DE BSCC 3,00 X 3,00 M - MOLDADO NO LOCAL - ALTURA DO ATERRO 5,00 A 7,50 M - AREIA E BRITA COMERCIAIS</t>
  </si>
  <si>
    <t>CORPO DE BSCC 3,00 X 3,00 M - MOLDADO NO LOCAL - ALTURA DO ATERRO 5,00 A 7,50 M - AREIA EXTRAÍDA E BRITA PRODUZIDA</t>
  </si>
  <si>
    <t>CORPO DE BSCC 3,00 X 3,00 M - MOLDADO NO LOCAL - ALTURA DO ATERRO 7,50 A 10,00 M - AREIA E BRITA COMERCIAIS</t>
  </si>
  <si>
    <t>CORPO DE BSCC 3,00 X 3,00 M - MOLDADO NO LOCAL - ALTURA DO ATERRO 7,50 A 10,00 M - AREIA EXTRAÍDA E BRITA PRODUZIDA</t>
  </si>
  <si>
    <t>CORPO DE BTCC 1,50 X 1,50 M - MOLDADO NO LOCAL - ALTURA DO ATERRO 0,00 A 1,00 M - AREIA E BRITA COMERCIAIS</t>
  </si>
  <si>
    <t>CORPO DE BTCC 1,50 X 1,50 M - MOLDADO NO LOCAL - ALTURA DO ATERRO 0,00 A 1,00 M - AREIA EXTRAÍDA E BRITA PRODUZIDA</t>
  </si>
  <si>
    <t>CORPO DE BTCC 1,50 X 1,50 M - MOLDADO NO LOCAL - ALTURA DO ATERRO 1,00 A 2,50 M - AREIA E BRITA COMERCIAIS</t>
  </si>
  <si>
    <t>CORPO DE BTCC 1,50 X 1,50 M - MOLDADO NO LOCAL - ALTURA DO ATERRO 1,00 A 2,50 M - AREIA EXTRAÍDA E BRITA PRODUZIDA</t>
  </si>
  <si>
    <t>CORPO DE BTCC 1,50 X 1,50 M - MOLDADO NO LOCAL - ALTURA DO ATERRO 10,00 A 12,50 M - AREIA E BRITA COMERCIAIS</t>
  </si>
  <si>
    <t>CORPO DE BTCC 1,50 X 1,50 M - MOLDADO NO LOCAL - ALTURA DO ATERRO 10,00 A 12,50 M - AREIA EXTRAÍDA E BRITA PRODUZIDA</t>
  </si>
  <si>
    <t>CORPO DE BTCC 1,50 X 1,50 M - MOLDADO NO LOCAL - ALTURA DO ATERRO 12,50 A 15,00 M - AREIA E BRITA COMERCIAIS</t>
  </si>
  <si>
    <t>CORPO DE BTCC 1,50 X 1,50 M - MOLDADO NO LOCAL - ALTURA DO ATERRO 12,50 A 15,00 M - AREIA EXTRAÍDA E BRITA PRODUZIDA</t>
  </si>
  <si>
    <t>CORPO DE BTCC 1,50 X 1,50 M - MOLDADO NO LOCAL - ALTURA DO ATERRO 2,50 A 5,00 M - AREIA E BRITA COMERCIAIS</t>
  </si>
  <si>
    <t>CORPO DE BTCC 1,50 X 1,50 M - MOLDADO NO LOCAL - ALTURA DO ATERRO 2,50 A 5,00 M - AREIA EXTRAÍDA E BRITA PRODUZIDA</t>
  </si>
  <si>
    <t>CORPO DE BTCC 1,50 X 1,50 M - MOLDADO NO LOCAL - ALTURA DO ATERRO 5,00 A 7,50 M - AREIA E BRITA COMERCIAIS</t>
  </si>
  <si>
    <t>CORPO DE BTCC 1,50 X 1,50 M - MOLDADO NO LOCAL - ALTURA DO ATERRO 5,00 A 7,50 M - AREIA EXTRAÍDA E BRITA PRODUZIDA</t>
  </si>
  <si>
    <t>CORPO DE BTCC 1,50 X 1,50 M - MOLDADO NO LOCAL - ALTURA DO ATERRO 7,50 A 10,00 M - AREIA E BRITA COMERCIAIS</t>
  </si>
  <si>
    <t>CORPO DE BTCC 1,50 X 1,50 M - MOLDADO NO LOCAL - ALTURA DO ATERRO 7,50 A 10,00 M - AREIA EXTRAÍDA E BRITA PRODUZIDA</t>
  </si>
  <si>
    <t>CORPO DE BTCC 2,00 X 2,00 M - MOLDADO NO LOCAL - ALTURA DO ATERRO 0,00 A 1,00 M - AREIA E BRITA COMERCIAIS</t>
  </si>
  <si>
    <t>CORPO DE BTCC 2,00 X 2,00 M - MOLDADO NO LOCAL - ALTURA DO ATERRO 0,00 A 1,00 M - AREIA EXTRAÍDA E BRITA PRODUZIDA</t>
  </si>
  <si>
    <t>CORPO DE BTCC 2,00 X 2,00 M - MOLDADO NO LOCAL - ALTURA DO ATERRO 1,00 A 2,50 M - AREIA E BRITA COMERCIAIS</t>
  </si>
  <si>
    <t>CORPO DE BTCC 2,00 X 2,00 M - MOLDADO NO LOCAL - ALTURA DO ATERRO 1,00 A 2,50 M - AREIA EXTRAÍDA E BRITA PRODUZIDA</t>
  </si>
  <si>
    <t>CORPO DE BTCC 2,00 X 2,00 M - MOLDADO NO LOCAL - ALTURA DO ATERRO 10,00 A 12,50 M - AREIA E BRITA COMERCIAIS</t>
  </si>
  <si>
    <t>CORPO DE BTCC 2,00 X 2,00 M - MOLDADO NO LOCAL - ALTURA DO ATERRO 10,00 A 12,50 M - AREIA EXTRAÍDA E BRITA PRODUZIDA</t>
  </si>
  <si>
    <t>CORPO DE BTCC 2,00 X 2,00 M - MOLDADO NO LOCAL - ALTURA DO ATERRO 12,50 A 15,00 M - AREIA E BRITA COMERCIAIS</t>
  </si>
  <si>
    <t>CORPO DE BTCC 2,00 X 2,00 M - MOLDADO NO LOCAL - ALTURA DO ATERRO 12,50 A 15,00 M - AREIA EXTRAÍDA E BRITA PRODUZIDA</t>
  </si>
  <si>
    <t>CORPO DE BTCC 2,00 X 2,00 M - MOLDADO NO LOCAL - ALTURA DO ATERRO 2,50 A 5,00 M - AREIA E BRITA COMERCIAIS</t>
  </si>
  <si>
    <t>CORPO DE BTCC 2,00 X 2,00 M - MOLDADO NO LOCAL - ALTURA DO ATERRO 2,50 A 5,00 M - AREIA EXTRAÍDA E BRITA PRODUZIDA</t>
  </si>
  <si>
    <t>CORPO DE BTCC 2,00 X 2,00 M - MOLDADO NO LOCAL - ALTURA DO ATERRO 5,00 A 7,50 M - AREIA E BRITA COMERCIAIS</t>
  </si>
  <si>
    <t>CORPO DE BTCC 2,00 X 2,00 M - MOLDADO NO LOCAL - ALTURA DO ATERRO 5,00 A 7,50 M - AREIA EXTRAÍDA E BRITA PRODUZIDA</t>
  </si>
  <si>
    <t>CORPO DE BTCC 2,00 X 2,00 M - MOLDADO NO LOCAL - ALTURA DO ATERRO 7,50 A 10,00 M - AREIA E BRITA COMERCIAIS</t>
  </si>
  <si>
    <t>CORPO DE BTCC 2,00 X 2,00 M - MOLDADO NO LOCAL - ALTURA DO ATERRO 7,50 A 10,00 M - AREIA EXTRAÍDA E BRITA PRODUZIDA</t>
  </si>
  <si>
    <t>CORPO DE BTCC 2,50 X 2,50 M - MOLDADO NO LOCAL - ALTURA DO ATERRO 0,00 A 1,00 M - AREIA E BRITA COMERCIAIS</t>
  </si>
  <si>
    <t>CORPO DE BTCC 2,50 X 2,50 M - MOLDADO NO LOCAL - ALTURA DO ATERRO 0,00 A 1,00 M - AREIA EXTRAÍDA E BRITA PRODUZIDA</t>
  </si>
  <si>
    <t>CORPO DE BTCC 2,50 X 2,50 M - MOLDADO NO LOCAL - ALTURA DO ATERRO 1,00 A 2,50 M - AREIA E BRITA COMERCIAIS</t>
  </si>
  <si>
    <t>CORPO DE BTCC 2,50 X 2,50 M - MOLDADO NO LOCAL - ALTURA DO ATERRO 1,00 A 2,50 M - AREIA EXTRAÍDA E BRITA PRODUZIDA</t>
  </si>
  <si>
    <t>CORPO DE BTCC 2,50 X 2,50 M - MOLDADO NO LOCAL - ALTURA DO ATERRO 10,00 A 12,50 M - AREIA E BRITA COMERCIAIS</t>
  </si>
  <si>
    <t>CORPO DE BTCC 2,50 X 2,50 M - MOLDADO NO LOCAL - ALTURA DO ATERRO 10,00 A 12,50 M - AREIA EXTRAÍDA E BRITA PRODUZIDA</t>
  </si>
  <si>
    <t>CORPO DE BTCC 2,50 X 2,50 M - MOLDADO NO LOCAL - ALTURA DO ATERRO 12,50 A 15,00 M - AREIA E BRITA COMERCIAIS</t>
  </si>
  <si>
    <t>CORPO DE BTCC 2,50 X 2,50 M - MOLDADO NO LOCAL - ALTURA DO ATERRO 12,50 A 15,00 M - AREIA EXTRAÍDA E BRITA PRODUZIDA</t>
  </si>
  <si>
    <t>CORPO DE BTCC 2,50 X 2,50 M - MOLDADO NO LOCAL - ALTURA DO ATERRO 2,50 A 5,00 M - AREIA E BRITA COMERCIAIS</t>
  </si>
  <si>
    <t>CORPO DE BTCC 2,50 X 2,50 M - MOLDADO NO LOCAL - ALTURA DO ATERRO 2,50 A 5,00 M - AREIA EXTRAÍDA E BRITA PRODUZIDA</t>
  </si>
  <si>
    <t>CORPO DE BTCC 2,50 X 2,50 M - MOLDADO NO LOCAL - ALTURA DO ATERRO 5,00 A 7,50 M - AREIA E BRITA COMERCIAIS</t>
  </si>
  <si>
    <t>CORPO DE BTCC 2,50 X 2,50 M - MOLDADO NO LOCAL - ALTURA DO ATERRO 5,00 A 7,50 M - AREIA EXTRAÍDA E BRITA PRODUZIDA</t>
  </si>
  <si>
    <t>CORPO DE BTCC 2,50 X 2,50 M - MOLDADO NO LOCAL - ALTURA DO ATERRO 7,50 A 10,00 M - AREIA E BRITA COMERCIAIS</t>
  </si>
  <si>
    <t>CORPO DE BTCC 2,50 X 2,50 M - MOLDADO NO LOCAL - ALTURA DO ATERRO 7,50 A 10,00 M - AREIA EXTRAÍDA E BRITA PRODUZIDA</t>
  </si>
  <si>
    <t>CORPO DE BTCC 3,00 X 3,00 M - MOLDADO NO LOCAL - ALTURA DO ATERRO 0,00 A 1,00 M - AREIA E BRITA COMERCIAIS</t>
  </si>
  <si>
    <t>CORPO DE BTCC 3,00 X 3,00 M - MOLDADO NO LOCAL - ALTURA DO ATERRO 0,00 A 1,00 M - AREIA EXTRAÍDA E BRITA PRODUZIDA</t>
  </si>
  <si>
    <t>CORPO DE BTCC 3,00 X 3,00 M - MOLDADO NO LOCAL - ALTURA DO ATERRO 1,00 A 2,50 M - AREIA E BRITA COMERCIAIS</t>
  </si>
  <si>
    <t>CORPO DE BTCC 3,00 X 3,00 M - MOLDADO NO LOCAL - ALTURA DO ATERRO 1,00 A 2,50 M - AREIA EXTRAÍDA E BRITA PRODUZIDA</t>
  </si>
  <si>
    <t>CORPO DE BTCC 3,00 X 3,00 M - MOLDADO NO LOCAL - ALTURA DO ATERRO 10,00 A 12,50 M - AREIA E BRITA COMERCIAIS</t>
  </si>
  <si>
    <t>CORPO DE BTCC 3,00 X 3,00 M - MOLDADO NO LOCAL - ALTURA DO ATERRO 10,00 A 12,50 M - AREIA EXTRAÍDA E BRITA PRODUZIDA</t>
  </si>
  <si>
    <t>CORPO DE BTCC 3,00 X 3,00 M - MOLDADO NO LOCAL - ALTURA DO ATERRO 12,50 A 15,00 M - AREIA E BRITA COMERCIAIS</t>
  </si>
  <si>
    <t>CORPO DE BTCC 3,00 X 3,00 M - MOLDADO NO LOCAL - ALTURA DO ATERRO 12,50 A 15,00 M - AREIA EXTRAÍDA E BRITA PRODUZIDA</t>
  </si>
  <si>
    <t>CORPO DE BTCC 3,00 X 3,00 M - MOLDADO NO LOCAL - ALTURA DO ATERRO 2,50 A 5,00 M - AREIA E BRITA COMERCIAIS</t>
  </si>
  <si>
    <t>CORPO DE BTCC 3,00 X 3,00 M - MOLDADO NO LOCAL - ALTURA DO ATERRO 2,50 A 5,00 M - AREIA EXTRAÍDA E BRITA PRODUZIDA</t>
  </si>
  <si>
    <t>CORPO DE BTCC 3,00 X 3,00 M - MOLDADO NO LOCAL - ALTURA DO ATERRO 5,00 A 7,50 M - AREIA E BRITA COMERCIAIS</t>
  </si>
  <si>
    <t>CORPO DE BTCC 3,00 X 3,00 M - MOLDADO NO LOCAL - ALTURA DO ATERRO 5,00 A 7,50 M - AREIA EXTRAÍDA E BRITA PRODUZIDA</t>
  </si>
  <si>
    <t>CORPO DE BTCC 3,00 X 3,00 M - MOLDADO NO LOCAL - ALTURA DO ATERRO 7,50 A 10,00 M - AREIA E BRITA COMERCIAIS</t>
  </si>
  <si>
    <t>CORPO DE BTCC 3,00 X 3,00 M - MOLDADO NO LOCAL - ALTURA DO ATERRO 7,50 A 10,00 M - AREIA EXTRAÍDA E BRITA PRODUZIDA</t>
  </si>
  <si>
    <t>BOCA DE BDTC D = 0,80 M - ESCONSIDADE 0° - AREIA E BRITA COMERCIAIS - ALAS RETAS</t>
  </si>
  <si>
    <t>BOCA DE BDTC D = 0,80 M - ESCONSIDADE 0° - AREIA EXTRAÍDA E BRITA PRODUZIDA - ALAS RETAS</t>
  </si>
  <si>
    <t>BOCA DE BDTC D = 0,80 M - ESCONSIDADE 10° - AREIA E BRITA COMERCIAIS - ALAS RETAS</t>
  </si>
  <si>
    <t>BOCA DE BDTC D = 0,80 M - ESCONSIDADE 10° - AREIA EXTRAÍDA E BRITA PRODUZIDA - ALAS RETAS</t>
  </si>
  <si>
    <t>BOCA DE BDTC D = 0,80 M - ESCONSIDADE 15° - AREIA E BRITA COMERCIAIS - ALAS RETAS</t>
  </si>
  <si>
    <t>BOCA DE BDTC D = 0,80 M - ESCONSIDADE 15° - AREIA EXTRAÍDA E BRITA PRODUZIDA - ALAS RETAS</t>
  </si>
  <si>
    <t>BOCA DE BDTC D = 0,80 M - ESCONSIDADE 20° - AREIA E BRITA COMERCIAIS - ALAS RETAS</t>
  </si>
  <si>
    <t>BOCA DE BDTC D = 0,80 M - ESCONSIDADE 20° - AREIA EXTRAÍDA E BRITA PRODUZIDA - ALAS RETAS</t>
  </si>
  <si>
    <t>BOCA DE BDTC D = 0,80 M - ESCONSIDADE 25° - AREIA E BRITA COMERCIAIS - ALAS RETAS</t>
  </si>
  <si>
    <t>BOCA DE BDTC D = 0,80 M - ESCONSIDADE 25° - AREIA EXTRAÍDA E BRITA PRODUZIDA - ALAS RETAS</t>
  </si>
  <si>
    <t>BOCA DE BDTC D = 0,80 M - ESCONSIDADE 30° - AREIA E BRITA COMERCIAIS - ALAS RETAS</t>
  </si>
  <si>
    <t>BOCA DE BDTC D = 0,80 M - ESCONSIDADE 30° - AREIA EXTRAÍDA E BRITA PRODUZIDA - ALAS RETAS</t>
  </si>
  <si>
    <t>BOCA DE BDTC D = 0,80 M - ESCONSIDADE 35° - AREIA E BRITA COMERCIAIS - ALAS RETAS</t>
  </si>
  <si>
    <t>BOCA DE BDTC D = 0,80 M - ESCONSIDADE 35° - AREIA EXTRAÍDA E BRITA PRODUZIDA - ALAS RETAS</t>
  </si>
  <si>
    <t>BOCA DE BDTC D = 0,80 M - ESCONSIDADE 40° - AREIA E BRITA COMERCIAIS - ALAS RETAS</t>
  </si>
  <si>
    <t>BOCA DE BDTC D = 0,80 M - ESCONSIDADE 40° - AREIA EXTRAÍDA E BRITA PRODUZIDA - ALAS RETAS</t>
  </si>
  <si>
    <t>BOCA DE BDTC D = 0,80 M - ESCONSIDADE 45° - AREIA E BRITA COMERCIAIS - ALAS RETAS</t>
  </si>
  <si>
    <t>BOCA DE BDTC D = 0,80 M - ESCONSIDADE 45° - AREIA EXTRAÍDA E BRITA PRODUZIDA - ALAS RETAS</t>
  </si>
  <si>
    <t>BOCA DE BDTC D = 0,80 M - ESCONSIDADE 5° - AREIA E BRITA COMERCIAIS - ALAS RETAS</t>
  </si>
  <si>
    <t>BOCA DE BDTC D = 0,80 M - ESCONSIDADE 5° - AREIA EXTRAÍDA E BRITA PRODUZIDA - ALAS RETAS</t>
  </si>
  <si>
    <t>BOCA DE BDTC D = 1,00 M - ESCONSIDADE 0° - AREIA E BRITA COMERCIAIS - ALAS ESCONSAS</t>
  </si>
  <si>
    <t>BOCA DE BDTC D = 1,00 M - ESCONSIDADE 0° - AREIA E BRITA COMERCIAIS - ALAS RETAS</t>
  </si>
  <si>
    <t>BOCA DE BDTC D = 1,00 M - ESCONSIDADE 0° - AREIA EXTRAÍDA E BRITA PRODUZIDA - ALAS ESCONSAS</t>
  </si>
  <si>
    <t>BOCA DE BDTC D = 1,00 M - ESCONSIDADE 0° - AREIA EXTRAÍDA E BRITA PRODUZIDA - ALAS RETAS</t>
  </si>
  <si>
    <t>BOCA DE BDTC D = 1,00 M - ESCONSIDADE 10° - AREIA E BRITA COMERCIAIS - ALAS RETAS</t>
  </si>
  <si>
    <t>BOCA DE BDTC D = 1,00 M - ESCONSIDADE 10° - AREIA EXTRAÍDA E BRITA PRODUZIDA - ALAS RETAS</t>
  </si>
  <si>
    <t>BOCA DE BDTC D = 1,00 M - ESCONSIDADE 15° - AREIA E BRITA COMERCIAIS - ALAS ESCONSAS</t>
  </si>
  <si>
    <t>BOCA DE BDTC D = 1,00 M - ESCONSIDADE 15° - AREIA E BRITA COMERCIAIS - ALAS RETAS</t>
  </si>
  <si>
    <t>BOCA DE BDTC D = 1,00 M - ESCONSIDADE 15° - AREIA EXTRAÍDA E BRITA PRODUZIDA - ALAS ESCONSAS</t>
  </si>
  <si>
    <t>BOCA DE BDTC D = 1,00 M - ESCONSIDADE 15° - AREIA EXTRAÍDA E BRITA PRODUZIDA - ALAS RETAS</t>
  </si>
  <si>
    <t>BOCA DE BDTC D = 1,00 M - ESCONSIDADE 20° - AREIA E BRITA COMERCIAIS - ALAS RETAS</t>
  </si>
  <si>
    <t>BOCA DE BDTC D = 1,00 M - ESCONSIDADE 20° - AREIA EXTRAÍDA E BRITA PRODUZIDA - ALAS RETAS</t>
  </si>
  <si>
    <t>BOCA DE BDTC D = 1,00 M - ESCONSIDADE 25° - AREIA E BRITA COMERCIAIS - ALAS RETAS</t>
  </si>
  <si>
    <t>BOCA DE BDTC D = 1,00 M - ESCONSIDADE 25° - AREIA EXTRAÍDA E BRITA PRODUZIDA - ALAS RETAS</t>
  </si>
  <si>
    <t>BOCA DE BDTC D = 1,00 M - ESCONSIDADE 30° - AREIA E BRITA COMERCIAIS - ALAS ESCONSAS</t>
  </si>
  <si>
    <t>BOCA DE BDTC D = 1,00 M - ESCONSIDADE 30° - AREIA E BRITA COMERCIAIS - ALAS RETAS</t>
  </si>
  <si>
    <t>BOCA DE BDTC D = 1,00 M - ESCONSIDADE 30° - AREIA EXTRAÍDA E BRITA PRODUZIDA - ALAS ESCONSAS</t>
  </si>
  <si>
    <t>BOCA DE BDTC D = 1,00 M - ESCONSIDADE 30° - AREIA EXTRAÍDA E BRITA PRODUZIDA - ALAS RETAS</t>
  </si>
  <si>
    <t>BOCA DE BDTC D = 1,00 M - ESCONSIDADE 35° - AREIA E BRITA COMERCIAIS - ALAS RETAS</t>
  </si>
  <si>
    <t>BOCA DE BDTC D = 1,00 M - ESCONSIDADE 35° - AREIA EXTRAÍDA E BRITA PRODUZIDA - ALAS RETAS</t>
  </si>
  <si>
    <t>BOCA DE BDTC D = 1,00 M - ESCONSIDADE 40° - AREIA E BRITA COMERCIAIS - ALAS RETAS</t>
  </si>
  <si>
    <t>BOCA DE BDTC D = 1,00 M - ESCONSIDADE 40° - AREIA EXTRAÍDA E BRITA PRODUZIDA - ALAS RETAS</t>
  </si>
  <si>
    <t>BOCA DE BDTC D = 1,00 M - ESCONSIDADE 45° - AREIA E BRITA COMERCIAIS - ALAS ESCONSAS</t>
  </si>
  <si>
    <t>BOCA DE BDTC D = 1,00 M - ESCONSIDADE 45° - AREIA E BRITA COMERCIAIS - ALAS RETAS</t>
  </si>
  <si>
    <t>BOCA DE BDTC D = 1,00 M - ESCONSIDADE 45° - AREIA EXTRAÍDA E BRITA PRODUZIDA - ALAS ESCONSAS</t>
  </si>
  <si>
    <t>BOCA DE BDTC D = 1,00 M - ESCONSIDADE 45° - AREIA EXTRAÍDA E BRITA PRODUZIDA - ALAS RETAS</t>
  </si>
  <si>
    <t>BOCA DE BDTC D = 1,00 M - ESCONSIDADE 5° - AREIA E BRITA COMERCIAIS - ALAS RETAS</t>
  </si>
  <si>
    <t>BOCA DE BDTC D = 1,00 M - ESCONSIDADE 5° - AREIA EXTRAÍDA E BRITA PRODUZIDA - ALAS RETAS</t>
  </si>
  <si>
    <t>BOCA DE BDTC D = 1,20 M - ESCONSIDADE 0° - AREIA E BRITA COMERCIAIS - ALAS ESCONSAS</t>
  </si>
  <si>
    <t>BOCA DE BDTC D = 1,20 M - ESCONSIDADE 0° - AREIA E BRITA COMERCIAIS - ALAS RETAS</t>
  </si>
  <si>
    <t>BOCA DE BDTC D = 1,20 M - ESCONSIDADE 0° - AREIA EXTRAÍDA E BRITA PRODUZIDA - ALAS ESCONSAS</t>
  </si>
  <si>
    <t>BOCA DE BDTC D = 1,20 M - ESCONSIDADE 0° - AREIA EXTRAÍDA E BRITA PRODUZIDA - ALAS RETAS</t>
  </si>
  <si>
    <t>BOCA DE BDTC D = 1,20 M - ESCONSIDADE 10° - AREIA E BRITA COMERCIAIS - ALAS RETAS</t>
  </si>
  <si>
    <t>BOCA DE BDTC D = 1,20 M - ESCONSIDADE 10° - AREIA EXTRAÍDA E BRITA PRODUZIDA - ALAS RETAS</t>
  </si>
  <si>
    <t>BOCA DE BDTC D = 1,20 M - ESCONSIDADE 15° - AREIA E BRITA COMERCIAIS - ALAS ESCONSAS</t>
  </si>
  <si>
    <t>BOCA DE BDTC D = 1,20 M - ESCONSIDADE 15° - AREIA E BRITA COMERCIAIS - ALAS RETAS</t>
  </si>
  <si>
    <t>BOCA DE BDTC D = 1,20 M - ESCONSIDADE 15° - AREIA EXTRAÍDA E BRITA PRODUZIDA - ALAS ESCONSAS</t>
  </si>
  <si>
    <t>BOCA DE BDTC D = 1,20 M - ESCONSIDADE 15° - AREIA EXTRAÍDA E BRITA PRODUZIDA - ALAS RETAS</t>
  </si>
  <si>
    <t>BOCA DE BDTC D = 1,20 M - ESCONSIDADE 20° - AREIA E BRITA COMERCIAIS - ALAS RETAS</t>
  </si>
  <si>
    <t>BOCA DE BDTC D = 1,20 M - ESCONSIDADE 20° - AREIA EXTRAÍDA E BRITA PRODUZIDA - ALAS RETAS</t>
  </si>
  <si>
    <t>BOCA DE BDTC D = 1,20 M - ESCONSIDADE 25° - AREIA E BRITA COMERCIAIS - ALAS RETAS</t>
  </si>
  <si>
    <t>BOCA DE BDTC D = 1,20 M - ESCONSIDADE 25° - AREIA EXTRAÍDA E BRITA PRODUZIDA - ALAS RETAS</t>
  </si>
  <si>
    <t>BOCA DE BDTC D = 1,20 M - ESCONSIDADE 30° - AREIA E BRITA COMERCIAIS - ALAS ESCONSAS</t>
  </si>
  <si>
    <t>BOCA DE BDTC D = 1,20 M - ESCONSIDADE 30° - AREIA E BRITA COMERCIAIS - ALAS RETAS</t>
  </si>
  <si>
    <t>BOCA DE BDTC D = 1,20 M - ESCONSIDADE 30° - AREIA EXTRAÍDA E BRITA PRODUZIDA - ALAS ESCONSAS</t>
  </si>
  <si>
    <t>BOCA DE BDTC D = 1,20 M - ESCONSIDADE 30° - AREIA EXTRAÍDA E BRITA PRODUZIDA - ALAS RETAS</t>
  </si>
  <si>
    <t>BOCA DE BDTC D = 1,20 M - ESCONSIDADE 35° - AREIA E BRITA COMERCIAIS - ALAS RETAS</t>
  </si>
  <si>
    <t>BOCA DE BDTC D = 1,20 M - ESCONSIDADE 35° - AREIA EXTRAÍDA E BRITA PRODUZIDA - ALAS RETAS</t>
  </si>
  <si>
    <t>BOCA DE BDTC D = 1,20 M - ESCONSIDADE 40° - AREIA E BRITA COMERCIAIS - ALAS RETAS</t>
  </si>
  <si>
    <t>BOCA DE BDTC D = 1,20 M - ESCONSIDADE 40° - AREIA EXTRAÍDA E BRITA PRODUZIDA - ALAS RETAS</t>
  </si>
  <si>
    <t>BOCA DE BDTC D = 1,20 M - ESCONSIDADE 45° - AREIA E BRITA COMERCIAIS - ALAS ESCONSAS</t>
  </si>
  <si>
    <t>BOCA DE BDTC D = 1,20 M - ESCONSIDADE 45° - AREIA E BRITA COMERCIAIS - ALAS RETAS</t>
  </si>
  <si>
    <t>BOCA DE BDTC D = 1,20 M - ESCONSIDADE 45° - AREIA EXTRAÍDA E BRITA PRODUZIDA - ALAS ESCONSAS</t>
  </si>
  <si>
    <t>BOCA DE BDTC D = 1,20 M - ESCONSIDADE 45° - AREIA EXTRAÍDA E BRITA PRODUZIDA - ALAS RETAS</t>
  </si>
  <si>
    <t>BOCA DE BDTC D = 1,20 M - ESCONSIDADE 5° - AREIA E BRITA COMERCIAIS - ALAS RETAS</t>
  </si>
  <si>
    <t>BOCA DE BDTC D = 1,20 M - ESCONSIDADE 5° - AREIA EXTRAÍDA E BRITA PRODUZIDA - ALAS RETAS</t>
  </si>
  <si>
    <t>BOCA DE BDTC D = 1,50 M - ESCONSIDADE 0° - AREIA E BRITA COMERCIAIS - ALAS ESCONSAS</t>
  </si>
  <si>
    <t>BOCA DE BDTC D = 1,50 M - ESCONSIDADE 0° - AREIA E BRITA COMERCIAIS - ALAS RETAS</t>
  </si>
  <si>
    <t>BOCA DE BDTC D = 1,50 M - ESCONSIDADE 0° - AREIA EXTRAÍDA E BRITA PRODUZIDA - ALAS ESCONSAS</t>
  </si>
  <si>
    <t>BOCA DE BDTC D = 1,50 M - ESCONSIDADE 0° - AREIA EXTRAÍDA E BRITA PRODUZIDA - ALAS RETAS</t>
  </si>
  <si>
    <t>BOCA DE BDTC D = 1,50 M - ESCONSIDADE 10° - AREIA E BRITA COMERCIAIS - ALAS RETAS</t>
  </si>
  <si>
    <t>BOCA DE BDTC D = 1,50 M - ESCONSIDADE 10° - AREIA EXTRAÍDA E BRITA PRODUZIDA - ALAS RETAS</t>
  </si>
  <si>
    <t>BOCA DE BDTC D = 1,50 M - ESCONSIDADE 15° - AREIA E BRITA COMERCIAIS - ALAS ESCONSAS</t>
  </si>
  <si>
    <t>BOCA DE BDTC D = 1,50 M - ESCONSIDADE 15° - AREIA E BRITA COMERCIAIS - ALAS RETAS</t>
  </si>
  <si>
    <t>BOCA DE BDTC D = 1,50 M - ESCONSIDADE 15° - AREIA EXTRAÍDA E BRITA PRODUZIDA - ALAS ESCONSAS</t>
  </si>
  <si>
    <t>BOCA DE BDTC D = 1,50 M - ESCONSIDADE 15° - AREIA EXTRAÍDA E BRITA PRODUZIDA - ALAS RETAS</t>
  </si>
  <si>
    <t>BOCA DE BDTC D = 1,50 M - ESCONSIDADE 20° - AREIA E BRITA COMERCIAIS - ALAS RETAS</t>
  </si>
  <si>
    <t>BOCA DE BDTC D = 1,50 M - ESCONSIDADE 20° - AREIA EXTRAÍDA E BRITA PRODUZIDA - ALAS RETAS</t>
  </si>
  <si>
    <t>BOCA DE BDTC D = 1,50 M - ESCONSIDADE 25° - AREIA E BRITA COMERCIAIS - ALAS RETAS</t>
  </si>
  <si>
    <t>BOCA DE BDTC D = 1,50 M - ESCONSIDADE 25° - AREIA EXTRAÍDA E BRITA PRODUZIDA - ALAS RETAS</t>
  </si>
  <si>
    <t>BOCA DE BDTC D = 1,50 M - ESCONSIDADE 30° - AREIA E BRITA COMERCIAIS - ALAS ESCONSAS</t>
  </si>
  <si>
    <t>BOCA DE BDTC D = 1,50 M - ESCONSIDADE 30° - AREIA E BRITA COMERCIAIS - ALAS RETAS</t>
  </si>
  <si>
    <t>BOCA DE BDTC D = 1,50 M - ESCONSIDADE 30° - AREIA EXTRAÍDA E BRITA PRODUZIDA - ALAS ESCONSAS</t>
  </si>
  <si>
    <t>BOCA DE BDTC D = 1,50 M - ESCONSIDADE 30° - AREIA EXTRAÍDA E BRITA PRODUZIDA - ALAS RETAS</t>
  </si>
  <si>
    <t>BOCA DE BDTC D = 1,50 M - ESCONSIDADE 35° - AREIA E BRITA COMERCIAIS - ALAS RETAS</t>
  </si>
  <si>
    <t>BOCA DE BDTC D = 1,50 M - ESCONSIDADE 35° - AREIA EXTRAÍDA E BRITA PRODUZIDA - ALAS RETAS</t>
  </si>
  <si>
    <t>BOCA DE BDTC D = 1,50 M - ESCONSIDADE 40° - AREIA E BRITA COMERCIAIS - ALAS RETAS</t>
  </si>
  <si>
    <t>BOCA DE BDTC D = 1,50 M - ESCONSIDADE 40° - AREIA EXTRAÍDA E BRITA PRODUZIDA - ALAS RETAS</t>
  </si>
  <si>
    <t>BOCA DE BDTC D = 1,50 M - ESCONSIDADE 45° - AREIA E BRITA COMERCIAIS - ALAS ESCONSAS</t>
  </si>
  <si>
    <t>BOCA DE BDTC D = 1,50 M - ESCONSIDADE 45° - AREIA E BRITA COMERCIAIS - ALAS RETAS</t>
  </si>
  <si>
    <t>BOCA DE BDTC D = 1,50 M - ESCONSIDADE 45° - AREIA EXTRAÍDA E BRITA PRODUZIDA - ALAS ESCONSAS</t>
  </si>
  <si>
    <t>BOCA DE BDTC D = 1,50 M - ESCONSIDADE 45° - AREIA EXTRAÍDA E BRITA PRODUZIDA - ALAS RETAS</t>
  </si>
  <si>
    <t>BOCA DE BDTC D = 1,50 M - ESCONSIDADE 5° - AREIA E BRITA COMERCIAIS - ALAS RETAS</t>
  </si>
  <si>
    <t>BOCA DE BDTC D = 1,50 M - ESCONSIDADE 5° - AREIA EXTRAÍDA E BRITA PRODUZIDA - ALAS RETAS</t>
  </si>
  <si>
    <t>BOCA DE BSTC D = 0,40 M - ESCONSIDADE 0° - AREIA E BRITA COMERCIAIS - ALAS RETAS</t>
  </si>
  <si>
    <t>BOCA DE BSTC D = 0,40 M - ESCONSIDADE 0° - AREIA EXTRAÍDA E BRITA PRODUZIDA - ALAS RETAS</t>
  </si>
  <si>
    <t>BOCA DE BSTC D = 0,40 M - ESCONSIDADE 10° - AREIA E BRITA COMERCIAIS - ALAS RETAS</t>
  </si>
  <si>
    <t>BOCA DE BSTC D = 0,40 M - ESCONSIDADE 10° - AREIA EXTRAÍDA E BRITA PRODUZIDA - ALAS RETAS</t>
  </si>
  <si>
    <t>BOCA DE BSTC D = 0,40 M - ESCONSIDADE 15° - AREIA E BRITA COMERCIAIS - ALAS RETAS</t>
  </si>
  <si>
    <t>BOCA DE BSTC D = 0,40 M - ESCONSIDADE 15° - AREIA EXTRAÍDA E BRITA PRODUZIDA - ALAS RETAS</t>
  </si>
  <si>
    <t>BOCA DE BSTC D = 0,40 M - ESCONSIDADE 20° - AREIA E BRITA COMERCIAIS - ALAS RETAS</t>
  </si>
  <si>
    <t>BOCA DE BSTC D = 0,40 M - ESCONSIDADE 20° - AREIA EXTRAÍDA E BRITA PRODUZIDA - ALAS RETAS</t>
  </si>
  <si>
    <t>BOCA DE BSTC D = 0,40 M - ESCONSIDADE 25° - AREIA E BRITA COMERCIAIS - ALAS RETAS</t>
  </si>
  <si>
    <t>BOCA DE BSTC D = 0,40 M - ESCONSIDADE 25° - AREIA EXTRAÍDA E BRITA PRODUZIDA - ALAS RETAS</t>
  </si>
  <si>
    <t>BOCA DE BSTC D = 0,40 M - ESCONSIDADE 30° - AREIA E BRITA COMERCIAIS - ALAS RETAS</t>
  </si>
  <si>
    <t>BOCA DE BSTC D = 0,40 M - ESCONSIDADE 30° - AREIA EXTRAÍDA E BRITA PRODUZIDA - ALAS RETAS</t>
  </si>
  <si>
    <t>BOCA DE BSTC D = 0,40 M - ESCONSIDADE 35° - AREIA E BRITA COMERCIAIS - ALAS RETAS</t>
  </si>
  <si>
    <t>BOCA DE BSTC D = 0,40 M - ESCONSIDADE 35° - AREIA EXTRAÍDA E BRITA PRODUZIDA - ALAS RETAS</t>
  </si>
  <si>
    <t>BOCA DE BSTC D = 0,40 M - ESCONSIDADE 40° - AREIA E BRITA COMERCIAIS - ALAS RETAS</t>
  </si>
  <si>
    <t>BOCA DE BSTC D = 0,40 M - ESCONSIDADE 40° - AREIA EXTRAÍDA E BRITA PRODUZIDA - ALAS RETAS</t>
  </si>
  <si>
    <t>BOCA DE BSTC D = 0,40 M - ESCONSIDADE 45° - AREIA E BRITA COMERCIAIS - ALAS RETAS</t>
  </si>
  <si>
    <t>BOCA DE BSTC D = 0,40 M - ESCONSIDADE 45° - AREIA EXTRAÍDA E BRITA PRODUZIDA - ALAS RETAS</t>
  </si>
  <si>
    <t>BOCA DE BSTC D = 0,40 M - ESCONSIDADE 5° - AREIA E BRITA COMERCIAIS - ALAS RETAS</t>
  </si>
  <si>
    <t>BOCA DE BSTC D = 0,40 M - ESCONSIDADE 5° - AREIA EXTRAÍDA E BRITA PRODUZIDA - ALAS RETAS</t>
  </si>
  <si>
    <t>BOCA DE BSTC D = 0,60 M - ESCONSIDADE 0° - AREIA E BRITA COMERCIAIS - ALAS ESCONSAS</t>
  </si>
  <si>
    <t>BOCA DE BSTC D = 0,60 M - ESCONSIDADE 0° - AREIA E BRITA COMERCIAIS - ALAS RETAS</t>
  </si>
  <si>
    <t>BOCA DE BSTC D = 0,60 M - ESCONSIDADE 0° - AREIA EXTRAÍDA E BRITA PRODUZIDA - ALAS ESCONSAS</t>
  </si>
  <si>
    <t>BOCA DE BSTC D = 0,60 M - ESCONSIDADE 0° - AREIA EXTRAÍDA E BRITA PRODUZIDA - ALAS RETAS</t>
  </si>
  <si>
    <t>BOCA DE BSTC D = 0,60 M - ESCONSIDADE 10° - AREIA E BRITA COMERCIAIS - ALAS RETAS</t>
  </si>
  <si>
    <t>BOCA DE BSTC D = 0,60 M - ESCONSIDADE 10° - AREIA EXTRAÍDA E BRITA PRODUZIDA - ALAS RETAS</t>
  </si>
  <si>
    <t>BOCA DE BSTC D = 0,60 M - ESCONSIDADE 15° - AREIA E BRITA COMERCIAIS - ALAS ESCONSAS</t>
  </si>
  <si>
    <t>BOCA DE BSTC D = 0,60 M - ESCONSIDADE 15° - AREIA E BRITA COMERCIAIS - ALAS RETAS</t>
  </si>
  <si>
    <t>BOCA DE BSTC D = 0,60 M - ESCONSIDADE 15° - AREIA EXTRAÍDA E BRITA PRODUZIDA - ALAS ESCONSAS</t>
  </si>
  <si>
    <t>BOCA DE BSTC D = 0,60 M - ESCONSIDADE 15° - AREIA EXTRAÍDA E BRITA PRODUZIDA - ALAS RETAS</t>
  </si>
  <si>
    <t>BOCA DE BSTC D = 0,60 M - ESCONSIDADE 20° - AREIA E BRITA COMERCIAIS - ALAS RETAS</t>
  </si>
  <si>
    <t>BOCA DE BSTC D = 0,60 M - ESCONSIDADE 20° - AREIA EXTRAÍDA E BRITA PRODUZIDA - ALAS RETAS</t>
  </si>
  <si>
    <t>BOCA DE BSTC D = 0,60 M - ESCONSIDADE 25° - AREIA E BRITA COMERCIAIS - ALAS RETAS</t>
  </si>
  <si>
    <t>BOCA DE BSTC D = 0,60 M - ESCONSIDADE 25° - AREIA EXTRAÍDA E BRITA PRODUZIDA - ALAS RETAS</t>
  </si>
  <si>
    <t>BOCA DE BSTC D = 0,60 M - ESCONSIDADE 30° - AREIA E BRITA COMERCIAIS - ALAS ESCONSAS</t>
  </si>
  <si>
    <t>BOCA DE BSTC D = 0,60 M - ESCONSIDADE 30° - AREIA E BRITA COMERCIAIS - ALAS RETAS</t>
  </si>
  <si>
    <t>BOCA DE BSTC D = 0,60 M - ESCONSIDADE 30° - AREIA EXTRAÍDA E BRITA PRODUZIDA - ALAS ESCONSAS</t>
  </si>
  <si>
    <t>BOCA DE BSTC D = 0,60 M - ESCONSIDADE 30° - AREIA EXTRAÍDA E BRITA PRODUZIDA - ALAS RETAS</t>
  </si>
  <si>
    <t>BOCA DE BSTC D = 0,60 M - ESCONSIDADE 35° - AREIA E BRITA COMERCIAIS - ALAS RETAS</t>
  </si>
  <si>
    <t>BOCA DE BSTC D = 0,60 M - ESCONSIDADE 35° - AREIA EXTRAÍDA E BRITA PRODUZIDA - ALAS RETAS</t>
  </si>
  <si>
    <t>BOCA DE BSTC D = 0,60 M - ESCONSIDADE 40° - AREIA E BRITA COMERCIAIS - ALAS RETAS</t>
  </si>
  <si>
    <t>BOCA DE BSTC D = 0,60 M - ESCONSIDADE 40° - AREIA EXTRAÍDA E BRITA PRODUZIDA - ALAS RETAS</t>
  </si>
  <si>
    <t>BOCA DE BSTC D = 0,60 M - ESCONSIDADE 45° - AREIA E BRITA COMERCIAIS - ALAS ESCONSAS</t>
  </si>
  <si>
    <t>BOCA DE BSTC D = 0,60 M - ESCONSIDADE 45° - AREIA E BRITA COMERCIAIS - ALAS RETAS</t>
  </si>
  <si>
    <t>BOCA DE BSTC D = 0,60 M - ESCONSIDADE 45° - AREIA EXTRAÍDA E BRITA PRODUZIDA - ALAS ESCONSAS</t>
  </si>
  <si>
    <t>BOCA DE BSTC D = 0,60 M - ESCONSIDADE 45° - AREIA EXTRAÍDA E BRITA PRODUZIDA - ALAS RETAS</t>
  </si>
  <si>
    <t>BOCA DE BSTC D = 0,60 M - ESCONSIDADE 5° - AREIA E BRITA COMERCIAIS - ALAS RETAS</t>
  </si>
  <si>
    <t>BOCA DE BSTC D = 0,60 M - ESCONSIDADE 5° - AREIA EXTRAÍDA E BRITA PRODUZIDA - ALAS RETAS</t>
  </si>
  <si>
    <t>BOCA DE BSTC D = 0,80 M - ESCONSIDADE 0° - AREIA E BRITA COMERCIAIS - ALAS ESCONSAS</t>
  </si>
  <si>
    <t>BOCA DE BSTC D = 0,80 M - ESCONSIDADE 0° - AREIA E BRITA COMERCIAIS - ALAS RETAS</t>
  </si>
  <si>
    <t>BOCA DE BSTC D = 0,80 M - ESCONSIDADE 0° - AREIA EXTRAÍDA E BRITA PRODUZIDA - ALAS ESCONSAS</t>
  </si>
  <si>
    <t>BOCA DE BSTC D = 0,80 M - ESCONSIDADE 0° - AREIA EXTRAÍDA E BRITA PRODUZIDA - ALAS RETAS</t>
  </si>
  <si>
    <t>BOCA DE BSTC D = 0,80 M - ESCONSIDADE 10° - AREIA E BRITA COMERCIAIS - ALAS RETAS</t>
  </si>
  <si>
    <t>BOCA DE BSTC D = 0,80 M - ESCONSIDADE 10° - AREIA EXTRAÍDA E BRITA PRODUZIDA - ALAS RETAS</t>
  </si>
  <si>
    <t>BOCA DE BSTC D = 0,80 M - ESCONSIDADE 15° - AREIA E BRITA COMERCIAIS - ALAS ESCONSAS</t>
  </si>
  <si>
    <t>BOCA DE BSTC D = 0,80 M - ESCONSIDADE 15° - AREIA E BRITA COMERCIAIS - ALAS RETAS</t>
  </si>
  <si>
    <t>BOCA DE BSTC D = 0,80 M - ESCONSIDADE 15° - AREIA EXTRAÍDA E BRITA PRODUZIDA - ALAS ESCONSAS</t>
  </si>
  <si>
    <t>BOCA DE BSTC D = 0,80 M - ESCONSIDADE 15° - AREIA EXTRAÍDA E BRITA PRODUZIDA - ALAS RETAS</t>
  </si>
  <si>
    <t>BOCA DE BSTC D = 0,80 M - ESCONSIDADE 20° - AREIA E BRITA COMERCIAIS - ALAS RETAS</t>
  </si>
  <si>
    <t>BOCA DE BSTC D = 0,80 M - ESCONSIDADE 20° - AREIA EXTRAÍDA E BRITA PRODUZIDA - ALAS RETAS</t>
  </si>
  <si>
    <t>BOCA DE BSTC D = 0,80 M - ESCONSIDADE 25° - AREIA E BRITA COMERCIAIS - ALAS RETAS</t>
  </si>
  <si>
    <t>BOCA DE BSTC D = 0,80 M - ESCONSIDADE 25° - AREIA EXTRAÍDA E BRITA PRODUZIDA - ALAS RETAS</t>
  </si>
  <si>
    <t>BOCA DE BSTC D = 0,80 M - ESCONSIDADE 30° - AREIA E BRITA COMERCIAIS - ALAS ESCONSAS</t>
  </si>
  <si>
    <t>BOCA DE BSTC D = 0,80 M - ESCONSIDADE 30° - AREIA E BRITA COMERCIAIS - ALAS RETAS</t>
  </si>
  <si>
    <t>BOCA DE BSTC D = 0,80 M - ESCONSIDADE 30° - AREIA EXTRAÍDA E BRITA PRODUZIDA - ALAS ESCONSAS</t>
  </si>
  <si>
    <t>BOCA DE BSTC D = 0,80 M - ESCONSIDADE 30° - AREIA EXTRAÍDA E BRITA PRODUZIDA - ALAS RETAS</t>
  </si>
  <si>
    <t>BOCA DE BSTC D = 0,80 M - ESCONSIDADE 35° - AREIA E BRITA COMERCIAIS - ALAS RETAS</t>
  </si>
  <si>
    <t>BOCA DE BSTC D = 0,80 M - ESCONSIDADE 35° - AREIA EXTRAÍDA E BRITA PRODUZIDA - ALAS RETAS</t>
  </si>
  <si>
    <t>BOCA DE BSTC D = 0,80 M - ESCONSIDADE 40° - AREIA E BRITA COMERCIAIS - ALAS RETAS</t>
  </si>
  <si>
    <t>BOCA DE BSTC D = 0,80 M - ESCONSIDADE 40° - AREIA EXTRAÍDA E BRITA PRODUZIDA - ALAS RETAS</t>
  </si>
  <si>
    <t>BOCA DE BSTC D = 0,80 M - ESCONSIDADE 45° - AREIA E BRITA COMERCIAIS - ALAS ESCONSAS</t>
  </si>
  <si>
    <t>BOCA DE BSTC D = 0,80 M - ESCONSIDADE 45° - AREIA E BRITA COMERCIAIS - ALAS RETAS</t>
  </si>
  <si>
    <t>BOCA DE BSTC D = 0,80 M - ESCONSIDADE 45° - AREIA EXTRAÍDA E BRITA PRODUZIDA - ALAS ESCONSAS</t>
  </si>
  <si>
    <t>BOCA DE BSTC D = 0,80 M - ESCONSIDADE 45° - AREIA EXTRAÍDA E BRITA PRODUZIDA - ALAS RETAS</t>
  </si>
  <si>
    <t>BOCA DE BSTC D = 0,80 M - ESCONSIDADE 5° - AREIA E BRITA COMERCIAIS - ALAS RETAS</t>
  </si>
  <si>
    <t>BOCA DE BSTC D = 0,80 M - ESCONSIDADE 5° - AREIA EXTRAÍDA E BRITA PRODUZIDA - ALAS RETAS</t>
  </si>
  <si>
    <t>BOCA DE BSTC D = 1,00 M - ESCONSIDADE 0° - AREIA E BRITA COMERCIAIS - ALAS ESCONSAS</t>
  </si>
  <si>
    <t>BOCA DE BSTC D = 1,00 M - ESCONSIDADE 0° - AREIA E BRITA COMERCIAIS - ALAS RETAS</t>
  </si>
  <si>
    <t>BOCA DE BSTC D = 1,00 M - ESCONSIDADE 0° - AREIA EXTRAÍDA E BRITA PRODUZIDA - ALAS ESCONSAS</t>
  </si>
  <si>
    <t>BOCA DE BSTC D = 1,00 M - ESCONSIDADE 0° - AREIA EXTRAÍDA E BRITA PRODUZIDA - ALAS RETAS</t>
  </si>
  <si>
    <t>BOCA DE BSTC D = 1,00 M - ESCONSIDADE 10° - AREIA E BRITA COMERCIAIS - ALAS RETAS</t>
  </si>
  <si>
    <t>BOCA DE BSTC D = 1,00 M - ESCONSIDADE 10° - AREIA EXTRAÍDA E BRITA PRODUZIDA - ALAS RETAS</t>
  </si>
  <si>
    <t>BOCA DE BSTC D = 1,00 M - ESCONSIDADE 15° - AREIA E BRITA COMERCIAIS - ALAS ESCONSAS</t>
  </si>
  <si>
    <t>BOCA DE BSTC D = 1,00 M - ESCONSIDADE 15° - AREIA E BRITA COMERCIAIS - ALAS RETAS</t>
  </si>
  <si>
    <t>BOCA DE BSTC D = 1,00 M - ESCONSIDADE 15° - AREIA EXTRAÍDA E BRITA PRODUZIDA - ALAS ESCONSAS</t>
  </si>
  <si>
    <t>BOCA DE BSTC D = 1,00 M - ESCONSIDADE 15° - AREIA EXTRAÍDA E BRITA PRODUZIDA - ALAS RETAS</t>
  </si>
  <si>
    <t>BOCA DE BSTC D = 1,00 M - ESCONSIDADE 20° - AREIA E BRITA COMERCIAIS - ALAS RETAS</t>
  </si>
  <si>
    <t>BOCA DE BSTC D = 1,00 M - ESCONSIDADE 20° - AREIA EXTRAÍDA E BRITA PRODUZIDA - ALAS RETAS</t>
  </si>
  <si>
    <t>BOCA DE BSTC D = 1,00 M - ESCONSIDADE 25° - AREIA E BRITA COMERCIAIS - ALAS RETAS</t>
  </si>
  <si>
    <t>BOCA DE BSTC D = 1,00 M - ESCONSIDADE 25° - AREIA EXTRAÍDA E BRITA PRODUZIDA - ALAS RETAS</t>
  </si>
  <si>
    <t>BOCA DE BSTC D = 1,00 M - ESCONSIDADE 30° - AREIA E BRITA COMERCIAIS - ALAS ESCONSAS</t>
  </si>
  <si>
    <t>BOCA DE BSTC D = 1,00 M - ESCONSIDADE 30° - AREIA E BRITA COMERCIAIS - ALAS RETAS</t>
  </si>
  <si>
    <t>BOCA DE BSTC D = 1,00 M - ESCONSIDADE 30° - AREIA EXTRAÍDA E BRITA PRODUZIDA - ALAS ESCONSAS</t>
  </si>
  <si>
    <t>BOCA DE BSTC D = 1,00 M - ESCONSIDADE 30° - AREIA EXTRAÍDA E BRITA PRODUZIDA - ALAS RETAS</t>
  </si>
  <si>
    <t>BOCA DE BSTC D = 1,00 M - ESCONSIDADE 35° - AREIA E BRITA COMERCIAIS - ALAS RETAS</t>
  </si>
  <si>
    <t>BOCA DE BSTC D = 1,00 M - ESCONSIDADE 35° - AREIA EXTRAÍDA E BRITA PRODUZIDA - ALAS RETAS</t>
  </si>
  <si>
    <t>BOCA DE BSTC D = 1,00 M - ESCONSIDADE 40° - AREIA E BRITA COMERCIAIS - ALAS RETAS</t>
  </si>
  <si>
    <t>BOCA DE BSTC D = 1,00 M - ESCONSIDADE 40° - AREIA EXTRAÍDA E BRITA PRODUZIDA - ALAS RETAS</t>
  </si>
  <si>
    <t>BOCA DE BSTC D = 1,00 M - ESCONSIDADE 45° - AREIA E BRITA COMERCIAIS - ALAS ESCONSAS</t>
  </si>
  <si>
    <t>BOCA DE BSTC D = 1,00 M - ESCONSIDADE 45° - AREIA E BRITA COMERCIAIS - ALAS RETAS</t>
  </si>
  <si>
    <t>BOCA DE BSTC D = 1,00 M - ESCONSIDADE 45° - AREIA EXTRAÍDA E BRITA PRODUZIDA - ALAS ESCONSAS</t>
  </si>
  <si>
    <t>BOCA DE BSTC D = 1,00 M - ESCONSIDADE 45° - AREIA EXTRAÍDA E BRITA PRODUZIDA - ALAS RETAS</t>
  </si>
  <si>
    <t>BOCA DE BSTC D = 1,00 M - ESCONSIDADE 5° - AREIA E BRITA COMERCIAIS - ALAS RETAS</t>
  </si>
  <si>
    <t>BOCA DE BSTC D = 1,00 M - ESCONSIDADE 5° - AREIA EXTRAÍDA E BRITA PRODUZIDA - ALAS RETAS</t>
  </si>
  <si>
    <t>BOCA DE BSTC D = 1,20 M - ESCONSIDADE 0° - AREIA E BRITA COMERCIAIS - ALAS ESCONSAS</t>
  </si>
  <si>
    <t>BOCA DE BSTC D = 1,20 M - ESCONSIDADE 0° - AREIA E BRITA COMERCIAIS - ALAS RETAS</t>
  </si>
  <si>
    <t>BOCA DE BSTC D = 1,20 M - ESCONSIDADE 0° - AREIA EXTRAÍDA E BRITA PRODUZIDA - ALAS ESCONSAS</t>
  </si>
  <si>
    <t>BOCA DE BSTC D = 1,20 M - ESCONSIDADE 0° - AREIA EXTRAÍDA E BRITA PRODUZIDA - ALAS RETAS</t>
  </si>
  <si>
    <t>BOCA DE BSTC D = 1,20 M - ESCONSIDADE 10° - AREIA E BRITA COMERCIAIS - ALAS RETAS</t>
  </si>
  <si>
    <t>BOCA DE BSTC D = 1,20 M - ESCONSIDADE 10° - AREIA EXTRAÍDA E BRITA PRODUZIDA - ALAS RETAS</t>
  </si>
  <si>
    <t>BOCA DE BSTC D = 1,20 M - ESCONSIDADE 15° - AREIA E BRITA COMERCIAIS - ALAS ESCONSAS</t>
  </si>
  <si>
    <t>BOCA DE BSTC D = 1,20 M - ESCONSIDADE 15° - AREIA E BRITA COMERCIAIS - ALAS RETAS</t>
  </si>
  <si>
    <t>BOCA DE BSTC D = 1,20 M - ESCONSIDADE 15° - AREIA EXTRAÍDA E BRITA PRODUZIDA - ALAS ESCONSAS</t>
  </si>
  <si>
    <t>BOCA DE BSTC D = 1,20 M - ESCONSIDADE 15° - AREIA EXTRAÍDA E BRITA PRODUZIDA - ALAS RETAS</t>
  </si>
  <si>
    <t>BOCA DE BSTC D = 1,20 M - ESCONSIDADE 20° - AREIA E BRITA COMERCIAIS - ALAS RETAS</t>
  </si>
  <si>
    <t>BOCA DE BSTC D = 1,20 M - ESCONSIDADE 20° - AREIA EXTRAÍDA E BRITA PRODUZIDA - ALAS RETAS</t>
  </si>
  <si>
    <t>BOCA DE BSTC D = 1,20 M - ESCONSIDADE 25° - AREIA E BRITA COMERCIAIS - ALAS RETAS</t>
  </si>
  <si>
    <t>BOCA DE BSTC D = 1,20 M - ESCONSIDADE 25° - AREIA EXTRAÍDA E BRITA PRODUZIDA - ALAS RETAS</t>
  </si>
  <si>
    <t>BOCA DE BSTC D = 1,20 M - ESCONSIDADE 30° - AREIA E BRITA COMERCIAIS - ALAS ESCONSAS</t>
  </si>
  <si>
    <t>BOCA DE BSTC D = 1,20 M - ESCONSIDADE 30° - AREIA E BRITA COMERCIAIS - ALAS RETAS</t>
  </si>
  <si>
    <t>BOCA DE BSTC D = 1,20 M - ESCONSIDADE 30° - AREIA EXTRAÍDA E BRITA PRODUZIDA - ALAS ESCONSAS</t>
  </si>
  <si>
    <t>BOCA DE BSTC D = 1,20 M - ESCONSIDADE 30° - AREIA EXTRAÍDA E BRITA PRODUZIDA - ALAS RETAS</t>
  </si>
  <si>
    <t>BOCA DE BSTC D = 1,20 M - ESCONSIDADE 35° - AREIA E BRITA COMERCIAIS - ALAS RETAS</t>
  </si>
  <si>
    <t>BOCA DE BSTC D = 1,20 M - ESCONSIDADE 35° - AREIA EXTRAÍDA E BRITA PRODUZIDA - ALAS RETAS</t>
  </si>
  <si>
    <t>BOCA DE BSTC D = 1,20 M - ESCONSIDADE 40° - AREIA E BRITA COMERCIAIS - ALAS RETAS</t>
  </si>
  <si>
    <t>BOCA DE BSTC D = 1,20 M - ESCONSIDADE 40° - AREIA EXTRAÍDA E BRITA PRODUZIDA - ALAS RETAS</t>
  </si>
  <si>
    <t>BOCA DE BSTC D = 1,20 M - ESCONSIDADE 45° - AREIA E BRITA COMERCIAIS - ALAS ESCONSAS</t>
  </si>
  <si>
    <t>BOCA DE BSTC D = 1,20 M - ESCONSIDADE 45° - AREIA E BRITA COMERCIAIS - ALAS RETAS</t>
  </si>
  <si>
    <t>BOCA DE BSTC D = 1,20 M - ESCONSIDADE 45° - AREIA EXTRAÍDA E BRITA PRODUZIDA - ALAS ESCONSAS</t>
  </si>
  <si>
    <t>BOCA DE BSTC D = 1,20 M - ESCONSIDADE 45° - AREIA EXTRAÍDA E BRITA PRODUZIDA - ALAS RETAS</t>
  </si>
  <si>
    <t>BOCA DE BSTC D = 1,20 M - ESCONSIDADE 5° - AREIA E BRITA COMERCIAIS - ALAS RETAS</t>
  </si>
  <si>
    <t>BOCA DE BSTC D = 1,20 M - ESCONSIDADE 5° - AREIA EXTRAÍDA E BRITA PRODUZIDA - ALAS RETAS</t>
  </si>
  <si>
    <t>BOCA DE BSTC D = 1,50 M - ESCONSIDADE 0° - AREIA E BRITA COMERCIAIS - ALAS ESCONSAS</t>
  </si>
  <si>
    <t>BOCA DE BSTC D = 1,50 M - ESCONSIDADE 0° - AREIA E BRITA COMERCIAIS - ALAS RETAS</t>
  </si>
  <si>
    <t>BOCA DE BSTC D = 1,50 M - ESCONSIDADE 0° - AREIA EXTRAÍDA E BRITA PRODUZIDA - ALAS ESCONSAS</t>
  </si>
  <si>
    <t>BOCA DE BSTC D = 1,50 M - ESCONSIDADE 0° - AREIA EXTRAÍDA E BRITA PRODUZIDA - ALAS RETAS</t>
  </si>
  <si>
    <t>BOCA DE BSTC D = 1,50 M - ESCONSIDADE 10° - AREIA E BRITA COMERCIAIS - ALAS RETAS</t>
  </si>
  <si>
    <t>BOCA DE BSTC D = 1,50 M - ESCONSIDADE 10° - AREIA EXTRAÍDA E BRITA PRODUZIDA - ALAS RETAS</t>
  </si>
  <si>
    <t>BOCA DE BSTC D = 1,50 M - ESCONSIDADE 15° - AREIA E BRITA COMERCIAIS - ALAS ESCONSAS</t>
  </si>
  <si>
    <t>BOCA DE BSTC D = 1,50 M - ESCONSIDADE 15° - AREIA E BRITA COMERCIAIS - ALAS RETAS</t>
  </si>
  <si>
    <t>BOCA DE BSTC D = 1,50 M - ESCONSIDADE 15° - AREIA EXTRAÍDA E BRITA PRODUZIDA - ALAS ESCONSAS</t>
  </si>
  <si>
    <t>BOCA DE BSTC D = 1,50 M - ESCONSIDADE 15° - AREIA EXTRAÍDA E BRITA PRODUZIDA - ALAS RETAS</t>
  </si>
  <si>
    <t>BOCA DE BSTC D = 1,50 M - ESCONSIDADE 20° - AREIA E BRITA COMERCIAIS - ALAS RETAS</t>
  </si>
  <si>
    <t>BOCA DE BSTC D = 1,50 M - ESCONSIDADE 20° - AREIA EXTRAÍDA E BRITA PRODUZIDA - ALAS RETAS</t>
  </si>
  <si>
    <t>BOCA DE BSTC D = 1,50 M - ESCONSIDADE 25° - AREIA E BRITA COMERCIAIS - ALAS RETAS</t>
  </si>
  <si>
    <t>BOCA DE BSTC D = 1,50 M - ESCONSIDADE 25° - AREIA EXTRAÍDA E BRITA PRODUZIDA - ALAS RETAS</t>
  </si>
  <si>
    <t>BOCA DE BSTC D = 1,50 M - ESCONSIDADE 30° - AREIA E BRITA COMERCIAIS - ALAS ESCONSAS</t>
  </si>
  <si>
    <t>BOCA DE BSTC D = 1,50 M - ESCONSIDADE 30° - AREIA E BRITA COMERCIAIS - ALAS RETAS</t>
  </si>
  <si>
    <t>BOCA DE BSTC D = 1,50 M - ESCONSIDADE 30° - AREIA EXTRAÍDA E BRITA PRODUZIDA - ALAS ESCONSAS</t>
  </si>
  <si>
    <t>BOCA DE BSTC D = 1,50 M - ESCONSIDADE 30° - AREIA EXTRAÍDA E BRITA PRODUZIDA - ALAS RETAS</t>
  </si>
  <si>
    <t>BOCA DE BSTC D = 1,50 M - ESCONSIDADE 35° - AREIA E BRITA COMERCIAIS - ALAS RETAS</t>
  </si>
  <si>
    <t>BOCA DE BSTC D = 1,50 M - ESCONSIDADE 35° - AREIA EXTRAÍDA E BRITA PRODUZIDA - ALAS RETAS</t>
  </si>
  <si>
    <t>BOCA DE BSTC D = 1,50 M - ESCONSIDADE 40° - AREIA E BRITA COMERCIAIS - ALAS RETAS</t>
  </si>
  <si>
    <t>BOCA DE BSTC D = 1,50 M - ESCONSIDADE 40° - AREIA EXTRAÍDA E BRITA PRODUZIDA - ALAS RETAS</t>
  </si>
  <si>
    <t>BOCA DE BSTC D = 1,50 M - ESCONSIDADE 45° - AREIA E BRITA COMERCIAIS - ALAS ESCONSAS</t>
  </si>
  <si>
    <t>BOCA DE BSTC D = 1,50 M - ESCONSIDADE 45° - AREIA E BRITA COMERCIAIS - ALAS RETAS</t>
  </si>
  <si>
    <t>BOCA DE BSTC D = 1,50 M - ESCONSIDADE 45° - AREIA EXTRAÍDA E BRITA PRODUZIDA - ALAS ESCONSAS</t>
  </si>
  <si>
    <t>BOCA DE BSTC D = 1,50 M - ESCONSIDADE 45° - AREIA EXTRAÍDA E BRITA PRODUZIDA - ALAS RETAS</t>
  </si>
  <si>
    <t>BOCA DE BSTC D = 1,50 M - ESCONSIDADE 5° - AREIA E BRITA COMERCIAIS - ALAS RETAS</t>
  </si>
  <si>
    <t>BOCA DE BSTC D = 1,50 M - ESCONSIDADE 5° - AREIA EXTRAÍDA E BRITA PRODUZIDA - ALAS RETAS</t>
  </si>
  <si>
    <t>BOCA DE BTTC D = 1,00 M - ESCONSIDADE 0° - AREIA E BRITA COMERCIAIS - ALAS ESCONSAS</t>
  </si>
  <si>
    <t>BOCA DE BTTC D = 1,00 M - ESCONSIDADE 0° - AREIA E BRITA COMERCIAIS - ALAS RETAS</t>
  </si>
  <si>
    <t>BOCA DE BTTC D = 1,00 M - ESCONSIDADE 0° - AREIA EXTRAÍDA E BRITA PRODUZIDA - ALAS ESCONSAS</t>
  </si>
  <si>
    <t>BOCA DE BTTC D = 1,00 M - ESCONSIDADE 0° - AREIA EXTRAÍDA E BRITA PRODUZIDA - ALAS RETAS</t>
  </si>
  <si>
    <t>BOCA DE BTTC D = 1,00 M - ESCONSIDADE 10° - AREIA E BRITA COMERCIAIS - ALAS RETAS</t>
  </si>
  <si>
    <t>BOCA DE BTTC D = 1,00 M - ESCONSIDADE 10° - AREIA EXTRAÍDA E BRITA PRODUZIDA - ALAS RETAS</t>
  </si>
  <si>
    <t>BOCA DE BTTC D = 1,00 M - ESCONSIDADE 15° - AREIA E BRITA COMERCIAIS - ALAS ESCONSAS</t>
  </si>
  <si>
    <t>BOCA DE BTTC D = 1,00 M - ESCONSIDADE 15° - AREIA E BRITA COMERCIAIS - ALAS RETAS</t>
  </si>
  <si>
    <t>BOCA DE BTTC D = 1,00 M - ESCONSIDADE 15° - AREIA EXTRAÍDA E BRITA PRODUZIDA - ALAS ESCONSAS</t>
  </si>
  <si>
    <t>BOCA DE BTTC D = 1,00 M - ESCONSIDADE 15° - AREIA EXTRAÍDA E BRITA PRODUZIDA - ALAS RETAS</t>
  </si>
  <si>
    <t>BOCA DE BTTC D = 1,00 M - ESCONSIDADE 20° - AREIA E BRITA COMERCIAIS - ALAS RETAS</t>
  </si>
  <si>
    <t>BOCA DE BTTC D = 1,00 M - ESCONSIDADE 20° - AREIA EXTRAÍDA E BRITA PRODUZIDA - ALAS RETAS</t>
  </si>
  <si>
    <t>BOCA DE BTTC D = 1,00 M - ESCONSIDADE 25° - AREIA E BRITA COMERCIAIS - ALAS RETAS</t>
  </si>
  <si>
    <t>BOCA DE BTTC D = 1,00 M - ESCONSIDADE 25° - AREIA EXTRAÍDA E BRITA PRODUZIDA - ALAS RETAS</t>
  </si>
  <si>
    <t>BOCA DE BTTC D = 1,00 M - ESCONSIDADE 30° - AREIA E BRITA COMERCIAIS - ALAS ESCONSAS</t>
  </si>
  <si>
    <t>BOCA DE BTTC D = 1,00 M - ESCONSIDADE 30° - AREIA E BRITA COMERCIAIS - ALAS RETAS</t>
  </si>
  <si>
    <t>BOCA DE BTTC D = 1,00 M - ESCONSIDADE 30° - AREIA EXTRAÍDA E BRITA PRODUZIDA - ALAS ESCONSAS</t>
  </si>
  <si>
    <t>BOCA DE BTTC D = 1,00 M - ESCONSIDADE 30° - AREIA EXTRAÍDA E BRITA PRODUZIDA - ALAS RETAS</t>
  </si>
  <si>
    <t>BOCA DE BTTC D = 1,00 M - ESCONSIDADE 35° - AREIA E BRITA COMERCIAIS - ALAS RETAS</t>
  </si>
  <si>
    <t>BOCA DE BTTC D = 1,00 M - ESCONSIDADE 35° - AREIA EXTRAÍDA E BRITA PRODUZIDA - ALAS RETAS</t>
  </si>
  <si>
    <t>BOCA DE BTTC D = 1,00 M - ESCONSIDADE 40° - AREIA E BRITA COMERCIAIS - ALAS RETAS</t>
  </si>
  <si>
    <t>BOCA DE BTTC D = 1,00 M - ESCONSIDADE 40° - AREIA EXTRAÍDA E BRITA PRODUZIDA - ALAS RETAS</t>
  </si>
  <si>
    <t>BOCA DE BTTC D = 1,00 M - ESCONSIDADE 45° - AREIA E BRITA COMERCIAIS - ALAS ESCONSAS</t>
  </si>
  <si>
    <t>BOCA DE BTTC D = 1,00 M - ESCONSIDADE 45° - AREIA E BRITA COMERCIAIS - ALAS RETAS</t>
  </si>
  <si>
    <t>BOCA DE BTTC D = 1,00 M - ESCONSIDADE 45° - AREIA EXTRAÍDA E BRITA PRODUZIDA - ALAS ESCONSAS</t>
  </si>
  <si>
    <t>BOCA DE BTTC D = 1,00 M - ESCONSIDADE 45° - AREIA EXTRAÍDA E BRITA PRODUZIDA - ALAS RETAS</t>
  </si>
  <si>
    <t>BOCA DE BTTC D = 1,00 M - ESCONSIDADE 5° - AREIA E BRITA COMERCIAIS - ALAS RETAS</t>
  </si>
  <si>
    <t>BOCA DE BTTC D = 1,00 M - ESCONSIDADE 5° - AREIA EXTRAÍDA E BRITA PRODUZIDA - ALAS RETAS</t>
  </si>
  <si>
    <t>BOCA DE BTTC D = 1,20 M - ESCONSIDADE 0° - AREIA E BRITA COMERCIAIS - ALAS ESCONSAS</t>
  </si>
  <si>
    <t>BOCA DE BTTC D = 1,20 M - ESCONSIDADE 0° - AREIA E BRITA COMERCIAIS - ALAS RETAS</t>
  </si>
  <si>
    <t>BOCA DE BTTC D = 1,20 M - ESCONSIDADE 0° - AREIA EXTRAÍDA E BRITA PRODUZIDA - ALAS ESCONSAS</t>
  </si>
  <si>
    <t>BOCA DE BTTC D = 1,20 M - ESCONSIDADE 0° - AREIA EXTRAÍDA E BRITA PRODUZIDA - ALAS RETAS</t>
  </si>
  <si>
    <t>BOCA DE BTTC D = 1,20 M - ESCONSIDADE 10° - AREIA E BRITA COMERCIAIS - ALAS RETAS</t>
  </si>
  <si>
    <t>BOCA DE BTTC D = 1,20 M - ESCONSIDADE 10° - AREIA EXTRAÍDA E BRITA PRODUZIDA - ALAS RETAS</t>
  </si>
  <si>
    <t>BOCA DE BTTC D = 1,20 M - ESCONSIDADE 15° - AREIA E BRITA COMERCIAIS - ALAS ESCONSAS</t>
  </si>
  <si>
    <t>BOCA DE BTTC D = 1,20 M - ESCONSIDADE 15° - AREIA E BRITA COMERCIAIS - ALAS RETAS</t>
  </si>
  <si>
    <t>BOCA DE BTTC D = 1,20 M - ESCONSIDADE 15° - AREIA EXTRAÍDA E BRITA PRODUZIDA - ALAS ESCONSAS</t>
  </si>
  <si>
    <t>BOCA DE BTTC D = 1,20 M - ESCONSIDADE 15° - AREIA EXTRAÍDA E BRITA PRODUZIDA - ALAS RETAS</t>
  </si>
  <si>
    <t>BOCA DE BTTC D = 1,20 M - ESCONSIDADE 20° - AREIA E BRITA COMERCIAIS - ALAS RETAS</t>
  </si>
  <si>
    <t>BOCA DE BTTC D = 1,20 M - ESCONSIDADE 20° - AREIA EXTRAÍDA E BRITA PRODUZIDA - ALAS RETAS</t>
  </si>
  <si>
    <t>BOCA DE BTTC D = 1,20 M - ESCONSIDADE 25° - AREIA E BRITA COMERCIAIS - ALAS RETAS</t>
  </si>
  <si>
    <t>BOCA DE BTTC D = 1,20 M - ESCONSIDADE 25° - AREIA EXTRAÍDA E BRITA PRODUZIDA - ALAS RETAS</t>
  </si>
  <si>
    <t>BOCA DE BTTC D = 1,20 M - ESCONSIDADE 30° - AREIA E BRITA COMERCIAIS - ALAS ESCONSAS</t>
  </si>
  <si>
    <t>BOCA DE BTTC D = 1,20 M - ESCONSIDADE 30° - AREIA E BRITA COMERCIAIS - ALAS RETAS</t>
  </si>
  <si>
    <t>BOCA DE BTTC D = 1,20 M - ESCONSIDADE 30° - AREIA EXTRAÍDA E BRITA PRODUZIDA - ALAS ESCONSAS</t>
  </si>
  <si>
    <t>BOCA DE BTTC D = 1,20 M - ESCONSIDADE 30° - AREIA EXTRAÍDA E BRITA PRODUZIDA - ALAS RETAS</t>
  </si>
  <si>
    <t>BOCA DE BTTC D = 1,20 M - ESCONSIDADE 35° - AREIA E BRITA COMERCIAIS - ALAS RETAS</t>
  </si>
  <si>
    <t>BOCA DE BTTC D = 1,20 M - ESCONSIDADE 35° - AREIA EXTRAÍDA E BRITA PRODUZIDA - ALAS RETAS</t>
  </si>
  <si>
    <t>BOCA DE BTTC D = 1,20 M - ESCONSIDADE 40° - AREIA E BRITA COMERCIAIS - ALAS RETAS</t>
  </si>
  <si>
    <t>BOCA DE BTTC D = 1,20 M - ESCONSIDADE 40° - AREIA EXTRAÍDA E BRITA PRODUZIDA - ALAS RETAS</t>
  </si>
  <si>
    <t>BOCA DE BTTC D = 1,20 M - ESCONSIDADE 45° - AREIA E BRITA COMERCIAIS - ALAS ESCONSAS</t>
  </si>
  <si>
    <t>BOCA DE BTTC D = 1,20 M - ESCONSIDADE 45° - AREIA E BRITA COMERCIAIS - ALAS RETAS</t>
  </si>
  <si>
    <t>BOCA DE BTTC D = 1,20 M - ESCONSIDADE 45° - AREIA EXTRAÍDA E BRITA PRODUZIDA - ALAS ESCONSAS</t>
  </si>
  <si>
    <t>BOCA DE BTTC D = 1,20 M - ESCONSIDADE 45° - AREIA EXTRAÍDA E BRITA PRODUZIDA - ALAS RETAS</t>
  </si>
  <si>
    <t>BOCA DE BTTC D = 1,20 M - ESCONSIDADE 5° - AREIA E BRITA COMERCIAIS - ALAS RETAS</t>
  </si>
  <si>
    <t>BOCA DE BTTC D = 1,20 M - ESCONSIDADE 5° - AREIA EXTRAÍDA E BRITA PRODUZIDA - ALAS RETAS</t>
  </si>
  <si>
    <t>BOCA DE BTTC D = 1,50 M - ESCONSIDADE 0° - AREIA E BRITA COMERCIAIS - ALAS ESCONSAS</t>
  </si>
  <si>
    <t>BOCA DE BTTC D = 1,50 M - ESCONSIDADE 0° - AREIA E BRITA COMERCIAIS - ALAS RETAS</t>
  </si>
  <si>
    <t>BOCA DE BTTC D = 1,50 M - ESCONSIDADE 0° - AREIA EXTRAÍDA E BRITA PRODUZIDA - ALAS ESCONSAS</t>
  </si>
  <si>
    <t>BOCA DE BTTC D = 1,50 M - ESCONSIDADE 0° - AREIA EXTRAÍDA E BRITA PRODUZIDA - ALAS RETAS</t>
  </si>
  <si>
    <t>BOCA DE BTTC D = 1,50 M - ESCONSIDADE 10° - AREIA E BRITA COMERCIAIS - ALAS RETAS</t>
  </si>
  <si>
    <t>BOCA DE BTTC D = 1,50 M - ESCONSIDADE 10° - AREIA EXTRAÍDA E BRITA PRODUZIDA - ALAS RETAS</t>
  </si>
  <si>
    <t>BOCA DE BTTC D = 1,50 M - ESCONSIDADE 15° - AREIA E BRITA COMERCIAIS - ALAS ESCONSAS</t>
  </si>
  <si>
    <t>BOCA DE BTTC D = 1,50 M - ESCONSIDADE 15° - AREIA E BRITA COMERCIAIS - ALAS RETAS</t>
  </si>
  <si>
    <t>BOCA DE BTTC D = 1,50 M - ESCONSIDADE 15° - AREIA EXTRAÍDA E BRITA PRODUZIDA - ALAS ESCONSAS</t>
  </si>
  <si>
    <t>BOCA DE BTTC D = 1,50 M - ESCONSIDADE 15° - AREIA EXTRAÍDA E BRITA PRODUZIDA - ALAS RETAS</t>
  </si>
  <si>
    <t>BOCA DE BTTC D = 1,50 M - ESCONSIDADE 20° - AREIA E BRITA COMERCIAIS - ALAS RETAS</t>
  </si>
  <si>
    <t>BOCA DE BTTC D = 1,50 M - ESCONSIDADE 20° - AREIA EXTRAÍDA E BRITA PRODUZIDA - ALAS RETAS</t>
  </si>
  <si>
    <t>BOCA DE BTTC D = 1,50 M - ESCONSIDADE 25° - AREIA E BRITA COMERCIAIS - ALAS RETAS</t>
  </si>
  <si>
    <t>BOCA DE BTTC D = 1,50 M - ESCONSIDADE 25° - AREIA EXTRAÍDA E BRITA PRODUZIDA - ALAS RETAS</t>
  </si>
  <si>
    <t>BOCA DE BTTC D = 1,50 M - ESCONSIDADE 30° - AREIA E BRITA COMERCIAIS - ALAS ESCONSAS</t>
  </si>
  <si>
    <t>BOCA DE BTTC D = 1,50 M - ESCONSIDADE 30° - AREIA E BRITA COMERCIAIS - ALAS RETAS</t>
  </si>
  <si>
    <t>BOCA DE BTTC D = 1,50 M - ESCONSIDADE 30° - AREIA EXTRAÍDA E BRITA PRODUZIDA - ALAS ESCONSAS</t>
  </si>
  <si>
    <t>BOCA DE BTTC D = 1,50 M - ESCONSIDADE 35° - AREIA E BRITA COMERCIAIS - ALAS RETAS</t>
  </si>
  <si>
    <t>BOCA DE BTTC D = 1,50 M - ESCONSIDADE 35° - AREIA EXTRAÍDA E BRITA PRODUZIDA - ALAS RETAS</t>
  </si>
  <si>
    <t>BOCA DE BTTC D = 1,50 M - ESCONSIDADE 40° - AREIA E BRITA COMERCIAIS - ALAS RETAS</t>
  </si>
  <si>
    <t>BOCA DE BTTC D = 1,50 M - ESCONSIDADE 40° - AREIA EXTRAÍDA E BRITA PRODUZIDA - ALAS RETAS</t>
  </si>
  <si>
    <t>BOCA DE BTTC D = 1,50 M - ESCONSIDADE 45° - AREIA E BRITA COMERCIAIS - ALAS ESCONSAS</t>
  </si>
  <si>
    <t>BOCA DE BTTC D = 1,50 M - ESCONSIDADE 45° - AREIA E BRITA COMERCIAIS - ALAS RETAS</t>
  </si>
  <si>
    <t>BOCA DE BTTC D = 1,50 M - ESCONSIDADE 45° - AREIA EXTRAÍDA E BRITA PRODUZIDA - ALAS ESCONSAS</t>
  </si>
  <si>
    <t>BOCA DE BTTC D = 1,50 M - ESCONSIDADE 45° - AREIA EXTRAÍDA E BRITA PRODUZIDA - ALAS RETAS</t>
  </si>
  <si>
    <t>BOCA DE BTTC D = 1,50 M - ESCONSIDADE 5° - AREIA E BRITA COMERCIAIS - ALAS RETAS</t>
  </si>
  <si>
    <t>BOCA DE BTTC D = 1,50 M - ESCONSIDADE 5° - AREIA EXTRAÍDA E BRITA PRODUZIDA - ALAS RETAS</t>
  </si>
  <si>
    <t>BOCA DE BTTC D = 1,50 M ESCONSIDADE 30° - AREIA EXTRAÍDA E BRITA PRODUZIDA - ALAS RETAS</t>
  </si>
  <si>
    <t>CONFECÇÃO DE TUBOS DE CONCRETO ARMADO D = 0,60 M PA1 - AREIA E BRITA COMERCIAIS</t>
  </si>
  <si>
    <t>CONFECÇÃO DE TUBOS DE CONCRETO ARMADO D = 0,60 M PA1 - AREIA EXTRAÍDA E BRITA PRODUZIDA</t>
  </si>
  <si>
    <t>CONFECÇÃO DE TUBOS DE CONCRETO ARMADO D = 0,60 M PA2 - AREIA E BRITA COMERCIAIS</t>
  </si>
  <si>
    <t>CONFECÇÃO DE TUBOS DE CONCRETO ARMADO D = 0,60 M PA2 - AREIA EXTRAÍDA E BRITA PRODUZIDA</t>
  </si>
  <si>
    <t>CONFECÇÃO DE TUBOS DE CONCRETO ARMADO D = 0,60 M PA3 - AREIA E BRITA COMERCIAIS</t>
  </si>
  <si>
    <t>CONFECÇÃO DE TUBOS DE CONCRETO ARMADO D = 0,60 M PA3 - AREIA EXTRAÍDA E BRITA PRODUZIDA</t>
  </si>
  <si>
    <t>CONFECÇÃO DE TUBOS DE CONCRETO ARMADO D = 0,60 M PA4 - AREIA E BRITA COMERCIAIS</t>
  </si>
  <si>
    <t>CONFECÇÃO DE TUBOS DE CONCRETO ARMADO D = 0,60 M PA4 - AREIA EXTRAÍDA E BRITA PRODUZIDA</t>
  </si>
  <si>
    <t>CONFECÇÃO DE TUBOS DE CONCRETO ARMADO D = 0,80 M PA1 - AREIA E BRITA COMERCIAIS</t>
  </si>
  <si>
    <t>CONFECÇÃO DE TUBOS DE CONCRETO ARMADO D = 0,80 M PA1 - AREIA EXTRAÍDA E BRITA PRODUZIDA</t>
  </si>
  <si>
    <t>CONFECÇÃO DE TUBOS DE CONCRETO ARMADO D = 0,80 M PA2 - AREIA E BRITA COMERCIAIS</t>
  </si>
  <si>
    <t>CONFECÇÃO DE TUBOS DE CONCRETO ARMADO D = 0,80 M PA2 - AREIA EXTRAÍDA E BRITA PRODUZIDA</t>
  </si>
  <si>
    <t>CONFECÇÃO DE TUBOS DE CONCRETO ARMADO D = 0,80 M PA3 - AREIA E BRITA COMERCIAIS</t>
  </si>
  <si>
    <t>CONFECÇÃO DE TUBOS DE CONCRETO ARMADO D = 0,80 M PA3 - AREIA EXTRAÍDA E BRITA PRODUZIDA</t>
  </si>
  <si>
    <t>CONFECÇÃO DE TUBOS DE CONCRETO ARMADO D = 0,80 M PA4 - AREIA E BRITA COMERCIAIS</t>
  </si>
  <si>
    <t>CONFECÇÃO DE TUBOS DE CONCRETO ARMADO D = 0,80 M PA4 - AREIA EXTRAÍDA E BRITA PRODUZIDA</t>
  </si>
  <si>
    <t>CONFECÇÃO DE TUBOS DE CONCRETO ARMADO D = 1,00 M PA1 - AREIA E BRITA COMERCIAIS</t>
  </si>
  <si>
    <t>CONFECÇÃO DE TUBOS DE CONCRETO ARMADO D = 1,00 M PA1 - AREIA EXTRAÍDA E BRITA PRODUZIDA</t>
  </si>
  <si>
    <t>CONFECÇÃO DE TUBOS DE CONCRETO ARMADO D = 1,00 M PA2 - AREIA E BRITA COMERCIAIS</t>
  </si>
  <si>
    <t>CONFECÇÃO DE TUBOS DE CONCRETO ARMADO D = 1,00 M PA2 - AREIA EXTRAÍDA E BRITA PRODUZIDA</t>
  </si>
  <si>
    <t>CONFECÇÃO DE TUBOS DE CONCRETO ARMADO D = 1,00 M PA3 - AREIA E BRITA COMERCIAIS</t>
  </si>
  <si>
    <t>CONFECÇÃO DE TUBOS DE CONCRETO ARMADO D = 1,00 M PA3 - AREIA EXTRAÍDA E BRITA PRODUZIDA</t>
  </si>
  <si>
    <t>CONFECÇÃO DE TUBOS DE CONCRETO ARMADO D = 1,00 M PA4 - AREIA E BRITA COMERCIAIS</t>
  </si>
  <si>
    <t>CONFECÇÃO DE TUBOS DE CONCRETO ARMADO D = 1,00 M PA4 - AREIA EXTRAÍDA E BRITA PRODUZIDA</t>
  </si>
  <si>
    <t>CONFECÇÃO DE TUBOS DE CONCRETO ARMADO D = 1,20 M PA1 - AREIA E BRITA COMERCIAIS</t>
  </si>
  <si>
    <t>CONFECÇÃO DE TUBOS DE CONCRETO ARMADO D = 1,20 M PA1 - AREIA EXTRAÍDA E BRITA PRODUZIDA</t>
  </si>
  <si>
    <t>CONFECÇÃO DE TUBOS DE CONCRETO ARMADO D = 1,20 M PA2 - AREIA E BRITA COMERCIAIS</t>
  </si>
  <si>
    <t>CONFECÇÃO DE TUBOS DE CONCRETO ARMADO D = 1,20 M PA2 - AREIA EXTRAÍDA E BRITA PRODUZIDA</t>
  </si>
  <si>
    <t>CONFECÇÃO DE TUBOS DE CONCRETO ARMADO D = 1,20 M PA3 - AREIA E BRITA COMERCIAIS</t>
  </si>
  <si>
    <t>CONFECÇÃO DE TUBOS DE CONCRETO ARMADO D = 1,20 M PA3 - AREIA EXTRAÍDA E BRITA PRODUZIDA</t>
  </si>
  <si>
    <t>CONFECÇÃO DE TUBOS DE CONCRETO ARMADO D = 1,20 M PA4 - AREIA E BRITA COMERCIAIS</t>
  </si>
  <si>
    <t>CONFECÇÃO DE TUBOS DE CONCRETO ARMADO D = 1,20 M PA4 - AREIA EXTRAÍDA E BRITA PRODUZIDA</t>
  </si>
  <si>
    <t>CONFECÇÃO DE TUBOS DE CONCRETO ARMADO D = 1,50 M PA1 - AREIA E BRITA COMERCIAIS</t>
  </si>
  <si>
    <t>CONFECÇÃO DE TUBOS DE CONCRETO ARMADO D = 1,50 M PA1 - AREIA EXTRAÍDA E BRITA PRODUZIDA</t>
  </si>
  <si>
    <t>CONFECÇÃO DE TUBOS DE CONCRETO ARMADO D = 1,50 M PA2 - AREIA E BRITA COMERCIAIS</t>
  </si>
  <si>
    <t>CONFECÇÃO DE TUBOS DE CONCRETO ARMADO D = 1,50 M PA2 - AREIA EXTRAÍDA E BRITA PRODUZIDA</t>
  </si>
  <si>
    <t>CONFECÇÃO DE TUBOS DE CONCRETO ARMADO D = 1,50 M PA3 - AREIA E BRITA COMERCIAIS</t>
  </si>
  <si>
    <t>CONFECÇÃO DE TUBOS DE CONCRETO ARMADO D = 1,50 M PA3 - AREIA EXTRAÍDA E BRITA PRODUZIDA</t>
  </si>
  <si>
    <t>CONFECÇÃO DE TUBOS DE CONCRETO ARMADO D = 1,50 M PA4 - AREIA E BRITA COMERCIAIS</t>
  </si>
  <si>
    <t>CONFECÇÃO DE TUBOS DE CONCRETO ARMADO D = 1,50 M PA4 - AREIA EXTRAÍDA E BRITA PRODUZIDA</t>
  </si>
  <si>
    <t>CORPO DE BDTC D = 0,80 M PA1 - AREIA EXTRAÍDA E BRITA E PEDRA DE MÃO PRODUZIDAS</t>
  </si>
  <si>
    <t>CORPO DE BDTC D = 0,80 M PA1 - AREIA, BRITA E PEDRA DE MÃO COMERCIAIS</t>
  </si>
  <si>
    <t>CORPO DE BDTC D = 0,80 M PA2 - AREIA EXTRAÍDA E BRITA E PEDRA DE MÃO PRODUZIDAS</t>
  </si>
  <si>
    <t>CORPO DE BDTC D = 0,80 M PA2 - AREIA, BRITA E PEDRA DE MÃO COMERCIAIS</t>
  </si>
  <si>
    <t>CORPO DE BDTC D = 0,80 M PA3 - AREIA EXTRAÍDA E BRITA E PEDRA DE MÃO PRODUZIDAS</t>
  </si>
  <si>
    <t>CORPO DE BDTC D = 0,80 M PA3 - AREIA, BRITA E PEDRA DE MÃO COMERCIAIS</t>
  </si>
  <si>
    <t>CORPO DE BDTC D = 0,80 M PA4 - AREIA EXTRAÍDA E BRITA E PEDRA DE MÃO PRODUZIDAS</t>
  </si>
  <si>
    <t>CORPO DE BDTC D = 0,80 M PA4 - AREIA, BRITA E PEDRA DE MÃO COMERCIAIS</t>
  </si>
  <si>
    <t>CORPO DE BDTC D = 1,00 M PA1 - AREIA EXTRAÍDA E BRITA E PEDRA DE MÃO PRODUZIDAS</t>
  </si>
  <si>
    <t>CORPO DE BDTC D = 1,00 M PA1 - AREIA, BRITA E PEDRA DE MÃO COMERCIAIS</t>
  </si>
  <si>
    <t>CORPO DE BDTC D = 1,00 M PA2 - AREIA EXTRAÍDA E BRITA E PEDRA DE MÃO PRODUZIDAS</t>
  </si>
  <si>
    <t>CORPO DE BDTC D = 1,00 M PA2 - AREIA, BRITA E PEDRA DE MÃO COMERCIAIS</t>
  </si>
  <si>
    <t>CORPO DE BDTC D = 1,00 M PA3 - AREIA EXTRAÍDA E BRITA E PEDRA DE MÃO PRODUZIDAS</t>
  </si>
  <si>
    <t>CORPO DE BDTC D = 1,00 M PA3 - AREIA, BRITA E PEDRA DE MÃO COMERCIAIS</t>
  </si>
  <si>
    <t>CORPO DE BDTC D = 1,00 M PA4 - AREIA EXTRAÍDA E BRITA E PEDRA DE MÃO PRODUZIDAS</t>
  </si>
  <si>
    <t>CORPO DE BDTC D = 1,00 M PA4 - AREIA, BRITA E PEDRA DE MÃO COMERCIAIS</t>
  </si>
  <si>
    <t>CORPO DE BDTC D = 1,20 M PA1 - AREIA EXTRAÍDA E BRITA E PEDRA DE MÃO PRODUZIDAS</t>
  </si>
  <si>
    <t>CORPO DE BDTC D = 1,20 M PA1 - AREIA, BRITA E PEDRA DE MÃO COMERCIAIS</t>
  </si>
  <si>
    <t>CORPO DE BDTC D = 1,20 M PA2 - AREIA EXTRAÍDA E BRITA E PEDRA DE MÃO PRODUZIDAS</t>
  </si>
  <si>
    <t>CORPO DE BDTC D = 1,20 M PA2 - AREIA, BRITA E PEDRA DE MÃO COMERCIAIS</t>
  </si>
  <si>
    <t>CORPO DE BDTC D = 1,20 M PA3 - AREIA EXTRAÍDA E BRITA E PEDRA DE MÃO PRODUZIDAS</t>
  </si>
  <si>
    <t>CORPO DE BDTC D = 1,20 M PA3 - AREIA, BRITA E PEDRA DE MÃO COMERCIAIS</t>
  </si>
  <si>
    <t>CORPO DE BDTC D = 1,20 M PA4 - AREIA EXTRAÍDA E BRITA E PEDRA DE MÃO PRODUZIDAS</t>
  </si>
  <si>
    <t>CORPO DE BDTC D = 1,20 M PA4 - AREIA, BRITA E PEDRA DE MÃO COMERCIAIS</t>
  </si>
  <si>
    <t>CORPO DE BDTC D = 1,50 M PA1 - AREIA EXTRAÍDA E BRITA E PEDRA DE MÃO PRODUZIDAS</t>
  </si>
  <si>
    <t>CORPO DE BDTC D = 1,50 M PA1 - AREIA, BRITA E PEDRA DE MÃO COMERCIAIS</t>
  </si>
  <si>
    <t>CORPO DE BDTC D = 1,50 M PA2 - AREIA EXTRAÍDA E BRITA E PEDRA DE MÃO PRODUZIDAS</t>
  </si>
  <si>
    <t>CORPO DE BDTC D = 1,50 M PA2 - AREIA, BRITA E PEDRA DE MÃO COMERCIAIS</t>
  </si>
  <si>
    <t>CORPO DE BDTC D = 1,50 M PA3 - AREIA EXTRAÍDA E BRITA E PEDRA DE MÃO PRODUZIDAS</t>
  </si>
  <si>
    <t>CORPO DE BDTC D = 1,50 M PA3 - AREIA, BRITA E PEDRA DE MÃO COMERCIAIS</t>
  </si>
  <si>
    <t>CORPO DE BDTC D = 1,50 M PA4 - AREIA EXTRAÍDA E BRITA E PEDRA DE MÃO PRODUZIDAS</t>
  </si>
  <si>
    <t>CORPO DE BDTC D = 1,50 M PA4 - AREIA, BRITA E PEDRA DE MÃO COMERCIAIS</t>
  </si>
  <si>
    <t>CORPO DE BSTC D = 0,40 M PA1 - AREIA EXTRAÍDA E BRITA E PEDRA DE MÃO PRODUZIDAS</t>
  </si>
  <si>
    <t>CORPO DE BSTC D = 0,40 M PA1 - AREIA, BRITA E PEDRA DE MÃO COMERCIAIS</t>
  </si>
  <si>
    <t>CORPO DE BSTC D = 0,40 M PA2 - AREIA EXTRAÍDA E BRITA E PEDRA DE MÃO PRODUZIDAS</t>
  </si>
  <si>
    <t>CORPO DE BSTC D = 0,40 M PA2 - AREIA, BRITA E PEDRA DE MÃO COMERCIAIS</t>
  </si>
  <si>
    <t>CORPO DE BSTC D = 0,40 M PA3 - AREIA EXTRAÍDA E BRITA E PEDRA DE MÃO PRODUZIDAS</t>
  </si>
  <si>
    <t>CORPO DE BSTC D = 0,40 M PA3 - AREIA, BRITA E PEDRA DE MÃO COMERCIAIS</t>
  </si>
  <si>
    <t>CORPO DE BSTC D = 0,40 M PA4 - AREIA EXTRAÍDA E BRITA E PEDRA DE MÃO PRODUZIDAS</t>
  </si>
  <si>
    <t>CORPO DE BSTC D = 0,40 M PA4 - AREIA, BRITA E PEDRA DE MÃO COMERCIAIS</t>
  </si>
  <si>
    <t>CORPO DE BSTC D = 0,60 M PA1 - AREIA EXTRAÍDA E BRITA E PEDRA DE MÃO PRODUZIDAS</t>
  </si>
  <si>
    <t>CORPO DE BSTC D = 0,60 M PA1 - AREIA, BRITA E PEDRA DE MÃO COMERCIAIS</t>
  </si>
  <si>
    <t>CORPO DE BSTC D = 0,60 M PA2 - AREIA EXTRAÍDA E BRITA E PEDRA DE MÃO PRODUZIDAS</t>
  </si>
  <si>
    <t>CORPO DE BSTC D = 0,60 M PA2 - AREIA, BRITA E PEDRA DE MÃO COMERCIAIS</t>
  </si>
  <si>
    <t>CORPO DE BSTC D = 0,60 M PA3 - AREIA EXTRAÍDA E BRITA E PEDRA DE MÃO PRODUZIDAS</t>
  </si>
  <si>
    <t>CORPO DE BSTC D = 0,60 M PA3 - AREIA, BRITA E PEDRA DE MÃO COMERCIAIS</t>
  </si>
  <si>
    <t>CORPO DE BSTC D = 0,60 M PA4 - AREIA EXTRAÍDA E BRITA E PEDRA DE MÃO PRODUZIDAS</t>
  </si>
  <si>
    <t>CORPO DE BSTC D = 0,60 M PA4 - AREIA, BRITA E PEDRA DE MÃO COMERCIAIS</t>
  </si>
  <si>
    <t>CORPO DE BSTC D = 0,80 M PA1 - AREIA EXTRAÍDA E BRITA E PEDRA DE MÃO PRODUZIDAS</t>
  </si>
  <si>
    <t>CORPO DE BSTC D = 0,80 M PA1 - AREIA, BRITA E PEDRA DE MÃO COMERCIAIS</t>
  </si>
  <si>
    <t>CORPO DE BSTC D = 0,80 M PA2 - AREIA EXTRAÍDA E BRITA E PEDRA DE MÃO PRODUZIDAS</t>
  </si>
  <si>
    <t>CORPO DE BSTC D = 0,80 M PA2 - AREIA, BRITA E PEDRA DE MÃO COMERCIAIS</t>
  </si>
  <si>
    <t>CORPO DE BSTC D = 0,80 M PA3 - AREIA EXTRAÍDA E BRITA E PEDRA DE MÃO PRODUZIDAS</t>
  </si>
  <si>
    <t>CORPO DE BSTC D = 0,80 M PA3 - AREIA, BRITA E PEDRA DE MÃO COMERCIAIS</t>
  </si>
  <si>
    <t>CORPO DE BSTC D = 0,80 M PA4 - AREIA EXTRAÍDA E BRITA E PEDRA DE MÃO PRODUZIDAS</t>
  </si>
  <si>
    <t>CORPO DE BSTC D = 0,80 M PA4 - AREIA, BRITA E PEDRA DE MÃO COMERCIAIS</t>
  </si>
  <si>
    <t>CORPO DE BSTC D = 1,00 M PA1 - AREIA EXTRAÍDA E BRITA E PEDRA DE MÃO PRODUZIDAS</t>
  </si>
  <si>
    <t>CORPO DE BSTC D = 1,00 M PA1 - AREIA, BRITA E PEDRA DE MÃO COMERCIAIS</t>
  </si>
  <si>
    <t>CORPO DE BSTC D = 1,00 M PA2 - AREIA EXTRAÍDA E BRITA E PEDRA DE MÃO PRODUZIDAS</t>
  </si>
  <si>
    <t>CORPO DE BSTC D = 1,00 M PA2 - AREIA, BRITA E PEDRA DE MÃO COMERCIAIS</t>
  </si>
  <si>
    <t>CORPO DE BSTC D = 1,00 M PA3 - AREIA EXTRAÍDA E BRITA E PEDRA DE MÃO PRODUZIDAS</t>
  </si>
  <si>
    <t>CORPO DE BSTC D = 1,00 M PA3 - AREIA, BRITA E PEDRA DE MÃO COMERCIAIS</t>
  </si>
  <si>
    <t>CORPO DE BSTC D = 1,00 M PA4 - AREIA EXTRAÍDA E BRITA E PEDRA DE MÃO PRODUZIDAS</t>
  </si>
  <si>
    <t>CORPO DE BSTC D = 1,00 M PA4 - AREIA, BRITA E PEDRA DE MÃO COMERCIAIS</t>
  </si>
  <si>
    <t>CORPO DE BSTC D = 1,20 M PA1 - AREIA EXTRAÍDA E BRITA E PEDRA DE MÃO PRODUZIDAS</t>
  </si>
  <si>
    <t>CORPO DE BSTC D = 1,20 M PA1 - AREIA, BRITA E PEDRA DE MÃO COMERCIAIS</t>
  </si>
  <si>
    <t>CORPO DE BSTC D = 1,20 M PA2 - AREIA EXTRAÍDA E BRITA E PEDRA DE MÃO PRODUZIDAS</t>
  </si>
  <si>
    <t>CORPO DE BSTC D = 1,20 M PA2 - AREIA, BRITA E PEDRA DE MÃO COMERCIAIS</t>
  </si>
  <si>
    <t>CORPO DE BSTC D = 1,20 M PA3 - AREIA EXTRAÍDA E BRITA E PEDRA DE MÃO PRODUZIDAS</t>
  </si>
  <si>
    <t>CORPO DE BSTC D = 1,20 M PA3 - AREIA, BRITA E PEDRA DE MÃO COMERCIAIS</t>
  </si>
  <si>
    <t>CORPO DE BSTC D = 1,20 M PA4 - AREIA EXTRAÍDA E BRITA E PEDRA DE MÃO PRODUZIDAS</t>
  </si>
  <si>
    <t>CORPO DE BSTC D = 1,20 M PA4 - AREIA, BRITA E PEDRA DE MÃO COMERCIAIS</t>
  </si>
  <si>
    <t>CORPO DE BSTC D = 1,50 M PA1 - AREIA EXTRAÍDA E BRITA E PEDRA DE MÃO PRODUZIDAS</t>
  </si>
  <si>
    <t>CORPO DE BSTC D = 1,50 M PA1 - AREIA, BRITA E PEDRA DE MÃO COMERCIAIS</t>
  </si>
  <si>
    <t>CORPO DE BSTC D = 1,50 M PA2 - AREIA EXTRAÍDA E BRITA E PEDRA DE MÃO PRODUZIDAS</t>
  </si>
  <si>
    <t>CORPO DE BSTC D = 1,50 M PA2 - AREIA, BRITA E PEDRA DE MÃO COMERCIAIS</t>
  </si>
  <si>
    <t>CORPO DE BSTC D = 1,50 M PA3 - AREIA EXTRAÍDA E BRITA E PEDRA DE MÃO PRODUZIDAS</t>
  </si>
  <si>
    <t>CORPO DE BSTC D = 1,50 M PA3 - AREIA, BRITA E PEDRA DE MÃO COMERCIAIS</t>
  </si>
  <si>
    <t>CORPO DE BSTC D = 1,50 M PA4 - AREIA EXTRAÍDA E BRITA E PEDRA DE MÃO PRODUZIDAS</t>
  </si>
  <si>
    <t>CORPO DE BSTC D = 1,50 M PA4 - AREIA, BRITA E PEDRA DE MÃO COMERCIAIS</t>
  </si>
  <si>
    <t>CORPO DE BTTC D = 1,00 M PA1 - AREIA EXTRAÍDA E BRITA E PEDRA DE MÃO PRODUZIDAS</t>
  </si>
  <si>
    <t>CORPO DE BTTC D = 1,00 M PA1 - AREIA, BRITA E PEDRA DE MÃO COMERCIAIS</t>
  </si>
  <si>
    <t>CORPO DE BTTC D = 1,00 M PA2 - AREIA EXTRAÍDA E BRITA E PEDRA DE MÃO PRODUZIDAS</t>
  </si>
  <si>
    <t>CORPO DE BTTC D = 1,00 M PA2 - AREIA, BRITA E PEDRA DE MÃO COMERCIAIS</t>
  </si>
  <si>
    <t>CORPO DE BTTC D = 1,00 M PA3 - AREIA EXTRAÍDA E BRITA E PEDRA DE MÃO PRODUZIDAS</t>
  </si>
  <si>
    <t>CORPO DE BTTC D = 1,00 M PA3 - AREIA, BRITA E PEDRA DE MÃO COMERCIAIS</t>
  </si>
  <si>
    <t>CORPO DE BTTC D = 1,00 M PA4 - AREIA EXTRAÍDA E BRITA E PEDRA DE MÃO PRODUZIDAS</t>
  </si>
  <si>
    <t>CORPO DE BTTC D = 1,00 M PA4 - AREIA, BRITA E PEDRA DE MÃO COMERCIAIS</t>
  </si>
  <si>
    <t>CORPO DE BTTC D = 1,20 M PA1 - AREIA EXTRAÍDA E BRITA E PEDRA DE MÃO PRODUZIDAS</t>
  </si>
  <si>
    <t>CORPO DE BTTC D = 1,20 M PA1 - AREIA, BRITA E PEDRA DE MÃO COMERCIAIS</t>
  </si>
  <si>
    <t>CORPO DE BTTC D = 1,20 M PA2 - AREIA EXTRAÍDA E BRITA E PEDRA DE MÃO PRODUZIDAS</t>
  </si>
  <si>
    <t>CORPO DE BTTC D = 1,20 M PA2 - AREIA, BRITA E PEDRA DE MÃO COMERCIAIS</t>
  </si>
  <si>
    <t>CORPO DE BTTC D = 1,20 M PA3 - AREIA EXTRAÍDA E BRITA E PEDRA DE MÃO PRODUZIDAS</t>
  </si>
  <si>
    <t>CORPO DE BTTC D = 1,20 M PA3 - AREIA, BRITA E PEDRA DE MÃO COMERCIAIS</t>
  </si>
  <si>
    <t>CORPO DE BTTC D = 1,20 M PA4 - AREIA EXTRAÍDA E BRITA E PEDRA DE MÃO PRODUZIDAS</t>
  </si>
  <si>
    <t>CORPO DE BTTC D = 1,20 M PA4 - AREIA, BRITA E PEDRA DE MÃO COMERCIAIS</t>
  </si>
  <si>
    <t>CORPO DE BTTC D = 1,50 M PA1 - AREIA EXTRAÍDA E BRITA E PEDRA DE MÃO PRODUZIDAS</t>
  </si>
  <si>
    <t>CORPO DE BTTC D = 1,50 M PA1 - AREIA, BRITA E PEDRA DE MÃO COMERCIAIS</t>
  </si>
  <si>
    <t>CORPO DE BTTC D = 1,50 M PA2 - AREIA EXTRAÍDA E BRITA E PEDRA DE MÃO PRODUZIDAS</t>
  </si>
  <si>
    <t>CORPO DE BTTC D = 1,50 M PA2 - AREIA, BRITA E PEDRA DE MÃO COMERCIAIS</t>
  </si>
  <si>
    <t>CORPO DE BTTC D = 1,50 M PA3 - AREIA EXTRAÍDA E BRITA E PEDRA DE MÃO PRODUZIDAS</t>
  </si>
  <si>
    <t>CORPO DE BTTC D = 1,50 M PA3 - AREIA, BRITA E PEDRA DE MÃO COMERCIAIS</t>
  </si>
  <si>
    <t>CORPO DE BTTC D = 1,50 M PA4 - AREIA EXTRAÍDA E BRITA E PEDRA DE MÃO PRODUZIDAS</t>
  </si>
  <si>
    <t>CORPO DE BTTC D = 1,50 M PA4 - AREIA, BRITA E PEDRA DE MÃO COMERCIAIS</t>
  </si>
  <si>
    <t>DENTES PARA BUEIROS DUPLOS D = 0,80 M - AREIA EXTRAÍDA E BRITA E PEDRA DE MÃO PRODUZIDAS</t>
  </si>
  <si>
    <t>DENTES PARA BUEIROS DUPLOS D = 0,80 M - AREIA, BRITA E PEDRA DE MÃO COMERCIAIS</t>
  </si>
  <si>
    <t>DENTES PARA BUEIROS DUPLOS D = 1,00 M - AREIA EXTRAÍDA E BRITA E PEDRA DE MÃO PRODUZIDAS</t>
  </si>
  <si>
    <t>DENTES PARA BUEIROS DUPLOS D = 1,00 M - AREIA, BRITA E PEDRA DE MÃO COMERCIAIS</t>
  </si>
  <si>
    <t>DENTES PARA BUEIROS DUPLOS D = 1,20 M - AREIA EXTRAÍDA E BRITA E PEDRA DE MÃO PRODUZIDAS</t>
  </si>
  <si>
    <t>DENTES PARA BUEIROS DUPLOS D = 1,20 M - AREIA, BRITA E PEDRA DE MÃO COMERCIAIS</t>
  </si>
  <si>
    <t>DENTES PARA BUEIROS DUPLOS D = 1,50 M - AREIA EXTRAÍDA E BRITA E PEDRA DE MÃO PRODUZIDAS</t>
  </si>
  <si>
    <t>DENTES PARA BUEIROS DUPLOS D = 1,50 M - AREIA, BRITA E PEDRA DE MÃO COMERCIAIS</t>
  </si>
  <si>
    <t>DENTES PARA BUEIROS SIMPLES D = 0,40 M - AREIA EXTRAÍDA E BRITA E PEDRA DE MÃO PRODUZIDAS</t>
  </si>
  <si>
    <t>DENTES PARA BUEIROS SIMPLES D = 0,40 M - AREIA, BRITA E PEDRA DE MÃO COMERCIAIS</t>
  </si>
  <si>
    <t>DENTES PARA BUEIROS SIMPLES D = 0,60 M - AREIA EXTRAÍDA E BRITA E PEDRA DE MÃO PRODUZIDAS</t>
  </si>
  <si>
    <t>DENTES PARA BUEIROS SIMPLES D = 0,60 M - AREIA, BRITA E PEDRA DE MÃO COMERCIAIS</t>
  </si>
  <si>
    <t>DENTES PARA BUEIROS SIMPLES D = 0,80 M - AREIA EXTRAÍDA E BRITA E PEDRA DE MÃO PRODUZIDAS</t>
  </si>
  <si>
    <t>DENTES PARA BUEIROS SIMPLES D = 0,80 M - AREIA, BRITA E PEDRA DE MÃO COMERCIAIS</t>
  </si>
  <si>
    <t>DENTES PARA BUEIROS SIMPLES D = 1,00 M - AREIA EXTRAÍDA E BRITA E PEDRA DE MÃO PRODUZIDAS</t>
  </si>
  <si>
    <t>DENTES PARA BUEIROS SIMPLES D = 1,00 M - AREIA, BRITA E PEDRA DE MÃO COMERCIAIS</t>
  </si>
  <si>
    <t>DENTES PARA BUEIROS SIMPLES D = 1,20 M - AREIA EXTRAÍDA E BRITA E PEDRA DE MÃO PRODUZIDAS</t>
  </si>
  <si>
    <t>DENTES PARA BUEIROS SIMPLES D = 1,20 M - AREIA, BRITA E PEDRA DE MÃO COMERCIAIS</t>
  </si>
  <si>
    <t>DENTES PARA BUEIROS SIMPLES D = 1,50 M - AREIA EXTRAÍDA E BRITA E PEDRA DE MÃO PRODUZIDAS</t>
  </si>
  <si>
    <t>DENTES PARA BUEIROS SIMPLES D = 1,50 M - AREIA, BRITA E PEDRA DE MÃO COMERCIAIS</t>
  </si>
  <si>
    <t>DENTES PARA BUEIROS TRIPLOS D = 1,00 M - AREIA EXTRAÍDA E BRITA E PEDRA DE MÃO PRODUZIDAS</t>
  </si>
  <si>
    <t>DENTES PARA BUEIROS TRIPLOS D = 1,00 M - AREIA, BRITA E PEDRA DE MÃO COMERCIAIS</t>
  </si>
  <si>
    <t>DENTES PARA BUEIROS TRIPLOS D = 1,20 M - AREIA EXTRAÍDA E BRITA E PEDRA DE MÃO PRODUZIDAS</t>
  </si>
  <si>
    <t>DENTES PARA BUEIROS TRIPLOS D = 1,20 M - AREIA, BRITA E PEDRA DE MÃO COMERCIAIS</t>
  </si>
  <si>
    <t>DENTES PARA BUEIROS TRIPLOS D = 1,50 M - AREIA EXTRAÍDA E BRITA E PEDRA DE MÃO PRODUZIDAS</t>
  </si>
  <si>
    <t>DENTES PARA BUEIROS TRIPLOS D = 1,50 M - AREIA, BRITA E PEDRA DE MÃO COMERCIAIS</t>
  </si>
  <si>
    <t>ALVENARIA DE BLOCOS DE CONCRETO 19 X 19 X 39 CM COM ESPESSURA DE 20 CM COM ARGAMASSA TRAÇO 1:0,5:3,5 - AREIA COMERCIAL</t>
  </si>
  <si>
    <t>ALVENARIA DE BLOCOS DE CONCRETO 19 X 19 X 39 CM COM ESPESSURA DE 20 CM COM ARGAMASSA TRAÇO 1:0,5:3,5 - AREIA EXTRAÍDA</t>
  </si>
  <si>
    <t>BACIA DE CONTENÇÃO PARA TANQUE DE EMULSÃO DE 30.000 L - INCLUSIVE DEMOLIÇÃO</t>
  </si>
  <si>
    <t>CANALETA PERFIL CARTOLA 50 X 70 X 3 MM - ABA 20 MM</t>
  </si>
  <si>
    <t>CHAPISCO COM ARGAMASSA DE CIMENTO E AREIA 1:3 - APLICAÇÃO MANUAL</t>
  </si>
  <si>
    <t>COBERTURA EM CHAPAS ZINCADAS COM ESPESSURA DE 0,43 MM - UTILIZAÇÃO 2 VEZES</t>
  </si>
  <si>
    <t>DEPÓSITO DE ÓLEO PARA OFICINA - INCLUSIVE DEMOLIÇÃO</t>
  </si>
  <si>
    <t>DIQUE DE CONTENÇÃO PARA USINA DE ASFALTO A QUENTE - INCLUSIVE DEMOLIÇÃO</t>
  </si>
  <si>
    <t>EMBOÇO COM ARGAMASSA DE CIMENTO, CAL HIDRATADA E AREIA 1:2:8 COM ESPESSURA DE 2 CM - APLICAÇÃO MANUAL</t>
  </si>
  <si>
    <t>FORNECIMENTO E INSTALAÇÃO DE EXTINTOR DE ESPUMA 10 L</t>
  </si>
  <si>
    <t>INSTALAÇÃO DA CENTRAL DE BRITAGEM COM CAPACIDADE DE 80 M³/H</t>
  </si>
  <si>
    <t>INSTALAÇÃO DA CENTRAL DE CONCRETO COM CAPACIDADE DE 150 M³/H</t>
  </si>
  <si>
    <t>INSTALAÇÃO DA CENTRAL DE CONCRETO COM CAPACIDADE DE 30 M³/H</t>
  </si>
  <si>
    <t>INSTALAÇÃO DA CENTRAL DE CONCRETO COM CAPACIDADE DE 40 M³/H</t>
  </si>
  <si>
    <t>INSTALAÇÃO DA USINA DE ASFALTO A QUENTE CAPACIDADE DE 120 T/H</t>
  </si>
  <si>
    <t>INSTALAÇÃO DA USINA DE PRÉ-MISTURADO A FRIO COM CAPACIDADE DE 60 T/H</t>
  </si>
  <si>
    <t>INSTALAÇÃO DA USINA MISTURADORA DE SOLOS COM CAPACIDADE DE 300 T/H</t>
  </si>
  <si>
    <t>LASTRO DE BRITA COMERCIAL - ESPALHAMENTO MECÂNICO</t>
  </si>
  <si>
    <t>MONTAGEM E DESMONTAGEM DA CENTRAL DE BRITAGEM COM CAPACIDADE DE 80 M³/H - INCLUSIVE CONSTRUÇÃO DE ATERRO, CONSTRUÇÃO E DEMOLIÇÃO DE RAMPA E BASES</t>
  </si>
  <si>
    <t>MONTAGEM E DESMONTAGEM DA CENTRAL DE CONCRETO COM CAPACIDADE DE 150 M³/H - INCLUSIVE CONSTRUÇÃO E DEMOLIÇÃO DE BASES, RAMPAS E DEPÓSITOS DE AGREGADOS</t>
  </si>
  <si>
    <t>MONTAGEM E DESMONTAGEM DA CENTRAL DE CONCRETO COM CAPACIDADE DE 30 M³/H - INCLUSIVE CONSTRUÇÃO E DEMOLIÇÃO DE BASES, RAMPAS E DEPÓSITOS DE AGREGADOS</t>
  </si>
  <si>
    <t>MONTAGEM E DESMONTAGEM DA CENTRAL DE CONCRETO COM CAPACIDADE DE 40 M³/H - INCLUSIVE CONSTRUÇÃO E DEMOLIÇÃO DE BASES, RAMPAS E DEPÓSITOS DE AGREGADOS</t>
  </si>
  <si>
    <t>MONTAGEM E DESMONTAGEM DA USINA DE ASFALTO A QUENTE COM CAPACIDADE DE 120 T/H - INCLUSIVE CONSTRUÇÃO E DEMOLIÇÃO DE BASES, RAMPAS, DEPÓSITOS DE AGREGADOS E DIQUE DE CONTENÇÃO</t>
  </si>
  <si>
    <t>MONTAGEM E DESMONTAGEM DA USINA DE PRÉ-MISTURADO A FRIO COM CAPACIDADE DE 60 T/H - INCLUSIVE CONSTRUÇÃO E DEMOLIÇÃO DE BASES, RAMPAS, DEPÓSITOS DE AGREGADOS E BACIA DE CONTENÇÃO</t>
  </si>
  <si>
    <t>MONTAGEM E DESMONTAGEM DA USINA MISTURADORA DE SOLOS COM CAPACIDADE DE 300 T/H - INCLUSIVE CONSTRUÇÃO E DEMOLIÇÃO DE BASES, RAMPAS E DEPÓSITOS DE AGREGADOS</t>
  </si>
  <si>
    <t>MURO EM ALVENARIA DE BLOCOS DE CONCRETO COM ESPESSURA DE 0,20 M H = 1,0 M</t>
  </si>
  <si>
    <t>POSTO DE COMBUSTÍVEL - COM REAPROVEITAMENTO DE 2 VEZES DO TANQUE/BOMBA/COBERTURA - INCLUSIVE DEMOLIÇÃO</t>
  </si>
  <si>
    <t>RAMPA DE LAVAGEM - INCLUSIVE DEMOLIÇÃO</t>
  </si>
  <si>
    <t>RAMPA PARA ACESSO DO MISTURADOR DE AGREGADOS PARA CENTRAIS DE 30 M³ E 40 M³ - INCLUSIVE DEMOLIÇÃO</t>
  </si>
  <si>
    <t>RAMPA PARA ACESSO DO MISTURADOR DE AGREGADOS PARA CENTRAL DE 150 M³ - INCLUSIVE DEMOLIÇÃO</t>
  </si>
  <si>
    <t>RAMPA PARA ACESSO DO MISTURADOR DE AGREGADOS PARA CENTRAL DE BRITAGEM - INCLUSIVE DEMOLIÇÃO</t>
  </si>
  <si>
    <t>RAMPA PARA ACESSO DO MISTURADOR DE AGREGADOS PARA PMF - INCLUSIVE DEMOLIÇÃO</t>
  </si>
  <si>
    <t>RAMPA PARA ACESSO DO MISTURADOR DE AGREGADOS PARA USINA DE ASFALTO A QUENTE - INCLUSIVE DEMOLIÇÃO</t>
  </si>
  <si>
    <t>RAMPA PARA ACESSO DO MISTURADOR DE AGREGADOS PARA USINA DE SOLOS - INCLUSIVE DEMOLIÇÃO</t>
  </si>
  <si>
    <t>SELADOR ACRÍLICO - CAMADA DE FUNDO COM APLICAÇÃO MANUAL</t>
  </si>
  <si>
    <t>SISTEMA SEPARADOR ÁGUA E ÓLEO, INCLUSIVE DEMOLIÇÃO</t>
  </si>
  <si>
    <t>TINTA LÁTEX - DUAS CAMADAS COM APLICAÇÃO MANUAL</t>
  </si>
  <si>
    <t>ADENSAMENTO DE CONCRETO POR VIBRADOR DE IMERSÃO</t>
  </si>
  <si>
    <t>ARGAMASSA AUTOADENSÁVEL PARA REPAROS E GRAUTEAMENTO - CONFECÇÃO EM MISTURADOR E LANÇAMENTO MANUAL</t>
  </si>
  <si>
    <t>ARGAMASSA DE CIMENTO E AREIA 1:1 - CONFECÇÃO EM BETONEIRA E LANÇAMENTO MANUAL - AREIA COMERCIAL</t>
  </si>
  <si>
    <t>ARGAMASSA DE CIMENTO E AREIA 1:1 - CONFECÇÃO EM BETONEIRA E LANÇAMENTO MANUAL - AREIA EXTRAÍDA</t>
  </si>
  <si>
    <t>ARGAMASSA DE CIMENTO E AREIA 1:2 - CONFECÇÃO EM BETONEIRA E LANÇAMENTO MANUAL - AREIA COMERCIAL</t>
  </si>
  <si>
    <t>ARGAMASSA DE CIMENTO E AREIA 1:2 - CONFECÇÃO EM BETONEIRA E LANÇAMENTO MANUAL - AREIA EXTRAÍDA</t>
  </si>
  <si>
    <t>ARGAMASSA DE CIMENTO E AREIA 1:3 - CONFECÇÃO EM BETONEIRA E LANÇAMENTO MANUAL - AREIA COMERCIAL</t>
  </si>
  <si>
    <t>ARGAMASSA DE CIMENTO E AREIA 1:3 - CONFECÇÃO EM BETONEIRA E LANÇAMENTO MANUAL - AREIA EXTRAÍDA</t>
  </si>
  <si>
    <t>ARGAMASSA DE CIMENTO E AREIA 1:3 COM 8% DE MICROSSÍLICA - CONFECÇÃO EM BETONEIRA E LANÇAMENTO MANUAL - AREIA COMERCIAL</t>
  </si>
  <si>
    <t>ARGAMASSA DE CIMENTO E AREIA 1:3 COM 8% DE MICROSSÍLICA - CONFECÇÃO EM BETONEIRA E LANÇAMENTO MANUAL - AREIA EXTRAÍDA</t>
  </si>
  <si>
    <t>ARGAMASSA DE CIMENTO E AREIA 1:4 - CONFECÇÃO EM BETONEIRA E LANÇAMENTO MANUAL - AREIA COMERCIAL</t>
  </si>
  <si>
    <t>ARGAMASSA DE CIMENTO E AREIA 1:4 - CONFECÇÃO EM BETONEIRA E LANÇAMENTO MANUAL - AREIA EXTRAÍDA</t>
  </si>
  <si>
    <t>ARGAMASSA DE CIMENTO E AREIA COM ADITIVO AGLUTINANTE 1:8 - CONFECÇÃO EM BETONEIRA E LANÇAMENTO MANUAL - AREIA COMERCIAL</t>
  </si>
  <si>
    <t>ARGAMASSA DE CIMENTO E AREIA COM ADITIVO AGLUTINANTE 1:8 - CONFECÇÃO EM BETONEIRA E LANÇAMENTO MANUAL - AREIA EXTRAÍDA</t>
  </si>
  <si>
    <t>ARGAMASSA DE CIMENTO, CAL HIDRATADA E AREIA 1:0,5:3,5 - CONFECÇÃO EM BETONEIRA E LANÇAMENTO MANUAL - AREIA COMERCIAL</t>
  </si>
  <si>
    <t>ARGAMASSA DE CIMENTO, CAL HIDRATADA E AREIA 1:0,5:3,5 - CONFECÇÃO EM BETONEIRA E LANÇAMENTO MANUAL - AREIA EXTRAÍDA</t>
  </si>
  <si>
    <t>ARGAMASSA DE CIMENTO, CAL HIDRATADA E AREIA 1:0,5:8 - CONFECÇÃO EM BETONEIRA E LANÇAMENTO MANUAL - AREIA COMERCIAL</t>
  </si>
  <si>
    <t>ARGAMASSA DE CIMENTO, CAL HIDRATADA E AREIA 1:0,5:8 - CONFECÇÃO EM BETONEIRA E LANÇAMENTO MANUAL - AREIA EXTRAÍDA</t>
  </si>
  <si>
    <t>ARGAMASSA DE CIMENTO, CAL HIDRATADA E AREIA 1:1:6 - CONFECÇÃO EM BETONEIRA E LANÇAMENTO MANUAL - AREIA COMERCIAL</t>
  </si>
  <si>
    <t>ARGAMASSA DE CIMENTO, CAL HIDRATADA E AREIA 1:1:6 - CONFECÇÃO EM BETONEIRA E LANÇAMENTO MANUAL - AREIA EXTRAÍDA</t>
  </si>
  <si>
    <t>ARGAMASSA DE CIMENTO, CAL HIDRATADA E AREIA 1:2:10 - CONFECÇÃO EM BETONEIRA E LANÇAMENTO MANUAL - AREIA COMERCIAL</t>
  </si>
  <si>
    <t>ARGAMASSA DE CIMENTO, CAL HIDRATADA E AREIA 1:2:10 - CONFECÇÃO EM BETONEIRA E LANÇAMENTO MANUAL - AREIA EXTRAÍDA</t>
  </si>
  <si>
    <t>ARGAMASSA DE CIMENTO, CAL HIDRATADA E AREIA 1:2:6 - CONFECÇÃO EM BETONEIRA E LANÇAMENTO MANUAL - AREIA COMERCIAL</t>
  </si>
  <si>
    <t>ARGAMASSA DE CIMENTO, CAL HIDRATADA E AREIA 1:2:6 - CONFECÇÃO EM BETONEIRA E LANÇAMENTO MANUAL - AREIA EXTRAÍDA</t>
  </si>
  <si>
    <t>ARGAMASSA DE CIMENTO, CAL HIDRATADA E AREIA 1:2:7 - CONFECÇÃO EM BETONEIRA E LANÇAMENTO MANUAL - AREIA COMERCIAL</t>
  </si>
  <si>
    <t>ARGAMASSA DE CIMENTO, CAL HIDRATADA E AREIA 1:2:7 - CONFECÇÃO EM BETONEIRA E LANÇAMENTO MANUAL - AREIA EXTRAÍDA</t>
  </si>
  <si>
    <t>ARGAMASSA DE CIMENTO, CAL HIDRATADA E AREIA 1:2:8 - CONFECÇÃO EM BETONEIRA E LANÇAMENTO MANUAL - AREIA COMERCIAL</t>
  </si>
  <si>
    <t>ARGAMASSA DE CIMENTO, CAL HIDRATADA E AREIA 1:2:8 - CONFECÇÃO EM BETONEIRA E LANÇAMENTO MANUAL - AREIA EXTRAÍDA</t>
  </si>
  <si>
    <t>ARGAMASSA DE CIMENTO, CAL HIDRATADA E AREIA 1:2:9 - CONFECÇÃO EM BETONEIRA E LANÇAMENTO MANUAL - AREIA COMERCIAL</t>
  </si>
  <si>
    <t>ARGAMASSA DE CIMENTO, CAL HIDRATADA E AREIA 1:2:9 - CONFECÇÃO EM BETONEIRA E LANÇAMENTO MANUAL - AREIA EXTRAÍDA</t>
  </si>
  <si>
    <t>ARGAMASSA PARA REPAROS E GRAUTEAMENTO - CONFECÇÃO EM MISTURADOR E LANÇAMENTO MANUAL</t>
  </si>
  <si>
    <t>ARGAMASSA POLIMÉRICA DE ALTO DESEMPENHO PROJETADA PARA REPAROS SUPERFICIAIS E REFORÇOS ESTRUTURAIS - CONFECÇÃO EM MISTURADOR E LANÇAMENTO PROJETADO</t>
  </si>
  <si>
    <t>CONCRETO</t>
  </si>
  <si>
    <t>CONCRETO AUTOADENSÁVEL COM SILICATO DE ALUMÍNIO FCK = 20 MPA - CONFECÇÃO EM BETONEIRA E LANÇAMENTO MANUAL - AREIA E BRITA COMERCIAIS</t>
  </si>
  <si>
    <t>CONCRETO AUTOADENSÁVEL COM SILICATO DE ALUMÍNIO FCK = 20 MPA - CONFECÇÃO EM BETONEIRA E LANÇAMENTO MANUAL - AREIA EXTRAÍDA E BRITA PRODUZIDA</t>
  </si>
  <si>
    <t>CONCRETO AUTOADENSÁVEL COM SILICATO DE ALUMÍNIO FCK = 20 MPA - CONFECÇÃO EM CENTRAL DOSADORA DE 30 M³/H - AREIA E BRITA COMERCIAIS</t>
  </si>
  <si>
    <t>CONCRETO AUTOADENSÁVEL COM SILICATO DE ALUMÍNIO FCK = 25 MPA - CONFECÇÃO EM CENTRAL DOSADORA DE 30 M³/H - AREIA E BRITA COMERCIAIS</t>
  </si>
  <si>
    <t>CONCRETO AUTOADENSÁVEL COM SILICATO DE ALUMÍNIO FCK = 30 MPA - CONFECÇÃO EM CENTRAL DOSADORA DE 30 M³/H - AREIA E BRITA COMERCIAIS</t>
  </si>
  <si>
    <t>CONCRETO AUTOADENSÁVEL COM SILICATO DE ALUMÍNIO FCK = 35 MPA - CONFECÇÃO EM CENTRAL DOSADORA DE 30 M³/H - AREIA E BRITA COMERCIAIS</t>
  </si>
  <si>
    <t>CONCRETO AUTOADENSÁVEL COM SILICATO DE ALUMÍNIO FCK = 40 MPA - CONFECÇÃO EM CENTRAL DOSADORA DE 30 M³/H - AREIA E BRITA COMERCIAIS</t>
  </si>
  <si>
    <t>CONCRETO AUTOADENSÁVEL COM SILICATO DE ALUMÍNIO FCK = 45 MPA - CONFECÇÃO EM CENTRAL DOSADORA DE 30 M³/H - AREIA E BRITA COMERCIAIS</t>
  </si>
  <si>
    <t>CONCRETO AUTOADENSÁVEL COM SILICATO DE ALUMÍNIO FCK = 50 MPA - CONFECÇÃO EM CENTRAL DOSADORA DE 30 M³/H - AREIA E BRITA COMERCIAIS</t>
  </si>
  <si>
    <t>CONCRETO CICLÓPICO FCK = 20 MPA - CONFECÇÃO EM BETONEIRA E LANÇAMENTO MANUAL - AREIA EXTRAÍDA, BRITA E PEDRA DE MÃO PRODUZIDAS</t>
  </si>
  <si>
    <t>CONCRETO CICLÓPICO FCK = 20 MPA - CONFECÇÃO EM BETONEIRA E LANÇAMENTO MANUAL - AREIA, BRITA E PEDRA DE MÃO COMERCIAIS</t>
  </si>
  <si>
    <t>CONCRETO COM 10% DE MICROSSÍLICA FCK = 45 MPA - CONFECÇÃO EM CENTRAL DOSADORA DE 30 M³/H - AREIA E BRITA COMERCIAIS</t>
  </si>
  <si>
    <t>CONCRETO COM 10% DE MICROSSÍLICA FCK = 50 MPA - CONFECÇÃO EM CENTRAL DOSADORA DE 30 M³/H - AREIA E BRITA COMERCIAIS</t>
  </si>
  <si>
    <t>CONCRETO COM 8% DE MICROSSÍLICA FCK = 25 MPA - CONFECÇÃO EM CENTRAL DOSADORA DE 30 M³/H - AREIA E BRITA COMERCIAIS</t>
  </si>
  <si>
    <t>CONCRETO COM 8% DE MICROSSÍLICA FCK = 30 MPA - CONFECÇÃO EM CENTRAL DOSADORA DE 30 M³/H - AREIA E BRITA COMERCIAIS</t>
  </si>
  <si>
    <t>CONCRETO COM 8% DE MICROSSÍLICA FCK = 35 MPA - CONFECÇÃO EM CENTRAL DOSADORA DE 30 M³/H - AREIA E BRITA COMERCIAIS</t>
  </si>
  <si>
    <t>CONCRETO COM 8% DE MICROSSÍLICA FCK = 40 MPA - CONFECÇÃO EM CENTRAL DOSADORA DE 30 M³/H - AREIA E BRITA COMERCIAIS</t>
  </si>
  <si>
    <t>CONCRETO COM LÁTEX SBR FCK = 25 MPA - CONFECÇÃO EM BETONEIRA E LANÇAMENTO MANUAL - AREIA E BRITA COMERCIAIS</t>
  </si>
  <si>
    <t>CONCRETO COM LÁTEX SBR FCK = 30 MPA - CONFECÇÃO EM BETONEIRA E LANÇAMENTO MANUAL - AREIA E BRITA COMERCIAIS</t>
  </si>
  <si>
    <t>CONCRETO FCK = 15 MPA - CONFECÇÃO EM BETONEIRA E LANÇAMENTO MANUAL - AREIA E BRITA COMERCIAIS</t>
  </si>
  <si>
    <t>CONCRETO FCK = 15 MPA - CONFECÇÃO EM BETONEIRA E LANÇAMENTO MANUAL - AREIA EXTRAÍDA E BRITA PRODUZIDA</t>
  </si>
  <si>
    <t>CONCRETO FCK = 20 MPA - CONFECÇÃO EM BETONEIRA E LANÇAMENTO MANUAL - AREIA E BRITA COMERCIAIS</t>
  </si>
  <si>
    <t>CONCRETO FCK = 20 MPA - CONFECÇÃO EM BETONEIRA E LANÇAMENTO MANUAL - AREIA EXTRAÍDA E BRITA PRODUZIDA</t>
  </si>
  <si>
    <t>CONCRETO FCK = 20 MPA - CONFECÇÃO EM CENTRAL DOSADORA DE 30 M³/H - AREIA E BRITA COMERCIAIS</t>
  </si>
  <si>
    <t>CONCRETO FCK = 20 MPA - CONFECÇÃO EM CENTRAL DOSADORA DE 30 M³/H - AREIA EXTRAÍDA E BRITA PRODUZIDA</t>
  </si>
  <si>
    <t>CONCRETO FCK = 20 MPA - CONFECÇÃO EM CENTRAL DOSADORA DE 40 M³/H - AREIA E BRITA COMERCIAIS</t>
  </si>
  <si>
    <t>CONCRETO FCK = 20 MPA - CONFECÇÃO EM CENTRAL DOSADORA DE 40 M³/H - AREIA EXTRAÍDA E BRITA PRODUZIDA</t>
  </si>
  <si>
    <t>CONCRETO FCK = 25 MPA - CONFECÇÃO EM BETONEIRA E LANÇAMENTO MANUAL - AREIA E BRITA COMERCIAIS</t>
  </si>
  <si>
    <t>CONCRETO FCK = 25 MPA - CONFECÇÃO EM BETONEIRA E LANÇAMENTO MANUAL - AREIA EXTRAÍDA E BRITA PRODUZIDA</t>
  </si>
  <si>
    <t>CONCRETO FCK = 25 MPA - CONFECÇÃO EM CENTRAL DOSADORA DE 30 M³/H - AREIA E BRITA COMERCIAIS</t>
  </si>
  <si>
    <t>CONCRETO FCK = 25 MPA - CONFECÇÃO EM CENTRAL DOSADORA DE 30 M³/H - AREIA EXTRAÍDA E BRITA PRODUZIDA</t>
  </si>
  <si>
    <t>CONCRETO FCK = 25 MPA - CONFECÇÃO EM CENTRAL DOSADORA DE 40 M³/H - AREIA E BRITA COMERCIAIS</t>
  </si>
  <si>
    <t>CONCRETO FCK = 25 MPA - CONFECÇÃO EM CENTRAL DOSADORA DE 40 M³/H - AREIA EXTRAÍDA E BRITA PRODUZIDA</t>
  </si>
  <si>
    <t>CONCRETO FCK = 25 MPA PARA PRÉ-MOLDADOS (MOURÕES) - CONFECÇÃO EM BETONEIRA E LANÇAMENTO MANUAL - AREIA E BRITA COMERCIAIS</t>
  </si>
  <si>
    <t>CONCRETO FCK = 25 MPA PARA PRÉ-MOLDADOS (MOURÕES) - CONFECÇÃO EM BETONEIRA E LANÇAMENTO MANUAL - AREIA EXTRAÍDA E BRITA PRODUZIDA</t>
  </si>
  <si>
    <t>CONCRETO FCK = 30 MPA - CONFECÇÃO EM BETONEIRA E LANÇAMENTO MANUAL - AREIA E BRITA COMERCIAIS</t>
  </si>
  <si>
    <t>CONCRETO FCK = 30 MPA - CONFECÇÃO EM BETONEIRA E LANÇAMENTO MANUAL - AREIA EXTRAÍDA E BRITA PRODUZIDA</t>
  </si>
  <si>
    <t>CONCRETO FCK = 30 MPA - CONFECÇÃO EM CENTRAL DOSADORA DE 30 M³/H - AREIA E BRITA COMERCIAIS</t>
  </si>
  <si>
    <t>CONCRETO FCK = 30 MPA - CONFECÇÃO EM CENTRAL DOSADORA DE 30 M³/H - AREIA EXTRAÍDA E BRITA PRODUZIDA</t>
  </si>
  <si>
    <t>CONCRETO FCK = 30 MPA - CONFECÇÃO EM CENTRAL DOSADORA DE 40 M³/H - AREIA E BRITA COMERCIAIS</t>
  </si>
  <si>
    <t>CONCRETO FCK = 30 MPA - CONFECÇÃO EM CENTRAL DOSADORA DE 40 M³/H - AREIA EXTRAÍDA E BRITA PRODUZIDA</t>
  </si>
  <si>
    <t>CONCRETO FCK = 35 MPA - CONFECÇÃO EM BETONEIRA E LANÇAMENTO MANUAL - AREIA E BRITA COMERCIAIS</t>
  </si>
  <si>
    <t>CONCRETO FCK = 35 MPA - CONFECÇÃO EM BETONEIRA E LANÇAMENTO MANUAL - AREIA EXTRAÍDA E BRITA PRODUZIDA</t>
  </si>
  <si>
    <t>CONCRETO FCK = 40 MPA - CONFECÇÃO EM BETONEIRA E LANÇAMENTO MANUAL - AREIA E BRITA COMERCIAIS</t>
  </si>
  <si>
    <t>CONCRETO FCK = 40 MPA - CONFECÇÃO EM BETONEIRA E LANÇAMENTO MANUAL - AREIA EXTRAÍDA E BRITA PRODUZIDA</t>
  </si>
  <si>
    <t>CONCRETO FCTM,K = 4,5 MPA - CONFECÇÃO EM CENTRAL DOSADORA DE 30 M³/H - AREIA E BRITA COMERCIAIS</t>
  </si>
  <si>
    <t>CONCRETO FCTM,K = 4,5 MPA - CONFECÇÃO EM CENTRAL DOSADORA DE 30 M³/H - AREIA EXTRAÍDA E BRITA PRODUZIDA</t>
  </si>
  <si>
    <t>CONCRETO MAGRO - CONFECÇÃO EM BETONEIRA E LANÇAMENTO MANUAL - AREIA E BRITA COMERCIAIS</t>
  </si>
  <si>
    <t>CONCRETO MAGRO - CONFECÇÃO EM BETONEIRA E LANÇAMENTO MANUAL - AREIA EXTRAÍDA E BRITA PRODUZIDA</t>
  </si>
  <si>
    <t>CONCRETO PARA BOMBEAMENTO FCK = 25 MPA - CONFECÇÃO EM CENTRAL DOSADORA DE 30 M³/H - AREIA E BRITA COMERCIAIS</t>
  </si>
  <si>
    <t>CONCRETO PARA BOMBEAMENTO FCK = 25 MPA - CONFECÇÃO EM CENTRAL DOSADORA DE 30 M³/H - AREIA EXTRAÍDA E BRITA PRODUZIDA</t>
  </si>
  <si>
    <t>CONCRETO PARA BOMBEAMENTO FCK = 25 MPA - CONFECÇÃO EM CENTRAL DOSADORA DE 40 M³/H - AREIA E BRITA COMERCIAIS</t>
  </si>
  <si>
    <t>CONCRETO PARA BOMBEAMENTO FCK = 25 MPA - CONFECÇÃO EM CENTRAL DOSADORA DE 40 M³/H - AREIA EXTRAÍDA E BRITA PRODUZIDA</t>
  </si>
  <si>
    <t>CONCRETO PARA BOMBEAMENTO FCK = 30 MPA - CONFECÇÃO EM CENTRAL DOSADORA DE 30 M³/H - AREIA E BRITA COMERCIAIS</t>
  </si>
  <si>
    <t>CONCRETO PARA BOMBEAMENTO FCK = 30 MPA - CONFECÇÃO EM CENTRAL DOSADORA DE 30 M³/H - AREIA EXTRAÍDA E BRITA PRODUZIDA</t>
  </si>
  <si>
    <t>CONCRETO PARA BOMBEAMENTO FCK = 30 MPA - CONFECÇÃO EM CENTRAL DOSADORA DE 40 M³/H - AREIA E BRITA COMERCIAIS</t>
  </si>
  <si>
    <t>CONCRETO PARA BOMBEAMENTO FCK = 30 MPA - CONFECÇÃO EM CENTRAL DOSADORA DE 40 M³/H - AREIA EXTRAÍDA E BRITA PRODUZIDA</t>
  </si>
  <si>
    <t>CONCRETO PARA BOMBEAMENTO FCK = 35 MPA - CONFECÇÃO EM CENTRAL DOSADORA DE 30 M³/H - AREIA E BRITA COMERCIAIS</t>
  </si>
  <si>
    <t>CONCRETO PARA BOMBEAMENTO FCK = 35 MPA - CONFECÇÃO EM CENTRAL DOSADORA DE 30 M³/H - AREIA EXTRAÍDA E BRITA PRODUZIDA</t>
  </si>
  <si>
    <t>CONCRETO PARA BOMBEAMENTO FCK = 35 MPA - CONFECÇÃO EM CENTRAL DOSADORA DE 40 M³/H - AREIA E BRITA COMERCIAIS</t>
  </si>
  <si>
    <t>CONCRETO PARA BOMBEAMENTO FCK = 35 MPA - CONFECÇÃO EM CENTRAL DOSADORA DE 40 M³/H - AREIA EXTRAÍDA E BRITA PRODUZIDA</t>
  </si>
  <si>
    <t>CONCRETO PARA BOMBEAMENTO FCK = 40 MPA - CONFECÇÃO EM CENTRAL DOSADORA DE 30 M³/H - AREIA E BRITA COMERCIAIS</t>
  </si>
  <si>
    <t>CONCRETO PARA BOMBEAMENTO FCK = 40 MPA - CONFECÇÃO EM CENTRAL DOSADORA DE 30 M³/H - AREIA EXTRAÍDA E BRITA PRODUZIDA</t>
  </si>
  <si>
    <t>CONCRETO PARA BOMBEAMENTO FCK = 40 MPA - CONFECÇÃO EM CENTRAL DOSADORA DE 40 M³/H - AREIA E BRITA COMERCIAIS</t>
  </si>
  <si>
    <t>CONCRETO PARA BOMBEAMENTO FCK = 40 MPA - CONFECÇÃO EM CENTRAL DOSADORA DE 40 M³/H - AREIA EXTRAÍDA E BRITA PRODUZIDA</t>
  </si>
  <si>
    <t>CONCRETO PARA SUB-BASE ADENSADO POR VIBRAÇÃO FCK = 7,5 MPA - CONFECÇÃO EM CENTRAL DOSADORA DE 30 M³/H - AREIA E BRITA COMERCIAIS</t>
  </si>
  <si>
    <t>CONCRETO PARA SUB-BASE ADENSADO POR VIBRAÇÃO FCK = 7,5 MPA - CONFECÇÃO EM CENTRAL DOSADORA DE 30 M³/H - AREIA EXTRAÍDA E BRITA PRODUZIDA</t>
  </si>
  <si>
    <t>CONCRETO POROSO PARA TUBOS DE DRENAGEM FCK = 25 MPA - CONFECÇÃO EM BETONEIRA E LANÇAMENTO MANUAL - AREIA E BRITA COMERCIAIS</t>
  </si>
  <si>
    <t>CONCRETO POROSO PARA TUBOS DE DRENAGEM FCK = 25 MPA - CONFECÇÃO EM BETONEIRA E LANÇAMENTO MANUAL - AREIA EXTRAÍDA E BRITA PRODUZIDA</t>
  </si>
  <si>
    <t>CONCRETO SUBMERSO FCK = 20 MPA - CONFECÇÃO EM CENTRAL DOSADORA DE 30 M³/H - AREIA E BRITA COMERCIAIS</t>
  </si>
  <si>
    <t>CONCRETO SUBMERSO FCK = 25 MPA - CONFECÇÃO EM CENTRAL DOSADORA DE 30 M³/H - AREIA E BRITA COMERCIAIS</t>
  </si>
  <si>
    <t>CONCRETO SUBMERSO FCK = 30 MPA - CONFECÇÃO EM CENTRAL DOSADORA DE 30 M³/H - AREIA E BRITA COMERCIAIS</t>
  </si>
  <si>
    <t>CONCRETO SUBMERSO FCK = 35 MPA - CONFECÇÃO EM CENTRAL DOSADORA DE 30 M³/H - AREIA E BRITA COMERCIAIS</t>
  </si>
  <si>
    <t>CONCRETO SUBMERSO FCK = 40 MPA - CONFECÇÃO EM CENTRAL DOSADORA DE 30 M³/H - AREIA E BRITA COMERCIAIS</t>
  </si>
  <si>
    <t>LANÇAMENTO LIVRE DE CONCRETO USINADO POR MEIO DE CAMINHÃO BETONEIRA - CONFECÇÃO EM CENTRAL DOSADORA DE 30 M³/H</t>
  </si>
  <si>
    <t>LANÇAMENTO LIVRE DE CONCRETO USINADO POR MEIO DE CAMINHÃO BETONEIRA - CONFECÇÃO EM CENTRAL DOSADORA DE 40 M³/H</t>
  </si>
  <si>
    <t>LANÇAMENTO MANUAL DE CONCRETO USINADO - CONFECÇÃO EM CENTRAL DOSADORA DE 30 M³/H</t>
  </si>
  <si>
    <t>LANÇAMENTO MANUAL DE CONCRETO USINADO - CONFECÇÃO EM CENTRAL DOSADORA DE 40 M³/H</t>
  </si>
  <si>
    <t>LANÇAMENTO MECÂNICO DE CONCRETO COM BOMBA LANÇA SOBRE CHASSI COM CAPACIDADE DE 50 M³/H - CONFECÇÃO EM CENTRAL DOSADORA DE 40 M³/H</t>
  </si>
  <si>
    <t>LANÇAMENTO MECÂNICO DE CONCRETO COM BOMBA REBOCÁVEL COM CAPACIDADE DE 30 M³/H - CONFECÇÃO EM CENTRAL DOSADORA DE 30 M³/H</t>
  </si>
  <si>
    <t>LANÇAMENTO MECÂNICO DE CONCRETO COM BOMBA REBOCÁVEL COM CAPACIDADE DE 41 M³/H - CONFECÇÃO EM CENTRAL DOSADORA DE 40 M³/H</t>
  </si>
  <si>
    <t>MICROCONCRETO AUTOADENSÁVEL PARA REPAROS E GRAUTEAMENTO - CONFECÇÃO EM MISTURADOR E LANÇAMENTO MANUAL</t>
  </si>
  <si>
    <t>MICROCONCRETO PARA REPAROS E GRAUTEAMENTO - CONFECÇÃO EM MISTURADOR E LANÇAMENTO MANUAL</t>
  </si>
  <si>
    <t>CONCRETO FCK = 20 MPA PARA PROJEÇÃO VIA SECA - CONFECÇÃO EM BETONEIRA - AREIA E BRITA COMERCIAIS</t>
  </si>
  <si>
    <t>CONCRETO FCK = 25 MPA PARA PROJEÇÃO VIA SECA - CONFECÇÃO EM BETONEIRA - AREIA E BRITA COMERCIAIS</t>
  </si>
  <si>
    <t>CONCRETO FCK = 30 MPA PARA PROJEÇÃO VIA SECA - CONFECÇÃO EM BETONEIRA - AREIA E BRITA COMERCIAIS</t>
  </si>
  <si>
    <t>CONCRETO FCK = 30 MPA PARA PROJEÇÃO VIA ÚMIDA - CONFECÇÃO EM CENTRAL DOSADORA DE 30 M³/H - AREIA E BRITA COMERCIAIS</t>
  </si>
  <si>
    <t>CONCRETO FCK = 40 MPA PARA PROJEÇÃO VIA SECA - CONFECÇÃO EM BETONEIRA - AREIA E BRITA COMERCIAIS</t>
  </si>
  <si>
    <t>CONCRETO FCK = 40 MPA PARA PROJEÇÃO VIA ÚMIDA - CONFECÇÃO EM CENTRAL DOSADORA DE 30 M³/H - AREIA E BRITA COMERCIAIS</t>
  </si>
  <si>
    <t>CONCRETO PROJETADO VIA SECA FCK = 20 MPA APLICADO EM PISOS</t>
  </si>
  <si>
    <t>CONCRETO PROJETADO VIA SECA FCK = 20 MPA APLICADO EM SUPERFÍCIES INCLINADAS E VERTICAIS</t>
  </si>
  <si>
    <t>CONCRETO PROJETADO VIA SECA FCK = 20 MPA APLICADO EM TETO</t>
  </si>
  <si>
    <t>CONCRETO PROJETADO VIA SECA FCK = 25 MPA APLICADO EM PISOS</t>
  </si>
  <si>
    <t>CONCRETO PROJETADO VIA SECA FCK = 25 MPA APLICADO EM SUPERFÍCIES INCLINADAS E VERTICAIS</t>
  </si>
  <si>
    <t>CONCRETO PROJETADO VIA SECA FCK = 25 MPA APLICADO EM TETO</t>
  </si>
  <si>
    <t>CONCRETO PROJETADO VIA SECA FCK = 30 MPA APLICADO EM PISOS</t>
  </si>
  <si>
    <t>CONCRETO PROJETADO VIA SECA FCK = 30 MPA APLICADO EM SUPERFÍCIES INCLINADAS E VERTICAIS</t>
  </si>
  <si>
    <t>CONCRETO PROJETADO VIA SECA FCK = 30 MPA APLICADO EM TETO</t>
  </si>
  <si>
    <t>CONCRETO PROJETADO VIA SECA FCK = 40 MPA APLICADO EM PISOS</t>
  </si>
  <si>
    <t>CONCRETO PROJETADO VIA SECA FCK = 40 MPA APLICADO EM SUPERFÍCIES INCLINADAS E VERTICAIS</t>
  </si>
  <si>
    <t>CONCRETO PROJETADO VIA SECA FCK = 40 MPA VIA SECA APLICADO EM TETO</t>
  </si>
  <si>
    <t>CONCRETO PROJETADO VIA ÚMIDA FCK = 30 MPA APLICADO EM TÚNEIS CLASSE I COM SEÇÃO DE 20 A 40 M²</t>
  </si>
  <si>
    <t>CONCRETO PROJETADO VIA ÚMIDA FCK = 30 MPA APLICADO EM TÚNEIS CLASSE I COM SEÇÃO DE 40 A 60 M²</t>
  </si>
  <si>
    <t>CONCRETO PROJETADO VIA ÚMIDA FCK = 30 MPA APLICADO EM TÚNEIS CLASSE I COM SEÇÃO DE 60 A 90 M²</t>
  </si>
  <si>
    <t>CONCRETO PROJETADO VIA ÚMIDA FCK = 30 MPA APLICADO EM TÚNEIS CLASSE I COM SEÇÃO SUPERIOR A 90 M²</t>
  </si>
  <si>
    <t>CONCRETO PROJETADO VIA ÚMIDA FCK = 30 MPA APLICADO EM TÚNEIS CLASSE II COM SEÇÃO DE 20 A 40 M²</t>
  </si>
  <si>
    <t>CONCRETO PROJETADO VIA ÚMIDA FCK = 30 MPA APLICADO EM TÚNEIS CLASSE II COM SEÇÃO DE 40 A 60 M²</t>
  </si>
  <si>
    <t>CONCRETO PROJETADO VIA ÚMIDA FCK = 30 MPA APLICADO EM TÚNEIS CLASSE II COM SEÇÃO DE 60 A 90 M²</t>
  </si>
  <si>
    <t>CONCRETO PROJETADO VIA ÚMIDA FCK = 30 MPA APLICADO EM TÚNEIS CLASSE II COM SEÇÃO SUPERIOR A 90 M²</t>
  </si>
  <si>
    <t>CONCRETO PROJETADO VIA ÚMIDA FCK = 30 MPA APLICADO EM TÚNEIS CLASSE III COM SEÇÃO DE 20 A 40 M²</t>
  </si>
  <si>
    <t>CONCRETO PROJETADO VIA ÚMIDA FCK = 30 MPA APLICADO EM TÚNEIS CLASSE III COM SEÇÃO DE 40 A 60 M²</t>
  </si>
  <si>
    <t>CONCRETO PROJETADO VIA ÚMIDA FCK = 30 MPA APLICADO EM TÚNEIS CLASSE III COM SEÇÃO DE 60 A 90 M²</t>
  </si>
  <si>
    <t>CONCRETO PROJETADO VIA ÚMIDA FCK = 30 MPA APLICADO EM TÚNEIS CLASSE III COM SEÇÃO SUPERIOR A 90 M²</t>
  </si>
  <si>
    <t>CONCRETO PROJETADO VIA ÚMIDA FCK = 30 MPA APLICADO EM TÚNEIS CLASSE IV COM SEÇÃO DE 20 A 40 M²</t>
  </si>
  <si>
    <t>CONCRETO PROJETADO VIA ÚMIDA FCK = 30 MPA APLICADO EM TÚNEIS CLASSE IV COM SEÇÃO DE 40 A 60 M²</t>
  </si>
  <si>
    <t>CONCRETO PROJETADO VIA ÚMIDA FCK = 30 MPA APLICADO EM TÚNEIS CLASSE IV COM SEÇÃO DE 60 A 90 M²</t>
  </si>
  <si>
    <t>CONCRETO PROJETADO VIA ÚMIDA FCK = 30 MPA APLICADO EM TÚNEIS CLASSE IV COM SEÇÃO SUPERIOR A 90 M²</t>
  </si>
  <si>
    <t>CONCRETO PROJETADO VIA ÚMIDA FCK = 30 MPA APLICADO EM TÚNEIS CLASSE V COM SEÇÃO DE 20 A 40 M²</t>
  </si>
  <si>
    <t>CONCRETO PROJETADO VIA ÚMIDA FCK = 30 MPA APLICADO EM TÚNEIS CLASSE V COM SEÇÃO DE 40 A 60 M²</t>
  </si>
  <si>
    <t>CONCRETO PROJETADO VIA ÚMIDA FCK = 30 MPA APLICADO EM TÚNEIS CLASSE V COM SEÇÃO DE 60 A 90 M²</t>
  </si>
  <si>
    <t>CONCRETO PROJETADO VIA ÚMIDA FCK = 30 MPA APLICADO EM TÚNEIS CLASSE V COM SEÇÃO SUPERIOR A 90 M²</t>
  </si>
  <si>
    <t>CONCRETO PROJETADO VIA ÚMIDA FCK = 30 MPA APLICADO EM TÚNEIS CLASSE VI COM SEÇÃO DE 20 A 40 M²</t>
  </si>
  <si>
    <t>CONCRETO PROJETADO VIA ÚMIDA FCK = 30 MPA APLICADO EM TÚNEIS CLASSE VI COM SEÇÃO DE 40 A 60 M²</t>
  </si>
  <si>
    <t>CONCRETO PROJETADO VIA ÚMIDA FCK = 30 MPA APLICADO EM TÚNEIS CLASSE VI COM SEÇÃO DE 60 A 90 M²</t>
  </si>
  <si>
    <t>CONCRETO PROJETADO VIA ÚMIDA FCK = 30 MPA APLICADO EM TÚNEIS CLASSE VI COM SEÇÃO SUPERIOR A 90 M²</t>
  </si>
  <si>
    <t>CONCRETO PROJETADO VIA ÚMIDA FCK = 40 MPA APLICADO EM TÚNEIS CLASSE I COM SEÇÃO DE 20 A 40 M²</t>
  </si>
  <si>
    <t>CONCRETO PROJETADO VIA ÚMIDA FCK = 40 MPA APLICADO EM TÚNEIS CLASSE I COM SEÇÃO DE 40 A 60 M²</t>
  </si>
  <si>
    <t>CONCRETO PROJETADO VIA ÚMIDA FCK = 40 MPA APLICADO EM TÚNEIS CLASSE I COM SEÇÃO DE 60 A 90 M²</t>
  </si>
  <si>
    <t>CONCRETO PROJETADO VIA ÚMIDA FCK = 40 MPA APLICADO EM TÚNEIS CLASSE I COM SEÇÃO SUPERIOR A 90 M²</t>
  </si>
  <si>
    <t>CONCRETO PROJETADO VIA ÚMIDA FCK = 40 MPA APLICADO EM TÚNEIS CLASSE II COM SEÇÃO DE 20 A 40 M²</t>
  </si>
  <si>
    <t>CONCRETO PROJETADO VIA ÚMIDA FCK = 40 MPA APLICADO EM TÚNEIS CLASSE II COM SEÇÃO DE 40 A 60 M²</t>
  </si>
  <si>
    <t>CONCRETO PROJETADO VIA ÚMIDA FCK = 40 MPA APLICADO EM TÚNEIS CLASSE II COM SEÇÃO DE 60 A 90 M²</t>
  </si>
  <si>
    <t>CONCRETO PROJETADO VIA ÚMIDA FCK = 40 MPA APLICADO EM TÚNEIS CLASSE II COM SEÇÃO SUPERIOR A 90 M²</t>
  </si>
  <si>
    <t>CONCRETO PROJETADO VIA ÚMIDA FCK = 40 MPA APLICADO EM TÚNEIS CLASSE III COM SEÇÃO DE 20 A 40 M²</t>
  </si>
  <si>
    <t>CONCRETO PROJETADO VIA ÚMIDA FCK = 40 MPA APLICADO EM TÚNEIS CLASSE III COM SEÇÃO DE 40 A 60 M²</t>
  </si>
  <si>
    <t>CONCRETO PROJETADO VIA ÚMIDA FCK = 40 MPA APLICADO EM TÚNEIS CLASSE III COM SEÇÃO DE 60 A 90 M²</t>
  </si>
  <si>
    <t>CONCRETO PROJETADO VIA ÚMIDA FCK = 40 MPA APLICADO EM TÚNEIS CLASSE III COM SEÇÃO SUPERIOR A 90 M²</t>
  </si>
  <si>
    <t>CONCRETO PROJETADO VIA ÚMIDA FCK = 40 MPA APLICADO EM TÚNEIS CLASSE IV COM SEÇÃO DE 20 A 40 M²</t>
  </si>
  <si>
    <t>CONCRETO PROJETADO VIA ÚMIDA FCK = 40 MPA APLICADO EM TÚNEIS CLASSE IV COM SEÇÃO DE 40 A 60 M²</t>
  </si>
  <si>
    <t>CONCRETO PROJETADO VIA ÚMIDA FCK = 40 MPA APLICADO EM TÚNEIS CLASSE IV COM SEÇÃO DE 60 A 90 M²</t>
  </si>
  <si>
    <t>CONCRETO PROJETADO VIA ÚMIDA FCK = 40 MPA APLICADO EM TÚNEIS CLASSE IV COM SEÇÃO SUPERIOR A 90 M²</t>
  </si>
  <si>
    <t>CONCRETO PROJETADO VIA ÚMIDA FCK = 40 MPA APLICADO EM TÚNEIS CLASSE V COM SEÇÃO DE 20 A 40 M²</t>
  </si>
  <si>
    <t>CONCRETO PROJETADO VIA ÚMIDA FCK = 40 MPA APLICADO EM TÚNEIS CLASSE V COM SEÇÃO DE 40 A 60 M²</t>
  </si>
  <si>
    <t>CONCRETO PROJETADO VIA ÚMIDA FCK = 40 MPA APLICADO EM TÚNEIS CLASSE V COM SEÇÃO DE 60 A 90 M²</t>
  </si>
  <si>
    <t>CONCRETO PROJETADO VIA ÚMIDA FCK = 40 MPA APLICADO EM TÚNEIS CLASSE V COM SEÇÃO SUPERIOR A 90 M²</t>
  </si>
  <si>
    <t>CONCRETO PROJETADO VIA ÚMIDA FCK = 40 MPA APLICADO EM TÚNEIS CLASSE VI COM SEÇÃO DE 20 A 40 M²</t>
  </si>
  <si>
    <t>CONCRETO PROJETADO VIA ÚMIDA FCK = 40 MPA APLICADO EM TÚNEIS CLASSE VI COM SEÇÃO DE 40 A 60 M²</t>
  </si>
  <si>
    <t>CONCRETO PROJETADO VIA ÚMIDA FCK = 40 MPA APLICADO EM TÚNEIS CLASSE VI COM SEÇÃO DE 60 A 90 M²</t>
  </si>
  <si>
    <t>CONCRETO PROJETADO VIA ÚMIDA FCK = 40 MPA APLICADO EM TÚNEIS CLASSE VI COM SEÇÃO SUPERIOR A 90 M²</t>
  </si>
  <si>
    <t>CORTE A PLASMA CNC EM CHAPA COM ESPESSURA DE 6,3 A 10 MM</t>
  </si>
  <si>
    <t>CORTE A PLASMA MANUAL EM CHAPA DE AÇO-CARBONO COM ESPESSURA DE 4 A 8 MM</t>
  </si>
  <si>
    <t>CORTE A PLASMA MANUAL EM CHAPA DE AÇO-CARBONO COM ESPESSURA DE 9 A 25 MM</t>
  </si>
  <si>
    <t>CORTE A PLASMA MANUAL EM CHAPA DE ALUMÍNIO COM ESPESSURA DE 1,5 MM</t>
  </si>
  <si>
    <t>CORTE DE BARRAS DE AÇO CA-50 COM MAÇARICO OXIACETILENO</t>
  </si>
  <si>
    <t>CORTE DE CANTONEIRA DE ALUMÍNIO</t>
  </si>
  <si>
    <t>CORTE DE CHAPA DE AÇO COM GUILHOTINA HIDRÁULICA</t>
  </si>
  <si>
    <t>CORTE DE CHAPAS DE AÇO COM ESPESSURA DE 12,5 MM COM MAÇARICO OXIACETILENO</t>
  </si>
  <si>
    <t>CORTE DE CHAPAS DE AÇO COM ESPESSURA DE 16 MM COM MAÇARICO OXIACETILENO</t>
  </si>
  <si>
    <t>CORTE DE CHAPAS DE AÇO COM ESPESSURA DE 3 MM COM MAÇARICO OXIACETILENO</t>
  </si>
  <si>
    <t>CORTE DE CHAPAS DE AÇO COM ESPESSURA DE 5 MM COM MAÇARICO OXIACETILENO</t>
  </si>
  <si>
    <t>CORTE DE CHAPAS DE AÇO COM ESPESSURA DE 6,3 MM COM MAÇARICO OXIACETILENO</t>
  </si>
  <si>
    <t>CORTE DE CHAPAS DE AÇO COM ESPESSURA DE 8 MM COM MAÇARICO OXIACETILENO</t>
  </si>
  <si>
    <t>CORTE DE CHAPAS DE AÇO COM ESPESSURA DE 9,5 MM COM MAÇARICO OXIACETILENO</t>
  </si>
  <si>
    <t>CORTE DE PERFIL METÁLICO COM MÁQUINA POLICORTE COM ESPESSURA DE ATÉ 1/8"</t>
  </si>
  <si>
    <t>CORTE DE PERFIS METÁLICOS COM MAÇARICO OXIACETILENO</t>
  </si>
  <si>
    <t>CORTE DE TRILHO TR45 COM UTILIZAÇÃO DE EQUIPAMENTO LEVE</t>
  </si>
  <si>
    <t>CORTE DE TRILHO TR57 COM UTILIZAÇÃO DE EQUIPAMENTO LEVE</t>
  </si>
  <si>
    <t>CORTE DE TRILHO TR68 COM UTILIZAÇÃO DE EQUIPAMENTO LEVE</t>
  </si>
  <si>
    <t>CORTE DE TRILHO UIC60 COM UTILIZAÇÃO DE EQUIPAMENTO LEVE</t>
  </si>
  <si>
    <t>DOBRAMENTO DE CHAPAS METÁLICAS COM ESPESSURAS DE ATÉ 10 MM</t>
  </si>
  <si>
    <t>FURAÇÃO DE TRILHO TR45 COM UTILIZAÇÃO DE EQUIPAMENTO LEVE</t>
  </si>
  <si>
    <t>FURAÇÃO DE TRILHO TR57 COM UTILIZAÇÃO DE EQUIPAMENTO LEVE</t>
  </si>
  <si>
    <t>FURAÇÃO DE TRILHO TR68 COM UTILIZAÇÃO DE EQUIPAMENTO LEVE</t>
  </si>
  <si>
    <t>FURAÇÃO DE TRILHO UIC60 COM UTILIZAÇÃO DE EQUIPAMENTO LEVE</t>
  </si>
  <si>
    <t>PERFURAÇÃO DE CHAPAS METÁLICAS COM ESPESSURA DE ATÉ 3 MM - D = 25 MM</t>
  </si>
  <si>
    <t>SOLDA COM MAÇARICO OXIACETILENO DE CHAPAS DE AÇO DE 12,5 MM</t>
  </si>
  <si>
    <t>SOLDA COM MAÇARICO OXIACETILENO DE CHAPAS DE AÇO DE 16 MM</t>
  </si>
  <si>
    <t>SOLDA COM MAÇARICO OXIACETILENO DE CHAPAS DE AÇO DE 6,3 MM</t>
  </si>
  <si>
    <t>SOLDA COM MAÇARICO OXIACETILENO DE CHAPAS DE AÇO DE 8 MM</t>
  </si>
  <si>
    <t>SOLDA COM MAÇARICO OXIACETILENO DE CHAPAS DE AÇO DE 9,5 MM</t>
  </si>
  <si>
    <t>SOLDA ELÉTRICA MANUAL DE PERFIS METÁLICOS E CHAPAS DE AÇO COM ELETRODO E70XX PARA BENEFICIAMENTO DE AÇO NAVAL</t>
  </si>
  <si>
    <t>SOLDA TIPO MIG/MAG AUTOMATIZADA</t>
  </si>
  <si>
    <t>SOLDA TIPO MIG/MAG MANUAL</t>
  </si>
  <si>
    <t>CONTENÇÃO EM AREIA-CIMENTO ENSACADA COM MISTURA DE AREIA COM 8% DE CIMENTO - CONFECÇÃO E ASSENTAMENTO</t>
  </si>
  <si>
    <t>CONTENÇÃO EM SOLO-CIMENTO ENSACADO COM MISTURA DE SOLO DE JAZIDA COM 8% DE CIMENTO - CONFECÇÃO E ASSENTAMENTO</t>
  </si>
  <si>
    <t>ENROCAMENTO DE PEDRA ARRUMADA MANUALMENTE - PEDRA DE MÃO COMERCIAL - FORNECIMENTO E ASSENTAMENTO</t>
  </si>
  <si>
    <t>ENROCAMENTO DE PEDRA ARRUMADA MANUALMENTE - PEDRA DE MÃO PRODUZIDA - CONFECÇÃO E ASSENTAMENTO</t>
  </si>
  <si>
    <t>ENROCAMENTO DE PEDRA ESPALHADA E COMPACTADA MECANICAMENTE - PEDRA DE MÃO COMERCIAL - FORNECIMENTO E ASSENTAMENTO</t>
  </si>
  <si>
    <t>ENROCAMENTO DE PEDRA JOGADA - PEDRA DE MÃO COMERCIAL - FORNECIMENTO E ASSENTAMENTO</t>
  </si>
  <si>
    <t>ENROCAMENTO DE PEDRA JOGADA - PEDRA DE MÃO PRODUZIDA - CONFECÇÃO E ASSENTAMENTO</t>
  </si>
  <si>
    <t>FABRICAÇÃO DE BLOCOS SEGMENTAIS DE FACE PRÉ-MOLDADOS - C = 40 CM, L = 40 CM E H = 20 CM - MASSA DE 25 KG</t>
  </si>
  <si>
    <t>GEOCÉLULA EM PEAD, PAREDES PERFURADAS, SOLDADAS - ALTURA DE 100 MM E 1.206 CM² DE ÁREA DE CÉLULA - FORNECIMENTO E INSTALAÇÃO</t>
  </si>
  <si>
    <t>GEOCÉLULA EM PEAD, PAREDES PERFURADAS, SOLDADAS - ALTURA DE 100 MM E 289 CM² DE ÁREA DE CÉLULA - FORNECIMENTO E INSTALAÇÃO</t>
  </si>
  <si>
    <t>GEOCÉLULA EM PEAD, PAREDES PERFURADAS, SOLDADAS - ALTURA DE 100 MM E 460 CM² DE ÁREA DE CÉLULA - FORNECIMENTO E INSTALAÇÃO</t>
  </si>
  <si>
    <t>GEOCÉLULA EM PEAD, PAREDES PERFURADAS, SOLDADAS - ALTURA DE 150 MM E 1.206 CM² DE ÁREA DE CÉLULA - FORNECIMENTO E INSTALAÇÃO</t>
  </si>
  <si>
    <t>GEOCÉLULA EM PEAD, PAREDES PERFURADAS, SOLDADAS - ALTURA DE 150 MM E 289 CM² DE ÁREA DE CÉLULA - FORNECIMENTO E INSTALAÇÃO</t>
  </si>
  <si>
    <t>GEOCÉLULA EM PEAD, PAREDES PERFURADAS, SOLDADAS - ALTURA DE 150 MM E 460 CM² DE ÁREA DE CÉLULA - FORNECIMENTO E INSTALAÇÃO</t>
  </si>
  <si>
    <t>GEOCÉLULA EM PEAD, PAREDES PERFURADAS, SOLDADAS - ALTURA DE 200 MM E 1.206 CM² DE ÁREA DE CÉLULA - FORNECIMENTO E INSTALAÇÃO</t>
  </si>
  <si>
    <t>GEOCÉLULA EM PEAD, PAREDES PERFURADAS, SOLDADAS - ALTURA DE 200 MM E 289 CM² DE ÁREA DE CÉLULA - FORNECIMENTO E INSTALAÇÃO</t>
  </si>
  <si>
    <t>GEOCÉLULA EM PEAD, PAREDES PERFURADAS, SOLDADAS - ALTURA DE 200 MM E 460 CM² DE ÁREA DE CÉLULA - FORNECIMENTO E INSTALAÇÃO</t>
  </si>
  <si>
    <t>GEOCÉLULA EM PEAD, PAREDES PERFURADAS, SOLDADAS - ALTURA DE 75 MM E 1.206 CM² DE ÁREA DE CÉLULA - FORNECIMENTO E INSTALAÇÃO</t>
  </si>
  <si>
    <t>GEOCÉLULA EM PEAD, PAREDES PERFURADAS, SOLDADAS - ALTURA DE 75 MM E 289 CM² DE ÁREA DE CÉLULA - FORNECIMENTO E INSTALAÇÃO</t>
  </si>
  <si>
    <t>GEOCÉLULA EM PEAD, PAREDES PERFURADAS, SOLDADAS - ALTURA DE 75 MM E 460 CM² DE ÁREA DE CÉLULA - FORNECIMENTO E INSTALAÇÃO</t>
  </si>
  <si>
    <t>GEOGRELHA UNIDIRECIONAL COM RESISTÊNCIA À TRAÇÃO DE 100 KN/M - FORNECIMENTO E INSTALAÇÃO</t>
  </si>
  <si>
    <t>GEOGRELHA UNIDIRECIONAL COM RESISTÊNCIA À TRAÇÃO DE 150 KN/M - FORNECIMENTO E INSTALAÇÃO</t>
  </si>
  <si>
    <t>GEOGRELHA UNIDIRECIONAL COM RESISTÊNCIA À TRAÇÃO DE 200 KN/M - FORNECIMENTO E INSTALAÇÃO</t>
  </si>
  <si>
    <t>GEOGRELHA UNIDIRECIONAL COM RESISTÊNCIA À TRAÇÃO DE 300 KN/M - FORNECIMENTO E INSTALAÇÃO</t>
  </si>
  <si>
    <t>GEOGRELHA UNIDIRECIONAL COM RESISTÊNCIA À TRAÇÃO DE 400 KN/M - FORNECIMENTO E INSTALAÇÃO</t>
  </si>
  <si>
    <t>GEOGRELHA UNIDIRECIONAL COM RESISTÊNCIA À TRAÇÃO DE 50 KN/M - FORNECIMENTO E INSTALAÇÃO</t>
  </si>
  <si>
    <t>GEOGRELHA UNIDIRECIONAL COM RESISTÊNCIA À TRAÇÃO DE 90 KN/M - FORNECIMENTO E INSTALAÇÃO</t>
  </si>
  <si>
    <t>MURO EM BLOCOS SEGMENTAIS DE FACE PRÉ-MOLDADOS - C = 40 CM, L = 40 CM, E H = 20 CM COM ALTURA DE 4 A 6 M - CONFECÇÃO E ASSENTAMENTO</t>
  </si>
  <si>
    <t>MURO EM BLOCOS SEGMENTAIS DE FACE PRÉ-MOLDADOS - C = 40 CM, L = 40 CM, E H = 20 CM COM ALTURA DE 6 A 8 M - CONFECÇÃO E ASSENTAMENTO</t>
  </si>
  <si>
    <t>MURO EM BLOCOS SEGMENTAIS DE FACE PRÉ-MOLDADOS - C = 40 CM, L = 40 CM, E H = 20 CM COM ALTURA DE 8 A 10 M - CONFECÇÃO E ASSENTAMENTO</t>
  </si>
  <si>
    <t>MURO EM BLOCOS SEGMENTAIS DE FACE PRÉ-MOLDADOS - C = 40 CM, L = 40 CM, E H = 20 CM COM ALTURA DE ATÉ 4 M - CONFECÇÃO E ASSENTAMENTO</t>
  </si>
  <si>
    <t>PEDRA ARGAMASSADA COM CIMENTO E AREIA 1:3 - AREIA E PEDRA DE MÃO COMERCIAL - FORNECIMENTO E ASSENTAMENTO</t>
  </si>
  <si>
    <t>PEDRA ARGAMASSADA COM CIMENTO E AREIA 1:3 - AREIA EXTRAÍDA E PEDRA DE MÃO PRODUZIDA - CONFECÇÃO E ASSENTAMENTO</t>
  </si>
  <si>
    <t>PROTEÇÃO DE TALUDES ROCHOSOS COM TELAS METÁLICAS - RESISTÊNCIA LONGITUDINAL À TRAÇÃO DE 121 KN/M - FORNECIMENTO E POSICIONAMENTO - INCLUSIVE CABOS DE AÇO, GRAMPOS E CLIPES DE JUNÇÃO</t>
  </si>
  <si>
    <t>TELA METÁLICA DOBRADA EM L PARA MURO EM SOLO REFORÇADO - C = 200 CM, L = 40 CM E H = 40 CM - FORNECIMENTO E INSTALAÇÃO</t>
  </si>
  <si>
    <t>TELA METÁLICA DOBRADA EM L PARA MURO EM SOLO REFORÇADO - C = 200 CM, L = 50 CM E H = 50 CM - FORNECIMENTO E INSTALAÇÃO</t>
  </si>
  <si>
    <t>ABERTURA EM MURO DE ALVENARIA DE PEDRA ARGAMASSADA COM MARTELETE</t>
  </si>
  <si>
    <t>APICOAMENTO MANUAL DE CONCRETO</t>
  </si>
  <si>
    <t>DEMOLIÇÃO DE CONCRETO ARMADO COM MARTELETE E CORTE OXIACETILENO</t>
  </si>
  <si>
    <t>DEMOLIÇÃO DE CONCRETO SIMPLES COM MARTELETE</t>
  </si>
  <si>
    <t>DEMOLIÇÃO MANUAL DE CONCRETO ARMADO</t>
  </si>
  <si>
    <t>DEMOLIÇÃO MANUAL DE CONCRETO SIMPLES</t>
  </si>
  <si>
    <t>DEMOLIÇÃO MANUAL DE CONSTRUÇÕES PROVISÓRIAS DE MADEIRA - SEM REAPROVEITAMENTO</t>
  </si>
  <si>
    <t>DEMOLIÇÃO MANUAL DE CONSTRUÇÕES PROVISÓRIAS DE MADEIRA, SEM FECHAMENTO LATERAL E SEM PAVIMENTAÇÃO</t>
  </si>
  <si>
    <t>DEMOLIÇÃO MECÂNICA DE ALVENARIA COM CARREGADEIRA DE PNEUS</t>
  </si>
  <si>
    <t>DEMOLIÇÃO MECÂNICA DE ALVENARIA COM ESCAVADEIRA HIDRÁULICA</t>
  </si>
  <si>
    <t>DEMOLIÇÃO MECÂNICA DE CONCRETO ARMADO COM ESCAVADEIRA HIDRÁULICA</t>
  </si>
  <si>
    <t>DEMOLIÇÃO MECÂNICA DE CONCRETO SIMPLES COM ESCAVADEIRA HIDRÁULICA</t>
  </si>
  <si>
    <t>FRESAGEM DE PISO DE CONCRETO</t>
  </si>
  <si>
    <t>PERFURAÇÃO EM CONCRETO COM COROA DIAMANTADA - D = 100 MM</t>
  </si>
  <si>
    <t>PERFURAÇÃO EM CONCRETO COM COROA DIAMANTADA - D = 16 MM</t>
  </si>
  <si>
    <t>PERFURAÇÃO EM CONCRETO COM COROA DIAMANTADA - D = 20 MM</t>
  </si>
  <si>
    <t>PERFURAÇÃO EM CONCRETO COM COROA DIAMANTADA - D = 25 MM</t>
  </si>
  <si>
    <t>PERFURAÇÃO EM CONCRETO COM COROA DIAMANTADA - D = 32 MM</t>
  </si>
  <si>
    <t>PERFURAÇÃO EM CONCRETO COM COROA DIAMANTADA - D = 38 MM</t>
  </si>
  <si>
    <t>PERFURAÇÃO EM CONCRETO COM COROA DIAMANTADA - D = 44 MM</t>
  </si>
  <si>
    <t>PERFURAÇÃO EM CONCRETO COM COROA DIAMANTADA - D = 50 MM</t>
  </si>
  <si>
    <t>PERFURAÇÃO EM CONCRETO COM COROA DIAMANTADA - D = 63 MM</t>
  </si>
  <si>
    <t>PERFURAÇÃO EM CONCRETO COM COROA DIAMANTADA - D = 75 MM</t>
  </si>
  <si>
    <t>PERFURAÇÃO EM CONCRETO COM MARTELETE ELÉTRICO - D = 10 MM</t>
  </si>
  <si>
    <t>PERFURAÇÃO EM CONCRETO COM MARTELETE ELÉTRICO - D = 13,0 MM</t>
  </si>
  <si>
    <t>PERFURAÇÃO EM CONCRETO COM MARTELETE ELÉTRICO - D = 14 MM</t>
  </si>
  <si>
    <t>REMOÇÃO DE CERCA COM MOURÕES DE CONCRETO</t>
  </si>
  <si>
    <t>REMOÇÃO DE PAINEL PUBLICITÁRIO, TIPO OUTDOOR, COM ESTRUTURA E SUPORTES EM MADEIRA</t>
  </si>
  <si>
    <t>REMOÇÃO DE PARALELEPÍPEDOS</t>
  </si>
  <si>
    <t>REMOÇÃO DE TUBOS DE CONCRETO COM DIÂMETRO DE 0,40 M A 1,00 M EM VALAS E BUEIROS</t>
  </si>
  <si>
    <t>REMOÇÃO DE TUBOS DE CONCRETO COM DIÂMETRO DE 1,20 M A 1,50 M EM VALAS E BUEIROS</t>
  </si>
  <si>
    <t>DERROCAGEM SUBAQUÁTICA DE MATERIAL DE 3ª CATEGORIA - CARGA E LIMPEZA - PLATAFORMA COM CLAMSHELL - FLUTUANTE E BATELÃO REBOCADO DE 100 T MONTADO NA OBRA - DMT ATÉ 200 M</t>
  </si>
  <si>
    <t>DERROCAGEM SUBAQUÁTICA DE MATERIAL DE 3ª CATEGORIA - CARGA E LIMPEZA - PLATAFORMA COM CLAMSHELL - FLUTUANTE E BATELÃO REBOCADO DE 100 T MONTADO NA OBRA - DMT DE 1.000 A 1200 M</t>
  </si>
  <si>
    <t>DERROCAGEM SUBAQUÁTICA DE MATERIAL DE 3ª CATEGORIA - CARGA E LIMPEZA - PLATAFORMA COM CLAMSHELL - FLUTUANTE E BATELÃO REBOCADO DE 100 T MONTADO NA OBRA - DMT DE 1.200 A 1.400 M</t>
  </si>
  <si>
    <t>DERROCAGEM SUBAQUÁTICA DE MATERIAL DE 3ª CATEGORIA - CARGA E LIMPEZA - PLATAFORMA COM CLAMSHELL - FLUTUANTE E BATELÃO REBOCADO DE 100 T MONTADO NA OBRA - DMT DE 1.400 A 1.600 M</t>
  </si>
  <si>
    <t>DERROCAGEM SUBAQUÁTICA DE MATERIAL DE 3ª CATEGORIA - CARGA E LIMPEZA - PLATAFORMA COM CLAMSHELL - FLUTUANTE E BATELÃO REBOCADO DE 100 T MONTADO NA OBRA - DMT DE 1.600 A 1.800 M</t>
  </si>
  <si>
    <t>DERROCAGEM SUBAQUÁTICA DE MATERIAL DE 3ª CATEGORIA - CARGA E LIMPEZA - PLATAFORMA COM CLAMSHELL - FLUTUANTE E BATELÃO REBOCADO DE 100 T MONTADO NA OBRA - DMT DE 1.800 A 2.000 M</t>
  </si>
  <si>
    <t>DERROCAGEM SUBAQUÁTICA DE MATERIAL DE 3ª CATEGORIA - CARGA E LIMPEZA - PLATAFORMA COM CLAMSHELL - FLUTUANTE E BATELÃO REBOCADO DE 100 T MONTADO NA OBRA - DMT DE 2.000 A 2.500 M</t>
  </si>
  <si>
    <t>DERROCAGEM SUBAQUÁTICA DE MATERIAL DE 3ª CATEGORIA - CARGA E LIMPEZA - PLATAFORMA COM CLAMSHELL - FLUTUANTE E BATELÃO REBOCADO DE 100 T MONTADO NA OBRA - DMT DE 2.500 A 3.000 M</t>
  </si>
  <si>
    <t>DERROCAGEM SUBAQUÁTICA DE MATERIAL DE 3ª CATEGORIA - CARGA E LIMPEZA - PLATAFORMA COM CLAMSHELL - FLUTUANTE E BATELÃO REBOCADO DE 100 T MONTADO NA OBRA - DMT DE 200 A 400 M</t>
  </si>
  <si>
    <t>DERROCAGEM SUBAQUÁTICA DE MATERIAL DE 3ª CATEGORIA - CARGA E LIMPEZA - PLATAFORMA COM CLAMSHELL - FLUTUANTE E BATELÃO REBOCADO DE 100 T MONTADO NA OBRA - DMT DE 3.000 M</t>
  </si>
  <si>
    <t>DERROCAGEM SUBAQUÁTICA DE MATERIAL DE 3ª CATEGORIA - CARGA E LIMPEZA - PLATAFORMA COM CLAMSHELL - FLUTUANTE E BATELÃO REBOCADO DE 100 T MONTADO NA OBRA - DMT DE 400 A 600 M</t>
  </si>
  <si>
    <t>DERROCAGEM SUBAQUÁTICA DE MATERIAL DE 3ª CATEGORIA - CARGA E LIMPEZA - PLATAFORMA COM CLAMSHELL - FLUTUANTE E BATELÃO REBOCADO DE 100 T MONTADO NA OBRA - DMT DE 600 A 800 M</t>
  </si>
  <si>
    <t>DERROCAGEM SUBAQUÁTICA DE MATERIAL DE 3ª CATEGORIA - CARGA E LIMPEZA - PLATAFORMA COM CLAMSHELL - FLUTUANTE E BATELÃO REBOCADO DE 100 T MONTADO NA OBRA - DMT DE 800 A 1.000 M</t>
  </si>
  <si>
    <t>DERROCAGEM SUBAQUÁTICA DE MATERIAL DE 3ª CATEGORIA - CARGA E LIMPEZA - PLATAFORMA COM CLAMSHELL - FLUTUANTE MONTADO NA OBRA - SEM TRANSPORTE</t>
  </si>
  <si>
    <t>DERROCAGEM SUBAQUÁTICA DE MATERIAL DE 3ª CATEGORIA - CARGA E LIMPEZA - PLATAFORMA FLUTUANTE COM CLAMSHELL - SEM TRANSPORTE</t>
  </si>
  <si>
    <t>DERROCAGEM SUBAQUÁTICA DE MATERIAL DE 3ª CATEGORIA - CARGA E LIMPEZA - PLATAFORMA FLUTUANTE COM CLAMSHELL E BATELÃO REBOCADO DE 100 T - DMT ATÉ 200 M</t>
  </si>
  <si>
    <t>DERROCAGEM SUBAQUÁTICA DE MATERIAL DE 3ª CATEGORIA - CARGA E LIMPEZA - PLATAFORMA FLUTUANTE COM CLAMSHELL E BATELÃO REBOCADO DE 100 T - DMT DE 1.000 A 1.200 M</t>
  </si>
  <si>
    <t>DERROCAGEM SUBAQUÁTICA DE MATERIAL DE 3ª CATEGORIA - CARGA E LIMPEZA - PLATAFORMA FLUTUANTE COM CLAMSHELL E BATELÃO REBOCADO DE 100 T - DMT DE 1.200 A 1.400 M</t>
  </si>
  <si>
    <t>DERROCAGEM SUBAQUÁTICA DE MATERIAL DE 3ª CATEGORIA - CARGA E LIMPEZA - PLATAFORMA FLUTUANTE COM CLAMSHELL E BATELÃO REBOCADO DE 100 T - DMT DE 1.400 A 1.600 M</t>
  </si>
  <si>
    <t>DERROCAGEM SUBAQUÁTICA DE MATERIAL DE 3ª CATEGORIA - CARGA E LIMPEZA - PLATAFORMA FLUTUANTE COM CLAMSHELL E BATELÃO REBOCADO DE 100 T - DMT DE 1.600 A 1.800 M</t>
  </si>
  <si>
    <t>DERROCAGEM SUBAQUÁTICA DE MATERIAL DE 3ª CATEGORIA - CARGA E LIMPEZA - PLATAFORMA FLUTUANTE COM CLAMSHELL E BATELÃO REBOCADO DE 100 T - DMT DE 1.800 A 2.000 M</t>
  </si>
  <si>
    <t>DERROCAGEM SUBAQUÁTICA DE MATERIAL DE 3ª CATEGORIA - CARGA E LIMPEZA - PLATAFORMA FLUTUANTE COM CLAMSHELL E BATELÃO REBOCADO DE 100 T - DMT DE 2.000 A 2.500 M</t>
  </si>
  <si>
    <t>DERROCAGEM SUBAQUÁTICA DE MATERIAL DE 3ª CATEGORIA - CARGA E LIMPEZA - PLATAFORMA FLUTUANTE COM CLAMSHELL E BATELÃO REBOCADO DE 100 T - DMT DE 2.500 A 3.000 M</t>
  </si>
  <si>
    <t>DERROCAGEM SUBAQUÁTICA DE MATERIAL DE 3ª CATEGORIA - CARGA E LIMPEZA - PLATAFORMA FLUTUANTE COM CLAMSHELL E BATELÃO REBOCADO DE 100 T - DMT DE 200 A 400 M</t>
  </si>
  <si>
    <t>DERROCAGEM SUBAQUÁTICA DE MATERIAL DE 3ª CATEGORIA - CARGA E LIMPEZA - PLATAFORMA FLUTUANTE COM CLAMSHELL E BATELÃO REBOCADO DE 100 T - DMT DE 3.000 M</t>
  </si>
  <si>
    <t>DERROCAGEM SUBAQUÁTICA DE MATERIAL DE 3ª CATEGORIA - CARGA E LIMPEZA - PLATAFORMA FLUTUANTE COM CLAMSHELL E BATELÃO REBOCADO DE 100 T - DMT DE 400 A 600 M</t>
  </si>
  <si>
    <t>DERROCAGEM SUBAQUÁTICA DE MATERIAL DE 3ª CATEGORIA - CARGA E LIMPEZA - PLATAFORMA FLUTUANTE COM CLAMSHELL E BATELÃO REBOCADO DE 100 T - DMT DE 600 A 800 M</t>
  </si>
  <si>
    <t>DERROCAGEM SUBAQUÁTICA DE MATERIAL DE 3ª CATEGORIA - CARGA E LIMPEZA - PLATAFORMA FLUTUANTE COM CLAMSHELL E BATELÃO REBOCADO DE 100 T - DMT DE 800 A 1.000 M</t>
  </si>
  <si>
    <t>DERROCAGEM SUBAQUÁTICA DE MATERIAL DE 3ª CATEGORIA - CARGA E LIMPEZA COM DRAGA BACKHOE DE 7 M³ - SEM TRANSPORTE</t>
  </si>
  <si>
    <t>DERROCAGEM SUBAQUÁTICA DE MATERIAL DE 3ª CATEGORIA - CARGA E LIMPEZA COM DRAGA BACKHOE DE 7 M³ - TRANSPORTE COM BATELÃO AUTOPROPELIDO DE 300 M³ - DMT ATÉ 200 M</t>
  </si>
  <si>
    <t>DERROCAGEM SUBAQUÁTICA DE MATERIAL DE 3ª CATEGORIA - CARGA E LIMPEZA COM DRAGA BACKHOE DE 7 M³ - TRANSPORTE COM BATELÃO AUTOPROPELIDO DE 300 M³ - DMT DE 1.000 A 1.200 M</t>
  </si>
  <si>
    <t>DERROCAGEM SUBAQUÁTICA DE MATERIAL DE 3ª CATEGORIA - CARGA E LIMPEZA COM DRAGA BACKHOE DE 7 M³ - TRANSPORTE COM BATELÃO AUTOPROPELIDO DE 300 M³ - DMT DE 1.200 A 1.400 M</t>
  </si>
  <si>
    <t>DERROCAGEM SUBAQUÁTICA DE MATERIAL DE 3ª CATEGORIA - CARGA E LIMPEZA COM DRAGA BACKHOE DE 7 M³ - TRANSPORTE COM BATELÃO AUTOPROPELIDO DE 300 M³ - DMT DE 1.400 A 1.600 M</t>
  </si>
  <si>
    <t>DERROCAGEM SUBAQUÁTICA DE MATERIAL DE 3ª CATEGORIA - CARGA E LIMPEZA COM DRAGA BACKHOE DE 7 M³ - TRANSPORTE COM BATELÃO AUTOPROPELIDO DE 300 M³ - DMT DE 1.600 A 1.800 M</t>
  </si>
  <si>
    <t>DERROCAGEM SUBAQUÁTICA DE MATERIAL DE 3ª CATEGORIA - CARGA E LIMPEZA COM DRAGA BACKHOE DE 7 M³ - TRANSPORTE COM BATELÃO AUTOPROPELIDO DE 300 M³ - DMT DE 1.800 A 2.000 M</t>
  </si>
  <si>
    <t>DERROCAGEM SUBAQUÁTICA DE MATERIAL DE 3ª CATEGORIA - CARGA E LIMPEZA COM DRAGA BACKHOE DE 7 M³ - TRANSPORTE COM BATELÃO AUTOPROPELIDO DE 300 M³ - DMT DE 2.000 A 2.500 M</t>
  </si>
  <si>
    <t>DERROCAGEM SUBAQUÁTICA DE MATERIAL DE 3ª CATEGORIA - CARGA E LIMPEZA COM DRAGA BACKHOE DE 7 M³ - TRANSPORTE COM BATELÃO AUTOPROPELIDO DE 300 M³ - DMT DE 2.500 A 3.000 M</t>
  </si>
  <si>
    <t>DERROCAGEM SUBAQUÁTICA DE MATERIAL DE 3ª CATEGORIA - CARGA E LIMPEZA COM DRAGA BACKHOE DE 7 M³ - TRANSPORTE COM BATELÃO AUTOPROPELIDO DE 300 M³ - DMT DE 200 A 400 M</t>
  </si>
  <si>
    <t>DERROCAGEM SUBAQUÁTICA DE MATERIAL DE 3ª CATEGORIA - CARGA E LIMPEZA COM DRAGA BACKHOE DE 7 M³ - TRANSPORTE COM BATELÃO AUTOPROPELIDO DE 300 M³ - DMT DE 3.000 M</t>
  </si>
  <si>
    <t>DERROCAGEM SUBAQUÁTICA DE MATERIAL DE 3ª CATEGORIA - CARGA E LIMPEZA COM DRAGA BACKHOE DE 7 M³ - TRANSPORTE COM BATELÃO AUTOPROPELIDO DE 300 M³ - DMT DE 400 A 600 M</t>
  </si>
  <si>
    <t>DERROCAGEM SUBAQUÁTICA DE MATERIAL DE 3ª CATEGORIA - CARGA E LIMPEZA COM DRAGA BACKHOE DE 7 M³ - TRANSPORTE COM BATELÃO AUTOPROPELIDO DE 300 M³ - DMT DE 600 A 800 M</t>
  </si>
  <si>
    <t>DERROCAGEM SUBAQUÁTICA DE MATERIAL DE 3ª CATEGORIA - CARGA E LIMPEZA COM DRAGA BACKHOE DE 7 M³ - TRANSPORTE COM BATELÃO AUTOPROPELIDO DE 300 M³ - DMT DE 800 A 1.000 M</t>
  </si>
  <si>
    <t>DERROCAGEM SUBAQUÁTICA DE MATERIAL DE 3ª CATEGORIA - MALHA DE 1,5 M² - PERFURAÇÃO E DETONAÇÃO - PLATAFORMA AUTOELEVATÓRIA COM TRÊS TORRES DE PERFURAÇÃO</t>
  </si>
  <si>
    <t>DERROCAGEM SUBAQUÁTICA DE MATERIAL DE 3ª CATEGORIA - MALHA DE 1,5 M² - PERFURAÇÃO E DETONAÇÃO - PLATAFORMA AUTOELEVATÓRIA MONTADA NA OBRA COM TRÊS TORRES DE PERFURAÇÃO</t>
  </si>
  <si>
    <t>DERROCAGEM SUBAQUÁTICA DE MATERIAL DE 3ª CATEGORIA - MALHA DE 1,5 M² - PERFURAÇÃO E DETONAÇÃO - PLATAFORMA FLUTUANTE COM DUAS TORRES DE PERFURAÇÃO</t>
  </si>
  <si>
    <t>DERROCAGEM SUBAQUÁTICA DE MATERIAL DE 3ª CATEGORIA - MALHA DE 1,5 M² - PERFURAÇÃO E DETONAÇÃO - PLATAFORMA FLUTUANTE COM TRÊS TORRES DE PERFURAÇÃO</t>
  </si>
  <si>
    <t>DERROCAGEM SUBAQUÁTICA DE MATERIAL DE 3ª CATEGORIA - MALHA DE 1,5 M² - PERFURAÇÃO E DETONAÇÃO - PLATAFORMA FLUTUANTE COM UMA TORRE DE PERFURAÇÃO</t>
  </si>
  <si>
    <t>DERROCAGEM SUBAQUÁTICA DE MATERIAL DE 3ª CATEGORIA - MALHA DE 1,5 M² - PERFURAÇÃO E DETONAÇÃO - PLATAFORMA MONTADA NA OBRA COM DUAS TORRES DE PERFURAÇÃO</t>
  </si>
  <si>
    <t>DERROCAGEM SUBAQUÁTICA DE MATERIAL DE 3ª CATEGORIA - MALHA DE 1,5 M² - PERFURAÇÃO E DETONAÇÃO - PLATAFORMA MONTADA NA OBRA COM TRÊS TORRES DE PERFURAÇÃO</t>
  </si>
  <si>
    <t>DERROCAGEM SUBAQUÁTICA DE MATERIAL DE 3ª CATEGORIA - MALHA DE 1,5 M² - PERFURAÇÃO E DETONAÇÃO - PLATAFORMA MONTADA NA OBRA COM UMA TORRE DE PERFURAÇÃO</t>
  </si>
  <si>
    <t>DERROCAGEM SUBAQUÁTICA DE MATERIAL DE 3ª CATEGORIA - MALHA DE 2,5 M² - PERFURAÇÃO E DETONAÇÃO - PLATAFORMA COM DUAS TORRES DE PERFURAÇÃO</t>
  </si>
  <si>
    <t>DERROCAGEM SUBAQUÁTICA DE MATERIAL DE 3ª CATEGORIA - MALHA DE 4,0 M² - PERFURAÇÃO E DETONAÇÃO - PLATAFORMA COM DUAS TORRES DE PERFURAÇÃO</t>
  </si>
  <si>
    <t>LEVANTAMENTO BATIMÉTRICO MONOFEIXE LONGITUDINAL</t>
  </si>
  <si>
    <t>LEVANTAMENTO BATIMÉTRICO MONOFEIXE TRANSVERSAL</t>
  </si>
  <si>
    <t>LEVANTAMENTO BATIMÉTRICO MULTIFEIXE</t>
  </si>
  <si>
    <t>LEVANTAMENTO HIDROMÉTRICO COM ADCP EM RIOS COM VELOCIDADE DE CORRENTE ACIMA DE 1,5 M/S</t>
  </si>
  <si>
    <t>LEVANTAMENTO HIDROMÉTRICO COM ADCP EM RIOS COM VELOCIDADE DE CORRENTE DE 0,5 A 1,0 M/S</t>
  </si>
  <si>
    <t>LEVANTAMENTO HIDROMÉTRICO COM ADCP EM RIOS COM VELOCIDADE DE CORRENTE DE 1,0 A 1,5 M/S</t>
  </si>
  <si>
    <t>DRAGAGEM DE AREIA FINA COM DRAGA DE SUCÇÃO E RECALQUE - BOMBA DE 1.350 KW E CORTADOR DE 170 KW - DISTÂNCIA DE RECALQUE DE 1.100 A 1.300 M</t>
  </si>
  <si>
    <t>DRAGAGEM DE AREIA FINA COM DRAGA DE SUCÇÃO E RECALQUE - BOMBA DE 1.350 KW E CORTADOR DE 170 KW - DISTÂNCIA DE RECALQUE DE 1.300 A 1.500 M</t>
  </si>
  <si>
    <t>DRAGAGEM DE AREIA FINA COM DRAGA DE SUCÇÃO E RECALQUE - BOMBA DE 1.350 KW E CORTADOR DE 170 KW - DISTÂNCIA DE RECALQUE DE 1.500 A 1.700 M</t>
  </si>
  <si>
    <t>DRAGAGEM DE AREIA FINA COM DRAGA DE SUCÇÃO E RECALQUE - BOMBA DE 1.350 KW E CORTADOR DE 170 KW - DISTÂNCIA DE RECALQUE DE 1.700 A 1.900 M</t>
  </si>
  <si>
    <t>DRAGAGEM DE AREIA FINA COM DRAGA DE SUCÇÃO E RECALQUE - BOMBA DE 1.350 KW E CORTADOR DE 170 KW - DISTÂNCIA DE RECALQUE DE 1.900 A 2.100 M</t>
  </si>
  <si>
    <t>DRAGAGEM DE AREIA FINA COM DRAGA DE SUCÇÃO E RECALQUE - BOMBA DE 1.350 KW E CORTADOR DE 170 KW - DISTÂNCIA DE RECALQUE DE 10.100 A 10.300 M</t>
  </si>
  <si>
    <t>DRAGAGEM DE AREIA FINA COM DRAGA DE SUCÇÃO E RECALQUE - BOMBA DE 1.350 KW E CORTADOR DE 170 KW - DISTÂNCIA DE RECALQUE DE 10.300 A 10.500 M</t>
  </si>
  <si>
    <t>DRAGAGEM DE AREIA FINA COM DRAGA DE SUCÇÃO E RECALQUE - BOMBA DE 1.350 KW E CORTADOR DE 170 KW - DISTÂNCIA DE RECALQUE DE 10.500 A 10.700 M</t>
  </si>
  <si>
    <t>DRAGAGEM DE AREIA FINA COM DRAGA DE SUCÇÃO E RECALQUE - BOMBA DE 1.350 KW E CORTADOR DE 170 KW - DISTÂNCIA DE RECALQUE DE 10.700 A 10.900 M</t>
  </si>
  <si>
    <t>DRAGAGEM DE AREIA FINA COM DRAGA DE SUCÇÃO E RECALQUE - BOMBA DE 1.350 KW E CORTADOR DE 170 KW - DISTÂNCIA DE RECALQUE DE 10.900 A 11.100 M</t>
  </si>
  <si>
    <t>DRAGAGEM DE AREIA FINA COM DRAGA DE SUCÇÃO E RECALQUE - BOMBA DE 1.350 KW E CORTADOR DE 170 KW - DISTÂNCIA DE RECALQUE DE 11.100 A 11.300 M</t>
  </si>
  <si>
    <t>DRAGAGEM DE AREIA FINA COM DRAGA DE SUCÇÃO E RECALQUE - BOMBA DE 1.350 KW E CORTADOR DE 170 KW - DISTÂNCIA DE RECALQUE DE 11.300 A 11.500 M</t>
  </si>
  <si>
    <t>DRAGAGEM DE AREIA FINA COM DRAGA DE SUCÇÃO E RECALQUE - BOMBA DE 1.350 KW E CORTADOR DE 170 KW - DISTÂNCIA DE RECALQUE DE 11.500 A 11.700 M</t>
  </si>
  <si>
    <t>DRAGAGEM DE AREIA FINA COM DRAGA DE SUCÇÃO E RECALQUE - BOMBA DE 1.350 KW E CORTADOR DE 170 KW - DISTÂNCIA DE RECALQUE DE 11.700 A 11.900 M</t>
  </si>
  <si>
    <t>DRAGAGEM DE AREIA FINA COM DRAGA DE SUCÇÃO E RECALQUE - BOMBA DE 1.350 KW E CORTADOR DE 170 KW - DISTÂNCIA DE RECALQUE DE 11.900 A 12.100 M</t>
  </si>
  <si>
    <t>DRAGAGEM DE AREIA FINA COM DRAGA DE SUCÇÃO E RECALQUE - BOMBA DE 1.350 KW E CORTADOR DE 170 KW - DISTÂNCIA DE RECALQUE DE 2.100 A 2.300 M</t>
  </si>
  <si>
    <t>DRAGAGEM DE AREIA FINA COM DRAGA DE SUCÇÃO E RECALQUE - BOMBA DE 1.350 KW E CORTADOR DE 170 KW - DISTÂNCIA DE RECALQUE DE 2.300 A 2.500 M</t>
  </si>
  <si>
    <t>DRAGAGEM DE AREIA FINA COM DRAGA DE SUCÇÃO E RECALQUE - BOMBA DE 1.350 KW E CORTADOR DE 170 KW - DISTÂNCIA DE RECALQUE DE 2.500 A 2.700 M</t>
  </si>
  <si>
    <t>DRAGAGEM DE AREIA FINA COM DRAGA DE SUCÇÃO E RECALQUE - BOMBA DE 1.350 KW E CORTADOR DE 170 KW - DISTÂNCIA DE RECALQUE DE 2.700 A 2.900 M</t>
  </si>
  <si>
    <t>DRAGAGEM DE AREIA FINA COM DRAGA DE SUCÇÃO E RECALQUE - BOMBA DE 1.350 KW E CORTADOR DE 170 KW - DISTÂNCIA DE RECALQUE DE 2.900 A 3.100 M</t>
  </si>
  <si>
    <t>DRAGAGEM DE AREIA FINA COM DRAGA DE SUCÇÃO E RECALQUE - BOMBA DE 1.350 KW E CORTADOR DE 170 KW - DISTÂNCIA DE RECALQUE DE 3.100 A 3.300 M</t>
  </si>
  <si>
    <t>DRAGAGEM DE AREIA FINA COM DRAGA DE SUCÇÃO E RECALQUE - BOMBA DE 1.350 KW E CORTADOR DE 170 KW - DISTÂNCIA DE RECALQUE DE 3.300 A 3.500 M</t>
  </si>
  <si>
    <t>DRAGAGEM DE AREIA FINA COM DRAGA DE SUCÇÃO E RECALQUE - BOMBA DE 1.350 KW E CORTADOR DE 170 KW - DISTÂNCIA DE RECALQUE DE 3.500 A 3.700 M</t>
  </si>
  <si>
    <t>DRAGAGEM DE AREIA FINA COM DRAGA DE SUCÇÃO E RECALQUE - BOMBA DE 1.350 KW E CORTADOR DE 170 KW - DISTÂNCIA DE RECALQUE DE 3.700 A 3.900 M</t>
  </si>
  <si>
    <t>DRAGAGEM DE AREIA FINA COM DRAGA DE SUCÇÃO E RECALQUE - BOMBA DE 1.350 KW E CORTADOR DE 170 KW - DISTÂNCIA DE RECALQUE DE 3.900 A 4.100 M</t>
  </si>
  <si>
    <t>DRAGAGEM DE AREIA FINA COM DRAGA DE SUCÇÃO E RECALQUE - BOMBA DE 1.350 KW E CORTADOR DE 170 KW - DISTÂNCIA DE RECALQUE DE 4.100 A 4.300 M</t>
  </si>
  <si>
    <t>DRAGAGEM DE AREIA FINA COM DRAGA DE SUCÇÃO E RECALQUE - BOMBA DE 1.350 KW E CORTADOR DE 170 KW - DISTÂNCIA DE RECALQUE DE 4.300 A 4.500 M</t>
  </si>
  <si>
    <t>DRAGAGEM DE AREIA FINA COM DRAGA DE SUCÇÃO E RECALQUE - BOMBA DE 1.350 KW E CORTADOR DE 170 KW - DISTÂNCIA DE RECALQUE DE 4.500 A 4.700 M</t>
  </si>
  <si>
    <t>DRAGAGEM DE AREIA FINA COM DRAGA DE SUCÇÃO E RECALQUE - BOMBA DE 1.350 KW E CORTADOR DE 170 KW - DISTÂNCIA DE RECALQUE DE 4.700 A 4.900 M</t>
  </si>
  <si>
    <t>DRAGAGEM DE AREIA FINA COM DRAGA DE SUCÇÃO E RECALQUE - BOMBA DE 1.350 KW E CORTADOR DE 170 KW - DISTÂNCIA DE RECALQUE DE 4.900 A 5.100 M</t>
  </si>
  <si>
    <t>DRAGAGEM DE AREIA FINA COM DRAGA DE SUCÇÃO E RECALQUE - BOMBA DE 1.350 KW E CORTADOR DE 170 KW - DISTÂNCIA DE RECALQUE DE 5.100 A 5.300 M</t>
  </si>
  <si>
    <t>DRAGAGEM DE AREIA FINA COM DRAGA DE SUCÇÃO E RECALQUE - BOMBA DE 1.350 KW E CORTADOR DE 170 KW - DISTÂNCIA DE RECALQUE DE 5.300 A 5.500 M</t>
  </si>
  <si>
    <t>DRAGAGEM DE AREIA FINA COM DRAGA DE SUCÇÃO E RECALQUE - BOMBA DE 1.350 KW E CORTADOR DE 170 KW - DISTÂNCIA DE RECALQUE DE 5.500 A 5.700 M</t>
  </si>
  <si>
    <t>DRAGAGEM DE AREIA FINA COM DRAGA DE SUCÇÃO E RECALQUE - BOMBA DE 1.350 KW E CORTADOR DE 170 KW - DISTÂNCIA DE RECALQUE DE 5.700 A 5.900 M</t>
  </si>
  <si>
    <t>DRAGAGEM DE AREIA FINA COM DRAGA DE SUCÇÃO E RECALQUE - BOMBA DE 1.350 KW E CORTADOR DE 170 KW - DISTÂNCIA DE RECALQUE DE 5.900 A 6.100 M</t>
  </si>
  <si>
    <t>DRAGAGEM DE AREIA FINA COM DRAGA DE SUCÇÃO E RECALQUE - BOMBA DE 1.350 KW E CORTADOR DE 170 KW - DISTÂNCIA DE RECALQUE DE 500 A 700 M</t>
  </si>
  <si>
    <t>DRAGAGEM DE AREIA FINA COM DRAGA DE SUCÇÃO E RECALQUE - BOMBA DE 1.350 KW E CORTADOR DE 170 KW - DISTÂNCIA DE RECALQUE DE 6.100 A 6.300 M</t>
  </si>
  <si>
    <t>DRAGAGEM DE AREIA FINA COM DRAGA DE SUCÇÃO E RECALQUE - BOMBA DE 1.350 KW E CORTADOR DE 170 KW - DISTÂNCIA DE RECALQUE DE 6.300 A 6.500 M</t>
  </si>
  <si>
    <t>DRAGAGEM DE AREIA FINA COM DRAGA DE SUCÇÃO E RECALQUE - BOMBA DE 1.350 KW E CORTADOR DE 170 KW - DISTÂNCIA DE RECALQUE DE 6.500 A 6.700 M</t>
  </si>
  <si>
    <t>DRAGAGEM DE AREIA FINA COM DRAGA DE SUCÇÃO E RECALQUE - BOMBA DE 1.350 KW E CORTADOR DE 170 KW - DISTÂNCIA DE RECALQUE DE 6.700 A 6.900 M</t>
  </si>
  <si>
    <t>DRAGAGEM DE AREIA FINA COM DRAGA DE SUCÇÃO E RECALQUE - BOMBA DE 1.350 KW E CORTADOR DE 170 KW - DISTÂNCIA DE RECALQUE DE 6.900 A 7.100 M</t>
  </si>
  <si>
    <t>DRAGAGEM DE AREIA FINA COM DRAGA DE SUCÇÃO E RECALQUE - BOMBA DE 1.350 KW E CORTADOR DE 170 KW - DISTÂNCIA DE RECALQUE DE 7.100 A 7.300 M</t>
  </si>
  <si>
    <t>DRAGAGEM DE AREIA FINA COM DRAGA DE SUCÇÃO E RECALQUE - BOMBA DE 1.350 KW E CORTADOR DE 170 KW - DISTÂNCIA DE RECALQUE DE 7.300 A 7.500 M</t>
  </si>
  <si>
    <t>DRAGAGEM DE AREIA FINA COM DRAGA DE SUCÇÃO E RECALQUE - BOMBA DE 1.350 KW E CORTADOR DE 170 KW - DISTÂNCIA DE RECALQUE DE 7.500 A 7.700 M</t>
  </si>
  <si>
    <t>DRAGAGEM DE AREIA FINA COM DRAGA DE SUCÇÃO E RECALQUE - BOMBA DE 1.350 KW E CORTADOR DE 170 KW - DISTÂNCIA DE RECALQUE DE 7.700 A 7.900 M</t>
  </si>
  <si>
    <t>DRAGAGEM DE AREIA FINA COM DRAGA DE SUCÇÃO E RECALQUE - BOMBA DE 1.350 KW E CORTADOR DE 170 KW - DISTÂNCIA DE RECALQUE DE 7.900 A 8.100 M</t>
  </si>
  <si>
    <t>DRAGAGEM DE AREIA FINA COM DRAGA DE SUCÇÃO E RECALQUE - BOMBA DE 1.350 KW E CORTADOR DE 170 KW - DISTÂNCIA DE RECALQUE DE 700 A 900 M</t>
  </si>
  <si>
    <t>DRAGAGEM DE AREIA FINA COM DRAGA DE SUCÇÃO E RECALQUE - BOMBA DE 1.350 KW E CORTADOR DE 170 KW - DISTÂNCIA DE RECALQUE DE 8.100 A 8.300 M</t>
  </si>
  <si>
    <t>DRAGAGEM DE AREIA FINA COM DRAGA DE SUCÇÃO E RECALQUE - BOMBA DE 1.350 KW E CORTADOR DE 170 KW - DISTÂNCIA DE RECALQUE DE 8.300 A 8.500 M</t>
  </si>
  <si>
    <t>DRAGAGEM DE AREIA FINA COM DRAGA DE SUCÇÃO E RECALQUE - BOMBA DE 1.350 KW E CORTADOR DE 170 KW - DISTÂNCIA DE RECALQUE DE 8.500 A 8.700 M</t>
  </si>
  <si>
    <t>DRAGAGEM DE AREIA FINA COM DRAGA DE SUCÇÃO E RECALQUE - BOMBA DE 1.350 KW E CORTADOR DE 170 KW - DISTÂNCIA DE RECALQUE DE 8.700 A 8.900 M</t>
  </si>
  <si>
    <t>DRAGAGEM DE AREIA FINA COM DRAGA DE SUCÇÃO E RECALQUE - BOMBA DE 1.350 KW E CORTADOR DE 170 KW - DISTÂNCIA DE RECALQUE DE 8.900 A 9.100 M</t>
  </si>
  <si>
    <t>DRAGAGEM DE AREIA FINA COM DRAGA DE SUCÇÃO E RECALQUE - BOMBA DE 1.350 KW E CORTADOR DE 170 KW - DISTÂNCIA DE RECALQUE DE 9.100 A 9.300 M</t>
  </si>
  <si>
    <t>DRAGAGEM DE AREIA FINA COM DRAGA DE SUCÇÃO E RECALQUE - BOMBA DE 1.350 KW E CORTADOR DE 170 KW - DISTÂNCIA DE RECALQUE DE 9.300 A 9.500 M</t>
  </si>
  <si>
    <t>DRAGAGEM DE AREIA FINA COM DRAGA DE SUCÇÃO E RECALQUE - BOMBA DE 1.350 KW E CORTADOR DE 170 KW - DISTÂNCIA DE RECALQUE DE 9.500 A 9.700 M</t>
  </si>
  <si>
    <t>DRAGAGEM DE AREIA FINA COM DRAGA DE SUCÇÃO E RECALQUE - BOMBA DE 1.350 KW E CORTADOR DE 170 KW - DISTÂNCIA DE RECALQUE DE 9.700 A 9.900 M</t>
  </si>
  <si>
    <t>DRAGAGEM DE AREIA FINA COM DRAGA DE SUCÇÃO E RECALQUE - BOMBA DE 1.350 KW E CORTADOR DE 170 KW - DISTÂNCIA DE RECALQUE DE 9.900 A 10.100 M</t>
  </si>
  <si>
    <t>DRAGAGEM DE AREIA FINA COM DRAGA DE SUCÇÃO E RECALQUE - BOMBA DE 1.350 KW E CORTADOR DE 170 KW - DISTÂNCIA DE RECALQUE DE 900 A 1.100 M</t>
  </si>
  <si>
    <t>DRAGAGEM DE AREIA FINA COM DRAGA DE SUCÇÃO E RECALQUE - BOMBA DE 1.350 KW E CORTADOR DE 170 KW - DISTÂNCIA DE RECALQUE DE ATÉ 500 M</t>
  </si>
  <si>
    <t>DRAGAGEM DE AREIA FINA COM DRAGA DE SUCÇÃO E RECALQUE - BOMBA DE 294 KW E CORTADOR DE 30 KW - DISTÂNCIA DE RECALQUE DE 1.100 A 1.300 M</t>
  </si>
  <si>
    <t>DRAGAGEM DE AREIA FINA COM DRAGA DE SUCÇÃO E RECALQUE - BOMBA DE 294 KW E CORTADOR DE 30 KW - DISTÂNCIA DE RECALQUE DE 1.300 A 1.500 M</t>
  </si>
  <si>
    <t>DRAGAGEM DE AREIA FINA COM DRAGA DE SUCÇÃO E RECALQUE - BOMBA DE 294 KW E CORTADOR DE 30 KW - DISTÂNCIA DE RECALQUE DE 1.500 A 1.700 M</t>
  </si>
  <si>
    <t>DRAGAGEM DE AREIA FINA COM DRAGA DE SUCÇÃO E RECALQUE - BOMBA DE 294 KW E CORTADOR DE 30 KW - DISTÂNCIA DE RECALQUE DE 1.700 A 1.900 M</t>
  </si>
  <si>
    <t>DRAGAGEM DE AREIA FINA COM DRAGA DE SUCÇÃO E RECALQUE - BOMBA DE 294 KW E CORTADOR DE 30 KW - DISTÂNCIA DE RECALQUE DE 1.900 A 2.100 M</t>
  </si>
  <si>
    <t>DRAGAGEM DE AREIA FINA COM DRAGA DE SUCÇÃO E RECALQUE - BOMBA DE 294 KW E CORTADOR DE 30 KW - DISTÂNCIA DE RECALQUE DE 2.100 A 2.300 M</t>
  </si>
  <si>
    <t>DRAGAGEM DE AREIA FINA COM DRAGA DE SUCÇÃO E RECALQUE - BOMBA DE 294 KW E CORTADOR DE 30 KW - DISTÂNCIA DE RECALQUE DE 2.300 A 2.500 M</t>
  </si>
  <si>
    <t>DRAGAGEM DE AREIA FINA COM DRAGA DE SUCÇÃO E RECALQUE - BOMBA DE 294 KW E CORTADOR DE 30 KW - DISTÂNCIA DE RECALQUE DE 2.500 A 2.700 M</t>
  </si>
  <si>
    <t>DRAGAGEM DE AREIA FINA COM DRAGA DE SUCÇÃO E RECALQUE - BOMBA DE 294 KW E CORTADOR DE 30 KW - DISTÂNCIA DE RECALQUE DE 2.700 A 2.900 M</t>
  </si>
  <si>
    <t>DRAGAGEM DE AREIA FINA COM DRAGA DE SUCÇÃO E RECALQUE - BOMBA DE 294 KW E CORTADOR DE 30 KW - DISTÂNCIA DE RECALQUE DE 2.900 A 3.100 M</t>
  </si>
  <si>
    <t>DRAGAGEM DE AREIA FINA COM DRAGA DE SUCÇÃO E RECALQUE - BOMBA DE 294 KW E CORTADOR DE 30 KW - DISTÂNCIA DE RECALQUE DE 3.100 A 3.300 M</t>
  </si>
  <si>
    <t>DRAGAGEM DE AREIA FINA COM DRAGA DE SUCÇÃO E RECALQUE - BOMBA DE 294 KW E CORTADOR DE 30 KW - DISTÂNCIA DE RECALQUE DE 3.300 A 3.500 M</t>
  </si>
  <si>
    <t>DRAGAGEM DE AREIA FINA COM DRAGA DE SUCÇÃO E RECALQUE - BOMBA DE 294 KW E CORTADOR DE 30 KW - DISTÂNCIA DE RECALQUE DE 3.500 A 3.700 M</t>
  </si>
  <si>
    <t>DRAGAGEM DE AREIA FINA COM DRAGA DE SUCÇÃO E RECALQUE - BOMBA DE 294 KW E CORTADOR DE 30 KW - DISTÂNCIA DE RECALQUE DE 3.700 A 3.900 M</t>
  </si>
  <si>
    <t>DRAGAGEM DE AREIA FINA COM DRAGA DE SUCÇÃO E RECALQUE - BOMBA DE 294 KW E CORTADOR DE 30 KW - DISTÂNCIA DE RECALQUE DE 3.900 A 4.100 M</t>
  </si>
  <si>
    <t>DRAGAGEM DE AREIA FINA COM DRAGA DE SUCÇÃO E RECALQUE - BOMBA DE 294 KW E CORTADOR DE 30 KW - DISTÂNCIA DE RECALQUE DE 500 A 700 M</t>
  </si>
  <si>
    <t>DRAGAGEM DE AREIA FINA COM DRAGA DE SUCÇÃO E RECALQUE - BOMBA DE 294 KW E CORTADOR DE 30 KW - DISTÂNCIA DE RECALQUE DE 700 A 900 M</t>
  </si>
  <si>
    <t>DRAGAGEM DE AREIA FINA COM DRAGA DE SUCÇÃO E RECALQUE - BOMBA DE 294 KW E CORTADOR DE 30 KW - DISTÂNCIA DE RECALQUE DE 900 A 1.100 M</t>
  </si>
  <si>
    <t>DRAGAGEM DE AREIA FINA COM DRAGA DE SUCÇÃO E RECALQUE - BOMBA DE 294 KW E CORTADOR DE 30 KW - DISTÂNCIA DE RECALQUE DE ATÉ 500 M</t>
  </si>
  <si>
    <t>DRAGAGEM DE AREIA FINA COM DRAGA DE SUCÇÃO E RECALQUE - BOMBA DE 483 KW E CORTADOR DE 55 KW - DISTÂNCIA DE RECALQUE DE 1.100 A 1.300 M</t>
  </si>
  <si>
    <t>DRAGAGEM DE AREIA FINA COM DRAGA DE SUCÇÃO E RECALQUE - BOMBA DE 483 KW E CORTADOR DE 55 KW - DISTÂNCIA DE RECALQUE DE 1.300 A 1.500 M</t>
  </si>
  <si>
    <t>DRAGAGEM DE AREIA FINA COM DRAGA DE SUCÇÃO E RECALQUE - BOMBA DE 483 KW E CORTADOR DE 55 KW - DISTÂNCIA DE RECALQUE DE 1.500 A 1.700 M</t>
  </si>
  <si>
    <t>DRAGAGEM DE AREIA FINA COM DRAGA DE SUCÇÃO E RECALQUE - BOMBA DE 483 KW E CORTADOR DE 55 KW - DISTÂNCIA DE RECALQUE DE 1.700 A 1.900 M</t>
  </si>
  <si>
    <t>DRAGAGEM DE AREIA FINA COM DRAGA DE SUCÇÃO E RECALQUE - BOMBA DE 483 KW E CORTADOR DE 55 KW - DISTÂNCIA DE RECALQUE DE 1.900 A 2.100 M</t>
  </si>
  <si>
    <t>DRAGAGEM DE AREIA FINA COM DRAGA DE SUCÇÃO E RECALQUE - BOMBA DE 483 KW E CORTADOR DE 55 KW - DISTÂNCIA DE RECALQUE DE 2.100 A 2.300 M</t>
  </si>
  <si>
    <t>DRAGAGEM DE AREIA FINA COM DRAGA DE SUCÇÃO E RECALQUE - BOMBA DE 483 KW E CORTADOR DE 55 KW - DISTÂNCIA DE RECALQUE DE 2.300 A 2.500 M</t>
  </si>
  <si>
    <t>DRAGAGEM DE AREIA FINA COM DRAGA DE SUCÇÃO E RECALQUE - BOMBA DE 483 KW E CORTADOR DE 55 KW - DISTÂNCIA DE RECALQUE DE 2.500 A 2.700 M</t>
  </si>
  <si>
    <t>DRAGAGEM DE AREIA FINA COM DRAGA DE SUCÇÃO E RECALQUE - BOMBA DE 483 KW E CORTADOR DE 55 KW - DISTÂNCIA DE RECALQUE DE 2.700 A 2.900 M</t>
  </si>
  <si>
    <t>DRAGAGEM DE AREIA FINA COM DRAGA DE SUCÇÃO E RECALQUE - BOMBA DE 483 KW E CORTADOR DE 55 KW - DISTÂNCIA DE RECALQUE DE 2.900 A 3.100 M</t>
  </si>
  <si>
    <t>DRAGAGEM DE AREIA FINA COM DRAGA DE SUCÇÃO E RECALQUE - BOMBA DE 483 KW E CORTADOR DE 55 KW - DISTÂNCIA DE RECALQUE DE 3.100 A 3.300 M</t>
  </si>
  <si>
    <t>DRAGAGEM DE AREIA FINA COM DRAGA DE SUCÇÃO E RECALQUE - BOMBA DE 483 KW E CORTADOR DE 55 KW - DISTÂNCIA DE RECALQUE DE 3.300 A 3.500 M</t>
  </si>
  <si>
    <t>DRAGAGEM DE AREIA FINA COM DRAGA DE SUCÇÃO E RECALQUE - BOMBA DE 483 KW E CORTADOR DE 55 KW - DISTÂNCIA DE RECALQUE DE 3.500 A 3.700 M</t>
  </si>
  <si>
    <t>DRAGAGEM DE AREIA FINA COM DRAGA DE SUCÇÃO E RECALQUE - BOMBA DE 483 KW E CORTADOR DE 55 KW - DISTÂNCIA DE RECALQUE DE 3.700 A 3.900 M</t>
  </si>
  <si>
    <t>DRAGAGEM DE AREIA FINA COM DRAGA DE SUCÇÃO E RECALQUE - BOMBA DE 483 KW E CORTADOR DE 55 KW - DISTÂNCIA DE RECALQUE DE 3.900 A 4.100 M</t>
  </si>
  <si>
    <t>DRAGAGEM DE AREIA FINA COM DRAGA DE SUCÇÃO E RECALQUE - BOMBA DE 483 KW E CORTADOR DE 55 KW - DISTÂNCIA DE RECALQUE DE 4.100 A 4.300 M</t>
  </si>
  <si>
    <t>DRAGAGEM DE AREIA FINA COM DRAGA DE SUCÇÃO E RECALQUE - BOMBA DE 483 KW E CORTADOR DE 55 KW - DISTÂNCIA DE RECALQUE DE 4.300 A 4.500 M</t>
  </si>
  <si>
    <t>DRAGAGEM DE AREIA FINA COM DRAGA DE SUCÇÃO E RECALQUE - BOMBA DE 483 KW E CORTADOR DE 55 KW - DISTÂNCIA DE RECALQUE DE 4.500 A 4.700 M</t>
  </si>
  <si>
    <t>DRAGAGEM DE AREIA FINA COM DRAGA DE SUCÇÃO E RECALQUE - BOMBA DE 483 KW E CORTADOR DE 55 KW - DISTÂNCIA DE RECALQUE DE 4.700 A 4.900 M</t>
  </si>
  <si>
    <t>DRAGAGEM DE AREIA FINA COM DRAGA DE SUCÇÃO E RECALQUE - BOMBA DE 483 KW E CORTADOR DE 55 KW - DISTÂNCIA DE RECALQUE DE 4.900 A 5.100 M</t>
  </si>
  <si>
    <t>DRAGAGEM DE AREIA FINA COM DRAGA DE SUCÇÃO E RECALQUE - BOMBA DE 483 KW E CORTADOR DE 55 KW - DISTÂNCIA DE RECALQUE DE 5.100 A 5.300 M</t>
  </si>
  <si>
    <t>DRAGAGEM DE AREIA FINA COM DRAGA DE SUCÇÃO E RECALQUE - BOMBA DE 483 KW E CORTADOR DE 55 KW - DISTÂNCIA DE RECALQUE DE 5.300 A 5.500 M</t>
  </si>
  <si>
    <t>DRAGAGEM DE AREIA FINA COM DRAGA DE SUCÇÃO E RECALQUE - BOMBA DE 483 KW E CORTADOR DE 55 KW - DISTÂNCIA DE RECALQUE DE 5.500 A 5.700 M</t>
  </si>
  <si>
    <t>DRAGAGEM DE AREIA FINA COM DRAGA DE SUCÇÃO E RECALQUE - BOMBA DE 483 KW E CORTADOR DE 55 KW - DISTÂNCIA DE RECALQUE DE 5.700 A 5.900 M</t>
  </si>
  <si>
    <t>DRAGAGEM DE AREIA FINA COM DRAGA DE SUCÇÃO E RECALQUE - BOMBA DE 483 KW E CORTADOR DE 55 KW - DISTÂNCIA DE RECALQUE DE 5.900 A 6.100 M</t>
  </si>
  <si>
    <t>DRAGAGEM DE AREIA FINA COM DRAGA DE SUCÇÃO E RECALQUE - BOMBA DE 483 KW E CORTADOR DE 55 KW - DISTÂNCIA DE RECALQUE DE 500 A 700 M</t>
  </si>
  <si>
    <t>DRAGAGEM DE AREIA FINA COM DRAGA DE SUCÇÃO E RECALQUE - BOMBA DE 483 KW E CORTADOR DE 55 KW - DISTÂNCIA DE RECALQUE DE 6.100 A 6.300 M</t>
  </si>
  <si>
    <t>DRAGAGEM DE AREIA FINA COM DRAGA DE SUCÇÃO E RECALQUE - BOMBA DE 483 KW E CORTADOR DE 55 KW - DISTÂNCIA DE RECALQUE DE 6.300 A 6.500 M</t>
  </si>
  <si>
    <t>DRAGAGEM DE AREIA FINA COM DRAGA DE SUCÇÃO E RECALQUE - BOMBA DE 483 KW E CORTADOR DE 55 KW - DISTÂNCIA DE RECALQUE DE 6.500 A 6.700 M</t>
  </si>
  <si>
    <t>DRAGAGEM DE AREIA FINA COM DRAGA DE SUCÇÃO E RECALQUE - BOMBA DE 483 KW E CORTADOR DE 55 KW - DISTÂNCIA DE RECALQUE DE 6.700 A 6.900 M</t>
  </si>
  <si>
    <t>DRAGAGEM DE AREIA FINA COM DRAGA DE SUCÇÃO E RECALQUE - BOMBA DE 483 KW E CORTADOR DE 55 KW - DISTÂNCIA DE RECALQUE DE 6.900 A 7.100 M</t>
  </si>
  <si>
    <t>DRAGAGEM DE AREIA FINA COM DRAGA DE SUCÇÃO E RECALQUE - BOMBA DE 483 KW E CORTADOR DE 55 KW - DISTÂNCIA DE RECALQUE DE 7.100 A 7.300 M</t>
  </si>
  <si>
    <t>DRAGAGEM DE AREIA FINA COM DRAGA DE SUCÇÃO E RECALQUE - BOMBA DE 483 KW E CORTADOR DE 55 KW - DISTÂNCIA DE RECALQUE DE 7.300 A 7.500 M</t>
  </si>
  <si>
    <t>DRAGAGEM DE AREIA FINA COM DRAGA DE SUCÇÃO E RECALQUE - BOMBA DE 483 KW E CORTADOR DE 55 KW - DISTÂNCIA DE RECALQUE DE 7.500 A 7.700 M</t>
  </si>
  <si>
    <t>DRAGAGEM DE AREIA FINA COM DRAGA DE SUCÇÃO E RECALQUE - BOMBA DE 483 KW E CORTADOR DE 55 KW - DISTÂNCIA DE RECALQUE DE 7.700 A 7.900 M</t>
  </si>
  <si>
    <t>DRAGAGEM DE AREIA FINA COM DRAGA DE SUCÇÃO E RECALQUE - BOMBA DE 483 KW E CORTADOR DE 55 KW - DISTÂNCIA DE RECALQUE DE 700 A 900 M</t>
  </si>
  <si>
    <t>DRAGAGEM DE AREIA FINA COM DRAGA DE SUCÇÃO E RECALQUE - BOMBA DE 483 KW E CORTADOR DE 55 KW - DISTÂNCIA DE RECALQUE DE 900 A 1.100 M</t>
  </si>
  <si>
    <t>DRAGAGEM DE AREIA FINA COM DRAGA DE SUCÇÃO E RECALQUE - BOMBA DE 483 KW E CORTADOR DE 55 KW - DISTÂNCIA DE RECALQUE DE ATÉ 500 M</t>
  </si>
  <si>
    <t>DRAGAGEM DE AREIA FINA COM DRAGA DE SUCÇÃO E RECALQUE - BOMBA DE 746 KW E CORTADOR DE 110 KW - DISTÂNCIA DE RECALQUE DE 1.100 A 1.300 M</t>
  </si>
  <si>
    <t>DRAGAGEM DE AREIA FINA COM DRAGA DE SUCÇÃO E RECALQUE - BOMBA DE 746 KW E CORTADOR DE 110 KW - DISTÂNCIA DE RECALQUE DE 1.300 A 1.500 M</t>
  </si>
  <si>
    <t>DRAGAGEM DE AREIA FINA COM DRAGA DE SUCÇÃO E RECALQUE - BOMBA DE 746 KW E CORTADOR DE 110 KW - DISTÂNCIA DE RECALQUE DE 1.500 A 1.700 M</t>
  </si>
  <si>
    <t>DRAGAGEM DE AREIA FINA COM DRAGA DE SUCÇÃO E RECALQUE - BOMBA DE 746 KW E CORTADOR DE 110 KW - DISTÂNCIA DE RECALQUE DE 1.700 A 1.900 M</t>
  </si>
  <si>
    <t>DRAGAGEM DE AREIA FINA COM DRAGA DE SUCÇÃO E RECALQUE - BOMBA DE 746 KW E CORTADOR DE 110 KW - DISTÂNCIA DE RECALQUE DE 1.900 A 2.100 M</t>
  </si>
  <si>
    <t>DRAGAGEM DE AREIA FINA COM DRAGA DE SUCÇÃO E RECALQUE - BOMBA DE 746 KW E CORTADOR DE 110 KW - DISTÂNCIA DE RECALQUE DE 2.100 A 2.300 M</t>
  </si>
  <si>
    <t>DRAGAGEM DE AREIA FINA COM DRAGA DE SUCÇÃO E RECALQUE - BOMBA DE 746 KW E CORTADOR DE 110 KW - DISTÂNCIA DE RECALQUE DE 2.300 A 2.500 M</t>
  </si>
  <si>
    <t>DRAGAGEM DE AREIA FINA COM DRAGA DE SUCÇÃO E RECALQUE - BOMBA DE 746 KW E CORTADOR DE 110 KW - DISTÂNCIA DE RECALQUE DE 2.500 A 2.700 M</t>
  </si>
  <si>
    <t>DRAGAGEM DE AREIA FINA COM DRAGA DE SUCÇÃO E RECALQUE - BOMBA DE 746 KW E CORTADOR DE 110 KW - DISTÂNCIA DE RECALQUE DE 2.700 A 2.900 M</t>
  </si>
  <si>
    <t>DRAGAGEM DE AREIA FINA COM DRAGA DE SUCÇÃO E RECALQUE - BOMBA DE 746 KW E CORTADOR DE 110 KW - DISTÂNCIA DE RECALQUE DE 2.900 A 3.100 M</t>
  </si>
  <si>
    <t>DRAGAGEM DE AREIA FINA COM DRAGA DE SUCÇÃO E RECALQUE - BOMBA DE 746 KW E CORTADOR DE 110 KW - DISTÂNCIA DE RECALQUE DE 3.100 A 3.300 M</t>
  </si>
  <si>
    <t>DRAGAGEM DE AREIA FINA COM DRAGA DE SUCÇÃO E RECALQUE - BOMBA DE 746 KW E CORTADOR DE 110 KW - DISTÂNCIA DE RECALQUE DE 3.300 A 3.500 M</t>
  </si>
  <si>
    <t>DRAGAGEM DE AREIA FINA COM DRAGA DE SUCÇÃO E RECALQUE - BOMBA DE 746 KW E CORTADOR DE 110 KW - DISTÂNCIA DE RECALQUE DE 3.500 A 3.700 M</t>
  </si>
  <si>
    <t>DRAGAGEM DE AREIA FINA COM DRAGA DE SUCÇÃO E RECALQUE - BOMBA DE 746 KW E CORTADOR DE 110 KW - DISTÂNCIA DE RECALQUE DE 3.700 A 3.900 M</t>
  </si>
  <si>
    <t>DRAGAGEM DE AREIA FINA COM DRAGA DE SUCÇÃO E RECALQUE - BOMBA DE 746 KW E CORTADOR DE 110 KW - DISTÂNCIA DE RECALQUE DE 3.900 A 4.100 M</t>
  </si>
  <si>
    <t>DRAGAGEM DE AREIA FINA COM DRAGA DE SUCÇÃO E RECALQUE - BOMBA DE 746 KW E CORTADOR DE 110 KW - DISTÂNCIA DE RECALQUE DE 4.100 A 4.300 M</t>
  </si>
  <si>
    <t>DRAGAGEM DE AREIA FINA COM DRAGA DE SUCÇÃO E RECALQUE - BOMBA DE 746 KW E CORTADOR DE 110 KW - DISTÂNCIA DE RECALQUE DE 4.300 A 4.500 M</t>
  </si>
  <si>
    <t>DRAGAGEM DE AREIA FINA COM DRAGA DE SUCÇÃO E RECALQUE - BOMBA DE 746 KW E CORTADOR DE 110 KW - DISTÂNCIA DE RECALQUE DE 4.500 A 4.700 M</t>
  </si>
  <si>
    <t>DRAGAGEM DE AREIA FINA COM DRAGA DE SUCÇÃO E RECALQUE - BOMBA DE 746 KW E CORTADOR DE 110 KW - DISTÂNCIA DE RECALQUE DE 4.700 A 4.900 M</t>
  </si>
  <si>
    <t>DRAGAGEM DE AREIA FINA COM DRAGA DE SUCÇÃO E RECALQUE - BOMBA DE 746 KW E CORTADOR DE 110 KW - DISTÂNCIA DE RECALQUE DE 4.900 A 5.100 M</t>
  </si>
  <si>
    <t>DRAGAGEM DE AREIA FINA COM DRAGA DE SUCÇÃO E RECALQUE - BOMBA DE 746 KW E CORTADOR DE 110 KW - DISTÂNCIA DE RECALQUE DE 5.100 A 5.300 M</t>
  </si>
  <si>
    <t>DRAGAGEM DE AREIA FINA COM DRAGA DE SUCÇÃO E RECALQUE - BOMBA DE 746 KW E CORTADOR DE 110 KW - DISTÂNCIA DE RECALQUE DE 5.300 A 5.500 M</t>
  </si>
  <si>
    <t>DRAGAGEM DE AREIA FINA COM DRAGA DE SUCÇÃO E RECALQUE - BOMBA DE 746 KW E CORTADOR DE 110 KW - DISTÂNCIA DE RECALQUE DE 5.500 A 5.700 M</t>
  </si>
  <si>
    <t>DRAGAGEM DE AREIA FINA COM DRAGA DE SUCÇÃO E RECALQUE - BOMBA DE 746 KW E CORTADOR DE 110 KW - DISTÂNCIA DE RECALQUE DE 5.700 A 5.900 M</t>
  </si>
  <si>
    <t>DRAGAGEM DE AREIA FINA COM DRAGA DE SUCÇÃO E RECALQUE - BOMBA DE 746 KW E CORTADOR DE 110 KW - DISTÂNCIA DE RECALQUE DE 5.900 A 6.100 M</t>
  </si>
  <si>
    <t>DRAGAGEM DE AREIA FINA COM DRAGA DE SUCÇÃO E RECALQUE - BOMBA DE 746 KW E CORTADOR DE 110 KW - DISTÂNCIA DE RECALQUE DE 500 A 700 M</t>
  </si>
  <si>
    <t>DRAGAGEM DE AREIA FINA COM DRAGA DE SUCÇÃO E RECALQUE - BOMBA DE 746 KW E CORTADOR DE 110 KW - DISTÂNCIA DE RECALQUE DE 6.100 A 6.300 M</t>
  </si>
  <si>
    <t>DRAGAGEM DE AREIA FINA COM DRAGA DE SUCÇÃO E RECALQUE - BOMBA DE 746 KW E CORTADOR DE 110 KW - DISTÂNCIA DE RECALQUE DE 6.300 A 6.500 M</t>
  </si>
  <si>
    <t>DRAGAGEM DE AREIA FINA COM DRAGA DE SUCÇÃO E RECALQUE - BOMBA DE 746 KW E CORTADOR DE 110 KW - DISTÂNCIA DE RECALQUE DE 6.500 A 6.700 M</t>
  </si>
  <si>
    <t>DRAGAGEM DE AREIA FINA COM DRAGA DE SUCÇÃO E RECALQUE - BOMBA DE 746 KW E CORTADOR DE 110 KW - DISTÂNCIA DE RECALQUE DE 6.700 A 6.900 M</t>
  </si>
  <si>
    <t>DRAGAGEM DE AREIA FINA COM DRAGA DE SUCÇÃO E RECALQUE - BOMBA DE 746 KW E CORTADOR DE 110 KW - DISTÂNCIA DE RECALQUE DE 6.900 A 7.100 M</t>
  </si>
  <si>
    <t>DRAGAGEM DE AREIA FINA COM DRAGA DE SUCÇÃO E RECALQUE - BOMBA DE 746 KW E CORTADOR DE 110 KW - DISTÂNCIA DE RECALQUE DE 7.100 A 7.300 M</t>
  </si>
  <si>
    <t>DRAGAGEM DE AREIA FINA COM DRAGA DE SUCÇÃO E RECALQUE - BOMBA DE 746 KW E CORTADOR DE 110 KW - DISTÂNCIA DE RECALQUE DE 7.300 A 7.500 M</t>
  </si>
  <si>
    <t>DRAGAGEM DE AREIA FINA COM DRAGA DE SUCÇÃO E RECALQUE - BOMBA DE 746 KW E CORTADOR DE 110 KW - DISTÂNCIA DE RECALQUE DE 7.500 A 7.700 M</t>
  </si>
  <si>
    <t>DRAGAGEM DE AREIA FINA COM DRAGA DE SUCÇÃO E RECALQUE - BOMBA DE 746 KW E CORTADOR DE 110 KW - DISTÂNCIA DE RECALQUE DE 7.700 A 7.900 M</t>
  </si>
  <si>
    <t>DRAGAGEM DE AREIA FINA COM DRAGA DE SUCÇÃO E RECALQUE - BOMBA DE 746 KW E CORTADOR DE 110 KW - DISTÂNCIA DE RECALQUE DE 7.900 A 8.100 M</t>
  </si>
  <si>
    <t>DRAGAGEM DE AREIA FINA COM DRAGA DE SUCÇÃO E RECALQUE - BOMBA DE 746 KW E CORTADOR DE 110 KW - DISTÂNCIA DE RECALQUE DE 700 A 900 M</t>
  </si>
  <si>
    <t>DRAGAGEM DE AREIA FINA COM DRAGA DE SUCÇÃO E RECALQUE - BOMBA DE 746 KW E CORTADOR DE 110 KW - DISTÂNCIA DE RECALQUE DE 8.100 A 8.300 M</t>
  </si>
  <si>
    <t>DRAGAGEM DE AREIA FINA COM DRAGA DE SUCÇÃO E RECALQUE - BOMBA DE 746 KW E CORTADOR DE 110 KW - DISTÂNCIA DE RECALQUE DE 8.300 A 8.500 M</t>
  </si>
  <si>
    <t>DRAGAGEM DE AREIA FINA COM DRAGA DE SUCÇÃO E RECALQUE - BOMBA DE 746 KW E CORTADOR DE 110 KW - DISTÂNCIA DE RECALQUE DE 8.500 A 8.700 M</t>
  </si>
  <si>
    <t>DRAGAGEM DE AREIA FINA COM DRAGA DE SUCÇÃO E RECALQUE - BOMBA DE 746 KW E CORTADOR DE 110 KW - DISTÂNCIA DE RECALQUE DE 8.700 A 8.900 M</t>
  </si>
  <si>
    <t>DRAGAGEM DE AREIA FINA COM DRAGA DE SUCÇÃO E RECALQUE - BOMBA DE 746 KW E CORTADOR DE 110 KW - DISTÂNCIA DE RECALQUE DE 8.900 A 9.100 M</t>
  </si>
  <si>
    <t>DRAGAGEM DE AREIA FINA COM DRAGA DE SUCÇÃO E RECALQUE - BOMBA DE 746 KW E CORTADOR DE 110 KW - DISTÂNCIA DE RECALQUE DE 9.100 A 9.300 M</t>
  </si>
  <si>
    <t>DRAGAGEM DE AREIA FINA COM DRAGA DE SUCÇÃO E RECALQUE - BOMBA DE 746 KW E CORTADOR DE 110 KW - DISTÂNCIA DE RECALQUE DE 9.300 A 9.500 M</t>
  </si>
  <si>
    <t>DRAGAGEM DE AREIA FINA COM DRAGA DE SUCÇÃO E RECALQUE - BOMBA DE 746 KW E CORTADOR DE 110 KW - DISTÂNCIA DE RECALQUE DE 9.500 A 9.700 M</t>
  </si>
  <si>
    <t>DRAGAGEM DE AREIA FINA COM DRAGA DE SUCÇÃO E RECALQUE - BOMBA DE 746 KW E CORTADOR DE 110 KW - DISTÂNCIA DE RECALQUE DE 9.700 A 9.900 M</t>
  </si>
  <si>
    <t>DRAGAGEM DE AREIA FINA COM DRAGA DE SUCÇÃO E RECALQUE - BOMBA DE 746 KW E CORTADOR DE 110 KW - DISTÂNCIA DE RECALQUE DE 9.900 A 10.100 M</t>
  </si>
  <si>
    <t>DRAGAGEM DE AREIA FINA COM DRAGA DE SUCÇÃO E RECALQUE - BOMBA DE 746 KW E CORTADOR DE 110 KW - DISTÂNCIA DE RECALQUE DE 900 A 1.100 M</t>
  </si>
  <si>
    <t>DRAGAGEM DE AREIA FINA COM DRAGA DE SUCÇÃO E RECALQUE - BOMBA DE 746 KW E CORTADOR DE 110 KW - DISTÂNCIA DE RECALQUE DE ATÉ 500 M</t>
  </si>
  <si>
    <t>DRAGAGEM DE AREIA FINA COM DRAGA HOPPER - CAPACIDADE DA CISTERNA DE 1.000 M³ - DMT DE 1.500 A 1.800 M</t>
  </si>
  <si>
    <t>DRAGAGEM DE AREIA FINA COM DRAGA HOPPER - CAPACIDADE DA CISTERNA DE 1.000 M³ - DMT DE 1.800 A 2.100 M</t>
  </si>
  <si>
    <t>DRAGAGEM DE AREIA FINA COM DRAGA HOPPER - CAPACIDADE DA CISTERNA DE 1.000 M³ - DMT DE 2.100 A 2.400 M</t>
  </si>
  <si>
    <t>DRAGAGEM DE AREIA FINA COM DRAGA HOPPER - CAPACIDADE DA CISTERNA DE 1.000 M³ - DMT DE 2.400 A 2.700 M</t>
  </si>
  <si>
    <t>DRAGAGEM DE AREIA FINA COM DRAGA HOPPER - CAPACIDADE DA CISTERNA DE 1.000 M³ - DMT DE 2.700 A 3.000 M</t>
  </si>
  <si>
    <t>DRAGAGEM DE AREIA FINA COM DRAGA HOPPER - CAPACIDADE DA CISTERNA DE 1.000 M³ - DMT DE 3.000 M</t>
  </si>
  <si>
    <t>DRAGAGEM DE AREIA FINA COM DRAGA HOPPER - CAPACIDADE DA CISTERNA DE 10.000 M³ - DMT DE 1.500 A 1.800 M</t>
  </si>
  <si>
    <t>DRAGAGEM DE AREIA FINA COM DRAGA HOPPER - CAPACIDADE DA CISTERNA DE 10.000 M³ - DMT DE 1.800 A 2.100 M</t>
  </si>
  <si>
    <t>DRAGAGEM DE AREIA FINA COM DRAGA HOPPER - CAPACIDADE DA CISTERNA DE 10.000 M³ - DMT DE 2.100 A 2.400 M</t>
  </si>
  <si>
    <t>DRAGAGEM DE AREIA FINA COM DRAGA HOPPER - CAPACIDADE DA CISTERNA DE 10.000 M³ - DMT DE 2.400 A 2.700 M</t>
  </si>
  <si>
    <t>DRAGAGEM DE AREIA FINA COM DRAGA HOPPER - CAPACIDADE DA CISTERNA DE 10.000 M³ - DMT DE 2.700 A 3.000 M</t>
  </si>
  <si>
    <t>DRAGAGEM DE AREIA FINA COM DRAGA HOPPER - CAPACIDADE DA CISTERNA DE 10.000 M³ - DMT DE 3.000 M</t>
  </si>
  <si>
    <t>DRAGAGEM DE AREIA FINA COM DRAGA HOPPER - CAPACIDADE DA CISTERNA DE 15.000 M³ - DMT DE 1.500 A 1.800 M</t>
  </si>
  <si>
    <t>DRAGAGEM DE AREIA FINA COM DRAGA HOPPER - CAPACIDADE DA CISTERNA DE 15.000 M³ - DMT DE 1.800 A 2.100 M</t>
  </si>
  <si>
    <t>DRAGAGEM DE AREIA FINA COM DRAGA HOPPER - CAPACIDADE DA CISTERNA DE 15.000 M³ - DMT DE 2.100 A 2.400 M</t>
  </si>
  <si>
    <t>DRAGAGEM DE AREIA FINA COM DRAGA HOPPER - CAPACIDADE DA CISTERNA DE 15.000 M³ - DMT DE 2.400 A 2.700 M</t>
  </si>
  <si>
    <t>DRAGAGEM DE AREIA FINA COM DRAGA HOPPER - CAPACIDADE DA CISTERNA DE 15.000 M³ - DMT DE 2.700 A 3.000 M</t>
  </si>
  <si>
    <t>DRAGAGEM DE AREIA FINA COM DRAGA HOPPER - CAPACIDADE DA CISTERNA DE 15.000 M³ - DMT DE 3.000 M</t>
  </si>
  <si>
    <t>DRAGAGEM DE AREIA FINA COM DRAGA HOPPER - CAPACIDADE DA CISTERNA DE 2.000 M³ - DMT DE 1.500 A 1.800 M</t>
  </si>
  <si>
    <t>DRAGAGEM DE AREIA FINA COM DRAGA HOPPER - CAPACIDADE DA CISTERNA DE 2.000 M³ - DMT DE 1.800 A 2.100 M</t>
  </si>
  <si>
    <t>DRAGAGEM DE AREIA FINA COM DRAGA HOPPER - CAPACIDADE DA CISTERNA DE 2.000 M³ - DMT DE 2.100 A 2.400 M</t>
  </si>
  <si>
    <t>DRAGAGEM DE AREIA FINA COM DRAGA HOPPER - CAPACIDADE DA CISTERNA DE 2.000 M³ - DMT DE 2.400 A 2.700 M</t>
  </si>
  <si>
    <t>DRAGAGEM DE AREIA FINA COM DRAGA HOPPER - CAPACIDADE DA CISTERNA DE 2.000 M³ - DMT DE 2.700 A 3.000 M</t>
  </si>
  <si>
    <t>DRAGAGEM DE AREIA FINA COM DRAGA HOPPER - CAPACIDADE DA CISTERNA DE 2.000 M³ - DMT DE 3.000 M</t>
  </si>
  <si>
    <t>DRAGAGEM DE AREIA FINA COM DRAGA HOPPER - CAPACIDADE DA CISTERNA DE 20.000 M³ - DMT DE 1.500 A 1.800 M</t>
  </si>
  <si>
    <t>DRAGAGEM DE AREIA FINA COM DRAGA HOPPER - CAPACIDADE DA CISTERNA DE 20.000 M³ - DMT DE 1.800 A 2.100 M</t>
  </si>
  <si>
    <t>DRAGAGEM DE AREIA FINA COM DRAGA HOPPER - CAPACIDADE DA CISTERNA DE 20.000 M³ - DMT DE 2.100 A 2.400 M</t>
  </si>
  <si>
    <t>DRAGAGEM DE AREIA FINA COM DRAGA HOPPER - CAPACIDADE DA CISTERNA DE 20.000 M³ - DMT DE 2.400 A 2.700 M</t>
  </si>
  <si>
    <t>DRAGAGEM DE AREIA FINA COM DRAGA HOPPER - CAPACIDADE DA CISTERNA DE 20.000 M³ - DMT DE 2.700 A 3.000 M</t>
  </si>
  <si>
    <t>DRAGAGEM DE AREIA FINA COM DRAGA HOPPER - CAPACIDADE DA CISTERNA DE 20.000 M³ - DMT DE 3.000 M</t>
  </si>
  <si>
    <t>DRAGAGEM DE AREIA FINA COM DRAGA HOPPER - CAPACIDADE DA CISTERNA DE 3.000 M³ - DMT DE 1.500 A 1.800 M</t>
  </si>
  <si>
    <t>DRAGAGEM DE AREIA FINA COM DRAGA HOPPER - CAPACIDADE DA CISTERNA DE 3.000 M³ - DMT DE 1.800 A 2.100 M</t>
  </si>
  <si>
    <t>DRAGAGEM DE AREIA FINA COM DRAGA HOPPER - CAPACIDADE DA CISTERNA DE 3.000 M³ - DMT DE 2.100 A 2.400 M</t>
  </si>
  <si>
    <t>DRAGAGEM DE AREIA FINA COM DRAGA HOPPER - CAPACIDADE DA CISTERNA DE 3.000 M³ - DMT DE 2.400 A 2.700 M</t>
  </si>
  <si>
    <t>DRAGAGEM DE AREIA FINA COM DRAGA HOPPER - CAPACIDADE DA CISTERNA DE 3.000 M³ - DMT DE 2.700 A 3.000 M</t>
  </si>
  <si>
    <t>DRAGAGEM DE AREIA FINA COM DRAGA HOPPER - CAPACIDADE DA CISTERNA DE 3.000 M³ - DMT DE 3.000 M</t>
  </si>
  <si>
    <t>DRAGAGEM DE AREIA FINA COM DRAGA HOPPER - CAPACIDADE DA CISTERNA DE 4.000 M³ - DMT DE 1.500 A 1.800 M</t>
  </si>
  <si>
    <t>DRAGAGEM DE AREIA FINA COM DRAGA HOPPER - CAPACIDADE DA CISTERNA DE 4.000 M³ - DMT DE 1.800 A 2.100 M</t>
  </si>
  <si>
    <t>DRAGAGEM DE AREIA FINA COM DRAGA HOPPER - CAPACIDADE DA CISTERNA DE 4.000 M³ - DMT DE 2.100 A 2.400 M</t>
  </si>
  <si>
    <t>DRAGAGEM DE AREIA FINA COM DRAGA HOPPER - CAPACIDADE DA CISTERNA DE 4.000 M³ - DMT DE 2.400 A 2.700 M</t>
  </si>
  <si>
    <t>DRAGAGEM DE AREIA FINA COM DRAGA HOPPER - CAPACIDADE DA CISTERNA DE 4.000 M³ - DMT DE 2.700 A 3.000 M</t>
  </si>
  <si>
    <t>DRAGAGEM DE AREIA FINA COM DRAGA HOPPER - CAPACIDADE DA CISTERNA DE 4.000 M³ - DMT DE 3.000 M</t>
  </si>
  <si>
    <t>DRAGAGEM DE AREIA FINA COM DRAGA HOPPER - CAPACIDADE DA CISTERNA DE 5.000 M³ - DMT DE 1.500 A 1.800 M</t>
  </si>
  <si>
    <t>DRAGAGEM DE AREIA FINA COM DRAGA HOPPER - CAPACIDADE DA CISTERNA DE 5.000 M³ - DMT DE 1.800 A 2.100 M</t>
  </si>
  <si>
    <t>DRAGAGEM DE AREIA FINA COM DRAGA HOPPER - CAPACIDADE DA CISTERNA DE 5.000 M³ - DMT DE 2.100 A 2.400 M</t>
  </si>
  <si>
    <t>DRAGAGEM DE AREIA FINA COM DRAGA HOPPER - CAPACIDADE DA CISTERNA DE 5.000 M³ - DMT DE 2.400 A 2.700 M</t>
  </si>
  <si>
    <t>DRAGAGEM DE AREIA FINA COM DRAGA HOPPER - CAPACIDADE DA CISTERNA DE 5.000 M³ - DMT DE 2.700 A 3.000 M</t>
  </si>
  <si>
    <t>DRAGAGEM DE AREIA FINA COM DRAGA HOPPER - CAPACIDADE DA CISTERNA DE 5.000 M³ - DMT DE 3.000 M</t>
  </si>
  <si>
    <t>DRAGAGEM DE AREIA FINA COM DRAGA HOPPER - CAPACIDADE DA CISTERNA DE 750 M³ - DMT DE 1.500 A 1.800 M</t>
  </si>
  <si>
    <t>DRAGAGEM DE AREIA FINA COM DRAGA HOPPER - CAPACIDADE DA CISTERNA DE 750 M³ - DMT DE 1.800 A 2.100 M</t>
  </si>
  <si>
    <t>DRAGAGEM DE AREIA FINA COM DRAGA HOPPER - CAPACIDADE DA CISTERNA DE 750 M³ - DMT DE 2.100 A 2.400 M</t>
  </si>
  <si>
    <t>DRAGAGEM DE AREIA FINA COM DRAGA HOPPER - CAPACIDADE DA CISTERNA DE 750 M³ - DMT DE 2.400 A 2.700 M</t>
  </si>
  <si>
    <t>DRAGAGEM DE AREIA FINA COM DRAGA HOPPER - CAPACIDADE DA CISTERNA DE 750 M³ - DMT DE 2.700 A 3.000 M</t>
  </si>
  <si>
    <t>DRAGAGEM DE AREIA FINA COM DRAGA HOPPER - CAPACIDADE DA CISTERNA DE 750 M³ - DMT DE 3.000 M</t>
  </si>
  <si>
    <t>DRAGAGEM DE AREIA GROSSA COM DRAGA DE SUCÇÃO E RECALQUE - BOMBA DE 1.350 KW E CORTADOR DE 170 KW - DISTÂNCIA DE RECALQUE DE 1.100 A 1.300 M</t>
  </si>
  <si>
    <t>DRAGAGEM DE AREIA GROSSA COM DRAGA DE SUCÇÃO E RECALQUE - BOMBA DE 1.350 KW E CORTADOR DE 170 KW - DISTÂNCIA DE RECALQUE DE 1.300 A 1.500 M</t>
  </si>
  <si>
    <t>DRAGAGEM DE AREIA GROSSA COM DRAGA DE SUCÇÃO E RECALQUE - BOMBA DE 1.350 KW E CORTADOR DE 170 KW - DISTÂNCIA DE RECALQUE DE 1.500 A 1.700 M</t>
  </si>
  <si>
    <t>DRAGAGEM DE AREIA GROSSA COM DRAGA DE SUCÇÃO E RECALQUE - BOMBA DE 1.350 KW E CORTADOR DE 170 KW - DISTÂNCIA DE RECALQUE DE 1.700 A 1.900 M</t>
  </si>
  <si>
    <t>DRAGAGEM DE AREIA GROSSA COM DRAGA DE SUCÇÃO E RECALQUE - BOMBA DE 1.350 KW E CORTADOR DE 170 KW - DISTÂNCIA DE RECALQUE DE 1.900 A 2.100 M</t>
  </si>
  <si>
    <t>DRAGAGEM DE AREIA GROSSA COM DRAGA DE SUCÇÃO E RECALQUE - BOMBA DE 1.350 KW E CORTADOR DE 170 KW - DISTÂNCIA DE RECALQUE DE 2.100 A 2.300 M</t>
  </si>
  <si>
    <t>DRAGAGEM DE AREIA GROSSA COM DRAGA DE SUCÇÃO E RECALQUE - BOMBA DE 1.350 KW E CORTADOR DE 170 KW - DISTÂNCIA DE RECALQUE DE 2.300 A 2.500 M</t>
  </si>
  <si>
    <t>DRAGAGEM DE AREIA GROSSA COM DRAGA DE SUCÇÃO E RECALQUE - BOMBA DE 1.350 KW E CORTADOR DE 170 KW - DISTÂNCIA DE RECALQUE DE 2.500 A 2.700 M</t>
  </si>
  <si>
    <t>DRAGAGEM DE AREIA GROSSA COM DRAGA DE SUCÇÃO E RECALQUE - BOMBA DE 1.350 KW E CORTADOR DE 170 KW - DISTÂNCIA DE RECALQUE DE 2.700 A 2.900 M</t>
  </si>
  <si>
    <t>DRAGAGEM DE AREIA GROSSA COM DRAGA DE SUCÇÃO E RECALQUE - BOMBA DE 1.350 KW E CORTADOR DE 170 KW - DISTÂNCIA DE RECALQUE DE 2.900 A 3.100 M</t>
  </si>
  <si>
    <t>DRAGAGEM DE AREIA GROSSA COM DRAGA DE SUCÇÃO E RECALQUE - BOMBA DE 1.350 KW E CORTADOR DE 170 KW - DISTÂNCIA DE RECALQUE DE 3.100 A 3.300 M</t>
  </si>
  <si>
    <t>DRAGAGEM DE AREIA GROSSA COM DRAGA DE SUCÇÃO E RECALQUE - BOMBA DE 1.350 KW E CORTADOR DE 170 KW - DISTÂNCIA DE RECALQUE DE 3.300 A 3.500 M</t>
  </si>
  <si>
    <t>DRAGAGEM DE AREIA GROSSA COM DRAGA DE SUCÇÃO E RECALQUE - BOMBA DE 1.350 KW E CORTADOR DE 170 KW - DISTÂNCIA DE RECALQUE DE 3.500 A 3.700 M</t>
  </si>
  <si>
    <t>DRAGAGEM DE AREIA GROSSA COM DRAGA DE SUCÇÃO E RECALQUE - BOMBA DE 1.350 KW E CORTADOR DE 170 KW - DISTÂNCIA DE RECALQUE DE 3.700 A 3.900 M</t>
  </si>
  <si>
    <t>DRAGAGEM DE AREIA GROSSA COM DRAGA DE SUCÇÃO E RECALQUE - BOMBA DE 1.350 KW E CORTADOR DE 170 KW - DISTÂNCIA DE RECALQUE DE 3.900 A 4.100 M</t>
  </si>
  <si>
    <t>DRAGAGEM DE AREIA GROSSA COM DRAGA DE SUCÇÃO E RECALQUE - BOMBA DE 1.350 KW E CORTADOR DE 170 KW - DISTÂNCIA DE RECALQUE DE 4.100 A 4.300 M</t>
  </si>
  <si>
    <t>DRAGAGEM DE AREIA GROSSA COM DRAGA DE SUCÇÃO E RECALQUE - BOMBA DE 1.350 KW E CORTADOR DE 170 KW - DISTÂNCIA DE RECALQUE DE 4.300 A 4.500 M</t>
  </si>
  <si>
    <t>DRAGAGEM DE AREIA GROSSA COM DRAGA DE SUCÇÃO E RECALQUE - BOMBA DE 1.350 KW E CORTADOR DE 170 KW - DISTÂNCIA DE RECALQUE DE 4.500 A 4.700 M</t>
  </si>
  <si>
    <t>DRAGAGEM DE AREIA GROSSA COM DRAGA DE SUCÇÃO E RECALQUE - BOMBA DE 1.350 KW E CORTADOR DE 170 KW - DISTÂNCIA DE RECALQUE DE 4.700 A 4.900 M</t>
  </si>
  <si>
    <t>DRAGAGEM DE AREIA GROSSA COM DRAGA DE SUCÇÃO E RECALQUE - BOMBA DE 1.350 KW E CORTADOR DE 170 KW - DISTÂNCIA DE RECALQUE DE 4.900 A 5.100 M</t>
  </si>
  <si>
    <t>DRAGAGEM DE AREIA GROSSA COM DRAGA DE SUCÇÃO E RECALQUE - BOMBA DE 1.350 KW E CORTADOR DE 170 KW - DISTÂNCIA DE RECALQUE DE 5.100 A 5.300 M</t>
  </si>
  <si>
    <t>DRAGAGEM DE AREIA GROSSA COM DRAGA DE SUCÇÃO E RECALQUE - BOMBA DE 1.350 KW E CORTADOR DE 170 KW - DISTÂNCIA DE RECALQUE DE 5.300 A 5.500 M</t>
  </si>
  <si>
    <t>DRAGAGEM DE AREIA GROSSA COM DRAGA DE SUCÇÃO E RECALQUE - BOMBA DE 1.350 KW E CORTADOR DE 170 KW - DISTÂNCIA DE RECALQUE DE 5.500 A 5.700 M</t>
  </si>
  <si>
    <t>DRAGAGEM DE AREIA GROSSA COM DRAGA DE SUCÇÃO E RECALQUE - BOMBA DE 1.350 KW E CORTADOR DE 170 KW - DISTÂNCIA DE RECALQUE DE 5.700 A 5.900 M</t>
  </si>
  <si>
    <t>DRAGAGEM DE AREIA GROSSA COM DRAGA DE SUCÇÃO E RECALQUE - BOMBA DE 1.350 KW E CORTADOR DE 170 KW - DISTÂNCIA DE RECALQUE DE 500 A 700 M</t>
  </si>
  <si>
    <t>DRAGAGEM DE AREIA GROSSA COM DRAGA DE SUCÇÃO E RECALQUE - BOMBA DE 1.350 KW E CORTADOR DE 170 KW - DISTÂNCIA DE RECALQUE DE 700 A 900 M</t>
  </si>
  <si>
    <t>DRAGAGEM DE AREIA GROSSA COM DRAGA DE SUCÇÃO E RECALQUE - BOMBA DE 1.350 KW E CORTADOR DE 170 KW - DISTÂNCIA DE RECALQUE DE 900 A 1.100 M</t>
  </si>
  <si>
    <t>DRAGAGEM DE AREIA GROSSA COM DRAGA DE SUCÇÃO E RECALQUE - BOMBA DE 1.350 KW E CORTADOR DE 170 KW - DISTÂNCIA DE RECALQUE DE ATÉ 500 M</t>
  </si>
  <si>
    <t>DRAGAGEM DE AREIA GROSSA COM DRAGA DE SUCÇÃO E RECALQUE - BOMBA DE 294 KW E CORTADOR DE 30 KW - DISTÂNCIA DE RECALQUE DE 1.100 A 1.300 M</t>
  </si>
  <si>
    <t>DRAGAGEM DE AREIA GROSSA COM DRAGA DE SUCÇÃO E RECALQUE - BOMBA DE 294 KW E CORTADOR DE 30 KW - DISTÂNCIA DE RECALQUE DE 1.300 A 1.500 M</t>
  </si>
  <si>
    <t>DRAGAGEM DE AREIA GROSSA COM DRAGA DE SUCÇÃO E RECALQUE - BOMBA DE 294 KW E CORTADOR DE 30 KW - DISTÂNCIA DE RECALQUE DE 1.500 A 1.700 M</t>
  </si>
  <si>
    <t>DRAGAGEM DE AREIA GROSSA COM DRAGA DE SUCÇÃO E RECALQUE - BOMBA DE 294 KW E CORTADOR DE 30 KW - DISTÂNCIA DE RECALQUE DE 1.700 A 1.900 M</t>
  </si>
  <si>
    <t>DRAGAGEM DE AREIA GROSSA COM DRAGA DE SUCÇÃO E RECALQUE - BOMBA DE 294 KW E CORTADOR DE 30 KW - DISTÂNCIA DE RECALQUE DE 1.900 A 2.100 M</t>
  </si>
  <si>
    <t>DRAGAGEM DE AREIA GROSSA COM DRAGA DE SUCÇÃO E RECALQUE - BOMBA DE 294 KW E CORTADOR DE 30 KW - DISTÂNCIA DE RECALQUE DE 2.100 A 2.300 M</t>
  </si>
  <si>
    <t>DRAGAGEM DE AREIA GROSSA COM DRAGA DE SUCÇÃO E RECALQUE - BOMBA DE 294 KW E CORTADOR DE 30 KW - DISTÂNCIA DE RECALQUE DE 2.300 A 2.500 M</t>
  </si>
  <si>
    <t>DRAGAGEM DE AREIA GROSSA COM DRAGA DE SUCÇÃO E RECALQUE - BOMBA DE 294 KW E CORTADOR DE 30 KW - DISTÂNCIA DE RECALQUE DE 500 A 700 M</t>
  </si>
  <si>
    <t>DRAGAGEM DE AREIA GROSSA COM DRAGA DE SUCÇÃO E RECALQUE - BOMBA DE 294 KW E CORTADOR DE 30 KW - DISTÂNCIA DE RECALQUE DE 700 A 900 M</t>
  </si>
  <si>
    <t>DRAGAGEM DE AREIA GROSSA COM DRAGA DE SUCÇÃO E RECALQUE - BOMBA DE 294 KW E CORTADOR DE 30 KW - DISTÂNCIA DE RECALQUE DE 900 A 1.100 M</t>
  </si>
  <si>
    <t>DRAGAGEM DE AREIA GROSSA COM DRAGA DE SUCÇÃO E RECALQUE - BOMBA DE 294 KW E CORTADOR DE 30 KW - DISTÂNCIA DE RECALQUE DE ATÉ 500 M</t>
  </si>
  <si>
    <t>DRAGAGEM DE AREIA GROSSA COM DRAGA DE SUCÇÃO E RECALQUE - BOMBA DE 483 KW E CORTADOR DE 55 KW - DISTÂNCIA DE RECALQUE DE 1.100 A 1.300 M</t>
  </si>
  <si>
    <t>DRAGAGEM DE AREIA GROSSA COM DRAGA DE SUCÇÃO E RECALQUE - BOMBA DE 483 KW E CORTADOR DE 55 KW - DISTÂNCIA DE RECALQUE DE 1.300 A 1.500 M</t>
  </si>
  <si>
    <t>DRAGAGEM DE AREIA GROSSA COM DRAGA DE SUCÇÃO E RECALQUE - BOMBA DE 483 KW E CORTADOR DE 55 KW - DISTÂNCIA DE RECALQUE DE 1.500 A 1.700 M</t>
  </si>
  <si>
    <t>DRAGAGEM DE AREIA GROSSA COM DRAGA DE SUCÇÃO E RECALQUE - BOMBA DE 483 KW E CORTADOR DE 55 KW - DISTÂNCIA DE RECALQUE DE 1.700 A 1.900 M</t>
  </si>
  <si>
    <t>DRAGAGEM DE AREIA GROSSA COM DRAGA DE SUCÇÃO E RECALQUE - BOMBA DE 483 KW E CORTADOR DE 55 KW - DISTÂNCIA DE RECALQUE DE 1.900 A 2.100 M</t>
  </si>
  <si>
    <t>DRAGAGEM DE AREIA GROSSA COM DRAGA DE SUCÇÃO E RECALQUE - BOMBA DE 483 KW E CORTADOR DE 55 KW - DISTÂNCIA DE RECALQUE DE 2.100 A 2.300 M</t>
  </si>
  <si>
    <t>DRAGAGEM DE AREIA GROSSA COM DRAGA DE SUCÇÃO E RECALQUE - BOMBA DE 483 KW E CORTADOR DE 55 KW - DISTÂNCIA DE RECALQUE DE 2.300 A 2.500 M</t>
  </si>
  <si>
    <t>DRAGAGEM DE AREIA GROSSA COM DRAGA DE SUCÇÃO E RECALQUE - BOMBA DE 483 KW E CORTADOR DE 55 KW - DISTÂNCIA DE RECALQUE DE 2.500 A 2.700 M</t>
  </si>
  <si>
    <t>DRAGAGEM DE AREIA GROSSA COM DRAGA DE SUCÇÃO E RECALQUE - BOMBA DE 483 KW E CORTADOR DE 55 KW - DISTÂNCIA DE RECALQUE DE 2.700 A 2.900 M</t>
  </si>
  <si>
    <t>DRAGAGEM DE AREIA GROSSA COM DRAGA DE SUCÇÃO E RECALQUE - BOMBA DE 483 KW E CORTADOR DE 55 KW - DISTÂNCIA DE RECALQUE DE 2.900 A 3.100 M</t>
  </si>
  <si>
    <t>DRAGAGEM DE AREIA GROSSA COM DRAGA DE SUCÇÃO E RECALQUE - BOMBA DE 483 KW E CORTADOR DE 55 KW - DISTÂNCIA DE RECALQUE DE 3.100 A 3.300 M</t>
  </si>
  <si>
    <t>DRAGAGEM DE AREIA GROSSA COM DRAGA DE SUCÇÃO E RECALQUE - BOMBA DE 483 KW E CORTADOR DE 55 KW - DISTÂNCIA DE RECALQUE DE 3.300 A 3.500 M</t>
  </si>
  <si>
    <t>DRAGAGEM DE AREIA GROSSA COM DRAGA DE SUCÇÃO E RECALQUE - BOMBA DE 483 KW E CORTADOR DE 55 KW - DISTÂNCIA DE RECALQUE DE 3.500 A 3.700 M</t>
  </si>
  <si>
    <t>DRAGAGEM DE AREIA GROSSA COM DRAGA DE SUCÇÃO E RECALQUE - BOMBA DE 483 KW E CORTADOR DE 55 KW - DISTÂNCIA DE RECALQUE DE 500 A 700 M</t>
  </si>
  <si>
    <t>DRAGAGEM DE AREIA GROSSA COM DRAGA DE SUCÇÃO E RECALQUE - BOMBA DE 483 KW E CORTADOR DE 55 KW - DISTÂNCIA DE RECALQUE DE 700 A 900 M</t>
  </si>
  <si>
    <t>DRAGAGEM DE AREIA GROSSA COM DRAGA DE SUCÇÃO E RECALQUE - BOMBA DE 483 KW E CORTADOR DE 55 KW - DISTÂNCIA DE RECALQUE DE 900 A 1.100 M</t>
  </si>
  <si>
    <t>DRAGAGEM DE AREIA GROSSA COM DRAGA DE SUCÇÃO E RECALQUE - BOMBA DE 483 KW E CORTADOR DE 55 KW - DISTÂNCIA DE RECALQUE DE ATÉ 500 M</t>
  </si>
  <si>
    <t>DRAGAGEM DE AREIA GROSSA COM DRAGA DE SUCÇÃO E RECALQUE - BOMBA DE 746 KW E CORTADOR DE 110 KW - DISTÂNCIA DE RECALQUE DE 1.100 A 1.300 M</t>
  </si>
  <si>
    <t>DRAGAGEM DE AREIA GROSSA COM DRAGA DE SUCÇÃO E RECALQUE - BOMBA DE 746 KW E CORTADOR DE 110 KW - DISTÂNCIA DE RECALQUE DE 1.300 A 1.500 M</t>
  </si>
  <si>
    <t>DRAGAGEM DE AREIA GROSSA COM DRAGA DE SUCÇÃO E RECALQUE - BOMBA DE 746 KW E CORTADOR DE 110 KW - DISTÂNCIA DE RECALQUE DE 1.500 A 1.700 M</t>
  </si>
  <si>
    <t>DRAGAGEM DE AREIA GROSSA COM DRAGA DE SUCÇÃO E RECALQUE - BOMBA DE 746 KW E CORTADOR DE 110 KW - DISTÂNCIA DE RECALQUE DE 1.700 A 1.900 M</t>
  </si>
  <si>
    <t>DRAGAGEM DE AREIA GROSSA COM DRAGA DE SUCÇÃO E RECALQUE - BOMBA DE 746 KW E CORTADOR DE 110 KW - DISTÂNCIA DE RECALQUE DE 1.900 A 2.100 M</t>
  </si>
  <si>
    <t>DRAGAGEM DE AREIA GROSSA COM DRAGA DE SUCÇÃO E RECALQUE - BOMBA DE 746 KW E CORTADOR DE 110 KW - DISTÂNCIA DE RECALQUE DE 2.100 A 2.300 M</t>
  </si>
  <si>
    <t>DRAGAGEM DE AREIA GROSSA COM DRAGA DE SUCÇÃO E RECALQUE - BOMBA DE 746 KW E CORTADOR DE 110 KW - DISTÂNCIA DE RECALQUE DE 2.300 A 2.500 M</t>
  </si>
  <si>
    <t>DRAGAGEM DE AREIA GROSSA COM DRAGA DE SUCÇÃO E RECALQUE - BOMBA DE 746 KW E CORTADOR DE 110 KW - DISTÂNCIA DE RECALQUE DE 2.500 A 2.700 M</t>
  </si>
  <si>
    <t>DRAGAGEM DE AREIA GROSSA COM DRAGA DE SUCÇÃO E RECALQUE - BOMBA DE 746 KW E CORTADOR DE 110 KW - DISTÂNCIA DE RECALQUE DE 2.700 A 2.900 M</t>
  </si>
  <si>
    <t>DRAGAGEM DE AREIA GROSSA COM DRAGA DE SUCÇÃO E RECALQUE - BOMBA DE 746 KW E CORTADOR DE 110 KW - DISTÂNCIA DE RECALQUE DE 2.900 A 3.100 M</t>
  </si>
  <si>
    <t>DRAGAGEM DE AREIA GROSSA COM DRAGA DE SUCÇÃO E RECALQUE - BOMBA DE 746 KW E CORTADOR DE 110 KW - DISTÂNCIA DE RECALQUE DE 3.100 A 3.300 M</t>
  </si>
  <si>
    <t>DRAGAGEM DE AREIA GROSSA COM DRAGA DE SUCÇÃO E RECALQUE - BOMBA DE 746 KW E CORTADOR DE 110 KW - DISTÂNCIA DE RECALQUE DE 3.300 A 3.500 M</t>
  </si>
  <si>
    <t>DRAGAGEM DE AREIA GROSSA COM DRAGA DE SUCÇÃO E RECALQUE - BOMBA DE 746 KW E CORTADOR DE 110 KW - DISTÂNCIA DE RECALQUE DE 3.500 A 3.700 M</t>
  </si>
  <si>
    <t>DRAGAGEM DE AREIA GROSSA COM DRAGA DE SUCÇÃO E RECALQUE - BOMBA DE 746 KW E CORTADOR DE 110 KW - DISTÂNCIA DE RECALQUE DE 3.700 A 3.900 M</t>
  </si>
  <si>
    <t>DRAGAGEM DE AREIA GROSSA COM DRAGA DE SUCÇÃO E RECALQUE - BOMBA DE 746 KW E CORTADOR DE 110 KW - DISTÂNCIA DE RECALQUE DE 3.900 A 4.100 M</t>
  </si>
  <si>
    <t>DRAGAGEM DE AREIA GROSSA COM DRAGA DE SUCÇÃO E RECALQUE - BOMBA DE 746 KW E CORTADOR DE 110 KW - DISTÂNCIA DE RECALQUE DE 4.100 A 4.300 M</t>
  </si>
  <si>
    <t>DRAGAGEM DE AREIA GROSSA COM DRAGA DE SUCÇÃO E RECALQUE - BOMBA DE 746 KW E CORTADOR DE 110 KW - DISTÂNCIA DE RECALQUE DE 4.300 A 4.500 M</t>
  </si>
  <si>
    <t>DRAGAGEM DE AREIA GROSSA COM DRAGA DE SUCÇÃO E RECALQUE - BOMBA DE 746 KW E CORTADOR DE 110 KW - DISTÂNCIA DE RECALQUE DE 500 A 700 M</t>
  </si>
  <si>
    <t>DRAGAGEM DE AREIA GROSSA COM DRAGA DE SUCÇÃO E RECALQUE - BOMBA DE 746 KW E CORTADOR DE 110 KW - DISTÂNCIA DE RECALQUE DE 700 A 900 M</t>
  </si>
  <si>
    <t>DRAGAGEM DE AREIA GROSSA COM DRAGA DE SUCÇÃO E RECALQUE - BOMBA DE 746 KW E CORTADOR DE 110 KW - DISTÂNCIA DE RECALQUE DE 900 A 1.100 M</t>
  </si>
  <si>
    <t>DRAGAGEM DE AREIA GROSSA COM DRAGA DE SUCÇÃO E RECALQUE - BOMBA DE 746 KW E CORTADOR DE 110 KW - DISTÂNCIA DE RECALQUE DE ATÉ 500 M</t>
  </si>
  <si>
    <t>DRAGAGEM DE AREIA GROSSA COM DRAGA HOPPER - CAPACIDADE DA CISTERNA DE 1.000 M³ - DMT DE 1.500 A 1.800 M</t>
  </si>
  <si>
    <t>DRAGAGEM DE AREIA GROSSA COM DRAGA HOPPER - CAPACIDADE DA CISTERNA DE 1.000 M³ - DMT DE 1.800 A 2.100 M</t>
  </si>
  <si>
    <t>DRAGAGEM DE AREIA GROSSA COM DRAGA HOPPER - CAPACIDADE DA CISTERNA DE 1.000 M³ - DMT DE 2.100 A 2.400 M</t>
  </si>
  <si>
    <t>DRAGAGEM DE AREIA GROSSA COM DRAGA HOPPER - CAPACIDADE DA CISTERNA DE 1.000 M³ - DMT DE 2.400 A 2.700 M</t>
  </si>
  <si>
    <t>DRAGAGEM DE AREIA GROSSA COM DRAGA HOPPER - CAPACIDADE DA CISTERNA DE 1.000 M³ - DMT DE 2.700 A 3.000 M</t>
  </si>
  <si>
    <t>DRAGAGEM DE AREIA GROSSA COM DRAGA HOPPER - CAPACIDADE DA CISTERNA DE 1.000 M³ - DMT DE 3.000 M</t>
  </si>
  <si>
    <t>DRAGAGEM DE AREIA GROSSA COM DRAGA HOPPER - CAPACIDADE DA CISTERNA DE 10.000 M³ - DMT DE 1.500 A 1.800 M</t>
  </si>
  <si>
    <t>DRAGAGEM DE AREIA GROSSA COM DRAGA HOPPER - CAPACIDADE DA CISTERNA DE 10.000 M³ - DMT DE 1.800 A 2.100 M</t>
  </si>
  <si>
    <t>DRAGAGEM DE AREIA GROSSA COM DRAGA HOPPER - CAPACIDADE DA CISTERNA DE 10.000 M³ - DMT DE 2.100 A 2.400 M</t>
  </si>
  <si>
    <t>DRAGAGEM DE AREIA GROSSA COM DRAGA HOPPER - CAPACIDADE DA CISTERNA DE 10.000 M³ - DMT DE 2.400 A 2.700 M</t>
  </si>
  <si>
    <t>DRAGAGEM DE AREIA GROSSA COM DRAGA HOPPER - CAPACIDADE DA CISTERNA DE 10.000 M³ - DMT DE 2.700 A 3.000 M</t>
  </si>
  <si>
    <t>DRAGAGEM DE AREIA GROSSA COM DRAGA HOPPER - CAPACIDADE DA CISTERNA DE 10.000 M³ - DMT DE 3.000 M</t>
  </si>
  <si>
    <t>DRAGAGEM DE AREIA GROSSA COM DRAGA HOPPER - CAPACIDADE DA CISTERNA DE 15.000 M³ - DMT DE 1.500 A 1.800 M</t>
  </si>
  <si>
    <t>DRAGAGEM DE AREIA GROSSA COM DRAGA HOPPER - CAPACIDADE DA CISTERNA DE 15.000 M³ - DMT DE 1.800 A 2.100 M</t>
  </si>
  <si>
    <t>DRAGAGEM DE AREIA GROSSA COM DRAGA HOPPER - CAPACIDADE DA CISTERNA DE 15.000 M³ - DMT DE 2.100 A 2.400 M</t>
  </si>
  <si>
    <t>DRAGAGEM DE AREIA GROSSA COM DRAGA HOPPER - CAPACIDADE DA CISTERNA DE 15.000 M³ - DMT DE 2.400 A 2.700 M</t>
  </si>
  <si>
    <t>DRAGAGEM DE AREIA GROSSA COM DRAGA HOPPER - CAPACIDADE DA CISTERNA DE 15.000 M³ - DMT DE 2.700 A 3.000 M</t>
  </si>
  <si>
    <t>DRAGAGEM DE AREIA GROSSA COM DRAGA HOPPER - CAPACIDADE DA CISTERNA DE 15.000 M³ - DMT DE 3.000 M</t>
  </si>
  <si>
    <t>DRAGAGEM DE AREIA GROSSA COM DRAGA HOPPER - CAPACIDADE DA CISTERNA DE 2.000 M³ - DMT DE 1.500 A 1.800 M</t>
  </si>
  <si>
    <t>DRAGAGEM DE AREIA GROSSA COM DRAGA HOPPER - CAPACIDADE DA CISTERNA DE 2.000 M³ - DMT DE 1.800 A 2.100 M</t>
  </si>
  <si>
    <t>DRAGAGEM DE AREIA GROSSA COM DRAGA HOPPER - CAPACIDADE DA CISTERNA DE 2.000 M³ - DMT DE 2.100 A 2.400 M</t>
  </si>
  <si>
    <t>DRAGAGEM DE AREIA GROSSA COM DRAGA HOPPER - CAPACIDADE DA CISTERNA DE 2.000 M³ - DMT DE 2.400 A 2.700 M</t>
  </si>
  <si>
    <t>DRAGAGEM DE AREIA GROSSA COM DRAGA HOPPER - CAPACIDADE DA CISTERNA DE 2.000 M³ - DMT DE 2.700 A 3.000 M</t>
  </si>
  <si>
    <t>DRAGAGEM DE AREIA GROSSA COM DRAGA HOPPER - CAPACIDADE DA CISTERNA DE 2.000 M³ - DMT DE 3.000 M</t>
  </si>
  <si>
    <t>DRAGAGEM DE AREIA GROSSA COM DRAGA HOPPER - CAPACIDADE DA CISTERNA DE 20.000 M³ - DMT DE 1.500 A 1.800 M</t>
  </si>
  <si>
    <t>DRAGAGEM DE AREIA GROSSA COM DRAGA HOPPER - CAPACIDADE DA CISTERNA DE 20.000 M³ - DMT DE 1.800 A 2.100 M</t>
  </si>
  <si>
    <t>DRAGAGEM DE AREIA GROSSA COM DRAGA HOPPER - CAPACIDADE DA CISTERNA DE 20.000 M³ - DMT DE 2.100 A 2.400 M</t>
  </si>
  <si>
    <t>DRAGAGEM DE AREIA GROSSA COM DRAGA HOPPER - CAPACIDADE DA CISTERNA DE 20.000 M³ - DMT DE 2.400 A 2.700 M</t>
  </si>
  <si>
    <t>DRAGAGEM DE AREIA GROSSA COM DRAGA HOPPER - CAPACIDADE DA CISTERNA DE 20.000 M³ - DMT DE 2.700 A 3.000 M</t>
  </si>
  <si>
    <t>DRAGAGEM DE AREIA GROSSA COM DRAGA HOPPER - CAPACIDADE DA CISTERNA DE 20.000 M³ - DMT DE 3.000 M</t>
  </si>
  <si>
    <t>DRAGAGEM DE AREIA GROSSA COM DRAGA HOPPER - CAPACIDADE DA CISTERNA DE 3.000 M³ - DMT DE 1.500 A 1.800 M</t>
  </si>
  <si>
    <t>DRAGAGEM DE AREIA GROSSA COM DRAGA HOPPER - CAPACIDADE DA CISTERNA DE 3.000 M³ - DMT DE 1.800 A 2.100 M</t>
  </si>
  <si>
    <t>DRAGAGEM DE AREIA GROSSA COM DRAGA HOPPER - CAPACIDADE DA CISTERNA DE 3.000 M³ - DMT DE 2.100 A 2.400 M</t>
  </si>
  <si>
    <t>DRAGAGEM DE AREIA GROSSA COM DRAGA HOPPER - CAPACIDADE DA CISTERNA DE 3.000 M³ - DMT DE 2.400 A 2.700 M</t>
  </si>
  <si>
    <t>DRAGAGEM DE AREIA GROSSA COM DRAGA HOPPER - CAPACIDADE DA CISTERNA DE 3.000 M³ - DMT DE 2.700 A 3.000 M</t>
  </si>
  <si>
    <t>DRAGAGEM DE AREIA GROSSA COM DRAGA HOPPER - CAPACIDADE DA CISTERNA DE 3.000 M³ - DMT DE 3.000 M</t>
  </si>
  <si>
    <t>DRAGAGEM DE AREIA GROSSA COM DRAGA HOPPER - CAPACIDADE DA CISTERNA DE 4.000 M³ - DMT DE 1.500 A 1.800 M</t>
  </si>
  <si>
    <t>DRAGAGEM DE AREIA GROSSA COM DRAGA HOPPER - CAPACIDADE DA CISTERNA DE 4.000 M³ - DMT DE 1.800 A 2.100 M</t>
  </si>
  <si>
    <t>DRAGAGEM DE AREIA GROSSA COM DRAGA HOPPER - CAPACIDADE DA CISTERNA DE 4.000 M³ - DMT DE 2.100 A 2.400 M</t>
  </si>
  <si>
    <t>DRAGAGEM DE AREIA GROSSA COM DRAGA HOPPER - CAPACIDADE DA CISTERNA DE 4.000 M³ - DMT DE 2.400 A 2.700 M</t>
  </si>
  <si>
    <t>DRAGAGEM DE AREIA GROSSA COM DRAGA HOPPER - CAPACIDADE DA CISTERNA DE 4.000 M³ - DMT DE 2.700 A 3.000 M</t>
  </si>
  <si>
    <t>DRAGAGEM DE AREIA GROSSA COM DRAGA HOPPER - CAPACIDADE DA CISTERNA DE 4.000 M³ - DMT DE 3.000 M</t>
  </si>
  <si>
    <t>DRAGAGEM DE AREIA GROSSA COM DRAGA HOPPER - CAPACIDADE DA CISTERNA DE 5.000 M³ - DMT DE 1.500 A 1.800 M</t>
  </si>
  <si>
    <t>DRAGAGEM DE AREIA GROSSA COM DRAGA HOPPER - CAPACIDADE DA CISTERNA DE 5.000 M³ - DMT DE 1.800 A 2.100 M</t>
  </si>
  <si>
    <t>DRAGAGEM DE AREIA GROSSA COM DRAGA HOPPER - CAPACIDADE DA CISTERNA DE 5.000 M³ - DMT DE 2.100 A 2.400 M</t>
  </si>
  <si>
    <t>DRAGAGEM DE AREIA GROSSA COM DRAGA HOPPER - CAPACIDADE DA CISTERNA DE 5.000 M³ - DMT DE 2.400 A 2.700 M</t>
  </si>
  <si>
    <t>DRAGAGEM DE AREIA GROSSA COM DRAGA HOPPER - CAPACIDADE DA CISTERNA DE 5.000 M³ - DMT DE 2.700 A 3.000 M</t>
  </si>
  <si>
    <t>DRAGAGEM DE AREIA GROSSA COM DRAGA HOPPER - CAPACIDADE DA CISTERNA DE 5.000 M³ - DMT DE 3.000 M</t>
  </si>
  <si>
    <t>DRAGAGEM DE AREIA GROSSA COM DRAGA HOPPER - CAPACIDADE DA CISTERNA DE 750 M³ - DMT DE 1.500 A 1.800 M</t>
  </si>
  <si>
    <t>DRAGAGEM DE AREIA GROSSA COM DRAGA HOPPER - CAPACIDADE DA CISTERNA DE 750 M³ - DMT DE 1.800 A 2.100 M</t>
  </si>
  <si>
    <t>DRAGAGEM DE AREIA GROSSA COM DRAGA HOPPER - CAPACIDADE DA CISTERNA DE 750 M³ - DMT DE 2.100 A 2.400 M</t>
  </si>
  <si>
    <t>DRAGAGEM DE AREIA GROSSA COM DRAGA HOPPER - CAPACIDADE DA CISTERNA DE 750 M³ - DMT DE 2.400 A 2.700 M</t>
  </si>
  <si>
    <t>DRAGAGEM DE AREIA GROSSA COM DRAGA HOPPER - CAPACIDADE DA CISTERNA DE 750 M³ - DMT DE 2.700 A 3.000 M</t>
  </si>
  <si>
    <t>DRAGAGEM DE AREIA GROSSA COM DRAGA HOPPER - CAPACIDADE DA CISTERNA DE 750 M³ - DMT DE 3.000 M</t>
  </si>
  <si>
    <t>DRAGAGEM DE AREIA MÉDIA COM DRAGA DE SUCÇÃO E RECALQUE - BOMBA DE 1.350 KW E CORTADOR DE 170 KW - DISTÂNCIA DE RECALQUE DE 1.100 A 1.300 M</t>
  </si>
  <si>
    <t>DRAGAGEM DE AREIA MÉDIA COM DRAGA DE SUCÇÃO E RECALQUE - BOMBA DE 1.350 KW E CORTADOR DE 170 KW - DISTÂNCIA DE RECALQUE DE 1.300 A 1.500 M</t>
  </si>
  <si>
    <t>DRAGAGEM DE AREIA MÉDIA COM DRAGA DE SUCÇÃO E RECALQUE - BOMBA DE 1.350 KW E CORTADOR DE 170 KW - DISTÂNCIA DE RECALQUE DE 1.500 A 1.700 M</t>
  </si>
  <si>
    <t>DRAGAGEM DE AREIA MÉDIA COM DRAGA DE SUCÇÃO E RECALQUE - BOMBA DE 1.350 KW E CORTADOR DE 170 KW - DISTÂNCIA DE RECALQUE DE 1.700 A 1.900 M</t>
  </si>
  <si>
    <t>DRAGAGEM DE AREIA MÉDIA COM DRAGA DE SUCÇÃO E RECALQUE - BOMBA DE 1.350 KW E CORTADOR DE 170 KW - DISTÂNCIA DE RECALQUE DE 1.900 A 2.100 M</t>
  </si>
  <si>
    <t>DRAGAGEM DE AREIA MÉDIA COM DRAGA DE SUCÇÃO E RECALQUE - BOMBA DE 1.350 KW E CORTADOR DE 170 KW - DISTÂNCIA DE RECALQUE DE 2.100 A 2.300 M</t>
  </si>
  <si>
    <t>DRAGAGEM DE AREIA MÉDIA COM DRAGA DE SUCÇÃO E RECALQUE - BOMBA DE 1.350 KW E CORTADOR DE 170 KW - DISTÂNCIA DE RECALQUE DE 2.300 A 2.500 M</t>
  </si>
  <si>
    <t>DRAGAGEM DE AREIA MÉDIA COM DRAGA DE SUCÇÃO E RECALQUE - BOMBA DE 1.350 KW E CORTADOR DE 170 KW - DISTÂNCIA DE RECALQUE DE 2.500 A 2.700 M</t>
  </si>
  <si>
    <t>DRAGAGEM DE AREIA MÉDIA COM DRAGA DE SUCÇÃO E RECALQUE - BOMBA DE 1.350 KW E CORTADOR DE 170 KW - DISTÂNCIA DE RECALQUE DE 2.700 A 2.900 M</t>
  </si>
  <si>
    <t>DRAGAGEM DE AREIA MÉDIA COM DRAGA DE SUCÇÃO E RECALQUE - BOMBA DE 1.350 KW E CORTADOR DE 170 KW - DISTÂNCIA DE RECALQUE DE 2.900 A 3.100 M</t>
  </si>
  <si>
    <t>DRAGAGEM DE AREIA MÉDIA COM DRAGA DE SUCÇÃO E RECALQUE - BOMBA DE 1.350 KW E CORTADOR DE 170 KW - DISTÂNCIA DE RECALQUE DE 3.100 A 3.300 M</t>
  </si>
  <si>
    <t>DRAGAGEM DE AREIA MÉDIA COM DRAGA DE SUCÇÃO E RECALQUE - BOMBA DE 1.350 KW E CORTADOR DE 170 KW - DISTÂNCIA DE RECALQUE DE 3.300 A 3.500 M</t>
  </si>
  <si>
    <t>DRAGAGEM DE AREIA MÉDIA COM DRAGA DE SUCÇÃO E RECALQUE - BOMBA DE 1.350 KW E CORTADOR DE 170 KW - DISTÂNCIA DE RECALQUE DE 3.500 A 3.700 M</t>
  </si>
  <si>
    <t>DRAGAGEM DE AREIA MÉDIA COM DRAGA DE SUCÇÃO E RECALQUE - BOMBA DE 1.350 KW E CORTADOR DE 170 KW - DISTÂNCIA DE RECALQUE DE 3.700 A 3.900 M</t>
  </si>
  <si>
    <t>DRAGAGEM DE AREIA MÉDIA COM DRAGA DE SUCÇÃO E RECALQUE - BOMBA DE 1.350 KW E CORTADOR DE 170 KW - DISTÂNCIA DE RECALQUE DE 3.900 A 4.100 M</t>
  </si>
  <si>
    <t>DRAGAGEM DE AREIA MÉDIA COM DRAGA DE SUCÇÃO E RECALQUE - BOMBA DE 1.350 KW E CORTADOR DE 170 KW - DISTÂNCIA DE RECALQUE DE 4.100 A 4.300 M</t>
  </si>
  <si>
    <t>DRAGAGEM DE AREIA MÉDIA COM DRAGA DE SUCÇÃO E RECALQUE - BOMBA DE 1.350 KW E CORTADOR DE 170 KW - DISTÂNCIA DE RECALQUE DE 4.300 A 4.500 M</t>
  </si>
  <si>
    <t>DRAGAGEM DE AREIA MÉDIA COM DRAGA DE SUCÇÃO E RECALQUE - BOMBA DE 1.350 KW E CORTADOR DE 170 KW - DISTÂNCIA DE RECALQUE DE 4.500 A 4.700 M</t>
  </si>
  <si>
    <t>DRAGAGEM DE AREIA MÉDIA COM DRAGA DE SUCÇÃO E RECALQUE - BOMBA DE 1.350 KW E CORTADOR DE 170 KW - DISTÂNCIA DE RECALQUE DE 4.700 A 4.900 M</t>
  </si>
  <si>
    <t>DRAGAGEM DE AREIA MÉDIA COM DRAGA DE SUCÇÃO E RECALQUE - BOMBA DE 1.350 KW E CORTADOR DE 170 KW - DISTÂNCIA DE RECALQUE DE 4.900 A 5.100 M</t>
  </si>
  <si>
    <t>DRAGAGEM DE AREIA MÉDIA COM DRAGA DE SUCÇÃO E RECALQUE - BOMBA DE 1.350 KW E CORTADOR DE 170 KW - DISTÂNCIA DE RECALQUE DE 5.100 A 5.300 M</t>
  </si>
  <si>
    <t>DRAGAGEM DE AREIA MÉDIA COM DRAGA DE SUCÇÃO E RECALQUE - BOMBA DE 1.350 KW E CORTADOR DE 170 KW - DISTÂNCIA DE RECALQUE DE 5.300 A 5.500 M</t>
  </si>
  <si>
    <t>DRAGAGEM DE AREIA MÉDIA COM DRAGA DE SUCÇÃO E RECALQUE - BOMBA DE 1.350 KW E CORTADOR DE 170 KW - DISTÂNCIA DE RECALQUE DE 5.500 A 5.700 M</t>
  </si>
  <si>
    <t>DRAGAGEM DE AREIA MÉDIA COM DRAGA DE SUCÇÃO E RECALQUE - BOMBA DE 1.350 KW E CORTADOR DE 170 KW - DISTÂNCIA DE RECALQUE DE 5.700 A 5.900 M</t>
  </si>
  <si>
    <t>DRAGAGEM DE AREIA MÉDIA COM DRAGA DE SUCÇÃO E RECALQUE - BOMBA DE 1.350 KW E CORTADOR DE 170 KW - DISTÂNCIA DE RECALQUE DE 5.900 A 6.100 M</t>
  </si>
  <si>
    <t>DRAGAGEM DE AREIA MÉDIA COM DRAGA DE SUCÇÃO E RECALQUE - BOMBA DE 1.350 KW E CORTADOR DE 170 KW - DISTÂNCIA DE RECALQUE DE 500 A 700 M</t>
  </si>
  <si>
    <t>DRAGAGEM DE AREIA MÉDIA COM DRAGA DE SUCÇÃO E RECALQUE - BOMBA DE 1.350 KW E CORTADOR DE 170 KW - DISTÂNCIA DE RECALQUE DE 6.100 A 6.300 M</t>
  </si>
  <si>
    <t>DRAGAGEM DE AREIA MÉDIA COM DRAGA DE SUCÇÃO E RECALQUE - BOMBA DE 1.350 KW E CORTADOR DE 170 KW - DISTÂNCIA DE RECALQUE DE 6.300 A 6.500 M</t>
  </si>
  <si>
    <t>DRAGAGEM DE AREIA MÉDIA COM DRAGA DE SUCÇÃO E RECALQUE - BOMBA DE 1.350 KW E CORTADOR DE 170 KW - DISTÂNCIA DE RECALQUE DE 6.500 A 6.700 M</t>
  </si>
  <si>
    <t>DRAGAGEM DE AREIA MÉDIA COM DRAGA DE SUCÇÃO E RECALQUE - BOMBA DE 1.350 KW E CORTADOR DE 170 KW - DISTÂNCIA DE RECALQUE DE 6.700 A 6.900 M</t>
  </si>
  <si>
    <t>DRAGAGEM DE AREIA MÉDIA COM DRAGA DE SUCÇÃO E RECALQUE - BOMBA DE 1.350 KW E CORTADOR DE 170 KW - DISTÂNCIA DE RECALQUE DE 6.900 A 7.100 M</t>
  </si>
  <si>
    <t>DRAGAGEM DE AREIA MÉDIA COM DRAGA DE SUCÇÃO E RECALQUE - BOMBA DE 1.350 KW E CORTADOR DE 170 KW - DISTÂNCIA DE RECALQUE DE 7.100 A 7.300 M</t>
  </si>
  <si>
    <t>DRAGAGEM DE AREIA MÉDIA COM DRAGA DE SUCÇÃO E RECALQUE - BOMBA DE 1.350 KW E CORTADOR DE 170 KW - DISTÂNCIA DE RECALQUE DE 7.300 A 7.500 M</t>
  </si>
  <si>
    <t>DRAGAGEM DE AREIA MÉDIA COM DRAGA DE SUCÇÃO E RECALQUE - BOMBA DE 1.350 KW E CORTADOR DE 170 KW - DISTÂNCIA DE RECALQUE DE 7.500 A 7.700 M</t>
  </si>
  <si>
    <t>DRAGAGEM DE AREIA MÉDIA COM DRAGA DE SUCÇÃO E RECALQUE - BOMBA DE 1.350 KW E CORTADOR DE 170 KW - DISTÂNCIA DE RECALQUE DE 7.700 A 7.900 M</t>
  </si>
  <si>
    <t>DRAGAGEM DE AREIA MÉDIA COM DRAGA DE SUCÇÃO E RECALQUE - BOMBA DE 1.350 KW E CORTADOR DE 170 KW - DISTÂNCIA DE RECALQUE DE 700 A 900 M</t>
  </si>
  <si>
    <t>DRAGAGEM DE AREIA MÉDIA COM DRAGA DE SUCÇÃO E RECALQUE - BOMBA DE 1.350 KW E CORTADOR DE 170 KW - DISTÂNCIA DE RECALQUE DE 900 A 1.100 M</t>
  </si>
  <si>
    <t>DRAGAGEM DE AREIA MÉDIA COM DRAGA DE SUCÇÃO E RECALQUE - BOMBA DE 1.350 KW E CORTADOR DE 170 KW - DISTÂNCIA DE RECALQUE DE ATÉ 500 M</t>
  </si>
  <si>
    <t>DRAGAGEM DE AREIA MÉDIA COM DRAGA DE SUCÇÃO E RECALQUE - BOMBA DE 294 KW E CORTADOR DE 30 KW - DISTÂNCIA DE RECALQUE DE 1.100 A 1.300 M</t>
  </si>
  <si>
    <t>DRAGAGEM DE AREIA MÉDIA COM DRAGA DE SUCÇÃO E RECALQUE - BOMBA DE 294 KW E CORTADOR DE 30 KW - DISTÂNCIA DE RECALQUE DE 1.300 A 1.500 M</t>
  </si>
  <si>
    <t>DRAGAGEM DE AREIA MÉDIA COM DRAGA DE SUCÇÃO E RECALQUE - BOMBA DE 294 KW E CORTADOR DE 30 KW - DISTÂNCIA DE RECALQUE DE 1.500 A 1.700 M</t>
  </si>
  <si>
    <t>DRAGAGEM DE AREIA MÉDIA COM DRAGA DE SUCÇÃO E RECALQUE - BOMBA DE 294 KW E CORTADOR DE 30 KW - DISTÂNCIA DE RECALQUE DE 1.700 A 1.900 M</t>
  </si>
  <si>
    <t>DRAGAGEM DE AREIA MÉDIA COM DRAGA DE SUCÇÃO E RECALQUE - BOMBA DE 294 KW E CORTADOR DE 30 KW - DISTÂNCIA DE RECALQUE DE 1.900 A 2.100 M</t>
  </si>
  <si>
    <t>DRAGAGEM DE AREIA MÉDIA COM DRAGA DE SUCÇÃO E RECALQUE - BOMBA DE 294 KW E CORTADOR DE 30 KW - DISTÂNCIA DE RECALQUE DE 2.100 A 2.300 M</t>
  </si>
  <si>
    <t>DRAGAGEM DE AREIA MÉDIA COM DRAGA DE SUCÇÃO E RECALQUE - BOMBA DE 294 KW E CORTADOR DE 30 KW - DISTÂNCIA DE RECALQUE DE 2.300 A 2.500 M</t>
  </si>
  <si>
    <t>DRAGAGEM DE AREIA MÉDIA COM DRAGA DE SUCÇÃO E RECALQUE - BOMBA DE 294 KW E CORTADOR DE 30 KW - DISTÂNCIA DE RECALQUE DE 2.500 A 2.700 M</t>
  </si>
  <si>
    <t>DRAGAGEM DE AREIA MÉDIA COM DRAGA DE SUCÇÃO E RECALQUE - BOMBA DE 294 KW E CORTADOR DE 30 KW - DISTÂNCIA DE RECALQUE DE 2.700 A 2.900 M</t>
  </si>
  <si>
    <t>DRAGAGEM DE AREIA MÉDIA COM DRAGA DE SUCÇÃO E RECALQUE - BOMBA DE 294 KW E CORTADOR DE 30 KW - DISTÂNCIA DE RECALQUE DE 2.900 A 3.100 M</t>
  </si>
  <si>
    <t>DRAGAGEM DE AREIA MÉDIA COM DRAGA DE SUCÇÃO E RECALQUE - BOMBA DE 294 KW E CORTADOR DE 30 KW - DISTÂNCIA DE RECALQUE DE 3.100 A 3.300 M</t>
  </si>
  <si>
    <t>DRAGAGEM DE AREIA MÉDIA COM DRAGA DE SUCÇÃO E RECALQUE - BOMBA DE 294 KW E CORTADOR DE 30 KW - DISTÂNCIA DE RECALQUE DE 3.300 A 3.500 M</t>
  </si>
  <si>
    <t>DRAGAGEM DE AREIA MÉDIA COM DRAGA DE SUCÇÃO E RECALQUE - BOMBA DE 294 KW E CORTADOR DE 30 KW - DISTÂNCIA DE RECALQUE DE 500 A 700 M</t>
  </si>
  <si>
    <t>DRAGAGEM DE AREIA MÉDIA COM DRAGA DE SUCÇÃO E RECALQUE - BOMBA DE 294 KW E CORTADOR DE 30 KW - DISTÂNCIA DE RECALQUE DE 700 A 900 M</t>
  </si>
  <si>
    <t>DRAGAGEM DE AREIA MÉDIA COM DRAGA DE SUCÇÃO E RECALQUE - BOMBA DE 294 KW E CORTADOR DE 30 KW - DISTÂNCIA DE RECALQUE DE 900 A 1.100 M</t>
  </si>
  <si>
    <t>DRAGAGEM DE AREIA MÉDIA COM DRAGA DE SUCÇÃO E RECALQUE - BOMBA DE 294 KW E CORTADOR DE 30 KW - DISTÂNCIA DE RECALQUE DE ATÉ 500 M</t>
  </si>
  <si>
    <t>DRAGAGEM DE AREIA MÉDIA COM DRAGA DE SUCÇÃO E RECALQUE - BOMBA DE 483 KW E CORTADOR DE 55 KW - DISTÂNCIA DE RECALQUE DE 1.100 A 1.300 M</t>
  </si>
  <si>
    <t>DRAGAGEM DE AREIA MÉDIA COM DRAGA DE SUCÇÃO E RECALQUE - BOMBA DE 483 KW E CORTADOR DE 55 KW - DISTÂNCIA DE RECALQUE DE 1.300 A 1.500 M</t>
  </si>
  <si>
    <t>DRAGAGEM DE AREIA MÉDIA COM DRAGA DE SUCÇÃO E RECALQUE - BOMBA DE 483 KW E CORTADOR DE 55 KW - DISTÂNCIA DE RECALQUE DE 1.500 A 1.700 M</t>
  </si>
  <si>
    <t>DRAGAGEM DE AREIA MÉDIA COM DRAGA DE SUCÇÃO E RECALQUE - BOMBA DE 483 KW E CORTADOR DE 55 KW - DISTÂNCIA DE RECALQUE DE 1.700 A 1.900 M</t>
  </si>
  <si>
    <t>DRAGAGEM DE AREIA MÉDIA COM DRAGA DE SUCÇÃO E RECALQUE - BOMBA DE 483 KW E CORTADOR DE 55 KW - DISTÂNCIA DE RECALQUE DE 1.900 A 2.100 M</t>
  </si>
  <si>
    <t>DRAGAGEM DE AREIA MÉDIA COM DRAGA DE SUCÇÃO E RECALQUE - BOMBA DE 483 KW E CORTADOR DE 55 KW - DISTÂNCIA DE RECALQUE DE 2.100 A 2.300 M</t>
  </si>
  <si>
    <t>DRAGAGEM DE AREIA MÉDIA COM DRAGA DE SUCÇÃO E RECALQUE - BOMBA DE 483 KW E CORTADOR DE 55 KW - DISTÂNCIA DE RECALQUE DE 2.300 A 2.500 M</t>
  </si>
  <si>
    <t>DRAGAGEM DE AREIA MÉDIA COM DRAGA DE SUCÇÃO E RECALQUE - BOMBA DE 483 KW E CORTADOR DE 55 KW - DISTÂNCIA DE RECALQUE DE 2.500 A 2.700 M</t>
  </si>
  <si>
    <t>DRAGAGEM DE AREIA MÉDIA COM DRAGA DE SUCÇÃO E RECALQUE - BOMBA DE 483 KW E CORTADOR DE 55 KW - DISTÂNCIA DE RECALQUE DE 2.700 A 2.900 M</t>
  </si>
  <si>
    <t>DRAGAGEM DE AREIA MÉDIA COM DRAGA DE SUCÇÃO E RECALQUE - BOMBA DE 483 KW E CORTADOR DE 55 KW - DISTÂNCIA DE RECALQUE DE 2.900 A 3.100 M</t>
  </si>
  <si>
    <t>DRAGAGEM DE AREIA MÉDIA COM DRAGA DE SUCÇÃO E RECALQUE - BOMBA DE 483 KW E CORTADOR DE 55 KW - DISTÂNCIA DE RECALQUE DE 3.100 A 3.300 M</t>
  </si>
  <si>
    <t>DRAGAGEM DE AREIA MÉDIA COM DRAGA DE SUCÇÃO E RECALQUE - BOMBA DE 483 KW E CORTADOR DE 55 KW - DISTÂNCIA DE RECALQUE DE 3.300 A 3.500 M</t>
  </si>
  <si>
    <t>DRAGAGEM DE AREIA MÉDIA COM DRAGA DE SUCÇÃO E RECALQUE - BOMBA DE 483 KW E CORTADOR DE 55 KW - DISTÂNCIA DE RECALQUE DE 3.500 A 3.700 M</t>
  </si>
  <si>
    <t>DRAGAGEM DE AREIA MÉDIA COM DRAGA DE SUCÇÃO E RECALQUE - BOMBA DE 483 KW E CORTADOR DE 55 KW - DISTÂNCIA DE RECALQUE DE 3.700 A 3.900 M</t>
  </si>
  <si>
    <t>DRAGAGEM DE AREIA MÉDIA COM DRAGA DE SUCÇÃO E RECALQUE - BOMBA DE 483 KW E CORTADOR DE 55 KW - DISTÂNCIA DE RECALQUE DE 3.900 A 4.100 M</t>
  </si>
  <si>
    <t>DRAGAGEM DE AREIA MÉDIA COM DRAGA DE SUCÇÃO E RECALQUE - BOMBA DE 483 KW E CORTADOR DE 55 KW - DISTÂNCIA DE RECALQUE DE 4.100 A 4.300 M</t>
  </si>
  <si>
    <t>DRAGAGEM DE AREIA MÉDIA COM DRAGA DE SUCÇÃO E RECALQUE - BOMBA DE 483 KW E CORTADOR DE 55 KW - DISTÂNCIA DE RECALQUE DE 4.300 A 4.500 M</t>
  </si>
  <si>
    <t>DRAGAGEM DE AREIA MÉDIA COM DRAGA DE SUCÇÃO E RECALQUE - BOMBA DE 483 KW E CORTADOR DE 55 KW - DISTÂNCIA DE RECALQUE DE 4.500 A 4.700 M</t>
  </si>
  <si>
    <t>DRAGAGEM DE AREIA MÉDIA COM DRAGA DE SUCÇÃO E RECALQUE - BOMBA DE 483 KW E CORTADOR DE 55 KW - DISTÂNCIA DE RECALQUE DE 4.700 A 4.900 M</t>
  </si>
  <si>
    <t>DRAGAGEM DE AREIA MÉDIA COM DRAGA DE SUCÇÃO E RECALQUE - BOMBA DE 483 KW E CORTADOR DE 55 KW - DISTÂNCIA DE RECALQUE DE 4.900 A 5.100 M</t>
  </si>
  <si>
    <t>DRAGAGEM DE AREIA MÉDIA COM DRAGA DE SUCÇÃO E RECALQUE - BOMBA DE 483 KW E CORTADOR DE 55 KW - DISTÂNCIA DE RECALQUE DE 500 A 700 M</t>
  </si>
  <si>
    <t>DRAGAGEM DE AREIA MÉDIA COM DRAGA DE SUCÇÃO E RECALQUE - BOMBA DE 483 KW E CORTADOR DE 55 KW - DISTÂNCIA DE RECALQUE DE 700 A 900 M</t>
  </si>
  <si>
    <t>DRAGAGEM DE AREIA MÉDIA COM DRAGA DE SUCÇÃO E RECALQUE - BOMBA DE 483 KW E CORTADOR DE 55 KW - DISTÂNCIA DE RECALQUE DE 900 A 1.100 M</t>
  </si>
  <si>
    <t>DRAGAGEM DE AREIA MÉDIA COM DRAGA DE SUCÇÃO E RECALQUE - BOMBA DE 483 KW E CORTADOR DE 55 KW - DISTÂNCIA DE RECALQUE DE ATÉ 500 M</t>
  </si>
  <si>
    <t>DRAGAGEM DE AREIA MÉDIA COM DRAGA DE SUCÇÃO E RECALQUE - BOMBA DE 746 KW E CORTADOR DE 110 KW - DISTÂNCIA DE RECALQUE DE 1.100 A 1.300 M</t>
  </si>
  <si>
    <t>DRAGAGEM DE AREIA MÉDIA COM DRAGA DE SUCÇÃO E RECALQUE - BOMBA DE 746 KW E CORTADOR DE 110 KW - DISTÂNCIA DE RECALQUE DE 1.300 A 1.500 M</t>
  </si>
  <si>
    <t>DRAGAGEM DE AREIA MÉDIA COM DRAGA DE SUCÇÃO E RECALQUE - BOMBA DE 746 KW E CORTADOR DE 110 KW - DISTÂNCIA DE RECALQUE DE 1.500 A 1.700 M</t>
  </si>
  <si>
    <t>DRAGAGEM DE AREIA MÉDIA COM DRAGA DE SUCÇÃO E RECALQUE - BOMBA DE 746 KW E CORTADOR DE 110 KW - DISTÂNCIA DE RECALQUE DE 1.700 A 1.900 M</t>
  </si>
  <si>
    <t>DRAGAGEM DE AREIA MÉDIA COM DRAGA DE SUCÇÃO E RECALQUE - BOMBA DE 746 KW E CORTADOR DE 110 KW - DISTÂNCIA DE RECALQUE DE 1.900 A 2.100 M</t>
  </si>
  <si>
    <t>DRAGAGEM DE AREIA MÉDIA COM DRAGA DE SUCÇÃO E RECALQUE - BOMBA DE 746 KW E CORTADOR DE 110 KW - DISTÂNCIA DE RECALQUE DE 2.100 A 2.300 M</t>
  </si>
  <si>
    <t>DRAGAGEM DE AREIA MÉDIA COM DRAGA DE SUCÇÃO E RECALQUE - BOMBA DE 746 KW E CORTADOR DE 110 KW - DISTÂNCIA DE RECALQUE DE 2.300 A 2.500 M</t>
  </si>
  <si>
    <t>DRAGAGEM DE AREIA MÉDIA COM DRAGA DE SUCÇÃO E RECALQUE - BOMBA DE 746 KW E CORTADOR DE 110 KW - DISTÂNCIA DE RECALQUE DE 2.500 A 2.700 M</t>
  </si>
  <si>
    <t>DRAGAGEM DE AREIA MÉDIA COM DRAGA DE SUCÇÃO E RECALQUE - BOMBA DE 746 KW E CORTADOR DE 110 KW - DISTÂNCIA DE RECALQUE DE 2.700 A 2.900 M</t>
  </si>
  <si>
    <t>DRAGAGEM DE AREIA MÉDIA COM DRAGA DE SUCÇÃO E RECALQUE - BOMBA DE 746 KW E CORTADOR DE 110 KW - DISTÂNCIA DE RECALQUE DE 2.900 A 3.100 M</t>
  </si>
  <si>
    <t>DRAGAGEM DE AREIA MÉDIA COM DRAGA DE SUCÇÃO E RECALQUE - BOMBA DE 746 KW E CORTADOR DE 110 KW - DISTÂNCIA DE RECALQUE DE 3.100 A 3.300 M</t>
  </si>
  <si>
    <t>DRAGAGEM DE AREIA MÉDIA COM DRAGA DE SUCÇÃO E RECALQUE - BOMBA DE 746 KW E CORTADOR DE 110 KW - DISTÂNCIA DE RECALQUE DE 3.300 A 3.500 M</t>
  </si>
  <si>
    <t>DRAGAGEM DE AREIA MÉDIA COM DRAGA DE SUCÇÃO E RECALQUE - BOMBA DE 746 KW E CORTADOR DE 110 KW - DISTÂNCIA DE RECALQUE DE 3.500 A 3.700 M</t>
  </si>
  <si>
    <t>DRAGAGEM DE AREIA MÉDIA COM DRAGA DE SUCÇÃO E RECALQUE - BOMBA DE 746 KW E CORTADOR DE 110 KW - DISTÂNCIA DE RECALQUE DE 3.700 A 3.900 M</t>
  </si>
  <si>
    <t>DRAGAGEM DE AREIA MÉDIA COM DRAGA DE SUCÇÃO E RECALQUE - BOMBA DE 746 KW E CORTADOR DE 110 KW - DISTÂNCIA DE RECALQUE DE 3.900 A 4.100 M</t>
  </si>
  <si>
    <t>DRAGAGEM DE AREIA MÉDIA COM DRAGA DE SUCÇÃO E RECALQUE - BOMBA DE 746 KW E CORTADOR DE 110 KW - DISTÂNCIA DE RECALQUE DE 4.100 A 4.300 M</t>
  </si>
  <si>
    <t>DRAGAGEM DE AREIA MÉDIA COM DRAGA DE SUCÇÃO E RECALQUE - BOMBA DE 746 KW E CORTADOR DE 110 KW - DISTÂNCIA DE RECALQUE DE 4.300 A 4.500 M</t>
  </si>
  <si>
    <t>DRAGAGEM DE AREIA MÉDIA COM DRAGA DE SUCÇÃO E RECALQUE - BOMBA DE 746 KW E CORTADOR DE 110 KW - DISTÂNCIA DE RECALQUE DE 4.500 A 4.700 M</t>
  </si>
  <si>
    <t>DRAGAGEM DE AREIA MÉDIA COM DRAGA DE SUCÇÃO E RECALQUE - BOMBA DE 746 KW E CORTADOR DE 110 KW - DISTÂNCIA DE RECALQUE DE 4.700 A 4.900 M</t>
  </si>
  <si>
    <t>DRAGAGEM DE AREIA MÉDIA COM DRAGA DE SUCÇÃO E RECALQUE - BOMBA DE 746 KW E CORTADOR DE 110 KW - DISTÂNCIA DE RECALQUE DE 4.900 A 5.100 M</t>
  </si>
  <si>
    <t>DRAGAGEM DE AREIA MÉDIA COM DRAGA DE SUCÇÃO E RECALQUE - BOMBA DE 746 KW E CORTADOR DE 110 KW - DISTÂNCIA DE RECALQUE DE 5.100 A 5.300 M</t>
  </si>
  <si>
    <t>DRAGAGEM DE AREIA MÉDIA COM DRAGA DE SUCÇÃO E RECALQUE - BOMBA DE 746 KW E CORTADOR DE 110 KW - DISTÂNCIA DE RECALQUE DE 5.300 A 5.500 M</t>
  </si>
  <si>
    <t>DRAGAGEM DE AREIA MÉDIA COM DRAGA DE SUCÇÃO E RECALQUE - BOMBA DE 746 KW E CORTADOR DE 110 KW - DISTÂNCIA DE RECALQUE DE 5.500 A 5.700 M</t>
  </si>
  <si>
    <t>DRAGAGEM DE AREIA MÉDIA COM DRAGA DE SUCÇÃO E RECALQUE - BOMBA DE 746 KW E CORTADOR DE 110 KW - DISTÂNCIA DE RECALQUE DE 5.700 A 5.900 M</t>
  </si>
  <si>
    <t>DRAGAGEM DE AREIA MÉDIA COM DRAGA DE SUCÇÃO E RECALQUE - BOMBA DE 746 KW E CORTADOR DE 110 KW - DISTÂNCIA DE RECALQUE DE 5.900 A 6.100 M</t>
  </si>
  <si>
    <t>DRAGAGEM DE AREIA MÉDIA COM DRAGA DE SUCÇÃO E RECALQUE - BOMBA DE 746 KW E CORTADOR DE 110 KW - DISTÂNCIA DE RECALQUE DE 500 A 700 M</t>
  </si>
  <si>
    <t>DRAGAGEM DE AREIA MÉDIA COM DRAGA DE SUCÇÃO E RECALQUE - BOMBA DE 746 KW E CORTADOR DE 110 KW - DISTÂNCIA DE RECALQUE DE 700 A 900 M</t>
  </si>
  <si>
    <t>DRAGAGEM DE AREIA MÉDIA COM DRAGA DE SUCÇÃO E RECALQUE - BOMBA DE 746 KW E CORTADOR DE 110 KW - DISTÂNCIA DE RECALQUE DE 900 A 1.100 M</t>
  </si>
  <si>
    <t>DRAGAGEM DE AREIA MÉDIA COM DRAGA DE SUCÇÃO E RECALQUE - BOMBA DE 746 KW E CORTADOR DE 110 KW - DISTÂNCIA DE RECALQUE DE ATÉ 500 M</t>
  </si>
  <si>
    <t>DRAGAGEM DE AREIA MÉDIA COM DRAGA HOPPER - CAPACIDADE DA CISTERNA DE 1.000 M³ - DMT DE 1.500 A 1.800 M</t>
  </si>
  <si>
    <t>DRAGAGEM DE AREIA MÉDIA COM DRAGA HOPPER - CAPACIDADE DA CISTERNA DE 1.000 M³ - DMT DE 1.800 A 2.100 M</t>
  </si>
  <si>
    <t>DRAGAGEM DE AREIA MÉDIA COM DRAGA HOPPER - CAPACIDADE DA CISTERNA DE 1.000 M³ - DMT DE 2.100 A 2.400 M</t>
  </si>
  <si>
    <t>DRAGAGEM DE AREIA MÉDIA COM DRAGA HOPPER - CAPACIDADE DA CISTERNA DE 1.000 M³ - DMT DE 2.400 A 2.700 M</t>
  </si>
  <si>
    <t>DRAGAGEM DE AREIA MÉDIA COM DRAGA HOPPER - CAPACIDADE DA CISTERNA DE 1.000 M³ - DMT DE 2.700 A 3.000 M</t>
  </si>
  <si>
    <t>DRAGAGEM DE AREIA MÉDIA COM DRAGA HOPPER - CAPACIDADE DA CISTERNA DE 1.000 M³ - DMT DE 3.000 M</t>
  </si>
  <si>
    <t>DRAGAGEM DE AREIA MÉDIA COM DRAGA HOPPER - CAPACIDADE DA CISTERNA DE 10.000 M³ - DMT DE 1.500 A 1.800 M</t>
  </si>
  <si>
    <t>DRAGAGEM DE AREIA MÉDIA COM DRAGA HOPPER - CAPACIDADE DA CISTERNA DE 10.000 M³ - DMT DE 1.800 A 2.100 M</t>
  </si>
  <si>
    <t>DRAGAGEM DE AREIA MÉDIA COM DRAGA HOPPER - CAPACIDADE DA CISTERNA DE 10.000 M³ - DMT DE 2.100 A 2.400 M</t>
  </si>
  <si>
    <t>DRAGAGEM DE AREIA MÉDIA COM DRAGA HOPPER - CAPACIDADE DA CISTERNA DE 10.000 M³ - DMT DE 2.400 A 2.700 M</t>
  </si>
  <si>
    <t>DRAGAGEM DE AREIA MÉDIA COM DRAGA HOPPER - CAPACIDADE DA CISTERNA DE 10.000 M³ - DMT DE 2.700 A 3.000 M</t>
  </si>
  <si>
    <t>DRAGAGEM DE AREIA MÉDIA COM DRAGA HOPPER - CAPACIDADE DA CISTERNA DE 10.000 M³ - DMT DE 3.000 M</t>
  </si>
  <si>
    <t>DRAGAGEM DE AREIA MÉDIA COM DRAGA HOPPER - CAPACIDADE DA CISTERNA DE 15.000 M³ - DMT DE 1.500 A 1.800 M</t>
  </si>
  <si>
    <t>DRAGAGEM DE AREIA MÉDIA COM DRAGA HOPPER - CAPACIDADE DA CISTERNA DE 15.000 M³ - DMT DE 1.800 A 2.100 M</t>
  </si>
  <si>
    <t>DRAGAGEM DE AREIA MÉDIA COM DRAGA HOPPER - CAPACIDADE DA CISTERNA DE 15.000 M³ - DMT DE 2.100 A 2.400 M</t>
  </si>
  <si>
    <t>DRAGAGEM DE AREIA MÉDIA COM DRAGA HOPPER - CAPACIDADE DA CISTERNA DE 15.000 M³ - DMT DE 2.400 A 2.700 M</t>
  </si>
  <si>
    <t>DRAGAGEM DE AREIA MÉDIA COM DRAGA HOPPER - CAPACIDADE DA CISTERNA DE 15.000 M³ - DMT DE 2.700 A 3.000 M</t>
  </si>
  <si>
    <t>DRAGAGEM DE AREIA MÉDIA COM DRAGA HOPPER - CAPACIDADE DA CISTERNA DE 15.000 M³ - DMT DE 3.000 M</t>
  </si>
  <si>
    <t>DRAGAGEM DE AREIA MÉDIA COM DRAGA HOPPER - CAPACIDADE DA CISTERNA DE 2.000 M³ - DMT DE 1.500 A 1.800 M</t>
  </si>
  <si>
    <t>DRAGAGEM DE AREIA MÉDIA COM DRAGA HOPPER - CAPACIDADE DA CISTERNA DE 2.000 M³ - DMT DE 1.800 A 2.100 M</t>
  </si>
  <si>
    <t>DRAGAGEM DE AREIA MÉDIA COM DRAGA HOPPER - CAPACIDADE DA CISTERNA DE 2.000 M³ - DMT DE 2.100 A 2.400 M</t>
  </si>
  <si>
    <t>DRAGAGEM DE AREIA MÉDIA COM DRAGA HOPPER - CAPACIDADE DA CISTERNA DE 2.000 M³ - DMT DE 2.400 A 2.700 M</t>
  </si>
  <si>
    <t>DRAGAGEM DE AREIA MÉDIA COM DRAGA HOPPER - CAPACIDADE DA CISTERNA DE 2.000 M³ - DMT DE 2.700 A 3.000 M</t>
  </si>
  <si>
    <t>DRAGAGEM DE AREIA MÉDIA COM DRAGA HOPPER - CAPACIDADE DA CISTERNA DE 2.000 M³ - DMT DE 3.000 M</t>
  </si>
  <si>
    <t>DRAGAGEM DE AREIA MÉDIA COM DRAGA HOPPER - CAPACIDADE DA CISTERNA DE 20.000 M³ - DMT DE 1.500 A 1.800 M</t>
  </si>
  <si>
    <t>DRAGAGEM DE AREIA MÉDIA COM DRAGA HOPPER - CAPACIDADE DA CISTERNA DE 20.000 M³ - DMT DE 1.800 A 2.100 M</t>
  </si>
  <si>
    <t>DRAGAGEM DE AREIA MÉDIA COM DRAGA HOPPER - CAPACIDADE DA CISTERNA DE 20.000 M³ - DMT DE 2.100 A 2.400 M</t>
  </si>
  <si>
    <t>DRAGAGEM DE AREIA MÉDIA COM DRAGA HOPPER - CAPACIDADE DA CISTERNA DE 20.000 M³ - DMT DE 2.400 A 2.700 M</t>
  </si>
  <si>
    <t>DRAGAGEM DE AREIA MÉDIA COM DRAGA HOPPER - CAPACIDADE DA CISTERNA DE 20.000 M³ - DMT DE 2.700 A 3.000 M</t>
  </si>
  <si>
    <t>DRAGAGEM DE AREIA MÉDIA COM DRAGA HOPPER - CAPACIDADE DA CISTERNA DE 20.000 M³ - DMT DE 3.000 M</t>
  </si>
  <si>
    <t>DRAGAGEM DE AREIA MÉDIA COM DRAGA HOPPER - CAPACIDADE DA CISTERNA DE 3.000 M³ - DMT DE 1.500 A 1.800 M</t>
  </si>
  <si>
    <t>DRAGAGEM DE AREIA MÉDIA COM DRAGA HOPPER - CAPACIDADE DA CISTERNA DE 3.000 M³ - DMT DE 1.800 A 2.100 M</t>
  </si>
  <si>
    <t>DRAGAGEM DE AREIA MÉDIA COM DRAGA HOPPER - CAPACIDADE DA CISTERNA DE 3.000 M³ - DMT DE 2.100 A 2.400 M</t>
  </si>
  <si>
    <t>DRAGAGEM DE AREIA MÉDIA COM DRAGA HOPPER - CAPACIDADE DA CISTERNA DE 3.000 M³ - DMT DE 2.400 A 2.700 M</t>
  </si>
  <si>
    <t>DRAGAGEM DE AREIA MÉDIA COM DRAGA HOPPER - CAPACIDADE DA CISTERNA DE 3.000 M³ - DMT DE 2.700 A 3.000 M</t>
  </si>
  <si>
    <t>DRAGAGEM DE AREIA MÉDIA COM DRAGA HOPPER - CAPACIDADE DA CISTERNA DE 3.000 M³ - DMT DE 3.000 M</t>
  </si>
  <si>
    <t>DRAGAGEM DE AREIA MÉDIA COM DRAGA HOPPER - CAPACIDADE DA CISTERNA DE 4.000 M³ - DMT DE 1.500 A 1.800 M</t>
  </si>
  <si>
    <t>DRAGAGEM DE AREIA MÉDIA COM DRAGA HOPPER - CAPACIDADE DA CISTERNA DE 4.000 M³ - DMT DE 1.800 A 2.100 M</t>
  </si>
  <si>
    <t>DRAGAGEM DE AREIA MÉDIA COM DRAGA HOPPER - CAPACIDADE DA CISTERNA DE 4.000 M³ - DMT DE 2.100 A 2.400 M</t>
  </si>
  <si>
    <t>DRAGAGEM DE AREIA MÉDIA COM DRAGA HOPPER - CAPACIDADE DA CISTERNA DE 4.000 M³ - DMT DE 2.400 A 2.700 M</t>
  </si>
  <si>
    <t>DRAGAGEM DE AREIA MÉDIA COM DRAGA HOPPER - CAPACIDADE DA CISTERNA DE 4.000 M³ - DMT DE 2.700 A 3.000 M</t>
  </si>
  <si>
    <t>DRAGAGEM DE AREIA MÉDIA COM DRAGA HOPPER - CAPACIDADE DA CISTERNA DE 4.000 M³ - DMT DE 3.000 M</t>
  </si>
  <si>
    <t>DRAGAGEM DE AREIA MÉDIA COM DRAGA HOPPER - CAPACIDADE DA CISTERNA DE 5.000 M³ - DMT DE 1.500 A 1.800 M</t>
  </si>
  <si>
    <t>DRAGAGEM DE AREIA MÉDIA COM DRAGA HOPPER - CAPACIDADE DA CISTERNA DE 5.000 M³ - DMT DE 1.800 A 2.100 M</t>
  </si>
  <si>
    <t>DRAGAGEM DE AREIA MÉDIA COM DRAGA HOPPER - CAPACIDADE DA CISTERNA DE 5.000 M³ - DMT DE 2.100 A 2.400 M</t>
  </si>
  <si>
    <t>DRAGAGEM DE AREIA MÉDIA COM DRAGA HOPPER - CAPACIDADE DA CISTERNA DE 5.000 M³ - DMT DE 2.400 A 2.700 M</t>
  </si>
  <si>
    <t>DRAGAGEM DE AREIA MÉDIA COM DRAGA HOPPER - CAPACIDADE DA CISTERNA DE 5.000 M³ - DMT DE 2.700 A 3.000 M</t>
  </si>
  <si>
    <t>DRAGAGEM DE AREIA MÉDIA COM DRAGA HOPPER - CAPACIDADE DA CISTERNA DE 5.000 M³ - DMT DE 3.000 M</t>
  </si>
  <si>
    <t>DRAGAGEM DE AREIA MÉDIA COM DRAGA HOPPER - CAPACIDADE DA CISTERNA DE 750 M³ - DMT DE 1.500 A 1.800 M</t>
  </si>
  <si>
    <t>DRAGAGEM DE AREIA MÉDIA COM DRAGA HOPPER - CAPACIDADE DA CISTERNA DE 750 M³ - DMT DE 1.800 A 2.100 M</t>
  </si>
  <si>
    <t>DRAGAGEM DE AREIA MÉDIA COM DRAGA HOPPER - CAPACIDADE DA CISTERNA DE 750 M³ - DMT DE 2.100 A 2.400 M</t>
  </si>
  <si>
    <t>DRAGAGEM DE AREIA MÉDIA COM DRAGA HOPPER - CAPACIDADE DA CISTERNA DE 750 M³ - DMT DE 2.400 A 2.700 M</t>
  </si>
  <si>
    <t>DRAGAGEM DE AREIA MÉDIA COM DRAGA HOPPER - CAPACIDADE DA CISTERNA DE 750 M³ - DMT DE 2.700 A 3.000 M</t>
  </si>
  <si>
    <t>DRAGAGEM DE AREIA MÉDIA COM DRAGA HOPPER - CAPACIDADE DA CISTERNA DE 750 M³ - DMT DE 3.000 M</t>
  </si>
  <si>
    <t>DRAGAGEM DE CASCALHO COM DRAGA DE SUCÇÃO E RECALQUE - BOMBA DE 1.350 KW E CORTADOR DE 170 KW - DISTÂNCIA DE RECALQUE DE 1.100 A 1.300 M</t>
  </si>
  <si>
    <t>DRAGAGEM DE CASCALHO COM DRAGA DE SUCÇÃO E RECALQUE - BOMBA DE 1.350 KW E CORTADOR DE 170 KW - DISTÂNCIA DE RECALQUE DE 1.300 A 1.500 M</t>
  </si>
  <si>
    <t>DRAGAGEM DE CASCALHO COM DRAGA DE SUCÇÃO E RECALQUE - BOMBA DE 1.350 KW E CORTADOR DE 170 KW - DISTÂNCIA DE RECALQUE DE 1.500 A 1.700 M</t>
  </si>
  <si>
    <t>DRAGAGEM DE CASCALHO COM DRAGA DE SUCÇÃO E RECALQUE - BOMBA DE 1.350 KW E CORTADOR DE 170 KW - DISTÂNCIA DE RECALQUE DE 1.700 A 1.900 M</t>
  </si>
  <si>
    <t>DRAGAGEM DE CASCALHO COM DRAGA DE SUCÇÃO E RECALQUE - BOMBA DE 1.350 KW E CORTADOR DE 170 KW - DISTÂNCIA DE RECALQUE DE 1.900 A 2.100 M</t>
  </si>
  <si>
    <t>DRAGAGEM DE CASCALHO COM DRAGA DE SUCÇÃO E RECALQUE - BOMBA DE 1.350 KW E CORTADOR DE 170 KW - DISTÂNCIA DE RECALQUE DE 2.100 A 2.300 M</t>
  </si>
  <si>
    <t>DRAGAGEM DE CASCALHO COM DRAGA DE SUCÇÃO E RECALQUE - BOMBA DE 1.350 KW E CORTADOR DE 170 KW - DISTÂNCIA DE RECALQUE DE 500 A 700 M</t>
  </si>
  <si>
    <t>DRAGAGEM DE CASCALHO COM DRAGA DE SUCÇÃO E RECALQUE - BOMBA DE 1.350 KW E CORTADOR DE 170 KW - DISTÂNCIA DE RECALQUE DE 700 A 900 M</t>
  </si>
  <si>
    <t>DRAGAGEM DE CASCALHO COM DRAGA DE SUCÇÃO E RECALQUE - BOMBA DE 1.350 KW E CORTADOR DE 170 KW - DISTÂNCIA DE RECALQUE DE 900 A 1.100 M</t>
  </si>
  <si>
    <t>DRAGAGEM DE CASCALHO COM DRAGA DE SUCÇÃO E RECALQUE - BOMBA DE 1.350 KW E CORTADOR DE 170 KW - DISTÂNCIA DE RECALQUE DE ATÉ 500 M</t>
  </si>
  <si>
    <t>DRAGAGEM DE CASCALHO COM DRAGA DE SUCÇÃO E RECALQUE - BOMBA DE 294 KW E CORTADOR DE 30 KW - DISTÂNCIA DE RECALQUE DE 1.100 A 1.300 M</t>
  </si>
  <si>
    <t>DRAGAGEM DE CASCALHO COM DRAGA DE SUCÇÃO E RECALQUE - BOMBA DE 294 KW E CORTADOR DE 30 KW - DISTÂNCIA DE RECALQUE DE 1.300 A 1.500 M</t>
  </si>
  <si>
    <t>DRAGAGEM DE CASCALHO COM DRAGA DE SUCÇÃO E RECALQUE - BOMBA DE 294 KW E CORTADOR DE 30 KW - DISTÂNCIA DE RECALQUE DE 500 A 700 M</t>
  </si>
  <si>
    <t>DRAGAGEM DE CASCALHO COM DRAGA DE SUCÇÃO E RECALQUE - BOMBA DE 294 KW E CORTADOR DE 30 KW - DISTÂNCIA DE RECALQUE DE 700 A 900 M</t>
  </si>
  <si>
    <t>DRAGAGEM DE CASCALHO COM DRAGA DE SUCÇÃO E RECALQUE - BOMBA DE 294 KW E CORTADOR DE 30 KW - DISTÂNCIA DE RECALQUE DE 900 A 1.100 M</t>
  </si>
  <si>
    <t>DRAGAGEM DE CASCALHO COM DRAGA DE SUCÇÃO E RECALQUE - BOMBA DE 294 KW E CORTADOR DE 30 KW - DISTÂNCIA DE RECALQUE DE ATÉ 500 M</t>
  </si>
  <si>
    <t>DRAGAGEM DE CASCALHO COM DRAGA DE SUCÇÃO E RECALQUE - BOMBA DE 483 KW E CORTADOR DE 55 KW - DISTÂNCIA DE RECALQUE ATÉ 500 M</t>
  </si>
  <si>
    <t>DRAGAGEM DE CASCALHO COM DRAGA DE SUCÇÃO E RECALQUE - BOMBA DE 483 KW E CORTADOR DE 55 KW - DISTÂNCIA DE RECALQUE DE 1.100 A 1.300 M</t>
  </si>
  <si>
    <t>DRAGAGEM DE CASCALHO COM DRAGA DE SUCÇÃO E RECALQUE - BOMBA DE 483 KW E CORTADOR DE 55 KW - DISTÂNCIA DE RECALQUE DE 1.300 A 1.500 M</t>
  </si>
  <si>
    <t>DRAGAGEM DE CASCALHO COM DRAGA DE SUCÇÃO E RECALQUE - BOMBA DE 483 KW E CORTADOR DE 55 KW - DISTÂNCIA DE RECALQUE DE 500 A 700 M</t>
  </si>
  <si>
    <t>DRAGAGEM DE CASCALHO COM DRAGA DE SUCÇÃO E RECALQUE - BOMBA DE 483 KW E CORTADOR DE 55 KW - DISTÂNCIA DE RECALQUE DE 700 A 900 M</t>
  </si>
  <si>
    <t>DRAGAGEM DE CASCALHO COM DRAGA DE SUCÇÃO E RECALQUE - BOMBA DE 483 KW E CORTADOR DE 55 KW - DISTÂNCIA DE RECALQUE DE 900 A 1.100 M</t>
  </si>
  <si>
    <t>DRAGAGEM DE CASCALHO COM DRAGA DE SUCÇÃO E RECALQUE - BOMBA DE 746 KW E CORTADOR DE 110 KW - DISTÂNCIA DE RECALQUE DE 1.100 A 1.300 M</t>
  </si>
  <si>
    <t>DRAGAGEM DE CASCALHO COM DRAGA DE SUCÇÃO E RECALQUE - BOMBA DE 746 KW E CORTADOR DE 110 KW - DISTÂNCIA DE RECALQUE DE 1.300 A 1.500 M</t>
  </si>
  <si>
    <t>DRAGAGEM DE CASCALHO COM DRAGA DE SUCÇÃO E RECALQUE - BOMBA DE 746 KW E CORTADOR DE 110 KW - DISTÂNCIA DE RECALQUE DE 1.500 A 1.700 M</t>
  </si>
  <si>
    <t>DRAGAGEM DE CASCALHO COM DRAGA DE SUCÇÃO E RECALQUE - BOMBA DE 746 KW E CORTADOR DE 110 KW - DISTÂNCIA DE RECALQUE DE 1.700 A 1.900 M</t>
  </si>
  <si>
    <t>DRAGAGEM DE CASCALHO COM DRAGA DE SUCÇÃO E RECALQUE - BOMBA DE 746 KW E CORTADOR DE 110 KW - DISTÂNCIA DE RECALQUE DE 500 A 700 M</t>
  </si>
  <si>
    <t>DRAGAGEM DE CASCALHO COM DRAGA DE SUCÇÃO E RECALQUE - BOMBA DE 746 KW E CORTADOR DE 110 KW - DISTÂNCIA DE RECALQUE DE 700 A 900 M</t>
  </si>
  <si>
    <t>DRAGAGEM DE CASCALHO COM DRAGA DE SUCÇÃO E RECALQUE - BOMBA DE 746 KW E CORTADOR DE 110 KW - DISTÂNCIA DE RECALQUE DE 900 A 1.100 M</t>
  </si>
  <si>
    <t>DRAGAGEM DE CASCALHO COM DRAGA DE SUCÇÃO E RECALQUE - BOMBA DE 746 KW E CORTADOR DE 110 KW - DISTÂNCIA DE RECALQUE DE ATÉ 500 M</t>
  </si>
  <si>
    <t>DRAGAGEM DE CASCALHO COM DRAGA HOPPER - CAPACIDADE DA CISTERNA DE 1.000 M³ - DMT DE 1.500 A 1.800 M</t>
  </si>
  <si>
    <t>DRAGAGEM DE CASCALHO COM DRAGA HOPPER - CAPACIDADE DA CISTERNA DE 1.000 M³ - DMT DE 1.800 A 2.100 M</t>
  </si>
  <si>
    <t>DRAGAGEM DE CASCALHO COM DRAGA HOPPER - CAPACIDADE DA CISTERNA DE 1.000 M³ - DMT DE 2.100 A 2.400 M</t>
  </si>
  <si>
    <t>DRAGAGEM DE CASCALHO COM DRAGA HOPPER - CAPACIDADE DA CISTERNA DE 1.000 M³ - DMT DE 2.400 A 2.700 M</t>
  </si>
  <si>
    <t>DRAGAGEM DE CASCALHO COM DRAGA HOPPER - CAPACIDADE DA CISTERNA DE 1.000 M³ - DMT DE 2.700 A 3.000 M</t>
  </si>
  <si>
    <t>DRAGAGEM DE CASCALHO COM DRAGA HOPPER - CAPACIDADE DA CISTERNA DE 1.000 M³ - DMT DE 3.000 M</t>
  </si>
  <si>
    <t>DRAGAGEM DE CASCALHO COM DRAGA HOPPER - CAPACIDADE DA CISTERNA DE 10.000 M³ - DMT DE 1.500 A 1.800 M</t>
  </si>
  <si>
    <t>DRAGAGEM DE CASCALHO COM DRAGA HOPPER - CAPACIDADE DA CISTERNA DE 10.000 M³ - DMT DE 1.800 A 2.100 M</t>
  </si>
  <si>
    <t>DRAGAGEM DE CASCALHO COM DRAGA HOPPER - CAPACIDADE DA CISTERNA DE 10.000 M³ - DMT DE 2.100 A 2.400 M</t>
  </si>
  <si>
    <t>DRAGAGEM DE CASCALHO COM DRAGA HOPPER - CAPACIDADE DA CISTERNA DE 10.000 M³ - DMT DE 2.400 A 2.700 M</t>
  </si>
  <si>
    <t>DRAGAGEM DE CASCALHO COM DRAGA HOPPER - CAPACIDADE DA CISTERNA DE 10.000 M³ - DMT DE 2.700 A 3.000 M</t>
  </si>
  <si>
    <t>DRAGAGEM DE CASCALHO COM DRAGA HOPPER - CAPACIDADE DA CISTERNA DE 10.000 M³ - DMT DE 3.000 M</t>
  </si>
  <si>
    <t>DRAGAGEM DE CASCALHO COM DRAGA HOPPER - CAPACIDADE DA CISTERNA DE 15.000 M³ - DMT DE 1.500 A 1.800 M</t>
  </si>
  <si>
    <t>DRAGAGEM DE CASCALHO COM DRAGA HOPPER - CAPACIDADE DA CISTERNA DE 15.000 M³ - DMT DE 1.800 A 2.100 M</t>
  </si>
  <si>
    <t>DRAGAGEM DE CASCALHO COM DRAGA HOPPER - CAPACIDADE DA CISTERNA DE 15.000 M³ - DMT DE 2.100 A 2.400 M</t>
  </si>
  <si>
    <t>DRAGAGEM DE CASCALHO COM DRAGA HOPPER - CAPACIDADE DA CISTERNA DE 15.000 M³ - DMT DE 2.400 A 2.700 M</t>
  </si>
  <si>
    <t>DRAGAGEM DE CASCALHO COM DRAGA HOPPER - CAPACIDADE DA CISTERNA DE 15.000 M³ - DMT DE 2.700 A 3.000 M</t>
  </si>
  <si>
    <t>DRAGAGEM DE CASCALHO COM DRAGA HOPPER - CAPACIDADE DA CISTERNA DE 15.000 M³ - DMT DE 3.000 M</t>
  </si>
  <si>
    <t>DRAGAGEM DE CASCALHO COM DRAGA HOPPER - CAPACIDADE DA CISTERNA DE 2.000 M³ - DMT DE 1.500 A 1.800 M</t>
  </si>
  <si>
    <t>DRAGAGEM DE CASCALHO COM DRAGA HOPPER - CAPACIDADE DA CISTERNA DE 2.000 M³ - DMT DE 1.800 A 2.100 M</t>
  </si>
  <si>
    <t>DRAGAGEM DE CASCALHO COM DRAGA HOPPER - CAPACIDADE DA CISTERNA DE 2.000 M³ - DMT DE 2.100 A 2.400 M</t>
  </si>
  <si>
    <t>DRAGAGEM DE CASCALHO COM DRAGA HOPPER - CAPACIDADE DA CISTERNA DE 2.000 M³ - DMT DE 2.400 A 2.700 M</t>
  </si>
  <si>
    <t>DRAGAGEM DE CASCALHO COM DRAGA HOPPER - CAPACIDADE DA CISTERNA DE 2.000 M³ - DMT DE 2.700 A 3.000 M</t>
  </si>
  <si>
    <t>DRAGAGEM DE CASCALHO COM DRAGA HOPPER - CAPACIDADE DA CISTERNA DE 2.000 M³ - DMT DE 3.000 M</t>
  </si>
  <si>
    <t>DRAGAGEM DE CASCALHO COM DRAGA HOPPER - CAPACIDADE DA CISTERNA DE 20.000 M³ - DMT DE 1.500 A 1.800 M</t>
  </si>
  <si>
    <t>DRAGAGEM DE CASCALHO COM DRAGA HOPPER - CAPACIDADE DA CISTERNA DE 20.000 M³ - DMT DE 1.800 A 2.100 M</t>
  </si>
  <si>
    <t>DRAGAGEM DE CASCALHO COM DRAGA HOPPER - CAPACIDADE DA CISTERNA DE 20.000 M³ - DMT DE 2.100 A 2.400 M</t>
  </si>
  <si>
    <t>DRAGAGEM DE CASCALHO COM DRAGA HOPPER - CAPACIDADE DA CISTERNA DE 20.000 M³ - DMT DE 2.400 A 2.700 M</t>
  </si>
  <si>
    <t>DRAGAGEM DE CASCALHO COM DRAGA HOPPER - CAPACIDADE DA CISTERNA DE 20.000 M³ - DMT DE 2.700 A 3.000 M</t>
  </si>
  <si>
    <t>DRAGAGEM DE CASCALHO COM DRAGA HOPPER - CAPACIDADE DA CISTERNA DE 20.000 M³ - DMT DE 3.000 M</t>
  </si>
  <si>
    <t>DRAGAGEM DE CASCALHO COM DRAGA HOPPER - CAPACIDADE DA CISTERNA DE 3.000 M³ - DMT DE 1.500 A 1.800 M</t>
  </si>
  <si>
    <t>DRAGAGEM DE CASCALHO COM DRAGA HOPPER - CAPACIDADE DA CISTERNA DE 3.000 M³ - DMT DE 1.800 A 2.100 M</t>
  </si>
  <si>
    <t>DRAGAGEM DE CASCALHO COM DRAGA HOPPER - CAPACIDADE DA CISTERNA DE 3.000 M³ - DMT DE 2.100 A 2.400 M</t>
  </si>
  <si>
    <t>DRAGAGEM DE CASCALHO COM DRAGA HOPPER - CAPACIDADE DA CISTERNA DE 3.000 M³ - DMT DE 2.400 A 2.700 M</t>
  </si>
  <si>
    <t>DRAGAGEM DE CASCALHO COM DRAGA HOPPER - CAPACIDADE DA CISTERNA DE 3.000 M³ - DMT DE 2.700 A 3.000 M</t>
  </si>
  <si>
    <t>DRAGAGEM DE CASCALHO COM DRAGA HOPPER - CAPACIDADE DA CISTERNA DE 3.000 M³ - DMT DE 3.000 M</t>
  </si>
  <si>
    <t>DRAGAGEM DE CASCALHO COM DRAGA HOPPER - CAPACIDADE DA CISTERNA DE 4.000 M³ - DMT DE 1.500 A 1.800 M</t>
  </si>
  <si>
    <t>DRAGAGEM DE CASCALHO COM DRAGA HOPPER - CAPACIDADE DA CISTERNA DE 4.000 M³ - DMT DE 1.800 A 2.100 M</t>
  </si>
  <si>
    <t>DRAGAGEM DE CASCALHO COM DRAGA HOPPER - CAPACIDADE DA CISTERNA DE 4.000 M³ - DMT DE 2.100 A 2.400 M</t>
  </si>
  <si>
    <t>DRAGAGEM DE CASCALHO COM DRAGA HOPPER - CAPACIDADE DA CISTERNA DE 4.000 M³ - DMT DE 2.400 A 2.700 M</t>
  </si>
  <si>
    <t>DRAGAGEM DE CASCALHO COM DRAGA HOPPER - CAPACIDADE DA CISTERNA DE 4.000 M³ - DMT DE 2.700 A 3.000 M</t>
  </si>
  <si>
    <t>DRAGAGEM DE CASCALHO COM DRAGA HOPPER - CAPACIDADE DA CISTERNA DE 4.000 M³ - DMT DE 3.000 M</t>
  </si>
  <si>
    <t>DRAGAGEM DE CASCALHO COM DRAGA HOPPER - CAPACIDADE DA CISTERNA DE 5.000 M³ - DMT DE 1.500 A 1.800 M</t>
  </si>
  <si>
    <t>DRAGAGEM DE CASCALHO COM DRAGA HOPPER - CAPACIDADE DA CISTERNA DE 5.000 M³ - DMT DE 1.800 A 2.100 M</t>
  </si>
  <si>
    <t>DRAGAGEM DE CASCALHO COM DRAGA HOPPER - CAPACIDADE DA CISTERNA DE 5.000 M³ - DMT DE 2.100 A 2.400 M</t>
  </si>
  <si>
    <t>DRAGAGEM DE CASCALHO COM DRAGA HOPPER - CAPACIDADE DA CISTERNA DE 5.000 M³ - DMT DE 2.400 A 2.700 M</t>
  </si>
  <si>
    <t>DRAGAGEM DE CASCALHO COM DRAGA HOPPER - CAPACIDADE DA CISTERNA DE 5.000 M³ - DMT DE 2.700 A 3.000 M</t>
  </si>
  <si>
    <t>DRAGAGEM DE CASCALHO COM DRAGA HOPPER - CAPACIDADE DA CISTERNA DE 5.000 M³ - DMT DE 3.000 M</t>
  </si>
  <si>
    <t>DRAGAGEM DE CASCALHO COM DRAGA HOPPER - CAPACIDADE DA CISTERNA DE 750 M³ - DMT DE 1.500 A 1.800 M</t>
  </si>
  <si>
    <t>DRAGAGEM DE CASCALHO COM DRAGA HOPPER - CAPACIDADE DA CISTERNA DE 750 M³ - DMT DE 1.800 A 2.100 M</t>
  </si>
  <si>
    <t>DRAGAGEM DE CASCALHO COM DRAGA HOPPER - CAPACIDADE DA CISTERNA DE 750 M³ - DMT DE 2.100 A 2.400 M</t>
  </si>
  <si>
    <t>DRAGAGEM DE CASCALHO COM DRAGA HOPPER - CAPACIDADE DA CISTERNA DE 750 M³ - DMT DE 2.400 A 2.700 M</t>
  </si>
  <si>
    <t>DRAGAGEM DE CASCALHO COM DRAGA HOPPER - CAPACIDADE DA CISTERNA DE 750 M³ - DMT DE 2.700 A 3.000 M</t>
  </si>
  <si>
    <t>DRAGAGEM DE CASCALHO COM DRAGA HOPPER - CAPACIDADE DA CISTERNA DE 750 M³ - DMT DE 3.000 M</t>
  </si>
  <si>
    <t>DRAGAGEM DE CASCALHO FINO COM DRAGA DE SUCÇÃO E RECALQUE - BOMBA DE 1.350 KW E CORTADOR DE 170 KW - DISTÂNCIA DE RECALQUE DE 1.100 A 1.300 M</t>
  </si>
  <si>
    <t>DRAGAGEM DE CASCALHO FINO COM DRAGA DE SUCÇÃO E RECALQUE - BOMBA DE 1.350 KW E CORTADOR DE 170 KW - DISTÂNCIA DE RECALQUE DE 1.300 A 1.500 M</t>
  </si>
  <si>
    <t>DRAGAGEM DE CASCALHO FINO COM DRAGA DE SUCÇÃO E RECALQUE - BOMBA DE 1.350 KW E CORTADOR DE 170 KW - DISTÂNCIA DE RECALQUE DE 1.500 A 1.700 M</t>
  </si>
  <si>
    <t>DRAGAGEM DE CASCALHO FINO COM DRAGA DE SUCÇÃO E RECALQUE - BOMBA DE 1.350 KW E CORTADOR DE 170 KW - DISTÂNCIA DE RECALQUE DE 1.700 A 1.900 M</t>
  </si>
  <si>
    <t>DRAGAGEM DE CASCALHO FINO COM DRAGA DE SUCÇÃO E RECALQUE - BOMBA DE 1.350 KW E CORTADOR DE 170 KW - DISTÂNCIA DE RECALQUE DE 1.900 A 2.100 M</t>
  </si>
  <si>
    <t>DRAGAGEM DE CASCALHO FINO COM DRAGA DE SUCÇÃO E RECALQUE - BOMBA DE 1.350 KW E CORTADOR DE 170 KW - DISTÂNCIA DE RECALQUE DE 2.100 A 2.300 M</t>
  </si>
  <si>
    <t>DRAGAGEM DE CASCALHO FINO COM DRAGA DE SUCÇÃO E RECALQUE - BOMBA DE 1.350 KW E CORTADOR DE 170 KW - DISTÂNCIA DE RECALQUE DE 2.300 A 2.500 M</t>
  </si>
  <si>
    <t>DRAGAGEM DE CASCALHO FINO COM DRAGA DE SUCÇÃO E RECALQUE - BOMBA DE 1.350 KW E CORTADOR DE 170 KW - DISTÂNCIA DE RECALQUE DE 2.500 A 2.700 M</t>
  </si>
  <si>
    <t>DRAGAGEM DE CASCALHO FINO COM DRAGA DE SUCÇÃO E RECALQUE - BOMBA DE 1.350 KW E CORTADOR DE 170 KW - DISTÂNCIA DE RECALQUE DE 2.700 A 2.900 M</t>
  </si>
  <si>
    <t>DRAGAGEM DE CASCALHO FINO COM DRAGA DE SUCÇÃO E RECALQUE - BOMBA DE 1.350 KW E CORTADOR DE 170 KW - DISTÂNCIA DE RECALQUE DE 2.900 A 3.100 M</t>
  </si>
  <si>
    <t>DRAGAGEM DE CASCALHO FINO COM DRAGA DE SUCÇÃO E RECALQUE - BOMBA DE 1.350 KW E CORTADOR DE 170 KW - DISTÂNCIA DE RECALQUE DE 3.100 A 3.300 M</t>
  </si>
  <si>
    <t>DRAGAGEM DE CASCALHO FINO COM DRAGA DE SUCÇÃO E RECALQUE - BOMBA DE 1.350 KW E CORTADOR DE 170 KW - DISTÂNCIA DE RECALQUE DE 3.300 A 3.500 M</t>
  </si>
  <si>
    <t>DRAGAGEM DE CASCALHO FINO COM DRAGA DE SUCÇÃO E RECALQUE - BOMBA DE 1.350 KW E CORTADOR DE 170 KW - DISTÂNCIA DE RECALQUE DE 3.500 A 3.700 M</t>
  </si>
  <si>
    <t>DRAGAGEM DE CASCALHO FINO COM DRAGA DE SUCÇÃO E RECALQUE - BOMBA DE 1.350 KW E CORTADOR DE 170 KW - DISTÂNCIA DE RECALQUE DE 3.700 A 3.900 M</t>
  </si>
  <si>
    <t>DRAGAGEM DE CASCALHO FINO COM DRAGA DE SUCÇÃO E RECALQUE - BOMBA DE 1.350 KW E CORTADOR DE 170 KW - DISTÂNCIA DE RECALQUE DE 3.900 A 4.100 M</t>
  </si>
  <si>
    <t>DRAGAGEM DE CASCALHO FINO COM DRAGA DE SUCÇÃO E RECALQUE - BOMBA DE 1.350 KW E CORTADOR DE 170 KW - DISTÂNCIA DE RECALQUE DE 500 A 700 M</t>
  </si>
  <si>
    <t>DRAGAGEM DE CASCALHO FINO COM DRAGA DE SUCÇÃO E RECALQUE - BOMBA DE 1.350 KW E CORTADOR DE 170 KW - DISTÂNCIA DE RECALQUE DE 700 A 900 M</t>
  </si>
  <si>
    <t>DRAGAGEM DE CASCALHO FINO COM DRAGA DE SUCÇÃO E RECALQUE - BOMBA DE 1.350 KW E CORTADOR DE 170 KW - DISTÂNCIA DE RECALQUE DE 900 A 1.100 M</t>
  </si>
  <si>
    <t>DRAGAGEM DE CASCALHO FINO COM DRAGA DE SUCÇÃO E RECALQUE - BOMBA DE 1.350 KW E CORTADOR DE 170 KW - DISTÂNCIA DE RECALQUE DE ATÉ 500 M</t>
  </si>
  <si>
    <t>DRAGAGEM DE CASCALHO FINO COM DRAGA DE SUCÇÃO E RECALQUE - BOMBA DE 294 KW E CORTADOR DE 30 KW - DISTÂNCIA DE RECALQUE DE 1.100 A 1.300 M</t>
  </si>
  <si>
    <t>DRAGAGEM DE CASCALHO FINO COM DRAGA DE SUCÇÃO E RECALQUE - BOMBA DE 294 KW E CORTADOR DE 30 KW - DISTÂNCIA DE RECALQUE DE 1.300 A 1.500 M</t>
  </si>
  <si>
    <t>DRAGAGEM DE CASCALHO FINO COM DRAGA DE SUCÇÃO E RECALQUE - BOMBA DE 294 KW E CORTADOR DE 30 KW - DISTÂNCIA DE RECALQUE DE 1.500 A 1.700 M</t>
  </si>
  <si>
    <t>DRAGAGEM DE CASCALHO FINO COM DRAGA DE SUCÇÃO E RECALQUE - BOMBA DE 294 KW E CORTADOR DE 30 KW - DISTÂNCIA DE RECALQUE DE 500 A 700 M</t>
  </si>
  <si>
    <t>DRAGAGEM DE CASCALHO FINO COM DRAGA DE SUCÇÃO E RECALQUE - BOMBA DE 294 KW E CORTADOR DE 30 KW - DISTÂNCIA DE RECALQUE DE 700 A 900 M</t>
  </si>
  <si>
    <t>DRAGAGEM DE CASCALHO FINO COM DRAGA DE SUCÇÃO E RECALQUE - BOMBA DE 294 KW E CORTADOR DE 30 KW - DISTÂNCIA DE RECALQUE DE 900 A 1.100 M</t>
  </si>
  <si>
    <t>DRAGAGEM DE CASCALHO FINO COM DRAGA DE SUCÇÃO E RECALQUE - BOMBA DE 294 KW E CORTADOR DE 30 KW - DISTÂNCIA DE RECALQUE DE ATÉ 500 M</t>
  </si>
  <si>
    <t>DRAGAGEM DE CASCALHO FINO COM DRAGA DE SUCÇÃO E RECALQUE - BOMBA DE 483 KW E CORTADOR DE 55 KW - DISTÂNCIA DE RECALQUE DE 1.100 A 1.300 M</t>
  </si>
  <si>
    <t>DRAGAGEM DE CASCALHO FINO COM DRAGA DE SUCÇÃO E RECALQUE - BOMBA DE 483 KW E CORTADOR DE 55 KW - DISTÂNCIA DE RECALQUE DE 1.300 A 1.500 M</t>
  </si>
  <si>
    <t>DRAGAGEM DE CASCALHO FINO COM DRAGA DE SUCÇÃO E RECALQUE - BOMBA DE 483 KW E CORTADOR DE 55 KW - DISTÂNCIA DE RECALQUE DE 1.500 A 1.700 M</t>
  </si>
  <si>
    <t>DRAGAGEM DE CASCALHO FINO COM DRAGA DE SUCÇÃO E RECALQUE - BOMBA DE 483 KW E CORTADOR DE 55 KW - DISTÂNCIA DE RECALQUE DE 1.700 A 1.900 M</t>
  </si>
  <si>
    <t>DRAGAGEM DE CASCALHO FINO COM DRAGA DE SUCÇÃO E RECALQUE - BOMBA DE 483 KW E CORTADOR DE 55 KW - DISTÂNCIA DE RECALQUE DE 1.900 A 2.100 M</t>
  </si>
  <si>
    <t>DRAGAGEM DE CASCALHO FINO COM DRAGA DE SUCÇÃO E RECALQUE - BOMBA DE 483 KW E CORTADOR DE 55 KW - DISTÂNCIA DE RECALQUE DE 2.100 A 2.300 M</t>
  </si>
  <si>
    <t>DRAGAGEM DE CASCALHO FINO COM DRAGA DE SUCÇÃO E RECALQUE - BOMBA DE 483 KW E CORTADOR DE 55 KW - DISTÂNCIA DE RECALQUE DE 2.300 A 2.500 M</t>
  </si>
  <si>
    <t>DRAGAGEM DE CASCALHO FINO COM DRAGA DE SUCÇÃO E RECALQUE - BOMBA DE 483 KW E CORTADOR DE 55 KW - DISTÂNCIA DE RECALQUE DE 500 A 700 M</t>
  </si>
  <si>
    <t>DRAGAGEM DE CASCALHO FINO COM DRAGA DE SUCÇÃO E RECALQUE - BOMBA DE 483 KW E CORTADOR DE 55 KW - DISTÂNCIA DE RECALQUE DE 700 A 900 M</t>
  </si>
  <si>
    <t>DRAGAGEM DE CASCALHO FINO COM DRAGA DE SUCÇÃO E RECALQUE - BOMBA DE 483 KW E CORTADOR DE 55 KW - DISTÂNCIA DE RECALQUE DE 900 A 1.100 M</t>
  </si>
  <si>
    <t>DRAGAGEM DE CASCALHO FINO COM DRAGA DE SUCÇÃO E RECALQUE - BOMBA DE 483 KW E CORTADOR DE 55 KW - DISTÂNCIA DE RECALQUE DE ATÉ 500 M</t>
  </si>
  <si>
    <t>DRAGAGEM DE CASCALHO FINO COM DRAGA DE SUCÇÃO E RECALQUE - BOMBA DE 746 KW E CORTADOR DE 110 KW - DISTÂNCIA DE RECALQUE DE 1.100 A 1.300 M</t>
  </si>
  <si>
    <t>DRAGAGEM DE CASCALHO FINO COM DRAGA DE SUCÇÃO E RECALQUE - BOMBA DE 746 KW E CORTADOR DE 110 KW - DISTÂNCIA DE RECALQUE DE 1.300 A 1.500 M</t>
  </si>
  <si>
    <t>DRAGAGEM DE CASCALHO FINO COM DRAGA DE SUCÇÃO E RECALQUE - BOMBA DE 746 KW E CORTADOR DE 110 KW - DISTÂNCIA DE RECALQUE DE 1.500 A 1.700 M</t>
  </si>
  <si>
    <t>DRAGAGEM DE CASCALHO FINO COM DRAGA DE SUCÇÃO E RECALQUE - BOMBA DE 746 KW E CORTADOR DE 110 KW - DISTÂNCIA DE RECALQUE DE 1.700 A 1.900 M</t>
  </si>
  <si>
    <t>DRAGAGEM DE CASCALHO FINO COM DRAGA DE SUCÇÃO E RECALQUE - BOMBA DE 746 KW E CORTADOR DE 110 KW - DISTÂNCIA DE RECALQUE DE 1.900 A 2.100 M</t>
  </si>
  <si>
    <t>DRAGAGEM DE CASCALHO FINO COM DRAGA DE SUCÇÃO E RECALQUE - BOMBA DE 746 KW E CORTADOR DE 110 KW - DISTÂNCIA DE RECALQUE DE 2.100 A 2.300 M</t>
  </si>
  <si>
    <t>DRAGAGEM DE CASCALHO FINO COM DRAGA DE SUCÇÃO E RECALQUE - BOMBA DE 746 KW E CORTADOR DE 110 KW - DISTÂNCIA DE RECALQUE DE 2.300 A 2.500 M</t>
  </si>
  <si>
    <t>DRAGAGEM DE CASCALHO FINO COM DRAGA DE SUCÇÃO E RECALQUE - BOMBA DE 746 KW E CORTADOR DE 110 KW - DISTÂNCIA DE RECALQUE DE 2.500 A 2.700 M</t>
  </si>
  <si>
    <t>DRAGAGEM DE CASCALHO FINO COM DRAGA DE SUCÇÃO E RECALQUE - BOMBA DE 746 KW E CORTADOR DE 110 KW - DISTÂNCIA DE RECALQUE DE 2.700 A 2.900 M</t>
  </si>
  <si>
    <t>DRAGAGEM DE CASCALHO FINO COM DRAGA DE SUCÇÃO E RECALQUE - BOMBA DE 746 KW E CORTADOR DE 110 KW - DISTÂNCIA DE RECALQUE DE 2.900 A 3.100 M</t>
  </si>
  <si>
    <t>DRAGAGEM DE CASCALHO FINO COM DRAGA DE SUCÇÃO E RECALQUE - BOMBA DE 746 KW E CORTADOR DE 110 KW - DISTÂNCIA DE RECALQUE DE 500 A 700 M</t>
  </si>
  <si>
    <t>DRAGAGEM DE CASCALHO FINO COM DRAGA DE SUCÇÃO E RECALQUE - BOMBA DE 746 KW E CORTADOR DE 110 KW - DISTÂNCIA DE RECALQUE DE 700 A 900 M</t>
  </si>
  <si>
    <t>DRAGAGEM DE CASCALHO FINO COM DRAGA DE SUCÇÃO E RECALQUE - BOMBA DE 746 KW E CORTADOR DE 110 KW - DISTÂNCIA DE RECALQUE DE 900 A 1.100 M</t>
  </si>
  <si>
    <t>DRAGAGEM DE CASCALHO FINO COM DRAGA DE SUCÇÃO E RECALQUE - BOMBA DE 746 KW E CORTADOR DE 110 KW - DISTÂNCIA DE RECALQUE DE ATÉ 500 M</t>
  </si>
  <si>
    <t>DRAGAGEM DE CASCALHO FINO COM DRAGA HOPPER - CAPACIDADE DA CISTERNA DE 1.000 M³ - DMT DE 1.500 A 1.800 M</t>
  </si>
  <si>
    <t>DRAGAGEM DE CASCALHO FINO COM DRAGA HOPPER - CAPACIDADE DA CISTERNA DE 1.000 M³ - DMT DE 1.800 A 2.100 M</t>
  </si>
  <si>
    <t>DRAGAGEM DE CASCALHO FINO COM DRAGA HOPPER - CAPACIDADE DA CISTERNA DE 1.000 M³ - DMT DE 2.100 A 2.400 M</t>
  </si>
  <si>
    <t>DRAGAGEM DE CASCALHO FINO COM DRAGA HOPPER - CAPACIDADE DA CISTERNA DE 1.000 M³ - DMT DE 2.400 A 2.700 M</t>
  </si>
  <si>
    <t>DRAGAGEM DE CASCALHO FINO COM DRAGA HOPPER - CAPACIDADE DA CISTERNA DE 1.000 M³ - DMT DE 2.700 A 3.000 M</t>
  </si>
  <si>
    <t>DRAGAGEM DE CASCALHO FINO COM DRAGA HOPPER - CAPACIDADE DA CISTERNA DE 1.000 M³ - DMT DE 3.000 M</t>
  </si>
  <si>
    <t>DRAGAGEM DE CASCALHO FINO COM DRAGA HOPPER - CAPACIDADE DA CISTERNA DE 10.000 M³ - DMT DE 1.500 A 1.800 M</t>
  </si>
  <si>
    <t>DRAGAGEM DE CASCALHO FINO COM DRAGA HOPPER - CAPACIDADE DA CISTERNA DE 10.000 M³ - DMT DE 1.800 A 2.100 M</t>
  </si>
  <si>
    <t>DRAGAGEM DE CASCALHO FINO COM DRAGA HOPPER - CAPACIDADE DA CISTERNA DE 10.000 M³ - DMT DE 2.100 A 2.400 M</t>
  </si>
  <si>
    <t>DRAGAGEM DE CASCALHO FINO COM DRAGA HOPPER - CAPACIDADE DA CISTERNA DE 10.000 M³ - DMT DE 2.400 A 2.700 M</t>
  </si>
  <si>
    <t>DRAGAGEM DE CASCALHO FINO COM DRAGA HOPPER - CAPACIDADE DA CISTERNA DE 10.000 M³ - DMT DE 2.700 A 3.000 M</t>
  </si>
  <si>
    <t>DRAGAGEM DE CASCALHO FINO COM DRAGA HOPPER - CAPACIDADE DA CISTERNA DE 10.000 M³ - DMT DE 3.000 M</t>
  </si>
  <si>
    <t>DRAGAGEM DE CASCALHO FINO COM DRAGA HOPPER - CAPACIDADE DA CISTERNA DE 15.000 M³ - DMT DE 1.500 A 1.800 M</t>
  </si>
  <si>
    <t>DRAGAGEM DE CASCALHO FINO COM DRAGA HOPPER - CAPACIDADE DA CISTERNA DE 15.000 M³ - DMT DE 1.800 A 2.100 M</t>
  </si>
  <si>
    <t>DRAGAGEM DE CASCALHO FINO COM DRAGA HOPPER - CAPACIDADE DA CISTERNA DE 15.000 M³ - DMT DE 2.100 A 2.400 M</t>
  </si>
  <si>
    <t>DRAGAGEM DE CASCALHO FINO COM DRAGA HOPPER - CAPACIDADE DA CISTERNA DE 15.000 M³ - DMT DE 2.400 A 2.700 M</t>
  </si>
  <si>
    <t>DRAGAGEM DE CASCALHO FINO COM DRAGA HOPPER - CAPACIDADE DA CISTERNA DE 15.000 M³ - DMT DE 2.700 A 3.000 M</t>
  </si>
  <si>
    <t>DRAGAGEM DE CASCALHO FINO COM DRAGA HOPPER - CAPACIDADE DA CISTERNA DE 15.000 M³ - DMT DE 3.000 M</t>
  </si>
  <si>
    <t>DRAGAGEM DE CASCALHO FINO COM DRAGA HOPPER - CAPACIDADE DA CISTERNA DE 2.000 M³ - DMT DE 1.500 A 1.800 M</t>
  </si>
  <si>
    <t>DRAGAGEM DE CASCALHO FINO COM DRAGA HOPPER - CAPACIDADE DA CISTERNA DE 2.000 M³ - DMT DE 1.800 A 2.100 M</t>
  </si>
  <si>
    <t>DRAGAGEM DE CASCALHO FINO COM DRAGA HOPPER - CAPACIDADE DA CISTERNA DE 2.000 M³ - DMT DE 2.100 A 2.400 M</t>
  </si>
  <si>
    <t>DRAGAGEM DE CASCALHO FINO COM DRAGA HOPPER - CAPACIDADE DA CISTERNA DE 2.000 M³ - DMT DE 2.400 A 2.700 M</t>
  </si>
  <si>
    <t>DRAGAGEM DE CASCALHO FINO COM DRAGA HOPPER - CAPACIDADE DA CISTERNA DE 2.000 M³ - DMT DE 2.700 A 3.000 M</t>
  </si>
  <si>
    <t>DRAGAGEM DE CASCALHO FINO COM DRAGA HOPPER - CAPACIDADE DA CISTERNA DE 2.000 M³ - DMT DE 3.000 M</t>
  </si>
  <si>
    <t>DRAGAGEM DE CASCALHO FINO COM DRAGA HOPPER - CAPACIDADE DA CISTERNA DE 20.000 M³ - DMT DE 1.500 A 1.800 M</t>
  </si>
  <si>
    <t>DRAGAGEM DE CASCALHO FINO COM DRAGA HOPPER - CAPACIDADE DA CISTERNA DE 20.000 M³ - DMT DE 1.800 A 2.100 M</t>
  </si>
  <si>
    <t>DRAGAGEM DE CASCALHO FINO COM DRAGA HOPPER - CAPACIDADE DA CISTERNA DE 20.000 M³ - DMT DE 2.100 A 2.400 M</t>
  </si>
  <si>
    <t>DRAGAGEM DE CASCALHO FINO COM DRAGA HOPPER - CAPACIDADE DA CISTERNA DE 20.000 M³ - DMT DE 2.400 A 2.700 M</t>
  </si>
  <si>
    <t>DRAGAGEM DE CASCALHO FINO COM DRAGA HOPPER - CAPACIDADE DA CISTERNA DE 20.000 M³ - DMT DE 2.700 A 3.000 M</t>
  </si>
  <si>
    <t>DRAGAGEM DE CASCALHO FINO COM DRAGA HOPPER - CAPACIDADE DA CISTERNA DE 20.000 M³ - DMT DE 3.000 M</t>
  </si>
  <si>
    <t>DRAGAGEM DE CASCALHO FINO COM DRAGA HOPPER - CAPACIDADE DA CISTERNA DE 3.000 M³ - DMT DE 1.500 A 1.800 M</t>
  </si>
  <si>
    <t>DRAGAGEM DE CASCALHO FINO COM DRAGA HOPPER - CAPACIDADE DA CISTERNA DE 3.000 M³ - DMT DE 1.800 A 2.100 M</t>
  </si>
  <si>
    <t>DRAGAGEM DE CASCALHO FINO COM DRAGA HOPPER - CAPACIDADE DA CISTERNA DE 3.000 M³ - DMT DE 2.100 A 2.400 M</t>
  </si>
  <si>
    <t>DRAGAGEM DE CASCALHO FINO COM DRAGA HOPPER - CAPACIDADE DA CISTERNA DE 3.000 M³ - DMT DE 2.400 A 2.700 M</t>
  </si>
  <si>
    <t>DRAGAGEM DE CASCALHO FINO COM DRAGA HOPPER - CAPACIDADE DA CISTERNA DE 3.000 M³ - DMT DE 2.700 A 3.000 M</t>
  </si>
  <si>
    <t>DRAGAGEM DE CASCALHO FINO COM DRAGA HOPPER - CAPACIDADE DA CISTERNA DE 3.000 M³ - DMT DE 3.000 M</t>
  </si>
  <si>
    <t>DRAGAGEM DE CASCALHO FINO COM DRAGA HOPPER - CAPACIDADE DA CISTERNA DE 4.000 M³ - DMT DE 1.500 A 1.800 M</t>
  </si>
  <si>
    <t>DRAGAGEM DE CASCALHO FINO COM DRAGA HOPPER - CAPACIDADE DA CISTERNA DE 4.000 M³ - DMT DE 1.800 A 2.100 M</t>
  </si>
  <si>
    <t>DRAGAGEM DE CASCALHO FINO COM DRAGA HOPPER - CAPACIDADE DA CISTERNA DE 4.000 M³ - DMT DE 2.100 A 2.400 M</t>
  </si>
  <si>
    <t>DRAGAGEM DE CASCALHO FINO COM DRAGA HOPPER - CAPACIDADE DA CISTERNA DE 4.000 M³ - DMT DE 2.400 A 2.700 M</t>
  </si>
  <si>
    <t>DRAGAGEM DE CASCALHO FINO COM DRAGA HOPPER - CAPACIDADE DA CISTERNA DE 4.000 M³ - DMT DE 2.700 A 3.000 M</t>
  </si>
  <si>
    <t>DRAGAGEM DE CASCALHO FINO COM DRAGA HOPPER - CAPACIDADE DA CISTERNA DE 4.000 M³ - DMT DE 3.000 M</t>
  </si>
  <si>
    <t>DRAGAGEM DE CASCALHO FINO COM DRAGA HOPPER - CAPACIDADE DA CISTERNA DE 5.000 M³ - DMT DE 1.500 A 1.800 M</t>
  </si>
  <si>
    <t>DRAGAGEM DE CASCALHO FINO COM DRAGA HOPPER - CAPACIDADE DA CISTERNA DE 5.000 M³ - DMT DE 1.800 A 2.100 M</t>
  </si>
  <si>
    <t>DRAGAGEM DE CASCALHO FINO COM DRAGA HOPPER - CAPACIDADE DA CISTERNA DE 5.000 M³ - DMT DE 2.100 A 2.400 M</t>
  </si>
  <si>
    <t>DRAGAGEM DE CASCALHO FINO COM DRAGA HOPPER - CAPACIDADE DA CISTERNA DE 5.000 M³ - DMT DE 2.400 A 2.700 M</t>
  </si>
  <si>
    <t>DRAGAGEM DE CASCALHO FINO COM DRAGA HOPPER - CAPACIDADE DA CISTERNA DE 5.000 M³ - DMT DE 2.700 A 3.000 M</t>
  </si>
  <si>
    <t>DRAGAGEM DE CASCALHO FINO COM DRAGA HOPPER - CAPACIDADE DA CISTERNA DE 5.000 M³ - DMT DE 3.000 M</t>
  </si>
  <si>
    <t>DRAGAGEM DE CASCALHO FINO COM DRAGA HOPPER - CAPACIDADE DA CISTERNA DE 750 M³ - DMT DE 1.500 A 1.800 M</t>
  </si>
  <si>
    <t>DRAGAGEM DE CASCALHO FINO COM DRAGA HOPPER - CAPACIDADE DA CISTERNA DE 750 M³ - DMT DE 1.800 A 2.100 M</t>
  </si>
  <si>
    <t>DRAGAGEM DE CASCALHO FINO COM DRAGA HOPPER - CAPACIDADE DA CISTERNA DE 750 M³ - DMT DE 2.100 A 2.400 M</t>
  </si>
  <si>
    <t>DRAGAGEM DE CASCALHO FINO COM DRAGA HOPPER - CAPACIDADE DA CISTERNA DE 750 M³ - DMT DE 2.400 A 2.700 M</t>
  </si>
  <si>
    <t>DRAGAGEM DE CASCALHO FINO COM DRAGA HOPPER - CAPACIDADE DA CISTERNA DE 750 M³ - DMT DE 2.700 A 3.000 M</t>
  </si>
  <si>
    <t>DRAGAGEM DE CASCALHO FINO COM DRAGA HOPPER - CAPACIDADE DA CISTERNA DE 750 M³ - DMT DE 3.000 M</t>
  </si>
  <si>
    <t>DRAGAGEM DE MATERIAL DE 1ª CATEGORIA COM CLAMSHELL SOBRE PONTÃO FLUTUANTE - CAPACIDADE DA CAÇAMBA DE 4,6 M³ - TRANSPORTE COM BATELÃO SEM PROPULSÃO COM CAPACIDADE DE 100 T - DMT 0 A 300 M</t>
  </si>
  <si>
    <t>DRAGAGEM DE MATERIAL DE 1ª CATEGORIA COM CLAMSHELL SOBRE PONTÃO FLUTUANTE - CAPACIDADE DA CAÇAMBA DE 4,6 M³ - TRANSPORTE COM BATELÃO SEM PROPULSÃO COM CAPACIDADE DE 100 T - DMT 1.200 A 1.500 M</t>
  </si>
  <si>
    <t>DRAGAGEM DE MATERIAL DE 1ª CATEGORIA COM CLAMSHELL SOBRE PONTÃO FLUTUANTE - CAPACIDADE DA CAÇAMBA DE 4,6 M³ - TRANSPORTE COM BATELÃO SEM PROPULSÃO COM CAPACIDADE DE 100 T - DMT 1.500 A 1.800 M</t>
  </si>
  <si>
    <t>DRAGAGEM DE MATERIAL DE 1ª CATEGORIA COM CLAMSHELL SOBRE PONTÃO FLUTUANTE - CAPACIDADE DA CAÇAMBA DE 4,6 M³ - TRANSPORTE COM BATELÃO SEM PROPULSÃO COM CAPACIDADE DE 100 T - DMT 1.800 A 2.100 M</t>
  </si>
  <si>
    <t>DRAGAGEM DE MATERIAL DE 1ª CATEGORIA COM CLAMSHELL SOBRE PONTÃO FLUTUANTE - CAPACIDADE DA CAÇAMBA DE 4,6 M³ - TRANSPORTE COM BATELÃO SEM PROPULSÃO COM CAPACIDADE DE 100 T - DMT 2.100 A 2.400 M</t>
  </si>
  <si>
    <t>DRAGAGEM DE MATERIAL DE 1ª CATEGORIA COM CLAMSHELL SOBRE PONTÃO FLUTUANTE - CAPACIDADE DA CAÇAMBA DE 4,6 M³ - TRANSPORTE COM BATELÃO SEM PROPULSÃO COM CAPACIDADE DE 100 T - DMT 2.400 A 2.700 M</t>
  </si>
  <si>
    <t>DRAGAGEM DE MATERIAL DE 1ª CATEGORIA COM CLAMSHELL SOBRE PONTÃO FLUTUANTE - CAPACIDADE DA CAÇAMBA DE 4,6 M³ - TRANSPORTE COM BATELÃO SEM PROPULSÃO COM CAPACIDADE DE 100 T - DMT 2.700 A 3.000 M</t>
  </si>
  <si>
    <t>DRAGAGEM DE MATERIAL DE 1ª CATEGORIA COM CLAMSHELL SOBRE PONTÃO FLUTUANTE - CAPACIDADE DA CAÇAMBA DE 4,6 M³ - TRANSPORTE COM BATELÃO SEM PROPULSÃO COM CAPACIDADE DE 100 T - DMT 300 A 600 M</t>
  </si>
  <si>
    <t>DRAGAGEM DE MATERIAL DE 1ª CATEGORIA COM CLAMSHELL SOBRE PONTÃO FLUTUANTE - CAPACIDADE DA CAÇAMBA DE 4,6 M³ - TRANSPORTE COM BATELÃO SEM PROPULSÃO COM CAPACIDADE DE 100 T - DMT 600 A 900 M</t>
  </si>
  <si>
    <t>DRAGAGEM DE MATERIAL DE 1ª CATEGORIA COM CLAMSHELL SOBRE PONTÃO FLUTUANTE - CAPACIDADE DA CAÇAMBA DE 4,6 M³ - TRANSPORTE COM BATELÃO SEM PROPULSÃO COM CAPACIDADE DE 100 T - DMT 900 A 1.200 M</t>
  </si>
  <si>
    <t>DRAGAGEM DE MATERIAL DE 1ª CATEGORIA COM CLAMSHELL SOBRE PONTÃO FLUTUANTE - CAPACIDADE DA CAÇAMBA DE 4,6 M³ - TRANSPORTE COM BATELÃO SEM PROPULSÃO COM CAPACIDADE DE 100 T - DMT DE 3.000 M</t>
  </si>
  <si>
    <t>DRAGAGEM DE MATERIAL DE 1ª CATEGORIA COM DRAGLINE - CAÇAMBA DE 2,1 M³ - CAMINHO DE SERVIÇO EM LEITO NATURAL - DMT 1.000 A 1.200 M - COM CAMINHÃO DE 14 M³ E CARREGADEIRA</t>
  </si>
  <si>
    <t>DRAGAGEM DE MATERIAL DE 1ª CATEGORIA COM DRAGLINE - CAÇAMBA DE 2,1 M³ - CAMINHO DE SERVIÇO EM LEITO NATURAL - DMT 1.200 A 1.400 M - COM CAMINHÃO DE 14 M³ E CARREGADEIRA</t>
  </si>
  <si>
    <t>DRAGAGEM DE MATERIAL DE 1ª CATEGORIA COM DRAGLINE - CAÇAMBA DE 2,1 M³ - CAMINHO DE SERVIÇO EM LEITO NATURAL - DMT 1.400 A 1.600 M - COM CAMINHÃO DE 14 M³ E CARREGADEIRA</t>
  </si>
  <si>
    <t>DRAGAGEM DE MATERIAL DE 1ª CATEGORIA COM DRAGLINE - CAÇAMBA DE 2,1 M³ - CAMINHO DE SERVIÇO EM LEITO NATURAL - DMT 1.600 A 1.800 M - COM CAMINHÃO DE 14 M³ E CARREGADEIRA</t>
  </si>
  <si>
    <t>DRAGAGEM DE MATERIAL DE 1ª CATEGORIA COM DRAGLINE - CAÇAMBA DE 2,1 M³ - CAMINHO DE SERVIÇO EM LEITO NATURAL - DMT 1.800 A 2.000 M - COM CAMINHÃO DE 14 M³ E CARREGADEIRA</t>
  </si>
  <si>
    <t>DRAGAGEM DE MATERIAL DE 1ª CATEGORIA COM DRAGLINE - CAÇAMBA DE 2,1 M³ - CAMINHO DE SERVIÇO EM LEITO NATURAL - DMT 2.000 A 2.500 M - COM CAMINHÃO DE 14 M³ E CARREGADEIRA</t>
  </si>
  <si>
    <t>DRAGAGEM DE MATERIAL DE 1ª CATEGORIA COM DRAGLINE - CAÇAMBA DE 2,1 M³ - CAMINHO DE SERVIÇO EM LEITO NATURAL - DMT 2.500 A 3.000 M - COM CAMINHÃO DE 14 M³ E CARREGADEIRA</t>
  </si>
  <si>
    <t>DRAGAGEM DE MATERIAL DE 1ª CATEGORIA COM DRAGLINE - CAÇAMBA DE 2,1 M³ - CAMINHO DE SERVIÇO EM LEITO NATURAL - DMT 200 A 400 M - COM CAMINHÃO DE 14 M³ E CARREGADEIRA</t>
  </si>
  <si>
    <t>DRAGAGEM DE MATERIAL DE 1ª CATEGORIA COM DRAGLINE - CAÇAMBA DE 2,1 M³ - CAMINHO DE SERVIÇO EM LEITO NATURAL - DMT 400 A 600 M - COM CAMINHÃO DE 14 M³ E CARREGADEIRA</t>
  </si>
  <si>
    <t>DRAGAGEM DE MATERIAL DE 1ª CATEGORIA COM DRAGLINE - CAÇAMBA DE 2,1 M³ - CAMINHO DE SERVIÇO EM LEITO NATURAL - DMT 50 A 200 M - COM CAMINHÃO DE 14 M³ E CARREGADEIRA</t>
  </si>
  <si>
    <t>DRAGAGEM DE MATERIAL DE 1ª CATEGORIA COM DRAGLINE - CAÇAMBA DE 2,1 M³ - CAMINHO DE SERVIÇO EM LEITO NATURAL - DMT 600 A 800 M - COM CAMINHÃO DE 14 M³ E CARREGADEIRA</t>
  </si>
  <si>
    <t>DRAGAGEM DE MATERIAL DE 1ª CATEGORIA COM DRAGLINE - CAÇAMBA DE 2,1 M³ - CAMINHO DE SERVIÇO EM LEITO NATURAL - DMT 800 A 1.000 M - COM CAMINHÃO DE 14 M³ E CARREGADEIRA</t>
  </si>
  <si>
    <t>DRAGAGEM DE MATERIAL DE 1ª CATEGORIA COM DRAGLINE - CAÇAMBA DE 2,1 M³ - CAMINHO DE SERVIÇO EM LEITO NATURAL - DMT DE 3.000 M - COM CAMINHÃO DE 14 M³ E CARREGADEIRA</t>
  </si>
  <si>
    <t>DRAGAGEM DE MATERIAL DE 1ª CATEGORIA COM DRAGLINE - CAÇAMBA DE 2,1 M³ - CAMINHO DE SERVIÇO EM REVESTIMENTO PRIMÁRIO - DMT 1.000 A 1.200 M - COM CAMINHÃO DE 14 M³ E CARREGADEIRA</t>
  </si>
  <si>
    <t>DRAGAGEM DE MATERIAL DE 1ª CATEGORIA COM DRAGLINE - CAÇAMBA DE 2,1 M³ - CAMINHO DE SERVIÇO EM REVESTIMENTO PRIMÁRIO - DMT 1.200 A 1.400 M - COM CAMINHÃO DE 14 M³ E CARREGADEIRA</t>
  </si>
  <si>
    <t>DRAGAGEM DE MATERIAL DE 1ª CATEGORIA COM DRAGLINE - CAÇAMBA DE 2,1 M³ - CAMINHO DE SERVIÇO EM REVESTIMENTO PRIMÁRIO - DMT 1.400 A 1.600 M - COM CAMINHÃO DE 14 M³ E CARREGADEIRA</t>
  </si>
  <si>
    <t>DRAGAGEM DE MATERIAL DE 1ª CATEGORIA COM DRAGLINE - CAÇAMBA DE 2,1 M³ - CAMINHO DE SERVIÇO EM REVESTIMENTO PRIMÁRIO - DMT 1.600 A 1.800 M - COM CAMINHÃO DE 14 M³ E CARREGADEIRA</t>
  </si>
  <si>
    <t>DRAGAGEM DE MATERIAL DE 1ª CATEGORIA COM DRAGLINE - CAÇAMBA DE 2,1 M³ - CAMINHO DE SERVIÇO EM REVESTIMENTO PRIMÁRIO - DMT 1.800 A 2.000 M - COM CAMINHÃO DE 14 M³ E CARREGADEIRA</t>
  </si>
  <si>
    <t>DRAGAGEM DE MATERIAL DE 1ª CATEGORIA COM DRAGLINE - CAÇAMBA DE 2,1 M³ - CAMINHO DE SERVIÇO EM REVESTIMENTO PRIMÁRIO - DMT 2.000 A 2.500 M - COM CAMINHÃO DE 14 M³ E CARREGADEIRA</t>
  </si>
  <si>
    <t>DRAGAGEM DE MATERIAL DE 1ª CATEGORIA COM DRAGLINE - CAÇAMBA DE 2,1 M³ - CAMINHO DE SERVIÇO EM REVESTIMENTO PRIMÁRIO - DMT 2.500 A 3.000 M - COM CAMINHÃO DE 14 M³ E CARREGADEIRA</t>
  </si>
  <si>
    <t>DRAGAGEM DE MATERIAL DE 1ª CATEGORIA COM DRAGLINE - CAÇAMBA DE 2,1 M³ - CAMINHO DE SERVIÇO EM REVESTIMENTO PRIMÁRIO - DMT 200 A 400 M - COM CAMINHÃO DE 14 M³ E CARREGADEIRA</t>
  </si>
  <si>
    <t>DRAGAGEM DE MATERIAL DE 1ª CATEGORIA COM DRAGLINE - CAÇAMBA DE 2,1 M³ - CAMINHO DE SERVIÇO EM REVESTIMENTO PRIMÁRIO - DMT 400 A 600 M - COM CAMINHÃO DE 14 M³ E CARREGADEIRA</t>
  </si>
  <si>
    <t>DRAGAGEM DE MATERIAL DE 1ª CATEGORIA COM DRAGLINE - CAÇAMBA DE 2,1 M³ - CAMINHO DE SERVIÇO EM REVESTIMENTO PRIMÁRIO - DMT 50 A 200 M - COM CAMINHÃO DE 14 M³ E CARREGADEIRA</t>
  </si>
  <si>
    <t>DRAGAGEM DE MATERIAL DE 1ª CATEGORIA COM DRAGLINE - CAÇAMBA DE 2,1 M³ - CAMINHO DE SERVIÇO EM REVESTIMENTO PRIMÁRIO - DMT 600 A 800 M - COM CAMINHÃO DE 14 M³ E CARREGADEIRA</t>
  </si>
  <si>
    <t>DRAGAGEM DE MATERIAL DE 1ª CATEGORIA COM DRAGLINE - CAÇAMBA DE 2,1 M³ - CAMINHO DE SERVIÇO EM REVESTIMENTO PRIMÁRIO - DMT 800 A 1.000 M - COM CAMINHÃO DE 14 M³ E CARREGADEIRA</t>
  </si>
  <si>
    <t>DRAGAGEM DE MATERIAL DE 1ª CATEGORIA COM DRAGLINE - CAÇAMBA DE 2,1 M³ - CAMINHO DE SERVIÇO EM REVESTIMENTO PRIMÁRIO - DMT DE 3.000 M - COM CAMINHÃO DE 14 M³ E CARREGADEIRA</t>
  </si>
  <si>
    <t>DRAGAGEM DE MATERIAL DE 1ª CATEGORIA COM DRAGLINE - CAÇAMBA DE 2,1 M³ - CAMINHO DE SERVIÇO PAVIMENTADO - DMT 1.000 A 1.200 M - COM CAMINHÃO DE 14 M³ E CARREGADEIRA</t>
  </si>
  <si>
    <t>DRAGAGEM DE MATERIAL DE 1ª CATEGORIA COM DRAGLINE - CAÇAMBA DE 2,1 M³ - CAMINHO DE SERVIÇO PAVIMENTADO - DMT 1.200 A 1.400 M - COM CAMINHÃO DE 14 M³ E CARREGADEIRA</t>
  </si>
  <si>
    <t>DRAGAGEM DE MATERIAL DE 1ª CATEGORIA COM DRAGLINE - CAÇAMBA DE 2,1 M³ - CAMINHO DE SERVIÇO PAVIMENTADO - DMT 1.400 A 1.600 M - COM CAMINHÃO DE 14 M³ E CARREGADEIRA</t>
  </si>
  <si>
    <t>DRAGAGEM DE MATERIAL DE 1ª CATEGORIA COM DRAGLINE - CAÇAMBA DE 2,1 M³ - CAMINHO DE SERVIÇO PAVIMENTADO - DMT 1.600 A 1.800 M - COM CAMINHÃO DE 14 M³ E CARREGADEIRA</t>
  </si>
  <si>
    <t>DRAGAGEM DE MATERIAL DE 1ª CATEGORIA COM DRAGLINE - CAÇAMBA DE 2,1 M³ - CAMINHO DE SERVIÇO PAVIMENTADO - DMT 1.800 A 2.000 M - COM CAMINHÃO DE 14 M³ E CARREGADEIRA</t>
  </si>
  <si>
    <t>DRAGAGEM DE MATERIAL DE 1ª CATEGORIA COM DRAGLINE - CAÇAMBA DE 2,1 M³ - CAMINHO DE SERVIÇO PAVIMENTADO - DMT 2.000 A 2.500 M - COM CAMINHÃO DE 14 M³ E CARREGADEIRA</t>
  </si>
  <si>
    <t>DRAGAGEM DE MATERIAL DE 1ª CATEGORIA COM DRAGLINE - CAÇAMBA DE 2,1 M³ - CAMINHO DE SERVIÇO PAVIMENTADO - DMT 2.500 A 3.000 M - COM CAMINHÃO DE 14 M³ E CARREGADEIRA</t>
  </si>
  <si>
    <t>DRAGAGEM DE MATERIAL DE 1ª CATEGORIA COM DRAGLINE - CAÇAMBA DE 2,1 M³ - CAMINHO DE SERVIÇO PAVIMENTADO - DMT 200 A 400 M - COM CAMINHÃO DE 14 M³ E CARREGADEIRA</t>
  </si>
  <si>
    <t>DRAGAGEM DE MATERIAL DE 1ª CATEGORIA COM DRAGLINE - CAÇAMBA DE 2,1 M³ - CAMINHO DE SERVIÇO PAVIMENTADO - DMT 400 A 600 M - COM CAMINHÃO DE 14 M³ E CARREGADEIRA</t>
  </si>
  <si>
    <t>DRAGAGEM DE MATERIAL DE 1ª CATEGORIA COM DRAGLINE - CAÇAMBA DE 2,1 M³ - CAMINHO DE SERVIÇO PAVIMENTADO - DMT 50 A 200 M - COM CAMINHÃO DE 14 M³ E CARREGADEIRA</t>
  </si>
  <si>
    <t>DRAGAGEM DE MATERIAL DE 1ª CATEGORIA COM DRAGLINE - CAÇAMBA DE 2,1 M³ - CAMINHO DE SERVIÇO PAVIMENTADO - DMT 600 A 800 M - COM CAMINHÃO DE 14 M³ E CARREGADEIRA</t>
  </si>
  <si>
    <t>DRAGAGEM DE MATERIAL DE 1ª CATEGORIA COM DRAGLINE - CAÇAMBA DE 2,1 M³ - CAMINHO DE SERVIÇO PAVIMENTADO - DMT 800 A 1.000 M - COM CAMINHÃO DE 14 M³ E CARREGADEIRA</t>
  </si>
  <si>
    <t>DRAGAGEM DE MATERIAL DE 1ª CATEGORIA COM DRAGLINE - CAÇAMBA DE 2,1 M³ - CAMINHO DE SERVIÇO PAVIMENTADO - DMT DE 3.000 M - COM CAMINHÃO DE 14 M³ E CARREGADEIRA</t>
  </si>
  <si>
    <t>DRAGAGEM DE MATERIAL DE 1ª CATEGORIA COM DRAGLINE - CAÇAMBA DE 2,1 M³ - DMT ATÉ 50 M</t>
  </si>
  <si>
    <t>DRAGAGEM DE MATERIAL DE 1ª CATEGORIA COM ESCAVADEIRA HIDRÁULICA - CAPACIDADE DE CAÇAMBA DE 1,56 M³ - CAMINHO DE SERVIÇO EM LEITO NATURAL - DMT 1.000 A 1.200 M</t>
  </si>
  <si>
    <t>DRAGAGEM DE MATERIAL DE 1ª CATEGORIA COM ESCAVADEIRA HIDRÁULICA - CAPACIDADE DE CAÇAMBA DE 1,56 M³ - CAMINHO DE SERVIÇO EM LEITO NATURAL - DMT 1.200 A 1.400 M</t>
  </si>
  <si>
    <t>DRAGAGEM DE MATERIAL DE 1ª CATEGORIA COM ESCAVADEIRA HIDRÁULICA - CAPACIDADE DE CAÇAMBA DE 1,56 M³ - CAMINHO DE SERVIÇO EM LEITO NATURAL - DMT 1.400 A 1.600 M</t>
  </si>
  <si>
    <t>DRAGAGEM DE MATERIAL DE 1ª CATEGORIA COM ESCAVADEIRA HIDRÁULICA - CAPACIDADE DE CAÇAMBA DE 1,56 M³ - CAMINHO DE SERVIÇO EM LEITO NATURAL - DMT 1.600 A 1.800 M</t>
  </si>
  <si>
    <t>DRAGAGEM DE MATERIAL DE 1ª CATEGORIA COM ESCAVADEIRA HIDRÁULICA - CAPACIDADE DE CAÇAMBA DE 1,56 M³ - CAMINHO DE SERVIÇO EM LEITO NATURAL - DMT 1.800 A 2.000 M</t>
  </si>
  <si>
    <t>DRAGAGEM DE MATERIAL DE 1ª CATEGORIA COM ESCAVADEIRA HIDRÁULICA - CAPACIDADE DE CAÇAMBA DE 1,56 M³ - CAMINHO DE SERVIÇO EM LEITO NATURAL - DMT 2.000 A 2.500 M</t>
  </si>
  <si>
    <t>DRAGAGEM DE MATERIAL DE 1ª CATEGORIA COM ESCAVADEIRA HIDRÁULICA - CAPACIDADE DE CAÇAMBA DE 1,56 M³ - CAMINHO DE SERVIÇO EM LEITO NATURAL - DMT 2.500 A 3.000 M</t>
  </si>
  <si>
    <t>DRAGAGEM DE MATERIAL DE 1ª CATEGORIA COM ESCAVADEIRA HIDRÁULICA - CAPACIDADE DE CAÇAMBA DE 1,56 M³ - CAMINHO DE SERVIÇO EM LEITO NATURAL - DMT 200 A 400 M</t>
  </si>
  <si>
    <t>DRAGAGEM DE MATERIAL DE 1ª CATEGORIA COM ESCAVADEIRA HIDRÁULICA - CAPACIDADE DE CAÇAMBA DE 1,56 M³ - CAMINHO DE SERVIÇO EM LEITO NATURAL - DMT 3.000 M</t>
  </si>
  <si>
    <t>DRAGAGEM DE MATERIAL DE 1ª CATEGORIA COM ESCAVADEIRA HIDRÁULICA - CAPACIDADE DE CAÇAMBA DE 1,56 M³ - CAMINHO DE SERVIÇO EM LEITO NATURAL - DMT 400 A 600 M</t>
  </si>
  <si>
    <t>DRAGAGEM DE MATERIAL DE 1ª CATEGORIA COM ESCAVADEIRA HIDRÁULICA - CAPACIDADE DE CAÇAMBA DE 1,56 M³ - CAMINHO DE SERVIÇO EM LEITO NATURAL - DMT 50 A 200 M</t>
  </si>
  <si>
    <t>DRAGAGEM DE MATERIAL DE 1ª CATEGORIA COM ESCAVADEIRA HIDRÁULICA - CAPACIDADE DE CAÇAMBA DE 1,56 M³ - CAMINHO DE SERVIÇO EM LEITO NATURAL - DMT 600 A 800 M</t>
  </si>
  <si>
    <t>DRAGAGEM DE MATERIAL DE 1ª CATEGORIA COM ESCAVADEIRA HIDRÁULICA - CAPACIDADE DE CAÇAMBA DE 1,56 M³ - CAMINHO DE SERVIÇO EM LEITO NATURAL - DMT 800 A 1.000 M</t>
  </si>
  <si>
    <t>DRAGAGEM DE MATERIAL DE 1ª CATEGORIA COM ESCAVADEIRA HIDRÁULICA - CAPACIDADE DE CAÇAMBA DE 1,56 M³ - CAMINHO DE SERVIÇO EM REVESTIMENTO PRIMÁRIO - DMT 1.000 A 1.200 M</t>
  </si>
  <si>
    <t>DRAGAGEM DE MATERIAL DE 1ª CATEGORIA COM ESCAVADEIRA HIDRÁULICA - CAPACIDADE DE CAÇAMBA DE 1,56 M³ - CAMINHO DE SERVIÇO EM REVESTIMENTO PRIMÁRIO - DMT 1.200 A 1.400 M</t>
  </si>
  <si>
    <t>DRAGAGEM DE MATERIAL DE 1ª CATEGORIA COM ESCAVADEIRA HIDRÁULICA - CAPACIDADE DE CAÇAMBA DE 1,56 M³ - CAMINHO DE SERVIÇO EM REVESTIMENTO PRIMÁRIO - DMT 1.400 A 1.600 M</t>
  </si>
  <si>
    <t>DRAGAGEM DE MATERIAL DE 1ª CATEGORIA COM ESCAVADEIRA HIDRÁULICA - CAPACIDADE DE CAÇAMBA DE 1,56 M³ - CAMINHO DE SERVIÇO EM REVESTIMENTO PRIMÁRIO - DMT 1.600 A 1.800 M</t>
  </si>
  <si>
    <t>DRAGAGEM DE MATERIAL DE 1ª CATEGORIA COM ESCAVADEIRA HIDRÁULICA - CAPACIDADE DE CAÇAMBA DE 1,56 M³ - CAMINHO DE SERVIÇO EM REVESTIMENTO PRIMÁRIO - DMT 1.800 A 2.000 M</t>
  </si>
  <si>
    <t>DRAGAGEM DE MATERIAL DE 1ª CATEGORIA COM ESCAVADEIRA HIDRÁULICA - CAPACIDADE DE CAÇAMBA DE 1,56 M³ - CAMINHO DE SERVIÇO EM REVESTIMENTO PRIMÁRIO - DMT 2.000 A 2.500 M</t>
  </si>
  <si>
    <t>DRAGAGEM DE MATERIAL DE 1ª CATEGORIA COM ESCAVADEIRA HIDRÁULICA - CAPACIDADE DE CAÇAMBA DE 1,56 M³ - CAMINHO DE SERVIÇO EM REVESTIMENTO PRIMÁRIO - DMT 2.500 A 3.000 M</t>
  </si>
  <si>
    <t>DRAGAGEM DE MATERIAL DE 1ª CATEGORIA COM ESCAVADEIRA HIDRÁULICA - CAPACIDADE DE CAÇAMBA DE 1,56 M³ - CAMINHO DE SERVIÇO EM REVESTIMENTO PRIMÁRIO - DMT 200 A 400 M</t>
  </si>
  <si>
    <t>DRAGAGEM DE MATERIAL DE 1ª CATEGORIA COM ESCAVADEIRA HIDRÁULICA - CAPACIDADE DE CAÇAMBA DE 1,56 M³ - CAMINHO DE SERVIÇO EM REVESTIMENTO PRIMÁRIO - DMT 3.000 M</t>
  </si>
  <si>
    <t>DRAGAGEM DE MATERIAL DE 1ª CATEGORIA COM ESCAVADEIRA HIDRÁULICA - CAPACIDADE DE CAÇAMBA DE 1,56 M³ - CAMINHO DE SERVIÇO EM REVESTIMENTO PRIMÁRIO - DMT 400 A 600 M</t>
  </si>
  <si>
    <t>DRAGAGEM DE MATERIAL DE 1ª CATEGORIA COM ESCAVADEIRA HIDRÁULICA - CAPACIDADE DE CAÇAMBA DE 1,56 M³ - CAMINHO DE SERVIÇO EM REVESTIMENTO PRIMÁRIO - DMT 50 A 200 M</t>
  </si>
  <si>
    <t>DRAGAGEM DE MATERIAL DE 1ª CATEGORIA COM ESCAVADEIRA HIDRÁULICA - CAPACIDADE DE CAÇAMBA DE 1,56 M³ - CAMINHO DE SERVIÇO EM REVESTIMENTO PRIMÁRIO - DMT 600 A 800 M</t>
  </si>
  <si>
    <t>DRAGAGEM DE MATERIAL DE 1ª CATEGORIA COM ESCAVADEIRA HIDRÁULICA - CAPACIDADE DE CAÇAMBA DE 1,56 M³ - CAMINHO DE SERVIÇO EM REVESTIMENTO PRIMÁRIO - DMT 800 A 1.000 M</t>
  </si>
  <si>
    <t>DRAGAGEM DE MATERIAL DE 1ª CATEGORIA COM ESCAVADEIRA HIDRÁULICA - CAPACIDADE DE CAÇAMBA DE 1,56 M³ - CAMINHO DE SERVIÇO PAVIMENTADO - DMT 1.000 A 1.200 M</t>
  </si>
  <si>
    <t>DRAGAGEM DE MATERIAL DE 1ª CATEGORIA COM ESCAVADEIRA HIDRÁULICA - CAPACIDADE DE CAÇAMBA DE 1,56 M³ - CAMINHO DE SERVIÇO PAVIMENTADO - DMT 1.200 A 1.400 M</t>
  </si>
  <si>
    <t>DRAGAGEM DE MATERIAL DE 1ª CATEGORIA COM ESCAVADEIRA HIDRÁULICA - CAPACIDADE DE CAÇAMBA DE 1,56 M³ - CAMINHO DE SERVIÇO PAVIMENTADO - DMT 1.400 A 1.600 M</t>
  </si>
  <si>
    <t>DRAGAGEM DE MATERIAL DE 1ª CATEGORIA COM ESCAVADEIRA HIDRÁULICA - CAPACIDADE DE CAÇAMBA DE 1,56 M³ - CAMINHO DE SERVIÇO PAVIMENTADO - DMT 1.600 A 1.800 M</t>
  </si>
  <si>
    <t>DRAGAGEM DE MATERIAL DE 1ª CATEGORIA COM ESCAVADEIRA HIDRÁULICA - CAPACIDADE DE CAÇAMBA DE 1,56 M³ - CAMINHO DE SERVIÇO PAVIMENTADO - DMT 1.800 A 2.000 M</t>
  </si>
  <si>
    <t>DRAGAGEM DE MATERIAL DE 1ª CATEGORIA COM ESCAVADEIRA HIDRÁULICA - CAPACIDADE DE CAÇAMBA DE 1,56 M³ - CAMINHO DE SERVIÇO PAVIMENTADO - DMT 2.000 A 2.500 M</t>
  </si>
  <si>
    <t>DRAGAGEM DE MATERIAL DE 1ª CATEGORIA COM ESCAVADEIRA HIDRÁULICA - CAPACIDADE DE CAÇAMBA DE 1,56 M³ - CAMINHO DE SERVIÇO PAVIMENTADO - DMT 2.500 A 3.000 M</t>
  </si>
  <si>
    <t>DRAGAGEM DE MATERIAL DE 1ª CATEGORIA COM ESCAVADEIRA HIDRÁULICA - CAPACIDADE DE CAÇAMBA DE 1,56 M³ - CAMINHO DE SERVIÇO PAVIMENTADO - DMT 200 A 400 M</t>
  </si>
  <si>
    <t>DRAGAGEM DE MATERIAL DE 1ª CATEGORIA COM ESCAVADEIRA HIDRÁULICA - CAPACIDADE DE CAÇAMBA DE 1,56 M³ - CAMINHO DE SERVIÇO PAVIMENTADO - DMT 3.000 M</t>
  </si>
  <si>
    <t>DRAGAGEM DE MATERIAL DE 1ª CATEGORIA COM ESCAVADEIRA HIDRÁULICA - CAPACIDADE DE CAÇAMBA DE 1,56 M³ - CAMINHO DE SERVIÇO PAVIMENTADO - DMT 400 A 600 M</t>
  </si>
  <si>
    <t>DRAGAGEM DE MATERIAL DE 1ª CATEGORIA COM ESCAVADEIRA HIDRÁULICA - CAPACIDADE DE CAÇAMBA DE 1,56 M³ - CAMINHO DE SERVIÇO PAVIMENTADO - DMT 50 A 200 M</t>
  </si>
  <si>
    <t>DRAGAGEM DE MATERIAL DE 1ª CATEGORIA COM ESCAVADEIRA HIDRÁULICA - CAPACIDADE DE CAÇAMBA DE 1,56 M³ - CAMINHO DE SERVIÇO PAVIMENTADO - DMT 600 A 800 M</t>
  </si>
  <si>
    <t>DRAGAGEM DE MATERIAL DE 1ª CATEGORIA COM ESCAVADEIRA HIDRÁULICA - CAPACIDADE DE CAÇAMBA DE 1,56 M³ - CAMINHO DE SERVIÇO PAVIMENTADO - DMT 800 A 1.000 M</t>
  </si>
  <si>
    <t>DRAGAGEM DE MATERIAL DE 1ª CATEGORIA COM ESCAVADEIRA HIDRÁULICA - CAPACIDADE DE CAÇAMBA DE 1,56 M³ - DMT 0 A 50 M</t>
  </si>
  <si>
    <t>DRAGAGEM DE MATERIAL DE 1ª CATEGORIA COM ESCAVADEIRA HIDRÁULICA SOBRE PONTÃO FLUTUANTE - CAPACIDADE DA CAÇAMBA DE 1,56 M³ - TRANSPORTE COM BATELÃO SEM PROPULSÃO COM CAPACIDADE DE 100 T - DMT 0 A 300 M</t>
  </si>
  <si>
    <t>DRAGAGEM DE MATERIAL DE 1ª CATEGORIA COM ESCAVADEIRA HIDRÁULICA SOBRE PONTÃO FLUTUANTE - CAPACIDADE DA CAÇAMBA DE 1,56 M³ - TRANSPORTE COM BATELÃO SEM PROPULSÃO COM CAPACIDADE DE 100 T - DMT 1.200 A 1.500 M</t>
  </si>
  <si>
    <t>DRAGAGEM DE MATERIAL DE 1ª CATEGORIA COM ESCAVADEIRA HIDRÁULICA SOBRE PONTÃO FLUTUANTE - CAPACIDADE DA CAÇAMBA DE 1,56 M³ - TRANSPORTE COM BATELÃO SEM PROPULSÃO COM CAPACIDADE DE 100 T - DMT 1.500 A 1.800 M</t>
  </si>
  <si>
    <t>DRAGAGEM DE MATERIAL DE 1ª CATEGORIA COM ESCAVADEIRA HIDRÁULICA SOBRE PONTÃO FLUTUANTE - CAPACIDADE DA CAÇAMBA DE 1,56 M³ - TRANSPORTE COM BATELÃO SEM PROPULSÃO COM CAPACIDADE DE 100 T - DMT 1.800 A 2.100 M</t>
  </si>
  <si>
    <t>DRAGAGEM DE MATERIAL DE 1ª CATEGORIA COM ESCAVADEIRA HIDRÁULICA SOBRE PONTÃO FLUTUANTE - CAPACIDADE DA CAÇAMBA DE 1,56 M³ - TRANSPORTE COM BATELÃO SEM PROPULSÃO COM CAPACIDADE DE 100 T - DMT 2.100 A 2.400 M</t>
  </si>
  <si>
    <t>DRAGAGEM DE MATERIAL DE 1ª CATEGORIA COM ESCAVADEIRA HIDRÁULICA SOBRE PONTÃO FLUTUANTE - CAPACIDADE DA CAÇAMBA DE 1,56 M³ - TRANSPORTE COM BATELÃO SEM PROPULSÃO COM CAPACIDADE DE 100 T - DMT 2.400 A 2.700 M</t>
  </si>
  <si>
    <t>DRAGAGEM DE MATERIAL DE 1ª CATEGORIA COM ESCAVADEIRA HIDRÁULICA SOBRE PONTÃO FLUTUANTE - CAPACIDADE DA CAÇAMBA DE 1,56 M³ - TRANSPORTE COM BATELÃO SEM PROPULSÃO COM CAPACIDADE DE 100 T - DMT 2.700 A 3.000 M</t>
  </si>
  <si>
    <t>DRAGAGEM DE MATERIAL DE 1ª CATEGORIA COM ESCAVADEIRA HIDRÁULICA SOBRE PONTÃO FLUTUANTE - CAPACIDADE DA CAÇAMBA DE 1,56 M³ - TRANSPORTE COM BATELÃO SEM PROPULSÃO COM CAPACIDADE DE 100 T - DMT 300 A 600 M</t>
  </si>
  <si>
    <t>DRAGAGEM DE MATERIAL DE 1ª CATEGORIA COM ESCAVADEIRA HIDRÁULICA SOBRE PONTÃO FLUTUANTE - CAPACIDADE DA CAÇAMBA DE 1,56 M³ - TRANSPORTE COM BATELÃO SEM PROPULSÃO COM CAPACIDADE DE 100 T - DMT 600 A 900 M</t>
  </si>
  <si>
    <t>DRAGAGEM DE MATERIAL DE 1ª CATEGORIA COM ESCAVADEIRA HIDRÁULICA SOBRE PONTÃO FLUTUANTE - CAPACIDADE DA CAÇAMBA DE 1,56 M³ - TRANSPORTE COM BATELÃO SEM PROPULSÃO COM CAPACIDADE DE 100 T - DMT 900 A 1.200 M</t>
  </si>
  <si>
    <t>DRAGAGEM DE MATERIAL DE 1ª CATEGORIA COM ESCAVADEIRA HIDRÁULICA SOBRE PONTÃO FLUTUANTE - CAPACIDADE DA CAÇAMBA DE 1,56 M³ - TRANSPORTE COM BATELÃO SEM PROPULSÃO COM CAPACIDADE DE 100 T - DMT DE 3.000 M</t>
  </si>
  <si>
    <t>DRAGAGEM DE SILTE COM DRAGA HOPPER - CAPACIDADE DA CISTERNA DE 1.000 M³ - DMT DE 1.500 A 1.800 M</t>
  </si>
  <si>
    <t>DRAGAGEM DE SILTE COM DRAGA HOPPER - CAPACIDADE DA CISTERNA DE 1.000 M³ - DMT DE 1.800 A 2.100 M</t>
  </si>
  <si>
    <t>DRAGAGEM DE SILTE COM DRAGA HOPPER - CAPACIDADE DA CISTERNA DE 1.000 M³ - DMT DE 2.100 A 2.400 M</t>
  </si>
  <si>
    <t>DRAGAGEM DE SILTE COM DRAGA HOPPER - CAPACIDADE DA CISTERNA DE 1.000 M³ - DMT DE 2.400 A 2.700 M</t>
  </si>
  <si>
    <t>DRAGAGEM DE SILTE COM DRAGA HOPPER - CAPACIDADE DA CISTERNA DE 1.000 M³ - DMT DE 2.700 A 3.000 M</t>
  </si>
  <si>
    <t>DRAGAGEM DE SILTE COM DRAGA HOPPER - CAPACIDADE DA CISTERNA DE 1.000 M³ - DMT DE 3.000 M</t>
  </si>
  <si>
    <t>DRAGAGEM DE SILTE COM DRAGA HOPPER - CAPACIDADE DA CISTERNA DE 10.000 M³ - DMT DE 1.500 A 1.800 M</t>
  </si>
  <si>
    <t>DRAGAGEM DE SILTE COM DRAGA HOPPER - CAPACIDADE DA CISTERNA DE 10.000 M³ - DMT DE 1.800 A 2.100 M</t>
  </si>
  <si>
    <t>DRAGAGEM DE SILTE COM DRAGA HOPPER - CAPACIDADE DA CISTERNA DE 10.000 M³ - DMT DE 2.100 A 2.400 M</t>
  </si>
  <si>
    <t>DRAGAGEM DE SILTE COM DRAGA HOPPER - CAPACIDADE DA CISTERNA DE 10.000 M³ - DMT DE 2.400 A 2.700 M</t>
  </si>
  <si>
    <t>DRAGAGEM DE SILTE COM DRAGA HOPPER - CAPACIDADE DA CISTERNA DE 10.000 M³ - DMT DE 2.700 A 3.000 M</t>
  </si>
  <si>
    <t>DRAGAGEM DE SILTE COM DRAGA HOPPER - CAPACIDADE DA CISTERNA DE 10.000 M³ - DMT DE 3.000 M</t>
  </si>
  <si>
    <t>DRAGAGEM DE SILTE COM DRAGA HOPPER - CAPACIDADE DA CISTERNA DE 15.000 M³ - DMT DE 1.500 A 1.800 M</t>
  </si>
  <si>
    <t>DRAGAGEM DE SILTE COM DRAGA HOPPER - CAPACIDADE DA CISTERNA DE 15.000 M³ - DMT DE 1.800 A 2.100 M</t>
  </si>
  <si>
    <t>DRAGAGEM DE SILTE COM DRAGA HOPPER - CAPACIDADE DA CISTERNA DE 15.000 M³ - DMT DE 2.100 A 2.400 M</t>
  </si>
  <si>
    <t>DRAGAGEM DE SILTE COM DRAGA HOPPER - CAPACIDADE DA CISTERNA DE 15.000 M³ - DMT DE 2.400 A 2.700 M</t>
  </si>
  <si>
    <t>DRAGAGEM DE SILTE COM DRAGA HOPPER - CAPACIDADE DA CISTERNA DE 15.000 M³ - DMT DE 2.700 A 3.000 M</t>
  </si>
  <si>
    <t>DRAGAGEM DE SILTE COM DRAGA HOPPER - CAPACIDADE DA CISTERNA DE 15.000 M³ - DMT DE 3.000 M</t>
  </si>
  <si>
    <t>DRAGAGEM DE SILTE COM DRAGA HOPPER - CAPACIDADE DA CISTERNA DE 2.000 M³ - DMT DE 1.500 A 1.800 M</t>
  </si>
  <si>
    <t>DRAGAGEM DE SILTE COM DRAGA HOPPER - CAPACIDADE DA CISTERNA DE 2.000 M³ - DMT DE 1.800 A 2.100 M</t>
  </si>
  <si>
    <t>DRAGAGEM DE SILTE COM DRAGA HOPPER - CAPACIDADE DA CISTERNA DE 2.000 M³ - DMT DE 2.100 A 2.400 M</t>
  </si>
  <si>
    <t>DRAGAGEM DE SILTE COM DRAGA HOPPER - CAPACIDADE DA CISTERNA DE 2.000 M³ - DMT DE 2.400 A 2.700 M</t>
  </si>
  <si>
    <t>DRAGAGEM DE SILTE COM DRAGA HOPPER - CAPACIDADE DA CISTERNA DE 2.000 M³ - DMT DE 2.700 A 3.000 M</t>
  </si>
  <si>
    <t>DRAGAGEM DE SILTE COM DRAGA HOPPER - CAPACIDADE DA CISTERNA DE 2.000 M³ - DMT DE 3.000 M</t>
  </si>
  <si>
    <t>DRAGAGEM DE SILTE COM DRAGA HOPPER - CAPACIDADE DA CISTERNA DE 20.000 M³ - DMT DE 1.500 A 1.800 M</t>
  </si>
  <si>
    <t>DRAGAGEM DE SILTE COM DRAGA HOPPER - CAPACIDADE DA CISTERNA DE 20.000 M³ - DMT DE 1.800 A 2.100 M</t>
  </si>
  <si>
    <t>DRAGAGEM DE SILTE COM DRAGA HOPPER - CAPACIDADE DA CISTERNA DE 20.000 M³ - DMT DE 2.100 A 2.400 M</t>
  </si>
  <si>
    <t>DRAGAGEM DE SILTE COM DRAGA HOPPER - CAPACIDADE DA CISTERNA DE 20.000 M³ - DMT DE 2.400 A 2.700 M</t>
  </si>
  <si>
    <t>DRAGAGEM DE SILTE COM DRAGA HOPPER - CAPACIDADE DA CISTERNA DE 20.000 M³ - DMT DE 2.700 A 3.000 M</t>
  </si>
  <si>
    <t>DRAGAGEM DE SILTE COM DRAGA HOPPER - CAPACIDADE DA CISTERNA DE 20.000 M³ - DMT DE 3.000 M</t>
  </si>
  <si>
    <t>DRAGAGEM DE SILTE COM DRAGA HOPPER - CAPACIDADE DA CISTERNA DE 3.000 M³ - DMT DE 1.500 A 1.800 M</t>
  </si>
  <si>
    <t>DRAGAGEM DE SILTE COM DRAGA HOPPER - CAPACIDADE DA CISTERNA DE 3.000 M³ - DMT DE 1.800 A 2.100 M</t>
  </si>
  <si>
    <t>DRAGAGEM DE SILTE COM DRAGA HOPPER - CAPACIDADE DA CISTERNA DE 3.000 M³ - DMT DE 2.100 A 2.400 M</t>
  </si>
  <si>
    <t>DRAGAGEM DE SILTE COM DRAGA HOPPER - CAPACIDADE DA CISTERNA DE 3.000 M³ - DMT DE 2.400 A 2.700 M</t>
  </si>
  <si>
    <t>DRAGAGEM DE SILTE COM DRAGA HOPPER - CAPACIDADE DA CISTERNA DE 3.000 M³ - DMT DE 2.700 A 3.000 M</t>
  </si>
  <si>
    <t>DRAGAGEM DE SILTE COM DRAGA HOPPER - CAPACIDADE DA CISTERNA DE 3.000 M³ - DMT DE 3.000 M</t>
  </si>
  <si>
    <t>DRAGAGEM DE SILTE COM DRAGA HOPPER - CAPACIDADE DA CISTERNA DE 4.000 M³ - DMT DE 1.500 A 1.800 M</t>
  </si>
  <si>
    <t>DRAGAGEM DE SILTE COM DRAGA HOPPER - CAPACIDADE DA CISTERNA DE 4.000 M³ - DMT DE 1.800 A 2.100 M</t>
  </si>
  <si>
    <t>DRAGAGEM DE SILTE COM DRAGA HOPPER - CAPACIDADE DA CISTERNA DE 4.000 M³ - DMT DE 2.100 A 2.400 M</t>
  </si>
  <si>
    <t>DRAGAGEM DE SILTE COM DRAGA HOPPER - CAPACIDADE DA CISTERNA DE 4.000 M³ - DMT DE 2.400 A 2.700 M</t>
  </si>
  <si>
    <t>DRAGAGEM DE SILTE COM DRAGA HOPPER - CAPACIDADE DA CISTERNA DE 4.000 M³ - DMT DE 2.700 A 3.000 M</t>
  </si>
  <si>
    <t>DRAGAGEM DE SILTE COM DRAGA HOPPER - CAPACIDADE DA CISTERNA DE 4.000 M³ - DMT DE 3.000 M</t>
  </si>
  <si>
    <t>DRAGAGEM DE SILTE COM DRAGA HOPPER - CAPACIDADE DA CISTERNA DE 5.000 M³ - DMT DE 1.500 A 1.800 M</t>
  </si>
  <si>
    <t>DRAGAGEM DE SILTE COM DRAGA HOPPER - CAPACIDADE DA CISTERNA DE 5.000 M³ - DMT DE 1.800 A 2.100 M</t>
  </si>
  <si>
    <t>DRAGAGEM DE SILTE COM DRAGA HOPPER - CAPACIDADE DA CISTERNA DE 5.000 M³ - DMT DE 2.100 A 2.400 M</t>
  </si>
  <si>
    <t>DRAGAGEM DE SILTE COM DRAGA HOPPER - CAPACIDADE DA CISTERNA DE 5.000 M³ - DMT DE 2.400 A 2.700 M</t>
  </si>
  <si>
    <t>DRAGAGEM DE SILTE COM DRAGA HOPPER - CAPACIDADE DA CISTERNA DE 5.000 M³ - DMT DE 2.700 A 3.000 M</t>
  </si>
  <si>
    <t>DRAGAGEM DE SILTE COM DRAGA HOPPER - CAPACIDADE DA CISTERNA DE 5.000 M³ - DMT DE 3.000 M</t>
  </si>
  <si>
    <t>DRAGAGEM DE SILTE COM DRAGA HOPPER - CAPACIDADE DA CISTERNA DE 750 M³ - DMT DE 1.500 A 1.800 M</t>
  </si>
  <si>
    <t>DRAGAGEM DE SILTE COM DRAGA HOPPER - CAPACIDADE DA CISTERNA DE 750 M³ - DMT DE 1.800 A 2.100 M</t>
  </si>
  <si>
    <t>DRAGAGEM DE SILTE COM DRAGA HOPPER - CAPACIDADE DA CISTERNA DE 750 M³ - DMT DE 2.100 A 2.400 M</t>
  </si>
  <si>
    <t>DRAGAGEM DE SILTE COM DRAGA HOPPER - CAPACIDADE DA CISTERNA DE 750 M³ - DMT DE 2.400 A 2.700 M</t>
  </si>
  <si>
    <t>DRAGAGEM DE SILTE COM DRAGA HOPPER - CAPACIDADE DA CISTERNA DE 750 M³ - DMT DE 2.700 A 3.000 M</t>
  </si>
  <si>
    <t>DRAGAGEM DE SILTE COM DRAGA HOPPER - CAPACIDADE DA CISTERNA DE 750 M³ - DMT DE 3.000 M</t>
  </si>
  <si>
    <t>ALVENARIA DE BLOCOS DE CONCRETO 19 X 19 X 39 CM COM ESPESSURA DE 20 CM - AREIA COMERCIAL</t>
  </si>
  <si>
    <t>ALVENARIA DE BLOCOS DE CONCRETO 19 X 19 X 39 CM COM ESPESSURA DE 20 CM - AREIA EXTRAÍDA</t>
  </si>
  <si>
    <t>APLICAÇÃO DE GEOTÊXTIL NÃO-TECIDO AGULHADO COM RESISTÊNCIA À TRAÇÃO LONGITUDINAL DE 14 KN/M</t>
  </si>
  <si>
    <t>APLICAÇÃO DE GEOTÊXTIL NÃO-TECIDO AGULHADO COM RESISTÊNCIA À TRAÇÃO LONGITUDINAL DE 31 KN/M</t>
  </si>
  <si>
    <t>BOCA DE LOBO COMBINADA - CHAPÉU E GRELHA SIMPLES - BLC 01 - AREIA E BRITA COMERCIAIS</t>
  </si>
  <si>
    <t>BOCA DE LOBO COMBINADA - CHAPÉU E GRELHA SIMPLES - BLC 01 - AREIA EXTRAÍDA E BRITA PRODUZIDA</t>
  </si>
  <si>
    <t>BOCA DE LOBO COMBINADA - CHAPÉU E GRELHA SIMPLES - BLC 02 - AREIA E BRITA COMERCIAIS</t>
  </si>
  <si>
    <t>BOCA DE LOBO COMBINADA - CHAPÉU E GRELHA SIMPLES - BLC 02 - AREIA EXTRAÍDA E BRITA PRODUZIDA</t>
  </si>
  <si>
    <t>BOCA DE LOBO DUPLA - GRELHA DE CONCRETO - BLDG 01 - AREIA E BRITA COMERCIAIS</t>
  </si>
  <si>
    <t>BOCA DE LOBO DUPLA - GRELHA DE CONCRETO - BLDG 01 - AREIA EXTRAÍDA E BRITA PRODUZIDA</t>
  </si>
  <si>
    <t>BOCA DE LOBO DUPLA - GRELHA DE CONCRETO - BLDG 02 - AREIA E BRITA COMERCIAIS</t>
  </si>
  <si>
    <t>BOCA DE LOBO DUPLA - GRELHA DE CONCRETO - BLDG 02 - AREIA EXTRAÍDA E BRITA PRODUZIDA</t>
  </si>
  <si>
    <t>BOCA DE LOBO DUPLA - GRELHA DE CONCRETO - BLDG 03 - AREIA E BRITA COMERCIAIS</t>
  </si>
  <si>
    <t>BOCA DE LOBO DUPLA - GRELHA DE CONCRETO - BLDG 03 - AREIA EXTRAÍDA E BRITA PRODUZIDA</t>
  </si>
  <si>
    <t>BOCA DE LOBO DUPLA - GRELHA DE CONCRETO - BLDG 04 - AREIA E BRITA COMERCIAIS</t>
  </si>
  <si>
    <t>BOCA DE LOBO DUPLA - GRELHA DE CONCRETO - BLDG 04 - AREIA EXTRAÍDA E BRITA PRODUZIDA</t>
  </si>
  <si>
    <t>BOCA DE LOBO SIMPLES - BLS 01 - AREIA E BRITA COMERCIAIS</t>
  </si>
  <si>
    <t>BOCA DE LOBO SIMPLES - BLS 01 - AREIA EXTRAÍDA E BRITA PRODUZIDA</t>
  </si>
  <si>
    <t>BOCA DE LOBO SIMPLES - BLS 02 - AREIA E BRITA COMERCIAIS</t>
  </si>
  <si>
    <t>BOCA DE LOBO SIMPLES - BLS 02 - AREIA EXTRAÍDA E BRITA PRODUZIDA</t>
  </si>
  <si>
    <t>BOCA DE LOBO SIMPLES - GRELHA DE CONCRETO - BLSG 01 - AREIA E BRITA COMERCIAIS</t>
  </si>
  <si>
    <t>BOCA DE LOBO SIMPLES - GRELHA DE CONCRETO - BLSG 01 - AREIA EXTRAÍDA E BRITA PRODUZIDA</t>
  </si>
  <si>
    <t>BOCA DE LOBO SIMPLES - GRELHA DE CONCRETO - BLSG 02 - AREIA E BRITA COMERCIAIS</t>
  </si>
  <si>
    <t>BOCA DE LOBO SIMPLES - GRELHA DE CONCRETO - BLSG 02 - AREIA EXTRAÍDA E BRITA PRODUZIDA</t>
  </si>
  <si>
    <t>BOCA DE LOBO SIMPLES - GRELHA DE CONCRETO - BLSG 03 - AREIA E BRITA COMERCIAIS</t>
  </si>
  <si>
    <t>BOCA DE LOBO SIMPLES - GRELHA DE CONCRETO - BLSG 03 - AREIA EXTRAÍDA E BRITA PRODUZIDA</t>
  </si>
  <si>
    <t>BOCA DE LOBO SIMPLES - GRELHA DE CONCRETO - BLSG 04 - AREIA E BRITA COMERCIAIS</t>
  </si>
  <si>
    <t>BOCA DE LOBO SIMPLES - GRELHA DE CONCRETO - BLSG 04 - AREIA EXTRAÍDA E BRITA PRODUZIDA</t>
  </si>
  <si>
    <t>BOCA DE SAÍDA PARA DRENO LONGITUDINAL PROFUNDO - BSD 01 - TUBO DE CONCRETO PERFURADO - AREIA E BRITA COMERCIAIS</t>
  </si>
  <si>
    <t>BOCA DE SAÍDA PARA DRENO LONGITUDINAL PROFUNDO - BSD 01 - TUBO DE CONCRETO PERFURADO - AREIA EXTRAÍDA E BRITA PRODUZIDA</t>
  </si>
  <si>
    <t>BOCA DE SAÍDA PARA DRENO LONGITUDINAL PROFUNDO - BSD 01 - TUBO DE PEAD - AREIA E BRITA COMERCIAIS</t>
  </si>
  <si>
    <t>BOCA DE SAÍDA PARA DRENO LONGITUDINAL PROFUNDO - BSD 01 - TUBO DE PEAD - AREIA EXTRAÍDA E BRITA PRODUZIDA</t>
  </si>
  <si>
    <t>BOCA DE SAÍDA PARA DRENO LONGITUDINAL PROFUNDO - BSD 02 - TUBO DE CONCRETO PERFURADO - AREIA E BRITA COMERCIAIS</t>
  </si>
  <si>
    <t>BOCA DE SAÍDA PARA DRENO LONGITUDINAL PROFUNDO - BSD 02 - TUBO DE CONCRETO PERFURADO - AREIA EXTRAÍDA E BRITA PRODUZIDA</t>
  </si>
  <si>
    <t>BOCA DE SAÍDA PARA DRENO LONGITUDINAL PROFUNDO - BSD 02 - TUBO DE PEAD - AREIA E BRITA COMERCIAIS</t>
  </si>
  <si>
    <t>BOCA DE SAÍDA PARA DRENO LONGITUDINAL PROFUNDO - BSD 02 - TUBO DE PEAD - AREIA EXTRAÍDA E BRITA PRODUZIDA</t>
  </si>
  <si>
    <t>BOCA DE SAÍDA PARA DRENO SUB-HORIZONTAL EM MATERIAL DE 1ª CATEGORIA - BSD 04 - AREIA E BRITA COMERCIAIS</t>
  </si>
  <si>
    <t>BOCA DE SAÍDA PARA DRENO SUB-HORIZONTAL EM MATERIAL DE 1ª CATEGORIA - BSD 04 - AREIA EXTRAÍDA E BRITA PRODUZIDA</t>
  </si>
  <si>
    <t>BOCA DE SAÍDA PARA DRENO SUB-HORIZONTAL EM MATERIAL DE 2ª CATEGORIA - BSD 04 - AREIA E BRITA COMERCIAIS</t>
  </si>
  <si>
    <t>BOCA DE SAÍDA PARA DRENO SUB-HORIZONTAL EM MATERIAL DE 2ª CATEGORIA - BSD 04 - AREIA EXTRAÍDA E BRITA PRODUZIDA</t>
  </si>
  <si>
    <t>BOCA DE SAÍDA PARA DRENO SUBSUPERFICIAL - BSD 03 - AREIA E BRITA COMERCIAIS</t>
  </si>
  <si>
    <t>BOCA DE SAÍDA PARA DRENO SUBSUPERFICIAL - BSD 03 - AREIA EXTRAÍDA E BRITA PRODUZIDA</t>
  </si>
  <si>
    <t>CAIXA COLETORA DE SARJETA - CCS 200-60 A - COM GRELHA DE CONCRETO - AREIA E BRITA COMERCIAIS</t>
  </si>
  <si>
    <t>CAIXA COLETORA DE SARJETA - CCS 200-60 A - COM GRELHA DE CONCRETO - AREIA EXTRAÍDA E BRITA PRODUZIDA</t>
  </si>
  <si>
    <t>CAIXA COLETORA DE SARJETA - CCS 200-60 B - COM GRELHA DE AÇO - AREIA E BRITA COMERCIAIS</t>
  </si>
  <si>
    <t>CAIXA COLETORA DE SARJETA - CCS 200-60 B - COM GRELHA DE AÇO - AREIA EXTRAÍDA E BRITA PRODUZIDA</t>
  </si>
  <si>
    <t>CAIXA COLETORA DE SARJETA - CCS 200-80 A - COM GRELHA DE CONCRETO - AREIA E BRITA COMERCIAIS</t>
  </si>
  <si>
    <t>CAIXA COLETORA DE SARJETA - CCS 200-80 A - COM GRELHA DE CONCRETO - AREIA EXTRAÍDA E BRITA PRODUZIDA</t>
  </si>
  <si>
    <t>CAIXA COLETORA DE SARJETA - CCS 200-80 B - COM GRELHA DE AÇO - AREIA E BRITA COMERCIAIS</t>
  </si>
  <si>
    <t>CAIXA COLETORA DE SARJETA - CCS 200-80 B - COM GRELHA DE AÇO - AREIA EXTRAÍDA E BRITA PRODUZIDA</t>
  </si>
  <si>
    <t>CAIXA COLETORA DE SARJETA - CCS 250-100 A - COM GRELHA DE CONCRETO - AREIA E BRITA COMERCIAIS</t>
  </si>
  <si>
    <t>CAIXA COLETORA DE SARJETA - CCS 250-100 A - COM GRELHA DE CONCRETO - AREIA EXTRAÍDA E BRITA PRODUZIDA</t>
  </si>
  <si>
    <t>CAIXA COLETORA DE SARJETA - CCS 250-100 B - COM GRELHA DE AÇO - AREIA E BRITA COMERCIAIS</t>
  </si>
  <si>
    <t>CAIXA COLETORA DE SARJETA - CCS 250-100 B - COM GRELHA DE AÇO - AREIA EXTRAÍDA E BRITA PRODUZIDA</t>
  </si>
  <si>
    <t>CAIXA COLETORA DE SARJETA - CCS 250-120 A - COM GRELHA DE CONCRETO - AREIA E BRITA COMERCIAIS</t>
  </si>
  <si>
    <t>CAIXA COLETORA DE SARJETA - CCS 250-120 A - COM GRELHA DE CONCRETO - AREIA EXTRAÍDA E BRITA PRODUZIDA</t>
  </si>
  <si>
    <t>CAIXA COLETORA DE SARJETA - CCS 250-120 B - COM GRELHA DE AÇO - AREIA E BRITA COMERCIAIS</t>
  </si>
  <si>
    <t>CAIXA COLETORA DE SARJETA - CCS 250-120 B - COM GRELHA DE AÇO - AREIA EXTRAÍDA E BRITA PRODUZIDA</t>
  </si>
  <si>
    <t>CAIXA COLETORA DE SARJETA - CCS 250-60 A - COM GRELHA DE CONCRETO - AREIA E BRITA COMERCIAIS</t>
  </si>
  <si>
    <t>CAIXA COLETORA DE SARJETA - CCS 250-60 A - COM GRELHA DE CONCRETO - AREIA EXTRAÍDA E BRITA PRODUZIDA</t>
  </si>
  <si>
    <t>CAIXA COLETORA DE SARJETA - CCS 250-60 B - COM GRELHA DE AÇO - AREIA E BRITA COMERCIAIS</t>
  </si>
  <si>
    <t>CAIXA COLETORA DE SARJETA - CCS 250-60 B - COM GRELHA DE AÇO - AREIA EXTRAÍDA E BRITA PRODUZIDA</t>
  </si>
  <si>
    <t>CAIXA COLETORA DE SARJETA - CCS 250-80 A - COM GRELHA DE CONCRETO - AREIA E BRITA COMERCIAIS</t>
  </si>
  <si>
    <t>CAIXA COLETORA DE SARJETA - CCS 250-80 A - COM GRELHA DE CONCRETO - AREIA EXTRAÍDA E BRITA PRODUZIDA</t>
  </si>
  <si>
    <t>CAIXA COLETORA DE SARJETA - CCS 250-80 B - COM GRELHA DE AÇO - AREIA E BRITA COMERCIAIS</t>
  </si>
  <si>
    <t>CAIXA COLETORA DE SARJETA - CCS 250-80 B - COM GRELHA DE AÇO - AREIA EXTRAÍDA E BRITA PRODUZIDA</t>
  </si>
  <si>
    <t>CAIXA COLETORA DE SARJETA - CCS 300-100 A - COM GRELHA DE CONCRETO - AREIA E BRITA COMERCIAIS</t>
  </si>
  <si>
    <t>CAIXA COLETORA DE SARJETA - CCS 300-100 A - COM GRELHA DE CONCRETO - AREIA EXTRAÍDA E BRITA PRODUZIDA</t>
  </si>
  <si>
    <t>CAIXA COLETORA DE SARJETA - CCS 300-100 B - COM GRELHA DE AÇO - AREIA E BRITA COMERCIAIS</t>
  </si>
  <si>
    <t>CAIXA COLETORA DE SARJETA - CCS 300-100 B - COM GRELHA DE AÇO - AREIA EXTRAÍDA E BRITA PRODUZIDA</t>
  </si>
  <si>
    <t>CAIXA COLETORA DE SARJETA - CCS 300-120 A - COM GRELHA DE CONCRETO - AREIA E BRITA COMERCIAIS</t>
  </si>
  <si>
    <t>CAIXA COLETORA DE SARJETA - CCS 300-120 A - COM GRELHA DE CONCRETO - AREIA EXTRAÍDA E BRITA PRODUZIDA</t>
  </si>
  <si>
    <t>CAIXA COLETORA DE SARJETA - CCS 300-120 B - COM GRELHA DE AÇO - AREIA E BRITA COMERCIAIS</t>
  </si>
  <si>
    <t>CAIXA COLETORA DE SARJETA - CCS 300-120 B - COM GRELHA DE AÇO - AREIA EXTRAÍDA E BRITA PRODUZIDA</t>
  </si>
  <si>
    <t>CAIXA COLETORA DE SARJETA - CCS 300-60 A - COM GRELHA DE CONCRETO - AREIA E BRITA COMERCIAIS</t>
  </si>
  <si>
    <t>CAIXA COLETORA DE SARJETA - CCS 300-60 A - COM GRELHA DE CONCRETO - AREIA EXTRAÍDA E BRITA PRODUZIDA</t>
  </si>
  <si>
    <t>CAIXA COLETORA DE SARJETA - CCS 300-60 B - COM GRELHA DE AÇO - AREIA E BRITA COMERCIAIS</t>
  </si>
  <si>
    <t>CAIXA COLETORA DE SARJETA - CCS 300-60 B - COM GRELHA DE AÇO - AREIA EXTRAÍDA E BRITA PRODUZIDA</t>
  </si>
  <si>
    <t>CAIXA COLETORA DE SARJETA - CCS 300-80 A - COM GRELHA DE CONCRETO - AREIA E BRITA COMERCIAIS</t>
  </si>
  <si>
    <t>CAIXA COLETORA DE SARJETA - CCS 300-80 A - COM GRELHA DE CONCRETO - AREIA EXTRAÍDA E BRITA PRODUZIDA</t>
  </si>
  <si>
    <t>CAIXA COLETORA DE SARJETA - CCS 300-80 B - COM GRELHA DE AÇO - AREIA E BRITA COMERCIAIS</t>
  </si>
  <si>
    <t>CAIXA COLETORA DE SARJETA - CCS 300-80 B - COM GRELHA DE AÇO - AREIA EXTRAÍDA E BRITA PRODUZIDA</t>
  </si>
  <si>
    <t>CAIXA COLETORA DE SARJETA - CCS 350-100 A - COM GRELHA DE CONCRETO - AREIA E BRITA COMERCIAIS</t>
  </si>
  <si>
    <t>CAIXA COLETORA DE SARJETA - CCS 350-100 A - COM GRELHA DE CONCRETO - AREIA EXTRAÍDA E BRITA PRODUZIDA</t>
  </si>
  <si>
    <t>CAIXA COLETORA DE SARJETA - CCS 350-100 B - COM GRELHA DE AÇO - AREIA E BRITA COMERCIAIS</t>
  </si>
  <si>
    <t>CAIXA COLETORA DE SARJETA - CCS 350-100 B - COM GRELHA DE AÇO - AREIA EXTRAÍDA E BRITA PRODUZIDA</t>
  </si>
  <si>
    <t>CAIXA COLETORA DE SARJETA - CCS 350-120 A - COM GRELHA DE CONCRETO - AREIA E BRITA COMERCIAIS</t>
  </si>
  <si>
    <t>CAIXA COLETORA DE SARJETA - CCS 350-120 A - COM GRELHA DE CONCRETO - AREIA EXTRAÍDA E BRITA PRODUZIDA</t>
  </si>
  <si>
    <t>CAIXA COLETORA DE SARJETA - CCS 350-120 B - COM GRELHA DE AÇO - AREIA E BRITA COMERCIAIS</t>
  </si>
  <si>
    <t>CAIXA COLETORA DE SARJETA - CCS 350-120 B - COM GRELHA DE AÇO - AREIA EXTRAÍDA E BRITA PRODUZIDA</t>
  </si>
  <si>
    <t>CAIXA COLETORA DE SARJETA - CCS 350-60 A - COM GRELHA DE CONCRETO - AREIA E BRITA COMERCIAIS</t>
  </si>
  <si>
    <t>CAIXA COLETORA DE SARJETA - CCS 350-60 A - COM GRELHA DE CONCRETO - AREIA EXTRAÍDA E BRITA PRODUZIDA</t>
  </si>
  <si>
    <t>CAIXA COLETORA DE SARJETA - CCS 350-60 B - COM GRELHA DE AÇO - AREIA E BRITA COMERCIAIS</t>
  </si>
  <si>
    <t>CAIXA COLETORA DE SARJETA - CCS 350-60 B - COM GRELHA DE AÇO - AREIA EXTRAÍDA E BRITA PRODUZIDA</t>
  </si>
  <si>
    <t>CAIXA COLETORA DE SARJETA - CCS 350-80 A - COM GRELHA DE CONCRETO - AREIA E BRITA COMERCIAIS</t>
  </si>
  <si>
    <t>CAIXA COLETORA DE SARJETA - CCS 350-80 A - COM GRELHA DE CONCRETO - AREIA EXTRAÍDA E BRITA PRODUZIDA</t>
  </si>
  <si>
    <t>CAIXA COLETORA DE SARJETA - CCS 350-80 B - COM GRELHA DE AÇO - AREIA E BRITA COMERCIAIS</t>
  </si>
  <si>
    <t>CAIXA COLETORA DE SARJETA - CCS 350-80 B - COM GRELHA DE AÇO - AREIA EXTRAÍDA E BRITA PRODUZIDA</t>
  </si>
  <si>
    <t>CAIXA COLETORA DE SARJETA - CCS 400-100 A - COM GRELHA DE CONCRETO - AREIA E BRITA COMERCIAIS</t>
  </si>
  <si>
    <t>CAIXA COLETORA DE SARJETA - CCS 400-100 A - COM GRELHA DE CONCRETO - AREIA EXTRAÍDA E BRITA PRODUZIDA</t>
  </si>
  <si>
    <t>CAIXA COLETORA DE SARJETA - CCS 400-100 B - COM GRELHA DE AÇO - AREIA E BRITA COMERCIAIS</t>
  </si>
  <si>
    <t>CAIXA COLETORA DE SARJETA - CCS 400-100 B - COM GRELHA DE AÇO - AREIA EXTRAÍDA E BRITA PRODUZIDA</t>
  </si>
  <si>
    <t>CAIXA COLETORA DE SARJETA - CCS 400-120 A - COM GRELHA DE CONCRETO - AREIA E BRITA COMERCIAIS</t>
  </si>
  <si>
    <t>CAIXA COLETORA DE SARJETA - CCS 400-120 A - COM GRELHA DE CONCRETO - AREIA EXTRAÍDA E BRITA PRODUZIDA</t>
  </si>
  <si>
    <t>CAIXA COLETORA DE SARJETA - CCS 400-120 B - COM GRELHA DE AÇO - AREIA E BRITA COMERCIAIS</t>
  </si>
  <si>
    <t>CAIXA COLETORA DE SARJETA - CCS 400-120 B - COM GRELHA DE AÇO - AREIA EXTRAÍDA E BRITA PRODUZIDA</t>
  </si>
  <si>
    <t>CAIXA COLETORA DE SARJETA - CCS 400-60 A - COM GRELHA DE CONCRETO - AREIA E BRITA COMERCIAIS</t>
  </si>
  <si>
    <t>CAIXA COLETORA DE SARJETA - CCS 400-60 A - COM GRELHA DE CONCRETO - AREIA EXTRAÍDA E BRITA PRODUZIDA</t>
  </si>
  <si>
    <t>CAIXA COLETORA DE SARJETA - CCS 400-60 B - COM GRELHA DE AÇO - AREIA E BRITA COMERCIAIS</t>
  </si>
  <si>
    <t>CAIXA COLETORA DE SARJETA - CCS 400-60 B - COM GRELHA DE AÇO - AREIA EXTRAÍDA E BRITA PRODUZIDA</t>
  </si>
  <si>
    <t>CAIXA COLETORA DE SARJETA - CCS 400-80 A - COM GRELHA DE CONCRETO - AREIA E BRITA COMERCIAIS</t>
  </si>
  <si>
    <t>CAIXA COLETORA DE SARJETA - CCS 400-80 A - COM GRELHA DE CONCRETO - AREIA EXTRAÍDA E BRITA PRODUZIDA</t>
  </si>
  <si>
    <t>CAIXA COLETORA DE SARJETA - CCS 400-80 B - COM GRELHA DE AÇO - AREIA E BRITA COMERCIAIS</t>
  </si>
  <si>
    <t>CAIXA COLETORA DE SARJETA - CCS 400-80 B - COM GRELHA DE AÇO - AREIA EXTRAÍDA E BRITA PRODUZIDA</t>
  </si>
  <si>
    <t>CAIXA COLETORA DE TALVEGUE - CCT 01 - AREIA E BRITA COMERCIAIS</t>
  </si>
  <si>
    <t>CAIXA COLETORA DE TALVEGUE - CCT 01 - AREIA EXTRAÍDA E BRITA PRODUZIDA</t>
  </si>
  <si>
    <t>CAIXA COLETORA DE TALVEGUE - CCT 02 - AREIA E BRITA COMERCIAIS</t>
  </si>
  <si>
    <t>CAIXA COLETORA DE TALVEGUE - CCT 02 - AREIA EXTRAÍDA E BRITA PRODUZIDA</t>
  </si>
  <si>
    <t>CAIXA COLETORA DE TALVEGUE - CCT 03 - AREIA E BRITA COMERCIAIS</t>
  </si>
  <si>
    <t>CAIXA COLETORA DE TALVEGUE - CCT 03 - AREIA EXTRAÍDA E BRITA PRODUZIDA</t>
  </si>
  <si>
    <t>CAIXA COLETORA DE TALVEGUE - CCT 04 - AREIA E BRITA COMERCIAIS</t>
  </si>
  <si>
    <t>CAIXA COLETORA DE TALVEGUE - CCT 04 - AREIA EXTRAÍDA E BRITA PRODUZIDA</t>
  </si>
  <si>
    <t>CAIXA COLETORA DE TALVEGUE - CCT 05 - AREIA E BRITA COMERCIAIS</t>
  </si>
  <si>
    <t>CAIXA COLETORA DE TALVEGUE - CCT 05 - AREIA EXTRAÍDA E BRITA PRODUZIDA</t>
  </si>
  <si>
    <t>CAIXA COLETORA DE TALVEGUE - CCT 06 - AREIA E BRITA COMERCIAIS</t>
  </si>
  <si>
    <t>CAIXA COLETORA DE TALVEGUE - CCT 06 - AREIA EXTRAÍDA E BRITA PRODUZIDA</t>
  </si>
  <si>
    <t>CAIXA COLETORA DE TALVEGUE - CCT 07 - AREIA E BRITA COMERCIAIS</t>
  </si>
  <si>
    <t>CAIXA COLETORA DE TALVEGUE - CCT 07 - AREIA EXTRAÍDA E BRITA PRODUZIDA</t>
  </si>
  <si>
    <t>CAIXA COLETORA DE TALVEGUE - CCT 08 - AREIA E BRITA COMERCIAIS</t>
  </si>
  <si>
    <t>CAIXA COLETORA DE TALVEGUE - CCT 08 - AREIA EXTRAÍDA E BRITA PRODUZIDA</t>
  </si>
  <si>
    <t>CAIXA COLETORA DE TALVEGUE - CCT 09 - AREIA E BRITA COMERCIAIS</t>
  </si>
  <si>
    <t>CAIXA COLETORA DE TALVEGUE - CCT 09 - AREIA EXTRAÍDA E BRITA PRODUZIDA</t>
  </si>
  <si>
    <t>CAIXA COLETORA DE TALVEGUE - CCT 10 - AREIA E BRITA COMERCIAIS</t>
  </si>
  <si>
    <t>CAIXA COLETORA DE TALVEGUE - CCT 10 - AREIA EXTRAÍDA E BRITA PRODUZIDA</t>
  </si>
  <si>
    <t>CAIXA COLETORA DE TALVEGUE - CCT 11 - AREIA E BRITA COMERCIAIS</t>
  </si>
  <si>
    <t>CAIXA COLETORA DE TALVEGUE - CCT 11 - AREIA EXTRAÍDA E BRITA PRODUZIDA</t>
  </si>
  <si>
    <t>CAIXA COLETORA DE TALVEGUE - CCT 12 - AREIA E BRITA COMERCIAIS</t>
  </si>
  <si>
    <t>CAIXA COLETORA DE TALVEGUE - CCT 12 - AREIA EXTRAÍDA E BRITA PRODUZIDA</t>
  </si>
  <si>
    <t>CAIXA COLETORA DE TALVEGUE - CCT 13 - AREIA E BRITA COMERCIAIS</t>
  </si>
  <si>
    <t>CAIXA COLETORA DE TALVEGUE - CCT 13 - AREIA EXTRAÍDA E BRITA PRODUZIDA</t>
  </si>
  <si>
    <t>CAIXA COLETORA DE TALVEGUE - CCT 14 - AREIA E BRITA COMERCIAIS</t>
  </si>
  <si>
    <t>CAIXA COLETORA DE TALVEGUE - CCT 14 - AREIA EXTRAÍDA E BRITA PRODUZIDA</t>
  </si>
  <si>
    <t>CAIXA COLETORA DE TALVEGUE - CCT 15 - AREIA E BRITA COMERCIAIS</t>
  </si>
  <si>
    <t>CAIXA COLETORA DE TALVEGUE - CCT 15 - AREIA EXTRAÍDA E BRITA PRODUZIDA</t>
  </si>
  <si>
    <t>CAIXA COLETORA DE TALVEGUE - CCT 16 - AREIA E BRITA COMERCIAIS</t>
  </si>
  <si>
    <t>CAIXA COLETORA DE TALVEGUE - CCT 16 - AREIA EXTRAÍDA E BRITA PRODUZIDA</t>
  </si>
  <si>
    <t>CAIXA COLETORA DE TALVEGUE - CCT 17 - AREIA E BRITA COMERCIAIS</t>
  </si>
  <si>
    <t>CAIXA COLETORA DE TALVEGUE - CCT 17 - AREIA EXTRAÍDA E BRITA PRODUZIDA</t>
  </si>
  <si>
    <t>CAIXA COLETORA DE TALVEGUE - CCT 18 - AREIA E BRITA COMERCIAIS</t>
  </si>
  <si>
    <t>CAIXA COLETORA DE TALVEGUE - CCT 18 - AREIA EXTRAÍDA E BRITA PRODUZIDA</t>
  </si>
  <si>
    <t>CAIXA COLETORA DE TALVEGUE - CCT 19 - AREIA E BRITA COMERCIAIS</t>
  </si>
  <si>
    <t>CAIXA COLETORA DE TALVEGUE - CCT 19 - AREIA EXTRAÍDA E BRITA PRODUZIDA</t>
  </si>
  <si>
    <t>CAIXA COLETORA DE TALVEGUE - CCT 20 - AREIA E BRITA COMERCIAIS</t>
  </si>
  <si>
    <t>CAIXA COLETORA DE TALVEGUE - CCT 20 - AREIA EXTRAÍDA E BRITA PRODUZIDA</t>
  </si>
  <si>
    <t>CAIXA DE LIGAÇÃO E PASSAGEM - CLP 01 - AREIA E BRITA COMERCIAIS</t>
  </si>
  <si>
    <t>CAIXA DE LIGAÇÃO E PASSAGEM - CLP 01 - AREIA EXTRAÍDA E BRITA PRODUZIDA</t>
  </si>
  <si>
    <t>CAIXA DE LIGAÇÃO E PASSAGEM - CLP 02 - AREIA E BRITA COMERCIAIS</t>
  </si>
  <si>
    <t>CAIXA DE LIGAÇÃO E PASSAGEM - CLP 02 - AREIA EXTRAÍDA E BRITA PRODUZIDA</t>
  </si>
  <si>
    <t>CAIXA DE LIGAÇÃO E PASSAGEM - CLP 03 - AREIA E BRITA COMERCIAIS</t>
  </si>
  <si>
    <t>CAIXA DE LIGAÇÃO E PASSAGEM - CLP 03 - AREIA EXTRAÍDA E BRITA PRODUZIDA</t>
  </si>
  <si>
    <t>CAIXA DE LIGAÇÃO E PASSAGEM - CLP 04 - AREIA E BRITA COMERCIAIS</t>
  </si>
  <si>
    <t>CAIXA DE LIGAÇÃO E PASSAGEM - CLP 04 - AREIA EXTRAÍDA E BRITA PRODUZIDA</t>
  </si>
  <si>
    <t>CAIXA DE LIGAÇÃO E PASSAGEM - CLP 05 - AREIA E BRITA COMERCIAIS</t>
  </si>
  <si>
    <t>CAIXA DE LIGAÇÃO E PASSAGEM - CLP 05 - AREIA EXTRAÍDA E BRITA PRODUZIDA</t>
  </si>
  <si>
    <t>CAIXA DE LIGAÇÃO E PASSAGEM - CLP 06 - AREIA E BRITA COMERCIAIS</t>
  </si>
  <si>
    <t>CAIXA DE LIGAÇÃO E PASSAGEM - CLP 06 - AREIA EXTRAÍDA E BRITA PRODUZIDA</t>
  </si>
  <si>
    <t>CAIXA DE LIGAÇÃO E PASSAGEM - CLP 07 - AREIA E BRITA COMERCIAIS</t>
  </si>
  <si>
    <t>CAIXA DE LIGAÇÃO E PASSAGEM - CLP 07 - AREIA EXTRAÍDA E BRITA PRODUZIDA</t>
  </si>
  <si>
    <t>CAIXA DE LIGAÇÃO E PASSAGEM - CLP 08 - AREIA E BRITA COMERCIAIS</t>
  </si>
  <si>
    <t>CAIXA DE LIGAÇÃO E PASSAGEM - CLP 08 - AREIA EXTRAÍDA E BRITA PRODUZIDA</t>
  </si>
  <si>
    <t>CAIXA DE LIGAÇÃO E PASSAGEM - CLP 09 - AREIA E BRITA COMERCIAIS</t>
  </si>
  <si>
    <t>CAIXA DE LIGAÇÃO E PASSAGEM - CLP 09 - AREIA EXTRAÍDA E BRITA PRODUZIDA</t>
  </si>
  <si>
    <t>CAIXA DE LIGAÇÃO E PASSAGEM - CLP 10 - AREIA E BRITA COMERCIAIS</t>
  </si>
  <si>
    <t>CAIXA DE LIGAÇÃO E PASSAGEM - CLP 10 - AREIA EXTRAÍDA E BRITA PRODUZIDA</t>
  </si>
  <si>
    <t>CAIXA DE LIGAÇÃO E PASSAGEM - CLP 11 - AREIA E BRITA COMERCIAIS</t>
  </si>
  <si>
    <t>CAIXA DE LIGAÇÃO E PASSAGEM - CLP 11 - AREIA EXTRAÍDA E BRITA PRODUZIDA</t>
  </si>
  <si>
    <t>CAIXA DE LIGAÇÃO E PASSAGEM - CLP 12 - AREIA E BRITA COMERCIAIS</t>
  </si>
  <si>
    <t>CAIXA DE LIGAÇÃO E PASSAGEM - CLP 12 - AREIA EXTRAÍDA E BRITA PRODUZIDA</t>
  </si>
  <si>
    <t>CAIXA DE LIGAÇÃO E PASSAGEM - CLP 13 - AREIA E BRITA COMERCIAIS</t>
  </si>
  <si>
    <t>CAIXA DE LIGAÇÃO E PASSAGEM - CLP 13 - AREIA EXTRAÍDA E BRITA PRODUZIDA</t>
  </si>
  <si>
    <t>CAIXA DE LIGAÇÃO E PASSAGEM - CLP 14 - AREIA E BRITA COMERCIAIS</t>
  </si>
  <si>
    <t>CAIXA DE LIGAÇÃO E PASSAGEM - CLP 14 - AREIA EXTRAÍDA E BRITA PRODUZIDA</t>
  </si>
  <si>
    <t>CAIXA DE LIGAÇÃO E PASSAGEM - CLP 15 - AREIA E BRITA COMERCIAIS</t>
  </si>
  <si>
    <t>CAIXA DE LIGAÇÃO E PASSAGEM - CLP 15 - AREIA EXTRAÍDA E BRITA PRODUZIDA</t>
  </si>
  <si>
    <t>CAIXA DE LIGAÇÃO E PASSAGEM - CLP 16 - AREIA E BRITA COMERCIAIS</t>
  </si>
  <si>
    <t>CAIXA DE LIGAÇÃO E PASSAGEM - CLP 16 - AREIA EXTRAÍDA E BRITA PRODUZIDA</t>
  </si>
  <si>
    <t>CAIXA DE LIGAÇÃO E PASSAGEM - CLP 17 - AREIA E BRITA COMERCIAIS</t>
  </si>
  <si>
    <t>CAIXA DE LIGAÇÃO E PASSAGEM - CLP 17 - AREIA EXTRAÍDA E BRITA PRODUZIDA</t>
  </si>
  <si>
    <t>CAIXA DE LIGAÇÃO E PASSAGEM - CLP 18 - AREIA E BRITA COMERCIAIS</t>
  </si>
  <si>
    <t>CAIXA DE LIGAÇÃO E PASSAGEM - CLP 18 - AREIA EXTRAÍDA E BRITA PRODUZIDA</t>
  </si>
  <si>
    <t>CAMADA DRENANTE PARA PROTEÇÃO DE MUROS DE CONTENÇÃO - AREIA COMERCIAL</t>
  </si>
  <si>
    <t>CAMADA DRENANTE PARA PROTEÇÃO DE MUROS DE CONTENÇÃO - AREIA EXTRAÍDA</t>
  </si>
  <si>
    <t>CAMADA DRENANTE PARA PROTEÇÃO DE MUROS DE CONTENÇÃO - BRITA COMERCIAL</t>
  </si>
  <si>
    <t>CAMADA DRENANTE PARA PROTEÇÃO DE MUROS DE CONTENÇÃO - BRITA PRODUZIDA</t>
  </si>
  <si>
    <t>CANAL EM POLIETILENO E POLIPROPILENO COM EFEITO AUTOLIMPANTE E ABERTURA DE CAPTAÇÃO EM FERRO FUNDIDO DÚCTIL - CARGA DE CONTROLE DE 900 KN - 100,0 X 21,0 X 57,9 CM - FORNECIMENTO E INSTALAÇÃO EM PAVIMENTO DE ASFALTO</t>
  </si>
  <si>
    <t>CANAL EM POLIETILENO E POLIPROPILENO COM EFEITO AUTOLIMPANTE E ABERTURA DE CAPTAÇÃO EM FERRO FUNDIDO DÚCTIL - CARGA DE CONTROLE DE 900 KN - 100,0 X 25,2 X 66,5 CM - FORNECIMENTO E INSTALAÇÃO EM PAVIMENTO DE ASFALTO</t>
  </si>
  <si>
    <t>CANAL EM POLIETILENO E POLIPROPILENO COM EFEITO AUTOLIMPANTE E ABERTURA DE CAPTAÇÃO EM FERRO FUNDIDO DÚCTIL - CARGA DE CONTROLE DE 900 KN - 100,0 X 42,0 X 95,0 CM - FORNECIMENTO E INSTALAÇÃO EM PAVIMENTO DE ASFALTO</t>
  </si>
  <si>
    <t>CANAL EM POLIETILENO E POLIPROPILENO COM EFEITO AUTOLIMPANTE E ABERTURA DE CAPTAÇÃO EM FERRO FUNDIDO DÚCTIL - CARGA DE CONTROLE DE 900 KN - 114,2 X 78,0 X 106,0 CM - FORNECIMENTO E INSTALAÇÃO EM PAVIMENTO DE ASFALTO</t>
  </si>
  <si>
    <t>CANAL EM POLIETILENO E POLIPROPILENO COM EFEITO AUTOLIMPANTE E GRELHA DE ENCAIXE EM FERRO FUNDIDO DÚCTIL - CARGA DE CONTROLE DE 400 KN - 100,0 X 14,7 X 18,6 CM - FORNECIMENTO E INSTALAÇÃO EM PAVIMENTO DE ASFALTO</t>
  </si>
  <si>
    <t>CANAL EM POLIETILENO E POLIPROPILENO COM EFEITO AUTOLIMPANTE E GRELHA DE ENCAIXE EM FERRO FUNDIDO DÚCTIL - CARGA DE CONTROLE DE 400 KN - 100,0 X 24,7 X 23,6 CM - FORNECIMENTO E INSTALAÇÃO EM PAVIMENTO DE ASFALTO</t>
  </si>
  <si>
    <t>CANAL EM POLIETILENO E POLIPROPILENO COM EFEITO AUTOLIMPANTE E GRELHA DE ENCAIXE EM FERRO FUNDIDO DÚCTIL - CARGA DE CONTROLE DE 400 KN - 100,0 X 34,9 X 29,4 CM - FORNECIMENTO E INSTALAÇÃO EM PAVIMENTO DE ASFALTO</t>
  </si>
  <si>
    <t>CANAL EM POLIETILENO E POLIPROPILENO COM EFEITO AUTOLIMPANTE E GRELHA DE ENCAIXE EM FERRO FUNDIDO DÚCTIL - CARGA DE CONTROLE DE 600 KN - 100,0 X 16,0 X 15,0 CM - FORNECIMENTO E INSTALAÇÃO EM PAVIMENTO DE ASFALTO</t>
  </si>
  <si>
    <t>CANAL EM POLIETILENO E POLIPROPILENO COM EFEITO AUTOLIMPANTE E GRELHA DE ENCAIXE EM FERRO FUNDIDO DÚCTIL - CARGA DE CONTROLE DE 600 KN - 100,0 X 21,2 X 21,0 CM - FORNECIMENTO E INSTALAÇÃO EM PAVIMENTO DE ASFALTO</t>
  </si>
  <si>
    <t>CANAL EM POLIETILENO E POLIPROPILENO COM EFEITO AUTOLIMPANTE E GRELHA DE ENCAIXE EM FERRO FUNDIDO DÚCTIL - CARGA DE CONTROLE DE 600 KN - 100,0 X 26,2 X 20,0 CM - FORNECIMENTO E INSTALAÇÃO EM PAVIMENTO DE ASFALTO</t>
  </si>
  <si>
    <t>CANAL EM POLIETILENO E POLIPROPILENO COM EFEITO AUTOLIMPANTE E GRELHA DE ENCAIXE EM POLIAMIDA REFORÇADA - CARGA DE CONTROLE DE 250 KN - 100,0 X 16,0 X 15,0 CM - FORNECIMENTO E INSTALAÇÃO EM PAVIMENTO DE ASFALTO</t>
  </si>
  <si>
    <t>CANAL EM POLIETILENO E POLIPROPILENO COM EFEITO AUTOLIMPANTE E GRELHA DE ENCAIXE EM POLIAMIDA REFORÇADA - CARGA DE CONTROLE DE 250 KN - 100,0 X 16,0 X 20,0 CM - FORNECIMENTO E INSTALAÇÃO EM PAVIMENTO DE ASFALTO</t>
  </si>
  <si>
    <t>CANAL EM POLIETILENO E POLIPROPILENO COM EFEITO AUTOLIMPANTE E GRELHA DE ENCAIXE EM POLIAMIDA REFORÇADA - CARGA DE CONTROLE DE 250 KN - 100,0 X 16,0 X 7,5 CM - FORNECIMENTO E INSTALAÇÃO EM PAVIMENTO DE ASFALTO</t>
  </si>
  <si>
    <t>CANAL MONOBLOCO COM CORPO E GRELHA EM CONCRETO POLÍMERO COM EFEITO AUTOLIMPANTE - CARGA DE CONTROLE DE 400 KN - 100,0 X 15,0 X 23,0 CM - FORNECIMENTO E INSTALAÇÃO EM PAVIMENTO DE ASFALTO</t>
  </si>
  <si>
    <t>CANAL MONOBLOCO COM CORPO E GRELHA EM CONCRETO POLÍMERO COM EFEITO AUTOLIMPANTE - CARGA DE CONTROLE DE 400 KN - 100,0 X 15,0 X 23,0 CM - FORNECIMENTO E INSTALAÇÃO EM PAVIMENTO DE CONCRETO</t>
  </si>
  <si>
    <t>CANAL MONOBLOCO COM CORPO E GRELHA EM CONCRETO POLÍMERO COM EFEITO AUTOLIMPANTE - CARGA DE CONTROLE DE 400 KN - 100,0 X 25,0 X 32,0 CM - FORNECIMENTO E INSTALAÇÃO EM PAVIMENTO DE ASFALTO</t>
  </si>
  <si>
    <t>CANAL MONOBLOCO COM CORPO E GRELHA EM CONCRETO POLÍMERO COM EFEITO AUTOLIMPANTE - CARGA DE CONTROLE DE 400 KN - 100,0 X 25,0 X 32,0 CM - FORNECIMENTO E INSTALAÇÃO EM PAVIMENTO DE CONCRETO</t>
  </si>
  <si>
    <t>CANAL MONOBLOCO COM CORPO E GRELHA EM CONCRETO POLÍMERO COM EFEITO AUTOLIMPANTE - CARGA DE CONTROLE DE 900 KN - 100,0 X 16,0 X 26,5 CM - FORNECIMENTO E INSTALAÇÃO EM PAVIMENTO DE ASFALTO</t>
  </si>
  <si>
    <t>CANAL MONOBLOCO COM CORPO E GRELHA EM CONCRETO POLÍMERO COM EFEITO AUTOLIMPANTE - CARGA DE CONTROLE DE 900 KN - 100,0 X 16,0 X 26,5 CM - FORNECIMENTO E INSTALAÇÃO EM PAVIMENTO DE CONCRETO</t>
  </si>
  <si>
    <t>CANAL MONOBLOCO COM CORPO E GRELHA EM CONCRETO POLÍMERO COM EFEITO AUTOLIMPANTE - CARGA DE CONTROLE DE 900 KN - 100,0 X 21,0 X 28,0 CM - FORNECIMENTO E INSTALAÇÃO EM PAVIMENTO DE ASFALTO</t>
  </si>
  <si>
    <t>CANAL MONOBLOCO COM CORPO E GRELHA EM CONCRETO POLÍMERO COM EFEITO AUTOLIMPANTE - CARGA DE CONTROLE DE 900 KN - 100,0 X 21,0 X 28,0 CM - FORNECIMENTO E INSTALAÇÃO EM PAVIMENTO DE CONCRETO</t>
  </si>
  <si>
    <t>CANAL MONOBLOCO COM CORPO E GRELHA EM CONCRETO POLÍMERO COM EFEITO AUTOLIMPANTE - CARGA DE CONTROLE DE 900 KN - 100,0 X 21,0 X 38,0 CM - FORNECIMENTO E INSTALAÇÃO EM PAVIMENTO DE ASFALTO</t>
  </si>
  <si>
    <t>CANAL MONOBLOCO COM CORPO E GRELHA EM CONCRETO POLÍMERO COM EFEITO AUTOLIMPANTE - CARGA DE CONTROLE DE 900 KN - 100,0 X 21,0 X 38,0 CM - FORNECIMENTO E INSTALAÇÃO EM PAVIMENTO DE CONCRETO</t>
  </si>
  <si>
    <t>CANAL MONOBLOCO COM CORPO E GRELHA EM CONCRETO POLÍMERO COM EFEITO AUTOLIMPANTE - CARGA DE CONTROLE DE 900 KN - 100,0 X 21,0 X 48,0 CM - FORNECIMENTO E INSTALAÇÃO EM PAVIMENTO DE ASFALTO</t>
  </si>
  <si>
    <t>CANAL MONOBLOCO COM CORPO E GRELHA EM CONCRETO POLÍMERO COM EFEITO AUTOLIMPANTE - CARGA DE CONTROLE DE 900 KN - 100,0 X 21,0 X 48,0 CM - FORNECIMENTO E INSTALAÇÃO EM PAVIMENTO DE CONCRETO</t>
  </si>
  <si>
    <t>CANAL MONOBLOCO COM CORPO E GRELHA EM CONCRETO POLÍMERO COM EFEITO AUTOLIMPANTE - CARGA DE CONTROLE DE 900 KN - 100,0 X 26,0 X 33,0 CM - FORNECIMENTO E INSTALAÇÃO EM PAVIMENTO DE ASFALTO</t>
  </si>
  <si>
    <t>CANAL MONOBLOCO COM CORPO E GRELHA EM CONCRETO POLÍMERO COM EFEITO AUTOLIMPANTE - CARGA DE CONTROLE DE 900 KN - 100,0 X 26,0 X 33,0 CM - FORNECIMENTO E INSTALAÇÃO EM PAVIMENTO DE CONCRETO</t>
  </si>
  <si>
    <t>CANAL MONOBLOCO COM CORPO E GRELHA EM CONCRETO POLÍMERO COM EFEITO AUTOLIMPANTE - CARGA DE CONTROLE DE 900 KN - 100,0 X 26,0 X 53,0 CM - FORNECIMENTO E INSTALAÇÃO EM PAVIMENTO DE ASFALTO</t>
  </si>
  <si>
    <t>CANAL MONOBLOCO COM CORPO E GRELHA EM CONCRETO POLÍMERO COM EFEITO AUTOLIMPANTE - CARGA DE CONTROLE DE 900 KN - 100,0 X 26,0 X 53,0 CM - FORNECIMENTO E INSTALAÇÃO EM PAVIMENTO DE CONCRETO</t>
  </si>
  <si>
    <t>CANAL MONOBLOCO COM CORPO E GRELHA EM CONCRETO POLÍMERO COM EFEITO AUTOLIMPANTE - CARGA DE CONTROLE DE 900 KN - 200,0 X 40,0 X 59,5 CM - FORNECIMENTO E INSTALAÇÃO EM PAVIMENTO DE ASFALTO</t>
  </si>
  <si>
    <t>CANAL MONOBLOCO COM CORPO E GRELHA EM CONCRETO POLÍMERO COM EFEITO AUTOLIMPANTE - CARGA DE CONTROLE DE 900 KN - 200,0 X 40,0 X 59,5 CM - FORNECIMENTO E INSTALAÇÃO EM PAVIMENTO DE CONCRETO</t>
  </si>
  <si>
    <t>CANALETA DE CONCRETO - CAU 01 - SEÇÃO DE 20 X 20 CM - ESPESSURA DE 10 CM - APOIADA EM TODA A EXTENSÃO</t>
  </si>
  <si>
    <t>CANALETA DE CONCRETO - CAU 02 - SEÇÃO DE 25 X 25 CM - ESPESSURA DE 10 CM - APOIADA EM TODA A EXTENSÃO</t>
  </si>
  <si>
    <t>CANALETA DE CONCRETO - CAU 03 - SEÇÃO DE 30 X 30 CM - ESPESSURA DE 10 CM - APOIADA EM TODA A EXTENSÃO</t>
  </si>
  <si>
    <t>CANALETA DE CONCRETO - CAU 04 - SEÇÃO DE 35 X 35 CM - ESPESSURA DE 10 CM - APOIADA EM TODA A EXTENSÃO</t>
  </si>
  <si>
    <t>CANALETA DE CONCRETO - CAU 05 - SEÇÃO DE 40 X 40 CM - ESPESSURA DE 10 CM - APOIADA EM TODA A EXTENSÃO</t>
  </si>
  <si>
    <t>CANALETA DE CONCRETO - CAU 06 - SEÇÃO DE 50 X 50 CM - ESPESSURA DE 10 CM - APOIADA EM TODA A EXTENSÃO</t>
  </si>
  <si>
    <t>CANALETA DE CONCRETO - CAU 07 - SEÇÃO DE 60 X 60 CM - ESPESSURA DE 10 CM - APOIADA EM TODA A EXTENSÃO</t>
  </si>
  <si>
    <t>CANALETA MEIA CANA D = 0,30 M ASSENTE SOBRE LASTRO DE AREIA - AREIA E BRITA COMERCIAIS - FORNECIMENTO E INSTALAÇÃO</t>
  </si>
  <si>
    <t>CANALETA MEIA CANA D = 0,30 M ASSENTE SOBRE LASTRO DE AREIA - AREIA EXTRAÍDA E BRITA PRODUZIDA - FORNECIMENTO E INSTALAÇÃO</t>
  </si>
  <si>
    <t>CANALETA MEIA CANA D = 0,40 M ASSENTE SOBRE LASTRO DE AREIA - AREIA E BRITA COMERCIAIS - FORNECIMENTO E INSTALAÇÃO</t>
  </si>
  <si>
    <t>CANALETA MEIA CANA D = 0,40 M ASSENTE SOBRE LASTRO DE AREIA - AREIA EXTRAÍDA E BRITA PRODUZIDA - FORNECIMENTO E INSTALAÇÃO</t>
  </si>
  <si>
    <t>CHAMINÉ DOS POÇOS DE VISITA - CPV 01 - AREIA E BRITA COMERCIAIS</t>
  </si>
  <si>
    <t>CHAMINÉ DOS POÇOS DE VISITA - CPV 01 - AREIA EXTRAÍDA E BRITA PRODUZIDA</t>
  </si>
  <si>
    <t>CHAMINÉ DOS POÇOS DE VISITA - CPV 02 - AREIA E BRITA COMERCIAIS</t>
  </si>
  <si>
    <t>CHAMINÉ DOS POÇOS DE VISITA - CPV 02 - AREIA EXTRAÍDA E BRITA PRODUZIDA</t>
  </si>
  <si>
    <t>CHAMINÉ DOS POÇOS DE VISITA - CPV 03 - AREIA E BRITA COMERCIAIS</t>
  </si>
  <si>
    <t>CHAMINÉ DOS POÇOS DE VISITA - CPV 03 - AREIA EXTRAÍDA E BRITA PRODUZIDA</t>
  </si>
  <si>
    <t>CHAMINÉ DOS POÇOS DE VISITA - CPV 04 - AREIA E BRITA COMERCIAIS</t>
  </si>
  <si>
    <t>CHAMINÉ DOS POÇOS DE VISITA - CPV 04 - AREIA EXTRAÍDA E BRITA PRODUZIDA</t>
  </si>
  <si>
    <t>CHAMINÉ DOS POÇOS DE VISITA - CPV 05 - AREIA E BRITA COMERCIAIS</t>
  </si>
  <si>
    <t>CHAMINÉ DOS POÇOS DE VISITA - CPV 05 - AREIA EXTRAÍDA E BRITA PRODUZIDA</t>
  </si>
  <si>
    <t>CHAMINÉ DOS POÇOS DE VISITA - CPV 06 - AREIA E BRITA COMERCIAIS</t>
  </si>
  <si>
    <t>CHAMINÉ DOS POÇOS DE VISITA - CPV 06 - AREIA EXTRAÍDA E BRITA PRODUZIDA</t>
  </si>
  <si>
    <t>CHAMINÉ DOS POÇOS DE VISITA - CPV 07 - AREIA E BRITA COMERCIAIS</t>
  </si>
  <si>
    <t>CHAMINÉ DOS POÇOS DE VISITA - CPV 07 - AREIA EXTRAÍDA E BRITA PRODUZIDA</t>
  </si>
  <si>
    <t>COLCHÃO DRENANTE COM ESPALHAMENTO E COMPACTAÇÃO MECÂNICOS - BRITA PRODUZIDA</t>
  </si>
  <si>
    <t>COLUNA DRENANTE D = 20 CM - AREIA COMERCIAL</t>
  </si>
  <si>
    <t>COLUNA DRENANTE D = 20 CM - AREIA EXTRAÍDA</t>
  </si>
  <si>
    <t>DESCIDA D'ÁGUA DE ATERROS EM DEGRAUS - DAD 110-26 - AREIA E BRITA COMERCIAIS</t>
  </si>
  <si>
    <t>DESCIDA D'ÁGUA DE ATERROS EM DEGRAUS - DAD 110-26 - AREIA EXTRAÍDA E BRITA PRODUZIDA</t>
  </si>
  <si>
    <t>DESCIDA D'ÁGUA DE ATERROS EM DEGRAUS - DAD 125-30 - AREIA E BRITA COMERCIAIS</t>
  </si>
  <si>
    <t>DESCIDA D'ÁGUA DE ATERROS EM DEGRAUS - DAD 125-30 - AREIA EXTRAÍDA E BRITA PRODUZIDA</t>
  </si>
  <si>
    <t>DESCIDA D'ÁGUA DE ATERROS EM DEGRAUS - DAD 170-35 - AREIA E BRITA COMERCIAIS</t>
  </si>
  <si>
    <t>DESCIDA D'ÁGUA DE ATERROS EM DEGRAUS - DAD 170-35 - AREIA EXTRAÍDA E BRITA PRODUZIDA</t>
  </si>
  <si>
    <t>DESCIDA D'ÁGUA DE ATERROS EM DEGRAUS - DAD 200-40 - AREIA E BRITA COMERCIAIS</t>
  </si>
  <si>
    <t>DESCIDA D'ÁGUA DE ATERROS EM DEGRAUS - DAD 200-40 - AREIA EXTRAÍDA E BRITA PRODUZIDA</t>
  </si>
  <si>
    <t>DESCIDA D'ÁGUA DE ATERROS EM DEGRAUS - DAD 240-54 - AREIA E BRITA COMERCIAIS</t>
  </si>
  <si>
    <t>DESCIDA D'ÁGUA DE ATERROS EM DEGRAUS - DAD 240-54 - AREIA EXTRAÍDA E BRITA PRODUZIDA</t>
  </si>
  <si>
    <t>DESCIDA D'ÁGUA DE ATERROS EM DEGRAUS - DAD 320-35 - AREIA E BRITA COMERCIAIS</t>
  </si>
  <si>
    <t>DESCIDA D'ÁGUA DE ATERROS EM DEGRAUS - DAD 320-35 - AREIA EXTRAÍDA E BRITA PRODUZIDA</t>
  </si>
  <si>
    <t>DESCIDA D'ÁGUA DE ATERROS EM DEGRAUS - DAD 370-45 - AREIA E BRITA COMERCIAIS</t>
  </si>
  <si>
    <t>DESCIDA D'ÁGUA DE ATERROS EM DEGRAUS - DAD 370-45 - AREIA EXTRAÍDA E BRITA PRODUZIDA</t>
  </si>
  <si>
    <t>DESCIDA D'ÁGUA DE ATERROS EM DEGRAUS - DAD 435-55 - AREIA E BRITA COMERCIAIS</t>
  </si>
  <si>
    <t>DESCIDA D'ÁGUA DE ATERROS EM DEGRAUS - DAD 435-55 - AREIA EXTRAÍDA E BRITA PRODUZIDA</t>
  </si>
  <si>
    <t>DESCIDA D'ÁGUA DE ATERROS EM DEGRAUS - DAD 470-35 - AREIA E BRITA COMERCIAIS</t>
  </si>
  <si>
    <t>DESCIDA D'ÁGUA DE ATERROS EM DEGRAUS - DAD 470-35 - AREIA EXTRAÍDA E BRITA PRODUZIDA</t>
  </si>
  <si>
    <t>DESCIDA D'ÁGUA DE ATERROS EM DEGRAUS - DAD 60-36 - AREIA E BRITA COMERCIAIS</t>
  </si>
  <si>
    <t>DESCIDA D'ÁGUA DE ATERROS EM DEGRAUS - DAD 60-36 - AREIA EXTRAÍDA E BRITA PRODUZIDA</t>
  </si>
  <si>
    <t>DESCIDA D'ÁGUA DE ATERROS EM DEGRAUS - DAD 608-50 - AREIA E BRITA COMERCIAIS</t>
  </si>
  <si>
    <t>DESCIDA D'ÁGUA DE ATERROS EM DEGRAUS - DAD 608-50 - AREIA EXTRAÍDA E BRITA PRODUZIDA</t>
  </si>
  <si>
    <t>DESCIDA D'ÁGUA DE ATERROS TIPO RÁPIDO - DAR 40-20 - AREIA E BRITA COMERCIAIS</t>
  </si>
  <si>
    <t>DESCIDA D'ÁGUA DE ATERROS TIPO RÁPIDO - DAR 40-20 - AREIA EXTRAÍDA E BRITA PRODUZIDA</t>
  </si>
  <si>
    <t>DESCIDA D'ÁGUA DE ATERROS TIPO RÁPIDO - DAR 60-30 - AREIA E BRITA COMERCIAIS</t>
  </si>
  <si>
    <t>DESCIDA D'ÁGUA DE ATERROS TIPO RÁPIDO - DAR 60-30 - AREIA EXTRAÍDA E BRITA PRODUZIDA</t>
  </si>
  <si>
    <t>DESCIDA D'ÁGUA DE CORTES EM DEGRAUS - DCD 100-50 - AREIA E BRITA COMERCIAIS</t>
  </si>
  <si>
    <t>DESCIDA D'ÁGUA DE CORTES EM DEGRAUS - DCD 100-50 - AREIA EXTRAÍDA E BRITA PRODUZIDA</t>
  </si>
  <si>
    <t>DESCIDA D'ÁGUA DE CORTES EM DEGRAUS - DCD 40-40 - AREIA E BRITA COMERCIAIS</t>
  </si>
  <si>
    <t>DESCIDA D'ÁGUA DE CORTES EM DEGRAUS - DCD 40-40 - AREIA EXTRAÍDA E BRITA PRODUZIDA</t>
  </si>
  <si>
    <t>DESCIDA D'ÁGUA DE CORTES EM DEGRAUS - DCD 60-30 - AREIA E BRITA COMERCIAIS</t>
  </si>
  <si>
    <t>DESCIDA D'ÁGUA DE CORTES EM DEGRAUS - DCD 60-30 - AREIA EXTRAÍDA E BRITA PRODUZIDA</t>
  </si>
  <si>
    <t>DESCIDA D'ÁGUA DE CORTES EM DEGRAUS - DCD 80-40 - AREIA E BRITA COMERCIAIS</t>
  </si>
  <si>
    <t>DESCIDA D'ÁGUA DE CORTES EM DEGRAUS - DCD 80-40 - AREIA EXTRAÍDA E BRITA PRODUZIDA</t>
  </si>
  <si>
    <t>DISSIPADOR DE ENERGIA - DEB 180-263 - AREIA EXTRAÍDA E BRITA E PEDRA DE MÃO PRODUZIDAS</t>
  </si>
  <si>
    <t>DISSIPADOR DE ENERGIA - DEB 180-263 - AREIA, BRITA E PEDRA DE MÃO COMERCIAIS</t>
  </si>
  <si>
    <t>DISSIPADOR DE ENERGIA - DEB 240-316 - AREIA EXTRAÍDA E BRITA E PEDRA DE MÃO PRODUZIDAS</t>
  </si>
  <si>
    <t>DISSIPADOR DE ENERGIA - DEB 240-316 - AREIA, BRITA E PEDRA DE MÃO COMERCIAIS</t>
  </si>
  <si>
    <t>DISSIPADOR DE ENERGIA - DEB 300-366 - AREIA EXTRAÍDA E BRITA E PEDRA DE MÃO PRODUZIDAS</t>
  </si>
  <si>
    <t>DISSIPADOR DE ENERGIA - DEB 300-366 - AREIA, BRITA E PEDRA DE MÃO COMERCIAIS</t>
  </si>
  <si>
    <t>DISSIPADOR DE ENERGIA - DEB 300-511 - AREIA EXTRAÍDA E BRITA E PEDRA DE MÃO PRODUZIDAS</t>
  </si>
  <si>
    <t>DISSIPADOR DE ENERGIA - DEB 300-511 - AREIA, BRITA E PEDRA DE MÃO COMERCIAIS</t>
  </si>
  <si>
    <t>DISSIPADOR DE ENERGIA - DEB 300-666 - AREIA EXTRAÍDA E BRITA E PEDRA DE MÃO PRODUZIDAS</t>
  </si>
  <si>
    <t>DISSIPADOR DE ENERGIA - DEB 300-666 - AREIA, BRITA E PEDRA DE MÃO COMERCIAIS</t>
  </si>
  <si>
    <t>DISSIPADOR DE ENERGIA - DEB 360-414 - AREIA EXTRAÍDA E BRITA E PEDRA DE MÃO PRODUZIDAS</t>
  </si>
  <si>
    <t>DISSIPADOR DE ENERGIA - DEB 360-414 - AREIA, BRITA E PEDRA DE MÃO COMERCIAIS</t>
  </si>
  <si>
    <t>DISSIPADOR DE ENERGIA - DEB 360-584 - AREIA EXTRAÍDA E BRITA E PEDRA DE MÃO PRODUZIDAS</t>
  </si>
  <si>
    <t>DISSIPADOR DE ENERGIA - DEB 360-584 - AREIA, BRITA E PEDRA DE MÃO COMERCIAIS</t>
  </si>
  <si>
    <t>DISSIPADOR DE ENERGIA - DEB 360-754 - AREIA EXTRAÍDA E BRITA E PEDRA DE MÃO PRODUZIDAS</t>
  </si>
  <si>
    <t>DISSIPADOR DE ENERGIA - DEB 360-754 - AREIA, BRITA E PEDRA DE MÃO COMERCIAIS</t>
  </si>
  <si>
    <t>DISSIPADOR DE ENERGIA - DEB 450-551 - AREIA EXTRAÍDA E BRITA E PEDRA DE MÃO PRODUZIDAS</t>
  </si>
  <si>
    <t>DISSIPADOR DE ENERGIA - DEB 450-551 - AREIA, BRITA E PEDRA DE MÃO COMERCIAIS</t>
  </si>
  <si>
    <t>DISSIPADOR DE ENERGIA - DEB 450-746 - AREIA EXTRAÍDA E BRITA E PEDRA DE MÃO PRODUZIDAS</t>
  </si>
  <si>
    <t>DISSIPADOR DE ENERGIA - DEB 450-746 - AREIA, BRITA E PEDRA DE MÃO COMERCIAIS</t>
  </si>
  <si>
    <t>DISSIPADOR DE ENERGIA - DEB 450-956 - AREIA EXTRAÍDA E BRITA E PEDRA DE MÃO PRODUZIDAS</t>
  </si>
  <si>
    <t>DISSIPADOR DE ENERGIA - DEB 450-956 - AREIA, BRITA E PEDRA DE MÃO COMERCIAIS</t>
  </si>
  <si>
    <t>DISSIPADOR DE ENERGIA - DED 01 A - AREIA EXTRAÍDA E BRITA E PEDRA DE MÃO PRODUZIDAS</t>
  </si>
  <si>
    <t>DISSIPADOR DE ENERGIA - DED 01 A - AREIA, BRITA E PEDRA DE MÃO COMERCIAIS</t>
  </si>
  <si>
    <t>DISSIPADOR DE ENERGIA - DED 01 B - AREIA E BRITA COMERCIAIS</t>
  </si>
  <si>
    <t>DISSIPADOR DE ENERGIA - DED 01 B - AREIA EXTRAÍDA E BRITA PRODUZIDA</t>
  </si>
  <si>
    <t>DISSIPADOR DE ENERGIA - DED 02 A - AREIA EXTRAÍDA E BRITA E PEDRA DE MÃO PRODUZIDAS</t>
  </si>
  <si>
    <t>DISSIPADOR DE ENERGIA - DED 02 A - AREIA, BRITA E PEDRA DE MÃO COMERCIAIS</t>
  </si>
  <si>
    <t>DISSIPADOR DE ENERGIA - DED 02 B - AREIA E BRITA COMERCIAIS</t>
  </si>
  <si>
    <t>DISSIPADOR DE ENERGIA - DED 02 B - AREIA EXTRAÍDA E BRITA PRODUZIDA</t>
  </si>
  <si>
    <t>DISSIPADOR DE ENERGIA - DED 03 A - AREIA EXTRAÍDA E BRITA E PEDRA DE MÃO PRODUZIDAS</t>
  </si>
  <si>
    <t>DISSIPADOR DE ENERGIA - DED 03 A - AREIA, BRITA E PEDRA DE MÃO COMERCIAIS</t>
  </si>
  <si>
    <t>DISSIPADOR DE ENERGIA - DED 03 B - AREIA E BRITA COMERCIAIS</t>
  </si>
  <si>
    <t>DISSIPADOR DE ENERGIA - DED 03 B - AREIA EXTRAÍDA E BRITA PRODUZIDA</t>
  </si>
  <si>
    <t>DISSIPADOR DE ENERGIA - DED 04 A - AREIA EXTRAÍDA E BRITA E PEDRA DE MÃO PRODUZIDAS</t>
  </si>
  <si>
    <t>DISSIPADOR DE ENERGIA - DED 04 A - AREIA, BRITA E PEDRA DE MÃO COMERCIAIS</t>
  </si>
  <si>
    <t>DISSIPADOR DE ENERGIA - DED 04 B - AREIA E BRITA COMERCIAIS</t>
  </si>
  <si>
    <t>DISSIPADOR DE ENERGIA - DED 04 B - AREIA EXTRAÍDA E BRITA PRODUZIDA</t>
  </si>
  <si>
    <t>DISSIPADOR DE ENERGIA - DED 05 A - AREIA EXTRAÍDA E BRITA E PEDRA DE MÃO PRODUZIDAS</t>
  </si>
  <si>
    <t>DISSIPADOR DE ENERGIA - DED 05 A - AREIA, BRITA E PEDRA DE MÃO COMERCIAIS</t>
  </si>
  <si>
    <t>DISSIPADOR DE ENERGIA - DED 05 B - AREIA E BRITA COMERCIAIS</t>
  </si>
  <si>
    <t>DISSIPADOR DE ENERGIA - DED 05 B - AREIA EXTRAÍDA E BRITA PRODUZIDA</t>
  </si>
  <si>
    <t>DISSIPADOR DE ENERGIA - DED 06 A - AREIA EXTRAÍDA E BRITA E PEDRA DE MÃO PRODUZIDAS</t>
  </si>
  <si>
    <t>DISSIPADOR DE ENERGIA - DED 06 A - AREIA, BRITA E PEDRA DE MÃO COMERCIAIS</t>
  </si>
  <si>
    <t>DISSIPADOR DE ENERGIA - DED 06 B - AREIA E BRITA COMERCIAIS</t>
  </si>
  <si>
    <t>DISSIPADOR DE ENERGIA - DED 06 B - AREIA EXTRAÍDA E BRITA PRODUZIDA</t>
  </si>
  <si>
    <t>DISSIPADOR DE ENERGIA - DED 07 A - AREIA EXTRAÍDA E BRITA E PEDRA DE MÃO PRODUZIDAS</t>
  </si>
  <si>
    <t>DISSIPADOR DE ENERGIA - DED 07 A - AREIA, BRITA E PEDRA DE MÃO COMERCIAIS</t>
  </si>
  <si>
    <t>DISSIPADOR DE ENERGIA - DED 07 B - AREIA E BRITA COMERCIAIS</t>
  </si>
  <si>
    <t>DISSIPADOR DE ENERGIA - DED 07 B - AREIA EXTRAÍDA E BRITA PRODUZIDA</t>
  </si>
  <si>
    <t>DISSIPADOR DE ENERGIA - DED 08 A - AREIA EXTRAÍDA E BRITA E PEDRA DE MÃO PRODUZIDAS</t>
  </si>
  <si>
    <t>DISSIPADOR DE ENERGIA - DED 08 A - AREIA, BRITA E PEDRA DE MÃO COMERCIAIS</t>
  </si>
  <si>
    <t>DISSIPADOR DE ENERGIA - DED 08 B - AREIA E BRITA COMERCIAIS</t>
  </si>
  <si>
    <t>DISSIPADOR DE ENERGIA - DED 08 B - AREIA EXTRAÍDA E BRITA PRODUZIDA</t>
  </si>
  <si>
    <t>DISSIPADOR DE ENERGIA - DED 09 A - AREIA EXTRAÍDA E BRITA E PEDRA DE MÃO PRODUZIDAS</t>
  </si>
  <si>
    <t>DISSIPADOR DE ENERGIA - DED 09 A - AREIA, BRITA E PEDRA DE MÃO COMERCIAIS</t>
  </si>
  <si>
    <t>DISSIPADOR DE ENERGIA - DED 09 B - AREIA E BRITA COMERCIAIS</t>
  </si>
  <si>
    <t>DISSIPADOR DE ENERGIA - DED 09 B - AREIA EXTRAÍDA E BRITA PRODUZIDA</t>
  </si>
  <si>
    <t>DISSIPADOR DE ENERGIA - DED 10 A - AREIA EXTRAÍDA E BRITA E PEDRA DE MÃO PRODUZIDAS</t>
  </si>
  <si>
    <t>DISSIPADOR DE ENERGIA - DED 10 A - AREIA, BRITA E PEDRA DE MÃO COMERCIAIS</t>
  </si>
  <si>
    <t>DISSIPADOR DE ENERGIA - DED 10 B - AREIA E BRITA COMERCIAIS</t>
  </si>
  <si>
    <t>DISSIPADOR DE ENERGIA - DED 10 B - AREIA EXTRAÍDA E BRITA PRODUZIDA</t>
  </si>
  <si>
    <t>DISSIPADOR DE ENERGIA - DED 11 A - AREIA EXTRAÍDA E BRITA E PEDRA DE MÃO PRODUZIDAS</t>
  </si>
  <si>
    <t>DISSIPADOR DE ENERGIA - DED 11 A - AREIA, BRITA E PEDRA DE MÃO COMERCIAIS</t>
  </si>
  <si>
    <t>DISSIPADOR DE ENERGIA - DED 11 B - AREIA E BRITA COMERCIAIS</t>
  </si>
  <si>
    <t>DISSIPADOR DE ENERGIA - DED 11 B - AREIA EXTRAÍDA E BRITA PRODUZIDA</t>
  </si>
  <si>
    <t>DISSIPADOR DE ENERGIA - DED 12 A - AREIA EXTRAÍDA E BRITA E PEDRA DE MÃO PRODUZIDAS</t>
  </si>
  <si>
    <t>DISSIPADOR DE ENERGIA - DED 12 A - AREIA, BRITA E PEDRA DE MÃO COMERCIAIS</t>
  </si>
  <si>
    <t>DISSIPADOR DE ENERGIA - DED 12 B - AREIA E BRITA COMERCIAIS</t>
  </si>
  <si>
    <t>DISSIPADOR DE ENERGIA - DED 12 B - AREIA EXTRAÍDA E BRITA PRODUZIDA</t>
  </si>
  <si>
    <t>DISSIPADOR DE ENERGIA - DED 13 A - AREIA EXTRAÍDA E BRITA E PEDRA DE MÃO PRODUZIDAS</t>
  </si>
  <si>
    <t>DISSIPADOR DE ENERGIA - DED 13 A - AREIA, BRITA E PEDRA DE MÃO COMERCIAIS</t>
  </si>
  <si>
    <t>DISSIPADOR DE ENERGIA - DED 13 B - AREIA E BRITA COMERCIAIS</t>
  </si>
  <si>
    <t>DISSIPADOR DE ENERGIA - DED 13 B - AREIA EXTRAÍDA E BRITA PRODUZIDA</t>
  </si>
  <si>
    <t>DISSIPADOR DE ENERGIA - DES 100-300 - AREIA EXTRAÍDA E BRITA E PEDRA DE MÃO PRODUZIDAS</t>
  </si>
  <si>
    <t>DISSIPADOR DE ENERGIA - DES 100-300 - AREIA, BRITA E PEDRA DE MÃO COMERCIAIS</t>
  </si>
  <si>
    <t>DISSIPADOR DE ENERGIA - DES 108-324 - AREIA EXTRAÍDA E BRITA E PEDRA DE MÃO PRODUZIDAS</t>
  </si>
  <si>
    <t>DISSIPADOR DE ENERGIA - DES 108-324 - AREIA, BRITA E PEDRA DE MÃO COMERCIAIS</t>
  </si>
  <si>
    <t>DISSIPADOR DE ENERGIA - DES 120-360 - AREIA EXTRAÍDA E BRITA E PEDRA DE MÃO PRODUZIDAS</t>
  </si>
  <si>
    <t>DISSIPADOR DE ENERGIA - DES 120-360 - AREIA, BRITA E PEDRA DE MÃO COMERCIAIS</t>
  </si>
  <si>
    <t>DISSIPADOR DE ENERGIA - DES 125-375 - AREIA EXTRAÍDA E BRITA E PEDRA DE MÃO PRODUZIDAS</t>
  </si>
  <si>
    <t>DISSIPADOR DE ENERGIA - DES 125-375 - AREIA, BRITA E PEDRA DE MÃO COMERCIAIS</t>
  </si>
  <si>
    <t>DISSIPADOR DE ENERGIA - DES 150-450 - AREIA EXTRAÍDA E BRITA E PEDRA DE MÃO PRODUZIDAS</t>
  </si>
  <si>
    <t>DISSIPADOR DE ENERGIA - DES 150-450 - AREIA, BRITA E PEDRA DE MÃO COMERCIAIS</t>
  </si>
  <si>
    <t>DISSIPADOR DE ENERGIA - DES 160-480 - AREIA EXTRAÍDA E BRITA E PEDRA DE MÃO PRODUZIDAS</t>
  </si>
  <si>
    <t>DISSIPADOR DE ENERGIA - DES 160-480 - AREIA, BRITA E PEDRA DE MÃO COMERCIAIS</t>
  </si>
  <si>
    <t>DISSIPADOR DE ENERGIA - DES 60-180 - AREIA EXTRAÍDA E BRITA E PEDRA DE MÃO PRODUZIDAS</t>
  </si>
  <si>
    <t>DISSIPADOR DE ENERGIA - DES 60-180 - AREIA, BRITA E PEDRA DE MÃO COMERCIAIS</t>
  </si>
  <si>
    <t>DISSIPADOR DE ENERGIA - DES 73-219 - AREIA EXTRAÍDA E BRITA E PEDRA DE MÃO PRODUZIDAS</t>
  </si>
  <si>
    <t>DISSIPADOR DE ENERGIA - DES 73-219 - AREIA, BRITA E PEDRA DE MÃO COMERCIAIS</t>
  </si>
  <si>
    <t>DISSIPADOR DE ENERGIA - DES 80-240 - AREIA EXTRAÍDA E BRITA E PEDRA DE MÃO PRODUZIDAS</t>
  </si>
  <si>
    <t>DISSIPADOR DE ENERGIA - DES 80-240 - AREIA, BRITA E PEDRA DE MÃO COMERCIAIS</t>
  </si>
  <si>
    <t>DISSIPADOR DE ENERGIA - DES 88-264 - AREIA EXTRAÍDA E BRITA E PEDRA DE MÃO PRODUZIDAS</t>
  </si>
  <si>
    <t>DISSIPADOR DE ENERGIA - DES 88-264 - AREIA, BRITA E PEDRA DE MÃO COMERCIAIS</t>
  </si>
  <si>
    <t>DISSIPADOR DE ENERGIA - DES 90-270 - AREIA EXTRAÍDA E BRITA E PEDRA DE MÃO PRODUZIDAS</t>
  </si>
  <si>
    <t>DISSIPADOR DE ENERGIA - DES 90-270 - AREIA, BRITA E PEDRA DE MÃO COMERCIAIS</t>
  </si>
  <si>
    <t>DRENO DE PAVIMENTO EM MICROVALA COM GEOCOMPOSTO DRENANTE H = 0,40 M - INCLUSIVE CORTE, ENCHIMENTO COM AREIA E SELO ASFÁLTICO</t>
  </si>
  <si>
    <t>DRENO DE PAVIMENTO EM MICROVALA COM GEOCOMPOSTO DRENANTE H = 0,60 M - INCLUSIVE CORTE, ENCHIMENTO COM AREIA E SELO ASFÁLTICO</t>
  </si>
  <si>
    <t>DRENO DE PVC D = 100 MM PARA OAE - FORNECIMENTO E INSTALAÇÃO</t>
  </si>
  <si>
    <t>DRENO DE PVC D = 150 MM PARA OAE - FORNECIMENTO E INSTALAÇÃO</t>
  </si>
  <si>
    <t>DRENO DE PVC D = 75 MM PARA OAE - FORNECIMENTO E INSTALAÇÃO</t>
  </si>
  <si>
    <t>DRENO EM TUBO DE AÇO GALVANIZADO D = 100 MM EM OAE - FORNECIMENTO E INSTALAÇÃO</t>
  </si>
  <si>
    <t>DRENO EM TUBO DE AÇO GALVANIZADO D = 80 MM EM OAE - FORNECIMENTO E INSTALAÇÃO</t>
  </si>
  <si>
    <t>DRENO LONGITUDINAL DE PAVIMENTO H = 0,40 M - COM GEOCOMPOSTO DRENANTE</t>
  </si>
  <si>
    <t>DRENO LONGITUDINAL DE PAVIMENTO H = 0,60 M - COM GEOCOMPOSTO DRENANTE</t>
  </si>
  <si>
    <t>DRENO LONGITUDINAL DE PAVIMENTO H = 1,00 M - COM GEOCOMPOSTO DRENANTE</t>
  </si>
  <si>
    <t>DRENO LONGITUDINAL DE PAVIMENTO H = 1,50 M - COM GEOCOMPOSTO DRENANTE</t>
  </si>
  <si>
    <t>DRENO LONGITUDINAL PROFUNDO EM TUBO DE CONCRETO D = 0,40 M EM VALA DE H = 1,10 M E L = 1,00 M COM BRITA ENVOLTA EM GEOTÊXTIL</t>
  </si>
  <si>
    <t>DRENO LONGITUDINAL PROFUNDO PARA CORTE EM ROCHA - DPR 01 - TUBO DE CONCRETO PERFURADO E BRITA COMERCIAL</t>
  </si>
  <si>
    <t>DRENO LONGITUDINAL PROFUNDO PARA CORTE EM ROCHA - DPR 01 - TUBO DE CONCRETO PERFURADO E BRITA PRODUZIDA</t>
  </si>
  <si>
    <t>DRENO LONGITUDINAL PROFUNDO PARA CORTE EM ROCHA - DPR 01 - TUBO PEAD E BRITA COMERCIAL</t>
  </si>
  <si>
    <t>DRENO LONGITUDINAL PROFUNDO PARA CORTE EM ROCHA - DPR 01 - TUBO PEAD E BRITA PRODUZIDA</t>
  </si>
  <si>
    <t>DRENO LONGITUDINAL PROFUNDO PARA CORTE EM ROCHA - DPR 02 - TUBO DE CONCRETO PERFURADO E BRITA COMERCIAL</t>
  </si>
  <si>
    <t>DRENO LONGITUDINAL PROFUNDO PARA CORTE EM ROCHA - DPR 02 - TUBO DE CONCRETO PERFURADO E BRITA PRODUZIDA</t>
  </si>
  <si>
    <t>DRENO LONGITUDINAL PROFUNDO PARA CORTE EM ROCHA - DPR 02 - TUBO PEAD E BRITA COMERCIAL</t>
  </si>
  <si>
    <t>DRENO LONGITUDINAL PROFUNDO PARA CORTE EM ROCHA - DPR 02 - TUBO PEAD E BRITA PRODUZIDA</t>
  </si>
  <si>
    <t>DRENO LONGITUDINAL PROFUNDO PARA CORTE EM ROCHA - DPR 03 - BRITA COMERCIAL</t>
  </si>
  <si>
    <t>DRENO LONGITUDINAL PROFUNDO PARA CORTE EM ROCHA - DPR 03 - BRITA PRODUZIDA</t>
  </si>
  <si>
    <t>DRENO LONGITUDINAL PROFUNDO PARA CORTE EM ROCHA - DPR 04 - BRITA COMERCIAL</t>
  </si>
  <si>
    <t>DRENO LONGITUDINAL PROFUNDO PARA CORTE EM ROCHA - DPR 04 - BRITA PRODUZIDA</t>
  </si>
  <si>
    <t>DRENO LONGITUDINAL PROFUNDO PARA CORTE EM ROCHA - DPR 05 - TUBO DE CONCRETO POROSO E AREIA COMERCIAL</t>
  </si>
  <si>
    <t>DRENO LONGITUDINAL PROFUNDO PARA CORTE EM ROCHA - DPR 05 - TUBO DE CONCRETO POROSO E AREIA EXTRAÍDA</t>
  </si>
  <si>
    <t>DRENO LONGITUDINAL PROFUNDO PARA CORTE EM SOLO - DPS 01 - TUBO PEAD E AREIA COMERCIAL</t>
  </si>
  <si>
    <t>DRENO LONGITUDINAL PROFUNDO PARA CORTE EM SOLO - DPS 01 - TUBO PEAD E AREIA EXTRAÍDA</t>
  </si>
  <si>
    <t>DRENO LONGITUDINAL PROFUNDO PARA CORTE EM SOLO - DPS 02 - TUBO PEAD E AREIA COMERCIAL</t>
  </si>
  <si>
    <t>DRENO LONGITUDINAL PROFUNDO PARA CORTE EM SOLO - DPS 02 - TUBO PEAD E AREIA EXTRAÍDA</t>
  </si>
  <si>
    <t>DRENO LONGITUDINAL PROFUNDO PARA CORTE EM SOLO - DPS 03 - TUBO DE CONCRETO PERFURADO, AREIA E BRITA COMERCIAIS - MADEIRA COM UTILIZAÇÃO DE 5 VEZES</t>
  </si>
  <si>
    <t>DRENO LONGITUDINAL PROFUNDO PARA CORTE EM SOLO - DPS 03 - TUBO DE CONCRETO PERFURADO, AREIA EXTRAÍDA E BRITA PRODUZIDA - MADEIRA COM UTILIZAÇÃO DE 5 VEZES</t>
  </si>
  <si>
    <t>DRENO LONGITUDINAL PROFUNDO PARA CORTE EM SOLO - DPS 03 - TUBO PEAD, AREIA E BRITA COMERCIAIS - MADEIRA COM UTILIZAÇÃO DE 5 VEZES</t>
  </si>
  <si>
    <t>DRENO LONGITUDINAL PROFUNDO PARA CORTE EM SOLO - DPS 03 - TUBO PEAD, AREIA EXTRAÍDA E BRITA PRODUZIDA - MADEIRA COM UTILIZAÇÃO DE 5 VEZES</t>
  </si>
  <si>
    <t>DRENO LONGITUDINAL PROFUNDO PARA CORTE EM SOLO - DPS 04 - TUBO DE CONCRETO PERFURADO, AREIA E BRITA COMERCIAIS - MADEIRA COM UTILIZAÇÃO DE 5 VEZES</t>
  </si>
  <si>
    <t>DRENO LONGITUDINAL PROFUNDO PARA CORTE EM SOLO - DPS 04 - TUBO DE CONCRETO PERFURADO, AREIA EXTRAÍDA E BRITA PRODUZIDA - MADEIRA COM UTILIZAÇÃO DE 5 VEZES</t>
  </si>
  <si>
    <t>DRENO LONGITUDINAL PROFUNDO PARA CORTE EM SOLO - DPS 04 - TUBO PEAD, AREIA E BRITA COMERCIAIS - MADEIRA COM UTILIZAÇÃO DE 5 VEZES</t>
  </si>
  <si>
    <t>DRENO LONGITUDINAL PROFUNDO PARA CORTE EM SOLO - DPS 04 - TUBO PEAD, AREIA EXTRAÍDA E BRITA PRODUZIDA - MADEIRA COM UTILIZAÇÃO DE 5 VEZES</t>
  </si>
  <si>
    <t>DRENO LONGITUDINAL PROFUNDO PARA CORTE EM SOLO - DPS 05 - DRENO CEGO - BRITA COMERCIAL</t>
  </si>
  <si>
    <t>DRENO LONGITUDINAL PROFUNDO PARA CORTE EM SOLO - DPS 05 - DRENO CEGO - BRITA PRODUZIDA</t>
  </si>
  <si>
    <t>DRENO LONGITUDINAL PROFUNDO PARA CORTE EM SOLO - DPS 06 - DRENO CEGO - BRITA COMERCIAL</t>
  </si>
  <si>
    <t>DRENO LONGITUDINAL PROFUNDO PARA CORTE EM SOLO - DPS 06 - DRENO CEGO - BRITA PRODUZIDA</t>
  </si>
  <si>
    <t>DRENO LONGITUDINAL PROFUNDO PARA CORTE EM SOLO - DPS 07 - TUBO DE CONCRETO PERFURADO E BRITA COMERCIAL</t>
  </si>
  <si>
    <t>DRENO LONGITUDINAL PROFUNDO PARA CORTE EM SOLO - DPS 07 - TUBO DE CONCRETO PERFURADO E BRITA PRODUZIDA</t>
  </si>
  <si>
    <t>DRENO LONGITUDINAL PROFUNDO PARA CORTE EM SOLO - DPS 07 - TUBO PEAD E BRITA COMERCIAL</t>
  </si>
  <si>
    <t>DRENO LONGITUDINAL PROFUNDO PARA CORTE EM SOLO - DPS 07 - TUBO PEAD E BRITA PRODUZIDA</t>
  </si>
  <si>
    <t>DRENO LONGITUDINAL PROFUNDO PARA CORTE EM SOLO - DPS 08 - TUBO DE CONCRETO PERFURADO E BRITA COMERCIAL</t>
  </si>
  <si>
    <t>DRENO LONGITUDINAL PROFUNDO PARA CORTE EM SOLO - DPS 08 - TUBO DE CONCRETO PERFURADO E BRITA PRODUZIDA</t>
  </si>
  <si>
    <t>DRENO LONGITUDINAL PROFUNDO PARA CORTE EM SOLO - DPS 08 - TUBO PEAD E BRITA COMERCIAL</t>
  </si>
  <si>
    <t>DRENO LONGITUDINAL PROFUNDO PARA CORTE EM SOLO - DPS 08 - TUBO PEAD E BRITA PRODUZIDA</t>
  </si>
  <si>
    <t>DRENO PROFUNDO H = 1,0 M - COM GEOCOMPOSTO DRENANTE - INCLUSIVE ESCAVAÇÃO E REATERRO</t>
  </si>
  <si>
    <t>DRENO PROFUNDO H = 1,5 M - COM GEOCOMPOSTO DRENANTE - INCLUSIVE ESCAVAÇÃO E REATERRO</t>
  </si>
  <si>
    <t>DRENO SUB-HORIZONTAL - DSH 01 - MATERIAL DE 1ª CATEGORIA</t>
  </si>
  <si>
    <t>DRENO SUB-HORIZONTAL - DSH 01 - MATERIAL DE 2ª CATEGORIA</t>
  </si>
  <si>
    <t>DRENO SUBSUPERFICIAL - DSS 01 - TUBO DE CONCRETO PERFURADO E AREIA COMERCIAL</t>
  </si>
  <si>
    <t>DRENO SUBSUPERFICIAL - DSS 01 - TUBO DE CONCRETO PERFURADO E AREIA EXTRAÍDA</t>
  </si>
  <si>
    <t>DRENO SUBSUPERFICIAL - DSS 01 - TUBO PEAD E AREIA COMERCIAL</t>
  </si>
  <si>
    <t>DRENO SUBSUPERFICIAL - DSS 01 - TUBO PEAD E AREIA EXTRAÍDA</t>
  </si>
  <si>
    <t>DRENO SUBSUPERFICIAL - DSS 02 - BRITA COMERCIAL</t>
  </si>
  <si>
    <t>DRENO SUBSUPERFICIAL - DSS 02 - BRITA PRODUZIDA</t>
  </si>
  <si>
    <t>DRENO SUBSUPERFICIAL - DSS 03 - BRITA COMERCIAL</t>
  </si>
  <si>
    <t>DRENO SUBSUPERFICIAL - DSS 03 - BRITA PRODUZIDA</t>
  </si>
  <si>
    <t>DRENO SUBSUPERFICIAL - DSS 04 - TUBO DE CONCRETO PERFURADO E BRITA COMERCIAL</t>
  </si>
  <si>
    <t>DRENO SUBSUPERFICIAL - DSS 04 - TUBO DE CONCRETO PERFURADO E BRITA PRODUZIDA</t>
  </si>
  <si>
    <t>DRENO SUBSUPERFICIAL - DSS 04 - TUBO PEAD E BRITA COMERCIAL</t>
  </si>
  <si>
    <t>DRENO SUBSUPERFICIAL - DSS 04 - TUBO PEAD E BRITA PRODUZIDA</t>
  </si>
  <si>
    <t>DRENO TIPO BARBACÃ - DRB 01 - D = 75 MM EM ESTRUTURA DE CONTENÇÃO DE ENCOSTA - EXCLUSO O TUBO DE DRENAGEM</t>
  </si>
  <si>
    <t>DRENO TIPO BARBACÃ - DRB 02 - D = 50 MM EM ESTRUTURA DE CONTENÇÃO DE ENCOSTA - EXCLUSO O TUBO DE DRENAGEM</t>
  </si>
  <si>
    <t>ENCHIMENTO DE JUNTA DE CONCRETO COM ARGAMASSA ASFÁLTICA DE DENSIDADE 1.700 KG/M³ - ESPESSURA DE 1 CM</t>
  </si>
  <si>
    <t>ENTRADA PARA DESCIDA D'ÁGUA - EDA 01 A - AREIA E BRITA COMERCIAIS</t>
  </si>
  <si>
    <t>ENTRADA PARA DESCIDA D'ÁGUA - EDA 01 A - AREIA EXTRAÍDA E BRITA PRODUZIDA</t>
  </si>
  <si>
    <t>ENTRADA PARA DESCIDA D'ÁGUA - EDA 01 B - AREIA E BRITA COMERCIAIS</t>
  </si>
  <si>
    <t>ENTRADA PARA DESCIDA D'ÁGUA - EDA 01 B - AREIA EXTRAÍDA E BRITA PRODUZIDA</t>
  </si>
  <si>
    <t>ENTRADA PARA DESCIDA D'ÁGUA - EDA 02 A - AREIA E BRITA COMERCIAIS</t>
  </si>
  <si>
    <t>ENTRADA PARA DESCIDA D'ÁGUA - EDA 02 A - AREIA EXTRAÍDA E BRITA PRODUZIDA</t>
  </si>
  <si>
    <t>ENTRADA PARA DESCIDA D'ÁGUA - EDA 02 B - AREIA E BRITA COMERCIAIS</t>
  </si>
  <si>
    <t>ENTRADA PARA DESCIDA D'ÁGUA - EDA 02 B - AREIA EXTRAÍDA E BRITA PRODUZIDA</t>
  </si>
  <si>
    <t>ENTRADA PARA DESCIDA D'ÁGUA - EDA 03 A - AREIA E BRITA COMERCIAIS</t>
  </si>
  <si>
    <t>ENTRADA PARA DESCIDA D'ÁGUA - EDA 03 A - AREIA EXTRAÍDA E BRITA PRODUZIDA</t>
  </si>
  <si>
    <t>ENTRADA PARA DESCIDA D'ÁGUA - EDA 03 B - AREIA E BRITA COMERCIAIS</t>
  </si>
  <si>
    <t>ENTRADA PARA DESCIDA D'ÁGUA - EDA 03 B - AREIA EXTRAÍDA E BRITA PRODUZIDA</t>
  </si>
  <si>
    <t>ENTRADA PARA DESCIDA D'ÁGUA - EDA 04 A - AREIA E BRITA COMERCIAIS</t>
  </si>
  <si>
    <t>ENTRADA PARA DESCIDA D'ÁGUA - EDA 04 A - AREIA EXTRAÍDA E BRITA PRODUZIDA</t>
  </si>
  <si>
    <t>ENTRADA PARA DESCIDA D'ÁGUA - EDA 04 B - AREIA E BRITA COMERCIAIS</t>
  </si>
  <si>
    <t>ENTRADA PARA DESCIDA D'ÁGUA - EDA 04 B - AREIA EXTRAÍDA E BRITA PRODUZIDA</t>
  </si>
  <si>
    <t>ENTRADA PARA DESCIDA D'ÁGUA - EDA 05 A - AREIA E BRITA COMERCIAIS</t>
  </si>
  <si>
    <t>ENTRADA PARA DESCIDA D'ÁGUA - EDA 05 A - AREIA EXTRAÍDA E BRITA PRODUZIDA</t>
  </si>
  <si>
    <t>ENTRADA PARA DESCIDA D'ÁGUA - EDA 05 B - AREIA E BRITA COMERCIAIS</t>
  </si>
  <si>
    <t>ENTRADA PARA DESCIDA D'ÁGUA - EDA 05 B - AREIA EXTRAÍDA E BRITA PRODUZIDA</t>
  </si>
  <si>
    <t>ENTRADA PARA DESCIDA D'ÁGUA - EDA 06 A - AREIA E BRITA COMERCIAIS</t>
  </si>
  <si>
    <t>ENTRADA PARA DESCIDA D'ÁGUA - EDA 06 A - AREIA EXTRAÍDA E BRITA PRODUZIDA</t>
  </si>
  <si>
    <t>ENTRADA PARA DESCIDA D'ÁGUA - EDA 06 B - AREIA E BRITA COMERCIAIS</t>
  </si>
  <si>
    <t>ENTRADA PARA DESCIDA D'ÁGUA - EDA 06 B - AREIA EXTRAÍDA E BRITA PRODUZIDA</t>
  </si>
  <si>
    <t>ENTRADA PARA DESCIDA D'ÁGUA - EDA 07 A - AREIA E BRITA COMERCIAIS</t>
  </si>
  <si>
    <t>ENTRADA PARA DESCIDA D'ÁGUA - EDA 07 A - AREIA EXTRAÍDA E BRITA PRODUZIDA</t>
  </si>
  <si>
    <t>ENTRADA PARA DESCIDA D'ÁGUA - EDA 07 B - AREIA E BRITA COMERCIAIS</t>
  </si>
  <si>
    <t>ENTRADA PARA DESCIDA D'ÁGUA - EDA 07 B - AREIA EXTRAÍDA E BRITA PRODUZIDA</t>
  </si>
  <si>
    <t>ENTRADA PARA DESCIDA D'ÁGUA - EDA 08 A - AREIA E BRITA COMERCIAIS</t>
  </si>
  <si>
    <t>ENTRADA PARA DESCIDA D'ÁGUA - EDA 08 A - AREIA EXTRAÍDA E BRITA PRODUZIDA</t>
  </si>
  <si>
    <t>ENTRADA PARA DESCIDA D'ÁGUA - EDA 08 B - AREIA E BRITA COMERCIAIS</t>
  </si>
  <si>
    <t>ENTRADA PARA DESCIDA D'ÁGUA - EDA 08 B - AREIA EXTRAÍDA E BRITA PRODUZIDA</t>
  </si>
  <si>
    <t>ENTRADA PARA DESCIDA D'ÁGUA - EDA 09 A - AREIA E BRITA COMERCIAIS</t>
  </si>
  <si>
    <t>ENTRADA PARA DESCIDA D'ÁGUA - EDA 09 A - AREIA EXTRAÍDA E BRITA PRODUZIDA</t>
  </si>
  <si>
    <t>ENTRADA PARA DESCIDA D'ÁGUA - EDA 09 B - AREIA E BRITA COMERCIAIS</t>
  </si>
  <si>
    <t>ENTRADA PARA DESCIDA D'ÁGUA - EDA 09 B - AREIA EXTRAÍDA E BRITA PRODUZIDA</t>
  </si>
  <si>
    <t>ENTRADA PARA DESCIDA D'ÁGUA - EDA 10 A - AREIA E BRITA COMERCIAIS</t>
  </si>
  <si>
    <t>ENTRADA PARA DESCIDA D'ÁGUA - EDA 10 A - AREIA EXTRAÍDA E BRITA PRODUZIDA</t>
  </si>
  <si>
    <t>ENTRADA PARA DESCIDA D'ÁGUA - EDA 10 B - AREIA E BRITA COMERCIAIS</t>
  </si>
  <si>
    <t>ENTRADA PARA DESCIDA D'ÁGUA - EDA 10 B - AREIA EXTRAÍDA E BRITA PRODUZIDA</t>
  </si>
  <si>
    <t>ENTRADA PARA DESCIDA D'ÁGUA - EDA 11 A - AREIA E BRITA COMERCIAIS</t>
  </si>
  <si>
    <t>ENTRADA PARA DESCIDA D'ÁGUA - EDA 11 A - AREIA EXTRAÍDA E BRITA PRODUZIDA</t>
  </si>
  <si>
    <t>ENTRADA PARA DESCIDA D'ÁGUA - EDA 11 B - AREIA E BRITA COMERCIAIS</t>
  </si>
  <si>
    <t>ENTRADA PARA DESCIDA D'ÁGUA - EDA 11 B - AREIA EXTRAÍDA E BRITA PRODUZIDA</t>
  </si>
  <si>
    <t>ENTRADA PARA DESCIDA D'ÁGUA - EDA 12 A - AREIA E BRITA COMERCIAIS</t>
  </si>
  <si>
    <t>ENTRADA PARA DESCIDA D'ÁGUA - EDA 12 A - AREIA EXTRAÍDA E BRITA PRODUZIDA</t>
  </si>
  <si>
    <t>ENTRADA PARA DESCIDA D'ÁGUA - EDA 12 B - AREIA E BRITA COMERCIAIS</t>
  </si>
  <si>
    <t>ENTRADA PARA DESCIDA D'ÁGUA - EDA 12 B - AREIA EXTRAÍDA E BRITA PRODUZIDA</t>
  </si>
  <si>
    <t>ENTRADA PARA DESCIDA D'ÁGUA - EDA 13 A - AREIA E BRITA COMERCIAIS</t>
  </si>
  <si>
    <t>ENTRADA PARA DESCIDA D'ÁGUA - EDA 13 A - AREIA EXTRAÍDA E BRITA PRODUZIDA</t>
  </si>
  <si>
    <t>ENTRADA PARA DESCIDA D'ÁGUA - EDA 13 B - AREIA E BRITA COMERCIAIS</t>
  </si>
  <si>
    <t>ENTRADA PARA DESCIDA D'ÁGUA - EDA 13 B - AREIA EXTRAÍDA E BRITA PRODUZIDA</t>
  </si>
  <si>
    <t>ENTRADA PARA DESCIDA D'ÁGUA - EDA 14 A - AREIA E BRITA COMERCIAIS</t>
  </si>
  <si>
    <t>ENTRADA PARA DESCIDA D'ÁGUA - EDA 14 A - AREIA EXTRAÍDA E BRITA PRODUZIDA</t>
  </si>
  <si>
    <t>ENTRADA PARA DESCIDA D'ÁGUA - EDA 14 B - AREIA E BRITA COMERCIAIS</t>
  </si>
  <si>
    <t>ENTRADA PARA DESCIDA D'ÁGUA - EDA 14 B - AREIA EXTRAÍDA E BRITA PRODUZIDA</t>
  </si>
  <si>
    <t>ENTRADA PARA DESCIDA D'ÁGUA - EDA 15 A - AREIA E BRITA COMERCIAIS</t>
  </si>
  <si>
    <t>ENTRADA PARA DESCIDA D'ÁGUA - EDA 15 A - AREIA EXTRAÍDA E BRITA PRODUZIDA</t>
  </si>
  <si>
    <t>ENTRADA PARA DESCIDA D'ÁGUA - EDA 15 B - AREIA E BRITA COMERCIAIS</t>
  </si>
  <si>
    <t>ENTRADA PARA DESCIDA D'ÁGUA - EDA 15 B - AREIA EXTRAÍDA E BRITA PRODUZIDA</t>
  </si>
  <si>
    <t>ENTRADA PARA DESCIDA D'ÁGUA - EDA 16 A - AREIA E BRITA COMERCIAIS</t>
  </si>
  <si>
    <t>ENTRADA PARA DESCIDA D'ÁGUA - EDA 16 A - AREIA EXTRAÍDA E BRITA PRODUZIDA</t>
  </si>
  <si>
    <t>ENTRADA PARA DESCIDA D'ÁGUA - EDA 16 B - AREIA E BRITA COMERCIAIS</t>
  </si>
  <si>
    <t>ENTRADA PARA DESCIDA D'ÁGUA - EDA 16 B - AREIA EXTRAÍDA E BRITA PRODUZIDA</t>
  </si>
  <si>
    <t>ENVELOPE DE BRITA PARA TUBOS COM DIÂMETRO EXTERNO DE 75 A 110 MM - L = 15 CM E H = 15 CM</t>
  </si>
  <si>
    <t>ESCAVAÇÃO MECÂNICA DE VALA PARA DRENAGEM COM VALETADEIRA EM MATERIAL DE 1ª CATEGORIA</t>
  </si>
  <si>
    <t>ESCAVAÇÃO MECÂNICA DE VALA TRAPEZOIDAL OU TRIANGULAR EM MATERIAL DE 1ª CATEGORIA PARA DRENAGEM SUPERFICIAL COM RETROESCAVADEIRA - 0,10 M² ≤ SEÇÃO &lt; 0,15 M²</t>
  </si>
  <si>
    <t>ESCAVAÇÃO MECÂNICA DE VALA TRAPEZOIDAL OU TRIANGULAR EM MATERIAL DE 1ª CATEGORIA PARA DRENAGEM SUPERFICIAL COM RETROESCAVADEIRA - 0,15 M² ≤ SEÇÃO &lt; 0,20 M²</t>
  </si>
  <si>
    <t>ESCAVAÇÃO MECÂNICA DE VALA TRAPEZOIDAL OU TRIANGULAR EM MATERIAL DE 1ª CATEGORIA PARA DRENAGEM SUPERFICIAL COM RETROESCAVADEIRA - 0,20 M² ≤ SEÇÃO &lt; 0,30 M²</t>
  </si>
  <si>
    <t>ESCAVAÇÃO MECÂNICA DE VALA TRAPEZOIDAL OU TRIANGULAR EM MATERIAL DE 1ª CATEGORIA PARA DRENAGEM SUPERFICIAL COM RETROESCAVADEIRA - 0,30 M² ≤ SEÇÃO &lt; 0,50 M²</t>
  </si>
  <si>
    <t>ESCAVAÇÃO MECÂNICA DE VALA TRAPEZOIDAL OU TRIANGULAR EM MATERIAL DE 1ª CATEGORIA PARA DRENAGEM SUPERFICIAL COM RETROESCAVADEIRA - SEÇÃO &lt; 0,10 M²</t>
  </si>
  <si>
    <t>ESGOTAMENTO DE ÁGUA COM BOMBA SUBMERSA</t>
  </si>
  <si>
    <t>ESGOTAMENTO DE DRENO HORIZONTAL PROFUNDO A VÁCUO</t>
  </si>
  <si>
    <t>GEODRENO VERTICAL PARA TRATAMENTO DE SOLOS MOLES</t>
  </si>
  <si>
    <t>GRELHA DE CONCRETO 54 X 100 CM PARA BOCA-DE-LOBO - AREIA E BRITA COMERCIAIS - SOBRECARGA DO TREM TIPO TB 45</t>
  </si>
  <si>
    <t>GRELHA DE CONCRETO 54 X 100 CM PARA BOCA-DE-LOBO - AREIA EXTRAÍDA E BRITA PRODUZIDA - SOBRECARGA DO TREM TIPO TB 45</t>
  </si>
  <si>
    <t>LASTRO DE AREIA COMERCIAL - ESPALHAMENTO MANUAL</t>
  </si>
  <si>
    <t>LASTRO DE AREIA COMERCIAL - ESPALHAMENTO MECÂNICO</t>
  </si>
  <si>
    <t>LASTRO DE AREIA EXTRAÍDA - ESPALHAMENTO MANUAL</t>
  </si>
  <si>
    <t>LASTRO DE AREIA EXTRAÍDA - ESPALHAMENTO MECÂNICO</t>
  </si>
  <si>
    <t>LASTRO DE BRITA COMERCIAL COMPACTADO COM SOQUETE VIBRATÓRIO - ESPALHAMENTO MANUAL</t>
  </si>
  <si>
    <t>LASTRO DE BRITA PRODUZIDA COMPACTADO COM SOQUETE VIBRATÓRIO - ESPALHAMENTO MANUAL</t>
  </si>
  <si>
    <t>LASTRO DE PEDRA DE MÃO OU RACHÃO - ESPALHAMENTO MANUAL</t>
  </si>
  <si>
    <t>MEIO-FIO DE CONCRETO - MFC 01 - AREIA E BRITA COMERCIAIS - FÔRMA DE MADEIRA</t>
  </si>
  <si>
    <t>MEIO-FIO DE CONCRETO - MFC 01 - AREIA EXTRAÍDA E BRITA PRODUZIDA - FÔRMA DE MADEIRA</t>
  </si>
  <si>
    <t>MEIO-FIO DE CONCRETO - MFC 01 MOLDADO NO LOCAL COM EXTRUSORA E CONCRETO USINADO - AREIA E BRITA COMERCIAIS</t>
  </si>
  <si>
    <t>MEIO-FIO DE CONCRETO - MFC 01 MOLDADO NO LOCAL COM EXTRUSORA E CONCRETO USINADO - AREIA EXTRAÍDA E BRITA PRODUZIDA</t>
  </si>
  <si>
    <t>MEIO-FIO DE CONCRETO - MFC 02 - AREIA E BRITA COMERCIAIS - FÔRMA DE MADEIRA</t>
  </si>
  <si>
    <t>MEIO-FIO DE CONCRETO - MFC 02 - AREIA EXTRAÍDA E BRITA PRODUZIDA - FÔRMA DE MADEIRA</t>
  </si>
  <si>
    <t>MEIO-FIO DE CONCRETO - MFC 02 MOLDADO NO LOCAL COM EXTRUSORA E CONCRETO USINADO - AREIA E BRITA COMERCIAIS</t>
  </si>
  <si>
    <t>MEIO-FIO DE CONCRETO - MFC 02 MOLDADO NO LOCAL COM EXTRUSORA E CONCRETO USINADO - AREIA EXTRAÍDA E BRITA PRODUZIDA</t>
  </si>
  <si>
    <t>MEIO-FIO DE CONCRETO - MFC 03 - AREIA E BRITA COMERCIAIS - FÔRMA DE MADEIRA</t>
  </si>
  <si>
    <t>MEIO-FIO DE CONCRETO - MFC 03 - AREIA EXTRAÍDA E BRITA PRODUZIDA - FÔRMA DE MADEIRA</t>
  </si>
  <si>
    <t>MEIO-FIO DE CONCRETO - MFC 03 MOLDADO NO LOCAL COM EXTRUSORA E CONCRETO USINADO - AREIA E BRITA COMERCIAIS</t>
  </si>
  <si>
    <t>MEIO-FIO DE CONCRETO - MFC 03 MOLDADO NO LOCAL COM EXTRUSORA E CONCRETO USINADO - AREIA EXTRAÍDA E BRITA PRODUZIDA</t>
  </si>
  <si>
    <t>MEIO-FIO DE CONCRETO - MFC 04 - AREIA E BRITA COMERCIAIS - FÔRMA DE MADEIRA</t>
  </si>
  <si>
    <t>MEIO-FIO DE CONCRETO - MFC 04 - AREIA EXTRAÍDA E BRITA PRODUZIDA - FÔRMA DE MADEIRA</t>
  </si>
  <si>
    <t>MEIO-FIO DE CONCRETO - MFC 04 MOLDADO NO LOCAL COM EXTRUSORA E CONCRETO USINADO - AREIA E BRITA COMERCIAIS</t>
  </si>
  <si>
    <t>MEIO-FIO DE CONCRETO - MFC 04 MOLDADO NO LOCAL COM EXTRUSORA E CONCRETO USINADO - AREIA EXTRAÍDA E BRITA PRODUZIDA</t>
  </si>
  <si>
    <t>MEIO-FIO DE CONCRETO - MFC 05 - AREIA E BRITA COMERCIAIS - FÔRMA DE MADEIRA</t>
  </si>
  <si>
    <t>MEIO-FIO DE CONCRETO - MFC 05 - AREIA EXTRAÍDA E BRITA PRODUZIDA - FÔRMA DE MADEIRA</t>
  </si>
  <si>
    <t>MEIO-FIO DE CONCRETO - MFC 05 MOLDADO NO LOCAL COM EXTRUSORA E CONCRETO USINADO - AREIA E BRITA COMERCIAIS</t>
  </si>
  <si>
    <t>MEIO-FIO DE CONCRETO - MFC 05 MOLDADO NO LOCAL COM EXTRUSORA E CONCRETO USINADO - AREIA EXTRAÍDA E BRITA PRODUZIDA</t>
  </si>
  <si>
    <t>MEIO-FIO DE CONCRETO - MFC 06 - AREIA E BRITA COMERCIAIS - FÔRMA DE MADEIRA</t>
  </si>
  <si>
    <t>MEIO-FIO DE CONCRETO - MFC 06 - AREIA EXTRAÍDA E BRITA PRODUZIDA - FÔRMA DE MADEIRA</t>
  </si>
  <si>
    <t>MEIO-FIO DE CONCRETO - MFC 06 MOLDADO NO LOCAL COM EXTRUSORA E CONCRETO USINADO - AREIA E BRITA COMERCIAIS</t>
  </si>
  <si>
    <t>MEIO-FIO DE CONCRETO - MFC 06 MOLDADO NO LOCAL COM EXTRUSORA E CONCRETO USINADO - AREIA EXTRAÍDA E BRITA PRODUZIDA</t>
  </si>
  <si>
    <t>MEIO-FIO DE CONCRETO - MFC 07 - AREIA E BRITA COMERCIAIS - FÔRMA DE MADEIRA</t>
  </si>
  <si>
    <t>MEIO-FIO DE CONCRETO - MFC 07 - AREIA EXTRAÍDA E BRITA PRODUZIDA - FÔRMA DE MADEIRA</t>
  </si>
  <si>
    <t>MEIO-FIO DE CONCRETO - MFC 07 MOLDADO NO LOCAL COM EXTRUSORA E CONCRETO USINADO - AREIA E BRITA COMERCIAIS</t>
  </si>
  <si>
    <t>MEIO-FIO DE CONCRETO - MFC 07 MOLDADO NO LOCAL COM EXTRUSORA E CONCRETO USINADO - AREIA EXTRAÍDA E BRITA PRODUZIDA</t>
  </si>
  <si>
    <t>MEIO-FIO DE CONCRETO - MFC 08 - AREIA E BRITA COMERCIAIS - FÔRMA DE MADEIRA</t>
  </si>
  <si>
    <t>MEIO-FIO DE CONCRETO - MFC 08 - AREIA EXTRAÍDA E BRITA PRODUZIDA - FÔRMA DE MADEIRA</t>
  </si>
  <si>
    <t>MEIO-FIO DE CONCRETO - MFC 08 MOLDADO NO LOCAL COM EXTRUSORA E CONCRETO USINADO - AREIA E BRITA COMERCIAIS</t>
  </si>
  <si>
    <t>MEIO-FIO DE CONCRETO - MFC 08 MOLDADO NO LOCAL COM EXTRUSORA E CONCRETO USINADO - AREIA EXTRAÍDA E BRITA PRODUZIDA</t>
  </si>
  <si>
    <t>MICROVALA PARA DRENO DE PAVIMENTO COM GEOCOMPOSTO DRENANTE H = 0,4 M</t>
  </si>
  <si>
    <t>MICROVALA PARA DRENO DE PAVIMENTO COM GEOCOMPOSTO DRENANTE H = 0,6 M</t>
  </si>
  <si>
    <t>PERFURAÇÃO PARA DRENO SUB-HORIZONTAL EM MATERIAL DE 1ª CATEGORIA COM D = 75 MM (LINHA NW)</t>
  </si>
  <si>
    <t>PERFURAÇÃO PARA DRENO SUB-HORIZONTAL EM MATERIAL DE 2ª CATEGORIA COM D = 75 MM (LINHA NW)</t>
  </si>
  <si>
    <t>POÇO DE VISITA - PVI 01 - AREIA E BRITA COMERCIAIS</t>
  </si>
  <si>
    <t>POÇO DE VISITA - PVI 01 - AREIA EXTRAÍDA E BRITA PRODUZIDA</t>
  </si>
  <si>
    <t>POÇO DE VISITA - PVI 02 - AREIA E BRITA COMERCIAIS</t>
  </si>
  <si>
    <t>POÇO DE VISITA - PVI 02 - AREIA EXTRAÍDA E BRITA PRODUZIDA</t>
  </si>
  <si>
    <t>POÇO DE VISITA - PVI 03 - AREIA E BRITA COMERCIAIS</t>
  </si>
  <si>
    <t>POÇO DE VISITA - PVI 03 - AREIA EXTRAÍDA E BRITA PRODUZIDA</t>
  </si>
  <si>
    <t>POÇO DE VISITA - PVI 04 - AREIA E BRITA COMERCIAIS</t>
  </si>
  <si>
    <t>POÇO DE VISITA - PVI 04 - AREIA EXTRAÍDA E BRITA PRODUZIDA</t>
  </si>
  <si>
    <t>POÇO DE VISITA - PVI 05 - AREIA E BRITA COMERCIAIS</t>
  </si>
  <si>
    <t>POÇO DE VISITA - PVI 05 - AREIA EXTRAÍDA E BRITA PRODUZIDA</t>
  </si>
  <si>
    <t>POÇO DE VISITA - PVI 06 - AREIA E BRITA COMERCIAIS</t>
  </si>
  <si>
    <t>POÇO DE VISITA - PVI 06 - AREIA EXTRAÍDA E BRITA PRODUZIDA</t>
  </si>
  <si>
    <t>POÇO DE VISITA - PVI 07 - AREIA E BRITA COMERCIAIS</t>
  </si>
  <si>
    <t>POÇO DE VISITA - PVI 07 - AREIA EXTRAÍDA E BRITA PRODUZIDA</t>
  </si>
  <si>
    <t>POÇO DE VISITA - PVI 08 - AREIA E BRITA COMERCIAIS</t>
  </si>
  <si>
    <t>POÇO DE VISITA - PVI 08 - AREIA EXTRAÍDA E BRITA PRODUZIDA</t>
  </si>
  <si>
    <t>POÇO DE VISITA - PVI 09 - AREIA E BRITA COMERCIAIS</t>
  </si>
  <si>
    <t>POÇO DE VISITA - PVI 09 - AREIA EXTRAÍDA E BRITA PRODUZIDA</t>
  </si>
  <si>
    <t>POÇO DE VISITA - PVI 10 - AREIA E BRITA COMERCIAIS</t>
  </si>
  <si>
    <t>POÇO DE VISITA - PVI 10 - AREIA EXTRAÍDA E BRITA PRODUZIDA</t>
  </si>
  <si>
    <t>POÇO DE VISITA - PVI 11 - AREIA E BRITA COMERCIAIS</t>
  </si>
  <si>
    <t>POÇO DE VISITA - PVI 11 - AREIA EXTRAÍDA E BRITA PRODUZIDA</t>
  </si>
  <si>
    <t>POÇO DE VISITA - PVI 12 - AREIA E BRITA COMERCIAIS</t>
  </si>
  <si>
    <t>POÇO DE VISITA - PVI 12 - AREIA EXTRAÍDA E BRITA PRODUZIDA</t>
  </si>
  <si>
    <t>POÇO DE VISITA - PVI 13 - AREIA E BRITA COMERCIAIS</t>
  </si>
  <si>
    <t>POÇO DE VISITA - PVI 13 - AREIA EXTRAÍDA E BRITA PRODUZIDA</t>
  </si>
  <si>
    <t>POÇO DE VISITA - PVI 14 - AREIA E BRITA COMERCIAIS</t>
  </si>
  <si>
    <t>POÇO DE VISITA - PVI 14 - AREIA EXTRAÍDA E BRITA PRODUZIDA</t>
  </si>
  <si>
    <t>POÇO DE VISITA - PVI 15 - AREIA E BRITA COMERCIAIS</t>
  </si>
  <si>
    <t>POÇO DE VISITA - PVI 15 - AREIA EXTRAÍDA E BRITA PRODUZIDA</t>
  </si>
  <si>
    <t>POÇO DE VISITA - PVI 16 - AREIA E BRITA COMERCIAIS</t>
  </si>
  <si>
    <t>POÇO DE VISITA - PVI 16 - AREIA EXTRAÍDA E BRITA PRODUZIDA</t>
  </si>
  <si>
    <t>POÇO DE VISITA - PVI 17 - AREIA E BRITA COMERCIAIS</t>
  </si>
  <si>
    <t>POÇO DE VISITA - PVI 17 - AREIA EXTRAÍDA E BRITA PRODUZIDA</t>
  </si>
  <si>
    <t>POÇO DE VISITA - PVI 18 - AREIA E BRITA COMERCIAIS</t>
  </si>
  <si>
    <t>POÇO DE VISITA - PVI 18 - AREIA EXTRAÍDA E BRITA PRODUZIDA</t>
  </si>
  <si>
    <t>REATERRO E COMPACTAÇÃO EM VALA DE DRENO COM GEOCOMPOSTO</t>
  </si>
  <si>
    <t>SARJETA TRAPEZOIDAL DE CANTEIRO CENTRAL DE CONCRETO - SZCC 100-25 - AREIA E BRITA COMERCIAIS</t>
  </si>
  <si>
    <t>SARJETA TRAPEZOIDAL DE CANTEIRO CENTRAL DE CONCRETO - SZCC 100-25 - AREIA EXTRAÍDA E BRITA PRODUZIDA</t>
  </si>
  <si>
    <t>SARJETA TRAPEZOIDAL DE CANTEIRO CENTRAL DE CONCRETO - SZCC 100-25 MOLDADA NO LOCAL COM EXTRUSORA E CONCRETO USINADO - AREIA E BRITA COMERCIAIS</t>
  </si>
  <si>
    <t>SARJETA TRAPEZOIDAL DE CANTEIRO CENTRAL DE CONCRETO - SZCC 100-25 MOLDADA NO LOCAL COM EXTRUSORA E CONCRETO USINADO - AREIA EXTRAÍDA E BRITA PRODUZIDA</t>
  </si>
  <si>
    <t>SARJETA TRAPEZOIDAL DE CANTEIRO CENTRAL DE CONCRETO - SZCC 140-35 - AREIA E BRITA COMERCIAIS</t>
  </si>
  <si>
    <t>SARJETA TRAPEZOIDAL DE CANTEIRO CENTRAL DE CONCRETO - SZCC 140-35 - AREIA EXTRAÍDA E BRITA PRODUZIDA</t>
  </si>
  <si>
    <t>SARJETA TRAPEZOIDAL DE CANTEIRO CENTRAL DE CONCRETO - SZCC 140-35 MOLDADA NO LOCAL COM EXTRUSORA E CONCRETO USINADO - AREIA E BRITA COMERCIAIS</t>
  </si>
  <si>
    <t>SARJETA TRAPEZOIDAL DE CANTEIRO CENTRAL DE CONCRETO - SZCC 140-35 MOLDADA NO LOCAL COM EXTRUSORA E CONCRETO USINADO - AREIA EXTRAÍDA E BRITA PRODUZIDA</t>
  </si>
  <si>
    <t>SARJETA TRAPEZOIDAL DE CONCRETO - SZC 60-20 - ESCAVAÇÃO MECÂNICA - AREIA E BRITA COMERCIAIS</t>
  </si>
  <si>
    <t>SARJETA TRAPEZOIDAL DE CONCRETO - SZC 60-20 - ESCAVAÇÃO MECÂNICA - AREIA EXTRAÍDA E BRITA PRODUZIDA</t>
  </si>
  <si>
    <t>SARJETA TRAPEZOIDAL DE CONCRETO - SZC 60-20 MOLDADA NO LOCAL COM EXTRUSORA E CONCRETO USINADO - ESCAVAÇÃO MECÂNICA - AREIA E BRITA COMERCIAIS</t>
  </si>
  <si>
    <t>SARJETA TRAPEZOIDAL DE CONCRETO - SZC 60-20 MOLDADA NO LOCAL COM EXTRUSORA E CONCRETO USINADO - ESCAVAÇÃO MECÂNICA - AREIA EXTRAÍDA E BRITA PRODUZIDA</t>
  </si>
  <si>
    <t>SARJETA TRAPEZOIDAL DE CONCRETO - SZC 90-30 - ESCAVAÇÃO MECÂNICA - AREIA E BRITA COMERCIAIS</t>
  </si>
  <si>
    <t>SARJETA TRAPEZOIDAL DE CONCRETO - SZC 90-30 - ESCAVAÇÃO MECÂNICA - AREIA EXTRAÍDA E BRITA PRODUZIDA</t>
  </si>
  <si>
    <t>SARJETA TRAPEZOIDAL DE CONCRETO - SZC 90-30 MOLDADA NO LOCAL COM EXTRUSORA E CONCRETO USINADO - ESCAVAÇÃO MECÂNICA - AREIA E BRITA COMERCIAIS</t>
  </si>
  <si>
    <t>SARJETA TRAPEZOIDAL DE CONCRETO - SZC 90-30 MOLDADA NO LOCAL COM EXTRUSORA E CONCRETO USINADO - ESCAVAÇÃO MECÂNICA - AREIA EXTRAÍDA E BRITA PRODUZIDA</t>
  </si>
  <si>
    <t>SARJETA TRAPEZOIDAL DE GRAMA - SZG 60-20 - ESCAVAÇÃO MECÂNICA</t>
  </si>
  <si>
    <t>SARJETA TRAPEZOIDAL DE GRAMA - SZG 90-30 - ESCAVAÇÃO MECÂNICA</t>
  </si>
  <si>
    <t>SARJETA TRAPEZOIDAL SEM REVESTIMENTO - SZT 60-20 - ESCAVAÇÃO MECÂNICA</t>
  </si>
  <si>
    <t>SARJETA TRAPEZOIDAL SEM REVESTIMENTO - SZT 90-30 - ESCAVAÇÃO MECÂNICA</t>
  </si>
  <si>
    <t>SARJETA TRIANGULAR DE CANTEIRO CENTRAL DE CONCRETO - STCC 100-25 - AREIA E BRITA COMERCIAIS</t>
  </si>
  <si>
    <t>SARJETA TRIANGULAR DE CANTEIRO CENTRAL DE CONCRETO - STCC 100-25 - AREIA EXTRAÍDA E BRITA PRODUZIDA</t>
  </si>
  <si>
    <t>SARJETA TRIANGULAR DE CANTEIRO CENTRAL DE CONCRETO - STCC 100-25 MOLDADA NO LOCAL COM EXTRUSORA E CONCRETO USINADO - AREIA E BRITA COMERCIAIS</t>
  </si>
  <si>
    <t>SARJETA TRIANGULAR DE CANTEIRO CENTRAL DE CONCRETO - STCC 100-25 MOLDADA NO LOCAL COM EXTRUSORA E CONCRETO USINADO - AREIA EXTRAÍDA E BRITA PRODUZIDA</t>
  </si>
  <si>
    <t>SARJETA TRIANGULAR DE CANTEIRO CENTRAL DE CONCRETO - STCC 140-35 - AREIA E BRITA COMERCIAIS</t>
  </si>
  <si>
    <t>SARJETA TRIANGULAR DE CANTEIRO CENTRAL DE CONCRETO - STCC 140-35 - AREIA EXTRAÍDA E BRITA PRODUZIDA</t>
  </si>
  <si>
    <t>SARJETA TRIANGULAR DE CANTEIRO CENTRAL DE CONCRETO - STCC 140-35 MOLDADA NO LOCAL COM EXTRUSORA E CONCRETO USINADO - AREIA E BRITA COMERCIAIS</t>
  </si>
  <si>
    <t>SARJETA TRIANGULAR DE CANTEIRO CENTRAL DE CONCRETO - STCC 140-35 MOLDADA NO LOCAL COM EXTRUSORA E CONCRETO USINADO - AREIA EXTRAÍDA E BRITA PRODUZIDA</t>
  </si>
  <si>
    <t>SARJETA TRIANGULAR DE CANTEIRO CENTRAL DE GRAMA - STCG 100-25 - ESCAVAÇÃO MECÂNICA</t>
  </si>
  <si>
    <t>SARJETA TRIANGULAR DE CANTEIRO CENTRAL DE GRAMA - STCG 140-35 - ESCAVAÇÃO MECÂNICA</t>
  </si>
  <si>
    <t>SARJETA TRIANGULAR DE CANTEIRO CENTRAL DE GRAMA - STCG 200-25 - ESCAVAÇÃO MECÂNICA</t>
  </si>
  <si>
    <t>SARJETA TRIANGULAR DE CANTEIRO CENTRAL DE GRAMA - STCG 300-37,5 - ESCAVAÇÃO MECÂNICA</t>
  </si>
  <si>
    <t>SARJETA TRIANGULAR DE CONCRETO - STC 100-20 - ESCAVAÇÃO MECÂNICA - AREIA E BRITA COMERCIAIS</t>
  </si>
  <si>
    <t>SARJETA TRIANGULAR DE CONCRETO - STC 100-20 - ESCAVAÇÃO MECÂNICA - AREIA EXTRAÍDA E BRITA PRODUZIDA</t>
  </si>
  <si>
    <t>SARJETA TRIANGULAR DE CONCRETO - STC 100-20 MOLDADA NO LOCAL COM EXTRUSORA E CONCRETO USINADO - ESCAVAÇÃO MECÂNICA - AREIA E BRITA COMERCIAIS</t>
  </si>
  <si>
    <t>SARJETA TRIANGULAR DE CONCRETO - STC 100-20 MOLDADA NO LOCAL COM EXTRUSORA E CONCRETO USINADO - ESCAVAÇÃO MECÂNICA - AREIA EXTRAÍDA E BRITA PRODUZIDA</t>
  </si>
  <si>
    <t>SARJETA TRIANGULAR DE CONCRETO - STC 100-21 - ESCAVAÇÃO MECÂNICA - AREIA E BRITA COMERCIAIS</t>
  </si>
  <si>
    <t>SARJETA TRIANGULAR DE CONCRETO - STC 100-21 - ESCAVAÇÃO MECÂNICA - AREIA EXTRAÍDA E BRITA PRODUZIDA</t>
  </si>
  <si>
    <t>SARJETA TRIANGULAR DE CONCRETO - STC 100-21 MOLDADA NO LOCAL COM EXTRUSORA E CONCRETO USINADO - ESCAVAÇÃO MECÂNICA - AREIA E BRITA COMERCIAIS</t>
  </si>
  <si>
    <t>SARJETA TRIANGULAR DE CONCRETO - STC 100-21 MOLDADA NO LOCAL COM EXTRUSORA E CONCRETO USINADO - ESCAVAÇÃO MECÂNICA - AREIA EXTRAÍDA E BRITA PRODUZIDA</t>
  </si>
  <si>
    <t>SARJETA TRIANGULAR DE CONCRETO - STC 108-25 - ESCAVAÇÃO MECÂNICA - AREIA E BRITA COMERCIAIS</t>
  </si>
  <si>
    <t>SARJETA TRIANGULAR DE CONCRETO - STC 108-25 - ESCAVAÇÃO MECÂNICA - AREIA EXTRAÍDA E BRITA PRODUZIDA</t>
  </si>
  <si>
    <t>SARJETA TRIANGULAR DE CONCRETO - STC 108-25 MOLDADA NO LOCAL COM EXTRUSORA E CONCRETO USINADO - ESCAVAÇÃO MECÂNICA - AREIA E BRITA COMERCIAIS</t>
  </si>
  <si>
    <t>SARJETA TRIANGULAR DE CONCRETO - STC 108-25 MOLDADA NO LOCAL COM EXTRUSORA E CONCRETO USINADO - ESCAVAÇÃO MECÂNICA - AREIA EXTRAÍDA E BRITA PRODUZIDA</t>
  </si>
  <si>
    <t>SARJETA TRIANGULAR DE CONCRETO - STC 125-25 - ESCAVAÇÃO MECÂNICA - AREIA E BRITA COMERCIAIS</t>
  </si>
  <si>
    <t>SARJETA TRIANGULAR DE CONCRETO - STC 125-25 - ESCAVAÇÃO MECÂNICA - AREIA EXTRAÍDA E BRITA PRODUZIDA</t>
  </si>
  <si>
    <t>SARJETA TRIANGULAR DE CONCRETO - STC 125-25 MOLDADA NO LOCAL COM EXTRUSORA E CONCRETO USINADO - ESCAVAÇÃO MECÂNICA - AREIA E BRITA COMERCIAIS</t>
  </si>
  <si>
    <t>SARJETA TRIANGULAR DE CONCRETO - STC 125-25 MOLDADA NO LOCAL COM EXTRUSORA E CONCRETO USINADO - ESCAVAÇÃO MECÂNICA - AREIA EXTRAÍDA E BRITA PRODUZIDA</t>
  </si>
  <si>
    <t>SARJETA TRIANGULAR DE CONCRETO - STC 125-27 - ESCAVAÇÃO MECÂNICA - AREIA E BRITA COMERCIAIS</t>
  </si>
  <si>
    <t>SARJETA TRIANGULAR DE CONCRETO - STC 125-27 - ESCAVAÇÃO MECÂNICA - AREIA EXTRAÍDA E BRITA PRODUZIDA</t>
  </si>
  <si>
    <t>SARJETA TRIANGULAR DE CONCRETO - STC 125-27 MOLDADA NO LOCAL COM EXTRUSORA E CONCRETO USINADO - ESCAVAÇÃO MECÂNICA - AREIA E BRITA COMERCIAIS</t>
  </si>
  <si>
    <t>SARJETA TRIANGULAR DE CONCRETO - STC 125-27 MOLDADA NO LOCAL COM EXTRUSORA E CONCRETO USINADO - ESCAVAÇÃO MECÂNICA - AREIA EXTRAÍDA E BRITA PRODUZIDA</t>
  </si>
  <si>
    <t>SARJETA TRIANGULAR DE CONCRETO - STC 150-30 - ESCAVAÇÃO MECÂNICA - AREIA E BRITA COMERCIAIS</t>
  </si>
  <si>
    <t>SARJETA TRIANGULAR DE CONCRETO - STC 150-30 - ESCAVAÇÃO MECÂNICA - AREIA EXTRAÍDA E BRITA PRODUZIDA</t>
  </si>
  <si>
    <t>SARJETA TRIANGULAR DE CONCRETO - STC 150-30 MOLDADA NO LOCAL COM EXTRUSORA E CONCRETO USINADO - ESCAVAÇÃO MECÂNICA - AREIA E BRITA COMERCIAIS</t>
  </si>
  <si>
    <t>SARJETA TRIANGULAR DE CONCRETO - STC 150-30 MOLDADA NO LOCAL COM EXTRUSORA E CONCRETO USINADO - ESCAVAÇÃO MECÂNICA - AREIA EXTRAÍDA E BRITA PRODUZIDA</t>
  </si>
  <si>
    <t>SARJETA TRIANGULAR DE CONCRETO - STC 150-32 - ESCAVAÇÃO MECÂNICA - AREIA E BRITA COMERCIAIS</t>
  </si>
  <si>
    <t>SARJETA TRIANGULAR DE CONCRETO - STC 150-32 - ESCAVAÇÃO MECÂNICA - AREIA EXTRAÍDA E BRITA PRODUZIDA</t>
  </si>
  <si>
    <t>SARJETA TRIANGULAR DE CONCRETO - STC 150-32 MOLDADA NO LOCAL COM EXTRUSORA E CONCRETO USINADO - ESCAVAÇÃO MECÂNICA - AREIA E BRITA COMERCIAIS</t>
  </si>
  <si>
    <t>SARJETA TRIANGULAR DE CONCRETO - STC 150-32 MOLDADA NO LOCAL COM EXTRUSORA E CONCRETO USINADO - ESCAVAÇÃO MECÂNICA - AREIA EXTRAÍDA E BRITA PRODUZIDA</t>
  </si>
  <si>
    <t>SARJETA TRIANGULAR DE CONCRETO - STC 73-15 - ESCAVAÇÃO MECÂNICA - AREIA E BRITA COMERCIAIS</t>
  </si>
  <si>
    <t>SARJETA TRIANGULAR DE CONCRETO - STC 73-15 - ESCAVAÇÃO MECÂNICA - AREIA EXTRAÍDA E BRITA PRODUZIDA</t>
  </si>
  <si>
    <t>SARJETA TRIANGULAR DE CONCRETO - STC 73-15 MOLDADA NO LOCAL COM EXTRUSORA E CONCRETO USINADO - ESCAVAÇÃO MECÂNICA - AREIA E BRITA COMERCIAIS</t>
  </si>
  <si>
    <t>SARJETA TRIANGULAR DE CONCRETO - STC 73-15 MOLDADA NO LOCAL COM EXTRUSORA E CONCRETO USINADO - ESCAVAÇÃO MECÂNICA - AREIA EXTRAÍDA E BRITA PRODUZIDA</t>
  </si>
  <si>
    <t>SARJETA TRIANGULAR DE CONCRETO - STC 80-15 - ESCAVAÇÃO MECÂNICA - AREIA E BRITA COMERCIAIS</t>
  </si>
  <si>
    <t>SARJETA TRIANGULAR DE CONCRETO - STC 80-15 - ESCAVAÇÃO MECÂNICA - AREIA EXTRAÍDA E BRITA PRODUZIDA</t>
  </si>
  <si>
    <t>SARJETA TRIANGULAR DE CONCRETO - STC 80-15 MOLDADA NO LOCAL COM EXTRUSORA E CONCRETO USINADO - ESCAVAÇÃO MECÂNICA - AREIA E BRITA COMERCIAIS</t>
  </si>
  <si>
    <t>SARJETA TRIANGULAR DE CONCRETO - STC 80-15 MOLDADA NO LOCAL COM EXTRUSORA E CONCRETO USINADO - ESCAVAÇÃO MECÂNICA - AREIA EXTRAÍDA E BRITA PRODUZIDA</t>
  </si>
  <si>
    <t>SARJETA TRIANGULAR DE CONCRETO - STC 80-17 - ESCAVAÇÃO MECÂNICA - AREIA E BRITA COMERCIAIS</t>
  </si>
  <si>
    <t>SARJETA TRIANGULAR DE CONCRETO - STC 80-17 - ESCAVAÇÃO MECÂNICA - AREIA EXTRAÍDA E BRITA PRODUZIDA</t>
  </si>
  <si>
    <t>SARJETA TRIANGULAR DE CONCRETO - STC 80-17 MOLDADA NO LOCAL COM EXTRUSORA E CONCRETO USINADO - ESCAVAÇÃO MECÂNICA - AREIA E BRITA COMERCIAIS</t>
  </si>
  <si>
    <t>SARJETA TRIANGULAR DE CONCRETO - STC 80-17 MOLDADA NO LOCAL COM EXTRUSORA E CONCRETO USINADO - ESCAVAÇÃO MECÂNICA - AREIA EXTRAÍDA E BRITA PRODUZIDA</t>
  </si>
  <si>
    <t>SARJETA TRIANGULAR DE CONCRETO - STC 88-20 - ESCAVAÇÃO MECÂNICA - AREIA E BRITA COMERCIAIS</t>
  </si>
  <si>
    <t>SARJETA TRIANGULAR DE CONCRETO - STC 88-20 - ESCAVAÇÃO MECÂNICA - AREIA EXTRAÍDA E BRITA PRODUZIDA</t>
  </si>
  <si>
    <t>SARJETA TRIANGULAR DE CONCRETO - STC 88-20 MOLDADA NO LOCAL COM EXTRUSORA E CONCRETO USINADO - ESCAVAÇÃO MECÂNICA - AREIA E BRITA COMERCIAIS</t>
  </si>
  <si>
    <t>SARJETA TRIANGULAR DE CONCRETO - STC 88-20 MOLDADA NO LOCAL COM EXTRUSORA E CONCRETO USINADO - ESCAVAÇÃO MECÂNICA - AREIA EXTRAÍDA E BRITA PRODUZIDA</t>
  </si>
  <si>
    <t>SARJETA TRIANGULAR DE GRAMA - STG 100-20 - ESCAVAÇÃO MECÂNICA</t>
  </si>
  <si>
    <t>SARJETA TRIANGULAR DE GRAMA - STG 125-25 - ESCAVAÇÃO MECÂNICA</t>
  </si>
  <si>
    <t>SARJETA TRIANGULAR DE GRAMA - STG 80-15 - ESCAVAÇÃO MECÂNICA</t>
  </si>
  <si>
    <t>SARJETA TRIANGULAR SEM REVESTIMENTO - STT 100-20 - ESCAVAÇÃO MECÂNICA</t>
  </si>
  <si>
    <t>SARJETA TRIANGULAR SEM REVESTIMENTO - STT 125-25 - ESCAVAÇÃO MECÂNICA</t>
  </si>
  <si>
    <t>SARJETA TRIANGULAR SEM REVESTIMENTO - STT 80-15 - ESCAVAÇÃO MECÂNICA</t>
  </si>
  <si>
    <t>SELO ASFÁLTICO DE MICROVALA PARA DRENO DE PAVIMENTO COM GEOCOMPOSTO</t>
  </si>
  <si>
    <t>TRANSPOSIÇÃO DE SEGMENTOS DE SARJETA - TSS 120 - AREIA E BRITA COMERCIAIS</t>
  </si>
  <si>
    <t>TRANSPOSIÇÃO DE SEGMENTOS DE SARJETA - TSS 120 - AREIA EXTRAÍDA E BRITA PRODUZIDA</t>
  </si>
  <si>
    <t>TRANSPOSIÇÃO DE SEGMENTOS DE SARJETA - TSS 130 - AREIA E BRITA COMERCIAIS</t>
  </si>
  <si>
    <t>TRANSPOSIÇÃO DE SEGMENTOS DE SARJETA - TSS 130 - AREIA EXTRAÍDA E BRITA PRODUZIDA</t>
  </si>
  <si>
    <t>TRANSPOSIÇÃO DE SEGMENTOS DE SARJETA - TSS 140 - AREIA E BRITA COMERCIAIS</t>
  </si>
  <si>
    <t>TRANSPOSIÇÃO DE SEGMENTOS DE SARJETA - TSS 140 - AREIA EXTRAÍDA E BRITA PRODUZIDA</t>
  </si>
  <si>
    <t>TRANSPOSIÇÃO DE SEGMENTOS DE SARJETA - TSS 150 - AREIA E BRITA COMERCIAIS</t>
  </si>
  <si>
    <t>TRANSPOSIÇÃO DE SEGMENTOS DE SARJETA - TSS 150 - AREIA EXTRAÍDA E BRITA PRODUZIDA</t>
  </si>
  <si>
    <t>TRANSPOSIÇÃO DE SEGMENTOS DE SARJETA - TSS 170 - AREIA E BRITA COMERCIAIS</t>
  </si>
  <si>
    <t>TRANSPOSIÇÃO DE SEGMENTOS DE SARJETA - TSS 170 - AREIA EXTRAÍDA E BRITA PRODUZIDA</t>
  </si>
  <si>
    <t>TRANSPOSIÇÃO DE SEGMENTOS DE SARJETA - TSS 200 - AREIA E BRITA COMERCIAIS</t>
  </si>
  <si>
    <t>TRANSPOSIÇÃO DE SEGMENTOS DE SARJETA - TSS 200 - AREIA EXTRAÍDA E BRITA PRODUZIDA</t>
  </si>
  <si>
    <t>TUBO DE CONCRETO PA1 COMERCIAL PARA DRENAGEM - D = 0,50 M - FORNECIMENTO E INSTALAÇÃO</t>
  </si>
  <si>
    <t>TUBO DE CONCRETO PA1 COMERCIAL PARA DRENAGEM - D = 0,60 M - FORNECIMENTO E INSTALAÇÃO</t>
  </si>
  <si>
    <t>TUBO DE CONCRETO PA1 COMERCIAL PARA DRENAGEM - D = 0,80 M - FORNECIMENTO E INSTALAÇÃO</t>
  </si>
  <si>
    <t>TUBO DE CONCRETO PA1 COMERCIAL PARA DRENAGEM - D = 1,00 M - FORNECIMENTO E INSTALAÇÃO</t>
  </si>
  <si>
    <t>TUBO DE CONCRETO PA1 COMERCIAL PARA DRENAGEM - D = 1,20 M - FORNECIMENTO E INSTALAÇÃO</t>
  </si>
  <si>
    <t>TUBO DE CONCRETO PA1 COMERCIAL PARA DRENAGEM - D = 1,50 M - FORNECIMENTO E INSTALAÇÃO</t>
  </si>
  <si>
    <t>TUBO DE CONCRETO PA1 PRODUZIDO NA OBRA PARA DRENAGEM - D = 0,60 M - AREIA E BRITA COMERCIAIS - FORNECIMENTO E INSTALAÇÃO</t>
  </si>
  <si>
    <t>TUBO DE CONCRETO PA1 PRODUZIDO NA OBRA PARA DRENAGEM - D = 0,60 M - AREIA EXTRAÍDA E BRITA PRODUZIDA - FORNECIMENTO E INSTALAÇÃO</t>
  </si>
  <si>
    <t>TUBO DE CONCRETO PA1 PRODUZIDO NA OBRA PARA DRENAGEM - D = 0,80 M - AREIA E BRITA COMERCIAIS - FORNECIMENTO E INSTALAÇÃO</t>
  </si>
  <si>
    <t>TUBO DE CONCRETO PA1 PRODUZIDO NA OBRA PARA DRENAGEM - D = 0,80 M - AREIA EXTRAÍDA E BRITA PRODUZIDA - FORNECIMENTO E INSTALAÇÃO</t>
  </si>
  <si>
    <t>TUBO DE CONCRETO PA1 PRODUZIDO NA OBRA PARA DRENAGEM - D = 1,00 M - AREIA E BRITA COMERCIAIS - FORNECIMENTO E INSTALAÇÃO</t>
  </si>
  <si>
    <t>TUBO DE CONCRETO PA1 PRODUZIDO NA OBRA PARA DRENAGEM - D = 1,00 M - AREIA EXTRAÍDA E BRITA PRODUZIDA - FORNECIMENTO E INSTALAÇÃO</t>
  </si>
  <si>
    <t>TUBO DE CONCRETO PA1 PRODUZIDO NA OBRA PARA DRENAGEM - D = 1,20 M - AREIA E BRITA COMERCIAIS - FORNECIMENTO E INSTALAÇÃO</t>
  </si>
  <si>
    <t>TUBO DE CONCRETO PA1 PRODUZIDO NA OBRA PARA DRENAGEM - D = 1,20 M - AREIA EXTRAÍDA E BRITA PRODUZIDA - FORNECIMENTO E INSTALAÇÃO</t>
  </si>
  <si>
    <t>TUBO DE CONCRETO PA1 PRODUZIDO NA OBRA PARA DRENAGEM - D = 1,50 M - AREIA E BRITA COMERCIAIS - FORNECIMENTO E INSTALAÇÃO</t>
  </si>
  <si>
    <t>TUBO DE CONCRETO PA1 PRODUZIDO NA OBRA PARA DRENAGEM - D = 1,50 M - AREIA EXTRAÍDA E BRITA PRODUZIDA - FORNECIMENTO E INSTALAÇÃO</t>
  </si>
  <si>
    <t>TUBO DE CONCRETO PA2 COMERCIAL PARA DRENAGEM - D = 0,50 M - FORNECIMENTO E INSTALAÇÃO</t>
  </si>
  <si>
    <t>TUBO DE CONCRETO PA2 COMERCIAL PARA DRENAGEM - D = 0,60 M - FORNECIMENTO E INSTALAÇÃO</t>
  </si>
  <si>
    <t>TUBO DE CONCRETO PA2 COMERCIAL PARA DRENAGEM - D = 0,80 M - FORNECIMENTO E INSTALAÇÃO</t>
  </si>
  <si>
    <t>TUBO DE CONCRETO PA2 COMERCIAL PARA DRENAGEM - D = 1,00 M - FORNECIMENTO E INSTALAÇÃO</t>
  </si>
  <si>
    <t>TUBO DE CONCRETO PA2 COMERCIAL PARA DRENAGEM - D = 1,20 M - FORNECIMENTO E INSTALAÇÃO</t>
  </si>
  <si>
    <t>TUBO DE CONCRETO PA2 COMERCIAL PARA DRENAGEM - D = 1,50 M - FORNECIMENTO E INSTALAÇÃO</t>
  </si>
  <si>
    <t>TUBO DE CONCRETO PA2 PRODUZIDO NA OBRA PARA DRENAGEM - D = 0,60 M - AREIA E BRITA COMERCIAIS - FORNECIMENTO E INSTALAÇÃO</t>
  </si>
  <si>
    <t>TUBO DE CONCRETO PA2 PRODUZIDO NA OBRA PARA DRENAGEM - D = 0,60 M - AREIA EXTRAÍDA E BRITA PRODUZIDA - FORNECIMENTO E INSTALAÇÃO</t>
  </si>
  <si>
    <t>TUBO DE CONCRETO PA2 PRODUZIDO NA OBRA PARA DRENAGEM - D = 0,80 M - AREIA E BRITA COMERCIAIS - FORNECIMENTO E INSTALAÇÃO</t>
  </si>
  <si>
    <t>TUBO DE CONCRETO PA2 PRODUZIDO NA OBRA PARA DRENAGEM - D = 0,80 M - AREIA EXTRAÍDA E BRITA PRODUZIDA - FORNECIMENTO E INSTALAÇÃO</t>
  </si>
  <si>
    <t>TUBO DE CONCRETO PA2 PRODUZIDO NA OBRA PARA DRENAGEM - D = 1,00 M - AREIA E BRITA COMERCIAIS - FORNECIMENTO E INSTALAÇÃO</t>
  </si>
  <si>
    <t>TUBO DE CONCRETO PA2 PRODUZIDO NA OBRA PARA DRENAGEM - D = 1,00 M - AREIA EXTRAÍDA E BRITA PRODUZIDA - FORNECIMENTO E INSTALAÇÃO</t>
  </si>
  <si>
    <t>TUBO DE CONCRETO PA2 PRODUZIDO NA OBRA PARA DRENAGEM - D = 1,20 M - AREIA E BRITA COMERCIAIS - FORNECIMENTO E INSTALAÇÃO</t>
  </si>
  <si>
    <t>TUBO DE CONCRETO PA2 PRODUZIDO NA OBRA PARA DRENAGEM - D = 1,20 M - AREIA EXTRAÍDA E BRITA PRODUZIDA - FORNECIMENTO E INSTALAÇÃO</t>
  </si>
  <si>
    <t>TUBO DE CONCRETO PA2 PRODUZIDO NA OBRA PARA DRENAGEM - D = 1,50 M - AREIA E BRITA COMERCIAIS - FORNECIMENTO E INSTALAÇÃO</t>
  </si>
  <si>
    <t>TUBO DE CONCRETO PA2 PRODUZIDO NA OBRA PARA DRENAGEM - D = 1,50 M - AREIA EXTRAÍDA E BRITA PRODUZIDA - FORNECIMENTO E INSTALAÇÃO</t>
  </si>
  <si>
    <t>TUBO DE CONCRETO PA3 COMERCIAL PARA DRENAGEM - D = 0,50 M - FORNECIMENTO E INSTALAÇÃO</t>
  </si>
  <si>
    <t>TUBO DE CONCRETO PA3 COMERCIAL PARA DRENAGEM - D = 0,60 M - FORNECIMENTO E INSTALAÇÃO</t>
  </si>
  <si>
    <t>TUBO DE CONCRETO PA3 COMERCIAL PARA DRENAGEM - D = 0,80 M - FORNECIMENTO E INSTALAÇÃO</t>
  </si>
  <si>
    <t>TUBO DE CONCRETO PA3 COMERCIAL PARA DRENAGEM - D = 1,00 M - FORNECIMENTO E INSTALAÇÃO</t>
  </si>
  <si>
    <t>TUBO DE CONCRETO PA3 COMERCIAL PARA DRENAGEM - D = 1,20 M - FORNECIMENTO E INSTALAÇÃO</t>
  </si>
  <si>
    <t>TUBO DE CONCRETO PA3 COMERCIAL PARA DRENAGEM - D = 1,50 M - FORNECIMENTO E INSTALAÇÃO</t>
  </si>
  <si>
    <t>TUBO DE CONCRETO PA3 PRODUZIDO NA OBRA PARA DRENAGEM - D = 0,60 M - AREIA E BRITA COMERCIAIS - FORNECIMENTO E INSTALAÇÃO</t>
  </si>
  <si>
    <t>TUBO DE CONCRETO PA3 PRODUZIDO NA OBRA PARA DRENAGEM - D = 0,60 M - AREIA EXTRAÍDA E BRITA PRODUZIDA - FORNECIMENTO E INSTALAÇÃO</t>
  </si>
  <si>
    <t>TUBO DE CONCRETO PA3 PRODUZIDO NA OBRA PARA DRENAGEM - D = 0,80 M - AREIA E BRITA COMERCIAIS - FORNECIMENTO E INSTALAÇÃO</t>
  </si>
  <si>
    <t>TUBO DE CONCRETO PA3 PRODUZIDO NA OBRA PARA DRENAGEM - D = 0,80 M - AREIA EXTRAÍDA E BRITA PRODUZIDA - FORNECIMENTO E INSTALAÇÃO</t>
  </si>
  <si>
    <t>TUBO DE CONCRETO PA3 PRODUZIDO NA OBRA PARA DRENAGEM - D = 1,00 M - AREIA E BRITA COMERCIAIS - FORNECIMENTO E INSTALAÇÃO</t>
  </si>
  <si>
    <t>TUBO DE CONCRETO PA3 PRODUZIDO NA OBRA PARA DRENAGEM - D = 1,00 M - AREIA EXTRAÍDA E BRITA PRODUZIDA - FORNECIMENTO E INSTALAÇÃO</t>
  </si>
  <si>
    <t>TUBO DE CONCRETO PA3 PRODUZIDO NA OBRA PARA DRENAGEM - D = 1,20 M - AREIA E BRITA COMERCIAIS - FORNECIMENTO E INSTALAÇÃO</t>
  </si>
  <si>
    <t>TUBO DE CONCRETO PA3 PRODUZIDO NA OBRA PARA DRENAGEM - D = 1,20 M - AREIA EXTRAÍDA E BRITA PRODUZIDA - FORNECIMENTO E INSTALAÇÃO</t>
  </si>
  <si>
    <t>TUBO DE CONCRETO PA3 PRODUZIDO NA OBRA PARA DRENAGEM - D = 1,50 M - AREIA E BRITA COMERCIAIS - FORNECIMENTO E INSTALAÇÃO</t>
  </si>
  <si>
    <t>TUBO DE CONCRETO PA3 PRODUZIDO NA OBRA PARA DRENAGEM - D = 1,50 M - AREIA EXTRAÍDA E BRITA PRODUZIDA - FORNECIMENTO E INSTALAÇÃO</t>
  </si>
  <si>
    <t>TUBO DE CONCRETO PA4 COMERCIAL PARA DRENAGEM - D = 0,50 M - FORNECIMENTO E INSTALAÇÃO</t>
  </si>
  <si>
    <t>TUBO DE CONCRETO PA4 COMERCIAL PARA DRENAGEM - D = 0,60 M - FORNECIMENTO E INSTALAÇÃO</t>
  </si>
  <si>
    <t>TUBO DE CONCRETO PA4 COMERCIAL PARA DRENAGEM - D = 0,80 M - FORNECIMENTO E INSTALAÇÃO</t>
  </si>
  <si>
    <t>TUBO DE CONCRETO PA4 COMERCIAL PARA DRENAGEM - D = 1,00 M - FORNECIMENTO E INSTALAÇÃO</t>
  </si>
  <si>
    <t>TUBO DE CONCRETO PA4 COMERCIAL PARA DRENAGEM - D = 1,20 M - FORNECIMENTO E INSTALAÇÃO</t>
  </si>
  <si>
    <t>TUBO DE CONCRETO PA4 COMERCIAL PARA DRENAGEM - D = 1,50 M - FORNECIMENTO E INSTALAÇÃO</t>
  </si>
  <si>
    <t>TUBO DE CONCRETO PA4 PRODUZIDO NA OBRA PARA DRENAGEM - D = 0,60 M - AREIA E BRITA COMERCIAIS - FORNECIMENTO E INSTALAÇÃO</t>
  </si>
  <si>
    <t>TUBO DE CONCRETO PA4 PRODUZIDO NA OBRA PARA DRENAGEM - D = 0,60 M - AREIA EXTRAÍDA E BRITA PRODUZIDA - FORNECIMENTO E INSTALAÇÃO</t>
  </si>
  <si>
    <t>TUBO DE CONCRETO PA4 PRODUZIDO NA OBRA PARA DRENAGEM - D = 0,80 M - AREIA E BRITA COMERCIAIS - FORNECIMENTO E INSTALAÇÃO</t>
  </si>
  <si>
    <t>TUBO DE CONCRETO PA4 PRODUZIDO NA OBRA PARA DRENAGEM - D = 0,80 M - AREIA EXTRAÍDA E BRITA PRODUZIDA - FORNECIMENTO E INSTALAÇÃO</t>
  </si>
  <si>
    <t>TUBO DE CONCRETO PA4 PRODUZIDO NA OBRA PARA DRENAGEM - D = 1,00 M - AREIA E BRITA COMERCIAIS - FORNECIMENTO E INSTALAÇÃO</t>
  </si>
  <si>
    <t>TUBO DE CONCRETO PA4 PRODUZIDO NA OBRA PARA DRENAGEM - D = 1,00 M - AREIA EXTRAÍDA E BRITA PRODUZIDA - FORNECIMENTO E INSTALAÇÃO</t>
  </si>
  <si>
    <t>TUBO DE CONCRETO PA4 PRODUZIDO NA OBRA PARA DRENAGEM - D = 1,20 M - AREIA E BRITA COMERCIAIS - FORNECIMENTO E INSTALAÇÃO</t>
  </si>
  <si>
    <t>TUBO DE CONCRETO PA4 PRODUZIDO NA OBRA PARA DRENAGEM - D = 1,20 M - AREIA EXTRAÍDA E BRITA PRODUZIDA - FORNECIMENTO E INSTALAÇÃO</t>
  </si>
  <si>
    <t>TUBO DE CONCRETO PA4 PRODUZIDO NA OBRA PARA DRENAGEM - D = 1,50 M - AREIA E BRITA COMERCIAIS - FORNECIMENTO E INSTALAÇÃO</t>
  </si>
  <si>
    <t>TUBO DE CONCRETO PA4 PRODUZIDO NA OBRA PARA DRENAGEM - D = 1,50 M - AREIA EXTRAÍDA E BRITA PRODUZIDA - FORNECIMENTO E INSTALAÇÃO</t>
  </si>
  <si>
    <t>TUBO DE CONCRETO PERFURADO PRODUZIDO NA OBRA PARA DRENAGEM - D = 0,40 M - FORNECIMENTO E INSTALAÇÃO</t>
  </si>
  <si>
    <t>TUBO DE PVC PARA DRENO TIPO BARBACÃ - D = 50 MM - FORNECIMENTO E INSTALAÇÃO</t>
  </si>
  <si>
    <t>TUBO DE PVC PARA DRENO TIPO BARBACÃ - D = 75 MM - FORNECIMENTO E INSTALAÇÃO</t>
  </si>
  <si>
    <t>TUBO PEAD PARA DRENAGEM - D = 1.000 MM - FORNECIMENTO E INSTALAÇÃO</t>
  </si>
  <si>
    <t>TUBO PEAD PARA DRENAGEM - D = 1.050 MM - FORNECIMENTO E INSTALAÇÃO</t>
  </si>
  <si>
    <t>TUBO PEAD PARA DRENAGEM - D = 1.200 MM - FORNECIMENTO E INSTALAÇÃO</t>
  </si>
  <si>
    <t>TUBO PEAD PARA DRENAGEM - D = 1.500 MM - FORNECIMENTO E INSTALAÇÃO</t>
  </si>
  <si>
    <t>TUBO PEAD PARA DRENAGEM - D = 400 MM - FORNECIMENTO E INSTALAÇÃO</t>
  </si>
  <si>
    <t>TUBO PEAD PARA DRENAGEM - D = 450 MM - FORNECIMENTO E INSTALAÇÃO</t>
  </si>
  <si>
    <t>TUBO PEAD PARA DRENAGEM - D = 500 MM - FORNECIMENTO E INSTALAÇÃO</t>
  </si>
  <si>
    <t>TUBO PEAD PARA DRENAGEM - D = 600 MM - FORNECIMENTO E INSTALAÇÃO</t>
  </si>
  <si>
    <t>TUBO PEAD PARA DRENAGEM - D = 750 MM - FORNECIMENTO E INSTALAÇÃO</t>
  </si>
  <si>
    <t>TUBO PEAD PARA DRENAGEM - D = 800 MM - FORNECIMENTO E INSTALAÇÃO</t>
  </si>
  <si>
    <t>TUBO PEAD PARA DRENAGEM - D = 900 MM - FORNECIMENTO E INSTALAÇÃO</t>
  </si>
  <si>
    <t>VALETA DE PROTEÇÃO DE ATERRO SEM REVESTIMENTO - VPAT 120-30 - ESCAVAÇÃO MECÂNICA</t>
  </si>
  <si>
    <t>VALETA DE PROTEÇÃO DE ATERRO SEM REVESTIMENTO - VPAT 160-30 - ESCAVAÇÃO MECÂNICA</t>
  </si>
  <si>
    <t>VALETA DE PROTEÇÃO DE ATERROS COM REVESTIMENTO DE CONCRETO - VPAC 120-30 - ESCAVAÇÃO MECÂNICA - AREIA E BRITA COMERCIAIS</t>
  </si>
  <si>
    <t>VALETA DE PROTEÇÃO DE ATERROS COM REVESTIMENTO DE CONCRETO - VPAC 120-30 - ESCAVAÇÃO MECÂNICA - AREIA EXTRAÍDA E BRITA PRODUZIDA</t>
  </si>
  <si>
    <t>VALETA DE PROTEÇÃO DE ATERROS COM REVESTIMENTO DE CONCRETO - VPAC 160-30 - ESCAVAÇÃO MECÂNICA - AREIA E BRITA COMERCIAIS</t>
  </si>
  <si>
    <t>VALETA DE PROTEÇÃO DE ATERROS COM REVESTIMENTO DE CONCRETO - VPAC 160-30 - ESCAVAÇÃO MECÂNICA - AREIA EXTRAÍDA E BRITA PRODUZIDA</t>
  </si>
  <si>
    <t>VALETA DE PROTEÇÃO DE ATERROS COM REVESTIMENTO VEGETAL - VPAG 120-30 - ESCAVAÇÃO MECÂNICA</t>
  </si>
  <si>
    <t>VALETA DE PROTEÇÃO DE ATERROS COM REVESTIMENTO VEGETAL - VPAG 160-30 - ESCAVAÇÃO MECÂNICA</t>
  </si>
  <si>
    <t>VALETA DE PROTEÇÃO DE CORTE SEM REVESTIMENTO - VPCT 120-30 - ESCAVAÇÃO MECÂNICA</t>
  </si>
  <si>
    <t>VALETA DE PROTEÇÃO DE CORTE SEM REVESTIMENTO - VPCT 160-30 - ESCAVAÇÃO MECÂNICA</t>
  </si>
  <si>
    <t>VALETA DE PROTEÇÃO DE CORTES COM REVESTIMENTO DE CONCRETO - VPCC 120-30 - ESCAVAÇÃO MECÂNICA - AREIA E BRITA COMERCIAIS</t>
  </si>
  <si>
    <t>VALETA DE PROTEÇÃO DE CORTES COM REVESTIMENTO DE CONCRETO - VPCC 120-30 - ESCAVAÇÃO MECÂNICA - AREIA EXTRAÍDA E BRITA PRODUZIDA</t>
  </si>
  <si>
    <t>VALETA DE PROTEÇÃO DE CORTES COM REVESTIMENTO DE CONCRETO - VPCC 160-30 - ESCAVAÇÃO MECÂNICA - AREIA E BRITA COMERCIAIS</t>
  </si>
  <si>
    <t>VALETA DE PROTEÇÃO DE CORTES COM REVESTIMENTO DE CONCRETO - VPCC 160-30 - ESCAVAÇÃO MECÂNICA - AREIA EXTRAÍDA E BRITA PRODUZIDA</t>
  </si>
  <si>
    <t>VALETA DE PROTEÇÃO DE CORTES COM REVESTIMENTO VEGETAL - VPCG 120-30 - ESCAVAÇÃO MECÂNICA</t>
  </si>
  <si>
    <t>VALETA DE PROTEÇÃO DE CORTES COM REVESTIMENTO VEGETAL - VPCG 160-30 - ESCAVAÇÃO MECÂNICA</t>
  </si>
  <si>
    <t>ESCORAMENTO COM ESTACAS DE PERFIS METÁLICOS W 250 X 38,5 KG/M, ESPAÇADAS EM 1,5 M, INTERCALADAS COM PRANCHA DE MADEIRA COM ESPESSURA DE 5 CM E FICHA DE 0 A 0,2 H - SEM REAPROVEITAMENTO - FORNECIMENTO E INSTALAÇÃO</t>
  </si>
  <si>
    <t>ESCORAMENTO COM ESTACAS DE PERFIS METÁLICOS W 250 X 38,5 KG/M, ESPAÇADAS EM 1,5 M, INTERCALADAS COM PRANCHA DE MADEIRA COM ESPESSURA DE 5 CM E FICHA DE 0,20 A 0,4 H - SEM REAPROVEITAMENTO - FORNECIMENTO E INSTALAÇÃO</t>
  </si>
  <si>
    <t>ESCORAMENTO COM ESTACAS DE PERFIS METÁLICOS W 250 X 38,5 KG/M, ESPAÇADAS EM 1,5 M, INTERCALADAS COM PRANCHA DE MADEIRA COM ESPESSURA DE 5 CM E FICHA DE 0,40 A 0,6 H - SEM REAPROVEITAMENTO - FORNECIMENTO E INSTALAÇÃO</t>
  </si>
  <si>
    <t>ESCORAMENTO COM PERFIS METÁLICOS W 150 X 18,0 KG/M A CADA METRO E CHAPAS DE AÇO - ESTRONCAS A CADA 2 M NÃO INCLUÍDAS - PROFUNDIDADE DE ATÉ 10 M - AÇO COM UTILIZAÇÃO DE 20 VEZES - FORNECIMENTO, INSTALAÇÃO E RETIRADA</t>
  </si>
  <si>
    <t>ESCORAMENTO COM PONTALETES D = 10 CM - UTILIZAÇÃO DE 1 VEZ - CONFECÇÃO, INSTALAÇÃO E RETIRADA</t>
  </si>
  <si>
    <t>ESCORAMENTO COM PONTALETES D = 10 CM - UTILIZAÇÃO DE 2 VEZES - CONFECÇÃO, INSTALAÇÃO E RETIRADA</t>
  </si>
  <si>
    <t>ESCORAMENTO COM PONTALETES D = 10 CM - UTILIZAÇÃO DE 3 VEZES - CONFECÇÃO, INSTALAÇÃO E RETIRADA</t>
  </si>
  <si>
    <t>ESCORAMENTO COM PONTALETES D = 10 CM - UTILIZAÇÃO DE 5 VEZES - CONFECÇÃO, INSTALAÇÃO E RETIRADA</t>
  </si>
  <si>
    <t>ESCORAMENTO COM PONTALETES D = 15 CM - UTILIZAÇÃO DE 1 VEZ - CONFECÇÃO E INSTALAÇÃO</t>
  </si>
  <si>
    <t>ESCORAMENTO COM PONTALETES D = 15 CM - UTILIZAÇÃO DE 2 VEZES - CONFECÇÃO, INSTALAÇÃO E RETIRADA</t>
  </si>
  <si>
    <t>ESCORAMENTO COM PONTALETES D = 15 CM - UTILIZAÇÃO DE 3 VEZES - CONFECÇÃO, INSTALAÇÃO E RETIRADA</t>
  </si>
  <si>
    <t>ESCORAMENTO COM PONTALETES D = 15 CM - UTILIZAÇÃO DE 5 VEZES - CONFECÇÃO, INSTALAÇÃO E RETIRADA</t>
  </si>
  <si>
    <t>ESCORAMENTO CONTÍNUO DE VALAS COM TÁBUAS DE 2,5 X 30 CM E LONGARINAS DE 6 X 16 CM - ESTRONCAS A CADA METRO NÃO INCLUÍDAS - PROFUNDIDADE DE ATÉ 4 M - MADEIRA COM UTILIZAÇÃO DE 3 VEZES - CONFECÇÃO, INSTALAÇÃO E RETIRADA</t>
  </si>
  <si>
    <t>ESCORAMENTO CONTÍNUO DE VALAS COM TÁBUAS DE 2,5 X 30 CM E LONGARINAS DE 6 X 16 CM - ESTRONCAS A CADA METRO NÃO INCLUÍDAS - PROFUNDIDADE DE ATÉ 4 M - MADEIRA SEM REAPROVEITAMENTO - CONFECÇÃO E INSTALAÇÃO</t>
  </si>
  <si>
    <t>ESCORAMENTO METÁLICO COM QUADRO TUBULAR CONTRAVENTADO - CAPACIDADE DE CARGA ATÉ 3,8 T/M² - QUADRO DE 1,0 X 1,0 X 1,25 M - UTILIZAÇÃO DE 50 VEZES - FORNECIMENTO, INSTALAÇÃO E RETIRADA</t>
  </si>
  <si>
    <t>ESCORAMENTO METÁLICO TUBULAR GALVANIZADO PARA FORMAS COM CAPACIDADE DE 2.100 A 750 KG POR UNIDADE - REGULÁVEL DE 3,0 A 4,5 M - UTILIZAÇÃO DE 20 VEZES - FORNECIMENTO, INSTALAÇÃO E RETIRADA</t>
  </si>
  <si>
    <t>ESCORAMENTO METÁLICO TUBULAR GALVANIZADO PARA FORMAS COM CAPACIDADE DE 3.200 A 1.600 KG POR UNIDADE - REGULÁVEL DE 1,8 A 3,0 M - UTILIZAÇÃO DE 20 VEZES - FORNECIMENTO, INSTALAÇÃO E RETIRADA</t>
  </si>
  <si>
    <t>ESCORAMENTO PARA CORPO DE BUEIROS CELULARES - UTILIZAÇÃO DE 3 VEZES - CONFECÇÃO, INSTALAÇÃO E RETIRADA</t>
  </si>
  <si>
    <t>ESTRONCAS EM PERFIL METÁLICO W 150 X 18,0 KG/M - UTILIZAÇÃO DE 20 VEZES</t>
  </si>
  <si>
    <t>ESTRONCAS PARA VALAS COM D = 15 CM - MADEIRA COM UTILIZAÇÃO DE 3 VEZES</t>
  </si>
  <si>
    <t>ESTRONCAS PARA VALAS COM D = 15 CM - MADEIRA SEM REAPROVEITAMENTO</t>
  </si>
  <si>
    <t>ESTRONCAS PARA VALAS COM D = 20 CM - MADEIRA COM UTILIZAÇÃO DE 3 VEZES</t>
  </si>
  <si>
    <t>ESTRONCAS PARA VALAS COM D = 20 CM - MADEIRA SEM REAPROVEITAMENTO</t>
  </si>
  <si>
    <t>APOIO NÁUTICO PARA A COLOCAÇÃO DA ARMAÇÃO EM CAMISA METÁLICA</t>
  </si>
  <si>
    <t>APOIO NÁUTICO PARA A ESCAVAÇÃO COM PERFURATRIZ TIPO WIRTH EM ROCHA COM MÉDIA DUREZA E MÉDIA ABRASÃO - RESISTÊNCIA À COMPRESSÃO MENOR QUE 80 MPA - D = 600 A 1.800 MM</t>
  </si>
  <si>
    <t>APOIO NÁUTICO PARA A ESCAVAÇÃO COM PERFURATRIZ TIPO WIRTH EM ROCHA DE ALTA DUREZA E ALTA ABRASÃO - RESISTÊNCIA À COMPRESSÃO ACIMA DE 80 MPA - D = 600 A 1.800 MM</t>
  </si>
  <si>
    <t>APOIO NÁUTICO PARA A ESCAVAÇÃO COM PERFURATRIZ TIPO WIRTH EM SOLO D = 600 A 1.800 MM</t>
  </si>
  <si>
    <t>APOIO NÁUTICO PARA A EXECUÇÃO DA CONCRETAGEM DE CAMISAS METÁLICAS</t>
  </si>
  <si>
    <t>APOIO NÁUTICO PARA A EXECUÇÃO DA CRAVAÇÃO DE CAMISA METÁLICA D = 600 A 1.800 MM</t>
  </si>
  <si>
    <t>ARMAÇÃO DE ESTACA ESCAVADA OU ESTACA BARRETE EM AÇO CA-50 COM APOIO DE GUINDASTE - FORNECIMENTO, PREPARO E COLOCAÇÃO</t>
  </si>
  <si>
    <t>ARRASAMENTO DE ESTACAS DE CONCRETO COM SEÇÃO DE ATÉ 900 CM²</t>
  </si>
  <si>
    <t>ARRASAMENTO DE ESTACAS DE CONCRETO COM SEÇÃO SUPERIOR À 900 CM²</t>
  </si>
  <si>
    <t>BERÇO PARA PRÉ-MOLDAGEM DE ESTACAS PROTENDIDAS COM CAPACIDADE DE 19 M³, INCLUSIVE FORMAS METÁLICAS - UTILIZAÇÃO DE 100 VEZES</t>
  </si>
  <si>
    <t>CAMISA METÁLICA COM ESPESSURA DE 12,5 MM D = 1.400 MM - CRAVADA COM MARTELO VIBRATÓRIO - SEM ESCAVAÇÃO - CRAVAÇÃO</t>
  </si>
  <si>
    <t>CAMISA METÁLICA COM ESPESSURA DE 12,5 MM D = 1.400 MM - PARA PASSAGEM DE LÂMINA D'ÁGUA - POSICIONAMENTO</t>
  </si>
  <si>
    <t>CAMISA METÁLICA COM ESPESSURA DE 12,5 MM D = 1.500 MM - CRAVADA COM MARTELO VIBRATÓRIO - SEM ESCAVAÇÃO - CRAVAÇÃO</t>
  </si>
  <si>
    <t>CAMISA METÁLICA COM ESPESSURA DE 12,5 MM D = 1.500 MM - PARA PASSAGEM DE LÂMINA D'ÁGUA - POSICIONAMENTO</t>
  </si>
  <si>
    <t>CAMISA METÁLICA COM ESPESSURA DE 12,5 MM D = 1.600 MM - CRAVADA COM MARTELO VIBRATÓRIO - SEM ESCAVAÇÃO - CRAVAÇÃO</t>
  </si>
  <si>
    <t>CAMISA METÁLICA COM ESPESSURA DE 12,5 MM D = 1.600 MM - PARA PASSAGEM DE LÂMINA D'ÁGUA - POSICIONAMENTO</t>
  </si>
  <si>
    <t>CAMISA METÁLICA COM ESPESSURA DE 12,5 MM D = 1.700 MM - CRAVADA COM MARTELO VIBRATÓRIO - SEM ESCAVAÇÃO - CRAVAÇÃO</t>
  </si>
  <si>
    <t>CAMISA METÁLICA COM ESPESSURA DE 12,5 MM D = 1.700 MM - PARA PASSAGEM DE LÂMINA D'ÁGUA - POSICIONAMENTO</t>
  </si>
  <si>
    <t>CAMISA METÁLICA COM ESPESSURA DE 12,5 MM D = 1.800 MM - CRAVADA COM MARTELO VIBRATÓRIO - SEM ESCAVAÇÃO - CRAVAÇÃO</t>
  </si>
  <si>
    <t>CAMISA METÁLICA COM ESPESSURA DE 12,5 MM D = 1.800 MM - PARA PASSAGEM DE LÂMINA D'ÁGUA - POSICIONAMENTO</t>
  </si>
  <si>
    <t>CAMISA METÁLICA COM ESPESSURA DE 16 MM D = 1.500 MM - CRAVADA COM MARTELO VIBRATÓRIO - SEM ESCAVAÇÃO - CRAVAÇÃO</t>
  </si>
  <si>
    <t>CAMISA METÁLICA COM ESPESSURA DE 16 MM D = 1.500 MM - PARA PASSAGEM DE LÂMINA D'ÁGUA - POSICIONAMENTO</t>
  </si>
  <si>
    <t>CAMISA METÁLICA COM ESPESSURA DE 16 MM D = 1.600 MM - CRAVADA COM MARTELO VIBRATÓRIO - SEM ESCAVAÇÃO - CRAVAÇÃO</t>
  </si>
  <si>
    <t>CAMISA METÁLICA COM ESPESSURA DE 16 MM D = 1.600 MM - PARA PASSAGEM DE LÂMINA D'ÁGUA - POSICIONAMENTO</t>
  </si>
  <si>
    <t>CAMISA METÁLICA COM ESPESSURA DE 16 MM D = 1.700 MM - CRAVADA COM MARTELO VIBRATÓRIO - SEM ESCAVAÇÃO - CRAVAÇÃO</t>
  </si>
  <si>
    <t>CAMISA METÁLICA COM ESPESSURA DE 16 MM D = 1.700 MM - PARA PASSAGEM DE LÂMINA D'ÁGUA - POSICIONAMENTO</t>
  </si>
  <si>
    <t>CAMISA METÁLICA COM ESPESSURA DE 16 MM D = 1.800 MM - CRAVADA COM MARTELO VIBRATÓRIO - SEM ESCAVAÇÃO - CRAVAÇÃO</t>
  </si>
  <si>
    <t>CAMISA METÁLICA COM ESPESSURA DE 16 MM D = 1.800 MM - PARA PASSAGEM DE LÂMINA D'ÁGUA - POSICIONAMENTO</t>
  </si>
  <si>
    <t>CAMISA METÁLICA COM ESPESSURA DE 6,3 MM D = 1.000 MM - CRAVADA COM MARTELO VIBRATÓRIO - SEM ESCAVAÇÃO - CRAVAÇÃO</t>
  </si>
  <si>
    <t>CAMISA METÁLICA COM ESPESSURA DE 6,3 MM D = 1.000 MM - PARA PASSAGEM DE LÂMINA D'ÁGUA - POSICIONAMENTO</t>
  </si>
  <si>
    <t>CAMISA METÁLICA COM ESPESSURA DE 6,3 MM D = 400 MM - CRAVADA COM MARTELO VIBRATÓRIO - SEM ESCAVAÇÃO - CRAVAÇÃO</t>
  </si>
  <si>
    <t>CAMISA METÁLICA COM ESPESSURA DE 6,3 MM D = 400 MM - PARA PASSAGEM DE LÂMINA D'ÁGUA - POSICIONAMENTO</t>
  </si>
  <si>
    <t>CAMISA METÁLICA COM ESPESSURA DE 6,3 MM D = 500 MM - CRAVADA COM MARTELO VIBRATÓRIO - SEM ESCAVAÇÃO - CRAVAÇÃO</t>
  </si>
  <si>
    <t>CAMISA METÁLICA COM ESPESSURA DE 6,3 MM D = 500 MM - PARA PASSAGEM DE LÂMINA D'ÁGUA - POSICIONAMENTO</t>
  </si>
  <si>
    <t>CAMISA METÁLICA COM ESPESSURA DE 6,3 MM D = 600 MM - CRAVADA COM MARTELO VIBRATÓRIO - SEM ESCAVAÇÃO - CRAVAÇÃO</t>
  </si>
  <si>
    <t>CAMISA METÁLICA COM ESPESSURA DE 6,3 MM D = 600 MM - PARA PASSAGEM DE LÂMINA D'ÁGUA - POSICIONAMENTO</t>
  </si>
  <si>
    <t>CAMISA METÁLICA COM ESPESSURA DE 6,3 MM D = 700 MM - CRAVADA COM MARTELO VIBRATÓRIO - SEM ESCAVAÇÃO - CRAVAÇÃO</t>
  </si>
  <si>
    <t>CAMISA METÁLICA COM ESPESSURA DE 6,3 MM D = 700 MM - PARA PASSAGEM DE LÂMINA D'ÁGUA - POSICIONAMENTO</t>
  </si>
  <si>
    <t>CAMISA METÁLICA COM ESPESSURA DE 6,3 MM D = 800 MM - CRAVADA COM MARTELO VIBRATÓRIO - SEM ESCAVAÇÃO - CRAVAÇÃO</t>
  </si>
  <si>
    <t>CAMISA METÁLICA COM ESPESSURA DE 6,3 MM D = 800 MM - PARA PASSAGEM DE LÂMINA D'ÁGUA - POSICIONAMENTO</t>
  </si>
  <si>
    <t>CAMISA METÁLICA COM ESPESSURA DE 6,3 MM D = 900 MM - CRAVADA COM MARTELO VIBRATÓRIO - SEM ESCAVAÇÃO - CRAVAÇÃO</t>
  </si>
  <si>
    <t>CAMISA METÁLICA COM ESPESSURA DE 6,3 MM D = 900 MM - PARA PASSAGEM DE LÂMINA D'ÁGUA - POSICIONAMENTO</t>
  </si>
  <si>
    <t>CAMISA METÁLICA COM ESPESSURA DE 8 MM D = 1.000 MM - CRAVADA COM MARTELO VIBRATÓRIO - SEM ESCAVAÇÃO - CRAVAÇÃO</t>
  </si>
  <si>
    <t>CAMISA METÁLICA COM ESPESSURA DE 8 MM D = 1.000 MM - PARA PASSAGEM DE LÂMINA D'ÁGUA - POSICIONAMENTO</t>
  </si>
  <si>
    <t>CAMISA METÁLICA COM ESPESSURA DE 8 MM D = 1.100 MM - CRAVADA COM MARTELO VIBRATÓRIO - SEM ESCAVAÇÃO - CRAVAÇÃO</t>
  </si>
  <si>
    <t>CAMISA METÁLICA COM ESPESSURA DE 8 MM D = 1.100 MM - PARA PASSAGEM DE LÂMINA D'ÁGUA - POSICIONAMENTO</t>
  </si>
  <si>
    <t>CAMISA METÁLICA COM ESPESSURA DE 8 MM D = 1.200 MM - CRAVADA COM MARTELO VIBRATÓRIO - SEM ESCAVAÇÃO - CRAVAÇÃO</t>
  </si>
  <si>
    <t>CAMISA METÁLICA COM ESPESSURA DE 8 MM D = 1.200 MM - PARA PASSAGEM DE LÂMINA D'ÁGUA - POSICIONAMENTO</t>
  </si>
  <si>
    <t>CAMISA METÁLICA COM ESPESSURA DE 8 MM D = 700 MM - CRAVADA COM MARTELO VIBRATÓRIO - SEM ESCAVAÇÃO - CRAVAÇÃO</t>
  </si>
  <si>
    <t>CAMISA METÁLICA COM ESPESSURA DE 8 MM D = 700 MM - PARA PASSAGEM DE LÂMINA D'ÁGUA - POSICIONAMENTO</t>
  </si>
  <si>
    <t>CAMISA METÁLICA COM ESPESSURA DE 8 MM D = 800 MM - CRAVADA COM MARTELO VIBRATÓRIO - SEM ESCAVAÇÃO - CRAVAÇÃO</t>
  </si>
  <si>
    <t>CAMISA METÁLICA COM ESPESSURA DE 8 MM D = 800 MM - PARA PASSAGEM DE LÂMINA D'ÁGUA - POSICIONAMENTO</t>
  </si>
  <si>
    <t>CAMISA METÁLICA COM ESPESSURA DE 8 MM D = 900 MM - CRAVADA COM MARTELO VIBRATÓRIO - SEM ESCAVAÇÃO - CRAVAÇÃO</t>
  </si>
  <si>
    <t>CAMISA METÁLICA COM ESPESSURA DE 8 MM D = 900 MM - PARA PASSAGEM DE LÂMINA D'ÁGUA - POSICIONAMENTO</t>
  </si>
  <si>
    <t>CAMISA METÁLICA COM ESPESSURA DE 9,5 MM D = 1.000 MM - CRAVADA COM MARTELO VIBRATÓRIO - SEM ESCAVAÇÃO - CRAVAÇÃO</t>
  </si>
  <si>
    <t>CAMISA METÁLICA COM ESPESSURA DE 9,5 MM D = 1.000 MM - PARA PASSAGEM DE LÂMINA D'ÁGUA - POSICIONAMENTO</t>
  </si>
  <si>
    <t>CAMISA METÁLICA COM ESPESSURA DE 9,5 MM D = 1.100 MM - CRAVADA COM MARTELO VIBRATÓRIO - SEM ESCAVAÇÃO - CRAVAÇÃO</t>
  </si>
  <si>
    <t>CAMISA METÁLICA COM ESPESSURA DE 9,5 MM D = 1.100 MM - PARA PASSAGEM DE LÂMINA D'ÁGUA - POSICIONAMENTO</t>
  </si>
  <si>
    <t>CAMISA METÁLICA COM ESPESSURA DE 9,5 MM D = 1.200 MM - CRAVADA COM MARTELO VIBRATÓRIO - SEM ESCAVAÇÃO - CRAVAÇÃO</t>
  </si>
  <si>
    <t>CAMISA METÁLICA COM ESPESSURA DE 9,5 MM D = 1.200 MM - PARA PASSAGEM DE LÂMINA D'ÁGUA - POSICIONAMENTO</t>
  </si>
  <si>
    <t>CAMISA METÁLICA COM ESPESSURA DE 9,5 MM D = 1.300 MM - CRAVADA COM MARTELO VIBRATÓRIO - SEM ESCAVAÇÃO - CRAVAÇÃO</t>
  </si>
  <si>
    <t>CAMISA METÁLICA COM ESPESSURA DE 9,5 MM D = 1.300 MM - PARA PASSAGEM DE LÂMINA D'ÁGUA - POSICIONAMENTO</t>
  </si>
  <si>
    <t>CAMISA METÁLICA COM ESPESSURA DE 9,5 MM D = 1.400 MM - CRAVADA COM MARTELO VIBRATÓRIO - SEM ESCAVAÇÃO - CRAVAÇÃO</t>
  </si>
  <si>
    <t>CAMISA METÁLICA COM ESPESSURA DE 9,5 MM D = 1.400 MM - PARA PASSAGEM DE LÂMINA D'ÁGUA - POSICIONAMENTO</t>
  </si>
  <si>
    <t>CAMISA METÁLICA COM ESPESSURA DE 9,5 MM D = 1.500 MM - CRAVADA COM MARTELO VIBRATÓRIO - SEM ESCAVAÇÃO - CRAVAÇÃO</t>
  </si>
  <si>
    <t>CAMISA METÁLICA COM ESPESSURA DE 9,5 MM D = 1.500 MM - PARA PASSAGEM DE LÂMINA D'ÁGUA - POSICIONAMENTO</t>
  </si>
  <si>
    <t>CAMISA METÁLICA COM ESPESSURA DE 9,5 MM D = 900 MM - CRAVADA COM MARTELO VIBRATÓRIO - SEM ESCAVAÇÃO - CRAVAÇÃO</t>
  </si>
  <si>
    <t>CAMISA METÁLICA COM ESPESSURA DE 9,5 MM D = 900 MM - PARA PASSAGEM DE LÂMINA D'ÁGUA - POSICIONAMENTO</t>
  </si>
  <si>
    <t>COLUNA DE BRITA D = 50 CM EXECUTADA COM PERFURATRIZ TIPO BOTTOM FEED - BRITA COMERCIAL - CONFECÇÃO E CRAVAÇÃO</t>
  </si>
  <si>
    <t>COLUNA DE BRITA D = 50 CM EXECUTADA COM PERFURATRIZ TIPO BOTTOM FEED - BRITA PRODUZIDA - CONFECÇÃO E CRAVAÇÃO</t>
  </si>
  <si>
    <t>COLUNA DE BRITA D = 60 CM EXECUTADA COM PERFURATRIZ TIPO BOTTOM FEED - BRITA COMERCIAL - CONFECÇÃO E CRAVAÇÃO</t>
  </si>
  <si>
    <t>COLUNA DE BRITA D = 60 CM EXECUTADA COM PERFURATRIZ TIPO BOTTOM FEED - BRITA PRODUZIDA - CONFECÇÃO E CRAVAÇÃO</t>
  </si>
  <si>
    <t>COLUNA DE BRITA D = 70 CM EXECUTADA COM PERFURATRIZ TIPO BOTTOM FEED - BRITA COMERCIAL - CONFECÇÃO E CRAVAÇÃO</t>
  </si>
  <si>
    <t>COLUNA DE BRITA D = 70 CM EXECUTADA COM PERFURATRIZ TIPO BOTTOM FEED - BRITA PRODUZIDA - CONFECÇÃO E CRAVAÇÃO</t>
  </si>
  <si>
    <t>COLUNA DE BRITA D = 80 CM EXECUTADA COM PERFURATRIZ TIPO BOTTOM FEED - BRITA COMERCIAL - CONFECÇÃO E CRAVAÇÃO</t>
  </si>
  <si>
    <t>COLUNA DE BRITA D = 80 CM EXECUTADA COM PERFURATRIZ TIPO BOTTOM FEED - BRITA PRODUZIDA - CONFECÇÃO E CRAVAÇÃO</t>
  </si>
  <si>
    <t>CONFECÇÃO DE CAMISA METÁLICA EM AÇO ASTM A36 COM ESPESSURA DE 12,5 MM - D = 1.400 MM</t>
  </si>
  <si>
    <t>CONFECÇÃO DE CAMISA METÁLICA EM AÇO ASTM A36 COM ESPESSURA DE 12,5 MM - D = 1.500 MM</t>
  </si>
  <si>
    <t>CONFECÇÃO DE CAMISA METÁLICA EM AÇO ASTM A36 COM ESPESSURA DE 12,5 MM - D = 1.600 MM</t>
  </si>
  <si>
    <t>CONFECÇÃO DE CAMISA METÁLICA EM AÇO ASTM A36 COM ESPESSURA DE 12,5 MM - D = 1.700 MM</t>
  </si>
  <si>
    <t>CONFECÇÃO DE CAMISA METÁLICA EM AÇO ASTM A36 COM ESPESSURA DE 12,5 MM - D = 1.800 MM</t>
  </si>
  <si>
    <t>CONFECÇÃO DE CAMISA METÁLICA EM AÇO ASTM A36 COM ESPESSURA DE 16 MM - D = 1.500 MM</t>
  </si>
  <si>
    <t>CONFECÇÃO DE CAMISA METÁLICA EM AÇO ASTM A36 COM ESPESSURA DE 16 MM - D = 1.600 MM</t>
  </si>
  <si>
    <t>CONFECÇÃO DE CAMISA METÁLICA EM AÇO ASTM A36 COM ESPESSURA DE 16 MM - D = 1.700 MM</t>
  </si>
  <si>
    <t>CONFECÇÃO DE CAMISA METÁLICA EM AÇO ASTM A36 COM ESPESSURA DE 16 MM - D = 1.800 MM</t>
  </si>
  <si>
    <t>CONFECÇÃO DE CAMISA METÁLICA EM AÇO ASTM A36 COM ESPESSURA DE 6,3 MM - D = 1.000 MM</t>
  </si>
  <si>
    <t>CONFECÇÃO DE CAMISA METÁLICA EM AÇO ASTM A36 COM ESPESSURA DE 6,3 MM - D = 400 MM</t>
  </si>
  <si>
    <t>CONFECÇÃO DE CAMISA METÁLICA EM AÇO ASTM A36 COM ESPESSURA DE 6,3 MM - D = 500 MM</t>
  </si>
  <si>
    <t>CONFECÇÃO DE CAMISA METÁLICA EM AÇO ASTM A36 COM ESPESSURA DE 6,3 MM - D = 600 MM</t>
  </si>
  <si>
    <t>CONFECÇÃO DE CAMISA METÁLICA EM AÇO ASTM A36 COM ESPESSURA DE 6,3 MM - D = 700 MM</t>
  </si>
  <si>
    <t>CONFECÇÃO DE CAMISA METÁLICA EM AÇO ASTM A36 COM ESPESSURA DE 6,3 MM - D = 800 MM</t>
  </si>
  <si>
    <t>CONFECÇÃO DE CAMISA METÁLICA EM AÇO ASTM A36 COM ESPESSURA DE 6,3 MM - D = 900 MM</t>
  </si>
  <si>
    <t>CONFECÇÃO DE CAMISA METÁLICA EM AÇO ASTM A36 COM ESPESSURA DE 8 MM - D = 1.000 MM</t>
  </si>
  <si>
    <t>CONFECÇÃO DE CAMISA METÁLICA EM AÇO ASTM A36 COM ESPESSURA DE 8 MM - D = 1.100 MM</t>
  </si>
  <si>
    <t>CONFECÇÃO DE CAMISA METÁLICA EM AÇO ASTM A36 COM ESPESSURA DE 8 MM - D = 1.200 MM</t>
  </si>
  <si>
    <t>CONFECÇÃO DE CAMISA METÁLICA EM AÇO ASTM A36 COM ESPESSURA DE 8 MM - D = 700 MM</t>
  </si>
  <si>
    <t>CONFECÇÃO DE CAMISA METÁLICA EM AÇO ASTM A36 COM ESPESSURA DE 8 MM - D = 800 MM</t>
  </si>
  <si>
    <t>CONFECÇÃO DE CAMISA METÁLICA EM AÇO ASTM A36 COM ESPESSURA DE 8 MM - D = 900 MM</t>
  </si>
  <si>
    <t>CONFECÇÃO DE CAMISA METÁLICA EM AÇO ASTM A36 COM ESPESSURA DE 9,5 MM - D = 1.000 MM</t>
  </si>
  <si>
    <t>CONFECÇÃO DE CAMISA METÁLICA EM AÇO ASTM A36 COM ESPESSURA DE 9,5 MM - D = 1.100 MM</t>
  </si>
  <si>
    <t>CONFECÇÃO DE CAMISA METÁLICA EM AÇO ASTM A36 COM ESPESSURA DE 9,5 MM - D = 1.200 MM</t>
  </si>
  <si>
    <t>CONFECÇÃO DE CAMISA METÁLICA EM AÇO ASTM A36 COM ESPESSURA DE 9,5 MM - D = 1.300 MM</t>
  </si>
  <si>
    <t>CONFECÇÃO DE CAMISA METÁLICA EM AÇO ASTM A36 COM ESPESSURA DE 9,5 MM - D = 1.400 MM</t>
  </si>
  <si>
    <t>CONFECÇÃO DE CAMISA METÁLICA EM AÇO ASTM A36 COM ESPESSURA DE 9,5 MM - D = 1.500 MM</t>
  </si>
  <si>
    <t>CONFECÇÃO DE CAMISA METÁLICA EM AÇO ASTM A36 COM ESPESSURA DE 9,5 MM - D = 900 MM</t>
  </si>
  <si>
    <t>CONTRAVENTAMENTO DE GRUPO DE ESTACAS SUBMERSAS EM AÇO ASTM A36 - CONFECÇÃO E INSTALAÇÃO</t>
  </si>
  <si>
    <t>ESCAVAÇÃO COM PERFURATRIZ TIPO WIRTH EM ROCHA COM MÉDIA DUREZA E MÉDIA ABRASÃO - RESISTÊNCIA À COMPRESSÃO MENOR QUE 80 MPA - D = 1.000 MM</t>
  </si>
  <si>
    <t>ESCAVAÇÃO COM PERFURATRIZ TIPO WIRTH EM ROCHA COM MÉDIA DUREZA E MÉDIA ABRASÃO - RESISTÊNCIA À COMPRESSÃO MENOR QUE 80 MPA - D = 1.100 MM</t>
  </si>
  <si>
    <t>ESCAVAÇÃO COM PERFURATRIZ TIPO WIRTH EM ROCHA COM MÉDIA DUREZA E MÉDIA ABRASÃO - RESISTÊNCIA À COMPRESSÃO MENOR QUE 80 MPA - D = 1.200 MM</t>
  </si>
  <si>
    <t>ESCAVAÇÃO COM PERFURATRIZ TIPO WIRTH EM ROCHA COM MÉDIA DUREZA E MÉDIA ABRASÃO - RESISTÊNCIA À COMPRESSÃO MENOR QUE 80 MPA - D = 1.300 MM</t>
  </si>
  <si>
    <t>ESCAVAÇÃO COM PERFURATRIZ TIPO WIRTH EM ROCHA COM MÉDIA DUREZA E MÉDIA ABRASÃO - RESISTÊNCIA À COMPRESSÃO MENOR QUE 80 MPA - D = 1.400 MM</t>
  </si>
  <si>
    <t>ESCAVAÇÃO COM PERFURATRIZ TIPO WIRTH EM ROCHA COM MÉDIA DUREZA E MÉDIA ABRASÃO - RESISTÊNCIA À COMPRESSÃO MENOR QUE 80 MPA - D = 1.500 MM</t>
  </si>
  <si>
    <t>ESCAVAÇÃO COM PERFURATRIZ TIPO WIRTH EM ROCHA COM MÉDIA DUREZA E MÉDIA ABRASÃO - RESISTÊNCIA À COMPRESSÃO MENOR QUE 80 MPA - D = 1.600 MM</t>
  </si>
  <si>
    <t>ESCAVAÇÃO COM PERFURATRIZ TIPO WIRTH EM ROCHA COM MÉDIA DUREZA E MÉDIA ABRASÃO - RESISTÊNCIA À COMPRESSÃO MENOR QUE 80 MPA - D = 1.700 MM</t>
  </si>
  <si>
    <t>ESCAVAÇÃO COM PERFURATRIZ TIPO WIRTH EM ROCHA COM MÉDIA DUREZA E MÉDIA ABRASÃO - RESISTÊNCIA À COMPRESSÃO MENOR QUE 80 MPA - D = 1.800 MM</t>
  </si>
  <si>
    <t>ESCAVAÇÃO COM PERFURATRIZ TIPO WIRTH EM ROCHA COM MÉDIA DUREZA E MÉDIA ABRASÃO - RESISTÊNCIA À COMPRESSÃO MENOR QUE 80 MPA - D = 600 MM</t>
  </si>
  <si>
    <t>ESCAVAÇÃO COM PERFURATRIZ TIPO WIRTH EM ROCHA COM MÉDIA DUREZA E MÉDIA ABRASÃO - RESISTÊNCIA À COMPRESSÃO MENOR QUE 80 MPA - D = 700 MM</t>
  </si>
  <si>
    <t>ESCAVAÇÃO COM PERFURATRIZ TIPO WIRTH EM ROCHA COM MÉDIA DUREZA E MÉDIA ABRASÃO - RESISTÊNCIA À COMPRESSÃO MENOR QUE 80 MPA - D = 800 MM</t>
  </si>
  <si>
    <t>ESCAVAÇÃO COM PERFURATRIZ TIPO WIRTH EM ROCHA COM MÉDIA DUREZA E MÉDIA ABRASÃO - RESISTÊNCIA À COMPRESSÃO MENOR QUE 80 MPA - D = 900 MM</t>
  </si>
  <si>
    <t>ESCAVAÇÃO COM PERFURATRIZ TIPO WIRTH EM ROCHA DE ALTA DUREZA E ALTA ABRASÃO - RESISTÊNCIA À COMPRESSÃO ACIMA DE 80 MPA - D = 1.000 MM</t>
  </si>
  <si>
    <t>ESCAVAÇÃO COM PERFURATRIZ TIPO WIRTH EM ROCHA DE ALTA DUREZA E ALTA ABRASÃO - RESISTÊNCIA À COMPRESSÃO ACIMA DE 80 MPA - D = 1.100 MM</t>
  </si>
  <si>
    <t>ESCAVAÇÃO COM PERFURATRIZ TIPO WIRTH EM ROCHA DE ALTA DUREZA E ALTA ABRASÃO - RESISTÊNCIA À COMPRESSÃO ACIMA DE 80 MPA - D = 1.200 MM</t>
  </si>
  <si>
    <t>ESCAVAÇÃO COM PERFURATRIZ TIPO WIRTH EM ROCHA DE ALTA DUREZA E ALTA ABRASÃO - RESISTÊNCIA À COMPRESSÃO ACIMA DE 80 MPA - D = 1.300 MM</t>
  </si>
  <si>
    <t>ESCAVAÇÃO COM PERFURATRIZ TIPO WIRTH EM ROCHA DE ALTA DUREZA E ALTA ABRASÃO - RESISTÊNCIA À COMPRESSÃO ACIMA DE 80 MPA - D = 1.400 MM</t>
  </si>
  <si>
    <t>ESCAVAÇÃO COM PERFURATRIZ TIPO WIRTH EM ROCHA DE ALTA DUREZA E ALTA ABRASÃO - RESISTÊNCIA À COMPRESSÃO ACIMA DE 80 MPA - D = 1.500 MM</t>
  </si>
  <si>
    <t>ESCAVAÇÃO COM PERFURATRIZ TIPO WIRTH EM ROCHA DE ALTA DUREZA E ALTA ABRASÃO - RESISTÊNCIA À COMPRESSÃO ACIMA DE 80 MPA - D = 1.600 MM</t>
  </si>
  <si>
    <t>ESCAVAÇÃO COM PERFURATRIZ TIPO WIRTH EM ROCHA DE ALTA DUREZA E ALTA ABRASÃO - RESISTÊNCIA À COMPRESSÃO ACIMA DE 80 MPA - D = 1.700 MM</t>
  </si>
  <si>
    <t>ESCAVAÇÃO COM PERFURATRIZ TIPO WIRTH EM ROCHA DE ALTA DUREZA E ALTA ABRASÃO - RESISTÊNCIA À COMPRESSÃO ACIMA DE 80 MPA - D = 1.800 MM</t>
  </si>
  <si>
    <t>ESCAVAÇÃO COM PERFURATRIZ TIPO WIRTH EM ROCHA DE ALTA DUREZA E ALTA ABRASÃO - RESISTÊNCIA À COMPRESSÃO ACIMA DE 80 MPA - D = 600 MM</t>
  </si>
  <si>
    <t>ESCAVAÇÃO COM PERFURATRIZ TIPO WIRTH EM ROCHA DE ALTA DUREZA E ALTA ABRASÃO - RESISTÊNCIA À COMPRESSÃO ACIMA DE 80 MPA - D = 700 MM</t>
  </si>
  <si>
    <t>ESCAVAÇÃO COM PERFURATRIZ TIPO WIRTH EM ROCHA DE ALTA DUREZA E ALTA ABRASÃO - RESISTÊNCIA À COMPRESSÃO ACIMA DE 80 MPA - D = 800 MM</t>
  </si>
  <si>
    <t>ESCAVAÇÃO COM PERFURATRIZ TIPO WIRTH EM ROCHA DE ALTA DUREZA E ALTA ABRASÃO - RESISTÊNCIA À COMPRESSÃO ACIMA DE 80 MPA - D = 900 MM</t>
  </si>
  <si>
    <t>ESCAVAÇÃO COM PERFURATRIZ TIPO WIRTH EM SOLO - D = 1.000 MM</t>
  </si>
  <si>
    <t>ESCAVAÇÃO COM PERFURATRIZ TIPO WIRTH EM SOLO - D = 1.100 MM</t>
  </si>
  <si>
    <t>ESCAVAÇÃO COM PERFURATRIZ TIPO WIRTH EM SOLO - D = 1.200 MM</t>
  </si>
  <si>
    <t>ESCAVAÇÃO COM PERFURATRIZ TIPO WIRTH EM SOLO - D = 1.300 MM</t>
  </si>
  <si>
    <t>ESCAVAÇÃO COM PERFURATRIZ TIPO WIRTH EM SOLO - D = 1.400 MM</t>
  </si>
  <si>
    <t>ESCAVAÇÃO COM PERFURATRIZ TIPO WIRTH EM SOLO - D = 1.500 MM</t>
  </si>
  <si>
    <t>ESCAVAÇÃO COM PERFURATRIZ TIPO WIRTH EM SOLO - D = 1.600 MM</t>
  </si>
  <si>
    <t>ESCAVAÇÃO COM PERFURATRIZ TIPO WIRTH EM SOLO - D = 1.700 MM</t>
  </si>
  <si>
    <t>ESCAVAÇÃO COM PERFURATRIZ TIPO WIRTH EM SOLO - D = 1.800 MM</t>
  </si>
  <si>
    <t>ESCAVAÇÃO COM PERFURATRIZ TIPO WIRTH EM SOLO - D = 600 MM</t>
  </si>
  <si>
    <t>ESCAVAÇÃO COM PERFURATRIZ TIPO WIRTH EM SOLO - D = 700 MM</t>
  </si>
  <si>
    <t>ESCAVAÇÃO COM PERFURATRIZ TIPO WIRTH EM SOLO - D = 800 MM</t>
  </si>
  <si>
    <t>ESCAVAÇÃO COM PERFURATRIZ TIPO WIRTH EM SOLO - D = 900 MM</t>
  </si>
  <si>
    <t>ESTACA BARRETE ESCAVADA COM USO DE FLUIDO ESTABILIZANTE - CONFECÇÃO</t>
  </si>
  <si>
    <t>ESTACA BROCA MANUAL D = 25 CM - CONFECÇÃO</t>
  </si>
  <si>
    <t>ESTACA BROCA MANUAL D = 30 CM - CONFECÇÃO</t>
  </si>
  <si>
    <t>ESTACA CIRCULAR TIPO ESTACÃO ESCAVADA COM USO DE FLUIDO ESTABILIZANTE - CONFECÇÃO</t>
  </si>
  <si>
    <t>ESTACA DUPLO PERFIL METÁLICO W 250 X 17,9 - COM EMENDA - FORNECIMENTO E CRAVAÇÃO</t>
  </si>
  <si>
    <t>ESTACA DUPLO TRILHO TR 25 - COM EMENDA - FORNECIMENTO E CRAVAÇÃO</t>
  </si>
  <si>
    <t>ESTACA DUPLO TRILHO TR 37 - COM EMENDA - FORNECIMENTO E CRAVAÇÃO</t>
  </si>
  <si>
    <t>ESTACA DUPLO TRILHO TR 45 - COM EMENDA - FORNECIMENTO E CRAVAÇÃO</t>
  </si>
  <si>
    <t>ESTACA DUPLO TRILHO TR 57 - COM EMENDA - FORNECIMENTO E CRAVAÇÃO</t>
  </si>
  <si>
    <t>ESTACA DUPLO TRILHO TR 68 - COM EMENDA - FORNECIMENTO E CRAVAÇÃO</t>
  </si>
  <si>
    <t>ESTACA FRANKI COM FUSTE APILOADO D = 35 CM - CONFECÇÃO</t>
  </si>
  <si>
    <t>ESTACA FRANKI COM FUSTE APILOADO D = 40 CM - CONFECÇÃO</t>
  </si>
  <si>
    <t>ESTACA FRANKI COM FUSTE APILOADO D = 45 CM - CONFECÇÃO</t>
  </si>
  <si>
    <t>ESTACA FRANKI COM FUSTE APILOADO D = 52 CM - CONFECÇÃO</t>
  </si>
  <si>
    <t>ESTACA FRANKI COM FUSTE APILOADO D = 60 CM - CONFECÇÃO</t>
  </si>
  <si>
    <t>ESTACA FRANKI COM FUSTE APILOADO D = 70 CM - CONFECÇÃO</t>
  </si>
  <si>
    <t>ESTACA HÉLICE CONTÍNUA - CONFECÇÃO</t>
  </si>
  <si>
    <t>ESTACA HÉLICE DE DESLOCAMENTO - CONFECÇÃO</t>
  </si>
  <si>
    <t>ESTACA PERFIL METÁLICO W 150 X 22,5 (H) - FORNECIMENTO E CRAVAÇÃO</t>
  </si>
  <si>
    <t>ESTACA PRANCHA METÁLICA - FORNECIMENTO E CRAVAÇÃO ATÉ 12 METROS</t>
  </si>
  <si>
    <t>ESTACA PRANCHA METÁLICA COM APOIO DE FLUTUANTE - FORNECIMENTO E CRAVAÇÃO DE 12 METROS</t>
  </si>
  <si>
    <t>ESTACA PRANCHA METÁLICA COM APOIO DE FLUTUANTE E UTILIZAÇÃO DE 10 VEZES - FORNECIMENTO, CRAVAÇÃO ATÉ 12 METROS</t>
  </si>
  <si>
    <t>ESTACA PRANCHA METÁLICA COM UTILIZAÇÃO DE 10 VEZES - FORNECIMENTO, CRAVAÇÃO ATÉ 12 METROS</t>
  </si>
  <si>
    <t>ESTACA PRÉ-MOLDADA DE CONCRETO ARMADO CENTRIFUGADO COM COMPRESSÃO ADMISSÍVEL DE 100 T - SEM EMENDA - FORNECIMENTO E CRAVAÇÃO</t>
  </si>
  <si>
    <t>ESTACA PRÉ-MOLDADA DE CONCRETO ARMADO CENTRIFUGADO COM COMPRESSÃO ADMISSÍVEL DE 125 T - SEM EMENDA - FORNECIMENTO E CRAVAÇÃO</t>
  </si>
  <si>
    <t>ESTACA PRÉ-MOLDADA DE CONCRETO ARMADO CENTRIFUGADO COM COMPRESSÃO ADMISSÍVEL DE 170 T - SEM EMENDA - FORNECIMENTO E CRAVAÇÃO</t>
  </si>
  <si>
    <t>ESTACA PRÉ-MOLDADA DE CONCRETO ARMADO CENTRIFUGADO COM COMPRESSÃO ADMISSÍVEL DE 230 T - SEM EMENDA - FORNECIMENTO E CRAVAÇÃO</t>
  </si>
  <si>
    <t>ESTACA PRÉ-MOLDADA DE CONCRETO ARMADO CENTRIFUGADO COM COMPRESSÃO ADMISSÍVEL DE 300 T - SEM EMENDA - FORNECIMENTO E CRAVAÇÃO</t>
  </si>
  <si>
    <t>ESTACA PRÉ-MOLDADA DE CONCRETO ARMADO CENTRIFUGADO COM COMPRESSÃO ADMISSÍVEL DE 55 T - SEM EMENDA - FORNECIMENTO E CRAVAÇÃO</t>
  </si>
  <si>
    <t>ESTACA PRÉ-MOLDADA DE CONCRETO ARMADO CENTRIFUGADO COM COMPRESSÃO ADMISSÍVEL DE 80 T - SEM EMENDA - FORNECIMENTO E CRAVAÇÃO</t>
  </si>
  <si>
    <t>ESTACA PRÉ-MOLDADA DE CONCRETO PROTENDIDO 15 X 15 CM - PRODUZIDA - SEM EMENDA - CRAVAÇÃO</t>
  </si>
  <si>
    <t>ESTACA PRÉ-MOLDADA DE CONCRETO PROTENDIDO 17 X 17 CM - PRODUZIDA - SEM EMENDA - CRAVAÇÃO</t>
  </si>
  <si>
    <t>ESTACA PRÉ-MOLDADA DE CONCRETO PROTENDIDO 20 X 20 CM - PRODUZIDA - SEM EMENDA - CRAVAÇÃO</t>
  </si>
  <si>
    <t>ESTACA PRÉ-MOLDADA DE CONCRETO PROTENDIDO 21 X 21 CM - PRODUZIDA - SEM EMENDA - CRAVAÇÃO</t>
  </si>
  <si>
    <t>ESTACA PRÉ-MOLDADA DE CONCRETO PROTENDIDO 23 X 23 CM - PRODUZIDA - SEM EMENDA - CRAVAÇÃO</t>
  </si>
  <si>
    <t>ESTACA PRÉ-MOLDADA DE CONCRETO PROTENDIDO 25 X 25 CM - PRODUZIDA - SEM EMENDA - CRAVAÇÃO</t>
  </si>
  <si>
    <t>ESTACA PRÉ-MOLDADA DE CONCRETO PROTENDIDO 26 X 26 CM - PRODUZIDA - SEM EMENDA - CRAVAÇÃO</t>
  </si>
  <si>
    <t>ESTACA PRÉ-MOLDADA DE CONCRETO PROTENDIDO 30 X 30 CM - PRODUZIDA - SEM EMENDA - CRAVAÇÃO</t>
  </si>
  <si>
    <t>ESTACA PRÉ-MOLDADA DE CONCRETO PROTENDIDO 33 X 33 CM - PRODUZIDA - SEM EMENDA - CRAVAÇÃO</t>
  </si>
  <si>
    <t>ESTACA PRÉ-MOLDADA DE CONCRETO PROTENDIDO 35 X 35 CM - PRODUZIDA - SEM EMENDA - CRAVAÇÃO</t>
  </si>
  <si>
    <t>ESTACA PRÉ-MOLDADA DE CONCRETO PROTENDIDO 38 X 38 CM - PRODUZIDA - SEM EMENDA - CRAVAÇÃO</t>
  </si>
  <si>
    <t>ESTACA PRÉ-MOLDADA DE CONCRETO PROTENDIDO 40 X 40 CM - PRODUZIDA - SEM EMENDA - CRAVAÇÃO</t>
  </si>
  <si>
    <t>ESTACA PRÉ-MOLDADA DE CONCRETO PROTENDIDO 42 X 42 CM - PRODUZIDA - SEM EMENDA - CRAVAÇÃO</t>
  </si>
  <si>
    <t>ESTACA PRÉ-MOLDADA DE CONCRETO PROTENDIDO 45 X 45 CM - PRODUZIDA - SEM EMENDA - CRAVAÇÃO</t>
  </si>
  <si>
    <t>ESTACA PRÉ-MOLDADA DE CONCRETO PROTENDIDO COM COMPRESSÃO ADMISSÍVEL DE 100 T - COMERCIAL - SEM EMENDA - FORNECIMENTO E CRAVAÇÃO</t>
  </si>
  <si>
    <t>ESTACA PRÉ-MOLDADA DE CONCRETO PROTENDIDO COM COMPRESSÃO ADMISSÍVEL DE 25 T - COMERCIAL - SEM EMENDA - FORNECIMENTO E CRAVAÇÃO</t>
  </si>
  <si>
    <t>ESTACA PRÉ-MOLDADA DE CONCRETO PROTENDIDO COM COMPRESSÃO ADMISSÍVEL DE 35 T - COMERCIAL - SEM EMENDA - FORNECIMENTO E CRAVAÇÃO</t>
  </si>
  <si>
    <t>ESTACA PRÉ-MOLDADA DE CONCRETO PROTENDIDO COM COMPRESSÃO ADMISSÍVEL DE 60 T - COMERCIAL - SEM EMENDA - FORNECIMENTO E CRAVAÇÃO</t>
  </si>
  <si>
    <t>ESTACA PRÉ-MOLDADA DE CONCRETO PROTENDIDO COM COMPRESSÃO ADMISSÍVEL DE 75 T - COMERCIAL - SEM EMENDA - FORNECIMENTO E CRAVAÇÃO</t>
  </si>
  <si>
    <t>ESTACA RAIZ PERFURADA NA ROCHA COM D = 16 CM - CONFECÇÃO</t>
  </si>
  <si>
    <t>ESTACA RAIZ PERFURADA NA ROCHA COM D = 20 CM - CONFECÇÃO</t>
  </si>
  <si>
    <t>ESTACA RAIZ PERFURADA NA ROCHA COM D = 25 CM - CONFECÇÃO</t>
  </si>
  <si>
    <t>ESTACA RAIZ PERFURADA NA ROCHA COM D = 31 CM - CONFECÇÃO</t>
  </si>
  <si>
    <t>ESTACA RAIZ PERFURADA NA ROCHA COM D = 40 CM - CONFECÇÃO</t>
  </si>
  <si>
    <t>ESTACA RAIZ PERFURADA NA ROCHA COM D = 45 CM - CONFECÇÃO</t>
  </si>
  <si>
    <t>ESTACA RAIZ PERFURADA NO SOLO COM D = 16 CM - CONFECÇÃO</t>
  </si>
  <si>
    <t>ESTACA RAIZ PERFURADA NO SOLO COM D = 20 CM - CONFECÇÃO</t>
  </si>
  <si>
    <t>ESTACA RAIZ PERFURADA NO SOLO COM D = 25 CM - CONFECÇÃO</t>
  </si>
  <si>
    <t>ESTACA RAIZ PERFURADA NO SOLO COM D = 31 CM - CONFECÇÃO</t>
  </si>
  <si>
    <t>ESTACA RAIZ PERFURADA NO SOLO COM D = 40 CM - CONFECÇÃO</t>
  </si>
  <si>
    <t>ESTACA RAIZ PERFURADA NO SOLO COM D = 45 CM - CONFECÇÃO</t>
  </si>
  <si>
    <t>ESTACA STRAUSS D = 25 CM - CONFECÇÃO</t>
  </si>
  <si>
    <t>ESTACA STRAUSS D = 32 CM - CONFECÇÃO</t>
  </si>
  <si>
    <t>ESTACA STRAUSS D = 38 CM - CONFECÇÃO</t>
  </si>
  <si>
    <t>ESTACA STRAUSS D = 45 CM - CONFECÇÃO</t>
  </si>
  <si>
    <t>ESTACA TRILHO TR 25 - FORNECIMENTO E CRAVAÇÃO</t>
  </si>
  <si>
    <t>ESTACA TRILHO TR 37 - FORNECIMENTO E CRAVAÇÃO</t>
  </si>
  <si>
    <t>ESTACA TRILHO TR 45 - FORNECIMENTO E CRAVAÇÃO</t>
  </si>
  <si>
    <t>ESTACA TRILHO TR 57 - FORNECIMENTO E CRAVAÇÃO</t>
  </si>
  <si>
    <t>ESTACA TRILHO TR 68 - FORNECIMENTO E CRAVAÇÃO</t>
  </si>
  <si>
    <t>ESTACA TRIPLO TRILHO TR 25 - COM EMENDA - FORNECIMENTO E CRAVAÇÃO</t>
  </si>
  <si>
    <t>ESTACA TRIPLO TRILHO TR 37 - COM EMENDA - FORNECIMENTO E CRAVAÇÃO</t>
  </si>
  <si>
    <t>ESTACA TRIPLO TRILHO TR 45 - COM EMENDA - FORNECIMENTO E CRAVAÇÃO</t>
  </si>
  <si>
    <t>ESTACA TRIPLO TRILHO TR 57 - COM EMENDA - FORNECIMENTO E CRAVAÇÃO</t>
  </si>
  <si>
    <t>ESTACA TRIPLO TRILHO TR 68 - COM EMENDA - FORNECIMENTO E CRAVAÇÃO</t>
  </si>
  <si>
    <t>FABRICAÇÃO DE ESTACA PRÉ-MOLDADA DE CONCRETO PROTENDIDA SEÇÃO 15 X 15 CM</t>
  </si>
  <si>
    <t>FABRICAÇÃO DE ESTACA PRÉ-MOLDADA DE CONCRETO PROTENDIDA SEÇÃO 17 X 17 CM</t>
  </si>
  <si>
    <t>FABRICAÇÃO DE ESTACA PRÉ-MOLDADA DE CONCRETO PROTENDIDA SEÇÃO 20 X 20 CM</t>
  </si>
  <si>
    <t>FABRICAÇÃO DE ESTACA PRÉ-MOLDADA DE CONCRETO PROTENDIDA SEÇÃO 21 X 21 CM</t>
  </si>
  <si>
    <t>FABRICAÇÃO DE ESTACA PRÉ-MOLDADA DE CONCRETO PROTENDIDA SEÇÃO 23 X 23 CM</t>
  </si>
  <si>
    <t>FABRICAÇÃO DE ESTACA PRÉ-MOLDADA DE CONCRETO PROTENDIDA SEÇÃO 25 X 25 CM</t>
  </si>
  <si>
    <t>FABRICAÇÃO DE ESTACA PRÉ-MOLDADA DE CONCRETO PROTENDIDA SEÇÃO 26 X 26 CM</t>
  </si>
  <si>
    <t>FABRICAÇÃO DE ESTACA PRÉ-MOLDADA DE CONCRETO PROTENDIDA SEÇÃO 30 X 30 CM</t>
  </si>
  <si>
    <t>FABRICAÇÃO DE ESTACA PRÉ-MOLDADA DE CONCRETO PROTENDIDA SEÇÃO 33 X 33 CM</t>
  </si>
  <si>
    <t>FABRICAÇÃO DE ESTACA PRÉ-MOLDADA DE CONCRETO PROTENDIDA SEÇÃO 35 X 35 CM</t>
  </si>
  <si>
    <t>FABRICAÇÃO DE ESTACA PRÉ-MOLDADA DE CONCRETO PROTENDIDA SEÇÃO 38 X 38 CM</t>
  </si>
  <si>
    <t>FABRICAÇÃO DE ESTACA PRÉ-MOLDADA DE CONCRETO PROTENDIDA SEÇÃO 40 X 40 CM</t>
  </si>
  <si>
    <t>FABRICAÇÃO DE ESTACA PRÉ-MOLDADA DE CONCRETO PROTENDIDA SEÇÃO 42 X 42 CM</t>
  </si>
  <si>
    <t>FABRICAÇÃO DE ESTACA PRÉ-MOLDADA DE CONCRETO PROTENDIDA SEÇÃO 45 X 45 CM</t>
  </si>
  <si>
    <t>GABARITO DE CRAVAÇÃO DE ESTACAS SUBMERSAS EM AÇO ASTM A36 - CONFECÇÃO E INSTALAÇÃO</t>
  </si>
  <si>
    <t>MURO GUIA PARA ESTACA BARRETE COM DUAS CORTINAS DE 10 X 110 CM</t>
  </si>
  <si>
    <t>ESTRUTURA EM PERFIL DE AÇO ASTM A36 CORTE, SOLDA E MONTAGEM - FORNECIMENTO E INSTALAÇÃO</t>
  </si>
  <si>
    <t>FORNECIMENTO E APLICAÇÃO DE ADESIVO ESTRUTURAL À BASE DE RESINA EPÓXI</t>
  </si>
  <si>
    <t>HIDROJATEAMENTO EM SUPERFÍCIE DE AÇO GRAU WJ-2</t>
  </si>
  <si>
    <t>JATEAMENTO ABRASIVO EM CHAPA DE AÇO POR ESTEIRA CONTÍNUA</t>
  </si>
  <si>
    <t>JATEAMENTO DE CHAPA DE AÇO COM O USO DE GRANALHAS DE AÇO GRAU SA 2</t>
  </si>
  <si>
    <t>JATEAMENTO DE CHAPA DE AÇO COM O USO DE GRANALHAS DE AÇO GRAU SA 2 1/2</t>
  </si>
  <si>
    <t>JATEAMENTO DE CHAPA DE AÇO COM O USO DE GRANALHAS DE AÇO GRAU SA 2 1/2 - EM ESPAÇO CONFINADO</t>
  </si>
  <si>
    <t>JATEAMENTO DE CHAPA DE AÇO COM O USO DE GRANALHAS DE AÇO GRAU SA 3</t>
  </si>
  <si>
    <t>PINTURA COM EPÓXI DE DOIS COMPONENTES COM PISTOLA A AR COMPRIMIDO, UMA DEMÃO, ESPESSURA DE 120 µM</t>
  </si>
  <si>
    <t>PINTURA COM PRIMER EPÓXI DE DOIS COMPONENTES COM PISTOLA A AR COMPRIMIDO, UMA DEMÃO, ESPESSURA DE 70 µM</t>
  </si>
  <si>
    <t>PINTURA COM SELANTE EPÓXI VINÍLICO COM PISTOLA AIRLESS, UMA DEMÃO, ESPESSURA DE 80 µM</t>
  </si>
  <si>
    <t>PINTURA COM TINTA ANTI-INCRUSTANTE COM PISTOLA AIRLESS, UMA DEMÃO, ESPESSURA DE 125 µM</t>
  </si>
  <si>
    <t>PINTURA COM TINTA ANTICORROSIVA À BASE DE EPÓXI POLIAMIDA DE DOIS COMPONENTES COM PISTOLA A AR COMPRIMIDO, UMA DEMÃO, ESPESSURA DE 150 µM</t>
  </si>
  <si>
    <t>PINTURA DE ACABAMENTO COM ESMALTE EPÓXI COM PISTOLA A AR COMPRIMIDO, UMA DEMÃO, ESPESSURA DE 40 µM</t>
  </si>
  <si>
    <t>PINTURA DE ACABAMENTO COM ESMALTE SINTÉTICO COM PISTOLA A AR COMPRIMIDO, UMA DEMÃO, ESPESSURA DE 30 µM</t>
  </si>
  <si>
    <t>PINTURA DE ACABAMENTO COM TINTA DE POLIURETANO ACRÍLICO DE DOIS COMPONENTES COM PISTOLA AIRLESS, UMA DEMÃO, ESPESSURA DE 70 µM</t>
  </si>
  <si>
    <t>PINTURA DE ACABAMENTO COM TINTA DE POLIURETANO ACRÍLICO DE DOIS COMPONENTES COM PISTOLA AIRLESS, UMA DEMÃO, ESPESSURA DE 70 µM - EM ESPAÇO CONFINADO</t>
  </si>
  <si>
    <t>PINTURA DE FUNDO COM TINTA ALQUÍDICA COM PISTOLA A AR COMPRIMIDO, UMA DEMÃO, ESPESSURA DE 30 µM</t>
  </si>
  <si>
    <t>PINTURA DE FUNDO COM TINTA ANTICORROSIVA À BASE DE EPÓXI POLIAMIDA DE DOIS COMPONENTES COM PISTOLA AIRLESS, UMA DEMÃO, ESPESSURA DE 100 µM - EM ESPAÇO CONFINADO</t>
  </si>
  <si>
    <t>PINTURA DE FUNDO COM TINTA ANTICORROSIVA À BASE DE EPÓXI POLIAMIDA DE DOIS COMPONENTES COM PISTOLA AIRLESS, UMA DEMÃO, ESPESSURA DE 160 µM</t>
  </si>
  <si>
    <t>PINTURA DE FUNDO COM TINTA ANTICORROSIVA À BASE DE EPÓXI POLIAMIDA DE DOIS COMPONENTES COM PISTOLA AIRLESS, UMA DEMÃO, ESPESSURA DE 160 µM - EM ESPAÇO CONFINADO</t>
  </si>
  <si>
    <t>PINTURA DE FUNDO COM TINTA EPÓXI COM PISTOLA A AR COMPRIMIDO, UMA DEMÃO, ESPESSURA DE 120 µM</t>
  </si>
  <si>
    <t>PINTURA SHOP PRIMER EM CHAPA DE AÇO POR ESTEIRA CONTÍNUA</t>
  </si>
  <si>
    <t>SOLDA ELÉTRICA DE PERFIS METÁLICOS E CHAPAS DE AÇO COM ELETRODO E60XX</t>
  </si>
  <si>
    <t>SOLDA ELÉTRICA DE PERFIS METÁLICOS E CHAPAS DE AÇO COM ELETRODO E70XX</t>
  </si>
  <si>
    <t>TRATAMENTO DE SUPERFÍCIE DE AÇO COM FERRAMENTA MECÂNICA GRAU SP-11</t>
  </si>
  <si>
    <t>TRATAMENTO DE SUPERFÍCIE DE AÇO COM FERRAMENTA MECÂNICA GRAU SP-11 - EM ESPAÇO CONFINADO</t>
  </si>
  <si>
    <t>TRATAMENTO EM CHAPA DE AÇO POR ESTEIRA CONTÍNUA</t>
  </si>
  <si>
    <t>ALINHAMENTO MANUAL DA GRADE DO AMV PARA QUALQUER ABERTURA E QUALQUER BITOLA</t>
  </si>
  <si>
    <t>ASSENTAMENTO DOS MATERIAIS METÁLICOS DO AMV 1:10, TR 45, BITOLA LARGA</t>
  </si>
  <si>
    <t>ASSENTAMENTO DOS MATERIAIS METÁLICOS DO AMV 1:10, TR 45, BITOLA MÉTRICA</t>
  </si>
  <si>
    <t>ASSENTAMENTO DOS MATERIAIS METÁLICOS DO AMV 1:10, TR 45, BITOLA MISTA</t>
  </si>
  <si>
    <t>ASSENTAMENTO DOS MATERIAIS METÁLICOS DO AMV 1:10, TR 57, BITOLA LARGA</t>
  </si>
  <si>
    <t>ASSENTAMENTO DOS MATERIAIS METÁLICOS DO AMV 1:10, TR 57, BITOLA MÉTRICA</t>
  </si>
  <si>
    <t>ASSENTAMENTO DOS MATERIAIS METÁLICOS DO AMV 1:10, TR 57, BITOLA MISTA</t>
  </si>
  <si>
    <t>ASSENTAMENTO DOS MATERIAIS METÁLICOS DO AMV 1:10, TR 68, BITOLA LARGA</t>
  </si>
  <si>
    <t>ASSENTAMENTO DOS MATERIAIS METÁLICOS DO AMV 1:10, TR 68, BITOLA MÉTRICA</t>
  </si>
  <si>
    <t>ASSENTAMENTO DOS MATERIAIS METÁLICOS DO AMV 1:10, TR 68, BITOLA MISTA</t>
  </si>
  <si>
    <t>ASSENTAMENTO DOS MATERIAIS METÁLICOS DO AMV 1:10, UIC 60, BITOLA LARGA</t>
  </si>
  <si>
    <t>ASSENTAMENTO DOS MATERIAIS METÁLICOS DO AMV 1:10, UIC 60, BITOLA MÉTRICA</t>
  </si>
  <si>
    <t>ASSENTAMENTO DOS MATERIAIS METÁLICOS DO AMV 1:10, UIC 60, BITOLA MISTA</t>
  </si>
  <si>
    <t>ASSENTAMENTO DOS MATERIAIS METÁLICOS DO AMV 1:12, TR 45, BITOLA LARGA</t>
  </si>
  <si>
    <t>ASSENTAMENTO DOS MATERIAIS METÁLICOS DO AMV 1:12, TR 45, BITOLA MÉTRICA</t>
  </si>
  <si>
    <t>ASSENTAMENTO DOS MATERIAIS METÁLICOS DO AMV 1:12, TR 45, BITOLA MISTA</t>
  </si>
  <si>
    <t>ASSENTAMENTO DOS MATERIAIS METÁLICOS DO AMV 1:12, TR 57, BITOLA LARGA</t>
  </si>
  <si>
    <t>ASSENTAMENTO DOS MATERIAIS METÁLICOS DO AMV 1:12, TR 57, BITOLA MÉTRICA</t>
  </si>
  <si>
    <t>ASSENTAMENTO DOS MATERIAIS METÁLICOS DO AMV 1:12, TR 57, BITOLA MISTA</t>
  </si>
  <si>
    <t>ASSENTAMENTO DOS MATERIAIS METÁLICOS DO AMV 1:12, TR 68, BITOLA LARGA</t>
  </si>
  <si>
    <t>ASSENTAMENTO DOS MATERIAIS METÁLICOS DO AMV 1:12, TR 68, BITOLA MÉTRICA</t>
  </si>
  <si>
    <t>ASSENTAMENTO DOS MATERIAIS METÁLICOS DO AMV 1:12, TR 68, BITOLA MISTA</t>
  </si>
  <si>
    <t>ASSENTAMENTO DOS MATERIAIS METÁLICOS DO AMV 1:12, UIC 60, BITOLA LARGA</t>
  </si>
  <si>
    <t>ASSENTAMENTO DOS MATERIAIS METÁLICOS DO AMV 1:12, UIC 60, BITOLA MÉTRICA</t>
  </si>
  <si>
    <t>ASSENTAMENTO DOS MATERIAIS METÁLICOS DO AMV 1:12, UIC 60, BITOLA MISTA</t>
  </si>
  <si>
    <t>ASSENTAMENTO DOS MATERIAIS METÁLICOS DO AMV 1:14, TR 45, BITOLA LARGA</t>
  </si>
  <si>
    <t>ASSENTAMENTO DOS MATERIAIS METÁLICOS DO AMV 1:14, TR 45, BITOLA MÉTRICA</t>
  </si>
  <si>
    <t>ASSENTAMENTO DOS MATERIAIS METÁLICOS DO AMV 1:14, TR 45, BITOLA MISTA</t>
  </si>
  <si>
    <t>ASSENTAMENTO DOS MATERIAIS METÁLICOS DO AMV 1:14, TR 57, BITOLA LARGA</t>
  </si>
  <si>
    <t>ASSENTAMENTO DOS MATERIAIS METÁLICOS DO AMV 1:14, TR 57, BITOLA MÉTRICA</t>
  </si>
  <si>
    <t>ASSENTAMENTO DOS MATERIAIS METÁLICOS DO AMV 1:14, TR 57, BITOLA MISTA</t>
  </si>
  <si>
    <t>ASSENTAMENTO DOS MATERIAIS METÁLICOS DO AMV 1:14, TR 68, BITOLA LARGA</t>
  </si>
  <si>
    <t>ASSENTAMENTO DOS MATERIAIS METÁLICOS DO AMV 1:14, TR 68, BITOLA MÉTRICA</t>
  </si>
  <si>
    <t>ASSENTAMENTO DOS MATERIAIS METÁLICOS DO AMV 1:14, TR 68, BITOLA MISTA</t>
  </si>
  <si>
    <t>ASSENTAMENTO DOS MATERIAIS METÁLICOS DO AMV 1:14, UIC 60, BITOLA LARGA</t>
  </si>
  <si>
    <t>ASSENTAMENTO DOS MATERIAIS METÁLICOS DO AMV 1:14, UIC 60, BITOLA MÉTRICA</t>
  </si>
  <si>
    <t>ASSENTAMENTO DOS MATERIAIS METÁLICOS DO AMV 1:14, UIC 60, BITOLA MISTA</t>
  </si>
  <si>
    <t>ASSENTAMENTO DOS MATERIAIS METÁLICOS DO AMV 1:20, TR 57, BITOLA LARGA</t>
  </si>
  <si>
    <t>ASSENTAMENTO DOS MATERIAIS METÁLICOS DO AMV 1:20, TR 57, BITOLA MÉTRICA</t>
  </si>
  <si>
    <t>ASSENTAMENTO DOS MATERIAIS METÁLICOS DO AMV 1:20, TR 57, BITOLA MISTA</t>
  </si>
  <si>
    <t>ASSENTAMENTO DOS MATERIAIS METÁLICOS DO AMV 1:20, TR 68, BITOLA LARGA</t>
  </si>
  <si>
    <t>ASSENTAMENTO DOS MATERIAIS METÁLICOS DO AMV 1:20, TR 68, BITOLA MÉTRICA</t>
  </si>
  <si>
    <t>ASSENTAMENTO DOS MATERIAIS METÁLICOS DO AMV 1:20, TR 68, BITOLA MISTA</t>
  </si>
  <si>
    <t>ASSENTAMENTO DOS MATERIAIS METÁLICOS DO AMV 1:20, UIC 60, BITOLA LARGA</t>
  </si>
  <si>
    <t>ASSENTAMENTO DOS MATERIAIS METÁLICOS DO AMV 1:20, UIC 60, BITOLA MÉTRICA</t>
  </si>
  <si>
    <t>ASSENTAMENTO DOS MATERIAIS METÁLICOS DO AMV 1:20, UIC 60, BITOLA MISTA</t>
  </si>
  <si>
    <t>ASSENTAMENTO DOS MATERIAIS METÁLICOS DO AMV 1:8, TR 45, BITOLA LARGA</t>
  </si>
  <si>
    <t>ASSENTAMENTO DOS MATERIAIS METÁLICOS DO AMV 1:8, TR 45, BITOLA MÉTRICA</t>
  </si>
  <si>
    <t>ASSENTAMENTO DOS MATERIAIS METÁLICOS DO AMV 1:8, TR 45, BITOLA MISTA</t>
  </si>
  <si>
    <t>ASSENTAMENTO DOS MATERIAIS METÁLICOS DO AMV 1:8, TR 57, BITOLA LARGA</t>
  </si>
  <si>
    <t>ASSENTAMENTO DOS MATERIAIS METÁLICOS DO AMV 1:8, TR 57, BITOLA MÉTRICA</t>
  </si>
  <si>
    <t>ASSENTAMENTO DOS MATERIAIS METÁLICOS DO AMV 1:8, TR 57, BITOLA MISTA</t>
  </si>
  <si>
    <t>LANÇAMENTO MANUAL DE LASTRO EM AMV COM DESCARGA DA BRITA POR CAMINHÃO</t>
  </si>
  <si>
    <t>LANÇAMENTO MECÂNICO DE LASTRO EM AMV COM DESCARGA DA BRITA POR CAMINHÃO E ESPALHAMENTO COM CARREGADEIRA DE PNEUS</t>
  </si>
  <si>
    <t>NIVELAMENTO DE AMV COM SOCARIA COM GRUPO VIBRADOR E LEVANTE DE ATÉ 10 CM, ABERTURA 1:10, BITOLA LARGA, DORMENTE DE MADEIRA OU CONCRETO</t>
  </si>
  <si>
    <t>NIVELAMENTO DE AMV COM SOCARIA COM GRUPO VIBRADOR E LEVANTE DE ATÉ 10 CM, ABERTURA 1:10, BITOLA MÉTRICA, DORMENTE DE MADEIRA OU CONCRETO</t>
  </si>
  <si>
    <t>NIVELAMENTO DE AMV COM SOCARIA COM GRUPO VIBRADOR E LEVANTE DE ATÉ 10 CM, ABERTURA 1:10, BITOLA MISTA, DORMENTE DE MADEIRA OU CONCRETO</t>
  </si>
  <si>
    <t>NIVELAMENTO DE AMV COM SOCARIA COM GRUPO VIBRADOR E LEVANTE DE ATÉ 10 CM, ABERTURA 1:12, BITOLA LARGA, DORMENTE DE MADEIRA OU CONCRETO</t>
  </si>
  <si>
    <t>NIVELAMENTO DE AMV COM SOCARIA COM GRUPO VIBRADOR E LEVANTE DE ATÉ 10 CM, ABERTURA 1:12, BITOLA MÉTRICA, DORMENTE DE MADEIRA OU CONCRETO</t>
  </si>
  <si>
    <t>NIVELAMENTO DE AMV COM SOCARIA COM GRUPO VIBRADOR E LEVANTE DE ATÉ 10 CM, ABERTURA 1:12, BITOLA MISTA, DORMENTE DE MADEIRA OU CONCRETO</t>
  </si>
  <si>
    <t>NIVELAMENTO DE AMV COM SOCARIA COM GRUPO VIBRADOR E LEVANTE DE ATÉ 10 CM, ABERTURA 1:14, BITOLA LARGA, DORMENTE DE MADEIRA OU CONCRETO</t>
  </si>
  <si>
    <t>NIVELAMENTO DE AMV COM SOCARIA COM GRUPO VIBRADOR E LEVANTE DE ATÉ 10 CM, ABERTURA 1:14, BITOLA MÉTRICA, DORMENTE DE MADEIRA OU CONCRETO</t>
  </si>
  <si>
    <t>NIVELAMENTO DE AMV COM SOCARIA COM GRUPO VIBRADOR E LEVANTE DE ATÉ 10 CM, ABERTURA 1:14, BITOLA MISTA, DORMENTE DE MADEIRA OU CONCRETO</t>
  </si>
  <si>
    <t>NIVELAMENTO DE AMV COM SOCARIA COM GRUPO VIBRADOR E LEVANTE DE ATÉ 10 CM, ABERTURA 1:20, BITOLA LARGA, DORMENTE DE MADEIRA OU CONCRETO</t>
  </si>
  <si>
    <t>NIVELAMENTO DE AMV COM SOCARIA COM GRUPO VIBRADOR E LEVANTE DE ATÉ 10 CM, ABERTURA 1:20, BITOLA MÉTRICA, DORMENTE DE MADEIRA OU CONCRETO</t>
  </si>
  <si>
    <t>NIVELAMENTO DE AMV COM SOCARIA COM GRUPO VIBRADOR E LEVANTE DE ATÉ 10 CM, ABERTURA 1:20, BITOLA MISTA, DORMENTE DE MADEIRA OU CONCRETO</t>
  </si>
  <si>
    <t>NIVELAMENTO DE AMV COM SOCARIA COM GRUPO VIBRADOR E LEVANTE DE ATÉ 10 CM, ABERTURA 1:8, BITOLA LARGA, DORMENTE DE MADEIRA</t>
  </si>
  <si>
    <t>NIVELAMENTO DE AMV COM SOCARIA COM GRUPO VIBRADOR E LEVANTE DE ATÉ 10 CM, ABERTURA 1:8, BITOLA MÉTRICA, DORMENTE DE MADEIRA</t>
  </si>
  <si>
    <t>NIVELAMENTO DE AMV COM SOCARIA COM GRUPO VIBRADOR E LEVANTE DE ATÉ 10 CM, ABERTURA 1:8, BITOLA MISTA, DORMENTE DE MADEIRA</t>
  </si>
  <si>
    <t>NIVELAMENTO DE AMV COM SOCARIA MANUAL E LEVANTE DE ATÉ 10 CM, ABERTURA 1:10, BITOLA LARGA, DORMENTE DE MADEIRA OU CONCRETO</t>
  </si>
  <si>
    <t>NIVELAMENTO DE AMV COM SOCARIA MANUAL E LEVANTE DE ATÉ 10 CM, ABERTURA 1:10, BITOLA MÉTRICA, DORMENTE DE MADEIRA OU CONCRETO</t>
  </si>
  <si>
    <t>NIVELAMENTO DE AMV COM SOCARIA MANUAL E LEVANTE DE ATÉ 10 CM, ABERTURA 1:10, BITOLA MISTA, DORMENTE DE MADEIRA OU CONCRETO</t>
  </si>
  <si>
    <t>NIVELAMENTO DE AMV COM SOCARIA MANUAL E LEVANTE DE ATÉ 10 CM, ABERTURA 1:12, BITOLA LARGA, DORMENTE DE MADEIRA OU CONCRETO</t>
  </si>
  <si>
    <t>NIVELAMENTO DE AMV COM SOCARIA MANUAL E LEVANTE DE ATÉ 10 CM, ABERTURA 1:12, BITOLA MÉTRICA, DORMENTE DE MADEIRA OU CONCRETO</t>
  </si>
  <si>
    <t>NIVELAMENTO DE AMV COM SOCARIA MANUAL E LEVANTE DE ATÉ 10 CM, ABERTURA 1:12, BITOLA MISTA, DORMENTE DE MADEIRA OU CONCRETO</t>
  </si>
  <si>
    <t>NIVELAMENTO DE AMV COM SOCARIA MANUAL E LEVANTE DE ATÉ 10 CM, ABERTURA 1:14, BITOLA LARGA, DORMENTE DE MADEIRA OU CONCRETO</t>
  </si>
  <si>
    <t>NIVELAMENTO DE AMV COM SOCARIA MANUAL E LEVANTE DE ATÉ 10 CM, ABERTURA 1:14, BITOLA MÉTRICA, DORMENTE DE MADEIRA OU CONCRETO</t>
  </si>
  <si>
    <t>NIVELAMENTO DE AMV COM SOCARIA MANUAL E LEVANTE DE ATÉ 10 CM, ABERTURA 1:14, BITOLA MISTA, DORMENTE DE MADEIRA OU CONCRETO</t>
  </si>
  <si>
    <t>NIVELAMENTO DE AMV COM SOCARIA MANUAL E LEVANTE DE ATÉ 10 CM, ABERTURA 1:20, BITOLA LARGA, DORMENTE DE MADEIRA OU CONCRETO</t>
  </si>
  <si>
    <t>NIVELAMENTO DE AMV COM SOCARIA MANUAL E LEVANTE DE ATÉ 10 CM, ABERTURA 1:20, BITOLA MÉTRICA, DORMENTE DE MADEIRA OU CONCRETO</t>
  </si>
  <si>
    <t>NIVELAMENTO DE AMV COM SOCARIA MANUAL E LEVANTE DE ATÉ 10 CM, ABERTURA 1:20, BITOLA MISTA, DORMENTE DE MADEIRA OU CONCRETO</t>
  </si>
  <si>
    <t>NIVELAMENTO DE AMV COM SOCARIA MANUAL E LEVANTE DE ATÉ 10 CM, ABERTURA 1:8, BITOLA LARGA, DORMENTE DE MADEIRA</t>
  </si>
  <si>
    <t>NIVELAMENTO DE AMV COM SOCARIA MANUAL E LEVANTE DE ATÉ 10 CM, ABERTURA 1:8, BITOLA MÉTRICA, DORMENTE DE MADEIRA</t>
  </si>
  <si>
    <t>NIVELAMENTO DE AMV COM SOCARIA MANUAL E LEVANTE DE ATÉ 10 CM, ABERTURA 1:8, BITOLA MISTA, DORMENTE DE MADEIRA</t>
  </si>
  <si>
    <t>POSICIONAMENTO DE JOGO DE DORMENTES DE CONCRETO PARA AMV 1:10, BITOLA LARGA</t>
  </si>
  <si>
    <t>POSICIONAMENTO DE JOGO DE DORMENTES DE CONCRETO PARA AMV 1:10, BITOLA MÉTRICA</t>
  </si>
  <si>
    <t>POSICIONAMENTO DE JOGO DE DORMENTES DE CONCRETO PARA AMV 1:10, BITOLA MISTA</t>
  </si>
  <si>
    <t>POSICIONAMENTO DE JOGO DE DORMENTES DE CONCRETO PARA AMV 1:12, BITOLA LARGA</t>
  </si>
  <si>
    <t>POSICIONAMENTO DE JOGO DE DORMENTES DE CONCRETO PARA AMV 1:12, BITOLA MÉTRICA</t>
  </si>
  <si>
    <t>POSICIONAMENTO DE JOGO DE DORMENTES DE CONCRETO PARA AMV 1:12, BITOLA MISTA</t>
  </si>
  <si>
    <t>POSICIONAMENTO DE JOGO DE DORMENTES DE CONCRETO PARA AMV 1:14, BITOLA LARGA</t>
  </si>
  <si>
    <t>POSICIONAMENTO DE JOGO DE DORMENTES DE CONCRETO PARA AMV 1:14, BITOLA MÉTRICA</t>
  </si>
  <si>
    <t>POSICIONAMENTO DE JOGO DE DORMENTES DE CONCRETO PARA AMV 1:14, BITOLA MISTA</t>
  </si>
  <si>
    <t>POSICIONAMENTO DE JOGO DE DORMENTES DE CONCRETO PARA AMV 1:20, BITOLA LARGA</t>
  </si>
  <si>
    <t>POSICIONAMENTO DE JOGO DE DORMENTES DE CONCRETO PARA AMV 1:20, BITOLA MÉTRICA</t>
  </si>
  <si>
    <t>POSICIONAMENTO DE JOGO DE DORMENTES DE CONCRETO PARA AMV 1:20, BITOLA MISTA</t>
  </si>
  <si>
    <t>POSICIONAMENTO DE JOGO DE DORMENTES DE MADEIRA PARA AMV 1:10, BITOLA LARGA</t>
  </si>
  <si>
    <t>POSICIONAMENTO DE JOGO DE DORMENTES DE MADEIRA PARA AMV 1:10, BITOLA MÉTRICA</t>
  </si>
  <si>
    <t>POSICIONAMENTO DE JOGO DE DORMENTES DE MADEIRA PARA AMV 1:10, BITOLA MISTA</t>
  </si>
  <si>
    <t>POSICIONAMENTO DE JOGO DE DORMENTES DE MADEIRA PARA AMV 1:12, BITOLA LARGA</t>
  </si>
  <si>
    <t>POSICIONAMENTO DE JOGO DE DORMENTES DE MADEIRA PARA AMV 1:12, BITOLA MÉTRICA</t>
  </si>
  <si>
    <t>POSICIONAMENTO DE JOGO DE DORMENTES DE MADEIRA PARA AMV 1:12, BITOLA MISTA</t>
  </si>
  <si>
    <t>POSICIONAMENTO DE JOGO DE DORMENTES DE MADEIRA PARA AMV 1:14, BITOLA LARGA</t>
  </si>
  <si>
    <t>POSICIONAMENTO DE JOGO DE DORMENTES DE MADEIRA PARA AMV 1:14, BITOLA MÉTRICA</t>
  </si>
  <si>
    <t>POSICIONAMENTO DE JOGO DE DORMENTES DE MADEIRA PARA AMV 1:14, BITOLA MISTA</t>
  </si>
  <si>
    <t>POSICIONAMENTO DE JOGO DE DORMENTES DE MADEIRA PARA AMV 1:20, BITOLA LARGA</t>
  </si>
  <si>
    <t>POSICIONAMENTO DE JOGO DE DORMENTES DE MADEIRA PARA AMV 1:20, BITOLA MÉTRICA</t>
  </si>
  <si>
    <t>POSICIONAMENTO DE JOGO DE DORMENTES DE MADEIRA PARA AMV 1:20, BITOLA MISTA</t>
  </si>
  <si>
    <t>POSICIONAMENTO DE JOGO DE DORMENTES DE MADEIRA PARA AMV 1:8, BITOLA LARGA</t>
  </si>
  <si>
    <t>POSICIONAMENTO DE JOGO DE DORMENTES DE MADEIRA PARA AMV 1:8, BITOLA MÉTRICA</t>
  </si>
  <si>
    <t>POSICIONAMENTO DE JOGO DE DORMENTES DE MADEIRA PARA AMV 1:8, BITOLA MISTA</t>
  </si>
  <si>
    <t>REGULARIZAÇÃO MANUAL DO LASTRO DO AMV PARA QUALQUER ABERTURA E QUALQUER BITOLA</t>
  </si>
  <si>
    <t>DEMOLIÇÃO DE AMV 1:10 TR 37, EM BITOLA MÉTRICA, DORMENTE DE MADEIRA, COM SEPARAÇÃO E EMPILHAMENTO</t>
  </si>
  <si>
    <t>DEMOLIÇÃO DE AMV 1:10 TR 45, EM BITOLA LARGA, DORMENTE DE MADEIRA, COM SEPARAÇÃO E EMPILHAMENTO</t>
  </si>
  <si>
    <t>DEMOLIÇÃO DE AMV 1:10 TR 45, EM BITOLA MÉTRICA, DORMENTE DE MADEIRA, COM SEPARAÇÃO E EMPILHAMENTO</t>
  </si>
  <si>
    <t>DEMOLIÇÃO DE AMV 1:10 TR 45, EM BITOLA MISTA, DORMENTE DE MADEIRA, COM SEPARAÇÃO E EMPILHAMENTO</t>
  </si>
  <si>
    <t>DEMOLIÇÃO DE AMV 1:10 TR 57, EM BITOLA LARGA, DORMENTE DE MADEIRA, COM SEPARAÇÃO E EMPILHAMENTO</t>
  </si>
  <si>
    <t>DEMOLIÇÃO DE AMV 1:10 TR 57, EM BITOLA MÉTRICA, DORMENTE DE MADEIRA, COM SEPARAÇÃO E EMPILHAMENTO</t>
  </si>
  <si>
    <t>DEMOLIÇÃO DE AMV 1:10 TR 57, EM BITOLA MISTA, DORMENTE DE MADEIRA, COM SEPARAÇÃO E EMPILHAMENTO</t>
  </si>
  <si>
    <t>DEMOLIÇÃO DE AMV 1:10 TR 68, EM BITOLA LARGA, DORMENTE DE MADEIRA, COM SEPARAÇÃO E EMPILHAMENTO</t>
  </si>
  <si>
    <t>DEMOLIÇÃO DE AMV 1:10 TR 68, EM BITOLA MISTA, DORMENTE DE MADEIRA, COM SEPARAÇÃO E EMPILHAMENTO</t>
  </si>
  <si>
    <t>DEMOLIÇÃO DE AMV 1:12 TR 37, EM BITOLA MÉTRICA, DORMENTE DE MADEIRA, COM SEPARAÇÃO E EMPILHAMENTO</t>
  </si>
  <si>
    <t>DEMOLIÇÃO DE AMV 1:12 TR 45, EM BITOLA LARGA, DORMENTE DE MADEIRA, COM SEPARAÇÃO E EMPILHAMENTO</t>
  </si>
  <si>
    <t>DEMOLIÇÃO DE AMV 1:12 TR 45, EM BITOLA MÉTRICA, DORMENTE DE MADEIRA, COM SEPARAÇÃO E EMPILHAMENTO</t>
  </si>
  <si>
    <t>DEMOLIÇÃO DE AMV 1:12 TR 45, EM BITOLA MISTA, DORMENTE DE MADEIRA, COM SEPARAÇÃO E EMPILHAMENTO</t>
  </si>
  <si>
    <t>DEMOLIÇÃO DE AMV 1:12 TR 57, EM BITOLA LARGA, DORMENTE DE MADEIRA, COM SEPARAÇÃO E EMPILHAMENTO</t>
  </si>
  <si>
    <t>DEMOLIÇÃO DE AMV 1:12 TR 57, EM BITOLA MÉTRICA, DORMENTE DE MADEIRA, COM SEPARAÇÃO E EMPILHAMENTO</t>
  </si>
  <si>
    <t>DEMOLIÇÃO DE AMV 1:12 TR 57, EM BITOLA MISTA, DORMENTE DE MADEIRA, COM SEPARAÇÃO E EMPILHAMENTO</t>
  </si>
  <si>
    <t>DEMOLIÇÃO DE AMV 1:12 TR 68, EM BITOLA LARGA, DORMENTE DE MADEIRA, COM SEPARAÇÃO E EMPILHAMENTO</t>
  </si>
  <si>
    <t>DEMOLIÇÃO DE AMV 1:12 TR 68, EM BITOLA MISTA, DORMENTE DE MADEIRA, COM SEPARAÇÃO E EMPILHAMENTO</t>
  </si>
  <si>
    <t>DEMOLIÇÃO DE AMV 1:14 TR 37, EM BITOLA MÉTRICA, DORMENTE DE MADEIRA, COM SEPARAÇÃO E EMPILHAMENTO</t>
  </si>
  <si>
    <t>DEMOLIÇÃO DE AMV 1:14 TR 45, EM BITOLA LARGA, DORMENTE DE MADEIRA, COM SEPARAÇÃO E EMPILHAMENTO</t>
  </si>
  <si>
    <t>DEMOLIÇÃO DE AMV 1:14 TR 45, EM BITOLA MÉTRICA, DORMENTE DE MADEIRA, COM SEPARAÇÃO E EMPILHAMENTO</t>
  </si>
  <si>
    <t>DEMOLIÇÃO DE AMV 1:14 TR 45, EM BITOLA MISTA, DORMENTE DE MADEIRA, COM SEPARAÇÃO E EMPILHAMENTO</t>
  </si>
  <si>
    <t>DEMOLIÇÃO DE AMV 1:14 TR 57, EM BITOLA LARGA, DORMENTE DE MADEIRA, COM SEPARAÇÃO E EMPILHAMENTO</t>
  </si>
  <si>
    <t>DEMOLIÇÃO DE AMV 1:14 TR 57, EM BITOLA MÉTRICA, DORMENTE DE MADEIRA, COM SEPARAÇÃO E EMPILHAMENTO</t>
  </si>
  <si>
    <t>DEMOLIÇÃO DE AMV 1:14 TR 57, EM BITOLA MISTA, DORMENTE DE MADEIRA, COM SEPARAÇÃO E EMPILHAMENTO</t>
  </si>
  <si>
    <t>DEMOLIÇÃO DE AMV 1:14 TR 68, EM BITOLA LARGA, DORMENTE DE MADEIRA, COM SEPARAÇÃO E EMPILHAMENTO</t>
  </si>
  <si>
    <t>DEMOLIÇÃO DE AMV 1:14 TR 68, EM BITOLA MISTA, DORMENTE DE MADEIRA, COM SEPARAÇÃO E EMPILHAMENTO</t>
  </si>
  <si>
    <t>DEMOLIÇÃO DE AMV 1:20 TR 57, EM BITOLA LARGA, DORMENTE DE MADEIRA, COM SEPARAÇÃO E EMPILHAMENTO</t>
  </si>
  <si>
    <t>DEMOLIÇÃO DE AMV 1:20 TR 57, EM BITOLA MÉTRICA, DORMENTE DE MADEIRA, COM SEPARAÇÃO E EMPILHAMENTO</t>
  </si>
  <si>
    <t>DEMOLIÇÃO DE AMV 1:20 TR 57, EM BITOLA MISTA, DORMENTE DE MADEIRA, COM SEPARAÇÃO E EMPILHAMENTO</t>
  </si>
  <si>
    <t>DEMOLIÇÃO DE AMV 1:20 TR 68, EM BITOLA LARGA, DORMENTE DE MADEIRA, COM SEPARAÇÃO E EMPILHAMENTO</t>
  </si>
  <si>
    <t>DEMOLIÇÃO DE AMV 1:20 TR 68, EM BITOLA MISTA, DORMENTE DE MADEIRA, COM SEPARAÇÃO E EMPILHAMENTO</t>
  </si>
  <si>
    <t>DEMOLIÇÃO DE AMV 1:8 TR 37, EM BITOLA MÉTRICA, DORMENTE DE MADEIRA, COM SEPARAÇÃO E EMPILHAMENTO</t>
  </si>
  <si>
    <t>DEMOLIÇÃO DE AMV 1:8 TR 45, EM BITOLA LARGA, DORMENTE DE MADEIRA, COM SEPARAÇÃO E EMPILHAMENTO</t>
  </si>
  <si>
    <t>DEMOLIÇÃO DE AMV 1:8 TR 45, EM BITOLA MÉTRICA, DORMENTE DE MADEIRA, COM SEPARAÇÃO E EMPILHAMENTO</t>
  </si>
  <si>
    <t>DEMOLIÇÃO DE AMV 1:8 TR 45, EM BITOLA MISTA, DORMENTE DE MADEIRA, COM SEPARAÇÃO E EMPILHAMENTO</t>
  </si>
  <si>
    <t>DEMOLIÇÃO DE AMV 1:8 TR 57, EM BITOLA LARGA, DORMENTE DE MADEIRA, COM SEPARAÇÃO E EMPILHAMENTO</t>
  </si>
  <si>
    <t>DEMOLIÇÃO DE AMV 1:8 TR 57, EM BITOLA MÉTRICA, DORMENTE DE MADEIRA, COM SEPARAÇÃO E EMPILHAMENTO</t>
  </si>
  <si>
    <t>DEMOLIÇÃO DE AMV 1:8 TR 57, EM BITOLA MISTA, DORMENTE DE MADEIRA, COM SEPARAÇÃO E EMPILHAMENTO</t>
  </si>
  <si>
    <t>DEMOLIÇÃO DE VIA, BITOLA LARGA, 1.667 DORMENTES DE MADEIRA/KM, TRILHO TR 45, BARRA COM 12 M DE COMPRIMENTO, COM SEPARAÇÃO E EMPILHAMENTO</t>
  </si>
  <si>
    <t>DEMOLIÇÃO DE VIA, BITOLA LARGA, 1.667 DORMENTES DE MADEIRA/KM, TRILHO TR 57, BARRA COM 12 M DE COMPRIMENTO, COM SEPARAÇÃO E EMPILHAMENTO</t>
  </si>
  <si>
    <t>DEMOLIÇÃO DE VIA, BITOLA LARGA, 1.667 DORMENTES DE MADEIRA/KM, TRILHO TR 68, BARRA COM 12 M DE COMPRIMENTO, COM SEPARAÇÃO E EMPILHAMENTO</t>
  </si>
  <si>
    <t>DEMOLIÇÃO DE VIA, BITOLA LARGA, 1.750 DORMENTES DE MADEIRA/KM, TRILHO TR 45, BARRA COM 12 M DE COMPRIMENTO, COM SEPARAÇÃO E EMPILHAMENTO</t>
  </si>
  <si>
    <t>DEMOLIÇÃO DE VIA, BITOLA LARGA, 1.750 DORMENTES DE MADEIRA/KM, TRILHO TR 57, BARRA COM 12 M DE COMPRIMENTO, COM SEPARAÇÃO E EMPILHAMENTO</t>
  </si>
  <si>
    <t>DEMOLIÇÃO DE VIA, BITOLA LARGA, 1.750 DORMENTES DE MADEIRA/KM, TRILHO TR 68, BARRA COM 12 M DE COMPRIMENTO, COM SEPARAÇÃO E EMPILHAMENTO</t>
  </si>
  <si>
    <t>DEMOLIÇÃO DE VIA, BITOLA MÉTRICA, 1.667 DORMENTES DE MADEIRA/KM, TRILHO TR 37, BARRA COM 12 M DE COMPRIMENTO, COM SEPARAÇÃO E EMPILHAMENTO</t>
  </si>
  <si>
    <t>DEMOLIÇÃO DE VIA, BITOLA MÉTRICA, 1.667 DORMENTES DE MADEIRA/KM, TRILHO TR 45, BARRA COM 12 M DE COMPRIMENTO, COM SEPARAÇÃO E EMPILHAMENTO</t>
  </si>
  <si>
    <t>DEMOLIÇÃO DE VIA, BITOLA MÉTRICA, 1.667 DORMENTES DE MADEIRA/KM, TRILHO TR 57, BARRA COM 12 M DE COMPRIMENTO, COM SEPARAÇÃO E EMPILHAMENTO</t>
  </si>
  <si>
    <t>DEMOLIÇÃO DE VIA, BITOLA MÉTRICA, 1.750 DORMENTES DE MADEIRA/KM, TRILHO TR 37, BARRA COM 12 M DE COMPRIMENTO, COM SEPARAÇÃO E EMPILHAMENTO</t>
  </si>
  <si>
    <t>DEMOLIÇÃO DE VIA, BITOLA MÉTRICA, 1.750 DORMENTES DE MADEIRA/KM, TRILHO TR 45, BARRA COM 12 M DE COMPRIMENTO, COM SEPARAÇÃO E EMPILHAMENTO</t>
  </si>
  <si>
    <t>DEMOLIÇÃO DE VIA, BITOLA MÉTRICA, 1.750 DORMENTES DE MADEIRA/KM, TRILHO TR 57, BARRA COM 12 M DE COMPRIMENTO, COM SEPARAÇÃO E EMPILHAMENTO</t>
  </si>
  <si>
    <t>DEMOLIÇÃO DE VIA, BITOLA MISTA, 1.667 DORMENTES DE MADEIRA/KM, TRILHO TR 45, BARRA COM 12 M DE COMPRIMENTO, COM SEPARAÇÃO E EMPILHAMENTO</t>
  </si>
  <si>
    <t>DEMOLIÇÃO DE VIA, BITOLA MISTA, 1.667 DORMENTES DE MADEIRA/KM, TRILHO TR 57, BARRA COM 12 M DE COMPRIMENTO, COM SEPARAÇÃO E EMPILHAMENTO</t>
  </si>
  <si>
    <t>DEMOLIÇÃO DE VIA, BITOLA MISTA, 1.667 DORMENTES DE MADEIRA/KM, TRILHO TR 68, BARRA COM 12 M DE COMPRIMENTO, COM SEPARAÇÃO E EMPILHAMENTO</t>
  </si>
  <si>
    <t>DEMOLIÇÃO DE VIA, BITOLA MISTA, 1.750 DORMENTES DE MADEIRA/KM, TRILHO TR 45, BARRA COM 12 M DE COMPRIMENTO, COM SEPARAÇÃO E EMPILHAMENTO</t>
  </si>
  <si>
    <t>DEMOLIÇÃO DE VIA, BITOLA MISTA, 1.750 DORMENTES DE MADEIRA/KM, TRILHO TR 57, BARRA COM 12 M DE COMPRIMENTO, COM SEPARAÇÃO E EMPILHAMENTO</t>
  </si>
  <si>
    <t>DEMOLIÇÃO DE VIA, BITOLA MISTA, 1.750 DORMENTES DE MADEIRA/KM, TRILHO TR 68, BARRA COM 12 M DE COMPRIMENTO, COM SEPARAÇÃO E EMPILHAMENTO</t>
  </si>
  <si>
    <t>RETIRADA MANUAL DE DORMENTE DE MADEIRA, BITOLA LARGA OU MISTA, COM SEPARAÇÃO E EMPILHAMENTO</t>
  </si>
  <si>
    <t>RETIRADA MANUAL DE DORMENTE DE MADEIRA, BITOLA MÉTRICA, COM SEPARAÇÃO E EMPILHAMENTO</t>
  </si>
  <si>
    <t>AFERIÇÃO DA GEOMETRIA DA VIA COM CARRO CONTROLE</t>
  </si>
  <si>
    <t>CAPINA QUÍMICA DA PLATAFORMA FERROVIÁRIA</t>
  </si>
  <si>
    <t>ESTABILIZAÇÃO DINÂMICA DA VIA</t>
  </si>
  <si>
    <t>NIVELAMENTO DE JUNTA COM SOCARIA MANUAL DA VIA</t>
  </si>
  <si>
    <t>NIVELAMENTO DE VIA COM GRUPO GERADOR/VIBRADOR E LEVANTE DE ATÉ 10 CM - BITOLA MÉTRICA OU LARGA COM DORMENTE DE MADEIRA OU CONCRETO E TAXA DE DORMENTAÇÃO DE 1.667 UN/KM</t>
  </si>
  <si>
    <t>NIVELAMENTO DE VIA COM GRUPO GERADOR/VIBRADOR E LEVANTE DE ATÉ 10 CM - BITOLA MÉTRICA OU LARGA COM DORMENTE DE MADEIRA OU CONCRETO E TAXA DE DORMENTAÇÃO DE 1.750 UN/KM</t>
  </si>
  <si>
    <t>NIVELAMENTO DE VIA COM GRUPO GERADOR/VIBRADOR E LEVANTE DE ATÉ 10 CM - BITOLA MÉTRICA OU LARGA COM DORMENTE DE MADEIRA OU CONCRETO E TAXA DE DORMENTAÇÃO DE 1.850 UN/KM</t>
  </si>
  <si>
    <t>NIVELAMENTO DE VIA COM GRUPO GERADOR/VIBRADOR E LEVANTE DE ATÉ 10 CM - BITOLA MISTA COM DORMENTE DE MADEIRA OU CONCRETO E TAXA DE DORMENTAÇÃO DE 1.667 UN/KM</t>
  </si>
  <si>
    <t>NIVELAMENTO DE VIA COM GRUPO GERADOR/VIBRADOR E LEVANTE DE ATÉ 10 CM - BITOLA MISTA COM DORMENTE DE MADEIRA OU CONCRETO E TAXA DE DORMENTAÇÃO DE 1.750 UN/KM</t>
  </si>
  <si>
    <t>NIVELAMENTO DE VIA COM GRUPO GERADOR/VIBRADOR E LEVANTE DE ATÉ 10 CM - BITOLA MISTA COM DORMENTE DE MADEIRA OU CONCRETO E TAXA DE DORMENTAÇÃO DE 1.850 UN/KM</t>
  </si>
  <si>
    <t>NIVELAMENTO DE VIA COM SOCARIA MANUAL E LEVANTE DE ATÉ 10 CM - BITOLA MÉTRICA OU LARGA COM DORMENTE DE MADEIRA OU CONCRETO E TAXA DE DORMENTAÇÃO DE 1.667 UN/KM</t>
  </si>
  <si>
    <t>NIVELAMENTO DE VIA COM SOCARIA MANUAL E LEVANTE DE ATÉ 10 CM - BITOLA MÉTRICA OU LARGA COM DORMENTE DE MADEIRA OU CONCRETO E TAXA DE DORMENTAÇÃO DE 1.750 UN/KM</t>
  </si>
  <si>
    <t>NIVELAMENTO DE VIA COM SOCARIA MANUAL E LEVANTE DE ATÉ 10 CM - BITOLA MÉTRICA OU LARGA COM DORMENTE DE MADEIRA OU CONCRETO E TAXA DE DORMENTAÇÃO DE 1.850 UN/KM</t>
  </si>
  <si>
    <t>NIVELAMENTO DE VIA COM SOCARIA MANUAL E LEVANTE DE ATÉ 10 CM - BITOLA MISTA COM DORMENTE DE MADEIRA OU CONCRETO E TAXA DE DORMENTAÇÃO DE 1.667 UN/KM</t>
  </si>
  <si>
    <t>NIVELAMENTO DE VIA COM SOCARIA MANUAL E LEVANTE DE ATÉ 10 CM - BITOLA MISTA COM DORMENTE DE MADEIRA OU CONCRETO E TAXA DE DORMENTAÇÃO DE 1.750 UN/KM</t>
  </si>
  <si>
    <t>NIVELAMENTO DE VIA COM SOCARIA MANUAL E LEVANTE DE ATÉ 10 CM - BITOLA MISTA COM DORMENTE DE MADEIRA OU CONCRETO E TAXA DE DORMENTAÇÃO DE 1.850 UN/KM</t>
  </si>
  <si>
    <t>NIVELAMENTO E ALINHAMENTO DE VIA COM SOCADORA AUTOMÁTICA E LEVANTE DE ATÉ 10 CM - QUALQUER BITOLA OU DORMENTE E TAXA DE DORMENTAÇÃO DE 1.667 UN/KM</t>
  </si>
  <si>
    <t>NIVELAMENTO E ALINHAMENTO DE VIA COM SOCADORA AUTOMÁTICA E LEVANTE DE ATÉ 10 CM - QUALQUER BITOLA OU DORMENTE E TAXA DE DORMENTAÇÃO DE 1.750 UN/KM</t>
  </si>
  <si>
    <t>REGULARIZAÇÃO DO LASTRO COM REGULADORA DE LASTRO</t>
  </si>
  <si>
    <t>REGULARIZAÇÃO MANUAL DO LASTRO EM VIA CORRIDA, BITOLA LARGA, COM QUALQUER TIPO DE DORMENTE</t>
  </si>
  <si>
    <t>REGULARIZAÇÃO MANUAL DO LASTRO EM VIA CORRIDA, BITOLA MÉTRICA, COM QUALQUER TIPO DE DORMENTE</t>
  </si>
  <si>
    <t>REGULARIZAÇÃO MANUAL DO LASTRO EM VIA CORRIDA, BITOLA MISTA, COM QUALQUER TIPO DE DORMENTE</t>
  </si>
  <si>
    <t>ALÍVIO DE TENSÃO, COM MARTELO DE BRONZE, EM TLS COM 120 DE COMPRIMENTO DE TR45, TAXA DE DORMENTAÇÃO DE 1.667 UN/KM, PARA QUALQUER BITOLA E FIXAÇÃO ELÁSTICA</t>
  </si>
  <si>
    <t>ALÍVIO DE TENSÃO, COM MARTELO DE BRONZE, EM TLS COM 120 DE COMPRIMENTO DE TR45, TAXA DE DORMENTAÇÃO DE 1.750 UN/KM, PARA QUALQUER BITOLA E FIXAÇÃO ELÁSTICA</t>
  </si>
  <si>
    <t>ALÍVIO DE TENSÃO, COM MARTELO DE BRONZE, EM TLS COM 120 DE COMPRIMENTO DE TR57, TAXA DE DORMENTAÇÃO DE 1.667 UN/KM, PARA QUALQUER BITOLA E FIXAÇÃO ELÁSTICA</t>
  </si>
  <si>
    <t>ALÍVIO DE TENSÃO, COM MARTELO DE BRONZE, EM TLS COM 120 DE COMPRIMENTO DE TR57, TAXA DE DORMENTAÇÃO DE 1.750 UN/KM, PARA QUALQUER BITOLA E FIXAÇÃO ELÁSTICA</t>
  </si>
  <si>
    <t>ALÍVIO DE TENSÃO, COM MARTELO DE BRONZE, EM TLS COM 120 DE COMPRIMENTO DE TR68, TAXA DE DORMENTAÇÃO DE 1.667 UN/KM, PARA QUALQUER BITOLA E FIXAÇÃO ELÁSTICA</t>
  </si>
  <si>
    <t>ALÍVIO DE TENSÃO, COM MARTELO DE BRONZE, EM TLS COM 120 DE COMPRIMENTO DE TR68, TAXA DE DORMENTAÇÃO DE 1.750 UN/KM, PARA QUALQUER BITOLA E FIXAÇÃO ELÁSTICA</t>
  </si>
  <si>
    <t>ALÍVIO DE TENSÃO, COM MARTELO DE BRONZE, EM TLS COM 120 DE COMPRIMENTO DE UIC60, TAXA DE DORMENTAÇÃO DE 1.667 UN/KM, PARA QUALQUER BITOLA E FIXAÇÃO ELÁSTICA</t>
  </si>
  <si>
    <t>ALÍVIO DE TENSÃO, COM MARTELO DE BRONZE, EM TLS COM 120 DE COMPRIMENTO DE UIC60, TAXA DE DORMENTAÇÃO DE 1.750 UN/KM, PARA QUALQUER BITOLA E FIXAÇÃO ELÁSTICA</t>
  </si>
  <si>
    <t>ALÍVIO DE TENSÃO, COM MARTELO DE BRONZE, EM TLS COM 240 DE COMPRIMENTO DE TR45, TAXA DE DORMENTAÇÃO DE 1.667 UN/KM, PARA QUALQUER BITOLA E FIXAÇÃO ELÁSTICA</t>
  </si>
  <si>
    <t>ALÍVIO DE TENSÃO, COM MARTELO DE BRONZE, EM TLS COM 240 DE COMPRIMENTO DE TR45, TAXA DE DORMENTAÇÃO DE 1.750 UN/KM, PARA QUALQUER BITOLA E FIXAÇÃO ELÁSTICA</t>
  </si>
  <si>
    <t>ALÍVIO DE TENSÃO, COM MARTELO DE BRONZE, EM TLS COM 240 DE COMPRIMENTO DE TR57, TAXA DE DORMENTAÇÃO DE 1.667 UN/KM, PARA QUALQUER BITOLA E FIXAÇÃO ELÁSTICA</t>
  </si>
  <si>
    <t>ALÍVIO DE TENSÃO, COM MARTELO DE BRONZE, EM TLS COM 240 DE COMPRIMENTO DE TR57, TAXA DE DORMENTAÇÃO DE 1.750 UN/KM, PARA QUALQUER BITOLA E FIXAÇÃO ELÁSTICA</t>
  </si>
  <si>
    <t>ALÍVIO DE TENSÃO, COM MARTELO DE BRONZE, EM TLS COM 240 DE COMPRIMENTO DE TR68, TAXA DE DORMENTAÇÃO DE 1.667 UN/KM, PARA QUALQUER BITOLA E FIXAÇÃO ELÁSTICA</t>
  </si>
  <si>
    <t>ALÍVIO DE TENSÃO, COM MARTELO DE BRONZE, EM TLS COM 240 DE COMPRIMENTO DE TR68, TAXA DE DORMENTAÇÃO DE 1.750 UN/KM, PARA QUALQUER BITOLA E FIXAÇÃO ELÁSTICA</t>
  </si>
  <si>
    <t>ALÍVIO DE TENSÃO, COM MARTELO DE BRONZE, EM TLS COM 240 DE COMPRIMENTO DE UIC60, TAXA DE DORMENTAÇÃO DE 1.667 UN/KM, PARA QUALQUER BITOLA E FIXAÇÃO ELÁSTICA</t>
  </si>
  <si>
    <t>ALÍVIO DE TENSÃO, COM MARTELO DE BRONZE, EM TLS COM 240 DE COMPRIMENTO DE UIC60, TAXA DE DORMENTAÇÃO DE 1.750 UN/KM, PARA QUALQUER BITOLA E FIXAÇÃO ELÁSTICA</t>
  </si>
  <si>
    <t>COLOCAÇÃO MANUAL DE GRAMPO ELÁSTICO PANDROL</t>
  </si>
  <si>
    <t>COLOCAÇÃO MANUAL DE RETENSOR PARA TRILHO TR45</t>
  </si>
  <si>
    <t>COLOCAÇÃO MANUAL DE RETENSOR PARA TRILHO TR57</t>
  </si>
  <si>
    <t>COLOCAÇÃO MANUAL DE RETENSOR PARA TRILHO TR68</t>
  </si>
  <si>
    <t>COLOCAÇÃO MANUAL DE RETENSOR PARA TRILHO UIC60</t>
  </si>
  <si>
    <t>COLOCAÇÃO MECANIZADA DE GRAMPO ELÁSTICO PANDROL</t>
  </si>
  <si>
    <t>CONTRATRILHO TR45, COMPRIMENTO DE 12 M, SOBRE DORMENTE DE MADEIRA, TAXA DE DORMENTAÇÃO DE 1.750 UN/KM, TALA DE JUNÇÃO DE 6 FUROS E FIXAÇÃO RÍGIDA - POSICIONAMENTO E ASSENTAMENTO MANUAL</t>
  </si>
  <si>
    <t>CONTRATRILHO TR57, COMPRIMENTO DE 12 M, SOBRE DORMENTE DE MADEIRA, TAXA DE DORMENTAÇÃO DE 1.750 UN/KM, TALA DE JUNÇÃO DE 6 FUROS E FIXAÇÃO RÍGIDA - POSICIONAMENTO E ASSENTAMENTO MANUAL</t>
  </si>
  <si>
    <t>CONTRATRILHO TR68, COMPRIMENTO DE 12 M, SOBRE DORMENTE DE MADEIRA, TAXA DE DORMENTAÇÃO DE 1.750 UN/KM, TALA DE JUNÇÃO DE 6 FUROS E FIXAÇÃO RÍGIDA - POSICIONAMENTO E ASSENTAMENTO MANUAL</t>
  </si>
  <si>
    <t>CONTRATRILHO UIC60, COMPRIMENTO DE 12 M, SOBRE DORMENTE DE MADEIRA, TAXA DE DORMENTAÇÃO DE 1.750 UN/KM, TALA DE JUNÇÃO DE 6 FUROS E FIXAÇÃO RÍGIDA - POSICIONAMENTO E ASSENTAMENTO MANUAL</t>
  </si>
  <si>
    <t>DORMENTE DE CONCRETO MONOBLOCO PROTENDIDO BITOLA LARGA - CONFECÇÃO</t>
  </si>
  <si>
    <t>DORMENTE DE CONCRETO MONOBLOCO PROTENDIDO BITOLA MÉTRICA - CONFECÇÃO</t>
  </si>
  <si>
    <t>DORMENTE DE CONCRETO MONOBLOCO PROTENDIDO BITOLA MISTA - CONFECÇÃO</t>
  </si>
  <si>
    <t>DORMENTE DE CONCRETO MONOBLOCO PROTENDIDO PARA AMV BITOLA LARGA OU MISTA - CONFECÇÃO</t>
  </si>
  <si>
    <t>DORMENTE DE CONCRETO MONOBLOCO PROTENDIDO PARA AMV BITOLA MÉTRICA - CONFECÇÃO</t>
  </si>
  <si>
    <t>DORMENTE DE CONCRETO MONOBLOCO, BITOLA LARGA, TAXA DE DORMENTAÇÃO DE 1.667 UN/KM, FIXAÇÃO ELÁSTICA PANDROL - POSICIONAMENTO MECANIZADO COM CARREGADEIRA</t>
  </si>
  <si>
    <t>DORMENTE DE CONCRETO MONOBLOCO, BITOLA LARGA, TAXA DE DORMENTAÇÃO DE 1.667 UN/KM, FIXAÇÃO ELÁSTICA PANDROL - POSICIONAMENTO MECANIZADO COM PÓRTICO</t>
  </si>
  <si>
    <t>DORMENTE DE CONCRETO MONOBLOCO, BITOLA LARGA, TAXA DE DORMENTAÇÃO DE 1.750 UN/KM, FIXAÇÃO ELÁSTICA PANDROL - POSICIONAMENTO MECANIZADO COM CARREGADEIRA</t>
  </si>
  <si>
    <t>DORMENTE DE CONCRETO MONOBLOCO, BITOLA LARGA, TAXA DE DORMENTAÇÃO DE 1.750 UN/KM, FIXAÇÃO ELÁSTICA PANDROL - POSICIONAMENTO MECANIZADO COM PÓRTICO</t>
  </si>
  <si>
    <t>DORMENTE DE CONCRETO MONOBLOCO, BITOLA MÉTRICA, TAXA DE DORMENTAÇÃO DE 1.667 UN/KM, FIXAÇÃO ELÁSTICA PANDROL - POSICIONAMENTO MECANIZADO COM CARREGADEIRA</t>
  </si>
  <si>
    <t>DORMENTE DE CONCRETO MONOBLOCO, BITOLA MÉTRICA, TAXA DE DORMENTAÇÃO DE 1.667 UN/KM, FIXAÇÃO ELÁSTICA PANDROL - POSICIONAMENTO MECANIZADO COM PÓRTICO</t>
  </si>
  <si>
    <t>DORMENTE DE CONCRETO MONOBLOCO, BITOLA MÉTRICA, TAXA DE DORMENTAÇÃO DE 1.750 UN/KM, FIXAÇÃO ELÁSTICA PANDROL - POSICIONAMENTO MECANIZADO COM CARREGADEIRA</t>
  </si>
  <si>
    <t>DORMENTE DE CONCRETO MONOBLOCO, BITOLA MÉTRICA, TAXA DE DORMENTAÇÃO DE 1.750 UN/KM, FIXAÇÃO ELÁSTICA PANDROL - POSICIONAMENTO MECANIZADO COM PÓRTICO</t>
  </si>
  <si>
    <t>DORMENTE DE CONCRETO MONOBLOCO, BITOLA MISTA, TAXA DE DORMENTAÇÃO DE 1.667 UN/KM, FIXAÇÃO ELÁSTICA PANDROL - POSICIONAMENTO MECANIZADO COM CARREGADEIRA</t>
  </si>
  <si>
    <t>DORMENTE DE CONCRETO MONOBLOCO, BITOLA MISTA, TAXA DE DORMENTAÇÃO DE 1.667 UN/KM, FIXAÇÃO ELÁSTICA PANDROL - POSICIONAMENTO MECANIZADO COM PÓRTICO</t>
  </si>
  <si>
    <t>DORMENTE DE CONCRETO MONOBLOCO, BITOLA MISTA, TAXA DE DORMENTAÇÃO DE 1.750 UN/KM, FIXAÇÃO ELÁSTICA PANDROL - POSICIONAMENTO MECANIZADO COM CARREGADEIRA</t>
  </si>
  <si>
    <t>DORMENTE DE CONCRETO MONOBLOCO, BITOLA MISTA, TAXA DE DORMENTAÇÃO DE 1.750 UN/KM, FIXAÇÃO ELÁSTICA PANDROL - POSICIONAMENTO MECANIZADO COM PÓRTICO</t>
  </si>
  <si>
    <t>DORMENTE DE MADEIRA PARA PONTE, BITOLA MÉTRICA OU LARGA, PARA TR45, FIXAÇÃO RÍGIDA - POSICIONAMENTO E ASSENTAMENTO MECANIZADO</t>
  </si>
  <si>
    <t>DORMENTE DE MADEIRA PARA PONTE, BITOLA MÉTRICA OU LARGA, PARA TR57, FIXAÇÃO RÍGIDA - POSICIONAMENTO E ASSENTAMENTO MECANIZADO</t>
  </si>
  <si>
    <t>DORMENTE DE MADEIRA PARA PONTE, BITOLA MÉTRICA OU LARGA, PARA TR68, FIXAÇÃO RÍGIDA - POSICIONAMENTO E ASSENTAMENTO MECANIZADO</t>
  </si>
  <si>
    <t>DORMENTE DE MADEIRA PARA PONTE, BITOLA MÉTRICA OU LARGA, PARA UIC60, FIXAÇÃO RÍGIDA - POSICIONAMENTO E ASSENTAMENTO MECANIZADO</t>
  </si>
  <si>
    <t>DORMENTE DE MADEIRA, BITOLA LARGA OU MISTA - POSICIONAMENTO MANUAL</t>
  </si>
  <si>
    <t>DORMENTE DE MADEIRA, BITOLA LARGA OU MISTA, TAXA DE DORMENTAÇÃO DE 1.667 UN/KM - POSICIONAMENTO MECANIZADO COM CARREGADEIRA</t>
  </si>
  <si>
    <t>DORMENTE DE MADEIRA, BITOLA LARGA OU MISTA, TAXA DE DORMENTAÇÃO DE 1.750 UN/KM - POSICIONAMENTO MECANIZADO COM CARREGADEIRA</t>
  </si>
  <si>
    <t>DORMENTE DE MADEIRA, BITOLA MÉTRICA - POSICIONAMENTO MANUAL</t>
  </si>
  <si>
    <t>DORMENTE DE MADEIRA, BITOLA MÉTRICA, TAXA DE DORMENTAÇÃO DE 1.667 UN/KM - POSICIONAMENTO MECANIZADO COM CARREGADEIRA</t>
  </si>
  <si>
    <t>DORMENTE DE MADEIRA, BITOLA MÉTRICA, TAXA DE DORMENTAÇÃO DE 1.750 UN/KM - POSICIONAMENTO MECANIZADO COM CARREGADEIRA</t>
  </si>
  <si>
    <t>LANÇAMENTO DE LASTRO, 10 CM DE ALTURA, PRIMEIRO LEVANTE, DESCARGA DE PEDRA BRITADA DE CAMINHÕES</t>
  </si>
  <si>
    <t>LUBRIFICADOR DE TRILHOS E DE FLANGES DE RODAS</t>
  </si>
  <si>
    <t>POSICIONAMENTO MECANIZADO DE TRILHOS</t>
  </si>
  <si>
    <t>PRÉ-ALINHAMENTO MANUAL DA GRADE COM DORMENTE DE MADEIRA</t>
  </si>
  <si>
    <t>PRÉ-ALINHAMENTO MECANIZADO DA GRADE</t>
  </si>
  <si>
    <t>SOLDA ALUMINOTÉRMICA PARA TR45 COM CADINHO DESCARTÁVEL, EXECUTADA NO CAMPO, PARA FORMAÇÃO DE TRILHO LONGO SOLDADO (TLS)</t>
  </si>
  <si>
    <t>SOLDA ALUMINOTÉRMICA PARA TR57 COM CADINHO DESCARTÁVEL, EXECUTADA NO CAMPO, PARA FORMAÇÃO DE TRILHO LONGO SOLDADO (TLS)</t>
  </si>
  <si>
    <t>SOLDA ALUMINOTÉRMICA PARA TR68 COM CADINHO DESCARTÁVEL, EXECUTADA NO CAMPO, PARA FORMAÇÃO DE TRILHO LONGO SOLDADO (TLS)</t>
  </si>
  <si>
    <t>SOLDA ALUMINOTÉRMICA PARA UIC60 COM CADINHO DESCARTÁVEL, EXECUTADA NO CAMPO, PARA FORMAÇÃO DE TRILHO LONGO SOLDADO (TLS)</t>
  </si>
  <si>
    <t>SOLDA ELÉTRICA POR CALDEAMENTO PARA QUALQUER PERFIL DE TRILHO, COMPRIMENTO DE 12 M, EM ESTALEIRO PARA FORMAÇÃO DE TRILHO LONGO SOLDADO</t>
  </si>
  <si>
    <t>SOLDA ELÉTRICA POR CALDEAMENTO PARA TRILHO TR45, COMPRIMENTO DE ATÉ 24 M, EM VIA COM DORMENTE DE CONCRETO PARA FORMAÇÃO DE BARRA OU TRILHO LONGO SOLDADO</t>
  </si>
  <si>
    <t>SOLDA ELÉTRICA POR CALDEAMENTO PARA TRILHO TR45, COMPRIMENTO DE ATÉ 24 M, EM VIA COM DORMENTE DE MADEIRA PARA FORMAÇÃO DE BARRA OU TRILHO LONGO SOLDADO</t>
  </si>
  <si>
    <t>TRILHO TR45, COMPRIMENTO DE 12 M, SOBRE DORMENTE DE CONCRETO, BITOLA MÉTRICA OU LARGA, TAXA DE DORMENTAÇÃO DE 1.667 UN/KM, TALA DE JUNÇÃO DE 6 FUROS E FIXAÇÃO ELÁSTICA PANDROL - POSICIONAMENTO E ASSENTAMENTO MANUAL</t>
  </si>
  <si>
    <t>TRILHO TR45, COMPRIMENTO DE 12 M, SOBRE DORMENTE DE CONCRETO, BITOLA MÉTRICA OU LARGA, TAXA DE DORMENTAÇÃO DE 1.750 UN/KM, TALA DE JUNÇÃO DE 6 FUROS E FIXAÇÃO ELÁSTICA PANDROL - POSICIONAMENTO E ASSENTAMENTO MANUAL</t>
  </si>
  <si>
    <t>TRILHO TR45, COMPRIMENTO DE 12 M, SOBRE DORMENTE DE CONCRETO, BITOLA MISTA, TAXA DE DORMENTAÇÃO DE 1.667 UN/KM, TALA DE JUNÇÃO DE 6 FUROS E FIXAÇÃO ELÁSTICA PANDROL - POSICIONAMENTO E ASSENTAMENTO MANUAL</t>
  </si>
  <si>
    <t>TRILHO TR45, COMPRIMENTO DE 12 M, SOBRE DORMENTE DE CONCRETO, BITOLA MISTA, TAXA DE DORMENTAÇÃO DE 1.750 UN/KM, TALA DE JUNÇÃO DE 6 FUROS E FIXAÇÃO ELÁSTICA PANDROL - POSICIONAMENTO E ASSENTAMENTO MANUAL</t>
  </si>
  <si>
    <t>TRILHO TR45, COMPRIMENTO DE 12 M, SOBRE DORMENTE DE MADEIRA, BITOLA MÉTRICA OU LARGA, TAXA DE DORMENTAÇÃO DE 1.667 UN/KM, TALA DE JUNÇÃO DE 6 FUROS E FIXAÇÃO RÍGIDA - POSICIONAMENTO E ASSENTAMENTO MANUAL</t>
  </si>
  <si>
    <t>TRILHO TR45, COMPRIMENTO DE 12 M, SOBRE DORMENTE DE MADEIRA, BITOLA MÉTRICA OU LARGA, TAXA DE DORMENTAÇÃO DE 1.750 UN/KM, TALA DE JUNÇÃO DE 6 FUROS E FIXAÇÃO RÍGIDA - POSICIONAMENTO E ASSENTAMENTO MANUAL</t>
  </si>
  <si>
    <t>TRILHO TR45, COMPRIMENTO DE 12 M, SOBRE DORMENTE DE MADEIRA, BITOLA MISTA, TAXA DE DORMENTAÇÃO DE 1.667 UN/KM, TALA DE JUNÇÃO DE 6 FUROS E FIXAÇÃO RÍGIDA - POSICIONAMENTO E ASSENTAMENTO MANUAL</t>
  </si>
  <si>
    <t>TRILHO TR45, COMPRIMENTO DE 12 M, SOBRE DORMENTE DE MADEIRA, BITOLA MISTA, TAXA DE DORMENTAÇÃO DE 1.750 UN/KM, TALA DE JUNÇÃO DE 6 FUROS E FIXAÇÃO RÍGIDA - POSICIONAMENTO E ASSENTAMENTO MANUAL</t>
  </si>
  <si>
    <t>TRILHO TR45, COMPRIMENTO DE 120 M (TLS), FORMADO POR TRILHOS CURTOS DE 12 M SOLDADOS POR CALDEAMENTO - CONFECÇÃO EM ESTALEIRO</t>
  </si>
  <si>
    <t>TRILHO TR45, COMPRIMENTO DE 120 M (TLS), SOBRE DORMENTE DE CONCRETO, BITOLA MÉTRICA OU LARGA, TAXA DE DORMENTAÇÃO DE 1.667 UN/KM, TALA DE JUNÇÃO DE 6 FUROS E FIXAÇÃO ELÁSTICA PANDROL - POSICIONAMENTO E ASSENTAMENTO MECANIZADO</t>
  </si>
  <si>
    <t>TRILHO TR45, COMPRIMENTO DE 120 M (TLS), SOBRE DORMENTE DE CONCRETO, BITOLA MISTA, TAXA DE DORMENTAÇÃO DE 1.667 UN/KM, TALA DE JUNÇÃO DE 6 FUROS E FIXAÇÃO ELÁSTICA PANDROL - POSICIONAMENTO E ASSENTAMENTO MECANIZADO</t>
  </si>
  <si>
    <t>TRILHO TR45, COMPRIMENTO DE 120 M (TLS), SOBRE DORMENTE DE CONCRETO, BITOLA MISTA, TAXA DE DORMENTAÇÃO DE 1.750 UN/KM, TALA DE JUNÇÃO DE 6 FUROS E FIXAÇÃO ELÁSTICA PANDROL - POSICIONAMENTO E ASSENTAMENTO MECANIZADO</t>
  </si>
  <si>
    <t>TRILHO TR45, COMPRIMENTO DE 120 M (TLS), SOBRE DORMENTE DE MADEIRA, BITOLA MÉTRICA OU LARGA, TAXA DE DORMENTAÇÃO DE 1.667 UN/KM, TALA DE JUNÇÃO DE 6 FUROS E FIXAÇÃO ELÁSTICA PANDROL - POSICIONAMENTO E ASSENTAMENTO MECANIZADO</t>
  </si>
  <si>
    <t>TRILHO TR45, COMPRIMENTO DE 120 M (TLS), SOBRE DORMENTE DE MADEIRA, BITOLA MÉTRICA OU LARGA, TAXA DE DORMENTAÇÃO DE 1.667 UN/KM, TALA DE JUNÇÃO DE 6 FUROS E FIXAÇÃO RÍGIDA - POSICIONAMENTO E ASSENTAMENTO MECANIZADO</t>
  </si>
  <si>
    <t>TRILHO TR45, COMPRIMENTO DE 120 M (TLS), SOBRE DORMENTE DE MADEIRA, BITOLA MÉTRICA OU LARGA, TAXA DE DORMENTAÇÃO DE 1.750 UN/KM, TALA DE JUNÇÃO DE 6 FUROS E FIXAÇÃO ELÁSTICA PANDROL - POSICIONAMENTO E ASSENTAMENTO MECANIZADO</t>
  </si>
  <si>
    <t>TRILHO TR45, COMPRIMENTO DE 120 M (TLS), SOBRE DORMENTE DE MADEIRA, BITOLA MÉTRICA OU LARGA, TAXA DE DORMENTAÇÃO DE 1.750 UN/KM, TALA DE JUNÇÃO DE 6 FUROS E FIXAÇÃO RÍGIDA - POSICIONAMENTO E ASSENTAMENTO MECANIZADO</t>
  </si>
  <si>
    <t>TRILHO TR45, COMPRIMENTO DE 120 M (TLS), SOBRE DORMENTE DE MADEIRA, BITOLA MISTA, TAXA DE DORMENTAÇÃO DE 1.667 UN/KM, TALA DE JUNÇÃO DE 6 FUROS E FIXAÇÃO ELÁSTICA PANDROL - POSICIONAMENTO E ASSENTAMENTO MECANIZADO</t>
  </si>
  <si>
    <t>TRILHO TR45, COMPRIMENTO DE 120 M (TLS), SOBRE DORMENTE DE MADEIRA, BITOLA MISTA, TAXA DE DORMENTAÇÃO DE 1.750 UN/KM, TALA DE JUNÇÃO DE 6 FUROS E FIXAÇÃO ELÁSTICA PANDROL - POSICIONAMENTO E ASSENTAMENTO MECANIZADO</t>
  </si>
  <si>
    <t>TRILHO TR45, COMPRIMENTO DE 240 M (TLS), FORMADO POR TRILHOS CURTOS DE 12 M SOLDADOS POR CALDEAMENTO - CONFECÇÃO EM ESTALEIRO</t>
  </si>
  <si>
    <t>TRILHO TR45, COMPRIMENTO DE 240 M (TLS), SOBRE DORMENTE DE CONCRETO, BITOLA MÉTRICA OU LARGA, TAXA DE DORMENTAÇÃO DE 1.667 UN/KM, TALA DE JUNÇÃO DE 6 FUROS E FIXAÇÃO ELÁSTICA PANDROL - POSICIONAMENTO E ASSENTAMENTO MECANIZADO</t>
  </si>
  <si>
    <t>TRILHO TR45, COMPRIMENTO DE 240 M (TLS), SOBRE DORMENTE DE CONCRETO, BITOLA MÉTRICA OU LARGA, TAXA DE DORMENTAÇÃO DE 1.750 UN/KM, TALA DE JUNÇÃO DE 6 FUROS E FIXAÇÃO ELÁSTICA PANDROL - POSICIONAMENTO E ASSENTAMENTO MECANIZADO</t>
  </si>
  <si>
    <t>TRILHO TR45, COMPRIMENTO DE 240 M (TLS), SOBRE DORMENTE DE CONCRETO, BITOLA MISTA, TAXA DE DORMENTAÇÃO DE 1.667 UN/KM, TALA DE JUNÇÃO DE 6 FUROS E FIXAÇÃO ELÁSTICA PANDROL - POSICIONAMENTO E ASSENTAMENTO MECANIZADO</t>
  </si>
  <si>
    <t>TRILHO TR45, COMPRIMENTO DE 240 M (TLS), SOBRE DORMENTE DE CONCRETO, BITOLA MISTA, TAXA DE DORMENTAÇÃO DE 1.750 UN/KM, TALA DE JUNÇÃO DE 6 FUROS E FIXAÇÃO ELÁSTICA PANDROL - POSICIONAMENTO E ASSENTAMENTO MECANIZADO</t>
  </si>
  <si>
    <t>TRILHO TR45, COMPRIMENTO DE 240 M (TLS), SOBRE DORMENTE DE MADEIRA, BITOLA MÉTRICA OU LARGA, TAXA DE DORMENTAÇÃO DE 1.667 UN/KM, TALA DE JUNÇÃO DE 6 FUROS E FIXAÇÃO ELÁSTICA PANDROL - POSICIONAMENTO E ASSENTAMENTO MECANIZADO</t>
  </si>
  <si>
    <t>TRILHO TR45, COMPRIMENTO DE 240 M (TLS), SOBRE DORMENTE DE MADEIRA, BITOLA MÉTRICA OU LARGA, TAXA DE DORMENTAÇÃO DE 1.667 UN/KM, TALA DE JUNÇÃO DE 6 FUROS E FIXAÇÃO RÍGIDA - POSICIONAMENTO E ASSENTAMENTO MECANIZADO</t>
  </si>
  <si>
    <t>TRILHO TR45, COMPRIMENTO DE 240 M (TLS), SOBRE DORMENTE DE MADEIRA, BITOLA MÉTRICA OU LARGA, TAXA DE DORMENTAÇÃO DE 1.750 UN/KM, TALA DE JUNÇÃO DE 6 FUROS E FIXAÇÃO ELÁSTICA PANDROL - POSICIONAMENTO E ASSENTAMENTO MECANIZADO</t>
  </si>
  <si>
    <t>TRILHO TR45, COMPRIMENTO DE 240 M (TLS), SOBRE DORMENTE DE MADEIRA, BITOLA MÉTRICA OU LARGA, TAXA DE DORMENTAÇÃO DE 1.750 UN/KM, TALA DE JUNÇÃO DE 6 FUROS E FIXAÇÃO RÍGIDA - POSICIONAMENTO E ASSENTAMENTO MECANIZADO</t>
  </si>
  <si>
    <t>TRILHO TR45, COMPRIMENTO DE 240 M (TLS), SOBRE DORMENTE DE MADEIRA, BITOLA MISTA, TAXA DE DORMENTAÇÃO DE 1.667 UN/KM, TALA DE JUNÇÃO DE 6 FUROS E FIXAÇÃO ELÁSTICA PANDROL - POSICIONAMENTO E ASSENTAMENTO MECANIZADO</t>
  </si>
  <si>
    <t>TRILHO TR45, COMPRIMENTO DE 240 M (TLS), SOBRE DORMENTE DE MADEIRA, BITOLA MISTA, TAXA DE DORMENTAÇÃO DE 1.750 UN/KM, TALA DE JUNÇÃO DE 6 FUROS E FIXAÇÃO ELÁSTICA PANDROL - POSICIONAMENTO E ASSENTAMENTO MECANIZADO</t>
  </si>
  <si>
    <t>TRILHO TR57, COMPRIMENTO DE 12 M, SOBRE DORMENTE DE CONCRETO, BITOLA MÉTRICA OU LARGA, TAXA DE DORMENTAÇÃO DE 1.667 UN/KM, TALA DE JUNÇÃO DE 6 FUROS E FIXAÇÃO ELÁSTICA PANDROL - POSICIONAMENTO E ASSENTAMENTO MANUAL</t>
  </si>
  <si>
    <t>TRILHO TR57, COMPRIMENTO DE 12 M, SOBRE DORMENTE DE CONCRETO, BITOLA MÉTRICA OU LARGA, TAXA DE DORMENTAÇÃO DE 1.750 UN/KM, TALA DE JUNÇÃO DE 6 FUROS E FIXAÇÃO ELÁSTICA PANDROL - POSICIONAMENTO E ASSENTAMENTO MANUAL</t>
  </si>
  <si>
    <t>TRILHO TR57, COMPRIMENTO DE 12 M, SOBRE DORMENTE DE CONCRETO, BITOLA MISTA, TAXA DE DORMENTAÇÃO DE 1.667 UN/KM, TALA DE JUNÇÃO DE 6 FUROS E FIXAÇÃO ELÁSTICA PANDROL - POSICIONAMENTO E ASSENTAMENTO MANUAL</t>
  </si>
  <si>
    <t>TRILHO TR57, COMPRIMENTO DE 12 M, SOBRE DORMENTE DE CONCRETO, BITOLA MISTA, TAXA DE DORMENTAÇÃO DE 1.750 UN/KM, TALA DE JUNÇÃO DE 6 FUROS E FIXAÇÃO ELÁSTICA PANDROL - POSICIONAMENTO E ASSENTAMENTO MANUAL</t>
  </si>
  <si>
    <t>TRILHO TR57, COMPRIMENTO DE 12 M, SOBRE DORMENTE DE MADEIRA, BITOLA MÉTRICA OU LARGA, TAXA DE DORMENTAÇÃO DE 1.667 UN/KM, TALA DE JUNÇÃO DE 6 FUROS E FIXAÇÃO RÍGIDA - POSICIONAMENTO E ASSENTAMENTO MANUAL</t>
  </si>
  <si>
    <t>TRILHO TR57, COMPRIMENTO DE 12 M, SOBRE DORMENTE DE MADEIRA, BITOLA MÉTRICA OU LARGA, TAXA DE DORMENTAÇÃO DE 1.750 UN/KM, TALA DE JUNÇÃO DE 6 FUROS E FIXAÇÃO RÍGIDA - POSICIONAMENTO E ASSENTAMENTO MANUAL</t>
  </si>
  <si>
    <t>TRILHO TR57, COMPRIMENTO DE 12 M, SOBRE DORMENTE DE MADEIRA, BITOLA MISTA, TAXA DE DORMENTAÇÃO DE 1.667 UN/KM, TALA DE JUNÇÃO DE 6 FUROS E FIXAÇÃO RÍGIDA - POSICIONAMENTO E ASSENTAMENTO MANUAL</t>
  </si>
  <si>
    <t>TRILHO TR57, COMPRIMENTO DE 12 M, SOBRE DORMENTE DE MADEIRA, BITOLA MISTA, TAXA DE DORMENTAÇÃO DE 1.750 UN/KM, TALA DE JUNÇÃO DE 6 FUROS E FIXAÇÃO RÍGIDA - POSICIONAMENTO E ASSENTAMENTO MANUAL</t>
  </si>
  <si>
    <t>TRILHO TR57, COMPRIMENTO DE 120 M (TLS), FORMADO POR TRILHOS CURTOS DE 12 M SOLDADOS POR CALDEAMENTO - CONFECÇÃO EM ESTALEIRO</t>
  </si>
  <si>
    <t>TRILHO TR57, COMPRIMENTO DE 120 M (TLS), SOBRE DORMENTE DE CONCRETO, BITOLA MÉTRICA OU LARGA, TAXA DE DORMENTAÇÃO DE 1.667 UN/KM, TALA DE JUNÇÃO DE 6 FUROS E FIXAÇÃO ELÁSTICA PANDROL - POSICIONAMENTO E ASSENTAMENTO MECANIZADO</t>
  </si>
  <si>
    <t>TRILHO TR57, COMPRIMENTO DE 120 M (TLS), SOBRE DORMENTE DE CONCRETO, BITOLA MÉTRICA OU LARGA, TAXA DE DORMENTAÇÃO DE 1.750 UN/KM, TALA DE JUNÇÃO DE 6 FUROS E FIXAÇÃO ELÁSTICA PANDROL - POSICIONAMENTO E ASSENTAMENTO MECANIZADO</t>
  </si>
  <si>
    <t>TRILHO TR57, COMPRIMENTO DE 120 M (TLS), SOBRE DORMENTE DE CONCRETO, BITOLA MISTA, TAXA DE DORMENTAÇÃO DE 1.667 UN/KM, TALA DE JUNÇÃO DE 6 FUROS E FIXAÇÃO ELÁSTICA PANDROL - POSICIONAMENTO E ASSENTAMENTO MECANIZADO</t>
  </si>
  <si>
    <t>TRILHO TR57, COMPRIMENTO DE 120 M (TLS), SOBRE DORMENTE DE CONCRETO, BITOLA MISTA, TAXA DE DORMENTAÇÃO DE 1.750 UN/KM, TALA DE JUNÇÃO DE 6 FUROS E FIXAÇÃO ELÁSTICA PANDROL - POSICIONAMENTO E ASSENTAMENTO MECANIZADO</t>
  </si>
  <si>
    <t>TRILHO TR57, COMPRIMENTO DE 120 M (TLS), SOBRE DORMENTE DE MADEIRA, BITOLA MÉTRICA OU LARGA, TAXA DE DORMENTAÇÃO DE 1.667 UN/KM, TALA DE JUNÇÃO DE 6 FUROS E FIXAÇÃO ELÁSTICA PANDROL - POSICIONAMENTO E ASSENTAMENTO MECANIZADO</t>
  </si>
  <si>
    <t>TRILHO TR57, COMPRIMENTO DE 120 M (TLS), SOBRE DORMENTE DE MADEIRA, BITOLA MÉTRICA OU LARGA, TAXA DE DORMENTAÇÃO DE 1.667 UN/KM, TALA DE JUNÇÃO DE 6 FUROS E FIXAÇÃO RÍGIDA - POSICIONAMENTO E ASSENTAMENTO MECANIZADO</t>
  </si>
  <si>
    <t>TRILHO TR57, COMPRIMENTO DE 120 M (TLS), SOBRE DORMENTE DE MADEIRA, BITOLA MÉTRICA OU LARGA, TAXA DE DORMENTAÇÃO DE 1.750 UN/KM, TALA DE JUNÇÃO DE 6 FUROS E FIXAÇÃO ELÁSTICA PANDROL - POSICIONAMENTO E ASSENTAMENTO MECANIZADO</t>
  </si>
  <si>
    <t>TRILHO TR57, COMPRIMENTO DE 120 M (TLS), SOBRE DORMENTE DE MADEIRA, BITOLA MÉTRICA OU LARGA, TAXA DE DORMENTAÇÃO DE 1.750 UN/KM, TALA DE JUNÇÃO DE 6 FUROS E FIXAÇÃO RÍGIDA - POSICIONAMENTO E ASSENTAMENTO MECANIZADO</t>
  </si>
  <si>
    <t>TRILHO TR57, COMPRIMENTO DE 120 M (TLS), SOBRE DORMENTE DE MADEIRA, BITOLA MISTA, TAXA DE DORMENTAÇÃO DE 1.667 UN/KM, TALA DE JUNÇÃO DE 6 FUROS E FIXAÇÃO ELÁSTICA PANDROL - POSICIONAMENTO E ASSENTAMENTO MECANIZADO</t>
  </si>
  <si>
    <t>TRILHO TR57, COMPRIMENTO DE 120 M (TLS), SOBRE DORMENTE DE MADEIRA, BITOLA MISTA, TAXA DE DORMENTAÇÃO DE 1.750 UN/KM, TALA DE JUNÇÃO DE 6 FUROS E FIXAÇÃO ELÁSTICA PANDROL - POSICIONAMENTO E ASSENTAMENTO MECANIZADO</t>
  </si>
  <si>
    <t>TRILHO TR57, COMPRIMENTO DE 240 M (TLS), FORMADO POR TRILHOS CURTOS DE 12 M SOLDADOS POR CALDEAMENTO - CONFECÇÃO EM ESTALEIRO</t>
  </si>
  <si>
    <t>TRILHO TR57, COMPRIMENTO DE 240 M (TLS), SOBRE DORMENTE DE CONCRETO, BITOLA MÉTRICA OU LARGA, TAXA DE DORMENTAÇÃO DE 1.667 UN/KM, TALA DE JUNÇÃO DE 6 FUROS E FIXAÇÃO ELÁSTICA PANDROL - POSICIONAMENTO E ASSENTAMENTO MECANIZADO</t>
  </si>
  <si>
    <t>TRILHO TR57, COMPRIMENTO DE 240 M (TLS), SOBRE DORMENTE DE CONCRETO, BITOLA MÉTRICA OU LARGA, TAXA DE DORMENTAÇÃO DE 1.750 UN/KM, TALA DE JUNÇÃO DE 6 FUROS E FIXAÇÃO ELÁSTICA PANDROL - POSICIONAMENTO E ASSENTAMENTO MECANIZADO</t>
  </si>
  <si>
    <t>TRILHO TR57, COMPRIMENTO DE 240 M (TLS), SOBRE DORMENTE DE CONCRETO, BITOLA MISTA, TAXA DE DORMENTAÇÃO DE 1.667 UN/KM, TALA DE JUNÇÃO DE 6 FUROS E FIXAÇÃO ELÁSTICA PANDROL - POSICIONAMENTO E ASSENTAMENTO MECANIZADO</t>
  </si>
  <si>
    <t>TRILHO TR57, COMPRIMENTO DE 240 M (TLS), SOBRE DORMENTE DE CONCRETO, BITOLA MISTA, TAXA DE DORMENTAÇÃO DE 1.750 UN/KM, TALA DE JUNÇÃO DE 6 FUROS E FIXAÇÃO ELÁSTICA PANDROL - POSICIONAMENTO E ASSENTAMENTO MECANIZADO</t>
  </si>
  <si>
    <t>TRILHO TR57, COMPRIMENTO DE 240 M (TLS), SOBRE DORMENTE DE MADEIRA, BITOLA MÉTRICA OU LARGA, TAXA DE DORMENTAÇÃO DE 1.667 UN/KM, TALA DE JUNÇÃO DE 6 FUROS E FIXAÇÃO ELÁSTICA PANDROL - POSICIONAMENTO E ASSENTAMENTO MECANIZADO</t>
  </si>
  <si>
    <t>TRILHO TR57, COMPRIMENTO DE 240 M (TLS), SOBRE DORMENTE DE MADEIRA, BITOLA MÉTRICA OU LARGA, TAXA DE DORMENTAÇÃO DE 1.667 UN/KM, TALA DE JUNÇÃO DE 6 FUROS E FIXAÇÃO RÍGIDA - POSICIONAMENTO E ASSENTAMENTO MECANIZADO</t>
  </si>
  <si>
    <t>TRILHO TR57, COMPRIMENTO DE 240 M (TLS), SOBRE DORMENTE DE MADEIRA, BITOLA MÉTRICA OU LARGA, TAXA DE DORMENTAÇÃO DE 1.750 UN/KM, TALA DE JUNÇÃO DE 6 FUROS E FIXAÇÃO ELÁSTICA PANDROL - POSICIONAMENTO E ASSENTAMENTO MECANIZADO</t>
  </si>
  <si>
    <t>TRILHO TR57, COMPRIMENTO DE 240 M (TLS), SOBRE DORMENTE DE MADEIRA, BITOLA MÉTRICA OU LARGA, TAXA DE DORMENTAÇÃO DE 1.750 UN/KM, TALA DE JUNÇÃO DE 6 FUROS E FIXAÇÃO RÍGIDA - POSICIONAMENTO E ASSENTAMENTO MECANIZADO</t>
  </si>
  <si>
    <t>TRILHO TR57, COMPRIMENTO DE 240 M (TLS), SOBRE DORMENTE DE MADEIRA, BITOLA MISTA, TAXA DE DORMENTAÇÃO DE 1.667 UN/KM, TALA DE JUNÇÃO DE 6 FUROS E FIXAÇÃO ELÁSTICA PANDROL - POSICIONAMENTO E ASSENTAMENTO MECANIZADO</t>
  </si>
  <si>
    <t>TRILHO TR57, COMPRIMENTO DE 240 M (TLS), SOBRE DORMENTE DE MADEIRA, BITOLA MISTA, TAXA DE DORMENTAÇÃO DE 1.750 UN/KM, TALA DE JUNÇÃO DE 6 FUROS E FIXAÇÃO ELÁSTICA PANDROL - POSICIONAMENTO E ASSENTAMENTO MECANIZADO</t>
  </si>
  <si>
    <t>TRILHO TR68, COMPRIMENTO DE 12 M, SOBRE DORMENTE DE CONCRETO, BITOLA MÉTRICA OU LARGA, TAXA DE DORMENTAÇÃO DE 1.667 UN/KM, TALA DE JUNÇÃO DE 6 FUROS E FIXAÇÃO ELÁSTICA PANDROL - POSICIONAMENTO E ASSENTAMENTO MANUAL</t>
  </si>
  <si>
    <t>TRILHO TR68, COMPRIMENTO DE 12 M, SOBRE DORMENTE DE CONCRETO, BITOLA MÉTRICA OU LARGA, TAXA DE DORMENTAÇÃO DE 1.750 UN/KM, TALA DE JUNÇÃO DE 6 FUROS E FIXAÇÃO ELÁSTICA PANDROL - POSICIONAMENTO E ASSENTAMENTO MANUAL</t>
  </si>
  <si>
    <t>TRILHO TR68, COMPRIMENTO DE 12 M, SOBRE DORMENTE DE CONCRETO, BITOLA MISTA, TAXA DE DORMENTAÇÃO DE 1.667 UN/KM, TALA DE JUNÇÃO DE 6 FUROS E FIXAÇÃO ELÁSTICA PANDROL - POSICIONAMENTO E ASSENTAMENTO MANUAL</t>
  </si>
  <si>
    <t>TRILHO TR68, COMPRIMENTO DE 12 M, SOBRE DORMENTE DE CONCRETO, BITOLA MISTA, TAXA DE DORMENTAÇÃO DE 1.750 UN/KM, TALA DE JUNÇÃO DE 6 FUROS E FIXAÇÃO ELÁSTICA PANDROL - POSICIONAMENTO E ASSENTAMENTO MANUAL</t>
  </si>
  <si>
    <t>TRILHO TR68, COMPRIMENTO DE 12 M, SOBRE DORMENTE DE MADEIRA, BITOLA MÉTRICA OU LARGA, TAXA DE DORMENTAÇÃO DE 1.667 UN/KM, TALA DE JUNÇÃO DE 6 FUROS E FIXAÇÃO RÍGIDA - POSICIONAMENTO E ASSENTAMENTO MANUAL</t>
  </si>
  <si>
    <t>TRILHO TR68, COMPRIMENTO DE 12 M, SOBRE DORMENTE DE MADEIRA, BITOLA MÉTRICA OU LARGA, TAXA DE DORMENTAÇÃO DE 1.750 UN/KM, TALA DE JUNÇÃO DE 6 FUROS E FIXAÇÃO RÍGIDA - POSICIONAMENTO E ASSENTAMENTO MANUAL</t>
  </si>
  <si>
    <t>TRILHO TR68, COMPRIMENTO DE 12 M, SOBRE DORMENTE DE MADEIRA, BITOLA MISTA, TAXA DE DORMENTAÇÃO DE 1.667 UN/KM, TALA DE JUNÇÃO DE 6 FUROS E FIXAÇÃO RÍGIDA - POSICIONAMENTO E ASSENTAMENTO MANUAL</t>
  </si>
  <si>
    <t>TRILHO TR68, COMPRIMENTO DE 12 M, SOBRE DORMENTE DE MADEIRA, BITOLA MISTA, TAXA DE DORMENTAÇÃO DE 1.750 UN/KM, TALA DE JUNÇÃO DE 6 FUROS E FIXAÇÃO RÍGIDA - POSICIONAMENTO E ASSENTAMENTO MANUAL</t>
  </si>
  <si>
    <t>TRILHO TR68, COMPRIMENTO DE 120 M (TLS), FORMADO POR TRILHOS CURTOS DE 12 M SOLDADOS POR CALDEAMENTO - CONFECÇÃO EM ESTALEIRO</t>
  </si>
  <si>
    <t>TRILHO TR68, COMPRIMENTO DE 120 M (TLS), SOBRE DORMENTE DE CONCRETO, BITOLA MÉTRICA OU LARGA, TAXA DE DORMENTAÇÃO DE 1.667 UN/KM, TALA DE JUNÇÃO DE 6 FUROS E FIXAÇÃO ELÁSTICA PANDROL - POSICIONAMENTO E ASSENTAMENTO MECANIZADO</t>
  </si>
  <si>
    <t>TRILHO TR68, COMPRIMENTO DE 120 M (TLS), SOBRE DORMENTE DE CONCRETO, BITOLA MÉTRICA OU LARGA, TAXA DE DORMENTAÇÃO DE 1.750 UN/KM, TALA DE JUNÇÃO DE 6 FUROS E FIXAÇÃO ELÁSTICA PANDROL - POSICIONAMENTO E ASSENTAMENTO MECANIZADO</t>
  </si>
  <si>
    <t>TRILHO TR68, COMPRIMENTO DE 120 M (TLS), SOBRE DORMENTE DE CONCRETO, BITOLA MISTA, TAXA DE DORMENTAÇÃO DE 1.667 UN/KM, TALA DE JUNÇÃO DE 6 FUROS E FIXAÇÃO ELÁSTICA PANDROL - POSICIONAMENTO E ASSENTAMENTO MECANIZADO</t>
  </si>
  <si>
    <t>TRILHO TR68, COMPRIMENTO DE 120 M (TLS), SOBRE DORMENTE DE CONCRETO, BITOLA MISTA, TAXA DE DORMENTAÇÃO DE 1.750 UN/KM, TALA DE JUNÇÃO DE 6 FUROS E FIXAÇÃO ELÁSTICA PANDROL - POSICIONAMENTO E ASSENTAMENTO MECANIZADO</t>
  </si>
  <si>
    <t>TRILHO TR68, COMPRIMENTO DE 120 M (TLS), SOBRE DORMENTE DE MADEIRA, BITOLA MÉTRICA OU LARGA, TAXA DE DORMENTAÇÃO DE 1.667 UN/KM, TALA DE JUNÇÃO DE 6 FUROS E FIXAÇÃO ELÁSTICA PANDROL - POSICIONAMENTO E ASSENTAMENTO MECANIZADO</t>
  </si>
  <si>
    <t>TRILHO TR68, COMPRIMENTO DE 120 M (TLS), SOBRE DORMENTE DE MADEIRA, BITOLA MÉTRICA OU LARGA, TAXA DE DORMENTAÇÃO DE 1.667 UN/KM, TALA DE JUNÇÃO DE 6 FUROS E FIXAÇÃO RÍGIDA - POSICIONAMENTO E ASSENTAMENTO MECANIZADO</t>
  </si>
  <si>
    <t>TRILHO TR68, COMPRIMENTO DE 120 M (TLS), SOBRE DORMENTE DE MADEIRA, BITOLA MÉTRICA OU LARGA, TAXA DE DORMENTAÇÃO DE 1.750 UN/KM, TALA DE JUNÇÃO DE 6 FUROS E FIXAÇÃO ELÁSTICA PANDROL - POSICIONAMENTO E ASSENTAMENTO MECANIZADO</t>
  </si>
  <si>
    <t>TRILHO TR68, COMPRIMENTO DE 120 M (TLS), SOBRE DORMENTE DE MADEIRA, BITOLA MÉTRICA OU LARGA, TAXA DE DORMENTAÇÃO DE 1.750 UN/KM, TALA DE JUNÇÃO DE 6 FUROS E FIXAÇÃO RÍGIDA - POSICIONAMENTO E ASSENTAMENTO MECANIZADO</t>
  </si>
  <si>
    <t>TRILHO TR68, COMPRIMENTO DE 120 M (TLS), SOBRE DORMENTE DE MADEIRA, BITOLA MISTA, TAXA DE DORMENTAÇÃO DE 1.667 UN/KM, TALA DE JUNÇÃO DE 6 FUROS E FIXAÇÃO ELÁSTICA PANDROL - POSICIONAMENTO E ASSENTAMENTO MECANIZADO</t>
  </si>
  <si>
    <t>TRILHO TR68, COMPRIMENTO DE 120 M (TLS), SOBRE DORMENTE DE MADEIRA, BITOLA MISTA, TAXA DE DORMENTAÇÃO DE 1.750 UN/KM, TALA DE JUNÇÃO DE 6 FUROS E FIXAÇÃO ELÁSTICA PANDROL - POSICIONAMENTO E ASSENTAMENTO MECANIZADO</t>
  </si>
  <si>
    <t>TRILHO TR68, COMPRIMENTO DE 240 M (TLS), FORMADO POR TRILHOS CURTOS DE 12 M SOLDADOS POR CALDEAMENTO - CONFECÇÃO EM ESTALEIRO</t>
  </si>
  <si>
    <t>TRILHO TR68, COMPRIMENTO DE 240 M (TLS), SOBRE DORMENTE DE CONCRETO, BITOLA MÉTRICA OU LARGA, TAXA DE DORMENTAÇÃO DE 1.667 UN/KM, TALA DE JUNÇÃO DE 6 FUROS E FIXAÇÃO ELÁSTICA PANDROL - POSICIONAMENTO E ASSENTAMENTO MECANIZADO</t>
  </si>
  <si>
    <t>TRILHO TR68, COMPRIMENTO DE 240 M (TLS), SOBRE DORMENTE DE CONCRETO, BITOLA MÉTRICA OU LARGA, TAXA DE DORMENTAÇÃO DE 1.750 UN/KM, TALA DE JUNÇÃO DE 6 FUROS E FIXAÇÃO ELÁSTICA PANDROL - POSICIONAMENTO E ASSENTAMENTO MECANIZADO</t>
  </si>
  <si>
    <t>TRILHO TR68, COMPRIMENTO DE 240 M (TLS), SOBRE DORMENTE DE CONCRETO, BITOLA MISTA, TAXA DE DORMENTAÇÃO DE 1.667 UN/KM, TALA DE JUNÇÃO DE 6 FUROS E FIXAÇÃO ELÁSTICA PANDROL - POSICIONAMENTO E ASSENTAMENTO MECANIZADO</t>
  </si>
  <si>
    <t>TRILHO TR68, COMPRIMENTO DE 240 M (TLS), SOBRE DORMENTE DE CONCRETO, BITOLA MISTA, TAXA DE DORMENTAÇÃO DE 1.750 UN/KM, TALA DE JUNÇÃO DE 6 FUROS E FIXAÇÃO ELÁSTICA PANDROL - POSICIONAMENTO E ASSENTAMENTO MECANIZADO</t>
  </si>
  <si>
    <t>TRILHO TR68, COMPRIMENTO DE 240 M (TLS), SOBRE DORMENTE DE MADEIRA, BITOLA MÉTRICA OU LARGA, TAXA DE DORMENTAÇÃO DE 1.667 UN/KM, TALA DE JUNÇÃO DE 6 FUROS E FIXAÇÃO ELÁSTICA PANDROL - POSICIONAMENTO E ASSENTAMENTO MECANIZADO</t>
  </si>
  <si>
    <t>TRILHO TR68, COMPRIMENTO DE 240 M (TLS), SOBRE DORMENTE DE MADEIRA, BITOLA MÉTRICA OU LARGA, TAXA DE DORMENTAÇÃO DE 1.667 UN/KM, TALA DE JUNÇÃO DE 6 FUROS E FIXAÇÃO RÍGIDA - POSICIONAMENTO E ASSENTAMENTO MECANIZADO</t>
  </si>
  <si>
    <t>TRILHO TR68, COMPRIMENTO DE 240 M (TLS), SOBRE DORMENTE DE MADEIRA, BITOLA MÉTRICA OU LARGA, TAXA DE DORMENTAÇÃO DE 1.750 UN/KM, TALA DE JUNÇÃO DE 6 FUROS E FIXAÇÃO ELÁSTICA PANDROL - POSICIONAMENTO E ASSENTAMENTO MECANIZADO</t>
  </si>
  <si>
    <t>TRILHO TR68, COMPRIMENTO DE 240 M (TLS), SOBRE DORMENTE DE MADEIRA, BITOLA MÉTRICA OU LARGA, TAXA DE DORMENTAÇÃO DE 1.750 UN/KM, TALA DE JUNÇÃO DE 6 FUROS E FIXAÇÃO RÍGIDA - POSICIONAMENTO E ASSENTAMENTO MECANIZADO</t>
  </si>
  <si>
    <t>TRILHO TR68, COMPRIMENTO DE 240 M (TLS), SOBRE DORMENTE DE MADEIRA, BITOLA MISTA, TAXA DE DORMENTAÇÃO DE 1.667 UN/KM, TALA DE JUNÇÃO DE 6 FUROS E FIXAÇÃO ELÁSTICA PANDROL - POSICIONAMENTO E ASSENTAMENTO MECANIZADO</t>
  </si>
  <si>
    <t>TRILHO TR68, COMPRIMENTO DE 240 M (TLS), SOBRE DORMENTE DE MADEIRA, BITOLA MISTA, TAXA DE DORMENTAÇÃO DE 1.750 UN/KM, TALA DE JUNÇÃO DE 6 FUROS E FIXAÇÃO ELÁSTICA PANDROL - POSICIONAMENTO E ASSENTAMENTO MECANIZADO</t>
  </si>
  <si>
    <t>TRILHO UIC60, COMPRIMENTO DE 12 M, SOBRE DORMENTE DE CONCRETO, BITOLA MÉTRICA OU LARGA, TAXA DE DORMENTAÇÃO DE 1.667 UN/KM, TALA DE JUNÇÃO DE 6 FUROS E FIXAÇÃO ELÁSTICA PANDROL - POSICIONAMENTO E ASSENTAMENTO MANUAL</t>
  </si>
  <si>
    <t>TRILHO UIC60, COMPRIMENTO DE 12 M, SOBRE DORMENTE DE CONCRETO, BITOLA MÉTRICA OU LARGA, TAXA DE DORMENTAÇÃO DE 1.750 UN/KM, TALA DE JUNÇÃO DE 6 FUROS E FIXAÇÃO ELÁSTICA PANDROL - POSICIONAMENTO E ASSENTAMENTO MANUAL</t>
  </si>
  <si>
    <t>TRILHO UIC60, COMPRIMENTO DE 12 M, SOBRE DORMENTE DE CONCRETO, BITOLA MISTA, TAXA DE DORMENTAÇÃO DE 1.667 UN/KM, TALA DE JUNÇÃO DE 6 FUROS E FIXAÇÃO ELÁSTICA PANDROL - POSICIONAMENTO E ASSENTAMENTO MANUAL</t>
  </si>
  <si>
    <t>TRILHO UIC60, COMPRIMENTO DE 12 M, SOBRE DORMENTE DE CONCRETO, BITOLA MISTA, TAXA DE DORMENTAÇÃO DE 1.750 UN/KM, TALA DE JUNÇÃO DE 6 FUROS E FIXAÇÃO ELÁSTICA PANDROL - POSICIONAMENTO E ASSENTAMENTO MANUAL</t>
  </si>
  <si>
    <t>TRILHO UIC60, COMPRIMENTO DE 12 M, SOBRE DORMENTE DE MADEIRA, BITOLA MÉTRICA OU LARGA, TAXA DE DORMENTAÇÃO DE 1.667 UN/KM, TALA DE JUNÇÃO DE 6 FUROS E FIXAÇÃO RÍGIDA - POSICIONAMENTO E ASSENTAMENTO MANUAL</t>
  </si>
  <si>
    <t>TRILHO UIC60, COMPRIMENTO DE 12 M, SOBRE DORMENTE DE MADEIRA, BITOLA MÉTRICA OU LARGA, TAXA DE DORMENTAÇÃO DE 1.750 UN/KM, TALA DE JUNÇÃO DE 6 FUROS E FIXAÇÃO RÍGIDA - POSICIONAMENTO E ASSENTAMENTO MANUAL</t>
  </si>
  <si>
    <t>TRILHO UIC60, COMPRIMENTO DE 12 M, SOBRE DORMENTE DE MADEIRA, BITOLA MISTA, TAXA DE DORMENTAÇÃO DE 1.667 UN/KM, TALA DE JUNÇÃO DE 6 FUROS E FIXAÇÃO RÍGIDA - POSICIONAMENTO E ASSENTAMENTO MANUAL</t>
  </si>
  <si>
    <t>TRILHO UIC60, COMPRIMENTO DE 12 M, SOBRE DORMENTE DE MADEIRA, BITOLA MISTA, TAXA DE DORMENTAÇÃO DE 1.750 UN/KM, TALA DE JUNÇÃO DE 6 FUROS E FIXAÇÃO RÍGIDA - POSICIONAMENTO E ASSENTAMENTO MANUAL</t>
  </si>
  <si>
    <t>TRILHO UIC60, COMPRIMENTO DE 120 M (TLS), FORMADO POR TRILHOS CURTOS DE 12 M SOLDADOS POR CALDEAMENTO - CONFECÇÃO EM ESTALEIRO</t>
  </si>
  <si>
    <t>TRILHO UIC60, COMPRIMENTO DE 120 M (TLS), SOBRE DORMENTE DE CONCRETO, BITOLA MÉTRICA OU LARGA, TAXA DE DORMENTAÇÃO DE 1.667 UN/KM, TALA DE JUNÇÃO DE 6 FUROS E FIXAÇÃO ELÁSTICA PANDROL - POSICIONAMENTO E ASSENTAMENTO MECANIZADO</t>
  </si>
  <si>
    <t>TRILHO UIC60, COMPRIMENTO DE 120 M (TLS), SOBRE DORMENTE DE CONCRETO, BITOLA MÉTRICA OU LARGA, TAXA DE DORMENTAÇÃO DE 1.750 UN/KM, TALA DE JUNÇÃO DE 6 FUROS E FIXAÇÃO ELÁSTICA PANDROL - POSICIONAMENTO E ASSENTAMENTO MECANIZADO</t>
  </si>
  <si>
    <t>TRILHO UIC60, COMPRIMENTO DE 120 M (TLS), SOBRE DORMENTE DE CONCRETO, BITOLA MISTA, TAXA DE DORMENTAÇÃO DE 1.667 UN/KM, TALA DE JUNÇÃO DE 6 FUROS E FIXAÇÃO ELÁSTICA PANDROL - POSICIONAMENTO E ASSENTAMENTO MECANIZADO</t>
  </si>
  <si>
    <t>TRILHO UIC60, COMPRIMENTO DE 120 M (TLS), SOBRE DORMENTE DE CONCRETO, BITOLA MISTA, TAXA DE DORMENTAÇÃO DE 1.750 UN/KM, TALA DE JUNÇÃO DE 6 FUROS E FIXAÇÃO ELÁSTICA PANDROL - POSICIONAMENTO E ASSENTAMENTO MECANIZADO</t>
  </si>
  <si>
    <t>TRILHO UIC60, COMPRIMENTO DE 120 M (TLS), SOBRE DORMENTE DE MADEIRA, BITOLA MÉTRICA OU LARGA, TAXA DE DORMENTAÇÃO DE 1.667 UN/KM, TALA DE JUNÇÃO DE 6 FUROS E FIXAÇÃO ELÁSTICA PANDROL - POSICIONAMENTO E ASSENTAMENTO MECANIZADO</t>
  </si>
  <si>
    <t>TRILHO UIC60, COMPRIMENTO DE 120 M (TLS), SOBRE DORMENTE DE MADEIRA, BITOLA MÉTRICA OU LARGA, TAXA DE DORMENTAÇÃO DE 1.667 UN/KM, TALA DE JUNÇÃO DE 6 FUROS E FIXAÇÃO RÍGIDA - POSICIONAMENTO E ASSENTAMENTO MECANIZADO</t>
  </si>
  <si>
    <t>TRILHO UIC60, COMPRIMENTO DE 120 M (TLS), SOBRE DORMENTE DE MADEIRA, BITOLA MÉTRICA OU LARGA, TAXA DE DORMENTAÇÃO DE 1.750 UN/KM, TALA DE JUNÇÃO DE 6 FUROS E FIXAÇÃO ELÁSTICA PANDROL - POSICIONAMENTO E ASSENTAMENTO MECANIZADO</t>
  </si>
  <si>
    <t>TRILHO UIC60, COMPRIMENTO DE 120 M (TLS), SOBRE DORMENTE DE MADEIRA, BITOLA MÉTRICA OU LARGA, TAXA DE DORMENTAÇÃO DE 1.750 UN/KM, TALA DE JUNÇÃO DE 6 FUROS E FIXAÇÃO RÍGIDA - POSICIONAMENTO E ASSENTAMENTO MECANIZADO</t>
  </si>
  <si>
    <t>TRILHO UIC60, COMPRIMENTO DE 120 M (TLS), SOBRE DORMENTE DE MADEIRA, BITOLA MISTA, TAXA DE DORMENTAÇÃO DE 1.667 UN/KM, TALA DE JUNÇÃO DE 6 FUROS E FIXAÇÃO ELÁSTICA PANDROL - POSICIONAMENTO E ASSENTAMENTO MECANIZADO</t>
  </si>
  <si>
    <t>TRILHO UIC60, COMPRIMENTO DE 120 M (TLS), SOBRE DORMENTE DE MADEIRA, BITOLA MISTA, TAXA DE DORMENTAÇÃO DE 1.750 UN/KM, TALA DE JUNÇÃO DE 6 FUROS E FIXAÇÃO ELÁSTICA PANDROL - POSICIONAMENTO E ASSENTAMENTO MECANIZADO</t>
  </si>
  <si>
    <t>TRILHO UIC60, COMPRIMENTO DE 240 M (TLS), FORMADO POR TRILHOS CURTOS DE 12 M SOLDADOS POR CALDEAMENTO - CONFECÇÃO EM ESTALEIRO</t>
  </si>
  <si>
    <t>TRILHO UIC60, COMPRIMENTO DE 240 M (TLS), SOBRE DORMENTE DE CONCRETO, BITOLA MÉTRICA OU LARGA, TAXA DE DORMENTAÇÃO DE 1.667 UN/KM, TALA DE JUNÇÃO DE 6 FUROS E FIXAÇÃO ELÁSTICA PANDROL - POSICIONAMENTO E ASSENTAMENTO MECANIZADO</t>
  </si>
  <si>
    <t>TRILHO UIC60, COMPRIMENTO DE 240 M (TLS), SOBRE DORMENTE DE CONCRETO, BITOLA MÉTRICA OU LARGA, TAXA DE DORMENTAÇÃO DE 1.750 UN/KM, TALA DE JUNÇÃO DE 6 FUROS E FIXAÇÃO ELÁSTICA PANDROL - POSICIONAMENTO E ASSENTAMENTO MECANIZADO</t>
  </si>
  <si>
    <t>TRILHO UIC60, COMPRIMENTO DE 240 M (TLS), SOBRE DORMENTE DE CONCRETO, BITOLA MISTA, TAXA DE DORMENTAÇÃO DE 1.667 UN/KM, TALA DE JUNÇÃO DE 6 FUROS E FIXAÇÃO ELÁSTICA PANDROL - POSICIONAMENTO E ASSENTAMENTO MECANIZADO</t>
  </si>
  <si>
    <t>TRILHO UIC60, COMPRIMENTO DE 240 M (TLS), SOBRE DORMENTE DE CONCRETO, BITOLA MISTA, TAXA DE DORMENTAÇÃO DE 1.750 UN/KM, TALA DE JUNÇÃO DE 6 FUROS E FIXAÇÃO ELÁSTICA PANDROL - POSICIONAMENTO E ASSENTAMENTO MECANIZADO</t>
  </si>
  <si>
    <t>TRILHO UIC60, COMPRIMENTO DE 240 M (TLS), SOBRE DORMENTE DE MADEIRA, BITOLA MÉTRICA OU LARGA, TAXA DE DORMENTAÇÃO DE 1.667 UN/KM, TALA DE JUNÇÃO DE 6 FUROS E FIXAÇÃO ELÁSTICA PANDROL - POSICIONAMENTO E ASSENTAMENTO MECANIZADO</t>
  </si>
  <si>
    <t>TRILHO UIC60, COMPRIMENTO DE 240 M (TLS), SOBRE DORMENTE DE MADEIRA, BITOLA MÉTRICA OU LARGA, TAXA DE DORMENTAÇÃO DE 1.667 UN/KM, TALA DE JUNÇÃO DE 6 FUROS E FIXAÇÃO RÍGIDA - POSICIONAMENTO E ASSENTAMENTO MECANIZADO</t>
  </si>
  <si>
    <t>TRILHO UIC60, COMPRIMENTO DE 240 M (TLS), SOBRE DORMENTE DE MADEIRA, BITOLA MÉTRICA OU LARGA, TAXA DE DORMENTAÇÃO DE 1.750 UN/KM, TALA DE JUNÇÃO DE 6 FUROS E FIXAÇÃO ELÁSTICA PANDROL - POSICIONAMENTO E ASSENTAMENTO MECANIZADO</t>
  </si>
  <si>
    <t>TRILHO UIC60, COMPRIMENTO DE 240 M (TLS), SOBRE DORMENTE DE MADEIRA, BITOLA MÉTRICA OU LARGA, TAXA DE DORMENTAÇÃO DE 1.750 UN/KM, TALA DE JUNÇÃO DE 6 FUROS E FIXAÇÃO RÍGIDA - POSICIONAMENTO E ASSENTAMENTO MECANIZADO</t>
  </si>
  <si>
    <t>TRILHO UIC60, COMPRIMENTO DE 240 M (TLS), SOBRE DORMENTE DE MADEIRA, BITOLA MISTA, TAXA DE DORMENTAÇÃO DE 1.667 UN/KM, TALA DE JUNÇÃO DE 6 FUROS E FIXAÇÃO ELÁSTICA PANDROL - POSICIONAMENTO E ASSENTAMENTO MECANIZADO</t>
  </si>
  <si>
    <t>TRILHO UIC60, COMPRIMENTO DE 240 M (TLS), SOBRE DORMENTE DE MADEIRA, BITOLA MISTA, TAXA DE DORMENTAÇÃO DE 1.750 UN/KM, TALA DE JUNÇÃO DE 6 FUROS E FIXAÇÃO ELÁSTICA PANDROL - POSICIONAMENTO E ASSENTAMENTO MECANIZADO</t>
  </si>
  <si>
    <t>CONFECÇÃO DE FÔRMA METÁLICA EM CHAPA 1/8" PARA POITA TRAPEZOIDAL</t>
  </si>
  <si>
    <t>CONFECÇÃO DE FORMA METÁLICA EM CHAPA 3/16" PARA POITA TRAPEZOIDAL</t>
  </si>
  <si>
    <t>FÔRMA EM CHAPA METÁLICA 1/8" PARA CABEÇA DE TIRANTES - UTILIZAÇÃO DE 50 VEZES - CONFECÇÃO, INSTALAÇÃO E RETIRADA</t>
  </si>
  <si>
    <t>FÔRMA METÁLICA CURVA EM CHAPA 3/16" REFORÇADA COM NERVURAS DE 40 MM X 3/16" DISPOSTAS EM GRELHAS DE 40 X 60 CM - UTILIZAÇÃO DE 100 VEZES - CONFECÇÃO, INSTALAÇÃO E RETIRADA</t>
  </si>
  <si>
    <t>FÔRMA METÁLICA EM CHAPA 1/8" PARA POITA TRAPEZOIDAL - UTILIZAÇÃO DE 50 VEZES - MONTAGEM, INSTALAÇÃO E RETIRADA</t>
  </si>
  <si>
    <t>FÔRMA METÁLICA EM CHAPA 1/8" REFORÇADA COM NERVURAS DE 40 MM X 1/8" DISPOSTAS EM GRELHAS DE 40 X 60 CM - UTILIZAÇÃO DE 100 VEZES - CONFECÇÃO, INSTALAÇÃO E RETIRADA</t>
  </si>
  <si>
    <t>FÔRMA METÁLICA EM CHAPA 3/16" PARA POITA TRAPEZOIDAL - UTILIZAÇÃO DE 50 VEZES - MONTAGEM, INSTALAÇÃO E RETIRADA</t>
  </si>
  <si>
    <t>FÔRMA METÁLICA EM CHAPA 3/16" REFORÇADA COM NERVURAS DE 40 MM X 3/16" DISPOSTAS EM GRELHAS DE 40 X 60 CM - UTILIZAÇÃO DE 100 VEZES - CONFECÇÃO, INSTALAÇÃO E RETIRADA</t>
  </si>
  <si>
    <t>FÔRMA METÁLICA PARA ADUELAS DE BUEIROS CELULARES DE CONCRETO PRÉ-MOLDADOS - UTILIZAÇÃO DE 100 VEZES - CONFECÇÃO, INSTALAÇÃO E RETIRADA</t>
  </si>
  <si>
    <t>FÔRMA METÁLICA PARA GUARDA-CORPO DE CONCRETO - UTILIZAÇÃO DE 50 VEZES - CONFECÇÃO</t>
  </si>
  <si>
    <t>FÔRMA METÁLICA PARA PAVIMENTO DE CONCRETO - UTILIZAÇÃO DE 100 VEZES - CONFECÇÃO, INSTALAÇÃO E RETIRADA</t>
  </si>
  <si>
    <t>FÔRMA METÁLICA PARA TETRÁPODE - UTILIZAÇÃO DE 100 VEZES - CONFECÇÃO, INSTALAÇÃO E RETIRADA</t>
  </si>
  <si>
    <t>FÔRMA METÁLICA PARA VIGA DE CONCRETO PRÉ-MOLDADA PROTENDIDA PARA OAE - UTILIZAÇÃO DE 20 VEZES - CONFECÇÃO, INSTALAÇÃO E RETIRADA</t>
  </si>
  <si>
    <t>FÔRMA METÁLICA PARA XBLOC - UTILIZAÇÃO DE 100 VEZES - CONFECÇÃO, INSTALAÇÃO E RETIRADA</t>
  </si>
  <si>
    <t>FÔRMAS CURVAS DE COMPENSADO PLASTIFICADO 10 MM - USO GERAL - UTILIZAÇÃO DE 2 VEZES - CONFECÇÃO, INSTALAÇÃO E RETIRADA</t>
  </si>
  <si>
    <t>FÔRMAS CURVAS DE COMPENSADO RESINADO 10 MM - USO GERAL - UTILIZAÇÃO DE 2 VEZES - CONFECÇÃO, INSTALAÇÃO E RETIRADA</t>
  </si>
  <si>
    <t>FÔRMAS DE COMPENSADO PLASTIFICADO 10 MM - USO GERAL - UTILIZAÇÃO DE 1 VEZ - CONFECÇÃO, INSTALAÇÃO E RETIRADA</t>
  </si>
  <si>
    <t>FÔRMAS DE COMPENSADO PLASTIFICADO 10 MM - USO GERAL - UTILIZAÇÃO DE 2 VEZES - CONFECÇÃO, INSTALAÇÃO E RETIRADA</t>
  </si>
  <si>
    <t>FÔRMAS DE COMPENSADO PLASTIFICADO 10 MM - USO GERAL - UTILIZAÇÃO DE 3 VEZES - CONFECÇÃO, INSTALAÇÃO E RETIRADA</t>
  </si>
  <si>
    <t>FÔRMAS DE COMPENSADO PLASTIFICADO 12 MM - USO GERAL - UTILIZAÇÃO DE 1 VEZ - CONFECÇÃO, INSTALAÇÃO E RETIRADA</t>
  </si>
  <si>
    <t>FÔRMAS DE COMPENSADO PLASTIFICADO 12 MM - USO GERAL - UTILIZAÇÃO DE 2 VEZES - CONFECÇÃO, INSTALAÇÃO E RETIRADA</t>
  </si>
  <si>
    <t>FÔRMAS DE COMPENSADO PLASTIFICADO 12 MM - USO GERAL - UTILIZAÇÃO DE 3 VEZES - CONFECÇÃO, INSTALAÇÃO E RETIRADA</t>
  </si>
  <si>
    <t>FÔRMAS DE COMPENSADO PLASTIFICADO 14 MM - USO GERAL - UTILIZAÇÃO DE 1 VEZ - CONFECÇÃO, INSTALAÇÃO E RETIRADA</t>
  </si>
  <si>
    <t>FÔRMAS DE COMPENSADO PLASTIFICADO 14 MM - USO GERAL - UTILIZAÇÃO DE 2 VEZES - CONFECÇÃO, INSTALAÇÃO E RETIRADA</t>
  </si>
  <si>
    <t>FÔRMAS DE COMPENSADO PLASTIFICADO 14 MM - USO GERAL - UTILIZAÇÃO DE 3 VEZES - CONFECÇÃO, INSTALAÇÃO E RETIRADA</t>
  </si>
  <si>
    <t>FÔRMAS DE COMPENSADO RESINADO 10 MM - USO GERAL - UTILIZAÇÃO DE 1 VEZ - CONFECÇÃO, INSTALAÇÃO E RETIRADA</t>
  </si>
  <si>
    <t>FÔRMAS DE COMPENSADO RESINADO 10 MM - USO GERAL - UTILIZAÇÃO DE 2 VEZES - CONFECÇÃO, INSTALAÇÃO E RETIRADA</t>
  </si>
  <si>
    <t>FÔRMAS DE COMPENSADO RESINADO 10 MM - USO GERAL - UTILIZAÇÃO DE 3 VEZES - CONFECÇÃO, INSTALAÇÃO E RETIRADA</t>
  </si>
  <si>
    <t>FÔRMAS DE COMPENSADO RESINADO 12 MM - USO GERAL - UTILIZAÇÃO DE 1 VEZ - CONFECÇÃO, INSTALAÇÃO E RETIRADA</t>
  </si>
  <si>
    <t>FÔRMAS DE COMPENSADO RESINADO 12 MM - USO GERAL - UTILIZAÇÃO DE 2 VEZES - CONFECÇÃO, INSTALAÇÃO E RETIRADA</t>
  </si>
  <si>
    <t>FÔRMAS DE COMPENSADO RESINADO 12 MM - USO GERAL - UTILIZAÇÃO DE 3 VEZES - CONFECÇÃO, INSTALAÇÃO E RETIRADA</t>
  </si>
  <si>
    <t>FÔRMAS DE COMPENSADO RESINADO 14 MM - USO GERAL - UTILIZAÇÃO DE 1 VEZ - CONFECÇÃO, INSTALAÇÃO E RETIRADA</t>
  </si>
  <si>
    <t>FÔRMAS DE COMPENSADO RESINADO 14 MM - USO GERAL - UTILIZAÇÃO DE 2 VEZES - CONFECÇÃO, INSTALAÇÃO E RETIRADA</t>
  </si>
  <si>
    <t>FÔRMAS DE COMPENSADO RESINADO 14 MM - USO GERAL - UTILIZAÇÃO DE 3 VEZES - CONFECÇÃO, INSTALAÇÃO E RETIRADA</t>
  </si>
  <si>
    <t>FÔRMAS DE TÁBUAS DE PINHO - UTILIZAÇÃO DE 1 VEZ - CONFECÇÃO, INSTALAÇÃO E RETIRADA</t>
  </si>
  <si>
    <t>FÔRMAS DE TÁBUAS DE PINHO - UTILIZAÇÃO DE 2 VEZES - CONFECÇÃO, INSTALAÇÃO E RETIRADA</t>
  </si>
  <si>
    <t>FÔRMAS DE TÁBUAS DE PINHO - UTILIZAÇÃO DE 3 VEZES - CONFECÇÃO, INSTALAÇÃO E RETIRADA</t>
  </si>
  <si>
    <t>FÔRMAS DE TÁBUAS DE PINHO PARA DISPOSITIVOS DE DRENAGEM - UTILIZAÇÃO DE 3 VEZES - CONFECÇÃO, INSTALAÇÃO E RETIRADA</t>
  </si>
  <si>
    <t>FÔRMAS DE TÁBUAS DE PINHO PARA DRENOS - UTILIZAÇÃO DE 5 VEZES - CONFECÇÃO, INSTALAÇÃO E RETIRADA</t>
  </si>
  <si>
    <t>FÔRMAS DE TÁBUAS DE PINHO PARA ELEMENTOS ESTRUTURAIS DOS ARCOS METÁLICOS - UTILIZAÇÃO DE 3 VEZES - CONFECÇÃO, INSTALAÇÃO E RETIRADA</t>
  </si>
  <si>
    <t>GUIA DE MADEIRA DE 2,5 X 10,0 CM - CONFECÇÃO E INSTALAÇÃO</t>
  </si>
  <si>
    <t>GUIA DE MADEIRA DE 2,5 X 7,0 CM - CONFECÇÃO E INSTALAÇÃO</t>
  </si>
  <si>
    <t>GUIA DE MADEIRA DE 2,5 X 8,0 CM - CONFECÇÃO E INSTALAÇÃO</t>
  </si>
  <si>
    <t>GABIÃO CAIXA 2 X 1 X 0,50 M - ZN/AL + PVC - D = 2,4 MM - PEDRA DE MÃO COMERCIAL - FORNECIMENTO E ASSENTAMENTO</t>
  </si>
  <si>
    <t>GABIÃO CAIXA 2 X 1 X 0,50 M - ZN/AL + PVC - D = 2,4 MM - PEDRA DE MÃO PRODUZIDA - CONFECÇÃO E ASSENTAMENTO</t>
  </si>
  <si>
    <t>GABIÃO CAIXA 2 X 1 X 0,50 M ZN/AL - D = 2,7 MM - PEDRA DE MÃO COMERCIAL - FORNECIMENTO E ASSENTAMENTO</t>
  </si>
  <si>
    <t>GABIÃO CAIXA 2 X 1 X 0,50 M ZN/AL - D = 2,7 MM - PEDRA DE MÃO PRODUZIDA - CONFECÇÃO E ASSENTAMENTO</t>
  </si>
  <si>
    <t>GABIÃO CAIXA 2 X 1 X 1,00 M - ZN/AL + PVC - D = 2,4 MM - PEDRA DE MÃO COMERCIAL - FORNECIMENTO E ASSENTAMENTO</t>
  </si>
  <si>
    <t>GABIÃO CAIXA 2 X 1 X 1,00 M - ZN/AL + PVC - D = 2,4 MM - PEDRA DE MÃO PRODUZIDA - CONFECÇÃO E ASSENTAMENTO</t>
  </si>
  <si>
    <t>GABIÃO CAIXA 2 X 1 X 1,00 M ZN/AL - D = 2,7 MM - PEDRA DE MÃO COMERCIAL - FORNECIMENTO E ASSENTAMENTO</t>
  </si>
  <si>
    <t>GABIÃO CAIXA 2 X 1 X 1,00 M ZN/AL - D = 2,7 MM - PEDRA DE MÃO PRODUZIDA - CONFECÇÃO E ASSENTAMENTO</t>
  </si>
  <si>
    <t>GABIÃO COLCHÃO ESPESSURA 0,17 M - ZN/AL + PVC - D = 2,0 MM - PEDRA DE MÃO COMERCIAL - FORNECIMENTO E ASSENTAMENTO</t>
  </si>
  <si>
    <t>GABIÃO COLCHÃO ESPESSURA 0,17 M - ZN/AL + PVC - D = 2,0 MM - PEDRA DE MÃO PRODUZIDA - CONFECÇÃO E ASSENTAMENTO</t>
  </si>
  <si>
    <t>GABIÃO COLCHÃO ESPESSURA 0,23 M - ZN/AL + PVC - D = 2,0 MM - PEDRA DE MÃO COMERCIAL - FORNECIMENTO E ASSENTAMENTO</t>
  </si>
  <si>
    <t>GABIÃO COLCHÃO ESPESSURA 0,23 M - ZN/AL + PVC - D = 2,0 MM - PEDRA DE MÃO PRODUZIDA - CONFECÇÃO E ASSENTAMENTO</t>
  </si>
  <si>
    <t>GABIÃO COLCHÃO ESPESSURA 0,30 M - ZN/AL + PVC - D = 2,0 MM - PEDRA DE MÃO COMERCIAL - FORNECIMENTO E ASSENTAMENTO</t>
  </si>
  <si>
    <t>GABIÃO COLCHÃO ESPESSURA 0,30 M - ZN/AL + PVC - D = 2,0 MM - PEDRA DE MÃO PRODUZIDA - CONFECÇÃO E ASSENTAMENTO</t>
  </si>
  <si>
    <t>GABIÃO SACO - DIÂMETRO = 0,65 M - ZN/AL + PVC - D = 2,4 MM - PEDRA DE MÃO COMERCIAL - FORNECIMENTO E ASSENTAMENTO</t>
  </si>
  <si>
    <t>GABIÃO SACO - DIÂMETRO = 0,65 M - ZN/AL + PVC - D = 2,4 MM - PEDRA DE MÃO PRODUZIDA - CONFECÇÃO E ASSENTAMENTO</t>
  </si>
  <si>
    <t>CARGA, TRANSPORTE E DESCARGA DE MATERIAL PÉTREO PARA MOLHES COM O USO DE BATELÕES E ESCAVADEIRA HIDRÁULICA - DMT DE 0 A 300 M</t>
  </si>
  <si>
    <t>CARGA, TRANSPORTE E DESCARGA DE MATERIAL PÉTREO PARA MOLHES COM O USO DE BATELÕES E ESCAVADEIRA HIDRÁULICA - DMT DE 1.200 A 1.500 M</t>
  </si>
  <si>
    <t>CARGA, TRANSPORTE E DESCARGA DE MATERIAL PÉTREO PARA MOLHES COM O USO DE BATELÕES E ESCAVADEIRA HIDRÁULICA - DMT DE 1.500 A 1.800 M</t>
  </si>
  <si>
    <t>CARGA, TRANSPORTE E DESCARGA DE MATERIAL PÉTREO PARA MOLHES COM O USO DE BATELÕES E ESCAVADEIRA HIDRÁULICA - DMT DE 1.800 A 2.100 M</t>
  </si>
  <si>
    <t>CARGA, TRANSPORTE E DESCARGA DE MATERIAL PÉTREO PARA MOLHES COM O USO DE BATELÕES E ESCAVADEIRA HIDRÁULICA - DMT DE 2.100 A 2.400 M</t>
  </si>
  <si>
    <t>CARGA, TRANSPORTE E DESCARGA DE MATERIAL PÉTREO PARA MOLHES COM O USO DE BATELÕES E ESCAVADEIRA HIDRÁULICA - DMT DE 2.400 A 2.700 M</t>
  </si>
  <si>
    <t>CARGA, TRANSPORTE E DESCARGA DE MATERIAL PÉTREO PARA MOLHES COM O USO DE BATELÕES E ESCAVADEIRA HIDRÁULICA - DMT DE 2.700 A 3.000 M</t>
  </si>
  <si>
    <t>CARGA, TRANSPORTE E DESCARGA DE MATERIAL PÉTREO PARA MOLHES COM O USO DE BATELÕES E ESCAVADEIRA HIDRÁULICA - DMT DE 3.000 M</t>
  </si>
  <si>
    <t>CARGA, TRANSPORTE E DESCARGA DE MATERIAL PÉTREO PARA MOLHES COM O USO DE BATELÕES E ESCAVADEIRA HIDRÁULICA - DMT DE 300 A 600 M</t>
  </si>
  <si>
    <t>CARGA, TRANSPORTE E DESCARGA DE MATERIAL PÉTREO PARA MOLHES COM O USO DE BATELÕES E ESCAVADEIRA HIDRÁULICA - DMT DE 600 A 900 M</t>
  </si>
  <si>
    <t>CARGA, TRANSPORTE E DESCARGA DE MATERIAL PÉTREO PARA MOLHES COM O USO DE BATELÕES E ESCAVADEIRA HIDRÁULICA - DMT DE 900 A 1.200 M</t>
  </si>
  <si>
    <t>ESCAVAÇÃO, CARGA E TRANSPORTE DE MATERIAL PÉTREO PARA A SUBCARAPAÇA - CAMINHO DE SERVIÇO EM LEITO NATURAL - DMT DE 1.000 A 1.200 M - COM CAMINHÃO BASCULANTE DE 8 M³</t>
  </si>
  <si>
    <t>ESCAVAÇÃO, CARGA E TRANSPORTE DE MATERIAL PÉTREO PARA A SUBCARAPAÇA - CAMINHO DE SERVIÇO EM LEITO NATURAL - DMT DE 1.200 A 1.400 M - COM CAMINHÃO BASCULANTE DE 8 M³</t>
  </si>
  <si>
    <t>ESCAVAÇÃO, CARGA E TRANSPORTE DE MATERIAL PÉTREO PARA A SUBCARAPAÇA - CAMINHO DE SERVIÇO EM LEITO NATURAL - DMT DE 1.400 A 1.600 M - COM CAMINHÃO BASCULANTE DE 8 M³</t>
  </si>
  <si>
    <t>ESCAVAÇÃO, CARGA E TRANSPORTE DE MATERIAL PÉTREO PARA A SUBCARAPAÇA - CAMINHO DE SERVIÇO EM LEITO NATURAL - DMT DE 1.600 A 1.800 M - COM CAMINHÃO BASCULANTE DE 8 M³</t>
  </si>
  <si>
    <t>ESCAVAÇÃO, CARGA E TRANSPORTE DE MATERIAL PÉTREO PARA A SUBCARAPAÇA - CAMINHO DE SERVIÇO EM LEITO NATURAL - DMT DE 1.800 A 2.000 M - COM CAMINHÃO BASCULANTE DE 8 M³</t>
  </si>
  <si>
    <t>ESCAVAÇÃO, CARGA E TRANSPORTE DE MATERIAL PÉTREO PARA A SUBCARAPAÇA - CAMINHO DE SERVIÇO EM LEITO NATURAL - DMT DE 2.000 A 2.500 M - COM CAMINHÃO BASCULANTE DE 8 M³</t>
  </si>
  <si>
    <t>ESCAVAÇÃO, CARGA E TRANSPORTE DE MATERIAL PÉTREO PARA A SUBCARAPAÇA - CAMINHO DE SERVIÇO EM LEITO NATURAL - DMT DE 2.500 A 3.000 M - COM CAMINHÃO BASCULANTE DE 8 M³</t>
  </si>
  <si>
    <t>ESCAVAÇÃO, CARGA E TRANSPORTE DE MATERIAL PÉTREO PARA A SUBCARAPAÇA - CAMINHO DE SERVIÇO EM LEITO NATURAL - DMT DE 3.000 M - COM CAMINHÃO BASCULANTE DE 8 M³</t>
  </si>
  <si>
    <t>ESCAVAÇÃO, CARGA E TRANSPORTE DE MATERIAL PÉTREO PARA A SUBCARAPAÇA - CAMINHO DE SERVIÇO EM REVESTIMENTO PRIMÁRIO - DMT DE 1.000 A 1.200 M - COM CAMINHÃO BASCULANTE DE 8 M³</t>
  </si>
  <si>
    <t>ESCAVAÇÃO, CARGA E TRANSPORTE DE MATERIAL PÉTREO PARA A SUBCARAPAÇA - CAMINHO DE SERVIÇO EM REVESTIMENTO PRIMÁRIO - DMT DE 1.200 A 1.400 M - COM CAMINHÃO BASCULANTE DE 8 M³</t>
  </si>
  <si>
    <t>ESCAVAÇÃO, CARGA E TRANSPORTE DE MATERIAL PÉTREO PARA A SUBCARAPAÇA - CAMINHO DE SERVIÇO EM REVESTIMENTO PRIMÁRIO - DMT DE 1.400 A 1.600 M - COM CAMINHÃO BASCULANTE DE 8 M³</t>
  </si>
  <si>
    <t>ESCAVAÇÃO, CARGA E TRANSPORTE DE MATERIAL PÉTREO PARA A SUBCARAPAÇA - CAMINHO DE SERVIÇO EM REVESTIMENTO PRIMÁRIO - DMT DE 1.600 A 1.800 M - COM CAMINHÃO BASCULANTE DE 8 M³</t>
  </si>
  <si>
    <t>ESCAVAÇÃO, CARGA E TRANSPORTE DE MATERIAL PÉTREO PARA A SUBCARAPAÇA - CAMINHO DE SERVIÇO EM REVESTIMENTO PRIMÁRIO - DMT DE 1.800 A 2.000 M - COM CAMINHÃO BASCULANTE DE 8 M³</t>
  </si>
  <si>
    <t>ESCAVAÇÃO, CARGA E TRANSPORTE DE MATERIAL PÉTREO PARA A SUBCARAPAÇA - CAMINHO DE SERVIÇO EM REVESTIMENTO PRIMÁRIO - DMT DE 2.000 A 2.500 M - COM CAMINHÃO BASCULANTE DE 8 M³</t>
  </si>
  <si>
    <t>ESCAVAÇÃO, CARGA E TRANSPORTE DE MATERIAL PÉTREO PARA A SUBCARAPAÇA - CAMINHO DE SERVIÇO EM REVESTIMENTO PRIMÁRIO - DMT DE 2.500 A 3.000 M - COM CAMINHÃO BASCULANTE DE 8 M³</t>
  </si>
  <si>
    <t>ESCAVAÇÃO, CARGA E TRANSPORTE DE MATERIAL PÉTREO PARA A SUBCARAPAÇA - CAMINHO DE SERVIÇO EM REVESTIMENTO PRIMÁRIO - DMT DE 3.000 M - COM CAMINHÃO BASCULANTE DE 8 M³</t>
  </si>
  <si>
    <t>ESCAVAÇÃO, CARGA E TRANSPORTE DE MATERIAL PÉTREO PARA A SUBCARAPAÇA - CAMINHO DE SERVIÇO PAVIMENTADO - DMT DE 1.000 A 1.200 M - COM CAMINHÃO BASCULANTE DE 8 M³</t>
  </si>
  <si>
    <t>ESCAVAÇÃO, CARGA E TRANSPORTE DE MATERIAL PÉTREO PARA A SUBCARAPAÇA - CAMINHO DE SERVIÇO PAVIMENTADO - DMT DE 1.200 A 1.400 M - COM CAMINHÃO BASCULANTE DE 8 M³</t>
  </si>
  <si>
    <t>ESCAVAÇÃO, CARGA E TRANSPORTE DE MATERIAL PÉTREO PARA A SUBCARAPAÇA - CAMINHO DE SERVIÇO PAVIMENTADO - DMT DE 1.400 A 1.600 M - COM CAMINHÃO BASCULANTE DE 8 M³</t>
  </si>
  <si>
    <t>ESCAVAÇÃO, CARGA E TRANSPORTE DE MATERIAL PÉTREO PARA A SUBCARAPAÇA - CAMINHO DE SERVIÇO PAVIMENTADO - DMT DE 1.600 A 1.800 M - COM CAMINHÃO BASCULANTE DE 8 M³</t>
  </si>
  <si>
    <t>ESCAVAÇÃO, CARGA E TRANSPORTE DE MATERIAL PÉTREO PARA A SUBCARAPAÇA - CAMINHO DE SERVIÇO PAVIMENTADO - DMT DE 1.800 A 2.000 M - COM CAMINHÃO BASCULANTE DE 8 M³</t>
  </si>
  <si>
    <t>ESCAVAÇÃO, CARGA E TRANSPORTE DE MATERIAL PÉTREO PARA A SUBCARAPAÇA - CAMINHO DE SERVIÇO PAVIMENTADO - DMT DE 2.000 A 2.500 M - COM CAMINHÃO BASCULANTE DE 8 M³</t>
  </si>
  <si>
    <t>ESCAVAÇÃO, CARGA E TRANSPORTE DE MATERIAL PÉTREO PARA A SUBCARAPAÇA - CAMINHO DE SERVIÇO PAVIMENTADO - DMT DE 2.500 A 3.000 M - COM CAMINHÃO BASCULANTE DE 8 M³</t>
  </si>
  <si>
    <t>ESCAVAÇÃO, CARGA E TRANSPORTE DE MATERIAL PÉTREO PARA A SUBCARAPAÇA - CAMINHO DE SERVIÇO PAVIMENTADO - DMT DE 3.000 M - COM CAMINHÃO BASCULANTE DE 8 M³</t>
  </si>
  <si>
    <t>ESCAVAÇÃO, CARGA E TRANSPORTE DE MATERIAL PÉTREO PARA O NÚCLEO - CAMINHO DE SERVIÇO EM LEITO NATURAL - DMT DE 1.000 A 1.200 M - COM CAMINHÃO BASCULANTE DE 8 M³</t>
  </si>
  <si>
    <t>ESCAVAÇÃO, CARGA E TRANSPORTE DE MATERIAL PÉTREO PARA O NÚCLEO - CAMINHO DE SERVIÇO EM LEITO NATURAL - DMT DE 1.200 A 1.400 M - COM CAMINHÃO BASCULANTE DE 8 M³</t>
  </si>
  <si>
    <t>ESCAVAÇÃO, CARGA E TRANSPORTE DE MATERIAL PÉTREO PARA O NÚCLEO - CAMINHO DE SERVIÇO EM LEITO NATURAL - DMT DE 1.400 A 1.600 M - COM CAMINHÃO BASCULANTE DE 8 M³</t>
  </si>
  <si>
    <t>ESCAVAÇÃO, CARGA E TRANSPORTE DE MATERIAL PÉTREO PARA O NÚCLEO - CAMINHO DE SERVIÇO EM LEITO NATURAL - DMT DE 1.600 A 1.800 M - COM CAMINHÃO BASCULANTE DE 8 M³</t>
  </si>
  <si>
    <t>ESCAVAÇÃO, CARGA E TRANSPORTE DE MATERIAL PÉTREO PARA O NÚCLEO - CAMINHO DE SERVIÇO EM LEITO NATURAL - DMT DE 1.800 A 2.000 M - COM CAMINHÃO BASCULANTE DE 8 M³</t>
  </si>
  <si>
    <t>ESCAVAÇÃO, CARGA E TRANSPORTE DE MATERIAL PÉTREO PARA O NÚCLEO - CAMINHO DE SERVIÇO EM LEITO NATURAL - DMT DE 2.000 A 2.500 M - COM CAMINHÃO BASCULANTE DE 8 M³</t>
  </si>
  <si>
    <t>ESCAVAÇÃO, CARGA E TRANSPORTE DE MATERIAL PÉTREO PARA O NÚCLEO - CAMINHO DE SERVIÇO EM LEITO NATURAL - DMT DE 2.500 A 3.000 M - COM CAMINHÃO BASCULANTE DE 8 M³</t>
  </si>
  <si>
    <t>ESCAVAÇÃO, CARGA E TRANSPORTE DE MATERIAL PÉTREO PARA O NÚCLEO - CAMINHO DE SERVIÇO EM LEITO NATURAL - DMT DE 3.000 M - COM CAMINHÃO BASCULANTE DE 8 M³</t>
  </si>
  <si>
    <t>ESCAVAÇÃO, CARGA E TRANSPORTE DE MATERIAL PÉTREO PARA O NÚCLEO - CAMINHO DE SERVIÇO EM REVESTIMENTO PRIMÁRIO - DMT DE 1.000 A 1.200 M - COM CAMINHÃO BASCULANTE DE 8 M³</t>
  </si>
  <si>
    <t>ESCAVAÇÃO, CARGA E TRANSPORTE DE MATERIAL PÉTREO PARA O NÚCLEO - CAMINHO DE SERVIÇO EM REVESTIMENTO PRIMÁRIO - DMT DE 1.200 A 1.400 M - COM CAMINHÃO BASCULANTE DE 8 M³</t>
  </si>
  <si>
    <t>ESCAVAÇÃO, CARGA E TRANSPORTE DE MATERIAL PÉTREO PARA O NÚCLEO - CAMINHO DE SERVIÇO EM REVESTIMENTO PRIMÁRIO - DMT DE 1.400 A 1.600 M - COM CAMINHÃO BASCULANTE DE 8 M³</t>
  </si>
  <si>
    <t>ESCAVAÇÃO, CARGA E TRANSPORTE DE MATERIAL PÉTREO PARA O NÚCLEO - CAMINHO DE SERVIÇO EM REVESTIMENTO PRIMÁRIO - DMT DE 1.600 A 1.800 M - COM CAMINHÃO BASCULANTE DE 8 M³</t>
  </si>
  <si>
    <t>ESCAVAÇÃO, CARGA E TRANSPORTE DE MATERIAL PÉTREO PARA O NÚCLEO - CAMINHO DE SERVIÇO EM REVESTIMENTO PRIMÁRIO - DMT DE 1.800 A 2.000 M - COM CAMINHÃO BASCULANTE DE 8 M³</t>
  </si>
  <si>
    <t>ESCAVAÇÃO, CARGA E TRANSPORTE DE MATERIAL PÉTREO PARA O NÚCLEO - CAMINHO DE SERVIÇO EM REVESTIMENTO PRIMÁRIO - DMT DE 2.000 A 2.500 M - COM CAMINHÃO BASCULANTE DE 8 M³</t>
  </si>
  <si>
    <t>ESCAVAÇÃO, CARGA E TRANSPORTE DE MATERIAL PÉTREO PARA O NÚCLEO - CAMINHO DE SERVIÇO EM REVESTIMENTO PRIMÁRIO - DMT DE 2.500 A 3.000 M - COM CAMINHÃO BASCULANTE DE 8 M³</t>
  </si>
  <si>
    <t>ESCAVAÇÃO, CARGA E TRANSPORTE DE MATERIAL PÉTREO PARA O NÚCLEO - CAMINHO DE SERVIÇO EM REVESTIMENTO PRIMÁRIO - DMT DE 3.000 M - COM CAMINHÃO BASCULANTE DE 8 M³</t>
  </si>
  <si>
    <t>ESCAVAÇÃO, CARGA E TRANSPORTE DE MATERIAL PÉTREO PARA O NÚCLEO - CAMINHO DE SERVIÇO PAVIMENTADO - DMT DE 1.000 A 1.200 M - COM CAMINHÃO BASCULANTE DE 8 M³</t>
  </si>
  <si>
    <t>ESCAVAÇÃO, CARGA E TRANSPORTE DE MATERIAL PÉTREO PARA O NÚCLEO - CAMINHO DE SERVIÇO PAVIMENTADO - DMT DE 1.200 A 1.400 M - COM CAMINHÃO BASCULANTE DE 8 M³</t>
  </si>
  <si>
    <t>ESCAVAÇÃO, CARGA E TRANSPORTE DE MATERIAL PÉTREO PARA O NÚCLEO - CAMINHO DE SERVIÇO PAVIMENTADO - DMT DE 1.400 A 1.600 M - COM CAMINHÃO BASCULANTE DE 8 M³</t>
  </si>
  <si>
    <t>ESCAVAÇÃO, CARGA E TRANSPORTE DE MATERIAL PÉTREO PARA O NÚCLEO - CAMINHO DE SERVIÇO PAVIMENTADO - DMT DE 1.600 A 1.800 M - COM CAMINHÃO BASCULANTE DE 8 M³</t>
  </si>
  <si>
    <t>ESCAVAÇÃO, CARGA E TRANSPORTE DE MATERIAL PÉTREO PARA O NÚCLEO - CAMINHO DE SERVIÇO PAVIMENTADO - DMT DE 1.800 A 2.000 M - COM CAMINHÃO BASCULANTE DE 8 M³</t>
  </si>
  <si>
    <t>ESCAVAÇÃO, CARGA E TRANSPORTE DE MATERIAL PÉTREO PARA O NÚCLEO - CAMINHO DE SERVIÇO PAVIMENTADO - DMT DE 2.000 A 2.500 M - COM CAMINHÃO BASCULANTE DE 8 M³</t>
  </si>
  <si>
    <t>ESCAVAÇÃO, CARGA E TRANSPORTE DE MATERIAL PÉTREO PARA O NÚCLEO - CAMINHO DE SERVIÇO PAVIMENTADO - DMT DE 2.500 A 3.000 M - COM CAMINHÃO BASCULANTE DE 8 M³</t>
  </si>
  <si>
    <t>ESCAVAÇÃO, CARGA E TRANSPORTE DE MATERIAL PÉTREO PARA O NÚCLEO - CAMINHO DE SERVIÇO PAVIMENTADO - DMT DE 3.000 M - COM CAMINHÃO BASCULANTE DE 8 M³</t>
  </si>
  <si>
    <t>ESPALHAMENTO E CONFORMAÇÃO DE MATERIAL PÉTREO PARA NÚCLEO</t>
  </si>
  <si>
    <t>ESPALHAMENTO E CONFORMAÇÃO DE MATERIAL PÉTREO PARA SUBCARAPAÇA</t>
  </si>
  <si>
    <t>FABRICAÇÃO DE TETRÁPODE DE 10 T - CONCRETO FCK = 20 MPA - AREIA E BRITA COMERCIAIS</t>
  </si>
  <si>
    <t>FABRICAÇÃO DE TETRÁPODE DE 10 T - CONCRETO FCK = 20 MPA - AREIA EXTRAÍDA E BRITA PRODUZIDA</t>
  </si>
  <si>
    <t>FABRICAÇÃO DE TETRÁPODE DE 11 T - CONCRETO FCK = 20 MPA - AREIA E BRITA COMERCIAIS</t>
  </si>
  <si>
    <t>FABRICAÇÃO DE TETRÁPODE DE 11 T - CONCRETO FCK = 20 MPA - AREIA EXTRAÍDA E BRITA PRODUZIDA</t>
  </si>
  <si>
    <t>FABRICAÇÃO DE TETRÁPODE DE 12 T - CONCRETO FCK = 20 MPA - AREIA E BRITA COMERCIAIS</t>
  </si>
  <si>
    <t>FABRICAÇÃO DE TETRÁPODE DE 12 T - CONCRETO FCK = 20 MPA - AREIA EXTRAÍDA E BRITA PRODUZIDA</t>
  </si>
  <si>
    <t>FABRICAÇÃO DE TETRÁPODE DE 8 T - CONCRETO FCK = 20 MPA - AREIA E BRITA COMERCIAIS</t>
  </si>
  <si>
    <t>FABRICAÇÃO DE TETRÁPODE DE 8 T - CONCRETO FCK = 20 MPA - AREIA EXTRAÍDA E BRITA PRODUZIDA</t>
  </si>
  <si>
    <t>FABRICAÇÃO DE TETRÁPODE DE 9 T - CONCRETO FCK = 20 MPA - AREIA E BRITA COMERCIAIS</t>
  </si>
  <si>
    <t>FABRICAÇÃO DE TETRÁPODE DE 9 T - CONCRETO FCK = 20 MPA - AREIA EXTRAÍDA E BRITA PRODUZIDA</t>
  </si>
  <si>
    <t>FABRICAÇÃO DE XBLOC DE 10 T - CONCRETO FCK = 20 MPA - AREIA E BRITA COMERCIAIS</t>
  </si>
  <si>
    <t>FABRICAÇÃO DE XBLOC DE 10 T - CONCRETO FCK = 20 MPA - AREIA EXTRAÍDA E BRITA PRODUZIDA</t>
  </si>
  <si>
    <t>FABRICAÇÃO DE XBLOC DE 11 T - CONCRETO FCK = 20 MPA - AREIA E BRITA COMERCIAIS</t>
  </si>
  <si>
    <t>FABRICAÇÃO DE XBLOC DE 11 T - CONCRETO FCK = 20 MPA - AREIA EXTRAÍDA E BRITA PRODUZIDA</t>
  </si>
  <si>
    <t>FABRICAÇÃO DE XBLOC DE 12 T - CONCRETO FCK = 20 MPA - AREIA E BRITA COMERCIAIS</t>
  </si>
  <si>
    <t>FABRICAÇÃO DE XBLOC DE 12 T - CONCRETO FCK = 20 MPA - AREIA EXTRAÍDA E BRITA PRODUZIDA</t>
  </si>
  <si>
    <t>FABRICAÇÃO DE XBLOC DE 8 T - CONCRETO FCK = 20 MPA - AREIA E BRITA COMERCIAIS</t>
  </si>
  <si>
    <t>FABRICAÇÃO DE XBLOC DE 8 T - CONCRETO FCK = 20 MPA - AREIA EXTRAÍDA E BRITA PRODUZIDA</t>
  </si>
  <si>
    <t>FABRICAÇÃO DE XBLOC DE 9 T - CONCRETO FCK = 20 MPA - AREIA E BRITA COMERCIAIS</t>
  </si>
  <si>
    <t>FABRICAÇÃO DE XBLOC DE 9 T - CONCRETO FCK = 20 MPA - AREIA EXTRAÍDA E BRITA PRODUZIDA</t>
  </si>
  <si>
    <t>LANÇAMENTO DE BLOCOS ARTIFICIAS DE CONCRETO</t>
  </si>
  <si>
    <t>SELEÇÃO DE MATERIAL PÉTREO PARA A CARAPAÇA E SUBCARAPAÇA</t>
  </si>
  <si>
    <t>SELEÇÃO DE MATERIAL PÉTREO PARA O NÚCLEO</t>
  </si>
  <si>
    <t>ANCORAGEM DE DEFENSA MALEÁVEL DUPLA - FORNECIMENTO E IMPLANTAÇÃO</t>
  </si>
  <si>
    <t>ANCORAGEM DE DEFENSA MALEÁVEL SIMPLES - FORNECIMENTO E IMPLANTAÇÃO</t>
  </si>
  <si>
    <t>ANCORAGEM DE DEFENSA SEMIMALEÁVEL DUPLA - FORNECIMENTO E IMPLANTAÇÃO</t>
  </si>
  <si>
    <t>ANCORAGEM DE DEFENSA SEMIMALEÁVEL SIMPLES - FORNECIMENTO E IMPLANTAÇÃO</t>
  </si>
  <si>
    <t>BARREIRA DUPLA DE CONCRETO, ARMADA, PRÉ-MOLDADA (PERFIL NEW JERSEY) - L &gt; 3,00 M E H = 1.070 MM</t>
  </si>
  <si>
    <t>BARREIRA DUPLA DE CONCRETO, ARMADA, PRÉ-MOLDADA (PERFIL NEW JERSEY) - L &gt; 3,00 M E H = 810 MM</t>
  </si>
  <si>
    <t>BARREIRA DUPLA DE CONCRETO, NÃO ARMADA, MOLDADA NO LOCAL (PERFIL F) - H = 810 + 100 MM</t>
  </si>
  <si>
    <t>BARREIRA DUPLA DE CONCRETO, NÃO ARMADA, MOLDADA NO LOCAL (PERFIL NEW JERSEY) - H = 810 + 100 MM</t>
  </si>
  <si>
    <t>BARREIRA DUPLA DE CONCRETO, NÃO ARMADA, MOLDADA NO LOCAL, COM EXTRUSORA (PERFIL F) - H = 810 + 100 MM</t>
  </si>
  <si>
    <t>BARREIRA DUPLA DE CONCRETO, NÃO ARMADA, MOLDADA NO LOCAL, COM EXTRUSORA (PERFIL NEW JERSEY) - H = 810 + 100 MM</t>
  </si>
  <si>
    <t>BARREIRA SIMPLES DE CONCRETO, ARMADA, PRÉ-MOLDADA (PERFIL NEW JERSEY) - L &gt; 3,00 M E H = 1.070 MM</t>
  </si>
  <si>
    <t>BARREIRA SIMPLES DE CONCRETO, ARMADA, PRÉ-MOLDADA (PERFIL NEW JERSEY) - L &gt; 3,00 M E H = 810 MM</t>
  </si>
  <si>
    <t>BARREIRA SIMPLES DE CONCRETO, NÃO ARMADA, MOLDADA NO LOCAL (PERFIL F) - H = 810 + 100 MM</t>
  </si>
  <si>
    <t>BARREIRA SIMPLES DE CONCRETO, NÃO ARMADA, MOLDADA NO LOCAL (PERFIL NEW JERSEY) - H = 810 + 100 MM</t>
  </si>
  <si>
    <t>BARREIRA SIMPLES DE CONCRETO, NÃO ARMADA, MOLDADA NO LOCAL, COM EXTRUSORA (PERFIL F) - H = 810 + 100 MM</t>
  </si>
  <si>
    <t>BARREIRA SIMPLES DE CONCRETO, NÃO ARMADA, MOLDADA NO LOCAL, COM EXTRUSORA (PERFIL NEW JERSEY) - H = 810 + 100 MM</t>
  </si>
  <si>
    <t>CERCA COM 4 FIOS DE ARAME FARPADO E MOURÃO DE CONCRETO DE SEÇÃO QUADRADA DE 11 CM A CADA 2,5 M E ESTICADOR DE 15 CM A CADA 50 M - AREIA E BRITA COMERCIAIS</t>
  </si>
  <si>
    <t>CERCA COM 4 FIOS DE ARAME FARPADO E MOURÃO DE CONCRETO DE SEÇÃO QUADRADA DE 11 CM A CADA 2,5 M E ESTICADOR DE 15 CM A CADA 50 M - AREIA EXTRAÍDA E BRITA PRODUZIDA</t>
  </si>
  <si>
    <t>CERCA COM 4 FIOS DE ARAME FARPADO E MOURÃO DE CONCRETO DE SEÇÃO TRIANGULAR DE 11 CM A CADA 2,5 M E ESTICADOR DE 15 CM A CADA 50 M - AREIA E BRITA COMERCIAIS</t>
  </si>
  <si>
    <t>CERCA COM 4 FIOS DE ARAME FARPADO E MOURÃO DE CONCRETO DE SEÇÃO TRIANGULAR DE 11 CM A CADA 2,5 M E ESTICADOR DE 15 CM A CADA 50 M - AREIA EXTRAÍDA E BRITA PRODUZIDA</t>
  </si>
  <si>
    <t>CERCA COM 4 FIOS DE ARAME FARPADO E MOURÃO DE MADEIRA A CADA 2,5 M E ESTICADOR A CADA 50 M</t>
  </si>
  <si>
    <t>CERCA COM 4 FIOS DE ARAME LISO GALVANIZADO E MOURÃO DE MADEIRA A CADA 2,5 M E ESTICADOR A CADA 50 M</t>
  </si>
  <si>
    <t>CONFECÇÃO DE BARREIRA DUPLA DE CONCRETO, ARMADA, PRÉ-MOLDADA (PERFIL NEW JERSEY) - L &gt; 3,00 M E H = 1.070 MM</t>
  </si>
  <si>
    <t>CONFECÇÃO DE BARREIRA DUPLA DE CONCRETO, ARMADA, PRÉ-MOLDADA (PERFIL NEW JERSEY) - L &gt; 3,00 M E H = 810 MM</t>
  </si>
  <si>
    <t>CONFECÇÃO DE BARREIRA SIMPLES DE CONCRETO, ARMADA, PRÉ-MOLDADA (PERFIL NEW JERSEY) - L &gt; 3,00 M E H = 1.070 MM</t>
  </si>
  <si>
    <t>CONFECÇÃO DE BARREIRA SIMPLES DE CONCRETO, ARMADA, PRÉ-MOLDADA (PERFIL NEW JERSEY) - L &gt; 3,00 M E H = 810 MM</t>
  </si>
  <si>
    <t>DEFENSA MALEÁVEL DUPLA - FORNECIMENTO E IMPLANTAÇÃO</t>
  </si>
  <si>
    <t>DEFENSA MALEÁVEL SIMPLES - FORNECIMENTO E IMPLANTAÇÃO</t>
  </si>
  <si>
    <t>DEFENSA SEMIMALEÁVEL DUPLA - FORNECIMENTO E IMPLANTAÇÃO</t>
  </si>
  <si>
    <t>DEFENSA SEMIMALEÁVEL SIMPLES - FORNECIMENTO E IMPLANTAÇÃO</t>
  </si>
  <si>
    <t>FABRICAÇÃO DE MOURÃO DE CONCRETO ESTICADOR - SEÇÃO QUADRADA DE 15 CM - AREIA E BRITA COMERCIAIS</t>
  </si>
  <si>
    <t>FABRICAÇÃO DE MOURÃO DE CONCRETO ESTICADOR - SEÇÃO QUADRADA DE 15 CM - AREIA EXTRAÍDA E BRITA PRODUZIDA</t>
  </si>
  <si>
    <t>FABRICAÇÃO DE MOURÃO DE CONCRETO ESTICADOR - SEÇÃO TRIANGULAR DE 15 CM - AREIA E BRITA COMERCIAS</t>
  </si>
  <si>
    <t>FABRICAÇÃO DE MOURÃO DE CONCRETO ESTICADOR - SEÇÃO TRIANGULAR DE 15 CM - AREIA EXTRAÍDA E BRITA PRODUZIDA</t>
  </si>
  <si>
    <t>FABRICAÇÃO DE MOURÃO DE CONCRETO SUPORTE - SEÇÃO QUADRADA DE 11 CM - AREIA E BRITA COMERCIAIS</t>
  </si>
  <si>
    <t>FABRICAÇÃO DE MOURÃO DE CONCRETO SUPORTE - SEÇÃO QUADRADA DE 11 CM - AREIA EXTRAÍDA E BRITA PRODUZIDA</t>
  </si>
  <si>
    <t>FABRICAÇÃO DE MOURÃO DE CONCRETO SUPORTE - SEÇÃO TRIANGULAR DE 11 CM - AREIA E BRITA COMERCIAIS</t>
  </si>
  <si>
    <t>FABRICAÇÃO DE MOURÃO DE CONCRETO SUPORTE - SEÇÃO TRIANGULAR DE 11 CM - AREIA EXTRAÍDA E BRITA PRODUZIDA</t>
  </si>
  <si>
    <t>FORNECIMENTO E IMPLANTAÇÃO DE AMORTECEDOR RETRÁTIL (V &lt;= 100 KM/H) TIPO TAU II AFUNILADO - FIXADO EM BARREIRA DE CONCRETO, COM LARGURA DE ÂNCORA TRASEIRA DE 1.830 MM</t>
  </si>
  <si>
    <t>FORNECIMENTO E IMPLANTAÇÃO DE AMORTECEDOR RETRÁTIL (V &lt;= 100 KM/H) TIPO TAU II AFUNILADO - FIXADO EM BARREIRA DE CONCRETO, COM LARGURA DE ÂNCORA TRASEIRA DE 1.980 MM</t>
  </si>
  <si>
    <t>FORNECIMENTO E IMPLANTAÇÃO DE AMORTECEDOR RETRÁTIL (V &lt;= 100 KM/H) TIPO TAU II AFUNILADO - FIXADO EM BARREIRA DE CONCRETO, COM LARGURA DE ÂNCORA TRASEIRA DE 2.130 MM</t>
  </si>
  <si>
    <t>FORNECIMENTO E IMPLANTAÇÃO DE AMORTECEDOR RETRÁTIL (V &lt;= 100 KM/H) TIPO TAU II AFUNILADO - FIXADO EM BARREIRA DE CONCRETO, COM LARGURA DE ÂNCORA TRASEIRA DE 2.290 MM</t>
  </si>
  <si>
    <t>FORNECIMENTO E IMPLANTAÇÃO DE AMORTECEDOR RETRÁTIL (V &lt;= 100 KM/H) TIPO TAU II AFUNILADO - FIXADO EM BARREIRA DE CONCRETO, COM LARGURA DE ÂNCORA TRASEIRA DE 2.440 MM</t>
  </si>
  <si>
    <t>FORNECIMENTO E IMPLANTAÇÃO DE AMORTECEDOR RETRÁTIL (V &lt;= 100 KM/H) TIPO TAU II COMBINADO - FIXADO EM BARREIRA DE CONCRETO, COM LARGURA DE ÂNCORA TRASEIRA DE 1.060 MM</t>
  </si>
  <si>
    <t>FORNECIMENTO E IMPLANTAÇÃO DE AMORTECEDOR RETRÁTIL (V &lt;= 100 KM/H) TIPO TAU II COMBINADO - FIXADO EM BARREIRA DE CONCRETO, COM LARGURA DE ÂNCORA TRASEIRA DE 1.220 MM</t>
  </si>
  <si>
    <t>FORNECIMENTO E IMPLANTAÇÃO DE AMORTECEDOR RETRÁTIL (V &lt;= 100 KM/H) TIPO TAU II COMBINADO - FIXADO EM BARREIRA DE CONCRETO, COM LARGURA DE ÂNCORA TRASEIRA DE 1.370 MM</t>
  </si>
  <si>
    <t>FORNECIMENTO E IMPLANTAÇÃO DE AMORTECEDOR RETRÁTIL (V &lt;= 100 KM/H) TIPO TAU II COMBINADO - FIXADO EM BARREIRA DE CONCRETO, COM LARGURA DE ÂNCORA TRASEIRA DE 1.520 MM</t>
  </si>
  <si>
    <t>FORNECIMENTO E IMPLANTAÇÃO DE AMORTECEDOR RETRÁTIL (V &lt;= 100 KM/H) TIPO TAU II COMBINADO - FIXADO EM BARREIRA DE CONCRETO, COM LARGURA DE ÂNCORA TRASEIRA DE 1.680 MM</t>
  </si>
  <si>
    <t>FORNECIMENTO E IMPLANTAÇÃO DE AMORTECEDOR RETRÁTIL (V &lt;= 100 KM/H) TIPO TAU II COMBINADO - FIXADO EM BARREIRA DE CONCRETO, COM LARGURA DE ÂNCORA TRASEIRA DE 900 MM</t>
  </si>
  <si>
    <t>FORNECIMENTO E IMPLANTAÇÃO DE AMORTECEDOR RETRÁTIL (V &lt;= 100 KM/H) TIPO TAU II PARALELO - FIXADO EM BARREIRA DE CONCRETO, COM LARGURA DE ÂNCORA TRASEIRA DE ATÉ 700 MM</t>
  </si>
  <si>
    <t>MÓDULO DE TRANSIÇÃO DE DEFENSA METÁLICA PARA BARREIRA RÍGIDA - FORNECIMENTO E IMPLANTAÇÃO</t>
  </si>
  <si>
    <t>REMOÇÃO DE DEFENSA METÁLICA</t>
  </si>
  <si>
    <t>TERMINAL ABSORVEDOR DE ENERGIA DE ABERTURA COM NÍVEL DE CONTENÇÃO TL3 PARA DEFENSA METÁLICA - FORNECIMENTO E IMPLANTAÇÃO</t>
  </si>
  <si>
    <t>TERMINAL AÉREO DE DEFENSA METÁLICA - TIPO A - FORNECIMENTO E IMPLANTAÇÃO</t>
  </si>
  <si>
    <t>TERMINAL DE ANCORAGEM DE DEFENSA METÁLICA EM BARREIRA NEW JERSEY - FORNECIMENTO E IMPLANTAÇÃO</t>
  </si>
  <si>
    <t>TERMINAL DE ANCORAGEM PARA BARREIRA DUPLA DE CONCRETO, MOLDADA NO LOCAL (PERFIL F) - H = 810 + 250 MM</t>
  </si>
  <si>
    <t>TERMINAL DE ANCORAGEM PARA BARREIRA DUPLA DE CONCRETO, MOLDADA NO LOCAL (PERFIL NEW JERSEY) - H = 810 + 250 MM</t>
  </si>
  <si>
    <t>TERMINAL DE ANCORAGEM PARA BARREIRA DUPLA DE CONCRETO, MOLDADA NO LOCAL, COM EXTRUSORA (PERFIL F) - H = 810 + 250 MM</t>
  </si>
  <si>
    <t>TERMINAL DE ANCORAGEM PARA BARREIRA DUPLA DE CONCRETO, MOLDADA NO LOCAL, COM EXTRUSORA (PERFIL NEW JERSEY) - H = 810 + 250 MM</t>
  </si>
  <si>
    <t>TERMINAL DE ANCORAGEM PARA BARREIRA SIMPLES DE CONCRETO, MOLDADA NO LOCAL (PERFIL F) - H = 810 + 250 MM</t>
  </si>
  <si>
    <t>TERMINAL DE ANCORAGEM PARA BARREIRA SIMPLES DE CONCRETO, MOLDADA NO LOCAL (PERFIL NEW JERSEY) - H = 810 + 250 MM</t>
  </si>
  <si>
    <t>TERMINAL DE ANCORAGEM PARA BARREIRA SIMPLES DE CONCRETO, MOLDADA NO LOCAL, COM EXTRUSORA (PERFIL F) - H = 810 + 250 MM</t>
  </si>
  <si>
    <t>TERMINAL DE ANCORAGEM PARA BARREIRA SIMPLES DE CONCRETO, MOLDADA NO LOCAL, COM EXTRUSORA (PERFIL NEW JERSEY) - H = 810 + 250 MM</t>
  </si>
  <si>
    <t>ABERTURA DE JANELA EM ESTRUTURA DE CONCRETO EXISTENTE PARA INSPEÇÃO COM ESPESSURA ATÉ 0,20 M E SEÇÃO 0,49 M²</t>
  </si>
  <si>
    <t>APICOAMENTO MECANIZADO DE CONCRETO</t>
  </si>
  <si>
    <t>CHUMBADOR DE EXPANSÃO CONTROLADA POR TORQUE PARA CONCRETO D = 12,5 MM - FORNECIMENTO E INSTALAÇÃO</t>
  </si>
  <si>
    <t>CHUMBADOR DE EXPANSÃO CONTROLADA POR TORQUE PARA CONCRETO D = 16 MM - FORNECIMENTO E INSTALAÇÃO</t>
  </si>
  <si>
    <t>CHUMBADOR DE EXPANSÃO CONTROLADA POR TORQUE PARA CONCRETO D = 20 MM - FORNECIMENTO E INSTALAÇÃO</t>
  </si>
  <si>
    <t>CHUMBADOR DE EXPANSÃO CONTROLADA POR TORQUE PARA CONCRETO D = 6,3 MM - FORNECIMENTO E INSTALAÇÃO</t>
  </si>
  <si>
    <t>CHUMBADOR DE EXPANSÃO CONTROLADA POR TORQUE PARA CONCRETO D = 8 MM - FORNECIMENTO E INSTALAÇÃO</t>
  </si>
  <si>
    <t>CORTE LINEAR EM SUPERFÍCIE DE CONCRETO PARA FIXAÇÃO DE BARRAS DE AÇO DE 10 MM - L = 12 MM E H = 12 MM</t>
  </si>
  <si>
    <t>CORTE LINEAR EM SUPERFÍCIE DE CONCRETO PARA FIXAÇÃO DE BARRAS DE AÇO DE 12,5 MM - L = 15 MM E H = 15 MM</t>
  </si>
  <si>
    <t>CORTE LINEAR EM SUPERFÍCIE DE CONCRETO PARA FIXAÇÃO DE BARRAS DE AÇO DE 6,3 MM - L = 8 MM E H = 8 MM</t>
  </si>
  <si>
    <t>CORTE LINEAR EM SUPERFÍCIE DE CONCRETO PARA FIXAÇÃO DE BARRAS DE AÇO DE 8 MM - L = 10 MM E H = 10 MM</t>
  </si>
  <si>
    <t>DEMOLIÇÃO CONTROLADA DE CONCRETO COM MARTELETE</t>
  </si>
  <si>
    <t>ELEVAÇÃO DE ESTRUTURAS ATÉ 496 KN PARA SUBSTITUIÇÃO DE APARELHO DE APOIO COM A UTILIZAÇÃO DE MACACO HIDRÁULICO</t>
  </si>
  <si>
    <t>ELEVAÇÃO DE ESTRUTURAS DE 1.390 A 1.859 KN PARA SUBSTITUIÇÃO DE APARELHO DE APOIO COM A UTILIZAÇÃO DE MACACO HIDRÁULICO</t>
  </si>
  <si>
    <t>ELEVAÇÃO DE ESTRUTURAS DE 496 A 929 KN PARA SUBSTITUIÇÃO DE APARELHO DE APOIO COM A UTILIZAÇÃO DE MACACO HIDRÁULICO</t>
  </si>
  <si>
    <t>ELEVAÇÃO DE ESTRUTURAS DE 929 A 1.390 KN PARA SUBSTITUIÇÃO DE APARELHO DE APOIO COM A UTILIZAÇÃO DE MACACO HIDRÁULICO</t>
  </si>
  <si>
    <t>ESCADA TUBULAR MULTIDIRECIONAL EM AÇO GALVANIZADO - UTILIZAÇÃO DE 100 VEZES - FORNECIMENTO, INSTALAÇÃO E RETIRADA</t>
  </si>
  <si>
    <t>FABRICAÇÃO DE SUPERESTRUTURA METÁLICA PARA PASSARELA PL-15 - EXCETO PISO DE CONCRETO</t>
  </si>
  <si>
    <t>FABRICAÇÃO DE SUPERESTRUTURA METÁLICA PARA PASSARELA PL-20 - EXCETO PISO DE CONCRETO</t>
  </si>
  <si>
    <t>FABRICAÇÃO DE SUPERESTRUTURA METÁLICA PARA PASSARELA PL-25 - EXCETO PISO DE CONCRETO</t>
  </si>
  <si>
    <t>FABRICAÇÃO DE SUPERESTRUTURA METÁLICA PARA PASSARELA PL-30 - EXCETO PISO DE CONCRETO</t>
  </si>
  <si>
    <t>FABRICAÇÃO DE SUPERESTRUTURA METÁLICA PARA PASSARELA PL-35 - EXCETO PISO DE CONCRETO</t>
  </si>
  <si>
    <t>GUARDA-CORPO DE CONCRETO - FABRICAÇÃO - AREIA E BRITA COMERCIAIS</t>
  </si>
  <si>
    <t>GUARDA-CORPO DE CONCRETO - FABRICAÇÃO - AREIA EXTRAÍDA E BRITA PRODUZIDA</t>
  </si>
  <si>
    <t>GUARDA-CORPO E CORRIMÃO METÁLICO PARA PASSARELAS PARA PEDESTRES - FORNECIMENTO E INSTALAÇÃO</t>
  </si>
  <si>
    <t>INJEÇÃO DE NATA DE CIMENTO</t>
  </si>
  <si>
    <t>LANÇAMENTO DE PRÉ-LAJE COM UTILIZAÇÃO DE GUINDAUTO</t>
  </si>
  <si>
    <t>LANÇAMENTO DE SUPERESTRUTURA DE PASSARELA METÁLICA DE 12 A 24 T COM UTILIZAÇÃO DE GUINDASTE</t>
  </si>
  <si>
    <t>LANÇAMENTO DE VIGA PRÉ-MOLDADA DE 1.000 A 1.250 KN COM UTILIZAÇÃO DE GUINDASTE</t>
  </si>
  <si>
    <t>LANÇAMENTO DE VIGA PRÉ-MOLDADA DE 500 A 750 KN COM UTILIZAÇÃO DE GUINDASTE</t>
  </si>
  <si>
    <t>LANÇAMENTO DE VIGA PRÉ-MOLDADA DE 750 A 1.000 KN COM UTILIZAÇÃO DE GUINDASTE</t>
  </si>
  <si>
    <t>LANÇAMENTO DE VIGA PRÉ-MOLDADA DE 980 A 1.225 KN COM UTILIZAÇÃO DE TRELIÇA LANÇADEIRA</t>
  </si>
  <si>
    <t>LANÇAMENTO DE VIGA PRÉ-MOLDADA DE 980 A 1.225 KN COM UTILIZAÇÃO DE TRELIÇA LANÇADEIRA E CARRELONE</t>
  </si>
  <si>
    <t>LANÇAMENTO DE VIGA PRÉ-MOLDADA DE ATÉ 500 KN COM UTILIZAÇÃO DE GUINDASTE</t>
  </si>
  <si>
    <t>LIMPEZA DE APARELHOS DE APOIO EM OBRAS DE ARTE ESPECIAIS - EXCLUSA A PLATAFORMA</t>
  </si>
  <si>
    <t>LIMPEZA DE MATERIAL RETIDO EM FUNDAÇÕES SUBMERSAS DE OBRAS DE ARTE ESPECIAIS</t>
  </si>
  <si>
    <t>LIMPEZA EM JUNTA DE DILATAÇÃO</t>
  </si>
  <si>
    <t>LIMPEZA EM SUPERFÍCIE DE CONCRETO COM JATEAMENTO ABRASIVO COM USO DE GRANALHAS DE AÇO</t>
  </si>
  <si>
    <t>LIMPEZA EM SUPERFÍCIE DE CONCRETO COM JATEAMENTO D'ÁGUA SOB PRESSÃO</t>
  </si>
  <si>
    <t>PINGADEIRA DE ELASTÔMERO PERFIL 40 X 40 MM COM ABA INCLINADA E FIXADA COM ADESIVO ESTRUTURAL E PINOS - FORNECIMENTO E INSTALAÇÃO - EXCLUSA A PLATAFORMA</t>
  </si>
  <si>
    <t>PINTURA MANUAL COM NATA DE CIMENTO - 3 DEMÃOS</t>
  </si>
  <si>
    <t>PLACA DE AÇO DE APOIO PARA PROTENSÃO EXTERNA EM REFORÇO DE VIGA DE OAE - CONFECÇÃO E INSTALAÇÃO</t>
  </si>
  <si>
    <t>PLACA DE AÇO DE DESVIO PARA PROTENSÃO EXTERNA EM REFORÇO DE VIGA DE OAE - CONFECÇÃO E INSTALAÇÃO</t>
  </si>
  <si>
    <t>PLATAFORMA DE TRABALHO EM AÇO TUBULAR APOIADA NO SOLO - ALTURA DE 4 A 6 M - UTILIZAÇÃO DE 100 VEZES - FORNECIMENTO, INSTALAÇÃO E RETIRADA</t>
  </si>
  <si>
    <t>PLATAFORMA DE TRABALHO EM AÇO TUBULAR APOIADA NO SOLO - ALTURA DE 6 A 8 M - UTILIZAÇÃO DE 100 VEZES - FORNECIMENTO, INSTALAÇÃO E RETIRADA</t>
  </si>
  <si>
    <t>PLATAFORMA DE TRABALHO EM AÇO TUBULAR APOIADA NO SOLO - ALTURA DE ATÉ 4 M - UTILIZAÇÃO DE 100 VEZES - FORNECIMENTO, INSTALAÇÃO E RETIRADA</t>
  </si>
  <si>
    <t>PLATAFORMA DE TRABALHO EM MADEIRA APOIADA NO SOLO - ALTURA DE 6 A 12 M - UTILIZAÇÃO DE 5 VEZES - CONFECÇÃO, INSTALAÇÃO E RETIRADA</t>
  </si>
  <si>
    <t>PLATAFORMA DE TRABALHO EM MADEIRA APOIADA NO SOLO - ALTURA DE ATÉ 6 M - UTILIZAÇÃO DE 5 VEZES - CONFECÇÃO, INSTALAÇÃO E RETIRADA</t>
  </si>
  <si>
    <t>PLATAFORMA DE TRABALHO SUSPENSA SOB TABULEIRO DE PONTES COM TRELIÇAS METÁLICAS E TÁBUAS - UTILIZAÇÃO DE 100 VEZES - CONFECÇÃO, INSTALAÇÃO E RETIRADA</t>
  </si>
  <si>
    <t>PLATAFORMA MECANIZADA DE INSPEÇÃO SOB PONTES COM CAPACIDADE DE 500 KG E ALCANCE DE 15 M</t>
  </si>
  <si>
    <t>RECOMPOSIÇÃO DE DRENO EM TUBO DE AÇO GALVANIZADO D = 100 MM EM OAE - FORNECIMENTO E INSTALAÇÃO</t>
  </si>
  <si>
    <t>RECOMPOSIÇÃO DE DRENO EM TUBO DE AÇO GALVANIZADO D = 80 MM EM OAE - FORNECIMENTO E INSTALAÇÃO</t>
  </si>
  <si>
    <t>RECOMPOSIÇÃO DE GUARDA-CORPO COM AGREGADOS COMERCIAIS - INSTALAÇÃO</t>
  </si>
  <si>
    <t>RECOMPOSIÇÃO DE GUARDA-CORPO COM AGREGADOS PRODUZIDOS - INSTALAÇÃO</t>
  </si>
  <si>
    <t>RECUPERAÇÃO DE GUARDA-CORPO METÁLICO EM AMBIENTE AGRESSIVO</t>
  </si>
  <si>
    <t>RECUPERAÇÃO DE GUARDA-CORPO METÁLICO EM AMBIENTE MUITO AGRESSIVO</t>
  </si>
  <si>
    <t>RECUPERAÇÃO DE GUARDA-CORPO METÁLICO EM AMBIENTE POUCO AGRESSIVO</t>
  </si>
  <si>
    <t>REMOÇÃO DE CONCRETO COM JATEAMENTO D'ÁGUA SOB ALTA PRESSÃO</t>
  </si>
  <si>
    <t>RESTAURAÇÃO DE BERÇOS DE APOIO PARA JUNTA DE DILATAÇÃO - FORNECIMENTO E INSTALAÇÃO</t>
  </si>
  <si>
    <t>SUBSTITUIÇÃO DE JUNTA DE DILATAÇÃO E LÁBIOS POLIMÉRICOS - FORNECIMENTO E INSTALAÇÃO</t>
  </si>
  <si>
    <t>AREIA ASFALTO A QUENTE - FAIXA A - AREIA COMERCIAL</t>
  </si>
  <si>
    <t>AREIA ASFALTO A QUENTE - FAIXA A - AREIA EXTRAÍDA</t>
  </si>
  <si>
    <t>AREIA ASFALTO A QUENTE - FAIXA B - AREIA COMERCIAL</t>
  </si>
  <si>
    <t>AREIA ASFALTO A QUENTE - FAIXA B - AREIA EXTRAÍDA</t>
  </si>
  <si>
    <t>AREIA ASFALTO A QUENTE COM ASFALTO POLÍMERO - FAIXA A - AREIA COMERCIAL</t>
  </si>
  <si>
    <t>AREIA ASFALTO A QUENTE COM ASFALTO POLÍMERO - FAIXA A - AREIA EXTRAÍDA</t>
  </si>
  <si>
    <t>AREIA ASFALTO A QUENTE COM ASFALTO POLÍMERO - FAIXA B - AREIA COMERCIAL</t>
  </si>
  <si>
    <t>AREIA ASFALTO A QUENTE COM ASFALTO POLÍMERO - FAIXA B - AREIA EXTRAÍDA</t>
  </si>
  <si>
    <t>AREIA ASFALTO A QUENTE COM ASFALTO POLÍMERO - FAIXA C - AREIA COMERCIAL</t>
  </si>
  <si>
    <t>AREIA ASFALTO A QUENTE COM ASFALTO POLÍMERO - FAIXA C - AREIA EXTRAÍDA</t>
  </si>
  <si>
    <t>BASE DE SOLO ESTABILIZADO GRANULOMETRICAMENTE SEM MISTURA COM MATERIAL DE JAZIDA - 100% PROCTOR MODIFICADO</t>
  </si>
  <si>
    <t>BASE DE SOLO MELHORADO COM 3% DE CIMENTO E MISTURA EM USINA COM MATERIAL DE JAZIDA - 100% PROCTOR MODIFICADO</t>
  </si>
  <si>
    <t>BASE DE SOLO MELHORADO COM 3% DE CIMENTO E MISTURA NA PISTA COM MATERIAL DE JAZIDA - 100% PROCTOR MODIFICADO</t>
  </si>
  <si>
    <t>BASE DE SOLO-CAL COM 7% DE CAL E MISTURA NA PISTA COM MATERIAL DE JAZIDA - 100% PROCTOR INTERMEDIÁRIO</t>
  </si>
  <si>
    <t>BASE ESTABILIZADA GRANULOMETRICAMENTE COM MISTURA DE SOLOS NA PISTA COM MATERIAL DE JAZIDA - 100% PROCTOR MODIFICADO</t>
  </si>
  <si>
    <t>BASE ESTABILIZADA GRANULOMETRICAMENTE COM MISTURA SOLO AREIA (70% - 30%) EM USINA COM MATERIAL DE JAZIDA E AREIA EXTRAÍDA - 100% PROCTOR MODIFICADO</t>
  </si>
  <si>
    <t>BASE OU SUB-BASE DE BRITA GRADUADA COM BRITA COMERCIAL - 100% PROCTOR MODIFICADO</t>
  </si>
  <si>
    <t>BASE OU SUB-BASE DE BRITA GRADUADA COM BRITA PRODUZIDA - 100% PROCTOR MODIFICADO</t>
  </si>
  <si>
    <t>BASE OU SUB-BASE DE BRITA GRADUADA EXECUTADA COM VIBROACABADORA - BRITA COMERCIAL - 100% PROCTOR MODIFICADO</t>
  </si>
  <si>
    <t>BASE OU SUB-BASE DE BRITA GRADUADA EXECUTADA COM VIBROACABADORA - BRITA PRODUZIDA - 100% PROCTOR MODIFICADO</t>
  </si>
  <si>
    <t>BASE OU SUB-BASE DE BRITA GRADUADA TRATADA COM CIMENTO COM BRITA COMERCIAL - 100% PROCTOR MODIFICADO</t>
  </si>
  <si>
    <t>BASE OU SUB-BASE DE BRITA GRADUADA TRATADA COM CIMENTO COM BRITA PRODUZIDA - 100% PROCTOR MODIFICADO</t>
  </si>
  <si>
    <t>BASE OU SUB-BASE DE BRITA GRADUADA TRATADA COM CIMENTO EXECUTADA COM VIBROACABADORA - BRITA COMERCIAL - 100% PROCTOR MODIFICADO</t>
  </si>
  <si>
    <t>BASE OU SUB-BASE DE BRITA GRADUADA TRATADA COM CIMENTO EXECUTADA COM VIBROACABADORA - BRITA PRODUZIDA - 100% PROCTOR MODIFICADO</t>
  </si>
  <si>
    <t>BASE OU SUB-BASE DE MACADAME HIDRÁULICO COM BRITA COMERCIAL - 100% PROCTOR MODIFICADO</t>
  </si>
  <si>
    <t>BASE OU SUB-BASE DE MACADAME HIDRÁULICO COM BRITA PRODUZIDA - 100% PROCTOR MODIFICADO</t>
  </si>
  <si>
    <t>BASE OU SUB-BASE DE MACADAME SECO COM BRITA COMERCIAL - 100% PROCTOR MODIFICADO</t>
  </si>
  <si>
    <t>BASE OU SUB-BASE DE MACADAME SECO COM BRITA PRODUZIDA - 100% PROCTOR MODIFICADO</t>
  </si>
  <si>
    <t>BASE OU SUB-BASE DE SOLO-CIMENTO COM 7% DE CIMENTO E MISTURA EM USINA COM MATERIAL DE JAZIDA - 100% PROCTOR NORMAL</t>
  </si>
  <si>
    <t>BASE OU SUB-BASE DE SOLO-CIMENTO COM 7% DE CIMENTO E MISTURA NA PISTA COM MATERIAL DE JAZIDA - 100% PROCTOR NORMAL</t>
  </si>
  <si>
    <t>BASE OU SUB-BASE ESTABILIZADA GRANULOMETRICAMENTE COM MISTURA SOLO BRITA (70% - 30%) COM 3% DE CIMENTO EM USINA COM MATERIAL DE JAZIDA E BRITA COMERCIAL - 100% PROCTOR MODIFICADO</t>
  </si>
  <si>
    <t>BASE OU SUB-BASE ESTABILIZADA GRANULOMETRICAMENTE COM MISTURA SOLO BRITA (70% - 30%) COM 3% DE CIMENTO EM USINA COM MATERIAL DE JAZIDA E BRITA PRODUZIDA - 100% PROCTOR MODIFICADO</t>
  </si>
  <si>
    <t>BASE OU SUB-BASE ESTABILIZADA GRANULOMETRICAMENTE COM MISTURA SOLO BRITA (70% - 30%) EM USINA COM MATERIAL DE JAZIDA E BRITA COMERCIAL - 100% PROCTOR MODIFICADO</t>
  </si>
  <si>
    <t>BASE OU SUB-BASE ESTABILIZADA GRANULOMETRICAMENTE COM MISTURA SOLO BRITA (70% - 30%) EM USINA COM MATERIAL DE JAZIDA E BRITA PRODUZIDA - 100% PROCTOR MODIFICADO</t>
  </si>
  <si>
    <t>BASE OU SUB-BASE ESTABILIZADA GRANULOMETRICAMENTE COM MISTURA SOLO BRITA (70% - 30%) NA PISTA COM MATERIAL DE JAZIDA E BRITA COMERCIAL - 100% PROCTOR MODIFICADO</t>
  </si>
  <si>
    <t>BASE OU SUB-BASE ESTABILIZADA GRANULOMETRICAMENTE COM MISTURA SOLO BRITA (70% - 30%) NA PISTA COM MATERIAL DE JAZIDA E BRITA PRODUZIDA - 100% PROCTOR MODIFICADO</t>
  </si>
  <si>
    <t>BASE OU SUB-BASE ESTABILIZADA GRANULOMETRICAMENTE COM MISTURA SOLO ESCÓRIA DE ACIARIA (50%-50%) EM USINA COM MATERIAL DE JAZIDA - 100% PROCTOR INTERMEDIÁRIO</t>
  </si>
  <si>
    <t>BASE OU SUB-BASE ESTABILIZADA GRANULOMETRICAMENTE COM MISTURA SOLO ESCÓRIA DE ACIARIA (50%-50%) NA PISTA COM MATERIAL DE JAZIDA - 100% PROCTOR INTERMEDIÁRIO</t>
  </si>
  <si>
    <t>CONCRETO ASFÁLTICO - FAIXA A-25 - AREIA E BRITA COMERCIAIS</t>
  </si>
  <si>
    <t>CONCRETO ASFÁLTICO - FAIXA A-25 - AREIA EXTRAÍDA E BRITA PRODUZIDA</t>
  </si>
  <si>
    <t>CONCRETO ASFÁLTICO - FAIXA A-25 - MASSA COMERCIAL</t>
  </si>
  <si>
    <t>CONCRETO ASFÁLTICO - FAIXA B-19 - AREIA E BRITA COMERCIAIS</t>
  </si>
  <si>
    <t>CONCRETO ASFÁLTICO - FAIXA B-19 - AREIA EXTRAÍDA E BRITA PRODUZIDA</t>
  </si>
  <si>
    <t>CONCRETO ASFÁLTICO - FAIXA B-19 - MASSA COMERCIAL</t>
  </si>
  <si>
    <t>CONCRETO ASFÁLTICO - FAIXA C-12,5 - AREIA E BRITA COMERCIAIS</t>
  </si>
  <si>
    <t>CONCRETO ASFÁLTICO - FAIXA C-12,5 - AREIA EXTRAÍDA E BRITA PRODUZIDA</t>
  </si>
  <si>
    <t>CONCRETO ASFÁLTICO - FAIXA C-12,5 - MASSA COMERCIAL</t>
  </si>
  <si>
    <t>CONCRETO ASFÁLTICO - FAIXA D-9,5 - AREIA E BRITA COMERCIAIS</t>
  </si>
  <si>
    <t>CONCRETO ASFÁLTICO - FAIXA D-9,5 - AREIA EXTRAÍDA E BRITA PRODUZIDA</t>
  </si>
  <si>
    <t>CONCRETO ASFÁLTICO - FAIXA D-9,5 - MASSA COMERCIAL</t>
  </si>
  <si>
    <t>CONCRETO ASFÁLTICO COM ASFALTO POLÍMERO - FAIXA A - AREIA E BRITA COMERCIAIS</t>
  </si>
  <si>
    <t>CONCRETO ASFÁLTICO COM ASFALTO POLÍMERO - FAIXA A - AREIA EXTRAÍDA E BRITA PRODUZIDA</t>
  </si>
  <si>
    <t>CONCRETO ASFÁLTICO COM ASFALTO POLÍMERO - FAIXA B - AREIA E BRITA COMERCIAIS</t>
  </si>
  <si>
    <t>CONCRETO ASFÁLTICO COM ASFALTO POLÍMERO - FAIXA B - AREIA EXTRAÍDA E BRITA PRODUZIDA</t>
  </si>
  <si>
    <t>CONCRETO ASFÁLTICO COM ASFALTO POLÍMERO - FAIXA C - AREIA E BRITA COMERCIAIS</t>
  </si>
  <si>
    <t>CONCRETO ASFÁLTICO COM ASFALTO POLÍMERO - FAIXA C - AREIA EXTRAÍDA E BRITA PRODUZIDA</t>
  </si>
  <si>
    <t>CONCRETO ASFÁLTICO COM BORRACHA - FAIXA A - BRITA COMERCIAL</t>
  </si>
  <si>
    <t>CONCRETO ASFÁLTICO COM BORRACHA - FAIXA A - BRITA PRODUZIDA</t>
  </si>
  <si>
    <t>CONCRETO ASFÁLTICO COM BORRACHA - FAIXA B - BRITA COMERCIAL</t>
  </si>
  <si>
    <t>CONCRETO ASFÁLTICO COM BORRACHA - FAIXA B - BRITA PRODUZIDA</t>
  </si>
  <si>
    <t>CONCRETO ASFÁLTICO COM BORRACHA - FAIXA C - BRITA COMERCIAL</t>
  </si>
  <si>
    <t>CONCRETO ASFÁLTICO COM BORRACHA - FAIXA C - BRITA PRODUZIDA</t>
  </si>
  <si>
    <t>CONCRETO ASFÁLTICO COM BORRACHA - FAIXA GAP GRADED - BRITA COMERCIAL</t>
  </si>
  <si>
    <t>CONCRETO ASFÁLTICO COM BORRACHA - FAIXA GAP GRADED - BRITA PRODUZIDA</t>
  </si>
  <si>
    <t>CONCRETO ASFÁLTICO RECICLADO EM USINA COM ADIÇÃO DE ASFALTO - BRITA COMERCIAL</t>
  </si>
  <si>
    <t>CONCRETO ASFÁLTICO RECICLADO EM USINA COM ADIÇÃO DE ASFALTO - BRITA PRODUZIDA</t>
  </si>
  <si>
    <t>CURA COM PINTURA ASFÁLTICA PARA CAMADAS GRANULARES COM ADIÇÃO DE CIMENTO</t>
  </si>
  <si>
    <t>CURA COM PINTURA ASFÁLTICA PARA PAVIMENTO DE CONCRETO COMPACTADO COM ROLO</t>
  </si>
  <si>
    <t>ESCAVAÇÃO E CARGA DE MATERIAL DE JAZIDA COM ESCAVADEIRA HIDRÁULICA DE 1,56 M³</t>
  </si>
  <si>
    <t>ESCAVAÇÃO E CARGA DE MATERIAL DE JAZIDA COM TRATOR DE 127 KW E CARREGADEIRA DE 3,4 M³</t>
  </si>
  <si>
    <t>ESCAVAÇÃO E CARGA DE MATERIAL DE JAZIDA COM TRATOR DE 97 KW E CARREGADEIRA DE 1,72 M³</t>
  </si>
  <si>
    <t>EXECUÇÃO DE REVESTIMENTO PRIMÁRIO COM MATERIAL DE JAZIDA - 100% PROCTOR INTERMEDIÁRIO</t>
  </si>
  <si>
    <t>GEOGRELHA BIDIRECIONAL COM RESISTÊNCIA À TRAÇÃO DE 30 KN/M - DEFORMAÇÃO &lt; 5% - MALHA DE 36 X 34 MM - PARA REFORÇO DE BASE GRANULAR</t>
  </si>
  <si>
    <t>IMPRIMAÇÃO COM ASFALTO DILUÍDO</t>
  </si>
  <si>
    <t>IMPRIMAÇÃO COM EMULSÃO ASFÁLTICA</t>
  </si>
  <si>
    <t>LAMA ASFÁLTICA - FAIXA I - AREIA E BRITA COMERCIAIS</t>
  </si>
  <si>
    <t>LAMA ASFÁLTICA - FAIXA I - AREIA EXTRAÍDA E BRITA PRODUZIDA</t>
  </si>
  <si>
    <t>LAMA ASFÁLTICA - FAIXA II - AREIA E BRITA COMERCIAIS</t>
  </si>
  <si>
    <t>LAMA ASFÁLTICA - FAIXA II - AREIA EXTRAÍDA E BRITA PRODUZIDA</t>
  </si>
  <si>
    <t>LAMA ASFÁLTICA - FAIXA III - AREIA E BRITA COMERCIAIS</t>
  </si>
  <si>
    <t>LAMA ASFÁLTICA - FAIXA III - AREIA EXTRAÍDA E BRITA PRODUZIDA</t>
  </si>
  <si>
    <t>MACADAME BETUMINOSO POR PENETRAÇÃO - FAIXA A - BRITA COMERCIAL</t>
  </si>
  <si>
    <t>MACADAME BETUMINOSO POR PENETRAÇÃO - FAIXA A - BRITA PRODUZIDA</t>
  </si>
  <si>
    <t>MACADAME BETUMINOSO POR PENETRAÇÃO - FAIXA B - BRITA COMERCIAL</t>
  </si>
  <si>
    <t>MACADAME BETUMINOSO POR PENETRAÇÃO - FAIXA B - BRITA PRODUZIDA</t>
  </si>
  <si>
    <t>MACADAME BETUMINOSO POR PENETRAÇÃO - FAIXA C - BRITA COMERCIAL</t>
  </si>
  <si>
    <t>MACADAME BETUMINOSO POR PENETRAÇÃO - FAIXA C - BRITA PRODUZIDA</t>
  </si>
  <si>
    <t>MACADAME BETUMINOSO POR PENETRAÇÃO - FAIXA D - BRITA COMERCIAL</t>
  </si>
  <si>
    <t>MACADAME BETUMINOSO POR PENETRAÇÃO - FAIXA D - BRITA PRODUZIDA</t>
  </si>
  <si>
    <t>MACADAME BETUMINOSO POR PENETRAÇÃO COM ASFALTO COM POLÍMERO - FAIXA A - BRITA COMERCIAL</t>
  </si>
  <si>
    <t>MACADAME BETUMINOSO POR PENETRAÇÃO COM ASFALTO COM POLÍMERO - FAIXA A - BRITA PRODUZIDA</t>
  </si>
  <si>
    <t>MANTA SINTÉTICA PARA RECAPEAMENTO ASFÁLTICO COM GEOTÊXTIL RT - 09 - FORNECIMENTO E APLICAÇÃO</t>
  </si>
  <si>
    <t>MEMBRANA PLÁSTICA ISOLANTE E IMPERMEABILIZANTE COM ESPESSURA DE 0,2 MM - FORNECIMENTO E INSTALAÇÃO</t>
  </si>
  <si>
    <t>MICRO PRÉ-MISTURADO A QUENTE COM ASFALTO POLÍMERO - BRITA COMERCIAL</t>
  </si>
  <si>
    <t>MICRO PRÉ-MISTURADO A QUENTE COM ASFALTO POLÍMERO - BRITA PRODUZIDA</t>
  </si>
  <si>
    <t>MICRORREVESTIMENTO A FRIO COM EMULSÃO MODIFICADA COM POLÍMERO DE 0,8 CM - FAIXA II - BRITA COMERCIAL</t>
  </si>
  <si>
    <t>MICRORREVESTIMENTO A FRIO COM EMULSÃO MODIFICADA COM POLÍMERO DE 0,8 CM - FAIXA II - BRITA PRODUZIDA</t>
  </si>
  <si>
    <t>MICRORREVESTIMENTO A FRIO COM EMULSÃO MODIFICADA COM POLÍMERO DE 1,5 CM - FAIXA III - BRITA COMERCIAL</t>
  </si>
  <si>
    <t>MICRORREVESTIMENTO A FRIO COM EMULSÃO MODIFICADA COM POLÍMERO DE 1,5 CM - FAIXA III - BRITA PRODUZIDA</t>
  </si>
  <si>
    <t>MICRORREVESTIMENTO A FRIO COM EMULSÃO MODIFICADA COM POLÍMERO DE 2,0 CM - FAIXA III - BRITA COMERCIAL</t>
  </si>
  <si>
    <t>MICRORREVESTIMENTO A FRIO COM EMULSÃO MODIFICADA COM POLÍMERO DE 2,0 CM - FAIXA III - BRITA PRODUZIDA</t>
  </si>
  <si>
    <t>PAVIMENTO DE CONCRETO COM EQUIPAMENTO DE PEQUENO PORTE - AREIA E BRITA COMERCIAIS</t>
  </si>
  <si>
    <t>PAVIMENTO DE CONCRETO COM EQUIPAMENTO DE PEQUENO PORTE - AREIA EXTRAÍDA E BRITA PRODUZIDA</t>
  </si>
  <si>
    <t>PAVIMENTO DE CONCRETO COM EQUIPAMENTO FÔRMA-TRILHO - AREIA E BRITA COMERCIAIS</t>
  </si>
  <si>
    <t>PAVIMENTO DE CONCRETO COM EQUIPAMENTO FÔRMA-TRILHO - AREIA EXTRAÍDA E BRITA PRODUZIDA</t>
  </si>
  <si>
    <t>PAVIMENTO DE CONCRETO COM FÔRMAS DESLIZANTES - AREIA E BRITA COMERCIAIS</t>
  </si>
  <si>
    <t>PAVIMENTO DE CONCRETO COM FÔRMAS DESLIZANTES - AREIA EXTRAÍDA E BRITA PRODUZIDA</t>
  </si>
  <si>
    <t>PAVIMENTO DE CONCRETO COMPACTADO COM ROLO - BRITA COMERCIAL</t>
  </si>
  <si>
    <t>PAVIMENTO DE CONCRETO COMPACTADO COM ROLO - BRITA PRODUZIDA</t>
  </si>
  <si>
    <t>PINTURA DE LIGAÇÃO - EMULSÃO COM POLÍMERO</t>
  </si>
  <si>
    <t>PRÉ-MISTURADO A FRIO - FAIXA A - AREIA E BRITA COMERCIAIS</t>
  </si>
  <si>
    <t>PRÉ-MISTURADO A FRIO - FAIXA A - AREIA EXTRAÍDA E BRITA PRODUZIDA</t>
  </si>
  <si>
    <t>PRÉ-MISTURADO A FRIO - FAIXA B - AREIA E BRITA COMERCIAIS</t>
  </si>
  <si>
    <t>PRÉ-MISTURADO A FRIO - FAIXA B - AREIA EXTRAÍDA E BRITA PRODUZIDA</t>
  </si>
  <si>
    <t>PRÉ-MISTURADO A FRIO - FAIXA C - AREIA E BRITA COMERCIAIS</t>
  </si>
  <si>
    <t>PRÉ-MISTURADO A FRIO - FAIXA C - AREIA EXTRAÍDA E BRITA PRODUZIDA</t>
  </si>
  <si>
    <t>PRÉ-MISTURADO A FRIO - FAIXA D - AREIA E BRITA COMERCIAIS</t>
  </si>
  <si>
    <t>PRÉ-MISTURADO A FRIO - FAIXA D - AREIA EXTRAÍDA E BRITA PRODUZIDA</t>
  </si>
  <si>
    <t>PRÉ-MISTURADO A FRIO COM EMULSÃO ASFÁLTICA COM POLÍMERO - FAIXA A - AREIA E BRITA COMERCIAIS</t>
  </si>
  <si>
    <t>PRÉ-MISTURADO A FRIO COM EMULSÃO ASFÁLTICA COM POLÍMERO - FAIXA A - AREIA EXTRAÍDA E BRITA PRODUZIDA</t>
  </si>
  <si>
    <t>PRÉ-MISTURADO A FRIO COM EMULSÃO ASFÁLTICA COM POLÍMERO - FAIXA B - AREIA E BRITA COMERCIAIS</t>
  </si>
  <si>
    <t>PRÉ-MISTURADO A FRIO COM EMULSÃO ASFÁLTICA COM POLÍMERO - FAIXA B - AREIA EXTRAÍDA E BRITA PRODUZIDA</t>
  </si>
  <si>
    <t>PRÉ-MISTURADO A FRIO COM EMULSÃO ASFÁLTICA COM POLÍMERO - FAIXA C - AREIA E BRITA COMERCIAIS</t>
  </si>
  <si>
    <t>PRÉ-MISTURADO A FRIO COM EMULSÃO ASFÁLTICA COM POLÍMERO - FAIXA C - AREIA EXTRAÍDA E BRITA PRODUZIDA</t>
  </si>
  <si>
    <t>PRÉ-MISTURADO A FRIO COM EMULSÃO ASFÁLTICA COM POLÍMERO - FAIXA D - AREIA E BRITA COMERCIAIS</t>
  </si>
  <si>
    <t>PRÉ-MISTURADO A FRIO COM EMULSÃO ASFÁLTICA COM POLÍMERO - FAIXA D - AREIA EXTRAÍDA E BRITA PRODUZIDA</t>
  </si>
  <si>
    <t>PRÉ-MISTURADO A QUENTE COM ASFALTO POLÍMERO - FAIXA I - CAMADA POROSA DE ATRITO - AREIA E BRITA COMERCIAIS</t>
  </si>
  <si>
    <t>PRÉ-MISTURADO A QUENTE COM ASFALTO POLÍMERO - FAIXA I - CAMADA POROSA DE ATRITO - AREIA EXTRAÍDA E BRITA PRODUZIDA</t>
  </si>
  <si>
    <t>PRÉ-MISTURADO A QUENTE COM ASFALTO POLÍMERO - FAIXA II - CAMADA POROSA DE ATRITO - AREIA E BRITA COMERCIAIS</t>
  </si>
  <si>
    <t>PRÉ-MISTURADO A QUENTE COM ASFALTO POLÍMERO - FAIXA II - CAMADA POROSA DE ATRITO - AREIA EXTRAÍDA E BRITA PRODUZIDA</t>
  </si>
  <si>
    <t>PRÉ-MISTURADO A QUENTE COM ASFALTO POLÍMERO - FAIXA III - CAMADA POROSA DE ATRITO - AREIA E BRITA COMERCIAIS</t>
  </si>
  <si>
    <t>PRÉ-MISTURADO A QUENTE COM ASFALTO POLÍMERO - FAIXA III - CAMADA POROSA DE ATRITO - AREIA EXTRAÍDA E BRITA PRODUZIDA</t>
  </si>
  <si>
    <t>PRÉ-MISTURADO A QUENTE COM ASFALTO POLÍMERO - FAIXA IV - CAMADA POROSA DE ATRITO - AREIA E BRITA COMERCIAIS</t>
  </si>
  <si>
    <t>PRÉ-MISTURADO A QUENTE COM ASFALTO POLÍMERO - FAIXA IV - CAMADA POROSA DE ATRITO - AREIA EXTRAÍDA E BRITA PRODUZIDA</t>
  </si>
  <si>
    <t>PRÉ-MISTURADO A QUENTE COM ASFALTO POLÍMERO - FAIXA V - CAMADA POROSA DE ATRITO - AREIA E BRITA COMERCIAIS</t>
  </si>
  <si>
    <t>PRÉ-MISTURADO A QUENTE COM ASFALTO POLÍMERO - FAIXA V - CAMADA POROSA DE ATRITO - AREIA EXTRAÍDA E BRITA PRODUZIDA</t>
  </si>
  <si>
    <t>RECICLAGEM COM INCORPORAÇÃO DO REVESTIMENTO ASFÁLTICO À BASE E ADIÇÃO DE 3% DE CIMENTO - 100% PROCTOR MODIFICADO</t>
  </si>
  <si>
    <t>RECICLAGEM COM INCORPORAÇÃO DO REVESTIMENTO ASFÁLTICO À BASE E ADIÇÃO DE 3% DE CIMENTO E DE BRITA COMERCIAL - 100% PROCTOR MODIFICADO</t>
  </si>
  <si>
    <t>RECICLAGEM COM INCORPORAÇÃO DO REVESTIMENTO ASFÁLTICO À BASE E ADIÇÃO DE 3% DE CIMENTO E DE BRITA PRODUZIDA - 100% PROCTOR MODIFICADO</t>
  </si>
  <si>
    <t>RECICLAGEM COM INCORPORAÇÃO DO REVESTIMENTO ASFÁLTICO À BASE E ADIÇÃO DE BRITA COMERCIAL - 100% PROCTOR MODIFICADO</t>
  </si>
  <si>
    <t>RECICLAGEM COM INCORPORAÇÃO DO REVESTIMENTO ASFÁLTICO À BASE E ADIÇÃO DE BRITA PRODUZIDA - 100% PROCTOR MODIFICADO</t>
  </si>
  <si>
    <t>RECICLAGEM COM INCORPORAÇÃO DO REVESTIMENTO ASFÁLTICO À BASE E ADIÇÃO DE ESPUMA ASFÁLTICA E CIMENTO - 100% PROCTOR MODIFICADO</t>
  </si>
  <si>
    <t>RECICLAGEM COM INCORPORAÇÃO DO REVESTIMENTO ASFÁLTICO À BASE E ADIÇÃO DE ESPUMA ASFÁLTICA, CIMENTO E PÓ DE PEDRA COMERCIAL - 100% PROCTOR MODIFICADO</t>
  </si>
  <si>
    <t>RECICLAGEM DE REVESTIMENTO ASFÁLTICO EM USINA COM ADIÇÃO DE ESPUMA ASFÁLTICA, PÓ DE PEDRA COMERCIAL E CIMENTO - 100% PROCTOR MODIFICADO</t>
  </si>
  <si>
    <t>RECICLAGEM DE REVESTIMENTO ASFÁLTICO EM USINA COM ADIÇÃO DE ESPUMA ASFÁLTICA, PÓ DE PEDRA PRODUZIDO E CIMENTO - 100% PROCTOR MODIFICADO</t>
  </si>
  <si>
    <t>RECICLAGEM SIMPLES COM INCORPORAÇÃO DO REVESTIMENTO ASFÁLTICO À BASE - 100% PROCTOR MODIFICADO</t>
  </si>
  <si>
    <t>REESTABILIZAÇÃO DE CAMADA DE BASE COM ADIÇÃO DE 3% DE CIMENTO - 100% PROCTOR MODIFICADO</t>
  </si>
  <si>
    <t>REESTABILIZAÇÃO DE CAMADA DE BASE COM ADIÇÃO DE 30% DE BRITA COMERCIAL - 100% PROCTOR MODIFICADO</t>
  </si>
  <si>
    <t>REESTABILIZAÇÃO DE CAMADA DE BASE COM ADIÇÃO DE 30% DE BRITA PRODUZIDA - 100% PROCTOR MODIFICADO</t>
  </si>
  <si>
    <t>REESTABILIZAÇÃO DE CAMADA DE BASE COM ADIÇÃO DE 30% DE MATERIAL FRESADO RETIRADO DA PISTA - 100% PROCTOR MODIFICADO</t>
  </si>
  <si>
    <t>REESTABILIZAÇÃO DE CAMADA DE BASE SEM ADIÇÃO DE MATERIAL - 100% PROCTOR MODIFICADO</t>
  </si>
  <si>
    <t>REFORÇO DO SUBLEITO COM MATERIAL DE JAZIDA - 100% PROCTOR INTERMEDIÁRIO</t>
  </si>
  <si>
    <t>REFORÇO DO SUBLEITO DE SOLO MELHORADO COM 4% DE CAL E MISTURA NA PISTA COM MATERIAL DE JAZIDA - 100% PROCTOR INTERMEDIÁRIO</t>
  </si>
  <si>
    <t>REGULARIZAÇÃO DO SUBLEITO - 100% PROCTOR INTERMEDIÁRIO</t>
  </si>
  <si>
    <t>REGULARIZAÇÃO DO SUBLEITO COM FRESAGEM CORTE E CONTROLE AUTOMÁTICO DE GREIDE - 100% PROCTOR INTERMEDIÁRIO</t>
  </si>
  <si>
    <t>SERRAGEM DE JUNTAS EM PAVIMENTO DE CONCRETO, LIMPEZA E ENCHIMENTO COM SELANTE A FRIO</t>
  </si>
  <si>
    <t>SUB-BASE DE CONCRETO ADENSADO POR VIBRAÇÃO - AREIA E BRITA COMERCIAIS</t>
  </si>
  <si>
    <t>SUB-BASE DE CONCRETO ADENSADO POR VIBRAÇÃO - AREIA EXTRAÍDA E BRITA PRODUZIDA</t>
  </si>
  <si>
    <t>SUB-BASE DE CONCRETO COMPACTADO COM ROLO - BRITA COMERCIAL</t>
  </si>
  <si>
    <t>SUB-BASE DE CONCRETO COMPACTADO COM ROLO - BRITA PRODUZIDA</t>
  </si>
  <si>
    <t>SUB-BASE DE SOLO ESTABILIZADO GRANULOMETRICAMENTE SEM MISTURA COM MATERIAL DE JAZIDA - 100% PROCTOR INTERMEDIÁRIO</t>
  </si>
  <si>
    <t>SUB-BASE DE SOLO MELHORADO COM 3% DE CIMENTO E MISTURA EM USINA COM MATERIAL DE JAZIDA - 100% PROCTOR INTERMEDIÁRIO</t>
  </si>
  <si>
    <t>SUB-BASE DE SOLO MELHORADO COM 3% DE CIMENTO E MISTURA NA PISTA COM MATERIAL DE JAZIDA - 100% PROCTOR INTERMEDIÁRIO</t>
  </si>
  <si>
    <t>SUB-BASE DE SOLO-CAL COM 7% DE CAL E MISTURA NA PISTA COM MATERIAL DE JAZIDA - 100% PROCTOR NORMAL</t>
  </si>
  <si>
    <t>SUB-BASE ESTABILIZADA GRANULOMETRICAMENTE COM MISTURA DE SOLOS NA PISTA COM MATERIAL DE JAZIDA - 100% PROCTOR INTERMEDIÁRIO</t>
  </si>
  <si>
    <t>SUB-BASE ESTABILIZADA GRANULOMETRICAMENTE COM MISTURA SOLO AREIA (70% - 30%) EM USINA COM MATERIAL DE JAZIDA E AREIA EXTRAÍDA - 100% PROCTOR INTERMEDIÁRIO</t>
  </si>
  <si>
    <t>TRATAMENTO SUPERFICIAL DUPLO COM BANHO DILUÍDO - BRITA COMERCIAL</t>
  </si>
  <si>
    <t>TRATAMENTO SUPERFICIAL DUPLO COM BANHO DILUÍDO - BRITA PRODUZIDA</t>
  </si>
  <si>
    <t>TRATAMENTO SUPERFICIAL DUPLO COM BANHO DILUÍDO COM EMULSÃO COM POLÍMERO - BRITA COMERCIAL</t>
  </si>
  <si>
    <t>TRATAMENTO SUPERFICIAL DUPLO COM BANHO DILUÍDO COM EMULSÃO COM POLÍMERO - BRITA PRODUZIDA</t>
  </si>
  <si>
    <t>TRATAMENTO SUPERFICIAL DUPLO COM CAP - BRITA COMERCIAL</t>
  </si>
  <si>
    <t>TRATAMENTO SUPERFICIAL DUPLO COM CAP - BRITA PRODUZIDA</t>
  </si>
  <si>
    <t>TRATAMENTO SUPERFICIAL DUPLO COM CAP COM POLÍMERO - BRITA COMERCIAL</t>
  </si>
  <si>
    <t>TRATAMENTO SUPERFICIAL DUPLO COM CAP COM POLÍMERO - BRITA PRODUZIDA</t>
  </si>
  <si>
    <t>TRATAMENTO SUPERFICIAL DUPLO COM EMULSÃO - BRITA COMERCIAL</t>
  </si>
  <si>
    <t>TRATAMENTO SUPERFICIAL DUPLO COM EMULSÃO - BRITA PRODUZIDA</t>
  </si>
  <si>
    <t>TRATAMENTO SUPERFICIAL DUPLO COM EMULSÃO COM POLÍMERO - BRITA COMERCIAL</t>
  </si>
  <si>
    <t>TRATAMENTO SUPERFICIAL DUPLO COM EMULSÃO COM POLÍMERO - BRITA PRODUZIDA</t>
  </si>
  <si>
    <t>TRATAMENTO SUPERFICIAL SIMPLES COM BANHO DILUÍDO - BRITA COMERCIAL</t>
  </si>
  <si>
    <t>TRATAMENTO SUPERFICIAL SIMPLES COM BANHO DILUÍDO - BRITA PRODUZIDA</t>
  </si>
  <si>
    <t>TRATAMENTO SUPERFICIAL SIMPLES COM BANHO DILUÍDO COM EMULSÃO COM POLÍMERO - BRITA COMERCIAL</t>
  </si>
  <si>
    <t>TRATAMENTO SUPERFICIAL SIMPLES COM BANHO DILUÍDO COM EMULSÃO COM POLÍMERO - BRITA PRODUZIDA</t>
  </si>
  <si>
    <t>TRATAMENTO SUPERFICIAL SIMPLES COM CAP - BRITA COMERCIAL</t>
  </si>
  <si>
    <t>TRATAMENTO SUPERFICIAL SIMPLES COM CAP - BRITA PRODUZIDA</t>
  </si>
  <si>
    <t>TRATAMENTO SUPERFICIAL SIMPLES COM CAP COM POLÍMERO - BRITA COMERCIAL</t>
  </si>
  <si>
    <t>TRATAMENTO SUPERFICIAL SIMPLES COM CAP COM POLÍMERO - BRITA PRODUZIDA</t>
  </si>
  <si>
    <t>TRATAMENTO SUPERFICIAL SIMPLES COM EMULSÃO - BRITA COMERCIAL</t>
  </si>
  <si>
    <t>TRATAMENTO SUPERFICIAL SIMPLES COM EMULSÃO - BRITA PRODUZIDA</t>
  </si>
  <si>
    <t>TRATAMENTO SUPERFICIAL SIMPLES COM EMULSÃO COM POLÍMERO - BRITA COMERCIAL</t>
  </si>
  <si>
    <t>TRATAMENTO SUPERFICIAL SIMPLES COM EMULSÃO COM POLÍMERO - BRITA PRODUZIDA</t>
  </si>
  <si>
    <t>TRATAMENTO SUPERFICIAL TRIPLO COM BANHO DILUÍDO - BRITA COMERCIAL</t>
  </si>
  <si>
    <t>TRATAMENTO SUPERFICIAL TRIPLO COM BANHO DILUÍDO - BRITA PRODUZIDA</t>
  </si>
  <si>
    <t>TRATAMENTO SUPERFICIAL TRIPLO COM BANHO DILUÍDO - EMULSÃO COM POLÍMERO - BRITA COMERCIAL</t>
  </si>
  <si>
    <t>TRATAMENTO SUPERFICIAL TRIPLO COM BANHO DILUÍDO - EMULSÃO COM POLÍMERO - BRITA PRODUZIDA</t>
  </si>
  <si>
    <t>TRATAMENTO SUPERFICIAL TRIPLO COM CAP - BRITA COMERCIAL</t>
  </si>
  <si>
    <t>TRATAMENTO SUPERFICIAL TRIPLO COM CAP - BRITA PRODUZIDA</t>
  </si>
  <si>
    <t>TRATAMENTO SUPERFICIAL TRIPLO COM CAP COM POLÍMERO - BRITA COMERCIAL</t>
  </si>
  <si>
    <t>TRATAMENTO SUPERFICIAL TRIPLO COM CAP COM POLÍMERO - BRITA PRODUZIDA</t>
  </si>
  <si>
    <t>TRATAMENTO SUPERFICIAL TRIPLO COM EMULSÃO - BRITA COMERCIAL</t>
  </si>
  <si>
    <t>TRATAMENTO SUPERFICIAL TRIPLO COM EMULSÃO - BRITA PRODUZIDA</t>
  </si>
  <si>
    <t>TRATAMENTO SUPERFICIAL TRIPLO COM EMULSÃO COM POLÍMERO - BRITA COMERCIAL</t>
  </si>
  <si>
    <t>TRATAMENTO SUPERFICIAL TRIPLO COM EMULSÃO COM POLÍMERO - BRITA PRODUZIDA</t>
  </si>
  <si>
    <t>VARREDURA DA SUPERFÍCIE PARA EXECUÇÃO DE REVESTIMENTO ASFÁLTICO</t>
  </si>
  <si>
    <t>ANCORAGEM FIXA PARA ESTAIS DE 12 CORDOALHAS D = 15,7 MM - INCLUSIVE INJEÇÃO DE CERA</t>
  </si>
  <si>
    <t>ANCORAGEM FIXA PARA ESTAIS DE 19 CORDOALHAS D = 15,7 MM - INCLUSIVE INJEÇÃO DE CERA</t>
  </si>
  <si>
    <t>ANCORAGEM FIXA PARA ESTAIS DE 22 CORDOALHAS D = 15,7 MM - INCLUSIVE INJEÇÃO DE CERA</t>
  </si>
  <si>
    <t>ANCORAGEM FIXA PARA ESTAIS DE 31 CORDOALHAS D = 15,7 MM - INCLUSIVE INJEÇÃO DE CERA</t>
  </si>
  <si>
    <t>ANCORAGEM FIXA PARA ESTAIS DE 37 CORDOALHAS D = 15,7 MM - INCLUSIVE INJEÇÃO DE CERA</t>
  </si>
  <si>
    <t>ANCORAGEM FIXA PARA ESTAIS DE 43 CORDOALHAS D = 15,7 MM - INCLUSIVE INJEÇÃO DE CERA</t>
  </si>
  <si>
    <t>ANCORAGEM FIXA PARA ESTAIS DE 55 CORDOALHAS D = 15,7 MM - INCLUSIVE INJEÇÃO DE CERA</t>
  </si>
  <si>
    <t>ANCORAGEM FIXA PARA ESTAIS DE 61 CORDOALHAS D = 15,7 MM - INCLUSIVE INJEÇÃO DE CERA</t>
  </si>
  <si>
    <t>ANCORAGEM FIXA PARA ESTAIS DE 73 CORDOALHAS D = 15,7 MM - INCLUSIVE INJEÇÃO DE CERA</t>
  </si>
  <si>
    <t>ANCORAGEM FIXA PARA ESTAIS DE 85 CORDOALHAS D = 15,7 MM - INCLUSIVE INJEÇÃO DE CERA</t>
  </si>
  <si>
    <t>ANCORAGEM FIXA PARA ESTAIS DE 91 CORDOALHAS D = 15,7 MM - INCLUSIVE INJEÇÃO DE CERA</t>
  </si>
  <si>
    <t>ANCORAGEM REGULÁVEL PARA ESTAIS DE 12 CORDOALHAS D = 15,7 MM - INCLUSIVE PROTENSÃO, INJEÇÃO DE CERA E REGULAGEM FINAL</t>
  </si>
  <si>
    <t>ANCORAGEM REGULÁVEL PARA ESTAIS DE 19 CORDOALHAS D = 15,7 MM - INCLUSIVE PROTENSÃO, INJEÇÃO DE CERA E REGULAGEM FINAL</t>
  </si>
  <si>
    <t>ANCORAGEM REGULÁVEL PARA ESTAIS DE 22 CORDOALHAS D = 15,7 MM - INCLUSIVE PROTENSÃO, INJEÇÃO DE CERA E REGULAGEM FINAL</t>
  </si>
  <si>
    <t>ANCORAGEM REGULÁVEL PARA ESTAIS DE 31 CORDOALHAS D = 15,7 MM - INCLUSIVE PROTENSÃO, INJEÇÃO DE CERA E REGULAGEM FINAL</t>
  </si>
  <si>
    <t>ANCORAGEM REGULÁVEL PARA ESTAIS DE 37 CORDOALHAS D = 15,7 MM - INCLUSIVE PROTENSÃO, INJEÇÃO DE CERA E REGULAGEM FINAL</t>
  </si>
  <si>
    <t>ANCORAGEM REGULÁVEL PARA ESTAIS DE 43 CORDOALHAS D = 15,7 MM - INCLUSIVE PROTENSÃO, INJEÇÃO DE CERA E REGULAGEM FINAL</t>
  </si>
  <si>
    <t>ANCORAGEM REGULÁVEL PARA ESTAIS DE 55 CORDOALHAS D = 15,7 MM - INCLUSIVE PROTENSÃO, INJEÇÃO DE CERA E REGULAGEM FINAL</t>
  </si>
  <si>
    <t>ANCORAGEM REGULÁVEL PARA ESTAIS DE 61 CORDOALHAS D = 15,7 MM - INCLUSIVE PROTENSÃO, INJEÇÃO DE CERA E REGULAGEM FINAL</t>
  </si>
  <si>
    <t>ANCORAGEM REGULÁVEL PARA ESTAIS DE 73 CORDOALHAS D = 15,7 MM - INCLUSIVE PROTENSÃO, INJEÇÃO DE CERA E REGULAGEM FINAL</t>
  </si>
  <si>
    <t>ANCORAGEM REGULÁVEL PARA ESTAIS DE 85 CORDOALHAS D = 15,7 MM - INCLUSIVE PROTENSÃO, INJEÇÃO DE CERA E REGULAGEM FINAL</t>
  </si>
  <si>
    <t>ANCORAGEM REGULÁVEL PARA ESTAIS DE 91 CORDOALHAS D = 15,7 MM - INCLUSIVE PROTENSÃO, INJEÇÃO DE CERA E REGULAGEM FINAL</t>
  </si>
  <si>
    <t>CORDOALHA PARA ESTAIS CP 177 RB D = 15,7 MM - FORNECIMENTO, PREPARO E COLOCAÇÃO</t>
  </si>
  <si>
    <t>ELEVADOR DE CREMALHEIRA - ASCENSÃO E ANCORAGEM DA TORRE A PARTIR DE 16 M COM CADA ELEVAÇÃO DE ATÉ 9 M - UTILIZAÇÃO DE 50 VEZES - INCLUSIVE DESMONTAGEM</t>
  </si>
  <si>
    <t>ELEVADOR DE CREMALHEIRA - MONTAGEM E DESMONTAGEM ATÉ A ALTURA DE 16 M - EXCETO FUNDAÇÕES</t>
  </si>
  <si>
    <t>ELEVADOR DE CREMALHEIRA COM CABINE SIMPLES, COM CAPACIDADE DE 1.500 KG E ALTURA DE ATÉ 100 M - OPERAÇÃO</t>
  </si>
  <si>
    <t>GRUA FIXA - MONTAGEM E DESMONTAGEM ATÉ A ALTURA DE 60 M - EXCETO FUNDAÇÕES</t>
  </si>
  <si>
    <t>GRUA FIXA - TELESCOPAGEM E ANCORAGEM DA TORRE A PARTIR DE 60 M COM CADA ELEVAÇÃO DE ATÉ 18 M - INCLUSIVE DESMONTAGEM</t>
  </si>
  <si>
    <t>GRUA FIXA COM ALTURA DE 60 A 102 M, COM ALCANCE DE 60 M E CAPACIDADE DE 1.500 KG NA PONTA DA LANÇA - OPERAÇÃO</t>
  </si>
  <si>
    <t>TUBO ANTIVANDALISMO EM AÇO GALVANIZADO PARA ESTAIS DE 12 CORDOALHAS D = 15,7 MM - FORNECIMENTO E INSTALAÇÃO</t>
  </si>
  <si>
    <t>TUBO ANTIVANDALISMO EM AÇO GALVANIZADO PARA ESTAIS DE 19 CORDOALHAS D = 15,7 MM - FORNECIMENTO E INSTALAÇÃO</t>
  </si>
  <si>
    <t>TUBO ANTIVANDALISMO EM AÇO GALVANIZADO PARA ESTAIS DE 22 CORDOALHAS D = 15,7 MM - FORNECIMENTO E INSTALAÇÃO</t>
  </si>
  <si>
    <t>TUBO ANTIVANDALISMO EM AÇO GALVANIZADO PARA ESTAIS DE 31 CORDOALHAS D = 15,7 MM - FORNECIMENTO E INSTALAÇÃO</t>
  </si>
  <si>
    <t>TUBO ANTIVANDALISMO EM AÇO GALVANIZADO PARA ESTAIS DE 37 CORDOALHAS D = 15,7 MM - FORNECIMENTO E INSTALAÇÃO</t>
  </si>
  <si>
    <t>TUBO ANTIVANDALISMO EM AÇO GALVANIZADO PARA ESTAIS DE 43 CORDOALHAS D = 15,7 MM - FORNECIMENTO E INSTALAÇÃO</t>
  </si>
  <si>
    <t>TUBO ANTIVANDALISMO EM AÇO GALVANIZADO PARA ESTAIS DE 55 CORDOALHAS D = 15,7 MM - FORNECIMENTO E INSTALAÇÃO</t>
  </si>
  <si>
    <t>TUBO ANTIVANDALISMO EM AÇO GALVANIZADO PARA ESTAIS DE 61 CORDOALHAS D = 15,7 MM - FORNECIMENTO E INSTALAÇÃO</t>
  </si>
  <si>
    <t>TUBO ANTIVANDALISMO EM AÇO GALVANIZADO PARA ESTAIS DE 73 CORDOALHAS D = 15,7 MM - FORNECIMENTO E INSTALAÇÃO</t>
  </si>
  <si>
    <t>TUBO ANTIVANDALISMO EM AÇO GALVANIZADO PARA ESTAIS DE 85 CORDOALHAS D = 15,7 MM - FORNECIMENTO E INSTALAÇÃO</t>
  </si>
  <si>
    <t>TUBO ANTIVANDALISMO EM AÇO GALVANIZADO PARA ESTAIS DE 91 CORDOALHAS D = 15,7 MM - FORNECIMENTO E INSTALAÇÃO</t>
  </si>
  <si>
    <t>TUBO FÔRMA LADO FIXO EM AÇO GALVANIZADO PARA ESTAIS DE 12 CORDOALHAS D = 15,7 MM - FORNECIMENTO E INSTALAÇÃO</t>
  </si>
  <si>
    <t>TUBO FÔRMA LADO FIXO EM AÇO GALVANIZADO PARA ESTAIS DE 19 CORDOALHAS D = 15,7 MM - FORNECIMENTO E INSTALAÇÃO</t>
  </si>
  <si>
    <t>TUBO FÔRMA LADO FIXO EM AÇO GALVANIZADO PARA ESTAIS DE 22 CORDOALHAS D = 15,7 MM - FORNECIMENTO E INSTALAÇÃO</t>
  </si>
  <si>
    <t>TUBO FÔRMA LADO FIXO EM AÇO GALVANIZADO PARA ESTAIS DE 31 CORDOALHAS D = 15,7 MM - FORNECIMENTO E INSTALAÇÃO</t>
  </si>
  <si>
    <t>TUBO FÔRMA LADO FIXO EM AÇO GALVANIZADO PARA ESTAIS DE 37 CORDOALHAS D = 15,7 MM - FORNECIMENTO E INSTALAÇÃO</t>
  </si>
  <si>
    <t>TUBO FÔRMA LADO FIXO EM AÇO GALVANIZADO PARA ESTAIS DE 43 CORDOALHAS D = 15,7 MM - FORNECIMENTO E INSTALAÇÃO</t>
  </si>
  <si>
    <t>TUBO FÔRMA LADO FIXO EM AÇO GALVANIZADO PARA ESTAIS DE 55 CORDOALHAS D = 15,7 MM - FORNECIMENTO E INSTALAÇÃO</t>
  </si>
  <si>
    <t>TUBO FÔRMA LADO FIXO EM AÇO GALVANIZADO PARA ESTAIS DE 61 CORDOALHAS D = 15,7 MM - FORNECIMENTO E INSTALAÇÃO</t>
  </si>
  <si>
    <t>TUBO FÔRMA LADO FIXO EM AÇO GALVANIZADO PARA ESTAIS DE 73 CORDOALHAS D = 15,7 MM - FORNECIMENTO E INSTALAÇÃO</t>
  </si>
  <si>
    <t>TUBO FÔRMA LADO FIXO EM AÇO GALVANIZADO PARA ESTAIS DE 85 CORDOALHAS D = 15,7 MM - FORNECIMENTO E INSTALAÇÃO</t>
  </si>
  <si>
    <t>TUBO FÔRMA LADO FIXO EM AÇO GALVANIZADO PARA ESTAIS DE 91 CORDOALHAS D = 15,7 MM - FORNECIMENTO E INSTALAÇÃO</t>
  </si>
  <si>
    <t>TUBO FÔRMA LADO REGULÁVEL EM AÇO GALVANIZADO PARA ESTAIS DE 12 CORDOALHAS D = 15,7 MM - FORNECIMENTO E INSTALAÇÃO</t>
  </si>
  <si>
    <t>TUBO FÔRMA LADO REGULÁVEL EM AÇO GALVANIZADO PARA ESTAIS DE 19 CORDOALHAS D = 15,7 MM - FORNECIMENTO E INSTALAÇÃO</t>
  </si>
  <si>
    <t>TUBO FÔRMA LADO REGULÁVEL EM AÇO GALVANIZADO PARA ESTAIS DE 22 CORDOALHAS D = 15,7 MM - FORNECIMENTO E INSTALAÇÃO</t>
  </si>
  <si>
    <t>TUBO FÔRMA LADO REGULÁVEL EM AÇO GALVANIZADO PARA ESTAIS DE 31 CORDOALHAS D = 15,7 MM - FORNECIMENTO E INSTALAÇÃO</t>
  </si>
  <si>
    <t>TUBO FÔRMA LADO REGULÁVEL EM AÇO GALVANIZADO PARA ESTAIS DE 37 CORDOALHAS D = 15,7 MM - FORNECIMENTO E INSTALAÇÃO</t>
  </si>
  <si>
    <t>TUBO FÔRMA LADO REGULÁVEL EM AÇO GALVANIZADO PARA ESTAIS DE 43 CORDOALHAS D = 15,7 MM - FORNECIMENTO E INSTALAÇÃO</t>
  </si>
  <si>
    <t>TUBO FÔRMA LADO REGULÁVEL EM AÇO GALVANIZADO PARA ESTAIS DE 55 CORDOALHAS D = 15,7 MM - FORNECIMENTO E INSTALAÇÃO</t>
  </si>
  <si>
    <t>TUBO FÔRMA LADO REGULÁVEL EM AÇO GALVANIZADO PARA ESTAIS DE 61 CORDOALHAS D = 15,7 MM - FORNECIMENTO E INSTALAÇÃO</t>
  </si>
  <si>
    <t>TUBO FÔRMA LADO REGULÁVEL EM AÇO GALVANIZADO PARA ESTAIS DE 73 CORDOALHAS D = 15,7 MM - FORNECIMENTO E INSTALAÇÃO</t>
  </si>
  <si>
    <t>TUBO FÔRMA LADO REGULÁVEL EM AÇO GALVANIZADO PARA ESTAIS DE 85 CORDOALHAS D = 15,7 MM - FORNECIMENTO E INSTALAÇÃO</t>
  </si>
  <si>
    <t>TUBO FÔRMA LADO REGULÁVEL EM AÇO GALVANIZADO PARA ESTAIS DE 91 CORDOALHAS D = 15,7 MM - FORNECIMENTO E INSTALAÇÃO</t>
  </si>
  <si>
    <t>TUBO PEAD PARA ESTAIS - D = 110 MM - FORNECIMENTO E INSTALAÇÃO</t>
  </si>
  <si>
    <t>TUBO PEAD PARA ESTAIS - D = 140 MM - FORNECIMENTO E INSTALAÇÃO</t>
  </si>
  <si>
    <t>TUBO PEAD PARA ESTAIS - D = 160 MM - FORNECIMENTO E INSTALAÇÃO</t>
  </si>
  <si>
    <t>TUBO PEAD PARA ESTAIS - D = 180 MM - FORNECIMENTO E INSTALAÇÃO</t>
  </si>
  <si>
    <t>TUBO PEAD PARA ESTAIS - D = 200 MM - FORNECIMENTO E INSTALAÇÃO</t>
  </si>
  <si>
    <t>TUBO PEAD PARA ESTAIS - D = 225 MM - FORNECIMENTO E INSTALAÇÃO</t>
  </si>
  <si>
    <t>TUBO PEAD PARA ESTAIS - D = 250 MM - FORNECIMENTO E INSTALAÇÃO</t>
  </si>
  <si>
    <t>TUBO PEAD PARA ESTAIS - D = 280 MM - FORNECIMENTO E INSTALAÇÃO</t>
  </si>
  <si>
    <t>TUBO PEAD PARA ESTAIS - D = 315 MM - FORNECIMENTO E INSTALAÇÃO</t>
  </si>
  <si>
    <t>ADUBAÇÃO DE COBERTURA POR EQUIPAMENTO DE HIDROSSEMEADURA EM ÁREAS DE SEMEADURA VIA SECA OU DE HIDROSSEMEADURA</t>
  </si>
  <si>
    <t>ADUBAÇÃO MANUAL DE COBERTURA EM ÁREAS DE ENLEIVAMENTO OU DE PLANTIO DE MUDAS DE GRAMÍNEAS</t>
  </si>
  <si>
    <t>ADUBAÇÃO MANUAL DE COBERTURA EM ÁREAS DE SEMEADURA VIA SECA OU DE HIDROSSEMEADURA</t>
  </si>
  <si>
    <t>BARREIRA ARBÓREA PARA TRATAMENTO ACÚSTICO DAS ÁREAS LINDEIRAS DA FAIXA DE DOMÍNIO – DENSIDADE DE PLANTIO DE 1,0 M ENTRE MUDAS</t>
  </si>
  <si>
    <t>CERCA DE PASSAGEM DE FAUNA COM TELA DE ALAMBRADO SOBRE MURETA DE BLOCOS DE CONCRETO - H = 20 CM - MOURÕES DE MADEIRA A CADA 2,5 M E ESTICADOR A CADA 50 M</t>
  </si>
  <si>
    <t>CERCA VIVA PARA TRATAMENTO ACÚSTICO DAS ÁREAS LINDEIRAS DA FAIXA DE DOMÍNIO – DENSIDADE DE PLANTIO DE 1,0 M ENTRE MUDAS</t>
  </si>
  <si>
    <t>DIQUE DE BAMBU PARA CONTROLE DE EROSÃO DE TALUDES</t>
  </si>
  <si>
    <t>ENLEIVAMENTO</t>
  </si>
  <si>
    <t>ESPALHAMENTO DE MATERIAL EM BOTA-FORA</t>
  </si>
  <si>
    <t>FIXAÇÃO DE TELA ELETROSSOLDADA EM TALUDE PARA LANÇAMENTO DE ARGAMASSA OU CONCRETO PROJETADO</t>
  </si>
  <si>
    <t>HIDROSSEMEADURA</t>
  </si>
  <si>
    <t>IRRIGAÇÃO DE ÁREA PLANTADA PARA PROTEÇÃO VEGETAL DO CORPO ESTRADAL</t>
  </si>
  <si>
    <t>OBTENÇÃO DE GRAMA PARA REPLANTIO</t>
  </si>
  <si>
    <t>PASSAGEM AÉREA DE ANIMAIS COM REDE DE CABOS DE AÇO E SISAL APOIADAS EM 6 POSTES DE CONCRETO DE 15 M - EXTENSÃO TOTAL DE 100 M</t>
  </si>
  <si>
    <t>PLANTIO DE GRAMA COMERCIAL EM PLACAS</t>
  </si>
  <si>
    <t>PLANTIO DE MUDA DE ARBUSTO COM ALTURA ATÉ 0,50 M EM COVA DE 0,40 X 0,40 X 0,40 M</t>
  </si>
  <si>
    <t>PLANTIO DE MUDA DE ÁRVORE COM ALTURA DE 0,30 A 0,80 M EM COVA DE 0,60 X 0,60 X 0,60 M</t>
  </si>
  <si>
    <t>PLANTIO DE MUDA DE ÁRVORE FRUTÍFERA COM ALTURA ATÉ 1,00 M EM COVA DE 0,60 X 0,60 X 0,60 M</t>
  </si>
  <si>
    <t>PLANTIO DE MUDA DE ÁRVORE FRUTÍFERA COM ALTURA DE 1,00 A 2,00 M EM COVA DE 0,60 X 0,60 X 0,60 M</t>
  </si>
  <si>
    <t>PLANTIO DE MUDA DE ÁRVORE FRUTÍFERA COM ALTURA DE 2,00 A 3,00 M EM COVA DE 0,60 X 0,60 X 0,60 M</t>
  </si>
  <si>
    <t>PLANTIO DE MUDA DE ÁRVORE ORNAMENTAL COM ALTURA ATÉ 1,00 M EM COVA DE 0,60 X 0,60 X 0,60 M</t>
  </si>
  <si>
    <t>PLANTIO DE MUDA DE ÁRVORE ORNAMENTAL COM ALTURA DE 1,00 A 2,00 M EM COVA DE 0,60 X 0,60 X 0,60 M</t>
  </si>
  <si>
    <t>PLANTIO DE MUDA DE ÁRVORE ORNAMENTAL COM ALTURA DE 2,00 A 3,00 M EM COVA DE 0,60 X 0,60 X 0,60 M</t>
  </si>
  <si>
    <t>PLANTIO DE TAPETE DE FLORÍFERAS COM ALTURA ATÉ 0,50 M</t>
  </si>
  <si>
    <t>PREENCHIMENTO DE EROSÃO EM TALUDE COM TERRA VEGETAL E SEMENTES DE GRAMÍNEAS ENSACADAS</t>
  </si>
  <si>
    <t>RECUPERAÇÃO AMBIENTAL DE PEDREIRAS OU ÁREAS DEGRADADAS COM BIOMANTA VEGETAL DE FIBRAS DE COCO</t>
  </si>
  <si>
    <t>RECUPERAÇÃO AMBIENTAL DE PEDREIRAS OU ÁREAS DEGRADADAS COM BIOMANTA VEGETAL DE FIBRAS DE PALHA EM ÁREAS COM INCLINAÇÃO MÁXIMA DE 1:1,5</t>
  </si>
  <si>
    <t>REGULARIZAÇÃO DE BOTA-FORA COM ESPALHAMENTO E COMPACTAÇÃO</t>
  </si>
  <si>
    <t>REGULARIZAÇÃO DE SUPERFÍCIE COM MOTONIVELADORA</t>
  </si>
  <si>
    <t>REGULARIZAÇÃO MANUAL DE TALUDES DE CORTES E ATERROS</t>
  </si>
  <si>
    <t>RETENTORES DE SEDIMENTOS EM FIBRAS VEGETAIS - D = 20 CM</t>
  </si>
  <si>
    <t>REVESTIMENTO VEGETAL COM GRAMA EM MUDAS EM SUPERFÍCIES INCLINADAS</t>
  </si>
  <si>
    <t>REVESTIMENTO VEGETAL COM GRAMA EM MUDAS EM SUPERFÍCIES PLANAS</t>
  </si>
  <si>
    <t>REVESTIMENTO VEGETAL POR SEMEADURA A LANÇO MANUAL DE GRAMÍNEAS E LEGUMINOSAS</t>
  </si>
  <si>
    <t>ANCORAGEM ATIVA COM 10 CORDOALHAS ADERENTES D = 12,7 MM - FORNECIMENTO E INSTALAÇÃO</t>
  </si>
  <si>
    <t>ANCORAGEM ATIVA COM 10 CORDOALHAS ADERENTES D = 15,2 MM - FORNECIMENTO E INSTALAÇÃO</t>
  </si>
  <si>
    <t>ANCORAGEM ATIVA COM 12 CORDOALHAS ADERENTES D = 12,7 MM - FORNECIMENTO E INSTALAÇÃO</t>
  </si>
  <si>
    <t>ANCORAGEM ATIVA COM 12 CORDOALHAS ADERENTES D = 15,2 MM - FORNECIMENTO E INSTALAÇÃO</t>
  </si>
  <si>
    <t>ANCORAGEM ATIVA COM 15 CORDOALHAS ADERENTES D = 12,7 MM - FORNECIMENTO E INSTALAÇÃO</t>
  </si>
  <si>
    <t>ANCORAGEM ATIVA COM 15 CORDOALHAS ADERENTES D = 15,2 MM - FORNECIMENTO E INSTALAÇÃO</t>
  </si>
  <si>
    <t>ANCORAGEM ATIVA COM 19 CORDOALHAS ADERENTES D = 12,7 MM - FORNECIMENTO E INSTALAÇÃO</t>
  </si>
  <si>
    <t>ANCORAGEM ATIVA COM 19 CORDOALHAS ADERENTES D = 15,2 MM - FORNECIMENTO E INSTALAÇÃO</t>
  </si>
  <si>
    <t>ANCORAGEM ATIVA COM 22 CORDOALHAS ADERENTES D = 12,7 MM - FORNECIMENTO E INSTALAÇÃO</t>
  </si>
  <si>
    <t>ANCORAGEM ATIVA COM 22 CORDOALHAS ADERENTES D = 15,2 MM - FORNECIMENTO E INSTALAÇÃO</t>
  </si>
  <si>
    <t>ANCORAGEM ATIVA COM 27 CORDOALHAS ADERENTES D = 12,7 MM - FORNECIMENTO E INSTALAÇÃO</t>
  </si>
  <si>
    <t>ANCORAGEM ATIVA COM 27 CORDOALHAS ADERENTES D = 15,2 MM - FORNECIMENTO E INSTALAÇÃO</t>
  </si>
  <si>
    <t>ANCORAGEM ATIVA COM 31 CORDOALHAS ADERENTES D = 12,7 MM - FORNECIMENTO E INSTALAÇÃO</t>
  </si>
  <si>
    <t>ANCORAGEM ATIVA COM 31 CORDOALHAS ADERENTES D = 15,2 MM - FORNECIMENTO E INSTALAÇÃO</t>
  </si>
  <si>
    <t>ANCORAGEM ATIVA COM 4 CORDOALHAS ADERENTES D = 12,7 MM - FORNECIMENTO E INSTALAÇÃO</t>
  </si>
  <si>
    <t>ANCORAGEM ATIVA COM 4 CORDOALHAS ADERENTES D = 15,2 MM - FORNECIMENTO E INSTALAÇÃO</t>
  </si>
  <si>
    <t>ANCORAGEM ATIVA COM 6 CORDOALHAS ADERENTES D = 12,7 MM - FORNECIMENTO E INSTALAÇÃO</t>
  </si>
  <si>
    <t>ANCORAGEM ATIVA COM 6 CORDOALHAS ADERENTES D = 15,2 MM - FORNECIMENTO E INSTALAÇÃO</t>
  </si>
  <si>
    <t>ANCORAGEM ATIVA COM 7 CORDOALHAS ADERENTES D = 12,7 MM - FORNECIMENTO E INSTALAÇÃO</t>
  </si>
  <si>
    <t>ANCORAGEM ATIVA COM 7 CORDOALHAS ADERENTES D = 15,2 MM - FORNECIMENTO E INSTALAÇÃO</t>
  </si>
  <si>
    <t>ANCORAGEM ATIVA COM 8 CORDOALHAS ADERENTES D = 12,7 MM - FORNECIMENTO E INSTALAÇÃO</t>
  </si>
  <si>
    <t>ANCORAGEM ATIVA COM 8 CORDOALHAS ADERENTES D = 15,2 MM - FORNECIMENTO E INSTALAÇÃO</t>
  </si>
  <si>
    <t>ANCORAGEM ATIVA COM 9 CORDOALHAS ADERENTES D = 12,7 MM - FORNECIMENTO E INSTALAÇÃO</t>
  </si>
  <si>
    <t>ANCORAGEM ATIVA COM 9 CORDOALHAS ADERENTES D = 15,2 MM - FORNECIMENTO E INSTALAÇÃO</t>
  </si>
  <si>
    <t>ANCORAGEM ATIVA PARA LAJES COM 1 CORDOALHA ADERENTE D = 12,7 MM - FORNECIMENTO E INSTALAÇÃO</t>
  </si>
  <si>
    <t>ANCORAGEM ATIVA PARA LAJES COM 1 CORDOALHA ADERENTE D = 15,2 MM - FORNECIMENTO E INSTALAÇÃO</t>
  </si>
  <si>
    <t>ANCORAGEM ATIVA PARA LAJES COM 1 CORDOALHA ENGRAXADA D = 12,7 MM - FORNECIMENTO E INSTALAÇÃO</t>
  </si>
  <si>
    <t>ANCORAGEM ATIVA PARA LAJES COM 1 CORDOALHA ENGRAXADA D = 15,2 MM - FORNECIMENTO E INSTALAÇÃO</t>
  </si>
  <si>
    <t>ANCORAGEM ATIVA PARA LAJES COM 2 CORDOALHAS ADERENTES D = 12,7 MM - FORNECIMENTO E INSTALAÇÃO</t>
  </si>
  <si>
    <t>ANCORAGEM ATIVA PARA LAJES COM 2 CORDOALHAS ADERENTES D = 15,2 MM - FORNECIMENTO E INSTALAÇÃO</t>
  </si>
  <si>
    <t>ANCORAGEM ATIVA PARA LAJES COM 3 CORDOALHAS ADERENTES D = 12,7 MM - FORNECIMENTO E INSTALAÇÃO</t>
  </si>
  <si>
    <t>ANCORAGEM ATIVA PARA LAJES COM 3 CORDOALHAS ADERENTES D = 15,2 MM - FORNECIMENTO E INSTALAÇÃO</t>
  </si>
  <si>
    <t>ANCORAGEM ATIVA PARA LAJES COM 4 CORDOALHAS ADERENTES D = 12,7 MM - FORNECIMENTO E INSTALAÇÃO</t>
  </si>
  <si>
    <t>ANCORAGEM ATIVA PARA LAJES COM 4 CORDOALHAS ADERENTES D = 15,2 MM - FORNECIMENTO E INSTALAÇÃO</t>
  </si>
  <si>
    <t>ANCORAGEM PASSIVA COM 10 CORDOALHAS ADERENTES D = 12,7 MM - FORNECIMENTO E INSTALAÇÃO</t>
  </si>
  <si>
    <t>ANCORAGEM PASSIVA COM 10 CORDOALHAS ADERENTES D = 15,2 MM - FORNECIMENTO E INSTALAÇÃO</t>
  </si>
  <si>
    <t>ANCORAGEM PASSIVA COM 12 CORDOALHAS ADERENTES D = 12,7 MM - FORNECIMENTO E INSTALAÇÃO</t>
  </si>
  <si>
    <t>ANCORAGEM PASSIVA COM 12 CORDOALHAS ADERENTES D = 15,2 MM - FORNECIMENTO E INSTALAÇÃO</t>
  </si>
  <si>
    <t>ANCORAGEM PASSIVA COM 15 CORDOALHAS ADERENTES D = 12,7 MM - FORNECIMENTO E INSTALAÇÃO</t>
  </si>
  <si>
    <t>ANCORAGEM PASSIVA COM 15 CORDOALHAS ADERENTES D = 15,2 MM - FORNECIMENTO E INSTALAÇÃO</t>
  </si>
  <si>
    <t>ANCORAGEM PASSIVA COM 19 CORDOALHAS ADERENTES D = 12,7 MM - FORNECIMENTO E INSTALAÇÃO</t>
  </si>
  <si>
    <t>ANCORAGEM PASSIVA COM 19 CORDOALHAS ADERENTES D = 15,2 MM - FORNECIMENTO E INSTALAÇÃO</t>
  </si>
  <si>
    <t>ANCORAGEM PASSIVA COM 22 CORDOALHAS ADERENTES D = 12,7 MM - FORNECIMENTO E INSTALAÇÃO</t>
  </si>
  <si>
    <t>ANCORAGEM PASSIVA COM 22 CORDOALHAS ADERENTES D = 15,2 MM - FORNECIMENTO E INSTALAÇÃO</t>
  </si>
  <si>
    <t>ANCORAGEM PASSIVA COM 27 CORDOALHAS ADERENTES D = 12,7 MM - FORNECIMENTO E INSTALAÇÃO</t>
  </si>
  <si>
    <t>ANCORAGEM PASSIVA COM 27 CORDOALHAS ADERENTES D = 15,2 MM - FORNECIMENTO E INSTALAÇÃO</t>
  </si>
  <si>
    <t>ANCORAGEM PASSIVA COM 31 CORDOALHAS ADERENTES D = 12,7 MM - FORNECIMENTO E INSTALAÇÃO</t>
  </si>
  <si>
    <t>ANCORAGEM PASSIVA COM 31 CORDOALHAS ADERENTES D = 15,2 MM - FORNECIMENTO E INSTALAÇÃO</t>
  </si>
  <si>
    <t>ANCORAGEM PASSIVA COM 4 CORDOALHAS ADERENTES D = 12,7 MM - FORNECIMENTO E INSTALAÇÃO</t>
  </si>
  <si>
    <t>ANCORAGEM PASSIVA COM 4 CORDOALHAS ADERENTES D = 15,2 MM - FORNECIMENTO E INSTALAÇÃO</t>
  </si>
  <si>
    <t>ANCORAGEM PASSIVA COM 6 CORDOALHAS ADERENTES D = 12,7 MM - FORNECIMENTO E INSTALAÇÃO</t>
  </si>
  <si>
    <t>ANCORAGEM PASSIVA COM 6 CORDOALHAS ADERENTES D = 15,2 MM - FORNECIMENTO E INSTALAÇÃO</t>
  </si>
  <si>
    <t>ANCORAGEM PASSIVA COM 7 CORDOALHAS ADERENTES D = 12,7 MM - FORNECIMENTO E INSTALAÇÃO</t>
  </si>
  <si>
    <t>ANCORAGEM PASSIVA COM 7 CORDOALHAS ADERENTES D = 15,2 MM - FORNECIMENTO E INSTALAÇÃO</t>
  </si>
  <si>
    <t>ANCORAGEM PASSIVA COM 8 CORDOALHAS ADERENTES D = 12,7 MM - FORNECIMENTO E INSTALAÇÃO</t>
  </si>
  <si>
    <t>ANCORAGEM PASSIVA COM 8 CORDOALHAS ADERENTES D = 15,2 MM - FORNECIMENTO E INSTALAÇÃO</t>
  </si>
  <si>
    <t>ANCORAGEM PASSIVA COM 9 CORDOALHAS ADERENTES D = 12,7 MM - FORNECIMENTO E INSTALAÇÃO</t>
  </si>
  <si>
    <t>ANCORAGEM PASSIVA COM 9 CORDOALHAS ADERENTES D = 15,2 MM - FORNECIMENTO E INSTALAÇÃO</t>
  </si>
  <si>
    <t>ANCORAGEM PASSIVA PARA LAJES COM 1 CORDOALHA ADERENTE D = 12,7 MM - FORNECIMENTO E INSTALAÇÃO</t>
  </si>
  <si>
    <t>ANCORAGEM PASSIVA PARA LAJES COM 1 CORDOALHA ADERENTE D = 15,2 MM - FORNECIMENTO E INSTALAÇÃO</t>
  </si>
  <si>
    <t>ANCORAGEM PASSIVA PARA LAJES COM 1 CORDOALHA ENGRAXADA D = 12,7 MM - FORNECIMENTO E INSTALAÇÃO</t>
  </si>
  <si>
    <t>ANCORAGEM PASSIVA PARA LAJES COM 1 CORDOALHA ENGRAXADA D = 15,2 MM - FORNECIMENTO E INSTALAÇÃO</t>
  </si>
  <si>
    <t>ANCORAGEM PASSIVA PARA LAJES COM 2 CORDOALHAS ADERENTES D = 12,7 MM - FORNECIMENTO E INSTALAÇÃO</t>
  </si>
  <si>
    <t>ANCORAGEM PASSIVA PARA LAJES COM 2 CORDOALHAS ADERENTES D = 15,2 MM - FORNECIMENTO E INSTALAÇÃO</t>
  </si>
  <si>
    <t>ANCORAGEM PASSIVA PARA LAJES COM 3 CORDOALHAS ADERENTES D = 12,7 MM - FORNECIMENTO E INSTALAÇÃO</t>
  </si>
  <si>
    <t>ANCORAGEM PASSIVA PARA LAJES COM 3 CORDOALHAS ADERENTES D = 15,2 MM - FORNECIMENTO E INSTALAÇÃO</t>
  </si>
  <si>
    <t>ANCORAGEM PASSIVA PARA LAJES COM 4 CORDOALHAS ADERENTES D = 12,7 MM - FORNECIMENTO E INSTALAÇÃO</t>
  </si>
  <si>
    <t>ANCORAGEM PASSIVA PARA LAJES COM 4 CORDOALHAS ADERENTES D = 15,2 MM - FORNECIMENTO E INSTALAÇÃO</t>
  </si>
  <si>
    <t>BAINHA METÁLICA OVALIZADA SEÇÃO 19 X 36 MM PARA 1 CORDOALHA D = 12,7 MM - FORNECIMENTO, INSTALAÇÃO E INJEÇÃO DE NATA DE CIMENTO</t>
  </si>
  <si>
    <t>BAINHA METÁLICA OVALIZADA SEÇÃO 19 X 36 MM PARA 2 CORDOALHAS D = 12,7 MM - FORNECIMENTO, INSTALAÇÃO E INJEÇÃO DE NATA DE CIMENTO</t>
  </si>
  <si>
    <t>BAINHA METÁLICA OVALIZADA SEÇÃO 19 X 48 MM PARA 3 CORDOALHAS D = 12,7 MM - FORNECIMENTO, INSTALAÇÃO E INJEÇÃO DE NATA DE CIMENTO</t>
  </si>
  <si>
    <t>BAINHA METÁLICA OVALIZADA SEÇÃO 19 X 62 MM PARA 4 CORDOALHAS D = 12,7 MM - FORNECIMENTO, INSTALAÇÃO E INJEÇÃO DE NATA DE CIMENTO</t>
  </si>
  <si>
    <t>BAINHA METÁLICA OVALIZADA SEÇÃO 22 X 32 MM PARA 1 CORDOALHA D = 15,2 MM - FORNECIMENTO, INSTALAÇÃO E INJEÇÃO DE NATA DE CIMENTO</t>
  </si>
  <si>
    <t>BAINHA METÁLICA OVALIZADA SEÇÃO 22 X 32 MM PARA 2 CORDOALHAS D = 15,2 MM - FORNECIMENTO, INSTALAÇÃO E INJEÇÃO DE NATA DE CIMENTO</t>
  </si>
  <si>
    <t>BAINHA METÁLICA OVALIZADA SEÇÃO 22 X 55 MM PARA 3 CORDOALHAS D = 15,2 MM - FORNECIMENTO, INSTALAÇÃO E INJEÇÃO DE NATA DE CIMENTO</t>
  </si>
  <si>
    <t>BAINHA METÁLICA OVALIZADA SEÇÃO 22 X 73 MM PARA 4 CORDOALHAS D = 15,2 MM - FORNECIMENTO, INSTALAÇÃO E INJEÇÃO DE NATA DE CIMENTO</t>
  </si>
  <si>
    <t>BAINHA METÁLICA REDONDA D = 100 MM PARA 21 CORDOALHAS D = 15,2 MM - FORNECIMENTO, INSTALAÇÃO E INJEÇÃO DE NATA DE CIMENTO</t>
  </si>
  <si>
    <t>BAINHA METÁLICA REDONDA D = 100 MM PARA 22 CORDOALHAS D = 15,2 MM - FORNECIMENTO, INSTALAÇÃO E INJEÇÃO DE NATA DE CIMENTO</t>
  </si>
  <si>
    <t>BAINHA METÁLICA REDONDA D = 100 MM PARA 24 CORDOALHAS D = 15,2 MM - FORNECIMENTO, INSTALAÇÃO E INJEÇÃO DE NATA DE CIMENTO</t>
  </si>
  <si>
    <t>BAINHA METÁLICA REDONDA D = 100 MM PARA 25 CORDOALHAS D = 15,2 MM - FORNECIMENTO, INSTALAÇÃO E INJEÇÃO DE NATA DE CIMENTO</t>
  </si>
  <si>
    <t>BAINHA METÁLICA REDONDA D = 100 MM PARA 30 CORDOALHAS D = 12,7 MM - FORNECIMENTO, INSTALAÇÃO E INJEÇÃO DE NATA DE CIMENTO</t>
  </si>
  <si>
    <t>BAINHA METÁLICA REDONDA D = 100 MM PARA 31 CORDOALHAS D = 12,7 MM - FORNECIMENTO, INSTALAÇÃO E INJEÇÃO DE NATA DE CIMENTO</t>
  </si>
  <si>
    <t>BAINHA METÁLICA REDONDA D = 110 MM PARA 27 CORDOALHAS D = 15,2 MM - FORNECIMENTO, INSTALAÇÃO E INJEÇÃO DE NATA DE CIMENTO</t>
  </si>
  <si>
    <t>BAINHA METÁLICA REDONDA D = 110 MM PARA 37 CORDOALHAS D = 12,7 MM - FORNECIMENTO, INSTALAÇÃO E INJEÇÃO DE NATA DE CIMENTO</t>
  </si>
  <si>
    <t>BAINHA METÁLICA REDONDA D = 120 MM PARA 30 CORDOALHAS D = 15,2 MM - FORNECIMENTO, INSTALAÇÃO E INJEÇÃO DE NATA DE CIMENTO</t>
  </si>
  <si>
    <t>BAINHA METÁLICA REDONDA D = 120 MM PARA 31 CORDOALHAS D = 15,2 MM - FORNECIMENTO, INSTALAÇÃO E INJEÇÃO DE NATA DE CIMENTO</t>
  </si>
  <si>
    <t>BAINHA METÁLICA REDONDA D = 130 MM PARA 37 CORDOALHAS D = 15,2 MM - FORNECIMENTO, INSTALAÇÃO E INJEÇÃO DE NATA DE CIMENTO</t>
  </si>
  <si>
    <t>BAINHA METÁLICA REDONDA D = 30 MM PARA 2 CORDOALHAS D = 12,7 MM - FORNECIMENTO, INSTALAÇÃO E INJEÇÃO DE NATA DE CIMENTO</t>
  </si>
  <si>
    <t>BAINHA METÁLICA REDONDA D = 35 MM PARA 2 CORDOALHAS D = 15,2 MM - FORNECIMENTO, INSTALAÇÃO E INJEÇÃO DE NATA DE CIMENTO</t>
  </si>
  <si>
    <t>BAINHA METÁLICA REDONDA D = 35 MM PARA 3 CORDOALHAS D = 12,7 MM - FORNECIMENTO, INSTALAÇÃO E INJEÇÃO DE NATA DE CIMENTO</t>
  </si>
  <si>
    <t>BAINHA METÁLICA REDONDA D = 40 MM PARA 3 CORDOALHAS D = 15,2 MM - FORNECIMENTO, INSTALAÇÃO E INJEÇÃO DE NATA DE CIMENTO</t>
  </si>
  <si>
    <t>BAINHA METÁLICA REDONDA D = 40 MM PARA 4 CORDOALHAS D = 12,7 MM - FORNECIMENTO, INSTALAÇÃO E INJEÇÃO DE NATA DE CIMENTO</t>
  </si>
  <si>
    <t>BAINHA METÁLICA REDONDA D = 45 MM PARA 4 CORDOALHAS D = 15,2 MM - FORNECIMENTO, INSTALAÇÃO E INJEÇÃO DE NATA DE CIMENTO</t>
  </si>
  <si>
    <t>BAINHA METÁLICA REDONDA D = 45 MM PARA 5 CORDOALHAS D = 12,7 MM - FORNECIMENTO, INSTALAÇÃO E INJEÇÃO DE NATA DE CIMENTO</t>
  </si>
  <si>
    <t>BAINHA METÁLICA REDONDA D = 50 MM PARA 5 CORDOALHAS D = 15,2 MM - FORNECIMENTO, INSTALAÇÃO E INJEÇÃO DE NATA DE CIMENTO</t>
  </si>
  <si>
    <t>BAINHA METÁLICA REDONDA D = 50 MM PARA 6 CORDOALHAS D = 12,7 MM - FORNECIMENTO, INSTALAÇÃO E INJEÇÃO DE NATA DE CIMENTO</t>
  </si>
  <si>
    <t>BAINHA METÁLICA REDONDA D = 55 MM PARA 7 CORDOALHAS D = 12,7 MM - FORNECIMENTO, INSTALAÇÃO E INJEÇÃO DE NATA DE CIMENTO</t>
  </si>
  <si>
    <t>BAINHA METÁLICA REDONDA D = 55 MM PARA 8 CORDOALHAS D = 12,7 MM - FORNECIMENTO, INSTALAÇÃO E INJEÇÃO DE NATA DE CIMENTO</t>
  </si>
  <si>
    <t>BAINHA METÁLICA REDONDA D = 60 MM PARA 6 CORDOALHAS D = 15,2 MM - FORNECIMENTO, INSTALAÇÃO E INJEÇÃO DE NATA DE CIMENTO</t>
  </si>
  <si>
    <t>BAINHA METÁLICA REDONDA D = 60 MM PARA 9 CORDOALHAS D = 12,7 MM - FORNECIMENTO, INSTALAÇÃO E INJEÇÃO DE NATA DE CIMENTO</t>
  </si>
  <si>
    <t>BAINHA METÁLICA REDONDA D = 65 MM PARA 10 CORDOALHAS D = 12,7 MM - FORNECIMENTO, INSTALAÇÃO E INJEÇÃO DE NATA DE CIMENTO</t>
  </si>
  <si>
    <t>BAINHA METÁLICA REDONDA D = 65 MM PARA 11 CORDOALHAS D = 12,7 MM - FORNECIMENTO, INSTALAÇÃO E INJEÇÃO DE NATA DE CIMENTO</t>
  </si>
  <si>
    <t>BAINHA METÁLICA REDONDA D = 65 MM PARA 12 CORDOALHAS D = 12,7 MM - FORNECIMENTO, INSTALAÇÃO E INJEÇÃO DE NATA DE CIMENTO</t>
  </si>
  <si>
    <t>BAINHA METÁLICA REDONDA D = 65 MM PARA 7 CORDOALHAS D = 15,2 MM - FORNECIMENTO, INSTALAÇÃO E INJEÇÃO DE NATA DE CIMENTO</t>
  </si>
  <si>
    <t>BAINHA METÁLICA REDONDA D = 65 MM PARA 8 CORDOALHAS D = 15,2 MM - FORNECIMENTO, INSTALAÇÃO E INJEÇÃO DE NATA DE CIMENTO</t>
  </si>
  <si>
    <t>BAINHA METÁLICA REDONDA D = 70 MM PARA 15 CORDOALHAS D = 12,7 MM - FORNECIMENTO, INSTALAÇÃO E INJEÇÃO DE NATA DE CIMENTO</t>
  </si>
  <si>
    <t>BAINHA METÁLICA REDONDA D = 70 MM PARA 9 CORDOALHAS D = 15,2 MM - FORNECIMENTO, INSTALAÇÃO E INJEÇÃO DE NATA DE CIMENTO</t>
  </si>
  <si>
    <t>BAINHA METÁLICA REDONDA D = 75 MM PARA 10 CORDOALHAS D = 15,2 MM - FORNECIMENTO, INSTALAÇÃO E INJEÇÃO DE NATA DE CIMENTO</t>
  </si>
  <si>
    <t>BAINHA METÁLICA REDONDA D = 75 MM PARA 11 CORDOALHAS D = 15,2 MM - FORNECIMENTO, INSTALAÇÃO E INJEÇÃO DE NATA DE CIMENTO</t>
  </si>
  <si>
    <t>BAINHA METÁLICA REDONDA D = 75 MM PARA 16 CORDOALHAS D = 12,7 MM - FORNECIMENTO, INSTALAÇÃO E INJEÇÃO DE NATA DE CIMENTO</t>
  </si>
  <si>
    <t>BAINHA METÁLICA REDONDA D = 75 MM PARA 18 CORDOALHAS D = 12,7 MM - FORNECIMENTO, INSTALAÇÃO E INJEÇÃO DE NATA DE CIMENTO</t>
  </si>
  <si>
    <t>BAINHA METÁLICA REDONDA D = 80 MM PARA 12 CORDOALHAS D = 15,2 MM - FORNECIMENTO, INSTALAÇÃO E INJEÇÃO DE NATA DE CIMENTO</t>
  </si>
  <si>
    <t>BAINHA METÁLICA REDONDA D = 80 MM PARA 19 CORDOALHAS D = 12,7 MM - FORNECIMENTO, INSTALAÇÃO E INJEÇÃO DE NATA DE CIMENTO</t>
  </si>
  <si>
    <t>BAINHA METÁLICA REDONDA D = 80 MM PARA 20 CORDOALHAS D = 12,7 MM - FORNECIMENTO, INSTALAÇÃO E INJEÇÃO DE NATA DE CIMENTO</t>
  </si>
  <si>
    <t>BAINHA METÁLICA REDONDA D = 85 MM PARA 15 CORDOALHAS D = 15,2 MM - FORNECIMENTO, INSTALAÇÃO E INJEÇÃO DE NATA DE CIMENTO</t>
  </si>
  <si>
    <t>BAINHA METÁLICA REDONDA D = 85 MM PARA 21 CORDOALHAS D = 12,7 MM - FORNECIMENTO, INSTALAÇÃO E INJEÇÃO DE NATA DE CIMENTO</t>
  </si>
  <si>
    <t>BAINHA METÁLICA REDONDA D = 85 MM PARA 22 CORDOALHAS D = 12,7 MM - FORNECIMENTO, INSTALAÇÃO E INJEÇÃO DE NATA DE CIMENTO</t>
  </si>
  <si>
    <t>BAINHA METÁLICA REDONDA D = 85 MM PARA 24 CORDOALHAS D = 12,7 MM - FORNECIMENTO, INSTALAÇÃO E INJEÇÃO DE NATA DE CIMENTO</t>
  </si>
  <si>
    <t>BAINHA METÁLICA REDONDA D = 85 MM PARA 25 CORDOALHAS D = 12,7 MM - FORNECIMENTO, INSTALAÇÃO E INJEÇÃO DE NATA DE CIMENTO</t>
  </si>
  <si>
    <t>BAINHA METÁLICA REDONDA D = 90 MM PARA 16 CORDOALHAS D = 15,2 MM - FORNECIMENTO, INSTALAÇÃO E INJEÇÃO DE NATA DE CIMENTO</t>
  </si>
  <si>
    <t>BAINHA METÁLICA REDONDA D = 90 MM PARA 18 CORDOALHAS D = 15,2 MM - FORNECIMENTO, INSTALAÇÃO E INJEÇÃO DE NATA DE CIMENTO</t>
  </si>
  <si>
    <t>BAINHA METÁLICA REDONDA D = 90 MM PARA 27 CORDOALHAS D = 12,7 MM - FORNECIMENTO, INSTALAÇÃO E INJEÇÃO DE NATA DE CIMENTO</t>
  </si>
  <si>
    <t>BAINHA METÁLICA REDONDA D = 95 MM PARA 19 CORDOALHAS D = 15,2 MM - FORNECIMENTO, INSTALAÇÃO E INJEÇÃO DE NATA DE CIMENTO</t>
  </si>
  <si>
    <t>BAINHA METÁLICA REDONDA D = 95 MM PARA 20 CORDOALHAS D = 15,2 MM - FORNECIMENTO, INSTALAÇÃO E INJEÇÃO DE NATA DE CIMENTO</t>
  </si>
  <si>
    <t>CORDOALHA CP 190 RB D = 12,7 MM - FORNECIMENTO E INSTALAÇÃO</t>
  </si>
  <si>
    <t>CORDOALHA CP 190 RB D = 15,2 MM - FORNECIMENTO E INSTALAÇÃO</t>
  </si>
  <si>
    <t>CORDOALHA ENGRAXADA CP 190 RB D = 12,7 MM - FORNECIMENTO E INSTALAÇÃO</t>
  </si>
  <si>
    <t>CORDOALHA ENGRAXADA CP 190 RB D = 15,2 MM - FORNECIMENTO E INSTALAÇÃO</t>
  </si>
  <si>
    <t>GAIOLA METÁLICA EM CANTONEIRA PARA ARMAZENAMENTO E MANIPULAÇÃO DE CORDOALHA - CONFECÇÃO</t>
  </si>
  <si>
    <t>NICHO DE MADEIRA PARA DISPOSITIVO DE ANCORAGEM DE PROTENSÃO - CONFECÇÃO E INSTALAÇÃO</t>
  </si>
  <si>
    <t>APILOAMENTO MANUAL</t>
  </si>
  <si>
    <t>APILOAMENTO MANUAL DE SUPERFÍCIE COM ESPESSURA DE 15 CM</t>
  </si>
  <si>
    <t>AREIA EXTRAÍDA COM DRAGA DE SUCÇÃO TIPO BOMBA</t>
  </si>
  <si>
    <t>AREIA EXTRAÍDA COM ESCAVADEIRA HIDRÁULICA DE LONGO ALCANCE</t>
  </si>
  <si>
    <t>AREIA EXTRAÍDA COM TRATOR E CARREGADEIRA</t>
  </si>
  <si>
    <t>BRITA PRODUZIDA EM CENTRAL DE BRITAGEM DE 80 M³/H</t>
  </si>
  <si>
    <t>CALANDRAGEM DE CHAPA METÁLICA COM ESPESSURA DE 3 MM</t>
  </si>
  <si>
    <t>CALANDRAGEM DE CHAPA METÁLICA COM ESPESSURA DE 5 MM</t>
  </si>
  <si>
    <t>COMPACTAÇÃO MANUAL COM SOQUETE VIBRATÓRIO</t>
  </si>
  <si>
    <t>CONFECÇÃO DE CANALETA MEIA CANA D = 0,30 M - AREIA E BRITA COMERCIAIS</t>
  </si>
  <si>
    <t>CONFECÇÃO DE CANALETA MEIA CANA D = 0,30 M - AREIA EXTRAÍDA E BRITA PRODUZIDA</t>
  </si>
  <si>
    <t>CONFECÇÃO DE CANALETA MEIA CANA D = 0,40 M - AREIA E BRITA COMERCIAIS</t>
  </si>
  <si>
    <t>CONFECÇÃO DE CANALETA MEIA CANA D = 0,40 M - AREIA EXTRAÍDA E BRITA PRODUZIDA</t>
  </si>
  <si>
    <t>CONFECÇÃO DE TUBOS DE CONCRETO D = 0,20 M - AREIA E BRITA COMERCIAIS</t>
  </si>
  <si>
    <t>CONFECÇÃO DE TUBOS DE CONCRETO D = 0,20 M - AREIA EXTRAÍDA E BRITA PRODUZIDA</t>
  </si>
  <si>
    <t>CONFECÇÃO DE TUBOS DE CONCRETO D = 0,30 M - AREIA E BRITA COMERCIAIS</t>
  </si>
  <si>
    <t>CONFECÇÃO DE TUBOS DE CONCRETO D = 0,30 M - AREIA EXTRAÍDA E BRITA PRODUZIDA</t>
  </si>
  <si>
    <t>CONFECÇÃO DE TUBOS DE CONCRETO D = 0,40 M - AREIA E BRITA COMERCIAIS</t>
  </si>
  <si>
    <t>CONFECÇÃO DE TUBOS DE CONCRETO D = 0,40 M - AREIA EXTRAÍDA E BRITA PRODUZIDA</t>
  </si>
  <si>
    <t>CONFECÇÃO DE TUBOS DE CONCRETO D = 0,50 M - AREIA E BRITA COMERCIAIS</t>
  </si>
  <si>
    <t>CONFECÇÃO DE TUBOS DE CONCRETO D = 0,50 M - AREIA EXTRAÍDA E BRITA PRODUZIDA</t>
  </si>
  <si>
    <t>CONFECÇÃO DE TUBOS DE CONCRETO PERFURADO D = 0,20 M - AREIA E BRITA COMERCIAIS</t>
  </si>
  <si>
    <t>CONFECÇÃO DE TUBOS DE CONCRETO PERFURADO D = 0,20 M - AREIA EXTRAÍDA E BRITA PRODUZIDA</t>
  </si>
  <si>
    <t>CONFECÇÃO DE TUBOS DE CONCRETO PERFURADO D = 0,30 M - AREIA E BRITA COMERCIAIS</t>
  </si>
  <si>
    <t>CONFECÇÃO DE TUBOS DE CONCRETO PERFURADO D = 0,30 M - AREIA EXTRAÍDA E BRITA PRODUZIDA</t>
  </si>
  <si>
    <t>CONFECÇÃO DE TUBOS DE CONCRETO PERFURADO D = 0,40 M - AREIA E BRITA COMERCIAIS</t>
  </si>
  <si>
    <t>CONFECÇÃO DE TUBOS DE CONCRETO PERFURADO D = 0,40 M - AREIA EXTRAÍDA E BRITA PRODUZIDA</t>
  </si>
  <si>
    <t>CONFECÇÃO DE TUBOS DE CONCRETO POROSO D = 0,20 M - AREIA E BRITA COMERCIAIS</t>
  </si>
  <si>
    <t>CONFECÇÃO DE TUBOS DE CONCRETO POROSO D = 0,20 M - AREIA EXTRAÍDA E BRITA PRODUZIDA</t>
  </si>
  <si>
    <t>CONFECÇÃO DE TUBOS DE CONCRETO POROSO D = 0,30 M - AREIA E BRITA COMERCIAIS</t>
  </si>
  <si>
    <t>CONFECÇÃO DE TUBOS DE CONCRETO POROSO D = 0,30 M - AREIA EXTRAÍDA E BRITA PRODUZIDA</t>
  </si>
  <si>
    <t>CONFECÇÃO DE TUBOS DE CONCRETO POROSO D = 0,40 M - AREIA E BRITA COMERCIAIS</t>
  </si>
  <si>
    <t>CONFECÇÃO DE TUBOS DE CONCRETO POROSO D = 0,40 M - AREIA EXTRAÍDA E BRITA PRODUZIDA</t>
  </si>
  <si>
    <t>DOBRAMENTO DE CHAPAS DE ALUMÍNIO COM ESPESSURA DE 1,5 MM E COMPRIMENTO DE DOBRA DE ATÉ 500 MM</t>
  </si>
  <si>
    <t>ESCAVAÇÃO DE TUNNEL LINER EM MATERIAL DE 3ª CATEGORIA</t>
  </si>
  <si>
    <t>ESCAVAÇÃO DE VALA EM MATERIAL DE 3ª CATEGORIA</t>
  </si>
  <si>
    <t>ESCAVAÇÃO MANUAL DE TUNNEL LINER EM MATERIAL DE 1ª CATEGORIA</t>
  </si>
  <si>
    <t>ESCAVAÇÃO MANUAL DE TUNNEL LINER EM MATERIAL DE 2ª CATEGORIA</t>
  </si>
  <si>
    <t>ESCAVAÇÃO MANUAL DE VALA EM MATERIAL DE 1ª CATEGORIA</t>
  </si>
  <si>
    <t>ESCAVAÇÃO MANUAL EM MATERIAL DE 1ª CATEGORIA NA PROFUNDIDADE DE 1 A 2 M</t>
  </si>
  <si>
    <t>ESCAVAÇÃO MANUAL EM MATERIAL DE 1ª CATEGORIA NA PROFUNDIDADE DE 2 A 3 M</t>
  </si>
  <si>
    <t>ESCAVAÇÃO MANUAL EM MATERIAL DE 1ª CATEGORIA NA PROFUNDIDADE DE 3 A 4 M</t>
  </si>
  <si>
    <t>ESCAVAÇÃO MANUAL EM MATERIAL DE 1ª CATEGORIA NA PROFUNDIDADE DE ATÉ 1 M</t>
  </si>
  <si>
    <t>ESCAVAÇÃO MANUAL EM MATERIAL DE 2ª CATEGORIA NA PROFUNDIDADE DE 1 A 2 M</t>
  </si>
  <si>
    <t>ESCAVAÇÃO MANUAL EM MATERIAL DE 2ª CATEGORIA NA PROFUNDIDADE DE 2 A 3 M</t>
  </si>
  <si>
    <t>ESCAVAÇÃO MANUAL EM MATERIAL DE 2ª CATEGORIA NA PROFUNDIDADE DE 3 A 4 M</t>
  </si>
  <si>
    <t>ESCAVAÇÃO MANUAL EM MATERIAL DE 2ª CATEGORIA NA PROFUNDIDADE DE ATÉ 1 M</t>
  </si>
  <si>
    <t>ESCAVAÇÃO MECÂNICA DE VALA EM MATERIAL DE 1ª CATEGORIA</t>
  </si>
  <si>
    <t>ESCAVAÇÃO MECÂNICA DE VALA EM MATERIAL DE 2ª CATEGORIA</t>
  </si>
  <si>
    <t>FIXAÇÃO DE PARAFUSO EM ESTRUTURA METÁLICA</t>
  </si>
  <si>
    <t>ILUMINAÇÃO PROVISÓRIA PARA TUNNEL LINER</t>
  </si>
  <si>
    <t>MATERIAL PÉTREO PRODUZIDO EM BRITADOR DE MANDÍBULAS MÓVEL - CAMADA FINAL DE ATERRO EM ROCHA</t>
  </si>
  <si>
    <t>OPERAÇÃO DE MERGULHO AUTÔNOMO EM PROFUNDIDADE DE ATÉ 20 M</t>
  </si>
  <si>
    <t>OPERAÇÃO DE MERGULHO DEPENDENTE EM PROFUNDIDADE DE 30 A 50 M - INCLUSIVE DESCOMPRESSÃO</t>
  </si>
  <si>
    <t>OPERAÇÃO DE MERGULHO DEPENDENTE EM PROFUNDIDADE DE ATÉ 30 M - INCLUSIVE DESCOMPRESSÃO</t>
  </si>
  <si>
    <t>PEDRA DE MÃO PRODUZIDA MANUALMENTE</t>
  </si>
  <si>
    <t>PREPARO E REGULARIZAÇÃO DE TERRENO EM DESNÍVEL</t>
  </si>
  <si>
    <t>RACHÃO OU PEDRA DE MÃO PRODUZIDA</t>
  </si>
  <si>
    <t>RASPAGEM E LIMPEZA DE TERRENO PLANO</t>
  </si>
  <si>
    <t>REATERRO E COMPACTAÇÃO COM SOQUETE VIBRATÓRIO</t>
  </si>
  <si>
    <t>REBORDEAMENTO DE CHAPA METÁLICA COM ESPESSURA DE 5 MM</t>
  </si>
  <si>
    <t>RECARGA DE CILINDRO COM AR RESPIRÁVEL PARA ATIVIDADES DE MERGULHO</t>
  </si>
  <si>
    <t>ROCHA PARA BRITAGEM COM PERFURATRIZ MANUAL</t>
  </si>
  <si>
    <t>ROCHA PARA BRITAGEM COM PERFURATRIZ SOBRE ESTEIRA</t>
  </si>
  <si>
    <t>ROCHA PARA BRITAGEM COM PERFURATRIZ SOBRE ESTEIRA - CAMADA FINAL DE ATERRO EM ROCHA</t>
  </si>
  <si>
    <t>SELO DE ARGILA APILOADO (SOLO LOCAL)</t>
  </si>
  <si>
    <t>VENTILAÇÃO PROVISÓRIA PARA TUNNEL LINER</t>
  </si>
  <si>
    <t>BICO DE ADESÃO PARA INJEÇÃO DE ADESIVO ESTRUTURAL À BASE DE RESINA EPÓXI - FORNECIMENTO, INSTALAÇÃO E RETIRADA</t>
  </si>
  <si>
    <t>BICO DE PERFURAÇÃO PARA INJEÇÃO DE ADESIVO ESTRUTURAL À BASE DE RESINA EPÓXI - FORNECIMENTO, INSTALAÇÃO E RETIRADA</t>
  </si>
  <si>
    <t>CAIAÇÃO MANUAL COM FIXADOR DE CAL</t>
  </si>
  <si>
    <t>CAIAÇÃO MECANIZADA COM FIXADOR DE CAL</t>
  </si>
  <si>
    <t>CAPA SELANTE - AREIA COMERCIAL</t>
  </si>
  <si>
    <t>CAPA SELANTE - AREIA EXTRAÍDA</t>
  </si>
  <si>
    <t>CAPA SELANTE - BRITA PRODUZIDA</t>
  </si>
  <si>
    <t>CAPA SELANTE - PEDRISCO COMERCIAL</t>
  </si>
  <si>
    <t>CAPINA MANUAL</t>
  </si>
  <si>
    <t>COMBATE À EXSUDAÇÃO - AREIA COMERCIAL</t>
  </si>
  <si>
    <t>COMBATE À EXSUDAÇÃO - AREIA EXTRAÍDA</t>
  </si>
  <si>
    <t>COMBATE À EXSUDAÇÃO - BRITA PRODUZIDA</t>
  </si>
  <si>
    <t>COMBATE À EXSUDAÇÃO - PEDRISCO COMERCIAL</t>
  </si>
  <si>
    <t>CORREÇÃO DE DEFEITOS COM MISTURA BETUMINOSA</t>
  </si>
  <si>
    <t>CORREÇÃO DE DEFEITOS POR FRESAGEM DESCONTÍNUA DO REVESTIMENTO ASFÁLTICO - ESPESSURA DE 5 CM</t>
  </si>
  <si>
    <t>CORTE E LIMPEZA DE ÁREAS GRAMADAS</t>
  </si>
  <si>
    <t>CORTE E REMOÇÃO DE ÁRVORES</t>
  </si>
  <si>
    <t>DESOBSTRUÇÃO DE BUEIRO</t>
  </si>
  <si>
    <t>FRESAGEM CONTÍNUA DE REVESTIMENTO ASFÁLTICO - ESPESSURA DE 3 CM</t>
  </si>
  <si>
    <t>FRESAGEM CONTÍNUA DE REVESTIMENTO ASFÁLTICO - ESPESSURA DE 4 CM</t>
  </si>
  <si>
    <t>FRESAGEM CONTÍNUA DE REVESTIMENTO ASFÁLTICO - ESPESSURA DE 5 CM</t>
  </si>
  <si>
    <t>FRESAGEM CONTÍNUA DE REVESTIMENTO ASFÁLTICO - ESPESSURA DE 6 CM</t>
  </si>
  <si>
    <t>FRESAGEM CONTÍNUA DE REVESTIMENTO ASFÁLTICO - ESPESSURA DE 7 CM</t>
  </si>
  <si>
    <t>FRESAGEM CONTÍNUA DE REVESTIMENTO ASFÁLTICO - ESPESSURA DE 8 CM</t>
  </si>
  <si>
    <t>FRESAGEM DESCONTÍNUA DE REVESTIMENTO ASFÁLTICO - ESPESSURA DE 3 CM</t>
  </si>
  <si>
    <t>FRESAGEM DESCONTÍNUA DE REVESTIMENTO ASFÁLTICO - ESPESSURA DE 4 CM</t>
  </si>
  <si>
    <t>FRESAGEM DESCONTÍNUA DE REVESTIMENTO ASFÁLTICO - ESPESSURA DE 5 CM</t>
  </si>
  <si>
    <t>FRESAGEM DESCONTÍNUA DE REVESTIMENTO ASFÁLTICO - ESPESSURA DE 6 CM</t>
  </si>
  <si>
    <t>FRESAGEM DESCONTÍNUA DE REVESTIMENTO ASFÁLTICO - ESPESSURA DE 7 CM</t>
  </si>
  <si>
    <t>FRESAGEM DESCONTÍNUA DE REVESTIMENTO ASFÁLTICO - ESPESSURA DE 8 CM</t>
  </si>
  <si>
    <t>INJEÇÃO DE ADESIVO ESTRUTURAL À BASE DE RESINA EPÓXI DE BAIXA VISCOSIDADE PARA TRATAMENTO DE FISSURAS EM ESTRUTURAS DE CONCRETO - FORNECIMENTO E APLICAÇÃO MANUAL</t>
  </si>
  <si>
    <t>INJEÇÃO DE ADESIVO ESTRUTURAL À BASE DE RESINA EPÓXI DE BAIXA VISCOSIDADE PARA TRATAMENTO DE FISSURAS EM ESTRUTURAS DE CONCRETO - FORNECIMENTO E APLICAÇÃO MECANIZADA</t>
  </si>
  <si>
    <t>LIMPEZA DE BUEIRO</t>
  </si>
  <si>
    <t>LIMPEZA DE DESCIDA D'ÁGUA</t>
  </si>
  <si>
    <t>LIMPEZA DE EMULSÃO ASFÁLTICA OU ASFALTO DILUÍDO DERRAMADOS NA PISTA - REMOÇÃO COM MINICARREGADEIRA COM VASSOURA E DESCARGA LIVRE</t>
  </si>
  <si>
    <t>LIMPEZA DE LÍQUIDOS COMBUSTÍVEIS DERRAMADOS NA PISTA - REMOÇÃO COM MINICARREGADEIRA COM VASSOURA E DESCARGA LIVRE</t>
  </si>
  <si>
    <t>LIMPEZA DE MATERIAL ASFÁLTICO DERRAMADO FORA DA PISTA - REMOÇÃO COM ESCAVADEIRA HIDRÁULICA E CAMINHÃO BASCULANTE</t>
  </si>
  <si>
    <t>LIMPEZA DE PONTE</t>
  </si>
  <si>
    <t>LIMPEZA DE SARJETA E MEIO-FIO</t>
  </si>
  <si>
    <t>LIMPEZA DE VALA DE DRENAGEM</t>
  </si>
  <si>
    <t>LIMPEZA DE VALETA DE CORTE</t>
  </si>
  <si>
    <t>LIMPEZA E DESOBSTRUÇÃO DE DISPOSITIVOS DE DRENAGEM EM OAE</t>
  </si>
  <si>
    <t>LIMPEZA E DESOBSTRUÇÃO DE DRENOS DE OBRAS DE CONTENÇÃO</t>
  </si>
  <si>
    <t>LIMPEZA E DESOBSTRUÇÃO MECANIZADA DE BUEIROS COM DIÂMETRO ACIMA DE 1,00 ATÉ 1,50 M</t>
  </si>
  <si>
    <t>LIMPEZA E DESOBSTRUÇÃO MECANIZADA DE BUEIROS COM DIÂMETRO DE ATÉ 1,00 M</t>
  </si>
  <si>
    <t>LIMPEZA E ENCHIMENTO COM RESINA EPÓXI DE FISSURAS NIVELADAS COM ABERTURA MÁXIMA DE 0,4 MM E PROFUNDIDADE DE 20 MM EM PAVIMENTO DE CONCRETO QUE NÃO ATRAVESSAM TODA A ESPESSURA DA PLACA</t>
  </si>
  <si>
    <t>LIMPEZA E REMOÇÃO DE VEGETAÇÃO JUNTO AOS APARELHOS DE APOIO DE OAE COM O USO DE HERBICIDA</t>
  </si>
  <si>
    <t>LIMPEZA E REMOÇÃO DE VEGETAÇÃO NAS JUNTAS DE DILATAÇÃO COM O USO DE HERBICIDA</t>
  </si>
  <si>
    <t>LIMPEZA E REMOÇÃO MANUAL DE MATERIAL RETIDO EM TERRA FIRME EM OAE</t>
  </si>
  <si>
    <t>LIMPEZA EM SUPERFÍCIE DE CONCRETO COM ESCOVA DE AÇO</t>
  </si>
  <si>
    <t>LIMPEZA, SERRAGEM E ENCHIMENTO DE FISSURAS NIVELADAS COM ABERTURA ENTRE 0,4 MM E 1,0 MM E PROFUNDIDADE DE 25 MM EM PAVIMENTO DE CONCRETO COM CAP</t>
  </si>
  <si>
    <t>LIMPEZA, SERRAGEM E ENCHIMENTO DE FISSURAS NIVELADAS COM ABERTURA ENTRE 0,4 MM E 1,0 MM E PROFUNDIDADE DE 25 MM EM PAVIMENTO DE CONCRETO COM CAP COM POLÍMERO</t>
  </si>
  <si>
    <t>LIMPEZA, SERRAGEM E ENCHIMENTO DE FISSURAS NIVELADAS COM ABERTURA ENTRE 0,4 MM E 1,0 MM E PROFUNDIDADE DE 25 MM EM PAVIMENTO DE CONCRETO COM SELANTE ELÁSTICO A FRIO</t>
  </si>
  <si>
    <t>LIXAMENTO MECANIZADO EM SUPERFÍCIE DE CONCRETO</t>
  </si>
  <si>
    <t>MATERIAL DE BASE</t>
  </si>
  <si>
    <t>MISTURA BETUMINOSA</t>
  </si>
  <si>
    <t>MISTURA BETUMINOSA A FRIO EXECUTADA EM BETONEIRA - FAIXA C - AREIA E BRITA COMERCIAIS</t>
  </si>
  <si>
    <t>PODA DE ÁRVORES COM 5,0 M A 7,5 M DE ALTURA</t>
  </si>
  <si>
    <t>PODA DE ÁRVORES COM 7,5 M A 10 M DE ALTURA</t>
  </si>
  <si>
    <t>PODA DE ÁRVORES COM ATÉ 5 M DE ALTURA</t>
  </si>
  <si>
    <t>PODA DE ÁRVORES COM MAIS DE 10 M DE ALTURA</t>
  </si>
  <si>
    <t>REASSENTAMENTO MANUAL DE MEIO-FIO COM MATERIAL ARRANCADO DA PISTA</t>
  </si>
  <si>
    <t>RECOMPOSIÇÃO DE CAMADA GRANULAR DO PAVIMENTO COM MATERIAL DE JAZIDA - 100% PROCTOR MODIFICADO</t>
  </si>
  <si>
    <t>RECOMPOSIÇÃO DE EROSÃO EM CORTE OU ATERRO COM MATERIAL DE JAZIDA</t>
  </si>
  <si>
    <t>RECOMPOSIÇÃO DE PLACA DE SINALIZAÇÃO</t>
  </si>
  <si>
    <t>RECOMPOSIÇÃO DE REVESTIMENTO PRIMÁRIO COM MATERIAL DE JAZIDA - 100% PROCTOR INTERMEDIÁRIO</t>
  </si>
  <si>
    <t>RECOMPOSIÇÃO MANUAL DE ATERRO COM MATERIAL DE JAZIDA</t>
  </si>
  <si>
    <t>RECOMPOSIÇÃO MECANIZADA DE ATERRO COM MATERIAL DE JAZIDA</t>
  </si>
  <si>
    <t>RECOMPOSIÇÃO PARCIAL DE CERCA COM MOURÃO DE CONCRETO - ARAME</t>
  </si>
  <si>
    <t>RECOMPOSIÇÃO PARCIAL DE CERCA COM MOURÃO DE CONCRETO SEÇÃO QUADRADA - MOURÃO - AREIA E BRITA COMERCIAIS</t>
  </si>
  <si>
    <t>RECOMPOSIÇÃO PARCIAL DE CERCA COM MOURÃO DE CONCRETO SEÇÃO QUADRADA - MOURÃO - AREIA EXTRAÍDA E BRITA PRODUZIDA</t>
  </si>
  <si>
    <t>RECOMPOSIÇÃO PARCIAL DE CERCA COM MOURÃO DE CONCRETO SEÇÃO TRIANGULAR - MOURÃO - AREIA E BRITA COMERCIAIS</t>
  </si>
  <si>
    <t>RECOMPOSIÇÃO PARCIAL DE CERCA COM MOURÃO DE CONCRETO SEÇÃO TRIANGULAR - MOURÃO - AREIA EXTRAÍDA E BRITA COMERCIAL</t>
  </si>
  <si>
    <t>RECOMPOSIÇÃO PARCIAL DE CERCA COM MOURÃO DE MADEIRA - ARAME</t>
  </si>
  <si>
    <t>RECOMPOSIÇÃO PARCIAL DE CERCA COM MOURÃO DE MADEIRA - MOURÃO</t>
  </si>
  <si>
    <t>RECOMPOSIÇÃO TOTAL DE CERCA COM MOURÃO DE CONCRETO SEÇÃO QUADRADA - AREIA E BRITA COMERCIAIS</t>
  </si>
  <si>
    <t>RECOMPOSIÇÃO TOTAL DE CERCA COM MOURÃO DE CONCRETO SEÇÃO QUADRADA - AREIA EXTRAÍDA E BRITA PRODUZIDA</t>
  </si>
  <si>
    <t>RECOMPOSIÇÃO TOTAL DE CERCA COM MOURÃO DE CONCRETO SEÇÃO TRIANGULAR - AREIA E BRITA COMERCIAIS</t>
  </si>
  <si>
    <t>RECOMPOSIÇÃO TOTAL DE CERCA COM MOURÃO DE CONCRETO SEÇÃO TRIANGULAR - AREIA EXTRAÍDA E BRITA PRODUZIDA</t>
  </si>
  <si>
    <t>RECOMPOSIÇÃO TOTAL DE CERCA COM MOURÃO DE MADEIRA</t>
  </si>
  <si>
    <t>RECONFORMAÇÃO DA PLATAFORMA</t>
  </si>
  <si>
    <t>RECUPERAÇÃO DE DESGASTE SUPERFICIAL EM PAVIMENTOS DE CONCRETO</t>
  </si>
  <si>
    <t>REGULARIZAÇÃO DE TALUDES E VALAS COM SOQUETE VIBRATÓRIO</t>
  </si>
  <si>
    <t>REGULARIZAÇÃO MECÂNICA DA FAIXA DE DOMÍNIO</t>
  </si>
  <si>
    <t>REMENDO PROFUNDO COM IMPRIMAÇÃO COM ASFALTO DILUÍDO - DEMOLIÇÃO MANUAL</t>
  </si>
  <si>
    <t>REMENDO PROFUNDO COM IMPRIMAÇÃO COM ASFALTO DILUÍDO - DEMOLIÇÃO MECÂNICA E CORTE COM SERRA</t>
  </si>
  <si>
    <t>REMENDO PROFUNDO COM IMPRIMAÇÃO COM EMULSÃO ASFÁLTICA - DEMOLIÇÃO MANUAL</t>
  </si>
  <si>
    <t>REMENDO PROFUNDO COM IMPRIMAÇÃO COM EMULSÃO ASFÁLTICA - DEMOLIÇÃO MECÂNICA E CORTE COM SERRA</t>
  </si>
  <si>
    <t>REMOÇÃO DE ANIMAIS DE GRANDE PORTE MORTOS EM RODOVIA - CARGA E DESCARGA COM GUINDAUTO</t>
  </si>
  <si>
    <t>REMOÇÃO DE ANIMAIS DE PEQUENO PORTE MORTOS EM RODOVIA - CARGA MANUAL</t>
  </si>
  <si>
    <t>REMOÇÃO DE EMBORRACHADOS DE PNEUS EM RODOVIA</t>
  </si>
  <si>
    <t>REMOÇÃO DE ESPÉCIMES ARBÓREOS DE 20 A 40 M TOMBADOS NA PISTA</t>
  </si>
  <si>
    <t>REMOÇÃO DE ESPÉCIMES ARBÓREOS DE ATÉ 20 M TOMBADOS NA PISTA</t>
  </si>
  <si>
    <t>REMOÇÃO DE GRÃOS, AGREGADOS E SOLOS DERRAMADOS NA PISTA EM RODOVIAS</t>
  </si>
  <si>
    <t>REMOÇÃO DE SUCATAS DERRAMADAS EM RODOVIA - CINTA COM UTILIZAÇÃO DE 100 VEZES</t>
  </si>
  <si>
    <t>REMOÇÃO DE VEÍCULOS DE GRANDE PORTE INCENDIADOS EM RODOVIA - CARGA E DESCARGA COM GUINDASTE - CINTA COM UTILIZAÇÃO DE 100 VEZES</t>
  </si>
  <si>
    <t>REMOÇÃO DE VEÍCULOS DE GRANDE PORTE TOMBADOS EM RODOVIA - CINTA COM UTILIZAÇÃO DE 100 VEZES</t>
  </si>
  <si>
    <t>REMOÇÃO DE VEÍCULOS DE MÉDIO PORTE INCENDIADOS EM RODOVIA - CARGA E DESCARGA COM GUINDASTE - CINTA COM UTILIZAÇÃO DE 100 VEZES</t>
  </si>
  <si>
    <t>REMOÇÃO DE VEÍCULOS DE MÉDIO PORTE TOMBADOS EM RODOVIA - CINTA COM UTILIZAÇÃO DE 100 VEZES</t>
  </si>
  <si>
    <t>REMOÇÃO DE VEÍCULOS DE PEQUENO PORTE INCENDIADOS EM RODOVIA - CARGA E DESCARGA COM GUINDAUTO - CINTA COM UTILIZAÇÃO DE 100 VEZES</t>
  </si>
  <si>
    <t>REMOÇÃO DE VEÍCULOS DE PEQUENO PORTE TOMBADOS EM RODOVIA - CINTA COM UTILIZAÇÃO DE 100 VEZES</t>
  </si>
  <si>
    <t>REMOÇÃO DE VESTÍGIOS DE ÓLEO OU GRAXA NA SUPERFÍCIE DO REVESTIMENTO DO PAVIMENTO</t>
  </si>
  <si>
    <t>REMOÇÃO DE VIDROS, CAIXAS E ENGRADADOS DERRAMADOS NA PISTA EM RODOVIA</t>
  </si>
  <si>
    <t>REMOÇÃO MANUAL DE BARREIRA EM ROCHA</t>
  </si>
  <si>
    <t>REMOÇÃO MANUAL DE BARREIRA EM SOLO</t>
  </si>
  <si>
    <t>REMOÇÃO MANUAL DE CAMADA GRANULAR DO PAVIMENTO</t>
  </si>
  <si>
    <t>REMOÇÃO MANUAL DE REVESTIMENTO ASFÁLTICO</t>
  </si>
  <si>
    <t>REMOÇÃO MANUAL DE VEGETAÇÃO DANINHA</t>
  </si>
  <si>
    <t>REMOÇÃO MANUAL DE VEGETAÇÃO DANINHA EM FRESTAS</t>
  </si>
  <si>
    <t>REMOÇÃO MECANIZADA DE BARREIRA EM ROCHA</t>
  </si>
  <si>
    <t>REMOÇÃO MECANIZADA DE BARREIRA EM SOLO</t>
  </si>
  <si>
    <t>REMOÇÃO MECANIZADA DE CAMADA GRANULAR DO PAVIMENTO</t>
  </si>
  <si>
    <t>REMOÇÃO MECANIZADA DE REVESTIMENTO ASFÁLTICO</t>
  </si>
  <si>
    <t>REPARO LOCALIZADO COM PINTURA DE LIGAÇÃO - DEMOLIÇÃO MECÂNICA E CORTE COM SERRA</t>
  </si>
  <si>
    <t>REPARO NO INTERIOR DE PLACA DE PAVIMENTO DE CONCRETO</t>
  </si>
  <si>
    <t>ROÇADA COM ROÇADEIRA COSTAL</t>
  </si>
  <si>
    <t>ROÇADA MANUAL</t>
  </si>
  <si>
    <t>ROÇADA MANUAL DE CAPIM COLONIÃO</t>
  </si>
  <si>
    <t>ROÇADA MECANIZADA COM ROÇADEIRA ARTICULADA</t>
  </si>
  <si>
    <t>ROÇADA MECANIZADA COM ROÇADEIRA DE ARRASTE</t>
  </si>
  <si>
    <t>SELAGEM DE TRINCAS MECANIZADA EM PAVIMENTO FLEXÍVEL COM EMULSÃO - AREIA COMERCIAL</t>
  </si>
  <si>
    <t>SELAGEM SUPERFICIAL DE FISSURAS COM ADESIVO ESTRUTURAL À BASE DE RESINA EPÓXI DE ALTA VISCOSIDADE, INCLUSIVE LIMPEZA SUPERFICIAL - FORNECIMENTO E APLICAÇÃO</t>
  </si>
  <si>
    <t>SOLO BRITA PARA BASE DE REMENDO PROFUNDO - BRITA COMERCIAL</t>
  </si>
  <si>
    <t>SOLO MELHORADO COM CIMENTO PARA BASE DE REMENDO PROFUNDO</t>
  </si>
  <si>
    <t>SOLO PARA BASE DE REMENDO PROFUNDO</t>
  </si>
  <si>
    <t>SUBSTITUIÇÃO DE BALIZADOR - AREIA E BRITA COMERCIAIS</t>
  </si>
  <si>
    <t>SUBSTITUIÇÃO DE BALIZADOR - AREIA EXTRAÍDA E BRITA PRODUZIDA</t>
  </si>
  <si>
    <t>SUBSTITUIÇÃO DE CARTUCHO DE ABSORÇÃO DE ENERGIA TIPO A - FORNECIMENTO E INSTALAÇÃO, E REPOSICIONAMENTO DO AMORTECEDOR RETRÁTIL</t>
  </si>
  <si>
    <t>SUBSTITUIÇÃO DE CARTUCHO DE ABSORÇÃO DE ENERGIA TIPO B - FORNECIMENTO, INSTALAÇÃO E REPOSICIONAMENTO DO AMORTECEDOR RETRÁTIL</t>
  </si>
  <si>
    <t>TAPA BURACO COM PINTURA DE LIGAÇÃO - DEMOLIÇÃO COM SERRA CORTA PISO</t>
  </si>
  <si>
    <t>TAPA BURACO COM PINTURA DE LIGAÇÃO - DEMOLIÇÃO MANUAL</t>
  </si>
  <si>
    <t>TELA DE PROTEÇÃO PARA ROÇADA EM TUBO GALVANIZADO 4,0 X 1,5 M - CONFECÇÃO</t>
  </si>
  <si>
    <t>TRATAMENTO DE FISSURAS DO TIPO RENDILHADO EM PAVIMENTOS DE CONCRETO</t>
  </si>
  <si>
    <t>TRATAMENTO DE FISSURAS TRANSVERSAIS COM ABERTURA MAIOR QUE 1,0 MM EM PAVIMENTOS DE CONCRETO</t>
  </si>
  <si>
    <t>TRITURAÇÃO DE GALHOS E TRONCOS COM DIÂMETRO DE ATÉ 350 MM</t>
  </si>
  <si>
    <t>BALIZADOR CÔNICO REFLETIVO EM POLIETILENO SEMIFLEXÍVEL DE 114 X 11 X 40 CM - UTILIZAÇÃO DE 150 CICLOS - FORNECIMENTO, 01 IMPLANTAÇÃO E 01 RETIRADA DIÁRIA</t>
  </si>
  <si>
    <t>BALIZADOR DE CONCRETO - AREIA E BRITA COMERCIAIS - FORNECIMENTO E IMPLANTAÇÃO</t>
  </si>
  <si>
    <t>BALIZADOR DE CONCRETO - AREIA EXTRAÍDA E BRITA PRODUZIDA - FORNECIMENTO E IMPLANTAÇÃO</t>
  </si>
  <si>
    <t>BARREIRA DE SINALIZAÇÃO TIPO I DE DIRECIONAMENTO OU BLOQUEIO - CONFECÇÃO</t>
  </si>
  <si>
    <t>BARREIRA DE SINALIZAÇÃO TIPO I DE DIRECIONAMENTO OU BLOQUEIO - UTILIZAÇÃO DE 150 CICLOS - FORNECIMENTO, 01 IMPLANTAÇÃO E 01 RETIRADA DIÁRIA</t>
  </si>
  <si>
    <t>BARREIRA DE SINALIZAÇÃO TIPO I DE DIRECIONAMENTO OU BLOQUEIO CONTÍNUA - CONFECÇÃO</t>
  </si>
  <si>
    <t>BARREIRA DE SINALIZAÇÃO TIPO I DE DIRECIONAMENTO OU BLOQUEIO CONTÍNUA - UTILIZAÇÃO DE 150 CICLOS - FORNECIMENTO, 01 IMPLANTAÇÃO E 01 RETIRADA DIÁRIA</t>
  </si>
  <si>
    <t>BARREIRA DE SINALIZAÇÃO TIPO II DE DIRECIONAMENTO OU BLOQUEIO - CONFECÇÃO</t>
  </si>
  <si>
    <t>BARREIRA DE SINALIZAÇÃO TIPO II DE DIRECIONAMENTO OU BLOQUEIO - UTILIZAÇÃO DE 150 CICLOS - FORNECIMENTO, 01 IMPLANTAÇÃO E 01 RETIRADA DIÁRIA</t>
  </si>
  <si>
    <t>BARREIRA DE SINALIZAÇÃO TIPO III DE DIRECIONAMENTO OU BLOQUEIO - CONFECÇÃO</t>
  </si>
  <si>
    <t>BARREIRA DE SINALIZAÇÃO TIPO III DE DIRECIONAMENTO OU BLOQUEIO - UTILIZAÇÃO DE 150 CICLOS - FORNECIMENTO, 01 IMPLANTAÇÃO E 01 RETIRADA DIÁRIA</t>
  </si>
  <si>
    <t>BARREIRA PLÁSTICA ARTICULÁVEL MODULAR 240 X 100 CM NA COR AMARELA - UTILIZAÇÃO DE 600 CICLOS - FORNECIMENTO, 01 IMPLANTAÇÃO E 01 RETIRADA DIÁRIA</t>
  </si>
  <si>
    <t>BARREIRA PLÁSTICA MONOBLOCO PARA CANALIZAÇÃO DE TRÂNSITO - 101 X 50 X 55 CM - UTILIZAÇÃO DE 600 CICLOS - FORNECIMENTO, 01 IMPLANTAÇÃO E 01 RETIRADA DIÁRIA</t>
  </si>
  <si>
    <t>BARREIRA PLÁSTICA PARA CANALIZAÇÃO DE TRÂNSITO - 60 X 45 X 60 CM - UTILIZAÇÃO DE 600 CICLOS - FORNECIMENTO, 01 IMPLANTAÇÃO E 01 RETIRADA DIÁRIA</t>
  </si>
  <si>
    <t>CAVALETE EM PERFIL METÁLICO PARA PLACA DE SINALIZAÇÃO - 1,00 M X 1,00 M - CONFECÇÃO</t>
  </si>
  <si>
    <t>CAVALETE EM POLIETILENO ZEBRADO COM FAIXA REFLETIVA - H = 1,00 M - UTILIZAÇÃO DE 600 CICLOS - FORNECIMENTO, 01 IMPLANTAÇÃO E 01 RETIRADA DIÁRIA</t>
  </si>
  <si>
    <t>CAVALETE EM POLIETILENO ZEBRADO COM FAIXA REFLETIVA E COM SINALIZADOR A LED COM BATERIA - H = 1,00 M - UTILIZAÇÃO DE 600 CICLOS - FORNECIMENTO, 01 IMPLANTAÇÃO E 01 RETIRADA DIÁRIA</t>
  </si>
  <si>
    <t>CILINDRO CANALIZADOR DE TRÁFEGO COM BASE QUADRADA DE 111 X 56 X 56 CM - UTILIZAÇÃO DE 600 CICLOS - FORNECIMENTO, 01 IMPLANTAÇÃO E 01 RETIRADA DIÁRIA</t>
  </si>
  <si>
    <t>CILINDRO FLEXÍVEL DELIMITADOR DE TRÁFEGO COM DUAS FAIXAS REFLETIVAS E CHUMBADOR - D = 20 CM E H = 80 CM</t>
  </si>
  <si>
    <t>CONE PLÁSTICO PARA CANALIZAÇÃO DE TRÂNSITO - UTILIZAÇÃO DE 150 CICLOS - FORNECIMENTO, 01 IMPLANTAÇÃO E 01 RETIRADA DIÁRIA</t>
  </si>
  <si>
    <t>DISPOSITIVO DE DIRECIONAMENTO OU BLOQUEIO TIPO TAPUME - CONFECÇÃO</t>
  </si>
  <si>
    <t>DISPOSITIVO DE DIRECIONAMENTO OU BLOQUEIO TIPO TAPUME - UTILIZAÇÃO DE 150 CICLOS - FORNECIMENTO, 01 IMPLANTAÇÃO E 01 RETIRADA DIÁRIA</t>
  </si>
  <si>
    <t>DISPOSITIVO DE DIRECIONAMENTO OU BLOQUEIO TIPO TELA PLÁSTICA COM SUPORTE FIXO - CONFECÇÃO</t>
  </si>
  <si>
    <t>DISPOSITIVO DE DIRECIONAMENTO OU BLOQUEIO TIPO TELA PLÁSTICA COM SUPORTE FIXO - UTILIZAÇÃO DE 150 CICLOS - FORNECIMENTO, 01 IMPLANTAÇÃO E 01 RETIRADA DIÁRIA</t>
  </si>
  <si>
    <t>DISPOSITIVO DE DIRECIONAMENTO OU BLOQUEIO TIPO TELA PLÁSTICA COM SUPORTE MÓVEL AFIXADO EM BLOCO DE CONCRETO - CONFECÇÃO</t>
  </si>
  <si>
    <t>DISPOSITIVO DE DIRECIONAMENTO OU BLOQUEIO TIPO TELA PLÁSTICA COM SUPORTE MÓVEL AFIXADO EM BLOCO DE CONCRETO - UTILIZAÇÃO DE 150 CICLOS - FORNECIMENTO, 01 IMPLANTAÇÃO E 01 RETIRADA DIÁRIA</t>
  </si>
  <si>
    <t>FABRICAÇÃO DE BALIZADOR DE CONCRETO - SEÇÃO CIRCULAR DE 10 CM - AREIA E BRITA COMERCIAIS</t>
  </si>
  <si>
    <t>FABRICAÇÃO DE BALIZADOR DE CONCRETO - SEÇÃO CIRCULAR DE 10 CM - AREIA EXTRAÍDA E BRITA PRODUZIDA</t>
  </si>
  <si>
    <t>FITA ZEBRADA PARA DISPOSITIVOS DE CANALIZAÇÃO DE TRÂNSITO - FORNECIMENTO, IMPLANTAÇÃO E RETIRADA</t>
  </si>
  <si>
    <t>LAMINADO ELASTOPLÁSTICO PARA SINALIZAÇÃO HORIZONTAL - ESPESSURA DE 1,5 MM - FORNECIMENTO E IMPLANTAÇÃO</t>
  </si>
  <si>
    <t>LUZ DE ADVERTÊNCIA E BATERIA PARA DISPOSITIVOS DE SINALIZAÇÃO - UTILIZAÇÃO DE 200 CICLOS - FORNECIMENTO, 01 IMPLANTAÇÃO E 01 RETIRADA DIÁRIA</t>
  </si>
  <si>
    <t>MANUTENÇÃO/RECOMPOSIÇÃO DE SINALIZAÇÃO - PINTURA DE FAIXA COM TINTA ACRÍLICA - ESPESSURA DE 0,4 MM</t>
  </si>
  <si>
    <t>MANUTENÇÃO/RECOMPOSIÇÃO DE SINALIZAÇÃO - PINTURA DE FAIXA COM TINTA ACRÍLICA - ESPESSURA DE 0,6 MM</t>
  </si>
  <si>
    <t>MANUTENÇÃO/RECOMPOSIÇÃO DE SINALIZAÇÃO - PINTURA DE FAIXA COM TINTA ACRÍLICA EMULSIONADA EM ÁGUA - ESPESSURA DE 0,3 MM</t>
  </si>
  <si>
    <t>MANUTENÇÃO/RECOMPOSIÇÃO DE SINALIZAÇÃO - PINTURA DE FAIXA COM TINTA ACRÍLICA EMULSIONADA EM ÁGUA - ESPESSURA DE 0,4 MM</t>
  </si>
  <si>
    <t>MANUTENÇÃO/RECOMPOSIÇÃO DE SINALIZAÇÃO - PINTURA DE FAIXA COM TINTA ACRÍLICA EMULSIONADA EM ÁGUA - ESPESSURA DE 0,5 MM</t>
  </si>
  <si>
    <t>OPERAÇÃO DE SINALIZAÇÃO POR BANDEIROLA DE TECIDO OU COM PLACA METÁLICA</t>
  </si>
  <si>
    <t>PAINEL COM SETA LUMINOSA MONTADO EM CHASSI DE CAMINHÃO COM PRANCHA</t>
  </si>
  <si>
    <t>PAINEL COM SETA LUMINOSA MONTADO EM CHASSI DE CAMINHÃO COM PRANCHA E AMORTECEDOR RETRÁTIL</t>
  </si>
  <si>
    <t>PAINEL DE MENSAGENS VARIÁVEIS, PORTÁTIL MÓVEL, LED, COM BANCO FOTOVOLTAICO DE ENERGIA E MONTADO EM CHASSI COM ENGATE</t>
  </si>
  <si>
    <t>PINTURA DE FAIXA COM PLÁSTICO A FRIO BICOMPONENTE À BASE DE RESINAS METACRÍLICAS POR DISPERSÃO (ESTRUTURA)</t>
  </si>
  <si>
    <t>PINTURA DE FAIXA COM PLÁSTICO A FRIO BICOMPONENTE À BASE DE RESINAS METACRÍLICAS POR EXTRUSÃO (ALTO RELEVO)</t>
  </si>
  <si>
    <t>PINTURA DE FAIXA COM PLÁSTICO A FRIO BICOMPONENTE À BASE DE RESINAS METACRÍLICAS POR EXTRUSÃO (PLANO) - ESPESSURA DE 1,5 MM</t>
  </si>
  <si>
    <t>PINTURA DE FAIXA COM PLÁSTICO A FRIO BICOMPONENTE À BASE DE RESINAS METACRÍLICAS POR EXTRUSÃO (PLANO) - ESPESSURA DE 3,0 MM</t>
  </si>
  <si>
    <t>PINTURA DE FAIXA COM PLÁSTICO A FRIO TRICOMPONENTE À BASE DE RESINAS METACRÍLICAS POR ASPERSÃO - ESPESSURA DE 0,6 MM</t>
  </si>
  <si>
    <t>PINTURA DE FAIXA COM TERMOPLÁSTICO EM ALTO RELEVO TIPO I POR EXTRUSÃO - RELEVO DUPLO COM BASE</t>
  </si>
  <si>
    <t>PINTURA DE FAIXA COM TERMOPLÁSTICO EM ALTO RELEVO TIPO II POR EXTRUSÃO - RELEVO SIMPLES RANHURADO COM BASE</t>
  </si>
  <si>
    <t>PINTURA DE FAIXA COM TERMOPLÁSTICO EM ALTO RELEVO TIPO III POR EXTRUSÃO - RELEVO SIMPLES COM BASE</t>
  </si>
  <si>
    <t>PINTURA DE FAIXA COM TERMOPLÁSTICO EM ALTO RELEVO TIPO IV POR EXTRUSÃO - RELEVO SIMPLES SEM BASE</t>
  </si>
  <si>
    <t>PINTURA DE FAIXA COM TERMOPLÁSTICO EM ALTO RELEVO TIPO V POR EXTRUSÃO - RELEVO MULTIPONTOS SEM BASE (GOTAS)</t>
  </si>
  <si>
    <t>PINTURA DE FAIXA COM TERMOPLÁSTICO EM ALTO RELEVO TIPO VI POR EXTRUSÃO - RELEVO MULTIPONTOS SEM BASE (CALOTAS)</t>
  </si>
  <si>
    <t>PINTURA DE FAIXA COM TERMOPLÁSTICO POR ASPERSÃO - ESPESSURA DE 1,5 MM</t>
  </si>
  <si>
    <t>PINTURA DE FAIXA COM TINTA ACRÍLICA - ESPESSURA DE 0,4 MM</t>
  </si>
  <si>
    <t>PINTURA DE FAIXA COM TINTA ACRÍLICA - ESPESSURA DE 0,6 MM</t>
  </si>
  <si>
    <t>PINTURA DE FAIXA COM TINTA ACRÍLICA EMULSIONADA EM ÁGUA - ESPESSURA DE 0,3 MM</t>
  </si>
  <si>
    <t>PINTURA DE FAIXA COM TINTA ACRÍLICA EMULSIONADA EM ÁGUA - ESPESSURA DE 0,4 MM</t>
  </si>
  <si>
    <t>PINTURA DE FAIXA COM TINTA ACRÍLICA EMULSIONADA EM ÁGUA - ESPESSURA DE 0,5 MM</t>
  </si>
  <si>
    <t>PINTURA DE SETAS E ZEBRADOS COM TERMOPLÁSTICO POR ASPERSÃO - ESPESSURA DE 1,5 MM</t>
  </si>
  <si>
    <t>PINTURA DE SETAS E ZEBRADOS COM TERMOPLÁSTICO POR EXTRUSÃO - ESPESSURA DE 3,0 MM</t>
  </si>
  <si>
    <t>PINTURA DE SETAS E ZEBRADOS COM TINTA ACRÍLICA - ESPESSURA DE 0,4 MM</t>
  </si>
  <si>
    <t>PINTURA DE SETAS E ZEBRADOS COM TINTA ACRÍLICA - ESPESSURA DE 0,6 MM</t>
  </si>
  <si>
    <t>PINTURA DE SETAS E ZEBRADOS COM TINTA ACRÍLICA EMULSIONADA EM ÁGUA - ESPESSURA DE 0,3 MM</t>
  </si>
  <si>
    <t>PINTURA DE SETAS E ZEBRADOS COM TINTA ACRÍLICA EMULSIONADA EM ÁGUA - ESPESSURA DE 0,4 MM</t>
  </si>
  <si>
    <t>PINTURA DE SETAS E ZEBRADOS COM TINTA ACRÍLICA EMULSIONADA EM ÁGUA - ESPESSURA DE 0,5 MM</t>
  </si>
  <si>
    <t>PINTURA ELETROSTÁTICA A PÓ COM TINTA POLIÉSTER EM CHAPA DE AÇO</t>
  </si>
  <si>
    <t>PLACA DE ADVERTÊNCIA EM AÇO, LADO DE 0,60 M - PELÍCULA RETRORREFLETIVA TIPO I + SI - FORNECIMENTO E IMPLANTAÇÃO</t>
  </si>
  <si>
    <t>PLACA DE ADVERTÊNCIA EM AÇO, LADO DE 0,80 M - PELÍCULA RETRORREFLETIVA TIPO I + SI - FORNECIMENTO E IMPLANTAÇÃO</t>
  </si>
  <si>
    <t>PLACA DE ADVERTÊNCIA EM AÇO, LADO DE 1,00 M - PELÍCULA RETRORREFLETIVA TIPO I + SI - FORNECIMENTO E IMPLANTAÇÃO</t>
  </si>
  <si>
    <t>PLACA DE ADVERTÊNCIA EM AÇO, LADO DE 1,20 M - PELÍCULA RETRORREFLETIVA TIPO III + SI - FORNECIMENTO E IMPLANTAÇÃO</t>
  </si>
  <si>
    <t>PLACA DE ADVERTÊNCIA EM FIBRA, LADO DE 0,60 M - PELÍCULA RETRORREFLETIVA TIPO I + SI - FORNECIMENTO E IMPLANTAÇÃO</t>
  </si>
  <si>
    <t>PLACA DE ADVERTÊNCIA EM FIBRA, LADO DE 0,80 M - PELÍCULA RETRORREFLETIVA TIPO I + SI - FORNECIMENTO E IMPLANTAÇÃO</t>
  </si>
  <si>
    <t>PLACA DE ADVERTÊNCIA EM FIBRA, LADO DE 1,00 M - PELÍCULA RETRORREFLETIVA TIPO I + SI - FORNECIMENTO E IMPLANTAÇÃO</t>
  </si>
  <si>
    <t>PLACA DE ADVERTÊNCIA EM FIBRA, LADO DE 1,20 M - PELÍCULA RETRORREFLETIVA TIPO III + SI - FORNECIMENTO E IMPLANTAÇÃO</t>
  </si>
  <si>
    <t>PLACA DE ADVERTÊNCIA PARA SINALIZAÇÃO DE OBRAS MONTADA EM SUPORTE METÁLICO MÓVEL, LADO 1,00 M - UTILIZAÇÃO DE 600 CICLOS - FORNECIMENTO, 01 IMPLANTAÇÃO E 01 RETIRADA DIÁRIA</t>
  </si>
  <si>
    <t>PLACA DE MARCO QUILOMÉTRICO EM AÇO - 0,60 X 0,865 M - PELÍCULA RETRORREFLETIVA TIPO I + I - FORNECIMENTO E IMPLANTAÇÃO</t>
  </si>
  <si>
    <t>PLACA DE MARCO QUILOMÉTRICO EM AÇO - 0,70 X 1,00 M - PELÍCULA RETRORREFLETIVA TIPO I + III - FORNECIMENTO E IMPLANTAÇÃO</t>
  </si>
  <si>
    <t>PLACA DE MARCO QUILOMÉTRICO EM FIBRA - 0,60 X 0,865 M - PELÍCULA RETRORREFLETIVA TIPO I + I - FORNECIMENTO E IMPLANTAÇÃO</t>
  </si>
  <si>
    <t>PLACA DE MARCO QUILOMÉTRICO EM FIBRA - 0,70 X 1,00 M - PELÍCULA RETRORREFLETIVA TIPO I + III - FORNECIMENTO E IMPLANTAÇÃO</t>
  </si>
  <si>
    <t>PLACA DE REGULAMENTAÇÃO EM AÇO D = 0,60 M - PELÍCULA RETRORREFLETIVA TIPO I + SI - FORNECIMENTO E IMPLANTAÇÃO</t>
  </si>
  <si>
    <t>PLACA DE REGULAMENTAÇÃO EM AÇO D = 0,80 M - PELÍCULA RETRORREFLETIVA TIPO I + SI - FORNECIMENTO E IMPLANTAÇÃO</t>
  </si>
  <si>
    <t>PLACA DE REGULAMENTAÇÃO EM AÇO D = 1,00 M - PELÍCULA RETRORREFLETIVA TIPO I + SI - FORNECIMENTO E IMPLANTAÇÃO</t>
  </si>
  <si>
    <t>PLACA DE REGULAMENTAÇÃO EM AÇO D = 1,20 M - PELÍCULA RETRORREFLETIVA TIPO III + SI - FORNECIMENTO E IMPLANTAÇÃO</t>
  </si>
  <si>
    <t>PLACA DE REGULAMENTAÇÃO EM AÇO, R1 LADO 0,248 M - PELÍCULA RETRORREFLETIVA TIPO I + SI - FORNECIMENTO E IMPLANTAÇÃO</t>
  </si>
  <si>
    <t>PLACA DE REGULAMENTAÇÃO EM AÇO, R1 LADO 0,331 M - PELÍCULA RETRORREFLETIVA TIPO I + SI - FORNECIMENTO E IMPLANTAÇÃO</t>
  </si>
  <si>
    <t>PLACA DE REGULAMENTAÇÃO EM AÇO, R1 LADO 0,414 M - PELÍCULA RETRORREFLETIVA TIPO I + SI - FORNECIMENTO E IMPLANTAÇÃO</t>
  </si>
  <si>
    <t>PLACA DE REGULAMENTAÇÃO EM AÇO, R1 LADO 0,497 M - PELÍCULA RETRORREFLETIVA TIPO III + SI - FORNECIMENTO E IMPLANTAÇÃO</t>
  </si>
  <si>
    <t>PLACA DE REGULAMENTAÇÃO EM AÇO, R2 LADO 0,60 M - PELÍCULA RETRORREFLETIVA TIPO I + SI - FORNECIMENTO E IMPLANTAÇÃO</t>
  </si>
  <si>
    <t>PLACA DE REGULAMENTAÇÃO EM AÇO, R2 LADO 0,80 M - PELÍCULA RETRORREFLETIVA TIPO I + SI - FORNECIMENTO E IMPLANTAÇÃO</t>
  </si>
  <si>
    <t>PLACA DE REGULAMENTAÇÃO EM AÇO, R2 LADO 1,00 M - PELÍCULA RETRORREFLETIVA TIPO I + SI - FORNECIMENTO E IMPLANTAÇÃO</t>
  </si>
  <si>
    <t>PLACA DE REGULAMENTAÇÃO EM AÇO, R2 LADO 1,20 M - PELÍCULA RETRORREFLETIVA TIPO III + SI - FORNECIMENTO E IMPLANTAÇÃO</t>
  </si>
  <si>
    <t>PLACA DE REGULAMENTAÇÃO EM FIBRA, D = 0,60 M - PELÍCULA RETRORREFLETIVA TIPO I + SI - FORNECIMENTO E IMPLANTAÇÃO</t>
  </si>
  <si>
    <t>PLACA DE REGULAMENTAÇÃO EM FIBRA, D = 0,80 M - PELÍCULA RETRORREFLETIVA TIPO I + SI - FORNECIMENTO E IMPLANTAÇÃO</t>
  </si>
  <si>
    <t>PLACA DE REGULAMENTAÇÃO EM FIBRA, D = 1,00 M - PELÍCULA RETRORREFLETIVA TIPO I + SI - FORNECIMENTO E IMPLANTAÇÃO</t>
  </si>
  <si>
    <t>PLACA DE REGULAMENTAÇÃO EM FIBRA, D = 1,20 M - PELÍCULA RETRORREFLETIVA TIPO III + SI - FORNECIMENTO E IMPLANTAÇÃO</t>
  </si>
  <si>
    <t>PLACA DE REGULAMENTAÇÃO EM FIBRA, R1 LADO 0,248 M - PELÍCULA RETRORREFLETIVA TIPO I + SI - FORNECIMENTO E IMPLANTAÇÃO</t>
  </si>
  <si>
    <t>PLACA DE REGULAMENTAÇÃO EM FIBRA, R1 LADO 0,331 M - PELÍCULA RETRORREFLETIVA TIPO I + SI - FORNECIMENTO E IMPLANTAÇÃO</t>
  </si>
  <si>
    <t>PLACA DE REGULAMENTAÇÃO EM FIBRA, R1 LADO 0,414 M - PELÍCULA RETRORREFLETIVA TIPO I + SI - FORNECIMENTO E IMPLANTAÇÃO</t>
  </si>
  <si>
    <t>PLACA DE REGULAMENTAÇÃO EM FIBRA, R1 LADO 0,497 M - PELÍCULA RETRORREFLETIVA TIPO III + SI - FORNECIMENTO E IMPLANTAÇÃO</t>
  </si>
  <si>
    <t>PLACA DE REGULAMENTAÇÃO EM FIBRA, R2 LADO 0,60 M - PELÍCULA RETRORREFLETIVA TIPO I + SI - FORNECIMENTO E IMPLANTAÇÃO</t>
  </si>
  <si>
    <t>PLACA DE REGULAMENTAÇÃO EM FIBRA, R2 LADO 0,80 M - PELÍCULA RETRORREFLETIVA TIPO I + SI - FORNECIMENTO E IMPLANTAÇÃO</t>
  </si>
  <si>
    <t>PLACA DE REGULAMENTAÇÃO EM FIBRA, R2 LADO 1,00 M - PELÍCULA RETRORREFLETIVA TIPO I + SI - FORNECIMENTO E IMPLANTAÇÃO</t>
  </si>
  <si>
    <t>PLACA DE REGULAMENTAÇÃO EM FIBRA, R2 LADO 1,20 M - PELÍCULA RETRORREFLETIVA TIPO I + SI - FORNECIMENTO E IMPLANTAÇÃO</t>
  </si>
  <si>
    <t>PLACA DE REGULAMENTAÇÃO PARA SINALIZAÇÃO DE OBRAS MONTADA EM SUPORTE METÁLICO MÓVEL - D = 1,00 M - UTILIZAÇÃO DE 600 CICLOS - FORNECIMENTO, 01 IMPLANTAÇÃO E 01 RETIRADA DIÁRIA</t>
  </si>
  <si>
    <t>PLACA DE REGULAMENTAÇÃO PARA SINALIZAÇÃO DE OBRAS MONTADA EM SUPORTE METÁLICO MÓVEL, R1 LADO 0,414 M - UTILIZAÇÃO DE 600 CICLOS - FORNECIMENTO, 01 IMPLANTAÇÃO E 01 RETIRADA DIÁRIA</t>
  </si>
  <si>
    <t>PLACA DE REGULAMENTAÇÃO PARA SINALIZAÇÃO DE OBRAS MONTADA EM SUPORTE METÁLICO MÓVEL, R2 LADO 1,00 M - UTILIZAÇÃO DE 600 CICLOS - FORNECIMENTO, 01 IMPLANTAÇÃO E 01 RETIRADA DIÁRIA</t>
  </si>
  <si>
    <t>PLACA DELINEADOR EM AÇO - 0,30 X 0,90 M - PELÍCULA RETRORREFLETIVA TIPO I + IV - FORNECIMENTO E IMPLANTAÇÃO</t>
  </si>
  <si>
    <t>PLACA DELINEADOR EM AÇO - 0,50 X 0,60 M - PELÍCULA RETRORREFLETIVA TIPO I + IV - FORNECIMENTO E IMPLANTAÇÃO</t>
  </si>
  <si>
    <t>PLACA DELINEADOR EM FIBRA - 0,30 X 0,90 M - PELÍCULA RETRORREFLETIVA TIPO I + IV - FORNECIMENTO E IMPLANTAÇÃO</t>
  </si>
  <si>
    <t>PLACA DELINEADOR EM FIBRA - 0,50 X 0,60 M - PELÍCULA RETRORREFLETIVA TIPO I + IV - FORNECIMENTO E IMPLANTAÇÃO</t>
  </si>
  <si>
    <t>PLACA EM AÇO - 2,00 X 1,00 M - PELÍCULA RETRORREFLETIVA TIPO I + I - FORNECIMENTO E IMPLANTAÇÃO</t>
  </si>
  <si>
    <t>PLACA EM AÇO - 2,00 X 1,00 M - PELÍCULA RETRORREFLETIVA TIPO I + III - FORNECIMENTO E IMPLANTAÇÃO</t>
  </si>
  <si>
    <t>PLACA EM AÇO - 2,00 X 1,00 M - PELÍCULA RETRORREFLETIVA TIPO I + X - FORNECIMENTO E IMPLANTAÇÃO</t>
  </si>
  <si>
    <t>PLACA EM AÇO - 2,00 X 1,00 M - PELÍCULA RETRORREFLETIVA TIPO III + III - FORNECIMENTO E IMPLANTAÇÃO</t>
  </si>
  <si>
    <t>PLACA EM AÇO - 2,00 X 1,00 M - PELÍCULA RETRORREFLETIVA TIPO III + X - FORNECIMENTO E IMPLANTAÇÃO</t>
  </si>
  <si>
    <t>PLACA EM AÇO - 3,00 X 1,50 M - PELÍCULA RETRORREFLETIVA TIPO I + I - FORNECIMENTO E IMPLANTAÇÃO</t>
  </si>
  <si>
    <t>PLACA EM AÇO - 3,00 X 1,50 M - PELÍCULA RETRORREFLETIVA TIPO I + III - FORNECIMENTO E IMPLANTAÇÃO</t>
  </si>
  <si>
    <t>PLACA EM AÇO - 3,00 X 1,50 M - PELÍCULA RETRORREFLETIVA TIPO I + X - FORNECIMENTO E IMPLANTAÇÃO</t>
  </si>
  <si>
    <t>PLACA EM AÇO - 3,00 X 1,50 M - PELÍCULA RETRORREFLETIVA TIPO III + III - FORNECIMENTO E IMPLANTAÇÃO</t>
  </si>
  <si>
    <t>PLACA EM AÇO - 3,00 X 1,50 M - PELÍCULA RETRORREFLETIVA TIPO III + X - FORNECIMENTO E IMPLANTAÇÃO</t>
  </si>
  <si>
    <t>PLACA EM AÇO - 3,00 X 2,00 M - PELÍCULA RETRORREFLETIVA TIPO I + I - FORNECIMENTO E IMPLANTAÇÃO</t>
  </si>
  <si>
    <t>PLACA EM AÇO - 3,00 X 2,00 M - PELÍCULA RETRORREFLETIVA TIPO I + III - FORNECIMENTO E IMPLANTAÇÃO</t>
  </si>
  <si>
    <t>PLACA EM AÇO - 3,00 X 2,00 M - PELÍCULA RETRORREFLETIVA TIPO I + X - FORNECIMENTO E IMPLANTAÇÃO</t>
  </si>
  <si>
    <t>PLACA EM AÇO - 3,00 X 2,00 M - PELÍCULA RETRORREFLETIVA TIPO III + III - FORNECIMENTO E IMPLANTAÇÃO</t>
  </si>
  <si>
    <t>PLACA EM AÇO - 3,00 X 2,00 M - PELÍCULA RETRORREFLETIVA TIPO III + X - FORNECIMENTO E IMPLANTAÇÃO</t>
  </si>
  <si>
    <t>PLACA EM AÇO - 4,00 X 2,00 M - PELÍCULA RETRORREFLETIVA TIPO I + I - FORNECIMENTO E IMPLANTAÇÃO</t>
  </si>
  <si>
    <t>PLACA EM AÇO - 4,00 X 2,00 M - PELÍCULA RETRORREFLETIVA TIPO I + III - FORNECIMENTO E IMPLANTAÇÃO</t>
  </si>
  <si>
    <t>PLACA EM AÇO - 4,00 X 2,00 M - PELÍCULA RETRORREFLETIVA TIPO I + X - FORNECIMENTO E IMPLANTAÇÃO</t>
  </si>
  <si>
    <t>PLACA EM AÇO - 4,00 X 2,00 M - PELÍCULA RETRORREFLETIVA TIPO III + III - FORNECIMENTO E IMPLANTAÇÃO</t>
  </si>
  <si>
    <t>PLACA EM AÇO - 4,00 X 2,00 M - PELÍCULA RETRORREFLETIVA TIPO III + X - FORNECIMENTO E IMPLANTAÇÃO</t>
  </si>
  <si>
    <t>PLACA EM AÇO - 4,00 X 3,00 M - PELÍCULA RETRORREFLETIVA TIPO I + I - FORNECIMENTO E IMPLANTAÇÃO</t>
  </si>
  <si>
    <t>PLACA EM AÇO - 4,00 X 3,00 M - PELÍCULA RETRORREFLETIVA TIPO I + III - FORNECIMENTO E IMPLANTAÇÃO</t>
  </si>
  <si>
    <t>PLACA EM AÇO - 4,00 X 3,00 M - PELÍCULA RETRORREFLETIVA TIPO I + X - FORNECIMENTO E IMPLANTAÇÃO</t>
  </si>
  <si>
    <t>PLACA EM AÇO - 4,00 X 3,00 M - PELÍCULA RETRORREFLETIVA TIPO III + III - FORNECIMENTO E IMPLANTAÇÃO</t>
  </si>
  <si>
    <t>PLACA EM AÇO - 4,00 X 3,00 M - PELÍCULA RETRORREFLETIVA TIPO III + X - FORNECIMENTO E IMPLANTAÇÃO</t>
  </si>
  <si>
    <t>PLACA EM AÇO - PELÍCULA I + I - CHAPA RECUPERADA - FORNECIMENTO E IMPLANTAÇÃO</t>
  </si>
  <si>
    <t>PLACA EM AÇO - PELÍCULA I + I - FORNECIMENTO E IMPLANTAÇÃO</t>
  </si>
  <si>
    <t>PLACA EM AÇO - PELÍCULA I + III - CHAPA RECUPERADA - FORNECIMENTO E IMPLANTAÇÃO</t>
  </si>
  <si>
    <t>PLACA EM AÇO - PELÍCULA I + III - FORNECIMENTO E IMPLANTAÇÃO</t>
  </si>
  <si>
    <t>PLACA EM AÇO - PELÍCULA III + III - CHAPA RECUPERADA - FORNECIMENTO E IMPLANTAÇÃO</t>
  </si>
  <si>
    <t>PLACA EM AÇO - PELÍCULA III + III - FORNECIMENTO E IMPLANTAÇÃO</t>
  </si>
  <si>
    <t>PLACA EM AÇO Nº 16 GALVANIZADO COM PELÍCULA RETRORREFLETIVA TIPO I + I - CHAPA RECUPERADA - CONFECÇÃO</t>
  </si>
  <si>
    <t>PLACA EM AÇO Nº 16 GALVANIZADO COM PELÍCULA RETRORREFLETIVA TIPO I + I - CONFECÇÃO</t>
  </si>
  <si>
    <t>PLACA EM AÇO Nº 16 GALVANIZADO COM PELÍCULA RETRORREFLETIVA TIPO I + III - CHAPA RECUPERADA - CONFECÇÃO</t>
  </si>
  <si>
    <t>PLACA EM AÇO Nº 16 GALVANIZADO COM PELÍCULA RETRORREFLETIVA TIPO I + III - CONFECÇÃO</t>
  </si>
  <si>
    <t>PLACA EM AÇO Nº 16 GALVANIZADO COM PELÍCULA RETRORREFLETIVA TIPO I + IV - CONFECÇÃO</t>
  </si>
  <si>
    <t>PLACA EM AÇO Nº 16 GALVANIZADO COM PELÍCULA RETRORREFLETIVA TIPO I + SI - CONFECÇÃO</t>
  </si>
  <si>
    <t>PLACA EM AÇO Nº 16 GALVANIZADO COM PELÍCULA RETRORREFLETIVA TIPO I + X - CONFECÇÃO</t>
  </si>
  <si>
    <t>PLACA EM AÇO Nº 16 GALVANIZADO COM PELÍCULA RETRORREFLETIVA TIPO III + III - CHAPA RECUPERADA - CONFECÇÃO</t>
  </si>
  <si>
    <t>PLACA EM AÇO Nº 16 GALVANIZADO COM PELÍCULA RETRORREFLETIVA TIPO III + III - CONFECÇÃO</t>
  </si>
  <si>
    <t>PLACA EM AÇO Nº 16 GALVANIZADO COM PELÍCULA RETRORREFLETIVA TIPO III + SI - CONFECÇÃO</t>
  </si>
  <si>
    <t>PLACA EM AÇO Nº 16 GALVANIZADO COM PELÍCULA RETRORREFLETIVA TIPO III + X - CONFECÇÃO</t>
  </si>
  <si>
    <t>PLACA EM AÇO, MODULADA - 2,00 X 1,00 M - PELÍCULA RETRORREFLETIVA TIPO I + I - FORNECIMENTO E IMPLANTAÇÃO</t>
  </si>
  <si>
    <t>PLACA EM AÇO, MODULADA - 2,00 X 1,00 M - PELÍCULA RETRORREFLETIVA TIPO I + III - FORNECIMENTO E IMPLANTAÇÃO</t>
  </si>
  <si>
    <t>PLACA EM AÇO, MODULADA - 2,00 X 1,00 M - PELÍCULA RETRORREFLETIVA TIPO III + III - FORNECIMENTO E IMPLANTAÇÃO</t>
  </si>
  <si>
    <t>PLACA EM AÇO, MODULADA - 3,00 X 1,50 M - PELÍCULA RETRORREFLETIVA TIPO I + I - FORNECIMENTO E IMPLANTAÇÃO</t>
  </si>
  <si>
    <t>PLACA EM AÇO, MODULADA - 3,00 X 1,50 M - PELÍCULA RETRORREFLETIVA TIPO I + III - FORNECIMENTO E IMPLANTAÇÃO</t>
  </si>
  <si>
    <t>PLACA EM AÇO, MODULADA - 3,00 X 1,50 M - PELÍCULA RETRORREFLETIVA TIPO III + III - FORNECIMENTO E IMPLANTAÇÃO</t>
  </si>
  <si>
    <t>PLACA EM AÇO, MODULADA - 3,00 X 2,00 M - PELÍCULA RETRORREFLETIVA TIPO I + I - FORNECIMENTO E IMPLANTAÇÃO</t>
  </si>
  <si>
    <t>PLACA EM AÇO, MODULADA - 3,00 X 2,00 M - PELÍCULA RETRORREFLETIVA TIPO I + III - FORNECIMENTO E IMPLANTAÇÃO</t>
  </si>
  <si>
    <t>PLACA EM AÇO, MODULADA - 3,00 X 2,00 M - PELÍCULA RETRORREFLETIVA TIPO III + III - FORNECIMENTO E IMPLANTAÇÃO</t>
  </si>
  <si>
    <t>PLACA EM AÇO, MODULADA - 4,00 X 2,00 M - PELÍCULA RETRORREFLETIVA TIPO I + I - FORNECIMENTO E IMPLANTAÇÃO</t>
  </si>
  <si>
    <t>PLACA EM AÇO, MODULADA - 4,00 X 2,00 M - PELÍCULA RETRORREFLETIVA TIPO I + III - FORNECIMENTO E IMPLANTAÇÃO</t>
  </si>
  <si>
    <t>PLACA EM AÇO, MODULADA - 4,00 X 2,00 M - PELÍCULA RETRORREFLETIVA TIPO III + III - FORNECIMENTO E IMPLANTAÇÃO</t>
  </si>
  <si>
    <t>PLACA EM AÇO, MODULADA - 4,00 X 3,00 M - PELÍCULA RETRORREFLETIVA TIPO I + I - FORNECIMENTO E IMPLANTAÇÃO</t>
  </si>
  <si>
    <t>PLACA EM AÇO, MODULADA - 4,00 X 3,00 M - PELÍCULA RETRORREFLETIVA TIPO I + III - FORNECIMENTO E IMPLANTAÇÃO</t>
  </si>
  <si>
    <t>PLACA EM AÇO, MODULADA - 4,00 X 3,00 M - PELÍCULA RETRORREFLETIVA TIPO III + III - FORNECIMENTO E IMPLANTAÇÃO</t>
  </si>
  <si>
    <t>PLACA EM AÇO, MODULADA - ACIMA DE 2 M² - PELÍCULA I + I - FORNECIMENTO E IMPLANTAÇÃO</t>
  </si>
  <si>
    <t>PLACA EM AÇO, MODULADA - ACIMA DE 2 M² - PELÍCULA I + III - FORNECIMENTO E IMPLANTAÇÃO</t>
  </si>
  <si>
    <t>PLACA EM AÇO, MODULADA - ACIMA DE 2 M² - PELÍCULA III + III - FORNECIMENTO E IMPLANTAÇÃO</t>
  </si>
  <si>
    <t>PLACA EM ALUMÍNIO COMPOSTO DE 3 MM, MODULADA, AÉREA, COM PELÍCULA RETRORREFLETIVA TIPO I + III - CONFECÇÃO</t>
  </si>
  <si>
    <t>PLACA EM ALUMÍNIO COMPOSTO DE 3 MM, MODULADA, AÉREA, COM PELÍCULA RETRORREFLETIVA TIPO III + III - CONFECÇÃO</t>
  </si>
  <si>
    <t>PLACA EM ALUMÍNIO COMPOSTO DE 3 MM, MODULADA, AÉREA, COM PELÍCULA RETRORREFLETIVA TIPO III + X - CONFECÇÃO</t>
  </si>
  <si>
    <t>PLACA EM ALUMÍNIO COMPOSTO DE 3 MM, MODULADA, AÉREA, COM PELÍCULA RETRORREFLETIVA TIPO X + SI - CONFECÇÃO</t>
  </si>
  <si>
    <t>PLACA EM ALUMÍNIO COMPOSTO, ESPESSURA DE 3,0 MM, MODULADA, AÉREA - PELÍCULA RETRORREFLETIVA TIPO I + III - FORNECIMENTO E IMPLANTAÇÃO</t>
  </si>
  <si>
    <t>PLACA EM ALUMÍNIO COMPOSTO, ESPESSURA DE 3,0 MM, MODULADA, AÉREA - PELÍCULA RETRORREFLETIVA TIPO III + III - FORNECIMENTO E IMPLANTAÇÃO</t>
  </si>
  <si>
    <t>PLACA EM ALUMÍNIO COMPOSTO, ESPESSURA DE 3,0 MM, MODULADA, AÉREA - PELÍCULA RETRORREFLETIVA TIPO III + X - FORNECIMENTO E IMPLANTAÇÃO</t>
  </si>
  <si>
    <t>PLACA EM ALUMÍNIO COMPOSTO, ESPESSURA DE 3,0 MM, MODULADA, AÉREA - PELÍCULA RETRORREFLETIVA TIPO X + SI - FORNECIMENTO E IMPLANTAÇÃO</t>
  </si>
  <si>
    <t>PLACA EM ALUMÍNIO, ESPESSURA DE 1,5 MM, MODULADA, AÉREA - PELÍCULA RETRORREFLETIVA TIPO I + III - FORNECIMENTO E IMPLANTAÇÃO</t>
  </si>
  <si>
    <t>PLACA EM ALUMÍNIO, ESPESSURA DE 1,5 MM, MODULADA, AÉREA - PELÍCULA RETRORREFLETIVA TIPO III + III - FORNECIMENTO E IMPLANTAÇÃO</t>
  </si>
  <si>
    <t>PLACA EM ALUMÍNIO, ESPESSURA DE 1,5 MM, MODULADA, AÉREA - PELÍCULA RETRORREFLETIVA TIPO III + X - FORNECIMENTO E IMPLANTAÇÃO</t>
  </si>
  <si>
    <t>PLACA EM ALUMÍNIO, ESPESSURA DE 1,5 MM, MODULADA, AÉREA, COM PELÍCULA RETRORREFLETIVA TIPO I + III - CONFECÇÃO</t>
  </si>
  <si>
    <t>PLACA EM ALUMÍNIO, ESPESSURA DE 1,5 MM, MODULADA, AÉREA, COM PELÍCULA RETRORREFLETIVA TIPO III + III - CONFECÇÃO</t>
  </si>
  <si>
    <t>PLACA EM ALUMÍNIO, ESPESSURA DE 1,5 MM, MODULADA, AÉREA, COM PELÍCULA RETRORREFLETIVA TIPO III + X - CONFECÇÃO</t>
  </si>
  <si>
    <t>PLACA EM CHAPA DE POLIÉSTER REFORÇADA COM FIBRA DE VIDRO COM PELÍCULA RETRORREFLETIVA TIPO I + I - CONFECÇÃO</t>
  </si>
  <si>
    <t>PLACA EM CHAPA DE POLIÉSTER REFORÇADA COM FIBRA DE VIDRO COM PELÍCULA RETRORREFLETIVA TIPO I + III - CONFECÇÃO</t>
  </si>
  <si>
    <t>PLACA EM CHAPA DE POLIÉSTER REFORÇADA COM FIBRA DE VIDRO COM PELÍCULA RETRORREFLETIVA TIPO I + IV - CONFECÇÃO</t>
  </si>
  <si>
    <t>PLACA EM CHAPA DE POLIÉSTER REFORÇADA COM FIBRA DE VIDRO COM PELÍCULA RETRORREFLETIVA TIPO I + SI - CONFECÇÃO</t>
  </si>
  <si>
    <t>PLACA EM CHAPA DE POLIÉSTER REFORÇADA COM FIBRA DE VIDRO COM PELÍCULA RETRORREFLETIVA TIPO III + III - CONFECÇÃO</t>
  </si>
  <si>
    <t>PLACA EM CHAPA DE POLIÉSTER REFORÇADA COM FIBRA DE VIDRO COM PELÍCULA RETRORREFLETIVA TIPO III + SI - CONFECÇÃO</t>
  </si>
  <si>
    <t>PLACA EM FIBRA - 2,00 X 1,00 M - PELÍCULA RETRORREFLETIVA TIPO I + I - FORNECIMENTO E IMPLANTAÇÃO</t>
  </si>
  <si>
    <t>PLACA EM FIBRA - 2,00 X 1,00 M - PELÍCULA RETRORREFLETIVA TIPO I + III - FORNECIMENTO E IMPLANTAÇÃO</t>
  </si>
  <si>
    <t>PLACA EM FIBRA - 2,00 X 1,00 M - PELÍCULA RETRORREFLETIVA TIPO III + III - FORNECIMENTO E IMPLANTAÇÃO</t>
  </si>
  <si>
    <t>PLACA EM FIBRA - 3,00 X 1,50 M - PELÍCULA RETRORREFLETIVA TIPO I + I - FORNECIMENTO E IMPLANTAÇÃO</t>
  </si>
  <si>
    <t>PLACA EM FIBRA - 3,00 X 1,50 M - PELÍCULA RETRORREFLETIVA TIPO I + III - FORNECIMENTO E IMPLANTAÇÃO</t>
  </si>
  <si>
    <t>PLACA EM FIBRA - 3,00 X 1,50 M - PELÍCULA RETRORREFLETIVA TIPO III + III - FORNECIMENTO E IMPLANTAÇÃO</t>
  </si>
  <si>
    <t>PLACA EM FIBRA - 3,00 X 2,00 M - PELÍCULA RETRORREFLETIVA TIPO I + I - FORNECIMENTO E IMPLANTAÇÃO</t>
  </si>
  <si>
    <t>PLACA EM FIBRA - 3,00 X 2,00 M - PELÍCULA RETRORREFLETIVA TIPO I + III - FORNECIMENTO E IMPLANTAÇÃO</t>
  </si>
  <si>
    <t>PLACA EM FIBRA - 3,00 X 2,00 M - PELÍCULA RETRORREFLETIVA TIPO III + III - FORNECIMENTO E IMPLANTAÇÃO</t>
  </si>
  <si>
    <t>PLACA EM FIBRA - 4,00 X 2,00 M - PELÍCULA RETRORREFLETIVA TIPO I + I - FORNECIMENTO E IMPLANTAÇÃO</t>
  </si>
  <si>
    <t>PLACA EM FIBRA - 4,00 X 2,00 M - PELÍCULA RETRORREFLETIVA TIPO I + III - FORNECIMENTO E IMPLANTAÇÃO</t>
  </si>
  <si>
    <t>PLACA EM FIBRA - 4,00 X 2,00 M - PELÍCULA RETRORREFLETIVA TIPO III + III - FORNECIMENTO E IMPLANTAÇÃO</t>
  </si>
  <si>
    <t>PLACA EM FIBRA - 4,00 X 3,00 M - PELÍCULA RETRORREFLETIVA TIPO I + I - FORNECIMENTO E IMPLANTAÇÃO</t>
  </si>
  <si>
    <t>PLACA EM FIBRA - 4,00 X 3,00 M - PELÍCULA RETRORREFLETIVA TIPO I + III - FORNECIMENTO E IMPLANTAÇÃO</t>
  </si>
  <si>
    <t>PLACA EM FIBRA - 4,00 X 3,00 M - PELÍCULA RETRORREFLETIVA TIPO III + III - FORNECIMENTO E IMPLANTAÇÃO</t>
  </si>
  <si>
    <t>PLACA EM FIBRA - PELÍCULA I + I - FORNECIMENTO E IMPLANTAÇÃO</t>
  </si>
  <si>
    <t>PLACA EM FIBRA - PELÍCULA I + III - FORNECIMENTO E IMPLANTAÇÃO</t>
  </si>
  <si>
    <t>PLACA EM FIBRA - PELÍCULA III + III - FORNECIMENTO E IMPLANTAÇÃO</t>
  </si>
  <si>
    <t>PLACA EM FIBRA, MODULADA, AÉREA - PELÍCULA RETRORREFLETIVA TIPO I + III - FORNECIMENTO E IMPLANTAÇÃO</t>
  </si>
  <si>
    <t>PLACA EM FIBRA, MODULADA, AÉREA - PELÍCULA RETRORREFLETIVA TIPO III + III - FORNECIMENTO E IMPLANTAÇÃO</t>
  </si>
  <si>
    <t>PLACA EM FIBRA, MODULADA, AÉREA - PELÍCULA RETRORREFLETIVA TIPO III + X - FORNECIMENTO E IMPLANTAÇÃO</t>
  </si>
  <si>
    <t>PLACA MODULADA EM AÇO Nº 18 GALVANIZADO COM PELÍCULA RETRORREFLETIVA TIPO I + I - CONFECÇÃO</t>
  </si>
  <si>
    <t>PLACA MODULADA EM AÇO Nº 18 GALVANIZADO COM PELÍCULA RETRORREFLETIVA TIPO I + III - CONFECÇÃO</t>
  </si>
  <si>
    <t>PLACA MODULADA EM AÇO Nº 18 GALVANIZADO COM PELÍCULA RETRORREFLETIVA TIPO III + III - CONFECÇÃO</t>
  </si>
  <si>
    <t>PLACA MODULADA EM CHAPA DE POLIÉSTER REFORÇADA COM FIBRA DE VIDRO, AÉREA, COM PELÍCULA RETRORREFLETIVA TIPO I + III - CONFECÇÃO</t>
  </si>
  <si>
    <t>PLACA MODULADA EM CHAPA DE POLIÉSTER REFORÇADA COM FIBRA DE VIDRO, AÉREA, COM PELÍCULA RETRORREFLETIVA TIPO III + III - CONFECÇÃO</t>
  </si>
  <si>
    <t>PLACA MODULADA EM CHAPA DE POLIÉSTER REFORÇADA COM FIBRA DE VIDRO, AÉREA, COM PELÍCULA RETRORREFLETIVA TIPO III + X - CONFECÇÃO</t>
  </si>
  <si>
    <t>PLACA PARA SINALIZAÇÃO DE OBRAS MONTADA EM CAVALETE METÁLICO - 1,00 X 1,00 M - UTILIZAÇÃO DE 600 CICLOS - FORNECIMENTO, 01 IMPLANTAÇÃO E 01 RETIRADA DIÁRIA</t>
  </si>
  <si>
    <t>PÓRTICO METÁLICO COM VÃO DE 15,9 M, VENTO DE 35 M/S E ÁREA DE EXPOSIÇÃO DE ATÉ 23,85 M² - FORNECIMENTO E IMPLANTAÇÃO - AREIA E BRITA COMERCIAIS</t>
  </si>
  <si>
    <t>PÓRTICO METÁLICO COM VÃO DE 15,9 M, VENTO DE 35 M/S E ÁREA DE EXPOSIÇÃO DE ATÉ 23,85 M² - FORNECIMENTO E IMPLANTAÇÃO - AREIA EXTRAÍDA E BRITA PRODUZIDA</t>
  </si>
  <si>
    <t>PÓRTICO METÁLICO COM VÃO DE 15,9 M, VENTO DE 40 M/S E ÁREA DE EXPOSIÇÃO DE ATÉ 23,85 M² - FORNECIMENTO E IMPLANTAÇÃO - AREIA E BRITA COMERCIAIS</t>
  </si>
  <si>
    <t>PÓRTICO METÁLICO COM VÃO DE 15,9 M, VENTO DE 40 M/S E ÁREA DE EXPOSIÇÃO DE ATÉ 23,85 M² - FORNECIMENTO E IMPLANTAÇÃO - AREIA EXTRAÍDA E BRITA PRODUZIDA</t>
  </si>
  <si>
    <t>PÓRTICO METÁLICO COM VÃO DE 15,9 M, VENTO DE 45 M/S E ÁREA DE EXPOSIÇÃO DE ATÉ 23,85 M² - FORNECIMENTO E IMPLANTAÇÃO - AREIA E BRITA COMERCIAIS</t>
  </si>
  <si>
    <t>PÓRTICO METÁLICO COM VÃO DE 15,9 M, VENTO DE 45 M/S E ÁREA DE EXPOSIÇÃO DE ATÉ 23,85 M² - FORNECIMENTO E IMPLANTAÇÃO - AREIA EXTRAÍDA E BRITA PRODUZIDA</t>
  </si>
  <si>
    <t>RECUPERAÇÃO DE CHAPA EM AÇO PARA PLACA DE SINALIZAÇÃO</t>
  </si>
  <si>
    <t>REMOÇÃO DA ESTRUTURA DE PÓRTICO METÁLICO</t>
  </si>
  <si>
    <t>REMOÇÃO DA ESTRUTURA DE SEMIPÓRTICO DUPLO METÁLICO</t>
  </si>
  <si>
    <t>REMOÇÃO DA ESTRUTURA DE SEMIPÓRTICO METÁLICO</t>
  </si>
  <si>
    <t>REMOÇÃO DE PLACA DE SINALIZAÇÃO</t>
  </si>
  <si>
    <t>REMOÇÃO DE SINALIZAÇÃO HORIZONTAL COM MAÇARICO</t>
  </si>
  <si>
    <t>REMOÇÃO DE SINALIZAÇÃO HORIZONTAL POR FRESAGEM</t>
  </si>
  <si>
    <t>REMOÇÃO DE SINALIZAÇÃO HORIZONTAL TIPO PINTURA ACRÍLICA POR JATEAMENTO ABRASIVO ÚMIDO COM VIDRO - UTILIZAÇÃO DE 3 VEZES</t>
  </si>
  <si>
    <t>SEMÁFORO MÓVEL COM 3 LENTES D = 200 MM</t>
  </si>
  <si>
    <t>SEMIPÓRTICO DUPLO METÁLICO COM VÃO DE 2 X 8,3 M, VENTO DE 35 M/S E ÁREA DE EXPOSIÇÃO DE ATÉ 2 X 12,45 M² - FORNECIMENTO E IMPLANTAÇÃO - AREIA E BRITA COMERCIAIS</t>
  </si>
  <si>
    <t>SEMIPÓRTICO DUPLO METÁLICO COM VÃO DE 2 X 8,3 M, VENTO DE 35 M/S E ÁREA DE EXPOSIÇÃO DE ATÉ 2 X 12,45 M² - FORNECIMENTO E IMPLANTAÇÃO - AREIA EXTRAÍDA E BRITA PRODUZIDA</t>
  </si>
  <si>
    <t>SEMIPÓRTICO DUPLO METÁLICO COM VÃO DE 2 X 8,3 M, VENTO DE 40 M/S E ÁREA DE EXPOSIÇÃO DE ATÉ 2 X 12,45 M² - FORNECIMENTO E IMPLANTAÇÃO - AREIA E BRITA COMERCIAIS</t>
  </si>
  <si>
    <t>SEMIPÓRTICO DUPLO METÁLICO COM VÃO DE 2 X 8,3 M, VENTO DE 40 M/S E ÁREA DE EXPOSIÇÃO DE ATÉ 2 X 12,45 M² - FORNECIMENTO E IMPLANTAÇÃO - AREIA EXTRAÍDA E BRITA PRODUZIDA</t>
  </si>
  <si>
    <t>SEMIPÓRTICO DUPLO METÁLICO COM VÃO DE 2 X 8,3 M, VENTO DE 45 M/S E ÁREA DE EXPOSIÇÃO DE ATÉ 2 X 12,45 M² - FORNECIMENTO E IMPLANTAÇÃO - AREIA E BRITA COMERCIAIS</t>
  </si>
  <si>
    <t>SEMIPÓRTICO DUPLO METÁLICO COM VÃO DE 2 X 8,3 M, VENTO DE 45 M/S E ÁREA DE EXPOSIÇÃO DE ATÉ 2 X 12,45 M² - FORNECIMENTO E IMPLANTAÇÃO - AREIA EXTRAÍDA E BRITA PRODUZIDA</t>
  </si>
  <si>
    <t>SEMIPÓRTICO METÁLICO COM VÃO DE 8,3 M, VENTO DE 35 M/S E ÁREA DE EXPOSIÇÃO DE ATÉ 12,45 M² - FORNECIMENTO E IMPLANTAÇÃO - AREIA E BRITA COMERCIAIS</t>
  </si>
  <si>
    <t>SEMIPÓRTICO METÁLICO COM VÃO DE 8,3 M, VENTO DE 35 M/S E ÁREA DE EXPOSIÇÃO DE ATÉ 12,45 M² - FORNECIMENTO E IMPLANTAÇÃO - AREIA EXTRAÍDA E BRITA PRODUZIDA</t>
  </si>
  <si>
    <t>SEMIPÓRTICO METÁLICO COM VÃO DE 8,3 M, VENTO DE 40 M/S E ÁREA DE EXPOSIÇÃO DE ATÉ 12,45 M² - FORNECIMENTO E IMPLANTAÇÃO - AREIA E BRITA COMERCIAIS</t>
  </si>
  <si>
    <t>SEMIPÓRTICO METÁLICO COM VÃO DE 8,3 M, VENTO DE 40 M/S E ÁREA DE EXPOSIÇÃO DE ATÉ 12,45 M² - FORNECIMENTO E IMPLANTAÇÃO - AREIA EXTRAÍDA E BRITA PRODUZIDA</t>
  </si>
  <si>
    <t>SEMIPÓRTICO METÁLICO COM VÃO DE 8,3 M, VENTO DE 45 M/S E ÁREA DE EXPOSIÇÃO DE ATÉ 12,45 M² - FORNECIMENTO E IMPLANTAÇÃO - AREIA E BRITA COMERCIAIS</t>
  </si>
  <si>
    <t>SEMIPÓRTICO METÁLICO COM VÃO DE 8,3 M, VENTO DE 45 M/S E ÁREA DE EXPOSIÇÃO DE ATÉ 12,45 M² - FORNECIMENTO E IMPLANTAÇÃO - AREIA EXTRAÍDA E BRITA PRODUZIDA</t>
  </si>
  <si>
    <t>SINALIZADOR DIRECIONAL MÓVEL, LED, COM BANCO FOTOVOLTAICO DE ENERGIA E MONTADO EM CHASSI COM ENGATE</t>
  </si>
  <si>
    <t>SUPORTE DUPLO METÁLICO GALVANIZADO PARA PLACAS - 3,00 X 1,50 M - FORNECIMENTO E IMPLANTAÇÃO</t>
  </si>
  <si>
    <t>SUPORTE DUPLO METÁLICO GALVANIZADO PARA PLACAS - 3,00 X 2,00 M - FORNECIMENTO E IMPLANTAÇÃO</t>
  </si>
  <si>
    <t>SUPORTE DUPLO METÁLICO GALVANIZADO PARA PLACAS - 4,00 X 2,00 M - FORNECIMENTO E IMPLANTAÇÃO</t>
  </si>
  <si>
    <t>SUPORTE DUPLO METÁLICO GALVANIZADO PARA PLACAS - 4,00 X 3,00 M - FORNECIMENTO E IMPLANTAÇÃO</t>
  </si>
  <si>
    <t>SUPORTE METÁLICO GALVANIZADO PARA MARCO QUILOMÉTRICO - FORNECIMENTO E IMPLANTAÇÃO</t>
  </si>
  <si>
    <t>SUPORTE METÁLICO GALVANIZADO PARA PLACA DE ADVERTÊNCIA OU REGULAMENTAÇÃO - LADO OU DIÂMETRO DE 0,60 M - FORNECIMENTO E IMPLANTAÇÃO</t>
  </si>
  <si>
    <t>SUPORTE METÁLICO GALVANIZADO PARA PLACA DE ADVERTÊNCIA OU REGULAMENTAÇÃO - LADO OU DIÂMETRO DE 0,80 M - FORNECIMENTO E IMPLANTAÇÃO</t>
  </si>
  <si>
    <t>SUPORTE METÁLICO GALVANIZADO PARA PLACA DE ADVERTÊNCIA OU REGULAMENTAÇÃO - LADO OU DIÂMETRO DE 1,00 M - FORNECIMENTO E IMPLANTAÇÃO</t>
  </si>
  <si>
    <t>SUPORTE METÁLICO GALVANIZADO PARA PLACA DE ADVERTÊNCIA OU REGULAMENTAÇÃO - LADO OU DIÂMETRO DE 1,20 M - FORNECIMENTO E IMPLANTAÇÃO</t>
  </si>
  <si>
    <t>SUPORTE METÁLICO GALVANIZADO PARA PLACA DE REGULAMENTAÇÃO - R1 - LADO DE 0,248 M - FORNECIMENTO E IMPLANTAÇÃO</t>
  </si>
  <si>
    <t>SUPORTE METÁLICO GALVANIZADO PARA PLACA DE REGULAMENTAÇÃO - R1 - LADO DE 0,331 M - FORNECIMENTO E IMPLANTAÇÃO</t>
  </si>
  <si>
    <t>SUPORTE METÁLICO GALVANIZADO PARA PLACA DE REGULAMENTAÇÃO - R1 - LADO DE 0,414 M - FORNECIMENTO E IMPLANTAÇÃO</t>
  </si>
  <si>
    <t>SUPORTE METÁLICO GALVANIZADO PARA PLACA DE REGULAMENTAÇÃO - R1 - LADO DE 0,497 M - FORNECIMENTO E IMPLANTAÇÃO</t>
  </si>
  <si>
    <t>SUPORTE METÁLICO GALVANIZADO PARA PLACA DE REGULAMENTAÇÃO - R2 - LADO DE 0,60 M - FORNECIMENTO E IMPLANTAÇÃO</t>
  </si>
  <si>
    <t>SUPORTE METÁLICO GALVANIZADO PARA PLACA DE REGULAMENTAÇÃO - R2 - LADO DE 0,80 M - FORNECIMENTO E IMPLANTAÇÃO</t>
  </si>
  <si>
    <t>SUPORTE METÁLICO GALVANIZADO PARA PLACA DE REGULAMENTAÇÃO - R2 - LADO DE 1,00 M - FORNECIMENTO E IMPLANTAÇÃO</t>
  </si>
  <si>
    <t>SUPORTE METÁLICO GALVANIZADO PARA PLACA DE REGULAMENTAÇÃO - R2 - LADO DE 1,20 M - FORNECIMENTO E IMPLANTAÇÃO</t>
  </si>
  <si>
    <t>SUPORTE METÁLICO GALVANIZADO PARA PLACAS - 2,00 X 1,00 M - FORNECIMENTO E IMPLANTAÇÃO</t>
  </si>
  <si>
    <t>SUPORTE METÁLICO MÓVEL PARA PLACA DE SINALIZAÇÃO - CONFECÇÃO</t>
  </si>
  <si>
    <t>SUPORTE PARA PLACA DE SINALIZAÇÃO EM MADEIRA DE LEI TRATADA 8 X 8 CM - FORNECIMENTO E IMPLANTAÇÃO</t>
  </si>
  <si>
    <t>SUPORTE POLIMÉRICO ECOLÓGICO MACIÇO COLAPSÍVEL D = 6,5 CM PARA PLACA DE SINALIZAÇÃO - FORNECIMENTO E IMPLANTAÇÃO</t>
  </si>
  <si>
    <t>SUPORTE POLIMÉRICO ECOLÓGICO MACIÇO COLAPSÍVEL QUADRADO DE 10 CM PARA PLACA DE SINALIZAÇÃO - FORNECIMENTO E IMPLANTAÇÃO</t>
  </si>
  <si>
    <t>SUPORTE POLIMÉRICO ECOLÓGICO MACIÇO COLAPSÍVEL QUADRADO DE 8 CM PARA PLACA DE SINALIZAÇÃO - FORNECIMENTO E IMPLANTAÇÃO</t>
  </si>
  <si>
    <t>SUPORTE POLIMÉRICO ECOLÓGICO MACIÇO COLAPSÍVEL RETANGULAR DE 7 X 15 CM PARA PLACA DE SINALIZAÇÃO - FORNECIMENTO E IMPLANTAÇÃO</t>
  </si>
  <si>
    <t>TACHA REFLETIVA EM PLÁSTICO INJETADO - BIDIRECIONAL TIPO I - COM UM PINO - FORNECIMENTO E COLOCAÇÃO</t>
  </si>
  <si>
    <t>TACHA REFLETIVA EM PLÁSTICO INJETADO - BIDIRECIONAL TIPO I - FORNECIMENTO E COLOCAÇÃO</t>
  </si>
  <si>
    <t>TACHA REFLETIVA EM PLÁSTICO INJETADO - BIDIRECIONAL TIPO II - COM UM PINO - FORNECIMENTO E COLOCAÇÃO</t>
  </si>
  <si>
    <t>TACHA REFLETIVA EM PLÁSTICO INJETADO - BIDIRECIONAL TIPO II - FORNECIMENTO E COLOCAÇÃO</t>
  </si>
  <si>
    <t>TACHA REFLETIVA EM PLÁSTICO INJETADO - BIDIRECIONAL TIPO III - COM UM PINO - FORNECIMENTO E COLOCAÇÃO</t>
  </si>
  <si>
    <t>TACHA REFLETIVA EM PLÁSTICO INJETADO - BIDIRECIONAL TIPO III - FORNECIMENTO E COLOCAÇÃO</t>
  </si>
  <si>
    <t>TACHA REFLETIVA EM PLÁSTICO INJETADO - BIDIRECIONAL TIPO IV - COM UM PINO - FORNECIMENTO E COLOCAÇÃO</t>
  </si>
  <si>
    <t>TACHA REFLETIVA EM PLÁSTICO INJETADO - BIDIRECIONAL TIPO IV - FORNECIMENTO E COLOCAÇÃO</t>
  </si>
  <si>
    <t>TACHA REFLETIVA EM PLÁSTICO INJETADO - MONODIRECIONAL TIPO I - COM UM PINO - FORNECIMENTO E COLOCAÇÃO</t>
  </si>
  <si>
    <t>TACHA REFLETIVA EM PLÁSTICO INJETADO - MONODIRECIONAL TIPO I - FORNECIMENTO E COLOCAÇÃO</t>
  </si>
  <si>
    <t>TACHA REFLETIVA EM PLÁSTICO INJETADO - MONODIRECIONAL TIPO II - COM UM PINO - FORNECIMENTO E COLOCAÇÃO</t>
  </si>
  <si>
    <t>TACHA REFLETIVA EM PLÁSTICO INJETADO - MONODIRECIONAL TIPO II - FORNECIMENTO E COLOCAÇÃO</t>
  </si>
  <si>
    <t>TACHA REFLETIVA EM PLÁSTICO INJETADO - MONODIRECIONAL TIPO III - COM UM PINO - FORNECIMENTO E COLOCAÇÃO</t>
  </si>
  <si>
    <t>TACHA REFLETIVA EM PLÁSTICO INJETADO - MONODIRECIONAL TIPO III - FORNECIMENTO E COLOCAÇÃO</t>
  </si>
  <si>
    <t>TACHA REFLETIVA EM PLÁSTICO INJETADO - MONODIRECIONAL TIPO IV - COM UM PINO - FORNECIMENTO E COLOCAÇÃO</t>
  </si>
  <si>
    <t>TACHA REFLETIVA EM PLÁSTICO INJETADO - MONODIRECIONAL TIPO IV - FORNECIMENTO E COLOCAÇÃO</t>
  </si>
  <si>
    <t>TACHA REFLETIVA EM RESINA SINTÉTICA - BIDIRECIONAL TIPO I - COM UM PINO - FORNECIMENTO E COLOCAÇÃO</t>
  </si>
  <si>
    <t>TACHA REFLETIVA EM RESINA SINTÉTICA - BIDIRECIONAL TIPO I - FORNECIMENTO E COLOCAÇÃO</t>
  </si>
  <si>
    <t>TACHA REFLETIVA EM RESINA SINTÉTICA - BIDIRECIONAL TIPO II - COM UM PINO - FORNECIMENTO E COLOCAÇÃO</t>
  </si>
  <si>
    <t>TACHA REFLETIVA EM RESINA SINTÉTICA - BIDIRECIONAL TIPO II - FORNECIMENTO E COLOCAÇÃO</t>
  </si>
  <si>
    <t>TACHA REFLETIVA EM RESINA SINTÉTICA - BIDIRECIONAL TIPO III - COM UM PINO - FORNECIMENTO E COLOCAÇÃO</t>
  </si>
  <si>
    <t>TACHA REFLETIVA EM RESINA SINTÉTICA - BIDIRECIONAL TIPO III - FORNECIMENTO E COLOCAÇÃO</t>
  </si>
  <si>
    <t>TACHA REFLETIVA EM RESINA SINTÉTICA - BIDIRECIONAL TIPO IV - COM UM PINO - FORNECIMENTO E COLOCAÇÃO</t>
  </si>
  <si>
    <t>TACHA REFLETIVA EM RESINA SINTÉTICA - BIDIRECIONAL TIPO IV - FORNECIMENTO E COLOCAÇÃO</t>
  </si>
  <si>
    <t>TACHA REFLETIVA EM RESINA SINTÉTICA - MONODIRECIONAL TIPO I - COM UM PINO - FORNECIMENTO E COLOCAÇÃO</t>
  </si>
  <si>
    <t>TACHA REFLETIVA EM RESINA SINTÉTICA - MONODIRECIONAL TIPO I - FORNECIMENTO E COLOCAÇÃO</t>
  </si>
  <si>
    <t>TACHA REFLETIVA EM RESINA SINTÉTICA - MONODIRECIONAL TIPO II - COM UM PINO - FORNECIMENTO E COLOCAÇÃO</t>
  </si>
  <si>
    <t>TACHA REFLETIVA EM RESINA SINTÉTICA - MONODIRECIONAL TIPO II - FORNECIMENTO E COLOCAÇÃO</t>
  </si>
  <si>
    <t>TACHA REFLETIVA EM RESINA SINTÉTICA - MONODIRECIONAL TIPO III - COM UM PINO - FORNECIMENTO E COLOCAÇÃO</t>
  </si>
  <si>
    <t>TACHA REFLETIVA EM RESINA SINTÉTICA - MONODIRECIONAL TIPO III - FORNECIMENTO E COLOCAÇÃO</t>
  </si>
  <si>
    <t>TACHA REFLETIVA EM RESINA SINTÉTICA - MONODIRECIONAL TIPO IV - COM UM PINO - FORNECIMENTO E COLOCAÇÃO</t>
  </si>
  <si>
    <t>TACHA REFLETIVA EM RESINA SINTÉTICA - MONODIRECIONAL TIPO IV - FORNECIMENTO E COLOCAÇÃO</t>
  </si>
  <si>
    <t>TACHA REFLETIVA METÁLICA - BIDIRECIONAL TIPO II - COM DOIS PINOS - FORNECIMENTO E COLOCAÇÃO</t>
  </si>
  <si>
    <t>TACHA REFLETIVA METÁLICA - BIDIRECIONAL TIPO II - COM UM PINO - FORNECIMENTO E COLOCAÇÃO</t>
  </si>
  <si>
    <t>TACHA REFLETIVA METÁLICA - BIDIRECIONAL TIPO III - COM DOIS PINOS - FORNECIMENTO E COLOCAÇÃO</t>
  </si>
  <si>
    <t>TACHA REFLETIVA METÁLICA - BIDIRECIONAL TIPO III - COM UM PINO - FORNECIMENTO E COLOCAÇÃO</t>
  </si>
  <si>
    <t>TACHA REFLETIVA METÁLICA - BIDIRECIONAL TIPO IV - COM DOIS PINOS - FORNECIMENTO E COLOCAÇÃO</t>
  </si>
  <si>
    <t>TACHA REFLETIVA METÁLICA - BIDIRECIONAL TIPO IV - COM UM PINO - FORNECIMENTO E COLOCAÇÃO</t>
  </si>
  <si>
    <t>TACHA REFLETIVA METÁLICA - MONODIRECIONAL TIPO II - COM DOIS PINOS - FORNECIMENTO E COLOCAÇÃO</t>
  </si>
  <si>
    <t>TACHA REFLETIVA METÁLICA - MONODIRECIONAL TIPO II - COM UM PINO - FORNECIMENTO E COLOCAÇÃO</t>
  </si>
  <si>
    <t>TACHA REFLETIVA METÁLICA - MONODIRECIONAL TIPO III - COM DOIS PINOS - FORNECIMENTO E COLOCAÇÃO</t>
  </si>
  <si>
    <t>TACHA REFLETIVA METÁLICA - MONODIRECIONAL TIPO III - COM UM PINO - FORNECIMENTO E COLOCAÇÃO</t>
  </si>
  <si>
    <t>TACHA REFLETIVA METÁLICA - MONODIRECIONAL TIPO IV - COM DOIS PINOS - FORNECIMENTO E COLOCAÇÃO</t>
  </si>
  <si>
    <t>TACHA REFLETIVA METÁLICA - MONODIRECIONAL TIPO IV - COM UM PINO - FORNECIMENTO E COLOCAÇÃO</t>
  </si>
  <si>
    <t>TACHÃO REFLETIVO EM PLÁSTICO INJETADO - BIDIRECIONAL - FORNECIMENTO E COLOCAÇÃO</t>
  </si>
  <si>
    <t>TACHÃO REFLETIVO EM PLÁSTICO INJETADO - MONODIRECIONAL - FORNECIMENTO E COLOCAÇÃO</t>
  </si>
  <si>
    <t>TACHÃO REFLETIVO EM RESINA SINTÉTICA - BIDIRECIONAL - FORNECIMENTO E COLOCAÇÃO</t>
  </si>
  <si>
    <t>TACHÃO REFLETIVO EM RESINA SINTÉTICA - MONODIRECIONAL - FORNECIMENTO E COLOCAÇÃO</t>
  </si>
  <si>
    <t>TERMOPLÁSTICO PRÉ-FORMADO PARA SINALIZAÇÃO HORIZONTAL - ESPESSURA DE 2 MM - FORNECIMENTO E IMPLANTAÇÃO</t>
  </si>
  <si>
    <t>COMBOIO BALIZADOR EM DESLOCAMENTO</t>
  </si>
  <si>
    <t>CONFECÇÃO DE CORPO DE BOIA FLUTUANTE CILÍNDRICO D = 1,10M</t>
  </si>
  <si>
    <t>CONFECÇÃO DE CORPO DE BOIA FLUTUANTE CILÍNDRICO D = 1,10M - COM LASTRO</t>
  </si>
  <si>
    <t>CONFECÇÃO DE CORPO DE BOIA FLUTUANTE CILÍNDRICO D = 1,42M - BOIA DE AMARRAÇÃO</t>
  </si>
  <si>
    <t>CONFECÇÃO DE CORPO DE BOIA FLUTUANTE CILÍNDRICO D = 1,43M - COM LASTRO</t>
  </si>
  <si>
    <t>CONFECÇÃO DE MANGRULHO H = 0,90M</t>
  </si>
  <si>
    <t>CONFECÇÃO DE MANGRULHO H = 1,50M</t>
  </si>
  <si>
    <t>CONFECÇÃO DE MARCA DE TOPE DE BOMBORDO</t>
  </si>
  <si>
    <t>CONFECÇÃO DE MARCA DE TOPE DE BORESTE</t>
  </si>
  <si>
    <t>CONFECÇÃO DE MARCA DE TOPE ESPECIAL</t>
  </si>
  <si>
    <t>FORNECIMENTO E IMPLANTAÇÃO DE SUPORTE DUPLO EM MADEIRA COM TRAVESSA PARA PLACA DE SINALIZAÇÃO NÁUTICA EM MARGEM - ALTURA TOTAL DE 4,0 M</t>
  </si>
  <si>
    <t>FORNECIMENTO E IMPLANTAÇÃO DE SUPORTE DUPLO EM MADEIRA COM TRAVESSA PARA PLACA DE SINALIZAÇÃO NÁUTICA EM MARGEM - ALTURA TOTAL DE 4,0 M - COM EMBARCAÇÃO</t>
  </si>
  <si>
    <t>FORNECIMENTO E IMPLANTAÇÃO DE SUPORTE DUPLO EM MADEIRA COM TRAVESSA PARA PLACA DE SINALIZAÇÃO NÁUTICA EM MARGEM - ALTURA TOTAL DE 5,0 M</t>
  </si>
  <si>
    <t>FORNECIMENTO E IMPLANTAÇÃO DE SUPORTE DUPLO EM MADEIRA COM TRAVESSA PARA PLACA DE SINALIZAÇÃO NÁUTICA EM MARGEM - ALTURA TOTAL DE 5,0 M - COM EMBARCAÇÃO</t>
  </si>
  <si>
    <t>FORNECIMENTO E IMPLANTAÇÃO DE SUPORTE DUPLO EM MADEIRA COM TRAVESSA PARA PLACA DE SINALIZAÇÃO NÁUTICA EM MARGEM - ALTURA TOTAL DE 5,5 M</t>
  </si>
  <si>
    <t>FORNECIMENTO E IMPLANTAÇÃO DE SUPORTE DUPLO EM MADEIRA COM TRAVESSA PARA PLACA DE SINALIZAÇÃO NÁUTICA EM MARGEM - ALTURA TOTAL DE 5,5 M - COM EMBARCAÇÃO</t>
  </si>
  <si>
    <t>FORNECIMENTO E IMPLANTAÇÃO DE SUPORTE DUPLO METÁLICO GALVANIZADO PARA PLACA DE SINALIZAÇÃO NÁUTICA EM MARGEM - ALTURA TOTAL DE 4 M - COM EMBARCAÇÃO</t>
  </si>
  <si>
    <t>FORNECIMENTO E IMPLANTAÇÃO DE SUPORTE DUPLO METÁLICO GALVANIZADO PARA PLACA DE SINALIZAÇÃO NÁUTICA EM MARGEM - ALTURA TOTAL DE 4,0 M</t>
  </si>
  <si>
    <t>FORNECIMENTO E IMPLANTAÇÃO DE SUPORTE DUPLO METÁLICO GALVANIZADO PARA PLACA DE SINALIZAÇÃO NÁUTICA EM MARGEM - ALTURA TOTAL DE 5 M - COM EMBARCAÇÃO</t>
  </si>
  <si>
    <t>FORNECIMENTO E IMPLANTAÇÃO DE SUPORTE DUPLO METÁLICO GALVANIZADO PARA PLACA DE SINALIZAÇÃO NÁUTICA EM MARGEM - ALTURA TOTAL DE 5,0 M</t>
  </si>
  <si>
    <t>FORNECIMENTO E IMPLANTAÇÃO DE SUPORTE DUPLO METÁLICO GALVANIZADO PARA PLACA DE SINALIZAÇÃO NÁUTICA EM MARGEM - ALTURA TOTAL DE 5,5 M</t>
  </si>
  <si>
    <t>FORNECIMENTO E IMPLANTAÇÃO DE SUPORTE DUPLO METÁLICO GALVANIZADO PARA PLACA DE SINALIZAÇÃO NÁUTICA EM MARGEM - ALTURA TOTAL DE 5,5 M - COM EMBARCAÇÃO</t>
  </si>
  <si>
    <t>FORNECIMENTO E IMPLANTAÇÃO DE SUPORTE DUPLO POLIMÉRICO ECOLÓGICO MACIÇO QUADRADO DE 10 CM PARA PLACA DE SINALIZAÇÃO NÁUTICA EM MARGEM - ALTURA TOTAL DE 5,5 M</t>
  </si>
  <si>
    <t>FORNECIMENTO E IMPLANTAÇÃO DE SUPORTE DUPLO POLIMÉRICO ECOLÓGICO MACIÇO QUADRADO DE 10 CM PARA PLACA DE SINALIZAÇÃO NÁUTICA EM MARGEM - ALTURA TOTAL DE 5,5 M - COM EMBARCAÇÃO</t>
  </si>
  <si>
    <t>FORNECIMENTO E IMPLANTAÇÃO DE SUPORTE DUPLO POLIMÉRICO ECOLÓGICO MACIÇO QUADRADO DE 8 CM PARA PLACA DE SINALIZAÇÃO NÁUTICA EM MARGEM - ALTURA TOTAL DE 4,0 M</t>
  </si>
  <si>
    <t>FORNECIMENTO E IMPLANTAÇÃO DE SUPORTE DUPLO POLIMÉRICO ECOLÓGICO MACIÇO QUADRADO DE 8 CM PARA PLACA DE SINALIZAÇÃO NÁUTICA EM MARGEM - ALTURA TOTAL DE 4,0 M - COM EMBARCAÇÃO</t>
  </si>
  <si>
    <t>FORNECIMENTO E IMPLANTAÇÃO DE SUPORTE DUPLO POLIMÉRICO ECOLÓGICO MACIÇO QUADRADO DE 8 CM PARA PLACA DE SINALIZAÇÃO NÁUTICA EM MARGEM - ALTURA TOTAL DE 5,0 M</t>
  </si>
  <si>
    <t>FORNECIMENTO E IMPLANTAÇÃO DE SUPORTE DUPLO POLIMÉRICO ECOLÓGICO MACIÇO QUADRADO DE 8 CM PARA PLACA DE SINALIZAÇÃO NÁUTICA EM MARGEM - ALTURA TOTAL DE 5,0 M - COM EMBARCAÇÃO</t>
  </si>
  <si>
    <t>FORNECIMENTO E IMPLANTAÇÃO DE SUPORTE SIMPLES EM MADEIRA COM TRAVESSA PARA PLACA DE SINALIZAÇÃO NÁUTICA EM MARGEM - ALTURA TOTAL DE 4 M</t>
  </si>
  <si>
    <t>FORNECIMENTO E IMPLANTAÇÃO DE SUPORTE SIMPLES EM MADEIRA COM TRAVESSA PARA PLACA DE SINALIZAÇÃO NÁUTICA EM MARGEM - ALTURA TOTAL DE 4 M - COM EMBARCAÇÃO</t>
  </si>
  <si>
    <t>FORNECIMENTO E IMPLANTAÇÃO DE SUPORTE SIMPLES EM MADEIRA COM TRAVESSA PARA PLACA DE SINALIZAÇÃO NÁUTICA EM MARGEM - ALTURA TOTAL DE 5 M</t>
  </si>
  <si>
    <t>FORNECIMENTO E IMPLANTAÇÃO DE SUPORTE SIMPLES EM MADEIRA COM TRAVESSA PARA PLACA DE SINALIZAÇÃO NÁUTICA EM MARGEM - ALTURA TOTAL DE 5 M - COM EMBARCAÇÃO</t>
  </si>
  <si>
    <t>FORNECIMENTO E IMPLANTAÇÃO DE SUPORTE SIMPLES EM MADEIRA COM TRAVESSA PARA PLACA DE SINALIZAÇÃO NÁUTICA EM MARGEM - ALTURA TOTAL DE 5,5 M</t>
  </si>
  <si>
    <t>FORNECIMENTO E IMPLANTAÇÃO DE SUPORTE SIMPLES EM MADEIRA COM TRAVESSA PARA PLACA DE SINALIZAÇÃO NÁUTICA EM MARGEM - ALTURA TOTAL DE 5,5 M - COM EMBARCAÇÃO</t>
  </si>
  <si>
    <t>FORNECIMENTO E IMPLANTAÇÃO DE SUPORTE SIMPLES METÁLICO GALVANIZADO PARA PLACA DE SINALIZAÇÃO NÁUTICA EM MARGEM - ALTURA TOTAL DE 4 M - COM EMBARCAÇÃO</t>
  </si>
  <si>
    <t>FORNECIMENTO E IMPLANTAÇÃO DE SUPORTE SIMPLES METÁLICO GALVANIZADO PARA PLACA DE SINALIZAÇÃO NÁUTICA EM MARGEM - ALTURA TOTAL DE 4,0 M</t>
  </si>
  <si>
    <t>FORNECIMENTO E IMPLANTAÇÃO DE SUPORTE SIMPLES METÁLICO GALVANIZADO PARA PLACA DE SINALIZAÇÃO NÁUTICA EM MARGEM - ALTURA TOTAL DE 5 M - COM EMBARCAÇÃO</t>
  </si>
  <si>
    <t>FORNECIMENTO E IMPLANTAÇÃO DE SUPORTE SIMPLES METÁLICO GALVANIZADO PARA PLACA DE SINALIZAÇÃO NÁUTICA EM MARGEM - ALTURA TOTAL DE 5,0 M</t>
  </si>
  <si>
    <t>FORNECIMENTO E IMPLANTAÇÃO DE SUPORTE SIMPLES METÁLICO GALVANIZADO PARA PLACA DE SINALIZAÇÃO NÁUTICA EM MARGEM - ALTURA TOTAL DE 5,5 M</t>
  </si>
  <si>
    <t>FORNECIMENTO E IMPLANTAÇÃO DE SUPORTE SIMPLES METÁLICO GALVANIZADO PARA PLACA DE SINALIZAÇÃO NÁUTICA EM MARGEM - ALTURA TOTAL DE 5,5 M - COM EMBARCAÇÃO</t>
  </si>
  <si>
    <t>FORNECIMENTO E IMPLANTAÇÃO DE SUPORTE SIMPLES POLIMÉRICO ECOLÓGICO MACIÇO QUADRADO DE 10 CM PARA PLACA DE SINALIZAÇÃO NÁUTICA EM MARGEM - ALTURA TOTAL DE 5,5 M</t>
  </si>
  <si>
    <t>FORNECIMENTO E IMPLANTAÇÃO DE SUPORTE SIMPLES POLIMÉRICO ECOLÓGICO MACIÇO QUADRADO DE 10 CM PARA PLACA DE SINALIZAÇÃO NÁUTICA EM MARGEM - ALTURA TOTAL DE 5,5 M - COM EMBARCAÇÃO</t>
  </si>
  <si>
    <t>FORNECIMENTO E IMPLANTAÇÃO DE SUPORTE SIMPLES POLIMÉRICO ECOLÓGICO MACIÇO QUADRADO DE 8 CM PARA PLACA DE SINALIZAÇÃO NÁUTICA EM MARGEM - ALTURA TOTAL DE 4 M</t>
  </si>
  <si>
    <t>FORNECIMENTO E IMPLANTAÇÃO DE SUPORTE SIMPLES POLIMÉRICO ECOLÓGICO MACIÇO QUADRADO DE 8 CM PARA PLACA DE SINALIZAÇÃO NÁUTICA EM MARGEM - ALTURA TOTAL DE 4 M - COM EMBARCAÇÃO</t>
  </si>
  <si>
    <t>FORNECIMENTO E IMPLANTAÇÃO DE SUPORTE SIMPLES POLIMÉRICO ECOLÓGICO MACIÇO QUADRADO DE 8 CM PARA PLACA DE SINALIZAÇÃO NÁUTICA EM MARGEM - ALTURA TOTAL DE 5 M</t>
  </si>
  <si>
    <t>FORNECIMENTO E IMPLANTAÇÃO DE SUPORTE SIMPLES POLIMÉRICO ECOLÓGICO MACIÇO QUADRADO DE 8 CM PARA PLACA DE SINALIZAÇÃO NÁUTICA EM MARGEM - ALTURA TOTAL DE 5 M - COM EMBARCAÇÃO</t>
  </si>
  <si>
    <t>FORNECIMENTO E INSTALAÇÃO DE CONJUNTO DE ACESSÓRIOS PARA SISTEMA DE FUNDEIO DE BOIA DE AMARRAÇÃO NÁUTICA COM 4 MANILHAS</t>
  </si>
  <si>
    <t>FORNECIMENTO E INSTALAÇÃO DE CONJUNTO DE ACESSÓRIOS PARA SISTEMA DE FUNDEIO DE BOIA DE SINALIZAÇÃO NÁUTICA COM 7 MANILHAS</t>
  </si>
  <si>
    <t>FORNECIMENTO E INSTALAÇÃO DE CORRENTE 1" PARA SISTEMA DE FUNDEIO DE BOIA DE SINALIZAÇÃO NÁUTICA</t>
  </si>
  <si>
    <t>FORNECIMENTO E INSTALAÇÃO DE CORRENTE 1/2" PARA SISTEMA DE FUNDEIO DE BOIA DE SINALIZAÇÃO NÁUTICA</t>
  </si>
  <si>
    <t>FORNECIMENTO E INSTALAÇÃO DE CORRENTE 3/4" PARA SISTEMA DE FUNDEIO DE BOIA DE SINALIZAÇÃO NÁUTICA</t>
  </si>
  <si>
    <t>FORNECIMENTO E INSTALAÇÃO DE LANTERNA DE SINALIZAÇÃO NÁUTICA COM ALCANCE LUMINOSO DE 2 MN EM OBRA DE ARTE ESPECIAL - COM EMBARCAÇÃO</t>
  </si>
  <si>
    <t>FORNECIMENTO E INSTALAÇÃO DE LANTERNA DE SINALIZAÇÃO NÁUTICA COM ALCANCE LUMINOSO DE 3 MN EM OBRA DE ARTE ESPECIAL - COM EMBARCAÇÃO</t>
  </si>
  <si>
    <t>FORNECIMENTO E INSTALAÇÃO DE LANTERNA DE SINALIZAÇÃO NÁUTICA COM ALCANCE LUMINOSO DE 4 MN EM OBRA DE ARTE ESPECIAL - COM EMBARCAÇÃO</t>
  </si>
  <si>
    <t>FORNECIMENTO E INSTALAÇÃO DE LANTERNA DE SINALIZAÇÃO NÁUTICA COM ALCANCE LUMINOSO DE 5 MN EM OBRA DE ARTE ESPECIAL - COM EMBARCAÇÃO</t>
  </si>
  <si>
    <t>FORNECIMENTO E INSTALAÇÃO DE LANTERNA DE SINALIZAÇÃO NÁUTICA COM ALCANCE LUMINOSO DE 8 MN EM OBRA DE ARTE ESPECIAL - COM EMBARCAÇÃO</t>
  </si>
  <si>
    <t>FORNECIMENTO E INSTALAÇÃO DE SUPORTE E LANTERNA DE SINALIZAÇÃO NÁUTICA COM ALCANCE LUMINOSO DE 2 MN EM BOIA</t>
  </si>
  <si>
    <t>FORNECIMENTO E INSTALAÇÃO DE SUPORTE E LANTERNA DE SINALIZAÇÃO NÁUTICA COM ALCANCE LUMINOSO DE 3 MN EM BOIA</t>
  </si>
  <si>
    <t>FORNECIMENTO E INSTALAÇÃO DE SUPORTE E LANTERNA DE SINALIZAÇÃO NÁUTICA COM ALCANCE LUMINOSO DE 4 MN EM BOIA</t>
  </si>
  <si>
    <t>FORNECIMENTO E INSTALAÇÃO DE SUPORTE E LANTERNA DE SINALIZAÇÃO NÁUTICA COM ALCANCE LUMINOSO DE 5 MN EM BOIA</t>
  </si>
  <si>
    <t>FORNECIMENTO E INSTALAÇÃO DE SUPORTE E LANTERNA DE SINALIZAÇÃO NÁUTICA COM ALCANCE LUMINOSO DE 8 MN EM BOIA</t>
  </si>
  <si>
    <t>FORNECIMENTO E SUBSTITUIÇÃO DE LANTERNA DE SINALIZAÇÃO NÁUTICA COM ALCANCE LUMINOSO DE 2 MN EM BOIA</t>
  </si>
  <si>
    <t>FORNECIMENTO E SUBSTITUIÇÃO DE LANTERNA DE SINALIZAÇÃO NÁUTICA COM ALCANCE LUMINOSO DE 2 MN EM OBRA DE ARTE ESPECIAL - COM EMBARCAÇÃO</t>
  </si>
  <si>
    <t>FORNECIMENTO E SUBSTITUIÇÃO DE LANTERNA DE SINALIZAÇÃO NÁUTICA COM ALCANCE LUMINOSO DE 3 MN EM BOIA</t>
  </si>
  <si>
    <t>FORNECIMENTO E SUBSTITUIÇÃO DE LANTERNA DE SINALIZAÇÃO NÁUTICA COM ALCANCE LUMINOSO DE 3 MN EM OBRA DE ARTE ESPECIAL - COM EMBARCAÇÃO</t>
  </si>
  <si>
    <t>FORNECIMENTO E SUBSTITUIÇÃO DE LANTERNA DE SINALIZAÇÃO NÁUTICA COM ALCANCE LUMINOSO DE 4 MN EM BOIA</t>
  </si>
  <si>
    <t>FORNECIMENTO E SUBSTITUIÇÃO DE LANTERNA DE SINALIZAÇÃO NÁUTICA COM ALCANCE LUMINOSO DE 4 MN EM OBRA DE ARTE ESPECIAL - COM EMBARCAÇÃO</t>
  </si>
  <si>
    <t>FORNECIMENTO E SUBSTITUIÇÃO DE LANTERNA DE SINALIZAÇÃO NÁUTICA COM ALCANCE LUMINOSO DE 5 MN EM BOIA</t>
  </si>
  <si>
    <t>FORNECIMENTO E SUBSTITUIÇÃO DE LANTERNA DE SINALIZAÇÃO NÁUTICA COM ALCANCE LUMINOSO DE 5 MN EM OBRA DE ARTE ESPECIAL - COM EMBARCAÇÃO</t>
  </si>
  <si>
    <t>FORNECIMENTO E SUBSTITUIÇÃO DE LANTERNA DE SINALIZAÇÃO NÁUTICA COM ALCANCE LUMINOSO DE 8 MN EM BOIA</t>
  </si>
  <si>
    <t>FORNECIMENTO E SUBSTITUIÇÃO DE LANTERNA DE SINALIZAÇÃO NÁUTICA COM ALCANCE LUMINOSO DE 8 MN EM OBRA DE ARTE ESPECIAL - COM EMBARCAÇÃO</t>
  </si>
  <si>
    <t>IMPLANTAÇÃO DE PLACA DE SINALIZAÇÃO NÁUTICA EM MARGEM - EQUIPAMENTOS E MÃO DE OBRA</t>
  </si>
  <si>
    <t>IMPLANTAÇÃO DE PLACA DE SINALIZAÇÃO NÁUTICA EM MARGEM - EQUIPAMENTOS E MÃO DE OBRA - COM EMBARCAÇÃO</t>
  </si>
  <si>
    <t>IMPLANTAÇÃO DE PLACA DE SINALIZAÇÃO NÁUTICA EM OBRA DE ARTE ESPECIAL - EQUIPAMENTOS E MÃO DE OBRA</t>
  </si>
  <si>
    <t>IMPLANTAÇÃO DE PLACA DE SINALIZAÇÃO NÁUTICA EM OBRA DE ARTE ESPECIAL - EQUIPAMENTOS E MÃO DE OBRA - COM EMBARCAÇÃO</t>
  </si>
  <si>
    <t>LANÇAMENTO DE BOIA DE SINALIZAÇÃO NÁUTICA COM SISTEMA DE FUNDEIO - EQUIPAMENTOS E MÃO DE OBRA</t>
  </si>
  <si>
    <t>PINTURA COM EPÓXI ÓXIDO DE FERRO EM CHAPA METÁLICA COM PISTOLA A AR COMPRIMIDO, UMA DEMÃO, ESPESSURA DE 35 µM</t>
  </si>
  <si>
    <t>PINTURA COM ESMALTE POLIURETANO DE DOIS COMPONENTES EM CHAPA METÁLICA COM PISTOLA A AR COMPRIMIDO, UMA DEMÃO, ESPESSURA DE 35 µM</t>
  </si>
  <si>
    <t>PINTURA COM FUNDO FOSFATIZANTE, UMA DEMÃO, EM CHAPA DE ALUMÍNIO COM PISTOLA A AR COMPRIMIDO</t>
  </si>
  <si>
    <t>POITA DE CONCRETO COM 1.000 KG PARA BOIA DE SINALIZAÇÃO NÁUTICA</t>
  </si>
  <si>
    <t>POITA DE CONCRETO COM 1.500 KG PARA BOIA DE SINALIZAÇÃO NÁUTICA</t>
  </si>
  <si>
    <t>POITA DE CONCRETO COM 500 KG PARA BOIA DE SINALIZAÇÃO NÁUTICA</t>
  </si>
  <si>
    <t>REFORMA DE CORPO DE BOIA FLUTUANTE CILÍNDRICO D = 1,10M</t>
  </si>
  <si>
    <t>REFORMA DE CORPO DE BOIA FLUTUANTE CILÍNDRICO D = 1,10M - COM LASTRO</t>
  </si>
  <si>
    <t>REFORMA DE CORPO DE BOIA FLUTUANTE CILÍNDRICO D = 1,42M - BOIA DE AMARRAÇÃO</t>
  </si>
  <si>
    <t>REFORMA DE CORPO DE BOIA FLUTUANTE CILÍNDRICO D = 1,43M - COM LASTRO</t>
  </si>
  <si>
    <t>REFORMA DE MANGRULHO H = 0,90M</t>
  </si>
  <si>
    <t>REFORMA DE MANGRULHO H = 1,50M</t>
  </si>
  <si>
    <t>REFORMA DE MARCA DE TOPE DE BOMBORDO</t>
  </si>
  <si>
    <t>REFORMA DE MARCA DE TOPE DE BORESTE</t>
  </si>
  <si>
    <t>REFORMA DE MARCA DE TOPE ESPECIAL</t>
  </si>
  <si>
    <t>SUBSTITUIÇÃO DE BOIA DE SINALIZAÇÃO NÁUTICA COM SISTEMA DE FUNDEIO - EQUIPAMENTOS E MÃO DE OBRA</t>
  </si>
  <si>
    <t>SUBSTITUIÇÃO DE BOIA DE SINALIZAÇÃO NÁUTICA SEM SISTEMA DE FUNDEIO - EQUIPAMENTOS E MÃO DE OBRA</t>
  </si>
  <si>
    <t>SUBSTITUIÇÃO DE PLACA DE SINALIZAÇÃO NÁUTICA EM MARGEM - EQUIPAMENTOS E MÃO DE OBRA</t>
  </si>
  <si>
    <t>SUBSTITUIÇÃO DE PLACA DE SINALIZAÇÃO NÁUTICA EM MARGEM - EQUIPAMENTOS E MÃO DE OBRA - COM EMBARCAÇÃO</t>
  </si>
  <si>
    <t>SUBSTITUIÇÃO DE PLACA DE SINALIZAÇÃO NÁUTICA EM OBRA DE ARTE ESPECIAL - EQUIPAMENTOS E MÃO DE OBRA</t>
  </si>
  <si>
    <t>SUBSTITUIÇÃO DE PLACA DE SINALIZAÇÃO NÁUTICA EM OBRA DE ARTE ESPECIAL - EQUIPAMENTOS E MÃO DE OBRA - COM EMBARCAÇÃO</t>
  </si>
  <si>
    <t>ATERRO COMPACTADO EM SOLO REFORÇADO COM FITA METÁLICA GALVANIZADA - TAXA 1,65 KG/M³ - MATERIAL DE JAZIDA</t>
  </si>
  <si>
    <t>ATERRO COMPACTADO EM SOLO REFORÇADO COM FITA METÁLICA GALVANIZADA - TAXA 12,40 KG/M³ - MATERIAL DE JAZIDA</t>
  </si>
  <si>
    <t>ATERRO COMPACTADO EM SOLO REFORÇADO COM FITA METÁLICA GALVANIZADA - TAXA 13,23 KG/M³ - MATERIAL DE JAZIDA</t>
  </si>
  <si>
    <t>ATERRO COMPACTADO EM SOLO REFORÇADO COM FITA METÁLICA GALVANIZADA - TAXA 14,88 KG/M³ - MATERIAL DE JAZIDA</t>
  </si>
  <si>
    <t>ATERRO COMPACTADO EM SOLO REFORÇADO COM FITA METÁLICA GALVANIZADA - TAXA 19,84 KG/M³ - MATERIAL DE JAZIDA</t>
  </si>
  <si>
    <t>ATERRO COMPACTADO EM SOLO REFORÇADO COM FITA METÁLICA GALVANIZADA - TAXA 3,31 KG/M³ - MATERIAL DE JAZIDA</t>
  </si>
  <si>
    <t>ATERRO COMPACTADO EM SOLO REFORÇADO COM FITA METÁLICA GALVANIZADA - TAXA 4,13 KG/M³ - MATERIAL DE JAZIDA</t>
  </si>
  <si>
    <t>ATERRO COMPACTADO EM SOLO REFORÇADO COM FITA METÁLICA GALVANIZADA - TAXA 4,96 KG/M³ - MATERIAL DE JAZIDA</t>
  </si>
  <si>
    <t>ATERRO COMPACTADO EM SOLO REFORÇADO COM FITA METÁLICA GALVANIZADA - TAXA 6,61 KG/M³ - MATERIAL DE JAZIDA</t>
  </si>
  <si>
    <t>ATERRO COMPACTADO EM SOLO REFORÇADO COM FITA METÁLICA GALVANIZADA - TAXA 8,27 KG/M³ - MATERIAL DE JAZIDA</t>
  </si>
  <si>
    <t>ATERRO COMPACTADO EM SOLO REFORÇADO COM FITA METÁLICA GALVANIZADA - TAXA 9,92 KG/M³ - MATERIAL DE JAZIDA</t>
  </si>
  <si>
    <t>ESCORAMENTO DA PRIMEIRA LINHA DE ESCAMAS DE CONCRETO ARMADO EM SOLO REFORÇADO COM FITA METÁLICA – UTILIZAÇÃO DE 3 VEZES - CONFECÇÃO, INSTALAÇÃO E RETIRADA</t>
  </si>
  <si>
    <t>FABRICAÇÃO DE ESCAMA DE CONCRETO ARMADO PARA SOLO REFORÇADO COM FITA METÁLICA - 2 A 5 LIGAÇÕES - AREIA E BRITA COMERCIAIS</t>
  </si>
  <si>
    <t>FABRICAÇÃO DE ESCAMA DE CONCRETO ARMADO PARA SOLO REFORÇADO COM FITA METÁLICA - 2 A 5 LIGAÇÕES - AREIA EXTRAÍDA E BRITA PRODUZIDA</t>
  </si>
  <si>
    <t>FABRICAÇÃO DE ESCAMA DE CONCRETO ARMADO PARA SOLO REFORÇADO COM FITA METÁLICA - 6 A 8 LIGAÇÕES - AREIA E BRITA COMERCIAIS</t>
  </si>
  <si>
    <t>FABRICAÇÃO DE ESCAMA DE CONCRETO ARMADO PARA SOLO REFORÇADO COM FITA METÁLICA - 6 A 8 LIGAÇÕES - AREIA EXTRAÍDA E BRITA PRODUZIDA</t>
  </si>
  <si>
    <t>MOLDES METÁLICOS PARA ESCAMA DE CONCRETO ARMADO PARA SOLO REFORÇADO COM FITA METÁLICA - FORMATO CRUCIFORME DE 1,50 X 1,50 M - UTILIZAÇÃO DE 100 VEZES</t>
  </si>
  <si>
    <t>MONTAGEM DAS ESCAMAS DE CONCRETO ARMADO EM SOLO REFORÇADO COM FITA METÁLICA</t>
  </si>
  <si>
    <t>MURO DE ESCAMA DE CONCRETO ARMADO EM SOLO REFORÇADO COM FITA METÁLICA COM ALTURA ATÉ 4 M - TIPO 1 - AREIA E BRITA COMERCIAIS</t>
  </si>
  <si>
    <t>MURO DE ESCAMA DE CONCRETO ARMADO EM SOLO REFORÇADO COM FITA METÁLICA COM ALTURA ATÉ 4 M - TIPO 1 - AREIA EXTRAÍDA E BRITA PRODUZIDA</t>
  </si>
  <si>
    <t>MURO DE ESCAMA DE CONCRETO ARMADO EM SOLO REFORÇADO COM FITA METÁLICA COM ALTURA ATÉ 4 M - TIPO 2 - AREIA E BRITA COMERCIAIS</t>
  </si>
  <si>
    <t>MURO DE ESCAMA DE CONCRETO ARMADO EM SOLO REFORÇADO COM FITA METÁLICA COM ALTURA ATÉ 4 M - TIPO 2 - AREIA EXTRAÍDA E BRITA PRODUZIDA</t>
  </si>
  <si>
    <t>MURO DE ESCAMA DE CONCRETO ARMADO EM SOLO REFORÇADO COM FITA METÁLICA COM ALTURA DE 10,0 A 12 M - TIPO 1 - AREIA E BRITA COMERCIAIS</t>
  </si>
  <si>
    <t>MURO DE ESCAMA DE CONCRETO ARMADO EM SOLO REFORÇADO COM FITA METÁLICA COM ALTURA DE 10,0 A 12 M - TIPO 1 - AREIA EXTRAÍDA E BRITA PRODUZIDA</t>
  </si>
  <si>
    <t>MURO DE ESCAMA DE CONCRETO ARMADO EM SOLO REFORÇADO COM FITA METÁLICA COM ALTURA DE 10,0 A 12 M - TIPO 2 - AREIA E BRITA COMERCIAIS</t>
  </si>
  <si>
    <t>MURO DE ESCAMA DE CONCRETO ARMADO EM SOLO REFORÇADO COM FITA METÁLICA COM ALTURA DE 10,0 A 12 M - TIPO 2 - AREIA EXTRAÍDA E BRITA PRODUZIDA</t>
  </si>
  <si>
    <t>MURO DE ESCAMA DE CONCRETO ARMADO EM SOLO REFORÇADO COM FITA METÁLICA COM ALTURA DE 4,0 A 6 M - TIPO 1 - AREIA E BRITA COMERCIAIS</t>
  </si>
  <si>
    <t>MURO DE ESCAMA DE CONCRETO ARMADO EM SOLO REFORÇADO COM FITA METÁLICA COM ALTURA DE 4,0 A 6 M - TIPO 1 - AREIA EXTRAÍDA E BRITA PRODUZIDA</t>
  </si>
  <si>
    <t>MURO DE ESCAMA DE CONCRETO ARMADO EM SOLO REFORÇADO COM FITA METÁLICA COM ALTURA DE 4,0 A 6 M - TIPO 2 - AREIA E BRITA COMERCIAIS</t>
  </si>
  <si>
    <t>MURO DE ESCAMA DE CONCRETO ARMADO EM SOLO REFORÇADO COM FITA METÁLICA COM ALTURA DE 4,0 A 6 M - TIPO 2 - AREIA EXTRAÍDA E BRITA PRODUZIDA</t>
  </si>
  <si>
    <t>MURO DE ESCAMA DE CONCRETO ARMADO EM SOLO REFORÇADO COM FITA METÁLICA COM ALTURA DE 6,0 A 8 M - TIPO 1 - AREIA E BRITA COMERCIAIS</t>
  </si>
  <si>
    <t>MURO DE ESCAMA DE CONCRETO ARMADO EM SOLO REFORÇADO COM FITA METÁLICA COM ALTURA DE 6,0 A 8 M - TIPO 1 - AREIA EXTRAÍDA E BRITA PRODUZIDA</t>
  </si>
  <si>
    <t>MURO DE ESCAMA DE CONCRETO ARMADO EM SOLO REFORÇADO COM FITA METÁLICA COM ALTURA DE 6,0 A 8 M - TIPO 2 - AREIA E BRITA COMERCIAIS</t>
  </si>
  <si>
    <t>MURO DE ESCAMA DE CONCRETO ARMADO EM SOLO REFORÇADO COM FITA METÁLICA COM ALTURA DE 6,0 A 8 M - TIPO 2 - AREIA EXTRAÍDA E BRITA PRODUZIDA</t>
  </si>
  <si>
    <t>MURO DE ESCAMA DE CONCRETO ARMADO EM SOLO REFORÇADO COM FITA METÁLICA COM ALTURA DE 8,0 A 10 M - TIPO 1 - AREIA E BRITA COMERCIAIS</t>
  </si>
  <si>
    <t>MURO DE ESCAMA DE CONCRETO ARMADO EM SOLO REFORÇADO COM FITA METÁLICA COM ALTURA DE 8,0 A 10 M - TIPO 1 - AREIA EXTRAÍDA E BRITA PRODUZIDA</t>
  </si>
  <si>
    <t>MURO DE ESCAMA DE CONCRETO ARMADO EM SOLO REFORÇADO COM FITA METÁLICA COM ALTURA DE 8,0 A 10 M - TIPO 2 - AREIA E BRITA COMERCIAIS</t>
  </si>
  <si>
    <t>MURO DE ESCAMA DE CONCRETO ARMADO EM SOLO REFORÇADO COM FITA METÁLICA COM ALTURA DE 8,0 A 10 M - TIPO 2 - AREIA EXTRAÍDA E BRITA PRODUZIDA</t>
  </si>
  <si>
    <t>TRAVADOR DE MADEIRA PARA ESCAMA DE CONCRETO ARMADO - UTILIZAÇÃO DE 10 VEZES</t>
  </si>
  <si>
    <t>TRAVAMENTO E NIVELAMENTO DE ESCAMA DE CONCRETO ARMADO EM SOLO REFORÇADO COM FITA METÁLICA</t>
  </si>
  <si>
    <t>CAMADA DRENANTE COM CONFORMAÇÃO DE TRATOR DE ESTEIRA - AREIA COMERCIAL</t>
  </si>
  <si>
    <t>CAMADA DRENANTE COM CONFORMAÇÃO DE TRATOR DE ESTEIRA - AREIA EXTRAÍDA</t>
  </si>
  <si>
    <t>COMPACTAÇÃO DE ATERROS A 100% DO PROCTOR INTERMEDIÁRIO</t>
  </si>
  <si>
    <t>COMPACTAÇÃO DE ATERROS A 100% DO PROCTOR NORMAL</t>
  </si>
  <si>
    <t>COMPACTAÇÃO DE CAMADA FINAL DE ATERRO DE ROCHA</t>
  </si>
  <si>
    <t>CONSTRUÇÃO DE CORPO DE ATERRO COM MATERIAL DE 3ª CATEGORIA ORIUNDO DE CORTE</t>
  </si>
  <si>
    <t>DESMATAMENTO, DESTOCAMENTO E LIMPEZA DE ÁREA COM ÁRVORES DE DIÂMETRO ATÉ 0,15 M</t>
  </si>
  <si>
    <t>DESMONTE DE BLOCOS DE ROCHA COM MARTELETE PNEUMÁTICO</t>
  </si>
  <si>
    <t>DESMONTE DE MATACÕES OU BLOCO DE ROCHA POR MEIO DE EXPLOSIVOS</t>
  </si>
  <si>
    <t>DESMONTE DE MATERIAL DE 3ª CATEGORIA A FRIO COM ARGAMASSA EXPANSIVA A CÉU ABERTO</t>
  </si>
  <si>
    <t>DESTOCAMENTO DE ÁRVORES COM DIÂMETRO DE 0,15 A 0,30 M</t>
  </si>
  <si>
    <t>DESTOCAMENTO DE ÁRVORES COM DIÂMETRO MAIOR QUE 0,30 M</t>
  </si>
  <si>
    <t>ESCAVAÇÃO DE VALA EM MATERIAL DE 3ª CATEGORIA - RESISTÊNCIA À COMPRESSÃO ACIMA DE 110 MPA - COM ESCAVADEIRA E ROMPEDOR HIDRÁULICO 1.700 KG</t>
  </si>
  <si>
    <t>ESCAVAÇÃO DE VALA EM MATERIAL DE 3ª CATEGORIA - RESISTÊNCIA À COMPRESSÃO ATÉ 50 MPA - COM ESCAVADEIRA E ROMPEDOR HIDRÁULICO 1.700 KG</t>
  </si>
  <si>
    <t>ESCAVAÇÃO DE VALA EM MATERIAL DE 3ª CATEGORIA - RESISTÊNCIA À COMPRESSÃO DE 50 A 70 MPA - COM ESCAVADEIRA E ROMPEDOR HIDRÁULICO 1.700 KG</t>
  </si>
  <si>
    <t>ESCAVAÇÃO DE VALA EM MATERIAL DE 3ª CATEGORIA - RESISTÊNCIA À COMPRESSÃO DE 70 A 90 MPA - COM ESCAVADEIRA E ROMPEDOR HIDRÁULICO 1.700 KG</t>
  </si>
  <si>
    <t>ESCAVAÇÃO DE VALA EM MATERIAL DE 3ª CATEGORIA - RESISTÊNCIA À COMPRESSÃO DE 90 A 110 MPA - COM ESCAVADEIRA E ROMPEDOR HIDRÁULICO 1.700 KG</t>
  </si>
  <si>
    <t>ESCAVAÇÃO E TRANSPORTE DE MATERIAL DE 3ª CATEGORIA - DMT DE 0 A 50 M</t>
  </si>
  <si>
    <t>ESCAVAÇÃO EM MATERIAL DE 3ª CATEGORIA</t>
  </si>
  <si>
    <t>ESCAVAÇÃO EM MATERIAL DE 3ª CATEGORIA - RESISTÊNCIA À COMPRESSÃO ACIMA DE 110 MPA - COM ESCAVADEIRA E ROMPEDOR HIDRÁULICO 1.700 KG</t>
  </si>
  <si>
    <t>ESCAVAÇÃO EM MATERIAL DE 3ª CATEGORIA - RESISTÊNCIA À COMPRESSÃO ATÉ 50 MPA - COM ESCAVADEIRA E ROMPEDOR HIDRÁULICO 1.700 KG</t>
  </si>
  <si>
    <t>ESCAVAÇÃO EM MATERIAL DE 3ª CATEGORIA - RESISTÊNCIA À COMPRESSÃO DE 50 A 70 MPA - COM ESCAVADEIRA E ROMPEDOR HIDRÁULICO 1.700 KG</t>
  </si>
  <si>
    <t>ESCAVAÇÃO EM MATERIAL DE 3ª CATEGORIA - RESISTÊNCIA À COMPRESSÃO DE 70 A 90 MPA - COM ESCAVADEIRA E ROMPEDOR HIDRÁULICO 1.700 KG</t>
  </si>
  <si>
    <t>ESCAVAÇÃO EM MATERIAL DE 3ª CATEGORIA - RESISTÊNCIA À COMPRESSÃO DE 90 A 110 MPA - COM ESCAVADEIRA E ROMPEDOR HIDRÁULICO 1.700 KG</t>
  </si>
  <si>
    <t>ESCAVAÇÃO MECÂNICA COM RETROESCAVADEIRA EM MATERIAL DE 1ª CATEGORIA</t>
  </si>
  <si>
    <t>ESCAVAÇÃO, CARGA E TRANSPORTE DE MATERIAL DE 1ª CATEGORIA - DMT DE 1.000 A 1.200 M - CAMINHO DE SERVIÇO EM LEITO NATURAL - COM CARREGADEIRA E CAMINHÃO BASCULANTE DE 14 M³</t>
  </si>
  <si>
    <t>ESCAVAÇÃO, CARGA E TRANSPORTE DE MATERIAL DE 1ª CATEGORIA - DMT DE 1.000 A 1.200 M - CAMINHO DE SERVIÇO EM LEITO NATURAL - COM ESCAVADEIRA E CAMINHÃO BASCULANTE DE 14 M³</t>
  </si>
  <si>
    <t>ESCAVAÇÃO, CARGA E TRANSPORTE DE MATERIAL DE 1ª CATEGORIA - DMT DE 1.000 A 1.200 M - CAMINHO DE SERVIÇO EM REVESTIMENTO PRIMÁRIO - COM CARREGADEIRA E CAMINHÃO BASCULANTE DE 14 M³</t>
  </si>
  <si>
    <t>ESCAVAÇÃO, CARGA E TRANSPORTE DE MATERIAL DE 1ª CATEGORIA - DMT DE 1.000 A 1.200 M - CAMINHO DE SERVIÇO EM REVESTIMENTO PRIMÁRIO - COM ESCAVADEIRA E CAMINHÃO BASCULANTE DE 14 M³</t>
  </si>
  <si>
    <t>ESCAVAÇÃO, CARGA E TRANSPORTE DE MATERIAL DE 1ª CATEGORIA - DMT DE 1.000 A 1.200 M - CAMINHO DE SERVIÇO PAVIMENTADO - COM CARREGADEIRA E CAMINHÃO BASCULANTE DE 14 M³</t>
  </si>
  <si>
    <t>ESCAVAÇÃO, CARGA E TRANSPORTE DE MATERIAL DE 1ª CATEGORIA - DMT DE 1.000 A 1.200 M - CAMINHO DE SERVIÇO PAVIMENTADO - COM ESCAVADEIRA E CAMINHÃO BASCULANTE DE 14 M³</t>
  </si>
  <si>
    <t>ESCAVAÇÃO, CARGA E TRANSPORTE DE MATERIAL DE 1ª CATEGORIA - DMT DE 1.200 A 1.400 M - CAMINHO DE SERVIÇO EM LEITO NATURAL - COM CARREGADEIRA E CAMINHÃO BASCULANTE DE 14 M³</t>
  </si>
  <si>
    <t>ESCAVAÇÃO, CARGA E TRANSPORTE DE MATERIAL DE 1ª CATEGORIA - DMT DE 1.200 A 1.400 M - CAMINHO DE SERVIÇO EM LEITO NATURAL - COM ESCAVADEIRA E CAMINHÃO BASCULANTE DE 14 M³</t>
  </si>
  <si>
    <t>ESCAVAÇÃO, CARGA E TRANSPORTE DE MATERIAL DE 1ª CATEGORIA - DMT DE 1.200 A 1.400 M - CAMINHO DE SERVIÇO EM REVESTIMENTO PRIMÁRIO - COM CARREGADEIRA E CAMINHÃO BASCULANTE DE 14 M³</t>
  </si>
  <si>
    <t>ESCAVAÇÃO, CARGA E TRANSPORTE DE MATERIAL DE 1ª CATEGORIA - DMT DE 1.200 A 1.400 M - CAMINHO DE SERVIÇO EM REVESTIMENTO PRIMÁRIO - COM ESCAVADEIRA E CAMINHÃO BASCULANTE DE 14 M³</t>
  </si>
  <si>
    <t>ESCAVAÇÃO, CARGA E TRANSPORTE DE MATERIAL DE 1ª CATEGORIA - DMT DE 1.200 A 1.400 M - CAMINHO DE SERVIÇO PAVIMENTADO - COM CARREGADEIRA E CAMINHÃO BASCULANTE DE 14 M³</t>
  </si>
  <si>
    <t>ESCAVAÇÃO, CARGA E TRANSPORTE DE MATERIAL DE 1ª CATEGORIA - DMT DE 1.200 A 1.400 M - CAMINHO DE SERVIÇO PAVIMENTADO - COM ESCAVADEIRA E CAMINHÃO BASCULANTE DE 14 M³</t>
  </si>
  <si>
    <t>ESCAVAÇÃO, CARGA E TRANSPORTE DE MATERIAL DE 1ª CATEGORIA - DMT DE 1.400 A 1.600 M - CAMINHO DE SERVIÇO EM LEITO NATURAL - COM CARREGADEIRA E CAMINHÃO BASCULANTE DE 14 M³</t>
  </si>
  <si>
    <t>ESCAVAÇÃO, CARGA E TRANSPORTE DE MATERIAL DE 1ª CATEGORIA - DMT DE 1.400 A 1.600 M - CAMINHO DE SERVIÇO EM LEITO NATURAL - COM ESCAVADEIRA E CAMINHÃO BASCULANTE DE 14 M³</t>
  </si>
  <si>
    <t>ESCAVAÇÃO, CARGA E TRANSPORTE DE MATERIAL DE 1ª CATEGORIA - DMT DE 1.400 A 1.600 M - CAMINHO DE SERVIÇO EM REVESTIMENTO PRIMÁRIO - COM CARREGADEIRA E CAMINHÃO BASCULANTE DE 14 M³</t>
  </si>
  <si>
    <t>ESCAVAÇÃO, CARGA E TRANSPORTE DE MATERIAL DE 1ª CATEGORIA - DMT DE 1.400 A 1.600 M - CAMINHO DE SERVIÇO EM REVESTIMENTO PRIMÁRIO - COM ESCAVADEIRA E CAMINHÃO BASCULANTE DE 14 M³</t>
  </si>
  <si>
    <t>ESCAVAÇÃO, CARGA E TRANSPORTE DE MATERIAL DE 1ª CATEGORIA - DMT DE 1.400 A 1.600 M - CAMINHO DE SERVIÇO PAVIMENTADO - COM CARREGADEIRA E CAMINHÃO BASCULANTE DE 14 M³</t>
  </si>
  <si>
    <t>ESCAVAÇÃO, CARGA E TRANSPORTE DE MATERIAL DE 1ª CATEGORIA - DMT DE 1.400 A 1.600 M - CAMINHO DE SERVIÇO PAVIMENTADO - COM ESCAVADEIRA E CAMINHÃO BASCULANTE DE 14 M³</t>
  </si>
  <si>
    <t>ESCAVAÇÃO, CARGA E TRANSPORTE DE MATERIAL DE 1ª CATEGORIA - DMT DE 1.600 A 1.800 M - CAMINHO DE SERVIÇO EM LEITO NATURAL - COM CARREGADEIRA E CAMINHÃO BASCULANTE DE 14 M³</t>
  </si>
  <si>
    <t>ESCAVAÇÃO, CARGA E TRANSPORTE DE MATERIAL DE 1ª CATEGORIA - DMT DE 1.600 A 1.800 M - CAMINHO DE SERVIÇO EM LEITO NATURAL - COM ESCAVADEIRA E CAMINHÃO BASCULANTE DE 14 M³</t>
  </si>
  <si>
    <t>ESCAVAÇÃO, CARGA E TRANSPORTE DE MATERIAL DE 1ª CATEGORIA - DMT DE 1.600 A 1.800 M - CAMINHO DE SERVIÇO EM REVESTIMENTO PRIMÁRIO - COM CARREGADEIRA E CAMINHÃO BASCULANTE DE 14 M³</t>
  </si>
  <si>
    <t>ESCAVAÇÃO, CARGA E TRANSPORTE DE MATERIAL DE 1ª CATEGORIA - DMT DE 1.600 A 1.800 M - CAMINHO DE SERVIÇO EM REVESTIMENTO PRIMÁRIO - COM ESCAVADEIRA E CAMINHÃO BASCULANTE DE 14 M³</t>
  </si>
  <si>
    <t>ESCAVAÇÃO, CARGA E TRANSPORTE DE MATERIAL DE 1ª CATEGORIA - DMT DE 1.600 A 1.800 M - CAMINHO DE SERVIÇO PAVIMENTADO - COM CARREGADEIRA E CAMINHÃO BASCULANTE DE 14 M³</t>
  </si>
  <si>
    <t>ESCAVAÇÃO, CARGA E TRANSPORTE DE MATERIAL DE 1ª CATEGORIA - DMT DE 1.600 A 1.800 M - CAMINHO DE SERVIÇO PAVIMENTADO - COM ESCAVADEIRA E CAMINHÃO BASCULANTE DE 14 M³</t>
  </si>
  <si>
    <t>ESCAVAÇÃO, CARGA E TRANSPORTE DE MATERIAL DE 1ª CATEGORIA - DMT DE 1.800 A 2.000 M - CAMINHO DE SERVIÇO EM LEITO NATURAL - COM CARREGADEIRA E CAMINHÃO BASCULANTE DE 14 M³</t>
  </si>
  <si>
    <t>ESCAVAÇÃO, CARGA E TRANSPORTE DE MATERIAL DE 1ª CATEGORIA - DMT DE 1.800 A 2.000 M - CAMINHO DE SERVIÇO EM LEITO NATURAL - COM ESCAVADEIRA E CAMINHÃO BASCULANTE DE 14 M³</t>
  </si>
  <si>
    <t>ESCAVAÇÃO, CARGA E TRANSPORTE DE MATERIAL DE 1ª CATEGORIA - DMT DE 1.800 A 2.000 M - CAMINHO DE SERVIÇO EM REVESTIMENTO PRIMÁRIO - COM CARREGADEIRA E CAMINHÃO BASCULANTE DE 14 M³</t>
  </si>
  <si>
    <t>ESCAVAÇÃO, CARGA E TRANSPORTE DE MATERIAL DE 1ª CATEGORIA - DMT DE 1.800 A 2.000 M - CAMINHO DE SERVIÇO EM REVESTIMENTO PRIMÁRIO - COM ESCAVADEIRA E CAMINHÃO BASCULANTE DE 14 M³</t>
  </si>
  <si>
    <t>ESCAVAÇÃO, CARGA E TRANSPORTE DE MATERIAL DE 1ª CATEGORIA - DMT DE 1.800 A 2.000 M - CAMINHO DE SERVIÇO PAVIMENTADO - COM CARREGADEIRA E CAMINHÃO BASCULANTE DE 14 M³</t>
  </si>
  <si>
    <t>ESCAVAÇÃO, CARGA E TRANSPORTE DE MATERIAL DE 1ª CATEGORIA - DMT DE 1.800 A 2.000 M - CAMINHO DE SERVIÇO PAVIMENTADO - COM ESCAVADEIRA E CAMINHÃO BASCULANTE DE 14 M³</t>
  </si>
  <si>
    <t>ESCAVAÇÃO, CARGA E TRANSPORTE DE MATERIAL DE 1ª CATEGORIA - DMT DE 2.000 A 2.500 M - CAMINHO DE SERVIÇO EM LEITO NATURAL - COM CARREGADEIRA E CAMINHÃO BASCULANTE DE 14 M³</t>
  </si>
  <si>
    <t>ESCAVAÇÃO, CARGA E TRANSPORTE DE MATERIAL DE 1ª CATEGORIA - DMT DE 2.000 A 2.500 M - CAMINHO DE SERVIÇO EM LEITO NATURAL - COM ESCAVADEIRA E CAMINHÃO BASCULANTE DE 14 M³</t>
  </si>
  <si>
    <t>ESCAVAÇÃO, CARGA E TRANSPORTE DE MATERIAL DE 1ª CATEGORIA - DMT DE 2.000 A 2.500 M - CAMINHO DE SERVIÇO EM REVESTIMENTO PRIMÁRIO - COM CARREGADEIRA E CAMINHÃO BASCULANTE DE 14 M³</t>
  </si>
  <si>
    <t>ESCAVAÇÃO, CARGA E TRANSPORTE DE MATERIAL DE 1ª CATEGORIA - DMT DE 2.000 A 2.500 M - CAMINHO DE SERVIÇO EM REVESTIMENTO PRIMÁRIO - COM ESCAVADEIRA E CAMINHÃO BASCULANTE DE 14 M³</t>
  </si>
  <si>
    <t>ESCAVAÇÃO, CARGA E TRANSPORTE DE MATERIAL DE 1ª CATEGORIA - DMT DE 2.000 A 2.500 M - CAMINHO DE SERVIÇO PAVIMENTADO - COM CARREGADEIRA E CAMINHÃO BASCULANTE DE 14 M³</t>
  </si>
  <si>
    <t>ESCAVAÇÃO, CARGA E TRANSPORTE DE MATERIAL DE 1ª CATEGORIA - DMT DE 2.000 A 2.500 M - CAMINHO DE SERVIÇO PAVIMENTADO - COM ESCAVADEIRA E CAMINHÃO BASCULANTE DE 14 M³</t>
  </si>
  <si>
    <t>ESCAVAÇÃO, CARGA E TRANSPORTE DE MATERIAL DE 1ª CATEGORIA - DMT DE 2.500 A 3.000 M - CAMINHO DE SERVIÇO EM LEITO NATURAL - COM CARREGADEIRA E CAMINHÃO BASCULANTE DE 14 M³</t>
  </si>
  <si>
    <t>ESCAVAÇÃO, CARGA E TRANSPORTE DE MATERIAL DE 1ª CATEGORIA - DMT DE 2.500 A 3.000 M - CAMINHO DE SERVIÇO EM LEITO NATURAL - COM ESCAVADEIRA E CAMINHÃO BASCULANTE DE 14 M³</t>
  </si>
  <si>
    <t>ESCAVAÇÃO, CARGA E TRANSPORTE DE MATERIAL DE 1ª CATEGORIA - DMT DE 2.500 A 3.000 M - CAMINHO DE SERVIÇO EM REVESTIMENTO PRIMÁRIO - COM CARREGADEIRA E CAMINHÃO BASCULANTE DE 14 M³</t>
  </si>
  <si>
    <t>ESCAVAÇÃO, CARGA E TRANSPORTE DE MATERIAL DE 1ª CATEGORIA - DMT DE 2.500 A 3.000 M - CAMINHO DE SERVIÇO EM REVESTIMENTO PRIMÁRIO - COM ESCAVADEIRA E CAMINHÃO BASCULANTE DE 14 M³</t>
  </si>
  <si>
    <t>ESCAVAÇÃO, CARGA E TRANSPORTE DE MATERIAL DE 1ª CATEGORIA - DMT DE 2.500 A 3.000 M - CAMINHO DE SERVIÇO PAVIMENTADO - COM CARREGADEIRA E CAMINHÃO BASCULANTE DE 14 M³</t>
  </si>
  <si>
    <t>ESCAVAÇÃO, CARGA E TRANSPORTE DE MATERIAL DE 1ª CATEGORIA - DMT DE 2.500 A 3.000 M - CAMINHO DE SERVIÇO PAVIMENTADO - COM ESCAVADEIRA E CAMINHÃO BASCULANTE DE 14 M³</t>
  </si>
  <si>
    <t>ESCAVAÇÃO, CARGA E TRANSPORTE DE MATERIAL DE 1ª CATEGORIA - DMT DE 200 A 400 M - CAMINHO DE SERVIÇO EM LEITO NATURAL - COM CARREGADEIRA E CAMINHÃO BASCULANTE DE 14 M³</t>
  </si>
  <si>
    <t>ESCAVAÇÃO, CARGA E TRANSPORTE DE MATERIAL DE 1ª CATEGORIA - DMT DE 200 A 400 M - CAMINHO DE SERVIÇO EM LEITO NATURAL - COM ESCAVADEIRA E CAMINHÃO BASCULANTE DE 14 M³</t>
  </si>
  <si>
    <t>ESCAVAÇÃO, CARGA E TRANSPORTE DE MATERIAL DE 1ª CATEGORIA - DMT DE 200 A 400 M - CAMINHO DE SERVIÇO EM REVESTIMENTO PRIMÁRIO - COM CARREGADEIRA E CAMINHÃO BASCULANTE DE 14 M³</t>
  </si>
  <si>
    <t>ESCAVAÇÃO, CARGA E TRANSPORTE DE MATERIAL DE 1ª CATEGORIA - DMT DE 200 A 400 M - CAMINHO DE SERVIÇO EM REVESTIMENTO PRIMÁRIO - COM ESCAVADEIRA E CAMINHÃO BASCULANTE DE 14 M³</t>
  </si>
  <si>
    <t>ESCAVAÇÃO, CARGA E TRANSPORTE DE MATERIAL DE 1ª CATEGORIA - DMT DE 200 A 400 M - CAMINHO DE SERVIÇO PAVIMENTADO - COM CARREGADEIRA E CAMINHÃO BASCULANTE DE 14 M³</t>
  </si>
  <si>
    <t>ESCAVAÇÃO, CARGA E TRANSPORTE DE MATERIAL DE 1ª CATEGORIA - DMT DE 200 A 400 M - CAMINHO DE SERVIÇO PAVIMENTADO - COM ESCAVADEIRA E CAMINHÃO BASCULANTE DE 14 M³</t>
  </si>
  <si>
    <t>ESCAVAÇÃO, CARGA E TRANSPORTE DE MATERIAL DE 1ª CATEGORIA - DMT DE 400 A 600 M - CAMINHO DE SERVIÇO EM LEITO NATURAL - COM CARREGADEIRA E CAMINHÃO BASCULANTE DE 14 M³</t>
  </si>
  <si>
    <t>ESCAVAÇÃO, CARGA E TRANSPORTE DE MATERIAL DE 1ª CATEGORIA - DMT DE 400 A 600 M - CAMINHO DE SERVIÇO EM LEITO NATURAL - COM ESCAVADEIRA E CAMINHÃO BASCULANTE DE 14 M³</t>
  </si>
  <si>
    <t>ESCAVAÇÃO, CARGA E TRANSPORTE DE MATERIAL DE 1ª CATEGORIA - DMT DE 400 A 600 M - CAMINHO DE SERVIÇO EM REVESTIMENTO PRIMÁRIO - COM CARREGADEIRA E CAMINHÃO BASCULANTE DE 14 M³</t>
  </si>
  <si>
    <t>ESCAVAÇÃO, CARGA E TRANSPORTE DE MATERIAL DE 1ª CATEGORIA - DMT DE 400 A 600 M - CAMINHO DE SERVIÇO EM REVESTIMENTO PRIMÁRIO - COM ESCAVADEIRA E CAMINHÃO BASCULANTE DE 14 M³</t>
  </si>
  <si>
    <t>ESCAVAÇÃO, CARGA E TRANSPORTE DE MATERIAL DE 1ª CATEGORIA - DMT DE 400 A 600 M - CAMINHO DE SERVIÇO PAVIMENTADO - COM CARREGADEIRA E CAMINHÃO BASCULANTE DE 14 M³</t>
  </si>
  <si>
    <t>ESCAVAÇÃO, CARGA E TRANSPORTE DE MATERIAL DE 1ª CATEGORIA - DMT DE 400 A 600 M - CAMINHO DE SERVIÇO PAVIMENTADO - COM ESCAVADEIRA E CAMINHÃO BASCULANTE DE 14 M³</t>
  </si>
  <si>
    <t>ESCAVAÇÃO, CARGA E TRANSPORTE DE MATERIAL DE 1ª CATEGORIA - DMT DE 50 A 200 M - CAMINHO DE SERVIÇO EM LEITO NATURAL - COM CARREGADEIRA E CAMINHÃO BASCULANTE DE 14 M³</t>
  </si>
  <si>
    <t>ESCAVAÇÃO, CARGA E TRANSPORTE DE MATERIAL DE 1ª CATEGORIA - DMT DE 50 A 200 M - CAMINHO DE SERVIÇO EM LEITO NATURAL - COM ESCAVADEIRA E CAMINHÃO BASCULANTE DE 14 M³</t>
  </si>
  <si>
    <t>ESCAVAÇÃO, CARGA E TRANSPORTE DE MATERIAL DE 1ª CATEGORIA - DMT DE 50 A 200 M - CAMINHO DE SERVIÇO EM REVESTIMENTO PRIMÁRIO - COM CARREGADEIRA E CAMINHÃO BASCULANTE DE 14 M³</t>
  </si>
  <si>
    <t>ESCAVAÇÃO, CARGA E TRANSPORTE DE MATERIAL DE 1ª CATEGORIA - DMT DE 50 A 200 M - CAMINHO DE SERVIÇO EM REVESTIMENTO PRIMÁRIO - COM ESCAVADEIRA E CAMINHÃO BASCULANTE DE 14 M³</t>
  </si>
  <si>
    <t>ESCAVAÇÃO, CARGA E TRANSPORTE DE MATERIAL DE 1ª CATEGORIA - DMT DE 50 A 200 M - CAMINHO DE SERVIÇO PAVIMENTADO - COM CARREGADEIRA E CAMINHÃO BASCULANTE DE 14 M³</t>
  </si>
  <si>
    <t>ESCAVAÇÃO, CARGA E TRANSPORTE DE MATERIAL DE 1ª CATEGORIA - DMT DE 50 A 200 M - CAMINHO DE SERVIÇO PAVIMENTADO - COM ESCAVADEIRA E CAMINHÃO BASCULANTE DE 14 M³</t>
  </si>
  <si>
    <t>ESCAVAÇÃO, CARGA E TRANSPORTE DE MATERIAL DE 1ª CATEGORIA - DMT DE 600 A 800 M - CAMINHO DE SERVIÇO EM LEITO NATURAL - COM CARREGADEIRA E CAMINHÃO BASCULANTE DE 14 M³</t>
  </si>
  <si>
    <t>ESCAVAÇÃO, CARGA E TRANSPORTE DE MATERIAL DE 1ª CATEGORIA - DMT DE 600 A 800 M - CAMINHO DE SERVIÇO EM LEITO NATURAL - COM ESCAVADEIRA E CAMINHÃO BASCULANTE DE 14 M³</t>
  </si>
  <si>
    <t>ESCAVAÇÃO, CARGA E TRANSPORTE DE MATERIAL DE 1ª CATEGORIA - DMT DE 600 A 800 M - CAMINHO DE SERVIÇO EM REVESTIMENTO PRIMÁRIO - COM CARREGADEIRA E CAMINHÃO BASCULANTE DE 14 M³</t>
  </si>
  <si>
    <t>ESCAVAÇÃO, CARGA E TRANSPORTE DE MATERIAL DE 1ª CATEGORIA - DMT DE 600 A 800 M - CAMINHO DE SERVIÇO EM REVESTIMENTO PRIMÁRIO - COM ESCAVADEIRA E CAMINHÃO BASCULANTE DE 14 M³</t>
  </si>
  <si>
    <t>ESCAVAÇÃO, CARGA E TRANSPORTE DE MATERIAL DE 1ª CATEGORIA - DMT DE 600 A 800 M - CAMINHO DE SERVIÇO PAVIMENTADO - COM CARREGADEIRA E CAMINHÃO BASCULANTE DE 14 M³</t>
  </si>
  <si>
    <t>ESCAVAÇÃO, CARGA E TRANSPORTE DE MATERIAL DE 1ª CATEGORIA - DMT DE 600 A 800 M - CAMINHO DE SERVIÇO PAVIMENTADO - COM ESCAVADEIRA E CAMINHÃO BASCULANTE DE 14 M³</t>
  </si>
  <si>
    <t>ESCAVAÇÃO, CARGA E TRANSPORTE DE MATERIAL DE 1ª CATEGORIA - DMT DE 800 A 1.000 M - CAMINHO DE SERVIÇO EM LEITO NATURAL - COM CARREGADEIRA E CAMINHÃO BASCULANTE DE 14 M³</t>
  </si>
  <si>
    <t>ESCAVAÇÃO, CARGA E TRANSPORTE DE MATERIAL DE 1ª CATEGORIA - DMT DE 800 A 1.000 M - CAMINHO DE SERVIÇO EM LEITO NATURAL - COM ESCAVADEIRA E CAMINHÃO BASCULANTE DE 14 M³</t>
  </si>
  <si>
    <t>ESCAVAÇÃO, CARGA E TRANSPORTE DE MATERIAL DE 1ª CATEGORIA - DMT DE 800 A 1.000 M - CAMINHO DE SERVIÇO EM REVESTIMENTO PRIMÁRIO - COM CARREGADEIRA E CAMINHÃO BASCULANTE DE 14 M³</t>
  </si>
  <si>
    <t>ESCAVAÇÃO, CARGA E TRANSPORTE DE MATERIAL DE 1ª CATEGORIA - DMT DE 800 A 1.000 M - CAMINHO DE SERVIÇO EM REVESTIMENTO PRIMÁRIO - COM ESCAVADEIRA E CAMINHÃO BASCULANTE DE 14 M³</t>
  </si>
  <si>
    <t>ESCAVAÇÃO, CARGA E TRANSPORTE DE MATERIAL DE 1ª CATEGORIA - DMT DE 800 A 1.000 M - CAMINHO DE SERVIÇO PAVIMENTADO - COM CARREGADEIRA E CAMINHÃO BASCULANTE DE 14 M³</t>
  </si>
  <si>
    <t>ESCAVAÇÃO, CARGA E TRANSPORTE DE MATERIAL DE 1ª CATEGORIA - DMT DE 800 A 1.000 M - CAMINHO DE SERVIÇO PAVIMENTADO - COM ESCAVADEIRA E CAMINHÃO BASCULANTE DE 14 M³</t>
  </si>
  <si>
    <t>ESCAVAÇÃO, CARGA E TRANSPORTE DE MATERIAL DE 1ª CATEGORIA NA DISTÂNCIA DE 3.000 M - CAMINHO DE SERVIÇO EM LEITO NATURAL - COM CARREGADEIRA E CAMINHÃO BASCULANTE DE 14 M³</t>
  </si>
  <si>
    <t>ESCAVAÇÃO, CARGA E TRANSPORTE DE MATERIAL DE 1ª CATEGORIA NA DISTÂNCIA DE 3.000 M - CAMINHO DE SERVIÇO EM LEITO NATURAL - COM ESCAVADEIRA E CAMINHÃO BASCULANTE DE 14 M³</t>
  </si>
  <si>
    <t>ESCAVAÇÃO, CARGA E TRANSPORTE DE MATERIAL DE 1ª CATEGORIA NA DISTÂNCIA DE 3.000 M - CAMINHO DE SERVIÇO EM REVESTIMENTO PRIMÁRIO - COM CARREGADEIRA E CAMINHÃO BASCULANTE DE 14 M³</t>
  </si>
  <si>
    <t>ESCAVAÇÃO, CARGA E TRANSPORTE DE MATERIAL DE 1ª CATEGORIA NA DISTÂNCIA DE 3.000 M - CAMINHO DE SERVIÇO EM REVESTIMENTO PRIMÁRIO - COM ESCAVADEIRA E CAMINHÃO BASCULANTE DE 14 M³</t>
  </si>
  <si>
    <t>ESCAVAÇÃO, CARGA E TRANSPORTE DE MATERIAL DE 1ª CATEGORIA NA DISTÂNCIA DE 3.000 M - CAMINHO DE SERVIÇO PAVIMENTADO - COM CARREGADEIRA E CAMINHÃO BASCULANTE DE 14 M³</t>
  </si>
  <si>
    <t>ESCAVAÇÃO, CARGA E TRANSPORTE DE MATERIAL DE 1ª CATEGORIA NA DISTÂNCIA DE 3.000 M - CAMINHO DE SERVIÇO PAVIMENTADO - COM ESCAVADEIRA E CAMINHÃO BASCULANTE DE 14 M³</t>
  </si>
  <si>
    <t>ESCAVAÇÃO, CARGA E TRANSPORTE DE MATERIAL DE 2ª CATEGORIA - DMT DE 1.000 A 1.200 M - CAMINHO DE SERVIÇO EM LEITO NATURAL - COM CARREGADEIRA E CAMINHÃO BASCULANTE DE 14 M³</t>
  </si>
  <si>
    <t>ESCAVAÇÃO, CARGA E TRANSPORTE DE MATERIAL DE 2ª CATEGORIA - DMT DE 1.000 A 1.200 M - CAMINHO DE SERVIÇO EM LEITO NATURAL - COM ESCAVADEIRA E CAMINHÃO BASCULANTE DE 14 M³</t>
  </si>
  <si>
    <t>ESCAVAÇÃO, CARGA E TRANSPORTE DE MATERIAL DE 2ª CATEGORIA - DMT DE 1.000 A 1.200 M - CAMINHO DE SERVIÇO EM REVESTIMENTO PRIMÁRIO - COM CARREGADEIRA E CAMINHÃO BASCULANTE DE 14 M³</t>
  </si>
  <si>
    <t>ESCAVAÇÃO, CARGA E TRANSPORTE DE MATERIAL DE 2ª CATEGORIA - DMT DE 1.000 A 1.200 M - CAMINHO DE SERVIÇO EM REVESTIMENTO PRIMÁRIO - COM ESCAVADEIRA E CAMINHÃO BASCULANTE DE 14 M³</t>
  </si>
  <si>
    <t>ESCAVAÇÃO, CARGA E TRANSPORTE DE MATERIAL DE 2ª CATEGORIA - DMT DE 1.000 A 1.200 M - CAMINHO DE SERVIÇO PAVIMENTADO - COM CARREGADEIRA E CAMINHÃO BASCULANTE DE 14 M³</t>
  </si>
  <si>
    <t>ESCAVAÇÃO, CARGA E TRANSPORTE DE MATERIAL DE 2ª CATEGORIA - DMT DE 1.000 A 1.200 M - CAMINHO DE SERVIÇO PAVIMENTADO - COM ESCAVADEIRA E CAMINHÃO BASCULANTE DE 14 M³</t>
  </si>
  <si>
    <t>ESCAVAÇÃO, CARGA E TRANSPORTE DE MATERIAL DE 2ª CATEGORIA - DMT DE 1.200 A 1.400 M - CAMINHO DE SERVIÇO EM LEITO NATURAL - COM CARREGADEIRA E CAMINHÃO BASCULANTE DE 14 M³</t>
  </si>
  <si>
    <t>ESCAVAÇÃO, CARGA E TRANSPORTE DE MATERIAL DE 2ª CATEGORIA - DMT DE 1.200 A 1.400 M - CAMINHO DE SERVIÇO EM LEITO NATURAL - COM ESCAVADEIRA E CAMINHÃO BASCULANTE DE 14 M³</t>
  </si>
  <si>
    <t>ESCAVAÇÃO, CARGA E TRANSPORTE DE MATERIAL DE 2ª CATEGORIA - DMT DE 1.200 A 1.400 M - CAMINHO DE SERVIÇO EM REVESTIMENTO PRIMÁRIO - COM CARREGADEIRA E CAMINHÃO BASCULANTE DE 14 M³</t>
  </si>
  <si>
    <t>ESCAVAÇÃO, CARGA E TRANSPORTE DE MATERIAL DE 2ª CATEGORIA - DMT DE 1.200 A 1.400 M - CAMINHO DE SERVIÇO EM REVESTIMENTO PRIMÁRIO - COM ESCAVADEIRA E CAMINHÃO BASCULANTE DE 14 M³</t>
  </si>
  <si>
    <t>ESCAVAÇÃO, CARGA E TRANSPORTE DE MATERIAL DE 2ª CATEGORIA - DMT DE 1.200 A 1.400 M - CAMINHO DE SERVIÇO PAVIMENTADO - COM CARREGADEIRA E CAMINHÃO BASCULANTE DE 14 M³</t>
  </si>
  <si>
    <t>ESCAVAÇÃO, CARGA E TRANSPORTE DE MATERIAL DE 2ª CATEGORIA - DMT DE 1.200 A 1.400 M - CAMINHO DE SERVIÇO PAVIMENTADO - COM ESCAVADEIRA E CAMINHÃO BASCULANTE DE 14 M³</t>
  </si>
  <si>
    <t>ESCAVAÇÃO, CARGA E TRANSPORTE DE MATERIAL DE 2ª CATEGORIA - DMT DE 1.400 A 1.600 M - CAMINHO DE SERVIÇO EM LEITO NATURAL - COM CARREGADEIRA E CAMINHÃO BASCULANTE DE 14 M³</t>
  </si>
  <si>
    <t>ESCAVAÇÃO, CARGA E TRANSPORTE DE MATERIAL DE 2ª CATEGORIA - DMT DE 1.400 A 1.600 M - CAMINHO DE SERVIÇO EM LEITO NATURAL - COM ESCAVADEIRA E CAMINHÃO BASCULANTE DE 14 M³</t>
  </si>
  <si>
    <t>ESCAVAÇÃO, CARGA E TRANSPORTE DE MATERIAL DE 2ª CATEGORIA - DMT DE 1.400 A 1.600 M - CAMINHO DE SERVIÇO EM REVESTIMENTO PRIMÁRIO - COM CARREGADEIRA E CAMINHÃO BASCULANTE DE 14 M³</t>
  </si>
  <si>
    <t>ESCAVAÇÃO, CARGA E TRANSPORTE DE MATERIAL DE 2ª CATEGORIA - DMT DE 1.400 A 1.600 M - CAMINHO DE SERVIÇO EM REVESTIMENTO PRIMÁRIO - COM ESCAVADEIRA E CAMINHÃO BASCULANTE DE 14 M³</t>
  </si>
  <si>
    <t>ESCAVAÇÃO, CARGA E TRANSPORTE DE MATERIAL DE 2ª CATEGORIA - DMT DE 1.400 A 1.600 M - CAMINHO DE SERVIÇO PAVIMENTADO - COM CARREGADEIRA E CAMINHÃO BASCULANTE DE 14 M³</t>
  </si>
  <si>
    <t>ESCAVAÇÃO, CARGA E TRANSPORTE DE MATERIAL DE 2ª CATEGORIA - DMT DE 1.400 A 1.600 M - CAMINHO DE SERVIÇO PAVIMENTADO - COM ESCAVADEIRA E CAMINHÃO BASCULANTE DE 14 M³</t>
  </si>
  <si>
    <t>ESCAVAÇÃO, CARGA E TRANSPORTE DE MATERIAL DE 2ª CATEGORIA - DMT DE 1.600 A 1.800 M - CAMINHO DE SERVIÇO EM LEITO NATURAL - COM CARREGADEIRA E CAMINHÃO BASCULANTE DE 14 M³</t>
  </si>
  <si>
    <t>ESCAVAÇÃO, CARGA E TRANSPORTE DE MATERIAL DE 2ª CATEGORIA - DMT DE 1.600 A 1.800 M - CAMINHO DE SERVIÇO EM LEITO NATURAL - COM ESCAVADEIRA E CAMINHÃO BASCULANTE DE 14 M³</t>
  </si>
  <si>
    <t>ESCAVAÇÃO, CARGA E TRANSPORTE DE MATERIAL DE 2ª CATEGORIA - DMT DE 1.600 A 1.800 M - CAMINHO DE SERVIÇO EM REVESTIMENTO PRIMÁRIO - COM CARREGADEIRA E CAMINHÃO BASCULANTE DE 14 M³</t>
  </si>
  <si>
    <t>ESCAVAÇÃO, CARGA E TRANSPORTE DE MATERIAL DE 2ª CATEGORIA - DMT DE 1.600 A 1.800 M - CAMINHO DE SERVIÇO EM REVESTIMENTO PRIMÁRIO - COM ESCAVADEIRA E CAMINHÃO BASCULANTE DE 14 M³</t>
  </si>
  <si>
    <t>ESCAVAÇÃO, CARGA E TRANSPORTE DE MATERIAL DE 2ª CATEGORIA - DMT DE 1.600 A 1.800 M - CAMINHO DE SERVIÇO PAVIMENTADO - COM CARREGADEIRA E CAMINHÃO BASCULANTE DE 14 M³</t>
  </si>
  <si>
    <t>ESCAVAÇÃO, CARGA E TRANSPORTE DE MATERIAL DE 2ª CATEGORIA - DMT DE 1.600 A 1.800 M - CAMINHO DE SERVIÇO PAVIMENTADO - COM ESCAVADEIRA E CAMINHÃO BASCULANTE DE 14 M³</t>
  </si>
  <si>
    <t>ESCAVAÇÃO, CARGA E TRANSPORTE DE MATERIAL DE 2ª CATEGORIA - DMT DE 1.800 A 2.000 M - CAMINHO DE SERVIÇO EM LEITO NATURAL - COM CARREGADEIRA E CAMINHÃO BASCULANTE DE 14 M³</t>
  </si>
  <si>
    <t>ESCAVAÇÃO, CARGA E TRANSPORTE DE MATERIAL DE 2ª CATEGORIA - DMT DE 1.800 A 2.000 M - CAMINHO DE SERVIÇO EM LEITO NATURAL - COM ESCAVADEIRA E CAMINHÃO BASCULANTE DE 14 M³</t>
  </si>
  <si>
    <t>ESCAVAÇÃO, CARGA E TRANSPORTE DE MATERIAL DE 2ª CATEGORIA - DMT DE 1.800 A 2.000 M - CAMINHO DE SERVIÇO EM REVESTIMENTO PRIMÁRIO - COM CARREGADEIRA E CAMINHÃO BASCULANTE DE 14 M³</t>
  </si>
  <si>
    <t>ESCAVAÇÃO, CARGA E TRANSPORTE DE MATERIAL DE 2ª CATEGORIA - DMT DE 1.800 A 2.000 M - CAMINHO DE SERVIÇO EM REVESTIMENTO PRIMÁRIO - COM ESCAVADEIRA E CAMINHÃO BASCULANTE DE 14 M³</t>
  </si>
  <si>
    <t>ESCAVAÇÃO, CARGA E TRANSPORTE DE MATERIAL DE 2ª CATEGORIA - DMT DE 1.800 A 2.000 M - CAMINHO DE SERVIÇO PAVIMENTADO - COM CARREGADEIRA E CAMINHÃO BASCULANTE DE 14 M³</t>
  </si>
  <si>
    <t>ESCAVAÇÃO, CARGA E TRANSPORTE DE MATERIAL DE 2ª CATEGORIA - DMT DE 1.800 A 2.000 M - CAMINHO DE SERVIÇO PAVIMENTADO - COM ESCAVADEIRA E CAMINHÃO BASCULANTE DE 14 M³</t>
  </si>
  <si>
    <t>ESCAVAÇÃO, CARGA E TRANSPORTE DE MATERIAL DE 2ª CATEGORIA - DMT DE 2.000 A 2.500 M - CAMINHO DE SERVIÇO EM LEITO NATURAL - COM CARREGADEIRA E CAMINHÃO BASCULANTE DE 14 M³</t>
  </si>
  <si>
    <t>ESCAVAÇÃO, CARGA E TRANSPORTE DE MATERIAL DE 2ª CATEGORIA - DMT DE 2.000 A 2.500 M - CAMINHO DE SERVIÇO EM LEITO NATURAL - COM ESCAVADEIRA E CAMINHÃO BASCULANTE DE 14 M³</t>
  </si>
  <si>
    <t>ESCAVAÇÃO, CARGA E TRANSPORTE DE MATERIAL DE 2ª CATEGORIA - DMT DE 2.000 A 2.500 M - CAMINHO DE SERVIÇO EM REVESTIMENTO PRIMÁRIO - COM CARREGADEIRA E CAMINHÃO BASCULANTE DE 14 M³</t>
  </si>
  <si>
    <t>ESCAVAÇÃO, CARGA E TRANSPORTE DE MATERIAL DE 2ª CATEGORIA - DMT DE 2.000 A 2.500 M - CAMINHO DE SERVIÇO EM REVESTIMENTO PRIMÁRIO - COM ESCAVADEIRA E CAMINHÃO BASCULANTE DE 14 M³</t>
  </si>
  <si>
    <t>ESCAVAÇÃO, CARGA E TRANSPORTE DE MATERIAL DE 2ª CATEGORIA - DMT DE 2.000 A 2.500 M - CAMINHO DE SERVIÇO PAVIMENTADO - COM CARREGADEIRA E CAMINHÃO BASCULANTE DE 14 M³</t>
  </si>
  <si>
    <t>ESCAVAÇÃO, CARGA E TRANSPORTE DE MATERIAL DE 2ª CATEGORIA - DMT DE 2.000 A 2.500 M - CAMINHO DE SERVIÇO PAVIMENTADO - COM ESCAVADEIRA E CAMINHÃO BASCULANTE DE 14 M³</t>
  </si>
  <si>
    <t>ESCAVAÇÃO, CARGA E TRANSPORTE DE MATERIAL DE 2ª CATEGORIA - DMT DE 2.500 A 3.000 M - CAMINHO DE SERVIÇO EM LEITO NATURAL - COM CARREGADEIRA E CAMINHÃO BASCULANTE DE 14 M³</t>
  </si>
  <si>
    <t>ESCAVAÇÃO, CARGA E TRANSPORTE DE MATERIAL DE 2ª CATEGORIA - DMT DE 2.500 A 3.000 M - CAMINHO DE SERVIÇO EM LEITO NATURAL - COM ESCAVADEIRA E CAMINHÃO BASCULANTE DE 14 M³</t>
  </si>
  <si>
    <t>ESCAVAÇÃO, CARGA E TRANSPORTE DE MATERIAL DE 2ª CATEGORIA - DMT DE 2.500 A 3.000 M - CAMINHO DE SERVIÇO EM REVESTIMENTO PRIMÁRIO - COM CARREGADEIRA E CAMINHÃO BASCULANTE DE 14 M³</t>
  </si>
  <si>
    <t>ESCAVAÇÃO, CARGA E TRANSPORTE DE MATERIAL DE 2ª CATEGORIA - DMT DE 2.500 A 3.000 M - CAMINHO DE SERVIÇO EM REVESTIMENTO PRIMÁRIO - COM ESCAVADEIRA E CAMINHÃO BASCULANTE DE 14 M³</t>
  </si>
  <si>
    <t>ESCAVAÇÃO, CARGA E TRANSPORTE DE MATERIAL DE 2ª CATEGORIA - DMT DE 2.500 A 3.000 M - CAMINHO DE SERVIÇO PAVIMENTADO - COM CARREGADEIRA E CAMINHÃO BASCULANTE DE 14 M³</t>
  </si>
  <si>
    <t>ESCAVAÇÃO, CARGA E TRANSPORTE DE MATERIAL DE 2ª CATEGORIA - DMT DE 2.500 A 3.000 M - CAMINHO DE SERVIÇO PAVIMENTADO - COM ESCAVADEIRA E CAMINHÃO BASCULANTE DE 14 M³</t>
  </si>
  <si>
    <t>ESCAVAÇÃO, CARGA E TRANSPORTE DE MATERIAL DE 2ª CATEGORIA - DMT DE 200 A 400 M - CAMINHO DE SERVIÇO EM LEITO NATURAL - COM CARREGADEIRA E CAMINHÃO BASCULANTE DE 14 M³</t>
  </si>
  <si>
    <t>ESCAVAÇÃO, CARGA E TRANSPORTE DE MATERIAL DE 2ª CATEGORIA - DMT DE 200 A 400 M - CAMINHO DE SERVIÇO EM LEITO NATURAL - COM ESCAVADEIRA E CAMINHÃO BASCULANTE DE 14 M³</t>
  </si>
  <si>
    <t>ESCAVAÇÃO, CARGA E TRANSPORTE DE MATERIAL DE 2ª CATEGORIA - DMT DE 200 A 400 M - CAMINHO DE SERVIÇO EM REVESTIMENTO PRIMÁRIO - COM CARREGADEIRA E CAMINHÃO BASCULANTE DE 14 M³</t>
  </si>
  <si>
    <t>ESCAVAÇÃO, CARGA E TRANSPORTE DE MATERIAL DE 2ª CATEGORIA - DMT DE 200 A 400 M - CAMINHO DE SERVIÇO EM REVESTIMENTO PRIMÁRIO - COM ESCAVADEIRA E CAMINHÃO BASCULANTE DE 14 M³</t>
  </si>
  <si>
    <t>ESCAVAÇÃO, CARGA E TRANSPORTE DE MATERIAL DE 2ª CATEGORIA - DMT DE 200 A 400 M - CAMINHO DE SERVIÇO PAVIMENTADO - COM CARREGADEIRA E CAMINHÃO BASCULANTE DE 14 M³</t>
  </si>
  <si>
    <t>ESCAVAÇÃO, CARGA E TRANSPORTE DE MATERIAL DE 2ª CATEGORIA - DMT DE 200 A 400 M - CAMINHO DE SERVIÇO PAVIMENTADO - COM ESCAVADEIRA E CAMINHÃO BASCULANTE DE 14 M³</t>
  </si>
  <si>
    <t>ESCAVAÇÃO, CARGA E TRANSPORTE DE MATERIAL DE 2ª CATEGORIA - DMT DE 400 A 600 M - CAMINHO DE SERVIÇO EM LEITO NATURAL - COM CARREGADEIRA E CAMINHÃO BASCULANTE DE 14 M³</t>
  </si>
  <si>
    <t>ESCAVAÇÃO, CARGA E TRANSPORTE DE MATERIAL DE 2ª CATEGORIA - DMT DE 400 A 600 M - CAMINHO DE SERVIÇO EM LEITO NATURAL - COM ESCAVADEIRA E CAMINHÃO BASCULANTE DE 14 M³</t>
  </si>
  <si>
    <t>ESCAVAÇÃO, CARGA E TRANSPORTE DE MATERIAL DE 2ª CATEGORIA - DMT DE 400 A 600 M - CAMINHO DE SERVIÇO EM REVESTIMENTO PRIMÁRIO - COM CARREGADEIRA E CAMINHÃO BASCULANTE DE 14 M³</t>
  </si>
  <si>
    <t>ESCAVAÇÃO, CARGA E TRANSPORTE DE MATERIAL DE 2ª CATEGORIA - DMT DE 400 A 600 M - CAMINHO DE SERVIÇO EM REVESTIMENTO PRIMÁRIO - COM ESCAVADEIRA E CAMINHÃO BASCULANTE DE 14 M³</t>
  </si>
  <si>
    <t>ESCAVAÇÃO, CARGA E TRANSPORTE DE MATERIAL DE 2ª CATEGORIA - DMT DE 400 A 600 M - CAMINHO DE SERVIÇO PAVIMENTADO - COM CARREGADEIRA E CAMINHÃO BASCULANTE DE 14 M³</t>
  </si>
  <si>
    <t>ESCAVAÇÃO, CARGA E TRANSPORTE DE MATERIAL DE 2ª CATEGORIA - DMT DE 400 A 600 M - CAMINHO DE SERVIÇO PAVIMENTADO - COM ESCAVADEIRA E CAMINHÃO BASCULANTE DE 14 M³</t>
  </si>
  <si>
    <t>ESCAVAÇÃO, CARGA E TRANSPORTE DE MATERIAL DE 2ª CATEGORIA - DMT DE 50 A 200 M - CAMINHO DE SERVIÇO EM LEITO NATURAL - COM CARREGADEIRA E CAMINHÃO BASCULANTE DE 14 M³</t>
  </si>
  <si>
    <t>ESCAVAÇÃO, CARGA E TRANSPORTE DE MATERIAL DE 2ª CATEGORIA - DMT DE 50 A 200 M - CAMINHO DE SERVIÇO EM LEITO NATURAL - COM ESCAVADEIRA E CAMINHÃO BASCULANTE DE 14 M³</t>
  </si>
  <si>
    <t>ESCAVAÇÃO, CARGA E TRANSPORTE DE MATERIAL DE 2ª CATEGORIA - DMT DE 50 A 200 M - CAMINHO DE SERVIÇO EM REVESTIMENTO PRIMÁRIO - COM CARREGADEIRA E CAMINHÃO BASCULANTE DE 14 M³</t>
  </si>
  <si>
    <t>ESCAVAÇÃO, CARGA E TRANSPORTE DE MATERIAL DE 2ª CATEGORIA - DMT DE 50 A 200 M - CAMINHO DE SERVIÇO EM REVESTIMENTO PRIMÁRIO - COM ESCAVADEIRA E CAMINHÃO BASCULANTE DE 14 M³</t>
  </si>
  <si>
    <t>ESCAVAÇÃO, CARGA E TRANSPORTE DE MATERIAL DE 2ª CATEGORIA - DMT DE 50 A 200 M - CAMINHO DE SERVIÇO PAVIMENTADO - COM CARREGADEIRA E CAMINHÃO BASCULANTE DE 14 M³</t>
  </si>
  <si>
    <t>ESCAVAÇÃO, CARGA E TRANSPORTE DE MATERIAL DE 2ª CATEGORIA - DMT DE 50 A 200 M - CAMINHO DE SERVIÇO PAVIMENTADO - COM ESCAVADEIRA E CAMINHÃO BASCULANTE DE 14 M³</t>
  </si>
  <si>
    <t>ESCAVAÇÃO, CARGA E TRANSPORTE DE MATERIAL DE 2ª CATEGORIA - DMT DE 50 M</t>
  </si>
  <si>
    <t>ESCAVAÇÃO, CARGA E TRANSPORTE DE MATERIAL DE 2ª CATEGORIA - DMT DE 600 A 800 M - CAMINHO DE SERVIÇO EM LEITO NATURAL - COM CARREGADEIRA E CAMINHÃO BASCULANTE DE 14 M³</t>
  </si>
  <si>
    <t>ESCAVAÇÃO, CARGA E TRANSPORTE DE MATERIAL DE 2ª CATEGORIA - DMT DE 600 A 800 M - CAMINHO DE SERVIÇO EM LEITO NATURAL - COM ESCAVADEIRA E CAMINHÃO BASCULANTE DE 14 M³</t>
  </si>
  <si>
    <t>ESCAVAÇÃO, CARGA E TRANSPORTE DE MATERIAL DE 2ª CATEGORIA - DMT DE 600 A 800 M - CAMINHO DE SERVIÇO EM REVESTIMENTO PRIMÁRIO - COM CARREGADEIRA E CAMINHÃO BASCULANTE DE 14 M³</t>
  </si>
  <si>
    <t>ESCAVAÇÃO, CARGA E TRANSPORTE DE MATERIAL DE 2ª CATEGORIA - DMT DE 600 A 800 M - CAMINHO DE SERVIÇO EM REVESTIMENTO PRIMÁRIO - COM ESCAVADEIRA E CAMINHÃO BASCULANTE DE 14 M³</t>
  </si>
  <si>
    <t>ESCAVAÇÃO, CARGA E TRANSPORTE DE MATERIAL DE 2ª CATEGORIA - DMT DE 600 A 800 M - CAMINHO DE SERVIÇO PAVIMENTADO - COM CARREGADEIRA E CAMINHÃO BASCULANTE DE 14 M³</t>
  </si>
  <si>
    <t>ESCAVAÇÃO, CARGA E TRANSPORTE DE MATERIAL DE 2ª CATEGORIA - DMT DE 600 A 800 M - CAMINHO DE SERVIÇO PAVIMENTADO - COM ESCAVADEIRA E CAMINHÃO BASCULANTE DE 14 M³</t>
  </si>
  <si>
    <t>ESCAVAÇÃO, CARGA E TRANSPORTE DE MATERIAL DE 2ª CATEGORIA - DMT DE 800 A 1.000 M - CAMINHO DE SERVIÇO EM LEITO NATURAL - COM CARREGADEIRA E CAMINHÃO BASCULANTE DE 14 M³</t>
  </si>
  <si>
    <t>ESCAVAÇÃO, CARGA E TRANSPORTE DE MATERIAL DE 2ª CATEGORIA - DMT DE 800 A 1.000 M - CAMINHO DE SERVIÇO EM LEITO NATURAL - COM ESCAVADEIRA E CAMINHÃO BASCULANTE DE 14 M³</t>
  </si>
  <si>
    <t>ESCAVAÇÃO, CARGA E TRANSPORTE DE MATERIAL DE 2ª CATEGORIA - DMT DE 800 A 1.000 M - CAMINHO DE SERVIÇO EM REVESTIMENTO PRIMÁRIO - COM CARREGADEIRA E CAMINHÃO BASCULANTE DE 14 M³</t>
  </si>
  <si>
    <t>ESCAVAÇÃO, CARGA E TRANSPORTE DE MATERIAL DE 2ª CATEGORIA - DMT DE 800 A 1.000 M - CAMINHO DE SERVIÇO EM REVESTIMENTO PRIMÁRIO - COM ESCAVADEIRA E CAMINHÃO BASCULANTE DE 14 M³</t>
  </si>
  <si>
    <t>ESCAVAÇÃO, CARGA E TRANSPORTE DE MATERIAL DE 2ª CATEGORIA - DMT DE 800 A 1.000 M - CAMINHO DE SERVIÇO PAVIMENTADO - COM CARREGADEIRA E CAMINHÃO BASCULANTE DE 14 M³</t>
  </si>
  <si>
    <t>ESCAVAÇÃO, CARGA E TRANSPORTE DE MATERIAL DE 2ª CATEGORIA - DMT DE 800 A 1.000 M - CAMINHO DE SERVIÇO PAVIMENTADO - COM ESCAVADEIRA E CAMINHÃO BASCULANTE DE 14 M³</t>
  </si>
  <si>
    <t>ESCAVAÇÃO, CARGA E TRANSPORTE DE MATERIAL DE 2ª CATEGORIA NA DISTÂNCIA DE 3.000 M - CAMINHO DE SERVIÇO EM LEITO NATURAL - COM ESCAVADEIRA E CAMINHÃO BASCULANTE DE 14 M³</t>
  </si>
  <si>
    <t>ESCAVAÇÃO, CARGA E TRANSPORTE DE MATERIAL DE 2ª CATEGORIA NA DISTÂNCIA DE 3.000 M - CAMINHO DE SERVIÇO EM LEITO NATURAL COM CARREGADEIRA E CAMINHÃO BASCULANTE DE 14 M³</t>
  </si>
  <si>
    <t>ESCAVAÇÃO, CARGA E TRANSPORTE DE MATERIAL DE 2ª CATEGORIA NA DISTÂNCIA DE 3.000 M - CAMINHO DE SERVIÇO EM REVESTIMENTO PRIMÁRIO - COM ESCAVADEIRA E CAMINHÃO BASCULANTE DE 14 M³</t>
  </si>
  <si>
    <t>ESCAVAÇÃO, CARGA E TRANSPORTE DE MATERIAL DE 2ª CATEGORIA NA DISTÂNCIA DE 3.000 M - CAMINHO DE SERVIÇO PAVIMENTADO - COM CARREGADEIRA E CAMINHÃO BASCULANTE DE 14 M³</t>
  </si>
  <si>
    <t>ESCAVAÇÃO, CARGA E TRANSPORTE DE MATERIAL DE 2ª CATEGORIA NA DISTÂNCIA DE 3.000 M - CAMINHO DE SERVIÇO PAVIMENTADO - COM ESCAVADEIRA E CAMINHÃO BASCULANTE DE 14 M³</t>
  </si>
  <si>
    <t>ESCAVAÇÃO, CARGA E TRANSPORTE DE MATERIAL DE 2ª CATEGORIA NA DISTÂNCIA DE 3.000 M -CAMINHO DE SERVIÇO COM REVESTIMENTO PRIMÁRIO COM CARREGADEIRA E CAMINHÃO BASCULANTE DE 14 M³</t>
  </si>
  <si>
    <t>ESCAVAÇÃO, CARGA E TRANSPORTE DE MATERIAL DE 3ª CATEGORIA - DMT DE 1.000 A 1.200 M - CAMINHO DE SERVIÇO EM LEITO NATURAL COM CAMINHÃO BASCULANTE DE 12 M³</t>
  </si>
  <si>
    <t>ESCAVAÇÃO, CARGA E TRANSPORTE DE MATERIAL DE 3ª CATEGORIA - DMT DE 1.000 A 1.200 M - CAMINHO DE SERVIÇO EM REVESTIMENTO PRIMÁRIO - COM CAMINHÃO BASCULANTE DE 12 M³</t>
  </si>
  <si>
    <t>ESCAVAÇÃO, CARGA E TRANSPORTE DE MATERIAL DE 3ª CATEGORIA - DMT DE 1.000 A 1.200 M - CAMINHO DE SERVIÇO PAVIMENTADO - COM CAMINHÃO BASCULANTE DE 12 M³</t>
  </si>
  <si>
    <t>ESCAVAÇÃO, CARGA E TRANSPORTE DE MATERIAL DE 3ª CATEGORIA - DMT DE 1.200 A 1.400 M - CAMINHO DE SERVIÇO EM LEITO NATURAL COM CAMINHÃO BASCULANTE DE 12 M³</t>
  </si>
  <si>
    <t>ESCAVAÇÃO, CARGA E TRANSPORTE DE MATERIAL DE 3ª CATEGORIA - DMT DE 1.200 A 1.400 M - CAMINHO DE SERVIÇO EM REVESTIMENTO PRIMÁRIO - COM CAMINHÃO BASCULANTE DE 12 M³</t>
  </si>
  <si>
    <t>ESCAVAÇÃO, CARGA E TRANSPORTE DE MATERIAL DE 3ª CATEGORIA - DMT DE 1.200 A 1.400 M - CAMINHO DE SERVIÇO PAVIMENTADO - COM CAMINHÃO BASCULANTE DE 12 M³</t>
  </si>
  <si>
    <t>ESCAVAÇÃO, CARGA E TRANSPORTE DE MATERIAL DE 3ª CATEGORIA - DMT DE 1.400 A 1.600 M - CAMINHO DE SERVIÇO EM LEITO NATURAL COM CAMINHÃO BASCULANTE DE 12 M³</t>
  </si>
  <si>
    <t>ESCAVAÇÃO, CARGA E TRANSPORTE DE MATERIAL DE 3ª CATEGORIA - DMT DE 1.400 A 1.600 M - CAMINHO DE SERVIÇO EM REVESTIMENTO PRIMÁRIO - COM CAMINHÃO BASCULANTE DE 12 M³</t>
  </si>
  <si>
    <t>ESCAVAÇÃO, CARGA E TRANSPORTE DE MATERIAL DE 3ª CATEGORIA - DMT DE 1.400 A 1.600 M - CAMINHO DE SERVIÇO PAVIMENTADO - COM CAMINHÃO BASCULANTE DE 12 M³</t>
  </si>
  <si>
    <t>ESCAVAÇÃO, CARGA E TRANSPORTE DE MATERIAL DE 3ª CATEGORIA - DMT DE 1.600 A 1.800 M - CAMINHO DE SERVIÇO EM LEITO NATURAL COM CAMINHÃO BASCULANTE DE 12 M³</t>
  </si>
  <si>
    <t>ESCAVAÇÃO, CARGA E TRANSPORTE DE MATERIAL DE 3ª CATEGORIA - DMT DE 1.600 A 1.800 M - CAMINHO DE SERVIÇO EM REVESTIMENTO PRIMÁRIO - COM CAMINHÃO BASCULANTE DE 12 M³</t>
  </si>
  <si>
    <t>ESCAVAÇÃO, CARGA E TRANSPORTE DE MATERIAL DE 3ª CATEGORIA - DMT DE 1.600 A 1.800 M - CAMINHO DE SERVIÇO PAVIMENTADO - COM CAMINHÃO BASCULANTE DE 12 M³</t>
  </si>
  <si>
    <t>ESCAVAÇÃO, CARGA E TRANSPORTE DE MATERIAL DE 3ª CATEGORIA - DMT DE 1.800 A 2.000 M - CAMINHO DE SERVIÇO EM LEITO NATURAL COM CAMINHÃO BASCULANTE DE 12 M³</t>
  </si>
  <si>
    <t>ESCAVAÇÃO, CARGA E TRANSPORTE DE MATERIAL DE 3ª CATEGORIA - DMT DE 1.800 A 2.000 M - CAMINHO DE SERVIÇO EM REVESTIMENTO PRIMÁRIO - COM CAMINHÃO BASCULANTE DE 12 M³</t>
  </si>
  <si>
    <t>ESCAVAÇÃO, CARGA E TRANSPORTE DE MATERIAL DE 3ª CATEGORIA - DMT DE 1.800 A 2.000 M - CAMINHO DE SERVIÇO PAVIMENTADO - COM CAMINHÃO BASCULANTE DE 12 M³</t>
  </si>
  <si>
    <t>ESCAVAÇÃO, CARGA E TRANSPORTE DE MATERIAL DE 3ª CATEGORIA - DMT DE 2.000 A 2.500 M - CAMINHO DE SERVIÇO EM LEITO NATURAL COM CAMINHÃO BASCULANTE DE 12 M³</t>
  </si>
  <si>
    <t>ESCAVAÇÃO, CARGA E TRANSPORTE DE MATERIAL DE 3ª CATEGORIA - DMT DE 2.000 A 2.500 M - CAMINHO DE SERVIÇO EM REVESTIMENTO PRIMÁRIO - COM CAMINHÃO BASCULANTE DE 12 M³</t>
  </si>
  <si>
    <t>ESCAVAÇÃO, CARGA E TRANSPORTE DE MATERIAL DE 3ª CATEGORIA - DMT DE 2.000 A 2.500 M - CAMINHO DE SERVIÇO PAVIMENTADO - COM CAMINHÃO BASCULANTE DE 12 M³</t>
  </si>
  <si>
    <t>ESCAVAÇÃO, CARGA E TRANSPORTE DE MATERIAL DE 3ª CATEGORIA - DMT DE 2.500 A 3.000 M - CAMINHO DE SERVIÇO EM LEITO NATURAL COM CAMINHÃO BASCULANTE DE 12 M³</t>
  </si>
  <si>
    <t>ESCAVAÇÃO, CARGA E TRANSPORTE DE MATERIAL DE 3ª CATEGORIA - DMT DE 2.500 A 3.000 M - CAMINHO DE SERVIÇO EM REVESTIMENTO PRIMÁRIO - COM CAMINHÃO BASCULANTE DE 12 M³</t>
  </si>
  <si>
    <t>ESCAVAÇÃO, CARGA E TRANSPORTE DE MATERIAL DE 3ª CATEGORIA - DMT DE 2.500 A 3.000 M - CAMINHO DE SERVIÇO PAVIMENTADO - COM CAMINHÃO BASCULANTE DE 12 M³</t>
  </si>
  <si>
    <t>ESCAVAÇÃO, CARGA E TRANSPORTE DE MATERIAL DE 3ª CATEGORIA - DMT DE 200 A 400 M - CAMINHO DE SERVIÇO EM LEITO NATURAL COM CAMINHÃO BASCULANTE DE 12 M³</t>
  </si>
  <si>
    <t>ESCAVAÇÃO, CARGA E TRANSPORTE DE MATERIAL DE 3ª CATEGORIA - DMT DE 200 A 400 M - CAMINHO DE SERVIÇO EM REVESTIMENTO PRIMÁRIO - COM CAMINHÃO BASCULANTE DE 12 M³</t>
  </si>
  <si>
    <t>ESCAVAÇÃO, CARGA E TRANSPORTE DE MATERIAL DE 3ª CATEGORIA - DMT DE 200 A 400 M - CAMINHO DE SERVIÇO PAVIMENTADO - COM CAMINHÃO BASCULANTE DE 12 M³</t>
  </si>
  <si>
    <t>ESCAVAÇÃO, CARGA E TRANSPORTE DE MATERIAL DE 3ª CATEGORIA - DMT DE 400 A 600 M - CAMINHO DE SERVIÇO EM LEITO NATURAL COM CAMINHÃO BASCULANTE DE 12 M³</t>
  </si>
  <si>
    <t>ESCAVAÇÃO, CARGA E TRANSPORTE DE MATERIAL DE 3ª CATEGORIA - DMT DE 400 A 600 M - CAMINHO DE SERVIÇO EM REVESTIMENTO PRIMÁRIO - COM CAMINHÃO BASCULANTE DE 12 M³</t>
  </si>
  <si>
    <t>ESCAVAÇÃO, CARGA E TRANSPORTE DE MATERIAL DE 3ª CATEGORIA - DMT DE 400 A 600 M - CAMINHO DE SERVIÇO PAVIMENTADO - COM CAMINHÃO BASCULANTE DE 12 M³</t>
  </si>
  <si>
    <t>ESCAVAÇÃO, CARGA E TRANSPORTE DE MATERIAL DE 3ª CATEGORIA - DMT DE 50 A 200 M - CAMINHO DE SERVIÇO EM LEITO NATURAL COM CAMINHÃO BASCULANTE DE 12 M³</t>
  </si>
  <si>
    <t>ESCAVAÇÃO, CARGA E TRANSPORTE DE MATERIAL DE 3ª CATEGORIA - DMT DE 50 A 200 M - CAMINHO DE SERVIÇO EM REVESTIMENTO PRIMÁRIO - COM CAMINHÃO BASCULANTE DE 12 M³</t>
  </si>
  <si>
    <t>ESCAVAÇÃO, CARGA E TRANSPORTE DE MATERIAL DE 3ª CATEGORIA - DMT DE 50 A 200 M - CAMINHO DE SERVIÇO PAVIMENTADO - COM CAMINHÃO BASCULANTE DE 12 M³</t>
  </si>
  <si>
    <t>ESCAVAÇÃO, CARGA E TRANSPORTE DE MATERIAL DE 3ª CATEGORIA - DMT DE 600 A 800 M - CAMINHO DE SERVIÇO EM LEITO NATURAL COM CAMINHÃO BASCULANTE DE 12 M³</t>
  </si>
  <si>
    <t>ESCAVAÇÃO, CARGA E TRANSPORTE DE MATERIAL DE 3ª CATEGORIA - DMT DE 600 A 800 M - CAMINHO DE SERVIÇO EM REVESTIMENTO PRIMÁRIO - COM CAMINHÃO BASCULANTE DE 12 M³</t>
  </si>
  <si>
    <t>ESCAVAÇÃO, CARGA E TRANSPORTE DE MATERIAL DE 3ª CATEGORIA - DMT DE 600 A 800 M - CAMINHO DE SERVIÇO PAVIMENTADO - COM CAMINHÃO BASCULANTE DE 12 M³</t>
  </si>
  <si>
    <t>ESCAVAÇÃO, CARGA E TRANSPORTE DE MATERIAL DE 3ª CATEGORIA - DMT DE 800 A 1.000 M - CAMINHO DE SERVIÇO EM LEITO NATURAL COM CAMINHÃO BASCULANTE DE 12 M³</t>
  </si>
  <si>
    <t>ESCAVAÇÃO, CARGA E TRANSPORTE DE MATERIAL DE 3ª CATEGORIA - DMT DE 800 A 1.000 M - CAMINHO DE SERVIÇO EM REVESTIMENTO PRIMÁRIO - COM CAMINHÃO BASCULANTE DE 12 M³</t>
  </si>
  <si>
    <t>ESCAVAÇÃO, CARGA E TRANSPORTE DE MATERIAL DE 3ª CATEGORIA - DMT DE 800 A 1.000 M - CAMINHO DE SERVIÇO PAVIMENTADO - COM CAMINHÃO BASCULANTE DE 12 M³</t>
  </si>
  <si>
    <t>ESCAVAÇÃO, CARGA E TRANSPORTE DE MATERIAL DE 3ª CATEGORIA NA DISTÂNCIA DE 3.000 M - CAMINHO DE SERVIÇO EM LEITO NATURAL COM CAMINHÃO BASCULANTE DE 12 M³</t>
  </si>
  <si>
    <t>ESCAVAÇÃO, CARGA E TRANSPORTE DE MATERIAL DE 3ª CATEGORIA NA DISTÂNCIA DE 3.000 M - CAMINHO DE SERVIÇO EM REVESTIMENTO PRIMÁRIO - COM CAMINHÃO BASCULANTE DE 12 M³</t>
  </si>
  <si>
    <t>ESCAVAÇÃO, CARGA E TRANSPORTE DE MATERIAL DE 3ª CATEGORIA NA DISTÂNCIA DE 3.000 M - CAMINHO DE SERVIÇO PAVIMENTADO - COM CAMINHÃO BASCULANTE DE 12 M³</t>
  </si>
  <si>
    <t>ESCAVAÇÃO, CARGA E TRANSPORTE DE SOLOS MOLES - DMT DE 0 A 50 M</t>
  </si>
  <si>
    <t>ESCAVAÇÃO, CARGA E TRANSPORTE DE SOLOS MOLES - DMT DE 1.000 A 1.200 M - CAMINHO DE SERVIÇO EM LEITO NATURAL - COM CAMINHÃO BASCULANTE DE 14 M³</t>
  </si>
  <si>
    <t>ESCAVAÇÃO, CARGA E TRANSPORTE DE SOLOS MOLES - DMT DE 1.000 A 1.200 M - CAMINHO DE SERVIÇO EM REVESTIMENTO PRIMÁRIO - COM CAMINHÃO BASCULANTE DE 14 M³</t>
  </si>
  <si>
    <t>ESCAVAÇÃO, CARGA E TRANSPORTE DE SOLOS MOLES - DMT DE 1.000 A 1.200 M - CAMINHO DE SERVIÇO PAVIMENTADO - COM CAMINHÃO BASCULANTE DE 14 M³</t>
  </si>
  <si>
    <t>ESCAVAÇÃO, CARGA E TRANSPORTE DE SOLOS MOLES - DMT DE 1.200 A 1.400 M - CAMINHO DE SERVIÇO EM LEITO NATURAL - COM CAMINHÃO BASCULANTE DE 14 M³</t>
  </si>
  <si>
    <t>ESCAVAÇÃO, CARGA E TRANSPORTE DE SOLOS MOLES - DMT DE 1.200 A 1.400 M - CAMINHO DE SERVIÇO EM REVESTIMENTO PRIMÁRIO - COM CAMINHÃO BASCULANTE DE 14 M³</t>
  </si>
  <si>
    <t>ESCAVAÇÃO, CARGA E TRANSPORTE DE SOLOS MOLES - DMT DE 1.200 A 1.400 M - CAMINHO DE SERVIÇO PAVIMENTADO - COM CAMINHÃO BASCULANTE DE 14 M³</t>
  </si>
  <si>
    <t>ESCAVAÇÃO, CARGA E TRANSPORTE DE SOLOS MOLES - DMT DE 1.400 A 1.600 M - CAMINHO DE SERVIÇO EM LEITO NATURAL - COM CAMINHÃO BASCULANTE DE 14 M³</t>
  </si>
  <si>
    <t>ESCAVAÇÃO, CARGA E TRANSPORTE DE SOLOS MOLES - DMT DE 1.400 A 1.600 M - CAMINHO DE SERVIÇO EM REVESTIMENTO PRIMÁRIO - COM CAMINHÃO BASCULANTE DE 14 M³</t>
  </si>
  <si>
    <t>ESCAVAÇÃO, CARGA E TRANSPORTE DE SOLOS MOLES - DMT DE 1.400 A 1.600 M - CAMINHO DE SERVIÇO PAVIMENTADO - COM CAMINHÃO BASCULANTE DE 14 M³</t>
  </si>
  <si>
    <t>ESCAVAÇÃO, CARGA E TRANSPORTE DE SOLOS MOLES - DMT DE 1.600 A 1.800 M - CAMINHO DE SERVIÇO EM LEITO NATURAL - COM CAMINHÃO BASCULANTE DE 14 M³</t>
  </si>
  <si>
    <t>ESCAVAÇÃO, CARGA E TRANSPORTE DE SOLOS MOLES - DMT DE 1.600 A 1.800 M - CAMINHO DE SERVIÇO EM REVESTIMENTO PRIMÁRIO - COM CAMINHÃO BASCULANTE DE 14 M³</t>
  </si>
  <si>
    <t>ESCAVAÇÃO, CARGA E TRANSPORTE DE SOLOS MOLES - DMT DE 1.600 A 1.800 M - CAMINHO DE SERVIÇO PAVIMENTADO - COM CAMINHÃO BASCULANTE DE 14 M³</t>
  </si>
  <si>
    <t>ESCAVAÇÃO, CARGA E TRANSPORTE DE SOLOS MOLES - DMT DE 1.800 A 2.000 M - CAMINHO DE SERVIÇO EM LEITO NATURAL - COM CAMINHÃO BASCULANTE DE 14 M³</t>
  </si>
  <si>
    <t>ESCAVAÇÃO, CARGA E TRANSPORTE DE SOLOS MOLES - DMT DE 1.800 A 2.000 M - CAMINHO DE SERVIÇO EM REVESTIMENTO PRIMÁRIO - COM CAMINHÃO BASCULANTE DE 14 M³</t>
  </si>
  <si>
    <t>ESCAVAÇÃO, CARGA E TRANSPORTE DE SOLOS MOLES - DMT DE 1.800 A 2.000 M - CAMINHO DE SERVIÇO PAVIMENTADO - COM CAMINHÃO BASCULANTE DE 14 M³</t>
  </si>
  <si>
    <t>ESCAVAÇÃO, CARGA E TRANSPORTE DE SOLOS MOLES - DMT DE 2.000 A 2.500 M - CAMINHO DE SERVIÇO EM LEITO NATURAL - COM CAMINHÃO BASCULANTE DE 14 M³</t>
  </si>
  <si>
    <t>ESCAVAÇÃO, CARGA E TRANSPORTE DE SOLOS MOLES - DMT DE 2.000 A 2.500 M - CAMINHO DE SERVIÇO EM REVESTIMENTO PRIMÁRIO - COM CAMINHÃO BASCULANTE DE 14 M³</t>
  </si>
  <si>
    <t>ESCAVAÇÃO, CARGA E TRANSPORTE DE SOLOS MOLES - DMT DE 2.000 A 2.500 M - CAMINHO DE SERVIÇO PAVIMENTADO - COM CAMINHÃO BASCULANTE DE 14 M³</t>
  </si>
  <si>
    <t>ESCAVAÇÃO, CARGA E TRANSPORTE DE SOLOS MOLES - DMT DE 2.500 A 3.000 M - CAMINHO DE SERVIÇO EM LEITO NATURAL - COM CAMINHÃO BASCULANTE DE 14 M³</t>
  </si>
  <si>
    <t>ESCAVAÇÃO, CARGA E TRANSPORTE DE SOLOS MOLES - DMT DE 2.500 A 3.000 M - CAMINHO DE SERVIÇO EM REVESTIMENTO PRIMÁRIO - COM CAMINHÃO BASCULANTE DE 14 M³</t>
  </si>
  <si>
    <t>ESCAVAÇÃO, CARGA E TRANSPORTE DE SOLOS MOLES - DMT DE 2.500 A 3.000 M - CAMINHO DE SERVIÇO PAVIMENTADO - COM CAMINHÃO BASCULANTE DE 14 M³</t>
  </si>
  <si>
    <t>ESCAVAÇÃO, CARGA E TRANSPORTE DE SOLOS MOLES - DMT DE 200 A 400 M - CAMINHO DE SERVIÇO EM LEITO NATURAL - COM CAMINHÃO BASCULANTE DE 14 M³</t>
  </si>
  <si>
    <t>ESCAVAÇÃO, CARGA E TRANSPORTE DE SOLOS MOLES - DMT DE 200 A 400 M - CAMINHO DE SERVIÇO EM REVESTIMENTO PRIMÁRIO - COM CAMINHÃO BASCULANTE DE 14 M³</t>
  </si>
  <si>
    <t>ESCAVAÇÃO, CARGA E TRANSPORTE DE SOLOS MOLES - DMT DE 200 A 400 M - CAMINHO DE SERVIÇO PAVIMENTADO - COM CAMINHÃO BASCULANTE DE 14 M³</t>
  </si>
  <si>
    <t>ESCAVAÇÃO, CARGA E TRANSPORTE DE SOLOS MOLES - DMT DE 400 A 600 M - CAMINHO DE SERVIÇO EM LEITO NATURAL - COM CAMINHÃO BASCULANTE DE 14 M³</t>
  </si>
  <si>
    <t>ESCAVAÇÃO, CARGA E TRANSPORTE DE SOLOS MOLES - DMT DE 400 A 600 M - CAMINHO DE SERVIÇO EM REVESTIMENTO PRIMÁRIO - COM CAMINHÃO BASCULANTE DE 14 M³</t>
  </si>
  <si>
    <t>ESCAVAÇÃO, CARGA E TRANSPORTE DE SOLOS MOLES - DMT DE 400 A 600 M - CAMINHO DE SERVIÇO PAVIMENTADO - COM CAMINHÃO BASCULANTE DE 14 M³</t>
  </si>
  <si>
    <t>ESCAVAÇÃO, CARGA E TRANSPORTE DE SOLOS MOLES - DMT DE 50 A 200 M - CAMINHO DE SERVIÇO EM LEITO NATURAL - COM CAMINHÃO BASCULANTE DE 14 M³</t>
  </si>
  <si>
    <t>ESCAVAÇÃO, CARGA E TRANSPORTE DE SOLOS MOLES - DMT DE 50 A 200 M - CAMINHO DE SERVIÇO EM REVESTIMENTO PRIMÁRIO - COM CAMINHÃO BASCULANTE DE 14 M³</t>
  </si>
  <si>
    <t>ESCAVAÇÃO, CARGA E TRANSPORTE DE SOLOS MOLES - DMT DE 50 A 200 M - CAMINHO DE SERVIÇO PAVIMENTADO - COM CAMINHÃO BASCULANTE DE 14 M³</t>
  </si>
  <si>
    <t>ESCAVAÇÃO, CARGA E TRANSPORTE DE SOLOS MOLES - DMT DE 600 A 800 M - CAMINHO DE SERVIÇO EM LEITO NATURAL - COM CAMINHÃO BASCULANTE DE 14 M³</t>
  </si>
  <si>
    <t>ESCAVAÇÃO, CARGA E TRANSPORTE DE SOLOS MOLES - DMT DE 600 A 800 M - CAMINHO DE SERVIÇO EM REVESTIMENTO PRIMÁRIO - COM CAMINHÃO BASCULANTE DE 14 M³</t>
  </si>
  <si>
    <t>ESCAVAÇÃO, CARGA E TRANSPORTE DE SOLOS MOLES - DMT DE 600 A 800 M - CAMINHO DE SERVIÇO PAVIMENTADO - COM CAMINHÃO BASCULANTE DE 14 M³</t>
  </si>
  <si>
    <t>ESCAVAÇÃO, CARGA E TRANSPORTE DE SOLOS MOLES - DMT DE 800 A 1.000 M - CAMINHO DE SERVIÇO EM LEITO NATURAL - COM CAMINHÃO BASCULANTE DE 14 M³</t>
  </si>
  <si>
    <t>ESCAVAÇÃO, CARGA E TRANSPORTE DE SOLOS MOLES - DMT DE 800 A 1.000 M - CAMINHO DE SERVIÇO EM REVESTIMENTO PRIMÁRIO - COM CAMINHÃO BASCULANTE DE 14 M³</t>
  </si>
  <si>
    <t>ESCAVAÇÃO, CARGA E TRANSPORTE DE SOLOS MOLES - DMT DE 800 A 1.000 M - CAMINHO DE SERVIÇO PAVIMENTADO - COM CAMINHÃO BASCULANTE DE 14 M³</t>
  </si>
  <si>
    <t>ESCAVAÇÃO, CARGA E TRANSPORTE DE SOLOS MOLES NA DISTÂNCIA DE 3.000 M - CAMINHO DE SERVIÇO EM LEITO NATURAL - COM CAMINHÃO BASCULANTE DE 14 M³</t>
  </si>
  <si>
    <t>ESCAVAÇÃO, CARGA E TRANSPORTE DE SOLOS MOLES NA DISTÂNCIA DE 3.000 M - CAMINHO DE SERVIÇO EM REVESTIMENTO PRIMÁRIO - COM CAMINHÃO BASCULANTE DE 14 M³</t>
  </si>
  <si>
    <t>ESCAVAÇÃO, CARGA E TRANSPORTE DE SOLOS MOLES NA DISTÂNCIA DE 3.000 M - CAMINHO DE SERVIÇO PAVIMENTADO - COM CAMINHÃO BASCULANTE DE 14 M³</t>
  </si>
  <si>
    <t>ESCAVAÇÃO, CARGA E TRANSPORTE EM MATERIAL DE 1ª CATEGORIA - DMT DE 1.000 A 1.200 M COM MOTOSCRAPER</t>
  </si>
  <si>
    <t>ESCAVAÇÃO, CARGA E TRANSPORTE EM MATERIAL DE 1ª CATEGORIA - DMT DE 1.200 A 1.400 M COM MOTOSCRAPER</t>
  </si>
  <si>
    <t>ESCAVAÇÃO, CARGA E TRANSPORTE EM MATERIAL DE 1ª CATEGORIA - DMT DE 200 A 400 M COM MOTOSCRAPER</t>
  </si>
  <si>
    <t>ESCAVAÇÃO, CARGA E TRANSPORTE EM MATERIAL DE 1ª CATEGORIA - DMT DE 400 A 600 M COM MOTOSCRAPER</t>
  </si>
  <si>
    <t>ESCAVAÇÃO, CARGA E TRANSPORTE EM MATERIAL DE 1ª CATEGORIA - DMT DE 50 A 200 M COM MOTOSCRAPER</t>
  </si>
  <si>
    <t>ESCAVAÇÃO, CARGA E TRANSPORTE EM MATERIAL DE 1ª CATEGORIA - DMT DE 50 M</t>
  </si>
  <si>
    <t>ESCAVAÇÃO, CARGA E TRANSPORTE EM MATERIAL DE 1ª CATEGORIA - DMT DE 600 A 800 M COM MOTOSCRAPER</t>
  </si>
  <si>
    <t>ESCAVAÇÃO, CARGA E TRANSPORTE EM MATERIAL DE 1ª CATEGORIA - DMT DE 800 A 1.000 M COM MOTOSCRAPER</t>
  </si>
  <si>
    <t>EXPURGO DE JAZIDA</t>
  </si>
  <si>
    <t>FRAGMENTAÇÃO DE BLOCOS DE ROCHA COM ESCAVADEIRA E ROMPEDOR HIDRÁULICO 1.700 KG</t>
  </si>
  <si>
    <t>LIMPEZA MECANIZADA DA CAMADA VEGETAL</t>
  </si>
  <si>
    <t>MANUTENÇÃO DE CAMINHO DE SERVIÇO</t>
  </si>
  <si>
    <t>PRÉ-FISSURAMENTO DE MATERIAL DE 3ª CATEGORIA</t>
  </si>
  <si>
    <t>UMEDECIMENTO DE CAMINHO DE SERVIÇO</t>
  </si>
  <si>
    <t>CHUMBADOR DE AÇO CA-50 - D = 20 MM COM PERFURATRIZ SOBRE PNEUS - ANCORADO NA ROCHA COM CARTUCHO DE CIMENTO - FORNECIMENTO, PERFURAÇÃO E INSTALAÇÃO</t>
  </si>
  <si>
    <t>CHUMBADOR DE AÇO CA-50 - D = 20 MM COM PERFURATRIZ SOBRE PNEUS - ANCORADO NA ROCHA COM INJEÇÃO DE NATA DE CIMENTO - FORNECIMENTO, PERFURAÇÃO E INSTALAÇÃO</t>
  </si>
  <si>
    <t>CHUMBADOR DE AÇO CA-50 - D = 22 MM COM PERFURATRIZ SOBRE PNEUS - ANCORADO NA ROCHA COM CARTUCHO DE CIMENTO - FORNECIMENTO, PERFURAÇÃO E INSTALAÇÃO</t>
  </si>
  <si>
    <t>CHUMBADOR DE AÇO CA-50 - D = 25 MM COM PERFURATRIZ SOBRE PNEUS - ANCORADO NA ROCHA COM CARTUCHO DE CIMENTO - FORNECIMENTO, PERFURAÇÃO E INSTALAÇÃO</t>
  </si>
  <si>
    <t>CHUMBADOR DE AÇO CA-50 - D = 32 MM COM MARTELETE PERFURADOR MANUAL - ANCORADO NA ROCHA COM CARTUCHO DE CIMENTO - FORNECIMENTO, PERFURAÇÃO E INSTALAÇÃO</t>
  </si>
  <si>
    <t>GRAMPO DE AÇO CA-50 D = 12,5 MM PARA SOLO GRAMPEADO COM CAPACIDADE DE 30 KN - FORNECIMENTO, PERFURAÇÃO E INSTALAÇÃO</t>
  </si>
  <si>
    <t>GRAMPO DE AÇO CA-50 D = 16 MM PARA SOLO GRAMPEADO COM CAPACIDADE DE 50 KN - FORNECIMENTO, PERFURAÇÃO E INSTALAÇÃO</t>
  </si>
  <si>
    <t>GRAMPO DE AÇO CA-50 D = 20 MM PARA SOLO GRAMPEADO COM CAPACIDADE DE 80 KN - FORNECIMENTO, PERFURAÇÃO E INSTALAÇÃO</t>
  </si>
  <si>
    <t>PERFURAÇÃO PARA TIRANTE PERMANENTE PROTENDIDO AUTOINJETÁVEL EM MATERIAL DE 1ª CATEGORIA COM DIÂMETRO DE ATÉ 120 MM</t>
  </si>
  <si>
    <t>PERFURAÇÃO PARA TIRANTE PERMANENTE PROTENDIDO AUTOINJETÁVEL EM MATERIAL DE 2ª CATEGORIA COM DIÂMETRO DE ATÉ 87 MM</t>
  </si>
  <si>
    <t>PERFURAÇÃO PARA TIRANTES EM MATERIAL DE 1ª CATEGORIA COM DIÂMETRO DE ATÉ 120 MM</t>
  </si>
  <si>
    <t>PERFURAÇÃO PARA TIRANTES EM MATERIAL DE 2ª CATEGORIA COM DIÂMETRO DE ATÉ 120 MM</t>
  </si>
  <si>
    <t>PERFURAÇÃO PARA TIRANTES EM MATERIAL DE 3ª CATEGORIA COM DIÂMETRO DE ATÉ 120 MM</t>
  </si>
  <si>
    <t>PINTURA ELETROSTÁTICA COM TINTA EM PÓ À BASE DE RESINA EPÓXI - E = 200 µM</t>
  </si>
  <si>
    <t>PROTENSÃO DE TIRANTE COM 10 CORDOALHAS D = 12,7 MM AÇO CP 190 RB, COM CAPACIDADE DE 860 KN - INCLUSIVE ANCORAGEM E GRAUTEAMENTO DA CABEÇA</t>
  </si>
  <si>
    <t>PROTENSÃO DE TIRANTE COM 12 CORDOALHAS D = 12,7 MM AÇO CP 190 RB, COM CAPACIDADE DE 1.040 KN - INCLUSIVE ANCORAGEM E GRAUTEAMENTO DA CABEÇA</t>
  </si>
  <si>
    <t>PROTENSÃO DE TIRANTE COM 6 CORDOALHAS D = 12,7 MM AÇO CP 190 RB, COM CAPACIDADE DE 520 KN - INCLUSIVE ANCORAGEM E GRAUTEAMENTO DA CABEÇA</t>
  </si>
  <si>
    <t>PROTENSÃO DE TIRANTE COM 8 CORDOALHAS D = 12,7 MM AÇO CP 190 RB, COM CAPACIDADE DE 690 KN - INCLUSIVE ANCORAGEM E GRAUTEAMENTO DA CABEÇA</t>
  </si>
  <si>
    <t>PROTENSÃO DE TIRANTE PERMANENTE AUTOINJETÁVEL DE AÇO D = 40 MM, SEÇÃO DE 684 MM², TENSÃO DE ESCOAMENTO = 440 MPA E TENSÃO DE RUPTURA = 580 MPA - INCLUSIVE ANCORAGEM E GRAUTEAMENTO DA CABEÇA</t>
  </si>
  <si>
    <t>PROTENSÃO DE TIRANTE PERMANENTE AUTOINJETÁVEL DE AÇO D = 40 MM, SEÇÃO DE 822 MM², TENSÃO DE ESCOAMENTO = 470 MPA E TENSÃO DE RUPTURA = 600 MPA - INCLUSIVE ANCORAGEM E GRAUTEAMENTO DA CABEÇA</t>
  </si>
  <si>
    <t>PROTENSÃO DE TIRANTE PERMANENTE AUTOINJETÁVEL DE AÇO D = 40 MM, SEÇÃO DE 936 MM², TENSÃO DE ESCOAMENTO = 700 MPA E TENSÃO DE RUPTURA = 830 MPA - INCLUSIVE ANCORAGEM E GRAUTEAMENTO DA CABEÇA</t>
  </si>
  <si>
    <t>PROTENSÃO DE TIRANTE PERMANENTE AUTOINJETÁVEL DE AÇO D = 50 MM, SEÇÃO DE 1.330 MM², TENSÃO DE ESCOAMENTO = 630 MPA E TENSÃO DE RUPTURA = 740 MPA - INCLUSIVE ANCORAGEM E GRAUTEAMENTO DA CABEÇA</t>
  </si>
  <si>
    <t>PROTENSÃO DE TIRANTE PERMANENTE AUTOINJETÁVEL DE AÇO D = 50 MM, SEÇÃO DE 1.569 MM², TENSÃO DE ESCOAMENTO = 630 MPA E TENSÃO DE RUPTURA = 740 MP - INCLUSIVE ANCORAGEM E GRAUTEAMENTO DA CABEÇA</t>
  </si>
  <si>
    <t>PROTENSÃO DE TIRANTE PERMANENTE PROTENDIDO DE AÇO D = 30 MM, TENSÃO DE ESCOAMENTO = 600 MPA E TENSÃO DE RUPTURA = 720 MPA - INCLUSIVE ANCORAGEM E GRAUTEAMENTO DA CABEÇA</t>
  </si>
  <si>
    <t>PROTENSÃO DE TIRANTE PERMANENTE PROTENDIDO DE AÇO D = 32 MM, TENSÃO DE ESCOAMENTO = 520 MPA E TENSÃO DE RUPTURA = 690 MPA - INCLUSIVE ANCORAGEM E GRAUTEAMENTO DA CABEÇA</t>
  </si>
  <si>
    <t>PROTENSÃO DE TIRANTE PERMANENTE PROTENDIDO DE AÇO D = 32 MM, TENSÃO DE ESCOAMENTO = 950 MPA E TENSÃO DE RUPTURA = 1.050 MPA - INCLUSIVE ANCORAGEM E GRAUTEAMENTO DA CABEÇA</t>
  </si>
  <si>
    <t>PROTENSÃO DE TIRANTE PERMANENTE PROTENDIDO DE AÇO D = 40 MM, TENSÃO DE ESCOAMENTO = 600 MPA E TENSÃO DE RUPTURA = 720 MPA - INCLUSIVE ANCORAGEM E GRAUTEAMENTO DA CABEÇA</t>
  </si>
  <si>
    <t>PROTENSÃO DE TIRANTE PERMANENTE PROTENDIDO DE AÇO D = 44 MM, TENSÃO DE ESCOAMENTO = 680 MPA E TENSÃO DE RUPTURA = 870 MPA - INCLUSIVE ANCORAGEM E GRAUTEAMENTO DA CABEÇA</t>
  </si>
  <si>
    <t>PROTENSÃO DE TIRANTE PERMANENTE PROTENDIDO DE AÇO D = 50 MM, TENSÃO DE ESCOAMENTO = 600 MPA E TENSÃO DE RUPTURA = 720 MPA - INCLUSIVE ANCORAGEM E GRAUTEAMENTO DA CABEÇA</t>
  </si>
  <si>
    <t>PROTENSÃO DE TIRANTE PERMANENTE PROTENDIDO DE AÇO D = 53 MM, TENSÃO DE ESCOAMENTO = 600 MPA E TENSÃO DE RUPTURA = 720 MPA - INCLUSIVE ANCORAGEM E GRAUTEAMENTO DA CABEÇA</t>
  </si>
  <si>
    <t>PROTENSÃO DE TIRANTE PERMANENTE PROTENDIDO DE AÇO D = 57 MM, TENSÃO DE ESCOAMENTO = 600 MPA E TENSÃO DE RUPTURA = 720 MPA - INCLUSIVE ANCORAGEM E GRAUTEAMENTO DA CABEÇA</t>
  </si>
  <si>
    <t>PROTENSÃO DE TIRANTE PERMANENTE PROTENDIDO DE AÇO D = 63 MM, TENSÃO DE ESCOAMENTO = 600 MPA E TENSÃO DE RUPTURA = 720 MPA - INCLUSIVE ANCORAGEM E GRAUTEAMENTO DA CABEÇA</t>
  </si>
  <si>
    <t>PROTENSÃO DE TIRANTE PERMANENTE PROTENDIDO DE AÇO D = 69 MM, TENSÃO DE ESCOAMENTO = 600 MPA E TENSÃO DE RUPTURA = 720 MPA - INCLUSIVE ANCORAGEM E GRAUTEAMENTO DA CABEÇA</t>
  </si>
  <si>
    <t>TIRANTE DE BARRA DE AÇO ANCORADO NA ROCHA COM RESINA DE POLIÉSTER, D = 19 MM, TENSÃO DE ESCOAMENTO = 700 MPA E TENSÃO DE RUPTURA = 800 MPA - FORNECIMENTO, PERFURAÇÃO E INSTALAÇÃO</t>
  </si>
  <si>
    <t>TIRANTE DE BARRA DE AÇO ANCORADO NA ROCHA COM RESINA DE POLIÉSTER, D = 22 MM, TENSÃO DE ESCOAMENTO = 700 MPA E TENSÃO DE RUPTURA = 800 MPA - FORNECIMENTO, PERFURAÇÃO E INSTALAÇÃO</t>
  </si>
  <si>
    <t>TIRANTE DE BARRA DE AÇO ANCORADO NA ROCHA COM RESINA DE POLIÉSTER, D = 25 MM, TENSÃO DE ESCOAMENTO = 520 MPA E TENSÃO DE RUPTURA = 690 MPA - FORNECIMENTO, PERFURAÇÃO E INSTALAÇÃO</t>
  </si>
  <si>
    <t>TIRANTE DE BARRA DE AÇO ANCORADO NA ROCHA COM RESINA DE POLIÉSTER, D = 25 MM, TENSÃO DE ESCOAMENTO = 700 MPA, TENSÃO DE RUPTURA = 800 MPA - FORNECIMENTO, PERFURAÇÃO E INSTALAÇÃO</t>
  </si>
  <si>
    <t>TIRANTE DE BARRA DE AÇO ANCORADO NA ROCHA COM RESINA DE POLIÉSTER, D = 32 MM, TENSÃO DE ESCOAMENTO = 700 MPA, TENSÃO DE RUPTURA = 800 MPA - FORNECIMENTO, PERFURAÇÃO E INSTALAÇÃO</t>
  </si>
  <si>
    <t>TIRANTE DE BARRA DE AÇO ANCORADO NA ROCHA COM RESINA DE POLIÉSTER, D = 36 MM, TENSÃO DE ESCOAMENTO = 700 MPA E TENSÃO DE RUPTURA = 800 MPA - FORNECIMENTO, PERFURAÇÃO E INSTALAÇÃO</t>
  </si>
  <si>
    <t>TIRANTE PERMANENTE PROTENDIDO AUTOINJETÁVEL DE AÇO D = 40 MM, SEÇÃO DE 684 MM², TENSÃO DE ESCOAMENTO = 440 MPA E TENSÃO DE RUPTURA = 580 MPA - EXCETO PERFURAÇÃO</t>
  </si>
  <si>
    <t>TIRANTE PERMANENTE PROTENDIDO AUTOINJETÁVEL DE AÇO D = 40 MM, SEÇÃO DE 822 MM², TENSÃO DE ESCOAMENTO = 470 MPA E TENSÃO DE RUPTURA = 600 MPA - EXCETO PERFURAÇÃO</t>
  </si>
  <si>
    <t>TIRANTE PERMANENTE PROTENDIDO AUTOINJETÁVEL DE AÇO D = 40 MM, SEÇÃO DE 936 MM², TENSÃO DE ESCOAMENTO = 700 MPA E TENSÃO DE RUPTURA = 830 MPA - EXCETO PERFURAÇÃO</t>
  </si>
  <si>
    <t>TIRANTE PERMANENTE PROTENDIDO AUTOINJETÁVEL DE AÇO D = 50 MM, SEÇÃO DE 1.330 MM², TENSÃO DE ESCOAMENTO = 630 MPA E TENSÃO DE RUPTURA = 740 MPA - EXCETO PERFURAÇÃO</t>
  </si>
  <si>
    <t>TIRANTE PERMANENTE PROTENDIDO AUTOINJETÁVEL DE AÇO D = 50 MM, SEÇÃO DE 1.569 MM², TENSÃO DE ESCOAMENTO = 630 MPA E TENSÃO DE RUPTURA = 740 MPA - EXCETO PERFURAÇÃO</t>
  </si>
  <si>
    <t>TIRANTE PERMANENTE PROTENDIDO COM 10 CORDOALHAS D = 12,7 MM, AÇO CP 190 RB, COM CAPACIDADE DE 860 KN - EXCETO PERFURAÇÃO</t>
  </si>
  <si>
    <t>TIRANTE PERMANENTE PROTENDIDO COM 12 CORDOALHAS D = 12,7 MM, AÇO CP 190 RB, COM CAPACIDADE DE 1.030 KN - EXCETO PERFURAÇÃO</t>
  </si>
  <si>
    <t>TIRANTE PERMANENTE PROTENDIDO COM 6 CORDOALHAS D = 12,7 MM, AÇO CP 190 RB, COM CAPACIDADE DE 510 KN - EXCETO PERFURAÇÃO</t>
  </si>
  <si>
    <t>TIRANTE PERMANENTE PROTENDIDO COM 8 CORDOALHAS D = 12,7 MM, AÇO CP 190 RB, COM CAPACIDADE DE 690 KN - EXCETO PERFURAÇÃO</t>
  </si>
  <si>
    <t>TIRANTE PERMANENTE PROTENDIDO DE AÇO D = 30 MM, TENSÃO DE ESCOAMENTO = 600 MPA E TENSÃO DE RUPTURA = 720 MPA - EXCETO PERFURAÇÃO</t>
  </si>
  <si>
    <t>TIRANTE PERMANENTE PROTENDIDO DE AÇO D = 32 MM, TENSÃO DE ESCOAMENTO = 520 MPA E TENSÃO DE RUPTURA = 690 MPA - EXCETO PERFURAÇÃO</t>
  </si>
  <si>
    <t>TIRANTE PERMANENTE PROTENDIDO DE AÇO D = 32 MM, TENSÃO DE ESCOAMENTO = 950 MPA E TENSÃO DE RUPTURA = 1.050 MPA - EXCETO PERFURAÇÃO</t>
  </si>
  <si>
    <t>TIRANTE PERMANENTE PROTENDIDO DE AÇO D = 40 MM, TENSÃO DE ESCOAMENTO = 600 MPA E TENSÃO DE RUPTURA = 720 MPA - EXCETO PERFURAÇÃO</t>
  </si>
  <si>
    <t>TIRANTE PERMANENTE PROTENDIDO DE AÇO D = 44 MM, TENSÃO DE ESCOAMENTO = 680 MPA E TENSÃO DE RUPTURA = 870 MPA - EXCETO PERFURAÇÃO</t>
  </si>
  <si>
    <t>TIRANTE PERMANENTE PROTENDIDO DE AÇO D = 50 MM, TENSÃO DE ESCOAMENTO = 600 MPA E TENSÃO DE RUPTURA = 720 MPA - EXCETO PERFURAÇÃO</t>
  </si>
  <si>
    <t>TIRANTE PERMANENTE PROTENDIDO DE AÇO D = 53MM, TENSÃO DE ESCOAMENTO = 600 MPA E TENSÃO DE RUPTURA = 720 MPA - EXCETO PERFURAÇÃO</t>
  </si>
  <si>
    <t>TIRANTE PERMANENTE PROTENDIDO DE AÇO D = 57 MM, TENSÃO DE ESCOAMENTO = 600 MPA E TENSÃO DE RUPTURA = 720 MPA - EXCETO PERFURAÇÃO</t>
  </si>
  <si>
    <t>TIRANTE PERMANENTE PROTENDIDO DE AÇO D = 63 MM, TENSÃO DE ESCOAMENTO = 600 MPA E TENSÃO DE RUPTURA = 720 MPA - EXCETO PERFURAÇÃO</t>
  </si>
  <si>
    <t>TIRANTE PERMANENTE PROTENDIDO DE AÇO D = 69 MM, TENSÃO DE ESCOAMENTO = 600 MPA E TENSÃO DE RUPTURA = 720 MPA - EXCETO PERFURAÇÃO</t>
  </si>
  <si>
    <t>CARGA E MANOBRA DE ADUELAS DE CONCRETO PRÉ-MOLDADAS EM CAVALO MECÂNICO COM SEMIRREBOQUE 20 T - CARGA COM CAMINHÃO GUINDAUTO COM CAPACIDADE DE ELEVAÇÃO DE 11,9 T</t>
  </si>
  <si>
    <t>CARGA E MANOBRA DE BRITA PARA LASTRO COM LOCOMOTIVA DIESEL-ELÉTRICA EM VAGÃO HOPPER ABERTO COM CAPACIDADE DE 45 M³ - CARGA COM CARREGADEIRA E DESCARGA AUTOMÁTICA - BITOLA MÉTRICA</t>
  </si>
  <si>
    <t>CARGA E MANOBRA DE BRITA PARA LASTRO COM LOCOMOTIVA DIESEL-ELÉTRICA EM VAGÃO HOPPER ABERTO COM CAPACIDADE DE 63 M³ - CARGA COM CARREGADEIRA E DESCARGA AUTOMÁTICA - BITOLA LARGA</t>
  </si>
  <si>
    <t>CARGA E MANOBRA DE DORMENTES DE CONCRETO DE BITOLA LARGA COM LOCOMOTIVA DIESEL-ELÉTRICA E VAGÃO PLATAFORMA COM CAPACIDADE DE 98 T - CARGA COM CARREGADEIRA - BITOLA LARGA</t>
  </si>
  <si>
    <t>CARGA E MANOBRA DE DORMENTES DE CONCRETO DE BITOLA MÉTRICA COM LOCOMOTIVA DIESEL-ELÉTRICA E VAGÃO PLATAFORMA COM CAPACIDADE DE 82 T - CARGA COM CARREGADEIRA - BITOLA MÉTRICA</t>
  </si>
  <si>
    <t>CARGA E MANOBRA DE DORMENTES DE CONCRETO DE BITOLA MISTA COM LOCOMOTIVA DIESEL-ELÉTRICA E VAGÃO PLATAFORMA COM CAPACIDADE DE 98 T - CARGA COM CARREGADEIRA - BITOLA LARGA</t>
  </si>
  <si>
    <t>CARGA, DESCARGA E MANOBRA DE VIGAS PRÉ-MOLDADAS DE 1.000 A 1.250 KN EM CAVALO MECÂNICO COM REBOQUES DE 5 E 4 EIXOS COM CAPACIDADE DE 130 T</t>
  </si>
  <si>
    <t>CARGA, DESCARGA E MANOBRA DE VIGAS PRÉ-MOLDADAS DE 500 A 750 KN EM CAVALO MECÂNICO COM DOLLYS DE 3 E 4 EIXOS COM CAPACIDADE DE 77 T</t>
  </si>
  <si>
    <t>CARGA, DESCARGA E MANOBRA DE VIGAS PRÉ-MOLDADAS DE 750 A 1.000 KN EM CAVALO MECÂNICO COM DOLLYS DE 5 E 4 EIXOS COM CAPACIDADE DE 111 T</t>
  </si>
  <si>
    <t>CARGA, DESCARGA E MANOBRA DE VIGAS PRÉ-MOLDADAS DE ATÉ 500 KN EM CAVALO MECÂNICO COM DOLLY DE 4 EIXOS COM CAPACIDADE DE 57 T</t>
  </si>
  <si>
    <t>CARGA, MANOBRA E DESCARGA DE AGREGADOS OU SOLOS EM CAMINHÃO BASCULANTE DE 10 M³ - CARGA COM CARREGADEIRA DE 3,40 M³ (EXCLUSA) E DESCARGA EM DISTRIBUIDOR AUTOPROPELIDO</t>
  </si>
  <si>
    <t>CARGA, MANOBRA E DESCARGA DE AGREGADOS OU SOLOS EM CAMINHÃO BASCULANTE DE 10 M³ - CARGA COM CARREGADEIRA DE 3,40 M³ (EXCLUSA) E DESCARGA EM DISTRIBUIDOR REBOCÁVEL</t>
  </si>
  <si>
    <t>CARGA, MANOBRA E DESCARGA DE AGREGADOS OU SOLOS EM CAMINHÃO BASCULANTE DE 10 M³ - CARGA COM CARREGADEIRA DE 3,40 M³ (EXCLUSA) E DESCARGA LIVRE</t>
  </si>
  <si>
    <t>CARGA, MANOBRA E DESCARGA DE AGREGADOS OU SOLOS EM CAMINHÃO BASCULANTE DE 10 M³ - CARGA COM CARREGADEIRA DE 3,40 M³ E DESCARGA EM DISTRIBUIDOR AUTOPROPELIDO</t>
  </si>
  <si>
    <t>CARGA, MANOBRA E DESCARGA DE AGREGADOS OU SOLOS EM CAMINHÃO BASCULANTE DE 10 M³ - CARGA COM CARREGADEIRA DE 3,40 M³ E DESCARGA EM DISTRIBUIDOR REBOCÁVEL</t>
  </si>
  <si>
    <t>CARGA, MANOBRA E DESCARGA DE AGREGADOS OU SOLOS EM CAMINHÃO BASCULANTE DE 10 M³ - CARGA COM CARREGADEIRA DE 3,40 M³ E DESCARGA LIVRE</t>
  </si>
  <si>
    <t>CARGA, MANOBRA E DESCARGA DE AGREGADOS OU SOLOS EM CAMINHÃO BASCULANTE DE 10 M³ - CARGA COM ESCAVADEIRA DE 1,56 M³ (EXCLUSA) E DESCARGA LIVRE</t>
  </si>
  <si>
    <t>CARGA, MANOBRA E DESCARGA DE AGREGADOS OU SOLOS EM CAMINHÃO BASCULANTE DE 10 M³ - CARGA EM USINA DE 60 T/H (PMF) E DESCARGA LIVRE</t>
  </si>
  <si>
    <t>CARGA, MANOBRA E DESCARGA DE AGREGADOS OU SOLOS EM CAMINHÃO BASCULANTE DE 10 M³ - CARGA EM USINA DE SOLOS DE 300 T/H E DESCARGA EM DISTRIBUIDOR AUTOPROPELIDO</t>
  </si>
  <si>
    <t>CARGA, MANOBRA E DESCARGA DE AGREGADOS OU SOLOS EM CAMINHÃO BASCULANTE DE 10 M³ - CARGA EM USINA DE SOLOS DE 300 T/H E DESCARGA EM VIBROACABADORA</t>
  </si>
  <si>
    <t>CARGA, MANOBRA E DESCARGA DE AGREGADOS OU SOLOS EM CAMINHÃO BASCULANTE DE 10 M³ - CARGA EM USINA DE SOLOS DE 300 T/H E DESCARGA LIVRE</t>
  </si>
  <si>
    <t>CARGA, MANOBRA E DESCARGA DE AGREGADOS OU SOLOS EM CAMINHÃO BASCULANTE DE 14 M³ - CARGA COM CARREGADEIRA DE 3,40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</si>
  <si>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</si>
  <si>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</si>
  <si>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</si>
  <si>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</si>
  <si>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</si>
  <si>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</si>
  <si>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ESCAVADEIRA DE 1,56 M³ (EXCLUSA) E DESCARGA LIVRE</t>
  </si>
  <si>
    <t>CARGA, MANOBRA E DESCARGA DE AGREGADOS OU SOLOS EM CAMINHÃO BASCULANTE DE 6 M³ - CARGA COM ESCAVADEIRA DE 1,56 M³ E DESCARGA LIVRE</t>
  </si>
  <si>
    <t>CARGA, MANOBRA E DESCARGA DE AGREGADOS OU SOLOS EM CAMINHÃO BASCULANTE DE 6 M³ - CARGA COM MINICARREGADEIRA DE 0,45 M³ E DESCARGA LIVRE</t>
  </si>
  <si>
    <t>CARGA, MANOBRA E DESCARGA DE AGREGADOS OU SOLOS EM CAMINHÃO BASCULANTE DE 6 M³ - CARGA MANUAL E DESCARGA LIVRE</t>
  </si>
  <si>
    <t>CARGA, MANOBRA E DESCARGA DE BARRAS DE TRILHO DE 12 M COM LOCOMOTIVA DIESEL-ELÉTRICA EM VAGÃO PLATAFORMA COM CAPACIDADE DE 82 T - CARGA E DESCARGA COM CARREGADEIRA - BITOLA MÉTRICA</t>
  </si>
  <si>
    <t>CARGA, MANOBRA E DESCARGA DE BARRAS DE TRILHO DE 12 M COM LOCOMOTIVA DIESEL-ELÉTRICA EM VAGÃO PLATAFORMA COM CAPACIDADE DE 98 T - CARGA E DESCARGA COM CARREGADEIRA - BITOLA LARGA</t>
  </si>
  <si>
    <t>CARGA, MANOBRA E DESCARGA DE BARRAS DE TRILHO DE 12 M EM CAVALO MECÂNICO COM SEMIRREBOQUE COM CAPACIDADE DE 32 T - CARGA E DESCARGA COM CARREGADEIRA</t>
  </si>
  <si>
    <t>CARGA, MANOBRA E DESCARGA DE BLOCOS ARTIFICIAIS DE CONCRETO COM 10 A 12 T PARA MOLHE EM CAVALO MECÂNICO COM SEMIRREBOQUE COM CAPACIDADE DE 32 T - CARGA E DESCARGA COM GUINDASTE COM PINÇA</t>
  </si>
  <si>
    <t>CARGA, MANOBRA E DESCARGA DE BLOCOS ARTIFICIAIS DE CONCRETO COM 8 A 9 T PARA MOLHE EM CAVALO MECÂNICO COM SEMIRREBOQUE COM CAPACIDADE DE 32 T - CARGA E DESCARGA COM GUINDASTE COM PINÇA</t>
  </si>
  <si>
    <t>CARGA, MANOBRA E DESCARGA DE BLOCOS DE ROCHA EM CAMINHÃO BASCULANTE DE 8 M³ - CARGA COM CARREGADEIRA DE 1,72 M³ (EXCLUSA) E DESCARGA LIVRE</t>
  </si>
  <si>
    <t>CARGA, MANOBRA E DESCARGA DE BLOCOS DE ROCHA EM CAMINHÃO BASCULANTE DE 8 M³ - CARGA COM CARREGADEIRA DE 1,72 M³ E DESCARGA LIVRE</t>
  </si>
  <si>
    <t>CARGA, MANOBRA E DESCARGA DE BLOCOS DE ROCHA EM CAMINHÃO BASCULANTE DE 8 M³ - CARGA COM RETROESCAVADEIRA DE 0,29 M³ E DESCARGA LIVRE</t>
  </si>
  <si>
    <t>CARGA, MANOBRA E DESCARGA DE CIMENTO OU CAL HIDRATADA A GRANEL EM CAMINHÃO SILO DE 30 M³</t>
  </si>
  <si>
    <t>CARGA, MANOBRA E DESCARGA DE CONCRETO ASFÁLTICO COM BORRACHA EM CAMINHÃO BASCULANTE DE 10 M³ - CARGA EM USINA DE ASFALTO 100/140 T/H E DESCARGA EM VIBROACABADORA</t>
  </si>
  <si>
    <t>CARGA, MANOBRA E DESCARGA DE CONCRETO COM CAMINHÃO BETONEIRA - CARGA EM CENTRAL DE CONCRETO DE 30 M³/H E DESCARGA EM EXTRUSORA DE BARREIRA DE CONCRETO</t>
  </si>
  <si>
    <t>CARGA, MANOBRA E DESCARGA DE CONCRETO COM CAMINHÃO BETONEIRA - CARGA EM CENTRAL DE CONCRETO DE 30 M³/H E DESCARGA EM EXTRUSORA DE MEIO-FIO</t>
  </si>
  <si>
    <t>CARGA, MANOBRA E DESCARGA DE CONCRETO COM CAMINHÃO BETONEIRA - CARGA EM CENTRAL DE CONCRETO DE 30 M³/H E DESCARGA EM EXTRUSORA DE SARJETA</t>
  </si>
  <si>
    <t>CARGA, MANOBRA E DESCARGA DE CONCRETO COM CAMINHÃO BETONEIRA - CARGA EM CENTRAL DE CONCRETO DE 30 M³/H E DESCARGA LIVRE</t>
  </si>
  <si>
    <t>CARGA, MANOBRA E DESCARGA DE CONCRETO COM CAMINHÃO BETONEIRA - CARGA EM CENTRAL DE CONCRETO DE 40 M³/H E DESCARGA LIVRE</t>
  </si>
  <si>
    <t>CARGA, MANOBRA E DESCARGA DE CONCRETO DE CIMENTO EM CAMINHÃO BASCULANTE DE 10 M³ - CARGA EM CENTRAL DE CONCRETO DE 150 M³/H E DESCARGA EM VIBROACABADORA</t>
  </si>
  <si>
    <t>CARGA, MANOBRA E DESCARGA DE DORMENTES DE CONCRETO DE BITOLA LARGA COM LOCOMOTIVA DIESEL-ELÉTRICA E VAGÃO PLATAFORMA COM CAPACIDADE DE 98 T - CARGA E DESCARGA COM CARREGADEIRA - BITOLA LARGA</t>
  </si>
  <si>
    <t>CARGA, MANOBRA E DESCARGA DE DORMENTES DE CONCRETO DE BITOLA MÉTRICA COM LOCOMOTIVA DIESEL-ELÉTRICA E VAGÃO PLATAFORMA COM CAPACIDADE DE 82 T - CARGA E DESCARGA COM CARREGADEIRA - BITOLA MÉTRICA</t>
  </si>
  <si>
    <t>CARGA, MANOBRA E DESCARGA DE DORMENTES DE CONCRETO DE BITOLA MISTA COM LOCOMOTIVA DIESEL-ELÉTRICA E VAGÃO PLATAFORMA COM CAPACIDADE DE 98 T - CARGA E DESCARGA COM CARREGADEIRA - BITOLA LARGA</t>
  </si>
  <si>
    <t>CARGA, MANOBRA E DESCARGA DE DORMENTES DE MADEIRA COM LOCOMOTIVA DIESEL-ELÉTRICA EM VAGÃO PLATAFORMA COM CAPACIDADE DE 82 T - CARGA E DESCARGA COM CARREGADEIRA - BITOLA MÉTRICA</t>
  </si>
  <si>
    <t>CARGA, MANOBRA E DESCARGA DE DORMENTES DE MADEIRA COM LOCOMOTIVA DIESEL-ELÉTRICA EM VAGÃO PLATAFORMA COM CAPACIDADE DE 98 T - CARGA E DESCARGA COM CARREGADEIRA - BITOLA LARGA</t>
  </si>
  <si>
    <t>CARGA, MANOBRA E DESCARGA DE DORMENTES DE MADEIRA DE BITOLA LARGA OU MISTA EM CAVALO MECÂNICO COM SEMIRREBOQUE COM CAPACIDADE DE 32 T - CARGA E DESCARGA COM CARREGADEIRA</t>
  </si>
  <si>
    <t>CARGA, MANOBRA E DESCARGA DE DORMENTES DE MADEIRA DE BITOLA MÉTRICA EM CAVALO MECÂNICO COM SEMIRREBOQUE COM CAPACIDADE DE 32 T - CARGA E DESCARGA COM CARREGADEIRA</t>
  </si>
  <si>
    <t>CARGA, MANOBRA E DESCARGA DE JOGO DE DORMENTES DE CONCRETO PARA AMV DE BITOLA LARGA OU MISTA, QUALQUER ABERTURA, COM LOCOMOTIVA DIESEL-ELÉTRICA EM VAGÃO PLATAFORMA COM CAPACIDADE DE 98 T - CARGA E DESCARGA COM CARREGADEIRA - BITOLA LARGA</t>
  </si>
  <si>
    <t>CARGA, MANOBRA E DESCARGA DE JOGO DE DORMENTES DE CONCRETO PARA AMV DE BITOLA MÉTRICA, QUALQUER ABERTURA, COM LOCOMOTIVA DIESEL-ELÉTRICA EM VAGÃO PLATAFORMA COM CAPACIDADE DE 82 T - CARGA E DESCARGA COM CARREGADEIRA - BITOLA MÉTRICA</t>
  </si>
  <si>
    <t>CARGA, MANOBRA E DESCARGA DE JOGO DE DORMENTES DE MADEIRA PARA AMV BITOLA MÉTRICA, QUALQUER ABERTURA, COM LOCOMOTIVA DIESEL-ELÉTRICA EM VAGÃO PLATAFORMA COM CAPACIDADE DE 82 T - CARGA E DESCARGA COM CARREGADEIRA - BITOLA MÉTRICA</t>
  </si>
  <si>
    <t>CARGA, MANOBRA E DESCARGA DE JOGO DE DORMENTES DE MADEIRA PARA AMV DE BITOLA LARGA OU MISTA, QUALQUER ABERTURA, COM LOCOMOTIVA DIESEL-ELÉTRICA EM VAGÃO PLATAFORMA COM CAPACIDADE DE 98 T - CARGA E DESCARGA COM CARREGADEIRA - BITOLA LARGA</t>
  </si>
  <si>
    <t>CARGA, MANOBRA E DESCARGA DE MATERIAIS DIVERSOS EM CAMINHÃO CARROCERIA COM CAPACIDADE DE 11,5 T E COM GUINDAUTO COM CAPACIDADE DE ELEVAÇÃO DE 11,9 T</t>
  </si>
  <si>
    <t>CARGA, MANOBRA E DESCARGA DE MATERIAIS DIVERSOS EM CAMINHÃO CARROCERIA COM CAPACIDADE DE 7 T E COM GUINDAUTO COM CAPACIDADE DE ELEVAÇÃO DE 6,2 T</t>
  </si>
  <si>
    <t>CARGA, MANOBRA E DESCARGA DE MATERIAIS DIVERSOS EM CAMINHÃO CARROCERIA DE 15 T - CARGA E DESCARGA COM CAMINHÃO GUINDAUTO COM CAPACIDADE DE ELEVAÇÃO DE 6,2 T</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</si>
  <si>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</si>
  <si>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</si>
  <si>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</si>
  <si>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MATERIAIS METÁLICOS E ACESSÓRIOS DIVERSOS COM LOCOMOTIVA DIESEL-ELÉTRICA EM VAGÃO FECHADO COM CAPACIDADE DE 64 T - CARGA E DESCARGA COM CARREGADEIRA - BITOLA MÉTRICA</t>
  </si>
  <si>
    <t>CARGA, MANOBRA E DESCARGA DE MATERIAIS METÁLICOS E ACESSÓRIOS DIVERSOS COM LOCOMOTIVA DIESEL-ELÉTRICA EM VAGÃO FECHADO COM CAPACIDADE DE 99 T - CARGA E DESCARGA COM CARREGADEIRA - BITOLA LARGA</t>
  </si>
  <si>
    <t>CARGA, MANOBRA E DESCARGA DE MATERIAIS METÁLICOS PARA AMV DE BITOLA LARGA, QUALQUER ABERTURA, COM LOCOMOTIVA DIESEL-ELÉTRICA EM VAGÃO PLATAFORMA COM CAPACIDADE DE 98 T - CARGA E DESCARGA COM CARREGADEIRA - BITOLA LARGA</t>
  </si>
  <si>
    <t>CARGA, MANOBRA E DESCARGA DE MATERIAIS METÁLICOS PARA AMV DE BITOLA LARGA, QUALQUER ABERTURA, EM CAVALO MECÂNICO COM SEMIRREBOQUE COM CAPACIDADE DE 32 T - CARGA E DESCARGA COM CARREGADEIRA</t>
  </si>
  <si>
    <t>CARGA, MANOBRA E DESCARGA DE MATERIAIS METÁLICOS PARA AMV DE BITOLA MÉTRICA, QUALQUER ABERTURA, COM LOCOMOTIVA DIESEL-ELÉTRICA EM VAGÃO PLATAFORMA COM CAPACIDADE DE 82 T - CARGA E DESCARGA COM CARREGADEIRA - BITOLA MÉTRICA</t>
  </si>
  <si>
    <t>CARGA, MANOBRA E DESCARGA DE MATERIAIS METÁLICOS PARA AMV DE BITOLA MÉTRICA, QUALQUER ABERTURA, EM CAVALO MECÂNICO COM SEMIRREBOQUE COM CAPACIDADE DE 32 T - CARGA E DESCARGA COM CARREGADEIRA</t>
  </si>
  <si>
    <t>CARGA, MANOBRA E DESCARGA DE MATERIAIS METÁLICOS PARA AMV DE BITOLA MISTA, QUALQUER ABERTURA, COM LOCOMOTIVA DIESEL-ELÉTRICA E VAGÃO PLATAFORMA COM CAPACIDADE DE 98 T - CARGA E DESCARGA COM CARREGADEIRA</t>
  </si>
  <si>
    <t>CARGA, MANOBRA E DESCARGA DE MATERIAIS METÁLICOS PARA AMV DE BITOLA MISTA, QUALQUER ABERTURA, EM CAVALO MECÂNICO COM SEMIRREBOQUE COM CAPACIDADE DE 32 T - CARGA E DESCARGA COM CARREGADEIRA</t>
  </si>
  <si>
    <t>CARGA, MANOBRA E DESCARGA DE MATERIAL DEMOLIDO EM CAMINHÃO BASCULANTE DE 6 M³ - CARGA COM CARREGADEIRA DE 1,72 M³ E DESCARGA LIVRE</t>
  </si>
  <si>
    <t>CARGA, MANOBRA E DESCARGA DE MATERIAL DEMOLIDO EM CAMINHÃO BASCULANTE DE 6 M³ - CARGA MANUAL E DESCARGA LIVRE</t>
  </si>
  <si>
    <t>CARGA, MANOBRA E DESCARGA DE MATERIAL FRESADO EM CAMINHÃO BASCULANTE DE 10 M³ - FRESAGEM CONTÍNUA EM ESPESSURA DE 3 CM - CARGA COM FRESADORA E DESCARGA LIVRE</t>
  </si>
  <si>
    <t>CARGA, MANOBRA E DESCARGA DE MATERIAL FRESADO EM CAMINHÃO BASCULANTE DE 10 M³ - FRESAGEM CONTÍNUA EM ESPESSURA DE 4 CM - CARGA COM FRESADORA E DESCARGA LIVRE</t>
  </si>
  <si>
    <t>CARGA, MANOBRA E DESCARGA DE MATERIAL FRESADO EM CAMINHÃO BASCULANTE DE 10 M³ - FRESAGEM CONTÍNUA EM ESPESSURA DE 5 CM - CARGA COM FRESADORA E DESCARGA LIVRE</t>
  </si>
  <si>
    <t>CARGA, MANOBRA E DESCARGA DE MATERIAL FRESADO EM CAMINHÃO BASCULANTE DE 10 M³ - FRESAGEM CONTÍNUA EM ESPESSURA DE 6 CM - CARGA COM FRESADORA E DESCARGA LIVRE</t>
  </si>
  <si>
    <t>CARGA, MANOBRA E DESCARGA DE MATERIAL FRESADO EM CAMINHÃO BASCULANTE DE 10 M³ - FRESAGEM CONTÍNUA EM ESPESSURA DE 7 CM - CARGA COM FRESADORA E DESCARGA LIVRE</t>
  </si>
  <si>
    <t>CARGA, MANOBRA E DESCARGA DE MATERIAL FRESADO EM CAMINHÃO BASCULANTE DE 10 M³ - FRESAGEM CONTÍNUA EM ESPESSURA DE 8 CM - CARGA COM FRESADORA E DESCARGA LIVRE</t>
  </si>
  <si>
    <t>CARGA, MANOBRA E DESCARGA DE MATERIAL FRESADO EM CAMINHÃO BASCULANTE DE 10 M³ - FRESAGEM DESCONTÍNUA EM ESPESSURA DE 3 CM - CARGA COM FRESADORA E DESCARGA LIVRE</t>
  </si>
  <si>
    <t>CARGA, MANOBRA E DESCARGA DE MATERIAL FRESADO EM CAMINHÃO BASCULANTE DE 10 M³ - FRESAGEM DESCONTÍNUA EM ESPESSURA DE 4 CM - CARGA COM FRESADORA E DESCARGA LIVRE</t>
  </si>
  <si>
    <t>CARGA, MANOBRA E DESCARGA DE MATERIAL FRESADO EM CAMINHÃO BASCULANTE DE 10 M³ - FRESAGEM DESCONTÍNUA EM ESPESSURA DE 5 CM - CARGA COM FRESADORA E DESCARGA LIVRE</t>
  </si>
  <si>
    <t>CARGA, MANOBRA E DESCARGA DE MATERIAL FRESADO EM CAMINHÃO BASCULANTE DE 10 M³ - FRESAGEM DESCONTÍNUA EM ESPESSURA DE 6 CM - CARGA COM FRESADORA E DESCARGA LIVRE</t>
  </si>
  <si>
    <t>CARGA, MANOBRA E DESCARGA DE MATERIAL FRESADO EM CAMINHÃO BASCULANTE DE 10 M³ - FRESAGEM DESCONTÍNUA EM ESPESSURA DE 7 CM - CARGA COM FRESADORA E DESCARGA LIVRE</t>
  </si>
  <si>
    <t>CARGA, MANOBRA E DESCARGA DE MATERIAL FRESADO EM CAMINHÃO BASCULANTE DE 10 M³ - FRESAGEM DESCONTÍNUA EM ESPESSURA DE 8 CM - CARGA COM FRESADORA E DESCARGA LIVRE</t>
  </si>
  <si>
    <t>CARGA, MANOBRA E DESCARGA DE MATERIAL FRESADO EM CAMINHÃO BASCULANTE DE 6 M³ - FRESAGEM DESCONTÍNUA EM ESPESSURA DE 5 CM - CARGA COM FRESADORA E DESCARGA LIVRE</t>
  </si>
  <si>
    <t>CARGA, MANOBRA E DESCARGA DE MISTURA BETUMINOSA A FRIO EM CAMINHÃO BASCULANTE DE 10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</si>
  <si>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</si>
  <si>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</si>
  <si>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10 M³ - CARGA EM USINA DE ASFALTO 100/140 T/H E DESCARGA EM VIBROACABADORA</t>
  </si>
  <si>
    <t>CARGA, MANOBRA E DESCARGA DE MISTURA BETUMINOSA A QUENTE EM CAMINHÃO BASCULANTE DE 6 M³ - CARGA EM USINA DE ASFALTO 100/140 T/H E DESCARGA EM VIBROACABADORA</t>
  </si>
  <si>
    <t>CARGA, MANOBRA E DESCARGA DE MISTURA BETUMINOSA A QUENTE EM CAMINHÃO BASCULANTE DE 6 M³ - CARGA EM USINA DE ASFALTO 100/140 T/H E DESCARGA MANUAL</t>
  </si>
  <si>
    <t>CARGA, MANOBRA E DESCARGA DE MISTURA BETUMINOSA A QUENTE EM CAMINHÃO COM CAÇAMBA TÉRMICA DE 6 M³ - CARGA EM USINA DE ASFALTO DE 100/140 T/H E DESCARGA MANUAL</t>
  </si>
  <si>
    <t>CARGA, MANOBRA E DESCARGA DE MISTURA RECICLADA COM ESPUMA DE ASFALTO EM CAMINHÃO BASCULANTE DE 10 M³ - CARGA EM USINA DE RECICLAGEM A FRIO E DESCARGA EM VIBROACABADORA</t>
  </si>
  <si>
    <t>CARGA, MANOBRA E DESCARGA DE TETRÁPODES EM CAVALO MECÂNICO COM SEMIRREBOQUE COM CAPACIDADE DE 32 T - CARGA E DESCARGA COM GUINDASTE</t>
  </si>
  <si>
    <t>CARGA, MANOBRA E DESCARGA DE TLS DE TR45 DE 120 M COM LOCOMOTIVA DIESEL-ELÉTRICA EM VAGÃO PLATAFORMA COM CAPACIDADE DE 82 T - CARGA E DESCARGA COM MANIPULADOR DE TLS - BITOLA MÉTRICA</t>
  </si>
  <si>
    <t>CARGA, MANOBRA E DESCARGA DE TLS DE TR45 DE 120 M COM LOCOMOTIVA DIESEL-ELÉTRICA EM VAGÃO PLATAFORMA COM CAPACIDADE DE 98 T - CARGA E DESCARGA COM MANIPULADOR DE TLS - BITOLA LARGA</t>
  </si>
  <si>
    <t>CARGA, MANOBRA E DESCARGA DE TLS DE TR45 DE 240 M COM LOCOMOTIVA DIESEL-ELÉTRICA EM VAGÃO PLATAFORMA COM CAPACIDADE DE 82 T - CARGA E DESCARGA COM MANIPULADOR DE TLS - BITOLA MÉTRICA</t>
  </si>
  <si>
    <t>CARGA, MANOBRA E DESCARGA DE TLS DE TR45 DE 240 M COM LOCOMOTIVA DIESEL-ELÉTRICA EM VAGÃO PLATAFORMA COM CAPACIDADE DE 98 T - CARGA E DESCARGA COM MANIPULADOR DE TLS - BITOLA LARGA</t>
  </si>
  <si>
    <t>CARGA, MANOBRA E DESCARGA DE TLS DE TR57 DE 120 M COM LOCOMOTIVA DIESEL-ELÉTRICA EM VAGÃO PLATAFORMA COM CAPACIDADE DE 82 T - CARGA E DESCARGA COM MANIPULADOR DE TLS - BITOLA MÉTRICA</t>
  </si>
  <si>
    <t>CARGA, MANOBRA E DESCARGA DE TLS DE TR57 DE 120 M COM LOCOMOTIVA DIESEL-ELÉTRICA EM VAGÃO PLATAFORMA COM CAPACIDADE DE 98 T - CARGA E DESCARGA COM MANIPULADOR DE TLS - BITOLA LARGA</t>
  </si>
  <si>
    <t>CARGA, MANOBRA E DESCARGA DE TLS DE TR57 DE 240 M COM LOCOMOTIVA DIESEL-ELÉTRICA EM VAGÃO PLATAFORMA COM CAPACIDADE DE 82 T - CARGA E DESCARGA COM MANIPULADOR DE TLS - BITOLA MÉTRICA</t>
  </si>
  <si>
    <t>CARGA, MANOBRA E DESCARGA DE TLS DE TR57 DE 240 M COM LOCOMOTIVA DIESEL-ELÉTRICA EM VAGÃO PLATAFORMA COM CAPACIDADE DE 98 T - CARGA E DESCARGA COM MANIPULADOR DE TLS - BITOLA LARGA</t>
  </si>
  <si>
    <t>CARGA, MANOBRA E DESCARGA DE TLS DE TR68 DE 120 M COM LOCOMOTIVA DIESEL-ELÉTRICA EM VAGÃO PLATAFORMA COM CAPACIDADE DE 82 T - CARGA E DESCARGA COM MANIPULADOR DE TLS - BITOLA MÉTRICA</t>
  </si>
  <si>
    <t>CARGA, MANOBRA E DESCARGA DE TLS DE TR68 DE 120 M COM LOCOMOTIVA DIESEL-ELÉTRICA EM VAGÃO PLATAFORMA COM CAPACIDADE DE 98 T - CARGA E DESCARGA COM MANIPULADOR DE TLS - BITOLA LARGA</t>
  </si>
  <si>
    <t>CARGA, MANOBRA E DESCARGA DE TLS DE TR68 DE 240 M COM LOCOMOTIVA DIESEL-ELÉTRICA EM VAGÃO PLATAFORMA COM CAPACIDADE DE 82 T - CARGA E DESCARGA COM MANIPULADOR DE TLS - BITOLA MÉTRICA</t>
  </si>
  <si>
    <t>CARGA, MANOBRA E DESCARGA DE TLS DE TR68 DE 240 M COM LOCOMOTIVA DIESEL-ELÉTRICA EM VAGÃO PLATAFORMA COM CAPACIDADE DE 98 T - CARGA E DESCARGA COM MANIPULADOR DE TLS - BITOLA LARGA</t>
  </si>
  <si>
    <t>CARGA, MANOBRA E DESCARGA DE TLS DE UIC60 DE 120 M COM LOCOMOTIVA DIESEL-ELÉTRICA EM VAGÃO PLATAFORMA COM CAPACIDADE DE 82 T - CARGA E DESCARGA COM MANIPULADOR DE TLS - BITOLA MÉTRICA</t>
  </si>
  <si>
    <t>CARGA, MANOBRA E DESCARGA DE TLS DE UIC60 DE 120 M COM LOCOMOTIVA DIESEL-ELÉTRICA EM VAGÃO PLATAFORMA COM CAPACIDADE DE 98 T - CARGA E DESCARGA COM MANIPULADOR DE TLS - BITOLA LARGA</t>
  </si>
  <si>
    <t>CARGA, MANOBRA E DESCARGA DE TLS DE UIC60 DE 240 M COM LOCOMOTIVA DIESEL-ELÉTRICA EM VAGÃO PLATAFORMA COM CAPACIDADE DE 82 T - CARGA E DESCARGA COM MANIPULADOR DE TLS - BITOLA MÉTRICA</t>
  </si>
  <si>
    <t>CARGA, MANOBRA E DESCARGA DE TLS DE UIC60 DE 240 M COM LOCOMOTIVA DIESEL-ELÉTRICA EM VAGÃO PLATAFORMA COM CAPACIDADE DE 98 T - CARGA E DESCARGA COM MANIPULADOR DE TLS - BITOLA LARGA</t>
  </si>
  <si>
    <t>CARGA, MANOBRA E DESCARGA DE TRITURAÇÃO DE GALHOS E TRONCOS EM CAMINHÃO BASCULANTE DE 6 M³ - CARGA COM TRITURADORA E DESCARGA LIVRE</t>
  </si>
  <si>
    <t>TRANSPORTE COM CAMINHÃO BASCULANTE COM CAÇAMBA ESTANQUE COM CAPACIDADE DE 14 M³ - RODOVIA EM LEITO NATURAL</t>
  </si>
  <si>
    <t>TRANSPORTE COM CAMINHÃO BASCULANTE COM CAÇAMBA ESTANQUE COM CAPACIDADE DE 14 M³ - RODOVIA EM REVESTIMENTO PRIMÁRIO</t>
  </si>
  <si>
    <t>TRANSPORTE COM CAMINHÃO BASCULANTE COM CAÇAMBA ESTANQUE COM CAPACIDADE DE 14 M³ - RODOVIA PAVIMENTADA</t>
  </si>
  <si>
    <t>TRANSPORTE COM CAMINHÃO BASCULANTE DE 10 M³ - RODOVIA EM LEITO NATURAL</t>
  </si>
  <si>
    <t>TRANSPORTE COM CAMINHÃO BASCULANTE DE 10 M³ - RODOVIA EM REVESTIMENTO PRIMÁRIO</t>
  </si>
  <si>
    <t>TRANSPORTE COM CAMINHÃO BASCULANTE DE 10 M³ - RODOVIA PAVIMENTADA</t>
  </si>
  <si>
    <t>TRANSPORTE COM CAMINHÃO BASCULANTE DE 14 M³ - RODOVIA EM LEITO NATURAL</t>
  </si>
  <si>
    <t>TRANSPORTE COM CAMINHÃO BASCULANTE DE 14 M³ - RODOVIA EM REVESTIMENTO PRIMÁRIO</t>
  </si>
  <si>
    <t>TRANSPORTE COM CAMINHÃO BASCULANTE DE 14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</si>
  <si>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</si>
  <si>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</si>
  <si>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</si>
  <si>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 RODOVIA EM LEITO NATURAL</t>
  </si>
  <si>
    <t>TRANSPORTE COM CAMINHÃO BETONEIRA - RODOVIA EM REVESTIMENTO PRIMÁRIO</t>
  </si>
  <si>
    <t>TRANSPORTE COM CAMINHÃO BETONEIRA - RODOVIA PAVIMENTADA</t>
  </si>
  <si>
    <t>TRANSPORTE COM CAMINHÃO CARROCERIA COM CAPACIDADE DE 11,5 T E COM GUINDAUTO COM CAPACIDADE DE ELEVAÇÃO DE 11,9 T - RODOVIA EM LEITO NATURAL</t>
  </si>
  <si>
    <t>TRANSPORTE COM CAMINHÃO CARROCERIA COM CAPACIDADE DE 11,5 T E COM GUINDAUTO COM CAPACIDADE DE ELEVAÇÃO DE 11,9 T - RODOVIA EM REVESTIMENTO PRIMÁRIO</t>
  </si>
  <si>
    <t>TRANSPORTE COM CAMINHÃO CARROCERIA COM CAPACIDADE DE 11,5 T E COM GUINDAUTO COM CAPACIDADE DE ELEVAÇÃO DE 11,9 T - RODOVIA PAVIMENTADA</t>
  </si>
  <si>
    <t>TRANSPORTE COM CAMINHÃO CARROCERIA COM CAPACIDADE DE 7 T E COM GUINDAUTO COM CAPACIDADE DE ELEVAÇÃO DE 6,2 T - RODOVIA EM LEITO NATURAL</t>
  </si>
  <si>
    <t>TRANSPORTE COM CAMINHÃO CARROCERIA COM CAPACIDADE DE 7 T E COM GUINDAUTO COM CAPACIDADE DE ELEVAÇÃO DE 6,2 T - RODOVIA EM REVESTIMENTO PRIMÁRIO</t>
  </si>
  <si>
    <t>TRANSPORTE COM CAMINHÃO CARROCERIA COM CAPACIDADE DE 7 T E COM GUINDAUTO COM CAPACIDADE DE ELEVAÇÃO DE 6,2 T - RODOVIA PAVIMENTADA</t>
  </si>
  <si>
    <t>TRANSPORTE COM CAMINHÃO CARROCERIA COM CAPACIDADE DE 8,5 T E COM GUINDAUTO COM CAPACIDADE DE ELEVAÇÃO DE 5,7 T - RODOVIA EM LEITO NATURAL</t>
  </si>
  <si>
    <t>TRANSPORTE COM CAMINHÃO CARROCERIA COM CAPACIDADE DE 8,5 T E COM GUINDAUTO COM CAPACIDADE DE ELEVAÇÃO DE 5,7 T - RODOVIA EM REVESTIMENTO PRIMÁRIO</t>
  </si>
  <si>
    <t>TRANSPORTE COM CAMINHÃO CARROCERIA COM CAPACIDADE DE 8,5 T E COM GUINDAUTO COM CAPACIDADE DE ELEVAÇÃO DE 5,7 T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</si>
  <si>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</si>
  <si>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</si>
  <si>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</si>
  <si>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</si>
  <si>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</si>
  <si>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</si>
  <si>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</si>
  <si>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</si>
  <si>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</si>
  <si>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20 T - RODOVIA EM LEITO NATURAL</t>
  </si>
  <si>
    <t>TRANSPORTE COM CAVALO MECÂNICO COM SEMIRREBOQUE COM CAPACIDADE DE 20 T - RODOVIA EM REVESTIMENTO PRIMÁRIO</t>
  </si>
  <si>
    <t>TRANSPORTE COM CAVALO MECÂNICO COM SEMIRREBOQUE COM CAPACIDADE DE 20 T - RODOVIA PAVIMENTADA</t>
  </si>
  <si>
    <t>TRANSPORTE COM CAVALO MECÂNICO COM SEMIRREBOQUE COM CAPACIDADE DE 32 T - RODOVIA EM LEITO NATURAL</t>
  </si>
  <si>
    <t>TRANSPORTE COM CAVALO MECÂNICO COM SEMIRREBOQUE COM CAPACIDADE DE 32 T - RODOVIA EM REVESTIMENTO PRIMÁRIO</t>
  </si>
  <si>
    <t>TRANSPORTE COM CAVALO MECÂNICO COM SEMIRREBOQUE COM CAPACIDADE DE 32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</si>
  <si>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</si>
  <si>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</si>
  <si>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</si>
  <si>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13.000 L - RODOVIA EM LEITO NATURAL</t>
  </si>
  <si>
    <t>TRANSPORTE DE ÁGUA COM CAMINHÃO TANQUE DE 13.000 L - RODOVIA EM REVESTIMENTO PRIMÁRIO</t>
  </si>
  <si>
    <t>TRANSPORTE DE ÁGUA COM CAMINHÃO TANQUE DE 13.000 L - RODOVIA PAVIMENTADA</t>
  </si>
  <si>
    <t>TRANSPORTE DE ÁGUA COM CAMINHÃO TANQUE DE 6.000 L - RODOVIA EM LEITO NATURAL</t>
  </si>
  <si>
    <t>TRANSPORTE DE ÁGUA COM CAMINHÃO TANQUE DE 6.000 L - RODOVIA EM REVESTIMENTO PRIMÁRIO</t>
  </si>
  <si>
    <t>TRANSPORTE DE ÁGUA COM CAMINHÃO TANQUE DE 6.000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</si>
  <si>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</si>
  <si>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</si>
  <si>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</si>
  <si>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AREIA FINA COM DRAGA HOPPER - CAPACIDADE DA CISTERNA DE 1.000 M³</t>
  </si>
  <si>
    <t>TRANSPORTE DE AREIA FINA COM DRAGA HOPPER - CAPACIDADE DA CISTERNA DE 10.000 M³</t>
  </si>
  <si>
    <t>TRANSPORTE DE AREIA FINA COM DRAGA HOPPER - CAPACIDADE DA CISTERNA DE 15.000 M³</t>
  </si>
  <si>
    <t>TRANSPORTE DE AREIA FINA COM DRAGA HOPPER - CAPACIDADE DA CISTERNA DE 2.000 M³</t>
  </si>
  <si>
    <t>TRANSPORTE DE AREIA FINA COM DRAGA HOPPER - CAPACIDADE DA CISTERNA DE 20.000 M³</t>
  </si>
  <si>
    <t>TRANSPORTE DE AREIA FINA COM DRAGA HOPPER - CAPACIDADE DA CISTERNA DE 3.000 M³</t>
  </si>
  <si>
    <t>TRANSPORTE DE AREIA FINA COM DRAGA HOPPER - CAPACIDADE DA CISTERNA DE 4.000 M³</t>
  </si>
  <si>
    <t>TRANSPORTE DE AREIA FINA COM DRAGA HOPPER - CAPACIDADE DA CISTERNA DE 5.000 M³</t>
  </si>
  <si>
    <t>TRANSPORTE DE AREIA FINA COM DRAGA HOPPER - CAPACIDADE DA CISTERNA DE 750 M³</t>
  </si>
  <si>
    <t>TRANSPORTE DE AREIA GROSSA COM DRAGA HOPPER - CAPACIDADE DA CISTERNA DE 1.000 M³</t>
  </si>
  <si>
    <t>TRANSPORTE DE AREIA GROSSA COM DRAGA HOPPER - CAPACIDADE DA CISTERNA DE 10.000 M³</t>
  </si>
  <si>
    <t>TRANSPORTE DE AREIA GROSSA COM DRAGA HOPPER - CAPACIDADE DA CISTERNA DE 15.000 M³</t>
  </si>
  <si>
    <t>TRANSPORTE DE AREIA GROSSA COM DRAGA HOPPER - CAPACIDADE DA CISTERNA DE 2.000 M³</t>
  </si>
  <si>
    <t>TRANSPORTE DE AREIA GROSSA COM DRAGA HOPPER - CAPACIDADE DA CISTERNA DE 20.000 M³</t>
  </si>
  <si>
    <t>TRANSPORTE DE AREIA GROSSA COM DRAGA HOPPER - CAPACIDADE DA CISTERNA DE 3.000 M³</t>
  </si>
  <si>
    <t>TRANSPORTE DE AREIA GROSSA COM DRAGA HOPPER - CAPACIDADE DA CISTERNA DE 4.000 M³</t>
  </si>
  <si>
    <t>TRANSPORTE DE AREIA GROSSA COM DRAGA HOPPER - CAPACIDADE DA CISTERNA DE 5.000 M³</t>
  </si>
  <si>
    <t>TRANSPORTE DE AREIA GROSSA COM DRAGA HOPPER - CAPACIDADE DA CISTERNA DE 750 M³</t>
  </si>
  <si>
    <t>TRANSPORTE DE AREIA MÉDIA COM DRAGA HOPPER - CAPACIDADE DA CISTERNA DE 1.000 M³</t>
  </si>
  <si>
    <t>TRANSPORTE DE AREIA MÉDIA COM DRAGA HOPPER - CAPACIDADE DA CISTERNA DE 10.000 M³</t>
  </si>
  <si>
    <t>TRANSPORTE DE AREIA MÉDIA COM DRAGA HOPPER - CAPACIDADE DA CISTERNA DE 15.000 M³</t>
  </si>
  <si>
    <t>TRANSPORTE DE AREIA MÉDIA COM DRAGA HOPPER - CAPACIDADE DA CISTERNA DE 2.000 M³</t>
  </si>
  <si>
    <t>TRANSPORTE DE AREIA MÉDIA COM DRAGA HOPPER - CAPACIDADE DA CISTERNA DE 20.000 M³</t>
  </si>
  <si>
    <t>TRANSPORTE DE AREIA MÉDIA COM DRAGA HOPPER - CAPACIDADE DA CISTERNA DE 3.000 M³</t>
  </si>
  <si>
    <t>TRANSPORTE DE AREIA MÉDIA COM DRAGA HOPPER - CAPACIDADE DA CISTERNA DE 4.000 M³</t>
  </si>
  <si>
    <t>TRANSPORTE DE AREIA MÉDIA COM DRAGA HOPPER - CAPACIDADE DA CISTERNA DE 5.000 M³</t>
  </si>
  <si>
    <t>TRANSPORTE DE AREIA MÉDIA COM DRAGA HOPPER - CAPACIDADE DA CISTERNA DE 750 M³</t>
  </si>
  <si>
    <t>TRANSPORTE DE BARRAS DE TRILHO DE 12 M COM LOCOMOTIVA DIESEL-ELÉTRICA EM VAGÃO PLATAFORMA COM CAPACIDADE DE 82 T - BITOLA MÉTRICA</t>
  </si>
  <si>
    <t>TRANSPORTE DE BARRAS DE TRILHO DE 12 M COM LOCOMOTIVA DIESEL-ELÉTRICA EM VAGÃO PLATAFORMA COM CAPACIDADE DE 98 T - BITOLA LARGA</t>
  </si>
  <si>
    <t>TRANSPORTE DE BLOCOS ARTIFICIAIS DE CONCRETO COM 10 A 12 T PARA A EXECUÇÃO DE MOLHE COM CAVALO MECÂNICO COM SEMIRREBOQUE COM CAPACIDADE DE 32 T - RODOVIA EM LEITO NATURAL</t>
  </si>
  <si>
    <t>TRANSPORTE DE BLOCOS ARTIFICIAIS DE CONCRETO COM 10 A 12 T PARA A EXECUÇÃO DE MOLHE COM CAVALO MECÂNICO COM SEMIRREBOQUE COM CAPACIDADE DE 32 T - RODOVIA EM REVESTIMENTO PRIMÁRIO</t>
  </si>
  <si>
    <t>TRANSPORTE DE BLOCOS ARTIFICIAIS DE CONCRETO COM 10 A 12 T PARA A EXECUÇÃO DE MOLHE COM CAVALO MECÂNICO COM SEMIRREBOQUE COM CAPACIDADE DE 32 T - RODOVIA PAVIMENTADA</t>
  </si>
  <si>
    <t>TRANSPORTE DE BLOCOS ARTIFICIAIS DE CONCRETO COM 8 A 9 T PARA A EXECUÇÃO DE MOLHE COM CAVALO MECÂNICO COM SEMIRREBOQUE COM CAPACIDADE DE 32 T - RODOVIA EM LEITO NATURAL</t>
  </si>
  <si>
    <t>TRANSPORTE DE BLOCOS ARTIFICIAIS DE CONCRETO COM 8 A 9 T PARA A EXECUÇÃO DE MOLHE COM CAVALO MECÂNICO COM SEMIRREBOQUE COM CAPACIDADE DE 32 T - RODOVIA EM REVESTIMENTO PRIMÁRIO</t>
  </si>
  <si>
    <t>TRANSPORTE DE BLOCOS ARTIFICIAIS DE CONCRETO COM 8 A 9 T PARA A EXECUÇÃO DE MOLHE COM CAVALO MECÂNICO COM SEMIRREBOQUE COM CAPACIDADE DE 32 T - RODOVIA PAVIMENTADA</t>
  </si>
  <si>
    <t>TRANSPORTE DE CASCALHO COM DRAGA HOPPER - CAPACIDADE DA CISTERNA DE 1.000 M³</t>
  </si>
  <si>
    <t>TRANSPORTE DE CASCALHO COM DRAGA HOPPER - CAPACIDADE DA CISTERNA DE 10.000 M³</t>
  </si>
  <si>
    <t>TRANSPORTE DE CASCALHO COM DRAGA HOPPER - CAPACIDADE DA CISTERNA DE 15.000 M³</t>
  </si>
  <si>
    <t>TRANSPORTE DE CASCALHO COM DRAGA HOPPER - CAPACIDADE DA CISTERNA DE 2.000 M³</t>
  </si>
  <si>
    <t>TRANSPORTE DE CASCALHO COM DRAGA HOPPER - CAPACIDADE DA CISTERNA DE 20.000 M³</t>
  </si>
  <si>
    <t>TRANSPORTE DE CASCALHO COM DRAGA HOPPER - CAPACIDADE DA CISTERNA DE 3.000 M³</t>
  </si>
  <si>
    <t>TRANSPORTE DE CASCALHO COM DRAGA HOPPER - CAPACIDADE DA CISTERNA DE 4.000 M³</t>
  </si>
  <si>
    <t>TRANSPORTE DE CASCALHO COM DRAGA HOPPER - CAPACIDADE DA CISTERNA DE 5.000 M³</t>
  </si>
  <si>
    <t>TRANSPORTE DE CASCALHO COM DRAGA HOPPER - CAPACIDADE DA CISTERNA DE 750 M³</t>
  </si>
  <si>
    <t>TRANSPORTE DE CASCALHO FINO COM DRAGA HOPPER - CAPACIDADE DA CISTERNA DE 1.000 M³</t>
  </si>
  <si>
    <t>TRANSPORTE DE CASCALHO FINO COM DRAGA HOPPER - CAPACIDADE DA CISTERNA DE 10.000 M³</t>
  </si>
  <si>
    <t>TRANSPORTE DE CASCALHO FINO COM DRAGA HOPPER - CAPACIDADE DA CISTERNA DE 15.000 M³</t>
  </si>
  <si>
    <t>TRANSPORTE DE CASCALHO FINO COM DRAGA HOPPER - CAPACIDADE DA CISTERNA DE 2.000 M³</t>
  </si>
  <si>
    <t>TRANSPORTE DE CASCALHO FINO COM DRAGA HOPPER - CAPACIDADE DA CISTERNA DE 20.000 M³</t>
  </si>
  <si>
    <t>TRANSPORTE DE CASCALHO FINO COM DRAGA HOPPER - CAPACIDADE DA CISTERNA DE 3.000 M³</t>
  </si>
  <si>
    <t>TRANSPORTE DE CASCALHO FINO COM DRAGA HOPPER - CAPACIDADE DA CISTERNA DE 4.000 M³</t>
  </si>
  <si>
    <t>TRANSPORTE DE CASCALHO FINO COM DRAGA HOPPER - CAPACIDADE DA CISTERNA DE 5.000 M³</t>
  </si>
  <si>
    <t>TRANSPORTE DE CASCALHO FINO COM DRAGA HOPPER - CAPACIDADE DA CISTERNA DE 750 M³</t>
  </si>
  <si>
    <t>TRANSPORTE DE CIMENTO OU CAL COM CAMINHÃO DISTRIBUIDOR DE 15 M³ - RODOVIA EM LEITO NATURAL</t>
  </si>
  <si>
    <t>TRANSPORTE DE CIMENTO OU CAL COM CAMINHÃO DISTRIBUIDOR DE 15 M³ - RODOVIA EM REVESTIMENTO PRIMÁRIO</t>
  </si>
  <si>
    <t>TRANSPORTE DE CIMENTO OU CAL COM CAMINHÃO DISTRIBUIDOR DE 15 M³ - RODOVIA PAVIMENTADA</t>
  </si>
  <si>
    <t>TRANSPORTE DE CIMENTO OU CAL HIDRATADA A GRANEL COM CAMINHÃO SILO DE 30 M³ - RODOVIA EM LEITO NATURAL</t>
  </si>
  <si>
    <t>TRANSPORTE DE CIMENTO OU CAL HIDRATADA A GRANEL COM CAMINHÃO SILO DE 30 M³ - RODOVIA EM REVESTIMENTO PRIMÁRIO</t>
  </si>
  <si>
    <t>TRANSPORTE DE CIMENTO OU CAL HIDRATADA A GRANEL COM CAMINHÃO SILO DE 30 M³ - RODOVIA PAVIMENTADA</t>
  </si>
  <si>
    <t>TRANSPORTE DE CONCRETO COM CAMINHÃO BASCULANTE DE 10 M³ - RODOVIA EM LEITO NATURAL</t>
  </si>
  <si>
    <t>TRANSPORTE DE CONCRETO COM CAMINHÃO BASCULANTE DE 10 M³ - RODOVIA EM REVESTIMENTO PRIMÁRIO</t>
  </si>
  <si>
    <t>TRANSPORTE DE CONCRETO COM CAMINHÃO BASCULANTE DE 10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</si>
  <si>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</si>
  <si>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</si>
  <si>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</si>
  <si>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DORMENTES DE CONCRETO MONOBLOCO PROTENDIDO DE BITOLA LARGA COM LOCOMOTIVA DIESEL-ELÉTRICA EM VAGÃO PLATAFORMA COM CAPACIDADE DE 98 T - BITOLA LARGA</t>
  </si>
  <si>
    <t>TRANSPORTE DE DORMENTES DE CONCRETO MONOBLOCO PROTENDIDO DE BITOLA MÉTRICA COM LOCOMOTIVA DIESEL-ELÉTRICA EM VAGÃO PLATAFORMA COM CAPACIDADE DE 82 T - BITOLA MÉTRICA</t>
  </si>
  <si>
    <t>TRANSPORTE DE DORMENTES DE CONCRETO MONOBLOCO PROTENDIDO DE BITOLA MISTA COM LOCOMOTIVA DIESEL-ELÉTRICA EM VAGÃO PLATAFORMA COM CAPACIDADE DE 98 T - BITOLA LARGA</t>
  </si>
  <si>
    <t>TRANSPORTE DE DORMENTES DE CONCRETO MONOBLOCO PROTENDIDO PARA AMV DE BITOLA LARGA OU MISTA COM LOCOMOTIVA DIESEL-ELÉTRICA EM VAGÃO PLATAFORMA COM CAPACIDADE DE 98 T - BITOLA LARGA</t>
  </si>
  <si>
    <t>TRANSPORTE DE DORMENTES DE CONCRETO MONOBLOCO PROTENDIDO PARA AMV DE BITOLA MÉTRICA COM LOCOMOTIVA DIESEL-ELÉTRICA EM VAGÃO PLATAFORMA COM CAPACIDADE DE 82 T - BITOLA MÉTRICA</t>
  </si>
  <si>
    <t>TRANSPORTE DE DORMENTES DE MADEIRA DE BITOLA LARGA COM LOCOMOTIVA DIESEL-ELÉTRICA EM VAGÃO PLATAFORMA COM CAPACIDADE DE 98 T - BITOLA LARGA</t>
  </si>
  <si>
    <t>TRANSPORTE DE DORMENTES DE MADEIRA DE BITOLA MÉTRICA COM LOCOMOTIVA DIESEL-ELÉTRICA EM VAGÃO PLATAFORMA COM CAPACIDADE DE 82 T - BITOLA MÉTRICA</t>
  </si>
  <si>
    <t>TRANSPORTE DE DORMENTES DE MADEIRA PARA AMV DE BITOLA LARGA OU MISTA COM LOCOMOTIVA DIESEL-ELÉTRICA EM VAGÃO PLATAFORMA COM CAPACIDADE DE 98 T - BITOLA LARGA</t>
  </si>
  <si>
    <t>TRANSPORTE DE DORMENTES DE MADEIRA PARA AMV DE BITOLA MÉTRICA COM LOCOMOTIVA DIESEL-ELÉTRICA EM VAGÃO PLATAFORMA COM CAPACIDADE DE 82 T - BITOLA MÉTRICA</t>
  </si>
  <si>
    <t>TRANSPORTE DE LASTRO DE BRITA COM LOCOMOTIVA DIESEL-ELÉTRICA EM VAGÃO HOPPER ABERTO COM CAPACIDADE DE 45 M³ - BITOLA MÉTRICA</t>
  </si>
  <si>
    <t>TRANSPORTE DE LASTRO DE BRITA COM LOCOMOTIVA DIESEL-ELÉTRICA EM VAGÃO HOPPER ABERTO COM CAPACIDADE DE 63 M³ - BITOLA LARGA</t>
  </si>
  <si>
    <t>TRANSPORTE DE MATERIAIS METÁLICOS E ACESSÓRIOS DIVERSOS COM LOCOMOTIVA DIESEL-ELÉTRICA EM VAGÃO FECHADO COM CAPACIDADE DE 64 T - BITOLA MÉTRICA</t>
  </si>
  <si>
    <t>TRANSPORTE DE MATERIAIS METÁLICOS E ACESSÓRIOS DIVERSOS COM LOCOMOTIVA DIESEL-ELÉTRICA EM VAGÃO FECHADO COM CAPACIDADE DE 99 T - BITOLA LARGA</t>
  </si>
  <si>
    <t>TRANSPORTE DE MATERIAIS METÁLICOS PARA AMV DE BITOLA LARGA COM LOCOMOTIVA DIESEL-ELÉTRICA EM VAGÃO PLATAFORMA COM CAPACIDADE DE 98 T - BITOLA LARGA</t>
  </si>
  <si>
    <t>TRANSPORTE DE MATERIAIS METÁLICOS PARA AMV DE BITOLA MÉTRICA COM LOCOMOTIVA DIESEL-ELÉTRICA EM VAGÃO PLATAFORMA COM CAPACIDADE DE 82 T - BITOLA MÉTRICA</t>
  </si>
  <si>
    <t>TRANSPORTE DE MATERIAIS METÁLICOS PARA AMV DE BITOLA MISTA COM LOCOMOTIVA DIESEL-ELÉTRICA EM VAGÃO PLATAFORMA COM CAPACIDADE DE 98 T - BITOLA LARGA</t>
  </si>
  <si>
    <t>TRANSPORTE DE MATERIAL BETUMINOSO COM CAMINHÃO TANQUE DISTRIBUIDOR - RODOVIA EM LEITO NATURAL</t>
  </si>
  <si>
    <t>TRANSPORTE DE MATERIAL BETUMINOSO COM CAMINHÃO TANQUE DISTRIBUIDOR - RODOVIA EM REVESTIMENTO PRIMÁRIO</t>
  </si>
  <si>
    <t>TRANSPORTE DE MATERIAL BETUMINOSO COM CAMINHÃO TANQUE DISTRIBUIDOR - RODOVIA PAVIMENTADA</t>
  </si>
  <si>
    <t>TRANSPORTE DE MATERIAL DE 1ª CATEGORIA COM BATELÃO AUTOPROPELIDO COM CAPACIDADE DE 300 M³</t>
  </si>
  <si>
    <t>TRANSPORTE DE MATERIAL DE 1ª CATEGORIA COM BATELÃO AUTOPROPELIDO COM CAPACIDADE DE 500 M³</t>
  </si>
  <si>
    <t>TRANSPORTE DE MATERIAL DE 1ª CATEGORIA COM BATELÃO REBOCADO COM CAPACIDADE DE 66 M³</t>
  </si>
  <si>
    <t>TRANSPORTE DE MATERIAL DE 1ª CATEGORIA COM BATELÃO REBOCADO MONTADO NA OBRA COM CAPACIDADE DE 66 M³</t>
  </si>
  <si>
    <t>TRANSPORTE DE MATERIAL DE 3ª CATEGORIA COM BATELÃO AUTOPROPELIDO COM CAPACIDADE DE 300 M³</t>
  </si>
  <si>
    <t>TRANSPORTE DE MATERIAL DE 3ª CATEGORIA COM BATELÃO REBOCADO COM CAPACIDADE DE 66 M³</t>
  </si>
  <si>
    <t>TRANSPORTE DE MATERIAL DE 3ª CATEGORIA COM BATELÃO REBOCADO MONTADO NA OBRA COM CAPACIDADE DE 66 M³</t>
  </si>
  <si>
    <t>TRANSPORTE DE MATERIAL DE 3ª CATEGORIA COM CAMINHÃO BASCULANTE DE 12 M³ PARA ROCHA - RODOVIA EM LEITO NATURAL</t>
  </si>
  <si>
    <t>TRANSPORTE DE MATERIAL DE 3ª CATEGORIA COM CAMINHÃO BASCULANTE DE 12 M³ PARA ROCHA - RODOVIA EM REVESTIMENTO PRIMÁRIO</t>
  </si>
  <si>
    <t>TRANSPORTE DE MATERIAL DE 3ª CATEGORIA COM CAMINHÃO BASCULANTE DE 12 M³ PARA ROCHA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</si>
  <si>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</si>
  <si>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</si>
  <si>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</si>
  <si>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</si>
  <si>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</si>
  <si>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</si>
  <si>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DE SILTE COM DRAGA HOPPER - CAPACIDADE DA CISTERNA DE 1.000 M³</t>
  </si>
  <si>
    <t>TRANSPORTE DE SILTE COM DRAGA HOPPER - CAPACIDADE DA CISTERNA DE 10.000 M³</t>
  </si>
  <si>
    <t>TRANSPORTE DE SILTE COM DRAGA HOPPER - CAPACIDADE DA CISTERNA DE 15.000 M³</t>
  </si>
  <si>
    <t>TRANSPORTE DE SILTE COM DRAGA HOPPER - CAPACIDADE DA CISTERNA DE 2.000 M³</t>
  </si>
  <si>
    <t>TRANSPORTE DE SILTE COM DRAGA HOPPER - CAPACIDADE DA CISTERNA DE 20.000 M³</t>
  </si>
  <si>
    <t>TRANSPORTE DE SILTE COM DRAGA HOPPER - CAPACIDADE DA CISTERNA DE 3.000 M³</t>
  </si>
  <si>
    <t>TRANSPORTE DE SILTE COM DRAGA HOPPER - CAPACIDADE DA CISTERNA DE 4.000 M³</t>
  </si>
  <si>
    <t>TRANSPORTE DE SILTE COM DRAGA HOPPER - CAPACIDADE DA CISTERNA DE 5.000 M³</t>
  </si>
  <si>
    <t>TRANSPORTE DE SILTE COM DRAGA HOPPER - CAPACIDADE DA CISTERNA DE 750 M³</t>
  </si>
  <si>
    <t>TRANSPORTE DE TLS TR45 DE 120 M COM LOCOMOTIVA DIESEL-ELÉTRICA EM VAGÃO PLATAFORMA COM CAPACIDADE DE 82 T - BITOLA MÉTRICA</t>
  </si>
  <si>
    <t>TRANSPORTE DE TLS TR45 DE 120 M COM LOCOMOTIVA DIESEL-ELÉTRICA EM VAGÃO PLATAFORMA COM CAPACIDADE DE 98 T - BITOLA LARGA</t>
  </si>
  <si>
    <t>TRANSPORTE DE TLS TR45 DE 240 M COM LOCOMOTIVA DIESEL-ELÉTRICA EM VAGÃO PLATAFORMA COM CAPACIDADE DE 82 T - BITOLA MÉTRICA</t>
  </si>
  <si>
    <t>TRANSPORTE DE TLS TR45 DE 240 M COM LOCOMOTIVA DIESEL-ELÉTRICA EM VAGÃO PLATAFORMA COM CAPACIDADE DE 98 T - BITOLA LARGA</t>
  </si>
  <si>
    <t>TRANSPORTE DE TLS TR57 DE 120 M COM LOCOMOTIVA DIESEL-ELÉTRICA EM VAGÃO PLATAFORMA COM CAPACIDADE DE 82 T - BITOLA MÉTRICA</t>
  </si>
  <si>
    <t>TRANSPORTE DE TLS TR57 DE 120 M COM LOCOMOTIVA DIESEL-ELÉTRICA EM VAGÃO PLATAFORMA COM CAPACIDADE DE 98 T - BITOLA LARGA</t>
  </si>
  <si>
    <t>TRANSPORTE DE TLS TR57 DE 240 M COM LOCOMOTIVA DIESEL-ELÉTRICA EM VAGÃO PLATAFORMA COM CAPACIDADE DE 82 T - BITOLA MÉTRICA</t>
  </si>
  <si>
    <t>TRANSPORTE DE TLS TR57 DE 240 M COM LOCOMOTIVA DIESEL-ELÉTRICA EM VAGÃO PLATAFORMA COM CAPACIDADE DE 98 T - BITOLA LARGA</t>
  </si>
  <si>
    <t>TRANSPORTE DE TLS TR68 DE 120 M COM LOCOMOTIVA DIESEL-ELÉTRICA EM VAGÃO PLATAFORMA COM CAPACIDADE DE 82 T - BITOLA MÉTRICA</t>
  </si>
  <si>
    <t>TRANSPORTE DE TLS TR68 DE 120 M COM LOCOMOTIVA DIESEL-ELÉTRICA EM VAGÃO PLATAFORMA COM CAPACIDADE DE 98 T - BITOLA LARGA</t>
  </si>
  <si>
    <t>TRANSPORTE DE TLS TR68 DE 240 M COM LOCOMOTIVA DIESEL-ELÉTRICA EM VAGÃO PLATAFORMA COM CAPACIDADE DE 82 T - BITOLA MÉTRICA</t>
  </si>
  <si>
    <t>TRANSPORTE DE TLS TR68 DE 240 M COM LOCOMOTIVA DIESEL-ELÉTRICA EM VAGÃO PLATAFORMA COM CAPACIDADE DE 98 T - BITOLA LARGA</t>
  </si>
  <si>
    <t>TRANSPORTE DE TLS UIC60 DE 120 M COM LOCOMOTIVA DIESEL-ELÉTRICA EM VAGÃO PLATAFORMA COM CAPACIDADE DE 82 T - BITOLA MÉTRICA</t>
  </si>
  <si>
    <t>TRANSPORTE DE TLS UIC60 DE 120 M COM LOCOMOTIVA DIESEL-ELÉTRICA EM VAGÃO PLATAFORMA COM CAPACIDADE DE 98 T - BITOLA LARGA</t>
  </si>
  <si>
    <t>TRANSPORTE DE TLS UIC60 DE 240 M COM LOCOMOTIVA DIESEL-ELÉTRICA EM VAGÃO PLATAFORMA COM CAPACIDADE DE 82 T - BITOLA MÉTRICA</t>
  </si>
  <si>
    <t>TRANSPORTE DE TLS UIC60 DE 240 M COM LOCOMOTIVA DIESEL-ELÉTRICA EM VAGÃO PLATAFORMA COM CAPACIDADE DE 98 T - BITOLA LARGA</t>
  </si>
  <si>
    <t>TRANSPORTE DE VEÍCULOS DE MÉDIO PORTE COM GUINCHO DE RESGATE DE 20 T - RODOVIA EM LEITO NATURAL</t>
  </si>
  <si>
    <t>TRANSPORTE DE VEÍCULOS DE MÉDIO PORTE COM GUINCHO DE RESGATE DE 20 T - RODOVIA EM REVESTIMENTO PRIMÁRIO</t>
  </si>
  <si>
    <t>TRANSPORTE DE VEÍCULOS DE MÉDIO PORTE COM GUINCHO DE RESGATE DE 20 T - RODOVIA PAVIMENTADA</t>
  </si>
  <si>
    <t>TRANSPORTE DE VEÍCULOS LEVES COM GUINCHO DE RESGATE DE 5 T - RODOVIA EM LEITO NATURAL</t>
  </si>
  <si>
    <t>TRANSPORTE DE VEÍCULOS LEVES COM GUINCHO DE RESGATE DE 5 T - RODOVIA EM REVESTIMENTO PRIMÁRIO</t>
  </si>
  <si>
    <t>TRANSPORTE DE VEÍCULOS LEVES COM GUINCHO DE RESGATE DE 5 T - RODOVIA PAVIMENTADA</t>
  </si>
  <si>
    <t>TRANSPORTE DE VEÍCULOS PESADOS COM GUINCHO DE RESGATE DE 35 T - RODOVIA EM LEITO NATURAL</t>
  </si>
  <si>
    <t>TRANSPORTE DE VEÍCULOS PESADOS COM GUINCHO DE RESGATE DE 35 T - RODOVIA EM REVESTIMENTO PRIMÁRIO</t>
  </si>
  <si>
    <t>TRANSPORTE DE VEÍCULOS PESADOS COM GUINCHO DE RESGATE DE 35 T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</si>
  <si>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</si>
  <si>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</si>
  <si>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</si>
  <si>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</si>
  <si>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</si>
  <si>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</si>
  <si>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</si>
  <si>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</si>
  <si>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</si>
  <si>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</si>
  <si>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</si>
  <si>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</si>
  <si>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TRANSPORTE FLUVIAL DE MATERIAIS DIVERSOS COM PONTÃO FLUTUANTE - CAPACIDADE DE 500 T</t>
  </si>
  <si>
    <t>TRANSPORTE FLUVIAL DO FLUTUANTE</t>
  </si>
  <si>
    <t>ARMAÇÃO DE FUSTE DE TUBULÃO EM AÇO CA-50 COM APOIO DE GUINDASTE - FORNECIMENTO, PREPARO E COLOCAÇÃO</t>
  </si>
  <si>
    <t>ESCAVAÇÃO MANUAL DE BASE ALARGADA DE TUBULÃO A CÉU ABERTO EM MATERIAL DE 1ª CATEGORIA NA PROFUNDIDADE DE 10 A 15 M</t>
  </si>
  <si>
    <t>ESCAVAÇÃO MANUAL DE BASE ALARGADA DE TUBULÃO A CÉU ABERTO EM MATERIAL DE 1ª CATEGORIA NA PROFUNDIDADE DE ATÉ 10 M</t>
  </si>
  <si>
    <t>ESCAVAÇÃO MANUAL DE BASE ALARGADA DE TUBULÃO A CÉU ABERTO EM MATERIAL DE 2ª CATEGORIA NA PROFUNDIDADE ATÉ 10 M</t>
  </si>
  <si>
    <t>ESCAVAÇÃO MANUAL DE BASE ALARGADA DE TUBULÃO A CÉU ABERTO EM MATERIAL DE 2ª CATEGORIA NA PROFUNDIDADE DE 10 A 15 M</t>
  </si>
  <si>
    <t>ESCAVAÇÃO MANUAL DE BASE ALARGADA DE TUBULÃO A CÉU ABERTO EM MATERIAL DE 3ª CATEGORIA A FRIO NA PROFUNDIDADE ATÉ 10 M</t>
  </si>
  <si>
    <t>ESCAVAÇÃO MANUAL DE BASE ALARGADA DE TUBULÃO A CÉU ABERTO EM MATERIAL DE 3ª CATEGORIA A FRIO NA PROFUNDIDADE DE 10 A 15 M</t>
  </si>
  <si>
    <t>ESCAVAÇÃO MANUAL DE BASE ALARGADA DE TUBULÃO A CÉU ABERTO EM MATERIAL DE 3ª CATEGORIA NA PROFUNDIDADE ATÉ 10 M</t>
  </si>
  <si>
    <t>ESCAVAÇÃO MANUAL DE BASE ALARGADA DE TUBULÃO A CÉU ABERTO EM MATERIAL DE 3ª CATEGORIA NA PROFUNDIDADE DE 10 A 15 M</t>
  </si>
  <si>
    <t>ESCAVAÇÃO MANUAL DE FUSTE DE TUBULÃO A CÉU ABERTO EM MATERIAL DE 1ª CATEGORIA NA PROFUNDIDADE DE 10 A 15 M</t>
  </si>
  <si>
    <t>ESCAVAÇÃO MANUAL DE FUSTE DE TUBULÃO A CÉU ABERTO EM MATERIAL DE 1ª CATEGORIA NA PROFUNDIDADE DE ATÉ 10 M</t>
  </si>
  <si>
    <t>ESCAVAÇÃO MANUAL DE FUSTE DE TUBULÃO A CÉU ABERTO EM MATERIAL DE 2ª CATEGORIA NA PROFUNDIDADE ATÉ 10 M</t>
  </si>
  <si>
    <t>ESCAVAÇÃO MANUAL DE FUSTE DE TUBULÃO A CÉU ABERTO EM MATERIAL DE 2ª CATEGORIA NA PROFUNDIDADE DE 10 A 15 M</t>
  </si>
  <si>
    <t>ESCAVAÇÃO MANUAL DE FUSTE DE TUBULÃO A CÉU ABERTO EM MATERIAL DE 3ª CATEGORIA NA PROFUNDIDADE ATÉ 10 M</t>
  </si>
  <si>
    <t>ESCAVAÇÃO MANUAL DE FUSTE DE TUBULÃO A CÉU ABERTO EM MATERIAL DE 3ª CATEGORIA NA PROFUNDIDADE DE 10 A 15 M</t>
  </si>
  <si>
    <t>ESCAVAÇÃO MECÂNICA DE FUSTE DE TUBULÃO COM CAÇAMBA PARA ROCHA EM MATERIAL DE 2ª CATEGORIA</t>
  </si>
  <si>
    <t>ESCAVAÇÃO MECÂNICA DE FUSTE DE TUBULÃO COM CAÇAMBA PARA ROCHA EM MATERIAL DE 3ª CATEGORIA</t>
  </si>
  <si>
    <t>ESCAVAÇÃO MECÂNICA DE FUSTE DE TUBULÃO COM CAÇAMBA PARA SOLOS EM MATERIAL DE 1ª CATEGORIA</t>
  </si>
  <si>
    <t>ESCAVAÇÃO MECÂNICA DE FUSTE DE TUBULÃO COM HAMMER GRAB EM MATERIAL DE 1ª CATEGORIA</t>
  </si>
  <si>
    <t>ESCAVAÇÃO MECÂNICA DE FUSTE DE TUBULÃO COM TRADO PARA ROCHA EM MATERIAL DE 2ª CATEGORIA</t>
  </si>
  <si>
    <t>ESCAVAÇÃO MECÂNICA DE FUSTE DE TUBULÃO COM TRADO PARA ROCHA EM MATERIAL DE 3ª CATEGORIA</t>
  </si>
  <si>
    <t>ESCAVAÇÃO MECÂNICA DE FUSTE DE TUBULÃO COM TRADO PARA SOLOS EM MATERIAL DE 1ª CATEGORIA</t>
  </si>
  <si>
    <t>ARMAÇÃO DE TELA DE AÇO ELETROSSOLDADA EM TÚNEIS COM AUXÍLIO DE PLATAFORMA PANTOGRÁFICA - CONFECÇÃO E INSTALAÇÃO</t>
  </si>
  <si>
    <t>CAMBOTAS METÁLICAS TRELIÇADAS - CONFECÇÃO E INSTALAÇÃO</t>
  </si>
  <si>
    <t>COLUNA DE JET GROUTING HORIZONTAL CCPH EM SOLO - D = 40 CM - PERFURAÇÃO E INJEÇÃO</t>
  </si>
  <si>
    <t>COLUNA DE JET GROUTING HORIZONTAL CCPH EM SOLO - D = 50 CM - PERFURAÇÃO E INJEÇÃO</t>
  </si>
  <si>
    <t>COLUNA DE JET GROUTING HORIZONTAL CCPH EM SOLO - D = 60 CM - PERFURAÇÃO E INJEÇÃO</t>
  </si>
  <si>
    <t>COLUNA DE JET GROUTING VERTICAL EM SOLO - D = 100 CM - PERFURAÇÃO E INJEÇÃO</t>
  </si>
  <si>
    <t>COLUNA DE JET GROUTING VERTICAL EM SOLO - D = 110 CM - PERFURAÇÃO E INJEÇÃO</t>
  </si>
  <si>
    <t>COLUNA DE JET GROUTING VERTICAL EM SOLO - D = 120 CM - PERFURAÇÃO E INJEÇÃO</t>
  </si>
  <si>
    <t>COLUNA DE JET GROUTING VERTICAL EM SOLO - D = 80 CM - PERFURAÇÃO E INJEÇÃO</t>
  </si>
  <si>
    <t>COLUNA DE JET GROUTING VERTICAL EM SOLO - D = 90 CM - PERFURAÇÃO E INJEÇÃO</t>
  </si>
  <si>
    <t>DESMONTE A FRIO E CARGA DE ROCHA EM TÚNEL COM CUNHA HIDRÁULICA - DMT DE 0 A 200 M</t>
  </si>
  <si>
    <t>DRENAGEM DE TÚNEL COM MANTA DRENANTE DE MALHA DE POLIETILENO E GEOTÊXTIL EM FACE REVESTIDA COM ARGAMASSA POLIMÉRICA COM ESPESSURA DE 25 MM</t>
  </si>
  <si>
    <t>DRENO FILTRANTE EM TUBOS DE PVC D = 40 MM APLICADO EM PAREDES E TETOS DE TÚNEL - FORNECIMENTO E INSTALAÇÃO</t>
  </si>
  <si>
    <t>DRENO NÃO FILTRANTE EM TUBOS DE PVC D = 40 MM APLICADO EM PAREDES E TETOS DE TÚNEL - FORNECIMENTO E INSTALAÇÃO</t>
  </si>
  <si>
    <t>ENFILAGEM TUBULAR SISTEMA AUTOPERFURANTE - D = 76 MM</t>
  </si>
  <si>
    <t>ENFILAGEM TUBULAR SISTEMA CONVENCIONAL SCHEDULE 40 - D = 65 MM</t>
  </si>
  <si>
    <t>ESCAVAÇÃO SUBTERRÂNEA E CARREGAMENTO DO MATERIAL DA CALOTA EM TÚNEL CLASSE I - DMT DE 0 A 200 M - SEÇÃO ACIMA DE 90 M²</t>
  </si>
  <si>
    <t>ESCAVAÇÃO SUBTERRÂNEA E CARREGAMENTO DO MATERIAL DA CALOTA EM TÚNEL CLASSE I - DMT DE 0 A 200 M - SEÇÃO DE 20 A 40 M²</t>
  </si>
  <si>
    <t>ESCAVAÇÃO SUBTERRÂNEA E CARREGAMENTO DO MATERIAL DA CALOTA EM TÚNEL CLASSE I - DMT DE 0 A 200 M - SEÇÃO DE 40 A 60 M²</t>
  </si>
  <si>
    <t>ESCAVAÇÃO SUBTERRÂNEA E CARREGAMENTO DO MATERIAL DA CALOTA EM TÚNEL CLASSE I - DMT DE 0 A 200 M - SEÇÃO DE 60 A 90 M²</t>
  </si>
  <si>
    <t>ESCAVAÇÃO SUBTERRÂNEA E CARREGAMENTO DO MATERIAL DA CALOTA EM TÚNEL CLASSE II - DMT DE 0 A 200 M - SEÇÃO ACIMA DE 90 M²</t>
  </si>
  <si>
    <t>ESCAVAÇÃO SUBTERRÂNEA E CARREGAMENTO DO MATERIAL DA CALOTA EM TÚNEL CLASSE II - DMT DE 0 A 200 M - SEÇÃO DE 20 A 40 M²</t>
  </si>
  <si>
    <t>ESCAVAÇÃO SUBTERRÂNEA E CARREGAMENTO DO MATERIAL DA CALOTA EM TÚNEL CLASSE II - DMT DE 0 A 200 M - SEÇÃO DE 40 A 60 M²</t>
  </si>
  <si>
    <t>ESCAVAÇÃO SUBTERRÂNEA E CARREGAMENTO DO MATERIAL DA CALOTA EM TÚNEL CLASSE II - DMT DE 0 A 200 M - SEÇÃO DE 60 A 90 M²</t>
  </si>
  <si>
    <t>ESCAVAÇÃO SUBTERRÂNEA E CARREGAMENTO DO MATERIAL DA CALOTA EM TÚNEL CLASSE III - DMT DE 0 A 200 M - SEÇÃO ACIMA DE 90 M²</t>
  </si>
  <si>
    <t>ESCAVAÇÃO SUBTERRÂNEA E CARREGAMENTO DO MATERIAL DA CALOTA EM TÚNEL CLASSE III - DMT DE 0 A 200 M - SEÇÃO DE 20 A 40 M²</t>
  </si>
  <si>
    <t>ESCAVAÇÃO SUBTERRÂNEA E CARREGAMENTO DO MATERIAL DA CALOTA EM TÚNEL CLASSE III - DMT DE 0 A 200 M - SEÇÃO DE 40 A 60 M²</t>
  </si>
  <si>
    <t>ESCAVAÇÃO SUBTERRÂNEA E CARREGAMENTO DO MATERIAL DA CALOTA EM TÚNEL CLASSE III - DMT DE 0 A 200 M - SEÇÃO DE 60 A 90 M²</t>
  </si>
  <si>
    <t>ESCAVAÇÃO SUBTERRÂNEA E CARREGAMENTO DO MATERIAL DA CALOTA EM TÚNEL CLASSE IV - DMT DE 0 A 200 M - SEÇÃO ACIMA DE 90 M²</t>
  </si>
  <si>
    <t>ESCAVAÇÃO SUBTERRÂNEA E CARREGAMENTO DO MATERIAL DA CALOTA EM TÚNEL CLASSE IV - DMT DE 0 A 200 M - SEÇÃO DE 20 A 40 M²</t>
  </si>
  <si>
    <t>ESCAVAÇÃO SUBTERRÂNEA E CARREGAMENTO DO MATERIAL DA CALOTA EM TÚNEL CLASSE IV - DMT DE 0 A 200 M - SEÇÃO DE 40 A 60 M²</t>
  </si>
  <si>
    <t>ESCAVAÇÃO SUBTERRÂNEA E CARREGAMENTO DO MATERIAL DA CALOTA EM TÚNEL CLASSE IV - DMT DE 0 A 200 M - SEÇÃO DE 60 A 90 M²</t>
  </si>
  <si>
    <t>ESCAVAÇÃO SUBTERRÂNEA E CARREGAMENTO DO MATERIAL DO REBAIXO EM TÚNEL CLASSE I A IV - DMT DE 0 A 200 M</t>
  </si>
  <si>
    <t>ESCAVAÇÃO SUBTERRÂNEA E CARREGAMENTO EM TÚNEL CLASSE V - DMT DE 0 A 200 M - SEÇÃO ACIMA DE 90 M²</t>
  </si>
  <si>
    <t>ESCAVAÇÃO SUBTERRÂNEA E CARREGAMENTO EM TÚNEL CLASSE V - DMT DE 0 A 200 M - SEÇÃO DE 20 A 40 M²</t>
  </si>
  <si>
    <t>ESCAVAÇÃO SUBTERRÂNEA E CARREGAMENTO EM TÚNEL CLASSE V - DMT DE 0 A 200 M - SEÇÃO DE 40 A 60 M²</t>
  </si>
  <si>
    <t>ESCAVAÇÃO SUBTERRÂNEA E CARREGAMENTO EM TÚNEL CLASSE V - DMT DE 0 A 200 M - SEÇÃO DE 60 A 90 M²</t>
  </si>
  <si>
    <t>ESCAVAÇÃO SUBTERRÂNEA E CARREGAMENTO EM TÚNEL CLASSE VI - DMT DE 0 A 200 M - SEÇÃO ACIMA DE 90 M²</t>
  </si>
  <si>
    <t>ESCAVAÇÃO SUBTERRÂNEA E CARREGAMENTO EM TÚNEL CLASSE VI - DMT DE 0 A 200 M - SEÇÃO DE 20 A 40 M²</t>
  </si>
  <si>
    <t>ESCAVAÇÃO SUBTERRÂNEA E CARREGAMENTO EM TÚNEL CLASSE VI - DMT DE 0 A 200 M - SEÇÃO DE 40 A 60 M²</t>
  </si>
  <si>
    <t>ESCAVAÇÃO SUBTERRÂNEA E CARREGAMENTO EM TÚNEL CLASSE VI - DMT DE 0 A 200 M - SEÇÃO DE 60 A 90 M²</t>
  </si>
  <si>
    <t>PRÉ-FISSURAMENTO EM TÚNEL</t>
  </si>
  <si>
    <t>PREGAGEM DA FRENTE COM VERGALHÃO DE FIBRA DE VIDRO D = 25 MM COM PERFURAÇÃO EM D = 75 MM E INJEÇÃO DE CALDA DE CIMENTO</t>
  </si>
  <si>
    <t>PREGAGEM DA FRENTE EM TUBO DE PVC D = 50 MM COM PERFURAÇÃO EM D = 100 MM E INJEÇÃO DE ARGAMASSA DE CIMENTO E AREIA 1:1</t>
  </si>
  <si>
    <t>PREGO GUIA PARA CONTROLE DE ESPESSURA DE CONCRETO PROJETADO D = 16 MM EM TÚNEL - FORNECIMENTO E INSTALAÇÃO</t>
  </si>
  <si>
    <t>USINAGEM DE AGREGADOS PARA MICRORREVESTIMENTO A FRIO - FAIXA II - BRITA COMERCIAL</t>
  </si>
  <si>
    <t>USINAGEM DE AGREGADOS PARA MICRORREVESTIMENTO A FRIO - FAIXA II - BRITA PRODUZIDA</t>
  </si>
  <si>
    <t>USINAGEM DE AGREGADOS PARA MICRORREVESTIMENTO A FRIO - FAIXA III - BRITA COMERCIAL</t>
  </si>
  <si>
    <t>USINAGEM DE AGREGADOS PARA MICRORREVESTIMENTO A FRIO - FAIXA III - BRITA PRODUZIDA</t>
  </si>
  <si>
    <t>USINAGEM DE AREIA-ASFALTO A QUENTE - FAIXA A - AREIA COMERCIAL</t>
  </si>
  <si>
    <t>USINAGEM DE AREIA-ASFALTO A QUENTE - FAIXA A - AREIA EXTRAÍDA</t>
  </si>
  <si>
    <t>USINAGEM DE AREIA-ASFALTO A QUENTE - FAIXA B - AREIA COMERCIAL</t>
  </si>
  <si>
    <t>USINAGEM DE AREIA-ASFALTO A QUENTE - FAIXA B - AREIA EXTRAÍDA</t>
  </si>
  <si>
    <t>USINAGEM DE AREIA-ASFALTO A QUENTE COM ASFALTO POLÍMERO - FAIXA A - AREIA COMERCIAL</t>
  </si>
  <si>
    <t>USINAGEM DE AREIA-ASFALTO A QUENTE COM ASFALTO POLÍMERO - FAIXA A - AREIA EXTRAÍDA</t>
  </si>
  <si>
    <t>USINAGEM DE AREIA-ASFALTO A QUENTE COM ASFALTO POLÍMERO - FAIXA B - AREIA COMERCIAL</t>
  </si>
  <si>
    <t>USINAGEM DE AREIA-ASFALTO A QUENTE COM ASFALTO POLÍMERO - FAIXA B - AREIA EXTRAÍDA</t>
  </si>
  <si>
    <t>USINAGEM DE AREIA-ASFALTO A QUENTE COM ASFALTO POLÍMERO - FAIXA C - AREIA COMERCIAL</t>
  </si>
  <si>
    <t>USINAGEM DE AREIA-ASFALTO A QUENTE COM ASFALTO POLÍMERO - FAIXA C - AREIA EXTRAÍDA</t>
  </si>
  <si>
    <t>USINAGEM DE BRITA GRADUADA COM BRITA COMERCIAL EM USINA DE 300 T/H</t>
  </si>
  <si>
    <t>USINAGEM DE BRITA GRADUADA COM BRITA PRODUZIDA EM USINA DE 300 T/H</t>
  </si>
  <si>
    <t>USINAGEM DE BRITA GRADUADA TRATADA COM CIMENTO E BRITA COMERCIAL EM USINA DE 300 T/H</t>
  </si>
  <si>
    <t>USINAGEM DE BRITA GRADUADA TRATADA COM CIMENTO E BRITA PRODUZIDA EM USINA DE 300 T/H</t>
  </si>
  <si>
    <t>USINAGEM DE CONCRETO ASFÁLTICO - FAIXA A-25 - AREIA E BRITA COMERCIAIS</t>
  </si>
  <si>
    <t>USINAGEM DE CONCRETO ASFÁLTICO - FAIXA A-25 - AREIA EXTRAÍDA E BRITA PRODUZIDA</t>
  </si>
  <si>
    <t>USINAGEM DE CONCRETO ASFÁLTICO - FAIXA B-19 - AREIA E BRITA COMERCIAIS</t>
  </si>
  <si>
    <t>USINAGEM DE CONCRETO ASFÁLTICO - FAIXA B-19 - AREIA EXTRAÍDA E BRITA PRODUZIDA</t>
  </si>
  <si>
    <t>USINAGEM DE CONCRETO ASFÁLTICO - FAIXA C-12,5 - AREIA E BRITA COMERCIAIS</t>
  </si>
  <si>
    <t>USINAGEM DE CONCRETO ASFÁLTICO - FAIXA C-12,5 - AREIA EXTRAÍDA E BRITA PRODUZIDA</t>
  </si>
  <si>
    <t>USINAGEM DE CONCRETO ASFÁLTICO - FAIXA D-9,5 - AREIA E BRITA COMERCIAIS</t>
  </si>
  <si>
    <t>USINAGEM DE CONCRETO ASFÁLTICO - FAIXA D-9,5 - AREIA EXTRAÍDA E BRITA PRODUZIDA</t>
  </si>
  <si>
    <t>USINAGEM DE CONCRETO ASFÁLTICO COM ASFALTO POLÍMERO - FAIXA A - AREIA E BRITA COMERCIAIS</t>
  </si>
  <si>
    <t>USINAGEM DE CONCRETO ASFÁLTICO COM ASFALTO POLÍMERO - FAIXA A - AREIA EXTRAÍDA E BRITA PRODUZIDA</t>
  </si>
  <si>
    <t>USINAGEM DE CONCRETO ASFÁLTICO COM ASFALTO POLÍMERO - FAIXA B - AREIA E BRITA COMERCIAIS</t>
  </si>
  <si>
    <t>USINAGEM DE CONCRETO ASFÁLTICO COM ASFALTO POLÍMERO - FAIXA B - AREIA EXTRAÍDA E BRITA PRODUZIDA</t>
  </si>
  <si>
    <t>USINAGEM DE CONCRETO ASFÁLTICO COM ASFALTO POLÍMERO - FAIXA C - AREIA E BRITA COMERCIAIS</t>
  </si>
  <si>
    <t>USINAGEM DE CONCRETO ASFÁLTICO COM ASFALTO POLÍMERO - FAIXA C - AREIA EXTRAÍDA E BRITA PRODUZIDA</t>
  </si>
  <si>
    <t>USINAGEM DE CONCRETO ASFÁLTICO COM BORRACHA (GAP GRADED) - BRITA COMERCIAL</t>
  </si>
  <si>
    <t>USINAGEM DE CONCRETO ASFÁLTICO COM BORRACHA (GAP GRADED) - BRITA PRODUZIDA</t>
  </si>
  <si>
    <t>USINAGEM DE CONCRETO ASFÁLTICO COM BORRACHA - FAIXA A - BRITA COMERCIAL</t>
  </si>
  <si>
    <t>USINAGEM DE CONCRETO ASFÁLTICO COM BORRACHA - FAIXA A - BRITA PRODUZIDA</t>
  </si>
  <si>
    <t>USINAGEM DE CONCRETO ASFÁLTICO COM BORRACHA - FAIXA B - BRITA COMERCIAL</t>
  </si>
  <si>
    <t>USINAGEM DE CONCRETO ASFÁLTICO COM BORRACHA - FAIXA B - BRITA PRODUZIDA</t>
  </si>
  <si>
    <t>USINAGEM DE CONCRETO ASFÁLTICO COM BORRACHA - FAIXA C - BRITA COMERCIAL</t>
  </si>
  <si>
    <t>USINAGEM DE CONCRETO ASFÁLTICO COM BORRACHA - FAIXA C - BRITA PRODUZIDA</t>
  </si>
  <si>
    <t>USINAGEM DE CONCRETO ASFÁLTICO RECICLADO A FRIO COM ESPUMA DE ASFALTO, AGREGADO COMERCIAL E CIMENTO</t>
  </si>
  <si>
    <t>USINAGEM DE CONCRETO ASFÁLTICO RECICLADO A FRIO COM ESPUMA DE ASFALTO, AGREGADO PRODUZIDO E CIMENTO</t>
  </si>
  <si>
    <t>USINAGEM DE CONCRETO ASFÁLTICO RECICLADO EM USINA FIXA COM ADIÇÃO DE MATERIAL FRESADO E BRITA COMERCIAL</t>
  </si>
  <si>
    <t>USINAGEM DE CONCRETO ASFÁLTICO RECICLADO EM USINA FIXA COM ADIÇÃO DE MATERIAL FRESADO E BRITA PRODUZIDA</t>
  </si>
  <si>
    <t>USINAGEM DE MICRO PRÉ-MISTURADO A QUENTE COM ASFALTO POLÍMERO - BRITA COMERCIAL</t>
  </si>
  <si>
    <t>USINAGEM DE MICRO PRÉ-MISTURADO A QUENTE COM ASFALTO POLÍMERO - BRITA PRODUZIDA</t>
  </si>
  <si>
    <t>USINAGEM DE PRÉ-MISTURADO A FRIO - FAIXA A - AREIA E BRITA COMERCIAIS</t>
  </si>
  <si>
    <t>USINAGEM DE PRÉ-MISTURADO A FRIO - FAIXA A - AREIA EXTRAÍDA E BRITA PRODUZIDA</t>
  </si>
  <si>
    <t>USINAGEM DE PRÉ-MISTURADO A FRIO - FAIXA B - AREIA E BRITA COMERCIAIS</t>
  </si>
  <si>
    <t>USINAGEM DE PRÉ-MISTURADO A FRIO - FAIXA B - AREIA EXTRAÍDA E BRITA PRODUZIDA</t>
  </si>
  <si>
    <t>USINAGEM DE PRÉ-MISTURADO A FRIO - FAIXA C - AREIA E BRITA COMERCIAIS</t>
  </si>
  <si>
    <t>USINAGEM DE PRÉ-MISTURADO A FRIO - FAIXA C - AREIA EXTRAÍDA E BRITA PRODUZIDA</t>
  </si>
  <si>
    <t>USINAGEM DE PRÉ-MISTURADO A FRIO - FAIXA D - AREIA E BRITA COMERCIAIS</t>
  </si>
  <si>
    <t>USINAGEM DE PRÉ-MISTURADO A FRIO - FAIXA D - AREIA EXTRAÍDA E BRITA PRODUZIDA</t>
  </si>
  <si>
    <t>USINAGEM DE PRÉ-MISTURADO A FRIO COM ASFALTO POLÍMERO - FAIXA A - AREIA E BRITA COMERCIAIS</t>
  </si>
  <si>
    <t>USINAGEM DE PRÉ-MISTURADO A FRIO COM ASFALTO POLÍMERO - FAIXA A - AREIA EXTRAÍDA E BRITA PRODUZIDA</t>
  </si>
  <si>
    <t>USINAGEM DE PRÉ-MISTURADO A FRIO COM ASFALTO POLÍMERO - FAIXA B - AREIA E BRITA COMERCIAIS</t>
  </si>
  <si>
    <t>USINAGEM DE PRÉ-MISTURADO A FRIO COM ASFALTO POLÍMERO - FAIXA B - AREIA EXTRAÍDA E BRITA PRODUZIDA</t>
  </si>
  <si>
    <t>USINAGEM DE PRÉ-MISTURADO A FRIO COM ASFALTO POLÍMERO - FAIXA C - AREIA E BRITA COMERCIAIS</t>
  </si>
  <si>
    <t>USINAGEM DE PRÉ-MISTURADO A FRIO COM ASFALTO POLÍMERO - FAIXA C - AREIA EXTRAÍDA E BRITA PRODUZIDA</t>
  </si>
  <si>
    <t>USINAGEM DE PRÉ-MISTURADO A FRIO COM ASFALTO POLÍMERO - FAIXA D - AREIA E BRITA COMERCIAIS</t>
  </si>
  <si>
    <t>USINAGEM DE PRÉ-MISTURADO A FRIO COM ASFALTO POLÍMERO - FAIXA D - AREIA EXTRAÍDA E BRITA PRODUZIDA</t>
  </si>
  <si>
    <t>USINAGEM DE PRÉ-MISTURADO A QUENTE COM ASFALTO POLÍMERO - FAIXA I - CAMADA POROSA DE ATRITO - AREIA E BRITA COMERCIAIS</t>
  </si>
  <si>
    <t>USINAGEM DE PRÉ-MISTURADO A QUENTE COM ASFALTO POLÍMERO - FAIXA I - CAMADA POROSA DE ATRITO - AREIA EXTRAÍDA E BRITA PRODUZIDA</t>
  </si>
  <si>
    <t>USINAGEM DE PRÉ-MISTURADO A QUENTE COM ASFALTO POLÍMERO - FAIXA II - CAMADA POROSA DE ATRITO - AREIA E BRITA COMERCIAIS</t>
  </si>
  <si>
    <t>USINAGEM DE PRÉ-MISTURADO A QUENTE COM ASFALTO POLÍMERO - FAIXA II - CAMADA POROSA DE ATRITO - AREIA EXTRAÍDA E BRITA PRODUZIDA</t>
  </si>
  <si>
    <t>USINAGEM DE PRÉ-MISTURADO A QUENTE COM ASFALTO POLÍMERO - FAIXA III - CAMADA POROSA DE ATRITO - AREIA E BRITA COMERCIAIS</t>
  </si>
  <si>
    <t>USINAGEM DE PRÉ-MISTURADO A QUENTE COM ASFALTO POLÍMERO - FAIXA III - CAMADA POROSA DE ATRITO - AREIA EXTRAÍDA E BRITA PRODUZIDA</t>
  </si>
  <si>
    <t>USINAGEM DE PRÉ-MISTURADO A QUENTE COM ASFALTO POLÍMERO - FAIXA IV - CAMADA POROSA DE ATRITO - AREIA E BRITA COMERCIAIS</t>
  </si>
  <si>
    <t>USINAGEM DE PRÉ-MISTURADO A QUENTE COM ASFALTO POLÍMERO - FAIXA IV - CAMADA POROSA DE ATRITO - AREIA EXTRAÍDA E BRITA PRODUZIDA</t>
  </si>
  <si>
    <t>USINAGEM DE PRÉ-MISTURADO A QUENTE COM ASFALTO POLÍMERO - FAIXA V - CAMADA POROSA DE ATRITO - AREIA E BRITA COMERCIAIS</t>
  </si>
  <si>
    <t>USINAGEM DE PRÉ-MISTURADO A QUENTE COM ASFALTO POLÍMERO - FAIXA V - CAMADA POROSA DE ATRITO - AREIA EXTRAÍDA E BRITA PRODUZIDA</t>
  </si>
  <si>
    <t>USINAGEM DE SOLO AREIA (70% - 30%) - MATERIAL DE JAZIDA E AREIA COMERCIAL</t>
  </si>
  <si>
    <t>USINAGEM DE SOLO AREIA (70% - 30%) - MATERIAL DE JAZIDA E AREIA EXTRAÍDA</t>
  </si>
  <si>
    <t>USINAGEM DE SOLO BRITA (70% - 30%) COM 3% CIMENTO - MATERIAL DE JAZIDA E BRITA COMERCIAL</t>
  </si>
  <si>
    <t>USINAGEM DE SOLO BRITA (70% - 30%) COM 3% CIMENTO - MATERIAL DE JAZIDA E BRITA PRODUZIDA</t>
  </si>
  <si>
    <t>USINAGEM DE SOLO BRITA (70% - 30%) COM MATERIAL DE JAZIDA E BRITA COMERCIAL EM USINA DE 300 T/H</t>
  </si>
  <si>
    <t>USINAGEM DE SOLO BRITA (70% - 30%) COM MATERIAL DE JAZIDA E BRITA PRODUZIDA EM USINA DE 300 T/H</t>
  </si>
  <si>
    <t>USINAGEM DE SOLO CIMENTO COM 7% DE CIMENTO COM MATERIAL DE JAZIDA EM USINA DE 300 T/H</t>
  </si>
  <si>
    <t>USINAGEM DE SOLO ESCÓRIA DE ACIARIA (50% - 50%) COM MATERIAL DE JAZIDA EM USINA DE 300 T/H</t>
  </si>
  <si>
    <t>USINAGEM DE SOLO MELHORADO COM 3% DE CIMENTO COM MATERIAL DE JAZIDA EM USINA DE 300 T/H</t>
  </si>
  <si>
    <t>USINAGEM PARA PAVIMENTO DE CONCRETO COM FÔRMAS DESLIZANTES - AREIA E BRITA COMERCIAIS</t>
  </si>
  <si>
    <t>USINAGEM PARA PAVIMENTO DE CONCRETO COM FÔRMAS DESLIZANTES - AREIA EXTRAÍDA E BRITA PRODUZIDA</t>
  </si>
  <si>
    <t>USINAGEM PARA PAVIMENTO DE CONCRETO COMPACTADO COM ROLO - BRITA COMERCIAL</t>
  </si>
  <si>
    <t>USINAGEM PARA PAVIMENTO DE CONCRETO COMPACTADO COM ROLO - BRITA PRODUZIDA</t>
  </si>
  <si>
    <t>USINAGEM PARA SUB-BASE DE CONCRETO COMPACTADO COM ROLO - BRITA COMERCIAL</t>
  </si>
  <si>
    <t>USINAGEM PARA SUB-BASE DE CONCRETO COMPACTADO COM ROLO - BRITA PRODUZIDA</t>
  </si>
  <si>
    <t>CONFECÇÃO DE BSCC - SEÇÃO CANAL DE 1,5 X 1,5 M - AREIA E BRITA COMERCIAIS</t>
  </si>
  <si>
    <t>CONFECÇÃO DE BSCC - SEÇÃO CANAL DE 1,5 X 1,5 M - AREIA EXTRAÍDA E BRITA PRODUZIDA</t>
  </si>
  <si>
    <t>CONFECÇÃO DE BSCC - SEÇÃO CANAL DE 2,0 X 1,5 M - AREIA E BRITA COMERCIAIS</t>
  </si>
  <si>
    <t>CONFECÇÃO DE BSCC - SEÇÃO CANAL DE 2,0 X 1,5 M - AREIA EXTRAÍDA E BRITA PRODUZIDA</t>
  </si>
  <si>
    <t>CONFECÇÃO DE BSCC - SEÇÃO CANAL DE 2,0 X 2,0 M - TIPO I - AREIA E BRITA COMERCIAIS</t>
  </si>
  <si>
    <t>CONFECÇÃO DE BSCC - SEÇÃO CANAL DE 2,0 X 2,0 M - TIPO I - AREIA EXTRAÍDA E BRITA PRODUZIDA</t>
  </si>
  <si>
    <t>CONFECÇÃO DE BSCC - SEÇÃO CANAL DE 2,0 X 2,0 M - TIPO II - AREIA E BRITA COMERCIAIS</t>
  </si>
  <si>
    <t>CONFECÇÃO DE BSCC - SEÇÃO CANAL DE 2,0 X 2,0 M - TIPO II - AREIA EXTRAÍDA E BRITA PRODUZIDA</t>
  </si>
  <si>
    <t>CONFECÇÃO DE BSCC - SEÇÃO CANAL DE 2,5 X 1,5 M - AREIA E BRITA COMERCIAIS</t>
  </si>
  <si>
    <t>CONFECÇÃO DE BSCC - SEÇÃO CANAL DE 2,5 X 1,5 M - AREIA EXTRAÍDA E BRITA PRODUZIDA</t>
  </si>
  <si>
    <t>CONFECÇÃO DE BSCC - SEÇÃO CANAL DE 2,5 X 2,0 M - TIPO I - AREIA E BRITA COMERCIAIS</t>
  </si>
  <si>
    <t>CONFECÇÃO DE BSCC - SEÇÃO CANAL DE 2,5 X 2,0 M - TIPO I - AREIA EXTRAÍDA E BRITA PRODUZIDA</t>
  </si>
  <si>
    <t>CONFECÇÃO DE BSCC - SEÇÃO CANAL DE 2,5 X 2,0 M - TIPO II - AREIA E BRITA COMERCIAIS</t>
  </si>
  <si>
    <t>CONFECÇÃO DE BSCC - SEÇÃO CANAL DE 2,5 X 2,0 M - TIPO II - AREIA EXTRAÍDA E BRITA PRODUZIDA</t>
  </si>
  <si>
    <t>CONFECÇÃO DE BSCC - SEÇÃO CANAL DE 3,0 X 1,5 M - AREIA E BRITA COMERCIAIS</t>
  </si>
  <si>
    <t>CONFECÇÃO DE BSCC - SEÇÃO CANAL DE 3,0 X 1,5 M - AREIA EXTRAÍDA E BRITA PRODUZIDA</t>
  </si>
  <si>
    <t>CONFECÇÃO DE BSCC - SEÇÃO CANAL DE 3,0 X 2,0 M - TIPO I - AREIA E BRITA COMERCIAIS</t>
  </si>
  <si>
    <t>CONFECÇÃO DE BSCC - SEÇÃO CANAL DE 3,0 X 2,0 M - TIPO I - AREIA EXTRAÍDA E BRITA PRODUZIDA</t>
  </si>
  <si>
    <t>CONFECÇÃO DE BSCC - SEÇÃO CANAL DE 3,0 X 2,0 M - TIPO II - AREIA E BRITA COMERCIAIS</t>
  </si>
  <si>
    <t>CONFECÇÃO DE BSCC - SEÇÃO CANAL DE 3,0 X 2,0 M - TIPO II - AREIA EXTRAÍDA E BRITA PRODUZIDA</t>
  </si>
  <si>
    <t>CONFECÇÃO DE BSCC - SEÇÃO FECHADA DE 1,5 X 1,5 M - ALTURA DO ATERRO DE 0,25 A 1,00 M - AREIA E BRITA COMERCIAIS</t>
  </si>
  <si>
    <t>CONFECÇÃO DE BSCC - SEÇÃO FECHADA DE 1,5 X 1,5 M - ALTURA DO ATERRO DE 0,25 A 1,00 M - AREIA EXTRAÍDA E BRITA PRODUZIDA</t>
  </si>
  <si>
    <t>CONFECÇÃO DE BSCC - SEÇÃO FECHADA DE 1,5 X 1,5 M - ALTURA DO ATERRO DE 1,00 A 2,50 M - AREIA E BRITA COMERCIAIS</t>
  </si>
  <si>
    <t>CONFECÇÃO DE BSCC - SEÇÃO FECHADA DE 1,5 X 1,5 M - ALTURA DO ATERRO DE 1,00 A 2,50 M - AREIA EXTRAÍDA E BRITA PRODUZIDA</t>
  </si>
  <si>
    <t>CONFECÇÃO DE BSCC - SEÇÃO FECHADA DE 1,5 X 1,5 M - ALTURA DO ATERRO DE 10,00 A 12,50 M - AREIA E BRITA COMERCIAIS</t>
  </si>
  <si>
    <t>CONFECÇÃO DE BSCC - SEÇÃO FECHADA DE 1,5 X 1,5 M - ALTURA DO ATERRO DE 10,00 A 12,50 M - AREIA EXTRAÍDA E BRITA PRODUZIDA</t>
  </si>
  <si>
    <t>CONFECÇÃO DE BSCC - SEÇÃO FECHADA DE 1,5 X 1,5 M - ALTURA DO ATERRO DE 12,50 A 15,00 M - AREIA E BRITA COMERCIAIS</t>
  </si>
  <si>
    <t>CONFECÇÃO DE BSCC - SEÇÃO FECHADA DE 1,5 X 1,5 M - ALTURA DO ATERRO DE 12,50 A 15,00 M - AREIA EXTRAÍDA E BRITA PRODUZIDA</t>
  </si>
  <si>
    <t>CONFECÇÃO DE BSCC - SEÇÃO FECHADA DE 1,5 X 1,5 M - ALTURA DO ATERRO DE 2,50 A 5,00 M - AREIA E BRITA COMERCIAIS</t>
  </si>
  <si>
    <t>CONFECÇÃO DE BSCC - SEÇÃO FECHADA DE 1,5 X 1,5 M - ALTURA DO ATERRO DE 2,50 A 5,00 M - AREIA EXTRAÍDA E BRITA PRODUZIDA</t>
  </si>
  <si>
    <t>CONFECÇÃO DE BSCC - SEÇÃO FECHADA DE 1,5 X 1,5 M - ALTURA DO ATERRO DE 5,00 A 7,50 M - AREIA E BRITA COMERCIAIS</t>
  </si>
  <si>
    <t>CONFECÇÃO DE BSCC - SEÇÃO FECHADA DE 1,5 X 1,5 M - ALTURA DO ATERRO DE 5,00 A 7,50 M - AREIA EXTRAÍDA E BRITA PRODUZIDA</t>
  </si>
  <si>
    <t>CONFECÇÃO DE BSCC - SEÇÃO FECHADA DE 1,5 X 1,5 M - ALTURA DO ATERRO DE 7,50 A 10,00 M - AREIA E BRITA COMERCIAIS</t>
  </si>
  <si>
    <t>CONFECÇÃO DE BSCC - SEÇÃO FECHADA DE 1,5 X 1,5 M - ALTURA DO ATERRO DE 7,50 A 10,00 M - AREIA EXTRAÍDA E BRITA PRODUZIDA</t>
  </si>
  <si>
    <t>CONFECÇÃO DE BSCC - SEÇÃO FECHADA DE 2,0 X 2,0 M - ALTURA DO ATERRO DE 0,25 A 1,00 M - AREIA E BRITA COMERCIAIS</t>
  </si>
  <si>
    <t>CONFECÇÃO DE BSCC - SEÇÃO FECHADA DE 2,0 X 2,0 M - ALTURA DO ATERRO DE 0,25 A 1,00 M - AREIA EXTRAÍDA E BRITA PRODUZIDA</t>
  </si>
  <si>
    <t>CONFECÇÃO DE BSCC - SEÇÃO FECHADA DE 2,0 X 2,0 M - ALTURA DO ATERRO DE 1,00 A 2,50 M - AREIA E BRITA COMERCIAIS</t>
  </si>
  <si>
    <t>CONFECÇÃO DE BSCC - SEÇÃO FECHADA DE 2,0 X 2,0 M - ALTURA DO ATERRO DE 1,00 A 2,50 M - AREIA EXTRAÍDA E BRITA PRODUZIDA</t>
  </si>
  <si>
    <t>CONFECÇÃO DE BSCC - SEÇÃO FECHADA DE 2,0 X 2,0 M - ALTURA DO ATERRO DE 10,00 A 12,50 M - AREIA E BRITA COMERCIAIS</t>
  </si>
  <si>
    <t>CONFECÇÃO DE BSCC - SEÇÃO FECHADA DE 2,0 X 2,0 M - ALTURA DO ATERRO DE 10,00 A 12,50 M - AREIA EXTRAÍDA E BRITA PRODUZIDA</t>
  </si>
  <si>
    <t>CONFECÇÃO DE BSCC - SEÇÃO FECHADA DE 2,0 X 2,0 M - ALTURA DO ATERRO DE 12,50 A 15,00 M - AREIA E BRITA COMERCIAIS</t>
  </si>
  <si>
    <t>CONFECÇÃO DE BSCC - SEÇÃO FECHADA DE 2,0 X 2,0 M - ALTURA DO ATERRO DE 12,50 A 15,00 M - AREIA EXTRAÍDA E BRITA PRODUZIDA</t>
  </si>
  <si>
    <t>CONFECÇÃO DE BSCC - SEÇÃO FECHADA DE 2,0 X 2,0 M - ALTURA DO ATERRO DE 2,50 A 5,00 M - AREIA E BRITA COMERCIAIS</t>
  </si>
  <si>
    <t>CONFECÇÃO DE BSCC - SEÇÃO FECHADA DE 2,0 X 2,0 M - ALTURA DO ATERRO DE 2,50 A 5,00 M - AREIA EXTRAÍDA E BRITA PRODUZIDA</t>
  </si>
  <si>
    <t>CONFECÇÃO DE BSCC - SEÇÃO FECHADA DE 2,0 X 2,0 M - ALTURA DO ATERRO DE 5,00 A 7,50 M - AREIA E BRITA COMERCIAIS</t>
  </si>
  <si>
    <t>CONFECÇÃO DE BSCC - SEÇÃO FECHADA DE 2,0 X 2,0 M - ALTURA DO ATERRO DE 5,00 A 7,50 M - AREIA EXTRAÍDA E BRITA PRODUZIDA</t>
  </si>
  <si>
    <t>CONFECÇÃO DE BSCC - SEÇÃO FECHADA DE 2,0 X 2,0 M - ALTURA DO ATERRO DE 7,50 A 10,00 M - AREIA E BRITA COMERCIAIS</t>
  </si>
  <si>
    <t>CONFECÇÃO DE BSCC - SEÇÃO FECHADA DE 2,0 X 2,0 M - ALTURA DO ATERRO DE 7,50 A 10,00 M - AREIA EXTRAÍDA E BRITA PRODUZIDA</t>
  </si>
  <si>
    <t>CONFECÇÃO DE BSCC - SEÇÃO FECHADA DE 2,5 X 2,5 M - ALTURA DO ATERRO DE 0,25 A 1,00 M - AREIA E BRITA COMERCIAIS</t>
  </si>
  <si>
    <t>CONFECÇÃO DE BSCC - SEÇÃO FECHADA DE 2,5 X 2,5 M - ALTURA DO ATERRO DE 0,25 A 1,00 M - AREIA EXTRAÍDA E BRITA PRODUZIDA</t>
  </si>
  <si>
    <t>CONFECÇÃO DE BSCC - SEÇÃO FECHADA DE 2,5 X 2,5 M - ALTURA DO ATERRO DE 1,00 A 2,50 M - AREIA E BRITA COMERCIAIS</t>
  </si>
  <si>
    <t>CONFECÇÃO DE BSCC - SEÇÃO FECHADA DE 2,5 X 2,5 M - ALTURA DO ATERRO DE 1,00 A 2,50 M - AREIA EXTRAÍDA E BRITA PRODUZIDA</t>
  </si>
  <si>
    <t>CONFECÇÃO DE BSCC - SEÇÃO FECHADA DE 2,5 X 2,5 M - ALTURA DO ATERRO DE 10,00 A 12,50 M - AREIA E BRITA COMERCIAIS</t>
  </si>
  <si>
    <t>CONFECÇÃO DE BSCC - SEÇÃO FECHADA DE 2,5 X 2,5 M - ALTURA DO ATERRO DE 10,00 A 12,50 M - AREIA EXTRAÍDA E BRITA PRODUZIDA</t>
  </si>
  <si>
    <t>CONFECÇÃO DE BSCC - SEÇÃO FECHADA DE 2,5 X 2,5 M - ALTURA DO ATERRO DE 12,50 A 15,00 M - AREIA E BRITA COMERCIAIS</t>
  </si>
  <si>
    <t>CONFECÇÃO DE BSCC - SEÇÃO FECHADA DE 2,5 X 2,5 M - ALTURA DO ATERRO DE 12,50 A 15,00 M - AREIA EXTRAÍDA E BRITA PRODUZIDA</t>
  </si>
  <si>
    <t>CONFECÇÃO DE BSCC - SEÇÃO FECHADA DE 2,5 X 2,5 M - ALTURA DO ATERRO DE 2,50 A 5,00 M - AREIA E BRITA COMERCIAIS</t>
  </si>
  <si>
    <t>CONFECÇÃO DE BSCC - SEÇÃO FECHADA DE 2,5 X 2,5 M - ALTURA DO ATERRO DE 2,50 A 5,00 M - AREIA EXTRAÍDA E BRITA PRODUZIDA</t>
  </si>
  <si>
    <t>CONFECÇÃO DE BSCC - SEÇÃO FECHADA DE 2,5 X 2,5 M - ALTURA DO ATERRO DE 5,00 A 7,50 M - AREIA E BRITA COMERCIAIS</t>
  </si>
  <si>
    <t>CONFECÇÃO DE BSCC - SEÇÃO FECHADA DE 2,5 X 2,5 M - ALTURA DO ATERRO DE 5,00 A 7,50 M - AREIA EXTRAÍDA E BRITA PRODUZIDA</t>
  </si>
  <si>
    <t>CONFECÇÃO DE BSCC - SEÇÃO FECHADA DE 2,5 X 2,5 M - ALTURA DO ATERRO DE 7,50 A 10,00 M - AREIA E BRITA COMERCIAIS</t>
  </si>
  <si>
    <t>CONFECÇÃO DE BSCC - SEÇÃO FECHADA DE 2,5 X 2,5 M - ALTURA DO ATERRO DE 7,50 A 10,00 M - AREIA EXTRAÍDA E BRITA PRODUZIDA</t>
  </si>
  <si>
    <t>CONFECÇÃO DE BSCC - SEÇÃO FECHADA DE 3,0 X 3,0 M - ALTURA DO ATERRO DE 0,25 A 1,00 M - AREIA E BRITA COMERCIAIS</t>
  </si>
  <si>
    <t>CONFECÇÃO DE BSCC - SEÇÃO FECHADA DE 3,0 X 3,0 M - ALTURA DO ATERRO DE 0,25 A 1,00 M - AREIA EXTRAÍDA E BRITA PRODUZIDA</t>
  </si>
  <si>
    <t>CONFECÇÃO DE BSCC - SEÇÃO FECHADA DE 3,0 X 3,0 M - ALTURA DO ATERRO DE 1,00 A 2,50 M - AREIA E BRITA COMERCIAIS</t>
  </si>
  <si>
    <t>CONFECÇÃO DE BSCC - SEÇÃO FECHADA DE 3,0 X 3,0 M - ALTURA DO ATERRO DE 1,00 A 2,50 M - AREIA EXTRAÍDA E BRITA PRODUZIDA</t>
  </si>
  <si>
    <t>CONFECÇÃO DE BSCC - SEÇÃO FECHADA DE 3,0 X 3,0 M - ALTURA DO ATERRO DE 10,00 A 12,50 M - AREIA E BRITA COMERCIAIS</t>
  </si>
  <si>
    <t>CONFECÇÃO DE BSCC - SEÇÃO FECHADA DE 3,0 X 3,0 M - ALTURA DO ATERRO DE 10,00 A 12,50 M - AREIA EXTRAÍDA E BRITA PRODUZIDA</t>
  </si>
  <si>
    <t>CONFECÇÃO DE BSCC - SEÇÃO FECHADA DE 3,0 X 3,0 M - ALTURA DO ATERRO DE 12,50 A 15,00 M - AREIA E BRITA COMERCIAIS</t>
  </si>
  <si>
    <t>CONFECÇÃO DE BSCC - SEÇÃO FECHADA DE 3,0 X 3,0 M - ALTURA DO ATERRO DE 12,50 A 15,00 M - AREIA EXTRAÍDA E BRITA PRODUZIDA</t>
  </si>
  <si>
    <t>CONFECÇÃO DE BSCC - SEÇÃO FECHADA DE 3,0 X 3,0 M - ALTURA DO ATERRO DE 2,50 A 5,00 M - AREIA E BRITA COMERCIAIS</t>
  </si>
  <si>
    <t>CONFECÇÃO DE BSCC - SEÇÃO FECHADA DE 3,0 X 3,0 M - ALTURA DO ATERRO DE 2,50 A 5,00 M - AREIA EXTRAÍDA E BRITA PRODUZIDA</t>
  </si>
  <si>
    <t>CONFECÇÃO DE BSCC - SEÇÃO FECHADA DE 3,0 X 3,0 M - ALTURA DO ATERRO DE 5,00 A 7,50 M - AREIA E BRITA COMERCIAIS</t>
  </si>
  <si>
    <t>CONFECÇÃO DE BSCC - SEÇÃO FECHADA DE 3,0 X 3,0 M - ALTURA DO ATERRO DE 5,00 A 7,50 M - AREIA EXTRAÍDA E BRITA PRODUZIDA</t>
  </si>
  <si>
    <t>CONFECÇÃO DE BSCC - SEÇÃO FECHADA DE 3,0 X 3,0 M - ALTURA DO ATERRO DE 7,50 A 10,00 M - AREIA E BRITA COMERCIAIS</t>
  </si>
  <si>
    <t>CONFECÇÃO DE BSCC - SEÇÃO FECHADA DE 3,0 X 3,0 M - ALTURA DO ATERRO DE 7,50 A 10,00 M - AREIA EXTRAÍDA E BRITA PRODUZIDA</t>
  </si>
  <si>
    <t>CORPO DE BSCC - SEÇÃO CANAL DE 1,5 X 1,5 M - PRÉ-MOLDADO - AREIA E BRITA COMERCIAIS</t>
  </si>
  <si>
    <t>CORPO DE BSCC - SEÇÃO CANAL DE 1,5 X 1,5 M - PRÉ-MOLDADO - AREIA EXTRAÍDA E BRITA PRODUZIDA</t>
  </si>
  <si>
    <t>CORPO DE BSCC - SEÇÃO CANAL DE 2,0 X 1,5 M - PRÉ-MOLDADO - AREIA E BRITA COMERCIAIS</t>
  </si>
  <si>
    <t>CORPO DE BSCC - SEÇÃO CANAL DE 2,0 X 1,5 M - PRÉ-MOLDADO - AREIA EXTRAÍDA E BRITA PRODUZIDA</t>
  </si>
  <si>
    <t>CORPO DE BSCC - SEÇÃO CANAL DE 2,0 X 2,0 M - PRÉ-MOLDADO - TIPO I - AREIA E BRITA COMERCIAIS</t>
  </si>
  <si>
    <t>CORPO DE BSCC - SEÇÃO CANAL DE 2,0 X 2,0 M - PRÉ-MOLDADO - TIPO I - AREIA EXTRAÍDA E BRITA PRODUZIDA</t>
  </si>
  <si>
    <t>CORPO DE BSCC - SEÇÃO CANAL DE 2,0 X 2,0 M - PRÉ-MOLDADO - TIPO II - AREIA E BRITA COMERCIAIS</t>
  </si>
  <si>
    <t>CORPO DE BSCC - SEÇÃO CANAL DE 2,0 X 2,0 M - PRÉ-MOLDADO - TIPO II - AREIA EXTRAÍDA E BRITA PRODUZIDA</t>
  </si>
  <si>
    <t>CORPO DE BSCC - SEÇÃO CANAL DE 2,5 X 1,5 M - PRÉ-MOLDADO - AREIA E BRITA COMERCIAIS</t>
  </si>
  <si>
    <t>CORPO DE BSCC - SEÇÃO CANAL DE 2,5 X 1,5 M - PRÉ-MOLDADO - AREIA EXTRAÍDA E BRITA PRODUZIDA</t>
  </si>
  <si>
    <t>CORPO DE BSCC - SEÇÃO CANAL DE 2,5 X 2,0 M - PRÉ-MOLDADO - TIPO I - AREIA E BRITA COMERCIAIS</t>
  </si>
  <si>
    <t>CORPO DE BSCC - SEÇÃO CANAL DE 2,5 X 2,0 M - PRÉ-MOLDADO - TIPO I - AREIA EXTRAÍDA E BRITA PRODUZIDA</t>
  </si>
  <si>
    <t>CORPO DE BSCC - SEÇÃO CANAL DE 2,5 X 2,0 M - PRÉ-MOLDADO - TIPO II - AREIA E BRITA COMERCIAIS</t>
  </si>
  <si>
    <t>CORPO DE BSCC - SEÇÃO CANAL DE 2,5 X 2,0 M - PRÉ-MOLDADO - TIPO II - AREIA EXTRAÍDA E BRITA PRODUZIDA</t>
  </si>
  <si>
    <t>CORPO DE BSCC - SEÇÃO CANAL DE 3,0 X 1,5 M - PRÉ-MOLDADO - AREIA E BRITA COMERCIAIS</t>
  </si>
  <si>
    <t>CORPO DE BSCC - SEÇÃO CANAL DE 3,0 X 1,5 M - PRÉ-MOLDADO - AREIA EXTRAÍDA E BRITA PRODUZIDA</t>
  </si>
  <si>
    <t>CORPO DE BSCC - SEÇÃO CANAL DE 3,0 X 2,0 M - PRÉ-MOLDADO - TIPO I - AREIA E BRITA COMERCIAIS</t>
  </si>
  <si>
    <t>CORPO DE BSCC - SEÇÃO CANAL DE 3,0 X 2,0 M - PRÉ-MOLDADO - TIPO I - AREIA EXTRAÍDA E BRITA PRODUZIDA</t>
  </si>
  <si>
    <t>CORPO DE BSCC - SEÇÃO CANAL DE 3,0 X 2,0 M - PRÉ-MOLDADO - TIPO II - AREIA E BRITA COMERCIAIS</t>
  </si>
  <si>
    <t>CORPO DE BSCC - SEÇÃO CANAL DE 3,0 X 2,0 M - PRÉ-MOLDADO - TIPO II - AREIA EXTRAÍDA E BRITA PRODUZIDA</t>
  </si>
  <si>
    <t>CORPO DE BSCC - SEÇÃO FECHADA DE 1,5 X 1,5 M - PRÉ-MOLDADO - ALTURA DO ATERRO DE 0,25 A 1,00 M - AREIA E BRITA COMERCIAIS</t>
  </si>
  <si>
    <t>CORPO DE BSCC - SEÇÃO FECHADA DE 1,5 X 1,5 M - PRÉ-MOLDADO - ALTURA DO ATERRO DE 0,25 A 1,00 M - AREIA EXTRAÍDA E BRITA PRODUZIDA</t>
  </si>
  <si>
    <t>CORPO DE BSCC - SEÇÃO FECHADA DE 1,5 X 1,5 M - PRÉ-MOLDADO - ALTURA DO ATERRO DE 1,00 A 2,50 M - AREIA E BRITA COMERCIAIS</t>
  </si>
  <si>
    <t>CORPO DE BSCC - SEÇÃO FECHADA DE 1,5 X 1,5 M - PRÉ-MOLDADO - ALTURA DO ATERRO DE 1,00 A 2,50 M - AREIA EXTRAÍDA E BRITA PRODUZIDA</t>
  </si>
  <si>
    <t>CORPO DE BSCC - SEÇÃO FECHADA DE 1,5 X 1,5 M - PRÉ-MOLDADO - ALTURA DO ATERRO DE 10,00 A 12,50 M - AREIA E BRITA COMERCIAIS</t>
  </si>
  <si>
    <t>CORPO DE BSCC - SEÇÃO FECHADA DE 1,5 X 1,5 M - PRÉ-MOLDADO - ALTURA DO ATERRO DE 10,00 A 12,50 M - AREIA EXTRAÍDA E BRITA PRODUZIDA</t>
  </si>
  <si>
    <t>CORPO DE BSCC - SEÇÃO FECHADA DE 1,5 X 1,5 M - PRÉ-MOLDADO - ALTURA DO ATERRO DE 12,50 A 15,00 M - AREIA E BRITA COMERCIAIS</t>
  </si>
  <si>
    <t>CORPO DE BSCC - SEÇÃO FECHADA DE 1,5 X 1,5 M - PRÉ-MOLDADO - ALTURA DO ATERRO DE 12,50 A 15,00 M - AREIA EXTRAÍDA E BRITA PRODUZIDA</t>
  </si>
  <si>
    <t>CORPO DE BSCC - SEÇÃO FECHADA DE 1,5 X 1,5 M - PRÉ-MOLDADO - ALTURA DO ATERRO DE 2,50 A 5,00 M - AREIA E BRITA COMERCIAIS</t>
  </si>
  <si>
    <t>CORPO DE BSCC - SEÇÃO FECHADA DE 1,5 X 1,5 M - PRÉ-MOLDADO - ALTURA DO ATERRO DE 2,50 A 5,00 M - AREIA EXTRAÍDA E BRITA PRODUZIDA</t>
  </si>
  <si>
    <t>CORPO DE BSCC - SEÇÃO FECHADA DE 1,5 X 1,5 M - PRÉ-MOLDADO - ALTURA DO ATERRO DE 5,00 A 7,50 M - AREIA E BRITA COMERCIAIS</t>
  </si>
  <si>
    <t>CORPO DE BSCC - SEÇÃO FECHADA DE 1,5 X 1,5 M - PRÉ-MOLDADO - ALTURA DO ATERRO DE 5,00 A 7,50 M - AREIA EXTRAÍDA E BRITA PRODUZIDA</t>
  </si>
  <si>
    <t>CORPO DE BSCC - SEÇÃO FECHADA DE 1,5 X 1,5 M - PRÉ-MOLDADO - ALTURA DO ATERRO DE 7,50 A 10,00 M - AREIA E BRITA COMERCIAIS</t>
  </si>
  <si>
    <t>CORPO DE BSCC - SEÇÃO FECHADA DE 1,5 X 1,5 M - PRÉ-MOLDADO - ALTURA DO ATERRO DE 7,50 A 10,00 M - AREIA EXTRAÍDA E BRITA PRODUZIDA</t>
  </si>
  <si>
    <t>CORPO DE BSCC - SEÇÃO FECHADA DE 2,0 X 2,0 M - PRÉ-MOLDADO - ALTURA DO ATERRO DE 0,25 A 1,00 M - AREIA E BRITA COMERCIAIS</t>
  </si>
  <si>
    <t>CORPO DE BSCC - SEÇÃO FECHADA DE 2,0 X 2,0 M - PRÉ-MOLDADO - ALTURA DO ATERRO DE 0,25 A 1,00 M - AREIA EXTRAÍDA E BRITA PRODUZIDA</t>
  </si>
  <si>
    <t>CORPO DE BSCC - SEÇÃO FECHADA DE 2,0 X 2,0 M - PRÉ-MOLDADO - ALTURA DO ATERRO DE 1,00 A 2,50 M - AREIA E BRITA COMERCIAIS</t>
  </si>
  <si>
    <t>CORPO DE BSCC - SEÇÃO FECHADA DE 2,0 X 2,0 M - PRÉ-MOLDADO - ALTURA DO ATERRO DE 1,00 A 2,50 M - AREIA EXTRAÍDA E BRITA PRODUZIDA</t>
  </si>
  <si>
    <t>CORPO DE BSCC - SEÇÃO FECHADA DE 2,0 X 2,0 M - PRÉ-MOLDADO - ALTURA DO ATERRO DE 10,00 A 12,50 M - AREIA E BRITA COMERCIAIS</t>
  </si>
  <si>
    <t>CORPO DE BSCC - SEÇÃO FECHADA DE 2,0 X 2,0 M - PRÉ-MOLDADO - ALTURA DO ATERRO DE 10,00 A 12,50 M - AREIA EXTRAÍDA E BRITA PRODUZIDA</t>
  </si>
  <si>
    <t>CORPO DE BSCC - SEÇÃO FECHADA DE 2,0 X 2,0 M - PRÉ-MOLDADO - ALTURA DO ATERRO DE 12,50 A 15,00 M - AREIA E BRITA COMERCIAIS</t>
  </si>
  <si>
    <t>CORPO DE BSCC - SEÇÃO FECHADA DE 2,0 X 2,0 M - PRÉ-MOLDADO - ALTURA DO ATERRO DE 12,50 A 15,00 M - AREIA EXTRAÍDA E BRITA PRODUZIDA</t>
  </si>
  <si>
    <t>CORPO DE BSCC - SEÇÃO FECHADA DE 2,0 X 2,0 M - PRÉ-MOLDADO - ALTURA DO ATERRO DE 2,50 A 5,00 M - AREIA E BRITA COMERCIAIS</t>
  </si>
  <si>
    <t>CORPO DE BSCC - SEÇÃO FECHADA DE 2,0 X 2,0 M - PRÉ-MOLDADO - ALTURA DO ATERRO DE 2,50 A 5,00 M - AREIA EXTRAÍDA E BRITA PRODUZIDA</t>
  </si>
  <si>
    <t>CORPO DE BSCC - SEÇÃO FECHADA DE 2,0 X 2,0 M - PRÉ-MOLDADO - ALTURA DO ATERRO DE 5,00 A 7,50 M - AREIA E BRITA COMERCIAIS</t>
  </si>
  <si>
    <t>CORPO DE BSCC - SEÇÃO FECHADA DE 2,0 X 2,0 M - PRÉ-MOLDADO - ALTURA DO ATERRO DE 5,00 A 7,50 M - AREIA EXTRAÍDA E BRITA PRODUZIDA</t>
  </si>
  <si>
    <t>CORPO DE BSCC - SEÇÃO FECHADA DE 2,0 X 2,0 M - PRÉ-MOLDADO - ALTURA DO ATERRO DE 7,50 A 10,00 M - AREIA E BRITA COMERCIAIS</t>
  </si>
  <si>
    <t>CORPO DE BSCC - SEÇÃO FECHADA DE 2,0 X 2,0 M - PRÉ-MOLDADO - ALTURA DO ATERRO DE 7,50 A 10,00 M - AREIA EXTRAÍDA E BRITA PRODUZIDA</t>
  </si>
  <si>
    <t>CORPO DE BSCC - SEÇÃO FECHADA DE 2,5 X 2,5 M - PRÉ-MOLDADO - ALTURA DO ATERRO DE 0,25 A 1,00 M - AREIA E BRITA COMERCIAIS</t>
  </si>
  <si>
    <t>CORPO DE BSCC - SEÇÃO FECHADA DE 2,5 X 2,5 M - PRÉ-MOLDADO - ALTURA DO ATERRO DE 0,25 A 1,00 M - AREIA EXTRAÍDA E BRITA PRODUZIDA</t>
  </si>
  <si>
    <t>CORPO DE BSCC - SEÇÃO FECHADA DE 2,5 X 2,5 M - PRÉ-MOLDADO - ALTURA DO ATERRO DE 1,00 A 2,50 M - AREIA E BRITA COMERCIAIS</t>
  </si>
  <si>
    <t>CORPO DE BSCC - SEÇÃO FECHADA DE 2,5 X 2,5 M - PRÉ-MOLDADO - ALTURA DO ATERRO DE 1,00 A 2,50 M - AREIA EXTRAÍDA E BRITA PRODUZIDA</t>
  </si>
  <si>
    <t>CORPO DE BSCC - SEÇÃO FECHADA DE 2,5 X 2,5 M - PRÉ-MOLDADO - ALTURA DO ATERRO DE 10,00 A 12,50 M - AREIA E BRITA COMERCIAIS</t>
  </si>
  <si>
    <t>CORPO DE BSCC - SEÇÃO FECHADA DE 2,5 X 2,5 M - PRÉ-MOLDADO - ALTURA DO ATERRO DE 10,00 A 12,50 M - AREIA EXTRAÍDA E BRITA PRODUZIDA</t>
  </si>
  <si>
    <t>CORPO DE BSCC - SEÇÃO FECHADA DE 2,5 X 2,5 M - PRÉ-MOLDADO - ALTURA DO ATERRO DE 12,50 A 15,00 M - AREIA E BRITA COMERCIAIS</t>
  </si>
  <si>
    <t>CORPO DE BSCC - SEÇÃO FECHADA DE 2,5 X 2,5 M - PRÉ-MOLDADO - ALTURA DO ATERRO DE 12,50 A 15,00 M - AREIA EXTRAÍDA E BRITA PRODUZIDA</t>
  </si>
  <si>
    <t>CORPO DE BSCC - SEÇÃO FECHADA DE 2,5 X 2,5 M - PRÉ-MOLDADO - ALTURA DO ATERRO DE 2,50 A 5,00 M - AREIA E BRITA COMERCIAIS</t>
  </si>
  <si>
    <t>CORPO DE BSCC - SEÇÃO FECHADA DE 2,5 X 2,5 M - PRÉ-MOLDADO - ALTURA DO ATERRO DE 2,50 A 5,00 M - AREIA EXTRAÍDA E BRITA PRODUZIDA</t>
  </si>
  <si>
    <t>CORPO DE BSCC - SEÇÃO FECHADA DE 2,5 X 2,5 M - PRÉ-MOLDADO - ALTURA DO ATERRO DE 5,00 A 7,50 M - AREIA E BRITA COMERCIAIS</t>
  </si>
  <si>
    <t>CORPO DE BSCC - SEÇÃO FECHADA DE 2,5 X 2,5 M - PRÉ-MOLDADO - ALTURA DO ATERRO DE 5,00 A 7,50 M - AREIA EXTRAÍDA E BRITA PRODUZIDA</t>
  </si>
  <si>
    <t>CORPO DE BSCC - SEÇÃO FECHADA DE 2,5 X 2,5 M - PRÉ-MOLDADO - ALTURA DO ATERRO DE 7,50 A 10,00 M - AREIA E BRITA COMERCIAIS</t>
  </si>
  <si>
    <t>CORPO DE BSCC - SEÇÃO FECHADA DE 2,5 X 2,5 M - PRÉ-MOLDADO - ALTURA DO ATERRO DE 7,50 A 10,00 M - AREIA EXTRAÍDA E BRITA PRODUZIDA</t>
  </si>
  <si>
    <t>CORPO DE BSCC - SEÇÃO FECHADA DE 3,0 X 3,0 M - PRÉ-MOLDADO - ALTURA DO ATERRO DE 0,25 A 1,00 M - AREIA E BRITA COMERCIAIS</t>
  </si>
  <si>
    <t>CORPO DE BSCC - SEÇÃO FECHADA DE 3,0 X 3,0 M - PRÉ-MOLDADO - ALTURA DO ATERRO DE 0,25 A 1,00 M - AREIA EXTRAÍDA E BRITA PRODUZIDA</t>
  </si>
  <si>
    <t>CORPO DE BSCC - SEÇÃO FECHADA DE 3,0 X 3,0 M - PRÉ-MOLDADO - ALTURA DO ATERRO DE 1,00 A 2,50 M - AREIA E BRITA COMERCIAIS</t>
  </si>
  <si>
    <t>CORPO DE BSCC - SEÇÃO FECHADA DE 3,0 X 3,0 M - PRÉ-MOLDADO - ALTURA DO ATERRO DE 1,00 A 2,50 M - AREIA EXTRAÍDA E BRITA PRODUZIDA</t>
  </si>
  <si>
    <t>CORPO DE BSCC - SEÇÃO FECHADA DE 3,0 X 3,0 M - PRÉ-MOLDADO - ALTURA DO ATERRO DE 10,00 A 12,50 M - AREIA E BRITA COMERCIAIS</t>
  </si>
  <si>
    <t>CORPO DE BSCC - SEÇÃO FECHADA DE 3,0 X 3,0 M - PRÉ-MOLDADO - ALTURA DO ATERRO DE 10,00 A 12,50 M - AREIA EXTRAÍDA E BRITA PRODUZIDA</t>
  </si>
  <si>
    <t>CORPO DE BSCC - SEÇÃO FECHADA DE 3,0 X 3,0 M - PRÉ-MOLDADO - ALTURA DO ATERRO DE 12,50 A 15,00 M - AREIA E BRITA COMERCIAIS</t>
  </si>
  <si>
    <t>CORPO DE BSCC - SEÇÃO FECHADA DE 3,0 X 3,0 M - PRÉ-MOLDADO - ALTURA DO ATERRO DE 12,50 A 15,00 M - AREIA EXTRAÍDA E BRITA PRODUZIDA</t>
  </si>
  <si>
    <t>CORPO DE BSCC - SEÇÃO FECHADA DE 3,0 X 3,0 M - PRÉ-MOLDADO - ALTURA DO ATERRO DE 2,50 A 5,00 M - AREIA E BRITA COMERCIAIS</t>
  </si>
  <si>
    <t>CORPO DE BSCC - SEÇÃO FECHADA DE 3,0 X 3,0 M - PRÉ-MOLDADO - ALTURA DO ATERRO DE 2,50 A 5,00 M - AREIA EXTRAÍDA E BRITA PRODUZIDA</t>
  </si>
  <si>
    <t>CORPO DE BSCC - SEÇÃO FECHADA DE 3,0 X 3,0 M - PRÉ-MOLDADO - ALTURA DO ATERRO DE 5,00 A 7,50 M - AREIA E BRITA COMERCIAIS</t>
  </si>
  <si>
    <t>CORPO DE BSCC - SEÇÃO FECHADA DE 3,0 X 3,0 M - PRÉ-MOLDADO - ALTURA DO ATERRO DE 5,00 A 7,50 M - AREIA EXTRAÍDA E BRITA PRODUZIDA</t>
  </si>
  <si>
    <t>CORPO DE BSCC - SEÇÃO FECHADA DE 3,0 X 3,0 M - PRÉ-MOLDADO - ALTURA DO ATERRO DE 7,50 A 10,00 M - AREIA E BRITA COMERCIAIS</t>
  </si>
  <si>
    <t>CORPO DE BSCC - SEÇÃO FECHADA DE 3,0 X 3,0 M - PRÉ-MOLDADO - ALTURA DO ATERRO DE 7,50 A 10,00 M - AREIA EXTRAÍDA E BRITA PRODUZIDA</t>
  </si>
  <si>
    <t>ADMINISTRAÇÃO LOCAL DO ESTALEIRO PADRÃO</t>
  </si>
  <si>
    <t>AMARRAÇÃO DO SISTEMA DE FUNDEIO - PROFUNDIDADE DE ATÉ 50 M</t>
  </si>
  <si>
    <t>ÂNODO DE SACRIFÍCIO PARA PROTEÇÃO DO CASCO - FORNECIMENTO E INSTALAÇÃO</t>
  </si>
  <si>
    <t>BENEFICIAMENTO DE AÇO NAVAL PARA CONSTRUÇÃO DE INSTALAÇÕES PORTUÁRIAS DE PEQUENO PORTE - EXCLUSO O AÇO NAVAL</t>
  </si>
  <si>
    <t>CABO DE SEGURANÇA PARA CONEXÃO DA PONTE - FORNECIMENTO E INSTALAÇÃO</t>
  </si>
  <si>
    <t>CONFECÇÃO DE MORTO DE CONCRETO DE 13 T</t>
  </si>
  <si>
    <t>CONFECÇÃO DE MORTO DE CONCRETO DE 14 T</t>
  </si>
  <si>
    <t>CONFECÇÃO DE MORTO DE CONCRETO DE 22 T</t>
  </si>
  <si>
    <t>CONFECÇÃO DE MORTO DE CONCRETO DE 36 T</t>
  </si>
  <si>
    <t>CONFECÇÃO DE MORTO DE CONCRETO DE 48 T</t>
  </si>
  <si>
    <t>CONFECÇÃO DE POITA DE CONCRETO COM GARRAS METÁLICAS DE 13,3 T (PESO SUBMERSO = 8 T)</t>
  </si>
  <si>
    <t>CONFECÇÃO DE POITA DE CONCRETO COM GARRAS METÁLICAS DE 25 T (PESO SUBMERSO = 15 T)</t>
  </si>
  <si>
    <t>CONFECÇÃO DE POITA DE CONCRETO COM GARRAS METÁLICAS DE 30 T (PESO SUBMERSO = 18 T)</t>
  </si>
  <si>
    <t>CONFECÇÃO DE POITA DE CONCRETO COM GARRAS METÁLICAS DE 41,7 T (PESO SUBMERSO = 25 T)</t>
  </si>
  <si>
    <t>CONFECÇÃO DE POITA DE CONCRETO COM GARRAS METÁLICAS DE 45,8 T (PESO SUBMERSO = 27,5 T)</t>
  </si>
  <si>
    <t>CONFECÇÃO DE POITA DE CONCRETO COM GARRAS METÁLICAS DE 58,3 T (PESO SUBMERSO = 35 T)</t>
  </si>
  <si>
    <t>CONFECÇÃO DE POITA DE CONCRETO COM GARRAS METÁLICAS DE 6,7 T (PESO SUBMERSO = 4 T)</t>
  </si>
  <si>
    <t>CONFECÇÃO DE POITA DE CONCRETO DE 13,3 T (PESO SUBMERSO = 8 T)</t>
  </si>
  <si>
    <t>CONFECÇÃO DE POITA DE CONCRETO DE 25 T (PESO SUBMERSO = 15 T)</t>
  </si>
  <si>
    <t>CONFECÇÃO DE POITA DE CONCRETO DE 30 T (PESO SUBMERSO = 18 T)</t>
  </si>
  <si>
    <t>CONFECÇÃO DE POITA DE CONCRETO DE 41,7 T (PESO SUBMERSO = 25 T)</t>
  </si>
  <si>
    <t>CONFECÇÃO DE POITA DE CONCRETO DE 45,8 T (PESO SUBMERSO = 27,5 T)</t>
  </si>
  <si>
    <t>CONFECÇÃO DE POITA DE CONCRETO DE 58,3 T (PESO SUBMERSO = 35 T)</t>
  </si>
  <si>
    <t>CONFECÇÃO DE POITA DE CONCRETO DE 6,7 T (PESO SUBMERSO = 4 T)</t>
  </si>
  <si>
    <t>DEFENSA DE PNEUS PARA PROTEÇÃO DO FLUTUANTE - CONFECÇÃO E INSTALAÇÃO</t>
  </si>
  <si>
    <t>FORNECIMENTO E INSTALAÇÃO DE RESERVATÓRIO METÁLICO TIPO TAÇA DE 10.000 LITROS PINTURA INTERNA E EXTERNA COM ESCADA DE ACESSO E BASE DE CONCRETO ARMADO - AREIA E BRITA COMERCIAIS</t>
  </si>
  <si>
    <t>FORNECIMENTO E INSTALAÇÃO DE RESERVATÓRIO METÁLICO TIPO TAÇA DE 20.000 LITROS PINTURA INTERNA E EXTERNA COM ESCADA DE ACESSO E BASE DE CONCRETO ARMADO - AREIA E BRITA COMERCIAIS</t>
  </si>
  <si>
    <t>FORNECIMENTO E INSTALAÇÃO DE RESERVATÓRIO METÁLICO TIPO TAÇA DE 30.000 LITROS PINTURA INTERNA E EXTERNA COM ESCADA DE ACESSO E BASE DE CONCRETO ARMADO - AREIA E BRITA COMERCIAIS</t>
  </si>
  <si>
    <t>FORNECIMENTO E INSTALAÇÃO DE RESERVATÓRIO METÁLICO TIPO TAÇA DE 5.000 LITROS PINTURA INTERNA E EXTERNA COM ESCADA DE ACESSO E BASE DE CONCRETO ARMADO - AREIA E BRITA COMERCIAIS</t>
  </si>
  <si>
    <t>GUINCHO MANUAL PARA SISTEMA DE FUNDEIO COM CAPACIDADE DE TRAÇÃO DE 100 KN - FORNECIMENTO E INSTALAÇÃO</t>
  </si>
  <si>
    <t>GUINCHO MANUAL PARA SISTEMA DE FUNDEIO COM CAPACIDADE DE TRAÇÃO DE 200 KN - FORNECIMENTO E INSTALAÇÃO</t>
  </si>
  <si>
    <t>IMPLANTAÇÃO DO SISTEMA NAVAL TIPO I - PONTE MÓVEL E FLUTUANTE PRINCIPAL</t>
  </si>
  <si>
    <t>IMPLANTAÇÃO DO SISTEMA NAVAL TIPO II - PONTES MÓVEIS, FLUTUANTE INTERMEDIÁRIO E FLUTUANTE PRINCIPAL</t>
  </si>
  <si>
    <t>INSTALAÇÕES DO ESTALEIRO PADRÃO PARA O BENEFICIAMENTO DE ESTRUTURAS NAVAIS, INCLUSIVE MOBILIÁRIO, EQUIPAMENTOS DE INFORMÁTICA E DE SEGURANÇA</t>
  </si>
  <si>
    <t>LANÇAMENTO DA EMBARCAÇÃO SOBRE CARREIRA EM ÁGUA</t>
  </si>
  <si>
    <t>LANÇAMENTO DE POITA DE CONCRETO - PESO SUBMERSO</t>
  </si>
  <si>
    <t>MANCAL DE CONEXÃO - CONFECÇÃO E INSTALAÇÃO</t>
  </si>
  <si>
    <t>MANUTENÇÃO DE TRATAMENTO SUPERFICIAL E PINTURA DA ÁREA INTERNA DO FLUTUANTE (TANQUES DE RESERVA DE FLUTUABILIDADE)</t>
  </si>
  <si>
    <t>MANUTENÇÃO DE TRATAMENTO SUPERFICIAL E PINTURA DA PARTE EXTERNA DO FLUTUANTE (COSTADOS E ESPELHOS DE PROA E POPA) - EXCETO FUNDO</t>
  </si>
  <si>
    <t>MANUTENÇÃO DE TRATAMENTO SUPERFICIAL E PINTURA DA PONTE, CONVÉS, CASARIAS E DEMAIS ESTRUTURAS METÁLICAS NAVAIS SOBRE OS FLUTUANTES</t>
  </si>
  <si>
    <t>MANUTENÇÃO DE TRATAMENTO SUPERFICIAL E PINTURA DO FUNDO DO FLUTUANTE</t>
  </si>
  <si>
    <t>MOLINETE MANUAL PARA SISTEMA DE FUNDEIO COM CAPACIDADE DE TRAÇÃO DE 70 KN - FORNECIMENTO E INSTALAÇÃO</t>
  </si>
  <si>
    <t>TRANSPORTE INTERNO EM ESTALEIRO PARA MOVIMENTAÇÃO DE PEÇAS</t>
  </si>
  <si>
    <t>TRATAMENTO SUPERFICIAL E PINTURA DA PONTE E DEMAIS ESTRUTURAS METÁLICAS NAVAIS - EXCETO FUNDO DO FLUTUANTE</t>
  </si>
  <si>
    <t>TRATAMENTO SUPERFICIAL E PINTURA DO FUNDO DO FLUTUANTE</t>
  </si>
  <si>
    <t>CONJUNTO VIBRATÓRIO PARA TUBOS DE CONCRETO COM ENCAIXE PB E 3 JOGOS DE FÔRMAS - D = 0,60 M - 2,20 KW</t>
  </si>
  <si>
    <t>CONJUNTO VIBRATÓRIO PARA TUBOS DE CONCRETO COM ENCAIXE PB E 3 JOGOS DE FÔRMAS - D = 0,80 M - 2,20 KW</t>
  </si>
  <si>
    <t>CONJUNTO VIBRATÓRIO PARA TUBOS DE CONCRETO COM ENCAIXE PB E 3 JOGOS DE FÔRMAS - D = 1,00 M - 2,20 KW</t>
  </si>
  <si>
    <t>CONJUNTO VIBRATÓRIO PARA TUBOS DE CONCRETO COM ENCAIXE PB E 3 JOGOS DE FÔRMAS - D = 1,20 M - 2,20 KW</t>
  </si>
  <si>
    <t>CONJUNTO VIBRATÓRIO PARA TUBOS DE CONCRETO COM ENCAIXE PB E 3 JOGOS DE FÔRMAS - D = 1,50 M - 2,20 KW</t>
  </si>
  <si>
    <t>EQUIPAMENTO PARA SONDAGEM MANUAL</t>
  </si>
  <si>
    <t>BOMBA DE PISTÃO TRIPLEX COM CAPACIDADE DE 7,80 M³/H (130 L/MIN) - 8,20 KW</t>
  </si>
  <si>
    <t>TRANSPORTADOR MANUAL DE TUBOS DE CONCRETO COM CAPACIDADE DE 1 T</t>
  </si>
  <si>
    <t>EMBARCAÇÃO REBOCADORA - 268 KW</t>
  </si>
  <si>
    <t>BALANÇA PLATAFORMA DIGITAL À BATERIA, COM MESA DE 75 X 75 CM E CAPACIDADE DE 500 KG</t>
  </si>
  <si>
    <t>CARRO MANUAL MODELO PLATAFORMA DE 200 X 80 CM COM CAPACIDADE DE 800 KG</t>
  </si>
  <si>
    <t>DEFLECTÔMETRO DE IMPACTO (FWD) INSTALADO EM PICAPE COM REBOQUE E FAIXA DE CARGA DE 7 A 120 KN - 147 KW</t>
  </si>
  <si>
    <t>ELEVADOR DE OBRA COM CAPACIDADE DE 1.000 KG - 9 KW</t>
  </si>
  <si>
    <t>USINA MISTURADORA MÓVEL DE RECICLAGEM A FRIO COM SISTEMA DE ESPUMA DE ASFALTO - 129,40 KW</t>
  </si>
  <si>
    <t>ESCAVADEIRA HIDRÁULICA SOBRE ESTEIRA COM CAPACIDADE DE 0,4 M³ - 64 KW</t>
  </si>
  <si>
    <t>RECICLADORA A FRIO - 455 KW</t>
  </si>
  <si>
    <t>GRUPO GERADOR - 456 KVA</t>
  </si>
  <si>
    <t>PÓRTICO METÁLICO ROLANTE COM CAPACIDADE DE 25 T - 30 KW</t>
  </si>
  <si>
    <t>GUINDASTE MÓVEL SOBRE ESTEIRAS COM DRAGLINE COM CAPACIDADE DE 1,9 A 2,3 M³ - 270 KW</t>
  </si>
  <si>
    <t>MISTURADOR DE NATA CIMENTO - 1,50 KW</t>
  </si>
  <si>
    <t>CONJUNTO BOMBA E MACACO HIDRÁULICO PARA PROTENSÃO COM CAPACIDADE DE 7.000 KN - 15 KW</t>
  </si>
  <si>
    <t>BOMBA PARA INJEÇÃO DE NATA DE CIMENTO COM CAPACIDADE DE 2 MPA - 2,20 KW</t>
  </si>
  <si>
    <t>BOMBA DE ALTA PRESSÃO PARA HIDROJATEAMENTO COM CAPACIDADE DE 18 MPA - 5,20 KW</t>
  </si>
  <si>
    <t>CONJUNTO BOMBA E MACACO HIDRÁULICO PARA PROTENSÃO COM CAPACIDADE DE 8.000 KN - 20 KW</t>
  </si>
  <si>
    <t>BOMBA DE PROTENSÃO COM LEITURA DIGITAL PARA TENSIONAMENTO DE ESTAIS - 3 KW</t>
  </si>
  <si>
    <t>ELEVADOR DE CREMALHEIRA COM CABINE SIMPLES, COM CAPACIDADE DE 1.500 KG E ALTURA DE ATÉ 100 M - 15 KW</t>
  </si>
  <si>
    <t>EQUIPAMENTO PARA REGULAGEM FINAL DE ESTAIS COM ATÉ 37 CORDOALHAS - D = 15,7 MM - 20 KW</t>
  </si>
  <si>
    <t>EQUIPAMENTO PARA REGULAGEM FINAL DE ESTAIS DE 38 A 55 CORDOALHAS - D = 15,7 MM - 30 KW</t>
  </si>
  <si>
    <t>EQUIPAMENTO PARA REGULAGEM FINAL DE ESTAIS DE 56 A 73 CORDOALHAS - D = 15,7 MM - 40 KW</t>
  </si>
  <si>
    <t>EQUIPAMENTO PARA REGULAGEM FINAL DE ESTAIS DE 74 A 91 CORDOALHAS - D = 15,7 MM - 50 KW</t>
  </si>
  <si>
    <t>GRUA FIXA PARA ALTURAS DE 60 A 102 M, COM ALCANCE DE 60 M COM CAPACIDADE DE 1.500 KG NA PONTA DA LANÇA - 37 KW</t>
  </si>
  <si>
    <t>MACACO HIDRÁULICO MONOCORDOALHA PARA TENSIONAMENTO DE ESTAIS - 3 KW</t>
  </si>
  <si>
    <t>MÁQUINA DE SOLDA POR TERMOFUSÃO PARA TUBOS PEAD COM GERADOR DE 4 KW</t>
  </si>
  <si>
    <t>SERRA MÁRMORE - 1,45 KW</t>
  </si>
  <si>
    <t>TRATOR SOBRE ESTEIRAS COM LÂMINA - 97 KW</t>
  </si>
  <si>
    <t>EMBARCAÇÃO DE ALUMÍNIO COM COMPRIMENTO DE 6 M E MOTOR DE POPA - 18,60 KW</t>
  </si>
  <si>
    <t>CENTRAL DE CONCRETO COM CAPACIDADE DE 150 M³/H - DOSADORA E MISTURADORA</t>
  </si>
  <si>
    <t>CONJUNTO BOMBA E MACACO HIDRÁULICO PARA ELEVAÇÃO COM CAPACIDADE DE 496 KN</t>
  </si>
  <si>
    <t>CONJUNTO BOMBA E MACACO HIDRÁULICO PARA ELEVAÇÃO COM CAPACIDADE DE 929 KN</t>
  </si>
  <si>
    <t>CONJUNTO BOMBA E MACACO HIDRÁULICO PARA ELEVAÇÃO COM CAPACIDADE DE 1.390 KN</t>
  </si>
  <si>
    <t>CONJUNTO BOMBA E MACACO HIDRÁULICO PARA ELEVAÇÃO COM CAPACIDADE DE 1.859 KN</t>
  </si>
  <si>
    <t>BOMBA DE ALTA PRESSÃO PARA HIDROJATEAMENTO COM CAPACIDADE DE 250 MPA - 72 KW</t>
  </si>
  <si>
    <t>GUINDASTE MÓVEL SOBRE PNEUS COM 2 EIXOS COM CAPACIDADE DE 18 T - 97 KW</t>
  </si>
  <si>
    <t>MÁQUINA LEVANTADORA E POSICIONADORA DE VIA - 7,40 KW</t>
  </si>
  <si>
    <t>EMPILHADEIRA A DIESEL COM CAPACIDADE DE 10 T - 82 KW</t>
  </si>
  <si>
    <t>PERFURATRIZ HIDRÁULICA MONTADA EM FLUTUANTE - 32 KW</t>
  </si>
  <si>
    <t>EQUIPAMENTO SOBRE FORMA-TRILHO PARA EXECUÇÃO E ACABAMENTO DE PAVIMENTO DE CONCRETO - 13,40 KW</t>
  </si>
  <si>
    <t>GUINCHO PNEUMÁTICO COM CAPACIDADE DE 2,5 T</t>
  </si>
  <si>
    <t>PLATAFORMA AUTOELEVATÓRIA DE 12 X 24 M COM CAPACIDADE DE 150 T</t>
  </si>
  <si>
    <t>BATELÃO SEM PROPULSÃO COM CAPACIDADE DE 66 M³</t>
  </si>
  <si>
    <t>PLATAFORMA FLUTUANTE DE 12 X 24 X 1,8 M COM CAPACIDADE DE 150 T</t>
  </si>
  <si>
    <t>PLATAFORMA AUTOELEVATÓRIA DE 12 X 24 M MONTADA NA OBRA COM CAPACIDADE DE 150 T</t>
  </si>
  <si>
    <t>PERFURATRIZ PNEUMÁTICA ROTOPERCUSSIVA MONTADA EM FLUTUANTE COM PRESSÃO DE 0,70 MPA E CAPACIDADE DE 2.500 GPM</t>
  </si>
  <si>
    <t>LIXADEIRA ELÉTRICA MANUAL ANGULAR - 2 KW</t>
  </si>
  <si>
    <t>SOPRADOR DE AR QUENTE MANUAL - 1,60 KW</t>
  </si>
  <si>
    <t>EQUIPAMENTO DE ESTABILIZAÇÃO DINÂMICA DA VIA - 300 KW</t>
  </si>
  <si>
    <t>TRANSPORTADOR MANUAL GERICA COM CAPACIDADE DE 180 L</t>
  </si>
  <si>
    <t>CARRO CONTROLE FERROVIÁRIO - 186 KW</t>
  </si>
  <si>
    <t>GRUPO GERADOR - 14 KVA</t>
  </si>
  <si>
    <t>VEÍCULO FERROVIÁRIO PARA CAPINA QUÍMICA COM CAPACIDADE DE 12.000 L - 115 KW</t>
  </si>
  <si>
    <t>PERFURATRIZ HIDRÁULICA ROTOPERCUSSIVA PARA CCPH - 123 KW</t>
  </si>
  <si>
    <t>VIBRADOR DE IMERSÃO PARA CONCRETO - 4,10 KW</t>
  </si>
  <si>
    <t>PONTE ROLANTE COM CAPACIDADE DE 5 T E VÃO DE ATÉ 15 M - 10 KW</t>
  </si>
  <si>
    <t>TRANSPORTADOR MANUAL CARRINHO DE MÃO COM CAPACIDADE DE 80 L</t>
  </si>
  <si>
    <t>MARTELO HIDRÁULICO VIBRATÓRIO COM UNIDADE HIDRÁULICA - 486 KW</t>
  </si>
  <si>
    <t>BOMBA DE CONCRETO REBOCÁVEL COM CAPACIDADE DE 30 M³/H - 74 KW</t>
  </si>
  <si>
    <t>TANQUE DE ESTOCAGEM DE ASFALTO COM AGITADORES DE 60.000 L</t>
  </si>
  <si>
    <t>TRADO CAVADEIRA DE 12"</t>
  </si>
  <si>
    <t>EQUIPAMENTO PARA PINTURA ELETROSTÁTICA COM CABINE DUPLA DE 7,00 KW E ESTUFA DE 80.000 KCAL</t>
  </si>
  <si>
    <t>PERFURATRIZ DE CIRCULAÇÃO REVERSA TIPO WIRTH OU SIMILAR COM UNIDADE HIDRÁULICA (POWER PACK) - 273 KW</t>
  </si>
  <si>
    <t>TRELIÇA LANÇADEIRA COM CAPACIDADE DE CARGA DE 100 A 120 T E VÃO MÁXIMO DE 45 M - 110 KW</t>
  </si>
  <si>
    <t>BOMBA SUBMERSÍVEL COM CAPACIDADE DE 360 M³/H - 23 KW</t>
  </si>
  <si>
    <t>CARRELONE COM CAPACIDADE MÁXIMA DE 70 T</t>
  </si>
  <si>
    <t>FISCHIETTI SIMPLES COM CAPACIDADE DE 70 T</t>
  </si>
  <si>
    <t>VAGÃO FECHADO FLT COM CAPACIDADE DE 99 T</t>
  </si>
  <si>
    <t>VAGÃO TANQUE CONVENCIONAL TCT COM CAPACIDADE DE 97 T E 103.000 L</t>
  </si>
  <si>
    <t>VAGÃO GÔNDOLA GDE COM CAPACIDADE DE 93,5 T / 29 M³</t>
  </si>
  <si>
    <t>BOMBA DE CONCRETO REBOCÁVEL COM CAPACIDADE DE 41 M³/H - 74 KW</t>
  </si>
  <si>
    <t>ROÇADEIRA COSTAL - 1,40 KW</t>
  </si>
  <si>
    <t>VEÍCULO LEVE - 53 KW (SEM MOTORISTA)</t>
  </si>
  <si>
    <t>GUINDASTE MÓVEL SOBRE PNEUS COM 6 EIXOS COM CAPACIDADE MÁXIMA DE 350 T - 450 KW</t>
  </si>
  <si>
    <t>GUINDASTE MÓVEL SOBRE PNEUS COM 8 EIXOS COM CAPACIDADE MÁXIMA DE 500 T - 500 KW</t>
  </si>
  <si>
    <t>MINICARREGADEIRA DE PNEUS - 45,50 KW</t>
  </si>
  <si>
    <t>REMOVEDORA DE FAIXAS DE SINALIZAÇÃO VIÁRIA - 9,69 KW</t>
  </si>
  <si>
    <t>EXTRUSORA PARA SARJETA DE CONCRETO - 10,44 KW</t>
  </si>
  <si>
    <t>EXTRUSORA PARA MEIO-FIO DE CONCRETO - 10,44 KW</t>
  </si>
  <si>
    <t>EMBARCAÇÃO EMPURRADORA MULTIPROPÓSITO - 2 X 186 KW</t>
  </si>
  <si>
    <t>BALSA DE CONVÉS COM CAPACIDADE DE 200 T</t>
  </si>
  <si>
    <t>COMPACTADOR MANUAL COM SOQUETE VIBRATÓRIO - 2,24 KW</t>
  </si>
  <si>
    <t>SOLDADORA DE TRILHO POR CALDEAMENTO NA VIA - 400 KW</t>
  </si>
  <si>
    <t>ESCAVADEIRA HIDRÁULICA SOBRE ESTEIRAS PARA ROCHA COM CAÇAMBA COM CAPACIDADE DE 1,56 M³ - 118 KW</t>
  </si>
  <si>
    <t>JATEADOR ABRASIVO ÚMIDO COM CAPACIDADE DE 350 KG DE ABRASIVO</t>
  </si>
  <si>
    <t>SINALIZADOR DIRECIONAL MÓVEL COM SISTEMA FOTOVOLTAICO DE ENERGIA E MONTADO EM CHASSI SOBRE PNEUS</t>
  </si>
  <si>
    <t>PAINEL DE MENSAGEM VARIÁVEL - PMV MÓVEL, COM SISTEMA FOTOVOLTAICO DE ENERGIA E MONTADO EM CHASSI SOBRE PNEUS</t>
  </si>
  <si>
    <t>SEMÁFORO MÓVEL COM 3 LENTES E BATERIA - D = 200 MM</t>
  </si>
  <si>
    <t>CARREGADEIRA DE PNEUS PARA ROCHA COM CAPACIDADE DE 2,50 M³ - 105 KW</t>
  </si>
  <si>
    <t>CORTADORA DE PAVIMENTO COM DISCO DIAMANTADO DE 450 A 1.500 MM - 55,40 KW</t>
  </si>
  <si>
    <t>MINICARREGADEIRA SOBRE PNEUS COM VALETADEIRA - 55,40 KW</t>
  </si>
  <si>
    <t>EQUIPAMENTO DE CRAVAÇÃO SOBRE ESTEIRA PARA GEODRENO COM HASTE PARA PROFUNDIDADE DE ATÉ 20 M - 258 KW</t>
  </si>
  <si>
    <t>PERFURATRIZ TIPO BOTTOM FEED PARA COLUNA DE BRITA - 194 KW</t>
  </si>
  <si>
    <t>VEÍCULO TIPO VAN FURGÃO COM CAPACIDADE DE 1,38 T - 100 KW</t>
  </si>
  <si>
    <t>DRAGA BACKHOE COM CAPACIDADE DE 7 M³ - 1.000 KW</t>
  </si>
  <si>
    <t>ESCAVADEIRA HIDRÁULICA COM MARTELO HIDRÁULICO DE 520 KG - 75 KW</t>
  </si>
  <si>
    <t>MINIÔNIBUS COM CAPACIDADE PARA 30 PASSAGEIROS - 111 KW</t>
  </si>
  <si>
    <t>REBARBADOR HIDRÁULICO COM BOMBA MANUAL COM CAPACIDADE DE FORÇA DE 9.000 KGF</t>
  </si>
  <si>
    <t>PÓRTICO METÁLICO ROLANTE COM TALHA COM CAPACIDADE DE 5 T - 10 KW</t>
  </si>
  <si>
    <t>MACACO DE PROTENSÃO DE FIOS COM BOMBA - 3,72 KW</t>
  </si>
  <si>
    <t>MÁQUINA DE APLICAÇÃO E EXTRAÇÃO DE GRAMPO ELÁSTICO TIPO PANDROL - 6,70 KW</t>
  </si>
  <si>
    <t>BRITADOR DE MANDÍBULAS MÓVEL SOBRE ESTEIRAS, SEM PENEIRA, COM CAPACIDADE DE 140 M³/H - 170 KW</t>
  </si>
  <si>
    <t>FERRAMENTA DE FIXAÇÃO À PÓLVORA DE AÇÃO DIRETA</t>
  </si>
  <si>
    <t>FERRAMENTA DE FIXAÇÃO À PÓLVORA E SISTEMA À PISTÃO</t>
  </si>
  <si>
    <t>CALDEIRA DE ASFALTO REBOCÁVEL COM CAPACIDADE DE 600 L - 5,20 KW</t>
  </si>
  <si>
    <t>SOPRADOR DE AR COSTAL - 2,6 KW</t>
  </si>
  <si>
    <t>LOCOMOTIVA DIESEL-ELÉTRICA CC - BITOLA MÉTRICA - 2.237 KW</t>
  </si>
  <si>
    <t>LOCOMOTIVA DIESEL-ELÉTRICA CC - BITOLA LARGA - 2.237 KW</t>
  </si>
  <si>
    <t>VAGÃO PLATAFORMA PNE COM CAPACIDADE DE 82 T - BITOLA MÉTRICA</t>
  </si>
  <si>
    <t>VAGÃO PLATAFORMA PNT COM CAPACIDADE DE 98 T - BITOLA LARGA</t>
  </si>
  <si>
    <t>VAGÃO FECHADO COM PORTA PARA CARGA E DESCARGA DE PALETES FLD COM CAPACIDADE DE 64 T - BITOLA MÉTRICA</t>
  </si>
  <si>
    <t>VAGÃO FECHADO COM PORTA PARA CARGA E DESCARGA DE PALETES FLT COM CAPACIDADE DE 99 T - BITOLA LARGA</t>
  </si>
  <si>
    <t>VAGÃO HOPPER ABERTO COM DESCARGA AUTOMÁTICA HNE COM CAPACIDADE DE 45 M³ - BITOLA MÉTRICA</t>
  </si>
  <si>
    <t>VAGÃO HOPPER ABERTO COM DESCARGA AUTOMÁTICA HNT COM CAPACIDADE DE 63 M³ - BITOLA LARGA</t>
  </si>
  <si>
    <t>EQUIPAMENTO PARA CARGA E DESCARGA DE TLS DE ATÉ 250 M - 90 KW</t>
  </si>
  <si>
    <t>CARREGADEIRA DE PNEUS COM IMPLEMENTO DE GARFO - 195 KW</t>
  </si>
  <si>
    <t>CARREGADEIRA DE PNEUS PARA ROCHA COM CAPACIDADE DE 2,50 M³ - 105 KW COM PERICULOSIDADE</t>
  </si>
  <si>
    <t>ESCAVADEIRA HIDRÁULICA COM MARTELO HIDRÁULICO DE 1.700 KG - 103 KW COM PERICULOSIDADE</t>
  </si>
  <si>
    <t>PERFURATRIZ SOBRE ESTEIRAS - 145 KW COM PERICULOSIDADE</t>
  </si>
  <si>
    <t>EQUIPAMENTO DE CORTE A PLASMA CNC - 12.000 X 5.500 MM - 19,5 KW</t>
  </si>
  <si>
    <t>EQUIPAMENTO DE SOLDA MIG AUTOMÁTICA COM ACESSÓRIOS - 14,6 KVA</t>
  </si>
  <si>
    <t>MÁQUINA DE SOLDA ELÉTRICA RETIFICADORA 425 A - 18,70 KW</t>
  </si>
  <si>
    <t>MARTELETE PERFURADOR/ROMPEDOR A AR COMPRIMIDO DE 25 KG PARA ROCHA, COM INSALUBRIDADE, COM CAPACIDADE DE 2.040 GPM</t>
  </si>
  <si>
    <t>JUMBO ELETRO-HIDRÁULICO COM 3 BRAÇOS - 155 KW/237 KW COM PERICULOSIDADE</t>
  </si>
  <si>
    <t>MAÇARICO LANÇA-CHAMAS A GÁS LIQUEFEITO DE PETRÓLEO (GLP)</t>
  </si>
  <si>
    <t>ESTAÇÃO TRANSMISSORA DE SUPERFÍCIE PARA TELEVISIONAMENTO</t>
  </si>
  <si>
    <t>CÂMARA HIPERBÁRICA COM FILTRO, SERPENTINA E RESERVATÓRIO DE AR PARA MERGULHO RASO - D = 1,80 M E H = 2,22 M</t>
  </si>
  <si>
    <t>ESTAÇÃO TRANSMISSORA DE SUPERFÍCIE PARA COMUNICAÇÃO SEM FIO</t>
  </si>
  <si>
    <t>ESTAÇÃO TRANSMISSORA DE SUPERFÍCIE PARA COMUNICAÇÃO COM FIO</t>
  </si>
  <si>
    <t>PAINEL DE CONTROLE DE AR COM MANÔMETROS E PNEUFATÔMETROS</t>
  </si>
  <si>
    <t>SISTEMA DE SINO ABERTO (SINETE) PARA MERGULHO ATÉ 50 M - 33,50 KW</t>
  </si>
  <si>
    <t>SISTEMA DE AR COMPRIMIDO PARA MERGULHO ATÉ 30 M COM PRESSÃO DE TRABALHO DE 1,4 MPA - 7,46 KW</t>
  </si>
  <si>
    <t>SISTEMA DE AR COMPRIMIDO PARA MERGULHO ATÉ 50 M COM PRESSÃO DE TRABALHO DE 1,7 MPA - 16,18 KW</t>
  </si>
  <si>
    <t>FONTE DE PLASMA PARA CORTE MANUAL - 65A - 15 KW</t>
  </si>
  <si>
    <t>SERRA DE ESQUADRIA COM BRAÇO TELESCÓPICO - D = 250 MM (10") - 1,80 KW</t>
  </si>
  <si>
    <t>REBORDEADEIRA DIÂMETRO MÁXIMO 3,00 M - 4,85 KW</t>
  </si>
  <si>
    <t>DOBRADEIRA VIRADEIRA MANUAL COMPRIMENTO MÁXIMO DE DOBRA DE ATÉ 2.000 MM</t>
  </si>
  <si>
    <t>FONTE DE PLASMA PARA CORTE MANUAL - 45A - 10 KW</t>
  </si>
  <si>
    <t>EQUIPAMENTO PARA PINTURA COM CAL REBOCÁVEL COM DOIS BICOS APLICADORES E CAPACIDADE DE 2.200 L</t>
  </si>
  <si>
    <t>VENTILADOR CENTRÍFUGO MÉDIA PRESSÃO COM CAPACIDADE DE 38 M³/MIN - 2,21 KW</t>
  </si>
  <si>
    <t>DETECTOR DE GASES COM BOMBA ELÉTRICA PARA ESPAÇO CONFINADO</t>
  </si>
  <si>
    <t>EQUIPAMENTO DE PINTURA COM PISTOLA AIRLESS - 0,90 KW</t>
  </si>
  <si>
    <t>ESCOVA ROTATIVA COM CERDAS DE AÇO PARA TRATAMENTO DE SUPERFÍCIE - 0,91 KW</t>
  </si>
  <si>
    <t>TRIPÉ COM GUINCHO PARA ESPAÇO CONFINADO</t>
  </si>
  <si>
    <t>RESPIRADOR PURIFICADOR DE AR MOTORIZADO</t>
  </si>
  <si>
    <t>RESPIRADOR DE ADUÇÃO DE AR TIPO LINHA DE AR COMPRIMIDO PARA JATEAMENTO</t>
  </si>
  <si>
    <t>EXAUSTOR CENTRÍFUGO ALTA PRESSÃO COM CAPACIDADE DE 35 M³/MIN - 1,47 KW</t>
  </si>
  <si>
    <t>VENTILADOR AXIAL PARA VENTILAÇÃO FORÇADA COM VELOCIDADE DE SAÍDA DE 32,8 M/S - D = 1.000 MM - 30 KW</t>
  </si>
  <si>
    <t>BATE-ESTACA DE GRAVIDADE PARA 6 T - 119 KW</t>
  </si>
  <si>
    <t>GUILHOTINA HIDRÁULICA 16 X 6.100 MM - 30 KW</t>
  </si>
  <si>
    <t>PRENSA DOBRADEIRA CAPACIDADE 320 T - COMPRIMENTO ATÉ 3.100 MM - 30 KW</t>
  </si>
  <si>
    <t>PLOTADORA DE RECORTE COM COMPUTADOR E PROGRAMA COMPUTACIONAL</t>
  </si>
  <si>
    <t>VENTILADOR CENTRÍFUGO BAIXA PRESSÃO COM CAPACIDADE DE 58 M³/MIN - 3,68 KW</t>
  </si>
  <si>
    <t>CARREGADEIRA DE PNEUS COM CAPACIDADE DE 3,40 M³ - 195 KW</t>
  </si>
  <si>
    <t>VEÍCULO LEVE - 53 KW</t>
  </si>
  <si>
    <t>COMPRESSOR DE AR PORTÁTIL DE 160,46 L/S (340 PCM) - 81 KW</t>
  </si>
  <si>
    <t>DISTRIBUIDOR DE AGREGADOS SOBRE PNEUS AUTOPROPELIDO - 130 KW</t>
  </si>
  <si>
    <t>ESCAVADEIRA HIDRÁULICA SOBRE ESTEIRAS COM CAÇAMBA COM CAPACIDADE DE 1,56 M³ - 118 KW</t>
  </si>
  <si>
    <t>PERFURATRIZ HIDRÁULICA SOBRE ESTEIRAS - 283 KW</t>
  </si>
  <si>
    <t>GRADE DE 24 DISCOS REBOCÁVEL DE D = 60 CM (24")</t>
  </si>
  <si>
    <t>BETONEIRA COM MOTOR A GASOLINA COM CAPACIDADE DE 600 L - 10 KW</t>
  </si>
  <si>
    <t>GRUPO GERADOR - 3,2 KVA</t>
  </si>
  <si>
    <t>CALDEIRA DE ASFALTO REBOCÁVEL COM CAPACIDADE DE 1.500 L - 6,5 KW</t>
  </si>
  <si>
    <t>MOTOSCRAPER - 304 KW</t>
  </si>
  <si>
    <t>MOTONIVELADORA - 93 KW</t>
  </si>
  <si>
    <t>PONTE ROLANTE COM CAPACIDADE DE 15 T E VÃO DE ATÉ 15 M - 20 KW</t>
  </si>
  <si>
    <t xml:space="preserve">RETROESCAVADEIRA DE PNEUS - CAPACIDADE DA CAÇAMBA DA PÁ-CARREGADEIRA DE 0,76 M³ E DA RETROESCAVADEIRA DE 0,29 M³ - 58 KW </t>
  </si>
  <si>
    <t>MARTELETE PERFURADOR/ROMPEDOR A AR COMPRIMIDO DE 25 KG PARA ROCHA COM CAPACIDADE DE 2.040 GPM</t>
  </si>
  <si>
    <t>EMPILHADEIRA A DIESEL COM CAPACIDADE DE 4 T - 60 KW</t>
  </si>
  <si>
    <t>JATEADOR PARA ESTRUTURAS METÁLICAS COM TRANSPORTADOR A ROLETES - 22 KW</t>
  </si>
  <si>
    <t>ROLO COMPACTADOR LISO VIBRATÓRIO AUTOPROPELIDO POR PNEUS DE 11 T - 97 KW</t>
  </si>
  <si>
    <t>EQUIPAMENTO DE SOLDA MIG COM ACESSÓRIOS - 14,6 KVA</t>
  </si>
  <si>
    <t>SERRA CIRCULAR COM BANCADA - D = 30 CM - 4 KW</t>
  </si>
  <si>
    <t>EMBARCAÇÃO DE TRANSPORTE DE PESSOAL E APOIO LOGÍSTICO - 30 KW</t>
  </si>
  <si>
    <t>CONJUNTO VIBRATÓRIO PARA MEIO TUBO DE CONCRETO COM ENCAIXE PB E 3 JOGOS DE FÔRMAS - D = 0,30 M - 2,20 KW</t>
  </si>
  <si>
    <t>EQUIPAMENTO DE BATIMETRIA MONOFEIXE</t>
  </si>
  <si>
    <t>TRATOR SOBRE ESTEIRAS COM LÂMINA - 127 KW</t>
  </si>
  <si>
    <t>TRATOR SOBRE ESTEIRAS COM LÂMINA - 259 KW</t>
  </si>
  <si>
    <t>COMPRESSOR DE AR RESPIRÁVEL COM CAPACIDADE DE ATÉ 35 MPA E 3,58 L/S - 5,52 KW</t>
  </si>
  <si>
    <t>VASSOURA MECÂNICA REBOCÁVEL COM LARGURA DE 2,44 M</t>
  </si>
  <si>
    <t>VIBROACABADORA DE ASFALTO SOBRE ESTEIRAS - 97 KW</t>
  </si>
  <si>
    <t>MÁQUINA DE SOLDA ELÉTRICA TRANSFORMADORA 250 A - 9,20 KW</t>
  </si>
  <si>
    <t>BOMBA CENTRÍFUGA COM CAPACIDADE DE 7,1 A 22 M³/H - 1,50 KW</t>
  </si>
  <si>
    <t>OBTURADOR MECÂNICO SIMPLES COM EXTENSÃO DE 12 M</t>
  </si>
  <si>
    <t>NÍVEL ÓTICO COM CAPACIDADE DE AUMENTO DE 32X</t>
  </si>
  <si>
    <t>ESTAÇÃO TOTAL ELETRÔNICA COM ALCANCE MÁXIMO DE 3.000 M</t>
  </si>
  <si>
    <t>COMPACTADOR MANUAL DE PLACA VIBRATÓRIA - 3,00 KW</t>
  </si>
  <si>
    <t>TANQUE DE ESTOCAGEM DE ASFALTO COM CAPACIDADE DE 30.000 L</t>
  </si>
  <si>
    <t>AQUECEDOR DE FLUIDO TÉRMICO - 12 KW</t>
  </si>
  <si>
    <t>ÔNIBUS COM CAPACIDADE PARA 80 PASSAGEIROS - 175 KW</t>
  </si>
  <si>
    <t>GPS GEODÉSICO DE SIMPLES FREQUÊNCIA (L1)</t>
  </si>
  <si>
    <t>GPS GEODÉSICO DE DUPLA FREQUÊNCIA (L1/L2)</t>
  </si>
  <si>
    <t>PERFURATRIZ HIDRÁULICA SOBRE ESTEIRAS COM CLAMSHELL - 220 KW</t>
  </si>
  <si>
    <t>TRATOR SOBRE ESTEIRAS COM LÂMINA E ESCARIFICADOR - 259 KW</t>
  </si>
  <si>
    <t>GUINDASTE MÓVEL SOBRE ESTEIRAS COM CLAMSHELL DE 1,9 M³ - 220 KW</t>
  </si>
  <si>
    <t>FRESADORA DE PISO DE CONCRETO - 6,7 KW</t>
  </si>
  <si>
    <t>FURADEIRA DE IMPACTO DE 12,5 MM - 0,80 KW</t>
  </si>
  <si>
    <t>GUINDASTE MÓVEL SOBRE ESTEIRAS COM CLAMSHELL DE 4,6 M³ - 403 KW</t>
  </si>
  <si>
    <t>FURADEIRA COM BASE MAGNÉTICA - 1,20 KW</t>
  </si>
  <si>
    <t>PERFURATRIZ SOBRE ESTEIRAS - 145 KW</t>
  </si>
  <si>
    <t>ESCAVADEIRA HIDRÁULICA DE LONGO ALCANCE SOBRE ESTEIRAS - 103 KW</t>
  </si>
  <si>
    <t>TRATOR AGRÍCOLA SOBRE PNEUS - 77 KW</t>
  </si>
  <si>
    <t>CONJUNTO VIBRATÓRIO PARA MEIO TUBO DE CONCRETO COM ENCAIXE PB E 3 JOGOS DE FÔRMAS - D = 0,40 M - 2,20 KW</t>
  </si>
  <si>
    <t>FRESADORA E DISTRIBUIDORA COM CONTROLE DE GREIDE - 287 KW</t>
  </si>
  <si>
    <t>CARREGADEIRA DE PNEUS PARA ROCHA COM CAPACIDADE DE 1,72 M³ - 113 KW</t>
  </si>
  <si>
    <t>DISTRIBUIDOR DE AGREGADOS REBOCÁVEL COM CAPACIDADE DE 1,9 M³</t>
  </si>
  <si>
    <t>CARREGADEIRA DE PNEUS COM CAPACIDADE DE 1,72 M³ - 113 KW</t>
  </si>
  <si>
    <t>MOTOSSERRA COM MOTOR A GASOLINA - 2,30 KW</t>
  </si>
  <si>
    <t>RÉGUA VIBRATÓRIA DUPLA COM 4 M - 4,10 KW</t>
  </si>
  <si>
    <t>SERRA PARA CORTE DE CONCRETO - 4 KW</t>
  </si>
  <si>
    <t>VIBROACABADORA DE CONCRETO SOBRE ESTEIRAS COM FÔRMAS DESLIZANTES - 205 KW</t>
  </si>
  <si>
    <t>MÁQUINA TEXTURIZADORA E APLICADORA DE CURA QUÍMICA EM PAVIMENTO DE CONCRETO - 44,80 KW</t>
  </si>
  <si>
    <t>CENTRAL DE CONCRETO COM CAPACIDADE DE 40 M³/H - DOSADORA FIXA</t>
  </si>
  <si>
    <t>SERRA PARA CORTE DE CONCRETO E ASFALTO - 10 KW</t>
  </si>
  <si>
    <t>DRAGA HOPPER COM CAPACIDADE DE 750 M³</t>
  </si>
  <si>
    <t>DRAGA HOPPER COM CAPACIDADE DE 1.000 M³</t>
  </si>
  <si>
    <t>DRAGA HOPPER COM CAPACIDADE DE 2.000 M³</t>
  </si>
  <si>
    <t>DRAGA HOPPER COM CAPACIDADE DE 3.000 M³</t>
  </si>
  <si>
    <t>DRAGA HOPPER COM CAPACIDADE DE 4.000 M³</t>
  </si>
  <si>
    <t>DRAGA HOPPER COM CAPACIDADE DE 5.000 M³</t>
  </si>
  <si>
    <t>CENTRAL DE CONCRETO COM CAPACIDADE DE 30 M³/H - DOSADORA RS</t>
  </si>
  <si>
    <t>EMBARCAÇÃO DE TRANSPORTE DE PESSOAL E APOIO LOGÍSTICO - 130 KW</t>
  </si>
  <si>
    <t>EMBARCAÇÃO EMPURRADORA MULTIPROPÓSITO COM GUINDASTE HIDRÁULICO DE 74 KN.M - 165 KW</t>
  </si>
  <si>
    <t>EMBARCAÇÃO REBOCADORA - 2 X 268 KW</t>
  </si>
  <si>
    <t>CONJUNTO DE BRITAGEM PARA RACHÃO COM CAPACIDADE DE 80 M³/H - 224 KW</t>
  </si>
  <si>
    <t>DRAGA DE SUCÇÃO PARA EXTRAÇÃO DE AREIA COM TUBO DE DESCARGA DE 150 MM - 100 KW</t>
  </si>
  <si>
    <t>COMPRESSOR DE AR PORTÁTIL DE 42,48 L/S (90 PCM) - 18,50 KW</t>
  </si>
  <si>
    <t>CONJUNTO DE BRITAGEM COM CAPACIDADE DE 80 M³/H - 313 KW</t>
  </si>
  <si>
    <t>PLATAFORMA FLUTUANTE MONTADA NA OBRA DE 12 X 24 X 1,8 M COM CAPACIDADE DE 150 T</t>
  </si>
  <si>
    <t>GUINDASTE MÓVEL SOBRE ESTEIRAS COM PINÇA COM CAPACIDADE DE 40 T - 186 KW</t>
  </si>
  <si>
    <t>BOMBA COM CAPACIDADE DE 136 M³/H E CÂMARA DE VÁCUO - 5,60 KW</t>
  </si>
  <si>
    <t>USINA MISTURADORA DE SOLOS COM CAPACIDADE DE 300 T/H - 44 KW</t>
  </si>
  <si>
    <t>USINA MISTURADORA DE PRÉ-MISTURADO A FRIO COM CAPACIDADE DE 60 T/H - 23,50 KW</t>
  </si>
  <si>
    <t>BATELÃO AUTOPROPELIDO COM CAPACIDADE DE 300 M³ - 224 KW</t>
  </si>
  <si>
    <t>BATELÃO AUTOPROPELIDO COM CAPACIDADE DE 500 M³ - 373 KW</t>
  </si>
  <si>
    <t>PONTÃO FLUTUANTE DE 15 X 30 X 1,8 M COM CAPACIDADE DE 500 T</t>
  </si>
  <si>
    <t>BOMBA DE INJEÇÃO DE ARGAMASSA E NATA COM CAPACIDADE DE 1,08 M³/H (18 L/MIN) E MISTURADOR COM TAMBOR DE 0,100 M³ - 6,20 KW</t>
  </si>
  <si>
    <t>MÁQUINA DE BANCADA UNIVERSAL PARA CORTE DE CHAPA - 1,50 KW</t>
  </si>
  <si>
    <t>MÁQUINA DE BANCADA GUILHOTINA - 4,00 KW</t>
  </si>
  <si>
    <t>DRAGA HOPPER COM CAPACIDADE DE 10.000 M³</t>
  </si>
  <si>
    <t>DRAGA HOPPER COM CAPACIDADE DE 15.000 M³</t>
  </si>
  <si>
    <t>DRAGA HOPPER COM CAPACIDADE DE 20.000 M³</t>
  </si>
  <si>
    <t>EMBARCAÇÃO HOTEL COM CAPACIDADE PARA 15 PESSOAS - 199 KW</t>
  </si>
  <si>
    <t>FÁBRICA DE PRÉ-MOLDADO DE CONCRETO PARA BALIZADOR - 2,20 KW</t>
  </si>
  <si>
    <t>COMPRESSOR DE AR PORTÁTIL DE 185,95 L/S (394 PCM) - 81,50 KW</t>
  </si>
  <si>
    <t>BOMBA SUBMERSÍVEL COM CAPACIDADE DE 75 M³/H - 3,6 KW</t>
  </si>
  <si>
    <t>BOMBA PARA CONCRETO PROJETADO VIA SECA COM CAPACIDADE DE 6 M³/H - 7,5 KW</t>
  </si>
  <si>
    <t>CONJUNTO VIBRATÓRIO PARA TUBOS DE CONCRETO COM ENCAIXE PB E 3 JOGOS DE FÔRMAS - D = 0,20 M - 2,20 KW</t>
  </si>
  <si>
    <t>CONJUNTO VIBRATÓRIO PARA TUBOS DE CONCRETO COM ENCAIXE PB E 3 JOGOS DE FÔRMAS - D = 0,30 M - 2,20 KW</t>
  </si>
  <si>
    <t>CONJUNTO VIBRATÓRIO PARA TUBOS DE CONCRETO COM ENCAIXE PB E 3 JOGOS DE FÔRMAS - D = 0,40 M - 2,20 KW</t>
  </si>
  <si>
    <t>DRAGA DE SUCÇÃO E RECALQUE COM POTÊNCIA DA BOMBA DE 294 KW E CORTADOR DE 30 KW</t>
  </si>
  <si>
    <t>DRAGA DE SUCÇÃO E RECALQUE COM POTÊNCIA DA BOMBA DE 483 KW E CORTADOR DE 55 KW</t>
  </si>
  <si>
    <t>DRAGA DE SUCÇÃO E RECALQUE COM POTÊNCIA DA BOMBA DE 746 KW E CORTADOR DE 110 KW</t>
  </si>
  <si>
    <t>DRAGA DE SUCÇÃO E RECALQUE COM POTÊNCIA DA BOMBA DE 1.350 KW E CORTADOR DE 170 KW</t>
  </si>
  <si>
    <t>EMBARCAÇÃO HOTEL COM CAPACIDADE PARA 30 PESSOAS - 2 X 112 KW</t>
  </si>
  <si>
    <t>COMPRESSOR DE AR PORTÁTIL DE 33,51 L/S (71 PCM) - 14 KW</t>
  </si>
  <si>
    <t>COMPRESSOR DE AR PORTÁTIL DE 75,04 L/S (159 PCM) - 33 KW</t>
  </si>
  <si>
    <t>PERFURATRIZ HIDRÁULICA SOBRE ESTEIRAS PARA ESTACA RAIZ - 56 KW</t>
  </si>
  <si>
    <t>EQUIPAMENTO PARA PINTURA A AR COMPRIMIDO DE PISTOLA COM CANECA COM CAPACIDADE DE 1.000 ML E COMPRESSOR DE 1,50 KW</t>
  </si>
  <si>
    <t>COMPRESSOR DE AR PORTÁTIL DE 58,52 L/S (124 PCM) - 27 KW</t>
  </si>
  <si>
    <t>COMPACTADOR MANUAL COM SOQUETE VIBRATÓRIO - 4,10 KW</t>
  </si>
  <si>
    <t>COMPRESSOR DE AR PORTÁTIL DE 422,86 L/S (896 PCM) - 213 KW</t>
  </si>
  <si>
    <t>COMPRESSOR DE AR PORTÁTIL DE 94,39 L/S (200 PCM) - 36 KW</t>
  </si>
  <si>
    <t>GUINDASTE MÓVEL SOBRE ESTEIRAS COM HAMMER GRAB - 186 KW</t>
  </si>
  <si>
    <t>COMPRESSOR DE AR PORTÁTIL DE 540,85 L/S (1.146 PCM) - 331,10 KW</t>
  </si>
  <si>
    <t>GUINDASTE MÓVEL SOBRE ESTEIRAS COM TRADO PARA ESCAVAÇÃO EM SOLOS - 186 KW</t>
  </si>
  <si>
    <t>GUINDASTE MÓVEL SOBRE ESTEIRAS COM TRADO COM BITS ESCAVAÇÃO EM ROCHA - 186 KW</t>
  </si>
  <si>
    <t>GUINDASTE MÓVEL SOBRE ESTEIRAS COM CAÇAMBA PARA ESCAVAÇÃO EM SOLOS - 186 KW</t>
  </si>
  <si>
    <t>GUINDASTE MÓVEL SOBRE ESTEIRAS COM CAÇAMBA PARA ESCAVAÇÃO EM ROCHA - 186 KW</t>
  </si>
  <si>
    <t>GUINDASTE MÓVEL SOBRE ESTEIRAS COM CAPACIDADE DE 40 T - 186 KW</t>
  </si>
  <si>
    <t>COMPRESSOR DE AR PORTÁTIL DE 89,67 L/S (190 PCM) - 36 KW</t>
  </si>
  <si>
    <t>EQUIPAMENTO PARA SOLDA E CORTE COM OXIACETILENO</t>
  </si>
  <si>
    <t>GUINDASTE MÓVEL SOBRE ESTEIRAS COM CAPACIDADE DE 80 T - 212 KW</t>
  </si>
  <si>
    <t>MESA VIBRATÓRIA - 2,20 KW</t>
  </si>
  <si>
    <t>COMPRESSOR DE AR PORTÁTIL DE 363,87 L/S (771 PCM) - 158,13 KW</t>
  </si>
  <si>
    <t>EQUIPAMENTO DE BATIMETRIA MULTIFEIXE</t>
  </si>
  <si>
    <t>EQUIPAMENTO DE MEDIÇÃO DE DESCARGA LÍQUIDA COM ADCP</t>
  </si>
  <si>
    <t>MARTELETE PERFURADOR/ROMPEDOR ELÉTRICO - 1,50 KW</t>
  </si>
  <si>
    <t>EMBARCAÇÃO DE TRANSPORTE DE PESSOAL E APOIO LOGÍSTICO - 90 KW</t>
  </si>
  <si>
    <t>MARTELETE PERFURADOR/ROMPEDOR A AR COMPRIMIDO DE 10 KG COM CAPACIDADE DE 1.800 GPM</t>
  </si>
  <si>
    <t>FRESADORA A FRIO - 455 KW</t>
  </si>
  <si>
    <t>ROLO COMPACTADOR LISO TANDEM VIBRATÓRIO AUTOPROPELIDO DE 10,4 T - 82 KW</t>
  </si>
  <si>
    <t>ROLO COMPACTADOR LISO TANDEM VIBRATÓRIO AUTOPROPELIDO DE 1,6 T - 18 KW</t>
  </si>
  <si>
    <t>MARTELETE PERFURADOR/ROMPEDOR ELÉTRICO - 0,90 KW</t>
  </si>
  <si>
    <t>VEÍCULO LEVE PICAPE 4 X 4 COM CAPACIDADE DE 1,10 T - 147 KW</t>
  </si>
  <si>
    <t>ROLO COMPACTADOR PÉ DE CARNEIRO VIBRATÓRIO AUTOPROPELIDO POR PNEUS DE 11,6 T - 82 KW</t>
  </si>
  <si>
    <t>USINA DE ASFALTO A QUENTE GRAVIMÉTRICA COM CAPACIDADE DE 100/140 T/H - 260 KW</t>
  </si>
  <si>
    <t>GUINCHO TRACIONADOR DE CORDOALHAS - 7,50 KW</t>
  </si>
  <si>
    <t>CALDEIRA PARA AQUECIMENTO E INJEÇÃO DE CERA - 1 KW</t>
  </si>
  <si>
    <t>MISTURADOR DE ARGAMASSA DE ALTA TURBULÊNCIA COM CAPACIDADE DE 220 L - 13 KW</t>
  </si>
  <si>
    <t>MINICARREGADEIRA DE PNEUS COM VASSOURA DE 1,68 M - 45,50 KW</t>
  </si>
  <si>
    <t>TRITURADORA DE GALHOS E TRONCOS REBOCÁVEL COM CAPACIDADE DE ATÉ 350 MM DE DIÂMETRO COM GUINCHO - 96,94 KW</t>
  </si>
  <si>
    <t>FRESADORA A FRIO - 155 KW</t>
  </si>
  <si>
    <t>JATEADOR PRESSURIZADO MULTIABRASIVO COM CAPACIDADE DE 280 L</t>
  </si>
  <si>
    <t>FÁBRICA DE PRÉ-MOLDADO DE CONCRETO PARA MOURÃO - 2,20 KW</t>
  </si>
  <si>
    <t>BATELÃO SEM PROPULSÃO MONTADO NA OBRA COM CAPACIDADE DE 66 M³</t>
  </si>
  <si>
    <t>MISTURADOR DE LAMA BENTONÍTICA - 4 KW</t>
  </si>
  <si>
    <t>MARTELETE PERFURADOR/ROMPEDOR A AR COMPRIMIDO DE 28 KG PARA CONCRETO COM CAPACIDADE DE 1.230 GPM</t>
  </si>
  <si>
    <t>DESARENADOR - 15 KW</t>
  </si>
  <si>
    <t>MICROTRATOR COM ROÇADEIRA - 10 KW</t>
  </si>
  <si>
    <t>SOCADORA AUTOMÁTICA DE LINHA - 253 KW</t>
  </si>
  <si>
    <t>REGULADORA E DISTRIBUIDORA DE LASTRO - 300 KW</t>
  </si>
  <si>
    <t>BATE-ESTACA COM MARTELO HIDRÁULICO - 450 KW</t>
  </si>
  <si>
    <t>CONJUNTO BOMBA E MACACO HIDRÁULICO PARA PROTENSÃO COM CAPACIDADE DE 590 KN - 3,70 KW</t>
  </si>
  <si>
    <t>MÁQUINA POLICORTE - 2,20 KW</t>
  </si>
  <si>
    <t>PÓRTICO DUPLO DE DESCARGA E POSICIONAMENTO DE DORMENTE - 89 KW</t>
  </si>
  <si>
    <t>TALHA MANUAL COM CAPACIDADE DE 3 T</t>
  </si>
  <si>
    <t>CONJUNTO BOMBA E MACACO HIDRÁULICO PARA PROTENSÃO COM CAPACIDADE DE 250 KN - 3,70 KW</t>
  </si>
  <si>
    <t>CONJUNTO BOMBA E MACACO HIDRÁULICO PARA PROTENSÃO COM CAPACIDADE DE 1.150 KN - 5 KW</t>
  </si>
  <si>
    <t>CONJUNTO BOMBA E MACACO HIDRÁULICO PARA PROTENSÃO COM CAPACIDADE DE 2.000 KN - 5 KW</t>
  </si>
  <si>
    <t>CONJUNTO BOMBA E MACACO HIDRÁULICO PARA PROTENSÃO COM CAPACIDADE DE 2.500 KN - 7 KW</t>
  </si>
  <si>
    <t>CONJUNTO BOMBA E MACACO HIDRÁULICO PARA PROTENSÃO COM CAPACIDADE DE 4.000 KN - 10 KW</t>
  </si>
  <si>
    <t>CONJUNTO BOMBA E MACACO HIDRÁULICO PARA PROTENSÃO COM CAPACIDADE DE 5.400 KN - 10 KW</t>
  </si>
  <si>
    <t>BATE-ESTACA STRAUSS - 15 KW</t>
  </si>
  <si>
    <t>POSICIONADORA DE TRILHOS - 7,40 KW</t>
  </si>
  <si>
    <t>TIREFONADORA/PARAFUSADORA PORTÁTIL - 3,10 KW</t>
  </si>
  <si>
    <t>EQUIPAMENTO PARA PINTURA ELETROSTÁTICA COM CABINE SIMPLES DE 5,50 KW E ESTUFA DE 2X120.000 KCAL</t>
  </si>
  <si>
    <t>GRUPO VIBRADOR COM GERADOR - 2,80 KW</t>
  </si>
  <si>
    <t>MÁQUINA DE FURAR DORMENTE PORTÁTIL - 1,50 KW</t>
  </si>
  <si>
    <t>MÁQUINA PARA FURAR DORMENTE - 6,70 KW</t>
  </si>
  <si>
    <t>MÁQUINA TIREFONADORA E PARAFUSADORA - 6,70 KW</t>
  </si>
  <si>
    <t>BOMBA PROJETORA DE ARGAMASSA COM CAPACIDADE DE 2 M³/H - 5,50 KW</t>
  </si>
  <si>
    <t>MÁQUINA PARA SERRAR TRILHO - 5,00 KW</t>
  </si>
  <si>
    <t>MÁQUINA PARA FURAR TRILHO - 1,20 KW</t>
  </si>
  <si>
    <t>CONJUNTO PARA PRÉ-AQUECIMENTO DE TRILHO EM SOLDA ALUMINOTÉRMICA</t>
  </si>
  <si>
    <t>MÁQUINA DE ESMERILHAR TOPO E LATERAL DE BOLETO - 5,20 KW</t>
  </si>
  <si>
    <t>TRATOR AGRÍCOLA SOBRE PNEUS COM ROÇADEIRA ARTICULADA E CAPACIDADE DE 1,12 M - 77 KW</t>
  </si>
  <si>
    <t>TRATOR AGRÍCOLA SOBRE PNEUS COM ROÇADEIRA DE ARRASTE E CAPACIDADE DE 1,50 M - 77 KW</t>
  </si>
  <si>
    <t>CONJUNTO BOMBA E PRENSA PARA LUVA DE EMENDA DE 25 MM</t>
  </si>
  <si>
    <t>CONJUNTO BOMBA E PRENSA PARA LUVA DE EMENDA DE 32 MM</t>
  </si>
  <si>
    <t>ROSQUEADEIRA PARA ROSCA CÔNICA - 0,75 KW</t>
  </si>
  <si>
    <t>JATEADOR PORTÁTIL MULTIABRASIVO COM CAPACIDADE DE 300 KG</t>
  </si>
  <si>
    <t>BOMBA DE INJEÇÃO DE ARGAMASSA COM CAPACIDADE DE 50 L/MIN</t>
  </si>
  <si>
    <t>GRUPO GERADOR - 23 KVA</t>
  </si>
  <si>
    <t>GRUPO GERADOR - 68 KVA</t>
  </si>
  <si>
    <t>BOMBA DE ALTA PRESSÃO PARA JET GROUTING DE ATÉ 45 MPA - 150 KW</t>
  </si>
  <si>
    <t>CALANDRA PARA CHAPAS DE AÇO ATÉ 25 MM - 22 KW</t>
  </si>
  <si>
    <t>VIBROACABADORA DE ASFALTO SOBRE PNEUS - 97 KW</t>
  </si>
  <si>
    <t>PERFURATRIZ MANUAL PARA COROA DIAMANTADA - 1,60 KW</t>
  </si>
  <si>
    <t>GUINCHO DE COLUNA COM CAPACIDADE DE 200 KG - 0,92 KW</t>
  </si>
  <si>
    <t>ROLO COMPACTADOR DE PNEUS AUTOPROPELIDO DE 27 T - 85 KW</t>
  </si>
  <si>
    <t>GRUPO GERADOR - 40 KVA</t>
  </si>
  <si>
    <t>GRUPO GERADOR - 7,2 KVA</t>
  </si>
  <si>
    <t>GRUPO GERADOR - 569 KVA</t>
  </si>
  <si>
    <t>PRENSA HIDRÁULICA PARA FABRICAÇÃO DE BLOCOS PRÉ-MOLDADOS - 20 KW</t>
  </si>
  <si>
    <t>COMPRESSOR DE AR PORTÁTIL DE 9,44 L/S (20 PCM) A GASOLINA - 5,22 KW</t>
  </si>
  <si>
    <t>COMPRESSOR DE AR PORTÁTIL DE 373,78 L/S (792 PCM) - 213,30 KW</t>
  </si>
  <si>
    <t>CUNHA HIDRÁULICA COM TRÊS CILINDROS E ACESSÓRIOS COM CAPACIDADE DE 3.000 KN - 5,60 KW</t>
  </si>
  <si>
    <t>RETROESCAVADEIRA DE PNEUS COM CAÇAMBA DE ESCAVAÇÃO TRAPEZOIDAL OU TRIANGULAR COM SEÇÃO DE CORTE INFERIOR A 0,10 M² - 58 KW</t>
  </si>
  <si>
    <t>RETROESCAVADEIRA DE PNEUS COM CAÇAMBA DE ESCAVAÇÃO TRAPEZOIDAL OU TRIANGULAR COM SEÇÃO DE CORTE DE 0,10 A 0,15 M² - 58 KW</t>
  </si>
  <si>
    <t>RETROESCAVADEIRA DE PNEUS COM CAÇAMBA DE ESCAVAÇÃO TRAPEZOIDAL OU TRIANGULAR COM SEÇÃO DE CORTE DE 0,15 A 0,20 M² - 58 KW</t>
  </si>
  <si>
    <t>RETROESCAVADEIRA DE PNEUS COM CAÇAMBA DE ESCAVAÇÃO TRAPEZOIDAL OU TRIANGULAR COM SEÇÃO DE CORTE DE 0,20 A 0,30 M² - 58 KW</t>
  </si>
  <si>
    <t>RETROESCAVADEIRA DE PNEUS COM CAÇAMBA DE ESCAVAÇÃO TRAPEZOIDAL OU TRIANGULAR COM SEÇÃO DE CORTE DE 0,30 A 0,50 M² - 58 KW</t>
  </si>
  <si>
    <t>ESCAVADEIRA HIDRÁULICA COM MARTELO HIDRÁULICO DE 1.700 KG - 103 KW</t>
  </si>
  <si>
    <t>GRUPO GERADOR - 174 KVA</t>
  </si>
  <si>
    <t>EXTRUSORA DE BARREIRA DE CONCRETO - 74 KW</t>
  </si>
  <si>
    <t>GRUPO GERADOR - 338 KVA</t>
  </si>
  <si>
    <t>GRUPO GERADOR - 113 KVA</t>
  </si>
  <si>
    <t>MISTURADOR AUTOMÁTICO PARA GRAUTEAMENTO COM CAPACIDADE DE 20 M³/H - 7 KW</t>
  </si>
  <si>
    <t>MISTURADOR COM BOMBA PARA GRAUTEAMENTO TIPO FLEX E OU SIMILAR - 25 KW</t>
  </si>
  <si>
    <t>PERFURATRIZ PNEUMÁTICA COM AVANÇO DE COLUNA DE 33,5 KG COM CAPACIDADE DE 2.280 GPM</t>
  </si>
  <si>
    <t>PLATAFORMA AUTOPROPELIDA COM ALCANCE DE 12 M COM CAPACIDADE DE 700 KG - 24 KW</t>
  </si>
  <si>
    <t>GUINDASTE MÓVEL SOBRE PNEUS COM 2 EIXOS COM CAPACIDADE MÁXIMA DE 55 T - 186 KW</t>
  </si>
  <si>
    <t>MISTURADOR DE ARGAMASSA COM CAPACIDADE DE 0,250 M³ - 3,70 KW</t>
  </si>
  <si>
    <t>CARRO MANUAL MODELO PLATAFORMA DE 150 X 80 CM COM CAPACIDADE DE 800 KG</t>
  </si>
  <si>
    <t>BOMBA PARA CONCRETO PROJETADO VIA ÚMIDA COM CAPACIDADE DE 10 M³/H - 14,70 KW</t>
  </si>
  <si>
    <t>BOMBA PNEUMÁTICA PARA INJEÇÃO DE RESINA COM CAPACIDADE DE 0,18 M³/H</t>
  </si>
  <si>
    <t>ROBOT PARA CONCRETO PROJETADO COM CAPACIDADE DE 30 M³/H - 70 KW - COM COMPRESSOR DIESEL</t>
  </si>
  <si>
    <t>PERFURATRIZ DE SUPERFÍCIE SOBRE PNEUS COM MARTELO DE TOPO E CONTROLE REMOTO VIA RÁDIO - 60 KW</t>
  </si>
  <si>
    <t>JUMBO ELETRO-HIDRÁULICO COM 3 BRAÇOS - 155 KW/237 KW</t>
  </si>
  <si>
    <t>PERFURATRIZ HIDRÁULICA ROTOPERCUSSIVA - 123 KW</t>
  </si>
  <si>
    <t>CAMINHÃO TANQUE DE ASFALTO COM CAPACIDADE DE 31.000 L - 368 KW</t>
  </si>
  <si>
    <t>CAVALO MECÂNICO ESTRADEIRO 8 X 2, PBT 29.000 KG - 368 KW - CONDIÇÃO DE TRABALHO SEVERA - MOTORISTA DE VEÍCULO ESPECIAL</t>
  </si>
  <si>
    <t>TANQUE ISOTÉRMICO DE ASFALTO COM CAPACIDADE DE 31.000 L</t>
  </si>
  <si>
    <t>CAVALO MECÂNICO COM DOLLY INTERMEDIÁRIO E SEMIRREBOQUE DE 4 EIXOS COM CAPACIDADE DE 52 T - 364 KW</t>
  </si>
  <si>
    <t>CAVALO MECÂNICO ESTRADEIRO 6 X 4, PBT 23.000 KG - 364 KW - MOTORISTA DE VEÍCULO ESPECIAL</t>
  </si>
  <si>
    <t>SEMIRREBOQUE COM 4 EIXOS</t>
  </si>
  <si>
    <t>DOLLY INTERMEDIÁRIO COM 2 EIXOS PARA SEMIRREBOQUE</t>
  </si>
  <si>
    <t>CAMINHÃO DISTRIBUIDOR DE CIMENTO E CAL COM CAPACIDADE DE 15 M³ - 210 KW</t>
  </si>
  <si>
    <t>CAMINHÃO PLATAFORMA 8 X 4, PBT 29.000 KG E DISTÂNCIA ENTRE EIXOS 4,6 M - 210 KW - MOTORISTA DE VEÍCULO ESPECIAL</t>
  </si>
  <si>
    <t>DISTRIBUIDOR DE CIMENTO E CAL MONTADO SOBRE CHASSI COM CAPACIDADE DE 15 M³</t>
  </si>
  <si>
    <t>PLATAFORMA DE INSPEÇÃO SOB PONTES MONTADA EM CAMINHÃO COM CAPACIDADE DE 500 KG E ALCANCE DE 15 M - 236 KW</t>
  </si>
  <si>
    <t>CAMINHÃO PLATAFORMA 8 X 2, PBT 29.000 KG E DISTÂNCIA ENTRE EIXOS 4,8 M - 236 KW - CONDIÇÃO DE TRABALHO SEVERA - MOTORISTA DE VEÍCULO ESPECIAL</t>
  </si>
  <si>
    <t>PLATAFORMA TELESCÓPICA PARA INSPEÇÃO DE PONTES MONTADA SOBRE CHASSI COM CAPACIDADE DE 500 KG</t>
  </si>
  <si>
    <t>CAMINHÃO GUINDAUTO COM CAPACIDADE DE ELEVAÇÃO DE 11,9 T E CARROCERIA DE 11,5 T - 188 KW</t>
  </si>
  <si>
    <t>CAMINHÃO PLATAFORMA 6 X 2, PBT 23.000 KG E DISTÂNCIA ENTRE EIXOS 5,2 M - 188 KW - MOTORISTA DE VEÍCULO ESPECIAL</t>
  </si>
  <si>
    <t>CARROCERIA DE MADEIRA COM CAPACIDADE DE 11,5 T</t>
  </si>
  <si>
    <t>GUINDASTE ARTICULADO MONTADO SOBRE CHASSI COM CAPACIDADE MÁXIMA DE ELEVAÇÃO DE 11,9 T</t>
  </si>
  <si>
    <t>BATE-ESTACA HIDRÁULICO PARA DEFENSAS MONTADO EM CAMINHÃO GUINDAUTO COM CAPACIDADE DE 6,2 T E CARROCERIA DE 5 T - 152 KW</t>
  </si>
  <si>
    <t>CAMINHÃO PLATAFORMA 4 X 2, PBT 15.000 KG E DISTÂNCIA ENTRE EIXOS 4,8 M - 152 KW - MOTORISTA DE VEÍCULO ESPECIAL</t>
  </si>
  <si>
    <t>CARROCERIA DE MADEIRA COM CAPACIDADE DE 5 T</t>
  </si>
  <si>
    <t>GUINDASTE ARTICULADO MONTADO SOBRE CHASSI COM CAPACIDADE MÁXIMA DE ELEVAÇÃO DE 6,2 T</t>
  </si>
  <si>
    <t>BATE-ESTACA HIDRÁULICO PARA DEFENSAS METÁLICAS MONTADA SOBRE CHASSI</t>
  </si>
  <si>
    <t>CAMINHÃO DE RESGATE DE VEÍCULOS LEVES COM PLATAFORMA COM CAPACIDADE DE 5 T - 129 KW</t>
  </si>
  <si>
    <t>CAMINHÃO PLATAFORMA 4 X 2, PBT 10.800 KG E DISTÂNCIA ENTRE EIXOS 4,6 M - 129 KW - MOTORISTA DE VEÍCULO ESPECIAL</t>
  </si>
  <si>
    <t>PLATAFORMA HIDRÁULICA PARA RESGATE DE VEÍCULOS MONTADA SOBRE CHASSI COM CAPACIDADE DE 5 T</t>
  </si>
  <si>
    <t>CAMINHÃO DE RESGATE DE VEÍCULOS DE PORTE MÉDIO COM CAPACIDADE DO GUINCHO DE 20 T - 236 KW</t>
  </si>
  <si>
    <t>CAMINHÃO PLATAFORMA 4 X 2, PBT 16.000 KG E DISTÂNCIA ENTRE EIXOS 3,6 M - 236 KW - MOTORISTA DE VEÍCULO ESPECIAL</t>
  </si>
  <si>
    <t>GUINCHO REBOCADOR PARA RESGATE DE VEÍCULOS MONTADA SOBRE CHASSI COM CAPACIDADE DE 20 T</t>
  </si>
  <si>
    <t>CAMINHÃO DE RESGATE DE VEÍCULOS PESADOS COM DOIS GUINCHOS COM CAPACIDADE DE 35 T - 265 KW</t>
  </si>
  <si>
    <t>CAMINHÃO PLATAFORMA 6 X 4, PBT 23.000 KG E DISTÂNCIA ENTRE EIXOS 4,8 M - 265 KW - MOTORISTA DE VEÍCULO ESPECIAL</t>
  </si>
  <si>
    <t>GUINCHO REBOCADOR PARA RESGATE DE VEÍCULOS MONTADA SOBRE CHASSI COM CAPACIDADE DE 35 T</t>
  </si>
  <si>
    <t>CAVALO MECÂNICO SEM REBOQUE - 272 KW</t>
  </si>
  <si>
    <t>CAVALO MECÂNICO 4 X 2, PBT 16.000 KG - 272 KW - MOTORISTA DE VEÍCULO ESPECIAL</t>
  </si>
  <si>
    <t>PAINEL COM SETA LUMINOSA PARA MONTAGEM EM CAMINHÃO</t>
  </si>
  <si>
    <t>PAINEL COM SETA LUMINOSA MONTADO SOBRE CHASSI</t>
  </si>
  <si>
    <t>AMORTECEDOR RETRÁTIL (AMC) PARA MONTAGEM EM CAMINHÃO</t>
  </si>
  <si>
    <t>AMORTECEDOR RETRÁTIL MONTADO EM CAMINHÃO</t>
  </si>
  <si>
    <t>CAMINHÃO BASCULANTE PARA CONCRETO COM CAPACIDADE DE 10 M³ - 210 KW</t>
  </si>
  <si>
    <t>CAMINHÃO PLATAFORMA 8 X 4, PBT 29.000 KG E DISTÂNCIA ENTRE EIXOS 4,6 M - 210 KW - MOTORISTA DE CAMINHÃO</t>
  </si>
  <si>
    <t>CAÇAMBA BASCULANTE PARA CONCRETO COM CAPACIDADE DE 10 M³</t>
  </si>
  <si>
    <t>CAMINHÃO SILO COM CAPACIDADE DE 30 M³ - 368 KW</t>
  </si>
  <si>
    <t>SEMIRREBOQUE SILO PARA CIMENTO COM CAPACIDADE DE 30 M³</t>
  </si>
  <si>
    <t>CAVALO MECÂNICO COM DOLLY PNEUMÁTICO DE 4 EIXOS E MESAS DE GIRO COM CAPACIDADE DE 56 T - 364 KW</t>
  </si>
  <si>
    <t>CONJUNTO DE DUAS MESAS DE GIRO PARA QUINTA RODA OU REBOQUE COM CAPACIDADE DE 100 T CADA</t>
  </si>
  <si>
    <t>DOLLY PNEUMÁTICO COM CAPACIDADE DE 48 T E 4 EIXOS</t>
  </si>
  <si>
    <t>CAVALO MECÂNICO COM DOIS DOLLYS PNEUMÁTICOS DE 3 E 4 EIXOS E MESAS DE GIRO COM CAPACIDADE DE 77 T - 364 KW</t>
  </si>
  <si>
    <t>CAVALO MECÂNICO ESTRADEIRO 6 X 4, CMT 150.000 KG - 364 KW - MOTORISTA DE VEÍCULO ESPECIAL</t>
  </si>
  <si>
    <t>DOLLY PNEUMÁTICO COM CAPACIDADE DE 28,5 T E 3 EIXOS</t>
  </si>
  <si>
    <t>CAVALO MECÂNICO COM DOIS DOLLYS PNEUMÁTICOS DE 4 E 5 EIXOS E MESAS DE GIRO COM CAPACIDADE DE 111 T - 440 KW</t>
  </si>
  <si>
    <t>CAVALO MECÂNICO 8 X 8, PBT 26.000 KG - 440 KW -  MOTORISTA DE VEÍCULO ESPECIAL</t>
  </si>
  <si>
    <t>DOLLY PNEUMÁTICO COM CAPACIDADE DE 60 T E 5 EIXOS</t>
  </si>
  <si>
    <t>CAMINHÃO COM SISTEMA DE HIDROJATEAMENTO DE ALTA PRESSÃO E VÁCUO PARA LIMPEZA E DESOBSTRUÇÃO DE BUEIROS COM CAPACIDADE TOTAL DE 15.600 L - 188 KW</t>
  </si>
  <si>
    <t>EQUIPAMENTO COM SISTEMA DE HIDROJATEAMENTO DE ALTA PRESSÃO E VÁCUO PARA LIMPEZA E DESOBSTRUÇÃO DE BUEIROS COM DIÂMETRO DE ATÉ 1.500 MM COM CAPACIDADE TOTAL DE 15.600 L</t>
  </si>
  <si>
    <t>CAMINHÃO BASCULANTE PARA ROCHA COM CAPACIDADE DE 12 M³ - 210 KW COM PERICULOSIDADE</t>
  </si>
  <si>
    <t>CAMINHÃO PLATAFORMA 8 X 4, PBT 29.000 KG E DISTÂNCIA ENTRE EIXOS 4,6 M - 210 KW - MOTORISTA DE CAMINHÃO COM PERICULOSIDADE</t>
  </si>
  <si>
    <t>CAÇAMBA BASCULANTE PARA ROCHA COM CAPACIDADE DE 12 M³</t>
  </si>
  <si>
    <t>PLATAFORMA PANTOGRÁFICA MONTADA EM CAMINHÃO COM CAPACIDADE DE CARGA DE 600 KG - 120 KW COM PERICULOSIDADE</t>
  </si>
  <si>
    <t>CAMINHÃO PLATAFORMA 4 X 2, PBT 8.300 KG E DISTÂNCIA ENTRE EIXOS 3,9 M - 120 KW - MOTORISTA DE VEÍCULO ESPECIAL COM PERICULOSIDADE</t>
  </si>
  <si>
    <t>PLATAFORMA PANTOGRÁFICA HIDRÁULICA MONTADA SOBRE CHASSI COM CAPACIDADE DE 600 KG - COM PERICULOSIDADE</t>
  </si>
  <si>
    <t>CAMINHÃO BASCULANTE COM CAPACIDADE DE 6 M³ - 136 KW</t>
  </si>
  <si>
    <t>CAMINHÃO PLATAFORMA 4 X 2, PBT 16.000 KG E DISTÂNCIA ENTRE EIXOS 3,6 M - 136 KW - MOTORISTA DE CAMINHÃO</t>
  </si>
  <si>
    <t>CAÇAMBA BASCULANTE COM CAPACIDADE DE 6 M³</t>
  </si>
  <si>
    <t>CAMINHÃO CARROCERIA COM CAPACIDADE DE 9 T - 136 KW</t>
  </si>
  <si>
    <t>CAMINHÃO PLATAFORMA 4 X 2, PBT 16.000 KG E DISTÂNCIA ENTRE EIXOS 4,8 M - 136 KW - MOTORISTA DE CAMINHÃO</t>
  </si>
  <si>
    <t>CARROCERIA DE MADEIRA COM CAPACIDADE DE 9 T</t>
  </si>
  <si>
    <t>CAMINHÃO TANQUE DISTRIBUIDOR DE ASFALTO COM CAPACIDADE DE 6.000 L - 7 KW/136 KW</t>
  </si>
  <si>
    <t>CAMINHÃO PLATAFORMA 4 X 2, PBT 14.300 KG E DISTÂNCIA ENTRE EIXOS 4,8 M - 136 KW - CONDIÇÃO DE TRABALHO SEVERA - MOTORISTA DE CAMINHÃO</t>
  </si>
  <si>
    <t>TANQUE ESPARGIDOR DE ASFALTO COM CAPACIDADE DE 6.000 L - 7 KW</t>
  </si>
  <si>
    <t>CAMINHÃO COM CAÇAMBA TÉRMICA COM CAPACIDADE DE 6 M³ - 136 KW</t>
  </si>
  <si>
    <t>CAÇAMBA TÉRMICA COM CAPACIDADE DE 6 M³</t>
  </si>
  <si>
    <t>CAMINHÃO TANQUE COM CAPACIDADE DE 10.000 L - 188 KW</t>
  </si>
  <si>
    <t>CAMINHÃO PLATAFORMA 6 X 2, PBT 23.000 KG E DISTÂNCIA ENTRE EIXOS 4,8 M - 188 KW - CONDIÇÃO DE TRABALHO SEVERA - MOTORISTA DE CAMINHÃO</t>
  </si>
  <si>
    <t>TANQUE PARA TRANSPORTE DE ÁGUA COM CAPACIDADE DE 10.000 L</t>
  </si>
  <si>
    <t>CAMINHÃO BASCULANTE COM CAÇAMBA ESTANQUE COM CAPACIDADE DE 14 M³ - 210 KW</t>
  </si>
  <si>
    <t>CAÇAMBA BASCULANTE ESTANQUE COM CAPACIDADE DE 14 M³</t>
  </si>
  <si>
    <t>CAMINHÃO BASCULANTE COM CAPACIDADE DE 10 M³ - 210 KW</t>
  </si>
  <si>
    <t>CAMINHÃO PLATAFORMA 6 X 2, PBT 23.000 KG E DISTÂNCIA ENTRE EIXOS 3,6 M - 210 KW - MOTORISTA DE CAMINHÃO</t>
  </si>
  <si>
    <t>CAÇAMBA BASCULANTE COM CAPACIDADE DE 10 M³</t>
  </si>
  <si>
    <t>CAMINHÃO CARROCERIA COM CAPACIDADE DE 15 T - 188 KW</t>
  </si>
  <si>
    <t>CAMINHÃO PLATAFORMA 6 X 2, PBT 23.000 KG E DISTÂNCIA ENTRE EIXOS 5,2 M - 188 KW - MOTORISTA DE CAMINHÃO</t>
  </si>
  <si>
    <t>CARROCERIA DE MADEIRA COM CAPACIDADE DE 15 T</t>
  </si>
  <si>
    <t>CAMINHÃO BETONEIRA COM CAPACIDADE DE 8 M³ - 236 KW</t>
  </si>
  <si>
    <t>CAMINHÃO PLATAFORMA 8 X 2, PBT 29.000 KG E DISTÂNCIA ENTRE EIXOS 4,8 M - 236 KW - MOTORISTA DE VEÍCULO ESPECIAL</t>
  </si>
  <si>
    <t>MISTURADOR DE CONCRETO PARA MONTAGEM EM CHASSI DE CAMINHÃO COM CAPACIDADE DE 8 M³</t>
  </si>
  <si>
    <t>CAMINHÃO BASCULANTE PARA ROCHA COM CAPACIDADE DE 8 M³ - 210 KW</t>
  </si>
  <si>
    <t>CAMINHÃO BASCULANTE 6 X 4, PBT 23.000 KG E DISTÂNCIA ENTRE EIXOS 3,6 M - 210 KW -  MOTORISTA DE CAMINHÃO</t>
  </si>
  <si>
    <t>CAÇAMBA BASCULANTE PARA ROCHA COM CAPACIDADE DE 8 M³</t>
  </si>
  <si>
    <t>CAMINHÃO TANQUE COM CAPACIDADE DE 6.000 L - 136 KW</t>
  </si>
  <si>
    <t>TANQUE PARA TRANSPORTE DE ÁGUA COM CAPACIDADE DE 6.000 L</t>
  </si>
  <si>
    <t>CAMINHÃO DEMARCADOR DE FAIXAS COM SISTEMA DE PINTURA A FRIO - 28 KW/129 KW</t>
  </si>
  <si>
    <t>CAMINHÃO PLATAFORMA 4 X 2, PBT 9.200 KG E DISTÂNCIA ENTRE EIXOS 4,6 M - 129 KW - MOTORISTA DE CAMINHÃO</t>
  </si>
  <si>
    <t>EQUIPAMENTO DEMARCADOR DE FAIXAS A FRIO MONTADO SOBRE CHASSI COM CAPACIDADE DE 800 L - 28 KW</t>
  </si>
  <si>
    <t>CAMINHÃO DEMARCADOR DE FAIXAS COM SISTEMA DE PINTURA A QUENTE - 5 KW/30,10 KW/136 KW</t>
  </si>
  <si>
    <t>COMPRESSOR DE AR PORTÁTIL DE 70,79 L/S (150 PCM) SEM REBOQUE - 30,10 KW</t>
  </si>
  <si>
    <t>CAMINHÃO PLATAFORMA 4 X 2, PBT 16.000 KG E DISTÂNCIA ENTRE EIXOS 4,8 M - 136 KW - CONDIÇÃO DE TRABALHO SEVERA - MOTORISTA DE CAMINHÃO</t>
  </si>
  <si>
    <t>EQUIPAMENTO DEMARCADOR DE FAIXAS A QUENTE MONTADO SOBRE CHASSI COM CAPACIDADE DE 500 L - 5,0 KW</t>
  </si>
  <si>
    <t>CAVALO MECÂNICO COM SEMIRREBOQUE COM CAPACIDADE DE 20 T - 276 KW</t>
  </si>
  <si>
    <t>CAVALO MECÂNICO 4 X 2, PBT 16.000 KG - 276 KW - MOTORISTA DE VEÍCULO ESPECIAL</t>
  </si>
  <si>
    <t>SEMIRREBOQUE COM 2 EIXOS</t>
  </si>
  <si>
    <t>CAVALO MECÂNICO COM SEMIRREBOQUE COM CAPACIDADE DE 32 T - 302 KW</t>
  </si>
  <si>
    <t>CAVALO MECÂNICO ESTRADEIRO 6 X 2, PBT 23.000 KG - 302 KW - MOTORISTA DE VEÍCULO ESPECIAL</t>
  </si>
  <si>
    <t>SEMIRREBOQUE COM 3 EIXOS</t>
  </si>
  <si>
    <t>CAMINHÃO BASCULANTE COM CAPACIDADE DE 14 M³ - 210 KW</t>
  </si>
  <si>
    <t>CAÇAMBA BASCULANTE COM CAPACIDADE DE 14 M³</t>
  </si>
  <si>
    <t>CAMINHÃO TANQUE COM CAPACIDADE DE 8.000 L - 136 KW</t>
  </si>
  <si>
    <t>TANQUE PARA TRANSPORTE DE ÁGUA COM CAPACIDADE DE 8.000 L</t>
  </si>
  <si>
    <t>USINA MÓVEL DE LAMA ASFÁLTICA OU MICRORREVESTIMENTO COM CAVALO MECÂNICO COM CAPACIDADE DE 12 M³ - 95,6 KW/276 KW</t>
  </si>
  <si>
    <t>CAVALO MECÂNICO 6 X 2, PBT 23.000 KG - 276 KW - CONDIÇÃO DE TRABALHO SEVERA - MOTORISTA DE VEÍCULO ESPECIAL</t>
  </si>
  <si>
    <t>USINA DE LAMA ASFÁLTICA OU MICRORREVESTIMENTO ASFÁLTICO REBOCÁVEL COM CAPACIDADE DE 12 M³ - 95,6 KW</t>
  </si>
  <si>
    <t>CAMINHÃO BASCULANTE PARA ROCHA COM CAPACIDADE DE 12 M³ - 210 KW</t>
  </si>
  <si>
    <t>CAVALO MECÂNICO COM DOIS REBOQUES HIDROPNEUMÁTICOS DE 5 E 4 EIXOS E MESAS DE GIRO COM CAPACIDADE DE 130 T - 440 KW</t>
  </si>
  <si>
    <t>REBOQUE HIDROPNEUMÁTICO COM CAPACIDADE DE 166 T E 4 EIXOS</t>
  </si>
  <si>
    <t>REBOQUE HIDROPNEUMÁTICO COM CAPACIDADE DE 117 T E 5 EIXOS</t>
  </si>
  <si>
    <t>CAMINHÃO TANQUE COM CAPACIDADE DE 13.000 L - 188 KW</t>
  </si>
  <si>
    <t>TANQUE PARA TRANSPORTE DE ÁGUA COM CAPACIDADE DE 13.000 L</t>
  </si>
  <si>
    <t>CAMINHÃO GUINDAUTO COM CAPACIDADE DE ELEVAÇÃO DE 6,2 T E CARROCERIA DE 7 T - 136 KW</t>
  </si>
  <si>
    <t>CAMINHÃO PLATAFORMA 4 X 2, PBT 16.000 KG E DISTÂNCIA ENTRE EIXOS 4,8 M - 136 KW - MOTORISTA DE VEÍCULO ESPECIAL</t>
  </si>
  <si>
    <t>CARROCERIA DE MADEIRA COM CAPACIDADE DE 7 T</t>
  </si>
  <si>
    <t>CAMINHÃO CARROCERIA COM CAPACIDADE DE 5 T - 120 KW</t>
  </si>
  <si>
    <t>CAMINHÃO PLATAFORMA 4 X 2, PBT 9.600 KG E DISTÂNCIA ENTRE EIXOS 3,9 M - 120 KW - MOTORISTA DE CAMINHÃO</t>
  </si>
  <si>
    <t>CAMINHÃO GUINDAUTO COM CESTO AÉREO SIMPLES E CAPACIDADE DE ELEVAÇÃO DE 5,7 T E CARROCERIA DE 8,5 T - 136 KW</t>
  </si>
  <si>
    <t>CARROCERIA DE MADEIRA COM CAPACIDADE DE 8,5 T</t>
  </si>
  <si>
    <t>CESTO AÉREO SIMPLES ISOLADO COM CAPACIDADE PARA 135 KG</t>
  </si>
  <si>
    <t>GUINDASTE ARTICULADO MONTADO SOBRE CHASSI COM CAPACIDADE MÁXIMA DE ELEVAÇÃO DE 5,7 T</t>
  </si>
  <si>
    <t>CAMINHÃO DEMARCADOR DE FAIXAS COM SISTEMA DE PINTURA SPRAY - 129 KW</t>
  </si>
  <si>
    <t>CAMINHÃO PLATAFORMA 4 X 2, PBT 10.800 KG E DISTÂNCIA ENTRE EIXOS 4,0 M - 129 KW - CONDIÇÃO DE TRABALHO SEVERA - MOTORISTA DE CAMINHÃO</t>
  </si>
  <si>
    <t>EQUIPAMENTO DEMARCADOR DE FAIXAS SISTEMA SPRAY MONTADO SOBRE CHASSI COM CAPACIDADE 1.080 L</t>
  </si>
  <si>
    <t>PLATAFORMA PANTOGRÁFICA MONTADA EM CAMINHÃO COM CAPACIDADE DE CARGA DE 600 KG - 120 KW</t>
  </si>
  <si>
    <t>CAMINHÃO PLATAFORMA 4 X 2, PBT 8.300 KG E DISTÂNCIA ENTRE EIXOS 3,9 M - 120 KW - MOTORISTA DE VEÍCULO ESPECIAL</t>
  </si>
  <si>
    <t>PLATAFORMA PANTOGRÁFICA HIDRÁULICA MONTADA SOBRE CHASSI COM CAPACIDADE DE 600 KG</t>
  </si>
  <si>
    <t>BOMBA PARA CONCRETO COM LANÇA MONTADA SOBRE CHASSI COM CAPACIDADE DE 50 M³/H - 136 KW</t>
  </si>
  <si>
    <t>BOMBA PARA CONCRETO COM LANÇA MONTADA SOBRE CHASSI COM CAPACIDADE DE 50 M³/H</t>
  </si>
  <si>
    <t>CAMINHÃO PARA HIDROSSEMEADURA COM CAPACIDADE DE 7.500 L - 77,2 KW/235 KW</t>
  </si>
  <si>
    <t>CAMINHÃO PLATAFORMA 6 X 4, PBT 23.000 KG E DISTÂNCIA ENTRE EIXOS 4,2 M - 235 KW - CONDIÇÃO DE TRABALHO SEVERA - MOTORISTA DE CAMINHÃO</t>
  </si>
  <si>
    <t>TANQUE PARA HIDROSSEMEADURA COM CAPACIDADE DE 7.500 L - 77,2 KW</t>
  </si>
  <si>
    <t>AÇO CA 25</t>
  </si>
  <si>
    <t>AÇO CA 50</t>
  </si>
  <si>
    <t>BRITA 0</t>
  </si>
  <si>
    <t>FIBRA DE POLIAMIDA PARA CONCRETO</t>
  </si>
  <si>
    <t>FIBRA DE AÇO PARA CONCRETO</t>
  </si>
  <si>
    <t>DETERGENTE LÍQUIDO NEUTRO</t>
  </si>
  <si>
    <t>AÇO CP 175 RB</t>
  </si>
  <si>
    <t>ADITIVO SUPERPLASTIFICANTE PARA CONCRETO E ARGAMASSA</t>
  </si>
  <si>
    <t>ADITIVO MODIFICADOR DE VISCOSIDADE PARA CONCRETO E ARGAMASSA</t>
  </si>
  <si>
    <t>SILICATO DE ALUMÍNIO</t>
  </si>
  <si>
    <t>GRAMPO DE ANCORAGEM EM AÇO CA 50 - D = 12,5 MM</t>
  </si>
  <si>
    <t>AÇO CA 60</t>
  </si>
  <si>
    <t>ESPOLETA ELÉTRICA Nº 8 - D = 6,0 MM</t>
  </si>
  <si>
    <t>GRAMPO SARGENTO EM FERRO FUNDIDO TIPO C COM ABERTURA ÚTIL DE 105 MM (4")</t>
  </si>
  <si>
    <t>SACO DE ANIAGEM OU DE RÁFIA DE 50 KG - C = 95 CM E L = 65 CM</t>
  </si>
  <si>
    <t>GRAMPO PESADO EM AÇO-CARBONO PARA CABO DE AÇO - D = 13 MM (1/2")</t>
  </si>
  <si>
    <t>ESTICADOR EM AÇO TIPO OLHAL X OLHAL PARA CABO DE AÇO - D = 13 MM</t>
  </si>
  <si>
    <t>GRAMPO DE ANCORAGEM EM AÇO CA 50 - D = 6,3 MM</t>
  </si>
  <si>
    <t>HERBICIDA GLIFOSATO PARA ÁREAS CONTÍNUAS</t>
  </si>
  <si>
    <t>ADESIVO PLÁSTICO PARA TUBOS DE PVC</t>
  </si>
  <si>
    <t>ADITIVO AGLUTINANTE PARA ARGAMASSA</t>
  </si>
  <si>
    <t>AREIA MÉDIA</t>
  </si>
  <si>
    <t>SÍLICA ATIVA PARA CONCRETO E ARGAMASSA (MICROSSÍLICA)</t>
  </si>
  <si>
    <t>ADITIVO PLASTIFICANTE E RETARDADOR DE PEGA PARA CONCRETO E ARGAMASSA</t>
  </si>
  <si>
    <t>ADESIVO DE CONTATO PARA LAMINADO ELASTOPLÁSTICO</t>
  </si>
  <si>
    <t>DILUENTE TIPO AGUARRÁS PARA TINTAS E VERNIZES</t>
  </si>
  <si>
    <t>GASOLINA COMUM</t>
  </si>
  <si>
    <t>CONTÊINER COM 2 BANHEIROS - L = 2,44 M E C = 6,09 M (1 TEU)</t>
  </si>
  <si>
    <t>CONTÊINER COM JANELA - L = 2,44 M E C = 6,09 M (1 TEU)</t>
  </si>
  <si>
    <t>ÓLEO DIESEL</t>
  </si>
  <si>
    <t>ABRASIVO DE VIDRO COM GRANULOMETRIA DE 210 A 420 MICRA</t>
  </si>
  <si>
    <t>BARREIRA PLÁSTICA MONOBLOCO PARA CANALIZAÇÃO DE TRÂNSITO - C = 100 CM, L = 50 CM E H = 55 CM</t>
  </si>
  <si>
    <t>BARREIRA PLÁSTICA PARA CANALIZAÇÃO DE TRÂNSITO - C = 60 CM, L = 45 CM E H = 60 CM</t>
  </si>
  <si>
    <t>CONE DE SINALIZAÇÃO EM POLIETILENO - H = 75 CM E BASE QUADRADA DE 40 X 40 CM</t>
  </si>
  <si>
    <t>BALIZADOR CÔNICO REFLETIVO EM POLIETILENO SEMIFLEXÍVEL - H = 114 CM E BASE OCTOGONAL DE D = 40 CM</t>
  </si>
  <si>
    <t>DELIMITADOR DE TRÁFEGO FLEXÍVEL COM CHUMBADOR E DUAS FAIXAS REFLETIVAS - H = 77 CM E D = 21 CM</t>
  </si>
  <si>
    <t>ADITIVO NATURAL TIPO GOMA XANTANA PARA HIDROSSEMEADURA</t>
  </si>
  <si>
    <t>CILINDRO CANALIZADOR DE TRÁFEGO EM POLIETILENO - H = 117 CM E BASE QUADRADA DE 60 X 60 CM</t>
  </si>
  <si>
    <t>FITA ADESIVA DE PVC - L = 50 MM E C = 50 M</t>
  </si>
  <si>
    <t>TELA PLÁSTICA EM POLIPROPILENO NA COR LARANJA PARA TAPUME - L = 1,2 M</t>
  </si>
  <si>
    <t>FITA ZEBRADA DE COR LARANJA E BRANCA - L = 7 A 8 CM</t>
  </si>
  <si>
    <t>BARREIRA PLÁSTICA ARTICULÁVEL MODULAR - C = 240 CM E H = 100 CM</t>
  </si>
  <si>
    <t>FERRAMENTA DE CORTE PARA REMOVEDORA DE FAIXA DE SINALIZAÇÃO (SMITH CUTTER)</t>
  </si>
  <si>
    <t>CONTÊINER COM JANELA - L = 4,88 M E C = 6,09 M (1 TEU DUPLO)</t>
  </si>
  <si>
    <t>CONTÊINER COM JANELA E 2 BANHEIROS - L = 4,88 M E C = 6,09 M (1 TEU DUPLO)</t>
  </si>
  <si>
    <t>CONTÊINER COM REVESTIMENTO TÉRMICO, JANELA E BANHEIRO - L = 2,44 M E C = 6,09 M (1 TEU)</t>
  </si>
  <si>
    <t>CONTÊINER COM JANELA - L = 2,44 M E C = 4,58 M (3/4 TEU)</t>
  </si>
  <si>
    <t>CONTÊINER COM JANELA E BANHEIRO - L = 2,44 M E 4,58 M (3/4 TEU)</t>
  </si>
  <si>
    <t>CONTÊINER COM REVESTIMENTO TÉRMICO, JANELA E BANHEIRO - L = 2,44 M E C = 12,90 M (2 TEU)</t>
  </si>
  <si>
    <t>TUBO PEAD PE 100 PN 10 COM FLANGES - D = 160 MM</t>
  </si>
  <si>
    <t>CAIBRO DE PINHO - L = 7,5 CM E E = 10,0 CM</t>
  </si>
  <si>
    <t>ARAME FARPADO EM AÇO GALVANIZADO - D = 1,60 MM</t>
  </si>
  <si>
    <t>CONTÊINER COM 3 JANELAS PARA GUARITA - L = 2,44 M E C = 3,05 M (1/2 TEU)</t>
  </si>
  <si>
    <t>ARAME LISO EM AÇO GALVANIZADO - D = 2,10 MM (14 BWG)</t>
  </si>
  <si>
    <t>MUDA DE ÁRVORE COM ALTURA DE 0,30 A 0,80 M</t>
  </si>
  <si>
    <t>MUDA DE ARBUSTO COM ALTURA ATÉ 0,50 M</t>
  </si>
  <si>
    <t>ARAME LISO RECOZIDO EM AÇO-CARBONO - D = 1,24 MM (18 BWG)</t>
  </si>
  <si>
    <t>DISCO DE CORTE ABRASIVO PARA POLICORTE - D = 300 MM</t>
  </si>
  <si>
    <t>AREIA FINA</t>
  </si>
  <si>
    <t>AREIA GROSSA</t>
  </si>
  <si>
    <t>ARGAMASSA PRÉ-DOSADA PARA GRAUTEAMENTO</t>
  </si>
  <si>
    <t>ARGAMASSA PRÉ-DOSADA AUTOADENSÁVEL PARA GRAUTEAMENTO</t>
  </si>
  <si>
    <t>ANCORAGEM ATIVA PARA 4 CORDOALHAS - D = 12,7 MM</t>
  </si>
  <si>
    <t>ANCORAGEM ATIVA PARA 6 CORDOALHAS - D = 12,7 MM</t>
  </si>
  <si>
    <t>ANCORAGEM ATIVA PARA 7 CORDOALHAS - D = 12,7 MM</t>
  </si>
  <si>
    <t>ANCORAGEM ATIVA PARA 8 CORDOALHAS - D = 12,7 MM</t>
  </si>
  <si>
    <t>ANCORAGEM ATIVA PARA 9 CORDOALHAS - D = 12,7 MM</t>
  </si>
  <si>
    <t>ANCORAGEM ATIVA PARA 10 CORDOALHAS - D = 12,7 MM</t>
  </si>
  <si>
    <t>ANCORAGEM ATIVA PARA 12 CORDOALHAS - D = 12,7 MM</t>
  </si>
  <si>
    <t>ANCORAGEM ATIVA PARA 15 CORDOALHAS - D = 12,7 MM</t>
  </si>
  <si>
    <t>ANCORAGEM ATIVA PARA 19 CORDOALHAS - D = 12,7 MM</t>
  </si>
  <si>
    <t>BAMBU COM DIÂMETRO MÉDIO DE 10 CM</t>
  </si>
  <si>
    <t>EQUIPAMENTOS PARA A FÁBRICA DE DORMENTES DE CONCRETO PROTENDIDO</t>
  </si>
  <si>
    <t>ANCORAGEM ATIVA PARA 22 CORDOALHAS - D = 12,7 MM</t>
  </si>
  <si>
    <t>ANCORAGEM ATIVA PARA 27 CORDOALHAS - D = 12,7 MM</t>
  </si>
  <si>
    <t>ANCORAGEM ATIVA PARA 31 CORDOALHAS - D = 12,7 MM</t>
  </si>
  <si>
    <t>ADITIVO ACELERADOR DE PEGA PARA CONCRETO E ARGAMASSA PROJETADOS</t>
  </si>
  <si>
    <t>ASFALTO DILUÍDO DE PETRÓLEO - CM-30</t>
  </si>
  <si>
    <t>ANCORAGEM ATIVA PARA 4 CORDOALHAS - D = 15,2 MM</t>
  </si>
  <si>
    <t>ANCORAGEM ATIVA PARA 6 CORDOALHAS - D = 15,2 MM</t>
  </si>
  <si>
    <t>GEOCOMPOSTO PARA DRENAGEM</t>
  </si>
  <si>
    <t>ANCORAGEM ATIVA PARA 7 CORDOALHAS - D = 15,2 MM</t>
  </si>
  <si>
    <t>GEODRENO VERTICAL - L = 10 CM E E = 5 MM</t>
  </si>
  <si>
    <t>ANCORAGEM ATIVA PARA 10 CORDOALHAS - D = 15,2 MM</t>
  </si>
  <si>
    <t>ANCORAGEM ATIVA PARA 9 CORDOALHAS - D = 15,2 MM</t>
  </si>
  <si>
    <t>DISCO DIAMANTADO SEGMENTADO PARA CORTE DE PAVIMENTO - D = 1.000 MM</t>
  </si>
  <si>
    <t>ANCORAGEM ATIVA PARA 12 CORDOALHAS - D = 15,2 MM</t>
  </si>
  <si>
    <t>DISCO DIAMANTADO SEGMENTADO PARA CORTE DE PAVIMENTO - D = 1.500 MM</t>
  </si>
  <si>
    <t>BIOMANTA VEGETAL DE FIBRAS DE COCO ENTRELAÇADAS COM FIOS DE POLIPROPILENO BIODEGRADÁVEIS - DENSIDADE 0,4 KG/M²</t>
  </si>
  <si>
    <t>MANGOTE FLANGEADO DE BORRACHA REFORÇADA COM LONAS SINTÉTICAS - C = 1,80 M E D = 0,30 M</t>
  </si>
  <si>
    <t>MANGOTE FLANGEADO DE BORRACHA REFORÇADA COM LONAS SINTÉTICAS - C = 1,80 M E D = 0,40 M</t>
  </si>
  <si>
    <t>MANGOTE FLANGEADO DE BORRACHA REFORÇADA COM LONAS SINTÉTICAS - C = 1,80 M E D = 0,45 M</t>
  </si>
  <si>
    <t>MANGOTE FLANGEADO DE BORRACHA REFORÇADA COM LONAS SINTÉTICAS - C = 1,80 M E D = 0,50 M</t>
  </si>
  <si>
    <t>TUBO PEAD PE 100 PN 8 COM FLANGES - D = 250 MM</t>
  </si>
  <si>
    <t>TUBO PEAD PE 100 PN 8 COM FLANGES - D = 400 MM</t>
  </si>
  <si>
    <t>TUBO PEAD PE 100 PN 8 COM FLANGES - D = 450 MM</t>
  </si>
  <si>
    <t>TUBO PEAD PE 100 PN 8 COM FLANGES - D = 500 MM</t>
  </si>
  <si>
    <t>FLUTUADOR BIPARTIDO EM POLIETILENO COM NÚCLEO DE ESPUMA EM POLIURETANO PARA TUBOS - D = 0,30 M</t>
  </si>
  <si>
    <t>FLUTUADOR BIPARTIDO EM POLIETILENO COM NÚCLEO DE ESPUMA EM POLIURETANO PARA TUBOS - D = 0,40 M</t>
  </si>
  <si>
    <t>FLUTUADOR BIPARTIDO EM POLIETILENO COM NÚCLEO DE ESPUMA EM POLIURETANO PARA TUBOS - D = 0,45 M</t>
  </si>
  <si>
    <t>FLUTUADOR BIPARTIDO EM POLIETILENO COM NÚCLEO DE ESPUMA EM POLIURETANO PARA TUBOS - D = 0,50 M</t>
  </si>
  <si>
    <t>BIOMANTA VEGETAL DE FIBRAS DE PALHA ENTRELAÇADAS COM FIOS DE POLIPROPILENO BIODEGRADÁVEIS - DENSIDADE 0,6 KG/M²</t>
  </si>
  <si>
    <t>RETENTOR DE SEDIMENTO EM FIBRAS VEGETAIS - D = 20 CM</t>
  </si>
  <si>
    <t>ANCORAGEM ATIVA PARA 15 CORDOALHAS - D = 15,2 MM</t>
  </si>
  <si>
    <t>TUBO PEAD CORRUGADO COM PAREDES ESTRUTURADAS PARA DRENAGEM - D = 400 MM</t>
  </si>
  <si>
    <t>TUBO PEAD CORRUGADO COM PAREDES ESTRUTURADAS PARA DRENAGEM - D = 450 MM</t>
  </si>
  <si>
    <t>TUBO PEAD CORRUGADO COM PAREDES ESTRUTURADAS PARA DRENAGEM - D = 500 MM</t>
  </si>
  <si>
    <t>TUBO PEAD CORRUGADO COM PAREDES ESTRUTURADAS PARA DRENAGEM - D = 600 MM</t>
  </si>
  <si>
    <t>TUBO PEAD CORRUGADO COM PAREDES ESTRUTURADAS PARA DRENAGEM - D = 750 MM</t>
  </si>
  <si>
    <t>TUBO PEAD CORRUGADO COM PAREDES ESTRUTURADAS PARA DRENAGEM - D = 800 MM</t>
  </si>
  <si>
    <t>TUBO PEAD CORRUGADO COM PAREDES ESTRUTURADAS PARA DRENAGEM - D = 900 MM</t>
  </si>
  <si>
    <t>ANCORAGEM ATIVA PARA 19 CORDOALHAS - D = 15,2 MM</t>
  </si>
  <si>
    <t>TUBO PEAD CORRUGADO COM PAREDES ESTRUTURADAS PARA DRENAGEM - D = 1.000 MM</t>
  </si>
  <si>
    <t>BENTONITA</t>
  </si>
  <si>
    <t>TUBO PEAD CORRUGADO COM PAREDES ESTRUTURADAS PARA DRENAGEM - D = 1.050 MM</t>
  </si>
  <si>
    <t>TUBO PEAD CORRUGADO COM PAREDES ESTRUTURADAS PARA DRENAGEM - D = 1.200 MM</t>
  </si>
  <si>
    <t>TUBO PEAD CORRUGADO COM PAREDES ESTRUTURADAS PARA DRENAGEM - D = 1.500 MM</t>
  </si>
  <si>
    <t>ANCORAGEM ATIVA PARA 22 CORDOALHAS - D = 15,2 MM</t>
  </si>
  <si>
    <t>ANCORAGEM ATIVA PARA 27 CORDOALHAS - D = 15,2 MM</t>
  </si>
  <si>
    <t>ANCORAGEM ATIVA PARA LAJES PARA 1 CORDOALHA - D = 12,7 MM</t>
  </si>
  <si>
    <t>ANCORAGEM ATIVA PARA LAJES PARA 2 CORDOALHAS - D = 12,7 MM</t>
  </si>
  <si>
    <t>ANCORAGEM ATIVA PARA LAJES PARA 3 CORDOALHAS - D = 12,7 MM</t>
  </si>
  <si>
    <t>ANCORAGEM ATIVA PARA LAJES PARA 4 CORDOALHAS - D = 12,7 MM</t>
  </si>
  <si>
    <t>BLOCO DE CONCRETO - L = 19 CM, A = 19 CM E C = 39 CM</t>
  </si>
  <si>
    <t>TELA METÁLICA GALVANIZADA DOBRADA EM L - C = 2,0 M, L = 0,4 M E H = 0,4 M</t>
  </si>
  <si>
    <t>EXTINTOR DE INCÊNDIO TIPO ESPUMA MECÂNICA - V = 10 L</t>
  </si>
  <si>
    <t>BARRA DE FIBRA DE VIDRO (VERGALHÃO) - D = 25,0 MM</t>
  </si>
  <si>
    <t>CORRENTE DE ELO SOLDADO EM AÇO GALVANIZADO COM ACABAMENTO POLIDO - D = 3,18 MM (1/8")</t>
  </si>
  <si>
    <t>GONZO COM ABA EM AÇO GALVANIZADO - D = 12,7 MM (1/2")</t>
  </si>
  <si>
    <t>TUBO EM AÇO GALVANIZADO - E = 1,50 MM E SEÇÃO DE 20 X 20 MM</t>
  </si>
  <si>
    <t>TUBO EM AÇO GALVANIZADO - E = 2,25 MM E D = 20 MM (3/4")</t>
  </si>
  <si>
    <t>TELA DE POLIAMIDA INDUSTRIAL - E = 0,40 MM E MALHA DE 1,6 MM</t>
  </si>
  <si>
    <t>ABRAÇADEIRA DE POLIAMIDA - E = 3,6 MM E C = 200 MM</t>
  </si>
  <si>
    <t>RODA EM AÇO E PNEU COM CÂMARA DE AR 83/203 MM (3,25"/8") PARA CARRINHO DE MÃO</t>
  </si>
  <si>
    <t>ANCORAGEM ATIVA PARA LAJES PARA 1 CORDOALHA - D = 15,2 MM</t>
  </si>
  <si>
    <t>ANCORAGEM ATIVA PARA LAJES PARA 2 CORDOALHAS - D = 15,2 MM</t>
  </si>
  <si>
    <t>ANCORAGEM ATIVA PARA LAJES PARA 3 CORDOALHAS - D = 15,2 MM</t>
  </si>
  <si>
    <t>ANCORAGEM ATIVA PARA LAJES PARA 4 CORDOALHAS - D = 15,2 MM</t>
  </si>
  <si>
    <t>BRITA 1</t>
  </si>
  <si>
    <t>BRITA 2</t>
  </si>
  <si>
    <t>BRITA 3</t>
  </si>
  <si>
    <t>ESCÓRIA DE ACIARIA</t>
  </si>
  <si>
    <t>PARAFUSO DE CABEÇA CHATA EM AÇO - D = 4,5 MM E BUCHA PLÁSTICA - D = 8 MM (S8)</t>
  </si>
  <si>
    <t>COROA DE BOTÕES CRUZADOS LINHA R32 - D = 43 MM (1 11/16’’)</t>
  </si>
  <si>
    <t>COROA DE BOTÕES ESFÉRICOS LINHA T38 - D = 89 MM (3 1/2")</t>
  </si>
  <si>
    <t>COROA DE BOTÕES ESFÉRICOS LINHA T45 - D = 76 MM (3")</t>
  </si>
  <si>
    <t>INSTALAÇÕES FÍSICAS PARA A CENTRAL DE PRÉ-MOLDAGEM DE DORMENTES DE CONCRETO PROTENDIDO</t>
  </si>
  <si>
    <t>ENXOFRE</t>
  </si>
  <si>
    <t>ADUBO À BASE DE NITROGÊNIO, FÓSFORO E POTÁSSIO (NPK)</t>
  </si>
  <si>
    <t>FILER CALCÁRIO</t>
  </si>
  <si>
    <t>SEMENTES PARA HIDROSSEMEADURA</t>
  </si>
  <si>
    <t>GUIA-CHAPÉU PRÉ-MOLDADA - C = 120 CM</t>
  </si>
  <si>
    <t>ADUBO ORGÂNICO COMPOSTO</t>
  </si>
  <si>
    <t>GABIÃO TIPO COLCHÃO EM LIGA DE ZINCO E ALUMÍNIO REVESTIDO COM POLÍMERO DE MALHA HEXAGONAL - E = 0,17 M</t>
  </si>
  <si>
    <t>GABIÃO TIPO CAIXA EM LIGA DE ZINCO E ALUMÍNIO DE MALHA HEXAGONAL - C = 2,00 M, L = 1,00 M E H = 0,50 M</t>
  </si>
  <si>
    <t>GABIÃO TIPO CAIXA EM LIGA DE ZINCO E ALUMÍNIO DE MALHA HEXAGONAL - C = 2,00 M, L = 1,00 M E H = 1,00 M</t>
  </si>
  <si>
    <t>GABIÃO TIPO CAIXA EM LIGA DE ZINCO E ALUMÍNIO REVESTIDO COM POLÍMERO DE MALHA HEXAGONAL - C = 2,00 M, L = 1,00 M E H = 0,50 M</t>
  </si>
  <si>
    <t>GABIÃO TIPO CAIXA EM LIGA DE ZINCO E ALUMÍNIO REVESTIDO COM POLÍMERO DE MALHA HEXAGONAL - C = 2,00 M, L = 1,00 M E H = 1,00 M</t>
  </si>
  <si>
    <t>GABIÃO TIPO SACO EM LIGA DE ZINCO E ALUMÍNIO REVESTIDO COM POLÍMERO DE MALHA HEXAGONAL - D = 0,65 M</t>
  </si>
  <si>
    <t>GABIÃO TIPO COLCHÃO EM LIGA DE ZINCO E ALUMÍNIO REVESTIDO COM POLÍMERO DE MALHA HEXAGONAL - E = 0,23 M</t>
  </si>
  <si>
    <t>GABIÃO TIPO COLCHÃO EM LIGA DE ZINCO E ALUMÍNIO REVESTIDO COM POLÍMERO DE MALHA HEXAGONAL - E = 0,30 M</t>
  </si>
  <si>
    <t>ENERGIA ELÉTRICA</t>
  </si>
  <si>
    <t>CABO DE COBRE FLEXÍVEL ANTICHAMA ISOLADO EM PVC - TENSÃO DE 450/750 V E SEÇÃO DE 16 MM²</t>
  </si>
  <si>
    <t>MISTURA GASOSA DE ARGÔNIO E DIÓXIDO DE CARBONO PARA SOLDA MIG/MAG</t>
  </si>
  <si>
    <t>TINTA À BASE DE ETIL SILICATO DE ZINCO BICOMPONENTE PARA FUNDO PREPARADOR DE PINTURA</t>
  </si>
  <si>
    <t>DILUENTE PARA TINTA À BASE DE ETIL SILICATO DE ZINCO</t>
  </si>
  <si>
    <t>CABO DE COBRE PP FLEXÍVEL ISOLADO EM PVC - TENSÃO DE 300/500 V E SEÇÃO DE 3 X 1,5 MM²</t>
  </si>
  <si>
    <t>BOMBA DE COMBUSTÍVEL INDUSTRIAL ELETRÔNICA SIMPLES</t>
  </si>
  <si>
    <t>TANQUE DE COMBUSTÍVEL AÉREO HORIZONTAL COM ESCADA PARA VISITA - CAPACIDADE DE 5.000 L</t>
  </si>
  <si>
    <t>CABO DE COBRE FLEXÍVEL ANTICHAMA ISOLADO EM PVC - TENSÃO DE 0,6/1,0 KV E SEÇÃO DE 240 MM²</t>
  </si>
  <si>
    <t>MÓDULO DE TORRE DE ELEVADOR DE CREMALHEIRA</t>
  </si>
  <si>
    <t>MÓDULO DE ANCORAGEM DE TORRE DE ELEVADOR DE CREMALHEIRA</t>
  </si>
  <si>
    <t>CABO DE COBRE FLEXÍVEL ANTICHAMA ISOLADO EM PVC - TENSÃO DE 0,6/1,0 KV E SEÇÃO DE 50 MM²</t>
  </si>
  <si>
    <t>CAIBRO DE PINHO - L = 7,5 CM E E = 7,5 CM</t>
  </si>
  <si>
    <t>PONTALETE PARA ESCORAMENTO - D = 15 CM</t>
  </si>
  <si>
    <t>TÁBUA - E = 2,5 CM E L = 30 CM</t>
  </si>
  <si>
    <t>TÁBUA - E = 2,5 CM E L = 15 CM</t>
  </si>
  <si>
    <t>TÁBUA - E = 2,5 CM E L = 10 CM</t>
  </si>
  <si>
    <t>ESTRUTURA MODULAR COM 2 BANHEIROS - L = 2,44 M E C = 6,06 M (1 TEU)</t>
  </si>
  <si>
    <t>ESTRUTURA MODULAR COM JANELA - L = 2,44 M E C = 6,06 M (1 TEU)</t>
  </si>
  <si>
    <t>ESTRUTURA MODULAR COM JANELA - L = 4,88 M E C = 6,06 M (1 TEU DUPLO)</t>
  </si>
  <si>
    <t>ESTRUTURA MODULAR COM JANELA E 2 BANHEIROS - L = 4,88 M E C = 6,06 M (1 TEU DUPLO)</t>
  </si>
  <si>
    <t>ESTRUTURA MODULAR COM REVESTIMENTO TÉRMICO, JANELA E BANHEIRO - L = 2,44 M E C = 6,06 M (1 TEU)</t>
  </si>
  <si>
    <t>ESTRUTURA MODULAR COM REVESTIMENTO TÉRMICO, JANELA E BANHEIRO - L = 2,44 M E C = 12,19 M (2 TEU)</t>
  </si>
  <si>
    <t>ESTRUTURA MODULAR COM 3 JANELAS PARA GUARITA - L = 2,44 M E C = 3,05 M (1/2 TEU)</t>
  </si>
  <si>
    <t>PONTALETE PARA ESCORAMENTO - D = 10 CM</t>
  </si>
  <si>
    <t>PEÇA DE MADEIRA - L = 7,5 CM E E = 2,5 CM</t>
  </si>
  <si>
    <t xml:space="preserve">FILTRO DE ASPIRAÇÃO DE AR EXTERNO COM CAPACIDADE 3,58 L/S PARA COMPRESSOR DE AR RESPIRÁVEL </t>
  </si>
  <si>
    <t xml:space="preserve">FILTRO DE PURIFICAÇÃO DE AR COMPRIMIDO COM CAPACIDADE DE 35 MPA PARA COMPRESSOR DE AR RESPIRÁVEL </t>
  </si>
  <si>
    <t>CAL HIDRATADA - A GRANEL</t>
  </si>
  <si>
    <t>CAL HIDRATADA - SACO</t>
  </si>
  <si>
    <t>DISCO DE AÇO PARA BOMBA DE PROJEÇÃO VIA SECA</t>
  </si>
  <si>
    <t>DISCO DE AÇO PARA BOMBA DE PROJEÇÃO VIA ÚMIDA</t>
  </si>
  <si>
    <t>DISCO DE BORRACHA PARA BOMBA DE PROJEÇÃO VIA SECA</t>
  </si>
  <si>
    <t>DISCO DE BORRACHA PARA BOMBA DE PROJEÇÃO VIA ÚMIDA</t>
  </si>
  <si>
    <t>BICO PARA BOMBA DE PROJEÇÃO</t>
  </si>
  <si>
    <t>MANGOTE PARA BOMBA DE PROJEÇÃO</t>
  </si>
  <si>
    <t>PERFIL CARTOLA EM AÇO CARBONO SAE 1010/1020 GALVANIZADO - 50 X 70 X 3 MM - ABA 20 MM</t>
  </si>
  <si>
    <t>CANTONEIRA EM FERRO DE ABAS IGUAIS - L = 25,4 MM E E = 4,76 MM</t>
  </si>
  <si>
    <t>CANTONEIRA EM AÇO ASTM A36 GALVANIZADO</t>
  </si>
  <si>
    <t>SERRA COPO COM SUPORTE PARA FURADEIRA PARA CHAPAS DE ATÉ 3 MM - D = 25 MM</t>
  </si>
  <si>
    <t>CHAPA DE ALUMÍNIO - E = 1,5 MM</t>
  </si>
  <si>
    <t>CHUMBADOR DE EXPANSÃO CONTROLADA POR TORQUE EM AÇO ZINCADO PARA CONCRETO - D = 12,5 MM</t>
  </si>
  <si>
    <t>CHUMBADOR DE EXPANSÃO CONTROLADA POR TORQUE EM AÇO ZINCADO PARA CONCRETO - D = 6,3 MM</t>
  </si>
  <si>
    <t>CHUMBADOR DE EXPANSÃO CONTROLADA POR TORQUE EM AÇO ZINCADO PARA CONCRETO - D = 20,0 MM</t>
  </si>
  <si>
    <t>CHUMBADOR DE EXPANSÃO CONTROLADA POR TORQUE EM AÇO ZINCADO PARA CONCRETO - D = 10,0 MM</t>
  </si>
  <si>
    <t>CHUMBADOR DE EXPANSÃO CONTROLADA POR TORQUE EM AÇO ZINCADO PARA CONCRETO - D = 16,0 MM</t>
  </si>
  <si>
    <t>CHUMBADOR DE EXPANSÃO CONTROLADA POR TORQUE EM AÇO ZINCADO PARA CONCRETO - D = 25,0 MM</t>
  </si>
  <si>
    <t>ARGAMASSA EXPANSIVA PARA DESMONTE DE ROCHA E DEMOLIÇÃO DE CONCRETO</t>
  </si>
  <si>
    <t>CIMENTO PORTLAND CP II - 32 - SACO</t>
  </si>
  <si>
    <t>CORDOALHA NUA TIPO CP 190 RB - D = 12,7 MM</t>
  </si>
  <si>
    <t>CORDOALHA NUA TIPO CP 190 RB - D = 15,2 MM</t>
  </si>
  <si>
    <t>PERFIL DE ALUMÍNIO TIPO L421 PARA PLACA DE SINALIZAÇÃO - SEÇÃO DE 33 X 40 MM</t>
  </si>
  <si>
    <t>TIRANTE DE BARRA DE AÇO - TENSÃO DE ESCOAMENTO = 950 MPA, TENSÃO DE RUPTURA = 1.050 MPA E D = 32 MM</t>
  </si>
  <si>
    <t>COMPENSADO PLASTIFICADO - E = 10 MM</t>
  </si>
  <si>
    <t>COMPENSADO PLASTIFICADO - E = 12 MM</t>
  </si>
  <si>
    <t>LUVA EM AÇO PARA EMENDA TIPO PRENSADA - D = 12,5 MM</t>
  </si>
  <si>
    <t>LUVA EM AÇO PARA EMENDA TIPO PRENSADA - D = 16,0 MM</t>
  </si>
  <si>
    <t>COMPENSADO RESINADO - E = 10 MM</t>
  </si>
  <si>
    <t>COMPENSADO RESINADO - E = 12 MM</t>
  </si>
  <si>
    <t>COMPENSADO RESINADO - E = 14 MM</t>
  </si>
  <si>
    <t>COMPENSADO DE VIROLA - E = 6 MM</t>
  </si>
  <si>
    <t>CONCRETO USINADO - FCK = 20 MPA (COMERCIAL)</t>
  </si>
  <si>
    <t>CONCRETO USINADO - FCK = 25 MPA (COMERCIAL)</t>
  </si>
  <si>
    <t>CONCRETO USINADO - FCK = 30 MPA (COMERCIAL)</t>
  </si>
  <si>
    <t>CONCRETO USINADO - FCK = 35 MPA (COMERCIAL)</t>
  </si>
  <si>
    <t>COMPENSADO PLASTIFICADO - E = 14 MM</t>
  </si>
  <si>
    <t>LUVA EM AÇO PARA EMENDA TIPO PRENSADA - D = 20,0 MM</t>
  </si>
  <si>
    <t>LUVA EM AÇO PARA EMENDA TIPO PRENSADA - D = 25,0 MM</t>
  </si>
  <si>
    <t>LUVA EM AÇO PARA EMENDA TIPO PRENSADA - D = 32,0 MM</t>
  </si>
  <si>
    <t>LUVA EM AÇO PARA EMENDA COM ROSCA CÔNICA - D = 12,5 MM</t>
  </si>
  <si>
    <t>LUVA EM AÇO PARA EMENDA COM ROSCA CÔNICA - D = 16,0 MM</t>
  </si>
  <si>
    <t>LUVA EM AÇO PARA EMENDA COM ROSCA CÔNICA - D = 20,0 MM</t>
  </si>
  <si>
    <t>LUVA EM AÇO PARA EMENDA COM ROSCA CÔNICA - D = 25,0 MM</t>
  </si>
  <si>
    <t>LUVA EM AÇO PARA EMENDA COM ROSCA CÔNICA - D = 32,0 MM</t>
  </si>
  <si>
    <t>BROCA DE WIDIA - D = 6,5 MM E C = 100 MM</t>
  </si>
  <si>
    <t>BROCA DE WIDIA - D = 8 MM E C = 120 MM</t>
  </si>
  <si>
    <t>ABRASIVO TIPO GRANALHA DE AÇO</t>
  </si>
  <si>
    <t>BICO VENTURI LONGO - D = 7,9 MM (5/16")</t>
  </si>
  <si>
    <t>LAMINADO ELASTOPLÁSTICO - E = 1,5 MM</t>
  </si>
  <si>
    <t>ESCORA TUBULAR GALVANIZADA REGULÁVEL TELESCÓPICA PARA TUNNEL LINER - L = 2,42 A 4,00 M E CAPACIDADE DE 1.750 A 625 KG</t>
  </si>
  <si>
    <t>ESCORA TUBULAR GALVANIZADA REGULÁVEL - L = 3,00 A 4,50 M E CAPACIDADE DE 2.100 A 750 KG</t>
  </si>
  <si>
    <t>ESCORA TUBULAR GALVANIZADA REGULÁVEL - L = 2,00 A 3,10 M E CAPACIDADE DE 3.200 A 1.500 KG</t>
  </si>
  <si>
    <t>QUADRO TUBULAR CONTRAVENTADO COM ACESSÓRIOS - C = 1,00 M, L = 1,00 M E H = 1,25 M</t>
  </si>
  <si>
    <t>SAPATA AJUSTÁVEL PARA ANDAIME - BASE QUADRADA DE 15 X 15 CM</t>
  </si>
  <si>
    <t>ESCADA METÁLICA TIPO MARINHEIRO PARA ANDAIME</t>
  </si>
  <si>
    <t>QUADRO TUBULAR CONTRAVENTADO PARA ANDAIME - H = 100 CM E L = 100 CM</t>
  </si>
  <si>
    <t>QUADRO TUBULAR CONTRAVENTADO PARA ANDAIME - H = 100 CM E L = 150 CM</t>
  </si>
  <si>
    <t>QUADRO TUBULAR CONTRAVENTADO PARA ANDAIME - H = 100 CM E L = 200 CM</t>
  </si>
  <si>
    <t>DIAGONAL TUBULAR PARA ANDAIME - C = 141 CM</t>
  </si>
  <si>
    <t>DIAGONAL TUBULAR PARA ANDAIME - C = 212 CM</t>
  </si>
  <si>
    <t>DIAGONAL TUBULAR PARA ANDAIME - C = 283 CM</t>
  </si>
  <si>
    <t>PLATAFORMA METÁLICA DE PISO PARA ANDAIME - C = 100 E L = 33 CM</t>
  </si>
  <si>
    <t>PLATAFORMA METÁLICA DE PISO PARA ANDAIME - C = 150 E L = 37 CM</t>
  </si>
  <si>
    <t>PLATAFORMA METÁLICA DE PISO PARA ANDAIME - C = 200 E L = 33 CM</t>
  </si>
  <si>
    <t>QUADRO TUBULAR TIPO GUARDA-CORPO PARA ANDAIME - H = 120 CM E L = 100 CM</t>
  </si>
  <si>
    <t>QUADRO TUBULAR TIPO GUARDA-CORPO COM ACESSÓRIOS PARA ANDAIME - H = 120 CM E L = 150 CM</t>
  </si>
  <si>
    <t>QUADRO TUBULAR TIPO GUARDA-CORPO COM ACESSÓRIOS PARA ANDAIME - H = 120 CM E L = 200 CM</t>
  </si>
  <si>
    <t>DESMOLDANTE PARA FÔRMAS DE MADEIRA</t>
  </si>
  <si>
    <t>ABRAÇADEIRA GIRATÓRIA EM AÇO GALVANIZADO PARA ESCADA MULTIDIRECIONAL - D = 48 MM</t>
  </si>
  <si>
    <t>TUBO EM AÇO GALVANIZADO PARA ESCADA MULTIDIRECIONAL - C = 100 CM</t>
  </si>
  <si>
    <t>PEÇA BASE EM AÇO GALVANIZADO PARA ESCADA MULTIDIRECIONAL - C = 33 CM</t>
  </si>
  <si>
    <t>POSTE VERTICAL EM AÇO GALVANIZADO PARA ESCADA MULTIDIRECIONAL - C = 100 CM</t>
  </si>
  <si>
    <t>POSTE VERTICAL EM AÇO GALVANIZADO PARA ESCADA MULTIDIRECIONAL - C = 200 CM</t>
  </si>
  <si>
    <t>TRAVESSA EM AÇO GALVANIZADO PARA ESCADA MULTIDIRECIONAL - C = 75 CM</t>
  </si>
  <si>
    <t>TRAVESSA EM AÇO GALVANIZADO PARA ESCADA MULTIDIRECIONAL - C = 150 CM</t>
  </si>
  <si>
    <t>TRAVESSA EM AÇO GALVANIZADO PARA ESCADA MULTIDIRECIONAL - C = 250 CM</t>
  </si>
  <si>
    <t>DIAGONAL EM AÇO GALVANIZADO PARA ESCADA MULTIDIRECIONAL - C = 150 CM PARA MÓDULOS DE H = 200 CM</t>
  </si>
  <si>
    <t>DIAGONAL EM AÇO GALVANIZADO PARA ESCADA MULTIDIRECIONAL - C = 250 CM PARA MÓDULOS DE H = 200 CM</t>
  </si>
  <si>
    <t>PISO EM AÇO GALVANIZADO PARA ESCADA MULTIDIRECIONAL - L = 32 CM E C = 150 CM</t>
  </si>
  <si>
    <t>ESCADA DE ALUMÍNIO PARA ESCADA MULTIDIRECIONAL - H = 200 CM E C = 250 CM</t>
  </si>
  <si>
    <t>CORRIMÃO EXTERNO EM ALUMÍNIO PARA ESCADA MULTIDIRECIONAL - C = 250 CM</t>
  </si>
  <si>
    <t>CORRIMÃO INTERNO EM ALUMÍNIO PARA ESCADA MULTIDIRECIONAL - C = 250 CM</t>
  </si>
  <si>
    <t>CONEXÃO TUBULAR EM AÇO GALVANIZADO COM SEMIABRAÇADEIRA PARA TRAVESSAS - C = 30 CM E D = 48,3 MM</t>
  </si>
  <si>
    <t>PONTEIRO PARA MARTELETE - D = 32 MM E C = 1,00 M</t>
  </si>
  <si>
    <t>PONTEIRO PARA ROMPEDOR HIDRÁULICO DE 1.700 KG</t>
  </si>
  <si>
    <t>PONTEIRO PARA ROMPEDOR HIDRÁULICO DE 520 KG</t>
  </si>
  <si>
    <t>CONCRETO USINADO - FCTM,K = 4,5 MPA (COMERCIAL)</t>
  </si>
  <si>
    <t>ADITIVO INCORPORADOR DE AR PARA CONCRETO E ARGAMASSA</t>
  </si>
  <si>
    <t>BICO PARA CORTE A PLASMA CNC - 130A</t>
  </si>
  <si>
    <t>BOCAL PARA CORTE A PLASMA CNC - 130A</t>
  </si>
  <si>
    <t>CAPA DO BICO PARA CORTE A PLASMA CNC - 130A</t>
  </si>
  <si>
    <t>CAPA DO BOCAL PARA CORTE A PLASMA CNC - 130A</t>
  </si>
  <si>
    <t>DISTRIBUIDOR DE GÁS PARA CORTE A PLASMA CNC - 130A</t>
  </si>
  <si>
    <t>ELETRODO PARA CORTE A PLASMA CNC - 130A</t>
  </si>
  <si>
    <t>TUBO DE ÁGUA PARA CORTE A PLASMA CNC - 130A</t>
  </si>
  <si>
    <t>ESTACA PRÉ-MOLDADA DE CONCRETO PROTENDIDO COM COMPRESSÃO ADMISSÍVEL DE 100 T</t>
  </si>
  <si>
    <t>ESTACA PRÉ-MOLDADA DE CONCRETO PROTENDIDO COM COMPRESSÃO ADMISSÍVEL DE 25 T</t>
  </si>
  <si>
    <t>ESTACA PRÉ-MOLDADA DE CONCRETO PROTENDIDO COM COMPRESSÃO ADMISSÍVEL DE 35 T</t>
  </si>
  <si>
    <t>ESTACA PRÉ-MOLDADA DE CONCRETO PROTENDIDO COM COMPRESSÃO ADMISSÍVEL DE 60 T</t>
  </si>
  <si>
    <t>ESTACA PRÉ-MOLDADA DE CONCRETO PROTENDIDO COM COMPRESSÃO ADMISSÍVEL DE 75 T</t>
  </si>
  <si>
    <t>MARTELO DE FUNDO DTH - DN = 76 MM (3")</t>
  </si>
  <si>
    <t>MARTELO DE FUNDO DTH - DN = 127 MM (5")</t>
  </si>
  <si>
    <t>MARTELO DE FUNDO DTH - DN = 152 MM (6")</t>
  </si>
  <si>
    <t>MARTELO DE FUNDO DTH - DN = 203 MM (8")</t>
  </si>
  <si>
    <t>ESTACA PRÉ-MOLDADA DE CONCRETO ARMADO CENTRIFUGADO COM COMPRESSÃO ADMISSÍVEL DE 55 T</t>
  </si>
  <si>
    <t>ESTACA PRÉ-MOLDADA DE CONCRETO ARMADO CENTRIFUGADO COM COMPRESSÃO ADMISSÍVEL DE 80 T</t>
  </si>
  <si>
    <t>AÇO EM PERFIS ASTM A36</t>
  </si>
  <si>
    <t>ESTACA PRÉ-MOLDADA DE CONCRETO ARMADO CENTRIFUGADO COM COMPRESSÃO ADMISSÍVEL DE 100 T</t>
  </si>
  <si>
    <t>CINTA COM CERDAS DE AÇO</t>
  </si>
  <si>
    <t>TINTA DE ACABAMENTO POLIURETANO ACRÍLICO ALIFÁTICO BRILHANTE BICOMPONENTE</t>
  </si>
  <si>
    <t>TINTA SELANTE EPÓXI VINÍLICO BICOMPONENTE CURADA COM POLIAMIDA</t>
  </si>
  <si>
    <t>TINTA ANTI-INCRUSTANTE LIVRE DE ESTANHO</t>
  </si>
  <si>
    <t>TINTA À BASE DE RESINA EPÓXI BICOMPONENTE PARA FUNDO PREPARADOR DE PINTURA</t>
  </si>
  <si>
    <t>TINTA ESMALTE À BASE DE RESINA EPÓXI BICOMPONENTE</t>
  </si>
  <si>
    <t>DILUENTE EPÓXI</t>
  </si>
  <si>
    <t>TINTA ANTICORROSIVA ZARCÃO PARA FUNDO PREPARADOR DE PINTURA</t>
  </si>
  <si>
    <t>ESTACA PRÉ-MOLDADA DE CONCRETO ARMADO CENTRIFUGADO COM COMPRESSÃO ADMISSÍVEL DE 125 T</t>
  </si>
  <si>
    <t>FIXADOR DE CAL PARA PINTURA</t>
  </si>
  <si>
    <t>ESTACA PRÉ-MOLDADA DE CONCRETO ARMADO CENTRIFUGADO COM COMPRESSÃO ADMISSÍVEL DE 170 T</t>
  </si>
  <si>
    <t>GRAMA TIPO BATATAIS</t>
  </si>
  <si>
    <t>GRAMPO EM AÇO GALVANIZADO PARA CERCA - C = 25,4 MM E E = 3,76 MM (1" X 9 BWG)</t>
  </si>
  <si>
    <t>ESTACA PRÉ-MOLDADA DE CONCRETO ARMADO CENTRIFUGADO COM COMPRESSÃO ADMISSÍVEL DE 230 T</t>
  </si>
  <si>
    <t>ESTACA PRÉ-MOLDADA DE CONCRETO ARMADO CENTRIFUGADO COM COMPRESSÃO ADMISSÍVEL DE 300 T</t>
  </si>
  <si>
    <t>SINALIZADOR A LED COM BATERIA</t>
  </si>
  <si>
    <t>LONA PLÁSTICA - E = 200 MICRA</t>
  </si>
  <si>
    <t>CAVALETE EM POLIETILENO ZEBRADO COM FAIXA REFLETIVA</t>
  </si>
  <si>
    <t>PERFIL DE ALUMÍNIO TIPO L463 PARA PLACA DE SINALIZAÇÃO - SEÇÃO DE 50 X 50 MM</t>
  </si>
  <si>
    <t>MASSA ASFÁLTICA COMERCIAL</t>
  </si>
  <si>
    <t>PLACA DE POLIESTIRENO EXPANDIDO (EPS)</t>
  </si>
  <si>
    <t>SUPORTE EM AÇO-CARBONO GALVANIZADO TIPO PERFIL C PARA PLACA DE SINALIZAÇÃO</t>
  </si>
  <si>
    <t>CONJUNTO PARA FIXAÇÃO DE PLACAS EM AÇO GALVANIZADO COMPOSTO POR BARRA CHATA, ABRAÇADEIRA, PARAFUSOS, PORCAS E ARRUELAS</t>
  </si>
  <si>
    <t>SEMIPÓRTICO METÁLICO PARA VÃO DE 8,3 M E VENTO DE 35 M/S</t>
  </si>
  <si>
    <t>APOIO DE NEOPRENE FRETADO</t>
  </si>
  <si>
    <t>CABO DE AÇO - D = 12,70 MM (1/2")</t>
  </si>
  <si>
    <t>SEMIPÓRTICO DUPLO METÁLICO PARA VÃO DE 2 X 8,3 M E VENTO DE 35 M/S</t>
  </si>
  <si>
    <t>BRITA 4</t>
  </si>
  <si>
    <t>CABO DE AÇO - D = 6,35 MM (1/4")</t>
  </si>
  <si>
    <t>CABO DE AÇO - D = 52,00 MM (2")</t>
  </si>
  <si>
    <t>SAPATILHA EM AÇO INOX - D = 6,35 MM (1/4")</t>
  </si>
  <si>
    <t>SEMIPÓRTICO METÁLICO PARA VÃO DE 8,3 M E VENTO DE 40 M/S</t>
  </si>
  <si>
    <t>SEMIPÓRTICO DUPLO METÁLICO PARA VÃO DE 2 X 8,3 M E VENTO DE 40 M/S</t>
  </si>
  <si>
    <t>PÓRTICO METÁLICO PARA VÃO DE 15,9 M E VENTO DE 40 M/S</t>
  </si>
  <si>
    <t>SEMIPÓRTICO METÁLICO PARA VÃO DE 8,3 M E VENTO DE 45 M/S</t>
  </si>
  <si>
    <t>CORDA DE SISAL - D = 12,0 MM</t>
  </si>
  <si>
    <t>GRAMPO LEVE EM AÇO-CARBONO PARA CABO DE AÇO - D = 6,3 MM (1/4")</t>
  </si>
  <si>
    <t>POSTE DE CONCRETO - CARGA NOMINAL DE 800 DAN, H = 15 M E D = 520 MM</t>
  </si>
  <si>
    <t>SEMIPÓRTICO DUPLO METÁLICO PARA VÃO DE 2 X 8,3 M E VENTO DE 45 M/S</t>
  </si>
  <si>
    <t>PÓRTICO METÁLICO PARA VÃO DE 15,9 M E VENTO DE 45 M/S</t>
  </si>
  <si>
    <t>LÂMPADA FLUORESCENTE COMPACTA ELETRÔNICA - POTÊNCIA DE 20 W</t>
  </si>
  <si>
    <t>MANTA ASFÁLTICA NÃO-TECIDO EM POLIÉSTER - E = 3 MM</t>
  </si>
  <si>
    <t>MANTA ASFÁLTICA NÃO-TECIDO EM POLIÉSTER - E = 4 MM</t>
  </si>
  <si>
    <t>LIXA PARA FERRO Nº 150</t>
  </si>
  <si>
    <t>ESTACA PRANCHA METÁLICA</t>
  </si>
  <si>
    <t>PARAFUSO DE CABEÇA SEXTAVADA EM AÇO GALVANIZADO COM PORCA E ARRUELA DE PRESSÃO - D = 6,35 MM (1/4")</t>
  </si>
  <si>
    <t>AÇO EM PERFIS ASTM A572 GRAU 50</t>
  </si>
  <si>
    <t>PARAFUSO DE CABEÇA SEXTAVADA EM AÇO GALVANIZADO COM PORCA E ARRUELA DE PRESSÃO - D = 9,525 MM (3/8")</t>
  </si>
  <si>
    <t>ARRUELA LISA EM AÇO ASTM F436 PARA PARAFUSO - D = 12,7 MM</t>
  </si>
  <si>
    <t>ARRUELA LISA EM AÇO ASTM F436 PARA PARAFUSO - D = 16,0 MM</t>
  </si>
  <si>
    <t>ARRUELA LISA EM AÇO ASTM F436 PARA PARAFUSO - D = 20,0 MM</t>
  </si>
  <si>
    <t>PARAFUSO DE CABEÇA SEXTAVADA EM AÇO ASTM A325 DE ALTA RESISTÊNCIA COM ROSCA PARCIAL - D = 12,7 MM E C = 38,10 MM</t>
  </si>
  <si>
    <t>PARAFUSO DE CABEÇA SEXTAVADA EM AÇO ASTM A325 DE ALTA RESISTÊNCIA COM ROSCA PARCIAL - D = 12,7 MM E C = 44,45 MM</t>
  </si>
  <si>
    <t>PARAFUSO DE CABEÇA SEXTAVADA EM AÇO ASTM A325 DE ALTA RESISTÊNCIA COM ROSCA PARCIAL - D = 12,7 MM E C = 50,80 MM</t>
  </si>
  <si>
    <t>PARAFUSO DE CABEÇA SEXTAVADA EM AÇO ASTM A325 DE ALTA RESISTÊNCIA COM ROSCA PARCIAL - D = 12,7 MM E C = 57,15 MM</t>
  </si>
  <si>
    <t>PARAFUSO DE CABEÇA SEXTAVADA EM AÇO ASTM A325 DE ALTA RESISTÊNCIA COM ROSCA PARCIAL - D = 16 MM E C = 44,45 MM</t>
  </si>
  <si>
    <t>PARAFUSO DE CABEÇA SEXTAVADA EM AÇO ASTM A325 DE ALTA RESISTÊNCIA COM ROSCA PARCIAL - D = 16 MM E C = 50,80 MM</t>
  </si>
  <si>
    <t>PARAFUSO DE CABEÇA SEXTAVADA EM AÇO ASTM A325 DE ALTA RESISTÊNCIA COM ROSCA PARCIAL - D = 16 MM E C = 63,50 MM</t>
  </si>
  <si>
    <t>PARAFUSO DE CABEÇA SEXTAVADA EM AÇO ASTM A325 DE ALTA RESISTÊNCIA COM ROSCA PARCIAL - D = 20 MM E C = 50,80 MM</t>
  </si>
  <si>
    <t>PARAFUSO DE CABEÇA SEXTAVADA EM AÇO ASTM A325 DE ALTA RESISTÊNCIA COM ROSCA PARCIAL - D = 20 MM E C = 57,15 MM</t>
  </si>
  <si>
    <t>PARAFUSO DE CABEÇA SEXTAVADA EM AÇO ASTM A325 DE ALTA RESISTÊNCIA COM ROSCA PARCIAL - D = 20 MM E C = 63,50 MM</t>
  </si>
  <si>
    <t>PARAFUSO DE CABEÇA SEXTAVADA EM AÇO ASTM A325 DE ALTA RESISTÊNCIA COM ROSCA PARCIAL - D = 20 MM E C = 76,20 MM</t>
  </si>
  <si>
    <t>TUBO EM AÇO GALVANIZADO - E = 2,00 MM E D = 50,80 MM (2")</t>
  </si>
  <si>
    <t>TUBO EM AÇO GALVANIZADO - E = 3,00 MM E SEÇÃO DE 80 X 80 MM</t>
  </si>
  <si>
    <t>AÇO EM PERFIS ASTM A572 GRAU 50 PERFURADO</t>
  </si>
  <si>
    <t>PINO CONECTOR DE CISALHAMENTO PARA LAJE STEEL DECK - D = 19 MM E C = 80 MM</t>
  </si>
  <si>
    <t>PORCA SEXTAVADA PESADA EM AÇO ASTM A194 GRAU 2H PARA PARAFUSO - D = 12,7 MM</t>
  </si>
  <si>
    <t>PORCA SEXTAVADA PESADA EM AÇO ASTM A194 GRAU 2H PARA PARAFUSO - D = 16 MM</t>
  </si>
  <si>
    <t>PORCA SEXTAVADA PESADA EM AÇO ASTM A194 GRAU 2H PARA PARAFUSO - D = 20 MM</t>
  </si>
  <si>
    <t>STEEL DECK EM AÇO GALVANIZADO ASTM A653 GRAU 40</t>
  </si>
  <si>
    <t>CHAPA DE AÇO ASTM A572 GRAU 50 CORTADA E PERFURADA</t>
  </si>
  <si>
    <t>SUPORTE EM AÇO-CARBONO PARA CORRIMÃO DE GUARDA-CORPO METÁLICO</t>
  </si>
  <si>
    <t>FLUIDO DE RESFRIAMENTO PARA USINAGEM DE METAIS</t>
  </si>
  <si>
    <t>MADEIRA ESTRUTURAL DE EUCALIPTO</t>
  </si>
  <si>
    <t>TELA EM AÇO CA 60 SOLDADA NERVURADA</t>
  </si>
  <si>
    <t>TELA EM AÇO GALVANIZADO PARA ALAMBRADO - E = 1,64 MM (BWG 16) E MALHA DE 50 MM</t>
  </si>
  <si>
    <t>TELA EM AÇO GALVANIZADO PARA PASSARELAS RODOVIÁRIAS - E = 2,75 MM E MALHA DE 50 MM</t>
  </si>
  <si>
    <t>MANTA DE PVC REFORÇADA COM TELA DE POLIÉSTER - E = 1,2 MM</t>
  </si>
  <si>
    <t>MANTA DE PVC REFORÇADA COM TELA DE POLIÉSTER - E = 1,5 MM</t>
  </si>
  <si>
    <t>CERA DE PROTEÇÃO PARA ANCORAGEM DE ESTAIS</t>
  </si>
  <si>
    <t>PARAFUSO DE CABEÇA SEXTAVADA EM AÇO INOX - D = 12,7 MM (1/2") E C = 127,0 MM (5")</t>
  </si>
  <si>
    <t>PARAFUSO DE CABEÇA SEXTAVADA EM AÇO GALVANIZADO TIPO AUTOATARRACHANTE COM ARRUELA DE VEDAÇÃO - D = 6,3 MM E C = 19 MM</t>
  </si>
  <si>
    <t>PEDRA DE MÃO OU RACHÃO</t>
  </si>
  <si>
    <t>PEDRISCO</t>
  </si>
  <si>
    <t>CRUZETA DE MADEIRA PARA POSTE - H = 240 CM</t>
  </si>
  <si>
    <t>SELANTE ELÁSTICO À BASE DE POLIURETANO</t>
  </si>
  <si>
    <t>CORDÃO DE POLIETILENO EXPANDIDO DE BAIXA DENSIDADE - D = 15,0 MM</t>
  </si>
  <si>
    <t>JUNTA DE DILATAÇÃO EM ELASTÔMERO E PERFIL VV - L = 20 MM E H = 40 MM</t>
  </si>
  <si>
    <t>JUNTA DE DILATAÇÃO EM ELASTÔMERO E PERFIL VV - L = 25 MM E H = 50 MM</t>
  </si>
  <si>
    <t>PÓ DE PEDRA</t>
  </si>
  <si>
    <t>CORDÃO DE POLIETILENO EXPANDIDO DE BAIXA DENSIDADE - D = 10,0 MM</t>
  </si>
  <si>
    <t>JUNTA DE DILATAÇÃO EM ELASTÔMERO E PERFIL VV - L = 35 MM E H = 60 MM</t>
  </si>
  <si>
    <t>ADESIVO ESTRUTURAL À BASE DE RESINA EPÓXI BICOMPONENTE TIPO ADE-52 OU SIMILAR</t>
  </si>
  <si>
    <t>JUNTA DE DILATAÇÃO EM ELASTÔMERO E PERFIL VV - L = 40 MM E H = 70 MM</t>
  </si>
  <si>
    <t>JUNTA DE DILATAÇÃO EM ELASTÔMERO E PERFIL VV - L = 50 MM E H = 80 MM</t>
  </si>
  <si>
    <t>ARAME LISO EM AÇO GALVANIZADO - D = 1,65 MM (16 BWG)</t>
  </si>
  <si>
    <t>PREGO DE FERRO</t>
  </si>
  <si>
    <t>PÓRTICO METÁLICO PARA VÃO DE 15,9 M E VENTO DE 35 M/S</t>
  </si>
  <si>
    <t>PROJETOR EXTERNO EM ALUMÍNIO FUNDIDO PARA LÂMPADA DE ATÉ 2.000 W</t>
  </si>
  <si>
    <t>COROA DIAMANTADA - D = 15,87 MM (5/8")</t>
  </si>
  <si>
    <t>COROA DIAMANTADA - D = 19,50 MM (3/4")</t>
  </si>
  <si>
    <t>COROA DIAMANTADA - D = 25,40 MM (1")</t>
  </si>
  <si>
    <t>BARRA EM AÇO SAE 1010/1020 ROSCADA - D = 9,5 MM (3/8")</t>
  </si>
  <si>
    <t>ROLLER BIT - TOOTH CUTTER - SÉRIE 8 - D = 700 MM</t>
  </si>
  <si>
    <t>ROLLER BIT - TOOTH CUTTER - SÉRIE 8 - D = 800 MM</t>
  </si>
  <si>
    <t>ROLLER BIT - TOOTH CUTTER - SÉRIE 8 - D = 900 MM</t>
  </si>
  <si>
    <t>ROLLER BIT - TOOTH CUTTER - SÉRIE 8 - D = 1.000 MM</t>
  </si>
  <si>
    <t>ROLLER BIT - TOOTH CUTTER - SÉRIE 8 - D = 1.100 MM</t>
  </si>
  <si>
    <t>ROLLER BIT - TOOTH CUTTER - SÉRIE 8 - D = 1.200 MM</t>
  </si>
  <si>
    <t>ROLLER BIT - TOOTH CUTTER - SÉRIE 8 - D = 1.300 MM</t>
  </si>
  <si>
    <t>ROLLER BIT - TOOTH CUTTER - SÉRIE 13 - D = 1.400 MM</t>
  </si>
  <si>
    <t>ROLLER BIT - TOOTH CUTTER - SÉRIE 13 - D = 1.500 MM</t>
  </si>
  <si>
    <t>ROLLER BIT - TOOTH CUTTER - SÉRIE 13 - D = 1.600 MM</t>
  </si>
  <si>
    <t>ROLLER BIT - TOOTH CUTTER - SÉRIE 13 - D = 1.700 MM</t>
  </si>
  <si>
    <t>ROLLER BIT - TOOTH CUTTER - SÉRIE 13 - D = 1.800 MM</t>
  </si>
  <si>
    <t>ROLLER BIT - TOOTH CUTTER - CANTILEVER - D = 600 MM</t>
  </si>
  <si>
    <t>ROLLER BIT - TCI BUTTON CUTTER - CANTILEVER - D = 600 MM</t>
  </si>
  <si>
    <t>ROLLER BIT - TCI BUTTON CUTTER - SÉRIE 8 - D = 700 MM</t>
  </si>
  <si>
    <t>ROLLER BIT - TCI BUTTON CUTTER - SÉRIE 8 - D = 800 MM</t>
  </si>
  <si>
    <t>ROLLER BIT - TCI BUTTON CUTTER - SÉRIE 8 - D = 900 MM</t>
  </si>
  <si>
    <t>ROLLER BIT - TCI BUTTON CUTTER - SÉRIE 8 - D = 1.000 MM</t>
  </si>
  <si>
    <t>ROLLER BIT - TCI BUTTON CUTTER - SÉRIE 8 - D = 1.100 MM</t>
  </si>
  <si>
    <t>ROLLER BIT - TCI BUTTON CUTTER - SÉRIE 8 - D = 1.200 MM</t>
  </si>
  <si>
    <t>ROLLER BIT - TCI BUTTON CUTTER - SÉRIE 8 - D = 1.300 MM</t>
  </si>
  <si>
    <t>ROLLER BIT - TCI BUTTON CUTTER - SÉRIE 13 - D = 1.400 MM</t>
  </si>
  <si>
    <t>ROLLER BIT - TCI BUTTON CUTTER - SÉRIE 13 - D = 1.500 MM</t>
  </si>
  <si>
    <t>ROLLER BIT - TCI BUTTON CUTTER - SÉRIE 13 - D = 1.600 MM</t>
  </si>
  <si>
    <t>ROLLER BIT - TCI BUTTON CUTTER - SÉRIE 13 - D = 1.700 MM</t>
  </si>
  <si>
    <t>ROLLER BIT - TCI BUTTON CUTTER - SÉRIE 13 - D = 1.800 MM</t>
  </si>
  <si>
    <t>RIPA DE MADEIRA - E = 4,0 CM E L = 1,5 CM</t>
  </si>
  <si>
    <t>SÉRIE DE BROCAS INTEGRAIS S11</t>
  </si>
  <si>
    <t>PARAFUSO DE CABEÇA SEXTAVADA EM AÇO GALVANIZADO - D = 15,875 MM (5/8") E C = 101,600 MM (4")</t>
  </si>
  <si>
    <t>MUDA DE ÁRVORE ORNAMENTAL COM ALTURA DE 2,00 A 3,00 M</t>
  </si>
  <si>
    <t>MUDA DE ÁRVORE ORNAMENTAL COM ALTURA DE 1,00 A 2,00 M</t>
  </si>
  <si>
    <t>MUDA DE ÁRVORE ORNAMENTAL COM ALTURA ATÉ 1,00 M</t>
  </si>
  <si>
    <t>SARRAFO EM MADEIRA DE TERCEIRA - E = 2,5 CM E L = 5 CM</t>
  </si>
  <si>
    <t>MUDA DE ÁRVORE FRUTÍFERA COM ALTURA DE 2,00 A 3,00 M</t>
  </si>
  <si>
    <t>MUDA DE ÁRVORE FRUTÍFERA COM ALTURA DE 1,00 A 2,00 M</t>
  </si>
  <si>
    <t>MUDA DE ÁRVORE FRUTÍFERA COM ALTURA ATÉ 1,00 M</t>
  </si>
  <si>
    <t>TAPETE DE FLORÍFERAS COM ALTURA ATÉ 0,50 M</t>
  </si>
  <si>
    <t>HERBICIDA GLIFOSATO PARA APLICAÇÃO LOCALIZADA</t>
  </si>
  <si>
    <t>DESENGRAXANTE LÍQUIDO BIODEGRADÁVEL</t>
  </si>
  <si>
    <t>CHAPA FINA EM AÇO GALVANIZADO</t>
  </si>
  <si>
    <t>PINGADEIRA DE ELASTÔMERO COM ABA INCLINADA - L = 40 MM E H = 40 MM</t>
  </si>
  <si>
    <t>SELADOR ACRÍLICO PARA PINTURA</t>
  </si>
  <si>
    <t>ADITIVO LÁTEX DE POLÍMERO SBR PARA CONCRETO E ARGAMASSA</t>
  </si>
  <si>
    <t>CHAPA FINA EM AÇO ASTM A36</t>
  </si>
  <si>
    <t>TRELIÇA NERVURADA ELETROSSOLDADA EM AÇO CA 60</t>
  </si>
  <si>
    <t>CHAPA GROSSA EM AÇO ASTM A36</t>
  </si>
  <si>
    <t>ARGAMASSA POLIMÉRICA MONOCOMPONENTE PARA REPAROS ESTRUTURAIS</t>
  </si>
  <si>
    <t>AREIA GROSSA LAVADA</t>
  </si>
  <si>
    <t>AREIA FINA LAVADA</t>
  </si>
  <si>
    <t>TUBO EM AÇO-CARBONO COM FUNIL CÔNICO TREMONHA PARA LANÇAMENTO DE CONCRETO</t>
  </si>
  <si>
    <t>DISCO DE CORTE DIAMANTADO PARA CONCRETO E ASFALTO - D = 350 MM</t>
  </si>
  <si>
    <t>ADESIVO ESTRUTURAL À BASE DE RESINA EPÓXI DE MÉDIA VISCOSIDADE</t>
  </si>
  <si>
    <t>CORDOALHA TIPO CP 177 RB PARA ESTAIS - D = 15,7 MM</t>
  </si>
  <si>
    <t>ADESIVO ESTRUTURAL À BASE DE RESINA EPÓXI DE BAIXA VISCOSIDADE</t>
  </si>
  <si>
    <t>PONTEIRO PARA MARTELETE - D = 22 MM E C = 1,00 M</t>
  </si>
  <si>
    <t>ELETRODO REVESTIDO E60XX</t>
  </si>
  <si>
    <t>VARETA EM AÇO-CARBONO PARA SOLDA OXIACETILENO AWS A 5.2 R45</t>
  </si>
  <si>
    <t>BROCA DE WIDIA - D = 14 MM E C = 150 MM</t>
  </si>
  <si>
    <t>ADESIVO ESTRUTURAL À BASE DE RESINA EPÓXI DE ALTA VISCOSIDADE</t>
  </si>
  <si>
    <t>BICO DE ADESÃO PARA INJEÇÃO DE ADESIVO ESTRUTURAL À BASE DE RESINA EPÓXI</t>
  </si>
  <si>
    <t>BICO DE PERFURAÇÃO PARA INJEÇÃO DE ADESIVO ESTRUTURAL À BASE DE RESINA EPÓXI</t>
  </si>
  <si>
    <t>APLICADOR MANUAL DE ADESIVO ESTRUTURAL</t>
  </si>
  <si>
    <t>DISCO DIAMANTADO PARA DESBASTE - D = 180 MM</t>
  </si>
  <si>
    <t>BROCA DE AÇO RÁPIDO - D = 12,5 MM E C = 151 MM</t>
  </si>
  <si>
    <t>GRELHA METÁLICA PARA CANALETAS - C = 1,00 M E L = 0,30 M</t>
  </si>
  <si>
    <t>PORTA-GRELHA METÁLICA - C = 1,00 M E L = 0,30 M</t>
  </si>
  <si>
    <t>TÁBUA DE PINHO DE TERCEIRA - E = 2,5 CM</t>
  </si>
  <si>
    <t>TAMPÃO DE FERRO FUNDIDO ARTICULADO PARA ÁGUAS PLUVIAIS - DN 600 CLASSE 400</t>
  </si>
  <si>
    <t>GRELHA METÁLICA PARA CANALETAS - C = 0,50 M E L = 0,50 M</t>
  </si>
  <si>
    <t>PORTA-GRELHA METÁLICA - C = 0,50 M E L = 0,50 M</t>
  </si>
  <si>
    <t>GEOGRELHA BIDIRECIONAL EM POLIPROPILENO EXTRUDADO - RESISTÊNCIA À TRAÇÃO DE 30 KN/M, DEFORMAÇÃO INFERIOR A 5% E MALHA DE 36 X 34 MM</t>
  </si>
  <si>
    <t>GEOGRELHA UNIDIRECIONAL EM POLIÉSTER - RESISTÊNCIA À TRAÇÃO LONGITUDINAL DE 50 KN/M</t>
  </si>
  <si>
    <t>GEOGRELHA UNIDIRECIONAL EM POLIÉSTER - RESISTÊNCIA À TRAÇÃO LONGITUDINAL DE 90 KN/M</t>
  </si>
  <si>
    <t>GEOGRELHA UNIDIRECIONAL EM POLIÉSTER - RESISTÊNCIA À TRAÇÃO LONGITUDINAL DE 100 KN/M</t>
  </si>
  <si>
    <t>GEOGRELHA UNIDIRECIONAL EM POLIÉSTER - RESISTÊNCIA À TRAÇÃO LONGITUDINAL DE 150 KN/M</t>
  </si>
  <si>
    <t>GEOGRELHA UNIDIRECIONAL EM POLIÉSTER - RESISTÊNCIA À TRAÇÃO LONGITUDINAL DE 200 KN/M</t>
  </si>
  <si>
    <t>GEOGRELHA UNIDIRECIONAL EM POLIÉSTER - RESISTÊNCIA À TRAÇÃO LONGITUDINAL DE 300 KN/M</t>
  </si>
  <si>
    <t>GEOGRELHA UNIDIRECIONAL EM POLIÉSTER - RESISTÊNCIA À TRAÇÃO LONGITUDINAL DE 400 KN/M</t>
  </si>
  <si>
    <t>GEOCÉLULA EM PEAD - H = 75 MM E CÉLULA DE 289 CM²</t>
  </si>
  <si>
    <t>GEOCÉLULA EM PEAD - H = 100 MM E CÉLULA DE 289 CM²</t>
  </si>
  <si>
    <t>GEOCÉLULA EM PEAD - H = 150 MM E CÉLULA DE 289 CM²</t>
  </si>
  <si>
    <t>GEOCÉLULA EM PEAD - H = 200 MM E CÉLULA DE 289 CM²</t>
  </si>
  <si>
    <t>GEOCÉLULA EM PEAD - H = 75 MM E CÉLULA DE 460 CM²</t>
  </si>
  <si>
    <t>GEOCÉLULA EM PEAD - H = 100 MM E CÉLULA DE 460 CM²</t>
  </si>
  <si>
    <t>GEOCÉLULA EM PEAD - H = 150 MM E CÉLULA DE 460 CM²</t>
  </si>
  <si>
    <t>GEOCÉLULA EM PEAD - H = 200 MM E CÉLULA DE 460 CM²</t>
  </si>
  <si>
    <t>GEOCÉLULA EM PEAD - H = 75 MM E CÉLULA DE 1.206 CM²</t>
  </si>
  <si>
    <t>GEOCÉLULA EM PEAD - H = 100 MM E CÉLULA DE 1.206 CM²</t>
  </si>
  <si>
    <t>GEOCÉLULA EM PEAD - H = 150 MM E CÉLULA DE 1.206 CM²</t>
  </si>
  <si>
    <t>GEOCÉLULA EM PEAD - H = 200 MM E CÉLULA DE 1.206 CM²</t>
  </si>
  <si>
    <t>TUBO DE PVC ROSQUEÁVEL PARA ÁGUA FRIA - D = 75 MM (3")</t>
  </si>
  <si>
    <t>COROA DIAMANTADA - D = 31,80 MM (1 1/4")</t>
  </si>
  <si>
    <t>COROA DIAMANTADA - D = 38,10 MM (1 1/2")</t>
  </si>
  <si>
    <t>COROA DIAMANTADA - D = 44,50 MM (1 3/4")</t>
  </si>
  <si>
    <t>COROA DIAMANTADA - D = 50,80 MM (2")</t>
  </si>
  <si>
    <t>COROA DIAMANTADA - D = 63,50 MM (2 1/2")</t>
  </si>
  <si>
    <t>COROA DIAMANTADA - D = 76,20 MM (3")</t>
  </si>
  <si>
    <t>COROA DIAMANTADA - D = 101,60 MM (4")</t>
  </si>
  <si>
    <t>BROCA DE WIDIA - D = 10 MM E C = 150 MM</t>
  </si>
  <si>
    <t>BROCA DE WIDIA - D = 13 MM E C = 150 MM</t>
  </si>
  <si>
    <t>TELHA TRAPEZOIDAL EM AÇO ZINCADO - E = 0,43 MM</t>
  </si>
  <si>
    <t>GEOTÊXTIL NÃO-TECIDO AGULHADO EM POLIÉSTER - RESISTÊNCIA À TRAÇÃO LONGITUDINAL DE 31 KN/M</t>
  </si>
  <si>
    <t>TERRA VEGETAL PRODUZIDA</t>
  </si>
  <si>
    <t>TINTA LÁTEX À BASE DE RESINA ACRÍLICA</t>
  </si>
  <si>
    <t>TINTA PLÁSTICA À BASE DE RESINA METACRÍLICA APLICADA A FRIO POR DISPERSÃO OU EXTRUSÃO</t>
  </si>
  <si>
    <t>MASSA TERMOPLÁSTICA APLICADA POR EXTRUSÃO</t>
  </si>
  <si>
    <t>SUPORTE POLIMÉRICO ECOLÓGICO MACIÇO COLAPSÍVEL PARA PLACA DE SINALIZAÇÃO - D = 6,4 CM</t>
  </si>
  <si>
    <t>TRILHO TR25 EM AÇO-CARBONO USADO</t>
  </si>
  <si>
    <t>TRILHO TR37 EM AÇO-CARBONO USADO</t>
  </si>
  <si>
    <t>TRILHO TR45 EM AÇO-CARBONO USADO</t>
  </si>
  <si>
    <t>TRILHO TR57 EM AÇO-CARBONO USADO</t>
  </si>
  <si>
    <t>TRILHO TR68 EM AÇO-CARBONO USADO</t>
  </si>
  <si>
    <t>TUBO EM AÇO GALVANIZADO COM ROSCA BSP CLASSE LEVE - D = 50 MM (2")</t>
  </si>
  <si>
    <t>TUBO EM AÇO GALVANIZADO COM ROSCA BSP CLASSE LEVE - D = 20 MM (3/4")</t>
  </si>
  <si>
    <t>TUBO EM AÇO GALVANIZADO COM ROSCA BSP CLASSE LEVE - D = 80 MM (3")</t>
  </si>
  <si>
    <t>TUBO EM AÇO GALVANIZADO COM ROSCA BSP CLASSE LEVE - D = 100 MM (4")</t>
  </si>
  <si>
    <t>SUPORTE POLIMÉRICO ECOLÓGICO MACIÇO COLAPSÍVEL PARA PLACA DE SINALIZAÇÃO - SEÇÃO DE 8 X 8 CM</t>
  </si>
  <si>
    <t>SUPORTE POLIMÉRICO ECOLÓGICO MACIÇO COLAPSÍVEL PARA PLACA DE SINALIZAÇÃO - SEÇÃO DE 7 X 15 CM</t>
  </si>
  <si>
    <t>MOURÃO DE MADEIRA - H = 2,10 M E D = 0,10 M</t>
  </si>
  <si>
    <t>MOURÃO DE MADEIRA - H = 2,20 M E D = 0,15 M</t>
  </si>
  <si>
    <t>NONEL INICIADOR - C = 300,0 M</t>
  </si>
  <si>
    <t>COROA DE BOTÕES ESFÉRICOS - D = 130 MM (5 1/8")</t>
  </si>
  <si>
    <t>COROA DE BOTÕES ESFÉRICOS - D = 194 MM (7 5/8")</t>
  </si>
  <si>
    <t>COROA DE BOTÕES ESFÉRICOS - D = 251 MM (9 7/8")</t>
  </si>
  <si>
    <t>COROA DE BOTÕES ESFÉRICOS - D = 305 MM (12")</t>
  </si>
  <si>
    <t>COROA DE BOTÕES ESFÉRICOS - D = 355 MM (14")</t>
  </si>
  <si>
    <t>DENTE DE CORTE PARA TRADO OU CAÇAMBA DE PERFURAÇÃO</t>
  </si>
  <si>
    <t>COROA DE BOTÕES ESFÉRICOS LINHA ST68 - D = 102 MM (4")</t>
  </si>
  <si>
    <t>COROA DE BOTÕES ESFÉRICOS PARA TIRANTE AUTOINJETÁVEL - D = 87 MM (3 7/16")</t>
  </si>
  <si>
    <t>TRICONE PARA TIRANTE AUTOINJETÁVEL - D = 120 MM</t>
  </si>
  <si>
    <t>COROA PILOTO DE BOTÕES ESFÉRICOS PARA SISTEMA AUTOPERFURANTE - D = 76,2 MM (3")</t>
  </si>
  <si>
    <t>TUBO DE PVC PONTA E BOLSA PARA ESGOTO - D = 50 MM (2")</t>
  </si>
  <si>
    <t>TUBO DE PVC PONTA E BOLSA PARA ESGOTO - D = 75 MM (3")</t>
  </si>
  <si>
    <t>TUBO PEAD CORRUGADO PERFURADO PARA DRENAGEM - D = 170 MM</t>
  </si>
  <si>
    <t>TUBO PEAD CORRUGADO PERFURADO PARA DRENAGEM - D = 230 MM</t>
  </si>
  <si>
    <t>SUPORTE EM MADEIRA DE EUCALIPTO TRATADO - SEÇÃO DE 8 X 8 CM</t>
  </si>
  <si>
    <t>TUBO DE PVC ROSQUEÁVEL PARA ÁGUA FRIA - D = 40 MM (1 1/2")</t>
  </si>
  <si>
    <t>TUBO DE PVC ROSQUEÁVEL PARA ÁGUA FRIA - D = 100 MM (4")</t>
  </si>
  <si>
    <t>TUBO DE PVC ROSQUEÁVEL PARA ÁGUA FRIA - D = 150 MM (6")</t>
  </si>
  <si>
    <t>DUTO FLEXÍVEL DE VENTILAÇÃO EM PVC - D = 1,20 M</t>
  </si>
  <si>
    <t>BROCA INTEGRAL SÉRIE H19 - D = 24 MM E C = 0,4 M</t>
  </si>
  <si>
    <t>GEOTÊXTIL NÃO-TECIDO AGULHADO EM POLIÉSTER - RESISTÊNCIA À TRAÇÃO LONGITUDINAL DE 10 KN/M</t>
  </si>
  <si>
    <t>PUNHO LINHA R25 PARA MARTELETE PERFURADOR E ROMPEDOR - D = 25 MM (1")</t>
  </si>
  <si>
    <t>HASTE LINHA R25 PARA MARTELETE PERFURADOR E ROMPEDOR - D = 25 MM (1") E C = 1,00 M</t>
  </si>
  <si>
    <t>LUVA DE ACOPLAMENTO LINHA R25 PARA MARTELETE PERFURADOR E ROMPEDOR - D = 25 MM (1")</t>
  </si>
  <si>
    <t>HASTE DE PERFURAÇÃO SIMPLES PARA JET GROUTING - D = 88,9 MM (3 1/2") E C = 3,00 M</t>
  </si>
  <si>
    <t>LUVA EM AÇO GALVANIZADO COM ROSCA BSP CLASSE LEVE - D = 50 MM (2")</t>
  </si>
  <si>
    <t>MANTA DRENANTE EM MALHA DE POLIETILENO E GEOTÊXTIL DE POLIPROPILENO EM UMA DAS FACES</t>
  </si>
  <si>
    <t>PUNHO LINHA ST68 PARA PERFURAÇÃO - D = 80 MM (3 5/32")</t>
  </si>
  <si>
    <t>ADESIVO À BASE DE RESINA POLIÉSTER BICOMPONENTE PARA ANCORAGEM</t>
  </si>
  <si>
    <t>TUBO EM AÇO-CARBONO PARA AR COMPRIMIDO - D = 150 MM (6")</t>
  </si>
  <si>
    <t>HASTE LINHA T45 PARA PERFURATRIZ SOBRE ESTEIRAS - D = 45,0 MM (1 3/4") E C = 3,60 M</t>
  </si>
  <si>
    <t>PUNHO LINHA T45 PARA PERFURATRIZ SOBRE ESTEIRAS - D = 45 MM (1 3/4")</t>
  </si>
  <si>
    <t>LUVA EM AÇO LINHA T45 PARA PERFURATRIZ SOBRE ESTEIRAS - D = 45,0 MM (1 3/4")</t>
  </si>
  <si>
    <t>COROA DE BOTÕES ESFÉRICOS LINHA T45 - D = 89 MM (3 1/2")</t>
  </si>
  <si>
    <t>TUBO EM AÇO-CARBONO PARA SISTEMA AUTOPERFURANTE - D = 76,2 MM</t>
  </si>
  <si>
    <t>TUBO EM AÇO-CARBONO INICIADOR PARA SISTEMA AUTOPERFURANTE COM ANEL DA COROA PILOTO - D = 76,2 MM (3") E C = 3 M</t>
  </si>
  <si>
    <t>HASTE LINHA ST68 PARA PERFURAÇÃO - D = 87,0 MM (3 7/16") E C = 1,83 M</t>
  </si>
  <si>
    <t>HIDROMONITOR COM BICO DE INJEÇÃO PARA JET GROUTING - D = 88,9 MM (3 1/2")</t>
  </si>
  <si>
    <t>VÁLVULA MANCHETE - D = 73 MM</t>
  </si>
  <si>
    <t>BORRACHA PARA OBTURADOR MECÂNICO</t>
  </si>
  <si>
    <t>DISCO DE CORTE DIAMANTADO SEGMENTADO PARA CONCRETO - D = 110 MM</t>
  </si>
  <si>
    <t>CONJUNTO DE LÂMINAS DE CORTE PARA TRITURADORA DE GALHOS E TRONCOS</t>
  </si>
  <si>
    <t>PÓ CALCÁRIO DOLOMÍTICO</t>
  </si>
  <si>
    <t>MATERIAL FORMADOR DE CAMADA PROTETORA PARA HIDROSSEMEADURA</t>
  </si>
  <si>
    <t>TUBO EM AÇO-CARBONO SCHEDULE 40 - D = 65 MM (2 1/2")</t>
  </si>
  <si>
    <t>ANCORAGEM REGULÁVEL PARA ESTAIS DE 19 CORDOALHAS - D = 15,7 MM</t>
  </si>
  <si>
    <t>ANCORAGEM REGULÁVEL PARA ESTAIS DE 31 CORDOALHAS - D = 15,7 MM</t>
  </si>
  <si>
    <t>ANCORAGEM REGULÁVEL PARA ESTAIS DE 37 CORDOALHAS - D = 15,7 MM</t>
  </si>
  <si>
    <t>ANCORAGEM REGULÁVEL PARA ESTAIS DE 55 CORDOALHAS - D = 15,7 MM</t>
  </si>
  <si>
    <t>ANCORAGEM REGULÁVEL PARA ESTAIS DE 61 CORDOALHAS - D = 15,7 MM</t>
  </si>
  <si>
    <t>ANCORAGEM REGULÁVEL PARA ESTAIS DE 73 CORDOALHAS - D = 15,7 MM</t>
  </si>
  <si>
    <t>ANCORAGEM REGULÁVEL PARA ESTAIS DE 91 CORDOALHAS - D = 15,7 MM</t>
  </si>
  <si>
    <t>ANCORAGEM FIXA PARA ESTAIS DE 19 CORDOALHAS - D = 15,7 MM</t>
  </si>
  <si>
    <t>ANCORAGEM FIXA PARA ESTAIS DE 31 CORDOALHAS - D = 15,7 MM</t>
  </si>
  <si>
    <t>ANCORAGEM FIXA PARA ESTAIS DE 37 CORDOALHAS - D = 15,7 MM</t>
  </si>
  <si>
    <t>ANCORAGEM FIXA PARA ESTAIS DE 55 CORDOALHAS - D = 15,7 MM</t>
  </si>
  <si>
    <t>ANCORAGEM FIXA PARA ESTAIS DE 61 CORDOALHAS - D = 15,7 MM</t>
  </si>
  <si>
    <t>ANCORAGEM FIXA PARA ESTAIS DE 73 CORDOALHAS - D = 15,7 MM</t>
  </si>
  <si>
    <t>ANCORAGEM FIXA PARA ESTAIS DE 91 CORDOALHAS - D = 15,7 MM</t>
  </si>
  <si>
    <t>ESTACA DE TUTORAMENTO - D = 5 CM E H = 2 M</t>
  </si>
  <si>
    <t>ANCORAGEM ATIVA PARA 31 CORDOALHAS - D = 15,2 MM</t>
  </si>
  <si>
    <t>GÁS LIQUEFEITO DE PETRÓLEO (GLP)</t>
  </si>
  <si>
    <t>GÁS OXIGÊNIO</t>
  </si>
  <si>
    <t>GÁS ACETILENO</t>
  </si>
  <si>
    <t>FITA DE ESPUMA EPDM PARA VEDAÇÃO COM ADESIVO EM UMA FACE - E = 4 MM E L = 40 MM</t>
  </si>
  <si>
    <t>MANTA ASFÁLTICA NÃO-TECIDO EM POLIÉSTER - ANTIRRAÍZ - E = 3 MM</t>
  </si>
  <si>
    <t>LONGARINA DE MADEIRA DE PRIMEIRA - L = 16 CM E E = 6 CM</t>
  </si>
  <si>
    <t>ESTRONCA DE MADEIRA - D = 20 CM</t>
  </si>
  <si>
    <t>TELA METÁLICA GALVANIZADA DOBRADA EM L - C = 2,0 M, L = 0,5 M E H = 0,5 M</t>
  </si>
  <si>
    <t>CARTUCHO DE CIMENTO - D = 25 MM E C = 320 MM</t>
  </si>
  <si>
    <t>CARTUCHO DE RESINA POLIÉSTER - D = 38 MM E C = 500 MM</t>
  </si>
  <si>
    <t>ANCORAGEM ATIVA PARA 8 CORDOALHAS - D = 15,2 MM</t>
  </si>
  <si>
    <t>ANCORAGEM PASSIVA ADERENTE PARA 10 CORDOALHAS - D = 15,2 MM</t>
  </si>
  <si>
    <t>TINTA EM PÓ À BASE DE RESINA EPÓXI</t>
  </si>
  <si>
    <t>COROA DE BOTÕES ESFÉRICOS - D = 120 MM (4 3/4")</t>
  </si>
  <si>
    <t>CUNHA METÁLICA PARA CORDOALHA - D = 12,7 MM</t>
  </si>
  <si>
    <t>MARTELO DE FUNDO DTH - DN = 102 MM (4")</t>
  </si>
  <si>
    <t>HASTE DE PERFURAÇÃO COM ROSCA API 2 3/8" - D = 73 MM (2 7/8")</t>
  </si>
  <si>
    <t>VÁLVULA MANCHETE - D = 32 MM</t>
  </si>
  <si>
    <t>VÁLVULA MANCHETE - D = 40 MM</t>
  </si>
  <si>
    <t>TUBO PEAD PE 80 PN 6 - D = 40 MM</t>
  </si>
  <si>
    <t>TUBO PEAD PE 80 PN 16 - D = 20 MM</t>
  </si>
  <si>
    <t>CABO DE AÇO - D = 16,00 MM (5/8")</t>
  </si>
  <si>
    <t>COROA DE BOTÕES ESFÉRICOS LINHA R25 - D = 48 MM (1 7/8")</t>
  </si>
  <si>
    <t>PASTA LUBRIFICANTE PARA TUBO PEAD</t>
  </si>
  <si>
    <t>TELA METÁLICA DE DUPLA TORÇÃO EM LIGA DE ZINCO E ALUMÍNIO COM CABOS DE AÇO LONGITUDINAIS - RESISTÊNCIA LONGITUDINAL À TRAÇÃO DE 121 KN/M - INCLUSIVE GRAMPOS E CLIPES DE JUNÇÃO</t>
  </si>
  <si>
    <t>TUBO PEAD PE 80 PN 8 - D = 32 MM</t>
  </si>
  <si>
    <t>TUBO PEAD PE 80 PN 8 - D = 40 MM</t>
  </si>
  <si>
    <t>TUBO PEAD PE 80 PN 8 - D = 50 MM</t>
  </si>
  <si>
    <t>TUBO PEAD PE 80 PN 8 - D = 63 MM</t>
  </si>
  <si>
    <t>TUBO PEAD PE 80 PN 8 - D = 75 MM</t>
  </si>
  <si>
    <t>TUBO PEAD PE 80 PN 8 - D = 110 MM</t>
  </si>
  <si>
    <t>DUTO FLEXÍVEL DE POLIÉSTER ALUMINIZADO SEM ISOLAMENTO PARA EXAUSTÃO - D = 263 MM</t>
  </si>
  <si>
    <t>TUBO DE PVC ESPAGUETE - D = 14 MM</t>
  </si>
  <si>
    <t>DUTO FLEXÍVEL DE POLIÉSTER ALUMINIZADO SEM ISOLAMENTO PARA VENTILAÇÃO FORÇADA - D = 161 MM</t>
  </si>
  <si>
    <t>ESPAÇADOR PLÁSTICO TIPO DISCO SEPARADOR PARA TIRANTE COM 6 CORDOALHAS - D = 12,7 MM</t>
  </si>
  <si>
    <t>ESPAÇADOR PLÁSTICO TIPO DISCO SEPARADOR PARA TIRANTE COM 8 CORDOALHAS - D = 12,7 MM</t>
  </si>
  <si>
    <t>ESPAÇADOR PLÁSTICO TIPO DISCO SEPARADOR PARA TIRANTE COM 10 CORDOALHAS - D = 12,7 MM</t>
  </si>
  <si>
    <t>ESPAÇADOR PLÁSTICO TIPO DISCO SEPARADOR PARA TIRANTE COM 12 CORDOALHAS - D = 12,7 MM</t>
  </si>
  <si>
    <t>ESPAÇADOR PLÁSTICO TIPO CENTRALIZADOR CARAMBOLA PARA TIRANTE DE BARRA DE AÇO - D = 32,0 MM</t>
  </si>
  <si>
    <t>ESPAÇADOR PLÁSTICO TIPO CENTRALIZADOR CARAMBOLA PARA TIRANTE DE BARRA DE AÇO - D = 30,0 MM</t>
  </si>
  <si>
    <t>ESPAÇADOR PLÁSTICO TIPO CENTRALIZADOR CARAMBOLA PARA TIRANTE DE BARRA DE AÇO - D = 40,0 MM</t>
  </si>
  <si>
    <t>ÓLEO TIPO A1</t>
  </si>
  <si>
    <t>ESPAÇADOR PLÁSTICO TIPO CENTRALIZADOR CARAMBOLA PARA TIRANTE DE BARRA DE AÇO - D = 47,0 MM</t>
  </si>
  <si>
    <t>CIMENTO ASFÁLTICO DE PETRÓLEO - CAP 50/70</t>
  </si>
  <si>
    <t>CIMENTO ASFÁLTICO DE PETRÓLEO - CAP 150/200</t>
  </si>
  <si>
    <t>CIMENTO ASFÁLTICO DE PETRÓLEO - CAP 85/100</t>
  </si>
  <si>
    <t>EMULSÃO ASFÁLTICA - RR-1C</t>
  </si>
  <si>
    <t>EMULSÃO ASFÁLTICA - RM-1C</t>
  </si>
  <si>
    <t>ESPAÇADOR PLÁSTICO TIPO CENTRALIZADOR CARAMBOLA PARA TIRANTE DE BARRA DE AÇO - D = 50,0 MM</t>
  </si>
  <si>
    <t>EMULSÃO ASFÁLTICA - RL-1C</t>
  </si>
  <si>
    <t>EMULSÃO ASFÁLTICA COM POLÍMERO - RC-1C-E</t>
  </si>
  <si>
    <t>CIMENTO ASFÁLTICO DE PETRÓLEO COM POLÍMERO - CAP 150/200-E</t>
  </si>
  <si>
    <t>ADITIVO ASFÁLTICO DE RECICLAGEM PARA MISTURAS A QUENTE</t>
  </si>
  <si>
    <t>CIMENTO PORTLAND CP II - 32 - A GRANEL</t>
  </si>
  <si>
    <t>CIMENTO ASFÁLTICO DE PETRÓLEO COM POLÍMERO - CAP 55/75-E</t>
  </si>
  <si>
    <t>EMULSÃO ASFÁLTICA COM POLÍMERO - RR-2C-E</t>
  </si>
  <si>
    <t>EMULSÃO ASFÁLTICA COM POLÍMERO - RM-1C-E</t>
  </si>
  <si>
    <t>ESPAÇADOR PLÁSTICO TIPO CENTRALIZADOR CARAMBOLA PARA TIRANTE DE BARRA DE AÇO - D = 53,0 MM</t>
  </si>
  <si>
    <t>ESPAÇADOR PLÁSTICO TIPO CENTRALIZADOR CARAMBOLA PARA TIRANTE DE BARRA DE AÇO - D = 57,0 MM</t>
  </si>
  <si>
    <t>ESPAÇADOR PLÁSTICO TIPO CENTRALIZADOR CARAMBOLA PARA TIRANTE DE BARRA DE AÇO - D = 63,0 MM</t>
  </si>
  <si>
    <t>ESPAÇADOR PLÁSTICO TIPO CENTRALIZADOR CARAMBOLA PARA TIRANTE DE BARRA DE AÇO - D = 69,0 MM</t>
  </si>
  <si>
    <t>CANTONEIRA EM FERRO DE ABAS IGUAIS - L = 63,5 MM E E = 9,53 MM</t>
  </si>
  <si>
    <t>DEFENSA METÁLICA MALEÁVEL SIMPLES</t>
  </si>
  <si>
    <t>DEFENSA METÁLICA MALEÁVEL DUPLA</t>
  </si>
  <si>
    <t>DEFENSA METÁLICA SEMIMALEÁVEL SIMPLES</t>
  </si>
  <si>
    <t>DEFENSA METÁLICA SEMIMALEÁVEL DUPLA</t>
  </si>
  <si>
    <t>DENTE DE CORTE PARA FRESADORA DE 155 KW</t>
  </si>
  <si>
    <t>MÓDULO DE TRANSIÇÃO DE DEFENSA METÁLICA TIPO DUPLA ONDA COM LÂMINA ADICIONAL PARA BARREIRA RÍGIDA</t>
  </si>
  <si>
    <t>DENTE DE CORTE PARA FRESADORA DE 455 KW</t>
  </si>
  <si>
    <t>TERMINAL AÉREO DE DEFENSA METÁLICA (TIPO A)</t>
  </si>
  <si>
    <t>TERMINAL DE ANCORAGEM DE DEFENSA METÁLICA EM BARREIRA RÍGIDA (TIPO D)</t>
  </si>
  <si>
    <t>LUVA EM AÇO PARA EMENDA DE TIRANTES - D = 38 MM E C = 115 MM</t>
  </si>
  <si>
    <t>LUVA EM AÇO PARA EMENDA DE TIRANTES - D = 48 MM E C = 120 MM</t>
  </si>
  <si>
    <t>LUVA EM AÇO PARA EMENDA DE TIRANTES - D = 60 MM E C = 160 MM</t>
  </si>
  <si>
    <t>LUVA EM AÇO PARA EMENDA DE TIRANTES - D = 50 MM E C = 130 MM</t>
  </si>
  <si>
    <t>LUVA EM AÇO PARA EMENDA DE TIRANTES - D = 63 MM E C = 180 MM</t>
  </si>
  <si>
    <t>LUVA EM AÇO PARA EMENDA DE TIRANTES - D = 73 MM E C = 180 MM</t>
  </si>
  <si>
    <t>LUVA EM AÇO PARA EMENDA DE TIRANTES - D = 73 MM E C = 200 MM</t>
  </si>
  <si>
    <t>LUVA EM AÇO PARA EMENDA DE TIRANTES - D = 82 MM E C = 200 MM</t>
  </si>
  <si>
    <t>LUVA EM AÇO PARA EMENDA DE TIRANTES - D = 89 MM E C = 210 MM</t>
  </si>
  <si>
    <t>LUVA EM AÇO PARA EMENDA DE TIRANTES - D = 97 MM E C = 210 MM</t>
  </si>
  <si>
    <t>PLACA DE ANCORAGEM PARA TIRANTE DE BARRA DE AÇO - E = 16,0 MM E SEÇÃO DE 160 X 160 MM</t>
  </si>
  <si>
    <t>PLACA DE ANCORAGEM PARA TIRANTE DE BARRA DE AÇO - E = 16,0 MM E SEÇÃO DE 200 X 200 MM</t>
  </si>
  <si>
    <t>PLACA DE ANCORAGEM PARA TIRANTE DE BARRA DE AÇO - E = 22,0 MM E SEÇÃO DE 200 X 200 MM</t>
  </si>
  <si>
    <t>AMORTECEDOR RETRÁTIL TIPO TAU II PARALELO PCB OU SIMILAR PARA VELOCIDADE DE PROJETO DE 100 KM/H</t>
  </si>
  <si>
    <t>AMORTECEDOR RETRÁTIL TIPO TAU II COMBINADO PCB OU SIMILAR PARA VELOCIDADE DE PROJETO DE 100 KM/H E ÂNCORA TRASEIRA DE 900 MM</t>
  </si>
  <si>
    <t>AMORTECEDOR RETRÁTIL TIPO TAU II COMBINADO PCB OU SIMILAR PARA VELOCIDADE DE PROJETO DE 100 KM/H E ÂNCORA TRASEIRA DE 1.060 MM</t>
  </si>
  <si>
    <t>AMORTECEDOR RETRÁTIL TIPO TAU II COMBINADO PCB OU SIMILAR PARA VELOCIDADE DE PROJETO DE 100 KM/H E ÂNCORA TRASEIRA DE 1.220 MM</t>
  </si>
  <si>
    <t>AMORTECEDOR RETRÁTIL TIPO TAU II COMBINADO PCB OU SIMILAR PARA VELOCIDADE DE PROJETO DE 100 KM/H E ÂNCORA TRASEIRA DE 1.370 MM</t>
  </si>
  <si>
    <t>DISPOSITIVO DE ANCORAGEM DE FIXAÇÃO ELÁSTICA PANDROL</t>
  </si>
  <si>
    <t>AMORTECEDOR RETRÁTIL TIPO TAU II COMBINADO PCB OU SIMILAR PARA VELOCIDADE DE PROJETO DE 100 KM/H E ÂNCORA TRASEIRA DE 1.520 MM</t>
  </si>
  <si>
    <t>AMORTECEDOR RETRÁTIL TIPO TAU II AFUNILADO PCB OU SIMILAR PARA VELOCIDADE DE PROJETO DE 100 KM/H E ÂNCORA TRASEIRA DE 1.680 MM</t>
  </si>
  <si>
    <t>AMORTECEDOR RETRÁTIL TIPO TAU II AFUNILADO PCB OU SIMILAR PARA VELOCIDADE DE PROJETO DE 100 KM/H E ÂNCORA TRASEIRA DE 1.830 MM</t>
  </si>
  <si>
    <t>PLACA DE ANCORAGEM PARA TIRANTE DE BARRA DE AÇO - E = 32,0 MM E SEÇÃO DE 250 X 250 MM</t>
  </si>
  <si>
    <t>PLACA DE ANCORAGEM PARA TIRANTE DE BARRA DE AÇO - E = 38,0 MM E SEÇÃO DE 250 X 250 MM</t>
  </si>
  <si>
    <t>PLACA DE ANCORAGEM PARA TIRANTE DE BARRA DE AÇO - E = 51,0 MM E SEÇÃO DE 300 X 300 MM</t>
  </si>
  <si>
    <t>PLACA DE ANCORAGEM PARA TIRANTE DE BARRA DE AÇO - E = 64,0 MM E SEÇÃO DE 350 X 350 MM</t>
  </si>
  <si>
    <t>PLACA DE ANCORAGEM PARA TIRANTE COM 6 CORDOALHAS DE D = 12,7 MM</t>
  </si>
  <si>
    <t>PLACA DE ANCORAGEM PARA TIRANTE COM 8 CORDOALHAS DE D = 12,7 MM</t>
  </si>
  <si>
    <t>PLACA DE ANCORAGEM PARA TIRANTE COM 10 CORDOALHAS DE D = 12,7 MM</t>
  </si>
  <si>
    <t>PLACA DE ANCORAGEM PARA TIRANTE COM 12 CORDOALHAS DE D = 12,7 MM</t>
  </si>
  <si>
    <t>MOURÃO DE MADEIRA - H = 2,20 M E D = 0,10 M</t>
  </si>
  <si>
    <t>AMORTECEDOR RETRÁTIL TIPO TAU II AFUNILADO PCB OU SIMILAR PARA VELOCIDADE DE PROJETO DE 100 KM/H E ÂNCORA TRASEIRA DE 1.980 MM</t>
  </si>
  <si>
    <t>PORCA EM AÇO PARA ANCORAGEM DE TIRANTES - D = 38 MM E C = 55 MM</t>
  </si>
  <si>
    <t>GASTALHO - L = 10 CM E E = 2 CM</t>
  </si>
  <si>
    <t>PORCA EM AÇO PARA ANCORAGEM DE TIRANTES - D = 38 MM E C = 60 MM</t>
  </si>
  <si>
    <t>PORCA EM AÇO PARA ANCORAGEM DE TIRANTES - D = 48 MM E C = 65 MM</t>
  </si>
  <si>
    <t>AMORTECEDOR RETRÁTIL TIPO TAU II AFUNILADO PCB OU SIMILAR PARA VELOCIDADE DE PROJETO DE 100 KM/H E ÂNCORA TRASEIRA DE 2.130 MM</t>
  </si>
  <si>
    <t>CORDEL DETONANTE NP 10</t>
  </si>
  <si>
    <t>RETARDO DE CORDEL</t>
  </si>
  <si>
    <t>ESTOPIM</t>
  </si>
  <si>
    <t>TINTA À BASE DE RESINA ACRÍLICA ESTIRENADA PARA DEMARCAÇÃO VIÁRIA</t>
  </si>
  <si>
    <t>COROA DE BOTÕES CÔNICOS - TCI TRICONE - D = 75 MM (2 15/16")</t>
  </si>
  <si>
    <t>PORCA EM AÇO PARA ANCORAGEM DE TIRANTES - D = 60 MM E C = 65 MM</t>
  </si>
  <si>
    <t>PORCA EM AÇO PARA ANCORAGEM DE TIRANTES - D = 73 MM E C = 80 MM</t>
  </si>
  <si>
    <t>PORCA EM AÇO PARA ANCORAGEM DE TIRANTES - D = 73 MM E C = 100 MM</t>
  </si>
  <si>
    <t>PORCA EM AÇO PARA ANCORAGEM DE TIRANTES - D = 82 MM E C = 100 MM</t>
  </si>
  <si>
    <t>PORCA EM AÇO PARA ANCORAGEM DE TIRANTES - D = 89 MM E C = 100 MM</t>
  </si>
  <si>
    <t>SOLVENTE PARA TINTA À BASE DE RESINA ACRÍLICA</t>
  </si>
  <si>
    <t>PORCA EM AÇO PARA ANCORAGEM DE TIRANTES - D = 97 MM E C = 110 MM</t>
  </si>
  <si>
    <t>TINTA À BASE DE RESINA ACRÍLICA EMULSIONADA EM ÁGUA PARA DEMARCAÇÃO VIÁRIA</t>
  </si>
  <si>
    <t>MICROESFERAS REFLETIVAS DE VIDRO TIPO I-B</t>
  </si>
  <si>
    <t>MICROESFERAS REFLETIVAS DE VIDRO TIPO II-A</t>
  </si>
  <si>
    <t>MASSA TERMOPLÁSTICA PARA ASPERSÃO</t>
  </si>
  <si>
    <t>ADESIVO À BASE DE RESINA POLIÉSTER</t>
  </si>
  <si>
    <t>EMULSÃO EXPLOSIVA ENCARTUCHADA</t>
  </si>
  <si>
    <t>TINTA À BASE DE RESINA ACRÍLICA EMULSIONADA EM ÁGUA PARA PRÉ-MARCAÇÃO VIÁRIA</t>
  </si>
  <si>
    <t>MICROESFERAS REFLETIVAS DE VIDRO TIPO II-C</t>
  </si>
  <si>
    <t>COROA DE BOTÕES CÔNICOS - TCI TRICONE - D = 121 MM (4 3/4")</t>
  </si>
  <si>
    <t>TIRANTE AUTOINJETÁVEL DE AÇO - TENSÃO DE ESCOAMENTO = 440 MPA, TENSÃO DE RUPTURA = 580 MPA, SEÇÃO DE 684 MM² E D = 40 MM</t>
  </si>
  <si>
    <t>TIRANTE AUTOINJETÁVEL DE AÇO - TENSÃO DE ESCOAMENTO = 470 MPA, TENSÃO DE RUPTURA = 600 MPA, SEÇÃO DE 822 MM² E D = 40 MM</t>
  </si>
  <si>
    <t>TIRANTE AUTOINJETÁVEL DE AÇO - TENSÃO DE ESCOAMENTO = 700 MPA, TENSÃO DE RUPTURA = 830 MPA, SEÇÃO DE 936 MM² E D = 40 MM</t>
  </si>
  <si>
    <t>GEOTÊXTIL NÃO-TECIDO AGULHADO EM POLIÉSTER - RESISTÊNCIA À TRAÇÃO LONGITUDINAL DE 9 KN/M</t>
  </si>
  <si>
    <t>GEOTÊXTIL NÃO-TECIDO AGULHADO EM POLIÉSTER - RESISTÊNCIA À TRAÇÃO LONGITUDINAL DE 14 KN/M</t>
  </si>
  <si>
    <t>TIRANTE AUTOINJETÁVEL DE AÇO - TENSÃO DE ESCOAMENTO = 630 MPA, TENSÃO DE RUPTURA = 740 MPA, SEÇÃO DE 1.330 MM² E D = 50 MM</t>
  </si>
  <si>
    <t>TIRANTE AUTOINJETÁVEL DE AÇO - TENSÃO DE ESCOAMENTO = 630 MPA, TENSÃO DE RUPTURA = 740 MPA, SEÇÃO DE 1.569 MM² E D = 50 MM</t>
  </si>
  <si>
    <t>TIRANTE DE BARRA DE AÇO - TENSÃO DE ESCOAMENTO = 600 MPA, TENSÃO DE RUPTURA = 720 MPA E D = 30 MM</t>
  </si>
  <si>
    <t>TIRANTE DE BARRA DE AÇO - TENSÃO DE ESCOAMENTO = 600 MPA, TENSÃO DE RUPTURA = 720 MPA E D = 40 MM</t>
  </si>
  <si>
    <t>TIRANTE DE BARRA DE AÇO - TENSÃO DE ESCOAMENTO = 680 MPA, TENSÃO DE RUPTURA = 870 MPA E D = 44 MM</t>
  </si>
  <si>
    <t>TIRANTE DE BARRA DE AÇO - TENSÃO DE ESCOAMENTO = 600 MPA, TENSÃO DE RUPTURA = 720 MPA E D = 50 MM</t>
  </si>
  <si>
    <t>TIRANTE DE BARRA DE AÇO - TENSÃO DE ESCOAMENTO = 600 MPA, TENSÃO DE RUPTURA = 720 MPA E D = 53 MM</t>
  </si>
  <si>
    <t>TIRANTE DE BARRA DE AÇO - TENSÃO DE ESCOAMENTO = 600 MPA, TENSÃO DE RUPTURA = 720 MPA E D = 57 MM</t>
  </si>
  <si>
    <t>AMORTECEDOR RETRÁTIL TIPO TAU II AFUNILADO PCB OU SIMILAR PARA VELOCIDADE DE PROJETO DE 100 KM/H E ÂNCORA TRASEIRA DE 2.290 MM</t>
  </si>
  <si>
    <t>AMORTECEDOR RETRÁTIL TIPO TAU II AFUNILADO PCB OU SIMILAR PARA VELOCIDADE DE PROJETO DE 100 KM/H E ÂNCORA TRASEIRA DE 2.440 MM</t>
  </si>
  <si>
    <t>COROA DE BOTÕES ESFÉRICOS LINHA T38 - D = 64 MM (2 1/2")</t>
  </si>
  <si>
    <t>TIRANTE DE BARRA DE AÇO - TENSÃO DE ESCOAMENTO = 600 MPA, TENSÃO DE RUPTURA = 720 MPA E D = 63 MM</t>
  </si>
  <si>
    <t>TERMOPLÁSTICO PRÉ-FORMADO - E = 2,00 MM</t>
  </si>
  <si>
    <t>HASTE LINHA T38 PARA PERFURATRIZ SOBRE ESTEIRAS - D = 38,0 MM (1 1/2") E C = 3,05 M</t>
  </si>
  <si>
    <t>LUVA EM AÇO LINHA T38 PARA PERFURATRIZ SOBRE ESTEIRAS - D = 38,0 MM (1 1/2")</t>
  </si>
  <si>
    <t>PUNHO LINHA T38 PARA PERFURATRIZ SOBRE ESTEIRAS - D = 38 MM (1 1/2")</t>
  </si>
  <si>
    <t>TIRANTE DE BARRA DE AÇO - TENSÃO DE ESCOAMENTO = 600 MPA, TENSÃO DE RUPTURA = 720 MPA E D = 69 MM</t>
  </si>
  <si>
    <t>HASTE LINHA R/T38 - R32 PARA JUMBO HIDRÁULICO - D = 38 MM (1 1/2") E C = 4,50 M</t>
  </si>
  <si>
    <t>COROA DE BOTÕES ESFÉRICOS LINHA R32 - D = 51 MM (2")</t>
  </si>
  <si>
    <t>LUVA DE ACOPLAMENTO LINHA T38 PARA JUMBO HIDRÁULICO - D = 38,0 MM (1 1/2")</t>
  </si>
  <si>
    <t>PUNHO LINHA T38 PARA JUMBO HIDRÁULICO - D = 38 MM (1 1/2")</t>
  </si>
  <si>
    <t>CARTUCHO DE ABSORÇÃO DE ENERGIA PARA AMORTECEDOR RETRÁTIL - TIPO A</t>
  </si>
  <si>
    <t>CARTUCHO DE ABSORÇÃO DE ENERGIA PARA AMORTECEDOR RETRÁTIL - TIPO B</t>
  </si>
  <si>
    <t>FIO DE POLIAMIDA Nº 40 - E = 0,40 MM</t>
  </si>
  <si>
    <t>PLACA DE ANCORAGEM PARA TIRANTE DE BARRA DE AÇO - E = 25,4 MM E SEÇÃO DE 225 X 225 MM</t>
  </si>
  <si>
    <t>PLACA DE ANCORAGEM PARA TIRANTE DE BARRA DE AÇO - E = 20,0 MM E SEÇÃO DE 200 X 200 MM</t>
  </si>
  <si>
    <t>PORCA SEXTAVADA EM AÇO PARA ANCORAGEM DE TIRANTES - D = 50 MM E C = 85 MM</t>
  </si>
  <si>
    <t>PORCA EM AÇO PARA ANCORAGEM DE TIRANTES - D = 73 MM E C = 60 MM</t>
  </si>
  <si>
    <t>PORCA SEXTAVADA EM AÇO PARA ANCORAGEM DE TIRANTES - D = 50 MM E C = 50 MM</t>
  </si>
  <si>
    <t>EMULSÃO ASFÁLTICA PARA IMPRIMAÇÃO</t>
  </si>
  <si>
    <t>MATERIAL FRESADO</t>
  </si>
  <si>
    <t>PORCA EM AÇO PARA ANCORAGEM DE TIRANTES - D = 49 MM E C = 60 MM</t>
  </si>
  <si>
    <t>PORCA EM AÇO PARA ANCORAGEM DE TIRANTES - D = 60 MM E C = 90 MM</t>
  </si>
  <si>
    <t>PORCA EM AÇO PARA ANCORAGEM DE TIRANTES - D = 60 MM E C = 110 MM</t>
  </si>
  <si>
    <t>EMULSÃO ASFÁLTICA - RR-2C</t>
  </si>
  <si>
    <t>PLACA DE ANCORAGEM PARA TIRANTE DE BARRA DE AÇO - E = 16,0 MM E SEÇÃO DE 140 X 140 MM</t>
  </si>
  <si>
    <t>PORCA SEXTAVADA EM AÇO PARA ANCORAGEM DE TIRANTES - D = 41 MM E C = 50 MM</t>
  </si>
  <si>
    <t>ADESIVO À BASE DE PVA</t>
  </si>
  <si>
    <t>MANDÍBULA MÓVEL PARA BRITADOR - ABERTURA DE ALIMENTAÇÃO COM L = 930 MM</t>
  </si>
  <si>
    <t>MANDÍBULA FIXA PARA BRITADOR - ABERTURA DE ALIMENTAÇÃO COM L = 930 MM</t>
  </si>
  <si>
    <t>MANTA DO BRITADOR CÔNICO HP200 OU SIMILAR</t>
  </si>
  <si>
    <t>REVESTIMENTO DO BOJO INTERNO DO BRITADOR CÔNICO HP200 OU SIMILAR</t>
  </si>
  <si>
    <t>CUNHA LATERAL SUPERIOR PARA BRITADOR</t>
  </si>
  <si>
    <t>CUNHA LATERAL INFERIOR PARA BRITADOR</t>
  </si>
  <si>
    <t>MEIO TUBO DE CONCRETO SIMPLES - D = 0,40 M</t>
  </si>
  <si>
    <t>CALHA METÁLICA SEMICIRCULAR CORRUGADA E GALVANIZADA, INCLUINDO FIXAÇÕES - D = 400 MM</t>
  </si>
  <si>
    <t>MOURÃO DE MADEIRA - H = 2,80 M E D = 0,15 M</t>
  </si>
  <si>
    <t>TINTA ESMALTE SINTÉTICO ACETINADO</t>
  </si>
  <si>
    <t>ELETRODO REVESTIDO E70XX</t>
  </si>
  <si>
    <t>NONEL DE COLUNA (TÚNEL) - C = 4,8 M</t>
  </si>
  <si>
    <t>TUBO DE PVC SOLDÁVEL PARA ÁGUA FRIA - D = 50 MM (2")</t>
  </si>
  <si>
    <t>NONEL DE COLUNA - C = 12,0 M</t>
  </si>
  <si>
    <t>COROA DE DIAMANTE LINHA AWG</t>
  </si>
  <si>
    <t>NONEL DE INICIAÇÃO PARA FOGACHO - C = 6,0 M</t>
  </si>
  <si>
    <t>NONEL DE COLUNA - C = 4,8 M</t>
  </si>
  <si>
    <t>NONEL DE LIGAÇÃO - C = 6,0 M</t>
  </si>
  <si>
    <t>NONEL DE COLUNA - C = 6,0 M</t>
  </si>
  <si>
    <t>SÉRIE DE BROCAS INTEGRAIS S12</t>
  </si>
  <si>
    <t>NONEL INICIADOR - C = 150,0 M</t>
  </si>
  <si>
    <t>DENTE DE CORTE PARA RECICLADORA</t>
  </si>
  <si>
    <t>PORTA-DENTE DE CORTE PARA FRESADORA E RECICLADORA A FRIO</t>
  </si>
  <si>
    <t>SELANTE ELÁSTICO À BASE DE POLIURETANO E ASFALTO</t>
  </si>
  <si>
    <t>ADITIVO DE CURA PARA CONCRETO</t>
  </si>
  <si>
    <t>COROA DE DIAMANTE LINHA HWG</t>
  </si>
  <si>
    <t>COROA DE DIAMANTE LINHA NWG</t>
  </si>
  <si>
    <t>ARGAMASSA ASFÁLTICA</t>
  </si>
  <si>
    <t>TUBO PEAD CORRUGADO PERFURADO PARA DRENAGEM - D = 100 MM</t>
  </si>
  <si>
    <t>COROA DE WIDIA LINHA AWG</t>
  </si>
  <si>
    <t>TUBO DE CONCRETO ARMADO PA1 - D = 0,40 M</t>
  </si>
  <si>
    <t>TUBO DE CONCRETO ARMADO PA2 - D = 0,40 M</t>
  </si>
  <si>
    <t>TUBO DE CONCRETO ARMADO PA3 - D = 0,40 M</t>
  </si>
  <si>
    <t>TUBO DE CONCRETO ARMADO PA4 - D = 0,40 M</t>
  </si>
  <si>
    <t>TUBO DE CONCRETO ARMADO PA1 - D = 0,60 M</t>
  </si>
  <si>
    <t>TUBO DE CONCRETO ARMADO PA2 - D = 0,60 M</t>
  </si>
  <si>
    <t>TUBO DE CONCRETO ARMADO PA3 - D = 0,60 M</t>
  </si>
  <si>
    <t>TUBO DE CONCRETO ARMADO PA4 - D = 0,60 M</t>
  </si>
  <si>
    <t>TUBO DE CONCRETO ARMADO PA1 - D = 0,80 M</t>
  </si>
  <si>
    <t>TUBO DE CONCRETO ARMADO PA2 - D = 0,80 M</t>
  </si>
  <si>
    <t>TUBO DE CONCRETO ARMADO PA3 - D = 0,80 M</t>
  </si>
  <si>
    <t>TUBO DE CONCRETO ARMADO PA4 - D = 0,80 M</t>
  </si>
  <si>
    <t>TUBO DE CONCRETO ARMADO PA1 - D = 1,00 M</t>
  </si>
  <si>
    <t>TUBO DE CONCRETO ARMADO PA2 - D = 1,00 M</t>
  </si>
  <si>
    <t>TUBO DE CONCRETO ARMADO PA3 - D = 1,00 M</t>
  </si>
  <si>
    <t>TUBO DE CONCRETO ARMADO PA4 - D = 1,00 M</t>
  </si>
  <si>
    <t>TUBO DE CONCRETO ARMADO PA1 - D = 1,20 M</t>
  </si>
  <si>
    <t>TUBO DE CONCRETO ARMADO PA2 - D = 1,20 M</t>
  </si>
  <si>
    <t>TUBO DE CONCRETO ARMADO PA3 - D = 1,20 M</t>
  </si>
  <si>
    <t>TUBO DE CONCRETO ARMADO PA4 - D = 1,20 M</t>
  </si>
  <si>
    <t>TUBO DE CONCRETO ARMADO PA1 - D = 1,50 M</t>
  </si>
  <si>
    <t>TUBO DE CONCRETO ARMADO PA2 - D = 1,50 M</t>
  </si>
  <si>
    <t>TUBO DE CONCRETO ARMADO PA3 - D = 1,50 M</t>
  </si>
  <si>
    <t>TUBO DE CONCRETO ARMADO PA4 - D = 1,50 M</t>
  </si>
  <si>
    <t>TUBO DE CONCRETO ARMADO PA1 - D = 0,50 M</t>
  </si>
  <si>
    <t>TUBO DE CONCRETO ARMADO PA2 - D = 0,50 M</t>
  </si>
  <si>
    <t>TUBO DE CONCRETO ARMADO PA3 - D = 0,50 M</t>
  </si>
  <si>
    <t>TUBO DE CONCRETO ARMADO PA4 - D = 0,50 M</t>
  </si>
  <si>
    <t>COROA DE WIDIA LINHA HWG</t>
  </si>
  <si>
    <t>COROA DE WIDIA LINHA NWG</t>
  </si>
  <si>
    <t>HASTE DE PAREDES PARALELAS COM NIPLE LINHA NW</t>
  </si>
  <si>
    <t>TRILHO UIC60 EM AÇO-CARBONO - C = 12 M</t>
  </si>
  <si>
    <t>TRILHO TR45 EM AÇO-CARBONO - C = 12 M</t>
  </si>
  <si>
    <t>TRILHO TR57 EM AÇO-CARBONO - C = 12 M</t>
  </si>
  <si>
    <t>TRILHO TR68 EM AÇO-CARBONO - C = 12 M</t>
  </si>
  <si>
    <t>TIREFÃO - D = 24 MM E C = 188 MM</t>
  </si>
  <si>
    <t>TIREFÃO - D = 22 MM E C = 155 MM</t>
  </si>
  <si>
    <t>RETENSOR PARA VIA FÉRREA DE TR45</t>
  </si>
  <si>
    <t>RETENSOR PARA VIA FÉRREA DE TR57</t>
  </si>
  <si>
    <t>RETENSOR PARA VIA FÉRREA DE TR68</t>
  </si>
  <si>
    <t>PLACA DE APOIO EM AÇO LAMINADO PARA UIC60 COM FIXAÇÃO RÍGIDA</t>
  </si>
  <si>
    <t>GRAMPO ELÁSTICO PANDROL PARA FIXAÇÃO ELÁSTICA</t>
  </si>
  <si>
    <t>PLACA DE APOIO EM AÇO LAMINADO PARA TR45 COM FIXAÇÃO ELÁSTICA</t>
  </si>
  <si>
    <t>PLACA DE APOIO EM AÇO LAMINADO PARA TR57 COM FIXAÇÃO ELÁSTICA</t>
  </si>
  <si>
    <t>PLACA DE APOIO EM AÇO LAMINADO PARA TR68 COM FIXAÇÃO ELÁSTICA</t>
  </si>
  <si>
    <t>PLACA DE APOIO EM AÇO LAMINADO PARA TR45 COM FIXAÇÃO RÍGIDA</t>
  </si>
  <si>
    <t>PLACA DE APOIO EM AÇO LAMINADO PARA TR57 COM FIXAÇÃO RÍGIDA</t>
  </si>
  <si>
    <t>PLACA DE APOIO EM AÇO LAMINADO PARA TR68 COM FIXAÇÃO RÍGIDA</t>
  </si>
  <si>
    <t>RETENSOR PARA VIA FÉRREA DE UIC60</t>
  </si>
  <si>
    <t>PLACA DE APOIO EM AÇO LAMINADO PARA UIC60 COM FIXAÇÃO ELÁSTICA</t>
  </si>
  <si>
    <t>TALA DE JUNÇÃO TJ 45 NÃO ISOLADA COM 6 FUROS</t>
  </si>
  <si>
    <t>TALA DE JUNÇÃO TJ 57 NÃO ISOLADA COM 6 FUROS</t>
  </si>
  <si>
    <t>TALA DE JUNÇÃO TJ 68 NÃO ISOLADA COM 6 FUROS</t>
  </si>
  <si>
    <t>PARAFUSO DE CABEÇA ABAULADA EM AÇO INOX COM PORCA E ARRUELA DE PRESSÃO PARA TALA DE JUNÇÃO - D = 25,4 MM</t>
  </si>
  <si>
    <t>TALA DE JUNÇÃO TJ 60 NÃO ISOLADA COM 6 FUROS</t>
  </si>
  <si>
    <t>AMV TIPO TR45, ABERTURA 1:8, BITOLA MÉTRICA</t>
  </si>
  <si>
    <t>AMV TIPO TR45, ABERTURA 1:10, BITOLA MÉTRICA</t>
  </si>
  <si>
    <t>AMV TIPO TR45, ABERTURA 1:12, BITOLA MÉTRICA</t>
  </si>
  <si>
    <t>AMV TIPO TR45, ABERTURA 1:14, BITOLA MÉTRICA</t>
  </si>
  <si>
    <t>AMV TIPO TR57, ABERTURA 1:8, BITOLA MÉTRICA</t>
  </si>
  <si>
    <t>AMV TIPO TR57, ABERTURA 1:10, BITOLA MÉTRICA</t>
  </si>
  <si>
    <t>AMV TIPO TR57, ABERTURA 1:12, BITOLA MÉTRICA</t>
  </si>
  <si>
    <t>AMV TIPO TR57, ABERTURA 1:14, BITOLA MÉTRICA</t>
  </si>
  <si>
    <t>AMV TIPO TR57, ABERTURA 1:20, BITOLA MÉTRICA</t>
  </si>
  <si>
    <t>AMV TIPO TR68, ABERTURA 1:10, BITOLA MÉTRICA</t>
  </si>
  <si>
    <t>AMV TIPO TR68, ABERTURA 1:12, BITOLA MÉTRICA</t>
  </si>
  <si>
    <t>AMV TIPO TR68, ABERTURA 1:14, BITOLA MÉTRICA</t>
  </si>
  <si>
    <t>AMV TIPO UIC60, ABERTURA 1:10, BITOLA MÉTRICA</t>
  </si>
  <si>
    <t>AMV TIPO TR68, ABERTURA 1:20, BITOLA MÉTRICA</t>
  </si>
  <si>
    <t>AMV TIPO TR45, ABERTURA 1:8, BITOLA LARGA</t>
  </si>
  <si>
    <t>AMV TIPO TR45, ABERTURA 1:10, BITOLA LARGA</t>
  </si>
  <si>
    <t>AMV TIPO TR45, ABERTURA 1:12, BITOLA LARGA</t>
  </si>
  <si>
    <t>AMV TIPO TR45, ABERTURA 1:14, BITOLA LARGA</t>
  </si>
  <si>
    <t>AMV TIPO TR57, ABERTURA 1:8, BITOLA LARGA</t>
  </si>
  <si>
    <t>AMV TIPO TR57, ABERTURA 1:10, BITOLA LARGA</t>
  </si>
  <si>
    <t>AMV TIPO TR57, ABERTURA 1:12, BITOLA LARGA</t>
  </si>
  <si>
    <t>AMV TIPO TR57, ABERTURA 1:14, BITOLA LARGA</t>
  </si>
  <si>
    <t>AMV TIPO TR57, ABERTURA 1:20, BITOLA LARGA</t>
  </si>
  <si>
    <t>AMV TIPO TR68, ABERTURA 1:10, BITOLA LARGA</t>
  </si>
  <si>
    <t>AMV TIPO TR68, ABERTURA 1:12, BITOLA LARGA</t>
  </si>
  <si>
    <t>AMV TIPO TR68, ABERTURA 1:14, BITOLA LARGA</t>
  </si>
  <si>
    <t>AMV TIPO UIC60, ABERTURA 1:10, BITOLA LARGA</t>
  </si>
  <si>
    <t>AMV TIPO TR68, ABERTURA 1:20, BITOLA LARGA</t>
  </si>
  <si>
    <t>AMV TIPO TR45, ABERTURA 1:8, BITOLA MISTA</t>
  </si>
  <si>
    <t>AMV TIPO TR45, ABERTURA 1:10, BITOLA MISTA</t>
  </si>
  <si>
    <t>AMV TIPO TR45, ABERTURA 1:12, BITOLA MISTA</t>
  </si>
  <si>
    <t>AMV TIPO TR45, ABERTURA 1:14, BITOLA MISTA</t>
  </si>
  <si>
    <t>AMV TIPO TR57, ABERTURA 1:8, BITOLA MISTA</t>
  </si>
  <si>
    <t>AMV TIPO TR57, ABERTURA 1:10, BITOLA MISTA</t>
  </si>
  <si>
    <t>AMV TIPO TR57, ABERTURA 1:12, BITOLA MISTA</t>
  </si>
  <si>
    <t>AMV TIPO TR57, ABERTURA 1:14, BITOLA MISTA</t>
  </si>
  <si>
    <t>AMV TIPO TR57, ABERTURA 1:20, BITOLA MISTA</t>
  </si>
  <si>
    <t>AMV TIPO TR68, ABERTURA 1:10, BITOLA MISTA</t>
  </si>
  <si>
    <t>AMV TIPO TR68, ABERTURA 1:12, BITOLA MISTA</t>
  </si>
  <si>
    <t>AMV TIPO TR68, ABERTURA 1:14, BITOLA MISTA</t>
  </si>
  <si>
    <t>REVESTIMENTO COM CONECTOR LINHA AW</t>
  </si>
  <si>
    <t>AMV TIPO TR68, ABERTURA 1:20, BITOLA MISTA</t>
  </si>
  <si>
    <t>DORMENTE DE MADEIRA BITOLA LARGA - C = 280 CM, L = 24 CM E H = 17 CM</t>
  </si>
  <si>
    <t>DORMENTE DE MADEIRA BITOLA MÉTRICA - C = 200 CM, L = 22 CM E H = 16 CM</t>
  </si>
  <si>
    <t>REVESTIMENTO COM CONECTOR LINHA HW</t>
  </si>
  <si>
    <t>REVESTIMENTO COM CONECTOR LINHA NW</t>
  </si>
  <si>
    <t>AMV TIPO UIC60, ABERTURA 1:12, BITOLA MÉTRICA</t>
  </si>
  <si>
    <t>AMV TIPO UIC60, ABERTURA 1:14, BITOLA MÉTRICA</t>
  </si>
  <si>
    <t>AMV TIPO UIC60, ABERTURA 1:20, BITOLA MÉTRICA</t>
  </si>
  <si>
    <t>AMV TIPO UIC60, ABERTURA 1:10, BITOLA MISTA</t>
  </si>
  <si>
    <t>AMV TIPO UIC60, ABERTURA 1:12, BITOLA MISTA</t>
  </si>
  <si>
    <t>AMV TIPO UIC60, ABERTURA 1:14, BITOLA MISTA</t>
  </si>
  <si>
    <t>AMV TIPO UIC60, ABERTURA 1:20, BITOLA MISTA</t>
  </si>
  <si>
    <t>SAPATA DE WIDIA LINHA NW</t>
  </si>
  <si>
    <t>BROCA DE ARRASTE COM TRÊS ASAS LINHA NW</t>
  </si>
  <si>
    <t>DORMENTE DE MADEIRA PARA PONTES - C = 300 CM, L = 25 CM E H = 20 CM</t>
  </si>
  <si>
    <t>AMV TIPO UIC60, ABERTURA 1:12, BITOLA LARGA</t>
  </si>
  <si>
    <t>AMV TIPO UIC60, ABERTURA 1:14, BITOLA LARGA</t>
  </si>
  <si>
    <t>AMV TIPO UIC60, ABERTURA 1:20, BITOLA LARGA</t>
  </si>
  <si>
    <t>TUBO DE REVESTIMENTO EM AÇO-CARBONO SCHEDULE 40 PARA ESTACA RAIZ - PONTEIRA SCHEDULE 80, D = 141,3 MM, PESO 24 KG/M</t>
  </si>
  <si>
    <t>TUBO DE REVESTIMENTO EM AÇO-CARBONO SCHEDULE 40 PARA ESTACA RAIZ - PONTEIRA SCHEDULE 80, D = 168,3 MM, PESO 31 KG/M</t>
  </si>
  <si>
    <t>TUBO DE REVESTIMENTO EM AÇO-CARBONO SCHEDULE 40 PARA ESTACA RAIZ - PONTEIRA SCHEDULE 80, D = 219,1 MM, PESO 47 KG/M</t>
  </si>
  <si>
    <t>TUBO DE REVESTIMENTO EM AÇO-CARBONO SCHEDULE 40 PARA ESTACA RAIZ - PONTEIRA SCHEDULE 80, D = 273,0 MM, PESO 67 KG/M</t>
  </si>
  <si>
    <t>TUBO DE REVESTIMENTO EM AÇO-CARBONO SCHEDULE 40 PARA ESTACA RAIZ - PONTEIRA SCHEDULE 80, D = 323,8 MM, PESO 90 KG/M</t>
  </si>
  <si>
    <t>TUBO DE REVESTIMENTO EM AÇO-CARBONO SCHEDULE 40 PARA ESTACA RAIZ - PONTEIRA SCHEDULE 80, D = 406,0 MM, PESO 143 KG/M</t>
  </si>
  <si>
    <t>ANEL DE COMPENSAÇÃO ANGULAR PARA TIRANTES COM DIÂMETRO DE 30 MM</t>
  </si>
  <si>
    <t>ANEL DE COMPENSAÇÃO ANGULAR PARA TIRANTES COM DIÂMETRO DE 32 MM</t>
  </si>
  <si>
    <t>ANEL DE COMPENSAÇÃO ANGULAR PARA TIRANTES COM DIÂMETRO DE 40 MM</t>
  </si>
  <si>
    <t>ANEL DE COMPENSAÇÃO ANGULAR PARA TIRANTES COM DIÂMETRO DE 44 MM</t>
  </si>
  <si>
    <t>ANEL DE COMPENSAÇÃO ANGULAR PARA TIRANTES COM DIÂMETRO DE 50 MM</t>
  </si>
  <si>
    <t>ANEL DE COMPENSAÇÃO ANGULAR PARA TIRANTES COM DIÂMETRO DE 53 MM</t>
  </si>
  <si>
    <t>ANEL DE COMPENSAÇÃO ANGULAR PARA TIRANTES COM DIÂMETRO DE 57 MM</t>
  </si>
  <si>
    <t>ANEL DE COMPENSAÇÃO ANGULAR PARA TIRANTES COM DIÂMETRO DE 63 MM</t>
  </si>
  <si>
    <t>ANEL DE COMPENSAÇÃO ANGULAR PARA TIRANTES COM DIÂMETRO DE 69 MM</t>
  </si>
  <si>
    <t>COROA DE WIDIA LINHA BWG</t>
  </si>
  <si>
    <t>CONJUNTO PARA SOLDA ALUMINOTÉRMICA DE TR45 - PORÇÃO, FÔRMAS, ACENDEDOR, PASTA DE VEDAÇÃO E CADINHO DESCARTÁVEL</t>
  </si>
  <si>
    <t>CONJUNTO PARA SOLDA ALUMINOTÉRMICA DE TR57 - PORÇÃO, FÔRMAS, ACENDEDOR, PASTA DE VEDAÇÃO E CADINHO DESCARTÁVEL</t>
  </si>
  <si>
    <t>CONJUNTO PARA SOLDA ALUMINOTÉRMICA DE TR68 - PORÇÃO, FÔRMAS, ACENDEDOR, PASTA DE VEDAÇÃO E CADINHO DESCARTÁVEL</t>
  </si>
  <si>
    <t>CONJUNTO PARA SOLDA ALUMINOTÉRMICA DE UIC60 - PORÇÃO, FÔRMAS, ACENDEDOR, PASTA DE VEDAÇÃO E CADINHO DESCARTÁVEL</t>
  </si>
  <si>
    <t>BRITA PADRÃO PARA LASTRO FERROVIÁRIO</t>
  </si>
  <si>
    <t>PALMILHA DE BORRACHA PARA DORMENTE DE CONCRETO</t>
  </si>
  <si>
    <t>BROCA PARA FURAR TRILHO - D = 29 MM (1 1/8")</t>
  </si>
  <si>
    <t>DISCO DE CORTE ABRASIVO PARA MÁQUINA PARA SERRAR TRILHO - D = 350 MM</t>
  </si>
  <si>
    <t>DORMENTES DE MADEIRA PARA AMV</t>
  </si>
  <si>
    <t>COROA DE DIAMANTE LINHA BWG</t>
  </si>
  <si>
    <t>REVESTIMENTO COM CONECTOR LINHA BW</t>
  </si>
  <si>
    <t>CORDA DE POLIAMIDA - D = 12,0 MM E CAPACIDADE DE CARGA DE 2.200 KG</t>
  </si>
  <si>
    <t>BROCA DE WIDIA - D = 16 MM E C = 150 MM</t>
  </si>
  <si>
    <t>BROCA DE WIDIA - D = 19 MM E C = 160 MM</t>
  </si>
  <si>
    <t>PARAFUSO DE CABEÇA ABAULADA EM AÇO INOX COM PORCA E ARRUELA - D = 6 MM (M6) E C = 30 MM</t>
  </si>
  <si>
    <t>PARAFUSO DE CABEÇA ABAULADA EM AÇO INOX COM PORCA E ARRUELA - D = 8 MM (M8) E C = 50 MM</t>
  </si>
  <si>
    <t>MANGUEIRA CRISTAL TRANÇADA DE PVC COM PRESSÃO DE TRABALHO DE 1,50 MPA (250 PSI) - D = 9,5 MM (3/8")</t>
  </si>
  <si>
    <t>FÔRMA PLÁSTICA PARA NICHO DE PROTENSÃO DE CORDOALHA - D = 15,2 MM</t>
  </si>
  <si>
    <t>FÔRMA PLÁSTICA PARA NICHO DE PROTENSÃO DE CORDOALHA - D = 12,7 MM</t>
  </si>
  <si>
    <t>CORDOALHA ENGRAXADA TIPO CP 190 RB - D = 15,2 MM</t>
  </si>
  <si>
    <t>CORDOALHA ENGRAXADA TIPO CP 190 RB - D = 12,7 MM</t>
  </si>
  <si>
    <t>BAINHA METÁLICA PARA PROTENSÃO - D = 35 MM</t>
  </si>
  <si>
    <t>BAINHA METÁLICA PARA PROTENSÃO - D = 30 MM</t>
  </si>
  <si>
    <t>ANCORAGEM PASSIVA ADERENTE PARA 8 CORDOALHAS - D = 15,2 MM</t>
  </si>
  <si>
    <t>ANCORAGEM PASSIVA ADERENTE PARA 31 CORDOALHAS - D = 15,2 MM</t>
  </si>
  <si>
    <t>ANCORAGEM ATIVA PARA CORDOALHA ENGRAXADA - D = 12,7 MM</t>
  </si>
  <si>
    <t>ANCORAGEM ATIVA PARA CORDOALHA ENGRAXADA - D = 15,2 MM</t>
  </si>
  <si>
    <t>ANCORAGEM PASSIVA ADERENTE PARA 10 CORDOALHAS - D = 12,7 MM</t>
  </si>
  <si>
    <t>ANCORAGEM PASSIVA ADERENTE PARA 12 CORDOALHAS - D = 12,7 MM</t>
  </si>
  <si>
    <t>ANCORAGEM PASSIVA ADERENTE PARA 12 CORDOALHAS - D = 15,2 MM</t>
  </si>
  <si>
    <t>ANCORAGEM PASSIVA ADERENTE PARA 15 CORDOALHAS - D = 12,7 MM</t>
  </si>
  <si>
    <t>ANCORAGEM PASSIVA ADERENTE PARA 15 CORDOALHAS - D = 15,2 MM</t>
  </si>
  <si>
    <t>ANCORAGEM PASSIVA ADERENTE PARA 19 CORDOALHAS - D = 12,7 MM</t>
  </si>
  <si>
    <t>ANCORAGEM PASSIVA ADERENTE PARA 19 CORDOALHAS - D = 15,2 MM</t>
  </si>
  <si>
    <t>ANCORAGEM PASSIVA ADERENTE PARA 22 CORDOALHAS - D = 12,7 MM</t>
  </si>
  <si>
    <t>ANCORAGEM PASSIVA ADERENTE PARA 22 CORDOALHAS - D = 15,2 MM</t>
  </si>
  <si>
    <t>ANCORAGEM PASSIVA ADERENTE PARA 27 CORDOALHAS - D = 12,7 MM</t>
  </si>
  <si>
    <t>ANCORAGEM PASSIVA ADERENTE PARA 27 CORDOALHAS - D = 15,2 MM</t>
  </si>
  <si>
    <t>ANCORAGEM PASSIVA ADERENTE PARA 31 CORDOALHAS - D = 12,7 MM</t>
  </si>
  <si>
    <t>ANCORAGEM PASSIVA ADERENTE PARA 4 CORDOALHAS - D = 12,7 MM</t>
  </si>
  <si>
    <t>ANCORAGEM PASSIVA ADERENTE PARA 4 CORDOALHAS - D = 15,2 MM</t>
  </si>
  <si>
    <t>ANCORAGEM PASSIVA ADERENTE PARA 6 CORDOALHAS - D = 12,7 MM</t>
  </si>
  <si>
    <t>ANCORAGEM PASSIVA ADERENTE PARA 6 CORDOALHAS - D = 15,2 MM</t>
  </si>
  <si>
    <t>ANCORAGEM PASSIVA ADERENTE PARA 7 CORDOALHAS - D = 12,7 MM</t>
  </si>
  <si>
    <t>ANCORAGEM PASSIVA ADERENTE PARA 7 CORDOALHAS - D = 15,2 MM</t>
  </si>
  <si>
    <t>ANCORAGEM PASSIVA ADERENTE PARA 8 CORDOALHAS - D = 12,7 MM</t>
  </si>
  <si>
    <t>ANCORAGEM PASSIVA ADERENTE PARA 9 CORDOALHAS - D = 12,7 MM</t>
  </si>
  <si>
    <t>ANCORAGEM PASSIVA ADERENTE PARA 9 CORDOALHAS - D = 15,2 MM</t>
  </si>
  <si>
    <t>ANCORAGEM PASSIVA ADERENTE PARA LAJES PARA 1 CORDOALHA - D = 12,7 MM</t>
  </si>
  <si>
    <t>ANCORAGEM PASSIVA ADERENTE PARA LAJES PARA 1 CORDOALHA - D = 15,2 MM</t>
  </si>
  <si>
    <t>ANCORAGEM PASSIVA ADERENTE PARA LAJES PARA 2 CORDOALHAS - D = 12,7 MM</t>
  </si>
  <si>
    <t>ANCORAGEM PASSIVA ADERENTE PARA LAJES PARA 2 CORDOALHAS - D = 15,2 MM</t>
  </si>
  <si>
    <t>ANCORAGEM PASSIVA ADERENTE PARA LAJES PARA 3 CORDOALHAS - D = 12,7 MM</t>
  </si>
  <si>
    <t>ANCORAGEM PASSIVA ADERENTE PARA LAJES PARA 3 CORDOALHAS - D = 15,2 MM</t>
  </si>
  <si>
    <t>ANCORAGEM PASSIVA ADERENTE PARA LAJES PARA 4 CORDOALHAS - D = 12,7 MM</t>
  </si>
  <si>
    <t>ANCORAGEM PASSIVA ADERENTE PARA LAJES PARA 4 CORDOALHAS - D = 15,2 MM</t>
  </si>
  <si>
    <t>MANGUEIRA CRISTAL TRANÇADA DE PVC COM PRESSÃO DE TRABALHO DE 1,50 MPA (250 PSI) - D = 19,0 MM (3/4")</t>
  </si>
  <si>
    <t>BAINHA METÁLICA PARA PROTENSÃO - D = 40 MM</t>
  </si>
  <si>
    <t>BAINHA METÁLICA PARA PROTENSÃO - D = 45 MM</t>
  </si>
  <si>
    <t>BAINHA METÁLICA PARA PROTENSÃO - D = 50 MM</t>
  </si>
  <si>
    <t>BAINHA METÁLICA PARA PROTENSÃO - D = 55 MM</t>
  </si>
  <si>
    <t>BAINHA METÁLICA PARA PROTENSÃO - D = 60 MM</t>
  </si>
  <si>
    <t>BAINHA METÁLICA PARA PROTENSÃO - D = 65 MM</t>
  </si>
  <si>
    <t>BAINHA METÁLICA PARA PROTENSÃO - D = 70 MM</t>
  </si>
  <si>
    <t>BAINHA METÁLICA PARA PROTENSÃO - D = 75 MM</t>
  </si>
  <si>
    <t>BAINHA METÁLICA PARA PROTENSÃO - D = 80 MM</t>
  </si>
  <si>
    <t>BAINHA METÁLICA PARA PROTENSÃO - D = 85 MM</t>
  </si>
  <si>
    <t>BAINHA METÁLICA PARA PROTENSÃO - D = 90 MM</t>
  </si>
  <si>
    <t>BAINHA METÁLICA PARA PROTENSÃO - D = 95 MM</t>
  </si>
  <si>
    <t>BAINHA METÁLICA PARA PROTENSÃO - D = 100 MM</t>
  </si>
  <si>
    <t>BAINHA METÁLICA PARA PROTENSÃO - D = 110 MM</t>
  </si>
  <si>
    <t>BAINHA METÁLICA PARA PROTENSÃO - D = 120 MM</t>
  </si>
  <si>
    <t>BAINHA METÁLICA PARA PROTENSÃO - D = 130 MM</t>
  </si>
  <si>
    <t>BAINHA METÁLICA OVALIZADA PARA PROTENSÃO - SEÇÃO DE 19 X 36 MM</t>
  </si>
  <si>
    <t>BAINHA METÁLICA OVALIZADA PARA PROTENSÃO - SEÇÃO DE 19 X 48 MM</t>
  </si>
  <si>
    <t>BAINHA METÁLICA OVALIZADA PARA PROTENSÃO - SEÇÃO DE 19 X 62 MM</t>
  </si>
  <si>
    <t>BAINHA METÁLICA OVALIZADA PARA PROTENSÃO - SEÇÃO DE 22 X 32 MM</t>
  </si>
  <si>
    <t>BAINHA METÁLICA OVALIZADA PARA PROTENSÃO - SEÇÃO DE 22 X 55 MM</t>
  </si>
  <si>
    <t>BAINHA METÁLICA OVALIZADA PARA PROTENSÃO - SEÇÃO DE 22 X 73 MM</t>
  </si>
  <si>
    <t>ESPAÇADOR PLÁSTICO TIPO CENTRALIZADOR CARAMBOLA PARA GRAMPO DE BARRA DE AÇO - D ≤ 25,4 MM</t>
  </si>
  <si>
    <t>CINTA PARA ELEVAÇÃO DE CARGAS TIPO GRAB COM 1 RAMAL, ANEL DE SUSPENSÃO E GANCHO - C = 3 M A 5 M, CAPACIDADE DE CARGA DE 5.000 KG, F. S. = 4:1</t>
  </si>
  <si>
    <t>CINTA PARA ELEVAÇÃO DE CARGAS TIPO GRAB COM 2 RAMAIS, ANEL DE SUSPENSÃO E GANCHOS - C = 3 M A 5 M, CAPACIDADE DE CARGA DE 5.000 KG, F. S. = 4:1</t>
  </si>
  <si>
    <t>CINTA PARA ELEVAÇÃO DE CARGAS TIPO SLING COM 1 RAMAL - C = 2 M A 3 M, CAPACIDADE DE CARGA DE 1.000 KG, F. S. = 7:1</t>
  </si>
  <si>
    <t>CHAPA METÁLICA CORRUGADA GALVANIZADA PARA TUNNEL LINER - E = 2,2 MM E D = 1,2 M</t>
  </si>
  <si>
    <t>CHAPA METÁLICA CORRUGADA GALVANIZADA PARA TUNNEL LINER - E = 2,2 MM E D = 1,4 M</t>
  </si>
  <si>
    <t>CHAPA METÁLICA CORRUGADA GALVANIZADA PARA TUNNEL LINER - E = 2,2 MM E D = 1,6 M</t>
  </si>
  <si>
    <t>CHAPA METÁLICA CORRUGADA GALVANIZADA PARA TUNNEL LINER - E = 2,2 MM E D = 1,8 M</t>
  </si>
  <si>
    <t>CHAPA METÁLICA CORRUGADA GALVANIZADA PARA TUNNEL LINER - E = 2,2 MM E D = 2,0 M</t>
  </si>
  <si>
    <t>CHAPA METÁLICA CORRUGADA GALVANIZADA PARA TUNNEL LINER - E = 2,2 MM E D = 2,2 M</t>
  </si>
  <si>
    <t>CHAPA METÁLICA CORRUGADA GALVANIZADA PARA TUNNEL LINER - E = 2,2 MM E D = 2,4 M</t>
  </si>
  <si>
    <t>CHAPA METÁLICA CORRUGADA GALVANIZADA PARA TUNNEL LINER - E = 2,2 MM E D = 2,6 M</t>
  </si>
  <si>
    <t>CHAPA METÁLICA CORRUGADA GALVANIZADA PARA TUNNEL LINER - E = 2,2 MM E D = 2,8 M</t>
  </si>
  <si>
    <t>CHAPA METÁLICA CORRUGADA GALVANIZADA PARA TUNNEL LINER - E = 2,2 MM E D = 3,0 M</t>
  </si>
  <si>
    <t>CHAPA METÁLICA CORRUGADA GALVANIZADA PARA TUNNEL LINER - E = 2,7 MM E D = 3,2 M</t>
  </si>
  <si>
    <t>CHAPA METÁLICA CORRUGADA GALVANIZADA PARA TUNNEL LINER - E = 2,7 MM E D = 3,4 M</t>
  </si>
  <si>
    <t>CHAPA METÁLICA CORRUGADA GALVANIZADA PARA TUNNEL LINER - E = 2,7 MM E D = 3,6 M</t>
  </si>
  <si>
    <t>CHAPA METÁLICA CORRUGADA GALVANIZADA PARA TUNNEL LINER - E = 2,7 MM E D = 3,8 M</t>
  </si>
  <si>
    <t>CHAPA METÁLICA CORRUGADA GALVANIZADA PARA TUNNEL LINER - E = 2,7 MM E D = 4,0 M</t>
  </si>
  <si>
    <t>CHAPA METÁLICA CORRUGADA GALVANIZADA PARA TUNNEL LINER - E = 3,4 MM E D = 4,2 M</t>
  </si>
  <si>
    <t>CHAPA METÁLICA CORRUGADA GALVANIZADA PARA TUNNEL LINER - E = 3,4 MM E D = 4,4 M</t>
  </si>
  <si>
    <t>CHAPA METÁLICA CORRUGADA GALVANIZADA PARA TUNNEL LINER - E = 3,4 MM E D = 4,6 M</t>
  </si>
  <si>
    <t>CHAPA METÁLICA CORRUGADA GALVANIZADA PARA TUNNEL LINER - E = 3,9 MM E D = 4,8 M</t>
  </si>
  <si>
    <t>CHAPA METÁLICA CORRUGADA GALVANIZADA PARA TUNNEL LINER - E = 3,9 MM E D = 5,0 M</t>
  </si>
  <si>
    <t>CHAPA METÁLICA CORRUGADA GALVANIZADA REVESTIDA COM EPÓXI PARA TUNNEL LINER - E = 2,2 MM E D = 1,2 M</t>
  </si>
  <si>
    <t>CHAPA METÁLICA CORRUGADA GALVANIZADA REVESTIDA COM EPÓXI PARA TUNNEL LINER - E = 2,2 MM E D = 1,4 M</t>
  </si>
  <si>
    <t>CHAPA METÁLICA CORRUGADA GALVANIZADA REVESTIDA COM EPÓXI PARA TUNNEL LINER - E = 2,2 MM E D = 1,6 M</t>
  </si>
  <si>
    <t>CHAPA METÁLICA CORRUGADA GALVANIZADA REVESTIDA COM EPÓXI PARA TUNNEL LINER - E = 2,2 MM E D = 1,8 M</t>
  </si>
  <si>
    <t>CHAPA METÁLICA CORRUGADA GALVANIZADA REVESTIDA COM EPÓXI PARA TUNNEL LINER - E = 2,2 MM E D = 2,0 M</t>
  </si>
  <si>
    <t>CHAPA METÁLICA CORRUGADA GALVANIZADA REVESTIDA COM EPÓXI PARA TUNNEL LINER - E = 2,2 MM E D = 2,2 M</t>
  </si>
  <si>
    <t>CHAPA METÁLICA CORRUGADA GALVANIZADA REVESTIDA COM EPÓXI PARA TUNNEL LINER - E = 2,2 MM E D = 2,4 M</t>
  </si>
  <si>
    <t>CHAPA METÁLICA CORRUGADA GALVANIZADA REVESTIDA COM EPÓXI PARA TUNNEL LINER - E = 2,2 MM E D = 2,6 M</t>
  </si>
  <si>
    <t>CHAPA METÁLICA CORRUGADA GALVANIZADA REVESTIDA COM EPÓXI PARA TUNNEL LINER - E = 2,2 MM E D = 2,8 M</t>
  </si>
  <si>
    <t>CHAPA METÁLICA CORRUGADA GALVANIZADA REVESTIDA COM EPÓXI PARA TUNNEL LINER - E = 2,2 MM E D = 3,0 M</t>
  </si>
  <si>
    <t>CHAPA METÁLICA CORRUGADA GALVANIZADA REVESTIDA COM EPÓXI PARA TUNNEL LINER - E = 2,7 MM E D = 3,2 M</t>
  </si>
  <si>
    <t>CHAPA MÚLTIPLA METÁLICA CORRUGADA GALVANIZADA TIPO MP 100 OU SIMILAR - E = 1,60 MM E D = 0,60 M</t>
  </si>
  <si>
    <t>CHAPA MÚLTIPLA METÁLICA CORRUGADA GALVANIZADA TIPO MP 100 OU SIMILAR - E = 1,60 MM E D = 0,70 M</t>
  </si>
  <si>
    <t>CHAPA MÚLTIPLA METÁLICA CORRUGADA GALVANIZADA TIPO MP 100 OU SIMILAR - E = 1,60 MM E D = 0,80 M</t>
  </si>
  <si>
    <t>CHAPA MÚLTIPLA METÁLICA CORRUGADA GALVANIZADA TIPO MP 100 OU SIMILAR - E = 1,60 MM E D = 0,90 M</t>
  </si>
  <si>
    <t>CHAPA MÚLTIPLA METÁLICA CORRUGADA GALVANIZADA TIPO MP 100 OU SIMILAR - E = 1,60 MM E D = 1,00 M</t>
  </si>
  <si>
    <t>CHAPA MÚLTIPLA METÁLICA CORRUGADA GALVANIZADA TIPO MP 100 OU SIMILAR - E = 1,60 MM E D = 1,10 M</t>
  </si>
  <si>
    <t>CHAPA MÚLTIPLA METÁLICA CORRUGADA GALVANIZADA TIPO MP 100 OU SIMILAR - E = 1,60 MM E D = 1,20 M</t>
  </si>
  <si>
    <t>CHAPA MÚLTIPLA METÁLICA CORRUGADA GALVANIZADA TIPO MP 100 OU SIMILAR - E = 1,60 MM E D = 1,30 M</t>
  </si>
  <si>
    <t>CHAPA MÚLTIPLA METÁLICA CORRUGADA GALVANIZADA TIPO MP 100 OU SIMILAR - E = 1,60 MM E D = 1,40 M</t>
  </si>
  <si>
    <t>CHAPA MÚLTIPLA METÁLICA CORRUGADA GALVANIZADA TIPO MP 100 OU SIMILAR - E = 1,60 MM E D = 1,50 M</t>
  </si>
  <si>
    <t>CHAPA MÚLTIPLA METÁLICA CORRUGADA GALVANIZADA TIPO MP 100 OU SIMILAR - E = 1,60 MM E D = 1,60 M</t>
  </si>
  <si>
    <t>CHAPA MÚLTIPLA METÁLICA CORRUGADA GALVANIZADA TIPO MP 100 OU SIMILAR - E = 1,60 MM E D = 1,70 M</t>
  </si>
  <si>
    <t>CHAPA MÚLTIPLA METÁLICA CORRUGADA GALVANIZADA TIPO MP 100 OU SIMILAR - E = 1,60 MM E D = 1,80 M</t>
  </si>
  <si>
    <t>CHAPA MÚLTIPLA METÁLICA CORRUGADA GALVANIZADA TIPO MP 100 OU SIMILAR - E = 2,00 MM E D = 1,90 M</t>
  </si>
  <si>
    <t>CHAPA MÚLTIPLA METÁLICA CORRUGADA GALVANIZADA TIPO MP 100 OU SIMILAR - E = 2,00 MM E D = 2,00 M</t>
  </si>
  <si>
    <t>CHAPA MÚLTIPLA METÁLICA CORRUGADA GALVANIZADA TIPO MP 100 OU SIMILAR - E = 2,00 MM E D = 2,10 M</t>
  </si>
  <si>
    <t>CHAPA MÚLTIPLA METÁLICA CORRUGADA GALVANIZADA TIPO MP 100 OU SIMILAR - E = 2,00 MM E D = 2,20 M</t>
  </si>
  <si>
    <t>CHAPA MÚLTIPLA METÁLICA CORRUGADA GALVANIZADA TIPO MP 100 OU SIMILAR - E = 2,00 MM E D = 2,30 M</t>
  </si>
  <si>
    <t>CHAPA MÚLTIPLA METÁLICA CORRUGADA GALVANIZADA TIPO MP 100 OU SIMILAR - E = 2,70 MM E D = 2,40 M</t>
  </si>
  <si>
    <t>CHAPA MÚLTIPLA METÁLICA CORRUGADA GALVANIZADA TIPO MP 100 OU SIMILAR - E = 3,40 MM E D = 2,50 M</t>
  </si>
  <si>
    <t>CHAPA MÚLTIPLA METÁLICA CORRUGADA GALVANIZADA TIPO MP 100 OU SIMILAR - E = 3,40 MM E D = 2,60 M</t>
  </si>
  <si>
    <t>CHAPA MÚLTIPLA METÁLICA CORRUGADA GALVANIZADA TIPO MP 100 OU SIMILAR - E = 3,40 MM E D = 2,70 M</t>
  </si>
  <si>
    <t>CHAPA MÚLTIPLA METÁLICA CORRUGADA GALVANIZADA TIPO MP 100 OU SIMILAR - E = 3,40 MM E D = 2,80 M</t>
  </si>
  <si>
    <t>CHAPA MÚLTIPLA METÁLICA CORRUGADA GALVANIZADA TIPO MP 152 OU SIMILAR - E = 2,70 MM E D = 1,50 M</t>
  </si>
  <si>
    <t>CHAPA MÚLTIPLA METÁLICA CORRUGADA GALVANIZADA TIPO MP 152 OU SIMILAR - E = 2,70 MM E D = 1,80 M</t>
  </si>
  <si>
    <t>CHAPA MÚLTIPLA METÁLICA CORRUGADA GALVANIZADA TIPO MP 152 OU SIMILAR - E = 2,70 MM E D = 1,90 M</t>
  </si>
  <si>
    <t>CHAPA MÚLTIPLA METÁLICA CORRUGADA GALVANIZADA TIPO MP 152 OU SIMILAR - E = 2,70 MM E D = 2,15 M</t>
  </si>
  <si>
    <t>CHAPA MÚLTIPLA METÁLICA CORRUGADA GALVANIZADA TIPO MP 152 OU SIMILAR - E = 2,70 MM E D = 2,30 M</t>
  </si>
  <si>
    <t>CHAPA MÚLTIPLA METÁLICA CORRUGADA GALVANIZADA TIPO MP 152 OU SIMILAR - E = 2,70 MM E D = 2,65 M</t>
  </si>
  <si>
    <t>CHAPA MÚLTIPLA METÁLICA CORRUGADA GALVANIZADA TIPO MP 152 OU SIMILAR - E = 2,70 MM E D = 3,05 M</t>
  </si>
  <si>
    <t>CHAPA MÚLTIPLA METÁLICA CORRUGADA GALVANIZADA TIPO MP 152 OU SIMILAR - E = 2,70 MM E D = 3,20 M</t>
  </si>
  <si>
    <t>CHAPA MÚLTIPLA METÁLICA CORRUGADA GALVANIZADA TIPO MP 152 OU SIMILAR - E = 2,70 MM E D = 3,40 M</t>
  </si>
  <si>
    <t>CHAPA MÚLTIPLA METÁLICA CORRUGADA GALVANIZADA TIPO MP 152 OU SIMILAR - E = 2,70 MM E D = 3,65 M</t>
  </si>
  <si>
    <t>CHAPA MÚLTIPLA METÁLICA CORRUGADA GALVANIZADA TIPO MP 152 OU SIMILAR - E = 2,70 MM E D = 3,80 M</t>
  </si>
  <si>
    <t>CHAPA MÚLTIPLA METÁLICA CORRUGADA GALVANIZADA TIPO MP 152 OU SIMILAR - E = 2,70 MM E D = 4,20 M</t>
  </si>
  <si>
    <t>CHAPA MÚLTIPLA METÁLICA CORRUGADA GALVANIZADA TIPO MP 152 OU SIMILAR - E = 2,70 MM E D = 4,60 M</t>
  </si>
  <si>
    <t>CHAPA MÚLTIPLA METÁLICA CORRUGADA GALVANIZADA TIPO MP 152 OU SIMILAR - E = 3,40 MM E D = 4,80 M</t>
  </si>
  <si>
    <t>CHAPA MÚLTIPLA METÁLICA CORRUGADA GALVANIZADA TIPO MP 152 OU SIMILAR - E = 3,40 MM E D = 5,00 M</t>
  </si>
  <si>
    <t>CHAPA MÚLTIPLA METÁLICA CORRUGADA GALVANIZADA TIPO MP 152 OU SIMILAR - E = 3,90 MM E D = 5,35 M</t>
  </si>
  <si>
    <t>CHAPA MÚLTIPLA METÁLICA CORRUGADA GALVANIZADA TIPO MP 152 OU SIMILAR - E = 3,90 MM E D = 5,70 M</t>
  </si>
  <si>
    <t>CHAPA MÚLTIPLA METÁLICA CORRUGADA GALVANIZADA TIPO MP 152 OU SIMILAR - E = 4,70 MM E D = 6,10 M</t>
  </si>
  <si>
    <t>CHAPA MÚLTIPLA METÁLICA CORRUGADA GALVANIZADA TIPO MP 152 OU SIMILAR - E = 6,40 MM E D = 6,50 M</t>
  </si>
  <si>
    <t>CHAPA MÚLTIPLA METÁLICA CORRUGADA GALVANIZADA TIPO MP 152 OU SIMILAR - E = 6,40 MM E D = 6,85 M</t>
  </si>
  <si>
    <t>CHAPA MÚLTIPLA METÁLICA CORRUGADA GALVANIZADA TIPO MP 152 OU SIMILAR - E = 6,40 MM E D = 7,25 M</t>
  </si>
  <si>
    <t>PARAFUSO DE CABEÇA SEXTAVADA EM AÇO GALVANIZADO COM PORCA E ARRUELA DE PRESSÃO - D = 7,938 MM (5/16")</t>
  </si>
  <si>
    <t>TIRANTE DE BARRA DE AÇO - TENSÃO DE ESCOAMENTO = 520 MPA, TENSÃO DE RUPTURA = 690 MPA E D = 25 MM</t>
  </si>
  <si>
    <t>TIRANTE DE BARRA DE AÇO - TENSÃO DE ESCOAMENTO = 700 MPA, TENSÃO DE RUPTURA = 800 MPA E D = 19 MM</t>
  </si>
  <si>
    <t>TIRANTE DE BARRA DE AÇO - TENSÃO DE ESCOAMENTO = 700 MPA, TENSÃO DE RUPTURA = 800 MPA E D = 22 MM</t>
  </si>
  <si>
    <t>TIRANTE DE BARRA DE AÇO - TENSÃO DE ESCOAMENTO = 700 MPA, TENSÃO DE RUPTURA = 800 MPA E D = 25 MM</t>
  </si>
  <si>
    <t>TIRANTE DE BARRA DE AÇO - TENSÃO DE ESCOAMENTO = 700 MPA, TENSÃO DE RUPTURA = 800 MPA E D = 32 MM</t>
  </si>
  <si>
    <t>TIRANTE DE BARRA DE AÇO - TENSÃO DE ESCOAMENTO = 700 MPA, TENSÃO DE RUPTURA = 800 MPA E D = 36 MM</t>
  </si>
  <si>
    <t>LUVA EM AÇO PARA EMENDA DE TIRANTES - D = 73 MM E C = 150 MM</t>
  </si>
  <si>
    <t>CONCRETO USINADO - FCK = 40 MPA (COMERCIAL)</t>
  </si>
  <si>
    <t>CONCRETO USINADO - FCK = 45 MPA (COMERCIAL)</t>
  </si>
  <si>
    <t>CONCRETO USINADO - FCK = 50 MPA (COMERCIAL)</t>
  </si>
  <si>
    <t>APARELHO DE APOIO METÁLICO ESFÉRICO FIXO COM 4 CHUMBADORES E CAPACIDADE DE 1.000 KN</t>
  </si>
  <si>
    <t>APARELHO DE APOIO METÁLICO ESFÉRICO UNIDIRECIONAL COM 4 CHUMBADORES E CAPACIDADE DE 1.500 KN</t>
  </si>
  <si>
    <t>APARELHO DE APOIO METÁLICO ESFÉRICO FIXO COM 4 CHUMBADORES E CAPACIDADE DE 1.500 KN</t>
  </si>
  <si>
    <t>APARELHO DE APOIO METÁLICO ESFÉRICO FIXO COM 4 CHUMBADORES E CAPACIDADE DE 2.000 KN</t>
  </si>
  <si>
    <t>APARELHO DE APOIO METÁLICO ESFÉRICO FIXO COM 4 CHUMBADORES E CAPACIDADE DE 2.500 KN</t>
  </si>
  <si>
    <t>APARELHO DE APOIO METÁLICO ESFÉRICO FIXO COM 4 CHUMBADORES E CAPACIDADE DE 3.000 KN</t>
  </si>
  <si>
    <t>APARELHO DE APOIO METÁLICO ESFÉRICO FIXO COM 4 CHUMBADORES E CAPACIDADE DE 3.500 KN</t>
  </si>
  <si>
    <t>APARELHO DE APOIO METÁLICO ESFÉRICO FIXO COM 4 CHUMBADORES E CAPACIDADE DE 4.000 KN</t>
  </si>
  <si>
    <t>APARELHO DE APOIO METÁLICO ESFÉRICO UNIDIRECIONAL COM 4 CHUMBADORES E CAPACIDADE DE 1.000 KN</t>
  </si>
  <si>
    <t>APARELHO DE APOIO METÁLICO ESFÉRICO UNIDIRECIONAL COM 4 CHUMBADORES E CAPACIDADE DE 2.000 KN</t>
  </si>
  <si>
    <t>APARELHO DE APOIO METÁLICO ESFÉRICO UNIDIRECIONAL COM 4 CHUMBADORES E CAPACIDADE DE 2.500 KN</t>
  </si>
  <si>
    <t>APARELHO DE APOIO METÁLICO ESFÉRICO UNIDIRECIONAL COM 4 CHUMBADORES E CAPACIDADE DE 3.000 KN</t>
  </si>
  <si>
    <t>APARELHO DE APOIO METÁLICO ESFÉRICO UNIDIRECIONAL COM 4 CHUMBADORES E CAPACIDADE DE 3.500 KN</t>
  </si>
  <si>
    <t>APARELHO DE APOIO METÁLICO ESFÉRICO UNIDIRECIONAL COM 4 CHUMBADORES E CAPACIDADE DE 4.000 KN</t>
  </si>
  <si>
    <t>APARELHO DE APOIO METÁLICO ESFÉRICO FIXO COM 4 CHUMBADORES E CAPACIDADE DE 4.500 KN</t>
  </si>
  <si>
    <t>APARELHO DE APOIO METÁLICO ESFÉRICO FIXO COM 4 CHUMBADORES E CAPACIDADE DE 5.000 KN</t>
  </si>
  <si>
    <t>APARELHO DE APOIO METÁLICO ESFÉRICO FIXO COM 4 CHUMBADORES E CAPACIDADE DE 5.500 KN</t>
  </si>
  <si>
    <t>APARELHO DE APOIO METÁLICO ESFÉRICO FIXO COM 4 CHUMBADORES E CAPACIDADE DE 6.000 KN</t>
  </si>
  <si>
    <t>APARELHO DE APOIO METÁLICO ESFÉRICO FIXO COM 4 CHUMBADORES E CAPACIDADE DE 6.500 KN</t>
  </si>
  <si>
    <t>APARELHO DE APOIO METÁLICO ESFÉRICO FIXO COM 4 CHUMBADORES E CAPACIDADE DE 7.000 KN</t>
  </si>
  <si>
    <t>APARELHO DE APOIO METÁLICO ESFÉRICO FIXO COM 4 CHUMBADORES E CAPACIDADE DE 7.500 KN</t>
  </si>
  <si>
    <t>APARELHO DE APOIO METÁLICO ESFÉRICO FIXO COM 4 CHUMBADORES E CAPACIDADE DE 8.000 KN</t>
  </si>
  <si>
    <t>GRELHA METÁLICA PARA BOCA DE LOBO COM CAPACIDADE DE ATÉ 300 KN - C = 0,90 M E L = 0,30 M</t>
  </si>
  <si>
    <t>GRELHA DE PISO EM PVC PARA PASSAGEM DE PEDESTRES - C = 50 CM E L = 13 CM</t>
  </si>
  <si>
    <t>MARCO EM PVC PARA GRELHA DE PISO - L = 2,50 M</t>
  </si>
  <si>
    <t>GRELHA DE PISO EM PVC PARA PASSAGEM DE VEÍCULOS DE ATÉ 3 T - C = 50 CM E L = 13 CM</t>
  </si>
  <si>
    <t>GRELHA DE PISO EM PVC PARA PASSAGEM DE VEÍCULOS DE ATÉ 10 T - C = 50 CM E L = 13 CM</t>
  </si>
  <si>
    <t>GRELHA DE PISO EM PVC PARA PASSAGEM DE PEDESTRES - C = 50 CM E L = 20 CM</t>
  </si>
  <si>
    <t>GRELHA DE PISO EM PVC PARA PASSAGEM DE VEÍCULOS DE ATÉ 3 T - C = 50 CM E L = 20 CM</t>
  </si>
  <si>
    <t>GRELHA METÁLICA PARA CANALETAS - C = 1,00 M E L = 0,10 M</t>
  </si>
  <si>
    <t>GRELHA METÁLICA PARA CANALETAS - C = 1,00 M E L = 0,15 M</t>
  </si>
  <si>
    <t>PORTA-GRELHA METÁLICA - C = 1,00 M E L = 0,15 M</t>
  </si>
  <si>
    <t>GRELHA METÁLICA PARA CANALETAS - C = 1,00 M E L = 0,20 M</t>
  </si>
  <si>
    <t>PORTA-GRELHA METÁLICA - C = 1,00 M E L = 0,20 M</t>
  </si>
  <si>
    <t>PORTA-GRELHA METÁLICA - C = 1,00 M E L = 0,10 M</t>
  </si>
  <si>
    <t>APARELHO DE APOIO METÁLICO ESFÉRICO FIXO COM 4 CHUMBADORES E CAPACIDADE DE 8.500 KN</t>
  </si>
  <si>
    <t>APARELHO DE APOIO METÁLICO ESFÉRICO FIXO COM 4 CHUMBADORES E CAPACIDADE DE 9.000 KN</t>
  </si>
  <si>
    <t>APARELHO DE APOIO METÁLICO ESFÉRICO FIXO COM 4 CHUMBADORES E CAPACIDADE DE 9.500 KN</t>
  </si>
  <si>
    <t>APARELHO DE APOIO METÁLICO ESFÉRICO FIXO COM 4 CHUMBADORES E CAPACIDADE DE 10.000 KN</t>
  </si>
  <si>
    <t>APARELHO DE APOIO METÁLICO ESFÉRICO UNIDIRECIONAL COM 4 CHUMBADORES E CAPACIDADE DE 4.500 KN</t>
  </si>
  <si>
    <t>APARELHO DE APOIO METÁLICO ESFÉRICO UNIDIRECIONAL COM 4 CHUMBADORES E CAPACIDADE DE 5.000 KN</t>
  </si>
  <si>
    <t>APARELHO DE APOIO METÁLICO ESFÉRICO UNIDIRECIONAL COM 4 CHUMBADORES E CAPACIDADE DE 5.500 KN</t>
  </si>
  <si>
    <t>APARELHO DE APOIO METÁLICO ESFÉRICO UNIDIRECIONAL COM 4 CHUMBADORES E CAPACIDADE DE 6.000 KN</t>
  </si>
  <si>
    <t>APARELHO DE APOIO METÁLICO ESFÉRICO UNIDIRECIONAL COM 4 CHUMBADORES E CAPACIDADE DE 6.500 KN</t>
  </si>
  <si>
    <t>APARELHO DE APOIO METÁLICO ESFÉRICO UNIDIRECIONAL COM 4 CHUMBADORES E CAPACIDADE DE 7.000 KN</t>
  </si>
  <si>
    <t>APARELHO DE APOIO METÁLICO ESFÉRICO UNIDIRECIONAL COM 4 CHUMBADORES E CAPACIDADE DE 7.500 KN</t>
  </si>
  <si>
    <t>FINCAPINO DE AÇÃO DIRETA E PINO COM FURO - D = 6,35 MM (1/4")</t>
  </si>
  <si>
    <t>APARELHO DE APOIO METÁLICO ESFÉRICO UNIDIRECIONAL COM 4 CHUMBADORES E CAPACIDADE DE 8.000 KN</t>
  </si>
  <si>
    <t>APARELHO DE APOIO METÁLICO ESFÉRICO UNIDIRECIONAL COM 4 CHUMBADORES E CAPACIDADE DE 8.500 KN</t>
  </si>
  <si>
    <t>CHAPA MÚLTIPLA METÁLICA CORRUGADA REVESTIDA EM EPÓXI TIPO MP 100 OU SIMILAR - E = 1,60 MM E D = 0,60 M</t>
  </si>
  <si>
    <t>CHAPA MÚLTIPLA METÁLICA CORRUGADA REVESTIDA EM EPÓXI TIPO MP 100 OU SIMILAR - E = 1,60 MM E D = 0,70 M</t>
  </si>
  <si>
    <t>CHAPA MÚLTIPLA METÁLICA CORRUGADA REVESTIDA EM EPÓXI TIPO MP 100 OU SIMILAR - E = 1,60 MM E D = 0,80 M</t>
  </si>
  <si>
    <t>CHAPA MÚLTIPLA METÁLICA CORRUGADA REVESTIDA EM EPÓXI TIPO MP 100 OU SIMILAR - E = 1,60 MM E D = 0,90 M</t>
  </si>
  <si>
    <t>CHAPA MÚLTIPLA METÁLICA CORRUGADA REVESTIDA EM EPÓXI TIPO MP 100 OU SIMILAR - E = 1,60 MM E D = 1,00 M</t>
  </si>
  <si>
    <t>CHAPA MÚLTIPLA METÁLICA CORRUGADA REVESTIDA EM EPÓXI TIPO MP 100 OU SIMILAR - E = 1,60 MM E D = 1,10 M</t>
  </si>
  <si>
    <t>CHAPA MÚLTIPLA METÁLICA CORRUGADA REVESTIDA EM EPÓXI TIPO MP 100 OU SIMILAR - E = 1,60 MM E D = 1,20 M</t>
  </si>
  <si>
    <t>CHAPA MÚLTIPLA METÁLICA CORRUGADA REVESTIDA EM EPÓXI TIPO MP 100 OU SIMILAR - E = 1,60 MM E D = 1,30 M</t>
  </si>
  <si>
    <t>CHAPA MÚLTIPLA METÁLICA CORRUGADA REVESTIDA EM EPÓXI TIPO MP 100 OU SIMILAR - E = 1,60 MM E D = 1,40 M</t>
  </si>
  <si>
    <t>CHAPA MÚLTIPLA METÁLICA CORRUGADA REVESTIDA EM EPÓXI TIPO MP 100 OU SIMILAR - E = 1,60 MM E D = 1,50 M</t>
  </si>
  <si>
    <t>CHAPA MÚLTIPLA METÁLICA CORRUGADA REVESTIDA EM EPÓXI TIPO MP 100 OU SIMILAR - E = 1,60 MM E D = 1,60 M</t>
  </si>
  <si>
    <t>CHAPA MÚLTIPLA METÁLICA CORRUGADA REVESTIDA EM EPÓXI TIPO MP 100 OU SIMILAR - E = 1,60 MM E D = 1,70 M</t>
  </si>
  <si>
    <t>CHAPA MÚLTIPLA METÁLICA CORRUGADA REVESTIDA EM EPÓXI TIPO MP 100 OU SIMILAR - E = 1,60 MM E D = 1,80 M</t>
  </si>
  <si>
    <t>CHAPA MÚLTIPLA METÁLICA CORRUGADA REVESTIDA EM EPÓXI TIPO MP 100 OU SIMILAR - E = 2,00 MM E D = 1,90 M</t>
  </si>
  <si>
    <t>CHAPA MÚLTIPLA METÁLICA CORRUGADA REVESTIDA EM EPÓXI TIPO MP 100 OU SIMILAR - E = 2,00 MM E D = 2,00 M</t>
  </si>
  <si>
    <t>CHAPA MÚLTIPLA METÁLICA CORRUGADA REVESTIDA EM EPÓXI TIPO MP 100 OU SIMILAR - E = 2,00 MM E D = 2,10 M</t>
  </si>
  <si>
    <t>CHAPA MÚLTIPLA METÁLICA CORRUGADA REVESTIDA EM EPÓXI TIPO MP 100 OU SIMILAR - E = 2,00 MM E D = 2,20 M</t>
  </si>
  <si>
    <t>CHAPA MÚLTIPLA METÁLICA CORRUGADA REVESTIDA EM EPÓXI TIPO MP 100 OU SIMILAR - E = 2,00 MM E D = 2,30 M</t>
  </si>
  <si>
    <t>CHAPA MÚLTIPLA METÁLICA CORRUGADA REVESTIDA EM EPÓXI TIPO MP 100 OU SIMILAR - E = 2,70 MM E D = 2,40 M</t>
  </si>
  <si>
    <t>CHAPA MÚLTIPLA METÁLICA CORRUGADA REVESTIDA EM EPÓXI TIPO MP 100 OU SIMILAR - E = 3,40 MM E D = 2,50 M</t>
  </si>
  <si>
    <t>CHAPA MÚLTIPLA METÁLICA CORRUGADA REVESTIDA EM EPÓXI TIPO MP 100 OU SIMILAR - E = 3,40 MM E D = 2,60 M</t>
  </si>
  <si>
    <t>CHAPA MÚLTIPLA METÁLICA CORRUGADA REVESTIDA EM EPÓXI TIPO MP 100 OU SIMILAR - E = 3,40 MM E D = 2,70 M</t>
  </si>
  <si>
    <t>CHAPA MÚLTIPLA METÁLICA CORRUGADA REVESTIDA EM EPÓXI TIPO MP 100 OU SIMILAR - E = 3,40 MM E D = 2,80 M</t>
  </si>
  <si>
    <t>CHAPA MÚLTIPLA METÁLICA CORRUGADA REVESTIDA EM EPÓXI TIPO MP 152 OU SIMILAR - E = 2,70 MM E D = 1,50 M</t>
  </si>
  <si>
    <t>CHAPA MÚLTIPLA METÁLICA CORRUGADA REVESTIDA EM EPÓXI TIPO MP 152 OU SIMILAR - E = 2,70 MM E D = 1,80 M</t>
  </si>
  <si>
    <t>CHAPA MÚLTIPLA METÁLICA CORRUGADA REVESTIDA EM EPÓXI TIPO MP 152 OU SIMILAR - E = 2,70 MM E D = 1,90 M</t>
  </si>
  <si>
    <t>CHAPA MÚLTIPLA METÁLICA CORRUGADA REVESTIDA EM EPÓXI TIPO MP 152 OU SIMILAR - E = 2,70 MM E D = 2,15 M</t>
  </si>
  <si>
    <t>CHAPA MÚLTIPLA METÁLICA CORRUGADA REVESTIDA EM EPÓXI TIPO MP 152 OU SIMILAR - E = 2,70 MM E D = 2,30 M</t>
  </si>
  <si>
    <t>CHAPA MÚLTIPLA METÁLICA CORRUGADA REVESTIDA EM EPÓXI TIPO MP 152 OU SIMILAR - E = 2,70 MM E D = 2,65 M</t>
  </si>
  <si>
    <t>CHAPA MÚLTIPLA METÁLICA CORRUGADA REVESTIDA EM EPÓXI TIPO MP 152 OU SIMILAR - E = 2,70 MM E D = 3,05 M</t>
  </si>
  <si>
    <t>CHAPA MÚLTIPLA METÁLICA CORRUGADA REVESTIDA EM EPÓXI TIPO MP 152 OU SIMILAR - E = 2,70 MM E D = 3,20 M</t>
  </si>
  <si>
    <t>CHAPA MÚLTIPLA METÁLICA CORRUGADA REVESTIDA EM EPÓXI TIPO MP 152 OU SIMILAR - E = 2,70 MM E D = 3,40 M</t>
  </si>
  <si>
    <t>CHAPA MÚLTIPLA METÁLICA CORRUGADA REVESTIDA EM EPÓXI TIPO MP 152 OU SIMILAR - E = 2,70 MM E D = 3,65 M</t>
  </si>
  <si>
    <t>CHAPA MÚLTIPLA METÁLICA CORRUGADA REVESTIDA EM EPÓXI TIPO MP 152 OU SIMILAR - E = 2,70 MM E D = 3,80 M</t>
  </si>
  <si>
    <t>CHAPA MÚLTIPLA METÁLICA CORRUGADA REVESTIDA EM EPÓXI TIPO MP 152 OU SIMILAR - E = 2,70 MM E D = 4,20 M</t>
  </si>
  <si>
    <t>CHAPA MÚLTIPLA METÁLICA CORRUGADA REVESTIDA EM EPÓXI TIPO MP 152 OU SIMILAR - E = 2,70 MM E D = 4,60 M</t>
  </si>
  <si>
    <t>CHAPA MÚLTIPLA METÁLICA CORRUGADA REVESTIDA EM EPÓXI TIPO MP 152 OU SIMILAR - E = 3,40 MM E D = 4,80 M</t>
  </si>
  <si>
    <t>CHAPA MÚLTIPLA METÁLICA CORRUGADA REVESTIDA EM EPÓXI TIPO MP 152 OU SIMILAR - E = 3,40 MM E D = 5,00 M</t>
  </si>
  <si>
    <t>CHAPA MÚLTIPLA METÁLICA CORRUGADA REVESTIDA EM EPÓXI TIPO MP 152 OU SIMILAR - E = 3,90 MM E D = 5,35 M</t>
  </si>
  <si>
    <t>CHAPA MÚLTIPLA METÁLICA CORRUGADA REVESTIDA EM EPÓXI TIPO MP 152 OU SIMILAR - E = 3,90 MM E D = 5,70 M</t>
  </si>
  <si>
    <t>CHAPA MÚLTIPLA METÁLICA CORRUGADA REVESTIDA EM EPÓXI TIPO MP 152 OU SIMILAR - E = 4,70 MM E D = 6,10 M</t>
  </si>
  <si>
    <t>CHAPA MÚLTIPLA METÁLICA CORRUGADA REVESTIDA EM EPÓXI TIPO MP 152 OU SIMILAR - E = 6,40 MM E D = 6,50 M</t>
  </si>
  <si>
    <t>CHAPA MÚLTIPLA METÁLICA CORRUGADA REVESTIDA EM EPÓXI TIPO MP 152 OU SIMILAR - E = 6,40 MM E D = 6,85 M</t>
  </si>
  <si>
    <t>CHAPA MÚLTIPLA METÁLICA CORRUGADA REVESTIDA EM EPÓXI TIPO MP 152 OU SIMILAR - E = 6,40 MM E D = 7,25 M</t>
  </si>
  <si>
    <t>APARELHO DE APOIO METÁLICO ESFÉRICO UNIDIRECIONAL COM 4 CHUMBADORES E CAPACIDADE DE 9.000 KN</t>
  </si>
  <si>
    <t>APARELHO DE APOIO METÁLICO ESFÉRICO UNIDIRECIONAL COM 4 CHUMBADORES E CAPACIDADE DE 9.500 KN</t>
  </si>
  <si>
    <t>APARELHO DE APOIO METÁLICO ESFÉRICO UNIDIRECIONAL COM 4 CHUMBADORES E CAPACIDADE DE 10.000 KN</t>
  </si>
  <si>
    <t>FINCAPINO DE AÇÃO INDIRETA E PINO LISO - D = 6,35 MM (1/4")</t>
  </si>
  <si>
    <t>CORPO DE BSCC PRÉ-MOLDADO COMERCIAL - SEÇÃO DE 1,5 M X 1,5 M - TIPO I</t>
  </si>
  <si>
    <t>CORPO DE BSCC PRÉ-MOLDADO COMERCIAL - SEÇÃO DE 1,5 M X 1,5 M - TIPO II</t>
  </si>
  <si>
    <t>CORPO DE BSCC PRÉ-MOLDADO COMERCIAL - SEÇÃO DE 1,5 M X 1,5 M - TIPO III</t>
  </si>
  <si>
    <t>CORPO DE BSCC PRÉ-MOLDADO COMERCIAL - SEÇÃO DE 1,5 M X 1,5 M - TIPO IV</t>
  </si>
  <si>
    <t>CORPO DE BSCC PRÉ-MOLDADO COMERCIAL - SEÇÃO DE 1,5 M X 1,5 M - TIPO V</t>
  </si>
  <si>
    <t>CORPO DE BSCC PRÉ-MOLDADO COMERCIAL - SEÇÃO DE 1,5 M X 1,5 M - TIPO VI</t>
  </si>
  <si>
    <t>CORPO DE BSCC PRÉ-MOLDADO COMERCIAL - SEÇÃO DE 1,5 M X 1,5 M - TIPO VII</t>
  </si>
  <si>
    <t>CORPO DE BSCC PRÉ-MOLDADO COMERCIAL - SEÇÃO DE 2,0 M X 2,0 M - TIPO I</t>
  </si>
  <si>
    <t>CORPO DE BSCC PRÉ-MOLDADO COMERCIAL - SEÇÃO DE 2,0 M X 2,0 M - TIPO II</t>
  </si>
  <si>
    <t>CORPO DE BSCC PRÉ-MOLDADO COMERCIAL - SEÇÃO DE 2,0 M X 2,0 M - TIPO III</t>
  </si>
  <si>
    <t>CORPO DE BSCC PRÉ-MOLDADO COMERCIAL - SEÇÃO DE 2,0 M X 2,0 M - TIPO IV</t>
  </si>
  <si>
    <t>CORPO DE BSCC PRÉ-MOLDADO COMERCIAL - SEÇÃO DE 2,0 M X 2,0 M - TIPO V</t>
  </si>
  <si>
    <t>CORPO DE BSCC PRÉ-MOLDADO COMERCIAL - SEÇÃO DE 2,0 M X 2,0 M - TIPO VI</t>
  </si>
  <si>
    <t>CORPO DE BSCC PRÉ-MOLDADO COMERCIAL - SEÇÃO DE 2,0 M X 2,0 M - TIPO VII</t>
  </si>
  <si>
    <t>CORPO DE BSCC PRÉ-MOLDADO COMERCIAL - SEÇÃO DE 2,5 M X 2,5 M - TIPO I</t>
  </si>
  <si>
    <t>CORPO DE BSCC PRÉ-MOLDADO COMERCIAL - SEÇÃO DE 2,5 M X 2,5 M - TIPO II</t>
  </si>
  <si>
    <t>CORPO DE BSCC PRÉ-MOLDADO COMERCIAL - SEÇÃO DE 2,5 M X 2,5 M - TIPO III</t>
  </si>
  <si>
    <t>CORPO DE BSCC PRÉ-MOLDADO COMERCIAL - SEÇÃO DE 2,5 M X 2,5 M - TIPO IV</t>
  </si>
  <si>
    <t>CORPO DE BSCC PRÉ-MOLDADO COMERCIAL - SEÇÃO DE 2,5 M X 2,5 M - TIPO V</t>
  </si>
  <si>
    <t>CORPO DE BSCC PRÉ-MOLDADO COMERCIAL - SEÇÃO DE 2,5 M X 2,5 M - TIPO VI</t>
  </si>
  <si>
    <t>CORPO DE BSCC PRÉ-MOLDADO COMERCIAL - SEÇÃO DE 2,5 M X 2,5 M - TIPO VII</t>
  </si>
  <si>
    <t>CORPO DE BSCC PRÉ-MOLDADO COMERCIAL - SEÇÃO DE 3,0 M X 3,0 M - TIPO I</t>
  </si>
  <si>
    <t>CORPO DE BSCC PRÉ-MOLDADO COMERCIAL - SEÇÃO DE 3,0 M X 3,0 M - TIPO II</t>
  </si>
  <si>
    <t>CORPO DE BSCC PRÉ-MOLDADO COMERCIAL - SEÇÃO DE 3,0 M X 3,0 M - TIPO III</t>
  </si>
  <si>
    <t>CORPO DE BSCC PRÉ-MOLDADO COMERCIAL - SEÇÃO DE 3,0 M X 3,0 M - TIPO IV</t>
  </si>
  <si>
    <t>CORPO DE BSCC PRÉ-MOLDADO COMERCIAL - SEÇÃO DE 3,0 M X 3,0 M - TIPO V</t>
  </si>
  <si>
    <t>CORPO DE BSCC PRÉ-MOLDADO COMERCIAL - SEÇÃO DE 3,0 M X 3,0 M - TIPO VI</t>
  </si>
  <si>
    <t>CORPO DE BSCC PRÉ-MOLDADO COMERCIAL - SEÇÃO DE 3,0 M X 3,0 M - TIPO VII</t>
  </si>
  <si>
    <t>CORPO DE BSCC PRÉ-MOLDADO COMERCIAL - SEÇÃO CANAL DE 1,5 M X 1,5 M</t>
  </si>
  <si>
    <t>CORPO DE BSCC PRÉ-MOLDADO COMERCIAL - SEÇÃO CANAL DE 2,0 M X 1,5 M</t>
  </si>
  <si>
    <t>CORPO DE BSCC PRÉ-MOLDADO COMERCIAL - SEÇÃO CANAL DE 2,0 M X 2,0 M - TIPO I</t>
  </si>
  <si>
    <t>CORPO DE BSCC PRÉ-MOLDADO COMERCIAL - SEÇÃO CANAL DE 2,0 M X 2,0 M - TIPO II</t>
  </si>
  <si>
    <t>CORPO DE BSCC PRÉ-MOLDADO COMERCIAL - SEÇÃO CANAL DE 2,5 M X 1,5 M</t>
  </si>
  <si>
    <t>CORPO DE BSCC PRÉ-MOLDADO COMERCIAL - SEÇÃO CANAL DE 2,5 M X 2,0 M - TIPO I</t>
  </si>
  <si>
    <t>CORPO DE BSCC PRÉ-MOLDADO COMERCIAL - SEÇÃO CANAL DE 2,5 M X 2,0 M - TIPO II</t>
  </si>
  <si>
    <t>CORPO DE BSCC PRÉ-MOLDADO COMERCIAL - SEÇÃO CANAL DE 3,0 M X 1,5 M</t>
  </si>
  <si>
    <t>CORPO DE BSCC PRÉ-MOLDADO COMERCIAL - SEÇÃO CANAL DE 3,0 M X 2,0 M - TIPO I</t>
  </si>
  <si>
    <t>CORPO DE BSCC PRÉ-MOLDADO COMERCIAL - SEÇÃO CANAL DE 3,0 M X 2,0 M - TIPO II</t>
  </si>
  <si>
    <t>APARELHO DE APOIO METÁLICO ESFÉRICO MULTIDIRECIONAL COM 4 CHUMBADORES E CAPACIDADE DE 1.000 KN</t>
  </si>
  <si>
    <t>APARELHO DE APOIO METÁLICO ESFÉRICO MULTIDIRECIONAL COM 4 CHUMBADORES E CAPACIDADE DE 1.500 KN</t>
  </si>
  <si>
    <t>APARELHO DE APOIO METÁLICO ESFÉRICO MULTIDIRECIONAL COM 4 CHUMBADORES E CAPACIDADE DE 2.000 KN</t>
  </si>
  <si>
    <t>APARELHO DE APOIO METÁLICO ESFÉRICO MULTIDIRECIONAL COM 4 CHUMBADORES E CAPACIDADE DE 2.500 KN</t>
  </si>
  <si>
    <t>APARELHO DE APOIO METÁLICO ESFÉRICO MULTIDIRECIONAL COM 4 CHUMBADORES E CAPACIDADE DE 3.000 KN</t>
  </si>
  <si>
    <t>APARELHO DE APOIO METÁLICO ESFÉRICO MULTIDIRECIONAL COM 4 CHUMBADORES E CAPACIDADE DE 3.500 KN</t>
  </si>
  <si>
    <t>APARELHO DE APOIO METÁLICO ESFÉRICO MULTIDIRECIONAL COM 4 CHUMBADORES E CAPACIDADE DE 4.000 KN</t>
  </si>
  <si>
    <t>APARELHO DE APOIO METÁLICO ESFÉRICO MULTIDIRECIONAL COM 4 CHUMBADORES E CAPACIDADE DE 4.500 KN</t>
  </si>
  <si>
    <t>APARELHO DE APOIO METÁLICO ESFÉRICO MULTIDIRECIONAL COM 4 CHUMBADORES E CAPACIDADE DE 5.000 KN</t>
  </si>
  <si>
    <t>APARELHO DE APOIO METÁLICO ESFÉRICO MULTIDIRECIONAL COM 4 CHUMBADORES E CAPACIDADE DE 5.500 KN</t>
  </si>
  <si>
    <t>APARELHO DE APOIO METÁLICO ESFÉRICO MULTIDIRECIONAL COM 4 CHUMBADORES E CAPACIDADE DE 6.000 KN</t>
  </si>
  <si>
    <t>APARELHO DE APOIO METÁLICO ESFÉRICO MULTIDIRECIONAL COM 4 CHUMBADORES E CAPACIDADE DE 6.500 KN</t>
  </si>
  <si>
    <t>APARELHO DE APOIO METÁLICO ESFÉRICO MULTIDIRECIONAL COM 4 CHUMBADORES E CAPACIDADE DE 7.000 KN</t>
  </si>
  <si>
    <t>APARELHO DE APOIO METÁLICO ESFÉRICO MULTIDIRECIONAL COM 4 CHUMBADORES E CAPACIDADE DE 7.500 KN</t>
  </si>
  <si>
    <t>APARELHO DE APOIO METÁLICO ESFÉRICO MULTIDIRECIONAL COM 4 CHUMBADORES E CAPACIDADE DE 8.000 KN</t>
  </si>
  <si>
    <t>APARELHO DE APOIO METÁLICO ESFÉRICO MULTIDIRECIONAL COM 4 CHUMBADORES E CAPACIDADE DE 8.500 KN</t>
  </si>
  <si>
    <t>APARELHO DE APOIO METÁLICO ESFÉRICO MULTIDIRECIONAL COM 4 CHUMBADORES E CAPACIDADE DE 9.000 KN</t>
  </si>
  <si>
    <t>APARELHO DE APOIO METÁLICO ESFÉRICO MULTIDIRECIONAL COM 4 CHUMBADORES E CAPACIDADE DE 9.500 KN</t>
  </si>
  <si>
    <t>APARELHO DE APOIO METÁLICO ESFÉRICO MULTIDIRECIONAL COM 4 CHUMBADORES E CAPACIDADE DE 10.000 KN</t>
  </si>
  <si>
    <t>APARELHO DE APOIO METÁLICO ELASTOMÉRICO FIXO COM 4 CHUMBADORES E CAPACIDADE DE 700 KN</t>
  </si>
  <si>
    <t>APARELHO DE APOIO METÁLICO ELASTOMÉRICO FIXO COM 4 CHUMBADORES E CAPACIDADE DE 1.500 KN</t>
  </si>
  <si>
    <t>APARELHO DE APOIO METÁLICO ELASTOMÉRICO FIXO COM 4 CHUMBADORES E CAPACIDADE DE 2.500 KN</t>
  </si>
  <si>
    <t>APARELHO DE APOIO METÁLICO ELASTOMÉRICO FIXO COM 4 CHUMBADORES E CAPACIDADE DE 4.000 KN</t>
  </si>
  <si>
    <t>APARELHO DE APOIO METÁLICO ELASTOMÉRICO FIXO COM 4 CHUMBADORES E CAPACIDADE DE 5.500 KN</t>
  </si>
  <si>
    <t>APARELHO DE APOIO METÁLICO ELASTOMÉRICO FIXO COM 4 CHUMBADORES E CAPACIDADE DE 7.500 KN</t>
  </si>
  <si>
    <t>APARELHO DE APOIO METÁLICO ELASTOMÉRICO FIXO COM 4 CHUMBADORES E CAPACIDADE DE 10.000 KN</t>
  </si>
  <si>
    <t>APARELHO DE APOIO METÁLICO ELASTOMÉRICO UNIDIRECIONAL COM 4 CHUMBADORES E CAPACIDADE DE 700 KN</t>
  </si>
  <si>
    <t>APARELHO DE APOIO METÁLICO ELASTOMÉRICO UNIDIRECIONAL COM 4 CHUMBADORES E CAPACIDADE DE 1.500 KN</t>
  </si>
  <si>
    <t>APARELHO DE APOIO METÁLICO ELASTOMÉRICO UNIDIRECIONAL COM 4 CHUMBADORES E CAPACIDADE DE 2.500 KN</t>
  </si>
  <si>
    <t>APARELHO DE APOIO METÁLICO ELASTOMÉRICO UNIDIRECIONAL COM 4 CHUMBADORES E CAPACIDADE DE 4.000 KN</t>
  </si>
  <si>
    <t>APARELHO DE APOIO METÁLICO ELASTOMÉRICO UNIDIRECIONAL COM 4 CHUMBADORES E CAPACIDADE DE 5.500 KN</t>
  </si>
  <si>
    <t>APARELHO DE APOIO METÁLICO ELASTOMÉRICO UNIDIRECIONAL COM 4 CHUMBADORES E CAPACIDADE DE 7.500 KN</t>
  </si>
  <si>
    <t>APARELHO DE APOIO METÁLICO ELASTOMÉRICO UNIDIRECIONAL COM 4 CHUMBADORES E CAPACIDADE DE 10.000 KN</t>
  </si>
  <si>
    <t>APARELHO DE APOIO METÁLICO ELASTOMÉRICO MULTIDIRECIONAL COM 4 CHUMBADORES E CAPACIDADE DE 700 KN</t>
  </si>
  <si>
    <t>APARELHO DE APOIO METÁLICO ELASTOMÉRICO MULTIDIRECIONAL COM 4 CHUMBADORES E CAPACIDADE DE 1.500 KN</t>
  </si>
  <si>
    <t>APARELHO DE APOIO METÁLICO ELASTOMÉRICO MULTIDIRECIONAL COM 4 CHUMBADORES E CAPACIDADE DE 2.500 KN</t>
  </si>
  <si>
    <t>APARELHO DE APOIO METÁLICO ELASTOMÉRICO MULTIDIRECIONAL COM 4 CHUMBADORES E CAPACIDADE DE 4.000 KN</t>
  </si>
  <si>
    <t>APARELHO DE APOIO METÁLICO ELASTOMÉRICO MULTIDIRECIONAL COM 4 CHUMBADORES E CAPACIDADE DE 5.500 KN</t>
  </si>
  <si>
    <t>APARELHO DE APOIO METÁLICO ELASTOMÉRICO MULTIDIRECIONAL COM 4 CHUMBADORES E CAPACIDADE DE 7.500 KN</t>
  </si>
  <si>
    <t>APARELHO DE APOIO METÁLICO ELASTOMÉRICO MULTIDIRECIONAL COM 4 CHUMBADORES E CAPACIDADE DE 10.000 KN</t>
  </si>
  <si>
    <t>CHAPA METÁLICA CORRUGADA GALVANIZADA PARA TUNNEL LINER - E = 2,7 MM E D = 1,2 M</t>
  </si>
  <si>
    <t>CHAPA METÁLICA CORRUGADA GALVANIZADA PARA TUNNEL LINER - E = 2,7 MM E D = 1,4 M</t>
  </si>
  <si>
    <t>CHAPA METÁLICA CORRUGADA GALVANIZADA PARA TUNNEL LINER - E = 2,7 MM E D = 1,6 M</t>
  </si>
  <si>
    <t>CHAPA METÁLICA CORRUGADA GALVANIZADA PARA TUNNEL LINER - E = 2,7 MM E D = 1,8 M</t>
  </si>
  <si>
    <t>CHAPA METÁLICA CORRUGADA GALVANIZADA PARA TUNNEL LINER - E = 2,7 MM E D = 2,0 M</t>
  </si>
  <si>
    <t>CHAPA METÁLICA CORRUGADA GALVANIZADA PARA TUNNEL LINER - E = 3,4 MM E D = 2,2 M</t>
  </si>
  <si>
    <t>CHAPA METÁLICA CORRUGADA GALVANIZADA PARA TUNNEL LINER - E = 3,4 MM E D = 2,4 M</t>
  </si>
  <si>
    <t>CHAPA METÁLICA CORRUGADA GALVANIZADA PARA TUNNEL LINER - E = 3,4 MM E D = 2,6 M</t>
  </si>
  <si>
    <t>CHAPA METÁLICA CORRUGADA GALVANIZADA PARA TUNNEL LINER - E = 3,4 MM E D = 2,8 M</t>
  </si>
  <si>
    <t>CHAPA METÁLICA CORRUGADA GALVANIZADA PARA TUNNEL LINER - E = 3,4 MM E D = 3,0 M</t>
  </si>
  <si>
    <t>CHAPA METÁLICA CORRUGADA GALVANIZADA PARA TUNNEL LINER - E = 3,4 MM E D = 3,2 M</t>
  </si>
  <si>
    <t>CHAPA METÁLICA CORRUGADA GALVANIZADA PARA TUNNEL LINER - E = 3,9 MM E D = 3,4 M</t>
  </si>
  <si>
    <t>CHAPA METÁLICA CORRUGADA GALVANIZADA PARA TUNNEL LINER - E = 3,9 MM E D = 3,6 M</t>
  </si>
  <si>
    <t>CHAPA METÁLICA CORRUGADA GALVANIZADA PARA TUNNEL LINER - E = 3,9 MM E D = 3,8 M</t>
  </si>
  <si>
    <t>CHAPA METÁLICA CORRUGADA GALVANIZADA PARA TUNNEL LINER - E = 3,9 MM E D = 4,0 M</t>
  </si>
  <si>
    <t>CHAPA METÁLICA CORRUGADA GALVANIZADA PARA TUNNEL LINER - E = 3,9 MM E D = 4,2 M</t>
  </si>
  <si>
    <t>CHAPA METÁLICA CORRUGADA GALVANIZADA PARA TUNNEL LINER - E = 3,9 MM E D = 4,4 M</t>
  </si>
  <si>
    <t>CHAPA METÁLICA CORRUGADA GALVANIZADA PARA TUNNEL LINER - E = 3,9 MM E D = 4,6 M</t>
  </si>
  <si>
    <t>CHAPA METÁLICA CORRUGADA GALVANIZADA PARA TUNNEL LINER - E = 4,7 MM E D = 4,8 M</t>
  </si>
  <si>
    <t>CHAPA METÁLICA CORRUGADA GALVANIZADA PARA TUNNEL LINER - E = 4,7 MM E D = 5,0 M</t>
  </si>
  <si>
    <t>CHAPA METÁLICA CORRUGADA GALVANIZADA REVESTIDA COM EPÓXI PARA TUNNEL LINER - E = 2,7 MM E D = 1,2 M</t>
  </si>
  <si>
    <t>CHAPA METÁLICA CORRUGADA GALVANIZADA REVESTIDA COM EPÓXI PARA TUNNEL LINER - E = 2,7 MM E D = 1,4 M</t>
  </si>
  <si>
    <t>CHAPA METÁLICA CORRUGADA GALVANIZADA REVESTIDA COM EPÓXI PARA TUNNEL LINER - E = 2,7 MM E D = 1,6 M</t>
  </si>
  <si>
    <t>CHAPA METÁLICA CORRUGADA GALVANIZADA REVESTIDA COM EPÓXI PARA TUNNEL LINER - E = 2,7 MM E D = 1,8 M</t>
  </si>
  <si>
    <t>CHAPA METÁLICA CORRUGADA GALVANIZADA REVESTIDA COM EPÓXI PARA TUNNEL LINER - E = 2,7 MM E D = 2,0 M</t>
  </si>
  <si>
    <t>CHAPA METÁLICA CORRUGADA GALVANIZADA REVESTIDA COM EPÓXI PARA TUNNEL LINER - E = 3,4 MM E D = 2,2 M</t>
  </si>
  <si>
    <t>CHAPA METÁLICA CORRUGADA GALVANIZADA REVESTIDA COM EPÓXI PARA TUNNEL LINER - E = 3,4 MM E D = 2,4 M</t>
  </si>
  <si>
    <t>CHAPA METÁLICA CORRUGADA GALVANIZADA REVESTIDA COM EPÓXI PARA TUNNEL LINER - E = 3,4 MM E D = 2,6 M</t>
  </si>
  <si>
    <t>CHAPA METÁLICA CORRUGADA GALVANIZADA REVESTIDA COM EPÓXI PARA TUNNEL LINER - E = 3,4 MM E D = 2,8 M</t>
  </si>
  <si>
    <t>CHAPA METÁLICA CORRUGADA GALVANIZADA REVESTIDA COM EPÓXI PARA TUNNEL LINER - E = 3,4 MM E D = 3,0 M</t>
  </si>
  <si>
    <t>CHAPA METÁLICA CORRUGADA GALVANIZADA REVESTIDA COM EPÓXI PARA TUNNEL LINER - E = 3,4 MM E D = 3,2 M</t>
  </si>
  <si>
    <t>CHAPA MÚLTIPLA METÁLICA CORRUGADA GALVANIZADA TIPO MP 152 LENTICULAR OU SIMILAR - E = 2,70 MM, H = 1,40 M E VÃO = 1,95 M</t>
  </si>
  <si>
    <t>CHAPA MÚLTIPLA METÁLICA CORRUGADA GALVANIZADA TIPO MP 152 LENTICULAR OU SIMILAR - E = 2,70 MM, H = 1,50 M E VÃO = 2,15 M</t>
  </si>
  <si>
    <t>CHAPA MÚLTIPLA METÁLICA CORRUGADA GALVANIZADA TIPO MP 152 LENTICULAR OU SIMILAR - E = 2,70 MM, H = 1,60 M E VÃO = 2,30 M</t>
  </si>
  <si>
    <t>CHAPA MÚLTIPLA METÁLICA CORRUGADA GALVANIZADA TIPO MP 152 LENTICULAR OU SIMILAR - E = 2,70 MM, H = 1,65 M E VÃO = 2,55 M</t>
  </si>
  <si>
    <t>CHAPA MÚLTIPLA METÁLICA CORRUGADA GALVANIZADA TIPO MP 152 LENTICULAR OU SIMILAR - E = 2,70 MM, H = 1,85 M E VÃO = 2,70 M</t>
  </si>
  <si>
    <t>CHAPA MÚLTIPLA METÁLICA CORRUGADA GALVANIZADA TIPO MP 152 LENTICULAR OU SIMILAR - E = 2,70 MM, H = 1,90 M E VÃO = 2,75 M</t>
  </si>
  <si>
    <t>CHAPA MÚLTIPLA METÁLICA CORRUGADA GALVANIZADA TIPO MP 152 LENTICULAR OU SIMILAR - E = 2,70 MM, H = 2,00 M E VÃO = 3,00 M</t>
  </si>
  <si>
    <t>CHAPA MÚLTIPLA METÁLICA CORRUGADA GALVANIZADA TIPO MP 152 LENTICULAR OU SIMILAR - E = 2,70 MM, H = 2,10 M E VÃO = 3,20 M</t>
  </si>
  <si>
    <t>CHAPA MÚLTIPLA METÁLICA CORRUGADA GALVANIZADA TIPO MP 152 LENTICULAR OU SIMILAR - E = 2,70 MM, H = 2,15 M E VÃO = 3,35 M</t>
  </si>
  <si>
    <t>CHAPA MÚLTIPLA METÁLICA CORRUGADA GALVANIZADA TIPO MP 152 LENTICULAR OU SIMILAR - E = 2,70 MM, H = 2,25 M E VÃO = 3,55 M</t>
  </si>
  <si>
    <t>CHAPA MÚLTIPLA METÁLICA CORRUGADA GALVANIZADA TIPO MP 152 LENTICULAR OU SIMILAR - E = 2,70 MM, H = 2,35 M E VÃO = 3,70 M</t>
  </si>
  <si>
    <t>CHAPA MÚLTIPLA METÁLICA CORRUGADA GALVANIZADA TIPO MP 152 LENTICULAR OU SIMILAR - E = 2,70 MM, H = 2,45 M E VÃO = 3,90 M</t>
  </si>
  <si>
    <t>CHAPA MÚLTIPLA METÁLICA CORRUGADA GALVANIZADA TIPO MP 152 LENTICULAR OU SIMILAR - E = 2,70 MM, H = 2,55 M E VÃO = 4,00 M</t>
  </si>
  <si>
    <t>CHAPA MÚLTIPLA METÁLICA CORRUGADA GALVANIZADA TIPO MP 152 LENTICULAR OU SIMILAR - E = 2,70 MM, H = 2,80 M E VÃO = 4,15 M</t>
  </si>
  <si>
    <t>CHAPA MÚLTIPLA METÁLICA CORRUGADA GALVANIZADA TIPO MP 152 LENTICULAR OU SIMILAR - E = 2,70 MM, H = 2,90 M E VÃO = 4,40 M</t>
  </si>
  <si>
    <t>CHAPA MÚLTIPLA METÁLICA CORRUGADA GALVANIZADA TIPO MP 152 LENTICULAR OU SIMILAR - E = 2,70 MM, H = 3,00 M E VÃO = 4,60 M</t>
  </si>
  <si>
    <t>CHAPA MÚLTIPLA METÁLICA CORRUGADA GALVANIZADA TIPO MP 152 LENTICULAR OU SIMILAR - E = 3,40 MM, H = 3,05 M E VÃO = 4,80 M</t>
  </si>
  <si>
    <t>CHAPA MÚLTIPLA METÁLICA CORRUGADA GALVANIZADA TIPO MP 152 LENTICULAR OU SIMILAR - E = 3,40 MM, H = 3,15 M E VÃO = 5,05 M</t>
  </si>
  <si>
    <t>CHAPA MÚLTIPLA METÁLICA CORRUGADA GALVANIZADA TIPO MP 152 LENTICULAR OU SIMILAR - E = 3,40 MM, H = 3,25 M E VÃO = 5,25 M</t>
  </si>
  <si>
    <t>CHAPA MÚLTIPLA METÁLICA CORRUGADA GALVANIZADA TIPO MP 152 LENTICULAR OU SIMILAR - E = 3,90 MM, H = 3,35 M E VÃO = 5,45 M</t>
  </si>
  <si>
    <t>CHAPA MÚLTIPLA METÁLICA CORRUGADA GALVANIZADA TIPO MP 152 LENTICULAR OU SIMILAR - E = 3,90 MM, H = 3,40 M E VÃO = 5,60 M</t>
  </si>
  <si>
    <t>CHAPA MÚLTIPLA METÁLICA CORRUGADA GALVANIZADA TIPO MP 152 LENTICULAR OU SIMILAR - E = 4,70 MM, H = 3,50 M E VÃO = 5,80 M</t>
  </si>
  <si>
    <t>CHAPA MÚLTIPLA METÁLICA CORRUGADA GALVANIZADA TIPO MP 152 LENTICULAR OU SIMILAR - E = 4,70 MM, H = 3,55 M E VÃO = 5,90 M</t>
  </si>
  <si>
    <t>CHAPA MÚLTIPLA METÁLICA CORRUGADA GALVANIZADA TIPO MP 152 LENTICULAR OU SIMILAR - E = 4,70 MM, H = 3,65 M E VÃO = 6,10 M</t>
  </si>
  <si>
    <t>CHAPA MÚLTIPLA METÁLICA CORRUGADA GALVANIZADA TIPO MP 152 LENTICULAR OU SIMILAR - E = 4,70 MM, H = 3,65 M E VÃO = 6,25 M</t>
  </si>
  <si>
    <t>CHAPA MÚLTIPLA METÁLICA CORRUGADA GALVANIZADA TIPO MP 152 LENTICULAR OU SIMILAR - E = 6,40 MM, H = 3,75 M E VÃO = 6,40 M</t>
  </si>
  <si>
    <t>CHAPA MÚLTIPLA METÁLICA CORRUGADA GALVANIZADA TIPO MP 152 LENTICULAR OU SIMILAR - E = 6,40 MM, H = 3,85 M E VÃO = 6,60 M</t>
  </si>
  <si>
    <t>CHAPA MÚLTIPLA METÁLICA CORRUGADA GALVANIZADA TIPO MP 152 OU SIMILAR PARA PASSAGEM DE GADO - E = 2,70 MM, H = 2,25 M E VÃO = 2,20 M</t>
  </si>
  <si>
    <t>CHAPA MÚLTIPLA METÁLICA CORRUGADA GALVANIZADA TIPO MP 152 OU SIMILAR PARA PASSAGEM DE GADO - E = 2,70 MM, H = 3,10 M E VÃO = 2,90 M</t>
  </si>
  <si>
    <t>CHAPA MÚLTIPLA METÁLICA CORRUGADA GALVANIZADA TIPO MP 152 OU SIMILAR PARA PASSAGEM INFERIOR - E = 2,70 MM, H = 3,50 M E VÃO = 3,70 M</t>
  </si>
  <si>
    <t>CHAPA MÚLTIPLA METÁLICA CORRUGADA GALVANIZADA TIPO MP 152 OU SIMILAR PARA PASSAGEM INFERIOR - E = 2,70 MM, H = 3,60 M E VÃO = 3,90 M</t>
  </si>
  <si>
    <t>CHAPA MÚLTIPLA METÁLICA CORRUGADA GALVANIZADA TIPO MP 152 OU SIMILAR PARA PASSAGEM INFERIOR - E = 2,70 MM, H = 3,75 M E VÃO = 4,00 M</t>
  </si>
  <si>
    <t>CHAPA MÚLTIPLA METÁLICA CORRUGADA GALVANIZADA TIPO MP 152 OU SIMILAR PARA PASSAGEM INFERIOR - E = 2,70 MM, H = 3,90 M E VÃO = 4,20 M</t>
  </si>
  <si>
    <t>CHAPA MÚLTIPLA METÁLICA CORRUGADA GALVANIZADA TIPO MP 152 OU SIMILAR PARA PASSAGEM INFERIOR - E = 2,70 MM, H = 4,10 M E VÃO = 4,25 M</t>
  </si>
  <si>
    <t>CHAPA MÚLTIPLA METÁLICA CORRUGADA GALVANIZADA TIPO MP 152 OU SIMILAR PARA PASSAGEM INFERIOR - E = 2,70 MM, H = 4,25 M E VÃO = 4,40 M</t>
  </si>
  <si>
    <t>CHAPA MÚLTIPLA METÁLICA CORRUGADA GALVANIZADA TIPO MP 152 OU SIMILAR PARA PASSAGEM INFERIOR - E = 2,70 MM, H = 4,40 M E VÃO = 4,50 M</t>
  </si>
  <si>
    <t>CHAPA MÚLTIPLA METÁLICA CORRUGADA GALVANIZADA TIPO MP 152 OU SIMILAR PARA PASSAGEM INFERIOR - E = 3,40 MM, H = 4,50 M E VÃO = 4,70 M</t>
  </si>
  <si>
    <t>CHAPA MÚLTIPLA METÁLICA CORRUGADA GALVANIZADA TIPO MP 152 OU SIMILAR PARA PASSAGEM INFERIOR - E = 3,40 MM, H = 4,75 M E VÃO = 4,80 M</t>
  </si>
  <si>
    <t>CHAPA MÚLTIPLA METÁLICA CORRUGADA GALVANIZADA TIPO MP 152 OU SIMILAR PARA PASSAGEM INFERIOR - E = 3,40 MM, H = 4,85 M E VÃO = 5,00 M</t>
  </si>
  <si>
    <t>CHAPA MÚLTIPLA METÁLICA CORRUGADA GALVANIZADA TIPO MP 152 OU SIMILAR PARA PASSAGEM INFERIOR - E = 3,40 MM, H = 4,90 M E VÃO = 5,15 M</t>
  </si>
  <si>
    <t>CHAPA MÚLTIPLA METÁLICA CORRUGADA GALVANIZADA TIPO MP 152 OU SIMILAR PARA PASSAGEM INFERIOR - E = 3,40 MM, H = 5,00 M E VÃO = 5,25 M</t>
  </si>
  <si>
    <t>CHAPA MÚLTIPLA METÁLICA CORRUGADA GALVANIZADA TIPO MP 152 OU SIMILAR PARA PASSAGEM INFERIOR - E = 3,40 MM, H = 5,30 M E VÃO = 5,30 M</t>
  </si>
  <si>
    <t>CHAPA MÚLTIPLA METÁLICA CORRUGADA GALVANIZADA TIPO MP 152 OU SIMILAR PARA PASSAGEM INFERIOR - E = 3,90 MM, H = 5,25 M E VÃO = 5,65 M</t>
  </si>
  <si>
    <t>CHAPA MÚLTIPLA METÁLICA CORRUGADA GALVANIZADA TIPO MP 152 OU SIMILAR PARA PASSAGEM INFERIOR - E = 4,70 MM, H = 5,30 M E VÃO = 5,85 M</t>
  </si>
  <si>
    <t>CHAPA MÚLTIPLA METÁLICA CORRUGADA GALVANIZADA TIPO MP 152 OU SIMILAR PARA PASSAGEM INFERIOR - E = 4,70 MM, H = 5,45 M E VÃO = 6,00 M</t>
  </si>
  <si>
    <t>CHAPA MÚLTIPLA METÁLICA CORRUGADA GALVANIZADA TIPO MP 152 OU SIMILAR PARA PASSAGEM INFERIOR - E = 4,70 MM, H = 5,50 M E VÃO = 6,25 M</t>
  </si>
  <si>
    <t>CHAPA MÚLTIPLA METÁLICA CORRUGADA GALVANIZADA DE ARCO ALTO TIPO MP 152S OU SIMILAR - E = 4,70 MM, H = 2,77 M E VÃO = 6,12 M</t>
  </si>
  <si>
    <t>CHAPA MÚLTIPLA METÁLICA CORRUGADA GALVANIZADA DE ARCO ALTO TIPO MP 152S OU SIMILAR - E = 4,70 MM, H = 3,68 M E VÃO = 6,30 M</t>
  </si>
  <si>
    <t>CHAPA MÚLTIPLA METÁLICA CORRUGADA GALVANIZADA DE ARCO ALTO TIPO MP 152S OU SIMILAR - E = 4,70 MM, H = 3,56 M E VÃO = 6,55 M</t>
  </si>
  <si>
    <t>CHAPA MÚLTIPLA METÁLICA CORRUGADA GALVANIZADA DE ARCO ALTO TIPO MP 152S OU SIMILAR - E = 4,70 MM, H = 4,42 M E VÃO = 6,96 M</t>
  </si>
  <si>
    <t>CHAPA MÚLTIPLA METÁLICA CORRUGADA GALVANIZADA DE ARCO ALTO TIPO MP 152S OU SIMILAR - E = 4,70 MM, H = 3,61 M E VÃO = 6,78 M</t>
  </si>
  <si>
    <t>CHAPA MÚLTIPLA METÁLICA CORRUGADA GALVANIZADA DE ARCO ALTO TIPO MP 152S OU SIMILAR - E = 4,70 MM, H = 4,27 M E VÃO = 6,99 M</t>
  </si>
  <si>
    <t>CHAPA MÚLTIPLA METÁLICA CORRUGADA GALVANIZADA DE ARCO ALTO TIPO MP 152S OU SIMILAR - E = 4,70 MM, H = 3,63 M E VÃO = 7,01 M</t>
  </si>
  <si>
    <t>CHAPA MÚLTIPLA METÁLICA CORRUGADA GALVANIZADA DE ARCO ALTO TIPO MP 152S OU SIMILAR - E = 4,70 MM, H = 4,52 M E VÃO = 7,42 M</t>
  </si>
  <si>
    <t>CHAPA MÚLTIPLA METÁLICA CORRUGADA GALVANIZADA DE ARCO ALTO TIPO MP 152S OU SIMILAR - E = 4,70 MM, H = 3,68 M E VÃO = 7,24 M</t>
  </si>
  <si>
    <t>CHAPA MÚLTIPLA METÁLICA CORRUGADA GALVANIZADA DE ARCO ALTO TIPO MP 152S OU SIMILAR - E = 4,70 MM, H = 4,19 M E VÃO = 7,47 M</t>
  </si>
  <si>
    <t>CHAPA MÚLTIPLA METÁLICA CORRUGADA GALVANIZADA DE ARCO ALTO TIPO MP 152S OU SIMILAR - E = 4,70 MM, H = 4,60 M E VÃO = 7,85 M</t>
  </si>
  <si>
    <t>CHAPA MÚLTIPLA METÁLICA CORRUGADA GALVANIZADA DE ARCO ALTO TIPO MP 152S OU SIMILAR - E = 4,70 MM, H = 3,99 M E VÃO = 7,67 M</t>
  </si>
  <si>
    <t>CHAPA MÚLTIPLA METÁLICA CORRUGADA GALVANIZADA DE ARCO ALTO TIPO MP 152S OU SIMILAR - E = 4,70 MM, H = 4,65 M E VÃO = 8,08 M</t>
  </si>
  <si>
    <t>CHAPA MÚLTIPLA METÁLICA CORRUGADA GALVANIZADA DE ARCO ALTO TIPO MP 152S OU SIMILAR - E = 4,70 MM, H = 4,04 M E VÃO = 7,90 M</t>
  </si>
  <si>
    <t>CHAPA MÚLTIPLA METÁLICA CORRUGADA GALVANIZADA DE ARCO ALTO TIPO MP 152S OU SIMILAR - E = 4,70 MM, H = 4,70 M E VÃO = 8,31 M</t>
  </si>
  <si>
    <t>CHAPA MÚLTIPLA METÁLICA CORRUGADA GALVANIZADA DE ARCO ALTO TIPO MP 152S OU SIMILAR - E = 4,70 MM, H = 4,11 M E VÃO = 8,36 M</t>
  </si>
  <si>
    <t>CHAPA MÚLTIPLA METÁLICA CORRUGADA GALVANIZADA DE ARCO ALTO TIPO MP 152S OU SIMILAR - E = 4,70 MM, H = 5,00 M E VÃO = 8,97 M</t>
  </si>
  <si>
    <t>CHAPA MÚLTIPLA METÁLICA CORRUGADA GALVANIZADA DE ARCO ALTO TIPO MP 152S OU SIMILAR - E = 4,70 MM, H = 4,39 M E VÃO = 8,59 M</t>
  </si>
  <si>
    <t>CHAPA MÚLTIPLA METÁLICA CORRUGADA GALVANIZADA DE ARCO ALTO TIPO MP 152S OU SIMILAR - E = 4,70 MM, H = 5,49 M E VÃO = 9,17 M</t>
  </si>
  <si>
    <t>CHAPA MÚLTIPLA METÁLICA CORRUGADA GALVANIZADA DE ARCO ALTO TIPO MP 152S OU SIMILAR - E = 4,70 MM, H = 4,70 M E VÃO = 9,22 M</t>
  </si>
  <si>
    <t>CHAPA MÚLTIPLA METÁLICA CORRUGADA GALVANIZADA DE ARCO ALTO TIPO MP 152S OU SIMILAR - E = 4,70 MM, H = 5,59 M E VÃO = 9,63 M</t>
  </si>
  <si>
    <t>CHAPA MÚLTIPLA METÁLICA CORRUGADA GALVANIZADA DE ARCO ALTO TIPO MP 152S OU SIMILAR - E = 4,70 MM, H = 4,75 M E VÃO = 9,45 M</t>
  </si>
  <si>
    <t>CHAPA MÚLTIPLA METÁLICA CORRUGADA GALVANIZADA DE ARCO ALTO TIPO MP 152S OU SIMILAR - E = 4,70 MM, H = 5,41 M E VÃO = 9,65 M</t>
  </si>
  <si>
    <t>CHAPA MÚLTIPLA METÁLICA CORRUGADA GALVANIZADA DE ARCO ALTO TIPO MP 152S OU SIMILAR - E = 4,70 MM, H = 6,07 M E VÃO = 9,86 M</t>
  </si>
  <si>
    <t>CHAPA MÚLTIPLA METÁLICA CORRUGADA GALVANIZADA DE ARCO ALTO TIPO MP 152S OU SIMILAR - E = 4,70 MM, H = 5,23 M E VÃO = 9,68 M</t>
  </si>
  <si>
    <t>CHAPA MÚLTIPLA METÁLICA CORRUGADA GALVANIZADA DE ARCO ALTO TIPO MP 152S OU SIMILAR - E = 4,70 MM, H = 6,12 M E VÃO = 10,08 M</t>
  </si>
  <si>
    <t>CHAPA MÚLTIPLA METÁLICA CORRUGADA GALVANIZADA DE ARCO ALTO TIPO MP 152S OU SIMILAR - E = 4,70 MM, H = 5,28 M E VÃO = 9,91 M</t>
  </si>
  <si>
    <t>CHAPA MÚLTIPLA METÁLICA CORRUGADA GALVANIZADA DE ARCO ALTO TIPO MP 152S OU SIMILAR - E = 4,70 MM, H = 6,17 M E VÃO = 10,31 M</t>
  </si>
  <si>
    <t>CHAPA MÚLTIPLA METÁLICA CORRUGADA GALVANIZADA DE ARCO ALTO TIPO MP 152S OU SIMILAR - E = 4,70 MM, H = 5,38 M E VÃO = 10,36 M</t>
  </si>
  <si>
    <t>CHAPA MÚLTIPLA METÁLICA CORRUGADA GALVANIZADA DE ARCO ALTO TIPO MP 152S OU SIMILAR - E = 4,70 MM, H = 6,05 M E VÃO = 10,54 M</t>
  </si>
  <si>
    <t>CHAPA MÚLTIPLA METÁLICA CORRUGADA GALVANIZADA DE ARCO ALTO TIPO MP 152S OU SIMILAR - E = 4,70 MM, H = 6,48 M E VÃO = 10,74 M</t>
  </si>
  <si>
    <t>CHAPA MÚLTIPLA METÁLICA CORRUGADA GALVANIZADA DE ARCO ALTO TIPO MP 152S OU SIMILAR - E = 4,70 MM, H = 7,12 M E VÃO = 11,35 M</t>
  </si>
  <si>
    <t>CHAPA MÚLTIPLA METÁLICA CORRUGADA GALVANIZADA DE ARCO ALTO TIPO MP 152S OU SIMILAR - E = 6,40 MM, H = 5,41 M E VÃO = 10,57 M</t>
  </si>
  <si>
    <t>CHAPA MÚLTIPLA METÁLICA CORRUGADA GALVANIZADA DE ARCO ALTO TIPO MP 152S OU SIMILAR - E = 6,40 MM, H = 6,10 M E VÃO = 10,77 M</t>
  </si>
  <si>
    <t>CHAPA MÚLTIPLA METÁLICA CORRUGADA GALVANIZADA DE ARCO ALTO TIPO MP 152S OU SIMILAR - E = 6,40 MM, H = 6,53 M E VÃO = 10,97 M</t>
  </si>
  <si>
    <t>CHAPA MÚLTIPLA METÁLICA CORRUGADA GALVANIZADA DE ARCO ALTO TIPO MP 152S OU SIMILAR - E = 6,40 MM, H = 7,16 M E VÃO = 11,58 M</t>
  </si>
  <si>
    <t>CHAPA MÚLTIPLA METÁLICA CORRUGADA GALVANIZADA TIPO MP 152S OVOIDE OU SIMILAR - E = 4,70 MM, H = 7,82 M E VÃO = 7,21 M</t>
  </si>
  <si>
    <t>CHAPA MÚLTIPLA METÁLICA CORRUGADA GALVANIZADA TIPO MP 152S OVOIDE OU SIMILAR - E = 4,70 MM, H = 7,87 M E VÃO = 7,31 M</t>
  </si>
  <si>
    <t>CHAPA MÚLTIPLA METÁLICA CORRUGADA GALVANIZADA TIPO MP 152S OVOIDE OU SIMILAR - E = 4,70 MM, H = 7,90 M E VÃO = 7,77 M</t>
  </si>
  <si>
    <t>CHAPA MÚLTIPLA METÁLICA CORRUGADA GALVANIZADA TIPO MP 152S OVOIDE OU SIMILAR - E = 4,70 MM, H = 8,44 M E VÃO = 7,57 M</t>
  </si>
  <si>
    <t>CHAPA MÚLTIPLA METÁLICA CORRUGADA GALVANIZADA TIPO MP 152S OVOIDE OU SIMILAR - E = 4,70 MM, H = 8,23 M E VÃO = 8,36 M</t>
  </si>
  <si>
    <t>CHAPA MÚLTIPLA METÁLICA CORRUGADA GALVANIZADA TIPO MP 152S OVOIDE OU SIMILAR - E = 4,70 MM, H = 8,01 M E VÃO = 8,13 M</t>
  </si>
  <si>
    <t>CHAPA MÚLTIPLA METÁLICA CORRUGADA GALVANIZADA TIPO MP 152S OVOIDE OU SIMILAR - E = 4,70 MM, H = 8,48 M E VÃO = 8,56 M</t>
  </si>
  <si>
    <t>CHAPA MÚLTIPLA METÁLICA CORRUGADA GALVANIZADA TIPO MP 152S OVOIDE OU SIMILAR - E = 4,70 MM, H = 9,32 M E VÃO = 8,71 M</t>
  </si>
  <si>
    <t>CHAPA MÚLTIPLA METÁLICA CORRUGADA GALVANIZADA TIPO MP 152S OVOIDE OU SIMILAR - E = 4,70 MM, H = 9,04 M E VÃO = 9,15 M</t>
  </si>
  <si>
    <t>CHAPA MÚLTIPLA METÁLICA CORRUGADA GALVANIZADA TIPO MP 152S OVOIDE OU SIMILAR - E = 4,70 MM, H = 9,50 M E VÃO = 9,15 M</t>
  </si>
  <si>
    <t>TERMINAL ABSORVEDOR DE ENERGIA DE ABERTURA COM NÍVEL DE CONTENÇÃO TL3 PARA DEFENSA METÁLICA</t>
  </si>
  <si>
    <t>CHUMBADOR EM AÇO CA 25</t>
  </si>
  <si>
    <t>ARAME LISO EM AÇO GALVANIZADO - D = 1,24 MM (18 BWG)</t>
  </si>
  <si>
    <t>PORCA SEXTAVADA EM AÇO PARA ANCORAGEM DE TIRANTES - D = 38 MM E C = 55 MM</t>
  </si>
  <si>
    <t>TELA DE POLIAMIDA - MALHA DE 60 FIOS/CM</t>
  </si>
  <si>
    <t>TIRANTE DE BARRA DE AÇO - TENSÃO DE ESCOAMENTO = 520 MPA, TENSÃO DE RUPTURA = 690 MPA E D = 32 MM</t>
  </si>
  <si>
    <t>VÁLVULA MANCHETE - D = 20 MM</t>
  </si>
  <si>
    <t>BARRA CHATA EM AÇO GALVANIZADO</t>
  </si>
  <si>
    <t>LUVA PARA BAINHA METÁLICA - D = 30 MM</t>
  </si>
  <si>
    <t>LUVA PARA BAINHA METÁLICA - D = 35 MM</t>
  </si>
  <si>
    <t>LUVA PARA BAINHA METÁLICA - D = 40 MM</t>
  </si>
  <si>
    <t>LUVA PARA BAINHA METÁLICA - D = 45 MM</t>
  </si>
  <si>
    <t>LUVA PARA BAINHA METÁLICA - D = 50 MM</t>
  </si>
  <si>
    <t>LUVA PARA BAINHA METÁLICA - D = 55 MM</t>
  </si>
  <si>
    <t>LUVA PARA BAINHA METÁLICA - D = 60 MM</t>
  </si>
  <si>
    <t>LUVA PARA BAINHA METÁLICA - D = 65 MM</t>
  </si>
  <si>
    <t>LUVA PARA BAINHA METÁLICA - D = 70 MM</t>
  </si>
  <si>
    <t>LUVA PARA BAINHA METÁLICA - D = 75 MM</t>
  </si>
  <si>
    <t>LUVA PARA BAINHA METÁLICA - D = 80 MM</t>
  </si>
  <si>
    <t>LUVA PARA BAINHA METÁLICA - D = 85 MM</t>
  </si>
  <si>
    <t>LUVA PARA BAINHA METÁLICA - D = 90 MM</t>
  </si>
  <si>
    <t>LUVA PARA BAINHA METÁLICA - D = 95 MM</t>
  </si>
  <si>
    <t>LUVA PARA BAINHA METÁLICA - D = 100 MM</t>
  </si>
  <si>
    <t>LUVA PARA BAINHA METÁLICA - D = 110 MM</t>
  </si>
  <si>
    <t>LUVA PARA BAINHA METÁLICA - D = 120 MM</t>
  </si>
  <si>
    <t>LUVA PARA BAINHA METÁLICA - D = 130 MM</t>
  </si>
  <si>
    <t>LUVA PARA BAINHA METÁLICA OVALIZADA DE 19 X 36 MM</t>
  </si>
  <si>
    <t>LUVA PARA BAINHA METÁLICA OVALIZADA DE 19 X 48 MM</t>
  </si>
  <si>
    <t>LUVA PARA BAINHA METÁLICA OVALIZADA DE 19 X 62 MM</t>
  </si>
  <si>
    <t>LUVA PARA BAINHA METÁLICA OVALIZADA DE 22 X 32 MM</t>
  </si>
  <si>
    <t>LUVA PARA BAINHA METÁLICA OVALIZADA DE 22 X 55 MM</t>
  </si>
  <si>
    <t>LUVA PARA BAINHA METÁLICA OVALIZADA DE 22 X 73 MM</t>
  </si>
  <si>
    <t>TINTA EM PÓ À BASE DE RESINA POLIÉSTER</t>
  </si>
  <si>
    <t>APOIO DE NEOPRENE NÃO FRETADO - C = 100 MM, L = 100 MM E E = 20 MM</t>
  </si>
  <si>
    <t>PORCA SEXTAVADA EM AÇO GALVANIZADO PARA PARAFUSO - D = 9,525 MM (3/8")</t>
  </si>
  <si>
    <t>PORCA SEXTAVADA EM AÇO GALVANIZADO PARA PARAFUSO - D = 12 MM (M12)</t>
  </si>
  <si>
    <t>PARAFUSO DE CABEÇA SEXTAVADA EM AÇO GALVANIZADO, CLASSE 8.8 - D = 12 MM (M12) E C = 30 MM</t>
  </si>
  <si>
    <t>LIGAÇÃO TIPO BARRA CHATA EM AÇO GALVANIZADO PARA CONTENÇÃO - L = 45 MM E E = 4 MM</t>
  </si>
  <si>
    <t>FITA METÁLICA SAE 1010/1020 PARA SOLO REFORÇADO - L = 50 MM E E = 4 MM</t>
  </si>
  <si>
    <t>MATERIAL PARA ATERRO REFORÇADO COM FITAS METÁLICAS</t>
  </si>
  <si>
    <t>TUBO PEAD PE 100 PN 5 PARA ESTAIS - D = 140 MM</t>
  </si>
  <si>
    <t>TUBO PEAD PE 100 PN 5 PARA ESTAIS - D = 160 MM</t>
  </si>
  <si>
    <t>TUBO PEAD PE 100 PN 5 PARA ESTAIS - D = 180 MM</t>
  </si>
  <si>
    <t>TUBO PEAD PE 100 PN 5 PARA ESTAIS - D = 200 MM</t>
  </si>
  <si>
    <t>TUBO PEAD PE 100 PN 5 PARA ESTAIS - D = 225 MM</t>
  </si>
  <si>
    <t>TUBO PEAD PE 100 PN 5 PARA ESTAIS - D = 250 MM</t>
  </si>
  <si>
    <t>TUBO PEAD PE 100 PN 5 PARA ESTAIS - D = 280 MM</t>
  </si>
  <si>
    <t>TUBO PEAD PE 100 PN 5 PARA ESTAIS - D = 315 MM</t>
  </si>
  <si>
    <t>TUBO ANTIVANDALISMO EM AÇO GALVANIZADO PARA ESTAIS DE 12 CORDOALHAS - D = 15,7 MM</t>
  </si>
  <si>
    <t>TUBO ANTIVANDALISMO EM AÇO GALVANIZADO PARA ESTAIS DE 19 CORDOALHAS - D = 15,7 MM</t>
  </si>
  <si>
    <t>TUBO ANTIVANDALISMO EM AÇO GALVANIZADO PARA ESTAIS DE 22 CORDOALHAS - D = 15,7 MM</t>
  </si>
  <si>
    <t>TUBO ANTIVANDALISMO EM AÇO GALVANIZADO PARA ESTAIS DE 31 CORDOALHAS - D = 15,7 MM</t>
  </si>
  <si>
    <t>TUBO ANTIVANDALISMO EM AÇO GALVANIZADO PARA ESTAIS DE 37 CORDOALHAS - D = 15,7 MM</t>
  </si>
  <si>
    <t>TUBO ANTIVANDALISMO EM AÇO GALVANIZADO PARA ESTAIS DE 43 CORDOALHAS - D = 15,7 MM</t>
  </si>
  <si>
    <t>TUBO ANTIVANDALISMO EM AÇO GALVANIZADO PARA ESTAIS DE 55 CORDOALHAS - D = 15,7 MM</t>
  </si>
  <si>
    <t>TUBO ANTIVANDALISMO EM AÇO GALVANIZADO PARA ESTAIS DE 61 CORDOALHAS - D = 15,7 MM</t>
  </si>
  <si>
    <t>TUBO ANTIVANDALISMO EM AÇO GALVANIZADO PARA ESTAIS DE 73 CORDOALHAS - D = 15,7 MM</t>
  </si>
  <si>
    <t>TUBO ANTIVANDALISMO EM AÇO GALVANIZADO PARA ESTAIS DE 85 CORDOALHAS - D = 15,7 MM</t>
  </si>
  <si>
    <t>TUBO ANTIVANDALISMO EM AÇO GALVANIZADO PARA ESTAIS DE 91 CORDOALHAS - D = 15,7 MM</t>
  </si>
  <si>
    <t>TUBO FÔRMA LADO FIXO EM AÇO GALVANIZADO PARA ESTAIS DE 12 CORDOALHAS - D = 15,7 MM</t>
  </si>
  <si>
    <t>TUBO FÔRMA LADO FIXO EM AÇO GALVANIZADO PARA ESTAIS DE 19 CORDOALHAS - D = 15,7 MM</t>
  </si>
  <si>
    <t>TUBO FÔRMA LADO FIXO EM AÇO GALVANIZADO PARA ESTAIS DE 22 CORDOALHAS - D = 15,7 MM</t>
  </si>
  <si>
    <t>TUBO FÔRMA LADO FIXO EM AÇO GALVANIZADO PARA ESTAIS DE 31 CORDOALHAS - D = 15,7 MM</t>
  </si>
  <si>
    <t>TUBO FÔRMA LADO FIXO EM AÇO GALVANIZADO PARA ESTAIS DE 37 CORDOALHAS - D = 15,7 MM</t>
  </si>
  <si>
    <t>TUBO FÔRMA LADO FIXO EM AÇO GALVANIZADO PARA ESTAIS DE 43 CORDOALHAS - D = 15,7 MM</t>
  </si>
  <si>
    <t>TUBO FÔRMA LADO FIXO EM AÇO GALVANIZADO PARA ESTAIS DE 55 CORDOALHAS - D = 15,7 MM</t>
  </si>
  <si>
    <t>TUBO FÔRMA LADO FIXO EM AÇO GALVANIZADO PARA ESTAIS DE 61 CORDOALHAS - D = 15,7 MM</t>
  </si>
  <si>
    <t>TUBO FÔRMA LADO FIXO EM AÇO GALVANIZADO PARA ESTAIS DE 73 CORDOALHAS - D = 15,7 MM</t>
  </si>
  <si>
    <t>TUBO FÔRMA LADO FIXO EM AÇO GALVANIZADO PARA ESTAIS DE 85 CORDOALHAS - D = 15,7 MM</t>
  </si>
  <si>
    <t>TUBO FÔRMA LADO FIXO EM AÇO GALVANIZADO PARA ESTAIS DE 91 CORDOALHAS - D = 15,7 MM</t>
  </si>
  <si>
    <t>TUBO FÔRMA LADO REGULÁVEL EM AÇO GALVANIZADO PARA ESTAIS DE 12 CORDOALHAS - D = 15,7 MM</t>
  </si>
  <si>
    <t>TUBO FÔRMA LADO REGULÁVEL EM AÇO GALVANIZADO PARA ESTAIS DE 19 CORDOALHAS - D = 15,7 MM</t>
  </si>
  <si>
    <t>TUBO FÔRMA LADO REGULÁVEL EM AÇO GALVANIZADO PARA ESTAIS DE 22 CORDOALHAS - D = 15,7 MM</t>
  </si>
  <si>
    <t>TUBO FÔRMA LADO REGULÁVEL EM AÇO GALVANIZADO PARA ESTAIS DE 31 CORDOALHAS - D = 15,7 MM</t>
  </si>
  <si>
    <t>TUBO FÔRMA LADO REGULÁVEL EM AÇO GALVANIZADO PARA ESTAIS DE 37 CORDOALHAS - D = 15,7 MM</t>
  </si>
  <si>
    <t>TUBO FÔRMA LADO REGULÁVEL EM AÇO GALVANIZADO PARA ESTAIS DE 43 CORDOALHAS - D = 15,7 MM</t>
  </si>
  <si>
    <t>TUBO FÔRMA LADO REGULÁVEL EM AÇO GALVANIZADO PARA ESTAIS DE 55 CORDOALHAS - D = 15,7 MM</t>
  </si>
  <si>
    <t>TUBO FÔRMA LADO REGULÁVEL EM AÇO GALVANIZADO PARA ESTAIS DE 61 CORDOALHAS - D = 15,7 MM</t>
  </si>
  <si>
    <t>TUBO FÔRMA LADO REGULÁVEL EM AÇO GALVANIZADO PARA ESTAIS DE 73 CORDOALHAS - D = 15,7 MM</t>
  </si>
  <si>
    <t>TUBO FÔRMA LADO REGULÁVEL EM AÇO GALVANIZADO PARA ESTAIS DE 85 CORDOALHAS - D = 15,7 MM</t>
  </si>
  <si>
    <t>TUBO FÔRMA LADO REGULÁVEL EM AÇO GALVANIZADO PARA ESTAIS DE 91 CORDOALHAS - D = 15,7 MM</t>
  </si>
  <si>
    <t>COROA DE BOTÕES ESFÉRICOS - RING BIT - D = 104 MM (4 3/32")</t>
  </si>
  <si>
    <t>PELÍCULA RETRORREFLETIVA TIPO III + SI (SINAL IMPRESSO COM PELÍCULA DE SOBREPOSIÇÃO TIPO V)</t>
  </si>
  <si>
    <t>TUBO DE REVESTIMENTO EM AÇO-CARBONO SCHEDULE 40 - DN = 101,6 MM (4")</t>
  </si>
  <si>
    <t>CIMENTO ASFÁLTICO DE PETRÓLEO COM BORRACHA - CAP 50/70 COM 15% DE BORRACHA DE PNEU</t>
  </si>
  <si>
    <t>PELÍCULA RETRORREFLETIVA TIPO I + SI (SINAL IMPRESSO COM PELÍCULA DE SOBREPOSIÇÃO TIPO V)</t>
  </si>
  <si>
    <t>CHAPA DE POLIÉSTER REFORÇADA COM FIBRA DE VIDRO - E = 2,0 MM</t>
  </si>
  <si>
    <t>CHAPA DE ALUMÍNIO COMPOSTO (ACM) - E = 3,0 MM</t>
  </si>
  <si>
    <t>PELÍCULA RETRORREFLETIVA TIPO X + SI (SINAL IMPRESSO COM PELÍCULA DE SOBREPOSIÇÃO TIPO V)</t>
  </si>
  <si>
    <t>FITA ADESIVA ESTRUTURAL DUPLA-FACE - E = 2 MM E L = 25 MM</t>
  </si>
  <si>
    <t>PELÍCULA RETRORREFLETIVA TIPO I</t>
  </si>
  <si>
    <t>PELÍCULA RETRORREFLETIVA TIPO III + SI</t>
  </si>
  <si>
    <t>PELÍCULA RETRORREFLETIVA TIPO III</t>
  </si>
  <si>
    <t>PELÍCULA NÃO RETRORREFLETIVA TIPO IV</t>
  </si>
  <si>
    <t>PELÍCULA RETRORREFLETIVA TIPO X</t>
  </si>
  <si>
    <t>DUTO FLEXÍVEL DE VENTILAÇÃO DE POLIÉSTER ALUMINIZADO SEM ISOLAMENTO - D = 200 MM</t>
  </si>
  <si>
    <t>CABO DE COBRE FLEXÍVEL ANTICHAMA ISOLADO EM HEPR - TENSÃO DE 0,6/1,0 KV E SEÇÃO DE 2 X 6 MM²</t>
  </si>
  <si>
    <t>CABO DE COBRE FLEXÍVEL ANTICHAMA ISOLADO EM HEPR - TENSÃO DE 0,6/1,0 KV E SEÇÃO DE 4 X 6 MM²</t>
  </si>
  <si>
    <t>TINTA PLÁSTICA À BASE DE RESINA METACRÍLICA APLICADA A FRIO POR ASPERSÃO (SPRAY)</t>
  </si>
  <si>
    <t>ANCORAGEM FIXA PARA ESTAIS DE 12 CORDOALHAS - D = 15,7 MM</t>
  </si>
  <si>
    <t>ANCORAGEM FIXA PARA ESTAIS DE 22 CORDOALHAS - D = 15,7 MM</t>
  </si>
  <si>
    <t>ANCORAGEM FIXA PARA ESTAIS DE 43 CORDOALHAS - D = 15,7 MM</t>
  </si>
  <si>
    <t>ANCORAGEM FIXA PARA ESTAIS DE 85 CORDOALHAS - D = 15,7 MM</t>
  </si>
  <si>
    <t>ANCORAGEM REGULÁVEL PARA ESTAIS DE 12 CORDOALHAS - D = 15,7 MM</t>
  </si>
  <si>
    <t>ANCORAGEM REGULÁVEL PARA ESTAIS DE 22 CORDOALHAS - D = 15,7 MM</t>
  </si>
  <si>
    <t>ANCORAGEM REGULÁVEL PARA ESTAIS DE 43 CORDOALHAS - D = 15,7 MM</t>
  </si>
  <si>
    <t>ANCORAGEM REGULÁVEL PARA ESTAIS DE 85 CORDOALHAS - D = 15,7 MM</t>
  </si>
  <si>
    <t>TUBO PEAD PE 100 PN 5 PARA ESTAIS - D = 110 MM</t>
  </si>
  <si>
    <t>ARRUELA LISA EM AÇO ZINCADO BRANCO PARA PARAFUSO - D = 9,525 MM (3/8")</t>
  </si>
  <si>
    <t>VIGA DE MADEIRA - E = 5 CM E L = 11 CM</t>
  </si>
  <si>
    <t>PURGADOR PLÁSTICO</t>
  </si>
  <si>
    <t>CHUMBADOR DE EXPANSÃO CONTROLADA POR TORQUE EM AÇO ZINCADO PARA CONCRETO - D = 8,0 MM</t>
  </si>
  <si>
    <t>CORRENTE DE ELO SOLDADO EM AÇO SAE 1010/1020 COM ACABAMENTO POLIDO - E = 25,00 MM (1")</t>
  </si>
  <si>
    <t>CORRENTE DE ELO SOLDADO EM AÇO SAE 1010/1020 COM ACABAMENTO POLIDO - E = 12,50 MM (1/2")</t>
  </si>
  <si>
    <t>CORRENTE DE ELO SOLDADO EM AÇO SAE 1010/1020 COM ACABAMENTO POLIDO - E = 19,00 MM (3/4")</t>
  </si>
  <si>
    <t>LANTERNA DE SINALIZAÇÃO NÁUTICA COM ACESSÓRIOS DE FIXAÇÃO - ALCANCE 2 MN</t>
  </si>
  <si>
    <t>LANTERNA DE SINALIZAÇÃO NÁUTICA COM ACESSÓRIOS DE FIXAÇÃO - ALCANCE 3 MN</t>
  </si>
  <si>
    <t>LANTERNA DE SINALIZAÇÃO NÁUTICA COM ACESSÓRIOS DE FIXAÇÃO - ALCANCE 4 MN</t>
  </si>
  <si>
    <t>LANTERNA DE SINALIZAÇÃO NÁUTICA COM ACESSÓRIOS DE FIXAÇÃO - ALCANCE 6 MN</t>
  </si>
  <si>
    <t>LANTERNA DE SINALIZAÇÃO NÁUTICA COM ACESSÓRIOS DE FIXAÇÃO - ALCANCE 8 MN</t>
  </si>
  <si>
    <t>MANILHA ÂNCORA EM AÇO FORJADO COM PORCA E CUPILHA - DN = 16,0 MM (5/8")</t>
  </si>
  <si>
    <t>MANILHA RETA EM AÇO FORJADO COM PORCA E CUPILHA - DN = 38,1 MM (1 1/2")</t>
  </si>
  <si>
    <t>MANILHA RETA EM AÇO FORJADO COM PORCA E CUPILHA - DN = 25,4 MM (1")</t>
  </si>
  <si>
    <t>SUPORTE POLIMÉRICO ECOLÓGICO MACIÇO COLAPSÍVEL PARA PLACA DE SINALIZAÇÃO - SEÇÃO DE 10 X 10 CM</t>
  </si>
  <si>
    <t>PLACA DE ANCORAGEM PARA TIRANTE DE BARRA DE AÇO - E = 12,7 MM E SEÇÃO DE 160 X 160 MM</t>
  </si>
  <si>
    <t>MATERIAL DEMOLIDO - CONCRETO SIMPLES</t>
  </si>
  <si>
    <t>MATERIAL DEMOLIDO - MADEIRA</t>
  </si>
  <si>
    <t>REVESTIMENTO ASFÁLTICO</t>
  </si>
  <si>
    <t>CAMADA GRANULAR (BASE OU SUB-BASE)</t>
  </si>
  <si>
    <t>MATERIAL DEMOLIDO - REMENDO PROFUNDO</t>
  </si>
  <si>
    <t>MATERIAL DEMOLIDO - ALVENARIA</t>
  </si>
  <si>
    <t>ACESSÓRIOS E MATERIAIS METÁLICOS</t>
  </si>
  <si>
    <t>MATERIAL DEMOLIDO - CONCRETO ARMADO</t>
  </si>
  <si>
    <t>MATERIAL DE 3ª CATEGORIA</t>
  </si>
  <si>
    <t>SOLO</t>
  </si>
  <si>
    <t>GRÃOS, AGREGADOS E SOLOS DERRAMADOS NA PISTA</t>
  </si>
  <si>
    <t>VEÍCULOS DE PEQUENO PORTE INCENDIADOS EM RODOVIA</t>
  </si>
  <si>
    <t>TINTA À BASE DE RESINA EPÓXI BICOMPONENTE</t>
  </si>
  <si>
    <t>TINTA À BASE DE RESINA EPÓXI POLIAMIDA BICOMPONENTE PARA FUNDO PREPARADOR DE PINTURA</t>
  </si>
  <si>
    <t>TINTA ANTICORROSIVA À BASE DE RESINA EPÓXI POLIAMIDA BICOMPONENTE</t>
  </si>
  <si>
    <t>GUINCHO MANUAL COM CAPACIDADE DE TRAÇÃO DE 100 KN COM CABO DE AÇO</t>
  </si>
  <si>
    <t>GUINCHO MANUAL COM CAPACIDADE DE TRAÇÃO DE 200 KN COM CABO DE AÇO</t>
  </si>
  <si>
    <t>PNEU REAPROVEITADO</t>
  </si>
  <si>
    <t>SAPATILHA EM AÇO INOX - D = 13 MM (1/2")</t>
  </si>
  <si>
    <t>MOLINETE MANUAL COM CAPACIDADE DE TRAÇÃO DE 70 KN</t>
  </si>
  <si>
    <t>ÂNODO DE SACRIFÍCIO EM LIGA DE ZINCO - PESO = 20 KG</t>
  </si>
  <si>
    <t>CABO DE AÇO - D = 42,00 MM (1 5/8")</t>
  </si>
  <si>
    <t>TERMINAL SOQUETE FECHADO EM AÇO GALVANIZADO COMPATÍVEL COM CABO DE AÇO DE D = 42 MM</t>
  </si>
  <si>
    <t>MANILHA RETA EM AÇO FORJADO COM PORCA E CUPILHA - D = 57,2 MM (2 1/4")</t>
  </si>
  <si>
    <t>TUBO MECÂNICO EM AÇO-CARBONO</t>
  </si>
  <si>
    <t>MATERIAL COMBUSTÍVEL REMOVIDO</t>
  </si>
  <si>
    <t>BLOCOS DE ROCHA OU MATACÕES</t>
  </si>
  <si>
    <t>MATERIAL ASFÁLTICO REMOVIDO</t>
  </si>
  <si>
    <t>ESTRUTURA DE PÓRTICO METÁLICO REMOVIDA</t>
  </si>
  <si>
    <t>ESTRUTURA DE SEMIPÓRTICO DUPLO METÁLICO REMOVIDA</t>
  </si>
  <si>
    <t>ESTRUTURA DE SEMIPÓRTICO METÁLICO REMOVIDA</t>
  </si>
  <si>
    <t>MANGUEIRA PARA HIDROJATEAMENTO COM PRESSÃO DE TRABALHO DE ATÉ 17,5 MPA (2.538 PSI) - D = 25 MM (1")</t>
  </si>
  <si>
    <t>MANGUEIRA PARA SISTEMA DE SUCÇÃO A VÁCUO COM VAZÃO DE ENTRADA DE ATÉ 3,6 M³/H (60 L/MIN) - D = 72,5 MM (3")</t>
  </si>
  <si>
    <t>DETRITOS REMOVIDOS DE BUEIROS</t>
  </si>
  <si>
    <t>MATERIAL TRITURADO - GALHOS E TRONCOS</t>
  </si>
  <si>
    <t>CANAL MONOBLOCO COM CORPO E GRELHA EM CONCRETO POLÍMERO COM EFEITO AUTOLIMPANTE - CARGA DE CONTROLE DE 400 KN - C = 100,0 CM, L = 15,0 CM E H = 23,0 CM</t>
  </si>
  <si>
    <t>CANAL MONOBLOCO COM CORPO E GRELHA EM CONCRETO POLÍMERO COM EFEITO AUTOLIMPANTE - CARGA DE CONTROLE DE 400 KN - C = 100,0 CM, L = 25,0 CM E H = 32,0 CM</t>
  </si>
  <si>
    <t>CANAL MONOBLOCO COM CORPO E GRELHA EM CONCRETO POLÍMERO COM EFEITO AUTOLIMPANTE - CARGA DE CONTROLE DE 900 KN - C = 100,0 CM, L = 16,0 CM E H = 26,5 CM</t>
  </si>
  <si>
    <t>CANAL MONOBLOCO COM CORPO E GRELHA EM CONCRETO POLÍMERO COM EFEITO AUTOLIMPANTE - CARGA DE CONTROLE DE 900 KN - C = 100,0 CM, L = 21,0 CM E H = 28,0 CM</t>
  </si>
  <si>
    <t>CANAL MONOBLOCO COM CORPO E GRELHA EM CONCRETO POLÍMERO COM EFEITO AUTOLIMPANTE - CARGA DE CONTROLE DE 900 KN - C = 100,0 CM, L = 21,0 CM E H = 38,0 CM</t>
  </si>
  <si>
    <t>CANAL MONOBLOCO COM CORPO E GRELHA EM CONCRETO POLÍMERO COM EFEITO AUTOLIMPANTE - CARGA DE CONTROLE DE 900 KN - C = 100,0 CM, L = 21,0 CM E H = 48,0 CM</t>
  </si>
  <si>
    <t>CANAL MONOBLOCO COM CORPO E GRELHA EM CONCRETO POLÍMERO COM EFEITO AUTOLIMPANTE - CARGA DE CONTROLE DE 900 KN - C = 100,0 CM, L = 26,0 CM E H = 33,0 CM</t>
  </si>
  <si>
    <t>CANAL MONOBLOCO COM CORPO E GRELHA EM CONCRETO POLÍMERO COM EFEITO AUTOLIMPANTE - CARGA DE CONTROLE DE 900 KN - C = 100,0 CM, L = 26,0 CM E H = 53,0 CM</t>
  </si>
  <si>
    <t>CANAL MONOBLOCO COM CORPO E GRELHA EM CONCRETO POLÍMERO COM EFEITO AUTOLIMPANTE - CARGA DE CONTROLE DE 900 KN - C = 200,0 CM, L = 40,0 CM E H = 59,5 CM</t>
  </si>
  <si>
    <t>CANAL EM POLIETILENO E POLIPROPILENO COM EFEITO AUTOLIMPANTE E GRELHA DE ENCAIXE EM POLIAMIDA REFORÇADA - CARGA DE CONTROLE DE 250 KN - C = 100,0 CM, L = 16,0 CM E H = 12,2 CM</t>
  </si>
  <si>
    <t>CANAL EM POLIETILENO E POLIPROPILENO COM EFEITO AUTOLIMPANTE E GRELHA DE ENCAIXE EM POLIAMIDA REFORÇADA - CARGA DE CONTROLE DE 250 KN - C = 100,0 CM, L = 16,0 CM E H = 17,2 CM</t>
  </si>
  <si>
    <t>CANAL EM POLIETILENO E POLIPROPILENO COM EFEITO AUTOLIMPANTE E GRELHA DE ENCAIXE EM POLIAMIDA REFORÇADA - CARGA DE CONTROLE DE 250 KN - C = 100,0 CM, L = 16,0 CM E H = 5,5 CM</t>
  </si>
  <si>
    <t>CANAL EM POLIETILENO E POLIPROPILENO COM EFEITO AUTOLIMPANTE E GRELHA DE ENCAIXE EM FERRO FUNDIDO DÚCTIL - CARGA DE CONTROLE DE 400 KN - C = 100,0 CM, L = 14,7 CM E H = 15,7 CM</t>
  </si>
  <si>
    <t>CANAL EM POLIETILENO E POLIPROPILENO COM EFEITO AUTOLIMPANTE E GRELHA DE ENCAIXE EM FERRO FUNDIDO DÚCTIL - CARGA DE CONTROLE DE 400 KN - C = 100,0 CM, L = 24,7 CM E H = 20,8 CM</t>
  </si>
  <si>
    <t>CANAL EM POLIETILENO E POLIPROPILENO COM EFEITO AUTOLIMPANTE E GRELHA DE ENCAIXE EM FERRO FUNDIDO DÚCTIL - CARGA DE CONTROLE DE 400 KN - C = 100,0 CM, L = 34,9 CM E H = 25,8 CM</t>
  </si>
  <si>
    <t>CANAL EM POLIETILENO E POLIPROPILENO COM EFEITO AUTOLIMPANTE E GRELHA DE ENCAIXE EM FERRO FUNDIDO DÚCTIL - CARGA DE CONTROLE DE 600 KN - C = 100,0 CM, L = 16,0 CM E H = 12,2 CM</t>
  </si>
  <si>
    <t>CANAL EM POLIETILENO E POLIPROPILENO COM EFEITO AUTOLIMPANTE E GRELHA DE ENCAIXE EM FERRO FUNDIDO DÚCTIL - CARGA DE CONTROLE DE 600 KN - C = 100,0 CM, L = 21,2 CM E H = 18,0 CM</t>
  </si>
  <si>
    <t>CANAL EM POLIETILENO E POLIPROPILENO COM EFEITO AUTOLIMPANTE E GRELHA DE ENCAIXE EM FERRO FUNDIDO DÚCTIL - CARGA DE CONTROLE DE 600 KN - C = 100,0 CM, L = 26,2 CM E H = 17,2 CM</t>
  </si>
  <si>
    <t>CANAL EM POLIETILENO E POLIPROPILENO COM EFEITO AUTOLIMPANTE E ABERTURA DE CAPTAÇÃO EM FERRO FUNDIDO DÚCTIL - CARGA DE CONTROLE DE 900 KN - C = 100,0 CM, L = 21,0 CM E H = 57,9 CM</t>
  </si>
  <si>
    <t>CANAL EM POLIETILENO E POLIPROPILENO COM EFEITO AUTOLIMPANTE E ABERTURA DE CAPTAÇÃO EM FERRO FUNDIDO DÚCTIL - CARGA DE CONTROLE DE 900 KN - C = 100,0 CM, L = 25,2 CM E H = 57,8 CM</t>
  </si>
  <si>
    <t>CANAL EM POLIETILENO E POLIPROPILENO COM EFEITO AUTOLIMPANTE E ABERTURA DE CAPTAÇÃO EM FERRO FUNDIDO DÚCTIL - CARGA DE CONTROLE DE 900 KN - C = 100,0 CM, L = 42,0 CM E H = 95,0 CM</t>
  </si>
  <si>
    <t>CANAL EM POLIETILENO E POLIPROPILENO COM EFEITO AUTOLIMPANTE E ABERTURA DE CAPTAÇÃO EM FERRO FUNDIDO DÚCTIL - CARGA DE CONTROLE DE 900 KN - C = 114,2 CM, L = 78,0 CM E H = 106,0 CM</t>
  </si>
  <si>
    <t>CUSTO EQUIVALENTE DA CONSTRUÇÃO CIVIL PARA CONSTRUÇÃO DO ESTALEIRO PADRÃO</t>
  </si>
  <si>
    <t>ANIMAIS DE GRANDE PORTE MORTOS EM RODOVIA</t>
  </si>
  <si>
    <t>ANIMAIS DE PEQUENO PORTE MORTOS EM RODOVIA</t>
  </si>
  <si>
    <t>EMBORRACHADOS DE PNEUS ESPALHADOS EM RODOVIA</t>
  </si>
  <si>
    <t>ESPÉCIMES ARBÓREOS DE ATÉ 20 M TOMBADOS NA PISTA</t>
  </si>
  <si>
    <t>ESPÉCIMES ARBÓREOS DE 20 A 40 M TOMBADOS NA PISTA</t>
  </si>
  <si>
    <t>SUCATAS DERRAMADAS EM RODOVIA</t>
  </si>
  <si>
    <t>VEÍCULOS DE GRANDE PORTE INCENDIADOS EM RODOVIA</t>
  </si>
  <si>
    <t>VEÍCULOS DE MÉDIO PORTE INCENDIADOS EM RODOVIA</t>
  </si>
  <si>
    <t>VEÍCULOS DE GRANDE PORTE TOMBADOS EM RODOVIA</t>
  </si>
  <si>
    <t>VEÍCULOS DE MÉDIO PORTE TOMBADOS EM RODOVIA</t>
  </si>
  <si>
    <t>VEÍCULOS DE PEQUENO PORTE TOMBADOS EM RODOVIA</t>
  </si>
  <si>
    <t>VIDROS, CAIXAS E ENGRADADOS DERRAMADOS NA PISTA</t>
  </si>
  <si>
    <t>TACHA REFLETIVA EM PLÁSTICO INJETADO BIDIRECIONAL COM UM PINO - TIPO I</t>
  </si>
  <si>
    <t>TACHA REFLETIVA EM PLÁSTICO INJETADO BIDIRECIONAL COM UM PINO - TIPO II</t>
  </si>
  <si>
    <t>TACHA REFLETIVA EM PLÁSTICO INJETADO BIDIRECIONAL COM UM PINO - TIPO III</t>
  </si>
  <si>
    <t>TACHA REFLETIVA EM PLÁSTICO INJETADO BIDIRECIONAL COM UM PINO - TIPO IV</t>
  </si>
  <si>
    <t>TACHA REFLETIVA EM PLÁSTICO INJETADO BIDIRECIONAL SEM PINO - TIPO I</t>
  </si>
  <si>
    <t>TACHA REFLETIVA EM PLÁSTICO INJETADO BIDIRECIONAL SEM PINO - TIPO II</t>
  </si>
  <si>
    <t>TACHA REFLETIVA EM PLÁSTICO INJETADO BIDIRECIONAL SEM PINO - TIPO III</t>
  </si>
  <si>
    <t>TACHA REFLETIVA EM PLÁSTICO INJETADO BIDIRECIONAL SEM PINO - TIPO IV</t>
  </si>
  <si>
    <t>TACHA REFLETIVA EM PLÁSTICO INJETADO MONODIRECIONAL COM UM PINO - TIPO I</t>
  </si>
  <si>
    <t>TACHA REFLETIVA EM PLÁSTICO INJETADO MONODIRECIONAL COM UM PINO - TIPO II</t>
  </si>
  <si>
    <t>TACHA REFLETIVA EM PLÁSTICO INJETADO MONODIRECIONAL COM UM PINO - TIPO III</t>
  </si>
  <si>
    <t>TACHA REFLETIVA EM PLÁSTICO INJETADO MONODIRECIONAL COM UM PINO - TIPO IV</t>
  </si>
  <si>
    <t>TACHA REFLETIVA EM PLÁSTICO INJETADO MONODIRECIONAL SEM PINO - TIPO I</t>
  </si>
  <si>
    <t>TACHA REFLETIVA EM PLÁSTICO INJETADO MONODIRECIONAL SEM PINO - TIPO II</t>
  </si>
  <si>
    <t>TACHA REFLETIVA EM PLÁSTICO INJETADO MONODIRECIONAL SEM PINO - TIPO III</t>
  </si>
  <si>
    <t>TACHA REFLETIVA EM PLÁSTICO INJETADO MONODIRECIONAL SEM PINO - TIPO IV</t>
  </si>
  <si>
    <t>TACHA REFLETIVA EM RESINA SINTÉTICA BIDIRECIONAL COM UM PINO - TIPO I</t>
  </si>
  <si>
    <t>TACHA REFLETIVA EM RESINA SINTÉTICA BIDIRECIONAL COM UM PINO - TIPO II</t>
  </si>
  <si>
    <t>TACHA REFLETIVA EM RESINA SINTÉTICA BIDIRECIONAL COM UM PINO - TIPO III</t>
  </si>
  <si>
    <t>TACHA REFLETIVA EM RESINA SINTÉTICA BIDIRECIONAL COM UM PINO - TIPO IV</t>
  </si>
  <si>
    <t>TACHA REFLETIVA EM RESINA SINTÉTICA BIDIRECIONAL SEM PINO - TIPO I</t>
  </si>
  <si>
    <t>TACHA REFLETIVA EM RESINA SINTÉTICA BIDIRECIONAL SEM PINO - TIPO II</t>
  </si>
  <si>
    <t>TACHA REFLETIVA EM RESINA SINTÉTICA BIDIRECIONAL SEM PINO - TIPO III</t>
  </si>
  <si>
    <t>TACHA REFLETIVA EM RESINA SINTÉTICA BIDIRECIONAL SEM PINO - TIPO IV</t>
  </si>
  <si>
    <t>TACHA REFLETIVA EM RESINA SINTÉTICA MONODIRECIONAL COM UM PINO - TIPO I</t>
  </si>
  <si>
    <t>TACHA REFLETIVA EM RESINA SINTÉTICA MONODIRECIONAL COM UM PINO - TIPO II</t>
  </si>
  <si>
    <t>TACHA REFLETIVA EM RESINA SINTÉTICA MONODIRECIONAL COM UM PINO - TIPO III</t>
  </si>
  <si>
    <t>TACHA REFLETIVA EM RESINA SINTÉTICA MONODIRECIONAL COM UM PINO - TIPO IV</t>
  </si>
  <si>
    <t>TACHA REFLETIVA EM RESINA SINTÉTICA MONODIRECIONAL SEM PINO - TIPO I</t>
  </si>
  <si>
    <t>TACHA REFLETIVA EM RESINA SINTÉTICA MONODIRECIONAL SEM PINO - TIPO II</t>
  </si>
  <si>
    <t>TACHA REFLETIVA EM RESINA SINTÉTICA MONODIRECIONAL SEM PINO - TIPO III</t>
  </si>
  <si>
    <t>TACHA REFLETIVA EM RESINA SINTÉTICA MONODIRECIONAL SEM PINO - TIPO IV</t>
  </si>
  <si>
    <t>TACHA REFLETIVA METÁLICA BIDIRECIONAL COM DOIS PINOS - TIPO II</t>
  </si>
  <si>
    <t>TACHA REFLETIVA METÁLICA BIDIRECIONAL COM DOIS PINOS - TIPO III</t>
  </si>
  <si>
    <t>TACHA REFLETIVA METÁLICA BIDIRECIONAL COM DOIS PINOS - TIPO IV</t>
  </si>
  <si>
    <t>TACHA REFLETIVA METÁLICA BIDIRECIONAL COM UM PINO - TIPO II</t>
  </si>
  <si>
    <t>TACHA REFLETIVA METÁLICA BIDIRECIONAL COM UM PINO - TIPO III</t>
  </si>
  <si>
    <t>TACHA REFLETIVA METÁLICA BIDIRECIONAL COM UM PINO - TIPO IV</t>
  </si>
  <si>
    <t>TACHA REFLETIVA METÁLICA MONODIRECIONAL COM DOIS PINOS - TIPO II</t>
  </si>
  <si>
    <t>TACHA REFLETIVA METÁLICA MONODIRECIONAL COM DOIS PINOS - TIPO III</t>
  </si>
  <si>
    <t>TACHA REFLETIVA METÁLICA MONODIRECIONAL COM DOIS PINOS - TIPO IV</t>
  </si>
  <si>
    <t>TACHA REFLETIVA METÁLICA MONODIRECIONAL COM UM PINO - TIPO II</t>
  </si>
  <si>
    <t>TACHA REFLETIVA METÁLICA MONODIRECIONAL COM UM PINO - TIPO III</t>
  </si>
  <si>
    <t>TACHA REFLETIVA METÁLICA MONODIRECIONAL COM UM PINO - TIPO IV</t>
  </si>
  <si>
    <t>TACHÃO REFLETIVO EM PLÁSTICO INJETADO BIDIRECIONAL</t>
  </si>
  <si>
    <t>TACHÃO REFLETIVO EM PLÁSTICO INJETADO MONODIRECIONAL</t>
  </si>
  <si>
    <t>TACHÃO REFLETIVO EM RESINA SINTÉTICA BIDIRECIONAL</t>
  </si>
  <si>
    <t>TACHÃO REFLETIVO EM RESINA SINTÉTICA MONODIRECIONAL</t>
  </si>
  <si>
    <t>EMULSÃO ASFÁLTICA COM POLÍMERO - RR-1C-E</t>
  </si>
  <si>
    <t>RESERVATÓRIO METÁLICO TIPO TAÇA - CAPACIDADE DE 5.000 L</t>
  </si>
  <si>
    <t>RESERVATÓRIO METÁLICO TIPO TAÇA - CAPACIDADE DE 10.000 L</t>
  </si>
  <si>
    <t>RESERVATÓRIO METÁLICO TIPO TAÇA - CAPACIDADE DE 20.000 L</t>
  </si>
  <si>
    <t>RESERVATÓRIO METÁLICO TIPO TAÇA - CAPACIDADE DE 30.000 L</t>
  </si>
  <si>
    <t>AMV TIPO TR37, ABERTURA 1:8, BITOLA MÉTRICA</t>
  </si>
  <si>
    <t>AMV TIPO TR37, ABERTURA 1:10, BITOLA MÉTRICA</t>
  </si>
  <si>
    <t>AMV TIPO TR37, ABERTURA 1:12, BITOLA MÉTRICA</t>
  </si>
  <si>
    <t>AMV TIPO TR37, ABERTURA 1:14, BITOLA MÉTRICA</t>
  </si>
  <si>
    <t>BICO PARA CORTE A PLASMA MANUAL - 65A</t>
  </si>
  <si>
    <t>BICO PARA CORTE A PLASMA MANUAL - 45A</t>
  </si>
  <si>
    <t>BOCAL PARA CORTE A PLASMA MANUAL - 45A/65A</t>
  </si>
  <si>
    <t>CAPA DE RETENÇÃO PARA CORTE A PLASMA MANUAL - 45A/65A</t>
  </si>
  <si>
    <t>ELETRODO PARA CORTE A PLASMA MANUAL - 45A/65A</t>
  </si>
  <si>
    <t>DISTRIBUIDOR DE GÁS PARA CORTE A PLASMA MANUAL - 45A/65A</t>
  </si>
  <si>
    <t>PARAFUSO DE CABEÇA SEXTAVADA EM AÇO INOX - D = 12,7 MM (1/2") E C = 38,1 MM (1.1/2")</t>
  </si>
  <si>
    <t>PORCA SEXTAVADA EM AÇO INOX PARA PARAFUSO - D = 12,7 MM (1/2")</t>
  </si>
  <si>
    <t>ARRUELA LISA EM AÇO INOX - D = 12,7 MM (1/2")</t>
  </si>
  <si>
    <t>DISCO DE CORTE COM 80 DENTES MULTIMATERIAL - D = 250 MM</t>
  </si>
  <si>
    <t>LIXA D'ÁGUA Nº 360</t>
  </si>
  <si>
    <t>DILUENTE PARA TINTA EPÓXI BICOMPONENTE OU TRICOMPONENTE</t>
  </si>
  <si>
    <t>TINTA À BASE DE RESINA EPÓXI ÓXIDO DE FERRO</t>
  </si>
  <si>
    <t>DILUENTE PARA ESMALTE POLIURETANO DE DOIS COMPONENTES</t>
  </si>
  <si>
    <t>TINTA ESMALTE POLIURETANO BICOMPONENTE</t>
  </si>
  <si>
    <t>CATALISADOR PARA TINTA FOSFATIZANTE</t>
  </si>
  <si>
    <t>TINTA FOSFATIZANTE PARA FUNDO PREPARADOR DE PINTURA</t>
  </si>
  <si>
    <t>LUVA EM AÇO GALVANIZADO COM ROSCA BSP CLASSE LEVE - D = 12,5 MM (1/2")</t>
  </si>
  <si>
    <t>PLUG TIPO BUJÃO EM AÇO GALVANIZADO COM ROSCA BSP - D = 15 MM (1/2")</t>
  </si>
  <si>
    <t>TUBO EM AÇO-CARBONO - E = 3,35 MM E D = 80 MM (3")</t>
  </si>
  <si>
    <t>TUBO EM AÇO-CARBONO - E = 3,00 MM E D = 150 MM (6")</t>
  </si>
  <si>
    <t>CANTONEIRA EM ALUMÍNIO DE ABAS IGUAIS - L = 38,1 MM E E = 4,76 MM</t>
  </si>
  <si>
    <t>PARAFUSO DE CABEÇA SEXTAVADA EM AÇO INOX - D = 8 MM (M8) E C = 20 MM</t>
  </si>
  <si>
    <t>PORCA SEXTAVADA EM AÇO INOX PARA PARAFUSO - D = 8 MM (M8)</t>
  </si>
  <si>
    <t>ARRUELA LISA EM AÇO INOX PARA PARAFUSO - D = 8,4 MM (M8)</t>
  </si>
  <si>
    <t>ARRUELA DE PRESSÃO EM AÇO INOX PARA PARAFUSO - D = 8,1 MM (M8)</t>
  </si>
  <si>
    <t>PARAFUSO DE CABEÇA SEXTAVADA EM AÇO INOX - D = 12,7 MM (1/2") E C = 19,05 MM (3/4")</t>
  </si>
  <si>
    <t>BARRA REDONDA EM AÇO SAE 1020 - D = 25,4 MM (1")</t>
  </si>
  <si>
    <t>TUBO EM AÇO - E = 3,00 MM E SEÇÃO DE 40 X 40 MM</t>
  </si>
  <si>
    <t>DESMOLDANTE PARA FÔRMAS METÁLICAS</t>
  </si>
  <si>
    <t>ARAME E70S6 PARA SOLDA MIG/MAG - D = 0,9 MM</t>
  </si>
  <si>
    <t>AJUDANTE ESPECIALIZADO</t>
  </si>
  <si>
    <t>BOMBEIRO HIDRÁULICO</t>
  </si>
  <si>
    <t>ENCARREGADO ADMINISTRATIVO</t>
  </si>
  <si>
    <t>ENCARREGADO ESPECIALIZADO</t>
  </si>
  <si>
    <t>ENGENHEIRO</t>
  </si>
  <si>
    <t>OPERACIONAL</t>
  </si>
  <si>
    <t>ENGENHEIRO SUPERVISOR</t>
  </si>
  <si>
    <t>CHEFE SETOR DE FINANÇAS</t>
  </si>
  <si>
    <t>VIGIA</t>
  </si>
  <si>
    <t>AUXILIAR DE LABORATÓRIO</t>
  </si>
  <si>
    <t>OCEANÓGRAFO</t>
  </si>
  <si>
    <t>ENCARREGADO GERAL</t>
  </si>
  <si>
    <t>FAXINEIRO</t>
  </si>
  <si>
    <t>OPERADOR DE EQUIPAMENTO LEVE</t>
  </si>
  <si>
    <t>OPERADOR DE EQUIPAMENTO PESADO</t>
  </si>
  <si>
    <t>OPERADOR DE EQUIPAMENTO ESPECIAL</t>
  </si>
  <si>
    <t>PERFURADOR DE TUBULÃO</t>
  </si>
  <si>
    <t>DESENHISTA</t>
  </si>
  <si>
    <t>CONDUTOR MAQUINISTA FLUVIAL</t>
  </si>
  <si>
    <t>COPEIRO</t>
  </si>
  <si>
    <t>MÉDICO DO TRABALHO</t>
  </si>
  <si>
    <t>BLASTER</t>
  </si>
  <si>
    <t>PRÉ-MARCADOR</t>
  </si>
  <si>
    <t>RECEPCIONISTA</t>
  </si>
  <si>
    <t>MARINHEIRO DE MÁQUINAS</t>
  </si>
  <si>
    <t>MARINHEIRO DE CONVÉS</t>
  </si>
  <si>
    <t>MARINHEIRO DE CONVÉS - MENSALISTA</t>
  </si>
  <si>
    <t>LABORATORISTA</t>
  </si>
  <si>
    <t>TRABALHADOR DE VIA</t>
  </si>
  <si>
    <t>SELECIONADOR DE MATERIAL PÉTREO</t>
  </si>
  <si>
    <t>ENGENHEIRO DE SEGURANÇA DO TRABALHO</t>
  </si>
  <si>
    <t>MOTORISTA DE CAMINHÃO</t>
  </si>
  <si>
    <t>TÉCNICO ESPECIALIZADO - MENSALISTA</t>
  </si>
  <si>
    <t>ENCARREGADO DE OBRAS DE ARTES ESPECIAIS</t>
  </si>
  <si>
    <t>MOTORISTA DE VEÍCULO ESPECIAL</t>
  </si>
  <si>
    <t>TÉCNICO DE SEGURANÇA DO TRABALHO</t>
  </si>
  <si>
    <t>SECRETÁRIA</t>
  </si>
  <si>
    <t>PILOTO FLUVIAL</t>
  </si>
  <si>
    <t>TÉCNICO ESPECIALIZADO</t>
  </si>
  <si>
    <t>CHEFE DO SETOR ADMINISTRATIVO</t>
  </si>
  <si>
    <t>ENCARREGADO DE TERRAPLENAGEM</t>
  </si>
  <si>
    <t>FRENTISTA DE TÚNEL</t>
  </si>
  <si>
    <t>TÉCNICO DA QUALIDADE</t>
  </si>
  <si>
    <t>AUXILIAR DE BLASTER</t>
  </si>
  <si>
    <t>ENCARREGADO DE PAVIMENTAÇÃO</t>
  </si>
  <si>
    <t>PORTEIRO</t>
  </si>
  <si>
    <t>TÉCNICO DE MEIO AMBIENTE</t>
  </si>
  <si>
    <t>COMPRADOR</t>
  </si>
  <si>
    <t>ENCARREGADO DE SUPERESTRUTURA FERROVIÁRIA</t>
  </si>
  <si>
    <t>AUXILIAR TÉCNICO</t>
  </si>
  <si>
    <t>COMANDANTE DE LONGO CURSO</t>
  </si>
  <si>
    <t>IMEDIATO</t>
  </si>
  <si>
    <t>OFICIAL DE NÁUTICA</t>
  </si>
  <si>
    <t>OFICIAL DE MÁQUINAS</t>
  </si>
  <si>
    <t>DRAGUISTA</t>
  </si>
  <si>
    <t>MAQUINISTA</t>
  </si>
  <si>
    <t>ENCARREGADO DE CONSERVAÇÃO RODOVIÁRIA</t>
  </si>
  <si>
    <t>MESTRE FLUVIAL</t>
  </si>
  <si>
    <t>MERGULHADOR RASO AUTÔNOMO DE EMERGÊNCIA</t>
  </si>
  <si>
    <t>MERGULHADOR RASO DEPENDENTE DE EMERGÊNCIA</t>
  </si>
  <si>
    <t>MERGULHADOR RASO DEPENDENTE</t>
  </si>
  <si>
    <t>MERGULHADOR RASO AUTÔNOMO</t>
  </si>
  <si>
    <t>MERGULHADOR RASO AUXILIAR DE SUPERFÍCIE</t>
  </si>
  <si>
    <t>FRENTISTA DE TÚNEL COM PERICULOSIDADE</t>
  </si>
  <si>
    <t>ELETRICISTA COM PERICULOSIDADE</t>
  </si>
  <si>
    <t>OPERADOR DE EQUIPAMENTO DE MERGULHO</t>
  </si>
  <si>
    <t>OPERADOR DE EQUIPAMENTO PESADO COM PERICULOSIDADE</t>
  </si>
  <si>
    <t>SUPERVISOR DE MERGULHO RASO</t>
  </si>
  <si>
    <t>MOTORISTA DE VEÍCULO ESPECIAL COM PERICULOSIDADE</t>
  </si>
  <si>
    <t>OPERADOR DE EQUIPAMENTO LEVE COM PERICULOSIDADE</t>
  </si>
  <si>
    <t>OPERADOR DE EQUIPAMENTO LEVE COM INSALUBRIDADE</t>
  </si>
  <si>
    <t>MARINHEIRO DE CONVÉS COM PERICULOSIDADE</t>
  </si>
  <si>
    <t>OPERADOR DE EQUIPAMENTO ESPECIAL COM PERICULOSIDADE</t>
  </si>
  <si>
    <t>ENGENHEIRO AUXILIAR</t>
  </si>
  <si>
    <t>TÉCNICO FLORESTAL</t>
  </si>
  <si>
    <t>MOTORISTA DE VEÍCULO LEVE - MENSALISTA</t>
  </si>
  <si>
    <t>TOPÓGRAFO</t>
  </si>
  <si>
    <t>AUXILIAR DE TOPOGRAFIA</t>
  </si>
  <si>
    <t>MÉDICO DE CÂMARA HIPERBÁRICA</t>
  </si>
  <si>
    <t>PEDREIRO - MENSALISTA</t>
  </si>
  <si>
    <t>ELETRICISTA - MENSALISTA</t>
  </si>
  <si>
    <t>SERVENTE - MENSALISTA</t>
  </si>
  <si>
    <t>ENGENHEIRO CHEFE</t>
  </si>
  <si>
    <t>MOTORISTA DE CAMINHÃO COM PERICULOSIDADE</t>
  </si>
  <si>
    <t>TÉCNICO DE BATIMETRIA</t>
  </si>
  <si>
    <t>ENCARGOS SOCIAIS:</t>
  </si>
  <si>
    <t>SEINFRA-MG</t>
  </si>
  <si>
    <t>GRUPO E</t>
  </si>
  <si>
    <t>E1</t>
  </si>
  <si>
    <t>ADICIONAL NOTURNO - 22:00 A 05:00 - CCT SINDUSCON 30% - (SALÁRIO, FÉRIAS, 13º, AVISO PRÉVIO INDENIZADO, REPOUSO SEMANAL REMUNERADO, QUANDO INCIDIR)</t>
  </si>
  <si>
    <t>E</t>
  </si>
  <si>
    <t>MÃO DE OBRA DE ADMINISTRAÇÃO DA OBRA - MAIO 2025 - TURNO 24H</t>
  </si>
  <si>
    <t>OBSERVAÇÃO</t>
  </si>
  <si>
    <t>1° TURNO 1 ENG. PROD. SENIOR E 1 ENG. PLAN. SENIOR</t>
  </si>
  <si>
    <t>1° TURNO</t>
  </si>
  <si>
    <t>DESDE O INICIO</t>
  </si>
  <si>
    <t>2 VIGIAS - 12/36</t>
  </si>
  <si>
    <t>LOCAÇÃO DE VEÍCULOS E EQUIPAMENTOS - MAIO DE 2025</t>
  </si>
  <si>
    <t xml:space="preserve"> Considerado 40 L de gasolina por semana para cada veículo popular e 80 L de gasolina veiculo picape</t>
  </si>
  <si>
    <t>Conforme detalhamento da aba da planilha: CPU-001 - ADM LOCAL - Previsto tempo total da obra</t>
  </si>
  <si>
    <t xml:space="preserve"> 1.21</t>
  </si>
  <si>
    <t>CPU-021</t>
  </si>
  <si>
    <t xml:space="preserve"> 1.22</t>
  </si>
  <si>
    <t>CPU-022</t>
  </si>
  <si>
    <t xml:space="preserve"> 1.23</t>
  </si>
  <si>
    <t>CPU-023</t>
  </si>
  <si>
    <t xml:space="preserve"> 1.24</t>
  </si>
  <si>
    <t>CPU-024</t>
  </si>
  <si>
    <t xml:space="preserve"> 1.25</t>
  </si>
  <si>
    <t>CPU-025</t>
  </si>
  <si>
    <t xml:space="preserve"> 1.26</t>
  </si>
  <si>
    <t>CPU-026</t>
  </si>
  <si>
    <t xml:space="preserve"> 1.27</t>
  </si>
  <si>
    <t>CPU-027</t>
  </si>
  <si>
    <t xml:space="preserve"> 1.28</t>
  </si>
  <si>
    <t>CPU-028</t>
  </si>
  <si>
    <t xml:space="preserve"> 1.29</t>
  </si>
  <si>
    <t>CPU-029</t>
  </si>
  <si>
    <t xml:space="preserve"> 1.30</t>
  </si>
  <si>
    <t>CPU-030</t>
  </si>
  <si>
    <t xml:space="preserve"> 1.31</t>
  </si>
  <si>
    <t>CPU-031</t>
  </si>
  <si>
    <t xml:space="preserve"> 1.32</t>
  </si>
  <si>
    <t>CPU-032</t>
  </si>
  <si>
    <t xml:space="preserve"> 1.33</t>
  </si>
  <si>
    <t>CPU-033</t>
  </si>
  <si>
    <t>COTAÇÃO</t>
  </si>
  <si>
    <t>LOCAÇÃO DE FORMA METÁLICA PARA FUNDAÇÃO E PAREDES</t>
  </si>
  <si>
    <t>LOCAÇÃO DE FORMA METÁLICA PARA VIGA CAIXÃO</t>
  </si>
  <si>
    <t>LOCAÇÃO DE FORMA CIRCULAR PILAR D = 1,50 M - H = 4,00</t>
  </si>
  <si>
    <t>LOCAÇÃO DE FORMA CIRCULAR PILAR D = 2,00 M - H = 4,00</t>
  </si>
  <si>
    <t>LOCAÇÃO DE FORMA CIRCULAR PILAR D = 3,00 M - H = 4,00</t>
  </si>
  <si>
    <t>LOCAÇÃO DE TORRE DE ESCORAMENTO TRELIÇADO</t>
  </si>
  <si>
    <t>CPU-034</t>
  </si>
  <si>
    <t>CPU-035</t>
  </si>
  <si>
    <t>CPU-036</t>
  </si>
  <si>
    <t>CPU-037</t>
  </si>
  <si>
    <t>CPU-038</t>
  </si>
  <si>
    <t>CPU-039</t>
  </si>
  <si>
    <t>CPU-040</t>
  </si>
  <si>
    <t>CPU-041</t>
  </si>
  <si>
    <t>CPU-042</t>
  </si>
  <si>
    <t>CPU-043</t>
  </si>
  <si>
    <t>CPU-044</t>
  </si>
  <si>
    <t>CPU-045</t>
  </si>
  <si>
    <t>CPU-046</t>
  </si>
  <si>
    <t>CPU-047</t>
  </si>
  <si>
    <t>CPU-048</t>
  </si>
  <si>
    <t>CPU-049</t>
  </si>
  <si>
    <t>CPU-051</t>
  </si>
  <si>
    <t>CPU-050</t>
  </si>
  <si>
    <t>CPU-052</t>
  </si>
  <si>
    <t>CPU-053</t>
  </si>
  <si>
    <t>CPU-054</t>
  </si>
  <si>
    <t>CPU-055</t>
  </si>
  <si>
    <t>CPU-056</t>
  </si>
  <si>
    <t>CPU-057</t>
  </si>
  <si>
    <t>CPU-058</t>
  </si>
  <si>
    <t>CPU-059</t>
  </si>
  <si>
    <t>CPU-060</t>
  </si>
  <si>
    <t>LOCAÇÃO DE FORMA METÁLICA PARA LATERAIS TRAVESSAS</t>
  </si>
  <si>
    <t>LOCAÇÃO DE FORMA METÁLICA PARA VIGA PRÉ MOLDADA</t>
  </si>
  <si>
    <t>LOCAÇÃO GABARITO VÃO 8 M</t>
  </si>
  <si>
    <t>LOCAÇÃO 6 TORRES GABARITO VÃO 8 M</t>
  </si>
  <si>
    <t>LOCAÇÃO ESCORAMENTO TRAVESSA</t>
  </si>
  <si>
    <t>LOCAÇÃO ESCORAMENTO LONGARINA</t>
  </si>
  <si>
    <t>LOCAÇÃO DE TRELIÇA PASSARELA C = 36,00 M E L = 1,50 SEM MADEIRAMENTO DE PISO</t>
  </si>
  <si>
    <t>LOCAÇÃO DE TRELIÇA PASSARELA C =18,00 M E L = 1,50 SEM MADEIRAMENTO DE PISO</t>
  </si>
  <si>
    <t>LOCAÇÃO DE TORRES PARA APOIO DAS PASSARELAS, CONJUNTO 4 TORRES, H = 8,00 M</t>
  </si>
  <si>
    <t>LOCAÇÃO DE 4 ESCADAS MODULADAS PARA AS PASSARELAS</t>
  </si>
  <si>
    <t>LOCAÇÃO DE SISTEMA DE RAMPAS PARA LIGAÇÃO ENTRE AS PASSARELAS C =25,00 M E L = 1,50 M</t>
  </si>
  <si>
    <t>M2/dia</t>
  </si>
  <si>
    <t>M3/dia</t>
  </si>
  <si>
    <t>dia</t>
  </si>
  <si>
    <t>Cronograma de obra (24 Meses) - Previsão de 35 Litros Semanalmente</t>
  </si>
  <si>
    <t>COMPACTAÇÃO DE ATERROS A 100% DO PROCTOR INTERMEDIÁRIO (INCLUI ESPALHAMENTO)</t>
  </si>
  <si>
    <t>COMPACTAÇÃO DE ATERROS A 100% DO PROCTOR INTERNORMAL (INCLUI ESPALHAMENTO)</t>
  </si>
  <si>
    <t>COMPACTAÇÃO DE ATERROS A 100% DO PROCTOR NORMAL (INCLUI ESPALHAMENTO)</t>
  </si>
  <si>
    <t>COMPACTAÇÃO DE ATERROS A 95% DO PROCTOR NORMAL (INCLUI ESPALHAMENTO)</t>
  </si>
  <si>
    <t>COMPACTAÇÃO MANUAL COM PLACA VIBRATÓRIA</t>
  </si>
  <si>
    <t>CONSTRUÇÃO DE CORPO DE ATERRO COM MATERIAL DE 3ª CATEGORIA ORIUNDO DE CORTE (ESPALHAMENTO E COMPACTAÇÃO)</t>
  </si>
  <si>
    <t xml:space="preserve">CORTE DE ÁRVORES COM DIÂMETRO SUPERIOR A 0,15 M (EXCLUI CARGA E TRANSPORTE PARA BOTA-FORA) </t>
  </si>
  <si>
    <t xml:space="preserve">DESMATAMENTO, DESTOCAMENTO, LIMPEZA DE ÁREA E ESTOCAGEM DO MATERIAL DE LIMPEZA COM ÁRVORES DE DIÂMETRO ATÉ 0,15 M (EXCLUI CARGA E TRANSPORTE PARA BOTA-FORA) </t>
  </si>
  <si>
    <t>DESMONTE DE MATERIAL DE 3ª CATEGORIA PARA TERRAPLENAGEM</t>
  </si>
  <si>
    <t>DESTOCAMENTO DE ÁRVORES COM DIÂMETRO DE 0,15 A 0,30 M (EXCLUI CARGA E TRANSPORTE PARA BOTA-FORA)</t>
  </si>
  <si>
    <t>DESTOCAMENTO DE ÁRVORES COM DIÂMETRO MAIOR QUE 0,30 M (EXCLUI CARGA E TRANSPORTE PARA BOTA-FORA)</t>
  </si>
  <si>
    <t>ESCALONAMENTO DE TALUDES DE ATERRO</t>
  </si>
  <si>
    <t>ESCAVAÇÃO, CARGA E TRANSPORTE DE MATERIAL DE 1ª CATEGORIA - EXECUTADO COM ESCAVADEIRA DE 1,40 M3 E CAMINHÃO BASCULANTE DE 12 M3 E COM CAMINHO DE SERVIÇO EM LEITO NATURAL - DMT DE      50 A    200 M</t>
  </si>
  <si>
    <t>ESCAVAÇÃO, CARGA E TRANSPORTE DE MATERIAL DE 1ª CATEGORIA - EXECUTADO COM ESCAVADEIRA DE 1,40 M3 E CAMINHÃO BASCULANTE DE 12 M3 E COM CAMINHO DE SERVIÇO EM LEITO NATURAL - DMT DE    200 A    400 M</t>
  </si>
  <si>
    <t>ESCAVAÇÃO, CARGA E TRANSPORTE DE MATERIAL DE 1ª CATEGORIA - EXECUTADO COM ESCAVADEIRA DE 1,40 M3 E CAMINHÃO BASCULANTE DE 12 M3 E COM CAMINHO DE SERVIÇO EM LEITO NATURAL - DMT DE    400 A    600 M</t>
  </si>
  <si>
    <t>ESCAVAÇÃO, CARGA E TRANSPORTE DE MATERIAL DE 1ª CATEGORIA - EXECUTADO COM ESCAVADEIRA DE 1,40 M3 E CAMINHÃO BASCULANTE DE 12 M3 E COM CAMINHO DE SERVIÇO EM LEITO NATURAL - DMT DE    600 A    800 M</t>
  </si>
  <si>
    <t>ESCAVAÇÃO, CARGA E TRANSPORTE DE MATERIAL DE 1ª CATEGORIA - EXECUTADO COM ESCAVADEIRA DE 1,40 M3 E CAMINHÃO BASCULANTE DE 12 M3 E COM CAMINHO DE SERVIÇO EM LEITO NATURAL - DMT DE    800 A 1.000 M</t>
  </si>
  <si>
    <t>ESCAVAÇÃO, CARGA E TRANSPORTE DE MATERIAL DE 1ª CATEGORIA - EXECUTADO COM ESCAVADEIRA DE 1,40 M3 E CAMINHÃO BASCULANTE DE 12 M3 E COM CAMINHO DE SERVIÇO EM LEITO NATURAL - DMT DE 1.000 A 1.200 M</t>
  </si>
  <si>
    <t>ESCAVAÇÃO, CARGA E TRANSPORTE DE MATERIAL DE 1ª CATEGORIA - EXECUTADO COM ESCAVADEIRA DE 1,40 M3 E CAMINHÃO BASCULANTE DE 12 M3 E COM CAMINHO DE SERVIÇO EM LEITO NATURAL - DMT DE 1.200 A 1.400 M</t>
  </si>
  <si>
    <t>ESCAVAÇÃO, CARGA E TRANSPORTE DE MATERIAL DE 1ª CATEGORIA - EXECUTADO COM ESCAVADEIRA DE 1,40 M3 E CAMINHÃO BASCULANTE DE 12 M3 E COM CAMINHO DE SERVIÇO EM LEITO NATURAL - DMT DE 1.400 A 1.600 M</t>
  </si>
  <si>
    <t>ESCAVAÇÃO, CARGA E TRANSPORTE DE MATERIAL DE 1ª CATEGORIA - EXECUTADO COM ESCAVADEIRA DE 1,40 M3 E CAMINHÃO BASCULANTE DE 12 M3 E COM CAMINHO DE SERVIÇO EM LEITO NATURAL - DMT DE 1.600 A 1.800 M</t>
  </si>
  <si>
    <t>ESCAVAÇÃO, CARGA E TRANSPORTE DE MATERIAL DE 1ª CATEGORIA - EXECUTADO COM ESCAVADEIRA DE 1,40 M3 E CAMINHÃO BASCULANTE DE 12 M3 E COM CAMINHO DE SERVIÇO EM LEITO NATURAL - DMT DE 1.800 A 2.000 M</t>
  </si>
  <si>
    <t>ESCAVAÇÃO, CARGA E TRANSPORTE DE MATERIAL DE 1ª CATEGORIA - EXECUTADO COM ESCAVADEIRA DE 1,40 M3 E CAMINHÃO BASCULANTE DE 12 M3 E COM CAMINHO DE SERVIÇO EM LEITO NATURAL - DMT DE 2.000 A 2.500 M</t>
  </si>
  <si>
    <t>ESCAVAÇÃO, CARGA E TRANSPORTE DE MATERIAL DE 1ª CATEGORIA - EXECUTADO COM ESCAVADEIRA DE 1,40 M3 E CAMINHÃO BASCULANTE DE 12 M3 E COM CAMINHO DE SERVIÇO EM LEITO NATURAL - DMT DE 2.500 A 3.000 M</t>
  </si>
  <si>
    <t>ESCAVAÇÃO, CARGA E TRANSPORTE DE MATERIAL DE 1ª CATEGORIA - EXECUTADO COM ESCAVADEIRA DE 1,40 M3 E CAMINHÃO BASCULANTE DE 12 M3 E COM CAMINHO DE SERVIÇO EM LEITO NATURAL - DMT DE 3.000 M</t>
  </si>
  <si>
    <t>ESCAVAÇÃO, CARGA E TRANSPORTE DE MATERIAL DE 1ª CATEGORIA - EXECUTADO COM ESCAVADEIRA DE 1,40 M3 E CAMINHÃO BASCULANTE DE 12 M3 E COM CAMINHO DE SERVIÇO EM REVESTIMENTO PRIMÁRIO - DMT DE      50 A    200 M</t>
  </si>
  <si>
    <t>ESCAVAÇÃO, CARGA E TRANSPORTE DE MATERIAL DE 1ª CATEGORIA - EXECUTADO COM ESCAVADEIRA DE 1,40 M3 E CAMINHÃO BASCULANTE DE 12 M3 E COM CAMINHO DE SERVIÇO EM REVESTIMENTO PRIMÁRIO - DMT DE    200 A    400 M</t>
  </si>
  <si>
    <t>ESCAVAÇÃO, CARGA E TRANSPORTE DE MATERIAL DE 1ª CATEGORIA - EXECUTADO COM ESCAVADEIRA DE 1,40 M3 E CAMINHÃO BASCULANTE DE 12 M3 E COM CAMINHO DE SERVIÇO EM REVESTIMENTO PRIMÁRIO - DMT DE    400 A    600 M</t>
  </si>
  <si>
    <t>ESCAVAÇÃO, CARGA E TRANSPORTE DE MATERIAL DE 1ª CATEGORIA - EXECUTADO COM ESCAVADEIRA DE 1,40 M3 E CAMINHÃO BASCULANTE DE 12 M3 E COM CAMINHO DE SERVIÇO EM REVESTIMENTO PRIMÁRIO - DMT DE    600 A    800 M</t>
  </si>
  <si>
    <t>ESCAVAÇÃO, CARGA E TRANSPORTE DE MATERIAL DE 1ª CATEGORIA - EXECUTADO COM ESCAVADEIRA DE 1,40 M3 E CAMINHÃO BASCULANTE DE 12 M3 E COM CAMINHO DE SERVIÇO EM REVESTIMENTO PRIMÁRIO - DMT DE    800 A 1.000 M</t>
  </si>
  <si>
    <t>ESCAVAÇÃO, CARGA E TRANSPORTE DE MATERIAL DE 1ª CATEGORIA - EXECUTADO COM ESCAVADEIRA DE 1,40 M3 E CAMINHÃO BASCULANTE DE 12 M3 E COM CAMINHO DE SERVIÇO EM REVESTIMENTO PRIMÁRIO - DMT DE 1.000 A 1.200 M</t>
  </si>
  <si>
    <t>ESCAVAÇÃO, CARGA E TRANSPORTE DE MATERIAL DE 1ª CATEGORIA - EXECUTADO COM ESCAVADEIRA DE 1,40 M3 E CAMINHÃO BASCULANTE DE 12 M3 E COM CAMINHO DE SERVIÇO EM REVESTIMENTO PRIMÁRIO - DMT DE 1.200 A 1.400 M</t>
  </si>
  <si>
    <t>ESCAVAÇÃO, CARGA E TRANSPORTE DE MATERIAL DE 1ª CATEGORIA - EXECUTADO COM ESCAVADEIRA DE 1,40 M3 E CAMINHÃO BASCULANTE DE 12 M3 E COM CAMINHO DE SERVIÇO EM REVESTIMENTO PRIMÁRIO - DMT DE 1.400 A 1.600 M</t>
  </si>
  <si>
    <t>ESCAVAÇÃO, CARGA E TRANSPORTE DE MATERIAL DE 1ª CATEGORIA - EXECUTADO COM ESCAVADEIRA DE 1,40 M3 E CAMINHÃO BASCULANTE DE 12 M3 E COM CAMINHO DE SERVIÇO EM REVESTIMENTO PRIMÁRIO - DMT DE 1.600 A 1.800 M</t>
  </si>
  <si>
    <t>ESCAVAÇÃO, CARGA E TRANSPORTE DE MATERIAL DE 1ª CATEGORIA - EXECUTADO COM ESCAVADEIRA DE 1,40 M3 E CAMINHÃO BASCULANTE DE 12 M3 E COM CAMINHO DE SERVIÇO EM REVESTIMENTO PRIMÁRIO - DMT DE 1.800 A 2.000 M</t>
  </si>
  <si>
    <t>ESCAVAÇÃO, CARGA E TRANSPORTE DE MATERIAL DE 1ª CATEGORIA - EXECUTADO COM ESCAVADEIRA DE 1,40 M3 E CAMINHÃO BASCULANTE DE 12 M3 E COM CAMINHO DE SERVIÇO EM REVESTIMENTO PRIMÁRIO - DMT DE 2.000 A 2.500 M</t>
  </si>
  <si>
    <t>ESCAVAÇÃO, CARGA E TRANSPORTE DE MATERIAL DE 1ª CATEGORIA - EXECUTADO COM ESCAVADEIRA DE 1,40 M3 E CAMINHÃO BASCULANTE DE 12 M3 E COM CAMINHO DE SERVIÇO EM REVESTIMENTO PRIMÁRIO - DMT DE 2.500 A 3.000 M</t>
  </si>
  <si>
    <t>ESCAVAÇÃO, CARGA E TRANSPORTE DE MATERIAL DE 1ª CATEGORIA - EXECUTADO COM ESCAVADEIRA DE 1,40 M3 E CAMINHÃO BASCULANTE DE 12 M3 E COM CAMINHO DE SERVIÇO EM REVESTIMENTO PRIMÁRIO - DMT DE 3.000 M</t>
  </si>
  <si>
    <t>ESCAVAÇÃO, CARGA E TRANSPORTE DE MATERIAL DE 1ª CATEGORIA - EXECUTADO COM ESCAVADEIRA DE 1,40 M3 E CAMINHÃO BASCULANTE DE 12 M3 E COM CAMINHO DE SERVIÇO PAVIMENTADO - DMT DE      50 A    200 M</t>
  </si>
  <si>
    <t>ESCAVAÇÃO, CARGA E TRANSPORTE DE MATERIAL DE 1ª CATEGORIA - EXECUTADO COM ESCAVADEIRA DE 1,40 M3 E CAMINHÃO BASCULANTE DE 12 M3 E COM CAMINHO DE SERVIÇO PAVIMENTADO - DMT DE    200 A    400 M</t>
  </si>
  <si>
    <t>ESCAVAÇÃO, CARGA E TRANSPORTE DE MATERIAL DE 1ª CATEGORIA - EXECUTADO COM ESCAVADEIRA DE 1,40 M3 E CAMINHÃO BASCULANTE DE 12 M3 E COM CAMINHO DE SERVIÇO PAVIMENTADO - DMT DE    400 A    600 M</t>
  </si>
  <si>
    <t>ESCAVAÇÃO, CARGA E TRANSPORTE DE MATERIAL DE 1ª CATEGORIA - EXECUTADO COM ESCAVADEIRA DE 1,40 M3 E CAMINHÃO BASCULANTE DE 12 M3 E COM CAMINHO DE SERVIÇO PAVIMENTADO - DMT DE    600 A    800 M</t>
  </si>
  <si>
    <t>ESCAVAÇÃO, CARGA E TRANSPORTE DE MATERIAL DE 1ª CATEGORIA - EXECUTADO COM ESCAVADEIRA DE 1,40 M3 E CAMINHÃO BASCULANTE DE 12 M3 E COM CAMINHO DE SERVIÇO PAVIMENTADO - DMT DE    800 A 1.000 M</t>
  </si>
  <si>
    <t>ESCAVAÇÃO, CARGA E TRANSPORTE DE MATERIAL DE 1ª CATEGORIA - EXECUTADO COM ESCAVADEIRA DE 1,40 M3 E CAMINHÃO BASCULANTE DE 12 M3 E COM CAMINHO DE SERVIÇO PAVIMENTADO - DMT DE 1.000 A 1.200 M</t>
  </si>
  <si>
    <t>ESCAVAÇÃO, CARGA E TRANSPORTE DE MATERIAL DE 1ª CATEGORIA - EXECUTADO COM ESCAVADEIRA DE 1,40 M3 E CAMINHÃO BASCULANTE DE 12 M3 E COM CAMINHO DE SERVIÇO PAVIMENTADO - DMT DE 1.200 A 1.400 M</t>
  </si>
  <si>
    <t>ESCAVAÇÃO, CARGA E TRANSPORTE DE MATERIAL DE 1ª CATEGORIA - EXECUTADO COM ESCAVADEIRA DE 1,40 M3 E CAMINHÃO BASCULANTE DE 12 M3 E COM CAMINHO DE SERVIÇO PAVIMENTADO - DMT DE 1.400 A 1.600 M</t>
  </si>
  <si>
    <t>ESCAVAÇÃO, CARGA E TRANSPORTE DE MATERIAL DE 1ª CATEGORIA - EXECUTADO COM ESCAVADEIRA DE 1,40 M3 E CAMINHÃO BASCULANTE DE 12 M3 E COM CAMINHO DE SERVIÇO PAVIMENTADO - DMT DE 1.600 A 1.800 M</t>
  </si>
  <si>
    <t>ESCAVAÇÃO, CARGA E TRANSPORTE DE MATERIAL DE 1ª CATEGORIA - EXECUTADO COM ESCAVADEIRA DE 1,40 M3 E CAMINHÃO BASCULANTE DE 12 M3 E COM CAMINHO DE SERVIÇO PAVIMENTADO - DMT DE 1.800 A 2.000 M</t>
  </si>
  <si>
    <t>ESCAVAÇÃO, CARGA E TRANSPORTE DE MATERIAL DE 1ª CATEGORIA - EXECUTADO COM ESCAVADEIRA DE 1,40 M3 E CAMINHÃO BASCULANTE DE 12 M3 E COM CAMINHO DE SERVIÇO PAVIMENTADO - DMT DE 2.000 A 2.500 M</t>
  </si>
  <si>
    <t>ESCAVAÇÃO, CARGA E TRANSPORTE DE MATERIAL DE 1ª CATEGORIA - EXECUTADO COM ESCAVADEIRA DE 1,40 M3 E CAMINHÃO BASCULANTE DE 12 M3 E COM CAMINHO DE SERVIÇO PAVIMENTADO - DMT DE 2.500 A 3.000 M</t>
  </si>
  <si>
    <t>ESCAVAÇÃO, CARGA E TRANSPORTE DE MATERIAL DE 1ª CATEGORIA - EXECUTADO COM ESCAVADEIRA DE 1,40 M3 E CAMINHÃO BASCULANTE DE 12 M3 E COM CAMINHO DE SERVIÇO PAVIMENTADO - DMT DE 3.000 M</t>
  </si>
  <si>
    <t>ESCAVAÇÃO, CARGA E TRANSPORTE DE MATERIAL DE 2ª CATEGORIA - EXECUTADO COM ESCAVADEIRA DE 1,40 M3 E CAMINHÃO BASCULANTE DE 12 M3 E COM CAMINHO DE SERVIÇO EM LEITO NATURAL - DMT DE      50 A    200 M</t>
  </si>
  <si>
    <t>ESCAVAÇÃO, CARGA E TRANSPORTE DE MATERIAL DE 2ª CATEGORIA - EXECUTADO COM ESCAVADEIRA DE 1,40 M3 E CAMINHÃO BASCULANTE DE 12 M3 E COM CAMINHO DE SERVIÇO EM LEITO NATURAL - DMT DE    200 A    400 M</t>
  </si>
  <si>
    <t>ESCAVAÇÃO, CARGA E TRANSPORTE DE MATERIAL DE 2ª CATEGORIA - EXECUTADO COM ESCAVADEIRA DE 1,40 M3 E CAMINHÃO BASCULANTE DE 12 M3 E COM CAMINHO DE SERVIÇO EM LEITO NATURAL - DMT DE    400 A    600 M</t>
  </si>
  <si>
    <t>ESCAVAÇÃO, CARGA E TRANSPORTE DE MATERIAL DE 2ª CATEGORIA - EXECUTADO COM ESCAVADEIRA DE 1,40 M3 E CAMINHÃO BASCULANTE DE 12 M3 E COM CAMINHO DE SERVIÇO EM LEITO NATURAL - DMT DE    600 A    800 M</t>
  </si>
  <si>
    <t>ESCAVAÇÃO, CARGA E TRANSPORTE DE MATERIAL DE 2ª CATEGORIA - EXECUTADO COM ESCAVADEIRA DE 1,40 M3 E CAMINHÃO BASCULANTE DE 12 M3 E COM CAMINHO DE SERVIÇO EM LEITO NATURAL - DMT DE    800 A 1.000 M</t>
  </si>
  <si>
    <t>ESCAVAÇÃO, CARGA E TRANSPORTE DE MATERIAL DE 2ª CATEGORIA - EXECUTADO COM ESCAVADEIRA DE 1,40 M3 E CAMINHÃO BASCULANTE DE 12 M3 E COM CAMINHO DE SERVIÇO EM LEITO NATURAL - DMT DE 1.000 A 1.200 M</t>
  </si>
  <si>
    <t>ESCAVAÇÃO, CARGA E TRANSPORTE DE MATERIAL DE 2ª CATEGORIA - EXECUTADO COM ESCAVADEIRA DE 1,40 M3 E CAMINHÃO BASCULANTE DE 12 M3 E COM CAMINHO DE SERVIÇO EM LEITO NATURAL - DMT DE 1.200 A 1.400 M</t>
  </si>
  <si>
    <t>ESCAVAÇÃO, CARGA E TRANSPORTE DE MATERIAL DE 2ª CATEGORIA - EXECUTADO COM ESCAVADEIRA DE 1,40 M3 E CAMINHÃO BASCULANTE DE 12 M3 E COM CAMINHO DE SERVIÇO EM LEITO NATURAL - DMT DE 1.400 A 1.600 M</t>
  </si>
  <si>
    <t>ESCAVAÇÃO, CARGA E TRANSPORTE DE MATERIAL DE 2ª CATEGORIA - EXECUTADO COM ESCAVADEIRA DE 1,40 M3 E CAMINHÃO BASCULANTE DE 12 M3 E COM CAMINHO DE SERVIÇO EM LEITO NATURAL - DMT DE 1.600 A 1.800 M</t>
  </si>
  <si>
    <t>ESCAVAÇÃO, CARGA E TRANSPORTE DE MATERIAL DE 2ª CATEGORIA - EXECUTADO COM ESCAVADEIRA DE 1,40 M3 E CAMINHÃO BASCULANTE DE 12 M3 E COM CAMINHO DE SERVIÇO EM LEITO NATURAL - DMT DE 1.800 A 2.000 M</t>
  </si>
  <si>
    <t>ESCAVAÇÃO, CARGA E TRANSPORTE DE MATERIAL DE 2ª CATEGORIA - EXECUTADO COM ESCAVADEIRA DE 1,40 M3 E CAMINHÃO BASCULANTE DE 12 M3 E COM CAMINHO DE SERVIÇO EM LEITO NATURAL - DMT DE 2.000 A 2.500 M</t>
  </si>
  <si>
    <t>ESCAVAÇÃO, CARGA E TRANSPORTE DE MATERIAL DE 2ª CATEGORIA - EXECUTADO COM ESCAVADEIRA DE 1,40 M3 E CAMINHÃO BASCULANTE DE 12 M3 E COM CAMINHO DE SERVIÇO EM LEITO NATURAL - DMT DE 2.500 A 3.000 M</t>
  </si>
  <si>
    <t>ESCAVAÇÃO, CARGA E TRANSPORTE DE MATERIAL DE 2ª CATEGORIA - EXECUTADO COM ESCAVADEIRA DE 1,40 M3 E CAMINHÃO BASCULANTE DE 12 M3 E COM CAMINHO DE SERVIÇO EM LEITO NATURAL - DMT DE 3.000 M</t>
  </si>
  <si>
    <t>ESCAVAÇÃO, CARGA E TRANSPORTE DE MATERIAL DE 2ª CATEGORIA - EXECUTADO COM ESCAVADEIRA DE 1,40 M3 E CAMINHÃO BASCULANTE DE 12 M3 E COM CAMINHO DE SERVIÇO EM REVESTIMENTO PRIMÁRIO - DMT DE      50 A    200 M</t>
  </si>
  <si>
    <t>ESCAVAÇÃO, CARGA E TRANSPORTE DE MATERIAL DE 2ª CATEGORIA - EXECUTADO COM ESCAVADEIRA DE 1,40 M3 E CAMINHÃO BASCULANTE DE 12 M3 E COM CAMINHO DE SERVIÇO EM REVESTIMENTO PRIMÁRIO - DMT DE    200 A    400 M</t>
  </si>
  <si>
    <t>ESCAVAÇÃO, CARGA E TRANSPORTE DE MATERIAL DE 2ª CATEGORIA - EXECUTADO COM ESCAVADEIRA DE 1,40 M3 E CAMINHÃO BASCULANTE DE 12 M3 E COM CAMINHO DE SERVIÇO EM REVESTIMENTO PRIMÁRIO - DMT DE    400 A    600 M</t>
  </si>
  <si>
    <t>ESCAVAÇÃO, CARGA E TRANSPORTE DE MATERIAL DE 2ª CATEGORIA - EXECUTADO COM ESCAVADEIRA DE 1,40 M3 E CAMINHÃO BASCULANTE DE 12 M3 E COM CAMINHO DE SERVIÇO EM REVESTIMENTO PRIMÁRIO - DMT DE    600 A    800 M</t>
  </si>
  <si>
    <t>ESCAVAÇÃO, CARGA E TRANSPORTE DE MATERIAL DE 2ª CATEGORIA - EXECUTADO COM ESCAVADEIRA DE 1,40 M3 E CAMINHÃO BASCULANTE DE 12 M3 E COM CAMINHO DE SERVIÇO EM REVESTIMENTO PRIMÁRIO - DMT DE    800 A 1.000 M</t>
  </si>
  <si>
    <t>ESCAVAÇÃO, CARGA E TRANSPORTE DE MATERIAL DE 2ª CATEGORIA - EXECUTADO COM ESCAVADEIRA DE 1,40 M3 E CAMINHÃO BASCULANTE DE 12 M3 E COM CAMINHO DE SERVIÇO EM REVESTIMENTO PRIMÁRIO - DMT DE 1.000 A 1.200 M</t>
  </si>
  <si>
    <t>ESCAVAÇÃO, CARGA E TRANSPORTE DE MATERIAL DE 2ª CATEGORIA - EXECUTADO COM ESCAVADEIRA DE 1,40 M3 E CAMINHÃO BASCULANTE DE 12 M3 E COM CAMINHO DE SERVIÇO EM REVESTIMENTO PRIMÁRIO - DMT DE 1.200 A 1.400 M</t>
  </si>
  <si>
    <t>ESCAVAÇÃO, CARGA E TRANSPORTE DE MATERIAL DE 2ª CATEGORIA - EXECUTADO COM ESCAVADEIRA DE 1,40 M3 E CAMINHÃO BASCULANTE DE 12 M3 E COM CAMINHO DE SERVIÇO EM REVESTIMENTO PRIMÁRIO - DMT DE 1.400 A 1.600 M</t>
  </si>
  <si>
    <t>ESCAVAÇÃO, CARGA E TRANSPORTE DE MATERIAL DE 2ª CATEGORIA - EXECUTADO COM ESCAVADEIRA DE 1,40 M3 E CAMINHÃO BASCULANTE DE 12 M3 E COM CAMINHO DE SERVIÇO EM REVESTIMENTO PRIMÁRIO - DMT DE 1.600 A 1.800 M</t>
  </si>
  <si>
    <t>ESCAVAÇÃO, CARGA E TRANSPORTE DE MATERIAL DE 2ª CATEGORIA - EXECUTADO COM ESCAVADEIRA DE 1,40 M3 E CAMINHÃO BASCULANTE DE 12 M3 E COM CAMINHO DE SERVIÇO EM REVESTIMENTO PRIMÁRIO - DMT DE 1.800 A 2.000 M</t>
  </si>
  <si>
    <t>ESCAVAÇÃO, CARGA E TRANSPORTE DE MATERIAL DE 2ª CATEGORIA - EXECUTADO COM ESCAVADEIRA DE 1,40 M3 E CAMINHÃO BASCULANTE DE 12 M3 E COM CAMINHO DE SERVIÇO EM REVESTIMENTO PRIMÁRIO - DMT DE 2.000 A 2.500 M</t>
  </si>
  <si>
    <t>ESCAVAÇÃO, CARGA E TRANSPORTE DE MATERIAL DE 2ª CATEGORIA - EXECUTADO COM ESCAVADEIRA DE 1,40 M3 E CAMINHÃO BASCULANTE DE 12 M3 E COM CAMINHO DE SERVIÇO EM REVESTIMENTO PRIMÁRIO - DMT DE 2.500 A 3.000 M</t>
  </si>
  <si>
    <t>ESCAVAÇÃO, CARGA E TRANSPORTE DE MATERIAL DE 2ª CATEGORIA - EXECUTADO COM ESCAVADEIRA DE 1,40 M3 E CAMINHÃO BASCULANTE DE 12 M3 E COM CAMINHO DE SERVIÇO EM REVESTIMENTO PRIMÁRIO - DMT DE 3.000 M</t>
  </si>
  <si>
    <t>ESCAVAÇÃO, CARGA E TRANSPORTE DE MATERIAL DE 2ª CATEGORIA - EXECUTADO COM ESCAVADEIRA DE 1,40 M3 E CAMINHÃO BASCULANTE DE 12 M3 E COM CAMINHO DE SERVIÇO PAVIMENTADO - DMT DE      50 A    200 M</t>
  </si>
  <si>
    <t>ESCAVAÇÃO, CARGA E TRANSPORTE DE MATERIAL DE 2ª CATEGORIA - EXECUTADO COM ESCAVADEIRA DE 1,40 M3 E CAMINHÃO BASCULANTE DE 12 M3 E COM CAMINHO DE SERVIÇO PAVIMENTADO - DMT DE    200 A    400 M</t>
  </si>
  <si>
    <t>ESCAVAÇÃO, CARGA E TRANSPORTE DE MATERIAL DE 2ª CATEGORIA - EXECUTADO COM ESCAVADEIRA DE 1,40 M3 E CAMINHÃO BASCULANTE DE 12 M3 E COM CAMINHO DE SERVIÇO PAVIMENTADO - DMT DE    400 A    600 M</t>
  </si>
  <si>
    <t>ESCAVAÇÃO, CARGA E TRANSPORTE DE MATERIAL DE 2ª CATEGORIA - EXECUTADO COM ESCAVADEIRA DE 1,40 M3 E CAMINHÃO BASCULANTE DE 12 M3 E COM CAMINHO DE SERVIÇO PAVIMENTADO - DMT DE    600 A    800 M</t>
  </si>
  <si>
    <t>ESCAVAÇÃO, CARGA E TRANSPORTE DE MATERIAL DE 2ª CATEGORIA - EXECUTADO COM ESCAVADEIRA DE 1,40 M3 E CAMINHÃO BASCULANTE DE 12 M3 E COM CAMINHO DE SERVIÇO PAVIMENTADO - DMT DE    800 A 1.000 M</t>
  </si>
  <si>
    <t>ESCAVAÇÃO, CARGA E TRANSPORTE DE MATERIAL DE 2ª CATEGORIA - EXECUTADO COM ESCAVADEIRA DE 1,40 M3 E CAMINHÃO BASCULANTE DE 12 M3 E COM CAMINHO DE SERVIÇO PAVIMENTADO - DMT DE 1.000 A 1.200 M</t>
  </si>
  <si>
    <t>ESCAVAÇÃO, CARGA E TRANSPORTE DE MATERIAL DE 2ª CATEGORIA - EXECUTADO COM ESCAVADEIRA DE 1,40 M3 E CAMINHÃO BASCULANTE DE 12 M3 E COM CAMINHO DE SERVIÇO PAVIMENTADO - DMT DE 1.200 A 1.400 M</t>
  </si>
  <si>
    <t>ESCAVAÇÃO, CARGA E TRANSPORTE DE MATERIAL DE 2ª CATEGORIA - EXECUTADO COM ESCAVADEIRA DE 1,40 M3 E CAMINHÃO BASCULANTE DE 12 M3 E COM CAMINHO DE SERVIÇO PAVIMENTADO - DMT DE 1.400 A 1.600 M</t>
  </si>
  <si>
    <t>ESCAVAÇÃO, CARGA E TRANSPORTE DE MATERIAL DE 2ª CATEGORIA - EXECUTADO COM ESCAVADEIRA DE 1,40 M3 E CAMINHÃO BASCULANTE DE 12 M3 E COM CAMINHO DE SERVIÇO PAVIMENTADO - DMT DE 1.600 A 1.800 M</t>
  </si>
  <si>
    <t>ESCAVAÇÃO, CARGA E TRANSPORTE DE MATERIAL DE 2ª CATEGORIA - EXECUTADO COM ESCAVADEIRA DE 1,40 M3 E CAMINHÃO BASCULANTE DE 12 M3 E COM CAMINHO DE SERVIÇO PAVIMENTADO - DMT DE 1.800 A 2.000 M</t>
  </si>
  <si>
    <t>ESCAVAÇÃO, CARGA E TRANSPORTE DE MATERIAL DE 2ª CATEGORIA - EXECUTADO COM ESCAVADEIRA DE 1,40 M3 E CAMINHÃO BASCULANTE DE 12 M3 E COM CAMINHO DE SERVIÇO PAVIMENTADO - DMT DE 2.000 A 2.500 M</t>
  </si>
  <si>
    <t>ESCAVAÇÃO, CARGA E TRANSPORTE DE MATERIAL DE 2ª CATEGORIA - EXECUTADO COM ESCAVADEIRA DE 1,40 M3 E CAMINHÃO BASCULANTE DE 12 M3 E COM CAMINHO DE SERVIÇO PAVIMENTADO - DMT DE 2.500 A 3.000 M</t>
  </si>
  <si>
    <t>ESCAVAÇÃO, CARGA E TRANSPORTE DE MATERIAL DE 2ª CATEGORIA - EXECUTADO COM ESCAVADEIRA DE 1,40 M3 E CAMINHÃO BASCULANTE DE 12 M3 E COM CAMINHO DE SERVIÇO PAVIMENTADO - DMT DE 3.000 M</t>
  </si>
  <si>
    <t>ESCAVAÇÃO, CARGA E TRANSPORTE DE MATERIAL DE 3ª CATEGORIA - EXECUTADO COM CARREGADEIRA DE 2,50 M3 E CAMINHÃO BASCULANTE DE 12 M3 E COM CAMINHO DE SERVIÇO EM LEITO NATURAL - DMT DE      50 A    200 M</t>
  </si>
  <si>
    <t>ESCAVAÇÃO, CARGA E TRANSPORTE DE MATERIAL DE 3ª CATEGORIA - EXECUTADO COM CARREGADEIRA DE 2,50 M3 E CAMINHÃO BASCULANTE DE 12 M3 E COM CAMINHO DE SERVIÇO EM LEITO NATURAL - DMT DE    200 A    400 M</t>
  </si>
  <si>
    <t>ESCAVAÇÃO, CARGA E TRANSPORTE DE MATERIAL DE 3ª CATEGORIA - EXECUTADO COM CARREGADEIRA DE 2,50 M3 E CAMINHÃO BASCULANTE DE 12 M3 E COM CAMINHO DE SERVIÇO EM LEITO NATURAL - DMT DE    400 A    600 M</t>
  </si>
  <si>
    <t>ESCAVAÇÃO, CARGA E TRANSPORTE DE MATERIAL DE 3ª CATEGORIA - EXECUTADO COM CARREGADEIRA DE 2,50 M3 E CAMINHÃO BASCULANTE DE 12 M3 E COM CAMINHO DE SERVIÇO EM LEITO NATURAL - DMT DE    600 A    800 M</t>
  </si>
  <si>
    <t>ESCAVAÇÃO, CARGA E TRANSPORTE DE MATERIAL DE 3ª CATEGORIA - EXECUTADO COM CARREGADEIRA DE 2,50 M3 E CAMINHÃO BASCULANTE DE 12 M3 E COM CAMINHO DE SERVIÇO EM LEITO NATURAL - DMT DE    800 A 1.000 M</t>
  </si>
  <si>
    <t>ESCAVAÇÃO, CARGA E TRANSPORTE DE MATERIAL DE 3ª CATEGORIA - EXECUTADO COM CARREGADEIRA DE 2,50 M3 E CAMINHÃO BASCULANTE DE 12 M3 E COM CAMINHO DE SERVIÇO EM LEITO NATURAL - DMT DE 1.000 A 1.200 M</t>
  </si>
  <si>
    <t>ESCAVAÇÃO, CARGA E TRANSPORTE DE MATERIAL DE 3ª CATEGORIA - EXECUTADO COM CARREGADEIRA DE 2,50 M3 E CAMINHÃO BASCULANTE DE 12 M3 E COM CAMINHO DE SERVIÇO EM LEITO NATURAL - DMT DE 1.200 A 1.400 M</t>
  </si>
  <si>
    <t>ESCAVAÇÃO, CARGA E TRANSPORTE DE MATERIAL DE 3ª CATEGORIA - EXECUTADO COM CARREGADEIRA DE 2,50 M3 E CAMINHÃO BASCULANTE DE 12 M3 E COM CAMINHO DE SERVIÇO EM LEITO NATURAL - DMT DE 1.400 A 1.600 M</t>
  </si>
  <si>
    <t>ESCAVAÇÃO, CARGA E TRANSPORTE DE MATERIAL DE 3ª CATEGORIA - EXECUTADO COM CARREGADEIRA DE 2,50 M3 E CAMINHÃO BASCULANTE DE 12 M3 E COM CAMINHO DE SERVIÇO EM LEITO NATURAL - DMT DE 1.600 A 1.800 M</t>
  </si>
  <si>
    <t>ESCAVAÇÃO, CARGA E TRANSPORTE DE MATERIAL DE 3ª CATEGORIA - EXECUTADO COM CARREGADEIRA DE 2,50 M3 E CAMINHÃO BASCULANTE DE 12 M3 E COM CAMINHO DE SERVIÇO EM LEITO NATURAL - DMT DE 1.800 A 2.000 M</t>
  </si>
  <si>
    <t>ESCAVAÇÃO, CARGA E TRANSPORTE DE MATERIAL DE 3ª CATEGORIA - EXECUTADO COM CARREGADEIRA DE 2,50 M3 E CAMINHÃO BASCULANTE DE 12 M3 E COM CAMINHO DE SERVIÇO EM LEITO NATURAL - DMT DE 2.000 A 2.500 M</t>
  </si>
  <si>
    <t>ESCAVAÇÃO, CARGA E TRANSPORTE DE MATERIAL DE 3ª CATEGORIA - EXECUTADO COM CARREGADEIRA DE 2,50 M3 E CAMINHÃO BASCULANTE DE 12 M3 E COM CAMINHO DE SERVIÇO EM LEITO NATURAL - DMT DE 2.500 A 3.000 M</t>
  </si>
  <si>
    <t>ESCAVAÇÃO, CARGA E TRANSPORTE DE MATERIAL DE 3ª CATEGORIA - EXECUTADO COM CARREGADEIRA DE 2,50 M3 E CAMINHÃO BASCULANTE DE 12 M3 E COM CAMINHO DE SERVIÇO EM LEITO NATURAL - DMT DE 3.000 M</t>
  </si>
  <si>
    <t>ESCAVAÇÃO, CARGA E TRANSPORTE DE MATERIAL DE 3ª CATEGORIA - EXECUTADO COM CARREGADEIRA DE 2,50 M3 E CAMINHÃO BASCULANTE DE 12 M3 E COM CAMINHO DE SERVIÇO EM REVESTIMENTO PRIMÁRIO - DMT DE      50 A    200 M</t>
  </si>
  <si>
    <t>ESCAVAÇÃO, CARGA E TRANSPORTE DE MATERIAL DE 3ª CATEGORIA - EXECUTADO COM CARREGADEIRA DE 2,50 M3 E CAMINHÃO BASCULANTE DE 12 M3 E COM CAMINHO DE SERVIÇO EM REVESTIMENTO PRIMÁRIO - DMT DE    200 A    400 M</t>
  </si>
  <si>
    <t>ESCAVAÇÃO, CARGA E TRANSPORTE DE MATERIAL DE 3ª CATEGORIA - EXECUTADO COM CARREGADEIRA DE 2,50 M3 E CAMINHÃO BASCULANTE DE 12 M3 E COM CAMINHO DE SERVIÇO EM REVESTIMENTO PRIMÁRIO - DMT DE    400 A    600 M</t>
  </si>
  <si>
    <t>ESCAVAÇÃO, CARGA E TRANSPORTE DE MATERIAL DE 3ª CATEGORIA - EXECUTADO COM CARREGADEIRA DE 2,50 M3 E CAMINHÃO BASCULANTE DE 12 M3 E COM CAMINHO DE SERVIÇO EM REVESTIMENTO PRIMÁRIO - DMT DE    600 A    800 M</t>
  </si>
  <si>
    <t>ESCAVAÇÃO, CARGA E TRANSPORTE DE MATERIAL DE 3ª CATEGORIA - EXECUTADO COM CARREGADEIRA DE 2,50 M3 E CAMINHÃO BASCULANTE DE 12 M3 E COM CAMINHO DE SERVIÇO EM REVESTIMENTO PRIMÁRIO - DMT DE    800 A 1.000 M</t>
  </si>
  <si>
    <t>ESCAVAÇÃO, CARGA E TRANSPORTE DE MATERIAL DE 3ª CATEGORIA - EXECUTADO COM CARREGADEIRA DE 2,50 M3 E CAMINHÃO BASCULANTE DE 12 M3 E COM CAMINHO DE SERVIÇO EM REVESTIMENTO PRIMÁRIO - DMT DE 1.000 A 1.200 M</t>
  </si>
  <si>
    <t>ESCAVAÇÃO, CARGA E TRANSPORTE DE MATERIAL DE 3ª CATEGORIA - EXECUTADO COM CARREGADEIRA DE 2,50 M3 E CAMINHÃO BASCULANTE DE 12 M3 E COM CAMINHO DE SERVIÇO EM REVESTIMENTO PRIMÁRIO - DMT DE 1.200 A 1.400 M</t>
  </si>
  <si>
    <t>ESCAVAÇÃO, CARGA E TRANSPORTE DE MATERIAL DE 3ª CATEGORIA - EXECUTADO COM CARREGADEIRA DE 2,50 M3 E CAMINHÃO BASCULANTE DE 12 M3 E COM CAMINHO DE SERVIÇO EM REVESTIMENTO PRIMÁRIO - DMT DE 1.400 A 1.600 M</t>
  </si>
  <si>
    <t>ESCAVAÇÃO, CARGA E TRANSPORTE DE MATERIAL DE 3ª CATEGORIA - EXECUTADO COM CARREGADEIRA DE 2,50 M3 E CAMINHÃO BASCULANTE DE 12 M3 E COM CAMINHO DE SERVIÇO EM REVESTIMENTO PRIMÁRIO - DMT DE 1.600 A 1.800 M</t>
  </si>
  <si>
    <t>ESCAVAÇÃO, CARGA E TRANSPORTE DE MATERIAL DE 3ª CATEGORIA - EXECUTADO COM CARREGADEIRA DE 2,50 M3 E CAMINHÃO BASCULANTE DE 12 M3 E COM CAMINHO DE SERVIÇO EM REVESTIMENTO PRIMÁRIO - DMT DE 1.800 A 2.000 M</t>
  </si>
  <si>
    <t>ESCAVAÇÃO, CARGA E TRANSPORTE DE MATERIAL DE 3ª CATEGORIA - EXECUTADO COM CARREGADEIRA DE 2,50 M3 E CAMINHÃO BASCULANTE DE 12 M3 E COM CAMINHO DE SERVIÇO EM REVESTIMENTO PRIMÁRIO - DMT DE 2.000 A 2.500 M</t>
  </si>
  <si>
    <t>ESCAVAÇÃO, CARGA E TRANSPORTE DE MATERIAL DE 3ª CATEGORIA - EXECUTADO COM CARREGADEIRA DE 2,50 M3 E CAMINHÃO BASCULANTE DE 12 M3 E COM CAMINHO DE SERVIÇO EM REVESTIMENTO PRIMÁRIO - DMT DE 2.500 A 3.000 M</t>
  </si>
  <si>
    <t>ESCAVAÇÃO, CARGA E TRANSPORTE DE MATERIAL DE 3ª CATEGORIA - EXECUTADO COM CARREGADEIRA DE 2,50 M3 E CAMINHÃO BASCULANTE DE 12 M3 E COM CAMINHO DE SERVIÇO EM REVESTIMENTO PRIMÁRIO - DMT DE 3.000 M</t>
  </si>
  <si>
    <t>ESCAVAÇÃO, CARGA E TRANSPORTE DE MATERIAL DE 3ª CATEGORIA - EXECUTADO COM CARREGADEIRA DE 2,50 M3 E CAMINHÃO BASCULANTE DE 12 M3 E COM CAMINHO DE SERVIÇO PAVIMENTADO - DMT DE      50 A    200 M</t>
  </si>
  <si>
    <t>ESCAVAÇÃO, CARGA E TRANSPORTE DE MATERIAL DE 3ª CATEGORIA - EXECUTADO COM CARREGADEIRA DE 2,50 M3 E CAMINHÃO BASCULANTE DE 12 M3 E COM CAMINHO DE SERVIÇO PAVIMENTADO - DMT DE    200 A    400 M</t>
  </si>
  <si>
    <t>ESCAVAÇÃO, CARGA E TRANSPORTE DE MATERIAL DE 3ª CATEGORIA - EXECUTADO COM CARREGADEIRA DE 2,50 M3 E CAMINHÃO BASCULANTE DE 12 M3 E COM CAMINHO DE SERVIÇO PAVIMENTADO - DMT DE    400 A    600 M</t>
  </si>
  <si>
    <t>ESCAVAÇÃO, CARGA E TRANSPORTE DE MATERIAL DE 3ª CATEGORIA - EXECUTADO COM CARREGADEIRA DE 2,50 M3 E CAMINHÃO BASCULANTE DE 12 M3 E COM CAMINHO DE SERVIÇO PAVIMENTADO - DMT DE    600 A    800 M</t>
  </si>
  <si>
    <t>ESCAVAÇÃO, CARGA E TRANSPORTE DE MATERIAL DE 3ª CATEGORIA - EXECUTADO COM CARREGADEIRA DE 2,50 M3 E CAMINHÃO BASCULANTE DE 12 M3 E COM CAMINHO DE SERVIÇO PAVIMENTADO - DMT DE    800 A 1.000 M</t>
  </si>
  <si>
    <t>ESCAVAÇÃO, CARGA E TRANSPORTE DE MATERIAL DE 3ª CATEGORIA - EXECUTADO COM CARREGADEIRA DE 2,50 M3 E CAMINHÃO BASCULANTE DE 12 M3 E COM CAMINHO DE SERVIÇO PAVIMENTADO - DMT DE 1.000 A 1.200 M</t>
  </si>
  <si>
    <t>ESCAVAÇÃO, CARGA E TRANSPORTE DE MATERIAL DE 3ª CATEGORIA - EXECUTADO COM CARREGADEIRA DE 2,50 M3 E CAMINHÃO BASCULANTE DE 12 M3 E COM CAMINHO DE SERVIÇO PAVIMENTADO - DMT DE 1.200 A 1.400 M</t>
  </si>
  <si>
    <t>ESCAVAÇÃO, CARGA E TRANSPORTE DE MATERIAL DE 3ª CATEGORIA - EXECUTADO COM CARREGADEIRA DE 2,50 M3 E CAMINHÃO BASCULANTE DE 12 M3 E COM CAMINHO DE SERVIÇO PAVIMENTADO - DMT DE 1.400 A 1.600 M</t>
  </si>
  <si>
    <t>ESCAVAÇÃO, CARGA E TRANSPORTE DE MATERIAL DE 3ª CATEGORIA - EXECUTADO COM CARREGADEIRA DE 2,50 M3 E CAMINHÃO BASCULANTE DE 12 M3 E COM CAMINHO DE SERVIÇO PAVIMENTADO - DMT DE 1.600 A 1.800 M</t>
  </si>
  <si>
    <t>ESCAVAÇÃO, CARGA E TRANSPORTE DE MATERIAL DE 3ª CATEGORIA - EXECUTADO COM CARREGADEIRA DE 2,50 M3 E CAMINHÃO BASCULANTE DE 12 M3 E COM CAMINHO DE SERVIÇO PAVIMENTADO - DMT DE 1.800 A 2.000 M</t>
  </si>
  <si>
    <t>ESCAVAÇÃO, CARGA E TRANSPORTE DE MATERIAL DE 3ª CATEGORIA - EXECUTADO COM CARREGADEIRA DE 2,50 M3 E CAMINHÃO BASCULANTE DE 12 M3 E COM CAMINHO DE SERVIÇO PAVIMENTADO - DMT DE 2.000 A 2.500 M</t>
  </si>
  <si>
    <t>ESCAVAÇÃO, CARGA E TRANSPORTE DE MATERIAL DE 3ª CATEGORIA - EXECUTADO COM CARREGADEIRA DE 2,50 M3 E CAMINHÃO BASCULANTE DE 12 M3 E COM CAMINHO DE SERVIÇO PAVIMENTADO - DMT DE 2.500 A 3.000 M</t>
  </si>
  <si>
    <t>ESCAVAÇÃO, CARGA E TRANSPORTE DE MATERIAL DE 3ª CATEGORIA - EXECUTADO COM CARREGADEIRA DE 2,50 M3 E CAMINHÃO BASCULANTE DE 12 M3 E COM CAMINHO DE SERVIÇO PAVIMENTADO - DMT DE 3.000 M</t>
  </si>
  <si>
    <t>ESCAVAÇÃO, CARGA E TRANSPORTE DE MATERIAL DE 3ª CATEGORIA - EXECUTADO COM ESCAVADEIRA DE 1,40 M3 E CAMINHÃO BASCULANTE DE 12 M3 E COM CAMINHO DE SERVIÇO EM LEITO NATURAL - DMT DE      50 A    200 M</t>
  </si>
  <si>
    <t>ESCAVAÇÃO, CARGA E TRANSPORTE DE MATERIAL DE 3ª CATEGORIA - EXECUTADO COM ESCAVADEIRA DE 1,40 M3 E CAMINHÃO BASCULANTE DE 12 M3 E COM CAMINHO DE SERVIÇO EM LEITO NATURAL - DMT DE    200 A    400 M</t>
  </si>
  <si>
    <t>ESCAVAÇÃO, CARGA E TRANSPORTE DE MATERIAL DE 3ª CATEGORIA - EXECUTADO COM ESCAVADEIRA DE 1,40 M3 E CAMINHÃO BASCULANTE DE 12 M3 E COM CAMINHO DE SERVIÇO EM LEITO NATURAL - DMT DE    400 A    600 M</t>
  </si>
  <si>
    <t>ESCAVAÇÃO, CARGA E TRANSPORTE DE MATERIAL DE 3ª CATEGORIA - EXECUTADO COM ESCAVADEIRA DE 1,40 M3 E CAMINHÃO BASCULANTE DE 12 M3 E COM CAMINHO DE SERVIÇO EM LEITO NATURAL - DMT DE    600 A    800 M</t>
  </si>
  <si>
    <t>ESCAVAÇÃO, CARGA E TRANSPORTE DE MATERIAL DE 3ª CATEGORIA - EXECUTADO COM ESCAVADEIRA DE 1,40 M3 E CAMINHÃO BASCULANTE DE 12 M3 E COM CAMINHO DE SERVIÇO EM LEITO NATURAL - DMT DE    800 A 1.000 M</t>
  </si>
  <si>
    <t>ESCAVAÇÃO, CARGA E TRANSPORTE DE MATERIAL DE 3ª CATEGORIA - EXECUTADO COM ESCAVADEIRA DE 1,40 M3 E CAMINHÃO BASCULANTE DE 12 M3 E COM CAMINHO DE SERVIÇO EM LEITO NATURAL - DMT DE 1.000 A 1.200 M</t>
  </si>
  <si>
    <t>ESCAVAÇÃO, CARGA E TRANSPORTE DE MATERIAL DE 3ª CATEGORIA - EXECUTADO COM ESCAVADEIRA DE 1,40 M3 E CAMINHÃO BASCULANTE DE 12 M3 E COM CAMINHO DE SERVIÇO EM LEITO NATURAL - DMT DE 1.200 A 1.400 M</t>
  </si>
  <si>
    <t>ESCAVAÇÃO, CARGA E TRANSPORTE DE MATERIAL DE 3ª CATEGORIA - EXECUTADO COM ESCAVADEIRA DE 1,40 M3 E CAMINHÃO BASCULANTE DE 12 M3 E COM CAMINHO DE SERVIÇO EM LEITO NATURAL - DMT DE 1.400 A 1.600 M</t>
  </si>
  <si>
    <t>ESCAVAÇÃO, CARGA E TRANSPORTE DE MATERIAL DE 3ª CATEGORIA - EXECUTADO COM ESCAVADEIRA DE 1,40 M3 E CAMINHÃO BASCULANTE DE 12 M3 E COM CAMINHO DE SERVIÇO EM LEITO NATURAL - DMT DE 1.600 A 1.800 M</t>
  </si>
  <si>
    <t>ESCAVAÇÃO, CARGA E TRANSPORTE DE MATERIAL DE 3ª CATEGORIA - EXECUTADO COM ESCAVADEIRA DE 1,40 M3 E CAMINHÃO BASCULANTE DE 12 M3 E COM CAMINHO DE SERVIÇO EM LEITO NATURAL - DMT DE 1.800 A 2.000 M</t>
  </si>
  <si>
    <t>ESCAVAÇÃO, CARGA E TRANSPORTE DE MATERIAL DE 3ª CATEGORIA - EXECUTADO COM ESCAVADEIRA DE 1,40 M3 E CAMINHÃO BASCULANTE DE 12 M3 E COM CAMINHO DE SERVIÇO EM LEITO NATURAL - DMT DE 2.000 A 2.500 M</t>
  </si>
  <si>
    <t>ESCAVAÇÃO, CARGA E TRANSPORTE DE MATERIAL DE 3ª CATEGORIA - EXECUTADO COM ESCAVADEIRA DE 1,40 M3 E CAMINHÃO BASCULANTE DE 12 M3 E COM CAMINHO DE SERVIÇO EM LEITO NATURAL - DMT DE 2.500 A 3.000 M</t>
  </si>
  <si>
    <t>ESCAVAÇÃO, CARGA E TRANSPORTE DE MATERIAL DE 3ª CATEGORIA - EXECUTADO COM ESCAVADEIRA DE 1,40 M3 E CAMINHÃO BASCULANTE DE 12 M3 E COM CAMINHO DE SERVIÇO EM LEITO NATURAL - DMT DE 3.000 M</t>
  </si>
  <si>
    <t>ESCAVAÇÃO, CARGA E TRANSPORTE DE MATERIAL DE 3ª CATEGORIA - EXECUTADO COM ESCAVADEIRA DE 1,40 M3 E CAMINHÃO BASCULANTE DE 12 M3 E COM CAMINHO DE SERVIÇO EM REVESTIMENTO PRIMÁRIO - DMT DE      50 A    200 M</t>
  </si>
  <si>
    <t>ESCAVAÇÃO, CARGA E TRANSPORTE DE MATERIAL DE 3ª CATEGORIA - EXECUTADO COM ESCAVADEIRA DE 1,40 M3 E CAMINHÃO BASCULANTE DE 12 M3 E COM CAMINHO DE SERVIÇO EM REVESTIMENTO PRIMÁRIO - DMT DE    200 A    400 M</t>
  </si>
  <si>
    <t>ESCAVAÇÃO, CARGA E TRANSPORTE DE MATERIAL DE 3ª CATEGORIA - EXECUTADO COM ESCAVADEIRA DE 1,40 M3 E CAMINHÃO BASCULANTE DE 12 M3 E COM CAMINHO DE SERVIÇO EM REVESTIMENTO PRIMÁRIO - DMT DE    400 A    600 M</t>
  </si>
  <si>
    <t>ESCAVAÇÃO, CARGA E TRANSPORTE DE MATERIAL DE 3ª CATEGORIA - EXECUTADO COM ESCAVADEIRA DE 1,40 M3 E CAMINHÃO BASCULANTE DE 12 M3 E COM CAMINHO DE SERVIÇO EM REVESTIMENTO PRIMÁRIO - DMT DE    600 A    800 M</t>
  </si>
  <si>
    <t>ESCAVAÇÃO, CARGA E TRANSPORTE DE MATERIAL DE 3ª CATEGORIA - EXECUTADO COM ESCAVADEIRA DE 1,40 M3 E CAMINHÃO BASCULANTE DE 12 M3 E COM CAMINHO DE SERVIÇO EM REVESTIMENTO PRIMÁRIO - DMT DE    800 A 1.000 M</t>
  </si>
  <si>
    <t>ESCAVAÇÃO, CARGA E TRANSPORTE DE MATERIAL DE 3ª CATEGORIA - EXECUTADO COM ESCAVADEIRA DE 1,40 M3 E CAMINHÃO BASCULANTE DE 12 M3 E COM CAMINHO DE SERVIÇO EM REVESTIMENTO PRIMÁRIO - DMT DE 1.000 A 1.200 M</t>
  </si>
  <si>
    <t>ESCAVAÇÃO, CARGA E TRANSPORTE DE MATERIAL DE 3ª CATEGORIA - EXECUTADO COM ESCAVADEIRA DE 1,40 M3 E CAMINHÃO BASCULANTE DE 12 M3 E COM CAMINHO DE SERVIÇO EM REVESTIMENTO PRIMÁRIO - DMT DE 1.200 A 1.400 M</t>
  </si>
  <si>
    <t>ESCAVAÇÃO, CARGA E TRANSPORTE DE MATERIAL DE 3ª CATEGORIA - EXECUTADO COM ESCAVADEIRA DE 1,40 M3 E CAMINHÃO BASCULANTE DE 12 M3 E COM CAMINHO DE SERVIÇO EM REVESTIMENTO PRIMÁRIO - DMT DE 1.400 A 1.600 M</t>
  </si>
  <si>
    <t>ESCAVAÇÃO, CARGA E TRANSPORTE DE MATERIAL DE 3ª CATEGORIA - EXECUTADO COM ESCAVADEIRA DE 1,40 M3 E CAMINHÃO BASCULANTE DE 12 M3 E COM CAMINHO DE SERVIÇO EM REVESTIMENTO PRIMÁRIO - DMT DE 1.600 A 1.800 M</t>
  </si>
  <si>
    <t>ESCAVAÇÃO, CARGA E TRANSPORTE DE MATERIAL DE 3ª CATEGORIA - EXECUTADO COM ESCAVADEIRA DE 1,40 M3 E CAMINHÃO BASCULANTE DE 12 M3 E COM CAMINHO DE SERVIÇO EM REVESTIMENTO PRIMÁRIO - DMT DE 1.800 A 2.000 M</t>
  </si>
  <si>
    <t>ESCAVAÇÃO, CARGA E TRANSPORTE DE MATERIAL DE 3ª CATEGORIA - EXECUTADO COM ESCAVADEIRA DE 1,40 M3 E CAMINHÃO BASCULANTE DE 12 M3 E COM CAMINHO DE SERVIÇO EM REVESTIMENTO PRIMÁRIO - DMT DE 2.000 A 2.500 M</t>
  </si>
  <si>
    <t>ESCAVAÇÃO, CARGA E TRANSPORTE DE MATERIAL DE 3ª CATEGORIA - EXECUTADO COM ESCAVADEIRA DE 1,40 M3 E CAMINHÃO BASCULANTE DE 12 M3 E COM CAMINHO DE SERVIÇO EM REVESTIMENTO PRIMÁRIO - DMT DE 2.500 A 3.000 M</t>
  </si>
  <si>
    <t>ESCAVAÇÃO, CARGA E TRANSPORTE DE MATERIAL DE 3ª CATEGORIA - EXECUTADO COM ESCAVADEIRA DE 1,40 M3 E CAMINHÃO BASCULANTE DE 12 M3 E COM CAMINHO DE SERVIÇO EM REVESTIMENTO PRIMÁRIO - DMT DE 3.000 M</t>
  </si>
  <si>
    <t>ESCAVAÇÃO, CARGA E TRANSPORTE DE MATERIAL DE 3ª CATEGORIA - EXECUTADO COM ESCAVADEIRA DE 1,40 M3 E CAMINHÃO BASCULANTE DE 12 M3 E COM CAMINHO DE SERVIÇO PAVIMENTADO - DMT DE      50 A    200 M</t>
  </si>
  <si>
    <t>ESCAVAÇÃO, CARGA E TRANSPORTE DE MATERIAL DE 3ª CATEGORIA - EXECUTADO COM ESCAVADEIRA DE 1,40 M3 E CAMINHÃO BASCULANTE DE 12 M3 E COM CAMINHO DE SERVIÇO PAVIMENTADO - DMT DE    200 A    400 M</t>
  </si>
  <si>
    <t>ESCAVAÇÃO, CARGA E TRANSPORTE DE MATERIAL DE 3ª CATEGORIA - EXECUTADO COM ESCAVADEIRA DE 1,40 M3 E CAMINHÃO BASCULANTE DE 12 M3 E COM CAMINHO DE SERVIÇO PAVIMENTADO - DMT DE    400 A    600 M</t>
  </si>
  <si>
    <t>ESCAVAÇÃO, CARGA E TRANSPORTE DE MATERIAL DE 3ª CATEGORIA - EXECUTADO COM ESCAVADEIRA DE 1,40 M3 E CAMINHÃO BASCULANTE DE 12 M3 E COM CAMINHO DE SERVIÇO PAVIMENTADO - DMT DE    600 A    800 M</t>
  </si>
  <si>
    <t>ESCAVAÇÃO, CARGA E TRANSPORTE DE MATERIAL DE 3ª CATEGORIA - EXECUTADO COM ESCAVADEIRA DE 1,40 M3 E CAMINHÃO BASCULANTE DE 12 M3 E COM CAMINHO DE SERVIÇO PAVIMENTADO - DMT DE    800 A 1.000 M</t>
  </si>
  <si>
    <t>ESCAVAÇÃO, CARGA E TRANSPORTE DE MATERIAL DE 3ª CATEGORIA - EXECUTADO COM ESCAVADEIRA DE 1,40 M3 E CAMINHÃO BASCULANTE DE 12 M3 E COM CAMINHO DE SERVIÇO PAVIMENTADO - DMT DE 1.000 A 1.200 M</t>
  </si>
  <si>
    <t>ESCAVAÇÃO, CARGA E TRANSPORTE DE MATERIAL DE 3ª CATEGORIA - EXECUTADO COM ESCAVADEIRA DE 1,40 M3 E CAMINHÃO BASCULANTE DE 12 M3 E COM CAMINHO DE SERVIÇO PAVIMENTADO - DMT DE 1.200 A 1.400 M</t>
  </si>
  <si>
    <t>ESCAVAÇÃO, CARGA E TRANSPORTE DE MATERIAL DE 3ª CATEGORIA - EXECUTADO COM ESCAVADEIRA DE 1,40 M3 E CAMINHÃO BASCULANTE DE 12 M3 E COM CAMINHO DE SERVIÇO PAVIMENTADO - DMT DE 1.400 A 1.600 M</t>
  </si>
  <si>
    <t>ESCAVAÇÃO, CARGA E TRANSPORTE DE MATERIAL DE 3ª CATEGORIA - EXECUTADO COM ESCAVADEIRA DE 1,40 M3 E CAMINHÃO BASCULANTE DE 12 M3 E COM CAMINHO DE SERVIÇO PAVIMENTADO - DMT DE 1.600 A 1.800 M</t>
  </si>
  <si>
    <t>ESCAVAÇÃO, CARGA E TRANSPORTE DE MATERIAL DE 3ª CATEGORIA - EXECUTADO COM ESCAVADEIRA DE 1,40 M3 E CAMINHÃO BASCULANTE DE 12 M3 E COM CAMINHO DE SERVIÇO PAVIMENTADO - DMT DE 1.800 A 2.000 M</t>
  </si>
  <si>
    <t>ESCAVAÇÃO, CARGA E TRANSPORTE DE MATERIAL DE 3ª CATEGORIA - EXECUTADO COM ESCAVADEIRA DE 1,40 M3 E CAMINHÃO BASCULANTE DE 12 M3 E COM CAMINHO DE SERVIÇO PAVIMENTADO - DMT DE 2.000 A 2.500 M</t>
  </si>
  <si>
    <t>ESCAVAÇÃO, CARGA E TRANSPORTE DE MATERIAL DE 3ª CATEGORIA - EXECUTADO COM ESCAVADEIRA DE 1,40 M3 E CAMINHÃO BASCULANTE DE 12 M3 E COM CAMINHO DE SERVIÇO PAVIMENTADO - DMT DE 2.500 A 3.000 M</t>
  </si>
  <si>
    <t>ESCAVAÇÃO, CARGA E TRANSPORTE DE MATERIAL DE 3ª CATEGORIA - EXECUTADO COM ESCAVADEIRA DE 1,40 M3 E CAMINHÃO BASCULANTE DE 12 M3 E COM CAMINHO DE SERVIÇO PAVIMENTADO - DMT DE 3.000 M</t>
  </si>
  <si>
    <t>ESCAVAÇÃO, CARGA E TRANSPORTE DE SOLOS MOLES - DMT ATÉ 50 M</t>
  </si>
  <si>
    <t>ESCAVAÇÃO, CARGA E TRANSPORTE DE SOLOS MOLES - EXECUTADO COM CAMINHÃO BASCULANTE DE 12 M3 E COM CAMINHO DE SERVIÇO EM LEITO NATURAL - DMT DE      50 A    200 M</t>
  </si>
  <si>
    <t>ESCAVAÇÃO, CARGA E TRANSPORTE DE SOLOS MOLES - EXECUTADO COM CAMINHÃO BASCULANTE DE 12 M3 E COM CAMINHO DE SERVIÇO EM LEITO NATURAL - DMT DE    200 A    400 M</t>
  </si>
  <si>
    <t>ESCAVAÇÃO, CARGA E TRANSPORTE DE SOLOS MOLES - EXECUTADO COM CAMINHÃO BASCULANTE DE 12 M3 E COM CAMINHO DE SERVIÇO EM LEITO NATURAL - DMT DE    400 A    600 M</t>
  </si>
  <si>
    <t>ESCAVAÇÃO, CARGA E TRANSPORTE DE SOLOS MOLES - EXECUTADO COM CAMINHÃO BASCULANTE DE 12 M3 E COM CAMINHO DE SERVIÇO EM LEITO NATURAL - DMT DE    600 A    800 M</t>
  </si>
  <si>
    <t>ESCAVAÇÃO, CARGA E TRANSPORTE DE SOLOS MOLES - EXECUTADO COM CAMINHÃO BASCULANTE DE 12 M3 E COM CAMINHO DE SERVIÇO EM LEITO NATURAL - DMT DE    800 A 1.000 M</t>
  </si>
  <si>
    <t>ESCAVAÇÃO, CARGA E TRANSPORTE DE SOLOS MOLES - EXECUTADO COM CAMINHÃO BASCULANTE DE 12 M3 E COM CAMINHO DE SERVIÇO EM LEITO NATURAL - DMT DE 1.000 A 1.200 M</t>
  </si>
  <si>
    <t>ESCAVAÇÃO, CARGA E TRANSPORTE DE SOLOS MOLES - EXECUTADO COM CAMINHÃO BASCULANTE DE 12 M3 E COM CAMINHO DE SERVIÇO EM LEITO NATURAL - DMT DE 1.200 A 1.400 M</t>
  </si>
  <si>
    <t>ESCAVAÇÃO, CARGA E TRANSPORTE DE SOLOS MOLES - EXECUTADO COM CAMINHÃO BASCULANTE DE 12 M3 E COM CAMINHO DE SERVIÇO EM LEITO NATURAL - DMT DE 1.400 A 1.600 M</t>
  </si>
  <si>
    <t>ESCAVAÇÃO, CARGA E TRANSPORTE DE SOLOS MOLES - EXECUTADO COM CAMINHÃO BASCULANTE DE 12 M3 E COM CAMINHO DE SERVIÇO EM LEITO NATURAL - DMT DE 1.600 A 1.800 M</t>
  </si>
  <si>
    <t>ESCAVAÇÃO, CARGA E TRANSPORTE DE SOLOS MOLES - EXECUTADO COM CAMINHÃO BASCULANTE DE 12 M3 E COM CAMINHO DE SERVIÇO EM LEITO NATURAL - DMT DE 1.800 A 2.000 M</t>
  </si>
  <si>
    <t>ESCAVAÇÃO, CARGA E TRANSPORTE DE SOLOS MOLES - EXECUTADO COM CAMINHÃO BASCULANTE DE 12 M3 E COM CAMINHO DE SERVIÇO EM LEITO NATURAL - DMT DE 2.000 A 2.500 M</t>
  </si>
  <si>
    <t>ESCAVAÇÃO, CARGA E TRANSPORTE DE SOLOS MOLES - EXECUTADO COM CAMINHÃO BASCULANTE DE 12 M3 E COM CAMINHO DE SERVIÇO EM LEITO NATURAL - DMT DE 2.500 A 3.000 M</t>
  </si>
  <si>
    <t>ESCAVAÇÃO, CARGA E TRANSPORTE DE SOLOS MOLES - EXECUTADO COM CAMINHÃO BASCULANTE DE 12 M3 E COM CAMINHO DE SERVIÇO EM LEITO NATURAL - DMT DE 3.000 M</t>
  </si>
  <si>
    <t>ESCAVAÇÃO, CARGA E TRANSPORTE DE SOLOS MOLES - EXECUTADO COM CAMINHÃO BASCULANTE DE 12 M3 E COM CAMINHO DE SERVIÇO EM REVESTIMENTO PRIMÁRIO - DMT DE      50 A    200 M</t>
  </si>
  <si>
    <t>ESCAVAÇÃO, CARGA E TRANSPORTE DE SOLOS MOLES - EXECUTADO COM CAMINHÃO BASCULANTE DE 12 M3 E COM CAMINHO DE SERVIÇO EM REVESTIMENTO PRIMÁRIO - DMT DE    200 A    400 M</t>
  </si>
  <si>
    <t>ESCAVAÇÃO, CARGA E TRANSPORTE DE SOLOS MOLES - EXECUTADO COM CAMINHÃO BASCULANTE DE 12 M3 E COM CAMINHO DE SERVIÇO EM REVESTIMENTO PRIMÁRIO - DMT DE    400 A    600 M</t>
  </si>
  <si>
    <t>ESCAVAÇÃO, CARGA E TRANSPORTE DE SOLOS MOLES - EXECUTADO COM CAMINHÃO BASCULANTE DE 12 M3 E COM CAMINHO DE SERVIÇO EM REVESTIMENTO PRIMÁRIO - DMT DE    600 A    800 M</t>
  </si>
  <si>
    <t>ESCAVAÇÃO, CARGA E TRANSPORTE DE SOLOS MOLES - EXECUTADO COM CAMINHÃO BASCULANTE DE 12 M3 E COM CAMINHO DE SERVIÇO EM REVESTIMENTO PRIMÁRIO - DMT DE    800 A 1.000 M</t>
  </si>
  <si>
    <t>ESCAVAÇÃO, CARGA E TRANSPORTE DE SOLOS MOLES - EXECUTADO COM CAMINHÃO BASCULANTE DE 12 M3 E COM CAMINHO DE SERVIÇO EM REVESTIMENTO PRIMÁRIO - DMT DE 1.000 A 1.200 M</t>
  </si>
  <si>
    <t>ESCAVAÇÃO, CARGA E TRANSPORTE DE SOLOS MOLES - EXECUTADO COM CAMINHÃO BASCULANTE DE 12 M3 E COM CAMINHO DE SERVIÇO EM REVESTIMENTO PRIMÁRIO - DMT DE 1.200 A 1.400 M</t>
  </si>
  <si>
    <t>ESCAVAÇÃO, CARGA E TRANSPORTE DE SOLOS MOLES - EXECUTADO COM CAMINHÃO BASCULANTE DE 12 M3 E COM CAMINHO DE SERVIÇO EM REVESTIMENTO PRIMÁRIO - DMT DE 1.400 A 1.600 M</t>
  </si>
  <si>
    <t>ESCAVAÇÃO, CARGA E TRANSPORTE DE SOLOS MOLES - EXECUTADO COM CAMINHÃO BASCULANTE DE 12 M3 E COM CAMINHO DE SERVIÇO EM REVESTIMENTO PRIMÁRIO - DMT DE 1.600 A 1.800 M</t>
  </si>
  <si>
    <t>ESCAVAÇÃO, CARGA E TRANSPORTE DE SOLOS MOLES - EXECUTADO COM CAMINHÃO BASCULANTE DE 12 M3 E COM CAMINHO DE SERVIÇO EM REVESTIMENTO PRIMÁRIO - DMT DE 1.800 A 2.000 M</t>
  </si>
  <si>
    <t>ESCAVAÇÃO, CARGA E TRANSPORTE DE SOLOS MOLES - EXECUTADO COM CAMINHÃO BASCULANTE DE 12 M3 E COM CAMINHO DE SERVIÇO EM REVESTIMENTO PRIMÁRIO - DMT DE 2.000 A 2.500 M</t>
  </si>
  <si>
    <t>ESCAVAÇÃO, CARGA E TRANSPORTE DE SOLOS MOLES - EXECUTADO COM CAMINHÃO BASCULANTE DE 12 M3 E COM CAMINHO DE SERVIÇO EM REVESTIMENTO PRIMÁRIO - DMT DE 2.500 A 3.000 M</t>
  </si>
  <si>
    <t>ESCAVAÇÃO, CARGA E TRANSPORTE DE SOLOS MOLES - EXECUTADO COM CAMINHÃO BASCULANTE DE 12 M3 E COM CAMINHO DE SERVIÇO EM REVESTIMENTO PRIMÁRIO - DMT DE 3.000 M</t>
  </si>
  <si>
    <t>ESCAVAÇÃO, CARGA E TRANSPORTE DE SOLOS MOLES - EXECUTADO COM CAMINHÃO BASCULANTE DE 12 M3 E COM CAMINHO DE SERVIÇO PAVIMENTADO - DMT DE      50 A    200 M</t>
  </si>
  <si>
    <t>ESCAVAÇÃO, CARGA E TRANSPORTE DE SOLOS MOLES - EXECUTADO COM CAMINHÃO BASCULANTE DE 12 M3 E COM CAMINHO DE SERVIÇO PAVIMENTADO - DMT DE    200 A    400 M</t>
  </si>
  <si>
    <t>ESCAVAÇÃO, CARGA E TRANSPORTE DE SOLOS MOLES - EXECUTADO COM CAMINHÃO BASCULANTE DE 12 M3 E COM CAMINHO DE SERVIÇO PAVIMENTADO - DMT DE    400 A    600 M</t>
  </si>
  <si>
    <t>ESCAVAÇÃO, CARGA E TRANSPORTE DE SOLOS MOLES - EXECUTADO COM CAMINHÃO BASCULANTE DE 12 M3 E COM CAMINHO DE SERVIÇO PAVIMENTADO - DMT DE    600 A    800 M</t>
  </si>
  <si>
    <t>ESCAVAÇÃO, CARGA E TRANSPORTE DE SOLOS MOLES - EXECUTADO COM CAMINHÃO BASCULANTE DE 12 M3 E COM CAMINHO DE SERVIÇO PAVIMENTADO - DMT DE    800 A 1.000 M</t>
  </si>
  <si>
    <t>ESCAVAÇÃO, CARGA E TRANSPORTE DE SOLOS MOLES - EXECUTADO COM CAMINHÃO BASCULANTE DE 12 M3 E COM CAMINHO DE SERVIÇO PAVIMENTADO - DMT DE 1.000 A 1.200 M</t>
  </si>
  <si>
    <t>ESCAVAÇÃO, CARGA E TRANSPORTE DE SOLOS MOLES - EXECUTADO COM CAMINHÃO BASCULANTE DE 12 M3 E COM CAMINHO DE SERVIÇO PAVIMENTADO - DMT DE 1.200 A 1.400 M</t>
  </si>
  <si>
    <t>ESCAVAÇÃO, CARGA E TRANSPORTE DE SOLOS MOLES - EXECUTADO COM CAMINHÃO BASCULANTE DE 12 M3 E COM CAMINHO DE SERVIÇO PAVIMENTADO - DMT DE 1.400 A 1.600 M</t>
  </si>
  <si>
    <t>ESCAVAÇÃO, CARGA E TRANSPORTE DE SOLOS MOLES - EXECUTADO COM CAMINHÃO BASCULANTE DE 12 M3 E COM CAMINHO DE SERVIÇO PAVIMENTADO - DMT DE 1.600 A 1.800 M</t>
  </si>
  <si>
    <t>ESCAVAÇÃO, CARGA E TRANSPORTE DE SOLOS MOLES - EXECUTADO COM CAMINHÃO BASCULANTE DE 12 M3 E COM CAMINHO DE SERVIÇO PAVIMENTADO - DMT DE 1.800 A 2.000 M</t>
  </si>
  <si>
    <t>ESCAVAÇÃO, CARGA E TRANSPORTE DE SOLOS MOLES - EXECUTADO COM CAMINHÃO BASCULANTE DE 12 M3 E COM CAMINHO DE SERVIÇO PAVIMENTADO - DMT DE 2.000 A 2.500 M</t>
  </si>
  <si>
    <t>ESCAVAÇÃO, CARGA E TRANSPORTE DE SOLOS MOLES - EXECUTADO COM CAMINHÃO BASCULANTE DE 12 M3 E COM CAMINHO DE SERVIÇO PAVIMENTADO - DMT DE 2.500 A 3.000 M</t>
  </si>
  <si>
    <t>ESCAVAÇÃO, CARGA E TRANSPORTE DE SOLOS MOLES - EXECUTADO COM CAMINHÃO BASCULANTE DE 12 M3 E COM CAMINHO DE SERVIÇO PAVIMENTADO - DMT DE 3.000 M</t>
  </si>
  <si>
    <t>ESCAVAÇÃO DE VALA EM MATERIAL DE 3ª CATEGORIA - RESISTÊNCIA A COMPRESSÃO ACIMA DE 110 MPA - COM ESCAVADEIRA E ROMPEDOR HIDRÁULICO 1.500 KG (EXCLUI CARGA E TRANSPORTE)</t>
  </si>
  <si>
    <t>ESCAVAÇÃO DE VALA EM MATERIAL DE 3ª CATEGORIA - RESISTÊNCIA A COMPRESSÃO ATÉ 50 MPA - COM ESCAVADEIRA E ROMPEDOR HIDRÁULICO 1.500 KG (EXCLUI CARGA E TRANSPORTE)</t>
  </si>
  <si>
    <t>ESCAVAÇÃO DE VALA EM MATERIAL DE 3ª CATEGORIA - RESISTÊNCIA A COMPRESSÃO DE 50 A 70 MPA - COM ESCAVADEIRA E ROMPEDOR HIDRÁULICO 1.500 KG (EXCLUI CARGA E TRANSPORTE)</t>
  </si>
  <si>
    <t>ESCAVAÇÃO DE VALA EM MATERIAL DE 3ª CATEGORIA - RESISTÊNCIA A COMPRESSÃO DE 70 A 90 MPA - COM ESCAVADEIRA E ROMPEDOR HIDRÁULICO 1.500 KG (EXCLUI CARGA E TRANSPORTE)</t>
  </si>
  <si>
    <t>ESCAVAÇÃO DE VALA EM MATERIAL DE 3ª CATEGORIA - RESISTÊNCIA A COMPRESSÃO DE 90 A 110 MPA - COM ESCAVADEIRA E ROMPEDOR HIDRÁULICO 1.500 KG (EXCLUI CARGA E TRANSPORTE)</t>
  </si>
  <si>
    <t>ESCAVAÇÃO DE VALA EM MATERIAL DE 3ª CATEGORIA (EXCLUI CARGA E TRANSPORTE)</t>
  </si>
  <si>
    <t>ESCAVAÇÃO E TRANSPORTE EM MATERIAL DE 1ª CATEGORIA - COM TRATOR SOBRE ESTEIRAS - DMT ATÉ 50 M</t>
  </si>
  <si>
    <t>ESCAVAÇÃO E TRANSPORTE EM MATERIAL DE 2ª CATEGORIA - COM TRATOR SOBRE ESTEIRAS - DMT ATÉ 50 M</t>
  </si>
  <si>
    <t>ESCAVAÇÃO EM MATERIAL DE 3ª CATEGORIA - RESISTÊNCIA A COMPRESSÃO ACIMA DE 110 MPA - COM ESCAVADEIRA E ROMPEDOR HIDRÁULICO 1.500 KG (EXCLUI CARGA E TRANSPORTE)</t>
  </si>
  <si>
    <t>ESCAVAÇÃO EM MATERIAL DE 3ª CATEGORIA - RESISTÊNCIA A COMPRESSÃO ATÉ 50 MPA - COM ESCAVADEIRA E ROMPEDOR HIDRÁULICO 1.500 KG (EXCLUI CARGA E TRANSPORTE)</t>
  </si>
  <si>
    <t>ESCAVAÇÃO EM MATERIAL DE 3ª CATEGORIA - RESISTÊNCIA A COMPRESSÃO DE 50 A 70 MPA - COM ESCAVADEIRA E ROMPEDOR HIDRÁULICO 1.500 KG (EXCLUI CARGA E TRANSPORTE)</t>
  </si>
  <si>
    <t>ESCAVAÇÃO EM MATERIAL DE 3ª CATEGORIA - RESISTÊNCIA A COMPRESSÃO DE 70 A 90 MPA - COM ESCAVADEIRA E ROMPEDOR HIDRÁULICO 1.500 KG (EXCLUI CARGA E TRANSPORTE)</t>
  </si>
  <si>
    <t>ESCAVAÇÃO EM MATERIAL DE 3ª CATEGORIA - RESISTÊNCIA A COMPRESSÃO DE 90 A 110 MPA - COM ESCAVADEIRA E ROMPEDOR HIDRÁULICO 1.500 KG (EXCLUI CARGA E TRANSPORTE)</t>
  </si>
  <si>
    <t>ESCAVAÇÃO MANUAL DE VALA EM MATERIAL DE 1ª CATEGORIA NA PROFUNDIDADE DE 0 A 1,50 M</t>
  </si>
  <si>
    <t>ESCAVAÇÃO MANUAL DE VALA EM MATERIAL DE 1ª CATEGORIA NA PROFUNDIDADE DE 1,50 A 3,00 M</t>
  </si>
  <si>
    <t>ESCAVAÇÃO MECÂNICA DE VALA COM DESCARGA LATERAL EM MATERIAL DE 1ª CATEGORIA</t>
  </si>
  <si>
    <t>ESCAVAÇÃO MECÂNICA DE VALA COM DESCARGA LATERAL EM MATERIAL DE 2ª CATEGORIA</t>
  </si>
  <si>
    <t>FRAGMENTAÇÃO DE BLOCOS DE ROCHA COM ESCAVADEIRA E ROMPEDOR HIDRÁULICO 1.500 KG</t>
  </si>
  <si>
    <t>TRANSPORTE EM CAMINHÃO BASCULANTE COM CAPACIDADE DE 12 M3 - RODOVIA EM LEITO NATURAL</t>
  </si>
  <si>
    <t>TRANSPORTE EM CAMINHÃO BASCULANTE COM CAPACIDADE DE 12 M3 - RODOVIA EM REVESTIMENTO PRIMÁRIO</t>
  </si>
  <si>
    <t>TRANSPORTE EM CAMINHÃO BASCULANTE COM CAPACIDADE DE 12 M3 - RODOVIA PAVIMENTADA</t>
  </si>
  <si>
    <t>BASE COM MISTURA EM USINA DE SOLO MELHORADO COM 3% DE CIMENTO, COM MATERIAL DE JAZIDA - COMPACTADO NA ENERGIA MODIFICADA (EXECUÇÃO, INCLUÍDO ESCAVAÇÃO E CARGA DO MATERIAL DE JAZIDA, FORNECIMENTO E CARGA DO CIMENTO, EXCLUI OS TRANSPORTES ATÉ A USINA E PISTA)</t>
  </si>
  <si>
    <t>BASE COM MISTURA NA PISTA DE SOLO MELHORADO COM 3% DE CIMENTO, COM MATERIAL DE JAZIDA - COMPACTADO NA ENERGIA MODIFICADA (EXECUÇÃO, INCLUÍDO ESCAVAÇÃO E CARGA DO MATERIAL DE JAZIDA, FORNECIMENTO E CARGA DO CIMENTO, EXCLUI O TRANSPORTE)</t>
  </si>
  <si>
    <t>BASE COM MISTURA NA PISTA DE SOLO-CAL COM 7% DE CAL, COM MATERIAL DE JAZIDA - COMPACTADO NA ENERGIA INTERMEDIÁRIA (EXECUÇÃO, INCLUÍDO ESCAVAÇÃO E CARGA DO MATERIAL DE JAZIDA, FORNECIMENTO E CARGA DA CAL, EXCLUI O TRANSPORTE)</t>
  </si>
  <si>
    <t>BASE, COM MISTURA NA PISTA E EXECUTADA COM RECICLADORA, DE SOLO MELHORADO COM 3% DE CIMENTO, COM MATERIAL DE JAZIDA - COMPACTADO NA ENERGIA MODIFICADA (EXECUÇÃO, INCLUÍDO ESCAVAÇÃO E CARGA DO MATERIAL DE JAZIDA, FORNECIMENTO E CARGA DO CIMENTO, EXCLUI O TRANSPORTE)</t>
  </si>
  <si>
    <t>BASE DE SOLO ESTABILIZADO GRANULOMETRICAMENTE SEM MISTURA COM MATERIAL DE JAZIDA - COMPACTADO NA ENERGIA MODIFICADA (EXECUÇÃO, INCLUÍDO ESCAVAÇÃO E CARGA DO MATERIAL DE JAZIDA, EXCLUI O TRANSPORTE)</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</si>
  <si>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</si>
  <si>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</si>
  <si>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</si>
  <si>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</si>
  <si>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</si>
  <si>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</si>
  <si>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</si>
  <si>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</si>
  <si>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BASE ESTABILIZADA GRANULOMETRICAMENTE COM MISTURA NA PISTA DE SOLOS, COM MATERIAL DE JAZIDA - COMPACTADO NA ENERGIA MODIFICADA (EXECUÇÃO, INCLUÍDO ESCAVAÇÃO E CARGA DO MATERIAL DE JAZIDA, EXCLUI O TRANSPORTE)</t>
  </si>
  <si>
    <t>BASE ESTABILIZADA GRANULOMETRICAMENTE EXECUTADA COM RECICLADORA COM MISTURA DE SOLOS, COM MATERIAL DE JAZIDA - COMPACTADO NA ENERGIA MODIFICADA (EXECUÇÃO, INCLUÍDO ESCAVAÇÃO E CARGA DO MATERIAL DE JAZIDA, EXCLUI O TRANSPORTE)</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</si>
  <si>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</si>
  <si>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</si>
  <si>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BASE OU SUB-BASE COM MISTURA EM USINA DE SOLO-CIMENTO COM 7% DE CIMENTO, COM MATERIAL DE JAZIDA - COMPACTADO NA ENERGIA NORMAL (EXECUÇÃO, INCLUÍDO ESCAVAÇÃO E CARGA DO MATERIAL DE JAZIDA, FORNECIMENTO E CARGA DO CIMENTO, EXCLUI O TRANSPORTE)</t>
  </si>
  <si>
    <t>BASE OU SUB-BASE COM MISTURA NA PISTA DE SOLO-CIMENTO COM 7% DE CIMENTO, COM MATERIAL DE JAZIDA - COMPACTADO NA ENERGIA NORMAL (EXECUÇÃO, INCLUÍDO ESCAVAÇÃO E CARGA DO MATERIAL DE JAZIDA, FORNECIMENTO E CARGA DO CIMENTO, EXCLUI O TRANSPORTE)</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</si>
  <si>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</si>
  <si>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BASE OU SUB-BASE DE BRITA GRADUADA SIMPLES COM BRITA COMERCIAL - COMPACTADO NA ENERGIA MODIFICADA (EXECUÇÃO, INCLUÍDO FORNECIMENTO E CARGA DA BRITA, EXCLUI O TRANSPORTE)</t>
  </si>
  <si>
    <t>BASE OU SUB-BASE DE BRITA GRADUADA SIMPLES COM BRITA PRODUZIDA - COMPACTADO NA ENERGIA MODIFICADA (EXECUÇÃO, INCLUÍDO FORNECIMENTO E CARGA DA BRITA, EXCLUI O TRANSPORTE)</t>
  </si>
  <si>
    <t>BASE OU SUB-BASE DE BRITA GRADUADA SIMPLES EXECUTADA COM VIBROACABADORA - BRITA COMERCIAL - COMPACTADO NA ENERGIA MODIFICADA (EXECUÇÃO, INCLUÍDO FORNECIMENTO E CARGA DA BRITA, EXCLUI O TRANSPORTE)</t>
  </si>
  <si>
    <t>BASE OU SUB-BASE DE BRITA GRADUADA SIMPLES EXECUTADA COM VIBROACABADORA - BRITA PRODUZIDA - COMPACTADO NA ENERGIA MODIFICADA (EXECUÇÃO, INCLUÍDO FORNECIMENTO E CARGA DA BRITA, EXCLUI O TRANSPORTE)</t>
  </si>
  <si>
    <t>BASE OU SUB-BASE DE BRITA GRADUADA TRATADA COM CIMENTO COM BRITA COMERCIAL - COMPACTADO NA ENERGIA MODIFICADA(EXECUÇÃO, INCLUÍDO  FORNECIMENTO E CARGA DO CIMENTO E DA BRITA, EXCLUI O TRANSPORTE)</t>
  </si>
  <si>
    <t>BASE OU SUB-BASE DE BRITA GRADUADA TRATADA COM CIMENTO COM BRITA PRODUZIDA - COMPACTADO NA ENERGIA MODIFICADA (EXECUÇÃO, INCLUÍDO  FORNECIMENTO E CARGA DO CIMENTO E DA BRITA, EXCLUI O TRANSPORTE)</t>
  </si>
  <si>
    <t>BASE OU SUB-BASE DE BRITA GRADUADA TRATADA COM CIMENTO EXECUTADA COM VIBROACABADORA - BRITA COMERCIAL - COMPACTADO NA ENERGIA MODIFICADA (EXECUÇÃO, INCLUÍDO  FORNECIMENTO E CARGA DO CIMENTO E DA BRITA, EXCLUI O TRANSPORTE)</t>
  </si>
  <si>
    <t>BASE OU SUB-BASE DE BRITA GRADUADA TRATADA COM CIMENTO EXECUTADA COM VIBROACABADORA - BRITA PRODUZIDA - COMPACTADO NA ENERGIA MODIFICADA (EXECUÇÃO, INCLUÍDO  FORNECIMENTO E CARGA DO CIMENTO E DA BRITA, EXCLUI O TRANSPORTE)</t>
  </si>
  <si>
    <t>BASE OU SUB-BASE DE MACADAME HIDRÁULICO COM BRITA COMERCIAL (EXECUÇÃO, INCLUÍDO FORNECIMENTO E CARGA DA BRITA, EXCLUI O TRANSPORTE)</t>
  </si>
  <si>
    <t>BASE OU SUB-BASE DE MACADAME HIDRÁULICO COM BRITA PRODUZIDA (EXECUÇÃO, INCLUÍDO FORNECIMENTO E CARGA DA BRITA, EXCLUI O TRANSPORTE)</t>
  </si>
  <si>
    <t>BASE OU SUB-BASE DE MACADAME SECO COM BRITA COMERCIAL (EXECUÇÃO, INCLUÍDO FORNECIMENTO E CARGA DA BRITA, EXCLUI O TRANSPORTE)</t>
  </si>
  <si>
    <t>BASE OU SUB-BASE DE MACADAME SECO COM BRITA PRODUZIDA (EXECUÇÃO, INCLUÍDO FORNECIMENTO E CARGA DA BRITA, EXCLUI O TRANSPORTE)</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</si>
  <si>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</si>
  <si>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</si>
  <si>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</si>
  <si>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</si>
  <si>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</si>
  <si>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</si>
  <si>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</si>
  <si>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</si>
  <si>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</si>
  <si>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</si>
  <si>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</si>
  <si>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</si>
  <si>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EXECUÇÃO DE REVESTIMENTO PRIMÁRIO COM MATERIAL DE JAZIDA - COMPACTADO NA ENERGIA INTERMEDIÁRIA (EXECUÇÃO, INCLUÍDO ESCAVAÇÃO E CARGA DO MATERIAL DE JAZIDA, EXCLUI O TRANSPORTE)</t>
  </si>
  <si>
    <t>FRESAGEM CONTÍNUA DE REVESTIMENTO ASFÁLTICO - ESPESSURA DE 2,0 CM (EXECUÇÃO, INCLUÍDO A CARGA DO MATERIAL DO MATERIAL FRESADO, EXCLUI O TRANSPORTE DO MATERIAL FRESADO)</t>
  </si>
  <si>
    <t>FRESAGEM CONTÍNUA DE REVESTIMENTO ASFÁLTICO - ESPESSURA DE 3,0 CM (EXECUÇÃO, INCLUÍDO A CARGA DO MATERIAL DO MATERIAL FRESADO, EXCLUI O TRANSPORTE DO MATERIAL FRESADO)</t>
  </si>
  <si>
    <t>FRESAGEM CONTÍNUA DE REVESTIMENTO ASFÁLTICO - ESPESSURA DE 4,0 CM (EXECUÇÃO, INCLUÍDO A CARGA DO MATERIAL DO MATERIAL FRESADO, EXCLUI O TRANSPORTE DO MATERIAL FRESADO)</t>
  </si>
  <si>
    <t>FRESAGEM CONTÍNUA DE REVESTIMENTO ASFÁLTICO - ESPESSURA DE 5,0 CM (EXECUÇÃO, INCLUÍDO A CARGA DO MATERIAL DO MATERIAL FRESADO, EXCLUI O TRANSPORTE DO MATERIAL FRESADO)</t>
  </si>
  <si>
    <t>FRESAGEM DESCONTÍNUA DE REVESTIMENTO ASFÁLTICO - ESPESSURA DE 2,0 CM (EXECUÇÃO, INCLUÍDO A CARGA DO MATERIAL DO MATERIAL FRESADO, EXCLUI O TRANSPORTE DO MATERIAL FRESADO)</t>
  </si>
  <si>
    <t>FRESAGEM DESCONTÍNUA DE REVESTIMENTO ASFÁLTICO - ESPESSURA DE 3,0 CM (EXECUÇÃO, INCLUÍDO A CARGA DO MATERIAL DO MATERIAL FRESADO, EXCLUI O TRANSPORTE DO MATERIAL FRESADO)</t>
  </si>
  <si>
    <t>FRESAGEM DESCONTÍNUA DE REVESTIMENTO ASFÁLTICO - ESPESSURA DE 4,0 CM (EXECUÇÃO, INCLUÍDO A CARGA DO MATERIAL DO MATERIAL FRESADO, EXCLUI O TRANSPORTE DO MATERIAL FRESADO)</t>
  </si>
  <si>
    <t>FRESAGEM DESCONTÍNUA DE REVESTIMENTO ASFÁLTICO - ESPESSURA DE 5,0 CM (EXECUÇÃO, INCLUÍDO A CARGA DO MATERIAL DO MATERIAL FRESADO, EXCLUI O TRANSPORTE DO MATERIAL FRESADO)</t>
  </si>
  <si>
    <t>IMPRIMAÇÃO COM ASFALTO DILUÍDO (EXECUÇÃO, EXCLUI FORNECIMENTO E TRANSPORTE DO MATERIAL BETUMINOSO ATÉ A OBRA)</t>
  </si>
  <si>
    <t>IMPRIMAÇÃO COM EMULSÃO ASFÁLTICA (EXECUÇÃO, EXCLUI FORNECIMENTO E TRANSPORTE DO MATERIAL BETUMINOSO ATÉ A OBRA)</t>
  </si>
  <si>
    <t>LAMA ASFÁLTICA COM ESPESSURA DE 0,3 CM - FAIXA I - AREIA E BRITA COMERCIAIS (EXECUÇÃO, INCLUINDO O FORNECIMENTO E CARGA DA AREIA E DA BRITA, EXCLUI O TRANSPORTE DA AREIA E BRITA E O FORNECIMENTO E TRANSPORTE DO MATERIAL BETUMINOSO ATÉ A OBRA)</t>
  </si>
  <si>
    <t>LAMA ASFÁLTICA COM ESPESSURA DE 0,3 CM - FAIXA I - AREIA EXTRAÍDA E BRITA PRODUZIDA (EXECUÇÃO, INCLUINDO O FORNECIMENTO E CARGA DA AREIA E DA BRITA, EXCLUI O TRANSPORTE DA AREIA E BRITA E O FORNECIMENTO E TRANSPORTE DO MATERIAL BETUMINOSO ATÉ A OBRA)</t>
  </si>
  <si>
    <t>LAMA ASFÁLTICA COM ESPESSURA DE 0,6 CM - FAIXA II - AREIA E BRITA COMERCIAIS (EXECUÇÃO, INCLUINDO O FORNECIMENTO E CARGA DA AREIA E DA BRITA, EXCLUI O TRANSPORTE DA AREIA E BRITA E O FORNECIMENTO E TRANSPORTE DO MATERIAL BETUMINOSO ATÉ A OBRA)</t>
  </si>
  <si>
    <t>LAMA ASFÁLTICA COM ESPESSURA DE 0,6 CM - FAIXA II - AREIA EXTRAÍDA E BRITA PRODUZIDA (EXECUÇÃO, INCLUINDO O FORNECIMENTO E CARGA DA AREIA E DA BRITA, EXCLUI O TRANSPORTE DA AREIA E BRITA E O FORNECIMENTO E TRANSPORTE DO MATERIAL BETUMINOSO ATÉ A OBRA)</t>
  </si>
  <si>
    <t>LAMA ASFÁLTICA COM ESPESSURA DE 0,9 CM - FAIXA III - AREIA E BRITA COMERCIAIS (EXECUÇÃO, INCLUINDO O FORNECIMENTO E CARGA DA AREIA E DA BRITA, EXCLUI O TRANSPORTE DA AREIA E BRITA E O FORNECIMENTO E TRANSPORTE DO MATERIAL BETUMINOSO ATÉ A OBRA)</t>
  </si>
  <si>
    <t>LAMA ASFÁLTICA COM ESPESSURA DE 0,9 CM - FAIXA III - AREIA EXTRAÍDA E BRITA PRODUZIDA (EXECUÇÃO, INCLUINDO O FORNECIMENTO E CARGA DA AREIA E DA BRITA, EXCLUI O TRANSPORTE DA AREIA E BRITA E O FORNECIMENTO E TRANSPORTE DO MATERIAL BETUMINOSO ATÉ A OBRA)</t>
  </si>
  <si>
    <t>LAMA ASFÁLTICA COM ESPESSURA DE 1,2 CM - FAIXA IV - AREIA E BRITA COMERCIAIS (EXECUÇÃO, INCLUINDO O FORNECIMENTO E CARGA DA AREIA E DA BRITA, EXCLUI O TRANSPORTE DA AREIA E BRITA E O FORNECIMENTO E TRANSPORTE DO MATERIAL BETUMINOSO ATÉ A OBRA)</t>
  </si>
  <si>
    <t>LAMA ASFÁLTICA COM ESPESSURA DE 1,2 CM - FAIXA IV - AREIA EXTRAÍDA E BRITA PRODUZIDA (EXECUÇÃO, INCLUINDO O FORNECIMENTO E CARGA DA AREIA E DA BRITA, EXCLUI O TRANSPORTE DA AREIA E BRITA E O FORNECIMENTO E TRANSPORTE DO MATERIAL BETUMINOSO ATÉ A OBRA)</t>
  </si>
  <si>
    <t>MACADAME BETUMINOSO POR PENETRAÇÃO - FAIXA A - BRITA COMERCIAL (EXECUÇÃO, INCLUÍDO O FORNECIMENTO E CARGA DA BRITA, EXCLUI O TRANSPORTE DA BRITA E FORNECIMENTO E TRANSPORTE DO MATERIAL BETUMINOSO)</t>
  </si>
  <si>
    <t>MACADAME BETUMINOSO POR PENETRAÇÃO - FAIXA A - BRITA PRODUZIDA (EXECUÇÃO, INCLUÍDO O FORNECIMENTO E CARGA DA BRITA, EXCLUI O TRANSPORTE DA BRITA E FORNECIMENTO E TRANSPORTE DO MATERIAL BETUMINOSO)</t>
  </si>
  <si>
    <t>MACADAME BETUMINOSO POR PENETRAÇÃO - FAIXA B - BRITA COMERCIAL (EXECUÇÃO, INCLUÍDO O FORNECIMENTO E CARGA DA BRITA, EXCLUI O TRANSPORTE DA BRITA E FORNECIMENTO E TRANSPORTE DO MATERIAL BETUMINOSO)</t>
  </si>
  <si>
    <t>MACADAME BETUMINOSO POR PENETRAÇÃO - FAIXA B - BRITA PRODUZIDA (EXECUÇÃO, INCLUÍDO O FORNECIMENTO E CARGA DA BRITA, EXCLUI O TRANSPORTE DA BRITA E FORNECIMENTO E TRANSPORTE DO MATERIAL BETUMINOSO)</t>
  </si>
  <si>
    <t>MACADAME BETUMINOSO POR PENETRAÇÃO - FAIXA C - BRITA COMERCIAL (EXECUÇÃO, INCLUÍDO O FORNECIMENTO E CARGA DA BRITA, EXCLUI O TRANSPORTE DA BRITA E FORNECIMENTO E TRANSPORTE DO MATERIAL BETUMINOSO)</t>
  </si>
  <si>
    <t>MACADAME BETUMINOSO POR PENETRAÇÃO - FAIXA C - BRITA PRODUZIDA (EXECUÇÃO, INCLUÍDO O FORNECIMENTO E CARGA DA BRITA, EXCLUI O TRANSPORTE DA BRITA E FORNECIMENTO E TRANSPORTE DO MATERIAL BETUMINOSO)</t>
  </si>
  <si>
    <t>MACADAME BETUMINOSO POR PENETRAÇÃO - FAIXA D - BRITA COMERCIAL (EXECUÇÃO, INCLUÍDO O FORNECIMENTO E CARGA DA BRITA, EXCLUI O TRANSPORTE DA BRITA E FORNECIMENTO E TRANSPORTE DO MATERIAL BETUMINOSO)</t>
  </si>
  <si>
    <t>MACADAME BETUMINOSO POR PENETRAÇÃO - FAIXA D - BRITA PRODUZIDA (EXECUÇÃO, INCLUÍDO O FORNECIMENTO E CARGA DA BRITA, EXCLUI O TRANSPORTE DA BRITA E FORNECIMENTO E TRANSPORTE DO MATERIAL BETUMINOSO)</t>
  </si>
  <si>
    <t>MACADAME BETUMINOSO POR PENETRAÇÃO COM ASFALTO COM POLÍMERO - FAIXA A - BRITA COMERCIAL (EXECUÇÃO, INCLUÍDO O FORNECIMENTO E CARGA DA BRITA, EXCLUI O TRANSPORTE DA BRITA E FORNECIMENTO E TRANSPORTE DO MATERIAL BETUMINOSO)</t>
  </si>
  <si>
    <t>MACADAME BETUMINOSO POR PENETRAÇÃO COM ASFALTO COM POLÍMERO - FAIXA A - BRITA PRODUZIDA (EXECUÇÃO, INCLUÍDO O FORNECIMENTO E CARGA DA BRITA, EXCLUI O TRANSPORTE DA BRITA E FORNECIMENTO E TRANSPORTE DO MATERIAL BETUMINOSO)</t>
  </si>
  <si>
    <t>MANTA SINTÉTICA PARA RECAPEAMENTO ASFÁLTICO COM GEOTÊXTIL RT - 09 (EXECUÇÃO, INCLUINDO FORNECIMENTO E TRANSPORTE DOS MATERIAIS)</t>
  </si>
  <si>
    <t>MICRORREVESTIMENTO A FRIO COM EMULSÃO MODIFICADA COM POLÍMERO DE 0,8 CM - BRITA COMERCIAL (EXECUÇÃO, INCLUINDO O FORNECIMENTO E CARGA DA BRITA, EXCLUI O TRANSPORTE DA BRITA E O FORNECIMENTO E TRANSPORTE DO MATERIAL BETUMINOSO ATÉ A OBRA)</t>
  </si>
  <si>
    <t>MICRORREVESTIMENTO A FRIO COM EMULSÃO MODIFICADA COM POLÍMERO DE 0,8 CM - BRITA PRODUZIDA (EXECUÇÃO, INCLUINDO O FORNECIMENTO E CARGA DA BRITA, EXCLUI O TRANSPORTE DA BRITA E O FORNECIMENTO E TRANSPORTE DO MATERIAL BETUMINOSO ATÉ A OBRA)</t>
  </si>
  <si>
    <t>MICRORREVESTIMENTO A FRIO COM EMULSÃO MODIFICADA COM POLÍMERO DE 1,5 CM - BRITA COMERCIAL (EXECUÇÃO, INCLUINDO O FORNECIMENTO E CARGA DA BRITA, EXCLUI O TRANSPORTE DA BRITA E O FORNECIMENTO E TRANSPORTE DO MATERIAL BETUMINOSO ATÉ A OBRA)</t>
  </si>
  <si>
    <t>MICRORREVESTIMENTO A FRIO COM EMULSÃO MODIFICADA COM POLÍMERO DE 1,5 CM - BRITA PRODUZIDA (EXECUÇÃO, INCLUINDO O FORNECIMENTO E CARGA DA BRITA, EXCLUI O TRANSPORTE DA BRITA E O FORNECIMENTO E TRANSPORTE DO MATERIAL BETUMINOSO ATÉ A OBRA)</t>
  </si>
  <si>
    <t>MICRORREVESTIMENTO A FRIO COM EMULSÃO MODIFICADA COM POLÍMERO DE 2,0 CM - BRITA COMERCIAL (EXECUÇÃO, INCLUINDO O FORNECIMENTO E CARGA DA BRITA, EXCLUI O TRANSPORTE DA BRITA E O FORNECIMENTO E TRANSPORTE DO MATERIAL BETUMINOSO ATÉ A OBRA)</t>
  </si>
  <si>
    <t>MICRORREVESTIMENTO A FRIO COM EMULSÃO MODIFICADA COM POLÍMERO DE 2,0 CM - BRITA PRODUZIDA (EXECUÇÃO, INCLUINDO O FORNECIMENTO E CARGA DA BRITA, EXCLUI O TRANSPORTE DA BRITA E O FORNECIMENTO E TRANSPORTE DO MATERIAL BETUMINOSO ATÉ A OBRA)</t>
  </si>
  <si>
    <t>PINTURA DE LIGAÇÃO - EMULSÃO COM POLÍMERO (EXECUÇÃO, EXCLUI FORNECIMENTO E TRANSPORTE DO MATERIAL BETUMINOSO ATÉ A OBRA)</t>
  </si>
  <si>
    <t>PINTURA DE LIGAÇÃO (EXECUÇÃO, EXCLUI FORNECIMENTO E TRANSPORTE DO MATERIAL BETUMINOSO ATÉ A OBRA)</t>
  </si>
  <si>
    <t>PRÉ-MISTURADO A FRIO - FAIXA A - AREIA E BRITA COMERCIAIS (EXECUÇÃO, INCLUINDO O FORNECIMENTO E CARGA DA AREIA E DA BRITA, EXCLUI O TRANSPORTE DA AREIA E DA BRITA E O FORNECIMENTO E TRANSPORTE DO MATERIAL BETUMINOSO ATÉ A OBRA)</t>
  </si>
  <si>
    <t>PRÉ-MISTURADO A FRIO - FAIXA A - AREIA EXTRAÍDA E BRITA PRODUZIDA (EXECUÇÃO, INCLUINDO O FORNECIMENTO E CARGA DA AREIA E DA BRITA, EXCLUI O TRANSPORTE DA AREIA E DA BRITA E O FORNECIMENTO E TRANSPORTE DO MATERIAL BETUMINOSO ATÉ A OBRA)</t>
  </si>
  <si>
    <t>PRÉ-MISTURADO A FRIO - FAIXA B - AREIA E BRITA COMERCIAIS (EXECUÇÃO, INCLUINDO O FORNECIMENTO E CARGA DA AREIA E DA BRITA, EXCLUI O TRANSPORTE DA AREIA E DA BRITA E O FORNECIMENTO E TRANSPORTE DO MATERIAL BETUMINOSO ATÉ A OBRA)</t>
  </si>
  <si>
    <t>PRÉ-MISTURADO A FRIO - FAIXA B - AREIA EXTRAÍDA E BRITA PRODUZIDA (EXECUÇÃO, INCLUINDO O FORNECIMENTO E CARGA DA AREIA E DA BRITA, EXCLUI O TRANSPORTE DA AREIA E DA BRITA E O FORNECIMENTO E TRANSPORTE DO MATERIAL BETUMINOSO ATÉ A OBRA)</t>
  </si>
  <si>
    <t>PRÉ-MISTURADO A FRIO - FAIXA C - AREIA E BRITA COMERCIAIS (EXECUÇÃO, INCLUINDO O FORNECIMENTO E CARGA DA AREIA E DA BRITA, EXCLUI O TRANSPORTE DA AREIA E DA BRITA E O FORNECIMENTO E TRANSPORTE DO MATERIAL BETUMINOSO ATÉ A OBRA)</t>
  </si>
  <si>
    <t>PRÉ-MISTURADO A FRIO - FAIXA C - AREIA EXTRAÍDA E BRITA PRODUZIDA (EXECUÇÃO, INCLUINDO O FORNECIMENTO E CARGA DA AREIA E DA BRITA, EXCLUI O TRANSPORTE DA AREIA E DA BRITA E O FORNECIMENTO E TRANSPORTE DO MATERIAL BETUMINOSO ATÉ A OBRA)</t>
  </si>
  <si>
    <t>PRÉ-MISTURADO A FRIO - FAIXA D - AREIA E BRITA COMERCIAIS (EXECUÇÃO, INCLUINDO O FORNECIMENTO E CARGA DA AREIA E DA BRITA, EXCLUI O TRANSPORTE DA AREIA E DA BRITA E O FORNECIMENTO E TRANSPORTE DO MATERIAL BETUMINOSO ATÉ A OBRA)</t>
  </si>
  <si>
    <t>PRÉ-MISTURADO A FRIO - FAIXA D - AREIA EXTRAÍDA E BRITA PRODUZIDA (EXECUÇÃO, INCLUINDO O FORNECIMENTO E CARGA DA AREIA E DA BRITA, EXCLUI O TRANSPORTE DA AREIA E DA BRITA E O FORNECIMENTO E TRANSPORTE DO MATERIAL BETUMINOSO ATÉ A OBRA)</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</si>
  <si>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</si>
  <si>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</si>
  <si>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</si>
  <si>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</si>
  <si>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</si>
  <si>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</si>
  <si>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</si>
  <si>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</si>
  <si>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RECICLAGEM COM ADIÇÃO DE 25% DE BRITA COMERCIAL E INCORPORAÇÃO DO REVESTIMENTO ASFÁLTICO À BASE - COMPACTADO NA ENERGIA MODIFICADA (EXECUÇÃO, INCLUÍDO FORNECIMENTO E CARGA DA BRITA, EXCLUI O TRANSPORTE)</t>
  </si>
  <si>
    <t>RECICLAGEM COM ADIÇÃO DE 25% DE BRITA COMERCIAL, 3% DE CIMENTO E INCORPORAÇÃO DO REVESTIMENTO ASFÁLTICO À BASE - COMPACTADO NA ENERGIA MODIFICADA (EXECUÇÃO, INCLUÍDO FORNECIMENTO E CARGA DA BRITA E DO CIMENTO, EXCLUI O TRANSPORTE)</t>
  </si>
  <si>
    <t>RECICLAGEM COM ADIÇÃO DE 25% DE BRITA PRODUZIDA E INCORPORAÇÃO DO REVESTIMENTO ASFÁLTICO À BASE - COMPACTADO NA ENERGIA MODIFICADA (EXECUÇÃO, INCLUÍDO FORNECIMENTO E CARGA DA BRITA, EXCLUI O TRANSPORTE)</t>
  </si>
  <si>
    <t>RECICLAGEM COM ADIÇÃO DE 25% DE BRITA PRODUZIDA, 3% DE CIMENTO E INCORPORAÇÃO DO REVESTIMENTO ASFÁLTICO À BASE - COMPACTADO NA ENERGIA MODIFICADA (EXECUÇÃO, INCLUÍDO FORNECIMENTO E CARGA DA BRITA E DO CIMENTO, EXCLUI O TRANSPORTE)</t>
  </si>
  <si>
    <t>RECICLAGEM COM ADIÇÃO DE 3% CIMENTO E INCORPORAÇÃO DO REVESTIMENTO ASFÁLTICO À BASE - COMPACTADO NA ENERGIA MODIFICADA (EXECUÇÃO, INCLUÍDO FORNECIMENTO E CARGA DO CIMENTO, EXCLUI O TRANSPORTE)</t>
  </si>
  <si>
    <t>RECICLAGEM SIMPLES COM INCORPORAÇÃO DO REVESTIMENTO ASFÁLTICO À BASE - COMPACTADO NA ENERGIA MODIFICADA</t>
  </si>
  <si>
    <t>REESTABILIZAÇÃO DE CAMADA DE BASE COM ADIÇÃO DE 30% DE MATERIAL FRESADO RETIRADO DA PISTA (EXECUÇÃO, INCLUÍDO A CARGA DO MATERIAL FRESADO DA PISTA, EXCLUI A FRESAGEM E O TRANSPORTE)</t>
  </si>
  <si>
    <t>REESTABILIZAÇÃO DE CAMADA DE BASE SEM ADIÇÃO DE MATERIAL</t>
  </si>
  <si>
    <t>REESTABILIZAÇÃO, EXECUTADA COM RECICLADORA, DE CAMADA DE BASE COM ADIÇÃO DE 3% DE CIMENTO (EXECUÇÃO, INCLUÍDO FORNECIMENTO E CARGA DO CIMENTO, EXCLUI O TRANSPORTE)</t>
  </si>
  <si>
    <t>REESTABILIZAÇÃO, EXECUTADA COM RECICLADORA, DE CAMADA DE BASE COM ADIÇÃO DE 30% DE BRITA COMERCIAL (EXECUÇÃO, INCLUÍDO FORNECIMENTO E CARGA DA BRITA, EXCLUI O TRANSPORTE)</t>
  </si>
  <si>
    <t>REESTABILIZAÇÃO, EXECUTADA COM RECICLADORA, DE CAMADA DE BASE COM ADIÇÃO DE 30% DE BRITA PRODUZIDA (EXECUÇÃO, INCLUÍDO FORNECIMENTO E CARGA DA BRITA, EXCLUI O TRANSPORTE)</t>
  </si>
  <si>
    <t>REESTABILIZAÇÃO, EXECUTADA COM RECICLADORA, DE CAMADA DE BASE COM ADIÇÃO DE 30% DE MATERIAL DE JAZIDA (EXECUÇÃO, INCLUÍDO ESCAVAÇÃO E CARGA DO MATERIAL DE JAZIDA, EXCLUI O TRANSPORTE)</t>
  </si>
  <si>
    <t>REESTABILIZAÇÃO, EXECUTADA COM RECICLADORA, DE CAMADA DE BASE COM ADIÇÃO DE 30% DE MATERIAL FRESADO RETIRADO DA PISTA (EXECUÇÃO, INCLUÍDO A CARGA DO MATERIAL FRESADO DA PISTA, EXCLUI A FRESAGEM E O TRANSPORTE)</t>
  </si>
  <si>
    <t>REFORÇO DO SUBLEITO COM MATERIAL DE JAZIDA - COMPACTADO NA ENERGIA INTERMEDIÁRIA (EXECUÇÃO, INCLUÍDO ESCAVAÇÃO E CARGA DO MATERIAL DE JAZIDA, EXCLUI O TRANSPORTE)</t>
  </si>
  <si>
    <t>REGULARIZAÇÃO DO SUBLEITO - COMPACTADO NA ENERGIA INTERMEDIÁRIA</t>
  </si>
  <si>
    <t>REGULARIZAÇÃO DO SUBLEITO - COMPACTADO NA ENERGIA INTERNORMAL</t>
  </si>
  <si>
    <t>REGULARIZAÇÃO DO SUBLEITO - COMPACTADO NA ENERGIA NORMAL</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</si>
  <si>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</si>
  <si>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</si>
  <si>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SUB-BASE COM MISTURA NA PISTA DE SOLO MELHORADO COM 3% DE CIMENTO, COM MATERIAL DE JAZIDA - COMPACTADO NA ENERGIA INTERMEDIÁRIA (EXECUÇÃO, INCLUÍDO ESCAVAÇÃO E CARGA DO MATERIAL DE JAZIDA, FORNECIMENTO E CARGA DO CIMENTO, EXCLUI O TRANSPORTE)</t>
  </si>
  <si>
    <t>SUB-BASE COM MISTURA NA PISTA DE SOLO MELHORADO COM 3% DE CIMENTO, COM MATERIAL DE JAZIDA - COMPACTADO NA ENERGIA INTERMODIFICADA (EXECUÇÃO, INCLUÍDO ESCAVAÇÃO E CARGA DO MATERIAL DE JAZIDA, FORNECIMENTO E CARGA DO CIMENTO, EXCLUI O TRANSPORTE)</t>
  </si>
  <si>
    <t>SUB-BASE COM MISTURA NA PISTA DE SOLO-CAL COM 7% DE CAL, COM MATERIAL DE JAZIDA - COMPACTADO NA ENERGIA NORMAL (EXECUÇÃO, INCLUÍDO ESCAVAÇÃO E CARGA DO MATERIAL DE JAZIDA, FORNECIMENTO E CARGA DA CAL, EXCLUI O TRANSPORTE)</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</si>
  <si>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</si>
  <si>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SUB-BASE DE BRITA GRADUADA TRATADA COM CIMENTO COM BRITA COMERCIAL - COMPACTADO NA ENERGIA INTERMEDIÁRIA (EXECUÇÃO, INCLUÍDO FORNECIMENTO E CARGA DA BRITA, FORNECIMENTO E CARGA DO CIMENTO, EXCLUI OS TRANSPORTES ATÉ A USINA E PISTA)</t>
  </si>
  <si>
    <t>SUB-BASE DE BRITA GRADUADA TRATADA COM CIMENTO COM BRITA COMERCIAL - COMPACTADO NA ENERGIA INTERMODIFICADA (EXECUÇÃO, INCLUÍDO FORNECIMENTO E CARGA DA BRITA, FORNECIMENTO E CARGA DO CIMENTO, EXCLUI OS TRANSPORTES ATÉ A USINA E PISTA)</t>
  </si>
  <si>
    <t>SUB-BASE DE BRITA GRADUADA TRATADA COM CIMENTO COM BRITA PRODUZIDA - COMPACTADO NA ENERGIA INTERMEDIÁRIA (EXECUÇÃO, INCLUÍDO FORNECIMENTO E CARGA DA BRITA, FORNECIMENTO E CARGA DO CIMENTO, EXCLUI OS TRANSPORTES ATÉ A USINA E PISTA)</t>
  </si>
  <si>
    <t>SUB-BASE DE BRITA GRADUADA TRATADA COM CIMENTO COM BRITA PRODUZIDA - COMPACTADO NA ENERGIA INTERMODIFICADA (EXECUÇÃO, INCLUÍDO FORNECIMENTO E CARGA DA BRITA, FORNECIMENTO E CARGA DO CIMENTO, EXCLUI OS TRANSPORTES ATÉ A USINA E PISTA)</t>
  </si>
  <si>
    <t>SUB-BASE DE BRITA GRADUADA TRATADA COM CIMENTO EXECUTADA COM VIBROACABADORA - BRITA COMERCIAL - COMPACTADO NA ENERGIA INTERMEDIÁRIA (EXECUÇÃO, INCLUÍDO FORNECIMENTO E CARGA DA BRITA, FORNECIMENTO E CARGA DO CIMENTO, EXCLUI OS TRANSPORTES ATÉ A USINA E PISTA)</t>
  </si>
  <si>
    <t>SUB-BASE DE BRITA GRADUADA TRATADA COM CIMENTO EXECUTADA COM VIBROACABADORA - BRITA COMERCIAL - COMPACTADO NA ENERGIA INTERMODIFICADA (EXECUÇÃO, INCLUÍDO FORNECIMENTO E CARGA DA BRITA, FORNECIMENTO E CARGA DO CIMENTO, EXCLUI OS TRANSPORTES ATÉ A USINA E PISTA)</t>
  </si>
  <si>
    <t>SUB-BASE DE BRITA GRADUADA TRATADA COM CIMENTO EXECUTADA COM VIBROACABADORA - BRITA PRODUZIDA - COMPACTADO NA ENERGIA INTERMEDIÁRIA (EXECUÇÃO, INCLUÍDO FORNECIMENTO E CARGA DA BRITA, FORNECIMENTO E CARGA DO CIMENTO, EXCLUI OS TRANSPORTES ATÉ A USINA E PISTA)</t>
  </si>
  <si>
    <t>SUB-BASE DE BRITA GRADUADA TRATADA COM CIMENTO EXECUTADA COM VIBROACABADORA - BRITA PRODUZIDA - COMPACTADO NA ENERGIA INTERMODIFICADA (EXECUÇÃO, INCLUÍDO FORNECIMENTO E CARGA DA BRITA, FORNECIMENTO E CARGA DO CIMENTO, EXCLUI OS TRANSPORTES ATÉ A USINA E PISTA)</t>
  </si>
  <si>
    <t>SUB-BASE DE SOLO ESTABILIZADO GRANULOMETRICAMENTE SEM MISTURA COM MATERIAL DE JAZIDA - COMPACTADO NA ENERGIA INTERMEDIÁRIA (EXECUÇÃO, INCLUÍDO ESCAVAÇÃO E CARGA DO MATERIAL DE JAZIDA, EXCLUI O TRANSPORTE)</t>
  </si>
  <si>
    <t>SUB-BASE DE SOLO ESTABILIZADO GRANULOMETRICAMENTE SEM MISTURA COM MATERIAL DE JAZIDA - COMPACTADO NA ENERGIA INTERMODIFICADA (EXECUÇÃO, INCLUÍDO ESCAVAÇÃO E CARGA DO MATERIAL DE JAZIDA, EXCLUI O TRANSPORTE)</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</si>
  <si>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</si>
  <si>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</si>
  <si>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</si>
  <si>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</si>
  <si>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</si>
  <si>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</si>
  <si>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</si>
  <si>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</si>
  <si>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</si>
  <si>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</si>
  <si>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</si>
  <si>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</si>
  <si>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SUB-BASE ESTABILIZADA GRANULOMETRICAMENTE COM MISTURA NA PISTA DE SOLOS, COM MATERIAL DE JAZIDA - COMPACTADO NA ENERGIA INTERMEDIÁRIA (EXECUÇÃO, INCLUÍDO ESCAVAÇÃO E CARGA DOS MATERIAIS DE JAZIDA, EXCLUI O TRANSPORTE)</t>
  </si>
  <si>
    <t>SUB-BASE ESTABILIZADA GRANULOMETRICAMENTE COM MISTURA NA PISTA DE SOLOS, COM MATERIAL DE JAZIDA - COMPACTADO NA ENERGIA INTERMODIFICADA (EXECUÇÃO, INCLUÍDO ESCAVAÇÃO E CARGA DOS MATERIAIS DE JAZIDA, EXCLUI O TRANSPORTE)</t>
  </si>
  <si>
    <t>SUB-BASE ESTABILIZADA GRANULOMETRICAMENTE, EXECUTADA COM RECICLADORA, COM MISTURA DE SOLOS, COM MATERIAL DE JAZIDA - COMPACTADO NA ENERGIA INTERMEDIÁRIA (EXECUÇÃO, INCLUÍDO ESCAVAÇÃO E CARGA DO MATERIAL DE JAZIDA, EXCLUI O TRANSPORTE)</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</si>
  <si>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</si>
  <si>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</si>
  <si>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SUBLEITO DE SOLO MELHORADO COM 3% DE CAL E MISTURA NA PISTA COM MATERIAL DE JAZIDA - COMPACTADO NA ENERGIA NORMAL (EXECUÇÃO, INCLUINDO ESCAVAÇÃO E CARGA DO MATERIAL DE JAZIDA E O FORNECIMENTO E CARGA DA CAL, EXCLUI O TRANSPORTE)</t>
  </si>
  <si>
    <t>SUBLEITO MELHORADO COM ADIÇÃO DE 3% DE CAL - COMPACTADO NA ENERGIA NORMAL (EXECUÇÃO, INCLUINDO O FORNECIMENTO E CARGA DA CAL, EXCLUI O TRANSPORTE)</t>
  </si>
  <si>
    <t>TRANSPORTE DE AREIA EXTRAÍDA OU COMERCIAL ATÉ A PISTA COM CAMINHÃO BASCULANTE DE 12 M3 EM PISO COM REVESTIMENTO PRIMÁRIO</t>
  </si>
  <si>
    <t>TRANSPORTE DE AREIA EXTRAÍDA OU COMERCIAL ATÉ A PISTA COM CAMINHÃO BASCULANTE DE 12 M3 EM PISO DE LEITO NATURAL</t>
  </si>
  <si>
    <t>TRANSPORTE DE AREIA EXTRAÍDA OU COMERCIAL ATÉ A PISTA COM CAMINHÃO BASCULANTE DE 12 M3 EM PISO PAVIMENTADO</t>
  </si>
  <si>
    <t>TRANSPORTE DE AREIA EXTRAIDA OU COMERCIAL ATÉ A USINA DE SOLOS COM CAMINHÃO BASCULANTE DE 12 M3 EM PISO COM REVESTIMENTO PRIMÁRIO</t>
  </si>
  <si>
    <t>TRANSPORTE DE AREIA EXTRAIDA OU COMERCIAL ATÉ A USINA DE SOLOS COM CAMINHÃO BASCULANTE DE 12 M3 EM PISO DE LEITO NATURAL</t>
  </si>
  <si>
    <t>TRANSPORTE DE AREIA EXTRAIDA OU COMERCIAL ATÉ A USINA DE SOLOS COM CAMINHÃO BASCULANTE DE 12 M3 EM PISO PAVIMENTADO</t>
  </si>
  <si>
    <t>TRANSPORTE DE AREIA EXTRAÍDA OU COMERCIAL PARA EXECUÇÃO DE LAMA ASFÁLTICA COM CAMINHÃO BASCULANTE DE 12 M3 EM PISO COM REVESTIMENTO PRIMÁRIO</t>
  </si>
  <si>
    <t>TRANSPORTE DE AREIA EXTRAÍDA OU COMERCIAL PARA EXECUÇÃO DE LAMA ASFÁLTICA COM CAMINHÃO BASCULANTE DE 12 M3 EM PISO DE LEITO NATURAL</t>
  </si>
  <si>
    <t>TRANSPORTE DE AREIA EXTRAÍDA OU COMERCIAL PARA EXECUÇÃO DE LAMA ASFÁLTICA COM CAMINHÃO BASCULANTE DE 12 M3 EM PISO PAVIMENTADO</t>
  </si>
  <si>
    <t>TRANSPORTE DE AREIA EXTRAÍDA OU COMERCIAL PARA EXECUÇÃO DE TRATAMENTO ANTIPÓ COM CAMINHÃO BASCULANTE DE 12 M3 EM PISO COM REVESTIMENTO PRIMÁRIO</t>
  </si>
  <si>
    <t>TRANSPORTE DE AREIA EXTRAÍDA OU COMERCIAL PARA EXECUÇÃO DE TRATAMENTO ANTIPÓ COM CAMINHÃO BASCULANTE DE 12 M3 EM PISO DE LEITO NATURAL</t>
  </si>
  <si>
    <t>TRANSPORTE DE AREIA EXTRAÍDA OU COMERCIAL PARA EXECUÇÃO DE TRATAMENTO ANTIPÓ COM CAMINHÃO BASCULANTE DE 12 M3 EM PISO PAVIMENTADO</t>
  </si>
  <si>
    <t>TRANSPORTE DE AREIA EXTRAÍDA OU COMERCIAL PARA USINAGEM DE CONCRETO ASFÁLTICO COM CAMINHÃO BASCULANTE DE 12 M3 EM PISO COM REVESTIMENTO PRIMÁRIO</t>
  </si>
  <si>
    <t>TRANSPORTE DE AREIA EXTRAÍDA OU COMERCIAL PARA USINAGEM DE CONCRETO ASFÁLTICO COM CAMINHÃO BASCULANTE DE 12 M3 EM PISO DE LEITO NATURAL</t>
  </si>
  <si>
    <t>TRANSPORTE DE AREIA EXTRAÍDA OU COMERCIAL PARA USINAGEM DE CONCRETO ASFÁLTICO COM CAMINHÃO BASCULANTE DE 12 M3 EM PISO PAVIMENTADO</t>
  </si>
  <si>
    <t>TRANSPORTE DE AREIA EXTRAÍDA OU COMERCIAL PARA USINAGEM DE PRÉ-MISTURADO A FRIO COM CAMINHÃO BASCULANTE DE 12 M3 EM PISO COM REVESTIMENTO PRIMÁRIO</t>
  </si>
  <si>
    <t>TRANSPORTE DE AREIA EXTRAÍDA OU COMERCIAL PARA USINAGEM DE PRÉ-MISTURADO A FRIO COM CAMINHÃO BASCULANTE DE 12 M3 EM PISO DE LEITO NATURAL</t>
  </si>
  <si>
    <t>TRANSPORTE DE AREIA EXTRAÍDA OU COMERCIAL PARA USINAGEM DE PRÉ-MISTURADO A FRIO COM CAMINHÃO BASCULANTE DE 12 M3 EM PISO PAVIMENTADO</t>
  </si>
  <si>
    <t>TRANSPORTE DE AREIA EXTRAÍDA OU COMERCIAL PARA USINAGEM EM CENTRAL DE CONCRETO COM CAMINHÃO BASCULANTE DE 12 M3 EM PISO COM REVESTIMENTO PRIMÁRIO</t>
  </si>
  <si>
    <t>TRANSPORTE DE AREIA EXTRAÍDA OU COMERCIAL PARA USINAGEM EM CENTRAL DE CONCRETO COM CAMINHÃO BASCULANTE DE 12 M3 EM PISO DE LEITO NATURAL</t>
  </si>
  <si>
    <t>TRANSPORTE DE AREIA EXTRAÍDA OU COMERCIAL PARA USINAGEM EM CENTRAL DE CONCRETO COM CAMINHÃO BASCULANTE DE 12 M3 EM PISO PAVIMENTADO</t>
  </si>
  <si>
    <t>TRANSPORTE DE BICA CORRIDA PRODUZIDA OU COMERCIAL ATÉ A PISTA COM CAMINHÃO BASCULANTE DE 12 M3 EM PISO COM REVESTIMENTO PRIMÁRIO</t>
  </si>
  <si>
    <t>TRANSPORTE DE BICA CORRIDA PRODUZIDA OU COMERCIAL ATÉ A PISTA COM CAMINHÃO BASCULANTE DE 12 M3 EM PISO DE LEITO NATURAL</t>
  </si>
  <si>
    <t>TRANSPORTE DE BICA CORRIDA PRODUZIDA OU COMERCIAL ATÉ A PISTA COM CAMINHÃO BASCULANTE DE 12 M3 EM PISO PAVIMENTADO</t>
  </si>
  <si>
    <t>TRANSPORTE DE BICA CORRIDA PRODUZIDA OU COMERCIAL ATÉ A USINA DE SOLOS COM CAMINHÃO BASCULANTE DE 12 M3 EM PISO COM REVESTIMENTO PRIMÁRIO</t>
  </si>
  <si>
    <t>TRANSPORTE DE BICA CORRIDA PRODUZIDA OU COMERCIAL ATÉ A USINA DE SOLOS COM CAMINHÃO BASCULANTE DE 12 M3 EM PISO DE LEITO NATURAL</t>
  </si>
  <si>
    <t>TRANSPORTE DE BICA CORRIDA PRODUZIDA OU COMERCIAL ATÉ A USINA DE SOLOS COM CAMINHÃO BASCULANTE DE 12 M3 EM PISO PAVIMENTADO</t>
  </si>
  <si>
    <t>TRANSPORTE DE BRITA PRODUZIDA OU COMERCIAL ATÉ A PISTA COM CAMINHÃO BASCULANTE DE 12 M3 EM PISO COM REVESTIMENTO PRIMÁRIO</t>
  </si>
  <si>
    <t>TRANSPORTE DE BRITA PRODUZIDA OU COMERCIAL ATÉ A PISTA COM CAMINHÃO BASCULANTE DE 12 M3 EM PISO DE LEITO NATURAL</t>
  </si>
  <si>
    <t>TRANSPORTE DE BRITA PRODUZIDA OU COMERCIAL ATÉ A PISTA COM CAMINHÃO BASCULANTE DE 12 M3 EM PISO PAVIMENTADO</t>
  </si>
  <si>
    <t>TRANSPORTE DE BRITA PRODUZIDA OU COMERCIAL ATÉ A USINA DE SOLOS COM CAMINHÃO BASCULANTE DE 12 M3 EM PISO COM REVESTIMENTO PRIMÁRIO</t>
  </si>
  <si>
    <t>TRANSPORTE DE BRITA PRODUZIDA OU COMERCIAL ATÉ A USINA DE SOLOS COM CAMINHÃO BASCULANTE DE 12 M3 EM PISO DE LEITO NATURAL</t>
  </si>
  <si>
    <t>TRANSPORTE DE BRITA PRODUZIDA OU COMERCIAL ATÉ A USINA DE SOLOS COM CAMINHÃO BASCULANTE DE 12 M3 EM PISO PAVIMENTADO</t>
  </si>
  <si>
    <t>TRANSPORTE DE BRITA PRODUZIDA OU COMERCIAL PARA EXECUÇÃO DE LAMA ASFÁLTICA COM CAMINHÃO BASCULANTE DE 12 M3 EM PISO COM REVESTIMENTO PRIMÁRIO</t>
  </si>
  <si>
    <t>TRANSPORTE DE BRITA PRODUZIDA OU COMERCIAL PARA EXECUÇÃO DE LAMA ASFÁLTICA COM CAMINHÃO BASCULANTE DE 12 M3 EM PISO DE LEITO NATURAL</t>
  </si>
  <si>
    <t>TRANSPORTE DE BRITA PRODUZIDA OU COMERCIAL PARA EXECUÇÃO DE LAMA ASFÁLTICA COM CAMINHÃO BASCULANTE DE 12 M3 EM PISO PAVIMENTADO</t>
  </si>
  <si>
    <t>TRANSPORTE DE BRITA PRODUZIDA OU COMERCIAL PARA EXECUÇÃO DE MICRORREVESTIMENTO A FRIO COM CAMINHÃO BASCULANTE DE 12 M3 EM PISO COM REVESTIMENTO PRIMÁRIO</t>
  </si>
  <si>
    <t>TRANSPORTE DE BRITA PRODUZIDA OU COMERCIAL PARA EXECUÇÃO DE MICRORREVESTIMENTO A FRIO COM CAMINHÃO BASCULANTE DE 12 M3 EM PISO DE LEITO NATURAL</t>
  </si>
  <si>
    <t>TRANSPORTE DE BRITA PRODUZIDA OU COMERCIAL PARA EXECUÇÃO DE MICRORREVESTIMENTO A FRIO COM CAMINHÃO BASCULANTE DE 12 M3 EM PISO PAVIMENTADO</t>
  </si>
  <si>
    <t>TRANSPORTE DE BRITA PRODUZIDA OU COMERCIAL PARA EXECUÇÃO DE TRATAMENTO SUPERFICIAL COM CAMINHÃO BASCULANTE DE 12 M3 EM PISO COM REVESTIMENTO PRIMÁRIO</t>
  </si>
  <si>
    <t>TRANSPORTE DE BRITA PRODUZIDA OU COMERCIAL PARA EXECUÇÃO DE TRATAMENTO SUPERFICIAL COM CAMINHÃO BASCULANTE DE 12 M3 EM PISO DE LEITO NATURAL</t>
  </si>
  <si>
    <t>TRANSPORTE DE BRITA PRODUZIDA OU COMERCIAL PARA EXECUÇÃO DE TRATAMENTO SUPERFICIAL COM CAMINHÃO BASCULANTE DE 12 M3 EM PISO PAVIMENTADO</t>
  </si>
  <si>
    <t>TRANSPORTE DE BRITA PRODUZIDA OU COMERCIAL PARA USINAGEM DE CONCRETO ASFÁLTICO COM CAMINHÃO BASCULANTE DE 12 M3 EM PISO COM REVESTIMENTO PRIMÁRIO</t>
  </si>
  <si>
    <t>TRANSPORTE DE BRITA PRODUZIDA OU COMERCIAL PARA USINAGEM DE CONCRETO ASFÁLTICO COM CAMINHÃO BASCULANTE DE 12 M3 EM PISO DE LEITO NATURAL</t>
  </si>
  <si>
    <t>TRANSPORTE DE BRITA PRODUZIDA OU COMERCIAL PARA USINAGEM DE CONCRETO ASFÁLTICO COM CAMINHÃO BASCULANTE DE 12 M3 EM PISO PAVIMENTADO</t>
  </si>
  <si>
    <t>TRANSPORTE DE BRITA PRODUZIDA OU COMERCIAL PARA USINAGEM DE PRÉ-MISTURADO A FRIO COM CAMINHÃO BASCULANTE DE 12 M3 EM PISO COM REVESTIMENTO PRIMÁRIO</t>
  </si>
  <si>
    <t>TRANSPORTE DE BRITA PRODUZIDA OU COMERCIAL PARA USINAGEM DE PRÉ-MISTURADO A FRIO COM CAMINHÃO BASCULANTE DE 12 M3 EM PISO DE LEITO NATURAL</t>
  </si>
  <si>
    <t>TRANSPORTE DE BRITA PRODUZIDA OU COMERCIAL PARA USINAGEM DE PRÉ-MISTURADO A FRIO COM CAMINHÃO BASCULANTE DE 12 M3 EM PISO PAVIMENTADO</t>
  </si>
  <si>
    <t>TRANSPORTE DE BRITA PRODUZIDA OU COMERCIAL PARA USINAGEM EM CENTRAL DE CONCRETO COM CAMINHÃO BASCULANTE DE 12 M3 EM PISO COM REVESTIMENTO PRIMÁRIO</t>
  </si>
  <si>
    <t>TRANSPORTE DE BRITA PRODUZIDA OU COMERCIAL PARA USINAGEM EM CENTRAL DE CONCRETO COM CAMINHÃO BASCULANTE DE 12 M3 EM PISO DE LEITO NATURAL</t>
  </si>
  <si>
    <t>TRANSPORTE DE BRITA PRODUZIDA OU COMERCIAL PARA USINAGEM EM CENTRAL DE CONCRETO COM CAMINHÃO BASCULANTE DE 12 M3 EM PISO PAVIMENTADO</t>
  </si>
  <si>
    <t>TRANSPORTE DE CIMENTO EM SACO ATÉ A PISTA COM CAMINHÃO CARROCERIA DE 15 T EM PISO COM REVESTIMENTO PRIMÁRIO</t>
  </si>
  <si>
    <t>TRANSPORTE DE CIMENTO EM SACO ATÉ A PISTA COM CAMINHÃO CARROCERIA DE 15 T EM PISO DE LEITO NATURAL</t>
  </si>
  <si>
    <t>TRANSPORTE DE CIMENTO EM SACO ATÉ A PISTA COM CAMINHÃO CARROCERIA DE 15 T EM PISO PAVIMENTADO</t>
  </si>
  <si>
    <t>TRANSPORTE DE CIMENTO OU CAL A GRANEL ATÉ O CANTEIRO, USINA DE ASFALTO OU SOLOS COM CAMINHÃO TIPO SILO DE 30 M3 EM PISO COM REVESTIMENTO PRIMÁRIO</t>
  </si>
  <si>
    <t>TRANSPORTE DE CIMENTO OU CAL A GRANEL ATÉ O CANTEIRO, USINA DE ASFALTO OU SOLOS COM CAMINHÃO TIPO SILO DE 30 M3 EM PISO DE LEITO NATURAL</t>
  </si>
  <si>
    <t>TRANSPORTE DE CIMENTO OU CAL A GRANEL ATÉ O CANTEIRO, USINA DE ASFALTO OU SOLOS COM CAMINHÃO TIPO SILO DE 30 M3 EM PISO PAVIMENTADO</t>
  </si>
  <si>
    <t>TRANSPORTE DE CONCRETO ASFÁLTICO DA USINA ATÉ A PISTA  COM CAMINHÃO BASCULANTE DE 12 M3 EM PISO COM REVESTIMENTO PRIMÁRIO</t>
  </si>
  <si>
    <t>TRANSPORTE DE CONCRETO ASFÁLTICO DA USINA ATÉ A PISTA  COM CAMINHÃO BASCULANTE DE 12 M3 EM PISO DE LEITO NATURAL</t>
  </si>
  <si>
    <t>TRANSPORTE DE CONCRETO ASFÁLTICO DA USINA ATÉ A PISTA  COM CAMINHÃO BASCULANTE DE 12 M3 EM PISO PAVIMENTADO</t>
  </si>
  <si>
    <t>TRANSPORTE DE CONCRETO DA CENTRAL DE CONCRETO ATÉ A PISTA COM CAMINHÃO BASCULANTE DE 7 M3 EM PISO COM REVESTIMENTO PRIMÁRIO</t>
  </si>
  <si>
    <t>TRANSPORTE DE CONCRETO DA CENTRAL DE CONCRETO ATÉ A PISTA COM CAMINHÃO BASCULANTE DE 7 M3 EM PISO DE LEITO NATURAL</t>
  </si>
  <si>
    <t>TRANSPORTE DE CONCRETO DA CENTRAL DE CONCRETO ATÉ A PISTA COM CAMINHÃO BASCULANTE DE 7 M3 EM PISO PAVIMENTADO</t>
  </si>
  <si>
    <t>TRANSPORTE DE CONCRETO DA CENTRAL DE CONCRETO ATÉ A PISTA COM CAMINHÃO BETONEIRA DE 8 M3 EM PISO COM REVESTIMENTO PRIMÁRIO</t>
  </si>
  <si>
    <t>TRANSPORTE DE CONCRETO DA CENTRAL DE CONCRETO ATÉ A PISTA COM CAMINHÃO BETONEIRA DE 8 M3 EM PISO DE LEITO NATURAL</t>
  </si>
  <si>
    <t>TRANSPORTE DE CONCRETO DA CENTRAL DE CONCRETO ATÉ A PISTA COM CAMINHÃO BETONEIRA DE 8 M3 EM PISO PAVIMENTADO</t>
  </si>
  <si>
    <t>TRANSPORTE DE ESCÓRIA DE ACIARIA ATÉ A PISTA COM CAMINHÃO BASCULANTE DE 12 M3 EM PISO COM REVESTIMENTO PRIMÁRIO</t>
  </si>
  <si>
    <t>TRANSPORTE DE ESCÓRIA DE ACIARIA ATÉ A PISTA COM CAMINHÃO BASCULANTE DE 12 M3 EM PISO DE LEITO NATURAL</t>
  </si>
  <si>
    <t>TRANSPORTE DE ESCÓRIA DE ACIARIA ATÉ A PISTA COM CAMINHÃO BASCULANTE DE 12 M3 EM PISO PAVIMENTADO</t>
  </si>
  <si>
    <t>TRANSPORTE DE ESCÓRIA DE ACIARIA ATÉ A USINA DE SOLOS COM CAMINHÃO BASCULANTE DE 12 M3 EM PISO COM REVESTIMENTO PRIMÁRIO</t>
  </si>
  <si>
    <t>TRANSPORTE DE ESCÓRIA DE ACIARIA ATÉ A USINA DE SOLOS COM CAMINHÃO BASCULANTE DE 12 M3 EM PISO DE LEITO NATURAL</t>
  </si>
  <si>
    <t>TRANSPORTE DE ESCÓRIA DE ACIARIA ATÉ A USINA DE SOLOS COM CAMINHÃO BASCULANTE DE 12 M3 EM PISO PAVIMENTADO</t>
  </si>
  <si>
    <t>TRANSPORTE DE FÍLER PARA LAMA ASFÁLTICA OU MICRORREVESTIMENTO A FRIO COM CAMINHÃO CARROCERIA DE 9 T EM PISO COM REVESTIMENTO PRIMÁRIO</t>
  </si>
  <si>
    <t>TRANSPORTE DE FÍLER PARA LAMA ASFÁLTICA OU MICRORREVESTIMENTO A FRIO COM CAMINHÃO CARROCERIA DE 9 T EM PISO DE LEITO NATURAL</t>
  </si>
  <si>
    <t>TRANSPORTE DE FÍLER PARA LAMA ASFÁLTICA OU MICRORREVESTIMENTO A FRIO COM CAMINHÃO CARROCERIA DE 9 T EM PISO PAVIMENTADO</t>
  </si>
  <si>
    <t>TRANSPORTE DE MATERIAL DE JAZIDA ATÉ A PISTA COM CAMINHÃO BASCULANTE DE 12 M3 EM PISO COM REVESTIMENTO PRIMÁRIO</t>
  </si>
  <si>
    <t>TRANSPORTE DE MATERIAL DE JAZIDA ATÉ A PISTA COM CAMINHÃO BASCULANTE DE 12 M3 EM PISO DE LEITO NATURAL</t>
  </si>
  <si>
    <t>TRANSPORTE DE MATERIAL DE JAZIDA ATÉ A PISTA COM CAMINHÃO BASCULANTE DE 12 M3 EM PISO PAVIMENTADO</t>
  </si>
  <si>
    <t>TRANSPORTE DE MATERIAL DE JAZIDA ATÉ A USINA DE SOLOS COM CAMINHÃO BASCULANTE DE 12 M3 EM PISO COM REVESTIMENTO PRIMÁRIO</t>
  </si>
  <si>
    <t>TRANSPORTE DE MATERIAL DE JAZIDA ATÉ A USINA DE SOLOS COM CAMINHÃO BASCULANTE DE 12 M3 EM PISO DE LEITO NATURAL</t>
  </si>
  <si>
    <t>TRANSPORTE DE MATERIAL DE JAZIDA ATÉ A USINA DE SOLOS COM CAMINHÃO BASCULANTE DE 12 M3 EM PISO PAVIMENTADO</t>
  </si>
  <si>
    <t>TRANSPORTE DE MATERIAL FRESADO ATÉ A PISTA COM CAMINHÃO BASCULANTE DE 12 M3 EM PISO COM REVESTIMENTO PRIMÁRIO</t>
  </si>
  <si>
    <t>TRANSPORTE DE MATERIAL FRESADO ATÉ A PISTA COM CAMINHÃO BASCULANTE DE 12 M3 EM PISO DE LEITO NATURAL</t>
  </si>
  <si>
    <t>TRANSPORTE DE MATERIAL FRESADO ATÉ A PISTA COM CAMINHÃO BASCULANTE DE 12 M3 EM PISO PAVIMENTADO</t>
  </si>
  <si>
    <t>TRANSPORTE DE MATERIAL FRESADO ATÉ O DEPÓSITO COM CAMINHÃO BASCULANTE DE 12 M3 EM PISO COM REVESTIMENTO PRIMÁRIO</t>
  </si>
  <si>
    <t>TRANSPORTE DE MATERIAL FRESADO ATÉ O DEPÓSITO COM CAMINHÃO BASCULANTE DE 12 M3 EM PISO DE LEITO NATURAL</t>
  </si>
  <si>
    <t>TRANSPORTE DE MATERIAL FRESADO ATÉ O DEPÓSITO COM CAMINHÃO BASCULANTE DE 12 M3 EM PISO PAVIMENTADO</t>
  </si>
  <si>
    <t>TRANSPORTE DE MISTURA EXECUTADA EM USINA DE SOLOS ATÉ A PISTA COM CAMINHÃO BASCULANTE DE 12 M3 EM PISO COM REVESTIMENTO PRIMÁRIO</t>
  </si>
  <si>
    <t>TRANSPORTE DE MISTURA EXECUTADA EM USINA DE SOLOS ATÉ A PISTA COM CAMINHÃO BASCULANTE DE 12 M3 EM PISO DE LEITO NATURAL</t>
  </si>
  <si>
    <t>TRANSPORTE DE MISTURA EXECUTADA EM USINA DE SOLOS ATÉ A PISTA COM CAMINHÃO BASCULANTE DE 12 M3 EM PISO PAVIMENTADO</t>
  </si>
  <si>
    <t>TRANSPORTE DE PEDRA OU RACHÃO PRODUZIDA OU COMERCIAL ATÉ A PISTA COM CAMINHÃO BASCULANTE DE 12 M3 EM PISO COM REVESTIMENTO PRIMÁRIO</t>
  </si>
  <si>
    <t>TRANSPORTE DE PEDRA OU RACHÃO PRODUZIDA OU COMERCIAL ATÉ A PISTA COM CAMINHÃO BASCULANTE DE 12 M3 EM PISO DE LEITO NATURAL</t>
  </si>
  <si>
    <t>TRANSPORTE DE PEDRA OU RACHÃO PRODUZIDA OU COMERCIAL ATÉ A PISTA COM CAMINHÃO BASCULANTE DE 12 M3 EM PISO PAVIMENTADO</t>
  </si>
  <si>
    <t>TRANSPORTE DE PRÉ-MISTURADO A FRIO DA USINA ATÉ A PISTA  COM CAMINHÃO BASCULANTE DE 12 M3 EM PISO COM REVESTIMENTO PRIMÁRIO</t>
  </si>
  <si>
    <t>TRANSPORTE DE PRÉ-MISTURADO A FRIO DA USINA ATÉ A PISTA  COM CAMINHÃO BASCULANTE DE 12 M3 EM PISO DE LEITO NATURAL</t>
  </si>
  <si>
    <t>TRANSPORTE DE PRÉ-MISTURADO A FRIO DA USINA ATÉ A PISTA  COM CAMINHÃO BASCULANTE DE 12 M3 EM PISO PAVIMENTADO</t>
  </si>
  <si>
    <t>TRATAMENTO ANTIPÓ - AREIA COMERCIAL (EXECUÇÃO, INCLUINDO O FORNECIMENTO E CARGA DA AREIA, EXCLUI O TRANSPORTE DA AREIA)</t>
  </si>
  <si>
    <t>TRATAMENTO ANTIPÓ - AREIA EXTRAÍDA (EXECUÇÃO, INCLUINDO O FORNECIMENTO E CARGA DA AREIA, EXCLUI O TRANSPORTE DA AREIA)</t>
  </si>
  <si>
    <t>TRATAMENTO SUPERFICIAL DUPLO COM BANHO DILUÍDO - BRITA COMERCIAL (EXECUÇÃO, INCLUINDO O FORNECIMENTO E CARGA DA BRITA, EXCLUI O TRANSPORTE DA BRITA E O FORNECIMENTO E TRANSPORTE DO MATERIAL BETUMINOSO ATÉ A OBRA)</t>
  </si>
  <si>
    <t>TRATAMENTO SUPERFICIAL DUPLO COM BANHO DILUÍDO - BRITA PRODUZIDA (EXECUÇÃO, INCLUINDO O FORNECIMENTO E CARGA DA BRITA, EXCLUI O TRANSPORTE DA BRITA E O FORNECIMENTO E TRANSPORTE DO MATERIAL BETUMINOSO ATÉ A OBRA)</t>
  </si>
  <si>
    <t>TRATAMENTO SUPERFICIAL DUPLO COM BANHO DILUÍDO COM EMULSÃO COM POLÍMERO - BRITA COMERCIAL (EXECUÇÃO, INCLUINDO O FORNECIMENTO E CARGA DA BRITA, EXCLUI O TRANSPORTE DA BRITA E O FORNECIMENTO E TRANSPORTE DO MATERIAL BETUMINOSO ATÉ A OBRA)</t>
  </si>
  <si>
    <t>TRATAMENTO SUPERFICIAL DUPLO COM BANHO DILUÍDO COM EMULSÃO COM POLÍMERO - BRITA PRODUZIDA (EXECUÇÃO, INCLUINDO O FORNECIMENTO E CARGA DA BRITA, EXCLUI O TRANSPORTE DA BRITA E O FORNECIMENTO E TRANSPORTE DO MATERIAL BETUMINOSO ATÉ A OBRA)</t>
  </si>
  <si>
    <t>TRATAMENTO SUPERFICIAL DUPLO COM EMULSÃO - BRITA COMERCIAL (EXECUÇÃO, INCLUINDO O FORNECIMENTO E CARGA DA BRITA, EXCLUI O TRANSPORTE DA BRITA E O FORNECIMENTO E TRANSPORTE DO MATERIAL BETUMINOSO ATÉ A OBRA)</t>
  </si>
  <si>
    <t>TRATAMENTO SUPERFICIAL DUPLO COM EMULSÃO - BRITA PRODUZIDA (EXECUÇÃO, INCLUINDO O FORNECIMENTO E CARGA DA BRITA, EXCLUI O TRANSPORTE DA BRITA E O FORNECIMENTO E TRANSPORTE DO MATERIAL BETUMINOSO ATÉ A OBRA)</t>
  </si>
  <si>
    <t>TRATAMENTO SUPERFICIAL DUPLO COM EMULSÃO COM POLÍMERO - BRITA COMERCIAL (EXECUÇÃO, INCLUINDO O FORNECIMENTO E CARGA DA BRITA, EXCLUI O TRANSPORTE DA BRITA E O FORNECIMENTO E TRANSPORTE DO MATERIAL BETUMINOSO ATÉ A OBRA)</t>
  </si>
  <si>
    <t>TRATAMENTO SUPERFICIAL DUPLO COM EMULSÃO COM POLÍMERO - BRITA PRODUZIDA (EXECUÇÃO, INCLUINDO O FORNECIMENTO E CARGA DA BRITA, EXCLUI O TRANSPORTE DA BRITA E O FORNECIMENTO E TRANSPORTE DO MATERIAL BETUMINOSO ATÉ A OBRA)</t>
  </si>
  <si>
    <t>TRATAMENTO SUPERFICIAL SIMPLES COM BANHO DILUÍDO - BRITA COMERCIAL (EXECUÇÃO, INCLUINDO O FORNECIMENTO E CARGA DA BRITA, EXCLUI O TRANSPORTE DA BRITA E O FORNECIMENTO E TRANSPORTE DO MATERIAL BETUMINOSO ATÉ A OBRA)</t>
  </si>
  <si>
    <t>TRATAMENTO SUPERFICIAL SIMPLES COM BANHO DILUÍDO - BRITA PRODUZIDA (EXECUÇÃO, INCLUINDO O FORNECIMENTO E CARGA DA BRITA, EXCLUI O TRANSPORTE DA BRITA E O FORNECIMENTO E TRANSPORTE DO MATERIAL BETUMINOSO ATÉ A OBRA)</t>
  </si>
  <si>
    <t>TRATAMENTO SUPERFICIAL SIMPLES COM BANHO DILUÍDO COM EMULSÃO COM POLÍMERO - BRITA COMERCIAL (EXECUÇÃO, INCLUINDO O FORNECIMENTO E CARGA DA BRITA, EXCLUI O TRANSPORTE DA BRITA E O FORNECIMENTO E TRANSPORTE DO MATERIAL BETUMINOSO ATÉ A OBRA)</t>
  </si>
  <si>
    <t>TRATAMENTO SUPERFICIAL SIMPLES COM BANHO DILUÍDO COM EMULSÃO COM POLÍMERO - BRITA PRODUZIDA (EXECUÇÃO, INCLUINDO O FORNECIMENTO E CARGA DA BRITA, EXCLUI O TRANSPORTE DA BRITA E O FORNECIMENTO E TRANSPORTE DO MATERIAL BETUMINOSO ATÉ A OBRA)</t>
  </si>
  <si>
    <t>TRATAMENTO SUPERFICIAL SIMPLES COM EMULSÃO - BRITA COMERCIAL (EXECUÇÃO, INCLUINDO O FORNECIMENTO E CARGA DA BRITA, EXCLUI O TRANSPORTE DA BRITA E O FORNECIMENTO E TRANSPORTE DO MATERIAL BETUMINOSO ATÉ A OBRA)</t>
  </si>
  <si>
    <t>TRATAMENTO SUPERFICIAL SIMPLES COM EMULSÃO - BRITA PRODUZIDA (EXECUÇÃO, INCLUINDO O FORNECIMENTO E CARGA DA BRITA, EXCLUI O TRANSPORTE DA BRITA E O FORNECIMENTO E TRANSPORTE DO MATERIAL BETUMINOSO ATÉ A OBRA)</t>
  </si>
  <si>
    <t>TRATAMENTO SUPERFICIAL SIMPLES COM EMULSÃO COM POLÍMERO - BRITA COMERCIAL (EXECUÇÃO, INCLUINDO O FORNECIMENTO E CARGA DA BRITA, EXCLUI O TRANSPORTE DA BRITA E O FORNECIMENTO E TRANSPORTE DO MATERIAL BETUMINOSO ATÉ A OBRA)</t>
  </si>
  <si>
    <t>TRATAMENTO SUPERFICIAL SIMPLES COM EMULSÃO COM POLÍMERO - BRITA PRODUZIDA (EXECUÇÃO, INCLUINDO O FORNECIMENTO E CARGA DA BRITA, EXCLUI O TRANSPORTE DA BRITA E O FORNECIMENTO E TRANSPORTE DO MATERIAL BETUMINOSO ATÉ A OBRA)</t>
  </si>
  <si>
    <t>TRATAMENTO SUPERFICIAL TRIPLO COM BANHO DILUÍDO - BRITA COMERCIAL (EXECUÇÃO, INCLUINDO O FORNECIMENTO E CARGA DA BRITA, EXCLUI O TRANSPORTE DA BRITA E O FORNECIMENTO E TRANSPORTE DO MATERIAL BETUMINOSO ATÉ A OBRA)</t>
  </si>
  <si>
    <t>TRATAMENTO SUPERFICIAL TRIPLO COM BANHO DILUÍDO - BRITA PRODUZIDA (EXECUÇÃO, INCLUINDO O FORNECIMENTO E CARGA DA BRITA, EXCLUI O TRANSPORTE DA BRITA E O FORNECIMENTO E TRANSPORTE DO MATERIAL BETUMINOSO ATÉ A OBRA)</t>
  </si>
  <si>
    <t>TRATAMENTO SUPERFICIAL TRIPLO COM BANHO DILUÍDO COM EMULSÃO COM POLÍMERO - BRITA COMERCIAL (EXECUÇÃO, INCLUINDO O FORNECIMENTO E CARGA DA BRITA, EXCLUI O TRANSPORTE DA BRITA E O FORNECIMENTO E TRANSPORTE DO MATERIAL BETUMINOSO ATÉ A OBRA)</t>
  </si>
  <si>
    <t>TRATAMENTO SUPERFICIAL TRIPLO COM BANHO DILUÍDO COM EMULSÃO COM POLÍMERO - BRITA PRODUZIDA (EXECUÇÃO, INCLUINDO O FORNECIMENTO E CARGA DA BRITA, EXCLUI O TRANSPORTE DA BRITA E O FORNECIMENTO E TRANSPORTE DO MATERIAL BETUMINOSO ATÉ A OBRA)</t>
  </si>
  <si>
    <t>TRATAMENTO SUPERFICIAL TRIPLO COM EMULSÃO - BRITA COMERCIAL (EXECUÇÃO, INCLUINDO O FORNECIMENTO E CARGA DA BRITA, EXCLUI O TRANSPORTE DA BRITA E O FORNECIMENTO E TRANSPORTE DO MATERIAL BETUMINOSO ATÉ A OBRA)</t>
  </si>
  <si>
    <t>TRATAMENTO SUPERFICIAL TRIPLO COM EMULSÃO - BRITA PRODUZIDA (EXECUÇÃO, INCLUINDO O FORNECIMENTO E CARGA DA BRITA, EXCLUI O TRANSPORTE DA BRITA E O FORNECIMENTO E TRANSPORTE DO MATERIAL BETUMINOSO ATÉ A OBRA)</t>
  </si>
  <si>
    <t>TRATAMENTO SUPERFICIAL TRIPLO COM EMULSÃO COM POLÍMERO - BRITA COMERCIAL (EXECUÇÃO, INCLUINDO O FORNECIMENTO E CARGA DA BRITA, EXCLUI O TRANSPORTE DA BRITA E O FORNECIMENTO E TRANSPORTE DO MATERIAL BETUMINOSO ATÉ A OBRA)</t>
  </si>
  <si>
    <t>TRATAMENTO SUPERFICIAL TRIPLO COM EMULSÃO COM POLÍMERO - BRITA PRODUZIDA (EXECUÇÃO, INCLUINDO O FORNECIMENTO E CARGA DA BRITA, EXCLUI O TRANSPORTE DA BRITA E O FORNECIMENTO E TRANSPORTE DO MATERIAL BETUMINOSO ATÉ A OBRA)</t>
  </si>
  <si>
    <t>CURA COM PINTURA ASFÁLTICA PARA CAMADAS GRANULARES EXECUTADAS OU RECICLADAS COM ADIÇÃO DE CIMENTO (EXECUÇÃO, INCLUINDO FORNECIMENTO E TRANSPORTE DOS MATERIAIS)</t>
  </si>
  <si>
    <t>CURA COM PINTURA ASFÁLTICA PARA PAVIMENTO DE CONCRETO COMPACTADO COM ROLO (EXECUÇÃO, INCLUINDO FORNECIMENTO E TRANSPORTE DOS MATERIAIS)</t>
  </si>
  <si>
    <t>PAVIMENTO DE CONCRETO COM EQUIPAMENTO DE PEQUENO PORTE - AREIA E BRITA COMERCIAIS (EXECUÇÃO, INCLUINDO O FORNECIMENTO E CARGA DO CIMENTO DA AREIA E DA BRITA, EXCLUI O TRANSPORTE DO CIMENTO DA AREIA E DA BRITA)</t>
  </si>
  <si>
    <t>PAVIMENTO DE CONCRETO COM EQUIPAMENTO DE PEQUENO PORTE - AREIA EXTRAÍDA E BRITA PRODUZIDA (EXECUÇÃO, INCLUINDO O FORNECIMENTO E CARGA DO CIMENTO DA AREIA E DA BRITA, EXCLUI O TRANSPORTE DO CIMENTO DA AREIA E DA BRITA)</t>
  </si>
  <si>
    <t>SERRAGEM DE JUNTAS EM PAVIMENTO DE CONCRETO, LIMPEZA E ENCHIMENTO COM SELANTE A FRIO(EXECUÇÃO, INCLUINDO FORNECIMENTO E TRANSPORTE DOS MATERIAIS)</t>
  </si>
  <si>
    <t>CONSERVAÇÃO</t>
  </si>
  <si>
    <t>OBRAS DE ARTE ESPECIAIS</t>
  </si>
  <si>
    <t>ARMAÇÃO EM AÇO CA-50 PARA OBRAS DE ARTE ESPECIAIS - FORNECIMENTO, PREPARO E COLOCAÇÃO</t>
  </si>
  <si>
    <t>LANÇAMENTO LIVRE DE CONCRETO USINADO EM CENTRAL DOSADORA DE 30 M3/H POR MEIO DE CAMINHÃO BETONEIRA</t>
  </si>
  <si>
    <t>LANÇAMENTO LIVRE DE CONCRETO USINADO EM CENTRAL DOSADORA DE 40 M3/H POR MEIO DE CAMINHÃO BETONEIRA</t>
  </si>
  <si>
    <t>LANÇAMENTO MANUAL DE CONCRETO USINADO EM CENTRAL DOSADORA DE 30 M3/H</t>
  </si>
  <si>
    <t>LANÇAMENTO MANUAL DE CONCRETO USINADO EM CENTRAL DOSADORA DE 40 M3/H</t>
  </si>
  <si>
    <t>LANÇAMENTO MECÂNICO DE CONCRETO USINADO EM CENTRAL DOSADORA DE 30 M3/H COM BOMBA LANÇA SOBRE CHASSI COM CAPACIDADE DE 50 M3/H</t>
  </si>
  <si>
    <t>LANÇAMENTO MECÂNICO DE CONCRETO USINADO EM CENTRAL DOSADORA DE 30 M3/H COM BOMBA REBOCÁVEL COM CAPACIDADE DE 30 M3/H</t>
  </si>
  <si>
    <t>LANÇAMENTO MECÂNICO DE CONCRETO USINADO EM CENTRAL DOSADORA DE 40 M3/H COM BOMBA LANÇA SOBRE CHASSI COM CAPACIDADE DE 41 M3/H</t>
  </si>
  <si>
    <t>LANÇAMENTO MECÂNICO DE CONCRETO USINADO EM CENTRAL DOSADORA DE 40 M3/H COM BOMBA LANÇA SOBRE CHASSI COM CAPACIDADE DE 50 M3/H</t>
  </si>
  <si>
    <t>TRELIÇA NERVURADA COM TRÊS BARRAS LONGITUDINAIS INTERLIGADAS POR DUAS DIAGONAIS SINUSOIDAL - FORNECIMENTO E INSTALAÇÃO</t>
  </si>
  <si>
    <t>COMPOSIÇÕES AUXILIARES</t>
  </si>
  <si>
    <t>ARGAMASSA AUTOADENSÁVEL CONFECCIONADA EM MISTURADOR E LANÇAMENTO MANUAL PARA REPAROS E GRAUTEAMENTO (EXECUÇÃO, INCLUINDO FORNECIMENTO, CARGA E TRANSPORTE DE TODOS OS MATERIAIS)</t>
  </si>
  <si>
    <t>ARGAMASSA CONFECCIONADA EM BETONEIRA E LANÇAMENTO MANUAL DE CIMENTO, CAL HIDRATADA E AREIA 1:0,5:3,5 - AREIA COMERCIAL (EXECUÇÃO, INCLUINDO FORNECIMENTO, CARGA E TRANSPORTE DE TODOS OS MATERIAIS)</t>
  </si>
  <si>
    <t>ARGAMASSA CONFECCIONADA EM BETONEIRA E LANÇAMENTO MANUAL DE CIMENTO, CAL HIDRATADA E AREIA 1:0,5:3,5 - AREIA EXTRAÍDA (EXECUÇÃO, INCLUINDO FORNECIMENTO, CARGA E TRANSPORTE DE TODOS OS MATERIAIS)</t>
  </si>
  <si>
    <t>ARGAMASSA CONFECCIONADA EM BETONEIRA E LANÇAMENTO MANUAL DE CIMENTO E AREIA 1:3 - AREIA COMERCIAL (EXECUÇÃO, INCLUINDO FORNECIMENTO, CARGA E TRANSPORTE DE TODOS OS MATERIAIS)</t>
  </si>
  <si>
    <t>ARGAMASSA CONFECCIONADA EM BETONEIRA E LANÇAMENTO MANUAL DE CIMENTO E AREIA 1:3 - AREIA EXTRAÍDA (EXECUÇÃO, INCLUINDO FORNECIMENTO, CARGA E TRANSPORTE DE TODOS OS MATERIAIS)</t>
  </si>
  <si>
    <t>ARGAMASSA CONFECCIONADA EM BETONEIRA E LANÇAMENTO MANUAL DE CIMENTO E AREIA 1:3 COM 1,25% DE SILICATO DE ALUMÍNIO - AREIA COMERCIAL (EXECUÇÃO, INCLUINDO FORNECIMENTO, CARGA E TRANSPORTE DE TODOS OS MATERIAIS)</t>
  </si>
  <si>
    <t>ARGAMASSA CONFECCIONADA EM BETONEIRA E LANÇAMENTO MANUAL DE CIMENTO E AREIA 1:3 COM 1,25% DE SILICATO DE ALUMÍNIO - AREIA EXTRAÍDA (EXECUÇÃO, INCLUINDO FORNECIMENTO, CARGA E TRANSPORTE DE TODOS OS MATERIAIS)</t>
  </si>
  <si>
    <t>ARGAMASSA CONFECCIONADA EM BETONEIRA E LANÇAMENTO MANUAL DE CIMENTO E AREIA 1:3 COM 8% DE MICROSSÍLICA - AREIA COMERCIAL (EXECUÇÃO, INCLUINDO FORNECIMENTO, CARGA E TRANSPORTE DE TODOS OS MATERIAIS)</t>
  </si>
  <si>
    <t>ARGAMASSA CONFECCIONADA EM BETONEIRA E LANÇAMENTO MANUAL DE CIMENTO E AREIA 1:3 COM 8% DE MICROSSÍLICA - AREIA EXTRAÍDA (EXECUÇÃO, INCLUINDO FORNECIMENTO, CARGA E TRANSPORTE DE TODOS OS MATERIAIS)</t>
  </si>
  <si>
    <t>ARGAMASSA CONFECCIONADA EM MISTURADOR E LANÇAMENTO MANUAL PARA REPAROS E GRAUTEAMENTO (EXECUÇÃO, INCLUINDO FORNECIMENTO, CARGA E TRANSPORTE DE TODOS OS MATERIAIS)</t>
  </si>
  <si>
    <t>CARGA E MANOBRA DE ADUELAS DE CONCRETO PRÉ-MOLDADAS EM CAVALO MECÂNICO COM SEMIRREBOQUE 22 T - CARGA COM CAMINHÃO GUINDAUTO DE 45 T.M</t>
  </si>
  <si>
    <t>CARGA, MANOBRA E DESCARGA DE AGREGADOS OU SOLOS EM CAMINHÃO BASCULANTE DE 12 M³ - CARGA COM CARREGADEIRA DE 3,40 M³ E DESCARGA EM DISTRIBUIDOR AUTOPROPELIDO</t>
  </si>
  <si>
    <t>CARGA, MANOBRA E DESCARGA DE AGREGADOS OU SOLOS EM CAMINHÃO BASCULANTE DE 12 M³ - CARGA COM CARREGADEIRA DE 3,40 M³ E DESCARGA EM DISTRIBUIDOR REBOCÁVEL</t>
  </si>
  <si>
    <t>CARGA, MANOBRA E DESCARGA DE AGREGADOS OU SOLOS EM CAMINHÃO BASCULANTE DE 12 M³ - CARGA COM CARREGADEIRA DE 3,40 M³ E DESCARGA LIVRE</t>
  </si>
  <si>
    <t>CARGA, MANOBRA E DESCARGA DE AGREGADOS OU SOLOS EM CAMINHÃO BASCULANTE DE 12 M³ - CARGA COM CARREGADEIRA DE 3,40 M³ (EXCLUSA) E DESCARGA EM DISTRIBUIDOR AUTOPROPELIDO</t>
  </si>
  <si>
    <t>CARGA, MANOBRA E DESCARGA DE AGREGADOS OU SOLOS EM CAMINHÃO BASCULANTE DE 12 M³ - CARGA COM CARREGADEIRA DE 3,40 M³ (EXCLUSA) E DESCARGA EM DISTRIBUIDOR REBOCÁVEL</t>
  </si>
  <si>
    <t>CARGA, MANOBRA E DESCARGA DE AGREGADOS OU SOLOS EM CAMINHÃO BASCULANTE DE 12 M³ - CARGA COM CARREGADEIRA DE 3,40 M³ (EXCLUSA) E DESCARGA LIVRE</t>
  </si>
  <si>
    <t>CARGA, MANOBRA E DESCARGA DE AGREGADOS OU SOLOS EM CAMINHÃO BASCULANTE DE 12 M³ - CARGA COM ESCAVADEIRA DE 1,40 M³ (EXCLUSA) E DESCARGA LIVRE</t>
  </si>
  <si>
    <t>CARGA, MANOBRA E DESCARGA DE AGREGADOS OU SOLOS EM CAMINHÃO BASCULANTE DE 12 M³ - CARGA EM USINA DE SOLOS DE 300 T/H E DESCARGA EM DISTRIBUIDOR AUTOPROPELIDO</t>
  </si>
  <si>
    <t>CARGA, MANOBRA E DESCARGA DE AGREGADOS OU SOLOS EM CAMINHÃO BASCULANTE DE 12 M³ - CARGA EM USINA DE SOLOS DE 300 T/H E DESCARGA EM VIBROACABADORA</t>
  </si>
  <si>
    <t>CARGA, MANOBRA E DESCARGA DE AGREGADOS OU SOLOS EM CAMINHÃO BASCULANTE DE 12 M³ - CARGA EM USINA DE SOLOS DE 300 T/H E DESCARGA LIVRE</t>
  </si>
  <si>
    <t>CARGA, MANOBRA E DESCARGA DE AGREGADOS OU SOLOS EM CAMINHÃO BASCULANTE DE 12 M³ - CARGA EM USINA DE 60 T/H (PMF) E DESCARGA LIVRE</t>
  </si>
  <si>
    <t>CARGA, MANOBRA E DESCARGA DE AGREGADOS OU SOLOS EM CAMINHÃO BASCULANTE DE 6 M³ - CARGA COM ESCAVADEIRA DE 1,40 M³ E DESCARGA LIVRE</t>
  </si>
  <si>
    <t>CARGA, MANOBRA E DESCARGA DE AGREGADOS OU SOLOS EM CAMINHÃO BASCULANTE DE 6 M³ - CARGA COM ESCAVADEIRA DE 1,40 M³ (EXCLUSA) E DESCARGA LIVRE</t>
  </si>
  <si>
    <t>CARGA, MANOBRA E DESCARGA DE BLOCOS DE ROCHA EM CAMINHÃO BASCULANTE DE 8 M³ - CARGA COM ESCAVADEIRA DE 1,40 M³ E DESCARGA LIVRE</t>
  </si>
  <si>
    <t>CARGA, MANOBRA E DESCARGA DE BLOCOS DE ROCHA EM CAMINHÃO BASCULANTE DE 8 M³ - CARGA COM ESCAVADEIRA DE 1,40 M³ (EXCLUSA) E DESCARGA LIVRE</t>
  </si>
  <si>
    <t>CARGA, MANOBRA E DESCARGA DE CIMENTO OU CAL A GRANEL EM CAMINHÃO SILO DE 30 M³</t>
  </si>
  <si>
    <t>CARGA, MANOBRA E DESCARGA DE CONCRETO ASFÁLTICO COM BORRACHA EM CAMINHÃO BASCULANTE DE 12 M³ - CARGA EM USINA DE ASFALTO 120 T/H E DESCARGA EM VIBROACABADORA</t>
  </si>
  <si>
    <t>CARGA, MANOBRA E DESCARGA DE CONCRETO COM CAMINHÃO BETONEIRA DE 8 M³ - CARGA EM CENTRAL DE CONCRETO DE 30 M³/H E DESCARGA LIVRE</t>
  </si>
  <si>
    <t>CARGA, MANOBRA E DESCARGA DE CONCRETO COM CAMINHÃO BETONEIRA DE 8 M³ - CARGA EM CENTRAL DE CONCRETO DE 40 M³/H E DESCARGA LIVRE</t>
  </si>
  <si>
    <t>CARGA, MANOBRA E DESCARGA DE CONCRETO DE CIMENTO EM CAMINHÃO BASCULANTE DE 7 M³ - CARGA EM CENTRAL DE CONCRETO DE 150 M³/H E DESCARGA EM VIBROACABADORA</t>
  </si>
  <si>
    <t>CARGA, MANOBRA E DESCARGA DE FRESAGEM CONTÍNUA SOLTA - ESPESSURA DE 2,0 CM EM CAMINHÃO BASCULANTE DE 12 M³ - CARGA COM FRESADORA E DESCARGA LIVRE</t>
  </si>
  <si>
    <t>CARGA, MANOBRA E DESCARGA DE FRESAGEM CONTÍNUA SOLTA - ESPESSURA DE 3,0 CM EM CAMINHÃO BASCULANTE DE 12 M³ - CARGA COM FRESADORA E DESCARGA LIVRE</t>
  </si>
  <si>
    <t>CARGA, MANOBRA E DESCARGA DE FRESAGEM CONTÍNUA SOLTA - ESPESSURA DE 4,0 CM EM CAMINHÃO BASCULANTE DE 12 M³ - CARGA COM FRESADORA E DESCARGA LIVRE</t>
  </si>
  <si>
    <t>CARGA, MANOBRA E DESCARGA DE FRESAGEM CONTÍNUA SOLTA - ESPESSURA DE 5,0 CM EM CAMINHÃO BASCULANTE DE 12 M³ - CARGA COM FRESADORA E DESCARGA LIVRE</t>
  </si>
  <si>
    <t>CARGA, MANOBRA E DESCARGA DE FRESAGEM DESCONTÍNUA SOLTA - ESPESSURA DE 2,0 CM EM CAMINHÃO BASCULANTE DE 12 M³ - CARGA COM FRESADORA E DESCARGA LIVRE</t>
  </si>
  <si>
    <t>CARGA, MANOBRA E DESCARGA DE FRESAGEM DESCONTÍNUA SOLTA - ESPESSURA DE 3,0 CM EM CAMINHÃO BASCULANTE DE 12 M³ - CARGA COM FRESADORA E DESCARGA LIVRE</t>
  </si>
  <si>
    <t>CARGA, MANOBRA E DESCARGA DE FRESAGEM DESCONTÍNUA SOLTA - ESPESSURA DE 4,0 CM EM CAMINHÃO BASCULANTE DE 12 M³ - CARGA COM FRESADORA E DESCARGA LIVRE</t>
  </si>
  <si>
    <t>CARGA, MANOBRA E DESCARGA DE FRESAGEM DESCONTÍNUA SOLTA - ESPESSURA DE 5,0 CM EM CAMINHÃO BASCULANTE DE 12 M³ - CARGA COM FRESADORA E DESCARGA LIVRE</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</si>
  <si>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</si>
  <si>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</si>
  <si>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</si>
  <si>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MISTURA BETUMINOSA A FRIO EM CAMINHÃO BASCULANTE DE 12 M³ - CARGA EM USINA DE 60 T/H (PMF) E DESCARGA EM VIBROACABADORA</t>
  </si>
  <si>
    <t>CARGA, MANOBRA E DESCARGA DE MISTURA BETUMINOSA A QUENTE EM CAMINHÃO BASCULANTE DE 12 M³ - CARGA EM USINA DE ASFALTO 120 T/H E DESCARGA EM VIBROACABADORA</t>
  </si>
  <si>
    <t>CARGA, MANOBRA E DESCARGA DE MISTURA BETUMINOSA A QUENTE EM CAMINHÃO BASCULANTE DE 6 M³ - CARGA EM USINA DE ASFALTO 120 T/H E DESCARGA EM VIBROACABADORA</t>
  </si>
  <si>
    <t>CARGA, MANOBRA E DESCARGA DE MISTURA BETUMINOSA A QUENTE EM CAMINHÃO BASCULANTE DE 6 M³ - CARGA EM USINA DE ASFALTO 120 T/H E DESCARGA MANUAL</t>
  </si>
  <si>
    <t>CARGA, MANOBRA E DESCARGA DE MISTURA BETUMINOSA A QUENTE EM CAMINHÃO COM CAÇAMBA TÉRMICA DE 6 M³ - CARGA EM USINA DE ASFALTO DE 120 T/H E DESCARGA MANUAL</t>
  </si>
  <si>
    <t>CARGA, MANOBRA E DESCARGA DE VIGAS PRÉ-MOLDADAS DE ATÉ 500 KN EM CAVALO MECÂNICO COM DOLLY DE 4 EIXOS COM CAPACIDADE DE 57 T</t>
  </si>
  <si>
    <t>CARGA, MANOBRA E DESCARGA DE VIGAS PRÉ-MOLDADAS DE 1.000 A 1.250 KN EM CAVALO MECÂNICO COM REBOQUES DE 5 E 4 EIXOS COM CAPACIDADE DE 130 T</t>
  </si>
  <si>
    <t>CARGA, MANOBRA E DESCARGA DE VIGAS PRÉ-MOLDADAS DE 500 A 750 KN EM CAVALO MECÂNICO COM DOLLYS DE 3 E 4 EIXOS COM CAPACIDADE DE 77 T</t>
  </si>
  <si>
    <t>CARGA, MANOBRA E DESCARGA DE VIGAS PRÉ-MOLDADAS DE 750 A 1.000 KN EM CAVALO MECÂNICO COM DOLLYS DE 5 E 4 EIXOS COM CAPACIDADE DE 111 T</t>
  </si>
  <si>
    <t>CONCRETO AUTOADENSÁVEL COM SILICATO DE ALUMÍNIO CONFECCIONADO EM CENTRAL DOSADORA DE 30 M3/H COM FCK = 25 MPA - AREIA E BRITA COMERCIAIS (EXECUÇÃO, INCLUINDO FORNECIMENTO, CARGA E TRANSPORTE DE TODOS OS MATERIAIS, EXCLUI O LANÇAMENTO)</t>
  </si>
  <si>
    <t>CONCRETO AUTOADENSÁVEL COM SILICATO DE ALUMÍNIO CONFECCIONADO EM CENTRAL DOSADORA DE 30 M3/H COM FCK = 25 MPA - AREIA EXTRAÍDA E BRITA PRODUZIDA (EXECUÇÃO, INCLUINDO FORNECIMENTO, CARGA E TRANSPORTE DE TODOS OS MATERIAIS, EXCLUI O LANÇAMENTO)</t>
  </si>
  <si>
    <t>CONCRETO CICLÓPICO CONFECCIONADO EM BETONEIRA E LANÇAMENTO MANUAL COM FCK = 15 MPA - AREIA, BRITA E PEDRA DE MÃO COMERCIAIS (EXECUÇÃO, INCLUINDO FORNECIMENTO, CARGA E TRANSPORTE DE TODOS OS MATERIAIS)</t>
  </si>
  <si>
    <t>CONCRETO CICLÓPICO CONFECCIONADO EM BETONEIRA E LANÇAMENTO MANUAL COM FCK = 15 MPA - AREIA EXTRAÍDA, BRITA E PEDRA DE MÃO PRODUZIDAS (EXECUÇÃO, INCLUINDO FORNECIMENTO, CARGA E TRANSPORTE DE TODOS OS MATERIAIS)</t>
  </si>
  <si>
    <t>CONCRETO CICLÓPICO CONFECCIONADO EM BETONEIRA E LANÇAMENTO MANUAL COM FCK = 20 MPA - AREIA, BRITA E PEDRA DE MÃO COMERCIAIS (EXECUÇÃO, INCLUINDO FORNECIMENTO, CARGA E TRANSPORTE DE TODOS OS MATERIAIS)</t>
  </si>
  <si>
    <t>CONCRETO CICLÓPICO CONFECCIONADO EM BETONEIRA E LANÇAMENTO MANUAL COM FCK = 20 MPA - AREIA EXTRAÍDA, BRITA E PEDRA DE MÃO PRODUZIDAS (EXECUÇÃO, INCLUINDO FORNECIMENTO, CARGA E TRANSPORTE DE TODOS OS MATERIAIS)</t>
  </si>
  <si>
    <t>CONCRETO COM 10% DE MICROSSÍLICA CONFECCIONADO EM CENTRAL DOSADORA DE 30 M3/H COM FCK = 45 MPA - AREIA E BRITA COMERCIAIS (EXECUÇÃO, INCLUINDO FORNECIMENTO, CARGA E TRANSPORTE DE TODOS OS MATERIAIS, EXCLUI O LANÇAMENTO)</t>
  </si>
  <si>
    <t>CONCRETO COM 10% DE MICROSSÍLICA CONFECCIONADO EM CENTRAL DOSADORA DE 30 M3/H COM FCK = 45 MPA - AREIA EXTRAÍDA E BRITA PRODUZIDA (EXECUÇÃO, INCLUINDO FORNECIMENTO, CARGA E TRANSPORTE DE TODOS OS MATERIAIS, EXCLUI O LANÇAMENTO)</t>
  </si>
  <si>
    <t>CONCRETO COM 8% DE MICROSSÍLICA CONFECCIONADO EM CENTRAL DOSADORA DE 30 M3/H COM FCK = 40 MPA - AREIA E BRITA COMERCIAIS (EXECUÇÃO, INCLUINDO FORNECIMENTO, CARGA E TRANSPORTE DE TODOS OS MATERIAIS, EXCLUI O LANÇAMENTO)</t>
  </si>
  <si>
    <t>CONCRETO COM 8% DE MICROSSÍLICA CONFECCIONADO EM CENTRAL DOSADORA DE 30 M3/H COM FCK = 40 MPA - AREIA EXTRAÍDA E BRITA PRODUZIDA (EXECUÇÃO, INCLUINDO FORNECIMENTO, CARGA E TRANSPORTE DE TODOS OS MATERIAIS, EXCLUI O LANÇAMENTO)</t>
  </si>
  <si>
    <t>CONCRETO CONFECCIONADO EM BETONEIRA E LANÇAMENTO MANUAL COM FCK = 15 MPA - AREIA E BRITA COMERCIAIS (EXECUÇÃO, INCLUINDO FORNECIMENTO, CARGA E TRANSPORTE DE TODOS OS MATERIAIS)</t>
  </si>
  <si>
    <t>CONCRETO CONFECCIONADO EM BETONEIRA E LANÇAMENTO MANUAL COM FCK = 15 MPA - AREIA EXTRAÍDA E BRITA PRODUZIDA (EXECUÇÃO, INCLUINDO FORNECIMENTO, CARGA E TRANSPORTE DE TODOS OS MATERIAIS)</t>
  </si>
  <si>
    <t>CONCRETO CONFECCIONADO EM BETONEIRA E LANÇAMENTO MANUAL COM FCK = 20 MPA - AREIA E BRITA COMERCIAIS (EXECUÇÃO, INCLUINDO FORNECIMENTO, CARGA E TRANSPORTE DE TODOS OS MATERIAIS)</t>
  </si>
  <si>
    <t>CONCRETO CONFECCIONADO EM BETONEIRA E LANÇAMENTO MANUAL COM FCK = 20 MPA - AREIA EXTRAÍDA E BRITA PRODUZIDA (EXECUÇÃO, INCLUINDO FORNECIMENTO, CARGA E TRANSPORTE DE TODOS OS MATERIAIS)</t>
  </si>
  <si>
    <t>CONCRETO CONFECCIONADO EM BETONEIRA E LANÇAMENTO MANUAL COM FCK = 25 MPA - AREIA E BRITA COMERCIAIS (EXECUÇÃO, INCLUINDO FORNECIMENTO, CARGA E TRANSPORTE DE TODOS OS MATERIAIS)</t>
  </si>
  <si>
    <t>CONCRETO CONFECCIONADO EM BETONEIRA E LANÇAMENTO MANUAL COM FCK = 25 MPA - AREIA EXTRAÍDA E BRITA PRODUZIDA (EXECUÇÃO, INCLUINDO FORNECIMENTO, CARGA E TRANSPORTE DE TODOS OS MATERIAIS)</t>
  </si>
  <si>
    <t>CONCRETO CONFECCIONADO EM BETONEIRA E LANÇAMENTO MANUAL COM FCK = 30 MPA - AREIA E BRITA COMERCIAIS (EXECUÇÃO, INCLUINDO FORNECIMENTO, CARGA E TRANSPORTE DE TODOS OS MATERIAIS)</t>
  </si>
  <si>
    <t>CONCRETO CONFECCIONADO EM BETONEIRA E LANÇAMENTO MANUAL COM FCK = 30 MPA - AREIA EXTRAÍDA E BRITA PRODUZIDA (EXECUÇÃO, INCLUINDO FORNECIMENTO, CARGA E TRANSPORTE DE TODOS OS MATERIAIS)</t>
  </si>
  <si>
    <t>CONCRETO CONFECCIONADO EM BETONEIRA E LANÇAMENTO MANUAL PARA PRÉ-MOLDADOS (MOURÕES) COM FCK = 25 MPA - AREIA E BRITA COMERCIAIS (EXECUÇÃO, INCLUINDO FORNECIMENTO, CARGA E TRANSPORTE DE TODOS OS MATERIAIS)</t>
  </si>
  <si>
    <t>CONCRETO CONFECCIONADO EM BETONEIRA E LANÇAMENTO MANUAL PARA PRÉ-MOLDADOS (MOURÕES) COM FCK = 25 MPA - AREIA EXTRAÍDA E BRITA PRODUZIDA (EXECUÇÃO, INCLUINDO FORNECIMENTO, CARGA E TRANSPORTE DE TODOS OS MATERIAIS)</t>
  </si>
  <si>
    <t>CONCRETO CONFECCIONADO EM CENTRAL DOSADORA DE 30 M3/H COM FCK = 20 MPA - AREIA E BRITA COMERCIAIS (EXECUÇÃO, INCLUINDO FORNECIMENTO, CARGA E TRANSPORTE DE TODOS OS MATERIAIS, EXCLUI O LANÇAMENTO)</t>
  </si>
  <si>
    <t>CONCRETO CONFECCIONADO EM CENTRAL DOSADORA DE 30 M3/H COM FCK = 20 MPA - AREIA EXTRAÍDA E BRITA PRODUZIDA (EXECUÇÃO, INCLUINDO FORNECIMENTO, CARGA E TRANSPORTE DE TODOS OS MATERIAIS, EXCLUI O LANÇAMENTO)</t>
  </si>
  <si>
    <t>CONCRETO CONFECCIONADO EM CENTRAL DOSADORA DE 30 M3/H COM FCK = 25 MPA - AREIA E BRITA COMERCIAIS (EXECUÇÃO, INCLUINDO FORNECIMENTO, CARGA E TRANSPORTE DE TODOS OS MATERIAIS, EXCLUI O LANÇAMENTO)</t>
  </si>
  <si>
    <t>CONCRETO CONFECCIONADO EM CENTRAL DOSADORA DE 30 M3/H COM FCK = 25 MPA - AREIA EXTRAÍDA E BRITA PRODUZIDA (EXECUÇÃO, INCLUINDO FORNECIMENTO, CARGA E TRANSPORTE DE TODOS OS MATERIAIS, EXCLUI O LANÇAMENTO)</t>
  </si>
  <si>
    <t>CONCRETO CONFECCIONADO EM CENTRAL DOSADORA DE 30 M3/H COM FCK = 30 MPA - AREIA E BRITA COMERCIAIS (EXECUÇÃO, INCLUINDO FORNECIMENTO, CARGA E TRANSPORTE DE TODOS OS MATERIAIS, EXCLUI O LANÇAMENTO)</t>
  </si>
  <si>
    <t>CONCRETO CONFECCIONADO EM CENTRAL DOSADORA DE 30 M3/H COM FCK = 30 MPA - AREIA EXTRAÍDA E BRITA PRODUZIDA (EXECUÇÃO, INCLUINDO FORNECIMENTO, CARGA E TRANSPORTE DE TODOS OS MATERIAIS, EXCLUI O LANÇAMENTO)</t>
  </si>
  <si>
    <t>CONCRETO CONFECCIONADO EM CENTRAL DOSADORA DE 30 M3/H COM FCTM,K = 4,5 MPA - AREIA E BRITA COMERCIAIS (EXECUÇÃO, INCLUINDO FORNECIMENTO DE TODOS OS MATERIAIS E A CARGA E TRANSPORTE DA AREIA E BRITA, EXCLUI O LANÇAMENTO DO CONCRETO)</t>
  </si>
  <si>
    <t>CONCRETO CONFECCIONADO EM CENTRAL DOSADORA DE 30 M3/H COM FCTM,K = 4,5 MPA - AREIA EXTRAÍDA E BRITA PRODUZIDA (EXECUÇÃO, INCLUINDO FORNECIMENTO DE TODOS OS MATERIAIS E A CARGA E TRANSPORTE DA AREIA E BRITA, EXCLUI O LANÇAMENTO DO CONCRETO)</t>
  </si>
  <si>
    <t>CONCRETO CONFECCIONADO EM CENTRAL DOSADORA DE 40 M3/H COM FCK = 20 MPA - AREIA E BRITA COMERCIAIS (EXECUÇÃO, INCLUINDO FORNECIMENTO, CARGA E TRANSPORTE DE TODOS OS MATERIAIS, EXCLUI O LANÇAMENTO)</t>
  </si>
  <si>
    <t>CONCRETO CONFECCIONADO EM CENTRAL DOSADORA DE 40 M3/H COM FCK = 20 MPA - AREIA EXTRAÍDA E BRITA PRODUZIDA (EXECUÇÃO, INCLUINDO FORNECIMENTO, CARGA E TRANSPORTE DE TODOS OS MATERIAIS, EXCLUI O LANÇAMENTO)</t>
  </si>
  <si>
    <t>CONCRETO CONFECCIONADO EM CENTRAL DOSADORA DE 40 M3/H COM FCK = 25 MPA - AREIA E BRITA COMERCIAIS (EXECUÇÃO, INCLUINDO FORNECIMENTO, CARGA E TRANSPORTE DE TODOS OS MATERIAIS, EXCLUI O LANÇAMENTO)</t>
  </si>
  <si>
    <t>CONCRETO CONFECCIONADO EM CENTRAL DOSADORA DE 40 M3/H COM FCK = 25 MPA - AREIA EXTRAÍDA E BRITA PRODUZIDA (EXECUÇÃO, INCLUINDO FORNECIMENTO, CARGA E TRANSPORTE DE TODOS OS MATERIAIS, EXCLUI O LANÇAMENTO)</t>
  </si>
  <si>
    <t>CONCRETO CONFECCIONADO EM CENTRAL DOSADORA DE 40 M3/H COM FCK = 30 MPA - AREIA E BRITA COMERCIAIS (EXECUÇÃO, INCLUINDO FORNECIMENTO, CARGA E TRANSPORTE DE TODOS OS MATERIAIS, EXCLUI O LANÇAMENTO)</t>
  </si>
  <si>
    <t>CONCRETO CONFECCIONADO EM CENTRAL DOSADORA DE 40 M3/H COM FCK = 30 MPA - AREIA EXTRAÍDA E BRITA PRODUZIDA (EXECUÇÃO, INCLUINDO FORNECIMENTO, CARGA E TRANSPORTE DE TODOS OS MATERIAIS, EXCLUI O LANÇAMENTO)</t>
  </si>
  <si>
    <t>CONCRETO MAGRO CONFECCIONADO EM BETONEIRA E LANÇAMENTO MANUAL - AREIA E BRITA COMERCIAIS (EXECUÇÃO, INCLUINDO FORNECIMENTO, CARGA E TRANSPORTE DE TODOS OS MATERIAIS)</t>
  </si>
  <si>
    <t>CONCRETO MAGRO CONFECCIONADO EM BETONEIRA E LANÇAMENTO MANUAL - AREIA EXTRAÍDA E BRITA PRODUZIDA (EXECUÇÃO, INCLUINDO FORNECIMENTO, CARGA E TRANSPORTE DE TODOS OS MATERIAIS)</t>
  </si>
  <si>
    <t>CONCRETO PARA BOMBEAMENTO CONFECCIONADO EM CENTRAL DOSADORA DE 30 M3/H COM FCK = 25 MPA - AREIA E BRITA COMERCIAIS (EXECUÇÃO, INCLUINDO FORNECIMENTO, CARGA E TRANSPORTE DE TODOS OS MATERIAIS, EXCLUI O LANÇAMENTO)</t>
  </si>
  <si>
    <t>CONCRETO PARA BOMBEAMENTO CONFECCIONADO EM CENTRAL DOSADORA DE 30 M3/H COM FCK = 25 MPA - AREIA EXTRAÍDA E BRITA PRODUZIDA (EXECUÇÃO, INCLUINDO FORNECIMENTO, CARGA E TRANSPORTE DE TODOS OS MATERIAIS, EXCLUI O LANÇAMENTO)</t>
  </si>
  <si>
    <t>CONCRETO PARA BOMBEAMENTO CONFECCIONADO EM CENTRAL DOSADORA DE 30 M3/H COM FCK = 30 MPA - AREIA E BRITA COMERCIAIS (EXECUÇÃO, INCLUINDO FORNECIMENTO, CARGA E TRANSPORTE DE TODOS OS MATERIAIS, EXCLUI O LANÇAMENTO)</t>
  </si>
  <si>
    <t>CONCRETO PARA BOMBEAMENTO CONFECCIONADO EM CENTRAL DOSADORA DE 30 M3/H COM FCK = 30 MPA - AREIA EXTRAÍDA E BRITA PRODUZIDA (EXECUÇÃO, INCLUINDO FORNECIMENTO, CARGA E TRANSPORTE DE TODOS OS MATERIAIS, EXCLUI O LANÇAMENTO)</t>
  </si>
  <si>
    <t>CONCRETO PARA BOMBEAMENTO CONFECCIONADO EM CENTRAL DOSADORA DE 30 M3/H COM FCK = 35 MPA - AREIA E BRITA COMERCIAIS (EXECUÇÃO, INCLUINDO FORNECIMENTO, CARGA E TRANSPORTE DE TODOS OS MATERIAIS, EXCLUI O LANÇAMENTO)</t>
  </si>
  <si>
    <t>CONCRETO PARA BOMBEAMENTO CONFECCIONADO EM CENTRAL DOSADORA DE 30 M3/H COM FCK = 35 MPA - AREIA EXTRAÍDA E BRITA PRODUZIDA (EXECUÇÃO, INCLUINDO FORNECIMENTO, CARGA E TRANSPORTE DE TODOS OS MATERIAIS, EXCLUI O LANÇAMENTO)</t>
  </si>
  <si>
    <t>CONCRETO PARA BOMBEAMENTO CONFECCIONADO EM CENTRAL DOSADORA DE 30 M3/H COM FCK = 40 MPA - AREIA E BRITA COMERCIAIS (EXECUÇÃO, INCLUINDO FORNECIMENTO, CARGA E TRANSPORTE DE TODOS OS MATERIAIS, EXCLUI O LANÇAMENTO)</t>
  </si>
  <si>
    <t>CONCRETO PARA BOMBEAMENTO CONFECCIONADO EM CENTRAL DOSADORA DE 30 M3/H COM FCK = 40 MPA - AREIA EXTRAÍDA E BRITA PRODUZIDA (EXECUÇÃO, INCLUINDO FORNECIMENTO, CARGA E TRANSPORTE DE TODOS OS MATERIAIS, EXCLUI O LANÇAMENTO)</t>
  </si>
  <si>
    <t>CONCRETO PARA BOMBEAMENTO CONFECCIONADO EM CENTRAL DOSADORA DE 40 M3/H COM FCK = 25 MPA - AREIA E BRITA COMERCIAIS (EXECUÇÃO, INCLUINDO FORNECIMENTO, CARGA E TRANSPORTE DE TODOS OS MATERIAIS, EXCLUI O LANÇAMENTO)</t>
  </si>
  <si>
    <t>CONCRETO PARA BOMBEAMENTO CONFECCIONADO EM CENTRAL DOSADORA DE 40 M3/H COM FCK = 25 MPA - AREIA EXTRAÍDA E BRITA PRODUZIDA (EXECUÇÃO, INCLUINDO FORNECIMENTO, CARGA E TRANSPORTE DE TODOS OS MATERIAIS, EXCLUI O LANÇAMENTO)</t>
  </si>
  <si>
    <t>CONCRETO PARA BOMBEAMENTO CONFECCIONADO EM CENTRAL DOSADORA DE 40 M3/H COM FCK = 30 MPA - AREIA E BRITA COMERCIAIS (EXECUÇÃO, INCLUINDO FORNECIMENTO, CARGA E TRANSPORTE DE TODOS OS MATERIAIS, EXCLUI O LANÇAMENTO)</t>
  </si>
  <si>
    <t>CONCRETO PARA BOMBEAMENTO CONFECCIONADO EM CENTRAL DOSADORA DE 40 M3/H COM FCK = 30 MPA - AREIA EXTRAÍDA E BRITA PRODUZIDA (EXECUÇÃO, INCLUINDO FORNECIMENTO, CARGA E TRANSPORTE DE TODOS OS MATERIAIS, EXCLUI O LANÇAMENTO)</t>
  </si>
  <si>
    <t>CONCRETO PARA BOMBEAMENTO CONFECCIONADO EM CENTRAL DOSADORA DE 40 M3/H COM FCK = 35 MPA - AREIA E BRITA COMERCIAIS (EXECUÇÃO, INCLUINDO FORNECIMENTO, CARGA E TRANSPORTE DE TODOS OS MATERIAIS, EXCLUI O LANÇAMENTO)</t>
  </si>
  <si>
    <t>CONCRETO PARA BOMBEAMENTO CONFECCIONADO EM CENTRAL DOSADORA DE 40 M3/H COM FCK = 35 MPA - AREIA EXTRAÍDA E BRITA PRODUZIDA (EXECUÇÃO, INCLUINDO FORNECIMENTO, CARGA E TRANSPORTE DE TODOS OS MATERIAIS, EXCLUI O LANÇAMENTO)</t>
  </si>
  <si>
    <t>CONCRETO PARA BOMBEAMENTO CONFECCIONADO EM CENTRAL DOSADORA DE 40 M3/H COM FCK = 40 MPA - AREIA E BRITA COMERCIAIS (EXECUÇÃO, INCLUINDO FORNECIMENTO, CARGA E TRANSPORTE DE TODOS OS MATERIAIS, EXCLUI O LANÇAMENTO)</t>
  </si>
  <si>
    <t>CONCRETO PARA BOMBEAMENTO CONFECCIONADO EM CENTRAL DOSADORA DE 40 M3/H COM FCK = 40 MPA - AREIA EXTRAÍDA E BRITA PRODUZIDA (EXECUÇÃO, INCLUINDO FORNECIMENTO, CARGA E TRANSPORTE DE TODOS OS MATERIAIS, EXCLUI O LANÇAMENTO)</t>
  </si>
  <si>
    <t>CONCRETO POROSO CONFECCIONADO EM BETONEIRA E LANÇAMENTO MANUAL PARA TUBOS DE DRENAGEM COM FCK = 25 MPA - AREIA E BRITA COMERCIAIS (EXECUÇÃO, INCLUINDO FORNECIMENTO, CARGA E TRANSPORTE DE TODOS OS MATERIAIS)</t>
  </si>
  <si>
    <t>CONCRETO POROSO CONFECCIONADO EM BETONEIRA E LANÇAMENTO MANUAL PARA TUBOS DE DRENAGEM COM FCK = 25 MPA - AREIA EXTRAÍDA E BRITA PRODUZIDA (EXECUÇÃO, INCLUINDO FORNECIMENTO, CARGA E TRANSPORTE DE TODOS OS MATERIAIS)</t>
  </si>
  <si>
    <t>CONCRETO SUBMERSO CONFECCIONADO EM CENTRAL DOSADORA DE 30 M3/H COM FCK = 25 MPA - AREIA E BRITA COMERCIAIS (EXECUÇÃO, INCLUINDO FORNECIMENTO, CARGA E TRANSPORTE DE TODOS OS MATERIAIS, EXCLUI O LANÇAMENTO)</t>
  </si>
  <si>
    <t>CONCRETO SUBMERSO CONFECCIONADO EM CENTRAL DOSADORA DE 30 M3/H COM FCK = 25 MPA - AREIA EXTRAÍDA E BRITA PRODUZIDA (EXECUÇÃO, INCLUINDO FORNECIMENTO, CARGA E TRANSPORTE DE TODOS OS MATERIAIS, EXCLUI O LANÇAMENTO)</t>
  </si>
  <si>
    <t>CONFECÇÃO DE CANALETA MEIA CANA D = 0,20 M - AREIA E BRITA COMERCIAIS (INCLUINDO FORNECIMENTO E TRANSPORTE DE TODOS OS MATERIAIS)</t>
  </si>
  <si>
    <t>CONFECÇÃO DE CANALETA MEIA CANA D = 0,20 M - AREIA EXTRAÍDA E BRITA PRODUZIDA (INCLUINDO FORNECIMENTO E TRANSPORTE DE TODOS OS MATERIAIS)</t>
  </si>
  <si>
    <t>CONFECÇÃO DE CANALETA MEIA CANA D = 0,30 M - AREIA E BRITA COMERCIAIS (INCLUINDO FORNECIMENTO E TRANSPORTE DE TODOS OS MATERIAIS)</t>
  </si>
  <si>
    <t>CONFECÇÃO DE CANALETA MEIA CANA D = 0,30 M - AREIA EXTRAÍDA E BRITA PRODUZIDA (INCLUINDO FORNECIMENTO E TRANSPORTE DE TODOS OS MATERIAIS)</t>
  </si>
  <si>
    <t>CONFECÇÃO DE CANALETA MEIA CANA D = 0,40 M - AREIA E BRITA COMERCIAIS (INCLUINDO FORNECIMENTO E TRANSPORTE DE TODOS OS MATERIAIS)</t>
  </si>
  <si>
    <t>CONFECÇÃO DE CANALETA MEIA CANA D = 0,40 M - AREIA EXTRAÍDA E BRITA PRODUZIDA (INCLUINDO FORNECIMENTO E TRANSPORTE DE TODOS OS MATERIAIS)</t>
  </si>
  <si>
    <t>CONFECÇÃO DE CANALETA MEIA CANA D = 0,50 M - AREIA E BRITA COMERCIAIS (INCLUINDO FORNECIMENTO E TRANSPORTE DE TODOS OS MATERIAIS)</t>
  </si>
  <si>
    <t>CONFECÇÃO DE CANALETA MEIA CANA D = 0,50 M - AREIA EXTRAÍDA E BRITA PRODUZIDA (INCLUINDO FORNECIMENTO E TRANSPORTE DE TODOS OS MATERIAIS)</t>
  </si>
  <si>
    <t>CONFECÇÃO DE CANALETA MEIA CANA D = 0,60 M - AREIA E BRITA COMERCIAIS (INCLUINDO FORNECIMENTO E TRANSPORTE DE TODOS OS MATERIAIS)</t>
  </si>
  <si>
    <t>CONFECÇÃO DE CANALETA MEIA CANA D = 0,60 M - AREIA EXTRAÍDA E BRITA PRODUZIDA (INCLUINDO FORNECIMENTO E TRANSPORTE DE TODOS OS MATERIAIS)</t>
  </si>
  <si>
    <t>CONFECÇÃO DE TUBOS DE CONCRETO ARMADO D = 0,60 M PA1 - AREIA E BRITA COMERCIAIS (INCLUINDO FORNECIMENTO E TRANSPORTE DE TODOS OS MATERIAIS)</t>
  </si>
  <si>
    <t>CONFECÇÃO DE TUBOS DE CONCRETO ARMADO D = 0,60 M PA1 - AREIA EXTRAÍDA E BRITA PRODUZIDA (INCLUINDO FORNECIMENTO E TRANSPORTE DE TODOS OS MATERIAIS)</t>
  </si>
  <si>
    <t>CONFECÇÃO DE TUBOS DE CONCRETO ARMADO D = 0,60 M PA2 - AREIA E BRITA COMERCIAIS (INCLUINDO FORNECIMENTO E TRANSPORTE DE TODOS OS MATERIAIS)</t>
  </si>
  <si>
    <t>CONFECÇÃO DE TUBOS DE CONCRETO ARMADO D = 0,60 M PA2 - AREIA EXTRAÍDA E BRITA PRODUZIDA (INCLUINDO FORNECIMENTO E TRANSPORTE DE TODOS OS MATERIAIS)</t>
  </si>
  <si>
    <t>CONFECÇÃO DE TUBOS DE CONCRETO ARMADO D = 0,60 M PA3 - AREIA E BRITA COMERCIAIS (INCLUINDO FORNECIMENTO E TRANSPORTE DE TODOS OS MATERIAIS)</t>
  </si>
  <si>
    <t>CONFECÇÃO DE TUBOS DE CONCRETO ARMADO D = 0,60 M PA3 - AREIA EXTRAÍDA E BRITA PRODUZIDA (INCLUINDO FORNECIMENTO E TRANSPORTE DE TODOS OS MATERIAIS)</t>
  </si>
  <si>
    <t>CONFECÇÃO DE TUBOS DE CONCRETO ARMADO D = 0,80 M PA1 - AREIA E BRITA COMERCIAIS (INCLUINDO FORNECIMENTO E TRANSPORTE DE TODOS OS MATERIAIS)</t>
  </si>
  <si>
    <t>CONFECÇÃO DE TUBOS DE CONCRETO ARMADO D = 0,80 M PA1 - AREIA EXTRAÍDA E BRITA PRODUZIDA (INCLUINDO FORNECIMENTO E TRANSPORTE DE TODOS OS MATERIAIS)</t>
  </si>
  <si>
    <t>CONFECÇÃO DE TUBOS DE CONCRETO ARMADO D = 0,80 M PA2 - AREIA E BRITA COMERCIAIS (INCLUINDO FORNECIMENTO E TRANSPORTE DE TODOS OS MATERIAIS)</t>
  </si>
  <si>
    <t>CONFECÇÃO DE TUBOS DE CONCRETO ARMADO D = 0,80 M PA2 - AREIA EXTRAÍDA E BRITA PRODUZIDA (INCLUINDO FORNECIMENTO E TRANSPORTE DE TODOS OS MATERIAIS)</t>
  </si>
  <si>
    <t>CONFECÇÃO DE TUBOS DE CONCRETO ARMADO D = 0,80 M PA3 - AREIA E BRITA COMERCIAIS (INCLUINDO FORNECIMENTO E TRANSPORTE DE TODOS OS MATERIAIS)</t>
  </si>
  <si>
    <t>CONFECÇÃO DE TUBOS DE CONCRETO ARMADO D = 0,80 M PA3 - AREIA EXTRAÍDA E BRITA PRODUZIDA (INCLUINDO FORNECIMENTO E TRANSPORTE DE TODOS OS MATERIAIS)</t>
  </si>
  <si>
    <t>CONFECÇÃO DE TUBOS DE CONCRETO ARMADO D = 1,00 M PA1 - AREIA E BRITA COMERCIAIS (INCLUINDO FORNECIMENTO E TRANSPORTE DE TODOS OS MATERIAIS)</t>
  </si>
  <si>
    <t>CONFECÇÃO DE TUBOS DE CONCRETO ARMADO D = 1,00 M PA1 - AREIA EXTRAÍDA E BRITA PRODUZIDA (INCLUINDO FORNECIMENTO E TRANSPORTE DE TODOS OS MATERIAIS)</t>
  </si>
  <si>
    <t>CONFECÇÃO DE TUBOS DE CONCRETO ARMADO D = 1,00 M PA2 - AREIA E BRITA COMERCIAIS (INCLUINDO FORNECIMENTO E TRANSPORTE DE TODOS OS MATERIAIS)</t>
  </si>
  <si>
    <t>CONFECÇÃO DE TUBOS DE CONCRETO ARMADO D = 1,00 M PA2 - AREIA EXTRAÍDA E BRITA PRODUZIDA (INCLUINDO FORNECIMENTO E TRANSPORTE DE TODOS OS MATERIAIS)</t>
  </si>
  <si>
    <t>CONFECÇÃO DE TUBOS DE CONCRETO ARMADO D = 1,00 M PA3 - AREIA E BRITA COMERCIAIS (INCLUINDO FORNECIMENTO E TRANSPORTE DE TODOS OS MATERIAIS)</t>
  </si>
  <si>
    <t>CONFECÇÃO DE TUBOS DE CONCRETO ARMADO D = 1,00 M PA3 - AREIA EXTRAÍDA E BRITA PRODUZIDA (INCLUINDO FORNECIMENTO E TRANSPORTE DE TODOS OS MATERIAIS)</t>
  </si>
  <si>
    <t>CONFECÇÃO DE TUBOS DE CONCRETO ARMADO D = 1,20 M PA1 - AREIA E BRITA COMERCIAIS (INCLUINDO FORNECIMENTO E TRANSPORTE DE TODOS OS MATERIAIS)</t>
  </si>
  <si>
    <t>CONFECÇÃO DE TUBOS DE CONCRETO ARMADO D = 1,20 M PA1 - AREIA EXTRAÍDA E BRITA PRODUZIDA (INCLUINDO FORNECIMENTO E TRANSPORTE DE TODOS OS MATERIAIS)</t>
  </si>
  <si>
    <t>CONFECÇÃO DE TUBOS DE CONCRETO ARMADO D = 1,20 M PA2 - AREIA E BRITA COMERCIAIS (INCLUINDO FORNECIMENTO E TRANSPORTE DE TODOS OS MATERIAIS)</t>
  </si>
  <si>
    <t>CONFECÇÃO DE TUBOS DE CONCRETO ARMADO D = 1,20 M PA2 - AREIA EXTRAÍDA E BRITA PRODUZIDA (INCLUINDO FORNECIMENTO E TRANSPORTE DE TODOS OS MATERIAIS)</t>
  </si>
  <si>
    <t>CONFECÇÃO DE TUBOS DE CONCRETO ARMADO D = 1,20 M PA3 - AREIA E BRITA COMERCIAIS (INCLUINDO FORNECIMENTO E TRANSPORTE DE TODOS OS MATERIAIS)</t>
  </si>
  <si>
    <t>CONFECÇÃO DE TUBOS DE CONCRETO ARMADO D = 1,20 M PA3 - AREIA EXTRAÍDA E BRITA PRODUZIDA (INCLUINDO FORNECIMENTO E TRANSPORTE DE TODOS OS MATERIAIS)</t>
  </si>
  <si>
    <t>CONFECÇÃO DE TUBOS DE CONCRETO ARMADO D = 1,50 M PA1 - AREIA E BRITA COMERCIAIS (INCLUINDO FORNECIMENTO E TRANSPORTE DE TODOS OS MATERIAIS)</t>
  </si>
  <si>
    <t>CONFECÇÃO DE TUBOS DE CONCRETO ARMADO D = 1,50 M PA1 - AREIA EXTRAÍDA E BRITA PRODUZIDA (INCLUINDO FORNECIMENTO E TRANSPORTE DE TODOS OS MATERIAIS)</t>
  </si>
  <si>
    <t>CONFECÇÃO DE TUBOS DE CONCRETO ARMADO D = 1,50 M PA2 - AREIA E BRITA COMERCIAIS (INCLUINDO FORNECIMENTO E TRANSPORTE DE TODOS OS MATERIAIS)</t>
  </si>
  <si>
    <t>CONFECÇÃO DE TUBOS DE CONCRETO ARMADO D = 1,50 M PA2 - AREIA EXTRAÍDA E BRITA PRODUZIDA (INCLUINDO FORNECIMENTO E TRANSPORTE DE TODOS OS MATERIAIS)</t>
  </si>
  <si>
    <t>CONFECÇÃO DE TUBOS DE CONCRETO ARMADO D = 1,50 M PA3 - AREIA E BRITA COMERCIAIS (INCLUINDO FORNECIMENTO E TRANSPORTE DE TODOS OS MATERIAIS)</t>
  </si>
  <si>
    <t>CONFECÇÃO DE TUBOS DE CONCRETO ARMADO D = 1,50 M PA3 - AREIA EXTRAÍDA E BRITA PRODUZIDA (INCLUINDO FORNECIMENTO E TRANSPORTE DE TODOS OS MATERIAIS)</t>
  </si>
  <si>
    <t>CONFECÇÃO DE TUBOS DE CONCRETO POROSO D = 0,20 M - AREIA E BRITA COMERCIAIS (INCLUINDO FORNECIMENTO E TRANSPORTE DE TODOS OS MATERIAIS)</t>
  </si>
  <si>
    <t>CONFECÇÃO DE TUBOS DE CONCRETO POROSO D = 0,20 M - AREIA EXTRAÍDA E BRITA PRODUZIDA (INCLUINDO FORNECIMENTO E TRANSPORTE DE TODOS OS MATERIAIS)</t>
  </si>
  <si>
    <t>CONFECÇÃO DE TUBOS DE CONCRETO SIMPLES D = 0,20 M - AREIA E BRITA COMERCIAIS (INCLUINDO FORNECIMENTO E TRANSPORTE DE TODOS OS MATERIAIS)</t>
  </si>
  <si>
    <t>CONFECÇÃO DE TUBOS DE CONCRETO SIMPLES D = 0,20 M - AREIA EXTRAÍDA E BRITA PRODUZIDA (INCLUINDO FORNECIMENTO E TRANSPORTE DE TODOS OS MATERIAIS)</t>
  </si>
  <si>
    <t>CONFECÇÃO DE TUBOS DE CONCRETO SIMPLES D = 0,30 M - AREIA E BRITA COMERCIAIS (INCLUINDO FORNECIMENTO E TRANSPORTE DE TODOS OS MATERIAIS)</t>
  </si>
  <si>
    <t>CONFECÇÃO DE TUBOS DE CONCRETO SIMPLES D = 0,30 M - AREIA EXTRAÍDA E BRITA PRODUZIDA (INCLUINDO FORNECIMENTO E TRANSPORTE DE TODOS OS MATERIAIS)</t>
  </si>
  <si>
    <t>CONFECÇÃO DE TUBOS DE CONCRETO SIMPLES D = 0,40 M - AREIA E BRITA COMERCIAIS (INCLUINDO FORNECIMENTO E TRANSPORTE DE TODOS OS MATERIAIS)</t>
  </si>
  <si>
    <t>CONFECÇÃO DE TUBOS DE CONCRETO SIMPLES D = 0,40 M - AREIA EXTRAÍDA E BRITA PRODUZIDA (INCLUINDO FORNECIMENTO E TRANSPORTE DE TODOS OS MATERIAIS)</t>
  </si>
  <si>
    <t>CONFECÇÃO DE TUBOS DE CONCRETO SIMPLES D = 0,50 M - AREIA E BRITA COMERCIAIS (INCLUINDO FORNECIMENTO E TRANSPORTE DE TODOS OS MATERIAIS)</t>
  </si>
  <si>
    <t>CONFECÇÃO DE TUBOS DE CONCRETO SIMPLES D = 0,50 M - AREIA EXTRAÍDA E BRITA PRODUZIDA (INCLUINDO FORNECIMENTO E TRANSPORTE DE TODOS OS MATERIAIS)</t>
  </si>
  <si>
    <t>CONFECÇÃO DE TUBOS DE CONCRETO SIMPLES D = 0,60 M - AREIA E BRITA COMERCIAIS (INCLUINDO FORNECIMENTO E TRANSPORTE DE TODOS OS MATERIAIS)</t>
  </si>
  <si>
    <t>CONFECÇÃO DE TUBOS DE CONCRETO SIMPLES D = 0,60 M - AREIA EXTRAÍDA E BRITA PRODUZIDA (INCLUINDO FORNECIMENTO E TRANSPORTE DE TODOS OS MATERIAIS)</t>
  </si>
  <si>
    <t>JUNTA DE DILATAÇÃO DE BUEIROS CELULARES</t>
  </si>
  <si>
    <t>LANÇAMENTO MANUAL DE CONCRETO NA VERTICAL PARA OS SERVIÇOS DE DRENAGEM</t>
  </si>
  <si>
    <t>MICROCONCRETO CONFECCIONADO EM MISTURADOR E LANÇAMENTO MANUAL PARA REPAROS E GRAUTEAMENTO (EXECUÇÃO, INCLUINDO FORNECIMENTO, CARGA E TRANSPORTE DE TODOS OS MATERIAIS)</t>
  </si>
  <si>
    <t>SOLDA DE CONECTORES DE CISALHAMENTO TIPO "STUD BOLT" EM TELHAFÔRMA DE AÇO COLABORANTE PARA LAJE MISTA DE AÇO E CONCRETO</t>
  </si>
  <si>
    <t>TELHA-FÔRMA EM AÇO GALVANIZADO ASTM A653 GRAU 40 - E = 0,80 MM - FORNECIMENTO E INSTALAÇÃO</t>
  </si>
  <si>
    <t>TELHA-FÔRMA EM AÇO GALVANIZADO ASTM A653 GRAU 40 - E = 0,95 MM - FORNECIMENTO E INSTALAÇÃO</t>
  </si>
  <si>
    <t>TELHA-FÔRMA EM AÇO GALVANIZADO ASTM A653 GRAU 40 - E = 1,25 MM - FORNECIMENTO E INSTALAÇÃO</t>
  </si>
  <si>
    <t>TRANSPORTE COM CAMINHÃO BASCULANTE DE 12 M³ - RODOVIA EM LEITO NATURAL</t>
  </si>
  <si>
    <t>TRANSPORTE COM CAMINHÃO BASCULANTE DE 12 M³ - RODOVIA EM REVESTIMENTO PRIMÁRIO</t>
  </si>
  <si>
    <t>TRANSPORTE COM CAMINHÃO BASCULANTE DE 12 M³ - RODOVIA PAVIMENTADA</t>
  </si>
  <si>
    <t>TRANSPORTE COM CAMINHÃO BETONEIRA DE 8 M³ - RODOVIA EM LEITO NATURAL</t>
  </si>
  <si>
    <t>TRANSPORTE COM CAMINHÃO BETONEIRA DE 8 M³ - RODOVIA EM REVESTIMENTO PRIMÁRIO</t>
  </si>
  <si>
    <t>TRANSPORTE COM CAMINHÃO BETONEIRA DE 8 M³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</si>
  <si>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</si>
  <si>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</si>
  <si>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</si>
  <si>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</si>
  <si>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</si>
  <si>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</si>
  <si>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</si>
  <si>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</si>
  <si>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</si>
  <si>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DE CIMENTO A GRANEL COM CAMINHÃO SILO DE 30 M³ - RODOVIA EM LEITO NATURAL</t>
  </si>
  <si>
    <t>TRANSPORTE DE CIMENTO A GRANEL COM CAMINHÃO SILO DE 30 M³ - RODOVIA EM REVESTIMENTO PRIMÁRIO</t>
  </si>
  <si>
    <t>TRANSPORTE DE CIMENTO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</si>
  <si>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</si>
  <si>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</si>
  <si>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</si>
  <si>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HORA</t>
  </si>
  <si>
    <t>TOTAL (A+B+C+D) - DIURNO</t>
  </si>
  <si>
    <t>TOTAL (A+B+C+D+E) - NOTURNO</t>
  </si>
  <si>
    <t>CPU-061</t>
  </si>
  <si>
    <t xml:space="preserve">EXECUÇÃO DE PROVA DE CARGA ESTÁTICA - PCE </t>
  </si>
  <si>
    <t>CPU-062</t>
  </si>
  <si>
    <t>CPU-063</t>
  </si>
  <si>
    <t>CPU-064</t>
  </si>
  <si>
    <t>CPU-065</t>
  </si>
  <si>
    <t>CPU-066</t>
  </si>
  <si>
    <t>CPU-067</t>
  </si>
  <si>
    <t>CPU-068</t>
  </si>
  <si>
    <t>CPU-069</t>
  </si>
  <si>
    <t>CPU-070</t>
  </si>
  <si>
    <t>CPU-071</t>
  </si>
  <si>
    <t>CPU-072</t>
  </si>
  <si>
    <t>CPU-073</t>
  </si>
  <si>
    <t>CPU-074</t>
  </si>
  <si>
    <t>CPU-075</t>
  </si>
  <si>
    <t>CPU-076</t>
  </si>
  <si>
    <t>MATED-11068</t>
  </si>
  <si>
    <t>ENSAIO DE RESISTENCIA A TRACAO NA FLEXAO DE CONCRETO - IPRM</t>
  </si>
  <si>
    <t>ENSAIO DE RESISTENCIA A TRACAO NA FLEXAO DE CONCRETO</t>
  </si>
  <si>
    <r>
      <t>Conforme Projeto Estrutural do Viaduto - NOTAS:12 - Pranchas: 01/70, 15/70, 16/70 e 18/70                  Substituição de aparelhos de apoios no TRECHO 02 - Cap.80TON (</t>
    </r>
    <r>
      <rPr>
        <sz val="9"/>
        <rFont val="Aptos Narrow"/>
        <family val="2"/>
      </rPr>
      <t>÷</t>
    </r>
    <r>
      <rPr>
        <sz val="9"/>
        <rFont val="Tahoma"/>
        <family val="2"/>
      </rPr>
      <t xml:space="preserve">0,101972=784.5KN) - Necessário 2 equipamentos para cada Transversina das vigas Longarinas em cada vão; </t>
    </r>
  </si>
  <si>
    <r>
      <t xml:space="preserve">Conforme Projeto Estrutural do Viaduto - IMPLANTAÇÃO - FORMA - NOTA: 2 Para Concreto Estrutural com fck </t>
    </r>
    <r>
      <rPr>
        <sz val="9"/>
        <rFont val="Aptos Narrow"/>
        <family val="2"/>
      </rPr>
      <t>≥</t>
    </r>
    <r>
      <rPr>
        <sz val="9"/>
        <rFont val="Tahoma"/>
        <family val="2"/>
      </rPr>
      <t>50Mpa - Prancha: 19/70</t>
    </r>
  </si>
  <si>
    <r>
      <t xml:space="preserve">Volume total de concreto fck </t>
    </r>
    <r>
      <rPr>
        <b/>
        <sz val="9"/>
        <rFont val="Aptos Narrow"/>
        <family val="2"/>
      </rPr>
      <t xml:space="preserve">≥ </t>
    </r>
    <r>
      <rPr>
        <b/>
        <sz val="9"/>
        <rFont val="Tahoma"/>
        <family val="2"/>
      </rPr>
      <t>30MPa:</t>
    </r>
  </si>
  <si>
    <r>
      <t xml:space="preserve">Volume Total de Concreto fck </t>
    </r>
    <r>
      <rPr>
        <b/>
        <sz val="9"/>
        <rFont val="Aptos Narrow"/>
        <family val="2"/>
      </rPr>
      <t>≥ 5</t>
    </r>
    <r>
      <rPr>
        <b/>
        <sz val="9"/>
        <rFont val="Tahoma"/>
        <family val="2"/>
      </rPr>
      <t>0MPa:</t>
    </r>
  </si>
  <si>
    <r>
      <t xml:space="preserve">Volume total de concreto fck </t>
    </r>
    <r>
      <rPr>
        <b/>
        <sz val="9"/>
        <rFont val="Aptos Narrow"/>
        <family val="2"/>
      </rPr>
      <t>≥ 5</t>
    </r>
    <r>
      <rPr>
        <b/>
        <sz val="9"/>
        <rFont val="Tahoma"/>
        <family val="2"/>
      </rPr>
      <t>0MPa (aprox. 45TON./viga):</t>
    </r>
  </si>
  <si>
    <r>
      <t xml:space="preserve">Volume total de concreto fck </t>
    </r>
    <r>
      <rPr>
        <b/>
        <sz val="9"/>
        <rFont val="Aptos Narrow"/>
        <family val="2"/>
      </rPr>
      <t>≥ 5</t>
    </r>
    <r>
      <rPr>
        <b/>
        <sz val="9"/>
        <rFont val="Tahoma"/>
        <family val="2"/>
      </rPr>
      <t>0MPa:</t>
    </r>
  </si>
  <si>
    <r>
      <t xml:space="preserve">Volume total de concreto fck </t>
    </r>
    <r>
      <rPr>
        <b/>
        <sz val="9"/>
        <rFont val="Aptos Narrow"/>
        <family val="2"/>
      </rPr>
      <t>≥ 5</t>
    </r>
    <r>
      <rPr>
        <b/>
        <sz val="9"/>
        <rFont val="Tahoma"/>
        <family val="2"/>
      </rPr>
      <t>0MPa para lançamento:</t>
    </r>
  </si>
  <si>
    <r>
      <t xml:space="preserve">Conforme Projeto Estrutural do Viaduto - DETALHES DOS ENCONTROS 01 E 02 - Pavimento rígido de concreto C/FCTK  </t>
    </r>
    <r>
      <rPr>
        <sz val="9"/>
        <rFont val="Aptos Narrow"/>
        <family val="2"/>
      </rPr>
      <t>≥</t>
    </r>
    <r>
      <rPr>
        <sz val="9"/>
        <rFont val="Tahoma"/>
        <family val="2"/>
      </rPr>
      <t xml:space="preserve"> 4,5 MPA - Prancha: 13/70</t>
    </r>
  </si>
  <si>
    <t xml:space="preserve">TOTAL 100 UNIDADES </t>
  </si>
  <si>
    <t>TOTAL 1 UNIDADE</t>
  </si>
  <si>
    <t>Cronograma de obra (24 Meses), sendo 3 frentes princicpais para as atividades</t>
  </si>
  <si>
    <t>Estrutura temporária projetada para fornecer acesso seguro e facilitar a movimentação de pessoas e materiais em um canteiro de obras ou em áreas onde o tráfego de pedestres precisa ser direcionado - Cronograma obra: 24meses</t>
  </si>
  <si>
    <t xml:space="preserve">Volume total de Concreto / 8 m³ (Volume do Concreto Usinado) * 4 ensaios por caminhão </t>
  </si>
  <si>
    <t>Concreto 8 m³</t>
  </si>
  <si>
    <t>Ref. Sicro 3719529</t>
  </si>
  <si>
    <t>BARREIRA SIMPLES DE CONCRETO, ARMADA, PRÉ-MOLDADA (PERFIL NEW JERSEY) - L &gt; 3,00 M E H = 810 MM, CONSIDERANDO CONFECÇÃO E INSTALAÇÃO, INCLUSIVE CONCRETO, FORMA E ARMAÇÃO</t>
  </si>
  <si>
    <t xml:space="preserve">Previsto estimativa para pórticos de sacrifício, considerando um em cada extremidade da Via </t>
  </si>
  <si>
    <t>Pórtico  01</t>
  </si>
  <si>
    <t>Pórtico  02</t>
  </si>
  <si>
    <t>Total do Peso da estrutura</t>
  </si>
  <si>
    <t>Peso total do Aço CA50 dos Blocos:</t>
  </si>
  <si>
    <t>Volume total de concreto fck ≥ 30MPa:</t>
  </si>
  <si>
    <t>Volume total de concreto fck  ≥ 50MPa:</t>
  </si>
  <si>
    <t>Área total para impermeabilização:</t>
  </si>
  <si>
    <t>DESPESAS DIVERSAS</t>
  </si>
  <si>
    <t>PÓRTICO METÁLICO DE SACRIFÍCIO</t>
  </si>
  <si>
    <t>Previsão de 12 meses para todos os levantamentos</t>
  </si>
  <si>
    <t>ENSAIOS DE CONCRETO, SOLO E AGREGADO</t>
  </si>
  <si>
    <t>Área total de fôrma :</t>
  </si>
  <si>
    <t>Cronograma de obra (24 Meses) considerando 2 unidades</t>
  </si>
  <si>
    <t>Kg/m</t>
  </si>
  <si>
    <t>C Total (m)</t>
  </si>
  <si>
    <t>Apoio para Viaduto, Contenção e Demolições</t>
  </si>
  <si>
    <t>LOCAÇÃO, MONTAGEM, IÇAMENTO, DESFORMA E LIMPEZA DE FORMA PARA BLOCO METÁLICA LOCADA</t>
  </si>
  <si>
    <t>LOCAÇÃO, MONTAGEM, IÇAMENTO, DESFORMA E LIMPEZA DE FORMA PARA VIGA CAIXÃO METÁLICA LOCADA</t>
  </si>
  <si>
    <t>LOCAÇÃO, MONTAGEM, IÇAMENTO, DESFORMA E LIMPEZA DE FORMA PARA VIGA PRÉ MOLDADA METÁLICA LOCADA</t>
  </si>
  <si>
    <t>LOCAÇÃO, MONTAGEM, IÇAMENTO, DESFORMA E LIMPEZA DE FORMA PARA VIGA TRAVESSA METÁLICA LOCADA</t>
  </si>
  <si>
    <t>LOCAÇÃO, MONTAGEM, IÇAMENTO, DESFORMA E LIMPEZA DE FORMA PARA PILAR D = 1,50 M LOCADA</t>
  </si>
  <si>
    <t>LOCAÇÃO, MONTAGEM, IÇAMENTO, DESFORMA E LIMPEZA DE FORMA PARA PILAR D = 2,00 M LOCADA</t>
  </si>
  <si>
    <t>LOCAÇÃO, MONTAGEM, IÇAMENTO, DESFORMA E LIMPEZA DE FORMA PARA PILAR D = 3,00 M LOCADA</t>
  </si>
  <si>
    <t>LOCAÇÃO, MONTAGEM, DESMONTAGEM DE TORRE DE ESCORAMENTO TRELIÇADO VIGA CAIXÃO E TABULEIRO</t>
  </si>
  <si>
    <t>LOCAÇÃO, MONTAGEM, DESMONTAGEM DE ESCORAMENTO VIGA TRAVESSA</t>
  </si>
  <si>
    <t>LOCAÇÃO, MONTAGEM, DESMONTAGEM DE ESCORAMENTO VIGA PRÉ MOLDADA</t>
  </si>
  <si>
    <t xml:space="preserve"> 1.34</t>
  </si>
  <si>
    <t>LOCAÇÃO, MONTAGEM, IÇAMENTO, DESMONTAGEM DE PASSARELAS C = 36,00 M L = 1,50 M + C = 18,00 M L = 1,50, COM 4 TORRES DE 8,00 M DE ALTURA, COM ESCADAS E RAMPAS PARA ACESSO A PASSARELA</t>
  </si>
  <si>
    <t>Escoramento viaduto - Estimativa para auxilio do cimbramento se necessário</t>
  </si>
  <si>
    <t>PÓRTICO METÁLICO DE SACRIFÍCIO E CIMBRAMENTO METÁLICO</t>
  </si>
  <si>
    <t>PREVISTO ESTIMATIVA NO VALOR DE 5% SOBRE O PREÇO GLOBAL DA OBRA, DEVIDO A PROJEÇÕES DE SERVIÇOS NOTURNOS QUE DEVERÃO SER EXECUTADOS</t>
  </si>
  <si>
    <t>ENCARGOS SOCIAIS DE SERVIÇOS REALIZADOS COM ADICIONAL NOTURNO (22HS ATÉ 05HS)</t>
  </si>
  <si>
    <t>Previsto 8 ensaios do total de 53 estacas.</t>
  </si>
  <si>
    <t>Estacas - Encontro E1</t>
  </si>
  <si>
    <t>Estacas - Apoios 01</t>
  </si>
  <si>
    <t>Estacas - Apoios 02</t>
  </si>
  <si>
    <t>Estacas - Apoios 03</t>
  </si>
  <si>
    <t>Estacas - Apoios 04</t>
  </si>
  <si>
    <t>Estacas - Apoios 05</t>
  </si>
  <si>
    <t>Estacas - Apoios 06</t>
  </si>
  <si>
    <t>Estacas - Apoios 07</t>
  </si>
  <si>
    <t>Item 4.1.1.1 - (Volume de Botafora = Escavação + 30% de Empolamento)</t>
  </si>
  <si>
    <t>Total da Carga</t>
  </si>
  <si>
    <t xml:space="preserve">Item 4.1.1.7 - Material granular de boa qualidade para base </t>
  </si>
  <si>
    <t>Item 4.1.1.8 - volume de aterro para preenchimento da conteção</t>
  </si>
  <si>
    <t>Pedras Congonhas Extração Arte Ind Ltda, Nova Lima - MG, 34000-000</t>
  </si>
  <si>
    <t>Bota Fora Ambienta Soluções,Av José Carlos Costa, Conforme planilha "BINARIO_BOTAFORA".</t>
  </si>
  <si>
    <t>ENCARGOS SOCIAIS DE SERVIÇOS REALIZADOS COM ADICIONAL NOTURNO (22HS ATÉ 05HS), PREVISTO ESTIMATIVA NO VALOR DE 5% SOBRE O PREÇO GLOBAL DA OBRA</t>
  </si>
  <si>
    <t xml:space="preserve">Considerando o recebimento do material da carga em área legalizada de Bota-fora </t>
  </si>
  <si>
    <t>Considerando o volume de escavação + Empoloamento de 15%</t>
  </si>
  <si>
    <t xml:space="preserve"> Empresa Pedreira Congonhas 
Fontes de Materiais para Pavimentação, sub-item C Brita Graduada com Adição de Cimento.</t>
  </si>
  <si>
    <t xml:space="preserve"> 1.35</t>
  </si>
  <si>
    <t>Ref. Sicro 5405970</t>
  </si>
  <si>
    <t>Ref. Sicro 5405971</t>
  </si>
  <si>
    <t>ORGUEL INDÚSTRIA E LOCAÇÃO DE EQUIPAMENTOS S/A (CNPJ: 19.537.752/0034-82)</t>
  </si>
  <si>
    <t>MILLS ESTRUTURAS E SERVIÇOS DE ENGENHARIA S.A. É 27.093.558/0001-15.</t>
  </si>
  <si>
    <t>SINALIZAÇÃO VIÁRIA MÓVEL PARA 4 FRENTES DE SERVIÇOS (DIURNO E NOTURNO) - CONSIDERANDO FUNCIONÁRIOS DA EMPRESA IN LOCO PARA O ACOMPANHAMENTO DAS ATIVIDADES ESTIMATIVA DE CUSTO A SER VALIDADA APÓS PLANO DE INTERVENÇÃO DA ÁREA COM ROTAS, RETORNOS E IMPLANTAÇÕES DEFINIDAS</t>
  </si>
  <si>
    <t>TRIMAK ENGENHARIA E COMÉRCIO S/A CNPJ: 42.281.485/0013-12</t>
  </si>
  <si>
    <t>*OS ITENS SEM VALORES, SÃO REFERENTE A PEDIDOS DE PROPOSTAS SEM RETORNOS</t>
  </si>
  <si>
    <t>Estimativa prevista para Cotação de mercado.</t>
  </si>
  <si>
    <t>MOBILIZAÇÃO DE EQUIPAMENTO PCE (VIGAS DE REAÇÃO, CÉLULAS (S) DE CARGA CALIBRADAS; DEFLECTÔMETROS DIGITAIS CALIBRADOS, MACACO HIDRÁULICO)</t>
  </si>
  <si>
    <t>DESMOBILIZAÇÃO DE EQUIPAMENTO PCE (VIGAS DE REAÇÃO, CÉLULAS (S) DE CARGA CALIBRADAS; DEFLECTÔMETROS DIGITAIS CALIBRADOS, MACACO HIDRÁULICO)</t>
  </si>
  <si>
    <t>EXECUÇÃO DE ENSAIO DE PROVA DE CARGA ESTÁTICA</t>
  </si>
  <si>
    <t>RELATÓRIO TÉCNICO - COM ART</t>
  </si>
  <si>
    <t>ORTE - ORIENTATIVO TÉCNICO PARA EXECUÇÃO DE ENSAIO DE PROVA DE CARGA ESTÁTICA</t>
  </si>
  <si>
    <t>Mobilização de equipamentos: a. PDA - Queda livre 3,2tf + PDA 8G b. PCE - Sistema de reação, conjunto de vigas, deflectômetro, célula de carga e cavaletes</t>
  </si>
  <si>
    <t>Desmobilização de equipamentos: a. PDA - Queda livre 3,2tf + PDA 8G b. PCE - Sistema de reação, conjunto de vigas, deflectômetro, célula de carga e cavaletes</t>
  </si>
  <si>
    <t>Locação - Diária de equipamento queda_x0002_livre 3,2t</t>
  </si>
  <si>
    <t>Execução de ensaio de carregamento dinâmico, com análise CAPWAP - por estaca</t>
  </si>
  <si>
    <t>EXECUÇÃO DE ENSAIO DE PROVA DE INTEGRIDADE DAS ESTACAS</t>
  </si>
  <si>
    <t>EST-NOT.01</t>
  </si>
  <si>
    <t>PRÓPRIO</t>
  </si>
  <si>
    <t>Conforme Projeto Estrutural do Viaduto - SEÇÃO LONGITUDINAL DO TRECHO 02 - FORMA -  Escoramento do Viaduto Curvo -  Prancha: 11/70 (Vão 03)</t>
  </si>
  <si>
    <t>Conforme Projeto Estrutural do Viaduto - SEÇÃO LONGITUDINAL DO TRECHO 02 - FORMA -  Escoramento do Viaduto Curvo -  Prancha: 11/70 (Vão 04)</t>
  </si>
  <si>
    <t>Conforme Projeto Estrutural do Viaduto - SEÇÃO LONGITUDINAL DO TRECHO 02 - FORMA -  Escoramento do Viaduto Curvo -  Prancha: 11/70 (Vão 05)</t>
  </si>
  <si>
    <t>Conforme Projeto Estrutural do Viaduto - SEÇÃO LONGITUDINAL DO TRECHO 02 - FORMA -  Escoramento do Viaduto Curvo -  Prancha: 11/70 (Vão 06)</t>
  </si>
  <si>
    <t>Conforme Projeto Estrutural do Viaduto - SEÇÃO LONGITUDINAL DO TRECHO 02 - FORMA -  Escoramento do Viaduto Curvo -  Prancha: 11/70 (Vão 07)</t>
  </si>
  <si>
    <t>Conforme Projeto Estrutural do Viaduto - SEÇÃO LONGITUDINAL DO TRECHO 02 - FORMA -  Escoramento do Viaduto Curvo -  Prancha: 11/70 (Vão 08)</t>
  </si>
  <si>
    <t xml:space="preserve">Total escomeramento: </t>
  </si>
  <si>
    <t xml:space="preserve">Previsto para o Trecho 02, considerando 40 dias de escoramento </t>
  </si>
  <si>
    <t>Conforme Projeto Estrutural do Viaduto - SEÇÃO LONGITUDINAL DO TRECHO 02 - FORMA -  Escoramento do Viaduto Reto -  Prancha: 11/70 (Vão 03)</t>
  </si>
  <si>
    <t>Conforme Projeto Estrutural do Viaduto - SEÇÃO LONGITUDINAL DO TRECHO 02 - FORMA -  Escoramento do Viaduto Reto -  Prancha: 11/70 (Vão 04)</t>
  </si>
  <si>
    <t>Conforme Projeto Estrutural do Viaduto - SEÇÃO LONGITUDINAL DO TRECHO 02 - FORMA -  Escoramento do Viaduto Reto -  Prancha: 11/70 (Vão 05)</t>
  </si>
  <si>
    <t>Conforme Projeto Estrutural do Viaduto - SEÇÃO LONGITUDINAL DO TRECHO 02 - FORMA -  Escoramento do Viaduto Reto -  Prancha: 11/70 (Vão 06)</t>
  </si>
  <si>
    <t>Conforme Projeto Estrutural do Viaduto - SEÇÃO LONGITUDINAL DO TRECHO 02 - FORMA -  Escoramento do Viaduto Reto -  Prancha: 11/70 (Vão 07)</t>
  </si>
  <si>
    <t>Conforme Projeto Estrutural do Viaduto - SEÇÃO LONGITUDINAL DO TRECHO 02 - FORMA -  Escoramento do Viaduto Reto -  Prancha: 11/70 (Vão 08)</t>
  </si>
  <si>
    <t>LOCAÇÃO, MONTAGEM, DESMONTAGEM DE GABARITO COM VÃO LIVRE DE 8 M - PREVISÃO DE 40 DIAS</t>
  </si>
  <si>
    <t>LOCAÇÃO, MONTAGEM, DESMONTAGEM DE CONJUNTO DE ESCORAMENTO 6 TORRES GABARITO - PREVISÃO DE 40 DIAS</t>
  </si>
  <si>
    <t>Minas Gerais - julho/2025 - Composições de Custos</t>
  </si>
  <si>
    <t>Região Central - S/Desoneração - JULHO-2025</t>
  </si>
  <si>
    <t>Minas Gerais - JULHO/2025 - Materiais</t>
  </si>
  <si>
    <t>MÊS DE REFERÊNCIA: 07/25</t>
  </si>
  <si>
    <t xml:space="preserve">                                               DATA BASE - DIBH1025</t>
  </si>
  <si>
    <t>Aparelho de apoio de neoprene fretado para estruturas moldadas no local - fornecimento e instalação</t>
  </si>
  <si>
    <t>DM³</t>
  </si>
  <si>
    <t>CM²</t>
  </si>
  <si>
    <t>FISCHIETTI - MONTAGEM E DESMONTAGEM DO PAR COM CAPACIDADE DE 140 T</t>
  </si>
  <si>
    <t>FISCHIETTI COM CAPACIDADE DE 140 T POR PAR E VÃO LIVRE DE ATÉ 45 M - OPERAÇÃO DO PAR</t>
  </si>
  <si>
    <t>LIMPEZA DE DISPOSITIVOS DE SINALIZAÇÃO VIÁRIA - PLACAS E DELINEADORES REFLETIVOS</t>
  </si>
  <si>
    <t>LIMPEZA E REMOÇÃO DE VEGETAÇÃO ENTRE ESCAMAS DE CONCRETO COM O USO DE HERBICIDA EM ALTURAS ACIMA DE 4 METROS</t>
  </si>
  <si>
    <t>LIMPEZA E REMOÇÃO DE VEGETAÇÃO ENTRE ESCAMAS DE CONCRETO COM O USO DE HERBICIDA EM ALTURAS DE ATÉ 4 METROS</t>
  </si>
  <si>
    <t>LIMPEZA EM SUPERFÍCIE DE ESCAMAS DE CONCRETO COM ESCOVA DE AÇO EM ALTURAS ACIMA DE 4 METROS</t>
  </si>
  <si>
    <t>LIMPEZA EM SUPERFÍCIE DE ESCAMAS DE CONCRETO COM ESCOVA DE AÇO EM ALTURAS DE ATÉ 4 METROS</t>
  </si>
  <si>
    <t>HA</t>
  </si>
  <si>
    <t>UN.DIA</t>
  </si>
  <si>
    <t>M.DIA</t>
  </si>
  <si>
    <t>M².DIA</t>
  </si>
  <si>
    <t>TKM</t>
  </si>
  <si>
    <t>M³KM</t>
  </si>
  <si>
    <t>UNKM</t>
  </si>
  <si>
    <t>Minas Gerais - JULHO/2025 - EQUIPAMENTOS</t>
  </si>
  <si>
    <t>E9239</t>
  </si>
  <si>
    <t>E9240</t>
  </si>
  <si>
    <t>E9759</t>
  </si>
  <si>
    <t>E9557</t>
  </si>
  <si>
    <t>A9294</t>
  </si>
  <si>
    <t>A9298</t>
  </si>
  <si>
    <t>MINIÔNIBUS COM CAPACIDADE PARA 30 PASSAGEIROS - 111 KW (SEM MOTORISTA)</t>
  </si>
  <si>
    <t>ÔNIBUS COM CAPACIDADE PARA 80 PASSAGEIROS - 175 KW (SEM MOTORISTA)</t>
  </si>
  <si>
    <t>GUINCHO DE ALAVANCA COM CAPACIDADE DE 5,4 T</t>
  </si>
  <si>
    <t>CAMINHÃO COMBOIO COM CAPACIDADE DE 5.000 L - 136 KW (SEM MOTORISTA)</t>
  </si>
  <si>
    <t>CAMINHÃO PLATAFORMA 4 X 2, PBT 16.000 KG E DISTÂNCIA ENTRE EIXOS 4,8 M - 136 KW - CONDIÇÃO DE TRABALHO SEVERA (SEM MOTORISTA)</t>
  </si>
  <si>
    <t>TANQUE PARA DISTRIBUIÇÃO DE COMBUSTÍVEIS E LUBRIFICANTES COM CAPACIDADE DE 5.000 L</t>
  </si>
  <si>
    <t>Minas Gerais - JULHO/2025 - Mão de obra</t>
  </si>
  <si>
    <t>P9957</t>
  </si>
  <si>
    <t>P9958</t>
  </si>
  <si>
    <t>P9959</t>
  </si>
  <si>
    <t>MOTORISTA DE ÔNIBUS</t>
  </si>
  <si>
    <t>MOTORISTA DE ÔNIBUS - MENSALISTA</t>
  </si>
  <si>
    <t>MOTORISTA DE VEÍCULO ESPECIAL COM PERICULOSIDADE - MENSALISTA</t>
  </si>
  <si>
    <t>30.73.22</t>
  </si>
  <si>
    <t>30.73.23</t>
  </si>
  <si>
    <t>31.83.05</t>
  </si>
  <si>
    <t>31.83.10</t>
  </si>
  <si>
    <t>31.83.11</t>
  </si>
  <si>
    <t>35.02.10</t>
  </si>
  <si>
    <t>35.02.11</t>
  </si>
  <si>
    <t>35.02.12</t>
  </si>
  <si>
    <t>35.02.13</t>
  </si>
  <si>
    <t>35.02.14</t>
  </si>
  <si>
    <t>35.02.15</t>
  </si>
  <si>
    <t>35.02.16</t>
  </si>
  <si>
    <t>35.02.17</t>
  </si>
  <si>
    <t>35.02.18</t>
  </si>
  <si>
    <t>35.02.19</t>
  </si>
  <si>
    <t>35.02.20</t>
  </si>
  <si>
    <t>35.02.21</t>
  </si>
  <si>
    <t>35.02.22</t>
  </si>
  <si>
    <t>35.02.23</t>
  </si>
  <si>
    <t>35.02.24</t>
  </si>
  <si>
    <t>35.02.25</t>
  </si>
  <si>
    <t>35.02.26</t>
  </si>
  <si>
    <t>35.02.27</t>
  </si>
  <si>
    <t>35.02.28</t>
  </si>
  <si>
    <t>36.01.08</t>
  </si>
  <si>
    <t>36.01.09</t>
  </si>
  <si>
    <t>36.01.10</t>
  </si>
  <si>
    <t>36.01.11</t>
  </si>
  <si>
    <t>36.01.12</t>
  </si>
  <si>
    <t>36.01.13</t>
  </si>
  <si>
    <t>36.01.14</t>
  </si>
  <si>
    <t>36.01.15</t>
  </si>
  <si>
    <t>36.01.16</t>
  </si>
  <si>
    <t>36.01.17</t>
  </si>
  <si>
    <t>36.01.18</t>
  </si>
  <si>
    <t>36.01.19</t>
  </si>
  <si>
    <t>36.01.22</t>
  </si>
  <si>
    <t>36.02.01</t>
  </si>
  <si>
    <t>36.02.02</t>
  </si>
  <si>
    <t>36.02.05</t>
  </si>
  <si>
    <t>36.02.06</t>
  </si>
  <si>
    <t>36.02.07</t>
  </si>
  <si>
    <t>36.02.10</t>
  </si>
  <si>
    <t>36.02.13</t>
  </si>
  <si>
    <t>36.02.19</t>
  </si>
  <si>
    <t>36.02.20</t>
  </si>
  <si>
    <t>36.02.21</t>
  </si>
  <si>
    <t>36.02.22</t>
  </si>
  <si>
    <t>36.02.23</t>
  </si>
  <si>
    <t>36.02.24</t>
  </si>
  <si>
    <t>36.02.25</t>
  </si>
  <si>
    <t>36.02.26</t>
  </si>
  <si>
    <t>36.02.27</t>
  </si>
  <si>
    <t>36.02.28</t>
  </si>
  <si>
    <t>36.02.29</t>
  </si>
  <si>
    <t>36.02.30</t>
  </si>
  <si>
    <t>36.02.31</t>
  </si>
  <si>
    <t>36.02.32</t>
  </si>
  <si>
    <t>36.02.33</t>
  </si>
  <si>
    <t>36.02.34</t>
  </si>
  <si>
    <t>36.02.35</t>
  </si>
  <si>
    <t>36.02.36</t>
  </si>
  <si>
    <t>36.02.37</t>
  </si>
  <si>
    <t>36.02.39</t>
  </si>
  <si>
    <t>36.02.40</t>
  </si>
  <si>
    <t>36.02.41</t>
  </si>
  <si>
    <t>36.02.42</t>
  </si>
  <si>
    <t>36.02.43</t>
  </si>
  <si>
    <t>36.02.44</t>
  </si>
  <si>
    <t>36.02.45</t>
  </si>
  <si>
    <t>36.02.46</t>
  </si>
  <si>
    <t>36.02.47</t>
  </si>
  <si>
    <t>36.02.48</t>
  </si>
  <si>
    <t>36.02.49</t>
  </si>
  <si>
    <t>54.19.70</t>
  </si>
  <si>
    <t>54.40.38</t>
  </si>
  <si>
    <t>55.10.99</t>
  </si>
  <si>
    <t>55.11.01</t>
  </si>
  <si>
    <t>55.11.02</t>
  </si>
  <si>
    <t>55.11.03</t>
  </si>
  <si>
    <t>55.11.04</t>
  </si>
  <si>
    <t>55.11.07</t>
  </si>
  <si>
    <t>55.11.08</t>
  </si>
  <si>
    <t>55.11.09</t>
  </si>
  <si>
    <t>55.11.10</t>
  </si>
  <si>
    <t>60.29.07</t>
  </si>
  <si>
    <t>60.29.10</t>
  </si>
  <si>
    <t>60.29.11</t>
  </si>
  <si>
    <t>60.29.12</t>
  </si>
  <si>
    <t>61.20.12</t>
  </si>
  <si>
    <t>61.20.30</t>
  </si>
  <si>
    <t>71.01.50</t>
  </si>
  <si>
    <t>72.10.05</t>
  </si>
  <si>
    <t>73.26.20</t>
  </si>
  <si>
    <t>83.07.50</t>
  </si>
  <si>
    <t>83.07.51</t>
  </si>
  <si>
    <t>83.07.52</t>
  </si>
  <si>
    <t>83.07.53</t>
  </si>
  <si>
    <t>83.07.54</t>
  </si>
  <si>
    <t>83.07.55</t>
  </si>
  <si>
    <t>83.17.90</t>
  </si>
  <si>
    <t>83.30.10</t>
  </si>
  <si>
    <t>83.30.11</t>
  </si>
  <si>
    <t>89.34.82</t>
  </si>
  <si>
    <t>89.34.83</t>
  </si>
  <si>
    <t>89.34.84</t>
  </si>
  <si>
    <t>89.34.88</t>
  </si>
  <si>
    <t>89.34.89</t>
  </si>
  <si>
    <t>89.34.90</t>
  </si>
  <si>
    <t>89.34.91</t>
  </si>
  <si>
    <t>89.45.30</t>
  </si>
  <si>
    <t>99.10.03</t>
  </si>
  <si>
    <t>99.10.05</t>
  </si>
  <si>
    <t>99.10.06</t>
  </si>
  <si>
    <t>99.10.07</t>
  </si>
  <si>
    <t>99.10.08</t>
  </si>
  <si>
    <t>99.10.12</t>
  </si>
  <si>
    <t>99.10.14</t>
  </si>
  <si>
    <t>99.10.15</t>
  </si>
  <si>
    <t>99.10.16</t>
  </si>
  <si>
    <t>99.10.17</t>
  </si>
  <si>
    <t>99.10.18</t>
  </si>
  <si>
    <t>99.10.19</t>
  </si>
  <si>
    <t>99.10.20</t>
  </si>
  <si>
    <t>99.10.21</t>
  </si>
  <si>
    <t>99.10.22</t>
  </si>
  <si>
    <t>99.10.23</t>
  </si>
  <si>
    <t>99.10.24</t>
  </si>
  <si>
    <t>99.10.25</t>
  </si>
  <si>
    <t>99.10.26</t>
  </si>
  <si>
    <t>99.10.27</t>
  </si>
  <si>
    <t>99.10.28</t>
  </si>
  <si>
    <t>CAIXA PASSAGEM PREMOL. CONCRETO  DN400 (COPASA - 35001070)</t>
  </si>
  <si>
    <t>ANEL PARA PROLONGAMENTO DE CAIXAS, DN 40CM H= 20CM (COTAÇÃO)</t>
  </si>
  <si>
    <t>TUBO PEAD CORRUGADO COM PAREDES ESTRUTURADAS PARA DRENAGEM - D = 900 MM (DNIT - M0137)</t>
  </si>
  <si>
    <t>CORRIMÃO SIMPLES EM TUBO GALVANIZADO, COM COSTURA, DIÂMETRO DE 1.1/2", ESP. 3MM, FIXADO EM ALVENARIA, INCLUSIVE SUPORTE PARA CORRIMÃO EM BARRA CHATA (1"X1/2"), EXCLUSIVE PINTURA (SETOP - ED-50935)</t>
  </si>
  <si>
    <t>CORRIMÃO SIMPLES EM TUBO GALVANIZADO, COM COSTURA, DIÂMETRO DE 1.1/2", ESP. 3MM, FIXADO EM PISO COM MONTANTE VERTICAL, DIÂMETRO DE 1.1/2", INCLUSIVE SUPORTE PARA CORRIMÃO EM BARRA CHATA (1"X1/2"), EXCLUSIVE PINTURA (SETOP - ED-50936)</t>
  </si>
  <si>
    <t>DESMONTE DE BLOCOS DE ROCHA COM MARTELETE PNEUMÁTICO (DNIT - 5500991)</t>
  </si>
  <si>
    <t>ASSENTAMENTO DE TUBOS E CONEXOES PVC JE DN 200 (COPASA - 65000378)</t>
  </si>
  <si>
    <t>TUBO PVC OCRE LISO PB JEI DN200X6M (COPASA - 25002662)</t>
  </si>
  <si>
    <t>TAMPAO DE FERRO FUNDIDO DN 600 T-109 OU T-48 (P-COPASA 107/ OU 139/) - ASSENTAMENTO (COPASA - 65000329)</t>
  </si>
  <si>
    <t>LOCACAO DE REDE E ELABORACAO DE NOTA DE SERVICO, INCLUSIVE LEVANTAMENTO DE NORMAIS - OBRAS (COPASA - 65001171)</t>
  </si>
  <si>
    <t>PORTA METÁLICA EM CHAPA DOBRADA, DIMENSÃO (80X210)CM, TIPO DE ABRIR, UMA (1) FOLHA, INCLUSIVE ESTRUTURA, DOBRADIÇA E MARCO, EXCLUSIVE FECHADURA E PINTURA (SEINFRA - ED-50973)</t>
  </si>
  <si>
    <t>POCO DE VISITA DN 400MM EM ANEIS PREMOLDADOS DE CONCRETO - ADICIONAL DE ALTURA (COPASA - 65002430)</t>
  </si>
  <si>
    <t>PAREDE COM SISTEMA EM CHAPAS DE GESSO PARA DRYWALL, USO INTERNO, COM DUAS FACES DUPLAS E ESTRUTURA METÁLICA COM GUIAS SIMPLES PARA PAREDES COM ÁREA LÍQUIDA MENOR QUE 6 M2, COM VÃOS. AF_07/2023_PS (SINAPI - 104722)</t>
  </si>
  <si>
    <t>CAIXA DE GORDURA PEQUENA (CAPACIDADE: 19 L), CIRCULAR, EM PVC, DIÂMETRO INTERNO= 0,3 M. AF_12/2020 (SINAPI - 98110)</t>
  </si>
  <si>
    <t>LUMINÁRIA PLAFON REDONDO DE VIDRO JATEADO REDONDO COMPLETA, DIÂMETRO 25 CM, PARA UMA (1) LÂMPADA LED, POTÊNCIA 15W, BULBO A65, FORNECIMENTO E INSTALAÇÃO, INCLUSIVE BASE E LÂMPADA (SEINFRA - ED-13357)</t>
  </si>
  <si>
    <t>QUADRO DE DISTRIBUIÇÃO DE EMBUTIR EM PVC, PARA 8 DISJUNTORES DIN, INCLUSIVE BARRAMENTOS NEUTRO/TERRA, EXCLUSIVE BARRAMENTO DE FASE (SEINFRA - ED-14179)</t>
  </si>
  <si>
    <t>GRAMPO DE AÇO CA-50 D = 12,5 MM PARA SOLO GRAMPEADO COM CAPACIDADE DE 30 KN - FORNECIMENTO, PERFURAÇÃO E INSTALAÇÃO (DNIT - 5605894)</t>
  </si>
  <si>
    <t>GRAMPO DE AÇO CA-50 D = 16 MM PARA SOLO GRAMPEADO COM CAPACIDADE DE 50 KN - FORNECIMENTO, PERFURAÇÃO E INSTALAÇÃO (DNIT - 5605895)</t>
  </si>
  <si>
    <t>GRAMPO DE AÇO CA-50 D = 20 MM PARA SOLO GRAMPEADO COM CAPACIDADE DE 80 KN - FORNECIMENTO, PERFURAÇÃO E INSTALAÇÃO (DNIT - 5605896)</t>
  </si>
  <si>
    <t>CAPIM VETIVER (COTAÇÃO)</t>
  </si>
  <si>
    <t>MUDA</t>
  </si>
  <si>
    <t>SÉRIE DE BROCAS INTEGRAIS S12 (DNIT - M2145)</t>
  </si>
  <si>
    <t>BOMBA SUBMERSIVEL DE DRENAGEM, MOTOR ELETRICO TRIFASICO, COM VAZAO DE ATE 25 M3/H P/ ALTURA DE ATE 10M - H. PRODUTIVA (COPASA - 65000949)</t>
  </si>
  <si>
    <t>CONCRETO PROJETADO VIA SECA FCK = 25 MPA APLICADO EM SUPERFÍCIES INCLINADAS E VERTICAIS (DNIT - 1207715)</t>
  </si>
  <si>
    <t>CONCRETO PROJETADO VIA ÚMIDA FCK = 30 MPA APLICADO EM TÚNEIS CLASSE I COM SEÇÃO DE 20 A 40 M² (DNIT - 1207728)</t>
  </si>
  <si>
    <t>LOCACAO DE ANDAIME METALICO TUBULAR DE ENCAIXE, TIPO DE TORRE, CADA PAINEL COM LARGURA DE 1 ATE 1,5 M E ALTURA DE *1,00* M, INCLUINDO DIAGONAL, BARRAS DE LIGACAO, SAPATAS OU RODIZIOS E DEMAIS ITENS NECESSARIOS A MONTAGEM (NAO INCLUI INSTALACAO) (SINAPI -</t>
  </si>
  <si>
    <t>MONTAGEM E DESMONTAGEM DE ANDAIME TUBULAR TIPO "TORRE" (EXCLUSIVE ANDAIME E LIMPEZA). AF_03/2024 (SINAPI - 97064)</t>
  </si>
  <si>
    <t>AUXILIAR ADMINISTRATIVO INTERMEDIÁRIO - OBRA (SUDECAP - 56.16.02)</t>
  </si>
  <si>
    <t>MÃO DE OBRA PARA MANUTENÇÃO (SUDECAP - 55.10.39)</t>
  </si>
  <si>
    <t>AJUDANTE DE ESTRUTURA METÁLICA COM ENCARGOS COMPLEMENTARES (SINAPI - 88240)</t>
  </si>
  <si>
    <t>MONTADOR DE ESTRUTURA METÁLICA COM ENCARGOS COMPLEMENTARES (SINAPI - 88278)</t>
  </si>
  <si>
    <t>SOLDADOR COM ENCARGOS COMPLEMENTARES (SINAPI - 88317)</t>
  </si>
  <si>
    <t>PERFIL "I" OU "W" EM ACO LAMINADO, QUAISQUER DIMENSOES (SINAPI - 43082)</t>
  </si>
  <si>
    <t>CHAPA DE ACO GROSSA, ASTM A36, E = 1/4" (6,35 MM) 49,79 KG/M2 (SINAPI - 1330)</t>
  </si>
  <si>
    <t>PARAFUSO DE ACO ZINCADO, TIPO CHUMBADOR PARABOLT, DIAMETRO 3/8", COMPRIMENTO 75 MM (SINAPI - 11964)</t>
  </si>
  <si>
    <t>ADESIVO ESTRUTURAL À BASE DE RESINA EPÓXI BICOMPONENTE TIPO ADE-52 OU SIMILAR (DNIT - M1150)</t>
  </si>
  <si>
    <t>ELETRODO REVESTIDO AWS - E6013, DIAMETRO IGUAL A 2,50 MM (SINAPI - 11002)</t>
  </si>
  <si>
    <t>CAMINHÃO 3/4, PBT (8500 kg a 10000 KG) (COTAÇÃO)</t>
  </si>
  <si>
    <t>CARGA, MANOBRA E DESCARGA DE MATERIAIS DIVERSOS EM CAMINHÃO CARROCERIA DE 15 T - CARGA E DESCARGA MANUAIS (DNIT - 5914655)</t>
  </si>
  <si>
    <t>TIRANTE DE BARRA DE AÇO ANCORADO NA ROCHA COM RESINA DE POLIÉSTER, D = 19 MM, TENSÃO DE ESCOAMENTO = 700 MPA E TENSÃO DE RUPTURA = 800 MPA - FORNECIMENTO, PERFURAÇÃO E INSTALAÇÃO (DNIT - 5605932)</t>
  </si>
  <si>
    <t>GEOGRELHA UNIDIRECIONAL COM RESISTÊNCIA À TRAÇÃO DE 50 KN/M - FORNECIMENTO E INSTALAÇÃO (DNIT - 1516296)</t>
  </si>
  <si>
    <t>GEOGRELHA UNIDIRECIONAL COM RESISTÊNCIA À TRAÇÃO DE 90 KN/M - FORNECIMENTO E INSTALAÇÃO (DNIT - 1516297)</t>
  </si>
  <si>
    <t>FABRICAÇÃO DE BLOCOS SEGMENTAIS DE FACE PRÉ-MOLDADOS - C = 40 CM, L = 40 CM E H = 20 CM - MASSA DE 25 KG (DNIT - 1516204)</t>
  </si>
  <si>
    <t>GEOCÉLULA EM PEAD, PAREDES PERFURADAS, SOLDADAS - ALTURA DE 100 MM E 460 CM² DE ÁREA DE CÉLULA - FORNECIMENTO E INSTALAÇÃO (DNIT - 1516308)</t>
  </si>
  <si>
    <t>GEOGRELHA UNIDIRECIONAL COM RESISTÊNCIA À TRAÇÃO DE 100 KN/M - FORNECIMENTO E INSTALAÇÃO (DNIT - 1516298)</t>
  </si>
  <si>
    <t>DRENO EM MURO DE CONTENÇÃO, EXECUTADO NO PÉ DO MURO, COM TUBO DE PEAD CORRUGADO FLEXÍVEL PERFURADO, ENCHIMENTO COM BRITA, ENVOLVIDO COM MANTA GEOTÊXTIL. AF_07/2021 (SINAPI - 102722)</t>
  </si>
  <si>
    <t>TUBO DRENO, CORRUGADO, ESPIRALADO, FLEXIVEL, PERFURADO, EM POLIETILENO DE ALTA DENSIDADE (PEAD), DN 65 MM, (2 1/2") PARA DRENAGEM - EM ROLO (NORMA DNIT 093/2006 - EM) (SINAPI - 38051)</t>
  </si>
  <si>
    <t>PERFURAÇÃO PARA DRENO SUB-HORIZONTAL EM MATERIAL DE 1ª CATEGORIA COM D = 75 MM (LINHA NW) (DNIT - 2005759)</t>
  </si>
  <si>
    <t>PERFURAÇÃO PARA DRENO SUB-HORIZONTAL EM MATERIAL DE 2ª CATEGORIA COM D = 75 MM (LINHA NW) (DNIT - 2005764)</t>
  </si>
  <si>
    <t>TELA FACHADEIRA EM POLIETILENO, ROLO DE 3 X 100 M (L X C), COR BRANCA, SEM LOGOMARCA - PARA PROTECAO DE OBRAS (SINAPI - 7170)</t>
  </si>
  <si>
    <t>PERFURATRIZ HIDRÁULICA ROTOPERCUSSIVA - 123 KW (DNIT - E9798)</t>
  </si>
  <si>
    <t>COROA DE BOTÕES ESFÉRICOS - D = 120 MM (4 3/4") (DNIT - M1869)</t>
  </si>
  <si>
    <t>HASTE DE PERFURAÇÃO COM ROSCA API 2 3/8" - D = 73 MM (2 7/8") (DNIT - M1875)</t>
  </si>
  <si>
    <t>MARTELO DE FUNDO DTH - DN = 102 MM (4") (DNIT - M1874)</t>
  </si>
  <si>
    <t>BOMBA PARA INJEÇÃO DE NATA DE CIMENTO COM CAPACIDADE DE 2 MPA - 2,20 KW (DNIT - E9026)</t>
  </si>
  <si>
    <t>GRUPO GERADOR - 7,2 KVA (DNIT - E9764)</t>
  </si>
  <si>
    <t>MISTURADOR DE NATA CIMENTO - 1,50 KW (DNIT - E9024)</t>
  </si>
  <si>
    <t>PLACA DE ANCORAGEM PARA TIRANTE DE BARRA DE AÇO - E = 16,0 MM E SEÇÃO DE 160 X 160 MM (DNIT - M1990)</t>
  </si>
  <si>
    <t>PORCA SEXTAVADA EM AÇO PARA ANCORAGEM DE TIRANTES - D = 38 MM E C = 55 MM (DNIT - M3091)</t>
  </si>
  <si>
    <t>MADEIRA ROLICA TRATADA, D = 12 A 15 CM, H = 3,00 M, EM EUCALIPTO OU EQUIVALENTE DA REGIAO (SINAPI - 4115)</t>
  </si>
  <si>
    <t>GRAMPO DE ACO POLIDO 1" X 9 (SINAPI - 5076)</t>
  </si>
  <si>
    <t>CABO DE ACO GALVANIZADO, DIAMETRO 12,7 MM (1/2"), COM ALMA DE ACO CABO INDEPENDENTE 6 X 25 F (SINAPI - 41955)</t>
  </si>
  <si>
    <t>BLOCO DE ANCORAGEM EM CONCRETO ESTRUTURAL FCK=20,0MPA, INCLUSIVE ARMACAO (COPASA - 65002374)</t>
  </si>
  <si>
    <t>VIGILÂNCIA ELETRÔNICA (COTAÇÃO)</t>
  </si>
  <si>
    <t>GABIÃO ESTRUTURAL MODULAR COM REVESTIMENTO POLIMÉRICO (TIPO SOLO REFORÇADO) 2M X 1,5M X 1M - MACSOIL 100 POLIMAC 370 OU SIMILAR (COTAÇÃO)</t>
  </si>
  <si>
    <t>ARAME GALVANIZADO COM REVESTIMENTO POLIMÉRICO PARA AMARRAÇÃO DE GABIÕES 3,2 MM - BTC POLIMAC OU SIMILAR (COTAÇÃO)</t>
  </si>
  <si>
    <t>GEOTÊXTIL NÃO TECIDO PARA FILTRAGEM E SEPARAÇÃO 2,3M X 100M -  MACTEX H 40,2 OU SIMILAR (COTAÇÃO)</t>
  </si>
  <si>
    <t>GEOMANTA REFORÇADA COM MALHA METÁLICA PARA TROTEÇÃO DE TALUDES 2M X 25M (VERDE) - MACMAT R1 8127R8 2x25 G4R+PVC OU SIMILAR (COTAÇÃO)</t>
  </si>
  <si>
    <t>ARAME DE AÇO GALVANIZADO COM REVESTIMENTO EM PVC PARA AMARRAÇÃO E CONEXÃO 2,2MM - BTC G4R VER. PVC OU SIMILAR (COTAÇÃO)</t>
  </si>
  <si>
    <t>CABINE SUPLEMENTAR SIMPLES PARA CAMINHÃO 3/4,  INTEGRADO E CAPACIDADE PARA 4 ASSENTOS  (COTAÇÃO)</t>
  </si>
  <si>
    <t>MINICARREGADEIRA SOBRE RODAS, POTÊNCIA LÍQUIDA DE 47 HP, CAPACIDADE NOMINAL DE OPERAÇÃO DE 646 KG - CHP DIURNO. AF_06/2015 (SINAPI - 90692)</t>
  </si>
  <si>
    <t>MINICARREGADEIRA SOBRE RODAS, POTÊNCIA LÍQUIDA DE 47 HP, CAPACIDADE NOMINAL DE OPERAÇÃO DE 646 KG - CHI DIURNO. AF_06/2015 (SINAPI - 90693)</t>
  </si>
  <si>
    <t>MINIESCAVADEIRA SOBRE ESTEIRAS, POTÊNCIA LÍQUIDA DE *30* HP, PESO OPERACIONAL DE *3.500* KG - CHP DIURNO. AF_04/2017 (SINAPI - 96245)</t>
  </si>
  <si>
    <t>MINIESCAVADEIRA SOBRE ESTEIRAS, POTÊNCIA LÍQUIDA DE *30* HP, PESO OPERACIONAL DE *3.500* KG - CHI DIURNO. AF_04/2017 (SINAPI - 96246)</t>
  </si>
  <si>
    <t>FURADEIRA TIPO MARTELETE COMBINADO TE-35 OU SIMILAR - H. PRODUTIVA (COPASA - 65001043)</t>
  </si>
  <si>
    <t>MARTELO DEMOLIDOR ELETRICO, 1.600 W,  PESO DE 15 KG, OU EQUIVALENTE (COTAÇÃO)</t>
  </si>
  <si>
    <t>GUINCHO ELÉTRICO DE COLUNA, CAPACIDADE 400 KG, COM MOTO FREIO, MOTOR TRIFÁSICO DE 1,25 CV - CHI DIURNO. AF_03/2016 (SINAPI - 93282)</t>
  </si>
  <si>
    <t>TÉCNICO ADMINISTRATIVO (SUDECAP - 57.23.01)</t>
  </si>
  <si>
    <t>AJUDANTE - MEIO AGRESSIVO 1 (SUDECAP - 55.10.05)</t>
  </si>
  <si>
    <t>PEDREIRO - MEIO AGRESSIVO 1 (SUDECAP - 55.10.75)</t>
  </si>
  <si>
    <t>AJUDANTE - MEIO AGRESSIVO 2 (SUDECAP - 55.10.05)</t>
  </si>
  <si>
    <t>PEDREIRO - MEIO AGRESSIVO 2 (SUDECAP - 55.10.75)</t>
  </si>
  <si>
    <t>AJUDANTE ESPECIALIZADO COM ENCARGOS COMPLEMENTARES (SINAPI - 88243)</t>
  </si>
  <si>
    <t>SERVENTE DE OBRAS - MEIO AGRESSIVO 2 (SUDECAP - 55.10.88)</t>
  </si>
  <si>
    <t>MEIO OFICIAL DE PEDREIRO - MEIO AGRESSIVO 1 (SINDUSCON)</t>
  </si>
  <si>
    <t>MEIO OFICIAL DE PEDREIRO - MEIO AGRESSIVO 2 (SINDUSCON)</t>
  </si>
  <si>
    <t>EXECUÇÃO DE REVESTIMENTO DE CONCRETO PROJETADO COM ESPESSURA DE 10 CM, ARMADO COM FIBRAS DE AÇO, INCLINAÇÃO MENOR QUE 90°, APLICAÇÃO CONTÍNUA, UTILIZANDO EQUIPAMENTO DE PROJEÇÃO COM 6 M³/H DE CAPACIDADE. AF_07/2024 (SINAPI - 91078)</t>
  </si>
  <si>
    <t>REGULARIZAÇÃO MANUAL DE TALUDES DE CORTES E ATERROS (DNIT - 4413985)</t>
  </si>
  <si>
    <t>PREENCHIMENTO DE EROSÃO EM TALUDE COM TERRA VEGETAL E SEMENTES DE GRAMÍNEAS ENSACADAS (DNIT - 4413012)</t>
  </si>
  <si>
    <t>REVESTIMENTO VEGETAL COM GRAMA EM MUDAS EM SUPERFÍCIES INCLINADAS (DNIT - 4415673)</t>
  </si>
  <si>
    <t>GEOCOMPOSTO PARA DRENAGEM (DNIT - M0107)</t>
  </si>
  <si>
    <t>FILMAGEM DE TUBULACOES DE DIAMETRO NOMINAL (DN) DE 50 MM A 300 MM (COPASA - 65000920)</t>
  </si>
  <si>
    <t>TABUA NAO APARELHADA *2,5 X 30* CM, EM MACARANDUBA/MASSARANDUBA, ANGELIM OU EQUIVALENTE DA REGIAO - BRUTA (SINAPI - 6189)</t>
  </si>
  <si>
    <t>BROCA DE WIDIA - D = 8 MM E C = 120 MM (DNIT - M0506)</t>
  </si>
  <si>
    <t>TUBO DRENO, CORRUGADO, ESPIRALADO, FLEXIVEL, PERFURADO, EM POLIETILENO DE ALTA DENSIDADE (PEAD), DN 100 MM, (4") PARA DRENAGEM - EM ROLO (NORMA DNIT 093/2006 - E.M) (SINAPI - 38052)</t>
  </si>
  <si>
    <t>TALABARTE DE SEGURANCA, 2 MOSQUETOES TRAVA DUPLA *53* MM DE ABERTURA, COM ABSORVEDOR DE ENERGIA (SINAPI - 36153)</t>
  </si>
  <si>
    <t>CADEIRA SUSPENSA MANUAL / BALANCIM INDIVIDUAL (NBR 14751) (SINAPI - 38374)</t>
  </si>
  <si>
    <t>CAPACETE DE SEGURANCA ABA FRONTAL COM SUSPENSAO DE POLIETILENO, SEM JUGULAR (CLASSE B) (SINAPI - 12895)</t>
  </si>
  <si>
    <t>CORDA DE POLIAMIDA 12 MM TIPO BOMBEIRO, PARA TRABALHO EM ALTURA (SINAPI - 38200)</t>
  </si>
  <si>
    <t>GRAMPO DE ANCORAGEM EM AÇO CA 50 - D = 12,5 MM (DNIT - M0013)</t>
  </si>
  <si>
    <t>TRAVA-QUEDAS EM ACO PARA CORDA DE 12 MM, EXTENSOR DE 25 X 300 MM, COM MOSQUETAO TIPO GANCHO TRAVA DUPLA (SINAPI - 36149)</t>
  </si>
  <si>
    <t>PLACA DE DENOMINAÇAO DE RUA E BECOS, EM FERRO ESMALTADO 60X30 CM (COTAÇÃO)</t>
  </si>
  <si>
    <t>TRUCAGEM, INCLUSIVE MONTAGEM/PNEUS (COPASA - 35000839)</t>
  </si>
  <si>
    <t>EQUIPAMENTO LIMPEZA HIDROJATEAMENTO (COPASA - 35000802)</t>
  </si>
  <si>
    <t>HIDROSSEMEADURA (DNIT - 4413905)</t>
  </si>
  <si>
    <t>RECUPERAÇÃO AMBIENTAL DE PEDREIRAS OU ÁREAS DEGRADADAS COM BIOMANTA VEGETAL DE FIBRAS DE COCO (DNIT - 4413014)</t>
  </si>
  <si>
    <t>RETENTORES DE SEDIMENTOS EM FIBRAS VEGETAIS - D = 20 CM (DNIT - 4413017)</t>
  </si>
  <si>
    <t>BIOMANTA VEGETAL DE FIBRAS DE COCO ENTRELAÇADAS COM FIOS DE POLIPROPILENO BIODEGRADÁVEIS - DENSIDADE 0,4 KG/M² (DNIT - M0115)</t>
  </si>
  <si>
    <t>GEL IMPERMEABILIZANTE REGENERADOR DE SOLO + HIDROSSEMEADURA (COTAÇÃO)</t>
  </si>
  <si>
    <t>RETARDANTE DE CRESCIMENTO VEGETAL (GVR-30 REFCON OU SIMILAR) (COTAÇÃO)</t>
  </si>
  <si>
    <t>BIOMEMBRANA POLIMÉRICA (GET 40 A E S) OU SIMILAR (COTAÇÃO)</t>
  </si>
  <si>
    <t>PRIMER ANTICORROSIVO A BASE DE ZINCO - LATA 900 ML (ARMATEC - OU SIMILAR) (COTAÇÃO)</t>
  </si>
  <si>
    <t>LATA</t>
  </si>
  <si>
    <t>ESPÁTULA 100MM (COTAÇÃO)</t>
  </si>
  <si>
    <t>COLHER DE JARDIM (COTAÇÃO)</t>
  </si>
  <si>
    <t>LIMA MURÇA PARA AFIAR FERRAMENTAS (COTAÇÃO)</t>
  </si>
  <si>
    <t>FOICE GRANDE (COTAÇÃO)</t>
  </si>
  <si>
    <t>CHIBANCA (COTAÇÃO)</t>
  </si>
  <si>
    <t>PODADOR DE GALHO C/ EXTENSOR (COTAÇÃO)</t>
  </si>
  <si>
    <t>SERROTE DE PODA PADRÃO CEMIG (COTAÇÃO)</t>
  </si>
  <si>
    <t>JOGO DE CHAVES DE FENDA (COTAÇÃO)</t>
  </si>
  <si>
    <t>ALICATE (COTAÇÃO)</t>
  </si>
  <si>
    <t>PÁ (COTAÇÃO)</t>
  </si>
  <si>
    <t>PEDRA PARA AMOLAR FERRAMENTA (COTAÇÃO)</t>
  </si>
  <si>
    <t>COLHER DE PEDREIRO (COTAÇÃO)</t>
  </si>
  <si>
    <t>DESEMPENADEIRA (COTAÇÃO)</t>
  </si>
  <si>
    <t>MARTELO DE BORRACHA (COTAÇÃO)</t>
  </si>
  <si>
    <t>NÍVEL (COTAÇÃO)</t>
  </si>
  <si>
    <t>TALHADEIRA (COTAÇÃO)</t>
  </si>
  <si>
    <t>PONTEIRA (COTAÇÃO)</t>
  </si>
  <si>
    <t>MARRETA DE 1/2 KG (COTAÇÃO)</t>
  </si>
  <si>
    <t>ESCADA DE ALUMÍNIO COM EXTENSÃO (3,00 METROS) (COTAÇÃO)</t>
  </si>
  <si>
    <t>CINTO DE SEGURANÇA (COTAÇÃO)</t>
  </si>
  <si>
    <t>CORDA ø 3/4  (COTAÇÃO)</t>
  </si>
  <si>
    <t>SUDECAP - CONSULTORIA - JULHO/2025</t>
  </si>
  <si>
    <t>SUDECAP - INSUMOS - MÊS DE REFERÊNCIA: JULHO/25</t>
  </si>
  <si>
    <t>AUXILIAR DE ENCANADOR OU BOMBEIRO HIDRÁULICO/ELETRICISTA</t>
  </si>
  <si>
    <t>60.33.37</t>
  </si>
  <si>
    <t>TELA DE AÇO SOLDADA GALVANIZADA/ZINCADA PARA ALVENARIA, FIO D = 1,20 A 1,70 MM, MALHA 15 X 15 MM, (C X L) 50 X 7,5 CM REF 34557</t>
  </si>
  <si>
    <t>60.33.38</t>
  </si>
  <si>
    <t>TELA DE AÇO SOLDADA GALVANIZADA/ZINCADA PARA ALVENARIA, FIO D = 1,20 A 1,70 MM, MALHA 15 X 15 MM, (C X L) 50 X 12 CM REF 34547</t>
  </si>
  <si>
    <t>60.33.39</t>
  </si>
  <si>
    <t>TELA DE AÇO SOLDADA GALVANIZADA/ZINCADA PARA ALVENARIA, FIO D = 1,20 A 1,70 MM, MALHA 15 X 15 MM, (C X L) 50 X 17,5 CM REF 34548</t>
  </si>
  <si>
    <t>KIT PORTA PRONTA DE MADEIRA, FOLHA MÉDIA, 60 X 210CM, E= 35 MM, NÚCLEO SARRAFEADO, (INCLUI MARCO, ALIZARES DOBRADIÇAS E FECHADURAS) REF 39490</t>
  </si>
  <si>
    <t>KIT PORTA PRONTA DE MADEIRA, FOLHA MÉDIA, 70 X 210CM, E= 35 MM, NÚCLEO SARRAFEADO, (INCLUI MARCO, ALIZARES DOBRADIÇAS E FECHADURAS) REF 39490</t>
  </si>
  <si>
    <t>KIT PORTA PRONTA DE MADEIRA, FOLHA MÉDIA, 80 X 210CM, E= 35 MM, NÚCLEO SARRAFEADO, (INCLUI MARCO, ALIZARES DOBRADIÇAS E FECHADURAS) REF 39492</t>
  </si>
  <si>
    <t>KIT PORTA PRONTA DE MADEIRA, FOLHA MÉDIA, 90 X 210CM, E= 35 MM, NÚCLEO SARRAFEADO, (INCLUI MARCO, ALIZARES DOBRADIÇAS E FECHADURAS) REF 39493</t>
  </si>
  <si>
    <t>76.14.08</t>
  </si>
  <si>
    <t>MOURÃO TIPO V, PRÉ-MOLDADO EM CONCRETO 25MPA, H= 3,0M OU EQUIVALENTE</t>
  </si>
  <si>
    <t>77.05.58</t>
  </si>
  <si>
    <t>PINO DE AÇO COM FURO, HASTE = 27 MM (AÇÃO DIRETA) REF 37395</t>
  </si>
  <si>
    <t>79.02.13</t>
  </si>
  <si>
    <t>TIJOLO CERÂMICO FURADO 9 FUROS 29 X 19 X 19CM COM FRETE REF 44464</t>
  </si>
  <si>
    <t>79.02.14</t>
  </si>
  <si>
    <t>ELEMENTO VAZADO CERÂMICO QUADRADO (TIPO RETO OU REDONDO) DE 7 A 9 X 20 X 20 CM (L X A X C) REF 7272</t>
  </si>
  <si>
    <t>79.10.09</t>
  </si>
  <si>
    <t>BLOCO DE CONCRETO ESTRUTURAL 4,5 MPA DE 14 X 19 X 34 CM COM FRETE REF 38591</t>
  </si>
  <si>
    <t>79.10.11</t>
  </si>
  <si>
    <t>MEIO BLOCO DE CONCRETO ESTRUTURAL 4,5 MPA DE 14 X 19 X 19 CM COM FRETE REF 38589</t>
  </si>
  <si>
    <t>79.10.12</t>
  </si>
  <si>
    <t>MEIO BLOCO DE CONCRETO ESTRUTURAL 4,5 MPA DE 19 X 19 X 19 CM COM FRETE</t>
  </si>
  <si>
    <t>79.10.13</t>
  </si>
  <si>
    <t>CANALETA DE CONCRETO ESTRUTURAL 4,5 MPA DE 14 X 19 X 39 CM COM FRETE REF 38600</t>
  </si>
  <si>
    <t>79.10.14</t>
  </si>
  <si>
    <t>CANALETA DE CONCRETO ESTRUTURAL 4,5 MPA DE 19 X 19 X 39 CM COM FRETE</t>
  </si>
  <si>
    <t>79.10.15</t>
  </si>
  <si>
    <t>BLOCO ESTRUTURAL CERÂMICO DE 14 X 19 X 39 CM E 6,0 MPA COM FRETE REF 34588</t>
  </si>
  <si>
    <t>79.10.16</t>
  </si>
  <si>
    <t>BLOCO ESTRUTURAL CERÂMICO DE 14 X 19 X 34 CM E 6,0 MPA COM FRETE REF 38603</t>
  </si>
  <si>
    <t>79.10.17</t>
  </si>
  <si>
    <t>BLOCO ESTRUTURAL CERÂMICO DE 14 X 19 X 29 CM E 6,0 MPA COM FRETE REF 34586</t>
  </si>
  <si>
    <t>79.10.18</t>
  </si>
  <si>
    <t>MEIO BLOCO ESTRUTURAL CERÂMICO DE 14 X 19 X 19 CM E 6,0 MPA COM FRETE REF 34781</t>
  </si>
  <si>
    <t>79.10.19</t>
  </si>
  <si>
    <t>MEIO BLOCO ESTRUTURAL CERÂMICO DE 14 X 19 X 14 CM E 6,0 MPA COM FRETE REF 34788</t>
  </si>
  <si>
    <t>79.10.20</t>
  </si>
  <si>
    <t>CANALETA ESTRUTURAL CERÂMICA DE 14 X 19 X 39 CM E 6,0 MPA COM FRETE REF 34655</t>
  </si>
  <si>
    <t>79.10.21</t>
  </si>
  <si>
    <t>CANALETA ESTRUTURAL CERÂMICA DE 14 X 19 X 29 CM E 6,0 MPA COM FRETE REF 34649</t>
  </si>
  <si>
    <t>79.16.06</t>
  </si>
  <si>
    <t>ELEMENTO VAZADO DE CONCRETO, QUADRICULADO, 16 FUROS 50 x 50 x 7 CM REF 665</t>
  </si>
  <si>
    <t>79.22.06</t>
  </si>
  <si>
    <t>DIVISORIA EM GRANITO, COM DUAS FACES POLIDAS, CINZA CORUMBÁ, E= 3,0 CM</t>
  </si>
  <si>
    <t>79.22.08</t>
  </si>
  <si>
    <t>DIVISÓRIA EM ARDOSIA, COM DUAS FACES POLIDAS, E= 3,0 CM</t>
  </si>
  <si>
    <t>82.17.13</t>
  </si>
  <si>
    <t>ADESIVO ESTRUTURAL A BASE DE RESINA EPÓXI, BICOMPONENTE, PASTOSO (TIXOTRÓPICO)</t>
  </si>
  <si>
    <t>FORMA PARA SAPATA EM CHAPA DE MADEIRA COMPENSADA RESINADA 18 MM, 2 APROVEITAMENTOS - FABRICAÇÃO, MONTAGEM E DESMONTAGEM REF 96538</t>
  </si>
  <si>
    <t>ALVENARIA DE TIJOLO MACIÇO REQUEIMADO, E=10 CM REF 101159</t>
  </si>
  <si>
    <t>ALVENARIA DE VEDAÇÃO COM BLOCO CERÂMICO, E=9CM, ADP REF 103356</t>
  </si>
  <si>
    <t>ALVENARIA DE VEDAÇÃO COM BLOCO CERÂMICO, E=14CM, ADP REF 103360</t>
  </si>
  <si>
    <t>ALVENARIA DE VEDAÇÃO COM BLOCO CERÂMICO, E=19CM, ADP REF 103362</t>
  </si>
  <si>
    <t>07.03.12</t>
  </si>
  <si>
    <t>ALVENARIA DE VEDAÇÃO COM ELEMENTO VAZADO DE CERÂMICA (COBOGÓ) DE 7 X 20 X 20 CM REF 101162</t>
  </si>
  <si>
    <t>07.04</t>
  </si>
  <si>
    <t>ALVENARIA DE BLOCO CERÂMICO ESTRUTURAL</t>
  </si>
  <si>
    <t>07.04.01</t>
  </si>
  <si>
    <t>ALVENARIA DE BLOCO CERÂMICO ESTRUTURAL 6,0 MPA DE 14X19X39 CM (ESPESSURA 14 CM) ADP 89298</t>
  </si>
  <si>
    <t>07.04.02</t>
  </si>
  <si>
    <t>ALVENARIA DE BLOCO CERÂMICO ESTRUTURAL 6,0 MPA DE 14X19X29 CM (ESPESSURA 14 CM) ADP 89306</t>
  </si>
  <si>
    <t>ALVENARIA DE VEDAÇÃO DE BLOCOS VAZADOS DE CONCRETO DE 9X19X39 CM (ESPESSURA 9 CM) ADP 103316</t>
  </si>
  <si>
    <t>ALVENARIA DE VEDAÇÃO DE BLOCOS VAZADOS DE CONCRETO DE 14X19X39 CM (ESPESSURA 14 CM) ADP 103318</t>
  </si>
  <si>
    <t>ALVENARIA DE VEDAÇÃO DE BLOCOS VAZADOS DE CONCRETO DE 19X19X39 CM (ESPESSURA 19 CM) ADP 103320</t>
  </si>
  <si>
    <t>ALVENARIA DE VEDAÇÃO DE BLOCOS VAZADOS DE CONCRETO APARENTE DE 9X19X39 CM (ESPESSURA 9 CM) ADP 103336</t>
  </si>
  <si>
    <t>ALVENARIA DE VEDAÇÃO DE BLOCOS VAZADOS DE CONCRETO APARENTE DE 14X19X39 CM (ESPESSURA 14 CM) ADP 103338</t>
  </si>
  <si>
    <t>ALVENARIA DE VEDAÇÃO DE BLOCOS VAZADOS DE CONCRETO APARENTE DE 19X19X39 CM (ESPESSURA 19 CM) ADP 103340</t>
  </si>
  <si>
    <t>07.05.18</t>
  </si>
  <si>
    <t>ALVENARIA DE VEDAÇÃO COM ELEMENTO VAZADO DE CONCRETO (COBOGÓ) DE 7 X 50 X 50 CM REF 101161</t>
  </si>
  <si>
    <t>ALVENARIA DE BLOCOS DE CONCRETO ESTRUTURAL 4,5 MPA DE 14X19X39 CM (ESPESSURA 14 CM) ADP 89470</t>
  </si>
  <si>
    <t>ALVENARIA DE BLOCOS DE CONCRETO ESTRUTURAL 4,5 MPA DE 19X19X39 CM (ESPESSURA 19 CM)</t>
  </si>
  <si>
    <t>07.32.02</t>
  </si>
  <si>
    <t>DIVISORIA SANITÁRIA, TIPO CABINE, EM ARDÓSIA POLIDA, ESP = 3CM, ASSENTADA COM ARGAMASSA COLANTE AC III, EXCLUSIVE FERRAGENS, ADP REF 102254</t>
  </si>
  <si>
    <t>07.32.03</t>
  </si>
  <si>
    <t>TAPA VISTA DE MICTÓRIO EM ARDÓSIA POLIDA, ESP = 3CM, ASSENTADO COM ARGAMASSA COLANTE AC III, EXCLUSIVE FERRAGENS, ADP REF 102255</t>
  </si>
  <si>
    <t>07.32.11</t>
  </si>
  <si>
    <t>DIVISÓRIA SANITÁRIA, TIPO CABINE, EM GRANITO CINZA CORUMBÁ POLIDO, ESP = 3CM, ASSENTADO COM ARGAMASSA COLANTE AC III, EXCLUSIVE FERRAGENS, ADP REF 102254</t>
  </si>
  <si>
    <t>07.32.12</t>
  </si>
  <si>
    <t>TAPA VISTA DE MICTÓRIO EM GRANITO CINZA CORUMBÁ POLIDO, ESP = 3CM, ASSENTADO COM ARGAMASSA COLANTE AC III, EXCLUSIVE FERRAGENS, ADP REF 102255</t>
  </si>
  <si>
    <t>DIVISÓRIA CEGA - PAINEL MSO/COLMÉIA E=35MM - PERFIS SIMPLES AÇO GALVANIZADO PINTADO (DIVISÓRIA NAVAL) INCLUSIVE INSTALAÇÃO</t>
  </si>
  <si>
    <t>07.35.04</t>
  </si>
  <si>
    <t>VERGA PRÉ-MOLDADA COM ATÉ 1,5 M DE VÃO, ESPESSURA DE 10 CM</t>
  </si>
  <si>
    <t>07.35.05</t>
  </si>
  <si>
    <t>CONTRAVERGA PRÉ-MOLDADA COM ATÉ 1,5 M DE VÃO, ESPESSURA DE 10 CM</t>
  </si>
  <si>
    <t>07.35.06</t>
  </si>
  <si>
    <t>VERGA PRÉ-MOLDADA COM ATÉ 1,5 M DE VÃO, ESPESSURA DE 15 CM</t>
  </si>
  <si>
    <t>07.35.07</t>
  </si>
  <si>
    <t>CONTRAVERGA PRÉ-MOLDADA COM ATÉ 1,5 M DE VÃO, ESPESSURA DE 15 CM</t>
  </si>
  <si>
    <t>07.35.08</t>
  </si>
  <si>
    <t>VERGA PRÉ-MOLDADA COM ATÉ 1,5 M DE VÃO, ESPESSURA DE 20 CM</t>
  </si>
  <si>
    <t>07.35.09</t>
  </si>
  <si>
    <t>CONTRAVERGA PRÉ-MOLDADA COM ATÉ 1,5 M DE VÃO, ESPESSURA DE 20 CM</t>
  </si>
  <si>
    <t>MURO DE CONCRETO PRÉ-MOLDADO TIPO CALHA"V", ALTURA LIVRE= 2,5M, SAPATA CONCRETO 1:3:6, 30 X 50CM</t>
  </si>
  <si>
    <t>MURO DE DIVISA EM BLOCO DE CONCRETO APARENTE</t>
  </si>
  <si>
    <t>07.38.05</t>
  </si>
  <si>
    <t>MURO DE DIVISA, BLOCO DE CONCRETO APARENTE DE 14X19X39 CM, H= 2,60M, INCLUSIVE FUNDAÇÃO</t>
  </si>
  <si>
    <t>07.40</t>
  </si>
  <si>
    <t>07.40.01</t>
  </si>
  <si>
    <t>07.40.02</t>
  </si>
  <si>
    <t>07.40.03</t>
  </si>
  <si>
    <t>07.40.04</t>
  </si>
  <si>
    <t>07.40.05</t>
  </si>
  <si>
    <t>07.40.06</t>
  </si>
  <si>
    <t>07.41</t>
  </si>
  <si>
    <t>07.41.01</t>
  </si>
  <si>
    <t>07.41.02</t>
  </si>
  <si>
    <t>07.41.03</t>
  </si>
  <si>
    <t>07.41.04</t>
  </si>
  <si>
    <t>07.41.05</t>
  </si>
  <si>
    <t>07.41.06</t>
  </si>
  <si>
    <t>BANCO DE 150 CM DE CONCRETO MOLDADO IN LOCO</t>
  </si>
  <si>
    <t>BANCO DE 150 CM DE CONCRETO PRÉ-FABRICADO, EXCLUSIVE FIXAÇÃO</t>
  </si>
  <si>
    <t>18.10.11</t>
  </si>
  <si>
    <t>BANCO DE PLACA DE CONCRETO DIMENSÕES 240 CM X 45 CM X 46 CM SOBRE SOLO</t>
  </si>
  <si>
    <t>18.10.12</t>
  </si>
  <si>
    <t>BANCO DE PLACA DE CONCRETO DIMENSÕES 240 CM X 45 CM X 46 CM SOBRE PISO DE CONCRETO EXISTENTE</t>
  </si>
  <si>
    <t>18.10.13</t>
  </si>
  <si>
    <t>BANCO LINEAR DE CONCRETO E ALVENARIA SOBRE SOLO</t>
  </si>
  <si>
    <t>18.10.14</t>
  </si>
  <si>
    <t>BANCO LINEAR DELIMITADOR DE CONCRETO</t>
  </si>
  <si>
    <t>URBEL</t>
  </si>
  <si>
    <t>ALICATE AMPERIMETRO, TENSAO AC/DC, CAPACIDADE MAXIMA 1000 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</si>
  <si>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</si>
  <si>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</si>
  <si>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</si>
  <si>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400 L, CAPACIDADE DE MISTURA 310 L, MOTOR ELETRICO TRIFASICO 220/380V, POTENCIA 2 CV, SEM CARREGADOR</t>
  </si>
  <si>
    <t>BETONEIRA, CAPACIDADE NOMINAL 600 L, CAPACIDADE DE MISTURA 360 L, MOTOR ELETRICO TRIFASICO 220/380V, POTENCIA 4CV, SEM CARREGADOR</t>
  </si>
  <si>
    <t>BETONEIRA, CAPACIDADE NOMINAL 600 L, CAPACIDADE DE MISTURA 440 L, MOTOR A DIESEL, POTENCIA 10 CV, COM CARREGADOR</t>
  </si>
  <si>
    <t>BETONEIRA, CAPACIDADE NOMINAL 600 L, CAPACIDADE DE MISTURA 440 L, MOTOR A GASOLINA, POTENCIA 10 HP, COM CARREGADOR</t>
  </si>
  <si>
    <t>COMPRESSOR DE AR PROFISSIONAL 10 PCM, *110* L, 140 PSI, 110/220 VOLTS, MONOFASICO</t>
  </si>
  <si>
    <t>COTOVELO HORIZONTAL RETO 90 GRAUS PARA ELETROCALHA, EM CHAPA PERFURADA DE ACO GALVANIZADO ESPESSURA #14, 700 X 50 MM (L X A), SEM VIROLA, SEM TAMPA</t>
  </si>
  <si>
    <t>COTOVELO HORIZONTAL RETO 90 GRAUS, PARA ELETROCALHA, EM CHAPA LISA DE ACO GALVANIZADO ESPESSURA # 22, 150 X 50 MM (L X A), SEM VIROLA, SEM TAMPA</t>
  </si>
  <si>
    <t>COTOVELO HORIZONTAL RETO 90 GRAUS, PARA ELETROCALHA, EM CHAPA LISA DE ACO GALVANIZADO ESPESSURA #14, 700 X 50 MM (L X A), SEM VIROLA, SEM TAMPA</t>
  </si>
  <si>
    <t>COTOVELO HORIZONTAL RETO 90 GRAUS, PARA ELETROCALHA, EM CHAPA LISA DE ACO GALVANIZADO ESPESSURA #14, 800 X 50 MM (L X A), SEM VIROLA, SEM TAMPA</t>
  </si>
  <si>
    <t>COTOVELO HORIZONTAL RETO 90 GRAUS, PARA ELETROCALHA, EM CHAPA LISA DE ACO GALVANIZADO ESPESSURA #16, 500 X 50 MM (L X A), SEM VIROLA, SEM TAMPA</t>
  </si>
  <si>
    <t>COTOVELO HORIZONTAL RETO 90 GRAUS, PARA ELETROCALHA, EM CHAPA LISA DE ACO GALVANIZADO ESPESSURA #16, 600 X 50 MM (L X A), SEM VIROLA, SEM TAMPA</t>
  </si>
  <si>
    <t>COTOVELO HORIZONTAL RETO 90 GRAUS, PARA ELETROCALHA, EM CHAPA LISA DE ACO GALVANIZADO ESPESSURA #18, 300 X 50 MM (L X A), SEM VIROLA, SEM TAMPA</t>
  </si>
  <si>
    <t>COTOVELO HORIZONTAL RETO 90 GRAUS, PARA ELETROCALHA, EM CHAPA LISA DE ACO GALVANIZADO ESPESSURA #18, 400 X 50 MM (L X A), SEM VIROLA, SEM TAMPA</t>
  </si>
  <si>
    <t>COTOVELO HORIZONTAL RETO 90 GRAUS, PARA ELETROCALHA, EM CHAPA LISA DE ACO GALVANIZADO ESPESSURA #22, 100 X 50 MM (L X A), SEM VIROLA, SEM TAMPA</t>
  </si>
  <si>
    <t>COTOVELO HORIZONTAL RETO 90 GRAUS, PARA ELETROCALHA, EM CHAPA LISA DE ACO GALVANIZADO ESPESSURA #22, 125 X 50 MM (L X A), SEM VIROLA, SEM TAMPA</t>
  </si>
  <si>
    <t>COTOVELO HORIZONTAL RETO 90 GRAUS, PARA ELETROCALHA, EM CHAPA LISA DE ACO GALVANIZADO ESPESSURA #22, 200 X 50 MM (L X A), SEM VIROLA, SEM TAMPA</t>
  </si>
  <si>
    <t>COTOVELO HORIZONTAL RETO 90 GRAUS, PARA ELETROCALHA, EM CHAPA LISA DE ACO GALVANIZADO ESPESSURA #22, 250 X 50 MM (L X A), SEM VIROLA, SEM TAMPA</t>
  </si>
  <si>
    <t>COTOVELO HORIZONTAL RETO 90 GRAUS, PARA ELETROCALHA, EM CHAPA LISA DE ACO GALVANIZADO ESPESSURA #22, 50 X 50 MM (L X A), SEM VIROLA, SEM TAMPA</t>
  </si>
  <si>
    <t>COTOVELO HORIZONTAL RETO 90 GRAUS, PARA ELETROCALHA, EM CHAPA LISA DE ACO GALVANIZADO ESPESSURA #22, 75 X 50 MM (L X A), SEM VIROLA, SEM TAMPA</t>
  </si>
  <si>
    <t>COTOVELO HORIZONTAL RETO 90 GRAUS, PARA ELETROCALHA, EM CHAPA PERFURADA DE ACO GALVANIZADO ESPESSURA #14, 800 X 50 MM (L X A), SEM VIROLA, SEM TAMPA</t>
  </si>
  <si>
    <t>COTOVELO HORIZONTAL RETO 90 GRAUS, PARA ELETROCALHA, EM CHAPA PERFURADA DE ACO GALVANIZADO ESPESSURA #16, 500 X 50 MM (L X A), SEM VIROLA, SEM TAMPA</t>
  </si>
  <si>
    <t>COTOVELO HORIZONTAL RETO 90 GRAUS, PARA ELETROCALHA, EM CHAPA PERFURADA DE ACO GALVANIZADO ESPESSURA #16, 600 X 50 MM (L X A), SEM VIROLA, SEM TAMPA</t>
  </si>
  <si>
    <t>COTOVELO HORIZONTAL RETO 90 GRAUS, PARA ELETROCALHA, EM CHAPA PERFURADA DE ACO GALVANIZADO ESPESSURA #18, 300 X 50 MM (L X A), SEM VIROLA, SEM TAMPA</t>
  </si>
  <si>
    <t>COTOVELO HORIZONTAL RETO 90 GRAUS, PARA ELETROCALHA, EM CHAPA PERFURADA DE ACO GALVANIZADO ESPESSURA #18, 400 X 50 MM (L X A), SEM VIROLA, SEM TAMPA</t>
  </si>
  <si>
    <t>COTOVELO HORIZONTAL RETO 90 GRAUS, PARA ELETROCALHA, EM CHAPA PERFURADA DE ACO GALVANIZADO ESPESSURA #22, 125 X 50 MM (L X A), SEM VIROLA, SEM TAMPA</t>
  </si>
  <si>
    <t>COTOVELO HORIZONTAL RETO 90 GRAUS, PARA ELETROCALHA, EM CHAPA PERFURADA DE ACO GALVANIZADO ESPESSURA #22, 150 X 50 MM (L X A), SEM VIROLA, SEM TAMPA</t>
  </si>
  <si>
    <t>COTOVELO HORIZONTAL RETO 90 GRAUS, PARA ELETROCALHA, EM CHAPA PERFURADA DE ACO GALVANIZADO ESPESSURA #22, 200 X 50 MM (L X A), SEM VIROLA, SEM TAMPA</t>
  </si>
  <si>
    <t>COTOVELO HORIZONTAL RETO 90 GRAUS, PARA ELETROCALHA, EM CHAPA PERFURADA DE ACO GALVANIZADO ESPESSURA #22, 250 X 50 MM (L X A), SEM VIROLA, SEM TAMPA</t>
  </si>
  <si>
    <t>COTOVELO HORIZONTAL RETO 90 GRAUS, PARA ELETROCALHA, EM CHAPA PERFURADA DE ACO GALVANIZADO ESPESSURA #22, 50 X 50 MM (L X A), SEM VIROLA, SEM TAMPA</t>
  </si>
  <si>
    <t>COTOVELO HORIZONTAL RETO 90 GRAUS, PARA ELETROCALHA, EM CHAPA PERFURADA DE ACO GALVANIZADO ESPESSURA #22, 75 X 50 MM (L X A), SEM VIROLA, SEM TAMPA</t>
  </si>
  <si>
    <t>COTOVELO HORIZONTAL RETO, 90 GRAUS, PARA ELETROCALHA, EM CHAPA PERFURADA DE ACO GALVANIZADO ESPESSURA #22, 100 X 50 MM (L X A), SEM VIROLA, SEM TAMPA</t>
  </si>
  <si>
    <t>CURVA HORIZONTAL 90 GRAUS PERFURADA, PARA ELETROCALHA, EM CHAPA DE ACO GALVANIZADO ESPESSURA #14, 700 X 50 MM (L X A), SEM VIROLA, SEM TAMPA</t>
  </si>
  <si>
    <t>CURVA HORIZONTAL 90 GRAUS PERFURADA, PARA ELETROCALHA, EM CHAPA DE ACO GALVANIZADO ESPESSURA #14, 800 X 50 MM (L X A), SEM VIROLA, SEM TAMPA</t>
  </si>
  <si>
    <t>CURVA HORIZONTAL 90 GRAUS PERFURADA, PARA ELETROCALHA, EM CHAPA DE ACO GALVANIZADO ESPESSURA #16, 500 X 50 MM (L X A), SEM VIROLA, SEM TAMPA</t>
  </si>
  <si>
    <t>CURVA HORIZONTAL 90 GRAUS PERFURADA, PARA ELETROCALHA, EM CHAPA DE ACO GALVANIZADO ESPESSURA #16, 600 X 50 MM (L X A), SEM VIROLA, SEM TAMPA</t>
  </si>
  <si>
    <t>CURVA HORIZONTAL 90 GRAUS PERFURADA, PARA ELETROCALHA, EM CHAPA DE ACO GALVANIZADO ESPESSURA #18, 300 X 50 MM (L X A), SEM VIROLA, SEM TAMPA</t>
  </si>
  <si>
    <t>CURVA HORIZONTAL 90 GRAUS PERFURADA, PARA ELETROCALHA, EM CHAPA DE ACO GALVANIZADO ESPESSURA #18, 400 X 50 MM (L X A), SEM VIROLA, SEM TAMPA</t>
  </si>
  <si>
    <t>CURVA HORIZONTAL 90 GRAUS PERFURADA, PARA ELETROCALHA, EM CHAPA DE ACO GALVANIZADO ESPESSURA #22, 100 X 50 MM (L X A), SEM VIROLA, SEM TAMPA</t>
  </si>
  <si>
    <t>CURVA HORIZONTAL 90 GRAUS PERFURADA, PARA ELETROCALHA, EM CHAPA DE ACO GALVANIZADO ESPESSURA #22, 125 X 50 MM (L X A), SEM VIROLA, SEM TAMPA</t>
  </si>
  <si>
    <t>CURVA HORIZONTAL 90 GRAUS PERFURADA, PARA ELETROCALHA, EM CHAPA DE ACO GALVANIZADO ESPESSURA #22, 150 X 50 MM (L X A), SEM VIROLA, SEM TAMPA</t>
  </si>
  <si>
    <t>CURVA HORIZONTAL 90 GRAUS PERFURADA, PARA ELETROCALHA, EM CHAPA DE ACO GALVANIZADO ESPESSURA #22, 200 X 50 MM (L X A), SEM VIROLA, SEM TAMPA</t>
  </si>
  <si>
    <t>CURVA HORIZONTAL 90 GRAUS PERFURADA, PARA ELETROCALHA, EM CHAPA DE ACO GALVANIZADO ESPESSURA #22, 250 X 50 MM (L X A), SEM VIROLA, SEM TAMPA</t>
  </si>
  <si>
    <t>CURVA HORIZONTAL 90 GRAUS PERFURADA, PARA ELETROCALHA, EM CHAPA DE ACO GALVANIZADO ESPESSURA #22, 50 X 50 MM (L X A), SEM VIROLA, SEM TAMPA</t>
  </si>
  <si>
    <t>CURVA HORIZONTAL 90 GRAUS PERFURADA, PARA ELETROCALHA, EM CHAPA DE ACO GALVANIZADO ESPESSURA #22, 75 X 50 MM (L X A), SEM VIROLA, SEM TAMPA</t>
  </si>
  <si>
    <t>DETECTOR DE TENSAO 90 V A 1000 V (CAT IV)</t>
  </si>
  <si>
    <t>ELEMENTO PRE-MOLDADO PARA TRANSICAO EXCENTRICA EM CONCRETO ARMADO, DN *1200* MM, FURO CIRCULAR DN 600 MM, ESPESSURA *12* CM</t>
  </si>
  <si>
    <t>ELEMENTO PRE-MOLDADO PARA TRANSICAO EXCENTRICA EM CONCRETO ARMADO, DN *1500* MM, FURO CIRCULAR DN 600 MM, ESPESSURA 15 CM</t>
  </si>
  <si>
    <t>ELETROCALHA LISA OU PERFURADA TIPO U, EM CHAPA DE ACO GALVANIZADO A FOGO, ESPESSURA # 14, DE 700 X 50 MM (L X A), SEM VIROLA, SEM TAMPA</t>
  </si>
  <si>
    <t>ELETROCALHA LISA OU PERFURADA TIPO U, EM CHAPA DE ACO GALVANIZADO A FOGO, ESPESSURA # 14, DE 800 X 50 MM (L X A), SEM VIROLA, SEM TAMPA</t>
  </si>
  <si>
    <t>ELETROCALHA LISA OU PERFURADA TIPO U, EM CHAPA DE ACO GALVANIZADO A FOGO, ESPESSURA # 16, DE 500 X 50 MM (L X A), SEM VIROLA, SEM TAMPA</t>
  </si>
  <si>
    <t>ELETROCALHA LISA OU PERFURADA TIPO U, EM CHAPA DE ACO GALVANIZADO A FOGO, ESPESSURA # 16, DE 600 X 50 MM (L X A), SEM VIROLA, SEM TAMPA</t>
  </si>
  <si>
    <t>ELETROCALHA LISA OU PERFURADA TIPO U, EM CHAPA DE ACO GALVANIZADO A FOGO, ESPESSURA # 18, DE 300 X 50 MM (L X A), SEM VIROLA, SEM TAMPA</t>
  </si>
  <si>
    <t>ELETROCALHA LISA OU PERFURADA TIPO U, EM CHAPA DE ACO GALVANIZADO A FOGO, ESPESSURA # 18, DE 400 X 50 MM (L X A), SEM VIROLA, SEM TAMPA</t>
  </si>
  <si>
    <t>ELETROCALHA LISA OU PERFURADA TIPO U, EM CHAPA DE ACO GALVANIZADO A FOGO, ESPESSURA # 22, DE 100 X 50 MM (L X A), SEM VIROLA, SEM TAMPA</t>
  </si>
  <si>
    <t>ELETROCALHA LISA OU PERFURADA TIPO U, EM CHAPA DE ACO GALVANIZADO A FOGO, ESPESSURA # 22, DE 125 X 50 MM (L X A), SEM VIROLA, SEM TAMPA</t>
  </si>
  <si>
    <t>ELETROCALHA LISA OU PERFURADA TIPO U, EM CHAPA DE ACO GALVANIZADO A FOGO, ESPESSURA # 22, DE 150 X 50 MM (L X A), SEM VIROLA, SEM TAMPA</t>
  </si>
  <si>
    <t>ELETROCALHA LISA OU PERFURADA TIPO U, EM CHAPA DE ACO GALVANIZADO A FOGO, ESPESSURA # 22, DE 250 X 50 MM (L X A), SEM VIROLA, SEM TAMPA</t>
  </si>
  <si>
    <t>ELETROCALHA LISA OU PERFURADA TIPO U, EM CHAPA DE ACO GALVANIZADO A FOGO, ESPESSURA # 22, DE 75 X 50 MM (L X A), SEM VIROLA, SEM TAMPA</t>
  </si>
  <si>
    <t>ELETROCALHA LISA OU PERFURADA, TIPO U, EM CHAPA DE ACO GALVANIZADO A FOGO, ESPESSURA # 22, DE 200 X 50 MM (L X A), SEM VIROLA, SEM TAMPA</t>
  </si>
  <si>
    <t>ELETROCALHA LISA OU PERFURADA, TIPO U, EM CHAPA DE ACO GALVANIZADO A FOGO, ESPESSURA #22, DE 50 X 50 MM (L X A), SEM VIROLA, SEM TAMPA</t>
  </si>
  <si>
    <t>EMENDA INTERNA, TIPO U, BASE LISA, PARA ELETROCALHA, EM CHAPA DE ACO GALVANIZADO ESPESSURA #14, 700 X 50 MM (L X A)</t>
  </si>
  <si>
    <t>EMENDA INTERNA, TIPO U, BASE LISA, PARA ELETROCALHA, EM CHAPA DE ACO GALVANIZADO ESPESSURA #14, 800 X 50 MM (L X A)</t>
  </si>
  <si>
    <t>EMENDA INTERNA, TIPO U, BASE LISA, PARA ELETROCALHA, EM CHAPA DE ACO GALVANIZADO ESPESSURA #16, 500 X 50 MM (L X A)</t>
  </si>
  <si>
    <t>EMENDA INTERNA, TIPO U, BASE LISA, PARA ELETROCALHA, EM CHAPA DE ACO GALVANIZADO ESPESSURA #16, 600 X 50 MM (L X A)</t>
  </si>
  <si>
    <t>EMENDA INTERNA, TIPO U, BASE LISA, PARA ELETROCALHA, EM CHAPA DE ACO GALVANIZADO ESPESSURA #18, 300 X 50 MM (L X A)</t>
  </si>
  <si>
    <t>EMENDA INTERNA, TIPO U, BASE LISA, PARA ELETROCALHA, EM CHAPA DE ACO GALVANIZADO ESPESSURA #18, 400 X 50 MM (L X A)</t>
  </si>
  <si>
    <t>EMENDA INTERNA, TIPO U, BASE LISA, PARA ELETROCALHA, EM CHAPA DE ACO GALVANIZADO ESPESSURA #22, 100 X 50 MM (L X A)</t>
  </si>
  <si>
    <t>EMENDA INTERNA, TIPO U, BASE LISA, PARA ELETROCALHA, EM CHAPA DE ACO GALVANIZADO ESPESSURA #22, 125 X 50 MM (L X A)</t>
  </si>
  <si>
    <t>EMENDA INTERNA, TIPO U, BASE LISA, PARA ELETROCALHA, EM CHAPA DE ACO GALVANIZADO ESPESSURA #22, 150 X 50 MM (L X A)</t>
  </si>
  <si>
    <t>EMENDA INTERNA, TIPO U, BASE LISA, PARA ELETROCALHA, EM CHAPA DE ACO GALVANIZADO ESPESSURA #22, 200 X 50 MM (L X A)</t>
  </si>
  <si>
    <t>EMENDA INTERNA, TIPO U, BASE LISA, PARA ELETROCALHA, EM CHAPA DE ACO GALVANIZADO ESPESSURA #22, 250 X 50 MM (L X A)</t>
  </si>
  <si>
    <t>EMENDA INTERNA, TIPO U, BASE LISA, PARA ELETROCALHA, EM CHAPA DE ACO GALVANIZADO ESPESSURA #22, 50 X 50 MM (L X A)</t>
  </si>
  <si>
    <t>EMENDA INTERNA, TIPO U, BASE LISA, PARA ELETROCALHA, EM CHAPA DE ACO GALVANIZADO ESPESSURA #22, 75 X 50 MM (L X A)</t>
  </si>
  <si>
    <t>FURADEIRA ELETRICA DE IMPACTO 1/2", 600 W</t>
  </si>
  <si>
    <t>LAJE PRE-MOLDADA CONVENCIONAL (LAJOTAS + VIGOTAS) PARA FORRO, UNIDIRECIONAL, SOBRECARGA DE 100 KG/M2, VAO ATE 4 M (SEM COLOCACAO)</t>
  </si>
  <si>
    <t>LAJE PRE-MOLDADA CONVENCIONAL (LAJOTAS + VIGOTAS) PARA FORRO, UNIDIRECIONAL, SOBRECARGA DE 100 KG/M2, VAO ATE 4,5 M (SEM COLOCACAO)</t>
  </si>
  <si>
    <t>LAJE PRE-MOLDADA CONVENCIONAL (LAJOTAS + VIGOTAS) PARA PISO, UNIDIRECIONAL, SOBRECARGA DE 200 KG/M2, VAO ATE 3,5 M (SEM COLOCACAO)</t>
  </si>
  <si>
    <t>LAJE PRE-MOLDADA CONVENCIONAL (LAJOTAS + VIGOTAS) PARA PISO, UNIDIRECIONAL, SOBRECARGA DE 350 KG/M2, VAO ATE 4,5 M (SEM COLOCACAO)</t>
  </si>
  <si>
    <t>MARTELO PERFURADOR PNEUMATICO MANUAL, DE SUPERFICIE, COM AVANCO DE COLUNA, PESO DE *28* KG</t>
  </si>
  <si>
    <t>MARTELO PERFURADOR PNEUMATICO MANUAL, HASTE 19 X 108 MM, *11* KG</t>
  </si>
  <si>
    <t>MARTELO ROMPEDOR PNEUMATICO MANUAL, HASTE 22 X 82,5 MM, 10 KG</t>
  </si>
  <si>
    <t>PAINEL ESTRUTURAL PARA LAJE SECA REVESTIDO EM PLACA CIMENTICIA, DE *1,20 X 2,50* M, E = 55 MM</t>
  </si>
  <si>
    <t>REDUCAO CONCENTRICA PARA ELETROCALHA, PERFURADA, EM CHAPA DE ACO GALVANIZADO ESPESSURA #14, (700 X 600 MM) X 50 MM, SEM VIROLA, SEM TAMPA</t>
  </si>
  <si>
    <t>REDUCAO CONCENTRICA PARA ELETROCALHA, PERFURADA, EM CHAPA DE ACO GALVANIZADO ESPESSURA #14, (800 X 700 MM) X 50 MM, SEM VIROLA, SEM TAMPA</t>
  </si>
  <si>
    <t>REDUCAO CONCENTRICA PARA ELETROCALHA, PERFURADA, EM CHAPA DE ACO GALVANIZADO ESPESSURA #16, (500 X 400 MM) X 50 MM (L X A), SEM VIROLA, SEM TAMPA</t>
  </si>
  <si>
    <t>REDUCAO CONCENTRICA PARA ELETROCALHA, PERFURADA, EM CHAPA DE ACO GALVANIZADO ESPESSURA #16, (600 X 500 MM) X 50 MM, SEM VIROLA, SEM TAMPA</t>
  </si>
  <si>
    <t>REDUCAO CONCENTRICA PARA ELETROCALHA, PERFURADA, EM CHAPA DE ACO GALVANIZADO ESPESSURA #18, (300 X 250 MM) X 50 MM (L X A), SEM VIROLA, SEM TAMPA</t>
  </si>
  <si>
    <t>REDUCAO CONCENTRICA PARA ELETROCALHA, PERFURADA, EM CHAPA DE ACO GALVANIZADO ESPESSURA #18, (400 X 300 MM) X 50 MM (L X A), SEM VIROLA, SEM TAMPA</t>
  </si>
  <si>
    <t>REDUCAO CONCENTRICA PARA ELETROCALHA, PERFURADA, EM CHAPA DE ACO GALVANIZADO ESPESSURA #22, (100 X 75 MM) X 50 MM (L X A), SEM VIROLA, SEM TAMPA</t>
  </si>
  <si>
    <t>REDUCAO CONCENTRICA PARA ELETROCALHA, PERFURADA, EM CHAPA DE ACO GALVANIZADO ESPESSURA #22, (125 X100 MM) X 50 MM (L X A), SEM VIROLA, SEM TAMPA</t>
  </si>
  <si>
    <t>REDUCAO CONCENTRICA PARA ELETROCALHA, PERFURADA, EM CHAPA DE ACO GALVANIZADO ESPESSURA #22, (150 X125 MM) X 50 MM (L X A), SEM VIROLA, SEM TAMPA</t>
  </si>
  <si>
    <t>REDUCAO CONCENTRICA PARA ELETROCALHA, PERFURADA, EM CHAPA DE ACO GALVANIZADO ESPESSURA #22, (200 X 150 MM) X 50 MM (L X A), SEM VIROLA, SEM TAMPA</t>
  </si>
  <si>
    <t>REDUCAO CONCENTRICA PARA ELETROCALHA, PERFURADA, EM CHAPA DE ACO GALVANIZADO ESPESSURA #22, (250 X 200 MM) X 50 MM (L X A), SEM VIROLA, SEM TAMPA</t>
  </si>
  <si>
    <t>REDUCAO CONCENTRICA PARA ELETROCALHA, PERFURADA, EM CHAPA DE ACO GALVANIZADO ESPESSURA #22, (75 X 50 MM) X 50 MM (L X A), SEM VIROLA, SEM TAMPA</t>
  </si>
  <si>
    <t>SERRA TICO-TICO COM MOTOR ELETRICO, POTENCIA DE 450 W, 60 HZ, 220 V, 3000 GPM, SEM LAMINA</t>
  </si>
  <si>
    <t>TALA PARA EMENDA DE ELETROCALHA, SIMPLES / RETA, LISA OU PERFURADA, EM CHAPA DE ACO GALVANIZADO #22, ALTURA 50 MM</t>
  </si>
  <si>
    <t>TE HORIZONTAL 90 GRAUS, PARA ELETROCALHA, EM CHAPA DE ACO GALVANIZADO, ESPESSURA #14, 700 X 50 MM (L X A), SEM VIROLA, SEM TAMPA</t>
  </si>
  <si>
    <t>TE HORIZONTAL 90 GRAUS, PARA ELETROCALHA, EM CHAPA DE ACO GALVANIZADO, ESPESSURA #14, 800 X 50 MM (L X A), SEM VIROLA, SEM TAMPA</t>
  </si>
  <si>
    <t>TE HORIZONTAL 90 GRAUS, PARA ELETROCALHA, EM CHAPA DE ACO GALVANIZADO, ESPESSURA #16, 500 X 50 MM (L X A), SEM VIROLA, SEM TAMPA</t>
  </si>
  <si>
    <t>TE HORIZONTAL 90 GRAUS, PARA ELETROCALHA, EM CHAPA DE ACO GALVANIZADO, ESPESSURA #16, 600 X 50 MM (L X A), SEM VIROLA, SEM TAMPA</t>
  </si>
  <si>
    <t>TE HORIZONTAL 90 GRAUS, PARA ELETROCALHA, EM CHAPA DE ACO GALVANIZADO, ESPESSURA #18, 300 X 50 MM (L X A), SEM VIROLA, SEM TAMPA</t>
  </si>
  <si>
    <t>TE HORIZONTAL 90 GRAUS, PARA ELETROCALHA, EM CHAPA DE ACO GALVANIZADO, ESPESSURA #18, 400 X 50 MM (L X A), SEM VIROLA, SEM TAMPA</t>
  </si>
  <si>
    <t>TE HORIZONTAL 90 GRAUS, PARA ELETROCALHA, EM CHAPA DE ACO GALVANIZADO, ESPESSURA #22, 100 X 50 MM (L X A), SEM VIROLA, SEM TAMPA</t>
  </si>
  <si>
    <t>TE HORIZONTAL 90 GRAUS, PARA ELETROCALHA, EM CHAPA DE ACO GALVANIZADO, ESPESSURA #22, 125 X 50 MM (L X A), SEM VIROLA, SEM TAMPA</t>
  </si>
  <si>
    <t>TE HORIZONTAL 90 GRAUS, PARA ELETROCALHA, EM CHAPA DE ACO GALVANIZADO, ESPESSURA #22, 150 X 50 MM (L X A), SEM VIROLA, SEM TAMPA</t>
  </si>
  <si>
    <t>TE HORIZONTAL 90 GRAUS, PARA ELETROCALHA, EM CHAPA DE ACO GALVANIZADO, ESPESSURA #22, 200 X 50 MM (L X A), SEM VIROLA, SEM TAMPA</t>
  </si>
  <si>
    <t>TE HORIZONTAL 90 GRAUS, PARA ELETROCALHA, EM CHAPA DE ACO GALVANIZADO, ESPESSURA #22, 250 X 50 MM (L X A), SEM VIROLA, SEM TAMPA</t>
  </si>
  <si>
    <t>TE HORIZONTAL 90 GRAUS, PARA ELETROCALHA, EM CHAPA DE ACO GALVANIZADO, ESPESSURA #22, 50 X 50 MM (L X A), SEM VIROLA, SEM TAMPA</t>
  </si>
  <si>
    <t>TE HORIZONTAL 90 GRAUS, PARA ELETROCALHA, EM CHAPA DE ACO GALVANIZADO, ESPESSURA #22, 75 X 50 MM (L X A), SEM VIROLA, SEM TAMPA</t>
  </si>
  <si>
    <t>EXECUÇÃO DE VALETA DE CONCRETO ARMADO MOLDADO IN LOCO, ESPESSURA DE 0,08 M, GEOMETRIA TRAPEIZOIDAL, COM DIMENSÕES INTERNAS: B1=*1,20* M; B2=*0,4* M; H=0,4 M. AF_05/2025</t>
  </si>
  <si>
    <t>EXECUÇÃO DE VALETA DE CONCRETO ARMADO MOLDADO IN LOCO, ESPESSURA DE 0,08 M, GEOMETRIA TRAPEIZOIDAL, COM DIMENSÕES INTERNAS: B1=0,6 M; B2=0,20 M; H=0,20 M. AF_05/2025</t>
  </si>
  <si>
    <t>EXECUÇÃO DE VALETA DE CONCRETO ARMADO MOLDADO IN LOCO, ESPESSURA DE 0,08 M, GEOMETRIA TRAPEIZOIDAL, COM DIMENSÕES INTERNAS: B1=0,7 M; B2=0,30 M; H=0,20 M. AF_05/2025</t>
  </si>
  <si>
    <t>EXECUÇÃO DE VALETA DE CONCRETO ARMADO MOLDADO IN LOCO, ESPESSURA DE 0,08 M, GEOMETRIA TRAPEIZOIDAL, COM DIMENSÕES INTERNAS: B1=0,8 M; B2=0,30 M; H=0,25 M. AF_05/2025</t>
  </si>
  <si>
    <t>EXECUÇÃO DE VALETA DE CONCRETO ARMADO MOLDADO IN LOCO, ESPESSURA DE 0,08 M, GEOMETRIA TRAPEIZOIDAL, COM DIMENSÕES INTERNAS: B1=0,9 M; B2=0,30 M; H=0,30 M. AF_05/2025</t>
  </si>
  <si>
    <t>EXECUÇÃO DE VALETA DE CONCRETO ARMADO MOLDADO IN LOCO, ESPESSURA DE 0,08 M, GEOMETRIA TRAPEIZOIDAL, COM DIMENSÕES INTERNAS: B1=1,0 M; B2=0,40 M; H=0,30 M. AF_05/2025</t>
  </si>
  <si>
    <t>EXECUÇÃO DE VALETA DE CONCRETO ARMADO MOLDADO IN LOCO, ESPESSURA DE 0,08 M, GEOMETRIA TRAPEIZOIDAL, COM DIMENSÕES INTERNAS: B1=1,1 M; B2=0,40 M; H=0,35 M. AF_05/2025</t>
  </si>
  <si>
    <t>EXECUÇÃO DE VALETA DE CONCRETO MOLDADO IN LOCO, ESPESSURA DE 0,08 M, GEOMETRIA TRAPEIZOIDAL, COM DIMENSÕES INTERNAS: B1=*1,0* M; B2=0,40 M; H=*0,30* M. AF_05/2025</t>
  </si>
  <si>
    <t>EXECUÇÃO DE VALETA DE CONCRETO MOLDADO IN LOCO, ESPESSURA DE 0,08 M, GEOMETRIA TRAPEIZOIDAL, COM DIMENSÕES INTERNAS: B1=*1,2* M; B2=*0,4* M; H= 0,4 M. AF_05/2025</t>
  </si>
  <si>
    <t>EXECUÇÃO DE VALETA DE CONCRETO MOLDADO IN LOCO, ESPESSURA DE 0,08 M, GEOMETRIA TRAPEIZOIDAL, COM DIMENSÕES INTERNAS: B1=*1,5* M; B2=*0,50* M; H=*0,50* M. AF_05/2025</t>
  </si>
  <si>
    <t>EXECUÇÃO DE VALETA DE CONCRETO MOLDADO IN LOCO, ESPESSURA DE 0,08 M, GEOMETRIA TRAPEIZOIDAL, COM DIMENSÕES INTERNAS: B1=*1,8* M; B2=*0,60* M; H=*0,6* M. AF_05/2025</t>
  </si>
  <si>
    <t>EXECUÇÃO DE VALETA DE CONCRETO MOLDADO IN LOCO, ESPESSURA DE 0,08 M, GEOMETRIA TRAPEIZOIDAL, COM DIMENSÕES INTERNAS: B1=*2,0* M; B2=*0,8* M; H=0,6 M. AF_05/2025</t>
  </si>
  <si>
    <t>EXECUÇÃO DE VALETA DE CONCRETO MOLDADO IN LOCO, ESPESSURA DE 0,08 M, GEOMETRIA TRAPEIZOIDAL, COM DIMENSÕES INTERNAS: B1=0,6M; B2=0,20 M; H=0,20 M. AF_05/2025</t>
  </si>
  <si>
    <t>EXECUÇÃO DE VALETA DE CONCRETO MOLDADO IN LOCO, ESPESSURA DE 0,08 M, GEOMETRIA TRAPEIZOIDAL, COM DIMENSÕES INTERNAS: B1=0,7 M; B2=0,30 M; H=0,20 M. AF_05/2025</t>
  </si>
  <si>
    <t>EXECUÇÃO DE VALETA DE CONCRETO MOLDADO IN LOCO, ESPESSURA DE 0,08 M, GEOMETRIA TRAPEIZOIDAL, COM DIMENSÕES INTERNAS: B1=0,8 M; B2=0,30 M; H=0,25 M. AF_05/2025</t>
  </si>
  <si>
    <t>EXECUÇÃO DE VALETA DE CONCRETO MOLDADO IN LOCO, ESPESSURA DE 0,08 M, GEOMETRIA TRAPEIZOIDAL, COM DIMENSÕES INTERNAS: B1=0,9 M; B2=0,30 M; H=0,30 M. AF_05/2025</t>
  </si>
  <si>
    <t>EXECUÇÃO DE VALETA DE CONCRETO MOLDADO IN LOCO, ESPESSURA DE 0,08 M, GEOMETRIA TRAPEIZOIDAL, COM DIMENSÕES INTERNAS: B1=1,2 M; B2=0,6 M; H=0,3 M. AF_05/2025</t>
  </si>
  <si>
    <t>EXECUÇÃO DE VALETA DE CONCRETO MOLDADO IN LOCO, ESPESSURA DE 0,08 M, GEOMETRIA TRAPEIZOIDAL, COM DIMENSÕES INTERNAS: B1=1,6 M; B2=1,0 M; H=0,3 M. AF_05/2025</t>
  </si>
  <si>
    <t>EXECUÇÃO DE REVESTIMENTO DE CONCRETO PROJETADO COM ESPESSURA DE 10 CM, ARMADO COM FIBRAS DE AÇO, INCLINAÇÃO DE 90°, APLICAÇÃO CONTÍNUA, UTILIZANDO EQUIPAMENTO DE PROJEÇÃO COM 3 M3/H DE CAPACIDADE. AF_07/2024</t>
  </si>
  <si>
    <t>EXECUÇÃO DE REVESTIMENTO DE CONCRETO PROJETADO COM ESPESSURA DE 10 CM, ARMADO COM FIBRAS DE AÇO, INCLINAÇÃO DE 90°, APLICAÇÃO CONTÍNUA, UTILIZANDO EQUIPAMENTO DE PROJEÇÃO COM 6 M3/H DE CAPACIDADE. AF_07/2024</t>
  </si>
  <si>
    <t>EXECUÇÃO DE REVESTIMENTO DE CONCRETO PROJETADO COM ESPESSURA DE 10 CM, ARMADO COM FIBRAS DE AÇO, INCLINAÇÃO DE 90°, APLICAÇÃO DESCONTÍNUA, UTILIZANDO EQUIPAMENTO DE PROJEÇÃO COM 3 M3/H DE CAPACIDADE. AF_07/2024</t>
  </si>
  <si>
    <t>EXECUÇÃO DE REVESTIMENTO DE CONCRETO PROJETADO COM ESPESSURA DE 10 CM, ARMADO COM FIBRAS DE AÇO, INCLINAÇÃO DE 90°, APLICAÇÃO DESCONTÍNUA, UTILIZANDO EQUIPAMENTO DE PROJEÇÃO COM 6 M3/H DE CAPACIDADE. AF_07/2024</t>
  </si>
  <si>
    <t>EXECUÇÃO DE REVESTIMENTO DE CONCRETO PROJETADO COM ESPESSURA DE 10 CM, ARMADO COM FIBRAS DE AÇO, INCLINAÇÃO MENOR QUE 90°, APLICAÇÃO CONTÍNUA, UTILIZANDO EQUIPAMENTO DE PROJEÇÃO COM 3 M3/H DE CAPACIDADE. AF_07/2024</t>
  </si>
  <si>
    <t>EXECUÇÃO DE REVESTIMENTO DE CONCRETO PROJETADO COM ESPESSURA DE 10 CM, ARMADO COM FIBRAS DE AÇO, INCLINAÇÃO MENOR QUE 90°, APLICAÇÃO CONTÍNUA, UTILIZANDO EQUIPAMENTO DE PROJEÇÃO COM 6 M3/H DE CAPACIDADE. AF_07/2024</t>
  </si>
  <si>
    <t>EXECUÇÃO DE REVESTIMENTO DE CONCRETO PROJETADO COM ESPESSURA DE 10 CM, ARMADO COM FIBRAS DE AÇO, INCLINAÇÃO MENOR QUE 90°, APLICAÇÃO DESCONTÍNUA, UTILIZANDO EQUIPAMENTO DE PROJEÇÃO COM 3 M3/H DE CAPACIDADE. AF_07/2024</t>
  </si>
  <si>
    <t>EXECUÇÃO DE REVESTIMENTO DE CONCRETO PROJETADO COM ESPESSURA DE 10 CM, ARMADO COM FIBRAS DE AÇO, INCLINAÇÃO MENOR QUE 90°, APLICAÇÃO DESCONTÍNUA, UTILIZANDO EQUIPAMENTO DE PROJEÇÃO COM 6 M3/H DE CAPACIDADE. AF_07/2024</t>
  </si>
  <si>
    <t>EXECUÇÃO DE REVESTIMENTO DE CONCRETO PROJETADO COM ESPESSURA DE 10 CM, ARMADO COM TELA, INCLINAÇÃO DE 90°, APLICAÇÃO CONTÍNUA, UTILIZANDO EQUIPAMENTO DE PROJEÇÃO COM 3 M3/H DE CAPACIDADE. AF_07/2024</t>
  </si>
  <si>
    <t>EXECUÇÃO DE REVESTIMENTO DE CONCRETO PROJETADO COM ESPESSURA DE 10 CM, ARMADO COM TELA, INCLINAÇÃO DE 90°, APLICAÇÃO CONTÍNUA, UTILIZANDO EQUIPAMENTO DE PROJEÇÃO COM 6 M3/H DE CAPACIDADE. AF_07/2024</t>
  </si>
  <si>
    <t>EXECUÇÃO DE REVESTIMENTO DE CONCRETO PROJETADO COM ESPESSURA DE 10 CM, ARMADO COM TELA, INCLINAÇÃO DE 90°, APLICAÇÃO DESCONTÍNUA, UTILIZANDO EQUIPAMENTO DE PROJEÇÃO COM 3 M3/H DE CAPACIDADE. AF_07/2024</t>
  </si>
  <si>
    <t>EXECUÇÃO DE REVESTIMENTO DE CONCRETO PROJETADO COM ESPESSURA DE 10 CM, ARMADO COM TELA, INCLINAÇÃO DE 90°, APLICAÇÃO DESCONTÍNUA, UTILIZANDO EQUIPAMENTO DE PROJEÇÃO COM 6 M3/H DE CAPACIDADE. AF_07/2024</t>
  </si>
  <si>
    <t>EXECUÇÃO DE REVESTIMENTO DE CONCRETO PROJETADO COM ESPESSURA DE 10 CM, ARMADO COM TELA, INCLINAÇÃO MENOR QUE 90°, APLICAÇÃO CONTÍNUA, UTILIZANDO EQUIPAMENTO DE PROJEÇÃO COM 3 M3/H DE CAPACIDADE. AF_07/2024</t>
  </si>
  <si>
    <t>EXECUÇÃO DE REVESTIMENTO DE CONCRETO PROJETADO COM ESPESSURA DE 10 CM, ARMADO COM TELA, INCLINAÇÃO MENOR QUE 90°, APLICAÇÃO CONTÍNUA, UTILIZANDO EQUIPAMENTO DE PROJEÇÃO COM 6 M3/H DE CAPACIDADE. AF_07/2024</t>
  </si>
  <si>
    <t>EXECUÇÃO DE REVESTIMENTO DE CONCRETO PROJETADO COM ESPESSURA DE 10 CM, ARMADO COM TELA, INCLINAÇÃO MENOR QUE 90°, APLICAÇÃO DESCONTÍNUA, UTILIZANDO EQUIPAMENTO DE PROJEÇÃO COM 3 M3/H DE CAPACIDADE. AF_07/2024</t>
  </si>
  <si>
    <t>EXECUÇÃO DE REVESTIMENTO DE CONCRETO PROJETADO COM ESPESSURA DE 10 CM, ARMADO COM TELA, INCLINAÇÃO MENOR QUE 90°, APLICAÇÃO DESCONTÍNUA, UTILIZANDO EQUIPAMENTO DE PROJEÇÃO COM 6 M3/H DE CAPACIDADE. AF_07/2024</t>
  </si>
  <si>
    <t>EXECUÇÃO DE REVESTIMENTO DE CONCRETO PROJETADO COM ESPESSURA DE 7 CM, ARMADO COM FIBRAS DE AÇO, INCLINAÇÃO DE 90°, APLICAÇÃO CONTÍNUA, UTILIZANDO EQUIPAMENTO DE PROJEÇÃO COM 3 M3/H DE CAPACIDADE. AF_07/2024</t>
  </si>
  <si>
    <t>EXECUÇÃO DE REVESTIMENTO DE CONCRETO PROJETADO COM ESPESSURA DE 7 CM, ARMADO COM FIBRAS DE AÇO, INCLINAÇÃO DE 90°, APLICAÇÃO CONTÍNUA, UTILIZANDO EQUIPAMENTO DE PROJEÇÃO COM 6 M3/H DE CAPACIDADE. AF_07/2024</t>
  </si>
  <si>
    <t>EXECUÇÃO DE REVESTIMENTO DE CONCRETO PROJETADO COM ESPESSURA DE 7 CM, ARMADO COM FIBRAS DE AÇO, INCLINAÇÃO DE 90°, APLICAÇÃO DESCONTÍNUA, UTILIZANDO EQUIPAMENTO DE PROJEÇÃO COM 3 M3/H DE CAPACIDADE. AF_07/2024</t>
  </si>
  <si>
    <t>EXECUÇÃO DE REVESTIMENTO DE CONCRETO PROJETADO COM ESPESSURA DE 7 CM, ARMADO COM FIBRAS DE AÇO, INCLINAÇÃO DE 90°, APLICAÇÃO DESCONTÍNUA, UTILIZANDO EQUIPAMENTO DE PROJEÇÃO COM 6 M3/H DE CAPACIDADE. AF_07/2024</t>
  </si>
  <si>
    <t>EXECUÇÃO DE REVESTIMENTO DE CONCRETO PROJETADO COM ESPESSURA DE 7 CM, ARMADO COM FIBRAS DE AÇO, INCLINAÇÃO MENOR QUE 90°, APLICAÇÃO CONTÍNUA, UTILIZANDO EQUIPAMENTO DE PROJEÇÃO COM 3 M3/H DE CAPACIDADE. AF_07/2024</t>
  </si>
  <si>
    <t>EXECUÇÃO DE REVESTIMENTO DE CONCRETO PROJETADO COM ESPESSURA DE 7 CM, ARMADO COM FIBRAS DE AÇO, INCLINAÇÃO MENOR QUE 90°, APLICAÇÃO CONTÍNUA, UTILIZANDO EQUIPAMENTO DE PROJEÇÃO COM 6 M3/H DE CAPACIDADE. AF_07/2024</t>
  </si>
  <si>
    <t>EXECUÇÃO DE REVESTIMENTO DE CONCRETO PROJETADO COM ESPESSURA DE 7 CM, ARMADO COM FIBRAS DE AÇO, INCLINAÇÃO MENOR QUE 90°, APLICAÇÃO DESCONTÍNUA, UTILIZANDO EQUIPAMENTO DE PROJEÇÃO COM 3 M3/H DE CAPACIDADE. AF_07/2024</t>
  </si>
  <si>
    <t>EXECUÇÃO DE REVESTIMENTO DE CONCRETO PROJETADO COM ESPESSURA DE 7 CM, ARMADO COM FIBRAS DE AÇO, INCLINAÇÃO MENOR QUE 90°, APLICAÇÃO DESCONTÍNUA, UTILIZANDO EQUIPAMENTO DE PROJEÇÃO COM 6 M3/H DE CAPACIDADE. AF_07/2024</t>
  </si>
  <si>
    <t>EXECUÇÃO DE REVESTIMENTO DE CONCRETO PROJETADO COM ESPESSURA DE 7 CM, ARMADO COM TELA, INCLINAÇÃO DE 90°, APLICAÇÃO CONTÍNUA, UTILIZANDO EQUIPAMENTO DE PROJEÇÃO COM 3 M3/H DE CAPACIDADE. AF_07/2024</t>
  </si>
  <si>
    <t>EXECUÇÃO DE REVESTIMENTO DE CONCRETO PROJETADO COM ESPESSURA DE 7 CM, ARMADO COM TELA, INCLINAÇÃO DE 90°, APLICAÇÃO CONTÍNUA, UTILIZANDO EQUIPAMENTO DE PROJEÇÃO COM 6 M3/H DE CAPACIDADE. AF_07/2024</t>
  </si>
  <si>
    <t>EXECUÇÃO DE REVESTIMENTO DE CONCRETO PROJETADO COM ESPESSURA DE 7 CM, ARMADO COM TELA, INCLINAÇÃO DE 90°, APLICAÇÃO DESCONTÍNUA, UTILIZANDO EQUIPAMENTO DE PROJEÇÃO COM 3 M3/H DE CAPACIDADE. AF_07/2024</t>
  </si>
  <si>
    <t>EXECUÇÃO DE REVESTIMENTO DE CONCRETO PROJETADO COM ESPESSURA DE 7 CM, ARMADO COM TELA, INCLINAÇÃO DE 90°, APLICAÇÃO DESCONTÍNUA, UTILIZANDO EQUIPAMENTO DE PROJEÇÃO COM 6 M3/H DE CAPACIDADE. AF_07/2024</t>
  </si>
  <si>
    <t>EXECUÇÃO DE REVESTIMENTO DE CONCRETO PROJETADO COM ESPESSURA DE 7 CM, ARMADO COM TELA, INCLINAÇÃO MENOR QUE 90°, APLICAÇÃO CONTÍNUA, UTILIZANDO EQUIPAMENTO DE PROJEÇÃO COM 3 M3/H DE CAPACIDADE. AF_07/2024</t>
  </si>
  <si>
    <t>EXECUÇÃO DE REVESTIMENTO DE CONCRETO PROJETADO COM ESPESSURA DE 7 CM, ARMADO COM TELA, INCLINAÇÃO MENOR QUE 90°, APLICAÇÃO CONTÍNUA, UTILIZANDO EQUIPAMENTO DE PROJEÇÃO COM 6 M3/H DE CAPACIDADE. AF_07/2024</t>
  </si>
  <si>
    <t>EXECUÇÃO DE REVESTIMENTO DE CONCRETO PROJETADO COM ESPESSURA DE 7 CM, ARMADO COM TELA, INCLINAÇÃO MENOR QUE 90°, APLICAÇÃO DESCONTÍNUA, UTILIZANDO EQUIPAMENTO DE PROJEÇÃO COM 3 M3/H DE CAPACIDADE. AF_07/2024</t>
  </si>
  <si>
    <t>EXECUÇÃO DE REVESTIMENTO DE CONCRETO PROJETADO COM ESPESSURA DE 7 CM, ARMADO COM TELA, INCLINAÇÃO MENOR QUE 90°, APLICAÇÃO DESCONTÍNUA, UTILIZANDO EQUIPAMENTO DE PROJEÇÃO COM 6 M3/H DE CAPACIDADE. AF_07/2024</t>
  </si>
  <si>
    <t>BOMBA DE INJEÇÃO, ELÉTRICA, TRIFÁSICA, POTÊNCIA 7,5 CV - CHI DIURNO. AF_08/2025</t>
  </si>
  <si>
    <t>BOMBA DE INJEÇÃO, ELÉTRICA, TRIFÁSICA, POTÊNCIA 7,5 CV- CHP DIURNO. AF_08/2025</t>
  </si>
  <si>
    <t>INVERSOR DE SOLDA MONOFÁSICO DE 160 A, POTÊNCIA DE 7000 W, TENSÃO DE 220 V, TURBO VENTILADO, PROTEÇÃO POR TERMOSTATO, PARA ELETRODOS DE 2,0 A 4,0 MM - CHI DIURNO. AF_06/2018</t>
  </si>
  <si>
    <t>INVERSOR DE SOLDA MONOFÁSICO DE 160 A, POTÊNCIA DE 7000 W, TENSÃO DE 220 V, TURBO VENTILADO, PROTEÇÃO POR TERMOSTATO, PARA ELETRODOS DE 2,0 A 4,0 MM - CHP DIURNO. AF_06/2018</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</si>
  <si>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CHI DIURNO.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</si>
  <si>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CHP DIURNO. AF_08/2025</t>
  </si>
  <si>
    <t>BOMBA DE INJEÇÃO, ELÉTRICA, TRIFÁSICA, POTÊNCIA 7,5 CV - DEPRECIAÇÃO. AF_08/2025</t>
  </si>
  <si>
    <t>BOMBA DE INJEÇÃO, ELÉTRICA, TRIFÁSICA, POTÊNCIA 7,5 CV - JUROS. AF_08/2025</t>
  </si>
  <si>
    <t>BOMBA DE INJEÇÃO, ELÉTRICA, TRIFÁSICA, POTÊNCIA 7,5 CV - MANUTENÇÃO. AF_08/2025</t>
  </si>
  <si>
    <t>BOMBA DE INJEÇÃO, ELÉTRICA, TRIFÁSICA, POTÊNCIA 7,5 CV - MATERIAIS NA OPERAÇÃO. AF_08/2025</t>
  </si>
  <si>
    <t>INVERSOR DE SOLDA MONOFÁSICO DE 160 A, POTÊNCIA DE 7000 W, TENSÃO DE 220 V, TURBO VENTILADO, PROTEÇÃO POR TERMOSTATO, PARA ELETRODOS DE 2,0 A 4,0 MM - DEPRECIAÇÃO. AF_06/2018</t>
  </si>
  <si>
    <t>INVERSOR DE SOLDA MONOFÁSICO DE 160 A, POTÊNCIA DE 7000 W, TENSÃO DE 220 V, TURBO VENTILADO, PROTEÇÃO POR TERMOSTATO, PARA ELETRODOS DE 2,0 A 4,0 MM - JUROS. AF_06/2018</t>
  </si>
  <si>
    <t>INVERSOR DE SOLDA MONOFÁSICO DE 160 A, POTÊNCIA DE 7000 W, TENSÃO DE 220 V, TURBO VENTILADO, PROTEÇÃO POR TERMOSTATO, PARA ELETRODOS DE 2,0 A 4,0 MM - MANUTENÇÃO. AF_06/2018</t>
  </si>
  <si>
    <t>INVERSOR DE SOLDA MONOFÁSICO DE 160 A, POTÊNCIA DE 7000 W, TENSÃO DE 220 V, TURBO VENTILADO, PROTEÇÃO POR TERMOSTATO, PARA ELETRODOS DE 2,0 A 4,0 MM - MATERIAIS NA OPERAÇÃO. AF_06/2018</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</si>
  <si>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DEPRECIAÇÃO.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</si>
  <si>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IMPOSTOS E SEGUROS.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</si>
  <si>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JUROS.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</si>
  <si>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MANUTENÇÃO.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</si>
  <si>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MATERIAIS NA OPERAÇÃO. AF_08/2025</t>
  </si>
  <si>
    <t>JANELA DE MADEIRA CEDRINHO/ ANGELIM COMERCIAL/ CURUPIXA/ CUMARU OU EQUIVALENTE, CAIXA DO BATENTE/ MARCO 10 CM, COM 6 FOLHAS (2 VENEZIANAS FIXAS, 2 VENEZIANAS DE CORRER E 2 FOLHAS DE CORRER PARA VIDRO, VIDROS NÃO INCLUSOS), COM GUARNIÇÃO/ ALIZAR, COM FERRAGENS, FIXAÇÃO COM PARAFUSOS E ESPUMA EXPANSIVA, EXCLUSIVE CONTRAMARCO - FORNECIMENTO E INSTALAÇÃO. AF_11/2024</t>
  </si>
  <si>
    <t>CABO DE COBRE ISOLADO, 10 MM², ANTI-CHAMA 450/750 V, INSTALADO EM ELETROCALHA OU PERFILADO - FORNECIMENTO E INSTALAÇÃO. AF_07/2025</t>
  </si>
  <si>
    <t>CABO DE COBRE ISOLADO, 16 MM², ANTI-CHAMA 450/750 V, INSTALADO EM ELETROCALHA OU PERFILADO - FORNECIMENTO E INSTALAÇÃO. AF_07/2025</t>
  </si>
  <si>
    <t>CABO DE COBRE ISOLADO, 25 MM², ANTI-CHAMA 450/750 V, INSTALADO EM ELETROCALHA OU PERFILADO - FORNECIMENTO E INSTALAÇÃO. AF_07/2025</t>
  </si>
  <si>
    <t>CAIXA DE PROTEÇÃO PARA MEDIDOR MONOFÁSICO DE EMBUTIR - FORNECIMENTO E INSTALAÇÃO. AF_07/2025</t>
  </si>
  <si>
    <t>CONTATOR TRIPOLAR I NOMIMAL 95A - FORNECIMENTO E INSTALAÇÃO. AF_07/2025</t>
  </si>
  <si>
    <t>CONTATOR TRIPOLAR I NOMINAL 12A - FORNECIMENTO E INSTALAÇÃO. AF_07/2025</t>
  </si>
  <si>
    <t>CONTATOR TRIPOLAR I NOMINAL 22A - FORNECIMENTO E INSTALAÇÃO. AF_07/2025</t>
  </si>
  <si>
    <t>CONTATOR TRIPOLAR I NOMINAL 38A - FORNECIMENTO E INSTALAÇÃO. AF_07/2025</t>
  </si>
  <si>
    <t>COTOVELO PARA BARRAMENTO BLINDADO, 1000A - FORNECIMENTO E INSTALAÇÃO. AF_07/2025</t>
  </si>
  <si>
    <t>COTOVELO PARA BARRAMENTO BLINDADO, 1250A - FORNECIMENTO E INSTALAÇÃO. AF_07/2025</t>
  </si>
  <si>
    <t>COTOVELO PARA BARRAMENTO BLINDADO, 1600A - FORNECIMENTO E INSTALAÇÃO. AF_07/2025</t>
  </si>
  <si>
    <t>COTOVELO PARA BARRAMENTO BLINDADO, 2000A - FORNECIMENTO E INSTALAÇÃO. AF_07/2025</t>
  </si>
  <si>
    <t>COTOVELO PARA BARRAMENTO BLINDADO, 2500A - FORNECIMENTO E INSTALAÇÃO. AF_07/2025</t>
  </si>
  <si>
    <t>COTOVELO PARA BARRAMENTO BLINDADO, 250A - FORNECIMENTO E INSTALAÇÃO. AF_07/2025</t>
  </si>
  <si>
    <t>COTOVELO PARA BARRAMENTO BLINDADO, 350A - FORNECIMENTO E INSTALAÇÃO. AF_07/2025</t>
  </si>
  <si>
    <t>COTOVELO PARA BARRAMENTO BLINDADO, 450A - FORNECIMENTO E INSTALAÇÃO. AF_07/2025</t>
  </si>
  <si>
    <t>COTOVELO PARA BARRAMENTO BLINDADO, 550A - FORNECIMENTO E INSTALAÇÃO. AF_07/2025</t>
  </si>
  <si>
    <t>COTOVELO PARA BARRAMENTO BLINDADO, 630A - FORNECIMENTO E INSTALAÇÃO. AF_07/2025</t>
  </si>
  <si>
    <t>DISJUNTOR BAIXA TENSÃO TRIPOLAR A SECO 800A/600V - FORNECIMENTO E INSTALAÇÃO. AF_07/2025</t>
  </si>
  <si>
    <t>DISJUNTOR BIPOLAR DR 63A - FORNECIMENTO E INSTALAÇÃO. AF_07/2025</t>
  </si>
  <si>
    <t>DISJUNTOR BIPOLAR TIPO DIN, CORRENTE NOMINAL DE 10A - FORNECIMENTO E INSTALAÇÃO. AF_07/2025</t>
  </si>
  <si>
    <t>DISJUNTOR BIPOLAR TIPO DIN, CORRENTE NOMINAL DE 16A - FORNECIMENTO E INSTALAÇÃO. AF_07/2025</t>
  </si>
  <si>
    <t>DISJUNTOR BIPOLAR TIPO DIN, CORRENTE NOMINAL DE 20A - FORNECIMENTO E INSTALAÇÃO. AF_07/2025</t>
  </si>
  <si>
    <t>DISJUNTOR BIPOLAR TIPO DIN, CORRENTE NOMINAL DE 25A - FORNECIMENTO E INSTALAÇÃO. AF_07/2025</t>
  </si>
  <si>
    <t>DISJUNTOR BIPOLAR TIPO DIN, CORRENTE NOMINAL DE 32A - FORNECIMENTO E INSTALAÇÃO. AF_07/2025</t>
  </si>
  <si>
    <t>DISJUNTOR BIPOLAR TIPO DIN, CORRENTE NOMINAL DE 40A - FORNECIMENTO E INSTALAÇÃO. AF_07/2025</t>
  </si>
  <si>
    <t>DISJUNTOR BIPOLAR TIPO DIN, CORRENTE NOMINAL DE 50A - FORNECIMENTO E INSTALAÇÃO. AF_07/2025</t>
  </si>
  <si>
    <t>DISJUNTOR BIPOLAR TIPO DR, CORRENTE NOMINAL DE 25A - FORNECIMENTO E INSTALAÇÃO. AF_07/2025</t>
  </si>
  <si>
    <t>DISJUNTOR BIPOLAR TIPO DR, CORRENTE NOMINAL DE 40A - FORNECIMENTO E INSTALAÇÃO. AF_07/2025</t>
  </si>
  <si>
    <t>DISJUNTOR BIPOLAR TIPO NEMA, CORRENTE NOMINAL DE 10 ATÉ 50A - FORNECIMENTO E INSTALAÇÃO. AF_07/2025</t>
  </si>
  <si>
    <t>DISJUNTOR MONOPOLAR TIPO DIN, CORRENTE NOMINAL DE 10A - FORNECIMENTO E INSTALAÇÃO. AF_07/2025</t>
  </si>
  <si>
    <t>DISJUNTOR MONOPOLAR TIPO DIN, CORRENTE NOMINAL DE 16A - FORNECIMENTO E INSTALAÇÃO. AF_07/2025</t>
  </si>
  <si>
    <t>DISJUNTOR MONOPOLAR TIPO DIN, CORRENTE NOMINAL DE 20A - FORNECIMENTO E INSTALAÇÃO. AF_07/2025</t>
  </si>
  <si>
    <t>DISJUNTOR MONOPOLAR TIPO DIN, CORRENTE NOMINAL DE 25A - FORNECIMENTO E INSTALAÇÃO. AF_07/2025</t>
  </si>
  <si>
    <t>DISJUNTOR MONOPOLAR TIPO DIN, CORRENTE NOMINAL DE 32A - FORNECIMENTO E INSTALAÇÃO. AF_07/2025</t>
  </si>
  <si>
    <t>DISJUNTOR MONOPOLAR TIPO DIN, CORRENTE NOMINAL DE 40A - FORNECIMENTO E INSTALAÇÃO. AF_07/2025</t>
  </si>
  <si>
    <t>DISJUNTOR MONOPOLAR TIPO DIN, CORRENTE NOMINAL DE 50A - FORNECIMENTO E INSTALAÇÃO. AF_07/2025</t>
  </si>
  <si>
    <t>DISJUNTOR MONOPOLAR TIPO NEMA, CORRENTE NOMINAL DE 10 ATÉ 30A - FORNECIMENTO E INSTALAÇÃO. AF_07/2025</t>
  </si>
  <si>
    <t>DISJUNTOR MONOPOLAR TIPO NEMA, CORRENTE NOMINAL DE 35 ATÉ 50A - FORNECIMENTO E INSTALAÇÃO. AF_07/2025</t>
  </si>
  <si>
    <t>DISJUNTOR TERMOMAGNÉTICO TRIPOLAR, CORRENTE NOMINAL DE 125A - FORNECIMENTO E INSTALAÇÃO. AF_07/2025</t>
  </si>
  <si>
    <t>DISJUNTOR TERMOMAGNÉTICO TRIPOLAR, CORRENTE NOMINAL DE 200A - FORNECIMENTO E INSTALAÇÃO. AF_07/2025</t>
  </si>
  <si>
    <t>DISJUNTOR TERMOMAGNÉTICO TRIPOLAR, CORRENTE NOMINAL DE 250A - FORNECIMENTO E INSTALAÇÃO. AF_07/2025</t>
  </si>
  <si>
    <t>DISJUNTOR TERMOMAGNÉTICO TRIPOLAR, CORRENTE NOMINAL DE 400A - FORNECIMENTO E INSTALAÇÃO. AF_07/2025</t>
  </si>
  <si>
    <t>DISJUNTOR TERMOMAGNÉTICO TRIPOLAR, CORRENTE NOMINAL DE 600A - FORNECIMENTO E INSTALAÇÃO. AF_07/2025</t>
  </si>
  <si>
    <t>DISJUNTOR TETRAPOLAR TIPO DR, CORRENTE NOMINAL DE 25A - FORNECIMENTO E INSTALAÇÃO. AF_07/2025</t>
  </si>
  <si>
    <t>DISJUNTOR TETRAPOLAR TIPO DR, CORRENTE NOMINAL DE 40A - FORNECIMENTO E INSTALAÇÃO. AF_07/2025</t>
  </si>
  <si>
    <t>DISJUNTOR TRIPOLAR DIN 63A - FORNECIMENTO E INSTALAÇÃO. AF_07/2025</t>
  </si>
  <si>
    <t>DISJUNTOR TRIPOLAR DIN 80A - FORNECIMENTO E INSTALAÇÃO. AF_07/2025</t>
  </si>
  <si>
    <t>DISJUNTOR TRIPOLAR TIPO DIN, CORRENTE NOMINAL DE 10A - FORNECIMENTO E INSTALAÇÃO. AF_07/2025</t>
  </si>
  <si>
    <t>DISJUNTOR TRIPOLAR TIPO DIN, CORRENTE NOMINAL DE 16A - FORNECIMENTO E INSTALAÇÃO. AF_07/2025</t>
  </si>
  <si>
    <t>DISJUNTOR TRIPOLAR TIPO DIN, CORRENTE NOMINAL DE 20A - FORNECIMENTO E INSTALAÇÃO. AF_07/2025</t>
  </si>
  <si>
    <t>DISJUNTOR TRIPOLAR TIPO DIN, CORRENTE NOMINAL DE 25A - FORNECIMENTO E INSTALAÇÃO. AF_07/2025</t>
  </si>
  <si>
    <t>DISJUNTOR TRIPOLAR TIPO DIN, CORRENTE NOMINAL DE 32A - FORNECIMENTO E INSTALAÇÃO. AF_07/2025</t>
  </si>
  <si>
    <t>DISJUNTOR TRIPOLAR TIPO DIN, CORRENTE NOMINAL DE 40A - FORNECIMENTO E INSTALAÇÃO. AF_07/2025</t>
  </si>
  <si>
    <t>DISJUNTOR TRIPOLAR TIPO DIN, CORRENTE NOMINAL DE 50A - FORNECIMENTO E INSTALAÇÃO. AF_07/2025</t>
  </si>
  <si>
    <t>DISJUNTOR TRIPOLAR TIPO NEMA, CORRENTE NOMINAL DE 10 ATÉ 50A - FORNECIMENTO E INSTALAÇÃO. AF_07/2025</t>
  </si>
  <si>
    <t>DISJUNTOR TRIPOLAR TIPO NEMA, CORRENTE NOMINAL DE 60 ATÉ 100A - FORNECIMENTO E INSTALAÇÃO. AF_07/2025</t>
  </si>
  <si>
    <t>DISPOSITIVO DPS 20KA-175V OU 275V - FORNECIMENTO E INSTALAÇÃO. AF_07/2025</t>
  </si>
  <si>
    <t>DISPOSITIVO DPS 40KA-175V OU 275V - FORNECIMENTO E INSTALAÇÃO. AF_07/2025</t>
  </si>
  <si>
    <t>DISPOSITIVO DPS 60KA-275V - FORNECIMENTO E INSTALAÇÃO. AF_07/2025</t>
  </si>
  <si>
    <t>GABARITO PARA BARRAMENTO BLINDADO - FORNECIMENTO E INSTALAÇÃO. AF_07/2025</t>
  </si>
  <si>
    <t>PEÇA RETA DE BARRAMENTO BLINDADO, 1000A - FORNECIMENTO E INSTALAÇÃO. AF_07/2025</t>
  </si>
  <si>
    <t>PEÇA RETA DE BARRAMENTO BLINDADO, 1250A - FORNECIMENTO E INSTALAÇÃO. AF_07/2025</t>
  </si>
  <si>
    <t>PEÇA RETA DE BARRAMENTO BLINDADO, 1600A - FORNECIMENTO E INSTALAÇÃO. AF_07/2025</t>
  </si>
  <si>
    <t>PEÇA RETA DE BARRAMENTO BLINDADO, 2000A - FORNECIMENTO E INSTALAÇÃO. AF_07/2025</t>
  </si>
  <si>
    <t>PEÇA RETA DE BARRAMENTO BLINDADO, 2500A - FORNECIMENTO E INSTALAÇÃO. AF_07/2025</t>
  </si>
  <si>
    <t>PEÇA RETA DE BARRAMENTO BLINDADO, 250A - FORNECIMENTO E INSTALAÇÃO. AF_07/2025</t>
  </si>
  <si>
    <t>PEÇA RETA DE BARRAMENTO BLINDADO, 350A - FORNECIMENTO E INSTALAÇÃO. AF_07/2025</t>
  </si>
  <si>
    <t>PEÇA RETA DE BARRAMENTO BLINDADO, 450A - FORNECIMENTO E INSTALAÇÃO. AF_07/2025</t>
  </si>
  <si>
    <t>PEÇA RETA DE BARRAMENTO BLINDADO, 550A - FORNECIMENTO E INSTALAÇÃO. AF_07/2025</t>
  </si>
  <si>
    <t>PEÇA RETA DE BARRAMENTO BLINDADO, 630A - FORNECIMENTO E INSTALAÇÃO. AF_07/2025</t>
  </si>
  <si>
    <t>QUADRO DE DISTRIBUIÇÃO DE ENERGIA EM CHAPA DE AÇO GALVANIZADO, DE EMBUTIR, COM BARRAMENTO TRIFÁSICO, PARA 12 DISJUNTORES DIN 100A - FORNECIMENTO E INSTALAÇÃO. AF_07/2025</t>
  </si>
  <si>
    <t>QUADRO DE DISTRIBUIÇÃO DE ENERGIA EM CHAPA DE AÇO GALVANIZADO, DE EMBUTIR, COM BARRAMENTO TRIFÁSICO, PARA 18 DISJUNTORES DIN 100A - FORNECIMENTO E INSTALAÇÃO. AF_07/2025</t>
  </si>
  <si>
    <t>QUADRO DE DISTRIBUIÇÃO DE ENERGIA EM CHAPA DE AÇO GALVANIZADO, DE EMBUTIR, COM BARRAMENTO TRIFÁSICO, PARA 24 DISJUNTORES DIN 100A - FORNECIMENTO E INSTALAÇÃO. AF_07/2025</t>
  </si>
  <si>
    <t>QUADRO DE DISTRIBUIÇÃO DE ENERGIA EM CHAPA DE AÇO GALVANIZADO, DE EMBUTIR, COM BARRAMENTO TRIFÁSICO, PARA 28 DISJUNTORES DIN 100A - FORNECIMENTO E INSTALAÇÃO. AF_07/2025</t>
  </si>
  <si>
    <t>QUADRO DE DISTRIBUIÇÃO DE ENERGIA EM CHAPA DE AÇO GALVANIZADO, DE EMBUTIR, COM BARRAMENTO TRIFÁSICO, PARA 30 DISJUNTORES DIN 150A - FORNECIMENTO E INSTALAÇÃO. AF_07/2025</t>
  </si>
  <si>
    <t>QUADRO DE DISTRIBUIÇÃO DE ENERGIA EM CHAPA DE AÇO GALVANIZADO, DE EMBUTIR, COM BARRAMENTO TRIFÁSICO, PARA 30 DISJUNTORES DIN 225A - FORNECIMENTO E INSTALAÇÃO. AF_07/2025</t>
  </si>
  <si>
    <t>QUADRO DE DISTRIBUIÇÃO DE ENERGIA EM CHAPA DE AÇO GALVANIZADO, DE EMBUTIR, COM BARRAMENTO TRIFÁSICO, PARA 36 DISJUNTORES DIN 100A - FORNECIMENTO E INSTALAÇÃO. AF_07/2025</t>
  </si>
  <si>
    <t>QUADRO DE DISTRIBUIÇÃO DE ENERGIA EM CHAPA DE AÇO GALVANIZADO, DE EMBUTIR, COM BARRAMENTO TRIFÁSICO, PARA 40 DISJUNTORES DIN 100A - FORNECIMENTO E INSTALAÇÃO. AF_07/2025</t>
  </si>
  <si>
    <t>QUADRO DE DISTRIBUIÇÃO DE ENERGIA EM CHAPA DE AÇO GALVANIZADO, DE EMBUTIR, COM BARRAMENTO TRIFÁSICO, PARA 48 DISJUNTORES DIN 100A - FORNECIMENTO E INSTALAÇÃO. AF_07/2025</t>
  </si>
  <si>
    <t>QUADRO DE DISTRIBUIÇÃO DE ENERGIA EM CHAPA DE AÇO GALVANIZADO, DE SOBREPOR, COM BARRAMENTO TRIFÁSICO, PARA 18 DISJUNTORES DIN 100A - FORNECIMENTO E INSTALAÇÃO. AF_07/2025</t>
  </si>
  <si>
    <t>QUADRO DE DISTRIBUIÇÃO DE ENERGIA EM CHAPA DE AÇO GALVANIZADO, DE SOBREPOR, COM BARRAMENTO TRIFÁSICO, PARA 28 DISJUNTORES DIN 100A - FORNECIMENTO E INSTALAÇÃO. AF_07/2025</t>
  </si>
  <si>
    <t>QUADRO DE DISTRIBUIÇÃO DE ENERGIA EM CHAPA DE AÇO GALVANIZADO, DE SOBREPOR, COM BARRAMENTO TRIFÁSICO, PARA 36 DISJUNTORES DIN 100A - FORNECIMENTO E INSTALAÇÃO. AF_07/2025</t>
  </si>
  <si>
    <t>QUADRO DE DISTRIBUIÇÃO DE ENERGIA EM CHAPA DE AÇO GALVANIZADO, DE SOBREPOR, COM BARRAMENTO TRIFÁSICO, PARA 48 DISJUNTORES DIN 100A - FORNECIMENTO E INSTALAÇÃO. AF_07/2025</t>
  </si>
  <si>
    <t>QUADRO DE DISTRIBUIÇÃO DE ENERGIA EM PVC, DE EMBUTIR, SEM BARRAMENTO, PARA 3 DISJUNTORES - FORNECIMENTO E INSTALAÇÃO. AF_07/2025</t>
  </si>
  <si>
    <t>QUADRO DE DISTRIBUIÇÃO DE ENERGIA EM PVC, DE EMBUTIR, SEM BARRAMENTO, PARA 6 DISJUNTORES - FORNECIMENTO E INSTALAÇÃO. AF_07/2025</t>
  </si>
  <si>
    <t>QUADRO DE DISTRIBUIÇÃO DE LUZ EM PVC PARA 12 DISJUNTORES - FORNECIMENTO E INSTALAÇÃO. AF_07/2025</t>
  </si>
  <si>
    <t>QUADRO DE DISTRIBUIÇÃO DE LUZ EM PVC PARA 24 DISJUNTORES - FORNECIMENTO E INSTALAÇÃO. AF_07/2025</t>
  </si>
  <si>
    <t>QUADRO DE DISTRIBUIÇÃO DE LUZ EM PVC PARA 4 DISJUNTORES - FORNECIMENTO E INSTALAÇÃO. AF_07/2025</t>
  </si>
  <si>
    <t>QUADRO DE DISTRIBUIÇÃO DE LUZ EM PVC PARA 8 DISJUNTORES - FORNECIMENTO E INSTALAÇÃO. AF_07/2025</t>
  </si>
  <si>
    <t>QUADRO DE MEDIÇÃO GERAL DE ENERGIA COM 12 MEDIDORES - FORNECIMENTO E INSTALAÇÃO. AF_07/2025</t>
  </si>
  <si>
    <t>QUADRO DE MEDIÇÃO GERAL DE ENERGIA COM 16 MEDIDORES - FORNECIMENTO E INSTALAÇÃO. AF_07/2025</t>
  </si>
  <si>
    <t>QUADRO DE MEDIÇÃO GERAL DE ENERGIA COM 8 MEDIDORES - FORNECIMENTO E INSTALAÇÃO. AF_07/2025</t>
  </si>
  <si>
    <t>QUADRO DE MEDIÇÃO GERAL DE ENERGIA PARA 1 MEDIDOR DE SOBREPOR - FORNECIMENTO E INSTALAÇÃO. AF_07/2025</t>
  </si>
  <si>
    <t>QUADRO DE MEDIÇÃO GERAL DE ENERGIA PARA BARRAMENTO BLINDADO COM 4 MEDIDORES - FORNECIMENTO E INSTALAÇÃO. AF_07/2025</t>
  </si>
  <si>
    <t>COTOVELO EM COBRE, 45 GRAUS, DN 1 1/8", INSTALADO EM RAMAL DE ALIMENTAÇÃO DE AR-CONDICIONADO COM CONDENSADORA CENTRAL - FORNECIMENTO E INSTALAÇÃO. AF_07/2025</t>
  </si>
  <si>
    <t>COTOVELO EM COBRE, 45 GRAUS, DN 1 5/8", INSTALADO EM RAMAL DE ALIMENTAÇÃO DE AR-CONDICIONADO COM CONDENSADORA CENTRAL - FORNECIMENTO E INSTALAÇÃO. AF_07/2025</t>
  </si>
  <si>
    <t>COTOVELO EM COBRE, 90 GRAUS, DN 1 1/8", INSTALADO EM RAMAL DE ALIMENTAÇÃO DE AR-CONDICIONADO COM CONDENSADORA CENTRAL - FORNECIMENTO E INSTALAÇÃO. AF_07/2025</t>
  </si>
  <si>
    <t>COTOVELO EM COBRE, 90 GRAUS, DN 1 5/8", INSTALADO EM RAMAL DE ALIMENTAÇÃO DE AR-CONDICIONADO COM CONDENSADORA CENTRAL - FORNECIMENTO E INSTALAÇÃO. AF_07/2025</t>
  </si>
  <si>
    <t>LUVA EM COBRE, DN 1 1/8", INSTALADO EM RAMAL DE ALIMENTAÇÃO DE AR-CONDICIONADO COM CONDENSADORA CENTRAL - FORNECIMENTO E INSTALAÇÃO. AF_07/2025</t>
  </si>
  <si>
    <t>LUVA EM COBRE, DN 1 5/8", INSTALADO EM RAMAL DE ALIMENTAÇÃO DE AR-CONDICIONADO COM CONDENSADORA CENTRAL - FORNECIMENTO E INSTALAÇÃO. AF_07/2025</t>
  </si>
  <si>
    <t>REFINETE EM COBRE, DN 1 1/8", INSTALADO EM RAMAL DE ALIMENTAÇÃO DE AR-CONDICIONADO COM CONDENSADORA CENTRAL - INSTALAÇÃO. AF_07/2025</t>
  </si>
  <si>
    <t>REFINETE EM COBRE, DN 1 5/8", INSTALADO EM RAMAL DE ALIMENTAÇÃO DE AR-CONDICIONADO COM CONDENSADORA CENTRAL - INSTALAÇÃO. AF_07/2025</t>
  </si>
  <si>
    <t>TE EM COBRE, DN 1 1/8", INSTALADO EM RAMAL DE ALIMENTAÇÃO DE AR-CONDICIONADO COM CONDENSADORA CENTRAL - FORNECIMENTO E INSTALAÇÃO. AF_07/2025</t>
  </si>
  <si>
    <t>TE EM COBRE, DN 1 5/8", INSTALADO EM RAMAL DE ALIMENTAÇÃO DE AR-CONDICIONADO COM CONDENSADORA CENTRAL - FORNECIMENTO E INSTALAÇÃO. AF_07/2025</t>
  </si>
  <si>
    <t>TUBO EM COBRE FLEXÍVEL, DN 1/2", COM ISOLAMENTO, INSTALADO EM RAMAL DE ALIMENTAÇÃO DE AR-CONDICIONADO - FORNECIMENTO E INSTALAÇÃO. AF_07/2025</t>
  </si>
  <si>
    <t>TUBO EM COBRE FLEXÍVEL, DN 1/4", COM ISOLAMENTO, INSTALADO EM RAMAL DE ALIMENTAÇÃO DE AR-CONDICIONADO - FORNECIMENTO E INSTALAÇÃO. AF_07/2025</t>
  </si>
  <si>
    <t>TUBO EM COBRE FLEXÍVEL, DN 3/4", COM ISOLAMENTO, INSTALADO EM RAMAL DE ALIMENTAÇÃO DE AR-CONDICIONADO - FORNECIMENTO E INSTALAÇÃO. AF_07/2025</t>
  </si>
  <si>
    <t>TUBO EM COBRE FLEXÍVEL, DN 3/8", COM ISOLAMENTO, INSTALADO EM RAMAL DE ALIMENTAÇÃO DE AR-CONDICIONADO - FORNECIMENTO E INSTALAÇÃO. AF_07/2025</t>
  </si>
  <si>
    <t>TUBO EM COBRE FLEXÍVEL, DN 5/8", COM ISOLAMENTO, INSTALADO EM RAMAL DE ALIMENTAÇÃO DE AR-CONDICIONADO - FORNECIMENTO E INSTALAÇÃO. AF_07/2025</t>
  </si>
  <si>
    <t>TUBO EM COBRE FLEXÍVEL, DN 7/8", COM ISOLAMENTO, INSTALADO EM RAMAL DE ALIMENTAÇÃO DE AR-CONDICIONADO - FORNECIMENTO E INSTALAÇÃO. AF_07/2025</t>
  </si>
  <si>
    <t>TUBO EM COBRE RÍGIDO, DN 1 1/8"", COM ISOLAMENTO, INSTALADO EM RAMAL DE ALIMENTAÇÃO DE AR-CONDICIONADO COM CONDENSADORA CENTRAL - FORNECIMENTO E INSTALAÇÃO. AF_07/2025</t>
  </si>
  <si>
    <t>TUBO EM COBRE RÍGIDO, DN 1 5/8"", COM ISOLAMENTO, INSTALADO EM RAMAL DE ALIMENTAÇÃO DE AR-CONDICIONADO COM CONDENSADORA CENTRAL - FORNECIMENTO E INSTALAÇÃO. AF_07/2025</t>
  </si>
  <si>
    <t>LAJE PRÉ-MOLDADA UNIDIRECIONAL COM VÃOS MAIORES QUE 3,0 M, BIAPOIADA, PARA PISO, ENCHIMENTO EM CERÂMICA, VIGOTA PROTENDIDA, ALTURA TOTAL DA LAJE "LT" = 12 CM (ENCHIMENTO+CAPA) = (8+4). AF_08/2025</t>
  </si>
  <si>
    <t>LAJE PRÉ-MOLDADA UNIDIRECIONAL COM VÃOS MAIORES QUE 3,0 M, BIAPOIADA, PARA PISO, ENCHIMENTO EM CERÂMICA, VIGOTA PROTENDIDA, ALTURA TOTAL DA LAJE "LT" = 16 CM (ENCHIMENTO+CAPA) = (12+4). AF_08/2025</t>
  </si>
  <si>
    <t>LAJE PRÉ-MOLDADA UNIDIRECIONAL COM VÃOS MAIORES QUE 3,0 M, BIAPOIADA, PARA PISO, ENCHIMENTO EM CERÂMICA, VIGOTA PROTENDIDA, ALTURA TOTAL DA LAJE "LT" = 20 CM (ENCHIMENTO+CAPA) = (16+4). AF_08/2025</t>
  </si>
  <si>
    <t>LAJE PRÉ-MOLDADA UNIDIRECIONAL COM VÃOS MAIORES QUE 3,0 M, BIAPOIADA, PARA PISO, ENCHIMENTO EM CERÂMICA, VIGOTA PROTENDIDA, ALTURA TOTAL DA LAJE "LT" = 25 CM (ENCHIMENTO+CAPA) = (20+5). AF_08/2025</t>
  </si>
  <si>
    <t>LAJE PRÉ-MOLDADA UNIDIRECIONAL COM VÃOS MAIORES QUE 3,0 M, BIAPOIADA, PARA PISO, ENCHIMENTO EM CERÂMICA, VIGOTA PROTENDIDA, ALTURA TOTAL DA LAJE "LT" = 30 CM (ENCHIMENTO+CAPA) = (25+5). AF_08/2025</t>
  </si>
  <si>
    <t>LAJE PRÉ-MOLDADA UNIDIRECIONAL COM VÃOS MAIORES QUE 3,0 M, BIAPOIADA, PARA PISO, ENCHIMENTO EM EPS, VIGOTA PROTENDIDA, ALTURA TOTAL DA LAJE "LT" = 12 CM (ENCHIMENTO+CAPA) = (8+4). AF_08/2025</t>
  </si>
  <si>
    <t>LAJE PRÉ-MOLDADA UNIDIRECIONAL COM VÃOS MAIORES QUE 3,0 M, BIAPOIADA, PARA PISO, ENCHIMENTO EM EPS, VIGOTA PROTENDIDA, ALTURA TOTAL DA LAJE "LT" = 16 CM (ENCHIMENTO+CAPA) = (12+4). AF_08/2025</t>
  </si>
  <si>
    <t>LAJE PRÉ-MOLDADA UNIDIRECIONAL COM VÃOS MAIORES QUE 3,0 M, BIAPOIADA, PARA PISO, ENCHIMENTO EM EPS, VIGOTA PROTENDIDA, ALTURA TOTAL DA LAJE "LT" = 20 CM (ENCHIMENTO+CAPA) = (16+4). AF_08/2025</t>
  </si>
  <si>
    <t>LAJE PRÉ-MOLDADA UNIDIRECIONAL COM VÃOS MAIORES QUE 3,0 M, BIAPOIADA, PARA PISO, ENCHIMENTO EM EPS, VIGOTA PROTENDIDA, ALTURA TOTAL DA LAJE "LT" = 25 CM (ENCHIMENTO+CAPA) = (20+5). AF_08/2025</t>
  </si>
  <si>
    <t>LAJE PRÉ-MOLDADA UNIDIRECIONAL COM VÃOS MAIORES QUE 3,0 M, BIAPOIADA, PARA PISO, ENCHIMENTO EM EPS, VIGOTA PROTENDIDA, ALTURA TOTAL DA LAJE "LT" = 30 CM (ENCHIMENTO+CAPA) = (25+5). AF_08/2025</t>
  </si>
  <si>
    <t>LAJE PRÉ-MOLDADA UNIDIRECIONAL COM VÃOS MENORES OU IGUAIS A 3,0 M, BIAPOIADA, PARA PISO, ENCHIMENTO EM CERÂMICA, VIGOTA PROTENDIDA, ALTURA TOTAL DA LAJE "LT" = 12 CM (ENCHIMENTO+CAPA) = (8+4). AF_08/2025</t>
  </si>
  <si>
    <t>LAJE PRÉ-MOLDADA UNIDIRECIONAL COM VÃOS MENORES OU IGUAIS A 3,0 M, BIAPOIADA, PARA PISO, ENCHIMENTO EM CERÂMICA, VIGOTA PROTENDIDA, ALTURA TOTAL DA LAJE "LT" = 16 CM (ENCHIMENTO+CAPA) = (12+4). AF_08/2025</t>
  </si>
  <si>
    <t>LAJE PRÉ-MOLDADA UNIDIRECIONAL COM VÃOS MENORES OU IGUAIS A 3,0 M, BIAPOIADA, PARA PISO, ENCHIMENTO EM CERÂMICA, VIGOTA PROTENDIDA, ALTURA TOTAL DA LAJE "LT" = 20 CM (ENCHIMENTO+CAPA) = (16+4). AF_08/2025</t>
  </si>
  <si>
    <t>LAJE PRÉ-MOLDADA UNIDIRECIONAL COM VÃOS MENORES OU IGUAIS A 3,0 M, BIAPOIADA, PARA PISO, ENCHIMENTO EM CERÂMICA, VIGOTA PROTENDIDA, ALTURA TOTAL DA LAJE "LT" = 25 CM (ENCHIMENTO+CAPA) = (20+5). AF_08/2025</t>
  </si>
  <si>
    <t>LAJE PRÉ-MOLDADA UNIDIRECIONAL COM VÃOS MENORES OU IGUAIS A 3,0 M, BIAPOIADA, PARA PISO, ENCHIMENTO EM CERÂMICA, VIGOTA PROTENDIDA, ALTURA TOTAL DA LAJE "LT" = 30 CM (ENCHIMENTO+CAPA) = (25+5). AF_08/2025</t>
  </si>
  <si>
    <t>LAJE PRÉ-MOLDADA UNIDIRECIONAL COM VÃOS MENORES OU IGUAIS A 3,0 M, BIAPOIADA, PARA PISO, ENCHIMENTO EM EPS, VIGOTA PROTENDIDA, ALTURA TOTAL DA LAJE "LT" = 12 CM (ENCHIMENTO+CAPA) = (8+4). AF_08/2025</t>
  </si>
  <si>
    <t>LAJE PRÉ-MOLDADA UNIDIRECIONAL COM VÃOS MENORES OU IGUAIS A 3,0 M, BIAPOIADA, PARA PISO, ENCHIMENTO EM EPS, VIGOTA PROTENDIDA, ALTURA TOTAL DA LAJE "LT" = 16 CM (ENCHIMENTO+CAPA) = (12+4). AF_08/2025</t>
  </si>
  <si>
    <t>LAJE PRÉ-MOLDADA UNIDIRECIONAL COM VÃOS MENORES OU IGUAIS A 3,0 M, BIAPOIADA, PARA PISO, ENCHIMENTO EM EPS, VIGOTA PROTENDIDA, ALTURA TOTAL DA LAJE "LT" = 20 CM (ENCHIMENTO+CAPA) = (16+4). AF_08/2025</t>
  </si>
  <si>
    <t>LAJE PRÉ-MOLDADA UNIDIRECIONAL COM VÃOS MENORES OU IGUAIS A 3,0 M, BIAPOIADA, PARA PISO, ENCHIMENTO EM EPS, VIGOTA PROTENDIDA, ALTURA TOTAL DA LAJE "LT" = 25 CM (ENCHIMENTO+CAPA) = (20+5). AF_08/2025</t>
  </si>
  <si>
    <t>LAJE PRÉ-MOLDADA UNIDIRECIONAL COM VÃOS MENORES OU IGUAIS A 3,0 M, BIAPOIADA, PARA PISO, ENCHIMENTO EM EPS, VIGOTA PROTENDIDA, ALTURA TOTAL DA LAJE "LT" = 30 CM (ENCHIMENTO+CAPA) = (25+5). AF_08/2025</t>
  </si>
  <si>
    <t>LAJE PRÉ-MOLDADA UNIDIRECIONAL, BIAPOIADA TIPO LAJE PAINEL TRELIÇADO MACIÇO (SEM ENCHIMENTO), PARA PISO, ALTURA TOTAL DA LAJE "LT" = 12 CM (PAINEL+CAPA) = (3+9). AF_08/2025</t>
  </si>
  <si>
    <t>LAJE PRÉ-MOLDADA UNIDIRECIONAL, BIAPOIADA TIPO LAJE PAINEL TRELIÇADO MACIÇO (SEM ENCHIMENTO), PARA PISO, ALTURA TOTAL DA LAJE "LT" = 16 CM (PAINEL+CAPA) = (3+13). AF_08/2025</t>
  </si>
  <si>
    <t>LAJE PRÉ-MOLDADA UNIDIRECIONAL, BIAPOIADA TIPO LAJE PAINEL TRELIÇADO MACIÇO (SEM ENCHIMENTO), PARA PISO, ALTURA TOTAL DA LAJE "LT" = 20 CM (PAINEL+CAPA) = (3+17). AF_08/2025</t>
  </si>
  <si>
    <t>LAJE PRÉ-MOLDADA UNIDIRECIONAL, BIAPOIADA TIPO LAJE PAINEL TRELIÇADO MACIÇO (SEM ENCHIMENTO), PARA PISO, ALTURA TOTAL DA LAJE "LT" = 25 CM (PAINEL+CAPA) = (3+22). AF_08/2025</t>
  </si>
  <si>
    <t>LAJE PRÉ-MOLDADA UNIDIRECIONAL, BIAPOIADA TIPO LAJE PAINEL TRELIÇADO MACIÇO (SEM ENCHIMENTO), PARA PISO, ALTURA TOTAL DA LAJE "LT" = 30 CM (PAINEL+CAPA) = (3+27). AF_08/2025</t>
  </si>
  <si>
    <t>LAJE PRÉ-MOLDADA UNIDIRECIONAL, BIAPOIADA TIPO LAJE PAINEL TRELIÇADO NERVURADO (COM ENCHIMENTO EM EPS), PARA PISO, ALTURA TOTAL DA LAJE "LT" = 12 CM (PAINEL+ENCHIMENTO+CAPA) = (3+5+4). AF_08/2025</t>
  </si>
  <si>
    <t>LAJE PRÉ-MOLDADA UNIDIRECIONAL, BIAPOIADA TIPO LAJE PAINEL TRELIÇADO NERVURADO (COM ENCHIMENTO EM EPS), PARA PISO, ALTURA TOTAL DA LAJE "LT" = 16 CM (PAINEL+ENCHIMENTO+CAPA) = (3+9+4). AF_08/2025</t>
  </si>
  <si>
    <t>LAJE PRÉ-MOLDADA UNIDIRECIONAL, BIAPOIADA TIPO LAJE PAINEL TRELIÇADO NERVURADO (COM ENCHIMENTO EM EPS), PARA PISO, ALTURA TOTAL DA LAJE "LT" = 20 CM (PAINEL+ENCHIMENTO+CAPA) = (3+13+4). AF_08/2025</t>
  </si>
  <si>
    <t>LAJE PRÉ-MOLDADA UNIDIRECIONAL, BIAPOIADA TIPO LAJE PAINEL TRELIÇADO NERVURADO (COM ENCHIMENTO EM EPS), PARA PISO, ALTURA TOTAL DA LAJE "LT" = 25 CM (PAINEL+ENCHIMENTO+CAPA) = (3+17+5). AF_08/2025</t>
  </si>
  <si>
    <t>LAJE PRÉ-MOLDADA UNIDIRECIONAL, BIAPOIADA TIPO LAJE PAINEL TRELIÇADO NERVURADO (COM ENCHIMENTO EM EPS), PARA PISO, ALTURA TOTAL DA LAJE "LT" = 30 CM (PAINEL+ENCHIMENTO+CAPA) = (3+22+5). AF_08/2025</t>
  </si>
  <si>
    <t>LAJE PRÉ-MOLDADA UNIDIRECIONAL, BIAPOIADA, PARA FORRO, ENCHIMENTO EM CERÂMICA, VIGOTA CONVENCIONAL, ALTURA TOTAL DA LAJE "LT" = 12 CM (ENCHIMENTO+CAPA) = (8+4). AF_08/2025</t>
  </si>
  <si>
    <t>LAJE PRÉ-MOLDADA UNIDIRECIONAL, BIAPOIADA, PARA FORRO, ENCHIMENTO EM CERÂMICA, VIGOTA TRELIÇADA, ALTURA TOTAL DA LAJE "LT" = 12 CM (ENCHIMENTO+CAPA) = (8+4). AF_08/2025</t>
  </si>
  <si>
    <t>LAJE PRÉ-MOLDADA UNIDIRECIONAL, BIAPOIADA, PARA FORRO, ENCHIMENTO EM EPS, VIGOTA TRELIÇADA, ALTURA TOTAL DA LAJE "LT" = 12 CM (ENCHIMENTO+CAPA) = (8+4). AF_08/2025</t>
  </si>
  <si>
    <t>LAJE PRÉ-MOLDADA UNIDIRECIONAL, BIAPOIADA, PARA PISO, ENCHIMENTO EM CERÂMICA, VIGOTA CONVENCIONAL, ALTURA TOTAL DA LAJE "LT" = 12 CM (ENCHIMENTO+CAPA) = (8+4). AF_08/2025</t>
  </si>
  <si>
    <t>LAJE PRÉ-MOLDADA UNIDIRECIONAL, BIAPOIADA, PARA PISO, ENCHIMENTO EM CERÂMICA, VIGOTA TRELIÇADA, ALTURA TOTAL DA LAJE "LT" = 12 CM (ENCHIMENTO+CAPA) = (8+4). AF_08/2025</t>
  </si>
  <si>
    <t>LAJE PRÉ-MOLDADA UNIDIRECIONAL, BIAPOIADA, PARA PISO, ENCHIMENTO EM CERÂMICA, VIGOTA TRELIÇADA, ALTURA TOTAL DA LAJE "LT" = 16 CM (ENCHIMENTO+CAPA) = (12+4). AF_08/2025</t>
  </si>
  <si>
    <t>LAJE PRÉ-MOLDADA UNIDIRECIONAL, BIAPOIADA, PARA PISO, ENCHIMENTO EM CERÂMICA, VIGOTA TRELIÇADA, ALTURA TOTAL DA LAJE "LT" = 20 CM (ENCHIMENTO+CAPA) = (16+4). AF_08/2025</t>
  </si>
  <si>
    <t>LAJE PRÉ-MOLDADA UNIDIRECIONAL, BIAPOIADA, PARA PISO, ENCHIMENTO EM CERÂMICA, VIGOTA TRELIÇADA, ALTURA TOTAL DA LAJE "LT" = 25 CM (ENCHIMENTO+CAPA) = (20+5). AF_08/2025</t>
  </si>
  <si>
    <t>LAJE PRÉ-MOLDADA UNIDIRECIONAL, BIAPOIADA, PARA PISO, ENCHIMENTO EM CERÂMICA, VIGOTA TRELIÇADA, ALTURA TOTAL DA LAJE "LT" = 30 CM (ENCHIMENTO+CAPA) = (25+5). AF_08/2025</t>
  </si>
  <si>
    <t>LAJE PRÉ-MOLDADA UNIDIRECIONAL, BIAPOIADA, PARA PISO, ENCHIMENTO EM EPS, VIGOTA TRELIÇADA, ALTURA TOTAL DA LAJE "LT" = 12 CM (ENCHIMENTO+CAPA) = (8+4). AF_08/2025</t>
  </si>
  <si>
    <t>LAJE PRÉ-MOLDADA UNIDIRECIONAL, BIAPOIADA, PARA PISO, ENCHIMENTO EM EPS, VIGOTA TRELIÇADA, ALTURA TOTAL DA LAJE "LT" = 16 CM (ENCHIMENTO+CAPA) = (12+4). AF_08/2025</t>
  </si>
  <si>
    <t>LAJE PRÉ-MOLDADA UNIDIRECIONAL, BIAPOIADA, PARA PISO, ENCHIMENTO EM EPS, VIGOTA TRELIÇADA, ALTURA TOTAL DA LAJE "LT" = 20 CM (ENCHIMENTO+CAPA) = (16+4). AF_08/2025</t>
  </si>
  <si>
    <t>LAJE PRÉ-MOLDADA UNIDIRECIONAL, BIAPOIADA, PARA PISO, ENCHIMENTO EM EPS, VIGOTA TRELIÇADA, ALTURA TOTAL DA LAJE "LT" = 25 CM (ENCHIMENTO+CAPA) = (20+5). AF_08/2025</t>
  </si>
  <si>
    <t>LAJE PRÉ-MOLDADA UNIDIRECIONAL, BIAPOIADA, PARA PISO, ENCHIMENTO EM EPS, VIGOTA TRELIÇADA, ALTURA TOTAL DA LAJE "LT" = 30 CM (ENCHIMENTO+CAPA) = (25+5). AF_08/2025</t>
  </si>
  <si>
    <t>CURSO DE CAPACITAÇÃO PARA AUXILIAR DE LABORATORIO (ENCARGOS COMPLEMENTARES) - MENSALISTA</t>
  </si>
  <si>
    <t>CURSO DE CAPACITAÇÃO PARA AZULEJISTA OU LADRILHEIRO (ENCARGOS COMPLEMENTARES) - HORISTA</t>
  </si>
  <si>
    <t>CURSO DE CAPACITAÇÃO PARA AZULEJISTA OU LADRILHEIRO (ENCARGOS COMPLEMENTARES) - MENSALISTA</t>
  </si>
  <si>
    <t>MONTADOR ELETROMECÂNICO COM ENCARGOS COMPLEMENTARES</t>
  </si>
  <si>
    <t>BASTIDOR PARA BLOCO M10 - FORNECIMENTO E INSTALAÇÃO. AF_08/2025</t>
  </si>
  <si>
    <t>BLOCO DE ENGATE RÁPIDO PARA BASTIDOR TIPO M10 - FORNECIMENTO E INSTALAÇÃO. AF_08/2025</t>
  </si>
  <si>
    <t>CABO COAXIAL RG11 95% - FORNECIMENTO E INSTALAÇÃO. AF_08/2025</t>
  </si>
  <si>
    <t>CABO COAXIAL RG59 95% - FORNECIMENTO E INSTALAÇÃO. AF_08/2025</t>
  </si>
  <si>
    <t>CABO COAXIAL RG6 95% - FORNECIMENTO E INSTALAÇÃO. AF_08/2025</t>
  </si>
  <si>
    <t>CABO ELETRÔNICO CATEGORIA 5E, INSTALADO EM EDIFICAÇÃO INSTITUCIONAL - FORNECIMENTO E INSTALAÇÃO. AF_08/2025</t>
  </si>
  <si>
    <t>CABO ELETRÔNICO CATEGORIA 5E, INSTALADO EM EDIFICAÇÃO RESIDENCIAL - FORNECIMENTO E INSTALAÇÃO. AF_08/2025</t>
  </si>
  <si>
    <t>CABO ELETRÔNICO CATEGORIA 6, INSTALADO EM EDIFICAÇÃO INSTITUCIONAL - FORNECIMENTO E INSTALAÇÃO. AF_08/2025</t>
  </si>
  <si>
    <t>CABO ELETRÔNICO CATEGORIA 6, INSTALADO EM EDIFICAÇÃO RESIDENCIAL - FORNECIMENTO E INSTALAÇÃO. AF_08/2025</t>
  </si>
  <si>
    <t>CABO ELETRÔNICO CATEGORIA 6A, INSTALADO EM EDIFICAÇÃO INSTITUCIONAL - FORNECIMENTO E INSTALAÇÃO. AF_08/2025</t>
  </si>
  <si>
    <t>CABO ELETRÔNICO CATEGORIA 6A, INSTALADO EM EDIFICAÇÃO RESIDENCIAL - FORNECIMENTO E INSTALAÇÃO. AF_08/2025</t>
  </si>
  <si>
    <t>CABO TELEFÔNICO CCI-50 1 PAR, INSTALADO EM ENTRADA DE EDIFICAÇÃO - FORNECIMENTO E INSTALAÇÃO. AF_08/2025</t>
  </si>
  <si>
    <t>CABO TELEFÔNICO CCI-50 1 PAR, SEM BLINDAGEM, INSTALADO EM DISTRIBUIÇÃO DE EDIFICAÇÃO INSTITUCIONAL - FORNECIMENTO E INSTALAÇÃO. AF_08/2025</t>
  </si>
  <si>
    <t>CABO TELEFÔNICO CCI-50 1 PAR, SEM BLINDAGEM, INSTALADO EM DISTRIBUIÇÃO DE EDIFICAÇÃO RESIDENCIAL - FORNECIMENTO E INSTALAÇÃO. AF_08/2025</t>
  </si>
  <si>
    <t>CABO TELEFÔNICO CCI-50 2 PARES, SEM BLINDAGEM, INSTALADO EM DISTRIBUIÇÃO DE EDIFICAÇÃO INSTITUCIONAL - FORNECIMENTO E INSTALAÇÃO. AF_08/2025</t>
  </si>
  <si>
    <t>CABO TELEFÔNICO CCI-50 2 PARES, SEM BLINDAGEM, INSTALADO EM DISTRIBUIÇÃO DE EDIFICAÇÃO RESIDENCIAL - FORNECIMENTO E INSTALAÇÃO. AF_08/2025</t>
  </si>
  <si>
    <t>CABO TELEFÔNICO CCI-50 2 PARES, SEM BLINDAGEM, INSTALADO EM ENTRADA DE EDIFICAÇÃO - FORNECIMENTO E INSTALAÇÃO. AF_08/2025</t>
  </si>
  <si>
    <t>CABO TELEFÔNICO CCI-50 3 PARES, SEM BLINDAGEM, INSTALADO EM DISTRIBUIÇÃO DE EDIFICAÇÃO INSTITUCIONAL - FORNECIMENTO E INSTALAÇÃO. AF_08/2025</t>
  </si>
  <si>
    <t>CABO TELEFÔNICO CCI-50 3 PARES, SEM BLINDAGEM, INSTALADO EM DISTRIBUIÇÃO DE EDIFICAÇÃO RESIDENCIAL - FORNECIMENTO E INSTALAÇÃO. AF_08/2025</t>
  </si>
  <si>
    <t>CABO TELEFÔNICO CCI-50 3 PARES, SEM BLINDAGEM, INSTALADO EM ENTRADA DE EDIFICAÇÃO - FORNECIMENTO E INSTALAÇÃO. AF_08/2025</t>
  </si>
  <si>
    <t>CABO TELEFÔNICO CCI-50 4 PARES, SEM BLINDAGEM, INSTALADO EM DISTRIBUIÇÃO DE EDIFICAÇÃO INSTITUCIONAL - FORNECIMENTO E INSTALAÇÃO. AF_08/2025</t>
  </si>
  <si>
    <t>CABO TELEFÔNICO CCI-50 4 PARES, SEM BLINDAGEM, INSTALADO EM DISTRIBUIÇÃO DE EDIFICAÇÃO RESIDENCIAL - FORNECIMENTO E INSTALAÇÃO. AF_08/2025</t>
  </si>
  <si>
    <t>CABO TELEFÔNICO CCI-50 4 PARES, SEM BLINDAGEM, INSTALADO EM ENTRADA DE EDIFICAÇÃO - FORNECIMENTO E INSTALAÇÃO. AF_08/2025</t>
  </si>
  <si>
    <t>CABO TELEFÔNICO CCI-50 4 PARES, SEM BLINDAGEM, INSTALADO EM PRUMADA - FORNECIMENTO E INSTALAÇÃO. AF_08/2025</t>
  </si>
  <si>
    <t>CABO TELEFÔNICO CCI-50 5 PARES, SEM BLINDAGEM, INSTALADO EM DISTRIBUIÇÃO DE EDIFICAÇÃO INSTITUCIONAL - FORNECIMENTO E INSTALAÇÃO. AF_08/2025</t>
  </si>
  <si>
    <t>CABO TELEFÔNICO CCI-50 5 PARES, SEM BLINDAGEM, INSTALADO EM DISTRIBUIÇÃO DE EDIFICAÇÃO RESIDENCIAL - FORNECIMENTO E INSTALAÇÃO. AF_08/2025</t>
  </si>
  <si>
    <t>CABO TELEFÔNICO CCI-50 5 PARES, SEM BLINDAGEM, INSTALADO EM ENTRADA DE EDIFICAÇÃO - FORNECIMENTO E INSTALAÇÃO. AF_08/2025</t>
  </si>
  <si>
    <t>CABO TELEFÔNICO CCI-50 5 PARES, SEM BLINDAGEM, INSTALADO EM PRUMADA - FORNECIMENTO E INSTALAÇÃO. AF_08/2025</t>
  </si>
  <si>
    <t>CABO TELEFÔNICO CCI-50 6 PARES, SEM BLINDAGEM, INSTALADO EM DISTRIBUIÇÃO DE EDIFICAÇÃO INSTITUCIONAL - FORNECIMENTO E INSTALAÇÃO. AF_08/2025</t>
  </si>
  <si>
    <t>CABO TELEFÔNICO CCI-50 6 PARES, SEM BLINDAGEM, INSTALADO EM DISTRIBUIÇÃO DE EDIFICAÇÃO RESIDENCIAL - FORNECIMENTO E INSTALAÇÃO. AF_08/2025</t>
  </si>
  <si>
    <t>CABO TELEFÔNICO CCI-50 6 PARES, SEM BLINDAGEM, INSTALADO EM ENTRADA DE EDIFICAÇÃO - FORNECIMENTO E INSTALAÇÃO. AF_08/2025</t>
  </si>
  <si>
    <t>CABO TELEFÔNICO CCI-50 6 PARES, SEM BLINDAGEM, INSTALADO EM PRUMADA - FORNECIMENTO E INSTALAÇÃO. AF_08/2025</t>
  </si>
  <si>
    <t>CABO TELEFÔNICO CI-50 10 PARES INSTALADO EM DISTRIBUIÇÃO DE EDIFICAÇÃO INSTITUCIONAL - FORNECIMENTO E INSTALAÇÃO. AF_08/2025</t>
  </si>
  <si>
    <t>CABO TELEFÔNICO CI-50 10 PARES INSTALADO EM DISTRIBUIÇÃO DE EDIFICAÇÃO RESIDENCIAL - FORNECIMENTO E INSTALAÇÃO. AF_08/2025</t>
  </si>
  <si>
    <t>CABO TELEFÔNICO CI-50 10 PARES INSTALADO EM ENTRADA DE EDIFICAÇÃO - FORNECIMENTO E INSTALAÇÃO. AF_08/2025</t>
  </si>
  <si>
    <t>CABO TELEFÔNICO CI-50 10 PARES INSTALADO EM PRUMADA - FORNECIMENTO E INSTALAÇÃO. AF_08/2025</t>
  </si>
  <si>
    <t>CABO TELEFÔNICO CI-50 20 PARES INSTALADO EM ENTRADA DE EDIFICAÇÃO - FORNECIMENTO E INSTALAÇÃO. AF_08/2025</t>
  </si>
  <si>
    <t>CABO TELEFÔNICO CI-50 20 PARES INSTALADO EM PRUMADA - FORNECIMENTO E INSTALAÇÃO. AF_08/2025</t>
  </si>
  <si>
    <t>CABO TELEFÔNICO CI-50 200 PARES INSTALADO EM ENTRADA DE EDIFICAÇÃO - FORNECIMENTO E INSTALAÇÃO. AF_08/2025</t>
  </si>
  <si>
    <t>CABO TELEFÔNICO CI-50 30 PARES INSTALADO EM ENTRADA DE EDIFICAÇÃO - FORNECIMENTO E INSTALAÇÃO. AF_08/2025</t>
  </si>
  <si>
    <t>CABO TELEFÔNICO CI-50 30 PARES INSTALADO EM PRUMADA - FORNECIMENTO E INSTALAÇÃO. AF_08/2025</t>
  </si>
  <si>
    <t>CABO TELEFÔNICO CI-50 50 PARES INSTALADO EM ENTRADA DE EDIFICAÇÃO - FORNECIMENTO E INSTALAÇÃO. AF_08/2025</t>
  </si>
  <si>
    <t>CABO TELEFÔNICO CI-50 50 PARES INSTALADO EM PRUMADA - FORNECIMENTO E INSTALAÇÃO. AF_08/2025</t>
  </si>
  <si>
    <t>CABO TELEFÔNICO CI-50 75 PARES INSTALADO EM ENTRADA DE EDIFICAÇÃO - FORNECIMENTO E INSTALAÇÃO. AF_08/2025</t>
  </si>
  <si>
    <t>CABO TELEFÔNICO CTP-APL-50 10 PARES INSTALADO EM ENTRADA DE EDIFICAÇÃO - FORNECIMENTO E INSTALAÇÃO. AF_08/2025</t>
  </si>
  <si>
    <t>CABO TELEFÔNICO CTP-APL-50 20 PARES INSTALADO EM ENTRADA DE EDIFICAÇÃO - FORNECIMENTO E INSTALAÇÃO. AF_08/2025</t>
  </si>
  <si>
    <t>CABO TELEFÔNICO CTP-APL-50 30 PARES INSTALADO EM ENTRADA DE EDIFICAÇÃO - FORNECIMENTO E INSTALAÇÃO. AF_08/2025</t>
  </si>
  <si>
    <t>CAIXA DE PASSAGEM PARA TELEFONE 15X15X10CM (SOBREPOR) - FORNECIMENTO E INSTALAÇÃO. AF_08/2025</t>
  </si>
  <si>
    <t>CAIXA DE PASSAGEM PARA TELEFONE 20X20X10CM (SOBREPOR) - FORNECIMENTO E INSTALAÇÃO. AF_08/2025</t>
  </si>
  <si>
    <t>CAIXA DE PASSAGEM PARA TELEFONE 80X80X15CM (SOBREPOR) - FORNECIMENTO E INSTALAÇÃO. AF_08/2025</t>
  </si>
  <si>
    <t>CAIXA DE PISO DUPLA PARA 2 TOMADAS RJ45 E 2 TOMADAS ELÉTRICAS - FORNECIMENTO E INSTALAÇÃO. AF_08/2025</t>
  </si>
  <si>
    <t>INTERFONE COLETIVO COM 16 MONOFONES, BIVOLT(INCLUI TAG'S) - FORNECIMENTO E INSTALAÇÃO. AF_08/2025</t>
  </si>
  <si>
    <t>INTERFONE COLETIVO COM 16 MONOFONES, BIVOLT(NÃO INCLUI TAG'S) - FORNECIMENTO E INSTALAÇÃO. AF_08/2025</t>
  </si>
  <si>
    <t>PATCH PANEL 24 PORTAS, CATEGORIA 5E - FORNECIMENTO E INSTALAÇÃO. AF_08/2025</t>
  </si>
  <si>
    <t>PATCH PANEL 24 PORTAS, CATEGORIA 6 - FORNECIMENTO E INSTALAÇÃO. AF_08/2025</t>
  </si>
  <si>
    <t>PATCH PANEL 48 PORTAS, CATEGORIA 5E - FORNECIMENTO E INSTALAÇÃO. AF_08/2025</t>
  </si>
  <si>
    <t>PATCH PANEL 48 PORTAS, CATEGORIA 6 - FORNECIMENTO E INSTALAÇÃO. AF_08/2025</t>
  </si>
  <si>
    <t>PORTEIRO ELETRÔNICO/INTERFONE DE SOBREPOR, COM MONOFONE, BIVOLT - FORNECIMENTO E INSTALAÇÃO. AF_08/2025</t>
  </si>
  <si>
    <t>QUADRO DE DISTRIBUICÃO PARA TELEFONE N.3, 40X40X12CM EM CHAPA METÁLICA, DE EMBUTIR, SEM ACESSÓRIOS, PADRÃO TELEBRAS - FORNECIMENTO E INSTALAÇÃO. AF_08/2025</t>
  </si>
  <si>
    <t>QUADRO DE DISTRIBUICÃO PARA TELEFONE N.4, 60X60X12CM EM CHAPA METÁLICA, DE EMBUTIR, SEM ACESSÓRIOS, PADRÃO TELEBRAS - FORNECIMENTO E INSTALAÇÃO. AF_08/2025</t>
  </si>
  <si>
    <t>QUADRO DE DISTRIBUIÇÃO PARA TELEFONE N.2, 20X20X12CM EM CHAPA METÁLICA, DE EMBUTIR, SEM ACESSÓRIOS, PADRÃO TELEBRAS - FORNECIMENTO E INSTALAÇÃO. AF_08/2025</t>
  </si>
  <si>
    <t>QUADRO DE DISTRIBUIÇÃO PARA TELEFONE N.5, 80X80X12CM EM CHAPA METÁLICA, DE EMBUTIR, SEM ACESSÓRIOS, PADRÃO TELEBRAS - FORNECIMENTO E INSTALAÇÃO. AF_08/2025</t>
  </si>
  <si>
    <t>RACK ABERTO EM COLUNA 44U PARA SERVIDOR - FORNECIMENTO E INSTALAÇÃO. AF_08/2025</t>
  </si>
  <si>
    <t>RACK DE PAREDE FECHADO DE 12 U EM CHAPA DE AÇO, 19", *570*MM - FORNECIMENTO E INSTALAÇÃO. AF_08/2025</t>
  </si>
  <si>
    <t>RACK DE PISO FECHADO DE 20U EM CHAPA DE AÇO, 19", *670*MM - FORNECIMENTO E INSTALAÇÃO. AF_08/2025</t>
  </si>
  <si>
    <t>RACK DE PISO FECHADO DE 24 U EM CHAPA DE AÇO, 19", *570*MM - FORNECIMENTO E INSTALAÇÃO. AF_08/2025</t>
  </si>
  <si>
    <t>RACK DE PISO FECHADO DE 36 U EM CHAPA DE AÇO, 19", *570*MM - FORNECIMENTO E INSTALAÇÃO. AF_08/2025</t>
  </si>
  <si>
    <t>RACK FECHADO 44U PARA SERVIDOR - FORNECIMENTO E INSTALAÇÃO. AF_08/2025</t>
  </si>
  <si>
    <t>TOMADA DE REDE RJ45 - FORNECIMENTO E INSTALAÇÃO. AF_08/2025</t>
  </si>
  <si>
    <t>TOMADA PARA TELEFONE RJ11 - FORNECIMENTO E INSTALAÇÃO. AF_08/2025</t>
  </si>
  <si>
    <t>TOMADA RJ45 CAT 6E (COMPLETA) - FORNECIMENTO E INSTALAÇÃO. AF_08/2025</t>
  </si>
  <si>
    <t>TOMADA RJ45 CAT 6E (MÓDULO) - FORNECIMENTO E INSTALAÇÃO. AF_08/2025</t>
  </si>
  <si>
    <t>REMOÇÃO DE ENTULHO CLASSE A (ALVENARIA, CONCRETO, ARGAMASSAS E CERÂMICOS) POR DUTO DE ENTULHO E ACONDICIONAMENTO FINAL EM CAÇAMBA ESTACIONÁRIA. EXCLUSO FRETE. AF_09/2025</t>
  </si>
  <si>
    <t>REMOÇÃO DE ENTULHO CLASSE B (BALDES VAZIOS NÃO CONTAMINADOS DE 29 LITROS) TRANSPORTADAS POR CREMALHEIRA. ACONDICIONAMENTO FINAL EM BAIAS. EXCLUSO FRETE. AF_09/2025</t>
  </si>
  <si>
    <t>REMOÇÃO DE ENTULHO CLASSE B (FRAGMENTOS DE MADEIRA) TRANSPORTADOS POR CREMALHEIRA. ACONDICIONAMENTO FINAL CAÇAMBA ESTACIONÁRIA. EXCLUSO FRETE. AF_09/2025</t>
  </si>
  <si>
    <t>REMOÇÃO DE ENTULHO CLASSE B (FRAGMENTOS DE MADEIRA) TRANSPORTADOS POR GRUA. ACONDICIONAMENTO FINAL CAÇAMBA ESTACIONÁRIA. EXCLUSO FRETE. AF_09/2025</t>
  </si>
  <si>
    <t>REMOÇÃO DE ENTULHO CLASSE B (FRAGMENTOS E RESÍDUOS DE GESSO) TRANSPORTADOS POR CREMALHEIRA. ACONDICIONAMENTO FINAL CAÇAMBA ESTACIONÁRIA. EXCLUSO FRETE. AF_09/2025</t>
  </si>
  <si>
    <t>REMOÇÃO DE ENTULHO CLASSE B (LATAS OU BALDES VAZIOS NÃO CONTAMINADOS DE 18 LITROS) TRANSPORTADAS POR CREMALHEIRA. ACONDICIONAMENTO FINAL EM BAIAS. EXCLUSO FRETE. AF_09/2025</t>
  </si>
  <si>
    <t>REMOÇÃO DE ENTULHO CLASSE B (PEÇAS MAIORES DE GESSO ACARTONADO) TRANSPORTADOS POR CREMALHEIRA. ACONDICIONAMENTO FINAL CAÇAMBA ESTACIONÁRIA. EXCLUSO FRETE. AF_09/2025</t>
  </si>
  <si>
    <t>REMOÇÃO DE ENTULHO CLASSE B (PEÇAS MAIORES DE MADEIRA) TRANSPORTADOS POR CREMALHEIRA. ACONDICIONAMENTO FINAL EM CAIXA ROLL ON/ ROLL OFF. EXCLUSO FRETE. AF_09/2025</t>
  </si>
  <si>
    <t>REMOÇÃO DE ENTULHO CLASSE B (PEÇAS MAIORES DE MADEIRA) TRANSPORTADOS POR GRUA. ACONDICIONAMENTO FINAL EM CAIXA ROLL ON/ ROLL OFF. EXCLUSO FRETE. AF_09/2025</t>
  </si>
  <si>
    <t>REMOÇÃO DE ENTULHO CLASSE B (PLASTICO/ PAPEL/ METAL) ARMAZENADO INICIALMENTE EM BOMBONAS E ACONDICIONAMENTO FINAL EM ABRIGOS COBERTOS. EXCLUSO FRETE. AF_09/2025</t>
  </si>
  <si>
    <t>USINAGEM DE BRITA GRADUADA SIMPLES. AF_09/2025</t>
  </si>
  <si>
    <t>USINAGEM DE BRITA GRADUADA TRATADA COM CIMENTO. AF_09/2025</t>
  </si>
  <si>
    <t>USINAGEM DE CONCRETO ASFÁLTICO COM CAP 50/70 PARA CAMADA DE ROLAMENTO, PADRÃO DNIT FAIXA C, EM USINA DE ASFALTO GRAVIMÉTRICA DE 150 TON/H. AF_09/2025</t>
  </si>
  <si>
    <t>USINAGEM DE CONCRETO ASFÁLTICO COM CAP 50/70, PARA CAMADA DE BINDER, PADRÃO DNIT FAIXA B, EM USINA DE ASFALTO CONTÍNUA DE 140 TON/H. AF_09/2025</t>
  </si>
  <si>
    <t>USINAGEM DE CONCRETO ASFÁLTICO COM CAP 50/70, PARA CAMADA DE BINDER, PADRÃO DNIT FAIXA B, EM USINA DE ASFALTO CONTÍNUA DE 80 TON/H. AF_09/2025</t>
  </si>
  <si>
    <t>USINAGEM DE CONCRETO ASFÁLTICO COM CAP 50/70, PARA CAMADA DE BINDER, PADRÃO DNIT FAIXA B, EM USINA DE ASFALTO GRAVIMÉTRICA DE 150 TON/H. AF_09/2025</t>
  </si>
  <si>
    <t>USINAGEM DE CONCRETO ASFÁLTICO COM CAP 50/70, PARA CAMADA DE ROLAMENTO, PADRÃO DNIT FAIXA C, EM USINA DE ASFALTO CONTÍNUA DE 140 TON/H. AF_09/2025</t>
  </si>
  <si>
    <t>USINAGEM DE CONCRETO ASFÁLTICO COM CAP 50/70, PARA CAMADA DE ROLAMENTO, PADRÃO DNIT FAIXA C, EM USINA DE ASFALTO CONTÍNUA DE 80 TON/H. AF_09/2025</t>
  </si>
  <si>
    <t>USINAGEM DE CONCRETO PARA COMPACTAÇÃO COM ROLO. AF_09/2025</t>
  </si>
  <si>
    <t>USINAGEM DE MICRORREVESTIMENTO, PADRÃO DNIT FAIXA 2. AF_09/2025</t>
  </si>
  <si>
    <t>USINAGEM DE MICRORREVESTIMENTO, PADRÃO DNIT FAIXA 3. AF_09/2025</t>
  </si>
  <si>
    <t>USINAGEM DE PRÉ MISTURADO A FRIO, PARA CAMADA DE BINDER, PADRÃO DNIT FAIXA B. AF_09/2025</t>
  </si>
  <si>
    <t>USINAGEM DE PRÉ MISTURADO A FRIO, PARA CAMADA DE ROLAMENTO, PADRÃO DNIT FAIXA C. AF_09/2025</t>
  </si>
  <si>
    <t>USINAGEM DE SOLO BRITA 40%-60% COM 4% DE CIMENTO, UTILIZANDO BRITA COMERCIAL. AF_09/2025</t>
  </si>
  <si>
    <t>USINAGEM DE SOLO BRITA 40%-60% COM 6% DE CIMENTO, UTILIZANDO BRITA COMERCIAL. AF_09/2025</t>
  </si>
  <si>
    <t>USINAGEM DE SOLO BRITA 40%-60% COM 8% DE CIMENTO, UTILIZANDO BRITA COMERCIAL. AF_09/2025</t>
  </si>
  <si>
    <t>USINAGEM DE SOLO BRITA 40%-60%, UTILIZANDO BRITA COMERCIAL. AF_09/2025</t>
  </si>
  <si>
    <t>USINAGEM DE SOLO BRITA 50%-50% COM 4% DE CIMENTO, UTILIZANDO BRITA COMERCIAL. AF_09/2025</t>
  </si>
  <si>
    <t>USINAGEM DE SOLO BRITA 50%-50% COM 6% DE CIMENTO, UTILIZANDO BRITA COMERCIAL. AF_09/2025</t>
  </si>
  <si>
    <t>USINAGEM DE SOLO BRITA 50%-50% COM 8% DE CIMENTO, UTILIZANDO BRITA COMERCIAL. AF_09/2025</t>
  </si>
  <si>
    <t>USINAGEM DE SOLO BRITA 50%-50%, UTILIZANDO BRITA COMERCIAL. AF_09/2025</t>
  </si>
  <si>
    <t>USINAGEM DE SOLO JAZIDA MELHORADO COM CIMENTO 2%. AF_09/2025</t>
  </si>
  <si>
    <t>USINAGEM DE SOLO JAZIDA MELHORADO COM CIMENTO 3%. AF_09/2025</t>
  </si>
  <si>
    <t>USINAGEM DE SOLO JAZIDA MELHORADO COM CIMENTO 4%. AF_09/2025</t>
  </si>
  <si>
    <t>USINAGEM DE SOLO JAZIDA MELHORADO COM CIMENTO 6%. AF_09/2025</t>
  </si>
  <si>
    <t>USINAGEM DE SOLO  JAZIDA MELHORADO COM CIMENTO 8%. AF_09/2025</t>
  </si>
  <si>
    <t>ED-25562</t>
  </si>
  <si>
    <t>PISO PODOTÁTIL DE BORRACHA, ALERTA OU DIRECIONAL, ESP. 5MM, COLORIDA, INCLUSIVE ASSENTAMENTO COM COLA DE CONTATO</t>
  </si>
  <si>
    <t>ARMÁRIOS EM MDF</t>
  </si>
  <si>
    <t>ARMÁRIO SOB BANCADA EM MDF LAMINADO BRANCO FOSCO, FORNECIMENTO INCLUSIVE TODOS ACESSÓRIOS E INSTALAÇÃO</t>
  </si>
  <si>
    <t>CABO ISOLADO DE COBRE FLEXÍVEL, CLASSE 5, ISOLAMENTO TIPO LSHF/ATOX, NÃO HALOGENADO E ANTICHAMA, DIÂMETRO DA SEÇÃO DE 10MM2, TEMPERATURA DE TRABALHO 70°C, TENSÃO NOMINAL DE OPERAÇÃO 450/750V</t>
  </si>
  <si>
    <t>CABO ISOLADO DE COBRE FLEXÍVEL, CLASSE 5, ISOLAMENTO TIPO LSHF/ATOX, NÃO HALOGENADO E ANTICHAMA, DIÂMETRO DA SEÇÃO DE 1,5MM2, TEMPERATURA DE TRABALHO 70°C, TENSÃO NOMINAL DE OPERAÇÃO 450/750V</t>
  </si>
  <si>
    <t>CABO ISOLADO DE COBRE FLEXÍVEL, CLASSE 5, ISOLAMENTO TIPO LSHF/ATOX, NÃO HALOGENADO E ANTICHAMA, DIÂMETRO DA SEÇÃO DE 16MM2, TEMPERATURA DE TRABALHO 70°C, TENSÃO NOMINAL DE OPERAÇÃO 450/750V</t>
  </si>
  <si>
    <t>CABO ISOLADO DE COBRE FLEXÍVEL, CLASSE 5, ISOLAMENTO TIPO LSHF/ATOX, NÃO HALOGENADO E ANTICHAMA, DIÂMETRO DA SEÇÃO DE 2,5MM2, TEMPERATURA DE TRABALHO 70°C, TENSÃO NOMINAL DE OPERAÇÃO 450/750V</t>
  </si>
  <si>
    <t>CABO ISOLADO DE COBRE FLEXÍVEL, CLASSE 5, ISOLAMENTO TIPO LSHF/ATOX, NÃO HALOGENADO E ANTICHAMA, DIÂMETRO DA SEÇÃO DE 25MM2, TEMPERATURA DE TRABALHO 70°C, TENSÃO NOMINAL DE OPERAÇÃO 450/750V</t>
  </si>
  <si>
    <t>CABO ISOLADO DE COBRE FLEXÍVEL, CLASSE 5, ISOLAMENTO TIPO LSHF/ATOX, NÃO HALOGENADO E ANTICHAMA, DIÂMETRO DA SEÇÃO DE 35MM2, TEMPERATURA DE TRABALHO 70°C, TENSÃO NOMINAL DE OPERAÇÃO 450/750V</t>
  </si>
  <si>
    <t>CABO ISOLADO DE COBRE FLEXÍVEL, CLASSE 5, ISOLAMENTO TIPO LSHF/ATOX, NÃO HALOGENADO E ANTICHAMA, DIÂMETRO DA SEÇÃO DE 4MM2, TEMPERATURA DE TRABALHO 70°C, TENSÃO NOMINAL DE OPERAÇÃO 450/750V</t>
  </si>
  <si>
    <t>CABO ISOLADO DE COBRE FLEXÍVEL, CLASSE 5, ISOLAMENTO TIPO LSHF/ATOX, NÃO HALOGENADO E ANTICHAMA, DIÂMETRO DA SEÇÃO DE 6MM2, TEMPERATURA DE TRABALHO 70°C, TENSÃO NOMINAL DE OPERAÇÃO 450/750V</t>
  </si>
  <si>
    <t>CABO MULTIPOLAR ISOLADO DE QUATRO (4) VIAS, CLASSE 5, DIÂMETRO DA SEÇÃO  DE 0,5MM2, TEMPERATURA DE TRABALHO 105°C, TENSÃO NOMINAL DE OPERAÇÃO 600V</t>
  </si>
  <si>
    <t>CABO UNIPOLAR DE COBRE FLEXÍVEL, CLASSE 5, ISOLAMENTO TIPO EPR/HEPR, NÃO HALOGENADO E ANTICHAMA, DIÂMETRO DA SEÇÃO DE 10MM2, TEMPERATURA DE TRABALHO 90°C, TENSÃO NOMINAL DE OPERAÇÃO 0,6/1KV</t>
  </si>
  <si>
    <t>CABO UNIPOLAR DE COBRE FLEXÍVEL, CLASSE 5, ISOLAMENTO TIPO EPR/HEPR, NÃO HALOGENADO E ANTICHAMA, DIÂMETRO DA SEÇÃO DE 120MM2, TEMPERATURA DE TRABALHO 90°C, TENSÃO NOMINAL DE OPERAÇÃO 0,6/1KV</t>
  </si>
  <si>
    <t>CABO UNIPOLAR DE COBRE FLEXÍVEL, CLASSE 5, ISOLAMENTO TIPO EPR/HEPR, NÃO HALOGENADO E ANTICHAMA, DIÂMETRO DA SEÇÃO DE 1,5MM2, TEMPERATURA DE TRABALHO 90°C, TENSÃO NOMINAL DE OPERAÇÃO 0,6/1KV</t>
  </si>
  <si>
    <t>CABO UNIPOLAR DE COBRE FLEXÍVEL, CLASSE 5, ISOLAMENTO TIPO EPR/HEPR, NÃO HALOGENADO E ANTICHAMA, DIÂMETRO DA SEÇÃO DE 150MM2, TEMPERATURA DE TRABALHO 90°C, TENSÃO NOMINAL DE OPERAÇÃO 0,6/1KV</t>
  </si>
  <si>
    <t>CABO UNIPOLAR DE COBRE FLEXÍVEL, CLASSE 5, ISOLAMENTO TIPO EPR/HEPR, NÃO HALOGENADO E ANTICHAMA, DIÂMETRO DA SEÇÃO DE 16MM2, TEMPERATURA DE TRABALHO 90°C, TENSÃO NOMINAL DE OPERAÇÃO 0,6/1KV</t>
  </si>
  <si>
    <t>CABO UNIPOLAR DE COBRE FLEXÍVEL, CLASSE 5, ISOLAMENTO TIPO EPR/HEPR, NÃO HALOGENADO E ANTICHAMA, DIÂMETRO DA SEÇÃO DE 185MM2, TEMPERATURA DE TRABALHO 90°C, TENSÃO NOMINAL DE OPERAÇÃO 0,6/1KV</t>
  </si>
  <si>
    <t>CABO UNIPOLAR DE COBRE FLEXÍVEL, CLASSE 5, ISOLAMENTO TIPO EPR/HEPR, NÃO HALOGENADO E ANTICHAMA, DIÂMETRO DA SEÇÃO DE 240MM2, TEMPERATURA DE TRABALHO 90°C, TENSÃO NOMINAL DE OPERAÇÃO 0,6/1KV</t>
  </si>
  <si>
    <t>CABO UNIPOLAR DE COBRE FLEXÍVEL, CLASSE 5, ISOLAMENTO TIPO EPR/HEPR, NÃO HALOGENADO E ANTICHAMA, DIÂMETRO DA SEÇÃO DE 2,5MM2, TEMPERATURA DE TRABALHO 90°C, TENSÃO NOMINAL DE OPERAÇÃO 0,6/1KV</t>
  </si>
  <si>
    <t>CABO UNIPOLAR DE COBRE FLEXÍVEL, CLASSE 5, ISOLAMENTO TIPO EPR/HEPR, NÃO HALOGENADO E ANTICHAMA, DIÂMETRO DA SEÇÃO DE 25MM2, TEMPERATURA DE TRABALHO 90°C, TENSÃO NOMINAL DE OPERAÇÃO 0,6/1KV</t>
  </si>
  <si>
    <t>CABO UNIPOLAR DE COBRE FLEXÍVEL, CLASSE 5, ISOLAMENTO TIPO EPR/HEPR, NÃO HALOGENADO E ANTICHAMA, DIÂMETRO DA SEÇÃO DE 300MM2, TEMPERATURA DE TRABALHO 90°C, TENSÃO NOMINAL DE OPERAÇÃO 0,6/1KV</t>
  </si>
  <si>
    <t>CABO UNIPOLAR DE COBRE FLEXÍVEL, CLASSE 5, ISOLAMENTO TIPO EPR/HEPR, NÃO HALOGENADO E ANTICHAMA, DIÂMETRO DA SEÇÃO DE 35MM2, TEMPERATURA DE TRABALHO 90°C, TENSÃO NOMINAL DE OPERAÇÃO 0,6/1KV</t>
  </si>
  <si>
    <t>CABO UNIPOLAR DE COBRE FLEXÍVEL, CLASSE 5, ISOLAMENTO TIPO EPR/HEPR, NÃO HALOGENADO E ANTICHAMA, DIÂMETRO DA SEÇÃO DE 4MM2, TEMPERATURA DE TRABALHO 90°C, TENSÃO NOMINAL DE OPERAÇÃO 0,6/1KV</t>
  </si>
  <si>
    <t>CABO UNIPOLAR DE COBRE FLEXÍVEL, CLASSE 5, ISOLAMENTO TIPO EPR/HEPR, NÃO HALOGENADO E ANTICHAMA, DIÂMETRO DA SEÇÃO DE 50MM2, TEMPERATURA DE TRABALHO 90°C, TENSÃO NOMINAL DE OPERAÇÃO 0,6/1KV</t>
  </si>
  <si>
    <t>CABO UNIPOLAR DE COBRE FLEXÍVEL, CLASSE 5, ISOLAMENTO TIPO EPR/HEPR, NÃO HALOGENADO E ANTICHAMA, DIÂMETRO DA SEÇÃO DE 6MM2, TEMPERATURA DE TRABALHO 90°C, TENSÃO NOMINAL DE OPERAÇÃO 0,6/1KV</t>
  </si>
  <si>
    <t>CABO UNIPOLAR DE COBRE FLEXÍVEL, CLASSE 5, ISOLAMENTO TIPO EPR/HEPR, NÃO HALOGENADO E ANTICHAMA, DIÂMETRO DA SEÇÃO DE 70MM2, TEMPERATURA DE TRABALHO 90°C, TENSÃO NOMINAL DE OPERAÇÃO 0,6/1KV</t>
  </si>
  <si>
    <t>CABO UNIPOLAR DE COBRE FLEXÍVEL, CLASSE 5, ISOLAMENTO TIPO EPR/HEPR, NÃO HALOGENADO E ANTICHAMA, DIÂMETRO DA SEÇÃO DE 95MM2, TEMPERATURA DE TRABALHO 90°C, TENSÃO NOMINAL DE OPERAÇÃO 0,6/1KV</t>
  </si>
  <si>
    <t>CAIXA DE LIGAÇÃO/PASSAGEM EM PVC RÍGIDO PARA ELETRODUTO, COM SUPORTE PARA LAJOTA, OCTOGONAL COM FUNDO MÓVEL, DIMENSÃO 4"X4", EMBUTIDA EM LAJE PRÉ-MOLDADA, INCLUSIVE FIXAÇÃO</t>
  </si>
  <si>
    <t>CAIXA DE LIGAÇÃO/PASSAGEM EM PVC RÍGIDO PARA ELETRODUTO, DIMENSÃO 4"X2", EMBUTIDA EM ALVENARIA, INCLUSIVE FIXAÇÃO</t>
  </si>
  <si>
    <t>CAIXA DE LIGAÇÃO/PASSAGEM EM PVC RÍGIDO PARA ELETRODUTO, DIMENSÃO 4"X2", EMBUTIDA EM PAREDE EM CHAPA DE GESSO ACARTONADO (DRYWALL), INCLUSIVE FIXAÇÃO</t>
  </si>
  <si>
    <t>CAIXA DE LIGAÇÃO/PASSAGEM EM PVC RÍGIDO PARA ELETRODUTO, DIMENSÃO 4"X4", EMBUTIDA EM ALVENARIA, INCLUSIVE FIXAÇÃO</t>
  </si>
  <si>
    <t>CAIXA DE LIGAÇÃO/PASSAGEM EM PVC RÍGIDO PARA ELETRODUTO, DIMENSÃO 4"X4", EMBUTIDA EM PAREDE EM CHAPA DE GESSO ACARTONADO (DRYWALL), INCLUSIVE FIXAÇÃO</t>
  </si>
  <si>
    <t>CAIXA DE LIGAÇÃO/PASSAGEM EM PVC RÍGIDO PARA ELETRODUTO, OCTOGONAL COM ANEL DESLIZANTE, DIMENSÃO 3"X3", EMBUTIDA EM LAJE, INCLUSIVE FIXAÇÃO</t>
  </si>
  <si>
    <t>CAIXA DE LIGAÇÃO/PASSAGEM EM PVC RÍGIDO PARA ELETRODUTO, OCTOGONAL COM FUNDO FIXO REFORÇADO, DIMENSÃO 4"X4", EMBUTIDA EM LAJE, INCLUSIVE FIXAÇÃO</t>
  </si>
  <si>
    <t>CAIXA DE LIGAÇÃO/PASSAGEM EM PVC RÍGIDO PARA ELETRODUTO, OCTOGONAL COM FUNDO MÓVEL, DIMENSÃO 4"X4", EMBUTIDA EM LAJE, INCLUSIVE FIXAÇÃO</t>
  </si>
  <si>
    <t>CAIXA DE LIGAÇÃO/PASSAGEM EM PVC RÍGIDO PARA ELETRODUTO ROSCÁVEL, DIMENSÃO 4"X2", EMBUTIDA EM ALVENARIA, INCLUSIVE FIXAÇÃO</t>
  </si>
  <si>
    <t>CAIXA DE LIGAÇÃO/PASSAGEM EM PVC RÍGIDO PARA ELETRODUTO ROSCÁVEL, DIMENSÃO 4"X4", EMBUTIDA EM ALVENARIA, INCLUSIVE FIXAÇÃO</t>
  </si>
  <si>
    <t>CAIXA ESTANQUE DE LIGAÇÃO/PASSAGEM EM PVC RÍGIDO PARA ELETRODUTO, DIMENSÃO 4"X2", EMBUTIDA EM ALVENARIA, INCLUSIVE FIXAÇÃO</t>
  </si>
  <si>
    <t>CAIXA DE PASSAGEM EM ALVENARIA E TAMPA DE CONCRETO, FUNDO DE BRITA, TIPO 1, DIMENSÃO (25X25X50)CM, INCLUSIVE ESCAVAÇÃO, REATERRO E BOTA-FORA</t>
  </si>
  <si>
    <t>CAIXA DE PASSAGEM EM ALVENARIA E TAMPA DE CONCRETO, FUNDO DE BRITA, TIPO 1, DIMENSÃO (30X30X40)CM, INCLUSIVE ESCAVAÇÃO, REATERRO E BOTA-FORA</t>
  </si>
  <si>
    <t>CAIXA DE PASSAGEM EM ALVENARIA E TAMPA DE CONCRETO, FUNDO DE BRITA, TIPO 1, DIMENSÃO (40X40X60)CM, INCLUSIVE ESCAVAÇÃO, REATERRO E BOTA-FORA</t>
  </si>
  <si>
    <t>CAIXA DE PASSAGEM EM ALVENARIA E TAMPA DE CONCRETO, FUNDO DE BRITA, TIPO 1, DIMENSÃO (50X50X60)CM, INCLUSIVE ESCAVAÇÃO, REATERRO E BOTA-FORA</t>
  </si>
  <si>
    <t>CAIXA DE TELEFONIA/REDE/CFTV, DIMENSÃO (20X20)CM, EM CHAPA DE AÇO GALVANIZADO, TIPO DE EMBUTIR, COM FECHO E ACABAMENTO EM PINTURA ELETROSTÁTICA, INCLUSIVE FIXAÇÃO</t>
  </si>
  <si>
    <t>CAMPAINHA DE EMBUTIR, TIPO CIGARRA, TENSÃO 110V, COM PLACA 4"X2", INCLUSIVE ACESSÓRIOS PARA FIXAÇÃO</t>
  </si>
  <si>
    <t>CAMPAINHA DE SOBREPOR, TIPO CIGARRA, TENSÃO 127V OU 220V, INCLUSIVE ACESSÓRIOS PARA FIXAÇÃO</t>
  </si>
  <si>
    <t>CONJUNTO DE UMA (1) PLACA CEGA 3"X3", TIPO REDONDA, INCLUSIVE ACESSÓRIOS PARA FIXAÇÃO</t>
  </si>
  <si>
    <t>ELETRODUTO FLEXÍVEL, EM AÇO GALVANIZADO, DIÂMETRO DE 20MM (3/4"), REVESTIDO EXTERNAMENTE COM PVC, NA COR PRETA, INCLUSIVE ACESSÓRIOS PARA FIXAÇÃO E CONEXÕES</t>
  </si>
  <si>
    <t>ELETRODUTO FLEXÍVEL, EM AÇO GALVANIZADO, DIÂMETRO DE 25MM (1"), REVESTIDO EXTERNAMENTE COM PVC, NA COR PRETA, INCLUSIVE ACESSÓRIOS PARA FIXAÇÃO E CONEXÕES</t>
  </si>
  <si>
    <t>ELETRODUTO FLEXÍVEL, EM AÇO GALVANIZADO, DIÂMETRO DE 32MM (1.1/4"), REVESTIDO EXTERNAMENTE COM PVC, NA COR PRETA, INCLUSIVE ACESSÓRIOS PARA FIXAÇÃO E CONEXÕES</t>
  </si>
  <si>
    <t>ELETRODUTO FLEXÍVEL, EM AÇO GALVANIZADO, DIÂMETRO DE 40MM (1.1/2"), REVESTIDO EXTERNAMENTE COM PVC, NA COR PRETA, INCLUSIVE ACESSÓRIOS PARA FIXAÇÃO E CONEXÕES</t>
  </si>
  <si>
    <t>ELETRODUTO FLEXÍVEL, EM AÇO GALVANIZADO, DIÂMETRO DE 50MM (2"), REVESTIDO EXTERNAMENTE COM PVC, NA COR PRETA, INCLUSIVE ACESSÓRIOS PARA FIXAÇÃO E CONEXÕES</t>
  </si>
  <si>
    <t>ELETRODUTO FLEXÍVEL, EM AÇO GALVANIZADO, DIÂMETRO DE 60MM (2.1/2"), REVESTIDO EXTERNAMENTE COM PVC, NA COR PRETA, INCLUSIVE ACESSÓRIOS PARA FIXAÇÃO E CONEXÕES</t>
  </si>
  <si>
    <t>ELETRODUTO DE PVC RÍGIDO ROSCÁVEL, DIÂMETRO DE 100MM (4"), INCLUSIVE ACESSÓRIOS PARA FIXAÇÃO E CONEXÕES</t>
  </si>
  <si>
    <t>ELETRODUTO DE PVC RÍGIDO ROSCÁVEL, DIÂMETRO DE 16MM (1/2"), INCLUSIVE ACESSÓRIOS PARA FIXAÇÃO E CONEXÕES</t>
  </si>
  <si>
    <t>ELETRODUTO DE PVC RÍGIDO ROSCÁVEL, DIÂMETRO DE 20MM (3/4"), INCLUSIVE ACESSÓRIOS PARA FIXAÇÃO E CONEXÕES</t>
  </si>
  <si>
    <t>ELETRODUTO DE PVC RÍGIDO ROSCÁVEL, DIÂMETRO DE 25MM (1"), INCLUSIVE ACESSÓRIOS PARA FIXAÇÃO E CONEXÕES</t>
  </si>
  <si>
    <t>ELETRODUTO DE PVC RÍGIDO ROSCÁVEL, DIÂMETRO DE 32MM (1.1/4"), INCLUSIVE ACESSÓRIOS PARA FIXAÇÃO E CONEXÕES</t>
  </si>
  <si>
    <t>ELETRODUTO DE PVC RÍGIDO ROSCÁVEL, DIÂMETRO DE 40MM (1.1/2"), INCLUSIVE ACESSÓRIOS PARA FIXAÇÃO E CONEXÕES</t>
  </si>
  <si>
    <t>ELETRODUTO DE PVC RÍGIDO ROSCÁVEL, DIÂMETRO DE 50MM (2"), INCLUSIVE ACESSÓRIOS PARA FIXAÇÃO E CONEXÕES</t>
  </si>
  <si>
    <t>ELETRODUTO DE PVC RÍGIDO ROSCÁVEL, DIÂMETRO DE 60MM (2.1/2"), INCLUSIVE ACESSÓRIOS PARA FIXAÇÃO E CONEXÕES</t>
  </si>
  <si>
    <t>ELETRODUTO DE PVC RÍGIDO ROSCÁVEL, DIÂMETRO DE 75MM (3"), INCLUSIVE ACESSÓRIOS PARA FIXAÇÃO E CONEXÕES</t>
  </si>
  <si>
    <t>SONDAGEM DE ELETRODUTO/DUTOS COM ARAME GALVANIZADO, DIÂMETRO DO FIO 1,24MM, 18BWG, INCLUSIVE FORNECIMENTO</t>
  </si>
  <si>
    <t>ELETRODUTO DE AÇO GALVANIZADO LEVE, DIÂMETRO DE 100MM (4"), INCLUSIVE ACESSÓRIOS PARA FIXAÇÃO E CONEXÕES</t>
  </si>
  <si>
    <t>ELETRODUTO DE AÇO GALVANIZADO LEVE, DIÂMETRO DE 15MM (1/2"), INCLUSIVE ACESSÓRIOS PARA FIXAÇÃO E CONEXÕES</t>
  </si>
  <si>
    <t>ELETRODUTO DE AÇO GALVANIZADO LEVE, DIÂMETRO DE 20MM (3/4"), INCLUSIVE ACESSÓRIOS PARA FIXAÇÃO E CONEXÕES</t>
  </si>
  <si>
    <t>ELETRODUTO DE AÇO GALVANIZADO LEVE, DIÂMETRO DE 25MM (1"), INCLUSIVE ACESSÓRIOS PARA FIXAÇÃO E CONEXÕES</t>
  </si>
  <si>
    <t>ELETRODUTO DE AÇO GALVANIZADO MÉDIO, DIÂMETRO DE 32MM (1.1/4"), INCLUSIVE ACESSÓRIOS PARA FIXAÇÃO E CONEXÕES</t>
  </si>
  <si>
    <t>ELETRODUTO DE AÇO GALVANIZADO MÉDIO, DIÂMETRO DE 40MM (1.1/2"), INCLUSIVE ACESSÓRIOS PARA FIXAÇÃO E CONEXÕES</t>
  </si>
  <si>
    <t>ELETRODUTO DE AÇO GALVANIZADO MÉDIO, DIÂMETRO DE 50MM (2"), INCLUSIVE ACESSÓRIOS PARA FIXAÇÃO E CONEXÕES</t>
  </si>
  <si>
    <t>ELETRODUTO DE AÇO GALVANIZADO MÉDIO, DIÂMETRO DE 65MM (2.1/2"), INCLUSIVE ACESSÓRIOS PARA FIXAÇÃO E CONEXÕES</t>
  </si>
  <si>
    <t>ELETRODUTO DE AÇO GALVANIZADO MÉDIO, DIÂMETRO DE 80MM (3"), INCLUSIVE ACESSÓRIOS PARA FIXAÇÃO E CONEXÕES</t>
  </si>
  <si>
    <t>ELETRODUTO DE AÇO GALVANIZADO PESADO, DIÂMETRO DE 100MM (4"), INCLUSIVE ACESSÓRIOS PARA FIXAÇÃO E CONEXÕES</t>
  </si>
  <si>
    <t>ELETRODUTO DE AÇO GALVANIZADO PESADO, DIÂMETRO DE 15MM (1/2"), INCLUSIVE ACESSÓRIOS PARA FIXAÇÃO E CONEXÕES</t>
  </si>
  <si>
    <t>ELETRODUTO DE AÇO GALVANIZADO PESADO, DIÂMETRO DE 20MM (3/4"), INCLUSIVE ACESSÓRIOS PARA FIXAÇÃO E CONEXÕES</t>
  </si>
  <si>
    <t>ELETRODUTO DE AÇO GALVANIZADO PESADO, DIÂMETRO DE 32MM (1.1/4"), INCLUSIVE ACESSÓRIOS PARA FIXAÇÃO E CONEXÕES</t>
  </si>
  <si>
    <t>ELETRODUTO DE AÇO GALVANIZADO PESADO, DIÂMETRO DE 40MM (1.1/2"), INCLUSIVE ACESSÓRIOS PARA FIXAÇÃO E CONEXÕES</t>
  </si>
  <si>
    <t>ELETRODUTO DE AÇO GALVANIZADO PESADO, DIÂMETRO DE 50MM (2"), INCLUSIVE ACESSÓRIOS PARA FIXAÇÃO E CONEXÕES</t>
  </si>
  <si>
    <t>ELETRODUTO DE AÇO GALVANIZADO PESADO, DIÂMETRO DE 65MM (2.1/2"), INCLUSIVE ACESSÓRIOS PARA FIXAÇÃO E CONEXÕES</t>
  </si>
  <si>
    <t>ELETRODUTO DE AÇO GALVANIZADO PESADO, DIÂMETRO DE 80MM (3"), INCLUSIVE ACESSÓRIOS PARA FIXAÇÃO E CONEXÕES</t>
  </si>
  <si>
    <t>ELETRODUTO DE AÇO GALVANIZADO PESASDO, DIÂMETRO DE 25MM (1"), INCLUSIVE ACESSÓRIOS PARA FIXAÇÃO E CONEXÕES</t>
  </si>
  <si>
    <t>PERFILADO LISO (38X19)MM EM CHAPA DE AÇO GALVANIZADO N°18, COM TRATAMENTO PRÉ-ZINCADO, INCLUSIVE FIXAÇÃO SUPERIOR, CONEXÕES E ACESSÓRIOS, EXCLUSIVE TAMPA DE ENCAIXE</t>
  </si>
  <si>
    <t>LÂMPADA LED, BASE E27, POTÊNCIA DE 15W, BULBO A65, TEMPERATURA DA COR 6500K, TENSÃO 110-127V, EXCLUSIVE LUMINÁRIA</t>
  </si>
  <si>
    <t>LÂMPADA LED, BASE E27, POTÊNCIA DE 20W, BULBO A70, TEMPERATURA DA COR 6500K, TENSÃO 110-127V, EXCLUSIVE LUMINÁRIA</t>
  </si>
  <si>
    <t>LÂMPADA LED, BASE E27, POTÊNCIA DE 9W, BULBO A60, TEMPERATURA DA COR 6500K, TENSÃO 110-127V, EXCLUSIVE LUMINÁRIA</t>
  </si>
  <si>
    <t>LÂMPADA LED COM SENSOR DE PRESENÇA, BASE E27, POTÊNCIA DE 9W, BULBO A60, TEMPERATURA DA COR 6500K, TENSÃO 110-127V, EXCLUSIVE LUMINÁRIA</t>
  </si>
  <si>
    <t>LÂMPADA MISTA, BASE E27, POTÊNCIA DE 160W, TENSÃO 220V, EXCLUSIVE LUMINÁRIA</t>
  </si>
  <si>
    <t>DUTO CORRUGADO EM POLIETILENO DE ALTA DENSIDADE (PEAD), DIÂMETRO DE 100MM (4"), EXCLUSIVE ENVELOPAMENTO</t>
  </si>
  <si>
    <t>DUTO CORRUGADO EM POLIETILENO DE ALTA DENSIDADE (PEAD), DIÂMETRO DE 125MM (5"), EXCLUSIVE ENVELOPAMENTO</t>
  </si>
  <si>
    <t>DUTO CORRUGADO EM POLIETILENO DE ALTA DENSIDADE (PEAD), DIÂMETRO DE 150MM (6"), EXCLUSIVE ENVELOPAMENTO</t>
  </si>
  <si>
    <t>DUTO CORRUGADO EM POLIETILENO DE ALTA DENSIDADE (PEAD), DIÂMETRO DE 30MM (1.1/4"), EXCLUSIVE ENVELOPAMENTO</t>
  </si>
  <si>
    <t>DUTO CORRUGADO EM POLIETILENO DE ALTA DENSIDADE (PEAD), DIÂMETRO DE 40MM (1.1/2"), EXCLUSIVE ENVELOPAMENTO</t>
  </si>
  <si>
    <t>DUTO CORRUGADO EM POLIETILENO DE ALTA DENSIDADE (PEAD), DIÂMETRO DE 50MM (2"), EXCLUSIVE ENVELOPAMENTO</t>
  </si>
  <si>
    <t>DUTO CORRUGADO EM POLIETILENO DE ALTA DENSIDADE (PEAD), DIÂMETRO DE 75MM (3"), EXCLUSIVE ENVELOPAMENTO</t>
  </si>
  <si>
    <t>CANALETA PARA PASSAGEM DE CABOS EM PVC, TIPO RECORTE FECHADO, DIMENSÃO (20X10)MM, INCLUSIVE CONEXÕES E FIXAÇÃO</t>
  </si>
  <si>
    <t>CANALETA PARA PASSAGEM DE CABOS EM PVC, TIPO RECORTE FECHADO, DIMENSÃO (50X10)MM, INCLUSIVE CONEXÕES E FIXAÇÃO</t>
  </si>
  <si>
    <t>CAIXA PARA PROTEÇÃO GERAL, TIPO CM-8, DIMENSÃO CONFORME PADRÃO CEMIG, EXCLUSIVE BARRAMENTO E DISJUNTOR, INCLUSIVE INSTALAÇÃO</t>
  </si>
  <si>
    <t>POSTE DE CONCRETO PARA ILUMINAÇÃO PÚBLICA, ALTURA LIVRE MÍNIMA DE 9M, COM LUMINÁRIA DE LED, POTÊNCIA DE 300W CADA, DOIS (2) BRAÇOS, INCLUSIVE FIAÇÃO, SUPORTE, RELÉ E FUNDAÇÃO</t>
  </si>
  <si>
    <t>POSTE DE CONCRETO PARA ILUMINAÇÃO PÚBLICA, ALTURA LIVRE MÍNIMA DE 9M, COM LUMINÁRIA DE LED, POTÊNCIA DE 300W, UM (1) BRAÇO, INCLUSIVE FIAÇÃO, SUPORTE, RELÉ E FUNDAÇÃO</t>
  </si>
  <si>
    <t xml:space="preserve">POSTE TELECÔNICO RETO EM AÇO GALVANIZADO, ALTURA DE 9M, EXCLUSIVE BRAÇO E LUMINÁRIAS/REFLETORES
</t>
  </si>
  <si>
    <t>ESTABILIZADOR COM TENSÃO DE ENTRADA COM FAIXA DE 80V ATÉ 150V, FREQUÊNCIA 60HZ, TENSÃO DE SAÍDA 110V COM POTÊNCIA MÁXIMA 5KVA, INCLUSIVE INSTALAÇÃO</t>
  </si>
  <si>
    <t>FUSÍVEL DE RETARDO, TIPO DIAZED, CLASSE GL/GG, COM CORRENTE DE 35A, COM TENSÃO DE 500V, EXCLUSIVE BASE PARA FUSÍVEL</t>
  </si>
  <si>
    <t>FUSÍVEL DE RETARDO, TIPO DIAZED, CLASSE GL/GG, COM CORRENTE DE 63A, COM TENSÃO DE 500V, EXCLUSIVE BASE PARA FUSÍVEL</t>
  </si>
  <si>
    <t>CABO TELEFÔNICO, PARA COMUNICAÇÃO EXTERNA COM BLINDAGEM EM ALUMÍNIO E POLIETILENO, COM CEM (100) PARES, DIÂMETRO DO CONDUTOR ESTANHANDO DE 0,50MM (CTP-APL-SN-50.100)</t>
  </si>
  <si>
    <t>CABO TELEFÔNICO, PARA COMUNICAÇÃO EXTERNA COM BLINDAGEM EM ALUMÍNIO E POLIETILENO, COM CINCO (5) PARES, DIÂMETRO DO CONDUTOR DE 0,50MM (CCE-APL-50.5)</t>
  </si>
  <si>
    <t>CABO TELEFÔNICO, PARA COMUNICAÇÃO EXTERNA COM BLINDAGEM EM ALUMÍNIO E POLIETILENO, COM CINQUENTA (50) PARES, DIÂMETRO DO CONDUTOR ESTANHANDO DE 0,50MM (CTP-APL-SN-50.50)</t>
  </si>
  <si>
    <t>CABO TELEFÔNICO, PARA COMUNICAÇÃO EXTERNA COM BLINDAGEM EM ALUMÍNIO E POLIETILENO, COM DEZ (10) PARES, DIÂMETRO DO CONDUTOR ESTANHANDO DE 0,50MM (CTP-APL-SN-50.10)</t>
  </si>
  <si>
    <t>CABO TELEFÔNICO, PARA COMUNICAÇÃO EXTERNA COM BLINDAGEM EM ALUMÍNIO E POLIETILENO, COM QUATRO (4) PARES, DIÂMETRO DO CONDUTOR DE 0,50MM (CCE-APL-50.4)</t>
  </si>
  <si>
    <t>CABO TELEFÔNICO, PARA COMUNICAÇÃO EXTERNA COM BLINDAGEM EM ALUMÍNIO E POLIETILENO, COM SEIS (6) PARES, DIÂMETRO DO CONDUTOR DE 0,50MM (CCE-APL-50.6)</t>
  </si>
  <si>
    <t>CABO TELEFÔNICO, PARA COMUNICAÇÃO EXTERNA COM BLINDAGEM EM ALUMÍNIO E POLIETILENO, COM TRÊS (3) PARES, DIÂMETRO DO CONDUTOR DE 0,50MM (CCE-APL-50.3)</t>
  </si>
  <si>
    <t>CABO TELEFÔNICO, PARA COMUNICAÇÃO EXTERNA COM BLINDAGEM EM ALUMÍNIO E POLIETILENO, COM TRINTA (30) PARES, DIÂMETRO DO CONDUTOR ESTANHANDO DE 0,50MM (CTP-APL-SN-50.30)</t>
  </si>
  <si>
    <t>CABO TELEFÔNICO, PARA COMUNICAÇÃO EXTERNA COM BLINDAGEM EM ALUMÍNIO E POLIETILENO, COM UM (1) PAR, DIÂMETRO DO CONDUTOR DE 0,50MM (CCE-APL-50.1)</t>
  </si>
  <si>
    <t>CABO TELEFÔNICO, PARA COMUNICAÇÃO INTERNA COM BLINDAGEM EM ALUMÍNIO E POLIETILENO, COM CEM (100) PARES, DIÂMETRO DO CONDUTOR DE 0,50MM (CI-50.100)</t>
  </si>
  <si>
    <t>CABO TELEFÔNICO, PARA COMUNICAÇÃO INTERNA COM BLINDAGEM EM ALUMÍNIO E POLIETILENO, COM CINQUENTA (50) PARES, DIÂMETRO DO CONDUTOR DE 0,50MM (CI-50.50)</t>
  </si>
  <si>
    <t>CABO TELEFÔNICO, PARA COMUNICAÇÃO INTERNA COM BLINDAGEM EM ALUMÍNIO E POLIETILENO, COM DEZ (10) PARES, DIÂMETRO DO CONDUTOR DE 0,50MM (CI-50.10)</t>
  </si>
  <si>
    <t>CABO TELEFÔNICO, PARA COMUNICAÇÃO INTERNA COM BLINDAGEM EM ALUMÍNIO E POLIETILENO, COM TRINTA (30) PARES, DIÂMETRO DO CONDUTOR DE 0,50MM (CI-50.30)</t>
  </si>
  <si>
    <t>CABO TELEFÔNICO, PARA COMUNICAÇÃO INTERNA COM BLINDAGEM EM ALUMÍNIO E POLIETILENO, COM VINTE (20) PARES, DIÂMETRO DO CONDUTOR DE 0,50MM (CI-50.20)</t>
  </si>
  <si>
    <t>FIO TELEFÔNICO EXTERNO (FE) EM AÇO COBREADO DE SEÇÃO MACIÇA, ESP. 1,60MM (2X1,60MM), UM (1) PAR TORCIDO, ISOLAMENTO EM POLIETILENO TERMOPLÁSTICO (PE)</t>
  </si>
  <si>
    <t xml:space="preserve">FIO TELEFÔNICO (FI) EM COBRE ELETROLÍTICO ESTANHADO DE SEÇÃO MACIÇA, ESP. 0,60MM (2X0,60MM), UM (1) PAR TORCIDO, ISOLAMENTO EM CLORETO DE POLIVINILA (PVC)
</t>
  </si>
  <si>
    <t>CAIXA PARA CANALETA COM TOMADA DE DADOS (CONECTOR RJ45 CAT.6E) PARA SISTEMA "X",  TIPO SOBREPOR, INCLUSIVE ACESSÓRIOS PARA FIXAÇÃO</t>
  </si>
  <si>
    <t>CERTIFICAÇÃO DE GARANTIA DE TRANSMISSÃO DE CABOS LÓGICOS, CAT. 5E/6/6A</t>
  </si>
  <si>
    <t>ANILHA, TIPO MARCADOR, PARA IDENTIFICAÇÃO DE CABOS, DIÂMETRO MÁXIMO DE 16MM2, CONTENDO 500 UNIDADES, INCLUSIVE INSTALAÇÃO EM CABO</t>
  </si>
  <si>
    <t>ANILHA, TIPO MARCADOR, PARA IDENTIFICAÇÃO DE CABOS, DIÂMETRO MÁXIMO DE 6MM2, CONTENDO 500 UNIDADES, INCLUSIVE INSTALAÇÃO EM CABO</t>
  </si>
  <si>
    <t>GAVETA DE VENTILAÇÃO COM QUATRO (4) VENTILADORES, ALTURA DE 44,45MM (1U) PARA RACK DE 19", EXCLUSIVE BASTIDOR/RACK DE REDE</t>
  </si>
  <si>
    <t>ORGANIZADOR DE CABOS, ALTURA DE 44,45MM (1U) PARA RACK DE 19"", EXCLUSIVE BASTIDOR/RACK DE REDE</t>
  </si>
  <si>
    <t>PATCH CORD RJ45/RJ45, UTP QUATRO (4) PARES METÁLICO, CATEGORIA TIPO 6, PINAGEM T568A (VOZ), COMPRIMENTO DOIS (2) METROS</t>
  </si>
  <si>
    <t>PATCH CORD RJ45/RJ45, UTP QUATRO (4) PARES METÁLICO, CATEGORIA TIPO 6, PINAGEM T568A (VOZ), COMPRIMENTO TRÊS (3) METROS</t>
  </si>
  <si>
    <t>PATCH PANEL QUARENTA E OITO (48) POSIÇÕES, CATEGORIA 6, ALTURA DE 44,45MM (1U) PARA RACK DE 19", INCLUSIVE GUIA TRASEIRO, EXCLUSIVE BASTIDOR/RACK DE REDE</t>
  </si>
  <si>
    <t>PATCH PANEL VINTE E QUATRO (24) POSIÇÕES, CATEGORIA 6, ALTURA DE 44,45MM (1U) PARA RACK DE 19"", INCLUSIVE GUIA TRASEIRO, EXCLUSIVE BASTIDOR/RACK DE REDE</t>
  </si>
  <si>
    <t>TAMPA CEGA, ALTURA DE 44,45MM (1U) PARA RACK DE 19"", EXCLUSIVE BASTIDOR/RACK DE REDE</t>
  </si>
  <si>
    <t>CABO COAXIAL, SÉRIE RG-59, CONDUTOR EM FIO DE COBRE NU COM BLINDAGEM TRANÇA FORMADA POR FIOS DE COBRE MALHA 67%, COM IMPEDÂNCIA DE 75OHM</t>
  </si>
  <si>
    <t>CABO COAXIAL, SÉRIE RG-59, CONDUTOR EM FIO DE COBRE NU COM BLINDAGEM TRANÇA FORMADA POR FIOS DE COBRE MALHA 97%, COM IMPEDÂNCIA DE 75OHM</t>
  </si>
  <si>
    <t>HASTE PARA ATERRAMENTO COPPERWELD COM NÚCLE DE AÇO, REVESTIMENTO EM COBRE, DIÂMETRO DE 3/4", COMPRIMENTO DE 240CM, TIPO ALTA CAMADA, EXCLUSIVE CAIXA DE INSPEÇÃO COM TAMPA EM FERRO FUNDIDO E GRAMPO PARA HASTE</t>
  </si>
  <si>
    <t>HASTE PARA ATERRAMENTO COPPERWELD COM NÚCLE DE AÇO, REVESTIMENTO EM COBRE, DIÂMETRO DE 3/4", COMPRIMENTO DE 300CM, TIPO ALTA CAMADA, EXCLUSIVE CAIXA DE INSPEÇÃO COM TAMPA EM FERRO FUNDIDO E GRAMPO PARA HASTE</t>
  </si>
  <si>
    <t>CAIXA PRÉ MOLDADA PARA ATERRAMENTO COM TAMPA EM CONCRETO, DIMENSÃO (25X25X50)CM, INCLUSIVE ESCAVAÇÃO, REATERRO E BOTA-FORA</t>
  </si>
  <si>
    <t>CAIXA DE EQUALIZAÇÃO EM AÇO, COM ACABAMENTO EM PINTURA EPÓXI, PARA USO INTERNO OU EXTERNO, COM NOVE (9) TERMINAIS, LARGURA E COMPRIMENTO DE APROXIMADAMENTE 35CM, INCLUSIVE ACESSÓRIOS PARA FIXAÇÃO</t>
  </si>
  <si>
    <t>CURVA DE ALUMÍNIO, DIMENSÃO 3/4"X1/4", COMPRIMENTO DE 30CM</t>
  </si>
  <si>
    <t>CURVA DE ALUMÍNIO, DIMENSÃO 7/8"X1/8", COMPRIMENTO DE 30CM</t>
  </si>
  <si>
    <t>CURVA DE COBRE, DIMENSÃO 3/4"X3/16", COMPRIMENTO DE 30CM</t>
  </si>
  <si>
    <t>RE-BAR, DIÂMETRO DE 10MM, COMPRIMENTO DE 300CM, INCLUSIVE TRÊS (3) CLIPS PARA EMENDA</t>
  </si>
  <si>
    <t>RE-BAR, DIÂMETRO DE 3/8", COMPRIMENTO DE 340CM, INCLUSIVE TRÊS (3) CLIPS PARA EMENDA</t>
  </si>
  <si>
    <t>RE-BAR, DIÂMETRO DE 8MM, COMPRIMENTO DE 400CM, INCLUSIVE TRÊS (3) CLIPS PARA EMENDA</t>
  </si>
  <si>
    <t>CORDOALHA EM AÇO GALVANIZADO, DIÂMETRO DE 3/8", COM SETE (7) FIOS</t>
  </si>
  <si>
    <t>CORDOALHA FLEXÍVEL DE COBRE ESTANHADO, DIMENSÃO (25X300)MM, COM QUATRO (4) FUROS COM DIÂMETRO DE 11MM</t>
  </si>
  <si>
    <t>CAPTOR FRANKLIN EM AÇO INOX, COM QUATRO (4) PONTOS, ACABAMENTO POLIDO, DE UMA (1) DESCIDA, COMPRIMENTO DE 35CM, EXCLUSIVE MASTRO</t>
  </si>
  <si>
    <t xml:space="preserve">MASTRO PARA PÁRA-RAIOS SIMPLES EM AÇO GALVANIZADO, ALTURA DE 3 M, DIÂMETRO DE 40MM (1.1/2"), INCLUSIVE CONJUNTO DE CORDOALHAS PARA ESTAIAMENTO, BASE PARA MASTRO , SUPORTE ISOLADOR, CABO DE COBRE NÚ, CAPTOR FRANKLIN EM AÇO INOX E ACESSÓRIOS PARA FIXAÇÃO
</t>
  </si>
  <si>
    <t>TERMINAL À COMPRESSÃO EM COBRE ESTANHADO, COM DOIS (2) FUROS PARA CABO COM DIÂMETRO DE 16MM2, EXCLUSIVE CABO</t>
  </si>
  <si>
    <t>TERMINAL À COMPRESSÃO EM COBRE ESTANHADO, COM DOIS (2) FUROS PARA CABO COM DIÂMETRO DE 25MM2, EXCLUSIVE CABO</t>
  </si>
  <si>
    <t>TERMINAL À COMPRESSÃO EM COBRE ESTANHADO, COM DOIS (2) FUROS PARA CABO COM DIÂMETRO DE 35MM2, EXCLUSIVE CABO</t>
  </si>
  <si>
    <t>TERMINAL À COMPRESSÃO EM COBRE ESTANHADO, COM DOIS (2) FUROS PARA CABO COM DIÂMETRO DE 50MM2, EXCLUSIVE CABO</t>
  </si>
  <si>
    <t>ABRAÇADEIRA GUIA PARA MASTROS SIMPLES, DIÂMETRO DE 1.1/2", PARA DUAS (2) DESCIDAS, EXCLUSIVE MASTRO</t>
  </si>
  <si>
    <t>ABRAÇADEIRA GUIA PARA MASTROS SIMPLES, DIÂMETRO DE 1.1/2", PARA UMA (1) DESCIDA, EXCLUSIVE MASTRO</t>
  </si>
  <si>
    <t>ABRAÇADEIRA GUIA PARA MASTROS SIMPLES, DIÂMETRO DE 2", PARA DUAS (2) DESCIDAS, EXCLUSIVE MASTRO</t>
  </si>
  <si>
    <t>ABRAÇADEIRA GUIA PARA MASTROS SIMPLES, DIÂMETRO DE 2", PARA UMA (1) DESCIDA, EXCLUSIVE MASTRO</t>
  </si>
  <si>
    <t>CPU ANTIG.-ED-50394</t>
  </si>
  <si>
    <t>67 C</t>
  </si>
  <si>
    <t>67.01 C</t>
  </si>
  <si>
    <t>67.01.01 C</t>
  </si>
  <si>
    <t>67.01.03 C</t>
  </si>
  <si>
    <t>67.01.04 C</t>
  </si>
  <si>
    <t>67.01.05 C</t>
  </si>
  <si>
    <t>67.01.06 C</t>
  </si>
  <si>
    <t>67.01.07 C</t>
  </si>
  <si>
    <t>67.01.08 C</t>
  </si>
  <si>
    <t>67.01.09 C</t>
  </si>
  <si>
    <t>67.01.10 C</t>
  </si>
  <si>
    <t>67.01.11 C</t>
  </si>
  <si>
    <t>67.01.12 C</t>
  </si>
  <si>
    <t>67.01.13 C</t>
  </si>
  <si>
    <t>67.01.14 C</t>
  </si>
  <si>
    <t>67.01.15 C</t>
  </si>
  <si>
    <t>67.01.17 C</t>
  </si>
  <si>
    <t>67.01.18 C</t>
  </si>
  <si>
    <t>67.01.20 C</t>
  </si>
  <si>
    <t>67.01.21 C</t>
  </si>
  <si>
    <t>67.01.22 C</t>
  </si>
  <si>
    <t>67.01.23 C</t>
  </si>
  <si>
    <t>67.01.24 C</t>
  </si>
  <si>
    <t>67.01.25 C</t>
  </si>
  <si>
    <t>67.01.26 C</t>
  </si>
  <si>
    <t>67.01.27 C</t>
  </si>
  <si>
    <t>67.01.28 C</t>
  </si>
  <si>
    <t>67.01.30 C</t>
  </si>
  <si>
    <t>67.01.31 C</t>
  </si>
  <si>
    <t>67.01.32 C</t>
  </si>
  <si>
    <t>67.01.33 C</t>
  </si>
  <si>
    <t>67.01.34 C</t>
  </si>
  <si>
    <t>67.01.35 C</t>
  </si>
  <si>
    <t>67.01.36 C</t>
  </si>
  <si>
    <t>67.02 C</t>
  </si>
  <si>
    <t>67.02.01 C</t>
  </si>
  <si>
    <t>67.02.02 C</t>
  </si>
  <si>
    <t>67.02.03 C</t>
  </si>
  <si>
    <t>67.02.04 C</t>
  </si>
  <si>
    <t>67.02.05 C</t>
  </si>
  <si>
    <t>67.02.06 C</t>
  </si>
  <si>
    <t xml:space="preserve"> 1.36</t>
  </si>
  <si>
    <t>MATED-11059</t>
  </si>
  <si>
    <t>SEINFRA</t>
  </si>
  <si>
    <t>Ref. SEINFRA MATED-11059 ABRIL/25 CORRIGIDO INCC ATÉ JULHO/25 - 2,14%</t>
  </si>
  <si>
    <t xml:space="preserve"> 1.37</t>
  </si>
  <si>
    <t>ENSAIO DE CONCRETO: CURA, FACEAMENTO, RUPTURA, EMISSÃO DE CERTIFICADOS - ATE 6 UNIDADES - IPRM</t>
  </si>
  <si>
    <t>MATED-11048</t>
  </si>
  <si>
    <t xml:space="preserve"> 1.38</t>
  </si>
  <si>
    <t>Ref. SEINFRA MATED-11048 ABRIL/25 CORRIGIDO INCC ATÉ JULHO/25 - 2,14%</t>
  </si>
  <si>
    <t>DETERMINAÇÃO E ANÁLISE DE RESULTADO DE RESISTÊNCIA A COMPRESSÃO DO CONCRETO MOLDADO - IPRM</t>
  </si>
  <si>
    <t>MATED-11074</t>
  </si>
  <si>
    <t>Ref. SEINFRA MATED-11074 ABRIL/25 CORRIGIDO INCC ATÉ JULHO/25 - 2,14%</t>
  </si>
  <si>
    <t xml:space="preserve"> 1.39</t>
  </si>
  <si>
    <t>MATED-11067</t>
  </si>
  <si>
    <t>ENSAIO DE RESISTENCIA A TRACAO POR COMPRESSAO DIAMETRAL - CONCRETO - IPRM</t>
  </si>
  <si>
    <t>Ref. SEINFRA MATED-11067 ABRIL/25 CORRIGIDO INCC ATÉ JULHO/25 - 2,14%</t>
  </si>
  <si>
    <t>RO-00460</t>
  </si>
  <si>
    <t>RO-00459</t>
  </si>
  <si>
    <t>RO-00462</t>
  </si>
  <si>
    <t>RO-00461</t>
  </si>
  <si>
    <t>RO-00464</t>
  </si>
  <si>
    <t>RO-00463</t>
  </si>
  <si>
    <t>RO-00466</t>
  </si>
  <si>
    <t>RO-00465</t>
  </si>
  <si>
    <t>RO-00467</t>
  </si>
  <si>
    <t>RO-00470</t>
  </si>
  <si>
    <t>RO-00469</t>
  </si>
  <si>
    <t>RO-00472</t>
  </si>
  <si>
    <t>RO-00471</t>
  </si>
  <si>
    <t>RO-00474</t>
  </si>
  <si>
    <t>RO-00473</t>
  </si>
  <si>
    <t>RO-00476</t>
  </si>
  <si>
    <t>RO-00475</t>
  </si>
  <si>
    <t>RO-00478</t>
  </si>
  <si>
    <t>RO-00477</t>
  </si>
  <si>
    <t>RO-19879</t>
  </si>
  <si>
    <t>RO-19878</t>
  </si>
  <si>
    <t>RO-19877</t>
  </si>
  <si>
    <t>RO-19876</t>
  </si>
  <si>
    <t>RO-19875</t>
  </si>
  <si>
    <t>RO-19874</t>
  </si>
  <si>
    <t>RO-19868</t>
  </si>
  <si>
    <t>RO-19867</t>
  </si>
  <si>
    <t>RO-19836</t>
  </si>
  <si>
    <t>RO-19858</t>
  </si>
  <si>
    <t>RO-19859</t>
  </si>
  <si>
    <t>RO-19860</t>
  </si>
  <si>
    <t>RO-19861</t>
  </si>
  <si>
    <t>RO-19862</t>
  </si>
  <si>
    <t>RO-19863</t>
  </si>
  <si>
    <t>RO-19864</t>
  </si>
  <si>
    <t>RO-19865</t>
  </si>
  <si>
    <t>RO-19866</t>
  </si>
  <si>
    <t>RO-19837</t>
  </si>
  <si>
    <t>RO-19838</t>
  </si>
  <si>
    <t>RO-19839</t>
  </si>
  <si>
    <t>RO-19840</t>
  </si>
  <si>
    <t>RO-19841</t>
  </si>
  <si>
    <t>RO-19842</t>
  </si>
  <si>
    <t>RO-19843</t>
  </si>
  <si>
    <t>RO-19844</t>
  </si>
  <si>
    <t>RO-19845</t>
  </si>
  <si>
    <t>RO-19846</t>
  </si>
  <si>
    <t>RO-19847</t>
  </si>
  <si>
    <t>RO-19848</t>
  </si>
  <si>
    <t>RO-19849</t>
  </si>
  <si>
    <t>RO-19852</t>
  </si>
  <si>
    <t>RO-19855</t>
  </si>
  <si>
    <t>RO-19856</t>
  </si>
  <si>
    <t>RO-19857</t>
  </si>
  <si>
    <t>RO-19869</t>
  </si>
  <si>
    <t>RO-19870</t>
  </si>
  <si>
    <t>RO-19871</t>
  </si>
  <si>
    <t>RO-19872</t>
  </si>
  <si>
    <t>RO-9516</t>
  </si>
  <si>
    <t>RO-00555</t>
  </si>
  <si>
    <t>RO-00548</t>
  </si>
  <si>
    <t>RO-00549</t>
  </si>
  <si>
    <t>RO-00546</t>
  </si>
  <si>
    <t>RO-00547</t>
  </si>
  <si>
    <t>RO-00552</t>
  </si>
  <si>
    <t>RO-00553</t>
  </si>
  <si>
    <t>RO-00550</t>
  </si>
  <si>
    <t>RO-00551</t>
  </si>
  <si>
    <t>RO-00554</t>
  </si>
  <si>
    <t>RO-00591</t>
  </si>
  <si>
    <t>RO-00592</t>
  </si>
  <si>
    <t>RO-00559</t>
  </si>
  <si>
    <t>RO-00560</t>
  </si>
  <si>
    <t>RO-00561</t>
  </si>
  <si>
    <t>RO-00562</t>
  </si>
  <si>
    <t>RO-00587</t>
  </si>
  <si>
    <t>RO-00588</t>
  </si>
  <si>
    <t>RO-00585</t>
  </si>
  <si>
    <t>RO-00586</t>
  </si>
  <si>
    <t>RO-00563</t>
  </si>
  <si>
    <t>RO-00564</t>
  </si>
  <si>
    <t>RO-00565</t>
  </si>
  <si>
    <t>RO-00566</t>
  </si>
  <si>
    <t>RO-00567</t>
  </si>
  <si>
    <t>RO-00568</t>
  </si>
  <si>
    <t>RO-00569</t>
  </si>
  <si>
    <t>RO-00570</t>
  </si>
  <si>
    <t>RO-00571</t>
  </si>
  <si>
    <t>RO-00572</t>
  </si>
  <si>
    <t>RO-00573</t>
  </si>
  <si>
    <t>RO-00574</t>
  </si>
  <si>
    <t>RO-00575</t>
  </si>
  <si>
    <t>RO-00576</t>
  </si>
  <si>
    <t>RO-00593</t>
  </si>
  <si>
    <t>RO-00594</t>
  </si>
  <si>
    <t>RO-00595</t>
  </si>
  <si>
    <t>RO-00596</t>
  </si>
  <si>
    <t>RO-00597</t>
  </si>
  <si>
    <t>RO-00598</t>
  </si>
  <si>
    <t>RO-00599</t>
  </si>
  <si>
    <t>RO-00600</t>
  </si>
  <si>
    <t>RO-00808</t>
  </si>
  <si>
    <t>RO-00809</t>
  </si>
  <si>
    <t>RO-00810</t>
  </si>
  <si>
    <t>RO-00811</t>
  </si>
  <si>
    <t>RO-00557</t>
  </si>
  <si>
    <t>RO-00558</t>
  </si>
  <si>
    <t>RO-00577</t>
  </si>
  <si>
    <t>RO-00578</t>
  </si>
  <si>
    <t>RO-00579</t>
  </si>
  <si>
    <t>RO-00580</t>
  </si>
  <si>
    <t>RO-00581</t>
  </si>
  <si>
    <t>RO-00582</t>
  </si>
  <si>
    <t>RO-00583</t>
  </si>
  <si>
    <t>RO-00584</t>
  </si>
  <si>
    <t>RO-00601</t>
  </si>
  <si>
    <t>RO-00602</t>
  </si>
  <si>
    <t>RO-00603</t>
  </si>
  <si>
    <t>RO-00604</t>
  </si>
  <si>
    <t>RO-00605</t>
  </si>
  <si>
    <t>RO-00606</t>
  </si>
  <si>
    <t>RO-00607</t>
  </si>
  <si>
    <t>RO-00608</t>
  </si>
  <si>
    <t>RO-00802</t>
  </si>
  <si>
    <t>RO-00803</t>
  </si>
  <si>
    <t>RO-00804</t>
  </si>
  <si>
    <t>RO-00805</t>
  </si>
  <si>
    <t>RO-00806</t>
  </si>
  <si>
    <t>RO-00807</t>
  </si>
  <si>
    <t>RO-00589</t>
  </si>
  <si>
    <t>RO-00590</t>
  </si>
  <si>
    <t>RO-00556</t>
  </si>
  <si>
    <t>RO-24324</t>
  </si>
  <si>
    <t>RO-24325</t>
  </si>
  <si>
    <t>RO-24322</t>
  </si>
  <si>
    <t>RO-24323</t>
  </si>
  <si>
    <t>RO-17513</t>
  </si>
  <si>
    <t>RO-8815</t>
  </si>
  <si>
    <t>RO-17514</t>
  </si>
  <si>
    <t>RO-17506</t>
  </si>
  <si>
    <t>RO-17508</t>
  </si>
  <si>
    <t>RO-8816</t>
  </si>
  <si>
    <t>RO-2164</t>
  </si>
  <si>
    <t>RO-17512</t>
  </si>
  <si>
    <t>RO-17509</t>
  </si>
  <si>
    <t>RO-17510</t>
  </si>
  <si>
    <t>RO-17511</t>
  </si>
  <si>
    <t>RO-2162</t>
  </si>
  <si>
    <t>RO-2163</t>
  </si>
  <si>
    <t>RO-5952</t>
  </si>
  <si>
    <t>RO-14075</t>
  </si>
  <si>
    <t>RO-6790</t>
  </si>
  <si>
    <t>RO-17515</t>
  </si>
  <si>
    <t>RO-2165</t>
  </si>
  <si>
    <t>RO-2169</t>
  </si>
  <si>
    <t>RO-01156</t>
  </si>
  <si>
    <t>RO-5959</t>
  </si>
  <si>
    <t>RO-17516</t>
  </si>
  <si>
    <t>RO-2170</t>
  </si>
  <si>
    <t>RO-2166</t>
  </si>
  <si>
    <t>RO-2167</t>
  </si>
  <si>
    <t>RO-2168</t>
  </si>
  <si>
    <t>RO-6136</t>
  </si>
  <si>
    <t>RO-2171</t>
  </si>
  <si>
    <t>RO-17519</t>
  </si>
  <si>
    <t>RO-19772</t>
  </si>
  <si>
    <t>RO-19756</t>
  </si>
  <si>
    <t>RO-19777</t>
  </si>
  <si>
    <t>RO-19766</t>
  </si>
  <si>
    <t>RO-19767</t>
  </si>
  <si>
    <t>RO-19746</t>
  </si>
  <si>
    <t>RO-19750</t>
  </si>
  <si>
    <t>RO-19751</t>
  </si>
  <si>
    <t>RO-19752</t>
  </si>
  <si>
    <t>RO-19753</t>
  </si>
  <si>
    <t>RO-19754</t>
  </si>
  <si>
    <t>RO-19755</t>
  </si>
  <si>
    <t>RO-19757</t>
  </si>
  <si>
    <t>RO-19758</t>
  </si>
  <si>
    <t>RO-19759</t>
  </si>
  <si>
    <t>RO-19760</t>
  </si>
  <si>
    <t>RO-19761</t>
  </si>
  <si>
    <t>RO-19762</t>
  </si>
  <si>
    <t>RO-19763</t>
  </si>
  <si>
    <t>RO-19764</t>
  </si>
  <si>
    <t>RO-19765</t>
  </si>
  <si>
    <t>RO-19768</t>
  </si>
  <si>
    <t>MXMÊS</t>
  </si>
  <si>
    <t>DM3</t>
  </si>
  <si>
    <t>CM2</t>
  </si>
  <si>
    <t>BOCA DE BUEIRO DUPLO CELULAR DE CONCRETO MOLDADO EM LOCO, DE 2,00 X 2,00 M COM ESCONSIDADE DE 0º - AREIA E BRITA COMERCIAIS (EXECUÇÃO, INCLUINDO FORNECIMENTO, CARGA E TRANSPORTE DE TODOS OS MATERIAIS, EXCLUI ESCAVAÇÃO) - (CADERNO DE BUEIROS CELULARES RT 01.45)</t>
  </si>
  <si>
    <t>BOCA DE BUEIRO DUPLO CELULAR DE CONCRETO MOLDADO EM LOCO, DE 2,00 X 2,00 M COM ESCONSIDADE DE 0º - AREIA EXTRAÍDA E BRITA PRODUZIDA (EXECUÇÃO, INCLUINDO FORNECIMENTO, CARGA E TRANSPORTE DE TODOS OS MATERIAIS, EXCLUI ESCAVAÇÃO) - (CADERNO DE BUEIROS CELULARES RT 01.45)</t>
  </si>
  <si>
    <t>BOCA DE BUEIRO DUPLO CELULAR DE CONCRETO MOLDADO EM LOCO, DE 2,00 X 2,00 M COM ESCONSIDADE DE 15º - AREIA E BRITA COMERCIAIS (EXECUÇÃO, INCLUINDO FORNECIMENTO, CARGA E TRANSPORTE DE TODOS OS MATERIAIS, EXCLUI ESCAVAÇÃO) - (CADERNO DE BUEIROS CELULARES RT 01.45)</t>
  </si>
  <si>
    <t>BOCA DE BUEIRO DUPLO CELULAR DE CONCRETO MOLDADO EM LOCO, DE 2,00 X 2,00 M COM ESCONSIDADE DE 15º - AREIA EXTRAÍDA E BRITA PRODUZIDA (EXECUÇÃO, INCLUINDO FORNECIMENTO, CARGA E TRANSPORTE DE TODOS OS MATERIAIS, EXCLUI ESCAVAÇÃO) - (CADERNO DE BUEIROS CELULARES RT 01.45)</t>
  </si>
  <si>
    <t>BOCA DE BUEIRO DUPLO CELULAR DE CONCRETO MOLDADO EM LOCO, DE 2,00 X 2,00 M COM ESCONSIDADE DE 30º - AREIA E BRITA COMERCIAIS (EXECUÇÃO, INCLUINDO FORNECIMENTO, CARGA E TRANSPORTE DE TODOS OS MATERIAIS, EXCLUI ESCAVAÇÃO) - (CADERNO DE BUEIROS CELULARES RT 01.45)</t>
  </si>
  <si>
    <t>BOCA DE BUEIRO DUPLO CELULAR DE CONCRETO MOLDADO EM LOCO, DE 2,00 X 2,00 M COM ESCONSIDADE DE 30º - AREIA EXTRAÍDA E BRITA PRODUZIDA (EXECUÇÃO, INCLUINDO FORNECIMENTO, CARGA E TRANSPORTE DE TODOS OS MATERIAIS, EXCLUI ESCAVAÇÃO) - (CADERNO DE BUEIROS CELULARES RT 01.45)</t>
  </si>
  <si>
    <t>BOCA DE BUEIRO DUPLO CELULAR DE CONCRETO MOLDADO EM LOCO, DE 2,00 X 2,00 M COM ESCONSIDADE DE 45º - AREIA E BRITA COMERCIAIS (EXECUÇÃO, INCLUINDO FORNECIMENTO, CARGA E TRANSPORTE DE TODOS OS MATERIAIS, EXCLUI ESCAVAÇÃO) - (CADERNO DE BUEIROS CELULARES RT 01.45)</t>
  </si>
  <si>
    <t>BOCA DE BUEIRO DUPLO CELULAR DE CONCRETO MOLDADO EM LOCO, DE 2,00 X 2,00 M COM ESCONSIDADE DE 45º - AREIA EXTRAÍDA E BRITA PRODUZIDA (EXECUÇÃO, INCLUINDO FORNECIMENTO, CARGA E TRANSPORTE DE TODOS OS MATERIAIS, EXCLUI ESCAVAÇÃO) - (CADERNO DE BUEIROS CELULARES RT 01.45)</t>
  </si>
  <si>
    <t>BOCA DE BUEIRO DUPLO CELULAR DE CONCRETO MOLDADO EM LOCO, DE 2,00 X 2,50 M COM ESCONSIDADE DE 0º - AREIA E BRITA COMERCIAIS (EXECUÇÃO, INCLUINDO FORNECIMENTO, CARGA E TRANSPORTE DE TODOS OS MATERIAIS, EXCLUI ESCAVAÇÃO) - (CADERNO DE BUEIROS CELULARES RT 01.45)</t>
  </si>
  <si>
    <t>BOCA DE BUEIRO DUPLO CELULAR DE CONCRETO MOLDADO EM LOCO, DE 2,00 X 2,50 M COM ESCONSIDADE DE 0º - AREIA EXTRAÍDA E BRITA PRODUZIDA (EXECUÇÃO, INCLUINDO FORNECIMENTO, CARGA E TRANSPORTE DE TODOS OS MATERIAIS, EXCLUI ESCAVAÇÃO) - (CADERNO DE BUEIROS CELULARES RT 01.45)</t>
  </si>
  <si>
    <t>BOCA DE BUEIRO DUPLO CELULAR DE CONCRETO MOLDADO EM LOCO, DE 2,00 X 2,50 M COM ESCONSIDADE DE 15º - AREIA E BRITA COMERCIAIS (EXECUÇÃO, INCLUINDO FORNECIMENTO, CARGA E TRANSPORTE DE TODOS OS MATERIAIS, EXCLUI ESCAVAÇÃO) - (CADERNO DE BUEIROS CELULARES RT 01.45)</t>
  </si>
  <si>
    <t>BOCA DE BUEIRO DUPLO CELULAR DE CONCRETO MOLDADO EM LOCO, DE 2,00 X 2,50 M COM ESCONSIDADE DE 15º - AREIA EXTRAÍDA E BRITA PRODUZIDA (EXECUÇÃO, INCLUINDO FORNECIMENTO, CARGA E TRANSPORTE DE TODOS OS MATERIAIS, EXCLUI ESCAVAÇÃO) - (CADERNO DE BUEIROS CELULARES RT 01.45)</t>
  </si>
  <si>
    <t>BOCA DE BUEIRO DUPLO CELULAR DE CONCRETO MOLDADO EM LOCO, DE 2,00 X 2,50 M COM ESCONSIDADE DE 30º - AREIA E BRITA COMERCIAIS (EXECUÇÃO, INCLUINDO FORNECIMENTO, CARGA E TRANSPORTE DE TODOS OS MATERIAIS, EXCLUI ESCAVAÇÃO) - (CADERNO DE BUEIROS CELULARES RT 01.45)</t>
  </si>
  <si>
    <t>BOCA DE BUEIRO DUPLO CELULAR DE CONCRETO MOLDADO EM LOCO, DE 2,00 X 2,50 M COM ESCONSIDADE DE 30º - AREIA EXTRAÍDA E BRITA PRODUZIDA (EXECUÇÃO, INCLUINDO FORNECIMENTO, CARGA E TRANSPORTE DE TODOS OS MATERIAIS, EXCLUI ESCAVAÇÃO) - (CADERNO DE BUEIROS CELULARES RT 01.45)</t>
  </si>
  <si>
    <t>BOCA DE BUEIRO DUPLO CELULAR DE CONCRETO MOLDADO EM LOCO, DE 2,00 X 2,50 M COM ESCONSIDADE DE 45º - AREIA E BRITA COMERCIAIS (EXECUÇÃO, INCLUINDO FORNECIMENTO, CARGA E TRANSPORTE DE TODOS OS MATERIAIS, EXCLUI ESCAVAÇÃO) - (CADERNO DE BUEIROS CELULARES RT 01.45)</t>
  </si>
  <si>
    <t>BOCA DE BUEIRO DUPLO CELULAR DE CONCRETO MOLDADO EM LOCO, DE 2,00 X 2,50 M COM ESCONSIDADE DE 45º - AREIA EXTRAÍDA E BRITA PRODUZIDA (EXECUÇÃO, INCLUINDO FORNECIMENTO, CARGA E TRANSPORTE DE TODOS OS MATERIAIS, EXCLUI ESCAVAÇÃO) - (CADERNO DE BUEIROS CELULARES RT 01.45)</t>
  </si>
  <si>
    <t>BOCA DE BUEIRO DUPLO CELULAR DE CONCRETO MOLDADO EM LOCO, DE 2,00 X 3,00 M COM ESCONSIDADE DE 0º - AREIA E BRITA COMERCIAIS (EXECUÇÃO, INCLUINDO FORNECIMENTO, CARGA E TRANSPORTE DE TODOS OS MATERIAIS, EXCLUI ESCAVAÇÃO) - (CADERNO DE BUEIROS CELULARES RT 01.45)</t>
  </si>
  <si>
    <t>BOCA DE BUEIRO DUPLO CELULAR DE CONCRETO MOLDADO EM LOCO, DE 2,00 X 3,00 M COM ESCONSIDADE DE 0º - AREIA EXTRAÍDA E BRITA PRODUZIDA (EXECUÇÃO, INCLUINDO FORNECIMENTO, CARGA E TRANSPORTE DE TODOS OS MATERIAIS, EXCLUI ESCAVAÇÃO) - (CADERNO DE BUEIROS CELULARES RT 01.45)</t>
  </si>
  <si>
    <t>BOCA DE BUEIRO DUPLO CELULAR DE CONCRETO MOLDADO EM LOCO, DE 2,00 X 3,00 M COM ESCONSIDADE DE 15º - AREIA E BRITA COMERCIAIS (EXECUÇÃO, INCLUINDO FORNECIMENTO, CARGA E TRANSPORTE DE TODOS OS MATERIAIS, EXCLUI ESCAVAÇÃO) - (CADERNO DE BUEIROS CELULARES RT 01.45)</t>
  </si>
  <si>
    <t>BOCA DE BUEIRO DUPLO CELULAR DE CONCRETO MOLDADO EM LOCO, DE 2,00 X 3,00 M COM ESCONSIDADE DE 15º - AREIA EXTRAÍDA E BRITA PRODUZIDA (EXECUÇÃO, INCLUINDO FORNECIMENTO, CARGA E TRANSPORTE DE TODOS OS MATERIAIS, EXCLUI ESCAVAÇÃO) - (CADERNO DE BUEIROS CELULARES RT 01.45)</t>
  </si>
  <si>
    <t>BOCA DE BUEIRO DUPLO CELULAR DE CONCRETO MOLDADO EM LOCO, DE 2,00 X 3,00 M COM ESCONSIDADE DE 30º - AREIA E BRITA COMERCIAIS (EXECUÇÃO, INCLUINDO FORNECIMENTO, CARGA E TRANSPORTE DE TODOS OS MATERIAIS, EXCLUI ESCAVAÇÃO) - (CADERNO DE BUEIROS CELULARES RT 01.45)</t>
  </si>
  <si>
    <t>BOCA DE BUEIRO DUPLO CELULAR DE CONCRETO MOLDADO EM LOCO, DE 2,00 X 3,00 M COM ESCONSIDADE DE 30º - AREIA EXTRAÍDA E BRITA PRODUZIDA (EXECUÇÃO, INCLUINDO FORNECIMENTO, CARGA E TRANSPORTE DE TODOS OS MATERIAIS, EXCLUI ESCAVAÇÃO) - (CADERNO DE BUEIROS CELULARES RT 01.45)</t>
  </si>
  <si>
    <t>BOCA DE BUEIRO DUPLO CELULAR DE CONCRETO MOLDADO EM LOCO, DE 2,00 X 3,00 M COM ESCONSIDADE DE 45º - AREIA E BRITA COMERCIAIS (EXECUÇÃO, INCLUINDO FORNECIMENTO, CARGA E TRANSPORTE DE TODOS OS MATERIAIS, EXCLUI ESCAVAÇÃO) - (CADERNO DE BUEIROS CELULARES RT 01.45)</t>
  </si>
  <si>
    <t>BOCA DE BUEIRO DUPLO CELULAR DE CONCRETO MOLDADO EM LOCO, DE 2,00 X 3,00 M COM ESCONSIDADE DE 45º - AREIA EXTRAÍDA E BRITA PRODUZIDA (EXECUÇÃO, INCLUINDO FORNECIMENTO, CARGA E TRANSPORTE DE TODOS OS MATERIAIS, EXCLUI ESCAVAÇÃO) - (CADERNO DE BUEIROS CELULARES RT 01.45)</t>
  </si>
  <si>
    <t>BOCA DE BUEIRO DUPLO CELULAR DE CONCRETO MOLDADO EM LOCO, DE 2,50 X 2,50 M COM ESCONSIDADE DE 0º - AREIA E BRITA COMERCIAIS (EXECUÇÃO, INCLUINDO FORNECIMENTO, CARGA E TRANSPORTE DE TODOS OS MATERIAIS, EXCLUI ESCAVAÇÃO) - (CADERNO DE BUEIROS CELULARES RT 01.45)</t>
  </si>
  <si>
    <t>BOCA DE BUEIRO DUPLO CELULAR DE CONCRETO MOLDADO EM LOCO, DE 2,50 X 2,50 M COM ESCONSIDADE DE 0º - AREIA EXTRAÍDA E BRITA PRODUZIDA (EXECUÇÃO, INCLUINDO FORNECIMENTO, CARGA E TRANSPORTE DE TODOS OS MATERIAIS, EXCLUI ESCAVAÇÃO) - (CADERNO DE BUEIROS CELULARES RT 01.45)</t>
  </si>
  <si>
    <t>BOCA DE BUEIRO DUPLO CELULAR DE CONCRETO MOLDADO EM LOCO, DE 2,50 X 2,50 M COM ESCONSIDADE DE 15º - AREIA E BRITA COMERCIAIS (EXECUÇÃO, INCLUINDO FORNECIMENTO, CARGA E TRANSPORTE DE TODOS OS MATERIAIS, EXCLUI ESCAVAÇÃO) - (CADERNO DE BUEIROS CELULARES RT 01.45)</t>
  </si>
  <si>
    <t>BOCA DE BUEIRO DUPLO CELULAR DE CONCRETO MOLDADO EM LOCO, DE 2,50 X 2,50 M COM ESCONSIDADE DE 15º - AREIA EXTRAÍDA E BRITA PRODUZIDA (EXECUÇÃO, INCLUINDO FORNECIMENTO, CARGA E TRANSPORTE DE TODOS OS MATERIAIS, EXCLUI ESCAVAÇÃO) - (CADERNO DE BUEIROS CELULARES RT 01.45)</t>
  </si>
  <si>
    <t>BOCA DE BUEIRO DUPLO CELULAR DE CONCRETO MOLDADO EM LOCO, DE 2,50 X 2,50 M COM ESCONSIDADE DE 30º - AREIA E BRITA COMERCIAIS (EXECUÇÃO, INCLUINDO FORNECIMENTO, CARGA E TRANSPORTE DE TODOS OS MATERIAIS, EXCLUI ESCAVAÇÃO) - (CADERNO DE BUEIROS CELULARES RT 01.45)</t>
  </si>
  <si>
    <t>BOCA DE BUEIRO DUPLO CELULAR DE CONCRETO MOLDADO EM LOCO, DE 2,50 X 2,50 M COM ESCONSIDADE DE 30º - AREIA EXTRAÍDA E BRITA PRODUZIDA (EXECUÇÃO, INCLUINDO FORNECIMENTO, CARGA E TRANSPORTE DE TODOS OS MATERIAIS, EXCLUI ESCAVAÇÃO) - (CADERNO DE BUEIROS CELULARES RT 01.45)</t>
  </si>
  <si>
    <t>BOCA DE BUEIRO DUPLO CELULAR DE CONCRETO MOLDADO EM LOCO, DE 2,50 X 2,50 M COM ESCONSIDADE DE 45º - AREIA E BRITA COMERCIAIS (EXECUÇÃO, INCLUINDO FORNECIMENTO, CARGA E TRANSPORTE DE TODOS OS MATERIAIS, EXCLUI ESCAVAÇÃO) - (CADERNO DE BUEIROS CELULARES RT 01.45)</t>
  </si>
  <si>
    <t>BOCA DE BUEIRO DUPLO CELULAR DE CONCRETO MOLDADO EM LOCO, DE 2,50 X 2,50 M COM ESCONSIDADE DE 45º - AREIA EXTRAÍDA E BRITA PRODUZIDA (EXECUÇÃO, INCLUINDO FORNECIMENTO, CARGA E TRANSPORTE DE TODOS OS MATERIAIS, EXCLUI ESCAVAÇÃO) - (CADERNO DE BUEIROS CELULARES RT 01.45)</t>
  </si>
  <si>
    <t>BOCA DE BUEIRO DUPLO CELULAR DE CONCRETO MOLDADO EM LOCO, DE 2,50 X 3,00 M COM ESCONSIDADE DE 0º - AREIA E BRITA COMERCIAIS (EXECUÇÃO, INCLUINDO FORNECIMENTO, CARGA E TRANSPORTE DE TODOS OS MATERIAIS, EXCLUI ESCAVAÇÃO) - (CADERNO DE BUEIROS CELULARES RT 01.45)</t>
  </si>
  <si>
    <t>BOCA DE BUEIRO DUPLO CELULAR DE CONCRETO MOLDADO EM LOCO, DE 2,50 X 3,00 M COM ESCONSIDADE DE 0º - AREIA EXTRAÍDA E BRITA PRODUZIDA (EXECUÇÃO, INCLUINDO FORNECIMENTO, CARGA E TRANSPORTE DE TODOS OS MATERIAIS, EXCLUI ESCAVAÇÃO) - (CADERNO DE BUEIROS CELULARES RT 01.45)</t>
  </si>
  <si>
    <t>BOCA DE BUEIRO DUPLO CELULAR DE CONCRETO MOLDADO EM LOCO, DE 2,50 X 3,00 M COM ESCONSIDADE DE 15º - AREIA E BRITA COMERCIAIS (EXECUÇÃO, INCLUINDO FORNECIMENTO, CARGA E TRANSPORTE DE TODOS OS MATERIAIS, EXCLUI ESCAVAÇÃO) - (CADERNO DE BUEIROS CELULARES RT 01.45)</t>
  </si>
  <si>
    <t>BOCA DE BUEIRO DUPLO CELULAR DE CONCRETO MOLDADO EM LOCO, DE 2,50 X 3,00 M COM ESCONSIDADE DE 15º - AREIA EXTRAÍDA E BRITA PRODUZIDA (EXECUÇÃO, INCLUINDO FORNECIMENTO, CARGA E TRANSPORTE DE TODOS OS MATERIAIS, EXCLUI ESCAVAÇÃO) - (CADERNO DE BUEIROS CELULARES RT 01.45)</t>
  </si>
  <si>
    <t>BOCA DE BUEIRO DUPLO CELULAR DE CONCRETO MOLDADO EM LOCO, DE 2,50 X 3,00 M COM ESCONSIDADE DE 30º - AREIA E BRITA COMERCIAIS (EXECUÇÃO, INCLUINDO FORNECIMENTO, CARGA E TRANSPORTE DE TODOS OS MATERIAIS, EXCLUI ESCAVAÇÃO) - (CADERNO DE BUEIROS CELULARES RT 01.45)</t>
  </si>
  <si>
    <t>BOCA DE BUEIRO DUPLO CELULAR DE CONCRETO MOLDADO EM LOCO, DE 2,50 X 3,00 M COM ESCONSIDADE DE 30º - AREIA EXTRAÍDA E BRITA PRODUZIDA (EXECUÇÃO, INCLUINDO FORNECIMENTO, CARGA E TRANSPORTE DE TODOS OS MATERIAIS, EXCLUI ESCAVAÇÃO) - (CADERNO DE BUEIROS CELULARES RT 01.45)</t>
  </si>
  <si>
    <t>BOCA DE BUEIRO DUPLO CELULAR DE CONCRETO MOLDADO EM LOCO, DE 2,50 X 3,00 M COM ESCONSIDADE DE 45º - AREIA E BRITA COMERCIAIS (EXECUÇÃO, INCLUINDO FORNECIMENTO, CARGA E TRANSPORTE DE TODOS OS MATERIAIS, EXCLUI ESCAVAÇÃO) - (CADERNO DE BUEIROS CELULARES RT 01.45)</t>
  </si>
  <si>
    <t>BOCA DE BUEIRO DUPLO CELULAR DE CONCRETO MOLDADO EM LOCO, DE 2,50 X 3,00 M COM ESCONSIDADE DE 45º - AREIA EXTRAÍDA E BRITA PRODUZIDA (EXECUÇÃO, INCLUINDO FORNECIMENTO, CARGA E TRANSPORTE DE TODOS OS MATERIAIS, EXCLUI ESCAVAÇÃO) - (CADERNO DE BUEIROS CELULARES RT 01.45)</t>
  </si>
  <si>
    <t>BOCA DE BUEIRO DUPLO CELULAR DE CONCRETO MOLDADO EM LOCO, DE 3,00 X 2,00 M COM ESCONSIDADE DE 0º - AREIA E BRITA COMERCIAIS (EXECUÇÃO, INCLUINDO FORNECIMENTO, CARGA E TRANSPORTE DE TODOS OS MATERIAIS, EXCLUI ESCAVAÇÃO) - (CADERNO DE BUEIROS CELULARES RT 01.45)</t>
  </si>
  <si>
    <t>BOCA DE BUEIRO DUPLO CELULAR DE CONCRETO MOLDADO EM LOCO, DE 3,00 X 2,00 M COM ESCONSIDADE DE 0º - AREIA EXTRAÍDA E BRITA PRODUZIDA (EXECUÇÃO, INCLUINDO FORNECIMENTO, CARGA E TRANSPORTE DE TODOS OS MATERIAIS, EXCLUI ESCAVAÇÃO) - (CADERNO DE BUEIROS CELULARES RT 01.45)</t>
  </si>
  <si>
    <t>BOCA DE BUEIRO DUPLO CELULAR DE CONCRETO MOLDADO EM LOCO, DE 3,00 X 2,00 M COM ESCONSIDADE DE 15º - AREIA E BRITA COMERCIAIS (EXECUÇÃO, INCLUINDO FORNECIMENTO, CARGA E TRANSPORTE DE TODOS OS MATERIAIS, EXCLUI ESCAVAÇÃO) - (CADERNO DE BUEIROS CELULARES RT 01.45)</t>
  </si>
  <si>
    <t>BOCA DE BUEIRO DUPLO CELULAR DE CONCRETO MOLDADO EM LOCO, DE 3,00 X 2,00 M COM ESCONSIDADE DE 15º - AREIA EXTRAÍDA E BRITA PRODUZIDA (EXECUÇÃO, INCLUINDO FORNECIMENTO, CARGA E TRANSPORTE DE TODOS OS MATERIAIS, EXCLUI ESCAVAÇÃO) - (CADERNO DE BUEIROS CELULARES RT 01.45)</t>
  </si>
  <si>
    <t>BOCA DE BUEIRO DUPLO CELULAR DE CONCRETO MOLDADO EM LOCO, DE 3,00 X 2,00 M COM ESCONSIDADE DE 30º - AREIA E BRITA COMERCIAIS (EXECUÇÃO, INCLUINDO FORNECIMENTO, CARGA E TRANSPORTE DE TODOS OS MATERIAIS, EXCLUI ESCAVAÇÃO) - (CADERNO DE BUEIROS CELULARES RT 01.45)</t>
  </si>
  <si>
    <t>BOCA DE BUEIRO DUPLO CELULAR DE CONCRETO MOLDADO EM LOCO, DE 3,00 X 2,00 M COM ESCONSIDADE DE 30º - AREIA EXTRAÍDA E BRITA PRODUZIDA (EXECUÇÃO, INCLUINDO FORNECIMENTO, CARGA E TRANSPORTE DE TODOS OS MATERIAIS, EXCLUI ESCAVAÇÃO) - (CADERNO DE BUEIROS CELULARES RT 01.45)</t>
  </si>
  <si>
    <t>BOCA DE BUEIRO DUPLO CELULAR DE CONCRETO MOLDADO EM LOCO, DE 3,00 X 2,00 M COM ESCONSIDADE DE 45º - AREIA E BRITA COMERCIAIS (EXECUÇÃO, INCLUINDO FORNECIMENTO, CARGA E TRANSPORTE DE TODOS OS MATERIAIS, EXCLUI ESCAVAÇÃO) - (CADERNO DE BUEIROS CELULARES RT 01.45)</t>
  </si>
  <si>
    <t>BOCA DE BUEIRO DUPLO CELULAR DE CONCRETO MOLDADO EM LOCO, DE 3,00 X 2,00 M COM ESCONSIDADE DE 45º - AREIA EXTRAÍDA E BRITA PRODUZIDA (EXECUÇÃO, INCLUINDO FORNECIMENTO, CARGA E TRANSPORTE DE TODOS OS MATERIAIS, EXCLUI ESCAVAÇÃO) - (CADERNO DE BUEIROS CELULARES RT 01.45)</t>
  </si>
  <si>
    <t>BOCA DE BUEIRO DUPLO CELULAR DE CONCRETO MOLDADO EM LOCO, DE 3,00 X 2,50 M COM ESCONSIDADE DE 0º - AREIA E BRITA COMERCIAIS (EXECUÇÃO, INCLUINDO FORNECIMENTO, CARGA E TRANSPORTE DE TODOS OS MATERIAIS, EXCLUI ESCAVAÇÃO) - (CADERNO DE BUEIROS CELULARES RT 01.45)</t>
  </si>
  <si>
    <t>BOCA DE BUEIRO DUPLO CELULAR DE CONCRETO MOLDADO EM LOCO, DE 3,00 X 2,50 M COM ESCONSIDADE DE 0º - AREIA EXTRAÍDA E BRITA PRODUZIDA (EXECUÇÃO, INCLUINDO FORNECIMENTO, CARGA E TRANSPORTE DE TODOS OS MATERIAIS, EXCLUI ESCAVAÇÃO) - (CADERNO DE BUEIROS CELULARES RT 01.45)</t>
  </si>
  <si>
    <t>BOCA DE BUEIRO DUPLO CELULAR DE CONCRETO MOLDADO EM LOCO, DE 3,00 X 2,50 M COM ESCONSIDADE DE 15º - AREIA E BRITA COMERCIAIS (EXECUÇÃO, INCLUINDO FORNECIMENTO, CARGA E TRANSPORTE DE TODOS OS MATERIAIS, EXCLUI ESCAVAÇÃO) - (CADERNO DE BUEIROS CELULARES RT 01.45)</t>
  </si>
  <si>
    <t>BOCA DE BUEIRO DUPLO CELULAR DE CONCRETO MOLDADO EM LOCO, DE 3,00 X 2,50 M COM ESCONSIDADE DE 15º - AREIA EXTRAÍDA E BRITA PRODUZIDA (EXECUÇÃO, INCLUINDO FORNECIMENTO, CARGA E TRANSPORTE DE TODOS OS MATERIAIS, EXCLUI ESCAVAÇÃO) - (CADERNO DE BUEIROS CELULARES RT 01.45)</t>
  </si>
  <si>
    <t>BOCA DE BUEIRO DUPLO CELULAR DE CONCRETO MOLDADO EM LOCO, DE 3,00 X 2,50 M COM ESCONSIDADE DE 30º - AREIA E BRITA COMERCIAIS (EXECUÇÃO, INCLUINDO FORNECIMENTO, CARGA E TRANSPORTE DE TODOS OS MATERIAIS, EXCLUI ESCAVAÇÃO) - (CADERNO DE BUEIROS CELULARES RT 01.45)</t>
  </si>
  <si>
    <t>BOCA DE BUEIRO DUPLO CELULAR DE CONCRETO MOLDADO EM LOCO, DE 3,00 X 2,50 M COM ESCONSIDADE DE 30º - AREIA EXTRAÍDA E BRITA PRODUZIDA (EXECUÇÃO, INCLUINDO FORNECIMENTO, CARGA E TRANSPORTE DE TODOS OS MATERIAIS, EXCLUI ESCAVAÇÃO) - (CADERNO DE BUEIROS CELULARES RT 01.45)</t>
  </si>
  <si>
    <t>BOCA DE BUEIRO DUPLO CELULAR DE CONCRETO MOLDADO EM LOCO, DE 3,00 X 2,50 M COM ESCONSIDADE DE 45º - AREIA E BRITA COMERCIAIS (EXECUÇÃO, INCLUINDO FORNECIMENTO, CARGA E TRANSPORTE DE TODOS OS MATERIAIS, EXCLUI ESCAVAÇÃO) - (CADERNO DE BUEIROS CELULARES RT 01.45)</t>
  </si>
  <si>
    <t>BOCA DE BUEIRO DUPLO CELULAR DE CONCRETO MOLDADO EM LOCO, DE 3,00 X 2,50 M COM ESCONSIDADE DE 45º - AREIA EXTRAÍDA E BRITA PRODUZIDA (EXECUÇÃO, INCLUINDO FORNECIMENTO, CARGA E TRANSPORTE DE TODOS OS MATERIAIS, EXCLUI ESCAVAÇÃO) - (CADERNO DE BUEIROS CELULARES RT 01.45)</t>
  </si>
  <si>
    <t>BOCA DE BUEIRO DUPLO CELULAR DE CONCRETO MOLDADO EM LOCO, DE 3,00 X 3,00 M COM ESCONSIDADE DE 0º - AREIA E BRITA COMERCIAIS (EXECUÇÃO, INCLUINDO FORNECIMENTO, CARGA E TRANSPORTE DE TODOS OS MATERIAIS, EXCLUI ESCAVAÇÃO) - (CADERNO DE BUEIROS CELULARES RT 01.45)</t>
  </si>
  <si>
    <t>BOCA DE BUEIRO DUPLO CELULAR DE CONCRETO MOLDADO EM LOCO, DE 3,00 X 3,00 M COM ESCONSIDADE DE 0º - AREIA EXTRAÍDA E BRITA PRODUZIDA (EXECUÇÃO, INCLUINDO FORNECIMENTO, CARGA E TRANSPORTE DE TODOS OS MATERIAIS, EXCLUI ESCAVAÇÃO) - (CADERNO DE BUEIROS CELULARES RT 01.45)</t>
  </si>
  <si>
    <t>BOCA DE BUEIRO DUPLO CELULAR DE CONCRETO MOLDADO EM LOCO, DE 3,00 X 3,00 M COM ESCONSIDADE DE 15º - AREIA E BRITA COMERCIAIS (EXECUÇÃO, INCLUINDO FORNECIMENTO, CARGA E TRANSPORTE DE TODOS OS MATERIAIS, EXCLUI ESCAVAÇÃO) - (CADERNO DE BUEIROS CELULARES RT 01.45)</t>
  </si>
  <si>
    <t>BOCA DE BUEIRO DUPLO CELULAR DE CONCRETO MOLDADO EM LOCO, DE 3,00 X 3,00 M COM ESCONSIDADE DE 15º - AREIA EXTRAÍDA E BRITA PRODUZIDA (EXECUÇÃO, INCLUINDO FORNECIMENTO, CARGA E TRANSPORTE DE TODOS OS MATERIAIS, EXCLUI ESCAVAÇÃO) - (CADERNO DE BUEIROS CELULARES RT 01.45)</t>
  </si>
  <si>
    <t>BOCA DE BUEIRO DUPLO CELULAR DE CONCRETO MOLDADO EM LOCO, DE 3,00 X 3,00 M COM ESCONSIDADE DE 30º - AREIA E BRITA COMERCIAIS (EXECUÇÃO, INCLUINDO FORNECIMENTO, CARGA E TRANSPORTE DE TODOS OS MATERIAIS, EXCLUI ESCAVAÇÃO) - (CADERNO DE BUEIROS CELULARES RT 01.45)</t>
  </si>
  <si>
    <t>BOCA DE BUEIRO DUPLO CELULAR DE CONCRETO MOLDADO EM LOCO, DE 3,00 X 3,00 M COM ESCONSIDADE DE 30º - AREIA EXTRAÍDA E BRITA PRODUZIDA (EXECUÇÃO, INCLUINDO FORNECIMENTO, CARGA E TRANSPORTE DE TODOS OS MATERIAIS, EXCLUI ESCAVAÇÃO) - (CADERNO DE BUEIROS CELULARES RT 01.45)</t>
  </si>
  <si>
    <t>BOCA DE BUEIRO DUPLO CELULAR DE CONCRETO MOLDADO EM LOCO, DE 3,00 X 3,00 M COM ESCONSIDADE DE 45º - AREIA E BRITA COMERCIAIS (EXECUÇÃO, INCLUINDO FORNECIMENTO, CARGA E TRANSPORTE DE TODOS OS MATERIAIS, EXCLUI ESCAVAÇÃO) - (CADERNO DE BUEIROS CELULARES RT 01.45)</t>
  </si>
  <si>
    <t>BOCA DE BUEIRO DUPLO CELULAR DE CONCRETO MOLDADO EM LOCO, DE 3,00 X 3,00 M COM ESCONSIDADE DE 45º - AREIA EXTRAÍDA E BRITA PRODUZIDA (EXECUÇÃO, INCLUINDO FORNECIMENTO, CARGA E TRANSPORTE DE TODOS OS MATERIAIS, EXCLUI ESCAVAÇÃO) - (CADERNO DE BUEIROS CELULARES RT 01.45)</t>
  </si>
  <si>
    <t>BOCA DE BUEIRO DUPLO CELULAR DE CONCRETO MOLDADO EM LOCO, DE 3,50 X 2,50 M COM ESCONSIDADE DE 0º - AREIA E BRITA COMERCIAIS (EXECUÇÃO, INCLUINDO FORNECIMENTO, CARGA E TRANSPORTE DE TODOS OS MATERIAIS, EXCLUI ESCAVAÇÃO) - (CADERNO DE BUEIROS CELULARES RT 01.45)</t>
  </si>
  <si>
    <t>BOCA DE BUEIRO DUPLO CELULAR DE CONCRETO MOLDADO EM LOCO, DE 3,50 X 2,50 M COM ESCONSIDADE DE 0º - AREIA EXTRAÍDA E BRITA PRODUZIDA (EXECUÇÃO, INCLUINDO FORNECIMENTO, CARGA E TRANSPORTE DE TODOS OS MATERIAIS, EXCLUI ESCAVAÇÃO) - (CADERNO DE BUEIROS CELULARES RT 01.45)</t>
  </si>
  <si>
    <t>BOCA DE BUEIRO DUPLO CELULAR DE CONCRETO MOLDADO EM LOCO, DE 3,50 X 2,50 M COM ESCONSIDADE DE 15º - AREIA E BRITA COMERCIAIS (EXECUÇÃO, INCLUINDO FORNECIMENTO, CARGA E TRANSPORTE DE TODOS OS MATERIAIS, EXCLUI ESCAVAÇÃO) - (CADERNO DE BUEIROS CELULARES RT 01.45)</t>
  </si>
  <si>
    <t>BOCA DE BUEIRO DUPLO CELULAR DE CONCRETO MOLDADO EM LOCO, DE 3,50 X 2,50 M COM ESCONSIDADE DE 15º - AREIA EXTRAÍDA E BRITA PRODUZIDA (EXECUÇÃO, INCLUINDO FORNECIMENTO, CARGA E TRANSPORTE DE TODOS OS MATERIAIS, EXCLUI ESCAVAÇÃO) - (CADERNO DE BUEIROS CELULARES RT 01.45)</t>
  </si>
  <si>
    <t>BOCA DE BUEIRO DUPLO CELULAR DE CONCRETO MOLDADO EM LOCO, DE 3,50 X 2,50 M COM ESCONSIDADE DE 30º - AREIA E BRITA COMERCIAIS (EXECUÇÃO, INCLUINDO FORNECIMENTO, CARGA E TRANSPORTE DE TODOS OS MATERIAIS, EXCLUI ESCAVAÇÃO) - (CADERNO DE BUEIROS CELULARES RT 01.45)</t>
  </si>
  <si>
    <t>BOCA DE BUEIRO DUPLO CELULAR DE CONCRETO MOLDADO EM LOCO, DE 3,50 X 2,50 M COM ESCONSIDADE DE 30º - AREIA EXTRAÍDA E BRITA PRODUZIDA (EXECUÇÃO, INCLUINDO FORNECIMENTO, CARGA E TRANSPORTE DE TODOS OS MATERIAIS, EXCLUI ESCAVAÇÃO) - (CADERNO DE BUEIROS CELULARES RT 01.45)</t>
  </si>
  <si>
    <t>BOCA DE BUEIRO DUPLO CELULAR DE CONCRETO MOLDADO EM LOCO, DE 3,50 X 2,50 M COM ESCONSIDADE DE 45º - AREIA E BRITA COMERCIAIS (EXECUÇÃO, INCLUINDO FORNECIMENTO, CARGA E TRANSPORTE DE TODOS OS MATERIAIS, EXCLUI ESCAVAÇÃO) - (CADERNO DE BUEIROS CELULARES RT 01.45)</t>
  </si>
  <si>
    <t>BOCA DE BUEIRO DUPLO CELULAR DE CONCRETO MOLDADO EM LOCO, DE 3,50 X 2,50 M COM ESCONSIDADE DE 45º - AREIA EXTRAÍDA E BRITA PRODUZIDA (EXECUÇÃO, INCLUINDO FORNECIMENTO, CARGA E TRANSPORTE DE TODOS OS MATERIAIS, EXCLUI ESCAVAÇÃO) - (CADERNO DE BUEIROS CELULARES RT 01.45)</t>
  </si>
  <si>
    <t>BOCA DE BUEIRO DUPLO CELULAR DE CONCRETO MOLDADO EM LOCO, DE 3,50 X 3,00 M COM ESCONSIDADE DE 0º - AREIA E BRITA COMERCIAIS (EXECUÇÃO, INCLUINDO FORNECIMENTO, CARGA E TRANSPORTE DE TODOS OS MATERIAIS, EXCLUI ESCAVAÇÃO) - (CADERNO DE BUEIROS CELULARES RT 01.45)</t>
  </si>
  <si>
    <t>BOCA DE BUEIRO DUPLO CELULAR DE CONCRETO MOLDADO EM LOCO, DE 3,50 X 3,00 M COM ESCONSIDADE DE 0º - AREIA EXTRAÍDA E BRITA PRODUZIDA (EXECUÇÃO, INCLUINDO FORNECIMENTO, CARGA E TRANSPORTE DE TODOS OS MATERIAIS, EXCLUI ESCAVAÇÃO) - (CADERNO DE BUEIROS CELULARES RT 01.45)</t>
  </si>
  <si>
    <t>BOCA DE BUEIRO DUPLO CELULAR DE CONCRETO MOLDADO EM LOCO, DE 3,50 X 3,00 M COM ESCONSIDADE DE 15º - AREIA E BRITA COMERCIAIS (EXECUÇÃO, INCLUINDO FORNECIMENTO, CARGA E TRANSPORTE DE TODOS OS MATERIAIS, EXCLUI ESCAVAÇÃO) - (CADERNO DE BUEIROS CELULARES RT 01.45)</t>
  </si>
  <si>
    <t>BOCA DE BUEIRO DUPLO CELULAR DE CONCRETO MOLDADO EM LOCO, DE 3,50 X 3,00 M COM ESCONSIDADE DE 15º - AREIA EXTRAÍDA E BRITA PRODUZIDA (EXECUÇÃO, INCLUINDO FORNECIMENTO, CARGA E TRANSPORTE DE TODOS OS MATERIAIS, EXCLUI ESCAVAÇÃO) - (CADERNO DE BUEIROS CELULARES RT 01.45)</t>
  </si>
  <si>
    <t>BOCA DE BUEIRO DUPLO CELULAR DE CONCRETO MOLDADO EM LOCO, DE 3,50 X 3,00 M COM ESCONSIDADE DE 30º - AREIA E BRITA COMERCIAIS (EXECUÇÃO, INCLUINDO FORNECIMENTO, CARGA E TRANSPORTE DE TODOS OS MATERIAIS, EXCLUI ESCAVAÇÃO) - (CADERNO DE BUEIROS CELULARES RT 01.45)</t>
  </si>
  <si>
    <t>BOCA DE BUEIRO DUPLO CELULAR DE CONCRETO MOLDADO EM LOCO, DE 3,50 X 3,00 M COM ESCONSIDADE DE 30º - AREIA EXTRAÍDA E BRITA PRODUZIDA (EXECUÇÃO, INCLUINDO FORNECIMENTO, CARGA E TRANSPORTE DE TODOS OS MATERIAIS, EXCLUI ESCAVAÇÃO) - (CADERNO DE BUEIROS CELULARES RT 01.45)</t>
  </si>
  <si>
    <t>BOCA DE BUEIRO DUPLO CELULAR DE CONCRETO MOLDADO EM LOCO, DE 3,50 X 3,00 M COM ESCONSIDADE DE 45º - AREIA E BRITA COMERCIAIS (EXECUÇÃO, INCLUINDO FORNECIMENTO, CARGA E TRANSPORTE DE TODOS OS MATERIAIS, EXCLUI ESCAVAÇÃO) - (CADERNO DE BUEIROS CELULARES RT 01.45)</t>
  </si>
  <si>
    <t>BOCA DE BUEIRO DUPLO CELULAR DE CONCRETO MOLDADO EM LOCO, DE 3,50 X 3,00 M COM ESCONSIDADE DE 45º - AREIA EXTRAÍDA E BRITA PRODUZIDA (EXECUÇÃO, INCLUINDO FORNECIMENTO, CARGA E TRANSPORTE DE TODOS OS MATERIAIS, EXCLUI ESCAVAÇÃO) - (CADERNO DE BUEIROS CELULARES RT 01.45)</t>
  </si>
  <si>
    <t>BOCA DE BUEIRO DUPLO CELULAR DE CONCRETO MOLDADO EM LOCO, DE 3,50 X 3,50 M COM ESCONSIDADE DE 0º - AREIA E BRITA COMERCIAIS (EXECUÇÃO, INCLUINDO FORNECIMENTO, CARGA E TRANSPORTE DE TODOS OS MATERIAIS, EXCLUI ESCAVAÇÃO) - (CADERNO DE BUEIROS CELULARES RT 01.45)</t>
  </si>
  <si>
    <t>BOCA DE BUEIRO DUPLO CELULAR DE CONCRETO MOLDADO EM LOCO, DE 3,50 X 3,50 M COM ESCONSIDADE DE 0º - AREIA EXTRAÍDA E BRITA PRODUZIDA (EXECUÇÃO, INCLUINDO FORNECIMENTO, CARGA E TRANSPORTE DE TODOS OS MATERIAIS, EXCLUI ESCAVAÇÃO) - (CADERNO DE BUEIROS CELULARES RT 01.45)</t>
  </si>
  <si>
    <t>BOCA DE BUEIRO DUPLO CELULAR DE CONCRETO MOLDADO EM LOCO, DE 3,50 X 3,50 M COM ESCONSIDADE DE 15º - AREIA E BRITA COMERCIAIS (EXECUÇÃO, INCLUINDO FORNECIMENTO, CARGA E TRANSPORTE DE TODOS OS MATERIAIS, EXCLUI ESCAVAÇÃO) - (CADERNO DE BUEIROS CELULARES RT 01.45)</t>
  </si>
  <si>
    <t>BOCA DE BUEIRO DUPLO CELULAR DE CONCRETO MOLDADO EM LOCO, DE 3,50 X 3,50 M COM ESCONSIDADE DE 15º - AREIA EXTRAÍDA E BRITA PRODUZIDA (EXECUÇÃO, INCLUINDO FORNECIMENTO, CARGA E TRANSPORTE DE TODOS OS MATERIAIS, EXCLUI ESCAVAÇÃO) - (CADERNO DE BUEIROS CELULARES RT 01.45)</t>
  </si>
  <si>
    <t>BOCA DE BUEIRO DUPLO CELULAR DE CONCRETO MOLDADO EM LOCO, DE 3,50 X 3,50 M COM ESCONSIDADE DE 30º - AREIA E BRITA COMERCIAIS (EXECUÇÃO, INCLUINDO FORNECIMENTO, CARGA E TRANSPORTE DE TODOS OS MATERIAIS, EXCLUI ESCAVAÇÃO) - (CADERNO DE BUEIROS CELULARES RT 01.45)</t>
  </si>
  <si>
    <t>BOCA DE BUEIRO DUPLO CELULAR DE CONCRETO MOLDADO EM LOCO, DE 3,50 X 3,50 M COM ESCONSIDADE DE 30º - AREIA EXTRAÍDA E BRITA PRODUZIDA (EXECUÇÃO, INCLUINDO FORNECIMENTO, CARGA E TRANSPORTE DE TODOS OS MATERIAIS, EXCLUI ESCAVAÇÃO) - (CADERNO DE BUEIROS CELULARES RT 01.45)</t>
  </si>
  <si>
    <t>BOCA DE BUEIRO DUPLO CELULAR DE CONCRETO MOLDADO EM LOCO, DE 3,50 X 3,50 M COM ESCONSIDADE DE 45º - AREIA E BRITA COMERCIAIS (EXECUÇÃO, INCLUINDO FORNECIMENTO, CARGA E TRANSPORTE DE TODOS OS MATERIAIS, EXCLUI ESCAVAÇÃO) - (CADERNO DE BUEIROS CELULARES RT 01.45)</t>
  </si>
  <si>
    <t>BOCA DE BUEIRO DUPLO CELULAR DE CONCRETO MOLDADO EM LOCO, DE 3,50 X 3,50 M COM ESCONSIDADE DE 45º - AREIA EXTRAÍDA E BRITA PRODUZIDA (EXECUÇÃO, INCLUINDO FORNECIMENTO, CARGA E TRANSPORTE DE TODOS OS MATERIAIS, EXCLUI ESCAVAÇÃO) - (CADERNO DE BUEIROS CELULARES RT 01.45)</t>
  </si>
  <si>
    <t>BOCA DE BUEIRO DUPLO CELULAR DE CONCRETO MOLDADO EM LOCO, DE 4,00 X 3,00 M COM ESCONSIDADE DE 0º - AREIA E BRITA COMERCIAIS (EXECUÇÃO, INCLUINDO FORNECIMENTO, CARGA E TRANSPORTE DE TODOS OS MATERIAIS, EXCLUI ESCAVAÇÃO) - (CADERNO DE BUEIROS CELULARES RT 01.45)</t>
  </si>
  <si>
    <t>BOCA DE BUEIRO DUPLO CELULAR DE CONCRETO MOLDADO EM LOCO, DE 4,00 X 3,00 M COM ESCONSIDADE DE 0º - AREIA EXTRAÍDA E BRITA PRODUZIDA (EXECUÇÃO, INCLUINDO FORNECIMENTO, CARGA E TRANSPORTE DE TODOS OS MATERIAIS, EXCLUI ESCAVAÇÃO) - (CADERNO DE BUEIROS CELULARES RT 01.45)</t>
  </si>
  <si>
    <t>BOCA DE BUEIRO DUPLO CELULAR DE CONCRETO MOLDADO EM LOCO, DE 4,00 X 3,00 M COM ESCONSIDADE DE 15º - AREIA E BRITA COMERCIAIS (EXECUÇÃO, INCLUINDO FORNECIMENTO, CARGA E TRANSPORTE DE TODOS OS MATERIAIS, EXCLUI ESCAVAÇÃO) - (CADERNO DE BUEIROS CELULARES RT 01.45)</t>
  </si>
  <si>
    <t>BOCA DE BUEIRO DUPLO CELULAR DE CONCRETO MOLDADO EM LOCO, DE 4,00 X 3,00 M COM ESCONSIDADE DE 15º - AREIA EXTRAÍDA E BRITA PRODUZIDA (EXECUÇÃO, INCLUINDO FORNECIMENTO, CARGA E TRANSPORTE DE TODOS OS MATERIAIS, EXCLUI ESCAVAÇÃO) - (CADERNO DE BUEIROS CELULARES RT 01.45)</t>
  </si>
  <si>
    <t>BOCA DE BUEIRO DUPLO CELULAR DE CONCRETO MOLDADO EM LOCO, DE 4,00 X 3,00 M COM ESCONSIDADE DE 30º - AREIA E BRITA COMERCIAIS (EXECUÇÃO, INCLUINDO FORNECIMENTO, CARGA E TRANSPORTE DE TODOS OS MATERIAIS, EXCLUI ESCAVAÇÃO) - (CADERNO DE BUEIROS CELULARES RT 01.45)</t>
  </si>
  <si>
    <t>BOCA DE BUEIRO DUPLO CELULAR DE CONCRETO MOLDADO EM LOCO, DE 4,00 X 3,00 M COM ESCONSIDADE DE 30º - AREIA EXTRAÍDA E BRITA PRODUZIDA (EXECUÇÃO, INCLUINDO FORNECIMENTO, CARGA E TRANSPORTE DE TODOS OS MATERIAIS, EXCLUI ESCAVAÇÃO) - (CADERNO DE BUEIROS CELULARES RT 01.45)</t>
  </si>
  <si>
    <t>BOCA DE BUEIRO DUPLO CELULAR DE CONCRETO MOLDADO EM LOCO, DE 4,00 X 3,00 M COM ESCONSIDADE DE 45º - AREIA E BRITA COMERCIAIS (EXECUÇÃO, INCLUINDO FORNECIMENTO, CARGA E TRANSPORTE DE TODOS OS MATERIAIS, EXCLUI ESCAVAÇÃO) - (CADERNO DE BUEIROS CELULARES RT 01.45)</t>
  </si>
  <si>
    <t>BOCA DE BUEIRO DUPLO CELULAR DE CONCRETO MOLDADO EM LOCO, DE 4,00 X 3,00 M COM ESCONSIDADE DE 45º - AREIA EXTRAÍDA E BRITA PRODUZIDA (EXECUÇÃO, INCLUINDO FORNECIMENTO, CARGA E TRANSPORTE DE TODOS OS MATERIAIS, EXCLUI ESCAVAÇÃO) - (CADERNO DE BUEIROS CELULARES RT 01.45)</t>
  </si>
  <si>
    <t>BOCA DE BUEIRO DUPLO CELULAR DE CONCRETO MOLDADO EM LOCO, DE 4,00 X 3,50 M COM ESCONSIDADE DE 0º - AREIA E BRITA COMERCIAIS (EXECUÇÃO, INCLUINDO FORNECIMENTO, CARGA E TRANSPORTE DE TODOS OS MATERIAIS, EXCLUI ESCAVAÇÃO) - (CADERNO DE BUEIROS CELULARES RT 01.45)</t>
  </si>
  <si>
    <t>BOCA DE BUEIRO DUPLO CELULAR DE CONCRETO MOLDADO EM LOCO, DE 4,00 X 3,50 M COM ESCONSIDADE DE 0º - AREIA EXTRAÍDA E BRITA PRODUZIDA (EXECUÇÃO, INCLUINDO FORNECIMENTO, CARGA E TRANSPORTE DE TODOS OS MATERIAIS, EXCLUI ESCAVAÇÃO) - (CADERNO DE BUEIROS CELULARES RT 01.45)</t>
  </si>
  <si>
    <t>BOCA DE BUEIRO DUPLO CELULAR DE CONCRETO MOLDADO EM LOCO, DE 4,00 X 3,50 M COM ESCONSIDADE DE 15º - AREIA E BRITA COMERCIAIS (EXECUÇÃO, INCLUINDO FORNECIMENTO, CARGA E TRANSPORTE DE TODOS OS MATERIAIS, EXCLUI ESCAVAÇÃO) - (CADERNO DE BUEIROS CELULARES RT 01.45)</t>
  </si>
  <si>
    <t>BOCA DE BUEIRO DUPLO CELULAR DE CONCRETO MOLDADO EM LOCO, DE 4,00 X 3,50 M COM ESCONSIDADE DE 15º - AREIA EXTRAÍDA E BRITA PRODUZIDA (EXECUÇÃO, INCLUINDO FORNECIMENTO, CARGA E TRANSPORTE DE TODOS OS MATERIAIS, EXCLUI ESCAVAÇÃO) - (CADERNO DE BUEIROS CELULARES RT 01.45)</t>
  </si>
  <si>
    <t>BOCA DE BUEIRO DUPLO CELULAR DE CONCRETO MOLDADO EM LOCO, DE 4,00 X 3,50 M COM ESCONSIDADE DE 30º - AREIA E BRITA COMERCIAIS (EXECUÇÃO, INCLUINDO FORNECIMENTO, CARGA E TRANSPORTE DE TODOS OS MATERIAIS, EXCLUI ESCAVAÇÃO) - (CADERNO DE BUEIROS CELULARES RT 01.45)</t>
  </si>
  <si>
    <t>BOCA DE BUEIRO DUPLO CELULAR DE CONCRETO MOLDADO EM LOCO, DE 4,00 X 3,50 M COM ESCONSIDADE DE 30º - AREIA EXTRAÍDA E BRITA PRODUZIDA (EXECUÇÃO, INCLUINDO FORNECIMENTO, CARGA E TRANSPORTE DE TODOS OS MATERIAIS, EXCLUI ESCAVAÇÃO) - (CADERNO DE BUEIROS CELULARES RT 01.45)</t>
  </si>
  <si>
    <t>BOCA DE BUEIRO DUPLO CELULAR DE CONCRETO MOLDADO EM LOCO, DE 4,00 X 3,50 M COM ESCONSIDADE DE 45º - AREIA E BRITA COMERCIAIS (EXECUÇÃO, INCLUINDO FORNECIMENTO, CARGA E TRANSPORTE DE TODOS OS MATERIAIS, EXCLUI ESCAVAÇÃO) - (CADERNO DE BUEIROS CELULARES RT 01.45)</t>
  </si>
  <si>
    <t>BOCA DE BUEIRO DUPLO CELULAR DE CONCRETO MOLDADO EM LOCO, DE 4,00 X 3,50 M COM ESCONSIDADE DE 45º - AREIA EXTRAÍDA E BRITA PRODUZIDA (EXECUÇÃO, INCLUINDO FORNECIMENTO, CARGA E TRANSPORTE DE TODOS OS MATERIAIS, EXCLUI ESCAVAÇÃO) - (CADERNO DE BUEIROS CELULARES RT 01.45)</t>
  </si>
  <si>
    <t>BOCA DE BUEIRO DUPLO CELULAR DE CONCRETO MOLDADO EM LOCO, DE 4,00 X 4,00 M COM ESCONSIDADE DE 0º - AREIA E BRITA COMERCIAIS (EXECUÇÃO, INCLUINDO FORNECIMENTO, CARGA E TRANSPORTE DE TODOS OS MATERIAIS, EXCLUI ESCAVAÇÃO) - (CADERNO DE BUEIROS CELULARES RT 01.45)</t>
  </si>
  <si>
    <t>BOCA DE BUEIRO DUPLO CELULAR DE CONCRETO MOLDADO EM LOCO, DE 4,00 X 4,00 M COM ESCONSIDADE DE 0º - AREIA EXTRAÍDA E BRITA PRODUZIDA (EXECUÇÃO, INCLUINDO FORNECIMENTO, CARGA E TRANSPORTE DE TODOS OS MATERIAIS, EXCLUI ESCAVAÇÃO) - (CADERNO DE BUEIROS CELULARES RT 01.45)</t>
  </si>
  <si>
    <t>BOCA DE BUEIRO DUPLO CELULAR DE CONCRETO MOLDADO EM LOCO, DE 4,00 X 4,00 M COM ESCONSIDADE DE 15º - AREIA E BRITA COMERCIAIS (EXECUÇÃO, INCLUINDO FORNECIMENTO, CARGA E TRANSPORTE DE TODOS OS MATERIAIS, EXCLUI ESCAVAÇÃO) - (CADERNO DE BUEIROS CELULARES RT 01.45)</t>
  </si>
  <si>
    <t>BOCA DE BUEIRO DUPLO CELULAR DE CONCRETO MOLDADO EM LOCO, DE 4,00 X 4,00 M COM ESCONSIDADE DE 15º - AREIA EXTRAÍDA E BRITA PRODUZIDA (EXECUÇÃO, INCLUINDO FORNECIMENTO, CARGA E TRANSPORTE DE TODOS OS MATERIAIS, EXCLUI ESCAVAÇÃO) - (CADERNO DE BUEIROS CELULARES RT 01.45)</t>
  </si>
  <si>
    <t>BOCA DE BUEIRO DUPLO CELULAR DE CONCRETO MOLDADO EM LOCO, DE 4,00 X 4,00 M COM ESCONSIDADE DE 30º - AREIA E BRITA COMERCIAIS (EXECUÇÃO, INCLUINDO FORNECIMENTO, CARGA E TRANSPORTE DE TODOS OS MATERIAIS, EXCLUI ESCAVAÇÃO) - (CADERNO DE BUEIROS CELULARES RT 01.45)</t>
  </si>
  <si>
    <t>BOCA DE BUEIRO DUPLO CELULAR DE CONCRETO MOLDADO EM LOCO, DE 4,00 X 4,00 M COM ESCONSIDADE DE 30º - AREIA EXTRAÍDA E BRITA PRODUZIDA (EXECUÇÃO, INCLUINDO FORNECIMENTO, CARGA E TRANSPORTE DE TODOS OS MATERIAIS, EXCLUI ESCAVAÇÃO) - (CADERNO DE BUEIROS CELULARES RT 01.45)</t>
  </si>
  <si>
    <t>BOCA DE BUEIRO DUPLO CELULAR DE CONCRETO MOLDADO EM LOCO, DE 4,00 X 4,00 M COM ESCONSIDADE DE 45º - AREIA E BRITA COMERCIAIS (EXECUÇÃO, INCLUINDO FORNECIMENTO, CARGA E TRANSPORTE DE TODOS OS MATERIAIS, EXCLUI ESCAVAÇÃO) - (CADERNO DE BUEIROS CELULARES RT 01.45)</t>
  </si>
  <si>
    <t>BOCA DE BUEIRO DUPLO CELULAR DE CONCRETO MOLDADO EM LOCO, DE 4,00 X 4,00 M COM ESCONSIDADE DE 45º - AREIA EXTRAÍDA E BRITA PRODUZIDA (EXECUÇÃO, INCLUINDO FORNECIMENTO, CARGA E TRANSPORTE DE TODOS OS MATERIAIS, EXCLUI ESCAVAÇÃO) - (CADERNO DE BUEIROS CELULARES RT 01.45)</t>
  </si>
  <si>
    <t>BOCA DE BUEIRO DUPLO TUBULAR DE CONCRETO D = 1,00 M - ESCONSIDADE 0° - AREIA E BRITA COMERCIAIS - ALAS ESCONSAS (EXECUÇÃO, INCLUINDO FORNECIMENTO, CARGA E TRANSPORTE DE TODOS OS MATERIAIS, EXCLUI ESCAVAÇÃO) - (CADERNO DE DRENAGEM RT 01.47.D)</t>
  </si>
  <si>
    <t>BOCA DE BUEIRO DUPLO TUBULAR DE CONCRETO D = 1,00 M - ESCONSIDADE 0° - AREIA EXTRAÍDA E BRITA PRODUZIDA - ALAS ESCONSAS (EXECUÇÃO, INCLUINDO FORNECIMENTO, CARGA E TRANSPORTE DE TODOS OS MATERIAIS, EXCLUI ESCAVAÇÃO) - (CADERNO DE DRENAGEM RT 01.47.D)</t>
  </si>
  <si>
    <t>BOCA DE BUEIRO DUPLO TUBULAR DE CONCRETO D = 1,00 M - ESCONSIDADE 15° - AREIA E BRITA COMERCIAIS - ALAS ESCONSAS (EXECUÇÃO, INCLUINDO FORNECIMENTO, CARGA E TRANSPORTE DE TODOS OS MATERIAIS, EXCLUI ESCAVAÇÃO) - (CADERNO DE DRENAGEM RT 01.47.D)</t>
  </si>
  <si>
    <t>BOCA DE BUEIRO DUPLO TUBULAR DE CONCRETO D = 1,00 M - ESCONSIDADE 15° - AREIA EXTRAÍDA E BRITA PRODUZIDA - ALAS ESCONSAS (EXECUÇÃO, INCLUINDO FORNECIMENTO, CARGA E TRANSPORTE DE TODOS OS MATERIAIS, EXCLUI ESCAVAÇÃO) - (CADERNO DE DRENAGEM RT 01.47.D)</t>
  </si>
  <si>
    <t>BOCA DE BUEIRO DUPLO TUBULAR DE CONCRETO D = 1,00 M - ESCONSIDADE 30° - AREIA E BRITA COMERCIAIS - ALAS ESCONSAS (EXECUÇÃO, INCLUINDO FORNECIMENTO, CARGA E TRANSPORTE DE TODOS OS MATERIAIS, EXCLUI ESCAVAÇÃO) - (CADERNO DE DRENAGEM RT 01.47.D)</t>
  </si>
  <si>
    <t>BOCA DE BUEIRO DUPLO TUBULAR DE CONCRETO D = 1,00 M - ESCONSIDADE 30° - AREIA EXTRAÍDA E BRITA PRODUZIDA - ALAS ESCONSAS (EXECUÇÃO, INCLUINDO FORNECIMENTO, CARGA E TRANSPORTE DE TODOS OS MATERIAIS, EXCLUI ESCAVAÇÃO) - (CADERNO DE DRENAGEM RT 01.47.D)</t>
  </si>
  <si>
    <t>BOCA DE BUEIRO DUPLO TUBULAR DE CONCRETO D = 1,00 M - ESCONSIDADE 45° - AREIA E BRITA COMERCIAIS - ALAS ESCONSAS (EXECUÇÃO, INCLUINDO FORNECIMENTO, CARGA E TRANSPORTE DE TODOS OS MATERIAIS, EXCLUI ESCAVAÇÃO) - (CADERNO DE DRENAGEM RT 01.47.D)</t>
  </si>
  <si>
    <t>BOCA DE BUEIRO DUPLO TUBULAR DE CONCRETO D = 1,00 M - ESCONSIDADE 45° - AREIA EXTRAÍDA E BRITA PRODUZIDA - ALAS ESCONSAS (EXECUÇÃO, INCLUINDO FORNECIMENTO, CARGA E TRANSPORTE DE TODOS OS MATERIAIS, EXCLUI ESCAVAÇÃO) - (CADERNO DE DRENAGEM RT 01.47.D)</t>
  </si>
  <si>
    <t>BOCA DE BUEIRO DUPLO TUBULAR DE CONCRETO D = 1,20 M - ESCONSIDADE 0° - AREIA E BRITA COMERCIAIS - ALAS ESCONSAS (EXECUÇÃO, INCLUINDO FORNECIMENTO, CARGA E TRANSPORTE DE TODOS OS MATERIAIS, EXCLUI ESCAVAÇÃO) - (CADERNO DE DRENAGEM RT 01.47.D)</t>
  </si>
  <si>
    <t>BOCA DE BUEIRO DUPLO TUBULAR DE CONCRETO D = 1,20 M - ESCONSIDADE 0° - AREIA EXTRAÍDA E BRITA PRODUZIDA - ALAS ESCONSAS (EXECUÇÃO, INCLUINDO FORNECIMENTO, CARGA E TRANSPORTE DE TODOS OS MATERIAIS, EXCLUI ESCAVAÇÃO) - (CADERNO DE DRENAGEM RT 01.47.D)</t>
  </si>
  <si>
    <t>BOCA DE BUEIRO DUPLO TUBULAR DE CONCRETO D = 1,20 M - ESCONSIDADE 15° - AREIA E BRITA COMERCIAIS - ALAS ESCONSAS (EXECUÇÃO, INCLUINDO FORNECIMENTO, CARGA E TRANSPORTE DE TODOS OS MATERIAIS, EXCLUI ESCAVAÇÃO) - (CADERNO DE DRENAGEM RT 01.47.D)</t>
  </si>
  <si>
    <t>BOCA DE BUEIRO DUPLO TUBULAR DE CONCRETO D = 1,20 M - ESCONSIDADE 15° - AREIA EXTRAÍDA E BRITA PRODUZIDA - ALAS ESCONSAS (EXECUÇÃO, INCLUINDO FORNECIMENTO, CARGA E TRANSPORTE DE TODOS OS MATERIAIS, EXCLUI ESCAVAÇÃO) - (CADERNO DE DRENAGEM RT 01.47.D)</t>
  </si>
  <si>
    <t>BOCA DE BUEIRO DUPLO TUBULAR DE CONCRETO D = 1,20 M - ESCONSIDADE 30° - AREIA E BRITA COMERCIAIS - ALAS ESCONSAS (EXECUÇÃO, INCLUINDO FORNECIMENTO, CARGA E TRANSPORTE DE TODOS OS MATERIAIS, EXCLUI ESCAVAÇÃO) - (CADERNO DE DRENAGEM RT 01.47.D)</t>
  </si>
  <si>
    <t>BOCA DE BUEIRO DUPLO TUBULAR DE CONCRETO D = 1,20 M - ESCONSIDADE 30° - AREIA EXTRAÍDA E BRITA PRODUZIDA - ALAS ESCONSAS (EXECUÇÃO, INCLUINDO FORNECIMENTO, CARGA E TRANSPORTE DE TODOS OS MATERIAIS, EXCLUI ESCAVAÇÃO) - (CADERNO DE DRENAGEM RT 01.47.D)</t>
  </si>
  <si>
    <t>BOCA DE BUEIRO DUPLO TUBULAR DE CONCRETO D = 1,20 M - ESCONSIDADE 45° - AREIA E BRITA COMERCIAIS - ALAS ESCONSAS (EXECUÇÃO, INCLUINDO FORNECIMENTO, CARGA E TRANSPORTE DE TODOS OS MATERIAIS, EXCLUI ESCAVAÇÃO) - (CADERNO DE DRENAGEM RT 01.47.D)</t>
  </si>
  <si>
    <t>BOCA DE BUEIRO DUPLO TUBULAR DE CONCRETO D = 1,20 M - ESCONSIDADE 45° - AREIA EXTRAÍDA E BRITA PRODUZIDA - ALAS ESCONSAS (EXECUÇÃO, INCLUINDO FORNECIMENTO, CARGA E TRANSPORTE DE TODOS OS MATERIAIS, EXCLUI ESCAVAÇÃO) - (CADERNO DE DRENAGEM RT 01.47.D)</t>
  </si>
  <si>
    <t>BOCA DE BUEIRO DUPLO TUBULAR DE CONCRETO D = 1,50 M - ESCONSIDADE 0° - AREIA E BRITA COMERCIAIS - ALAS ESCONSAS (EXECUÇÃO, INCLUINDO FORNECIMENTO, CARGA E TRANSPORTE DE TODOS OS MATERIAIS, EXCLUI ESCAVAÇÃO) - (CADERNO DE DRENAGEM RT 01.47.D)</t>
  </si>
  <si>
    <t>BOCA DE BUEIRO DUPLO TUBULAR DE CONCRETO D = 1,50 M - ESCONSIDADE 0° - AREIA EXTRAÍDA E BRITA PRODUZIDA - ALAS ESCONSAS (EXECUÇÃO, INCLUINDO FORNECIMENTO, CARGA E TRANSPORTE DE TODOS OS MATERIAIS, EXCLUI ESCAVAÇÃO) - (CADERNO DE DRENAGEM RT 01.47.D)</t>
  </si>
  <si>
    <t>BOCA DE BUEIRO DUPLO TUBULAR DE CONCRETO D = 1,50 M - ESCONSIDADE 15° - AREIA E BRITA COMERCIAIS - ALAS ESCONSAS (EXECUÇÃO, INCLUINDO FORNECIMENTO, CARGA E TRANSPORTE DE TODOS OS MATERIAIS, EXCLUI ESCAVAÇÃO) - (CADERNO DE DRENAGEM RT 01.47.D)</t>
  </si>
  <si>
    <t>BOCA DE BUEIRO DUPLO TUBULAR DE CONCRETO D = 1,50 M - ESCONSIDADE 15° - AREIA EXTRAÍDA E BRITA PRODUZIDA - ALAS ESCONSAS (EXECUÇÃO, INCLUINDO FORNECIMENTO, CARGA E TRANSPORTE DE TODOS OS MATERIAIS, EXCLUI ESCAVAÇÃO) - (CADERNO DE DRENAGEM RT 01.47.D)</t>
  </si>
  <si>
    <t>BOCA DE BUEIRO DUPLO TUBULAR DE CONCRETO D = 1,50 M - ESCONSIDADE 30° - AREIA E BRITA COMERCIAIS - ALAS ESCONSAS (EXECUÇÃO, INCLUINDO FORNECIMENTO, CARGA E TRANSPORTE DE TODOS OS MATERIAIS, EXCLUI ESCAVAÇÃO) - (CADERNO DE DRENAGEM RT 01.47.D)</t>
  </si>
  <si>
    <t>BOCA DE BUEIRO DUPLO TUBULAR DE CONCRETO D = 1,50 M - ESCONSIDADE 30° - AREIA EXTRAÍDA E BRITA PRODUZIDA - ALAS ESCONSAS (EXECUÇÃO, INCLUINDO FORNECIMENTO, CARGA E TRANSPORTE DE TODOS OS MATERIAIS, EXCLUI ESCAVAÇÃO) - (CADERNO DE DRENAGEM RT 01.47.D)</t>
  </si>
  <si>
    <t>BOCA DE BUEIRO DUPLO TUBULAR DE CONCRETO D = 1,50 M - ESCONSIDADE 45° - AREIA E BRITA COMERCIAIS - ALAS ESCONSAS (EXECUÇÃO, INCLUINDO FORNECIMENTO, CARGA E TRANSPORTE DE TODOS OS MATERIAIS, EXCLUI ESCAVAÇÃO) - (CADERNO DE DRENAGEM RT 01.47.D)</t>
  </si>
  <si>
    <t>BOCA DE BUEIRO DUPLO TUBULAR DE CONCRETO D = 1,50 M - ESCONSIDADE 45° - AREIA EXTRAÍDA E BRITA PRODUZIDA - ALAS ESCONSAS (EXECUÇÃO, INCLUINDO FORNECIMENTO, CARGA E TRANSPORTE DE TODOS OS MATERIAIS, EXCLUI ESCAVAÇÃO) - (CADERNO DE DRENAGEM RT 01.47.D)</t>
  </si>
  <si>
    <t>BOCA DE BUEIRO SIMPLES CELULAR DE CONCRETO MOLDADO EM LOCO, DE 1,50 X 1,50 M COM ESCONSIDADE DE 0º - AREIA E BRITA COMERCIAIS (EXECUÇÃO, INCLUINDO FORNECIMENTO, CARGA E TRANSPORTE DE TODOS OS MATERIAIS, EXCLUI ESCAVAÇÃO) - (CADERNO DE BUEIROS CELULARES RT 01.45)</t>
  </si>
  <si>
    <t>BOCA DE BUEIRO SIMPLES CELULAR DE CONCRETO MOLDADO EM LOCO, DE 1,50 X 1,50 M COM ESCONSIDADE DE 0º - AREIA EXTRAÍDA E BRITA PRODUZIDA (EXECUÇÃO, INCLUINDO FORNECIMENTO, CARGA E TRANSPORTE DE TODOS OS MATERIAIS, EXCLUI ESCAVAÇÃO) - (CADERNO DE BUEIROS CELULARES RT 01.45)</t>
  </si>
  <si>
    <t>BOCA DE BUEIRO SIMPLES CELULAR DE CONCRETO MOLDADO EM LOCO, DE 1,50 X 1,50 M COM ESCONSIDADE DE 15º - AREIA E BRITA COMERCIAIS (EXECUÇÃO, INCLUINDO FORNECIMENTO, CARGA E TRANSPORTE DE TODOS OS MATERIAIS, EXCLUI ESCAVAÇÃO) - (CADERNO DE BUEIROS CELULARES RT 01.45)</t>
  </si>
  <si>
    <t>BOCA DE BUEIRO SIMPLES CELULAR DE CONCRETO MOLDADO EM LOCO, DE 1,50 X 1,50 M COM ESCONSIDADE DE 15º - AREIA EXTRAÍDA E BRITA PRODUZIDA (EXECUÇÃO, INCLUINDO FORNECIMENTO, CARGA E TRANSPORTE DE TODOS OS MATERIAIS, EXCLUI ESCAVAÇÃO) - (CADERNO DE BUEIROS CELULARES RT 01.45)</t>
  </si>
  <si>
    <t>BOCA DE BUEIRO SIMPLES CELULAR DE CONCRETO MOLDADO EM LOCO, DE 1,50 X 1,50 M COM ESCONSIDADE DE 30º - AREIA E BRITA COMERCIAIS (EXECUÇÃO, INCLUINDO FORNECIMENTO, CARGA E TRANSPORTE DE TODOS OS MATERIAIS, EXCLUI ESCAVAÇÃO) - (CADERNO DE BUEIROS CELULARES RT 01.45)</t>
  </si>
  <si>
    <t>BOCA DE BUEIRO SIMPLES CELULAR DE CONCRETO MOLDADO EM LOCO, DE 1,50 X 1,50 M COM ESCONSIDADE DE 30º - AREIA EXTRAÍDA E BRITA PRODUZIDA (EXECUÇÃO, INCLUINDO FORNECIMENTO, CARGA E TRANSPORTE DE TODOS OS MATERIAIS, EXCLUI ESCAVAÇÃO) - (CADERNO DE BUEIROS CELULARES RT 01.45)</t>
  </si>
  <si>
    <t>BOCA DE BUEIRO SIMPLES CELULAR DE CONCRETO MOLDADO EM LOCO, DE 1,50 X 1,50 M COM ESCONSIDADE DE 45º - AREIA E BRITA COMERCIAIS (EXECUÇÃO, INCLUINDO FORNECIMENTO, CARGA E TRANSPORTE DE TODOS OS MATERIAIS, EXCLUI ESCAVAÇÃO) - (CADERNO DE BUEIROS CELULARES RT 01.45)</t>
  </si>
  <si>
    <t>BOCA DE BUEIRO SIMPLES CELULAR DE CONCRETO MOLDADO EM LOCO, DE 1,50 X 1,50 M COM ESCONSIDADE DE 45º - AREIA EXTRAÍDA E BRITA PRODUZIDA (EXECUÇÃO, INCLUINDO FORNECIMENTO, CARGA E TRANSPORTE DE TODOS OS MATERIAIS, EXCLUI ESCAVAÇÃO) - (CADERNO DE BUEIROS CELULARES RT 01.45)</t>
  </si>
  <si>
    <t>BOCA DE BUEIRO SIMPLES CELULAR DE CONCRETO MOLDADO EM LOCO, DE 2,00 X 2,00 M COM ESCONSIDADE DE 0º - AREIA E BRITA COMERCIAIS (EXECUÇÃO, INCLUINDO FORNECIMENTO, CARGA E TRANSPORTE DE TODOS OS MATERIAIS, EXCLUI ESCAVAÇÃO) - (CADERNO DE BUEIROS CELULARES RT 01.45)</t>
  </si>
  <si>
    <t>BOCA DE BUEIRO SIMPLES CELULAR DE CONCRETO MOLDADO EM LOCO, DE 2,00 X 2,00 M COM ESCONSIDADE DE 0º - AREIA EXTRAÍDA E BRITA PRODUZIDA (EXECUÇÃO, INCLUINDO FORNECIMENTO, CARGA E TRANSPORTE DE TODOS OS MATERIAIS, EXCLUI ESCAVAÇÃO) - (CADERNO DE BUEIROS CELULARES RT 01.45)</t>
  </si>
  <si>
    <t>BOCA DE BUEIRO SIMPLES CELULAR DE CONCRETO MOLDADO EM LOCO, DE 2,00 X 2,00 M COM ESCONSIDADE DE 15º - AREIA E BRITA COMERCIAIS (EXECUÇÃO, INCLUINDO FORNECIMENTO, CARGA E TRANSPORTE DE TODOS OS MATERIAIS, EXCLUI ESCAVAÇÃO) - (CADERNO DE BUEIROS CELULARES RT 01.45)</t>
  </si>
  <si>
    <t>BOCA DE BUEIRO SIMPLES CELULAR DE CONCRETO MOLDADO EM LOCO, DE 2,00 X 2,00 M COM ESCONSIDADE DE 15º - AREIA EXTRAÍDA E BRITA PRODUZIDA (EXECUÇÃO, INCLUINDO FORNECIMENTO, CARGA E TRANSPORTE DE TODOS OS MATERIAIS, EXCLUI ESCAVAÇÃO) - (CADERNO DE BUEIROS CELULARES RT 01.45)</t>
  </si>
  <si>
    <t>BOCA DE BUEIRO SIMPLES CELULAR DE CONCRETO MOLDADO EM LOCO, DE 2,00 X 2,00 M COM ESCONSIDADE DE 30º - AREIA E BRITA COMERCIAIS (EXECUÇÃO, INCLUINDO FORNECIMENTO, CARGA E TRANSPORTE DE TODOS OS MATERIAIS, EXCLUI ESCAVAÇÃO) - (CADERNO DE BUEIROS CELULARES RT 01.45)</t>
  </si>
  <si>
    <t>BOCA DE BUEIRO SIMPLES CELULAR DE CONCRETO MOLDADO EM LOCO, DE 2,00 X 2,00 M COM ESCONSIDADE DE 30º - AREIA EXTRAÍDA E BRITA PRODUZIDA (EXECUÇÃO, INCLUINDO FORNECIMENTO, CARGA E TRANSPORTE DE TODOS OS MATERIAIS, EXCLUI ESCAVAÇÃO) - (CADERNO DE BUEIROS CELULARES RT 01.45)</t>
  </si>
  <si>
    <t>BOCA DE BUEIRO SIMPLES CELULAR DE CONCRETO MOLDADO EM LOCO, DE 2,00 X 2,00 M COM ESCONSIDADE DE 45º - AREIA E BRITA COMERCIAIS (EXECUÇÃO, INCLUINDO FORNECIMENTO, CARGA E TRANSPORTE DE TODOS OS MATERIAIS, EXCLUI ESCAVAÇÃO) - (CADERNO DE BUEIROS CELULARES RT 01.45)</t>
  </si>
  <si>
    <t>BOCA DE BUEIRO SIMPLES CELULAR DE CONCRETO MOLDADO EM LOCO, DE 2,00 X 2,00 M COM ESCONSIDADE DE 45º - AREIA EXTRAÍDA E BRITA PRODUZIDA (EXECUÇÃO, INCLUINDO FORNECIMENTO, CARGA E TRANSPORTE DE TODOS OS MATERIAIS, EXCLUI ESCAVAÇÃO) - (CADERNO DE BUEIROS CELULARES RT 01.45)</t>
  </si>
  <si>
    <t>BOCA DE BUEIRO SIMPLES CELULAR DE CONCRETO MOLDADO EM LOCO, DE 2,00 X 2,50 M COM ESCONSIDADE DE 0º - AREIA E BRITA COMERCIAIS (EXECUÇÃO, INCLUINDO FORNECIMENTO, CARGA E TRANSPORTE DE TODOS OS MATERIAIS, EXCLUI ESCAVAÇÃO) - (CADERNO DE BUEIROS CELULARES RT 01.45)</t>
  </si>
  <si>
    <t>BOCA DE BUEIRO SIMPLES CELULAR DE CONCRETO MOLDADO EM LOCO, DE 2,00 X 2,50 M COM ESCONSIDADE DE 0º - AREIA EXTRAÍDA E BRITA PRODUZIDA (EXECUÇÃO, INCLUINDO FORNECIMENTO, CARGA E TRANSPORTE DE TODOS OS MATERIAIS, EXCLUI ESCAVAÇÃO) - (CADERNO DE BUEIROS CELULARES RT 01.45)</t>
  </si>
  <si>
    <t>BOCA DE BUEIRO SIMPLES CELULAR DE CONCRETO MOLDADO EM LOCO, DE 2,00 X 2,50 M COM ESCONSIDADE DE 15º - AREIA E BRITA COMERCIAIS (EXECUÇÃO, INCLUINDO FORNECIMENTO, CARGA E TRANSPORTE DE TODOS OS MATERIAIS, EXCLUI ESCAVAÇÃO) - (CADERNO DE BUEIROS CELULARES RT 01.45)</t>
  </si>
  <si>
    <t>BOCA DE BUEIRO SIMPLES CELULAR DE CONCRETO MOLDADO EM LOCO, DE 2,00 X 2,50 M COM ESCONSIDADE DE 15º - AREIA EXTRAÍDA E BRITA PRODUZIDA (EXECUÇÃO, INCLUINDO FORNECIMENTO, CARGA E TRANSPORTE DE TODOS OS MATERIAIS, EXCLUI ESCAVAÇÃO) - (CADERNO DE BUEIROS CELULARES RT 01.45)</t>
  </si>
  <si>
    <t>BOCA DE BUEIRO SIMPLES CELULAR DE CONCRETO MOLDADO EM LOCO, DE 2,00 X 2,50 M COM ESCONSIDADE DE 30º - AREIA E BRITA COMERCIAIS (EXECUÇÃO, INCLUINDO FORNECIMENTO, CARGA E TRANSPORTE DE TODOS OS MATERIAIS, EXCLUI ESCAVAÇÃO) - (CADERNO DE BUEIROS CELULARES RT 01.45)</t>
  </si>
  <si>
    <t>BOCA DE BUEIRO SIMPLES CELULAR DE CONCRETO MOLDADO EM LOCO, DE 2,00 X 2,50 M COM ESCONSIDADE DE 30º - AREIA EXTRAÍDA E BRITA PRODUZIDA (EXECUÇÃO, INCLUINDO FORNECIMENTO, CARGA E TRANSPORTE DE TODOS OS MATERIAIS, EXCLUI ESCAVAÇÃO) - (CADERNO DE BUEIROS CELULARES RT 01.45)</t>
  </si>
  <si>
    <t>BOCA DE BUEIRO SIMPLES CELULAR DE CONCRETO MOLDADO EM LOCO, DE 2,00 X 2,50 M COM ESCONSIDADE DE 45º - AREIA E BRITA COMERCIAIS (EXECUÇÃO, INCLUINDO FORNECIMENTO, CARGA E TRANSPORTE DE TODOS OS MATERIAIS, EXCLUI ESCAVAÇÃO) - (CADERNO DE BUEIROS CELULARES RT 01.45)</t>
  </si>
  <si>
    <t>BOCA DE BUEIRO SIMPLES CELULAR DE CONCRETO MOLDADO EM LOCO, DE 2,00 X 2,50 M COM ESCONSIDADE DE 45º - AREIA EXTRAÍDA E BRITA PRODUZIDA (EXECUÇÃO, INCLUINDO FORNECIMENTO, CARGA E TRANSPORTE DE TODOS OS MATERIAIS, EXCLUI ESCAVAÇÃO) - (CADERNO DE BUEIROS CELULARES RT 01.45)</t>
  </si>
  <si>
    <t>BOCA DE BUEIRO SIMPLES CELULAR DE CONCRETO MOLDADO EM LOCO, DE 2,00 X 3,00 M COM ESCONSIDADE DE 0º - AREIA E BRITA COMERCIAIS (EXECUÇÃO, INCLUINDO FORNECIMENTO, CARGA E TRANSPORTE DE TODOS OS MATERIAIS, EXCLUI ESCAVAÇÃO) - (CADERNO DE BUEIROS CELULARES RT 01.45)</t>
  </si>
  <si>
    <t>BOCA DE BUEIRO SIMPLES CELULAR DE CONCRETO MOLDADO EM LOCO, DE 2,00 X 3,00 M COM ESCONSIDADE DE 0º - AREIA EXTRAÍDA E BRITA PRODUZIDA (EXECUÇÃO, INCLUINDO FORNECIMENTO, CARGA E TRANSPORTE DE TODOS OS MATERIAIS, EXCLUI ESCAVAÇÃO) - (CADERNO DE BUEIROS CELULARES RT 01.45)</t>
  </si>
  <si>
    <t>BOCA DE BUEIRO SIMPLES CELULAR DE CONCRETO MOLDADO EM LOCO, DE 2,00 X 3,00 M COM ESCONSIDADE DE 15º - AREIA E BRITA COMERCIAIS (EXECUÇÃO, INCLUINDO FORNECIMENTO, CARGA E TRANSPORTE DE TODOS OS MATERIAIS, EXCLUI ESCAVAÇÃO) - (CADERNO DE BUEIROS CELULARES RT 01.45)</t>
  </si>
  <si>
    <t>BOCA DE BUEIRO SIMPLES CELULAR DE CONCRETO MOLDADO EM LOCO, DE 2,00 X 3,00 M COM ESCONSIDADE DE 15º - AREIA EXTRAÍDA E BRITA PRODUZIDA (EXECUÇÃO, INCLUINDO FORNECIMENTO, CARGA E TRANSPORTE DE TODOS OS MATERIAIS, EXCLUI ESCAVAÇÃO) - (CADERNO DE BUEIROS CELULARES RT 01.45)</t>
  </si>
  <si>
    <t>BOCA DE BUEIRO SIMPLES CELULAR DE CONCRETO MOLDADO EM LOCO, DE 2,00 X 3,00 M COM ESCONSIDADE DE 30º - AREIA E BRITA COMERCIAIS (EXECUÇÃO, INCLUINDO FORNECIMENTO, CARGA E TRANSPORTE DE TODOS OS MATERIAIS, EXCLUI ESCAVAÇÃO) - (CADERNO DE BUEIROS CELULARES RT 01.45)</t>
  </si>
  <si>
    <t>BOCA DE BUEIRO SIMPLES CELULAR DE CONCRETO MOLDADO EM LOCO, DE 2,00 X 3,00 M COM ESCONSIDADE DE 30º - AREIA EXTRAÍDA E BRITA PRODUZIDA (EXECUÇÃO, INCLUINDO FORNECIMENTO, CARGA E TRANSPORTE DE TODOS OS MATERIAIS, EXCLUI ESCAVAÇÃO) - (CADERNO DE BUEIROS CELULARES RT 01.45)</t>
  </si>
  <si>
    <t>BOCA DE BUEIRO SIMPLES CELULAR DE CONCRETO MOLDADO EM LOCO, DE 2,00 X 3,00 M COM ESCONSIDADE DE 45º - AREIA E BRITA COMERCIAIS (EXECUÇÃO, INCLUINDO FORNECIMENTO, CARGA E TRANSPORTE DE TODOS OS MATERIAIS, EXCLUI ESCAVAÇÃO) - (CADERNO DE BUEIROS CELULARES RT 01.45)</t>
  </si>
  <si>
    <t>BOCA DE BUEIRO SIMPLES CELULAR DE CONCRETO MOLDADO EM LOCO, DE 2,00 X 3,00 M COM ESCONSIDADE DE 45º - AREIA EXTRAÍDA E BRITA PRODUZIDA (EXECUÇÃO, INCLUINDO FORNECIMENTO, CARGA E TRANSPORTE DE TODOS OS MATERIAIS, EXCLUI ESCAVAÇÃO) - (CADERNO DE BUEIROS CELULARES RT 01.45)</t>
  </si>
  <si>
    <t>BOCA DE BUEIRO SIMPLES CELULAR DE CONCRETO MOLDADO EM LOCO, DE 2,50 X 2,50 M COM ESCONSIDADE DE 0º - AREIA E BRITA COMERCIAIS (EXECUÇÃO, INCLUINDO FORNECIMENTO, CARGA E TRANSPORTE DE TODOS OS MATERIAIS, EXCLUI ESCAVAÇÃO) - (CADERNO DE BUEIROS CELULARES RT 01.45)</t>
  </si>
  <si>
    <t>BOCA DE BUEIRO SIMPLES CELULAR DE CONCRETO MOLDADO EM LOCO, DE 2,50 X 2,50 M COM ESCONSIDADE DE 0º - AREIA EXTRAÍDA E BRITA PRODUZIDA (EXECUÇÃO, INCLUINDO FORNECIMENTO, CARGA E TRANSPORTE DE TODOS OS MATERIAIS, EXCLUI ESCAVAÇÃO) - (CADERNO DE BUEIROS CELULARES RT 01.45)</t>
  </si>
  <si>
    <t>BOCA DE BUEIRO SIMPLES CELULAR DE CONCRETO MOLDADO EM LOCO, DE 2,50 X 2,50 M COM ESCONSIDADE DE 15º - AREIA E BRITA COMERCIAIS (EXECUÇÃO, INCLUINDO FORNECIMENTO, CARGA E TRANSPORTE DE TODOS OS MATERIAIS, EXCLUI ESCAVAÇÃO) - (CADERNO DE BUEIROS CELULARES RT 01.45)</t>
  </si>
  <si>
    <t>BOCA DE BUEIRO SIMPLES CELULAR DE CONCRETO MOLDADO EM LOCO, DE 2,50 X 2,50 M COM ESCONSIDADE DE 15º - AREIA EXTRAÍDA E BRITA PRODUZIDA (EXECUÇÃO, INCLUINDO FORNECIMENTO, CARGA E TRANSPORTE DE TODOS OS MATERIAIS, EXCLUI ESCAVAÇÃO) - (CADERNO DE BUEIROS CELULARES RT 01.45)</t>
  </si>
  <si>
    <t>BOCA DE BUEIRO SIMPLES CELULAR DE CONCRETO MOLDADO EM LOCO, DE 2,50 X 2,50 M COM ESCONSIDADE DE 30º - AREIA E BRITA COMERCIAIS (EXECUÇÃO, INCLUINDO FORNECIMENTO, CARGA E TRANSPORTE DE TODOS OS MATERIAIS, EXCLUI ESCAVAÇÃO) - (CADERNO DE BUEIROS CELULARES RT 01.45)</t>
  </si>
  <si>
    <t>BOCA DE BUEIRO SIMPLES CELULAR DE CONCRETO MOLDADO EM LOCO, DE 2,50 X 2,50 M COM ESCONSIDADE DE 30º - AREIA EXTRAÍDA E BRITA PRODUZIDA (EXECUÇÃO, INCLUINDO FORNECIMENTO, CARGA E TRANSPORTE DE TODOS OS MATERIAIS, EXCLUI ESCAVAÇÃO) - (CADERNO DE BUEIROS CELULARES RT 01.45)</t>
  </si>
  <si>
    <t>BOCA DE BUEIRO SIMPLES CELULAR DE CONCRETO MOLDADO EM LOCO, DE 2,50 X 2,50 M COM ESCONSIDADE DE 45º - AREIA E BRITA COMERCIAIS (EXECUÇÃO, INCLUINDO FORNECIMENTO, CARGA E TRANSPORTE DE TODOS OS MATERIAIS, EXCLUI ESCAVAÇÃO) - (CADERNO DE BUEIROS CELULARES RT 01.45)</t>
  </si>
  <si>
    <t>BOCA DE BUEIRO SIMPLES CELULAR DE CONCRETO MOLDADO EM LOCO, DE 2,50 X 2,50 M COM ESCONSIDADE DE 45º - AREIA EXTRAÍDA E BRITA PRODUZIDA (EXECUÇÃO, INCLUINDO FORNECIMENTO, CARGA E TRANSPORTE DE TODOS OS MATERIAIS, EXCLUI ESCAVAÇÃO) - (CADERNO DE BUEIROS CELULARES RT 01.45)</t>
  </si>
  <si>
    <t>BOCA DE BUEIRO SIMPLES CELULAR DE CONCRETO MOLDADO EM LOCO, DE 2,50 X 3,00 M COM ESCONSIDADE DE 0º - AREIA E BRITA COMERCIAIS (EXECUÇÃO, INCLUINDO FORNECIMENTO, CARGA E TRANSPORTE DE TODOS OS MATERIAIS, EXCLUI ESCAVAÇÃO) - (CADERNO DE BUEIROS CELULARES RT 01.45)</t>
  </si>
  <si>
    <t>BOCA DE BUEIRO SIMPLES CELULAR DE CONCRETO MOLDADO EM LOCO, DE 2,50 X 3,00 M COM ESCONSIDADE DE 0º - AREIA EXTRAÍDA E BRITA PRODUZIDA (EXECUÇÃO, INCLUINDO FORNECIMENTO, CARGA E TRANSPORTE DE TODOS OS MATERIAIS, EXCLUI ESCAVAÇÃO) - (CADERNO DE BUEIROS CELULARES RT 01.45)</t>
  </si>
  <si>
    <t>BOCA DE BUEIRO SIMPLES CELULAR DE CONCRETO MOLDADO EM LOCO, DE 2,50 X 3,00 M COM ESCONSIDADE DE 15º - AREIA E BRITA COMERCIAIS (EXECUÇÃO, INCLUINDO FORNECIMENTO, CARGA E TRANSPORTE DE TODOS OS MATERIAIS, EXCLUI ESCAVAÇÃO) - (CADERNO DE BUEIROS CELULARES RT 01.45)</t>
  </si>
  <si>
    <t>BOCA DE BUEIRO SIMPLES CELULAR DE CONCRETO MOLDADO EM LOCO, DE 2,50 X 3,00 M COM ESCONSIDADE DE 15º - AREIA EXTRAÍDA E BRITA PRODUZIDA (EXECUÇÃO, INCLUINDO FORNECIMENTO, CARGA E TRANSPORTE DE TODOS OS MATERIAIS, EXCLUI ESCAVAÇÃO) - (CADERNO DE BUEIROS CELULARES RT 01.45)</t>
  </si>
  <si>
    <t>BOCA DE BUEIRO SIMPLES CELULAR DE CONCRETO MOLDADO EM LOCO, DE 2,50 X 3,00 M COM ESCONSIDADE DE 30º - AREIA E BRITA COMERCIAIS (EXECUÇÃO, INCLUINDO FORNECIMENTO, CARGA E TRANSPORTE DE TODOS OS MATERIAIS, EXCLUI ESCAVAÇÃO) - (CADERNO DE BUEIROS CELULARES RT 01.45)</t>
  </si>
  <si>
    <t>BOCA DE BUEIRO SIMPLES CELULAR DE CONCRETO MOLDADO EM LOCO, DE 2,50 X 3,00 M COM ESCONSIDADE DE 30º - AREIA EXTRAÍDA E BRITA PRODUZIDA (EXECUÇÃO, INCLUINDO FORNECIMENTO, CARGA E TRANSPORTE DE TODOS OS MATERIAIS, EXCLUI ESCAVAÇÃO) - (CADERNO DE BUEIROS CELULARES RT 01.45)</t>
  </si>
  <si>
    <t>BOCA DE BUEIRO SIMPLES CELULAR DE CONCRETO MOLDADO EM LOCO, DE 2,50 X 3,00 M COM ESCONSIDADE DE 45º - AREIA E BRITA COMERCIAIS (EXECUÇÃO, INCLUINDO FORNECIMENTO, CARGA E TRANSPORTE DE TODOS OS MATERIAIS, EXCLUI ESCAVAÇÃO) - (CADERNO DE BUEIROS CELULARES RT 01.45)</t>
  </si>
  <si>
    <t>BOCA DE BUEIRO SIMPLES CELULAR DE CONCRETO MOLDADO EM LOCO, DE 2,50 X 3,00 M COM ESCONSIDADE DE 45º - AREIA EXTRAÍDA E BRITA PRODUZIDA (EXECUÇÃO, INCLUINDO FORNECIMENTO, CARGA E TRANSPORTE DE TODOS OS MATERIAIS, EXCLUI ESCAVAÇÃO) - (CADERNO DE BUEIROS CELULARES RT 01.45)</t>
  </si>
  <si>
    <t>BOCA DE BUEIRO SIMPLES CELULAR DE CONCRETO MOLDADO EM LOCO, DE 3,00 X 2,00 M COM ESCONSIDADE DE 0º - AREIA E BRITA COMERCIAIS (EXECUÇÃO, INCLUINDO FORNECIMENTO, CARGA E TRANSPORTE DE TODOS OS MATERIAIS, EXCLUI ESCAVAÇÃO) - (CADERNO DE BUEIROS CELULARES RT 01.45)</t>
  </si>
  <si>
    <t>BOCA DE BUEIRO SIMPLES CELULAR DE CONCRETO MOLDADO EM LOCO, DE 3,00 X 2,00 M COM ESCONSIDADE DE 0º - AREIA EXTRAÍDA E BRITA PRODUZIDA (EXECUÇÃO, INCLUINDO FORNECIMENTO, CARGA E TRANSPORTE DE TODOS OS MATERIAIS, EXCLUI ESCAVAÇÃO) - (CADERNO DE BUEIROS CELULARES RT 01.45)</t>
  </si>
  <si>
    <t>BOCA DE BUEIRO SIMPLES CELULAR DE CONCRETO MOLDADO EM LOCO, DE 3,00 X 2,00 M COM ESCONSIDADE DE 15º - AREIA E BRITA COMERCIAIS (EXECUÇÃO, INCLUINDO FORNECIMENTO, CARGA E TRANSPORTE DE TODOS OS MATERIAIS, EXCLUI ESCAVAÇÃO) - (CADERNO DE BUEIROS CELULARES RT 01.45)</t>
  </si>
  <si>
    <t>BOCA DE BUEIRO SIMPLES CELULAR DE CONCRETO MOLDADO EM LOCO, DE 3,00 X 2,00 M COM ESCONSIDADE DE 15º - AREIA EXTRAÍDA E BRITA PRODUZIDA (EXECUÇÃO, INCLUINDO FORNECIMENTO, CARGA E TRANSPORTE DE TODOS OS MATERIAIS, EXCLUI ESCAVAÇÃO) - (CADERNO DE BUEIROS CELULARES RT 01.45)</t>
  </si>
  <si>
    <t>BOCA DE BUEIRO SIMPLES CELULAR DE CONCRETO MOLDADO EM LOCO, DE 3,00 X 2,00 M COM ESCONSIDADE DE 30º - AREIA E BRITA COMERCIAIS (EXECUÇÃO, INCLUINDO FORNECIMENTO, CARGA E TRANSPORTE DE TODOS OS MATERIAIS, EXCLUI ESCAVAÇÃO) - (CADERNO DE BUEIROS CELULARES RT 01.45)</t>
  </si>
  <si>
    <t>BOCA DE BUEIRO SIMPLES CELULAR DE CONCRETO MOLDADO EM LOCO, DE 3,00 X 2,00 M COM ESCONSIDADE DE 30º - AREIA EXTRAÍDA E BRITA PRODUZIDA (EXECUÇÃO, INCLUINDO FORNECIMENTO, CARGA E TRANSPORTE DE TODOS OS MATERIAIS, EXCLUI ESCAVAÇÃO) - (CADERNO DE BUEIROS CELULARES RT 01.45)</t>
  </si>
  <si>
    <t>BOCA DE BUEIRO SIMPLES CELULAR DE CONCRETO MOLDADO EM LOCO, DE 3,00 X 2,00 M COM ESCONSIDADE DE 45º - AREIA E BRITA COMERCIAIS (EXECUÇÃO, INCLUINDO FORNECIMENTO, CARGA E TRANSPORTE DE TODOS OS MATERIAIS, EXCLUI ESCAVAÇÃO) - (CADERNO DE BUEIROS CELULARES RT 01.45)</t>
  </si>
  <si>
    <t>BOCA DE BUEIRO SIMPLES CELULAR DE CONCRETO MOLDADO EM LOCO, DE 3,00 X 2,00 M COM ESCONSIDADE DE 45º - AREIA EXTRAÍDA E BRITA PRODUZIDA (EXECUÇÃO, INCLUINDO FORNECIMENTO, CARGA E TRANSPORTE DE TODOS OS MATERIAIS, EXCLUI ESCAVAÇÃO) - (CADERNO DE BUEIROS CELULARES RT 01.45)</t>
  </si>
  <si>
    <t>BOCA DE BUEIRO SIMPLES CELULAR DE CONCRETO MOLDADO EM LOCO, DE 3,00 X 2,50 M COM ESCONSIDADE DE 0º - AREIA E BRITA COMERCIAIS (EXECUÇÃO, INCLUINDO FORNECIMENTO, CARGA E TRANSPORTE DE TODOS OS MATERIAIS, EXCLUI ESCAVAÇÃO) - (CADERNO DE BUEIROS CELULARES RT 01.45)</t>
  </si>
  <si>
    <t>BOCA DE BUEIRO SIMPLES CELULAR DE CONCRETO MOLDADO EM LOCO, DE 3,00 X 2,50 M COM ESCONSIDADE DE 0º - AREIA EXTRAÍDA E BRITA PRODUZIDA (EXECUÇÃO, INCLUINDO FORNECIMENTO, CARGA E TRANSPORTE DE TODOS OS MATERIAIS, EXCLUI ESCAVAÇÃO) - (CADERNO DE BUEIROS CELULARES RT 01.45)</t>
  </si>
  <si>
    <t>BOCA DE BUEIRO SIMPLES CELULAR DE CONCRETO MOLDADO EM LOCO, DE 3,00 X 2,50 M COM ESCONSIDADE DE 15º - AREIA E BRITA COMERCIAIS (EXECUÇÃO, INCLUINDO FORNECIMENTO, CARGA E TRANSPORTE DE TODOS OS MATERIAIS, EXCLUI ESCAVAÇÃO) - (CADERNO DE BUEIROS CELULARES RT 01.45)</t>
  </si>
  <si>
    <t>BOCA DE BUEIRO SIMPLES CELULAR DE CONCRETO MOLDADO EM LOCO, DE 3,00 X 2,50 M COM ESCONSIDADE DE 15º - AREIA EXTRAÍDA E BRITA PRODUZIDA (EXECUÇÃO, INCLUINDO FORNECIMENTO, CARGA E TRANSPORTE DE TODOS OS MATERIAIS, EXCLUI ESCAVAÇÃO) - (CADERNO DE BUEIROS CELULARES RT 01.45)</t>
  </si>
  <si>
    <t>BOCA DE BUEIRO SIMPLES CELULAR DE CONCRETO MOLDADO EM LOCO, DE 3,00 X 2,50 M COM ESCONSIDADE DE 30º - AREIA E BRITA COMERCIAIS (EXECUÇÃO, INCLUINDO FORNECIMENTO, CARGA E TRANSPORTE DE TODOS OS MATERIAIS, EXCLUI ESCAVAÇÃO) - (CADERNO DE BUEIROS CELULARES RT 01.45)</t>
  </si>
  <si>
    <t>BOCA DE BUEIRO SIMPLES CELULAR DE CONCRETO MOLDADO EM LOCO, DE 3,00 X 2,50 M COM ESCONSIDADE DE 30º - AREIA EXTRAÍDA E BRITA PRODUZIDA (EXECUÇÃO, INCLUINDO FORNECIMENTO, CARGA E TRANSPORTE DE TODOS OS MATERIAIS, EXCLUI ESCAVAÇÃO) - (CADERNO DE BUEIROS CELULARES RT 01.45)</t>
  </si>
  <si>
    <t>BOCA DE BUEIRO SIMPLES CELULAR DE CONCRETO MOLDADO EM LOCO, DE 3,00 X 2,50 M COM ESCONSIDADE DE 45º - AREIA E BRITA COMERCIAIS (EXECUÇÃO, INCLUINDO FORNECIMENTO, CARGA E TRANSPORTE DE TODOS OS MATERIAIS, EXCLUI ESCAVAÇÃO) - (CADERNO DE BUEIROS CELULARES RT 01.45)</t>
  </si>
  <si>
    <t>BOCA DE BUEIRO SIMPLES CELULAR DE CONCRETO MOLDADO EM LOCO, DE 3,00 X 2,50 M COM ESCONSIDADE DE 45º - AREIA EXTRAÍDA E BRITA PRODUZIDA (EXECUÇÃO, INCLUINDO FORNECIMENTO, CARGA E TRANSPORTE DE TODOS OS MATERIAIS, EXCLUI ESCAVAÇÃO) - (CADERNO DE BUEIROS CELULARES RT 01.45)</t>
  </si>
  <si>
    <t>BOCA DE BUEIRO SIMPLES CELULAR DE CONCRETO MOLDADO EM LOCO, DE 3,00 X 3,00 M COM ESCONSIDADE DE 0º - AREIA E BRITA COMERCIAIS (EXECUÇÃO, INCLUINDO FORNECIMENTO, CARGA E TRANSPORTE DE TODOS OS MATERIAIS, EXCLUI ESCAVAÇÃO) - (CADERNO DE BUEIROS CELULARES RT 01.45)</t>
  </si>
  <si>
    <t>BOCA DE BUEIRO SIMPLES CELULAR DE CONCRETO MOLDADO EM LOCO, DE 3,00 X 3,00 M COM ESCONSIDADE DE 0º - AREIA EXTRAÍDA E BRITA PRODUZIDA (EXECUÇÃO, INCLUINDO FORNECIMENTO, CARGA E TRANSPORTE DE TODOS OS MATERIAIS, EXCLUI ESCAVAÇÃO) - (CADERNO DE BUEIROS CELULARES RT 01.45)</t>
  </si>
  <si>
    <t>BOCA DE BUEIRO SIMPLES CELULAR DE CONCRETO MOLDADO EM LOCO, DE 3,00 X 3,00 M COM ESCONSIDADE DE 15º - AREIA E BRITA COMERCIAIS (EXECUÇÃO, INCLUINDO FORNECIMENTO, CARGA E TRANSPORTE DE TODOS OS MATERIAIS, EXCLUI ESCAVAÇÃO) - (CADERNO DE BUEIROS CELULARES RT 01.45)</t>
  </si>
  <si>
    <t>BOCA DE BUEIRO SIMPLES CELULAR DE CONCRETO MOLDADO EM LOCO, DE 3,00 X 3,00 M COM ESCONSIDADE DE 15º - AREIA EXTRAÍDA E BRITA PRODUZIDA (EXECUÇÃO, INCLUINDO FORNECIMENTO, CARGA E TRANSPORTE DE TODOS OS MATERIAIS, EXCLUI ESCAVAÇÃO) - (CADERNO DE BUEIROS CELULARES RT 01.45)</t>
  </si>
  <si>
    <t>BOCA DE BUEIRO SIMPLES CELULAR DE CONCRETO MOLDADO EM LOCO, DE 3,00 X 3,00 M COM ESCONSIDADE DE 30º - AREIA E BRITA COMERCIAIS (EXECUÇÃO, INCLUINDO FORNECIMENTO, CARGA E TRANSPORTE DE TODOS OS MATERIAIS, EXCLUI ESCAVAÇÃO) - (CADERNO DE BUEIROS CELULARES RT 01.45)</t>
  </si>
  <si>
    <t>BOCA DE BUEIRO SIMPLES CELULAR DE CONCRETO MOLDADO EM LOCO, DE 3,00 X 3,00 M COM ESCONSIDADE DE 30º - AREIA EXTRAÍDA E BRITA PRODUZIDA (EXECUÇÃO, INCLUINDO FORNECIMENTO, CARGA E TRANSPORTE DE TODOS OS MATERIAIS, EXCLUI ESCAVAÇÃO) - (CADERNO DE BUEIROS CELULARES RT 01.45)</t>
  </si>
  <si>
    <t>BOCA DE BUEIRO SIMPLES CELULAR DE CONCRETO MOLDADO EM LOCO, DE 3,00 X 3,00 M COM ESCONSIDADE DE 45º - AREIA E BRITA COMERCIAIS (EXECUÇÃO, INCLUINDO FORNECIMENTO, CARGA E TRANSPORTE DE TODOS OS MATERIAIS, EXCLUI ESCAVAÇÃO) - (CADERNO DE BUEIROS CELULARES RT 01.45)</t>
  </si>
  <si>
    <t>BOCA DE BUEIRO SIMPLES CELULAR DE CONCRETO MOLDADO EM LOCO, DE 3,00 X 3,00 M COM ESCONSIDADE DE 45º - AREIA EXTRAÍDA E BRITA PRODUZIDA (EXECUÇÃO, INCLUINDO FORNECIMENTO, CARGA E TRANSPORTE DE TODOS OS MATERIAIS, EXCLUI ESCAVAÇÃO) - (CADERNO DE BUEIROS CELULARES RT 01.45)</t>
  </si>
  <si>
    <t>BOCA DE BUEIRO SIMPLES CELULAR DE CONCRETO MOLDADO EM LOCO, DE 3,50 X 2,50 M COM ESCONSIDADE DE 0º - AREIA E BRITA COMERCIAIS (EXECUÇÃO, INCLUINDO FORNECIMENTO, CARGA E TRANSPORTE DE TODOS OS MATERIAIS, EXCLUI ESCAVAÇÃO) - (CADERNO DE BUEIROS CELULARES RT 01.45)</t>
  </si>
  <si>
    <t>BOCA DE BUEIRO SIMPLES CELULAR DE CONCRETO MOLDADO EM LOCO, DE 3,50 X 2,50 M COM ESCONSIDADE DE 0º - AREIA EXTRAÍDA E BRITA PRODUZIDA (EXECUÇÃO, INCLUINDO FORNECIMENTO, CARGA E TRANSPORTE DE TODOS OS MATERIAIS, EXCLUI ESCAVAÇÃO) - (CADERNO DE BUEIROS CELULARES RT 01.45)</t>
  </si>
  <si>
    <t>BOCA DE BUEIRO SIMPLES CELULAR DE CONCRETO MOLDADO EM LOCO, DE 3,50 X 2,50 M COM ESCONSIDADE DE 15º - AREIA E BRITA COMERCIAIS (EXECUÇÃO, INCLUINDO FORNECIMENTO, CARGA E TRANSPORTE DE TODOS OS MATERIAIS, EXCLUI ESCAVAÇÃO) - (CADERNO DE BUEIROS CELULARES RT 01.45)</t>
  </si>
  <si>
    <t>BOCA DE BUEIRO SIMPLES CELULAR DE CONCRETO MOLDADO EM LOCO, DE 3,50 X 2,50 M COM ESCONSIDADE DE 15º - AREIA EXTRAÍDA E BRITA PRODUZIDA (EXECUÇÃO, INCLUINDO FORNECIMENTO, CARGA E TRANSPORTE DE TODOS OS MATERIAIS, EXCLUI ESCAVAÇÃO) - (CADERNO DE BUEIROS CELULARES RT 01.45)</t>
  </si>
  <si>
    <t>BOCA DE BUEIRO SIMPLES CELULAR DE CONCRETO MOLDADO EM LOCO, DE 3,50 X 2,50 M COM ESCONSIDADE DE 30º - AREIA E BRITA COMERCIAIS (EXECUÇÃO, INCLUINDO FORNECIMENTO, CARGA E TRANSPORTE DE TODOS OS MATERIAIS, EXCLUI ESCAVAÇÃO) - (CADERNO DE BUEIROS CELULARES RT 01.45)</t>
  </si>
  <si>
    <t>BOCA DE BUEIRO SIMPLES CELULAR DE CONCRETO MOLDADO EM LOCO, DE 3,50 X 2,50 M COM ESCONSIDADE DE 30º - AREIA EXTRAÍDA E BRITA PRODUZIDA (EXECUÇÃO, INCLUINDO FORNECIMENTO, CARGA E TRANSPORTE DE TODOS OS MATERIAIS, EXCLUI ESCAVAÇÃO) - (CADERNO DE BUEIROS CELULARES RT 01.45)</t>
  </si>
  <si>
    <t>BOCA DE BUEIRO SIMPLES CELULAR DE CONCRETO MOLDADO EM LOCO, DE 3,50 X 2,50 M COM ESCONSIDADE DE 45º - AREIA E BRITA COMERCIAIS (EXECUÇÃO, INCLUINDO FORNECIMENTO, CARGA E TRANSPORTE DE TODOS OS MATERIAIS, EXCLUI ESCAVAÇÃO) - (CADERNO DE BUEIROS CELULARES RT 01.45)</t>
  </si>
  <si>
    <t>BOCA DE BUEIRO SIMPLES CELULAR DE CONCRETO MOLDADO EM LOCO, DE 3,50 X 2,50 M COM ESCONSIDADE DE 45º - AREIA EXTRAÍDA E BRITA PRODUZIDA (EXECUÇÃO, INCLUINDO FORNECIMENTO, CARGA E TRANSPORTE DE TODOS OS MATERIAIS, EXCLUI ESCAVAÇÃO) - (CADERNO DE BUEIROS CELULARES RT 01.45)</t>
  </si>
  <si>
    <t>BOCA DE BUEIRO SIMPLES CELULAR DE CONCRETO MOLDADO EM LOCO, DE 3,50 X 3,00 M COM ESCONSIDADE DE 0º - AREIA E BRITA COMERCIAIS (EXECUÇÃO, INCLUINDO FORNECIMENTO, CARGA E TRANSPORTE DE TODOS OS MATERIAIS, EXCLUI ESCAVAÇÃO) - (CADERNO DE BUEIROS CELULARES RT 01.45)</t>
  </si>
  <si>
    <t>BOCA DE BUEIRO SIMPLES CELULAR DE CONCRETO MOLDADO EM LOCO, DE 3,50 X 3,00 M COM ESCONSIDADE DE 0º - AREIA EXTRAÍDA E BRITA PRODUZIDA (EXECUÇÃO, INCLUINDO FORNECIMENTO, CARGA E TRANSPORTE DE TODOS OS MATERIAIS, EXCLUI ESCAVAÇÃO) - (CADERNO DE BUEIROS CELULARES RT 01.45)</t>
  </si>
  <si>
    <t>BOCA DE BUEIRO SIMPLES CELULAR DE CONCRETO MOLDADO EM LOCO, DE 3,50 X 3,00 M COM ESCONSIDADE DE 15º - AREIA E BRITA COMERCIAIS (EXECUÇÃO, INCLUINDO FORNECIMENTO, CARGA E TRANSPORTE DE TODOS OS MATERIAIS, EXCLUI ESCAVAÇÃO) - (CADERNO DE BUEIROS CELULARES RT 01.45)</t>
  </si>
  <si>
    <t>BOCA DE BUEIRO SIMPLES CELULAR DE CONCRETO MOLDADO EM LOCO, DE 3,50 X 3,00 M COM ESCONSIDADE DE 15º - AREIA EXTRAÍDA E BRITA PRODUZIDA (EXECUÇÃO, INCLUINDO FORNECIMENTO, CARGA E TRANSPORTE DE TODOS OS MATERIAIS, EXCLUI ESCAVAÇÃO) - (CADERNO DE BUEIROS CELULARES RT 01.45)</t>
  </si>
  <si>
    <t>BOCA DE BUEIRO SIMPLES CELULAR DE CONCRETO MOLDADO EM LOCO, DE 3,50 X 3,00 M COM ESCONSIDADE DE 30º - AREIA E BRITA COMERCIAIS (EXECUÇÃO, INCLUINDO FORNECIMENTO, CARGA E TRANSPORTE DE TODOS OS MATERIAIS, EXCLUI ESCAVAÇÃO) - (CADERNO DE BUEIROS CELULARES RT 01.45)</t>
  </si>
  <si>
    <t>BOCA DE BUEIRO SIMPLES CELULAR DE CONCRETO MOLDADO EM LOCO, DE 3,50 X 3,00 M COM ESCONSIDADE DE 30º - AREIA EXTRAÍDA E BRITA PRODUZIDA (EXECUÇÃO, INCLUINDO FORNECIMENTO, CARGA E TRANSPORTE DE TODOS OS MATERIAIS, EXCLUI ESCAVAÇÃO) - (CADERNO DE BUEIROS CELULARES RT 01.45)</t>
  </si>
  <si>
    <t>BOCA DE BUEIRO SIMPLES CELULAR DE CONCRETO MOLDADO EM LOCO, DE 3,50 X 3,00 M COM ESCONSIDADE DE 45º - AREIA E BRITA COMERCIAIS (EXECUÇÃO, INCLUINDO FORNECIMENTO, CARGA E TRANSPORTE DE TODOS OS MATERIAIS, EXCLUI ESCAVAÇÃO) - (CADERNO DE BUEIROS CELULARES RT 01.45)</t>
  </si>
  <si>
    <t>BOCA DE BUEIRO SIMPLES CELULAR DE CONCRETO MOLDADO EM LOCO, DE 3,50 X 3,00 M COM ESCONSIDADE DE 45º - AREIA EXTRAÍDA E BRITA PRODUZIDA (EXECUÇÃO, INCLUINDO FORNECIMENTO, CARGA E TRANSPORTE DE TODOS OS MATERIAIS, EXCLUI ESCAVAÇÃO) - (CADERNO DE BUEIROS CELULARES RT 01.45)</t>
  </si>
  <si>
    <t>BOCA DE BUEIRO SIMPLES CELULAR DE CONCRETO MOLDADO EM LOCO, DE 3,50 X 3,50 M COM ESCONSIDADE DE 0º - AREIA E BRITA COMERCIAIS (EXECUÇÃO, INCLUINDO FORNECIMENTO, CARGA E TRANSPORTE DE TODOS OS MATERIAIS, EXCLUI ESCAVAÇÃO) - (CADERNO DE BUEIROS CELULARES RT 01.45)</t>
  </si>
  <si>
    <t>BOCA DE BUEIRO SIMPLES CELULAR DE CONCRETO MOLDADO EM LOCO, DE 3,50 X 3,50 M COM ESCONSIDADE DE 0º - AREIA EXTRAÍDA E BRITA PRODUZIDA (EXECUÇÃO, INCLUINDO FORNECIMENTO, CARGA E TRANSPORTE DE TODOS OS MATERIAIS, EXCLUI ESCAVAÇÃO) - (CADERNO DE BUEIROS CELULARES RT 01.45)</t>
  </si>
  <si>
    <t>BOCA DE BUEIRO SIMPLES CELULAR DE CONCRETO MOLDADO EM LOCO, DE 3,50 X 3,50 M COM ESCONSIDADE DE 15º - AREIA E BRITA COMERCIAIS (EXECUÇÃO, INCLUINDO FORNECIMENTO, CARGA E TRANSPORTE DE TODOS OS MATERIAIS, EXCLUI ESCAVAÇÃO) - (CADERNO DE BUEIROS CELULARES RT 01.45)</t>
  </si>
  <si>
    <t>BOCA DE BUEIRO SIMPLES CELULAR DE CONCRETO MOLDADO EM LOCO, DE 3,50 X 3,50 M COM ESCONSIDADE DE 15º - AREIA EXTRAÍDA E BRITA PRODUZIDA (EXECUÇÃO, INCLUINDO FORNECIMENTO, CARGA E TRANSPORTE DE TODOS OS MATERIAIS, EXCLUI ESCAVAÇÃO) - (CADERNO DE BUEIROS CELULARES RT 01.45)</t>
  </si>
  <si>
    <t>BOCA DE BUEIRO SIMPLES CELULAR DE CONCRETO MOLDADO EM LOCO, DE 3,50 X 3,50 M COM ESCONSIDADE DE 30º - AREIA E BRITA COMERCIAIS (EXECUÇÃO, INCLUINDO FORNECIMENTO, CARGA E TRANSPORTE DE TODOS OS MATERIAIS, EXCLUI ESCAVAÇÃO) - (CADERNO DE BUEIROS CELULARES RT 01.45)</t>
  </si>
  <si>
    <t>BOCA DE BUEIRO SIMPLES CELULAR DE CONCRETO MOLDADO EM LOCO, DE 3,50 X 3,50 M COM ESCONSIDADE DE 30º - AREIA EXTRAÍDA E BRITA PRODUZIDA (EXECUÇÃO, INCLUINDO FORNECIMENTO, CARGA E TRANSPORTE DE TODOS OS MATERIAIS, EXCLUI ESCAVAÇÃO) - (CADERNO DE BUEIROS CELULARES RT 01.45)</t>
  </si>
  <si>
    <t>BOCA DE BUEIRO SIMPLES CELULAR DE CONCRETO MOLDADO EM LOCO, DE 3,50 X 3,50 M COM ESCONSIDADE DE 45º - AREIA E BRITA COMERCIAIS (EXECUÇÃO, INCLUINDO FORNECIMENTO, CARGA E TRANSPORTE DE TODOS OS MATERIAIS, EXCLUI ESCAVAÇÃO) - (CADERNO DE BUEIROS CELULARES RT 01.45)</t>
  </si>
  <si>
    <t>BOCA DE BUEIRO SIMPLES CELULAR DE CONCRETO MOLDADO EM LOCO, DE 3,50 X 3,50 M COM ESCONSIDADE DE 45º - AREIA EXTRAÍDA E BRITA PRODUZIDA (EXECUÇÃO, INCLUINDO FORNECIMENTO, CARGA E TRANSPORTE DE TODOS OS MATERIAIS, EXCLUI ESCAVAÇÃO) - (CADERNO DE BUEIROS CELULARES RT 01.45)</t>
  </si>
  <si>
    <t>BOCA DE BUEIRO SIMPLES CELULAR DE CONCRETO MOLDADO EM LOCO, DE 4,00 X 3,00 M COM ESCONSIDADE DE 0º - AREIA E BRITA COMERCIAIS (EXECUÇÃO, INCLUINDO FORNECIMENTO, CARGA E TRANSPORTE DE TODOS OS MATERIAIS, EXCLUI ESCAVAÇÃO) - (CADERNO DE BUEIROS CELULARES RT 01.45)</t>
  </si>
  <si>
    <t>BOCA DE BUEIRO SIMPLES CELULAR DE CONCRETO MOLDADO EM LOCO, DE 4,00 X 3,00 M COM ESCONSIDADE DE 0º - AREIA EXTRAÍDA E BRITA PRODUZIDA (EXECUÇÃO, INCLUINDO FORNECIMENTO, CARGA E TRANSPORTE DE TODOS OS MATERIAIS, EXCLUI ESCAVAÇÃO) - (CADERNO DE BUEIROS CELULARES RT 01.45)</t>
  </si>
  <si>
    <t>BOCA DE BUEIRO SIMPLES CELULAR DE CONCRETO MOLDADO EM LOCO, DE 4,00 X 3,00 M COM ESCONSIDADE DE 15º - AREIA E BRITA COMERCIAIS (EXECUÇÃO, INCLUINDO FORNECIMENTO, CARGA E TRANSPORTE DE TODOS OS MATERIAIS, EXCLUI ESCAVAÇÃO) - (CADERNO DE BUEIROS CELULARES RT 01.45)</t>
  </si>
  <si>
    <t>BOCA DE BUEIRO SIMPLES CELULAR DE CONCRETO MOLDADO EM LOCO, DE 4,00 X 3,00 M COM ESCONSIDADE DE 15º - AREIA EXTRAÍDA E BRITA PRODUZIDA (EXECUÇÃO, INCLUINDO FORNECIMENTO, CARGA E TRANSPORTE DE TODOS OS MATERIAIS, EXCLUI ESCAVAÇÃO) - (CADERNO DE BUEIROS CELULARES RT 01.45)</t>
  </si>
  <si>
    <t>BOCA DE BUEIRO SIMPLES CELULAR DE CONCRETO MOLDADO EM LOCO, DE 4,00 X 3,00 M COM ESCONSIDADE DE 30º - AREIA E BRITA COMERCIAIS (EXECUÇÃO, INCLUINDO FORNECIMENTO, CARGA E TRANSPORTE DE TODOS OS MATERIAIS, EXCLUI ESCAVAÇÃO) - (CADERNO DE BUEIROS CELULARES RT 01.45)</t>
  </si>
  <si>
    <t>BOCA DE BUEIRO SIMPLES CELULAR DE CONCRETO MOLDADO EM LOCO, DE 4,00 X 3,00 M COM ESCONSIDADE DE 30º - AREIA EXTRAÍDA E BRITA PRODUZIDA (EXECUÇÃO, INCLUINDO FORNECIMENTO, CARGA E TRANSPORTE DE TODOS OS MATERIAIS, EXCLUI ESCAVAÇÃO) - (CADERNO DE BUEIROS CELULARES RT 01.45)</t>
  </si>
  <si>
    <t>BOCA DE BUEIRO SIMPLES CELULAR DE CONCRETO MOLDADO EM LOCO, DE 4,00 X 3,00 M COM ESCONSIDADE DE 45º - AREIA E BRITA COMERCIAIS (EXECUÇÃO, INCLUINDO FORNECIMENTO, CARGA E TRANSPORTE DE TODOS OS MATERIAIS, EXCLUI ESCAVAÇÃO) - (CADERNO DE BUEIROS CELULARES RT 01.45)</t>
  </si>
  <si>
    <t>BOCA DE BUEIRO SIMPLES CELULAR DE CONCRETO MOLDADO EM LOCO, DE 4,00 X 3,00 M COM ESCONSIDADE DE 45º - AREIA EXTRAÍDA E BRITA PRODUZIDA (EXECUÇÃO, INCLUINDO FORNECIMENTO, CARGA E TRANSPORTE DE TODOS OS MATERIAIS, EXCLUI ESCAVAÇÃO) - (CADERNO DE BUEIROS CELULARES RT 01.45)</t>
  </si>
  <si>
    <t>BOCA DE BUEIRO SIMPLES CELULAR DE CONCRETO MOLDADO EM LOCO, DE 4,00 X 4,00 M COM ESCONSIDADE DE 0º - AREIA E BRITA COMERCIAIS (EXECUÇÃO, INCLUINDO FORNECIMENTO, CARGA E TRANSPORTE DE TODOS OS MATERIAIS, EXCLUI ESCAVAÇÃO) - (CADERNO DE BUEIROS CELULARES RT 01.45)</t>
  </si>
  <si>
    <t>BOCA DE BUEIRO SIMPLES CELULAR DE CONCRETO MOLDADO EM LOCO, DE 4,00 X 4,00 M COM ESCONSIDADE DE 0º - AREIA EXTRAÍDA E BRITA PRODUZIDA (EXECUÇÃO, INCLUINDO FORNECIMENTO, CARGA E TRANSPORTE DE TODOS OS MATERIAIS, EXCLUI ESCAVAÇÃO) - (CADERNO DE BUEIROS CELULARES RT 01.45)</t>
  </si>
  <si>
    <t>BOCA DE BUEIRO SIMPLES CELULAR DE CONCRETO MOLDADO EM LOCO, DE 4,00 X 4,00 M COM ESCONSIDADE DE 15º - AREIA E BRITA COMERCIAIS (EXECUÇÃO, INCLUINDO FORNECIMENTO, CARGA E TRANSPORTE DE TODOS OS MATERIAIS, EXCLUI ESCAVAÇÃO) - (CADERNO DE BUEIROS CELULARES RT 01.45)</t>
  </si>
  <si>
    <t>BOCA DE BUEIRO SIMPLES CELULAR DE CONCRETO MOLDADO EM LOCO, DE 4,00 X 4,00 M COM ESCONSIDADE DE 15º - AREIA EXTRAÍDA E BRITA PRODUZIDA (EXECUÇÃO, INCLUINDO FORNECIMENTO, CARGA E TRANSPORTE DE TODOS OS MATERIAIS, EXCLUI ESCAVAÇÃO) - (CADERNO DE BUEIROS CELULARES RT 01.45)</t>
  </si>
  <si>
    <t>BOCA DE BUEIRO SIMPLES CELULAR DE CONCRETO MOLDADO EM LOCO, DE 4,00 X 4,00 M COM ESCONSIDADE DE 30º - AREIA E BRITA COMERCIAIS (EXECUÇÃO, INCLUINDO FORNECIMENTO, CARGA E TRANSPORTE DE TODOS OS MATERIAIS, EXCLUI ESCAVAÇÃO) - (CADERNO DE BUEIROS CELULARES RT 01.45)</t>
  </si>
  <si>
    <t>BOCA DE BUEIRO SIMPLES CELULAR DE CONCRETO MOLDADO EM LOCO, DE 4,00 X 4,00 M COM ESCONSIDADE DE 30º - AREIA EXTRAÍDA E BRITA PRODUZIDA (EXECUÇÃO, INCLUINDO FORNECIMENTO, CARGA E TRANSPORTE DE TODOS OS MATERIAIS, EXCLUI ESCAVAÇÃO) - (CADERNO DE BUEIROS CELULARES RT 01.45)</t>
  </si>
  <si>
    <t>BOCA DE BUEIRO SIMPLES CELULAR DE CONCRETO MOLDADO EM LOCO, DE 4,00 X 4,00 M COM ESCONSIDADE DE 45º - AREIA E BRITA COMERCIAIS (EXECUÇÃO, INCLUINDO FORNECIMENTO, CARGA E TRANSPORTE DE TODOS OS MATERIAIS, EXCLUI ESCAVAÇÃO) - (CADERNO DE BUEIROS CELULARES RT 01.45)</t>
  </si>
  <si>
    <t>BOCA DE BUEIRO SIMPLES CELULAR DE CONCRETO MOLDADO EM LOCO, DE 4,00 X 4,00 M COM ESCONSIDADE DE 45º - AREIA EXTRAÍDA E BRITA PRODUZIDA (EXECUÇÃO, INCLUINDO FORNECIMENTO, CARGA E TRANSPORTE DE TODOS OS MATERIAIS, EXCLUI ESCAVAÇÃO) - (CADERNO DE BUEIROS CELULARES RT 01.45)</t>
  </si>
  <si>
    <t>BOCA DE BUEIRO SIMPLES TUBULAR DE CONCRETO D = 0,60 M - ESCONSIDADE 0° - AREIA E BRITA COMERCIAIS - ALAS ESCONSAS (EXECUÇÃO, INCLUINDO FORNECIMENTO, CARGA E TRANSPORTE DE TODOS OS MATERIAIS, EXCLUI ESCAVAÇÃO) - (CADERNO DE DRENAGEM RT 01.47.D)</t>
  </si>
  <si>
    <t>BOCA DE BUEIRO SIMPLES TUBULAR DE CONCRETO D = 0,60 M - ESCONSIDADE 0° - AREIA EXTRAÍDA E BRITA PRODUZIDA - ALAS ESCONSAS (EXECUÇÃO, INCLUINDO FORNECIMENTO, CARGA E TRANSPORTE DE TODOS OS MATERIAIS, EXCLUI ESCAVAÇÃO) - (CADERNO DE DRENAGEM RT 01.47.D)</t>
  </si>
  <si>
    <t>BOCA DE BUEIRO SIMPLES TUBULAR DE CONCRETO D = 0,60 M - ESCONSIDADE 15° - AREIA E BRITA COMERCIAIS - ALAS ESCONSAS (EXECUÇÃO, INCLUINDO FORNECIMENTO, CARGA E TRANSPORTE DE TODOS OS MATERIAIS, EXCLUI ESCAVAÇÃO) - (CADERNO DE DRENAGEM RT 01.47.D)</t>
  </si>
  <si>
    <t>BOCA DE BUEIRO SIMPLES TUBULAR DE CONCRETO D = 0,60 M - ESCONSIDADE 15° - AREIA EXTRAÍDA E BRITA PRODUZIDA - ALAS ESCONSAS (EXECUÇÃO, INCLUINDO FORNECIMENTO, CARGA E TRANSPORTE DE TODOS OS MATERIAIS, EXCLUI ESCAVAÇÃO) - (CADERNO DE DRENAGEM RT 01.47.D)</t>
  </si>
  <si>
    <t>BOCA DE BUEIRO SIMPLES TUBULAR DE CONCRETO D = 0,60 M - ESCONSIDADE 30° - AREIA E BRITA COMERCIAIS - ALAS ESCONSAS (EXECUÇÃO, INCLUINDO FORNECIMENTO, CARGA E TRANSPORTE DE TODOS OS MATERIAIS, EXCLUI ESCAVAÇÃO) - (CADERNO DE DRENAGEM RT 01.47.D)</t>
  </si>
  <si>
    <t>BOCA DE BUEIRO SIMPLES TUBULAR DE CONCRETO D = 0,60 M - ESCONSIDADE 30° - AREIA EXTRAÍDA E BRITA PRODUZIDA - ALAS ESCONSAS (EXECUÇÃO, INCLUINDO FORNECIMENTO, CARGA E TRANSPORTE DE TODOS OS MATERIAIS, EXCLUI ESCAVAÇÃO) - (CADERNO DE DRENAGEM RT 01.47.D)</t>
  </si>
  <si>
    <t>BOCA DE BUEIRO SIMPLES TUBULAR DE CONCRETO D = 0,60 M - ESCONSIDADE 45° - AREIA E BRITA COMERCIAIS - ALAS ESCONSAS (EXECUÇÃO, INCLUINDO FORNECIMENTO, CARGA E TRANSPORTE DE TODOS OS MATERIAIS, EXCLUI ESCAVAÇÃO) - (CADERNO DE DRENAGEM RT 01.47.D)</t>
  </si>
  <si>
    <t>BOCA DE BUEIRO SIMPLES TUBULAR DE CONCRETO D = 0,60 M - ESCONSIDADE 45° - AREIA EXTRAÍDA E BRITA PRODUZIDA - ALAS ESCONSAS (EXECUÇÃO, INCLUINDO FORNECIMENTO, CARGA E TRANSPORTE DE TODOS OS MATERIAIS, EXCLUI ESCAVAÇÃO) - (CADERNO DE DRENAGEM RT 01.47.D)</t>
  </si>
  <si>
    <t>BOCA DE BUEIRO SIMPLES TUBULAR DE CONCRETO D = 0,80 M - ESCONSIDADE 0° - AREIA E BRITA COMERCIAIS - ALAS ESCONSAS (EXECUÇÃO, INCLUINDO FORNECIMENTO, CARGA E TRANSPORTE DE TODOS OS MATERIAIS, EXCLUI ESCAVAÇÃO) - (CADERNO DE DRENAGEM RT 01.47.D)</t>
  </si>
  <si>
    <t>BOCA DE BUEIRO SIMPLES TUBULAR DE CONCRETO D = 0,80 M - ESCONSIDADE 0° - AREIA EXTRAÍDA E BRITA PRODUZIDA - ALAS ESCONSAS (EXECUÇÃO, INCLUINDO FORNECIMENTO, CARGA E TRANSPORTE DE TODOS OS MATERIAIS, EXCLUI ESCAVAÇÃO) - (CADERNO DE DRENAGEM RT 01.47.D)</t>
  </si>
  <si>
    <t>BOCA DE BUEIRO SIMPLES TUBULAR DE CONCRETO D = 0,80 M - ESCONSIDADE 15° - AREIA E BRITA COMERCIAIS - ALAS ESCONSAS (EXECUÇÃO, INCLUINDO FORNECIMENTO, CARGA E TRANSPORTE DE TODOS OS MATERIAIS, EXCLUI ESCAVAÇÃO) - (CADERNO DE DRENAGEM RT 01.47.D)</t>
  </si>
  <si>
    <t>BOCA DE BUEIRO SIMPLES TUBULAR DE CONCRETO D = 0,80 M - ESCONSIDADE 15° - AREIA EXTRAÍDA E BRITA PRODUZIDA - ALAS ESCONSAS (EXECUÇÃO, INCLUINDO FORNECIMENTO, CARGA E TRANSPORTE DE TODOS OS MATERIAIS, EXCLUI ESCAVAÇÃO) - (CADERNO DE DRENAGEM RT 01.47.D)</t>
  </si>
  <si>
    <t>BOCA DE BUEIRO SIMPLES TUBULAR DE CONCRETO D = 0,80 M - ESCONSIDADE 30° - AREIA E BRITA COMERCIAIS - ALAS ESCONSAS (EXECUÇÃO, INCLUINDO FORNECIMENTO, CARGA E TRANSPORTE DE TODOS OS MATERIAIS, EXCLUI ESCAVAÇÃO) - (CADERNO DE DRENAGEM RT 01.47.D)</t>
  </si>
  <si>
    <t>BOCA DE BUEIRO SIMPLES TUBULAR DE CONCRETO D = 0,80 M - ESCONSIDADE 30° - AREIA EXTRAÍDA E BRITA PRODUZIDA - ALAS ESCONSAS (EXECUÇÃO, INCLUINDO FORNECIMENTO, CARGA E TRANSPORTE DE TODOS OS MATERIAIS, EXCLUI ESCAVAÇÃO) - (CADERNO DE DRENAGEM RT 01.47.D)</t>
  </si>
  <si>
    <t>BOCA DE BUEIRO SIMPLES TUBULAR DE CONCRETO D = 0,80 M - ESCONSIDADE 45° - AREIA E BRITA COMERCIAIS - ALAS ESCONSAS (EXECUÇÃO, INCLUINDO FORNECIMENTO, CARGA E TRANSPORTE DE TODOS OS MATERIAIS, EXCLUI ESCAVAÇÃO) - (CADERNO DE DRENAGEM RT 01.47.D)</t>
  </si>
  <si>
    <t>BOCA DE BUEIRO SIMPLES TUBULAR DE CONCRETO D = 0,80 M - ESCONSIDADE 45° - AREIA EXTRAÍDA E BRITA PRODUZIDA - ALAS ESCONSAS (EXECUÇÃO, INCLUINDO FORNECIMENTO, CARGA E TRANSPORTE DE TODOS OS MATERIAIS, EXCLUI ESCAVAÇÃO) - (CADERNO DE DRENAGEM RT 01.47.D)</t>
  </si>
  <si>
    <t>BOCA DE BUEIRO SIMPLES TUBULAR DE CONCRETO D = 1,00 M - ESCONSIDADE 0° - AREIA E BRITA COMERCIAIS - ALAS ESCONSAS (EXECUÇÃO, INCLUINDO FORNECIMENTO, CARGA E TRANSPORTE DE TODOS OS MATERIAIS, EXCLUI ESCAVAÇÃO) - (CADERNO DE DRENAGEM RT 01.47.D)</t>
  </si>
  <si>
    <t>BOCA DE BUEIRO SIMPLES TUBULAR DE CONCRETO D = 1,00 M - ESCONSIDADE 0° - AREIA EXTRAÍDA E BRITA PRODUZIDA - ALAS ESCONSAS (EXECUÇÃO, INCLUINDO FORNECIMENTO, CARGA E TRANSPORTE DE TODOS OS MATERIAIS, EXCLUI ESCAVAÇÃO) - (CADERNO DE DRENAGEM RT 01.47.D)</t>
  </si>
  <si>
    <t>BOCA DE BUEIRO SIMPLES TUBULAR DE CONCRETO D = 1,00 M - ESCONSIDADE 15° - AREIA E BRITA COMERCIAIS - ALAS ESCONSAS (EXECUÇÃO, INCLUINDO FORNECIMENTO, CARGA E TRANSPORTE DE TODOS OS MATERIAIS, EXCLUI ESCAVAÇÃO) - (CADERNO DE DRENAGEM RT 01.47.D)</t>
  </si>
  <si>
    <t>BOCA DE BUEIRO SIMPLES TUBULAR DE CONCRETO D = 1,00 M - ESCONSIDADE 15° - AREIA EXTRAÍDA E BRITA PRODUZIDA - ALAS ESCONSAS (EXECUÇÃO, INCLUINDO FORNECIMENTO, CARGA E TRANSPORTE DE TODOS OS MATERIAIS, EXCLUI ESCAVAÇÃO) - (CADERNO DE DRENAGEM RT 01.47.D)</t>
  </si>
  <si>
    <t>BOCA DE BUEIRO SIMPLES TUBULAR DE CONCRETO D = 1,00 M - ESCONSIDADE 30° - AREIA E BRITA COMERCIAIS - ALAS ESCONSAS (EXECUÇÃO, INCLUINDO FORNECIMENTO, CARGA E TRANSPORTE DE TODOS OS MATERIAIS, EXCLUI ESCAVAÇÃO) - (CADERNO DE DRENAGEM RT 01.47.D)</t>
  </si>
  <si>
    <t>BOCA DE BUEIRO SIMPLES TUBULAR DE CONCRETO D = 1,00 M - ESCONSIDADE 30° - AREIA EXTRAÍDA E BRITA PRODUZIDA - ALAS ESCONSAS (EXECUÇÃO, INCLUINDO FORNECIMENTO, CARGA E TRANSPORTE DE TODOS OS MATERIAIS, EXCLUI ESCAVAÇÃO) - (CADERNO DE DRENAGEM RT 01.47.D)</t>
  </si>
  <si>
    <t>BOCA DE BUEIRO SIMPLES TUBULAR DE CONCRETO D = 1,00 M - ESCONSIDADE 45° - AREIA E BRITA COMERCIAIS - ALAS ESCONSAS (EXECUÇÃO, INCLUINDO FORNECIMENTO, CARGA E TRANSPORTE DE TODOS OS MATERIAIS, EXCLUI ESCAVAÇÃO) - (CADERNO DE DRENAGEM RT 01.47.D)</t>
  </si>
  <si>
    <t>BOCA DE BUEIRO SIMPLES TUBULAR DE CONCRETO D = 1,00 M - ESCONSIDADE 45° - AREIA EXTRAÍDA E BRITA PRODUZIDA - ALAS ESCONSAS (EXECUÇÃO, INCLUINDO FORNECIMENTO, CARGA E TRANSPORTE DE TODOS OS MATERIAIS, EXCLUI ESCAVAÇÃO) - (CADERNO DE DRENAGEM RT 01.47.D)</t>
  </si>
  <si>
    <t>BOCA DE BUEIRO SIMPLES TUBULAR DE CONCRETO D = 1,20 M - ESCONSIDADE 0° - AREIA E BRITA COMERCIAIS - ALAS ESCONSAS (EXECUÇÃO, INCLUINDO FORNECIMENTO, CARGA E TRANSPORTE DE TODOS OS MATERIAIS, EXCLUI ESCAVAÇÃO) - (CADERNO DE DRENAGEM RT 01.47.D)</t>
  </si>
  <si>
    <t>BOCA DE BUEIRO SIMPLES TUBULAR DE CONCRETO D = 1,20 M - ESCONSIDADE 0° - AREIA EXTRAÍDA E BRITA PRODUZIDA - ALAS ESCONSAS (EXECUÇÃO, INCLUINDO FORNECIMENTO, CARGA E TRANSPORTE DE TODOS OS MATERIAIS, EXCLUI ESCAVAÇÃO) - (CADERNO DE DRENAGEM RT 01.47.D)</t>
  </si>
  <si>
    <t>BOCA DE BUEIRO SIMPLES TUBULAR DE CONCRETO D = 1,20 M - ESCONSIDADE 15° - AREIA E BRITA COMERCIAIS - ALAS ESCONSAS (EXECUÇÃO, INCLUINDO FORNECIMENTO, CARGA E TRANSPORTE DE TODOS OS MATERIAIS, EXCLUI ESCAVAÇÃO) - (CADERNO DE DRENAGEM RT 01.47.D)</t>
  </si>
  <si>
    <t>BOCA DE BUEIRO SIMPLES TUBULAR DE CONCRETO D = 1,20 M - ESCONSIDADE 15° - AREIA EXTRAÍDA E BRITA PRODUZIDA - ALAS ESCONSAS (EXECUÇÃO, INCLUINDO FORNECIMENTO, CARGA E TRANSPORTE DE TODOS OS MATERIAIS, EXCLUI ESCAVAÇÃO) - (CADERNO DE DRENAGEM RT 01.47.D)</t>
  </si>
  <si>
    <t>BOCA DE BUEIRO SIMPLES TUBULAR DE CONCRETO D = 1,20 M - ESCONSIDADE 30° - AREIA E BRITA COMERCIAIS - ALAS ESCONSAS (EXECUÇÃO, INCLUINDO FORNECIMENTO, CARGA E TRANSPORTE DE TODOS OS MATERIAIS, EXCLUI ESCAVAÇÃO) - (CADERNO DE DRENAGEM RT 01.47.D)</t>
  </si>
  <si>
    <t>BOCA DE BUEIRO SIMPLES TUBULAR DE CONCRETO D = 1,20 M - ESCONSIDADE 30° - AREIA EXTRAÍDA E BRITA PRODUZIDA - ALAS ESCONSAS (EXECUÇÃO, INCLUINDO FORNECIMENTO, CARGA E TRANSPORTE DE TODOS OS MATERIAIS, EXCLUI ESCAVAÇÃO) - (CADERNO DE DRENAGEM RT 01.47.D)</t>
  </si>
  <si>
    <t>BOCA DE BUEIRO SIMPLES TUBULAR DE CONCRETO D = 1,20 M - ESCONSIDADE 45° - AREIA E BRITA COMERCIAIS - ALAS ESCONSAS (EXECUÇÃO, INCLUINDO FORNECIMENTO, CARGA E TRANSPORTE DE TODOS OS MATERIAIS, EXCLUI ESCAVAÇÃO) - (CADERNO DE DRENAGEM RT 01.47.D)</t>
  </si>
  <si>
    <t>BOCA DE BUEIRO SIMPLES TUBULAR DE CONCRETO D = 1,20 M - ESCONSIDADE 45° - AREIA EXTRAÍDA E BRITA PRODUZIDA - ALAS ESCONSAS (EXECUÇÃO, INCLUINDO FORNECIMENTO, CARGA E TRANSPORTE DE TODOS OS MATERIAIS, EXCLUI ESCAVAÇÃO) - (CADERNO DE DRENAGEM RT 01.47.D)</t>
  </si>
  <si>
    <t>BOCA DE BUEIRO SIMPLES TUBULAR DE CONCRETO D = 1,50 M - ESCONSIDADE 0° - AREIA E BRITA COMERCIAIS - ALAS ESCONSAS (EXECUÇÃO, INCLUINDO FORNECIMENTO, CARGA E TRANSPORTE DE TODOS OS MATERIAIS, EXCLUI ESCAVAÇÃO) - (CADERNO DE DRENAGEM RT 01.47.D)</t>
  </si>
  <si>
    <t>BOCA DE BUEIRO SIMPLES TUBULAR DE CONCRETO D = 1,50 M - ESCONSIDADE 0° - AREIA EXTRAÍDA E BRITA PRODUZIDA - ALAS ESCONSAS (EXECUÇÃO, INCLUINDO FORNECIMENTO, CARGA E TRANSPORTE DE TODOS OS MATERIAIS, EXCLUI ESCAVAÇÃO) - (CADERNO DE DRENAGEM RT 01.47.D)</t>
  </si>
  <si>
    <t>BOCA DE BUEIRO SIMPLES TUBULAR DE CONCRETO D = 1,50 M - ESCONSIDADE 15° - AREIA E BRITA COMERCIAIS - ALAS ESCONSAS (EXECUÇÃO, INCLUINDO FORNECIMENTO, CARGA E TRANSPORTE DE TODOS OS MATERIAIS, EXCLUI ESCAVAÇÃO) - (CADERNO DE DRENAGEM RT 01.47.D)</t>
  </si>
  <si>
    <t>BOCA DE BUEIRO SIMPLES TUBULAR DE CONCRETO D = 1,50 M - ESCONSIDADE 15° - AREIA EXTRAÍDA E BRITA PRODUZIDA - ALAS ESCONSAS (EXECUÇÃO, INCLUINDO FORNECIMENTO, CARGA E TRANSPORTE DE TODOS OS MATERIAIS, EXCLUI ESCAVAÇÃO) - (CADERNO DE DRENAGEM RT 01.47.D)</t>
  </si>
  <si>
    <t>BOCA DE BUEIRO SIMPLES TUBULAR DE CONCRETO D = 1,50 M - ESCONSIDADE 30° - AREIA E BRITA COMERCIAIS - ALAS ESCONSAS (EXECUÇÃO, INCLUINDO FORNECIMENTO, CARGA E TRANSPORTE DE TODOS OS MATERIAIS, EXCLUI ESCAVAÇÃO) - (CADERNO DE DRENAGEM RT 01.47.D)</t>
  </si>
  <si>
    <t>BOCA DE BUEIRO SIMPLES TUBULAR DE CONCRETO D = 1,50 M - ESCONSIDADE 30° - AREIA EXTRAÍDA E BRITA PRODUZIDA - ALAS ESCONSAS (EXECUÇÃO, INCLUINDO FORNECIMENTO, CARGA E TRANSPORTE DE TODOS OS MATERIAIS, EXCLUI ESCAVAÇÃO) - (CADERNO DE DRENAGEM RT 01.47.D)</t>
  </si>
  <si>
    <t>BOCA DE BUEIRO SIMPLES TUBULAR DE CONCRETO D = 1,50 M - ESCONSIDADE 45° - AREIA E BRITA COMERCIAIS - ALAS ESCONSAS (EXECUÇÃO, INCLUINDO FORNECIMENTO, CARGA E TRANSPORTE DE TODOS OS MATERIAIS, EXCLUI ESCAVAÇÃO) - (CADERNO DE DRENAGEM RT 01.47.D)</t>
  </si>
  <si>
    <t>BOCA DE BUEIRO SIMPLES TUBULAR DE CONCRETO D = 1,50 M - ESCONSIDADE 45° - AREIA EXTRAÍDA E BRITA PRODUZIDA - ALAS ESCONSAS (EXECUÇÃO, INCLUINDO FORNECIMENTO, CARGA E TRANSPORTE DE TODOS OS MATERIAIS, EXCLUI ESCAVAÇÃO) - (CADERNO DE DRENAGEM RT 01.47.D)</t>
  </si>
  <si>
    <t>BOCA DE BUEIRO TRIPLO CELULAR DE CONCRETO MOLDADO EM LOCO, DE 2,00 X 2,00 M COM ESCONSIDADE DE 0º - AREIA E BRITA COMERCIAIS (EXECUÇÃO, INCLUINDO FORNECIMENTO, CARGA E TRANSPORTE DE TODOS OS MATERIAIS, EXCLUI ESCAVAÇÃO) - (CADERNO DE BUEIROS CELULARES RT 01.45)</t>
  </si>
  <si>
    <t>BOCA DE BUEIRO TRIPLO CELULAR DE CONCRETO MOLDADO EM LOCO, DE 2,00 X 2,00 M COM ESCONSIDADE DE 0º - AREIA EXTRAÍDA E BRITA PRODUZIDA (EXECUÇÃO, INCLUINDO FORNECIMENTO, CARGA E TRANSPORTE DE TODOS OS MATERIAIS, EXCLUI ESCAVAÇÃO) - (CADERNO DE BUEIROS CELULARES RT 01.45)</t>
  </si>
  <si>
    <t>BOCA DE BUEIRO TRIPLO CELULAR DE CONCRETO MOLDADO EM LOCO, DE 2,00 X 2,00 M COM ESCONSIDADE DE 15º - AREIA E BRITA COMERCIAIS (EXECUÇÃO, INCLUINDO FORNECIMENTO, CARGA E TRANSPORTE DE TODOS OS MATERIAIS, EXCLUI ESCAVAÇÃO) - (CADERNO DE BUEIROS CELULARES RT 01.45)</t>
  </si>
  <si>
    <t>BOCA DE BUEIRO TRIPLO CELULAR DE CONCRETO MOLDADO EM LOCO, DE 2,00 X 2,00 M COM ESCONSIDADE DE 15º - AREIA EXTRAÍDA E BRITA PRODUZIDA (EXECUÇÃO, INCLUINDO FORNECIMENTO, CARGA E TRANSPORTE DE TODOS OS MATERIAIS, EXCLUI ESCAVAÇÃO) - (CADERNO DE BUEIROS CELULARES RT 01.45)</t>
  </si>
  <si>
    <t>BOCA DE BUEIRO TRIPLO CELULAR DE CONCRETO MOLDADO EM LOCO, DE 2,00 X 2,00 M COM ESCONSIDADE DE 30º - AREIA E BRITA COMERCIAIS (EXECUÇÃO, INCLUINDO FORNECIMENTO, CARGA E TRANSPORTE DE TODOS OS MATERIAIS, EXCLUI ESCAVAÇÃO) - (CADERNO DE BUEIROS CELULARES RT 01.45)</t>
  </si>
  <si>
    <t>BOCA DE BUEIRO TRIPLO CELULAR DE CONCRETO MOLDADO EM LOCO, DE 2,00 X 2,00 M COM ESCONSIDADE DE 30º - AREIA EXTRAÍDA E BRITA PRODUZIDA (EXECUÇÃO, INCLUINDO FORNECIMENTO, CARGA E TRANSPORTE DE TODOS OS MATERIAIS, EXCLUI ESCAVAÇÃO) - (CADERNO DE BUEIROS CELULARES RT 01.45)</t>
  </si>
  <si>
    <t>BOCA DE BUEIRO TRIPLO CELULAR DE CONCRETO MOLDADO EM LOCO, DE 2,00 X 2,00 M COM ESCONSIDADE DE 45º - AREIA E BRITA COMERCIAIS (EXECUÇÃO, INCLUINDO FORNECIMENTO, CARGA E TRANSPORTE DE TODOS OS MATERIAIS, EXCLUI ESCAVAÇÃO) - (CADERNO DE BUEIROS CELULARES RT 01.45)</t>
  </si>
  <si>
    <t>BOCA DE BUEIRO TRIPLO CELULAR DE CONCRETO MOLDADO EM LOCO, DE 2,00 X 2,00 M COM ESCONSIDADE DE 45º - AREIA EXTRAÍDA E BRITA PRODUZIDA (EXECUÇÃO, INCLUINDO FORNECIMENTO, CARGA E TRANSPORTE DE TODOS OS MATERIAIS, EXCLUI ESCAVAÇÃO) - (CADERNO DE BUEIROS CELULARES RT 01.45)</t>
  </si>
  <si>
    <t>BOCA DE BUEIRO TRIPLO CELULAR DE CONCRETO MOLDADO EM LOCO, DE 3,00 X 2,00 M COM ESCONSIDADE DE 0º - AREIA E BRITA COMERCIAIS (EXECUÇÃO, INCLUINDO FORNECIMENTO, CARGA E TRANSPORTE DE TODOS OS MATERIAIS, EXCLUI ESCAVAÇÃO) - (CADERNO DE BUEIROS CELULARES RT 01.45)</t>
  </si>
  <si>
    <t>BOCA DE BUEIRO TRIPLO CELULAR DE CONCRETO MOLDADO EM LOCO, DE 3,00 X 2,00 M COM ESCONSIDADE DE 0º - AREIA EXTRAÍDA E BRITA PRODUZIDA (EXECUÇÃO, INCLUINDO FORNECIMENTO, CARGA E TRANSPORTE DE TODOS OS MATERIAIS, EXCLUI ESCAVAÇÃO) - (CADERNO DE BUEIROS CELULARES RT 01.45)</t>
  </si>
  <si>
    <t>BOCA DE BUEIRO TRIPLO CELULAR DE CONCRETO MOLDADO EM LOCO, DE 3,00 X 2,00 M COM ESCONSIDADE DE 15º - AREIA E BRITA COMERCIAIS (EXECUÇÃO, INCLUINDO FORNECIMENTO, CARGA E TRANSPORTE DE TODOS OS MATERIAIS, EXCLUI ESCAVAÇÃO) - (CADERNO DE BUEIROS CELULARES RT 01.45)</t>
  </si>
  <si>
    <t>BOCA DE BUEIRO TRIPLO CELULAR DE CONCRETO MOLDADO EM LOCO, DE 3,00 X 2,00 M COM ESCONSIDADE DE 15º - AREIA EXTRAÍDA E BRITA PRODUZIDA (EXECUÇÃO, INCLUINDO FORNECIMENTO, CARGA E TRANSPORTE DE TODOS OS MATERIAIS, EXCLUI ESCAVAÇÃO) - (CADERNO DE BUEIROS CELULARES RT 01.45)</t>
  </si>
  <si>
    <t>BOCA DE BUEIRO TRIPLO CELULAR DE CONCRETO MOLDADO EM LOCO, DE 3,00 X 2,00 M COM ESCONSIDADE DE 30º - AREIA E BRITA COMERCIAIS (EXECUÇÃO, INCLUINDO FORNECIMENTO, CARGA E TRANSPORTE DE TODOS OS MATERIAIS, EXCLUI ESCAVAÇÃO) - (CADERNO DE BUEIROS CELULARES RT 01.45)</t>
  </si>
  <si>
    <t>BOCA DE BUEIRO TRIPLO CELULAR DE CONCRETO MOLDADO EM LOCO, DE 3,00 X 2,00 M COM ESCONSIDADE DE 30º - AREIA EXTRAÍDA E BRITA PRODUZIDA (EXECUÇÃO, INCLUINDO FORNECIMENTO, CARGA E TRANSPORTE DE TODOS OS MATERIAIS, EXCLUI ESCAVAÇÃO) - (CADERNO DE BUEIROS CELULARES RT 01.45)</t>
  </si>
  <si>
    <t>BOCA DE BUEIRO TRIPLO CELULAR DE CONCRETO MOLDADO EM LOCO, DE 3,00 X 2,00 M COM ESCONSIDADE DE 45º - AREIA E BRITA COMERCIAIS (EXECUÇÃO, INCLUINDO FORNECIMENTO, CARGA E TRANSPORTE DE TODOS OS MATERIAIS, EXCLUI ESCAVAÇÃO) - (CADERNO DE BUEIROS CELULARES RT 01.45)</t>
  </si>
  <si>
    <t>BOCA DE BUEIRO TRIPLO CELULAR DE CONCRETO MOLDADO EM LOCO, DE 3,00 X 2,00 M COM ESCONSIDADE DE 45º - AREIA EXTRAÍDA E BRITA PRODUZIDA (EXECUÇÃO, INCLUINDO FORNECIMENTO, CARGA E TRANSPORTE DE TODOS OS MATERIAIS, EXCLUI ESCAVAÇÃO) - (CADERNO DE BUEIROS CELULARES RT 01.45)</t>
  </si>
  <si>
    <t>BOCA DE BUEIRO TRIPLO CELULAR DE CONCRETO MOLDADO EM LOCO, DE 3,00 X 3,00 M COM ESCONSIDADE DE 0º - AREIA E BRITA COMERCIAIS (EXECUÇÃO, INCLUINDO FORNECIMENTO, CARGA E TRANSPORTE DE TODOS OS MATERIAIS, EXCLUI ESCAVAÇÃO) - (CADERNO DE BUEIROS CELULARES RT 01.45)</t>
  </si>
  <si>
    <t>BOCA DE BUEIRO TRIPLO CELULAR DE CONCRETO MOLDADO EM LOCO, DE 3,00 X 3,00 M COM ESCONSIDADE DE 0º - AREIA EXTRAÍDA E BRITA PRODUZIDA (EXECUÇÃO, INCLUINDO FORNECIMENTO, CARGA E TRANSPORTE DE TODOS OS MATERIAIS, EXCLUI ESCAVAÇÃO) - (CADERNO DE BUEIROS CELULARES RT 01.45)</t>
  </si>
  <si>
    <t>BOCA DE BUEIRO TRIPLO CELULAR DE CONCRETO MOLDADO EM LOCO, DE 3,00 X 3,00 M COM ESCONSIDADE DE 15º - AREIA E BRITA COMERCIAIS (EXECUÇÃO, INCLUINDO FORNECIMENTO, CARGA E TRANSPORTE DE TODOS OS MATERIAIS, EXCLUI ESCAVAÇÃO) - (CADERNO DE BUEIROS CELULARES RT 01.45)</t>
  </si>
  <si>
    <t>BOCA DE BUEIRO TRIPLO CELULAR DE CONCRETO MOLDADO EM LOCO, DE 3,00 X 3,00 M COM ESCONSIDADE DE 15º - AREIA EXTRAÍDA E BRITA PRODUZIDA (EXECUÇÃO, INCLUINDO FORNECIMENTO, CARGA E TRANSPORTE DE TODOS OS MATERIAIS, EXCLUI ESCAVAÇÃO) - (CADERNO DE BUEIROS CELULARES RT 01.45)</t>
  </si>
  <si>
    <t>BOCA DE BUEIRO TRIPLO CELULAR DE CONCRETO MOLDADO EM LOCO, DE 3,00 X 3,00 M COM ESCONSIDADE DE 30º - AREIA E BRITA COMERCIAIS (EXECUÇÃO, INCLUINDO FORNECIMENTO, CARGA E TRANSPORTE DE TODOS OS MATERIAIS, EXCLUI ESCAVAÇÃO) - (CADERNO DE BUEIROS CELULARES RT 01.45)</t>
  </si>
  <si>
    <t>BOCA DE BUEIRO TRIPLO CELULAR DE CONCRETO MOLDADO EM LOCO, DE 3,00 X 3,00 M COM ESCONSIDADE DE 30º - AREIA EXTRAÍDA E BRITA PRODUZIDA (EXECUÇÃO, INCLUINDO FORNECIMENTO, CARGA E TRANSPORTE DE TODOS OS MATERIAIS, EXCLUI ESCAVAÇÃO) - (CADERNO DE BUEIROS CELULARES RT 01.45)</t>
  </si>
  <si>
    <t>BOCA DE BUEIRO TRIPLO CELULAR DE CONCRETO MOLDADO EM LOCO, DE 3,00 X 3,00 M COM ESCONSIDADE DE 45º - AREIA E BRITA COMERCIAIS (EXECUÇÃO, INCLUINDO FORNECIMENTO, CARGA E TRANSPORTE DE TODOS OS MATERIAIS, EXCLUI ESCAVAÇÃO) - (CADERNO DE BUEIROS CELULARES RT 01.45)</t>
  </si>
  <si>
    <t>BOCA DE BUEIRO TRIPLO CELULAR DE CONCRETO MOLDADO EM LOCO, DE 3,00 X 3,00 M COM ESCONSIDADE DE 45º - AREIA EXTRAÍDA E BRITA PRODUZIDA (EXECUÇÃO, INCLUINDO FORNECIMENTO, CARGA E TRANSPORTE DE TODOS OS MATERIAIS, EXCLUI ESCAVAÇÃO) - (CADERNO DE BUEIROS CELULARES RT 01.45)</t>
  </si>
  <si>
    <t>BOCA DE BUEIRO TRIPLO CELULAR DE CONCRETO MOLDADO EM LOCO, DE 3,50 X 3,50 M COM ESCONSIDADE DE 0º - AREIA E BRITA COMERCIAIS (EXECUÇÃO, INCLUINDO FORNECIMENTO, CARGA E TRANSPORTE DE TODOS OS MATERIAIS, EXCLUI ESCAVAÇÃO) - (CADERNO DE BUEIROS CELULARES RT 01.45)</t>
  </si>
  <si>
    <t>BOCA DE BUEIRO TRIPLO CELULAR DE CONCRETO MOLDADO EM LOCO, DE 3,50 X 3,50 M COM ESCONSIDADE DE 0º - AREIA EXTRAÍDA E BRITA PRODUZIDA (EXECUÇÃO, INCLUINDO FORNECIMENTO, CARGA E TRANSPORTE DE TODOS OS MATERIAIS, EXCLUI ESCAVAÇÃO) - (CADERNO DE BUEIROS CELULARES RT 01.45)</t>
  </si>
  <si>
    <t>BOCA DE BUEIRO TRIPLO CELULAR DE CONCRETO MOLDADO EM LOCO, DE 3,50 X 3,50 M COM ESCONSIDADE DE 15º - AREIA E BRITA COMERCIAIS (EXECUÇÃO, INCLUINDO FORNECIMENTO, CARGA E TRANSPORTE DE TODOS OS MATERIAIS, EXCLUI ESCAVAÇÃO) - (CADERNO DE BUEIROS CELULARES RT 01.45)</t>
  </si>
  <si>
    <t>BOCA DE BUEIRO TRIPLO CELULAR DE CONCRETO MOLDADO EM LOCO, DE 3,50 X 3,50 M COM ESCONSIDADE DE 15º - AREIA EXTRAÍDA E BRITA PRODUZIDA (EXECUÇÃO, INCLUINDO FORNECIMENTO, CARGA E TRANSPORTE DE TODOS OS MATERIAIS, EXCLUI ESCAVAÇÃO) - (CADERNO DE BUEIROS CELULARES RT 01.45)</t>
  </si>
  <si>
    <t>BOCA DE BUEIRO TRIPLO CELULAR DE CONCRETO MOLDADO EM LOCO, DE 3,50 X 3,50 M COM ESCONSIDADE DE 30º - AREIA E BRITA COMERCIAIS (EXECUÇÃO, INCLUINDO FORNECIMENTO, CARGA E TRANSPORTE DE TODOS OS MATERIAIS, EXCLUI ESCAVAÇÃO) - (CADERNO DE BUEIROS CELULARES RT 01.45)</t>
  </si>
  <si>
    <t>BOCA DE BUEIRO TRIPLO CELULAR DE CONCRETO MOLDADO EM LOCO, DE 3,50 X 3,50 M COM ESCONSIDADE DE 30º - AREIA EXTRAÍDA E BRITA PRODUZIDA (EXECUÇÃO, INCLUINDO FORNECIMENTO, CARGA E TRANSPORTE DE TODOS OS MATERIAIS, EXCLUI ESCAVAÇÃO) - (CADERNO DE BUEIROS CELULARES RT 01.45)</t>
  </si>
  <si>
    <t>BOCA DE BUEIRO TRIPLO CELULAR DE CONCRETO MOLDADO EM LOCO, DE 3,50 X 3,50 M COM ESCONSIDADE DE 45º - AREIA E BRITA COMERCIAIS (EXECUÇÃO, INCLUINDO FORNECIMENTO, CARGA E TRANSPORTE DE TODOS OS MATERIAIS, EXCLUI ESCAVAÇÃO) - (CADERNO DE BUEIROS CELULARES RT 01.45)</t>
  </si>
  <si>
    <t>BOCA DE BUEIRO TRIPLO CELULAR DE CONCRETO MOLDADO EM LOCO, DE 3,50 X 3,50 M COM ESCONSIDADE DE 45º - AREIA EXTRAÍDA E BRITA PRODUZIDA (EXECUÇÃO, INCLUINDO FORNECIMENTO, CARGA E TRANSPORTE DE TODOS OS MATERIAIS, EXCLUI ESCAVAÇÃO) - (CADERNO DE BUEIROS CELULARES RT 01.45)</t>
  </si>
  <si>
    <t>BOCA DE BUEIRO TRIPLO TUBULAR DE CONCRETO D = 1,00 M - ESCONSIDADE 0° - AREIA E BRITA COMERCIAIS - ALAS ESCONSAS (EXECUÇÃO, INCLUINDO FORNECIMENTO, CARGA E TRANSPORTE DE TODOS OS MATERIAIS, EXCLUI ESCAVAÇÃO) - (CADERNO DE DRENAGEM RT 01.47.D)</t>
  </si>
  <si>
    <t>BOCA DE BUEIRO TRIPLO TUBULAR DE CONCRETO D = 1,00 M - ESCONSIDADE 0° - AREIA EXTRAÍDA E BRITA PRODUZIDA - ALAS ESCONSAS (EXECUÇÃO, INCLUINDO FORNECIMENTO, CARGA E TRANSPORTE DE TODOS OS MATERIAIS, EXCLUI ESCAVAÇÃO) - (CADERNO DE DRENAGEM RT 01.47.D)</t>
  </si>
  <si>
    <t>BOCA DE BUEIRO TRIPLO TUBULAR DE CONCRETO D = 1,00 M - ESCONSIDADE 15° - AREIA E BRITA COMERCIAIS - ALAS ESCONSAS (EXECUÇÃO, INCLUINDO FORNECIMENTO, CARGA E TRANSPORTE DE TODOS OS MATERIAIS, EXCLUI ESCAVAÇÃO) - (CADERNO DE DRENAGEM RT 01.47.D)</t>
  </si>
  <si>
    <t>BOCA DE BUEIRO TRIPLO TUBULAR DE CONCRETO D = 1,00 M - ESCONSIDADE 15° - AREIA EXTRAÍDA E BRITA PRODUZIDA - ALAS ESCONSAS (EXECUÇÃO, INCLUINDO FORNECIMENTO, CARGA E TRANSPORTE DE TODOS OS MATERIAIS, EXCLUI ESCAVAÇÃO) - (CADERNO DE DRENAGEM RT 01.47.D)</t>
  </si>
  <si>
    <t>BOCA DE BUEIRO TRIPLO TUBULAR DE CONCRETO D = 1,00 M - ESCONSIDADE 30° - AREIA E BRITA COMERCIAIS - ALAS ESCONSAS (EXECUÇÃO, INCLUINDO FORNECIMENTO, CARGA E TRANSPORTE DE TODOS OS MATERIAIS, EXCLUI ESCAVAÇÃO) - (CADERNO DE DRENAGEM RT 01.47.D)</t>
  </si>
  <si>
    <t>BOCA DE BUEIRO TRIPLO TUBULAR DE CONCRETO D = 1,00 M - ESCONSIDADE 30° - AREIA EXTRAÍDA E BRITA PRODUZIDA - ALAS ESCONSAS (EXECUÇÃO, INCLUINDO FORNECIMENTO, CARGA E TRANSPORTE DE TODOS OS MATERIAIS, EXCLUI ESCAVAÇÃO) - (CADERNO DE DRENAGEM RT 01.47.D)</t>
  </si>
  <si>
    <t>BOCA DE BUEIRO TRIPLO TUBULAR DE CONCRETO D = 1,00 M - ESCONSIDADE 45° - AREIA E BRITA COMERCIAIS - ALAS ESCONSAS (EXECUÇÃO, INCLUINDO FORNECIMENTO, CARGA E TRANSPORTE DE TODOS OS MATERIAIS, EXCLUI ESCAVAÇÃO) - (CADERNO DE DRENAGEM RT 01.47.D)</t>
  </si>
  <si>
    <t>BOCA DE BUEIRO TRIPLO TUBULAR DE CONCRETO D = 1,00 M - ESCONSIDADE 45° - AREIA EXTRAÍDA E BRITA PRODUZIDA - ALAS ESCONSAS (EXECUÇÃO, INCLUINDO FORNECIMENTO, CARGA E TRANSPORTE DE TODOS OS MATERIAIS, EXCLUI ESCAVAÇÃO) - (CADERNO DE DRENAGEM RT 01.47.D)</t>
  </si>
  <si>
    <t>BOCA DE BUEIRO TRIPLO TUBULAR DE CONCRETO D = 1,20 M - ESCONSIDADE 0° - AREIA E BRITA COMERCIAIS - ALAS ESCONSAS (EXECUÇÃO, INCLUINDO FORNECIMENTO, CARGA E TRANSPORTE DE TODOS OS MATERIAIS, EXCLUI ESCAVAÇÃO) - (CADERNO DE DRENAGEM RT 01.47.D)</t>
  </si>
  <si>
    <t>BOCA DE BUEIRO TRIPLO TUBULAR DE CONCRETO D = 1,20 M - ESCONSIDADE 0° - AREIA EXTRAÍDA E BRITA PRODUZIDA - ALAS ESCONSAS (EXECUÇÃO, INCLUINDO FORNECIMENTO, CARGA E TRANSPORTE DE TODOS OS MATERIAIS, EXCLUI ESCAVAÇÃO) - (CADERNO DE DRENAGEM RT 01.47.D)</t>
  </si>
  <si>
    <t>BOCA DE BUEIRO TRIPLO TUBULAR DE CONCRETO D = 1,20 M - ESCONSIDADE 15° - AREIA E BRITA COMERCIAIS - ALAS ESCONSAS (EXECUÇÃO, INCLUINDO FORNECIMENTO, CARGA E TRANSPORTE DE TODOS OS MATERIAIS, EXCLUI ESCAVAÇÃO) - (CADERNO DE DRENAGEM RT 01.47.D)</t>
  </si>
  <si>
    <t>BOCA DE BUEIRO TRIPLO TUBULAR DE CONCRETO D = 1,20 M - ESCONSIDADE 15° - AREIA EXTRAÍDA E BRITA PRODUZIDA - ALAS ESCONSAS (EXECUÇÃO, INCLUINDO FORNECIMENTO, CARGA E TRANSPORTE DE TODOS OS MATERIAIS, EXCLUI ESCAVAÇÃO) - (CADERNO DE DRENAGEM RT 01.47.D)</t>
  </si>
  <si>
    <t>BOCA DE BUEIRO TRIPLO TUBULAR DE CONCRETO D = 1,20 M - ESCONSIDADE 30° - AREIA E BRITA COMERCIAIS - ALAS ESCONSAS (EXECUÇÃO, INCLUINDO FORNECIMENTO, CARGA E TRANSPORTE DE TODOS OS MATERIAIS, EXCLUI ESCAVAÇÃO) - (CADERNO DE DRENAGEM RT 01.47.D)</t>
  </si>
  <si>
    <t>BOCA DE BUEIRO TRIPLO TUBULAR DE CONCRETO D = 1,20 M - ESCONSIDADE 30° - AREIA EXTRAÍDA E BRITA PRODUZIDA - ALAS ESCONSAS (EXECUÇÃO, INCLUINDO FORNECIMENTO, CARGA E TRANSPORTE DE TODOS OS MATERIAIS, EXCLUI ESCAVAÇÃO) - (CADERNO DE DRENAGEM RT 01.47.D)</t>
  </si>
  <si>
    <t>BOCA DE BUEIRO TRIPLO TUBULAR DE CONCRETO D = 1,20 M - ESCONSIDADE 45° - AREIA E BRITA COMERCIAIS - ALAS ESCONSAS (EXECUÇÃO, INCLUINDO FORNECIMENTO, CARGA E TRANSPORTE DE TODOS OS MATERIAIS, EXCLUI ESCAVAÇÃO) - (CADERNO DE DRENAGEM RT 01.47.D)</t>
  </si>
  <si>
    <t>BOCA DE BUEIRO TRIPLO TUBULAR DE CONCRETO D = 1,20 M - ESCONSIDADE 45° - AREIA EXTRAÍDA E BRITA PRODUZIDA - ALAS ESCONSAS (EXECUÇÃO, INCLUINDO FORNECIMENTO, CARGA E TRANSPORTE DE TODOS OS MATERIAIS, EXCLUI ESCAVAÇÃO) - (CADERNO DE DRENAGEM RT 01.47.D)</t>
  </si>
  <si>
    <t>BOCA DE BUEIRO TRIPLO TUBULAR DE CONCRETO D = 1,50 M - ESCONSIDADE 0° - AREIA E BRITA COMERCIAIS - ALAS ESCONSAS (EXECUÇÃO, INCLUINDO FORNECIMENTO, CARGA E TRANSPORTE DE TODOS OS MATERIAIS, EXCLUI ESCAVAÇÃO) - (CADERNO DE DRENAGEM RT 01.47.D)</t>
  </si>
  <si>
    <t>BOCA DE BUEIRO TRIPLO TUBULAR DE CONCRETO D = 1,50 M - ESCONSIDADE 0° - AREIA EXTRAÍDA E BRITA PRODUZIDA - ALAS ESCONSAS (EXECUÇÃO, INCLUINDO FORNECIMENTO, CARGA E TRANSPORTE DE TODOS OS MATERIAIS, EXCLUI ESCAVAÇÃO) - (CADERNO DE DRENAGEM RT 01.47.D)</t>
  </si>
  <si>
    <t>BOCA DE BUEIRO TRIPLO TUBULAR DE CONCRETO D = 1,50 M - ESCONSIDADE 15° - AREIA E BRITA COMERCIAIS - ALAS ESCONSAS (EXECUÇÃO, INCLUINDO FORNECIMENTO, CARGA E TRANSPORTE DE TODOS OS MATERIAIS, EXCLUI ESCAVAÇÃO) - (CADERNO DE DRENAGEM RT 01.47.D)</t>
  </si>
  <si>
    <t>BOCA DE BUEIRO TRIPLO TUBULAR DE CONCRETO D = 1,50 M - ESCONSIDADE 15° - AREIA EXTRAÍDA E BRITA PRODUZIDA - ALAS ESCONSAS (EXECUÇÃO, INCLUINDO FORNECIMENTO, CARGA E TRANSPORTE DE TODOS OS MATERIAIS, EXCLUI ESCAVAÇÃO) - (CADERNO DE DRENAGEM RT 01.47.D)</t>
  </si>
  <si>
    <t>BOCA DE BUEIRO TRIPLO TUBULAR DE CONCRETO D = 1,50 M - ESCONSIDADE 30° - AREIA E BRITA COMERCIAIS - ALAS ESCONSAS (EXECUÇÃO, INCLUINDO FORNECIMENTO, CARGA E TRANSPORTE DE TODOS OS MATERIAIS, EXCLUI ESCAVAÇÃO) - (CADERNO DE DRENAGEM RT 01.47.D)</t>
  </si>
  <si>
    <t>BOCA DE BUEIRO TRIPLO TUBULAR DE CONCRETO D = 1,50 M - ESCONSIDADE 30° - AREIA EXTRAÍDA E BRITA PRODUZIDA - ALAS ESCONSAS (EXECUÇÃO, INCLUINDO FORNECIMENTO, CARGA E TRANSPORTE DE TODOS OS MATERIAIS, EXCLUI ESCAVAÇÃO) - (CADERNO DE DRENAGEM RT 01.47.D)</t>
  </si>
  <si>
    <t>BOCA DE BUEIRO TRIPLO TUBULAR DE CONCRETO D = 1,50 M - ESCONSIDADE 45° - AREIA E BRITA COMERCIAIS - ALAS ESCONSAS (EXECUÇÃO, INCLUINDO FORNECIMENTO, CARGA E TRANSPORTE DE TODOS OS MATERIAIS, EXCLUI ESCAVAÇÃO) - (CADERNO DE DRENAGEM RT 01.47.D)</t>
  </si>
  <si>
    <t>BOCA DE BUEIRO TRIPLO TUBULAR DE CONCRETO D = 1,50 M - ESCONSIDADE 45° - AREIA EXTRAÍDA E BRITA PRODUZIDA - ALAS ESCONSAS (EXECUÇÃO, INCLUINDO FORNECIMENTO, CARGA E TRANSPORTE DE TODOS OS MATERIAIS, EXCLUI ESCAVAÇÃO) - (CADERNO DE DRENAGEM RT 01.47.D)</t>
  </si>
  <si>
    <t>CORPO DE BUEIRO DUPLO CELULAR DE CONCRETO MOLDADO EM LOCO, DE 2,00 X 2,00 M COM ALTURA DE ATERRO DE 0,00 A 1,00 M - AREIA E BRITA COMERCIAIS (EXECUÇÃO, INCLUINDO FORNECIMENTO, CARGA E TRANSPORTE DE TODOS OS MATERIAIS, EXCLUI ESCAVAÇÃO) - (CADERNO DE BUEIROS CELULARES RT 01.45)</t>
  </si>
  <si>
    <t>CORPO DE BUEIRO DUPLO CELULAR DE CONCRETO MOLDADO EM LOCO, DE 2,00 X 2,00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</si>
  <si>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2,00 M COM ALTURA DE ATERRO DE 1,00 A 2,50 M - AREIA E BRITA COMERCIAIS (EXECUÇÃO, INCLUINDO FORNECIMENTO, CARGA E TRANSPORTE DE TODOS OS MATERIAIS, EXCLUI ESCAVAÇÃO) - (CADERNO DE BUEIROS CELULARES RT 01.45)</t>
  </si>
  <si>
    <t>CORPO DE BUEIRO DUPLO CELULAR DE CONCRETO MOLDADO EM LOCO, DE 2,00 X 2,00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</si>
  <si>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2,00 M COM ALTURA DE ATERRO DE 2,50 A 5,00 M - AREIA E BRITA COMERCIAIS (EXECUÇÃO, INCLUINDO FORNECIMENTO, CARGA E TRANSPORTE DE TODOS OS MATERIAIS, EXCLUI ESCAVAÇÃO) - (CADERNO DE BUEIROS CELULARES RT 01.45)</t>
  </si>
  <si>
    <t>CORPO DE BUEIRO DUPLO CELULAR DE CONCRETO MOLDADO EM LOCO, DE 2,00 X 2,00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</si>
  <si>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2,00 M COM ALTURA DE ATERRO DE 5,00 A 7,50 M - AREIA E BRITA COMERCIAIS (EXECUÇÃO, INCLUINDO FORNECIMENTO, CARGA E TRANSPORTE DE TODOS OS MATERIAIS, EXCLUI ESCAVAÇÃO) - (CADERNO DE BUEIROS CELULARES RT 01.45)</t>
  </si>
  <si>
    <t>CORPO DE BUEIRO DUPLO CELULAR DE CONCRETO MOLDADO EM LOCO, DE 2,00 X 2,00 M COM ALTURA DE ATERRO DE 5,00 A 7,50 M - AREIA EXTRAÍDA E BRITA PRODUZIDA (EXECUÇÃO, INCLUINDO FORNECIMENTO, CARGA E TRANSPORTE DE TODOS OS MATERIAIS, EXCLUI ESCAVAÇÃO) - (CADERNO DE BUEIROS CELULARES RT 01.45)</t>
  </si>
  <si>
    <t>CORPO DE BUEIRO DUPLO CELULAR DE CONCRETO MOLDADO EM LOCO, DE 2,00 X 2,50 M COM ALTURA DE ATERRO DE 0,00 A 1,00 M - AREIA E BRITA COMERCIAIS (EXECUÇÃO, INCLUINDO FORNECIMENTO, CARGA E TRANSPORTE DE TODOS OS MATERIAIS, EXCLUI ESCAVAÇÃO) - (CADERNO DE BUEIROS CELULARES RT 01.45)</t>
  </si>
  <si>
    <t>CORPO DE BUEIRO DUPLO CELULAR DE CONCRETO MOLDADO EM LOCO, DE 2,00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</si>
  <si>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2,50 M COM ALTURA DE ATERRO DE 1,00 A 2,50 M - AREIA E BRITA COMERCIAIS (EXECUÇÃO, INCLUINDO FORNECIMENTO, CARGA E TRANSPORTE DE TODOS OS MATERIAIS, EXCLUI ESCAVAÇÃO) - (CADERNO DE BUEIROS CELULARES RT 01.45)</t>
  </si>
  <si>
    <t>CORPO DE BUEIRO DUPLO CELULAR DE CONCRETO MOLDADO EM LOCO, DE 2,00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</si>
  <si>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2,50 M COM ALTURA DE ATERRO DE 2,50 A 5,00 M - AREIA E BRITA COMERCIAIS (EXECUÇÃO, INCLUINDO FORNECIMENTO, CARGA E TRANSPORTE DE TODOS OS MATERIAIS, EXCLUI ESCAVAÇÃO) - (CADERNO DE BUEIROS CELULARES RT 01.45)</t>
  </si>
  <si>
    <t>CORPO DE BUEIRO DUPLO CELULAR DE CONCRETO MOLDADO EM LOCO, DE 2,00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</si>
  <si>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2,50 M COM ALTURA DE ATERRO DE 5,00 A 7,50 M - AREIA E BRITA COMERCIAIS (EXECUÇÃO, INCLUINDO FORNECIMENTO, CARGA E TRANSPORTE DE TODOS OS MATERIAIS, EXCLUI ESCAVAÇÃO) - (CADERNO DE BUEIROS CELULARES RT 01.45)</t>
  </si>
  <si>
    <t>CORPO DE BUEIRO DUPLO CELULAR DE CONCRETO MOLDADO EM LOCO, DE 2,00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</si>
  <si>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2,00 X 3,00 M COM ALTURA DE ATERRO DE 0,00 A 1,00 M - AREIA E BRITA COMERCIAIS (EXECUÇÃO, INCLUINDO FORNECIMENTO, CARGA E TRANSPORTE DE TODOS OS MATERIAIS, EXCLUI ESCAVAÇÃO) - (CADERNO DE BUEIROS CELULARES RT 01.45)</t>
  </si>
  <si>
    <t>CORPO DE BUEIRO DUPLO CELULAR DE CONCRETO MOLDADO EM LOCO, DE 2,00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</si>
  <si>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3,00 M COM ALTURA DE ATERRO DE 1,00 A 2,50 M - AREIA E BRITA COMERCIAIS (EXECUÇÃO, INCLUINDO FORNECIMENTO, CARGA E TRANSPORTE DE TODOS OS MATERIAIS, EXCLUI ESCAVAÇÃO) - (CADERNO DE BUEIROS CELULARES RT 01.45)</t>
  </si>
  <si>
    <t>CORPO DE BUEIRO DUPLO CELULAR DE CONCRETO MOLDADO EM LOCO, DE 2,00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</si>
  <si>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3,00 M COM ALTURA DE ATERRO DE 2,50 A 5,00 M - AREIA E BRITA COMERCIAIS (EXECUÇÃO, INCLUINDO FORNECIMENTO, CARGA E TRANSPORTE DE TODOS OS MATERIAIS, EXCLUI ESCAVAÇÃO) - (CADERNO DE BUEIROS CELULARES RT 01.45)</t>
  </si>
  <si>
    <t>CORPO DE BUEIRO DUPLO CELULAR DE CONCRETO MOLDADO EM LOCO, DE 2,00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</si>
  <si>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3,00 M COM ALTURA DE ATERRO DE 5,00 A 7,50 M - AREIA E BRITA COMERCIAIS (EXECUÇÃO, INCLUINDO FORNECIMENTO, CARGA E TRANSPORTE DE TODOS OS MATERIAIS, EXCLUI ESCAVAÇÃO) - (CADERNO DE BUEIROS CELULARES RT 01.45)</t>
  </si>
  <si>
    <t>CORPO DE BUEIRO DUPLO CELULAR DE CONCRETO MOLDADO EM LOCO, DE 2,00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</si>
  <si>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2,50 X 2,50 M COM ALTURA DE ATERRO DE 0,00 A 1,00 M - AREIA E BRITA COMERCIAIS (EXECUÇÃO, INCLUINDO FORNECIMENTO, CARGA E TRANSPORTE DE TODOS OS MATERIAIS, EXCLUI ESCAVAÇÃO) - (CADERNO DE BUEIROS CELULARES RT 01.45)</t>
  </si>
  <si>
    <t>CORPO DE BUEIRO DUPLO CELULAR DE CONCRETO MOLDADO EM LOCO, DE 2,50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</si>
  <si>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2,50 X 2,50 M COM ALTURA DE ATERRO DE 1,00 A 2,50 M - AREIA E BRITA COMERCIAIS (EXECUÇÃO, INCLUINDO FORNECIMENTO, CARGA E TRANSPORTE DE TODOS OS MATERIAIS, EXCLUI ESCAVAÇÃO) - (CADERNO DE BUEIROS CELULARES RT 01.45)</t>
  </si>
  <si>
    <t>CORPO DE BUEIRO DUPLO CELULAR DE CONCRETO MOLDADO EM LOCO, DE 2,50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</si>
  <si>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2,50 X 2,50 M COM ALTURA DE ATERRO DE 2,50 A 5,00 M - AREIA E BRITA COMERCIAIS (EXECUÇÃO, INCLUINDO FORNECIMENTO, CARGA E TRANSPORTE DE TODOS OS MATERIAIS, EXCLUI ESCAVAÇÃO) - (CADERNO DE BUEIROS CELULARES RT 01.45)</t>
  </si>
  <si>
    <t>CORPO DE BUEIRO DUPLO CELULAR DE CONCRETO MOLDADO EM LOCO, DE 2,50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</si>
  <si>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2,50 X 2,50 M COM ALTURA DE ATERRO DE 5,00 A 7,50 M - AREIA E BRITA COMERCIAIS (EXECUÇÃO, INCLUINDO FORNECIMENTO, CARGA E TRANSPORTE DE TODOS OS MATERIAIS, EXCLUI ESCAVAÇÃO) - (CADERNO DE BUEIROS CELULARES RT 01.45)</t>
  </si>
  <si>
    <t>CORPO DE BUEIRO DUPLO CELULAR DE CONCRETO MOLDADO EM LOCO, DE 2,50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</si>
  <si>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2,50 X 3,00 M COM ALTURA DE ATERRO DE 0,00 A 1,00 M - AREIA E BRITA COMERCIAIS (EXECUÇÃO, INCLUINDO FORNECIMENTO, CARGA E TRANSPORTE DE TODOS OS MATERIAIS, EXCLUI ESCAVAÇÃO) - (CADERNO DE BUEIROS CELULARES RT 01.45)</t>
  </si>
  <si>
    <t>CORPO DE BUEIRO DUPLO CELULAR DE CONCRETO MOLDADO EM LOCO, DE 2,50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</si>
  <si>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2,50 X 3,00 M COM ALTURA DE ATERRO DE 1,00 A 2,50 M - AREIA E BRITA COMERCIAIS (EXECUÇÃO, INCLUINDO FORNECIMENTO, CARGA E TRANSPORTE DE TODOS OS MATERIAIS, EXCLUI ESCAVAÇÃO) - (CADERNO DE BUEIROS CELULARES RT 01.45)</t>
  </si>
  <si>
    <t>CORPO DE BUEIRO DUPLO CELULAR DE CONCRETO MOLDADO EM LOCO, DE 2,50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</si>
  <si>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2,50 X 3,00 M COM ALTURA DE ATERRO DE 2,50 A 5,00 M - AREIA E BRITA COMERCIAIS (EXECUÇÃO, INCLUINDO FORNECIMENTO, CARGA E TRANSPORTE DE TODOS OS MATERIAIS, EXCLUI ESCAVAÇÃO) - (CADERNO DE BUEIROS CELULARES RT 01.45)</t>
  </si>
  <si>
    <t>CORPO DE BUEIRO DUPLO CELULAR DE CONCRETO MOLDADO EM LOCO, DE 2,50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</si>
  <si>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2,50 X 3,00 M COM ALTURA DE ATERRO DE 5,00 A 7,50 M - AREIA E BRITA COMERCIAIS (EXECUÇÃO, INCLUINDO FORNECIMENTO, CARGA E TRANSPORTE DE TODOS OS MATERIAIS, EXCLUI ESCAVAÇÃO) - (CADERNO DE BUEIROS CELULARES RT 01.45)</t>
  </si>
  <si>
    <t>CORPO DE BUEIRO DUPLO CELULAR DE CONCRETO MOLDADO EM LOCO, DE 2,50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</si>
  <si>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2,00 M COM ALTURA DE ATERRO DE 0,00 A 1,00 M - AREIA E BRITA COMERCIAIS (EXECUÇÃO, INCLUINDO FORNECIMENTO, CARGA E TRANSPORTE DE TODOS OS MATERIAIS, EXCLUI ESCAVAÇÃO) - (CADERNO DE BUEIROS CELULARES RT 01.45)</t>
  </si>
  <si>
    <t>CORPO DE BUEIRO DUPLO CELULAR DE CONCRETO MOLDADO EM LOCO, DE 3,00 X 2,00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</si>
  <si>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2,00 M COM ALTURA DE ATERRO DE 1,00 A 2,50 M - AREIA E BRITA COMERCIAIS (EXECUÇÃO, INCLUINDO FORNECIMENTO, CARGA E TRANSPORTE DE TODOS OS MATERIAIS, EXCLUI ESCAVAÇÃO) - (CADERNO DE BUEIROS CELULARES RT 01.45)</t>
  </si>
  <si>
    <t>CORPO DE BUEIRO DUPLO CELULAR DE CONCRETO MOLDADO EM LOCO, DE 3,00 X 2,00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</si>
  <si>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2,00 M COM ALTURA DE ATERRO DE 2,50 A 5,00 M - AREIA E BRITA COMERCIAIS (EXECUÇÃO, INCLUINDO FORNECIMENTO, CARGA E TRANSPORTE DE TODOS OS MATERIAIS, EXCLUI ESCAVAÇÃO) - (CADERNO DE BUEIROS CELULARES RT 01.45)</t>
  </si>
  <si>
    <t>CORPO DE BUEIRO DUPLO CELULAR DE CONCRETO MOLDADO EM LOCO, DE 3,00 X 2,00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</si>
  <si>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2,00 M COM ALTURA DE ATERRO DE 5,00 A 7,50 M - AREIA E BRITA COMERCIAIS (EXECUÇÃO, INCLUINDO FORNECIMENTO, CARGA E TRANSPORTE DE TODOS OS MATERIAIS, EXCLUI ESCAVAÇÃO) - (CADERNO DE BUEIROS CELULARES RT 01.45)</t>
  </si>
  <si>
    <t>CORPO DE BUEIRO DUPLO CELULAR DE CONCRETO MOLDADO EM LOCO, DE 3,00 X 2,00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</si>
  <si>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2,50 M COM ALTURA DE ATERRO DE 0,00 A 1,00 M - AREIA E BRITA COMERCIAIS (EXECUÇÃO, INCLUINDO FORNECIMENTO, CARGA E TRANSPORTE DE TODOS OS MATERIAIS, EXCLUI ESCAVAÇÃO) - (CADERNO DE BUEIROS CELULARES RT 01.45)</t>
  </si>
  <si>
    <t>CORPO DE BUEIRO DUPLO CELULAR DE CONCRETO MOLDADO EM LOCO, DE 3,00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</si>
  <si>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2,50 M COM ALTURA DE ATERRO DE 1,00 A 2,50 M - AREIA E BRITA COMERCIAIS (EXECUÇÃO, INCLUINDO FORNECIMENTO, CARGA E TRANSPORTE DE TODOS OS MATERIAIS, EXCLUI ESCAVAÇÃO) - (CADERNO DE BUEIROS CELULARES RT 01.45)</t>
  </si>
  <si>
    <t>CORPO DE BUEIRO DUPLO CELULAR DE CONCRETO MOLDADO EM LOCO, DE 3,00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</si>
  <si>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2,50 M COM ALTURA DE ATERRO DE 2,50 A 5,00 M - AREIA E BRITA COMERCIAIS (EXECUÇÃO, INCLUINDO FORNECIMENTO, CARGA E TRANSPORTE DE TODOS OS MATERIAIS, EXCLUI ESCAVAÇÃO) - (CADERNO DE BUEIROS CELULARES RT 01.45)</t>
  </si>
  <si>
    <t>CORPO DE BUEIRO DUPLO CELULAR DE CONCRETO MOLDADO EM LOCO, DE 3,00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</si>
  <si>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2,50 M COM ALTURA DE ATERRO DE 5,00 A 7,50 M - AREIA E BRITA COMERCIAIS (EXECUÇÃO, INCLUINDO FORNECIMENTO, CARGA E TRANSPORTE DE TODOS OS MATERIAIS, EXCLUI ESCAVAÇÃO) - (CADERNO DE BUEIROS CELULARES RT 01.45)</t>
  </si>
  <si>
    <t>CORPO DE BUEIRO DUPLO CELULAR DE CONCRETO MOLDADO EM LOCO, DE 3,00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</si>
  <si>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3,00 M COM ALTURA DE ATERRO DE 0,00 A 1,00 M - AREIA E BRITA COMERCIAIS (EXECUÇÃO, INCLUINDO FORNECIMENTO, CARGA E TRANSPORTE DE TODOS OS MATERIAIS, EXCLUI ESCAVAÇÃO) - (CADERNO DE BUEIROS CELULARES RT 01.45)</t>
  </si>
  <si>
    <t>CORPO DE BUEIRO DUPLO CELULAR DE CONCRETO MOLDADO EM LOCO, DE 3,00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</si>
  <si>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3,00 M COM ALTURA DE ATERRO DE 1,00 A 2,50 M - AREIA E BRITA COMERCIAIS (EXECUÇÃO, INCLUINDO FORNECIMENTO, CARGA E TRANSPORTE DE TODOS OS MATERIAIS, EXCLUI ESCAVAÇÃO) - (CADERNO DE BUEIROS CELULARES RT 01.45)</t>
  </si>
  <si>
    <t>CORPO DE BUEIRO DUPLO CELULAR DE CONCRETO MOLDADO EM LOCO, DE 3,00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</si>
  <si>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3,00 M COM ALTURA DE ATERRO DE 2,50 A 5,00 M - AREIA E BRITA COMERCIAIS (EXECUÇÃO, INCLUINDO FORNECIMENTO, CARGA E TRANSPORTE DE TODOS OS MATERIAIS, EXCLUI ESCAVAÇÃO) - (CADERNO DE BUEIROS CELULARES RT 01.45)</t>
  </si>
  <si>
    <t>CORPO DE BUEIRO DUPLO CELULAR DE CONCRETO MOLDADO EM LOCO, DE 3,00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</si>
  <si>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3,00 M COM ALTURA DE ATERRO DE 5,00 A 7,50 M - AREIA E BRITA COMERCIAIS (EXECUÇÃO, INCLUINDO FORNECIMENTO, CARGA E TRANSPORTE DE TODOS OS MATERIAIS, EXCLUI ESCAVAÇÃO) - (CADERNO DE BUEIROS CELULARES RT 01.45)</t>
  </si>
  <si>
    <t>CORPO DE BUEIRO DUPLO CELULAR DE CONCRETO MOLDADO EM LOCO, DE 3,00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</si>
  <si>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2,50 M COM ALTURA DE ATERRO DE 0,00 A 1,00 M - AREIA E BRITA COMERCIAIS (EXECUÇÃO, INCLUINDO FORNECIMENTO, CARGA E TRANSPORTE DE TODOS OS MATERIAIS, EXCLUI ESCAVAÇÃO) - (CADERNO DE BUEIROS CELULARES RT 01.45)</t>
  </si>
  <si>
    <t>CORPO DE BUEIRO DUPLO CELULAR DE CONCRETO MOLDADO EM LOCO, DE 3,50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</si>
  <si>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2,50 M COM ALTURA DE ATERRO DE 1,00 A 2,50 M - AREIA E BRITA COMERCIAIS (EXECUÇÃO, INCLUINDO FORNECIMENTO, CARGA E TRANSPORTE DE TODOS OS MATERIAIS, EXCLUI ESCAVAÇÃO) - (CADERNO DE BUEIROS CELULARES RT 01.45)</t>
  </si>
  <si>
    <t>CORPO DE BUEIRO DUPLO CELULAR DE CONCRETO MOLDADO EM LOCO, DE 3,50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</si>
  <si>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2,50 M COM ALTURA DE ATERRO DE 2,50 A 5,00 M - AREIA E BRITA COMERCIAIS (EXECUÇÃO, INCLUINDO FORNECIMENTO, CARGA E TRANSPORTE DE TODOS OS MATERIAIS, EXCLUI ESCAVAÇÃO) - (CADERNO DE BUEIROS CELULARES RT 01.45)</t>
  </si>
  <si>
    <t>CORPO DE BUEIRO DUPLO CELULAR DE CONCRETO MOLDADO EM LOCO, DE 3,50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</si>
  <si>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2,50 M COM ALTURA DE ATERRO DE 5,00 A 7,50 M - AREIA E BRITA COMERCIAIS (EXECUÇÃO, INCLUINDO FORNECIMENTO, CARGA E TRANSPORTE DE TODOS OS MATERIAIS, EXCLUI ESCAVAÇÃO) - (CADERNO DE BUEIROS CELULARES RT 01.45)</t>
  </si>
  <si>
    <t>CORPO DE BUEIRO DUPLO CELULAR DE CONCRETO MOLDADO EM LOCO, DE 3,50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</si>
  <si>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3,00 M COM ALTURA DE ATERRO DE 0,00 A 1,00 M - AREIA E BRITA COMERCIAIS (EXECUÇÃO, INCLUINDO FORNECIMENTO, CARGA E TRANSPORTE DE TODOS OS MATERIAIS, EXCLUI ESCAVAÇÃO) - (CADERNO DE BUEIROS CELULARES RT 01.45)</t>
  </si>
  <si>
    <t>CORPO DE BUEIRO DUPLO CELULAR DE CONCRETO MOLDADO EM LOCO, DE 3,50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</si>
  <si>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3,00 M COM ALTURA DE ATERRO DE 1,00 A 2,50 M - AREIA E BRITA COMERCIAIS (EXECUÇÃO, INCLUINDO FORNECIMENTO, CARGA E TRANSPORTE DE TODOS OS MATERIAIS, EXCLUI ESCAVAÇÃO) - (CADERNO DE BUEIROS CELULARES RT 01.45)</t>
  </si>
  <si>
    <t>CORPO DE BUEIRO DUPLO CELULAR DE CONCRETO MOLDADO EM LOCO, DE 3,50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</si>
  <si>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3,00 M COM ALTURA DE ATERRO DE 2,50 A 5,00 M - AREIA E BRITA COMERCIAIS (EXECUÇÃO, INCLUINDO FORNECIMENTO, CARGA E TRANSPORTE DE TODOS OS MATERIAIS, EXCLUI ESCAVAÇÃO) - (CADERNO DE BUEIROS CELULARES RT 01.45)</t>
  </si>
  <si>
    <t>CORPO DE BUEIRO DUPLO CELULAR DE CONCRETO MOLDADO EM LOCO, DE 3,50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</si>
  <si>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3,00 M COM ALTURA DE ATERRO DE 5,00 A 7,50 M - AREIA E BRITA COMERCIAIS (EXECUÇÃO, INCLUINDO FORNECIMENTO, CARGA E TRANSPORTE DE TODOS OS MATERIAIS, EXCLUI ESCAVAÇÃO) - (CADERNO DE BUEIROS CELULARES RT 01.45)</t>
  </si>
  <si>
    <t>CORPO DE BUEIRO DUPLO CELULAR DE CONCRETO MOLDADO EM LOCO, DE 3,50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</si>
  <si>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3,50 M COM ALTURA DE ATERRO DE 0,00 A 1,00 M - AREIA E BRITA COMERCIAIS (EXECUÇÃO, INCLUINDO FORNECIMENTO, CARGA E TRANSPORTE DE TODOS OS MATERIAIS, EXCLUI ESCAVAÇÃO) - (CADERNO DE BUEIROS CELULARES RT 01.45)</t>
  </si>
  <si>
    <t>CORPO DE BUEIRO DUPLO CELULAR DE CONCRETO MOLDADO EM LOCO, DE 3,50 X 3,50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</si>
  <si>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3,50 M COM ALTURA DE ATERRO DE 1,00 A 2,50 M - AREIA E BRITA COMERCIAIS (EXECUÇÃO, INCLUINDO FORNECIMENTO, CARGA E TRANSPORTE DE TODOS OS MATERIAIS, EXCLUI ESCAVAÇÃO) - (CADERNO DE BUEIROS CELULARES RT 01.45)</t>
  </si>
  <si>
    <t>CORPO DE BUEIRO DUPLO CELULAR DE CONCRETO MOLDADO EM LOCO, DE 3,50 X 3,50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</si>
  <si>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3,50 M COM ALTURA DE ATERRO DE 2,50 A 5,00 M - AREIA E BRITA COMERCIAIS (EXECUÇÃO, INCLUINDO FORNECIMENTO, CARGA E TRANSPORTE DE TODOS OS MATERIAIS, EXCLUI ESCAVAÇÃO) - (CADERNO DE BUEIROS CELULARES RT 01.45)</t>
  </si>
  <si>
    <t>CORPO DE BUEIRO DUPLO CELULAR DE CONCRETO MOLDADO EM LOCO, DE 3,50 X 3,50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</si>
  <si>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3,50 M COM ALTURA DE ATERRO DE 5,00 A 7,50 M - AREIA E BRITA COMERCIAIS (EXECUÇÃO, INCLUINDO FORNECIMENTO, CARGA E TRANSPORTE DE TODOS OS MATERIAIS, EXCLUI ESCAVAÇÃO) - (CADERNO DE BUEIROS CELULARES RT 01.45)</t>
  </si>
  <si>
    <t>CORPO DE BUEIRO DUPLO CELULAR DE CONCRETO MOLDADO EM LOCO, DE 3,50 X 3,50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</si>
  <si>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3,00 M COM ALTURA DE ATERRO DE 0,00 A 1,00 M - AREIA E BRITA COMERCIAIS (EXECUÇÃO, INCLUINDO FORNECIMENTO, CARGA E TRANSPORTE DE TODOS OS MATERIAIS, EXCLUI ESCAVAÇÃO) - (CADERNO DE BUEIROS CELULARES RT 01.45)</t>
  </si>
  <si>
    <t>CORPO DE BUEIRO DUPLO CELULAR DE CONCRETO MOLDADO EM LOCO, DE 4,00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</si>
  <si>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3,00 M COM ALTURA DE ATERRO DE 1,00 A 2,50 M - AREIA E BRITA COMERCIAIS (EXECUÇÃO, INCLUINDO FORNECIMENTO, CARGA E TRANSPORTE DE TODOS OS MATERIAIS, EXCLUI ESCAVAÇÃO) - (CADERNO DE BUEIROS CELULARES RT 01.45)</t>
  </si>
  <si>
    <t>CORPO DE BUEIRO DUPLO CELULAR DE CONCRETO MOLDADO EM LOCO, DE 4,00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</si>
  <si>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3,00 M COM ALTURA DE ATERRO DE 2,50 A 5,00 M - AREIA E BRITA COMERCIAIS (EXECUÇÃO, INCLUINDO FORNECIMENTO, CARGA E TRANSPORTE DE TODOS OS MATERIAIS, EXCLUI ESCAVAÇÃO) - (CADERNO DE BUEIROS CELULARES RT 01.45)</t>
  </si>
  <si>
    <t>CORPO DE BUEIRO DUPLO CELULAR DE CONCRETO MOLDADO EM LOCO, DE 4,00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</si>
  <si>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3,00 M COM ALTURA DE ATERRO DE 5,00 A 7,50 M - AREIA E BRITA COMERCIAIS (EXECUÇÃO, INCLUINDO FORNECIMENTO, CARGA E TRANSPORTE DE TODOS OS MATERIAIS, EXCLUI ESCAVAÇÃO) - (CADERNO DE BUEIROS CELULARES RT 01.45)</t>
  </si>
  <si>
    <t>CORPO DE BUEIRO DUPLO CELULAR DE CONCRETO MOLDADO EM LOCO, DE 4,00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</si>
  <si>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3,50 M COM ALTURA DE ATERRO DE 0,00 A 1,00 M - AREIA E BRITA COMERCIAIS (EXECUÇÃO, INCLUINDO FORNECIMENTO, CARGA E TRANSPORTE DE TODOS OS MATERIAIS, EXCLUI ESCAVAÇÃO) - (CADERNO DE BUEIROS CELULARES RT 01.45)</t>
  </si>
  <si>
    <t>CORPO DE BUEIRO DUPLO CELULAR DE CONCRETO MOLDADO EM LOCO, DE 4,00 X 3,50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</si>
  <si>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3,50 M COM ALTURA DE ATERRO DE 1,00 A 2,50 M - AREIA E BRITA COMERCIAIS (EXECUÇÃO, INCLUINDO FORNECIMENTO, CARGA E TRANSPORTE DE TODOS OS MATERIAIS, EXCLUI ESCAVAÇÃO) - (CADERNO DE BUEIROS CELULARES RT 01.45)</t>
  </si>
  <si>
    <t>CORPO DE BUEIRO DUPLO CELULAR DE CONCRETO MOLDADO EM LOCO, DE 4,00 X 3,50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</si>
  <si>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3,50 M COM ALTURA DE ATERRO DE 2,50 A 5,00 M - AREIA E BRITA COMERCIAIS (EXECUÇÃO, INCLUINDO FORNECIMENTO, CARGA E TRANSPORTE DE TODOS OS MATERIAIS, EXCLUI ESCAVAÇÃO) - (CADERNO DE BUEIROS CELULARES RT 01.45)</t>
  </si>
  <si>
    <t>CORPO DE BUEIRO DUPLO CELULAR DE CONCRETO MOLDADO EM LOCO, DE 4,00 X 3,50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</si>
  <si>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3,50 M COM ALTURA DE ATERRO DE 5,00 A 7,50 M - AREIA E BRITA COMERCIAIS (EXECUÇÃO, INCLUINDO FORNECIMENTO, CARGA E TRANSPORTE DE TODOS OS MATERIAIS, EXCLUI ESCAVAÇÃO) - (CADERNO DE BUEIROS CELULARES RT 01.45)</t>
  </si>
  <si>
    <t>CORPO DE BUEIRO DUPLO CELULAR DE CONCRETO MOLDADO EM LOCO, DE 4,00 X 3,50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</si>
  <si>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4,00 M COM ALTURA DE ATERRO DE 0,00 A 1,00 M - AREIA E BRITA COMERCIAIS (EXECUÇÃO, INCLUINDO FORNECIMENTO, CARGA E TRANSPORTE DE TODOS OS MATERIAIS, EXCLUI ESCAVAÇÃO) - (CADERNO DE BUEIROS CELULARES RT 01.45)</t>
  </si>
  <si>
    <t>CORPO DE BUEIRO DUPLO CELULAR DE CONCRETO MOLDADO EM LOCO, DE 4,00 X 4,00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</si>
  <si>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4,00 M COM ALTURA DE ATERRO DE 1,00 A 2,50 M - AREIA E BRITA COMERCIAIS (EXECUÇÃO, INCLUINDO FORNECIMENTO, CARGA E TRANSPORTE DE TODOS OS MATERIAIS, EXCLUI ESCAVAÇÃO) - (CADERNO DE BUEIROS CELULARES RT 01.45)</t>
  </si>
  <si>
    <t>CORPO DE BUEIRO DUPLO CELULAR DE CONCRETO MOLDADO EM LOCO, DE 4,00 X 4,00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</si>
  <si>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4,00 M COM ALTURA DE ATERRO DE 2,50 A 5,00 M - AREIA E BRITA COMERCIAIS (EXECUÇÃO, INCLUINDO FORNECIMENTO, CARGA E TRANSPORTE DE TODOS OS MATERIAIS, EXCLUI ESCAVAÇÃO) - (CADERNO DE BUEIROS CELULARES RT 01.45)</t>
  </si>
  <si>
    <t>CORPO DE BUEIRO DUPLO CELULAR DE CONCRETO MOLDADO EM LOCO, DE 4,00 X 4,00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</si>
  <si>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4,00 M COM ALTURA DE ATERRO DE 5,00 A 7,50 M - AREIA E BRITA COMERCIAIS (EXECUÇÃO, INCLUINDO FORNECIMENTO, CARGA E TRANSPORTE DE TODOS OS MATERIAIS, EXCLUI ESCAVAÇÃO) - (CADERNO DE BUEIROS CELULARES RT 01.45)</t>
  </si>
  <si>
    <t>CORPO DE BUEIRO DUPLO CELULAR DE CONCRETO MOLDADO EM LOCO, DE 4,00 X 4,00 M COM ALTURA DE ATERRO DE 5,00 A 7,50 M - AREIA EXTRAÍDA E BRITA PRODUZIDA (EXECUÇÃO, INCLUINDO FORNECIMENTO, CARGA E TRANSPORTE DE TODOS OS MATERIAIS, EXCLUI ESCAVAÇÃO) - (CADERNO DE BUEIROS CELULARES RT 01.45)</t>
  </si>
  <si>
    <t>CORPO DE BUEIRO DUPLO TUBULAR DE CONCRETO D = 1,00 M PA1 - AREIA E BRITA COMERCIAIS (EXECUÇÃO, INCLUINDO FORNECIMENTO, CARGA E TRANSPORTE DE TODOS OS MATERIAIS, EXCLUI ESCAVAÇÃO) - (CADERNO DE DRENAGEM RT 01.47.D)</t>
  </si>
  <si>
    <t>CORPO DE BUEIRO DUPLO TUBULAR DE CONCRETO D = 1,00 M PA1 - AREIA EXTRAÍDA E BRITA PRODUZIDA (EXECUÇÃO, INCLUINDO FORNECIMENTO, CARGA E TRANSPORTE DE TODOS OS MATERIAIS, EXCLUI ESCAVAÇÃO) - (CADERNO DE DRENAGEM RT 01.47.D)</t>
  </si>
  <si>
    <t>CORPO DE BUEIRO DUPLO TUBULAR DE CONCRETO D = 1,00 M PA2 - AREIA E BRITA COMERCIAIS (EXECUÇÃO, INCLUINDO FORNECIMENTO, CARGA E TRANSPORTE DE TODOS OS MATERIAIS, EXCLUI ESCAVAÇÃO) - (CADERNO DE DRENAGEM RT 01.47.D)</t>
  </si>
  <si>
    <t>CORPO DE BUEIRO DUPLO TUBULAR DE CONCRETO D = 1,00 M PA2 - AREIA EXTRAÍDA E BRITA PRODUZIDA (EXECUÇÃO, INCLUINDO FORNECIMENTO, CARGA E TRANSPORTE DE TODOS OS MATERIAIS, EXCLUI ESCAVAÇÃO) - (CADERNO DE DRENAGEM RT 01.47.D)</t>
  </si>
  <si>
    <t>CORPO DE BUEIRO DUPLO TUBULAR DE CONCRETO D = 1,00 M PA3 - AREIA E BRITA COMERCIAIS (EXECUÇÃO, INCLUINDO FORNECIMENTO, CARGA E TRANSPORTE DE TODOS OS MATERIAIS, EXCLUI ESCAVAÇÃO) - (CADERNO DE DRENAGEM RT 01.47.D)</t>
  </si>
  <si>
    <t>CORPO DE BUEIRO DUPLO TUBULAR DE CONCRETO D = 1,00 M PA3 - AREIA EXTRAÍDA E BRITA PRODUZIDA (EXECUÇÃO, INCLUINDO FORNECIMENTO, CARGA E TRANSPORTE DE TODOS OS MATERIAIS, EXCLUI ESCAVAÇÃO) - (CADERNO DE DRENAGEM RT 01.47.D)</t>
  </si>
  <si>
    <t>CORPO DE BUEIRO DUPLO TUBULAR DE CONCRETO D = 1,20 M PA1 - AREIA E BRITA COMERCIAIS (EXECUÇÃO, INCLUINDO FORNECIMENTO, CARGA E TRANSPORTE DE TODOS OS MATERIAIS, EXCLUI ESCAVAÇÃO) - (CADERNO DE DRENAGEM RT 01.47.D)</t>
  </si>
  <si>
    <t>CORPO DE BUEIRO DUPLO TUBULAR DE CONCRETO D = 1,20 M PA1 - AREIA EXTRAÍDA E BRITA PRODUZIDA (EXECUÇÃO, INCLUINDO FORNECIMENTO, CARGA E TRANSPORTE DE TODOS OS MATERIAIS, EXCLUI ESCAVAÇÃO) - (CADERNO DE DRENAGEM RT 01.47.D)</t>
  </si>
  <si>
    <t>CORPO DE BUEIRO DUPLO TUBULAR DE CONCRETO D = 1,20 M PA2 - AREIA E BRITA COMERCIAIS (EXECUÇÃO, INCLUINDO FORNECIMENTO, CARGA E TRANSPORTE DE TODOS OS MATERIAIS, EXCLUI ESCAVAÇÃO) - (CADERNO DE DRENAGEM RT 01.47.D)</t>
  </si>
  <si>
    <t>CORPO DE BUEIRO DUPLO TUBULAR DE CONCRETO D = 1,20 M PA2 - AREIA EXTRAÍDA E BRITA PRODUZIDA (EXECUÇÃO, INCLUINDO FORNECIMENTO, CARGA E TRANSPORTE DE TODOS OS MATERIAIS, EXCLUI ESCAVAÇÃO) - (CADERNO DE DRENAGEM RT 01.47.D)</t>
  </si>
  <si>
    <t>CORPO DE BUEIRO DUPLO TUBULAR DE CONCRETO D = 1,20 M PA3 - AREIA E BRITA COMERCIAIS (EXECUÇÃO, INCLUINDO FORNECIMENTO, CARGA E TRANSPORTE DE TODOS OS MATERIAIS, EXCLUI ESCAVAÇÃO) - (CADERNO DE DRENAGEM RT 01.47.D)</t>
  </si>
  <si>
    <t>CORPO DE BUEIRO DUPLO TUBULAR DE CONCRETO D = 1,20 M PA3 - AREIA EXTRAÍDA E BRITA PRODUZIDA (EXECUÇÃO, INCLUINDO FORNECIMENTO, CARGA E TRANSPORTE DE TODOS OS MATERIAIS, EXCLUI ESCAVAÇÃO) - (CADERNO DE DRENAGEM RT 01.47.D)</t>
  </si>
  <si>
    <t>CORPO DE BUEIRO DUPLO TUBULAR DE CONCRETO D = 1,50 M PA1 - AREIA E BRITA COMERCIAIS (EXECUÇÃO, INCLUINDO FORNECIMENTO, CARGA E TRANSPORTE DE TODOS OS MATERIAIS, EXCLUI ESCAVAÇÃO) - (CADERNO DE DRENAGEM RT 01.47.D)</t>
  </si>
  <si>
    <t>CORPO DE BUEIRO DUPLO TUBULAR DE CONCRETO D = 1,50 M PA1 - AREIA EXTRAÍDA E BRITA PRODUZIDA (EXECUÇÃO, INCLUINDO FORNECIMENTO, CARGA E TRANSPORTE DE TODOS OS MATERIAIS, EXCLUI ESCAVAÇÃO) - (CADERNO DE DRENAGEM RT 01.47.D)</t>
  </si>
  <si>
    <t>CORPO DE BUEIRO DUPLO TUBULAR DE CONCRETO D = 1,50 M PA2 - AREIA E BRITA COMERCIAIS (EXECUÇÃO, INCLUINDO FORNECIMENTO, CARGA E TRANSPORTE DE TODOS OS MATERIAIS, EXCLUI ESCAVAÇÃO) - (CADERNO DE DRENAGEM RT 01.47.D)</t>
  </si>
  <si>
    <t>CORPO DE BUEIRO DUPLO TUBULAR DE CONCRETO D = 1,50 M PA2 - AREIA EXTRAÍDA E BRITA PRODUZIDA (EXECUÇÃO, INCLUINDO FORNECIMENTO, CARGA E TRANSPORTE DE TODOS OS MATERIAIS, EXCLUI ESCAVAÇÃO) - (CADERNO DE DRENAGEM RT 01.47.D)</t>
  </si>
  <si>
    <t>CORPO DE BUEIRO DUPLO TUBULAR DE CONCRETO D = 1,50 M PA3 - AREIA E BRITA COMERCIAIS (EXECUÇÃO, INCLUINDO FORNECIMENTO, CARGA E TRANSPORTE DE TODOS OS MATERIAIS, EXCLUI ESCAVAÇÃO) - (CADERNO DE DRENAGEM RT 01.47.D)</t>
  </si>
  <si>
    <t>CORPO DE BUEIRO DUPLO TUBULAR DE CONCRETO D = 1,50 M PA3 - AREIA EXTRAÍDA E BRITA PRODUZIDA (EXECUÇÃO, INCLUINDO FORNECIMENTO, CARGA E TRANSPORTE DE TODOS OS MATERIAIS, EXCLUI ESCAVAÇÃO) - (CADERNO DE DRENAGEM RT 01.47.D)</t>
  </si>
  <si>
    <t>CORPO DE BUEIRO SIMPLES CELULAR DE CONCRETO MOLDADO EM LOCO, DE 1,50 X 1,50 M COM ALTURA DE ATERRO DE 0,00 A 1,00 M - AREIA E BRITA COMERCIAIS (EXECUÇÃO, INCLUINDO FORNECIMENTO, CARGA E TRANSPORTE DE TODOS OS MATERIAIS, EXCLUI ESCAVAÇÃO) - (CADERNO DE BUEIROS CELULARES RT 01.45)</t>
  </si>
  <si>
    <t>CORPO DE BUEIRO SIMPLES CELULAR DE CONCRETO MOLDADO EM LOCO, DE 1,50 X 1,50 M COM ALTURA DE ATERRO DE 0,00 A 1,00 M - AREIA EXTRAÍDA E BRITA PRODUZIDA (EXECUÇÃO, INCLUINDO FORNECIMENTO, CARGA E TRANSPORTE DE TODOS OS MATERIAIS, EXCLUI ESCAVAÇÃO) - (CADERNO DE BUEIROS CELULARES RT 01.45)</t>
  </si>
  <si>
    <t>CORPO DE BUEIRO SIMPLES CELULAR DE CONCRETO MOLDADO EM LOCO, DE 1,50 X 1,50 M COM ALTURA DE ATERRO DE 1,00 A 2,50 M - AREIA E BRITA COMERCIAIS (EXECUÇÃO, INCLUINDO FORNECIMENTO, CARGA E TRANSPORTE DE TODOS OS MATERIAIS, EXCLUI ESCAVAÇÃO) - (CADERNO DE BUEIROS CELULARES RT 01.45)</t>
  </si>
  <si>
    <t>CORPO DE BUEIRO SIMPLES CELULAR DE CONCRETO MOLDADO EM LOCO, DE 1,50 X 1,50 M COM ALTURA DE ATERRO DE 1,00 A 2,50 M - AREIA EXTRAÍDA E BRITA PRODUZIDA (EXECUÇÃO, INCLUINDO FORNECIMENTO, CARGA E TRANSPORTE DE TODOS OS MATERIAIS, EXCLUI ESCAVAÇÃO) - (CADERNO DE BUEIROS CELULARES RT 01.45)</t>
  </si>
  <si>
    <t>CORPO DE BUEIRO SIMPLES CELULAR DE CONCRETO MOLDADO EM LOCO, DE 1,50 X 1,50 M COM ALTURA DE ATERRO DE 2,50 A 5,00 M - AREIA E BRITA COMERCIAIS (EXECUÇÃO, INCLUINDO FORNECIMENTO, CARGA E TRANSPORTE DE TODOS OS MATERIAIS, EXCLUI ESCAVAÇÃO) - (CADERNO DE BUEIROS CELULARES RT 01.45)</t>
  </si>
  <si>
    <t>CORPO DE BUEIRO SIMPLES CELULAR DE CONCRETO MOLDADO EM LOCO, DE 1,50 X 1,50 M COM ALTURA DE ATERRO DE 2,50 A 5,00 M - AREIA EXTRAÍDA E BRITA PRODUZIDA (EXECUÇÃO, INCLUINDO FORNECIMENTO, CARGA E TRANSPORTE DE TODOS OS MATERIAIS, EXCLUI ESCAVAÇÃO) - (CADERNO DE BUEIROS CELULARES RT 01.45)</t>
  </si>
  <si>
    <t>CORPO DE BUEIRO SIMPLES CELULAR DE CONCRETO MOLDADO EM LOCO, DE 1,50 X 1,50 M COM ALTURA DE ATERRO DE 5,00 A 7,50 M - AREIA E BRITA COMERCIAIS (EXECUÇÃO, INCLUINDO FORNECIMENTO, CARGA E TRANSPORTE DE TODOS OS MATERIAIS, EXCLUI ESCAVAÇÃO) - (CADERNO DE BUEIROS CELULARES RT 01.45)</t>
  </si>
  <si>
    <t>CORPO DE BUEIRO SIMPLES CELULAR DE CONCRETO MOLDADO EM LOCO, DE 1,50 X 1,50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</si>
  <si>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2,00 M COM ALTURA DE ATERRO DE 0,00 A 1,00 M - AREIA E BRITA COMERCIAIS (EXECUÇÃO, INCLUINDO FORNECIMENTO, CARGA E TRANSPORTE DE TODOS OS MATERIAIS, EXCLUI ESCAVAÇÃO) - (CADERNO DE BUEIROS CELULARES RT 01.45)</t>
  </si>
  <si>
    <t>CORPO DE BUEIRO SIMPLES CELULAR DE CONCRETO MOLDADO EM LOCO, DE 2,00 X 2,00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</si>
  <si>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2,00 M COM ALTURA DE ATERRO DE 1,00 A 2,50 M - AREIA E BRITA COMERCIAIS (EXECUÇÃO, INCLUINDO FORNECIMENTO, CARGA E TRANSPORTE DE TODOS OS MATERIAIS, EXCLUI ESCAVAÇÃO) - (CADERNO DE BUEIROS CELULARES RT 01.45)</t>
  </si>
  <si>
    <t>CORPO DE BUEIRO SIMPLES CELULAR DE CONCRETO MOLDADO EM LOCO, DE 2,00 X 2,00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</si>
  <si>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2,00 M COM ALTURA DE ATERRO DE 2,50 A 5,00 M - AREIA E BRITA COMERCIAIS (EXECUÇÃO, INCLUINDO FORNECIMENTO, CARGA E TRANSPORTE DE TODOS OS MATERIAIS, EXCLUI ESCAVAÇÃO) - (CADERNO DE BUEIROS CELULARES RT 01.45)</t>
  </si>
  <si>
    <t>CORPO DE BUEIRO SIMPLES CELULAR DE CONCRETO MOLDADO EM LOCO, DE 2,00 X 2,00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</si>
  <si>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2,00 M COM ALTURA DE ATERRO DE 5,00 A 7,50 M - AREIA E BRITA COMERCIAIS (EXECUÇÃO, INCLUINDO FORNECIMENTO, CARGA E TRANSPORTE DE TODOS OS MATERIAIS, EXCLUI ESCAVAÇÃO) - (CADERNO DE BUEIROS CELULARES RT 01.45)</t>
  </si>
  <si>
    <t>CORPO DE BUEIRO SIMPLES CELULAR DE CONCRETO MOLDADO EM LOCO, DE 2,00 X 2,00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</si>
  <si>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2,50 M COM ALTURA DE ATERRO DE 0,00 A 1,00 M - AREIA E BRITA COMERCIAIS (EXECUÇÃO, INCLUINDO FORNECIMENTO, CARGA E TRANSPORTE DE TODOS OS MATERIAIS, EXCLUI ESCAVAÇÃO) - (CADERNO DE BUEIROS CELULARES RT 01.45)</t>
  </si>
  <si>
    <t>CORPO DE BUEIRO SIMPLES CELULAR DE CONCRETO MOLDADO EM LOCO, DE 2,00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</si>
  <si>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2,50 M COM ALTURA DE ATERRO DE 1,00 A 2,50 M - AREIA E BRITA COMERCIAIS (EXECUÇÃO, INCLUINDO FORNECIMENTO, CARGA E TRANSPORTE DE TODOS OS MATERIAIS, EXCLUI ESCAVAÇÃO) - (CADERNO DE BUEIROS CELULARES RT 01.45)</t>
  </si>
  <si>
    <t>CORPO DE BUEIRO SIMPLES CELULAR DE CONCRETO MOLDADO EM LOCO, DE 2,00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</si>
  <si>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2,50 M COM ALTURA DE ATERRO DE 2,50 A 5,00 M - AREIA E BRITA COMERCIAIS (EXECUÇÃO, INCLUINDO FORNECIMENTO, CARGA E TRANSPORTE DE TODOS OS MATERIAIS, EXCLUI ESCAVAÇÃO) - (CADERNO DE BUEIROS CELULARES RT 01.45)</t>
  </si>
  <si>
    <t>CORPO DE BUEIRO SIMPLES CELULAR DE CONCRETO MOLDADO EM LOCO, DE 2,00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</si>
  <si>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2,50 M COM ALTURA DE ATERRO DE 5,00 A 7,50 M - AREIA E BRITA COMERCIAIS (EXECUÇÃO, INCLUINDO FORNECIMENTO, CARGA E TRANSPORTE DE TODOS OS MATERIAIS, EXCLUI ESCAVAÇÃO) - (CADERNO DE BUEIROS CELULARES RT 01.45)</t>
  </si>
  <si>
    <t>CORPO DE BUEIRO SIMPLES CELULAR DE CONCRETO MOLDADO EM LOCO, DE 2,00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</si>
  <si>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3,00 M COM ALTURA DE ATERRO DE 0,00 A 1,00 M - AREIA E BRITA COMERCIAIS (EXECUÇÃO, INCLUINDO FORNECIMENTO, CARGA E TRANSPORTE DE TODOS OS MATERIAIS, EXCLUI ESCAVAÇÃO) - (CADERNO DE BUEIROS CELULARES RT 01.45)</t>
  </si>
  <si>
    <t>CORPO DE BUEIRO SIMPLES CELULAR DE CONCRETO MOLDADO EM LOCO, DE 2,00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</si>
  <si>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3,00 M COM ALTURA DE ATERRO DE 1,00 A 2,50 M - AREIA E BRITA COMERCIAIS (EXECUÇÃO, INCLUINDO FORNECIMENTO, CARGA E TRANSPORTE DE TODOS OS MATERIAIS, EXCLUI ESCAVAÇÃO) - (CADERNO DE BUEIROS CELULARES RT 01.45)</t>
  </si>
  <si>
    <t>CORPO DE BUEIRO SIMPLES CELULAR DE CONCRETO MOLDADO EM LOCO, DE 2,00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</si>
  <si>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3,00 M COM ALTURA DE ATERRO DE 2,50 A 5,00 M - AREIA E BRITA COMERCIAIS (EXECUÇÃO, INCLUINDO FORNECIMENTO, CARGA E TRANSPORTE DE TODOS OS MATERIAIS, EXCLUI ESCAVAÇÃO) - (CADERNO DE BUEIROS CELULARES RT 01.45)</t>
  </si>
  <si>
    <t>CORPO DE BUEIRO SIMPLES CELULAR DE CONCRETO MOLDADO EM LOCO, DE 2,00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</si>
  <si>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3,00 M COM ALTURA DE ATERRO DE 5,00 A 7,50 M - AREIA E BRITA COMERCIAIS (EXECUÇÃO, INCLUINDO FORNECIMENTO, CARGA E TRANSPORTE DE TODOS OS MATERIAIS, EXCLUI ESCAVAÇÃO) - (CADERNO DE BUEIROS CELULARES RT 01.45)</t>
  </si>
  <si>
    <t>CORPO DE BUEIRO SIMPLES CELULAR DE CONCRETO MOLDADO EM LOCO, DE 2,00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</si>
  <si>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2,50 X 2,50 M COM ALTURA DE ATERRO DE 0,00 A 1,00 M - AREIA E BRITA COMERCIAIS (EXECUÇÃO, INCLUINDO FORNECIMENTO, CARGA E TRANSPORTE DE TODOS OS MATERIAIS, EXCLUI ESCAVAÇÃO) - (CADERNO DE BUEIROS CELULARES RT 01.45)</t>
  </si>
  <si>
    <t>CORPO DE BUEIRO SIMPLES CELULAR DE CONCRETO MOLDADO EM LOCO, DE 2,50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</si>
  <si>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2,50 X 2,50 M COM ALTURA DE ATERRO DE 1,00 A 2,50 M - AREIA E BRITA COMERCIAIS (EXECUÇÃO, INCLUINDO FORNECIMENTO, CARGA E TRANSPORTE DE TODOS OS MATERIAIS, EXCLUI ESCAVAÇÃO) - (CADERNO DE BUEIROS CELULARES RT 01.45)</t>
  </si>
  <si>
    <t>CORPO DE BUEIRO SIMPLES CELULAR DE CONCRETO MOLDADO EM LOCO, DE 2,50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</si>
  <si>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2,50 X 2,50 M COM ALTURA DE ATERRO DE 2,50 A 5,00 M - AREIA E BRITA COMERCIAIS (EXECUÇÃO, INCLUINDO FORNECIMENTO, CARGA E TRANSPORTE DE TODOS OS MATERIAIS, EXCLUI ESCAVAÇÃO) - (CADERNO DE BUEIROS CELULARES RT 01.45)</t>
  </si>
  <si>
    <t>CORPO DE BUEIRO SIMPLES CELULAR DE CONCRETO MOLDADO EM LOCO, DE 2,50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</si>
  <si>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2,50 X 2,50 M COM ALTURA DE ATERRO DE 5,00 A 7,50 M - AREIA E BRITA COMERCIAIS (EXECUÇÃO, INCLUINDO FORNECIMENTO, CARGA E TRANSPORTE DE TODOS OS MATERIAIS, EXCLUI ESCAVAÇÃO) - (CADERNO DE BUEIROS CELULARES RT 01.45)</t>
  </si>
  <si>
    <t>CORPO DE BUEIRO SIMPLES CELULAR DE CONCRETO MOLDADO EM LOCO, DE 2,50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</si>
  <si>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2,50 X 3,00 M COM ALTURA DE ATERRO DE 0,00 A 1,00 M - AREIA E BRITA COMERCIAIS (EXECUÇÃO, INCLUINDO FORNECIMENTO, CARGA E TRANSPORTE DE TODOS OS MATERIAIS, EXCLUI ESCAVAÇÃO) - (CADERNO DE BUEIROS CELULARES RT 01.45)</t>
  </si>
  <si>
    <t>CORPO DE BUEIRO SIMPLES CELULAR DE CONCRETO MOLDADO EM LOCO, DE 2,50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</si>
  <si>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2,50 X 3,00 M COM ALTURA DE ATERRO DE 1,00 A 2,50 M - AREIA E BRITA COMERCIAIS (EXECUÇÃO, INCLUINDO FORNECIMENTO, CARGA E TRANSPORTE DE TODOS OS MATERIAIS, EXCLUI ESCAVAÇÃO) - (CADERNO DE BUEIROS CELULARES RT 01.45)</t>
  </si>
  <si>
    <t>CORPO DE BUEIRO SIMPLES CELULAR DE CONCRETO MOLDADO EM LOCO, DE 2,50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</si>
  <si>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2,50 X 3,00 M COM ALTURA DE ATERRO DE 2,50 A 5,00 M - AREIA E BRITA COMERCIAIS (EXECUÇÃO, INCLUINDO FORNECIMENTO, CARGA E TRANSPORTE DE TODOS OS MATERIAIS, EXCLUI ESCAVAÇÃO) - (CADERNO DE BUEIROS CELULARES RT 01.45)</t>
  </si>
  <si>
    <t>CORPO DE BUEIRO SIMPLES CELULAR DE CONCRETO MOLDADO EM LOCO, DE 2,50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</si>
  <si>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2,50 X 3,00 M COM ALTURA DE ATERRO DE 5,00 A 7,50 M - AREIA E BRITA COMERCIAIS (EXECUÇÃO, INCLUINDO FORNECIMENTO, CARGA E TRANSPORTE DE TODOS OS MATERIAIS, EXCLUI ESCAVAÇÃO) - (CADERNO DE BUEIROS CELULARES RT 01.45)</t>
  </si>
  <si>
    <t>CORPO DE BUEIRO SIMPLES CELULAR DE CONCRETO MOLDADO EM LOCO, DE 2,50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</si>
  <si>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2,00 M COM ALTURA DE ATERRO DE 0,00 A 1,00 M - AREIA E BRITA COMERCIAIS (EXECUÇÃO, INCLUINDO FORNECIMENTO, CARGA E TRANSPORTE DE TODOS OS MATERIAIS, EXCLUI ESCAVAÇÃO) - (CADERNO DE BUEIROS CELULARES RT 01.45)</t>
  </si>
  <si>
    <t>CORPO DE BUEIRO SIMPLES CELULAR DE CONCRETO MOLDADO EM LOCO, DE 3,00 X 2,00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</si>
  <si>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2,00 M COM ALTURA DE ATERRO DE 1,00 A 2,50 M - AREIA E BRITA COMERCIAIS (EXECUÇÃO, INCLUINDO FORNECIMENTO, CARGA E TRANSPORTE DE TODOS OS MATERIAIS, EXCLUI ESCAVAÇÃO) - (CADERNO DE BUEIROS CELULARES RT 01.45)</t>
  </si>
  <si>
    <t>CORPO DE BUEIRO SIMPLES CELULAR DE CONCRETO MOLDADO EM LOCO, DE 3,00 X 2,00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</si>
  <si>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2,00 M COM ALTURA DE ATERRO DE 2,50 A 5,00 M - AREIA E BRITA COMERCIAIS (EXECUÇÃO, INCLUINDO FORNECIMENTO, CARGA E TRANSPORTE DE TODOS OS MATERIAIS, EXCLUI ESCAVAÇÃO) - (CADERNO DE BUEIROS CELULARES RT 01.45)</t>
  </si>
  <si>
    <t>CORPO DE BUEIRO SIMPLES CELULAR DE CONCRETO MOLDADO EM LOCO, DE 3,00 X 2,00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</si>
  <si>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2,00 M COM ALTURA DE ATERRO DE 5,00 A 7,50 M - AREIA E BRITA COMERCIAIS (EXECUÇÃO, INCLUINDO FORNECIMENTO, CARGA E TRANSPORTE DE TODOS OS MATERIAIS, EXCLUI ESCAVAÇÃO) - (CADERNO DE BUEIROS CELULARES RT 01.45)</t>
  </si>
  <si>
    <t>CORPO DE BUEIRO SIMPLES CELULAR DE CONCRETO MOLDADO EM LOCO, DE 3,00 X 2,00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</si>
  <si>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2,50 M COM ALTURA DE ATERRO DE 0,00 A 1,00 M - AREIA E BRITA COMERCIAIS (EXECUÇÃO, INCLUINDO FORNECIMENTO, CARGA E TRANSPORTE DE TODOS OS MATERIAIS, EXCLUI ESCAVAÇÃO) - (CADERNO DE BUEIROS CELULARES RT 01.45)</t>
  </si>
  <si>
    <t>CORPO DE BUEIRO SIMPLES CELULAR DE CONCRETO MOLDADO EM LOCO, DE 3,00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</si>
  <si>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2,50 M COM ALTURA DE ATERRO DE 1,00 A 2,50 M - AREIA E BRITA COMERCIAIS (EXECUÇÃO, INCLUINDO FORNECIMENTO, CARGA E TRANSPORTE DE TODOS OS MATERIAIS, EXCLUI ESCAVAÇÃO) - (CADERNO DE BUEIROS CELULARES RT 01.45)</t>
  </si>
  <si>
    <t>CORPO DE BUEIRO SIMPLES CELULAR DE CONCRETO MOLDADO EM LOCO, DE 3,00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</si>
  <si>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2,50 M COM ALTURA DE ATERRO DE 2,50 A 5,00 M - AREIA E BRITA COMERCIAIS (EXECUÇÃO, INCLUINDO FORNECIMENTO, CARGA E TRANSPORTE DE TODOS OS MATERIAIS, EXCLUI ESCAVAÇÃO) - (CADERNO DE BUEIROS CELULARES RT 01.45)</t>
  </si>
  <si>
    <t>CORPO DE BUEIRO SIMPLES CELULAR DE CONCRETO MOLDADO EM LOCO, DE 3,00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</si>
  <si>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2,50 M COM ALTURA DE ATERRO DE 5,00 A 7,50 M - AREIA E BRITA COMERCIAIS (EXECUÇÃO, INCLUINDO FORNECIMENTO, CARGA E TRANSPORTE DE TODOS OS MATERIAIS, EXCLUI ESCAVAÇÃO) - (CADERNO DE BUEIROS CELULARES RT 01.45)</t>
  </si>
  <si>
    <t>CORPO DE BUEIRO SIMPLES CELULAR DE CONCRETO MOLDADO EM LOCO, DE 3,00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</si>
  <si>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3,00 M COM ALTURA DE ATERRO DE 0,00 A 1,00 M - AREIA E BRITA COMERCIAIS (EXECUÇÃO, INCLUINDO FORNECIMENTO, CARGA E TRANSPORTE DE TODOS OS MATERIAIS, EXCLUI ESCAVAÇÃO) - (CADERNO DE BUEIROS CELULARES RT 01.45)</t>
  </si>
  <si>
    <t>CORPO DE BUEIRO SIMPLES CELULAR DE CONCRETO MOLDADO EM LOCO, DE 3,00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</si>
  <si>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3,00 M COM ALTURA DE ATERRO DE 1,00 A 2,50 M - AREIA E BRITA COMERCIAIS (EXECUÇÃO, INCLUINDO FORNECIMENTO, CARGA E TRANSPORTE DE TODOS OS MATERIAIS, EXCLUI ESCAVAÇÃO) - (CADERNO DE BUEIROS CELULARES RT 01.45)</t>
  </si>
  <si>
    <t>CORPO DE BUEIRO SIMPLES CELULAR DE CONCRETO MOLDADO EM LOCO, DE 3,00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</si>
  <si>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3,00 M COM ALTURA DE ATERRO DE 2,50 A 5,00 M - AREIA E BRITA COMERCIAIS (EXECUÇÃO, INCLUINDO FORNECIMENTO, CARGA E TRANSPORTE DE TODOS OS MATERIAIS, EXCLUI ESCAVAÇÃO) - (CADERNO DE BUEIROS CELULARES RT 01.45)</t>
  </si>
  <si>
    <t>CORPO DE BUEIRO SIMPLES CELULAR DE CONCRETO MOLDADO EM LOCO, DE 3,00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</si>
  <si>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3,00 M COM ALTURA DE ATERRO DE 5,00 A 7,50 M - AREIA E BRITA COMERCIAIS (EXECUÇÃO, INCLUINDO FORNECIMENTO, CARGA E TRANSPORTE DE TODOS OS MATERIAIS, EXCLUI ESCAVAÇÃO) - (CADERNO DE BUEIROS CELULARES RT 01.45)</t>
  </si>
  <si>
    <t>CORPO DE BUEIRO SIMPLES CELULAR DE CONCRETO MOLDADO EM LOCO, DE 3,00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</si>
  <si>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2,50 M COM ALTURA DE ATERRO DE 0,00 A 1,00 M - AREIA E BRITA COMERCIAIS (EXECUÇÃO, INCLUINDO FORNECIMENTO, CARGA E TRANSPORTE DE TODOS OS MATERIAIS, EXCLUI ESCAVAÇÃO) - (CADERNO DE BUEIROS CELULARES RT 01.45)</t>
  </si>
  <si>
    <t>CORPO DE BUEIRO SIMPLES CELULAR DE CONCRETO MOLDADO EM LOCO, DE 3,50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</si>
  <si>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2,50 M COM ALTURA DE ATERRO DE 1,00 A 2,50 M - AREIA E BRITA COMERCIAIS (EXECUÇÃO, INCLUINDO FORNECIMENTO, CARGA E TRANSPORTE DE TODOS OS MATERIAIS, EXCLUI ESCAVAÇÃO) - (CADERNO DE BUEIROS CELULARES RT 01.45)</t>
  </si>
  <si>
    <t>CORPO DE BUEIRO SIMPLES CELULAR DE CONCRETO MOLDADO EM LOCO, DE 3,50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</si>
  <si>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2,50 M COM ALTURA DE ATERRO DE 2,50 A 5,00 M - AREIA E BRITA COMERCIAIS (EXECUÇÃO, INCLUINDO FORNECIMENTO, CARGA E TRANSPORTE DE TODOS OS MATERIAIS, EXCLUI ESCAVAÇÃO) - (CADERNO DE BUEIROS CELULARES RT 01.45)</t>
  </si>
  <si>
    <t>CORPO DE BUEIRO SIMPLES CELULAR DE CONCRETO MOLDADO EM LOCO, DE 3,50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</si>
  <si>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2,50 M COM ALTURA DE ATERRO DE 5,00 A 7,50 M - AREIA E BRITA COMERCIAIS (EXECUÇÃO, INCLUINDO FORNECIMENTO, CARGA E TRANSPORTE DE TODOS OS MATERIAIS, EXCLUI ESCAVAÇÃO) - (CADERNO DE BUEIROS CELULARES RT 01.45)</t>
  </si>
  <si>
    <t>CORPO DE BUEIRO SIMPLES CELULAR DE CONCRETO MOLDADO EM LOCO, DE 3,50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</si>
  <si>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3,00 M COM ALTURA DE ATERRO DE 0,00 A 1,00 M - AREIA E BRITA COMERCIAIS (EXECUÇÃO, INCLUINDO FORNECIMENTO, CARGA E TRANSPORTE DE TODOS OS MATERIAIS, EXCLUI ESCAVAÇÃO) - (CADERNO DE BUEIROS CELULARES RT 01.45)</t>
  </si>
  <si>
    <t>CORPO DE BUEIRO SIMPLES CELULAR DE CONCRETO MOLDADO EM LOCO, DE 3,50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</si>
  <si>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3,00 M COM ALTURA DE ATERRO DE 1,00 A 2,50 M - AREIA E BRITA COMERCIAIS (EXECUÇÃO, INCLUINDO FORNECIMENTO, CARGA E TRANSPORTE DE TODOS OS MATERIAIS, EXCLUI ESCAVAÇÃO) - (CADERNO DE BUEIROS CELULARES RT 01.45)</t>
  </si>
  <si>
    <t>CORPO DE BUEIRO SIMPLES CELULAR DE CONCRETO MOLDADO EM LOCO, DE 3,50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</si>
  <si>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3,00 M COM ALTURA DE ATERRO DE 2,50 A 5,00 M - AREIA E BRITA COMERCIAIS (EXECUÇÃO, INCLUINDO FORNECIMENTO, CARGA E TRANSPORTE DE TODOS OS MATERIAIS, EXCLUI ESCAVAÇÃO) - (CADERNO DE BUEIROS CELULARES RT 01.45)</t>
  </si>
  <si>
    <t>CORPO DE BUEIRO SIMPLES CELULAR DE CONCRETO MOLDADO EM LOCO, DE 3,50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</si>
  <si>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3,00 M COM ALTURA DE ATERRO DE 5,00 A 7,50 M - AREIA E BRITA COMERCIAIS (EXECUÇÃO, INCLUINDO FORNECIMENTO, CARGA E TRANSPORTE DE TODOS OS MATERIAIS, EXCLUI ESCAVAÇÃO) - (CADERNO DE BUEIROS CELULARES RT 01.45)</t>
  </si>
  <si>
    <t>CORPO DE BUEIRO SIMPLES CELULAR DE CONCRETO MOLDADO EM LOCO, DE 3,50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</si>
  <si>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3,50 M COM ALTURA DE ATERRO DE 0,00 A 1,00 M - AREIA E BRITA COMERCIAIS (EXECUÇÃO, INCLUINDO FORNECIMENTO, CARGA E TRANSPORTE DE TODOS OS MATERIAIS, EXCLUI ESCAVAÇÃO) - (CADERNO DE BUEIROS CELULARES RT 01.45)</t>
  </si>
  <si>
    <t>CORPO DE BUEIRO SIMPLES CELULAR DE CONCRETO MOLDADO EM LOCO, DE 3,50 X 3,50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</si>
  <si>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3,50 M COM ALTURA DE ATERRO DE 1,00 A 2,50 M - AREIA E BRITA COMERCIAIS (EXECUÇÃO, INCLUINDO FORNECIMENTO, CARGA E TRANSPORTE DE TODOS OS MATERIAIS, EXCLUI ESCAVAÇÃO) - (CADERNO DE BUEIROS CELULARES RT 01.45)</t>
  </si>
  <si>
    <t>CORPO DE BUEIRO SIMPLES CELULAR DE CONCRETO MOLDADO EM LOCO, DE 3,50 X 3,50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</si>
  <si>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3,50 M COM ALTURA DE ATERRO DE 2,50 A 5,00 M - AREIA E BRITA COMERCIAIS (EXECUÇÃO, INCLUINDO FORNECIMENTO, CARGA E TRANSPORTE DE TODOS OS MATERIAIS, EXCLUI ESCAVAÇÃO) - (CADERNO DE BUEIROS CELULARES RT 01.45)</t>
  </si>
  <si>
    <t>CORPO DE BUEIRO SIMPLES CELULAR DE CONCRETO MOLDADO EM LOCO, DE 3,50 X 3,50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</si>
  <si>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3,50 M COM ALTURA DE ATERRO DE 5,00 A 7,50 M - AREIA E BRITA COMERCIAIS (EXECUÇÃO, INCLUINDO FORNECIMENTO, CARGA E TRANSPORTE DE TODOS OS MATERIAIS, EXCLUI ESCAVAÇÃO) - (CADERNO DE BUEIROS CELULARES RT 01.45)</t>
  </si>
  <si>
    <t>CORPO DE BUEIRO SIMPLES CELULAR DE CONCRETO MOLDADO EM LOCO, DE 3,50 X 3,50 M COM ALTURA DE ATERRO DE 5,00 A 7,50 M - AREIA EXTRAÍDA E BRITA PRODUZIDA (EXECUÇÃO, INCLUINDO FORNECIMENTO, CARGA E TRANSPORTE DE TODOS OS MATERIAIS, EXCLUI ESCAVAÇÃO) - (CADERNO DE BUEIROS CELULARES RT 01.45)</t>
  </si>
  <si>
    <t>CORPO DE BUEIRO SIMPLES CELULAR DE CONCRETO MOLDADO EM LOCO, DE 4,00 X 3,00 M COM ALTURA DE ATERRO DE 0,00 A 1,00 M - AREIA E BRITA COMERCIAIS (EXECUÇÃO, INCLUINDO FORNECIMENTO, CARGA E TRANSPORTE DE TODOS OS MATERIAIS, EXCLUI ESCAVAÇÃO) - (CADERNO DE BUEIROS CELULARES RT 01.45)</t>
  </si>
  <si>
    <t>CORPO DE BUEIRO SIMPLES CELULAR DE CONCRETO MOLDADO EM LOCO, DE 4,00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</si>
  <si>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4,00 X 3,00 M COM ALTURA DE ATERRO DE 1,00 A 2,50 M - AREIA E BRITA COMERCIAIS (EXECUÇÃO, INCLUINDO FORNECIMENTO, CARGA E TRANSPORTE DE TODOS OS MATERIAIS, EXCLUI ESCAVAÇÃO) - (CADERNO DE BUEIROS CELULARES RT 01.45)</t>
  </si>
  <si>
    <t>CORPO DE BUEIRO SIMPLES CELULAR DE CONCRETO MOLDADO EM LOCO, DE 4,00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</si>
  <si>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4,00 X 3,00 M COM ALTURA DE ATERRO DE 2,50 A 5,00 M - AREIA E BRITA COMERCIAIS (EXECUÇÃO, INCLUINDO FORNECIMENTO, CARGA E TRANSPORTE DE TODOS OS MATERIAIS, EXCLUI ESCAVAÇÃO) - (CADERNO DE BUEIROS CELULARES RT 01.45)</t>
  </si>
  <si>
    <t>CORPO DE BUEIRO SIMPLES CELULAR DE CONCRETO MOLDADO EM LOCO, DE 4,00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</si>
  <si>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4,00 X 3,00 M COM ALTURA DE ATERRO DE 5,00 A 7,50 M - AREIA E BRITA COMERCIAIS (EXECUÇÃO, INCLUINDO FORNECIMENTO, CARGA E TRANSPORTE DE TODOS OS MATERIAIS, EXCLUI ESCAVAÇÃO) - (CADERNO DE BUEIROS CELULARES RT 01.45)</t>
  </si>
  <si>
    <t>CORPO DE BUEIRO SIMPLES CELULAR DE CONCRETO MOLDADO EM LOCO, DE 4,00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</si>
  <si>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4,00 X 4,00 M COM ALTURA DE ATERRO DE 0,00 A 1,00 M - AREIA E BRITA COMERCIAIS (EXECUÇÃO, INCLUINDO FORNECIMENTO, CARGA E TRANSPORTE DE TODOS OS MATERIAIS, EXCLUI ESCAVAÇÃO) - (CADERNO DE BUEIROS CELULARES RT 01.45)</t>
  </si>
  <si>
    <t>CORPO DE BUEIRO SIMPLES CELULAR DE CONCRETO MOLDADO EM LOCO, DE 4,00 X 4,00 M COM ALTURA DE ATERRO DE 0,00 A 1,00 M - AREIA EXTRAÍDA E BRITA PRODUZIDA (EXECUÇÃO, INCLUINDO FORNECIMENTO, CARGA E TRANSPORTE DE TODOS OS MATERIAIS, EXCLUI ESCAVAÇÃO) - (CADERNO DE BUEIROS CELULARES RT 01.45)</t>
  </si>
  <si>
    <t>CORPO DE BUEIRO SIMPLES CELULAR DE CONCRETO MOLDADO EM LOCO, DE 4,00 X 4,00 M COM ALTURA DE ATERRO DE 1,00 A 2,50 M - AREIA E BRITA COMERCIAIS (EXECUÇÃO, INCLUINDO FORNECIMENTO, CARGA E TRANSPORTE DE TODOS OS MATERIAIS, EXCLUI ESCAVAÇÃO) - (CADERNO DE BUEIROS CELULARES RT 01.45)</t>
  </si>
  <si>
    <t>CORPO DE BUEIRO SIMPLES CELULAR DE CONCRETO MOLDADO EM LOCO, DE 4,00 X 4,00 M COM ALTURA DE ATERRO DE 1,00 A 2,50 M - AREIA EXTRAÍDA E BRITA PRODUZIDA (EXECUÇÃO, INCLUINDO FORNECIMENTO, CARGA E TRANSPORTE DE TODOS OS MATERIAIS, EXCLUI ESCAVAÇÃO) - (CADERNO DE BUEIROS CELULARES RT 01.45)</t>
  </si>
  <si>
    <t>CORPO DE BUEIRO SIMPLES CELULAR DE CONCRETO MOLDADO EM LOCO, DE 4,00 X 4,00 M COM ALTURA DE ATERRO DE 2,50 A 5,00 M - AREIA E BRITA COMERCIAIS (EXECUÇÃO, INCLUINDO FORNECIMENTO, CARGA E TRANSPORTE DE TODOS OS MATERIAIS, EXCLUI ESCAVAÇÃO) - (CADERNO DE BUEIROS CELULARES RT 01.45)</t>
  </si>
  <si>
    <t>CORPO DE BUEIRO SIMPLES CELULAR DE CONCRETO MOLDADO EM LOCO, DE 4,00 X 4,00 M COM ALTURA DE ATERRO DE 2,50 A 5,00 M - AREIA EXTRAÍDA E BRITA PRODUZIDA (EXECUÇÃO, INCLUINDO FORNECIMENTO, CARGA E TRANSPORTE DE TODOS OS MATERIAIS, EXCLUI ESCAVAÇÃO) - (CADERNO DE BUEIROS CELULARES RT 01.45)</t>
  </si>
  <si>
    <t>CORPO DE BUEIRO SIMPLES CELULAR DE CONCRETO MOLDADO EM LOCO, DE 4,00 X 4,00 M COM ALTURA DE ATERRO DE 5,00 A 7,50 M - AREIA E BRITA COMERCIAIS (EXECUÇÃO, INCLUINDO FORNECIMENTO, CARGA E TRANSPORTE DE TODOS OS MATERIAIS, EXCLUI ESCAVAÇÃO) - (CADERNO DE BUEIROS CELULARES RT 01.45)</t>
  </si>
  <si>
    <t>CORPO DE BUEIRO SIMPLES CELULAR DE CONCRETO MOLDADO EM LOCO, DE 4,00 X 4,00 M COM ALTURA DE ATERRO DE 5,00 A 7,50 M - AREIA EXTRAÍDA E BRITA PRODUZIDA (EXECUÇÃO, INCLUINDO FORNECIMENTO, CARGA E TRANSPORTE DE TODOS OS MATERIAIS, EXCLUI ESCAVAÇÃO) - (CADERNO DE BUEIROS CELULARES RT 01.45)</t>
  </si>
  <si>
    <t>CORPO DE BUEIRO SIMPLES TUBULAR DE CONCRETO D = 0,60 M PA1 - AREIA E BRITA COMERCIAIS (EXECUÇÃO, INCLUINDO FORNECIMENTO, CARGA E TRANSPORTE DE TODOS OS MATERIAIS, EXCLUI ESCAVAÇÃO) - (CADERNO DE DRENAGEM RT 01.47.D)</t>
  </si>
  <si>
    <t>CORPO DE BUEIRO SIMPLES TUBULAR DE CONCRETO D = 0,60 M PA1 - AREIA EXTRAÍDA E BRITA PRODUZIDA (EXECUÇÃO, INCLUINDO FORNECIMENTO, CARGA E TRANSPORTE DE TODOS OS MATERIAIS, EXCLUI ESCAVAÇÃO) - (CADERNO DE DRENAGEM RT 01.47.D)</t>
  </si>
  <si>
    <t>CORPO DE BUEIRO SIMPLES TUBULAR DE CONCRETO D = 0,60 M PA2 - AREIA E BRITA COMERCIAIS (EXECUÇÃO, INCLUINDO FORNECIMENTO, CARGA E TRANSPORTE DE TODOS OS MATERIAIS, EXCLUI ESCAVAÇÃO) - (CADERNO DE DRENAGEM RT 01.47.D)</t>
  </si>
  <si>
    <t>CORPO DE BUEIRO SIMPLES TUBULAR DE CONCRETO D = 0,60 M PA2 - AREIA EXTRAÍDA E BRITA PRODUZIDA (EXECUÇÃO, INCLUINDO FORNECIMENTO, CARGA E TRANSPORTE DE TODOS OS MATERIAIS, EXCLUI ESCAVAÇÃO) - (CADERNO DE DRENAGEM RT 01.47.D)</t>
  </si>
  <si>
    <t>CORPO DE BUEIRO SIMPLES TUBULAR DE CONCRETO D = 0,60 M PA3 - AREIA E BRITA COMERCIAIS (EXECUÇÃO, INCLUINDO FORNECIMENTO, CARGA E TRANSPORTE DE TODOS OS MATERIAIS, EXCLUI ESCAVAÇÃO) - (CADERNO DE DRENAGEM RT 01.47.D)</t>
  </si>
  <si>
    <t>CORPO DE BUEIRO SIMPLES TUBULAR DE CONCRETO D = 0,60 M PA3 - AREIA EXTRAÍDA E BRITA PRODUZIDA (EXECUÇÃO, INCLUINDO FORNECIMENTO, CARGA E TRANSPORTE DE TODOS OS MATERIAIS, EXCLUI ESCAVAÇÃO) - (CADERNO DE DRENAGEM RT 01.47.D)</t>
  </si>
  <si>
    <t>CORPO DE BUEIRO SIMPLES TUBULAR DE CONCRETO D = 0,80 M PA1 - AREIA E BRITA COMERCIAIS (EXECUÇÃO, INCLUINDO FORNECIMENTO, CARGA E TRANSPORTE DE TODOS OS MATERIAIS, EXCLUI ESCAVAÇÃO) - (CADERNO DE DRENAGEM RT 01.47.D)</t>
  </si>
  <si>
    <t>CORPO DE BUEIRO SIMPLES TUBULAR DE CONCRETO D = 0,80 M PA1 - AREIA EXTRAÍDA E BRITA PRODUZIDA (EXECUÇÃO, INCLUINDO FORNECIMENTO, CARGA E TRANSPORTE DE TODOS OS MATERIAIS, EXCLUI ESCAVAÇÃO) - (CADERNO DE DRENAGEM RT 01.47.D)</t>
  </si>
  <si>
    <t>CORPO DE BUEIRO SIMPLES TUBULAR DE CONCRETO D = 0,80 M PA2 - AREIA E BRITA COMERCIAIS (EXECUÇÃO, INCLUINDO FORNECIMENTO, CARGA E TRANSPORTE DE TODOS OS MATERIAIS, EXCLUI ESCAVAÇÃO) - (CADERNO DE DRENAGEM RT 01.47.D)</t>
  </si>
  <si>
    <t>CORPO DE BUEIRO SIMPLES TUBULAR DE CONCRETO D = 0,80 M PA2 - AREIA EXTRAÍDA E BRITA PRODUZIDA (EXECUÇÃO, INCLUINDO FORNECIMENTO, CARGA E TRANSPORTE DE TODOS OS MATERIAIS, EXCLUI ESCAVAÇÃO) - (CADERNO DE DRENAGEM RT 01.47.D)</t>
  </si>
  <si>
    <t>CORPO DE BUEIRO SIMPLES TUBULAR DE CONCRETO D = 0,80 M PA3 - AREIA E BRITA COMERCIAIS (EXECUÇÃO, INCLUINDO FORNECIMENTO, CARGA E TRANSPORTE DE TODOS OS MATERIAIS, EXCLUI ESCAVAÇÃO) - (CADERNO DE DRENAGEM RT 01.47.D)</t>
  </si>
  <si>
    <t>CORPO DE BUEIRO SIMPLES TUBULAR DE CONCRETO D = 0,80 M PA3 - AREIA EXTRAÍDA E BRITA PRODUZIDA (EXECUÇÃO, INCLUINDO FORNECIMENTO, CARGA E TRANSPORTE DE TODOS OS MATERIAIS, EXCLUI ESCAVAÇÃO) - (CADERNO DE DRENAGEM RT 01.47.D)</t>
  </si>
  <si>
    <t>CORPO DE BUEIRO SIMPLES TUBULAR DE CONCRETO D = 1,00 M PA1 - AREIA E BRITA COMERCIAIS (EXECUÇÃO, INCLUINDO FORNECIMENTO, CARGA E TRANSPORTE DE TODOS OS MATERIAIS, EXCLUI ESCAVAÇÃO) - (CADERNO DE DRENAGEM RT 01.47.D)</t>
  </si>
  <si>
    <t>CORPO DE BUEIRO SIMPLES TUBULAR DE CONCRETO D = 1,00 M PA1 - AREIA EXTRAÍDA E BRITA PRODUZIDA (EXECUÇÃO, INCLUINDO FORNECIMENTO, CARGA E TRANSPORTE DE TODOS OS MATERIAIS, EXCLUI ESCAVAÇÃO) - (CADERNO DE DRENAGEM RT 01.47.D)</t>
  </si>
  <si>
    <t>CORPO DE BUEIRO SIMPLES TUBULAR DE CONCRETO D = 1,00 M PA2 - AREIA E BRITA COMERCIAIS (EXECUÇÃO, INCLUINDO FORNECIMENTO, CARGA E TRANSPORTE DE TODOS OS MATERIAIS, EXCLUI ESCAVAÇÃO) - (CADERNO DE DRENAGEM RT 01.47.D)</t>
  </si>
  <si>
    <t>CORPO DE BUEIRO SIMPLES TUBULAR DE CONCRETO D = 1,00 M PA2 - AREIA EXTRAÍDA E BRITA PRODUZIDA (EXECUÇÃO, INCLUINDO FORNECIMENTO, CARGA E TRANSPORTE DE TODOS OS MATERIAIS, EXCLUI ESCAVAÇÃO) - (CADERNO DE DRENAGEM RT 01.47.D)</t>
  </si>
  <si>
    <t>CORPO DE BUEIRO SIMPLES TUBULAR DE CONCRETO D = 1,00 M PA3 - AREIA E BRITA COMERCIAIS (EXECUÇÃO, INCLUINDO FORNECIMENTO, CARGA E TRANSPORTE DE TODOS OS MATERIAIS, EXCLUI ESCAVAÇÃO) - (CADERNO DE DRENAGEM RT 01.47.D)</t>
  </si>
  <si>
    <t>CORPO DE BUEIRO SIMPLES TUBULAR DE CONCRETO D = 1,00 M PA3 - AREIA EXTRAÍDA E BRITA PRODUZIDA (EXECUÇÃO, INCLUINDO FORNECIMENTO, CARGA E TRANSPORTE DE TODOS OS MATERIAIS, EXCLUI ESCAVAÇÃO) - (CADERNO DE DRENAGEM RT 01.47.D)</t>
  </si>
  <si>
    <t>CORPO DE BUEIRO SIMPLES TUBULAR DE CONCRETO D = 1,20 M PA1 - AREIA E BRITA COMERCIAIS (EXECUÇÃO, INCLUINDO FORNECIMENTO, CARGA E TRANSPORTE DE TODOS OS MATERIAIS, EXCLUI ESCAVAÇÃO) - (CADERNO DE DRENAGEM RT 01.47.D)</t>
  </si>
  <si>
    <t>CORPO DE BUEIRO SIMPLES TUBULAR DE CONCRETO D = 1,20 M PA1 - AREIA EXTRAÍDA E BRITA PRODUZIDA (EXECUÇÃO, INCLUINDO FORNECIMENTO, CARGA E TRANSPORTE DE TODOS OS MATERIAIS, EXCLUI ESCAVAÇÃO) - (CADERNO DE DRENAGEM RT 01.47.D)</t>
  </si>
  <si>
    <t>CORPO DE BUEIRO SIMPLES TUBULAR DE CONCRETO D = 1,20 M PA2 - AREIA E BRITA COMERCIAIS (EXECUÇÃO, INCLUINDO FORNECIMENTO, CARGA E TRANSPORTE DE TODOS OS MATERIAIS, EXCLUI ESCAVAÇÃO) - (CADERNO DE DRENAGEM RT 01.47.D)</t>
  </si>
  <si>
    <t>CORPO DE BUEIRO SIMPLES TUBULAR DE CONCRETO D = 1,20 M PA2 - AREIA EXTRAÍDA E BRITA PRODUZIDA (EXECUÇÃO, INCLUINDO FORNECIMENTO, CARGA E TRANSPORTE DE TODOS OS MATERIAIS, EXCLUI ESCAVAÇÃO) - (CADERNO DE DRENAGEM RT 01.47.D)</t>
  </si>
  <si>
    <t>CORPO DE BUEIRO SIMPLES TUBULAR DE CONCRETO D = 1,20 M PA3 - AREIA E BRITA COMERCIAIS (EXECUÇÃO, INCLUINDO FORNECIMENTO, CARGA E TRANSPORTE DE TODOS OS MATERIAIS, EXCLUI ESCAVAÇÃO) - (CADERNO DE DRENAGEM RT 01.47.D)</t>
  </si>
  <si>
    <t>CORPO DE BUEIRO SIMPLES TUBULAR DE CONCRETO D = 1,20 M PA3 - AREIA EXTRAÍDA E BRITA PRODUZIDA (EXECUÇÃO, INCLUINDO FORNECIMENTO, CARGA E TRANSPORTE DE TODOS OS MATERIAIS, EXCLUI ESCAVAÇÃO) - (CADERNO DE DRENAGEM RT 01.47.D)</t>
  </si>
  <si>
    <t>CORPO DE BUEIRO SIMPLES TUBULAR DE CONCRETO D = 1,50 M PA1 - AREIA E BRITA COMERCIAIS (EXECUÇÃO, INCLUINDO FORNECIMENTO, CARGA E TRANSPORTE DE TODOS OS MATERIAIS, EXCLUI ESCAVAÇÃO) - (CADERNO DE DRENAGEM RT 01.47.D)</t>
  </si>
  <si>
    <t>CORPO DE BUEIRO SIMPLES TUBULAR DE CONCRETO D = 1,50 M PA1 - AREIA EXTRAÍDA E BRITA PRODUZIDA (EXECUÇÃO, INCLUINDO FORNECIMENTO, CARGA E TRANSPORTE DE TODOS OS MATERIAIS, EXCLUI ESCAVAÇÃO) - (CADERNO DE DRENAGEM RT 01.47.D)</t>
  </si>
  <si>
    <t>CORPO DE BUEIRO SIMPLES TUBULAR DE CONCRETO D = 1,50 M PA2 - AREIA E BRITA COMERCIAIS (EXECUÇÃO, INCLUINDO FORNECIMENTO, CARGA E TRANSPORTE DE TODOS OS MATERIAIS, EXCLUI ESCAVAÇÃO) - (CADERNO DE DRENAGEM RT 01.47.D)</t>
  </si>
  <si>
    <t>CORPO DE BUEIRO SIMPLES TUBULAR DE CONCRETO D = 1,50 M PA2 - AREIA EXTRAÍDA E BRITA PRODUZIDA (EXECUÇÃO, INCLUINDO FORNECIMENTO, CARGA E TRANSPORTE DE TODOS OS MATERIAIS, EXCLUI ESCAVAÇÃO) - (CADERNO DE DRENAGEM RT 01.47.D)</t>
  </si>
  <si>
    <t>CORPO DE BUEIRO SIMPLES TUBULAR DE CONCRETO D = 1,50 M PA3 - AREIA E BRITA COMERCIAIS (EXECUÇÃO, INCLUINDO FORNECIMENTO, CARGA E TRANSPORTE DE TODOS OS MATERIAIS, EXCLUI ESCAVAÇÃO) - (CADERNO DE DRENAGEM RT 01.47.D)</t>
  </si>
  <si>
    <t>CORPO DE BUEIRO SIMPLES TUBULAR DE CONCRETO D = 1,50 M PA3 - AREIA EXTRAÍDA E BRITA PRODUZIDA (EXECUÇÃO, INCLUINDO FORNECIMENTO, CARGA E TRANSPORTE DE TODOS OS MATERIAIS, EXCLUI ESCAVAÇÃO) - (CADERNO DE DRENAGEM RT 01.47.D)</t>
  </si>
  <si>
    <t>CORPO DE BUEIRO TRIPLO CELULAR DE CONCRETO MOLDADO EM LOCO, DE 2,00 X 2,00 M COM ALTURA DE ATERRO DE 0,00 A 1,00 M - AREIA E BRITA COMERCIAIS (EXECUÇÃO, INCLUINDO FORNECIMENTO, CARGA E TRANSPORTE DE TODOS OS MATERIAIS, EXCLUI ESCAVAÇÃO) - (CADERNO DE BUEIROS CELULARES RT 01.45)</t>
  </si>
  <si>
    <t>CORPO DE BUEIRO TRIPLO CELULAR DE CONCRETO MOLDADO EM LOCO, DE 2,00 X 2,00 M COM ALTURA DE ATERRO DE 0,00 A 1,00 M - AREIA EXTRAÍDA E BRITA PRODUZIDA (EXECUÇÃO, INCLUINDO FORNECIMENTO, CARGA E TRANSPORTE DE TODOS OS MATERIAIS, EXCLUI ESCAVAÇÃO) - (CADERNO DE BUEIROS CELULARES RT 01.45)</t>
  </si>
  <si>
    <t>CORPO DE BUEIRO TRIPLO CELULAR DE CONCRETO MOLDADO EM LOCO, DE 2,00 X 2,00 M COM ALTURA DE ATERRO DE 1,00 A 2,50 M - AREIA E BRITA COMERCIAIS (EXECUÇÃO, INCLUINDO FORNECIMENTO, CARGA E TRANSPORTE DE TODOS OS MATERIAIS, EXCLUI ESCAVAÇÃO) - (CADERNO DE BUEIROS CELULARES RT 01.45)</t>
  </si>
  <si>
    <t>CORPO DE BUEIRO TRIPLO CELULAR DE CONCRETO MOLDADO EM LOCO, DE 2,00 X 2,00 M COM ALTURA DE ATERRO DE 1,00 A 2,50 M - AREIA EXTRAÍDA E BRITA PRODUZIDA (EXECUÇÃO, INCLUINDO FORNECIMENTO, CARGA E TRANSPORTE DE TODOS OS MATERIAIS, EXCLUI ESCAVAÇÃO) - (CADERNO DE BUEIROS CELULARES RT 01.45)</t>
  </si>
  <si>
    <t>CORPO DE BUEIRO TRIPLO CELULAR DE CONCRETO MOLDADO EM LOCO, DE 2,00 X 2,00 M COM ALTURA DE ATERRO DE 2,50 A 5,00 M - AREIA E BRITA COMERCIAIS (EXECUÇÃO, INCLUINDO FORNECIMENTO, CARGA E TRANSPORTE DE TODOS OS MATERIAIS, EXCLUI ESCAVAÇÃO) - (CADERNO DE BUEIROS CELULARES RT 01.45)</t>
  </si>
  <si>
    <t>CORPO DE BUEIRO TRIPLO CELULAR DE CONCRETO MOLDADO EM LOCO, DE 2,00 X 2,00 M COM ALTURA DE ATERRO DE 2,50 A 5,00 M - AREIA EXTRAÍDA E BRITA PRODUZIDA (EXECUÇÃO, INCLUINDO FORNECIMENTO, CARGA E TRANSPORTE DE TODOS OS MATERIAIS, EXCLUI ESCAVAÇÃO) - (CADERNO DE BUEIROS CELULARES RT 01.45)</t>
  </si>
  <si>
    <t>CORPO DE BUEIRO TRIPLO CELULAR DE CONCRETO MOLDADO EM LOCO, DE 2,00 X 2,00 M COM ALTURA DE ATERRO DE 5,00 A 7,50 M - AREIA E BRITA COMERCIAIS (EXECUÇÃO, INCLUINDO FORNECIMENTO, CARGA E TRANSPORTE DE TODOS OS MATERIAIS, EXCLUI ESCAVAÇÃO) - (CADERNO DE BUEIROS CELULARES RT 01.45)</t>
  </si>
  <si>
    <t>CORPO DE BUEIRO TRIPLO CELULAR DE CONCRETO MOLDADO EM LOCO, DE 2,00 X 2,00 M COM ALTURA DE ATERRO DE 5,00 A 7,50 M - AREIA EXTRAÍDA E BRITA PRODUZIDA (EXECUÇÃO, INCLUINDO FORNECIMENTO, CARGA E TRANSPORTE DE TODOS OS MATERIAIS, EXCLUI ESCAVAÇÃO) - (CADERNO DE BUEIROS CELULARES RT 01.45)</t>
  </si>
  <si>
    <t>CORPO DE BUEIRO TRIPLO CELULAR DE CONCRETO MOLDADO EM LOCO, DE 3,00 X 2,00 M COM ALTURA DE ATERRO DE 0,00 A 1,00 M - AREIA E BRITA COMERCIAIS (EXECUÇÃO, INCLUINDO FORNECIMENTO, CARGA E TRANSPORTE DE TODOS OS MATERIAIS, EXCLUI ESCAVAÇÃO) - (CADERNO DE BUEIROS CELULARES RT 01.45)</t>
  </si>
  <si>
    <t>CORPO DE BUEIRO TRIPLO CELULAR DE CONCRETO MOLDADO EM LOCO, DE 3,00 X 2,00 M COM ALTURA DE ATERRO DE 0,00 A 1,00 M - AREIA EXTRAÍDA E BRITA PRODUZIDA (EXECUÇÃO, INCLUINDO FORNECIMENTO, CARGA E TRANSPORTE DE TODOS OS MATERIAIS, EXCLUI ESCAVAÇÃO) - (CADERNO DE BUEIROS CELULARES RT 01.45)</t>
  </si>
  <si>
    <t>CORPO DE BUEIRO TRIPLO CELULAR DE CONCRETO MOLDADO EM LOCO, DE 3,00 X 2,00 M COM ALTURA DE ATERRO DE 1,00 A 2,50 M - AREIA E BRITA COMERCIAIS (EXECUÇÃO, INCLUINDO FORNECIMENTO, CARGA E TRANSPORTE DE TODOS OS MATERIAIS, EXCLUI ESCAVAÇÃO) - (CADERNO DE BUEIROS CELULARES RT 01.45)</t>
  </si>
  <si>
    <t>CORPO DE BUEIRO TRIPLO CELULAR DE CONCRETO MOLDADO EM LOCO, DE 3,00 X 2,00 M COM ALTURA DE ATERRO DE 1,00 A 2,50 M - AREIA EXTRAÍDA E BRITA PRODUZIDA (EXECUÇÃO, INCLUINDO FORNECIMENTO, CARGA E TRANSPORTE DE TODOS OS MATERIAIS, EXCLUI ESCAVAÇÃO) - (CADERNO DE BUEIROS CELULARES RT 01.45)</t>
  </si>
  <si>
    <t>CORPO DE BUEIRO TRIPLO CELULAR DE CONCRETO MOLDADO EM LOCO, DE 3,00 X 2,00 M COM ALTURA DE ATERRO DE 2,50 A 5,00 M - AREIA E BRITA COMERCIAIS (EXECUÇÃO, INCLUINDO FORNECIMENTO, CARGA E TRANSPORTE DE TODOS OS MATERIAIS, EXCLUI ESCAVAÇÃO) - (CADERNO DE BUEIROS CELULARES RT 01.45)</t>
  </si>
  <si>
    <t>CORPO DE BUEIRO TRIPLO CELULAR DE CONCRETO MOLDADO EM LOCO, DE 3,00 X 2,00 M COM ALTURA DE ATERRO DE 2,50 A 5,00 M - AREIA EXTRAÍDA E BRITA PRODUZIDA (EXECUÇÃO, INCLUINDO FORNECIMENTO, CARGA E TRANSPORTE DE TODOS OS MATERIAIS, EXCLUI ESCAVAÇÃO) - (CADERNO DE BUEIROS CELULARES RT 01.45)</t>
  </si>
  <si>
    <t>CORPO DE BUEIRO TRIPLO CELULAR DE CONCRETO MOLDADO EM LOCO, DE 3,00 X 2,00 M COM ALTURA DE ATERRO DE 5,00 A 7,50 M - AREIA E BRITA COMERCIAIS (EXECUÇÃO, INCLUINDO FORNECIMENTO, CARGA E TRANSPORTE DE TODOS OS MATERIAIS, EXCLUI ESCAVAÇÃO) - (CADERNO DE BUEIROS CELULARES RT 01.45)</t>
  </si>
  <si>
    <t>CORPO DE BUEIRO TRIPLO CELULAR DE CONCRETO MOLDADO EM LOCO, DE 3,00 X 2,00 M COM ALTURA DE ATERRO DE 5,00 A 7,50 M - AREIA EXTRAÍDA E BRITA PRODUZIDA (EXECUÇÃO, INCLUINDO FORNECIMENTO, CARGA E TRANSPORTE DE TODOS OS MATERIAIS, EXCLUI ESCAVAÇÃO) - (CADERNO DE BUEIROS CELULARES RT 01.45)</t>
  </si>
  <si>
    <t>CORPO DE BUEIRO TRIPLO CELULAR DE CONCRETO MOLDADO EM LOCO, DE 3,00 X 3,00 M COM ALTURA DE ATERRO DE 0,00 A 1,00 M - AREIA E BRITA COMERCIAIS (EXECUÇÃO, INCLUINDO FORNECIMENTO, CARGA E TRANSPORTE DE TODOS OS MATERIAIS, EXCLUI ESCAVAÇÃO) - (CADERNO DE BUEIROS CELULARES RT 01.45)</t>
  </si>
  <si>
    <t>CORPO DE BUEIRO TRIPLO CELULAR DE CONCRETO MOLDADO EM LOCO, DE 3,00 X 3,00 M COM ALTURA DE ATERRO DE 0,00 A 1,00 M - AREIA EXTRAÍDA E BRITA PRODUZIDA (EXECUÇÃO, INCLUINDO FORNECIMENTO, CARGA E TRANSPORTE DE TODOS OS MATERIAIS, EXCLUI ESCAVAÇÃO) - (CADERNO DE BUEIROS CELULARES RT 01.45)</t>
  </si>
  <si>
    <t>CORPO DE BUEIRO TRIPLO CELULAR DE CONCRETO MOLDADO EM LOCO, DE 3,00 X 3,00 M COM ALTURA DE ATERRO DE 1,00 A 2,50 M - AREIA E BRITA COMERCIAIS (EXECUÇÃO, INCLUINDO FORNECIMENTO, CARGA E TRANSPORTE DE TODOS OS MATERIAIS, EXCLUI ESCAVAÇÃO) - (CADERNO DE BUEIROS CELULARES RT 01.45)</t>
  </si>
  <si>
    <t>CORPO DE BUEIRO TRIPLO CELULAR DE CONCRETO MOLDADO EM LOCO, DE 3,00 X 3,00 M COM ALTURA DE ATERRO DE 1,00 A 2,50 M - AREIA EXTRAÍDA E BRITA PRODUZIDA (EXECUÇÃO, INCLUINDO FORNECIMENTO, CARGA E TRANSPORTE DE TODOS OS MATERIAIS, EXCLUI ESCAVAÇÃO) - (CADERNO DE BUEIROS CELULARES RT 01.45)</t>
  </si>
  <si>
    <t>CORPO DE BUEIRO TRIPLO CELULAR DE CONCRETO MOLDADO EM LOCO, DE 3,00 X 3,00 M COM ALTURA DE ATERRO DE 2,50 A 5,00 M - AREIA E BRITA COMERCIAIS (EXECUÇÃO, INCLUINDO FORNECIMENTO, CARGA E TRANSPORTE DE TODOS OS MATERIAIS, EXCLUI ESCAVAÇÃO) - (CADERNO DE BUEIROS CELULARES RT 01.45)</t>
  </si>
  <si>
    <t>CORPO DE BUEIRO TRIPLO CELULAR DE CONCRETO MOLDADO EM LOCO, DE 3,00 X 3,00 M COM ALTURA DE ATERRO DE 2,50 A 5,00 M - AREIA EXTRAÍDA E BRITA PRODUZIDA (EXECUÇÃO, INCLUINDO FORNECIMENTO, CARGA E TRANSPORTE DE TODOS OS MATERIAIS, EXCLUI ESCAVAÇÃO) - (CADERNO DE BUEIROS CELULARES RT 01.45)</t>
  </si>
  <si>
    <t>CORPO DE BUEIRO TRIPLO CELULAR DE CONCRETO MOLDADO EM LOCO, DE 3,00 X 3,00 M COM ALTURA DE ATERRO DE 5,00 A 7,50 M - AREIA E BRITA COMERCIAIS (EXECUÇÃO, INCLUINDO FORNECIMENTO, CARGA E TRANSPORTE DE TODOS OS MATERIAIS, EXCLUI ESCAVAÇÃO) - (CADERNO DE BUEIROS CELULARES RT 01.45)</t>
  </si>
  <si>
    <t>CORPO DE BUEIRO TRIPLO CELULAR DE CONCRETO MOLDADO EM LOCO, DE 3,00 X 3,00 M COM ALTURA DE ATERRO DE 5,00 A 7,50 M - AREIA EXTRAÍDA E BRITA PRODUZIDA (EXECUÇÃO, INCLUINDO FORNECIMENTO, CARGA E TRANSPORTE DE TODOS OS MATERIAIS, EXCLUI ESCAVAÇÃO) - (CADERNO DE BUEIROS CELULARES RT 01.45)</t>
  </si>
  <si>
    <t>CORPO DE BUEIRO TRIPLO CELULAR DE CONCRETO MOLDADO EM LOCO, DE 3,50 X 3,00 M COM ALTURA DE ATERRO DE 0,00 A 1,00 M - AREIA E BRITA COMERCIAIS (EXECUÇÃO, INCLUINDO FORNECIMENTO, CARGA E TRANSPORTE DE TODOS OS MATERIAIS, EXCLUI ESCAVAÇÃO) - (CADERNO DE BUEIROS CELULARES RT 01.45)</t>
  </si>
  <si>
    <t>CORPO DE BUEIRO TRIPLO CELULAR DE CONCRETO MOLDADO EM LOCO, DE 3,50 X 3,00 M COM ALTURA DE ATERRO DE 0,00 A 1,00 M - AREIA EXTRAÍDA E BRITA PRODUZIDA (EXECUÇÃO, INCLUINDO FORNECIMENTO, CARGA E TRANSPORTE DE TODOS OS MATERIAIS, EXCLUI ESCAVAÇÃO) - (CADERNO DE BUEIROS CELULARES RT 01.45)</t>
  </si>
  <si>
    <t>CORPO DE BUEIRO TRIPLO CELULAR DE CONCRETO MOLDADO EM LOCO, DE 3,50 X 3,00 M COM ALTURA DE ATERRO DE 1,00 A 2,50 M - AREIA E BRITA COMERCIAIS (EXECUÇÃO, INCLUINDO FORNECIMENTO, CARGA E TRANSPORTE DE TODOS OS MATERIAIS, EXCLUI ESCAVAÇÃO) - (CADERNO DE BUEIROS CELULARES RT 01.45)</t>
  </si>
  <si>
    <t>CORPO DE BUEIRO TRIPLO CELULAR DE CONCRETO MOLDADO EM LOCO, DE 3,50 X 3,00 M COM ALTURA DE ATERRO DE 1,00 A 2,50 M - AREIA EXTRAÍDA E BRITA PRODUZIDA (EXECUÇÃO, INCLUINDO FORNECIMENTO, CARGA E TRANSPORTE DE TODOS OS MATERIAIS, EXCLUI ESCAVAÇÃO) - (CADERNO DE BUEIROS CELULARES RT 01.45)</t>
  </si>
  <si>
    <t>CORPO DE BUEIRO TRIPLO CELULAR DE CONCRETO MOLDADO EM LOCO, DE 3,50 X 3,00 M COM ALTURA DE ATERRO DE 2,50 A 5,00 M - AREIA E BRITA COMERCIAIS (EXECUÇÃO, INCLUINDO FORNECIMENTO, CARGA E TRANSPORTE DE TODOS OS MATERIAIS, EXCLUI ESCAVAÇÃO) - (CADERNO DE BUEIROS CELULARES RT 01.45)</t>
  </si>
  <si>
    <t>CORPO DE BUEIRO TRIPLO CELULAR DE CONCRETO MOLDADO EM LOCO, DE 3,50 X 3,00 M COM ALTURA DE ATERRO DE 2,50 A 5,00 M - AREIA EXTRAÍDA E BRITA PRODUZIDA (EXECUÇÃO, INCLUINDO FORNECIMENTO, CARGA E TRANSPORTE DE TODOS OS MATERIAIS, EXCLUI ESCAVAÇÃO) - (CADERNO DE BUEIROS CELULARES RT 01.45)</t>
  </si>
  <si>
    <t>CORPO DE BUEIRO TRIPLO CELULAR DE CONCRETO MOLDADO EM LOCO, DE 3,50 X 3,00 M COM ALTURA DE ATERRO DE 5,00 A 7,50 M - AREIA E BRITA COMERCIAIS (EXECUÇÃO, INCLUINDO FORNECIMENTO, CARGA E TRANSPORTE DE TODOS OS MATERIAIS, EXCLUI ESCAVAÇÃO) - (CADERNO DE BUEIROS CELULARES RT 01.45)</t>
  </si>
  <si>
    <t>CORPO DE BUEIRO TRIPLO CELULAR DE CONCRETO MOLDADO EM LOCO, DE 3,50 X 3,00 M COM ALTURA DE ATERRO DE 5,00 A 7,50 M - AREIA EXTRAÍDA E BRITA PRODUZIDA (EXECUÇÃO, INCLUINDO FORNECIMENTO, CARGA E TRANSPORTE DE TODOS OS MATERIAIS, EXCLUI ESCAVAÇÃO) - (CADERNO DE BUEIROS CELULARES RT 01.45)</t>
  </si>
  <si>
    <t>CORPO DE BUEIRO TRIPLO TUBULAR DE CONCRETO D = 1,00 M PA1 - AREIA E BRITA COMERCIAIS (EXECUÇÃO, INCLUINDO FORNECIMENTO, CARGA E TRANSPORTE DE TODOS OS MATERIAIS, EXCLUI ESCAVAÇÃO) - (CADERNO DE DRENAGEM RT 01.47.D)</t>
  </si>
  <si>
    <t>CORPO DE BUEIRO TRIPLO TUBULAR DE CONCRETO D = 1,00 M PA1 - AREIA EXTRAÍDA E BRITA PRODUZIDA (EXECUÇÃO, INCLUINDO FORNECIMENTO, CARGA E TRANSPORTE DE TODOS OS MATERIAIS, EXCLUI ESCAVAÇÃO) - (CADERNO DE DRENAGEM RT 01.47.D)</t>
  </si>
  <si>
    <t>CORPO DE BUEIRO TRIPLO TUBULAR DE CONCRETO D = 1,00 M PA2 - AREIA E BRITA COMERCIAIS (EXECUÇÃO, INCLUINDO FORNECIMENTO, CARGA E TRANSPORTE DE TODOS OS MATERIAIS, EXCLUI ESCAVAÇÃO) - (CADERNO DE DRENAGEM RT 01.47.D)</t>
  </si>
  <si>
    <t>CORPO DE BUEIRO TRIPLO TUBULAR DE CONCRETO D = 1,00 M PA2 - AREIA EXTRAÍDA E BRITA PRODUZIDA (EXECUÇÃO, INCLUINDO FORNECIMENTO, CARGA E TRANSPORTE DE TODOS OS MATERIAIS, EXCLUI ESCAVAÇÃO) - (CADERNO DE DRENAGEM RT 01.47.D)</t>
  </si>
  <si>
    <t>CORPO DE BUEIRO TRIPLO TUBULAR DE CONCRETO D = 1,00 M PA3 - AREIA E BRITA COMERCIAIS (EXECUÇÃO, INCLUINDO FORNECIMENTO, CARGA E TRANSPORTE DE TODOS OS MATERIAIS, EXCLUI ESCAVAÇÃO) - (CADERNO DE DRENAGEM RT 01.47.D)</t>
  </si>
  <si>
    <t>CORPO DE BUEIRO TRIPLO TUBULAR DE CONCRETO D = 1,00 M PA3 - AREIA EXTRAÍDA E BRITA PRODUZIDA (EXECUÇÃO, INCLUINDO FORNECIMENTO, CARGA E TRANSPORTE DE TODOS OS MATERIAIS, EXCLUI ESCAVAÇÃO) - (CADERNO DE DRENAGEM RT 01.47.D)</t>
  </si>
  <si>
    <t>CORPO DE BUEIRO TRIPLO TUBULAR DE CONCRETO D = 1,20 M PA1 - AREIA E BRITA COMERCIAIS (EXECUÇÃO, INCLUINDO FORNECIMENTO, CARGA E TRANSPORTE DE TODOS OS MATERIAIS, EXCLUI ESCAVAÇÃO) - (CADERNO DE DRENAGEM RT 01.47.D)</t>
  </si>
  <si>
    <t>CORPO DE BUEIRO TRIPLO TUBULAR DE CONCRETO D = 1,20 M PA1 - AREIA EXTRAÍDA E BRITA PRODUZIDA (EXECUÇÃO, INCLUINDO FORNECIMENTO, CARGA E TRANSPORTE DE TODOS OS MATERIAIS, EXCLUI ESCAVAÇÃO) - (CADERNO DE DRENAGEM RT 01.47.D)</t>
  </si>
  <si>
    <t>CORPO DE BUEIRO TRIPLO TUBULAR DE CONCRETO D = 1,20 M PA2 - AREIA E BRITA COMERCIAIS (EXECUÇÃO, INCLUINDO FORNECIMENTO, CARGA E TRANSPORTE DE TODOS OS MATERIAIS, EXCLUI ESCAVAÇÃO) - (CADERNO DE DRENAGEM RT 01.47.D)</t>
  </si>
  <si>
    <t>CORPO DE BUEIRO TRIPLO TUBULAR DE CONCRETO D = 1,20 M PA2 - AREIA EXTRAÍDA E BRITA PRODUZIDA (EXECUÇÃO, INCLUINDO FORNECIMENTO, CARGA E TRANSPORTE DE TODOS OS MATERIAIS, EXCLUI ESCAVAÇÃO) - (CADERNO DE DRENAGEM RT 01.47.D)</t>
  </si>
  <si>
    <t>CORPO DE BUEIRO TRIPLO TUBULAR DE CONCRETO D = 1,20 M PA3 - AREIA E BRITA COMERCIAIS (EXECUÇÃO, INCLUINDO FORNECIMENTO, CARGA E TRANSPORTE DE TODOS OS MATERIAIS, EXCLUI ESCAVAÇÃO) - (CADERNO DE DRENAGEM RT 01.47.D)</t>
  </si>
  <si>
    <t>CORPO DE BUEIRO TRIPLO TUBULAR DE CONCRETO D = 1,20 M PA3 - AREIA EXTRAÍDA E BRITA PRODUZIDA (EXECUÇÃO, INCLUINDO FORNECIMENTO, CARGA E TRANSPORTE DE TODOS OS MATERIAIS, EXCLUI ESCAVAÇÃO) - (CADERNO DE DRENAGEM RT 01.47.D)</t>
  </si>
  <si>
    <t>CORPO DE BUEIRO TRIPLO TUBULAR DE CONCRETO D = 1,50 M PA1 - AREIA E BRITA COMERCIAIS (EXECUÇÃO, INCLUINDO FORNECIMENTO, CARGA E TRANSPORTE DE TODOS OS MATERIAIS, EXCLUI ESCAVAÇÃO) - (CADERNO DE DRENAGEM RT 01.47.D)</t>
  </si>
  <si>
    <t>CORPO DE BUEIRO TRIPLO TUBULAR DE CONCRETO D = 1,50 M PA1 - AREIA EXTRAÍDA E BRITA PRODUZIDA (EXECUÇÃO, INCLUINDO FORNECIMENTO, CARGA E TRANSPORTE DE TODOS OS MATERIAIS, EXCLUI ESCAVAÇÃO) - (CADERNO DE DRENAGEM RT 01.47.D)</t>
  </si>
  <si>
    <t>CORPO DE BUEIRO TRIPLO TUBULAR DE CONCRETO D = 1,50 M PA2 - AREIA E BRITA COMERCIAIS (EXECUÇÃO, INCLUINDO FORNECIMENTO, CARGA E TRANSPORTE DE TODOS OS MATERIAIS, EXCLUI ESCAVAÇÃO) - (CADERNO DE DRENAGEM RT 01.47.D)</t>
  </si>
  <si>
    <t>CORPO DE BUEIRO TRIPLO TUBULAR DE CONCRETO D = 1,50 M PA2 - AREIA EXTRAÍDA E BRITA PRODUZIDA (EXECUÇÃO, INCLUINDO FORNECIMENTO, CARGA E TRANSPORTE DE TODOS OS MATERIAIS, EXCLUI ESCAVAÇÃO) - (CADERNO DE DRENAGEM RT 01.47.D)</t>
  </si>
  <si>
    <t>CORPO DE BUEIRO TRIPLO TUBULAR DE CONCRETO D = 1,50 M PA3 - AREIA E BRITA COMERCIAIS (EXECUÇÃO, INCLUINDO FORNECIMENTO, CARGA E TRANSPORTE DE TODOS OS MATERIAIS, EXCLUI ESCAVAÇÃO) - (CADERNO DE DRENAGEM RT 01.47.D)</t>
  </si>
  <si>
    <t>CORPO DE BUEIRO TRIPLO TUBULAR DE CONCRETO D = 1,50 M PA3 - AREIA EXTRAÍDA E BRITA PRODUZIDA (EXECUÇÃO, INCLUINDO FORNECIMENTO, CARGA E TRANSPORTE DE TODOS OS MATERIAIS, EXCLUI ESCAVAÇÃO) - (CADERNO DE DRENAGEM RT 01.47.D)</t>
  </si>
  <si>
    <t>DENTES PARA BUEIROS DUPLOS D = 1,00 M - AREIA E BRITA COMERCIAIS (EXECUÇÃO, INCLUINDO FORNECIMENTO, CARGA E TRANSPORTE DE TODOS OS MATERIAIS, EXCLUI ESCAVAÇÃO) - (CADERNO DE DRENAGEM RT 01.47.D)</t>
  </si>
  <si>
    <t>DENTES PARA BUEIROS DUPLOS D = 1,00 M - AREIA EXTRAÍDA E BRITA PRODUZIDA (EXECUÇÃO, INCLUINDO FORNECIMENTO, CARGA E TRANSPORTE DE TODOS OS MATERIAIS, EXCLUI ESCAVAÇÃO) - (CADERNO DE DRENAGEM RT 01.47.D)</t>
  </si>
  <si>
    <t>DENTES PARA BUEIROS DUPLOS D = 1,20 M - AREIA E BRITA COMERCIAIS (EXECUÇÃO, INCLUINDO FORNECIMENTO, CARGA E TRANSPORTE DE TODOS OS MATERIAIS, EXCLUI ESCAVAÇÃO) - (CADERNO DE DRENAGEM RT 01.47.D)</t>
  </si>
  <si>
    <t>DENTES PARA BUEIROS DUPLOS D = 1,20 M - AREIA EXTRAÍDA E BRITA PRODUZIDA (EXECUÇÃO, INCLUINDO FORNECIMENTO, CARGA E TRANSPORTE DE TODOS OS MATERIAIS, EXCLUI ESCAVAÇÃO) - (CADERNO DE DRENAGEM RT 01.47.D)</t>
  </si>
  <si>
    <t>DENTES PARA BUEIROS DUPLOS D = 1,50 M - AREIA E BRITA COMERCIAIS (EXECUÇÃO, INCLUINDO FORNECIMENTO, CARGA E TRANSPORTE DE TODOS OS MATERIAIS, EXCLUI ESCAVAÇÃO) - (CADERNO DE DRENAGEM RT 01.47.D)</t>
  </si>
  <si>
    <t>DENTES PARA BUEIROS DUPLOS D = 1,50 M - AREIA EXTRAÍDA E BRITA PRODUZIDA (EXECUÇÃO, INCLUINDO FORNECIMENTO, CARGA E TRANSPORTE DE TODOS OS MATERIAIS, EXCLUI ESCAVAÇÃO) - (CADERNO DE DRENAGEM RT 01.47.D)</t>
  </si>
  <si>
    <t>DENTES PARA BUEIROS SIMPLES D = 0,60 M - AREIA E BRITA COMERCIAIS (EXECUÇÃO, INCLUINDO FORNECIMENTO, CARGA E TRANSPORTE DE TODOS OS MATERIAIS, EXCLUI ESCAVAÇÃO) - (CADERNO DE DRENAGEM RT 01.47.D)</t>
  </si>
  <si>
    <t>DENTES PARA BUEIROS SIMPLES D = 0,60 M - AREIA EXTRAÍDA E BRITA PRODUZIDA (EXECUÇÃO, INCLUINDO FORNECIMENTO, CARGA E TRANSPORTE DE TODOS OS MATERIAIS, EXCLUI ESCAVAÇÃO) - (CADERNO DE DRENAGEM RT 01.47.D)</t>
  </si>
  <si>
    <t>DENTES PARA BUEIROS SIMPLES D = 0,80 M - AREIA E BRITA COMERCIAIS (EXECUÇÃO, INCLUINDO FORNECIMENTO, CARGA E TRANSPORTE DE TODOS OS MATERIAIS, EXCLUI ESCAVAÇÃO) - (CADERNO DE DRENAGEM RT 01.47.D)</t>
  </si>
  <si>
    <t>DENTES PARA BUEIROS SIMPLES D = 0,80 M - AREIA EXTRAÍDA E BRITA PRODUZIDA (EXECUÇÃO, INCLUINDO FORNECIMENTO, CARGA E TRANSPORTE DE TODOS OS MATERIAIS, EXCLUI ESCAVAÇÃO) - (CADERNO DE DRENAGEM RT 01.47.D)</t>
  </si>
  <si>
    <t>DENTES PARA BUEIROS SIMPLES D = 1,00 M - AREIA E BRITA COMERCIAIS (EXECUÇÃO, INCLUINDO FORNECIMENTO, CARGA E TRANSPORTE DE TODOS OS MATERIAIS, EXCLUI ESCAVAÇÃO) - (CADERNO DE DRENAGEM RT 01.47.D)</t>
  </si>
  <si>
    <t>DENTES PARA BUEIROS SIMPLES D = 1,00 M - AREIA EXTRAÍDA E BRITA PRODUZIDA (EXECUÇÃO, INCLUINDO FORNECIMENTO, CARGA E TRANSPORTE DE TODOS OS MATERIAIS, EXCLUI ESCAVAÇÃO) - (CADERNO DE DRENAGEM RT 01.47.D)</t>
  </si>
  <si>
    <t>DENTES PARA BUEIROS SIMPLES D = 1,20 M - AREIA E BRITA COMERCIAIS (EXECUÇÃO, INCLUINDO FORNECIMENTO, CARGA E TRANSPORTE DE TODOS OS MATERIAIS, EXCLUI ESCAVAÇÃO) - (CADERNO DE DRENAGEM RT 01.47.D)</t>
  </si>
  <si>
    <t>DENTES PARA BUEIROS SIMPLES D = 1,20 M - AREIA EXTRAÍDA E BRITA PRODUZIDA (EXECUÇÃO, INCLUINDO FORNECIMENTO, CARGA E TRANSPORTE DE TODOS OS MATERIAIS, EXCLUI ESCAVAÇÃO) - (CADERNO DE DRENAGEM RT 01.47.D)</t>
  </si>
  <si>
    <t>DENTES PARA BUEIROS SIMPLES D = 1,50 M - AREIA E BRITA COMERCIAIS (EXECUÇÃO, INCLUINDO FORNECIMENTO, CARGA E TRANSPORTE DE TODOS OS MATERIAIS, EXCLUI ESCAVAÇÃO) - (CADERNO DE DRENAGEM RT 01.47.D)</t>
  </si>
  <si>
    <t>DENTES PARA BUEIROS SIMPLES D = 1,50 M - AREIA EXTRAÍDA E BRITA PRODUZIDA (EXECUÇÃO, INCLUINDO FORNECIMENTO, CARGA E TRANSPORTE DE TODOS OS MATERIAIS, EXCLUI ESCAVAÇÃO) - (CADERNO DE DRENAGEM RT 01.47.D)</t>
  </si>
  <si>
    <t>DENTES PARA BUEIROS TRIPLOS D = 1,00 M - AREIA E BRITA COMERCIAIS (EXECUÇÃO, INCLUINDO FORNECIMENTO, CARGA E TRANSPORTE DE TODOS OS MATERIAIS, EXCLUI ESCAVAÇÃO) - (CADERNO DE DRENAGEM RT 01.47.D)</t>
  </si>
  <si>
    <t>DENTES PARA BUEIROS TRIPLOS D = 1,00 M - AREIA EXTRAÍDA E BRITA PRODUZIDA (EXECUÇÃO, INCLUINDO FORNECIMENTO, CARGA E TRANSPORTE DE TODOS OS MATERIAIS, EXCLUI ESCAVAÇÃO) - (CADERNO DE DRENAGEM RT 01.47.D)</t>
  </si>
  <si>
    <t>DENTES PARA BUEIROS TRIPLOS D = 1,20 M - AREIA E BRITA COMERCIAIS (EXECUÇÃO, INCLUINDO FORNECIMENTO, CARGA E TRANSPORTE DE TODOS OS MATERIAIS, EXCLUI ESCAVAÇÃO) - (CADERNO DE DRENAGEM RT 01.47.D)</t>
  </si>
  <si>
    <t>DENTES PARA BUEIROS TRIPLOS D = 1,20 M - AREIA EXTRAÍDA E BRITA PRODUZIDA (EXECUÇÃO, INCLUINDO FORNECIMENTO, CARGA E TRANSPORTE DE TODOS OS MATERIAIS, EXCLUI ESCAVAÇÃO) - (CADERNO DE DRENAGEM RT 01.47.D)</t>
  </si>
  <si>
    <t>DENTES PARA BUEIROS TRIPLOS D = 1,50 M - AREIA E BRITA COMERCIAIS (EXECUÇÃO, INCLUINDO FORNECIMENTO, CARGA E TRANSPORTE DE TODOS OS MATERIAIS, EXCLUI ESCAVAÇÃO) - (CADERNO DE DRENAGEM RT 01.47.D)</t>
  </si>
  <si>
    <t>DENTES PARA BUEIROS TRIPLOS D = 1,50 M - AREIA EXTRAÍDA E BRITA PRODUZIDA (EXECUÇÃO, INCLUINDO FORNECIMENTO, CARGA E TRANSPORTE DE TODOS OS MATERIAIS, EXCLUI ESCAVAÇÃO) - (CADERNO DE DRENAGEM RT 01.47.D)</t>
  </si>
  <si>
    <t>CONCRETO ASFÁLTICO USINADO EM USINA DE ASFALTO GRAVIMÉTRICA 120T/H - FAIXA A - AREIA E BRITA COMERCIAIS (EXECUÇÃO, INCLUINDO O FORNECIMENTO E A CARGA DA AREIA, BRITA E MASSA, EXCLUI O TRANSPORTE DA AREIA, BRITA E MASSA E O FORNECIMENTO E TRANSPORTE DO MATERIAL BETUMINOSO)</t>
  </si>
  <si>
    <t>CONCRETO ASFÁLTICO USINADO EM USINA DE ASFALTO GRAVIMÉTRICA 120T/H - FAIXA A - AREIA EXTRAÍDA E BRITA PRODUZIDA (EXECUÇÃO, INCLUINDO O FORNECIMENTO E A CARGA DA AREIA, BRITA E MASSA, EXCLUI O TRANSPORTE DA AREIA, BRITA E MASSA E O FORNECIMENTO E TRANSPORTE DO MATERIAL BETUMINOSO)</t>
  </si>
  <si>
    <t>CONCRETO ASFÁLTICO USINADO EM USINA DE ASFALTO GRAVIMÉTRICA 120T/H - FAIXA B - AREIA E BRITA COMERCIAIS (EXECUÇÃO, INCLUINDO O FORNECIMENTO E A CARGA DA AREIA, BRITA E MASSA, EXCLUI O TRANSPORTE DA AREIA, BRITA E MASSA E O FORNECIMENTO E TRANSPORTE DO MATERIAL BETUMINOSO)</t>
  </si>
  <si>
    <t>CONCRETO ASFÁLTICO USINADO EM USINA DE ASFALTO GRAVIMÉTRICA 120T/H - FAIXA B - AREIA EXTRAÍDA E BRITA PRODUZIDA (EXECUÇÃO, INCLUINDO O FORNECIMENTO E A CARGA DA AREIA, BRITA E MASSA, EXCLUI O TRANSPORTE DA AREIA, BRITA E MASSA E O FORNECIMENTO E TRANSPORTE DO MATERIAL BETUMINOSO)</t>
  </si>
  <si>
    <t>CONCRETO ASFÁLTICO USINADO EM USINA DE ASFALTO GRAVIMÉTRICA 120T/H - FAIXA C - AREIA E BRITA COMERCIAIS (EXECUÇÃO, INCLUINDO O FORNECIMENTO E A CARGA DA AREIA, BRITA E MASSA, EXCLUI O TRANSPORTE DA AREIA, BRITA E MASSA E O FORNECIMENTO E TRANSPORTE DO MATERIAL BETUMINOSO)</t>
  </si>
  <si>
    <t>CONCRETO ASFÁLTICO USINADO EM USINA DE ASFALTO GRAVIMÉTRICA 120T/H - FAIXA C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</si>
  <si>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A - AREIA E BRITA COMERCIAIS (EXECUÇÃO, INCLUINDO O FORNECIMENTO E A CARGA DA AREIA, BRITA E MASSA, EXCLUI O TRANSPORTE DA AREIA, BRITA E MASSA E O FORNECIMENTO E TRANSPORTE DO MATERIAL BETUMINOSO)</t>
  </si>
  <si>
    <t>CONCRETO ASFÁLTICO USINADO EM USINA DE ASFALTO GRAVIMÉTRICA 120T/H COM ASFALTO POLÍMERO - FAIXA A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</si>
  <si>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B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</si>
  <si>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C - AREIA E BRITA COMERCIAIS (EXECUÇÃO, INCLUINDO O FORNECIMENTO E A CARGA DA AREIA, BRITA E MASSA, EXCLUI O TRANSPORTE DA AREIA, BRITA E MASSA E O FORNECIMENTO E TRANSPORTE DO MATERIAL BETUMINOSO)</t>
  </si>
  <si>
    <t>CONCRETO ASFÁLTICO USINADO EM USINA DE ASFALTO GRAVIMÉTRICA 120T/H COM ASFALTO POLÍMERO - FAIXA C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</si>
  <si>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BORRACHA - FAIXA A - BRITA COMERCIAL (EXECUÇÃO, INCLUINDO O FORNECIMENTO E A CARGA DA BRITA E MASSA, EXCLUI O TRANSPORTE DA BRITA E MASSA E O FORNECIMENTO E TRANSPORTE DO MATERIAL BETUMINOSO)</t>
  </si>
  <si>
    <t>CONCRETO ASFÁLTICO USINADO EM USINA DE ASFALTO GRAVIMÉTRICA 120T/H COM BORRACHA - FAIXA A - BRITA PRODUZIDA (EXECUÇÃO, INCLUINDO O FORNECIMENTO E A CARGA DA BRITA E MASSA, EXCLUI O TRANSPORTE DA BRITA E MASSA E O FORNECIMENTO E TRANSPORTE DO MATERIAL BETUMINOSO)</t>
  </si>
  <si>
    <t>CONCRETO ASFÁLTICO USINADO EM USINA DE ASFALTO GRAVIMÉTRICA 120T/H COM BORRACHA - FAIXA B - BRITA COMERCIAL (EXECUÇÃO, INCLUINDO O FORNECIMENTO E A CARGA DA BRITA E MASSA, EXCLUI O TRANSPORTE DA  BRITA E MASSA E O FORNECIMENTO E TRANSPORTE DO MATERIAL BETUMINOSO)</t>
  </si>
  <si>
    <t>CONCRETO ASFÁLTICO USINADO EM USINA DE ASFALTO GRAVIMÉTRICA 120T/H COM BORRACHA - FAIXA B - BRITA PRODUZIDA (EXECUÇÃO, INCLUINDO O FORNECIMENTO E A CARGA DA BRITA E MASSA, EXCLUI O TRANSPORTE DA  BRITA E MASSA E O FORNECIMENTO E TRANSPORTE DO MATERIAL BETUMINOSO)</t>
  </si>
  <si>
    <t>CONCRETO ASFÁLTICO USINADO EM USINA DE ASFALTO GRAVIMÉTRICA 120T/H COM BORRACHA - FAIXA C - BRITA COMERCIAL (EXECUÇÃO, INCLUINDO O FORNECIMENTO E A CARGA DA BRITA E MASSA, EXCLUI O TRANSPORTE DA  BRITA E MASSA E O FORNECIMENTO E TRANSPORTE DO MATERIAL BETUMINOSO)</t>
  </si>
  <si>
    <t>CONCRETO ASFÁLTICO USINADO EM USINA DE ASFALTO GRAVIMÉTRICA 120T/H COM BORRACHA - FAIXA C - BRITA PRODUZIDA (EXECUÇÃO, INCLUINDO O FORNECIMENTO E A CARGA DA BRITA E MASSA, EXCLUI O TRANSPORTE DA  BRITA E MASSA E O FORNECIMENTO E TRANSPORTE DO MATERIAL BETUMINOSO)</t>
  </si>
  <si>
    <t>CONCRETO ASFÁLTICO USINADO EM USINA DE ASFALTO GRAVIMÉTRICA 120T/H COM BORRACHA (GAP GRADED) - BRITA COMERCIAL (EXECUÇÃO, INCLUINDO O FORNECIMENTO E CARGA DA BRITA E MASSA, EXCLUI O TRANSPORTE DA BRITA E MASSA E O FORNECIMENTO E TRANSPORTE DO MATERIAL BETUMINOSO ATÉ A OBRA)</t>
  </si>
  <si>
    <t>CONCRETO ASFÁLTICO USINADO EM USINA DE ASFALTO GRAVIMÉTRICA 120T/H COM BORRACHA (GAP GRADED) - BRITA PRODUZIDA (EXECUÇÃO, INCLUINDO O FORNECIMENTO E CARGA DA BRITA E MASSA, EXCLUI O TRANSPORTE DA BRITA E MASSA E O FORNECIMENTO E TRANSPORTE DO MATERIAL BETUMINOSO ATÉ A OBRA)</t>
  </si>
  <si>
    <t>SUB-BASE DE CONCRETO USINADA EM CENTRAL DE CONCRETO DE 150 M3/H E COMPACTADA COM ROLO - BRITA COMERCIAL (EXECUÇÃO, INCLUINDO O FORNECIMENTO E CARGA DO CIMENTO, BRITA E DO CONCRETO, EXCLUI O TRANSPORTE DO CIMENTO, BRITA E CONCRETO)</t>
  </si>
  <si>
    <t>SUB-BASE DE CONCRETO USINADA EM CENTRAL DE CONCRETO DE 150 M3/H E COMPACTADA COM ROLO - BRITA PRODUZIDA (EXECUÇÃO, INCLUINDO O FORNECIMENTO E CARGA DO CIMENTO, BRITA E DO CONCRETO, EXCLUI O TRANSPORTE DO CIMENTO, BRITA E CONCRETO)</t>
  </si>
  <si>
    <t>PAVIMENTO DE CONCRETO USINADO EM CENTRAL DE CONCRETO DE 150 M3/H E APLICADO COM EQUIPAMENTO FÔRMA-TRILHO - AREIA E BRITA COMERCIAIS (EXECUÇÃO, INCLUINDO O FORNECIMENTO E CARGA DO CIMENO, AREIA, BRITA E DO CONCRETO, EXCLUI O TRANSPORTE DO CIMENTO. AREIA, BRITA E CONCRETO)</t>
  </si>
  <si>
    <t>PAVIMENTO DE CONCRETO USINADO EM CENTRAL DE CONCRETO DE 150 M3/H E APLICADO COM EQUIPAMENTO FÔRMA-TRILHO - AREIA EXTRAÍDA E BRITA PRODUZIDA (EXECUÇÃO, INCLUINDO O FORNECIMENTO E CARGA DO CIMENO, AREIA, BRITA E DO CONCRETO, EXCLUI O TRANSPORTE DO CIMENTO. AREIA, BRITA E CONCRETO)</t>
  </si>
  <si>
    <t>PAVIMENTO DE CONCRETO USINADO EM CENTRAL DE CONCRETO DE 150 M3/H E APLICADO COM FÔRMAS DESLIZANTES - AREIA E BRITA COMERCIAIS (EXECUÇÃO, INCLUINDO O FORNECIMENTO E CARGA DO CIMENO, AREIA, BRITA E DO CONCRETO, EXCLUI O TRANSPORTE DO CIMENTO. AREIA, BRITA E CONCRETO)</t>
  </si>
  <si>
    <t>PAVIMENTO DE CONCRETO USINADO EM CENTRAL DE CONCRETO DE 150 M3/H E APLICADO COM FÔRMAS DESLIZANTES - AREIA EXTRAÍDA E BRITA PRODUZIDA (EXECUÇÃO, INCLUINDO O FORNECIMENTO E CARGA DO CIMENO, AREIA, BRITA E DO CONCRETO, EXCLUI O TRANSPORTE DO CIMENTO. AREIA, BRITA E CONCRETO)</t>
  </si>
  <si>
    <t>PAVIMENTO DE CONCRETO USINADO EM CENTRAL DE CONCRETO DE 150 M3/H E COMPACTADO COM ROLO - BRITA COMERCIAL (EXECUÇÃO, INCLUINDO O FORNECIMENTO E CARGA DO CIMENO, BRITA E DO CONCRETO, EXCLUI O TRANSPORTE DO CIMENTO, BRITA E CONCRETO)</t>
  </si>
  <si>
    <t>PAVIMENTO DE CONCRETO USINADO EM CENTRAL DE CONCRETO DE 150 M3/H E COMPACTADO COM ROLO - BRITA PRODUZIDA (EXECUÇÃO, INCLUINDO O FORNECIMENTO E CARGA DO CIMENTO, BRITA E DO CONCRETO, EXCLUI O TRANSPORTE DO CIMENTO, BRITA E CONCRETO)</t>
  </si>
  <si>
    <t>APLICAÇÃO DE DEMARCAÇÃO DE CONTRASTE NA COR PRETA EM PAVIMENTO DE CONCRETO COM SISTEMA A FRIO PARA RECEBIMENTO DE PINTURA DE SETAS E ZEBRADOS (INCLUINDO FORNECIMENTO E TRANSPORTE DE TODOS OS MATERIAIS)</t>
  </si>
  <si>
    <t>APLICAÇÃO DE DEMARCAÇÃO DE CONTRASTE NA COR PRETA EM PAVIMENTO DE CONCRETO COM SISTEMA A QUENTE PARA RECEBIMENTO DE PINTURA DE SETAS E ZEBRADOS (INCLUINDO FORNECIMENTO E TRANSPORTE DE TODOS OS MATERIAIS)</t>
  </si>
  <si>
    <t>APLICAÇÃO DE DEMARCAÇÃO DE CONTRASTE NA COR PRETA EM PAVIMENTO DE CONCRETO PARA RECEBIMENTO DE PINTURA DE FAIXA A FRIO (INCLUINDO FORNECIMENTO E TRANSPORTE DE TODOS OS MATERIAIS)</t>
  </si>
  <si>
    <t>APLICAÇÃO DE DEMARCAÇÃO DE CONTRASTE NA COR PRETA EM PAVIMENTO DE CONCRETO PARA RECEBIMENTO DE PINTURA DE FAIXA A QUENTE (INCLUINDO FORNECIMENTO E TRANSPORTE DE TODOS OS MATERIAIS)</t>
  </si>
  <si>
    <t>APLICAÇÃO DE PRIMER PROMOTOR DE ADERÊNCIA EM PAVIMENTO DE CONCRETO COM SISTEMA A FRIO PARA RECEBIMENTO DE PINTURA DE SETAS E ZEBRADOS (INCLUINDO FORNECIMENTO E TRANSPORTE DE TODOS OS MATERIAIS)</t>
  </si>
  <si>
    <t>APLICAÇÃO DE PRIMER PROMOTOR DE ADERÊNCIA EM PAVIMENTO DE CONCRETO COM SISTEMA A QUENTE PARA RECEBIMENTO DE PINTURA DE SETAS E ZEBRADOS (INCLUINDO FORNECIMENTO E TRANSPORTE DE TODOS OS MATERIAIS)</t>
  </si>
  <si>
    <t>APLICAÇÃO DE PRIMER PROMOTOR DE ADERÊNCIA EM PAVIMENTO DE CONCRETO PARA RECEBIMENTO DE PINTURA DE FAIXA COM SISTEMA A FRIO (INCLUINDO FORNECIMENTO E TRANSPORTE DE TODOS OS MATERIAIS)</t>
  </si>
  <si>
    <t>APLICAÇÃO DE PRIMER PROMOTOR DE ADERÊNCIA EM PAVIMENTO DE CONCRETO PARA RECEBIMENTO DE PINTURA DE FAIXA COM SISTEMA A QUENTE (INCLUINDO FORNECIMENTO E TRANSPORTE DE TODOS OS MATERIAIS)</t>
  </si>
  <si>
    <t>LAMINADO ELASTOPLÁSTICO PARA SINALIZAÇÃO HORIZONTAL - ESPESSURA DE 1,50 MM - FORNECIMENTO E IMPLANTAÇÃO (INCLUINDO FORNECIMENTO E TRANSPORTE DE TODOS OS MATERIAIS)</t>
  </si>
  <si>
    <t>MANUTENÇÃO/RECOMPOSIÇÃO DE SINALIZAÇÃO - PINTURA DE FAIXA COM TINTA ACRÍLICA - ESPESSURA ÚMIDA DE 0,40 MM (INCLUINDO FORNECIMENTO E TRANSPORTE DE TODOS OS MATERIAIS)</t>
  </si>
  <si>
    <t>MANUTENÇÃO/RECOMPOSIÇÃO DE SINALIZAÇÃO - PINTURA DE FAIXA COM TINTA ACRÍLICA - ESPESSURA ÚMIDA DE 0,60 MM (INCLUINDO FORNECIMENTO E TRANSPORTE DE TODOS OS MATERIAIS)</t>
  </si>
  <si>
    <t>MANUTENÇÃO/RECOMPOSIÇÃO DE SINALIZAÇÃO - PINTURA DE FAIXA COM TINTA ACRÍLICA EMULSIONADA EM ÁGUA - ESPESSURA ÚMIDA DE 0,30 MM (INCLUINDO FORNECIMENTO E TRANSPORTE DE TODOS OS MATERIAIS)</t>
  </si>
  <si>
    <t>MANUTENÇÃO/RECOMPOSIÇÃO DE SINALIZAÇÃO - PINTURA DE FAIXA COM TINTA ACRÍLICA EMULSIONADA EM ÁGUA - ESPESSURA ÚMIDA DE 0,50 MM (INCLUINDO FORNECIMENTO E TRANSPORTE DE TODOS OS MATERIAIS)</t>
  </si>
  <si>
    <t>PINTURA DE FAIXA COM PLÁSTICO A FRIO BICOMPONENTE À BASE DE RESINAS METACRÍLICAS POR DISPERSÃO (ESTRUTURA)  (INCLUINDO FORNECIMENTO E TRANSPORTE DE TODOS OS MATERIAIS)</t>
  </si>
  <si>
    <t>PINTURA DE FAIXA COM PLÁSTICO A FRIO BICOMPONENTE À BASE DE RESINAS METACRÍLICAS POR EXTRUSÃO (ALTO RELEVO)  (INCLUINDO FORNECIMENTO E TRANSPORTE DE TODOS OS MATERIAIS)</t>
  </si>
  <si>
    <t>PINTURA DE FAIXA COM PLÁSTICO A FRIO BICOMPONENTE À BASE DE RESINAS METACRÍLICAS POR EXTRUSÃO (PLANO) - ESPESSURA DE 1,50 MM (INCLUINDO FORNECIMENTO E TRANSPORTE DE TODOS OS MATERIAIS)</t>
  </si>
  <si>
    <t>PINTURA DE FAIXA COM PLÁSTICO A FRIO BICOMPONENTE À BASE DE RESINAS METACRÍLICAS POR EXTRUSÃO (PLANO) - ESPESSURA DE 3,00 MM (INCLUINDO FORNECIMENTO E TRANSPORTE DE TODOS OS MATERIAIS)</t>
  </si>
  <si>
    <t>PINTURA DE FAIXA COM PLÁSTICO A FRIO TRICOMPONENTE À BASE DE RESINAS METACRÍLICAS POR ASPERSÃO - ESPESSURA DE 0,60 MM (INCLUINDO FORNECIMENTO E TRANSPORTE DE TODOS OS MATERIAIS)</t>
  </si>
  <si>
    <t>PINTURA DE FAIXA COM TERMOPLÁSTICO EM ALTO RELEVO TIPO I POR EXTRUSÃO - RELEVO DUPLO COM BASE (INCLUINDO FORNECIMENTO E TRANSPORTE DE TODOS OS MATERIAIS)</t>
  </si>
  <si>
    <t>PINTURA DE FAIXA COM TERMOPLÁSTICO EM ALTO RELEVO TIPO II POR EXTRUSÃO - RELEVO SIMPLES RANHURADO COM BASE (INCLUINDO FORNECIMENTO E TRANSPORTE DE TODOS OS MATERIAIS)</t>
  </si>
  <si>
    <t>PINTURA DE FAIXA COM TERMOPLÁSTICO EM ALTO RELEVO TIPO III POR EXTRUSÃO - RELEVO SIMPLES COM BASE (INCLUINDO FORNECIMENTO E TRANSPORTE DE TODOS OS MATERIAIS)</t>
  </si>
  <si>
    <t>PINTURA DE FAIXA COM TERMOPLÁSTICO EM ALTO RELEVO TIPO IV POR EXTRUSÃO - RELEVO SIMPLES SEM BASE (INCLUINDO FORNECIMENTO E TRANSPORTE DE TODOS OS MATERIAIS)</t>
  </si>
  <si>
    <t>PINTURA DE FAIXA COM TERMOPLÁSTICO EM ALTO RELEVO TIPO V POR EXTRUSÃO - RELEVO MULTIPONTOS SEM BASE (GOTAS) (INCLUINDO FORNECIMENTO E TRANSPORTE DE TODOS OS MATERIAIS)</t>
  </si>
  <si>
    <t>PINTURA DE FAIXA COM TERMOPLÁSTICO EM ALTO RELEVO TIPO VI POR EXTRUSÃO - RELEVO MULTIPONTOS SEM BASE (CALOTAS) (INCLUINDO FORNECIMENTO E TRANSPORTE DE TODOS OS MATERIAIS)</t>
  </si>
  <si>
    <t>PINTURA DE FAIXA COM TERMOPLÁSTICO POR ASPERSÃO - ESPESSURA DE 1,50 MM (INCLUINDO FORNECIMENTO E TRANSPORTE DE TODOS OS MATERIAIS)</t>
  </si>
  <si>
    <t>PINTURA DE FAIXA COM TINTA ACRÍLICA - ESPESSURA ÚMIDA DE 0,40 MM (INCLUINDO FORNECIMENTO E TRANSPORTE DE TODOS OS MATERIAIS)</t>
  </si>
  <si>
    <t>PINTURA DE FAIXA COM TINTA ACRÍLICA - ESPESSURA ÚMIDA DE 0,60 MM (INCLUINDO FORNECIMENTO E TRANSPORTE DE TODOS OS MATERIAIS)</t>
  </si>
  <si>
    <t>PINTURA DE FAIXA COM TINTA ACRÍLICA EMULSIONADA EM ÁGUA - ESPESSURA ÚMIDA DE 0,30 MM (INCLUINDO FORNECIMENTO E TRANSPORTE DE TODOS OS MATERIAIS)</t>
  </si>
  <si>
    <t>PINTURA DE FAIXA COM TINTA ACRÍLICA EMULSIONADA EM ÁGUA - ESPESSURA ÚMIDA DE 0,50 MM (INCLUINDO FORNECIMENTO E TRANSPORTE DE TODOS OS MATERIAIS)</t>
  </si>
  <si>
    <t>PINTURA DE SETAS E ZEBRADOS COM TERMOPLÁSTICO POR ASPERSÃO - ESPESSURA DE 1,50 MM (INCLUINDO FORNECIMENTO E TRANSPORTE DE TODOS OS MATERIAIS)</t>
  </si>
  <si>
    <t xml:space="preserve">PINTURA DE SETAS E ZEBRADOS COM TERMOPLÁSTICO POR EXTRUSÃO - ESPESSURA DE 3,00 MM (INCLUINDO FORNECIMENTO E TRANSPORTE DE TODOS OS MATERIAIS)
</t>
  </si>
  <si>
    <t>PINTURA DE SETAS E ZEBRADOS COM TINTA ACRÍLICA - ESPESSURA ÚMIDA DE 0,40 MM (INCLUINDO FORNECIMENTO E TRANSPORTE DE TODOS OS MATERIAIS)</t>
  </si>
  <si>
    <t>PINTURA DE SETAS E ZEBRADOS COM TINTA ACRÍLICA - ESPESSURA ÚMIDA DE 0,60 MM (INCLUINDO FORNECIMENTO E TRANSPORTE DE TODOS OS MATERIAIS)</t>
  </si>
  <si>
    <t>PINTURA DE SETAS E ZEBRADOS COM TINTA ACRÍLICA EMULSIONADA EM ÁGUA - ESPESSURA ÚMIDA DE 0,30 MM (INCLUINDO FORNECIMENTO E TRANSPORTE DE TODOS OS MATERIAIS)</t>
  </si>
  <si>
    <t>PINTURA DE SETAS E ZEBRADOS COM TINTA ACRÍLICA EMULSIONADA EM ÁGUA - ESPESSURA ÚMIDA DE 0,50 MM (INCLUINDO FORNECIMENTO E TRANSPORTE DE TODOS OS MATERIAIS)</t>
  </si>
  <si>
    <t>REMOÇÃO DE SINALIZAÇÃO HORIZONTAL COM MAÇARICO (INCLUINDO FORNECIMENTO E TRANSPORTE DE TODOS OS MATERIAIS)</t>
  </si>
  <si>
    <t>REMOÇÃO DE SINALIZAÇÃO HORIZONTAL TIPO PINTURA ACRÍLICA POR JATEAMENTO ABRASIVO ÚMIDO COM VIDRO - UTILIZAÇÃO DE 3 VEZES (INCLUINDO FORNECIMENTO E TRANSPORTE DE TODOS OS MATERIAIS)</t>
  </si>
  <si>
    <t>TERMOPLÁSTICO PRÉ-FORMADO PARA SINALIZAÇÃO HORIZONTAL - ESPESSURA DE 2,00 MM - FORNECIMENTO E IMPLANTAÇÃO (INCLUINDO FORNECIMENTO E TRANSPORTE DE TODOS OS MATERIAIS)</t>
  </si>
  <si>
    <t>CORTE DE TUBOS DE AÇO GALVANIZADO COM ESPESSURA DE ATÉ 3,75 MM COM ESMERILHADEIRA ELÉTRICA MANUAL</t>
  </si>
  <si>
    <t>ARGAMASSA AUTOADENSÁVEL CONFECCIONADA EM MISTURADOR E LANÇAMENTO MANUAL PARA REPAROS E GRAUTEAMENTO (EXECUÇÃO, INCLUINDO FORNECIMENTO E CARGA DOS MATERIAIS, EXCLUI TRANSPORTE)</t>
  </si>
  <si>
    <t>ARGAMASSA CONFECCIONADA EM BETONEIRA E LANÇAMENTO MANUAL DE CIMENTO, CAL HIDRATADA E AREIA 1:0,5:3,5 - AREIA COMERCIAL (EXECUÇÃO, INCLUINDO FORNECIMENTO DE TODOS OS MATERIAIS E A CARGA DA AREIA E DA CAL, EXCLUI TRANSPORTE DA AREIA E DA CAL)</t>
  </si>
  <si>
    <t>ARGAMASSA CONFECCIONADA EM BETONEIRA E LANÇAMENTO MANUAL DE CIMENTO, CAL HIDRATADA E AREIA 1:0,5:3,5 - AREIA EXTRAÍDA (EXECUÇÃO, INCLUINDO FORNECIMENTO DE TODOS OS MATERIAIS E A CARGA DA AREIA E DA CAL, EXCLUI TRANSPORTE DA AREIA E DA CAL)</t>
  </si>
  <si>
    <t>ARGAMASSA CONFECCIONADA EM BETONEIRA E LANÇAMENTO MANUAL DE CIMENTO E AREIA 1:3 - AREIA COMERCIAL (EXECUÇÃO, INCLUINDO FORNECIMENTO DE TODOS OS MATERIAIS E A CARGA DA AREIA, EXCLUI TRANSPORTE DA AREIA)</t>
  </si>
  <si>
    <t>ARGAMASSA CONFECCIONADA EM BETONEIRA E LANÇAMENTO MANUAL DE CIMENTO E AREIA 1:3 - AREIA EXTRAÍDA (EXECUÇÃO, INCLUINDO FORNECIMENTO DE TODOS OS MATERIAIS E A CARGA DA AREIA, EXCLUI TRANSPORTE DA AREIA)</t>
  </si>
  <si>
    <t>ARGAMASSA CONFECCIONADA EM BETONEIRA E LANÇAMENTO MANUAL DE CIMENTO E AREIA 1:3 COM 1,25% DE SILICATO DE ALUMÍNIO - AREIA COMERCIAL (EXECUÇÃO, INCLUINDO FORNECIMENTO DE TODOS OS MATERIAIS E A CARGA DA AREIA, EXCLUI TRANSPORTE DA AREIA)</t>
  </si>
  <si>
    <t>ARGAMASSA CONFECCIONADA EM BETONEIRA E LANÇAMENTO MANUAL DE CIMENTO E AREIA 1:3 COM 1,25% DE SILICATO DE ALUMÍNIO - AREIA EXTRAÍDA (EXECUÇÃO, INCLUINDO FORNECIMENTO DE TODOS OS MATERIAIS E A CARGA DA AREIA, EXCLUI TRANSPORTE DA AREIA)</t>
  </si>
  <si>
    <t>ARGAMASSA CONFECCIONADA EM BETONEIRA E LANÇAMENTO MANUAL DE CIMENTO E AREIA 1:3 COM 8% DE MICROSSÍLICA - AREIA COMERCIAL (EXECUÇÃO, INCLUINDO FORNECIMENTO DE TODOS OS MATERIAIS E A CARGA DA AREIA, EXCLUI TRANSPORTE DA AREIA)</t>
  </si>
  <si>
    <t>ARGAMASSA CONFECCIONADA EM BETONEIRA E LANÇAMENTO MANUAL DE CIMENTO E AREIA 1:3 COM 8% DE MICROSSÍLICA - AREIA EXTRAÍDA (EXECUÇÃO, INCLUINDO FORNECIMENTO DE TODOS OS MATERIAIS E A CARGA DA AREIA, EXCLUI TRANSPORTE DA AREIA)</t>
  </si>
  <si>
    <t>ARGAMASSA CONFECCIONADA EM MISTURADOR E LANÇAMENTO MANUAL PARA REPAROS E GRAUTEAMENTO (EXECUÇÃO, INCLUINDO FORNECIMENTO E CARGA DOS MATERIAIS, EXCLUI TRANSPORTE)</t>
  </si>
  <si>
    <t>CHUMBADOR TIPO ESPERA EM AÇO A36 PARA FIXAÇÃO DE ESTRUTURA METÁLICA EM CONCRETO - FORNECIMENTO E INSTALAÇÃO</t>
  </si>
  <si>
    <t>CONCRETO AUTOADENSÁVEL COM SILICATO DE ALUMÍNIO CONFECCIONADO EM CENTRAL DOSADORA DE 30 M3/H COM FCK = 25 MPA - AREIA E BRITA COMERCIAIS (EXECUÇÃO, INCLUINDO FORNECIMENTO DE TODOS OS MATERIAIS E A CARGA DA AREIA E BRITA, EXCLUI O LANÇAMENTO DO CONCRETO E O TRANSPORTE DA AREIA E DA BRITA)</t>
  </si>
  <si>
    <t>CONCRETO AUTOADENSÁVEL COM SILICATO DE ALUMÍNIO CONFECCIONADO EM CENTRAL DOSADORA DE 30 M3/H COM FCK = 25 MPA - AREIA EXTRAÍDA E BRITA PRODUZIDA (EXECUÇÃO, INCLUINDO FORNECIMENTO DE TODOS OS MATERIAIS E A CARGA DA AREIA E BRITA, EXCLUI O LANÇAMENTO DO CONCRETO E O TRANSPORTE DA AREIA E DA BRITA)</t>
  </si>
  <si>
    <t>CONCRETO CICLÓPICO CONFECCIONADO EM BETONEIRA E LANÇAMENTO MANUAL COM FCK = 15 MPA - AREIA, BRITA E PEDRA DE MÃO COMERCIAIS (EXECUÇÃO, INCLUINDO FORNECIMENTO DE TODOS OS MATERIAIS E A CARGA DA AREIA, BRITA E PEDRA DE MÃO, EXCLUI TRANSPORTE DA AREIA, DA BRITA E DA PEDRA DE MÃO)</t>
  </si>
  <si>
    <t>CONCRETO CICLÓPICO CONFECCIONADO EM BETONEIRA E LANÇAMENTO MANUAL COM FCK = 15 MPA - AREIA EXTRAÍDA, BRITA E PEDRA DE MÃO PRODUZIDAS (EXECUÇÃO, INCLUINDO FORNECIMENTO DE TODOS OS MATERIAIS E A CARGA DA AREIA, BRITA E PEDRA DE MÃO, EXCLUI TRANSPORTE DA AREIA, DA BRITA E DA PEDRA DE MÃO)</t>
  </si>
  <si>
    <t>CONCRETO CICLÓPICO CONFECCIONADO EM BETONEIRA E LANÇAMENTO MANUAL COM FCK = 20 MPA - AREIA, BRITA E PEDRA DE MÃO COMERCIAIS (EXECUÇÃO, INCLUINDO FORNECIMENTO DE TODOS OS MATERIAIS E A CARGA DA AREIA, BRITA E PEDRA DE MÃO, EXCLUI TRANSPORTE DA AREIA, DA BRITA E DA PEDRA DE MÃO)</t>
  </si>
  <si>
    <t>CONCRETO CICLÓPICO CONFECCIONADO EM BETONEIRA E LANÇAMENTO MANUAL COM FCK = 20 MPA - AREIA EXTRAÍDA, BRITA E PEDRA DE MÃO PRODUZIDAS (EXECUÇÃO, INCLUINDO FORNECIMENTO DE TODOS OS MATERIAIS E A CARGA DA AREIA, BRITA E PEDRA DE MÃO, EXCLUI TRANSPORTE DA AREIA, DA BRITA E DA PEDRA DE MÃO)</t>
  </si>
  <si>
    <t>CONCRETO COM 10% DE MICROSSÍLICA CONFECCIONADO EM CENTRAL DOSADORA DE 30 M3/H COM FCK = 45 MPA - AREIA E BRITA COMERCIAIS (EXECUÇÃO, INCLUINDO FORNECIMENTO DE TODOS OS MATERIAIS E A CARGA DA AREIA E BRITA, EXCLUI O LANÇAMENTO DO CONCRETO E O TRANSPORTE DA AREIA E DA BRITA)</t>
  </si>
  <si>
    <t>CONCRETO COM 10% DE MICROSSÍLICA CONFECCIONADO EM CENTRAL DOSADORA DE 30 M3/H COM FCK = 45 MPA - AREIA EXTRAÍDA E BRITA PRODUZIDA (EXECUÇÃO, INCLUINDO FORNECIMENTO DE TODOS OS MATERIAIS E A CARGA DA AREIA E BRITA, EXCLUI O LANÇAMENTO DO CONCRETO E O TRANSPORTE DA AREIA E DA BRITA)</t>
  </si>
  <si>
    <t>CONCRETO COM 8% DE MICROSSÍLICA CONFECCIONADO EM CENTRAL DOSADORA DE 30 M3/H COM FCK = 40 MPA - AREIA E BRITA COMERCIAIS (EXECUÇÃO, INCLUINDO FORNECIMENTO DE TODOS OS MATERIAIS E A CARGA DA AREIA E BRITA, EXCLUI O LANÇAMENTO DO CONCRETO E O TRANSPORTE DA AREIA E DA BRITA)</t>
  </si>
  <si>
    <t>CONCRETO COM 8% DE MICROSSÍLICA CONFECCIONADO EM CENTRAL DOSADORA DE 30 M3/H COM FCK = 40 MPA - AREIA EXTRAÍDA E BRITA PRODUZIDA (EXECUÇÃO, INCLUINDO FORNECIMENTO DE TODOS OS MATERIAIS E A CARGA DA AREIA E BRITA, EXCLUI O LANÇAMENTO DO CONCRETO E O TRANSPORTE DA AREIA E DA BRITA)</t>
  </si>
  <si>
    <t>CONCRETO CONFECCIONADO EM BETONEIRA E LANÇAMENTO MANUAL COM FCK = 15 MPA - AREIA E BRITA COMERCIAIS (EXECUÇÃO, INCLUINDO FORNECIMENTO DE TODOS OS MATERIAIS E A CARGA DA AREIA E BRITA, EXCLUI TRANSPORTE DA AREIA E DA BRITA)</t>
  </si>
  <si>
    <t>CONCRETO CONFECCIONADO EM BETONEIRA E LANÇAMENTO MANUAL COM FCK = 15 MPA - AREIA EXTRAÍDA E BRITA PRODUZIDA (EXECUÇÃO, INCLUINDO FORNECIMENTO DE TODOS OS MATERIAIS E A CARGA DA AREIA E BRITA, EXCLUI TRANSPORTE DA AREIA E DA BRITA)</t>
  </si>
  <si>
    <t>CONCRETO CONFECCIONADO EM BETONEIRA E LANÇAMENTO MANUAL COM FCK = 20 MPA - AREIA E BRITA COMERCIAIS (EXECUÇÃO, INCLUINDO FORNECIMENTO DE TODOS OS MATERIAIS E A CARGA DA AREIA E BRITA, EXCLUI TRANSPORTE DA AREIA E DA BRITA)</t>
  </si>
  <si>
    <t>CONCRETO CONFECCIONADO EM BETONEIRA E LANÇAMENTO MANUAL COM FCK = 20 MPA - AREIA EXTRAÍDA E BRITA PRODUZIDA (EXECUÇÃO, INCLUINDO FORNECIMENTO DE TODOS OS MATERIAIS E A CARGA DA AREIA E BRITA, EXCLUI TRANSPORTE DA AREIA E DA BRITA)</t>
  </si>
  <si>
    <t>CONCRETO CONFECCIONADO EM BETONEIRA E LANÇAMENTO MANUAL COM FCK = 25 MPA - AREIA E BRITA COMERCIAIS (EXECUÇÃO, INCLUINDO FORNECIMENTO DE TODOS OS MATERIAIS E A CARGA DA AREIA E BRITA, EXCLUI TRANSPORTE DA AREIA E DA BRITA)</t>
  </si>
  <si>
    <t>CONCRETO CONFECCIONADO EM BETONEIRA E LANÇAMENTO MANUAL COM FCK = 25 MPA - AREIA EXTRAÍDA E BRITA PRODUZIDA (EXECUÇÃO, INCLUINDO FORNECIMENTO DE TODOS OS MATERIAIS E A CARGA DA AREIA E BRITA, EXCLUI TRANSPORTE DA AREIA E DA BRITA)</t>
  </si>
  <si>
    <t>CONCRETO CONFECCIONADO EM BETONEIRA E LANÇAMENTO MANUAL COM FCK = 30 MPA - AREIA E BRITA COMERCIAIS (EXECUÇÃO, INCLUINDO FORNECIMENTO DE TODOS OS MATERIAIS E A CARGA DA AREIA E BRITA, EXCLUI TRANSPORTE DA AREIA E DA BRITA)</t>
  </si>
  <si>
    <t>CONCRETO CONFECCIONADO EM BETONEIRA E LANÇAMENTO MANUAL COM FCK = 30 MPA - AREIA EXTRAÍDA E BRITA PRODUZIDA (EXECUÇÃO, INCLUINDO FORNECIMENTO DE TODOS OS MATERIAIS E A CARGA DA AREIA E BRITA, EXCLUI TRANSPORTE DA AREIA E DA BRITA)</t>
  </si>
  <si>
    <t>CONCRETO CONFECCIONADO EM CENTRAL DOSADORA DE 30 M3/H COM FCK = 20 MPA - AREIA E BRITA COMERCIAIS (EXECUÇÃO, INCLUINDO FORNECIMENTO DE TODOS OS MATERIAIS E A CARGA DA AREIA E BRITA, EXCLUI O LANÇAMENTO DO CONCRETO E O TRANSPORTE DA AREIA E DA BRITA)</t>
  </si>
  <si>
    <t>CONCRETO CONFECCIONADO EM CENTRAL DOSADORA DE 30 M3/H COM FCK = 20 MPA - AREIA EXTRAÍDA E BRITA PRODUZIDA (EXECUÇÃO, INCLUINDO FORNECIMENTO DE TODOS OS MATERIAIS E A CARGA DA AREIA E BRITA, EXCLUI O LANÇAMENTO DO CONCRETO E O TRANSPORTE DA AREIA E DA BRITA)</t>
  </si>
  <si>
    <t>CONCRETO CONFECCIONADO EM CENTRAL DOSADORA DE 30 M3/H COM FCK = 25 MPA - AREIA E BRITA COMERCIAIS (EXECUÇÃO, INCLUINDO FORNECIMENTO DE TODOS OS MATERIAIS E A CARGA DA AREIA E BRITA, EXCLUI O LANÇAMENTO DO CONCRETO E O TRANSPORTE DA AREIA E DA BRITA)</t>
  </si>
  <si>
    <t>CONCRETO CONFECCIONADO EM CENTRAL DOSADORA DE 30 M3/H COM FCK = 25 MPA - AREIA EXTRAÍDA E BRITA PRODUZIDA (EXECUÇÃO, INCLUINDO FORNECIMENTO DE TODOS OS MATERIAIS E A CARGA DA AREIA E BRITA, EXCLUI O LANÇAMENTO DO CONCRETO E O TRANSPORTE DA AREIA E DA BRITA)</t>
  </si>
  <si>
    <t>CONCRETO CONFECCIONADO EM CENTRAL DOSADORA DE 30 M3/H COM FCK = 30 MPA - AREIA E BRITA COMERCIAIS (EXECUÇÃO, INCLUINDO FORNECIMENTO DE TODOS OS MATERIAIS E A CARGA DA AREIA E BRITA, EXCLUI O LANÇAMENTO DO CONCRETO E O TRANSPORTE DA AREIA E DA BRITA)</t>
  </si>
  <si>
    <t>CONCRETO CONFECCIONADO EM CENTRAL DOSADORA DE 30 M3/H COM FCK = 30 MPA - AREIA EXTRAÍDA E BRITA PRODUZIDA (EXECUÇÃO, INCLUINDO FORNECIMENTO DE TODOS OS MATERIAIS E A CARGA DA AREIA E BRITA, EXCLUI O LANÇAMENTO DO CONCRETO E O TRANSPORTE DA AREIA E DA BRITA)</t>
  </si>
  <si>
    <t>CONCRETO CONFECCIONADO EM CENTRAL DOSADORA DE 30 M3/H COM FCTM,K = 4,5 MPA - AREIA E BRITA COMERCIAIS (EXECUÇÃO, INCLUINDO FORNECIMENTO DE TODOS OS MATERIAIS E A CARGA DA AREIA E BRITA, EXCLUI O LANÇAMENTO DO CONCRETO E O TRANSPORTE DA AREIA E DA BRITA)</t>
  </si>
  <si>
    <t>CONCRETO CONFECCIONADO EM CENTRAL DOSADORA DE 30 M3/H COM FCTM,K = 4,5 MPA - AREIA EXTRAÍDA E BRITA PRODUZIDA (EXECUÇÃO, INCLUINDO FORNECIMENTO DE TODOS OS MATERIAIS E A CARGA DA AREIA E BRITA, EXCLUI O LANÇAMENTO DO CONCRETO E O TRANSPORTE DA AREIA E DA BRITA)</t>
  </si>
  <si>
    <t>CONCRETO CONFECCIONADO EM CENTRAL DOSADORA DE 40 M3/H COM FCK = 20 MPA - AREIA E BRITA COMERCIAIS (EXECUÇÃO, INCLUINDO FORNECIMENTO DE TODOS OS MATERIAIS E A CARGA DA AREIA E BRITA, EXCLUI O LANÇAMENTO DO CONCRETO E O TRANSPORTE DA AREIA E DA BRITA)</t>
  </si>
  <si>
    <t>CONCRETO CONFECCIONADO EM CENTRAL DOSADORA DE 40 M3/H COM FCK = 20 MPA - AREIA EXTRAÍDA E BRITA PRODUZIDA (EXECUÇÃO, INCLUINDO FORNECIMENTO DE TODOS OS MATERIAIS E A CARGA DA AREIA E BRITA, EXCLUI O LANÇAMENTO DO CONCRETO E O TRANSPORTE DA AREIA E DA BRITA)</t>
  </si>
  <si>
    <t>CONCRETO CONFECCIONADO EM CENTRAL DOSADORA DE 40 M3/H COM FCK = 25 MPA - AREIA E BRITA COMERCIAIS (EXECUÇÃO, INCLUINDO FORNECIMENTO DE TODOS OS MATERIAIS E A CARGA DA AREIA E BRITA, EXCLUI O LANÇAMENTO DO CONCRETO E O TRANSPORTE DA AREIA E DA BRITA)</t>
  </si>
  <si>
    <t>CONCRETO CONFECCIONADO EM CENTRAL DOSADORA DE 40 M3/H COM FCK = 25 MPA - AREIA EXTRAÍDA E BRITA PRODUZIDA (EXECUÇÃO, INCLUINDO FORNECIMENTO DE TODOS OS MATERIAIS E A CARGA DA AREIA E BRITA, EXCLUI O LANÇAMENTO DO CONCRETO E O TRANSPORTE DA AREIA E DA BRITA)</t>
  </si>
  <si>
    <t>CONCRETO CONFECCIONADO EM CENTRAL DOSADORA DE 40 M3/H COM FCK = 30 MPA - AREIA E BRITA COMERCIAIS (EXECUÇÃO, INCLUINDO FORNECIMENTO DE TODOS OS MATERIAIS E A CARGA DA AREIA E BRITA, EXCLUI O LANÇAMENTO DO CONCRETO E O TRANSPORTE DA AREIA E DA BRITA)</t>
  </si>
  <si>
    <t>CONCRETO CONFECCIONADO EM CENTRAL DOSADORA DE 40 M3/H COM FCK = 30 MPA - AREIA EXTRAÍDA E BRITA PRODUZIDA (EXECUÇÃO, INCLUINDO FORNECIMENTO DE TODOS OS MATERIAIS E A CARGA DA AREIA E BRITA, EXCLUI O LANÇAMENTO DO CONCRETO E O TRANSPORTE DA AREIA E DA BRITA)</t>
  </si>
  <si>
    <t>CONCRETO FCK = 30 MPA PARA PROJEÇÃO VIA SECA - CONFECÇÃO EM BETONEIRA - AREIA E BRITA COMERCIAIS (EXECUÇÃO, INCLUINDO FORNECIMENTO E CARGA DOS MATERIAIS, EXCLUI TRANSPORTE)</t>
  </si>
  <si>
    <t>CONCRETO FCK = 30 MPA PARA PROJEÇÃO VIA SECA - CONFECÇÃO EM BETONEIRA - AREIA EXTRAÍDA E BRITA PRODUZIDA (EXECUÇÃO, INCLUINDO FORNECIMENTO E CARGA DOS MATERIAIS, EXCLUI TRANSPORTE)</t>
  </si>
  <si>
    <t>CONCRETO FCK = 40 MPA PARA PROJEÇÃO VIA SECA - CONFECÇÃO EM BETONEIRA - AREIA E BRITA COMERCIAIS (EXECUÇÃO, INCLUINDO FORNECIMENTO E CARGA DOS MATERIAIS, EXCLUI TRANSPORTE)</t>
  </si>
  <si>
    <t>CONCRETO FCK = 40 MPA PARA PROJEÇÃO VIA SECA - CONFECÇÃO EM BETONEIRA - AREIA EXTRAÍDA E BRITA PRODUZIDA (EXECUÇÃO, INCLUINDO FORNECIMENTO E CARGA DOS MATERIAIS, EXCLUI TRANSPORTE)</t>
  </si>
  <si>
    <t>CONCRETO MAGRO CONFECCIONADO EM BETONEIRA E LANÇAMENTO MANUAL - AREIA E BRITA COMERCIAIS (EXECUÇÃO, INCLUINDO FORNECIMENTO DE TODOS OS MATERIAIS E A CARGA DA AREIA E BRITA, EXCLUI TRANSPORTE DA AREIA E DA BRITA)</t>
  </si>
  <si>
    <t>CONCRETO MAGRO CONFECCIONADO EM BETONEIRA E LANÇAMENTO MANUAL - AREIA EXTRAÍDA E BRITA PRODUZIDA (EXECUÇÃO, INCLUINDO FORNECIMENTO DE TODOS OS MATERIAIS E A CARGA DA AREIA E BRITA, EXCLUI TRANSPORTE DA AREIA E DA BRITA)</t>
  </si>
  <si>
    <t>CONCRETO PARA BOMBEAMENTO CONFECCIONADO EM CENTRAL DOSADORA DE 30 M3/H COM FCK = 25 MPA - AREIA E BRITA COMERCIAIS (EXECUÇÃO, INCLUINDO FORNECIMENTO DE TODOS OS MATERIAIS E A CARGA DA AREIA E BRITA, EXCLUI O LANÇAMENTO DO CONCRETO E O TRANSPORTE DA AREIA E DA BRITA)</t>
  </si>
  <si>
    <t>CONCRETO PARA BOMBEAMENTO CONFECCIONADO EM CENTRAL DOSADORA DE 30 M3/H COM FCK = 25 MPA - AREIA EXTRAÍDA E BRITA PRODUZIDA (EXECUÇÃO, INCLUINDO FORNECIMENTO DE TODOS OS MATERIAIS E A CARGA DA AREIA E BRITA, EXCLUI O LANÇAMENTO DO CONCRETO E O TRANSPORTE DA AREIA E DA BRITA)</t>
  </si>
  <si>
    <t>CONCRETO PARA BOMBEAMENTO CONFECCIONADO EM CENTRAL DOSADORA DE 30 M3/H COM FCK = 30 MPA - AREIA E BRITA COMERCIAIS (EXECUÇÃO, INCLUINDO FORNECIMENTO DE TODOS OS MATERIAIS E A CARGA DA AREIA E BRITA, EXCLUI O LANÇAMENTO DO CONCRETO E O TRANSPORTE DA AREIA E DA BRITA)</t>
  </si>
  <si>
    <t>CONCRETO PARA BOMBEAMENTO CONFECCIONADO EM CENTRAL DOSADORA DE 30 M3/H COM FCK = 30 MPA - AREIA EXTRAÍDA E BRITA PRODUZIDA (EXECUÇÃO, INCLUINDO FORNECIMENTO DE TODOS OS MATERIAIS E A CARGA DA AREIA E BRITA, EXCLUI O LANÇAMENTO DO CONCRETO E O TRANSPORTE DA AREIA E DA BRITA)</t>
  </si>
  <si>
    <t>CONCRETO PARA BOMBEAMENTO CONFECCIONADO EM CENTRAL DOSADORA DE 30 M3/H COM FCK = 35 MPA - AREIA E BRITA COMERCIAIS (EXECUÇÃO, INCLUINDO FORNECIMENTO DE TODOS OS MATERIAIS E A CARGA DA AREIA E BRITA, EXCLUI O LANÇAMENTO DO CONCRETO E O TRANSPORTE DA AREIA E DA BRITA)</t>
  </si>
  <si>
    <t>CONCRETO PARA BOMBEAMENTO CONFECCIONADO EM CENTRAL DOSADORA DE 30 M3/H COM FCK = 35 MPA - AREIA EXTRAÍDA E BRITA PRODUZIDA (EXECUÇÃO, INCLUINDO FORNECIMENTO DE TODOS OS MATERIAIS E A CARGA DA AREIA E BRITA, EXCLUI O LANÇAMENTO DO CONCRETO E O TRANSPORTE DA AREIA E DA BRITA)</t>
  </si>
  <si>
    <t>CONCRETO PARA BOMBEAMENTO CONFECCIONADO EM CENTRAL DOSADORA DE 30 M3/H COM FCK = 40 MPA - AREIA E BRITA COMERCIAIS (EXECUÇÃO, INCLUINDO FORNECIMENTO DE TODOS OS MATERIAIS E A CARGA DA AREIA E BRITA, EXCLUI O LANÇAMENTO DO CONCRETO E O TRANSPORTE DA AREIA E DA BRITA)</t>
  </si>
  <si>
    <t>CONCRETO PARA BOMBEAMENTO CONFECCIONADO EM CENTRAL DOSADORA DE 30 M3/H COM FCK = 40 MPA - AREIA EXTRAÍDA E BRITA PRODUZIDA (EXECUÇÃO, INCLUINDO FORNECIMENTO DE TODOS OS MATERIAIS E A CARGA DA AREIA E BRITA, EXCLUI O LANÇAMENTO DO CONCRETO E O TRANSPORTE DA AREIA E DA BRITA)</t>
  </si>
  <si>
    <t>CONCRETO PARA BOMBEAMENTO CONFECCIONADO EM CENTRAL DOSADORA DE 40 M3/H COM FCK = 25 MPA - AREIA E BRITA COMERCIAIS (EXECUÇÃO, INCLUINDO FORNECIMENTO DE TODOS OS MATERIAIS E A CARGA DA AREIA E BRITA, EXCLUI O LANÇAMENTO DO CONCRETO E O TRANSPORTE DA AREIA E DA BRITA)</t>
  </si>
  <si>
    <t>CONCRETO PARA BOMBEAMENTO CONFECCIONADO EM CENTRAL DOSADORA DE 40 M3/H COM FCK = 25 MPA - AREIA EXTRAÍDA E BRITA PRODUZIDA (EXECUÇÃO, INCLUINDO FORNECIMENTO DE TODOS OS MATERIAIS E A CARGA DA AREIA E BRITA, EXCLUI O LANÇAMENTO DO CONCRETO E O TRANSPORTE DA AREIA E DA BRITA)</t>
  </si>
  <si>
    <t>CONCRETO PARA BOMBEAMENTO CONFECCIONADO EM CENTRAL DOSADORA DE 40 M3/H COM FCK = 30 MPA - AREIA E BRITA COMERCIAIS (EXECUÇÃO, INCLUINDO FORNECIMENTO DE TODOS OS MATERIAIS E A CARGA DA AREIA E BRITA, EXCLUI O LANÇAMENTO DO CONCRETO E O TRANSPORTE DA AREIA E DA BRITA)</t>
  </si>
  <si>
    <t>CONCRETO PARA BOMBEAMENTO CONFECCIONADO EM CENTRAL DOSADORA DE 40 M3/H COM FCK = 30 MPA - AREIA EXTRAÍDA E BRITA PRODUZIDA (EXECUÇÃO, INCLUINDO FORNECIMENTO DE TODOS OS MATERIAIS E A CARGA DA AREIA E BRITA, EXCLUI O LANÇAMENTO DO CONCRETO E O TRANSPORTE DA AREIA E DA BRITA)</t>
  </si>
  <si>
    <t>CONCRETO PARA BOMBEAMENTO CONFECCIONADO EM CENTRAL DOSADORA DE 40 M3/H COM FCK = 35 MPA - AREIA E BRITA COMERCIAIS (EXECUÇÃO, INCLUINDO FORNECIMENTO E CARGA DOS MATERIAIS, EXCLUI TRANSPORTE E LANÇAMENTO)</t>
  </si>
  <si>
    <t>CONCRETO PARA BOMBEAMENTO CONFECCIONADO EM CENTRAL DOSADORA DE 40 M3/H COM FCK = 35 MPA - AREIA EXTRAÍDA E BRITA PRODUZIDA (EXECUÇÃO, INCLUINDO FORNECIMENTO DE TODOS OS MATERIAIS E A CARGA DA AREIA E BRITA, EXCLUI O LANÇAMENTO DO CONCRETO E O TRANSPORTE DA AREIA E DA BRITA)</t>
  </si>
  <si>
    <t>CONCRETO PARA BOMBEAMENTO CONFECCIONADO EM CENTRAL DOSADORA DE 40 M3/H COM FCK = 40 MPA - AREIA E BRITA COMERCIAIS (EXECUÇÃO, INCLUINDO FORNECIMENTO DE TODOS OS MATERIAIS E A CARGA DA AREIA E BRITA, EXCLUI O LANÇAMENTO DO CONCRETO E O TRANSPORTE DA AREIA E DA BRITA)</t>
  </si>
  <si>
    <t>CONCRETO PARA BOMBEAMENTO CONFECCIONADO EM CENTRAL DOSADORA DE 40 M3/H COM FCK = 40 MPA - AREIA EXTRAÍDA E BRITA PRODUZIDA (EXECUÇÃO, INCLUINDO FORNECIMENTO DE TODOS OS MATERIAIS E A CARGA DA AREIA E BRITA, EXCLUI O LANÇAMENTO DO CONCRETO E O TRANSPORTE DA AREIA E DA BRITA)</t>
  </si>
  <si>
    <t>CONCRETO PROJETADO VIA SECA FCK = 30 MPA APLICADO EM PISOS (EXECUÇÃO, INCLUINDO O FORNECIMENTO DO CONCRETO, EXCLUI O TRANSPORTE DOS AGREGADOS)</t>
  </si>
  <si>
    <t>CONCRETO PROJETADO VIA SECA FCK = 30 MPA APLICADO EM SUPERFÍCIES INCLINADAS E VERTICAIS (EXECUÇÃO, INCLUINDO O FORNECIMENTO DO CONCRETO, EXCLUI O TRANSPORTE DOS AGREGADOS)</t>
  </si>
  <si>
    <t>CONCRETO PROJETADO VIA SECA FCK = 30 MPA APLICADO EM TETO (EXECUÇÃO, INCLUINDO O FORNECIMENTO DO CONCRETO, EXCLUI O TRANSPORTE DOS AGREGADOS)</t>
  </si>
  <si>
    <t>CONCRETO PROJETADO VIA SECA FCK = 40 MPA APLICADO EM PISOS (EXECUÇÃO, INCLUINDO O FORNECIMENTO DO CONCRETO, EXCLUI O TRANSPORTE DOS AGREGADOS)</t>
  </si>
  <si>
    <t>CONCRETO PROJETADO VIA SECA FCK = 40 MPA APLICADO EM SUPERFÍCIES INCLINADAS E VERTICAIS (EXECUÇÃO, INCLUINDO O FORNECIMENTO DO CONCRETO, EXCLUI O TRANSPORTE DOS AGREGADOS)</t>
  </si>
  <si>
    <t>CONCRETO PROJETADO VIA SECA FCK = 40 MPA APLICADO EM TETO (EXECUÇÃO, INCLUINDO O FORNECIMENTO DO CONCRETO, EXCLUI O TRANSPORTE DOS AGREGADOS)</t>
  </si>
  <si>
    <t>CONCRETO SUBMERSO CONFECCIONADO EM CENTRAL DOSADORA DE 30 M3/H COM FCK = 25 MPA - AREIA E BRITA COMERCIAIS (EXECUÇÃO, INCLUINDO FORNECIMENTO DE TODOS OS MATERIAIS E A CARGA DA AREIA E BRITA, EXCLUI O LANÇAMENTO DO CONCRETO E O TRANSPORTE DA AREIA E DA BRITA)</t>
  </si>
  <si>
    <t>CONCRETO SUBMERSO CONFECCIONADO EM CENTRAL DOSADORA DE 30 M3/H COM FCK = 25 MPA - AREIA EXTRAÍDA E BRITA PRODUZIDA (EXECUÇÃO, INCLUINDO FORNECIMENTO DE TODOS OS MATERIAIS E A CARGA DA AREIA E BRITA, EXCLUI O LANÇAMENTO DO CONCRETO E O TRANSPORTE DA AREIA E DA BRITA)</t>
  </si>
  <si>
    <t>MICROCONCRETO CONFECCIONADO EM MISTURADOR E LANÇAMENTO MANUAL PARA REPAROS E GRAUTEAMENTO (EXECUÇÃO, INCLUINDO FORNECIMENTO E CARGA DOS MATERIAIS, EXCLUI TRANSPORTE)</t>
  </si>
  <si>
    <t>CONCRETO CONFECCIONADO EM BETONEIRA E LANÇAMENTO MANUAL PARA PRÉ-MOLDADOS (MOURÕES) COM FCK = 25 MPA - AREIA E BRITA COMERCIAIS (EXECUÇÃO, INCLUINDO FORNECIMENTO DE TODOS OS MATERIAIS E A CARGA DA AREIA E BRITA, EXCLUI TRANSPORTE DA AREIA E DA BRITA)</t>
  </si>
  <si>
    <t>CONCRETO CONFECCIONADO EM BETONEIRA E LANÇAMENTO MANUAL PARA PRÉ-MOLDADOS (MOURÕES) COM FCK = 25 MPA - AREIA EXTRAÍDA E BRITA PRODUZIDA (EXECUÇÃO, INCLUINDO FORNECIMENTO DE TODOS OS MATERIAIS E A CARGA DA AREIA E BRITA, EXCLUI TRANSPORTE DA AREIA E DA BRITA)</t>
  </si>
  <si>
    <t>CONCRETO POROSO CONFECCIONADO EM BETONEIRA E LANÇAMENTO MANUAL PARA TUBOS DE DRENAGEM COM FCK = 25 MPA - AREIA E BRITA COMERCIAIS (EXECUÇÃO, INCLUINDO FORNECIMENTO DE TODOS OS MATERIAIS E A CARGA DA AREIA E BRITA, EXCLUI TRANSPORTE DA AREIA E DA BRITA)</t>
  </si>
  <si>
    <t>CONCRETO POROSO CONFECCIONADO EM BETONEIRA E LANÇAMENTO MANUAL PARA TUBOS DE DRENAGEM COM FCK = 25 MPA - AREIA EXTRAÍDA E BRITA PRODUZIDA (EXECUÇÃO, INCLUINDO FORNECIMENTO DE TODOS OS MATERIAIS E A CARGA DA AREIA E BRITA, EXCLUI TRANSPORTE DA AREIA E DA BRITA)</t>
  </si>
  <si>
    <t>CORTE A PLASMA MANUAL EM CHAPA DE AÇO-CARBONO COM ESPESSURA DE 4,00 A 8,00 MM</t>
  </si>
  <si>
    <t>CORTE A PLASMA MANUAL EM CHAPA DE AÇO-CARBONO COM ESPESSURA DE 9,00 A 25,00 MM</t>
  </si>
  <si>
    <t>CORTE A PLASMA MANUAL EM CHAPA DE ALUMÍNIO COM ESPESSURA DE 1,50 MM</t>
  </si>
  <si>
    <t>CORTE DE CHAPAS DE AÇO COM ESPESSURA DE 10 MM COM MAÇARICO OXIACETILENO</t>
  </si>
  <si>
    <t>CORTE DE PERFIL METÁLICO COM MÁQUINA POLICORTE COM ESPESSURA ATÉ 1/4"</t>
  </si>
  <si>
    <t>DOBRAMENTO DE CHAPAS METÁLICAS COM ESPESSURAS DE 6,30 A 10,00 MM</t>
  </si>
  <si>
    <t>ESCORAMENTO COM ESTACAS DE PERFIS METÁLICOS W 250 X 38,50 KG/M, ESPAÇADAS EM 1,50 M, INTERCALADAS COM PRANCHA DE MADEIRA COM ESPESSURA DE 5,00 CM, FICHA DE 0,20 A 0,40 H E C = 9,00 M - SEM REAPROVEITAMENTO - FORNECIMENTO E INSTALAÇÃO</t>
  </si>
  <si>
    <t>ESTRONCAS PARA VALAS COM D = 15,00 CM - MADEIRA SEM REAPROVEITAMENTO</t>
  </si>
  <si>
    <t>FORMAS DE COMPENSADO RESINADO 14 MM - USO GERAL - UTILIZAÇÃO DE 3 VEZES - CONFECÇÃO, INSTALAÇÃO E RETIRADA (INCLUINDO FORNECIMENTO E TRANSPORTE DE TODOS OS MATERIAIS)</t>
  </si>
  <si>
    <t>FÔRMAS DE TÁBUAS DE PINUS - UTILIZAÇÃO DE 2 VEZES - CONFECÇÃO, INSTALAÇÃO E RETIRADA</t>
  </si>
  <si>
    <t>SOLDA DE CHAPAS DE AÇO COM ESPESSURA DE 12,5 MM COM MAÇARICO OXIACETILENO</t>
  </si>
  <si>
    <t>SOLDA DE CHAPAS DE AÇO COM ESPESSURA DE 16 MM COM MAÇARICO OXIACETILENO</t>
  </si>
  <si>
    <t>SOLDA DE CHAPAS DE AÇO COM ESPESSURA DE 6,3 MM COM MAÇARICO OXIACETILENO</t>
  </si>
  <si>
    <t>SOLDA DE CHAPAS DE AÇO COM ESPESSURA DE 8 MM COM MAÇARICO OXIACETILENO</t>
  </si>
  <si>
    <t>SOLDA DE CHAPAS DE AÇO COM ESPESSURA DE 9,5 MM COM MAÇARICO OXIACETILENO</t>
  </si>
  <si>
    <t>SOLDA TIPO MIG/MAG SEMIAUTOMÁTICA</t>
  </si>
  <si>
    <t>SERVIÇOS COM AÇO PARA OBRAS DE ARTE ESPECIAIS</t>
  </si>
  <si>
    <t>FÔRMA EM CHAPA METÁLICA 1/8" PARA CABEÇA DE TIRANTES - UTILIZAÇÃO DE 50 VEZES - CONFECÇÃO, INSTALAÇÃO E RETIRADA (INCLUINDO FORNECIMENTO E TRANSPORTE DE TODOS OS MATERIAIS)</t>
  </si>
  <si>
    <t>OBRAS DE ARTE ESPECIAIS SEM AÇO</t>
  </si>
  <si>
    <t xml:space="preserve"> FÔRMAS DE COMPENSADO PLASTIFICADO 14,00 MM - USO GERAL - UTILIZAÇÃO DE 2 VEZES - CONFECÇÃO, INSTALAÇÃO E RETIRADA (INCLUINDO FORNECIMENTO E TRANSPORTE DE TODOS OS MATERIAIS)</t>
  </si>
  <si>
    <t>FÔRMA DE PAPELÃO PARA PILAR DE CONCRETO - D = 600,00 MM - CONFECÇÃO, INSTALAÇÃO E RETIRADA (INCLUINDO FORNECIMENTO E TRANSPORTE DE TODOS OS MATERIAIS)</t>
  </si>
  <si>
    <t>FÔRMAS CURVAS DE COMPENSADO PLASTIFICADO 10,00 MM - USO GERAL - UTILIZAÇÃO DE 2 VEZES - CONFECÇÃO, INSTALAÇÃO E RETIRADA (INCLUINDO FORNECIMENTO E TRANSPORTE DE TODOS OS MATERIAIS)</t>
  </si>
  <si>
    <t>FÔRMAS CURVAS DE COMPENSADO RESINADO 10,00 MM - USO GERAL - UTILIZAÇÃO DE 2 VEZES - CONFECÇÃO, INSTALAÇÃO E RETIRADA (INCLUINDO FORNECIMENTO E TRANSPORTE DE TODOS OS MATERIAIS)</t>
  </si>
  <si>
    <t>FÔRMAS DE COMPENSADO PLASTIFICADO 10,00 MM - USO GERAL - UTILIZAÇÃO DE 1 VEZ - CONFECÇÃO, INSTALAÇÃO E RETIRADA (INCLUINDO FORNECIMENTO E TRANSPORTE DE TODOS OS MATERIAIS)</t>
  </si>
  <si>
    <t>FÔRMAS DE COMPENSADO PLASTIFICADO 10,00 MM - USO GERAL - UTILIZAÇÃO DE 2 VEZES - CONFECÇÃO, INSTALAÇÃO E RETIRADA (INCLUINDO FORNECIMENTO E TRANSPORTE DE TODOS OS MATERIAIS)</t>
  </si>
  <si>
    <t>FÔRMAS DE COMPENSADO PLASTIFICADO 10,00 MM - USO GERAL - UTILIZAÇÃO DE 3 VEZES - CONFECÇÃO, INSTALAÇÃO E RETIRADA (INCLUINDO FORNECIMENTO E TRANSPORTE DE TODOS OS MATERIAIS)</t>
  </si>
  <si>
    <t>FÔRMAS DE COMPENSADO PLASTIFICADO 12,00 MM - USO GERAL - UTILIZAÇÃO DE 1 VEZ - CONFECÇÃO, INSTALAÇÃO E RETIRADA (INCLUINDO FORNECIMENTO E TRANSPORTE DE TODOS OS MATERIAIS)</t>
  </si>
  <si>
    <t>FÔRMAS DE COMPENSADO PLASTIFICADO 12,00 MM - USO GERAL - UTILIZAÇÃO DE 2 VEZES - CONFECÇÃO, INSTALAÇÃO E RETIRADA (INCLUINDO FORNECIMENTO E TRANSPORTE DE TODOS OS MATERIAIS)</t>
  </si>
  <si>
    <t>FÔRMAS DE COMPENSADO PLASTIFICADO 12,00 MM - USO GERAL - UTILIZAÇÃO DE 3 VEZES - CONFECÇÃO, INSTALAÇÃO E RETIRADA (INCLUINDO FORNECIMENTO E TRANSPORTE DE TODOS OS MATERIAIS)</t>
  </si>
  <si>
    <t>FÔRMAS DE COMPENSADO PLASTIFICADO 14,00 MM - USO GERAL - UTILIZAÇÃO DE 1 VEZ - CONFECÇÃO, INSTALAÇÃO E RETIRADA (INCLUINDO FORNECIMENTO E TRANSPORTE DE TODOS OS MATERIAIS)</t>
  </si>
  <si>
    <t>FÔRMAS DE COMPENSADO PLASTIFICADO 14,00 MM - USO GERAL - UTILIZAÇÃO DE 3 VEZES - CONFECÇÃO, INSTALAÇÃO E RETIRADA (INCLUINDO FORNECIMENTO E TRANSPORTE DE TODOS OS MATERIAIS)</t>
  </si>
  <si>
    <t>FÔRMAS DE COMPENSADO RESINADO 10,00 MM - USO GERAL - UTILIZAÇÃO DE 1 VEZ - CONFECÇÃO, INSTALAÇÃO E RETIRADA (INCLUINDO FORNECIMENTO E TRANSPORTE DE TODOS OS MATERIAIS)</t>
  </si>
  <si>
    <t>FÔRMAS DE COMPENSADO RESINADO 10,00 MM - USO GERAL - UTILIZAÇÃO DE 2 VEZES - CONFECÇÃO, INSTALAÇÃO E RETIRADA (INCLUINDO FORNECIMENTO E TRANSPORTE DE TODOS OS MATERIAIS)</t>
  </si>
  <si>
    <t>FÔRMAS DE COMPENSADO RESINADO 10,00 MM - USO GERAL - UTILIZAÇÃO DE 3 VEZES - CONFECÇÃO, INSTALAÇÃO E RETIRADA (INCLUINDO FORNECIMENTO E TRANSPORTE DE TODOS OS MATERIAIS)</t>
  </si>
  <si>
    <t>FÔRMAS DE COMPENSADO RESINADO 12,00 MM - USO GERAL - UTILIZAÇÃO DE 1 VEZ - CONFECÇÃO, INSTALAÇÃO E RETIRADA (INCLUINDO FORNECIMENTO E TRANSPORTE DE TODOS OS MATERIAIS)</t>
  </si>
  <si>
    <t>FÔRMAS DE COMPENSADO RESINADO 12,00 MM - USO GERAL - UTILIZAÇÃO DE 2 VEZES - CONFECÇÃO, INSTALAÇÃO E RETIRADA (INCLUINDO FORNECIMENTO E TRANSPORTE DE TODOS OS MATERIAIS)</t>
  </si>
  <si>
    <t>FÔRMAS DE COMPENSADO RESINADO 12,00 MM - USO GERAL - UTILIZAÇÃO DE 3 VEZES - CONFECÇÃO, INSTALAÇÃO E RETIRADA (INCLUINDO FORNECIMENTO E TRANSPORTE DE TODOS OS MATERIAIS)</t>
  </si>
  <si>
    <t>FÔRMAS DE COMPENSADO RESINADO 14,00 MM - USO GERAL - UTILIZAÇÃO DE 1 VEZ - CONFECÇÃO, INSTALAÇÃO E RETIRADA (INCLUINDO FORNECIMENTO E TRANSPORTE DE TODOS OS MATERIAIS)</t>
  </si>
  <si>
    <t>FÔRMAS DE COMPENSADO RESINADO 14,00 MM - USO GERAL - UTILIZAÇÃO DE 2 VEZES - CONFECÇÃO, INSTALAÇÃO E RETIRADA (INCLUINDO FORNECIMENTO E TRANSPORTE DE TODOS OS MATERIAIS)</t>
  </si>
  <si>
    <t>FÔRMAS DE TÁBUAS DE PINUS - UTILIZAÇÃO DE 1 VEZ - CONFECÇÃO, INSTALAÇÃO E RETIRADA (INCLUINDO FORNECIMENTO E TRANSPORTE DE TODOS OS MATERIAIS)</t>
  </si>
  <si>
    <t>PREÇO TOTAL BASE ANTIGA</t>
  </si>
  <si>
    <t>RED. GERAL</t>
  </si>
  <si>
    <t>67.01.01 c</t>
  </si>
  <si>
    <t>67.01.10 c</t>
  </si>
  <si>
    <t>67.01.13 c</t>
  </si>
  <si>
    <t>67.01.05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</si>
</sst>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4">
    <numFmt numFmtId="44" formatCode="_-&quot;R$&quot;* #,##0.00_-;\-&quot;R$&quot;* #,##0.00_-;_-&quot;R$&quot;* &quot;-&quot;??_-;_-@_-"/>
    <numFmt numFmtId="43" formatCode="_-* #,##0.00_-;\-* #,##0.00_-;_-* &quot;-&quot;??_-;_-@_-"/>
    <numFmt numFmtId="164" formatCode="_-&quot;R$&quot;\ * #,##0.00_-;\-&quot;R$&quot;\ * #,##0.00_-;_-&quot;R$&quot;\ * &quot;-&quot;??_-;_-@_-"/>
    <numFmt numFmtId="165" formatCode="_-* #,##0.00_-;[Red]\-* #,##0.00_-;_-* &quot;-&quot;??_-;_-@_-"/>
    <numFmt numFmtId="166" formatCode="_(* #,##0.00_);_(* \(#,##0.00\);_(* &quot;-&quot;??_);_(@_)"/>
    <numFmt numFmtId="167" formatCode="_(&quot;R$ &quot;* #,##0.00_);_(&quot;R$ &quot;* \(#,##0.00\);_(&quot;R$ &quot;* &quot;-&quot;??_);_(@_)"/>
    <numFmt numFmtId="168" formatCode="0.000%"/>
    <numFmt numFmtId="169" formatCode="mmmm/yy"/>
    <numFmt numFmtId="170" formatCode="0000"/>
    <numFmt numFmtId="171" formatCode="&quot;R$ &quot;#,##0.00_);[Red]\(&quot;R$ &quot;#,##0.00\)"/>
    <numFmt numFmtId="172" formatCode="00\º\ &quot;MÊS&quot;"/>
    <numFmt numFmtId="173" formatCode="_-* #,##0.0000_-;\-* #,##0.0000_-;_-* &quot;-&quot;??_-;_-@_-"/>
    <numFmt numFmtId="174" formatCode="0.0000%"/>
    <numFmt numFmtId="175" formatCode="dd/mm/yy;@"/>
    <numFmt numFmtId="176" formatCode="0.0%"/>
    <numFmt numFmtId="177" formatCode="00"/>
    <numFmt numFmtId="178" formatCode="#,##0.0000"/>
    <numFmt numFmtId="179" formatCode="d/m/yy;@"/>
    <numFmt numFmtId="180" formatCode="#,##0.0000000"/>
    <numFmt numFmtId="181" formatCode="#0.00"/>
    <numFmt numFmtId="182" formatCode="##0.00"/>
    <numFmt numFmtId="183" formatCode="##,##0.00"/>
    <numFmt numFmtId="184" formatCode="00000"/>
    <numFmt numFmtId="185" formatCode="000"/>
    <numFmt numFmtId="186" formatCode="#,##0.00000"/>
    <numFmt numFmtId="187" formatCode="&quot;BDI = &quot;00.00&quot;%&quot;"/>
    <numFmt numFmtId="188" formatCode="###0;###0"/>
    <numFmt numFmtId="189" formatCode="#,###,###,###,##0.00"/>
    <numFmt numFmtId="190" formatCode="#,##0.000"/>
    <numFmt numFmtId="191" formatCode="###0.00;###0.00"/>
    <numFmt numFmtId="192" formatCode="#,##0.00;\-\ #,##0.00;\-"/>
    <numFmt numFmtId="193" formatCode="0.0000000"/>
    <numFmt numFmtId="194" formatCode="[$-416]mmm\-yy;@"/>
    <numFmt numFmtId="195" formatCode="_-* #,##0.000_-;\-* #,##0.000_-;_-* &quot;-&quot;???_-;_-@_-"/>
  </numFmts>
  <fonts count="128">
    <font>
      <sz val="11"/>
      <color theme="1"/>
      <name val="Calibri"/>
      <family val="2"/>
      <scheme val="minor"/>
    </font>
    <font>
      <sz val="11"/>
      <color theme="1"/>
      <name val="Calibri"/>
      <family val="2"/>
      <scheme val="minor"/>
    </font>
    <font>
      <sz val="10"/>
      <name val="Arial"/>
      <family val="2"/>
    </font>
    <font>
      <sz val="10"/>
      <name val="Tahoma"/>
      <family val="2"/>
    </font>
    <font>
      <b/>
      <sz val="12"/>
      <name val="Tahoma"/>
      <family val="2"/>
    </font>
    <font>
      <sz val="11"/>
      <color theme="1"/>
      <name val="Liberation Sans"/>
    </font>
    <font>
      <b/>
      <sz val="10"/>
      <color theme="1"/>
      <name val="Calibri"/>
      <family val="2"/>
      <scheme val="minor"/>
    </font>
    <font>
      <b/>
      <sz val="10"/>
      <name val="Calibri"/>
      <family val="2"/>
      <scheme val="minor"/>
    </font>
    <font>
      <sz val="10"/>
      <name val="Calibri"/>
      <family val="2"/>
      <scheme val="minor"/>
    </font>
    <font>
      <sz val="10"/>
      <color theme="1"/>
      <name val="Calibri"/>
      <family val="2"/>
      <scheme val="minor"/>
    </font>
    <font>
      <sz val="10"/>
      <color theme="0"/>
      <name val="Tahoma"/>
      <family val="2"/>
    </font>
    <font>
      <sz val="11"/>
      <color theme="1"/>
      <name val="Arial"/>
      <family val="2"/>
    </font>
    <font>
      <sz val="8"/>
      <name val="Calibri"/>
      <family val="2"/>
      <scheme val="minor"/>
    </font>
    <font>
      <sz val="11"/>
      <color rgb="FF000000"/>
      <name val="Calibri"/>
      <family val="2"/>
      <scheme val="minor"/>
    </font>
    <font>
      <sz val="12"/>
      <name val="Tahoma"/>
      <family val="2"/>
    </font>
    <font>
      <b/>
      <sz val="16"/>
      <name val="Tahoma"/>
      <family val="2"/>
    </font>
    <font>
      <b/>
      <sz val="13"/>
      <name val="Tahoma"/>
      <family val="2"/>
    </font>
    <font>
      <sz val="9"/>
      <name val="Tahoma"/>
      <family val="2"/>
    </font>
    <font>
      <b/>
      <sz val="11"/>
      <name val="Tahoma"/>
      <family val="2"/>
    </font>
    <font>
      <b/>
      <sz val="10"/>
      <name val="Tahoma"/>
      <family val="2"/>
    </font>
    <font>
      <sz val="11"/>
      <color theme="1"/>
      <name val="Tahoma"/>
      <family val="2"/>
    </font>
    <font>
      <b/>
      <sz val="9"/>
      <name val="Tahoma"/>
      <family val="2"/>
    </font>
    <font>
      <sz val="9"/>
      <color theme="1"/>
      <name val="Tahoma"/>
      <family val="2"/>
    </font>
    <font>
      <sz val="11"/>
      <name val="Arial"/>
      <family val="1"/>
    </font>
    <font>
      <b/>
      <sz val="10"/>
      <name val="Arial"/>
      <family val="2"/>
    </font>
    <font>
      <sz val="6"/>
      <color rgb="FF000000"/>
      <name val="Arial"/>
      <family val="2"/>
    </font>
    <font>
      <sz val="7"/>
      <color rgb="FF000000"/>
      <name val="Arial"/>
      <family val="2"/>
    </font>
    <font>
      <b/>
      <sz val="9"/>
      <color theme="0"/>
      <name val="Tahoma"/>
      <family val="2"/>
    </font>
    <font>
      <sz val="10"/>
      <color theme="1"/>
      <name val="Tahoma"/>
      <family val="2"/>
    </font>
    <font>
      <b/>
      <sz val="10"/>
      <color theme="1"/>
      <name val="Tahoma"/>
      <family val="2"/>
    </font>
    <font>
      <sz val="10"/>
      <color rgb="FFFF0000"/>
      <name val="Tahoma"/>
      <family val="2"/>
    </font>
    <font>
      <sz val="12"/>
      <color rgb="FFFF0000"/>
      <name val="Tahoma"/>
      <family val="2"/>
    </font>
    <font>
      <b/>
      <sz val="12"/>
      <color theme="0"/>
      <name val="Arial"/>
      <family val="2"/>
    </font>
    <font>
      <b/>
      <sz val="11"/>
      <name val="Arial"/>
      <family val="2"/>
    </font>
    <font>
      <sz val="11"/>
      <name val="Arial"/>
      <family val="2"/>
    </font>
    <font>
      <sz val="11"/>
      <color rgb="FFFF0000"/>
      <name val="Arial"/>
      <family val="2"/>
    </font>
    <font>
      <b/>
      <sz val="10"/>
      <color rgb="FF000000"/>
      <name val="Calibri"/>
      <family val="2"/>
    </font>
    <font>
      <sz val="10"/>
      <color rgb="FF000000"/>
      <name val="Calibri"/>
      <family val="2"/>
    </font>
    <font>
      <b/>
      <sz val="11"/>
      <color rgb="FF000000"/>
      <name val="Calibri"/>
      <family val="2"/>
    </font>
    <font>
      <b/>
      <sz val="12"/>
      <name val="Arial"/>
      <family val="2"/>
    </font>
    <font>
      <sz val="12"/>
      <name val="Arial"/>
      <family val="2"/>
    </font>
    <font>
      <sz val="12"/>
      <color theme="1"/>
      <name val="Arial"/>
      <family val="2"/>
    </font>
    <font>
      <sz val="12"/>
      <color theme="0"/>
      <name val="Arial"/>
      <family val="2"/>
    </font>
    <font>
      <b/>
      <sz val="12"/>
      <color theme="1"/>
      <name val="Arial"/>
      <family val="2"/>
    </font>
    <font>
      <sz val="12"/>
      <color rgb="FFFFFFFF"/>
      <name val="Arial"/>
      <family val="2"/>
    </font>
    <font>
      <b/>
      <sz val="12"/>
      <color rgb="FF000000"/>
      <name val="Arial"/>
      <family val="2"/>
    </font>
    <font>
      <b/>
      <sz val="10"/>
      <color rgb="FFFF0000"/>
      <name val="Tahoma"/>
      <family val="2"/>
    </font>
    <font>
      <b/>
      <sz val="10"/>
      <color rgb="FFFF0000"/>
      <name val="Calibri"/>
      <family val="2"/>
    </font>
    <font>
      <sz val="11"/>
      <color theme="0"/>
      <name val="Arial"/>
      <family val="2"/>
    </font>
    <font>
      <b/>
      <sz val="8"/>
      <color rgb="FF000000"/>
      <name val="Arial"/>
      <family val="2"/>
    </font>
    <font>
      <sz val="10"/>
      <name val="Arial"/>
      <family val="2"/>
    </font>
    <font>
      <sz val="10"/>
      <color rgb="FFFF0000"/>
      <name val="Calibri"/>
      <family val="2"/>
      <scheme val="minor"/>
    </font>
    <font>
      <u/>
      <sz val="10"/>
      <color theme="10"/>
      <name val="Arial"/>
      <family val="2"/>
    </font>
    <font>
      <sz val="9"/>
      <color indexed="81"/>
      <name val="Segoe UI"/>
      <family val="2"/>
    </font>
    <font>
      <b/>
      <sz val="9"/>
      <color rgb="FF000000"/>
      <name val="Arial"/>
      <family val="2"/>
    </font>
    <font>
      <b/>
      <sz val="11"/>
      <name val="Arial"/>
      <family val="1"/>
    </font>
    <font>
      <sz val="10"/>
      <color rgb="FF000000"/>
      <name val="Arial"/>
      <family val="1"/>
    </font>
    <font>
      <sz val="10"/>
      <name val="Arial"/>
      <family val="1"/>
    </font>
    <font>
      <sz val="12"/>
      <color theme="0"/>
      <name val="Tahoma"/>
      <family val="2"/>
    </font>
    <font>
      <b/>
      <sz val="9"/>
      <color rgb="FF010000"/>
      <name val="Arial"/>
      <family val="2"/>
    </font>
    <font>
      <sz val="9"/>
      <color rgb="FF010000"/>
      <name val="Arial"/>
      <family val="2"/>
    </font>
    <font>
      <sz val="11"/>
      <name val="Calibri"/>
      <family val="2"/>
      <scheme val="minor"/>
    </font>
    <font>
      <sz val="10"/>
      <color theme="0"/>
      <name val="Calibri"/>
      <family val="2"/>
      <scheme val="minor"/>
    </font>
    <font>
      <i/>
      <sz val="10"/>
      <color theme="1"/>
      <name val="Calibri"/>
      <family val="2"/>
      <scheme val="minor"/>
    </font>
    <font>
      <b/>
      <i/>
      <sz val="10"/>
      <color rgb="FF003770"/>
      <name val="Arial Black"/>
      <family val="2"/>
    </font>
    <font>
      <b/>
      <sz val="10"/>
      <color rgb="FF003770"/>
      <name val="Arial"/>
      <family val="2"/>
    </font>
    <font>
      <b/>
      <sz val="10"/>
      <color theme="1"/>
      <name val="Arial"/>
      <family val="2"/>
    </font>
    <font>
      <sz val="10"/>
      <color theme="1"/>
      <name val="Arial"/>
      <family val="2"/>
    </font>
    <font>
      <b/>
      <i/>
      <sz val="15"/>
      <color rgb="FF002060"/>
      <name val="Arial Black"/>
      <family val="2"/>
    </font>
    <font>
      <b/>
      <sz val="15"/>
      <color rgb="FF002060"/>
      <name val="Arial Black"/>
      <family val="2"/>
    </font>
    <font>
      <b/>
      <sz val="13"/>
      <color theme="1"/>
      <name val="Arial"/>
      <family val="2"/>
    </font>
    <font>
      <b/>
      <sz val="11"/>
      <color theme="0"/>
      <name val="Arial"/>
      <family val="2"/>
    </font>
    <font>
      <b/>
      <sz val="11"/>
      <color rgb="FFFF0000"/>
      <name val="Arial"/>
      <family val="2"/>
    </font>
    <font>
      <b/>
      <sz val="9"/>
      <name val="Arial"/>
      <family val="2"/>
    </font>
    <font>
      <sz val="11"/>
      <color theme="1"/>
      <name val="Calibri"/>
      <family val="2"/>
    </font>
    <font>
      <sz val="12"/>
      <color theme="1"/>
      <name val="Calibri"/>
      <family val="2"/>
    </font>
    <font>
      <b/>
      <sz val="11"/>
      <name val="Calibri"/>
      <family val="2"/>
    </font>
    <font>
      <sz val="11"/>
      <name val="Calibri"/>
      <family val="2"/>
    </font>
    <font>
      <sz val="11"/>
      <color theme="0" tint="-0.34998626667073579"/>
      <name val="Arial"/>
      <family val="2"/>
    </font>
    <font>
      <sz val="9"/>
      <name val="Calibri"/>
      <family val="2"/>
    </font>
    <font>
      <b/>
      <sz val="9"/>
      <color theme="1"/>
      <name val="Calibri Light"/>
      <family val="2"/>
      <scheme val="major"/>
    </font>
    <font>
      <b/>
      <sz val="11"/>
      <color theme="1"/>
      <name val="Tahoma"/>
      <family val="2"/>
    </font>
    <font>
      <sz val="9"/>
      <color theme="1"/>
      <name val="Calibri Light"/>
      <family val="2"/>
      <scheme val="major"/>
    </font>
    <font>
      <i/>
      <sz val="10"/>
      <name val="Tahoma"/>
      <family val="2"/>
    </font>
    <font>
      <u/>
      <sz val="11"/>
      <color theme="10"/>
      <name val="Calibri"/>
      <family val="2"/>
      <scheme val="minor"/>
    </font>
    <font>
      <b/>
      <sz val="9"/>
      <name val="Aptos Narrow"/>
      <family val="2"/>
    </font>
    <font>
      <sz val="9"/>
      <name val="Aptos Narrow"/>
      <family val="2"/>
    </font>
    <font>
      <b/>
      <sz val="11"/>
      <color theme="1"/>
      <name val="Calibri"/>
      <family val="2"/>
      <scheme val="minor"/>
    </font>
    <font>
      <b/>
      <sz val="10"/>
      <color rgb="FF000000"/>
      <name val="Arial"/>
      <family val="2"/>
    </font>
    <font>
      <sz val="10"/>
      <color rgb="FF000000"/>
      <name val="Arial"/>
      <family val="2"/>
    </font>
    <font>
      <b/>
      <sz val="10"/>
      <color rgb="FF010000"/>
      <name val="Arial"/>
      <family val="2"/>
    </font>
    <font>
      <sz val="10"/>
      <color rgb="FF010000"/>
      <name val="Arial"/>
      <family val="2"/>
    </font>
    <font>
      <b/>
      <sz val="14"/>
      <color theme="1"/>
      <name val="Arial"/>
      <family val="2"/>
    </font>
    <font>
      <sz val="10"/>
      <color rgb="FF000000"/>
      <name val="Times New Roman"/>
      <family val="1"/>
    </font>
    <font>
      <sz val="9"/>
      <name val="Calibri"/>
      <family val="2"/>
      <scheme val="minor"/>
    </font>
    <font>
      <b/>
      <sz val="12"/>
      <color theme="4" tint="-0.499984740745262"/>
      <name val="Tahoma"/>
      <family val="2"/>
    </font>
    <font>
      <sz val="11"/>
      <color theme="4" tint="-0.499984740745262"/>
      <name val="Tahoma"/>
      <family val="2"/>
    </font>
    <font>
      <sz val="11"/>
      <name val="Tahoma"/>
      <family val="2"/>
    </font>
    <font>
      <b/>
      <sz val="12"/>
      <color theme="1"/>
      <name val="Calibri"/>
      <family val="2"/>
      <scheme val="minor"/>
    </font>
    <font>
      <b/>
      <sz val="14"/>
      <color theme="1"/>
      <name val="Calibri"/>
      <family val="2"/>
      <scheme val="minor"/>
    </font>
    <font>
      <b/>
      <sz val="16"/>
      <color theme="1"/>
      <name val="Tahoma"/>
      <family val="2"/>
    </font>
    <font>
      <b/>
      <sz val="20"/>
      <name val="Tahoma"/>
      <family val="2"/>
    </font>
    <font>
      <b/>
      <sz val="16"/>
      <name val="Arial"/>
      <family val="2"/>
    </font>
    <font>
      <b/>
      <sz val="18"/>
      <name val="Tahoma"/>
      <family val="2"/>
    </font>
    <font>
      <sz val="9"/>
      <name val="Arial"/>
      <family val="2"/>
    </font>
    <font>
      <b/>
      <sz val="10"/>
      <color theme="0"/>
      <name val="Calibri"/>
      <family val="2"/>
    </font>
    <font>
      <b/>
      <sz val="7"/>
      <color rgb="FF000000"/>
      <name val="Arial"/>
      <family val="2"/>
    </font>
    <font>
      <sz val="8"/>
      <name val="Arial"/>
      <family val="2"/>
    </font>
    <font>
      <sz val="9"/>
      <color theme="1"/>
      <name val="Arial"/>
      <family val="2"/>
    </font>
    <font>
      <i/>
      <sz val="10"/>
      <name val="Calibri"/>
      <family val="2"/>
      <scheme val="minor"/>
    </font>
    <font>
      <b/>
      <sz val="8"/>
      <name val="Arial"/>
      <family val="2"/>
    </font>
    <font>
      <sz val="8"/>
      <color theme="1"/>
      <name val="Arial"/>
      <family val="2"/>
    </font>
    <font>
      <b/>
      <sz val="9"/>
      <name val="Calibri"/>
      <family val="2"/>
    </font>
    <font>
      <sz val="9"/>
      <color rgb="FF333333"/>
      <name val="Arial"/>
      <family val="2"/>
    </font>
    <font>
      <b/>
      <sz val="8"/>
      <name val="Tahoma"/>
      <family val="2"/>
    </font>
    <font>
      <sz val="9"/>
      <color rgb="FFFF0000"/>
      <name val="Calibri Light"/>
      <family val="2"/>
      <scheme val="major"/>
    </font>
    <font>
      <sz val="11"/>
      <color rgb="FFFF0000"/>
      <name val="Tahoma"/>
      <family val="2"/>
    </font>
    <font>
      <sz val="8"/>
      <name val="Tahoma"/>
      <family val="2"/>
    </font>
    <font>
      <sz val="9"/>
      <name val="Calibri Light"/>
      <family val="2"/>
      <scheme val="major"/>
    </font>
    <font>
      <b/>
      <sz val="9"/>
      <name val="Calibri"/>
      <family val="2"/>
      <scheme val="minor"/>
    </font>
    <font>
      <u/>
      <sz val="11"/>
      <name val="Calibri"/>
      <family val="2"/>
      <scheme val="minor"/>
    </font>
    <font>
      <sz val="11"/>
      <name val="Segoe UI"/>
      <family val="2"/>
    </font>
    <font>
      <sz val="9"/>
      <color rgb="FFFF0000"/>
      <name val="Tahoma"/>
      <family val="2"/>
    </font>
    <font>
      <b/>
      <sz val="10"/>
      <color rgb="FFFF0000"/>
      <name val="Calibri"/>
      <family val="2"/>
      <scheme val="minor"/>
    </font>
    <font>
      <b/>
      <sz val="9"/>
      <color theme="1"/>
      <name val="Calibri"/>
      <family val="2"/>
      <scheme val="minor"/>
    </font>
    <font>
      <sz val="11"/>
      <color rgb="FFFF0000"/>
      <name val="Calibri"/>
      <family val="2"/>
      <scheme val="minor"/>
    </font>
    <font>
      <b/>
      <sz val="11"/>
      <color theme="1"/>
      <name val="Arial"/>
      <family val="2"/>
    </font>
    <font>
      <b/>
      <sz val="11"/>
      <color rgb="FFFF0000"/>
      <name val="Calibri"/>
      <family val="2"/>
      <scheme val="minor"/>
    </font>
  </fonts>
  <fills count="31">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
      <patternFill patternType="solid">
        <fgColor rgb="FFFFFFFF"/>
      </patternFill>
    </fill>
    <fill>
      <patternFill patternType="solid">
        <fgColor rgb="FFD6D6D6"/>
      </patternFill>
    </fill>
    <fill>
      <patternFill patternType="solid">
        <fgColor rgb="FFEFEFEF"/>
      </patternFill>
    </fill>
    <fill>
      <patternFill patternType="solid">
        <fgColor theme="3" tint="-0.499984740745262"/>
        <bgColor indexed="64"/>
      </patternFill>
    </fill>
    <fill>
      <patternFill patternType="solid">
        <fgColor theme="0" tint="-0.14999847407452621"/>
        <bgColor indexed="64"/>
      </patternFill>
    </fill>
    <fill>
      <patternFill patternType="solid">
        <fgColor rgb="FFD3D3D3"/>
      </patternFill>
    </fill>
    <fill>
      <patternFill patternType="solid">
        <fgColor rgb="FFA9A9A9"/>
      </patternFill>
    </fill>
    <fill>
      <patternFill patternType="solid">
        <fgColor rgb="FFCCFFCC"/>
        <bgColor indexed="64"/>
      </patternFill>
    </fill>
    <fill>
      <patternFill patternType="solid">
        <fgColor theme="0" tint="-0.34998626667073579"/>
        <bgColor indexed="64"/>
      </patternFill>
    </fill>
    <fill>
      <patternFill patternType="solid">
        <fgColor rgb="FFFFFFFF"/>
        <bgColor indexed="64"/>
      </patternFill>
    </fill>
    <fill>
      <patternFill patternType="solid">
        <fgColor theme="0" tint="-0.249977111117893"/>
        <bgColor indexed="64"/>
      </patternFill>
    </fill>
    <fill>
      <patternFill patternType="solid">
        <fgColor rgb="FFDFF0D8"/>
      </patternFill>
    </fill>
    <fill>
      <patternFill patternType="solid">
        <fgColor indexed="65"/>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2F7FC"/>
        <bgColor indexed="64"/>
      </patternFill>
    </fill>
    <fill>
      <patternFill patternType="solid">
        <fgColor theme="5" tint="0.79998168889431442"/>
        <bgColor indexed="64"/>
      </patternFill>
    </fill>
    <fill>
      <patternFill patternType="solid">
        <fgColor theme="0"/>
        <bgColor theme="0"/>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249977111117893"/>
        <bgColor indexed="64"/>
      </patternFill>
    </fill>
    <fill>
      <patternFill patternType="solid">
        <fgColor theme="8" tint="0.39997558519241921"/>
        <bgColor rgb="FF000000"/>
      </patternFill>
    </fill>
    <fill>
      <patternFill patternType="solid">
        <fgColor theme="8" tint="0.79998168889431442"/>
        <bgColor indexed="64"/>
      </patternFill>
    </fill>
    <fill>
      <patternFill patternType="solid">
        <fgColor theme="4" tint="-0.249977111117893"/>
        <bgColor rgb="FF000000"/>
      </patternFill>
    </fill>
    <fill>
      <patternFill patternType="solid">
        <fgColor rgb="FFFFFF00"/>
        <bgColor indexed="64"/>
      </patternFill>
    </fill>
    <fill>
      <patternFill patternType="solid">
        <fgColor rgb="FFF8F8F8"/>
        <bgColor indexed="64"/>
      </patternFill>
    </fill>
  </fills>
  <borders count="18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hair">
        <color indexed="64"/>
      </top>
      <bottom style="hair">
        <color indexed="64"/>
      </bottom>
      <diagonal/>
    </border>
    <border>
      <left/>
      <right style="thin">
        <color indexed="64"/>
      </right>
      <top/>
      <bottom style="thin">
        <color indexed="64"/>
      </bottom>
      <diagonal/>
    </border>
    <border>
      <left/>
      <right/>
      <top/>
      <bottom style="medium">
        <color theme="0" tint="-0.499984740745262"/>
      </bottom>
      <diagonal/>
    </border>
    <border>
      <left/>
      <right/>
      <top style="medium">
        <color theme="0" tint="-0.499984740745262"/>
      </top>
      <bottom style="medium">
        <color theme="0" tint="-0.499984740745262"/>
      </bottom>
      <diagonal/>
    </border>
    <border>
      <left/>
      <right/>
      <top style="medium">
        <color theme="0" tint="-0.499984740745262"/>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right/>
      <top style="thin">
        <color auto="1"/>
      </top>
      <bottom/>
      <diagonal/>
    </border>
    <border>
      <left style="medium">
        <color theme="0" tint="-0.499984740745262"/>
      </left>
      <right style="thin">
        <color indexed="64"/>
      </right>
      <top style="medium">
        <color theme="0" tint="-0.499984740745262"/>
      </top>
      <bottom style="medium">
        <color theme="0" tint="-0.499984740745262"/>
      </bottom>
      <diagonal/>
    </border>
    <border>
      <left style="thin">
        <color indexed="64"/>
      </left>
      <right style="thin">
        <color indexed="64"/>
      </right>
      <top style="medium">
        <color theme="0" tint="-0.499984740745262"/>
      </top>
      <bottom style="medium">
        <color theme="0" tint="-0.499984740745262"/>
      </bottom>
      <diagonal/>
    </border>
    <border>
      <left style="thin">
        <color indexed="64"/>
      </left>
      <right style="medium">
        <color theme="0" tint="-0.499984740745262"/>
      </right>
      <top style="medium">
        <color theme="0" tint="-0.499984740745262"/>
      </top>
      <bottom style="medium">
        <color theme="0" tint="-0.499984740745262"/>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bottom style="medium">
        <color theme="0" tint="-0.499984740745262"/>
      </bottom>
      <diagonal/>
    </border>
    <border>
      <left style="thin">
        <color indexed="64"/>
      </left>
      <right style="thin">
        <color indexed="64"/>
      </right>
      <top style="thin">
        <color indexed="64"/>
      </top>
      <bottom style="medium">
        <color theme="0" tint="-0.499984740745262"/>
      </bottom>
      <diagonal/>
    </border>
    <border>
      <left style="thin">
        <color indexed="64"/>
      </left>
      <right/>
      <top/>
      <bottom style="medium">
        <color theme="0" tint="-0.499984740745262"/>
      </bottom>
      <diagonal/>
    </border>
    <border>
      <left/>
      <right/>
      <top style="medium">
        <color theme="0" tint="-0.499984740745262"/>
      </top>
      <bottom style="thin">
        <color indexed="64"/>
      </bottom>
      <diagonal/>
    </border>
    <border>
      <left/>
      <right style="thin">
        <color indexed="64"/>
      </right>
      <top style="medium">
        <color theme="0" tint="-0.499984740745262"/>
      </top>
      <bottom style="thin">
        <color indexed="64"/>
      </bottom>
      <diagonal/>
    </border>
    <border>
      <left style="thin">
        <color indexed="64"/>
      </left>
      <right/>
      <top style="medium">
        <color theme="0" tint="-0.499984740745262"/>
      </top>
      <bottom style="thin">
        <color indexed="64"/>
      </bottom>
      <diagonal/>
    </border>
    <border>
      <left style="thin">
        <color indexed="64"/>
      </left>
      <right/>
      <top style="medium">
        <color theme="0" tint="-0.499984740745262"/>
      </top>
      <bottom/>
      <diagonal/>
    </border>
    <border>
      <left/>
      <right style="thin">
        <color indexed="64"/>
      </right>
      <top style="medium">
        <color theme="0" tint="-0.499984740745262"/>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theme="0" tint="-0.499984740745262"/>
      </right>
      <top style="medium">
        <color indexed="64"/>
      </top>
      <bottom/>
      <diagonal/>
    </border>
    <border>
      <left style="thin">
        <color theme="0" tint="-0.499984740745262"/>
      </left>
      <right style="thin">
        <color theme="0" tint="-0.499984740745262"/>
      </right>
      <top style="medium">
        <color indexed="64"/>
      </top>
      <bottom/>
      <diagonal/>
    </border>
    <border>
      <left style="thin">
        <color theme="0" tint="-0.499984740745262"/>
      </left>
      <right style="double">
        <color theme="0" tint="-0.499984740745262"/>
      </right>
      <top style="medium">
        <color indexed="64"/>
      </top>
      <bottom/>
      <diagonal/>
    </border>
    <border>
      <left style="double">
        <color theme="0" tint="-0.499984740745262"/>
      </left>
      <right/>
      <top style="medium">
        <color indexed="64"/>
      </top>
      <bottom/>
      <diagonal/>
    </border>
    <border>
      <left/>
      <right style="double">
        <color theme="0" tint="-0.499984740745262"/>
      </right>
      <top style="medium">
        <color indexed="64"/>
      </top>
      <bottom/>
      <diagonal/>
    </border>
    <border>
      <left style="medium">
        <color indexed="64"/>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style="double">
        <color theme="0" tint="-0.499984740745262"/>
      </right>
      <top/>
      <bottom/>
      <diagonal/>
    </border>
    <border>
      <left style="double">
        <color theme="0" tint="-0.499984740745262"/>
      </left>
      <right/>
      <top/>
      <bottom style="thin">
        <color theme="0" tint="-0.499984740745262"/>
      </bottom>
      <diagonal/>
    </border>
    <border>
      <left/>
      <right style="double">
        <color theme="0" tint="-0.499984740745262"/>
      </right>
      <top/>
      <bottom style="thin">
        <color theme="0" tint="-0.499984740745262"/>
      </bottom>
      <diagonal/>
    </border>
    <border>
      <left style="medium">
        <color indexed="64"/>
      </left>
      <right style="thin">
        <color theme="0" tint="-0.499984740745262"/>
      </right>
      <top/>
      <bottom style="medium">
        <color indexed="64"/>
      </bottom>
      <diagonal/>
    </border>
    <border>
      <left style="thin">
        <color theme="0" tint="-0.499984740745262"/>
      </left>
      <right style="thin">
        <color theme="0" tint="-0.499984740745262"/>
      </right>
      <top/>
      <bottom style="medium">
        <color indexed="64"/>
      </bottom>
      <diagonal/>
    </border>
    <border>
      <left style="thin">
        <color theme="0" tint="-0.499984740745262"/>
      </left>
      <right style="double">
        <color theme="0" tint="-0.499984740745262"/>
      </right>
      <top/>
      <bottom style="medium">
        <color indexed="64"/>
      </bottom>
      <diagonal/>
    </border>
    <border>
      <left style="double">
        <color theme="0" tint="-0.499984740745262"/>
      </left>
      <right style="thin">
        <color theme="0" tint="-0.499984740745262"/>
      </right>
      <top style="thin">
        <color theme="0" tint="-0.499984740745262"/>
      </top>
      <bottom style="medium">
        <color indexed="64"/>
      </bottom>
      <diagonal/>
    </border>
    <border>
      <left style="thin">
        <color theme="0" tint="-0.499984740745262"/>
      </left>
      <right style="double">
        <color theme="0" tint="-0.499984740745262"/>
      </right>
      <top style="thin">
        <color theme="0" tint="-0.499984740745262"/>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theme="0" tint="-0.499984740745262"/>
      </left>
      <right style="medium">
        <color indexed="64"/>
      </right>
      <top style="medium">
        <color indexed="64"/>
      </top>
      <bottom style="medium">
        <color indexed="64"/>
      </bottom>
      <diagonal/>
    </border>
    <border>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double">
        <color theme="0" tint="-0.499984740745262"/>
      </right>
      <top style="thin">
        <color theme="0" tint="-0.499984740745262"/>
      </top>
      <bottom/>
      <diagonal/>
    </border>
    <border>
      <left style="thin">
        <color theme="0" tint="-0.499984740745262"/>
      </left>
      <right/>
      <top style="thin">
        <color theme="0" tint="-0.499984740745262"/>
      </top>
      <bottom/>
      <diagonal/>
    </border>
    <border>
      <left style="medium">
        <color indexed="64"/>
      </left>
      <right style="thin">
        <color theme="0" tint="-0.499984740745262"/>
      </right>
      <top style="thin">
        <color theme="0" tint="-0.499984740745262"/>
      </top>
      <bottom/>
      <diagonal/>
    </border>
    <border>
      <left/>
      <right style="thin">
        <color theme="0" tint="-0.499984740745262"/>
      </right>
      <top style="medium">
        <color indexed="64"/>
      </top>
      <bottom style="thin">
        <color theme="0" tint="-0.499984740745262"/>
      </bottom>
      <diagonal/>
    </border>
    <border>
      <left style="thin">
        <color theme="0" tint="-0.499984740745262"/>
      </left>
      <right style="thin">
        <color theme="0" tint="-0.499984740745262"/>
      </right>
      <top style="medium">
        <color indexed="64"/>
      </top>
      <bottom style="thin">
        <color theme="0" tint="-0.499984740745262"/>
      </bottom>
      <diagonal/>
    </border>
    <border>
      <left style="thin">
        <color theme="0" tint="-0.499984740745262"/>
      </left>
      <right/>
      <top style="medium">
        <color indexed="64"/>
      </top>
      <bottom style="thin">
        <color theme="0" tint="-0.499984740745262"/>
      </bottom>
      <diagonal/>
    </border>
    <border>
      <left style="medium">
        <color indexed="64"/>
      </left>
      <right style="thin">
        <color theme="0" tint="-0.499984740745262"/>
      </right>
      <top style="medium">
        <color indexed="64"/>
      </top>
      <bottom style="thin">
        <color theme="0" tint="-0.499984740745262"/>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theme="0" tint="-0.499984740745262"/>
      </bottom>
      <diagonal/>
    </border>
    <border>
      <left style="thin">
        <color theme="0" tint="-0.499984740745262"/>
      </left>
      <right style="thin">
        <color theme="0" tint="-0.249977111117893"/>
      </right>
      <top style="thin">
        <color theme="0" tint="-0.499984740745262"/>
      </top>
      <bottom style="medium">
        <color indexed="64"/>
      </bottom>
      <diagonal/>
    </border>
    <border>
      <left style="thin">
        <color theme="0" tint="-0.499984740745262"/>
      </left>
      <right style="medium">
        <color indexed="64"/>
      </right>
      <top style="medium">
        <color indexed="64"/>
      </top>
      <bottom/>
      <diagonal/>
    </border>
    <border>
      <left style="thin">
        <color theme="0" tint="-0.499984740745262"/>
      </left>
      <right style="medium">
        <color indexed="64"/>
      </right>
      <top/>
      <bottom/>
      <diagonal/>
    </border>
    <border>
      <left style="thin">
        <color theme="0" tint="-0.499984740745262"/>
      </left>
      <right style="medium">
        <color indexed="64"/>
      </right>
      <top/>
      <bottom style="medium">
        <color indexed="64"/>
      </bottom>
      <diagonal/>
    </border>
    <border>
      <left style="thin">
        <color theme="0" tint="-0.499984740745262"/>
      </left>
      <right style="medium">
        <color indexed="64"/>
      </right>
      <top style="thin">
        <color theme="0" tint="-0.499984740745262"/>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right style="double">
        <color theme="0" tint="-0.499984740745262"/>
      </right>
      <top style="medium">
        <color indexed="64"/>
      </top>
      <bottom style="medium">
        <color indexed="64"/>
      </bottom>
      <diagonal/>
    </border>
    <border>
      <left style="double">
        <color theme="0" tint="-0.499984740745262"/>
      </left>
      <right style="thin">
        <color theme="0" tint="-0.499984740745262"/>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right style="medium">
        <color indexed="64"/>
      </right>
      <top style="medium">
        <color indexed="64"/>
      </top>
      <bottom style="thin">
        <color theme="0" tint="-0.499984740745262"/>
      </bottom>
      <diagonal/>
    </border>
    <border>
      <left style="thin">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thin">
        <color auto="1"/>
      </right>
      <top style="hair">
        <color auto="1"/>
      </top>
      <bottom style="thin">
        <color auto="1"/>
      </bottom>
      <diagonal/>
    </border>
    <border>
      <left/>
      <right/>
      <top style="hair">
        <color auto="1"/>
      </top>
      <bottom style="thin">
        <color auto="1"/>
      </bottom>
      <diagonal/>
    </border>
    <border>
      <left style="medium">
        <color indexed="64"/>
      </left>
      <right/>
      <top style="hair">
        <color indexed="64"/>
      </top>
      <bottom style="thin">
        <color indexed="64"/>
      </bottom>
      <diagonal/>
    </border>
    <border>
      <left/>
      <right style="thin">
        <color theme="0" tint="-0.499984740745262"/>
      </right>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double">
        <color theme="0" tint="-0.499984740745262"/>
      </left>
      <right style="double">
        <color theme="0" tint="-0.499984740745262"/>
      </right>
      <top style="thin">
        <color theme="0" tint="-0.499984740745262"/>
      </top>
      <bottom/>
      <diagonal/>
    </border>
    <border>
      <left style="double">
        <color theme="0" tint="-0.499984740745262"/>
      </left>
      <right style="thin">
        <color theme="0" tint="-0.499984740745262"/>
      </right>
      <top style="thin">
        <color theme="0" tint="-0.499984740745262"/>
      </top>
      <bottom/>
      <diagonal/>
    </border>
    <border>
      <left style="thin">
        <color theme="0"/>
      </left>
      <right style="thin">
        <color theme="0"/>
      </right>
      <top style="thin">
        <color theme="0"/>
      </top>
      <bottom style="thin">
        <color theme="0"/>
      </bottom>
      <diagonal/>
    </border>
    <border>
      <left/>
      <right style="thin">
        <color theme="0" tint="-0.499984740745262"/>
      </right>
      <top/>
      <bottom style="thin">
        <color theme="0" tint="-0.499984740745262"/>
      </bottom>
      <diagonal/>
    </border>
    <border>
      <left/>
      <right style="thin">
        <color theme="0" tint="-0.499984740745262"/>
      </right>
      <top style="medium">
        <color indexed="64"/>
      </top>
      <bottom/>
      <diagonal/>
    </border>
    <border>
      <left style="thin">
        <color indexed="64"/>
      </left>
      <right/>
      <top style="medium">
        <color indexed="64"/>
      </top>
      <bottom style="medium">
        <color indexed="64"/>
      </bottom>
      <diagonal/>
    </border>
    <border>
      <left style="medium">
        <color indexed="64"/>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theme="0" tint="-0.499984740745262"/>
      </right>
      <top style="medium">
        <color indexed="64"/>
      </top>
      <bottom style="medium">
        <color indexed="64"/>
      </bottom>
      <diagonal/>
    </border>
    <border>
      <left style="thin">
        <color theme="0" tint="-0.499984740745262"/>
      </left>
      <right style="thin">
        <color theme="0" tint="-0.499984740745262"/>
      </right>
      <top style="medium">
        <color indexed="64"/>
      </top>
      <bottom style="medium">
        <color indexed="64"/>
      </bottom>
      <diagonal/>
    </border>
    <border>
      <left style="medium">
        <color indexed="64"/>
      </left>
      <right/>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style="double">
        <color theme="0" tint="-0.499984740745262"/>
      </left>
      <right style="medium">
        <color indexed="64"/>
      </right>
      <top style="thin">
        <color theme="0" tint="-0.499984740745262"/>
      </top>
      <bottom/>
      <diagonal/>
    </border>
    <border>
      <left style="medium">
        <color indexed="64"/>
      </left>
      <right/>
      <top style="medium">
        <color indexed="64"/>
      </top>
      <bottom style="medium">
        <color theme="0" tint="-0.499984740745262"/>
      </bottom>
      <diagonal/>
    </border>
    <border>
      <left/>
      <right/>
      <top style="medium">
        <color indexed="64"/>
      </top>
      <bottom style="medium">
        <color theme="0" tint="-0.499984740745262"/>
      </bottom>
      <diagonal/>
    </border>
    <border>
      <left/>
      <right style="medium">
        <color indexed="64"/>
      </right>
      <top style="medium">
        <color indexed="64"/>
      </top>
      <bottom style="medium">
        <color theme="0" tint="-0.499984740745262"/>
      </bottom>
      <diagonal/>
    </border>
    <border>
      <left style="medium">
        <color indexed="64"/>
      </left>
      <right style="thin">
        <color indexed="64"/>
      </right>
      <top style="medium">
        <color theme="0" tint="-0.499984740745262"/>
      </top>
      <bottom style="medium">
        <color theme="0" tint="-0.499984740745262"/>
      </bottom>
      <diagonal/>
    </border>
    <border>
      <left style="medium">
        <color theme="0" tint="-0.499984740745262"/>
      </left>
      <right style="medium">
        <color indexed="64"/>
      </right>
      <top style="medium">
        <color theme="0" tint="-0.499984740745262"/>
      </top>
      <bottom style="medium">
        <color theme="0" tint="-0.499984740745262"/>
      </bottom>
      <diagonal/>
    </border>
    <border>
      <left style="medium">
        <color indexed="64"/>
      </left>
      <right/>
      <top/>
      <bottom style="medium">
        <color theme="0" tint="-0.499984740745262"/>
      </bottom>
      <diagonal/>
    </border>
    <border>
      <left/>
      <right style="medium">
        <color indexed="64"/>
      </right>
      <top/>
      <bottom style="medium">
        <color theme="0" tint="-0.499984740745262"/>
      </bottom>
      <diagonal/>
    </border>
    <border>
      <left style="medium">
        <color indexed="64"/>
      </left>
      <right/>
      <top style="medium">
        <color theme="0" tint="-0.499984740745262"/>
      </top>
      <bottom style="medium">
        <color theme="0" tint="-0.499984740745262"/>
      </bottom>
      <diagonal/>
    </border>
    <border>
      <left/>
      <right style="medium">
        <color indexed="64"/>
      </right>
      <top style="medium">
        <color theme="0" tint="-0.499984740745262"/>
      </top>
      <bottom style="medium">
        <color theme="0" tint="-0.499984740745262"/>
      </bottom>
      <diagonal/>
    </border>
    <border>
      <left style="medium">
        <color indexed="64"/>
      </left>
      <right/>
      <top style="medium">
        <color theme="0" tint="-0.499984740745262"/>
      </top>
      <bottom style="thin">
        <color indexed="64"/>
      </bottom>
      <diagonal/>
    </border>
    <border>
      <left/>
      <right style="medium">
        <color indexed="64"/>
      </right>
      <top style="medium">
        <color theme="0" tint="-0.499984740745262"/>
      </top>
      <bottom/>
      <diagonal/>
    </border>
    <border>
      <left/>
      <right style="medium">
        <color indexed="64"/>
      </right>
      <top style="thin">
        <color indexed="64"/>
      </top>
      <bottom/>
      <diagonal/>
    </border>
    <border>
      <left style="medium">
        <color indexed="64"/>
      </left>
      <right style="thin">
        <color rgb="FFCCCCCC"/>
      </right>
      <top style="thin">
        <color rgb="FFCCCCCC"/>
      </top>
      <bottom style="thin">
        <color rgb="FFCCCCCC"/>
      </bottom>
      <diagonal/>
    </border>
    <border>
      <left style="thin">
        <color rgb="FFCCCCCC"/>
      </left>
      <right style="medium">
        <color indexed="64"/>
      </right>
      <top style="thin">
        <color rgb="FFCCCCCC"/>
      </top>
      <bottom style="thin">
        <color rgb="FFCCCCCC"/>
      </bottom>
      <diagonal/>
    </border>
    <border>
      <left style="medium">
        <color indexed="64"/>
      </left>
      <right/>
      <top style="thick">
        <color rgb="FF000000"/>
      </top>
      <bottom/>
      <diagonal/>
    </border>
    <border>
      <left/>
      <right style="medium">
        <color indexed="64"/>
      </right>
      <top style="thick">
        <color rgb="FF000000"/>
      </top>
      <bottom/>
      <diagonal/>
    </border>
    <border>
      <left style="thin">
        <color theme="0" tint="-0.499984740745262"/>
      </left>
      <right style="medium">
        <color indexed="64"/>
      </right>
      <top style="medium">
        <color indexed="64"/>
      </top>
      <bottom style="thin">
        <color theme="0" tint="-0.499984740745262"/>
      </bottom>
      <diagonal/>
    </border>
    <border>
      <left/>
      <right/>
      <top style="medium">
        <color indexed="64"/>
      </top>
      <bottom style="thin">
        <color theme="0" tint="-0.499984740745262"/>
      </bottom>
      <diagonal/>
    </border>
    <border>
      <left style="thin">
        <color indexed="64"/>
      </left>
      <right style="thin">
        <color theme="0" tint="-0.499984740745262"/>
      </right>
      <top style="medium">
        <color indexed="64"/>
      </top>
      <bottom style="thin">
        <color theme="0" tint="-0.499984740745262"/>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indexed="64"/>
      </right>
      <top style="medium">
        <color indexed="64"/>
      </top>
      <bottom style="thin">
        <color theme="0" tint="-0.499984740745262"/>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bottom style="thin">
        <color rgb="FF000000"/>
      </bottom>
      <diagonal/>
    </border>
    <border>
      <left style="double">
        <color theme="0" tint="-0.499984740745262"/>
      </left>
      <right style="medium">
        <color indexed="64"/>
      </right>
      <top style="medium">
        <color indexed="64"/>
      </top>
      <bottom style="medium">
        <color indexed="64"/>
      </bottom>
      <diagonal/>
    </border>
    <border>
      <left style="thin">
        <color theme="0" tint="-0.499984740745262"/>
      </left>
      <right style="thin">
        <color theme="0" tint="-0.249977111117893"/>
      </right>
      <top/>
      <bottom style="medium">
        <color indexed="64"/>
      </bottom>
      <diagonal/>
    </border>
    <border>
      <left style="thin">
        <color theme="0" tint="-0.499984740745262"/>
      </left>
      <right/>
      <top/>
      <bottom style="medium">
        <color indexed="64"/>
      </bottom>
      <diagonal/>
    </border>
    <border>
      <left style="thin">
        <color auto="1"/>
      </left>
      <right style="thin">
        <color auto="1"/>
      </right>
      <top style="thick">
        <color auto="1"/>
      </top>
      <bottom style="thin">
        <color auto="1"/>
      </bottom>
      <diagonal/>
    </border>
    <border>
      <left style="thin">
        <color rgb="FF000000"/>
      </left>
      <right style="thin">
        <color rgb="FF000000"/>
      </right>
      <top style="medium">
        <color indexed="64"/>
      </top>
      <bottom style="thin">
        <color rgb="FF000000"/>
      </bottom>
      <diagonal/>
    </border>
    <border>
      <left style="thin">
        <color indexed="64"/>
      </left>
      <right/>
      <top style="medium">
        <color indexed="64"/>
      </top>
      <bottom/>
      <diagonal/>
    </border>
  </borders>
  <cellStyleXfs count="126">
    <xf numFmtId="0" fontId="0" fillId="0" borderId="0"/>
    <xf numFmtId="9" fontId="1"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43" fontId="1" fillId="0" borderId="0" applyFont="0" applyFill="0" applyBorder="0" applyAlignment="0" applyProtection="0"/>
    <xf numFmtId="0" fontId="2" fillId="0" borderId="0"/>
    <xf numFmtId="0" fontId="2" fillId="0" borderId="0"/>
    <xf numFmtId="4" fontId="2" fillId="0" borderId="24">
      <alignment vertical="justify"/>
    </xf>
    <xf numFmtId="166" fontId="2" fillId="0" borderId="0" applyFont="0" applyFill="0" applyBorder="0" applyAlignment="0" applyProtection="0"/>
    <xf numFmtId="9" fontId="1" fillId="0" borderId="0" applyFont="0" applyFill="0" applyBorder="0" applyAlignment="0" applyProtection="0"/>
    <xf numFmtId="167" fontId="2" fillId="0" borderId="0" applyFont="0" applyFill="0" applyBorder="0" applyAlignment="0" applyProtection="0"/>
    <xf numFmtId="0" fontId="5" fillId="0" borderId="0"/>
    <xf numFmtId="167" fontId="2" fillId="0" borderId="0" applyFont="0" applyFill="0" applyBorder="0" applyAlignment="0" applyProtection="0"/>
    <xf numFmtId="43" fontId="1" fillId="0" borderId="0" applyFont="0" applyFill="0" applyBorder="0" applyAlignment="0" applyProtection="0"/>
    <xf numFmtId="0" fontId="11" fillId="0" borderId="0"/>
    <xf numFmtId="164" fontId="1" fillId="0" borderId="0" applyFont="0" applyFill="0" applyBorder="0" applyAlignment="0" applyProtection="0"/>
    <xf numFmtId="43" fontId="13" fillId="0" borderId="0" applyFont="0" applyFill="0" applyBorder="0" applyAlignment="0" applyProtection="0"/>
    <xf numFmtId="4" fontId="2" fillId="0" borderId="24">
      <alignment vertical="justify"/>
    </xf>
    <xf numFmtId="0" fontId="1" fillId="0" borderId="0"/>
    <xf numFmtId="0" fontId="23" fillId="0" borderId="0"/>
    <xf numFmtId="164"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9" fontId="1" fillId="0" borderId="0" applyFont="0" applyFill="0" applyBorder="0" applyAlignment="0" applyProtection="0"/>
    <xf numFmtId="0" fontId="1"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50" fillId="0" borderId="0"/>
    <xf numFmtId="164"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 fillId="0" borderId="0"/>
    <xf numFmtId="164"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xf numFmtId="43" fontId="13" fillId="0" borderId="0" applyFont="0" applyFill="0" applyBorder="0" applyAlignment="0" applyProtection="0"/>
    <xf numFmtId="0" fontId="2" fillId="0" borderId="0"/>
    <xf numFmtId="0" fontId="52" fillId="0" borderId="0" applyNumberFormat="0" applyFill="0" applyBorder="0" applyAlignment="0" applyProtection="0"/>
    <xf numFmtId="0" fontId="2" fillId="0" borderId="0"/>
    <xf numFmtId="164" fontId="2" fillId="0" borderId="0" applyFont="0" applyFill="0" applyBorder="0" applyAlignment="0" applyProtection="0"/>
    <xf numFmtId="0" fontId="79" fillId="0" borderId="0">
      <alignment wrapText="1"/>
    </xf>
    <xf numFmtId="0" fontId="84"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164" fontId="2" fillId="0" borderId="0" applyFont="0" applyFill="0" applyBorder="0" applyAlignment="0" applyProtection="0"/>
    <xf numFmtId="0" fontId="93" fillId="0" borderId="0"/>
    <xf numFmtId="164" fontId="2" fillId="0" borderId="0" quotePrefix="1" applyFont="0" applyFill="0" applyBorder="0" applyAlignment="0">
      <protection locked="0"/>
    </xf>
    <xf numFmtId="0" fontId="107" fillId="0" borderId="0"/>
    <xf numFmtId="0" fontId="107" fillId="0" borderId="0"/>
    <xf numFmtId="9" fontId="2" fillId="0" borderId="0" quotePrefix="1" applyFont="0" applyFill="0" applyBorder="0" applyAlignment="0">
      <protection locked="0"/>
    </xf>
    <xf numFmtId="43" fontId="2" fillId="0" borderId="0" quotePrefix="1" applyFont="0" applyFill="0" applyBorder="0" applyAlignment="0">
      <protection locked="0"/>
    </xf>
    <xf numFmtId="43" fontId="107" fillId="0" borderId="0" applyFont="0" applyFill="0" applyBorder="0" applyAlignment="0" applyProtection="0"/>
    <xf numFmtId="43" fontId="107" fillId="0" borderId="0" applyFont="0" applyFill="0" applyBorder="0" applyAlignment="0" applyProtection="0"/>
    <xf numFmtId="43" fontId="2" fillId="0" borderId="0" quotePrefix="1" applyFont="0" applyFill="0" applyBorder="0" applyAlignment="0">
      <protection locked="0"/>
    </xf>
  </cellStyleXfs>
  <cellXfs count="1699">
    <xf numFmtId="0" fontId="0" fillId="0" borderId="0" xfId="0"/>
    <xf numFmtId="166" fontId="3" fillId="0" borderId="0" xfId="11" applyFont="1" applyFill="1" applyBorder="1" applyAlignment="1">
      <alignment horizontal="center" vertical="center" readingOrder="1"/>
    </xf>
    <xf numFmtId="10" fontId="14" fillId="4" borderId="10" xfId="10" applyNumberFormat="1" applyFont="1" applyFill="1" applyBorder="1" applyAlignment="1">
      <alignment horizontal="center" vertical="center" readingOrder="1"/>
    </xf>
    <xf numFmtId="10" fontId="14" fillId="4" borderId="47" xfId="10" applyNumberFormat="1" applyFont="1" applyFill="1" applyBorder="1" applyAlignment="1">
      <alignment horizontal="center" vertical="center" readingOrder="1"/>
    </xf>
    <xf numFmtId="4" fontId="4" fillId="4" borderId="52" xfId="10" applyFont="1" applyFill="1" applyBorder="1" applyAlignment="1">
      <alignment horizontal="center" vertical="center" wrapText="1" readingOrder="1"/>
    </xf>
    <xf numFmtId="4" fontId="4" fillId="4" borderId="28" xfId="10" applyFont="1" applyFill="1" applyBorder="1" applyAlignment="1">
      <alignment horizontal="center" vertical="center" wrapText="1" readingOrder="1"/>
    </xf>
    <xf numFmtId="4" fontId="3" fillId="0" borderId="0" xfId="10" applyFont="1" applyBorder="1" applyAlignment="1">
      <alignment vertical="center" readingOrder="1"/>
    </xf>
    <xf numFmtId="4" fontId="3" fillId="0" borderId="0" xfId="10" applyFont="1" applyBorder="1" applyAlignment="1">
      <alignment vertical="center" wrapText="1" readingOrder="1"/>
    </xf>
    <xf numFmtId="3" fontId="14" fillId="0" borderId="0" xfId="10" applyNumberFormat="1" applyFont="1" applyBorder="1" applyAlignment="1">
      <alignment horizontal="center" vertical="center" readingOrder="1"/>
    </xf>
    <xf numFmtId="4" fontId="14" fillId="0" borderId="42" xfId="10" applyFont="1" applyBorder="1" applyAlignment="1">
      <alignment vertical="center" readingOrder="1"/>
    </xf>
    <xf numFmtId="4" fontId="14" fillId="0" borderId="20" xfId="10" applyFont="1" applyBorder="1" applyAlignment="1">
      <alignment vertical="center" readingOrder="1"/>
    </xf>
    <xf numFmtId="4" fontId="3" fillId="0" borderId="43" xfId="10" applyFont="1" applyBorder="1" applyAlignment="1">
      <alignment vertical="center" wrapText="1" readingOrder="1"/>
    </xf>
    <xf numFmtId="3" fontId="14" fillId="0" borderId="0" xfId="10" quotePrefix="1" applyNumberFormat="1" applyFont="1" applyBorder="1" applyAlignment="1">
      <alignment horizontal="left" vertical="center" readingOrder="1"/>
    </xf>
    <xf numFmtId="4" fontId="14" fillId="0" borderId="44" xfId="10" applyFont="1" applyBorder="1" applyAlignment="1">
      <alignment vertical="center" readingOrder="1"/>
    </xf>
    <xf numFmtId="4" fontId="14" fillId="0" borderId="43" xfId="10" applyFont="1" applyBorder="1" applyAlignment="1">
      <alignment vertical="center" readingOrder="1"/>
    </xf>
    <xf numFmtId="4" fontId="14" fillId="0" borderId="38" xfId="10" applyFont="1" applyBorder="1" applyAlignment="1">
      <alignment vertical="center" readingOrder="1"/>
    </xf>
    <xf numFmtId="4" fontId="14" fillId="0" borderId="10" xfId="10" applyFont="1" applyBorder="1" applyAlignment="1">
      <alignment horizontal="center" vertical="center" readingOrder="1"/>
    </xf>
    <xf numFmtId="4" fontId="3" fillId="0" borderId="0" xfId="10" applyFont="1" applyBorder="1" applyAlignment="1">
      <alignment horizontal="center" vertical="center" readingOrder="1"/>
    </xf>
    <xf numFmtId="4" fontId="14" fillId="0" borderId="47" xfId="10" applyFont="1" applyBorder="1" applyAlignment="1">
      <alignment horizontal="center" vertical="center" readingOrder="1"/>
    </xf>
    <xf numFmtId="4" fontId="14" fillId="0" borderId="51" xfId="10" applyFont="1" applyBorder="1" applyAlignment="1">
      <alignment vertical="center" readingOrder="1"/>
    </xf>
    <xf numFmtId="4" fontId="14" fillId="0" borderId="0" xfId="10" applyFont="1" applyBorder="1" applyAlignment="1">
      <alignment horizontal="center" vertical="center" readingOrder="1"/>
    </xf>
    <xf numFmtId="4" fontId="14" fillId="0" borderId="45" xfId="10" applyFont="1" applyBorder="1" applyAlignment="1">
      <alignment horizontal="center" vertical="center" readingOrder="1"/>
    </xf>
    <xf numFmtId="0" fontId="9" fillId="0" borderId="0" xfId="0" applyFont="1"/>
    <xf numFmtId="0" fontId="6" fillId="0" borderId="56" xfId="0" applyFont="1" applyBorder="1"/>
    <xf numFmtId="0" fontId="6" fillId="0" borderId="0" xfId="0" applyFont="1"/>
    <xf numFmtId="0" fontId="3" fillId="0" borderId="0" xfId="2" applyFont="1" applyAlignment="1">
      <alignment horizontal="center" vertical="center"/>
    </xf>
    <xf numFmtId="0" fontId="21" fillId="0" borderId="9" xfId="6" applyFont="1" applyBorder="1" applyAlignment="1">
      <alignment horizontal="center" vertical="center"/>
    </xf>
    <xf numFmtId="0" fontId="3" fillId="3" borderId="0" xfId="6" applyFont="1" applyFill="1" applyAlignment="1">
      <alignment horizontal="center" vertical="center"/>
    </xf>
    <xf numFmtId="0" fontId="3" fillId="3" borderId="0" xfId="6" applyFont="1" applyFill="1" applyAlignment="1">
      <alignment vertical="center"/>
    </xf>
    <xf numFmtId="0" fontId="3" fillId="0" borderId="0" xfId="6" applyFont="1"/>
    <xf numFmtId="171" fontId="21" fillId="2" borderId="83" xfId="6" applyNumberFormat="1" applyFont="1" applyFill="1" applyBorder="1" applyAlignment="1">
      <alignment horizontal="center" vertical="center"/>
    </xf>
    <xf numFmtId="0" fontId="21" fillId="2" borderId="84" xfId="6" applyFont="1" applyFill="1" applyBorder="1" applyAlignment="1">
      <alignment horizontal="center" vertical="center"/>
    </xf>
    <xf numFmtId="165" fontId="17" fillId="0" borderId="2" xfId="6" applyNumberFormat="1" applyFont="1" applyBorder="1" applyAlignment="1">
      <alignment vertical="center" wrapText="1"/>
    </xf>
    <xf numFmtId="165" fontId="17" fillId="0" borderId="10" xfId="6" applyNumberFormat="1" applyFont="1" applyBorder="1" applyAlignment="1">
      <alignment vertical="center" wrapText="1"/>
    </xf>
    <xf numFmtId="166" fontId="17" fillId="0" borderId="10" xfId="5" applyFont="1" applyFill="1" applyBorder="1" applyAlignment="1">
      <alignment vertical="center" wrapText="1"/>
    </xf>
    <xf numFmtId="10" fontId="17" fillId="12" borderId="10" xfId="4" applyNumberFormat="1" applyFont="1" applyFill="1" applyBorder="1" applyAlignment="1">
      <alignment vertical="center" wrapText="1"/>
    </xf>
    <xf numFmtId="166" fontId="17" fillId="0" borderId="0" xfId="5" applyFont="1" applyFill="1" applyBorder="1" applyAlignment="1">
      <alignment vertical="center" wrapText="1"/>
    </xf>
    <xf numFmtId="0" fontId="18" fillId="0" borderId="0" xfId="6" applyFont="1"/>
    <xf numFmtId="0" fontId="3" fillId="3" borderId="0" xfId="6" applyFont="1" applyFill="1" applyAlignment="1">
      <alignment horizontal="left" vertical="center"/>
    </xf>
    <xf numFmtId="0" fontId="20" fillId="0" borderId="0" xfId="0" applyFont="1"/>
    <xf numFmtId="43" fontId="19" fillId="5" borderId="0" xfId="16" applyFont="1" applyFill="1" applyAlignment="1">
      <alignment horizontal="left" wrapText="1"/>
    </xf>
    <xf numFmtId="0" fontId="17" fillId="0" borderId="1" xfId="6" applyFont="1" applyBorder="1" applyAlignment="1">
      <alignment horizontal="center" vertical="center"/>
    </xf>
    <xf numFmtId="0" fontId="19" fillId="5" borderId="0" xfId="0" applyFont="1" applyFill="1" applyAlignment="1">
      <alignment horizontal="left" vertical="center" wrapText="1"/>
    </xf>
    <xf numFmtId="4" fontId="14" fillId="0" borderId="0" xfId="10" applyFont="1" applyBorder="1" applyAlignment="1">
      <alignment vertical="center" readingOrder="1"/>
    </xf>
    <xf numFmtId="0" fontId="27" fillId="8" borderId="16" xfId="6" applyFont="1" applyFill="1" applyBorder="1" applyAlignment="1">
      <alignment vertical="center"/>
    </xf>
    <xf numFmtId="0" fontId="27" fillId="8" borderId="17" xfId="6" applyFont="1" applyFill="1" applyBorder="1" applyAlignment="1">
      <alignment vertical="center"/>
    </xf>
    <xf numFmtId="4" fontId="30" fillId="0" borderId="0" xfId="10" applyFont="1" applyBorder="1" applyAlignment="1">
      <alignment vertical="center" readingOrder="1"/>
    </xf>
    <xf numFmtId="4" fontId="31" fillId="0" borderId="0" xfId="10" applyFont="1" applyBorder="1" applyAlignment="1">
      <alignment vertical="center" readingOrder="1"/>
    </xf>
    <xf numFmtId="168" fontId="3" fillId="0" borderId="0" xfId="1" applyNumberFormat="1" applyFont="1" applyBorder="1" applyAlignment="1">
      <alignment vertical="center" readingOrder="1"/>
    </xf>
    <xf numFmtId="4" fontId="2" fillId="0" borderId="0" xfId="10" applyBorder="1">
      <alignment vertical="justify"/>
    </xf>
    <xf numFmtId="10" fontId="36" fillId="0" borderId="10" xfId="31" applyNumberFormat="1" applyFont="1" applyBorder="1" applyAlignment="1">
      <alignment horizontal="center"/>
    </xf>
    <xf numFmtId="0" fontId="36" fillId="0" borderId="10" xfId="31" applyFont="1" applyBorder="1" applyAlignment="1">
      <alignment horizontal="center"/>
    </xf>
    <xf numFmtId="10" fontId="37" fillId="0" borderId="10" xfId="32" applyNumberFormat="1" applyFont="1" applyFill="1" applyBorder="1" applyAlignment="1">
      <alignment horizontal="center"/>
    </xf>
    <xf numFmtId="0" fontId="37" fillId="0" borderId="10" xfId="31" applyFont="1" applyBorder="1" applyAlignment="1">
      <alignment wrapText="1"/>
    </xf>
    <xf numFmtId="0" fontId="38" fillId="0" borderId="10" xfId="31" applyFont="1" applyBorder="1" applyAlignment="1">
      <alignment horizontal="center"/>
    </xf>
    <xf numFmtId="43" fontId="39" fillId="2" borderId="78" xfId="16" applyFont="1" applyFill="1" applyBorder="1" applyAlignment="1">
      <alignment horizontal="center" wrapText="1"/>
    </xf>
    <xf numFmtId="43" fontId="39" fillId="2" borderId="79" xfId="16" applyFont="1" applyFill="1" applyBorder="1" applyAlignment="1">
      <alignment horizontal="center" wrapText="1"/>
    </xf>
    <xf numFmtId="43" fontId="39" fillId="2" borderId="96" xfId="16" applyFont="1" applyFill="1" applyBorder="1" applyAlignment="1">
      <alignment horizontal="center" wrapText="1"/>
    </xf>
    <xf numFmtId="43" fontId="39" fillId="0" borderId="23" xfId="16" applyFont="1" applyBorder="1" applyAlignment="1"/>
    <xf numFmtId="0" fontId="39" fillId="0" borderId="30" xfId="0" applyFont="1" applyBorder="1" applyAlignment="1">
      <alignment horizontal="left" vertical="center"/>
    </xf>
    <xf numFmtId="0" fontId="39" fillId="0" borderId="31" xfId="0" applyFont="1" applyBorder="1" applyAlignment="1">
      <alignment horizontal="left" vertical="center"/>
    </xf>
    <xf numFmtId="0" fontId="39" fillId="0" borderId="12" xfId="0" applyFont="1" applyBorder="1" applyAlignment="1">
      <alignment horizontal="left" vertical="center"/>
    </xf>
    <xf numFmtId="14" fontId="41" fillId="0" borderId="63" xfId="2" applyNumberFormat="1" applyFont="1" applyBorder="1" applyAlignment="1">
      <alignment horizontal="left" vertical="center"/>
    </xf>
    <xf numFmtId="0" fontId="18" fillId="0" borderId="9" xfId="0" applyFont="1" applyBorder="1" applyAlignment="1">
      <alignment vertical="center"/>
    </xf>
    <xf numFmtId="0" fontId="21" fillId="2" borderId="100" xfId="6" applyFont="1" applyFill="1" applyBorder="1" applyAlignment="1">
      <alignment horizontal="center" vertical="center"/>
    </xf>
    <xf numFmtId="10" fontId="17" fillId="12" borderId="11" xfId="4" applyNumberFormat="1" applyFont="1" applyFill="1" applyBorder="1" applyAlignment="1">
      <alignment vertical="center" wrapText="1"/>
    </xf>
    <xf numFmtId="0" fontId="21" fillId="0" borderId="14" xfId="6" applyFont="1" applyBorder="1" applyAlignment="1">
      <alignment horizontal="center" vertical="center"/>
    </xf>
    <xf numFmtId="0" fontId="21" fillId="0" borderId="15" xfId="6" applyFont="1" applyBorder="1" applyAlignment="1">
      <alignment horizontal="center" vertical="center"/>
    </xf>
    <xf numFmtId="166" fontId="21" fillId="3" borderId="35" xfId="5" applyFont="1" applyFill="1" applyBorder="1" applyAlignment="1">
      <alignment vertical="center"/>
    </xf>
    <xf numFmtId="166" fontId="22" fillId="3" borderId="35" xfId="5" applyFont="1" applyFill="1" applyBorder="1" applyAlignment="1">
      <alignment vertical="center"/>
    </xf>
    <xf numFmtId="10" fontId="17" fillId="3" borderId="35" xfId="5" applyNumberFormat="1" applyFont="1" applyFill="1" applyBorder="1" applyAlignment="1">
      <alignment vertical="center"/>
    </xf>
    <xf numFmtId="10" fontId="17" fillId="3" borderId="36" xfId="5" applyNumberFormat="1" applyFont="1" applyFill="1" applyBorder="1" applyAlignment="1">
      <alignment vertical="center"/>
    </xf>
    <xf numFmtId="10" fontId="17" fillId="3" borderId="35" xfId="6" applyNumberFormat="1" applyFont="1" applyFill="1" applyBorder="1" applyAlignment="1">
      <alignment vertical="center"/>
    </xf>
    <xf numFmtId="0" fontId="44" fillId="0" borderId="0" xfId="2" applyFont="1"/>
    <xf numFmtId="0" fontId="40" fillId="0" borderId="0" xfId="2" applyFont="1" applyAlignment="1">
      <alignment horizontal="center"/>
    </xf>
    <xf numFmtId="0" fontId="40" fillId="0" borderId="0" xfId="2" applyFont="1" applyAlignment="1">
      <alignment horizontal="left" vertical="center"/>
    </xf>
    <xf numFmtId="4" fontId="40" fillId="0" borderId="0" xfId="2" applyNumberFormat="1" applyFont="1" applyAlignment="1">
      <alignment horizontal="right" vertical="center"/>
    </xf>
    <xf numFmtId="4" fontId="40" fillId="0" borderId="0" xfId="2" applyNumberFormat="1" applyFont="1"/>
    <xf numFmtId="0" fontId="40" fillId="0" borderId="0" xfId="2" applyFont="1"/>
    <xf numFmtId="0" fontId="44" fillId="0" borderId="0" xfId="2" applyFont="1" applyAlignment="1">
      <alignment horizontal="center" vertical="center"/>
    </xf>
    <xf numFmtId="0" fontId="40" fillId="0" borderId="0" xfId="2" applyFont="1" applyAlignment="1">
      <alignment horizontal="center" vertical="center"/>
    </xf>
    <xf numFmtId="0" fontId="43" fillId="0" borderId="63" xfId="2" applyFont="1" applyBorder="1" applyAlignment="1">
      <alignment vertical="center"/>
    </xf>
    <xf numFmtId="0" fontId="41" fillId="0" borderId="0" xfId="0" applyFont="1"/>
    <xf numFmtId="0" fontId="39" fillId="0" borderId="31" xfId="0" applyFont="1" applyBorder="1" applyAlignment="1">
      <alignment vertical="center"/>
    </xf>
    <xf numFmtId="0" fontId="43" fillId="0" borderId="64" xfId="2" applyFont="1" applyBorder="1" applyAlignment="1">
      <alignment vertical="center"/>
    </xf>
    <xf numFmtId="0" fontId="41" fillId="0" borderId="0" xfId="0" applyFont="1" applyAlignment="1">
      <alignment horizontal="center"/>
    </xf>
    <xf numFmtId="0" fontId="41" fillId="0" borderId="0" xfId="0" applyFont="1" applyAlignment="1">
      <alignment horizontal="center" vertical="center"/>
    </xf>
    <xf numFmtId="0" fontId="42" fillId="0" borderId="0" xfId="2" applyFont="1" applyAlignment="1">
      <alignment horizontal="center" vertical="center"/>
    </xf>
    <xf numFmtId="0" fontId="42" fillId="0" borderId="0" xfId="0" applyFont="1"/>
    <xf numFmtId="0" fontId="42" fillId="0" borderId="0" xfId="0" applyFont="1" applyAlignment="1">
      <alignment horizontal="center"/>
    </xf>
    <xf numFmtId="10" fontId="14" fillId="12" borderId="13" xfId="0" applyNumberFormat="1" applyFont="1" applyFill="1" applyBorder="1" applyAlignment="1">
      <alignment horizontal="center" vertical="center" readingOrder="1"/>
    </xf>
    <xf numFmtId="4" fontId="46" fillId="0" borderId="0" xfId="10" applyFont="1" applyBorder="1" applyAlignment="1">
      <alignment vertical="center" readingOrder="1"/>
    </xf>
    <xf numFmtId="0" fontId="47" fillId="0" borderId="0" xfId="0" applyFont="1" applyAlignment="1">
      <alignment vertical="center" wrapText="1"/>
    </xf>
    <xf numFmtId="10" fontId="40" fillId="0" borderId="61" xfId="4" applyNumberFormat="1" applyFont="1" applyFill="1" applyBorder="1" applyAlignment="1">
      <alignment horizontal="center" vertical="center"/>
    </xf>
    <xf numFmtId="4" fontId="16" fillId="0" borderId="0" xfId="10" applyFont="1" applyBorder="1" applyAlignment="1">
      <alignment vertical="center" readingOrder="1"/>
    </xf>
    <xf numFmtId="10" fontId="2" fillId="0" borderId="21" xfId="1" applyNumberFormat="1" applyFont="1" applyFill="1" applyBorder="1" applyAlignment="1">
      <alignment horizontal="center" vertical="center"/>
    </xf>
    <xf numFmtId="10" fontId="2" fillId="0" borderId="16" xfId="1" applyNumberFormat="1" applyFont="1" applyFill="1" applyBorder="1" applyAlignment="1">
      <alignment horizontal="center" vertical="center"/>
    </xf>
    <xf numFmtId="10" fontId="2" fillId="0" borderId="104" xfId="16" applyNumberFormat="1" applyFont="1" applyFill="1" applyBorder="1" applyAlignment="1">
      <alignment horizontal="center" vertical="center"/>
    </xf>
    <xf numFmtId="0" fontId="34" fillId="0" borderId="0" xfId="2" applyFont="1" applyAlignment="1">
      <alignment horizontal="center" vertical="center"/>
    </xf>
    <xf numFmtId="0" fontId="34" fillId="0" borderId="0" xfId="2" applyFont="1" applyAlignment="1">
      <alignment horizontal="left" vertical="center"/>
    </xf>
    <xf numFmtId="0" fontId="3" fillId="0" borderId="0" xfId="34" applyFont="1"/>
    <xf numFmtId="0" fontId="28" fillId="0" borderId="0" xfId="34" applyFont="1"/>
    <xf numFmtId="0" fontId="3" fillId="0" borderId="0" xfId="0" applyFont="1"/>
    <xf numFmtId="4" fontId="3" fillId="0" borderId="7" xfId="6" applyNumberFormat="1" applyFont="1" applyBorder="1" applyAlignment="1">
      <alignment horizontal="center" vertical="center" wrapText="1"/>
    </xf>
    <xf numFmtId="0" fontId="39" fillId="0" borderId="59" xfId="2" applyFont="1" applyBorder="1" applyAlignment="1">
      <alignment horizontal="left" vertical="center"/>
    </xf>
    <xf numFmtId="14" fontId="40" fillId="0" borderId="63" xfId="2" applyNumberFormat="1" applyFont="1" applyBorder="1" applyAlignment="1">
      <alignment horizontal="left" vertical="center"/>
    </xf>
    <xf numFmtId="0" fontId="39" fillId="0" borderId="63" xfId="2" applyFont="1" applyBorder="1" applyAlignment="1">
      <alignment horizontal="left" vertical="center"/>
    </xf>
    <xf numFmtId="43" fontId="33" fillId="0" borderId="63" xfId="16" applyFont="1" applyBorder="1" applyAlignment="1">
      <alignment horizontal="left"/>
    </xf>
    <xf numFmtId="0" fontId="3" fillId="0" borderId="0" xfId="0" applyFont="1" applyAlignment="1">
      <alignment vertical="center"/>
    </xf>
    <xf numFmtId="43" fontId="3" fillId="0" borderId="0" xfId="16" applyFont="1" applyAlignment="1"/>
    <xf numFmtId="173" fontId="3" fillId="0" borderId="0" xfId="16" applyNumberFormat="1" applyFont="1" applyAlignment="1"/>
    <xf numFmtId="0" fontId="10" fillId="0" borderId="0" xfId="2" applyFont="1"/>
    <xf numFmtId="0" fontId="3" fillId="0" borderId="0" xfId="2" applyFont="1"/>
    <xf numFmtId="0" fontId="9" fillId="0" borderId="0" xfId="0" applyFont="1" applyAlignment="1">
      <alignment horizontal="center"/>
    </xf>
    <xf numFmtId="0" fontId="9" fillId="0" borderId="0" xfId="0" applyFont="1" applyAlignment="1">
      <alignment horizontal="center" vertical="center"/>
    </xf>
    <xf numFmtId="43" fontId="9" fillId="0" borderId="0" xfId="16" applyFont="1" applyFill="1" applyAlignment="1">
      <alignment horizontal="center" vertical="center"/>
    </xf>
    <xf numFmtId="43" fontId="51" fillId="0" borderId="0" xfId="16" applyFont="1" applyFill="1" applyAlignment="1">
      <alignment horizontal="center" vertical="center"/>
    </xf>
    <xf numFmtId="0" fontId="28" fillId="0" borderId="0" xfId="34" applyFont="1" applyAlignment="1">
      <alignment horizontal="right"/>
    </xf>
    <xf numFmtId="0" fontId="34" fillId="0" borderId="9" xfId="2" applyFont="1" applyBorder="1" applyAlignment="1">
      <alignment horizontal="center" vertical="center"/>
    </xf>
    <xf numFmtId="0" fontId="34" fillId="0" borderId="10" xfId="2" applyFont="1" applyBorder="1" applyAlignment="1">
      <alignment horizontal="center" vertical="center" wrapText="1"/>
    </xf>
    <xf numFmtId="0" fontId="34" fillId="0" borderId="10" xfId="0" applyFont="1" applyBorder="1" applyAlignment="1">
      <alignment horizontal="center" vertical="center"/>
    </xf>
    <xf numFmtId="0" fontId="34" fillId="0" borderId="103" xfId="0" applyFont="1" applyBorder="1" applyAlignment="1">
      <alignment horizontal="center" vertical="center"/>
    </xf>
    <xf numFmtId="0" fontId="34" fillId="0" borderId="103" xfId="2" applyFont="1" applyBorder="1" applyAlignment="1">
      <alignment horizontal="center" vertical="center" wrapText="1"/>
    </xf>
    <xf numFmtId="0" fontId="33" fillId="9" borderId="55" xfId="2" applyFont="1" applyFill="1" applyBorder="1" applyAlignment="1">
      <alignment horizontal="center" vertical="center"/>
    </xf>
    <xf numFmtId="0" fontId="33" fillId="9" borderId="56" xfId="2" applyFont="1" applyFill="1" applyBorder="1" applyAlignment="1">
      <alignment horizontal="center" vertical="center" wrapText="1"/>
    </xf>
    <xf numFmtId="165" fontId="33" fillId="9" borderId="56" xfId="2" applyNumberFormat="1" applyFont="1" applyFill="1" applyBorder="1" applyAlignment="1">
      <alignment horizontal="center" vertical="center" wrapText="1"/>
    </xf>
    <xf numFmtId="4" fontId="33" fillId="9" borderId="56" xfId="5" applyNumberFormat="1" applyFont="1" applyFill="1" applyBorder="1" applyAlignment="1">
      <alignment horizontal="center" vertical="center" wrapText="1"/>
    </xf>
    <xf numFmtId="164" fontId="33" fillId="9" borderId="56" xfId="23" applyFont="1" applyFill="1" applyBorder="1" applyAlignment="1">
      <alignment wrapText="1"/>
    </xf>
    <xf numFmtId="164" fontId="33" fillId="9" borderId="57" xfId="23" applyFont="1" applyFill="1" applyBorder="1" applyAlignment="1">
      <alignment wrapText="1"/>
    </xf>
    <xf numFmtId="173" fontId="34" fillId="0" borderId="0" xfId="2" applyNumberFormat="1" applyFont="1" applyAlignment="1">
      <alignment horizontal="center" vertical="center"/>
    </xf>
    <xf numFmtId="0" fontId="11" fillId="0" borderId="0" xfId="2" applyFont="1" applyAlignment="1">
      <alignment horizontal="center" vertical="center"/>
    </xf>
    <xf numFmtId="0" fontId="34" fillId="0" borderId="7" xfId="2" applyFont="1" applyBorder="1" applyAlignment="1">
      <alignment horizontal="center" vertical="center" wrapText="1"/>
    </xf>
    <xf numFmtId="0" fontId="33" fillId="13" borderId="55" xfId="2" applyFont="1" applyFill="1" applyBorder="1" applyAlignment="1">
      <alignment horizontal="center" vertical="center"/>
    </xf>
    <xf numFmtId="0" fontId="33" fillId="13" borderId="56" xfId="2" applyFont="1" applyFill="1" applyBorder="1" applyAlignment="1">
      <alignment horizontal="center" vertical="center" wrapText="1"/>
    </xf>
    <xf numFmtId="165" fontId="33" fillId="13" borderId="56" xfId="2" applyNumberFormat="1" applyFont="1" applyFill="1" applyBorder="1" applyAlignment="1">
      <alignment horizontal="center" vertical="center" wrapText="1"/>
    </xf>
    <xf numFmtId="4" fontId="33" fillId="13" borderId="56" xfId="5" applyNumberFormat="1" applyFont="1" applyFill="1" applyBorder="1" applyAlignment="1">
      <alignment horizontal="center" vertical="center" wrapText="1"/>
    </xf>
    <xf numFmtId="164" fontId="33" fillId="13" borderId="56" xfId="23" applyFont="1" applyFill="1" applyBorder="1" applyAlignment="1">
      <alignment wrapText="1"/>
    </xf>
    <xf numFmtId="164" fontId="34" fillId="0" borderId="10" xfId="23" applyFont="1" applyFill="1" applyBorder="1" applyAlignment="1">
      <alignment horizontal="center" vertical="center" wrapText="1"/>
    </xf>
    <xf numFmtId="0" fontId="48" fillId="0" borderId="0" xfId="2" applyFont="1" applyAlignment="1">
      <alignment horizontal="center" vertical="center"/>
    </xf>
    <xf numFmtId="0" fontId="35" fillId="0" borderId="0" xfId="2" applyFont="1" applyAlignment="1">
      <alignment horizontal="center" vertical="center"/>
    </xf>
    <xf numFmtId="0" fontId="34" fillId="0" borderId="102" xfId="2" applyFont="1" applyBorder="1" applyAlignment="1">
      <alignment horizontal="center" vertical="center"/>
    </xf>
    <xf numFmtId="10" fontId="34" fillId="0" borderId="115" xfId="23" applyNumberFormat="1" applyFont="1" applyFill="1" applyBorder="1" applyAlignment="1">
      <alignment horizontal="center" vertical="center" wrapText="1"/>
    </xf>
    <xf numFmtId="10" fontId="34" fillId="0" borderId="114" xfId="23" applyNumberFormat="1" applyFont="1" applyFill="1" applyBorder="1" applyAlignment="1">
      <alignment horizontal="center" vertical="center" wrapText="1"/>
    </xf>
    <xf numFmtId="14" fontId="41" fillId="0" borderId="56" xfId="2" applyNumberFormat="1" applyFont="1" applyBorder="1" applyAlignment="1">
      <alignment horizontal="left" vertical="center"/>
    </xf>
    <xf numFmtId="0" fontId="43" fillId="0" borderId="56" xfId="2" applyFont="1" applyBorder="1" applyAlignment="1">
      <alignment vertical="center"/>
    </xf>
    <xf numFmtId="0" fontId="40" fillId="0" borderId="56" xfId="2" applyFont="1" applyBorder="1" applyAlignment="1">
      <alignment horizontal="center" vertical="center"/>
    </xf>
    <xf numFmtId="0" fontId="40" fillId="0" borderId="57" xfId="2" applyFont="1" applyBorder="1" applyAlignment="1">
      <alignment horizontal="center" vertical="center"/>
    </xf>
    <xf numFmtId="0" fontId="55" fillId="5" borderId="116" xfId="0" applyFont="1" applyFill="1" applyBorder="1" applyAlignment="1">
      <alignment horizontal="right" vertical="top" wrapText="1"/>
    </xf>
    <xf numFmtId="0" fontId="55" fillId="5" borderId="116" xfId="0" applyFont="1" applyFill="1" applyBorder="1" applyAlignment="1">
      <alignment horizontal="left" vertical="top" wrapText="1"/>
    </xf>
    <xf numFmtId="0" fontId="55" fillId="5" borderId="116" xfId="0" applyFont="1" applyFill="1" applyBorder="1" applyAlignment="1">
      <alignment horizontal="center" vertical="top" wrapText="1"/>
    </xf>
    <xf numFmtId="0" fontId="56" fillId="16" borderId="116" xfId="0" applyFont="1" applyFill="1" applyBorder="1" applyAlignment="1">
      <alignment horizontal="right" vertical="top" wrapText="1"/>
    </xf>
    <xf numFmtId="0" fontId="56" fillId="16" borderId="116" xfId="0" applyFont="1" applyFill="1" applyBorder="1" applyAlignment="1">
      <alignment horizontal="left" vertical="top" wrapText="1"/>
    </xf>
    <xf numFmtId="0" fontId="56" fillId="16" borderId="116" xfId="0" applyFont="1" applyFill="1" applyBorder="1" applyAlignment="1">
      <alignment horizontal="center" vertical="top" wrapText="1"/>
    </xf>
    <xf numFmtId="180" fontId="56" fillId="16" borderId="116" xfId="0" applyNumberFormat="1" applyFont="1" applyFill="1" applyBorder="1" applyAlignment="1">
      <alignment horizontal="right" vertical="top" wrapText="1"/>
    </xf>
    <xf numFmtId="4" fontId="56" fillId="16" borderId="116" xfId="0" applyNumberFormat="1" applyFont="1" applyFill="1" applyBorder="1" applyAlignment="1">
      <alignment horizontal="right" vertical="top" wrapText="1"/>
    </xf>
    <xf numFmtId="0" fontId="57" fillId="6" borderId="116" xfId="0" applyFont="1" applyFill="1" applyBorder="1" applyAlignment="1">
      <alignment horizontal="right" vertical="top" wrapText="1"/>
    </xf>
    <xf numFmtId="0" fontId="57" fillId="6" borderId="116" xfId="0" applyFont="1" applyFill="1" applyBorder="1" applyAlignment="1">
      <alignment horizontal="left" vertical="top" wrapText="1"/>
    </xf>
    <xf numFmtId="0" fontId="57" fillId="6" borderId="116" xfId="0" applyFont="1" applyFill="1" applyBorder="1" applyAlignment="1">
      <alignment horizontal="center" vertical="top" wrapText="1"/>
    </xf>
    <xf numFmtId="180" fontId="57" fillId="6" borderId="116" xfId="0" applyNumberFormat="1" applyFont="1" applyFill="1" applyBorder="1" applyAlignment="1">
      <alignment horizontal="right" vertical="top" wrapText="1"/>
    </xf>
    <xf numFmtId="0" fontId="57" fillId="7" borderId="116" xfId="0" applyFont="1" applyFill="1" applyBorder="1" applyAlignment="1">
      <alignment horizontal="right" vertical="top" wrapText="1"/>
    </xf>
    <xf numFmtId="0" fontId="57" fillId="7" borderId="116" xfId="0" applyFont="1" applyFill="1" applyBorder="1" applyAlignment="1">
      <alignment horizontal="left" vertical="top" wrapText="1"/>
    </xf>
    <xf numFmtId="0" fontId="57" fillId="7" borderId="116" xfId="0" applyFont="1" applyFill="1" applyBorder="1" applyAlignment="1">
      <alignment horizontal="center" vertical="top" wrapText="1"/>
    </xf>
    <xf numFmtId="180" fontId="57" fillId="7" borderId="116" xfId="0" applyNumberFormat="1" applyFont="1" applyFill="1" applyBorder="1" applyAlignment="1">
      <alignment horizontal="right" vertical="top" wrapText="1"/>
    </xf>
    <xf numFmtId="4" fontId="57" fillId="7" borderId="116" xfId="0" applyNumberFormat="1" applyFont="1" applyFill="1" applyBorder="1" applyAlignment="1">
      <alignment horizontal="right" vertical="top" wrapText="1"/>
    </xf>
    <xf numFmtId="0" fontId="56" fillId="16" borderId="117" xfId="0" applyFont="1" applyFill="1" applyBorder="1" applyAlignment="1">
      <alignment horizontal="left" vertical="top" wrapText="1"/>
    </xf>
    <xf numFmtId="164" fontId="33" fillId="15" borderId="56" xfId="23" applyFont="1" applyFill="1" applyBorder="1" applyAlignment="1">
      <alignment wrapText="1"/>
    </xf>
    <xf numFmtId="0" fontId="33" fillId="15" borderId="55" xfId="2" applyFont="1" applyFill="1" applyBorder="1" applyAlignment="1">
      <alignment horizontal="center" vertical="center"/>
    </xf>
    <xf numFmtId="0" fontId="33" fillId="15" borderId="56" xfId="2" applyFont="1" applyFill="1" applyBorder="1" applyAlignment="1">
      <alignment horizontal="center" vertical="center" wrapText="1"/>
    </xf>
    <xf numFmtId="165" fontId="33" fillId="15" borderId="56" xfId="2" applyNumberFormat="1" applyFont="1" applyFill="1" applyBorder="1" applyAlignment="1">
      <alignment horizontal="center" vertical="center" wrapText="1"/>
    </xf>
    <xf numFmtId="4" fontId="33" fillId="15" borderId="56" xfId="5" applyNumberFormat="1" applyFont="1" applyFill="1" applyBorder="1" applyAlignment="1">
      <alignment horizontal="center" vertical="center" wrapText="1"/>
    </xf>
    <xf numFmtId="164" fontId="33" fillId="15" borderId="57" xfId="23" applyFont="1" applyFill="1" applyBorder="1" applyAlignment="1">
      <alignment wrapText="1"/>
    </xf>
    <xf numFmtId="0" fontId="39" fillId="0" borderId="111" xfId="0" applyFont="1" applyBorder="1" applyAlignment="1">
      <alignment horizontal="left" vertical="center"/>
    </xf>
    <xf numFmtId="43" fontId="33" fillId="0" borderId="111" xfId="16" applyFont="1" applyBorder="1" applyAlignment="1">
      <alignment horizontal="left"/>
    </xf>
    <xf numFmtId="0" fontId="33" fillId="13" borderId="56" xfId="2" applyFont="1" applyFill="1" applyBorder="1" applyAlignment="1">
      <alignment horizontal="left" vertical="center" wrapText="1"/>
    </xf>
    <xf numFmtId="0" fontId="33" fillId="9" borderId="56" xfId="2" applyFont="1" applyFill="1" applyBorder="1" applyAlignment="1">
      <alignment horizontal="left" vertical="center" wrapText="1"/>
    </xf>
    <xf numFmtId="0" fontId="33" fillId="15" borderId="56" xfId="2" applyFont="1" applyFill="1" applyBorder="1" applyAlignment="1">
      <alignment horizontal="left" vertical="center" wrapText="1"/>
    </xf>
    <xf numFmtId="0" fontId="10" fillId="0" borderId="0" xfId="0" applyFont="1" applyAlignment="1">
      <alignment horizontal="left"/>
    </xf>
    <xf numFmtId="0" fontId="58" fillId="0" borderId="0" xfId="0" applyFont="1" applyAlignment="1">
      <alignment horizontal="left"/>
    </xf>
    <xf numFmtId="0" fontId="48" fillId="0" borderId="0" xfId="2" applyFont="1" applyAlignment="1">
      <alignment horizontal="left" vertical="center"/>
    </xf>
    <xf numFmtId="0" fontId="10" fillId="0" borderId="0" xfId="2" applyFont="1" applyAlignment="1">
      <alignment horizontal="left" vertical="center"/>
    </xf>
    <xf numFmtId="164" fontId="9" fillId="0" borderId="0" xfId="23" applyFont="1" applyFill="1" applyAlignment="1">
      <alignment horizontal="center"/>
    </xf>
    <xf numFmtId="0" fontId="39" fillId="0" borderId="31" xfId="0" applyFont="1" applyBorder="1" applyAlignment="1">
      <alignment horizontal="left" vertical="center" wrapText="1"/>
    </xf>
    <xf numFmtId="0" fontId="39" fillId="0" borderId="111" xfId="0" applyFont="1" applyBorder="1" applyAlignment="1">
      <alignment horizontal="left" vertical="center" wrapText="1"/>
    </xf>
    <xf numFmtId="0" fontId="39" fillId="0" borderId="63" xfId="2" applyFont="1" applyBorder="1" applyAlignment="1">
      <alignment horizontal="left" vertical="center" wrapText="1"/>
    </xf>
    <xf numFmtId="0" fontId="34" fillId="0" borderId="103" xfId="0" applyFont="1" applyBorder="1" applyAlignment="1">
      <alignment horizontal="left" vertical="center" wrapText="1"/>
    </xf>
    <xf numFmtId="0" fontId="34" fillId="0" borderId="10" xfId="0" applyFont="1" applyBorder="1" applyAlignment="1">
      <alignment horizontal="left" vertical="center" wrapText="1"/>
    </xf>
    <xf numFmtId="0" fontId="3" fillId="0" borderId="0" xfId="0" applyFont="1" applyAlignment="1">
      <alignment vertical="center" wrapText="1"/>
    </xf>
    <xf numFmtId="0" fontId="29" fillId="0" borderId="0" xfId="34" applyFont="1"/>
    <xf numFmtId="179" fontId="9" fillId="0" borderId="0" xfId="16" applyNumberFormat="1" applyFont="1" applyFill="1" applyAlignment="1">
      <alignment horizontal="center" vertical="center"/>
    </xf>
    <xf numFmtId="4" fontId="9" fillId="0" borderId="0" xfId="0" applyNumberFormat="1" applyFont="1" applyAlignment="1">
      <alignment horizontal="center"/>
    </xf>
    <xf numFmtId="0" fontId="28" fillId="0" borderId="0" xfId="42" applyFont="1"/>
    <xf numFmtId="0" fontId="3" fillId="0" borderId="0" xfId="42" applyFont="1"/>
    <xf numFmtId="0" fontId="8" fillId="0" borderId="0" xfId="0" applyFont="1" applyAlignment="1">
      <alignment horizontal="center" vertical="center" wrapText="1"/>
    </xf>
    <xf numFmtId="0" fontId="14" fillId="0" borderId="0" xfId="0" applyFont="1"/>
    <xf numFmtId="173" fontId="3" fillId="0" borderId="0" xfId="2" applyNumberFormat="1" applyFont="1" applyAlignment="1">
      <alignment horizontal="center" vertical="center"/>
    </xf>
    <xf numFmtId="164" fontId="33" fillId="13" borderId="57" xfId="23" applyFont="1" applyFill="1" applyBorder="1" applyAlignment="1">
      <alignment horizontal="center" vertical="center" wrapText="1"/>
    </xf>
    <xf numFmtId="0" fontId="34" fillId="0" borderId="6" xfId="2" applyFont="1" applyBorder="1" applyAlignment="1">
      <alignment horizontal="center" vertical="center"/>
    </xf>
    <xf numFmtId="0" fontId="34" fillId="0" borderId="7" xfId="0" applyFont="1" applyBorder="1" applyAlignment="1">
      <alignment horizontal="center" vertical="center"/>
    </xf>
    <xf numFmtId="0" fontId="34" fillId="0" borderId="7" xfId="0" applyFont="1" applyBorder="1" applyAlignment="1">
      <alignment horizontal="left" vertical="center" wrapText="1"/>
    </xf>
    <xf numFmtId="164" fontId="34" fillId="0" borderId="7" xfId="23" applyFont="1" applyFill="1" applyBorder="1" applyAlignment="1">
      <alignment horizontal="center" vertical="center" wrapText="1"/>
    </xf>
    <xf numFmtId="0" fontId="61" fillId="0" borderId="0" xfId="0" applyFont="1"/>
    <xf numFmtId="0" fontId="17" fillId="0" borderId="0" xfId="2" applyFont="1" applyAlignment="1">
      <alignment vertical="center"/>
    </xf>
    <xf numFmtId="0" fontId="17" fillId="0" borderId="0" xfId="2" applyFont="1" applyAlignment="1">
      <alignment horizontal="center" vertical="center"/>
    </xf>
    <xf numFmtId="0" fontId="14" fillId="0" borderId="0" xfId="2" applyFont="1" applyAlignment="1">
      <alignment horizontal="center" vertical="center"/>
    </xf>
    <xf numFmtId="10" fontId="34" fillId="0" borderId="0" xfId="1" applyNumberFormat="1" applyFont="1" applyFill="1" applyAlignment="1">
      <alignment horizontal="center" vertical="center"/>
    </xf>
    <xf numFmtId="10" fontId="17" fillId="0" borderId="0" xfId="1" applyNumberFormat="1" applyFont="1" applyFill="1" applyAlignment="1">
      <alignment horizontal="center" vertical="center"/>
    </xf>
    <xf numFmtId="43" fontId="17" fillId="0" borderId="0" xfId="2" applyNumberFormat="1" applyFont="1" applyAlignment="1">
      <alignment horizontal="center" vertical="center"/>
    </xf>
    <xf numFmtId="10" fontId="34" fillId="0" borderId="114" xfId="23" applyNumberFormat="1" applyFont="1" applyBorder="1" applyAlignment="1">
      <alignment horizontal="center" vertical="center" wrapText="1"/>
    </xf>
    <xf numFmtId="164" fontId="34" fillId="0" borderId="8" xfId="23" applyFont="1" applyBorder="1" applyAlignment="1">
      <alignment horizontal="center" vertical="center" wrapText="1"/>
    </xf>
    <xf numFmtId="10" fontId="34" fillId="0" borderId="120" xfId="23" applyNumberFormat="1" applyFont="1" applyBorder="1" applyAlignment="1">
      <alignment horizontal="center" vertical="center" wrapText="1"/>
    </xf>
    <xf numFmtId="4" fontId="11" fillId="0" borderId="0" xfId="2" applyNumberFormat="1" applyFont="1" applyAlignment="1">
      <alignment horizontal="center" vertical="center"/>
    </xf>
    <xf numFmtId="2" fontId="3" fillId="0" borderId="0" xfId="0" applyNumberFormat="1" applyFont="1"/>
    <xf numFmtId="2" fontId="14" fillId="0" borderId="0" xfId="0" applyNumberFormat="1" applyFont="1"/>
    <xf numFmtId="2" fontId="34" fillId="0" borderId="0" xfId="2" applyNumberFormat="1" applyFont="1" applyAlignment="1">
      <alignment horizontal="center" vertical="center"/>
    </xf>
    <xf numFmtId="2" fontId="3" fillId="0" borderId="0" xfId="2" applyNumberFormat="1" applyFont="1"/>
    <xf numFmtId="4" fontId="9" fillId="0" borderId="7" xfId="6" applyNumberFormat="1" applyFont="1" applyBorder="1" applyAlignment="1">
      <alignment horizontal="center" vertical="center" wrapText="1"/>
    </xf>
    <xf numFmtId="0" fontId="39" fillId="13" borderId="21" xfId="2" applyFont="1" applyFill="1" applyBorder="1" applyAlignment="1">
      <alignment horizontal="center" vertical="center"/>
    </xf>
    <xf numFmtId="0" fontId="39" fillId="13" borderId="22" xfId="2" applyFont="1" applyFill="1" applyBorder="1" applyAlignment="1">
      <alignment horizontal="center" vertical="center"/>
    </xf>
    <xf numFmtId="0" fontId="39" fillId="13" borderId="23" xfId="2" applyFont="1" applyFill="1" applyBorder="1" applyAlignment="1">
      <alignment horizontal="center" vertical="center"/>
    </xf>
    <xf numFmtId="0" fontId="39" fillId="2" borderId="14" xfId="2" applyFont="1" applyFill="1" applyBorder="1" applyAlignment="1">
      <alignment horizontal="center" vertical="center"/>
    </xf>
    <xf numFmtId="43" fontId="39" fillId="2" borderId="0" xfId="16" applyFont="1" applyFill="1" applyBorder="1" applyAlignment="1">
      <alignment horizontal="center" wrapText="1"/>
    </xf>
    <xf numFmtId="0" fontId="39" fillId="2" borderId="15" xfId="2" applyFont="1" applyFill="1" applyBorder="1" applyAlignment="1">
      <alignment horizontal="center" vertical="center" wrapText="1"/>
    </xf>
    <xf numFmtId="164" fontId="33" fillId="13" borderId="55" xfId="23" applyFont="1" applyFill="1" applyBorder="1" applyAlignment="1">
      <alignment horizontal="center" vertical="center" wrapText="1"/>
    </xf>
    <xf numFmtId="164" fontId="33" fillId="13" borderId="104" xfId="23" applyFont="1" applyFill="1" applyBorder="1" applyAlignment="1">
      <alignment wrapText="1"/>
    </xf>
    <xf numFmtId="10" fontId="34" fillId="0" borderId="120" xfId="23" applyNumberFormat="1" applyFont="1" applyFill="1" applyBorder="1" applyAlignment="1">
      <alignment horizontal="center" vertical="center" wrapText="1"/>
    </xf>
    <xf numFmtId="0" fontId="33" fillId="13" borderId="21" xfId="2" applyFont="1" applyFill="1" applyBorder="1" applyAlignment="1">
      <alignment horizontal="center" vertical="center"/>
    </xf>
    <xf numFmtId="0" fontId="33" fillId="13" borderId="22" xfId="2" applyFont="1" applyFill="1" applyBorder="1" applyAlignment="1">
      <alignment horizontal="center" vertical="center" wrapText="1"/>
    </xf>
    <xf numFmtId="0" fontId="33" fillId="13" borderId="22" xfId="2" applyFont="1" applyFill="1" applyBorder="1" applyAlignment="1">
      <alignment horizontal="left" vertical="center" wrapText="1"/>
    </xf>
    <xf numFmtId="165" fontId="33" fillId="13" borderId="22" xfId="2" applyNumberFormat="1" applyFont="1" applyFill="1" applyBorder="1" applyAlignment="1">
      <alignment horizontal="center" vertical="center" wrapText="1"/>
    </xf>
    <xf numFmtId="4" fontId="33" fillId="13" borderId="22" xfId="5" applyNumberFormat="1" applyFont="1" applyFill="1" applyBorder="1" applyAlignment="1">
      <alignment horizontal="center" vertical="center" wrapText="1"/>
    </xf>
    <xf numFmtId="164" fontId="33" fillId="13" borderId="22" xfId="23" applyFont="1" applyFill="1" applyBorder="1" applyAlignment="1">
      <alignment wrapText="1"/>
    </xf>
    <xf numFmtId="164" fontId="33" fillId="13" borderId="23" xfId="23" applyFont="1" applyFill="1" applyBorder="1" applyAlignment="1">
      <alignment horizontal="center" vertical="center" wrapText="1"/>
    </xf>
    <xf numFmtId="164" fontId="33" fillId="13" borderId="21" xfId="23" applyFont="1" applyFill="1" applyBorder="1" applyAlignment="1">
      <alignment horizontal="center" vertical="center" wrapText="1"/>
    </xf>
    <xf numFmtId="164" fontId="33" fillId="13" borderId="58" xfId="23" applyFont="1" applyFill="1" applyBorder="1" applyAlignment="1">
      <alignment wrapText="1"/>
    </xf>
    <xf numFmtId="164" fontId="33" fillId="15" borderId="55" xfId="23" applyFont="1" applyFill="1" applyBorder="1" applyAlignment="1">
      <alignment wrapText="1"/>
    </xf>
    <xf numFmtId="164" fontId="33" fillId="15" borderId="104" xfId="23" applyFont="1" applyFill="1" applyBorder="1" applyAlignment="1">
      <alignment wrapText="1"/>
    </xf>
    <xf numFmtId="164" fontId="33" fillId="15" borderId="57" xfId="23" applyFont="1" applyFill="1" applyBorder="1" applyAlignment="1">
      <alignment horizontal="center" vertical="center" wrapText="1"/>
    </xf>
    <xf numFmtId="0" fontId="34" fillId="0" borderId="7" xfId="0" applyFont="1" applyBorder="1" applyAlignment="1">
      <alignment horizontal="center" vertical="center" wrapText="1"/>
    </xf>
    <xf numFmtId="164" fontId="34" fillId="0" borderId="102" xfId="23" applyFont="1" applyFill="1" applyBorder="1" applyAlignment="1">
      <alignment horizontal="center" vertical="center" wrapText="1"/>
    </xf>
    <xf numFmtId="164" fontId="34" fillId="0" borderId="9" xfId="23" applyFont="1" applyFill="1" applyBorder="1" applyAlignment="1">
      <alignment horizontal="center" vertical="center" wrapText="1"/>
    </xf>
    <xf numFmtId="164" fontId="34" fillId="0" borderId="102" xfId="23" applyFont="1" applyBorder="1" applyAlignment="1">
      <alignment horizontal="center" vertical="center" wrapText="1"/>
    </xf>
    <xf numFmtId="164" fontId="34" fillId="0" borderId="6" xfId="23" applyFont="1" applyBorder="1" applyAlignment="1">
      <alignment horizontal="center" vertical="center" wrapText="1"/>
    </xf>
    <xf numFmtId="4" fontId="34" fillId="0" borderId="7" xfId="5" applyNumberFormat="1" applyFont="1" applyFill="1" applyBorder="1" applyAlignment="1">
      <alignment horizontal="center" vertical="center" wrapText="1"/>
    </xf>
    <xf numFmtId="4" fontId="34" fillId="0" borderId="103" xfId="5" applyNumberFormat="1" applyFont="1" applyFill="1" applyBorder="1" applyAlignment="1">
      <alignment horizontal="center" vertical="center" wrapText="1"/>
    </xf>
    <xf numFmtId="0" fontId="34" fillId="0" borderId="92" xfId="2" applyFont="1" applyBorder="1" applyAlignment="1">
      <alignment horizontal="center" vertical="center"/>
    </xf>
    <xf numFmtId="0" fontId="34" fillId="0" borderId="93" xfId="2" applyFont="1" applyBorder="1" applyAlignment="1">
      <alignment horizontal="center" vertical="center" wrapText="1"/>
    </xf>
    <xf numFmtId="164" fontId="34" fillId="0" borderId="92" xfId="23" applyFont="1" applyFill="1" applyBorder="1" applyAlignment="1">
      <alignment horizontal="center" vertical="center" wrapText="1"/>
    </xf>
    <xf numFmtId="10" fontId="34" fillId="0" borderId="61" xfId="23" applyNumberFormat="1" applyFont="1" applyFill="1" applyBorder="1" applyAlignment="1">
      <alignment horizontal="center" vertical="center" wrapText="1"/>
    </xf>
    <xf numFmtId="164" fontId="34" fillId="0" borderId="6" xfId="23" applyFont="1" applyFill="1" applyBorder="1" applyAlignment="1">
      <alignment horizontal="center" vertical="center" wrapText="1"/>
    </xf>
    <xf numFmtId="164" fontId="33" fillId="9" borderId="55" xfId="23" applyFont="1" applyFill="1" applyBorder="1" applyAlignment="1">
      <alignment wrapText="1"/>
    </xf>
    <xf numFmtId="164" fontId="33" fillId="15" borderId="55" xfId="23" applyFont="1" applyFill="1" applyBorder="1" applyAlignment="1">
      <alignment horizontal="center" vertical="center" wrapText="1"/>
    </xf>
    <xf numFmtId="164" fontId="33" fillId="9" borderId="104" xfId="23" applyFont="1" applyFill="1" applyBorder="1" applyAlignment="1">
      <alignment wrapText="1"/>
    </xf>
    <xf numFmtId="4" fontId="34" fillId="0" borderId="10" xfId="5" applyNumberFormat="1" applyFont="1" applyFill="1" applyBorder="1" applyAlignment="1">
      <alignment horizontal="center" vertical="center" wrapText="1"/>
    </xf>
    <xf numFmtId="0" fontId="34" fillId="0" borderId="1" xfId="2" applyFont="1" applyBorder="1" applyAlignment="1">
      <alignment horizontal="center" vertical="center"/>
    </xf>
    <xf numFmtId="0" fontId="39" fillId="0" borderId="34" xfId="21" applyFont="1" applyBorder="1" applyAlignment="1">
      <alignment horizontal="center" vertical="center" wrapText="1"/>
    </xf>
    <xf numFmtId="0" fontId="45" fillId="0" borderId="35" xfId="21" applyFont="1" applyBorder="1" applyAlignment="1">
      <alignment horizontal="center" vertical="center" wrapText="1"/>
    </xf>
    <xf numFmtId="0" fontId="45" fillId="0" borderId="35" xfId="21" applyFont="1" applyBorder="1" applyAlignment="1">
      <alignment horizontal="left" vertical="center" wrapText="1"/>
    </xf>
    <xf numFmtId="0" fontId="39" fillId="0" borderId="35" xfId="21" applyFont="1" applyBorder="1" applyAlignment="1">
      <alignment horizontal="center" vertical="center" wrapText="1"/>
    </xf>
    <xf numFmtId="4" fontId="45" fillId="0" borderId="35" xfId="21" applyNumberFormat="1" applyFont="1" applyBorder="1" applyAlignment="1">
      <alignment horizontal="center" vertical="center" wrapText="1"/>
    </xf>
    <xf numFmtId="2" fontId="45" fillId="0" borderId="35" xfId="1" applyNumberFormat="1" applyFont="1" applyFill="1" applyBorder="1" applyAlignment="1" applyProtection="1">
      <alignment horizontal="center" vertical="center" wrapText="1"/>
    </xf>
    <xf numFmtId="174" fontId="45" fillId="0" borderId="36" xfId="1" applyNumberFormat="1" applyFont="1" applyFill="1" applyBorder="1" applyAlignment="1" applyProtection="1">
      <alignment horizontal="center" vertical="center" wrapText="1"/>
    </xf>
    <xf numFmtId="0" fontId="39" fillId="0" borderId="0" xfId="0" applyFont="1" applyAlignment="1">
      <alignment horizontal="center" vertical="center"/>
    </xf>
    <xf numFmtId="0" fontId="9" fillId="0" borderId="10" xfId="6" applyFont="1" applyBorder="1" applyAlignment="1">
      <alignment horizontal="center" vertical="center" wrapText="1"/>
    </xf>
    <xf numFmtId="4" fontId="9" fillId="0" borderId="10" xfId="6" applyNumberFormat="1" applyFont="1" applyBorder="1" applyAlignment="1">
      <alignment horizontal="center" vertical="center" wrapText="1"/>
    </xf>
    <xf numFmtId="0" fontId="2" fillId="0" borderId="0" xfId="0" applyFont="1" applyAlignment="1">
      <alignment horizontal="center" vertical="center"/>
    </xf>
    <xf numFmtId="166" fontId="2" fillId="0" borderId="0" xfId="0" applyNumberFormat="1" applyFont="1" applyAlignment="1">
      <alignment horizontal="center" vertical="center"/>
    </xf>
    <xf numFmtId="43" fontId="24" fillId="0" borderId="0" xfId="16" applyFont="1" applyFill="1" applyBorder="1" applyAlignment="1">
      <alignment horizontal="center" vertical="center"/>
    </xf>
    <xf numFmtId="43" fontId="24" fillId="0" borderId="5" xfId="16" applyFont="1" applyBorder="1" applyAlignment="1">
      <alignment horizontal="center" vertical="center"/>
    </xf>
    <xf numFmtId="166" fontId="2" fillId="3" borderId="0" xfId="0" applyNumberFormat="1" applyFont="1" applyFill="1" applyAlignment="1">
      <alignment horizontal="center" vertical="center"/>
    </xf>
    <xf numFmtId="166" fontId="24" fillId="0" borderId="0" xfId="0" applyNumberFormat="1" applyFont="1" applyAlignment="1">
      <alignment horizontal="center" vertical="center"/>
    </xf>
    <xf numFmtId="166" fontId="2" fillId="0" borderId="113" xfId="0" applyNumberFormat="1" applyFont="1" applyBorder="1" applyAlignment="1">
      <alignment horizontal="center" vertical="center"/>
    </xf>
    <xf numFmtId="166" fontId="2" fillId="0" borderId="101" xfId="0" applyNumberFormat="1" applyFont="1" applyBorder="1" applyAlignment="1">
      <alignment horizontal="center" vertical="center"/>
    </xf>
    <xf numFmtId="166" fontId="2" fillId="0" borderId="112" xfId="0" applyNumberFormat="1" applyFont="1" applyBorder="1" applyAlignment="1">
      <alignment horizontal="center" vertical="center"/>
    </xf>
    <xf numFmtId="166" fontId="2" fillId="0" borderId="11" xfId="0" applyNumberFormat="1" applyFont="1" applyBorder="1" applyAlignment="1">
      <alignment horizontal="center" vertical="center"/>
    </xf>
    <xf numFmtId="166" fontId="2" fillId="0" borderId="10" xfId="0" applyNumberFormat="1" applyFont="1" applyBorder="1" applyAlignment="1">
      <alignment horizontal="center" vertical="center"/>
    </xf>
    <xf numFmtId="0" fontId="2" fillId="0" borderId="10" xfId="0" applyFont="1" applyBorder="1" applyAlignment="1">
      <alignment horizontal="center" vertical="center"/>
    </xf>
    <xf numFmtId="166" fontId="2" fillId="0" borderId="13" xfId="0" applyNumberFormat="1" applyFont="1" applyBorder="1" applyAlignment="1">
      <alignment horizontal="center" vertical="center"/>
    </xf>
    <xf numFmtId="166" fontId="2" fillId="0" borderId="9" xfId="0" applyNumberFormat="1" applyFont="1" applyBorder="1" applyAlignment="1">
      <alignment horizontal="center" vertical="center"/>
    </xf>
    <xf numFmtId="43" fontId="2" fillId="0" borderId="0" xfId="0" applyNumberFormat="1" applyFont="1" applyAlignment="1">
      <alignment horizontal="center" vertical="center"/>
    </xf>
    <xf numFmtId="0" fontId="2" fillId="0" borderId="9" xfId="0" applyFont="1" applyBorder="1" applyAlignment="1">
      <alignment horizontal="center" vertical="center"/>
    </xf>
    <xf numFmtId="166" fontId="2" fillId="0" borderId="10" xfId="0" applyNumberFormat="1" applyFont="1" applyBorder="1" applyAlignment="1">
      <alignment horizontal="right" vertical="center"/>
    </xf>
    <xf numFmtId="186" fontId="2" fillId="0" borderId="10" xfId="0" applyNumberFormat="1" applyFont="1" applyBorder="1" applyAlignment="1">
      <alignment horizontal="right" vertical="center"/>
    </xf>
    <xf numFmtId="178" fontId="2" fillId="0" borderId="10" xfId="0" applyNumberFormat="1" applyFont="1" applyBorder="1" applyAlignment="1">
      <alignment horizontal="right" vertical="center"/>
    </xf>
    <xf numFmtId="166" fontId="2" fillId="0" borderId="11" xfId="0" applyNumberFormat="1" applyFont="1" applyBorder="1" applyAlignment="1">
      <alignment horizontal="right" vertical="center"/>
    </xf>
    <xf numFmtId="0" fontId="39" fillId="9" borderId="55" xfId="0" applyFont="1" applyFill="1" applyBorder="1" applyAlignment="1">
      <alignment horizontal="center" vertical="center" wrapText="1"/>
    </xf>
    <xf numFmtId="0" fontId="39" fillId="9" borderId="56" xfId="0" applyFont="1" applyFill="1" applyBorder="1" applyAlignment="1">
      <alignment horizontal="center" vertical="center" wrapText="1"/>
    </xf>
    <xf numFmtId="166" fontId="2" fillId="9" borderId="11" xfId="0" applyNumberFormat="1" applyFont="1" applyFill="1" applyBorder="1" applyAlignment="1">
      <alignment horizontal="center" vertical="center"/>
    </xf>
    <xf numFmtId="166" fontId="24" fillId="9" borderId="11" xfId="0" applyNumberFormat="1" applyFont="1" applyFill="1" applyBorder="1" applyAlignment="1">
      <alignment horizontal="center" vertical="center"/>
    </xf>
    <xf numFmtId="17" fontId="39" fillId="9" borderId="57" xfId="0" applyNumberFormat="1" applyFont="1" applyFill="1" applyBorder="1" applyAlignment="1">
      <alignment horizontal="left" vertical="center" wrapText="1"/>
    </xf>
    <xf numFmtId="164" fontId="34" fillId="0" borderId="1" xfId="23" applyFont="1" applyFill="1" applyBorder="1" applyAlignment="1">
      <alignment horizontal="center" vertical="center" wrapText="1"/>
    </xf>
    <xf numFmtId="10" fontId="34" fillId="0" borderId="121" xfId="23" applyNumberFormat="1" applyFont="1" applyFill="1" applyBorder="1" applyAlignment="1">
      <alignment horizontal="center" vertical="center" wrapText="1"/>
    </xf>
    <xf numFmtId="0" fontId="0" fillId="0" borderId="0" xfId="0" applyAlignment="1">
      <alignment horizontal="center" vertical="center"/>
    </xf>
    <xf numFmtId="166" fontId="3" fillId="0" borderId="0" xfId="6" applyNumberFormat="1" applyFont="1"/>
    <xf numFmtId="10" fontId="17" fillId="3" borderId="36" xfId="6" applyNumberFormat="1" applyFont="1" applyFill="1" applyBorder="1" applyAlignment="1">
      <alignment vertical="center"/>
    </xf>
    <xf numFmtId="0" fontId="8" fillId="0" borderId="0" xfId="2" applyFont="1" applyAlignment="1">
      <alignment vertical="center"/>
    </xf>
    <xf numFmtId="0" fontId="0" fillId="3" borderId="0" xfId="0" applyFill="1"/>
    <xf numFmtId="169" fontId="34" fillId="3" borderId="3" xfId="0" applyNumberFormat="1" applyFont="1" applyFill="1" applyBorder="1" applyAlignment="1">
      <alignment horizontal="center"/>
    </xf>
    <xf numFmtId="169" fontId="34" fillId="3" borderId="11" xfId="0" applyNumberFormat="1" applyFont="1" applyFill="1" applyBorder="1" applyAlignment="1">
      <alignment horizontal="center"/>
    </xf>
    <xf numFmtId="169" fontId="34" fillId="3" borderId="127" xfId="0" applyNumberFormat="1" applyFont="1" applyFill="1" applyBorder="1" applyAlignment="1">
      <alignment horizontal="center"/>
    </xf>
    <xf numFmtId="169" fontId="34" fillId="3" borderId="5" xfId="0" applyNumberFormat="1" applyFont="1" applyFill="1" applyBorder="1" applyAlignment="1">
      <alignment horizontal="center"/>
    </xf>
    <xf numFmtId="10" fontId="33" fillId="0" borderId="0" xfId="1" applyNumberFormat="1" applyFont="1" applyFill="1" applyAlignment="1">
      <alignment horizontal="center" vertical="center"/>
    </xf>
    <xf numFmtId="0" fontId="6" fillId="0" borderId="0" xfId="0" applyFont="1" applyAlignment="1">
      <alignment horizontal="center"/>
    </xf>
    <xf numFmtId="0" fontId="62" fillId="0" borderId="0" xfId="35" applyFont="1" applyAlignment="1">
      <alignment horizontal="center" vertical="center"/>
    </xf>
    <xf numFmtId="0" fontId="9" fillId="0" borderId="0" xfId="34" applyFont="1" applyAlignment="1">
      <alignment horizontal="center" vertical="center"/>
    </xf>
    <xf numFmtId="0" fontId="9" fillId="0" borderId="0" xfId="34" applyFont="1"/>
    <xf numFmtId="0" fontId="9" fillId="0" borderId="0" xfId="34" applyFont="1" applyAlignment="1">
      <alignment vertical="center" wrapText="1"/>
    </xf>
    <xf numFmtId="0" fontId="9" fillId="0" borderId="0" xfId="34" applyFont="1" applyAlignment="1">
      <alignment horizontal="center"/>
    </xf>
    <xf numFmtId="0" fontId="9" fillId="0" borderId="0" xfId="35" applyFont="1" applyAlignment="1">
      <alignment horizontal="center" vertical="center"/>
    </xf>
    <xf numFmtId="0" fontId="9" fillId="0" borderId="15" xfId="2" applyFont="1" applyBorder="1" applyAlignment="1">
      <alignment vertical="center"/>
    </xf>
    <xf numFmtId="0" fontId="9" fillId="0" borderId="0" xfId="2" applyFont="1" applyAlignment="1">
      <alignment vertical="center"/>
    </xf>
    <xf numFmtId="0" fontId="9" fillId="3" borderId="0" xfId="34" applyFont="1" applyFill="1"/>
    <xf numFmtId="0" fontId="9" fillId="0" borderId="0" xfId="2" applyFont="1" applyAlignment="1">
      <alignment horizontal="center" vertical="center"/>
    </xf>
    <xf numFmtId="0" fontId="9" fillId="0" borderId="6" xfId="0" applyFont="1" applyBorder="1" applyAlignment="1">
      <alignment horizontal="center" vertical="center" wrapText="1"/>
    </xf>
    <xf numFmtId="0" fontId="9" fillId="0" borderId="7" xfId="6" applyFont="1" applyBorder="1" applyAlignment="1">
      <alignment horizontal="center" vertical="center" wrapText="1"/>
    </xf>
    <xf numFmtId="4" fontId="9" fillId="14" borderId="7" xfId="6" applyNumberFormat="1" applyFont="1" applyFill="1" applyBorder="1" applyAlignment="1">
      <alignment horizontal="center" vertical="center" wrapText="1"/>
    </xf>
    <xf numFmtId="4" fontId="9" fillId="0" borderId="8" xfId="6" applyNumberFormat="1" applyFont="1" applyBorder="1" applyAlignment="1">
      <alignment horizontal="center" vertical="center" wrapText="1"/>
    </xf>
    <xf numFmtId="4" fontId="8" fillId="0" borderId="0" xfId="0" applyNumberFormat="1" applyFont="1" applyAlignment="1">
      <alignment horizontal="center" vertical="center" wrapText="1"/>
    </xf>
    <xf numFmtId="0" fontId="8" fillId="3" borderId="0" xfId="0" applyFont="1" applyFill="1" applyAlignment="1">
      <alignment horizontal="center" vertical="center" wrapText="1"/>
    </xf>
    <xf numFmtId="4" fontId="8" fillId="3" borderId="0" xfId="0" applyNumberFormat="1" applyFont="1" applyFill="1" applyAlignment="1">
      <alignment horizontal="center" vertical="center" wrapText="1"/>
    </xf>
    <xf numFmtId="0" fontId="9" fillId="0" borderId="9" xfId="0" applyFont="1" applyBorder="1" applyAlignment="1">
      <alignment horizontal="center" vertical="center" wrapText="1"/>
    </xf>
    <xf numFmtId="4" fontId="9" fillId="14" borderId="10" xfId="6" applyNumberFormat="1" applyFont="1" applyFill="1" applyBorder="1" applyAlignment="1">
      <alignment horizontal="center" vertical="center" wrapText="1"/>
    </xf>
    <xf numFmtId="0" fontId="9" fillId="0" borderId="10" xfId="0" applyFont="1" applyBorder="1" applyAlignment="1">
      <alignment horizontal="center" vertical="center" wrapText="1"/>
    </xf>
    <xf numFmtId="0" fontId="9" fillId="14" borderId="7" xfId="6" applyFont="1" applyFill="1" applyBorder="1" applyAlignment="1">
      <alignment horizontal="center" vertical="center" wrapText="1"/>
    </xf>
    <xf numFmtId="0" fontId="9" fillId="14" borderId="10" xfId="6" applyFont="1" applyFill="1" applyBorder="1" applyAlignment="1">
      <alignment horizontal="center" vertical="center" wrapText="1"/>
    </xf>
    <xf numFmtId="0" fontId="9" fillId="3" borderId="0" xfId="0" applyFont="1" applyFill="1" applyAlignment="1">
      <alignment horizontal="center" vertical="center"/>
    </xf>
    <xf numFmtId="4" fontId="9" fillId="0" borderId="0" xfId="0" applyNumberFormat="1" applyFont="1" applyAlignment="1">
      <alignment horizontal="center" vertical="center"/>
    </xf>
    <xf numFmtId="0" fontId="9" fillId="0" borderId="16" xfId="2" applyFont="1" applyBorder="1" applyAlignment="1">
      <alignment vertical="center"/>
    </xf>
    <xf numFmtId="0" fontId="9" fillId="0" borderId="17" xfId="2" applyFont="1" applyBorder="1" applyAlignment="1">
      <alignment vertical="center"/>
    </xf>
    <xf numFmtId="0" fontId="9" fillId="0" borderId="17" xfId="2" applyFont="1" applyBorder="1" applyAlignment="1">
      <alignment vertical="center" wrapText="1"/>
    </xf>
    <xf numFmtId="0" fontId="6" fillId="0" borderId="17" xfId="2" applyFont="1" applyBorder="1" applyAlignment="1">
      <alignment vertical="center"/>
    </xf>
    <xf numFmtId="4" fontId="6" fillId="0" borderId="18" xfId="2" applyNumberFormat="1" applyFont="1" applyBorder="1" applyAlignment="1">
      <alignment vertical="center"/>
    </xf>
    <xf numFmtId="4" fontId="9" fillId="0" borderId="15" xfId="2" applyNumberFormat="1" applyFont="1" applyBorder="1" applyAlignment="1">
      <alignment vertical="center"/>
    </xf>
    <xf numFmtId="4" fontId="9" fillId="0" borderId="0" xfId="34" applyNumberFormat="1" applyFont="1" applyAlignment="1">
      <alignment horizontal="center" vertical="center"/>
    </xf>
    <xf numFmtId="4" fontId="9" fillId="3" borderId="0" xfId="0" applyNumberFormat="1" applyFont="1" applyFill="1" applyAlignment="1">
      <alignment horizontal="center" vertical="center"/>
    </xf>
    <xf numFmtId="164" fontId="9" fillId="3" borderId="0" xfId="23" applyFont="1" applyFill="1" applyBorder="1" applyAlignment="1">
      <alignment horizontal="center" vertical="center"/>
    </xf>
    <xf numFmtId="0" fontId="9" fillId="0" borderId="14" xfId="2" applyFont="1" applyBorder="1" applyAlignment="1">
      <alignment vertical="center"/>
    </xf>
    <xf numFmtId="0" fontId="6" fillId="0" borderId="0" xfId="2" applyFont="1" applyAlignment="1">
      <alignment vertical="center"/>
    </xf>
    <xf numFmtId="0" fontId="9" fillId="0" borderId="1" xfId="0" applyFont="1" applyBorder="1" applyAlignment="1">
      <alignment horizontal="center" vertical="center" wrapText="1"/>
    </xf>
    <xf numFmtId="0" fontId="9" fillId="0" borderId="2" xfId="6" applyFont="1" applyBorder="1" applyAlignment="1">
      <alignment horizontal="center" vertical="center" wrapText="1"/>
    </xf>
    <xf numFmtId="0" fontId="63" fillId="0" borderId="2" xfId="6" applyFont="1" applyBorder="1" applyAlignment="1">
      <alignment horizontal="left" vertical="center" wrapText="1"/>
    </xf>
    <xf numFmtId="4" fontId="51" fillId="0" borderId="0" xfId="6" applyNumberFormat="1" applyFont="1" applyAlignment="1">
      <alignment horizontal="center" vertical="center" wrapText="1"/>
    </xf>
    <xf numFmtId="43" fontId="9" fillId="0" borderId="11" xfId="16" applyFont="1" applyBorder="1" applyAlignment="1">
      <alignment vertical="center"/>
    </xf>
    <xf numFmtId="0" fontId="9" fillId="0" borderId="55" xfId="2" applyFont="1" applyBorder="1" applyAlignment="1">
      <alignment vertical="center"/>
    </xf>
    <xf numFmtId="0" fontId="9" fillId="0" borderId="56" xfId="2" applyFont="1" applyBorder="1" applyAlignment="1">
      <alignment vertical="center"/>
    </xf>
    <xf numFmtId="0" fontId="9" fillId="0" borderId="56" xfId="2" applyFont="1" applyBorder="1" applyAlignment="1">
      <alignment vertical="center" wrapText="1"/>
    </xf>
    <xf numFmtId="0" fontId="9" fillId="0" borderId="56" xfId="0" applyFont="1" applyBorder="1"/>
    <xf numFmtId="0" fontId="6" fillId="0" borderId="56" xfId="2" applyFont="1" applyBorder="1" applyAlignment="1">
      <alignment vertical="center"/>
    </xf>
    <xf numFmtId="0" fontId="51" fillId="0" borderId="0" xfId="34" applyFont="1" applyAlignment="1">
      <alignment vertical="center" wrapText="1"/>
    </xf>
    <xf numFmtId="0" fontId="8" fillId="0" borderId="0" xfId="0" applyFont="1" applyAlignment="1">
      <alignment horizontal="center" vertical="center"/>
    </xf>
    <xf numFmtId="166" fontId="8" fillId="0" borderId="9" xfId="0" applyNumberFormat="1" applyFont="1" applyBorder="1" applyAlignment="1">
      <alignment horizontal="center" vertical="center"/>
    </xf>
    <xf numFmtId="166" fontId="8" fillId="0" borderId="13" xfId="0" applyNumberFormat="1" applyFont="1" applyBorder="1" applyAlignment="1">
      <alignment horizontal="center" vertical="center"/>
    </xf>
    <xf numFmtId="0" fontId="8" fillId="0" borderId="10" xfId="0" applyFont="1" applyBorder="1" applyAlignment="1">
      <alignment horizontal="center" vertical="center"/>
    </xf>
    <xf numFmtId="166" fontId="8" fillId="0" borderId="10" xfId="0" applyNumberFormat="1" applyFont="1" applyBorder="1" applyAlignment="1">
      <alignment horizontal="center" vertical="center"/>
    </xf>
    <xf numFmtId="166" fontId="8" fillId="0" borderId="11" xfId="0" applyNumberFormat="1" applyFont="1" applyBorder="1" applyAlignment="1">
      <alignment horizontal="center" vertical="center"/>
    </xf>
    <xf numFmtId="166" fontId="8" fillId="0" borderId="0" xfId="0" applyNumberFormat="1" applyFont="1" applyAlignment="1">
      <alignment horizontal="center" vertical="center"/>
    </xf>
    <xf numFmtId="0" fontId="8" fillId="0" borderId="9" xfId="0" applyFont="1" applyBorder="1" applyAlignment="1">
      <alignment horizontal="center" vertical="center"/>
    </xf>
    <xf numFmtId="166" fontId="8" fillId="0" borderId="10" xfId="0" applyNumberFormat="1" applyFont="1" applyBorder="1" applyAlignment="1">
      <alignment horizontal="right" vertical="center"/>
    </xf>
    <xf numFmtId="43" fontId="8" fillId="0" borderId="0" xfId="0" applyNumberFormat="1" applyFont="1" applyAlignment="1">
      <alignment horizontal="center" vertical="center"/>
    </xf>
    <xf numFmtId="0" fontId="8" fillId="0" borderId="80" xfId="0" applyFont="1" applyBorder="1" applyAlignment="1">
      <alignment horizontal="center" vertical="center"/>
    </xf>
    <xf numFmtId="166" fontId="8" fillId="0" borderId="20" xfId="0" applyNumberFormat="1" applyFont="1" applyBorder="1" applyAlignment="1">
      <alignment horizontal="center" vertical="center"/>
    </xf>
    <xf numFmtId="166" fontId="8" fillId="3" borderId="0" xfId="0" applyNumberFormat="1" applyFont="1" applyFill="1" applyAlignment="1">
      <alignment horizontal="center" vertical="center"/>
    </xf>
    <xf numFmtId="166" fontId="7" fillId="15" borderId="5" xfId="0" applyNumberFormat="1" applyFont="1" applyFill="1" applyBorder="1" applyAlignment="1">
      <alignment horizontal="center" vertical="center"/>
    </xf>
    <xf numFmtId="166" fontId="8" fillId="3" borderId="10" xfId="0" applyNumberFormat="1" applyFont="1" applyFill="1" applyBorder="1" applyAlignment="1">
      <alignment horizontal="center" vertical="center"/>
    </xf>
    <xf numFmtId="166" fontId="8" fillId="3" borderId="20" xfId="0" applyNumberFormat="1" applyFont="1" applyFill="1" applyBorder="1" applyAlignment="1">
      <alignment horizontal="center" vertical="center"/>
    </xf>
    <xf numFmtId="0" fontId="6" fillId="0" borderId="0" xfId="35" applyFont="1" applyAlignment="1">
      <alignment horizontal="center" vertical="center"/>
    </xf>
    <xf numFmtId="0" fontId="6" fillId="0" borderId="0" xfId="34" applyFont="1"/>
    <xf numFmtId="0" fontId="6" fillId="3" borderId="0" xfId="34" applyFont="1" applyFill="1"/>
    <xf numFmtId="0" fontId="6" fillId="0" borderId="55" xfId="2" applyFont="1" applyBorder="1" applyAlignment="1">
      <alignment horizontal="center" vertical="center"/>
    </xf>
    <xf numFmtId="0" fontId="6" fillId="0" borderId="56" xfId="2" applyFont="1" applyBorder="1" applyAlignment="1">
      <alignment horizontal="center" vertical="center"/>
    </xf>
    <xf numFmtId="0" fontId="6" fillId="0" borderId="56" xfId="2" applyFont="1" applyBorder="1" applyAlignment="1">
      <alignment horizontal="center" vertical="center" wrapText="1"/>
    </xf>
    <xf numFmtId="0" fontId="6" fillId="0" borderId="57" xfId="2" applyFont="1" applyBorder="1" applyAlignment="1">
      <alignment horizontal="center" vertical="center"/>
    </xf>
    <xf numFmtId="4" fontId="6" fillId="0" borderId="57" xfId="2" applyNumberFormat="1" applyFont="1" applyBorder="1" applyAlignment="1">
      <alignment vertical="center"/>
    </xf>
    <xf numFmtId="0" fontId="6" fillId="0" borderId="2" xfId="6" applyFont="1" applyBorder="1" applyAlignment="1">
      <alignment horizontal="center" vertical="center" wrapText="1"/>
    </xf>
    <xf numFmtId="4" fontId="6" fillId="0" borderId="2" xfId="6" applyNumberFormat="1" applyFont="1" applyBorder="1" applyAlignment="1">
      <alignment horizontal="center" vertical="center" wrapText="1"/>
    </xf>
    <xf numFmtId="4" fontId="6" fillId="0" borderId="3" xfId="6" applyNumberFormat="1" applyFont="1" applyBorder="1" applyAlignment="1">
      <alignment horizontal="center" vertical="center" wrapText="1"/>
    </xf>
    <xf numFmtId="0" fontId="8" fillId="3" borderId="10" xfId="16" applyNumberFormat="1" applyFont="1" applyFill="1" applyBorder="1" applyAlignment="1">
      <alignment horizontal="center" vertical="center"/>
    </xf>
    <xf numFmtId="166" fontId="7" fillId="0" borderId="42" xfId="0" applyNumberFormat="1" applyFont="1" applyBorder="1" applyAlignment="1">
      <alignment vertical="center"/>
    </xf>
    <xf numFmtId="166" fontId="7" fillId="0" borderId="19" xfId="0" applyNumberFormat="1" applyFont="1" applyBorder="1" applyAlignment="1">
      <alignment vertical="center"/>
    </xf>
    <xf numFmtId="166" fontId="7" fillId="0" borderId="81" xfId="0" applyNumberFormat="1" applyFont="1" applyBorder="1" applyAlignment="1">
      <alignment vertical="center"/>
    </xf>
    <xf numFmtId="0" fontId="7" fillId="0" borderId="0" xfId="0" applyFont="1" applyAlignment="1">
      <alignment horizontal="center" vertical="center"/>
    </xf>
    <xf numFmtId="166" fontId="7" fillId="0" borderId="20" xfId="0" applyNumberFormat="1" applyFont="1" applyBorder="1" applyAlignment="1">
      <alignment vertical="center"/>
    </xf>
    <xf numFmtId="166" fontId="7" fillId="0" borderId="111" xfId="0" applyNumberFormat="1" applyFont="1" applyBorder="1" applyAlignment="1">
      <alignment vertical="center"/>
    </xf>
    <xf numFmtId="166" fontId="7" fillId="0" borderId="33" xfId="0" applyNumberFormat="1" applyFont="1" applyBorder="1" applyAlignment="1">
      <alignment vertical="center"/>
    </xf>
    <xf numFmtId="166" fontId="8" fillId="0" borderId="3" xfId="0" applyNumberFormat="1" applyFont="1" applyBorder="1" applyAlignment="1">
      <alignment horizontal="center" vertical="center"/>
    </xf>
    <xf numFmtId="9" fontId="3" fillId="0" borderId="0" xfId="1" applyFont="1" applyAlignment="1"/>
    <xf numFmtId="0" fontId="0" fillId="0" borderId="0" xfId="0" applyAlignment="1">
      <alignment horizontal="center" vertical="center" wrapText="1"/>
    </xf>
    <xf numFmtId="0" fontId="0" fillId="3" borderId="0" xfId="0" applyFill="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7" fillId="0" borderId="0" xfId="0" applyFont="1" applyAlignment="1">
      <alignment horizontal="center" vertical="center"/>
    </xf>
    <xf numFmtId="187" fontId="67" fillId="0" borderId="0" xfId="0" applyNumberFormat="1" applyFont="1" applyAlignment="1">
      <alignment horizontal="left" vertical="center"/>
    </xf>
    <xf numFmtId="187" fontId="67" fillId="0" borderId="0" xfId="0" applyNumberFormat="1" applyFont="1" applyAlignment="1">
      <alignment horizontal="center" vertical="center"/>
    </xf>
    <xf numFmtId="188" fontId="67" fillId="0" borderId="129" xfId="0" applyNumberFormat="1" applyFont="1" applyBorder="1" applyAlignment="1">
      <alignment horizontal="center" vertical="center" wrapText="1"/>
    </xf>
    <xf numFmtId="188" fontId="67" fillId="0" borderId="129" xfId="0" applyNumberFormat="1" applyFont="1" applyBorder="1" applyAlignment="1">
      <alignment horizontal="left" vertical="center" wrapText="1"/>
    </xf>
    <xf numFmtId="4" fontId="67" fillId="0" borderId="0" xfId="0" applyNumberFormat="1" applyFont="1" applyAlignment="1">
      <alignment horizontal="center" vertical="center"/>
    </xf>
    <xf numFmtId="0" fontId="34" fillId="0" borderId="2" xfId="0" applyFont="1" applyBorder="1" applyAlignment="1">
      <alignment horizontal="center" vertical="center"/>
    </xf>
    <xf numFmtId="0" fontId="34" fillId="0" borderId="2" xfId="0" applyFont="1" applyBorder="1" applyAlignment="1">
      <alignment horizontal="left" vertical="center" wrapText="1"/>
    </xf>
    <xf numFmtId="0" fontId="34" fillId="0" borderId="2" xfId="2" applyFont="1" applyBorder="1" applyAlignment="1">
      <alignment horizontal="center" vertical="center" wrapText="1"/>
    </xf>
    <xf numFmtId="4" fontId="34" fillId="0" borderId="2" xfId="5" applyNumberFormat="1" applyFont="1" applyFill="1" applyBorder="1" applyAlignment="1">
      <alignment horizontal="center" vertical="center" wrapText="1"/>
    </xf>
    <xf numFmtId="164" fontId="34" fillId="0" borderId="2" xfId="23" applyFont="1" applyFill="1" applyBorder="1" applyAlignment="1">
      <alignment horizontal="center" vertical="center" wrapText="1"/>
    </xf>
    <xf numFmtId="0" fontId="35" fillId="3" borderId="0" xfId="20" applyNumberFormat="1" applyFont="1" applyFill="1" applyBorder="1" applyAlignment="1">
      <alignment vertical="center"/>
    </xf>
    <xf numFmtId="0" fontId="35" fillId="3" borderId="0" xfId="20" applyNumberFormat="1" applyFont="1" applyFill="1" applyBorder="1" applyAlignment="1">
      <alignment horizontal="center" vertical="center"/>
    </xf>
    <xf numFmtId="0" fontId="35" fillId="3" borderId="0" xfId="20" applyNumberFormat="1" applyFont="1" applyFill="1" applyBorder="1" applyAlignment="1">
      <alignment horizontal="left" vertical="center" wrapText="1"/>
    </xf>
    <xf numFmtId="0" fontId="35" fillId="0" borderId="0" xfId="20" applyNumberFormat="1" applyFont="1" applyBorder="1" applyAlignment="1">
      <alignment horizontal="center" vertical="center"/>
    </xf>
    <xf numFmtId="0" fontId="35" fillId="0" borderId="0" xfId="20" applyNumberFormat="1" applyFont="1" applyBorder="1" applyAlignment="1">
      <alignment vertical="center"/>
    </xf>
    <xf numFmtId="166" fontId="35" fillId="3" borderId="0" xfId="11" applyFont="1" applyFill="1" applyBorder="1" applyAlignment="1">
      <alignment horizontal="center" vertical="center"/>
    </xf>
    <xf numFmtId="0" fontId="34" fillId="3" borderId="0" xfId="6" applyFont="1" applyFill="1" applyAlignment="1">
      <alignment horizontal="center" vertical="center"/>
    </xf>
    <xf numFmtId="10" fontId="33" fillId="3" borderId="0" xfId="30" applyNumberFormat="1" applyFont="1" applyFill="1" applyBorder="1" applyAlignment="1" applyProtection="1">
      <alignment horizontal="left" vertical="center" wrapText="1"/>
      <protection locked="0"/>
    </xf>
    <xf numFmtId="175" fontId="33" fillId="3" borderId="95" xfId="6" applyNumberFormat="1" applyFont="1" applyFill="1" applyBorder="1" applyAlignment="1">
      <alignment horizontal="left" vertical="center"/>
    </xf>
    <xf numFmtId="166" fontId="71" fillId="3" borderId="0" xfId="11" applyFont="1" applyFill="1" applyBorder="1" applyAlignment="1">
      <alignment vertical="center" wrapText="1"/>
    </xf>
    <xf numFmtId="166" fontId="33" fillId="2" borderId="84" xfId="11" applyFont="1" applyFill="1" applyBorder="1" applyAlignment="1">
      <alignment horizontal="center" vertical="center" wrapText="1"/>
    </xf>
    <xf numFmtId="166" fontId="33" fillId="2" borderId="86" xfId="11" applyFont="1" applyFill="1" applyBorder="1" applyAlignment="1">
      <alignment horizontal="center" vertical="center" wrapText="1"/>
    </xf>
    <xf numFmtId="166" fontId="33" fillId="2" borderId="132" xfId="11" applyFont="1" applyFill="1" applyBorder="1" applyAlignment="1">
      <alignment horizontal="center" vertical="center" wrapText="1"/>
    </xf>
    <xf numFmtId="166" fontId="33" fillId="2" borderId="133" xfId="11" applyFont="1" applyFill="1" applyBorder="1" applyAlignment="1">
      <alignment horizontal="center" vertical="center" wrapText="1"/>
    </xf>
    <xf numFmtId="166" fontId="33" fillId="2" borderId="85" xfId="11" applyFont="1" applyFill="1" applyBorder="1" applyAlignment="1">
      <alignment horizontal="center" vertical="center" wrapText="1"/>
    </xf>
    <xf numFmtId="166" fontId="33" fillId="2" borderId="83" xfId="11" applyFont="1" applyFill="1" applyBorder="1" applyAlignment="1">
      <alignment horizontal="center" vertical="center" wrapText="1"/>
    </xf>
    <xf numFmtId="0" fontId="34" fillId="3" borderId="0" xfId="20" applyNumberFormat="1" applyFont="1" applyFill="1" applyBorder="1" applyAlignment="1">
      <alignment vertical="center" wrapText="1"/>
    </xf>
    <xf numFmtId="0" fontId="34" fillId="0" borderId="10" xfId="0" applyFont="1" applyBorder="1" applyAlignment="1">
      <alignment horizontal="center" vertical="center" wrapText="1"/>
    </xf>
    <xf numFmtId="0" fontId="35" fillId="0" borderId="0" xfId="20" applyNumberFormat="1" applyFont="1" applyBorder="1" applyAlignment="1">
      <alignment vertical="center" wrapText="1"/>
    </xf>
    <xf numFmtId="0" fontId="35" fillId="0" borderId="0" xfId="20" applyNumberFormat="1" applyFont="1" applyBorder="1" applyAlignment="1">
      <alignment horizontal="center" vertical="center" wrapText="1"/>
    </xf>
    <xf numFmtId="0" fontId="35" fillId="0" borderId="0" xfId="20" applyNumberFormat="1" applyFont="1" applyBorder="1" applyAlignment="1">
      <alignment horizontal="left" vertical="center" wrapText="1"/>
    </xf>
    <xf numFmtId="166" fontId="72" fillId="0" borderId="0" xfId="11" applyFont="1" applyFill="1" applyBorder="1" applyAlignment="1">
      <alignment horizontal="center" vertical="center" wrapText="1"/>
    </xf>
    <xf numFmtId="166" fontId="35" fillId="0" borderId="0" xfId="11" applyFont="1" applyFill="1" applyBorder="1" applyAlignment="1">
      <alignment horizontal="center" vertical="center" wrapText="1"/>
    </xf>
    <xf numFmtId="166" fontId="71" fillId="0" borderId="0" xfId="11" applyFont="1" applyBorder="1" applyAlignment="1">
      <alignment vertical="center" wrapText="1"/>
    </xf>
    <xf numFmtId="166" fontId="71" fillId="0" borderId="134" xfId="11" applyFont="1" applyBorder="1" applyAlignment="1">
      <alignment vertical="center" wrapText="1"/>
    </xf>
    <xf numFmtId="188" fontId="67" fillId="0" borderId="0" xfId="0" applyNumberFormat="1" applyFont="1" applyAlignment="1">
      <alignment horizontal="center" vertical="center" wrapText="1"/>
    </xf>
    <xf numFmtId="188" fontId="67" fillId="0" borderId="0" xfId="0" applyNumberFormat="1" applyFont="1" applyAlignment="1">
      <alignment horizontal="left" vertical="center" wrapText="1"/>
    </xf>
    <xf numFmtId="164" fontId="11" fillId="0" borderId="8" xfId="23" applyFont="1" applyFill="1" applyBorder="1" applyAlignment="1">
      <alignment horizontal="center" vertical="center" wrapText="1"/>
    </xf>
    <xf numFmtId="164" fontId="11" fillId="0" borderId="6" xfId="23" applyFont="1" applyFill="1" applyBorder="1" applyAlignment="1">
      <alignment horizontal="center" vertical="center" wrapText="1"/>
    </xf>
    <xf numFmtId="10" fontId="11" fillId="0" borderId="120" xfId="23" applyNumberFormat="1" applyFont="1" applyFill="1" applyBorder="1" applyAlignment="1">
      <alignment horizontal="center" vertical="center" wrapText="1"/>
    </xf>
    <xf numFmtId="0" fontId="34" fillId="0" borderId="119" xfId="0" applyFont="1" applyBorder="1" applyAlignment="1">
      <alignment horizontal="center" vertical="center" wrapText="1"/>
    </xf>
    <xf numFmtId="0" fontId="8" fillId="0" borderId="7" xfId="6" applyFont="1" applyBorder="1" applyAlignment="1">
      <alignment horizontal="center" vertical="center" wrapText="1"/>
    </xf>
    <xf numFmtId="0" fontId="74" fillId="17" borderId="3" xfId="0" applyFont="1" applyFill="1" applyBorder="1" applyAlignment="1">
      <alignment horizontal="center" vertical="center"/>
    </xf>
    <xf numFmtId="0" fontId="75" fillId="0" borderId="0" xfId="0" applyFont="1"/>
    <xf numFmtId="0" fontId="74" fillId="17" borderId="11" xfId="0" applyFont="1" applyFill="1" applyBorder="1" applyAlignment="1">
      <alignment horizontal="center" vertical="center"/>
    </xf>
    <xf numFmtId="164" fontId="76" fillId="15" borderId="109" xfId="23" applyFont="1" applyFill="1" applyBorder="1" applyAlignment="1">
      <alignment vertical="center" wrapText="1"/>
    </xf>
    <xf numFmtId="165" fontId="76" fillId="15" borderId="82" xfId="2" applyNumberFormat="1" applyFont="1" applyFill="1" applyBorder="1" applyAlignment="1">
      <alignment vertical="center" wrapText="1"/>
    </xf>
    <xf numFmtId="165" fontId="76" fillId="15" borderId="109" xfId="2" applyNumberFormat="1" applyFont="1" applyFill="1" applyBorder="1" applyAlignment="1">
      <alignment vertical="center" wrapText="1"/>
    </xf>
    <xf numFmtId="0" fontId="75" fillId="0" borderId="0" xfId="0" applyFont="1" applyAlignment="1">
      <alignment horizontal="center" vertical="center"/>
    </xf>
    <xf numFmtId="164" fontId="75" fillId="0" borderId="0" xfId="0" applyNumberFormat="1" applyFont="1"/>
    <xf numFmtId="0" fontId="77" fillId="0" borderId="1" xfId="2" applyFont="1" applyBorder="1" applyAlignment="1">
      <alignment horizontal="center" vertical="center"/>
    </xf>
    <xf numFmtId="0" fontId="77" fillId="0" borderId="2" xfId="2" applyFont="1" applyBorder="1" applyAlignment="1">
      <alignment horizontal="center" vertical="center" wrapText="1"/>
    </xf>
    <xf numFmtId="0" fontId="77" fillId="0" borderId="2" xfId="2" applyFont="1" applyBorder="1" applyAlignment="1">
      <alignment horizontal="left" vertical="center" wrapText="1"/>
    </xf>
    <xf numFmtId="43" fontId="77" fillId="0" borderId="2" xfId="16" applyFont="1" applyFill="1" applyBorder="1" applyAlignment="1">
      <alignment horizontal="right" vertical="center" wrapText="1"/>
    </xf>
    <xf numFmtId="164" fontId="77" fillId="0" borderId="2" xfId="23" applyFont="1" applyFill="1" applyBorder="1" applyAlignment="1">
      <alignment horizontal="center" vertical="center" wrapText="1"/>
    </xf>
    <xf numFmtId="164" fontId="77" fillId="0" borderId="10" xfId="23" applyFont="1" applyFill="1" applyBorder="1" applyAlignment="1">
      <alignment horizontal="center" vertical="center" wrapText="1"/>
    </xf>
    <xf numFmtId="10" fontId="77" fillId="0" borderId="2" xfId="1" applyNumberFormat="1" applyFont="1" applyFill="1" applyBorder="1" applyAlignment="1">
      <alignment horizontal="center" vertical="center" wrapText="1"/>
    </xf>
    <xf numFmtId="10" fontId="74" fillId="0" borderId="0" xfId="1" applyNumberFormat="1" applyFont="1" applyAlignment="1">
      <alignment horizontal="center" vertical="center"/>
    </xf>
    <xf numFmtId="0" fontId="74" fillId="0" borderId="0" xfId="0" applyFont="1"/>
    <xf numFmtId="0" fontId="77" fillId="0" borderId="9" xfId="2" applyFont="1" applyBorder="1" applyAlignment="1">
      <alignment horizontal="center" vertical="center"/>
    </xf>
    <xf numFmtId="0" fontId="77" fillId="0" borderId="10" xfId="2" applyFont="1" applyBorder="1" applyAlignment="1">
      <alignment horizontal="center" vertical="center" wrapText="1"/>
    </xf>
    <xf numFmtId="0" fontId="77" fillId="0" borderId="10" xfId="2" applyFont="1" applyBorder="1" applyAlignment="1">
      <alignment horizontal="left" vertical="center" wrapText="1"/>
    </xf>
    <xf numFmtId="43" fontId="77" fillId="0" borderId="10" xfId="16" applyFont="1" applyFill="1" applyBorder="1" applyAlignment="1">
      <alignment horizontal="right" vertical="center" wrapText="1"/>
    </xf>
    <xf numFmtId="10" fontId="77" fillId="0" borderId="10" xfId="1" applyNumberFormat="1" applyFont="1" applyFill="1" applyBorder="1" applyAlignment="1">
      <alignment horizontal="center" vertical="center" wrapText="1"/>
    </xf>
    <xf numFmtId="0" fontId="77" fillId="0" borderId="0" xfId="2" applyFont="1"/>
    <xf numFmtId="0" fontId="39" fillId="0" borderId="111" xfId="0" applyFont="1" applyBorder="1" applyAlignment="1">
      <alignment vertical="center"/>
    </xf>
    <xf numFmtId="0" fontId="33" fillId="0" borderId="127" xfId="0" applyFont="1" applyBorder="1" applyAlignment="1">
      <alignment horizontal="center"/>
    </xf>
    <xf numFmtId="0" fontId="43" fillId="0" borderId="59" xfId="2" applyFont="1" applyBorder="1" applyAlignment="1">
      <alignment horizontal="left" vertical="center"/>
    </xf>
    <xf numFmtId="10" fontId="17" fillId="12" borderId="10" xfId="1" applyNumberFormat="1" applyFont="1" applyFill="1" applyBorder="1" applyAlignment="1">
      <alignment vertical="center" wrapText="1"/>
    </xf>
    <xf numFmtId="9" fontId="3" fillId="3" borderId="0" xfId="1" applyFont="1" applyFill="1" applyAlignment="1">
      <alignment horizontal="center" vertical="center"/>
    </xf>
    <xf numFmtId="0" fontId="39" fillId="0" borderId="55" xfId="0" applyFont="1" applyBorder="1" applyAlignment="1">
      <alignment horizontal="center" vertical="center" wrapText="1"/>
    </xf>
    <xf numFmtId="0" fontId="39" fillId="0" borderId="57" xfId="0" applyFont="1" applyBorder="1" applyAlignment="1">
      <alignment horizontal="center" vertical="center" wrapText="1"/>
    </xf>
    <xf numFmtId="0" fontId="41" fillId="0" borderId="0" xfId="0" applyFont="1" applyAlignment="1">
      <alignment horizontal="left" wrapText="1"/>
    </xf>
    <xf numFmtId="0" fontId="43" fillId="0" borderId="63" xfId="2" applyFont="1" applyBorder="1" applyAlignment="1">
      <alignment horizontal="left" vertical="center" wrapText="1"/>
    </xf>
    <xf numFmtId="0" fontId="75" fillId="0" borderId="0" xfId="0" applyFont="1" applyAlignment="1">
      <alignment horizontal="left" wrapText="1"/>
    </xf>
    <xf numFmtId="0" fontId="78" fillId="0" borderId="0" xfId="2" applyFont="1" applyAlignment="1">
      <alignment horizontal="center" vertical="center"/>
    </xf>
    <xf numFmtId="49" fontId="78" fillId="0" borderId="0" xfId="2" applyNumberFormat="1" applyFont="1" applyAlignment="1">
      <alignment horizontal="left" vertical="center"/>
    </xf>
    <xf numFmtId="164" fontId="33" fillId="13" borderId="56" xfId="23" applyFont="1" applyFill="1" applyBorder="1" applyAlignment="1">
      <alignment horizontal="center" vertical="center" wrapText="1"/>
    </xf>
    <xf numFmtId="164" fontId="33" fillId="13" borderId="57" xfId="23" applyFont="1" applyFill="1" applyBorder="1" applyAlignment="1">
      <alignment wrapText="1"/>
    </xf>
    <xf numFmtId="164" fontId="33" fillId="15" borderId="56" xfId="23" applyFont="1" applyFill="1" applyBorder="1" applyAlignment="1">
      <alignment horizontal="center" wrapText="1"/>
    </xf>
    <xf numFmtId="164" fontId="33" fillId="15" borderId="55" xfId="23" applyFont="1" applyFill="1" applyBorder="1" applyAlignment="1">
      <alignment horizontal="center" wrapText="1"/>
    </xf>
    <xf numFmtId="164" fontId="33" fillId="15" borderId="57" xfId="23" applyFont="1" applyFill="1" applyBorder="1" applyAlignment="1">
      <alignment horizontal="center" wrapText="1"/>
    </xf>
    <xf numFmtId="173" fontId="48" fillId="0" borderId="0" xfId="2" applyNumberFormat="1" applyFont="1" applyAlignment="1">
      <alignment horizontal="center" vertical="center"/>
    </xf>
    <xf numFmtId="0" fontId="33" fillId="9" borderId="55" xfId="2" applyFont="1" applyFill="1" applyBorder="1" applyAlignment="1">
      <alignment horizontal="center" vertical="center" wrapText="1"/>
    </xf>
    <xf numFmtId="43" fontId="33" fillId="9" borderId="56" xfId="16" applyFont="1" applyFill="1" applyBorder="1" applyAlignment="1">
      <alignment horizontal="center" vertical="center" wrapText="1"/>
    </xf>
    <xf numFmtId="164" fontId="33" fillId="9" borderId="56" xfId="23" applyFont="1" applyFill="1" applyBorder="1" applyAlignment="1">
      <alignment horizontal="center" vertical="center" wrapText="1"/>
    </xf>
    <xf numFmtId="164" fontId="33" fillId="9" borderId="56" xfId="23" applyFont="1" applyFill="1" applyBorder="1" applyAlignment="1">
      <alignment horizontal="center" wrapText="1"/>
    </xf>
    <xf numFmtId="164" fontId="33" fillId="9" borderId="55" xfId="23" applyFont="1" applyFill="1" applyBorder="1" applyAlignment="1">
      <alignment horizontal="center" wrapText="1"/>
    </xf>
    <xf numFmtId="164" fontId="33" fillId="9" borderId="57" xfId="23" applyFont="1" applyFill="1" applyBorder="1" applyAlignment="1">
      <alignment horizontal="center" wrapText="1"/>
    </xf>
    <xf numFmtId="0" fontId="80" fillId="0" borderId="0" xfId="0" applyFont="1"/>
    <xf numFmtId="0" fontId="81" fillId="0" borderId="0" xfId="0" applyFont="1"/>
    <xf numFmtId="0" fontId="82" fillId="0" borderId="0" xfId="0" applyFont="1"/>
    <xf numFmtId="0" fontId="82" fillId="0" borderId="0" xfId="0" applyFont="1" applyAlignment="1">
      <alignment vertical="center"/>
    </xf>
    <xf numFmtId="0" fontId="20" fillId="0" borderId="0" xfId="0" applyFont="1" applyAlignment="1">
      <alignment vertical="center"/>
    </xf>
    <xf numFmtId="0" fontId="56" fillId="16" borderId="116" xfId="0" applyFont="1" applyFill="1" applyBorder="1" applyAlignment="1">
      <alignment vertical="top" wrapText="1"/>
    </xf>
    <xf numFmtId="164" fontId="34" fillId="0" borderId="3" xfId="23" applyFont="1" applyFill="1" applyBorder="1" applyAlignment="1">
      <alignment horizontal="center" vertical="center" wrapText="1"/>
    </xf>
    <xf numFmtId="164" fontId="34" fillId="0" borderId="11" xfId="23" applyFont="1" applyFill="1" applyBorder="1" applyAlignment="1">
      <alignment horizontal="center" vertical="center" wrapText="1"/>
    </xf>
    <xf numFmtId="164" fontId="34" fillId="0" borderId="8" xfId="23" applyFont="1" applyFill="1" applyBorder="1" applyAlignment="1">
      <alignment horizontal="center" vertical="center" wrapText="1"/>
    </xf>
    <xf numFmtId="164" fontId="34" fillId="0" borderId="4" xfId="23" applyFont="1" applyFill="1" applyBorder="1" applyAlignment="1">
      <alignment horizontal="center" vertical="center" wrapText="1"/>
    </xf>
    <xf numFmtId="164" fontId="34" fillId="0" borderId="13" xfId="23" applyFont="1" applyFill="1" applyBorder="1" applyAlignment="1">
      <alignment horizontal="center" vertical="center" wrapText="1"/>
    </xf>
    <xf numFmtId="0" fontId="78" fillId="19" borderId="0" xfId="2" applyFont="1" applyFill="1" applyAlignment="1">
      <alignment horizontal="center" vertical="center"/>
    </xf>
    <xf numFmtId="49" fontId="78" fillId="19" borderId="0" xfId="2" applyNumberFormat="1" applyFont="1" applyFill="1" applyAlignment="1">
      <alignment horizontal="left" vertical="center"/>
    </xf>
    <xf numFmtId="10" fontId="33" fillId="19" borderId="0" xfId="1" applyNumberFormat="1" applyFont="1" applyFill="1" applyAlignment="1">
      <alignment horizontal="center" vertical="center"/>
    </xf>
    <xf numFmtId="0" fontId="48" fillId="19" borderId="0" xfId="2" applyFont="1" applyFill="1" applyAlignment="1">
      <alignment horizontal="center" vertical="center"/>
    </xf>
    <xf numFmtId="0" fontId="34" fillId="19" borderId="0" xfId="2" applyFont="1" applyFill="1" applyAlignment="1">
      <alignment horizontal="center" vertical="center"/>
    </xf>
    <xf numFmtId="173" fontId="48" fillId="19" borderId="0" xfId="2" applyNumberFormat="1" applyFont="1" applyFill="1" applyAlignment="1">
      <alignment horizontal="center" vertical="center"/>
    </xf>
    <xf numFmtId="0" fontId="48" fillId="19" borderId="0" xfId="2" applyFont="1" applyFill="1" applyAlignment="1">
      <alignment horizontal="left" vertical="center"/>
    </xf>
    <xf numFmtId="173" fontId="34" fillId="19" borderId="0" xfId="2" applyNumberFormat="1" applyFont="1" applyFill="1" applyAlignment="1">
      <alignment horizontal="center" vertical="center"/>
    </xf>
    <xf numFmtId="0" fontId="34" fillId="19" borderId="0" xfId="2" applyFont="1" applyFill="1" applyAlignment="1">
      <alignment horizontal="left" vertical="center"/>
    </xf>
    <xf numFmtId="0" fontId="34" fillId="0" borderId="2" xfId="0" applyFont="1" applyBorder="1" applyAlignment="1">
      <alignment horizontal="center" vertical="center" wrapText="1"/>
    </xf>
    <xf numFmtId="0" fontId="11" fillId="0" borderId="6" xfId="2" applyFont="1" applyBorder="1" applyAlignment="1">
      <alignment horizontal="center" vertical="center"/>
    </xf>
    <xf numFmtId="0" fontId="89" fillId="0" borderId="10" xfId="0" applyFont="1" applyBorder="1" applyAlignment="1">
      <alignment horizontal="center" vertical="center"/>
    </xf>
    <xf numFmtId="0" fontId="89" fillId="0" borderId="10" xfId="0" applyFont="1" applyBorder="1" applyAlignment="1">
      <alignment horizontal="left" vertical="center" wrapText="1"/>
    </xf>
    <xf numFmtId="0" fontId="91" fillId="0" borderId="10" xfId="0" applyFont="1" applyBorder="1" applyAlignment="1">
      <alignment horizontal="center" vertical="center" wrapText="1"/>
    </xf>
    <xf numFmtId="0" fontId="90" fillId="0" borderId="2" xfId="0" applyFont="1" applyBorder="1" applyAlignment="1">
      <alignment horizontal="center" vertical="center" wrapText="1"/>
    </xf>
    <xf numFmtId="0" fontId="90" fillId="0" borderId="2" xfId="0" applyFont="1" applyBorder="1" applyAlignment="1">
      <alignment horizontal="left" vertical="center" wrapText="1"/>
    </xf>
    <xf numFmtId="0" fontId="90" fillId="0" borderId="10" xfId="0" applyFont="1" applyBorder="1" applyAlignment="1">
      <alignment horizontal="center" vertical="center" wrapText="1"/>
    </xf>
    <xf numFmtId="0" fontId="60" fillId="0" borderId="0" xfId="0" applyFont="1" applyAlignment="1">
      <alignment vertical="top" wrapText="1"/>
    </xf>
    <xf numFmtId="0" fontId="59" fillId="0" borderId="0" xfId="0" applyFont="1" applyAlignment="1">
      <alignment vertical="top" wrapText="1"/>
    </xf>
    <xf numFmtId="0" fontId="60" fillId="0" borderId="0" xfId="0" applyFont="1" applyAlignment="1">
      <alignment horizontal="center" vertical="top" wrapText="1"/>
    </xf>
    <xf numFmtId="181" fontId="60" fillId="0" borderId="0" xfId="0" applyNumberFormat="1" applyFont="1" applyAlignment="1">
      <alignment vertical="top" wrapText="1"/>
    </xf>
    <xf numFmtId="0" fontId="89" fillId="0" borderId="2" xfId="0" applyFont="1" applyBorder="1" applyAlignment="1">
      <alignment horizontal="center" vertical="center"/>
    </xf>
    <xf numFmtId="4" fontId="67" fillId="0" borderId="0" xfId="0" quotePrefix="1" applyNumberFormat="1" applyFont="1" applyAlignment="1">
      <alignment horizontal="center" vertical="center"/>
    </xf>
    <xf numFmtId="2" fontId="67" fillId="0" borderId="10" xfId="0" applyNumberFormat="1" applyFont="1" applyBorder="1" applyAlignment="1">
      <alignment horizontal="center"/>
    </xf>
    <xf numFmtId="0" fontId="67" fillId="0" borderId="10" xfId="0" applyFont="1" applyBorder="1" applyAlignment="1">
      <alignment horizontal="center"/>
    </xf>
    <xf numFmtId="49" fontId="89" fillId="0" borderId="0" xfId="0" applyNumberFormat="1" applyFont="1" applyAlignment="1">
      <alignment horizontal="center" vertical="center" wrapText="1" shrinkToFit="1" readingOrder="1"/>
    </xf>
    <xf numFmtId="49" fontId="89" fillId="0" borderId="0" xfId="0" applyNumberFormat="1" applyFont="1" applyAlignment="1">
      <alignment horizontal="left" vertical="center" wrapText="1" shrinkToFit="1" readingOrder="1"/>
    </xf>
    <xf numFmtId="10" fontId="14" fillId="12" borderId="126" xfId="0" applyNumberFormat="1" applyFont="1" applyFill="1" applyBorder="1" applyAlignment="1">
      <alignment horizontal="center" vertical="center" readingOrder="1"/>
    </xf>
    <xf numFmtId="0" fontId="28" fillId="0" borderId="0" xfId="0" applyFont="1" applyAlignment="1">
      <alignment horizontal="center" vertical="center"/>
    </xf>
    <xf numFmtId="0" fontId="28" fillId="0" borderId="0" xfId="0" applyFont="1" applyAlignment="1">
      <alignment horizontal="center"/>
    </xf>
    <xf numFmtId="164" fontId="28" fillId="0" borderId="0" xfId="23" applyFont="1" applyFill="1" applyAlignment="1">
      <alignment horizontal="center"/>
    </xf>
    <xf numFmtId="0" fontId="28" fillId="0" borderId="0" xfId="0" applyFont="1"/>
    <xf numFmtId="164" fontId="34" fillId="0" borderId="25" xfId="23" applyFont="1" applyFill="1" applyBorder="1" applyAlignment="1">
      <alignment horizontal="center" vertical="center" wrapText="1"/>
    </xf>
    <xf numFmtId="0" fontId="95" fillId="22" borderId="30" xfId="0" applyFont="1" applyFill="1" applyBorder="1" applyAlignment="1">
      <alignment vertical="center"/>
    </xf>
    <xf numFmtId="0" fontId="96" fillId="0" borderId="31" xfId="0" applyFont="1" applyBorder="1"/>
    <xf numFmtId="0" fontId="87" fillId="0" borderId="0" xfId="0" applyFont="1" applyAlignment="1">
      <alignment horizontal="left" wrapText="1"/>
    </xf>
    <xf numFmtId="0" fontId="87" fillId="0" borderId="16" xfId="0" applyFont="1" applyBorder="1" applyAlignment="1">
      <alignment horizontal="left"/>
    </xf>
    <xf numFmtId="188" fontId="67" fillId="0" borderId="139" xfId="0" applyNumberFormat="1" applyFont="1" applyBorder="1" applyAlignment="1">
      <alignment horizontal="center" vertical="center" wrapText="1"/>
    </xf>
    <xf numFmtId="188" fontId="67" fillId="0" borderId="139" xfId="0" applyNumberFormat="1" applyFont="1" applyBorder="1" applyAlignment="1">
      <alignment horizontal="left" vertical="center" wrapText="1"/>
    </xf>
    <xf numFmtId="0" fontId="66" fillId="23" borderId="140" xfId="0" applyFont="1" applyFill="1" applyBorder="1" applyAlignment="1">
      <alignment horizontal="center" vertical="center" wrapText="1"/>
    </xf>
    <xf numFmtId="0" fontId="66" fillId="23" borderId="141" xfId="0" applyFont="1" applyFill="1" applyBorder="1" applyAlignment="1">
      <alignment horizontal="center" vertical="center" wrapText="1"/>
    </xf>
    <xf numFmtId="0" fontId="64" fillId="23" borderId="21" xfId="0" applyFont="1" applyFill="1" applyBorder="1" applyAlignment="1">
      <alignment horizontal="center" vertical="center"/>
    </xf>
    <xf numFmtId="0" fontId="64" fillId="23" borderId="22" xfId="0" applyFont="1" applyFill="1" applyBorder="1" applyAlignment="1">
      <alignment horizontal="center" vertical="center"/>
    </xf>
    <xf numFmtId="0" fontId="67" fillId="23" borderId="17" xfId="0" applyFont="1" applyFill="1" applyBorder="1"/>
    <xf numFmtId="0" fontId="88" fillId="23" borderId="34" xfId="0" applyFont="1" applyFill="1" applyBorder="1" applyAlignment="1">
      <alignment horizontal="center" vertical="center"/>
    </xf>
    <xf numFmtId="0" fontId="88" fillId="23" borderId="35" xfId="0" applyFont="1" applyFill="1" applyBorder="1" applyAlignment="1">
      <alignment horizontal="center" vertical="center"/>
    </xf>
    <xf numFmtId="0" fontId="0" fillId="23" borderId="22" xfId="0" applyFill="1" applyBorder="1"/>
    <xf numFmtId="0" fontId="99" fillId="23" borderId="21" xfId="0" applyFont="1" applyFill="1" applyBorder="1"/>
    <xf numFmtId="17" fontId="67" fillId="23" borderId="16" xfId="0" applyNumberFormat="1" applyFont="1" applyFill="1" applyBorder="1"/>
    <xf numFmtId="10" fontId="24" fillId="0" borderId="21" xfId="1" applyNumberFormat="1" applyFont="1" applyFill="1" applyBorder="1" applyAlignment="1">
      <alignment horizontal="center" vertical="center"/>
    </xf>
    <xf numFmtId="0" fontId="0" fillId="23" borderId="16" xfId="0" applyFill="1" applyBorder="1"/>
    <xf numFmtId="0" fontId="0" fillId="23" borderId="17" xfId="0" applyFill="1" applyBorder="1"/>
    <xf numFmtId="0" fontId="91" fillId="0" borderId="7" xfId="0" applyFont="1" applyBorder="1" applyAlignment="1">
      <alignment horizontal="center" vertical="center" wrapText="1"/>
    </xf>
    <xf numFmtId="0" fontId="90" fillId="23" borderId="34" xfId="0" applyFont="1" applyFill="1" applyBorder="1" applyAlignment="1">
      <alignment horizontal="center" vertical="center"/>
    </xf>
    <xf numFmtId="0" fontId="90" fillId="23" borderId="35" xfId="0" applyFont="1" applyFill="1" applyBorder="1" applyAlignment="1">
      <alignment horizontal="center" vertical="center"/>
    </xf>
    <xf numFmtId="0" fontId="90" fillId="23" borderId="101" xfId="0" applyFont="1" applyFill="1" applyBorder="1" applyAlignment="1">
      <alignment horizontal="center" vertical="center" wrapText="1"/>
    </xf>
    <xf numFmtId="0" fontId="90" fillId="23" borderId="101" xfId="0" applyFont="1" applyFill="1" applyBorder="1" applyAlignment="1">
      <alignment horizontal="left" vertical="center" wrapText="1"/>
    </xf>
    <xf numFmtId="0" fontId="90" fillId="23" borderId="112" xfId="0" applyFont="1" applyFill="1" applyBorder="1" applyAlignment="1">
      <alignment horizontal="center" vertical="center" wrapText="1"/>
    </xf>
    <xf numFmtId="0" fontId="98" fillId="23" borderId="21" xfId="0" applyFont="1" applyFill="1" applyBorder="1"/>
    <xf numFmtId="0" fontId="87" fillId="23" borderId="21" xfId="0" applyFont="1" applyFill="1" applyBorder="1"/>
    <xf numFmtId="0" fontId="87" fillId="23" borderId="22" xfId="0" applyFont="1" applyFill="1" applyBorder="1"/>
    <xf numFmtId="0" fontId="45" fillId="23" borderId="22" xfId="0" applyFont="1" applyFill="1" applyBorder="1" applyAlignment="1">
      <alignment horizontal="center" vertical="center" wrapText="1" shrinkToFit="1" readingOrder="1"/>
    </xf>
    <xf numFmtId="0" fontId="87" fillId="23" borderId="14" xfId="0" applyFont="1" applyFill="1" applyBorder="1"/>
    <xf numFmtId="0" fontId="87" fillId="23" borderId="0" xfId="0" applyFont="1" applyFill="1"/>
    <xf numFmtId="0" fontId="45" fillId="23" borderId="0" xfId="0" applyFont="1" applyFill="1" applyAlignment="1">
      <alignment horizontal="center" vertical="center" wrapText="1" shrinkToFit="1" readingOrder="1"/>
    </xf>
    <xf numFmtId="0" fontId="88" fillId="23" borderId="34" xfId="0" applyFont="1" applyFill="1" applyBorder="1" applyAlignment="1">
      <alignment horizontal="center" vertical="center" wrapText="1" shrinkToFit="1" readingOrder="1"/>
    </xf>
    <xf numFmtId="0" fontId="88" fillId="23" borderId="35" xfId="0" applyFont="1" applyFill="1" applyBorder="1" applyAlignment="1">
      <alignment horizontal="center" vertical="center" wrapText="1" shrinkToFit="1" readingOrder="1"/>
    </xf>
    <xf numFmtId="0" fontId="64" fillId="24" borderId="21" xfId="0" applyFont="1" applyFill="1" applyBorder="1" applyAlignment="1">
      <alignment horizontal="center" vertical="center"/>
    </xf>
    <xf numFmtId="0" fontId="64" fillId="24" borderId="22" xfId="0" applyFont="1" applyFill="1" applyBorder="1" applyAlignment="1">
      <alignment horizontal="center" vertical="center"/>
    </xf>
    <xf numFmtId="0" fontId="0" fillId="24" borderId="16" xfId="0" applyFill="1" applyBorder="1"/>
    <xf numFmtId="0" fontId="0" fillId="24" borderId="17" xfId="0" applyFill="1" applyBorder="1"/>
    <xf numFmtId="0" fontId="49" fillId="24" borderId="112" xfId="0" applyFont="1" applyFill="1" applyBorder="1" applyAlignment="1">
      <alignment horizontal="center" vertical="center"/>
    </xf>
    <xf numFmtId="0" fontId="49" fillId="24" borderId="101" xfId="0" applyFont="1" applyFill="1" applyBorder="1" applyAlignment="1">
      <alignment horizontal="center" vertical="center"/>
    </xf>
    <xf numFmtId="0" fontId="0" fillId="24" borderId="14" xfId="0" applyFill="1" applyBorder="1"/>
    <xf numFmtId="0" fontId="0" fillId="24" borderId="0" xfId="0" applyFill="1"/>
    <xf numFmtId="0" fontId="68" fillId="24" borderId="22" xfId="0" applyFont="1" applyFill="1" applyBorder="1" applyAlignment="1">
      <alignment horizontal="center" vertical="center"/>
    </xf>
    <xf numFmtId="0" fontId="87" fillId="24" borderId="21" xfId="0" applyFont="1" applyFill="1" applyBorder="1"/>
    <xf numFmtId="0" fontId="87" fillId="24" borderId="22" xfId="0" applyFont="1" applyFill="1" applyBorder="1"/>
    <xf numFmtId="0" fontId="87" fillId="24" borderId="14" xfId="0" applyFont="1" applyFill="1" applyBorder="1"/>
    <xf numFmtId="0" fontId="87" fillId="24" borderId="34" xfId="0" applyFont="1" applyFill="1" applyBorder="1" applyAlignment="1">
      <alignment horizontal="center" vertical="center"/>
    </xf>
    <xf numFmtId="0" fontId="87" fillId="24" borderId="35" xfId="0" applyFont="1" applyFill="1" applyBorder="1" applyAlignment="1">
      <alignment horizontal="center" vertical="center"/>
    </xf>
    <xf numFmtId="0" fontId="0" fillId="24" borderId="21" xfId="0" applyFill="1" applyBorder="1"/>
    <xf numFmtId="0" fontId="0" fillId="24" borderId="22" xfId="0" applyFill="1" applyBorder="1" applyAlignment="1">
      <alignment vertical="center"/>
    </xf>
    <xf numFmtId="17" fontId="87" fillId="24" borderId="23" xfId="0" applyNumberFormat="1" applyFont="1" applyFill="1" applyBorder="1" applyAlignment="1">
      <alignment vertical="center"/>
    </xf>
    <xf numFmtId="0" fontId="33" fillId="3" borderId="0" xfId="6" applyFont="1" applyFill="1" applyAlignment="1">
      <alignment vertical="center"/>
    </xf>
    <xf numFmtId="0" fontId="33" fillId="3" borderId="14" xfId="6" applyFont="1" applyFill="1" applyBorder="1" applyAlignment="1">
      <alignment vertical="center"/>
    </xf>
    <xf numFmtId="0" fontId="33" fillId="3" borderId="0" xfId="6" applyFont="1" applyFill="1" applyAlignment="1" applyProtection="1">
      <alignment horizontal="left" vertical="center"/>
      <protection locked="0"/>
    </xf>
    <xf numFmtId="0" fontId="33" fillId="3" borderId="0" xfId="6" applyFont="1" applyFill="1" applyAlignment="1">
      <alignment horizontal="center" vertical="center"/>
    </xf>
    <xf numFmtId="0" fontId="33" fillId="3" borderId="0" xfId="6" applyFont="1" applyFill="1" applyAlignment="1">
      <alignment horizontal="left" vertical="center"/>
    </xf>
    <xf numFmtId="0" fontId="34" fillId="3" borderId="0" xfId="6" applyFont="1" applyFill="1" applyAlignment="1">
      <alignment horizontal="left" vertical="center"/>
    </xf>
    <xf numFmtId="0" fontId="33" fillId="3" borderId="0" xfId="6" applyFont="1" applyFill="1" applyAlignment="1" applyProtection="1">
      <alignment horizontal="left" vertical="center" wrapText="1"/>
      <protection locked="0"/>
    </xf>
    <xf numFmtId="0" fontId="34" fillId="3" borderId="15" xfId="6" applyFont="1" applyFill="1" applyBorder="1" applyAlignment="1">
      <alignment horizontal="left" vertical="center"/>
    </xf>
    <xf numFmtId="0" fontId="33" fillId="3" borderId="0" xfId="6" applyFont="1" applyFill="1" applyAlignment="1" applyProtection="1">
      <alignment horizontal="center" vertical="center"/>
      <protection locked="0"/>
    </xf>
    <xf numFmtId="0" fontId="33" fillId="3" borderId="145" xfId="6" applyFont="1" applyFill="1" applyBorder="1" applyAlignment="1">
      <alignment vertical="center"/>
    </xf>
    <xf numFmtId="0" fontId="11" fillId="3" borderId="0" xfId="6" applyFont="1" applyFill="1" applyAlignment="1" applyProtection="1">
      <alignment horizontal="left" vertical="center" wrapText="1"/>
      <protection locked="0"/>
    </xf>
    <xf numFmtId="166" fontId="33" fillId="2" borderId="87" xfId="11" applyFont="1" applyFill="1" applyBorder="1" applyAlignment="1">
      <alignment horizontal="center" vertical="center" wrapText="1"/>
    </xf>
    <xf numFmtId="166" fontId="33" fillId="2" borderId="148" xfId="11" applyFont="1" applyFill="1" applyBorder="1" applyAlignment="1">
      <alignment horizontal="center" vertical="center" wrapText="1"/>
    </xf>
    <xf numFmtId="0" fontId="34" fillId="0" borderId="9" xfId="0" applyFont="1" applyBorder="1" applyAlignment="1">
      <alignment horizontal="center" vertical="center" wrapText="1"/>
    </xf>
    <xf numFmtId="4" fontId="3" fillId="0" borderId="0" xfId="6" applyNumberFormat="1" applyFont="1" applyAlignment="1">
      <alignment horizontal="center" vertical="center" wrapText="1"/>
    </xf>
    <xf numFmtId="43" fontId="9" fillId="0" borderId="0" xfId="16" applyFont="1" applyAlignment="1">
      <alignment horizontal="center" vertical="center"/>
    </xf>
    <xf numFmtId="0" fontId="34" fillId="0" borderId="1" xfId="0" applyFont="1" applyBorder="1" applyAlignment="1">
      <alignment horizontal="center" vertical="center" wrapText="1"/>
    </xf>
    <xf numFmtId="43" fontId="74" fillId="0" borderId="0" xfId="0" applyNumberFormat="1" applyFont="1"/>
    <xf numFmtId="0" fontId="39" fillId="2" borderId="0" xfId="2" applyFont="1" applyFill="1" applyAlignment="1">
      <alignment horizontal="center" vertical="center"/>
    </xf>
    <xf numFmtId="0" fontId="39" fillId="2" borderId="0" xfId="2" applyFont="1" applyFill="1" applyAlignment="1">
      <alignment horizontal="center" vertical="center" wrapText="1"/>
    </xf>
    <xf numFmtId="0" fontId="11" fillId="0" borderId="93" xfId="0" applyFont="1" applyBorder="1" applyAlignment="1">
      <alignment horizontal="center" vertical="center"/>
    </xf>
    <xf numFmtId="164" fontId="34" fillId="0" borderId="103" xfId="23" applyFont="1" applyFill="1" applyBorder="1" applyAlignment="1">
      <alignment horizontal="center" vertical="center" wrapText="1"/>
    </xf>
    <xf numFmtId="164" fontId="34" fillId="0" borderId="94" xfId="23" applyFont="1" applyBorder="1" applyAlignment="1">
      <alignment horizontal="center" vertical="center" wrapText="1"/>
    </xf>
    <xf numFmtId="164" fontId="34" fillId="0" borderId="92" xfId="23" applyFont="1" applyBorder="1" applyAlignment="1">
      <alignment horizontal="center" vertical="center" wrapText="1"/>
    </xf>
    <xf numFmtId="10" fontId="34" fillId="0" borderId="61" xfId="23" applyNumberFormat="1" applyFont="1" applyBorder="1" applyAlignment="1">
      <alignment horizontal="center" vertical="center" wrapText="1"/>
    </xf>
    <xf numFmtId="0" fontId="34" fillId="0" borderId="103" xfId="0" applyFont="1" applyBorder="1" applyAlignment="1">
      <alignment horizontal="center" vertical="center" wrapText="1"/>
    </xf>
    <xf numFmtId="164" fontId="11" fillId="0" borderId="94" xfId="23" applyFont="1" applyFill="1" applyBorder="1" applyAlignment="1">
      <alignment horizontal="center" vertical="center" wrapText="1"/>
    </xf>
    <xf numFmtId="164" fontId="11" fillId="0" borderId="92" xfId="23" applyFont="1" applyFill="1" applyBorder="1" applyAlignment="1">
      <alignment horizontal="center" vertical="center" wrapText="1"/>
    </xf>
    <xf numFmtId="10" fontId="11" fillId="0" borderId="61" xfId="23" applyNumberFormat="1" applyFont="1" applyFill="1" applyBorder="1" applyAlignment="1">
      <alignment horizontal="center" vertical="center" wrapText="1"/>
    </xf>
    <xf numFmtId="0" fontId="33" fillId="0" borderId="36" xfId="0" applyFont="1" applyBorder="1" applyAlignment="1">
      <alignment horizontal="center"/>
    </xf>
    <xf numFmtId="0" fontId="34" fillId="0" borderId="16" xfId="2" applyFont="1" applyBorder="1" applyAlignment="1">
      <alignment horizontal="center" vertical="center"/>
    </xf>
    <xf numFmtId="0" fontId="18" fillId="3" borderId="17" xfId="2" applyFont="1" applyFill="1" applyBorder="1" applyAlignment="1">
      <alignment horizontal="center" vertical="center"/>
    </xf>
    <xf numFmtId="0" fontId="18" fillId="3" borderId="17" xfId="2" applyFont="1" applyFill="1" applyBorder="1" applyAlignment="1">
      <alignment horizontal="left" vertical="center" wrapText="1"/>
    </xf>
    <xf numFmtId="4" fontId="2" fillId="0" borderId="21" xfId="10" applyBorder="1">
      <alignment vertical="justify"/>
    </xf>
    <xf numFmtId="4" fontId="2" fillId="0" borderId="22" xfId="10" applyBorder="1">
      <alignment vertical="justify"/>
    </xf>
    <xf numFmtId="4" fontId="2" fillId="0" borderId="23" xfId="10" applyBorder="1">
      <alignment vertical="justify"/>
    </xf>
    <xf numFmtId="4" fontId="2" fillId="0" borderId="14" xfId="10" applyBorder="1">
      <alignment vertical="justify"/>
    </xf>
    <xf numFmtId="4" fontId="2" fillId="0" borderId="15" xfId="10" applyBorder="1">
      <alignment vertical="justify"/>
    </xf>
    <xf numFmtId="0" fontId="38" fillId="0" borderId="11" xfId="31" applyFont="1" applyBorder="1" applyAlignment="1">
      <alignment horizontal="center"/>
    </xf>
    <xf numFmtId="0" fontId="37" fillId="0" borderId="9" xfId="31" applyFont="1" applyBorder="1" applyAlignment="1">
      <alignment horizontal="center"/>
    </xf>
    <xf numFmtId="10" fontId="37" fillId="0" borderId="11" xfId="32" applyNumberFormat="1" applyFont="1" applyFill="1" applyBorder="1" applyAlignment="1">
      <alignment horizontal="center"/>
    </xf>
    <xf numFmtId="0" fontId="36" fillId="0" borderId="9" xfId="31" applyFont="1" applyBorder="1" applyAlignment="1">
      <alignment horizontal="center"/>
    </xf>
    <xf numFmtId="10" fontId="36" fillId="0" borderId="11" xfId="31" applyNumberFormat="1" applyFont="1" applyBorder="1" applyAlignment="1">
      <alignment horizontal="center"/>
    </xf>
    <xf numFmtId="10" fontId="4" fillId="0" borderId="153" xfId="10" applyNumberFormat="1" applyFont="1" applyBorder="1" applyAlignment="1">
      <alignment horizontal="center" vertical="center" wrapText="1" readingOrder="1"/>
    </xf>
    <xf numFmtId="4" fontId="3" fillId="0" borderId="15" xfId="10" applyFont="1" applyBorder="1" applyAlignment="1">
      <alignment vertical="center" readingOrder="1"/>
    </xf>
    <xf numFmtId="10" fontId="4" fillId="12" borderId="15" xfId="10" applyNumberFormat="1" applyFont="1" applyFill="1" applyBorder="1" applyAlignment="1">
      <alignment horizontal="center" vertical="center" wrapText="1" readingOrder="1"/>
    </xf>
    <xf numFmtId="4" fontId="14" fillId="0" borderId="15" xfId="10" applyFont="1" applyBorder="1" applyAlignment="1">
      <alignment vertical="distributed" readingOrder="1"/>
    </xf>
    <xf numFmtId="4" fontId="14" fillId="0" borderId="128" xfId="10" applyFont="1" applyBorder="1" applyAlignment="1">
      <alignment vertical="center" readingOrder="1"/>
    </xf>
    <xf numFmtId="4" fontId="14" fillId="0" borderId="126" xfId="10" applyFont="1" applyBorder="1" applyAlignment="1">
      <alignment vertical="center" readingOrder="1"/>
    </xf>
    <xf numFmtId="4" fontId="3" fillId="0" borderId="14" xfId="10" applyFont="1" applyBorder="1" applyAlignment="1">
      <alignment vertical="center" readingOrder="1"/>
    </xf>
    <xf numFmtId="10" fontId="4" fillId="4" borderId="153" xfId="10" applyNumberFormat="1" applyFont="1" applyFill="1" applyBorder="1" applyAlignment="1">
      <alignment horizontal="center" vertical="center" wrapText="1" readingOrder="1"/>
    </xf>
    <xf numFmtId="10" fontId="4" fillId="4" borderId="159" xfId="10" applyNumberFormat="1" applyFont="1" applyFill="1" applyBorder="1" applyAlignment="1">
      <alignment horizontal="center" vertical="center" wrapText="1" readingOrder="1"/>
    </xf>
    <xf numFmtId="10" fontId="14" fillId="12" borderId="111" xfId="0" applyNumberFormat="1" applyFont="1" applyFill="1" applyBorder="1" applyAlignment="1">
      <alignment horizontal="center" vertical="center" readingOrder="1"/>
    </xf>
    <xf numFmtId="4" fontId="14" fillId="0" borderId="14" xfId="10" applyFont="1" applyBorder="1" applyAlignment="1">
      <alignment horizontal="center" vertical="center" readingOrder="1"/>
    </xf>
    <xf numFmtId="4" fontId="16" fillId="0" borderId="14" xfId="10" applyFont="1" applyBorder="1" applyAlignment="1">
      <alignment vertical="center" readingOrder="1"/>
    </xf>
    <xf numFmtId="4" fontId="14" fillId="0" borderId="14" xfId="10" applyFont="1" applyBorder="1" applyAlignment="1">
      <alignment vertical="center" readingOrder="1"/>
    </xf>
    <xf numFmtId="10" fontId="4" fillId="12" borderId="0" xfId="0" applyNumberFormat="1" applyFont="1" applyFill="1" applyAlignment="1" applyProtection="1">
      <alignment horizontal="center" vertical="center" wrapText="1"/>
      <protection locked="0"/>
    </xf>
    <xf numFmtId="4" fontId="3" fillId="0" borderId="16" xfId="10" applyFont="1" applyBorder="1" applyAlignment="1">
      <alignment vertical="center" readingOrder="1"/>
    </xf>
    <xf numFmtId="4" fontId="3" fillId="0" borderId="17" xfId="10" applyFont="1" applyBorder="1" applyAlignment="1">
      <alignment vertical="center" readingOrder="1"/>
    </xf>
    <xf numFmtId="4" fontId="3" fillId="0" borderId="17" xfId="10" applyFont="1" applyBorder="1" applyAlignment="1">
      <alignment vertical="center" wrapText="1" readingOrder="1"/>
    </xf>
    <xf numFmtId="166" fontId="3" fillId="0" borderId="17" xfId="11" applyFont="1" applyFill="1" applyBorder="1" applyAlignment="1">
      <alignment horizontal="center" vertical="center" readingOrder="1"/>
    </xf>
    <xf numFmtId="4" fontId="3" fillId="0" borderId="18" xfId="10" applyFont="1" applyBorder="1" applyAlignment="1">
      <alignment vertical="center" readingOrder="1"/>
    </xf>
    <xf numFmtId="0" fontId="55" fillId="5" borderId="162" xfId="0" applyFont="1" applyFill="1" applyBorder="1" applyAlignment="1">
      <alignment horizontal="right" vertical="top" wrapText="1"/>
    </xf>
    <xf numFmtId="0" fontId="56" fillId="16" borderId="162" xfId="0" applyFont="1" applyFill="1" applyBorder="1" applyAlignment="1">
      <alignment horizontal="right" vertical="top" wrapText="1"/>
    </xf>
    <xf numFmtId="4" fontId="57" fillId="5" borderId="15" xfId="0" applyNumberFormat="1" applyFont="1" applyFill="1" applyBorder="1" applyAlignment="1">
      <alignment horizontal="right" vertical="top" wrapText="1"/>
    </xf>
    <xf numFmtId="0" fontId="56" fillId="16" borderId="164" xfId="0" applyFont="1" applyFill="1" applyBorder="1" applyAlignment="1">
      <alignment horizontal="left" vertical="top" wrapText="1"/>
    </xf>
    <xf numFmtId="4" fontId="56" fillId="16" borderId="162" xfId="0" applyNumberFormat="1" applyFont="1" applyFill="1" applyBorder="1" applyAlignment="1">
      <alignment horizontal="right" vertical="top" wrapText="1"/>
    </xf>
    <xf numFmtId="4" fontId="57" fillId="7" borderId="162" xfId="0" applyNumberFormat="1" applyFont="1" applyFill="1" applyBorder="1" applyAlignment="1">
      <alignment horizontal="right" vertical="top" wrapText="1"/>
    </xf>
    <xf numFmtId="4" fontId="57" fillId="6" borderId="162" xfId="0" applyNumberFormat="1" applyFont="1" applyFill="1" applyBorder="1" applyAlignment="1">
      <alignment horizontal="right" vertical="top" wrapText="1"/>
    </xf>
    <xf numFmtId="0" fontId="24" fillId="5" borderId="14" xfId="0" applyFont="1" applyFill="1" applyBorder="1" applyAlignment="1">
      <alignment horizontal="center" vertical="top" wrapText="1"/>
    </xf>
    <xf numFmtId="0" fontId="40" fillId="0" borderId="15" xfId="2" applyFont="1" applyBorder="1" applyAlignment="1">
      <alignment horizontal="center"/>
    </xf>
    <xf numFmtId="0" fontId="40" fillId="0" borderId="17" xfId="2" applyFont="1" applyBorder="1" applyAlignment="1">
      <alignment horizontal="center"/>
    </xf>
    <xf numFmtId="0" fontId="40" fillId="0" borderId="17" xfId="2" applyFont="1" applyBorder="1" applyAlignment="1">
      <alignment horizontal="left" vertical="center"/>
    </xf>
    <xf numFmtId="4" fontId="40" fillId="0" borderId="17" xfId="2" applyNumberFormat="1" applyFont="1" applyBorder="1" applyAlignment="1">
      <alignment horizontal="right" vertical="center"/>
    </xf>
    <xf numFmtId="4" fontId="40" fillId="0" borderId="17" xfId="2" applyNumberFormat="1" applyFont="1" applyBorder="1"/>
    <xf numFmtId="0" fontId="40" fillId="0" borderId="18" xfId="2" applyFont="1" applyBorder="1" applyAlignment="1">
      <alignment horizontal="center"/>
    </xf>
    <xf numFmtId="0" fontId="90" fillId="23" borderId="106" xfId="0" applyFont="1" applyFill="1" applyBorder="1" applyAlignment="1">
      <alignment horizontal="center" vertical="center" wrapText="1"/>
    </xf>
    <xf numFmtId="0" fontId="90" fillId="23" borderId="105" xfId="0" applyFont="1" applyFill="1" applyBorder="1" applyAlignment="1">
      <alignment horizontal="center" vertical="center" wrapText="1"/>
    </xf>
    <xf numFmtId="49" fontId="89" fillId="0" borderId="10" xfId="0" applyNumberFormat="1" applyFont="1" applyBorder="1" applyAlignment="1">
      <alignment horizontal="center" vertical="center" wrapText="1" shrinkToFit="1" readingOrder="1"/>
    </xf>
    <xf numFmtId="49" fontId="89" fillId="0" borderId="10" xfId="0" applyNumberFormat="1" applyFont="1" applyBorder="1" applyAlignment="1">
      <alignment horizontal="left" vertical="center" wrapText="1" shrinkToFit="1" readingOrder="1"/>
    </xf>
    <xf numFmtId="0" fontId="0" fillId="3" borderId="0" xfId="0" applyFill="1" applyAlignment="1">
      <alignment wrapText="1"/>
    </xf>
    <xf numFmtId="0" fontId="91" fillId="0" borderId="0" xfId="0" applyFont="1" applyAlignment="1">
      <alignment horizontal="center" vertical="center" wrapText="1"/>
    </xf>
    <xf numFmtId="0" fontId="89" fillId="0" borderId="0" xfId="0" applyFont="1" applyAlignment="1">
      <alignment horizontal="left" vertical="center" wrapText="1" shrinkToFit="1" readingOrder="1"/>
    </xf>
    <xf numFmtId="0" fontId="66" fillId="0" borderId="0" xfId="0" applyFont="1" applyAlignment="1">
      <alignment vertical="center"/>
    </xf>
    <xf numFmtId="0" fontId="87" fillId="0" borderId="0" xfId="0" applyFont="1"/>
    <xf numFmtId="0" fontId="67" fillId="0" borderId="0" xfId="0" applyFont="1" applyAlignment="1">
      <alignment vertical="center"/>
    </xf>
    <xf numFmtId="0" fontId="66" fillId="23" borderId="142" xfId="0" applyFont="1" applyFill="1" applyBorder="1" applyAlignment="1">
      <alignment vertical="center" wrapText="1"/>
    </xf>
    <xf numFmtId="4" fontId="67" fillId="0" borderId="0" xfId="0" applyNumberFormat="1" applyFont="1" applyAlignment="1">
      <alignment vertical="center" wrapText="1"/>
    </xf>
    <xf numFmtId="0" fontId="66" fillId="21" borderId="104" xfId="0" applyFont="1" applyFill="1" applyBorder="1" applyAlignment="1">
      <alignment vertical="center"/>
    </xf>
    <xf numFmtId="0" fontId="64" fillId="23" borderId="23" xfId="0" applyFont="1" applyFill="1" applyBorder="1" applyAlignment="1">
      <alignment vertical="center"/>
    </xf>
    <xf numFmtId="169" fontId="73" fillId="23" borderId="18" xfId="0" applyNumberFormat="1" applyFont="1" applyFill="1" applyBorder="1" applyAlignment="1">
      <alignment vertical="top" wrapText="1"/>
    </xf>
    <xf numFmtId="0" fontId="88" fillId="23" borderId="36" xfId="0" applyFont="1" applyFill="1" applyBorder="1" applyAlignment="1">
      <alignment vertical="center" wrapText="1"/>
    </xf>
    <xf numFmtId="4" fontId="89" fillId="0" borderId="10" xfId="0" applyNumberFormat="1" applyFont="1" applyBorder="1" applyAlignment="1">
      <alignment vertical="center"/>
    </xf>
    <xf numFmtId="169" fontId="73" fillId="23" borderId="23" xfId="0" applyNumberFormat="1" applyFont="1" applyFill="1" applyBorder="1" applyAlignment="1">
      <alignment vertical="top" wrapText="1"/>
    </xf>
    <xf numFmtId="0" fontId="0" fillId="23" borderId="18" xfId="0" applyFill="1" applyBorder="1"/>
    <xf numFmtId="0" fontId="90" fillId="23" borderId="36" xfId="0" applyFont="1" applyFill="1" applyBorder="1" applyAlignment="1">
      <alignment vertical="center"/>
    </xf>
    <xf numFmtId="0" fontId="90" fillId="23" borderId="113" xfId="0" applyFont="1" applyFill="1" applyBorder="1" applyAlignment="1">
      <alignment vertical="center" wrapText="1"/>
    </xf>
    <xf numFmtId="17" fontId="73" fillId="23" borderId="18" xfId="0" applyNumberFormat="1" applyFont="1" applyFill="1" applyBorder="1" applyAlignment="1">
      <alignment vertical="top" wrapText="1"/>
    </xf>
    <xf numFmtId="0" fontId="90" fillId="23" borderId="37" xfId="0" applyFont="1" applyFill="1" applyBorder="1" applyAlignment="1">
      <alignment vertical="center" wrapText="1"/>
    </xf>
    <xf numFmtId="192" fontId="67" fillId="0" borderId="10" xfId="0" applyNumberFormat="1" applyFont="1" applyBorder="1"/>
    <xf numFmtId="0" fontId="87" fillId="23" borderId="23" xfId="0" applyFont="1" applyFill="1" applyBorder="1"/>
    <xf numFmtId="17" fontId="87" fillId="23" borderId="15" xfId="0" applyNumberFormat="1" applyFont="1" applyFill="1" applyBorder="1"/>
    <xf numFmtId="0" fontId="87" fillId="23" borderId="15" xfId="0" applyFont="1" applyFill="1" applyBorder="1"/>
    <xf numFmtId="0" fontId="88" fillId="23" borderId="36" xfId="0" applyFont="1" applyFill="1" applyBorder="1" applyAlignment="1">
      <alignment vertical="center" wrapText="1" shrinkToFit="1" readingOrder="1"/>
    </xf>
    <xf numFmtId="0" fontId="89" fillId="0" borderId="0" xfId="0" applyFont="1" applyAlignment="1">
      <alignment vertical="center" wrapText="1" shrinkToFit="1" readingOrder="1"/>
    </xf>
    <xf numFmtId="0" fontId="64" fillId="24" borderId="23" xfId="0" applyFont="1" applyFill="1" applyBorder="1" applyAlignment="1">
      <alignment vertical="center"/>
    </xf>
    <xf numFmtId="17" fontId="0" fillId="24" borderId="18" xfId="0" applyNumberFormat="1" applyFill="1" applyBorder="1"/>
    <xf numFmtId="0" fontId="49" fillId="24" borderId="113" xfId="0" applyFont="1" applyFill="1" applyBorder="1" applyAlignment="1">
      <alignment vertical="center" wrapText="1"/>
    </xf>
    <xf numFmtId="17" fontId="73" fillId="24" borderId="15" xfId="0" applyNumberFormat="1" applyFont="1" applyFill="1" applyBorder="1" applyAlignment="1">
      <alignment vertical="top" wrapText="1"/>
    </xf>
    <xf numFmtId="0" fontId="87" fillId="24" borderId="23" xfId="0" applyFont="1" applyFill="1" applyBorder="1"/>
    <xf numFmtId="0" fontId="87" fillId="24" borderId="15" xfId="0" applyFont="1" applyFill="1" applyBorder="1"/>
    <xf numFmtId="17" fontId="87" fillId="24" borderId="23" xfId="0" applyNumberFormat="1" applyFont="1" applyFill="1" applyBorder="1"/>
    <xf numFmtId="0" fontId="87" fillId="24" borderId="36" xfId="0" applyFont="1" applyFill="1" applyBorder="1" applyAlignment="1">
      <alignment vertical="center"/>
    </xf>
    <xf numFmtId="164" fontId="34" fillId="0" borderId="10" xfId="23" applyFont="1" applyBorder="1" applyAlignment="1">
      <alignment horizontal="center" vertical="center" wrapText="1"/>
    </xf>
    <xf numFmtId="164" fontId="34" fillId="18" borderId="10" xfId="23" applyFont="1" applyFill="1" applyBorder="1" applyAlignment="1">
      <alignment horizontal="center" vertical="center" wrapText="1"/>
    </xf>
    <xf numFmtId="164" fontId="34" fillId="0" borderId="10" xfId="23" applyFont="1" applyBorder="1" applyAlignment="1">
      <alignment horizontal="center" vertical="center"/>
    </xf>
    <xf numFmtId="0" fontId="34" fillId="18" borderId="10" xfId="0" applyFont="1" applyFill="1" applyBorder="1" applyAlignment="1">
      <alignment horizontal="center" vertical="center" wrapText="1"/>
    </xf>
    <xf numFmtId="0" fontId="34" fillId="0" borderId="11" xfId="0" applyFont="1" applyBorder="1" applyAlignment="1">
      <alignment horizontal="center" vertical="center" wrapText="1"/>
    </xf>
    <xf numFmtId="164" fontId="34" fillId="18" borderId="2" xfId="23" applyFont="1" applyFill="1" applyBorder="1" applyAlignment="1">
      <alignment horizontal="center" vertical="center" wrapText="1"/>
    </xf>
    <xf numFmtId="0" fontId="34" fillId="18" borderId="2" xfId="0" applyFont="1" applyFill="1" applyBorder="1" applyAlignment="1">
      <alignment horizontal="center" vertical="center" wrapText="1"/>
    </xf>
    <xf numFmtId="164" fontId="34" fillId="0" borderId="2" xfId="23" applyFont="1" applyBorder="1" applyAlignment="1">
      <alignment horizontal="center" vertical="center" wrapText="1"/>
    </xf>
    <xf numFmtId="164" fontId="34" fillId="0" borderId="2" xfId="23" applyFont="1" applyBorder="1" applyAlignment="1">
      <alignment horizontal="center" vertical="center"/>
    </xf>
    <xf numFmtId="0" fontId="34" fillId="0" borderId="3" xfId="0" applyFont="1" applyBorder="1" applyAlignment="1">
      <alignment horizontal="center" vertical="center" wrapText="1"/>
    </xf>
    <xf numFmtId="10" fontId="2" fillId="0" borderId="58" xfId="1" applyNumberFormat="1" applyFont="1" applyFill="1" applyBorder="1" applyAlignment="1">
      <alignment horizontal="center" vertical="center"/>
    </xf>
    <xf numFmtId="165" fontId="17" fillId="3" borderId="10" xfId="6" applyNumberFormat="1" applyFont="1" applyFill="1" applyBorder="1" applyAlignment="1">
      <alignment vertical="center" wrapText="1"/>
    </xf>
    <xf numFmtId="0" fontId="18" fillId="0" borderId="14" xfId="0" applyFont="1" applyBorder="1" applyAlignment="1">
      <alignment horizontal="left" vertical="center"/>
    </xf>
    <xf numFmtId="0" fontId="18" fillId="0" borderId="38" xfId="0" applyFont="1" applyBorder="1" applyAlignment="1">
      <alignment horizontal="left" vertical="center"/>
    </xf>
    <xf numFmtId="0" fontId="18" fillId="0" borderId="111" xfId="0" applyFont="1" applyBorder="1" applyAlignment="1">
      <alignment horizontal="left" vertical="center"/>
    </xf>
    <xf numFmtId="14" fontId="18" fillId="0" borderId="38" xfId="0" applyNumberFormat="1" applyFont="1" applyBorder="1" applyAlignment="1">
      <alignment horizontal="left" vertical="center"/>
    </xf>
    <xf numFmtId="0" fontId="18" fillId="0" borderId="19" xfId="0" applyFont="1" applyBorder="1" applyAlignment="1">
      <alignment horizontal="left" vertical="center"/>
    </xf>
    <xf numFmtId="0" fontId="21" fillId="2" borderId="86" xfId="6" applyFont="1" applyFill="1" applyBorder="1" applyAlignment="1">
      <alignment horizontal="center" vertical="center"/>
    </xf>
    <xf numFmtId="10" fontId="17" fillId="12" borderId="20" xfId="4" applyNumberFormat="1" applyFont="1" applyFill="1" applyBorder="1" applyAlignment="1">
      <alignment vertical="center" wrapText="1"/>
    </xf>
    <xf numFmtId="166" fontId="17" fillId="0" borderId="13" xfId="5" applyFont="1" applyFill="1" applyBorder="1" applyAlignment="1">
      <alignment vertical="center" wrapText="1"/>
    </xf>
    <xf numFmtId="10" fontId="17" fillId="3" borderId="137" xfId="5" applyNumberFormat="1" applyFont="1" applyFill="1" applyBorder="1" applyAlignment="1">
      <alignment vertical="center"/>
    </xf>
    <xf numFmtId="10" fontId="17" fillId="3" borderId="137" xfId="6" applyNumberFormat="1" applyFont="1" applyFill="1" applyBorder="1" applyAlignment="1">
      <alignment vertical="center"/>
    </xf>
    <xf numFmtId="0" fontId="68" fillId="24" borderId="21" xfId="0" applyFont="1" applyFill="1" applyBorder="1" applyAlignment="1">
      <alignment horizontal="center" vertical="center"/>
    </xf>
    <xf numFmtId="0" fontId="37" fillId="27" borderId="9" xfId="31" applyFont="1" applyFill="1" applyBorder="1" applyAlignment="1">
      <alignment horizontal="center"/>
    </xf>
    <xf numFmtId="0" fontId="37" fillId="27" borderId="10" xfId="31" applyFont="1" applyFill="1" applyBorder="1" applyAlignment="1">
      <alignment wrapText="1"/>
    </xf>
    <xf numFmtId="10" fontId="37" fillId="27" borderId="10" xfId="32" applyNumberFormat="1" applyFont="1" applyFill="1" applyBorder="1" applyAlignment="1">
      <alignment horizontal="center"/>
    </xf>
    <xf numFmtId="10" fontId="37" fillId="27" borderId="11" xfId="32" applyNumberFormat="1" applyFont="1" applyFill="1" applyBorder="1" applyAlignment="1">
      <alignment horizontal="center"/>
    </xf>
    <xf numFmtId="0" fontId="36" fillId="27" borderId="9" xfId="31" applyFont="1" applyFill="1" applyBorder="1" applyAlignment="1">
      <alignment horizontal="center"/>
    </xf>
    <xf numFmtId="0" fontId="36" fillId="27" borderId="10" xfId="31" applyFont="1" applyFill="1" applyBorder="1" applyAlignment="1">
      <alignment horizontal="center" wrapText="1"/>
    </xf>
    <xf numFmtId="10" fontId="36" fillId="27" borderId="10" xfId="32" applyNumberFormat="1" applyFont="1" applyFill="1" applyBorder="1" applyAlignment="1">
      <alignment horizontal="center"/>
    </xf>
    <xf numFmtId="10" fontId="36" fillId="27" borderId="11" xfId="32" applyNumberFormat="1" applyFont="1" applyFill="1" applyBorder="1" applyAlignment="1">
      <alignment horizontal="center"/>
    </xf>
    <xf numFmtId="0" fontId="37" fillId="27" borderId="10" xfId="31" applyFont="1" applyFill="1" applyBorder="1" applyAlignment="1">
      <alignment horizontal="left" wrapText="1"/>
    </xf>
    <xf numFmtId="0" fontId="36" fillId="0" borderId="10" xfId="31" applyFont="1" applyBorder="1" applyAlignment="1">
      <alignment horizontal="center" wrapText="1"/>
    </xf>
    <xf numFmtId="10" fontId="36" fillId="0" borderId="10" xfId="32" applyNumberFormat="1" applyFont="1" applyFill="1" applyBorder="1" applyAlignment="1">
      <alignment horizontal="center"/>
    </xf>
    <xf numFmtId="10" fontId="36" fillId="0" borderId="11" xfId="32" applyNumberFormat="1" applyFont="1" applyFill="1" applyBorder="1" applyAlignment="1">
      <alignment horizontal="center"/>
    </xf>
    <xf numFmtId="10" fontId="105" fillId="28" borderId="10" xfId="31" applyNumberFormat="1" applyFont="1" applyFill="1" applyBorder="1" applyAlignment="1">
      <alignment horizontal="center" vertical="center"/>
    </xf>
    <xf numFmtId="10" fontId="105" fillId="28" borderId="11" xfId="31" applyNumberFormat="1" applyFont="1" applyFill="1" applyBorder="1" applyAlignment="1">
      <alignment horizontal="center" vertical="center"/>
    </xf>
    <xf numFmtId="10" fontId="24" fillId="0" borderId="58" xfId="1" applyNumberFormat="1" applyFont="1" applyFill="1" applyBorder="1" applyAlignment="1">
      <alignment horizontal="center" vertical="center" wrapText="1"/>
    </xf>
    <xf numFmtId="10" fontId="2" fillId="0" borderId="61" xfId="16" applyNumberFormat="1" applyFont="1" applyFill="1" applyBorder="1" applyAlignment="1">
      <alignment horizontal="center" vertical="center"/>
    </xf>
    <xf numFmtId="0" fontId="34" fillId="9" borderId="55" xfId="2" applyFont="1" applyFill="1" applyBorder="1" applyAlignment="1">
      <alignment horizontal="center" vertical="center"/>
    </xf>
    <xf numFmtId="0" fontId="18" fillId="9" borderId="56" xfId="2" applyFont="1" applyFill="1" applyBorder="1" applyAlignment="1">
      <alignment horizontal="center" vertical="center"/>
    </xf>
    <xf numFmtId="0" fontId="18" fillId="9" borderId="56" xfId="2" applyFont="1" applyFill="1" applyBorder="1" applyAlignment="1">
      <alignment horizontal="center" vertical="center" wrapText="1"/>
    </xf>
    <xf numFmtId="0" fontId="18" fillId="9" borderId="108" xfId="2" applyFont="1" applyFill="1" applyBorder="1" applyAlignment="1">
      <alignment horizontal="center" vertical="center"/>
    </xf>
    <xf numFmtId="4" fontId="18" fillId="9" borderId="109" xfId="2" applyNumberFormat="1" applyFont="1" applyFill="1" applyBorder="1" applyAlignment="1">
      <alignment vertical="center" wrapText="1"/>
    </xf>
    <xf numFmtId="165" fontId="18" fillId="9" borderId="82" xfId="2" applyNumberFormat="1" applyFont="1" applyFill="1" applyBorder="1" applyAlignment="1">
      <alignment vertical="center" wrapText="1"/>
    </xf>
    <xf numFmtId="165" fontId="18" fillId="9" borderId="109" xfId="2" applyNumberFormat="1" applyFont="1" applyFill="1" applyBorder="1" applyAlignment="1">
      <alignment vertical="center" wrapText="1"/>
    </xf>
    <xf numFmtId="10" fontId="18" fillId="9" borderId="57" xfId="1" applyNumberFormat="1" applyFont="1" applyFill="1" applyBorder="1" applyAlignment="1">
      <alignment horizontal="center" vertical="center" wrapText="1"/>
    </xf>
    <xf numFmtId="0" fontId="18" fillId="0" borderId="0" xfId="0" applyFont="1" applyAlignment="1">
      <alignment horizontal="left" vertical="center"/>
    </xf>
    <xf numFmtId="0" fontId="18" fillId="0" borderId="15" xfId="0" applyFont="1" applyBorder="1" applyAlignment="1">
      <alignment horizontal="left" vertical="center"/>
    </xf>
    <xf numFmtId="0" fontId="18" fillId="0" borderId="33" xfId="0" applyFont="1" applyBorder="1" applyAlignment="1">
      <alignment horizontal="left" vertical="center"/>
    </xf>
    <xf numFmtId="14" fontId="18" fillId="0" borderId="0" xfId="0" applyNumberFormat="1" applyFont="1" applyAlignment="1">
      <alignment horizontal="left" vertical="center"/>
    </xf>
    <xf numFmtId="14" fontId="18" fillId="0" borderId="15" xfId="0" applyNumberFormat="1" applyFont="1" applyBorder="1" applyAlignment="1">
      <alignment horizontal="left" vertical="center"/>
    </xf>
    <xf numFmtId="165" fontId="17" fillId="0" borderId="0" xfId="6" applyNumberFormat="1" applyFont="1" applyAlignment="1">
      <alignment vertical="center" wrapText="1"/>
    </xf>
    <xf numFmtId="0" fontId="21" fillId="0" borderId="0" xfId="6" applyFont="1" applyAlignment="1">
      <alignment horizontal="center" vertical="center"/>
    </xf>
    <xf numFmtId="171" fontId="21" fillId="2" borderId="168" xfId="6" applyNumberFormat="1" applyFont="1" applyFill="1" applyBorder="1" applyAlignment="1">
      <alignment horizontal="center" vertical="center"/>
    </xf>
    <xf numFmtId="166" fontId="17" fillId="0" borderId="43" xfId="5" applyFont="1" applyFill="1" applyBorder="1" applyAlignment="1">
      <alignment vertical="center" wrapText="1"/>
    </xf>
    <xf numFmtId="166" fontId="22" fillId="3" borderId="110" xfId="5" applyFont="1" applyFill="1" applyBorder="1" applyAlignment="1">
      <alignment vertical="center"/>
    </xf>
    <xf numFmtId="171" fontId="21" fillId="2" borderId="170" xfId="6" applyNumberFormat="1" applyFont="1" applyFill="1" applyBorder="1" applyAlignment="1">
      <alignment horizontal="center" vertical="center"/>
    </xf>
    <xf numFmtId="0" fontId="21" fillId="0" borderId="64" xfId="6" applyFont="1" applyBorder="1" applyAlignment="1">
      <alignment horizontal="center" vertical="center"/>
    </xf>
    <xf numFmtId="166" fontId="17" fillId="0" borderId="4" xfId="5" applyFont="1" applyFill="1" applyBorder="1" applyAlignment="1">
      <alignment vertical="center" wrapText="1"/>
    </xf>
    <xf numFmtId="166" fontId="21" fillId="3" borderId="110" xfId="5" applyFont="1" applyFill="1" applyBorder="1" applyAlignment="1">
      <alignment vertical="center"/>
    </xf>
    <xf numFmtId="10" fontId="21" fillId="0" borderId="3" xfId="4" applyNumberFormat="1" applyFont="1" applyFill="1" applyBorder="1" applyAlignment="1">
      <alignment horizontal="center" vertical="center" wrapText="1"/>
    </xf>
    <xf numFmtId="10" fontId="21" fillId="0" borderId="11" xfId="4" applyNumberFormat="1" applyFont="1" applyFill="1" applyBorder="1" applyAlignment="1">
      <alignment horizontal="center" vertical="center" wrapText="1"/>
    </xf>
    <xf numFmtId="10" fontId="21" fillId="0" borderId="15" xfId="4" applyNumberFormat="1" applyFont="1" applyFill="1" applyBorder="1" applyAlignment="1">
      <alignment horizontal="center" vertical="center" wrapText="1"/>
    </xf>
    <xf numFmtId="10" fontId="17" fillId="3" borderId="36" xfId="4" applyNumberFormat="1" applyFont="1" applyFill="1" applyBorder="1" applyAlignment="1">
      <alignment vertical="center"/>
    </xf>
    <xf numFmtId="0" fontId="21" fillId="2" borderId="171" xfId="6" applyFont="1" applyFill="1" applyBorder="1" applyAlignment="1">
      <alignment horizontal="center" vertical="center"/>
    </xf>
    <xf numFmtId="0" fontId="21" fillId="2" borderId="169" xfId="6" applyFont="1" applyFill="1" applyBorder="1" applyAlignment="1">
      <alignment vertical="center"/>
    </xf>
    <xf numFmtId="165" fontId="17" fillId="0" borderId="20" xfId="6" applyNumberFormat="1" applyFont="1" applyBorder="1" applyAlignment="1">
      <alignment vertical="center" wrapText="1"/>
    </xf>
    <xf numFmtId="166" fontId="17" fillId="0" borderId="107" xfId="5" applyFont="1" applyFill="1" applyBorder="1" applyAlignment="1">
      <alignment vertical="center" wrapText="1"/>
    </xf>
    <xf numFmtId="0" fontId="88" fillId="24" borderId="34" xfId="0" applyFont="1" applyFill="1" applyBorder="1" applyAlignment="1">
      <alignment horizontal="center" vertical="center" wrapText="1"/>
    </xf>
    <xf numFmtId="0" fontId="88" fillId="24" borderId="35" xfId="0" applyFont="1" applyFill="1" applyBorder="1" applyAlignment="1">
      <alignment horizontal="center" vertical="center" wrapText="1"/>
    </xf>
    <xf numFmtId="0" fontId="88" fillId="24" borderId="36" xfId="0" applyFont="1" applyFill="1" applyBorder="1" applyAlignment="1">
      <alignment vertical="center" wrapText="1"/>
    </xf>
    <xf numFmtId="0" fontId="89" fillId="0" borderId="0" xfId="0" applyFont="1" applyAlignment="1">
      <alignment horizontal="center" vertical="center"/>
    </xf>
    <xf numFmtId="178" fontId="89" fillId="0" borderId="0" xfId="0" applyNumberFormat="1" applyFont="1" applyAlignment="1">
      <alignment horizontal="right" vertical="center"/>
    </xf>
    <xf numFmtId="0" fontId="0" fillId="0" borderId="0" xfId="0" applyAlignment="1">
      <alignment horizontal="center"/>
    </xf>
    <xf numFmtId="0" fontId="89" fillId="0" borderId="0" xfId="0" applyFont="1" applyAlignment="1">
      <alignment horizontal="center" vertical="center" wrapText="1"/>
    </xf>
    <xf numFmtId="0" fontId="89" fillId="0" borderId="0" xfId="0" applyFont="1" applyAlignment="1">
      <alignment horizontal="left" vertical="center" wrapText="1"/>
    </xf>
    <xf numFmtId="178" fontId="89" fillId="0" borderId="0" xfId="0" applyNumberFormat="1" applyFont="1" applyAlignment="1">
      <alignment horizontal="right" vertical="center" wrapText="1"/>
    </xf>
    <xf numFmtId="0" fontId="69" fillId="24" borderId="22" xfId="0" applyFont="1" applyFill="1" applyBorder="1" applyAlignment="1">
      <alignment vertical="center"/>
    </xf>
    <xf numFmtId="0" fontId="69" fillId="24" borderId="23" xfId="0" applyFont="1" applyFill="1" applyBorder="1" applyAlignment="1">
      <alignment vertical="center"/>
    </xf>
    <xf numFmtId="4" fontId="89" fillId="0" borderId="0" xfId="0" applyNumberFormat="1" applyFont="1" applyAlignment="1">
      <alignment vertical="center" wrapText="1" shrinkToFit="1" readingOrder="1"/>
    </xf>
    <xf numFmtId="0" fontId="87" fillId="24" borderId="0" xfId="0" applyFont="1" applyFill="1"/>
    <xf numFmtId="0" fontId="0" fillId="3" borderId="14" xfId="0" applyFill="1" applyBorder="1"/>
    <xf numFmtId="0" fontId="0" fillId="3" borderId="15" xfId="0" applyFill="1" applyBorder="1"/>
    <xf numFmtId="2" fontId="67" fillId="0" borderId="0" xfId="0" applyNumberFormat="1" applyFont="1" applyAlignment="1">
      <alignment horizontal="center" vertical="center"/>
    </xf>
    <xf numFmtId="2" fontId="67" fillId="0" borderId="0" xfId="0" applyNumberFormat="1" applyFont="1" applyAlignment="1">
      <alignment horizontal="center"/>
    </xf>
    <xf numFmtId="178" fontId="67" fillId="0" borderId="0" xfId="0" applyNumberFormat="1" applyFont="1" applyAlignment="1">
      <alignment horizontal="right" vertical="center"/>
    </xf>
    <xf numFmtId="43" fontId="39" fillId="0" borderId="17" xfId="16" applyFont="1" applyBorder="1" applyAlignment="1"/>
    <xf numFmtId="43" fontId="33" fillId="0" borderId="31" xfId="16" applyFont="1" applyBorder="1" applyAlignment="1">
      <alignment horizontal="left"/>
    </xf>
    <xf numFmtId="169" fontId="34" fillId="3" borderId="32" xfId="0" applyNumberFormat="1" applyFont="1" applyFill="1" applyBorder="1" applyAlignment="1">
      <alignment horizontal="center" vertical="center"/>
    </xf>
    <xf numFmtId="169" fontId="34" fillId="3" borderId="81" xfId="0" applyNumberFormat="1" applyFont="1" applyFill="1" applyBorder="1" applyAlignment="1">
      <alignment horizontal="center" vertical="center"/>
    </xf>
    <xf numFmtId="169" fontId="34" fillId="3" borderId="33" xfId="0" applyNumberFormat="1" applyFont="1" applyFill="1" applyBorder="1" applyAlignment="1">
      <alignment horizontal="center" vertical="center"/>
    </xf>
    <xf numFmtId="169" fontId="34" fillId="3" borderId="15" xfId="0" applyNumberFormat="1" applyFont="1" applyFill="1" applyBorder="1" applyAlignment="1">
      <alignment horizontal="center" vertical="center"/>
    </xf>
    <xf numFmtId="0" fontId="33" fillId="0" borderId="104" xfId="0" applyFont="1" applyBorder="1" applyAlignment="1">
      <alignment horizontal="center" vertical="center"/>
    </xf>
    <xf numFmtId="188" fontId="67" fillId="0" borderId="172" xfId="0" applyNumberFormat="1" applyFont="1" applyBorder="1" applyAlignment="1">
      <alignment horizontal="center" vertical="center" wrapText="1"/>
    </xf>
    <xf numFmtId="191" fontId="67" fillId="0" borderId="173" xfId="0" applyNumberFormat="1" applyFont="1" applyBorder="1" applyAlignment="1">
      <alignment vertical="center" wrapText="1"/>
    </xf>
    <xf numFmtId="188" fontId="67" fillId="0" borderId="138" xfId="0" applyNumberFormat="1" applyFont="1" applyBorder="1" applyAlignment="1">
      <alignment horizontal="center" vertical="center" wrapText="1"/>
    </xf>
    <xf numFmtId="4" fontId="67" fillId="0" borderId="174" xfId="0" applyNumberFormat="1" applyFont="1" applyBorder="1" applyAlignment="1">
      <alignment vertical="center" wrapText="1"/>
    </xf>
    <xf numFmtId="4" fontId="67" fillId="0" borderId="173" xfId="0" applyNumberFormat="1" applyFont="1" applyBorder="1" applyAlignment="1">
      <alignment vertical="center" wrapText="1"/>
    </xf>
    <xf numFmtId="0" fontId="11" fillId="0" borderId="7" xfId="0" applyFont="1" applyBorder="1" applyAlignment="1">
      <alignment horizontal="center" vertical="center"/>
    </xf>
    <xf numFmtId="0" fontId="33" fillId="0" borderId="55" xfId="0" applyFont="1" applyBorder="1"/>
    <xf numFmtId="10" fontId="76" fillId="3" borderId="57" xfId="1" applyNumberFormat="1" applyFont="1" applyFill="1" applyBorder="1" applyAlignment="1">
      <alignment horizontal="center" vertical="center" wrapText="1"/>
    </xf>
    <xf numFmtId="165" fontId="76" fillId="15" borderId="175" xfId="2" applyNumberFormat="1" applyFont="1" applyFill="1" applyBorder="1" applyAlignment="1">
      <alignment vertical="center" wrapText="1"/>
    </xf>
    <xf numFmtId="0" fontId="34" fillId="0" borderId="10" xfId="0" applyFont="1" applyBorder="1" applyAlignment="1">
      <alignment horizontal="left" vertical="top" wrapText="1"/>
    </xf>
    <xf numFmtId="0" fontId="55" fillId="9" borderId="116" xfId="0" applyFont="1" applyFill="1" applyBorder="1" applyAlignment="1">
      <alignment horizontal="center" vertical="center" wrapText="1"/>
    </xf>
    <xf numFmtId="0" fontId="55" fillId="9" borderId="162" xfId="0" applyFont="1" applyFill="1" applyBorder="1" applyAlignment="1">
      <alignment horizontal="center" vertical="center" wrapText="1"/>
    </xf>
    <xf numFmtId="2" fontId="56" fillId="16" borderId="162" xfId="0" applyNumberFormat="1" applyFont="1" applyFill="1" applyBorder="1" applyAlignment="1">
      <alignment horizontal="right" vertical="top" wrapText="1"/>
    </xf>
    <xf numFmtId="0" fontId="35" fillId="0" borderId="9" xfId="0" applyFont="1" applyBorder="1" applyAlignment="1">
      <alignment horizontal="center" vertical="center" wrapText="1"/>
    </xf>
    <xf numFmtId="0" fontId="33" fillId="9" borderId="10" xfId="2" applyFont="1" applyFill="1" applyBorder="1" applyAlignment="1">
      <alignment horizontal="left" vertical="center" wrapText="1"/>
    </xf>
    <xf numFmtId="164" fontId="33" fillId="9" borderId="10" xfId="23" applyFont="1" applyFill="1" applyBorder="1" applyAlignment="1">
      <alignment horizontal="center" vertical="center" wrapText="1"/>
    </xf>
    <xf numFmtId="164" fontId="33" fillId="9" borderId="10" xfId="23" applyFont="1" applyFill="1" applyBorder="1" applyAlignment="1">
      <alignment wrapText="1"/>
    </xf>
    <xf numFmtId="0" fontId="92" fillId="23" borderId="22" xfId="0" applyFont="1" applyFill="1" applyBorder="1"/>
    <xf numFmtId="0" fontId="92" fillId="23" borderId="23" xfId="0" applyFont="1" applyFill="1" applyBorder="1"/>
    <xf numFmtId="0" fontId="108" fillId="23" borderId="21" xfId="0" applyFont="1" applyFill="1" applyBorder="1" applyAlignment="1">
      <alignment horizontal="center" wrapText="1"/>
    </xf>
    <xf numFmtId="17" fontId="108" fillId="23" borderId="16" xfId="0" applyNumberFormat="1" applyFont="1" applyFill="1" applyBorder="1" applyAlignment="1">
      <alignment horizontal="center" wrapText="1"/>
    </xf>
    <xf numFmtId="17" fontId="108" fillId="23" borderId="22" xfId="0" applyNumberFormat="1" applyFont="1" applyFill="1" applyBorder="1" applyAlignment="1">
      <alignment horizontal="left" vertical="center"/>
    </xf>
    <xf numFmtId="169" fontId="39" fillId="0" borderId="94" xfId="0" applyNumberFormat="1" applyFont="1" applyBorder="1" applyAlignment="1">
      <alignment horizontal="center" vertical="center"/>
    </xf>
    <xf numFmtId="43" fontId="2" fillId="0" borderId="30" xfId="16" applyFont="1" applyBorder="1" applyAlignment="1">
      <alignment horizontal="center"/>
    </xf>
    <xf numFmtId="43" fontId="2" fillId="0" borderId="12" xfId="16" applyFont="1" applyBorder="1" applyAlignment="1">
      <alignment horizontal="center"/>
    </xf>
    <xf numFmtId="43" fontId="24" fillId="0" borderId="55" xfId="16" applyFont="1" applyFill="1" applyBorder="1" applyAlignment="1">
      <alignment horizontal="center" vertical="center"/>
    </xf>
    <xf numFmtId="0" fontId="37" fillId="0" borderId="10" xfId="31" applyFont="1" applyBorder="1" applyAlignment="1">
      <alignment horizontal="center"/>
    </xf>
    <xf numFmtId="0" fontId="6" fillId="0" borderId="104" xfId="2" applyFont="1" applyBorder="1" applyAlignment="1">
      <alignment horizontal="center" vertical="center"/>
    </xf>
    <xf numFmtId="0" fontId="109" fillId="0" borderId="7" xfId="6" applyFont="1" applyBorder="1" applyAlignment="1">
      <alignment horizontal="left" vertical="center" wrapText="1"/>
    </xf>
    <xf numFmtId="0" fontId="9" fillId="3" borderId="10" xfId="6" applyFont="1" applyFill="1" applyBorder="1" applyAlignment="1">
      <alignment horizontal="center" vertical="center" wrapText="1"/>
    </xf>
    <xf numFmtId="0" fontId="9" fillId="3" borderId="7" xfId="6" applyFont="1" applyFill="1" applyBorder="1" applyAlignment="1">
      <alignment horizontal="center" vertical="center" wrapText="1"/>
    </xf>
    <xf numFmtId="4" fontId="9" fillId="3" borderId="10" xfId="6" applyNumberFormat="1" applyFont="1" applyFill="1" applyBorder="1" applyAlignment="1">
      <alignment horizontal="center" vertical="center" wrapText="1"/>
    </xf>
    <xf numFmtId="43" fontId="9" fillId="3" borderId="11" xfId="16" applyFont="1" applyFill="1" applyBorder="1" applyAlignment="1">
      <alignment vertical="center"/>
    </xf>
    <xf numFmtId="0" fontId="62" fillId="29" borderId="0" xfId="0" applyFont="1" applyFill="1"/>
    <xf numFmtId="0" fontId="62" fillId="0" borderId="0" xfId="34" applyFont="1"/>
    <xf numFmtId="0" fontId="62" fillId="29" borderId="0" xfId="34" applyFont="1" applyFill="1" applyAlignment="1">
      <alignment horizontal="center"/>
    </xf>
    <xf numFmtId="0" fontId="62" fillId="29" borderId="0" xfId="34" applyFont="1" applyFill="1"/>
    <xf numFmtId="0" fontId="62" fillId="0" borderId="0" xfId="34" applyFont="1" applyAlignment="1">
      <alignment horizontal="center"/>
    </xf>
    <xf numFmtId="4" fontId="62" fillId="0" borderId="0" xfId="6" applyNumberFormat="1" applyFont="1" applyAlignment="1">
      <alignment horizontal="center" vertical="center" wrapText="1"/>
    </xf>
    <xf numFmtId="4" fontId="62" fillId="0" borderId="0" xfId="2" applyNumberFormat="1" applyFont="1" applyAlignment="1">
      <alignment vertical="center"/>
    </xf>
    <xf numFmtId="0" fontId="62" fillId="0" borderId="0" xfId="2" applyFont="1" applyAlignment="1">
      <alignment vertical="center"/>
    </xf>
    <xf numFmtId="0" fontId="62" fillId="0" borderId="0" xfId="0" applyFont="1" applyAlignment="1">
      <alignment horizontal="center" vertical="center" wrapText="1"/>
    </xf>
    <xf numFmtId="4" fontId="8" fillId="0" borderId="121" xfId="6" applyNumberFormat="1" applyFont="1" applyBorder="1" applyAlignment="1">
      <alignment horizontal="center" vertical="center" wrapText="1"/>
    </xf>
    <xf numFmtId="4" fontId="8" fillId="0" borderId="115" xfId="6" applyNumberFormat="1" applyFont="1" applyBorder="1" applyAlignment="1">
      <alignment horizontal="center" vertical="center" wrapText="1"/>
    </xf>
    <xf numFmtId="4" fontId="8" fillId="0" borderId="114" xfId="6" applyNumberFormat="1" applyFont="1" applyBorder="1" applyAlignment="1">
      <alignment horizontal="center" vertical="center" wrapText="1"/>
    </xf>
    <xf numFmtId="10" fontId="107" fillId="0" borderId="61" xfId="2" applyNumberFormat="1" applyFont="1" applyBorder="1" applyAlignment="1">
      <alignment horizontal="center" vertical="center"/>
    </xf>
    <xf numFmtId="0" fontId="110" fillId="0" borderId="60" xfId="0" applyFont="1" applyBorder="1"/>
    <xf numFmtId="0" fontId="110" fillId="0" borderId="5" xfId="0" applyFont="1" applyBorder="1" applyAlignment="1">
      <alignment horizontal="center"/>
    </xf>
    <xf numFmtId="169" fontId="107" fillId="3" borderId="3" xfId="0" applyNumberFormat="1" applyFont="1" applyFill="1" applyBorder="1" applyAlignment="1">
      <alignment horizontal="center"/>
    </xf>
    <xf numFmtId="169" fontId="107" fillId="3" borderId="11" xfId="0" applyNumberFormat="1" applyFont="1" applyFill="1" applyBorder="1" applyAlignment="1">
      <alignment horizontal="center"/>
    </xf>
    <xf numFmtId="169" fontId="107" fillId="3" borderId="5" xfId="0" applyNumberFormat="1" applyFont="1" applyFill="1" applyBorder="1" applyAlignment="1">
      <alignment horizontal="center"/>
    </xf>
    <xf numFmtId="14" fontId="111" fillId="0" borderId="56" xfId="2" applyNumberFormat="1" applyFont="1" applyBorder="1" applyAlignment="1">
      <alignment horizontal="left" vertical="center"/>
    </xf>
    <xf numFmtId="193" fontId="40" fillId="0" borderId="0" xfId="2" applyNumberFormat="1" applyFont="1"/>
    <xf numFmtId="43" fontId="40" fillId="0" borderId="0" xfId="16" applyFont="1"/>
    <xf numFmtId="0" fontId="57" fillId="2" borderId="116" xfId="0" applyFont="1" applyFill="1" applyBorder="1" applyAlignment="1">
      <alignment horizontal="left" vertical="top" wrapText="1"/>
    </xf>
    <xf numFmtId="0" fontId="57" fillId="2" borderId="116" xfId="0" applyFont="1" applyFill="1" applyBorder="1" applyAlignment="1">
      <alignment horizontal="right" vertical="top" wrapText="1"/>
    </xf>
    <xf numFmtId="0" fontId="57" fillId="2" borderId="116" xfId="0" applyFont="1" applyFill="1" applyBorder="1" applyAlignment="1">
      <alignment horizontal="center" vertical="top" wrapText="1"/>
    </xf>
    <xf numFmtId="180" fontId="57" fillId="2" borderId="116" xfId="0" applyNumberFormat="1" applyFont="1" applyFill="1" applyBorder="1" applyAlignment="1">
      <alignment horizontal="right" vertical="top" wrapText="1"/>
    </xf>
    <xf numFmtId="0" fontId="110" fillId="0" borderId="59" xfId="0" applyFont="1" applyBorder="1" applyAlignment="1">
      <alignment horizontal="center"/>
    </xf>
    <xf numFmtId="0" fontId="56" fillId="16" borderId="117" xfId="0" applyFont="1" applyFill="1" applyBorder="1" applyAlignment="1">
      <alignment horizontal="center" vertical="top" wrapText="1"/>
    </xf>
    <xf numFmtId="164" fontId="34" fillId="3" borderId="0" xfId="20" applyNumberFormat="1" applyFont="1" applyFill="1" applyBorder="1" applyAlignment="1">
      <alignment vertical="center" wrapText="1"/>
    </xf>
    <xf numFmtId="0" fontId="2" fillId="2" borderId="116" xfId="0" applyFont="1" applyFill="1" applyBorder="1" applyAlignment="1">
      <alignment horizontal="left" vertical="top" wrapText="1"/>
    </xf>
    <xf numFmtId="0" fontId="2" fillId="2" borderId="116" xfId="0" applyFont="1" applyFill="1" applyBorder="1" applyAlignment="1">
      <alignment horizontal="right" vertical="top" wrapText="1"/>
    </xf>
    <xf numFmtId="0" fontId="2" fillId="2" borderId="116" xfId="0" applyFont="1" applyFill="1" applyBorder="1" applyAlignment="1">
      <alignment horizontal="center" vertical="top" wrapText="1"/>
    </xf>
    <xf numFmtId="180" fontId="2" fillId="2" borderId="116" xfId="0" applyNumberFormat="1" applyFont="1" applyFill="1" applyBorder="1" applyAlignment="1">
      <alignment horizontal="right" vertical="top" wrapText="1"/>
    </xf>
    <xf numFmtId="0" fontId="2" fillId="16" borderId="117" xfId="0" applyFont="1" applyFill="1" applyBorder="1" applyAlignment="1">
      <alignment horizontal="left" vertical="top" wrapText="1"/>
    </xf>
    <xf numFmtId="0" fontId="2" fillId="16" borderId="117" xfId="0" applyFont="1" applyFill="1" applyBorder="1" applyAlignment="1">
      <alignment horizontal="center" vertical="top" wrapText="1"/>
    </xf>
    <xf numFmtId="0" fontId="2" fillId="16" borderId="117" xfId="0" applyFont="1" applyFill="1" applyBorder="1" applyAlignment="1">
      <alignment horizontal="right" vertical="top" wrapText="1"/>
    </xf>
    <xf numFmtId="0" fontId="33" fillId="5" borderId="116" xfId="0" applyFont="1" applyFill="1" applyBorder="1" applyAlignment="1">
      <alignment horizontal="right" vertical="top" wrapText="1"/>
    </xf>
    <xf numFmtId="0" fontId="33" fillId="5" borderId="116" xfId="0" applyFont="1" applyFill="1" applyBorder="1" applyAlignment="1">
      <alignment horizontal="left" vertical="top" wrapText="1"/>
    </xf>
    <xf numFmtId="0" fontId="33" fillId="5" borderId="116" xfId="0" applyFont="1" applyFill="1" applyBorder="1" applyAlignment="1">
      <alignment horizontal="center" vertical="top" wrapText="1"/>
    </xf>
    <xf numFmtId="0" fontId="2" fillId="16" borderId="116" xfId="0" applyFont="1" applyFill="1" applyBorder="1" applyAlignment="1">
      <alignment horizontal="left" vertical="top" wrapText="1"/>
    </xf>
    <xf numFmtId="0" fontId="2" fillId="16" borderId="116" xfId="0" applyFont="1" applyFill="1" applyBorder="1" applyAlignment="1">
      <alignment horizontal="right" vertical="top" wrapText="1"/>
    </xf>
    <xf numFmtId="0" fontId="2" fillId="16" borderId="116" xfId="0" applyFont="1" applyFill="1" applyBorder="1" applyAlignment="1">
      <alignment horizontal="center" vertical="top" wrapText="1"/>
    </xf>
    <xf numFmtId="180" fontId="2" fillId="16" borderId="116" xfId="0" applyNumberFormat="1" applyFont="1" applyFill="1" applyBorder="1" applyAlignment="1">
      <alignment horizontal="right" vertical="top" wrapText="1"/>
    </xf>
    <xf numFmtId="4" fontId="2" fillId="16" borderId="116" xfId="0" applyNumberFormat="1" applyFont="1" applyFill="1" applyBorder="1" applyAlignment="1">
      <alignment horizontal="right" vertical="top" wrapText="1"/>
    </xf>
    <xf numFmtId="2" fontId="2" fillId="2" borderId="116" xfId="0" applyNumberFormat="1" applyFont="1" applyFill="1" applyBorder="1" applyAlignment="1">
      <alignment horizontal="right" vertical="top" wrapText="1"/>
    </xf>
    <xf numFmtId="0" fontId="19" fillId="0" borderId="29" xfId="6" applyFont="1" applyBorder="1" applyAlignment="1">
      <alignment horizontal="center" vertical="center" wrapText="1"/>
    </xf>
    <xf numFmtId="0" fontId="19" fillId="0" borderId="119" xfId="6" applyFont="1" applyBorder="1" applyAlignment="1">
      <alignment horizontal="center" vertical="center" wrapText="1"/>
    </xf>
    <xf numFmtId="43" fontId="79" fillId="30" borderId="0" xfId="16" applyFont="1" applyFill="1" applyBorder="1" applyAlignment="1">
      <alignment vertical="center" wrapText="1"/>
    </xf>
    <xf numFmtId="43" fontId="79" fillId="0" borderId="0" xfId="16" applyFont="1" applyFill="1" applyBorder="1" applyAlignment="1">
      <alignment horizontal="center" wrapText="1"/>
    </xf>
    <xf numFmtId="4" fontId="19" fillId="0" borderId="0" xfId="40" applyNumberFormat="1" applyFont="1" applyFill="1" applyBorder="1" applyAlignment="1">
      <alignment horizontal="center" vertical="center" wrapText="1"/>
    </xf>
    <xf numFmtId="9" fontId="3" fillId="0" borderId="0" xfId="1" applyFont="1" applyBorder="1" applyAlignment="1">
      <alignment horizontal="center" vertical="center" wrapText="1"/>
    </xf>
    <xf numFmtId="9" fontId="19" fillId="0" borderId="0" xfId="1" applyFont="1" applyBorder="1" applyAlignment="1">
      <alignment horizontal="center" vertical="center" wrapText="1"/>
    </xf>
    <xf numFmtId="4" fontId="8" fillId="0" borderId="0" xfId="6" applyNumberFormat="1" applyFont="1" applyAlignment="1">
      <alignment horizontal="center" vertical="center" wrapText="1"/>
    </xf>
    <xf numFmtId="9" fontId="8" fillId="0" borderId="0" xfId="1" applyFont="1" applyFill="1" applyBorder="1" applyAlignment="1">
      <alignment horizontal="center" vertical="center" wrapText="1"/>
    </xf>
    <xf numFmtId="4" fontId="19" fillId="0" borderId="0" xfId="40" applyNumberFormat="1" applyFont="1" applyFill="1" applyBorder="1" applyAlignment="1">
      <alignment horizontal="right" vertical="center" wrapText="1"/>
    </xf>
    <xf numFmtId="4" fontId="3" fillId="0" borderId="0" xfId="40" applyNumberFormat="1" applyFont="1" applyFill="1" applyBorder="1" applyAlignment="1">
      <alignment horizontal="center" vertical="center" wrapText="1"/>
    </xf>
    <xf numFmtId="176" fontId="7" fillId="0" borderId="0" xfId="1" applyNumberFormat="1" applyFont="1" applyFill="1" applyBorder="1" applyAlignment="1">
      <alignment horizontal="center" vertical="center" wrapText="1"/>
    </xf>
    <xf numFmtId="10" fontId="3" fillId="0" borderId="0" xfId="1" applyNumberFormat="1" applyFont="1" applyBorder="1" applyAlignment="1">
      <alignment horizontal="center" vertical="center" wrapText="1"/>
    </xf>
    <xf numFmtId="176" fontId="8" fillId="0" borderId="0" xfId="1" applyNumberFormat="1" applyFont="1" applyFill="1" applyBorder="1" applyAlignment="1">
      <alignment horizontal="center" vertical="center" wrapText="1"/>
    </xf>
    <xf numFmtId="4" fontId="8" fillId="0" borderId="0" xfId="100" quotePrefix="1" applyNumberFormat="1" applyFont="1" applyFill="1" applyBorder="1" applyAlignment="1">
      <alignment horizontal="right" vertical="center" wrapText="1"/>
    </xf>
    <xf numFmtId="9" fontId="8" fillId="0" borderId="0" xfId="1" applyFont="1" applyBorder="1" applyAlignment="1">
      <alignment horizontal="center" vertical="center" wrapText="1"/>
    </xf>
    <xf numFmtId="0" fontId="62" fillId="0" borderId="0" xfId="0" applyFont="1" applyAlignment="1">
      <alignment horizontal="center" vertical="center"/>
    </xf>
    <xf numFmtId="0" fontId="62" fillId="0" borderId="0" xfId="2" applyFont="1" applyAlignment="1">
      <alignment horizontal="center" vertical="center"/>
    </xf>
    <xf numFmtId="4" fontId="62" fillId="0" borderId="0" xfId="2" applyNumberFormat="1" applyFont="1" applyAlignment="1">
      <alignment horizontal="center" vertical="center"/>
    </xf>
    <xf numFmtId="0" fontId="62" fillId="29" borderId="0" xfId="0" applyFont="1" applyFill="1" applyAlignment="1">
      <alignment horizontal="center"/>
    </xf>
    <xf numFmtId="4" fontId="8" fillId="0" borderId="0" xfId="2" applyNumberFormat="1" applyFont="1" applyAlignment="1">
      <alignment vertical="center"/>
    </xf>
    <xf numFmtId="10" fontId="3" fillId="20" borderId="0" xfId="1" applyNumberFormat="1" applyFont="1" applyFill="1" applyBorder="1" applyAlignment="1">
      <alignment horizontal="center" vertical="center" wrapText="1"/>
    </xf>
    <xf numFmtId="0" fontId="115" fillId="0" borderId="0" xfId="0" applyFont="1" applyAlignment="1">
      <alignment vertical="center"/>
    </xf>
    <xf numFmtId="0" fontId="116" fillId="0" borderId="0" xfId="0" applyFont="1" applyAlignment="1">
      <alignment vertical="center"/>
    </xf>
    <xf numFmtId="0" fontId="115" fillId="0" borderId="0" xfId="0" applyFont="1"/>
    <xf numFmtId="0" fontId="116" fillId="0" borderId="0" xfId="0" applyFont="1"/>
    <xf numFmtId="0" fontId="19" fillId="13" borderId="21" xfId="6" applyFont="1" applyFill="1" applyBorder="1" applyAlignment="1">
      <alignment horizontal="center" vertical="center" wrapText="1"/>
    </xf>
    <xf numFmtId="0" fontId="3" fillId="13" borderId="22" xfId="6" applyFont="1" applyFill="1" applyBorder="1" applyAlignment="1">
      <alignment vertical="center"/>
    </xf>
    <xf numFmtId="0" fontId="19" fillId="13" borderId="22" xfId="6" applyFont="1" applyFill="1" applyBorder="1" applyAlignment="1">
      <alignment vertical="center"/>
    </xf>
    <xf numFmtId="0" fontId="3" fillId="13" borderId="22" xfId="6" applyFont="1" applyFill="1" applyBorder="1" applyAlignment="1">
      <alignment horizontal="center" vertical="center" wrapText="1"/>
    </xf>
    <xf numFmtId="4" fontId="3" fillId="13" borderId="22" xfId="6" applyNumberFormat="1" applyFont="1" applyFill="1" applyBorder="1" applyAlignment="1">
      <alignment horizontal="center" vertical="center" wrapText="1"/>
    </xf>
    <xf numFmtId="4" fontId="3" fillId="13" borderId="22" xfId="6" applyNumberFormat="1" applyFont="1" applyFill="1" applyBorder="1" applyAlignment="1">
      <alignment horizontal="right" vertical="center" wrapText="1"/>
    </xf>
    <xf numFmtId="4" fontId="3" fillId="13" borderId="23" xfId="6" applyNumberFormat="1" applyFont="1" applyFill="1" applyBorder="1" applyAlignment="1">
      <alignment vertical="center" wrapText="1"/>
    </xf>
    <xf numFmtId="0" fontId="3" fillId="2" borderId="14" xfId="35" applyFont="1" applyFill="1" applyBorder="1" applyAlignment="1">
      <alignment horizontal="center" vertical="center"/>
    </xf>
    <xf numFmtId="4" fontId="19" fillId="2" borderId="15" xfId="37" applyNumberFormat="1" applyFont="1" applyFill="1" applyBorder="1" applyAlignment="1">
      <alignment vertical="center" wrapText="1"/>
    </xf>
    <xf numFmtId="43" fontId="112" fillId="30" borderId="15" xfId="16" applyFont="1" applyFill="1" applyBorder="1" applyAlignment="1">
      <alignment horizontal="center" vertical="center" wrapText="1"/>
    </xf>
    <xf numFmtId="0" fontId="3" fillId="0" borderId="14" xfId="35" applyFont="1" applyBorder="1" applyAlignment="1">
      <alignment horizontal="center" vertical="center"/>
    </xf>
    <xf numFmtId="4" fontId="19" fillId="0" borderId="15" xfId="37" applyNumberFormat="1" applyFont="1" applyFill="1" applyBorder="1" applyAlignment="1">
      <alignment vertical="center" wrapText="1"/>
    </xf>
    <xf numFmtId="4" fontId="3" fillId="0" borderId="15" xfId="37" applyNumberFormat="1" applyFont="1" applyFill="1" applyBorder="1" applyAlignment="1">
      <alignment vertical="center" wrapText="1"/>
    </xf>
    <xf numFmtId="4" fontId="19" fillId="0" borderId="15" xfId="40" applyNumberFormat="1" applyFont="1" applyFill="1" applyBorder="1" applyAlignment="1">
      <alignment vertical="center" wrapText="1"/>
    </xf>
    <xf numFmtId="0" fontId="3" fillId="14" borderId="14" xfId="35" applyFont="1" applyFill="1" applyBorder="1" applyAlignment="1">
      <alignment horizontal="center" vertical="center"/>
    </xf>
    <xf numFmtId="0" fontId="3" fillId="0" borderId="14" xfId="42" applyFont="1" applyBorder="1" applyAlignment="1">
      <alignment horizontal="center" vertical="center" wrapText="1"/>
    </xf>
    <xf numFmtId="4" fontId="3" fillId="0" borderId="15" xfId="40" applyNumberFormat="1" applyFont="1" applyFill="1" applyBorder="1" applyAlignment="1">
      <alignment vertical="center" wrapText="1"/>
    </xf>
    <xf numFmtId="4" fontId="19" fillId="2" borderId="15" xfId="40" applyNumberFormat="1" applyFont="1" applyFill="1" applyBorder="1" applyAlignment="1">
      <alignment vertical="center" wrapText="1"/>
    </xf>
    <xf numFmtId="4" fontId="19" fillId="0" borderId="15" xfId="6" applyNumberFormat="1" applyFont="1" applyBorder="1" applyAlignment="1">
      <alignment vertical="center" wrapText="1"/>
    </xf>
    <xf numFmtId="0" fontId="19" fillId="13" borderId="14" xfId="6" applyFont="1" applyFill="1" applyBorder="1" applyAlignment="1">
      <alignment horizontal="center" vertical="center" wrapText="1"/>
    </xf>
    <xf numFmtId="4" fontId="3" fillId="13" borderId="15" xfId="6" applyNumberFormat="1" applyFont="1" applyFill="1" applyBorder="1" applyAlignment="1">
      <alignment vertical="center" wrapText="1"/>
    </xf>
    <xf numFmtId="0" fontId="8" fillId="0" borderId="14" xfId="2" applyFont="1" applyBorder="1" applyAlignment="1">
      <alignment horizontal="center" vertical="center"/>
    </xf>
    <xf numFmtId="4" fontId="7" fillId="0" borderId="15" xfId="7" quotePrefix="1" applyNumberFormat="1" applyFont="1" applyFill="1" applyBorder="1" applyAlignment="1">
      <alignment vertical="center" wrapText="1"/>
    </xf>
    <xf numFmtId="0" fontId="8" fillId="0" borderId="14" xfId="2" applyFont="1" applyBorder="1" applyAlignment="1">
      <alignment vertical="center"/>
    </xf>
    <xf numFmtId="0" fontId="19" fillId="15" borderId="14" xfId="6" applyFont="1" applyFill="1" applyBorder="1" applyAlignment="1">
      <alignment horizontal="center" vertical="center" wrapText="1"/>
    </xf>
    <xf numFmtId="4" fontId="3" fillId="15" borderId="15" xfId="6" applyNumberFormat="1" applyFont="1" applyFill="1" applyBorder="1" applyAlignment="1">
      <alignment vertical="center" wrapText="1"/>
    </xf>
    <xf numFmtId="0" fontId="19" fillId="9" borderId="14" xfId="6" applyFont="1" applyFill="1" applyBorder="1" applyAlignment="1">
      <alignment horizontal="center" vertical="center" wrapText="1"/>
    </xf>
    <xf numFmtId="4" fontId="3" fillId="9" borderId="15" xfId="6" applyNumberFormat="1" applyFont="1" applyFill="1" applyBorder="1" applyAlignment="1">
      <alignment vertical="center" wrapText="1"/>
    </xf>
    <xf numFmtId="0" fontId="3" fillId="14" borderId="14" xfId="42" applyFont="1" applyFill="1" applyBorder="1" applyAlignment="1">
      <alignment horizontal="center" vertical="center" wrapText="1"/>
    </xf>
    <xf numFmtId="4" fontId="3" fillId="20" borderId="15" xfId="40" applyNumberFormat="1" applyFont="1" applyFill="1" applyBorder="1" applyAlignment="1">
      <alignment vertical="center" wrapText="1"/>
    </xf>
    <xf numFmtId="4" fontId="19" fillId="20" borderId="15" xfId="40" applyNumberFormat="1" applyFont="1" applyFill="1" applyBorder="1" applyAlignment="1">
      <alignment vertical="center" wrapText="1"/>
    </xf>
    <xf numFmtId="4" fontId="3" fillId="0" borderId="15" xfId="6" applyNumberFormat="1" applyFont="1" applyBorder="1" applyAlignment="1">
      <alignment vertical="center" wrapText="1"/>
    </xf>
    <xf numFmtId="4" fontId="7" fillId="0" borderId="15" xfId="7" applyNumberFormat="1" applyFont="1" applyFill="1" applyBorder="1" applyAlignment="1">
      <alignment vertical="center" wrapText="1"/>
    </xf>
    <xf numFmtId="0" fontId="8" fillId="0" borderId="14" xfId="0" applyFont="1" applyBorder="1" applyAlignment="1">
      <alignment horizontal="center" vertical="center" wrapText="1"/>
    </xf>
    <xf numFmtId="4" fontId="7" fillId="0" borderId="15" xfId="100" quotePrefix="1" applyNumberFormat="1" applyFont="1" applyFill="1" applyBorder="1" applyAlignment="1">
      <alignment vertical="center" wrapText="1"/>
    </xf>
    <xf numFmtId="4" fontId="7" fillId="0" borderId="15" xfId="100" applyNumberFormat="1" applyFont="1" applyFill="1" applyBorder="1" applyAlignment="1">
      <alignment vertical="center" wrapText="1"/>
    </xf>
    <xf numFmtId="0" fontId="3" fillId="0" borderId="14" xfId="2" applyFont="1" applyBorder="1" applyAlignment="1">
      <alignment horizontal="center" vertical="center"/>
    </xf>
    <xf numFmtId="4" fontId="19" fillId="0" borderId="15" xfId="100" quotePrefix="1" applyNumberFormat="1" applyFont="1" applyFill="1" applyBorder="1" applyAlignment="1">
      <alignment vertical="center" wrapText="1"/>
    </xf>
    <xf numFmtId="4" fontId="7" fillId="0" borderId="15" xfId="6" applyNumberFormat="1" applyFont="1" applyBorder="1" applyAlignment="1">
      <alignment vertical="center" wrapText="1"/>
    </xf>
    <xf numFmtId="0" fontId="3" fillId="3" borderId="14" xfId="35" applyFont="1" applyFill="1" applyBorder="1" applyAlignment="1">
      <alignment horizontal="center" vertical="center"/>
    </xf>
    <xf numFmtId="4" fontId="19" fillId="3" borderId="15" xfId="37" applyNumberFormat="1" applyFont="1" applyFill="1" applyBorder="1" applyAlignment="1">
      <alignment vertical="center" wrapText="1"/>
    </xf>
    <xf numFmtId="0" fontId="35" fillId="19" borderId="0" xfId="2" applyFont="1" applyFill="1" applyAlignment="1">
      <alignment horizontal="center" vertical="center"/>
    </xf>
    <xf numFmtId="166" fontId="30" fillId="0" borderId="0" xfId="6" applyNumberFormat="1" applyFont="1"/>
    <xf numFmtId="0" fontId="117" fillId="0" borderId="0" xfId="0" applyFont="1" applyAlignment="1">
      <alignment vertical="center"/>
    </xf>
    <xf numFmtId="0" fontId="118" fillId="0" borderId="0" xfId="0" applyFont="1"/>
    <xf numFmtId="0" fontId="97" fillId="0" borderId="0" xfId="0" applyFont="1"/>
    <xf numFmtId="0" fontId="3" fillId="0" borderId="119" xfId="6" applyFont="1" applyBorder="1" applyAlignment="1">
      <alignment horizontal="center" vertical="center"/>
    </xf>
    <xf numFmtId="0" fontId="3" fillId="0" borderId="17" xfId="34" applyFont="1" applyBorder="1"/>
    <xf numFmtId="0" fontId="3" fillId="0" borderId="0" xfId="35" applyFont="1" applyAlignment="1">
      <alignment horizontal="center" vertical="center"/>
    </xf>
    <xf numFmtId="0" fontId="3" fillId="0" borderId="0" xfId="34" applyFont="1" applyAlignment="1">
      <alignment horizontal="center" vertical="center"/>
    </xf>
    <xf numFmtId="0" fontId="3" fillId="0" borderId="0" xfId="34" applyFont="1" applyAlignment="1">
      <alignment vertical="center" wrapText="1"/>
    </xf>
    <xf numFmtId="0" fontId="3" fillId="0" borderId="0" xfId="34" applyFont="1" applyAlignment="1">
      <alignment horizontal="center"/>
    </xf>
    <xf numFmtId="0" fontId="3" fillId="0" borderId="0" xfId="34" applyFont="1" applyAlignment="1">
      <alignment vertical="center"/>
    </xf>
    <xf numFmtId="0" fontId="19" fillId="0" borderId="0" xfId="34" applyFont="1"/>
    <xf numFmtId="4" fontId="3" fillId="0" borderId="2" xfId="6" applyNumberFormat="1" applyFont="1" applyBorder="1" applyAlignment="1">
      <alignment horizontal="center" vertical="center" wrapText="1"/>
    </xf>
    <xf numFmtId="4" fontId="3" fillId="0" borderId="22" xfId="6" applyNumberFormat="1" applyFont="1" applyBorder="1" applyAlignment="1">
      <alignment horizontal="center" vertical="center" wrapText="1"/>
    </xf>
    <xf numFmtId="175" fontId="3" fillId="0" borderId="10" xfId="6" applyNumberFormat="1" applyFont="1" applyBorder="1" applyAlignment="1">
      <alignment horizontal="center" vertical="center" wrapText="1"/>
    </xf>
    <xf numFmtId="4" fontId="3" fillId="0" borderId="19" xfId="6" applyNumberFormat="1" applyFont="1" applyBorder="1" applyAlignment="1">
      <alignment horizontal="center" vertical="center" wrapText="1"/>
    </xf>
    <xf numFmtId="4" fontId="3" fillId="0" borderId="119" xfId="6" applyNumberFormat="1" applyFont="1" applyBorder="1" applyAlignment="1">
      <alignment horizontal="center" vertical="center"/>
    </xf>
    <xf numFmtId="4" fontId="3" fillId="0" borderId="44" xfId="6" applyNumberFormat="1" applyFont="1" applyBorder="1" applyAlignment="1">
      <alignment horizontal="center" vertical="center"/>
    </xf>
    <xf numFmtId="4" fontId="19" fillId="0" borderId="127" xfId="6" applyNumberFormat="1" applyFont="1" applyBorder="1" applyAlignment="1">
      <alignment horizontal="center" vertical="center" wrapText="1"/>
    </xf>
    <xf numFmtId="0" fontId="79" fillId="30" borderId="14" xfId="74" applyFill="1" applyBorder="1" applyAlignment="1">
      <alignment horizontal="center" vertical="center" wrapText="1"/>
    </xf>
    <xf numFmtId="0" fontId="79" fillId="0" borderId="14" xfId="74" applyBorder="1" applyAlignment="1">
      <alignment horizontal="center" vertical="center" wrapText="1"/>
    </xf>
    <xf numFmtId="43" fontId="17" fillId="0" borderId="0" xfId="16" applyFont="1" applyFill="1" applyBorder="1"/>
    <xf numFmtId="43" fontId="94" fillId="0" borderId="0" xfId="16" applyFont="1" applyFill="1" applyBorder="1" applyAlignment="1">
      <alignment horizontal="center"/>
    </xf>
    <xf numFmtId="43" fontId="119" fillId="0" borderId="15" xfId="16" applyFont="1" applyFill="1" applyBorder="1" applyAlignment="1">
      <alignment horizontal="center"/>
    </xf>
    <xf numFmtId="165" fontId="120" fillId="0" borderId="0" xfId="75" applyNumberFormat="1" applyFont="1" applyBorder="1" applyAlignment="1">
      <alignment horizontal="right" vertical="center" wrapText="1"/>
    </xf>
    <xf numFmtId="0" fontId="114" fillId="0" borderId="0" xfId="0" applyFont="1" applyAlignment="1">
      <alignment vertical="center"/>
    </xf>
    <xf numFmtId="0" fontId="3" fillId="0" borderId="16" xfId="34" applyFont="1" applyBorder="1" applyAlignment="1">
      <alignment horizontal="center" vertical="center"/>
    </xf>
    <xf numFmtId="0" fontId="3" fillId="0" borderId="17" xfId="34" applyFont="1" applyBorder="1" applyAlignment="1">
      <alignment vertical="center" wrapText="1"/>
    </xf>
    <xf numFmtId="0" fontId="3" fillId="0" borderId="17" xfId="34" applyFont="1" applyBorder="1" applyAlignment="1">
      <alignment horizontal="center"/>
    </xf>
    <xf numFmtId="0" fontId="3" fillId="0" borderId="18" xfId="34" applyFont="1" applyBorder="1" applyAlignment="1">
      <alignment vertical="center"/>
    </xf>
    <xf numFmtId="0" fontId="89" fillId="16" borderId="163" xfId="0" applyFont="1" applyFill="1" applyBorder="1" applyAlignment="1">
      <alignment horizontal="left" vertical="top" wrapText="1"/>
    </xf>
    <xf numFmtId="0" fontId="89" fillId="16" borderId="161" xfId="0" applyFont="1" applyFill="1" applyBorder="1" applyAlignment="1">
      <alignment horizontal="left" vertical="top" wrapText="1"/>
    </xf>
    <xf numFmtId="0" fontId="2" fillId="5" borderId="14" xfId="0" applyFont="1" applyFill="1" applyBorder="1" applyAlignment="1">
      <alignment horizontal="right" vertical="top" wrapText="1"/>
    </xf>
    <xf numFmtId="0" fontId="2" fillId="7" borderId="161" xfId="0" applyFont="1" applyFill="1" applyBorder="1" applyAlignment="1">
      <alignment horizontal="left" vertical="top" wrapText="1"/>
    </xf>
    <xf numFmtId="0" fontId="2" fillId="6" borderId="161" xfId="0" applyFont="1" applyFill="1" applyBorder="1" applyAlignment="1">
      <alignment horizontal="left" vertical="top" wrapText="1"/>
    </xf>
    <xf numFmtId="0" fontId="2" fillId="0" borderId="0" xfId="2" applyAlignment="1">
      <alignment horizontal="center"/>
    </xf>
    <xf numFmtId="0" fontId="66" fillId="0" borderId="55" xfId="2" applyFont="1" applyBorder="1" applyAlignment="1">
      <alignment vertical="center"/>
    </xf>
    <xf numFmtId="0" fontId="24" fillId="9" borderId="161" xfId="0" applyFont="1" applyFill="1" applyBorder="1" applyAlignment="1">
      <alignment horizontal="center" vertical="center" wrapText="1"/>
    </xf>
    <xf numFmtId="0" fontId="24" fillId="5" borderId="161" xfId="0" applyFont="1" applyFill="1" applyBorder="1" applyAlignment="1">
      <alignment horizontal="left" vertical="top" wrapText="1"/>
    </xf>
    <xf numFmtId="0" fontId="24" fillId="0" borderId="161" xfId="0" applyFont="1" applyBorder="1" applyAlignment="1">
      <alignment horizontal="left" vertical="top" wrapText="1"/>
    </xf>
    <xf numFmtId="0" fontId="2" fillId="0" borderId="14" xfId="2" applyBorder="1" applyAlignment="1">
      <alignment horizontal="center"/>
    </xf>
    <xf numFmtId="0" fontId="2" fillId="0" borderId="16" xfId="2" applyBorder="1" applyAlignment="1">
      <alignment horizontal="center"/>
    </xf>
    <xf numFmtId="0" fontId="7" fillId="0" borderId="0" xfId="2" applyFont="1" applyAlignment="1">
      <alignment vertical="center"/>
    </xf>
    <xf numFmtId="4" fontId="9" fillId="0" borderId="0" xfId="6" applyNumberFormat="1" applyFont="1" applyAlignment="1">
      <alignment horizontal="center" vertical="center" wrapText="1"/>
    </xf>
    <xf numFmtId="0" fontId="63" fillId="0" borderId="7" xfId="6" applyFont="1" applyBorder="1" applyAlignment="1">
      <alignment horizontal="left" vertical="center" wrapText="1"/>
    </xf>
    <xf numFmtId="43" fontId="9" fillId="0" borderId="11" xfId="16" applyFont="1" applyBorder="1" applyAlignment="1">
      <alignment horizontal="center" vertical="center"/>
    </xf>
    <xf numFmtId="0" fontId="9" fillId="0" borderId="9" xfId="34" applyFont="1" applyBorder="1" applyAlignment="1">
      <alignment horizontal="center" vertical="center"/>
    </xf>
    <xf numFmtId="0" fontId="9" fillId="0" borderId="10" xfId="34" applyFont="1" applyBorder="1" applyAlignment="1">
      <alignment horizontal="center"/>
    </xf>
    <xf numFmtId="0" fontId="9" fillId="0" borderId="102" xfId="0" applyFont="1" applyBorder="1" applyAlignment="1">
      <alignment horizontal="center" vertical="center" wrapText="1"/>
    </xf>
    <xf numFmtId="0" fontId="9" fillId="0" borderId="103" xfId="6" applyFont="1" applyBorder="1" applyAlignment="1">
      <alignment horizontal="center" vertical="center" wrapText="1"/>
    </xf>
    <xf numFmtId="4" fontId="9" fillId="0" borderId="103" xfId="6" applyNumberFormat="1" applyFont="1" applyBorder="1" applyAlignment="1">
      <alignment horizontal="center" vertical="center" wrapText="1"/>
    </xf>
    <xf numFmtId="4" fontId="9" fillId="0" borderId="0" xfId="2" applyNumberFormat="1" applyFont="1" applyAlignment="1">
      <alignment vertical="center"/>
    </xf>
    <xf numFmtId="0" fontId="8" fillId="0" borderId="0" xfId="0" applyFont="1"/>
    <xf numFmtId="0" fontId="9" fillId="0" borderId="21" xfId="2" applyFont="1" applyBorder="1" applyAlignment="1">
      <alignment vertical="center"/>
    </xf>
    <xf numFmtId="0" fontId="9" fillId="0" borderId="22" xfId="2" applyFont="1" applyBorder="1" applyAlignment="1">
      <alignment vertical="center"/>
    </xf>
    <xf numFmtId="0" fontId="9" fillId="0" borderId="23" xfId="2" applyFont="1" applyBorder="1" applyAlignment="1">
      <alignment vertical="center"/>
    </xf>
    <xf numFmtId="173" fontId="35" fillId="0" borderId="0" xfId="2" applyNumberFormat="1" applyFont="1" applyAlignment="1">
      <alignment horizontal="center" vertical="center"/>
    </xf>
    <xf numFmtId="0" fontId="35" fillId="0" borderId="0" xfId="2" applyFont="1" applyAlignment="1">
      <alignment horizontal="left" vertical="center"/>
    </xf>
    <xf numFmtId="0" fontId="48" fillId="29" borderId="0" xfId="2" applyFont="1" applyFill="1" applyAlignment="1">
      <alignment horizontal="left" vertical="center"/>
    </xf>
    <xf numFmtId="0" fontId="48" fillId="29" borderId="0" xfId="2" applyFont="1" applyFill="1" applyAlignment="1">
      <alignment horizontal="center" vertical="center"/>
    </xf>
    <xf numFmtId="10" fontId="33" fillId="29" borderId="0" xfId="1" applyNumberFormat="1" applyFont="1" applyFill="1" applyAlignment="1">
      <alignment horizontal="center" vertical="center"/>
    </xf>
    <xf numFmtId="0" fontId="34" fillId="29" borderId="0" xfId="2" applyFont="1" applyFill="1" applyAlignment="1">
      <alignment horizontal="center" vertical="center"/>
    </xf>
    <xf numFmtId="0" fontId="11" fillId="29" borderId="0" xfId="2" applyFont="1" applyFill="1" applyAlignment="1">
      <alignment horizontal="center" vertical="center"/>
    </xf>
    <xf numFmtId="173" fontId="34" fillId="29" borderId="0" xfId="2" applyNumberFormat="1" applyFont="1" applyFill="1" applyAlignment="1">
      <alignment horizontal="center" vertical="center"/>
    </xf>
    <xf numFmtId="0" fontId="34" fillId="29" borderId="0" xfId="2" applyFont="1" applyFill="1" applyAlignment="1">
      <alignment horizontal="left" vertical="center"/>
    </xf>
    <xf numFmtId="0" fontId="35" fillId="29" borderId="0" xfId="2" applyFont="1" applyFill="1" applyAlignment="1">
      <alignment horizontal="left" vertical="center"/>
    </xf>
    <xf numFmtId="0" fontId="35" fillId="29" borderId="0" xfId="2" applyFont="1" applyFill="1" applyAlignment="1">
      <alignment horizontal="center" vertical="center"/>
    </xf>
    <xf numFmtId="173" fontId="35" fillId="29" borderId="0" xfId="2" applyNumberFormat="1" applyFont="1" applyFill="1" applyAlignment="1">
      <alignment horizontal="center" vertical="center"/>
    </xf>
    <xf numFmtId="49" fontId="34" fillId="0" borderId="0" xfId="2" applyNumberFormat="1" applyFont="1" applyAlignment="1">
      <alignment horizontal="left" vertical="center"/>
    </xf>
    <xf numFmtId="0" fontId="11" fillId="0" borderId="7" xfId="0" applyFont="1" applyBorder="1" applyAlignment="1">
      <alignment horizontal="center" vertical="center" wrapText="1"/>
    </xf>
    <xf numFmtId="4" fontId="123" fillId="0" borderId="15" xfId="7" quotePrefix="1" applyNumberFormat="1" applyFont="1" applyFill="1" applyBorder="1" applyAlignment="1">
      <alignment vertical="center" wrapText="1"/>
    </xf>
    <xf numFmtId="9" fontId="51" fillId="0" borderId="0" xfId="1" applyFont="1" applyFill="1" applyBorder="1" applyAlignment="1">
      <alignment horizontal="center" vertical="center" wrapText="1"/>
    </xf>
    <xf numFmtId="0" fontId="3" fillId="2" borderId="0" xfId="6" applyFont="1" applyFill="1" applyAlignment="1">
      <alignment horizontal="center" vertical="center" wrapText="1"/>
    </xf>
    <xf numFmtId="0" fontId="3" fillId="2" borderId="0" xfId="6" applyFont="1" applyFill="1" applyAlignment="1">
      <alignment horizontal="left" vertical="center" wrapText="1"/>
    </xf>
    <xf numFmtId="4" fontId="3" fillId="2" borderId="0" xfId="6" applyNumberFormat="1" applyFont="1" applyFill="1" applyAlignment="1">
      <alignment horizontal="center" vertical="center" wrapText="1"/>
    </xf>
    <xf numFmtId="4" fontId="3" fillId="2" borderId="0" xfId="6" applyNumberFormat="1" applyFont="1" applyFill="1" applyAlignment="1">
      <alignment horizontal="right" vertical="center" wrapText="1"/>
    </xf>
    <xf numFmtId="0" fontId="94" fillId="30" borderId="0" xfId="0" applyFont="1" applyFill="1" applyAlignment="1">
      <alignment horizontal="center" vertical="center"/>
    </xf>
    <xf numFmtId="0" fontId="94" fillId="30" borderId="0" xfId="74" applyFont="1" applyFill="1" applyAlignment="1">
      <alignment vertical="center" wrapText="1"/>
    </xf>
    <xf numFmtId="0" fontId="94" fillId="30" borderId="0" xfId="74" applyFont="1" applyFill="1" applyAlignment="1">
      <alignment horizontal="center" vertical="center" wrapText="1"/>
    </xf>
    <xf numFmtId="0" fontId="94" fillId="0" borderId="0" xfId="0" applyFont="1" applyAlignment="1">
      <alignment horizontal="center" vertical="center"/>
    </xf>
    <xf numFmtId="0" fontId="79" fillId="0" borderId="0" xfId="74" applyAlignment="1">
      <alignment horizontal="right" wrapText="1"/>
    </xf>
    <xf numFmtId="0" fontId="79" fillId="0" borderId="0" xfId="74" applyAlignment="1">
      <alignment horizontal="center" vertical="center" wrapText="1"/>
    </xf>
    <xf numFmtId="0" fontId="3" fillId="0" borderId="0" xfId="6" applyFont="1" applyAlignment="1">
      <alignment horizontal="center" vertical="center" wrapText="1"/>
    </xf>
    <xf numFmtId="0" fontId="3" fillId="0" borderId="0" xfId="6" quotePrefix="1" applyFont="1" applyAlignment="1">
      <alignment horizontal="center" vertical="center" wrapText="1"/>
    </xf>
    <xf numFmtId="165" fontId="3" fillId="0" borderId="0" xfId="35" applyNumberFormat="1" applyFont="1" applyAlignment="1">
      <alignment horizontal="right" vertical="center" wrapText="1"/>
    </xf>
    <xf numFmtId="165" fontId="3" fillId="0" borderId="0" xfId="35" applyNumberFormat="1" applyFont="1" applyAlignment="1">
      <alignment horizontal="center" vertical="center" wrapText="1"/>
    </xf>
    <xf numFmtId="4" fontId="3" fillId="0" borderId="0" xfId="6" applyNumberFormat="1" applyFont="1" applyAlignment="1">
      <alignment horizontal="right" vertical="center" wrapText="1"/>
    </xf>
    <xf numFmtId="0" fontId="17" fillId="0" borderId="0" xfId="6" applyFont="1" applyAlignment="1">
      <alignment horizontal="right" vertical="center" wrapText="1"/>
    </xf>
    <xf numFmtId="0" fontId="3" fillId="0" borderId="0" xfId="35" applyFont="1" applyAlignment="1">
      <alignment horizontal="center" vertical="center" wrapText="1"/>
    </xf>
    <xf numFmtId="4" fontId="19" fillId="0" borderId="0" xfId="6" applyNumberFormat="1" applyFont="1" applyAlignment="1">
      <alignment horizontal="center" vertical="center" wrapText="1"/>
    </xf>
    <xf numFmtId="4" fontId="19" fillId="0" borderId="0" xfId="6" applyNumberFormat="1" applyFont="1" applyAlignment="1">
      <alignment horizontal="right" vertical="center" wrapText="1"/>
    </xf>
    <xf numFmtId="0" fontId="3" fillId="0" borderId="0" xfId="6" applyFont="1" applyAlignment="1">
      <alignment horizontal="right" vertical="center" wrapText="1"/>
    </xf>
    <xf numFmtId="165" fontId="21" fillId="0" borderId="0" xfId="35" applyNumberFormat="1" applyFont="1" applyAlignment="1">
      <alignment horizontal="right" vertical="center" wrapText="1"/>
    </xf>
    <xf numFmtId="0" fontId="21" fillId="0" borderId="0" xfId="6" applyFont="1" applyAlignment="1">
      <alignment horizontal="right" vertical="center" wrapText="1"/>
    </xf>
    <xf numFmtId="0" fontId="3" fillId="13" borderId="0" xfId="6" applyFont="1" applyFill="1" applyAlignment="1">
      <alignment vertical="center"/>
    </xf>
    <xf numFmtId="0" fontId="19" fillId="13" borderId="0" xfId="6" applyFont="1" applyFill="1" applyAlignment="1">
      <alignment vertical="center"/>
    </xf>
    <xf numFmtId="0" fontId="3" fillId="13" borderId="0" xfId="6" applyFont="1" applyFill="1" applyAlignment="1">
      <alignment horizontal="center" vertical="center" wrapText="1"/>
    </xf>
    <xf numFmtId="4" fontId="3" fillId="13" borderId="0" xfId="6" applyNumberFormat="1" applyFont="1" applyFill="1" applyAlignment="1">
      <alignment horizontal="center" vertical="center" wrapText="1"/>
    </xf>
    <xf numFmtId="4" fontId="3" fillId="13" borderId="0" xfId="6" applyNumberFormat="1" applyFont="1" applyFill="1" applyAlignment="1">
      <alignment horizontal="right" vertical="center" wrapText="1"/>
    </xf>
    <xf numFmtId="165" fontId="17" fillId="0" borderId="0" xfId="35" applyNumberFormat="1" applyFont="1" applyAlignment="1">
      <alignment horizontal="right" vertical="center" wrapText="1"/>
    </xf>
    <xf numFmtId="165" fontId="8" fillId="0" borderId="0" xfId="2" applyNumberFormat="1" applyFont="1" applyAlignment="1">
      <alignment horizontal="center" vertical="center" wrapText="1"/>
    </xf>
    <xf numFmtId="165" fontId="104" fillId="0" borderId="0" xfId="35" applyNumberFormat="1" applyFont="1" applyAlignment="1">
      <alignment horizontal="right" vertical="center" wrapText="1"/>
    </xf>
    <xf numFmtId="4" fontId="19" fillId="0" borderId="0" xfId="6" applyNumberFormat="1" applyFont="1" applyAlignment="1">
      <alignment vertical="center" wrapText="1"/>
    </xf>
    <xf numFmtId="4" fontId="3" fillId="0" borderId="0" xfId="6" applyNumberFormat="1" applyFont="1" applyAlignment="1">
      <alignment vertical="center" wrapText="1"/>
    </xf>
    <xf numFmtId="4" fontId="7" fillId="0" borderId="0" xfId="6" applyNumberFormat="1" applyFont="1" applyAlignment="1">
      <alignment horizontal="center" vertical="center" wrapText="1"/>
    </xf>
    <xf numFmtId="0" fontId="19" fillId="0" borderId="0" xfId="6" applyFont="1" applyAlignment="1">
      <alignment horizontal="right" vertical="center" wrapText="1"/>
    </xf>
    <xf numFmtId="0" fontId="3" fillId="0" borderId="0" xfId="6" applyFont="1" applyAlignment="1">
      <alignment vertical="center" wrapText="1"/>
    </xf>
    <xf numFmtId="0" fontId="17" fillId="0" borderId="0" xfId="6" applyFont="1" applyAlignment="1">
      <alignment vertical="center" wrapText="1"/>
    </xf>
    <xf numFmtId="0" fontId="3" fillId="15" borderId="0" xfId="6" applyFont="1" applyFill="1" applyAlignment="1">
      <alignment vertical="center"/>
    </xf>
    <xf numFmtId="0" fontId="19" fillId="15" borderId="0" xfId="6" applyFont="1" applyFill="1" applyAlignment="1">
      <alignment vertical="center"/>
    </xf>
    <xf numFmtId="0" fontId="3" fillId="15" borderId="0" xfId="6" applyFont="1" applyFill="1" applyAlignment="1">
      <alignment horizontal="center" vertical="center" wrapText="1"/>
    </xf>
    <xf numFmtId="4" fontId="3" fillId="15" borderId="0" xfId="6" applyNumberFormat="1" applyFont="1" applyFill="1" applyAlignment="1">
      <alignment horizontal="center" vertical="center" wrapText="1"/>
    </xf>
    <xf numFmtId="4" fontId="3" fillId="15" borderId="0" xfId="6" applyNumberFormat="1" applyFont="1" applyFill="1" applyAlignment="1">
      <alignment horizontal="right" vertical="center" wrapText="1"/>
    </xf>
    <xf numFmtId="0" fontId="3" fillId="9" borderId="0" xfId="6" applyFont="1" applyFill="1" applyAlignment="1">
      <alignment vertical="center"/>
    </xf>
    <xf numFmtId="0" fontId="19" fillId="9" borderId="0" xfId="6" applyFont="1" applyFill="1" applyAlignment="1">
      <alignment vertical="center"/>
    </xf>
    <xf numFmtId="0" fontId="3" fillId="9" borderId="0" xfId="6" applyFont="1" applyFill="1" applyAlignment="1">
      <alignment horizontal="center" vertical="center" wrapText="1"/>
    </xf>
    <xf numFmtId="4" fontId="3" fillId="9" borderId="0" xfId="6" applyNumberFormat="1" applyFont="1" applyFill="1" applyAlignment="1">
      <alignment horizontal="center" vertical="center" wrapText="1"/>
    </xf>
    <xf numFmtId="4" fontId="3" fillId="9" borderId="0" xfId="6" applyNumberFormat="1" applyFont="1" applyFill="1" applyAlignment="1">
      <alignment horizontal="right" vertical="center" wrapText="1"/>
    </xf>
    <xf numFmtId="1" fontId="3" fillId="0" borderId="0" xfId="35" applyNumberFormat="1" applyFont="1" applyAlignment="1">
      <alignment horizontal="center" vertical="center" wrapText="1"/>
    </xf>
    <xf numFmtId="165" fontId="19" fillId="0" borderId="0" xfId="35" applyNumberFormat="1" applyFont="1" applyAlignment="1">
      <alignment horizontal="right" vertical="center" wrapText="1"/>
    </xf>
    <xf numFmtId="0" fontId="19" fillId="0" borderId="0" xfId="2" applyFont="1" applyAlignment="1">
      <alignment horizontal="right" vertical="center" wrapText="1"/>
    </xf>
    <xf numFmtId="3" fontId="3" fillId="0" borderId="0" xfId="6" applyNumberFormat="1" applyFont="1" applyAlignment="1">
      <alignment horizontal="center" vertical="center" wrapText="1"/>
    </xf>
    <xf numFmtId="0" fontId="3" fillId="0" borderId="0" xfId="42" applyFont="1" applyAlignment="1">
      <alignment horizontal="center"/>
    </xf>
    <xf numFmtId="0" fontId="3" fillId="0" borderId="0" xfId="42" applyFont="1" applyAlignment="1">
      <alignment horizontal="right"/>
    </xf>
    <xf numFmtId="0" fontId="30" fillId="0" borderId="0" xfId="6" applyFont="1" applyAlignment="1">
      <alignment horizontal="center" vertical="center" wrapText="1"/>
    </xf>
    <xf numFmtId="0" fontId="30" fillId="0" borderId="0" xfId="6" quotePrefix="1" applyFont="1" applyAlignment="1">
      <alignment horizontal="center" vertical="center" wrapText="1"/>
    </xf>
    <xf numFmtId="0" fontId="122" fillId="0" borderId="0" xfId="6" applyFont="1" applyAlignment="1">
      <alignment horizontal="right" vertical="center" wrapText="1"/>
    </xf>
    <xf numFmtId="165" fontId="30" fillId="0" borderId="0" xfId="35" applyNumberFormat="1" applyFont="1" applyAlignment="1">
      <alignment horizontal="center" vertical="center" wrapText="1"/>
    </xf>
    <xf numFmtId="4" fontId="30" fillId="0" borderId="0" xfId="6" applyNumberFormat="1" applyFont="1" applyAlignment="1">
      <alignment horizontal="center" vertical="center" wrapText="1"/>
    </xf>
    <xf numFmtId="4" fontId="30" fillId="0" borderId="0" xfId="6" applyNumberFormat="1" applyFont="1" applyAlignment="1">
      <alignment horizontal="right" vertical="center" wrapText="1"/>
    </xf>
    <xf numFmtId="4" fontId="8" fillId="0" borderId="0" xfId="6" applyNumberFormat="1" applyFont="1" applyAlignment="1">
      <alignment vertical="center" wrapText="1"/>
    </xf>
    <xf numFmtId="4" fontId="30" fillId="0" borderId="0" xfId="6" applyNumberFormat="1" applyFont="1" applyAlignment="1">
      <alignment vertical="center" wrapText="1"/>
    </xf>
    <xf numFmtId="4" fontId="19" fillId="0" borderId="0" xfId="42" applyNumberFormat="1" applyFont="1"/>
    <xf numFmtId="165" fontId="17" fillId="0" borderId="0" xfId="35" applyNumberFormat="1" applyFont="1" applyAlignment="1">
      <alignment vertical="center" wrapText="1"/>
    </xf>
    <xf numFmtId="0" fontId="21" fillId="20" borderId="0" xfId="6" applyFont="1" applyFill="1" applyAlignment="1">
      <alignment horizontal="right" vertical="center" wrapText="1"/>
    </xf>
    <xf numFmtId="165" fontId="3" fillId="20" borderId="0" xfId="35" applyNumberFormat="1" applyFont="1" applyFill="1" applyAlignment="1">
      <alignment horizontal="center" vertical="center" wrapText="1"/>
    </xf>
    <xf numFmtId="4" fontId="3" fillId="20" borderId="0" xfId="6" applyNumberFormat="1" applyFont="1" applyFill="1" applyAlignment="1">
      <alignment horizontal="center" vertical="center" wrapText="1"/>
    </xf>
    <xf numFmtId="4" fontId="3" fillId="20" borderId="0" xfId="6" applyNumberFormat="1" applyFont="1" applyFill="1" applyAlignment="1">
      <alignment horizontal="right" vertical="center" wrapText="1"/>
    </xf>
    <xf numFmtId="4" fontId="19" fillId="20" borderId="0" xfId="6" applyNumberFormat="1" applyFont="1" applyFill="1" applyAlignment="1">
      <alignment horizontal="right" vertical="center" wrapText="1"/>
    </xf>
    <xf numFmtId="0" fontId="114" fillId="0" borderId="0" xfId="2" applyFont="1" applyAlignment="1">
      <alignment horizontal="right" vertical="center" wrapText="1"/>
    </xf>
    <xf numFmtId="0" fontId="19" fillId="20" borderId="0" xfId="2" applyFont="1" applyFill="1" applyAlignment="1">
      <alignment horizontal="right" vertical="center" wrapText="1"/>
    </xf>
    <xf numFmtId="0" fontId="21" fillId="0" borderId="0" xfId="2" applyFont="1" applyAlignment="1">
      <alignment horizontal="right" vertical="center" wrapText="1"/>
    </xf>
    <xf numFmtId="0" fontId="17" fillId="0" borderId="0" xfId="2" applyFont="1" applyAlignment="1">
      <alignment horizontal="right" vertical="center" wrapText="1"/>
    </xf>
    <xf numFmtId="165" fontId="17" fillId="20" borderId="0" xfId="35" applyNumberFormat="1" applyFont="1" applyFill="1" applyAlignment="1">
      <alignment horizontal="right" vertical="center" wrapText="1"/>
    </xf>
    <xf numFmtId="165" fontId="21" fillId="20" borderId="0" xfId="35" applyNumberFormat="1" applyFont="1" applyFill="1" applyAlignment="1">
      <alignment horizontal="right" vertical="center" wrapText="1"/>
    </xf>
    <xf numFmtId="165" fontId="3" fillId="0" borderId="0" xfId="35" applyNumberFormat="1" applyFont="1" applyAlignment="1">
      <alignment horizontal="left" vertical="center" wrapText="1"/>
    </xf>
    <xf numFmtId="190" fontId="3" fillId="0" borderId="0" xfId="6" applyNumberFormat="1" applyFont="1" applyAlignment="1">
      <alignment horizontal="right" vertical="center" wrapText="1"/>
    </xf>
    <xf numFmtId="190" fontId="3" fillId="2" borderId="0" xfId="6" applyNumberFormat="1" applyFont="1" applyFill="1" applyAlignment="1">
      <alignment horizontal="right" vertical="center" wrapText="1"/>
    </xf>
    <xf numFmtId="165" fontId="19" fillId="20" borderId="0" xfId="35" applyNumberFormat="1" applyFont="1" applyFill="1" applyAlignment="1">
      <alignment horizontal="right" vertical="center" wrapText="1"/>
    </xf>
    <xf numFmtId="0" fontId="21" fillId="0" borderId="0" xfId="6" applyFont="1" applyAlignment="1">
      <alignment horizontal="center" vertical="center" wrapText="1"/>
    </xf>
    <xf numFmtId="165" fontId="114" fillId="0" borderId="0" xfId="35" applyNumberFormat="1" applyFont="1" applyAlignment="1">
      <alignment horizontal="right" vertical="center" wrapText="1"/>
    </xf>
    <xf numFmtId="0" fontId="8" fillId="0" borderId="0" xfId="6" applyFont="1" applyAlignment="1">
      <alignment horizontal="center" vertical="center" wrapText="1"/>
    </xf>
    <xf numFmtId="0" fontId="8" fillId="0" borderId="0" xfId="6" quotePrefix="1" applyFont="1" applyAlignment="1">
      <alignment horizontal="center" vertical="center" wrapText="1"/>
    </xf>
    <xf numFmtId="0" fontId="17" fillId="0" borderId="0" xfId="6" applyFont="1" applyAlignment="1">
      <alignment horizontal="right" vertical="center"/>
    </xf>
    <xf numFmtId="165" fontId="8" fillId="0" borderId="0" xfId="2" applyNumberFormat="1" applyFont="1" applyAlignment="1">
      <alignment horizontal="right" vertical="center" wrapText="1"/>
    </xf>
    <xf numFmtId="4" fontId="8" fillId="0" borderId="0" xfId="6" applyNumberFormat="1" applyFont="1" applyAlignment="1">
      <alignment horizontal="right" vertical="center" wrapText="1"/>
    </xf>
    <xf numFmtId="4" fontId="83" fillId="0" borderId="0" xfId="6" applyNumberFormat="1" applyFont="1" applyAlignment="1">
      <alignment horizontal="center" vertical="center" wrapText="1"/>
    </xf>
    <xf numFmtId="43" fontId="7" fillId="0" borderId="0" xfId="2" applyNumberFormat="1" applyFont="1" applyAlignment="1">
      <alignment horizontal="center" vertical="center" wrapText="1"/>
    </xf>
    <xf numFmtId="10" fontId="3" fillId="0" borderId="0" xfId="6" applyNumberFormat="1" applyFont="1" applyAlignment="1">
      <alignment horizontal="center" vertical="center" wrapText="1"/>
    </xf>
    <xf numFmtId="165" fontId="3" fillId="0" borderId="0" xfId="2" applyNumberFormat="1" applyFont="1" applyAlignment="1">
      <alignment horizontal="left" vertical="center" wrapText="1"/>
    </xf>
    <xf numFmtId="165" fontId="8" fillId="0" borderId="0" xfId="2" applyNumberFormat="1" applyFont="1" applyAlignment="1">
      <alignment horizontal="left" vertical="center" wrapText="1"/>
    </xf>
    <xf numFmtId="0" fontId="8" fillId="0" borderId="0" xfId="2" applyFont="1" applyAlignment="1">
      <alignment horizontal="center" vertical="center" wrapText="1"/>
    </xf>
    <xf numFmtId="165" fontId="7" fillId="0" borderId="0" xfId="2" applyNumberFormat="1" applyFont="1" applyAlignment="1">
      <alignment horizontal="right" vertical="center" wrapText="1"/>
    </xf>
    <xf numFmtId="165" fontId="3" fillId="0" borderId="0" xfId="2" applyNumberFormat="1" applyFont="1" applyAlignment="1">
      <alignment horizontal="right" vertical="center" wrapText="1"/>
    </xf>
    <xf numFmtId="4" fontId="3" fillId="0" borderId="0" xfId="6" applyNumberFormat="1" applyFont="1" applyAlignment="1">
      <alignment horizontal="center" vertical="center"/>
    </xf>
    <xf numFmtId="1" fontId="8" fillId="0" borderId="0" xfId="2" applyNumberFormat="1" applyFont="1" applyAlignment="1">
      <alignment horizontal="center" vertical="center" wrapText="1"/>
    </xf>
    <xf numFmtId="165" fontId="17" fillId="0" borderId="0" xfId="2" applyNumberFormat="1" applyFont="1" applyAlignment="1">
      <alignment horizontal="right" vertical="center" wrapText="1"/>
    </xf>
    <xf numFmtId="165" fontId="21" fillId="0" borderId="0" xfId="2" applyNumberFormat="1" applyFont="1" applyAlignment="1">
      <alignment horizontal="right" vertical="center" wrapText="1"/>
    </xf>
    <xf numFmtId="4" fontId="3" fillId="0" borderId="0" xfId="6" quotePrefix="1" applyNumberFormat="1" applyFont="1" applyAlignment="1">
      <alignment horizontal="right" vertical="center" wrapText="1"/>
    </xf>
    <xf numFmtId="4" fontId="3" fillId="0" borderId="0" xfId="6" applyNumberFormat="1" applyFont="1" applyAlignment="1">
      <alignment horizontal="right" vertical="center"/>
    </xf>
    <xf numFmtId="165" fontId="94" fillId="0" borderId="0" xfId="2" applyNumberFormat="1" applyFont="1" applyAlignment="1">
      <alignment horizontal="left" vertical="center" wrapText="1"/>
    </xf>
    <xf numFmtId="165" fontId="19" fillId="0" borderId="0" xfId="2" applyNumberFormat="1" applyFont="1" applyAlignment="1">
      <alignment horizontal="right" vertical="center" wrapText="1"/>
    </xf>
    <xf numFmtId="4" fontId="17" fillId="0" borderId="0" xfId="6" applyNumberFormat="1" applyFont="1" applyAlignment="1">
      <alignment horizontal="right" vertical="center"/>
    </xf>
    <xf numFmtId="4" fontId="19" fillId="0" borderId="0" xfId="6" applyNumberFormat="1" applyFont="1" applyAlignment="1">
      <alignment horizontal="center" vertical="center"/>
    </xf>
    <xf numFmtId="4" fontId="21" fillId="0" borderId="0" xfId="6" applyNumberFormat="1" applyFont="1" applyAlignment="1">
      <alignment horizontal="right" vertical="center"/>
    </xf>
    <xf numFmtId="165" fontId="3" fillId="0" borderId="0" xfId="2" applyNumberFormat="1" applyFont="1" applyAlignment="1">
      <alignment horizontal="center" vertical="center" wrapText="1"/>
    </xf>
    <xf numFmtId="165" fontId="3" fillId="0" borderId="0" xfId="2" applyNumberFormat="1" applyFont="1" applyAlignment="1">
      <alignment horizontal="center" vertical="center"/>
    </xf>
    <xf numFmtId="4" fontId="8" fillId="0" borderId="0" xfId="6" applyNumberFormat="1" applyFont="1" applyAlignment="1">
      <alignment horizontal="center" vertical="center"/>
    </xf>
    <xf numFmtId="0" fontId="8" fillId="0" borderId="0" xfId="2" applyFont="1" applyAlignment="1">
      <alignment horizontal="left" vertical="center" wrapText="1"/>
    </xf>
    <xf numFmtId="0" fontId="61" fillId="0" borderId="0" xfId="0" applyFont="1" applyAlignment="1" applyProtection="1">
      <alignment vertical="center"/>
      <protection locked="0"/>
    </xf>
    <xf numFmtId="0" fontId="61" fillId="0" borderId="0" xfId="0" applyFont="1" applyAlignment="1">
      <alignment horizontal="center" vertical="center"/>
    </xf>
    <xf numFmtId="0" fontId="61" fillId="0" borderId="0" xfId="0" quotePrefix="1" applyFont="1" applyAlignment="1">
      <alignment horizontal="center" vertical="center"/>
    </xf>
    <xf numFmtId="0" fontId="61" fillId="0" borderId="0" xfId="0" applyFont="1" applyAlignment="1">
      <alignment horizontal="right" vertical="center"/>
    </xf>
    <xf numFmtId="0" fontId="121" fillId="0" borderId="0" xfId="0" applyFont="1" applyAlignment="1">
      <alignment horizontal="left" vertical="center" wrapText="1" indent="2"/>
    </xf>
    <xf numFmtId="0" fontId="3" fillId="3" borderId="0" xfId="6" applyFont="1" applyFill="1" applyAlignment="1">
      <alignment horizontal="center" vertical="center" wrapText="1"/>
    </xf>
    <xf numFmtId="0" fontId="3" fillId="3" borderId="0" xfId="6" quotePrefix="1" applyFont="1" applyFill="1" applyAlignment="1">
      <alignment horizontal="center" vertical="center" wrapText="1"/>
    </xf>
    <xf numFmtId="165" fontId="3" fillId="3" borderId="0" xfId="35" applyNumberFormat="1" applyFont="1" applyFill="1" applyAlignment="1">
      <alignment horizontal="center" vertical="center" wrapText="1"/>
    </xf>
    <xf numFmtId="4" fontId="3" fillId="3" borderId="0" xfId="6" applyNumberFormat="1" applyFont="1" applyFill="1" applyAlignment="1">
      <alignment horizontal="center" vertical="center" wrapText="1"/>
    </xf>
    <xf numFmtId="4" fontId="3" fillId="3" borderId="0" xfId="6" applyNumberFormat="1" applyFont="1" applyFill="1" applyAlignment="1">
      <alignment horizontal="right" vertical="center" wrapText="1"/>
    </xf>
    <xf numFmtId="4" fontId="19" fillId="3" borderId="0" xfId="6" applyNumberFormat="1" applyFont="1" applyFill="1" applyAlignment="1">
      <alignment horizontal="right" vertical="center" wrapText="1"/>
    </xf>
    <xf numFmtId="165" fontId="3" fillId="3" borderId="0" xfId="35" applyNumberFormat="1" applyFont="1" applyFill="1" applyAlignment="1">
      <alignment horizontal="right" vertical="center" wrapText="1"/>
    </xf>
    <xf numFmtId="0" fontId="30" fillId="14" borderId="14" xfId="35" applyFont="1" applyFill="1" applyBorder="1" applyAlignment="1">
      <alignment horizontal="center" vertical="center"/>
    </xf>
    <xf numFmtId="165" fontId="122" fillId="0" borderId="0" xfId="35" applyNumberFormat="1" applyFont="1" applyAlignment="1">
      <alignment horizontal="right" vertical="center" wrapText="1"/>
    </xf>
    <xf numFmtId="4" fontId="46" fillId="0" borderId="15" xfId="37" applyNumberFormat="1" applyFont="1" applyFill="1" applyBorder="1" applyAlignment="1">
      <alignment vertical="center" wrapText="1"/>
    </xf>
    <xf numFmtId="49" fontId="34" fillId="0" borderId="7" xfId="0" applyNumberFormat="1" applyFont="1" applyBorder="1" applyAlignment="1">
      <alignment horizontal="center" vertical="center" wrapText="1"/>
    </xf>
    <xf numFmtId="164" fontId="39" fillId="0" borderId="176" xfId="16" applyNumberFormat="1" applyFont="1" applyFill="1" applyBorder="1" applyAlignment="1">
      <alignment horizontal="center" vertical="center" wrapText="1"/>
    </xf>
    <xf numFmtId="43" fontId="39" fillId="0" borderId="176" xfId="16" applyFont="1" applyFill="1" applyBorder="1" applyAlignment="1">
      <alignment horizontal="center" wrapText="1"/>
    </xf>
    <xf numFmtId="10" fontId="18" fillId="3" borderId="61" xfId="1" applyNumberFormat="1" applyFont="1" applyFill="1" applyBorder="1" applyAlignment="1">
      <alignment horizontal="center" vertical="center" wrapText="1"/>
    </xf>
    <xf numFmtId="0" fontId="33" fillId="9" borderId="2" xfId="2" applyFont="1" applyFill="1" applyBorder="1" applyAlignment="1">
      <alignment horizontal="left" vertical="center" wrapText="1"/>
    </xf>
    <xf numFmtId="164" fontId="33" fillId="9" borderId="2" xfId="23" applyFont="1" applyFill="1" applyBorder="1" applyAlignment="1">
      <alignment horizontal="center" vertical="center" wrapText="1"/>
    </xf>
    <xf numFmtId="10" fontId="33" fillId="9" borderId="11" xfId="1" applyNumberFormat="1" applyFont="1" applyFill="1" applyBorder="1" applyAlignment="1">
      <alignment horizontal="center" vertical="center" wrapText="1"/>
    </xf>
    <xf numFmtId="0" fontId="33" fillId="9" borderId="103" xfId="2" applyFont="1" applyFill="1" applyBorder="1" applyAlignment="1">
      <alignment horizontal="left" vertical="center" wrapText="1"/>
    </xf>
    <xf numFmtId="164" fontId="33" fillId="9" borderId="103" xfId="23" applyFont="1" applyFill="1" applyBorder="1" applyAlignment="1">
      <alignment horizontal="center" vertical="center" wrapText="1"/>
    </xf>
    <xf numFmtId="0" fontId="100" fillId="0" borderId="55" xfId="0" applyFont="1" applyBorder="1" applyAlignment="1">
      <alignment vertical="center"/>
    </xf>
    <xf numFmtId="0" fontId="100" fillId="0" borderId="56" xfId="0" applyFont="1" applyBorder="1" applyAlignment="1">
      <alignment vertical="center"/>
    </xf>
    <xf numFmtId="169" fontId="97" fillId="0" borderId="17" xfId="2" applyNumberFormat="1" applyFont="1" applyBorder="1" applyAlignment="1">
      <alignment vertical="center"/>
    </xf>
    <xf numFmtId="0" fontId="34" fillId="0" borderId="0" xfId="20" applyNumberFormat="1" applyFont="1" applyBorder="1" applyAlignment="1">
      <alignment horizontal="left" vertical="top"/>
    </xf>
    <xf numFmtId="43" fontId="2" fillId="2" borderId="116" xfId="16" applyFont="1" applyFill="1" applyBorder="1" applyAlignment="1">
      <alignment horizontal="right" vertical="top" wrapText="1"/>
    </xf>
    <xf numFmtId="164" fontId="39" fillId="0" borderId="177" xfId="16" applyNumberFormat="1" applyFont="1" applyFill="1" applyBorder="1" applyAlignment="1">
      <alignment horizontal="center" vertical="center" wrapText="1"/>
    </xf>
    <xf numFmtId="10" fontId="33" fillId="9" borderId="3" xfId="1" applyNumberFormat="1" applyFont="1" applyFill="1" applyBorder="1" applyAlignment="1">
      <alignment horizontal="center" vertical="center" wrapText="1"/>
    </xf>
    <xf numFmtId="10" fontId="33" fillId="9" borderId="5" xfId="1" applyNumberFormat="1" applyFont="1" applyFill="1" applyBorder="1" applyAlignment="1">
      <alignment horizontal="center" vertical="center" wrapText="1"/>
    </xf>
    <xf numFmtId="43" fontId="3" fillId="3" borderId="0" xfId="6" applyNumberFormat="1" applyFont="1" applyFill="1" applyAlignment="1">
      <alignment vertical="center"/>
    </xf>
    <xf numFmtId="0" fontId="57" fillId="5" borderId="0" xfId="0" applyFont="1" applyFill="1" applyAlignment="1">
      <alignment horizontal="right" vertical="top" wrapText="1"/>
    </xf>
    <xf numFmtId="0" fontId="57" fillId="5" borderId="0" xfId="0" applyFont="1" applyFill="1" applyAlignment="1">
      <alignment horizontal="center" vertical="top" wrapText="1"/>
    </xf>
    <xf numFmtId="4" fontId="57" fillId="5" borderId="0" xfId="0" applyNumberFormat="1" applyFont="1" applyFill="1" applyAlignment="1">
      <alignment horizontal="right" vertical="top" wrapText="1"/>
    </xf>
    <xf numFmtId="0" fontId="24" fillId="5" borderId="0" xfId="0" applyFont="1" applyFill="1" applyAlignment="1">
      <alignment horizontal="center" vertical="top" wrapText="1"/>
    </xf>
    <xf numFmtId="0" fontId="2" fillId="2" borderId="161" xfId="0" applyFont="1" applyFill="1" applyBorder="1" applyAlignment="1">
      <alignment horizontal="left" vertical="top" wrapText="1"/>
    </xf>
    <xf numFmtId="4" fontId="57" fillId="2" borderId="162" xfId="0" applyNumberFormat="1" applyFont="1" applyFill="1" applyBorder="1" applyAlignment="1">
      <alignment horizontal="right" vertical="top" wrapText="1"/>
    </xf>
    <xf numFmtId="4" fontId="2" fillId="2" borderId="162" xfId="0" applyNumberFormat="1" applyFont="1" applyFill="1" applyBorder="1" applyAlignment="1">
      <alignment horizontal="right" vertical="top" wrapText="1"/>
    </xf>
    <xf numFmtId="4" fontId="40" fillId="0" borderId="0" xfId="2" applyNumberFormat="1" applyFont="1" applyAlignment="1">
      <alignment horizontal="right"/>
    </xf>
    <xf numFmtId="0" fontId="2" fillId="16" borderId="163" xfId="0" applyFont="1" applyFill="1" applyBorder="1" applyAlignment="1">
      <alignment horizontal="left" vertical="top" wrapText="1"/>
    </xf>
    <xf numFmtId="0" fontId="2" fillId="16" borderId="164" xfId="0" applyFont="1" applyFill="1" applyBorder="1" applyAlignment="1">
      <alignment horizontal="left" vertical="top" wrapText="1"/>
    </xf>
    <xf numFmtId="0" fontId="33" fillId="5" borderId="162" xfId="0" applyFont="1" applyFill="1" applyBorder="1" applyAlignment="1">
      <alignment horizontal="right" vertical="top" wrapText="1"/>
    </xf>
    <xf numFmtId="0" fontId="2" fillId="16" borderId="161" xfId="0" applyFont="1" applyFill="1" applyBorder="1" applyAlignment="1">
      <alignment horizontal="left" vertical="top" wrapText="1"/>
    </xf>
    <xf numFmtId="4" fontId="2" fillId="16" borderId="162" xfId="0" applyNumberFormat="1" applyFont="1" applyFill="1" applyBorder="1" applyAlignment="1">
      <alignment horizontal="right" vertical="top" wrapText="1"/>
    </xf>
    <xf numFmtId="43" fontId="2" fillId="2" borderId="162" xfId="16" applyFont="1" applyFill="1" applyBorder="1" applyAlignment="1">
      <alignment horizontal="right" vertical="top" wrapText="1"/>
    </xf>
    <xf numFmtId="0" fontId="2" fillId="0" borderId="14" xfId="2" applyBorder="1" applyAlignment="1">
      <alignment horizontal="left"/>
    </xf>
    <xf numFmtId="0" fontId="2" fillId="0" borderId="14" xfId="0" applyFont="1" applyBorder="1"/>
    <xf numFmtId="0" fontId="113" fillId="0" borderId="0" xfId="0" applyFont="1"/>
    <xf numFmtId="0" fontId="113" fillId="0" borderId="17" xfId="0" applyFont="1" applyBorder="1"/>
    <xf numFmtId="14" fontId="108" fillId="23" borderId="17" xfId="0" applyNumberFormat="1" applyFont="1" applyFill="1" applyBorder="1" applyAlignment="1">
      <alignment horizontal="left" vertical="center"/>
    </xf>
    <xf numFmtId="194" fontId="87" fillId="24" borderId="0" xfId="0" applyNumberFormat="1" applyFont="1" applyFill="1"/>
    <xf numFmtId="0" fontId="73" fillId="3" borderId="0" xfId="0" applyFont="1" applyFill="1" applyAlignment="1">
      <alignment horizontal="left"/>
    </xf>
    <xf numFmtId="0" fontId="73" fillId="3" borderId="0" xfId="0" applyFont="1" applyFill="1" applyAlignment="1">
      <alignment horizontal="center"/>
    </xf>
    <xf numFmtId="17" fontId="73" fillId="3" borderId="15" xfId="0" applyNumberFormat="1" applyFont="1" applyFill="1" applyBorder="1" applyAlignment="1">
      <alignment vertical="top" wrapText="1"/>
    </xf>
    <xf numFmtId="0" fontId="24" fillId="3" borderId="34" xfId="0" applyFont="1" applyFill="1" applyBorder="1" applyAlignment="1">
      <alignment horizontal="center" vertical="center"/>
    </xf>
    <xf numFmtId="0" fontId="24" fillId="3" borderId="35" xfId="0" applyFont="1" applyFill="1" applyBorder="1" applyAlignment="1">
      <alignment horizontal="center" vertical="center"/>
    </xf>
    <xf numFmtId="189" fontId="24" fillId="3" borderId="36" xfId="0" applyNumberFormat="1" applyFont="1" applyFill="1" applyBorder="1" applyAlignment="1">
      <alignment vertical="center"/>
    </xf>
    <xf numFmtId="0" fontId="2" fillId="3" borderId="6" xfId="0" applyFont="1" applyFill="1" applyBorder="1" applyAlignment="1">
      <alignment horizontal="right"/>
    </xf>
    <xf numFmtId="0" fontId="2" fillId="3" borderId="7" xfId="0" applyFont="1" applyFill="1" applyBorder="1" applyAlignment="1">
      <alignment horizontal="center" vertical="center"/>
    </xf>
    <xf numFmtId="0" fontId="2" fillId="3" borderId="7" xfId="0" applyFont="1" applyFill="1" applyBorder="1" applyAlignment="1">
      <alignment horizontal="center"/>
    </xf>
    <xf numFmtId="189" fontId="2" fillId="3" borderId="8" xfId="0" applyNumberFormat="1" applyFont="1" applyFill="1" applyBorder="1"/>
    <xf numFmtId="0" fontId="2" fillId="3" borderId="9" xfId="0" applyFont="1" applyFill="1" applyBorder="1" applyAlignment="1">
      <alignment horizontal="right"/>
    </xf>
    <xf numFmtId="0" fontId="2" fillId="3" borderId="10" xfId="0" applyFont="1" applyFill="1" applyBorder="1" applyAlignment="1">
      <alignment horizontal="center" vertical="center"/>
    </xf>
    <xf numFmtId="0" fontId="2" fillId="3" borderId="10" xfId="0" applyFont="1" applyFill="1" applyBorder="1" applyAlignment="1">
      <alignment horizontal="center"/>
    </xf>
    <xf numFmtId="189" fontId="2" fillId="3" borderId="11" xfId="0" applyNumberFormat="1" applyFont="1" applyFill="1" applyBorder="1"/>
    <xf numFmtId="0" fontId="2" fillId="3" borderId="102" xfId="0" applyFont="1" applyFill="1" applyBorder="1" applyAlignment="1">
      <alignment horizontal="right"/>
    </xf>
    <xf numFmtId="0" fontId="2" fillId="3" borderId="103" xfId="0" applyFont="1" applyFill="1" applyBorder="1" applyAlignment="1">
      <alignment horizontal="center" vertical="center"/>
    </xf>
    <xf numFmtId="0" fontId="2" fillId="3" borderId="103" xfId="0" applyFont="1" applyFill="1" applyBorder="1" applyAlignment="1">
      <alignment horizontal="center"/>
    </xf>
    <xf numFmtId="189" fontId="2" fillId="3" borderId="5" xfId="0" applyNumberFormat="1" applyFont="1" applyFill="1" applyBorder="1"/>
    <xf numFmtId="0" fontId="89" fillId="0" borderId="0" xfId="0" applyFont="1" applyBorder="1" applyAlignment="1">
      <alignment horizontal="center" vertical="center"/>
    </xf>
    <xf numFmtId="0" fontId="89" fillId="0" borderId="2" xfId="0" applyFont="1" applyFill="1" applyBorder="1" applyAlignment="1">
      <alignment horizontal="center" vertical="center"/>
    </xf>
    <xf numFmtId="0" fontId="89" fillId="0" borderId="2" xfId="0" applyFont="1" applyBorder="1" applyAlignment="1">
      <alignment horizontal="left" vertical="center" wrapText="1"/>
    </xf>
    <xf numFmtId="4" fontId="89" fillId="0" borderId="2" xfId="0" applyNumberFormat="1" applyFont="1" applyBorder="1" applyAlignment="1">
      <alignment vertical="center"/>
    </xf>
    <xf numFmtId="0" fontId="89" fillId="0" borderId="10" xfId="0" applyFont="1" applyFill="1" applyBorder="1" applyAlignment="1">
      <alignment horizontal="center" vertical="center"/>
    </xf>
    <xf numFmtId="0" fontId="89" fillId="0" borderId="10" xfId="0" applyNumberFormat="1" applyFont="1" applyFill="1" applyBorder="1" applyAlignment="1">
      <alignment horizontal="center" vertical="center"/>
    </xf>
    <xf numFmtId="178" fontId="89" fillId="0" borderId="0" xfId="0" applyNumberFormat="1" applyFont="1" applyBorder="1" applyAlignment="1">
      <alignment horizontal="right" vertical="center"/>
    </xf>
    <xf numFmtId="178" fontId="89" fillId="0" borderId="2" xfId="0" applyNumberFormat="1" applyFont="1" applyBorder="1" applyAlignment="1">
      <alignment horizontal="right" vertical="center"/>
    </xf>
    <xf numFmtId="178" fontId="89" fillId="0" borderId="10" xfId="0" applyNumberFormat="1" applyFont="1" applyBorder="1" applyAlignment="1">
      <alignment horizontal="right" vertical="center"/>
    </xf>
    <xf numFmtId="0" fontId="89" fillId="0" borderId="178" xfId="0" applyFont="1" applyBorder="1" applyAlignment="1">
      <alignment horizontal="center" vertical="center" wrapText="1"/>
    </xf>
    <xf numFmtId="0" fontId="89" fillId="0" borderId="178" xfId="0" applyFont="1" applyBorder="1" applyAlignment="1">
      <alignment horizontal="center" vertical="center"/>
    </xf>
    <xf numFmtId="0" fontId="89" fillId="0" borderId="178" xfId="0" applyFont="1" applyBorder="1" applyAlignment="1">
      <alignment horizontal="left" vertical="center" wrapText="1"/>
    </xf>
    <xf numFmtId="178" fontId="89" fillId="0" borderId="178" xfId="0" applyNumberFormat="1" applyFont="1" applyBorder="1" applyAlignment="1">
      <alignment horizontal="right" vertical="center" wrapText="1"/>
    </xf>
    <xf numFmtId="0" fontId="89" fillId="0" borderId="10" xfId="0" applyFont="1" applyBorder="1" applyAlignment="1">
      <alignment horizontal="center" vertical="center" wrapText="1"/>
    </xf>
    <xf numFmtId="178" fontId="89" fillId="0" borderId="10" xfId="0" applyNumberFormat="1" applyFont="1" applyBorder="1" applyAlignment="1">
      <alignment horizontal="right" vertical="center" wrapText="1"/>
    </xf>
    <xf numFmtId="2" fontId="67" fillId="0" borderId="0" xfId="0" applyNumberFormat="1" applyFont="1" applyBorder="1" applyAlignment="1">
      <alignment horizontal="center" vertical="center"/>
    </xf>
    <xf numFmtId="2" fontId="67" fillId="0" borderId="0" xfId="0" applyNumberFormat="1" applyFont="1" applyBorder="1" applyAlignment="1">
      <alignment horizontal="center"/>
    </xf>
    <xf numFmtId="0" fontId="67" fillId="0" borderId="0" xfId="0" applyFont="1" applyBorder="1" applyAlignment="1">
      <alignment horizontal="center" vertical="center"/>
    </xf>
    <xf numFmtId="178" fontId="67" fillId="0" borderId="0" xfId="0" applyNumberFormat="1" applyFont="1" applyBorder="1" applyAlignment="1">
      <alignment horizontal="right" vertical="center"/>
    </xf>
    <xf numFmtId="2" fontId="67" fillId="0" borderId="2" xfId="0" applyNumberFormat="1" applyFont="1" applyBorder="1" applyAlignment="1">
      <alignment horizontal="center" vertical="center"/>
    </xf>
    <xf numFmtId="2" fontId="67" fillId="0" borderId="2" xfId="0" applyNumberFormat="1" applyFont="1" applyBorder="1" applyAlignment="1">
      <alignment horizontal="center"/>
    </xf>
    <xf numFmtId="0" fontId="67" fillId="0" borderId="2" xfId="0" applyFont="1" applyBorder="1" applyAlignment="1">
      <alignment horizontal="center" vertical="center"/>
    </xf>
    <xf numFmtId="178" fontId="67" fillId="0" borderId="2" xfId="0" applyNumberFormat="1" applyFont="1" applyBorder="1" applyAlignment="1">
      <alignment horizontal="right" vertical="center"/>
    </xf>
    <xf numFmtId="2" fontId="67" fillId="0" borderId="10" xfId="0" applyNumberFormat="1" applyFont="1" applyBorder="1" applyAlignment="1">
      <alignment horizontal="center" vertical="center"/>
    </xf>
    <xf numFmtId="0" fontId="67" fillId="0" borderId="10" xfId="0" applyFont="1" applyBorder="1" applyAlignment="1">
      <alignment horizontal="center" vertical="center"/>
    </xf>
    <xf numFmtId="178" fontId="67" fillId="0" borderId="10" xfId="0" applyNumberFormat="1" applyFont="1" applyBorder="1" applyAlignment="1">
      <alignment horizontal="right" vertical="center"/>
    </xf>
    <xf numFmtId="49" fontId="25" fillId="0" borderId="0" xfId="0" applyNumberFormat="1" applyFont="1" applyBorder="1" applyAlignment="1">
      <alignment horizontal="left" vertical="center" wrapText="1" shrinkToFit="1" readingOrder="1"/>
    </xf>
    <xf numFmtId="4" fontId="25" fillId="0" borderId="0" xfId="0" applyNumberFormat="1" applyFont="1" applyBorder="1" applyAlignment="1">
      <alignment horizontal="right" vertical="center" wrapText="1" shrinkToFit="1" readingOrder="1"/>
    </xf>
    <xf numFmtId="49" fontId="89" fillId="0" borderId="14" xfId="0" applyNumberFormat="1" applyFont="1" applyBorder="1" applyAlignment="1">
      <alignment horizontal="center" vertical="center" wrapText="1" shrinkToFit="1" readingOrder="1"/>
    </xf>
    <xf numFmtId="49" fontId="89" fillId="0" borderId="0" xfId="0" applyNumberFormat="1" applyFont="1" applyBorder="1" applyAlignment="1">
      <alignment horizontal="center" vertical="center" wrapText="1" shrinkToFit="1" readingOrder="1"/>
    </xf>
    <xf numFmtId="49" fontId="89" fillId="0" borderId="0" xfId="0" applyNumberFormat="1" applyFont="1" applyBorder="1" applyAlignment="1">
      <alignment horizontal="left" vertical="center" wrapText="1" shrinkToFit="1" readingOrder="1"/>
    </xf>
    <xf numFmtId="4" fontId="89" fillId="0" borderId="15" xfId="0" applyNumberFormat="1" applyFont="1" applyBorder="1" applyAlignment="1">
      <alignment vertical="center" wrapText="1" shrinkToFit="1" readingOrder="1"/>
    </xf>
    <xf numFmtId="49" fontId="89" fillId="0" borderId="2" xfId="0" applyNumberFormat="1" applyFont="1" applyBorder="1" applyAlignment="1">
      <alignment horizontal="center" vertical="center" wrapText="1" shrinkToFit="1" readingOrder="1"/>
    </xf>
    <xf numFmtId="49" fontId="89" fillId="0" borderId="2" xfId="0" applyNumberFormat="1" applyFont="1" applyBorder="1" applyAlignment="1">
      <alignment horizontal="left" vertical="center" wrapText="1" shrinkToFit="1" readingOrder="1"/>
    </xf>
    <xf numFmtId="4" fontId="89" fillId="0" borderId="2" xfId="0" applyNumberFormat="1" applyFont="1" applyBorder="1" applyAlignment="1">
      <alignment vertical="center" wrapText="1" shrinkToFit="1" readingOrder="1"/>
    </xf>
    <xf numFmtId="4" fontId="89" fillId="0" borderId="10" xfId="0" applyNumberFormat="1" applyFont="1" applyBorder="1" applyAlignment="1">
      <alignment vertical="center" wrapText="1" shrinkToFit="1" readingOrder="1"/>
    </xf>
    <xf numFmtId="49" fontId="106" fillId="11" borderId="2" xfId="72" applyNumberFormat="1" applyFont="1" applyFill="1" applyBorder="1" applyAlignment="1">
      <alignment horizontal="left" vertical="center" wrapText="1" shrinkToFit="1" readingOrder="1"/>
    </xf>
    <xf numFmtId="0" fontId="106" fillId="11" borderId="2" xfId="72" applyFont="1" applyFill="1" applyBorder="1" applyAlignment="1">
      <alignment horizontal="left" vertical="center" wrapText="1" shrinkToFit="1" readingOrder="1"/>
    </xf>
    <xf numFmtId="0" fontId="106" fillId="11" borderId="2" xfId="72" applyFont="1" applyFill="1" applyBorder="1" applyAlignment="1">
      <alignment horizontal="left" vertical="top" wrapText="1" shrinkToFit="1" readingOrder="1"/>
    </xf>
    <xf numFmtId="49" fontId="26" fillId="10" borderId="10" xfId="72" applyNumberFormat="1" applyFont="1" applyFill="1" applyBorder="1" applyAlignment="1">
      <alignment horizontal="left" vertical="center" wrapText="1" shrinkToFit="1" readingOrder="1"/>
    </xf>
    <xf numFmtId="0" fontId="26" fillId="10" borderId="10" xfId="72" applyFont="1" applyFill="1" applyBorder="1" applyAlignment="1">
      <alignment horizontal="left" vertical="center" wrapText="1" shrinkToFit="1" readingOrder="1"/>
    </xf>
    <xf numFmtId="49" fontId="25" fillId="0" borderId="10" xfId="72" applyNumberFormat="1" applyFont="1" applyBorder="1" applyAlignment="1">
      <alignment horizontal="left" vertical="center" wrapText="1" shrinkToFit="1" readingOrder="1"/>
    </xf>
    <xf numFmtId="4" fontId="25" fillId="0" borderId="10" xfId="72" applyNumberFormat="1" applyFont="1" applyBorder="1" applyAlignment="1">
      <alignment horizontal="right" vertical="center" wrapText="1" shrinkToFit="1" readingOrder="1"/>
    </xf>
    <xf numFmtId="49" fontId="106" fillId="11" borderId="10" xfId="72" applyNumberFormat="1" applyFont="1" applyFill="1" applyBorder="1" applyAlignment="1">
      <alignment horizontal="left" vertical="center" wrapText="1" shrinkToFit="1" readingOrder="1"/>
    </xf>
    <xf numFmtId="0" fontId="106" fillId="11" borderId="10" xfId="72" applyFont="1" applyFill="1" applyBorder="1" applyAlignment="1">
      <alignment horizontal="left" vertical="center" wrapText="1" shrinkToFit="1" readingOrder="1"/>
    </xf>
    <xf numFmtId="0" fontId="106" fillId="11" borderId="10" xfId="72" applyFont="1" applyFill="1" applyBorder="1" applyAlignment="1">
      <alignment horizontal="left" vertical="top" wrapText="1" shrinkToFit="1" readingOrder="1"/>
    </xf>
    <xf numFmtId="49" fontId="25" fillId="0" borderId="2" xfId="0" applyNumberFormat="1" applyFont="1" applyBorder="1" applyAlignment="1">
      <alignment horizontal="left" vertical="center" wrapText="1" shrinkToFit="1" readingOrder="1"/>
    </xf>
    <xf numFmtId="4" fontId="25" fillId="0" borderId="2" xfId="0" applyNumberFormat="1" applyFont="1" applyBorder="1" applyAlignment="1">
      <alignment horizontal="right" vertical="center" wrapText="1" shrinkToFit="1" readingOrder="1"/>
    </xf>
    <xf numFmtId="49" fontId="25" fillId="0" borderId="10" xfId="0" applyNumberFormat="1" applyFont="1" applyBorder="1" applyAlignment="1">
      <alignment horizontal="left" vertical="center" wrapText="1" shrinkToFit="1" readingOrder="1"/>
    </xf>
    <xf numFmtId="4" fontId="25" fillId="0" borderId="10" xfId="0" applyNumberFormat="1" applyFont="1" applyBorder="1" applyAlignment="1">
      <alignment horizontal="right" vertical="center" wrapText="1" shrinkToFit="1" readingOrder="1"/>
    </xf>
    <xf numFmtId="49" fontId="25" fillId="9" borderId="10" xfId="0" applyNumberFormat="1" applyFont="1" applyFill="1" applyBorder="1" applyAlignment="1">
      <alignment horizontal="left" vertical="center" wrapText="1" shrinkToFit="1" readingOrder="1"/>
    </xf>
    <xf numFmtId="4" fontId="25" fillId="9" borderId="10" xfId="0" applyNumberFormat="1" applyFont="1" applyFill="1" applyBorder="1" applyAlignment="1">
      <alignment horizontal="right" vertical="center" wrapText="1" shrinkToFit="1" readingOrder="1"/>
    </xf>
    <xf numFmtId="49" fontId="106" fillId="11" borderId="179" xfId="0" applyNumberFormat="1" applyFont="1" applyFill="1" applyBorder="1" applyAlignment="1" applyProtection="1">
      <alignment horizontal="left" vertical="center" wrapText="1" shrinkToFit="1" readingOrder="1"/>
    </xf>
    <xf numFmtId="0" fontId="106" fillId="11" borderId="179" xfId="0" applyNumberFormat="1" applyFont="1" applyFill="1" applyBorder="1" applyAlignment="1" applyProtection="1">
      <alignment horizontal="left" vertical="center" wrapText="1" shrinkToFit="1" readingOrder="1"/>
    </xf>
    <xf numFmtId="0" fontId="106" fillId="11" borderId="179" xfId="0" applyNumberFormat="1" applyFont="1" applyFill="1" applyBorder="1" applyAlignment="1" applyProtection="1">
      <alignment horizontal="left" vertical="top" wrapText="1" shrinkToFit="1" readingOrder="1"/>
    </xf>
    <xf numFmtId="49" fontId="26" fillId="10" borderId="129" xfId="0" applyNumberFormat="1" applyFont="1" applyFill="1" applyBorder="1" applyAlignment="1" applyProtection="1">
      <alignment horizontal="left" vertical="center" wrapText="1" shrinkToFit="1" readingOrder="1"/>
    </xf>
    <xf numFmtId="0" fontId="26" fillId="10" borderId="129" xfId="0" applyNumberFormat="1" applyFont="1" applyFill="1" applyBorder="1" applyAlignment="1" applyProtection="1">
      <alignment horizontal="left" vertical="center" wrapText="1" shrinkToFit="1" readingOrder="1"/>
    </xf>
    <xf numFmtId="49" fontId="25" fillId="0" borderId="129" xfId="0" applyNumberFormat="1" applyFont="1" applyBorder="1" applyAlignment="1" applyProtection="1">
      <alignment horizontal="left" vertical="center" wrapText="1" shrinkToFit="1" readingOrder="1"/>
    </xf>
    <xf numFmtId="4" fontId="25" fillId="0" borderId="129" xfId="0" applyNumberFormat="1" applyFont="1" applyBorder="1" applyAlignment="1" applyProtection="1">
      <alignment horizontal="right" vertical="center" wrapText="1" shrinkToFit="1" readingOrder="1"/>
    </xf>
    <xf numFmtId="49" fontId="25" fillId="0" borderId="129" xfId="0" applyNumberFormat="1" applyFont="1" applyBorder="1" applyAlignment="1" applyProtection="1">
      <alignment vertical="center" wrapText="1" shrinkToFit="1" readingOrder="1"/>
    </xf>
    <xf numFmtId="49" fontId="106" fillId="11" borderId="129" xfId="0" applyNumberFormat="1" applyFont="1" applyFill="1" applyBorder="1" applyAlignment="1" applyProtection="1">
      <alignment horizontal="left" vertical="center" wrapText="1" shrinkToFit="1" readingOrder="1"/>
    </xf>
    <xf numFmtId="0" fontId="106" fillId="11" borderId="129" xfId="0" applyNumberFormat="1" applyFont="1" applyFill="1" applyBorder="1" applyAlignment="1" applyProtection="1">
      <alignment horizontal="left" vertical="center" wrapText="1" shrinkToFit="1" readingOrder="1"/>
    </xf>
    <xf numFmtId="0" fontId="106" fillId="11" borderId="129" xfId="0" applyNumberFormat="1" applyFont="1" applyFill="1" applyBorder="1" applyAlignment="1" applyProtection="1">
      <alignment horizontal="left" vertical="top" wrapText="1" shrinkToFit="1" readingOrder="1"/>
    </xf>
    <xf numFmtId="49" fontId="26" fillId="10" borderId="129" xfId="0" applyNumberFormat="1" applyFont="1" applyFill="1" applyBorder="1" applyAlignment="1" applyProtection="1">
      <alignment vertical="center" wrapText="1" shrinkToFit="1" readingOrder="1"/>
    </xf>
    <xf numFmtId="0" fontId="43" fillId="23" borderId="55" xfId="0" applyFont="1" applyFill="1" applyBorder="1" applyAlignment="1">
      <alignment horizontal="center" vertical="center"/>
    </xf>
    <xf numFmtId="0" fontId="43" fillId="23" borderId="56" xfId="0" applyFont="1" applyFill="1" applyBorder="1" applyAlignment="1">
      <alignment horizontal="center" vertical="center"/>
    </xf>
    <xf numFmtId="0" fontId="43" fillId="23" borderId="57" xfId="0" applyFont="1" applyFill="1" applyBorder="1" applyAlignment="1">
      <alignment horizontal="center" vertical="center"/>
    </xf>
    <xf numFmtId="0" fontId="87" fillId="0" borderId="14" xfId="0" applyFont="1" applyBorder="1" applyAlignment="1">
      <alignment horizontal="left"/>
    </xf>
    <xf numFmtId="0" fontId="87" fillId="0" borderId="0" xfId="0" applyFont="1" applyAlignment="1">
      <alignment horizontal="left"/>
    </xf>
    <xf numFmtId="0" fontId="98" fillId="23" borderId="14" xfId="0" applyFont="1" applyFill="1" applyBorder="1" applyAlignment="1">
      <alignment horizontal="center"/>
    </xf>
    <xf numFmtId="0" fontId="98" fillId="23" borderId="0" xfId="0" applyFont="1" applyFill="1" applyAlignment="1">
      <alignment horizontal="center"/>
    </xf>
    <xf numFmtId="0" fontId="98" fillId="23" borderId="15" xfId="0" applyFont="1" applyFill="1" applyBorder="1" applyAlignment="1">
      <alignment horizontal="center"/>
    </xf>
    <xf numFmtId="0" fontId="99" fillId="23" borderId="14" xfId="0" applyFont="1" applyFill="1" applyBorder="1" applyAlignment="1">
      <alignment horizontal="center"/>
    </xf>
    <xf numFmtId="0" fontId="99" fillId="23" borderId="0" xfId="0" applyFont="1" applyFill="1" applyAlignment="1">
      <alignment horizontal="center"/>
    </xf>
    <xf numFmtId="0" fontId="99" fillId="23" borderId="15" xfId="0" applyFont="1" applyFill="1" applyBorder="1" applyAlignment="1">
      <alignment horizontal="center"/>
    </xf>
    <xf numFmtId="0" fontId="70" fillId="24" borderId="14" xfId="0" applyFont="1" applyFill="1" applyBorder="1" applyAlignment="1">
      <alignment horizontal="center" vertical="center"/>
    </xf>
    <xf numFmtId="0" fontId="70" fillId="24" borderId="0" xfId="0" applyFont="1" applyFill="1" applyAlignment="1">
      <alignment horizontal="center" vertical="center"/>
    </xf>
    <xf numFmtId="0" fontId="70" fillId="24" borderId="15" xfId="0" applyFont="1" applyFill="1" applyBorder="1" applyAlignment="1">
      <alignment horizontal="center" vertical="center"/>
    </xf>
    <xf numFmtId="0" fontId="65" fillId="23" borderId="22" xfId="0" applyFont="1" applyFill="1" applyBorder="1" applyAlignment="1">
      <alignment horizontal="center" vertical="center"/>
    </xf>
    <xf numFmtId="0" fontId="65" fillId="24" borderId="22" xfId="0" applyFont="1" applyFill="1" applyBorder="1" applyAlignment="1">
      <alignment horizontal="center" vertical="center"/>
    </xf>
    <xf numFmtId="0" fontId="65" fillId="24" borderId="23" xfId="0" applyFont="1" applyFill="1" applyBorder="1" applyAlignment="1">
      <alignment horizontal="center" vertical="center"/>
    </xf>
    <xf numFmtId="0" fontId="54" fillId="24" borderId="0" xfId="0" applyFont="1" applyFill="1" applyAlignment="1">
      <alignment horizontal="center" vertical="center"/>
    </xf>
    <xf numFmtId="0" fontId="54" fillId="24" borderId="15" xfId="0" applyFont="1" applyFill="1" applyBorder="1" applyAlignment="1">
      <alignment horizontal="center" vertical="center"/>
    </xf>
    <xf numFmtId="0" fontId="124" fillId="24" borderId="0" xfId="0" applyFont="1" applyFill="1"/>
    <xf numFmtId="0" fontId="87" fillId="24" borderId="180" xfId="0" applyFont="1" applyFill="1" applyBorder="1" applyAlignment="1">
      <alignment horizontal="center" vertical="center"/>
    </xf>
    <xf numFmtId="0" fontId="87" fillId="24" borderId="58" xfId="0" applyFont="1" applyFill="1" applyBorder="1" applyAlignment="1">
      <alignment vertical="center"/>
    </xf>
    <xf numFmtId="0" fontId="89" fillId="0" borderId="0" xfId="0" applyNumberFormat="1" applyFont="1" applyFill="1" applyBorder="1" applyAlignment="1">
      <alignment horizontal="center" vertical="center"/>
    </xf>
    <xf numFmtId="0" fontId="89" fillId="0" borderId="0" xfId="0" applyFont="1" applyBorder="1" applyAlignment="1">
      <alignment horizontal="left" vertical="center" wrapText="1"/>
    </xf>
    <xf numFmtId="4" fontId="89" fillId="0" borderId="0" xfId="0" applyNumberFormat="1" applyFont="1" applyBorder="1" applyAlignment="1">
      <alignment vertical="center"/>
    </xf>
    <xf numFmtId="0" fontId="59" fillId="0" borderId="10" xfId="0" applyNumberFormat="1" applyFont="1" applyFill="1" applyBorder="1" applyAlignment="1" applyProtection="1">
      <alignment horizontal="left" vertical="top" wrapText="1"/>
    </xf>
    <xf numFmtId="0" fontId="59" fillId="0" borderId="10" xfId="0" applyNumberFormat="1" applyFont="1" applyFill="1" applyBorder="1" applyAlignment="1" applyProtection="1">
      <alignment horizontal="center" vertical="top" wrapText="1"/>
    </xf>
    <xf numFmtId="0" fontId="59" fillId="0" borderId="10" xfId="0" applyNumberFormat="1" applyFont="1" applyFill="1" applyBorder="1" applyAlignment="1" applyProtection="1">
      <alignment horizontal="right" vertical="top" wrapText="1"/>
    </xf>
    <xf numFmtId="0" fontId="60" fillId="0" borderId="10" xfId="0" applyNumberFormat="1" applyFont="1" applyFill="1" applyBorder="1" applyAlignment="1" applyProtection="1">
      <alignment horizontal="left" vertical="top" wrapText="1"/>
    </xf>
    <xf numFmtId="0" fontId="60" fillId="0" borderId="10" xfId="0" applyNumberFormat="1" applyFont="1" applyFill="1" applyBorder="1" applyAlignment="1" applyProtection="1">
      <alignment horizontal="center" vertical="top" wrapText="1"/>
    </xf>
    <xf numFmtId="2" fontId="60" fillId="0" borderId="10" xfId="0" applyNumberFormat="1" applyFont="1" applyFill="1" applyBorder="1" applyAlignment="1" applyProtection="1">
      <alignment horizontal="right" vertical="top" wrapText="1"/>
    </xf>
    <xf numFmtId="182" fontId="60" fillId="0" borderId="10" xfId="0" applyNumberFormat="1" applyFont="1" applyFill="1" applyBorder="1" applyAlignment="1" applyProtection="1">
      <alignment horizontal="right" vertical="top" wrapText="1"/>
    </xf>
    <xf numFmtId="181" fontId="60" fillId="0" borderId="10" xfId="0" applyNumberFormat="1" applyFont="1" applyFill="1" applyBorder="1" applyAlignment="1" applyProtection="1">
      <alignment horizontal="right" vertical="top" wrapText="1"/>
    </xf>
    <xf numFmtId="4" fontId="60" fillId="0" borderId="10" xfId="0" applyNumberFormat="1" applyFont="1" applyFill="1" applyBorder="1" applyAlignment="1" applyProtection="1">
      <alignment horizontal="right" vertical="top" wrapText="1"/>
    </xf>
    <xf numFmtId="183" fontId="60" fillId="0" borderId="10" xfId="0" applyNumberFormat="1" applyFont="1" applyFill="1" applyBorder="1" applyAlignment="1" applyProtection="1">
      <alignment horizontal="right" vertical="top" wrapText="1"/>
    </xf>
    <xf numFmtId="10" fontId="34" fillId="0" borderId="10" xfId="2" applyNumberFormat="1" applyFont="1" applyBorder="1" applyAlignment="1">
      <alignment horizontal="center" vertical="center" wrapText="1"/>
    </xf>
    <xf numFmtId="0" fontId="90" fillId="0" borderId="2" xfId="0" applyFont="1" applyBorder="1" applyAlignment="1">
      <alignment vertical="center" wrapText="1"/>
    </xf>
    <xf numFmtId="185" fontId="59" fillId="0" borderId="10" xfId="0" applyNumberFormat="1" applyFont="1" applyFill="1" applyBorder="1" applyAlignment="1" applyProtection="1">
      <alignment horizontal="center" vertical="top" wrapText="1"/>
    </xf>
    <xf numFmtId="177" fontId="59" fillId="0" borderId="10" xfId="0" applyNumberFormat="1" applyFont="1" applyFill="1" applyBorder="1" applyAlignment="1" applyProtection="1">
      <alignment horizontal="center" vertical="top" wrapText="1"/>
    </xf>
    <xf numFmtId="185" fontId="59" fillId="3" borderId="10" xfId="0" applyNumberFormat="1" applyFont="1" applyFill="1" applyBorder="1" applyAlignment="1" applyProtection="1">
      <alignment horizontal="center" vertical="top" wrapText="1"/>
    </xf>
    <xf numFmtId="0" fontId="91" fillId="3" borderId="10" xfId="0" applyFont="1" applyFill="1" applyBorder="1" applyAlignment="1">
      <alignment horizontal="center" vertical="center" wrapText="1"/>
    </xf>
    <xf numFmtId="0" fontId="59" fillId="3" borderId="10" xfId="0" applyNumberFormat="1" applyFont="1" applyFill="1" applyBorder="1" applyAlignment="1" applyProtection="1">
      <alignment horizontal="left" vertical="top" wrapText="1"/>
    </xf>
    <xf numFmtId="0" fontId="59" fillId="3" borderId="10" xfId="0" applyNumberFormat="1" applyFont="1" applyFill="1" applyBorder="1" applyAlignment="1" applyProtection="1">
      <alignment horizontal="center" vertical="top" wrapText="1"/>
    </xf>
    <xf numFmtId="0" fontId="59" fillId="3" borderId="10" xfId="0" applyNumberFormat="1" applyFont="1" applyFill="1" applyBorder="1" applyAlignment="1" applyProtection="1">
      <alignment horizontal="right" vertical="top" wrapText="1"/>
    </xf>
    <xf numFmtId="0" fontId="60" fillId="3" borderId="10" xfId="0" applyNumberFormat="1" applyFont="1" applyFill="1" applyBorder="1" applyAlignment="1" applyProtection="1">
      <alignment horizontal="center" vertical="top" wrapText="1"/>
    </xf>
    <xf numFmtId="0" fontId="60" fillId="3" borderId="10" xfId="0" applyNumberFormat="1" applyFont="1" applyFill="1" applyBorder="1" applyAlignment="1" applyProtection="1">
      <alignment horizontal="left" vertical="top" wrapText="1"/>
    </xf>
    <xf numFmtId="181" fontId="60" fillId="3" borderId="10" xfId="0" applyNumberFormat="1" applyFont="1" applyFill="1" applyBorder="1" applyAlignment="1" applyProtection="1">
      <alignment horizontal="right" vertical="top" wrapText="1"/>
    </xf>
    <xf numFmtId="2" fontId="60" fillId="3" borderId="10" xfId="0" applyNumberFormat="1" applyFont="1" applyFill="1" applyBorder="1" applyAlignment="1" applyProtection="1">
      <alignment horizontal="right" vertical="top" wrapText="1"/>
    </xf>
    <xf numFmtId="182" fontId="60" fillId="3" borderId="10" xfId="0" applyNumberFormat="1" applyFont="1" applyFill="1" applyBorder="1" applyAlignment="1" applyProtection="1">
      <alignment horizontal="right" vertical="top" wrapText="1"/>
    </xf>
    <xf numFmtId="183" fontId="60" fillId="3" borderId="10" xfId="0" applyNumberFormat="1" applyFont="1" applyFill="1" applyBorder="1" applyAlignment="1" applyProtection="1">
      <alignment horizontal="right" vertical="top" wrapText="1"/>
    </xf>
    <xf numFmtId="4" fontId="60" fillId="3" borderId="10" xfId="0" applyNumberFormat="1" applyFont="1" applyFill="1" applyBorder="1" applyAlignment="1" applyProtection="1">
      <alignment horizontal="right" vertical="top" wrapText="1"/>
    </xf>
    <xf numFmtId="177" fontId="91" fillId="3" borderId="10" xfId="0" applyNumberFormat="1" applyFont="1" applyFill="1" applyBorder="1" applyAlignment="1">
      <alignment horizontal="center" vertical="center" wrapText="1"/>
    </xf>
    <xf numFmtId="170" fontId="59" fillId="3" borderId="10" xfId="0" applyNumberFormat="1" applyFont="1" applyFill="1" applyBorder="1" applyAlignment="1" applyProtection="1">
      <alignment horizontal="center" vertical="top" wrapText="1"/>
    </xf>
    <xf numFmtId="0" fontId="59" fillId="0" borderId="7" xfId="0" applyNumberFormat="1" applyFont="1" applyFill="1" applyBorder="1" applyAlignment="1" applyProtection="1">
      <alignment horizontal="left" vertical="top" wrapText="1"/>
    </xf>
    <xf numFmtId="0" fontId="59" fillId="0" borderId="7" xfId="0" applyNumberFormat="1" applyFont="1" applyFill="1" applyBorder="1" applyAlignment="1" applyProtection="1">
      <alignment horizontal="center" vertical="top" wrapText="1"/>
    </xf>
    <xf numFmtId="0" fontId="59" fillId="0" borderId="7" xfId="0" applyNumberFormat="1" applyFont="1" applyFill="1" applyBorder="1" applyAlignment="1" applyProtection="1">
      <alignment horizontal="right" vertical="top" wrapText="1"/>
    </xf>
    <xf numFmtId="188" fontId="67" fillId="0" borderId="0" xfId="0" applyNumberFormat="1" applyFont="1" applyBorder="1" applyAlignment="1">
      <alignment horizontal="center" vertical="center" wrapText="1"/>
    </xf>
    <xf numFmtId="188" fontId="67" fillId="0" borderId="0" xfId="0" applyNumberFormat="1" applyFont="1" applyBorder="1" applyAlignment="1">
      <alignment horizontal="left" vertical="center" wrapText="1"/>
    </xf>
    <xf numFmtId="4" fontId="67" fillId="0" borderId="0" xfId="0" applyNumberFormat="1" applyFont="1" applyBorder="1" applyAlignment="1">
      <alignment vertical="center" wrapText="1"/>
    </xf>
    <xf numFmtId="191" fontId="67" fillId="0" borderId="0" xfId="0" applyNumberFormat="1" applyFont="1" applyBorder="1" applyAlignment="1">
      <alignment vertical="center" wrapText="1"/>
    </xf>
    <xf numFmtId="170" fontId="59" fillId="3" borderId="7" xfId="0" applyNumberFormat="1" applyFont="1" applyFill="1" applyBorder="1" applyAlignment="1" applyProtection="1">
      <alignment horizontal="center" vertical="top" wrapText="1"/>
    </xf>
    <xf numFmtId="184" fontId="59" fillId="3" borderId="10" xfId="0" applyNumberFormat="1" applyFont="1" applyFill="1" applyBorder="1" applyAlignment="1" applyProtection="1">
      <alignment horizontal="center" vertical="top" wrapText="1"/>
    </xf>
    <xf numFmtId="177" fontId="59" fillId="3" borderId="10" xfId="0" applyNumberFormat="1" applyFont="1" applyFill="1" applyBorder="1" applyAlignment="1" applyProtection="1">
      <alignment horizontal="center" vertical="top" wrapText="1"/>
    </xf>
    <xf numFmtId="0" fontId="66" fillId="0" borderId="0" xfId="0" applyFont="1" applyAlignment="1">
      <alignment horizontal="left" vertical="center" wrapText="1"/>
    </xf>
    <xf numFmtId="0" fontId="100" fillId="0" borderId="56" xfId="0" applyFont="1" applyBorder="1" applyAlignment="1">
      <alignment vertical="center" wrapText="1"/>
    </xf>
    <xf numFmtId="0" fontId="96" fillId="0" borderId="31" xfId="0" applyFont="1" applyBorder="1" applyAlignment="1">
      <alignment wrapText="1"/>
    </xf>
    <xf numFmtId="169" fontId="97" fillId="0" borderId="17" xfId="2" applyNumberFormat="1" applyFont="1" applyBorder="1" applyAlignment="1">
      <alignment vertical="center" wrapText="1"/>
    </xf>
    <xf numFmtId="0" fontId="67" fillId="0" borderId="0" xfId="0" applyFont="1" applyAlignment="1">
      <alignment horizontal="left" vertical="center" wrapText="1"/>
    </xf>
    <xf numFmtId="0" fontId="43" fillId="23" borderId="56" xfId="0" applyFont="1" applyFill="1" applyBorder="1" applyAlignment="1">
      <alignment horizontal="center" vertical="center" wrapText="1"/>
    </xf>
    <xf numFmtId="0" fontId="65" fillId="23" borderId="22" xfId="0" applyFont="1" applyFill="1" applyBorder="1" applyAlignment="1">
      <alignment horizontal="center" vertical="center" wrapText="1"/>
    </xf>
    <xf numFmtId="0" fontId="88" fillId="23" borderId="17" xfId="0" applyFont="1" applyFill="1" applyBorder="1" applyAlignment="1">
      <alignment horizontal="center" vertical="center" wrapText="1"/>
    </xf>
    <xf numFmtId="0" fontId="88" fillId="23" borderId="35" xfId="0" applyFont="1" applyFill="1" applyBorder="1" applyAlignment="1">
      <alignment horizontal="left" vertical="center" wrapText="1"/>
    </xf>
    <xf numFmtId="0" fontId="65" fillId="24" borderId="22" xfId="0" applyFont="1" applyFill="1" applyBorder="1" applyAlignment="1">
      <alignment horizontal="center" vertical="center" wrapText="1"/>
    </xf>
    <xf numFmtId="0" fontId="54" fillId="24" borderId="0" xfId="0" applyFont="1" applyFill="1" applyAlignment="1">
      <alignment horizontal="center" vertical="center" wrapText="1"/>
    </xf>
    <xf numFmtId="0" fontId="54" fillId="24" borderId="17" xfId="0" applyFont="1" applyFill="1" applyBorder="1" applyAlignment="1">
      <alignment horizontal="center" vertical="center" wrapText="1"/>
    </xf>
    <xf numFmtId="0" fontId="49" fillId="24" borderId="101" xfId="0" applyFont="1" applyFill="1" applyBorder="1" applyAlignment="1">
      <alignment horizontal="center" vertical="center" wrapText="1"/>
    </xf>
    <xf numFmtId="0" fontId="69" fillId="24" borderId="22" xfId="0" applyFont="1" applyFill="1" applyBorder="1" applyAlignment="1">
      <alignment horizontal="center" vertical="center" wrapText="1"/>
    </xf>
    <xf numFmtId="0" fontId="70" fillId="24" borderId="0" xfId="0" applyFont="1" applyFill="1" applyAlignment="1">
      <alignment horizontal="center" vertical="center" wrapText="1"/>
    </xf>
    <xf numFmtId="0" fontId="67" fillId="0" borderId="2" xfId="0" applyFont="1" applyBorder="1" applyAlignment="1">
      <alignment horizontal="left" vertical="center" wrapText="1"/>
    </xf>
    <xf numFmtId="0" fontId="67" fillId="0" borderId="10" xfId="0" applyFont="1" applyBorder="1" applyAlignment="1">
      <alignment horizontal="left" vertical="center" wrapText="1"/>
    </xf>
    <xf numFmtId="0" fontId="67" fillId="0" borderId="0" xfId="0" applyFont="1" applyBorder="1" applyAlignment="1">
      <alignment horizontal="left" vertical="center" wrapText="1"/>
    </xf>
    <xf numFmtId="0" fontId="0" fillId="23" borderId="22" xfId="0" applyFill="1" applyBorder="1" applyAlignment="1">
      <alignment wrapText="1"/>
    </xf>
    <xf numFmtId="0" fontId="98" fillId="23" borderId="0" xfId="0" applyFont="1" applyFill="1" applyAlignment="1">
      <alignment horizontal="center" wrapText="1"/>
    </xf>
    <xf numFmtId="0" fontId="87" fillId="23" borderId="17" xfId="0" applyFont="1" applyFill="1" applyBorder="1" applyAlignment="1">
      <alignment horizontal="center" wrapText="1"/>
    </xf>
    <xf numFmtId="0" fontId="90" fillId="23" borderId="35" xfId="0" applyFont="1" applyFill="1" applyBorder="1" applyAlignment="1">
      <alignment horizontal="left" vertical="center" wrapText="1"/>
    </xf>
    <xf numFmtId="0" fontId="99" fillId="23" borderId="0" xfId="0" applyFont="1" applyFill="1" applyAlignment="1">
      <alignment horizontal="center" wrapText="1"/>
    </xf>
    <xf numFmtId="0" fontId="0" fillId="23" borderId="17" xfId="0" applyFill="1" applyBorder="1" applyAlignment="1">
      <alignment wrapText="1"/>
    </xf>
    <xf numFmtId="0" fontId="92" fillId="23" borderId="22" xfId="0" applyFont="1" applyFill="1" applyBorder="1" applyAlignment="1">
      <alignment horizontal="center" wrapText="1"/>
    </xf>
    <xf numFmtId="0" fontId="66" fillId="23" borderId="17" xfId="0" applyFont="1" applyFill="1" applyBorder="1" applyAlignment="1">
      <alignment horizontal="left" wrapText="1"/>
    </xf>
    <xf numFmtId="0" fontId="67" fillId="0" borderId="10" xfId="0" applyFont="1" applyBorder="1" applyAlignment="1">
      <alignment wrapText="1"/>
    </xf>
    <xf numFmtId="0" fontId="0" fillId="3" borderId="10" xfId="0" applyFill="1" applyBorder="1" applyAlignment="1">
      <alignment wrapText="1"/>
    </xf>
    <xf numFmtId="0" fontId="87" fillId="24" borderId="22" xfId="0" applyFont="1" applyFill="1" applyBorder="1" applyAlignment="1">
      <alignment horizontal="center" vertical="center" wrapText="1"/>
    </xf>
    <xf numFmtId="0" fontId="87" fillId="24" borderId="0" xfId="0" applyFont="1" applyFill="1" applyAlignment="1">
      <alignment horizontal="center" vertical="center" wrapText="1"/>
    </xf>
    <xf numFmtId="0" fontId="87" fillId="24" borderId="0" xfId="0" applyFont="1" applyFill="1" applyAlignment="1">
      <alignment wrapText="1"/>
    </xf>
    <xf numFmtId="0" fontId="87" fillId="24" borderId="101" xfId="0" applyFont="1" applyFill="1" applyBorder="1" applyAlignment="1">
      <alignment horizontal="center" vertical="center" wrapText="1"/>
    </xf>
    <xf numFmtId="0" fontId="87" fillId="23" borderId="0" xfId="0" applyFont="1" applyFill="1" applyAlignment="1">
      <alignment wrapText="1"/>
    </xf>
    <xf numFmtId="0" fontId="0" fillId="0" borderId="0" xfId="0" applyAlignment="1">
      <alignment wrapText="1"/>
    </xf>
    <xf numFmtId="0" fontId="87" fillId="24" borderId="35" xfId="0" applyFont="1" applyFill="1" applyBorder="1" applyAlignment="1">
      <alignment horizontal="center" vertical="center" wrapText="1"/>
    </xf>
    <xf numFmtId="0" fontId="73" fillId="3" borderId="0" xfId="0" applyFont="1" applyFill="1" applyAlignment="1">
      <alignment horizontal="left" wrapText="1"/>
    </xf>
    <xf numFmtId="0" fontId="24" fillId="3" borderId="35" xfId="0" applyFont="1" applyFill="1" applyBorder="1" applyAlignment="1">
      <alignment horizontal="center" vertical="center" wrapText="1"/>
    </xf>
    <xf numFmtId="0" fontId="2" fillId="3" borderId="7" xfId="0" applyFont="1" applyFill="1" applyBorder="1" applyAlignment="1">
      <alignment horizontal="left" wrapText="1"/>
    </xf>
    <xf numFmtId="0" fontId="2" fillId="3" borderId="10" xfId="0" applyFont="1" applyFill="1" applyBorder="1" applyAlignment="1">
      <alignment horizontal="left" wrapText="1"/>
    </xf>
    <xf numFmtId="0" fontId="2" fillId="3" borderId="103" xfId="0" applyFont="1" applyFill="1" applyBorder="1" applyAlignment="1">
      <alignment horizontal="left" wrapText="1"/>
    </xf>
    <xf numFmtId="43" fontId="3" fillId="0" borderId="0" xfId="16" applyFont="1"/>
    <xf numFmtId="43" fontId="14" fillId="0" borderId="0" xfId="16" applyFont="1"/>
    <xf numFmtId="43" fontId="34" fillId="0" borderId="0" xfId="16" applyFont="1" applyAlignment="1">
      <alignment horizontal="center" vertical="center"/>
    </xf>
    <xf numFmtId="43" fontId="11" fillId="0" borderId="0" xfId="16" applyFont="1" applyAlignment="1">
      <alignment horizontal="center" vertical="center"/>
    </xf>
    <xf numFmtId="43" fontId="0" fillId="0" borderId="0" xfId="16" applyFont="1"/>
    <xf numFmtId="43" fontId="33" fillId="0" borderId="0" xfId="16" applyFont="1" applyAlignment="1">
      <alignment horizontal="center" vertical="center"/>
    </xf>
    <xf numFmtId="43" fontId="11" fillId="3" borderId="0" xfId="16" applyFont="1" applyFill="1" applyAlignment="1">
      <alignment horizontal="center" vertical="center"/>
    </xf>
    <xf numFmtId="43" fontId="11" fillId="29" borderId="0" xfId="16" applyFont="1" applyFill="1" applyAlignment="1">
      <alignment horizontal="center" vertical="center"/>
    </xf>
    <xf numFmtId="43" fontId="126" fillId="0" borderId="0" xfId="16" applyFont="1" applyAlignment="1">
      <alignment horizontal="center" vertical="center"/>
    </xf>
    <xf numFmtId="43" fontId="11" fillId="19" borderId="0" xfId="16" applyFont="1" applyFill="1" applyAlignment="1">
      <alignment horizontal="center" vertical="center"/>
    </xf>
    <xf numFmtId="43" fontId="1" fillId="0" borderId="0" xfId="16" applyFont="1"/>
    <xf numFmtId="43" fontId="87" fillId="0" borderId="0" xfId="16" applyFont="1"/>
    <xf numFmtId="43" fontId="125" fillId="0" borderId="0" xfId="16" applyFont="1"/>
    <xf numFmtId="43" fontId="72" fillId="0" borderId="0" xfId="16" applyFont="1" applyAlignment="1">
      <alignment horizontal="center" vertical="center"/>
    </xf>
    <xf numFmtId="43" fontId="127" fillId="0" borderId="0" xfId="16" applyFont="1"/>
    <xf numFmtId="168" fontId="35" fillId="0" borderId="0" xfId="1" applyNumberFormat="1" applyFont="1" applyAlignment="1">
      <alignment horizontal="center" vertical="center"/>
    </xf>
    <xf numFmtId="195" fontId="34" fillId="0" borderId="0" xfId="2" applyNumberFormat="1" applyFont="1" applyAlignment="1">
      <alignment horizontal="center" vertical="center"/>
    </xf>
    <xf numFmtId="0" fontId="33" fillId="9" borderId="59" xfId="2" applyFont="1" applyFill="1" applyBorder="1" applyAlignment="1">
      <alignment horizontal="center" vertical="center"/>
    </xf>
    <xf numFmtId="0" fontId="33" fillId="9" borderId="63" xfId="2" applyFont="1" applyFill="1" applyBorder="1" applyAlignment="1">
      <alignment horizontal="center" vertical="center"/>
    </xf>
    <xf numFmtId="0" fontId="33" fillId="9" borderId="60" xfId="2" applyFont="1" applyFill="1" applyBorder="1" applyAlignment="1">
      <alignment horizontal="center" vertical="center"/>
    </xf>
    <xf numFmtId="0" fontId="33" fillId="9" borderId="12" xfId="2" applyFont="1" applyFill="1" applyBorder="1" applyAlignment="1">
      <alignment horizontal="center" vertical="center"/>
    </xf>
    <xf numFmtId="0" fontId="33" fillId="9" borderId="111" xfId="2" applyFont="1" applyFill="1" applyBorder="1" applyAlignment="1">
      <alignment horizontal="center" vertical="center"/>
    </xf>
    <xf numFmtId="0" fontId="33" fillId="9" borderId="13" xfId="2" applyFont="1" applyFill="1" applyBorder="1" applyAlignment="1">
      <alignment horizontal="center" vertical="center"/>
    </xf>
    <xf numFmtId="43" fontId="24" fillId="0" borderId="58" xfId="16" applyFont="1" applyBorder="1" applyAlignment="1">
      <alignment horizontal="center" vertical="center" wrapText="1"/>
    </xf>
    <xf numFmtId="43" fontId="24" fillId="0" borderId="62" xfId="16" applyFont="1" applyBorder="1" applyAlignment="1">
      <alignment horizontal="center" vertical="center" wrapText="1"/>
    </xf>
    <xf numFmtId="10" fontId="2" fillId="0" borderId="62" xfId="1" applyNumberFormat="1" applyFont="1" applyFill="1" applyBorder="1" applyAlignment="1">
      <alignment horizontal="center" vertical="center"/>
    </xf>
    <xf numFmtId="0" fontId="101" fillId="0" borderId="55" xfId="2" applyFont="1" applyBorder="1" applyAlignment="1">
      <alignment horizontal="center" vertical="center"/>
    </xf>
    <xf numFmtId="0" fontId="101" fillId="0" borderId="56" xfId="2" applyFont="1" applyBorder="1" applyAlignment="1">
      <alignment horizontal="center" vertical="center"/>
    </xf>
    <xf numFmtId="0" fontId="101" fillId="0" borderId="57" xfId="2" applyFont="1" applyBorder="1" applyAlignment="1">
      <alignment horizontal="center" vertical="center"/>
    </xf>
    <xf numFmtId="0" fontId="39" fillId="0" borderId="21" xfId="0" applyFont="1" applyBorder="1" applyAlignment="1">
      <alignment horizontal="left" vertical="center"/>
    </xf>
    <xf numFmtId="0" fontId="39" fillId="0" borderId="22" xfId="0" applyFont="1" applyBorder="1" applyAlignment="1">
      <alignment horizontal="left" vertical="center"/>
    </xf>
    <xf numFmtId="0" fontId="39" fillId="0" borderId="16" xfId="0" applyFont="1" applyBorder="1" applyAlignment="1">
      <alignment horizontal="left" vertical="center"/>
    </xf>
    <xf numFmtId="0" fontId="39" fillId="0" borderId="17" xfId="0" applyFont="1" applyBorder="1" applyAlignment="1">
      <alignment horizontal="left" vertical="center"/>
    </xf>
    <xf numFmtId="43" fontId="24" fillId="0" borderId="21" xfId="16" applyFont="1" applyBorder="1" applyAlignment="1">
      <alignment horizontal="center" vertical="center"/>
    </xf>
    <xf numFmtId="43" fontId="24" fillId="0" borderId="16" xfId="16" applyFont="1" applyBorder="1" applyAlignment="1">
      <alignment horizontal="center" vertical="center"/>
    </xf>
    <xf numFmtId="43" fontId="24" fillId="0" borderId="58" xfId="16" applyFont="1" applyBorder="1" applyAlignment="1">
      <alignment horizontal="center" vertical="center"/>
    </xf>
    <xf numFmtId="43" fontId="24" fillId="0" borderId="62" xfId="16" applyFont="1" applyBorder="1" applyAlignment="1">
      <alignment horizontal="center" vertical="center"/>
    </xf>
    <xf numFmtId="169" fontId="33" fillId="0" borderId="137" xfId="0" applyNumberFormat="1" applyFont="1" applyBorder="1" applyAlignment="1">
      <alignment horizontal="center" vertical="center"/>
    </xf>
    <xf numFmtId="169" fontId="33" fillId="0" borderId="57" xfId="0" applyNumberFormat="1" applyFont="1" applyBorder="1" applyAlignment="1">
      <alignment horizontal="center" vertical="center"/>
    </xf>
    <xf numFmtId="0" fontId="39" fillId="2" borderId="21" xfId="2" applyFont="1" applyFill="1" applyBorder="1" applyAlignment="1">
      <alignment horizontal="center" vertical="center"/>
    </xf>
    <xf numFmtId="0" fontId="39" fillId="2" borderId="22" xfId="2" applyFont="1" applyFill="1" applyBorder="1" applyAlignment="1">
      <alignment horizontal="center" vertical="center"/>
    </xf>
    <xf numFmtId="0" fontId="39" fillId="2" borderId="136" xfId="2" applyFont="1" applyFill="1" applyBorder="1" applyAlignment="1">
      <alignment horizontal="center" vertical="center"/>
    </xf>
    <xf numFmtId="0" fontId="39" fillId="2" borderId="16" xfId="2" applyFont="1" applyFill="1" applyBorder="1" applyAlignment="1">
      <alignment horizontal="center" vertical="center"/>
    </xf>
    <xf numFmtId="0" fontId="39" fillId="2" borderId="17" xfId="2" applyFont="1" applyFill="1" applyBorder="1" applyAlignment="1">
      <alignment horizontal="center" vertical="center"/>
    </xf>
    <xf numFmtId="0" fontId="39" fillId="2" borderId="125" xfId="2" applyFont="1" applyFill="1" applyBorder="1" applyAlignment="1">
      <alignment horizontal="center" vertical="center"/>
    </xf>
    <xf numFmtId="0" fontId="33" fillId="9" borderId="1" xfId="2" applyFont="1" applyFill="1" applyBorder="1" applyAlignment="1">
      <alignment horizontal="center" vertical="center"/>
    </xf>
    <xf numFmtId="0" fontId="33" fillId="9" borderId="2" xfId="2" applyFont="1" applyFill="1" applyBorder="1" applyAlignment="1">
      <alignment horizontal="center" vertical="center"/>
    </xf>
    <xf numFmtId="0" fontId="33" fillId="9" borderId="9" xfId="2" applyFont="1" applyFill="1" applyBorder="1" applyAlignment="1">
      <alignment horizontal="center" vertical="center"/>
    </xf>
    <xf numFmtId="0" fontId="33" fillId="9" borderId="10" xfId="2" applyFont="1" applyFill="1" applyBorder="1" applyAlignment="1">
      <alignment horizontal="center" vertical="center"/>
    </xf>
    <xf numFmtId="0" fontId="39" fillId="2" borderId="66" xfId="2" applyFont="1" applyFill="1" applyBorder="1" applyAlignment="1">
      <alignment horizontal="center" vertical="center" wrapText="1"/>
    </xf>
    <xf numFmtId="0" fontId="39" fillId="2" borderId="76" xfId="2" applyFont="1" applyFill="1" applyBorder="1" applyAlignment="1">
      <alignment horizontal="center" vertical="center" wrapText="1"/>
    </xf>
    <xf numFmtId="43" fontId="39" fillId="2" borderId="90" xfId="16" applyFont="1" applyFill="1" applyBorder="1" applyAlignment="1">
      <alignment horizontal="center" wrapText="1"/>
    </xf>
    <xf numFmtId="43" fontId="39" fillId="2" borderId="166" xfId="16" applyFont="1" applyFill="1" applyBorder="1" applyAlignment="1">
      <alignment horizontal="center" wrapText="1"/>
    </xf>
    <xf numFmtId="43" fontId="39" fillId="2" borderId="88" xfId="16" applyFont="1" applyFill="1" applyBorder="1" applyAlignment="1">
      <alignment horizontal="center" wrapText="1"/>
    </xf>
    <xf numFmtId="0" fontId="39" fillId="13" borderId="55" xfId="2" applyFont="1" applyFill="1" applyBorder="1" applyAlignment="1">
      <alignment horizontal="center" vertical="center"/>
    </xf>
    <xf numFmtId="0" fontId="39" fillId="13" borderId="56" xfId="2" applyFont="1" applyFill="1" applyBorder="1" applyAlignment="1">
      <alignment horizontal="center" vertical="center"/>
    </xf>
    <xf numFmtId="0" fontId="39" fillId="13" borderId="57" xfId="2" applyFont="1" applyFill="1" applyBorder="1" applyAlignment="1">
      <alignment horizontal="center" vertical="center"/>
    </xf>
    <xf numFmtId="0" fontId="39" fillId="2" borderId="97" xfId="2" applyFont="1" applyFill="1" applyBorder="1" applyAlignment="1">
      <alignment horizontal="center" vertical="center" wrapText="1"/>
    </xf>
    <xf numFmtId="0" fontId="39" fillId="2" borderId="99" xfId="2" applyFont="1" applyFill="1" applyBorder="1" applyAlignment="1">
      <alignment horizontal="center" vertical="center" wrapText="1"/>
    </xf>
    <xf numFmtId="0" fontId="103" fillId="0" borderId="55" xfId="2" applyFont="1" applyBorder="1" applyAlignment="1">
      <alignment horizontal="center" vertical="center"/>
    </xf>
    <xf numFmtId="0" fontId="103" fillId="0" borderId="56" xfId="2" applyFont="1" applyBorder="1" applyAlignment="1">
      <alignment horizontal="center" vertical="center"/>
    </xf>
    <xf numFmtId="0" fontId="103" fillId="0" borderId="57" xfId="2" applyFont="1" applyBorder="1" applyAlignment="1">
      <alignment horizontal="center" vertical="center"/>
    </xf>
    <xf numFmtId="43" fontId="39" fillId="2" borderId="73" xfId="16" applyFont="1" applyFill="1" applyBorder="1" applyAlignment="1">
      <alignment horizontal="center" wrapText="1"/>
    </xf>
    <xf numFmtId="43" fontId="39" fillId="2" borderId="74" xfId="16" applyFont="1" applyFill="1" applyBorder="1" applyAlignment="1">
      <alignment horizontal="center" wrapText="1"/>
    </xf>
    <xf numFmtId="0" fontId="39" fillId="2" borderId="65" xfId="2" applyFont="1" applyFill="1" applyBorder="1" applyAlignment="1">
      <alignment horizontal="center" vertical="center"/>
    </xf>
    <xf numFmtId="0" fontId="39" fillId="2" borderId="70" xfId="2" applyFont="1" applyFill="1" applyBorder="1" applyAlignment="1">
      <alignment horizontal="center" vertical="center"/>
    </xf>
    <xf numFmtId="0" fontId="39" fillId="2" borderId="75" xfId="2" applyFont="1" applyFill="1" applyBorder="1" applyAlignment="1">
      <alignment horizontal="center" vertical="center"/>
    </xf>
    <xf numFmtId="0" fontId="39" fillId="2" borderId="66" xfId="2" applyFont="1" applyFill="1" applyBorder="1" applyAlignment="1">
      <alignment horizontal="center" vertical="center"/>
    </xf>
    <xf numFmtId="0" fontId="39" fillId="2" borderId="71" xfId="2" applyFont="1" applyFill="1" applyBorder="1" applyAlignment="1">
      <alignment horizontal="center" vertical="center"/>
    </xf>
    <xf numFmtId="0" fontId="39" fillId="2" borderId="76" xfId="2" applyFont="1" applyFill="1" applyBorder="1" applyAlignment="1">
      <alignment horizontal="center" vertical="center"/>
    </xf>
    <xf numFmtId="0" fontId="39" fillId="2" borderId="71" xfId="2" applyFont="1" applyFill="1" applyBorder="1" applyAlignment="1">
      <alignment horizontal="center" vertical="center" wrapText="1"/>
    </xf>
    <xf numFmtId="43" fontId="39" fillId="2" borderId="67" xfId="16" applyFont="1" applyFill="1" applyBorder="1" applyAlignment="1">
      <alignment horizontal="center" vertical="center" wrapText="1"/>
    </xf>
    <xf numFmtId="43" fontId="39" fillId="2" borderId="72" xfId="16" applyFont="1" applyFill="1" applyBorder="1" applyAlignment="1">
      <alignment horizontal="center" vertical="center" wrapText="1"/>
    </xf>
    <xf numFmtId="43" fontId="39" fillId="2" borderId="77" xfId="16" applyFont="1" applyFill="1" applyBorder="1" applyAlignment="1">
      <alignment horizontal="center" vertical="center" wrapText="1"/>
    </xf>
    <xf numFmtId="43" fontId="39" fillId="2" borderId="68" xfId="16" applyFont="1" applyFill="1" applyBorder="1" applyAlignment="1">
      <alignment horizontal="center" wrapText="1"/>
    </xf>
    <xf numFmtId="43" fontId="39" fillId="2" borderId="69" xfId="16" applyFont="1" applyFill="1" applyBorder="1" applyAlignment="1">
      <alignment horizontal="center" wrapText="1"/>
    </xf>
    <xf numFmtId="43" fontId="24" fillId="0" borderId="61" xfId="16" applyFont="1" applyBorder="1" applyAlignment="1">
      <alignment horizontal="center" vertical="center"/>
    </xf>
    <xf numFmtId="43" fontId="2" fillId="0" borderId="9" xfId="16" applyFont="1" applyBorder="1" applyAlignment="1">
      <alignment horizontal="center" vertical="center"/>
    </xf>
    <xf numFmtId="43" fontId="2" fillId="0" borderId="11" xfId="16" applyFont="1" applyBorder="1" applyAlignment="1">
      <alignment horizontal="center" vertical="center"/>
    </xf>
    <xf numFmtId="43" fontId="24" fillId="0" borderId="16" xfId="16" applyFont="1" applyFill="1" applyBorder="1" applyAlignment="1">
      <alignment horizontal="center" vertical="center"/>
    </xf>
    <xf numFmtId="43" fontId="24" fillId="0" borderId="17" xfId="16" applyFont="1" applyFill="1" applyBorder="1" applyAlignment="1">
      <alignment horizontal="center" vertical="center"/>
    </xf>
    <xf numFmtId="10" fontId="2" fillId="0" borderId="58" xfId="1" applyNumberFormat="1" applyFont="1" applyFill="1" applyBorder="1" applyAlignment="1">
      <alignment horizontal="center" vertical="center"/>
    </xf>
    <xf numFmtId="10" fontId="2" fillId="0" borderId="61" xfId="1" applyNumberFormat="1" applyFont="1" applyFill="1" applyBorder="1" applyAlignment="1">
      <alignment horizontal="center" vertical="center"/>
    </xf>
    <xf numFmtId="43" fontId="24" fillId="0" borderId="61" xfId="16" applyFont="1" applyBorder="1" applyAlignment="1">
      <alignment horizontal="center" vertical="center" wrapText="1"/>
    </xf>
    <xf numFmtId="43" fontId="2" fillId="0" borderId="1" xfId="16" applyFont="1" applyBorder="1" applyAlignment="1">
      <alignment horizontal="center" vertical="center"/>
    </xf>
    <xf numFmtId="43" fontId="2" fillId="0" borderId="3" xfId="16" applyFont="1" applyBorder="1" applyAlignment="1">
      <alignment horizontal="center" vertical="center"/>
    </xf>
    <xf numFmtId="43" fontId="2" fillId="0" borderId="102" xfId="16" applyFont="1" applyBorder="1" applyAlignment="1">
      <alignment horizontal="center" vertical="center"/>
    </xf>
    <xf numFmtId="43" fontId="2" fillId="0" borderId="5" xfId="16" applyFont="1" applyBorder="1" applyAlignment="1">
      <alignment horizontal="center" vertical="center"/>
    </xf>
    <xf numFmtId="0" fontId="39" fillId="2" borderId="98" xfId="2" applyFont="1" applyFill="1" applyBorder="1" applyAlignment="1">
      <alignment horizontal="center" vertical="center" wrapText="1"/>
    </xf>
    <xf numFmtId="43" fontId="39" fillId="2" borderId="136" xfId="16" applyFont="1" applyFill="1" applyBorder="1" applyAlignment="1">
      <alignment horizontal="center" wrapText="1"/>
    </xf>
    <xf numFmtId="43" fontId="39" fillId="2" borderId="135" xfId="16" applyFont="1" applyFill="1" applyBorder="1" applyAlignment="1">
      <alignment horizontal="center" wrapText="1"/>
    </xf>
    <xf numFmtId="0" fontId="33" fillId="0" borderId="55" xfId="0" applyFont="1" applyBorder="1" applyAlignment="1">
      <alignment horizontal="center" vertical="center"/>
    </xf>
    <xf numFmtId="0" fontId="33" fillId="0" borderId="56" xfId="0" applyFont="1" applyBorder="1" applyAlignment="1">
      <alignment horizontal="center" vertical="center"/>
    </xf>
    <xf numFmtId="169" fontId="33" fillId="0" borderId="55" xfId="0" applyNumberFormat="1" applyFont="1" applyBorder="1" applyAlignment="1">
      <alignment horizontal="center" vertical="center"/>
    </xf>
    <xf numFmtId="0" fontId="19" fillId="0" borderId="21" xfId="34" applyFont="1" applyBorder="1" applyAlignment="1">
      <alignment horizontal="center" vertical="center"/>
    </xf>
    <xf numFmtId="0" fontId="19" fillId="0" borderId="22" xfId="34" applyFont="1" applyBorder="1" applyAlignment="1">
      <alignment horizontal="center" vertical="center"/>
    </xf>
    <xf numFmtId="0" fontId="19" fillId="0" borderId="23" xfId="34" applyFont="1" applyBorder="1" applyAlignment="1">
      <alignment horizontal="center" vertical="center"/>
    </xf>
    <xf numFmtId="0" fontId="15" fillId="0" borderId="14" xfId="34" applyFont="1" applyBorder="1" applyAlignment="1">
      <alignment horizontal="center" vertical="center"/>
    </xf>
    <xf numFmtId="0" fontId="15" fillId="0" borderId="0" xfId="34" applyFont="1" applyAlignment="1">
      <alignment horizontal="center" vertical="center"/>
    </xf>
    <xf numFmtId="0" fontId="15" fillId="0" borderId="15" xfId="34" applyFont="1" applyBorder="1" applyAlignment="1">
      <alignment horizontal="center" vertical="center"/>
    </xf>
    <xf numFmtId="0" fontId="19" fillId="3" borderId="16" xfId="6" applyFont="1" applyFill="1" applyBorder="1" applyAlignment="1">
      <alignment horizontal="center" vertical="center" wrapText="1"/>
    </xf>
    <xf numFmtId="0" fontId="19" fillId="3" borderId="17" xfId="6" applyFont="1" applyFill="1" applyBorder="1" applyAlignment="1">
      <alignment horizontal="center" vertical="center" wrapText="1"/>
    </xf>
    <xf numFmtId="0" fontId="19" fillId="3" borderId="18" xfId="6" applyFont="1" applyFill="1" applyBorder="1" applyAlignment="1">
      <alignment horizontal="center" vertical="center" wrapText="1"/>
    </xf>
    <xf numFmtId="0" fontId="19" fillId="0" borderId="30" xfId="6" applyFont="1" applyBorder="1" applyAlignment="1">
      <alignment horizontal="left" vertical="center" wrapText="1"/>
    </xf>
    <xf numFmtId="0" fontId="19" fillId="0" borderId="31" xfId="6" applyFont="1" applyBorder="1" applyAlignment="1">
      <alignment horizontal="left" vertical="center" wrapText="1"/>
    </xf>
    <xf numFmtId="0" fontId="19" fillId="0" borderId="4" xfId="6" applyFont="1" applyBorder="1" applyAlignment="1">
      <alignment horizontal="left" vertical="center" wrapText="1"/>
    </xf>
    <xf numFmtId="0" fontId="19" fillId="0" borderId="12" xfId="6" applyFont="1" applyBorder="1" applyAlignment="1">
      <alignment horizontal="left" vertical="center" wrapText="1"/>
    </xf>
    <xf numFmtId="0" fontId="19" fillId="0" borderId="111" xfId="6" applyFont="1" applyBorder="1" applyAlignment="1">
      <alignment horizontal="left" vertical="center" wrapText="1"/>
    </xf>
    <xf numFmtId="0" fontId="19" fillId="0" borderId="13" xfId="6" applyFont="1" applyBorder="1" applyAlignment="1">
      <alignment horizontal="left" vertical="center" wrapText="1"/>
    </xf>
    <xf numFmtId="10" fontId="19" fillId="0" borderId="113" xfId="33" applyNumberFormat="1" applyFont="1" applyFill="1" applyBorder="1" applyAlignment="1">
      <alignment vertical="center" wrapText="1"/>
    </xf>
    <xf numFmtId="10" fontId="19" fillId="0" borderId="8" xfId="33" applyNumberFormat="1" applyFont="1" applyFill="1" applyBorder="1" applyAlignment="1">
      <alignment vertical="center" wrapText="1"/>
    </xf>
    <xf numFmtId="0" fontId="27" fillId="8" borderId="17" xfId="6" applyFont="1" applyFill="1" applyBorder="1" applyAlignment="1">
      <alignment horizontal="center" vertical="center"/>
    </xf>
    <xf numFmtId="0" fontId="27" fillId="8" borderId="18" xfId="6" applyFont="1" applyFill="1" applyBorder="1" applyAlignment="1">
      <alignment horizontal="center" vertical="center"/>
    </xf>
    <xf numFmtId="172" fontId="21" fillId="2" borderId="88" xfId="6" applyNumberFormat="1" applyFont="1" applyFill="1" applyBorder="1" applyAlignment="1">
      <alignment horizontal="center" vertical="center"/>
    </xf>
    <xf numFmtId="172" fontId="21" fillId="2" borderId="89" xfId="6" applyNumberFormat="1" applyFont="1" applyFill="1" applyBorder="1" applyAlignment="1">
      <alignment horizontal="center" vertical="center"/>
    </xf>
    <xf numFmtId="172" fontId="21" fillId="2" borderId="165" xfId="6" applyNumberFormat="1" applyFont="1" applyFill="1" applyBorder="1" applyAlignment="1">
      <alignment horizontal="center" vertical="center"/>
    </xf>
    <xf numFmtId="0" fontId="15" fillId="3" borderId="21" xfId="6" applyFont="1" applyFill="1" applyBorder="1" applyAlignment="1">
      <alignment horizontal="center" vertical="center"/>
    </xf>
    <xf numFmtId="0" fontId="15" fillId="3" borderId="22" xfId="6" applyFont="1" applyFill="1" applyBorder="1" applyAlignment="1">
      <alignment horizontal="center" vertical="center"/>
    </xf>
    <xf numFmtId="0" fontId="15" fillId="3" borderId="23" xfId="6" applyFont="1" applyFill="1" applyBorder="1" applyAlignment="1">
      <alignment horizontal="center" vertical="center"/>
    </xf>
    <xf numFmtId="0" fontId="18" fillId="0" borderId="9" xfId="0" applyFont="1" applyBorder="1" applyAlignment="1">
      <alignment horizontal="left" vertical="center"/>
    </xf>
    <xf numFmtId="0" fontId="18" fillId="0" borderId="10" xfId="0" applyFont="1" applyBorder="1" applyAlignment="1">
      <alignment horizontal="left" vertical="center"/>
    </xf>
    <xf numFmtId="0" fontId="18" fillId="0" borderId="20" xfId="0" applyFont="1" applyBorder="1" applyAlignment="1">
      <alignment horizontal="left" vertical="center"/>
    </xf>
    <xf numFmtId="14" fontId="18" fillId="0" borderId="20" xfId="0" applyNumberFormat="1" applyFont="1" applyBorder="1" applyAlignment="1">
      <alignment horizontal="left" vertical="center"/>
    </xf>
    <xf numFmtId="14" fontId="18" fillId="0" borderId="111" xfId="0" applyNumberFormat="1" applyFont="1" applyBorder="1" applyAlignment="1">
      <alignment horizontal="left" vertical="center"/>
    </xf>
    <xf numFmtId="172" fontId="21" fillId="2" borderId="167" xfId="6" applyNumberFormat="1" applyFont="1" applyFill="1" applyBorder="1" applyAlignment="1">
      <alignment horizontal="center" vertical="center"/>
    </xf>
    <xf numFmtId="172" fontId="21" fillId="2" borderId="90" xfId="6" applyNumberFormat="1" applyFont="1" applyFill="1" applyBorder="1" applyAlignment="1">
      <alignment horizontal="center" vertical="center"/>
    </xf>
    <xf numFmtId="172" fontId="21" fillId="2" borderId="118" xfId="6" applyNumberFormat="1" applyFont="1" applyFill="1" applyBorder="1" applyAlignment="1">
      <alignment horizontal="center" vertical="center"/>
    </xf>
    <xf numFmtId="0" fontId="21" fillId="3" borderId="34" xfId="6" applyFont="1" applyFill="1" applyBorder="1" applyAlignment="1">
      <alignment horizontal="center" vertical="center"/>
    </xf>
    <xf numFmtId="0" fontId="21" fillId="3" borderId="137" xfId="6" applyFont="1" applyFill="1" applyBorder="1" applyAlignment="1">
      <alignment horizontal="center" vertical="center"/>
    </xf>
    <xf numFmtId="0" fontId="21" fillId="2" borderId="91" xfId="6" applyFont="1" applyFill="1" applyBorder="1" applyAlignment="1">
      <alignment horizontal="center" vertical="center"/>
    </xf>
    <xf numFmtId="0" fontId="21" fillId="2" borderId="87" xfId="6" applyFont="1" applyFill="1" applyBorder="1" applyAlignment="1">
      <alignment horizontal="center" vertical="center"/>
    </xf>
    <xf numFmtId="0" fontId="21" fillId="2" borderId="88" xfId="6" applyFont="1" applyFill="1" applyBorder="1" applyAlignment="1">
      <alignment horizontal="center" vertical="center"/>
    </xf>
    <xf numFmtId="0" fontId="21" fillId="2" borderId="165" xfId="6" applyFont="1" applyFill="1" applyBorder="1" applyAlignment="1">
      <alignment horizontal="center" vertical="center"/>
    </xf>
    <xf numFmtId="0" fontId="21" fillId="3" borderId="35" xfId="6" applyFont="1" applyFill="1" applyBorder="1" applyAlignment="1">
      <alignment horizontal="center" vertical="center"/>
    </xf>
    <xf numFmtId="172" fontId="21" fillId="2" borderId="166" xfId="6" applyNumberFormat="1" applyFont="1" applyFill="1" applyBorder="1" applyAlignment="1">
      <alignment horizontal="center" vertical="center"/>
    </xf>
    <xf numFmtId="0" fontId="76" fillId="15" borderId="55" xfId="2" applyFont="1" applyFill="1" applyBorder="1" applyAlignment="1">
      <alignment horizontal="center" vertical="center"/>
    </xf>
    <xf numFmtId="0" fontId="76" fillId="15" borderId="56" xfId="2" applyFont="1" applyFill="1" applyBorder="1" applyAlignment="1">
      <alignment horizontal="center" vertical="center"/>
    </xf>
    <xf numFmtId="0" fontId="76" fillId="15" borderId="108" xfId="2" applyFont="1" applyFill="1" applyBorder="1" applyAlignment="1">
      <alignment horizontal="center" vertical="center"/>
    </xf>
    <xf numFmtId="4" fontId="40" fillId="0" borderId="16" xfId="2" applyNumberFormat="1" applyFont="1" applyBorder="1" applyAlignment="1">
      <alignment horizontal="center"/>
    </xf>
    <xf numFmtId="4" fontId="40" fillId="0" borderId="130" xfId="2" applyNumberFormat="1" applyFont="1" applyBorder="1" applyAlignment="1">
      <alignment horizontal="center"/>
    </xf>
    <xf numFmtId="0" fontId="15" fillId="3" borderId="55" xfId="2" applyFont="1" applyFill="1" applyBorder="1" applyAlignment="1">
      <alignment horizontal="center" vertical="center"/>
    </xf>
    <xf numFmtId="0" fontId="15" fillId="3" borderId="56" xfId="2" applyFont="1" applyFill="1" applyBorder="1" applyAlignment="1">
      <alignment horizontal="center" vertical="center"/>
    </xf>
    <xf numFmtId="0" fontId="15" fillId="3" borderId="57" xfId="2" applyFont="1" applyFill="1" applyBorder="1" applyAlignment="1">
      <alignment horizontal="center" vertical="center"/>
    </xf>
    <xf numFmtId="0" fontId="32" fillId="8" borderId="55" xfId="2" applyFont="1" applyFill="1" applyBorder="1" applyAlignment="1">
      <alignment horizontal="center" vertical="center"/>
    </xf>
    <xf numFmtId="0" fontId="32" fillId="8" borderId="56" xfId="2" applyFont="1" applyFill="1" applyBorder="1" applyAlignment="1">
      <alignment horizontal="center" vertical="center"/>
    </xf>
    <xf numFmtId="0" fontId="32" fillId="8" borderId="57" xfId="2" applyFont="1" applyFill="1" applyBorder="1" applyAlignment="1">
      <alignment horizontal="center" vertical="center"/>
    </xf>
    <xf numFmtId="0" fontId="39" fillId="0" borderId="23" xfId="0" applyFont="1" applyBorder="1" applyAlignment="1">
      <alignment horizontal="left" vertical="center"/>
    </xf>
    <xf numFmtId="0" fontId="39" fillId="0" borderId="58" xfId="3" applyFont="1" applyBorder="1" applyAlignment="1">
      <alignment horizontal="center" vertical="center"/>
    </xf>
    <xf numFmtId="0" fontId="39" fillId="0" borderId="18" xfId="3" applyFont="1" applyBorder="1" applyAlignment="1">
      <alignment horizontal="center" vertical="center"/>
    </xf>
    <xf numFmtId="43" fontId="2" fillId="0" borderId="1" xfId="16" applyFont="1" applyBorder="1" applyAlignment="1">
      <alignment horizontal="center"/>
    </xf>
    <xf numFmtId="43" fontId="2" fillId="0" borderId="2" xfId="16" applyFont="1" applyBorder="1" applyAlignment="1">
      <alignment horizontal="center"/>
    </xf>
    <xf numFmtId="43" fontId="2" fillId="0" borderId="102" xfId="16" applyFont="1" applyBorder="1" applyAlignment="1">
      <alignment horizontal="center"/>
    </xf>
    <xf numFmtId="43" fontId="2" fillId="0" borderId="103" xfId="16" applyFont="1" applyBorder="1" applyAlignment="1">
      <alignment horizontal="center"/>
    </xf>
    <xf numFmtId="10" fontId="40" fillId="0" borderId="23" xfId="4" applyNumberFormat="1" applyFont="1" applyFill="1" applyBorder="1" applyAlignment="1">
      <alignment horizontal="center" vertical="center"/>
    </xf>
    <xf numFmtId="10" fontId="40" fillId="0" borderId="15" xfId="4" applyNumberFormat="1" applyFont="1" applyFill="1" applyBorder="1" applyAlignment="1">
      <alignment horizontal="center" vertical="center"/>
    </xf>
    <xf numFmtId="0" fontId="39" fillId="0" borderId="23" xfId="3" applyFont="1" applyBorder="1" applyAlignment="1">
      <alignment horizontal="center" vertical="center" wrapText="1"/>
    </xf>
    <xf numFmtId="0" fontId="39" fillId="0" borderId="18" xfId="3" applyFont="1" applyBorder="1" applyAlignment="1">
      <alignment horizontal="center" vertical="center" wrapText="1"/>
    </xf>
    <xf numFmtId="43" fontId="2" fillId="0" borderId="9" xfId="16" applyFont="1" applyBorder="1" applyAlignment="1">
      <alignment horizontal="center"/>
    </xf>
    <xf numFmtId="43" fontId="2" fillId="0" borderId="10" xfId="16" applyFont="1" applyBorder="1" applyAlignment="1">
      <alignment horizontal="center"/>
    </xf>
    <xf numFmtId="0" fontId="33" fillId="0" borderId="55" xfId="0" applyFont="1" applyBorder="1" applyAlignment="1">
      <alignment horizontal="center"/>
    </xf>
    <xf numFmtId="0" fontId="33" fillId="0" borderId="110" xfId="0" applyFont="1" applyBorder="1" applyAlignment="1">
      <alignment horizontal="center"/>
    </xf>
    <xf numFmtId="0" fontId="36" fillId="0" borderId="9" xfId="31" applyFont="1" applyBorder="1" applyAlignment="1">
      <alignment horizontal="center" vertical="center"/>
    </xf>
    <xf numFmtId="0" fontId="36" fillId="0" borderId="10" xfId="31" applyFont="1" applyBorder="1" applyAlignment="1">
      <alignment horizontal="center" vertical="center"/>
    </xf>
    <xf numFmtId="0" fontId="36" fillId="9" borderId="10" xfId="31" applyFont="1" applyFill="1" applyBorder="1" applyAlignment="1">
      <alignment horizontal="center" vertical="center"/>
    </xf>
    <xf numFmtId="0" fontId="36" fillId="15" borderId="10" xfId="31" applyFont="1" applyFill="1" applyBorder="1" applyAlignment="1">
      <alignment horizontal="center" vertical="center"/>
    </xf>
    <xf numFmtId="0" fontId="36" fillId="15" borderId="11" xfId="31" applyFont="1" applyFill="1" applyBorder="1" applyAlignment="1">
      <alignment horizontal="center" vertical="center"/>
    </xf>
    <xf numFmtId="4" fontId="18" fillId="0" borderId="0" xfId="10" applyFont="1" applyBorder="1" applyAlignment="1">
      <alignment horizontal="left" vertical="justify"/>
    </xf>
    <xf numFmtId="4" fontId="18" fillId="0" borderId="15" xfId="10" applyFont="1" applyBorder="1" applyAlignment="1">
      <alignment horizontal="left" vertical="justify"/>
    </xf>
    <xf numFmtId="0" fontId="36" fillId="9" borderId="12" xfId="31" applyFont="1" applyFill="1" applyBorder="1" applyAlignment="1">
      <alignment horizontal="center" vertical="center"/>
    </xf>
    <xf numFmtId="0" fontId="36" fillId="9" borderId="111" xfId="31" applyFont="1" applyFill="1" applyBorder="1" applyAlignment="1">
      <alignment horizontal="center" vertical="center"/>
    </xf>
    <xf numFmtId="0" fontId="36" fillId="9" borderId="33" xfId="31" applyFont="1" applyFill="1" applyBorder="1" applyAlignment="1">
      <alignment horizontal="center" vertical="center"/>
    </xf>
    <xf numFmtId="0" fontId="36" fillId="0" borderId="9" xfId="31" applyFont="1" applyBorder="1" applyAlignment="1">
      <alignment horizontal="left" vertical="center"/>
    </xf>
    <xf numFmtId="0" fontId="36" fillId="0" borderId="20" xfId="31" applyFont="1" applyBorder="1" applyAlignment="1">
      <alignment horizontal="left" vertical="center"/>
    </xf>
    <xf numFmtId="0" fontId="36" fillId="0" borderId="13" xfId="31" applyFont="1" applyBorder="1" applyAlignment="1">
      <alignment horizontal="right" vertical="center"/>
    </xf>
    <xf numFmtId="0" fontId="36" fillId="0" borderId="10" xfId="31" applyFont="1" applyBorder="1" applyAlignment="1">
      <alignment horizontal="right" vertical="center"/>
    </xf>
    <xf numFmtId="0" fontId="36" fillId="0" borderId="11" xfId="31" applyFont="1" applyBorder="1" applyAlignment="1">
      <alignment horizontal="right" vertical="center"/>
    </xf>
    <xf numFmtId="0" fontId="105" fillId="25" borderId="9" xfId="31" applyFont="1" applyFill="1" applyBorder="1" applyAlignment="1">
      <alignment horizontal="center" vertical="center"/>
    </xf>
    <xf numFmtId="0" fontId="105" fillId="25" borderId="10" xfId="31" applyFont="1" applyFill="1" applyBorder="1" applyAlignment="1">
      <alignment horizontal="center" vertical="center"/>
    </xf>
    <xf numFmtId="0" fontId="105" fillId="25" borderId="11" xfId="31" applyFont="1" applyFill="1" applyBorder="1" applyAlignment="1">
      <alignment horizontal="center" vertical="center"/>
    </xf>
    <xf numFmtId="4" fontId="2" fillId="0" borderId="0" xfId="10" applyBorder="1" applyAlignment="1">
      <alignment horizontal="left" vertical="justify"/>
    </xf>
    <xf numFmtId="0" fontId="105" fillId="26" borderId="9" xfId="31" applyFont="1" applyFill="1" applyBorder="1" applyAlignment="1">
      <alignment horizontal="center" vertical="center"/>
    </xf>
    <xf numFmtId="0" fontId="105" fillId="26" borderId="10" xfId="31" applyFont="1" applyFill="1" applyBorder="1" applyAlignment="1">
      <alignment horizontal="center" vertical="center"/>
    </xf>
    <xf numFmtId="0" fontId="105" fillId="26" borderId="11" xfId="31" applyFont="1" applyFill="1" applyBorder="1" applyAlignment="1">
      <alignment horizontal="center" vertical="center"/>
    </xf>
    <xf numFmtId="4" fontId="2" fillId="0" borderId="59" xfId="10" applyBorder="1" applyAlignment="1">
      <alignment horizontal="center" vertical="justify"/>
    </xf>
    <xf numFmtId="4" fontId="2" fillId="0" borderId="63" xfId="10" applyBorder="1" applyAlignment="1">
      <alignment horizontal="center" vertical="justify"/>
    </xf>
    <xf numFmtId="4" fontId="2" fillId="0" borderId="64" xfId="10" applyBorder="1" applyAlignment="1">
      <alignment horizontal="center" vertical="justify"/>
    </xf>
    <xf numFmtId="0" fontId="14" fillId="0" borderId="0" xfId="0" applyFont="1" applyAlignment="1">
      <alignment horizontal="right" vertical="center" wrapText="1"/>
    </xf>
    <xf numFmtId="4" fontId="14" fillId="0" borderId="43" xfId="10" applyFont="1" applyBorder="1" applyAlignment="1">
      <alignment horizontal="right" vertical="center" readingOrder="1"/>
    </xf>
    <xf numFmtId="4" fontId="14" fillId="0" borderId="0" xfId="10" applyFont="1" applyBorder="1" applyAlignment="1">
      <alignment horizontal="right" vertical="center" readingOrder="1"/>
    </xf>
    <xf numFmtId="4" fontId="14" fillId="0" borderId="12" xfId="10" applyFont="1" applyBorder="1" applyAlignment="1">
      <alignment horizontal="left" vertical="center" readingOrder="1"/>
    </xf>
    <xf numFmtId="4" fontId="14" fillId="0" borderId="111" xfId="10" applyFont="1" applyBorder="1" applyAlignment="1">
      <alignment horizontal="left" vertical="center" readingOrder="1"/>
    </xf>
    <xf numFmtId="4" fontId="14" fillId="0" borderId="13" xfId="10" applyFont="1" applyBorder="1" applyAlignment="1">
      <alignment horizontal="left" vertical="center" readingOrder="1"/>
    </xf>
    <xf numFmtId="4" fontId="14" fillId="0" borderId="44" xfId="10" applyFont="1" applyBorder="1" applyAlignment="1">
      <alignment horizontal="left" vertical="center" wrapText="1" readingOrder="1"/>
    </xf>
    <xf numFmtId="4" fontId="14" fillId="0" borderId="38" xfId="10" applyFont="1" applyBorder="1" applyAlignment="1">
      <alignment horizontal="left" vertical="center" wrapText="1" readingOrder="1"/>
    </xf>
    <xf numFmtId="4" fontId="14" fillId="0" borderId="160" xfId="10" applyFont="1" applyBorder="1" applyAlignment="1">
      <alignment horizontal="left" vertical="center" wrapText="1" readingOrder="1"/>
    </xf>
    <xf numFmtId="4" fontId="14" fillId="0" borderId="43" xfId="10" applyFont="1" applyBorder="1" applyAlignment="1">
      <alignment horizontal="left" vertical="center" wrapText="1" readingOrder="1"/>
    </xf>
    <xf numFmtId="4" fontId="14" fillId="0" borderId="0" xfId="10" applyFont="1" applyBorder="1" applyAlignment="1">
      <alignment horizontal="left" vertical="center" wrapText="1" readingOrder="1"/>
    </xf>
    <xf numFmtId="4" fontId="14" fillId="0" borderId="15" xfId="10" applyFont="1" applyBorder="1" applyAlignment="1">
      <alignment horizontal="left" vertical="center" wrapText="1" readingOrder="1"/>
    </xf>
    <xf numFmtId="4" fontId="14" fillId="0" borderId="154" xfId="10" applyFont="1" applyBorder="1" applyAlignment="1">
      <alignment horizontal="center" vertical="center" wrapText="1" readingOrder="1"/>
    </xf>
    <xf numFmtId="4" fontId="14" fillId="0" borderId="26" xfId="10" applyFont="1" applyBorder="1" applyAlignment="1">
      <alignment horizontal="center" vertical="center" wrapText="1" readingOrder="1"/>
    </xf>
    <xf numFmtId="4" fontId="14" fillId="0" borderId="46" xfId="10" applyFont="1" applyBorder="1" applyAlignment="1">
      <alignment horizontal="center" vertical="center" wrapText="1" readingOrder="1"/>
    </xf>
    <xf numFmtId="0" fontId="14" fillId="4" borderId="10" xfId="0" applyFont="1" applyFill="1" applyBorder="1" applyAlignment="1">
      <alignment horizontal="center" vertical="center" readingOrder="1"/>
    </xf>
    <xf numFmtId="0" fontId="14" fillId="4" borderId="20" xfId="0" applyFont="1" applyFill="1" applyBorder="1" applyAlignment="1">
      <alignment horizontal="center" vertical="center" readingOrder="1"/>
    </xf>
    <xf numFmtId="166" fontId="14" fillId="0" borderId="38" xfId="11" applyFont="1" applyFill="1" applyBorder="1" applyAlignment="1">
      <alignment horizontal="center" vertical="center" readingOrder="1"/>
    </xf>
    <xf numFmtId="4" fontId="14" fillId="0" borderId="128" xfId="10" applyFont="1" applyBorder="1" applyAlignment="1">
      <alignment horizontal="center" vertical="center" readingOrder="1"/>
    </xf>
    <xf numFmtId="4" fontId="14" fillId="0" borderId="38" xfId="10" applyFont="1" applyBorder="1" applyAlignment="1">
      <alignment horizontal="center" vertical="center" readingOrder="1"/>
    </xf>
    <xf numFmtId="4" fontId="14" fillId="0" borderId="126" xfId="10" applyFont="1" applyBorder="1" applyAlignment="1">
      <alignment horizontal="center" vertical="center" readingOrder="1"/>
    </xf>
    <xf numFmtId="10" fontId="14" fillId="0" borderId="44" xfId="10" applyNumberFormat="1" applyFont="1" applyBorder="1" applyAlignment="1">
      <alignment horizontal="left" vertical="center" readingOrder="1"/>
    </xf>
    <xf numFmtId="10" fontId="14" fillId="0" borderId="43" xfId="10" applyNumberFormat="1" applyFont="1" applyBorder="1" applyAlignment="1">
      <alignment horizontal="left" vertical="center" readingOrder="1"/>
    </xf>
    <xf numFmtId="10" fontId="14" fillId="0" borderId="48" xfId="10" applyNumberFormat="1" applyFont="1" applyBorder="1" applyAlignment="1">
      <alignment horizontal="left" vertical="center" readingOrder="1"/>
    </xf>
    <xf numFmtId="10" fontId="14" fillId="0" borderId="126" xfId="10" applyNumberFormat="1" applyFont="1" applyBorder="1" applyAlignment="1">
      <alignment horizontal="center" vertical="center" readingOrder="1"/>
    </xf>
    <xf numFmtId="10" fontId="14" fillId="0" borderId="45" xfId="10" applyNumberFormat="1" applyFont="1" applyBorder="1" applyAlignment="1">
      <alignment horizontal="center" vertical="center" readingOrder="1"/>
    </xf>
    <xf numFmtId="10" fontId="14" fillId="0" borderId="46" xfId="10" applyNumberFormat="1" applyFont="1" applyBorder="1" applyAlignment="1">
      <alignment horizontal="center" vertical="center" readingOrder="1"/>
    </xf>
    <xf numFmtId="4" fontId="14" fillId="0" borderId="48" xfId="10" applyFont="1" applyBorder="1" applyAlignment="1">
      <alignment horizontal="left" vertical="center" wrapText="1" readingOrder="1"/>
    </xf>
    <xf numFmtId="4" fontId="14" fillId="0" borderId="26" xfId="10" applyFont="1" applyBorder="1" applyAlignment="1">
      <alignment horizontal="left" vertical="center" wrapText="1" readingOrder="1"/>
    </xf>
    <xf numFmtId="4" fontId="14" fillId="0" borderId="155" xfId="10" applyFont="1" applyBorder="1" applyAlignment="1">
      <alignment horizontal="left" vertical="center" wrapText="1" readingOrder="1"/>
    </xf>
    <xf numFmtId="4" fontId="4" fillId="0" borderId="152" xfId="10" applyFont="1" applyBorder="1" applyAlignment="1">
      <alignment horizontal="center" vertical="center" wrapText="1" readingOrder="1"/>
    </xf>
    <xf numFmtId="4" fontId="4" fillId="0" borderId="40" xfId="10" applyFont="1" applyBorder="1" applyAlignment="1">
      <alignment horizontal="center" vertical="center" wrapText="1" readingOrder="1"/>
    </xf>
    <xf numFmtId="4" fontId="4" fillId="0" borderId="41" xfId="10" applyFont="1" applyBorder="1" applyAlignment="1">
      <alignment horizontal="center" vertical="center" wrapText="1" readingOrder="1"/>
    </xf>
    <xf numFmtId="4" fontId="4" fillId="0" borderId="39" xfId="10" applyFont="1" applyBorder="1" applyAlignment="1">
      <alignment horizontal="center" vertical="center" wrapText="1" readingOrder="1"/>
    </xf>
    <xf numFmtId="4" fontId="4" fillId="4" borderId="39" xfId="10" applyFont="1" applyFill="1" applyBorder="1" applyAlignment="1">
      <alignment horizontal="center" vertical="center" wrapText="1" readingOrder="1"/>
    </xf>
    <xf numFmtId="4" fontId="4" fillId="4" borderId="40" xfId="10" applyFont="1" applyFill="1" applyBorder="1" applyAlignment="1">
      <alignment horizontal="center" vertical="center" wrapText="1" readingOrder="1"/>
    </xf>
    <xf numFmtId="4" fontId="4" fillId="4" borderId="41" xfId="10" applyFont="1" applyFill="1" applyBorder="1" applyAlignment="1">
      <alignment horizontal="center" vertical="center" wrapText="1" readingOrder="1"/>
    </xf>
    <xf numFmtId="0" fontId="14" fillId="4" borderId="52" xfId="0" applyFont="1" applyFill="1" applyBorder="1" applyAlignment="1">
      <alignment horizontal="center" vertical="center" readingOrder="1"/>
    </xf>
    <xf numFmtId="0" fontId="14" fillId="4" borderId="53" xfId="0" applyFont="1" applyFill="1" applyBorder="1" applyAlignment="1">
      <alignment horizontal="center" vertical="center" readingOrder="1"/>
    </xf>
    <xf numFmtId="0" fontId="14" fillId="4" borderId="42" xfId="0" applyFont="1" applyFill="1" applyBorder="1" applyAlignment="1">
      <alignment horizontal="center" vertical="center" readingOrder="1"/>
    </xf>
    <xf numFmtId="0" fontId="14" fillId="4" borderId="25" xfId="0" applyFont="1" applyFill="1" applyBorder="1" applyAlignment="1">
      <alignment horizontal="center" vertical="center" readingOrder="1"/>
    </xf>
    <xf numFmtId="10" fontId="14" fillId="12" borderId="53" xfId="0" applyNumberFormat="1" applyFont="1" applyFill="1" applyBorder="1" applyAlignment="1">
      <alignment horizontal="center" vertical="center" readingOrder="1"/>
    </xf>
    <xf numFmtId="10" fontId="14" fillId="12" borderId="25" xfId="0" applyNumberFormat="1" applyFont="1" applyFill="1" applyBorder="1" applyAlignment="1">
      <alignment horizontal="center" vertical="center" readingOrder="1"/>
    </xf>
    <xf numFmtId="4" fontId="14" fillId="0" borderId="158" xfId="10" applyFont="1" applyBorder="1" applyAlignment="1">
      <alignment horizontal="left" vertical="center" readingOrder="1"/>
    </xf>
    <xf numFmtId="4" fontId="14" fillId="0" borderId="49" xfId="10" applyFont="1" applyBorder="1" applyAlignment="1">
      <alignment horizontal="left" vertical="center" readingOrder="1"/>
    </xf>
    <xf numFmtId="4" fontId="14" fillId="0" borderId="50" xfId="10" applyFont="1" applyBorder="1" applyAlignment="1">
      <alignment horizontal="left" vertical="center" readingOrder="1"/>
    </xf>
    <xf numFmtId="10" fontId="14" fillId="0" borderId="38" xfId="10" applyNumberFormat="1" applyFont="1" applyBorder="1" applyAlignment="1">
      <alignment horizontal="center" vertical="center" readingOrder="1"/>
    </xf>
    <xf numFmtId="10" fontId="14" fillId="0" borderId="0" xfId="10" applyNumberFormat="1" applyFont="1" applyBorder="1" applyAlignment="1">
      <alignment horizontal="center" vertical="center" readingOrder="1"/>
    </xf>
    <xf numFmtId="10" fontId="14" fillId="0" borderId="26" xfId="10" applyNumberFormat="1" applyFont="1" applyBorder="1" applyAlignment="1">
      <alignment horizontal="center" vertical="center" readingOrder="1"/>
    </xf>
    <xf numFmtId="4" fontId="14" fillId="0" borderId="14" xfId="10" applyFont="1" applyBorder="1" applyAlignment="1">
      <alignment horizontal="left" vertical="center" wrapText="1" readingOrder="1"/>
    </xf>
    <xf numFmtId="4" fontId="14" fillId="0" borderId="45" xfId="10" applyFont="1" applyBorder="1" applyAlignment="1">
      <alignment horizontal="left" vertical="center" wrapText="1" readingOrder="1"/>
    </xf>
    <xf numFmtId="4" fontId="14" fillId="0" borderId="154" xfId="10" applyFont="1" applyBorder="1" applyAlignment="1">
      <alignment horizontal="left" vertical="center" wrapText="1" readingOrder="1"/>
    </xf>
    <xf numFmtId="4" fontId="14" fillId="0" borderId="46" xfId="10" applyFont="1" applyBorder="1" applyAlignment="1">
      <alignment horizontal="left" vertical="center" wrapText="1" readingOrder="1"/>
    </xf>
    <xf numFmtId="4" fontId="15" fillId="0" borderId="156" xfId="10" applyFont="1" applyBorder="1" applyAlignment="1">
      <alignment horizontal="center" vertical="center" readingOrder="1"/>
    </xf>
    <xf numFmtId="4" fontId="15" fillId="0" borderId="27" xfId="10" applyFont="1" applyBorder="1" applyAlignment="1">
      <alignment horizontal="center" vertical="center" readingOrder="1"/>
    </xf>
    <xf numFmtId="4" fontId="15" fillId="0" borderId="157" xfId="10" applyFont="1" applyBorder="1" applyAlignment="1">
      <alignment horizontal="center" vertical="center" readingOrder="1"/>
    </xf>
    <xf numFmtId="0" fontId="14" fillId="0" borderId="20" xfId="0" applyFont="1" applyBorder="1" applyAlignment="1">
      <alignment horizontal="center" vertical="center" readingOrder="1"/>
    </xf>
    <xf numFmtId="0" fontId="14" fillId="0" borderId="13" xfId="0" applyFont="1" applyBorder="1" applyAlignment="1">
      <alignment horizontal="center" vertical="center" readingOrder="1"/>
    </xf>
    <xf numFmtId="4" fontId="14" fillId="0" borderId="80" xfId="10" applyFont="1" applyBorder="1" applyAlignment="1">
      <alignment horizontal="left" vertical="center" readingOrder="1"/>
    </xf>
    <xf numFmtId="4" fontId="14" fillId="0" borderId="19" xfId="10" applyFont="1" applyBorder="1" applyAlignment="1">
      <alignment horizontal="left" vertical="center" readingOrder="1"/>
    </xf>
    <xf numFmtId="4" fontId="14" fillId="0" borderId="25" xfId="10" applyFont="1" applyBorder="1" applyAlignment="1">
      <alignment horizontal="left" vertical="center" readingOrder="1"/>
    </xf>
    <xf numFmtId="4" fontId="15" fillId="0" borderId="149" xfId="10" applyFont="1" applyBorder="1" applyAlignment="1">
      <alignment horizontal="center" vertical="center" wrapText="1" readingOrder="1"/>
    </xf>
    <xf numFmtId="4" fontId="15" fillId="0" borderId="150" xfId="10" applyFont="1" applyBorder="1" applyAlignment="1">
      <alignment horizontal="center" vertical="center" wrapText="1" readingOrder="1"/>
    </xf>
    <xf numFmtId="4" fontId="15" fillId="0" borderId="151" xfId="10" applyFont="1" applyBorder="1" applyAlignment="1">
      <alignment horizontal="center" vertical="center" wrapText="1" readingOrder="1"/>
    </xf>
    <xf numFmtId="0" fontId="14" fillId="0" borderId="52" xfId="0" applyFont="1" applyBorder="1" applyAlignment="1">
      <alignment horizontal="center" vertical="center" readingOrder="1"/>
    </xf>
    <xf numFmtId="0" fontId="14" fillId="0" borderId="53" xfId="0" applyFont="1" applyBorder="1" applyAlignment="1">
      <alignment horizontal="center" vertical="center" readingOrder="1"/>
    </xf>
    <xf numFmtId="0" fontId="14" fillId="0" borderId="42" xfId="0" applyFont="1" applyBorder="1" applyAlignment="1">
      <alignment horizontal="center" vertical="center" readingOrder="1"/>
    </xf>
    <xf numFmtId="0" fontId="14" fillId="0" borderId="25" xfId="0" applyFont="1" applyBorder="1" applyAlignment="1">
      <alignment horizontal="center" vertical="center" readingOrder="1"/>
    </xf>
    <xf numFmtId="0" fontId="57" fillId="5" borderId="0" xfId="0" applyFont="1" applyFill="1" applyAlignment="1">
      <alignment horizontal="right" vertical="top" wrapText="1"/>
    </xf>
    <xf numFmtId="0" fontId="15" fillId="0" borderId="55" xfId="2" applyFont="1" applyBorder="1" applyAlignment="1">
      <alignment horizontal="center" vertical="center"/>
    </xf>
    <xf numFmtId="0" fontId="15" fillId="0" borderId="56" xfId="2" applyFont="1" applyBorder="1" applyAlignment="1">
      <alignment horizontal="center" vertical="center"/>
    </xf>
    <xf numFmtId="0" fontId="15" fillId="0" borderId="57" xfId="2" applyFont="1" applyBorder="1" applyAlignment="1">
      <alignment horizontal="center" vertical="center"/>
    </xf>
    <xf numFmtId="0" fontId="110" fillId="0" borderId="58" xfId="3" applyFont="1" applyBorder="1" applyAlignment="1">
      <alignment horizontal="center" vertical="center"/>
    </xf>
    <xf numFmtId="0" fontId="110" fillId="0" borderId="62" xfId="3" applyFont="1" applyBorder="1" applyAlignment="1">
      <alignment horizontal="center" vertical="center"/>
    </xf>
    <xf numFmtId="0" fontId="110" fillId="0" borderId="30" xfId="0" applyFont="1" applyBorder="1" applyAlignment="1">
      <alignment horizontal="left" vertical="center"/>
    </xf>
    <xf numFmtId="0" fontId="110" fillId="0" borderId="31" xfId="0" applyFont="1" applyBorder="1" applyAlignment="1">
      <alignment horizontal="left" vertical="center"/>
    </xf>
    <xf numFmtId="43" fontId="110" fillId="0" borderId="9" xfId="16" applyFont="1" applyBorder="1" applyAlignment="1"/>
    <xf numFmtId="43" fontId="110" fillId="0" borderId="10" xfId="16" applyFont="1" applyBorder="1" applyAlignment="1"/>
    <xf numFmtId="10" fontId="107" fillId="0" borderId="58" xfId="4" applyNumberFormat="1" applyFont="1" applyFill="1" applyBorder="1" applyAlignment="1">
      <alignment horizontal="center" vertical="center"/>
    </xf>
    <xf numFmtId="10" fontId="107" fillId="0" borderId="61" xfId="4" applyNumberFormat="1" applyFont="1" applyFill="1" applyBorder="1" applyAlignment="1">
      <alignment horizontal="center" vertical="center"/>
    </xf>
    <xf numFmtId="0" fontId="110" fillId="0" borderId="12" xfId="0" applyFont="1" applyBorder="1" applyAlignment="1">
      <alignment horizontal="left" vertical="center"/>
    </xf>
    <xf numFmtId="0" fontId="110" fillId="0" borderId="111" xfId="0" applyFont="1" applyBorder="1" applyAlignment="1">
      <alignment horizontal="left" vertical="center"/>
    </xf>
    <xf numFmtId="43" fontId="110" fillId="0" borderId="1" xfId="16" applyFont="1" applyBorder="1" applyAlignment="1"/>
    <xf numFmtId="43" fontId="110" fillId="0" borderId="2" xfId="16" applyFont="1" applyBorder="1" applyAlignment="1"/>
    <xf numFmtId="0" fontId="110" fillId="0" borderId="21" xfId="0" applyFont="1" applyBorder="1" applyAlignment="1">
      <alignment horizontal="center" vertical="center"/>
    </xf>
    <xf numFmtId="0" fontId="110" fillId="0" borderId="22" xfId="0" applyFont="1" applyBorder="1" applyAlignment="1">
      <alignment horizontal="center" vertical="center"/>
    </xf>
    <xf numFmtId="0" fontId="110" fillId="0" borderId="16" xfId="0" applyFont="1" applyBorder="1" applyAlignment="1">
      <alignment horizontal="center" vertical="center"/>
    </xf>
    <xf numFmtId="0" fontId="110" fillId="0" borderId="17" xfId="0" applyFont="1" applyBorder="1" applyAlignment="1">
      <alignment horizontal="center" vertical="center"/>
    </xf>
    <xf numFmtId="43" fontId="110" fillId="0" borderId="58" xfId="2" applyNumberFormat="1" applyFont="1" applyBorder="1" applyAlignment="1">
      <alignment horizontal="center" vertical="center" wrapText="1"/>
    </xf>
    <xf numFmtId="43" fontId="110" fillId="0" borderId="61" xfId="2" applyNumberFormat="1" applyFont="1" applyBorder="1" applyAlignment="1">
      <alignment horizontal="center" vertical="center" wrapText="1"/>
    </xf>
    <xf numFmtId="0" fontId="110" fillId="0" borderId="128" xfId="0" applyFont="1" applyBorder="1" applyAlignment="1">
      <alignment horizontal="left" vertical="center"/>
    </xf>
    <xf numFmtId="0" fontId="110" fillId="0" borderId="38" xfId="0" applyFont="1" applyBorder="1" applyAlignment="1">
      <alignment horizontal="left" vertical="center"/>
    </xf>
    <xf numFmtId="43" fontId="110" fillId="0" borderId="102" xfId="16" applyFont="1" applyBorder="1" applyAlignment="1"/>
    <xf numFmtId="43" fontId="110" fillId="0" borderId="103" xfId="16" applyFont="1" applyBorder="1" applyAlignment="1"/>
    <xf numFmtId="0" fontId="32" fillId="8" borderId="75" xfId="2" applyFont="1" applyFill="1" applyBorder="1" applyAlignment="1">
      <alignment horizontal="center" vertical="center"/>
    </xf>
    <xf numFmtId="0" fontId="32" fillId="8" borderId="125" xfId="2" applyFont="1" applyFill="1" applyBorder="1" applyAlignment="1">
      <alignment horizontal="center" vertical="center"/>
    </xf>
    <xf numFmtId="0" fontId="32" fillId="8" borderId="76" xfId="2" applyFont="1" applyFill="1" applyBorder="1" applyAlignment="1">
      <alignment horizontal="center" vertical="center"/>
    </xf>
    <xf numFmtId="0" fontId="32" fillId="8" borderId="82" xfId="2" applyFont="1" applyFill="1" applyBorder="1" applyAlignment="1">
      <alignment horizontal="center" vertical="center"/>
    </xf>
    <xf numFmtId="166" fontId="7" fillId="3" borderId="59" xfId="0" applyNumberFormat="1" applyFont="1" applyFill="1" applyBorder="1" applyAlignment="1">
      <alignment horizontal="left" vertical="center"/>
    </xf>
    <xf numFmtId="166" fontId="7" fillId="3" borderId="63" xfId="0" applyNumberFormat="1" applyFont="1" applyFill="1" applyBorder="1" applyAlignment="1">
      <alignment horizontal="left" vertical="center"/>
    </xf>
    <xf numFmtId="0" fontId="39" fillId="9" borderId="56" xfId="0" applyFont="1" applyFill="1" applyBorder="1" applyAlignment="1">
      <alignment horizontal="center" vertical="center" wrapText="1"/>
    </xf>
    <xf numFmtId="0" fontId="39" fillId="9" borderId="57" xfId="0" applyFont="1" applyFill="1" applyBorder="1" applyAlignment="1">
      <alignment horizontal="center" vertical="center" wrapText="1"/>
    </xf>
    <xf numFmtId="166" fontId="8" fillId="0" borderId="12" xfId="0" applyNumberFormat="1" applyFont="1" applyBorder="1" applyAlignment="1">
      <alignment horizontal="center" vertical="center"/>
    </xf>
    <xf numFmtId="166" fontId="8" fillId="0" borderId="111" xfId="0" applyNumberFormat="1" applyFont="1" applyBorder="1" applyAlignment="1">
      <alignment horizontal="center" vertical="center"/>
    </xf>
    <xf numFmtId="166" fontId="8" fillId="0" borderId="33" xfId="0" applyNumberFormat="1" applyFont="1" applyBorder="1" applyAlignment="1">
      <alignment horizontal="center" vertical="center"/>
    </xf>
    <xf numFmtId="166" fontId="7" fillId="0" borderId="124" xfId="0" applyNumberFormat="1" applyFont="1" applyBorder="1" applyAlignment="1">
      <alignment horizontal="right" vertical="center"/>
    </xf>
    <xf numFmtId="166" fontId="7" fillId="0" borderId="123" xfId="0" applyNumberFormat="1" applyFont="1" applyBorder="1" applyAlignment="1">
      <alignment horizontal="right" vertical="center"/>
    </xf>
    <xf numFmtId="166" fontId="7" fillId="0" borderId="122" xfId="0" applyNumberFormat="1" applyFont="1" applyBorder="1" applyAlignment="1">
      <alignment horizontal="right" vertical="center"/>
    </xf>
    <xf numFmtId="166" fontId="7" fillId="0" borderId="59" xfId="0" applyNumberFormat="1" applyFont="1" applyBorder="1" applyAlignment="1">
      <alignment horizontal="center" vertical="center"/>
    </xf>
    <xf numFmtId="166" fontId="7" fillId="0" borderId="63" xfId="0" applyNumberFormat="1" applyFont="1" applyBorder="1" applyAlignment="1">
      <alignment horizontal="center" vertical="center"/>
    </xf>
    <xf numFmtId="166" fontId="7" fillId="0" borderId="64" xfId="0" applyNumberFormat="1" applyFont="1" applyBorder="1" applyAlignment="1">
      <alignment horizontal="center" vertical="center"/>
    </xf>
    <xf numFmtId="166" fontId="8" fillId="3" borderId="30" xfId="0" applyNumberFormat="1" applyFont="1" applyFill="1" applyBorder="1" applyAlignment="1">
      <alignment horizontal="left" vertical="center"/>
    </xf>
    <xf numFmtId="166" fontId="8" fillId="3" borderId="31" xfId="0" applyNumberFormat="1" applyFont="1" applyFill="1" applyBorder="1" applyAlignment="1">
      <alignment horizontal="left" vertical="center"/>
    </xf>
    <xf numFmtId="166" fontId="8" fillId="3" borderId="12" xfId="0" applyNumberFormat="1" applyFont="1" applyFill="1" applyBorder="1" applyAlignment="1">
      <alignment horizontal="left" vertical="center"/>
    </xf>
    <xf numFmtId="166" fontId="8" fillId="3" borderId="111" xfId="0" applyNumberFormat="1" applyFont="1" applyFill="1" applyBorder="1" applyAlignment="1">
      <alignment horizontal="left" vertical="center"/>
    </xf>
    <xf numFmtId="166" fontId="8" fillId="3" borderId="13" xfId="0" applyNumberFormat="1" applyFont="1" applyFill="1" applyBorder="1" applyAlignment="1">
      <alignment horizontal="left" vertical="center"/>
    </xf>
    <xf numFmtId="0" fontId="39" fillId="9" borderId="56" xfId="0" applyFont="1" applyFill="1" applyBorder="1" applyAlignment="1">
      <alignment horizontal="right" vertical="center" wrapText="1"/>
    </xf>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166" fontId="7" fillId="0" borderId="80" xfId="0" applyNumberFormat="1" applyFont="1" applyBorder="1" applyAlignment="1">
      <alignment horizontal="right" vertical="center"/>
    </xf>
    <xf numFmtId="166" fontId="7" fillId="0" borderId="19" xfId="0" applyNumberFormat="1" applyFont="1" applyBorder="1" applyAlignment="1">
      <alignment horizontal="right" vertical="center"/>
    </xf>
    <xf numFmtId="166" fontId="7" fillId="0" borderId="25" xfId="0" applyNumberFormat="1" applyFont="1" applyBorder="1" applyAlignment="1">
      <alignment horizontal="right" vertical="center"/>
    </xf>
    <xf numFmtId="166" fontId="2" fillId="3" borderId="12" xfId="0" applyNumberFormat="1" applyFont="1" applyFill="1" applyBorder="1" applyAlignment="1">
      <alignment horizontal="left" vertical="center"/>
    </xf>
    <xf numFmtId="166" fontId="2" fillId="3" borderId="54" xfId="0" applyNumberFormat="1" applyFont="1" applyFill="1" applyBorder="1" applyAlignment="1">
      <alignment horizontal="left" vertical="center"/>
    </xf>
    <xf numFmtId="166" fontId="2" fillId="3" borderId="13" xfId="0" applyNumberFormat="1" applyFont="1" applyFill="1" applyBorder="1" applyAlignment="1">
      <alignment horizontal="left" vertical="center"/>
    </xf>
    <xf numFmtId="166" fontId="24" fillId="3" borderId="12" xfId="0" applyNumberFormat="1" applyFont="1" applyFill="1" applyBorder="1" applyAlignment="1">
      <alignment horizontal="left" vertical="center"/>
    </xf>
    <xf numFmtId="166" fontId="24" fillId="3" borderId="54" xfId="0" applyNumberFormat="1" applyFont="1" applyFill="1" applyBorder="1" applyAlignment="1">
      <alignment horizontal="left" vertical="center"/>
    </xf>
    <xf numFmtId="166" fontId="24" fillId="3" borderId="13" xfId="0" applyNumberFormat="1" applyFont="1" applyFill="1" applyBorder="1" applyAlignment="1">
      <alignment horizontal="left" vertical="center"/>
    </xf>
    <xf numFmtId="166" fontId="24" fillId="3" borderId="59" xfId="0" applyNumberFormat="1" applyFont="1" applyFill="1" applyBorder="1" applyAlignment="1">
      <alignment horizontal="left" vertical="center"/>
    </xf>
    <xf numFmtId="166" fontId="24" fillId="3" borderId="63" xfId="0" applyNumberFormat="1" applyFont="1" applyFill="1" applyBorder="1" applyAlignment="1">
      <alignment horizontal="left" vertical="center"/>
    </xf>
    <xf numFmtId="166" fontId="24" fillId="3" borderId="60" xfId="0" applyNumberFormat="1" applyFont="1" applyFill="1" applyBorder="1" applyAlignment="1">
      <alignment horizontal="left" vertical="center"/>
    </xf>
    <xf numFmtId="166" fontId="2" fillId="0" borderId="124" xfId="0" applyNumberFormat="1" applyFont="1" applyBorder="1" applyAlignment="1">
      <alignment horizontal="right" vertical="center"/>
    </xf>
    <xf numFmtId="166" fontId="2" fillId="0" borderId="123" xfId="0" applyNumberFormat="1" applyFont="1" applyBorder="1" applyAlignment="1">
      <alignment horizontal="right" vertical="center"/>
    </xf>
    <xf numFmtId="166" fontId="2" fillId="0" borderId="122" xfId="0" applyNumberFormat="1" applyFont="1" applyBorder="1" applyAlignment="1">
      <alignment horizontal="right" vertical="center"/>
    </xf>
    <xf numFmtId="166" fontId="2" fillId="9" borderId="20" xfId="0" applyNumberFormat="1" applyFont="1" applyFill="1" applyBorder="1" applyAlignment="1">
      <alignment horizontal="center" vertical="center"/>
    </xf>
    <xf numFmtId="166" fontId="2" fillId="9" borderId="54" xfId="0" applyNumberFormat="1" applyFont="1" applyFill="1" applyBorder="1" applyAlignment="1">
      <alignment horizontal="center" vertical="center"/>
    </xf>
    <xf numFmtId="166" fontId="2" fillId="9" borderId="33" xfId="0" applyNumberFormat="1" applyFont="1" applyFill="1" applyBorder="1" applyAlignment="1">
      <alignment horizontal="center" vertical="center"/>
    </xf>
    <xf numFmtId="166" fontId="24" fillId="0" borderId="59" xfId="0" applyNumberFormat="1" applyFont="1" applyBorder="1" applyAlignment="1">
      <alignment horizontal="center" vertical="center"/>
    </xf>
    <xf numFmtId="166" fontId="24" fillId="0" borderId="63" xfId="0" applyNumberFormat="1" applyFont="1" applyBorder="1" applyAlignment="1">
      <alignment horizontal="center" vertical="center"/>
    </xf>
    <xf numFmtId="166" fontId="24" fillId="0" borderId="64" xfId="0" applyNumberFormat="1" applyFont="1" applyBorder="1" applyAlignment="1">
      <alignment horizontal="center" vertical="center"/>
    </xf>
    <xf numFmtId="166" fontId="2" fillId="0" borderId="80" xfId="0" applyNumberFormat="1" applyFont="1" applyBorder="1" applyAlignment="1">
      <alignment horizontal="right" vertical="center"/>
    </xf>
    <xf numFmtId="166" fontId="2" fillId="0" borderId="19" xfId="0" applyNumberFormat="1" applyFont="1" applyBorder="1" applyAlignment="1">
      <alignment horizontal="right" vertical="center"/>
    </xf>
    <xf numFmtId="166" fontId="2" fillId="0" borderId="25" xfId="0" applyNumberFormat="1" applyFont="1" applyBorder="1" applyAlignment="1">
      <alignment horizontal="right" vertical="center"/>
    </xf>
    <xf numFmtId="166" fontId="2" fillId="9" borderId="42" xfId="0" applyNumberFormat="1" applyFont="1" applyFill="1" applyBorder="1" applyAlignment="1">
      <alignment horizontal="center" vertical="center"/>
    </xf>
    <xf numFmtId="166" fontId="2" fillId="9" borderId="19" xfId="0" applyNumberFormat="1" applyFont="1" applyFill="1" applyBorder="1" applyAlignment="1">
      <alignment horizontal="center" vertical="center"/>
    </xf>
    <xf numFmtId="166" fontId="2" fillId="9" borderId="81" xfId="0" applyNumberFormat="1" applyFont="1" applyFill="1" applyBorder="1" applyAlignment="1">
      <alignment horizontal="center" vertical="center"/>
    </xf>
    <xf numFmtId="166" fontId="2" fillId="0" borderId="12" xfId="0" applyNumberFormat="1" applyFont="1" applyBorder="1" applyAlignment="1">
      <alignment horizontal="center" vertical="center"/>
    </xf>
    <xf numFmtId="166" fontId="2" fillId="0" borderId="54" xfId="0" applyNumberFormat="1" applyFont="1" applyBorder="1" applyAlignment="1">
      <alignment horizontal="center" vertical="center"/>
    </xf>
    <xf numFmtId="166" fontId="2" fillId="0" borderId="33" xfId="0" applyNumberFormat="1"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6" fillId="0" borderId="21" xfId="2" applyFont="1" applyBorder="1" applyAlignment="1">
      <alignment horizontal="center" vertical="center"/>
    </xf>
    <xf numFmtId="0" fontId="6" fillId="0" borderId="22" xfId="2" applyFont="1" applyBorder="1" applyAlignment="1">
      <alignment horizontal="center" vertical="center"/>
    </xf>
    <xf numFmtId="0" fontId="6" fillId="0" borderId="23" xfId="2" applyFont="1" applyBorder="1" applyAlignment="1">
      <alignment horizontal="center" vertical="center"/>
    </xf>
    <xf numFmtId="0" fontId="15" fillId="0" borderId="56" xfId="0" applyFont="1" applyBorder="1" applyAlignment="1">
      <alignment horizontal="center" vertical="center" wrapText="1"/>
    </xf>
    <xf numFmtId="0" fontId="102" fillId="0" borderId="56" xfId="0" applyFont="1" applyBorder="1" applyAlignment="1">
      <alignment horizontal="right" vertical="center" wrapText="1"/>
    </xf>
    <xf numFmtId="0" fontId="6" fillId="0" borderId="55" xfId="2" applyFont="1" applyBorder="1" applyAlignment="1">
      <alignment horizontal="center" vertical="center"/>
    </xf>
    <xf numFmtId="0" fontId="6" fillId="0" borderId="56" xfId="2" applyFont="1" applyBorder="1" applyAlignment="1">
      <alignment horizontal="center" vertical="center"/>
    </xf>
    <xf numFmtId="0" fontId="6" fillId="0" borderId="57" xfId="2" applyFont="1" applyBorder="1" applyAlignment="1">
      <alignment horizontal="center" vertical="center"/>
    </xf>
    <xf numFmtId="0" fontId="15" fillId="3" borderId="143" xfId="6" applyFont="1" applyFill="1" applyBorder="1" applyAlignment="1">
      <alignment horizontal="center" vertical="center"/>
    </xf>
    <xf numFmtId="0" fontId="15" fillId="3" borderId="144" xfId="6" applyFont="1" applyFill="1" applyBorder="1" applyAlignment="1">
      <alignment horizontal="center" vertical="center"/>
    </xf>
    <xf numFmtId="0" fontId="15" fillId="3" borderId="82" xfId="6" applyFont="1" applyFill="1" applyBorder="1" applyAlignment="1">
      <alignment horizontal="center" vertical="center"/>
    </xf>
    <xf numFmtId="0" fontId="32" fillId="8" borderId="146" xfId="6" applyFont="1" applyFill="1" applyBorder="1" applyAlignment="1">
      <alignment horizontal="center" vertical="center"/>
    </xf>
    <xf numFmtId="0" fontId="32" fillId="8" borderId="131" xfId="6" applyFont="1" applyFill="1" applyBorder="1" applyAlignment="1">
      <alignment horizontal="center" vertical="center"/>
    </xf>
    <xf numFmtId="0" fontId="32" fillId="8" borderId="147" xfId="6" applyFont="1" applyFill="1" applyBorder="1" applyAlignment="1">
      <alignment horizontal="center" vertical="center"/>
    </xf>
    <xf numFmtId="0" fontId="43" fillId="23" borderId="55" xfId="0" applyFont="1" applyFill="1" applyBorder="1" applyAlignment="1">
      <alignment horizontal="center" vertical="center"/>
    </xf>
    <xf numFmtId="0" fontId="43" fillId="23" borderId="56" xfId="0" applyFont="1" applyFill="1" applyBorder="1" applyAlignment="1">
      <alignment horizontal="center" vertical="center"/>
    </xf>
    <xf numFmtId="0" fontId="43" fillId="23" borderId="57" xfId="0" applyFont="1" applyFill="1" applyBorder="1" applyAlignment="1">
      <alignment horizontal="center" vertical="center"/>
    </xf>
  </cellXfs>
  <cellStyles count="126">
    <cellStyle name="0,0_x000d__x000a_NA_x000d__x000a_ 2" xfId="9" xr:uid="{00000000-0005-0000-0000-000000000000}"/>
    <cellStyle name="Hiperlink" xfId="75" builtinId="8"/>
    <cellStyle name="Hiperlink 2" xfId="71" xr:uid="{00000000-0005-0000-0000-000002000000}"/>
    <cellStyle name="Moeda" xfId="23" builtinId="4"/>
    <cellStyle name="Moeda 10" xfId="118" xr:uid="{75036E72-137E-494F-A589-12D4315D1D28}"/>
    <cellStyle name="Moeda 2" xfId="15" xr:uid="{00000000-0005-0000-0000-000004000000}"/>
    <cellStyle name="Moeda 3" xfId="18" xr:uid="{00000000-0005-0000-0000-000005000000}"/>
    <cellStyle name="Moeda 3 2" xfId="13" xr:uid="{00000000-0005-0000-0000-000006000000}"/>
    <cellStyle name="Moeda 3 3" xfId="28" xr:uid="{00000000-0005-0000-0000-000007000000}"/>
    <cellStyle name="Moeda 3 3 2" xfId="55" xr:uid="{00000000-0005-0000-0000-000008000000}"/>
    <cellStyle name="Moeda 3 3 2 2" xfId="103" xr:uid="{00000000-0005-0000-0000-000009000000}"/>
    <cellStyle name="Moeda 3 3 3" xfId="85" xr:uid="{00000000-0005-0000-0000-00000A000000}"/>
    <cellStyle name="Moeda 3 4" xfId="48" xr:uid="{00000000-0005-0000-0000-00000B000000}"/>
    <cellStyle name="Moeda 3 4 2" xfId="96" xr:uid="{00000000-0005-0000-0000-00000C000000}"/>
    <cellStyle name="Moeda 3 5" xfId="67" xr:uid="{00000000-0005-0000-0000-00000D000000}"/>
    <cellStyle name="Moeda 3 5 2" xfId="114" xr:uid="{00000000-0005-0000-0000-00000E000000}"/>
    <cellStyle name="Moeda 3 6" xfId="78" xr:uid="{00000000-0005-0000-0000-00000F000000}"/>
    <cellStyle name="Moeda 4" xfId="39" xr:uid="{00000000-0005-0000-0000-000010000000}"/>
    <cellStyle name="Moeda 4 2" xfId="45" xr:uid="{00000000-0005-0000-0000-000011000000}"/>
    <cellStyle name="Moeda 4 2 2" xfId="64" xr:uid="{00000000-0005-0000-0000-000012000000}"/>
    <cellStyle name="Moeda 4 2 2 2" xfId="111" xr:uid="{00000000-0005-0000-0000-000013000000}"/>
    <cellStyle name="Moeda 4 2 3" xfId="93" xr:uid="{00000000-0005-0000-0000-000014000000}"/>
    <cellStyle name="Moeda 4 3" xfId="60" xr:uid="{00000000-0005-0000-0000-000015000000}"/>
    <cellStyle name="Moeda 4 3 2" xfId="107" xr:uid="{00000000-0005-0000-0000-000016000000}"/>
    <cellStyle name="Moeda 4 4" xfId="89" xr:uid="{00000000-0005-0000-0000-000017000000}"/>
    <cellStyle name="Moeda 5" xfId="41" xr:uid="{00000000-0005-0000-0000-000018000000}"/>
    <cellStyle name="Moeda 5 2" xfId="62" xr:uid="{00000000-0005-0000-0000-000019000000}"/>
    <cellStyle name="Moeda 5 2 2" xfId="109" xr:uid="{00000000-0005-0000-0000-00001A000000}"/>
    <cellStyle name="Moeda 5 3" xfId="91" xr:uid="{00000000-0005-0000-0000-00001B000000}"/>
    <cellStyle name="Moeda 6" xfId="50" xr:uid="{00000000-0005-0000-0000-00001C000000}"/>
    <cellStyle name="Moeda 6 2" xfId="98" xr:uid="{00000000-0005-0000-0000-00001D000000}"/>
    <cellStyle name="Moeda 7" xfId="68" xr:uid="{00000000-0005-0000-0000-00001E000000}"/>
    <cellStyle name="Moeda 8" xfId="73" xr:uid="{00000000-0005-0000-0000-00001F000000}"/>
    <cellStyle name="Moeda 8 2" xfId="116" xr:uid="{00000000-0005-0000-0000-000020000000}"/>
    <cellStyle name="Moeda 9" xfId="80" xr:uid="{00000000-0005-0000-0000-000021000000}"/>
    <cellStyle name="Normal" xfId="0" builtinId="0"/>
    <cellStyle name="Normal 10" xfId="10" xr:uid="{00000000-0005-0000-0000-000023000000}"/>
    <cellStyle name="Normal 10 2" xfId="20" xr:uid="{00000000-0005-0000-0000-000024000000}"/>
    <cellStyle name="Normal 10 2 2" xfId="72" xr:uid="{00000000-0005-0000-0000-000025000000}"/>
    <cellStyle name="Normal 18" xfId="8" xr:uid="{00000000-0005-0000-0000-000026000000}"/>
    <cellStyle name="Normal 2" xfId="17" xr:uid="{00000000-0005-0000-0000-000027000000}"/>
    <cellStyle name="Normal 2 2" xfId="6" xr:uid="{00000000-0005-0000-0000-000028000000}"/>
    <cellStyle name="Normal 2 2 2" xfId="120" xr:uid="{BD398AB5-AB33-4A60-955E-BBA6E151B582}"/>
    <cellStyle name="Normal 2 3" xfId="119" xr:uid="{86E8CCAE-A34A-4BCE-8A20-054B73C22907}"/>
    <cellStyle name="Normal 21" xfId="3" xr:uid="{00000000-0005-0000-0000-000029000000}"/>
    <cellStyle name="Normal 3" xfId="2" xr:uid="{00000000-0005-0000-0000-00002A000000}"/>
    <cellStyle name="Normal 3 3" xfId="35" xr:uid="{00000000-0005-0000-0000-00002B000000}"/>
    <cellStyle name="Normal 37" xfId="31" xr:uid="{00000000-0005-0000-0000-00002C000000}"/>
    <cellStyle name="Normal 4" xfId="14" xr:uid="{00000000-0005-0000-0000-00002D000000}"/>
    <cellStyle name="Normal 5" xfId="22" xr:uid="{00000000-0005-0000-0000-00002E000000}"/>
    <cellStyle name="Normal 5 2" xfId="34" xr:uid="{00000000-0005-0000-0000-00002F000000}"/>
    <cellStyle name="Normal 5 3" xfId="70" xr:uid="{00000000-0005-0000-0000-000030000000}"/>
    <cellStyle name="Normal 57" xfId="21" xr:uid="{00000000-0005-0000-0000-000031000000}"/>
    <cellStyle name="Normal 6" xfId="38" xr:uid="{00000000-0005-0000-0000-000032000000}"/>
    <cellStyle name="Normal 6 2" xfId="42" xr:uid="{00000000-0005-0000-0000-000033000000}"/>
    <cellStyle name="Normal 6 3" xfId="59" xr:uid="{00000000-0005-0000-0000-000034000000}"/>
    <cellStyle name="Normal 9" xfId="117" xr:uid="{00000000-0005-0000-0000-000035000000}"/>
    <cellStyle name="Porcentagem" xfId="1" builtinId="5"/>
    <cellStyle name="Porcentagem 2" xfId="4" xr:uid="{00000000-0005-0000-0000-000037000000}"/>
    <cellStyle name="Porcentagem 2 2" xfId="12" xr:uid="{00000000-0005-0000-0000-000038000000}"/>
    <cellStyle name="Porcentagem 2 2 2" xfId="30" xr:uid="{00000000-0005-0000-0000-000039000000}"/>
    <cellStyle name="Porcentagem 3" xfId="121" xr:uid="{ED135679-CFC7-4997-A2C3-45E8B18C8305}"/>
    <cellStyle name="Porcentagem 4" xfId="33" xr:uid="{00000000-0005-0000-0000-00003A000000}"/>
    <cellStyle name="Porcentagem 5" xfId="43" xr:uid="{00000000-0005-0000-0000-00003B000000}"/>
    <cellStyle name="Porcentagem 8" xfId="32" xr:uid="{00000000-0005-0000-0000-00003C000000}"/>
    <cellStyle name="styleRegular" xfId="74" xr:uid="{00000000-0005-0000-0000-00003D000000}"/>
    <cellStyle name="Vírgula" xfId="16" builtinId="3"/>
    <cellStyle name="Vírgula 2" xfId="27" xr:uid="{00000000-0005-0000-0000-00003F000000}"/>
    <cellStyle name="Vírgula 2 2" xfId="19" xr:uid="{00000000-0005-0000-0000-000040000000}"/>
    <cellStyle name="Vírgula 2 2 2" xfId="29" xr:uid="{00000000-0005-0000-0000-000041000000}"/>
    <cellStyle name="Vírgula 2 2 2 2" xfId="56" xr:uid="{00000000-0005-0000-0000-000042000000}"/>
    <cellStyle name="Vírgula 2 2 2 2 2" xfId="104" xr:uid="{00000000-0005-0000-0000-000043000000}"/>
    <cellStyle name="Vírgula 2 2 2 3" xfId="86" xr:uid="{00000000-0005-0000-0000-000044000000}"/>
    <cellStyle name="Vírgula 2 2 3" xfId="49" xr:uid="{00000000-0005-0000-0000-000045000000}"/>
    <cellStyle name="Vírgula 2 2 3 2" xfId="97" xr:uid="{00000000-0005-0000-0000-000046000000}"/>
    <cellStyle name="Vírgula 2 2 4" xfId="69" xr:uid="{00000000-0005-0000-0000-000047000000}"/>
    <cellStyle name="Vírgula 2 2 4 2" xfId="115" xr:uid="{00000000-0005-0000-0000-000048000000}"/>
    <cellStyle name="Vírgula 2 2 5" xfId="79" xr:uid="{00000000-0005-0000-0000-000049000000}"/>
    <cellStyle name="Vírgula 2 2 6" xfId="124" xr:uid="{A0959DC7-0DD0-4312-BC1F-A5B4FA296232}"/>
    <cellStyle name="Vírgula 2 3" xfId="11" xr:uid="{00000000-0005-0000-0000-00004A000000}"/>
    <cellStyle name="Vírgula 2 3 2" xfId="26" xr:uid="{00000000-0005-0000-0000-00004B000000}"/>
    <cellStyle name="Vírgula 2 3 2 2" xfId="53" xr:uid="{00000000-0005-0000-0000-00004C000000}"/>
    <cellStyle name="Vírgula 2 3 2 2 2" xfId="101" xr:uid="{00000000-0005-0000-0000-00004D000000}"/>
    <cellStyle name="Vírgula 2 3 2 3" xfId="83" xr:uid="{00000000-0005-0000-0000-00004E000000}"/>
    <cellStyle name="Vírgula 2 4" xfId="54" xr:uid="{00000000-0005-0000-0000-00004F000000}"/>
    <cellStyle name="Vírgula 2 4 2" xfId="102" xr:uid="{00000000-0005-0000-0000-000050000000}"/>
    <cellStyle name="Vírgula 2 5" xfId="84" xr:uid="{00000000-0005-0000-0000-000051000000}"/>
    <cellStyle name="Vírgula 2 6" xfId="123" xr:uid="{147A03F8-A0D8-4399-96A9-A0DBC2D4E88F}"/>
    <cellStyle name="Vírgula 3" xfId="7" xr:uid="{00000000-0005-0000-0000-000052000000}"/>
    <cellStyle name="Vírgula 3 2" xfId="25" xr:uid="{00000000-0005-0000-0000-000053000000}"/>
    <cellStyle name="Vírgula 3 2 2" xfId="52" xr:uid="{00000000-0005-0000-0000-000054000000}"/>
    <cellStyle name="Vírgula 3 2 2 2" xfId="100" xr:uid="{00000000-0005-0000-0000-000055000000}"/>
    <cellStyle name="Vírgula 3 2 3" xfId="82" xr:uid="{00000000-0005-0000-0000-000056000000}"/>
    <cellStyle name="Vírgula 3 3" xfId="37" xr:uid="{00000000-0005-0000-0000-000057000000}"/>
    <cellStyle name="Vírgula 3 3 2" xfId="58" xr:uid="{00000000-0005-0000-0000-000058000000}"/>
    <cellStyle name="Vírgula 3 3 2 2" xfId="106" xr:uid="{00000000-0005-0000-0000-000059000000}"/>
    <cellStyle name="Vírgula 3 3 3" xfId="88" xr:uid="{00000000-0005-0000-0000-00005A000000}"/>
    <cellStyle name="Vírgula 3 4" xfId="40" xr:uid="{00000000-0005-0000-0000-00005B000000}"/>
    <cellStyle name="Vírgula 3 4 2" xfId="61" xr:uid="{00000000-0005-0000-0000-00005C000000}"/>
    <cellStyle name="Vírgula 3 4 2 2" xfId="108" xr:uid="{00000000-0005-0000-0000-00005D000000}"/>
    <cellStyle name="Vírgula 3 4 3" xfId="90" xr:uid="{00000000-0005-0000-0000-00005E000000}"/>
    <cellStyle name="Vírgula 3 5" xfId="46" xr:uid="{00000000-0005-0000-0000-00005F000000}"/>
    <cellStyle name="Vírgula 3 5 2" xfId="94" xr:uid="{00000000-0005-0000-0000-000060000000}"/>
    <cellStyle name="Vírgula 3 6" xfId="65" xr:uid="{00000000-0005-0000-0000-000061000000}"/>
    <cellStyle name="Vírgula 3 6 2" xfId="112" xr:uid="{00000000-0005-0000-0000-000062000000}"/>
    <cellStyle name="Vírgula 3 7" xfId="76" xr:uid="{00000000-0005-0000-0000-000063000000}"/>
    <cellStyle name="Vírgula 3 8" xfId="125" xr:uid="{7F939827-3C39-4900-A114-3DE1E14149E0}"/>
    <cellStyle name="Vírgula 4" xfId="5" xr:uid="{00000000-0005-0000-0000-000064000000}"/>
    <cellStyle name="Vírgula 4 2" xfId="24" xr:uid="{00000000-0005-0000-0000-000065000000}"/>
    <cellStyle name="Vírgula 4 2 2" xfId="51" xr:uid="{00000000-0005-0000-0000-000066000000}"/>
    <cellStyle name="Vírgula 4 2 2 2" xfId="99" xr:uid="{00000000-0005-0000-0000-000067000000}"/>
    <cellStyle name="Vírgula 4 2 3" xfId="81" xr:uid="{00000000-0005-0000-0000-000068000000}"/>
    <cellStyle name="Vírgula 4 3" xfId="36" xr:uid="{00000000-0005-0000-0000-000069000000}"/>
    <cellStyle name="Vírgula 4 3 2" xfId="57" xr:uid="{00000000-0005-0000-0000-00006A000000}"/>
    <cellStyle name="Vírgula 4 3 2 2" xfId="105" xr:uid="{00000000-0005-0000-0000-00006B000000}"/>
    <cellStyle name="Vírgula 4 3 3" xfId="87" xr:uid="{00000000-0005-0000-0000-00006C000000}"/>
    <cellStyle name="Vírgula 5" xfId="44" xr:uid="{00000000-0005-0000-0000-00006D000000}"/>
    <cellStyle name="Vírgula 5 2" xfId="63" xr:uid="{00000000-0005-0000-0000-00006E000000}"/>
    <cellStyle name="Vírgula 5 2 2" xfId="110" xr:uid="{00000000-0005-0000-0000-00006F000000}"/>
    <cellStyle name="Vírgula 5 3" xfId="92" xr:uid="{00000000-0005-0000-0000-000070000000}"/>
    <cellStyle name="Vírgula 6" xfId="47" xr:uid="{00000000-0005-0000-0000-000071000000}"/>
    <cellStyle name="Vírgula 6 2" xfId="95" xr:uid="{00000000-0005-0000-0000-000072000000}"/>
    <cellStyle name="Vírgula 7" xfId="66" xr:uid="{00000000-0005-0000-0000-000073000000}"/>
    <cellStyle name="Vírgula 7 2" xfId="113" xr:uid="{00000000-0005-0000-0000-000074000000}"/>
    <cellStyle name="Vírgula 8" xfId="77" xr:uid="{00000000-0005-0000-0000-000075000000}"/>
    <cellStyle name="Vírgula 9" xfId="122" xr:uid="{0EF7B520-0910-472C-8D12-E626A4505FF6}"/>
  </cellStyles>
  <dxfs count="65">
    <dxf>
      <font>
        <color rgb="FF9C0006"/>
      </font>
      <fill>
        <patternFill>
          <bgColor rgb="FFFFC7CE"/>
        </patternFill>
      </fill>
    </dxf>
    <dxf>
      <fill>
        <patternFill>
          <bgColor theme="5" tint="0.39994506668294322"/>
        </patternFill>
      </fill>
    </dxf>
    <dxf>
      <font>
        <color rgb="FF9C0006"/>
      </font>
      <fill>
        <patternFill>
          <bgColor rgb="FFFFC7CE"/>
        </patternFill>
      </fill>
    </dxf>
    <dxf>
      <fill>
        <patternFill>
          <bgColor theme="5" tint="0.3999450666829432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5" tint="0.39994506668294322"/>
        </patternFill>
      </fill>
    </dxf>
    <dxf>
      <font>
        <color rgb="FF9C0006"/>
      </font>
      <fill>
        <patternFill>
          <bgColor rgb="FFFFC7CE"/>
        </patternFill>
      </fill>
    </dxf>
    <dxf>
      <fill>
        <patternFill>
          <bgColor theme="5" tint="0.39994506668294322"/>
        </patternFill>
      </fill>
    </dxf>
    <dxf>
      <font>
        <color rgb="FF9C0006"/>
      </font>
      <fill>
        <patternFill>
          <bgColor rgb="FFFFC7CE"/>
        </patternFill>
      </fill>
    </dxf>
    <dxf>
      <font>
        <color rgb="FF9C0006"/>
      </font>
      <fill>
        <patternFill>
          <bgColor rgb="FFFFC7CE"/>
        </patternFill>
      </fill>
    </dxf>
    <dxf>
      <font>
        <color rgb="FF00B050"/>
      </font>
      <fill>
        <patternFill>
          <bgColor theme="9" tint="0.79998168889431442"/>
        </patternFill>
      </fill>
    </dxf>
    <dxf>
      <font>
        <color rgb="FFFFC000"/>
      </font>
      <fill>
        <patternFill>
          <bgColor theme="7" tint="0.79998168889431442"/>
        </patternFill>
      </fill>
    </dxf>
    <dxf>
      <font>
        <color rgb="FFFF0000"/>
      </font>
      <fill>
        <patternFill>
          <bgColor rgb="FFFFCCCC"/>
        </patternFill>
      </fill>
    </dxf>
    <dxf>
      <font>
        <b/>
        <i val="0"/>
      </font>
      <fill>
        <patternFill>
          <bgColor theme="0" tint="-0.14996795556505021"/>
        </patternFill>
      </fill>
    </dxf>
    <dxf>
      <fill>
        <patternFill>
          <bgColor rgb="FFFF0000"/>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s>
  <tableStyles count="0" defaultTableStyle="TableStyleMedium2" defaultPivotStyle="PivotStyleLight16"/>
  <colors>
    <mruColors>
      <color rgb="FFCCFFCC"/>
      <color rgb="FFF2F7FC"/>
      <color rgb="FFFFCCCC"/>
      <color rgb="FFFFFFFF"/>
      <color rgb="FFFFFFCC"/>
      <color rgb="FFFF99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sharedStrings" Target="sharedStrings.xml" /><Relationship Id="rId2" Type="http://schemas.openxmlformats.org/officeDocument/2006/relationships/worksheet" Target="worksheets/sheet2.xml" /><Relationship Id="rId16" Type="http://schemas.openxmlformats.org/officeDocument/2006/relationships/styles" Target="style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theme" Target="theme/theme1.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drawings/_rels/drawing1.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1.jpeg" /></Relationships>
</file>

<file path=xl/drawings/_rels/drawing2.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1.jpeg" /></Relationships>
</file>

<file path=xl/drawings/_rels/drawing3.xml.rels><?xml version="1.0" encoding="UTF-8" standalone="yes"?>
<Relationships xmlns="http://schemas.openxmlformats.org/package/2006/relationships"><Relationship Id="rId3" Type="http://schemas.openxmlformats.org/officeDocument/2006/relationships/image" Target="../media/image1.jpeg" /><Relationship Id="rId2" Type="http://schemas.openxmlformats.org/officeDocument/2006/relationships/image" Target="../media/image4.png" /><Relationship Id="rId1" Type="http://schemas.openxmlformats.org/officeDocument/2006/relationships/image" Target="../media/image3.png" /><Relationship Id="rId6" Type="http://schemas.openxmlformats.org/officeDocument/2006/relationships/image" Target="../media/image7.png" /><Relationship Id="rId5" Type="http://schemas.openxmlformats.org/officeDocument/2006/relationships/image" Target="../media/image6.png" /><Relationship Id="rId4" Type="http://schemas.openxmlformats.org/officeDocument/2006/relationships/image" Target="../media/image5.png" /></Relationships>
</file>

<file path=xl/drawings/_rels/drawing4.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8.jpeg" /></Relationships>
</file>

<file path=xl/drawings/_rels/drawing5.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1.jpeg" /></Relationships>
</file>

<file path=xl/drawings/_rels/drawing6.xml.rels><?xml version="1.0" encoding="UTF-8" standalone="yes"?>
<Relationships xmlns="http://schemas.openxmlformats.org/package/2006/relationships"><Relationship Id="rId3" Type="http://schemas.openxmlformats.org/officeDocument/2006/relationships/image" Target="../media/image9.png" /><Relationship Id="rId2" Type="http://schemas.openxmlformats.org/officeDocument/2006/relationships/image" Target="../media/image1.jpeg" /><Relationship Id="rId1" Type="http://schemas.openxmlformats.org/officeDocument/2006/relationships/hyperlink" Target="https://www.caixa.gov.br/Downloads/sinapi-metodologia/Livro_SINAPI_Calculos_Parametros.pdf" TargetMode="External" /><Relationship Id="rId5" Type="http://schemas.openxmlformats.org/officeDocument/2006/relationships/image" Target="../media/image11.png" /><Relationship Id="rId4" Type="http://schemas.openxmlformats.org/officeDocument/2006/relationships/image" Target="../media/image10.png" /></Relationships>
</file>

<file path=xl/drawings/_rels/drawing7.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1.jpeg" /></Relationships>
</file>

<file path=xl/drawings/_rels/drawing8.xml.rels><?xml version="1.0" encoding="UTF-8" standalone="yes"?>
<Relationships xmlns="http://schemas.openxmlformats.org/package/2006/relationships"><Relationship Id="rId3" Type="http://schemas.openxmlformats.org/officeDocument/2006/relationships/image" Target="../media/image2.png" /><Relationship Id="rId2" Type="http://schemas.openxmlformats.org/officeDocument/2006/relationships/image" Target="../media/image1.jpeg" /><Relationship Id="rId1" Type="http://schemas.openxmlformats.org/officeDocument/2006/relationships/image" Target="../media/image12.png" /></Relationships>
</file>

<file path=xl/drawings/_rels/drawing9.xml.rels><?xml version="1.0" encoding="UTF-8" standalone="yes"?>
<Relationships xmlns="http://schemas.openxmlformats.org/package/2006/relationships"><Relationship Id="rId1" Type="http://schemas.openxmlformats.org/officeDocument/2006/relationships/image" Target="../media/image13.jpeg" /></Relationships>
</file>

<file path=xl/drawings/_rels/drawing10.xml.rels><?xml version="1.0" encoding="UTF-8" standalone="yes"?>
<Relationships xmlns="http://schemas.openxmlformats.org/package/2006/relationships"><Relationship Id="rId1" Type="http://schemas.openxmlformats.org/officeDocument/2006/relationships/image" Target="../media/image14.jpeg" /></Relationships>
</file>

<file path=xl/drawings/_rels/drawing11.xml.rels><?xml version="1.0" encoding="UTF-8" standalone="yes"?>
<Relationships xmlns="http://schemas.openxmlformats.org/package/2006/relationships"><Relationship Id="rId3" Type="http://schemas.openxmlformats.org/officeDocument/2006/relationships/image" Target="../media/image1.jpeg" /><Relationship Id="rId2" Type="http://schemas.openxmlformats.org/officeDocument/2006/relationships/image" Target="../media/image2.png" /><Relationship Id="rId1" Type="http://schemas.openxmlformats.org/officeDocument/2006/relationships/image" Target="../media/image15.jpeg" /></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 /><Relationship Id="rId2" Type="http://schemas.openxmlformats.org/officeDocument/2006/relationships/image" Target="../media/image1.jpeg" /><Relationship Id="rId1" Type="http://schemas.openxmlformats.org/officeDocument/2006/relationships/image" Target="../media/image12.png" /></Relationships>
</file>

<file path=xl/drawings/_rels/drawing13.xml.rels><?xml version="1.0" encoding="UTF-8" standalone="yes"?>
<Relationships xmlns="http://schemas.openxmlformats.org/package/2006/relationships"><Relationship Id="rId2" Type="http://schemas.openxmlformats.org/officeDocument/2006/relationships/image" Target="../media/image11.png" /><Relationship Id="rId1" Type="http://schemas.openxmlformats.org/officeDocument/2006/relationships/image" Target="../media/image16.jpeg" /></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 /><Relationship Id="rId2" Type="http://schemas.openxmlformats.org/officeDocument/2006/relationships/image" Target="../media/image1.jpeg" /><Relationship Id="rId1" Type="http://schemas.openxmlformats.org/officeDocument/2006/relationships/image" Target="../media/image12.png" /></Relationships>
</file>

<file path=xl/drawings/drawing1.xml><?xml version="1.0" encoding="utf-8"?>
<xdr:wsDr xmlns:xdr="http://schemas.openxmlformats.org/drawingml/2006/spreadsheetDrawing" xmlns:a="http://schemas.openxmlformats.org/drawingml/2006/main">
  <xdr:twoCellAnchor editAs="oneCell">
    <xdr:from>
      <xdr:col>2</xdr:col>
      <xdr:colOff>56029</xdr:colOff>
      <xdr:row>1</xdr:row>
      <xdr:rowOff>44824</xdr:rowOff>
    </xdr:from>
    <xdr:to>
      <xdr:col>3</xdr:col>
      <xdr:colOff>40722</xdr:colOff>
      <xdr:row>1</xdr:row>
      <xdr:rowOff>768201</xdr:rowOff>
    </xdr:to>
    <xdr:pic>
      <xdr:nvPicPr>
        <xdr:cNvPr id="3" name="Imagem 2">
          <a:extLst>
            <a:ext uri="{FF2B5EF4-FFF2-40B4-BE49-F238E27FC236}">
              <a16:creationId xmlns:a16="http://schemas.microsoft.com/office/drawing/2014/main" id="{603D0835-2B1B-4637-A2AF-E42BC1C393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2205" y="235324"/>
          <a:ext cx="813929" cy="723377"/>
        </a:xfrm>
        <a:prstGeom prst="rect">
          <a:avLst/>
        </a:prstGeom>
        <a:noFill/>
        <a:ln>
          <a:noFill/>
        </a:ln>
      </xdr:spPr>
    </xdr:pic>
    <xdr:clientData/>
  </xdr:twoCellAnchor>
  <xdr:twoCellAnchor editAs="oneCell">
    <xdr:from>
      <xdr:col>8</xdr:col>
      <xdr:colOff>743510</xdr:colOff>
      <xdr:row>1</xdr:row>
      <xdr:rowOff>100853</xdr:rowOff>
    </xdr:from>
    <xdr:to>
      <xdr:col>9</xdr:col>
      <xdr:colOff>1251682</xdr:colOff>
      <xdr:row>1</xdr:row>
      <xdr:rowOff>643166</xdr:rowOff>
    </xdr:to>
    <xdr:pic>
      <xdr:nvPicPr>
        <xdr:cNvPr id="5" name="image1.png">
          <a:extLst>
            <a:ext uri="{FF2B5EF4-FFF2-40B4-BE49-F238E27FC236}">
              <a16:creationId xmlns:a16="http://schemas.microsoft.com/office/drawing/2014/main" id="{C768FD1D-FFC0-41CE-B9D4-C37ACADB6D4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10944785" y="291353"/>
          <a:ext cx="2032172" cy="5423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112060</xdr:colOff>
      <xdr:row>1</xdr:row>
      <xdr:rowOff>44824</xdr:rowOff>
    </xdr:from>
    <xdr:to>
      <xdr:col>3</xdr:col>
      <xdr:colOff>464032</xdr:colOff>
      <xdr:row>1</xdr:row>
      <xdr:rowOff>874059</xdr:rowOff>
    </xdr:to>
    <xdr:pic>
      <xdr:nvPicPr>
        <xdr:cNvPr id="3" name="Imagem 2">
          <a:extLst>
            <a:ext uri="{FF2B5EF4-FFF2-40B4-BE49-F238E27FC236}">
              <a16:creationId xmlns:a16="http://schemas.microsoft.com/office/drawing/2014/main" id="{6984F6FC-A4FE-4FC6-B8B7-414B3625EC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736" y="235324"/>
          <a:ext cx="945884" cy="829235"/>
        </a:xfrm>
        <a:prstGeom prst="rect">
          <a:avLst/>
        </a:prstGeom>
        <a:noFill/>
        <a:ln>
          <a:noFill/>
        </a:ln>
      </xdr:spPr>
    </xdr:pic>
    <xdr:clientData/>
  </xdr:twoCellAnchor>
  <xdr:twoCellAnchor editAs="oneCell">
    <xdr:from>
      <xdr:col>11</xdr:col>
      <xdr:colOff>627529</xdr:colOff>
      <xdr:row>1</xdr:row>
      <xdr:rowOff>123265</xdr:rowOff>
    </xdr:from>
    <xdr:to>
      <xdr:col>12</xdr:col>
      <xdr:colOff>1250001</xdr:colOff>
      <xdr:row>1</xdr:row>
      <xdr:rowOff>665578</xdr:rowOff>
    </xdr:to>
    <xdr:pic>
      <xdr:nvPicPr>
        <xdr:cNvPr id="4" name="image1.png">
          <a:extLst>
            <a:ext uri="{FF2B5EF4-FFF2-40B4-BE49-F238E27FC236}">
              <a16:creationId xmlns:a16="http://schemas.microsoft.com/office/drawing/2014/main" id="{571C22E7-AA82-4914-8999-C76D8BE2EB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17088970" y="313765"/>
          <a:ext cx="2034413" cy="5423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9525</xdr:colOff>
      <xdr:row>1928</xdr:row>
      <xdr:rowOff>19050</xdr:rowOff>
    </xdr:from>
    <xdr:to>
      <xdr:col>10</xdr:col>
      <xdr:colOff>9525</xdr:colOff>
      <xdr:row>1929</xdr:row>
      <xdr:rowOff>7839</xdr:rowOff>
    </xdr:to>
    <xdr:pic>
      <xdr:nvPicPr>
        <xdr:cNvPr id="7" name="Imagem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stretch>
          <a:fillRect/>
        </a:stretch>
      </xdr:blipFill>
      <xdr:spPr>
        <a:xfrm>
          <a:off x="8115300" y="390153525"/>
          <a:ext cx="5534025" cy="3389211"/>
        </a:xfrm>
        <a:prstGeom prst="rect">
          <a:avLst/>
        </a:prstGeom>
      </xdr:spPr>
    </xdr:pic>
    <xdr:clientData/>
  </xdr:twoCellAnchor>
  <xdr:twoCellAnchor editAs="oneCell">
    <xdr:from>
      <xdr:col>5</xdr:col>
      <xdr:colOff>9525</xdr:colOff>
      <xdr:row>1933</xdr:row>
      <xdr:rowOff>9526</xdr:rowOff>
    </xdr:from>
    <xdr:to>
      <xdr:col>9</xdr:col>
      <xdr:colOff>1137307</xdr:colOff>
      <xdr:row>1933</xdr:row>
      <xdr:rowOff>3200400</xdr:rowOff>
    </xdr:to>
    <xdr:pic>
      <xdr:nvPicPr>
        <xdr:cNvPr id="8" name="Imagem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a:stretch>
          <a:fillRect/>
        </a:stretch>
      </xdr:blipFill>
      <xdr:spPr>
        <a:xfrm>
          <a:off x="8115300" y="394582651"/>
          <a:ext cx="5518807" cy="3190874"/>
        </a:xfrm>
        <a:prstGeom prst="rect">
          <a:avLst/>
        </a:prstGeom>
      </xdr:spPr>
    </xdr:pic>
    <xdr:clientData/>
  </xdr:twoCellAnchor>
  <xdr:twoCellAnchor editAs="oneCell">
    <xdr:from>
      <xdr:col>1</xdr:col>
      <xdr:colOff>66675</xdr:colOff>
      <xdr:row>1</xdr:row>
      <xdr:rowOff>47625</xdr:rowOff>
    </xdr:from>
    <xdr:to>
      <xdr:col>2</xdr:col>
      <xdr:colOff>42404</xdr:colOff>
      <xdr:row>3</xdr:row>
      <xdr:rowOff>3960</xdr:rowOff>
    </xdr:to>
    <xdr:pic>
      <xdr:nvPicPr>
        <xdr:cNvPr id="9" name="Imagem 8">
          <a:extLst>
            <a:ext uri="{FF2B5EF4-FFF2-40B4-BE49-F238E27FC236}">
              <a16:creationId xmlns:a16="http://schemas.microsoft.com/office/drawing/2014/main" id="{73C9F0E1-8654-4BA1-AEE9-542C51F3AD8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3375" y="219075"/>
          <a:ext cx="813929" cy="723377"/>
        </a:xfrm>
        <a:prstGeom prst="rect">
          <a:avLst/>
        </a:prstGeom>
        <a:noFill/>
        <a:ln>
          <a:noFill/>
        </a:ln>
      </xdr:spPr>
    </xdr:pic>
    <xdr:clientData/>
  </xdr:twoCellAnchor>
  <xdr:twoCellAnchor editAs="oneCell">
    <xdr:from>
      <xdr:col>11</xdr:col>
      <xdr:colOff>695325</xdr:colOff>
      <xdr:row>2</xdr:row>
      <xdr:rowOff>66676</xdr:rowOff>
    </xdr:from>
    <xdr:to>
      <xdr:col>12</xdr:col>
      <xdr:colOff>1158113</xdr:colOff>
      <xdr:row>2</xdr:row>
      <xdr:rowOff>474418</xdr:rowOff>
    </xdr:to>
    <xdr:pic>
      <xdr:nvPicPr>
        <xdr:cNvPr id="6" name="image1.png">
          <a:extLst>
            <a:ext uri="{FF2B5EF4-FFF2-40B4-BE49-F238E27FC236}">
              <a16:creationId xmlns:a16="http://schemas.microsoft.com/office/drawing/2014/main" id="{22E5284C-B410-49C5-BCF9-4B83B3E963B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80" r="80"/>
        <a:stretch/>
      </xdr:blipFill>
      <xdr:spPr bwMode="auto">
        <a:xfrm>
          <a:off x="15335250" y="400051"/>
          <a:ext cx="1529588" cy="407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522041</xdr:colOff>
      <xdr:row>542</xdr:row>
      <xdr:rowOff>342899</xdr:rowOff>
    </xdr:from>
    <xdr:to>
      <xdr:col>12</xdr:col>
      <xdr:colOff>904875</xdr:colOff>
      <xdr:row>542</xdr:row>
      <xdr:rowOff>4324350</xdr:rowOff>
    </xdr:to>
    <xdr:pic>
      <xdr:nvPicPr>
        <xdr:cNvPr id="12" name="Imagem 11">
          <a:extLst>
            <a:ext uri="{FF2B5EF4-FFF2-40B4-BE49-F238E27FC236}">
              <a16:creationId xmlns:a16="http://schemas.microsoft.com/office/drawing/2014/main" id="{8B3681CE-AB9A-9F28-3529-81AB66C7FB7E}"/>
            </a:ext>
          </a:extLst>
        </xdr:cNvPr>
        <xdr:cNvPicPr>
          <a:picLocks noChangeAspect="1"/>
        </xdr:cNvPicPr>
      </xdr:nvPicPr>
      <xdr:blipFill rotWithShape="1">
        <a:blip xmlns:r="http://schemas.openxmlformats.org/officeDocument/2006/relationships" r:embed="rId5"/>
        <a:srcRect l="2135" t="11002" r="49843" b="3850"/>
        <a:stretch>
          <a:fillRect/>
        </a:stretch>
      </xdr:blipFill>
      <xdr:spPr>
        <a:xfrm>
          <a:off x="8627816" y="113738024"/>
          <a:ext cx="7983784" cy="3981451"/>
        </a:xfrm>
        <a:prstGeom prst="rect">
          <a:avLst/>
        </a:prstGeom>
      </xdr:spPr>
    </xdr:pic>
    <xdr:clientData/>
  </xdr:twoCellAnchor>
  <xdr:twoCellAnchor editAs="oneCell">
    <xdr:from>
      <xdr:col>1</xdr:col>
      <xdr:colOff>457199</xdr:colOff>
      <xdr:row>542</xdr:row>
      <xdr:rowOff>200025</xdr:rowOff>
    </xdr:from>
    <xdr:to>
      <xdr:col>4</xdr:col>
      <xdr:colOff>5181599</xdr:colOff>
      <xdr:row>543</xdr:row>
      <xdr:rowOff>35688</xdr:rowOff>
    </xdr:to>
    <xdr:pic>
      <xdr:nvPicPr>
        <xdr:cNvPr id="13" name="Imagem 12">
          <a:extLst>
            <a:ext uri="{FF2B5EF4-FFF2-40B4-BE49-F238E27FC236}">
              <a16:creationId xmlns:a16="http://schemas.microsoft.com/office/drawing/2014/main" id="{57B7B66E-DE5B-C953-C08F-7948DF1C5EDE}"/>
            </a:ext>
          </a:extLst>
        </xdr:cNvPr>
        <xdr:cNvPicPr>
          <a:picLocks noChangeAspect="1"/>
        </xdr:cNvPicPr>
      </xdr:nvPicPr>
      <xdr:blipFill rotWithShape="1">
        <a:blip xmlns:r="http://schemas.openxmlformats.org/officeDocument/2006/relationships" r:embed="rId6"/>
        <a:srcRect l="1898" t="11500" r="65086" b="3225"/>
        <a:stretch>
          <a:fillRect/>
        </a:stretch>
      </xdr:blipFill>
      <xdr:spPr>
        <a:xfrm>
          <a:off x="723899" y="113595150"/>
          <a:ext cx="7286625" cy="4331463"/>
        </a:xfrm>
        <a:prstGeom prst="rect">
          <a:avLst/>
        </a:prstGeom>
      </xdr:spPr>
    </xdr:pic>
    <xdr:clientData/>
  </xdr:twoCellAnchor>
  <xdr:twoCellAnchor editAs="oneCell">
    <xdr:from>
      <xdr:col>4</xdr:col>
      <xdr:colOff>2057400</xdr:colOff>
      <xdr:row>333</xdr:row>
      <xdr:rowOff>85725</xdr:rowOff>
    </xdr:from>
    <xdr:to>
      <xdr:col>8</xdr:col>
      <xdr:colOff>657225</xdr:colOff>
      <xdr:row>333</xdr:row>
      <xdr:rowOff>4417188</xdr:rowOff>
    </xdr:to>
    <xdr:pic>
      <xdr:nvPicPr>
        <xdr:cNvPr id="14" name="Imagem 13">
          <a:extLst>
            <a:ext uri="{FF2B5EF4-FFF2-40B4-BE49-F238E27FC236}">
              <a16:creationId xmlns:a16="http://schemas.microsoft.com/office/drawing/2014/main" id="{42472F8F-AB99-4B45-9435-203022847582}"/>
            </a:ext>
          </a:extLst>
        </xdr:cNvPr>
        <xdr:cNvPicPr>
          <a:picLocks noChangeAspect="1"/>
        </xdr:cNvPicPr>
      </xdr:nvPicPr>
      <xdr:blipFill rotWithShape="1">
        <a:blip xmlns:r="http://schemas.openxmlformats.org/officeDocument/2006/relationships" r:embed="rId6"/>
        <a:srcRect l="1898" t="11500" r="65086" b="3225"/>
        <a:stretch>
          <a:fillRect/>
        </a:stretch>
      </xdr:blipFill>
      <xdr:spPr>
        <a:xfrm>
          <a:off x="4886325" y="71142225"/>
          <a:ext cx="7286625" cy="4331463"/>
        </a:xfrm>
        <a:prstGeom prst="rect">
          <a:avLst/>
        </a:prstGeom>
      </xdr:spPr>
    </xdr:pic>
    <xdr:clientData/>
  </xdr:twoCellAnchor>
  <xdr:twoCellAnchor editAs="oneCell">
    <xdr:from>
      <xdr:col>4</xdr:col>
      <xdr:colOff>2724150</xdr:colOff>
      <xdr:row>288</xdr:row>
      <xdr:rowOff>57150</xdr:rowOff>
    </xdr:from>
    <xdr:to>
      <xdr:col>9</xdr:col>
      <xdr:colOff>342900</xdr:colOff>
      <xdr:row>292</xdr:row>
      <xdr:rowOff>149988</xdr:rowOff>
    </xdr:to>
    <xdr:pic>
      <xdr:nvPicPr>
        <xdr:cNvPr id="15" name="Imagem 14">
          <a:extLst>
            <a:ext uri="{FF2B5EF4-FFF2-40B4-BE49-F238E27FC236}">
              <a16:creationId xmlns:a16="http://schemas.microsoft.com/office/drawing/2014/main" id="{C54061A5-4DB0-4184-B36F-94307023812D}"/>
            </a:ext>
          </a:extLst>
        </xdr:cNvPr>
        <xdr:cNvPicPr>
          <a:picLocks noChangeAspect="1"/>
        </xdr:cNvPicPr>
      </xdr:nvPicPr>
      <xdr:blipFill rotWithShape="1">
        <a:blip xmlns:r="http://schemas.openxmlformats.org/officeDocument/2006/relationships" r:embed="rId6"/>
        <a:srcRect l="1898" t="11500" r="65086" b="3225"/>
        <a:stretch>
          <a:fillRect/>
        </a:stretch>
      </xdr:blipFill>
      <xdr:spPr>
        <a:xfrm>
          <a:off x="5553075" y="57178575"/>
          <a:ext cx="7286625" cy="4331463"/>
        </a:xfrm>
        <a:prstGeom prst="rect">
          <a:avLst/>
        </a:prstGeom>
      </xdr:spPr>
    </xdr:pic>
    <xdr:clientData/>
  </xdr:twoCellAnchor>
  <xdr:twoCellAnchor editAs="oneCell">
    <xdr:from>
      <xdr:col>4</xdr:col>
      <xdr:colOff>1981200</xdr:colOff>
      <xdr:row>1907</xdr:row>
      <xdr:rowOff>19050</xdr:rowOff>
    </xdr:from>
    <xdr:to>
      <xdr:col>8</xdr:col>
      <xdr:colOff>581025</xdr:colOff>
      <xdr:row>1908</xdr:row>
      <xdr:rowOff>149988</xdr:rowOff>
    </xdr:to>
    <xdr:pic>
      <xdr:nvPicPr>
        <xdr:cNvPr id="16" name="Imagem 15">
          <a:extLst>
            <a:ext uri="{FF2B5EF4-FFF2-40B4-BE49-F238E27FC236}">
              <a16:creationId xmlns:a16="http://schemas.microsoft.com/office/drawing/2014/main" id="{CB814C50-C816-48F6-A8A7-4928782203A2}"/>
            </a:ext>
          </a:extLst>
        </xdr:cNvPr>
        <xdr:cNvPicPr>
          <a:picLocks noChangeAspect="1"/>
        </xdr:cNvPicPr>
      </xdr:nvPicPr>
      <xdr:blipFill rotWithShape="1">
        <a:blip xmlns:r="http://schemas.openxmlformats.org/officeDocument/2006/relationships" r:embed="rId6"/>
        <a:srcRect l="1898" t="11500" r="65086" b="3225"/>
        <a:stretch>
          <a:fillRect/>
        </a:stretch>
      </xdr:blipFill>
      <xdr:spPr>
        <a:xfrm>
          <a:off x="4810125" y="386667375"/>
          <a:ext cx="7286625" cy="4331463"/>
        </a:xfrm>
        <a:prstGeom prst="rect">
          <a:avLst/>
        </a:prstGeom>
      </xdr:spPr>
    </xdr:pic>
    <xdr:clientData/>
  </xdr:twoCellAnchor>
  <xdr:twoCellAnchor editAs="oneCell">
    <xdr:from>
      <xdr:col>4</xdr:col>
      <xdr:colOff>1000125</xdr:colOff>
      <xdr:row>1912</xdr:row>
      <xdr:rowOff>114300</xdr:rowOff>
    </xdr:from>
    <xdr:to>
      <xdr:col>8</xdr:col>
      <xdr:colOff>297109</xdr:colOff>
      <xdr:row>1912</xdr:row>
      <xdr:rowOff>4095751</xdr:rowOff>
    </xdr:to>
    <xdr:pic>
      <xdr:nvPicPr>
        <xdr:cNvPr id="17" name="Imagem 16">
          <a:extLst>
            <a:ext uri="{FF2B5EF4-FFF2-40B4-BE49-F238E27FC236}">
              <a16:creationId xmlns:a16="http://schemas.microsoft.com/office/drawing/2014/main" id="{576C82BC-4F60-4ED0-A839-2CBD8A2DF356}"/>
            </a:ext>
          </a:extLst>
        </xdr:cNvPr>
        <xdr:cNvPicPr>
          <a:picLocks noChangeAspect="1"/>
        </xdr:cNvPicPr>
      </xdr:nvPicPr>
      <xdr:blipFill rotWithShape="1">
        <a:blip xmlns:r="http://schemas.openxmlformats.org/officeDocument/2006/relationships" r:embed="rId5"/>
        <a:srcRect l="2135" t="11002" r="49843" b="3850"/>
        <a:stretch>
          <a:fillRect/>
        </a:stretch>
      </xdr:blipFill>
      <xdr:spPr>
        <a:xfrm>
          <a:off x="3829050" y="391734675"/>
          <a:ext cx="7983784" cy="398145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30</xdr:row>
      <xdr:rowOff>0</xdr:rowOff>
    </xdr:from>
    <xdr:to>
      <xdr:col>6</xdr:col>
      <xdr:colOff>0</xdr:colOff>
      <xdr:row>30</xdr:row>
      <xdr:rowOff>0</xdr:rowOff>
    </xdr:to>
    <xdr:sp macro="" textlink="">
      <xdr:nvSpPr>
        <xdr:cNvPr id="2" name="Line 39">
          <a:extLst>
            <a:ext uri="{FF2B5EF4-FFF2-40B4-BE49-F238E27FC236}">
              <a16:creationId xmlns:a16="http://schemas.microsoft.com/office/drawing/2014/main" id="{00000000-0008-0000-0300-000002000000}"/>
            </a:ext>
          </a:extLst>
        </xdr:cNvPr>
        <xdr:cNvSpPr>
          <a:spLocks noChangeShapeType="1"/>
        </xdr:cNvSpPr>
      </xdr:nvSpPr>
      <xdr:spPr bwMode="auto">
        <a:xfrm flipH="1" flipV="1">
          <a:off x="3657600" y="34004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53</xdr:col>
      <xdr:colOff>0</xdr:colOff>
      <xdr:row>30</xdr:row>
      <xdr:rowOff>0</xdr:rowOff>
    </xdr:from>
    <xdr:to>
      <xdr:col>53</xdr:col>
      <xdr:colOff>0</xdr:colOff>
      <xdr:row>30</xdr:row>
      <xdr:rowOff>0</xdr:rowOff>
    </xdr:to>
    <xdr:sp macro="" textlink="">
      <xdr:nvSpPr>
        <xdr:cNvPr id="4" name="Line 39">
          <a:extLst>
            <a:ext uri="{FF2B5EF4-FFF2-40B4-BE49-F238E27FC236}">
              <a16:creationId xmlns:a16="http://schemas.microsoft.com/office/drawing/2014/main" id="{00000000-0008-0000-0300-000004000000}"/>
            </a:ext>
          </a:extLst>
        </xdr:cNvPr>
        <xdr:cNvSpPr>
          <a:spLocks noChangeShapeType="1"/>
        </xdr:cNvSpPr>
      </xdr:nvSpPr>
      <xdr:spPr bwMode="auto">
        <a:xfrm flipH="1" flipV="1">
          <a:off x="5486400" y="34004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30</xdr:row>
      <xdr:rowOff>0</xdr:rowOff>
    </xdr:from>
    <xdr:to>
      <xdr:col>28</xdr:col>
      <xdr:colOff>0</xdr:colOff>
      <xdr:row>30</xdr:row>
      <xdr:rowOff>0</xdr:rowOff>
    </xdr:to>
    <xdr:sp macro="" textlink="">
      <xdr:nvSpPr>
        <xdr:cNvPr id="14" name="Line 39">
          <a:extLst>
            <a:ext uri="{FF2B5EF4-FFF2-40B4-BE49-F238E27FC236}">
              <a16:creationId xmlns:a16="http://schemas.microsoft.com/office/drawing/2014/main" id="{00000000-0008-0000-0300-00000E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30</xdr:row>
      <xdr:rowOff>0</xdr:rowOff>
    </xdr:from>
    <xdr:to>
      <xdr:col>28</xdr:col>
      <xdr:colOff>0</xdr:colOff>
      <xdr:row>30</xdr:row>
      <xdr:rowOff>0</xdr:rowOff>
    </xdr:to>
    <xdr:sp macro="" textlink="">
      <xdr:nvSpPr>
        <xdr:cNvPr id="15" name="Line 39">
          <a:extLst>
            <a:ext uri="{FF2B5EF4-FFF2-40B4-BE49-F238E27FC236}">
              <a16:creationId xmlns:a16="http://schemas.microsoft.com/office/drawing/2014/main" id="{00000000-0008-0000-0300-00000F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24</xdr:col>
      <xdr:colOff>0</xdr:colOff>
      <xdr:row>30</xdr:row>
      <xdr:rowOff>0</xdr:rowOff>
    </xdr:from>
    <xdr:to>
      <xdr:col>24</xdr:col>
      <xdr:colOff>0</xdr:colOff>
      <xdr:row>30</xdr:row>
      <xdr:rowOff>0</xdr:rowOff>
    </xdr:to>
    <xdr:sp macro="" textlink="">
      <xdr:nvSpPr>
        <xdr:cNvPr id="17" name="Line 39">
          <a:extLst>
            <a:ext uri="{FF2B5EF4-FFF2-40B4-BE49-F238E27FC236}">
              <a16:creationId xmlns:a16="http://schemas.microsoft.com/office/drawing/2014/main" id="{00000000-0008-0000-0300-000011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24</xdr:col>
      <xdr:colOff>0</xdr:colOff>
      <xdr:row>30</xdr:row>
      <xdr:rowOff>0</xdr:rowOff>
    </xdr:from>
    <xdr:to>
      <xdr:col>24</xdr:col>
      <xdr:colOff>0</xdr:colOff>
      <xdr:row>30</xdr:row>
      <xdr:rowOff>0</xdr:rowOff>
    </xdr:to>
    <xdr:sp macro="" textlink="">
      <xdr:nvSpPr>
        <xdr:cNvPr id="18" name="Line 39">
          <a:extLst>
            <a:ext uri="{FF2B5EF4-FFF2-40B4-BE49-F238E27FC236}">
              <a16:creationId xmlns:a16="http://schemas.microsoft.com/office/drawing/2014/main" id="{00000000-0008-0000-0300-000012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30</xdr:row>
      <xdr:rowOff>0</xdr:rowOff>
    </xdr:from>
    <xdr:to>
      <xdr:col>26</xdr:col>
      <xdr:colOff>0</xdr:colOff>
      <xdr:row>30</xdr:row>
      <xdr:rowOff>0</xdr:rowOff>
    </xdr:to>
    <xdr:sp macro="" textlink="">
      <xdr:nvSpPr>
        <xdr:cNvPr id="19" name="Line 39">
          <a:extLst>
            <a:ext uri="{FF2B5EF4-FFF2-40B4-BE49-F238E27FC236}">
              <a16:creationId xmlns:a16="http://schemas.microsoft.com/office/drawing/2014/main" id="{00000000-0008-0000-0300-000013000000}"/>
            </a:ext>
          </a:extLst>
        </xdr:cNvPr>
        <xdr:cNvSpPr>
          <a:spLocks noChangeShapeType="1"/>
        </xdr:cNvSpPr>
      </xdr:nvSpPr>
      <xdr:spPr bwMode="auto">
        <a:xfrm flipH="1" flipV="1">
          <a:off x="10726615"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0</xdr:colOff>
      <xdr:row>30</xdr:row>
      <xdr:rowOff>0</xdr:rowOff>
    </xdr:from>
    <xdr:to>
      <xdr:col>20</xdr:col>
      <xdr:colOff>0</xdr:colOff>
      <xdr:row>30</xdr:row>
      <xdr:rowOff>0</xdr:rowOff>
    </xdr:to>
    <xdr:sp macro="" textlink="">
      <xdr:nvSpPr>
        <xdr:cNvPr id="20" name="Line 39">
          <a:extLst>
            <a:ext uri="{FF2B5EF4-FFF2-40B4-BE49-F238E27FC236}">
              <a16:creationId xmlns:a16="http://schemas.microsoft.com/office/drawing/2014/main" id="{00000000-0008-0000-0300-000014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0</xdr:colOff>
      <xdr:row>30</xdr:row>
      <xdr:rowOff>0</xdr:rowOff>
    </xdr:from>
    <xdr:to>
      <xdr:col>20</xdr:col>
      <xdr:colOff>0</xdr:colOff>
      <xdr:row>30</xdr:row>
      <xdr:rowOff>0</xdr:rowOff>
    </xdr:to>
    <xdr:sp macro="" textlink="">
      <xdr:nvSpPr>
        <xdr:cNvPr id="21" name="Line 39">
          <a:extLst>
            <a:ext uri="{FF2B5EF4-FFF2-40B4-BE49-F238E27FC236}">
              <a16:creationId xmlns:a16="http://schemas.microsoft.com/office/drawing/2014/main" id="{00000000-0008-0000-0300-000015000000}"/>
            </a:ext>
          </a:extLst>
        </xdr:cNvPr>
        <xdr:cNvSpPr>
          <a:spLocks noChangeShapeType="1"/>
        </xdr:cNvSpPr>
      </xdr:nvSpPr>
      <xdr:spPr bwMode="auto">
        <a:xfrm flipH="1" flipV="1">
          <a:off x="9239250"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0</xdr:colOff>
      <xdr:row>30</xdr:row>
      <xdr:rowOff>0</xdr:rowOff>
    </xdr:from>
    <xdr:to>
      <xdr:col>22</xdr:col>
      <xdr:colOff>0</xdr:colOff>
      <xdr:row>30</xdr:row>
      <xdr:rowOff>0</xdr:rowOff>
    </xdr:to>
    <xdr:sp macro="" textlink="">
      <xdr:nvSpPr>
        <xdr:cNvPr id="22" name="Line 39">
          <a:extLst>
            <a:ext uri="{FF2B5EF4-FFF2-40B4-BE49-F238E27FC236}">
              <a16:creationId xmlns:a16="http://schemas.microsoft.com/office/drawing/2014/main" id="{00000000-0008-0000-0300-000016000000}"/>
            </a:ext>
          </a:extLst>
        </xdr:cNvPr>
        <xdr:cNvSpPr>
          <a:spLocks noChangeShapeType="1"/>
        </xdr:cNvSpPr>
      </xdr:nvSpPr>
      <xdr:spPr bwMode="auto">
        <a:xfrm flipH="1" flipV="1">
          <a:off x="10726615" y="353157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0</xdr:colOff>
      <xdr:row>30</xdr:row>
      <xdr:rowOff>0</xdr:rowOff>
    </xdr:from>
    <xdr:to>
      <xdr:col>18</xdr:col>
      <xdr:colOff>0</xdr:colOff>
      <xdr:row>30</xdr:row>
      <xdr:rowOff>0</xdr:rowOff>
    </xdr:to>
    <xdr:sp macro="" textlink="">
      <xdr:nvSpPr>
        <xdr:cNvPr id="23" name="Line 39">
          <a:extLst>
            <a:ext uri="{FF2B5EF4-FFF2-40B4-BE49-F238E27FC236}">
              <a16:creationId xmlns:a16="http://schemas.microsoft.com/office/drawing/2014/main" id="{00000000-0008-0000-0300-000017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0</xdr:colOff>
      <xdr:row>30</xdr:row>
      <xdr:rowOff>0</xdr:rowOff>
    </xdr:from>
    <xdr:to>
      <xdr:col>18</xdr:col>
      <xdr:colOff>0</xdr:colOff>
      <xdr:row>30</xdr:row>
      <xdr:rowOff>0</xdr:rowOff>
    </xdr:to>
    <xdr:sp macro="" textlink="">
      <xdr:nvSpPr>
        <xdr:cNvPr id="24" name="Line 39">
          <a:extLst>
            <a:ext uri="{FF2B5EF4-FFF2-40B4-BE49-F238E27FC236}">
              <a16:creationId xmlns:a16="http://schemas.microsoft.com/office/drawing/2014/main" id="{00000000-0008-0000-0300-000018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30</xdr:row>
      <xdr:rowOff>0</xdr:rowOff>
    </xdr:from>
    <xdr:to>
      <xdr:col>16</xdr:col>
      <xdr:colOff>0</xdr:colOff>
      <xdr:row>30</xdr:row>
      <xdr:rowOff>0</xdr:rowOff>
    </xdr:to>
    <xdr:sp macro="" textlink="">
      <xdr:nvSpPr>
        <xdr:cNvPr id="25" name="Line 39">
          <a:extLst>
            <a:ext uri="{FF2B5EF4-FFF2-40B4-BE49-F238E27FC236}">
              <a16:creationId xmlns:a16="http://schemas.microsoft.com/office/drawing/2014/main" id="{00000000-0008-0000-0300-000019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30</xdr:row>
      <xdr:rowOff>0</xdr:rowOff>
    </xdr:from>
    <xdr:to>
      <xdr:col>16</xdr:col>
      <xdr:colOff>0</xdr:colOff>
      <xdr:row>30</xdr:row>
      <xdr:rowOff>0</xdr:rowOff>
    </xdr:to>
    <xdr:sp macro="" textlink="">
      <xdr:nvSpPr>
        <xdr:cNvPr id="26" name="Line 39">
          <a:extLst>
            <a:ext uri="{FF2B5EF4-FFF2-40B4-BE49-F238E27FC236}">
              <a16:creationId xmlns:a16="http://schemas.microsoft.com/office/drawing/2014/main" id="{00000000-0008-0000-0300-00001A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30</xdr:row>
      <xdr:rowOff>0</xdr:rowOff>
    </xdr:from>
    <xdr:to>
      <xdr:col>14</xdr:col>
      <xdr:colOff>0</xdr:colOff>
      <xdr:row>30</xdr:row>
      <xdr:rowOff>0</xdr:rowOff>
    </xdr:to>
    <xdr:sp macro="" textlink="">
      <xdr:nvSpPr>
        <xdr:cNvPr id="27" name="Line 39">
          <a:extLst>
            <a:ext uri="{FF2B5EF4-FFF2-40B4-BE49-F238E27FC236}">
              <a16:creationId xmlns:a16="http://schemas.microsoft.com/office/drawing/2014/main" id="{00000000-0008-0000-0300-00001B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30</xdr:row>
      <xdr:rowOff>0</xdr:rowOff>
    </xdr:from>
    <xdr:to>
      <xdr:col>14</xdr:col>
      <xdr:colOff>0</xdr:colOff>
      <xdr:row>30</xdr:row>
      <xdr:rowOff>0</xdr:rowOff>
    </xdr:to>
    <xdr:sp macro="" textlink="">
      <xdr:nvSpPr>
        <xdr:cNvPr id="28" name="Line 39">
          <a:extLst>
            <a:ext uri="{FF2B5EF4-FFF2-40B4-BE49-F238E27FC236}">
              <a16:creationId xmlns:a16="http://schemas.microsoft.com/office/drawing/2014/main" id="{00000000-0008-0000-0300-00001C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30</xdr:row>
      <xdr:rowOff>0</xdr:rowOff>
    </xdr:from>
    <xdr:to>
      <xdr:col>12</xdr:col>
      <xdr:colOff>0</xdr:colOff>
      <xdr:row>30</xdr:row>
      <xdr:rowOff>0</xdr:rowOff>
    </xdr:to>
    <xdr:sp macro="" textlink="">
      <xdr:nvSpPr>
        <xdr:cNvPr id="29" name="Line 39">
          <a:extLst>
            <a:ext uri="{FF2B5EF4-FFF2-40B4-BE49-F238E27FC236}">
              <a16:creationId xmlns:a16="http://schemas.microsoft.com/office/drawing/2014/main" id="{00000000-0008-0000-0300-00001D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30</xdr:row>
      <xdr:rowOff>0</xdr:rowOff>
    </xdr:from>
    <xdr:to>
      <xdr:col>12</xdr:col>
      <xdr:colOff>0</xdr:colOff>
      <xdr:row>30</xdr:row>
      <xdr:rowOff>0</xdr:rowOff>
    </xdr:to>
    <xdr:sp macro="" textlink="">
      <xdr:nvSpPr>
        <xdr:cNvPr id="30" name="Line 39">
          <a:extLst>
            <a:ext uri="{FF2B5EF4-FFF2-40B4-BE49-F238E27FC236}">
              <a16:creationId xmlns:a16="http://schemas.microsoft.com/office/drawing/2014/main" id="{00000000-0008-0000-0300-00001E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30</xdr:row>
      <xdr:rowOff>0</xdr:rowOff>
    </xdr:from>
    <xdr:to>
      <xdr:col>10</xdr:col>
      <xdr:colOff>0</xdr:colOff>
      <xdr:row>30</xdr:row>
      <xdr:rowOff>0</xdr:rowOff>
    </xdr:to>
    <xdr:sp macro="" textlink="">
      <xdr:nvSpPr>
        <xdr:cNvPr id="31" name="Line 39">
          <a:extLst>
            <a:ext uri="{FF2B5EF4-FFF2-40B4-BE49-F238E27FC236}">
              <a16:creationId xmlns:a16="http://schemas.microsoft.com/office/drawing/2014/main" id="{00000000-0008-0000-0300-00001F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30</xdr:row>
      <xdr:rowOff>0</xdr:rowOff>
    </xdr:from>
    <xdr:to>
      <xdr:col>10</xdr:col>
      <xdr:colOff>0</xdr:colOff>
      <xdr:row>30</xdr:row>
      <xdr:rowOff>0</xdr:rowOff>
    </xdr:to>
    <xdr:sp macro="" textlink="">
      <xdr:nvSpPr>
        <xdr:cNvPr id="32" name="Line 39">
          <a:extLst>
            <a:ext uri="{FF2B5EF4-FFF2-40B4-BE49-F238E27FC236}">
              <a16:creationId xmlns:a16="http://schemas.microsoft.com/office/drawing/2014/main" id="{00000000-0008-0000-0300-000020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30</xdr:row>
      <xdr:rowOff>0</xdr:rowOff>
    </xdr:from>
    <xdr:to>
      <xdr:col>8</xdr:col>
      <xdr:colOff>0</xdr:colOff>
      <xdr:row>30</xdr:row>
      <xdr:rowOff>0</xdr:rowOff>
    </xdr:to>
    <xdr:sp macro="" textlink="">
      <xdr:nvSpPr>
        <xdr:cNvPr id="33" name="Line 39">
          <a:extLst>
            <a:ext uri="{FF2B5EF4-FFF2-40B4-BE49-F238E27FC236}">
              <a16:creationId xmlns:a16="http://schemas.microsoft.com/office/drawing/2014/main" id="{00000000-0008-0000-0300-000021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30</xdr:row>
      <xdr:rowOff>0</xdr:rowOff>
    </xdr:from>
    <xdr:to>
      <xdr:col>8</xdr:col>
      <xdr:colOff>0</xdr:colOff>
      <xdr:row>30</xdr:row>
      <xdr:rowOff>0</xdr:rowOff>
    </xdr:to>
    <xdr:sp macro="" textlink="">
      <xdr:nvSpPr>
        <xdr:cNvPr id="34" name="Line 39">
          <a:extLst>
            <a:ext uri="{FF2B5EF4-FFF2-40B4-BE49-F238E27FC236}">
              <a16:creationId xmlns:a16="http://schemas.microsoft.com/office/drawing/2014/main" id="{00000000-0008-0000-0300-000022000000}"/>
            </a:ext>
          </a:extLst>
        </xdr:cNvPr>
        <xdr:cNvSpPr>
          <a:spLocks noChangeShapeType="1"/>
        </xdr:cNvSpPr>
      </xdr:nvSpPr>
      <xdr:spPr bwMode="auto">
        <a:xfrm flipH="1" flipV="1">
          <a:off x="8140212" y="5715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54162</xdr:colOff>
      <xdr:row>2</xdr:row>
      <xdr:rowOff>54162</xdr:rowOff>
    </xdr:from>
    <xdr:to>
      <xdr:col>2</xdr:col>
      <xdr:colOff>341415</xdr:colOff>
      <xdr:row>3</xdr:row>
      <xdr:rowOff>6014</xdr:rowOff>
    </xdr:to>
    <xdr:pic>
      <xdr:nvPicPr>
        <xdr:cNvPr id="6" name="Imagem 5">
          <a:extLst>
            <a:ext uri="{FF2B5EF4-FFF2-40B4-BE49-F238E27FC236}">
              <a16:creationId xmlns:a16="http://schemas.microsoft.com/office/drawing/2014/main" id="{6166B7B7-F640-4B07-8E04-B7F51F0B8A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5287" y="308162"/>
          <a:ext cx="811128" cy="723377"/>
        </a:xfrm>
        <a:prstGeom prst="rect">
          <a:avLst/>
        </a:prstGeom>
        <a:noFill/>
        <a:ln>
          <a:noFill/>
        </a:ln>
      </xdr:spPr>
    </xdr:pic>
    <xdr:clientData/>
  </xdr:twoCellAnchor>
  <xdr:twoCellAnchor>
    <xdr:from>
      <xdr:col>42</xdr:col>
      <xdr:colOff>0</xdr:colOff>
      <xdr:row>30</xdr:row>
      <xdr:rowOff>0</xdr:rowOff>
    </xdr:from>
    <xdr:to>
      <xdr:col>42</xdr:col>
      <xdr:colOff>0</xdr:colOff>
      <xdr:row>30</xdr:row>
      <xdr:rowOff>0</xdr:rowOff>
    </xdr:to>
    <xdr:sp macro="" textlink="">
      <xdr:nvSpPr>
        <xdr:cNvPr id="3" name="Line 39">
          <a:extLst>
            <a:ext uri="{FF2B5EF4-FFF2-40B4-BE49-F238E27FC236}">
              <a16:creationId xmlns:a16="http://schemas.microsoft.com/office/drawing/2014/main" id="{4703501C-B3CF-40C7-8903-65D12351C8B6}"/>
            </a:ext>
          </a:extLst>
        </xdr:cNvPr>
        <xdr:cNvSpPr>
          <a:spLocks noChangeShapeType="1"/>
        </xdr:cNvSpPr>
      </xdr:nvSpPr>
      <xdr:spPr bwMode="auto">
        <a:xfrm flipH="1" flipV="1">
          <a:off x="224123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42</xdr:col>
      <xdr:colOff>0</xdr:colOff>
      <xdr:row>30</xdr:row>
      <xdr:rowOff>0</xdr:rowOff>
    </xdr:from>
    <xdr:to>
      <xdr:col>42</xdr:col>
      <xdr:colOff>0</xdr:colOff>
      <xdr:row>30</xdr:row>
      <xdr:rowOff>0</xdr:rowOff>
    </xdr:to>
    <xdr:sp macro="" textlink="">
      <xdr:nvSpPr>
        <xdr:cNvPr id="7" name="Line 39">
          <a:extLst>
            <a:ext uri="{FF2B5EF4-FFF2-40B4-BE49-F238E27FC236}">
              <a16:creationId xmlns:a16="http://schemas.microsoft.com/office/drawing/2014/main" id="{E3807285-AA8C-4D14-B749-E61A7D2746FA}"/>
            </a:ext>
          </a:extLst>
        </xdr:cNvPr>
        <xdr:cNvSpPr>
          <a:spLocks noChangeShapeType="1"/>
        </xdr:cNvSpPr>
      </xdr:nvSpPr>
      <xdr:spPr bwMode="auto">
        <a:xfrm flipH="1" flipV="1">
          <a:off x="224123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30</xdr:row>
      <xdr:rowOff>0</xdr:rowOff>
    </xdr:from>
    <xdr:to>
      <xdr:col>38</xdr:col>
      <xdr:colOff>0</xdr:colOff>
      <xdr:row>30</xdr:row>
      <xdr:rowOff>0</xdr:rowOff>
    </xdr:to>
    <xdr:sp macro="" textlink="">
      <xdr:nvSpPr>
        <xdr:cNvPr id="8" name="Line 39">
          <a:extLst>
            <a:ext uri="{FF2B5EF4-FFF2-40B4-BE49-F238E27FC236}">
              <a16:creationId xmlns:a16="http://schemas.microsoft.com/office/drawing/2014/main" id="{5E06AFA2-C2EE-49C7-B4C7-C9877E79768A}"/>
            </a:ext>
          </a:extLst>
        </xdr:cNvPr>
        <xdr:cNvSpPr>
          <a:spLocks noChangeShapeType="1"/>
        </xdr:cNvSpPr>
      </xdr:nvSpPr>
      <xdr:spPr bwMode="auto">
        <a:xfrm flipH="1" flipV="1">
          <a:off x="191357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30</xdr:row>
      <xdr:rowOff>0</xdr:rowOff>
    </xdr:from>
    <xdr:to>
      <xdr:col>38</xdr:col>
      <xdr:colOff>0</xdr:colOff>
      <xdr:row>30</xdr:row>
      <xdr:rowOff>0</xdr:rowOff>
    </xdr:to>
    <xdr:sp macro="" textlink="">
      <xdr:nvSpPr>
        <xdr:cNvPr id="9" name="Line 39">
          <a:extLst>
            <a:ext uri="{FF2B5EF4-FFF2-40B4-BE49-F238E27FC236}">
              <a16:creationId xmlns:a16="http://schemas.microsoft.com/office/drawing/2014/main" id="{4AC4A94C-EB38-4691-A1F9-EA1F8B3CB48F}"/>
            </a:ext>
          </a:extLst>
        </xdr:cNvPr>
        <xdr:cNvSpPr>
          <a:spLocks noChangeShapeType="1"/>
        </xdr:cNvSpPr>
      </xdr:nvSpPr>
      <xdr:spPr bwMode="auto">
        <a:xfrm flipH="1" flipV="1">
          <a:off x="191357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30</xdr:row>
      <xdr:rowOff>0</xdr:rowOff>
    </xdr:from>
    <xdr:to>
      <xdr:col>40</xdr:col>
      <xdr:colOff>0</xdr:colOff>
      <xdr:row>30</xdr:row>
      <xdr:rowOff>0</xdr:rowOff>
    </xdr:to>
    <xdr:sp macro="" textlink="">
      <xdr:nvSpPr>
        <xdr:cNvPr id="10" name="Line 39">
          <a:extLst>
            <a:ext uri="{FF2B5EF4-FFF2-40B4-BE49-F238E27FC236}">
              <a16:creationId xmlns:a16="http://schemas.microsoft.com/office/drawing/2014/main" id="{D576B8CC-0BF6-44CD-9973-309F3C236EE1}"/>
            </a:ext>
          </a:extLst>
        </xdr:cNvPr>
        <xdr:cNvSpPr>
          <a:spLocks noChangeShapeType="1"/>
        </xdr:cNvSpPr>
      </xdr:nvSpPr>
      <xdr:spPr bwMode="auto">
        <a:xfrm flipH="1" flipV="1">
          <a:off x="207740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30</xdr:row>
      <xdr:rowOff>0</xdr:rowOff>
    </xdr:from>
    <xdr:to>
      <xdr:col>34</xdr:col>
      <xdr:colOff>0</xdr:colOff>
      <xdr:row>30</xdr:row>
      <xdr:rowOff>0</xdr:rowOff>
    </xdr:to>
    <xdr:sp macro="" textlink="">
      <xdr:nvSpPr>
        <xdr:cNvPr id="11" name="Line 39">
          <a:extLst>
            <a:ext uri="{FF2B5EF4-FFF2-40B4-BE49-F238E27FC236}">
              <a16:creationId xmlns:a16="http://schemas.microsoft.com/office/drawing/2014/main" id="{ACF4426E-03C7-4094-9F8C-EE22E7DB99B3}"/>
            </a:ext>
          </a:extLst>
        </xdr:cNvPr>
        <xdr:cNvSpPr>
          <a:spLocks noChangeShapeType="1"/>
        </xdr:cNvSpPr>
      </xdr:nvSpPr>
      <xdr:spPr bwMode="auto">
        <a:xfrm flipH="1" flipV="1">
          <a:off x="1592580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30</xdr:row>
      <xdr:rowOff>0</xdr:rowOff>
    </xdr:from>
    <xdr:to>
      <xdr:col>34</xdr:col>
      <xdr:colOff>0</xdr:colOff>
      <xdr:row>30</xdr:row>
      <xdr:rowOff>0</xdr:rowOff>
    </xdr:to>
    <xdr:sp macro="" textlink="">
      <xdr:nvSpPr>
        <xdr:cNvPr id="12" name="Line 39">
          <a:extLst>
            <a:ext uri="{FF2B5EF4-FFF2-40B4-BE49-F238E27FC236}">
              <a16:creationId xmlns:a16="http://schemas.microsoft.com/office/drawing/2014/main" id="{21FA5594-BC20-4F67-9FD1-CB9546B6F8FD}"/>
            </a:ext>
          </a:extLst>
        </xdr:cNvPr>
        <xdr:cNvSpPr>
          <a:spLocks noChangeShapeType="1"/>
        </xdr:cNvSpPr>
      </xdr:nvSpPr>
      <xdr:spPr bwMode="auto">
        <a:xfrm flipH="1" flipV="1">
          <a:off x="1592580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30</xdr:row>
      <xdr:rowOff>0</xdr:rowOff>
    </xdr:from>
    <xdr:to>
      <xdr:col>36</xdr:col>
      <xdr:colOff>0</xdr:colOff>
      <xdr:row>30</xdr:row>
      <xdr:rowOff>0</xdr:rowOff>
    </xdr:to>
    <xdr:sp macro="" textlink="">
      <xdr:nvSpPr>
        <xdr:cNvPr id="13" name="Line 39">
          <a:extLst>
            <a:ext uri="{FF2B5EF4-FFF2-40B4-BE49-F238E27FC236}">
              <a16:creationId xmlns:a16="http://schemas.microsoft.com/office/drawing/2014/main" id="{98D3DC42-B233-4770-94FA-2F2DBDE09259}"/>
            </a:ext>
          </a:extLst>
        </xdr:cNvPr>
        <xdr:cNvSpPr>
          <a:spLocks noChangeShapeType="1"/>
        </xdr:cNvSpPr>
      </xdr:nvSpPr>
      <xdr:spPr bwMode="auto">
        <a:xfrm flipH="1" flipV="1">
          <a:off x="174974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32</xdr:col>
      <xdr:colOff>0</xdr:colOff>
      <xdr:row>30</xdr:row>
      <xdr:rowOff>0</xdr:rowOff>
    </xdr:from>
    <xdr:to>
      <xdr:col>32</xdr:col>
      <xdr:colOff>0</xdr:colOff>
      <xdr:row>30</xdr:row>
      <xdr:rowOff>0</xdr:rowOff>
    </xdr:to>
    <xdr:sp macro="" textlink="">
      <xdr:nvSpPr>
        <xdr:cNvPr id="16" name="Line 39">
          <a:extLst>
            <a:ext uri="{FF2B5EF4-FFF2-40B4-BE49-F238E27FC236}">
              <a16:creationId xmlns:a16="http://schemas.microsoft.com/office/drawing/2014/main" id="{14310BA9-46EC-4BEC-98EE-810ABA56023C}"/>
            </a:ext>
          </a:extLst>
        </xdr:cNvPr>
        <xdr:cNvSpPr>
          <a:spLocks noChangeShapeType="1"/>
        </xdr:cNvSpPr>
      </xdr:nvSpPr>
      <xdr:spPr bwMode="auto">
        <a:xfrm flipH="1" flipV="1">
          <a:off x="1445895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32</xdr:col>
      <xdr:colOff>0</xdr:colOff>
      <xdr:row>30</xdr:row>
      <xdr:rowOff>0</xdr:rowOff>
    </xdr:from>
    <xdr:to>
      <xdr:col>32</xdr:col>
      <xdr:colOff>0</xdr:colOff>
      <xdr:row>30</xdr:row>
      <xdr:rowOff>0</xdr:rowOff>
    </xdr:to>
    <xdr:sp macro="" textlink="">
      <xdr:nvSpPr>
        <xdr:cNvPr id="35" name="Line 39">
          <a:extLst>
            <a:ext uri="{FF2B5EF4-FFF2-40B4-BE49-F238E27FC236}">
              <a16:creationId xmlns:a16="http://schemas.microsoft.com/office/drawing/2014/main" id="{CF1AEC1C-38E0-4C17-A5E3-FB44F839EC57}"/>
            </a:ext>
          </a:extLst>
        </xdr:cNvPr>
        <xdr:cNvSpPr>
          <a:spLocks noChangeShapeType="1"/>
        </xdr:cNvSpPr>
      </xdr:nvSpPr>
      <xdr:spPr bwMode="auto">
        <a:xfrm flipH="1" flipV="1">
          <a:off x="1445895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30</xdr:row>
      <xdr:rowOff>0</xdr:rowOff>
    </xdr:from>
    <xdr:to>
      <xdr:col>30</xdr:col>
      <xdr:colOff>0</xdr:colOff>
      <xdr:row>30</xdr:row>
      <xdr:rowOff>0</xdr:rowOff>
    </xdr:to>
    <xdr:sp macro="" textlink="">
      <xdr:nvSpPr>
        <xdr:cNvPr id="36" name="Line 39">
          <a:extLst>
            <a:ext uri="{FF2B5EF4-FFF2-40B4-BE49-F238E27FC236}">
              <a16:creationId xmlns:a16="http://schemas.microsoft.com/office/drawing/2014/main" id="{D7436A85-3382-46A9-88D1-A2DFFD601C0A}"/>
            </a:ext>
          </a:extLst>
        </xdr:cNvPr>
        <xdr:cNvSpPr>
          <a:spLocks noChangeShapeType="1"/>
        </xdr:cNvSpPr>
      </xdr:nvSpPr>
      <xdr:spPr bwMode="auto">
        <a:xfrm flipH="1" flipV="1">
          <a:off x="128873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30</xdr:row>
      <xdr:rowOff>0</xdr:rowOff>
    </xdr:from>
    <xdr:to>
      <xdr:col>30</xdr:col>
      <xdr:colOff>0</xdr:colOff>
      <xdr:row>30</xdr:row>
      <xdr:rowOff>0</xdr:rowOff>
    </xdr:to>
    <xdr:sp macro="" textlink="">
      <xdr:nvSpPr>
        <xdr:cNvPr id="37" name="Line 39">
          <a:extLst>
            <a:ext uri="{FF2B5EF4-FFF2-40B4-BE49-F238E27FC236}">
              <a16:creationId xmlns:a16="http://schemas.microsoft.com/office/drawing/2014/main" id="{5FD8E0F8-66DD-4B02-A40D-1014139D25B2}"/>
            </a:ext>
          </a:extLst>
        </xdr:cNvPr>
        <xdr:cNvSpPr>
          <a:spLocks noChangeShapeType="1"/>
        </xdr:cNvSpPr>
      </xdr:nvSpPr>
      <xdr:spPr bwMode="auto">
        <a:xfrm flipH="1" flipV="1">
          <a:off x="1288732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30</xdr:row>
      <xdr:rowOff>0</xdr:rowOff>
    </xdr:from>
    <xdr:to>
      <xdr:col>52</xdr:col>
      <xdr:colOff>0</xdr:colOff>
      <xdr:row>30</xdr:row>
      <xdr:rowOff>0</xdr:rowOff>
    </xdr:to>
    <xdr:sp macro="" textlink="">
      <xdr:nvSpPr>
        <xdr:cNvPr id="39" name="Line 39">
          <a:extLst>
            <a:ext uri="{FF2B5EF4-FFF2-40B4-BE49-F238E27FC236}">
              <a16:creationId xmlns:a16="http://schemas.microsoft.com/office/drawing/2014/main" id="{8F6D17E0-E885-4A22-BCB2-A62142D817CC}"/>
            </a:ext>
          </a:extLst>
        </xdr:cNvPr>
        <xdr:cNvSpPr>
          <a:spLocks noChangeShapeType="1"/>
        </xdr:cNvSpPr>
      </xdr:nvSpPr>
      <xdr:spPr bwMode="auto">
        <a:xfrm flipH="1" flipV="1">
          <a:off x="334422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30</xdr:row>
      <xdr:rowOff>0</xdr:rowOff>
    </xdr:from>
    <xdr:to>
      <xdr:col>52</xdr:col>
      <xdr:colOff>0</xdr:colOff>
      <xdr:row>30</xdr:row>
      <xdr:rowOff>0</xdr:rowOff>
    </xdr:to>
    <xdr:sp macro="" textlink="">
      <xdr:nvSpPr>
        <xdr:cNvPr id="40" name="Line 39">
          <a:extLst>
            <a:ext uri="{FF2B5EF4-FFF2-40B4-BE49-F238E27FC236}">
              <a16:creationId xmlns:a16="http://schemas.microsoft.com/office/drawing/2014/main" id="{E46651EC-C744-4BDD-9DB0-4C39DDA03AA8}"/>
            </a:ext>
          </a:extLst>
        </xdr:cNvPr>
        <xdr:cNvSpPr>
          <a:spLocks noChangeShapeType="1"/>
        </xdr:cNvSpPr>
      </xdr:nvSpPr>
      <xdr:spPr bwMode="auto">
        <a:xfrm flipH="1" flipV="1">
          <a:off x="334422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30</xdr:row>
      <xdr:rowOff>0</xdr:rowOff>
    </xdr:from>
    <xdr:to>
      <xdr:col>48</xdr:col>
      <xdr:colOff>0</xdr:colOff>
      <xdr:row>30</xdr:row>
      <xdr:rowOff>0</xdr:rowOff>
    </xdr:to>
    <xdr:sp macro="" textlink="">
      <xdr:nvSpPr>
        <xdr:cNvPr id="41" name="Line 39">
          <a:extLst>
            <a:ext uri="{FF2B5EF4-FFF2-40B4-BE49-F238E27FC236}">
              <a16:creationId xmlns:a16="http://schemas.microsoft.com/office/drawing/2014/main" id="{76361BD2-4D32-4BFB-A05B-75005E65CFE1}"/>
            </a:ext>
          </a:extLst>
        </xdr:cNvPr>
        <xdr:cNvSpPr>
          <a:spLocks noChangeShapeType="1"/>
        </xdr:cNvSpPr>
      </xdr:nvSpPr>
      <xdr:spPr bwMode="auto">
        <a:xfrm flipH="1" flipV="1">
          <a:off x="301656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30</xdr:row>
      <xdr:rowOff>0</xdr:rowOff>
    </xdr:from>
    <xdr:to>
      <xdr:col>48</xdr:col>
      <xdr:colOff>0</xdr:colOff>
      <xdr:row>30</xdr:row>
      <xdr:rowOff>0</xdr:rowOff>
    </xdr:to>
    <xdr:sp macro="" textlink="">
      <xdr:nvSpPr>
        <xdr:cNvPr id="42" name="Line 39">
          <a:extLst>
            <a:ext uri="{FF2B5EF4-FFF2-40B4-BE49-F238E27FC236}">
              <a16:creationId xmlns:a16="http://schemas.microsoft.com/office/drawing/2014/main" id="{BB712D42-659C-45F3-8A79-BAE788C0EB83}"/>
            </a:ext>
          </a:extLst>
        </xdr:cNvPr>
        <xdr:cNvSpPr>
          <a:spLocks noChangeShapeType="1"/>
        </xdr:cNvSpPr>
      </xdr:nvSpPr>
      <xdr:spPr bwMode="auto">
        <a:xfrm flipH="1" flipV="1">
          <a:off x="301656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30</xdr:row>
      <xdr:rowOff>0</xdr:rowOff>
    </xdr:from>
    <xdr:to>
      <xdr:col>50</xdr:col>
      <xdr:colOff>0</xdr:colOff>
      <xdr:row>30</xdr:row>
      <xdr:rowOff>0</xdr:rowOff>
    </xdr:to>
    <xdr:sp macro="" textlink="">
      <xdr:nvSpPr>
        <xdr:cNvPr id="43" name="Line 39">
          <a:extLst>
            <a:ext uri="{FF2B5EF4-FFF2-40B4-BE49-F238E27FC236}">
              <a16:creationId xmlns:a16="http://schemas.microsoft.com/office/drawing/2014/main" id="{BA412733-11A1-48D0-A8EF-7A73F4F0DE30}"/>
            </a:ext>
          </a:extLst>
        </xdr:cNvPr>
        <xdr:cNvSpPr>
          <a:spLocks noChangeShapeType="1"/>
        </xdr:cNvSpPr>
      </xdr:nvSpPr>
      <xdr:spPr bwMode="auto">
        <a:xfrm flipH="1" flipV="1">
          <a:off x="318039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30</xdr:row>
      <xdr:rowOff>0</xdr:rowOff>
    </xdr:from>
    <xdr:to>
      <xdr:col>44</xdr:col>
      <xdr:colOff>0</xdr:colOff>
      <xdr:row>30</xdr:row>
      <xdr:rowOff>0</xdr:rowOff>
    </xdr:to>
    <xdr:sp macro="" textlink="">
      <xdr:nvSpPr>
        <xdr:cNvPr id="44" name="Line 39">
          <a:extLst>
            <a:ext uri="{FF2B5EF4-FFF2-40B4-BE49-F238E27FC236}">
              <a16:creationId xmlns:a16="http://schemas.microsoft.com/office/drawing/2014/main" id="{870C6D7E-9B65-4AF4-921E-E8673768535A}"/>
            </a:ext>
          </a:extLst>
        </xdr:cNvPr>
        <xdr:cNvSpPr>
          <a:spLocks noChangeShapeType="1"/>
        </xdr:cNvSpPr>
      </xdr:nvSpPr>
      <xdr:spPr bwMode="auto">
        <a:xfrm flipH="1" flipV="1">
          <a:off x="2695575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30</xdr:row>
      <xdr:rowOff>0</xdr:rowOff>
    </xdr:from>
    <xdr:to>
      <xdr:col>44</xdr:col>
      <xdr:colOff>0</xdr:colOff>
      <xdr:row>30</xdr:row>
      <xdr:rowOff>0</xdr:rowOff>
    </xdr:to>
    <xdr:sp macro="" textlink="">
      <xdr:nvSpPr>
        <xdr:cNvPr id="45" name="Line 39">
          <a:extLst>
            <a:ext uri="{FF2B5EF4-FFF2-40B4-BE49-F238E27FC236}">
              <a16:creationId xmlns:a16="http://schemas.microsoft.com/office/drawing/2014/main" id="{64007BF1-1E8B-4776-8C5E-015B893350D3}"/>
            </a:ext>
          </a:extLst>
        </xdr:cNvPr>
        <xdr:cNvSpPr>
          <a:spLocks noChangeShapeType="1"/>
        </xdr:cNvSpPr>
      </xdr:nvSpPr>
      <xdr:spPr bwMode="auto">
        <a:xfrm flipH="1" flipV="1">
          <a:off x="26955750"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0</xdr:colOff>
      <xdr:row>30</xdr:row>
      <xdr:rowOff>0</xdr:rowOff>
    </xdr:from>
    <xdr:to>
      <xdr:col>46</xdr:col>
      <xdr:colOff>0</xdr:colOff>
      <xdr:row>30</xdr:row>
      <xdr:rowOff>0</xdr:rowOff>
    </xdr:to>
    <xdr:sp macro="" textlink="">
      <xdr:nvSpPr>
        <xdr:cNvPr id="46" name="Line 39">
          <a:extLst>
            <a:ext uri="{FF2B5EF4-FFF2-40B4-BE49-F238E27FC236}">
              <a16:creationId xmlns:a16="http://schemas.microsoft.com/office/drawing/2014/main" id="{121EAFF9-31C6-4091-935F-F30E4796095E}"/>
            </a:ext>
          </a:extLst>
        </xdr:cNvPr>
        <xdr:cNvSpPr>
          <a:spLocks noChangeShapeType="1"/>
        </xdr:cNvSpPr>
      </xdr:nvSpPr>
      <xdr:spPr bwMode="auto">
        <a:xfrm flipH="1" flipV="1">
          <a:off x="28527375" y="53435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oneCellAnchor>
    <xdr:from>
      <xdr:col>49</xdr:col>
      <xdr:colOff>767847</xdr:colOff>
      <xdr:row>2</xdr:row>
      <xdr:rowOff>143557</xdr:rowOff>
    </xdr:from>
    <xdr:ext cx="2036654" cy="542313"/>
    <xdr:pic>
      <xdr:nvPicPr>
        <xdr:cNvPr id="47" name="image1.png">
          <a:extLst>
            <a:ext uri="{FF2B5EF4-FFF2-40B4-BE49-F238E27FC236}">
              <a16:creationId xmlns:a16="http://schemas.microsoft.com/office/drawing/2014/main" id="{37D72C23-173C-40BA-9258-132A691C2D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37252738" y="392035"/>
          <a:ext cx="2036654" cy="5423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56030</xdr:colOff>
      <xdr:row>1</xdr:row>
      <xdr:rowOff>44824</xdr:rowOff>
    </xdr:from>
    <xdr:to>
      <xdr:col>2</xdr:col>
      <xdr:colOff>869959</xdr:colOff>
      <xdr:row>1</xdr:row>
      <xdr:rowOff>768201</xdr:rowOff>
    </xdr:to>
    <xdr:pic>
      <xdr:nvPicPr>
        <xdr:cNvPr id="2" name="Imagem 1">
          <a:extLst>
            <a:ext uri="{FF2B5EF4-FFF2-40B4-BE49-F238E27FC236}">
              <a16:creationId xmlns:a16="http://schemas.microsoft.com/office/drawing/2014/main" id="{C9101D91-F75A-41C2-B9CB-7813ED19E6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4618" y="246530"/>
          <a:ext cx="813929" cy="723377"/>
        </a:xfrm>
        <a:prstGeom prst="rect">
          <a:avLst/>
        </a:prstGeom>
        <a:noFill/>
        <a:ln>
          <a:noFill/>
        </a:ln>
      </xdr:spPr>
    </xdr:pic>
    <xdr:clientData/>
  </xdr:twoCellAnchor>
  <xdr:twoCellAnchor editAs="oneCell">
    <xdr:from>
      <xdr:col>10</xdr:col>
      <xdr:colOff>918882</xdr:colOff>
      <xdr:row>1</xdr:row>
      <xdr:rowOff>201706</xdr:rowOff>
    </xdr:from>
    <xdr:to>
      <xdr:col>11</xdr:col>
      <xdr:colOff>1328442</xdr:colOff>
      <xdr:row>1</xdr:row>
      <xdr:rowOff>666353</xdr:rowOff>
    </xdr:to>
    <xdr:pic>
      <xdr:nvPicPr>
        <xdr:cNvPr id="4" name="image1.png">
          <a:extLst>
            <a:ext uri="{FF2B5EF4-FFF2-40B4-BE49-F238E27FC236}">
              <a16:creationId xmlns:a16="http://schemas.microsoft.com/office/drawing/2014/main" id="{2B81BD07-C69A-4FEF-AECC-A66A595248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15228794" y="403412"/>
          <a:ext cx="1743060"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1</xdr:col>
      <xdr:colOff>9526</xdr:colOff>
      <xdr:row>53</xdr:row>
      <xdr:rowOff>0</xdr:rowOff>
    </xdr:from>
    <xdr:ext cx="3333750" cy="447675"/>
    <xdr:sp macro="" textlink="">
      <xdr:nvSpPr>
        <xdr:cNvPr id="2" name="CaixaDeTexto 1">
          <a:hlinkClick xmlns:r="http://schemas.openxmlformats.org/officeDocument/2006/relationships" r:id="rId1"/>
          <a:extLst>
            <a:ext uri="{FF2B5EF4-FFF2-40B4-BE49-F238E27FC236}">
              <a16:creationId xmlns:a16="http://schemas.microsoft.com/office/drawing/2014/main" id="{CD8E6E57-8DEB-40DD-A35C-5D4B43737D3D}"/>
            </a:ext>
          </a:extLst>
        </xdr:cNvPr>
        <xdr:cNvSpPr txBox="1"/>
      </xdr:nvSpPr>
      <xdr:spPr>
        <a:xfrm>
          <a:off x="390526" y="8877300"/>
          <a:ext cx="3333750" cy="447675"/>
        </a:xfrm>
        <a:prstGeom prst="rect">
          <a:avLst/>
        </a:prstGeom>
        <a:solidFill>
          <a:srgbClr val="FFFFFF"/>
        </a:solidFill>
        <a:ln w="9525" cmpd="sng">
          <a:noFill/>
        </a:ln>
      </xdr:spPr>
      <xdr:style>
        <a:lnRef idx="0">
          <a:srgbClr val="000000"/>
        </a:lnRef>
        <a:fillRef idx="0">
          <a:srgbClr val="000000"/>
        </a:fillRef>
        <a:effectRef idx="0">
          <a:srgbClr val="000000"/>
        </a:effectRef>
        <a:fontRef idx="minor">
          <a:schemeClr val="tx1"/>
        </a:fontRef>
      </xdr:style>
      <xdr:txBody>
        <a:bodyPr wrap="square" rtlCol="0" anchor="t"/>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lvl="0" indent="0" defTabSz="914400" eaLnBrk="1" fontAlgn="auto" latinLnBrk="0" hangingPunct="1">
            <a:lnSpc>
              <a:spcPct val="100000"/>
            </a:lnSpc>
            <a:spcBef>
              <a:spcPts val="0"/>
            </a:spcBef>
            <a:spcAft>
              <a:spcPts val="0"/>
            </a:spcAft>
            <a:buClrTx/>
            <a:buSzTx/>
            <a:buFontTx/>
            <a:buNone/>
            <a:tabLst/>
            <a:defRPr/>
          </a:pPr>
          <a:r>
            <a:rPr lang="pt-BR" sz="1100">
              <a:solidFill>
                <a:schemeClr val="tx1"/>
              </a:solidFill>
              <a:effectLst/>
              <a:latin typeface="+mn-lt"/>
              <a:ea typeface="+mn-ea"/>
              <a:cs typeface="+mn-cs"/>
            </a:rPr>
            <a:t>https://www.caixa.gov.br/Downloads/sinapi-metodologia/Livro_SINAPI_Calculos_Parametros.pdf</a:t>
          </a:r>
          <a:endParaRPr lang="pt-BR" sz="800">
            <a:effectLst/>
          </a:endParaRPr>
        </a:p>
        <a:p>
          <a:endParaRPr lang="pt-BR" sz="800"/>
        </a:p>
      </xdr:txBody>
    </xdr:sp>
    <xdr:clientData/>
  </xdr:oneCellAnchor>
  <xdr:oneCellAnchor>
    <xdr:from>
      <xdr:col>1</xdr:col>
      <xdr:colOff>47625</xdr:colOff>
      <xdr:row>1</xdr:row>
      <xdr:rowOff>47625</xdr:rowOff>
    </xdr:from>
    <xdr:ext cx="813929" cy="722549"/>
    <xdr:pic>
      <xdr:nvPicPr>
        <xdr:cNvPr id="3" name="Imagem 2">
          <a:extLst>
            <a:ext uri="{FF2B5EF4-FFF2-40B4-BE49-F238E27FC236}">
              <a16:creationId xmlns:a16="http://schemas.microsoft.com/office/drawing/2014/main" id="{48B18B53-60BF-4067-BA59-8A94437B282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28625" y="428625"/>
          <a:ext cx="813929" cy="722549"/>
        </a:xfrm>
        <a:prstGeom prst="rect">
          <a:avLst/>
        </a:prstGeom>
        <a:noFill/>
        <a:ln>
          <a:noFill/>
        </a:ln>
      </xdr:spPr>
    </xdr:pic>
    <xdr:clientData/>
  </xdr:oneCellAnchor>
  <xdr:oneCellAnchor>
    <xdr:from>
      <xdr:col>5</xdr:col>
      <xdr:colOff>933449</xdr:colOff>
      <xdr:row>1</xdr:row>
      <xdr:rowOff>190501</xdr:rowOff>
    </xdr:from>
    <xdr:ext cx="1257285" cy="335154"/>
    <xdr:pic>
      <xdr:nvPicPr>
        <xdr:cNvPr id="4" name="image1.png">
          <a:extLst>
            <a:ext uri="{FF2B5EF4-FFF2-40B4-BE49-F238E27FC236}">
              <a16:creationId xmlns:a16="http://schemas.microsoft.com/office/drawing/2014/main" id="{B72008BC-153F-4BEB-A9F3-B443DD76314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80" r="80"/>
        <a:stretch/>
      </xdr:blipFill>
      <xdr:spPr bwMode="auto">
        <a:xfrm>
          <a:off x="6610349" y="571501"/>
          <a:ext cx="1257285" cy="335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609599</xdr:colOff>
      <xdr:row>56</xdr:row>
      <xdr:rowOff>15260</xdr:rowOff>
    </xdr:from>
    <xdr:ext cx="3333751" cy="4060453"/>
    <xdr:pic>
      <xdr:nvPicPr>
        <xdr:cNvPr id="5" name="Imagem 4">
          <a:extLst>
            <a:ext uri="{FF2B5EF4-FFF2-40B4-BE49-F238E27FC236}">
              <a16:creationId xmlns:a16="http://schemas.microsoft.com/office/drawing/2014/main" id="{4BAEE34A-4D10-40D1-A6FB-4D524C96EDA8}"/>
            </a:ext>
          </a:extLst>
        </xdr:cNvPr>
        <xdr:cNvPicPr>
          <a:picLocks noChangeAspect="1"/>
        </xdr:cNvPicPr>
      </xdr:nvPicPr>
      <xdr:blipFill>
        <a:blip xmlns:r="http://schemas.openxmlformats.org/officeDocument/2006/relationships" r:embed="rId4"/>
        <a:stretch>
          <a:fillRect/>
        </a:stretch>
      </xdr:blipFill>
      <xdr:spPr>
        <a:xfrm>
          <a:off x="380999" y="9378335"/>
          <a:ext cx="3333751" cy="4060453"/>
        </a:xfrm>
        <a:prstGeom prst="rect">
          <a:avLst/>
        </a:prstGeom>
      </xdr:spPr>
    </xdr:pic>
    <xdr:clientData/>
  </xdr:oneCellAnchor>
  <xdr:oneCellAnchor>
    <xdr:from>
      <xdr:col>3</xdr:col>
      <xdr:colOff>152400</xdr:colOff>
      <xdr:row>53</xdr:row>
      <xdr:rowOff>9525</xdr:rowOff>
    </xdr:from>
    <xdr:ext cx="2170896" cy="1104900"/>
    <xdr:pic>
      <xdr:nvPicPr>
        <xdr:cNvPr id="6" name="Imagem 5">
          <a:extLst>
            <a:ext uri="{FF2B5EF4-FFF2-40B4-BE49-F238E27FC236}">
              <a16:creationId xmlns:a16="http://schemas.microsoft.com/office/drawing/2014/main" id="{9997CDD5-285A-401D-A802-58A3FAAF620E}"/>
            </a:ext>
          </a:extLst>
        </xdr:cNvPr>
        <xdr:cNvPicPr>
          <a:picLocks noChangeAspect="1"/>
        </xdr:cNvPicPr>
      </xdr:nvPicPr>
      <xdr:blipFill>
        <a:blip xmlns:r="http://schemas.openxmlformats.org/officeDocument/2006/relationships" r:embed="rId5"/>
        <a:stretch>
          <a:fillRect/>
        </a:stretch>
      </xdr:blipFill>
      <xdr:spPr>
        <a:xfrm>
          <a:off x="3895725" y="10020300"/>
          <a:ext cx="2170896" cy="110490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editAs="oneCell">
    <xdr:from>
      <xdr:col>1</xdr:col>
      <xdr:colOff>44824</xdr:colOff>
      <xdr:row>1</xdr:row>
      <xdr:rowOff>41462</xdr:rowOff>
    </xdr:from>
    <xdr:to>
      <xdr:col>1</xdr:col>
      <xdr:colOff>858753</xdr:colOff>
      <xdr:row>1</xdr:row>
      <xdr:rowOff>764839</xdr:rowOff>
    </xdr:to>
    <xdr:pic>
      <xdr:nvPicPr>
        <xdr:cNvPr id="3" name="Imagem 2">
          <a:extLst>
            <a:ext uri="{FF2B5EF4-FFF2-40B4-BE49-F238E27FC236}">
              <a16:creationId xmlns:a16="http://schemas.microsoft.com/office/drawing/2014/main" id="{35E1ED1B-65EE-499A-A542-A3C22F14F6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274" y="441512"/>
          <a:ext cx="813929" cy="723377"/>
        </a:xfrm>
        <a:prstGeom prst="rect">
          <a:avLst/>
        </a:prstGeom>
        <a:noFill/>
        <a:ln>
          <a:noFill/>
        </a:ln>
      </xdr:spPr>
    </xdr:pic>
    <xdr:clientData/>
  </xdr:twoCellAnchor>
  <xdr:twoCellAnchor editAs="oneCell">
    <xdr:from>
      <xdr:col>12</xdr:col>
      <xdr:colOff>238125</xdr:colOff>
      <xdr:row>1</xdr:row>
      <xdr:rowOff>142875</xdr:rowOff>
    </xdr:from>
    <xdr:to>
      <xdr:col>13</xdr:col>
      <xdr:colOff>847710</xdr:colOff>
      <xdr:row>1</xdr:row>
      <xdr:rowOff>607522</xdr:rowOff>
    </xdr:to>
    <xdr:pic>
      <xdr:nvPicPr>
        <xdr:cNvPr id="4" name="image1.png">
          <a:extLst>
            <a:ext uri="{FF2B5EF4-FFF2-40B4-BE49-F238E27FC236}">
              <a16:creationId xmlns:a16="http://schemas.microsoft.com/office/drawing/2014/main" id="{F2ED1822-2E1C-4A9B-9828-8D4CB93FBCB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13515975" y="542925"/>
          <a:ext cx="1743060"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oneCellAnchor>
    <xdr:from>
      <xdr:col>1</xdr:col>
      <xdr:colOff>0</xdr:colOff>
      <xdr:row>1</xdr:row>
      <xdr:rowOff>59530</xdr:rowOff>
    </xdr:from>
    <xdr:ext cx="0" cy="1168795"/>
    <xdr:pic>
      <xdr:nvPicPr>
        <xdr:cNvPr id="2" name="Imagem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5" y="250030"/>
          <a:ext cx="0" cy="1168795"/>
        </a:xfrm>
        <a:prstGeom prst="rect">
          <a:avLst/>
        </a:prstGeom>
      </xdr:spPr>
    </xdr:pic>
    <xdr:clientData/>
  </xdr:oneCellAnchor>
  <xdr:oneCellAnchor>
    <xdr:from>
      <xdr:col>1</xdr:col>
      <xdr:colOff>59530</xdr:colOff>
      <xdr:row>1</xdr:row>
      <xdr:rowOff>59530</xdr:rowOff>
    </xdr:from>
    <xdr:ext cx="0" cy="1166634"/>
    <xdr:pic>
      <xdr:nvPicPr>
        <xdr:cNvPr id="4" name="Imagem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9555" y="250030"/>
          <a:ext cx="0" cy="1166634"/>
        </a:xfrm>
        <a:prstGeom prst="rect">
          <a:avLst/>
        </a:prstGeom>
      </xdr:spPr>
    </xdr:pic>
    <xdr:clientData/>
  </xdr:oneCellAnchor>
  <xdr:twoCellAnchor editAs="oneCell">
    <xdr:from>
      <xdr:col>1</xdr:col>
      <xdr:colOff>57150</xdr:colOff>
      <xdr:row>1</xdr:row>
      <xdr:rowOff>47625</xdr:rowOff>
    </xdr:from>
    <xdr:to>
      <xdr:col>1</xdr:col>
      <xdr:colOff>871079</xdr:colOff>
      <xdr:row>1</xdr:row>
      <xdr:rowOff>771002</xdr:rowOff>
    </xdr:to>
    <xdr:pic>
      <xdr:nvPicPr>
        <xdr:cNvPr id="6" name="Imagem 5">
          <a:extLst>
            <a:ext uri="{FF2B5EF4-FFF2-40B4-BE49-F238E27FC236}">
              <a16:creationId xmlns:a16="http://schemas.microsoft.com/office/drawing/2014/main" id="{712C42FE-7178-4B2B-B971-95A5ED0AC63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247650"/>
          <a:ext cx="813929" cy="723377"/>
        </a:xfrm>
        <a:prstGeom prst="rect">
          <a:avLst/>
        </a:prstGeom>
        <a:noFill/>
        <a:ln>
          <a:noFill/>
        </a:ln>
      </xdr:spPr>
    </xdr:pic>
    <xdr:clientData/>
  </xdr:twoCellAnchor>
  <xdr:twoCellAnchor editAs="oneCell">
    <xdr:from>
      <xdr:col>7</xdr:col>
      <xdr:colOff>257175</xdr:colOff>
      <xdr:row>1</xdr:row>
      <xdr:rowOff>209550</xdr:rowOff>
    </xdr:from>
    <xdr:to>
      <xdr:col>8</xdr:col>
      <xdr:colOff>952485</xdr:colOff>
      <xdr:row>1</xdr:row>
      <xdr:rowOff>674197</xdr:rowOff>
    </xdr:to>
    <xdr:pic>
      <xdr:nvPicPr>
        <xdr:cNvPr id="5" name="image1.png">
          <a:extLst>
            <a:ext uri="{FF2B5EF4-FFF2-40B4-BE49-F238E27FC236}">
              <a16:creationId xmlns:a16="http://schemas.microsoft.com/office/drawing/2014/main" id="{83DB0FF5-0405-40F1-B6D7-AF3EABDD217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80" r="80"/>
        <a:stretch/>
      </xdr:blipFill>
      <xdr:spPr bwMode="auto">
        <a:xfrm>
          <a:off x="13354050" y="409575"/>
          <a:ext cx="1743060"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66259</xdr:colOff>
      <xdr:row>1</xdr:row>
      <xdr:rowOff>41413</xdr:rowOff>
    </xdr:from>
    <xdr:to>
      <xdr:col>2</xdr:col>
      <xdr:colOff>149085</xdr:colOff>
      <xdr:row>1</xdr:row>
      <xdr:rowOff>660175</xdr:rowOff>
    </xdr:to>
    <xdr:pic>
      <xdr:nvPicPr>
        <xdr:cNvPr id="4" name="Imagem 3">
          <a:extLst>
            <a:ext uri="{FF2B5EF4-FFF2-40B4-BE49-F238E27FC236}">
              <a16:creationId xmlns:a16="http://schemas.microsoft.com/office/drawing/2014/main" id="{F9C4B0B0-B83B-4110-9EDC-A000BBB406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1607" y="215348"/>
          <a:ext cx="695739" cy="618762"/>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57150</xdr:colOff>
      <xdr:row>1</xdr:row>
      <xdr:rowOff>47625</xdr:rowOff>
    </xdr:from>
    <xdr:to>
      <xdr:col>2</xdr:col>
      <xdr:colOff>100857</xdr:colOff>
      <xdr:row>1</xdr:row>
      <xdr:rowOff>628650</xdr:rowOff>
    </xdr:to>
    <xdr:pic>
      <xdr:nvPicPr>
        <xdr:cNvPr id="4" name="Imagem 3">
          <a:extLst>
            <a:ext uri="{FF2B5EF4-FFF2-40B4-BE49-F238E27FC236}">
              <a16:creationId xmlns:a16="http://schemas.microsoft.com/office/drawing/2014/main" id="{D1CED04F-83DC-45EE-BC4B-E7D7A0F75C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190500"/>
          <a:ext cx="653307" cy="581025"/>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41462</xdr:colOff>
      <xdr:row>1</xdr:row>
      <xdr:rowOff>41462</xdr:rowOff>
    </xdr:from>
    <xdr:to>
      <xdr:col>2</xdr:col>
      <xdr:colOff>455341</xdr:colOff>
      <xdr:row>1</xdr:row>
      <xdr:rowOff>764839</xdr:rowOff>
    </xdr:to>
    <xdr:pic>
      <xdr:nvPicPr>
        <xdr:cNvPr id="3" name="Imagem 2">
          <a:extLst>
            <a:ext uri="{FF2B5EF4-FFF2-40B4-BE49-F238E27FC236}">
              <a16:creationId xmlns:a16="http://schemas.microsoft.com/office/drawing/2014/main" id="{99D1EE65-BCA3-443A-B5AA-BC97946C67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0403" y="209550"/>
          <a:ext cx="817291" cy="723377"/>
        </a:xfrm>
        <a:prstGeom prst="rect">
          <a:avLst/>
        </a:prstGeom>
        <a:noFill/>
        <a:ln>
          <a:noFill/>
        </a:ln>
      </xdr:spPr>
    </xdr:pic>
    <xdr:clientData/>
  </xdr:twoCellAnchor>
  <xdr:twoCellAnchor editAs="oneCell">
    <xdr:from>
      <xdr:col>10</xdr:col>
      <xdr:colOff>265580</xdr:colOff>
      <xdr:row>1</xdr:row>
      <xdr:rowOff>154081</xdr:rowOff>
    </xdr:from>
    <xdr:to>
      <xdr:col>11</xdr:col>
      <xdr:colOff>1089757</xdr:colOff>
      <xdr:row>1</xdr:row>
      <xdr:rowOff>618728</xdr:rowOff>
    </xdr:to>
    <xdr:pic>
      <xdr:nvPicPr>
        <xdr:cNvPr id="4" name="image1.png">
          <a:extLst>
            <a:ext uri="{FF2B5EF4-FFF2-40B4-BE49-F238E27FC236}">
              <a16:creationId xmlns:a16="http://schemas.microsoft.com/office/drawing/2014/main" id="{3E013548-28B6-4258-AEA2-AE6C60EBAD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80" r="80"/>
        <a:stretch/>
      </xdr:blipFill>
      <xdr:spPr bwMode="auto">
        <a:xfrm>
          <a:off x="10438280" y="325531"/>
          <a:ext cx="1748102"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1</xdr:row>
      <xdr:rowOff>19050</xdr:rowOff>
    </xdr:from>
    <xdr:to>
      <xdr:col>2</xdr:col>
      <xdr:colOff>432929</xdr:colOff>
      <xdr:row>1</xdr:row>
      <xdr:rowOff>742427</xdr:rowOff>
    </xdr:to>
    <xdr:pic>
      <xdr:nvPicPr>
        <xdr:cNvPr id="2" name="Imagem 1">
          <a:extLst>
            <a:ext uri="{FF2B5EF4-FFF2-40B4-BE49-F238E27FC236}">
              <a16:creationId xmlns:a16="http://schemas.microsoft.com/office/drawing/2014/main" id="{C0A0EF19-FB3C-4AE7-A4FD-16646117B8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85750" y="190500"/>
          <a:ext cx="813929" cy="723377"/>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59530</xdr:colOff>
      <xdr:row>1</xdr:row>
      <xdr:rowOff>59530</xdr:rowOff>
    </xdr:from>
    <xdr:ext cx="0" cy="1164500"/>
    <xdr:pic>
      <xdr:nvPicPr>
        <xdr:cNvPr id="2" name="Imagem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3830" y="183355"/>
          <a:ext cx="0" cy="1164500"/>
        </a:xfrm>
        <a:prstGeom prst="rect">
          <a:avLst/>
        </a:prstGeom>
      </xdr:spPr>
    </xdr:pic>
    <xdr:clientData/>
  </xdr:oneCellAnchor>
  <xdr:twoCellAnchor editAs="oneCell">
    <xdr:from>
      <xdr:col>1</xdr:col>
      <xdr:colOff>35997</xdr:colOff>
      <xdr:row>1</xdr:row>
      <xdr:rowOff>45522</xdr:rowOff>
    </xdr:from>
    <xdr:to>
      <xdr:col>1</xdr:col>
      <xdr:colOff>849926</xdr:colOff>
      <xdr:row>1</xdr:row>
      <xdr:rowOff>768899</xdr:rowOff>
    </xdr:to>
    <xdr:pic>
      <xdr:nvPicPr>
        <xdr:cNvPr id="5" name="Imagem 4">
          <a:extLst>
            <a:ext uri="{FF2B5EF4-FFF2-40B4-BE49-F238E27FC236}">
              <a16:creationId xmlns:a16="http://schemas.microsoft.com/office/drawing/2014/main" id="{B59307A1-4F75-4478-88B3-09BCD825EC9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50297" y="236022"/>
          <a:ext cx="813929" cy="723377"/>
        </a:xfrm>
        <a:prstGeom prst="rect">
          <a:avLst/>
        </a:prstGeom>
        <a:noFill/>
        <a:ln>
          <a:noFill/>
        </a:ln>
      </xdr:spPr>
    </xdr:pic>
    <xdr:clientData/>
  </xdr:twoCellAnchor>
  <xdr:twoCellAnchor editAs="oneCell">
    <xdr:from>
      <xdr:col>12</xdr:col>
      <xdr:colOff>907676</xdr:colOff>
      <xdr:row>1</xdr:row>
      <xdr:rowOff>201705</xdr:rowOff>
    </xdr:from>
    <xdr:to>
      <xdr:col>13</xdr:col>
      <xdr:colOff>927272</xdr:colOff>
      <xdr:row>1</xdr:row>
      <xdr:rowOff>666352</xdr:rowOff>
    </xdr:to>
    <xdr:pic>
      <xdr:nvPicPr>
        <xdr:cNvPr id="4" name="image1.png">
          <a:extLst>
            <a:ext uri="{FF2B5EF4-FFF2-40B4-BE49-F238E27FC236}">
              <a16:creationId xmlns:a16="http://schemas.microsoft.com/office/drawing/2014/main" id="{C3397E47-16CA-454D-B214-50C45FACB35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80" r="80"/>
        <a:stretch/>
      </xdr:blipFill>
      <xdr:spPr bwMode="auto">
        <a:xfrm>
          <a:off x="16237323" y="392205"/>
          <a:ext cx="1734096"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342900</xdr:colOff>
      <xdr:row>3</xdr:row>
      <xdr:rowOff>66675</xdr:rowOff>
    </xdr:from>
    <xdr:to>
      <xdr:col>4</xdr:col>
      <xdr:colOff>1242331</xdr:colOff>
      <xdr:row>6</xdr:row>
      <xdr:rowOff>133420</xdr:rowOff>
    </xdr:to>
    <xdr:pic>
      <xdr:nvPicPr>
        <xdr:cNvPr id="6" name="Imagem 1" descr="Logotipo, nome da empresa&#10;&#10;Descrição gerada automaticamente">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144375" y="1009650"/>
          <a:ext cx="1509031" cy="1009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85725</xdr:colOff>
      <xdr:row>14093</xdr:row>
      <xdr:rowOff>57150</xdr:rowOff>
    </xdr:from>
    <xdr:to>
      <xdr:col>9</xdr:col>
      <xdr:colOff>128387</xdr:colOff>
      <xdr:row>14096</xdr:row>
      <xdr:rowOff>171450</xdr:rowOff>
    </xdr:to>
    <xdr:pic>
      <xdr:nvPicPr>
        <xdr:cNvPr id="4" name="Imagem 3">
          <a:extLst>
            <a:ext uri="{FF2B5EF4-FFF2-40B4-BE49-F238E27FC236}">
              <a16:creationId xmlns:a16="http://schemas.microsoft.com/office/drawing/2014/main" id="{16C59F72-2FC8-1D5C-C09B-C10F1E3F6325}"/>
            </a:ext>
          </a:extLst>
        </xdr:cNvPr>
        <xdr:cNvPicPr>
          <a:picLocks noChangeAspect="1"/>
        </xdr:cNvPicPr>
      </xdr:nvPicPr>
      <xdr:blipFill>
        <a:blip xmlns:r="http://schemas.openxmlformats.org/officeDocument/2006/relationships" r:embed="rId2"/>
        <a:stretch>
          <a:fillRect/>
        </a:stretch>
      </xdr:blipFill>
      <xdr:spPr>
        <a:xfrm>
          <a:off x="14735175" y="2956712400"/>
          <a:ext cx="1871462" cy="952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1</xdr:col>
      <xdr:colOff>59530</xdr:colOff>
      <xdr:row>1</xdr:row>
      <xdr:rowOff>59530</xdr:rowOff>
    </xdr:from>
    <xdr:ext cx="0" cy="1164500"/>
    <xdr:pic>
      <xdr:nvPicPr>
        <xdr:cNvPr id="2" name="Imagem 1">
          <a:extLst>
            <a:ext uri="{FF2B5EF4-FFF2-40B4-BE49-F238E27FC236}">
              <a16:creationId xmlns:a16="http://schemas.microsoft.com/office/drawing/2014/main" id="{A28F7DCF-B16C-4FF2-A5B0-7C8C5DC021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6230" y="335755"/>
          <a:ext cx="0" cy="1164500"/>
        </a:xfrm>
        <a:prstGeom prst="rect">
          <a:avLst/>
        </a:prstGeom>
      </xdr:spPr>
    </xdr:pic>
    <xdr:clientData/>
  </xdr:oneCellAnchor>
  <xdr:twoCellAnchor editAs="oneCell">
    <xdr:from>
      <xdr:col>1</xdr:col>
      <xdr:colOff>35997</xdr:colOff>
      <xdr:row>1</xdr:row>
      <xdr:rowOff>45522</xdr:rowOff>
    </xdr:from>
    <xdr:to>
      <xdr:col>1</xdr:col>
      <xdr:colOff>849926</xdr:colOff>
      <xdr:row>1</xdr:row>
      <xdr:rowOff>768899</xdr:rowOff>
    </xdr:to>
    <xdr:pic>
      <xdr:nvPicPr>
        <xdr:cNvPr id="3" name="Imagem 2">
          <a:extLst>
            <a:ext uri="{FF2B5EF4-FFF2-40B4-BE49-F238E27FC236}">
              <a16:creationId xmlns:a16="http://schemas.microsoft.com/office/drawing/2014/main" id="{B1485908-97BE-4880-8733-B24E7C7976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2697" y="321747"/>
          <a:ext cx="813929" cy="723377"/>
        </a:xfrm>
        <a:prstGeom prst="rect">
          <a:avLst/>
        </a:prstGeom>
        <a:noFill/>
        <a:ln>
          <a:noFill/>
        </a:ln>
      </xdr:spPr>
    </xdr:pic>
    <xdr:clientData/>
  </xdr:twoCellAnchor>
  <xdr:twoCellAnchor editAs="oneCell">
    <xdr:from>
      <xdr:col>12</xdr:col>
      <xdr:colOff>907676</xdr:colOff>
      <xdr:row>1</xdr:row>
      <xdr:rowOff>201705</xdr:rowOff>
    </xdr:from>
    <xdr:to>
      <xdr:col>13</xdr:col>
      <xdr:colOff>927272</xdr:colOff>
      <xdr:row>1</xdr:row>
      <xdr:rowOff>666352</xdr:rowOff>
    </xdr:to>
    <xdr:pic>
      <xdr:nvPicPr>
        <xdr:cNvPr id="4" name="image1.png">
          <a:extLst>
            <a:ext uri="{FF2B5EF4-FFF2-40B4-BE49-F238E27FC236}">
              <a16:creationId xmlns:a16="http://schemas.microsoft.com/office/drawing/2014/main" id="{505DE253-37A2-420F-A849-45C9BAA8ECD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80" r="80"/>
        <a:stretch/>
      </xdr:blipFill>
      <xdr:spPr bwMode="auto">
        <a:xfrm>
          <a:off x="16071476" y="477930"/>
          <a:ext cx="1734096" cy="464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 /><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3.xml" /><Relationship Id="rId1" Type="http://schemas.openxmlformats.org/officeDocument/2006/relationships/printerSettings" Target="../printerSettings/printerSettings3.bin" /><Relationship Id="rId4" Type="http://schemas.openxmlformats.org/officeDocument/2006/relationships/comments" Target="../comments1.xml" /></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 /><Relationship Id="rId1" Type="http://schemas.openxmlformats.org/officeDocument/2006/relationships/printerSettings" Target="../printerSettings/printerSettings4.bin" /></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 /><Relationship Id="rId1" Type="http://schemas.openxmlformats.org/officeDocument/2006/relationships/printerSettings" Target="../printerSettings/printerSettings5.bin" /></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 /><Relationship Id="rId1" Type="http://schemas.openxmlformats.org/officeDocument/2006/relationships/printerSettings" Target="../printerSettings/printerSettings6.bin" /></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 /><Relationship Id="rId1" Type="http://schemas.openxmlformats.org/officeDocument/2006/relationships/printerSettings" Target="../printerSettings/printerSettings7.bin" /></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 /><Relationship Id="rId1" Type="http://schemas.openxmlformats.org/officeDocument/2006/relationships/printerSettings" Target="../printerSettings/printerSettings8.bin" /></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 /><Relationship Id="rId1" Type="http://schemas.openxmlformats.org/officeDocument/2006/relationships/printerSettings" Target="../printerSettings/printerSettings9.bin" /></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 /><Relationship Id="rId1" Type="http://schemas.openxmlformats.org/officeDocument/2006/relationships/printerSettings" Target="../printerSettings/printerSettings10.bin" /></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 /><Relationship Id="rId1" Type="http://schemas.openxmlformats.org/officeDocument/2006/relationships/printerSettings" Target="../printerSettings/printerSettings11.bin" /></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 /><Relationship Id="rId1" Type="http://schemas.openxmlformats.org/officeDocument/2006/relationships/printerSettings" Target="../printerSettings/printerSettings12.bin" /></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 /><Relationship Id="rId1" Type="http://schemas.openxmlformats.org/officeDocument/2006/relationships/printerSettings" Target="../printerSettings/printerSettings13.bin" /></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 /><Relationship Id="rId1" Type="http://schemas.openxmlformats.org/officeDocument/2006/relationships/printerSettings" Target="../printerSettings/printerSettings14.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161"/>
  <sheetViews>
    <sheetView showGridLines="0" tabSelected="1" view="pageBreakPreview" topLeftCell="D1" zoomScaleNormal="85" zoomScaleSheetLayoutView="100" workbookViewId="0">
      <selection activeCell="C11" sqref="C11:J11"/>
    </sheetView>
  </sheetViews>
  <sheetFormatPr defaultColWidth="9.14453125" defaultRowHeight="12.75"/>
  <cols>
    <col min="1" max="1" width="2.5546875" style="176" customWidth="1"/>
    <col min="2" max="2" width="2.5546875" style="102" customWidth="1"/>
    <col min="3" max="3" width="12.375" style="108" customWidth="1"/>
    <col min="4" max="4" width="14.390625" style="108" bestFit="1" customWidth="1"/>
    <col min="5" max="5" width="11.1640625" style="108" bestFit="1" customWidth="1"/>
    <col min="6" max="6" width="70.0859375" style="186" customWidth="1"/>
    <col min="7" max="7" width="21.7890625" style="109" bestFit="1" customWidth="1"/>
    <col min="8" max="8" width="17.890625" style="109" customWidth="1"/>
    <col min="9" max="9" width="22.8671875" style="109" bestFit="1" customWidth="1"/>
    <col min="10" max="10" width="21.1171875" style="109" customWidth="1"/>
    <col min="11" max="11" width="9.81640625" style="201" bestFit="1" customWidth="1"/>
    <col min="12" max="12" width="4.70703125" style="102" customWidth="1"/>
    <col min="13" max="13" width="18.16015625" style="102" bestFit="1" customWidth="1"/>
    <col min="14" max="14" width="14.2578125" style="211" bestFit="1" customWidth="1"/>
    <col min="15" max="16" width="14.9296875" style="102" bestFit="1" customWidth="1"/>
    <col min="17" max="17" width="11.8359375" style="102" customWidth="1"/>
    <col min="18" max="18" width="9.14453125" style="102" customWidth="1"/>
    <col min="19" max="19" width="9.14453125" style="102"/>
    <col min="20" max="20" width="13.5859375" style="102" bestFit="1" customWidth="1"/>
    <col min="21" max="22" width="9.14453125" style="102"/>
    <col min="23" max="23" width="12.10546875" style="102" bestFit="1" customWidth="1"/>
    <col min="24" max="16384" width="9.14453125" style="102"/>
  </cols>
  <sheetData>
    <row r="1" spans="1:22" ht="14.25" thickBot="1">
      <c r="B1" s="138"/>
      <c r="C1" s="42"/>
      <c r="D1" s="42"/>
      <c r="E1" s="42"/>
      <c r="F1" s="42"/>
      <c r="G1" s="40"/>
      <c r="H1" s="40"/>
      <c r="I1" s="40"/>
      <c r="J1" s="40"/>
    </row>
    <row r="2" spans="1:22" ht="62.25" customHeight="1" thickBot="1">
      <c r="C2" s="1369" t="str">
        <f>C11</f>
        <v>RESUMO</v>
      </c>
      <c r="D2" s="1370"/>
      <c r="E2" s="1370"/>
      <c r="F2" s="1370"/>
      <c r="G2" s="1370"/>
      <c r="H2" s="1370"/>
      <c r="I2" s="1370"/>
      <c r="J2" s="1371"/>
    </row>
    <row r="3" spans="1:22" ht="14.25" thickBot="1">
      <c r="C3" s="1372" t="s">
        <v>170</v>
      </c>
      <c r="D3" s="1373"/>
      <c r="E3" s="1373"/>
      <c r="F3" s="1373"/>
      <c r="G3" s="787" t="s">
        <v>34540</v>
      </c>
      <c r="H3" s="603" t="s">
        <v>172</v>
      </c>
      <c r="I3" s="1376" t="s">
        <v>43458</v>
      </c>
      <c r="J3" s="1378" t="s">
        <v>171</v>
      </c>
      <c r="K3" s="202"/>
    </row>
    <row r="4" spans="1:22" ht="14.25" thickBot="1">
      <c r="C4" s="1374"/>
      <c r="D4" s="1375"/>
      <c r="E4" s="1375"/>
      <c r="F4" s="1375"/>
      <c r="G4" s="804" t="s">
        <v>9068</v>
      </c>
      <c r="H4" s="296">
        <f>BASE!E14096</f>
        <v>45901</v>
      </c>
      <c r="I4" s="1377"/>
      <c r="J4" s="1379"/>
      <c r="K4" s="202"/>
    </row>
    <row r="5" spans="1:22" ht="14.25">
      <c r="C5" s="59" t="s">
        <v>9234</v>
      </c>
      <c r="D5" s="60"/>
      <c r="E5" s="60"/>
      <c r="F5" s="181"/>
      <c r="G5" s="805" t="s">
        <v>43459</v>
      </c>
      <c r="H5" s="297">
        <f>BASE!E8970</f>
        <v>45839</v>
      </c>
      <c r="I5" s="539" t="s">
        <v>9223</v>
      </c>
      <c r="J5" s="1368">
        <f>'COMP. BDI'!$N$8</f>
        <v>0.22650000000000001</v>
      </c>
      <c r="K5" s="108"/>
    </row>
    <row r="6" spans="1:22" ht="15.75" customHeight="1" thickBot="1">
      <c r="C6" s="61" t="s">
        <v>20783</v>
      </c>
      <c r="D6" s="171"/>
      <c r="E6" s="171"/>
      <c r="F6" s="182"/>
      <c r="G6" s="805" t="s">
        <v>24</v>
      </c>
      <c r="H6" s="298">
        <f>BASE!E28882</f>
        <v>45839</v>
      </c>
      <c r="I6" s="96">
        <f>'ENCARGOS SOCIAIS COM ADIC. NOT.'!F49</f>
        <v>1.4277899999999999</v>
      </c>
      <c r="J6" s="1368"/>
      <c r="K6" s="108"/>
    </row>
    <row r="7" spans="1:22" ht="15.75" customHeight="1">
      <c r="C7" s="61" t="s">
        <v>9227</v>
      </c>
      <c r="D7" s="171"/>
      <c r="E7" s="171"/>
      <c r="F7" s="182"/>
      <c r="G7" s="805" t="s">
        <v>9305</v>
      </c>
      <c r="H7" s="298">
        <f>BASE!E124</f>
        <v>45839</v>
      </c>
      <c r="I7" s="724" t="s">
        <v>9224</v>
      </c>
      <c r="J7" s="1366" t="s">
        <v>9233</v>
      </c>
      <c r="K7" s="108"/>
    </row>
    <row r="8" spans="1:22" ht="15.75" customHeight="1" thickBot="1">
      <c r="C8" s="61" t="s">
        <v>9228</v>
      </c>
      <c r="D8" s="171"/>
      <c r="E8" s="171"/>
      <c r="F8" s="182"/>
      <c r="G8" s="805" t="s">
        <v>9276</v>
      </c>
      <c r="H8" s="299">
        <f>BASE!E33710</f>
        <v>45931</v>
      </c>
      <c r="I8" s="96">
        <f>'ENCARGOS SOCIAIS COM ADIC. NOT.'!G49</f>
        <v>0.92305000000000015</v>
      </c>
      <c r="J8" s="1367"/>
      <c r="K8" s="108"/>
    </row>
    <row r="9" spans="1:22" ht="15.75" customHeight="1" thickBot="1">
      <c r="C9" s="104" t="s">
        <v>9066</v>
      </c>
      <c r="D9" s="105">
        <f ca="1">TODAY()</f>
        <v>46092</v>
      </c>
      <c r="E9" s="106"/>
      <c r="F9" s="183"/>
      <c r="G9" s="806" t="s">
        <v>9222</v>
      </c>
      <c r="H9" s="1380" t="s">
        <v>173</v>
      </c>
      <c r="I9" s="1381"/>
      <c r="J9" s="725">
        <f>'COMP. BDI'!N17</f>
        <v>0.156</v>
      </c>
      <c r="K9" s="108"/>
    </row>
    <row r="10" spans="1:22" ht="7.5" customHeight="1" thickBot="1">
      <c r="C10" s="219"/>
      <c r="D10" s="592"/>
      <c r="E10" s="592"/>
      <c r="F10" s="593"/>
      <c r="G10" s="220"/>
      <c r="H10" s="220"/>
      <c r="I10" s="220"/>
      <c r="J10" s="221"/>
      <c r="K10" s="202"/>
      <c r="T10" s="194"/>
    </row>
    <row r="11" spans="1:22" s="193" customFormat="1" ht="15.75" thickBot="1">
      <c r="A11" s="177"/>
      <c r="C11" s="1397" t="s">
        <v>12838</v>
      </c>
      <c r="D11" s="1398"/>
      <c r="E11" s="1398"/>
      <c r="F11" s="1398"/>
      <c r="G11" s="1398"/>
      <c r="H11" s="1398"/>
      <c r="I11" s="1398"/>
      <c r="J11" s="1399"/>
      <c r="K11" s="203"/>
      <c r="N11" s="212"/>
    </row>
    <row r="12" spans="1:22" ht="15.75" customHeight="1">
      <c r="C12" s="1382" t="s">
        <v>7</v>
      </c>
      <c r="D12" s="1383"/>
      <c r="E12" s="1384"/>
      <c r="F12" s="1392" t="s">
        <v>9226</v>
      </c>
      <c r="G12" s="1394" t="s">
        <v>34591</v>
      </c>
      <c r="H12" s="1395"/>
      <c r="I12" s="1396"/>
      <c r="J12" s="1400" t="s">
        <v>23510</v>
      </c>
      <c r="K12" s="202"/>
    </row>
    <row r="13" spans="1:22" ht="15" thickBot="1">
      <c r="C13" s="1385"/>
      <c r="D13" s="1386"/>
      <c r="E13" s="1387"/>
      <c r="F13" s="1393"/>
      <c r="G13" s="57" t="s">
        <v>176</v>
      </c>
      <c r="H13" s="57"/>
      <c r="I13" s="57" t="s">
        <v>177</v>
      </c>
      <c r="J13" s="1401"/>
      <c r="K13" s="202"/>
      <c r="T13" s="194"/>
    </row>
    <row r="14" spans="1:22" ht="7.5" customHeight="1" thickBot="1">
      <c r="C14" s="219"/>
      <c r="D14" s="592"/>
      <c r="E14" s="592"/>
      <c r="F14" s="593"/>
      <c r="G14" s="220"/>
      <c r="H14" s="220"/>
      <c r="I14" s="220"/>
      <c r="J14" s="221"/>
      <c r="K14" s="202"/>
      <c r="T14" s="194"/>
    </row>
    <row r="15" spans="1:22" s="98" customFormat="1" ht="13.5">
      <c r="A15" s="178"/>
      <c r="B15" s="138"/>
      <c r="C15" s="1388">
        <v>1</v>
      </c>
      <c r="D15" s="1389"/>
      <c r="E15" s="1389"/>
      <c r="F15" s="1124" t="str">
        <f ca="1">VLOOKUP($C15,'MEMÓRIA DE CÁLCULO'!$B:$M,4,0)</f>
        <v>CANTEIRO DE OBRA</v>
      </c>
      <c r="G15" s="1125">
        <f ca="1">VLOOKUP(C15,'PLANILHA ORÇAMENTÁRIA'!C:M,8,0)</f>
        <v>2235950.2599999998</v>
      </c>
      <c r="H15" s="1125"/>
      <c r="I15" s="1125">
        <f ca="1">VLOOKUP(C15,'PLANILHA ORÇAMENTÁRIA'!C:M,10,0)</f>
        <v>2742382.5000000005</v>
      </c>
      <c r="J15" s="1135">
        <f t="shared" ref="J15:J28" ca="1" si="0">I15/$I$33</f>
        <v>5.834060644229027E-2</v>
      </c>
      <c r="K15" s="300"/>
      <c r="N15" s="213"/>
      <c r="T15" s="129"/>
      <c r="V15" s="99"/>
    </row>
    <row r="16" spans="1:22" s="98" customFormat="1" ht="13.5">
      <c r="A16" s="178"/>
      <c r="B16" s="138"/>
      <c r="C16" s="1390">
        <v>2</v>
      </c>
      <c r="D16" s="1391"/>
      <c r="E16" s="1391"/>
      <c r="F16" s="795" t="str">
        <f ca="1">VLOOKUP($C16,'MEMÓRIA DE CÁLCULO'!$B:$M,4,0)</f>
        <v>DEMOLIÇÕES E REMOÇÕES</v>
      </c>
      <c r="G16" s="796">
        <f ca="1">VLOOKUP(C16,'PLANILHA ORÇAMENTÁRIA'!C:M,8,0)</f>
        <v>66702.210000000006</v>
      </c>
      <c r="H16" s="796"/>
      <c r="I16" s="796">
        <f ca="1">VLOOKUP(C16,'PLANILHA ORÇAMENTÁRIA'!C:M,10,0)</f>
        <v>81844.89</v>
      </c>
      <c r="J16" s="1126">
        <f t="shared" ca="1" si="0"/>
        <v>1.7411431544660666E-3</v>
      </c>
      <c r="K16" s="300"/>
      <c r="N16" s="213"/>
      <c r="T16" s="129"/>
      <c r="V16" s="99"/>
    </row>
    <row r="17" spans="1:22" s="98" customFormat="1" ht="13.5">
      <c r="A17" s="178"/>
      <c r="B17" s="138"/>
      <c r="C17" s="1390">
        <v>3</v>
      </c>
      <c r="D17" s="1391"/>
      <c r="E17" s="1391"/>
      <c r="F17" s="795" t="str">
        <f ca="1">VLOOKUP($C17,'MEMÓRIA DE CÁLCULO'!$B:$M,4,0)</f>
        <v>TERRAPLENAGEM</v>
      </c>
      <c r="G17" s="796">
        <f ca="1">VLOOKUP(C17,'PLANILHA ORÇAMENTÁRIA'!C:M,8,0)</f>
        <v>858994.8</v>
      </c>
      <c r="H17" s="796"/>
      <c r="I17" s="796">
        <f ca="1">VLOOKUP(C17,'PLANILHA ORÇAMENTÁRIA'!C:M,10,0)</f>
        <v>1054710.52</v>
      </c>
      <c r="J17" s="1126">
        <f t="shared" ca="1" si="0"/>
        <v>2.2437588978876329E-2</v>
      </c>
      <c r="K17" s="300"/>
      <c r="N17" s="213"/>
      <c r="O17" s="130"/>
      <c r="P17" s="130"/>
      <c r="T17" s="129"/>
      <c r="V17" s="99"/>
    </row>
    <row r="18" spans="1:22" s="98" customFormat="1" ht="13.5">
      <c r="A18" s="178"/>
      <c r="B18" s="138"/>
      <c r="C18" s="1363">
        <v>4</v>
      </c>
      <c r="D18" s="1364"/>
      <c r="E18" s="1365"/>
      <c r="F18" s="795" t="str">
        <f ca="1">VLOOKUP($C18,'MEMÓRIA DE CÁLCULO'!$B:$M,4,0)</f>
        <v>CONTENÇÕES</v>
      </c>
      <c r="G18" s="796">
        <f ca="1">VLOOKUP(C18,'PLANILHA ORÇAMENTÁRIA'!C:M,8,0)</f>
        <v>2455317.6300000004</v>
      </c>
      <c r="H18" s="796"/>
      <c r="I18" s="796">
        <f ca="1">VLOOKUP(C18,'PLANILHA ORÇAMENTÁRIA'!C:M,10,0)</f>
        <v>3011972.9600000004</v>
      </c>
      <c r="J18" s="1126">
        <f t="shared" ca="1" si="0"/>
        <v>6.4075791423763864E-2</v>
      </c>
      <c r="K18" s="300"/>
      <c r="N18" s="213"/>
      <c r="O18" s="130"/>
      <c r="P18" s="130"/>
      <c r="T18" s="129"/>
      <c r="V18" s="99"/>
    </row>
    <row r="19" spans="1:22" s="98" customFormat="1" ht="13.5">
      <c r="A19" s="178"/>
      <c r="B19" s="138"/>
      <c r="C19" s="1363">
        <v>5</v>
      </c>
      <c r="D19" s="1364"/>
      <c r="E19" s="1365"/>
      <c r="F19" s="795" t="str">
        <f ca="1">VLOOKUP($C19,'MEMÓRIA DE CÁLCULO'!$B:$M,4,0)</f>
        <v>ESTRUTURAL DO VIADUTO</v>
      </c>
      <c r="G19" s="796">
        <f ca="1">VLOOKUP(C19,'PLANILHA ORÇAMENTÁRIA'!C:M,8,0)</f>
        <v>18205977.050000001</v>
      </c>
      <c r="H19" s="796"/>
      <c r="I19" s="796">
        <f ca="1">VLOOKUP(C19,'PLANILHA ORÇAMENTÁRIA'!C:M,10,0)</f>
        <v>22329475.029999997</v>
      </c>
      <c r="J19" s="1126">
        <f t="shared" ca="1" si="0"/>
        <v>0.47503042146315377</v>
      </c>
      <c r="K19" s="300"/>
      <c r="N19" s="213"/>
      <c r="O19" s="130"/>
      <c r="P19" s="130"/>
      <c r="T19" s="129"/>
      <c r="V19" s="99"/>
    </row>
    <row r="20" spans="1:22" s="98" customFormat="1" ht="13.5">
      <c r="A20" s="178"/>
      <c r="B20" s="138"/>
      <c r="C20" s="1363">
        <v>6</v>
      </c>
      <c r="D20" s="1364"/>
      <c r="E20" s="1365"/>
      <c r="F20" s="795" t="str">
        <f ca="1">VLOOKUP($C20,'MEMÓRIA DE CÁLCULO'!$B:$M,4,0)</f>
        <v>PAVIMENTAÇÃO</v>
      </c>
      <c r="G20" s="796">
        <f ca="1">VLOOKUP(C20,'PLANILHA ORÇAMENTÁRIA'!C:M,8,0)</f>
        <v>1280111.9099999997</v>
      </c>
      <c r="H20" s="796"/>
      <c r="I20" s="796">
        <f ca="1">VLOOKUP(C20,'PLANILHA ORÇAMENTÁRIA'!C:M,10,0)</f>
        <v>1569815.6600000004</v>
      </c>
      <c r="J20" s="1126">
        <f t="shared" ca="1" si="0"/>
        <v>3.3395778162602828E-2</v>
      </c>
      <c r="K20" s="300"/>
      <c r="N20" s="213"/>
      <c r="O20" s="130"/>
      <c r="P20" s="130"/>
      <c r="T20" s="129"/>
      <c r="V20" s="99"/>
    </row>
    <row r="21" spans="1:22" s="98" customFormat="1" ht="13.5">
      <c r="A21" s="178"/>
      <c r="B21" s="138"/>
      <c r="C21" s="1363">
        <v>7</v>
      </c>
      <c r="D21" s="1364"/>
      <c r="E21" s="1365"/>
      <c r="F21" s="795" t="str">
        <f ca="1">VLOOKUP($C21,'MEMÓRIA DE CÁLCULO'!$B:$M,4,0)</f>
        <v>DRENAGEM PROFUNDA E SUPERFICIAL</v>
      </c>
      <c r="G21" s="796">
        <f ca="1">VLOOKUP(C21,'PLANILHA ORÇAMENTÁRIA'!C:M,8,0)</f>
        <v>962079.04000000027</v>
      </c>
      <c r="H21" s="796"/>
      <c r="I21" s="796">
        <f ca="1">VLOOKUP(C21,'PLANILHA ORÇAMENTÁRIA'!C:M,10,0)</f>
        <v>1179990.7599999998</v>
      </c>
      <c r="J21" s="1126">
        <f t="shared" ca="1" si="0"/>
        <v>2.5102762482877194E-2</v>
      </c>
      <c r="K21" s="300"/>
      <c r="N21" s="213"/>
      <c r="O21" s="130"/>
      <c r="P21" s="130"/>
      <c r="T21" s="129"/>
      <c r="V21" s="99"/>
    </row>
    <row r="22" spans="1:22" s="98" customFormat="1" ht="13.5">
      <c r="A22" s="178"/>
      <c r="B22" s="138"/>
      <c r="C22" s="1363">
        <v>8</v>
      </c>
      <c r="D22" s="1364"/>
      <c r="E22" s="1365"/>
      <c r="F22" s="795" t="str">
        <f ca="1">VLOOKUP($C22,'MEMÓRIA DE CÁLCULO'!$B:$M,4,0)</f>
        <v>SINALIZAÇÃO VIÁRIA</v>
      </c>
      <c r="G22" s="796">
        <f ca="1">VLOOKUP(C22,'PLANILHA ORÇAMENTÁRIA'!C:M,8,0)</f>
        <v>832695.92</v>
      </c>
      <c r="H22" s="797"/>
      <c r="I22" s="796">
        <f ca="1">VLOOKUP(C22,'PLANILHA ORÇAMENTÁRIA'!C:M,10,0)</f>
        <v>1021319.8700000001</v>
      </c>
      <c r="J22" s="1126">
        <f t="shared" ca="1" si="0"/>
        <v>2.1727246504585358E-2</v>
      </c>
      <c r="K22" s="300"/>
      <c r="N22" s="213"/>
      <c r="O22" s="130"/>
      <c r="P22" s="130"/>
    </row>
    <row r="23" spans="1:22" s="98" customFormat="1" ht="13.5">
      <c r="A23" s="178"/>
      <c r="B23" s="138"/>
      <c r="C23" s="1363">
        <v>9</v>
      </c>
      <c r="D23" s="1364"/>
      <c r="E23" s="1365"/>
      <c r="F23" s="795" t="str">
        <f ca="1">VLOOKUP($C23,'MEMÓRIA DE CÁLCULO'!$B:$M,4,0)</f>
        <v>SERVIÇOS TÉCNICOS E DE APOIO</v>
      </c>
      <c r="G23" s="796">
        <f ca="1">VLOOKUP(C23,'PLANILHA ORÇAMENTÁRIA'!C:M,8,0)</f>
        <v>455546.52</v>
      </c>
      <c r="H23" s="796"/>
      <c r="I23" s="796">
        <f ca="1">VLOOKUP(C23,'PLANILHA ORÇAMENTÁRIA'!C:M,10,0)</f>
        <v>558711.96</v>
      </c>
      <c r="J23" s="1126">
        <f t="shared" ca="1" si="0"/>
        <v>1.1885867333590634E-2</v>
      </c>
      <c r="K23" s="300"/>
      <c r="N23" s="213"/>
      <c r="O23" s="130"/>
      <c r="P23" s="130"/>
    </row>
    <row r="24" spans="1:22" s="98" customFormat="1" ht="13.5">
      <c r="A24" s="178"/>
      <c r="B24" s="138"/>
      <c r="C24" s="1363">
        <v>10</v>
      </c>
      <c r="D24" s="1364"/>
      <c r="E24" s="1365"/>
      <c r="F24" s="795" t="str">
        <f ca="1">VLOOKUP($C24,'MEMÓRIA DE CÁLCULO'!$B:$M,4,0)</f>
        <v>SINALIZAÇÃO DE TRÂNSITO</v>
      </c>
      <c r="G24" s="796">
        <f ca="1">VLOOKUP(C24,'PLANILHA ORÇAMENTÁRIA'!C:M,8,0)</f>
        <v>746701.44</v>
      </c>
      <c r="H24" s="796"/>
      <c r="I24" s="796">
        <f ca="1">VLOOKUP(C24,'PLANILHA ORÇAMENTÁRIA'!C:M,10,0)</f>
        <v>915829.2</v>
      </c>
      <c r="J24" s="1126">
        <f t="shared" ca="1" si="0"/>
        <v>1.9483070259366637E-2</v>
      </c>
      <c r="K24" s="300"/>
      <c r="N24" s="213"/>
      <c r="O24" s="130"/>
      <c r="P24" s="130"/>
    </row>
    <row r="25" spans="1:22" s="139" customFormat="1" ht="15" customHeight="1">
      <c r="A25" s="178"/>
      <c r="B25" s="138"/>
      <c r="C25" s="1363">
        <v>11</v>
      </c>
      <c r="D25" s="1364"/>
      <c r="E25" s="1365"/>
      <c r="F25" s="795" t="str">
        <f ca="1">VLOOKUP($C25,'MEMÓRIA DE CÁLCULO'!$B:$M,4,0)</f>
        <v>PLATAFORMA TELESCÓPICA COM ALTURA DE TRABALHO DE 34M</v>
      </c>
      <c r="G25" s="796">
        <f ca="1">VLOOKUP(C25,'PLANILHA ORÇAMENTÁRIA'!C:M,8,0)</f>
        <v>1315468.8</v>
      </c>
      <c r="H25" s="796"/>
      <c r="I25" s="796">
        <f ca="1">VLOOKUP(C25,'PLANILHA ORÇAMENTÁRIA'!C:M,10,0)</f>
        <v>1613422.56</v>
      </c>
      <c r="J25" s="1126">
        <f t="shared" ca="1" si="0"/>
        <v>3.4323458014362491E-2</v>
      </c>
      <c r="K25" s="300"/>
      <c r="L25" s="130"/>
      <c r="M25" s="98"/>
      <c r="N25" s="213"/>
      <c r="O25" s="130"/>
      <c r="P25" s="130"/>
    </row>
    <row r="26" spans="1:22" s="98" customFormat="1" ht="13.5">
      <c r="A26" s="178"/>
      <c r="B26" s="138"/>
      <c r="C26" s="1363">
        <v>12</v>
      </c>
      <c r="D26" s="1364"/>
      <c r="E26" s="1365"/>
      <c r="F26" s="795" t="str">
        <f ca="1">VLOOKUP($C26,'MEMÓRIA DE CÁLCULO'!$B:$M,4,0)</f>
        <v>GERADOR DE ENERGIA</v>
      </c>
      <c r="G26" s="796">
        <f ca="1">VLOOKUP(C26,'PLANILHA ORÇAMENTÁRIA'!C:M,8,0)</f>
        <v>277555.20000000001</v>
      </c>
      <c r="H26" s="796"/>
      <c r="I26" s="796">
        <f ca="1">VLOOKUP(C26,'PLANILHA ORÇAMENTÁRIA'!C:M,10,0)</f>
        <v>340421.28</v>
      </c>
      <c r="J26" s="1126">
        <f t="shared" ca="1" si="0"/>
        <v>7.2420181798347593E-3</v>
      </c>
      <c r="K26" s="300"/>
      <c r="N26" s="213"/>
      <c r="O26" s="130"/>
      <c r="P26" s="130"/>
    </row>
    <row r="27" spans="1:22" s="98" customFormat="1" ht="13.5">
      <c r="A27" s="178"/>
      <c r="B27" s="138"/>
      <c r="C27" s="1363">
        <v>13</v>
      </c>
      <c r="D27" s="1364"/>
      <c r="E27" s="1365"/>
      <c r="F27" s="795" t="str">
        <f ca="1">VLOOKUP($C27,'MEMÓRIA DE CÁLCULO'!$B:$M,4,0)</f>
        <v>CONTROLE TECNOLÓGICO</v>
      </c>
      <c r="G27" s="796">
        <f ca="1">VLOOKUP(C27,'PLANILHA ORÇAMENTÁRIA'!C:M,8,0)</f>
        <v>1433405.59</v>
      </c>
      <c r="H27" s="796"/>
      <c r="I27" s="796">
        <f ca="1">VLOOKUP(C27,'PLANILHA ORÇAMENTÁRIA'!C:M,10,0)</f>
        <v>1758071.0000000002</v>
      </c>
      <c r="J27" s="1126">
        <f t="shared" ca="1" si="0"/>
        <v>3.7400664680657676E-2</v>
      </c>
      <c r="K27" s="300"/>
      <c r="N27" s="213"/>
      <c r="O27" s="130"/>
      <c r="P27" s="130"/>
    </row>
    <row r="28" spans="1:22" s="98" customFormat="1" ht="13.5">
      <c r="A28" s="178"/>
      <c r="B28" s="138"/>
      <c r="C28" s="1363">
        <v>14</v>
      </c>
      <c r="D28" s="1364"/>
      <c r="E28" s="1365"/>
      <c r="F28" s="795" t="str">
        <f ca="1">VLOOKUP($C28,'MEMÓRIA DE CÁLCULO'!$B:$M,4,0)</f>
        <v>APOIO E EQUIPAMENTOS DIVERSOS</v>
      </c>
      <c r="G28" s="796">
        <f ca="1">VLOOKUP(C28,'PLANILHA ORÇAMENTÁRIA'!C:M,8,0)</f>
        <v>1067094.6000000001</v>
      </c>
      <c r="H28" s="796"/>
      <c r="I28" s="796">
        <f ca="1">VLOOKUP(C28,'PLANILHA ORÇAMENTÁRIA'!C:M,10,0)</f>
        <v>1308789.9000000001</v>
      </c>
      <c r="J28" s="1126">
        <f t="shared" ca="1" si="0"/>
        <v>2.7842795989087749E-2</v>
      </c>
      <c r="K28" s="300"/>
      <c r="N28" s="213"/>
      <c r="O28" s="130"/>
      <c r="P28" s="130"/>
    </row>
    <row r="29" spans="1:22" s="98" customFormat="1" ht="13.5">
      <c r="A29" s="178"/>
      <c r="B29" s="138"/>
      <c r="C29" s="1363">
        <v>15</v>
      </c>
      <c r="D29" s="1364"/>
      <c r="E29" s="1365"/>
      <c r="F29" s="795" t="str">
        <f ca="1">VLOOKUP($C29,'MEMÓRIA DE CÁLCULO'!$B:$M,4,0)</f>
        <v>SERVIÇOS FINAIS</v>
      </c>
      <c r="G29" s="796">
        <f ca="1">VLOOKUP(C29,'PLANILHA ORÇAMENTÁRIA'!C:M,8,0)</f>
        <v>15038.4</v>
      </c>
      <c r="H29" s="796"/>
      <c r="I29" s="796">
        <f ca="1">VLOOKUP(C29,'PLANILHA ORÇAMENTÁRIA'!C:M,10,0)</f>
        <v>18436.5</v>
      </c>
      <c r="J29" s="1126">
        <f t="shared" ref="J29" ca="1" si="1">I29/$I$33</f>
        <v>3.9221246149043188E-4</v>
      </c>
      <c r="K29" s="300"/>
      <c r="N29" s="213"/>
      <c r="O29" s="130"/>
      <c r="P29" s="130"/>
    </row>
    <row r="30" spans="1:22" s="98" customFormat="1" ht="26.25">
      <c r="A30" s="178"/>
      <c r="B30" s="138"/>
      <c r="C30" s="1363">
        <v>16</v>
      </c>
      <c r="D30" s="1364"/>
      <c r="E30" s="1365"/>
      <c r="F30" s="795" t="str">
        <f ca="1">VLOOKUP($C30,'MEMÓRIA DE CÁLCULO'!$B:$M,4,0)</f>
        <v>ENCARGOS SOCIAIS DE SERVIÇOS REALIZADOS COM ADICIONAL NOTURNO (22HS ATÉ 05HS)</v>
      </c>
      <c r="G30" s="796">
        <f ca="1">VLOOKUP(C30,'PLANILHA ORÇAMENTÁRIA'!C:M,8,0)</f>
        <v>1610431.9685</v>
      </c>
      <c r="H30" s="796"/>
      <c r="I30" s="796">
        <f ca="1">VLOOKUP(C30,'PLANILHA ORÇAMENTÁRIA'!C:M,10,0)</f>
        <v>1975194.8095</v>
      </c>
      <c r="J30" s="1126">
        <f ca="1">I30/$I$33</f>
        <v>4.2019690188328573E-2</v>
      </c>
      <c r="K30" s="300"/>
      <c r="N30" s="213"/>
      <c r="O30" s="130"/>
      <c r="P30" s="130"/>
    </row>
    <row r="31" spans="1:22" s="98" customFormat="1" ht="13.5">
      <c r="A31" s="178"/>
      <c r="B31" s="138"/>
      <c r="C31" s="1363">
        <v>17</v>
      </c>
      <c r="D31" s="1364"/>
      <c r="E31" s="1365"/>
      <c r="F31" s="795" t="str">
        <f ca="1">VLOOKUP($C31,'MEMÓRIA DE CÁLCULO'!$B:$M,4,0)</f>
        <v>MOBILIZAÇÃO E DESMOBILIZAÇÃO DA OBRA</v>
      </c>
      <c r="G31" s="796">
        <f ca="1">VLOOKUP(C31,'PLANILHA ORÇAMENTÁRIA'!C:M,8,0)</f>
        <v>67638.142699999997</v>
      </c>
      <c r="H31" s="796"/>
      <c r="I31" s="796">
        <f ca="1">VLOOKUP(C31,'PLANILHA ORÇAMENTÁRIA'!C:M,10,0)</f>
        <v>82958.182000000001</v>
      </c>
      <c r="J31" s="1126">
        <f ca="1">I31/$I$33</f>
        <v>1.7648269879310737E-3</v>
      </c>
      <c r="K31" s="300"/>
      <c r="N31" s="213"/>
      <c r="O31" s="130"/>
      <c r="P31" s="130"/>
    </row>
    <row r="32" spans="1:22" s="98" customFormat="1" ht="14.25" thickBot="1">
      <c r="A32" s="178"/>
      <c r="B32" s="138"/>
      <c r="C32" s="1360">
        <v>18</v>
      </c>
      <c r="D32" s="1361"/>
      <c r="E32" s="1362"/>
      <c r="F32" s="1127" t="str">
        <f ca="1">VLOOKUP($C32,'MEMÓRIA DE CÁLCULO'!$B:$M,4,0)</f>
        <v xml:space="preserve">ADMINISTRAÇÃO LOCAL </v>
      </c>
      <c r="G32" s="1128">
        <f ca="1">VLOOKUP(C32,'PLANILHA ORÇAMENTÁRIA'!C:M,8,0)</f>
        <v>4437882.75</v>
      </c>
      <c r="H32" s="1128"/>
      <c r="I32" s="1128">
        <f ca="1">VLOOKUP(C32,'PLANILHA ORÇAMENTÁRIA'!C:M,10,0)</f>
        <v>5443063</v>
      </c>
      <c r="J32" s="1136">
        <f ca="1">I32/$I$33</f>
        <v>0.11579405729273423</v>
      </c>
      <c r="K32" s="300"/>
      <c r="N32" s="213"/>
      <c r="O32" s="130"/>
      <c r="P32" s="130"/>
    </row>
    <row r="33" spans="1:22" s="98" customFormat="1" ht="15.75" customHeight="1" thickBot="1">
      <c r="A33" s="179"/>
      <c r="B33" s="112"/>
      <c r="C33" s="604"/>
      <c r="D33" s="605"/>
      <c r="E33" s="605"/>
      <c r="F33" s="606" t="s">
        <v>179</v>
      </c>
      <c r="G33" s="1121">
        <f ca="1">SUBTOTAL(9,G15:G32)</f>
        <v>38324592.23120001</v>
      </c>
      <c r="H33" s="1122"/>
      <c r="I33" s="1134">
        <f ca="1">SUBTOTAL(9,I15:I32)</f>
        <v>47006410.581500001</v>
      </c>
      <c r="J33" s="1123">
        <f ca="1">SUBTOTAL(9,J15:J32)</f>
        <v>1.0000000000000002</v>
      </c>
      <c r="K33" s="204"/>
      <c r="N33" s="213"/>
      <c r="O33" s="130"/>
      <c r="P33" s="130"/>
      <c r="T33" s="129"/>
      <c r="V33" s="99"/>
    </row>
    <row r="34" spans="1:22" s="98" customFormat="1" ht="13.5" collapsed="1">
      <c r="A34" s="176"/>
      <c r="B34" s="102"/>
      <c r="C34" s="108"/>
      <c r="D34" s="108"/>
      <c r="E34" s="108"/>
      <c r="F34" s="186"/>
      <c r="G34" s="109"/>
      <c r="H34" s="109"/>
      <c r="I34" s="110">
        <f ca="1">I33-'PLANILHA ORÇAMENTÁRIA'!L377</f>
        <v>0</v>
      </c>
      <c r="J34" s="110"/>
      <c r="K34" s="205"/>
      <c r="N34" s="213"/>
      <c r="O34" s="130"/>
      <c r="P34" s="130"/>
      <c r="T34" s="129"/>
      <c r="V34" s="99"/>
    </row>
    <row r="35" spans="1:22" s="98" customFormat="1" ht="13.5">
      <c r="A35" s="176"/>
      <c r="B35" s="102"/>
      <c r="C35" s="108"/>
      <c r="D35" s="108"/>
      <c r="E35" s="108"/>
      <c r="F35" s="186"/>
      <c r="G35" s="109"/>
      <c r="H35" s="384"/>
      <c r="I35" s="109"/>
      <c r="J35" s="109"/>
      <c r="K35" s="205"/>
      <c r="N35" s="213"/>
      <c r="O35" s="130"/>
      <c r="P35" s="130"/>
      <c r="T35" s="129"/>
      <c r="V35" s="99"/>
    </row>
    <row r="36" spans="1:22" s="98" customFormat="1" ht="13.5">
      <c r="A36" s="176"/>
      <c r="B36" s="102"/>
      <c r="C36" s="108"/>
      <c r="D36" s="108"/>
      <c r="E36" s="108"/>
      <c r="F36" s="186"/>
      <c r="G36" s="109"/>
      <c r="H36" s="110"/>
      <c r="I36" s="109"/>
      <c r="J36" s="109"/>
      <c r="K36" s="205"/>
      <c r="N36" s="213"/>
      <c r="O36" s="130"/>
      <c r="P36" s="130"/>
      <c r="T36" s="129"/>
      <c r="V36" s="99"/>
    </row>
    <row r="37" spans="1:22" s="98" customFormat="1" ht="13.5" collapsed="1">
      <c r="A37" s="176"/>
      <c r="B37" s="102"/>
      <c r="C37" s="108"/>
      <c r="D37" s="108"/>
      <c r="E37" s="108"/>
      <c r="F37" s="186"/>
      <c r="G37" s="109"/>
      <c r="H37" s="109"/>
      <c r="I37" s="109"/>
      <c r="J37" s="109"/>
      <c r="K37" s="205"/>
      <c r="N37" s="213"/>
      <c r="O37" s="130"/>
      <c r="P37" s="130"/>
      <c r="T37" s="129"/>
      <c r="V37" s="99"/>
    </row>
    <row r="38" spans="1:22" s="98" customFormat="1" ht="13.5">
      <c r="A38" s="176"/>
      <c r="B38" s="102"/>
      <c r="C38" s="108"/>
      <c r="D38" s="108"/>
      <c r="E38" s="108"/>
      <c r="F38" s="186"/>
      <c r="G38" s="109"/>
      <c r="H38" s="109"/>
      <c r="I38" s="109"/>
      <c r="J38" s="109"/>
      <c r="K38" s="205"/>
      <c r="N38" s="213"/>
      <c r="O38" s="130"/>
      <c r="P38" s="130"/>
      <c r="T38" s="129"/>
      <c r="V38" s="99"/>
    </row>
    <row r="39" spans="1:22" s="98" customFormat="1" ht="13.5">
      <c r="A39" s="176"/>
      <c r="B39" s="102"/>
      <c r="C39" s="108"/>
      <c r="D39" s="108"/>
      <c r="E39" s="108"/>
      <c r="F39" s="186"/>
      <c r="G39" s="109"/>
      <c r="H39" s="109"/>
      <c r="I39" s="109"/>
      <c r="J39" s="109"/>
      <c r="K39" s="206"/>
      <c r="N39" s="213"/>
      <c r="O39" s="130"/>
      <c r="P39" s="130"/>
      <c r="T39" s="129"/>
      <c r="V39" s="99"/>
    </row>
    <row r="40" spans="1:22" s="98" customFormat="1" ht="13.5" collapsed="1">
      <c r="A40" s="176"/>
      <c r="B40" s="102"/>
      <c r="C40" s="108"/>
      <c r="D40" s="108"/>
      <c r="E40" s="108"/>
      <c r="F40" s="186"/>
      <c r="G40" s="109"/>
      <c r="H40" s="109"/>
      <c r="I40" s="109"/>
      <c r="J40" s="109"/>
      <c r="K40" s="202"/>
      <c r="N40" s="213"/>
      <c r="O40" s="130"/>
      <c r="P40" s="130"/>
      <c r="T40" s="129"/>
      <c r="V40" s="99"/>
    </row>
    <row r="41" spans="1:22" s="98" customFormat="1" ht="13.5">
      <c r="A41" s="176"/>
      <c r="B41" s="102"/>
      <c r="C41" s="108"/>
      <c r="D41" s="108"/>
      <c r="E41" s="108"/>
      <c r="F41" s="186"/>
      <c r="G41" s="109"/>
      <c r="H41" s="109"/>
      <c r="I41" s="109"/>
      <c r="J41" s="109"/>
      <c r="K41" s="202"/>
      <c r="N41" s="213"/>
      <c r="O41" s="130"/>
      <c r="P41" s="130"/>
      <c r="T41" s="129"/>
      <c r="V41" s="99"/>
    </row>
    <row r="42" spans="1:22" s="98" customFormat="1" ht="13.5" collapsed="1">
      <c r="A42" s="176"/>
      <c r="B42" s="102"/>
      <c r="C42" s="108"/>
      <c r="D42" s="108"/>
      <c r="E42" s="108"/>
      <c r="F42" s="186"/>
      <c r="G42" s="109"/>
      <c r="H42" s="109"/>
      <c r="I42" s="109"/>
      <c r="J42" s="109"/>
      <c r="K42" s="201"/>
      <c r="N42" s="213"/>
      <c r="O42" s="130"/>
      <c r="P42" s="130"/>
      <c r="T42" s="129"/>
      <c r="V42" s="99"/>
    </row>
    <row r="43" spans="1:22" s="98" customFormat="1" ht="13.5">
      <c r="A43" s="176"/>
      <c r="B43" s="102"/>
      <c r="C43" s="108"/>
      <c r="D43" s="108"/>
      <c r="E43" s="108"/>
      <c r="F43" s="186"/>
      <c r="G43" s="109"/>
      <c r="H43" s="109"/>
      <c r="I43" s="109"/>
      <c r="J43" s="109"/>
      <c r="K43" s="201"/>
      <c r="N43" s="213"/>
      <c r="O43" s="130"/>
      <c r="P43" s="130"/>
      <c r="T43" s="129"/>
      <c r="V43" s="99"/>
    </row>
    <row r="44" spans="1:22" s="98" customFormat="1" ht="13.5" collapsed="1">
      <c r="A44" s="176"/>
      <c r="B44" s="102"/>
      <c r="C44" s="108"/>
      <c r="D44" s="108"/>
      <c r="E44" s="108"/>
      <c r="F44" s="186"/>
      <c r="G44" s="109"/>
      <c r="H44" s="109"/>
      <c r="I44" s="109"/>
      <c r="J44" s="109"/>
      <c r="K44" s="201"/>
      <c r="N44" s="213"/>
      <c r="O44" s="130"/>
      <c r="P44" s="130"/>
      <c r="T44" s="129"/>
      <c r="V44" s="99"/>
    </row>
    <row r="45" spans="1:22" s="98" customFormat="1" ht="13.5">
      <c r="A45" s="176"/>
      <c r="B45" s="102"/>
      <c r="C45" s="108"/>
      <c r="D45" s="108"/>
      <c r="E45" s="108"/>
      <c r="F45" s="186"/>
      <c r="G45" s="109"/>
      <c r="H45" s="109"/>
      <c r="I45" s="109"/>
      <c r="J45" s="109"/>
      <c r="K45" s="201"/>
      <c r="N45" s="213"/>
      <c r="O45" s="130"/>
      <c r="P45" s="130"/>
      <c r="T45" s="129"/>
      <c r="V45" s="99"/>
    </row>
    <row r="46" spans="1:22" s="98" customFormat="1" ht="13.5">
      <c r="A46" s="176"/>
      <c r="B46" s="102"/>
      <c r="C46" s="108"/>
      <c r="D46" s="108"/>
      <c r="E46" s="108"/>
      <c r="F46" s="186"/>
      <c r="G46" s="109"/>
      <c r="H46" s="109"/>
      <c r="I46" s="109"/>
      <c r="J46" s="109"/>
      <c r="K46" s="201"/>
      <c r="N46" s="213"/>
      <c r="O46" s="130"/>
      <c r="P46" s="130"/>
      <c r="T46" s="129"/>
      <c r="V46" s="99"/>
    </row>
    <row r="47" spans="1:22" s="98" customFormat="1" ht="13.5">
      <c r="A47" s="176"/>
      <c r="B47" s="102"/>
      <c r="C47" s="108"/>
      <c r="D47" s="108"/>
      <c r="E47" s="108"/>
      <c r="F47" s="186"/>
      <c r="G47" s="109"/>
      <c r="H47" s="109"/>
      <c r="I47" s="109"/>
      <c r="J47" s="109"/>
      <c r="K47" s="202"/>
      <c r="N47" s="213"/>
      <c r="O47" s="130"/>
      <c r="P47" s="130"/>
      <c r="T47" s="129"/>
      <c r="V47" s="99"/>
    </row>
    <row r="48" spans="1:22" s="98" customFormat="1" ht="13.5">
      <c r="A48" s="176"/>
      <c r="B48" s="102"/>
      <c r="C48" s="108"/>
      <c r="D48" s="108"/>
      <c r="E48" s="108"/>
      <c r="F48" s="186"/>
      <c r="G48" s="109"/>
      <c r="H48" s="109"/>
      <c r="I48" s="109"/>
      <c r="J48" s="109"/>
      <c r="K48" s="202"/>
      <c r="N48" s="213"/>
      <c r="O48" s="130"/>
      <c r="P48" s="130"/>
      <c r="T48" s="129"/>
      <c r="V48" s="99"/>
    </row>
    <row r="49" spans="1:22" s="98" customFormat="1" ht="13.5">
      <c r="A49" s="176"/>
      <c r="B49" s="102"/>
      <c r="C49" s="108"/>
      <c r="D49" s="108"/>
      <c r="E49" s="108"/>
      <c r="F49" s="186"/>
      <c r="G49" s="109"/>
      <c r="H49" s="109"/>
      <c r="I49" s="109"/>
      <c r="J49" s="109"/>
      <c r="K49" s="202"/>
      <c r="N49" s="213"/>
      <c r="O49" s="130"/>
      <c r="P49" s="130"/>
      <c r="T49" s="129"/>
      <c r="V49" s="99"/>
    </row>
    <row r="50" spans="1:22" s="98" customFormat="1" ht="13.5">
      <c r="A50" s="176"/>
      <c r="B50" s="102"/>
      <c r="C50" s="108"/>
      <c r="D50" s="108"/>
      <c r="E50" s="108"/>
      <c r="F50" s="186"/>
      <c r="G50" s="109"/>
      <c r="H50" s="109"/>
      <c r="I50" s="109"/>
      <c r="J50" s="109"/>
      <c r="K50" s="202"/>
      <c r="N50" s="213"/>
      <c r="O50" s="130"/>
      <c r="P50" s="130"/>
      <c r="T50" s="129"/>
      <c r="V50" s="99"/>
    </row>
    <row r="51" spans="1:22" s="98" customFormat="1" ht="13.5">
      <c r="A51" s="176"/>
      <c r="B51" s="102"/>
      <c r="C51" s="108"/>
      <c r="D51" s="108"/>
      <c r="E51" s="108"/>
      <c r="F51" s="186"/>
      <c r="G51" s="109"/>
      <c r="H51" s="109"/>
      <c r="I51" s="109"/>
      <c r="J51" s="109"/>
      <c r="K51" s="202"/>
      <c r="N51" s="213"/>
      <c r="O51" s="130"/>
      <c r="P51" s="130"/>
    </row>
    <row r="52" spans="1:22" s="98" customFormat="1" ht="13.5">
      <c r="A52" s="176"/>
      <c r="B52" s="102"/>
      <c r="C52" s="108"/>
      <c r="D52" s="108"/>
      <c r="E52" s="108"/>
      <c r="F52" s="186"/>
      <c r="G52" s="109"/>
      <c r="H52" s="109"/>
      <c r="I52" s="109"/>
      <c r="J52" s="109"/>
      <c r="K52" s="202"/>
      <c r="N52" s="213"/>
      <c r="O52" s="130"/>
      <c r="P52" s="130"/>
    </row>
    <row r="53" spans="1:22" s="98" customFormat="1" ht="13.5" collapsed="1">
      <c r="A53" s="176"/>
      <c r="B53" s="102"/>
      <c r="C53" s="108"/>
      <c r="D53" s="108"/>
      <c r="E53" s="108"/>
      <c r="F53" s="186"/>
      <c r="G53" s="109"/>
      <c r="H53" s="109"/>
      <c r="I53" s="109"/>
      <c r="J53" s="109"/>
      <c r="K53" s="202"/>
      <c r="N53" s="213"/>
      <c r="O53" s="130"/>
      <c r="P53" s="130"/>
      <c r="T53" s="129"/>
      <c r="V53" s="99"/>
    </row>
    <row r="54" spans="1:22" s="98" customFormat="1" ht="13.5">
      <c r="A54" s="176"/>
      <c r="B54" s="102"/>
      <c r="C54" s="108"/>
      <c r="D54" s="108"/>
      <c r="E54" s="108"/>
      <c r="F54" s="186"/>
      <c r="G54" s="109"/>
      <c r="H54" s="109"/>
      <c r="I54" s="109"/>
      <c r="J54" s="109"/>
      <c r="K54" s="202"/>
      <c r="N54" s="213"/>
      <c r="O54" s="130"/>
      <c r="P54" s="130"/>
    </row>
    <row r="55" spans="1:22" s="98" customFormat="1" ht="13.5">
      <c r="A55" s="176"/>
      <c r="B55" s="102"/>
      <c r="C55" s="108"/>
      <c r="D55" s="108"/>
      <c r="E55" s="108"/>
      <c r="F55" s="186"/>
      <c r="G55" s="109"/>
      <c r="H55" s="109"/>
      <c r="I55" s="109"/>
      <c r="J55" s="109"/>
      <c r="K55" s="202"/>
      <c r="N55" s="213"/>
      <c r="O55" s="130"/>
      <c r="P55" s="130"/>
    </row>
    <row r="56" spans="1:22" s="98" customFormat="1" ht="13.5" collapsed="1">
      <c r="A56" s="176"/>
      <c r="B56" s="102"/>
      <c r="C56" s="108"/>
      <c r="D56" s="108"/>
      <c r="E56" s="108"/>
      <c r="F56" s="186"/>
      <c r="G56" s="109"/>
      <c r="H56" s="109"/>
      <c r="I56" s="109"/>
      <c r="J56" s="109"/>
      <c r="K56" s="202"/>
      <c r="N56" s="213"/>
      <c r="O56" s="130"/>
      <c r="P56" s="130"/>
      <c r="T56" s="129"/>
      <c r="V56" s="99"/>
    </row>
    <row r="57" spans="1:22" s="98" customFormat="1" ht="13.5">
      <c r="A57" s="176"/>
      <c r="B57" s="102"/>
      <c r="C57" s="108"/>
      <c r="D57" s="108"/>
      <c r="E57" s="108"/>
      <c r="F57" s="186"/>
      <c r="G57" s="109"/>
      <c r="H57" s="109"/>
      <c r="I57" s="109"/>
      <c r="J57" s="109"/>
      <c r="K57" s="202"/>
      <c r="L57" s="112"/>
      <c r="N57" s="213"/>
      <c r="O57" s="130"/>
      <c r="P57" s="130"/>
    </row>
    <row r="58" spans="1:22" s="112" customFormat="1" ht="13.5" collapsed="1">
      <c r="A58" s="176"/>
      <c r="B58" s="102"/>
      <c r="C58" s="108"/>
      <c r="D58" s="108"/>
      <c r="E58" s="108"/>
      <c r="F58" s="186"/>
      <c r="G58" s="109"/>
      <c r="H58" s="109"/>
      <c r="I58" s="109"/>
      <c r="J58" s="109"/>
      <c r="K58" s="202"/>
      <c r="L58" s="102"/>
      <c r="M58" s="98"/>
      <c r="N58" s="213"/>
      <c r="O58" s="130"/>
      <c r="P58" s="130"/>
    </row>
    <row r="59" spans="1:22" ht="13.5">
      <c r="K59" s="202"/>
      <c r="M59" s="98"/>
      <c r="N59" s="213"/>
      <c r="O59" s="130"/>
      <c r="P59" s="130"/>
      <c r="R59" s="25"/>
      <c r="S59" s="25"/>
      <c r="T59" s="194"/>
    </row>
    <row r="60" spans="1:22" ht="13.5">
      <c r="K60" s="202"/>
      <c r="M60" s="98"/>
      <c r="N60" s="213"/>
      <c r="O60" s="130"/>
      <c r="P60" s="130"/>
      <c r="R60" s="25"/>
      <c r="S60" s="25"/>
      <c r="T60" s="194"/>
    </row>
    <row r="61" spans="1:22" ht="13.5">
      <c r="K61" s="202"/>
      <c r="M61" s="98"/>
      <c r="N61" s="213"/>
      <c r="O61" s="130"/>
      <c r="P61" s="130"/>
      <c r="R61" s="25"/>
      <c r="S61" s="25"/>
      <c r="T61" s="194"/>
    </row>
    <row r="62" spans="1:22" ht="13.5">
      <c r="K62" s="202"/>
      <c r="M62" s="98"/>
      <c r="N62" s="213"/>
      <c r="O62" s="130"/>
      <c r="P62" s="130"/>
      <c r="R62" s="25"/>
      <c r="S62" s="25"/>
      <c r="T62" s="194"/>
    </row>
    <row r="63" spans="1:22" ht="13.5">
      <c r="K63" s="202"/>
      <c r="M63" s="98"/>
      <c r="N63" s="213"/>
      <c r="O63" s="130"/>
      <c r="P63" s="130"/>
      <c r="R63" s="25"/>
      <c r="S63" s="25"/>
      <c r="T63" s="194"/>
    </row>
    <row r="64" spans="1:22" ht="13.5">
      <c r="K64" s="202"/>
      <c r="M64" s="112"/>
      <c r="N64" s="214"/>
      <c r="O64" s="130"/>
      <c r="P64" s="130"/>
      <c r="R64" s="25"/>
      <c r="S64" s="25"/>
      <c r="T64" s="194"/>
    </row>
    <row r="65" spans="11:20">
      <c r="K65" s="202"/>
      <c r="R65" s="25"/>
      <c r="S65" s="25"/>
      <c r="T65" s="194"/>
    </row>
    <row r="66" spans="11:20">
      <c r="K66" s="202"/>
      <c r="R66" s="25"/>
      <c r="S66" s="25"/>
      <c r="T66" s="194"/>
    </row>
    <row r="67" spans="11:20">
      <c r="K67" s="202"/>
      <c r="R67" s="25"/>
      <c r="S67" s="25"/>
      <c r="T67" s="194"/>
    </row>
    <row r="68" spans="11:20">
      <c r="K68" s="202"/>
      <c r="R68" s="25"/>
      <c r="S68" s="25"/>
      <c r="T68" s="194"/>
    </row>
    <row r="69" spans="11:20">
      <c r="K69" s="202"/>
      <c r="R69" s="25"/>
      <c r="S69" s="25"/>
      <c r="T69" s="194"/>
    </row>
    <row r="70" spans="11:20">
      <c r="K70" s="202"/>
      <c r="R70" s="25"/>
      <c r="S70" s="25"/>
      <c r="T70" s="194"/>
    </row>
    <row r="71" spans="11:20">
      <c r="K71" s="202"/>
      <c r="R71" s="25"/>
      <c r="S71" s="25"/>
      <c r="T71" s="194"/>
    </row>
    <row r="72" spans="11:20">
      <c r="K72" s="202"/>
      <c r="R72" s="25"/>
      <c r="S72" s="25"/>
      <c r="T72" s="194"/>
    </row>
    <row r="73" spans="11:20">
      <c r="K73" s="202"/>
      <c r="R73" s="25"/>
      <c r="S73" s="25"/>
      <c r="T73" s="194"/>
    </row>
    <row r="74" spans="11:20">
      <c r="K74" s="202"/>
      <c r="R74" s="25"/>
      <c r="S74" s="25"/>
      <c r="T74" s="194"/>
    </row>
    <row r="75" spans="11:20">
      <c r="K75" s="202"/>
      <c r="R75" s="25"/>
      <c r="S75" s="25"/>
      <c r="T75" s="194"/>
    </row>
    <row r="76" spans="11:20">
      <c r="K76" s="202"/>
      <c r="R76" s="25"/>
      <c r="S76" s="25"/>
      <c r="T76" s="194"/>
    </row>
    <row r="77" spans="11:20">
      <c r="K77" s="202"/>
      <c r="R77" s="25"/>
      <c r="S77" s="25"/>
      <c r="T77" s="194"/>
    </row>
    <row r="78" spans="11:20">
      <c r="K78" s="202"/>
      <c r="R78" s="25"/>
      <c r="S78" s="25"/>
      <c r="T78" s="194"/>
    </row>
    <row r="79" spans="11:20">
      <c r="K79" s="202"/>
      <c r="R79" s="25"/>
      <c r="S79" s="25"/>
      <c r="T79" s="194"/>
    </row>
    <row r="80" spans="11:20">
      <c r="K80" s="202"/>
      <c r="R80" s="25"/>
      <c r="S80" s="25"/>
      <c r="T80" s="194"/>
    </row>
    <row r="81" spans="11:20">
      <c r="K81" s="202"/>
      <c r="R81" s="25"/>
      <c r="S81" s="25"/>
      <c r="T81" s="194"/>
    </row>
    <row r="82" spans="11:20">
      <c r="K82" s="202"/>
      <c r="R82" s="25"/>
      <c r="S82" s="25"/>
      <c r="T82" s="194"/>
    </row>
    <row r="83" spans="11:20">
      <c r="K83" s="202"/>
      <c r="R83" s="25"/>
      <c r="S83" s="25"/>
      <c r="T83" s="194"/>
    </row>
    <row r="84" spans="11:20">
      <c r="K84" s="202"/>
      <c r="R84" s="25"/>
      <c r="S84" s="25"/>
      <c r="T84" s="194"/>
    </row>
    <row r="85" spans="11:20">
      <c r="K85" s="202"/>
      <c r="R85" s="25"/>
      <c r="S85" s="25"/>
      <c r="T85" s="194"/>
    </row>
    <row r="86" spans="11:20">
      <c r="K86" s="202"/>
      <c r="R86" s="25"/>
      <c r="S86" s="25"/>
      <c r="T86" s="194"/>
    </row>
    <row r="87" spans="11:20">
      <c r="K87" s="202"/>
      <c r="R87" s="25"/>
      <c r="S87" s="25"/>
      <c r="T87" s="194"/>
    </row>
    <row r="88" spans="11:20">
      <c r="K88" s="202"/>
      <c r="R88" s="25"/>
      <c r="S88" s="25"/>
      <c r="T88" s="194"/>
    </row>
    <row r="89" spans="11:20">
      <c r="K89" s="202"/>
      <c r="R89" s="25"/>
      <c r="S89" s="25"/>
      <c r="T89" s="194"/>
    </row>
    <row r="90" spans="11:20">
      <c r="K90" s="202"/>
      <c r="R90" s="25"/>
      <c r="S90" s="25"/>
      <c r="T90" s="194"/>
    </row>
    <row r="91" spans="11:20">
      <c r="K91" s="202"/>
      <c r="R91" s="25"/>
      <c r="S91" s="25"/>
      <c r="T91" s="194"/>
    </row>
    <row r="92" spans="11:20">
      <c r="K92" s="202"/>
      <c r="R92" s="25"/>
      <c r="S92" s="25"/>
      <c r="T92" s="194"/>
    </row>
    <row r="93" spans="11:20">
      <c r="K93" s="202"/>
      <c r="R93" s="25"/>
      <c r="S93" s="25"/>
      <c r="T93" s="194"/>
    </row>
    <row r="94" spans="11:20">
      <c r="K94" s="202"/>
      <c r="R94" s="25"/>
      <c r="S94" s="25"/>
      <c r="T94" s="194"/>
    </row>
    <row r="95" spans="11:20">
      <c r="K95" s="202"/>
      <c r="R95" s="25"/>
      <c r="S95" s="25"/>
      <c r="T95" s="194"/>
    </row>
    <row r="96" spans="11:20">
      <c r="K96" s="202"/>
      <c r="R96" s="25"/>
      <c r="S96" s="25"/>
      <c r="T96" s="194"/>
    </row>
    <row r="97" spans="11:20">
      <c r="K97" s="202"/>
      <c r="R97" s="25"/>
      <c r="S97" s="25"/>
      <c r="T97" s="194"/>
    </row>
    <row r="98" spans="11:20">
      <c r="K98" s="202"/>
      <c r="R98" s="25"/>
      <c r="S98" s="25"/>
      <c r="T98" s="194"/>
    </row>
    <row r="99" spans="11:20">
      <c r="K99" s="202"/>
      <c r="R99" s="25"/>
      <c r="S99" s="25"/>
      <c r="T99" s="194"/>
    </row>
    <row r="100" spans="11:20">
      <c r="K100" s="202"/>
      <c r="R100" s="25"/>
      <c r="S100" s="25"/>
      <c r="T100" s="194"/>
    </row>
    <row r="101" spans="11:20">
      <c r="K101" s="202"/>
      <c r="R101" s="25"/>
      <c r="S101" s="25"/>
      <c r="T101" s="194"/>
    </row>
    <row r="102" spans="11:20">
      <c r="K102" s="202"/>
      <c r="R102" s="25"/>
      <c r="S102" s="25"/>
      <c r="T102" s="194"/>
    </row>
    <row r="103" spans="11:20">
      <c r="K103" s="202"/>
      <c r="R103" s="25"/>
      <c r="S103" s="25"/>
      <c r="T103" s="194"/>
    </row>
    <row r="104" spans="11:20">
      <c r="K104" s="202"/>
      <c r="R104" s="25"/>
      <c r="S104" s="25"/>
      <c r="T104" s="194"/>
    </row>
    <row r="105" spans="11:20">
      <c r="K105" s="202"/>
      <c r="R105" s="25"/>
      <c r="S105" s="25"/>
      <c r="T105" s="194"/>
    </row>
    <row r="106" spans="11:20">
      <c r="K106" s="202"/>
      <c r="R106" s="25"/>
      <c r="S106" s="25"/>
      <c r="T106" s="194"/>
    </row>
    <row r="107" spans="11:20">
      <c r="K107" s="202"/>
      <c r="R107" s="25"/>
      <c r="S107" s="25"/>
      <c r="T107" s="194"/>
    </row>
    <row r="108" spans="11:20">
      <c r="K108" s="202"/>
      <c r="R108" s="25"/>
      <c r="S108" s="25"/>
      <c r="T108" s="194"/>
    </row>
    <row r="109" spans="11:20">
      <c r="K109" s="202"/>
      <c r="R109" s="25"/>
      <c r="S109" s="25"/>
      <c r="T109" s="194"/>
    </row>
    <row r="110" spans="11:20">
      <c r="K110" s="202"/>
      <c r="R110" s="25"/>
      <c r="S110" s="25"/>
      <c r="T110" s="194"/>
    </row>
    <row r="111" spans="11:20">
      <c r="K111" s="202"/>
      <c r="R111" s="25"/>
      <c r="S111" s="25"/>
      <c r="T111" s="194"/>
    </row>
    <row r="112" spans="11:20">
      <c r="K112" s="202"/>
      <c r="R112" s="25"/>
      <c r="S112" s="25"/>
      <c r="T112" s="194"/>
    </row>
    <row r="113" spans="11:20">
      <c r="K113" s="202"/>
      <c r="R113" s="25"/>
      <c r="S113" s="25"/>
      <c r="T113" s="194"/>
    </row>
    <row r="114" spans="11:20">
      <c r="K114" s="202"/>
      <c r="R114" s="25"/>
      <c r="S114" s="25"/>
      <c r="T114" s="194"/>
    </row>
    <row r="115" spans="11:20">
      <c r="K115" s="202"/>
      <c r="R115" s="25"/>
      <c r="S115" s="25"/>
      <c r="T115" s="194"/>
    </row>
    <row r="116" spans="11:20">
      <c r="K116" s="202"/>
      <c r="R116" s="25"/>
      <c r="S116" s="25"/>
      <c r="T116" s="194"/>
    </row>
    <row r="117" spans="11:20">
      <c r="K117" s="202"/>
      <c r="S117" s="25"/>
      <c r="T117" s="194"/>
    </row>
    <row r="118" spans="11:20">
      <c r="K118" s="202"/>
      <c r="S118" s="25"/>
      <c r="T118" s="194"/>
    </row>
    <row r="119" spans="11:20">
      <c r="K119" s="202"/>
      <c r="S119" s="25"/>
      <c r="T119" s="194"/>
    </row>
    <row r="120" spans="11:20">
      <c r="K120" s="202"/>
      <c r="S120" s="25"/>
      <c r="T120" s="194"/>
    </row>
    <row r="121" spans="11:20">
      <c r="K121" s="202"/>
      <c r="S121" s="25"/>
      <c r="T121" s="194"/>
    </row>
    <row r="122" spans="11:20">
      <c r="K122" s="202"/>
      <c r="S122" s="25"/>
      <c r="T122" s="194"/>
    </row>
    <row r="123" spans="11:20">
      <c r="K123" s="202"/>
      <c r="S123" s="25"/>
      <c r="T123" s="194"/>
    </row>
    <row r="124" spans="11:20">
      <c r="K124" s="202"/>
      <c r="S124" s="25"/>
      <c r="T124" s="194"/>
    </row>
    <row r="125" spans="11:20">
      <c r="K125" s="202"/>
      <c r="S125" s="25"/>
      <c r="T125" s="194"/>
    </row>
    <row r="126" spans="11:20">
      <c r="K126" s="202"/>
      <c r="S126" s="25"/>
      <c r="T126" s="194"/>
    </row>
    <row r="127" spans="11:20">
      <c r="K127" s="202"/>
      <c r="S127" s="25"/>
      <c r="T127" s="194"/>
    </row>
    <row r="128" spans="11:20">
      <c r="K128" s="202"/>
      <c r="S128" s="25"/>
      <c r="T128" s="194"/>
    </row>
    <row r="129" spans="11:20">
      <c r="K129" s="202"/>
      <c r="S129" s="25"/>
      <c r="T129" s="194"/>
    </row>
    <row r="130" spans="11:20">
      <c r="K130" s="202"/>
      <c r="S130" s="25"/>
      <c r="T130" s="194"/>
    </row>
    <row r="131" spans="11:20">
      <c r="K131" s="202"/>
    </row>
    <row r="132" spans="11:20">
      <c r="K132" s="202"/>
    </row>
    <row r="133" spans="11:20">
      <c r="K133" s="202"/>
    </row>
    <row r="134" spans="11:20">
      <c r="K134" s="202"/>
    </row>
    <row r="135" spans="11:20">
      <c r="K135" s="202"/>
    </row>
    <row r="136" spans="11:20">
      <c r="K136" s="202"/>
    </row>
    <row r="137" spans="11:20">
      <c r="K137" s="202"/>
    </row>
    <row r="138" spans="11:20">
      <c r="K138" s="202"/>
    </row>
    <row r="139" spans="11:20">
      <c r="K139" s="202"/>
    </row>
    <row r="140" spans="11:20">
      <c r="K140" s="202"/>
    </row>
    <row r="141" spans="11:20">
      <c r="K141" s="202"/>
    </row>
    <row r="142" spans="11:20">
      <c r="K142" s="202"/>
    </row>
    <row r="143" spans="11:20">
      <c r="K143" s="202"/>
    </row>
    <row r="144" spans="11:20">
      <c r="K144" s="202"/>
    </row>
    <row r="145" spans="11:11">
      <c r="K145" s="202"/>
    </row>
    <row r="146" spans="11:11">
      <c r="K146" s="202"/>
    </row>
    <row r="147" spans="11:11">
      <c r="K147" s="202"/>
    </row>
    <row r="148" spans="11:11">
      <c r="K148" s="202"/>
    </row>
    <row r="149" spans="11:11">
      <c r="K149" s="202"/>
    </row>
    <row r="150" spans="11:11">
      <c r="K150" s="202"/>
    </row>
    <row r="151" spans="11:11">
      <c r="K151" s="202"/>
    </row>
    <row r="152" spans="11:11">
      <c r="K152" s="202"/>
    </row>
    <row r="153" spans="11:11">
      <c r="K153" s="202"/>
    </row>
    <row r="154" spans="11:11">
      <c r="K154" s="202"/>
    </row>
    <row r="155" spans="11:11">
      <c r="K155" s="202"/>
    </row>
    <row r="156" spans="11:11">
      <c r="K156" s="202"/>
    </row>
    <row r="157" spans="11:11">
      <c r="K157" s="202"/>
    </row>
    <row r="158" spans="11:11">
      <c r="K158" s="202"/>
    </row>
    <row r="159" spans="11:11">
      <c r="K159" s="202"/>
    </row>
    <row r="160" spans="11:11">
      <c r="K160" s="202"/>
    </row>
    <row r="161" spans="11:11">
      <c r="K161" s="202"/>
    </row>
  </sheetData>
  <mergeCells count="30">
    <mergeCell ref="C30:E30"/>
    <mergeCell ref="C11:J11"/>
    <mergeCell ref="C23:E23"/>
    <mergeCell ref="C24:E24"/>
    <mergeCell ref="C25:E25"/>
    <mergeCell ref="C26:E26"/>
    <mergeCell ref="C27:E27"/>
    <mergeCell ref="C18:E18"/>
    <mergeCell ref="C19:E19"/>
    <mergeCell ref="C20:E20"/>
    <mergeCell ref="C21:E21"/>
    <mergeCell ref="C22:E22"/>
    <mergeCell ref="J12:J13"/>
    <mergeCell ref="C29:E29"/>
    <mergeCell ref="C32:E32"/>
    <mergeCell ref="C31:E31"/>
    <mergeCell ref="J7:J8"/>
    <mergeCell ref="J5:J6"/>
    <mergeCell ref="C2:J2"/>
    <mergeCell ref="C3:F4"/>
    <mergeCell ref="I3:I4"/>
    <mergeCell ref="J3:J4"/>
    <mergeCell ref="H9:I9"/>
    <mergeCell ref="C12:E13"/>
    <mergeCell ref="C15:E15"/>
    <mergeCell ref="C16:E16"/>
    <mergeCell ref="C17:E17"/>
    <mergeCell ref="F12:F13"/>
    <mergeCell ref="G12:I12"/>
    <mergeCell ref="C28:E28"/>
  </mergeCells>
  <conditionalFormatting sqref="C33">
    <cfRule type="expression" dxfId="64" priority="96">
      <formula>LEN($C33)=1</formula>
    </cfRule>
  </conditionalFormatting>
  <pageMargins left="0.23622047244094491" right="0.23622047244094491" top="0.74803149606299213" bottom="0.74803149606299213" header="0.31496062992125984" footer="0.31496062992125984"/>
  <pageSetup paperSize="9" scale="74" fitToHeight="0" orientation="landscape" r:id="rId1"/>
  <headerFooter>
    <oddFooter>&amp;CAvenida Barão Homem de Melo, 3280 – Bairro Estoril – Belo Horizonte – MG – CEP: 30494-080&amp;R&amp;P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505"/>
  <sheetViews>
    <sheetView showGridLines="0" view="pageBreakPreview" zoomScale="85" zoomScaleNormal="85" zoomScaleSheetLayoutView="85" workbookViewId="0">
      <selection activeCell="D346" sqref="D346"/>
    </sheetView>
  </sheetViews>
  <sheetFormatPr defaultColWidth="9.14453125" defaultRowHeight="12.75" outlineLevelRow="1"/>
  <cols>
    <col min="1" max="1" width="3.09375" style="176" customWidth="1"/>
    <col min="2" max="2" width="8.875" style="102" hidden="1" customWidth="1"/>
    <col min="3" max="3" width="8.875" style="108" customWidth="1"/>
    <col min="4" max="4" width="14.66015625" style="108" customWidth="1"/>
    <col min="5" max="5" width="14.390625" style="108" customWidth="1"/>
    <col min="6" max="6" width="124.97265625" style="186" customWidth="1"/>
    <col min="7" max="7" width="11.8359375" style="108" customWidth="1"/>
    <col min="8" max="8" width="12.9140625" style="109" customWidth="1"/>
    <col min="9" max="9" width="20.17578125" style="109" bestFit="1" customWidth="1"/>
    <col min="10" max="10" width="22.59765625" style="109" customWidth="1"/>
    <col min="11" max="11" width="18.96484375" style="109" bestFit="1" customWidth="1"/>
    <col min="12" max="12" width="21.1171875" style="109" bestFit="1" customWidth="1"/>
    <col min="13" max="13" width="21.1171875" style="109" customWidth="1"/>
    <col min="14" max="14" width="9.81640625" style="201" bestFit="1" customWidth="1"/>
    <col min="15" max="15" width="18.16015625" style="102" bestFit="1" customWidth="1"/>
    <col min="16" max="16" width="16.0078125" style="1343" bestFit="1" customWidth="1"/>
    <col min="17" max="18" width="14.9296875" style="102" bestFit="1" customWidth="1"/>
    <col min="19" max="19" width="11.8359375" style="102" customWidth="1"/>
    <col min="20" max="20" width="9.14453125" style="102" customWidth="1"/>
    <col min="21" max="21" width="9.14453125" style="102"/>
    <col min="22" max="22" width="13.5859375" style="102" bestFit="1" customWidth="1"/>
    <col min="23" max="24" width="9.14453125" style="102"/>
    <col min="25" max="25" width="12.10546875" style="102" bestFit="1" customWidth="1"/>
    <col min="26" max="16384" width="9.14453125" style="102"/>
  </cols>
  <sheetData>
    <row r="1" spans="1:24" ht="14.25" thickBot="1">
      <c r="B1" s="138"/>
      <c r="C1" s="42"/>
      <c r="D1" s="42"/>
      <c r="E1" s="42"/>
      <c r="F1" s="42"/>
      <c r="G1" s="42"/>
      <c r="H1" s="40"/>
      <c r="I1" s="40"/>
      <c r="J1" s="40"/>
      <c r="K1" s="40"/>
      <c r="L1" s="40"/>
      <c r="M1" s="40"/>
    </row>
    <row r="2" spans="1:24" ht="73.5" customHeight="1" thickBot="1">
      <c r="C2" s="1402" t="str">
        <f>C10</f>
        <v>PLANILHA ORÇAMENTÁRIA</v>
      </c>
      <c r="D2" s="1403"/>
      <c r="E2" s="1403"/>
      <c r="F2" s="1403"/>
      <c r="G2" s="1403"/>
      <c r="H2" s="1403"/>
      <c r="I2" s="1403"/>
      <c r="J2" s="1403"/>
      <c r="K2" s="1403"/>
      <c r="L2" s="1403"/>
      <c r="M2" s="1404"/>
    </row>
    <row r="3" spans="1:24" ht="15" thickBot="1">
      <c r="C3" s="1372" t="s">
        <v>170</v>
      </c>
      <c r="D3" s="1373"/>
      <c r="E3" s="1373"/>
      <c r="F3" s="1373"/>
      <c r="G3" s="1373"/>
      <c r="H3" s="58"/>
      <c r="I3" s="1434" t="s">
        <v>12818</v>
      </c>
      <c r="J3" s="1435"/>
      <c r="K3" s="780" t="s">
        <v>172</v>
      </c>
      <c r="L3" s="1378" t="s">
        <v>9221</v>
      </c>
      <c r="M3" s="1378" t="s">
        <v>171</v>
      </c>
      <c r="N3" s="202"/>
    </row>
    <row r="4" spans="1:24" ht="15" thickBot="1">
      <c r="C4" s="1374"/>
      <c r="D4" s="1375"/>
      <c r="E4" s="1375"/>
      <c r="F4" s="1375"/>
      <c r="G4" s="1375"/>
      <c r="H4" s="774"/>
      <c r="I4" s="1427" t="str">
        <f>RESUMO!G4</f>
        <v>SINAPI-MG</v>
      </c>
      <c r="J4" s="1428"/>
      <c r="K4" s="776">
        <f>RESUMO!H4</f>
        <v>45901</v>
      </c>
      <c r="L4" s="1419"/>
      <c r="M4" s="1419"/>
      <c r="N4" s="202"/>
    </row>
    <row r="5" spans="1:24" ht="14.25">
      <c r="C5" s="59" t="s">
        <v>9234</v>
      </c>
      <c r="D5" s="60"/>
      <c r="E5" s="60"/>
      <c r="F5" s="181"/>
      <c r="G5" s="60"/>
      <c r="H5" s="775"/>
      <c r="I5" s="1420" t="str">
        <f>RESUMO!G5</f>
        <v>SEINFRA-MG</v>
      </c>
      <c r="J5" s="1421"/>
      <c r="K5" s="777">
        <f>RESUMO!H5</f>
        <v>45839</v>
      </c>
      <c r="L5" s="95" t="s">
        <v>9223</v>
      </c>
      <c r="M5" s="1424">
        <f>'COMP. BDI'!$N$8</f>
        <v>0.22650000000000001</v>
      </c>
      <c r="N5" s="108"/>
    </row>
    <row r="6" spans="1:24" ht="15" thickBot="1">
      <c r="C6" s="61" t="s">
        <v>20783</v>
      </c>
      <c r="D6" s="171"/>
      <c r="E6" s="171"/>
      <c r="F6" s="182"/>
      <c r="G6" s="171"/>
      <c r="H6" s="172"/>
      <c r="I6" s="1420" t="str">
        <f>RESUMO!G6</f>
        <v>SUDECAP</v>
      </c>
      <c r="J6" s="1421"/>
      <c r="K6" s="777">
        <f>RESUMO!H6</f>
        <v>45839</v>
      </c>
      <c r="L6" s="96">
        <f>'ENCARGOS SOCIAIS COM ADIC. NOT.'!F49</f>
        <v>1.4277899999999999</v>
      </c>
      <c r="M6" s="1425"/>
      <c r="N6" s="108"/>
    </row>
    <row r="7" spans="1:24" ht="14.25">
      <c r="C7" s="61" t="s">
        <v>9227</v>
      </c>
      <c r="D7" s="171"/>
      <c r="E7" s="171"/>
      <c r="F7" s="182"/>
      <c r="G7" s="171"/>
      <c r="H7" s="172"/>
      <c r="I7" s="1420" t="str">
        <f>RESUMO!G7</f>
        <v>SICRO 3</v>
      </c>
      <c r="J7" s="1421"/>
      <c r="K7" s="778">
        <f>RESUMO!H7</f>
        <v>45839</v>
      </c>
      <c r="L7" s="697" t="s">
        <v>9224</v>
      </c>
      <c r="M7" s="1366" t="s">
        <v>9233</v>
      </c>
      <c r="N7" s="108"/>
    </row>
    <row r="8" spans="1:24" ht="15" thickBot="1">
      <c r="C8" s="61" t="s">
        <v>9228</v>
      </c>
      <c r="D8" s="171"/>
      <c r="E8" s="171"/>
      <c r="F8" s="182"/>
      <c r="G8" s="171"/>
      <c r="H8" s="172"/>
      <c r="I8" s="1429" t="str">
        <f>RESUMO!G8</f>
        <v>COPASA</v>
      </c>
      <c r="J8" s="1430"/>
      <c r="K8" s="779">
        <f>RESUMO!H8</f>
        <v>45931</v>
      </c>
      <c r="L8" s="96">
        <f>'ENCARGOS SOCIAIS COM ADIC. NOT.'!G49</f>
        <v>0.92305000000000015</v>
      </c>
      <c r="M8" s="1426"/>
      <c r="N8" s="108"/>
    </row>
    <row r="9" spans="1:24" ht="15" thickBot="1">
      <c r="C9" s="104" t="s">
        <v>9066</v>
      </c>
      <c r="D9" s="105">
        <f ca="1">RESUMO!D9</f>
        <v>46092</v>
      </c>
      <c r="E9" s="106"/>
      <c r="F9" s="183"/>
      <c r="G9" s="106"/>
      <c r="H9" s="107"/>
      <c r="I9" s="1422" t="s">
        <v>9222</v>
      </c>
      <c r="J9" s="1423"/>
      <c r="K9" s="1436" t="s">
        <v>173</v>
      </c>
      <c r="L9" s="1381"/>
      <c r="M9" s="97">
        <f>'COMP. BDI'!N17</f>
        <v>0.156</v>
      </c>
      <c r="N9" s="108"/>
    </row>
    <row r="10" spans="1:24" s="193" customFormat="1" ht="15.75" thickBot="1">
      <c r="A10" s="177"/>
      <c r="C10" s="1397" t="s">
        <v>174</v>
      </c>
      <c r="D10" s="1398"/>
      <c r="E10" s="1398"/>
      <c r="F10" s="1398"/>
      <c r="G10" s="1398"/>
      <c r="H10" s="1398"/>
      <c r="I10" s="1398"/>
      <c r="J10" s="1398"/>
      <c r="K10" s="1398"/>
      <c r="L10" s="1398"/>
      <c r="M10" s="1399"/>
      <c r="N10" s="203"/>
      <c r="P10" s="1344"/>
    </row>
    <row r="11" spans="1:24" s="193" customFormat="1" ht="15.75" thickBot="1">
      <c r="A11" s="177"/>
      <c r="C11" s="216"/>
      <c r="D11" s="217"/>
      <c r="E11" s="217"/>
      <c r="F11" s="217"/>
      <c r="G11" s="217"/>
      <c r="H11" s="217"/>
      <c r="I11" s="217"/>
      <c r="J11" s="217"/>
      <c r="K11" s="217"/>
      <c r="L11" s="217"/>
      <c r="M11" s="218"/>
      <c r="N11" s="203"/>
      <c r="P11" s="1344"/>
    </row>
    <row r="12" spans="1:24" ht="14.25">
      <c r="C12" s="1407" t="s">
        <v>7</v>
      </c>
      <c r="D12" s="1410" t="s">
        <v>8</v>
      </c>
      <c r="E12" s="1410" t="s">
        <v>23</v>
      </c>
      <c r="F12" s="1392" t="s">
        <v>9226</v>
      </c>
      <c r="G12" s="1410" t="s">
        <v>10</v>
      </c>
      <c r="H12" s="1414" t="s">
        <v>9225</v>
      </c>
      <c r="I12" s="1417" t="s">
        <v>175</v>
      </c>
      <c r="J12" s="1418"/>
      <c r="K12" s="1417" t="s">
        <v>175</v>
      </c>
      <c r="L12" s="1432"/>
      <c r="M12" s="1400" t="s">
        <v>9220</v>
      </c>
      <c r="N12" s="202"/>
    </row>
    <row r="13" spans="1:24" ht="14.25">
      <c r="C13" s="1408"/>
      <c r="D13" s="1411"/>
      <c r="E13" s="1411"/>
      <c r="F13" s="1413"/>
      <c r="G13" s="1411"/>
      <c r="H13" s="1415"/>
      <c r="I13" s="1405" t="s">
        <v>176</v>
      </c>
      <c r="J13" s="1406"/>
      <c r="K13" s="1405" t="s">
        <v>177</v>
      </c>
      <c r="L13" s="1433"/>
      <c r="M13" s="1431"/>
      <c r="N13" s="202"/>
      <c r="V13" s="194"/>
    </row>
    <row r="14" spans="1:24" ht="15" thickBot="1">
      <c r="C14" s="1409"/>
      <c r="D14" s="1412"/>
      <c r="E14" s="1412"/>
      <c r="F14" s="1393"/>
      <c r="G14" s="1412"/>
      <c r="H14" s="1416"/>
      <c r="I14" s="55" t="s">
        <v>178</v>
      </c>
      <c r="J14" s="56" t="s">
        <v>4</v>
      </c>
      <c r="K14" s="55" t="s">
        <v>178</v>
      </c>
      <c r="L14" s="57" t="s">
        <v>4</v>
      </c>
      <c r="M14" s="1401"/>
      <c r="N14" s="202"/>
      <c r="P14" s="1343" t="s">
        <v>46543</v>
      </c>
      <c r="V14" s="194"/>
    </row>
    <row r="15" spans="1:24" s="98" customFormat="1" ht="14.25" thickBot="1">
      <c r="A15" s="178"/>
      <c r="B15" s="138" t="str">
        <f t="shared" ref="B15:B91" si="0">D15</f>
        <v/>
      </c>
      <c r="C15" s="225">
        <v>1</v>
      </c>
      <c r="D15" s="226" t="s">
        <v>97</v>
      </c>
      <c r="E15" s="226" t="s">
        <v>97</v>
      </c>
      <c r="F15" s="227" t="str">
        <f ca="1">VLOOKUP($C15,'MEMÓRIA DE CÁLCULO'!$B:$M,4,0)</f>
        <v>CANTEIRO DE OBRA</v>
      </c>
      <c r="G15" s="228" t="s">
        <v>97</v>
      </c>
      <c r="H15" s="229"/>
      <c r="I15" s="230"/>
      <c r="J15" s="231">
        <f ca="1">SUBTOTAL(9,J16:J80)</f>
        <v>2235950.2599999998</v>
      </c>
      <c r="K15" s="232"/>
      <c r="L15" s="231">
        <f ca="1">SUBTOTAL(9,L16:L80)</f>
        <v>2742382.5000000005</v>
      </c>
      <c r="M15" s="233"/>
      <c r="N15" s="300">
        <f t="shared" ref="N15:N46" ca="1" si="1">L15/$L$377</f>
        <v>5.8340606442290277E-2</v>
      </c>
      <c r="P15" s="1356">
        <v>2825627.5199999996</v>
      </c>
      <c r="V15" s="129"/>
      <c r="X15" s="99"/>
    </row>
    <row r="16" spans="1:24" s="98" customFormat="1" ht="14.25" outlineLevel="1" thickBot="1">
      <c r="A16" s="178">
        <v>1</v>
      </c>
      <c r="B16" s="138" t="str">
        <f t="shared" si="0"/>
        <v/>
      </c>
      <c r="C16" s="166" t="str">
        <f>$C$15&amp;"."&amp;A16</f>
        <v>1.1</v>
      </c>
      <c r="D16" s="167" t="s">
        <v>97</v>
      </c>
      <c r="E16" s="167" t="s">
        <v>97</v>
      </c>
      <c r="F16" s="175" t="str">
        <f ca="1">VLOOKUP($C16,'MEMÓRIA DE CÁLCULO'!$B:$M,4,0)</f>
        <v>INSTALAÇÃO DA OBRA</v>
      </c>
      <c r="G16" s="168" t="s">
        <v>97</v>
      </c>
      <c r="H16" s="169"/>
      <c r="I16" s="165"/>
      <c r="J16" s="170">
        <f ca="1">SUBTOTAL(9,J17)</f>
        <v>15222</v>
      </c>
      <c r="K16" s="234"/>
      <c r="L16" s="170">
        <f ca="1">SUBTOTAL(9,L17)</f>
        <v>18669.900000000001</v>
      </c>
      <c r="M16" s="235"/>
      <c r="N16" s="300">
        <f t="shared" ca="1" si="1"/>
        <v>3.971777416961037E-4</v>
      </c>
      <c r="P16" s="1345">
        <v>18883.2</v>
      </c>
      <c r="V16" s="129"/>
      <c r="X16" s="99"/>
    </row>
    <row r="17" spans="1:24" s="98" customFormat="1" ht="14.25" outlineLevel="1" thickBot="1">
      <c r="A17" s="178">
        <v>1</v>
      </c>
      <c r="B17" s="138" t="str">
        <f t="shared" si="0"/>
        <v>01.01.21</v>
      </c>
      <c r="C17" s="244" t="str">
        <f>$C$16&amp;"."&amp;A17</f>
        <v>1.1.1</v>
      </c>
      <c r="D17" s="245" t="s">
        <v>22447</v>
      </c>
      <c r="E17" s="120" t="str">
        <f ca="1">IF(LEFT(D17,3)="CPU",VLOOKUP(B17,BASE!A:E,2,0),VLOOKUP(D17,BASE!A:E,2,0))</f>
        <v>SUDECAP</v>
      </c>
      <c r="F17" s="185" t="str">
        <f ca="1">IF(LEFT(D17,3)="CPU",VLOOKUP(B17,BASE!A:E,3,0),VLOOKUP(D17,BASE!A:E,3,0))</f>
        <v>ESCRITÓRIO DA CONTRATADA - ATÉ 22M2</v>
      </c>
      <c r="G17" s="119" t="str">
        <f ca="1">IF(LEFT(D17,3)="CPU",VLOOKUP(B17,BASE!A:E,4,0),VLOOKUP(D17,BASE!A:E,4,0))</f>
        <v>M2</v>
      </c>
      <c r="H17" s="252">
        <f ca="1">VLOOKUP($C17,'MEMÓRIA DE CÁLCULO'!$B:$M,12,0)</f>
        <v>30</v>
      </c>
      <c r="I17" s="137">
        <f ca="1">IF(LEFT(D17,3)="CPU",VLOOKUP(B17,BASE!A:E,5,0),VLOOKUP(D17,BASE!A:E,5,0))</f>
        <v>507.4</v>
      </c>
      <c r="J17" s="208">
        <f ca="1">IFERROR(ROUND($H17*I17,2),"")</f>
        <v>15222</v>
      </c>
      <c r="K17" s="246">
        <f ca="1">ROUND(I17*(1+$M$5),2)</f>
        <v>622.33000000000004</v>
      </c>
      <c r="L17" s="208">
        <f ca="1">IFERROR(ROUND($H17*K17,2),"")</f>
        <v>18669.900000000001</v>
      </c>
      <c r="M17" s="247">
        <f>$M$5</f>
        <v>0.22650000000000001</v>
      </c>
      <c r="N17" s="300">
        <f t="shared" ca="1" si="1"/>
        <v>3.971777416961037E-4</v>
      </c>
      <c r="P17" s="1345">
        <v>18883.2</v>
      </c>
      <c r="V17" s="129"/>
      <c r="X17" s="99"/>
    </row>
    <row r="18" spans="1:24" s="98" customFormat="1" ht="14.25" outlineLevel="1" thickBot="1">
      <c r="A18" s="178">
        <v>2</v>
      </c>
      <c r="B18" s="138" t="str">
        <f t="shared" si="0"/>
        <v/>
      </c>
      <c r="C18" s="166" t="str">
        <f>$C$15&amp;"."&amp;A18</f>
        <v>1.2</v>
      </c>
      <c r="D18" s="167" t="s">
        <v>97</v>
      </c>
      <c r="E18" s="167" t="s">
        <v>97</v>
      </c>
      <c r="F18" s="175" t="str">
        <f ca="1">VLOOKUP($C18,'MEMÓRIA DE CÁLCULO'!$B:$M,4,0)</f>
        <v>BARRACAO DE OBRA</v>
      </c>
      <c r="G18" s="168" t="s">
        <v>97</v>
      </c>
      <c r="H18" s="169"/>
      <c r="I18" s="165"/>
      <c r="J18" s="170">
        <f ca="1">SUBTOTAL(9,J19:J20)</f>
        <v>58176.740000000005</v>
      </c>
      <c r="K18" s="234"/>
      <c r="L18" s="170">
        <f ca="1">SUBTOTAL(9,L19:L20)</f>
        <v>71353.320000000007</v>
      </c>
      <c r="M18" s="235"/>
      <c r="N18" s="300">
        <f t="shared" ca="1" si="1"/>
        <v>1.5179487035345358E-3</v>
      </c>
      <c r="P18" s="1356">
        <v>75049.98</v>
      </c>
      <c r="V18" s="129"/>
      <c r="X18" s="99"/>
    </row>
    <row r="19" spans="1:24" s="98" customFormat="1" ht="13.5" outlineLevel="1">
      <c r="A19" s="178">
        <v>1</v>
      </c>
      <c r="B19" s="138" t="str">
        <f t="shared" si="0"/>
        <v>01.02.10</v>
      </c>
      <c r="C19" s="196" t="str">
        <f>$C$18&amp;"."&amp;A19</f>
        <v>1.2.1</v>
      </c>
      <c r="D19" s="131" t="s">
        <v>22450</v>
      </c>
      <c r="E19" s="120" t="str">
        <f ca="1">IF(LEFT(D19,3)="CPU",VLOOKUP(B19,BASE!A:E,2,0),VLOOKUP(D19,BASE!A:E,2,0))</f>
        <v>SUDECAP</v>
      </c>
      <c r="F19" s="185" t="str">
        <f ca="1">IF(LEFT(D19,3)="CPU",VLOOKUP(B19,BASE!A:E,3,0),VLOOKUP(D19,BASE!A:E,3,0))</f>
        <v>ÁREA COBERTA EM TELHA DE FIBROCIMENTO</v>
      </c>
      <c r="G19" s="119" t="str">
        <f ca="1">IF(LEFT(D19,3)="CPU",VLOOKUP(B19,BASE!A:E,4,0),VLOOKUP(D19,BASE!A:E,4,0))</f>
        <v>M2</v>
      </c>
      <c r="H19" s="252">
        <f ca="1">VLOOKUP($C19,'MEMÓRIA DE CÁLCULO'!$B:$M,12,0)</f>
        <v>240</v>
      </c>
      <c r="I19" s="137">
        <f ca="1">IF(LEFT(D19,3)="CPU",VLOOKUP(B19,BASE!A:E,5,0),VLOOKUP(D19,BASE!A:E,5,0))</f>
        <v>118.11</v>
      </c>
      <c r="J19" s="208">
        <f t="shared" ref="J19:J20" ca="1" si="2">IFERROR(ROUND($H19*I19,2),"")</f>
        <v>28346.400000000001</v>
      </c>
      <c r="K19" s="248">
        <f ca="1">ROUND(I19*(1+$M$5),2)</f>
        <v>144.86000000000001</v>
      </c>
      <c r="L19" s="208">
        <f t="shared" ref="L19:L20" ca="1" si="3">IFERROR(ROUND($H19*K19,2),"")</f>
        <v>34766.400000000001</v>
      </c>
      <c r="M19" s="224">
        <f>$M$5</f>
        <v>0.22650000000000001</v>
      </c>
      <c r="N19" s="300">
        <f t="shared" ca="1" si="1"/>
        <v>7.3960975896514823E-4</v>
      </c>
      <c r="P19" s="1345">
        <v>38325.599999999999</v>
      </c>
      <c r="V19" s="129"/>
      <c r="X19" s="99"/>
    </row>
    <row r="20" spans="1:24" s="98" customFormat="1" ht="27" outlineLevel="1" thickBot="1">
      <c r="A20" s="178">
        <v>2</v>
      </c>
      <c r="B20" s="138" t="str">
        <f t="shared" si="0"/>
        <v>ED-50129</v>
      </c>
      <c r="C20" s="140" t="str">
        <f>$C$18&amp;"."&amp;A20</f>
        <v>1.2.2</v>
      </c>
      <c r="D20" s="122" t="s">
        <v>3505</v>
      </c>
      <c r="E20" s="120" t="str">
        <f ca="1">IF(LEFT(D20,3)="CPU",VLOOKUP(B20,BASE!A:E,2,0),VLOOKUP(D20,BASE!A:E,2,0))</f>
        <v>SEINFRA-MG</v>
      </c>
      <c r="F20" s="185" t="str">
        <f ca="1">IF(LEFT(D20,3)="CPU",VLOOKUP(B20,BASE!A:E,3,0),VLOOKUP(D20,BASE!A:E,3,0))</f>
        <v>BARRACÃO DE OBRA PARA DEPÓSITO E FERRAMENTARIA TIPO-II, ÁREA INTERNA 25,41M2, EM CHAPA DE COMPENSADO RESINADO, INCLUSIVE MOBILIÁRIO (OBRA DE MÉDIO PORTE, EFETIVO DE 30 A 60 HOMENS), PADRÃO DER-MG</v>
      </c>
      <c r="G20" s="119" t="str">
        <f ca="1">IF(LEFT(D20,3)="CPU",VLOOKUP(B20,BASE!A:E,4,0),VLOOKUP(D20,BASE!A:E,4,0))</f>
        <v>UN</v>
      </c>
      <c r="H20" s="252">
        <f ca="1">VLOOKUP($C20,'MEMÓRIA DE CÁLCULO'!$B:$M,12,0)</f>
        <v>2</v>
      </c>
      <c r="I20" s="137">
        <f ca="1">IF(LEFT(D20,3)="CPU",VLOOKUP(B20,BASE!A:E,5,0),VLOOKUP(D20,BASE!A:E,5,0))</f>
        <v>14915.17</v>
      </c>
      <c r="J20" s="208">
        <f t="shared" ca="1" si="2"/>
        <v>29830.34</v>
      </c>
      <c r="K20" s="238">
        <f ca="1">ROUND(I20*(1+$M$5),2)</f>
        <v>18293.46</v>
      </c>
      <c r="L20" s="208">
        <f t="shared" ca="1" si="3"/>
        <v>36586.92</v>
      </c>
      <c r="M20" s="142">
        <f>$M$5</f>
        <v>0.22650000000000001</v>
      </c>
      <c r="N20" s="300">
        <f t="shared" ca="1" si="1"/>
        <v>7.7833894456938761E-4</v>
      </c>
      <c r="P20" s="1345">
        <v>36724.379999999997</v>
      </c>
      <c r="V20" s="129"/>
      <c r="X20" s="99"/>
    </row>
    <row r="21" spans="1:24" s="98" customFormat="1" ht="14.25" outlineLevel="1" thickBot="1">
      <c r="A21" s="178">
        <v>3</v>
      </c>
      <c r="B21" s="138" t="str">
        <f t="shared" si="0"/>
        <v/>
      </c>
      <c r="C21" s="166" t="str">
        <f>$C$15&amp;"."&amp;A21</f>
        <v>1.3</v>
      </c>
      <c r="D21" s="167" t="s">
        <v>97</v>
      </c>
      <c r="E21" s="167" t="s">
        <v>97</v>
      </c>
      <c r="F21" s="175" t="str">
        <f ca="1">VLOOKUP($C21,'MEMÓRIA DE CÁLCULO'!$B:$M,4,0)</f>
        <v xml:space="preserve">PLACA DE OBRA </v>
      </c>
      <c r="G21" s="168" t="s">
        <v>97</v>
      </c>
      <c r="H21" s="169"/>
      <c r="I21" s="165"/>
      <c r="J21" s="170">
        <f ca="1">SUBTOTAL(9,J22)</f>
        <v>10280.4</v>
      </c>
      <c r="K21" s="234"/>
      <c r="L21" s="170">
        <f ca="1">SUBTOTAL(9,L22)</f>
        <v>12608.8</v>
      </c>
      <c r="M21" s="235"/>
      <c r="N21" s="300">
        <f t="shared" ca="1" si="1"/>
        <v>2.6823575431565418E-4</v>
      </c>
      <c r="P21" s="1348">
        <v>12604.8</v>
      </c>
      <c r="V21" s="129"/>
      <c r="X21" s="99"/>
    </row>
    <row r="22" spans="1:24" s="98" customFormat="1" ht="39.75" outlineLevel="1" thickBot="1">
      <c r="A22" s="178">
        <v>1</v>
      </c>
      <c r="B22" s="138" t="str">
        <f t="shared" si="0"/>
        <v>ED-16660</v>
      </c>
      <c r="C22" s="244" t="str">
        <f>$C$21&amp;"."&amp;A22</f>
        <v>1.3.1</v>
      </c>
      <c r="D22" s="245" t="s">
        <v>99</v>
      </c>
      <c r="E22" s="120" t="str">
        <f ca="1">IF(LEFT(D22,3)="CPU",VLOOKUP(B22,BASE!A:E,2,0),VLOOKUP(D22,BASE!A:E,2,0))</f>
        <v>SEINFRA-MG</v>
      </c>
      <c r="F22" s="185" t="str">
        <f ca="1">IF(LEFT(D22,3)="CPU",VLOOKUP(B22,BASE!A:E,3,0),VLOOKUP(D22,BASE!A:E,3,0))</f>
        <v>FORNECIMENTO E COLOCAÇÃO DE PLACA DE OBRA EM CHAPA GALVANIZADA #26, ESP. 0,45 MM, PLOTADA COM ADESIVO VINÍLICO, AFIXADA COM REBITES 4,8X40 MM, EM ESTRUTURA METÁLICA DE METALON 20X20 MM, ESP. 1,25 MM, INCLUSIVE SUPORTE EM EUCALIPTO AUTOCLAVADO PINTADO COM TINTA PVA DUAS (2) DEMÃOS</v>
      </c>
      <c r="G22" s="119" t="str">
        <f ca="1">IF(LEFT(D22,3)="CPU",VLOOKUP(B22,BASE!A:E,4,0),VLOOKUP(D22,BASE!A:E,4,0))</f>
        <v>M2</v>
      </c>
      <c r="H22" s="252">
        <f ca="1">VLOOKUP($C22,'MEMÓRIA DE CÁLCULO'!$B:$M,12,0)</f>
        <v>40</v>
      </c>
      <c r="I22" s="137">
        <f ca="1">IF(LEFT(D22,3)="CPU",VLOOKUP(B22,BASE!A:E,5,0),VLOOKUP(D22,BASE!A:E,5,0))</f>
        <v>257.01</v>
      </c>
      <c r="J22" s="208">
        <f ca="1">IFERROR(ROUND($H22*I22,2),"")</f>
        <v>10280.4</v>
      </c>
      <c r="K22" s="246">
        <f ca="1">ROUND(I22*(1+$M$5),2)</f>
        <v>315.22000000000003</v>
      </c>
      <c r="L22" s="208">
        <f ca="1">IFERROR(ROUND($H22*K22,2),"")</f>
        <v>12608.8</v>
      </c>
      <c r="M22" s="247">
        <f>$M$5</f>
        <v>0.22650000000000001</v>
      </c>
      <c r="N22" s="300">
        <f t="shared" ca="1" si="1"/>
        <v>2.6823575431565418E-4</v>
      </c>
      <c r="P22" s="1345">
        <v>12604.8</v>
      </c>
      <c r="V22" s="129"/>
      <c r="X22" s="99"/>
    </row>
    <row r="23" spans="1:24" s="98" customFormat="1" ht="14.25" outlineLevel="1" thickBot="1">
      <c r="A23" s="178">
        <v>4</v>
      </c>
      <c r="B23" s="138" t="str">
        <f t="shared" si="0"/>
        <v/>
      </c>
      <c r="C23" s="166" t="str">
        <f>$C$15&amp;"."&amp;A23</f>
        <v>1.4</v>
      </c>
      <c r="D23" s="167" t="s">
        <v>97</v>
      </c>
      <c r="E23" s="167" t="s">
        <v>97</v>
      </c>
      <c r="F23" s="175" t="str">
        <f ca="1">VLOOKUP($C23,'MEMÓRIA DE CÁLCULO'!$B:$M,4,0)</f>
        <v>TAPUME</v>
      </c>
      <c r="G23" s="168" t="s">
        <v>97</v>
      </c>
      <c r="H23" s="169"/>
      <c r="I23" s="165"/>
      <c r="J23" s="170">
        <f ca="1">SUBTOTAL(9,J24:J28)</f>
        <v>143244.5</v>
      </c>
      <c r="K23" s="234"/>
      <c r="L23" s="170">
        <f ca="1">SUBTOTAL(9,L24:L28)</f>
        <v>175691.5</v>
      </c>
      <c r="M23" s="235"/>
      <c r="N23" s="300">
        <f t="shared" ca="1" si="1"/>
        <v>3.7376072290264545E-3</v>
      </c>
      <c r="P23" s="1348">
        <v>175470.5</v>
      </c>
      <c r="V23" s="129"/>
      <c r="X23" s="99"/>
    </row>
    <row r="24" spans="1:24" s="98" customFormat="1" ht="13.5" outlineLevel="1">
      <c r="A24" s="178">
        <v>1</v>
      </c>
      <c r="B24" s="138" t="str">
        <f t="shared" si="0"/>
        <v>01.04.01</v>
      </c>
      <c r="C24" s="196" t="str">
        <f t="shared" ref="C24:C28" si="4">$C$23&amp;"."&amp;A24</f>
        <v>1.4.1</v>
      </c>
      <c r="D24" s="131" t="s">
        <v>6997</v>
      </c>
      <c r="E24" s="120" t="str">
        <f ca="1">IF(LEFT(D24,3)="CPU",VLOOKUP(B24,BASE!A:E,2,0),VLOOKUP(D24,BASE!A:E,2,0))</f>
        <v>SUDECAP</v>
      </c>
      <c r="F24" s="185" t="str">
        <f ca="1">IF(LEFT(D24,3)="CPU",VLOOKUP(B24,BASE!A:E,3,0),VLOOKUP(D24,BASE!A:E,3,0))</f>
        <v>TAPUME PADRÃO SUDECAP, DE COMPENSADO 10MM, COM FIXAÇÃO ENTERRADA</v>
      </c>
      <c r="G24" s="119" t="str">
        <f ca="1">IF(LEFT(D24,3)="CPU",VLOOKUP(B24,BASE!A:E,4,0),VLOOKUP(D24,BASE!A:E,4,0))</f>
        <v>M</v>
      </c>
      <c r="H24" s="252">
        <f ca="1">VLOOKUP($C24,'MEMÓRIA DE CÁLCULO'!$B:$M,12,0)</f>
        <v>500</v>
      </c>
      <c r="I24" s="137">
        <f ca="1">IF(LEFT(D24,3)="CPU",VLOOKUP(B24,BASE!A:E,5,0),VLOOKUP(D24,BASE!A:E,5,0))</f>
        <v>110.06</v>
      </c>
      <c r="J24" s="208">
        <f t="shared" ref="J24:J28" ca="1" si="5">IFERROR(ROUND($H24*I24,2),"")</f>
        <v>55030</v>
      </c>
      <c r="K24" s="248">
        <f t="shared" ref="K24:K28" ca="1" si="6">ROUND(I24*(1+$M$5),2)</f>
        <v>134.99</v>
      </c>
      <c r="L24" s="208">
        <f t="shared" ref="L24:L28" ca="1" si="7">IFERROR(ROUND($H24*K24,2),"")</f>
        <v>67495</v>
      </c>
      <c r="M24" s="224">
        <f t="shared" ref="M24:M28" si="8">$M$5</f>
        <v>0.22650000000000001</v>
      </c>
      <c r="N24" s="300">
        <f t="shared" ca="1" si="1"/>
        <v>1.4358679840694658E-3</v>
      </c>
      <c r="P24" s="1345">
        <v>67325</v>
      </c>
      <c r="V24" s="129"/>
      <c r="X24" s="99"/>
    </row>
    <row r="25" spans="1:24" s="98" customFormat="1" ht="13.5" outlineLevel="1">
      <c r="A25" s="178">
        <v>2</v>
      </c>
      <c r="B25" s="138" t="str">
        <f t="shared" si="0"/>
        <v>01.04.09</v>
      </c>
      <c r="C25" s="118" t="str">
        <f t="shared" si="4"/>
        <v>1.4.2</v>
      </c>
      <c r="D25" s="119" t="s">
        <v>7002</v>
      </c>
      <c r="E25" s="120" t="str">
        <f ca="1">IF(LEFT(D25,3)="CPU",VLOOKUP(B25,BASE!A:E,2,0),VLOOKUP(D25,BASE!A:E,2,0))</f>
        <v>SUDECAP</v>
      </c>
      <c r="F25" s="185" t="str">
        <f ca="1">IF(LEFT(D25,3)="CPU",VLOOKUP(B25,BASE!A:E,3,0),VLOOKUP(D25,BASE!A:E,3,0))</f>
        <v>TELA - TAPUME DE POLIPROPILENO H=1,20 M, INCLUSIVE BASE</v>
      </c>
      <c r="G25" s="119" t="str">
        <f ca="1">IF(LEFT(D25,3)="CPU",VLOOKUP(B25,BASE!A:E,4,0),VLOOKUP(D25,BASE!A:E,4,0))</f>
        <v>M</v>
      </c>
      <c r="H25" s="252">
        <f ca="1">VLOOKUP($C25,'MEMÓRIA DE CÁLCULO'!$B:$M,12,0)</f>
        <v>950</v>
      </c>
      <c r="I25" s="137">
        <f ca="1">IF(LEFT(D25,3)="CPU",VLOOKUP(B25,BASE!A:E,5,0),VLOOKUP(D25,BASE!A:E,5,0))</f>
        <v>12.48</v>
      </c>
      <c r="J25" s="208">
        <f t="shared" ca="1" si="5"/>
        <v>11856</v>
      </c>
      <c r="K25" s="239">
        <f t="shared" ca="1" si="6"/>
        <v>15.31</v>
      </c>
      <c r="L25" s="208">
        <f t="shared" ca="1" si="7"/>
        <v>14544.5</v>
      </c>
      <c r="M25" s="141">
        <f t="shared" si="8"/>
        <v>0.22650000000000001</v>
      </c>
      <c r="N25" s="300">
        <f t="shared" ca="1" si="1"/>
        <v>3.0941524400767973E-4</v>
      </c>
      <c r="P25" s="1345">
        <v>13737</v>
      </c>
      <c r="V25" s="129"/>
      <c r="X25" s="99"/>
    </row>
    <row r="26" spans="1:24" s="98" customFormat="1" ht="13.5" outlineLevel="1">
      <c r="A26" s="178">
        <v>3</v>
      </c>
      <c r="B26" s="138" t="str">
        <f t="shared" si="0"/>
        <v>01.04.10</v>
      </c>
      <c r="C26" s="118" t="str">
        <f t="shared" si="4"/>
        <v>1.4.3</v>
      </c>
      <c r="D26" s="119" t="s">
        <v>7003</v>
      </c>
      <c r="E26" s="120" t="str">
        <f ca="1">IF(LEFT(D26,3)="CPU",VLOOKUP(B26,BASE!A:E,2,0),VLOOKUP(D26,BASE!A:E,2,0))</f>
        <v>SUDECAP</v>
      </c>
      <c r="F26" s="185" t="str">
        <f ca="1">IF(LEFT(D26,3)="CPU",VLOOKUP(B26,BASE!A:E,3,0),VLOOKUP(D26,BASE!A:E,3,0))</f>
        <v>PROTEÇAO COM FITA ZEBRADA AMARELA L=7CM E PEÇA 7X7</v>
      </c>
      <c r="G26" s="119" t="str">
        <f ca="1">IF(LEFT(D26,3)="CPU",VLOOKUP(B26,BASE!A:E,4,0),VLOOKUP(D26,BASE!A:E,4,0))</f>
        <v>M</v>
      </c>
      <c r="H26" s="252">
        <f ca="1">VLOOKUP($C26,'MEMÓRIA DE CÁLCULO'!$B:$M,12,0)</f>
        <v>1000</v>
      </c>
      <c r="I26" s="137">
        <f ca="1">IF(LEFT(D26,3)="CPU",VLOOKUP(B26,BASE!A:E,5,0),VLOOKUP(D26,BASE!A:E,5,0))</f>
        <v>9.81</v>
      </c>
      <c r="J26" s="208">
        <f t="shared" ca="1" si="5"/>
        <v>9810</v>
      </c>
      <c r="K26" s="239">
        <f t="shared" ca="1" si="6"/>
        <v>12.03</v>
      </c>
      <c r="L26" s="208">
        <f t="shared" ca="1" si="7"/>
        <v>12030</v>
      </c>
      <c r="M26" s="141">
        <f t="shared" si="8"/>
        <v>0.22650000000000001</v>
      </c>
      <c r="N26" s="300">
        <f t="shared" ca="1" si="1"/>
        <v>2.5592254016379987E-4</v>
      </c>
      <c r="P26" s="1345">
        <v>12660</v>
      </c>
      <c r="V26" s="129"/>
      <c r="X26" s="99"/>
    </row>
    <row r="27" spans="1:24" s="98" customFormat="1" ht="13.5" outlineLevel="1">
      <c r="A27" s="178">
        <v>4</v>
      </c>
      <c r="B27" s="138" t="str">
        <f t="shared" si="0"/>
        <v>01.04.19</v>
      </c>
      <c r="C27" s="118" t="str">
        <f t="shared" si="4"/>
        <v>1.4.4</v>
      </c>
      <c r="D27" s="119" t="s">
        <v>12235</v>
      </c>
      <c r="E27" s="120" t="str">
        <f ca="1">IF(LEFT(D27,3)="CPU",VLOOKUP(B27,BASE!A:E,2,0),VLOOKUP(D27,BASE!A:E,2,0))</f>
        <v>SUDECAP</v>
      </c>
      <c r="F27" s="185" t="str">
        <f ca="1">IF(LEFT(D27,3)="CPU",VLOOKUP(B27,BASE!A:E,3,0),VLOOKUP(D27,BASE!A:E,3,0))</f>
        <v>TAPUME METÁLICO COM TELA E BASE ENTERRADA (M)</v>
      </c>
      <c r="G27" s="119" t="str">
        <f ca="1">IF(LEFT(D27,3)="CPU",VLOOKUP(B27,BASE!A:E,4,0),VLOOKUP(D27,BASE!A:E,4,0))</f>
        <v>M</v>
      </c>
      <c r="H27" s="252">
        <f ca="1">VLOOKUP($C27,'MEMÓRIA DE CÁLCULO'!$B:$M,12,0)</f>
        <v>550</v>
      </c>
      <c r="I27" s="137">
        <f ca="1">IF(LEFT(D27,3)="CPU",VLOOKUP(B27,BASE!A:E,5,0),VLOOKUP(D27,BASE!A:E,5,0))</f>
        <v>114.78</v>
      </c>
      <c r="J27" s="208">
        <f t="shared" ca="1" si="5"/>
        <v>63129</v>
      </c>
      <c r="K27" s="239">
        <f t="shared" ca="1" si="6"/>
        <v>140.78</v>
      </c>
      <c r="L27" s="208">
        <f t="shared" ca="1" si="7"/>
        <v>77429</v>
      </c>
      <c r="M27" s="141">
        <f t="shared" si="8"/>
        <v>0.22650000000000001</v>
      </c>
      <c r="N27" s="300">
        <f t="shared" ca="1" si="1"/>
        <v>1.6472008613751339E-3</v>
      </c>
      <c r="P27" s="1345">
        <v>77555.5</v>
      </c>
      <c r="V27" s="129"/>
      <c r="X27" s="99"/>
    </row>
    <row r="28" spans="1:24" s="98" customFormat="1" ht="14.25" outlineLevel="1" thickBot="1">
      <c r="A28" s="178">
        <v>5</v>
      </c>
      <c r="B28" s="138" t="str">
        <f t="shared" si="0"/>
        <v>01.04.20</v>
      </c>
      <c r="C28" s="140" t="str">
        <f t="shared" si="4"/>
        <v>1.4.5</v>
      </c>
      <c r="D28" s="122" t="s">
        <v>7007</v>
      </c>
      <c r="E28" s="120" t="str">
        <f ca="1">IF(LEFT(D28,3)="CPU",VLOOKUP(B28,BASE!A:E,2,0),VLOOKUP(D28,BASE!A:E,2,0))</f>
        <v>SUDECAP</v>
      </c>
      <c r="F28" s="185" t="str">
        <f ca="1">IF(LEFT(D28,3)="CPU",VLOOKUP(B28,BASE!A:E,3,0),VLOOKUP(D28,BASE!A:E,3,0))</f>
        <v>REMANEJAMENTO DE TAPUME</v>
      </c>
      <c r="G28" s="119" t="str">
        <f ca="1">IF(LEFT(D28,3)="CPU",VLOOKUP(B28,BASE!A:E,4,0),VLOOKUP(D28,BASE!A:E,4,0))</f>
        <v>M</v>
      </c>
      <c r="H28" s="252">
        <f ca="1">VLOOKUP($C28,'MEMÓRIA DE CÁLCULO'!$B:$M,12,0)</f>
        <v>350</v>
      </c>
      <c r="I28" s="137">
        <f ca="1">IF(LEFT(D28,3)="CPU",VLOOKUP(B28,BASE!A:E,5,0),VLOOKUP(D28,BASE!A:E,5,0))</f>
        <v>9.77</v>
      </c>
      <c r="J28" s="208">
        <f t="shared" ca="1" si="5"/>
        <v>3419.5</v>
      </c>
      <c r="K28" s="238">
        <f t="shared" ca="1" si="6"/>
        <v>11.98</v>
      </c>
      <c r="L28" s="208">
        <f t="shared" ca="1" si="7"/>
        <v>4193</v>
      </c>
      <c r="M28" s="142">
        <f t="shared" si="8"/>
        <v>0.22650000000000001</v>
      </c>
      <c r="N28" s="300">
        <f t="shared" ca="1" si="1"/>
        <v>8.9200599410375135E-5</v>
      </c>
      <c r="P28" s="1345">
        <v>4193</v>
      </c>
      <c r="V28" s="129"/>
      <c r="X28" s="99"/>
    </row>
    <row r="29" spans="1:24" s="98" customFormat="1" ht="14.25" outlineLevel="1" thickBot="1">
      <c r="A29" s="178">
        <v>5</v>
      </c>
      <c r="B29" s="138" t="str">
        <f t="shared" si="0"/>
        <v/>
      </c>
      <c r="C29" s="166" t="str">
        <f>$C$15&amp;"."&amp;A29</f>
        <v>1.5</v>
      </c>
      <c r="D29" s="167" t="s">
        <v>97</v>
      </c>
      <c r="E29" s="167" t="s">
        <v>97</v>
      </c>
      <c r="F29" s="175" t="str">
        <f ca="1">VLOOKUP($C29,'MEMÓRIA DE CÁLCULO'!$B:$M,4,0)</f>
        <v>INSTALAÇÃO PROVISÓRIA- CONCESSIONÁRIA</v>
      </c>
      <c r="G29" s="168" t="s">
        <v>97</v>
      </c>
      <c r="H29" s="169"/>
      <c r="I29" s="165"/>
      <c r="J29" s="170">
        <f ca="1">SUBTOTAL(9,J30:J31)</f>
        <v>2207.48</v>
      </c>
      <c r="K29" s="234"/>
      <c r="L29" s="170">
        <f ca="1">SUBTOTAL(9,L30:L31)</f>
        <v>2707.48</v>
      </c>
      <c r="M29" s="235"/>
      <c r="N29" s="300">
        <f t="shared" ca="1" si="1"/>
        <v>5.7598101333556516E-5</v>
      </c>
      <c r="P29" s="1356">
        <v>2799.4799999999996</v>
      </c>
      <c r="V29" s="129"/>
      <c r="X29" s="99"/>
    </row>
    <row r="30" spans="1:24" s="98" customFormat="1" ht="13.5" outlineLevel="1">
      <c r="A30" s="178">
        <v>1</v>
      </c>
      <c r="B30" s="138" t="str">
        <f t="shared" si="0"/>
        <v>01.06.01</v>
      </c>
      <c r="C30" s="196" t="str">
        <f>$C$29&amp;"."&amp;A30</f>
        <v>1.5.1</v>
      </c>
      <c r="D30" s="131" t="s">
        <v>7009</v>
      </c>
      <c r="E30" s="120" t="str">
        <f ca="1">IF(LEFT(D30,3)="CPU",VLOOKUP(B30,BASE!A:E,2,0),VLOOKUP(D30,BASE!A:E,2,0))</f>
        <v>SUDECAP</v>
      </c>
      <c r="F30" s="185" t="str">
        <f ca="1">IF(LEFT(D30,3)="CPU",VLOOKUP(B30,BASE!A:E,3,0),VLOOKUP(D30,BASE!A:E,3,0))</f>
        <v>PADRÃO CEMIG PROVISÓRIO TIPO C3, DEMANDA PROVÁVEL DE 23,1 ATÉ 27,0KW (3F+N)</v>
      </c>
      <c r="G30" s="119" t="str">
        <f ca="1">IF(LEFT(D30,3)="CPU",VLOOKUP(B30,BASE!A:E,4,0),VLOOKUP(D30,BASE!A:E,4,0))</f>
        <v>UN</v>
      </c>
      <c r="H30" s="252">
        <f ca="1">VLOOKUP($C30,'MEMÓRIA DE CÁLCULO'!$B:$M,12,0)</f>
        <v>2</v>
      </c>
      <c r="I30" s="137">
        <f ca="1">IF(LEFT(D30,3)="CPU",VLOOKUP(B30,BASE!A:E,5,0),VLOOKUP(D30,BASE!A:E,5,0))</f>
        <v>702.2</v>
      </c>
      <c r="J30" s="208">
        <f t="shared" ref="J30:J31" ca="1" si="9">IFERROR(ROUND($H30*I30,2),"")</f>
        <v>1404.4</v>
      </c>
      <c r="K30" s="248">
        <f ca="1">ROUND(I30*(1+$M$5),2)</f>
        <v>861.25</v>
      </c>
      <c r="L30" s="208">
        <f t="shared" ref="L30:L31" ca="1" si="10">IFERROR(ROUND($H30*K30,2),"")</f>
        <v>1722.5</v>
      </c>
      <c r="M30" s="224">
        <f>$M$5</f>
        <v>0.22650000000000001</v>
      </c>
      <c r="N30" s="300">
        <f t="shared" ca="1" si="1"/>
        <v>3.664393810741025E-5</v>
      </c>
      <c r="P30" s="1345">
        <v>1743.12</v>
      </c>
      <c r="V30" s="129"/>
      <c r="X30" s="99"/>
    </row>
    <row r="31" spans="1:24" s="98" customFormat="1" ht="14.25" outlineLevel="1" thickBot="1">
      <c r="A31" s="178">
        <v>2</v>
      </c>
      <c r="B31" s="138" t="str">
        <f t="shared" si="0"/>
        <v>01.06.05</v>
      </c>
      <c r="C31" s="140" t="str">
        <f>$C$29&amp;"."&amp;A31</f>
        <v>1.5.2</v>
      </c>
      <c r="D31" s="122" t="s">
        <v>7011</v>
      </c>
      <c r="E31" s="120" t="str">
        <f ca="1">IF(LEFT(D31,3)="CPU",VLOOKUP(B31,BASE!A:E,2,0),VLOOKUP(D31,BASE!A:E,2,0))</f>
        <v>SUDECAP</v>
      </c>
      <c r="F31" s="185" t="str">
        <f ca="1">IF(LEFT(D31,3)="CPU",VLOOKUP(B31,BASE!A:E,3,0),VLOOKUP(D31,BASE!A:E,3,0))</f>
        <v>PADRÃO COPASA - KIT CAVALETE METAL E REGISTRO 3/4"</v>
      </c>
      <c r="G31" s="119" t="str">
        <f ca="1">IF(LEFT(D31,3)="CPU",VLOOKUP(B31,BASE!A:E,4,0),VLOOKUP(D31,BASE!A:E,4,0))</f>
        <v>UN</v>
      </c>
      <c r="H31" s="252">
        <f ca="1">VLOOKUP($C31,'MEMÓRIA DE CÁLCULO'!$B:$M,12,0)</f>
        <v>2</v>
      </c>
      <c r="I31" s="137">
        <f ca="1">IF(LEFT(D31,3)="CPU",VLOOKUP(B31,BASE!A:E,5,0),VLOOKUP(D31,BASE!A:E,5,0))</f>
        <v>401.54</v>
      </c>
      <c r="J31" s="208">
        <f t="shared" ca="1" si="9"/>
        <v>803.08</v>
      </c>
      <c r="K31" s="238">
        <f ca="1">ROUND(I31*(1+$M$5),2)</f>
        <v>492.49</v>
      </c>
      <c r="L31" s="208">
        <f t="shared" ca="1" si="10"/>
        <v>984.98</v>
      </c>
      <c r="M31" s="142">
        <f>$M$5</f>
        <v>0.22650000000000001</v>
      </c>
      <c r="N31" s="300">
        <f t="shared" ca="1" si="1"/>
        <v>2.0954163226146269E-5</v>
      </c>
      <c r="P31" s="1345">
        <v>1056.3599999999999</v>
      </c>
      <c r="V31" s="129"/>
      <c r="X31" s="99"/>
    </row>
    <row r="32" spans="1:24" s="98" customFormat="1" ht="14.25" outlineLevel="1" thickBot="1">
      <c r="A32" s="178">
        <v>6</v>
      </c>
      <c r="B32" s="138" t="str">
        <f t="shared" si="0"/>
        <v/>
      </c>
      <c r="C32" s="166" t="str">
        <f>$C$15&amp;"."&amp;A32</f>
        <v>1.6</v>
      </c>
      <c r="D32" s="167" t="s">
        <v>97</v>
      </c>
      <c r="E32" s="167" t="s">
        <v>97</v>
      </c>
      <c r="F32" s="175" t="str">
        <f ca="1">VLOOKUP($C32,'MEMÓRIA DE CÁLCULO'!$B:$M,4,0)</f>
        <v>REDE INTERNA E PROVISÓRIA DE ÁGUA E ESGOTO</v>
      </c>
      <c r="G32" s="168" t="s">
        <v>97</v>
      </c>
      <c r="H32" s="169"/>
      <c r="I32" s="165"/>
      <c r="J32" s="170">
        <f ca="1">SUBTOTAL(9,J33:J35)</f>
        <v>21265.14</v>
      </c>
      <c r="K32" s="234"/>
      <c r="L32" s="170">
        <f ca="1">SUBTOTAL(9,L33:L35)</f>
        <v>26081.18</v>
      </c>
      <c r="M32" s="235"/>
      <c r="N32" s="300">
        <f t="shared" ca="1" si="1"/>
        <v>5.5484304539229383E-4</v>
      </c>
      <c r="P32" s="1356">
        <v>26135</v>
      </c>
      <c r="V32" s="129"/>
      <c r="X32" s="99"/>
    </row>
    <row r="33" spans="1:24" s="98" customFormat="1" ht="13.5" outlineLevel="1">
      <c r="A33" s="178">
        <v>1</v>
      </c>
      <c r="B33" s="138" t="str">
        <f t="shared" si="0"/>
        <v>01.08.01</v>
      </c>
      <c r="C33" s="196" t="str">
        <f>$C$32&amp;"."&amp;A33</f>
        <v>1.6.1</v>
      </c>
      <c r="D33" s="131" t="s">
        <v>7016</v>
      </c>
      <c r="E33" s="120" t="str">
        <f ca="1">IF(LEFT(D33,3)="CPU",VLOOKUP(B33,BASE!A:E,2,0),VLOOKUP(D33,BASE!A:E,2,0))</f>
        <v>SUDECAP</v>
      </c>
      <c r="F33" s="185" t="str">
        <f ca="1">IF(LEFT(D33,3)="CPU",VLOOKUP(B33,BASE!A:E,3,0),VLOOKUP(D33,BASE!A:E,3,0))</f>
        <v>REDE INTERNA E PROVISÓRIA DE ÁGUA E ESGOTO TUBO PVC D= 100MM</v>
      </c>
      <c r="G33" s="119" t="str">
        <f ca="1">IF(LEFT(D33,3)="CPU",VLOOKUP(B33,BASE!A:E,4,0),VLOOKUP(D33,BASE!A:E,4,0))</f>
        <v>M</v>
      </c>
      <c r="H33" s="252">
        <f ca="1">VLOOKUP($C33,'MEMÓRIA DE CÁLCULO'!$B:$M,12,0)</f>
        <v>150</v>
      </c>
      <c r="I33" s="137">
        <f ca="1">IF(LEFT(D33,3)="CPU",VLOOKUP(B33,BASE!A:E,5,0),VLOOKUP(D33,BASE!A:E,5,0))</f>
        <v>20.41</v>
      </c>
      <c r="J33" s="208">
        <f t="shared" ref="J33:J35" ca="1" si="11">IFERROR(ROUND($H33*I33,2),"")</f>
        <v>3061.5</v>
      </c>
      <c r="K33" s="248">
        <f ca="1">ROUND(I33*(1+$M$5),2)</f>
        <v>25.03</v>
      </c>
      <c r="L33" s="208">
        <f t="shared" ref="L33:L35" ca="1" si="12">IFERROR(ROUND($H33*K33,2),"")</f>
        <v>3754.5</v>
      </c>
      <c r="M33" s="224">
        <f>$M$5</f>
        <v>0.22650000000000001</v>
      </c>
      <c r="N33" s="300">
        <f t="shared" ca="1" si="1"/>
        <v>7.9872084542392913E-5</v>
      </c>
      <c r="P33" s="1345">
        <v>3754.5</v>
      </c>
      <c r="V33" s="129"/>
      <c r="X33" s="99"/>
    </row>
    <row r="34" spans="1:24" s="98" customFormat="1" ht="13.5" outlineLevel="1">
      <c r="A34" s="178">
        <v>2</v>
      </c>
      <c r="B34" s="138" t="str">
        <f t="shared" si="0"/>
        <v>01.08.02</v>
      </c>
      <c r="C34" s="118" t="str">
        <f>$C$32&amp;"."&amp;A34</f>
        <v>1.6.2</v>
      </c>
      <c r="D34" s="119" t="s">
        <v>7017</v>
      </c>
      <c r="E34" s="120" t="str">
        <f ca="1">IF(LEFT(D34,3)="CPU",VLOOKUP(B34,BASE!A:E,2,0),VLOOKUP(D34,BASE!A:E,2,0))</f>
        <v>SUDECAP</v>
      </c>
      <c r="F34" s="185" t="str">
        <f ca="1">IF(LEFT(D34,3)="CPU",VLOOKUP(B34,BASE!A:E,3,0),VLOOKUP(D34,BASE!A:E,3,0))</f>
        <v>REDE INTERNA E PROVISÓRIA DE ÁGUA E ESGOTO TUBO PVC D= 150MM</v>
      </c>
      <c r="G34" s="119" t="str">
        <f ca="1">IF(LEFT(D34,3)="CPU",VLOOKUP(B34,BASE!A:E,4,0),VLOOKUP(D34,BASE!A:E,4,0))</f>
        <v>M</v>
      </c>
      <c r="H34" s="252">
        <f ca="1">VLOOKUP($C34,'MEMÓRIA DE CÁLCULO'!$B:$M,12,0)</f>
        <v>150</v>
      </c>
      <c r="I34" s="137">
        <f ca="1">IF(LEFT(D34,3)="CPU",VLOOKUP(B34,BASE!A:E,5,0),VLOOKUP(D34,BASE!A:E,5,0))</f>
        <v>48.17</v>
      </c>
      <c r="J34" s="208">
        <f t="shared" ca="1" si="11"/>
        <v>7225.5</v>
      </c>
      <c r="K34" s="239">
        <f ca="1">ROUND(I34*(1+$M$5),2)</f>
        <v>59.08</v>
      </c>
      <c r="L34" s="208">
        <f t="shared" ca="1" si="12"/>
        <v>8862</v>
      </c>
      <c r="M34" s="141">
        <f>$M$5</f>
        <v>0.22650000000000001</v>
      </c>
      <c r="N34" s="300">
        <f t="shared" ca="1" si="1"/>
        <v>1.8852747721792142E-4</v>
      </c>
      <c r="P34" s="1345">
        <v>8862</v>
      </c>
      <c r="V34" s="129"/>
      <c r="X34" s="99"/>
    </row>
    <row r="35" spans="1:24" s="98" customFormat="1" ht="14.25" outlineLevel="1" thickBot="1">
      <c r="A35" s="178">
        <v>3</v>
      </c>
      <c r="B35" s="138" t="str">
        <f t="shared" si="0"/>
        <v>01.07.02</v>
      </c>
      <c r="C35" s="140" t="str">
        <f>$C$32&amp;"."&amp;A35</f>
        <v>1.6.3</v>
      </c>
      <c r="D35" s="122" t="s">
        <v>7014</v>
      </c>
      <c r="E35" s="120" t="str">
        <f ca="1">IF(LEFT(D35,3)="CPU",VLOOKUP(B35,BASE!A:E,2,0),VLOOKUP(D35,BASE!A:E,2,0))</f>
        <v>SUDECAP</v>
      </c>
      <c r="F35" s="185" t="str">
        <f ca="1">IF(LEFT(D35,3)="CPU",VLOOKUP(B35,BASE!A:E,3,0),VLOOKUP(D35,BASE!A:E,3,0))</f>
        <v>FOSSA SÉPTICA E SUMIDOURO DN= 1,20M H= 4,00M</v>
      </c>
      <c r="G35" s="119" t="str">
        <f ca="1">IF(LEFT(D35,3)="CPU",VLOOKUP(B35,BASE!A:E,4,0),VLOOKUP(D35,BASE!A:E,4,0))</f>
        <v>UN</v>
      </c>
      <c r="H35" s="252">
        <f ca="1">VLOOKUP($C35,'MEMÓRIA DE CÁLCULO'!$B:$M,12,0)</f>
        <v>2</v>
      </c>
      <c r="I35" s="137">
        <f ca="1">IF(LEFT(D35,3)="CPU",VLOOKUP(B35,BASE!A:E,5,0),VLOOKUP(D35,BASE!A:E,5,0))</f>
        <v>5489.07</v>
      </c>
      <c r="J35" s="208">
        <f t="shared" ca="1" si="11"/>
        <v>10978.14</v>
      </c>
      <c r="K35" s="238">
        <f ca="1">ROUND(I35*(1+$M$5),2)</f>
        <v>6732.34</v>
      </c>
      <c r="L35" s="208">
        <f t="shared" ca="1" si="12"/>
        <v>13464.68</v>
      </c>
      <c r="M35" s="142">
        <f>$M$5</f>
        <v>0.22650000000000001</v>
      </c>
      <c r="N35" s="300">
        <f t="shared" ca="1" si="1"/>
        <v>2.8644348363197946E-4</v>
      </c>
      <c r="P35" s="1345">
        <v>13518.5</v>
      </c>
      <c r="V35" s="129"/>
      <c r="X35" s="99"/>
    </row>
    <row r="36" spans="1:24" s="98" customFormat="1" ht="14.25" outlineLevel="1" thickBot="1">
      <c r="A36" s="178">
        <v>7</v>
      </c>
      <c r="B36" s="138" t="str">
        <f t="shared" si="0"/>
        <v/>
      </c>
      <c r="C36" s="166" t="str">
        <f>$C$15&amp;"."&amp;A36</f>
        <v>1.7</v>
      </c>
      <c r="D36" s="167" t="s">
        <v>97</v>
      </c>
      <c r="E36" s="167" t="s">
        <v>97</v>
      </c>
      <c r="F36" s="175" t="str">
        <f ca="1">VLOOKUP($C36,'MEMÓRIA DE CÁLCULO'!$B:$M,4,0)</f>
        <v>CONTAINER</v>
      </c>
      <c r="G36" s="168" t="s">
        <v>97</v>
      </c>
      <c r="H36" s="169"/>
      <c r="I36" s="165"/>
      <c r="J36" s="170">
        <f ca="1">SUBTOTAL(9,J37:J48)</f>
        <v>381344.17</v>
      </c>
      <c r="K36" s="234"/>
      <c r="L36" s="170">
        <f ca="1">SUBTOTAL(9,L37:L48)</f>
        <v>467718.9</v>
      </c>
      <c r="M36" s="235"/>
      <c r="N36" s="300">
        <f t="shared" ca="1" si="1"/>
        <v>9.9501088088627017E-3</v>
      </c>
      <c r="P36" s="1356">
        <v>496342.27</v>
      </c>
      <c r="V36" s="129"/>
      <c r="X36" s="99"/>
    </row>
    <row r="37" spans="1:24" s="98" customFormat="1" ht="13.5" outlineLevel="1">
      <c r="A37" s="178">
        <v>1</v>
      </c>
      <c r="B37" s="138" t="str">
        <f t="shared" si="0"/>
        <v>01.09.01</v>
      </c>
      <c r="C37" s="196" t="str">
        <f>$C$36&amp;"."&amp;A37</f>
        <v>1.7.1</v>
      </c>
      <c r="D37" s="131" t="s">
        <v>7023</v>
      </c>
      <c r="E37" s="120" t="str">
        <f ca="1">IF(LEFT(D37,3)="CPU",VLOOKUP(B37,BASE!A:E,2,0),VLOOKUP(D37,BASE!A:E,2,0))</f>
        <v>SUDECAP</v>
      </c>
      <c r="F37" s="185" t="str">
        <f ca="1">IF(LEFT(D37,3)="CPU",VLOOKUP(B37,BASE!A:E,3,0),VLOOKUP(D37,BASE!A:E,3,0))</f>
        <v>MOBILIZAÇÃO DE CONTAINER</v>
      </c>
      <c r="G37" s="119" t="str">
        <f ca="1">IF(LEFT(D37,3)="CPU",VLOOKUP(B37,BASE!A:E,4,0),VLOOKUP(D37,BASE!A:E,4,0))</f>
        <v>UN</v>
      </c>
      <c r="H37" s="252">
        <f ca="1">VLOOKUP($C37,'MEMÓRIA DE CÁLCULO'!$B:$M,12,0)</f>
        <v>8</v>
      </c>
      <c r="I37" s="137">
        <f ca="1">IF(LEFT(D37,3)="CPU",VLOOKUP(B37,BASE!A:E,5,0),VLOOKUP(D37,BASE!A:E,5,0))</f>
        <v>1400</v>
      </c>
      <c r="J37" s="208">
        <f t="shared" ref="J37:J48" ca="1" si="13">IFERROR(ROUND($H37*I37,2),"")</f>
        <v>11200</v>
      </c>
      <c r="K37" s="248">
        <f t="shared" ref="K37:K48" ca="1" si="14">ROUND(I37*(1+$M$5),2)</f>
        <v>1717.1</v>
      </c>
      <c r="L37" s="208">
        <f t="shared" ref="L37:L48" ca="1" si="15">IFERROR(ROUND($H37*K37,2),"")</f>
        <v>13736.8</v>
      </c>
      <c r="M37" s="224">
        <f t="shared" ref="M37:M48" si="16">$M$5</f>
        <v>0.22650000000000001</v>
      </c>
      <c r="N37" s="300">
        <f t="shared" ca="1" si="1"/>
        <v>2.9223248127365636E-4</v>
      </c>
      <c r="P37" s="1345">
        <v>11774.4</v>
      </c>
      <c r="V37" s="129"/>
      <c r="X37" s="99"/>
    </row>
    <row r="38" spans="1:24" s="98" customFormat="1" ht="13.5" outlineLevel="1">
      <c r="A38" s="178">
        <v>2</v>
      </c>
      <c r="B38" s="138" t="str">
        <f t="shared" si="0"/>
        <v>01.09.03</v>
      </c>
      <c r="C38" s="118" t="str">
        <f t="shared" ref="C38:C48" si="17">$C$36&amp;"."&amp;A38</f>
        <v>1.7.2</v>
      </c>
      <c r="D38" s="119" t="s">
        <v>7025</v>
      </c>
      <c r="E38" s="120" t="str">
        <f ca="1">IF(LEFT(D38,3)="CPU",VLOOKUP(B38,BASE!A:E,2,0),VLOOKUP(D38,BASE!A:E,2,0))</f>
        <v>SUDECAP</v>
      </c>
      <c r="F38" s="185" t="str">
        <f ca="1">IF(LEFT(D38,3)="CPU",VLOOKUP(B38,BASE!A:E,3,0),VLOOKUP(D38,BASE!A:E,3,0))</f>
        <v>CONTAINER COM SANITÁRIO E AR CONDICIONADO PARA ESCRITÓRIO</v>
      </c>
      <c r="G38" s="119" t="str">
        <f ca="1">IF(LEFT(D38,3)="CPU",VLOOKUP(B38,BASE!A:E,4,0),VLOOKUP(D38,BASE!A:E,4,0))</f>
        <v>MES</v>
      </c>
      <c r="H38" s="252">
        <f ca="1">VLOOKUP($C38,'MEMÓRIA DE CÁLCULO'!$B:$M,12,0)</f>
        <v>48</v>
      </c>
      <c r="I38" s="137">
        <f ca="1">IF(LEFT(D38,3)="CPU",VLOOKUP(B38,BASE!A:E,5,0),VLOOKUP(D38,BASE!A:E,5,0))</f>
        <v>1750</v>
      </c>
      <c r="J38" s="208">
        <f t="shared" ca="1" si="13"/>
        <v>84000</v>
      </c>
      <c r="K38" s="239">
        <f t="shared" ca="1" si="14"/>
        <v>2146.38</v>
      </c>
      <c r="L38" s="208">
        <f t="shared" ca="1" si="15"/>
        <v>103026.24000000001</v>
      </c>
      <c r="M38" s="141">
        <f t="shared" si="16"/>
        <v>0.22650000000000001</v>
      </c>
      <c r="N38" s="300">
        <f t="shared" ca="1" si="1"/>
        <v>2.1917487152390098E-3</v>
      </c>
      <c r="P38" s="1345">
        <v>132462.24</v>
      </c>
      <c r="V38" s="129"/>
      <c r="X38" s="99"/>
    </row>
    <row r="39" spans="1:24" s="98" customFormat="1" ht="13.5" outlineLevel="1">
      <c r="A39" s="178">
        <v>3</v>
      </c>
      <c r="B39" s="138" t="str">
        <f t="shared" si="0"/>
        <v>01.09.19</v>
      </c>
      <c r="C39" s="118" t="str">
        <f t="shared" si="17"/>
        <v>1.7.3</v>
      </c>
      <c r="D39" s="119" t="s">
        <v>14581</v>
      </c>
      <c r="E39" s="120" t="str">
        <f ca="1">IF(LEFT(D39,3)="CPU",VLOOKUP(B39,BASE!A:E,2,0),VLOOKUP(D39,BASE!A:E,2,0))</f>
        <v>SUDECAP</v>
      </c>
      <c r="F39" s="185" t="str">
        <f ca="1">IF(LEFT(D39,3)="CPU",VLOOKUP(B39,BASE!A:E,3,0),VLOOKUP(D39,BASE!A:E,3,0))</f>
        <v>CONTAINER VESTIÁRIO TIPO II</v>
      </c>
      <c r="G39" s="119" t="str">
        <f ca="1">IF(LEFT(D39,3)="CPU",VLOOKUP(B39,BASE!A:E,4,0),VLOOKUP(D39,BASE!A:E,4,0))</f>
        <v>MES</v>
      </c>
      <c r="H39" s="252">
        <f ca="1">VLOOKUP($C39,'MEMÓRIA DE CÁLCULO'!$B:$M,12,0)</f>
        <v>72</v>
      </c>
      <c r="I39" s="137">
        <f ca="1">IF(LEFT(D39,3)="CPU",VLOOKUP(B39,BASE!A:E,5,0),VLOOKUP(D39,BASE!A:E,5,0))</f>
        <v>2400</v>
      </c>
      <c r="J39" s="208">
        <f t="shared" ca="1" si="13"/>
        <v>172800</v>
      </c>
      <c r="K39" s="239">
        <f t="shared" ca="1" si="14"/>
        <v>2943.6</v>
      </c>
      <c r="L39" s="208">
        <f t="shared" ca="1" si="15"/>
        <v>211939.20000000001</v>
      </c>
      <c r="M39" s="141">
        <f t="shared" si="16"/>
        <v>0.22650000000000001</v>
      </c>
      <c r="N39" s="300">
        <f t="shared" ca="1" si="1"/>
        <v>4.5087297110792705E-3</v>
      </c>
      <c r="P39" s="1345">
        <v>214588.79999999999</v>
      </c>
      <c r="V39" s="129"/>
      <c r="X39" s="99"/>
    </row>
    <row r="40" spans="1:24" s="98" customFormat="1" ht="13.5" outlineLevel="1">
      <c r="A40" s="178">
        <v>4</v>
      </c>
      <c r="B40" s="138" t="str">
        <f t="shared" si="0"/>
        <v>01.09.21</v>
      </c>
      <c r="C40" s="118" t="str">
        <f t="shared" ref="C40" si="18">$C$36&amp;"."&amp;A40</f>
        <v>1.7.4</v>
      </c>
      <c r="D40" s="119" t="s">
        <v>14585</v>
      </c>
      <c r="E40" s="120" t="str">
        <f ca="1">IF(LEFT(D40,3)="CPU",VLOOKUP(B40,BASE!A:E,2,0),VLOOKUP(D40,BASE!A:E,2,0))</f>
        <v>SUDECAP</v>
      </c>
      <c r="F40" s="185" t="str">
        <f ca="1">IF(LEFT(D40,3)="CPU",VLOOKUP(B40,BASE!A:E,3,0),VLOOKUP(D40,BASE!A:E,3,0))</f>
        <v>CONTAINER SIMPLES</v>
      </c>
      <c r="G40" s="119" t="str">
        <f ca="1">IF(LEFT(D40,3)="CPU",VLOOKUP(B40,BASE!A:E,4,0),VLOOKUP(D40,BASE!A:E,4,0))</f>
        <v>MES</v>
      </c>
      <c r="H40" s="252">
        <f ca="1">VLOOKUP($C40,'MEMÓRIA DE CÁLCULO'!$B:$M,12,0)</f>
        <v>72</v>
      </c>
      <c r="I40" s="137">
        <f ca="1">IF(LEFT(D40,3)="CPU",VLOOKUP(B40,BASE!A:E,5,0),VLOOKUP(D40,BASE!A:E,5,0))</f>
        <v>1000</v>
      </c>
      <c r="J40" s="208">
        <f t="shared" ca="1" si="13"/>
        <v>72000</v>
      </c>
      <c r="K40" s="239">
        <f t="shared" ref="K40" ca="1" si="19">ROUND(I40*(1+$M$5),2)</f>
        <v>1226.5</v>
      </c>
      <c r="L40" s="208">
        <f t="shared" ca="1" si="15"/>
        <v>88308</v>
      </c>
      <c r="M40" s="141">
        <f t="shared" si="16"/>
        <v>0.22650000000000001</v>
      </c>
      <c r="N40" s="300">
        <f t="shared" ca="1" si="1"/>
        <v>1.8786373796163625E-3</v>
      </c>
      <c r="P40" s="1345">
        <v>88308</v>
      </c>
      <c r="V40" s="129"/>
      <c r="X40" s="99"/>
    </row>
    <row r="41" spans="1:24" s="98" customFormat="1" ht="13.5" outlineLevel="1">
      <c r="A41" s="178">
        <v>5</v>
      </c>
      <c r="B41" s="138" t="str">
        <f t="shared" si="0"/>
        <v>01.02.40</v>
      </c>
      <c r="C41" s="118" t="str">
        <f t="shared" si="17"/>
        <v>1.7.5</v>
      </c>
      <c r="D41" s="119" t="s">
        <v>22465</v>
      </c>
      <c r="E41" s="120" t="str">
        <f ca="1">IF(LEFT(D41,3)="CPU",VLOOKUP(B41,BASE!A:E,2,0),VLOOKUP(D41,BASE!A:E,2,0))</f>
        <v>SUDECAP</v>
      </c>
      <c r="F41" s="185" t="str">
        <f ca="1">IF(LEFT(D41,3)="CPU",VLOOKUP(B41,BASE!A:E,3,0),VLOOKUP(D41,BASE!A:E,3,0))</f>
        <v>REFEITÓRIO - ATÉ 19M2</v>
      </c>
      <c r="G41" s="119" t="str">
        <f ca="1">IF(LEFT(D41,3)="CPU",VLOOKUP(B41,BASE!A:E,4,0),VLOOKUP(D41,BASE!A:E,4,0))</f>
        <v>M2</v>
      </c>
      <c r="H41" s="252">
        <f ca="1">VLOOKUP($C41,'MEMÓRIA DE CÁLCULO'!$B:$M,12,0)</f>
        <v>38</v>
      </c>
      <c r="I41" s="137">
        <f ca="1">IF(LEFT(D41,3)="CPU",VLOOKUP(B41,BASE!A:E,5,0),VLOOKUP(D41,BASE!A:E,5,0))</f>
        <v>459.51</v>
      </c>
      <c r="J41" s="208">
        <f t="shared" ca="1" si="13"/>
        <v>17461.38</v>
      </c>
      <c r="K41" s="239">
        <f t="shared" ca="1" si="14"/>
        <v>563.59</v>
      </c>
      <c r="L41" s="208">
        <f t="shared" ca="1" si="15"/>
        <v>21416.42</v>
      </c>
      <c r="M41" s="141">
        <f t="shared" si="16"/>
        <v>0.22650000000000001</v>
      </c>
      <c r="N41" s="300">
        <f t="shared" ca="1" si="1"/>
        <v>4.5560636804778111E-4</v>
      </c>
      <c r="P41" s="1345">
        <v>21731.06</v>
      </c>
      <c r="V41" s="129"/>
      <c r="X41" s="99"/>
    </row>
    <row r="42" spans="1:24" s="98" customFormat="1" ht="13.5" outlineLevel="1">
      <c r="A42" s="178">
        <v>6</v>
      </c>
      <c r="B42" s="138" t="str">
        <f t="shared" si="0"/>
        <v>01.09.11</v>
      </c>
      <c r="C42" s="118" t="str">
        <f t="shared" si="17"/>
        <v>1.7.6</v>
      </c>
      <c r="D42" s="119" t="s">
        <v>7026</v>
      </c>
      <c r="E42" s="120" t="str">
        <f ca="1">IF(LEFT(D42,3)="CPU",VLOOKUP(B42,BASE!A:E,2,0),VLOOKUP(D42,BASE!A:E,2,0))</f>
        <v>SUDECAP</v>
      </c>
      <c r="F42" s="185" t="str">
        <f ca="1">IF(LEFT(D42,3)="CPU",VLOOKUP(B42,BASE!A:E,3,0),VLOOKUP(D42,BASE!A:E,3,0))</f>
        <v>DESMOBILIZAÇÃO DE CONTAINER</v>
      </c>
      <c r="G42" s="119" t="str">
        <f ca="1">IF(LEFT(D42,3)="CPU",VLOOKUP(B42,BASE!A:E,4,0),VLOOKUP(D42,BASE!A:E,4,0))</f>
        <v>UN</v>
      </c>
      <c r="H42" s="252">
        <f ca="1">VLOOKUP($C42,'MEMÓRIA DE CÁLCULO'!$B:$M,12,0)</f>
        <v>8</v>
      </c>
      <c r="I42" s="137">
        <f ca="1">IF(LEFT(D42,3)="CPU",VLOOKUP(B42,BASE!A:E,5,0),VLOOKUP(D42,BASE!A:E,5,0))</f>
        <v>1400</v>
      </c>
      <c r="J42" s="208">
        <f t="shared" ca="1" si="13"/>
        <v>11200</v>
      </c>
      <c r="K42" s="239">
        <f t="shared" ca="1" si="14"/>
        <v>1717.1</v>
      </c>
      <c r="L42" s="208">
        <f t="shared" ca="1" si="15"/>
        <v>13736.8</v>
      </c>
      <c r="M42" s="141">
        <f t="shared" si="16"/>
        <v>0.22650000000000001</v>
      </c>
      <c r="N42" s="300">
        <f t="shared" ca="1" si="1"/>
        <v>2.9223248127365636E-4</v>
      </c>
      <c r="P42" s="1345">
        <v>11774.4</v>
      </c>
      <c r="V42" s="129"/>
      <c r="X42" s="99"/>
    </row>
    <row r="43" spans="1:24" s="98" customFormat="1" ht="13.5" outlineLevel="1">
      <c r="A43" s="178">
        <v>7</v>
      </c>
      <c r="B43" s="138" t="str">
        <f t="shared" si="0"/>
        <v>01.09.12</v>
      </c>
      <c r="C43" s="118" t="str">
        <f t="shared" si="17"/>
        <v>1.7.7</v>
      </c>
      <c r="D43" s="119" t="s">
        <v>7028</v>
      </c>
      <c r="E43" s="120" t="str">
        <f ca="1">IF(LEFT(D43,3)="CPU",VLOOKUP(B43,BASE!A:E,2,0),VLOOKUP(D43,BASE!A:E,2,0))</f>
        <v>SUDECAP</v>
      </c>
      <c r="F43" s="185" t="str">
        <f ca="1">IF(LEFT(D43,3)="CPU",VLOOKUP(B43,BASE!A:E,3,0),VLOOKUP(D43,BASE!A:E,3,0))</f>
        <v>INSTALAÇÕES DE MOBILIÁRIOS PARA CONTAINER TIPO ESCRITÓRIO COM SANITÁRIO</v>
      </c>
      <c r="G43" s="119" t="str">
        <f ca="1">IF(LEFT(D43,3)="CPU",VLOOKUP(B43,BASE!A:E,4,0),VLOOKUP(D43,BASE!A:E,4,0))</f>
        <v>UN</v>
      </c>
      <c r="H43" s="252">
        <f ca="1">VLOOKUP($C43,'MEMÓRIA DE CÁLCULO'!$B:$M,12,0)</f>
        <v>2</v>
      </c>
      <c r="I43" s="137">
        <f ca="1">IF(LEFT(D43,3)="CPU",VLOOKUP(B43,BASE!A:E,5,0),VLOOKUP(D43,BASE!A:E,5,0))</f>
        <v>517.03</v>
      </c>
      <c r="J43" s="208">
        <f t="shared" ca="1" si="13"/>
        <v>1034.06</v>
      </c>
      <c r="K43" s="239">
        <f t="shared" ca="1" si="14"/>
        <v>634.14</v>
      </c>
      <c r="L43" s="208">
        <f t="shared" ca="1" si="15"/>
        <v>1268.28</v>
      </c>
      <c r="M43" s="141">
        <f t="shared" si="16"/>
        <v>0.22650000000000001</v>
      </c>
      <c r="N43" s="300">
        <f t="shared" ca="1" si="1"/>
        <v>2.6981000767992028E-5</v>
      </c>
      <c r="P43" s="1345">
        <v>1268.28</v>
      </c>
      <c r="V43" s="129"/>
      <c r="X43" s="99"/>
    </row>
    <row r="44" spans="1:24" s="98" customFormat="1" ht="13.5" outlineLevel="1">
      <c r="A44" s="178">
        <v>8</v>
      </c>
      <c r="B44" s="138" t="str">
        <f t="shared" si="0"/>
        <v>01.09.25</v>
      </c>
      <c r="C44" s="118" t="str">
        <f>$C$36&amp;"."&amp;A44</f>
        <v>1.7.8</v>
      </c>
      <c r="D44" s="119" t="s">
        <v>14593</v>
      </c>
      <c r="E44" s="120" t="str">
        <f ca="1">IF(LEFT(D44,3)="CPU",VLOOKUP(B44,BASE!A:E,2,0),VLOOKUP(D44,BASE!A:E,2,0))</f>
        <v>SUDECAP</v>
      </c>
      <c r="F44" s="185" t="str">
        <f ca="1">IF(LEFT(D44,3)="CPU",VLOOKUP(B44,BASE!A:E,3,0),VLOOKUP(D44,BASE!A:E,3,0))</f>
        <v>INSTALAÇÕES DE MOBILIÁRIOS PARA CONTAINER VESTIÁRIO TIPO II</v>
      </c>
      <c r="G44" s="119" t="str">
        <f ca="1">IF(LEFT(D44,3)="CPU",VLOOKUP(B44,BASE!A:E,4,0),VLOOKUP(D44,BASE!A:E,4,0))</f>
        <v>UN</v>
      </c>
      <c r="H44" s="252">
        <f ca="1">VLOOKUP($C44,'MEMÓRIA DE CÁLCULO'!$B:$M,12,0)</f>
        <v>3</v>
      </c>
      <c r="I44" s="137">
        <f ca="1">IF(LEFT(D44,3)="CPU",VLOOKUP(B44,BASE!A:E,5,0),VLOOKUP(D44,BASE!A:E,5,0))</f>
        <v>234.6</v>
      </c>
      <c r="J44" s="208">
        <f t="shared" ca="1" si="13"/>
        <v>703.8</v>
      </c>
      <c r="K44" s="239">
        <f t="shared" ca="1" si="14"/>
        <v>287.74</v>
      </c>
      <c r="L44" s="208">
        <f t="shared" ca="1" si="15"/>
        <v>863.22</v>
      </c>
      <c r="M44" s="141">
        <f t="shared" si="16"/>
        <v>0.22650000000000001</v>
      </c>
      <c r="N44" s="300">
        <f t="shared" ca="1" si="1"/>
        <v>1.8363878231105183E-5</v>
      </c>
      <c r="P44" s="1345">
        <v>848.91</v>
      </c>
      <c r="V44" s="129"/>
      <c r="X44" s="99"/>
    </row>
    <row r="45" spans="1:24" s="98" customFormat="1" ht="13.5" outlineLevel="1">
      <c r="A45" s="178">
        <v>9</v>
      </c>
      <c r="B45" s="138" t="str">
        <f t="shared" si="0"/>
        <v>01.14.48</v>
      </c>
      <c r="C45" s="118" t="str">
        <f>$C$36&amp;"."&amp;A45</f>
        <v>1.7.9</v>
      </c>
      <c r="D45" s="119" t="s">
        <v>22486</v>
      </c>
      <c r="E45" s="120" t="str">
        <f ca="1">IF(LEFT(D45,3)="CPU",VLOOKUP(B45,BASE!A:E,2,0),VLOOKUP(D45,BASE!A:E,2,0))</f>
        <v>SUDECAP</v>
      </c>
      <c r="F45" s="185" t="str">
        <f ca="1">IF(LEFT(D45,3)="CPU",VLOOKUP(B45,BASE!A:E,3,0),VLOOKUP(D45,BASE!A:E,3,0))</f>
        <v>INSTALAÇÃO ELÉTRICA - REFEITÓRIO ATÉ 19M2</v>
      </c>
      <c r="G45" s="119" t="str">
        <f ca="1">IF(LEFT(D45,3)="CPU",VLOOKUP(B45,BASE!A:E,4,0),VLOOKUP(D45,BASE!A:E,4,0))</f>
        <v>UN</v>
      </c>
      <c r="H45" s="252">
        <f ca="1">VLOOKUP($C45,'MEMÓRIA DE CÁLCULO'!$B:$M,12,0)</f>
        <v>2</v>
      </c>
      <c r="I45" s="137">
        <f ca="1">IF(LEFT(D45,3)="CPU",VLOOKUP(B45,BASE!A:E,5,0),VLOOKUP(D45,BASE!A:E,5,0))</f>
        <v>722.36</v>
      </c>
      <c r="J45" s="208">
        <f t="shared" ca="1" si="13"/>
        <v>1444.72</v>
      </c>
      <c r="K45" s="239">
        <f t="shared" ref="K45" ca="1" si="20">ROUND(I45*(1+$M$5),2)</f>
        <v>885.97</v>
      </c>
      <c r="L45" s="208">
        <f t="shared" ca="1" si="15"/>
        <v>1771.94</v>
      </c>
      <c r="M45" s="141">
        <f t="shared" si="16"/>
        <v>0.22650000000000001</v>
      </c>
      <c r="N45" s="300">
        <f t="shared" ca="1" si="1"/>
        <v>3.7695709544292899E-5</v>
      </c>
      <c r="P45" s="1345">
        <v>1932.12</v>
      </c>
      <c r="V45" s="129"/>
      <c r="X45" s="99"/>
    </row>
    <row r="46" spans="1:24" s="98" customFormat="1" ht="13.5" outlineLevel="1">
      <c r="A46" s="178">
        <v>10</v>
      </c>
      <c r="B46" s="138" t="str">
        <f t="shared" si="0"/>
        <v>01.14.57</v>
      </c>
      <c r="C46" s="118" t="str">
        <f>$C$36&amp;"."&amp;A46</f>
        <v>1.7.10</v>
      </c>
      <c r="D46" s="119" t="s">
        <v>22495</v>
      </c>
      <c r="E46" s="120" t="str">
        <f ca="1">IF(LEFT(D46,3)="CPU",VLOOKUP(B46,BASE!A:E,2,0),VLOOKUP(D46,BASE!A:E,2,0))</f>
        <v>SUDECAP</v>
      </c>
      <c r="F46" s="185" t="str">
        <f ca="1">IF(LEFT(D46,3)="CPU",VLOOKUP(B46,BASE!A:E,3,0),VLOOKUP(D46,BASE!A:E,3,0))</f>
        <v>INSTALAÇÃO HIDROSSANITÁRIA - SANITÁRIO ATÉ 22M2</v>
      </c>
      <c r="G46" s="119" t="str">
        <f ca="1">IF(LEFT(D46,3)="CPU",VLOOKUP(B46,BASE!A:E,4,0),VLOOKUP(D46,BASE!A:E,4,0))</f>
        <v>UN</v>
      </c>
      <c r="H46" s="252">
        <f ca="1">VLOOKUP($C46,'MEMÓRIA DE CÁLCULO'!$B:$M,12,0)</f>
        <v>3</v>
      </c>
      <c r="I46" s="137">
        <f ca="1">IF(LEFT(D46,3)="CPU",VLOOKUP(B46,BASE!A:E,5,0),VLOOKUP(D46,BASE!A:E,5,0))</f>
        <v>1278.4000000000001</v>
      </c>
      <c r="J46" s="208">
        <f t="shared" ca="1" si="13"/>
        <v>3835.2</v>
      </c>
      <c r="K46" s="239">
        <f t="shared" ca="1" si="14"/>
        <v>1567.96</v>
      </c>
      <c r="L46" s="208">
        <f t="shared" ca="1" si="15"/>
        <v>4703.88</v>
      </c>
      <c r="M46" s="141">
        <f t="shared" si="16"/>
        <v>0.22650000000000001</v>
      </c>
      <c r="N46" s="300">
        <f t="shared" ca="1" si="1"/>
        <v>1.0006890425816251E-4</v>
      </c>
      <c r="P46" s="1345">
        <v>4672.4399999999996</v>
      </c>
      <c r="V46" s="129"/>
      <c r="X46" s="99"/>
    </row>
    <row r="47" spans="1:24" s="98" customFormat="1" ht="13.5" outlineLevel="1">
      <c r="A47" s="178">
        <v>11</v>
      </c>
      <c r="B47" s="138" t="str">
        <f t="shared" si="0"/>
        <v>01.09.15</v>
      </c>
      <c r="C47" s="118" t="str">
        <f t="shared" si="17"/>
        <v>1.7.11</v>
      </c>
      <c r="D47" s="119" t="s">
        <v>7030</v>
      </c>
      <c r="E47" s="120" t="str">
        <f ca="1">IF(LEFT(D47,3)="CPU",VLOOKUP(B47,BASE!A:E,2,0),VLOOKUP(D47,BASE!A:E,2,0))</f>
        <v>SUDECAP</v>
      </c>
      <c r="F47" s="185" t="str">
        <f ca="1">IF(LEFT(D47,3)="CPU",VLOOKUP(B47,BASE!A:E,3,0),VLOOKUP(D47,BASE!A:E,3,0))</f>
        <v>INSTALAÇÕES DE MOBILIÁRIOS PARA CONTAINER TIPO DEPÓSITO E FERRAMENTARIA COM LAVATÓRIO</v>
      </c>
      <c r="G47" s="119" t="str">
        <f ca="1">IF(LEFT(D47,3)="CPU",VLOOKUP(B47,BASE!A:E,4,0),VLOOKUP(D47,BASE!A:E,4,0))</f>
        <v>UN</v>
      </c>
      <c r="H47" s="252">
        <f ca="1">VLOOKUP($C47,'MEMÓRIA DE CÁLCULO'!$B:$M,12,0)</f>
        <v>3</v>
      </c>
      <c r="I47" s="137">
        <f ca="1">IF(LEFT(D47,3)="CPU",VLOOKUP(B47,BASE!A:E,5,0),VLOOKUP(D47,BASE!A:E,5,0))</f>
        <v>1058.51</v>
      </c>
      <c r="J47" s="208">
        <f t="shared" ca="1" si="13"/>
        <v>3175.53</v>
      </c>
      <c r="K47" s="239">
        <f t="shared" ca="1" si="14"/>
        <v>1298.26</v>
      </c>
      <c r="L47" s="208">
        <f t="shared" ca="1" si="15"/>
        <v>3894.78</v>
      </c>
      <c r="M47" s="141">
        <f t="shared" si="16"/>
        <v>0.22650000000000001</v>
      </c>
      <c r="N47" s="300">
        <f t="shared" ref="N47:N78" ca="1" si="21">L47/$L$377</f>
        <v>8.2856358352382755E-5</v>
      </c>
      <c r="P47" s="1345">
        <v>3894.78</v>
      </c>
      <c r="V47" s="129"/>
      <c r="X47" s="99"/>
    </row>
    <row r="48" spans="1:24" s="98" customFormat="1" ht="14.25" outlineLevel="1" thickBot="1">
      <c r="A48" s="178">
        <v>12</v>
      </c>
      <c r="B48" s="138" t="str">
        <f t="shared" si="0"/>
        <v>01.14.34</v>
      </c>
      <c r="C48" s="118" t="str">
        <f t="shared" si="17"/>
        <v>1.7.12</v>
      </c>
      <c r="D48" s="119" t="s">
        <v>14627</v>
      </c>
      <c r="E48" s="120" t="str">
        <f ca="1">IF(LEFT(D48,3)="CPU",VLOOKUP(B48,BASE!A:E,2,0),VLOOKUP(D48,BASE!A:E,2,0))</f>
        <v>SUDECAP</v>
      </c>
      <c r="F48" s="185" t="str">
        <f ca="1">IF(LEFT(D48,3)="CPU",VLOOKUP(B48,BASE!A:E,3,0),VLOOKUP(D48,BASE!A:E,3,0))</f>
        <v>TORRE PROVISÓRIA PARA CAIXA D'ÁGUA DE 1000L, H=4,00M</v>
      </c>
      <c r="G48" s="119" t="str">
        <f ca="1">IF(LEFT(D48,3)="CPU",VLOOKUP(B48,BASE!A:E,4,0),VLOOKUP(D48,BASE!A:E,4,0))</f>
        <v>UN</v>
      </c>
      <c r="H48" s="252">
        <f ca="1">VLOOKUP($C48,'MEMÓRIA DE CÁLCULO'!$B:$M,12,0)</f>
        <v>2</v>
      </c>
      <c r="I48" s="137">
        <f ca="1">IF(LEFT(D48,3)="CPU",VLOOKUP(B48,BASE!A:E,5,0),VLOOKUP(D48,BASE!A:E,5,0))</f>
        <v>1244.74</v>
      </c>
      <c r="J48" s="208">
        <f t="shared" ca="1" si="13"/>
        <v>2489.48</v>
      </c>
      <c r="K48" s="239">
        <f t="shared" ca="1" si="14"/>
        <v>1526.67</v>
      </c>
      <c r="L48" s="208">
        <f t="shared" ca="1" si="15"/>
        <v>3053.34</v>
      </c>
      <c r="M48" s="141">
        <f t="shared" si="16"/>
        <v>0.22650000000000001</v>
      </c>
      <c r="N48" s="300">
        <f t="shared" ca="1" si="21"/>
        <v>6.4955821179030486E-5</v>
      </c>
      <c r="P48" s="1345">
        <v>3086.84</v>
      </c>
      <c r="V48" s="129"/>
      <c r="X48" s="99"/>
    </row>
    <row r="49" spans="1:24" s="98" customFormat="1" ht="14.25" outlineLevel="1" thickBot="1">
      <c r="A49" s="178">
        <v>8</v>
      </c>
      <c r="B49" s="138" t="str">
        <f t="shared" si="0"/>
        <v/>
      </c>
      <c r="C49" s="166" t="str">
        <f>$C$15&amp;"."&amp;A49</f>
        <v>1.8</v>
      </c>
      <c r="D49" s="167" t="s">
        <v>97</v>
      </c>
      <c r="E49" s="167" t="s">
        <v>97</v>
      </c>
      <c r="F49" s="175" t="str">
        <f ca="1">VLOOKUP($C49,'MEMÓRIA DE CÁLCULO'!$B:$M,4,0)</f>
        <v>BANHEIRO QUÍMICO</v>
      </c>
      <c r="G49" s="168" t="s">
        <v>97</v>
      </c>
      <c r="H49" s="169"/>
      <c r="I49" s="165"/>
      <c r="J49" s="170">
        <f ca="1">SUBTOTAL(9,J50)</f>
        <v>84960</v>
      </c>
      <c r="K49" s="234"/>
      <c r="L49" s="170">
        <f ca="1">SUBTOTAL(9,L50)</f>
        <v>104203.44</v>
      </c>
      <c r="M49" s="235"/>
      <c r="N49" s="300">
        <f t="shared" ca="1" si="21"/>
        <v>2.2167921079473078E-3</v>
      </c>
      <c r="P49" s="1356">
        <v>86541.84</v>
      </c>
      <c r="V49" s="129"/>
      <c r="X49" s="99"/>
    </row>
    <row r="50" spans="1:24" s="98" customFormat="1" ht="14.25" outlineLevel="1" thickBot="1">
      <c r="A50" s="178">
        <v>1</v>
      </c>
      <c r="B50" s="138" t="str">
        <f t="shared" si="0"/>
        <v>01.10.01</v>
      </c>
      <c r="C50" s="244" t="str">
        <f>$C$49&amp;"."&amp;A50</f>
        <v>1.8.1</v>
      </c>
      <c r="D50" s="245" t="s">
        <v>7032</v>
      </c>
      <c r="E50" s="120" t="str">
        <f ca="1">IF(LEFT(D50,3)="CPU",VLOOKUP(B50,BASE!A:E,2,0),VLOOKUP(D50,BASE!A:E,2,0))</f>
        <v>SUDECAP</v>
      </c>
      <c r="F50" s="185" t="str">
        <f ca="1">IF(LEFT(D50,3)="CPU",VLOOKUP(B50,BASE!A:E,3,0),VLOOKUP(D50,BASE!A:E,3,0))</f>
        <v>BANHEIRO QUÍMICO 110 X 120 X 230CM COM MANUTENÇÃO</v>
      </c>
      <c r="G50" s="119" t="str">
        <f ca="1">IF(LEFT(D50,3)="CPU",VLOOKUP(B50,BASE!A:E,4,0),VLOOKUP(D50,BASE!A:E,4,0))</f>
        <v>MES</v>
      </c>
      <c r="H50" s="252">
        <f ca="1">VLOOKUP($C50,'MEMÓRIA DE CÁLCULO'!$B:$M,12,0)</f>
        <v>72</v>
      </c>
      <c r="I50" s="137">
        <f ca="1">IF(LEFT(D50,3)="CPU",VLOOKUP(B50,BASE!A:E,5,0),VLOOKUP(D50,BASE!A:E,5,0))</f>
        <v>1180</v>
      </c>
      <c r="J50" s="208">
        <f ca="1">IFERROR(ROUND($H50*I50,2),"")</f>
        <v>84960</v>
      </c>
      <c r="K50" s="246">
        <f ca="1">ROUND(I50*(1+$M$5),2)</f>
        <v>1447.27</v>
      </c>
      <c r="L50" s="208">
        <f ca="1">IFERROR(ROUND($H50*K50,2),"")</f>
        <v>104203.44</v>
      </c>
      <c r="M50" s="247">
        <f>$M$5</f>
        <v>0.22650000000000001</v>
      </c>
      <c r="N50" s="300">
        <f t="shared" ca="1" si="21"/>
        <v>2.2167921079473078E-3</v>
      </c>
      <c r="P50" s="1345">
        <v>86541.84</v>
      </c>
      <c r="V50" s="129"/>
      <c r="X50" s="99"/>
    </row>
    <row r="51" spans="1:24" s="98" customFormat="1" ht="14.25" outlineLevel="1" thickBot="1">
      <c r="A51" s="178">
        <v>9</v>
      </c>
      <c r="B51" s="138" t="str">
        <f t="shared" si="0"/>
        <v/>
      </c>
      <c r="C51" s="166" t="str">
        <f>$C$15&amp;"."&amp;A51</f>
        <v>1.9</v>
      </c>
      <c r="D51" s="167" t="s">
        <v>97</v>
      </c>
      <c r="E51" s="167" t="s">
        <v>97</v>
      </c>
      <c r="F51" s="175" t="str">
        <f ca="1">VLOOKUP($C51,'MEMÓRIA DE CÁLCULO'!$B:$M,4,0)</f>
        <v>SINALIZAÇÃO DE OBRA</v>
      </c>
      <c r="G51" s="168" t="s">
        <v>97</v>
      </c>
      <c r="H51" s="169"/>
      <c r="I51" s="165"/>
      <c r="J51" s="170">
        <f ca="1">SUBTOTAL(9,J52:J62)</f>
        <v>68644.75</v>
      </c>
      <c r="K51" s="234"/>
      <c r="L51" s="170">
        <f ca="1">SUBTOTAL(9,L52:L62)</f>
        <v>84168.299999999988</v>
      </c>
      <c r="M51" s="235"/>
      <c r="N51" s="300">
        <f t="shared" ca="1" si="21"/>
        <v>1.7905706681021409E-3</v>
      </c>
      <c r="P51" s="1356">
        <v>82881.099999999991</v>
      </c>
      <c r="V51" s="129"/>
      <c r="X51" s="99"/>
    </row>
    <row r="52" spans="1:24" s="98" customFormat="1" ht="13.5" outlineLevel="1">
      <c r="A52" s="178">
        <v>1</v>
      </c>
      <c r="B52" s="138" t="str">
        <f t="shared" si="0"/>
        <v>01.11.04</v>
      </c>
      <c r="C52" s="196" t="str">
        <f t="shared" ref="C52" si="22">$C$51&amp;"."&amp;A52</f>
        <v>1.9.1</v>
      </c>
      <c r="D52" s="131" t="s">
        <v>7040</v>
      </c>
      <c r="E52" s="120" t="str">
        <f ca="1">IF(LEFT(D52,3)="CPU",VLOOKUP(B52,BASE!A:E,2,0),VLOOKUP(D52,BASE!A:E,2,0))</f>
        <v>SUDECAP</v>
      </c>
      <c r="F52" s="185" t="str">
        <f ca="1">IF(LEFT(D52,3)="CPU",VLOOKUP(B52,BASE!A:E,3,0),VLOOKUP(D52,BASE!A:E,3,0))</f>
        <v>PLACA 0,50 X 0,50M CHAPA GALVANIZADA 22 CAVALETE METALON 20 X 20</v>
      </c>
      <c r="G52" s="119" t="str">
        <f ca="1">IF(LEFT(D52,3)="CPU",VLOOKUP(B52,BASE!A:E,4,0),VLOOKUP(D52,BASE!A:E,4,0))</f>
        <v>UNMES</v>
      </c>
      <c r="H52" s="252">
        <f ca="1">VLOOKUP($C52,'MEMÓRIA DE CÁLCULO'!$B:$M,12,0)</f>
        <v>20</v>
      </c>
      <c r="I52" s="137">
        <f ca="1">IF(LEFT(D52,3)="CPU",VLOOKUP(B52,BASE!A:E,5,0),VLOOKUP(D52,BASE!A:E,5,0))</f>
        <v>15.65</v>
      </c>
      <c r="J52" s="208">
        <f t="shared" ref="J52:J58" ca="1" si="23">IFERROR(ROUND($H52*I52,2),"")</f>
        <v>313</v>
      </c>
      <c r="K52" s="248">
        <f t="shared" ref="K52:K58" ca="1" si="24">ROUND(I52*(1+$M$5),2)</f>
        <v>19.190000000000001</v>
      </c>
      <c r="L52" s="208">
        <f t="shared" ref="L52:L58" ca="1" si="25">IFERROR(ROUND($H52*K52,2),"")</f>
        <v>383.8</v>
      </c>
      <c r="M52" s="224">
        <f t="shared" ref="M52:M62" si="26">$M$5</f>
        <v>0.22650000000000001</v>
      </c>
      <c r="N52" s="300">
        <f t="shared" ca="1" si="21"/>
        <v>8.1648438000720205E-6</v>
      </c>
      <c r="P52" s="1345">
        <v>383.8</v>
      </c>
      <c r="V52" s="129"/>
      <c r="X52" s="99"/>
    </row>
    <row r="53" spans="1:24" s="98" customFormat="1" ht="13.5" outlineLevel="1">
      <c r="A53" s="178">
        <v>2</v>
      </c>
      <c r="B53" s="138" t="str">
        <f t="shared" si="0"/>
        <v>01.11.08</v>
      </c>
      <c r="C53" s="196" t="str">
        <f t="shared" ref="C53:C62" si="27">$C$51&amp;"."&amp;A53</f>
        <v>1.9.2</v>
      </c>
      <c r="D53" s="119" t="s">
        <v>7044</v>
      </c>
      <c r="E53" s="120" t="str">
        <f ca="1">IF(LEFT(D53,3)="CPU",VLOOKUP(B53,BASE!A:E,2,0),VLOOKUP(D53,BASE!A:E,2,0))</f>
        <v>SUDECAP</v>
      </c>
      <c r="F53" s="185" t="str">
        <f ca="1">IF(LEFT(D53,3)="CPU",VLOOKUP(B53,BASE!A:E,3,0),VLOOKUP(D53,BASE!A:E,3,0))</f>
        <v>SINALIZADOR MONOLIGHT LED 60 A 70 FLASHES/MINUTO</v>
      </c>
      <c r="G53" s="119" t="str">
        <f ca="1">IF(LEFT(D53,3)="CPU",VLOOKUP(B53,BASE!A:E,4,0),VLOOKUP(D53,BASE!A:E,4,0))</f>
        <v>UN</v>
      </c>
      <c r="H53" s="252">
        <f ca="1">VLOOKUP($C53,'MEMÓRIA DE CÁLCULO'!$B:$M,12,0)</f>
        <v>100</v>
      </c>
      <c r="I53" s="137">
        <f ca="1">IF(LEFT(D53,3)="CPU",VLOOKUP(B53,BASE!A:E,5,0),VLOOKUP(D53,BASE!A:E,5,0))</f>
        <v>77.16</v>
      </c>
      <c r="J53" s="208">
        <f t="shared" ca="1" si="23"/>
        <v>7716</v>
      </c>
      <c r="K53" s="239">
        <f t="shared" ca="1" si="24"/>
        <v>94.64</v>
      </c>
      <c r="L53" s="208">
        <f t="shared" ca="1" si="25"/>
        <v>9464</v>
      </c>
      <c r="M53" s="141">
        <f t="shared" si="26"/>
        <v>0.22650000000000001</v>
      </c>
      <c r="N53" s="300">
        <f t="shared" ca="1" si="21"/>
        <v>2.0133424107316727E-4</v>
      </c>
      <c r="P53" s="1345">
        <v>9464</v>
      </c>
      <c r="V53" s="129"/>
      <c r="X53" s="99"/>
    </row>
    <row r="54" spans="1:24" s="98" customFormat="1" ht="13.5" outlineLevel="1">
      <c r="A54" s="178">
        <v>3</v>
      </c>
      <c r="B54" s="138">
        <f t="shared" si="0"/>
        <v>65000008</v>
      </c>
      <c r="C54" s="196" t="str">
        <f t="shared" si="27"/>
        <v>1.9.3</v>
      </c>
      <c r="D54" s="119">
        <v>65000008</v>
      </c>
      <c r="E54" s="120" t="str">
        <f ca="1">IF(LEFT(D54,3)="CPU",VLOOKUP(B54,BASE!A:E,2,0),VLOOKUP(D54,BASE!A:E,2,0))</f>
        <v>COPASA</v>
      </c>
      <c r="F54" s="185" t="str">
        <f ca="1">IF(LEFT(D54,3)="CPU",VLOOKUP(B54,BASE!A:E,3,0),VLOOKUP(D54,BASE!A:E,3,0))</f>
        <v>SINALIZACAO - PLACA DE DISTANCIA DE OBRAS CONFORME PADRAO COPASA P.066 - FORNECIMENTO E MOVIMENTACAO</v>
      </c>
      <c r="G54" s="119" t="str">
        <f ca="1">IF(LEFT(D54,3)="CPU",VLOOKUP(B54,BASE!A:E,4,0),VLOOKUP(D54,BASE!A:E,4,0))</f>
        <v>UN</v>
      </c>
      <c r="H54" s="252">
        <f ca="1">VLOOKUP($C54,'MEMÓRIA DE CÁLCULO'!$B:$M,12,0)</f>
        <v>80</v>
      </c>
      <c r="I54" s="137">
        <f ca="1">IF(LEFT(D54,3)="CPU",VLOOKUP(B54,BASE!A:E,5,0),VLOOKUP(D54,BASE!A:E,5,0))</f>
        <v>6.53</v>
      </c>
      <c r="J54" s="208">
        <f t="shared" ca="1" si="23"/>
        <v>522.4</v>
      </c>
      <c r="K54" s="239">
        <f t="shared" ca="1" si="24"/>
        <v>8.01</v>
      </c>
      <c r="L54" s="208">
        <f t="shared" ca="1" si="25"/>
        <v>640.79999999999995</v>
      </c>
      <c r="M54" s="141">
        <f t="shared" si="26"/>
        <v>0.22650000000000001</v>
      </c>
      <c r="N54" s="300">
        <f t="shared" ca="1" si="21"/>
        <v>1.3632183186779963E-5</v>
      </c>
      <c r="P54" s="1345">
        <v>642.4</v>
      </c>
      <c r="V54" s="129"/>
      <c r="X54" s="99"/>
    </row>
    <row r="55" spans="1:24" s="98" customFormat="1" ht="13.5" outlineLevel="1">
      <c r="A55" s="178">
        <v>4</v>
      </c>
      <c r="B55" s="138">
        <f t="shared" si="0"/>
        <v>65000010</v>
      </c>
      <c r="C55" s="196" t="str">
        <f t="shared" si="27"/>
        <v>1.9.4</v>
      </c>
      <c r="D55" s="119">
        <v>65000010</v>
      </c>
      <c r="E55" s="120" t="str">
        <f ca="1">IF(LEFT(D55,3)="CPU",VLOOKUP(B55,BASE!A:E,2,0),VLOOKUP(D55,BASE!A:E,2,0))</f>
        <v>COPASA</v>
      </c>
      <c r="F55" s="185" t="str">
        <f ca="1">IF(LEFT(D55,3)="CPU",VLOOKUP(B55,BASE!A:E,3,0),VLOOKUP(D55,BASE!A:E,3,0))</f>
        <v>SINALIZACAO - CONE CONFORME PADRAO COPASA P.065 FORNECIMENTO E MOVIMENTACAO</v>
      </c>
      <c r="G55" s="119" t="str">
        <f ca="1">IF(LEFT(D55,3)="CPU",VLOOKUP(B55,BASE!A:E,4,0),VLOOKUP(D55,BASE!A:E,4,0))</f>
        <v>UN</v>
      </c>
      <c r="H55" s="252">
        <f ca="1">VLOOKUP($C55,'MEMÓRIA DE CÁLCULO'!$B:$M,12,0)</f>
        <v>80</v>
      </c>
      <c r="I55" s="137">
        <f ca="1">IF(LEFT(D55,3)="CPU",VLOOKUP(B55,BASE!A:E,5,0),VLOOKUP(D55,BASE!A:E,5,0))</f>
        <v>1.27</v>
      </c>
      <c r="J55" s="208">
        <f t="shared" ca="1" si="23"/>
        <v>101.6</v>
      </c>
      <c r="K55" s="239">
        <f t="shared" ca="1" si="24"/>
        <v>1.56</v>
      </c>
      <c r="L55" s="208">
        <f t="shared" ca="1" si="25"/>
        <v>124.8</v>
      </c>
      <c r="M55" s="141">
        <f t="shared" si="26"/>
        <v>0.22650000000000001</v>
      </c>
      <c r="N55" s="300">
        <f t="shared" ca="1" si="21"/>
        <v>2.654957025140667E-6</v>
      </c>
      <c r="P55" s="1345">
        <v>122.4</v>
      </c>
      <c r="V55" s="129"/>
      <c r="X55" s="99"/>
    </row>
    <row r="56" spans="1:24" s="98" customFormat="1" ht="13.5" outlineLevel="1">
      <c r="A56" s="178">
        <v>5</v>
      </c>
      <c r="B56" s="138">
        <f t="shared" si="0"/>
        <v>65000012</v>
      </c>
      <c r="C56" s="196" t="str">
        <f t="shared" si="27"/>
        <v>1.9.5</v>
      </c>
      <c r="D56" s="119">
        <v>65000012</v>
      </c>
      <c r="E56" s="120" t="str">
        <f ca="1">IF(LEFT(D56,3)="CPU",VLOOKUP(B56,BASE!A:E,2,0),VLOOKUP(D56,BASE!A:E,2,0))</f>
        <v>COPASA</v>
      </c>
      <c r="F56" s="185" t="str">
        <f ca="1">IF(LEFT(D56,3)="CPU",VLOOKUP(B56,BASE!A:E,3,0),VLOOKUP(D56,BASE!A:E,3,0))</f>
        <v>SINALIZACAO NOTURNA - FORNECIMENTO E INSTALACAO</v>
      </c>
      <c r="G56" s="119" t="str">
        <f ca="1">IF(LEFT(D56,3)="CPU",VLOOKUP(B56,BASE!A:E,4,0),VLOOKUP(D56,BASE!A:E,4,0))</f>
        <v>UN</v>
      </c>
      <c r="H56" s="252">
        <f ca="1">VLOOKUP($C56,'MEMÓRIA DE CÁLCULO'!$B:$M,12,0)</f>
        <v>200</v>
      </c>
      <c r="I56" s="137">
        <f ca="1">IF(LEFT(D56,3)="CPU",VLOOKUP(B56,BASE!A:E,5,0),VLOOKUP(D56,BASE!A:E,5,0))</f>
        <v>2.88</v>
      </c>
      <c r="J56" s="208">
        <f t="shared" ca="1" si="23"/>
        <v>576</v>
      </c>
      <c r="K56" s="239">
        <f t="shared" ca="1" si="24"/>
        <v>3.53</v>
      </c>
      <c r="L56" s="208">
        <f t="shared" ca="1" si="25"/>
        <v>706</v>
      </c>
      <c r="M56" s="141">
        <f t="shared" si="26"/>
        <v>0.22650000000000001</v>
      </c>
      <c r="N56" s="300">
        <f t="shared" ca="1" si="21"/>
        <v>1.5019228042863069E-5</v>
      </c>
      <c r="P56" s="1345">
        <v>672</v>
      </c>
      <c r="V56" s="129"/>
      <c r="X56" s="99"/>
    </row>
    <row r="57" spans="1:24" s="98" customFormat="1" ht="13.5" outlineLevel="1">
      <c r="A57" s="178">
        <v>6</v>
      </c>
      <c r="B57" s="138">
        <f t="shared" si="0"/>
        <v>65000014</v>
      </c>
      <c r="C57" s="196" t="str">
        <f t="shared" si="27"/>
        <v>1.9.6</v>
      </c>
      <c r="D57" s="119">
        <v>65000014</v>
      </c>
      <c r="E57" s="120" t="str">
        <f ca="1">IF(LEFT(D57,3)="CPU",VLOOKUP(B57,BASE!A:E,2,0),VLOOKUP(D57,BASE!A:E,2,0))</f>
        <v>COPASA</v>
      </c>
      <c r="F57" s="185" t="str">
        <f ca="1">IF(LEFT(D57,3)="CPU",VLOOKUP(B57,BASE!A:E,3,0),VLOOKUP(D57,BASE!A:E,3,0))</f>
        <v>TRAVESSIA PARA VEICULOS EM CHAPA DE ACO FORNECIMENTO E POSICIONAMENTO</v>
      </c>
      <c r="G57" s="119" t="str">
        <f ca="1">IF(LEFT(D57,3)="CPU",VLOOKUP(B57,BASE!A:E,4,0),VLOOKUP(D57,BASE!A:E,4,0))</f>
        <v>M2</v>
      </c>
      <c r="H57" s="252">
        <f ca="1">VLOOKUP($C57,'MEMÓRIA DE CÁLCULO'!$B:$M,12,0)</f>
        <v>30</v>
      </c>
      <c r="I57" s="137">
        <f ca="1">IF(LEFT(D57,3)="CPU",VLOOKUP(B57,BASE!A:E,5,0),VLOOKUP(D57,BASE!A:E,5,0))</f>
        <v>13.54</v>
      </c>
      <c r="J57" s="208">
        <f t="shared" ca="1" si="23"/>
        <v>406.2</v>
      </c>
      <c r="K57" s="239">
        <f t="shared" ca="1" si="24"/>
        <v>16.61</v>
      </c>
      <c r="L57" s="208">
        <f t="shared" ca="1" si="25"/>
        <v>498.3</v>
      </c>
      <c r="M57" s="141">
        <f t="shared" si="26"/>
        <v>0.22650000000000001</v>
      </c>
      <c r="N57" s="300">
        <f t="shared" ca="1" si="21"/>
        <v>1.0600681775862135E-5</v>
      </c>
      <c r="P57" s="1345">
        <v>506.4</v>
      </c>
      <c r="V57" s="129"/>
      <c r="X57" s="99"/>
    </row>
    <row r="58" spans="1:24" s="98" customFormat="1" ht="13.5" outlineLevel="1">
      <c r="A58" s="178">
        <v>7</v>
      </c>
      <c r="B58" s="138">
        <f t="shared" si="0"/>
        <v>65000015</v>
      </c>
      <c r="C58" s="196" t="str">
        <f t="shared" si="27"/>
        <v>1.9.7</v>
      </c>
      <c r="D58" s="119">
        <v>65000015</v>
      </c>
      <c r="E58" s="120" t="str">
        <f ca="1">IF(LEFT(D58,3)="CPU",VLOOKUP(B58,BASE!A:E,2,0),VLOOKUP(D58,BASE!A:E,2,0))</f>
        <v>COPASA</v>
      </c>
      <c r="F58" s="185" t="str">
        <f ca="1">IF(LEFT(D58,3)="CPU",VLOOKUP(B58,BASE!A:E,3,0),VLOOKUP(D58,BASE!A:E,3,0))</f>
        <v>TRAVESSIA PARA PEDESTRES EM MADEIRA INCLUSIVE GUARDA-CORPO FORNECIMENTO E POSICIONAMENTO</v>
      </c>
      <c r="G58" s="119" t="str">
        <f ca="1">IF(LEFT(D58,3)="CPU",VLOOKUP(B58,BASE!A:E,4,0),VLOOKUP(D58,BASE!A:E,4,0))</f>
        <v>M2</v>
      </c>
      <c r="H58" s="252">
        <f ca="1">VLOOKUP($C58,'MEMÓRIA DE CÁLCULO'!$B:$M,12,0)</f>
        <v>7.5</v>
      </c>
      <c r="I58" s="137">
        <f ca="1">IF(LEFT(D58,3)="CPU",VLOOKUP(B58,BASE!A:E,5,0),VLOOKUP(D58,BASE!A:E,5,0))</f>
        <v>4.66</v>
      </c>
      <c r="J58" s="208">
        <f t="shared" ca="1" si="23"/>
        <v>34.950000000000003</v>
      </c>
      <c r="K58" s="239">
        <f t="shared" ca="1" si="24"/>
        <v>5.72</v>
      </c>
      <c r="L58" s="208">
        <f t="shared" ca="1" si="25"/>
        <v>42.9</v>
      </c>
      <c r="M58" s="141">
        <f t="shared" si="26"/>
        <v>0.22650000000000001</v>
      </c>
      <c r="N58" s="300">
        <f t="shared" ca="1" si="21"/>
        <v>9.1264147739210432E-7</v>
      </c>
      <c r="P58" s="1345">
        <v>42.9</v>
      </c>
      <c r="V58" s="129"/>
      <c r="X58" s="99"/>
    </row>
    <row r="59" spans="1:24" s="98" customFormat="1" ht="26.25" outlineLevel="1">
      <c r="A59" s="178">
        <v>8</v>
      </c>
      <c r="B59" s="138">
        <f t="shared" ref="B59:B62" si="28">D59</f>
        <v>5212560</v>
      </c>
      <c r="C59" s="196" t="str">
        <f t="shared" si="27"/>
        <v>1.9.8</v>
      </c>
      <c r="D59" s="119">
        <v>5212560</v>
      </c>
      <c r="E59" s="120" t="str">
        <f ca="1">IF(LEFT(D59,3)="CPU",VLOOKUP(B59,BASE!A:E,2,0),VLOOKUP(D59,BASE!A:E,2,0))</f>
        <v>SICRO 3</v>
      </c>
      <c r="F59" s="185" t="str">
        <f ca="1">IF(LEFT(D59,3)="CPU",VLOOKUP(B59,BASE!A:E,3,0),VLOOKUP(D59,BASE!A:E,3,0))</f>
        <v>PLACA DE ADVERTÊNCIA PARA SINALIZAÇÃO DE OBRAS MONTADA EM SUPORTE METÁLICO MÓVEL, LADO 1,00 M - UTILIZAÇÃO DE 600 CICLOS - FORNECIMENTO, 01 IMPLANTAÇÃO E 01 RETIRADA DIÁRIA</v>
      </c>
      <c r="G59" s="119" t="str">
        <f ca="1">IF(LEFT(D59,3)="CPU",VLOOKUP(B59,BASE!A:E,4,0),VLOOKUP(D59,BASE!A:E,4,0))</f>
        <v>UN.DIA</v>
      </c>
      <c r="H59" s="252">
        <f ca="1">VLOOKUP($C59,'MEMÓRIA DE CÁLCULO'!$B:$M,12,0)</f>
        <v>900</v>
      </c>
      <c r="I59" s="137">
        <f ca="1">IF(LEFT(D59,3)="CPU",VLOOKUP(B59,BASE!A:E,5,0),VLOOKUP(D59,BASE!A:E,5,0))</f>
        <v>3.99</v>
      </c>
      <c r="J59" s="208">
        <f t="shared" ref="J59:J62" ca="1" si="29">IFERROR(ROUND($H59*I59,2),"")</f>
        <v>3591</v>
      </c>
      <c r="K59" s="239">
        <f t="shared" ref="K59:K62" ca="1" si="30">ROUND(I59*(1+$M$5),2)</f>
        <v>4.8899999999999997</v>
      </c>
      <c r="L59" s="208">
        <f t="shared" ref="L59:L62" ca="1" si="31">IFERROR(ROUND($H59*K59,2),"")</f>
        <v>4401</v>
      </c>
      <c r="M59" s="141">
        <f t="shared" si="26"/>
        <v>0.22650000000000001</v>
      </c>
      <c r="N59" s="300">
        <f t="shared" ca="1" si="21"/>
        <v>9.3625527785609581E-5</v>
      </c>
      <c r="P59" s="1345">
        <v>4293</v>
      </c>
      <c r="V59" s="129"/>
      <c r="X59" s="99"/>
    </row>
    <row r="60" spans="1:24" s="98" customFormat="1" ht="26.25" outlineLevel="1">
      <c r="A60" s="178">
        <v>9</v>
      </c>
      <c r="B60" s="138">
        <f t="shared" si="28"/>
        <v>5213835</v>
      </c>
      <c r="C60" s="196" t="str">
        <f t="shared" si="27"/>
        <v>1.9.9</v>
      </c>
      <c r="D60" s="131">
        <v>5213835</v>
      </c>
      <c r="E60" s="120" t="str">
        <f ca="1">IF(LEFT(D60,3)="CPU",VLOOKUP(B60,BASE!A:E,2,0),VLOOKUP(D60,BASE!A:E,2,0))</f>
        <v>SICRO 3</v>
      </c>
      <c r="F60" s="185" t="str">
        <f ca="1">IF(LEFT(D60,3)="CPU",VLOOKUP(B60,BASE!A:E,3,0),VLOOKUP(D60,BASE!A:E,3,0))</f>
        <v>CONE PLÁSTICO PARA CANALIZAÇÃO DE TRÂNSITO - UTILIZAÇÃO DE 150 CICLOS - FORNECIMENTO, 01 IMPLANTAÇÃO E 01 RETIRADA DIÁRIA</v>
      </c>
      <c r="G60" s="119" t="str">
        <f ca="1">IF(LEFT(D60,3)="CPU",VLOOKUP(B60,BASE!A:E,4,0),VLOOKUP(D60,BASE!A:E,4,0))</f>
        <v>UN.DIA</v>
      </c>
      <c r="H60" s="252">
        <f ca="1">VLOOKUP($C60,'MEMÓRIA DE CÁLCULO'!$B:$M,12,0)</f>
        <v>18000</v>
      </c>
      <c r="I60" s="137">
        <f ca="1">IF(LEFT(D60,3)="CPU",VLOOKUP(B60,BASE!A:E,5,0),VLOOKUP(D60,BASE!A:E,5,0))</f>
        <v>0.8</v>
      </c>
      <c r="J60" s="208">
        <f t="shared" ca="1" si="29"/>
        <v>14400</v>
      </c>
      <c r="K60" s="239">
        <f t="shared" ca="1" si="30"/>
        <v>0.98</v>
      </c>
      <c r="L60" s="208">
        <f t="shared" ca="1" si="31"/>
        <v>17640</v>
      </c>
      <c r="M60" s="141">
        <f t="shared" si="26"/>
        <v>0.22650000000000001</v>
      </c>
      <c r="N60" s="300">
        <f t="shared" ca="1" si="21"/>
        <v>3.752679641304597E-4</v>
      </c>
      <c r="P60" s="1345">
        <v>17460</v>
      </c>
      <c r="V60" s="129"/>
      <c r="X60" s="99"/>
    </row>
    <row r="61" spans="1:24" s="98" customFormat="1" ht="13.5" outlineLevel="1">
      <c r="A61" s="178">
        <v>10</v>
      </c>
      <c r="B61" s="138" t="str">
        <f t="shared" si="28"/>
        <v>01.04.09</v>
      </c>
      <c r="C61" s="196" t="str">
        <f t="shared" si="27"/>
        <v>1.9.10</v>
      </c>
      <c r="D61" s="131" t="s">
        <v>7002</v>
      </c>
      <c r="E61" s="120" t="str">
        <f ca="1">IF(LEFT(D61,3)="CPU",VLOOKUP(B61,BASE!A:E,2,0),VLOOKUP(D61,BASE!A:E,2,0))</f>
        <v>SUDECAP</v>
      </c>
      <c r="F61" s="185" t="str">
        <f ca="1">IF(LEFT(D61,3)="CPU",VLOOKUP(B61,BASE!A:E,3,0),VLOOKUP(D61,BASE!A:E,3,0))</f>
        <v>TELA - TAPUME DE POLIPROPILENO H=1,20 M, INCLUSIVE BASE</v>
      </c>
      <c r="G61" s="119" t="str">
        <f ca="1">IF(LEFT(D61,3)="CPU",VLOOKUP(B61,BASE!A:E,4,0),VLOOKUP(D61,BASE!A:E,4,0))</f>
        <v>M</v>
      </c>
      <c r="H61" s="252">
        <f ca="1">VLOOKUP($C61,'MEMÓRIA DE CÁLCULO'!$B:$M,12,0)</f>
        <v>350</v>
      </c>
      <c r="I61" s="137">
        <f ca="1">IF(LEFT(D61,3)="CPU",VLOOKUP(B61,BASE!A:E,5,0),VLOOKUP(D61,BASE!A:E,5,0))</f>
        <v>12.48</v>
      </c>
      <c r="J61" s="208">
        <f t="shared" ca="1" si="29"/>
        <v>4368</v>
      </c>
      <c r="K61" s="239">
        <f t="shared" ca="1" si="30"/>
        <v>15.31</v>
      </c>
      <c r="L61" s="208">
        <f t="shared" ca="1" si="31"/>
        <v>5358.5</v>
      </c>
      <c r="M61" s="141">
        <f t="shared" si="26"/>
        <v>0.22650000000000001</v>
      </c>
      <c r="N61" s="300">
        <f t="shared" ca="1" si="21"/>
        <v>1.1399508989756622E-4</v>
      </c>
      <c r="P61" s="1345">
        <v>5061</v>
      </c>
      <c r="V61" s="129"/>
      <c r="X61" s="99"/>
    </row>
    <row r="62" spans="1:24" s="98" customFormat="1" ht="14.25" outlineLevel="1" thickBot="1">
      <c r="A62" s="178">
        <v>11</v>
      </c>
      <c r="B62" s="138">
        <f t="shared" si="28"/>
        <v>3719529</v>
      </c>
      <c r="C62" s="196" t="str">
        <f t="shared" si="27"/>
        <v>1.9.11</v>
      </c>
      <c r="D62" s="119">
        <v>3719529</v>
      </c>
      <c r="E62" s="120" t="str">
        <f ca="1">IF(LEFT(D62,3)="CPU",VLOOKUP(B62,BASE!A:E,2,0),VLOOKUP(D62,BASE!A:E,2,0))</f>
        <v>SICRO 3</v>
      </c>
      <c r="F62" s="185" t="str">
        <f ca="1">IF(LEFT(D62,3)="CPU",VLOOKUP(B62,BASE!A:E,3,0),VLOOKUP(D62,BASE!A:E,3,0))</f>
        <v>BARREIRA SIMPLES DE CONCRETO, ARMADA, PRÉ-MOLDADA (PERFIL NEW JERSEY) - L &gt; 3,00 M E H = 810 MM</v>
      </c>
      <c r="G62" s="119" t="str">
        <f ca="1">IF(LEFT(D62,3)="CPU",VLOOKUP(B62,BASE!A:E,4,0),VLOOKUP(D62,BASE!A:E,4,0))</f>
        <v>M</v>
      </c>
      <c r="H62" s="252">
        <f ca="1">VLOOKUP($C62,'MEMÓRIA DE CÁLCULO'!$B:$M,12,0)</f>
        <v>180</v>
      </c>
      <c r="I62" s="137">
        <f ca="1">IF(LEFT(D62,3)="CPU",VLOOKUP(B62,BASE!A:E,5,0),VLOOKUP(D62,BASE!A:E,5,0))</f>
        <v>203.42</v>
      </c>
      <c r="J62" s="208">
        <f t="shared" ca="1" si="29"/>
        <v>36615.599999999999</v>
      </c>
      <c r="K62" s="239">
        <f t="shared" ca="1" si="30"/>
        <v>249.49</v>
      </c>
      <c r="L62" s="208">
        <f t="shared" ca="1" si="31"/>
        <v>44908.2</v>
      </c>
      <c r="M62" s="141">
        <f t="shared" si="26"/>
        <v>0.22650000000000001</v>
      </c>
      <c r="N62" s="300">
        <f t="shared" ca="1" si="21"/>
        <v>9.5536330990722833E-4</v>
      </c>
      <c r="P62" s="1345">
        <v>44233.2</v>
      </c>
      <c r="V62" s="129"/>
      <c r="X62" s="99"/>
    </row>
    <row r="63" spans="1:24" s="98" customFormat="1" ht="14.25" outlineLevel="1" thickBot="1">
      <c r="A63" s="178">
        <v>10</v>
      </c>
      <c r="B63" s="138" t="str">
        <f t="shared" si="0"/>
        <v/>
      </c>
      <c r="C63" s="166" t="str">
        <f>$C$15&amp;"."&amp;A63</f>
        <v>1.10</v>
      </c>
      <c r="D63" s="167" t="s">
        <v>97</v>
      </c>
      <c r="E63" s="167" t="s">
        <v>97</v>
      </c>
      <c r="F63" s="175" t="str">
        <f ca="1">VLOOKUP($C63,'MEMÓRIA DE CÁLCULO'!$B:$M,4,0)</f>
        <v xml:space="preserve">ANDAIME E PLATAFORMAS DE TRABALHO </v>
      </c>
      <c r="G63" s="168" t="s">
        <v>97</v>
      </c>
      <c r="H63" s="169"/>
      <c r="I63" s="165"/>
      <c r="J63" s="170">
        <f ca="1">SUBTOTAL(9,J64:J69)</f>
        <v>1135231.5</v>
      </c>
      <c r="K63" s="234"/>
      <c r="L63" s="170">
        <f ca="1">SUBTOTAL(9,L64:L69)</f>
        <v>1392374</v>
      </c>
      <c r="M63" s="235"/>
      <c r="N63" s="300">
        <f t="shared" ca="1" si="21"/>
        <v>2.9620938565089832E-2</v>
      </c>
      <c r="P63" s="1356">
        <v>1393794</v>
      </c>
      <c r="V63" s="129"/>
      <c r="X63" s="99"/>
    </row>
    <row r="64" spans="1:24" s="98" customFormat="1" ht="13.5" outlineLevel="1">
      <c r="A64" s="178">
        <v>1</v>
      </c>
      <c r="B64" s="138" t="str">
        <f t="shared" si="0"/>
        <v>01.29.06</v>
      </c>
      <c r="C64" s="196" t="str">
        <f t="shared" ref="C64:C68" si="32">$C$63&amp;"."&amp;A64</f>
        <v>1.10.1</v>
      </c>
      <c r="D64" s="131" t="s">
        <v>22497</v>
      </c>
      <c r="E64" s="120" t="str">
        <f ca="1">IF(LEFT(D64,3)="CPU",VLOOKUP(B64,BASE!A:E,2,0),VLOOKUP(D64,BASE!A:E,2,0))</f>
        <v>SUDECAP</v>
      </c>
      <c r="F64" s="185" t="str">
        <f ca="1">IF(LEFT(D64,3)="CPU",VLOOKUP(B64,BASE!A:E,3,0),VLOOKUP(D64,BASE!A:E,3,0))</f>
        <v>ANDAIME METÁLICO TIPO FACHADEIRO, INCLUINDO SAPATAS AJUSTÁVEIS, PISO METÁLICO E ESCADA</v>
      </c>
      <c r="G64" s="119" t="str">
        <f ca="1">IF(LEFT(D64,3)="CPU",VLOOKUP(B64,BASE!A:E,4,0),VLOOKUP(D64,BASE!A:E,4,0))</f>
        <v>M2MES</v>
      </c>
      <c r="H64" s="252">
        <f ca="1">VLOOKUP($C64,'MEMÓRIA DE CÁLCULO'!$B:$M,12,0)</f>
        <v>2800</v>
      </c>
      <c r="I64" s="137">
        <f ca="1">IF(LEFT(D64,3)="CPU",VLOOKUP(B64,BASE!A:E,5,0),VLOOKUP(D64,BASE!A:E,5,0))</f>
        <v>16.5</v>
      </c>
      <c r="J64" s="208">
        <f t="shared" ref="J64:J68" ca="1" si="33">IFERROR(ROUND($H64*I64,2),"")</f>
        <v>46200</v>
      </c>
      <c r="K64" s="248">
        <f t="shared" ref="K64:K65" ca="1" si="34">ROUND(I64*(1+$M$5),2)</f>
        <v>20.239999999999998</v>
      </c>
      <c r="L64" s="208">
        <f t="shared" ref="L64:L68" ca="1" si="35">IFERROR(ROUND($H64*K64,2),"")</f>
        <v>56672</v>
      </c>
      <c r="M64" s="224">
        <f t="shared" ref="M64:M77" si="36">$M$5</f>
        <v>0.22650000000000001</v>
      </c>
      <c r="N64" s="300">
        <f t="shared" ca="1" si="21"/>
        <v>1.2056227926984927E-3</v>
      </c>
      <c r="P64" s="1345">
        <v>56672</v>
      </c>
      <c r="V64" s="129"/>
      <c r="X64" s="99"/>
    </row>
    <row r="65" spans="1:27" s="98" customFormat="1" ht="13.5" outlineLevel="1">
      <c r="A65" s="178">
        <v>2</v>
      </c>
      <c r="B65" s="138" t="str">
        <f t="shared" si="0"/>
        <v>01.29.03</v>
      </c>
      <c r="C65" s="118" t="str">
        <f t="shared" si="32"/>
        <v>1.10.2</v>
      </c>
      <c r="D65" s="119" t="s">
        <v>7064</v>
      </c>
      <c r="E65" s="120" t="str">
        <f ca="1">IF(LEFT(D65,3)="CPU",VLOOKUP(B65,BASE!A:E,2,0),VLOOKUP(D65,BASE!A:E,2,0))</f>
        <v>SUDECAP</v>
      </c>
      <c r="F65" s="185" t="str">
        <f ca="1">IF(LEFT(D65,3)="CPU",VLOOKUP(B65,BASE!A:E,3,0),VLOOKUP(D65,BASE!A:E,3,0))</f>
        <v>MONTAGEM DE ANDAIME FACHADEIRO ADP REF 97063</v>
      </c>
      <c r="G65" s="119" t="str">
        <f ca="1">IF(LEFT(D65,3)="CPU",VLOOKUP(B65,BASE!A:E,4,0),VLOOKUP(D65,BASE!A:E,4,0))</f>
        <v>M2</v>
      </c>
      <c r="H65" s="252">
        <f ca="1">VLOOKUP($C65,'MEMÓRIA DE CÁLCULO'!$B:$M,12,0)</f>
        <v>300</v>
      </c>
      <c r="I65" s="137">
        <f ca="1">IF(LEFT(D65,3)="CPU",VLOOKUP(B65,BASE!A:E,5,0),VLOOKUP(D65,BASE!A:E,5,0))</f>
        <v>8.25</v>
      </c>
      <c r="J65" s="208">
        <f t="shared" ca="1" si="33"/>
        <v>2475</v>
      </c>
      <c r="K65" s="239">
        <f t="shared" ca="1" si="34"/>
        <v>10.119999999999999</v>
      </c>
      <c r="L65" s="208">
        <f t="shared" ca="1" si="35"/>
        <v>3036</v>
      </c>
      <c r="M65" s="141">
        <f t="shared" si="36"/>
        <v>0.22650000000000001</v>
      </c>
      <c r="N65" s="300">
        <f t="shared" ca="1" si="21"/>
        <v>6.4586935323133541E-5</v>
      </c>
      <c r="P65" s="1345">
        <v>3036</v>
      </c>
      <c r="V65" s="129"/>
      <c r="X65" s="99"/>
    </row>
    <row r="66" spans="1:27" s="98" customFormat="1" ht="13.5" outlineLevel="1">
      <c r="A66" s="178">
        <v>3</v>
      </c>
      <c r="B66" s="138" t="str">
        <f t="shared" si="0"/>
        <v>01.29.04</v>
      </c>
      <c r="C66" s="118" t="str">
        <f t="shared" si="32"/>
        <v>1.10.3</v>
      </c>
      <c r="D66" s="119" t="s">
        <v>7065</v>
      </c>
      <c r="E66" s="120" t="str">
        <f ca="1">IF(LEFT(D66,3)="CPU",VLOOKUP(B66,BASE!A:E,2,0),VLOOKUP(D66,BASE!A:E,2,0))</f>
        <v>SUDECAP</v>
      </c>
      <c r="F66" s="185" t="str">
        <f ca="1">IF(LEFT(D66,3)="CPU",VLOOKUP(B66,BASE!A:E,3,0),VLOOKUP(D66,BASE!A:E,3,0))</f>
        <v>DESMONTAGEM DE ANDAIME FACHADEIRO ADP REF 97063</v>
      </c>
      <c r="G66" s="119" t="str">
        <f ca="1">IF(LEFT(D66,3)="CPU",VLOOKUP(B66,BASE!A:E,4,0),VLOOKUP(D66,BASE!A:E,4,0))</f>
        <v>M2</v>
      </c>
      <c r="H66" s="252">
        <f ca="1">VLOOKUP($C66,'MEMÓRIA DE CÁLCULO'!$B:$M,12,0)</f>
        <v>300</v>
      </c>
      <c r="I66" s="137">
        <f ca="1">IF(LEFT(D66,3)="CPU",VLOOKUP(B66,BASE!A:E,5,0),VLOOKUP(D66,BASE!A:E,5,0))</f>
        <v>8.25</v>
      </c>
      <c r="J66" s="208">
        <f t="shared" ca="1" si="33"/>
        <v>2475</v>
      </c>
      <c r="K66" s="239">
        <f ca="1">ROUND(I66*(1+$M$5),2)</f>
        <v>10.119999999999999</v>
      </c>
      <c r="L66" s="208">
        <f t="shared" ca="1" si="35"/>
        <v>3036</v>
      </c>
      <c r="M66" s="141">
        <f t="shared" si="36"/>
        <v>0.22650000000000001</v>
      </c>
      <c r="N66" s="300">
        <f t="shared" ca="1" si="21"/>
        <v>6.4586935323133541E-5</v>
      </c>
      <c r="P66" s="1345">
        <v>3036</v>
      </c>
      <c r="V66" s="129"/>
      <c r="X66" s="99"/>
    </row>
    <row r="67" spans="1:27" s="98" customFormat="1" ht="26.25" outlineLevel="1">
      <c r="A67" s="178">
        <v>4</v>
      </c>
      <c r="B67" s="138">
        <f t="shared" si="0"/>
        <v>3816197</v>
      </c>
      <c r="C67" s="118" t="str">
        <f t="shared" si="32"/>
        <v>1.10.4</v>
      </c>
      <c r="D67" s="119">
        <v>3816197</v>
      </c>
      <c r="E67" s="120" t="str">
        <f ca="1">IF(LEFT(D67,3)="CPU",VLOOKUP(B67,BASE!A:E,2,0),VLOOKUP(D67,BASE!A:E,2,0))</f>
        <v>SICRO 3</v>
      </c>
      <c r="F67" s="185" t="str">
        <f ca="1">IF(LEFT(D67,3)="CPU",VLOOKUP(B67,BASE!A:E,3,0),VLOOKUP(D67,BASE!A:E,3,0))</f>
        <v>PLATAFORMA DE TRABALHO EM MADEIRA APOIADA NO SOLO - ALTURA DE ATÉ 6 M - UTILIZAÇÃO DE 5 VEZES - CONFECÇÃO, INSTALAÇÃO E RETIRADA</v>
      </c>
      <c r="G67" s="119" t="str">
        <f ca="1">IF(LEFT(D67,3)="CPU",VLOOKUP(B67,BASE!A:E,4,0),VLOOKUP(D67,BASE!A:E,4,0))</f>
        <v>M³</v>
      </c>
      <c r="H67" s="252">
        <f ca="1">VLOOKUP($C67,'MEMÓRIA DE CÁLCULO'!$B:$M,12,0)</f>
        <v>450</v>
      </c>
      <c r="I67" s="137">
        <f ca="1">IF(LEFT(D67,3)="CPU",VLOOKUP(B67,BASE!A:E,5,0),VLOOKUP(D67,BASE!A:E,5,0))</f>
        <v>54.27</v>
      </c>
      <c r="J67" s="208">
        <f t="shared" ca="1" si="33"/>
        <v>24421.5</v>
      </c>
      <c r="K67" s="239">
        <f ca="1">ROUND(I67*(1+$M$5),2)</f>
        <v>66.56</v>
      </c>
      <c r="L67" s="208">
        <f t="shared" ca="1" si="35"/>
        <v>29952</v>
      </c>
      <c r="M67" s="141">
        <f t="shared" si="36"/>
        <v>0.22650000000000001</v>
      </c>
      <c r="N67" s="300">
        <f t="shared" ca="1" si="21"/>
        <v>6.371896860337601E-4</v>
      </c>
      <c r="P67" s="1345">
        <v>29988</v>
      </c>
      <c r="V67" s="129"/>
      <c r="X67" s="99"/>
    </row>
    <row r="68" spans="1:27" s="98" customFormat="1" ht="39" outlineLevel="1">
      <c r="A68" s="178">
        <v>5</v>
      </c>
      <c r="B68" s="138" t="str">
        <f t="shared" si="0"/>
        <v>ED-48249</v>
      </c>
      <c r="C68" s="118" t="str">
        <f t="shared" si="32"/>
        <v>1.10.5</v>
      </c>
      <c r="D68" s="119" t="s">
        <v>3582</v>
      </c>
      <c r="E68" s="120" t="str">
        <f ca="1">IF(LEFT(D68,3)="CPU",VLOOKUP(B68,BASE!A:E,2,0),VLOOKUP(D68,BASE!A:E,2,0))</f>
        <v>SEINFRA-MG</v>
      </c>
      <c r="F68" s="790" t="str">
        <f ca="1">IF(LEFT(D68,3)="CPU",VLOOKUP(B68,BASE!A:E,3,0),VLOOKUP(D68,BASE!A:E,3,0))</f>
        <v xml:space="preserve">TELA DE PROTEÇÃO, TIPO FACHADEIRA, INSTALADA EM ANDAIME METÁLICO PARA FACHADA, EXCLUSIVE ANDAIME METÁLICO, INCLUSIVE ACESSÓRIOS DE FIXAÇÃO
</v>
      </c>
      <c r="G68" s="119" t="str">
        <f ca="1">IF(LEFT(D68,3)="CPU",VLOOKUP(B68,BASE!A:E,4,0),VLOOKUP(D68,BASE!A:E,4,0))</f>
        <v>M2</v>
      </c>
      <c r="H68" s="252">
        <f ca="1">VLOOKUP($C68,'MEMÓRIA DE CÁLCULO'!$B:$M,12,0)</f>
        <v>2800</v>
      </c>
      <c r="I68" s="137">
        <f ca="1">IF(LEFT(D68,3)="CPU",VLOOKUP(B68,BASE!A:E,5,0),VLOOKUP(D68,BASE!A:E,5,0))</f>
        <v>8.73</v>
      </c>
      <c r="J68" s="208">
        <f t="shared" ca="1" si="33"/>
        <v>24444</v>
      </c>
      <c r="K68" s="239">
        <f ca="1">ROUND(I68*(1+$M$5),2)</f>
        <v>10.71</v>
      </c>
      <c r="L68" s="208">
        <f t="shared" ca="1" si="35"/>
        <v>29988</v>
      </c>
      <c r="M68" s="141">
        <f t="shared" si="36"/>
        <v>0.22650000000000001</v>
      </c>
      <c r="N68" s="300">
        <f t="shared" ca="1" si="21"/>
        <v>6.3795553902178147E-4</v>
      </c>
      <c r="P68" s="1345">
        <v>29848</v>
      </c>
      <c r="V68" s="129"/>
      <c r="X68" s="99"/>
    </row>
    <row r="69" spans="1:27" s="98" customFormat="1" ht="27" outlineLevel="1" thickBot="1">
      <c r="A69" s="99">
        <v>6</v>
      </c>
      <c r="B69" s="98" t="str">
        <f t="shared" ref="B69" si="37">D69</f>
        <v>CPU-028</v>
      </c>
      <c r="C69" s="118" t="str">
        <f t="shared" ref="C69" si="38">$C$63&amp;"."&amp;A69</f>
        <v>1.10.6</v>
      </c>
      <c r="D69" s="119" t="s">
        <v>43488</v>
      </c>
      <c r="E69" s="120" t="str">
        <f ca="1">IF(LEFT(D69,3)="CPU",VLOOKUP(B69,BASE!A:E,2,0),VLOOKUP(D69,BASE!A:E,2,0))</f>
        <v>EXTRA</v>
      </c>
      <c r="F69" s="185" t="str">
        <f ca="1">IF(LEFT(D69,3)="CPU",VLOOKUP(B69,BASE!A:E,3,0),VLOOKUP(D69,BASE!A:E,3,0))</f>
        <v>LOCAÇÃO, MONTAGEM, IÇAMENTO, DESMONTAGEM DE PASSARELAS C = 36,00 M L = 1,50 M + C = 18,00 M L = 1,50, COM 4 TORRES DE 8,00 M DE ALTURA, COM ESCADAS E RAMPAS PARA ACESSO A PASSARELA</v>
      </c>
      <c r="G69" s="119" t="str">
        <f ca="1">IF(LEFT(D69,3)="CPU",VLOOKUP(B69,BASE!A:E,4,0),VLOOKUP(D69,BASE!A:E,4,0))</f>
        <v>DIA</v>
      </c>
      <c r="H69" s="252">
        <f ca="1">VLOOKUP($C69,'MEMÓRIA DE CÁLCULO'!$B:$M,12,0)</f>
        <v>600</v>
      </c>
      <c r="I69" s="137">
        <f ca="1">IF(LEFT(D69,3)="CPU",VLOOKUP(B69,BASE!A:E,5,0),VLOOKUP(D69,BASE!A:E,5,0))</f>
        <v>1725.3600000000001</v>
      </c>
      <c r="J69" s="487">
        <f t="shared" ref="J69" ca="1" si="39">IFERROR(ROUND($H69*I69,2),"")</f>
        <v>1035216</v>
      </c>
      <c r="K69" s="239">
        <f ca="1">ROUND(I69*(1+$M$5),2)</f>
        <v>2116.15</v>
      </c>
      <c r="L69" s="487">
        <f t="shared" ref="L69" ca="1" si="40">IFERROR(ROUND($H69*K69,2),"")</f>
        <v>1269690</v>
      </c>
      <c r="M69" s="141">
        <f t="shared" si="36"/>
        <v>0.22650000000000001</v>
      </c>
      <c r="N69" s="300">
        <f t="shared" ca="1" si="21"/>
        <v>2.7010996676689533E-2</v>
      </c>
      <c r="P69" s="1345">
        <v>1271214</v>
      </c>
      <c r="V69" s="129"/>
      <c r="X69" s="99"/>
    </row>
    <row r="70" spans="1:27" s="98" customFormat="1" ht="14.25" outlineLevel="1" thickBot="1">
      <c r="A70" s="178">
        <v>11</v>
      </c>
      <c r="B70" s="138" t="str">
        <f t="shared" ref="B70:B77" si="41">D70</f>
        <v/>
      </c>
      <c r="C70" s="166" t="str">
        <f>$C$15&amp;"."&amp;A70</f>
        <v>1.11</v>
      </c>
      <c r="D70" s="167" t="s">
        <v>97</v>
      </c>
      <c r="E70" s="167" t="s">
        <v>97</v>
      </c>
      <c r="F70" s="175" t="str">
        <f ca="1">VLOOKUP($C70,'MEMÓRIA DE CÁLCULO'!$B:$M,4,0)</f>
        <v>EQUIPAMENTOS</v>
      </c>
      <c r="G70" s="168" t="s">
        <v>97</v>
      </c>
      <c r="H70" s="169"/>
      <c r="I70" s="165"/>
      <c r="J70" s="170">
        <f ca="1">SUBTOTAL(9,J71:J80)</f>
        <v>315373.57999999996</v>
      </c>
      <c r="K70" s="234"/>
      <c r="L70" s="170">
        <f ca="1">SUBTOTAL(9,L71:L80)</f>
        <v>386805.68</v>
      </c>
      <c r="M70" s="235"/>
      <c r="N70" s="300">
        <f t="shared" ca="1" si="21"/>
        <v>8.2287857169896853E-3</v>
      </c>
      <c r="P70" s="1356">
        <v>455125.35</v>
      </c>
      <c r="V70" s="129"/>
      <c r="X70" s="99"/>
    </row>
    <row r="71" spans="1:27" s="98" customFormat="1" ht="26.25" outlineLevel="1">
      <c r="A71" s="178">
        <v>1</v>
      </c>
      <c r="B71" s="138" t="str">
        <f t="shared" ref="B71" si="42">D71</f>
        <v>ED-29817</v>
      </c>
      <c r="C71" s="196" t="str">
        <f>$C$70&amp;"."&amp;A71</f>
        <v>1.11.1</v>
      </c>
      <c r="D71" s="417" t="s">
        <v>10774</v>
      </c>
      <c r="E71" s="120" t="str">
        <f ca="1">IF(LEFT(D71,3)="CPU",VLOOKUP(B71,BASE!A:E,2,0),VLOOKUP(D71,BASE!A:E,2,0))</f>
        <v>SEINFRA-MG</v>
      </c>
      <c r="F71" s="185" t="str">
        <f ca="1">IF(LEFT(D71,3)="CPU",VLOOKUP(B71,BASE!A:E,3,0),VLOOKUP(D71,BASE!A:E,3,0))</f>
        <v>MOBILIZAÇÃO E DESMOBILIZAÇÃO DE EQUIPAMENTO PARA ESTACA TIPO TRADO ROTATIVO (CUSTO FIXO), INCLUSIVE CARGA E DESCARGA, EXCLUSIVE TRANSPORTE EM QUILÔMETRO RODADO (CUSTO VARIÁVEL)</v>
      </c>
      <c r="G71" s="119" t="str">
        <f ca="1">IF(LEFT(D71,3)="CPU",VLOOKUP(B71,BASE!A:E,4,0),VLOOKUP(D71,BASE!A:E,4,0))</f>
        <v>UN</v>
      </c>
      <c r="H71" s="252">
        <f ca="1">VLOOKUP($C71,'MEMÓRIA DE CÁLCULO'!$B:$M,12,0)</f>
        <v>1</v>
      </c>
      <c r="I71" s="137">
        <f ca="1">IF(LEFT(D71,3)="CPU",VLOOKUP(B71,BASE!A:E,5,0),VLOOKUP(D71,BASE!A:E,5,0))</f>
        <v>3531.92</v>
      </c>
      <c r="J71" s="208">
        <f t="shared" ref="J71" ca="1" si="43">IFERROR(ROUND($H71*I71,2),"")</f>
        <v>3531.92</v>
      </c>
      <c r="K71" s="248">
        <f t="shared" ref="K71" ca="1" si="44">ROUND(I71*(1+$M$5),2)</f>
        <v>4331.8999999999996</v>
      </c>
      <c r="L71" s="208">
        <f t="shared" ref="L71" ca="1" si="45">IFERROR(ROUND($H71*K71,2),"")</f>
        <v>4331.8999999999996</v>
      </c>
      <c r="M71" s="224">
        <f t="shared" si="36"/>
        <v>0.22650000000000001</v>
      </c>
      <c r="N71" s="300">
        <f t="shared" ca="1" si="21"/>
        <v>9.2155515522490827E-5</v>
      </c>
      <c r="P71" s="1345">
        <v>4291.6499999999996</v>
      </c>
      <c r="V71" s="129"/>
      <c r="X71" s="99"/>
    </row>
    <row r="72" spans="1:27" s="98" customFormat="1" ht="26.25" outlineLevel="1">
      <c r="A72" s="178">
        <v>2</v>
      </c>
      <c r="B72" s="138" t="str">
        <f t="shared" si="41"/>
        <v>ED-29818</v>
      </c>
      <c r="C72" s="196" t="str">
        <f t="shared" ref="C72:C80" si="46">$C$70&amp;"."&amp;A72</f>
        <v>1.11.2</v>
      </c>
      <c r="D72" s="417" t="s">
        <v>10776</v>
      </c>
      <c r="E72" s="120" t="str">
        <f ca="1">IF(LEFT(D72,3)="CPU",VLOOKUP(B72,BASE!A:E,2,0),VLOOKUP(D72,BASE!A:E,2,0))</f>
        <v>SEINFRA-MG</v>
      </c>
      <c r="F72" s="185" t="str">
        <f ca="1">IF(LEFT(D72,3)="CPU",VLOOKUP(B72,BASE!A:E,3,0),VLOOKUP(D72,BASE!A:E,3,0))</f>
        <v>MOBILIZAÇÃO E DESMOBILIZAÇÃO DE EQUIPAMENTO PARA ESTACA TIPO TRADO ROTATIVO (CUSTO VARIÁVEL), EXCLUSIVE CUSTO FIXO DE TRANSPORTE</v>
      </c>
      <c r="G72" s="119" t="str">
        <f ca="1">IF(LEFT(D72,3)="CPU",VLOOKUP(B72,BASE!A:E,4,0),VLOOKUP(D72,BASE!A:E,4,0))</f>
        <v>KM</v>
      </c>
      <c r="H72" s="252">
        <f ca="1">VLOOKUP($C72,'MEMÓRIA DE CÁLCULO'!$B:$M,12,0)</f>
        <v>10</v>
      </c>
      <c r="I72" s="137">
        <f ca="1">IF(LEFT(D72,3)="CPU",VLOOKUP(B72,BASE!A:E,5,0),VLOOKUP(D72,BASE!A:E,5,0))</f>
        <v>20.03</v>
      </c>
      <c r="J72" s="208">
        <f t="shared" ref="J72" ca="1" si="47">IFERROR(ROUND($H72*I72,2),"")</f>
        <v>200.3</v>
      </c>
      <c r="K72" s="248">
        <f t="shared" ref="K72" ca="1" si="48">ROUND(I72*(1+$M$5),2)</f>
        <v>24.57</v>
      </c>
      <c r="L72" s="208">
        <f t="shared" ref="L72" ca="1" si="49">IFERROR(ROUND($H72*K72,2),"")</f>
        <v>245.7</v>
      </c>
      <c r="M72" s="224">
        <f t="shared" si="36"/>
        <v>0.22650000000000001</v>
      </c>
      <c r="N72" s="300">
        <f t="shared" ca="1" si="21"/>
        <v>5.2269466432456885E-6</v>
      </c>
      <c r="P72" s="1345">
        <v>243.2</v>
      </c>
      <c r="V72" s="129"/>
      <c r="X72" s="99"/>
    </row>
    <row r="73" spans="1:27" s="98" customFormat="1" ht="26.25" outlineLevel="1">
      <c r="A73" s="178">
        <v>3</v>
      </c>
      <c r="B73" s="138">
        <f t="shared" ref="B73" si="50">D73</f>
        <v>3806417</v>
      </c>
      <c r="C73" s="196" t="str">
        <f t="shared" si="46"/>
        <v>1.11.3</v>
      </c>
      <c r="D73" s="131">
        <v>3806417</v>
      </c>
      <c r="E73" s="120" t="str">
        <f ca="1">IF(LEFT(D73,3)="CPU",VLOOKUP(B73,BASE!A:E,2,0),VLOOKUP(D73,BASE!A:E,2,0))</f>
        <v>SICRO 3</v>
      </c>
      <c r="F73" s="185" t="str">
        <f ca="1">IF(LEFT(D73,3)="CPU",VLOOKUP(B73,BASE!A:E,3,0),VLOOKUP(D73,BASE!A:E,3,0))</f>
        <v>ELEVAÇÃO DE ESTRUTURAS DE 496 A 929 KN PARA SUBSTITUIÇÃO DE APARELHO DE APOIO COM A UTILIZAÇÃO DE MACACO HIDRÁULICO</v>
      </c>
      <c r="G73" s="119" t="str">
        <f ca="1">IF(LEFT(D73,3)="CPU",VLOOKUP(B73,BASE!A:E,4,0),VLOOKUP(D73,BASE!A:E,4,0))</f>
        <v>UN</v>
      </c>
      <c r="H73" s="252">
        <f ca="1">VLOOKUP($C73,'MEMÓRIA DE CÁLCULO'!$B:$M,12,0)</f>
        <v>8</v>
      </c>
      <c r="I73" s="137">
        <f ca="1">IF(LEFT(D73,3)="CPU",VLOOKUP(B73,BASE!A:E,5,0),VLOOKUP(D73,BASE!A:E,5,0))</f>
        <v>93.74</v>
      </c>
      <c r="J73" s="208">
        <f t="shared" ref="J73" ca="1" si="51">IFERROR(ROUND($H73*I73,2),"")</f>
        <v>749.92</v>
      </c>
      <c r="K73" s="248">
        <f t="shared" ref="K73" ca="1" si="52">ROUND(I73*(1+$M$5),2)</f>
        <v>114.97</v>
      </c>
      <c r="L73" s="208">
        <f t="shared" ref="L73" ca="1" si="53">IFERROR(ROUND($H73*K73,2),"")</f>
        <v>919.76</v>
      </c>
      <c r="M73" s="224">
        <f t="shared" si="36"/>
        <v>0.22650000000000001</v>
      </c>
      <c r="N73" s="300">
        <f t="shared" ca="1" si="21"/>
        <v>1.9566692896180928E-5</v>
      </c>
      <c r="P73" s="1345">
        <v>910.48</v>
      </c>
      <c r="V73" s="129"/>
      <c r="X73" s="99"/>
    </row>
    <row r="74" spans="1:27" s="138" customFormat="1" ht="13.5" outlineLevel="1">
      <c r="A74" s="465">
        <v>4</v>
      </c>
      <c r="B74" s="466">
        <f>D74</f>
        <v>3806421</v>
      </c>
      <c r="C74" s="196" t="str">
        <f t="shared" si="46"/>
        <v>1.11.4</v>
      </c>
      <c r="D74" s="417">
        <v>3806421</v>
      </c>
      <c r="E74" s="120" t="s">
        <v>43486</v>
      </c>
      <c r="F74" s="185" t="str">
        <f ca="1">IF(LEFT(D74,3)="CPU",VLOOKUP(B74,BASE!A:E,3,0),VLOOKUP(D74,BASE!A:E,3,0))</f>
        <v>LANÇAMENTO DE VIGA PRÉ-MOLDADA DE 500 A 750 KN COM UTILIZAÇÃO DE GUINDASTE</v>
      </c>
      <c r="G74" s="119" t="str">
        <f ca="1">IF(LEFT(D74,3)="CPU",VLOOKUP(B74,BASE!A:E,4,0),VLOOKUP(D74,BASE!A:E,4,0))</f>
        <v>UN</v>
      </c>
      <c r="H74" s="252">
        <f ca="1">VLOOKUP($C74,'MEMÓRIA DE CÁLCULO'!$B:$M,12,0)</f>
        <v>18</v>
      </c>
      <c r="I74" s="137">
        <f ca="1">IF(LEFT(D74,3)="CPU",VLOOKUP(B74,BASE!A:E,5,0),VLOOKUP(D74,BASE!A:E,5,0))</f>
        <v>4651.8599999999997</v>
      </c>
      <c r="J74" s="427">
        <f ca="1">ROUND($H74*I74,2)</f>
        <v>83733.48</v>
      </c>
      <c r="K74" s="428">
        <f ca="1">ROUND(I74*(1+$M$5),2)</f>
        <v>5705.51</v>
      </c>
      <c r="L74" s="208">
        <f ca="1">IFERROR(ROUND($H74*K74,2),"")</f>
        <v>102699.18</v>
      </c>
      <c r="M74" s="429">
        <f t="shared" ref="M74:M204" si="54">$M$5</f>
        <v>0.22650000000000001</v>
      </c>
      <c r="N74" s="300">
        <f t="shared" ca="1" si="21"/>
        <v>2.1847909408428358E-3</v>
      </c>
      <c r="O74" s="98" t="str">
        <f ca="1">IF(D74=95427,#REF!/H74,"")</f>
        <v/>
      </c>
      <c r="P74" s="1349">
        <v>129441.78</v>
      </c>
      <c r="Y74" s="472"/>
      <c r="AA74" s="178"/>
    </row>
    <row r="75" spans="1:27" s="98" customFormat="1" ht="26.25" outlineLevel="1">
      <c r="A75" s="178">
        <v>5</v>
      </c>
      <c r="B75" s="138">
        <f t="shared" ref="B75:B76" si="55">D75</f>
        <v>102826</v>
      </c>
      <c r="C75" s="196" t="str">
        <f t="shared" ref="C75:C76" si="56">$C$70&amp;"."&amp;A75</f>
        <v>1.11.5</v>
      </c>
      <c r="D75" s="417">
        <v>102826</v>
      </c>
      <c r="E75" s="120" t="str">
        <f ca="1">IF(LEFT(D75,3)="CPU",VLOOKUP(B75,BASE!A:E,2,0),VLOOKUP(D75,BASE!A:E,2,0))</f>
        <v>SINAPI</v>
      </c>
      <c r="F75" s="185" t="str">
        <f ca="1">IF(LEFT(D75,3)="CPU",VLOOKUP(B75,BASE!A:E,3,0),VLOOKUP(D75,BASE!A:E,3,0))</f>
        <v>CONJUNTO MACACO E BOMBA HIDRÁULICA PARA PROTENSAO DE CORDOALHAS, ESFORÇO MAXIMO DE 115 TONELADAS - MATERIAIS NA OPERAÇÃO. AF_05/2023</v>
      </c>
      <c r="G75" s="119" t="str">
        <f ca="1">IF(LEFT(D75,3)="CPU",VLOOKUP(B75,BASE!A:E,4,0),VLOOKUP(D75,BASE!A:E,4,0))</f>
        <v>H</v>
      </c>
      <c r="H75" s="252">
        <f ca="1">VLOOKUP($C75,'MEMÓRIA DE CÁLCULO'!$B:$M,12,0)</f>
        <v>288</v>
      </c>
      <c r="I75" s="137">
        <f ca="1">IF(LEFT(D75,3)="CPU",VLOOKUP(B75,BASE!A:E,5,0),VLOOKUP(D75,BASE!A:E,5,0))</f>
        <v>7.46</v>
      </c>
      <c r="J75" s="208">
        <f t="shared" ref="J75:J76" ca="1" si="57">IFERROR(ROUND($H75*I75,2),"")</f>
        <v>2148.48</v>
      </c>
      <c r="K75" s="248">
        <f t="shared" ref="K75:K76" ca="1" si="58">ROUND(I75*(1+$M$5),2)</f>
        <v>9.15</v>
      </c>
      <c r="L75" s="208">
        <f t="shared" ref="L75:L76" ca="1" si="59">IFERROR(ROUND($H75*K75,2),"")</f>
        <v>2635.2</v>
      </c>
      <c r="M75" s="224">
        <f t="shared" si="36"/>
        <v>0.22650000000000001</v>
      </c>
      <c r="N75" s="300">
        <f t="shared" ca="1" si="21"/>
        <v>5.6060438723162544E-5</v>
      </c>
      <c r="P75" s="1345">
        <v>2522.88</v>
      </c>
      <c r="V75" s="129"/>
      <c r="X75" s="99"/>
    </row>
    <row r="76" spans="1:27" s="98" customFormat="1" ht="26.25" outlineLevel="1">
      <c r="A76" s="178">
        <v>6</v>
      </c>
      <c r="B76" s="138" t="str">
        <f t="shared" si="55"/>
        <v>ED-29120</v>
      </c>
      <c r="C76" s="196" t="str">
        <f t="shared" si="56"/>
        <v>1.11.6</v>
      </c>
      <c r="D76" s="417" t="s">
        <v>11211</v>
      </c>
      <c r="E76" s="120" t="str">
        <f ca="1">IF(LEFT(D76,3)="CPU",VLOOKUP(B76,BASE!A:E,2,0),VLOOKUP(D76,BASE!A:E,2,0))</f>
        <v>SEINFRA-MG</v>
      </c>
      <c r="F76" s="185" t="str">
        <f ca="1">IF(LEFT(D76,3)="CPU",VLOOKUP(B76,BASE!A:E,3,0),VLOOKUP(D76,BASE!A:E,3,0))</f>
        <v>FURO EM CONCRETO, PARA ELEMENTO ESTRUTURAL DE VIGA, COM DIÂMETRO MAIORES QUE 82MM (3.1/4") E MENORES QUE 110MM(4.1/4"), EXCLUSIVE FORNECIMENTO DE ANDAIME OU PLATAFORMA</v>
      </c>
      <c r="G76" s="119" t="str">
        <f ca="1">IF(LEFT(D76,3)="CPU",VLOOKUP(B76,BASE!A:E,4,0),VLOOKUP(D76,BASE!A:E,4,0))</f>
        <v>M</v>
      </c>
      <c r="H76" s="252">
        <f ca="1">VLOOKUP($C76,'MEMÓRIA DE CÁLCULO'!$B:$M,12,0)</f>
        <v>10.799999999999999</v>
      </c>
      <c r="I76" s="137">
        <f ca="1">IF(LEFT(D76,3)="CPU",VLOOKUP(B76,BASE!A:E,5,0),VLOOKUP(D76,BASE!A:E,5,0))</f>
        <v>233</v>
      </c>
      <c r="J76" s="208">
        <f t="shared" ca="1" si="57"/>
        <v>2516.4</v>
      </c>
      <c r="K76" s="248">
        <f t="shared" ca="1" si="58"/>
        <v>285.77</v>
      </c>
      <c r="L76" s="208">
        <f t="shared" ca="1" si="59"/>
        <v>3086.32</v>
      </c>
      <c r="M76" s="224">
        <f t="shared" si="36"/>
        <v>0.22650000000000001</v>
      </c>
      <c r="N76" s="300">
        <f t="shared" ca="1" si="21"/>
        <v>6.5657427610834489E-5</v>
      </c>
      <c r="P76" s="1345">
        <v>3059.86</v>
      </c>
      <c r="V76" s="129"/>
      <c r="X76" s="99"/>
    </row>
    <row r="77" spans="1:27" s="98" customFormat="1" ht="13.5" outlineLevel="1">
      <c r="A77" s="178">
        <v>7</v>
      </c>
      <c r="B77" s="138">
        <f t="shared" si="41"/>
        <v>903804</v>
      </c>
      <c r="C77" s="196" t="str">
        <f t="shared" si="46"/>
        <v>1.11.7</v>
      </c>
      <c r="D77" s="417">
        <v>903804</v>
      </c>
      <c r="E77" s="120" t="str">
        <f ca="1">IF(LEFT(D77,3)="CPU",VLOOKUP(B77,BASE!A:E,2,0),VLOOKUP(D77,BASE!A:E,2,0))</f>
        <v>SICRO 3</v>
      </c>
      <c r="F77" s="185" t="str">
        <f ca="1">IF(LEFT(D77,3)="CPU",VLOOKUP(B77,BASE!A:E,3,0),VLOOKUP(D77,BASE!A:E,3,0))</f>
        <v>INSTALAÇÃO DA CENTRAL DE CONCRETO COM CAPACIDADE DE 30 M³/H</v>
      </c>
      <c r="G77" s="119" t="str">
        <f ca="1">IF(LEFT(D77,3)="CPU",VLOOKUP(B77,BASE!A:E,4,0),VLOOKUP(D77,BASE!A:E,4,0))</f>
        <v>UN</v>
      </c>
      <c r="H77" s="252">
        <f ca="1">VLOOKUP($C77,'MEMÓRIA DE CÁLCULO'!$B:$M,12,0)</f>
        <v>1</v>
      </c>
      <c r="I77" s="137">
        <f ca="1">IF(LEFT(D77,3)="CPU",VLOOKUP(B77,BASE!A:E,5,0),VLOOKUP(D77,BASE!A:E,5,0))</f>
        <v>75065.039999999994</v>
      </c>
      <c r="J77" s="208">
        <f t="shared" ref="J77" ca="1" si="60">IFERROR(ROUND($H77*I77,2),"")</f>
        <v>75065.039999999994</v>
      </c>
      <c r="K77" s="522">
        <f t="shared" ref="K77" ca="1" si="61">ROUND(I77*(1+$M$5),2)</f>
        <v>92067.27</v>
      </c>
      <c r="L77" s="208">
        <f t="shared" ref="L77" ca="1" si="62">IFERROR(ROUND($H77*K77,2),"")</f>
        <v>92067.27</v>
      </c>
      <c r="M77" s="224">
        <f t="shared" si="36"/>
        <v>0.22650000000000001</v>
      </c>
      <c r="N77" s="300">
        <f t="shared" ca="1" si="21"/>
        <v>1.9586109396796682E-3</v>
      </c>
      <c r="P77" s="1345">
        <v>86980.800000000003</v>
      </c>
      <c r="V77" s="129"/>
      <c r="X77" s="99"/>
    </row>
    <row r="78" spans="1:27" s="98" customFormat="1" ht="13.5" outlineLevel="1">
      <c r="A78" s="178">
        <v>8</v>
      </c>
      <c r="B78" s="138">
        <f>D78</f>
        <v>3806420</v>
      </c>
      <c r="C78" s="196" t="str">
        <f t="shared" si="46"/>
        <v>1.11.8</v>
      </c>
      <c r="D78" s="430">
        <v>3806420</v>
      </c>
      <c r="E78" s="120" t="str">
        <f ca="1">IF(LEFT(D78,3)="CPU",VLOOKUP(B78,BASE!A:E,2,0),VLOOKUP(D78,BASE!A:E,2,0))</f>
        <v>SICRO 3</v>
      </c>
      <c r="F78" s="185" t="str">
        <f ca="1">IF(LEFT(D78,3)="CPU",VLOOKUP(B78,BASE!A:E,3,0),VLOOKUP(D78,BASE!A:E,3,0))</f>
        <v>LANÇAMENTO DE VIGA PRÉ-MOLDADA DE ATÉ 500 KN COM UTILIZAÇÃO DE GUINDASTE</v>
      </c>
      <c r="G78" s="119" t="str">
        <f ca="1">IF(LEFT(D78,3)="CPU",VLOOKUP(B78,BASE!A:E,4,0),VLOOKUP(D78,BASE!A:E,4,0))</f>
        <v>UN</v>
      </c>
      <c r="H78" s="252">
        <f ca="1">VLOOKUP($C78,'MEMÓRIA DE CÁLCULO'!$B:$M,12,0)</f>
        <v>36</v>
      </c>
      <c r="I78" s="137">
        <f ca="1">IF(LEFT(D78,3)="CPU",VLOOKUP(B78,BASE!A:E,5,0),VLOOKUP(D78,BASE!A:E,5,0))</f>
        <v>4070.39</v>
      </c>
      <c r="J78" s="427">
        <f ca="1">ROUND($H78*I78,2)</f>
        <v>146534.04</v>
      </c>
      <c r="K78" s="428">
        <f ca="1">ROUND(I78*(1+$M$5),2)</f>
        <v>4992.33</v>
      </c>
      <c r="L78" s="208">
        <f ca="1">IFERROR(ROUND($H78*K78,2),"")</f>
        <v>179723.88</v>
      </c>
      <c r="M78" s="429">
        <f t="shared" ref="M78:M122" si="63">$M$5</f>
        <v>0.22650000000000001</v>
      </c>
      <c r="N78" s="300">
        <f t="shared" ca="1" si="21"/>
        <v>3.823390847688608E-3</v>
      </c>
      <c r="P78" s="1345">
        <v>226524.24</v>
      </c>
      <c r="Q78" s="130"/>
      <c r="R78" s="130"/>
      <c r="V78" s="129"/>
      <c r="X78" s="99"/>
    </row>
    <row r="79" spans="1:27" s="98" customFormat="1" ht="26.25" outlineLevel="1">
      <c r="A79" s="178">
        <v>9</v>
      </c>
      <c r="B79" s="138" t="str">
        <f>D79</f>
        <v>CO-28389</v>
      </c>
      <c r="C79" s="196" t="str">
        <f t="shared" si="46"/>
        <v>1.11.9</v>
      </c>
      <c r="D79" s="417" t="s">
        <v>11613</v>
      </c>
      <c r="E79" s="120" t="str">
        <f ca="1">IF(LEFT(D79,3)="CPU",VLOOKUP(B79,BASE!A:E,2,0),VLOOKUP(D79,BASE!A:E,2,0))</f>
        <v>SEINFRA-MG</v>
      </c>
      <c r="F79" s="185" t="str">
        <f ca="1">IF(LEFT(D79,3)="CPU",VLOOKUP(B79,BASE!A:E,3,0),VLOOKUP(D79,BASE!A:E,3,0))</f>
        <v>MOBILIZAÇÃO E DESMOBILIZAÇÃO DE EQUIPAMENTO DE SONDAGEM A PERCUSSÃO COM ENSAIO DE PENETRAÇÃO PADRÃO (SPT) - (CUSTO VARIÁVEL), EXCLUSIVE CUSTO FIXO</v>
      </c>
      <c r="G79" s="119" t="str">
        <f ca="1">IF(LEFT(D79,3)="CPU",VLOOKUP(B79,BASE!A:E,4,0),VLOOKUP(D79,BASE!A:E,4,0))</f>
        <v>KM</v>
      </c>
      <c r="H79" s="252">
        <f ca="1">VLOOKUP($C79,'MEMÓRIA DE CÁLCULO'!$B:$M,12,0)</f>
        <v>10</v>
      </c>
      <c r="I79" s="137">
        <f ca="1">IF(LEFT(D79,3)="CPU",VLOOKUP(B79,BASE!A:E,5,0),VLOOKUP(D79,BASE!A:E,5,0))</f>
        <v>2.04</v>
      </c>
      <c r="J79" s="427">
        <f ca="1">ROUND($H79*I79,2)</f>
        <v>20.399999999999999</v>
      </c>
      <c r="K79" s="428">
        <f ca="1">ROUND(I79*(1+$M$5),2)</f>
        <v>2.5</v>
      </c>
      <c r="L79" s="208">
        <f ca="1">IFERROR(ROUND($H79*K79,2),"")</f>
        <v>25</v>
      </c>
      <c r="M79" s="429">
        <f t="shared" ref="M79:M355" si="64">$M$5</f>
        <v>0.22650000000000001</v>
      </c>
      <c r="N79" s="300">
        <f t="shared" ref="N79:N110" ca="1" si="65">L79/$L$377</f>
        <v>5.3184235279260159E-7</v>
      </c>
      <c r="P79" s="1345">
        <v>27.5</v>
      </c>
      <c r="Q79" s="130"/>
      <c r="R79" s="130"/>
      <c r="V79" s="129"/>
      <c r="X79" s="99"/>
    </row>
    <row r="80" spans="1:27" s="98" customFormat="1" ht="27" outlineLevel="1" thickBot="1">
      <c r="A80" s="178">
        <v>10</v>
      </c>
      <c r="B80" s="138" t="str">
        <f>D80</f>
        <v>CO-28390</v>
      </c>
      <c r="C80" s="196" t="str">
        <f t="shared" si="46"/>
        <v>1.11.10</v>
      </c>
      <c r="D80" s="417" t="s">
        <v>11611</v>
      </c>
      <c r="E80" s="120" t="str">
        <f ca="1">IF(LEFT(D80,3)="CPU",VLOOKUP(B80,BASE!A:E,2,0),VLOOKUP(D80,BASE!A:E,2,0))</f>
        <v>SEINFRA-MG</v>
      </c>
      <c r="F80" s="185" t="str">
        <f ca="1">IF(LEFT(D80,3)="CPU",VLOOKUP(B80,BASE!A:E,3,0),VLOOKUP(D80,BASE!A:E,3,0))</f>
        <v>MOBILIZAÇÃO E DESMOBILIZAÇÃO DE EQUIPAMENTO DE SONDAGEM A PERCUSSÃO COM ENSAIO DE PENETRAÇÃO PADRÃO (SPT) - (CUSTO FIXO)</v>
      </c>
      <c r="G80" s="119" t="str">
        <f ca="1">IF(LEFT(D80,3)="CPU",VLOOKUP(B80,BASE!A:E,4,0),VLOOKUP(D80,BASE!A:E,4,0))</f>
        <v>UN</v>
      </c>
      <c r="H80" s="252">
        <f ca="1">VLOOKUP($C80,'MEMÓRIA DE CÁLCULO'!$B:$M,12,0)</f>
        <v>1</v>
      </c>
      <c r="I80" s="137">
        <f ca="1">IF(LEFT(D80,3)="CPU",VLOOKUP(B80,BASE!A:E,5,0),VLOOKUP(D80,BASE!A:E,5,0))</f>
        <v>873.6</v>
      </c>
      <c r="J80" s="427">
        <f ca="1">ROUND($H80*I80,2)</f>
        <v>873.6</v>
      </c>
      <c r="K80" s="428">
        <f ca="1">ROUND(I80*(1+$M$5),2)</f>
        <v>1071.47</v>
      </c>
      <c r="L80" s="208">
        <f ca="1">IFERROR(ROUND($H80*K80,2),"")</f>
        <v>1071.47</v>
      </c>
      <c r="M80" s="429">
        <f t="shared" si="64"/>
        <v>0.22650000000000001</v>
      </c>
      <c r="N80" s="300">
        <f t="shared" ca="1" si="65"/>
        <v>2.2794125029867555E-5</v>
      </c>
      <c r="P80" s="1345">
        <v>1122.96</v>
      </c>
      <c r="Q80" s="130"/>
      <c r="R80" s="130"/>
      <c r="V80" s="129"/>
      <c r="X80" s="99"/>
    </row>
    <row r="81" spans="1:24" s="98" customFormat="1" ht="14.25" thickBot="1">
      <c r="A81" s="178">
        <v>2</v>
      </c>
      <c r="B81" s="138" t="str">
        <f t="shared" si="0"/>
        <v/>
      </c>
      <c r="C81" s="132">
        <v>2</v>
      </c>
      <c r="D81" s="133" t="s">
        <v>97</v>
      </c>
      <c r="E81" s="133" t="s">
        <v>97</v>
      </c>
      <c r="F81" s="173" t="str">
        <f ca="1">VLOOKUP($C81,'MEMÓRIA DE CÁLCULO'!$B:$M,4,0)</f>
        <v>DEMOLIÇÕES E REMOÇÕES</v>
      </c>
      <c r="G81" s="134" t="s">
        <v>97</v>
      </c>
      <c r="H81" s="135"/>
      <c r="I81" s="136"/>
      <c r="J81" s="195">
        <f ca="1">SUBTOTAL(9,J82:J91)</f>
        <v>66702.210000000006</v>
      </c>
      <c r="K81" s="222"/>
      <c r="L81" s="195">
        <f ca="1">SUBTOTAL(9,L82:L91)</f>
        <v>81844.89</v>
      </c>
      <c r="M81" s="223"/>
      <c r="N81" s="300">
        <f t="shared" ca="1" si="65"/>
        <v>1.7411431544660668E-3</v>
      </c>
      <c r="P81" s="1356">
        <v>83342.989999999991</v>
      </c>
      <c r="V81" s="129"/>
      <c r="X81" s="99"/>
    </row>
    <row r="82" spans="1:24" s="98" customFormat="1" ht="13.5" outlineLevel="1">
      <c r="A82" s="178">
        <v>1</v>
      </c>
      <c r="B82" s="138" t="str">
        <f t="shared" si="0"/>
        <v>02.23.01</v>
      </c>
      <c r="C82" s="196" t="str">
        <f>$C$81&amp;"."&amp;A82</f>
        <v>2.1</v>
      </c>
      <c r="D82" s="131" t="s">
        <v>7135</v>
      </c>
      <c r="E82" s="197" t="str">
        <f ca="1">IF(LEFT(D82,3)="CPU",VLOOKUP(B82,BASE!A:E,2,0),VLOOKUP(D82,BASE!A:E,2,0))</f>
        <v>SUDECAP</v>
      </c>
      <c r="F82" s="198" t="str">
        <f ca="1">IF(LEFT(D82,3)="CPU",VLOOKUP(B82,BASE!A:E,3,0),VLOOKUP(D82,BASE!A:E,3,0))</f>
        <v>REMOÇÃO DE CERCA DE ARAME</v>
      </c>
      <c r="G82" s="131" t="str">
        <f ca="1">IF(LEFT(D82,3)="CPU",VLOOKUP(B82,BASE!A:E,4,0),VLOOKUP(D82,BASE!A:E,4,0))</f>
        <v>M</v>
      </c>
      <c r="H82" s="242">
        <f ca="1">VLOOKUP($C82,'MEMÓRIA DE CÁLCULO'!$B:$M,12,0)</f>
        <v>115</v>
      </c>
      <c r="I82" s="199">
        <f ca="1">IF(LEFT(D82,3)="CPU",VLOOKUP(B82,BASE!A:E,5,0),VLOOKUP(D82,BASE!A:E,5,0))</f>
        <v>11.19</v>
      </c>
      <c r="J82" s="487">
        <f t="shared" ref="J82:J91" ca="1" si="66">IFERROR(ROUND($H82*I82,2),"")</f>
        <v>1286.8499999999999</v>
      </c>
      <c r="K82" s="248">
        <f ca="1">ROUND(I82*(1+$M$5),2)</f>
        <v>13.72</v>
      </c>
      <c r="L82" s="487">
        <f t="shared" ref="L82:L91" ca="1" si="67">IFERROR(ROUND($H82*K82,2),"")</f>
        <v>1577.8</v>
      </c>
      <c r="M82" s="224">
        <f t="shared" ref="M82:M91" si="68">$M$5</f>
        <v>0.22650000000000001</v>
      </c>
      <c r="N82" s="300">
        <f t="shared" ca="1" si="65"/>
        <v>3.3565634569446673E-5</v>
      </c>
      <c r="P82" s="1345">
        <v>1590.45</v>
      </c>
      <c r="V82" s="129"/>
      <c r="X82" s="99"/>
    </row>
    <row r="83" spans="1:24" s="98" customFormat="1" ht="13.5" outlineLevel="1">
      <c r="A83" s="178">
        <v>2</v>
      </c>
      <c r="B83" s="138">
        <f t="shared" si="0"/>
        <v>104796</v>
      </c>
      <c r="C83" s="118" t="str">
        <f t="shared" ref="C83" si="69">$C$81&amp;"."&amp;A83</f>
        <v>2.2</v>
      </c>
      <c r="D83" s="119">
        <v>104796</v>
      </c>
      <c r="E83" s="120" t="str">
        <f ca="1">IF(LEFT(D83,3)="CPU",VLOOKUP(B83,BASE!A:E,2,0),VLOOKUP(D83,BASE!A:E,2,0))</f>
        <v>SINAPI</v>
      </c>
      <c r="F83" s="185" t="str">
        <f ca="1">IF(LEFT(D83,3)="CPU",VLOOKUP(B83,BASE!A:E,3,0),VLOOKUP(D83,BASE!A:E,3,0))</f>
        <v>DEMOLIÇÃO DE GUIAS, SARJETAS OU SARJETÕES, DE FORMA MECANIZADA, SEM REAPROVEITAMENTO. AF_09/2023</v>
      </c>
      <c r="G83" s="119" t="str">
        <f ca="1">IF(LEFT(D83,3)="CPU",VLOOKUP(B83,BASE!A:E,4,0),VLOOKUP(D83,BASE!A:E,4,0))</f>
        <v>M</v>
      </c>
      <c r="H83" s="252">
        <f ca="1">VLOOKUP($C83,'MEMÓRIA DE CÁLCULO'!$B:$M,12,0)</f>
        <v>1159</v>
      </c>
      <c r="I83" s="137">
        <f ca="1">IF(LEFT(D83,3)="CPU",VLOOKUP(B83,BASE!A:E,5,0),VLOOKUP(D83,BASE!A:E,5,0))</f>
        <v>15.09</v>
      </c>
      <c r="J83" s="487">
        <f t="shared" ca="1" si="66"/>
        <v>17489.310000000001</v>
      </c>
      <c r="K83" s="239">
        <f t="shared" ref="K83" ca="1" si="70">ROUND(I83*(1+$M$5),2)</f>
        <v>18.510000000000002</v>
      </c>
      <c r="L83" s="487">
        <f t="shared" ca="1" si="67"/>
        <v>21453.09</v>
      </c>
      <c r="M83" s="141">
        <f t="shared" si="68"/>
        <v>0.22650000000000001</v>
      </c>
      <c r="N83" s="300">
        <f t="shared" ca="1" si="65"/>
        <v>4.5638647441085731E-4</v>
      </c>
      <c r="P83" s="1345">
        <v>22322.34</v>
      </c>
      <c r="V83" s="129"/>
      <c r="X83" s="99"/>
    </row>
    <row r="84" spans="1:24" s="98" customFormat="1" ht="26.25" outlineLevel="1">
      <c r="A84" s="178">
        <v>3</v>
      </c>
      <c r="B84" s="138" t="str">
        <f t="shared" ref="B84" si="71">D84</f>
        <v>ED-48442</v>
      </c>
      <c r="C84" s="118" t="str">
        <f t="shared" ref="C84" si="72">$C$81&amp;"."&amp;A84</f>
        <v>2.3</v>
      </c>
      <c r="D84" s="119" t="s">
        <v>117</v>
      </c>
      <c r="E84" s="120" t="str">
        <f ca="1">IF(LEFT(D84,3)="CPU",VLOOKUP(B84,BASE!A:E,2,0),VLOOKUP(D84,BASE!A:E,2,0))</f>
        <v>SEINFRA-MG</v>
      </c>
      <c r="F84" s="185" t="str">
        <f ca="1">IF(LEFT(D84,3)="CPU",VLOOKUP(B84,BASE!A:E,3,0),VLOOKUP(D84,BASE!A:E,3,0))</f>
        <v>DEMOLIÇÃO MECANIZADA DE CONCRETO, SEM ARMAÇÃO, COM EQUIPAMENTO ELÉTRICO, INCLUSIVE AFASTAMENTO E EMPILHAMENTO, EXCLUSIVE TRANSPORTE E RETIRADA DO MATERIAL DEMOLIDO</v>
      </c>
      <c r="G84" s="119" t="str">
        <f ca="1">IF(LEFT(D84,3)="CPU",VLOOKUP(B84,BASE!A:E,4,0),VLOOKUP(D84,BASE!A:E,4,0))</f>
        <v>M3</v>
      </c>
      <c r="H84" s="252">
        <f ca="1">VLOOKUP($C84,'MEMÓRIA DE CÁLCULO'!$B:$M,12,0)</f>
        <v>3.1751999999999998</v>
      </c>
      <c r="I84" s="137">
        <f ca="1">IF(LEFT(D84,3)="CPU",VLOOKUP(B84,BASE!A:E,5,0),VLOOKUP(D84,BASE!A:E,5,0))</f>
        <v>171.71</v>
      </c>
      <c r="J84" s="487">
        <f t="shared" ca="1" si="66"/>
        <v>545.21</v>
      </c>
      <c r="K84" s="239">
        <f t="shared" ref="K84" ca="1" si="73">ROUND(I84*(1+$M$5),2)</f>
        <v>210.6</v>
      </c>
      <c r="L84" s="487">
        <f t="shared" ref="L84" ca="1" si="74">IFERROR(ROUND($H84*K84,2),"")</f>
        <v>668.7</v>
      </c>
      <c r="M84" s="141">
        <f t="shared" si="68"/>
        <v>0.22650000000000001</v>
      </c>
      <c r="N84" s="300">
        <f t="shared" ca="1" si="65"/>
        <v>1.4225719252496509E-5</v>
      </c>
      <c r="P84" s="1345">
        <v>661.55</v>
      </c>
      <c r="V84" s="129"/>
      <c r="X84" s="99"/>
    </row>
    <row r="85" spans="1:24" s="98" customFormat="1" ht="13.5" outlineLevel="1">
      <c r="A85" s="178">
        <v>4</v>
      </c>
      <c r="B85" s="138">
        <f t="shared" si="0"/>
        <v>104796</v>
      </c>
      <c r="C85" s="118" t="str">
        <f t="shared" ref="C85" si="75">$C$81&amp;"."&amp;A85</f>
        <v>2.4</v>
      </c>
      <c r="D85" s="119">
        <v>104796</v>
      </c>
      <c r="E85" s="120" t="str">
        <f ca="1">IF(LEFT(D85,3)="CPU",VLOOKUP(B85,BASE!A:E,2,0),VLOOKUP(D85,BASE!A:E,2,0))</f>
        <v>SINAPI</v>
      </c>
      <c r="F85" s="185" t="str">
        <f ca="1">IF(LEFT(D85,3)="CPU",VLOOKUP(B85,BASE!A:E,3,0),VLOOKUP(D85,BASE!A:E,3,0))</f>
        <v>DEMOLIÇÃO DE GUIAS, SARJETAS OU SARJETÕES, DE FORMA MECANIZADA, SEM REAPROVEITAMENTO. AF_09/2023</v>
      </c>
      <c r="G85" s="119" t="str">
        <f ca="1">IF(LEFT(D85,3)="CPU",VLOOKUP(B85,BASE!A:E,4,0),VLOOKUP(D85,BASE!A:E,4,0))</f>
        <v>M</v>
      </c>
      <c r="H85" s="252">
        <f ca="1">VLOOKUP($C85,'MEMÓRIA DE CÁLCULO'!$B:$M,12,0)</f>
        <v>850</v>
      </c>
      <c r="I85" s="137">
        <f ca="1">IF(LEFT(D85,3)="CPU",VLOOKUP(B85,BASE!A:E,5,0),VLOOKUP(D85,BASE!A:E,5,0))</f>
        <v>15.09</v>
      </c>
      <c r="J85" s="487">
        <f t="shared" ca="1" si="66"/>
        <v>12826.5</v>
      </c>
      <c r="K85" s="239">
        <f t="shared" ref="K85" ca="1" si="76">ROUND(I85*(1+$M$5),2)</f>
        <v>18.510000000000002</v>
      </c>
      <c r="L85" s="487">
        <f t="shared" ca="1" si="67"/>
        <v>15733.5</v>
      </c>
      <c r="M85" s="141">
        <f t="shared" si="68"/>
        <v>0.22650000000000001</v>
      </c>
      <c r="N85" s="300">
        <f t="shared" ca="1" si="65"/>
        <v>3.3470966630649591E-4</v>
      </c>
      <c r="P85" s="1345">
        <v>16371</v>
      </c>
      <c r="V85" s="129"/>
      <c r="X85" s="99"/>
    </row>
    <row r="86" spans="1:24" s="98" customFormat="1" ht="13.5" outlineLevel="1">
      <c r="A86" s="178">
        <v>5</v>
      </c>
      <c r="B86" s="138">
        <f t="shared" ref="B86:B87" si="77">D86</f>
        <v>5213667</v>
      </c>
      <c r="C86" s="118" t="str">
        <f t="shared" ref="C86:C87" si="78">$C$81&amp;"."&amp;A86</f>
        <v>2.5</v>
      </c>
      <c r="D86" s="119">
        <v>5213667</v>
      </c>
      <c r="E86" s="120" t="str">
        <f ca="1">IF(LEFT(D86,3)="CPU",VLOOKUP(B86,BASE!A:E,2,0),VLOOKUP(D86,BASE!A:E,2,0))</f>
        <v>SICRO 3</v>
      </c>
      <c r="F86" s="185" t="str">
        <f ca="1">IF(LEFT(D86,3)="CPU",VLOOKUP(B86,BASE!A:E,3,0),VLOOKUP(D86,BASE!A:E,3,0))</f>
        <v>REMOÇÃO DA ESTRUTURA DE PÓRTICO METÁLICO</v>
      </c>
      <c r="G86" s="119" t="str">
        <f ca="1">IF(LEFT(D86,3)="CPU",VLOOKUP(B86,BASE!A:E,4,0),VLOOKUP(D86,BASE!A:E,4,0))</f>
        <v>UN</v>
      </c>
      <c r="H86" s="252">
        <f ca="1">VLOOKUP($C86,'MEMÓRIA DE CÁLCULO'!$B:$M,12,0)</f>
        <v>1</v>
      </c>
      <c r="I86" s="137">
        <f ca="1">IF(LEFT(D86,3)="CPU",VLOOKUP(B86,BASE!A:E,5,0),VLOOKUP(D86,BASE!A:E,5,0))</f>
        <v>357.13</v>
      </c>
      <c r="J86" s="487">
        <f t="shared" ca="1" si="66"/>
        <v>357.13</v>
      </c>
      <c r="K86" s="239">
        <f t="shared" ref="K86:K87" ca="1" si="79">ROUND(I86*(1+$M$5),2)</f>
        <v>438.02</v>
      </c>
      <c r="L86" s="487">
        <f t="shared" ref="L86:L87" ca="1" si="80">IFERROR(ROUND($H86*K86,2),"")</f>
        <v>438.02</v>
      </c>
      <c r="M86" s="141">
        <f t="shared" si="68"/>
        <v>0.22650000000000001</v>
      </c>
      <c r="N86" s="300">
        <f t="shared" ca="1" si="65"/>
        <v>9.3183034948086128E-6</v>
      </c>
      <c r="P86" s="1345">
        <v>413.36</v>
      </c>
      <c r="V86" s="129"/>
      <c r="X86" s="99"/>
    </row>
    <row r="87" spans="1:24" s="98" customFormat="1" ht="26.25" outlineLevel="1">
      <c r="A87" s="178">
        <v>6</v>
      </c>
      <c r="B87" s="138" t="str">
        <f t="shared" si="77"/>
        <v>ED-48474</v>
      </c>
      <c r="C87" s="118" t="str">
        <f t="shared" si="78"/>
        <v>2.6</v>
      </c>
      <c r="D87" s="119" t="s">
        <v>3451</v>
      </c>
      <c r="E87" s="120" t="str">
        <f ca="1">IF(LEFT(D87,3)="CPU",VLOOKUP(B87,BASE!A:E,2,0),VLOOKUP(D87,BASE!A:E,2,0))</f>
        <v>SEINFRA-MG</v>
      </c>
      <c r="F87" s="185" t="str">
        <f ca="1">IF(LEFT(D87,3)="CPU",VLOOKUP(B87,BASE!A:E,3,0),VLOOKUP(D87,BASE!A:E,3,0))</f>
        <v>REMOÇÃO MANUAL DE PADRÃO DE ENTRADA DE ENERGIA, COM REAPROVEITAMENTO, INCLUSIVE AFASTAMENTO E EMPILHAMENTO, EXCLUSIVE TRANSPORTE E RETIRADA DO MATERIAL REMOVIDO NÃO REAPROVEITÁVEL</v>
      </c>
      <c r="G87" s="119" t="str">
        <f ca="1">IF(LEFT(D87,3)="CPU",VLOOKUP(B87,BASE!A:E,4,0),VLOOKUP(D87,BASE!A:E,4,0))</f>
        <v>UN</v>
      </c>
      <c r="H87" s="252">
        <f ca="1">VLOOKUP($C87,'MEMÓRIA DE CÁLCULO'!$B:$M,12,0)</f>
        <v>2</v>
      </c>
      <c r="I87" s="137">
        <f ca="1">IF(LEFT(D87,3)="CPU",VLOOKUP(B87,BASE!A:E,5,0),VLOOKUP(D87,BASE!A:E,5,0))</f>
        <v>279.45</v>
      </c>
      <c r="J87" s="487">
        <f t="shared" ref="J87" ca="1" si="81">IFERROR(ROUND($H87*I87,2),"")</f>
        <v>558.9</v>
      </c>
      <c r="K87" s="239">
        <f t="shared" ca="1" si="79"/>
        <v>342.75</v>
      </c>
      <c r="L87" s="487">
        <f t="shared" ca="1" si="80"/>
        <v>685.5</v>
      </c>
      <c r="M87" s="141">
        <f t="shared" si="68"/>
        <v>0.22650000000000001</v>
      </c>
      <c r="N87" s="300">
        <f t="shared" ca="1" si="65"/>
        <v>1.4583117313573136E-5</v>
      </c>
      <c r="P87" s="1345">
        <v>685.5</v>
      </c>
      <c r="V87" s="129"/>
      <c r="X87" s="99"/>
    </row>
    <row r="88" spans="1:24" s="98" customFormat="1" ht="13.5" outlineLevel="1">
      <c r="A88" s="178">
        <v>7</v>
      </c>
      <c r="B88" s="138" t="str">
        <f t="shared" si="0"/>
        <v>CPU-004</v>
      </c>
      <c r="C88" s="118" t="str">
        <f t="shared" ref="C88" si="82">$C$81&amp;"."&amp;A88</f>
        <v>2.7</v>
      </c>
      <c r="D88" s="119" t="s">
        <v>17177</v>
      </c>
      <c r="E88" s="120" t="str">
        <f ca="1">IF(LEFT(D88,3)="CPU",VLOOKUP(B88,BASE!A:E,2,0),VLOOKUP(D88,BASE!A:E,2,0))</f>
        <v>EXTRA</v>
      </c>
      <c r="F88" s="185" t="str">
        <f ca="1">IF(LEFT(D88,3)="CPU",VLOOKUP(B88,BASE!A:E,3,0),VLOOKUP(D88,BASE!A:E,3,0))</f>
        <v>REMANEJAMENTO DE POSTE</v>
      </c>
      <c r="G88" s="119" t="str">
        <f ca="1">IF(LEFT(D88,3)="CPU",VLOOKUP(B88,BASE!A:E,4,0),VLOOKUP(D88,BASE!A:E,4,0))</f>
        <v>UN</v>
      </c>
      <c r="H88" s="252">
        <f ca="1">VLOOKUP($C88,'MEMÓRIA DE CÁLCULO'!$B:$M,12,0)</f>
        <v>25</v>
      </c>
      <c r="I88" s="137">
        <f ca="1">IF(LEFT(D88,3)="CPU",VLOOKUP(B88,BASE!A:E,5,0),VLOOKUP(D88,BASE!A:E,5,0))</f>
        <v>625.38</v>
      </c>
      <c r="J88" s="487">
        <f t="shared" ref="J88:J90" ca="1" si="83">IFERROR(ROUND($H88*I88,2),"")</f>
        <v>15634.5</v>
      </c>
      <c r="K88" s="239">
        <f t="shared" ref="K88:K90" ca="1" si="84">ROUND(I88*(1+$M$5),2)</f>
        <v>767.03</v>
      </c>
      <c r="L88" s="487">
        <f t="shared" ref="L88:L90" ca="1" si="85">IFERROR(ROUND($H88*K88,2),"")</f>
        <v>19175.75</v>
      </c>
      <c r="M88" s="141">
        <f t="shared" si="68"/>
        <v>0.22650000000000001</v>
      </c>
      <c r="N88" s="300">
        <f t="shared" ca="1" si="65"/>
        <v>4.0793903986250919E-4</v>
      </c>
      <c r="P88" s="1345">
        <v>19414.25</v>
      </c>
      <c r="V88" s="129"/>
      <c r="X88" s="99"/>
    </row>
    <row r="89" spans="1:24" s="98" customFormat="1" ht="26.25" outlineLevel="1">
      <c r="A89" s="178">
        <v>8</v>
      </c>
      <c r="B89" s="138">
        <f t="shared" ref="B89" si="86">D89</f>
        <v>100980</v>
      </c>
      <c r="C89" s="118" t="str">
        <f t="shared" ref="C89" si="87">$C$81&amp;"."&amp;A89</f>
        <v>2.8</v>
      </c>
      <c r="D89" s="119">
        <v>100980</v>
      </c>
      <c r="E89" s="120" t="str">
        <f ca="1">IF(LEFT(D89,3)="CPU",VLOOKUP(B89,BASE!A:E,2,0),VLOOKUP(D89,BASE!A:E,2,0))</f>
        <v>SINAPI</v>
      </c>
      <c r="F89" s="185" t="str">
        <f ca="1">IF(LEFT(D89,3)="CPU",VLOOKUP(B89,BASE!A:E,3,0),VLOOKUP(D89,BASE!A:E,3,0))</f>
        <v>CARGA, MANOBRA E DESCARGA DE SOLOS E MATERIAIS GRANULARES EM CAMINHÃO BASCULANTE 18 M³ - CARGA COM ESCAVADEIRA HIDRÁULICA (CAÇAMBA DE 1,20 M³ / 155 HP) E DESCARGA LIVRE (UNIDADE: M3). AF_07/2020</v>
      </c>
      <c r="G89" s="119" t="str">
        <f ca="1">IF(LEFT(D89,3)="CPU",VLOOKUP(B89,BASE!A:E,4,0),VLOOKUP(D89,BASE!A:E,4,0))</f>
        <v>M3</v>
      </c>
      <c r="H89" s="252">
        <f ca="1">VLOOKUP($C89,'MEMÓRIA DE CÁLCULO'!$B:$M,12,0)</f>
        <v>245.15</v>
      </c>
      <c r="I89" s="137">
        <f ca="1">IF(LEFT(D89,3)="CPU",VLOOKUP(B89,BASE!A:E,5,0),VLOOKUP(D89,BASE!A:E,5,0))</f>
        <v>6.48</v>
      </c>
      <c r="J89" s="487">
        <f t="shared" ca="1" si="83"/>
        <v>1588.57</v>
      </c>
      <c r="K89" s="239">
        <f t="shared" ca="1" si="84"/>
        <v>7.95</v>
      </c>
      <c r="L89" s="487">
        <f t="shared" ca="1" si="85"/>
        <v>1948.94</v>
      </c>
      <c r="M89" s="141">
        <f t="shared" si="68"/>
        <v>0.22650000000000001</v>
      </c>
      <c r="N89" s="300">
        <f t="shared" ca="1" si="65"/>
        <v>4.1461153402064517E-5</v>
      </c>
      <c r="P89" s="1345">
        <v>1941.59</v>
      </c>
      <c r="V89" s="129"/>
      <c r="X89" s="99"/>
    </row>
    <row r="90" spans="1:24" s="98" customFormat="1" ht="26.25" outlineLevel="1">
      <c r="A90" s="178">
        <v>9</v>
      </c>
      <c r="B90" s="138">
        <f t="shared" si="0"/>
        <v>95877</v>
      </c>
      <c r="C90" s="118" t="str">
        <f t="shared" ref="C90" si="88">$C$81&amp;"."&amp;A90</f>
        <v>2.9</v>
      </c>
      <c r="D90" s="119">
        <v>95877</v>
      </c>
      <c r="E90" s="120" t="str">
        <f ca="1">IF(LEFT(D90,3)="CPU",VLOOKUP(B90,BASE!A:E,2,0),VLOOKUP(D90,BASE!A:E,2,0))</f>
        <v>SINAPI</v>
      </c>
      <c r="F90" s="185" t="str">
        <f ca="1">IF(LEFT(D90,3)="CPU",VLOOKUP(B90,BASE!A:E,3,0),VLOOKUP(D90,BASE!A:E,3,0))</f>
        <v>TRANSPORTE COM CAMINHÃO BASCULANTE DE 18 M³, EM VIA URBANA PAVIMENTADA, DMT ATÉ 30 KM (UNIDADE: M3XKM). AF_07/2020</v>
      </c>
      <c r="G90" s="119" t="str">
        <f ca="1">IF(LEFT(D90,3)="CPU",VLOOKUP(B90,BASE!A:E,4,0),VLOOKUP(D90,BASE!A:E,4,0))</f>
        <v>M3XKM</v>
      </c>
      <c r="H90" s="252">
        <f ca="1">VLOOKUP($C90,'MEMÓRIA DE CÁLCULO'!$B:$M,12,0)</f>
        <v>7354.5</v>
      </c>
      <c r="I90" s="137">
        <f ca="1">IF(LEFT(D90,3)="CPU",VLOOKUP(B90,BASE!A:E,5,0),VLOOKUP(D90,BASE!A:E,5,0))</f>
        <v>1.88</v>
      </c>
      <c r="J90" s="487">
        <f t="shared" ca="1" si="83"/>
        <v>13826.46</v>
      </c>
      <c r="K90" s="239">
        <f t="shared" ca="1" si="84"/>
        <v>2.31</v>
      </c>
      <c r="L90" s="487">
        <f t="shared" ca="1" si="85"/>
        <v>16988.900000000001</v>
      </c>
      <c r="M90" s="141">
        <f t="shared" si="68"/>
        <v>0.22650000000000001</v>
      </c>
      <c r="N90" s="300">
        <f t="shared" ca="1" si="65"/>
        <v>3.6141666189432921E-4</v>
      </c>
      <c r="P90" s="1345">
        <v>16768.259999999998</v>
      </c>
      <c r="V90" s="129"/>
      <c r="X90" s="99"/>
    </row>
    <row r="91" spans="1:24" s="98" customFormat="1" ht="14.25" outlineLevel="1" thickBot="1">
      <c r="A91" s="178">
        <v>10</v>
      </c>
      <c r="B91" s="138" t="str">
        <f t="shared" si="0"/>
        <v>CPU-002</v>
      </c>
      <c r="C91" s="118" t="str">
        <f t="shared" ref="C91" si="89">$C$81&amp;"."&amp;A91</f>
        <v>2.10</v>
      </c>
      <c r="D91" s="119" t="s">
        <v>17174</v>
      </c>
      <c r="E91" s="120" t="str">
        <f ca="1">IF(LEFT(D91,3)="CPU",VLOOKUP(B91,BASE!A:E,2,0),VLOOKUP(D91,BASE!A:E,2,0))</f>
        <v>EXTRA</v>
      </c>
      <c r="F91" s="185" t="str">
        <f ca="1">IF(LEFT(D91,3)="CPU",VLOOKUP(B91,BASE!A:E,3,0),VLOOKUP(D91,BASE!A:E,3,0))</f>
        <v>TICKET DE DESTINAÇÃO DE MATERIAL EM BOTA-FORA</v>
      </c>
      <c r="G91" s="119" t="str">
        <f ca="1">IF(LEFT(D91,3)="CPU",VLOOKUP(B91,BASE!A:E,4,0),VLOOKUP(D91,BASE!A:E,4,0))</f>
        <v>M³</v>
      </c>
      <c r="H91" s="252">
        <f ca="1">VLOOKUP($C91,'MEMÓRIA DE CÁLCULO'!$B:$M,12,0)</f>
        <v>245.15</v>
      </c>
      <c r="I91" s="137">
        <f ca="1">IF(LEFT(D91,3)="CPU",VLOOKUP(B91,BASE!A:E,5,0),VLOOKUP(D91,BASE!A:E,5,0))</f>
        <v>10.56</v>
      </c>
      <c r="J91" s="487">
        <f t="shared" ca="1" si="66"/>
        <v>2588.7800000000002</v>
      </c>
      <c r="K91" s="239">
        <f t="shared" ref="K91" ca="1" si="90">ROUND(I91*(1+$M$5),2)</f>
        <v>12.95</v>
      </c>
      <c r="L91" s="487">
        <f t="shared" ca="1" si="67"/>
        <v>3174.69</v>
      </c>
      <c r="M91" s="141">
        <f t="shared" si="68"/>
        <v>0.22650000000000001</v>
      </c>
      <c r="N91" s="300">
        <f t="shared" ca="1" si="65"/>
        <v>6.7537383959485775E-5</v>
      </c>
      <c r="P91" s="1345">
        <v>3174.69</v>
      </c>
      <c r="V91" s="129"/>
      <c r="X91" s="99"/>
    </row>
    <row r="92" spans="1:24" s="98" customFormat="1" ht="14.25" thickBot="1">
      <c r="A92" s="178">
        <v>2</v>
      </c>
      <c r="B92" s="138" t="str">
        <f t="shared" ref="B92:B100" si="91">D92</f>
        <v/>
      </c>
      <c r="C92" s="132">
        <v>3</v>
      </c>
      <c r="D92" s="133" t="s">
        <v>97</v>
      </c>
      <c r="E92" s="133" t="s">
        <v>97</v>
      </c>
      <c r="F92" s="173" t="str">
        <f ca="1">VLOOKUP($C92,'MEMÓRIA DE CÁLCULO'!$B:$M,4,0)</f>
        <v>TERRAPLENAGEM</v>
      </c>
      <c r="G92" s="134" t="s">
        <v>97</v>
      </c>
      <c r="H92" s="135"/>
      <c r="I92" s="136"/>
      <c r="J92" s="195">
        <f ca="1">SUBTOTAL(9,J93:J100)</f>
        <v>858994.8</v>
      </c>
      <c r="K92" s="222"/>
      <c r="L92" s="195">
        <f ca="1">SUBTOTAL(9,L93:L100)</f>
        <v>1054710.52</v>
      </c>
      <c r="M92" s="223"/>
      <c r="N92" s="300">
        <f t="shared" ca="1" si="65"/>
        <v>2.2437588978876332E-2</v>
      </c>
      <c r="P92" s="1348">
        <v>1049120.69</v>
      </c>
      <c r="V92" s="129"/>
      <c r="X92" s="99"/>
    </row>
    <row r="93" spans="1:24" s="130" customFormat="1" ht="26.25" outlineLevel="1">
      <c r="A93" s="178">
        <v>1</v>
      </c>
      <c r="B93" s="138" t="str">
        <f t="shared" si="91"/>
        <v>RO-00001</v>
      </c>
      <c r="C93" s="500" t="str">
        <f t="shared" ref="C93:C98" si="92">$C$92&amp;"."&amp;A93</f>
        <v>3.1</v>
      </c>
      <c r="D93" s="131" t="s">
        <v>13189</v>
      </c>
      <c r="E93" s="197" t="str">
        <f ca="1">IF(LEFT(D93,3)="CPU",VLOOKUP(B93,BASE!A:E,2,0),VLOOKUP(D93,BASE!A:E,2,0))</f>
        <v>SEINFRA-MG</v>
      </c>
      <c r="F93" s="198" t="str">
        <f ca="1">IF(LEFT(D93,3)="CPU",VLOOKUP(B93,BASE!A:E,3,0),VLOOKUP(D93,BASE!A:E,3,0))</f>
        <v xml:space="preserve">DESMATAMENTO, DESTOCAMENTO, LIMPEZA DE ÁREA E ESTOCAGEM DO MATERIAL DE LIMPEZA COM ÁRVORES DE DIÂMETRO ATÉ 0,15 M (EXCLUI CARGA E TRANSPORTE PARA BOTA-FORA) </v>
      </c>
      <c r="G93" s="131" t="str">
        <f ca="1">IF(LEFT(D93,3)="CPU",VLOOKUP(B93,BASE!A:E,4,0),VLOOKUP(D93,BASE!A:E,4,0))</f>
        <v>M2</v>
      </c>
      <c r="H93" s="242">
        <f ca="1">VLOOKUP($C93,'MEMÓRIA DE CÁLCULO'!$B:$M,12,0)</f>
        <v>23742.49</v>
      </c>
      <c r="I93" s="199">
        <f ca="1">IF(LEFT(D93,3)="CPU",VLOOKUP(B93,BASE!A:E,5,0),VLOOKUP(D93,BASE!A:E,5,0))</f>
        <v>0.52</v>
      </c>
      <c r="J93" s="427">
        <f t="shared" ref="J93:J98" ca="1" si="93">ROUND($H93*I93,2)</f>
        <v>12346.09</v>
      </c>
      <c r="K93" s="428">
        <f t="shared" ref="K93:K98" ca="1" si="94">ROUND(I93*(1+$M$5),2)</f>
        <v>0.64</v>
      </c>
      <c r="L93" s="487">
        <f t="shared" ref="L93:L98" ca="1" si="95">IFERROR(ROUND($H93*K93,2),"")</f>
        <v>15195.19</v>
      </c>
      <c r="M93" s="429">
        <f t="shared" ref="M93:M100" si="96">$M$5</f>
        <v>0.22650000000000001</v>
      </c>
      <c r="N93" s="300">
        <f t="shared" ca="1" si="65"/>
        <v>3.2325782402922449E-4</v>
      </c>
      <c r="O93" s="210"/>
      <c r="P93" s="1346">
        <v>15432.62</v>
      </c>
    </row>
    <row r="94" spans="1:24" s="130" customFormat="1" ht="26.25" outlineLevel="1">
      <c r="A94" s="178">
        <v>2</v>
      </c>
      <c r="B94" s="138" t="str">
        <f t="shared" ref="B94" si="97">D94</f>
        <v>RO-00064</v>
      </c>
      <c r="C94" s="500" t="str">
        <f t="shared" si="92"/>
        <v>3.2</v>
      </c>
      <c r="D94" s="131" t="s">
        <v>13214</v>
      </c>
      <c r="E94" s="120" t="str">
        <f ca="1">IF(LEFT(D94,3)="CPU",VLOOKUP(B94,BASE!A:E,2,0),VLOOKUP(D94,BASE!A:E,2,0))</f>
        <v>SEINFRA-MG</v>
      </c>
      <c r="F94" s="185" t="str">
        <f ca="1">IF(LEFT(D94,3)="CPU",VLOOKUP(B94,BASE!A:E,3,0),VLOOKUP(D94,BASE!A:E,3,0))</f>
        <v>ESCAVAÇÃO, CARGA E TRANSPORTE DE MATERIAL DE 1ª CATEGORIA - EXECUTADO COM ESCAVADEIRA DE 1,40 M3 E CAMINHÃO BASCULANTE DE 12 M3 E COM CAMINHO DE SERVIÇO EM REVESTIMENTO PRIMÁRIO - DMT DE 1.000 A 1.200 M</v>
      </c>
      <c r="G94" s="119" t="str">
        <f ca="1">IF(LEFT(D94,3)="CPU",VLOOKUP(B94,BASE!A:E,4,0),VLOOKUP(D94,BASE!A:E,4,0))</f>
        <v>M3</v>
      </c>
      <c r="H94" s="252">
        <f ca="1">VLOOKUP($C94,'MEMÓRIA DE CÁLCULO'!$B:$M,12,0)</f>
        <v>12453.09</v>
      </c>
      <c r="I94" s="137">
        <f ca="1">IF(LEFT(D94,3)="CPU",VLOOKUP(B94,BASE!A:E,5,0),VLOOKUP(D94,BASE!A:E,5,0))</f>
        <v>7.35</v>
      </c>
      <c r="J94" s="427">
        <f t="shared" ca="1" si="93"/>
        <v>91530.21</v>
      </c>
      <c r="K94" s="428">
        <f t="shared" ca="1" si="94"/>
        <v>9.01</v>
      </c>
      <c r="L94" s="487">
        <f t="shared" ca="1" si="95"/>
        <v>112202.34</v>
      </c>
      <c r="M94" s="429">
        <f t="shared" si="96"/>
        <v>0.22650000000000001</v>
      </c>
      <c r="N94" s="300">
        <f t="shared" ca="1" si="65"/>
        <v>2.3869582597774172E-3</v>
      </c>
      <c r="O94" s="210"/>
      <c r="P94" s="1346">
        <v>112451.4</v>
      </c>
    </row>
    <row r="95" spans="1:24" s="130" customFormat="1" ht="13.5" outlineLevel="1">
      <c r="A95" s="178">
        <v>3</v>
      </c>
      <c r="B95" s="138" t="str">
        <f>D95</f>
        <v>03.15.01</v>
      </c>
      <c r="C95" s="500" t="str">
        <f t="shared" si="92"/>
        <v>3.3</v>
      </c>
      <c r="D95" s="131" t="s">
        <v>7174</v>
      </c>
      <c r="E95" s="120" t="str">
        <f ca="1">IF(LEFT(D95,3)="CPU",VLOOKUP(B95,BASE!A:E,2,0),VLOOKUP(D95,BASE!A:E,2,0))</f>
        <v>SUDECAP</v>
      </c>
      <c r="F95" s="185" t="str">
        <f ca="1">IF(LEFT(D95,3)="CPU",VLOOKUP(B95,BASE!A:E,3,0),VLOOKUP(D95,BASE!A:E,3,0))</f>
        <v>ATERRO COMPACTADO COM ROLO VIBRATÓRIO</v>
      </c>
      <c r="G95" s="119" t="str">
        <f ca="1">IF(LEFT(D95,3)="CPU",VLOOKUP(B95,BASE!A:E,4,0),VLOOKUP(D95,BASE!A:E,4,0))</f>
        <v>M3</v>
      </c>
      <c r="H95" s="252">
        <f ca="1">VLOOKUP($C95,'MEMÓRIA DE CÁLCULO'!$B:$M,12,0)</f>
        <v>1430.12</v>
      </c>
      <c r="I95" s="137">
        <f ca="1">IF(LEFT(D95,3)="CPU",VLOOKUP(B95,BASE!A:E,5,0),VLOOKUP(D95,BASE!A:E,5,0))</f>
        <v>5.63</v>
      </c>
      <c r="J95" s="427">
        <f ca="1">ROUND($H95*I95,2)</f>
        <v>8051.58</v>
      </c>
      <c r="K95" s="428">
        <f ca="1">ROUND(I95*(1+$M$5),2)</f>
        <v>6.91</v>
      </c>
      <c r="L95" s="487">
        <f ca="1">IFERROR(ROUND($H95*K95,2),"")</f>
        <v>9882.1299999999992</v>
      </c>
      <c r="M95" s="429">
        <f t="shared" si="96"/>
        <v>0.22650000000000001</v>
      </c>
      <c r="N95" s="300">
        <f t="shared" ca="1" si="65"/>
        <v>2.1022941079209406E-4</v>
      </c>
      <c r="O95" s="210"/>
      <c r="P95" s="1346">
        <v>10139.549999999999</v>
      </c>
    </row>
    <row r="96" spans="1:24" s="130" customFormat="1" ht="13.5" outlineLevel="1">
      <c r="A96" s="178">
        <v>4</v>
      </c>
      <c r="B96" s="138" t="str">
        <f t="shared" si="91"/>
        <v>RO-00216</v>
      </c>
      <c r="C96" s="500" t="str">
        <f t="shared" si="92"/>
        <v>3.4</v>
      </c>
      <c r="D96" s="131" t="s">
        <v>13182</v>
      </c>
      <c r="E96" s="120" t="str">
        <f ca="1">IF(LEFT(D96,3)="CPU",VLOOKUP(B96,BASE!A:E,2,0),VLOOKUP(D96,BASE!A:E,2,0))</f>
        <v>SEINFRA-MG</v>
      </c>
      <c r="F96" s="185" t="str">
        <f ca="1">IF(LEFT(D96,3)="CPU",VLOOKUP(B96,BASE!A:E,3,0),VLOOKUP(D96,BASE!A:E,3,0))</f>
        <v>COMPACTAÇÃO DE ATERROS A 100% DO PROCTOR INTERNORMAL (INCLUI ESPALHAMENTO)</v>
      </c>
      <c r="G96" s="119" t="str">
        <f ca="1">IF(LEFT(D96,3)="CPU",VLOOKUP(B96,BASE!A:E,4,0),VLOOKUP(D96,BASE!A:E,4,0))</f>
        <v>M3</v>
      </c>
      <c r="H96" s="252">
        <f ca="1">VLOOKUP($C96,'MEMÓRIA DE CÁLCULO'!$B:$M,12,0)</f>
        <v>620</v>
      </c>
      <c r="I96" s="137">
        <f ca="1">IF(LEFT(D96,3)="CPU",VLOOKUP(B96,BASE!A:E,5,0),VLOOKUP(D96,BASE!A:E,5,0))</f>
        <v>6.55</v>
      </c>
      <c r="J96" s="427">
        <f t="shared" ca="1" si="93"/>
        <v>4061</v>
      </c>
      <c r="K96" s="428">
        <f t="shared" ca="1" si="94"/>
        <v>8.0299999999999994</v>
      </c>
      <c r="L96" s="487">
        <f t="shared" ca="1" si="95"/>
        <v>4978.6000000000004</v>
      </c>
      <c r="M96" s="429">
        <f t="shared" si="96"/>
        <v>0.22650000000000001</v>
      </c>
      <c r="N96" s="300">
        <f t="shared" ca="1" si="65"/>
        <v>1.0591321350452985E-4</v>
      </c>
      <c r="O96" s="210"/>
      <c r="P96" s="1346">
        <v>5059.2</v>
      </c>
    </row>
    <row r="97" spans="1:24" s="130" customFormat="1" ht="13.5" outlineLevel="1">
      <c r="A97" s="178">
        <v>5</v>
      </c>
      <c r="B97" s="138" t="str">
        <f t="shared" ref="B97" si="98">D97</f>
        <v>RO-00214</v>
      </c>
      <c r="C97" s="500" t="str">
        <f t="shared" si="92"/>
        <v>3.5</v>
      </c>
      <c r="D97" s="131" t="s">
        <v>13184</v>
      </c>
      <c r="E97" s="120" t="str">
        <f ca="1">IF(LEFT(D97,3)="CPU",VLOOKUP(B97,BASE!A:E,2,0),VLOOKUP(D97,BASE!A:E,2,0))</f>
        <v>SEINFRA-MG</v>
      </c>
      <c r="F97" s="185" t="str">
        <f ca="1">IF(LEFT(D97,3)="CPU",VLOOKUP(B97,BASE!A:E,3,0),VLOOKUP(D97,BASE!A:E,3,0))</f>
        <v>COMPACTAÇÃO DE ATERROS A 95% DO PROCTOR NORMAL (INCLUI ESPALHAMENTO)</v>
      </c>
      <c r="G97" s="119" t="str">
        <f ca="1">IF(LEFT(D97,3)="CPU",VLOOKUP(B97,BASE!A:E,4,0),VLOOKUP(D97,BASE!A:E,4,0))</f>
        <v>M3</v>
      </c>
      <c r="H97" s="252">
        <f ca="1">VLOOKUP($C97,'MEMÓRIA DE CÁLCULO'!$B:$M,12,0)</f>
        <v>18684</v>
      </c>
      <c r="I97" s="137">
        <f ca="1">IF(LEFT(D97,3)="CPU",VLOOKUP(B97,BASE!A:E,5,0),VLOOKUP(D97,BASE!A:E,5,0))</f>
        <v>4.76</v>
      </c>
      <c r="J97" s="427">
        <f t="shared" ca="1" si="93"/>
        <v>88935.84</v>
      </c>
      <c r="K97" s="428">
        <f t="shared" ca="1" si="94"/>
        <v>5.84</v>
      </c>
      <c r="L97" s="487">
        <f t="shared" ref="L97" ca="1" si="99">IFERROR(ROUND($H97*K97,2),"")</f>
        <v>109114.56</v>
      </c>
      <c r="M97" s="429">
        <f t="shared" si="96"/>
        <v>0.22650000000000001</v>
      </c>
      <c r="N97" s="300">
        <f t="shared" ca="1" si="65"/>
        <v>2.3212697725731798E-3</v>
      </c>
      <c r="O97" s="210"/>
      <c r="P97" s="1346">
        <v>110982.96</v>
      </c>
    </row>
    <row r="98" spans="1:24" s="130" customFormat="1" ht="26.25" outlineLevel="1">
      <c r="A98" s="178">
        <v>6</v>
      </c>
      <c r="B98" s="138">
        <f t="shared" ref="B98" si="100">D98</f>
        <v>100980</v>
      </c>
      <c r="C98" s="500" t="str">
        <f t="shared" si="92"/>
        <v>3.6</v>
      </c>
      <c r="D98" s="131">
        <v>100980</v>
      </c>
      <c r="E98" s="120" t="str">
        <f ca="1">IF(LEFT(D98,3)="CPU",VLOOKUP(B98,BASE!A:E,2,0),VLOOKUP(D98,BASE!A:E,2,0))</f>
        <v>SINAPI</v>
      </c>
      <c r="F98" s="185" t="str">
        <f ca="1">IF(LEFT(D98,3)="CPU",VLOOKUP(B98,BASE!A:E,3,0),VLOOKUP(D98,BASE!A:E,3,0))</f>
        <v>CARGA, MANOBRA E DESCARGA DE SOLOS E MATERIAIS GRANULARES EM CAMINHÃO BASCULANTE 18 M³ - CARGA COM ESCAVADEIRA HIDRÁULICA (CAÇAMBA DE 1,20 M³ / 155 HP) E DESCARGA LIVRE (UNIDADE: M3). AF_07/2020</v>
      </c>
      <c r="G98" s="119" t="str">
        <f ca="1">IF(LEFT(D98,3)="CPU",VLOOKUP(B98,BASE!A:E,4,0),VLOOKUP(D98,BASE!A:E,4,0))</f>
        <v>M3</v>
      </c>
      <c r="H98" s="252">
        <f ca="1">VLOOKUP($C98,'MEMÓRIA DE CÁLCULO'!$B:$M,12,0)</f>
        <v>8906.1830000000009</v>
      </c>
      <c r="I98" s="137">
        <f ca="1">IF(LEFT(D98,3)="CPU",VLOOKUP(B98,BASE!A:E,5,0),VLOOKUP(D98,BASE!A:E,5,0))</f>
        <v>6.48</v>
      </c>
      <c r="J98" s="427">
        <f t="shared" ca="1" si="93"/>
        <v>57712.07</v>
      </c>
      <c r="K98" s="428">
        <f t="shared" ca="1" si="94"/>
        <v>7.95</v>
      </c>
      <c r="L98" s="487">
        <f t="shared" ca="1" si="95"/>
        <v>70804.149999999994</v>
      </c>
      <c r="M98" s="429">
        <f t="shared" si="96"/>
        <v>0.22650000000000001</v>
      </c>
      <c r="N98" s="300">
        <f t="shared" ca="1" si="65"/>
        <v>1.5062658289392112E-3</v>
      </c>
      <c r="O98" s="210"/>
      <c r="P98" s="1346">
        <v>70536.97</v>
      </c>
    </row>
    <row r="99" spans="1:24" s="130" customFormat="1" ht="26.25" outlineLevel="1">
      <c r="A99" s="178">
        <v>7</v>
      </c>
      <c r="B99" s="138">
        <f t="shared" si="91"/>
        <v>95877</v>
      </c>
      <c r="C99" s="500" t="str">
        <f t="shared" ref="C99" si="101">$C$92&amp;"."&amp;A99</f>
        <v>3.7</v>
      </c>
      <c r="D99" s="131">
        <v>95877</v>
      </c>
      <c r="E99" s="120" t="str">
        <f ca="1">IF(LEFT(D99,3)="CPU",VLOOKUP(B99,BASE!A:E,2,0),VLOOKUP(D99,BASE!A:E,2,0))</f>
        <v>SINAPI</v>
      </c>
      <c r="F99" s="185" t="str">
        <f ca="1">IF(LEFT(D99,3)="CPU",VLOOKUP(B99,BASE!A:E,3,0),VLOOKUP(D99,BASE!A:E,3,0))</f>
        <v>TRANSPORTE COM CAMINHÃO BASCULANTE DE 18 M³, EM VIA URBANA PAVIMENTADA, DMT ATÉ 30 KM (UNIDADE: M3XKM). AF_07/2020</v>
      </c>
      <c r="G99" s="119" t="str">
        <f ca="1">IF(LEFT(D99,3)="CPU",VLOOKUP(B99,BASE!A:E,4,0),VLOOKUP(D99,BASE!A:E,4,0))</f>
        <v>M3XKM</v>
      </c>
      <c r="H99" s="252">
        <f ca="1">VLOOKUP($C99,'MEMÓRIA DE CÁLCULO'!$B:$M,12,0)</f>
        <v>267185.49000000005</v>
      </c>
      <c r="I99" s="137">
        <f ca="1">IF(LEFT(D99,3)="CPU",VLOOKUP(B99,BASE!A:E,5,0),VLOOKUP(D99,BASE!A:E,5,0))</f>
        <v>1.88</v>
      </c>
      <c r="J99" s="427">
        <f t="shared" ref="J99" ca="1" si="102">ROUND($H99*I99,2)</f>
        <v>502308.72</v>
      </c>
      <c r="K99" s="428">
        <f t="shared" ref="K99" ca="1" si="103">ROUND(I99*(1+$M$5),2)</f>
        <v>2.31</v>
      </c>
      <c r="L99" s="487">
        <f t="shared" ref="L99" ca="1" si="104">IFERROR(ROUND($H99*K99,2),"")</f>
        <v>617198.48</v>
      </c>
      <c r="M99" s="429">
        <f t="shared" si="96"/>
        <v>0.22650000000000001</v>
      </c>
      <c r="N99" s="300">
        <f t="shared" ca="1" si="65"/>
        <v>1.3130091669728698E-2</v>
      </c>
      <c r="O99" s="210"/>
      <c r="P99" s="1346">
        <v>609182.92000000004</v>
      </c>
    </row>
    <row r="100" spans="1:24" s="130" customFormat="1" ht="14.25" outlineLevel="1" thickBot="1">
      <c r="A100" s="178">
        <v>8</v>
      </c>
      <c r="B100" s="138" t="str">
        <f t="shared" si="91"/>
        <v>CPU-002</v>
      </c>
      <c r="C100" s="500" t="str">
        <f t="shared" ref="C100" si="105">$C$92&amp;"."&amp;A100</f>
        <v>3.8</v>
      </c>
      <c r="D100" s="131" t="s">
        <v>17174</v>
      </c>
      <c r="E100" s="120" t="str">
        <f ca="1">IF(LEFT(D100,3)="CPU",VLOOKUP(B100,BASE!A:E,2,0),VLOOKUP(D100,BASE!A:E,2,0))</f>
        <v>EXTRA</v>
      </c>
      <c r="F100" s="185" t="str">
        <f ca="1">IF(LEFT(D100,3)="CPU",VLOOKUP(B100,BASE!A:E,3,0),VLOOKUP(D100,BASE!A:E,3,0))</f>
        <v>TICKET DE DESTINAÇÃO DE MATERIAL EM BOTA-FORA</v>
      </c>
      <c r="G100" s="119" t="str">
        <f ca="1">IF(LEFT(D100,3)="CPU",VLOOKUP(B100,BASE!A:E,4,0),VLOOKUP(D100,BASE!A:E,4,0))</f>
        <v>M³</v>
      </c>
      <c r="H100" s="252">
        <f ca="1">VLOOKUP($C100,'MEMÓRIA DE CÁLCULO'!$B:$M,12,0)</f>
        <v>8906.1830000000009</v>
      </c>
      <c r="I100" s="137">
        <f ca="1">IF(LEFT(D100,3)="CPU",VLOOKUP(B100,BASE!A:E,5,0),VLOOKUP(D100,BASE!A:E,5,0))</f>
        <v>10.56</v>
      </c>
      <c r="J100" s="427">
        <f t="shared" ref="J100" ca="1" si="106">ROUND($H100*I100,2)</f>
        <v>94049.29</v>
      </c>
      <c r="K100" s="428">
        <f t="shared" ref="K100" ca="1" si="107">ROUND(I100*(1+$M$5),2)</f>
        <v>12.95</v>
      </c>
      <c r="L100" s="487">
        <f t="shared" ref="L100" ca="1" si="108">IFERROR(ROUND($H100*K100,2),"")</f>
        <v>115335.07</v>
      </c>
      <c r="M100" s="429">
        <f t="shared" si="96"/>
        <v>0.22650000000000001</v>
      </c>
      <c r="N100" s="300">
        <f t="shared" ca="1" si="65"/>
        <v>2.4536029995319763E-3</v>
      </c>
      <c r="O100" s="210"/>
      <c r="P100" s="1346">
        <v>115335.07</v>
      </c>
    </row>
    <row r="101" spans="1:24" s="98" customFormat="1" ht="14.25" thickBot="1">
      <c r="A101" s="178"/>
      <c r="B101" s="138" t="str">
        <f t="shared" ref="B101:B147" si="109">D101</f>
        <v/>
      </c>
      <c r="C101" s="225">
        <v>4</v>
      </c>
      <c r="D101" s="226" t="s">
        <v>97</v>
      </c>
      <c r="E101" s="226" t="s">
        <v>97</v>
      </c>
      <c r="F101" s="173" t="str">
        <f ca="1">VLOOKUP($C101,'MEMÓRIA DE CÁLCULO'!$B:$M,4,0)</f>
        <v>CONTENÇÕES</v>
      </c>
      <c r="G101" s="228" t="s">
        <v>97</v>
      </c>
      <c r="H101" s="229"/>
      <c r="I101" s="230"/>
      <c r="J101" s="231">
        <f ca="1">SUBTOTAL(9,J102:J131)</f>
        <v>2455317.6300000004</v>
      </c>
      <c r="K101" s="232"/>
      <c r="L101" s="231">
        <f ca="1">SUBTOTAL(9,L102:L131)</f>
        <v>3011972.9600000004</v>
      </c>
      <c r="M101" s="233"/>
      <c r="N101" s="300">
        <f t="shared" ca="1" si="65"/>
        <v>6.4075791423763864E-2</v>
      </c>
      <c r="P101" s="1356">
        <v>3296625.45</v>
      </c>
      <c r="Q101" s="130"/>
      <c r="R101" s="130"/>
      <c r="V101" s="129"/>
      <c r="X101" s="99"/>
    </row>
    <row r="102" spans="1:24" s="98" customFormat="1" ht="14.25" outlineLevel="1" thickBot="1">
      <c r="A102" s="178">
        <v>1</v>
      </c>
      <c r="B102" s="138" t="str">
        <f t="shared" si="109"/>
        <v/>
      </c>
      <c r="C102" s="166" t="str">
        <f>$C$101&amp;"."&amp;A102</f>
        <v>4.1</v>
      </c>
      <c r="D102" s="167" t="s">
        <v>97</v>
      </c>
      <c r="E102" s="167" t="s">
        <v>97</v>
      </c>
      <c r="F102" s="175" t="str">
        <f ca="1">VLOOKUP($C102,'MEMÓRIA DE CÁLCULO'!$B:$M,4,0)</f>
        <v>CONTENÇÕES 02, 02A E 03 - (NL-RIO - EST.18+13.05 / EST.23+3.711)</v>
      </c>
      <c r="G102" s="168" t="s">
        <v>97</v>
      </c>
      <c r="H102" s="169"/>
      <c r="I102" s="165"/>
      <c r="J102" s="170">
        <f ca="1">SUBTOTAL(9,J103:J122)</f>
        <v>1215366.4200000002</v>
      </c>
      <c r="K102" s="234"/>
      <c r="L102" s="170">
        <f ca="1">SUBTOTAL(9,L103:L122)</f>
        <v>1491166.98</v>
      </c>
      <c r="M102" s="235"/>
      <c r="N102" s="300">
        <f t="shared" ca="1" si="65"/>
        <v>3.1722630201993528E-2</v>
      </c>
      <c r="P102" s="1348">
        <v>1491128.16</v>
      </c>
      <c r="Q102" s="130"/>
      <c r="R102" s="130"/>
      <c r="V102" s="129"/>
      <c r="X102" s="99"/>
    </row>
    <row r="103" spans="1:24" s="98" customFormat="1" ht="14.25" outlineLevel="1" thickBot="1">
      <c r="A103" s="178">
        <v>1</v>
      </c>
      <c r="B103" s="138">
        <f t="shared" si="109"/>
        <v>0</v>
      </c>
      <c r="C103" s="123" t="str">
        <f>$C$102&amp;"."&amp;A103</f>
        <v>4.1.1</v>
      </c>
      <c r="D103" s="124"/>
      <c r="E103" s="124"/>
      <c r="F103" s="174" t="str">
        <f ca="1">VLOOKUP($C103,'MEMÓRIA DE CÁLCULO'!$B:$M,4,0)</f>
        <v>SOLO ARMADO</v>
      </c>
      <c r="G103" s="125"/>
      <c r="H103" s="126"/>
      <c r="I103" s="127"/>
      <c r="J103" s="128">
        <f ca="1">SUBTOTAL(9,J104:J122)</f>
        <v>1215366.4200000002</v>
      </c>
      <c r="K103" s="249"/>
      <c r="L103" s="128">
        <f ca="1">SUBTOTAL(9,L104:L122)</f>
        <v>1491166.98</v>
      </c>
      <c r="M103" s="251"/>
      <c r="N103" s="300">
        <f t="shared" ca="1" si="65"/>
        <v>3.1722630201993528E-2</v>
      </c>
      <c r="P103" s="1348">
        <v>1491128.16</v>
      </c>
      <c r="Q103" s="130"/>
      <c r="R103" s="130"/>
      <c r="V103" s="129"/>
      <c r="X103" s="99"/>
    </row>
    <row r="104" spans="1:24" s="98" customFormat="1" ht="26.25" outlineLevel="1">
      <c r="A104" s="178">
        <v>1</v>
      </c>
      <c r="B104" s="138" t="str">
        <f t="shared" si="109"/>
        <v>RO-00064</v>
      </c>
      <c r="C104" s="196" t="str">
        <f>$C$103&amp;"."&amp;A104</f>
        <v>4.1.1.1</v>
      </c>
      <c r="D104" s="1120" t="s">
        <v>13214</v>
      </c>
      <c r="E104" s="120" t="str">
        <f ca="1">IF(LEFT(D104,3)="CPU",VLOOKUP(B104,BASE!A:E,2,0),VLOOKUP(D104,BASE!A:E,2,0))</f>
        <v>SEINFRA-MG</v>
      </c>
      <c r="F104" s="185" t="str">
        <f ca="1">IF(LEFT(D104,3)="CPU",VLOOKUP(B104,BASE!A:E,3,0),VLOOKUP(D104,BASE!A:E,3,0))</f>
        <v>ESCAVAÇÃO, CARGA E TRANSPORTE DE MATERIAL DE 1ª CATEGORIA - EXECUTADO COM ESCAVADEIRA DE 1,40 M3 E CAMINHÃO BASCULANTE DE 12 M3 E COM CAMINHO DE SERVIÇO EM REVESTIMENTO PRIMÁRIO - DMT DE 1.000 A 1.200 M</v>
      </c>
      <c r="G104" s="119" t="str">
        <f ca="1">IF(LEFT(D104,3)="CPU",VLOOKUP(B104,BASE!A:E,4,0),VLOOKUP(D104,BASE!A:E,4,0))</f>
        <v>M3</v>
      </c>
      <c r="H104" s="252">
        <f ca="1">VLOOKUP($C104,'MEMÓRIA DE CÁLCULO'!$B:$M,12,0)</f>
        <v>1578.5069999999998</v>
      </c>
      <c r="I104" s="137">
        <f ca="1">IF(LEFT(D104,3)="CPU",VLOOKUP(B104,BASE!A:E,5,0),VLOOKUP(D104,BASE!A:E,5,0))</f>
        <v>7.35</v>
      </c>
      <c r="J104" s="487">
        <f t="shared" ref="J104:J110" ca="1" si="110">ROUND($H104*I104,2)</f>
        <v>11602.03</v>
      </c>
      <c r="K104" s="248">
        <f t="shared" ref="K104:K110" ca="1" si="111">ROUND(I104*(1+$M$5),2)</f>
        <v>9.01</v>
      </c>
      <c r="L104" s="487">
        <f t="shared" ref="L104:L110" ca="1" si="112">IFERROR(ROUND($H104*K104,2),"")</f>
        <v>14222.35</v>
      </c>
      <c r="M104" s="224">
        <f t="shared" si="63"/>
        <v>0.22650000000000001</v>
      </c>
      <c r="N104" s="300">
        <f t="shared" ca="1" si="65"/>
        <v>3.0256192344959432E-4</v>
      </c>
      <c r="P104" s="1345">
        <v>14253.92</v>
      </c>
      <c r="Q104" s="130"/>
      <c r="R104" s="130"/>
      <c r="V104" s="129"/>
      <c r="X104" s="99"/>
    </row>
    <row r="105" spans="1:24" s="98" customFormat="1" ht="13.5" outlineLevel="1">
      <c r="A105" s="178">
        <v>2</v>
      </c>
      <c r="B105" s="138" t="str">
        <f t="shared" si="109"/>
        <v>ED-49646</v>
      </c>
      <c r="C105" s="196" t="str">
        <f t="shared" ref="C105" si="113">$C$103&amp;"."&amp;A105</f>
        <v>4.1.1.2</v>
      </c>
      <c r="D105" s="417" t="s">
        <v>3709</v>
      </c>
      <c r="E105" s="120" t="str">
        <f ca="1">IF(LEFT(D105,3)="CPU",VLOOKUP(B105,BASE!A:E,2,0),VLOOKUP(D105,BASE!A:E,2,0))</f>
        <v>SEINFRA-MG</v>
      </c>
      <c r="F105" s="185" t="str">
        <f ca="1">IF(LEFT(D105,3)="CPU",VLOOKUP(B105,BASE!A:E,3,0),VLOOKUP(D105,BASE!A:E,3,0))</f>
        <v>FÔRMA E DESFORMA DE COMPENSADO RESINADO, ESP. 14MM, REAPROVEITAMENTO (3X), EXCLUSIVE ESCORAMENTO</v>
      </c>
      <c r="G105" s="119" t="str">
        <f ca="1">IF(LEFT(D105,3)="CPU",VLOOKUP(B105,BASE!A:E,4,0),VLOOKUP(D105,BASE!A:E,4,0))</f>
        <v>M2</v>
      </c>
      <c r="H105" s="252">
        <f ca="1">VLOOKUP($C105,'MEMÓRIA DE CÁLCULO'!$B:$M,12,0)</f>
        <v>748.68049999999982</v>
      </c>
      <c r="I105" s="137">
        <f ca="1">IF(LEFT(D105,3)="CPU",VLOOKUP(B105,BASE!A:E,5,0),VLOOKUP(D105,BASE!A:E,5,0))</f>
        <v>76.84</v>
      </c>
      <c r="J105" s="487">
        <f t="shared" ca="1" si="110"/>
        <v>57528.61</v>
      </c>
      <c r="K105" s="248">
        <f t="shared" ca="1" si="111"/>
        <v>94.24</v>
      </c>
      <c r="L105" s="487">
        <f t="shared" ca="1" si="112"/>
        <v>70555.649999999994</v>
      </c>
      <c r="M105" s="224">
        <f t="shared" si="63"/>
        <v>0.22650000000000001</v>
      </c>
      <c r="N105" s="300">
        <f t="shared" ca="1" si="65"/>
        <v>1.5009793159524527E-3</v>
      </c>
      <c r="P105" s="1345">
        <v>70735.33</v>
      </c>
      <c r="Q105" s="130"/>
      <c r="R105" s="130"/>
      <c r="V105" s="129"/>
      <c r="X105" s="99"/>
    </row>
    <row r="106" spans="1:24" s="98" customFormat="1" ht="26.25" outlineLevel="1">
      <c r="A106" s="178">
        <v>3</v>
      </c>
      <c r="B106" s="138" t="str">
        <f>D106</f>
        <v>ED-9054</v>
      </c>
      <c r="C106" s="196" t="str">
        <f t="shared" ref="C106:C120" si="114">$C$103&amp;"."&amp;A106</f>
        <v>4.1.1.3</v>
      </c>
      <c r="D106" s="417" t="s">
        <v>3736</v>
      </c>
      <c r="E106" s="120" t="str">
        <f ca="1">IF(LEFT(D106,3)="CPU",VLOOKUP(B106,BASE!A:E,2,0),VLOOKUP(D106,BASE!A:E,2,0))</f>
        <v>SEINFRA-MG</v>
      </c>
      <c r="F106" s="185" t="str">
        <f ca="1">IF(LEFT(D106,3)="CPU",VLOOKUP(B106,BASE!A:E,3,0),VLOOKUP(D106,BASE!A:E,3,0))</f>
        <v>FORNECIMENTO DE CONCRETO ESTRUTURAL, USINADO BOMBEADO, AUTO-ADENSÁVEL, COM FCK 30MPA, INCLUSIVE LANÇAMENTO E ACABAMENTO</v>
      </c>
      <c r="G106" s="119" t="str">
        <f ca="1">IF(LEFT(D106,3)="CPU",VLOOKUP(B106,BASE!A:E,4,0),VLOOKUP(D106,BASE!A:E,4,0))</f>
        <v>M3</v>
      </c>
      <c r="H106" s="252">
        <f ca="1">VLOOKUP($C106,'MEMÓRIA DE CÁLCULO'!$B:$M,12,0)</f>
        <v>140.02510000000001</v>
      </c>
      <c r="I106" s="137">
        <f ca="1">IF(LEFT(D106,3)="CPU",VLOOKUP(B106,BASE!A:E,5,0),VLOOKUP(D106,BASE!A:E,5,0))</f>
        <v>761.5</v>
      </c>
      <c r="J106" s="487">
        <f ca="1">ROUND($H106*I106,2)</f>
        <v>106629.11</v>
      </c>
      <c r="K106" s="248">
        <f ca="1">ROUND(I106*(1+$M$5),2)</f>
        <v>933.98</v>
      </c>
      <c r="L106" s="487">
        <f ca="1">IFERROR(ROUND($H106*K106,2),"")</f>
        <v>130780.64</v>
      </c>
      <c r="M106" s="224">
        <f t="shared" si="63"/>
        <v>0.22650000000000001</v>
      </c>
      <c r="N106" s="300">
        <f t="shared" ca="1" si="65"/>
        <v>2.782187331092889E-3</v>
      </c>
      <c r="P106" s="1345">
        <v>130780.64</v>
      </c>
      <c r="Q106" s="130"/>
      <c r="R106" s="130"/>
      <c r="V106" s="129"/>
      <c r="X106" s="99"/>
    </row>
    <row r="107" spans="1:24" s="98" customFormat="1" ht="13.5" outlineLevel="1">
      <c r="A107" s="178">
        <v>4</v>
      </c>
      <c r="B107" s="138" t="str">
        <f t="shared" ref="B107:B120" si="115">D107</f>
        <v>ED-48298</v>
      </c>
      <c r="C107" s="196" t="str">
        <f t="shared" si="114"/>
        <v>4.1.1.4</v>
      </c>
      <c r="D107" s="417" t="s">
        <v>3702</v>
      </c>
      <c r="E107" s="120" t="str">
        <f ca="1">IF(LEFT(D107,3)="CPU",VLOOKUP(B107,BASE!A:E,2,0),VLOOKUP(D107,BASE!A:E,2,0))</f>
        <v>SEINFRA-MG</v>
      </c>
      <c r="F107" s="185" t="str">
        <f ca="1">IF(LEFT(D107,3)="CPU",VLOOKUP(B107,BASE!A:E,3,0),VLOOKUP(D107,BASE!A:E,3,0))</f>
        <v>CORTE, DOBRA E MONTAGEM DE AÇO CA-50/60, INCLUSIVE ESPAÇADOR</v>
      </c>
      <c r="G107" s="119" t="str">
        <f ca="1">IF(LEFT(D107,3)="CPU",VLOOKUP(B107,BASE!A:E,4,0),VLOOKUP(D107,BASE!A:E,4,0))</f>
        <v>KG</v>
      </c>
      <c r="H107" s="252">
        <f ca="1">VLOOKUP($C107,'MEMÓRIA DE CÁLCULO'!$B:$M,12,0)</f>
        <v>14544.11</v>
      </c>
      <c r="I107" s="137">
        <f ca="1">IF(LEFT(D107,3)="CPU",VLOOKUP(B107,BASE!A:E,5,0),VLOOKUP(D107,BASE!A:E,5,0))</f>
        <v>14</v>
      </c>
      <c r="J107" s="487">
        <f ca="1">ROUND($H107*I107,2)</f>
        <v>203617.54</v>
      </c>
      <c r="K107" s="248">
        <f ca="1">ROUND(I107*(1+$M$5),2)</f>
        <v>17.170000000000002</v>
      </c>
      <c r="L107" s="487">
        <f ca="1">IFERROR(ROUND($H107*K107,2),"")</f>
        <v>249722.37</v>
      </c>
      <c r="M107" s="224">
        <f t="shared" si="63"/>
        <v>0.22650000000000001</v>
      </c>
      <c r="N107" s="300">
        <f t="shared" ca="1" si="65"/>
        <v>5.3125173122297838E-3</v>
      </c>
      <c r="P107" s="1345">
        <v>257285.31</v>
      </c>
      <c r="Q107" s="130"/>
      <c r="R107" s="130"/>
      <c r="V107" s="129"/>
      <c r="X107" s="99"/>
    </row>
    <row r="108" spans="1:24" s="98" customFormat="1" ht="13.5" outlineLevel="1">
      <c r="A108" s="178">
        <v>5</v>
      </c>
      <c r="B108" s="138">
        <f t="shared" si="115"/>
        <v>4507956</v>
      </c>
      <c r="C108" s="196" t="str">
        <f t="shared" si="114"/>
        <v>4.1.1.5</v>
      </c>
      <c r="D108" s="417">
        <v>4507956</v>
      </c>
      <c r="E108" s="120" t="str">
        <f ca="1">IF(LEFT(D108,3)="CPU",VLOOKUP(B108,BASE!A:E,2,0),VLOOKUP(D108,BASE!A:E,2,0))</f>
        <v>SICRO 3</v>
      </c>
      <c r="F108" s="185" t="str">
        <f ca="1">IF(LEFT(D108,3)="CPU",VLOOKUP(B108,BASE!A:E,3,0),VLOOKUP(D108,BASE!A:E,3,0))</f>
        <v>CORDOALHA CP 190 RB D = 12,7 MM - FORNECIMENTO E INSTALAÇÃO</v>
      </c>
      <c r="G108" s="119" t="str">
        <f ca="1">IF(LEFT(D108,3)="CPU",VLOOKUP(B108,BASE!A:E,4,0),VLOOKUP(D108,BASE!A:E,4,0))</f>
        <v>KG</v>
      </c>
      <c r="H108" s="252">
        <f ca="1">VLOOKUP($C108,'MEMÓRIA DE CÁLCULO'!$B:$M,12,0)</f>
        <v>195.5</v>
      </c>
      <c r="I108" s="137">
        <f ca="1">IF(LEFT(D108,3)="CPU",VLOOKUP(B108,BASE!A:E,5,0),VLOOKUP(D108,BASE!A:E,5,0))</f>
        <v>10.44</v>
      </c>
      <c r="J108" s="487">
        <f t="shared" ca="1" si="110"/>
        <v>2041.02</v>
      </c>
      <c r="K108" s="248">
        <f t="shared" ca="1" si="111"/>
        <v>12.8</v>
      </c>
      <c r="L108" s="487">
        <f t="shared" ca="1" si="112"/>
        <v>2502.4</v>
      </c>
      <c r="M108" s="224">
        <f t="shared" si="63"/>
        <v>0.22650000000000001</v>
      </c>
      <c r="N108" s="300">
        <f t="shared" ca="1" si="65"/>
        <v>5.3235292145128253E-5</v>
      </c>
      <c r="P108" s="1345">
        <v>2623.61</v>
      </c>
      <c r="Q108" s="130"/>
      <c r="R108" s="130"/>
      <c r="V108" s="129"/>
      <c r="X108" s="99"/>
    </row>
    <row r="109" spans="1:24" s="98" customFormat="1" ht="13.5" outlineLevel="1">
      <c r="A109" s="178">
        <v>6</v>
      </c>
      <c r="B109" s="138" t="str">
        <f t="shared" si="115"/>
        <v>CPU-009</v>
      </c>
      <c r="C109" s="196" t="str">
        <f t="shared" si="114"/>
        <v>4.1.1.6</v>
      </c>
      <c r="D109" s="417" t="s">
        <v>17181</v>
      </c>
      <c r="E109" s="120" t="str">
        <f ca="1">IF(LEFT(D109,3)="CPU",VLOOKUP(B109,BASE!A:E,2,0),VLOOKUP(D109,BASE!A:E,2,0))</f>
        <v>EXTRA</v>
      </c>
      <c r="F109" s="185" t="str">
        <f ca="1">IF(LEFT(D109,3)="CPU",VLOOKUP(B109,BASE!A:E,3,0),VLOOKUP(D109,BASE!A:E,3,0))</f>
        <v>TUBO PEAD PARA CORDOALHA - D = 20 MM - FORNECIMENTO E INSTALAÇÃO</v>
      </c>
      <c r="G109" s="119" t="str">
        <f ca="1">IF(LEFT(D109,3)="CPU",VLOOKUP(B109,BASE!A:E,4,0),VLOOKUP(D109,BASE!A:E,4,0))</f>
        <v>M</v>
      </c>
      <c r="H109" s="252">
        <f ca="1">VLOOKUP($C109,'MEMÓRIA DE CÁLCULO'!$B:$M,12,0)</f>
        <v>51</v>
      </c>
      <c r="I109" s="137">
        <f ca="1">IF(LEFT(D109,3)="CPU",VLOOKUP(B109,BASE!A:E,5,0),VLOOKUP(D109,BASE!A:E,5,0))</f>
        <v>53.739999999999995</v>
      </c>
      <c r="J109" s="487">
        <f t="shared" ca="1" si="110"/>
        <v>2740.74</v>
      </c>
      <c r="K109" s="248">
        <f t="shared" ca="1" si="111"/>
        <v>65.91</v>
      </c>
      <c r="L109" s="487">
        <f t="shared" ca="1" si="112"/>
        <v>3361.41</v>
      </c>
      <c r="M109" s="224">
        <f t="shared" si="63"/>
        <v>0.22650000000000001</v>
      </c>
      <c r="N109" s="300">
        <f t="shared" ca="1" si="65"/>
        <v>7.1509608124023153E-5</v>
      </c>
      <c r="P109" s="1345">
        <v>3313.47</v>
      </c>
      <c r="Q109" s="130"/>
      <c r="R109" s="130"/>
      <c r="V109" s="129"/>
      <c r="X109" s="99"/>
    </row>
    <row r="110" spans="1:24" s="139" customFormat="1" ht="39" outlineLevel="1">
      <c r="A110" s="178">
        <v>7</v>
      </c>
      <c r="B110" s="138" t="str">
        <f t="shared" si="115"/>
        <v>RO-00337</v>
      </c>
      <c r="C110" s="196" t="str">
        <f t="shared" si="114"/>
        <v>4.1.1.7</v>
      </c>
      <c r="D110" s="417" t="s">
        <v>21928</v>
      </c>
      <c r="E110" s="120" t="str">
        <f ca="1">IF(LEFT(D110,3)="CPU",VLOOKUP(B110,BASE!A:E,2,0),VLOOKUP(D110,BASE!A:E,2,0))</f>
        <v>SEINFRA-MG</v>
      </c>
      <c r="F110" s="185" t="str">
        <f ca="1">IF(LEFT(D110,3)="CPU",VLOOKUP(B110,BASE!A:E,3,0),VLOOKUP(D110,BASE!A:E,3,0))</f>
        <v>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v>
      </c>
      <c r="G110" s="119" t="str">
        <f ca="1">IF(LEFT(D110,3)="CPU",VLOOKUP(B110,BASE!A:E,4,0),VLOOKUP(D110,BASE!A:E,4,0))</f>
        <v>M3</v>
      </c>
      <c r="H110" s="252">
        <f ca="1">VLOOKUP($C110,'MEMÓRIA DE CÁLCULO'!$B:$M,12,0)</f>
        <v>784.118334</v>
      </c>
      <c r="I110" s="137">
        <f ca="1">IF(LEFT(D110,3)="CPU",VLOOKUP(B110,BASE!A:E,5,0),VLOOKUP(D110,BASE!A:E,5,0))</f>
        <v>116.75</v>
      </c>
      <c r="J110" s="487">
        <f t="shared" ca="1" si="110"/>
        <v>91545.82</v>
      </c>
      <c r="K110" s="248">
        <f t="shared" ca="1" si="111"/>
        <v>143.19</v>
      </c>
      <c r="L110" s="487">
        <f t="shared" ca="1" si="112"/>
        <v>112277.9</v>
      </c>
      <c r="M110" s="224">
        <f t="shared" si="63"/>
        <v>0.22650000000000001</v>
      </c>
      <c r="N110" s="300">
        <f t="shared" ca="1" si="65"/>
        <v>2.3885657001044974E-3</v>
      </c>
      <c r="P110" s="1346">
        <v>118268.57</v>
      </c>
      <c r="V110" s="982"/>
      <c r="X110" s="983"/>
    </row>
    <row r="111" spans="1:24" s="992" customFormat="1" ht="13.5" outlineLevel="1">
      <c r="A111" s="178">
        <v>8</v>
      </c>
      <c r="B111" s="138">
        <f t="shared" si="115"/>
        <v>5405978</v>
      </c>
      <c r="C111" s="196" t="str">
        <f t="shared" si="114"/>
        <v>4.1.1.8</v>
      </c>
      <c r="D111" s="417">
        <v>5405978</v>
      </c>
      <c r="E111" s="120" t="str">
        <f ca="1">IF(LEFT(D111,3)="CPU",VLOOKUP(B111,BASE!A:E,2,0),VLOOKUP(D111,BASE!A:E,2,0))</f>
        <v>SICRO 3</v>
      </c>
      <c r="F111" s="185" t="str">
        <f ca="1">IF(LEFT(D111,3)="CPU",VLOOKUP(B111,BASE!A:E,3,0),VLOOKUP(D111,BASE!A:E,3,0))</f>
        <v>ATERRO COMPACTADO EM SOLO REFORÇADO COM FITA METÁLICA GALVANIZADA - TAXA 3,31 KG/M³ - MATERIAL DE JAZIDA</v>
      </c>
      <c r="G111" s="119" t="str">
        <f ca="1">IF(LEFT(D111,3)="CPU",VLOOKUP(B111,BASE!A:E,4,0),VLOOKUP(D111,BASE!A:E,4,0))</f>
        <v>M³</v>
      </c>
      <c r="H111" s="252">
        <f ca="1">VLOOKUP($C111,'MEMÓRIA DE CÁLCULO'!$B:$M,12,0)</f>
        <v>2790.2549999999997</v>
      </c>
      <c r="I111" s="137">
        <f ca="1">IF(LEFT(D111,3)="CPU",VLOOKUP(B111,BASE!A:E,5,0),VLOOKUP(D111,BASE!A:E,5,0))</f>
        <v>66.06</v>
      </c>
      <c r="J111" s="487">
        <f t="shared" ref="J111:J119" ca="1" si="116">ROUND($H111*I111,2)</f>
        <v>184324.25</v>
      </c>
      <c r="K111" s="248">
        <f t="shared" ref="K111:K119" ca="1" si="117">ROUND(I111*(1+$M$5),2)</f>
        <v>81.02</v>
      </c>
      <c r="L111" s="487">
        <f t="shared" ref="L111:L119" ca="1" si="118">IFERROR(ROUND($H111*K111,2),"")</f>
        <v>226066.46</v>
      </c>
      <c r="M111" s="224">
        <f t="shared" si="63"/>
        <v>0.22650000000000001</v>
      </c>
      <c r="N111" s="986">
        <f t="shared" ref="N111:N132" ca="1" si="119">L111/$L$377</f>
        <v>4.8092687189557823E-3</v>
      </c>
      <c r="P111" s="1350">
        <v>222522.84</v>
      </c>
      <c r="V111" s="993"/>
      <c r="X111" s="991"/>
    </row>
    <row r="112" spans="1:24" s="98" customFormat="1" ht="13.5" outlineLevel="1">
      <c r="A112" s="178">
        <v>9</v>
      </c>
      <c r="B112" s="138" t="str">
        <f t="shared" si="115"/>
        <v>CPU-003</v>
      </c>
      <c r="C112" s="196" t="str">
        <f t="shared" si="114"/>
        <v>4.1.1.9</v>
      </c>
      <c r="D112" s="417" t="s">
        <v>17176</v>
      </c>
      <c r="E112" s="120" t="str">
        <f ca="1">IF(LEFT(D112,3)="CPU",VLOOKUP(B112,BASE!A:E,2,0),VLOOKUP(D112,BASE!A:E,2,0))</f>
        <v>EXTRA</v>
      </c>
      <c r="F112" s="185" t="str">
        <f ca="1">IF(LEFT(D112,3)="CPU",VLOOKUP(B112,BASE!A:E,3,0),VLOOKUP(D112,BASE!A:E,3,0))</f>
        <v>TICKET DE EMPRESTIMO DE JAZIDA INCLUINDO TRANSPORTE</v>
      </c>
      <c r="G112" s="119" t="str">
        <f ca="1">IF(LEFT(D112,3)="CPU",VLOOKUP(B112,BASE!A:E,4,0),VLOOKUP(D112,BASE!A:E,4,0))</f>
        <v>M³</v>
      </c>
      <c r="H112" s="252">
        <f ca="1">VLOOKUP($C112,'MEMÓRIA DE CÁLCULO'!$B:$M,12,0)</f>
        <v>2790.2549999999997</v>
      </c>
      <c r="I112" s="137">
        <f ca="1">IF(LEFT(D112,3)="CPU",VLOOKUP(B112,BASE!A:E,5,0),VLOOKUP(D112,BASE!A:E,5,0))</f>
        <v>41.67</v>
      </c>
      <c r="J112" s="487">
        <f t="shared" ca="1" si="116"/>
        <v>116269.93</v>
      </c>
      <c r="K112" s="248">
        <f t="shared" ca="1" si="117"/>
        <v>51.11</v>
      </c>
      <c r="L112" s="487">
        <f t="shared" ca="1" si="118"/>
        <v>142609.93</v>
      </c>
      <c r="M112" s="224">
        <f t="shared" si="63"/>
        <v>0.22650000000000001</v>
      </c>
      <c r="N112" s="300">
        <f t="shared" ca="1" si="119"/>
        <v>3.0338400281115286E-3</v>
      </c>
      <c r="P112" s="1345">
        <v>142609.93</v>
      </c>
      <c r="Q112" s="130"/>
      <c r="R112" s="130"/>
      <c r="V112" s="129"/>
      <c r="X112" s="99"/>
    </row>
    <row r="113" spans="1:24" s="98" customFormat="1" ht="26.25" outlineLevel="1">
      <c r="A113" s="178">
        <v>10</v>
      </c>
      <c r="B113" s="138">
        <f t="shared" si="115"/>
        <v>5405986</v>
      </c>
      <c r="C113" s="196" t="str">
        <f t="shared" si="114"/>
        <v>4.1.1.10</v>
      </c>
      <c r="D113" s="417">
        <v>5405986</v>
      </c>
      <c r="E113" s="120" t="str">
        <f ca="1">IF(LEFT(D113,3)="CPU",VLOOKUP(B113,BASE!A:E,2,0),VLOOKUP(D113,BASE!A:E,2,0))</f>
        <v>SICRO 3</v>
      </c>
      <c r="F113" s="185" t="str">
        <f ca="1">IF(LEFT(D113,3)="CPU",VLOOKUP(B113,BASE!A:E,3,0),VLOOKUP(D113,BASE!A:E,3,0))</f>
        <v>MOLDES METÁLICOS PARA ESCAMA DE CONCRETO ARMADO PARA SOLO REFORÇADO COM FITA METÁLICA - FORMATO CRUCIFORME DE 1,50 X 1,50 M - UTILIZAÇÃO DE 100 VEZES</v>
      </c>
      <c r="G113" s="119" t="str">
        <f ca="1">IF(LEFT(D113,3)="CPU",VLOOKUP(B113,BASE!A:E,4,0),VLOOKUP(D113,BASE!A:E,4,0))</f>
        <v>M²</v>
      </c>
      <c r="H113" s="252">
        <f ca="1">VLOOKUP($C113,'MEMÓRIA DE CÁLCULO'!$B:$M,12,0)</f>
        <v>745.92399999999986</v>
      </c>
      <c r="I113" s="137">
        <f ca="1">IF(LEFT(D113,3)="CPU",VLOOKUP(B113,BASE!A:E,5,0),VLOOKUP(D113,BASE!A:E,5,0))</f>
        <v>9.61</v>
      </c>
      <c r="J113" s="487">
        <f t="shared" ca="1" si="116"/>
        <v>7168.33</v>
      </c>
      <c r="K113" s="248">
        <f t="shared" ca="1" si="117"/>
        <v>11.79</v>
      </c>
      <c r="L113" s="487">
        <f t="shared" ca="1" si="118"/>
        <v>8794.44</v>
      </c>
      <c r="M113" s="224">
        <f t="shared" si="63"/>
        <v>0.22650000000000001</v>
      </c>
      <c r="N113" s="300">
        <f t="shared" ca="1" si="119"/>
        <v>1.8709022644373469E-4</v>
      </c>
      <c r="P113" s="1345">
        <v>8615.42</v>
      </c>
      <c r="Q113" s="130"/>
      <c r="R113" s="130"/>
      <c r="V113" s="129"/>
      <c r="X113" s="99"/>
    </row>
    <row r="114" spans="1:24" s="98" customFormat="1" ht="26.25" outlineLevel="1">
      <c r="A114" s="178">
        <v>11</v>
      </c>
      <c r="B114" s="138" t="str">
        <f t="shared" si="115"/>
        <v>CPU-034</v>
      </c>
      <c r="C114" s="196" t="str">
        <f t="shared" si="114"/>
        <v>4.1.1.11</v>
      </c>
      <c r="D114" s="417" t="s">
        <v>43506</v>
      </c>
      <c r="E114" s="120" t="str">
        <f ca="1">IF(LEFT(D114,3)="CPU",VLOOKUP(B114,BASE!A:E,2,0),VLOOKUP(D114,BASE!A:E,2,0))</f>
        <v>EXTRA</v>
      </c>
      <c r="F114" s="185" t="str">
        <f ca="1">IF(LEFT(D114,3)="CPU",VLOOKUP(B114,BASE!A:E,3,0),VLOOKUP(D114,BASE!A:E,3,0))</f>
        <v>FABRICAÇÃO DE ESCAMA DE CONCRETO ARMADO PARA SOLO REFORÇADO COM FITA METÁLICA - 2 A 5 LIGAÇÕES - AREIA E BRITA COMERCIAIS</v>
      </c>
      <c r="G114" s="119" t="str">
        <f ca="1">IF(LEFT(D114,3)="CPU",VLOOKUP(B114,BASE!A:E,4,0),VLOOKUP(D114,BASE!A:E,4,0))</f>
        <v>M</v>
      </c>
      <c r="H114" s="252">
        <f ca="1">VLOOKUP($C114,'MEMÓRIA DE CÁLCULO'!$B:$M,12,0)</f>
        <v>74.377600000000001</v>
      </c>
      <c r="I114" s="137">
        <f ca="1">IF(LEFT(D114,3)="CPU",VLOOKUP(B114,BASE!A:E,5,0),VLOOKUP(D114,BASE!A:E,5,0))</f>
        <v>468.35</v>
      </c>
      <c r="J114" s="487">
        <f t="shared" ref="J114" ca="1" si="120">ROUND($H114*I114,2)</f>
        <v>34834.75</v>
      </c>
      <c r="K114" s="248">
        <f t="shared" ref="K114" ca="1" si="121">ROUND(I114*(1+$M$5),2)</f>
        <v>574.42999999999995</v>
      </c>
      <c r="L114" s="487">
        <f t="shared" ref="L114" ca="1" si="122">IFERROR(ROUND($H114*K114,2),"")</f>
        <v>42724.72</v>
      </c>
      <c r="M114" s="224">
        <f t="shared" si="63"/>
        <v>0.22650000000000001</v>
      </c>
      <c r="N114" s="300">
        <f t="shared" ca="1" si="119"/>
        <v>9.089126242882049E-4</v>
      </c>
      <c r="P114" s="1345">
        <v>41133.79</v>
      </c>
      <c r="Q114" s="130"/>
      <c r="R114" s="130"/>
      <c r="V114" s="129"/>
      <c r="X114" s="99"/>
    </row>
    <row r="115" spans="1:24" s="98" customFormat="1" ht="26.25" outlineLevel="1">
      <c r="A115" s="178">
        <v>12</v>
      </c>
      <c r="B115" s="138" t="str">
        <f t="shared" si="115"/>
        <v>CPU-035</v>
      </c>
      <c r="C115" s="196" t="str">
        <f t="shared" si="114"/>
        <v>4.1.1.12</v>
      </c>
      <c r="D115" s="417" t="s">
        <v>43507</v>
      </c>
      <c r="E115" s="120" t="str">
        <f ca="1">IF(LEFT(D115,3)="CPU",VLOOKUP(B115,BASE!A:E,2,0),VLOOKUP(D115,BASE!A:E,2,0))</f>
        <v>EXTRA</v>
      </c>
      <c r="F115" s="185" t="str">
        <f ca="1">IF(LEFT(D115,3)="CPU",VLOOKUP(B115,BASE!A:E,3,0),VLOOKUP(D115,BASE!A:E,3,0))</f>
        <v>FABRICAÇÃO DE ESCAMA DE CONCRETO ARMADO PARA SOLO REFORÇADO COM FITA METÁLICA - 2 A 5 LIGAÇÕES - AREIA E BRITA COMERCIAIS</v>
      </c>
      <c r="G115" s="119" t="str">
        <f ca="1">IF(LEFT(D115,3)="CPU",VLOOKUP(B115,BASE!A:E,4,0),VLOOKUP(D115,BASE!A:E,4,0))</f>
        <v>M</v>
      </c>
      <c r="H115" s="252">
        <f ca="1">VLOOKUP($C115,'MEMÓRIA DE CÁLCULO'!$B:$M,12,0)</f>
        <v>0.79600000000000004</v>
      </c>
      <c r="I115" s="137">
        <f ca="1">IF(LEFT(D115,3)="CPU",VLOOKUP(B115,BASE!A:E,5,0),VLOOKUP(D115,BASE!A:E,5,0))</f>
        <v>647.77999999999986</v>
      </c>
      <c r="J115" s="487">
        <f t="shared" ca="1" si="116"/>
        <v>515.63</v>
      </c>
      <c r="K115" s="248">
        <f t="shared" ca="1" si="117"/>
        <v>794.5</v>
      </c>
      <c r="L115" s="487">
        <f t="shared" ca="1" si="118"/>
        <v>632.41999999999996</v>
      </c>
      <c r="M115" s="224">
        <f t="shared" si="63"/>
        <v>0.22650000000000001</v>
      </c>
      <c r="N115" s="300">
        <f t="shared" ca="1" si="119"/>
        <v>1.3453909630123882E-5</v>
      </c>
      <c r="P115" s="1345">
        <v>616.63</v>
      </c>
      <c r="Q115" s="130"/>
      <c r="R115" s="130"/>
      <c r="V115" s="129"/>
      <c r="X115" s="99"/>
    </row>
    <row r="116" spans="1:24" s="98" customFormat="1" ht="13.5" outlineLevel="1">
      <c r="A116" s="178">
        <v>13</v>
      </c>
      <c r="B116" s="138">
        <f t="shared" si="115"/>
        <v>5405976</v>
      </c>
      <c r="C116" s="196" t="str">
        <f t="shared" si="114"/>
        <v>4.1.1.13</v>
      </c>
      <c r="D116" s="430">
        <v>5405976</v>
      </c>
      <c r="E116" s="120" t="str">
        <f ca="1">IF(LEFT(D116,3)="CPU",VLOOKUP(B116,BASE!A:E,2,0),VLOOKUP(D116,BASE!A:E,2,0))</f>
        <v>SICRO 3</v>
      </c>
      <c r="F116" s="185" t="str">
        <f ca="1">IF(LEFT(D116,3)="CPU",VLOOKUP(B116,BASE!A:E,3,0),VLOOKUP(D116,BASE!A:E,3,0))</f>
        <v>MONTAGEM DAS ESCAMAS DE CONCRETO ARMADO EM SOLO REFORÇADO COM FITA METÁLICA</v>
      </c>
      <c r="G116" s="119" t="str">
        <f ca="1">IF(LEFT(D116,3)="CPU",VLOOKUP(B116,BASE!A:E,4,0),VLOOKUP(D116,BASE!A:E,4,0))</f>
        <v>M²</v>
      </c>
      <c r="H116" s="252">
        <f ca="1">VLOOKUP($C116,'MEMÓRIA DE CÁLCULO'!$B:$M,12,0)</f>
        <v>529.65900000000011</v>
      </c>
      <c r="I116" s="137">
        <f ca="1">IF(LEFT(D116,3)="CPU",VLOOKUP(B116,BASE!A:E,5,0),VLOOKUP(D116,BASE!A:E,5,0))</f>
        <v>128.82</v>
      </c>
      <c r="J116" s="487">
        <f t="shared" ca="1" si="116"/>
        <v>68230.67</v>
      </c>
      <c r="K116" s="248">
        <f t="shared" ca="1" si="117"/>
        <v>158</v>
      </c>
      <c r="L116" s="487">
        <f t="shared" ca="1" si="118"/>
        <v>83686.12</v>
      </c>
      <c r="M116" s="224">
        <f t="shared" si="63"/>
        <v>0.22650000000000001</v>
      </c>
      <c r="N116" s="300">
        <f t="shared" ca="1" si="119"/>
        <v>1.7803129182753597E-3</v>
      </c>
      <c r="P116" s="1345">
        <v>79438.259999999995</v>
      </c>
      <c r="Q116" s="130"/>
      <c r="R116" s="130"/>
      <c r="V116" s="129"/>
      <c r="X116" s="99"/>
    </row>
    <row r="117" spans="1:24" s="98" customFormat="1" ht="26.25" outlineLevel="1">
      <c r="A117" s="178">
        <v>14</v>
      </c>
      <c r="B117" s="138">
        <f t="shared" si="115"/>
        <v>5405975</v>
      </c>
      <c r="C117" s="196" t="str">
        <f t="shared" si="114"/>
        <v>4.1.1.14</v>
      </c>
      <c r="D117" s="430">
        <v>5405975</v>
      </c>
      <c r="E117" s="120" t="str">
        <f ca="1">IF(LEFT(D117,3)="CPU",VLOOKUP(B117,BASE!A:E,2,0),VLOOKUP(D117,BASE!A:E,2,0))</f>
        <v>SICRO 3</v>
      </c>
      <c r="F117" s="185" t="str">
        <f ca="1">IF(LEFT(D117,3)="CPU",VLOOKUP(B117,BASE!A:E,3,0),VLOOKUP(D117,BASE!A:E,3,0))</f>
        <v>ESCORAMENTO DA PRIMEIRA LINHA DE ESCAMAS DE CONCRETO ARMADO EM SOLO REFORÇADO COM FITA METÁLICA – UTILIZAÇÃO DE 3 VEZES - CONFECÇÃO, INSTALAÇÃO E RETIRADA</v>
      </c>
      <c r="G117" s="119" t="str">
        <f ca="1">IF(LEFT(D117,3)="CPU",VLOOKUP(B117,BASE!A:E,4,0),VLOOKUP(D117,BASE!A:E,4,0))</f>
        <v>M²</v>
      </c>
      <c r="H117" s="252">
        <f ca="1">VLOOKUP($C117,'MEMÓRIA DE CÁLCULO'!$B:$M,12,0)</f>
        <v>179.05499999999995</v>
      </c>
      <c r="I117" s="137">
        <f ca="1">IF(LEFT(D117,3)="CPU",VLOOKUP(B117,BASE!A:E,5,0),VLOOKUP(D117,BASE!A:E,5,0))</f>
        <v>32.49</v>
      </c>
      <c r="J117" s="487">
        <f t="shared" ref="J117" ca="1" si="123">ROUND($H117*I117,2)</f>
        <v>5817.5</v>
      </c>
      <c r="K117" s="248">
        <f t="shared" ref="K117" ca="1" si="124">ROUND(I117*(1+$M$5),2)</f>
        <v>39.85</v>
      </c>
      <c r="L117" s="487">
        <f t="shared" ref="L117" ca="1" si="125">IFERROR(ROUND($H117*K117,2),"")</f>
        <v>7135.34</v>
      </c>
      <c r="M117" s="224">
        <f t="shared" si="63"/>
        <v>0.22650000000000001</v>
      </c>
      <c r="N117" s="300">
        <f t="shared" ca="1" si="119"/>
        <v>1.5179504054300649E-4</v>
      </c>
      <c r="P117" s="1345">
        <v>7065.51</v>
      </c>
      <c r="Q117" s="130"/>
      <c r="R117" s="130"/>
      <c r="V117" s="129"/>
      <c r="X117" s="99"/>
    </row>
    <row r="118" spans="1:24" s="98" customFormat="1" ht="13.5" outlineLevel="1">
      <c r="A118" s="178">
        <v>15</v>
      </c>
      <c r="B118" s="138" t="str">
        <f t="shared" si="115"/>
        <v>CPU-010</v>
      </c>
      <c r="C118" s="196" t="str">
        <f t="shared" si="114"/>
        <v>4.1.1.15</v>
      </c>
      <c r="D118" s="417" t="s">
        <v>17186</v>
      </c>
      <c r="E118" s="120" t="str">
        <f ca="1">IF(LEFT(D118,3)="CPU",VLOOKUP(B118,BASE!A:E,2,0),VLOOKUP(D118,BASE!A:E,2,0))</f>
        <v>EXTRA</v>
      </c>
      <c r="F118" s="185" t="str">
        <f ca="1">IF(LEFT(D118,3)="CPU",VLOOKUP(B118,BASE!A:E,3,0),VLOOKUP(D118,BASE!A:E,3,0))</f>
        <v>SOLEIRA EM CONCRETO COM FCK&gt;20,0MPa, INCLUINDO MATERIAIS, DOSAGEM E COLOCAÇÃO, INCLUSIVE FORMAS</v>
      </c>
      <c r="G118" s="119" t="str">
        <f ca="1">IF(LEFT(D118,3)="CPU",VLOOKUP(B118,BASE!A:E,4,0),VLOOKUP(D118,BASE!A:E,4,0))</f>
        <v>M</v>
      </c>
      <c r="H118" s="252">
        <f ca="1">VLOOKUP($C118,'MEMÓRIA DE CÁLCULO'!$B:$M,12,0)</f>
        <v>141.05000000000001</v>
      </c>
      <c r="I118" s="137">
        <f ca="1">IF(LEFT(D118,3)="CPU",VLOOKUP(B118,BASE!A:E,5,0),VLOOKUP(D118,BASE!A:E,5,0))</f>
        <v>49.879999999999995</v>
      </c>
      <c r="J118" s="487">
        <f t="shared" ca="1" si="116"/>
        <v>7035.57</v>
      </c>
      <c r="K118" s="248">
        <f t="shared" ca="1" si="117"/>
        <v>61.18</v>
      </c>
      <c r="L118" s="487">
        <f t="shared" ca="1" si="118"/>
        <v>8629.44</v>
      </c>
      <c r="M118" s="224">
        <f t="shared" si="63"/>
        <v>0.22650000000000001</v>
      </c>
      <c r="N118" s="300">
        <f t="shared" ca="1" si="119"/>
        <v>1.8358006691530351E-4</v>
      </c>
      <c r="P118" s="1345">
        <v>8628.0300000000007</v>
      </c>
      <c r="Q118" s="130"/>
      <c r="R118" s="130"/>
      <c r="V118" s="129"/>
      <c r="X118" s="99"/>
    </row>
    <row r="119" spans="1:24" s="98" customFormat="1" ht="13.5" outlineLevel="1">
      <c r="A119" s="178">
        <v>16</v>
      </c>
      <c r="B119" s="138">
        <f t="shared" si="115"/>
        <v>307736</v>
      </c>
      <c r="C119" s="196" t="str">
        <f t="shared" si="114"/>
        <v>4.1.1.16</v>
      </c>
      <c r="D119" s="430">
        <v>307736</v>
      </c>
      <c r="E119" s="120" t="str">
        <f ca="1">IF(LEFT(D119,3)="CPU",VLOOKUP(B119,BASE!A:E,2,0),VLOOKUP(D119,BASE!A:E,2,0))</f>
        <v>SICRO 3</v>
      </c>
      <c r="F119" s="185" t="str">
        <f ca="1">IF(LEFT(D119,3)="CPU",VLOOKUP(B119,BASE!A:E,3,0),VLOOKUP(D119,BASE!A:E,3,0))</f>
        <v>JUNTA DE DILATAÇÃO EM ELASTÔMERO E PERFIL VV - L = 40 MM E H = 70 MM - FORNECIMENTO E INSTALAÇÃO</v>
      </c>
      <c r="G119" s="119" t="str">
        <f ca="1">IF(LEFT(D119,3)="CPU",VLOOKUP(B119,BASE!A:E,4,0),VLOOKUP(D119,BASE!A:E,4,0))</f>
        <v>M</v>
      </c>
      <c r="H119" s="252">
        <f ca="1">VLOOKUP($C119,'MEMÓRIA DE CÁLCULO'!$B:$M,12,0)</f>
        <v>22.54</v>
      </c>
      <c r="I119" s="137">
        <f ca="1">IF(LEFT(D119,3)="CPU",VLOOKUP(B119,BASE!A:E,5,0),VLOOKUP(D119,BASE!A:E,5,0))</f>
        <v>557.86</v>
      </c>
      <c r="J119" s="487">
        <f t="shared" ca="1" si="116"/>
        <v>12574.16</v>
      </c>
      <c r="K119" s="248">
        <f t="shared" ca="1" si="117"/>
        <v>684.22</v>
      </c>
      <c r="L119" s="487">
        <f t="shared" ca="1" si="118"/>
        <v>15422.32</v>
      </c>
      <c r="M119" s="224">
        <f t="shared" si="63"/>
        <v>0.22650000000000001</v>
      </c>
      <c r="N119" s="300">
        <f t="shared" ca="1" si="119"/>
        <v>3.2808971817281581E-4</v>
      </c>
      <c r="P119" s="1345">
        <v>15405.86</v>
      </c>
      <c r="Q119" s="130"/>
      <c r="R119" s="130"/>
      <c r="V119" s="129"/>
      <c r="X119" s="99"/>
    </row>
    <row r="120" spans="1:24" s="98" customFormat="1" ht="26.25" outlineLevel="1">
      <c r="A120" s="178">
        <v>17</v>
      </c>
      <c r="B120" s="138">
        <f t="shared" si="115"/>
        <v>100980</v>
      </c>
      <c r="C120" s="196" t="str">
        <f t="shared" si="114"/>
        <v>4.1.1.17</v>
      </c>
      <c r="D120" s="417">
        <v>100980</v>
      </c>
      <c r="E120" s="120" t="str">
        <f ca="1">IF(LEFT(D120,3)="CPU",VLOOKUP(B120,BASE!A:E,2,0),VLOOKUP(D120,BASE!A:E,2,0))</f>
        <v>SINAPI</v>
      </c>
      <c r="F120" s="185" t="str">
        <f ca="1">IF(LEFT(D120,3)="CPU",VLOOKUP(B120,BASE!A:E,3,0),VLOOKUP(D120,BASE!A:E,3,0))</f>
        <v>CARGA, MANOBRA E DESCARGA DE SOLOS E MATERIAIS GRANULARES EM CAMINHÃO BASCULANTE 18 M³ - CARGA COM ESCAVADEIRA HIDRÁULICA (CAÇAMBA DE 1,20 M³ / 155 HP) E DESCARGA LIVRE (UNIDADE: M3). AF_07/2020</v>
      </c>
      <c r="G120" s="119" t="str">
        <f ca="1">IF(LEFT(D120,3)="CPU",VLOOKUP(B120,BASE!A:E,4,0),VLOOKUP(D120,BASE!A:E,4,0))</f>
        <v>M3</v>
      </c>
      <c r="H120" s="252">
        <f ca="1">VLOOKUP($C120,'MEMÓRIA DE CÁLCULO'!$B:$M,12,0)</f>
        <v>6362.18</v>
      </c>
      <c r="I120" s="137">
        <f ca="1">IF(LEFT(D120,3)="CPU",VLOOKUP(B120,BASE!A:E,5,0),VLOOKUP(D120,BASE!A:E,5,0))</f>
        <v>6.48</v>
      </c>
      <c r="J120" s="487">
        <f t="shared" ref="J120:J121" ca="1" si="126">ROUND($H120*I120,2)</f>
        <v>41226.93</v>
      </c>
      <c r="K120" s="248">
        <f t="shared" ref="K120:K121" ca="1" si="127">ROUND(I120*(1+$M$5),2)</f>
        <v>7.95</v>
      </c>
      <c r="L120" s="487">
        <f t="shared" ref="L120:L121" ca="1" si="128">IFERROR(ROUND($H120*K120,2),"")</f>
        <v>50579.33</v>
      </c>
      <c r="M120" s="224">
        <f t="shared" si="63"/>
        <v>0.22650000000000001</v>
      </c>
      <c r="N120" s="300">
        <f t="shared" ca="1" si="119"/>
        <v>1.0760091947949366E-3</v>
      </c>
      <c r="P120" s="1345">
        <v>50388.47</v>
      </c>
      <c r="Q120" s="130"/>
      <c r="R120" s="130"/>
      <c r="V120" s="129"/>
      <c r="X120" s="99"/>
    </row>
    <row r="121" spans="1:24" s="98" customFormat="1" ht="26.25" outlineLevel="1">
      <c r="A121" s="178">
        <v>18</v>
      </c>
      <c r="B121" s="138">
        <f t="shared" ref="B121:B122" si="129">D121</f>
        <v>95877</v>
      </c>
      <c r="C121" s="196" t="str">
        <f t="shared" ref="C121:C122" si="130">$C$103&amp;"."&amp;A121</f>
        <v>4.1.1.18</v>
      </c>
      <c r="D121" s="430">
        <v>95877</v>
      </c>
      <c r="E121" s="120" t="str">
        <f ca="1">IF(LEFT(D121,3)="CPU",VLOOKUP(B121,BASE!A:E,2,0),VLOOKUP(D121,BASE!A:E,2,0))</f>
        <v>SINAPI</v>
      </c>
      <c r="F121" s="185" t="str">
        <f ca="1">IF(LEFT(D121,3)="CPU",VLOOKUP(B121,BASE!A:E,3,0),VLOOKUP(D121,BASE!A:E,3,0))</f>
        <v>TRANSPORTE COM CAMINHÃO BASCULANTE DE 18 M³, EM VIA URBANA PAVIMENTADA, DMT ATÉ 30 KM (UNIDADE: M3XKM). AF_07/2020</v>
      </c>
      <c r="G121" s="119" t="str">
        <f ca="1">IF(LEFT(D121,3)="CPU",VLOOKUP(B121,BASE!A:E,4,0),VLOOKUP(D121,BASE!A:E,4,0))</f>
        <v>M3XKM</v>
      </c>
      <c r="H121" s="252">
        <f ca="1">VLOOKUP($C121,'MEMÓRIA DE CÁLCULO'!$B:$M,12,0)</f>
        <v>134039.00002499996</v>
      </c>
      <c r="I121" s="137">
        <f ca="1">IF(LEFT(D121,3)="CPU",VLOOKUP(B121,BASE!A:E,5,0),VLOOKUP(D121,BASE!A:E,5,0))</f>
        <v>1.88</v>
      </c>
      <c r="J121" s="487">
        <f t="shared" ca="1" si="126"/>
        <v>251993.32</v>
      </c>
      <c r="K121" s="248">
        <f t="shared" ca="1" si="127"/>
        <v>2.31</v>
      </c>
      <c r="L121" s="487">
        <f t="shared" ca="1" si="128"/>
        <v>309630.09000000003</v>
      </c>
      <c r="M121" s="224">
        <f t="shared" si="63"/>
        <v>0.22650000000000001</v>
      </c>
      <c r="N121" s="300">
        <f t="shared" ca="1" si="119"/>
        <v>6.5869758224393997E-3</v>
      </c>
      <c r="P121" s="1345">
        <v>305608.92</v>
      </c>
      <c r="Q121" s="130"/>
      <c r="R121" s="130"/>
      <c r="V121" s="129"/>
      <c r="X121" s="99"/>
    </row>
    <row r="122" spans="1:24" s="98" customFormat="1" ht="27" outlineLevel="1" thickBot="1">
      <c r="A122" s="178">
        <v>19</v>
      </c>
      <c r="B122" s="138">
        <f t="shared" si="129"/>
        <v>95427</v>
      </c>
      <c r="C122" s="196" t="str">
        <f t="shared" si="130"/>
        <v>4.1.1.19</v>
      </c>
      <c r="D122" s="430">
        <v>95427</v>
      </c>
      <c r="E122" s="120" t="str">
        <f ca="1">IF(LEFT(D122,3)="CPU",VLOOKUP(B122,BASE!A:E,2,0),VLOOKUP(D122,BASE!A:E,2,0))</f>
        <v>SINAPI</v>
      </c>
      <c r="F122" s="185" t="str">
        <f ca="1">IF(LEFT(D122,3)="CPU",VLOOKUP(B122,BASE!A:E,3,0),VLOOKUP(D122,BASE!A:E,3,0))</f>
        <v>TRANSPORTE COM CAMINHÃO BASCULANTE DE 18 M³, EM VIA URBANA PAVIMENTADA, ADICIONAL PARA DMT EXCEDENTE A 30 KM (UNIDADE: M3XKM). AF_07/2020</v>
      </c>
      <c r="G122" s="119" t="str">
        <f ca="1">IF(LEFT(D122,3)="CPU",VLOOKUP(B122,BASE!A:E,4,0),VLOOKUP(D122,BASE!A:E,4,0))</f>
        <v>M3XKM</v>
      </c>
      <c r="H122" s="252">
        <f ca="1">VLOOKUP($C122,'MEMÓRIA DE CÁLCULO'!$B:$M,12,0)</f>
        <v>12724.36</v>
      </c>
      <c r="I122" s="137">
        <f ca="1">IF(LEFT(D122,3)="CPU",VLOOKUP(B122,BASE!A:E,5,0),VLOOKUP(D122,BASE!A:E,5,0))</f>
        <v>0.76</v>
      </c>
      <c r="J122" s="487">
        <f t="shared" ref="J122" ca="1" si="131">ROUND($H122*I122,2)</f>
        <v>9670.51</v>
      </c>
      <c r="K122" s="248">
        <f t="shared" ref="K122" ca="1" si="132">ROUND(I122*(1+$M$5),2)</f>
        <v>0.93</v>
      </c>
      <c r="L122" s="487">
        <f t="shared" ref="L122" ca="1" si="133">IFERROR(ROUND($H122*K122,2),"")</f>
        <v>11833.65</v>
      </c>
      <c r="M122" s="224">
        <f t="shared" si="63"/>
        <v>0.22650000000000001</v>
      </c>
      <c r="N122" s="300">
        <f t="shared" ca="1" si="119"/>
        <v>2.5174545032496677E-4</v>
      </c>
      <c r="P122" s="1345">
        <v>11833.65</v>
      </c>
      <c r="Q122" s="130"/>
      <c r="R122" s="130"/>
      <c r="V122" s="129"/>
      <c r="X122" s="99"/>
    </row>
    <row r="123" spans="1:24" s="98" customFormat="1" ht="14.25" outlineLevel="1" thickBot="1">
      <c r="A123" s="178">
        <v>2</v>
      </c>
      <c r="B123" s="138" t="str">
        <f t="shared" si="109"/>
        <v/>
      </c>
      <c r="C123" s="166" t="str">
        <f>$C$101&amp;"."&amp;A123</f>
        <v>4.2</v>
      </c>
      <c r="D123" s="167" t="s">
        <v>97</v>
      </c>
      <c r="E123" s="167" t="s">
        <v>97</v>
      </c>
      <c r="F123" s="175" t="str">
        <f ca="1">VLOOKUP($C123,'MEMÓRIA DE CÁLCULO'!$B:$M,4,0)</f>
        <v>CONTENÇÃO 04 - (BH-RIO-EST.0+0.00 / EST.17+12.82)</v>
      </c>
      <c r="G123" s="168" t="s">
        <v>97</v>
      </c>
      <c r="H123" s="169"/>
      <c r="I123" s="165"/>
      <c r="J123" s="170">
        <f ca="1">SUBTOTAL(9,J124:J131)</f>
        <v>1239951.2099999997</v>
      </c>
      <c r="K123" s="234"/>
      <c r="L123" s="170">
        <f ca="1">SUBTOTAL(9,L124:L131)</f>
        <v>1520805.98</v>
      </c>
      <c r="M123" s="235"/>
      <c r="N123" s="300">
        <f t="shared" ca="1" si="119"/>
        <v>3.235316122177033E-2</v>
      </c>
      <c r="P123" s="1356">
        <v>1805497.29</v>
      </c>
      <c r="Q123" s="130"/>
      <c r="R123" s="130"/>
      <c r="V123" s="129"/>
      <c r="X123" s="99"/>
    </row>
    <row r="124" spans="1:24" s="98" customFormat="1" ht="14.25" outlineLevel="1" thickBot="1">
      <c r="A124" s="178">
        <v>1</v>
      </c>
      <c r="B124" s="138">
        <f t="shared" ref="B124" si="134">D124</f>
        <v>0</v>
      </c>
      <c r="C124" s="123" t="str">
        <f>$C$123&amp;"."&amp;A124</f>
        <v>4.2.1</v>
      </c>
      <c r="D124" s="124"/>
      <c r="E124" s="124"/>
      <c r="F124" s="174" t="str">
        <f ca="1">VLOOKUP($C124,'MEMÓRIA DE CÁLCULO'!$B:$M,4,0)</f>
        <v>SOLO GRAMPEADO</v>
      </c>
      <c r="G124" s="125"/>
      <c r="H124" s="126"/>
      <c r="I124" s="127"/>
      <c r="J124" s="128">
        <f ca="1">SUBTOTAL(9,J125:J131)</f>
        <v>1239951.2099999997</v>
      </c>
      <c r="K124" s="249"/>
      <c r="L124" s="128">
        <f ca="1">SUBTOTAL(9,L125:L131)</f>
        <v>1520805.98</v>
      </c>
      <c r="M124" s="251"/>
      <c r="N124" s="300">
        <f t="shared" ca="1" si="119"/>
        <v>3.235316122177033E-2</v>
      </c>
      <c r="P124" s="1348">
        <v>1805497.29</v>
      </c>
      <c r="Q124" s="130"/>
      <c r="R124" s="130"/>
      <c r="V124" s="129"/>
      <c r="X124" s="99"/>
    </row>
    <row r="125" spans="1:24" s="98" customFormat="1" ht="26.25" outlineLevel="1">
      <c r="A125" s="178">
        <v>1</v>
      </c>
      <c r="B125" s="138">
        <f t="shared" si="109"/>
        <v>93957</v>
      </c>
      <c r="C125" s="196" t="str">
        <f>$C$124&amp;"."&amp;A125</f>
        <v>4.2.1.1</v>
      </c>
      <c r="D125" s="417">
        <v>93957</v>
      </c>
      <c r="E125" s="120" t="str">
        <f ca="1">IF(LEFT(D125,3)="CPU",VLOOKUP(B125,BASE!A:E,2,0),VLOOKUP(D125,BASE!A:E,2,0))</f>
        <v>SINAPI</v>
      </c>
      <c r="F125" s="185" t="str">
        <f ca="1">IF(LEFT(D125,3)="CPU",VLOOKUP(B125,BASE!A:E,3,0),VLOOKUP(D125,BASE!A:E,3,0))</f>
        <v>EXECUÇÃO DE GRAMPO PARA SOLO GRAMPEADO COM COMPRIMENTO MENOR OU IGUAL A 6 M, DIÂMETRO DE 10 CM, PERFURAÇÃO COM EQUIPAMENTO MANUAL E ARMADURA COM DIÂMETRO DE 20 MM. AF_07/2024</v>
      </c>
      <c r="G125" s="119" t="str">
        <f ca="1">IF(LEFT(D125,3)="CPU",VLOOKUP(B125,BASE!A:E,4,0),VLOOKUP(D125,BASE!A:E,4,0))</f>
        <v>M</v>
      </c>
      <c r="H125" s="252">
        <f ca="1">VLOOKUP($C125,'MEMÓRIA DE CÁLCULO'!$B:$M,12,0)</f>
        <v>3177</v>
      </c>
      <c r="I125" s="137">
        <f ca="1">IF(LEFT(D125,3)="CPU",VLOOKUP(B125,BASE!A:E,5,0),VLOOKUP(D125,BASE!A:E,5,0))</f>
        <v>334.7</v>
      </c>
      <c r="J125" s="427">
        <f t="shared" ref="J125:J128" ca="1" si="135">ROUND($H125*I125,2)</f>
        <v>1063341.8999999999</v>
      </c>
      <c r="K125" s="428">
        <f t="shared" ref="K125:K128" ca="1" si="136">ROUND(I125*(1+$M$5),2)</f>
        <v>410.51</v>
      </c>
      <c r="L125" s="208">
        <f t="shared" ref="L125:L128" ca="1" si="137">IFERROR(ROUND($H125*K125,2),"")</f>
        <v>1304190.27</v>
      </c>
      <c r="M125" s="429">
        <f t="shared" si="64"/>
        <v>0.22650000000000001</v>
      </c>
      <c r="N125" s="300">
        <f t="shared" ca="1" si="119"/>
        <v>2.7744944867440734E-2</v>
      </c>
      <c r="P125" s="1345">
        <v>1591295.76</v>
      </c>
      <c r="Q125" s="130"/>
      <c r="R125" s="130"/>
      <c r="V125" s="129"/>
      <c r="X125" s="99"/>
    </row>
    <row r="126" spans="1:24" s="98" customFormat="1" ht="26.25" outlineLevel="1">
      <c r="A126" s="178">
        <v>2</v>
      </c>
      <c r="B126" s="138" t="str">
        <f>D126</f>
        <v>CPU-015</v>
      </c>
      <c r="C126" s="196" t="str">
        <f>$C$124&amp;"."&amp;A126</f>
        <v>4.2.1.2</v>
      </c>
      <c r="D126" s="417" t="s">
        <v>33821</v>
      </c>
      <c r="E126" s="120" t="str">
        <f ca="1">IF(LEFT(D126,3)="CPU",VLOOKUP(B126,BASE!A:E,2,0),VLOOKUP(D126,BASE!A:E,2,0))</f>
        <v>EXTRA</v>
      </c>
      <c r="F126" s="185" t="str">
        <f ca="1">IF(LEFT(D126,3)="CPU",VLOOKUP(B126,BASE!A:E,3,0),VLOOKUP(D126,BASE!A:E,3,0))</f>
        <v>ESPACADOR/SEPARADOR /CENTRALIZADOR DE BARRA DE ACO, PLASTICO, (CHUMBADOR TIPO CARAMBOLA - CB), DIAMETRO INTERNO ATE 20 MM</v>
      </c>
      <c r="G126" s="119" t="str">
        <f ca="1">IF(LEFT(D126,3)="CPU",VLOOKUP(B126,BASE!A:E,4,0),VLOOKUP(D126,BASE!A:E,4,0))</f>
        <v>UN</v>
      </c>
      <c r="H126" s="252">
        <f ca="1">VLOOKUP($C126,'MEMÓRIA DE CÁLCULO'!$B:$M,12,0)</f>
        <v>706</v>
      </c>
      <c r="I126" s="137">
        <f ca="1">IF(LEFT(D126,3)="CPU",VLOOKUP(B126,BASE!A:E,5,0),VLOOKUP(D126,BASE!A:E,5,0))</f>
        <v>6.81</v>
      </c>
      <c r="J126" s="427">
        <f ca="1">ROUND($H126*I126,2)</f>
        <v>4807.8599999999997</v>
      </c>
      <c r="K126" s="428">
        <f ca="1">ROUND(I126*(1+$M$5),2)</f>
        <v>8.35</v>
      </c>
      <c r="L126" s="208">
        <f ca="1">IFERROR(ROUND($H126*K126,2),"")</f>
        <v>5895.1</v>
      </c>
      <c r="M126" s="429">
        <f t="shared" si="64"/>
        <v>0.22650000000000001</v>
      </c>
      <c r="N126" s="300">
        <f t="shared" ca="1" si="119"/>
        <v>1.2541055415790664E-4</v>
      </c>
      <c r="P126" s="1345">
        <v>6085.72</v>
      </c>
      <c r="Q126" s="130"/>
      <c r="R126" s="130"/>
      <c r="V126" s="129"/>
      <c r="X126" s="99"/>
    </row>
    <row r="127" spans="1:24" s="98" customFormat="1" ht="13.5" outlineLevel="1">
      <c r="A127" s="178">
        <v>3</v>
      </c>
      <c r="B127" s="138">
        <f>D127</f>
        <v>97090</v>
      </c>
      <c r="C127" s="196" t="str">
        <f>$C$124&amp;"."&amp;A127</f>
        <v>4.2.1.3</v>
      </c>
      <c r="D127" s="417">
        <v>97090</v>
      </c>
      <c r="E127" s="120" t="str">
        <f ca="1">IF(LEFT(D127,3)="CPU",VLOOKUP(B127,BASE!A:E,2,0),VLOOKUP(D127,BASE!A:E,2,0))</f>
        <v>SINAPI</v>
      </c>
      <c r="F127" s="185" t="str">
        <f ca="1">IF(LEFT(D127,3)="CPU",VLOOKUP(B127,BASE!A:E,3,0),VLOOKUP(D127,BASE!A:E,3,0))</f>
        <v>ARMAÇÃO PARA EXECUÇÃO DE RADIER, PISO DE CONCRETO OU LAJE SOBRE SOLO, COM USO DE TELA Q-138. AF_09/2021</v>
      </c>
      <c r="G127" s="119" t="str">
        <f ca="1">IF(LEFT(D127,3)="CPU",VLOOKUP(B127,BASE!A:E,4,0),VLOOKUP(D127,BASE!A:E,4,0))</f>
        <v>KG</v>
      </c>
      <c r="H127" s="252">
        <f ca="1">VLOOKUP($C127,'MEMÓRIA DE CÁLCULO'!$B:$M,12,0)</f>
        <v>3484</v>
      </c>
      <c r="I127" s="137">
        <f ca="1">IF(LEFT(D127,3)="CPU",VLOOKUP(B127,BASE!A:E,5,0),VLOOKUP(D127,BASE!A:E,5,0))</f>
        <v>14.21</v>
      </c>
      <c r="J127" s="427">
        <f ca="1">ROUND($H127*I127,2)</f>
        <v>49507.64</v>
      </c>
      <c r="K127" s="428">
        <f ca="1">ROUND(I127*(1+$M$5),2)</f>
        <v>17.43</v>
      </c>
      <c r="L127" s="208">
        <f ca="1">IFERROR(ROUND($H127*K127,2),"")</f>
        <v>60726.12</v>
      </c>
      <c r="M127" s="429">
        <f t="shared" si="64"/>
        <v>0.22650000000000001</v>
      </c>
      <c r="N127" s="300">
        <f t="shared" ca="1" si="119"/>
        <v>1.2918689014706345E-3</v>
      </c>
      <c r="P127" s="1345">
        <v>60865.48</v>
      </c>
      <c r="Q127" s="130"/>
      <c r="R127" s="130"/>
      <c r="V127" s="129"/>
      <c r="X127" s="99"/>
    </row>
    <row r="128" spans="1:24" s="98" customFormat="1" ht="13.5" outlineLevel="1">
      <c r="A128" s="178">
        <v>4</v>
      </c>
      <c r="B128" s="138">
        <f t="shared" si="109"/>
        <v>1207719</v>
      </c>
      <c r="C128" s="196" t="str">
        <f>$C$124&amp;"."&amp;A128</f>
        <v>4.2.1.4</v>
      </c>
      <c r="D128" s="417">
        <v>1207719</v>
      </c>
      <c r="E128" s="120" t="str">
        <f ca="1">IF(LEFT(D128,3)="CPU",VLOOKUP(B128,BASE!A:E,2,0),VLOOKUP(D128,BASE!A:E,2,0))</f>
        <v>SICRO 3</v>
      </c>
      <c r="F128" s="185" t="str">
        <f ca="1">IF(LEFT(D128,3)="CPU",VLOOKUP(B128,BASE!A:E,3,0),VLOOKUP(D128,BASE!A:E,3,0))</f>
        <v>CONCRETO PROJETADO VIA SECA FCK = 30 MPA APLICADO EM SUPERFÍCIES INCLINADAS E VERTICAIS</v>
      </c>
      <c r="G128" s="119" t="str">
        <f ca="1">IF(LEFT(D128,3)="CPU",VLOOKUP(B128,BASE!A:E,4,0),VLOOKUP(D128,BASE!A:E,4,0))</f>
        <v>M³</v>
      </c>
      <c r="H128" s="252">
        <f ca="1">VLOOKUP($C128,'MEMÓRIA DE CÁLCULO'!$B:$M,12,0)</f>
        <v>74.517696000000001</v>
      </c>
      <c r="I128" s="137">
        <f ca="1">IF(LEFT(D128,3)="CPU",VLOOKUP(B128,BASE!A:E,5,0),VLOOKUP(D128,BASE!A:E,5,0))</f>
        <v>1250.1500000000001</v>
      </c>
      <c r="J128" s="427">
        <f t="shared" ca="1" si="135"/>
        <v>93158.3</v>
      </c>
      <c r="K128" s="428">
        <f t="shared" ca="1" si="136"/>
        <v>1533.31</v>
      </c>
      <c r="L128" s="208">
        <f t="shared" ca="1" si="137"/>
        <v>114258.73</v>
      </c>
      <c r="M128" s="429">
        <f t="shared" si="64"/>
        <v>0.22650000000000001</v>
      </c>
      <c r="N128" s="300">
        <f t="shared" ca="1" si="119"/>
        <v>2.4307052716117843E-3</v>
      </c>
      <c r="P128" s="1345">
        <v>111488.16</v>
      </c>
      <c r="Q128" s="130"/>
      <c r="R128" s="130"/>
      <c r="V128" s="129"/>
      <c r="X128" s="99"/>
    </row>
    <row r="129" spans="1:27" s="98" customFormat="1" ht="26.25" outlineLevel="1">
      <c r="A129" s="178">
        <v>5</v>
      </c>
      <c r="B129" s="138" t="str">
        <f t="shared" ref="B129:B130" si="138">D129</f>
        <v>ED-48669</v>
      </c>
      <c r="C129" s="196" t="str">
        <f t="shared" ref="C129" si="139">$C$124&amp;"."&amp;A129</f>
        <v>4.2.1.5</v>
      </c>
      <c r="D129" s="417" t="s">
        <v>6020</v>
      </c>
      <c r="E129" s="120" t="str">
        <f ca="1">IF(LEFT(D129,3)="CPU",VLOOKUP(B129,BASE!A:E,2,0),VLOOKUP(D129,BASE!A:E,2,0))</f>
        <v>SEINFRA-MG</v>
      </c>
      <c r="F129" s="185" t="str">
        <f ca="1">IF(LEFT(D129,3)="CPU",VLOOKUP(B129,BASE!A:E,3,0),VLOOKUP(D129,BASE!A:E,3,0))</f>
        <v>FORNECIMENTO E ASSENTAMENTO DE TUBO PVC RÍGIDO, DRENAGEM/PLUVIAL, PBV - SÉRIE NORMAL, DN 100 MM (4"), INCLUSIVE CONEXÕES</v>
      </c>
      <c r="G129" s="119" t="str">
        <f ca="1">IF(LEFT(D129,3)="CPU",VLOOKUP(B129,BASE!A:E,4,0),VLOOKUP(D129,BASE!A:E,4,0))</f>
        <v>M</v>
      </c>
      <c r="H129" s="252">
        <f ca="1">VLOOKUP($C129,'MEMÓRIA DE CÁLCULO'!$B:$M,12,0)</f>
        <v>17.7</v>
      </c>
      <c r="I129" s="137">
        <f ca="1">IF(LEFT(D129,3)="CPU",VLOOKUP(B129,BASE!A:E,5,0),VLOOKUP(D129,BASE!A:E,5,0))</f>
        <v>37.31</v>
      </c>
      <c r="J129" s="427">
        <f t="shared" ref="J129:J130" ca="1" si="140">ROUND($H129*I129,2)</f>
        <v>660.39</v>
      </c>
      <c r="K129" s="428">
        <f t="shared" ref="K129:K130" ca="1" si="141">ROUND(I129*(1+$M$5),2)</f>
        <v>45.76</v>
      </c>
      <c r="L129" s="208">
        <f t="shared" ref="L129:L130" ca="1" si="142">IFERROR(ROUND($H129*K129,2),"")</f>
        <v>809.95</v>
      </c>
      <c r="M129" s="429">
        <f t="shared" si="64"/>
        <v>0.22650000000000001</v>
      </c>
      <c r="N129" s="300">
        <f t="shared" ca="1" si="119"/>
        <v>1.7230628545774706E-5</v>
      </c>
      <c r="P129" s="1345">
        <v>778.09</v>
      </c>
      <c r="Q129" s="130"/>
      <c r="R129" s="130"/>
      <c r="V129" s="129"/>
      <c r="X129" s="99"/>
    </row>
    <row r="130" spans="1:27" s="98" customFormat="1" ht="26.25" outlineLevel="1">
      <c r="A130" s="178">
        <v>6</v>
      </c>
      <c r="B130" s="138">
        <f t="shared" si="138"/>
        <v>3107969</v>
      </c>
      <c r="C130" s="196" t="str">
        <f>$C$124&amp;"."&amp;A130</f>
        <v>4.2.1.6</v>
      </c>
      <c r="D130" s="237">
        <v>3107969</v>
      </c>
      <c r="E130" s="120" t="str">
        <f ca="1">IF(LEFT(D130,3)="CPU",VLOOKUP(B130,BASE!A:E,2,0),VLOOKUP(D130,BASE!A:E,2,0))</f>
        <v>SICRO 3</v>
      </c>
      <c r="F130" s="185" t="str">
        <f ca="1">IF(LEFT(D130,3)="CPU",VLOOKUP(B130,BASE!A:E,3,0),VLOOKUP(D130,BASE!A:E,3,0))</f>
        <v>FÔRMAS CURVAS DE COMPENSADO PLASTIFICADO 10 MM - USO GERAL - UTILIZAÇÃO DE 2 VEZES - CONFECÇÃO, INSTALAÇÃO E RETIRADA</v>
      </c>
      <c r="G130" s="119" t="str">
        <f ca="1">IF(LEFT(D130,3)="CPU",VLOOKUP(B130,BASE!A:E,4,0),VLOOKUP(D130,BASE!A:E,4,0))</f>
        <v>M²</v>
      </c>
      <c r="H130" s="252">
        <f ca="1">VLOOKUP($C130,'MEMÓRIA DE CÁLCULO'!$B:$M,12,0)</f>
        <v>211.69799999999998</v>
      </c>
      <c r="I130" s="137">
        <f ca="1">IF(LEFT(D130,3)="CPU",VLOOKUP(B130,BASE!A:E,5,0),VLOOKUP(D130,BASE!A:E,5,0))</f>
        <v>115.08</v>
      </c>
      <c r="J130" s="427">
        <f t="shared" ca="1" si="140"/>
        <v>24362.21</v>
      </c>
      <c r="K130" s="428">
        <f t="shared" ca="1" si="141"/>
        <v>141.15</v>
      </c>
      <c r="L130" s="208">
        <f t="shared" ca="1" si="142"/>
        <v>29881.17</v>
      </c>
      <c r="M130" s="429">
        <f t="shared" si="64"/>
        <v>0.22650000000000001</v>
      </c>
      <c r="N130" s="300">
        <f t="shared" ca="1" si="119"/>
        <v>6.3568287027982806E-4</v>
      </c>
      <c r="P130" s="1345">
        <v>29938.33</v>
      </c>
      <c r="Q130" s="130"/>
      <c r="R130" s="130"/>
      <c r="V130" s="129"/>
      <c r="X130" s="99"/>
    </row>
    <row r="131" spans="1:27" s="98" customFormat="1" ht="27" outlineLevel="1" thickBot="1">
      <c r="A131" s="178">
        <v>7</v>
      </c>
      <c r="B131" s="138" t="str">
        <f t="shared" ref="B131" si="143">D131</f>
        <v>CPU-005</v>
      </c>
      <c r="C131" s="196" t="str">
        <f>$C$124&amp;"."&amp;A131</f>
        <v>4.2.1.7</v>
      </c>
      <c r="D131" s="430" t="s">
        <v>17178</v>
      </c>
      <c r="E131" s="120" t="str">
        <f ca="1">IF(LEFT(D131,3)="CPU",VLOOKUP(B131,BASE!A:E,2,0),VLOOKUP(D131,BASE!A:E,2,0))</f>
        <v>EXTRA</v>
      </c>
      <c r="F131" s="185" t="str">
        <f ca="1">IF(LEFT(D131,3)="CPU",VLOOKUP(B131,BASE!A:E,3,0),VLOOKUP(D131,BASE!A:E,3,0))</f>
        <v>MANTA GEOTÊXTIL MACDRAIN FP (FÔRMA PERDIDA) LAMINADO COM FILME PLÁSTICO, GEOCOMPOSTO DRENANTE - FORNECIMENTO E INSTALAÇÃO</v>
      </c>
      <c r="G131" s="119" t="str">
        <f ca="1">IF(LEFT(D131,3)="CPU",VLOOKUP(B131,BASE!A:E,4,0),VLOOKUP(D131,BASE!A:E,4,0))</f>
        <v>M²</v>
      </c>
      <c r="H131" s="252">
        <f ca="1">VLOOKUP($C131,'MEMÓRIA DE CÁLCULO'!$B:$M,12,0)</f>
        <v>55.460000000000008</v>
      </c>
      <c r="I131" s="137">
        <f ca="1">IF(LEFT(D131,3)="CPU",VLOOKUP(B131,BASE!A:E,5,0),VLOOKUP(D131,BASE!A:E,5,0))</f>
        <v>74.16</v>
      </c>
      <c r="J131" s="427">
        <f t="shared" ref="J131" ca="1" si="144">ROUND($H131*I131,2)</f>
        <v>4112.91</v>
      </c>
      <c r="K131" s="428">
        <f t="shared" ref="K131" ca="1" si="145">ROUND(I131*(1+$M$5),2)</f>
        <v>90.96</v>
      </c>
      <c r="L131" s="208">
        <f t="shared" ref="L131" ca="1" si="146">IFERROR(ROUND($H131*K131,2),"")</f>
        <v>5044.6400000000003</v>
      </c>
      <c r="M131" s="429">
        <f t="shared" si="64"/>
        <v>0.22650000000000001</v>
      </c>
      <c r="N131" s="300">
        <f t="shared" ca="1" si="119"/>
        <v>1.073181282636668E-4</v>
      </c>
      <c r="P131" s="1345">
        <v>5045.75</v>
      </c>
      <c r="Q131" s="130"/>
      <c r="R131" s="130"/>
      <c r="V131" s="129"/>
      <c r="X131" s="99"/>
    </row>
    <row r="132" spans="1:27" s="138" customFormat="1" ht="14.25" thickBot="1">
      <c r="A132" s="465"/>
      <c r="B132" s="466">
        <f t="shared" si="109"/>
        <v>0</v>
      </c>
      <c r="C132" s="132">
        <v>5</v>
      </c>
      <c r="D132" s="133"/>
      <c r="E132" s="133"/>
      <c r="F132" s="173" t="str">
        <f ca="1">VLOOKUP($C132,'MEMÓRIA DE CÁLCULO'!$B:$M,4,0)</f>
        <v>ESTRUTURAL DO VIADUTO</v>
      </c>
      <c r="G132" s="134"/>
      <c r="H132" s="135"/>
      <c r="I132" s="136"/>
      <c r="J132" s="467">
        <f ca="1">SUBTOTAL(9,J133:J252)</f>
        <v>18205977.050000001</v>
      </c>
      <c r="K132" s="222"/>
      <c r="L132" s="195">
        <f ca="1">SUBTOTAL(9,L133:L252)</f>
        <v>22329475.029999997</v>
      </c>
      <c r="M132" s="468"/>
      <c r="N132" s="300">
        <f t="shared" ca="1" si="119"/>
        <v>0.47503042146315388</v>
      </c>
      <c r="O132" s="98" t="str">
        <f>IF(D132=95427,#REF!/H132,"")</f>
        <v/>
      </c>
      <c r="P132" s="1356">
        <v>22492911.070000015</v>
      </c>
    </row>
    <row r="133" spans="1:27" s="138" customFormat="1" ht="14.25" outlineLevel="1" thickBot="1">
      <c r="A133" s="465">
        <v>1</v>
      </c>
      <c r="B133" s="466">
        <f t="shared" si="109"/>
        <v>0</v>
      </c>
      <c r="C133" s="166" t="str">
        <f>$C$132&amp;"."&amp;A133</f>
        <v>5.1</v>
      </c>
      <c r="D133" s="167"/>
      <c r="E133" s="167"/>
      <c r="F133" s="175" t="str">
        <f ca="1">VLOOKUP($C133,'MEMÓRIA DE CÁLCULO'!$B:$M,4,0)</f>
        <v>INFRAESTRUTURA</v>
      </c>
      <c r="G133" s="168"/>
      <c r="H133" s="169"/>
      <c r="I133" s="165"/>
      <c r="J133" s="469">
        <f ca="1">SUBTOTAL(9,J134:J161)</f>
        <v>3101462.66</v>
      </c>
      <c r="K133" s="470"/>
      <c r="L133" s="469">
        <f ca="1">SUBTOTAL(9,L134:L161)</f>
        <v>3804064.0799999991</v>
      </c>
      <c r="M133" s="170"/>
      <c r="N133" s="204">
        <f ca="1">SUBTOTAL(9,N134:N161)</f>
        <v>8.9081834044549973E-2</v>
      </c>
      <c r="O133" s="98" t="str">
        <f t="shared" ref="O133:O138" si="147">IF(D133=95427,H132/H133,"")</f>
        <v/>
      </c>
      <c r="P133" s="1351">
        <v>3864121.3800000004</v>
      </c>
      <c r="Y133" s="472"/>
      <c r="AA133" s="178"/>
    </row>
    <row r="134" spans="1:27" s="138" customFormat="1" ht="14.25" outlineLevel="1" thickBot="1">
      <c r="A134" s="465">
        <v>1</v>
      </c>
      <c r="B134" s="466">
        <f t="shared" si="109"/>
        <v>0</v>
      </c>
      <c r="C134" s="473" t="str">
        <f>$C$133&amp;"."&amp;A134</f>
        <v>5.1.1</v>
      </c>
      <c r="D134" s="124"/>
      <c r="E134" s="124"/>
      <c r="F134" s="174" t="str">
        <f ca="1">VLOOKUP($C134,'MEMÓRIA DE CÁLCULO'!$B:$M,4,0)</f>
        <v>MOVIMENTAÇÃO DE TERRA</v>
      </c>
      <c r="G134" s="125"/>
      <c r="H134" s="474"/>
      <c r="I134" s="475"/>
      <c r="J134" s="476">
        <f ca="1">SUBTOTAL(9,J135:J139)</f>
        <v>182675.37</v>
      </c>
      <c r="K134" s="477"/>
      <c r="L134" s="478">
        <f ca="1">SUBTOTAL(9,L135:L139)</f>
        <v>224284.62999999998</v>
      </c>
      <c r="M134" s="128"/>
      <c r="N134" s="204">
        <f ca="1">SUBTOTAL(9,N135:N139)</f>
        <v>4.7713626125767249E-3</v>
      </c>
      <c r="O134" s="98" t="str">
        <f t="shared" si="147"/>
        <v/>
      </c>
      <c r="P134" s="1351">
        <v>222703.68000000002</v>
      </c>
      <c r="Y134" s="472"/>
      <c r="AA134" s="178"/>
    </row>
    <row r="135" spans="1:27" s="493" customFormat="1" ht="26.25" outlineLevel="1">
      <c r="A135" s="490">
        <v>1</v>
      </c>
      <c r="B135" s="491">
        <f t="shared" si="109"/>
        <v>96521</v>
      </c>
      <c r="C135" s="196" t="str">
        <f>$C$134&amp;"."&amp;A135</f>
        <v>5.1.1.1</v>
      </c>
      <c r="D135" s="237">
        <v>96521</v>
      </c>
      <c r="E135" s="120" t="str">
        <f ca="1">IF(LEFT(D135,3)="CPU",VLOOKUP(B135,BASE!A:E,2,0),VLOOKUP(D135,BASE!A:E,2,0))</f>
        <v>SINAPI</v>
      </c>
      <c r="F135" s="185" t="str">
        <f ca="1">IF(LEFT(D135,3)="CPU",VLOOKUP(B135,BASE!A:E,3,0),VLOOKUP(D135,BASE!A:E,3,0))</f>
        <v>ESCAVAÇÃO MECANIZADA PARA BLOCO DE COROAMENTO OU SAPATA COM RETROESCAVADEIRA (INCLUINDO ESCAVAÇÃO PARA COLOCAÇÃO DE FÔRMAS). AF_01/2024</v>
      </c>
      <c r="G135" s="119" t="str">
        <f ca="1">IF(LEFT(D135,3)="CPU",VLOOKUP(B135,BASE!A:E,4,0),VLOOKUP(D135,BASE!A:E,4,0))</f>
        <v>M3</v>
      </c>
      <c r="H135" s="252">
        <f ca="1">VLOOKUP($C135,'MEMÓRIA DE CÁLCULO'!$B:$M,12,0)</f>
        <v>911.00900000000001</v>
      </c>
      <c r="I135" s="137">
        <f ca="1">IF(LEFT(D135,3)="CPU",VLOOKUP(B135,BASE!A:E,5,0),VLOOKUP(D135,BASE!A:E,5,0))</f>
        <v>44.82</v>
      </c>
      <c r="J135" s="427">
        <f t="shared" ref="J135:J139" ca="1" si="148">ROUND($H135*I135,2)</f>
        <v>40831.42</v>
      </c>
      <c r="K135" s="428">
        <f t="shared" ref="K135:K139" ca="1" si="149">ROUND(I135*(1+$M$5),2)</f>
        <v>54.97</v>
      </c>
      <c r="L135" s="487">
        <f t="shared" ref="L135:L139" ca="1" si="150">IFERROR(ROUND($H135*K135,2),"")</f>
        <v>50078.16</v>
      </c>
      <c r="M135" s="429">
        <f t="shared" ref="M135:M139" si="151">$M$5</f>
        <v>0.22650000000000001</v>
      </c>
      <c r="N135" s="492">
        <f ca="1">L135/$L$377</f>
        <v>1.0653474575169741E-3</v>
      </c>
      <c r="O135" s="494" t="str">
        <f ca="1">IF(D135=95427,H134/H135,"")</f>
        <v/>
      </c>
      <c r="P135" s="1352">
        <v>50160.160000000003</v>
      </c>
      <c r="Y135" s="495"/>
      <c r="AA135" s="496"/>
    </row>
    <row r="136" spans="1:27" s="494" customFormat="1" ht="39" outlineLevel="1">
      <c r="A136" s="490">
        <v>2</v>
      </c>
      <c r="B136" s="491">
        <f t="shared" si="109"/>
        <v>93369</v>
      </c>
      <c r="C136" s="196" t="str">
        <f t="shared" ref="C136:C139" si="152">$C$134&amp;"."&amp;A136</f>
        <v>5.1.1.2</v>
      </c>
      <c r="D136" s="417">
        <v>93369</v>
      </c>
      <c r="E136" s="120" t="str">
        <f ca="1">IF(LEFT(D136,3)="CPU",VLOOKUP(B136,BASE!A:E,2,0),VLOOKUP(D136,BASE!A:E,2,0))</f>
        <v>SINAPI</v>
      </c>
      <c r="F136" s="185" t="str">
        <f ca="1">IF(LEFT(D136,3)="CPU",VLOOKUP(B136,BASE!A:E,3,0),VLOOKUP(D136,BASE!A:E,3,0))</f>
        <v>REATERRO MECANIZADO DE VALA COM ESCAVADEIRA HIDRÁULICA (CAPACIDADE DA CAÇAMBA: 0,8 M³/POTÊNCIA: 111 HP), LARGURA 1,5 A 2,5 M, PROFUNDIDADE 1,5 A 3,0 M, COM SOLO (SEM SUBSTITUIÇÃO) DE 1ª CATEGORIA, COM COMPACTADOR DE SOLOS DE PERCUSSÃO. AF_08/2023</v>
      </c>
      <c r="G136" s="119" t="str">
        <f ca="1">IF(LEFT(D136,3)="CPU",VLOOKUP(B136,BASE!A:E,4,0),VLOOKUP(D136,BASE!A:E,4,0))</f>
        <v>M3</v>
      </c>
      <c r="H136" s="252">
        <f ca="1">VLOOKUP($C136,'MEMÓRIA DE CÁLCULO'!$B:$M,12,0)</f>
        <v>250.98850000000004</v>
      </c>
      <c r="I136" s="137">
        <f ca="1">IF(LEFT(D136,3)="CPU",VLOOKUP(B136,BASE!A:E,5,0),VLOOKUP(D136,BASE!A:E,5,0))</f>
        <v>18.239999999999998</v>
      </c>
      <c r="J136" s="427">
        <f t="shared" ca="1" si="148"/>
        <v>4578.03</v>
      </c>
      <c r="K136" s="428">
        <f t="shared" ca="1" si="149"/>
        <v>22.37</v>
      </c>
      <c r="L136" s="487">
        <f t="shared" ca="1" si="150"/>
        <v>5614.61</v>
      </c>
      <c r="M136" s="429">
        <f t="shared" si="151"/>
        <v>0.22650000000000001</v>
      </c>
      <c r="N136" s="492">
        <f ca="1">L136/$L$377</f>
        <v>1.1944349569651475E-4</v>
      </c>
      <c r="O136" s="494" t="str">
        <f t="shared" ca="1" si="147"/>
        <v/>
      </c>
      <c r="P136" s="1352">
        <v>5689.91</v>
      </c>
      <c r="Y136" s="497"/>
      <c r="AA136" s="498"/>
    </row>
    <row r="137" spans="1:27" s="493" customFormat="1" ht="26.25" outlineLevel="1">
      <c r="A137" s="490">
        <v>3</v>
      </c>
      <c r="B137" s="491">
        <f t="shared" si="109"/>
        <v>100980</v>
      </c>
      <c r="C137" s="196" t="str">
        <f t="shared" si="152"/>
        <v>5.1.1.3</v>
      </c>
      <c r="D137" s="417">
        <v>100980</v>
      </c>
      <c r="E137" s="120" t="str">
        <f ca="1">IF(LEFT(D137,3)="CPU",VLOOKUP(B137,BASE!A:E,2,0),VLOOKUP(D137,BASE!A:E,2,0))</f>
        <v>SINAPI</v>
      </c>
      <c r="F137" s="185" t="str">
        <f ca="1">IF(LEFT(D137,3)="CPU",VLOOKUP(B137,BASE!A:E,3,0),VLOOKUP(D137,BASE!A:E,3,0))</f>
        <v>CARGA, MANOBRA E DESCARGA DE SOLOS E MATERIAIS GRANULARES EM CAMINHÃO BASCULANTE 18 M³ - CARGA COM ESCAVADEIRA HIDRÁULICA (CAÇAMBA DE 1,20 M³ / 155 HP) E DESCARGA LIVRE (UNIDADE: M3). AF_07/2020</v>
      </c>
      <c r="G137" s="119" t="str">
        <f ca="1">IF(LEFT(D137,3)="CPU",VLOOKUP(B137,BASE!A:E,4,0),VLOOKUP(D137,BASE!A:E,4,0))</f>
        <v>M3</v>
      </c>
      <c r="H137" s="252">
        <f ca="1">VLOOKUP($C137,'MEMÓRIA DE CÁLCULO'!$B:$M,12,0)</f>
        <v>1869.0893406956204</v>
      </c>
      <c r="I137" s="137">
        <f ca="1">IF(LEFT(D137,3)="CPU",VLOOKUP(B137,BASE!A:E,5,0),VLOOKUP(D137,BASE!A:E,5,0))</f>
        <v>6.48</v>
      </c>
      <c r="J137" s="427">
        <f t="shared" ca="1" si="148"/>
        <v>12111.7</v>
      </c>
      <c r="K137" s="428">
        <f t="shared" ca="1" si="149"/>
        <v>7.95</v>
      </c>
      <c r="L137" s="487">
        <f t="shared" ca="1" si="150"/>
        <v>14859.26</v>
      </c>
      <c r="M137" s="429">
        <f t="shared" si="151"/>
        <v>0.22650000000000001</v>
      </c>
      <c r="N137" s="492">
        <f ca="1">L137/$L$377</f>
        <v>3.1611135196627974E-4</v>
      </c>
      <c r="O137" s="494" t="str">
        <f ca="1">IF(D137=95427,#REF!/H137,"")</f>
        <v/>
      </c>
      <c r="P137" s="1352">
        <v>14803.19</v>
      </c>
      <c r="Y137" s="495"/>
      <c r="AA137" s="496"/>
    </row>
    <row r="138" spans="1:27" s="493" customFormat="1" ht="26.25" outlineLevel="1">
      <c r="A138" s="490">
        <v>4</v>
      </c>
      <c r="B138" s="491">
        <f t="shared" si="109"/>
        <v>95877</v>
      </c>
      <c r="C138" s="196" t="str">
        <f t="shared" si="152"/>
        <v>5.1.1.4</v>
      </c>
      <c r="D138" s="417">
        <v>95877</v>
      </c>
      <c r="E138" s="120" t="str">
        <f ca="1">IF(LEFT(D138,3)="CPU",VLOOKUP(B138,BASE!A:E,2,0),VLOOKUP(D138,BASE!A:E,2,0))</f>
        <v>SINAPI</v>
      </c>
      <c r="F138" s="185" t="str">
        <f ca="1">IF(LEFT(D138,3)="CPU",VLOOKUP(B138,BASE!A:E,3,0),VLOOKUP(D138,BASE!A:E,3,0))</f>
        <v>TRANSPORTE COM CAMINHÃO BASCULANTE DE 18 M³, EM VIA URBANA PAVIMENTADA, DMT ATÉ 30 KM (UNIDADE: M3XKM). AF_07/2020</v>
      </c>
      <c r="G138" s="119" t="str">
        <f ca="1">IF(LEFT(D138,3)="CPU",VLOOKUP(B138,BASE!A:E,4,0),VLOOKUP(D138,BASE!A:E,4,0))</f>
        <v>M3XKM</v>
      </c>
      <c r="H138" s="252">
        <f ca="1">VLOOKUP($C138,'MEMÓRIA DE CÁLCULO'!$B:$M,12,0)</f>
        <v>56072.680220868613</v>
      </c>
      <c r="I138" s="137">
        <f ca="1">IF(LEFT(D138,3)="CPU",VLOOKUP(B138,BASE!A:E,5,0),VLOOKUP(D138,BASE!A:E,5,0))</f>
        <v>1.88</v>
      </c>
      <c r="J138" s="427">
        <f t="shared" ca="1" si="148"/>
        <v>105416.64</v>
      </c>
      <c r="K138" s="428">
        <f t="shared" ca="1" si="149"/>
        <v>2.31</v>
      </c>
      <c r="L138" s="487">
        <f t="shared" ca="1" si="150"/>
        <v>129527.89</v>
      </c>
      <c r="M138" s="429">
        <f t="shared" si="151"/>
        <v>0.22650000000000001</v>
      </c>
      <c r="N138" s="492">
        <f ca="1">L138/$L$377</f>
        <v>2.7555367107944518E-3</v>
      </c>
      <c r="O138" s="494" t="str">
        <f t="shared" ca="1" si="147"/>
        <v/>
      </c>
      <c r="P138" s="1352">
        <v>127845.71</v>
      </c>
      <c r="Y138" s="495"/>
      <c r="AA138" s="496"/>
    </row>
    <row r="139" spans="1:27" s="493" customFormat="1" ht="14.25" outlineLevel="1" thickBot="1">
      <c r="A139" s="490">
        <v>5</v>
      </c>
      <c r="B139" s="491" t="str">
        <f t="shared" si="109"/>
        <v>CPU-002</v>
      </c>
      <c r="C139" s="196" t="str">
        <f t="shared" si="152"/>
        <v>5.1.1.5</v>
      </c>
      <c r="D139" s="417" t="s">
        <v>17174</v>
      </c>
      <c r="E139" s="120" t="str">
        <f ca="1">IF(LEFT(D139,3)="CPU",VLOOKUP(B139,BASE!A:E,2,0),VLOOKUP(D139,BASE!A:E,2,0))</f>
        <v>EXTRA</v>
      </c>
      <c r="F139" s="185" t="str">
        <f ca="1">IF(LEFT(D139,3)="CPU",VLOOKUP(B139,BASE!A:E,3,0),VLOOKUP(D139,BASE!A:E,3,0))</f>
        <v>TICKET DE DESTINAÇÃO DE MATERIAL EM BOTA-FORA</v>
      </c>
      <c r="G139" s="119" t="str">
        <f ca="1">IF(LEFT(D139,3)="CPU",VLOOKUP(B139,BASE!A:E,4,0),VLOOKUP(D139,BASE!A:E,4,0))</f>
        <v>M³</v>
      </c>
      <c r="H139" s="252">
        <f ca="1">VLOOKUP($C139,'MEMÓRIA DE CÁLCULO'!$B:$M,12,0)</f>
        <v>1869.0893406956204</v>
      </c>
      <c r="I139" s="137">
        <f ca="1">IF(LEFT(D139,3)="CPU",VLOOKUP(B139,BASE!A:E,5,0),VLOOKUP(D139,BASE!A:E,5,0))</f>
        <v>10.56</v>
      </c>
      <c r="J139" s="427">
        <f t="shared" ca="1" si="148"/>
        <v>19737.580000000002</v>
      </c>
      <c r="K139" s="428">
        <f t="shared" ca="1" si="149"/>
        <v>12.95</v>
      </c>
      <c r="L139" s="487">
        <f t="shared" ca="1" si="150"/>
        <v>24204.71</v>
      </c>
      <c r="M139" s="429">
        <f t="shared" si="151"/>
        <v>0.22650000000000001</v>
      </c>
      <c r="N139" s="492">
        <f ca="1">L139/$L$377</f>
        <v>5.1492359660250441E-4</v>
      </c>
      <c r="O139" s="494" t="str">
        <f ca="1">IF(D139=95427,#REF!/H139,"")</f>
        <v/>
      </c>
      <c r="P139" s="1352">
        <v>24204.71</v>
      </c>
      <c r="Y139" s="495"/>
      <c r="AA139" s="496"/>
    </row>
    <row r="140" spans="1:27" s="138" customFormat="1" ht="14.25" outlineLevel="1" thickBot="1">
      <c r="A140" s="465">
        <v>2</v>
      </c>
      <c r="B140" s="466">
        <f t="shared" si="109"/>
        <v>0</v>
      </c>
      <c r="C140" s="473" t="str">
        <f>$C$133&amp;"."&amp;A140</f>
        <v>5.1.2</v>
      </c>
      <c r="D140" s="124"/>
      <c r="E140" s="124"/>
      <c r="F140" s="174" t="str">
        <f ca="1">VLOOKUP($C140,'MEMÓRIA DE CÁLCULO'!$B:$M,4,0)</f>
        <v>ESTACAS</v>
      </c>
      <c r="G140" s="125"/>
      <c r="H140" s="474"/>
      <c r="I140" s="475"/>
      <c r="J140" s="478">
        <f ca="1">SUBTOTAL(9,J141:J145)</f>
        <v>1649468.8800000001</v>
      </c>
      <c r="K140" s="477"/>
      <c r="L140" s="478">
        <f ca="1">SUBTOTAL(9,L141:L145)</f>
        <v>2023007.33</v>
      </c>
      <c r="M140" s="128"/>
      <c r="N140" s="204">
        <f ca="1">SUBTOTAL(9,N141:N145)</f>
        <v>4.3036839124155159E-2</v>
      </c>
      <c r="O140" s="98" t="str">
        <f ca="1">IF(D140=95427,H139/H140,"")</f>
        <v/>
      </c>
      <c r="P140" s="1356">
        <v>2059064.0799999998</v>
      </c>
      <c r="Y140" s="472"/>
      <c r="AA140" s="178"/>
    </row>
    <row r="141" spans="1:27" s="493" customFormat="1" ht="26.25" outlineLevel="1">
      <c r="A141" s="490">
        <v>1</v>
      </c>
      <c r="B141" s="491" t="str">
        <f t="shared" si="109"/>
        <v>ED-29802</v>
      </c>
      <c r="C141" s="118" t="str">
        <f t="shared" ref="C141:C142" si="153">$C$140&amp;"."&amp;A141</f>
        <v>5.1.2.1</v>
      </c>
      <c r="D141" s="499" t="s">
        <v>10778</v>
      </c>
      <c r="E141" s="120" t="str">
        <f ca="1">IF(LEFT(D141,3)="CPU",VLOOKUP(B141,BASE!A:E,2,0),VLOOKUP(D141,BASE!A:E,2,0))</f>
        <v>SEINFRA-MG</v>
      </c>
      <c r="F141" s="185" t="str">
        <f ca="1">IF(LEFT(D141,3)="CPU",VLOOKUP(B141,BASE!A:E,3,0),VLOOKUP(D141,BASE!A:E,3,0))</f>
        <v>PERFURAÇÃO MECÂNICA DE ESTACA TIPO TRADO ROTATIVO, INCLUSIVE AFASTAMENTO LATERAL, EXCLUSIVE ARMAÇÃO, CONCRETO ESTRUTURAL, TRANSPORTE E RETIRADA DO MATERIAL ESCAVADO</v>
      </c>
      <c r="G141" s="119" t="str">
        <f ca="1">IF(LEFT(D141,3)="CPU",VLOOKUP(B141,BASE!A:E,4,0),VLOOKUP(D141,BASE!A:E,4,0))</f>
        <v>M3</v>
      </c>
      <c r="H141" s="252">
        <f ca="1">VLOOKUP($C141,'MEMÓRIA DE CÁLCULO'!$B:$M,12,0)</f>
        <v>777.74053130432321</v>
      </c>
      <c r="I141" s="137">
        <f ca="1">IF(LEFT(D141,3)="CPU",VLOOKUP(B141,BASE!A:E,5,0),VLOOKUP(D141,BASE!A:E,5,0))</f>
        <v>84.04</v>
      </c>
      <c r="J141" s="427">
        <f t="shared" ref="J141:J142" ca="1" si="154">ROUND($H141*I141,2)</f>
        <v>65361.31</v>
      </c>
      <c r="K141" s="428">
        <f t="shared" ref="K141:K143" ca="1" si="155">ROUND(I141*(1+$M$5),2)</f>
        <v>103.08</v>
      </c>
      <c r="L141" s="487">
        <f t="shared" ref="L141:L142" ca="1" si="156">IFERROR(ROUND($H141*K141,2),"")</f>
        <v>80169.490000000005</v>
      </c>
      <c r="M141" s="429">
        <f t="shared" ref="M141:M145" si="157">$M$5</f>
        <v>0.22650000000000001</v>
      </c>
      <c r="N141" s="492">
        <f ca="1">L141/$L$377</f>
        <v>1.7055012073513179E-3</v>
      </c>
      <c r="O141" s="494" t="str">
        <f ca="1">IF(D141=95427,#REF!/H141,"")</f>
        <v/>
      </c>
      <c r="P141" s="1352">
        <v>79453.97</v>
      </c>
      <c r="Y141" s="495"/>
      <c r="AA141" s="496"/>
    </row>
    <row r="142" spans="1:27" s="493" customFormat="1" ht="13.5" outlineLevel="1">
      <c r="A142" s="490">
        <v>2</v>
      </c>
      <c r="B142" s="491" t="str">
        <f t="shared" si="109"/>
        <v>ED-48298</v>
      </c>
      <c r="C142" s="118" t="str">
        <f t="shared" si="153"/>
        <v>5.1.2.2</v>
      </c>
      <c r="D142" s="417" t="s">
        <v>3702</v>
      </c>
      <c r="E142" s="120" t="str">
        <f ca="1">IF(LEFT(D142,3)="CPU",VLOOKUP(B142,BASE!A:E,2,0),VLOOKUP(D142,BASE!A:E,2,0))</f>
        <v>SEINFRA-MG</v>
      </c>
      <c r="F142" s="185" t="str">
        <f ca="1">IF(LEFT(D142,3)="CPU",VLOOKUP(B142,BASE!A:E,3,0),VLOOKUP(D142,BASE!A:E,3,0))</f>
        <v>CORTE, DOBRA E MONTAGEM DE AÇO CA-50/60, INCLUSIVE ESPAÇADOR</v>
      </c>
      <c r="G142" s="119" t="str">
        <f ca="1">IF(LEFT(D142,3)="CPU",VLOOKUP(B142,BASE!A:E,4,0),VLOOKUP(D142,BASE!A:E,4,0))</f>
        <v>KG</v>
      </c>
      <c r="H142" s="252">
        <f ca="1">VLOOKUP($C142,'MEMÓRIA DE CÁLCULO'!$B:$M,12,0)</f>
        <v>70535</v>
      </c>
      <c r="I142" s="137">
        <f ca="1">IF(LEFT(D142,3)="CPU",VLOOKUP(B142,BASE!A:E,5,0),VLOOKUP(D142,BASE!A:E,5,0))</f>
        <v>14</v>
      </c>
      <c r="J142" s="427">
        <f t="shared" ca="1" si="154"/>
        <v>987490</v>
      </c>
      <c r="K142" s="428">
        <f t="shared" ca="1" si="155"/>
        <v>17.170000000000002</v>
      </c>
      <c r="L142" s="487">
        <f t="shared" ca="1" si="156"/>
        <v>1211085.95</v>
      </c>
      <c r="M142" s="429">
        <f t="shared" si="157"/>
        <v>0.22650000000000001</v>
      </c>
      <c r="N142" s="492">
        <f ca="1">L142/$L$377</f>
        <v>2.5764272043282521E-2</v>
      </c>
      <c r="O142" s="494" t="str">
        <f ca="1">IF(D142=95427,H145/H142,"")</f>
        <v/>
      </c>
      <c r="P142" s="1352">
        <v>1247764.1499999999</v>
      </c>
      <c r="Y142" s="495"/>
      <c r="AA142" s="496"/>
    </row>
    <row r="143" spans="1:27" s="493" customFormat="1" ht="26.25" outlineLevel="1">
      <c r="A143" s="490">
        <v>3</v>
      </c>
      <c r="B143" s="491" t="str">
        <f t="shared" ref="B143:B145" si="158">D143</f>
        <v>ED-9054</v>
      </c>
      <c r="C143" s="118" t="str">
        <f t="shared" ref="C143:C145" si="159">$C$140&amp;"."&amp;A143</f>
        <v>5.1.2.3</v>
      </c>
      <c r="D143" s="417" t="s">
        <v>3736</v>
      </c>
      <c r="E143" s="120" t="str">
        <f ca="1">IF(LEFT(D143,3)="CPU",VLOOKUP(B143,BASE!A:E,2,0),VLOOKUP(D143,BASE!A:E,2,0))</f>
        <v>SEINFRA-MG</v>
      </c>
      <c r="F143" s="185" t="str">
        <f ca="1">IF(LEFT(D143,3)="CPU",VLOOKUP(B143,BASE!A:E,3,0),VLOOKUP(D143,BASE!A:E,3,0))</f>
        <v>FORNECIMENTO DE CONCRETO ESTRUTURAL, USINADO BOMBEADO, AUTO-ADENSÁVEL, COM FCK 30MPA, INCLUSIVE LANÇAMENTO E ACABAMENTO</v>
      </c>
      <c r="G143" s="119" t="str">
        <f ca="1">IF(LEFT(D143,3)="CPU",VLOOKUP(B143,BASE!A:E,4,0),VLOOKUP(D143,BASE!A:E,4,0))</f>
        <v>M3</v>
      </c>
      <c r="H143" s="252">
        <f ca="1">VLOOKUP($C143,'MEMÓRIA DE CÁLCULO'!$B:$M,12,0)</f>
        <v>777.74053130432321</v>
      </c>
      <c r="I143" s="137">
        <f ca="1">IF(LEFT(D143,3)="CPU",VLOOKUP(B143,BASE!A:E,5,0),VLOOKUP(D143,BASE!A:E,5,0))</f>
        <v>761.5</v>
      </c>
      <c r="J143" s="427">
        <f ca="1">ROUND($H143*I143,2)</f>
        <v>592249.41</v>
      </c>
      <c r="K143" s="428">
        <f t="shared" ca="1" si="155"/>
        <v>933.98</v>
      </c>
      <c r="L143" s="487">
        <f ca="1">IFERROR(ROUND($H143*K143,2),"")</f>
        <v>726394.1</v>
      </c>
      <c r="M143" s="429">
        <f t="shared" si="157"/>
        <v>0.22650000000000001</v>
      </c>
      <c r="N143" s="492">
        <f ca="1">L143/$L$377</f>
        <v>1.5453085887946572E-2</v>
      </c>
      <c r="O143" s="494" t="str">
        <f ca="1">IF(D143=95427,#REF!/H143,"")</f>
        <v/>
      </c>
      <c r="P143" s="1352">
        <v>726394.1</v>
      </c>
      <c r="Y143" s="495"/>
      <c r="AA143" s="496"/>
    </row>
    <row r="144" spans="1:27" s="493" customFormat="1" ht="13.5" outlineLevel="1">
      <c r="A144" s="490">
        <v>4</v>
      </c>
      <c r="B144" s="491">
        <f t="shared" si="158"/>
        <v>95602</v>
      </c>
      <c r="C144" s="118" t="str">
        <f t="shared" si="159"/>
        <v>5.1.2.4</v>
      </c>
      <c r="D144" s="417">
        <v>95602</v>
      </c>
      <c r="E144" s="120" t="str">
        <f ca="1">IF(LEFT(D144,3)="CPU",VLOOKUP(B144,BASE!A:E,2,0),VLOOKUP(D144,BASE!A:E,2,0))</f>
        <v>SINAPI</v>
      </c>
      <c r="F144" s="185" t="str">
        <f ca="1">IF(LEFT(D144,3)="CPU",VLOOKUP(B144,BASE!A:E,3,0),VLOOKUP(D144,BASE!A:E,3,0))</f>
        <v>ARRASAMENTO MECANICO DE ESTACA DE CONCRETO ARMADO, DIAMETROS DE 41 CM A 60 CM. AF_05/2021</v>
      </c>
      <c r="G144" s="119" t="str">
        <f ca="1">IF(LEFT(D144,3)="CPU",VLOOKUP(B144,BASE!A:E,4,0),VLOOKUP(D144,BASE!A:E,4,0))</f>
        <v>UN</v>
      </c>
      <c r="H144" s="252">
        <f ca="1">VLOOKUP($C144,'MEMÓRIA DE CÁLCULO'!$B:$M,12,0)</f>
        <v>2</v>
      </c>
      <c r="I144" s="137">
        <f ca="1">IF(LEFT(D144,3)="CPU",VLOOKUP(B144,BASE!A:E,5,0),VLOOKUP(D144,BASE!A:E,5,0))</f>
        <v>30.69</v>
      </c>
      <c r="J144" s="427">
        <f ca="1">ROUND($H144*I144,2)</f>
        <v>61.38</v>
      </c>
      <c r="K144" s="428">
        <f t="shared" ref="K144" ca="1" si="160">ROUND(I144*(1+$M$5),2)</f>
        <v>37.64</v>
      </c>
      <c r="L144" s="487">
        <f ca="1">IFERROR(ROUND($H144*K144,2),"")</f>
        <v>75.28</v>
      </c>
      <c r="M144" s="429">
        <f t="shared" si="157"/>
        <v>0.22650000000000001</v>
      </c>
      <c r="N144" s="492">
        <f ca="1">L144/$L$377</f>
        <v>1.6014836927290819E-6</v>
      </c>
      <c r="O144" s="494" t="str">
        <f ca="1">IF(D144=95427,H140/H144,"")</f>
        <v/>
      </c>
      <c r="P144" s="1352">
        <v>76.599999999999994</v>
      </c>
      <c r="Y144" s="495"/>
      <c r="AA144" s="496"/>
    </row>
    <row r="145" spans="1:27" s="493" customFormat="1" ht="14.25" outlineLevel="1" thickBot="1">
      <c r="A145" s="490">
        <v>5</v>
      </c>
      <c r="B145" s="491">
        <f t="shared" si="158"/>
        <v>95604</v>
      </c>
      <c r="C145" s="118" t="str">
        <f t="shared" si="159"/>
        <v>5.1.2.5</v>
      </c>
      <c r="D145" s="417">
        <v>95604</v>
      </c>
      <c r="E145" s="120" t="str">
        <f ca="1">IF(LEFT(D145,3)="CPU",VLOOKUP(B145,BASE!A:E,2,0),VLOOKUP(D145,BASE!A:E,2,0))</f>
        <v>SINAPI</v>
      </c>
      <c r="F145" s="185" t="str">
        <f ca="1">IF(LEFT(D145,3)="CPU",VLOOKUP(B145,BASE!A:E,3,0),VLOOKUP(D145,BASE!A:E,3,0))</f>
        <v>ARRASAMENTO MECANICO DE ESTACA DE CONCRETO ARMADO, DIAMETROS DE 81 CM A 100 CM. AF_05/2021</v>
      </c>
      <c r="G145" s="119" t="str">
        <f ca="1">IF(LEFT(D145,3)="CPU",VLOOKUP(B145,BASE!A:E,4,0),VLOOKUP(D145,BASE!A:E,4,0))</f>
        <v>UN</v>
      </c>
      <c r="H145" s="252">
        <f ca="1">VLOOKUP($C145,'MEMÓRIA DE CÁLCULO'!$B:$M,12,0)</f>
        <v>53</v>
      </c>
      <c r="I145" s="137">
        <f ca="1">IF(LEFT(D145,3)="CPU",VLOOKUP(B145,BASE!A:E,5,0),VLOOKUP(D145,BASE!A:E,5,0))</f>
        <v>81.260000000000005</v>
      </c>
      <c r="J145" s="427">
        <f ca="1">ROUND($H145*I145,2)</f>
        <v>4306.78</v>
      </c>
      <c r="K145" s="428">
        <f ca="1">ROUND(I145*(1+$M$5),2)</f>
        <v>99.67</v>
      </c>
      <c r="L145" s="487">
        <f ca="1">IFERROR(ROUND($H145*K145,2),"")</f>
        <v>5282.51</v>
      </c>
      <c r="M145" s="429">
        <f t="shared" si="157"/>
        <v>0.22650000000000001</v>
      </c>
      <c r="N145" s="492">
        <f ca="1">L145/$L$377</f>
        <v>1.1237850188201784E-4</v>
      </c>
      <c r="O145" s="494" t="str">
        <f ca="1">IF(D145=95427,H141/H145,"")</f>
        <v/>
      </c>
      <c r="P145" s="1352">
        <v>5375.26</v>
      </c>
      <c r="Y145" s="495"/>
      <c r="AA145" s="496"/>
    </row>
    <row r="146" spans="1:27" s="138" customFormat="1" ht="14.25" outlineLevel="1" thickBot="1">
      <c r="A146" s="465">
        <v>3</v>
      </c>
      <c r="B146" s="466">
        <f t="shared" si="109"/>
        <v>0</v>
      </c>
      <c r="C146" s="473" t="str">
        <f>$C$133&amp;"."&amp;A146</f>
        <v>5.1.3</v>
      </c>
      <c r="D146" s="124"/>
      <c r="E146" s="124"/>
      <c r="F146" s="174" t="str">
        <f ca="1">VLOOKUP($C146,'MEMÓRIA DE CÁLCULO'!$B:$M,4,0)</f>
        <v>BLOCOS</v>
      </c>
      <c r="G146" s="125"/>
      <c r="H146" s="474"/>
      <c r="I146" s="475"/>
      <c r="J146" s="476">
        <f ca="1">SUBTOTAL(9,J147:J155)</f>
        <v>1195602.7900000003</v>
      </c>
      <c r="K146" s="477"/>
      <c r="L146" s="478">
        <f ca="1">SUBTOTAL(9,L147:L155)</f>
        <v>1466363.3399999996</v>
      </c>
      <c r="M146" s="128"/>
      <c r="N146" s="204">
        <f ca="1">SUBTOTAL(9,N147:N155)</f>
        <v>3.9350303577085757E-2</v>
      </c>
      <c r="O146" s="98" t="str">
        <f>IF(D146=95427,#REF!/H146,"")</f>
        <v/>
      </c>
      <c r="P146" s="1356">
        <v>1489527.99</v>
      </c>
      <c r="Y146" s="472"/>
      <c r="AA146" s="178"/>
    </row>
    <row r="147" spans="1:27" s="493" customFormat="1" ht="26.25" outlineLevel="1">
      <c r="A147" s="490">
        <v>1</v>
      </c>
      <c r="B147" s="491">
        <f t="shared" si="109"/>
        <v>101591</v>
      </c>
      <c r="C147" s="118" t="str">
        <f>$C$146&amp;"."&amp;A147</f>
        <v>5.1.3.1</v>
      </c>
      <c r="D147" s="499">
        <v>101591</v>
      </c>
      <c r="E147" s="120" t="str">
        <f ca="1">IF(LEFT(D147,3)="CPU",VLOOKUP(B147,BASE!A:E,2,0),VLOOKUP(D147,BASE!A:E,2,0))</f>
        <v>SINAPI</v>
      </c>
      <c r="F147" s="185" t="str">
        <f ca="1">IF(LEFT(D147,3)="CPU",VLOOKUP(B147,BASE!A:E,3,0),VLOOKUP(D147,BASE!A:E,3,0))</f>
        <v>ESCORAMENTO DE VALA, TIPO CONTÍNUO COM PERFIL METÁLICO "U", COM PROFUNDIDADE DE 1,5 A 3,0 M, LARGURA MAIOR OU IGUAL 1,5 M E MENOR QUE 2,5 M. AF_08/2020</v>
      </c>
      <c r="G147" s="119" t="str">
        <f ca="1">IF(LEFT(D147,3)="CPU",VLOOKUP(B147,BASE!A:E,4,0),VLOOKUP(D147,BASE!A:E,4,0))</f>
        <v>M2</v>
      </c>
      <c r="H147" s="252">
        <f ca="1">VLOOKUP($C147,'MEMÓRIA DE CÁLCULO'!$B:$M,12,0)</f>
        <v>661.56</v>
      </c>
      <c r="I147" s="137">
        <f ca="1">IF(LEFT(D147,3)="CPU",VLOOKUP(B147,BASE!A:E,5,0),VLOOKUP(D147,BASE!A:E,5,0))</f>
        <v>118.76</v>
      </c>
      <c r="J147" s="427">
        <f t="shared" ref="J147" ca="1" si="161">ROUND($H147*I147,2)</f>
        <v>78566.87</v>
      </c>
      <c r="K147" s="428">
        <f t="shared" ref="K147" ca="1" si="162">ROUND(I147*(1+$M$5),2)</f>
        <v>145.66</v>
      </c>
      <c r="L147" s="487">
        <f t="shared" ref="L147" ca="1" si="163">IFERROR(ROUND($H147*K147,2),"")</f>
        <v>96362.83</v>
      </c>
      <c r="M147" s="429">
        <f t="shared" ref="M147:M155" si="164">$M$5</f>
        <v>0.22650000000000001</v>
      </c>
      <c r="N147" s="492">
        <f ca="1">L147/$L$377</f>
        <v>2.0499933691581398E-3</v>
      </c>
      <c r="O147" s="494" t="str">
        <f ca="1">IF(D147=95427,H145/H147,"")</f>
        <v/>
      </c>
      <c r="P147" s="1352">
        <v>98631.98</v>
      </c>
      <c r="Y147" s="495"/>
      <c r="AA147" s="496"/>
    </row>
    <row r="148" spans="1:27" s="493" customFormat="1" ht="26.25" outlineLevel="1">
      <c r="A148" s="490">
        <v>2</v>
      </c>
      <c r="B148" s="491">
        <f t="shared" ref="B148:B149" si="165">D148</f>
        <v>100576</v>
      </c>
      <c r="C148" s="196" t="str">
        <f>$C$146&amp;"."&amp;A148</f>
        <v>5.1.3.2</v>
      </c>
      <c r="D148" s="237">
        <v>100576</v>
      </c>
      <c r="E148" s="120" t="str">
        <f ca="1">IF(LEFT(D148,3)="CPU",VLOOKUP(B148,BASE!A:E,2,0),VLOOKUP(D148,BASE!A:E,2,0))</f>
        <v>SINAPI</v>
      </c>
      <c r="F148" s="185" t="str">
        <f ca="1">IF(LEFT(D148,3)="CPU",VLOOKUP(B148,BASE!A:E,3,0),VLOOKUP(D148,BASE!A:E,3,0))</f>
        <v>REGULARIZAÇÃO E COMPACTAÇÃO DE SUBLEITO DE SOLO PREDOMINANTEMENTE ARGILOSO, PARA OBRAS DE CONSTRUÇÃO DE PAVIMENTOS. AF_09/2024</v>
      </c>
      <c r="G148" s="119" t="str">
        <f ca="1">IF(LEFT(D148,3)="CPU",VLOOKUP(B148,BASE!A:E,4,0),VLOOKUP(D148,BASE!A:E,4,0))</f>
        <v>M2</v>
      </c>
      <c r="H148" s="252">
        <f ca="1">VLOOKUP($C148,'MEMÓRIA DE CÁLCULO'!$B:$M,12,0)</f>
        <v>308.64</v>
      </c>
      <c r="I148" s="137">
        <f ca="1">IF(LEFT(D148,3)="CPU",VLOOKUP(B148,BASE!A:E,5,0),VLOOKUP(D148,BASE!A:E,5,0))</f>
        <v>2.89</v>
      </c>
      <c r="J148" s="427">
        <f t="shared" ref="J148" ca="1" si="166">ROUND($H148*I148,2)</f>
        <v>891.97</v>
      </c>
      <c r="K148" s="428">
        <f t="shared" ref="K148" ca="1" si="167">ROUND(I148*(1+$M$5),2)</f>
        <v>3.54</v>
      </c>
      <c r="L148" s="487">
        <f t="shared" ref="L148" ca="1" si="168">IFERROR(ROUND($H148*K148,2),"")</f>
        <v>1092.5899999999999</v>
      </c>
      <c r="M148" s="429">
        <f t="shared" si="164"/>
        <v>0.22650000000000001</v>
      </c>
      <c r="N148" s="492">
        <f ca="1">L148/$L$377</f>
        <v>2.3243425449506741E-5</v>
      </c>
      <c r="O148" s="494" t="str">
        <f ca="1">IF(D148=95427,H142/H148,"")</f>
        <v/>
      </c>
      <c r="P148" s="1352">
        <v>1098.76</v>
      </c>
      <c r="Y148" s="495"/>
      <c r="AA148" s="496"/>
    </row>
    <row r="149" spans="1:27" s="493" customFormat="1" ht="13.5" outlineLevel="1">
      <c r="A149" s="490">
        <v>3</v>
      </c>
      <c r="B149" s="491" t="str">
        <f t="shared" si="165"/>
        <v>CPU-016</v>
      </c>
      <c r="C149" s="118" t="str">
        <f t="shared" ref="C149:C155" si="169">$C$146&amp;"."&amp;A149</f>
        <v>5.1.3.3</v>
      </c>
      <c r="D149" s="237" t="s">
        <v>34551</v>
      </c>
      <c r="E149" s="120" t="s">
        <v>20670</v>
      </c>
      <c r="F149" s="185" t="str">
        <f ca="1">IF(LEFT(D149,3)="CPU",VLOOKUP(B149,BASE!A:E,3,0),VLOOKUP(D149,BASE!A:E,3,0))</f>
        <v>LOCAÇÃO, MONTAGEM, IÇAMENTO, DESFORMA E LIMPEZA DE FORMA PARA BLOCO METÁLICA LOCADA</v>
      </c>
      <c r="G149" s="119" t="str">
        <f ca="1">IF(LEFT(D149,3)="CPU",VLOOKUP(B149,BASE!A:E,4,0),VLOOKUP(D149,BASE!A:E,4,0))</f>
        <v>M2</v>
      </c>
      <c r="H149" s="252">
        <f ca="1">VLOOKUP($C149,'MEMÓRIA DE CÁLCULO'!$B:$M,12,0)</f>
        <v>450.86</v>
      </c>
      <c r="I149" s="137">
        <f ca="1">IF(LEFT(D149,3)="CPU",VLOOKUP(B149,BASE!A:E,5,0),VLOOKUP(D149,BASE!A:E,5,0))</f>
        <v>90.79</v>
      </c>
      <c r="J149" s="487">
        <f t="shared" ref="J149" ca="1" si="170">ROUND($H149*I149,2)</f>
        <v>40933.58</v>
      </c>
      <c r="K149" s="248">
        <f t="shared" ref="K149" ca="1" si="171">ROUND(I149*(1+$M$5),2)</f>
        <v>111.35</v>
      </c>
      <c r="L149" s="487">
        <f t="shared" ref="L149" ca="1" si="172">IFERROR(ROUND($H149*K149,2),"")</f>
        <v>50203.26</v>
      </c>
      <c r="M149" s="224">
        <f t="shared" si="164"/>
        <v>0.22650000000000001</v>
      </c>
      <c r="N149" s="492">
        <f ca="1">L149/$L$375</f>
        <v>9.2233472219594003E-3</v>
      </c>
      <c r="O149" s="494" t="str">
        <f ca="1">IF(D149=95427,H146/H149,"")</f>
        <v/>
      </c>
      <c r="P149" s="1352">
        <v>51127.519999999997</v>
      </c>
      <c r="Y149" s="495"/>
      <c r="AA149" s="496"/>
    </row>
    <row r="150" spans="1:27" s="493" customFormat="1" ht="13.5" outlineLevel="1">
      <c r="A150" s="490">
        <v>4</v>
      </c>
      <c r="B150" s="491">
        <f t="shared" ref="B150:B155" si="173">D150</f>
        <v>96616</v>
      </c>
      <c r="C150" s="118" t="str">
        <f t="shared" si="169"/>
        <v>5.1.3.4</v>
      </c>
      <c r="D150" s="417">
        <v>96616</v>
      </c>
      <c r="E150" s="120" t="str">
        <f ca="1">IF(LEFT(D150,3)="CPU",VLOOKUP(B150,BASE!A:E,2,0),VLOOKUP(D150,BASE!A:E,2,0))</f>
        <v>SINAPI</v>
      </c>
      <c r="F150" s="185" t="str">
        <f ca="1">IF(LEFT(D150,3)="CPU",VLOOKUP(B150,BASE!A:E,3,0),VLOOKUP(D150,BASE!A:E,3,0))</f>
        <v>LASTRO DE CONCRETO MAGRO, APLICADO EM BLOCOS DE COROAMENTO OU SAPATAS. AF_01/2024</v>
      </c>
      <c r="G150" s="119" t="str">
        <f ca="1">IF(LEFT(D150,3)="CPU",VLOOKUP(B150,BASE!A:E,4,0),VLOOKUP(D150,BASE!A:E,4,0))</f>
        <v>M3</v>
      </c>
      <c r="H150" s="252">
        <f ca="1">VLOOKUP($C150,'MEMÓRIA DE CÁLCULO'!$B:$M,12,0)</f>
        <v>15.988499999999998</v>
      </c>
      <c r="I150" s="137">
        <f ca="1">IF(LEFT(D150,3)="CPU",VLOOKUP(B150,BASE!A:E,5,0),VLOOKUP(D150,BASE!A:E,5,0))</f>
        <v>908.52</v>
      </c>
      <c r="J150" s="427">
        <f t="shared" ref="J150:J155" ca="1" si="174">ROUND($H150*I150,2)</f>
        <v>14525.87</v>
      </c>
      <c r="K150" s="428">
        <f t="shared" ref="K150:K155" ca="1" si="175">ROUND(I150*(1+$M$5),2)</f>
        <v>1114.3</v>
      </c>
      <c r="L150" s="487">
        <f t="shared" ref="L150:L155" ca="1" si="176">IFERROR(ROUND($H150*K150,2),"")</f>
        <v>17815.990000000002</v>
      </c>
      <c r="M150" s="429">
        <f t="shared" si="164"/>
        <v>0.22650000000000001</v>
      </c>
      <c r="N150" s="492">
        <f t="shared" ref="N150:N155" ca="1" si="177">L150/$L$377</f>
        <v>3.790119215571785E-4</v>
      </c>
      <c r="O150" s="494" t="str">
        <f ca="1">IF(D150=95427,#REF!/H150,"")</f>
        <v/>
      </c>
      <c r="P150" s="1352">
        <v>18156.22</v>
      </c>
      <c r="Y150" s="495"/>
      <c r="AA150" s="496"/>
    </row>
    <row r="151" spans="1:27" s="493" customFormat="1" ht="13.5" outlineLevel="1">
      <c r="A151" s="490">
        <v>5</v>
      </c>
      <c r="B151" s="491" t="str">
        <f t="shared" si="173"/>
        <v>ED-48298</v>
      </c>
      <c r="C151" s="196" t="str">
        <f t="shared" si="169"/>
        <v>5.1.3.5</v>
      </c>
      <c r="D151" s="417" t="s">
        <v>3702</v>
      </c>
      <c r="E151" s="120" t="str">
        <f ca="1">IF(LEFT(D151,3)="CPU",VLOOKUP(B151,BASE!A:E,2,0),VLOOKUP(D151,BASE!A:E,2,0))</f>
        <v>SEINFRA-MG</v>
      </c>
      <c r="F151" s="185" t="str">
        <f ca="1">IF(LEFT(D151,3)="CPU",VLOOKUP(B151,BASE!A:E,3,0),VLOOKUP(D151,BASE!A:E,3,0))</f>
        <v>CORTE, DOBRA E MONTAGEM DE AÇO CA-50/60, INCLUSIVE ESPAÇADOR</v>
      </c>
      <c r="G151" s="119" t="str">
        <f ca="1">IF(LEFT(D151,3)="CPU",VLOOKUP(B151,BASE!A:E,4,0),VLOOKUP(D151,BASE!A:E,4,0))</f>
        <v>KG</v>
      </c>
      <c r="H151" s="252">
        <f ca="1">VLOOKUP($C151,'MEMÓRIA DE CÁLCULO'!$B:$M,12,0)</f>
        <v>39535</v>
      </c>
      <c r="I151" s="137">
        <f ca="1">IF(LEFT(D151,3)="CPU",VLOOKUP(B151,BASE!A:E,5,0),VLOOKUP(D151,BASE!A:E,5,0))</f>
        <v>14</v>
      </c>
      <c r="J151" s="427">
        <f ca="1">ROUND($H151*I151,2)</f>
        <v>553490</v>
      </c>
      <c r="K151" s="428">
        <f ca="1">ROUND(I151*(1+$M$5),2)</f>
        <v>17.170000000000002</v>
      </c>
      <c r="L151" s="487">
        <f ca="1">IFERROR(ROUND($H151*K151,2),"")</f>
        <v>678815.95</v>
      </c>
      <c r="M151" s="429">
        <f t="shared" si="164"/>
        <v>0.22650000000000001</v>
      </c>
      <c r="N151" s="492">
        <f t="shared" ca="1" si="177"/>
        <v>1.4440922878445799E-2</v>
      </c>
      <c r="O151" s="494" t="str">
        <f ca="1">IF(D151=95427,#REF!/H151,"")</f>
        <v/>
      </c>
      <c r="P151" s="1352">
        <v>699374.15</v>
      </c>
      <c r="Y151" s="495"/>
      <c r="AA151" s="496"/>
    </row>
    <row r="152" spans="1:27" s="493" customFormat="1" ht="26.25" outlineLevel="1">
      <c r="A152" s="490">
        <v>6</v>
      </c>
      <c r="B152" s="491" t="str">
        <f t="shared" si="173"/>
        <v>ED-9054</v>
      </c>
      <c r="C152" s="196" t="str">
        <f t="shared" si="169"/>
        <v>5.1.3.6</v>
      </c>
      <c r="D152" s="417" t="s">
        <v>3736</v>
      </c>
      <c r="E152" s="120" t="str">
        <f ca="1">IF(LEFT(D152,3)="CPU",VLOOKUP(B152,BASE!A:E,2,0),VLOOKUP(D152,BASE!A:E,2,0))</f>
        <v>SEINFRA-MG</v>
      </c>
      <c r="F152" s="185" t="str">
        <f ca="1">IF(LEFT(D152,3)="CPU",VLOOKUP(B152,BASE!A:E,3,0),VLOOKUP(D152,BASE!A:E,3,0))</f>
        <v>FORNECIMENTO DE CONCRETO ESTRUTURAL, USINADO BOMBEADO, AUTO-ADENSÁVEL, COM FCK 30MPA, INCLUSIVE LANÇAMENTO E ACABAMENTO</v>
      </c>
      <c r="G152" s="119" t="str">
        <f ca="1">IF(LEFT(D152,3)="CPU",VLOOKUP(B152,BASE!A:E,4,0),VLOOKUP(D152,BASE!A:E,4,0))</f>
        <v>M3</v>
      </c>
      <c r="H152" s="252">
        <f ca="1">VLOOKUP($C152,'MEMÓRIA DE CÁLCULO'!$B:$M,12,0)</f>
        <v>568.88199999999995</v>
      </c>
      <c r="I152" s="137">
        <f ca="1">IF(LEFT(D152,3)="CPU",VLOOKUP(B152,BASE!A:E,5,0),VLOOKUP(D152,BASE!A:E,5,0))</f>
        <v>761.5</v>
      </c>
      <c r="J152" s="427">
        <f t="shared" ref="J152:J154" ca="1" si="178">ROUND($H152*I152,2)</f>
        <v>433203.64</v>
      </c>
      <c r="K152" s="428">
        <f t="shared" ref="K152:K154" ca="1" si="179">ROUND(I152*(1+$M$5),2)</f>
        <v>933.98</v>
      </c>
      <c r="L152" s="487">
        <f t="shared" ref="L152:L154" ca="1" si="180">IFERROR(ROUND($H152*K152,2),"")</f>
        <v>531324.41</v>
      </c>
      <c r="M152" s="429">
        <f t="shared" si="164"/>
        <v>0.22650000000000001</v>
      </c>
      <c r="N152" s="492">
        <f t="shared" ca="1" si="177"/>
        <v>1.1303232972421636E-2</v>
      </c>
      <c r="O152" s="494" t="str">
        <f ca="1">IF(D152=95427,#REF!/H152,"")</f>
        <v/>
      </c>
      <c r="P152" s="1352">
        <v>531324.41</v>
      </c>
      <c r="Y152" s="495"/>
      <c r="AA152" s="496"/>
    </row>
    <row r="153" spans="1:27" s="493" customFormat="1" ht="26.25" outlineLevel="1">
      <c r="A153" s="490">
        <v>7</v>
      </c>
      <c r="B153" s="491">
        <f t="shared" si="173"/>
        <v>1107912</v>
      </c>
      <c r="C153" s="196" t="str">
        <f t="shared" si="169"/>
        <v>5.1.3.7</v>
      </c>
      <c r="D153" s="417">
        <v>1107912</v>
      </c>
      <c r="E153" s="120" t="str">
        <f ca="1">IF(LEFT(D153,3)="CPU",VLOOKUP(B153,BASE!A:E,2,0),VLOOKUP(D153,BASE!A:E,2,0))</f>
        <v>SICRO 3</v>
      </c>
      <c r="F153" s="185" t="str">
        <f ca="1">IF(LEFT(D153,3)="CPU",VLOOKUP(B153,BASE!A:E,3,0),VLOOKUP(D153,BASE!A:E,3,0))</f>
        <v>CONCRETO AUTOADENSÁVEL COM SILICATO DE ALUMÍNIO FCK = 50 MPA - CONFECÇÃO EM CENTRAL DOSADORA DE 30 M³/H - AREIA E BRITA COMERCIAIS</v>
      </c>
      <c r="G153" s="119" t="str">
        <f ca="1">IF(LEFT(D153,3)="CPU",VLOOKUP(B153,BASE!A:E,4,0),VLOOKUP(D153,BASE!A:E,4,0))</f>
        <v>M³</v>
      </c>
      <c r="H153" s="252">
        <f ca="1">VLOOKUP($C153,'MEMÓRIA DE CÁLCULO'!$B:$M,12,0)</f>
        <v>75.150000000000006</v>
      </c>
      <c r="I153" s="137">
        <f ca="1">IF(LEFT(D153,3)="CPU",VLOOKUP(B153,BASE!A:E,5,0),VLOOKUP(D153,BASE!A:E,5,0))</f>
        <v>753.53</v>
      </c>
      <c r="J153" s="427">
        <f t="shared" ref="J153" ca="1" si="181">ROUND($H153*I153,2)</f>
        <v>56627.78</v>
      </c>
      <c r="K153" s="428">
        <f t="shared" ref="K153" ca="1" si="182">ROUND(I153*(1+$M$5),2)</f>
        <v>924.2</v>
      </c>
      <c r="L153" s="487">
        <f t="shared" ref="L153" ca="1" si="183">IFERROR(ROUND($H153*K153,2),"")</f>
        <v>69453.63</v>
      </c>
      <c r="M153" s="429">
        <f t="shared" si="164"/>
        <v>0.22650000000000001</v>
      </c>
      <c r="N153" s="492">
        <f t="shared" ca="1" si="177"/>
        <v>1.4775352795674728E-3</v>
      </c>
      <c r="O153" s="494" t="str">
        <f ca="1">IF(D153=95427,H148/H153,"")</f>
        <v/>
      </c>
      <c r="P153" s="1352">
        <v>69123.72</v>
      </c>
      <c r="Y153" s="495"/>
      <c r="AA153" s="496"/>
    </row>
    <row r="154" spans="1:27" s="493" customFormat="1" ht="26.25" outlineLevel="1">
      <c r="A154" s="490">
        <v>8</v>
      </c>
      <c r="B154" s="491">
        <f t="shared" si="173"/>
        <v>1106088</v>
      </c>
      <c r="C154" s="196" t="str">
        <f t="shared" si="169"/>
        <v>5.1.3.8</v>
      </c>
      <c r="D154" s="417">
        <v>1106088</v>
      </c>
      <c r="E154" s="120" t="str">
        <f ca="1">IF(LEFT(D154,3)="CPU",VLOOKUP(B154,BASE!A:E,2,0),VLOOKUP(D154,BASE!A:E,2,0))</f>
        <v>SICRO 3</v>
      </c>
      <c r="F154" s="185" t="str">
        <f ca="1">IF(LEFT(D154,3)="CPU",VLOOKUP(B154,BASE!A:E,3,0),VLOOKUP(D154,BASE!A:E,3,0))</f>
        <v>LANÇAMENTO MECÂNICO DE CONCRETO COM BOMBA REBOCÁVEL COM CAPACIDADE DE 30 M³/H - CONFECÇÃO EM CENTRAL DOSADORA DE 30 M³/H</v>
      </c>
      <c r="G154" s="119" t="str">
        <f ca="1">IF(LEFT(D154,3)="CPU",VLOOKUP(B154,BASE!A:E,4,0),VLOOKUP(D154,BASE!A:E,4,0))</f>
        <v>M³</v>
      </c>
      <c r="H154" s="252">
        <f ca="1">VLOOKUP($C154,'MEMÓRIA DE CÁLCULO'!$B:$M,12,0)</f>
        <v>75.150000000000006</v>
      </c>
      <c r="I154" s="137">
        <f ca="1">IF(LEFT(D154,3)="CPU",VLOOKUP(B154,BASE!A:E,5,0),VLOOKUP(D154,BASE!A:E,5,0))</f>
        <v>68.88</v>
      </c>
      <c r="J154" s="427">
        <f t="shared" ca="1" si="178"/>
        <v>5176.33</v>
      </c>
      <c r="K154" s="428">
        <f t="shared" ca="1" si="179"/>
        <v>84.48</v>
      </c>
      <c r="L154" s="487">
        <f t="shared" ca="1" si="180"/>
        <v>6348.67</v>
      </c>
      <c r="M154" s="429">
        <f t="shared" si="164"/>
        <v>0.22650000000000001</v>
      </c>
      <c r="N154" s="492">
        <f t="shared" ca="1" si="177"/>
        <v>1.3505966359615224E-4</v>
      </c>
      <c r="O154" s="494" t="str">
        <f ca="1">IF(D154=95427,#REF!/H154,"")</f>
        <v/>
      </c>
      <c r="P154" s="1352">
        <v>5745.22</v>
      </c>
      <c r="Y154" s="495"/>
      <c r="AA154" s="496"/>
    </row>
    <row r="155" spans="1:27" s="493" customFormat="1" ht="27" outlineLevel="1" thickBot="1">
      <c r="A155" s="490">
        <v>9</v>
      </c>
      <c r="B155" s="491" t="str">
        <f t="shared" si="173"/>
        <v>ED-50171</v>
      </c>
      <c r="C155" s="196" t="str">
        <f t="shared" si="169"/>
        <v>5.1.3.9</v>
      </c>
      <c r="D155" s="417" t="s">
        <v>4096</v>
      </c>
      <c r="E155" s="120" t="str">
        <f ca="1">IF(LEFT(D155,3)="CPU",VLOOKUP(B155,BASE!A:E,2,0),VLOOKUP(D155,BASE!A:E,2,0))</f>
        <v>SEINFRA-MG</v>
      </c>
      <c r="F155" s="185" t="str">
        <f ca="1">IF(LEFT(D155,3)="CPU",VLOOKUP(B155,BASE!A:E,3,0),VLOOKUP(D155,BASE!A:E,3,0))</f>
        <v>IMPERMEABILIZAÇÃO POR CRISTALIZAÇÃO, APLICAÇÃO MANUAL, INCLUSIVE LIMPEZA DA SUPERFÍCIE E LAVAGEM COM HIDROJATEAMENTO</v>
      </c>
      <c r="G155" s="119" t="str">
        <f ca="1">IF(LEFT(D155,3)="CPU",VLOOKUP(B155,BASE!A:E,4,0),VLOOKUP(D155,BASE!A:E,4,0))</f>
        <v>M2</v>
      </c>
      <c r="H155" s="252">
        <f ca="1">VLOOKUP($C155,'MEMÓRIA DE CÁLCULO'!$B:$M,12,0)</f>
        <v>450.86</v>
      </c>
      <c r="I155" s="137">
        <f ca="1">IF(LEFT(D155,3)="CPU",VLOOKUP(B155,BASE!A:E,5,0),VLOOKUP(D155,BASE!A:E,5,0))</f>
        <v>27.03</v>
      </c>
      <c r="J155" s="427">
        <f t="shared" ca="1" si="174"/>
        <v>12186.75</v>
      </c>
      <c r="K155" s="428">
        <f t="shared" ca="1" si="175"/>
        <v>33.15</v>
      </c>
      <c r="L155" s="487">
        <f t="shared" ca="1" si="176"/>
        <v>14946.01</v>
      </c>
      <c r="M155" s="429">
        <f t="shared" si="164"/>
        <v>0.22650000000000001</v>
      </c>
      <c r="N155" s="492">
        <f t="shared" ca="1" si="177"/>
        <v>3.1795684493047003E-4</v>
      </c>
      <c r="O155" s="494" t="str">
        <f ca="1">IF(D155=95427,H150/H155,"")</f>
        <v/>
      </c>
      <c r="P155" s="1352">
        <v>14946.01</v>
      </c>
      <c r="Y155" s="495"/>
      <c r="AA155" s="496"/>
    </row>
    <row r="156" spans="1:27" s="138" customFormat="1" ht="14.25" outlineLevel="1" thickBot="1">
      <c r="A156" s="465">
        <v>4</v>
      </c>
      <c r="B156" s="466">
        <f>D156</f>
        <v>0</v>
      </c>
      <c r="C156" s="473" t="str">
        <f>$C$133&amp;"."&amp;A156</f>
        <v>5.1.4</v>
      </c>
      <c r="D156" s="124"/>
      <c r="E156" s="124"/>
      <c r="F156" s="174" t="str">
        <f ca="1">VLOOKUP($C156,'MEMÓRIA DE CÁLCULO'!$B:$M,4,0)</f>
        <v>LAJES DE TRANSIÇÃO - L1 e L2</v>
      </c>
      <c r="G156" s="125"/>
      <c r="H156" s="474"/>
      <c r="I156" s="475"/>
      <c r="J156" s="476">
        <f ca="1">SUBTOTAL(9,J157:J161)</f>
        <v>73715.62</v>
      </c>
      <c r="K156" s="477"/>
      <c r="L156" s="478">
        <f ca="1">SUBTOTAL(9,L157:L161)</f>
        <v>90408.78</v>
      </c>
      <c r="M156" s="128"/>
      <c r="N156" s="204">
        <f ca="1">SUBTOTAL(9,N157:N161)</f>
        <v>1.9233287307323481E-3</v>
      </c>
      <c r="O156" s="925" t="str">
        <f>IF(D156=95427,#REF!/H156,"")</f>
        <v/>
      </c>
      <c r="P156" s="1356">
        <v>92825.62999999999</v>
      </c>
      <c r="Y156" s="472"/>
      <c r="AA156" s="178"/>
    </row>
    <row r="157" spans="1:27" s="493" customFormat="1" ht="26.25" outlineLevel="1">
      <c r="A157" s="490">
        <v>1</v>
      </c>
      <c r="B157" s="491">
        <f>D157</f>
        <v>97086</v>
      </c>
      <c r="C157" s="196" t="str">
        <f>$C$156&amp;"."&amp;A157</f>
        <v>5.1.4.1</v>
      </c>
      <c r="D157" s="237">
        <v>97086</v>
      </c>
      <c r="E157" s="120" t="str">
        <f ca="1">IF(LEFT(D157,3)="CPU",VLOOKUP(B157,BASE!A:E,2,0),VLOOKUP(D157,BASE!A:E,2,0))</f>
        <v>SINAPI</v>
      </c>
      <c r="F157" s="185" t="str">
        <f ca="1">IF(LEFT(D157,3)="CPU",VLOOKUP(B157,BASE!A:E,3,0),VLOOKUP(D157,BASE!A:E,3,0))</f>
        <v>FABRICAÇÃO, MONTAGEM E DESMONTAGEM DE FORMA PARA RADIER, PISO DE CONCRETO OU LAJE SOBRE SOLO, EM MADEIRA SERRADA, 4 UTILIZAÇÕES. AF_09/2021</v>
      </c>
      <c r="G157" s="119" t="str">
        <f ca="1">IF(LEFT(D157,3)="CPU",VLOOKUP(B157,BASE!A:E,4,0),VLOOKUP(D157,BASE!A:E,4,0))</f>
        <v>M2</v>
      </c>
      <c r="H157" s="252">
        <f ca="1">VLOOKUP($C157,'MEMÓRIA DE CÁLCULO'!$B:$M,12,0)</f>
        <v>69.2</v>
      </c>
      <c r="I157" s="137">
        <f ca="1">IF(LEFT(D157,3)="CPU",VLOOKUP(B157,BASE!A:E,5,0),VLOOKUP(D157,BASE!A:E,5,0))</f>
        <v>149.31</v>
      </c>
      <c r="J157" s="427">
        <f ca="1">ROUND($H157*I157,2)</f>
        <v>10332.25</v>
      </c>
      <c r="K157" s="428">
        <f t="shared" ref="K157:K161" ca="1" si="184">ROUND(I157*(1+$M$5),2)</f>
        <v>183.13</v>
      </c>
      <c r="L157" s="487">
        <f ca="1">IFERROR(ROUND($H157*K157,2),"")</f>
        <v>12672.6</v>
      </c>
      <c r="M157" s="429">
        <f t="shared" ref="M157:M250" si="185">$M$5</f>
        <v>0.22650000000000001</v>
      </c>
      <c r="N157" s="492">
        <f ca="1">L157/$L$377</f>
        <v>2.695930159999809E-4</v>
      </c>
      <c r="O157" s="925" t="str">
        <f ca="1">IF(D157=95427,H152/H157,"")</f>
        <v/>
      </c>
      <c r="P157" s="1352">
        <v>13101.64</v>
      </c>
      <c r="Y157" s="495"/>
      <c r="AA157" s="496"/>
    </row>
    <row r="158" spans="1:27" s="138" customFormat="1" ht="13.5" outlineLevel="1">
      <c r="A158" s="465">
        <v>2</v>
      </c>
      <c r="B158" s="466">
        <f>D158</f>
        <v>96616</v>
      </c>
      <c r="C158" s="196" t="str">
        <f>$C$156&amp;"."&amp;A158</f>
        <v>5.1.4.2</v>
      </c>
      <c r="D158" s="237">
        <v>96616</v>
      </c>
      <c r="E158" s="120" t="str">
        <f ca="1">IF(LEFT(D158,3)="CPU",VLOOKUP(B158,BASE!A:E,2,0),VLOOKUP(D158,BASE!A:E,2,0))</f>
        <v>SINAPI</v>
      </c>
      <c r="F158" s="185" t="str">
        <f ca="1">IF(LEFT(D158,3)="CPU",VLOOKUP(B158,BASE!A:E,3,0),VLOOKUP(D158,BASE!A:E,3,0))</f>
        <v>LASTRO DE CONCRETO MAGRO, APLICADO EM BLOCOS DE COROAMENTO OU SAPATAS. AF_01/2024</v>
      </c>
      <c r="G158" s="119" t="str">
        <f ca="1">IF(LEFT(D158,3)="CPU",VLOOKUP(B158,BASE!A:E,4,0),VLOOKUP(D158,BASE!A:E,4,0))</f>
        <v>M3</v>
      </c>
      <c r="H158" s="252">
        <f ca="1">VLOOKUP($C158,'MEMÓRIA DE CÁLCULO'!$B:$M,12,0)</f>
        <v>2.8755000000000002</v>
      </c>
      <c r="I158" s="137">
        <f ca="1">IF(LEFT(D158,3)="CPU",VLOOKUP(B158,BASE!A:E,5,0),VLOOKUP(D158,BASE!A:E,5,0))</f>
        <v>908.52</v>
      </c>
      <c r="J158" s="427">
        <f ca="1">ROUND($H158*I158,2)</f>
        <v>2612.4499999999998</v>
      </c>
      <c r="K158" s="428">
        <f t="shared" ca="1" si="184"/>
        <v>1114.3</v>
      </c>
      <c r="L158" s="208">
        <f ca="1">IFERROR(ROUND($H158*K158,2),"")</f>
        <v>3204.17</v>
      </c>
      <c r="M158" s="429">
        <f t="shared" si="185"/>
        <v>0.22650000000000001</v>
      </c>
      <c r="N158" s="300">
        <f ca="1">L158/$L$377</f>
        <v>6.8164532461898811E-5</v>
      </c>
      <c r="O158" s="925" t="str">
        <f ca="1">IF(D158=95427,#REF!/H158,"")</f>
        <v/>
      </c>
      <c r="P158" s="1346">
        <v>3265.36</v>
      </c>
      <c r="Y158" s="472"/>
      <c r="AA158" s="178"/>
    </row>
    <row r="159" spans="1:27" s="138" customFormat="1" ht="13.5" outlineLevel="1">
      <c r="A159" s="465">
        <v>3</v>
      </c>
      <c r="B159" s="466" t="str">
        <f>D159</f>
        <v>ED-48298</v>
      </c>
      <c r="C159" s="196" t="str">
        <f>$C$156&amp;"."&amp;A159</f>
        <v>5.1.4.3</v>
      </c>
      <c r="D159" s="417" t="s">
        <v>3702</v>
      </c>
      <c r="E159" s="120" t="str">
        <f ca="1">IF(LEFT(D159,3)="CPU",VLOOKUP(B159,BASE!A:E,2,0),VLOOKUP(D159,BASE!A:E,2,0))</f>
        <v>SEINFRA-MG</v>
      </c>
      <c r="F159" s="185" t="str">
        <f ca="1">IF(LEFT(D159,3)="CPU",VLOOKUP(B159,BASE!A:E,3,0),VLOOKUP(D159,BASE!A:E,3,0))</f>
        <v>CORTE, DOBRA E MONTAGEM DE AÇO CA-50/60, INCLUSIVE ESPAÇADOR</v>
      </c>
      <c r="G159" s="119" t="str">
        <f ca="1">IF(LEFT(D159,3)="CPU",VLOOKUP(B159,BASE!A:E,4,0),VLOOKUP(D159,BASE!A:E,4,0))</f>
        <v>KG</v>
      </c>
      <c r="H159" s="252">
        <f ca="1">VLOOKUP($C159,'MEMÓRIA DE CÁLCULO'!$B:$M,12,0)</f>
        <v>3521</v>
      </c>
      <c r="I159" s="137">
        <f ca="1">IF(LEFT(D159,3)="CPU",VLOOKUP(B159,BASE!A:E,5,0),VLOOKUP(D159,BASE!A:E,5,0))</f>
        <v>14</v>
      </c>
      <c r="J159" s="427">
        <f ca="1">ROUND($H159*I159,2)</f>
        <v>49294</v>
      </c>
      <c r="K159" s="428">
        <f t="shared" ca="1" si="184"/>
        <v>17.170000000000002</v>
      </c>
      <c r="L159" s="208">
        <f ca="1">IFERROR(ROUND($H159*K159,2),"")</f>
        <v>60455.57</v>
      </c>
      <c r="M159" s="429">
        <f t="shared" si="185"/>
        <v>0.22650000000000001</v>
      </c>
      <c r="N159" s="300">
        <f ca="1">L159/$L$377</f>
        <v>1.2861133035287128E-3</v>
      </c>
      <c r="O159" s="925" t="str">
        <f ca="1">IF(D159=95427,H153/H159,"")</f>
        <v/>
      </c>
      <c r="P159" s="1346">
        <v>62286.49</v>
      </c>
      <c r="Y159" s="472"/>
      <c r="AA159" s="178"/>
    </row>
    <row r="160" spans="1:27" s="138" customFormat="1" ht="26.25" outlineLevel="1">
      <c r="A160" s="465">
        <v>4</v>
      </c>
      <c r="B160" s="466" t="str">
        <f>D160</f>
        <v>ED-9054</v>
      </c>
      <c r="C160" s="196" t="str">
        <f>$C$156&amp;"."&amp;A160</f>
        <v>5.1.4.4</v>
      </c>
      <c r="D160" s="417" t="s">
        <v>3736</v>
      </c>
      <c r="E160" s="120" t="str">
        <f ca="1">IF(LEFT(D160,3)="CPU",VLOOKUP(B160,BASE!A:E,2,0),VLOOKUP(D160,BASE!A:E,2,0))</f>
        <v>SEINFRA-MG</v>
      </c>
      <c r="F160" s="185" t="str">
        <f ca="1">IF(LEFT(D160,3)="CPU",VLOOKUP(B160,BASE!A:E,3,0),VLOOKUP(D160,BASE!A:E,3,0))</f>
        <v>FORNECIMENTO DE CONCRETO ESTRUTURAL, USINADO BOMBEADO, AUTO-ADENSÁVEL, COM FCK 30MPA, INCLUSIVE LANÇAMENTO E ACABAMENTO</v>
      </c>
      <c r="G160" s="119" t="str">
        <f ca="1">IF(LEFT(D160,3)="CPU",VLOOKUP(B160,BASE!A:E,4,0),VLOOKUP(D160,BASE!A:E,4,0))</f>
        <v>M3</v>
      </c>
      <c r="H160" s="252">
        <f ca="1">VLOOKUP($C160,'MEMÓRIA DE CÁLCULO'!$B:$M,12,0)</f>
        <v>14</v>
      </c>
      <c r="I160" s="137">
        <f ca="1">IF(LEFT(D160,3)="CPU",VLOOKUP(B160,BASE!A:E,5,0),VLOOKUP(D160,BASE!A:E,5,0))</f>
        <v>761.5</v>
      </c>
      <c r="J160" s="427">
        <f ca="1">ROUND($H160*I160,2)</f>
        <v>10661</v>
      </c>
      <c r="K160" s="428">
        <f t="shared" ca="1" si="184"/>
        <v>933.98</v>
      </c>
      <c r="L160" s="208">
        <f ca="1">IFERROR(ROUND($H160*K160,2),"")</f>
        <v>13075.72</v>
      </c>
      <c r="M160" s="429">
        <f t="shared" si="185"/>
        <v>0.22650000000000001</v>
      </c>
      <c r="N160" s="300">
        <f ca="1">L160/$L$377</f>
        <v>2.7816886757029102E-4</v>
      </c>
      <c r="O160" s="925" t="str">
        <f ca="1">IF(D160=95427,#REF!/H160,"")</f>
        <v/>
      </c>
      <c r="P160" s="1346">
        <v>13075.72</v>
      </c>
      <c r="Y160" s="472"/>
      <c r="AA160" s="178"/>
    </row>
    <row r="161" spans="1:27" s="138" customFormat="1" ht="14.25" outlineLevel="1" thickBot="1">
      <c r="A161" s="465">
        <v>5</v>
      </c>
      <c r="B161" s="466">
        <f t="shared" ref="B161" si="186">D161</f>
        <v>1109680</v>
      </c>
      <c r="C161" s="196" t="str">
        <f>$C$156&amp;"."&amp;A161</f>
        <v>5.1.4.5</v>
      </c>
      <c r="D161" s="417">
        <v>1109680</v>
      </c>
      <c r="E161" s="120" t="str">
        <f ca="1">IF(LEFT(D161,3)="CPU",VLOOKUP(B161,BASE!A:E,2,0),VLOOKUP(D161,BASE!A:E,2,0))</f>
        <v>SICRO 3</v>
      </c>
      <c r="F161" s="185" t="str">
        <f ca="1">IF(LEFT(D161,3)="CPU",VLOOKUP(B161,BASE!A:E,3,0),VLOOKUP(D161,BASE!A:E,3,0))</f>
        <v>ARGAMASSA PARA REPAROS E GRAUTEAMENTO - CONFECÇÃO EM MISTURADOR E LANÇAMENTO MANUAL</v>
      </c>
      <c r="G161" s="119" t="str">
        <f ca="1">IF(LEFT(D161,3)="CPU",VLOOKUP(B161,BASE!A:E,4,0),VLOOKUP(D161,BASE!A:E,4,0))</f>
        <v>M³</v>
      </c>
      <c r="H161" s="252">
        <f ca="1">VLOOKUP($C161,'MEMÓRIA DE CÁLCULO'!$B:$M,12,0)</f>
        <v>0.24500000000000002</v>
      </c>
      <c r="I161" s="137">
        <f ca="1">IF(LEFT(D161,3)="CPU",VLOOKUP(B161,BASE!A:E,5,0),VLOOKUP(D161,BASE!A:E,5,0))</f>
        <v>3330.28</v>
      </c>
      <c r="J161" s="427">
        <f t="shared" ref="J161" ca="1" si="187">ROUND($H161*I161,2)</f>
        <v>815.92</v>
      </c>
      <c r="K161" s="428">
        <f t="shared" ca="1" si="184"/>
        <v>4084.59</v>
      </c>
      <c r="L161" s="208">
        <f t="shared" ref="L161" ca="1" si="188">IFERROR(ROUND($H161*K161,2),"")</f>
        <v>1000.72</v>
      </c>
      <c r="M161" s="429">
        <f t="shared" si="185"/>
        <v>0.22650000000000001</v>
      </c>
      <c r="N161" s="300">
        <f ca="1">L161/$L$377</f>
        <v>2.1289011171464492E-5</v>
      </c>
      <c r="O161" s="925" t="str">
        <f ca="1">IF(D161=95427,H154/H161,"")</f>
        <v/>
      </c>
      <c r="P161" s="1346">
        <v>1096.42</v>
      </c>
      <c r="Y161" s="472"/>
      <c r="AA161" s="178"/>
    </row>
    <row r="162" spans="1:27" s="138" customFormat="1" ht="14.25" outlineLevel="1" thickBot="1">
      <c r="A162" s="465">
        <v>2</v>
      </c>
      <c r="B162" s="466">
        <f t="shared" ref="B162:B250" si="189">D162</f>
        <v>0</v>
      </c>
      <c r="C162" s="166" t="str">
        <f>$C$132&amp;"."&amp;A162</f>
        <v>5.2</v>
      </c>
      <c r="D162" s="167"/>
      <c r="E162" s="167"/>
      <c r="F162" s="175" t="str">
        <f ca="1">VLOOKUP($C162,'MEMÓRIA DE CÁLCULO'!$B:$M,4,0)</f>
        <v>MESOESTRUTURA</v>
      </c>
      <c r="G162" s="168"/>
      <c r="H162" s="169"/>
      <c r="I162" s="165"/>
      <c r="J162" s="469">
        <f ca="1">SUBTOTAL(9,J163:J193)</f>
        <v>2577492.5900000003</v>
      </c>
      <c r="K162" s="470"/>
      <c r="L162" s="471">
        <f ca="1">SUBTOTAL(9,L163:L193)</f>
        <v>3161260.5700000003</v>
      </c>
      <c r="M162" s="170"/>
      <c r="N162" s="204">
        <f ca="1">SUBTOTAL(9,N163:N193)</f>
        <v>6.7251690373571246E-2</v>
      </c>
      <c r="O162" s="925" t="str">
        <f>IF(D162=95427,#REF!/H162,"")</f>
        <v/>
      </c>
      <c r="P162" s="1351">
        <v>3176176.6500000008</v>
      </c>
      <c r="Y162" s="472"/>
      <c r="AA162" s="178"/>
    </row>
    <row r="163" spans="1:27" s="138" customFormat="1" ht="14.25" outlineLevel="1" thickBot="1">
      <c r="A163" s="465">
        <v>1</v>
      </c>
      <c r="B163" s="466">
        <f t="shared" si="189"/>
        <v>0</v>
      </c>
      <c r="C163" s="473" t="str">
        <f>$C$162&amp;"."&amp;A163</f>
        <v>5.2.1</v>
      </c>
      <c r="D163" s="124"/>
      <c r="E163" s="124"/>
      <c r="F163" s="174" t="str">
        <f ca="1">VLOOKUP($C163,'MEMÓRIA DE CÁLCULO'!$B:$M,4,0)</f>
        <v>PILARES</v>
      </c>
      <c r="G163" s="125"/>
      <c r="H163" s="474"/>
      <c r="I163" s="475"/>
      <c r="J163" s="476">
        <f ca="1">SUBTOTAL(9,J164:J168)</f>
        <v>1896191.93</v>
      </c>
      <c r="K163" s="477"/>
      <c r="L163" s="478">
        <f ca="1">SUBTOTAL(9,L164:L168)</f>
        <v>2325656.12</v>
      </c>
      <c r="M163" s="128"/>
      <c r="N163" s="204">
        <f ca="1">SUBTOTAL(9,N164:N168)</f>
        <v>4.9475296905892516E-2</v>
      </c>
      <c r="O163" s="925" t="str">
        <f ca="1">IF(D163=95427,H155/H163,"")</f>
        <v/>
      </c>
      <c r="P163" s="1356">
        <v>2342163.7800000003</v>
      </c>
      <c r="Y163" s="472"/>
      <c r="AA163" s="178"/>
    </row>
    <row r="164" spans="1:27" s="493" customFormat="1" ht="13.5" outlineLevel="1">
      <c r="A164" s="490">
        <v>1</v>
      </c>
      <c r="B164" s="491" t="str">
        <f t="shared" si="189"/>
        <v>CPU-020</v>
      </c>
      <c r="C164" s="196" t="str">
        <f>$C$163&amp;"."&amp;A164</f>
        <v>5.2.1.1</v>
      </c>
      <c r="D164" s="237" t="s">
        <v>34556</v>
      </c>
      <c r="E164" s="120" t="str">
        <f ca="1">IF(LEFT(D164,3)="CPU",VLOOKUP(B164,BASE!A:E,2,0),VLOOKUP(D164,BASE!A:E,2,0))</f>
        <v>EXTRA</v>
      </c>
      <c r="F164" s="185" t="str">
        <f ca="1">IF(LEFT(D164,3)="CPU",VLOOKUP(B164,BASE!A:E,3,0),VLOOKUP(D164,BASE!A:E,3,0))</f>
        <v>LOCAÇÃO, MONTAGEM, IÇAMENTO, DESFORMA E LIMPEZA DE FORMA PARA PILAR D = 1,50 M LOCADA</v>
      </c>
      <c r="G164" s="119" t="str">
        <f ca="1">IF(LEFT(D164,3)="CPU",VLOOKUP(B164,BASE!A:E,4,0),VLOOKUP(D164,BASE!A:E,4,0))</f>
        <v>M2</v>
      </c>
      <c r="H164" s="252">
        <f ca="1">VLOOKUP($C164,'MEMÓRIA DE CÁLCULO'!$B:$M,12,0)</f>
        <v>149.22565104551515</v>
      </c>
      <c r="I164" s="137">
        <f ca="1">IF(LEFT(D164,3)="CPU",VLOOKUP(B164,BASE!A:E,5,0),VLOOKUP(D164,BASE!A:E,5,0))</f>
        <v>1477.71</v>
      </c>
      <c r="J164" s="427">
        <f t="shared" ref="J164:J168" ca="1" si="190">ROUND($H164*I164,2)</f>
        <v>220512.24</v>
      </c>
      <c r="K164" s="428">
        <f t="shared" ref="K164:K168" ca="1" si="191">ROUND(I164*(1+$M$5),2)</f>
        <v>1812.41</v>
      </c>
      <c r="L164" s="487">
        <f t="shared" ref="L164:L168" ca="1" si="192">IFERROR(ROUND($H164*K164,2),"")</f>
        <v>270458.06</v>
      </c>
      <c r="M164" s="429">
        <f t="shared" ref="M164:M168" si="193">$M$5</f>
        <v>0.22650000000000001</v>
      </c>
      <c r="N164" s="492">
        <f ca="1">L164/$L$377</f>
        <v>5.7536420384849043E-3</v>
      </c>
      <c r="O164" s="925" t="str">
        <f ca="1">IF(D164=95427,#REF!/H164,"")</f>
        <v/>
      </c>
      <c r="P164" s="1352">
        <v>271490.7</v>
      </c>
      <c r="Y164" s="495"/>
      <c r="AA164" s="496"/>
    </row>
    <row r="165" spans="1:27" s="493" customFormat="1" ht="13.5" outlineLevel="1">
      <c r="A165" s="490">
        <v>2</v>
      </c>
      <c r="B165" s="491" t="str">
        <f>D165</f>
        <v>CPU-021</v>
      </c>
      <c r="C165" s="196" t="str">
        <f>$C$163&amp;"."&amp;A165</f>
        <v>5.2.1.2</v>
      </c>
      <c r="D165" s="237" t="s">
        <v>43474</v>
      </c>
      <c r="E165" s="120" t="str">
        <f ca="1">IF(LEFT(D165,3)="CPU",VLOOKUP(B165,BASE!A:E,2,0),VLOOKUP(D165,BASE!A:E,2,0))</f>
        <v>EXTRA</v>
      </c>
      <c r="F165" s="185" t="str">
        <f ca="1">IF(LEFT(D165,3)="CPU",VLOOKUP(B165,BASE!A:E,3,0),VLOOKUP(D165,BASE!A:E,3,0))</f>
        <v>LOCAÇÃO, MONTAGEM, IÇAMENTO, DESFORMA E LIMPEZA DE FORMA PARA PILAR D = 2,00 M LOCADA</v>
      </c>
      <c r="G165" s="119" t="str">
        <f ca="1">IF(LEFT(D165,3)="CPU",VLOOKUP(B165,BASE!A:E,4,0),VLOOKUP(D165,BASE!A:E,4,0))</f>
        <v>M2</v>
      </c>
      <c r="H165" s="252">
        <f ca="1">VLOOKUP($C165,'MEMÓRIA DE CÁLCULO'!$B:$M,12,0)</f>
        <v>282.1150202923634</v>
      </c>
      <c r="I165" s="137">
        <f ca="1">IF(LEFT(D165,3)="CPU",VLOOKUP(B165,BASE!A:E,5,0),VLOOKUP(D165,BASE!A:E,5,0))</f>
        <v>2693.56</v>
      </c>
      <c r="J165" s="427">
        <f ca="1">ROUND($H165*I165,2)</f>
        <v>759893.73</v>
      </c>
      <c r="K165" s="428">
        <f ca="1">ROUND(I165*(1+$M$5),2)</f>
        <v>3303.65</v>
      </c>
      <c r="L165" s="487">
        <f ca="1">IFERROR(ROUND($H165*K165,2),"")</f>
        <v>932009.29</v>
      </c>
      <c r="M165" s="429">
        <f t="shared" si="193"/>
        <v>0.22650000000000001</v>
      </c>
      <c r="N165" s="492">
        <f ca="1">L165/$L$377</f>
        <v>1.9827280544726485E-2</v>
      </c>
      <c r="O165" s="925" t="str">
        <f t="shared" ref="O165:O195" ca="1" si="194">IF(D165=95427,H156/H165,"")</f>
        <v/>
      </c>
      <c r="P165" s="1352">
        <v>934204.14</v>
      </c>
      <c r="Y165" s="495"/>
      <c r="AA165" s="496"/>
    </row>
    <row r="166" spans="1:27" s="493" customFormat="1" ht="13.5" outlineLevel="1">
      <c r="A166" s="490">
        <v>3</v>
      </c>
      <c r="B166" s="491" t="str">
        <f t="shared" ref="B166:B167" si="195">D166</f>
        <v>CPU-022</v>
      </c>
      <c r="C166" s="196" t="str">
        <f t="shared" ref="C166" si="196">$C$163&amp;"."&amp;A166</f>
        <v>5.2.1.3</v>
      </c>
      <c r="D166" s="237" t="s">
        <v>43476</v>
      </c>
      <c r="E166" s="120" t="str">
        <f ca="1">IF(LEFT(D166,3)="CPU",VLOOKUP(B166,BASE!A:E,2,0),VLOOKUP(D166,BASE!A:E,2,0))</f>
        <v>EXTRA</v>
      </c>
      <c r="F166" s="185" t="str">
        <f ca="1">IF(LEFT(D166,3)="CPU",VLOOKUP(B166,BASE!A:E,3,0),VLOOKUP(D166,BASE!A:E,3,0))</f>
        <v>LOCAÇÃO, MONTAGEM, IÇAMENTO, DESFORMA E LIMPEZA DE FORMA PARA PILAR D = 3,00 M LOCADA</v>
      </c>
      <c r="G166" s="119" t="str">
        <f ca="1">IF(LEFT(D166,3)="CPU",VLOOKUP(B166,BASE!A:E,4,0),VLOOKUP(D166,BASE!A:E,4,0))</f>
        <v>M2</v>
      </c>
      <c r="H166" s="252">
        <f ca="1">VLOOKUP($C166,'MEMÓRIA DE CÁLCULO'!$B:$M,12,0)</f>
        <v>120.63715789784806</v>
      </c>
      <c r="I166" s="137">
        <f ca="1">IF(LEFT(D166,3)="CPU",VLOOKUP(B166,BASE!A:E,5,0),VLOOKUP(D166,BASE!A:E,5,0))</f>
        <v>3150.7599999999998</v>
      </c>
      <c r="J166" s="427">
        <f ca="1">ROUND($H166*I166,2)</f>
        <v>380098.73</v>
      </c>
      <c r="K166" s="428">
        <f ca="1">ROUND(I166*(1+$M$5),2)</f>
        <v>3864.41</v>
      </c>
      <c r="L166" s="487">
        <f ca="1">IFERROR(ROUND($H166*K166,2),"")</f>
        <v>466191.44</v>
      </c>
      <c r="M166" s="429">
        <f t="shared" si="193"/>
        <v>0.22650000000000001</v>
      </c>
      <c r="N166" s="492">
        <f ca="1">L166/$L$377</f>
        <v>9.9176140920548377E-3</v>
      </c>
      <c r="O166" s="925" t="str">
        <f t="shared" ca="1" si="194"/>
        <v/>
      </c>
      <c r="P166" s="1352">
        <v>467442.45</v>
      </c>
      <c r="Y166" s="495"/>
      <c r="AA166" s="496"/>
    </row>
    <row r="167" spans="1:27" s="493" customFormat="1" ht="13.5" outlineLevel="1">
      <c r="A167" s="490">
        <v>4</v>
      </c>
      <c r="B167" s="491" t="str">
        <f t="shared" si="195"/>
        <v>ED-48298</v>
      </c>
      <c r="C167" s="196" t="str">
        <f>$C$163&amp;"."&amp;A167</f>
        <v>5.2.1.4</v>
      </c>
      <c r="D167" s="417" t="s">
        <v>3702</v>
      </c>
      <c r="E167" s="120" t="str">
        <f ca="1">IF(LEFT(D167,3)="CPU",VLOOKUP(B167,BASE!A:E,2,0),VLOOKUP(D167,BASE!A:E,2,0))</f>
        <v>SEINFRA-MG</v>
      </c>
      <c r="F167" s="185" t="str">
        <f ca="1">IF(LEFT(D167,3)="CPU",VLOOKUP(B167,BASE!A:E,3,0),VLOOKUP(D167,BASE!A:E,3,0))</f>
        <v>CORTE, DOBRA E MONTAGEM DE AÇO CA-50/60, INCLUSIVE ESPAÇADOR</v>
      </c>
      <c r="G167" s="119" t="str">
        <f ca="1">IF(LEFT(D167,3)="CPU",VLOOKUP(B167,BASE!A:E,4,0),VLOOKUP(D167,BASE!A:E,4,0))</f>
        <v>KG</v>
      </c>
      <c r="H167" s="252">
        <f ca="1">VLOOKUP($C167,'MEMÓRIA DE CÁLCULO'!$B:$M,12,0)</f>
        <v>23133</v>
      </c>
      <c r="I167" s="137">
        <f ca="1">IF(LEFT(D167,3)="CPU",VLOOKUP(B167,BASE!A:E,5,0),VLOOKUP(D167,BASE!A:E,5,0))</f>
        <v>14</v>
      </c>
      <c r="J167" s="427">
        <f ca="1">ROUND($H167*I167,2)</f>
        <v>323862</v>
      </c>
      <c r="K167" s="428">
        <f ca="1">ROUND(I167*(1+$M$5),2)</f>
        <v>17.170000000000002</v>
      </c>
      <c r="L167" s="487">
        <f ca="1">IFERROR(ROUND($H167*K167,2),"")</f>
        <v>397193.61</v>
      </c>
      <c r="M167" s="429">
        <f t="shared" si="193"/>
        <v>0.22650000000000001</v>
      </c>
      <c r="N167" s="492">
        <f ca="1">L167/$L$377</f>
        <v>8.4497753622634793E-3</v>
      </c>
      <c r="O167" s="925" t="str">
        <f ca="1">IF(D167=95427,H161/H167,"")</f>
        <v/>
      </c>
      <c r="P167" s="1352">
        <v>409222.77</v>
      </c>
      <c r="Y167" s="495"/>
      <c r="AA167" s="496"/>
    </row>
    <row r="168" spans="1:27" s="493" customFormat="1" ht="27" outlineLevel="1" thickBot="1">
      <c r="A168" s="490">
        <v>5</v>
      </c>
      <c r="B168" s="491" t="str">
        <f>D168</f>
        <v>ED-9054</v>
      </c>
      <c r="C168" s="196" t="str">
        <f>$C$163&amp;"."&amp;A168</f>
        <v>5.2.1.5</v>
      </c>
      <c r="D168" s="417" t="s">
        <v>3736</v>
      </c>
      <c r="E168" s="120" t="str">
        <f ca="1">IF(LEFT(D168,3)="CPU",VLOOKUP(B168,BASE!A:E,2,0),VLOOKUP(D168,BASE!A:E,2,0))</f>
        <v>SEINFRA-MG</v>
      </c>
      <c r="F168" s="185" t="str">
        <f ca="1">IF(LEFT(D168,3)="CPU",VLOOKUP(B168,BASE!A:E,3,0),VLOOKUP(D168,BASE!A:E,3,0))</f>
        <v>FORNECIMENTO DE CONCRETO ESTRUTURAL, USINADO BOMBEADO, AUTO-ADENSÁVEL, COM FCK 30MPA, INCLUSIVE LANÇAMENTO E ACABAMENTO</v>
      </c>
      <c r="G168" s="119" t="str">
        <f ca="1">IF(LEFT(D168,3)="CPU",VLOOKUP(B168,BASE!A:E,4,0),VLOOKUP(D168,BASE!A:E,4,0))</f>
        <v>M3</v>
      </c>
      <c r="H168" s="252">
        <f ca="1">VLOOKUP($C168,'MEMÓRIA DE CÁLCULO'!$B:$M,12,0)</f>
        <v>278.16839452129125</v>
      </c>
      <c r="I168" s="137">
        <f ca="1">IF(LEFT(D168,3)="CPU",VLOOKUP(B168,BASE!A:E,5,0),VLOOKUP(D168,BASE!A:E,5,0))</f>
        <v>761.5</v>
      </c>
      <c r="J168" s="427">
        <f t="shared" ca="1" si="190"/>
        <v>211825.23</v>
      </c>
      <c r="K168" s="428">
        <f t="shared" ca="1" si="191"/>
        <v>933.98</v>
      </c>
      <c r="L168" s="487">
        <f t="shared" ca="1" si="192"/>
        <v>259803.72</v>
      </c>
      <c r="M168" s="429">
        <f t="shared" si="193"/>
        <v>0.22650000000000001</v>
      </c>
      <c r="N168" s="492">
        <f ca="1">L168/$L$377</f>
        <v>5.5269848683628109E-3</v>
      </c>
      <c r="O168" s="925" t="str">
        <f ca="1">IF(D168=95427,H163/H168,"")</f>
        <v/>
      </c>
      <c r="P168" s="1352">
        <v>259803.72</v>
      </c>
      <c r="Y168" s="495"/>
      <c r="AA168" s="496"/>
    </row>
    <row r="169" spans="1:27" s="138" customFormat="1" ht="14.25" outlineLevel="1" thickBot="1">
      <c r="A169" s="465">
        <v>2</v>
      </c>
      <c r="B169" s="466">
        <f t="shared" si="189"/>
        <v>0</v>
      </c>
      <c r="C169" s="473" t="str">
        <f>$C$162&amp;"."&amp;A169</f>
        <v>5.2.2</v>
      </c>
      <c r="D169" s="124"/>
      <c r="E169" s="124"/>
      <c r="F169" s="174" t="str">
        <f ca="1">VLOOKUP($C169,'MEMÓRIA DE CÁLCULO'!$B:$M,4,0)</f>
        <v xml:space="preserve">ENCONTRO 01, ENCONTRO 02, VIGA TRAVESSA, CORTINAS, ALAS, PAREDES </v>
      </c>
      <c r="G169" s="125"/>
      <c r="H169" s="474"/>
      <c r="I169" s="475"/>
      <c r="J169" s="476">
        <f ca="1">SUBTOTAL(9,J170:J177)</f>
        <v>386188.33</v>
      </c>
      <c r="K169" s="477"/>
      <c r="L169" s="478">
        <f ca="1">SUBTOTAL(9,L170:L177)</f>
        <v>473649.36999999994</v>
      </c>
      <c r="M169" s="128"/>
      <c r="N169" s="204">
        <f ca="1">SUBTOTAL(9,N170:N177)</f>
        <v>1.0076271813581337E-2</v>
      </c>
      <c r="O169" s="925" t="str">
        <f ca="1">IF(D169=95427,H165/H169,"")</f>
        <v/>
      </c>
      <c r="P169" s="1356">
        <v>482771.12</v>
      </c>
      <c r="Y169" s="472"/>
      <c r="AA169" s="178"/>
    </row>
    <row r="170" spans="1:27" s="493" customFormat="1" ht="13.5" outlineLevel="1">
      <c r="A170" s="490">
        <v>1</v>
      </c>
      <c r="B170" s="491">
        <f t="shared" si="189"/>
        <v>92270</v>
      </c>
      <c r="C170" s="196" t="str">
        <f>$C$169&amp;"."&amp;A170</f>
        <v>5.2.2.1</v>
      </c>
      <c r="D170" s="237">
        <v>92270</v>
      </c>
      <c r="E170" s="120" t="str">
        <f ca="1">IF(LEFT(D170,3)="CPU",VLOOKUP(B170,BASE!A:E,2,0),VLOOKUP(D170,BASE!A:E,2,0))</f>
        <v>SINAPI</v>
      </c>
      <c r="F170" s="185" t="str">
        <f ca="1">IF(LEFT(D170,3)="CPU",VLOOKUP(B170,BASE!A:E,3,0),VLOOKUP(D170,BASE!A:E,3,0))</f>
        <v>FABRICAÇÃO DE FÔRMA PARA VIGAS, COM MADEIRA SERRADA, E = 25 MM. AF_09/2020</v>
      </c>
      <c r="G170" s="119" t="str">
        <f ca="1">IF(LEFT(D170,3)="CPU",VLOOKUP(B170,BASE!A:E,4,0),VLOOKUP(D170,BASE!A:E,4,0))</f>
        <v>M2</v>
      </c>
      <c r="H170" s="252">
        <f ca="1">VLOOKUP($C170,'MEMÓRIA DE CÁLCULO'!$B:$M,12,0)</f>
        <v>362.45499999999998</v>
      </c>
      <c r="I170" s="137">
        <f ca="1">IF(LEFT(D170,3)="CPU",VLOOKUP(B170,BASE!A:E,5,0),VLOOKUP(D170,BASE!A:E,5,0))</f>
        <v>218.55</v>
      </c>
      <c r="J170" s="427">
        <f t="shared" ref="J170:J177" ca="1" si="197">ROUND($H170*I170,2)</f>
        <v>79214.539999999994</v>
      </c>
      <c r="K170" s="428">
        <f t="shared" ref="K170:K177" ca="1" si="198">ROUND(I170*(1+$M$5),2)</f>
        <v>268.05</v>
      </c>
      <c r="L170" s="487">
        <f t="shared" ref="L170:L177" ca="1" si="199">IFERROR(ROUND($H170*K170,2),"")</f>
        <v>97156.06</v>
      </c>
      <c r="M170" s="429">
        <f t="shared" ref="M170:M177" si="200">$M$5</f>
        <v>0.22650000000000001</v>
      </c>
      <c r="N170" s="492">
        <f t="shared" ref="N170:N177" ca="1" si="201">L170/$L$377</f>
        <v>2.0668683015383667E-3</v>
      </c>
      <c r="O170" s="925" t="str">
        <f ca="1">IF(D170=95427,H166/H170,"")</f>
        <v/>
      </c>
      <c r="P170" s="1352">
        <v>98323.17</v>
      </c>
      <c r="Y170" s="495"/>
      <c r="AA170" s="496"/>
    </row>
    <row r="171" spans="1:27" s="493" customFormat="1" ht="13.5" outlineLevel="1">
      <c r="A171" s="490">
        <v>2</v>
      </c>
      <c r="B171" s="491" t="str">
        <f t="shared" ref="B171:B172" si="202">D171</f>
        <v>CPU-019</v>
      </c>
      <c r="C171" s="196" t="str">
        <f>$C$169&amp;"."&amp;A171</f>
        <v>5.2.2.2</v>
      </c>
      <c r="D171" s="237" t="s">
        <v>34555</v>
      </c>
      <c r="E171" s="120" t="str">
        <f ca="1">IF(LEFT(D171,3)="CPU",VLOOKUP(B171,BASE!A:E,2,0),VLOOKUP(D171,BASE!A:E,2,0))</f>
        <v>EXTRA</v>
      </c>
      <c r="F171" s="185" t="str">
        <f ca="1">IF(LEFT(D171,3)="CPU",VLOOKUP(B171,BASE!A:E,3,0),VLOOKUP(D171,BASE!A:E,3,0))</f>
        <v>LOCAÇÃO, MONTAGEM, IÇAMENTO, DESFORMA E LIMPEZA DE FORMA PARA VIGA TRAVESSA METÁLICA LOCADA</v>
      </c>
      <c r="G171" s="119" t="str">
        <f ca="1">IF(LEFT(D171,3)="CPU",VLOOKUP(B171,BASE!A:E,4,0),VLOOKUP(D171,BASE!A:E,4,0))</f>
        <v>M2</v>
      </c>
      <c r="H171" s="252">
        <f ca="1">VLOOKUP($C171,'MEMÓRIA DE CÁLCULO'!$B:$M,12,0)</f>
        <v>39.96</v>
      </c>
      <c r="I171" s="137">
        <f ca="1">IF(LEFT(D171,3)="CPU",VLOOKUP(B171,BASE!A:E,5,0),VLOOKUP(D171,BASE!A:E,5,0))</f>
        <v>108.57</v>
      </c>
      <c r="J171" s="427">
        <f t="shared" ref="J171:J172" ca="1" si="203">ROUND($H171*I171,2)</f>
        <v>4338.46</v>
      </c>
      <c r="K171" s="428">
        <f t="shared" ref="K171:K172" ca="1" si="204">ROUND(I171*(1+$M$5),2)</f>
        <v>133.16</v>
      </c>
      <c r="L171" s="487">
        <f t="shared" ref="L171:L172" ca="1" si="205">IFERROR(ROUND($H171*K171,2),"")</f>
        <v>5321.07</v>
      </c>
      <c r="M171" s="429">
        <f t="shared" si="200"/>
        <v>0.22650000000000001</v>
      </c>
      <c r="N171" s="492">
        <f t="shared" ca="1" si="201"/>
        <v>1.1319881552696513E-4</v>
      </c>
      <c r="O171" s="925" t="str">
        <f ca="1">IF(D171=95427,#REF!/H171,"")</f>
        <v/>
      </c>
      <c r="P171" s="1352">
        <v>5472.92</v>
      </c>
      <c r="Y171" s="495"/>
      <c r="AA171" s="496"/>
    </row>
    <row r="172" spans="1:27" s="493" customFormat="1" ht="13.5" outlineLevel="1">
      <c r="A172" s="490">
        <v>3</v>
      </c>
      <c r="B172" s="491" t="str">
        <f t="shared" si="202"/>
        <v>CPU-026</v>
      </c>
      <c r="C172" s="196" t="str">
        <f>$C$169&amp;"."&amp;A172</f>
        <v>5.2.2.3</v>
      </c>
      <c r="D172" s="237" t="s">
        <v>43484</v>
      </c>
      <c r="E172" s="120" t="str">
        <f ca="1">IF(LEFT(D172,3)="CPU",VLOOKUP(B172,BASE!A:E,2,0),VLOOKUP(D172,BASE!A:E,2,0))</f>
        <v>EXTRA</v>
      </c>
      <c r="F172" s="185" t="str">
        <f ca="1">IF(LEFT(D172,3)="CPU",VLOOKUP(B172,BASE!A:E,3,0),VLOOKUP(D172,BASE!A:E,3,0))</f>
        <v>LOCAÇÃO, MONTAGEM, DESMONTAGEM DE ESCORAMENTO VIGA TRAVESSA</v>
      </c>
      <c r="G172" s="119" t="str">
        <f ca="1">IF(LEFT(D172,3)="CPU",VLOOKUP(B172,BASE!A:E,4,0),VLOOKUP(D172,BASE!A:E,4,0))</f>
        <v>M3</v>
      </c>
      <c r="H172" s="252">
        <f ca="1">VLOOKUP($C172,'MEMÓRIA DE CÁLCULO'!$B:$M,12,0)</f>
        <v>71.927999999999997</v>
      </c>
      <c r="I172" s="137">
        <f ca="1">IF(LEFT(D172,3)="CPU",VLOOKUP(B172,BASE!A:E,5,0),VLOOKUP(D172,BASE!A:E,5,0))</f>
        <v>192.20999999999998</v>
      </c>
      <c r="J172" s="427">
        <f t="shared" ca="1" si="203"/>
        <v>13825.28</v>
      </c>
      <c r="K172" s="428">
        <f t="shared" ca="1" si="204"/>
        <v>235.75</v>
      </c>
      <c r="L172" s="487">
        <f t="shared" ca="1" si="205"/>
        <v>16957.03</v>
      </c>
      <c r="M172" s="429">
        <f t="shared" si="200"/>
        <v>0.22650000000000001</v>
      </c>
      <c r="N172" s="492">
        <f t="shared" ca="1" si="201"/>
        <v>3.6073866926298915E-4</v>
      </c>
      <c r="O172" s="925" t="str">
        <f t="shared" ref="O172:O178" ca="1" si="206">IF(D172=95427,H167/H172,"")</f>
        <v/>
      </c>
      <c r="P172" s="1352">
        <v>17031.11</v>
      </c>
      <c r="Y172" s="495"/>
      <c r="AA172" s="496"/>
    </row>
    <row r="173" spans="1:27" s="493" customFormat="1" ht="26.25" outlineLevel="1">
      <c r="A173" s="490">
        <v>4</v>
      </c>
      <c r="B173" s="491">
        <f>D173</f>
        <v>92447</v>
      </c>
      <c r="C173" s="196" t="str">
        <f>$C$169&amp;"."&amp;A173</f>
        <v>5.2.2.4</v>
      </c>
      <c r="D173" s="237">
        <v>92447</v>
      </c>
      <c r="E173" s="120" t="str">
        <f ca="1">IF(LEFT(D173,3)="CPU",VLOOKUP(B173,BASE!A:E,2,0),VLOOKUP(D173,BASE!A:E,2,0))</f>
        <v>SINAPI</v>
      </c>
      <c r="F173" s="185" t="str">
        <f ca="1">IF(LEFT(D173,3)="CPU",VLOOKUP(B173,BASE!A:E,3,0),VLOOKUP(D173,BASE!A:E,3,0))</f>
        <v>MONTAGEM E DESMONTAGEM DE FÔRMA DE VIGA, ESCORAMENTO COM PONTALETE DE MADEIRA, PÉ-DIREITO SIMPLES, EM MADEIRA SERRADA, 2 UTILIZAÇÕES. AF_09/2020</v>
      </c>
      <c r="G173" s="119" t="str">
        <f ca="1">IF(LEFT(D173,3)="CPU",VLOOKUP(B173,BASE!A:E,4,0),VLOOKUP(D173,BASE!A:E,4,0))</f>
        <v>M2</v>
      </c>
      <c r="H173" s="252">
        <f ca="1">VLOOKUP($C173,'MEMÓRIA DE CÁLCULO'!$B:$M,12,0)</f>
        <v>362.45499999999998</v>
      </c>
      <c r="I173" s="137">
        <f ca="1">IF(LEFT(D173,3)="CPU",VLOOKUP(B173,BASE!A:E,5,0),VLOOKUP(D173,BASE!A:E,5,0))</f>
        <v>247.5</v>
      </c>
      <c r="J173" s="427">
        <f ca="1">ROUND($H173*I173,2)</f>
        <v>89707.61</v>
      </c>
      <c r="K173" s="428">
        <f t="shared" ref="K173" ca="1" si="207">ROUND(I173*(1+$M$5),2)</f>
        <v>303.56</v>
      </c>
      <c r="L173" s="487">
        <f ca="1">IFERROR(ROUND($H173*K173,2),"")</f>
        <v>110026.84</v>
      </c>
      <c r="M173" s="429">
        <f t="shared" si="185"/>
        <v>0.22650000000000001</v>
      </c>
      <c r="N173" s="492">
        <f t="shared" ca="1" si="201"/>
        <v>2.3406773382374049E-3</v>
      </c>
      <c r="O173" s="925" t="str">
        <f t="shared" ca="1" si="206"/>
        <v/>
      </c>
      <c r="P173" s="1352">
        <v>113136.7</v>
      </c>
      <c r="Y173" s="495"/>
      <c r="AA173" s="496"/>
    </row>
    <row r="174" spans="1:27" s="138" customFormat="1" ht="13.5" outlineLevel="1">
      <c r="A174" s="465">
        <v>5</v>
      </c>
      <c r="B174" s="466">
        <f t="shared" ref="B174:B177" si="208">D174</f>
        <v>96616</v>
      </c>
      <c r="C174" s="196" t="str">
        <f t="shared" ref="C174:C177" si="209">$C$169&amp;"."&amp;A174</f>
        <v>5.2.2.5</v>
      </c>
      <c r="D174" s="237">
        <v>96616</v>
      </c>
      <c r="E174" s="120" t="str">
        <f ca="1">IF(LEFT(D174,3)="CPU",VLOOKUP(B174,BASE!A:E,2,0),VLOOKUP(D174,BASE!A:E,2,0))</f>
        <v>SINAPI</v>
      </c>
      <c r="F174" s="185" t="str">
        <f ca="1">IF(LEFT(D174,3)="CPU",VLOOKUP(B174,BASE!A:E,3,0),VLOOKUP(D174,BASE!A:E,3,0))</f>
        <v>LASTRO DE CONCRETO MAGRO, APLICADO EM BLOCOS DE COROAMENTO OU SAPATAS. AF_01/2024</v>
      </c>
      <c r="G174" s="119" t="str">
        <f ca="1">IF(LEFT(D174,3)="CPU",VLOOKUP(B174,BASE!A:E,4,0),VLOOKUP(D174,BASE!A:E,4,0))</f>
        <v>M3</v>
      </c>
      <c r="H174" s="252">
        <f ca="1">VLOOKUP($C174,'MEMÓRIA DE CÁLCULO'!$B:$M,12,0)</f>
        <v>0.55900000000000005</v>
      </c>
      <c r="I174" s="137">
        <f ca="1">IF(LEFT(D174,3)="CPU",VLOOKUP(B174,BASE!A:E,5,0),VLOOKUP(D174,BASE!A:E,5,0))</f>
        <v>908.52</v>
      </c>
      <c r="J174" s="427">
        <f ca="1">ROUND($H174*I174,2)</f>
        <v>507.86</v>
      </c>
      <c r="K174" s="428">
        <f t="shared" ca="1" si="198"/>
        <v>1114.3</v>
      </c>
      <c r="L174" s="487">
        <f ca="1">IFERROR(ROUND($H174*K174,2),"")</f>
        <v>622.89</v>
      </c>
      <c r="M174" s="429">
        <f t="shared" si="185"/>
        <v>0.22650000000000001</v>
      </c>
      <c r="N174" s="300">
        <f t="shared" ca="1" si="201"/>
        <v>1.3251171325239344E-5</v>
      </c>
      <c r="O174" s="925" t="str">
        <f t="shared" ca="1" si="206"/>
        <v/>
      </c>
      <c r="P174" s="1346">
        <v>634.79</v>
      </c>
      <c r="Y174" s="472"/>
      <c r="AA174" s="178"/>
    </row>
    <row r="175" spans="1:27" s="138" customFormat="1" ht="13.5" outlineLevel="1">
      <c r="A175" s="465">
        <v>6</v>
      </c>
      <c r="B175" s="466" t="str">
        <f t="shared" si="208"/>
        <v>ED-48298</v>
      </c>
      <c r="C175" s="196" t="str">
        <f t="shared" si="209"/>
        <v>5.2.2.6</v>
      </c>
      <c r="D175" s="417" t="s">
        <v>3702</v>
      </c>
      <c r="E175" s="120" t="str">
        <f ca="1">IF(LEFT(D175,3)="CPU",VLOOKUP(B175,BASE!A:E,2,0),VLOOKUP(D175,BASE!A:E,2,0))</f>
        <v>SEINFRA-MG</v>
      </c>
      <c r="F175" s="185" t="str">
        <f ca="1">IF(LEFT(D175,3)="CPU",VLOOKUP(B175,BASE!A:E,3,0),VLOOKUP(D175,BASE!A:E,3,0))</f>
        <v>CORTE, DOBRA E MONTAGEM DE AÇO CA-50/60, INCLUSIVE ESPAÇADOR</v>
      </c>
      <c r="G175" s="119" t="str">
        <f ca="1">IF(LEFT(D175,3)="CPU",VLOOKUP(B175,BASE!A:E,4,0),VLOOKUP(D175,BASE!A:E,4,0))</f>
        <v>KG</v>
      </c>
      <c r="H175" s="252">
        <f ca="1">VLOOKUP($C175,'MEMÓRIA DE CÁLCULO'!$B:$M,12,0)</f>
        <v>10399</v>
      </c>
      <c r="I175" s="137">
        <f ca="1">IF(LEFT(D175,3)="CPU",VLOOKUP(B175,BASE!A:E,5,0),VLOOKUP(D175,BASE!A:E,5,0))</f>
        <v>14</v>
      </c>
      <c r="J175" s="427">
        <f t="shared" ca="1" si="197"/>
        <v>145586</v>
      </c>
      <c r="K175" s="428">
        <f t="shared" ca="1" si="198"/>
        <v>17.170000000000002</v>
      </c>
      <c r="L175" s="487">
        <f t="shared" ca="1" si="199"/>
        <v>178550.83</v>
      </c>
      <c r="M175" s="429">
        <f t="shared" si="200"/>
        <v>0.22650000000000001</v>
      </c>
      <c r="N175" s="300">
        <f t="shared" ca="1" si="201"/>
        <v>3.7984357408108729E-3</v>
      </c>
      <c r="O175" s="925" t="str">
        <f t="shared" ca="1" si="206"/>
        <v/>
      </c>
      <c r="P175" s="1346">
        <v>183958.31</v>
      </c>
      <c r="Y175" s="472"/>
      <c r="AA175" s="178"/>
    </row>
    <row r="176" spans="1:27" s="138" customFormat="1" ht="26.25" outlineLevel="1">
      <c r="A176" s="465">
        <v>7</v>
      </c>
      <c r="B176" s="466">
        <f t="shared" si="208"/>
        <v>1107912</v>
      </c>
      <c r="C176" s="196" t="str">
        <f t="shared" si="209"/>
        <v>5.2.2.7</v>
      </c>
      <c r="D176" s="417">
        <v>1107912</v>
      </c>
      <c r="E176" s="120" t="str">
        <f ca="1">IF(LEFT(D176,3)="CPU",VLOOKUP(B176,BASE!A:E,2,0),VLOOKUP(D176,BASE!A:E,2,0))</f>
        <v>SICRO 3</v>
      </c>
      <c r="F176" s="185" t="str">
        <f ca="1">IF(LEFT(D176,3)="CPU",VLOOKUP(B176,BASE!A:E,3,0),VLOOKUP(D176,BASE!A:E,3,0))</f>
        <v>CONCRETO AUTOADENSÁVEL COM SILICATO DE ALUMÍNIO FCK = 50 MPA - CONFECÇÃO EM CENTRAL DOSADORA DE 30 M³/H - AREIA E BRITA COMERCIAIS</v>
      </c>
      <c r="G176" s="119" t="str">
        <f ca="1">IF(LEFT(D176,3)="CPU",VLOOKUP(B176,BASE!A:E,4,0),VLOOKUP(D176,BASE!A:E,4,0))</f>
        <v>M³</v>
      </c>
      <c r="H176" s="252">
        <f ca="1">VLOOKUP($C176,'MEMÓRIA DE CÁLCULO'!$B:$M,12,0)</f>
        <v>64.455179999999999</v>
      </c>
      <c r="I176" s="137">
        <f ca="1">IF(LEFT(D176,3)="CPU",VLOOKUP(B176,BASE!A:E,5,0),VLOOKUP(D176,BASE!A:E,5,0))</f>
        <v>753.53</v>
      </c>
      <c r="J176" s="427">
        <f t="shared" ref="J176" ca="1" si="210">ROUND($H176*I176,2)</f>
        <v>48568.91</v>
      </c>
      <c r="K176" s="428">
        <f t="shared" ref="K176" ca="1" si="211">ROUND(I176*(1+$M$5),2)</f>
        <v>924.2</v>
      </c>
      <c r="L176" s="487">
        <f t="shared" ref="L176" ca="1" si="212">IFERROR(ROUND($H176*K176,2),"")</f>
        <v>59569.48</v>
      </c>
      <c r="M176" s="429">
        <f t="shared" si="200"/>
        <v>0.22650000000000001</v>
      </c>
      <c r="N176" s="300">
        <f t="shared" ca="1" si="201"/>
        <v>1.2672628959132729E-3</v>
      </c>
      <c r="O176" s="925" t="str">
        <f t="shared" ca="1" si="206"/>
        <v/>
      </c>
      <c r="P176" s="1346">
        <v>59286.52</v>
      </c>
      <c r="Y176" s="472"/>
      <c r="AA176" s="178"/>
    </row>
    <row r="177" spans="1:27" s="138" customFormat="1" ht="27" outlineLevel="1" thickBot="1">
      <c r="A177" s="465">
        <v>8</v>
      </c>
      <c r="B177" s="466">
        <f t="shared" si="208"/>
        <v>1106088</v>
      </c>
      <c r="C177" s="196" t="str">
        <f t="shared" si="209"/>
        <v>5.2.2.8</v>
      </c>
      <c r="D177" s="417">
        <v>1106088</v>
      </c>
      <c r="E177" s="120" t="str">
        <f ca="1">IF(LEFT(D177,3)="CPU",VLOOKUP(B177,BASE!A:E,2,0),VLOOKUP(D177,BASE!A:E,2,0))</f>
        <v>SICRO 3</v>
      </c>
      <c r="F177" s="185" t="str">
        <f ca="1">IF(LEFT(D177,3)="CPU",VLOOKUP(B177,BASE!A:E,3,0),VLOOKUP(D177,BASE!A:E,3,0))</f>
        <v>LANÇAMENTO MECÂNICO DE CONCRETO COM BOMBA REBOCÁVEL COM CAPACIDADE DE 30 M³/H - CONFECÇÃO EM CENTRAL DOSADORA DE 30 M³/H</v>
      </c>
      <c r="G177" s="119" t="str">
        <f ca="1">IF(LEFT(D177,3)="CPU",VLOOKUP(B177,BASE!A:E,4,0),VLOOKUP(D177,BASE!A:E,4,0))</f>
        <v>M³</v>
      </c>
      <c r="H177" s="252">
        <f ca="1">VLOOKUP($C177,'MEMÓRIA DE CÁLCULO'!$B:$M,12,0)</f>
        <v>64.455179999999999</v>
      </c>
      <c r="I177" s="137">
        <f ca="1">IF(LEFT(D177,3)="CPU",VLOOKUP(B177,BASE!A:E,5,0),VLOOKUP(D177,BASE!A:E,5,0))</f>
        <v>68.88</v>
      </c>
      <c r="J177" s="427">
        <f t="shared" ca="1" si="197"/>
        <v>4439.67</v>
      </c>
      <c r="K177" s="428">
        <f t="shared" ca="1" si="198"/>
        <v>84.48</v>
      </c>
      <c r="L177" s="487">
        <f t="shared" ca="1" si="199"/>
        <v>5445.17</v>
      </c>
      <c r="M177" s="429">
        <f t="shared" si="200"/>
        <v>0.22650000000000001</v>
      </c>
      <c r="N177" s="300">
        <f t="shared" ca="1" si="201"/>
        <v>1.1583888096622762E-4</v>
      </c>
      <c r="O177" s="925" t="str">
        <f t="shared" ca="1" si="206"/>
        <v/>
      </c>
      <c r="P177" s="1346">
        <v>4927.6000000000004</v>
      </c>
      <c r="Y177" s="472"/>
      <c r="AA177" s="178"/>
    </row>
    <row r="178" spans="1:27" s="138" customFormat="1" ht="14.25" outlineLevel="1" thickBot="1">
      <c r="A178" s="465">
        <v>3</v>
      </c>
      <c r="B178" s="466">
        <f t="shared" si="189"/>
        <v>0</v>
      </c>
      <c r="C178" s="473" t="str">
        <f>$C$162&amp;"."&amp;A178</f>
        <v>5.2.3</v>
      </c>
      <c r="D178" s="124"/>
      <c r="E178" s="124"/>
      <c r="F178" s="174" t="str">
        <f ca="1">VLOOKUP($C178,'MEMÓRIA DE CÁLCULO'!$B:$M,4,0)</f>
        <v>APARELHOS DE APOIO</v>
      </c>
      <c r="G178" s="125"/>
      <c r="H178" s="474"/>
      <c r="I178" s="475"/>
      <c r="J178" s="476">
        <f ca="1">SUBTOTAL(9,J179:J186)</f>
        <v>256441.63999999998</v>
      </c>
      <c r="K178" s="477"/>
      <c r="L178" s="476">
        <f ca="1">SUBTOTAL(9,L179:L186)</f>
        <v>314525.18999999994</v>
      </c>
      <c r="M178" s="128"/>
      <c r="N178" s="204">
        <f ca="1">SUBTOTAL(9,N179:N186)</f>
        <v>6.6911126824856018E-3</v>
      </c>
      <c r="O178" s="925" t="str">
        <f t="shared" ca="1" si="206"/>
        <v/>
      </c>
      <c r="P178" s="1351">
        <v>303699.42000000004</v>
      </c>
      <c r="Y178" s="472"/>
      <c r="AA178" s="178"/>
    </row>
    <row r="179" spans="1:27" s="138" customFormat="1" ht="13.5" outlineLevel="1">
      <c r="A179" s="465">
        <v>1</v>
      </c>
      <c r="B179" s="466">
        <f t="shared" ref="B179:B185" si="213">D179</f>
        <v>307731</v>
      </c>
      <c r="C179" s="196" t="str">
        <f t="shared" ref="C179:C186" si="214">$C$178&amp;"."&amp;A179</f>
        <v>5.2.3.1</v>
      </c>
      <c r="D179" s="237">
        <v>307731</v>
      </c>
      <c r="E179" s="120" t="str">
        <f ca="1">IF(LEFT(D179,3)="CPU",VLOOKUP(B179,BASE!A:E,2,0),VLOOKUP(D179,BASE!A:E,2,0))</f>
        <v>SICRO 3</v>
      </c>
      <c r="F179" s="185" t="str">
        <f ca="1">IF(LEFT(D179,3)="CPU",VLOOKUP(B179,BASE!A:E,3,0),VLOOKUP(D179,BASE!A:E,3,0))</f>
        <v>Aparelho de apoio de neoprene fretado para estruturas moldadas no local - fornecimento e instalação</v>
      </c>
      <c r="G179" s="119" t="str">
        <f ca="1">IF(LEFT(D179,3)="CPU",VLOOKUP(B179,BASE!A:E,4,0),VLOOKUP(D179,BASE!A:E,4,0))</f>
        <v>dm³</v>
      </c>
      <c r="H179" s="252">
        <f ca="1">VLOOKUP($C179,'MEMÓRIA DE CÁLCULO'!$B:$M,12,0)</f>
        <v>217.84</v>
      </c>
      <c r="I179" s="137">
        <f ca="1">IF(LEFT(D179,3)="CPU",VLOOKUP(B179,BASE!A:E,5,0),VLOOKUP(D179,BASE!A:E,5,0))</f>
        <v>150.12</v>
      </c>
      <c r="J179" s="427">
        <f t="shared" ref="J179:J185" ca="1" si="215">ROUND($H179*I179,2)</f>
        <v>32702.14</v>
      </c>
      <c r="K179" s="428">
        <f t="shared" ref="K179:K185" ca="1" si="216">ROUND(I179*(1+$M$5),2)</f>
        <v>184.12</v>
      </c>
      <c r="L179" s="208">
        <f t="shared" ref="L179:L185" ca="1" si="217">IFERROR(ROUND($H179*K179,2),"")</f>
        <v>40108.699999999997</v>
      </c>
      <c r="M179" s="429">
        <f t="shared" ref="M179:M186" si="218">$M$5</f>
        <v>0.22650000000000001</v>
      </c>
      <c r="N179" s="300">
        <f t="shared" ref="N179:N186" ca="1" si="219">L179/$L$377</f>
        <v>8.5326021501810467E-4</v>
      </c>
      <c r="O179" s="925" t="str">
        <f ca="1">IF(D179=95427,#REF!/H179,"")</f>
        <v/>
      </c>
      <c r="P179" s="1346">
        <v>38470.54</v>
      </c>
      <c r="Y179" s="472"/>
      <c r="AA179" s="178"/>
    </row>
    <row r="180" spans="1:27" s="138" customFormat="1" ht="13.5" outlineLevel="1">
      <c r="A180" s="465">
        <v>2</v>
      </c>
      <c r="B180" s="466">
        <f t="shared" si="213"/>
        <v>1109680</v>
      </c>
      <c r="C180" s="196" t="str">
        <f t="shared" si="214"/>
        <v>5.2.3.2</v>
      </c>
      <c r="D180" s="417">
        <v>1109680</v>
      </c>
      <c r="E180" s="120" t="str">
        <f ca="1">IF(LEFT(D180,3)="CPU",VLOOKUP(B180,BASE!A:E,2,0),VLOOKUP(D180,BASE!A:E,2,0))</f>
        <v>SICRO 3</v>
      </c>
      <c r="F180" s="185" t="str">
        <f ca="1">IF(LEFT(D180,3)="CPU",VLOOKUP(B180,BASE!A:E,3,0),VLOOKUP(D180,BASE!A:E,3,0))</f>
        <v>ARGAMASSA PARA REPAROS E GRAUTEAMENTO - CONFECÇÃO EM MISTURADOR E LANÇAMENTO MANUAL</v>
      </c>
      <c r="G180" s="119" t="str">
        <f ca="1">IF(LEFT(D180,3)="CPU",VLOOKUP(B180,BASE!A:E,4,0),VLOOKUP(D180,BASE!A:E,4,0))</f>
        <v>M³</v>
      </c>
      <c r="H180" s="252">
        <f ca="1">VLOOKUP($C180,'MEMÓRIA DE CÁLCULO'!$B:$M,12,0)</f>
        <v>0.64681000000000011</v>
      </c>
      <c r="I180" s="137">
        <f ca="1">IF(LEFT(D180,3)="CPU",VLOOKUP(B180,BASE!A:E,5,0),VLOOKUP(D180,BASE!A:E,5,0))</f>
        <v>3330.28</v>
      </c>
      <c r="J180" s="427">
        <f t="shared" ca="1" si="215"/>
        <v>2154.06</v>
      </c>
      <c r="K180" s="428">
        <f t="shared" ca="1" si="216"/>
        <v>4084.59</v>
      </c>
      <c r="L180" s="208">
        <f t="shared" ca="1" si="217"/>
        <v>2641.95</v>
      </c>
      <c r="M180" s="429">
        <f t="shared" si="218"/>
        <v>0.22650000000000001</v>
      </c>
      <c r="N180" s="300">
        <f t="shared" ca="1" si="219"/>
        <v>5.6204036158416545E-5</v>
      </c>
      <c r="O180" s="925" t="str">
        <f ca="1">IF(D180=95427,H174/H180,"")</f>
        <v/>
      </c>
      <c r="P180" s="1346">
        <v>2894.58</v>
      </c>
      <c r="Y180" s="472"/>
      <c r="AA180" s="178"/>
    </row>
    <row r="181" spans="1:27" s="138" customFormat="1" ht="13.5" outlineLevel="1">
      <c r="A181" s="465">
        <v>3</v>
      </c>
      <c r="B181" s="466">
        <f>D181</f>
        <v>3806431</v>
      </c>
      <c r="C181" s="196" t="str">
        <f t="shared" si="214"/>
        <v>5.2.3.3</v>
      </c>
      <c r="D181" s="417">
        <v>3806431</v>
      </c>
      <c r="E181" s="120" t="str">
        <f ca="1">IF(LEFT(D181,3)="CPU",VLOOKUP(B181,BASE!A:E,2,0),VLOOKUP(D181,BASE!A:E,2,0))</f>
        <v>SICRO 3</v>
      </c>
      <c r="F181" s="185" t="str">
        <f ca="1">IF(LEFT(D181,3)="CPU",VLOOKUP(B181,BASE!A:E,3,0),VLOOKUP(D181,BASE!A:E,3,0))</f>
        <v>PLACA DE AÇO DE APOIO PARA PROTENSÃO EXTERNA EM REFORÇO DE VIGA DE OAE - CONFECÇÃO E INSTALAÇÃO</v>
      </c>
      <c r="G181" s="119" t="str">
        <f ca="1">IF(LEFT(D181,3)="CPU",VLOOKUP(B181,BASE!A:E,4,0),VLOOKUP(D181,BASE!A:E,4,0))</f>
        <v>UN</v>
      </c>
      <c r="H181" s="252">
        <f ca="1">VLOOKUP($C181,'MEMÓRIA DE CÁLCULO'!$B:$M,12,0)</f>
        <v>6</v>
      </c>
      <c r="I181" s="137">
        <f ca="1">IF(LEFT(D181,3)="CPU",VLOOKUP(B181,BASE!A:E,5,0),VLOOKUP(D181,BASE!A:E,5,0))</f>
        <v>5848.66</v>
      </c>
      <c r="J181" s="427">
        <f ca="1">ROUND($H181*I181,2)</f>
        <v>35091.96</v>
      </c>
      <c r="K181" s="428">
        <f ca="1">ROUND(I181*(1+$M$5),2)</f>
        <v>7173.38</v>
      </c>
      <c r="L181" s="208">
        <f ca="1">IFERROR(ROUND($H181*K181,2),"")</f>
        <v>43040.28</v>
      </c>
      <c r="M181" s="429">
        <f t="shared" si="218"/>
        <v>0.22650000000000001</v>
      </c>
      <c r="N181" s="300">
        <f t="shared" ca="1" si="219"/>
        <v>9.1562575120209412E-4</v>
      </c>
      <c r="O181" s="925" t="str">
        <f ca="1">IF(D181=95427,H175/H181,"")</f>
        <v/>
      </c>
      <c r="P181" s="1346">
        <v>40676.699999999997</v>
      </c>
      <c r="Y181" s="472"/>
      <c r="AA181" s="178"/>
    </row>
    <row r="182" spans="1:27" s="138" customFormat="1" ht="13.5" outlineLevel="1">
      <c r="A182" s="465">
        <v>4</v>
      </c>
      <c r="B182" s="466">
        <f t="shared" si="213"/>
        <v>308268</v>
      </c>
      <c r="C182" s="196" t="str">
        <f t="shared" si="214"/>
        <v>5.2.3.4</v>
      </c>
      <c r="D182" s="417">
        <v>308268</v>
      </c>
      <c r="E182" s="120" t="str">
        <f ca="1">IF(LEFT(D182,3)="CPU",VLOOKUP(B182,BASE!A:E,2,0),VLOOKUP(D182,BASE!A:E,2,0))</f>
        <v>SICRO 3</v>
      </c>
      <c r="F182" s="185" t="str">
        <f ca="1">IF(LEFT(D182,3)="CPU",VLOOKUP(B182,BASE!A:E,3,0),VLOOKUP(D182,BASE!A:E,3,0))</f>
        <v>APARELHO DE APOIO METÁLICO ESFÉRICO FIXO COM CAPACIDADE DE 10.000 KN - FORNECIMENTO E INSTALAÇÃO</v>
      </c>
      <c r="G182" s="119" t="str">
        <f ca="1">IF(LEFT(D182,3)="CPU",VLOOKUP(B182,BASE!A:E,4,0),VLOOKUP(D182,BASE!A:E,4,0))</f>
        <v>UN</v>
      </c>
      <c r="H182" s="252">
        <f ca="1">VLOOKUP($C182,'MEMÓRIA DE CÁLCULO'!$B:$M,12,0)</f>
        <v>1</v>
      </c>
      <c r="I182" s="137">
        <f ca="1">IF(LEFT(D182,3)="CPU",VLOOKUP(B182,BASE!A:E,5,0),VLOOKUP(D182,BASE!A:E,5,0))</f>
        <v>77967.179999999993</v>
      </c>
      <c r="J182" s="427">
        <f t="shared" ca="1" si="215"/>
        <v>77967.179999999993</v>
      </c>
      <c r="K182" s="428">
        <f t="shared" ca="1" si="216"/>
        <v>95626.75</v>
      </c>
      <c r="L182" s="208">
        <f t="shared" ca="1" si="217"/>
        <v>95626.75</v>
      </c>
      <c r="M182" s="429">
        <f t="shared" si="218"/>
        <v>0.22650000000000001</v>
      </c>
      <c r="N182" s="300">
        <f t="shared" ca="1" si="219"/>
        <v>2.0343342283963965E-3</v>
      </c>
      <c r="O182" s="925" t="str">
        <f ca="1">IF(D182=95427,#REF!/H182,"")</f>
        <v/>
      </c>
      <c r="P182" s="1346">
        <v>91961.56</v>
      </c>
      <c r="Y182" s="472"/>
      <c r="AA182" s="178"/>
    </row>
    <row r="183" spans="1:27" s="138" customFormat="1" ht="26.25" outlineLevel="1">
      <c r="A183" s="465">
        <v>5</v>
      </c>
      <c r="B183" s="466">
        <f t="shared" si="213"/>
        <v>308318</v>
      </c>
      <c r="C183" s="196" t="str">
        <f t="shared" si="214"/>
        <v>5.2.3.5</v>
      </c>
      <c r="D183" s="417">
        <v>308318</v>
      </c>
      <c r="E183" s="120" t="str">
        <f ca="1">IF(LEFT(D183,3)="CPU",VLOOKUP(B183,BASE!A:E,2,0),VLOOKUP(D183,BASE!A:E,2,0))</f>
        <v>SICRO 3</v>
      </c>
      <c r="F183" s="185" t="str">
        <f ca="1">IF(LEFT(D183,3)="CPU",VLOOKUP(B183,BASE!A:E,3,0),VLOOKUP(D183,BASE!A:E,3,0))</f>
        <v>APARELHO DE APOIO METÁLICO ELASTOMÉRICO UNIDIRECIONAL COM CAPACIDADE DE 5.500 KN - FORNECIMENTO E INSTALAÇÃO</v>
      </c>
      <c r="G183" s="119" t="str">
        <f ca="1">IF(LEFT(D183,3)="CPU",VLOOKUP(B183,BASE!A:E,4,0),VLOOKUP(D183,BASE!A:E,4,0))</f>
        <v>UN</v>
      </c>
      <c r="H183" s="252">
        <f ca="1">VLOOKUP($C183,'MEMÓRIA DE CÁLCULO'!$B:$M,12,0)</f>
        <v>1</v>
      </c>
      <c r="I183" s="137">
        <f ca="1">IF(LEFT(D183,3)="CPU",VLOOKUP(B183,BASE!A:E,5,0),VLOOKUP(D183,BASE!A:E,5,0))</f>
        <v>24125.62</v>
      </c>
      <c r="J183" s="427">
        <f t="shared" ca="1" si="215"/>
        <v>24125.62</v>
      </c>
      <c r="K183" s="428">
        <f t="shared" ca="1" si="216"/>
        <v>29590.07</v>
      </c>
      <c r="L183" s="208">
        <f t="shared" ca="1" si="217"/>
        <v>29590.07</v>
      </c>
      <c r="M183" s="429">
        <f t="shared" si="218"/>
        <v>0.22650000000000001</v>
      </c>
      <c r="N183" s="300">
        <f t="shared" ca="1" si="219"/>
        <v>6.2949009792391108E-4</v>
      </c>
      <c r="O183" s="925" t="str">
        <f ca="1">IF(D183=95427,H176/H183,"")</f>
        <v/>
      </c>
      <c r="P183" s="1346">
        <v>28471.73</v>
      </c>
      <c r="Y183" s="472"/>
      <c r="AA183" s="178"/>
    </row>
    <row r="184" spans="1:27" s="138" customFormat="1" ht="26.25" outlineLevel="1">
      <c r="A184" s="465">
        <v>6</v>
      </c>
      <c r="B184" s="466">
        <f t="shared" ref="B184" si="220">D184</f>
        <v>308320</v>
      </c>
      <c r="C184" s="196" t="str">
        <f t="shared" si="214"/>
        <v>5.2.3.6</v>
      </c>
      <c r="D184" s="417">
        <v>308320</v>
      </c>
      <c r="E184" s="120" t="str">
        <f ca="1">IF(LEFT(D184,3)="CPU",VLOOKUP(B184,BASE!A:E,2,0),VLOOKUP(D184,BASE!A:E,2,0))</f>
        <v>SICRO 3</v>
      </c>
      <c r="F184" s="185" t="str">
        <f ca="1">IF(LEFT(D184,3)="CPU",VLOOKUP(B184,BASE!A:E,3,0),VLOOKUP(D184,BASE!A:E,3,0))</f>
        <v>APARELHO DE APOIO METÁLICO ELASTOMÉRICO UNIDIRECIONAL COM CAPACIDADE DE 10.000 KN - FORNECIMENTO E INSTALAÇÃO</v>
      </c>
      <c r="G184" s="119" t="str">
        <f ca="1">IF(LEFT(D184,3)="CPU",VLOOKUP(B184,BASE!A:E,4,0),VLOOKUP(D184,BASE!A:E,4,0))</f>
        <v>UN</v>
      </c>
      <c r="H184" s="252">
        <f ca="1">VLOOKUP($C184,'MEMÓRIA DE CÁLCULO'!$B:$M,12,0)</f>
        <v>1</v>
      </c>
      <c r="I184" s="137">
        <f ca="1">IF(LEFT(D184,3)="CPU",VLOOKUP(B184,BASE!A:E,5,0),VLOOKUP(D184,BASE!A:E,5,0))</f>
        <v>46941.440000000002</v>
      </c>
      <c r="J184" s="427">
        <f t="shared" ref="J184" ca="1" si="221">ROUND($H184*I184,2)</f>
        <v>46941.440000000002</v>
      </c>
      <c r="K184" s="428">
        <f t="shared" ref="K184" ca="1" si="222">ROUND(I184*(1+$M$5),2)</f>
        <v>57573.68</v>
      </c>
      <c r="L184" s="208">
        <f t="shared" ref="L184" ca="1" si="223">IFERROR(ROUND($H184*K184,2),"")</f>
        <v>57573.68</v>
      </c>
      <c r="M184" s="429">
        <f t="shared" si="218"/>
        <v>0.22650000000000001</v>
      </c>
      <c r="N184" s="300">
        <f t="shared" ca="1" si="219"/>
        <v>1.224804857205134E-3</v>
      </c>
      <c r="O184" s="925" t="str">
        <f ca="1">IF(D184=95427,#REF!/H184,"")</f>
        <v/>
      </c>
      <c r="P184" s="1346">
        <v>55386.36</v>
      </c>
      <c r="Y184" s="472"/>
      <c r="AA184" s="178"/>
    </row>
    <row r="185" spans="1:27" s="138" customFormat="1" ht="26.25" outlineLevel="1">
      <c r="A185" s="465">
        <v>7</v>
      </c>
      <c r="B185" s="466">
        <f t="shared" si="213"/>
        <v>308323</v>
      </c>
      <c r="C185" s="196" t="str">
        <f t="shared" si="214"/>
        <v>5.2.3.7</v>
      </c>
      <c r="D185" s="417">
        <v>308323</v>
      </c>
      <c r="E185" s="120" t="str">
        <f ca="1">IF(LEFT(D185,3)="CPU",VLOOKUP(B185,BASE!A:E,2,0),VLOOKUP(D185,BASE!A:E,2,0))</f>
        <v>SICRO 3</v>
      </c>
      <c r="F185" s="185" t="str">
        <f ca="1">IF(LEFT(D185,3)="CPU",VLOOKUP(B185,BASE!A:E,3,0),VLOOKUP(D185,BASE!A:E,3,0))</f>
        <v>APARELHO DE APOIO METÁLICO ELASTOMÉRICO MULTIDIRECIONAL COM CAPACIDADE DE 2.500 KN - FORNECIMENTO E INSTALAÇÃO</v>
      </c>
      <c r="G185" s="119" t="str">
        <f ca="1">IF(LEFT(D185,3)="CPU",VLOOKUP(B185,BASE!A:E,4,0),VLOOKUP(D185,BASE!A:E,4,0))</f>
        <v>UN</v>
      </c>
      <c r="H185" s="252">
        <f ca="1">VLOOKUP($C185,'MEMÓRIA DE CÁLCULO'!$B:$M,12,0)</f>
        <v>2</v>
      </c>
      <c r="I185" s="137">
        <f ca="1">IF(LEFT(D185,3)="CPU",VLOOKUP(B185,BASE!A:E,5,0),VLOOKUP(D185,BASE!A:E,5,0))</f>
        <v>7724.89</v>
      </c>
      <c r="J185" s="427">
        <f t="shared" ca="1" si="215"/>
        <v>15449.78</v>
      </c>
      <c r="K185" s="428">
        <f t="shared" ca="1" si="216"/>
        <v>9474.58</v>
      </c>
      <c r="L185" s="208">
        <f t="shared" ca="1" si="217"/>
        <v>18949.16</v>
      </c>
      <c r="M185" s="429">
        <f t="shared" si="218"/>
        <v>0.22650000000000001</v>
      </c>
      <c r="N185" s="300">
        <f t="shared" ca="1" si="219"/>
        <v>4.0311863351373816E-4</v>
      </c>
      <c r="O185" s="925" t="str">
        <f ca="1">IF(D185=95427,H177/H185,"")</f>
        <v/>
      </c>
      <c r="P185" s="1346">
        <v>18753.02</v>
      </c>
      <c r="Y185" s="472"/>
      <c r="AA185" s="178"/>
    </row>
    <row r="186" spans="1:27" s="138" customFormat="1" ht="27" outlineLevel="1" thickBot="1">
      <c r="A186" s="465">
        <v>8</v>
      </c>
      <c r="B186" s="466">
        <f t="shared" ref="B186" si="224">D186</f>
        <v>308326</v>
      </c>
      <c r="C186" s="196" t="str">
        <f t="shared" si="214"/>
        <v>5.2.3.8</v>
      </c>
      <c r="D186" s="417">
        <v>308326</v>
      </c>
      <c r="E186" s="120" t="str">
        <f ca="1">IF(LEFT(D186,3)="CPU",VLOOKUP(B186,BASE!A:E,2,0),VLOOKUP(D186,BASE!A:E,2,0))</f>
        <v>SICRO 3</v>
      </c>
      <c r="F186" s="185" t="str">
        <f ca="1">IF(LEFT(D186,3)="CPU",VLOOKUP(B186,BASE!A:E,3,0),VLOOKUP(D186,BASE!A:E,3,0))</f>
        <v>APARELHO DE APOIO METÁLICO ELASTOMÉRICO MULTIDIRECIONAL COM CAPACIDADE DE 7.500 KN - FORNECIMENTO E INSTALAÇÃO</v>
      </c>
      <c r="G186" s="119" t="str">
        <f ca="1">IF(LEFT(D186,3)="CPU",VLOOKUP(B186,BASE!A:E,4,0),VLOOKUP(D186,BASE!A:E,4,0))</f>
        <v>UN</v>
      </c>
      <c r="H186" s="252">
        <f ca="1">VLOOKUP($C186,'MEMÓRIA DE CÁLCULO'!$B:$M,12,0)</f>
        <v>1</v>
      </c>
      <c r="I186" s="137">
        <f ca="1">IF(LEFT(D186,3)="CPU",VLOOKUP(B186,BASE!A:E,5,0),VLOOKUP(D186,BASE!A:E,5,0))</f>
        <v>22009.46</v>
      </c>
      <c r="J186" s="427">
        <f t="shared" ref="J186" ca="1" si="225">ROUND($H186*I186,2)</f>
        <v>22009.46</v>
      </c>
      <c r="K186" s="428">
        <f t="shared" ref="K186" ca="1" si="226">ROUND(I186*(1+$M$5),2)</f>
        <v>26994.6</v>
      </c>
      <c r="L186" s="208">
        <f t="shared" ref="L186" ca="1" si="227">IFERROR(ROUND($H186*K186,2),"")</f>
        <v>26994.6</v>
      </c>
      <c r="M186" s="429">
        <f t="shared" si="218"/>
        <v>0.22650000000000001</v>
      </c>
      <c r="N186" s="300">
        <f t="shared" ca="1" si="219"/>
        <v>5.7427486306780651E-4</v>
      </c>
      <c r="O186" s="925" t="str">
        <f ca="1">IF(D186=95427,#REF!/H186,"")</f>
        <v/>
      </c>
      <c r="P186" s="1346">
        <v>27084.93</v>
      </c>
      <c r="Y186" s="472"/>
      <c r="AA186" s="178"/>
    </row>
    <row r="187" spans="1:27" s="138" customFormat="1" ht="14.25" outlineLevel="1" thickBot="1">
      <c r="A187" s="465">
        <v>4</v>
      </c>
      <c r="B187" s="466">
        <f t="shared" si="189"/>
        <v>0</v>
      </c>
      <c r="C187" s="473" t="str">
        <f>$C$162&amp;"."&amp;A187</f>
        <v>5.2.4</v>
      </c>
      <c r="D187" s="124"/>
      <c r="E187" s="124"/>
      <c r="F187" s="174" t="str">
        <f ca="1">VLOOKUP($C187,'MEMÓRIA DE CÁLCULO'!$B:$M,4,0)</f>
        <v>JUNTAS DE DILATAÇÃO</v>
      </c>
      <c r="G187" s="125"/>
      <c r="H187" s="474"/>
      <c r="I187" s="475"/>
      <c r="J187" s="476">
        <f ca="1">SUBTOTAL(9,J188:J193)</f>
        <v>38670.689999999995</v>
      </c>
      <c r="K187" s="477"/>
      <c r="L187" s="478">
        <f ca="1">SUBTOTAL(9,L188:L193)</f>
        <v>47429.890000000007</v>
      </c>
      <c r="M187" s="128"/>
      <c r="N187" s="204">
        <f ca="1">SUBTOTAL(9,N188:N193)</f>
        <v>1.0090089716117715E-3</v>
      </c>
      <c r="O187" s="925" t="str">
        <f t="shared" si="194"/>
        <v/>
      </c>
      <c r="P187" s="1356">
        <v>47542.329999999994</v>
      </c>
      <c r="Y187" s="472"/>
      <c r="AA187" s="178"/>
    </row>
    <row r="188" spans="1:27" s="138" customFormat="1" ht="13.5" outlineLevel="1">
      <c r="A188" s="465">
        <v>1</v>
      </c>
      <c r="B188" s="466">
        <f t="shared" ref="B188" si="228">D188</f>
        <v>307734</v>
      </c>
      <c r="C188" s="196" t="str">
        <f t="shared" ref="C188" si="229">$C$187&amp;"."&amp;A188</f>
        <v>5.2.4.1</v>
      </c>
      <c r="D188" s="417">
        <v>307734</v>
      </c>
      <c r="E188" s="120" t="str">
        <f ca="1">IF(LEFT(D188,3)="CPU",VLOOKUP(B188,BASE!A:E,2,0),VLOOKUP(D188,BASE!A:E,2,0))</f>
        <v>SICRO 3</v>
      </c>
      <c r="F188" s="185" t="str">
        <f ca="1">IF(LEFT(D188,3)="CPU",VLOOKUP(B188,BASE!A:E,3,0),VLOOKUP(D188,BASE!A:E,3,0))</f>
        <v>JUNTA DE DILATAÇÃO EM ELASTÔMERO E PERFIL VV - L = 25 MM E H = 50 MM - FORNECIMENTO E INSTALAÇÃO</v>
      </c>
      <c r="G188" s="119" t="str">
        <f ca="1">IF(LEFT(D188,3)="CPU",VLOOKUP(B188,BASE!A:E,4,0),VLOOKUP(D188,BASE!A:E,4,0))</f>
        <v>M</v>
      </c>
      <c r="H188" s="252">
        <f ca="1">VLOOKUP($C188,'MEMÓRIA DE CÁLCULO'!$B:$M,12,0)</f>
        <v>7.8</v>
      </c>
      <c r="I188" s="137">
        <f ca="1">IF(LEFT(D188,3)="CPU",VLOOKUP(B188,BASE!A:E,5,0),VLOOKUP(D188,BASE!A:E,5,0))</f>
        <v>318.66000000000003</v>
      </c>
      <c r="J188" s="427">
        <f t="shared" ref="J188" ca="1" si="230">ROUND($H188*I188,2)</f>
        <v>2485.5500000000002</v>
      </c>
      <c r="K188" s="428">
        <f t="shared" ref="K188" ca="1" si="231">ROUND(I188*(1+$M$5),2)</f>
        <v>390.84</v>
      </c>
      <c r="L188" s="208">
        <f t="shared" ref="L188" ca="1" si="232">IFERROR(ROUND($H188*K188,2),"")</f>
        <v>3048.55</v>
      </c>
      <c r="M188" s="429">
        <f t="shared" ref="M188:M193" si="233">$M$5</f>
        <v>0.22650000000000001</v>
      </c>
      <c r="N188" s="300">
        <f t="shared" ref="N188:N193" ca="1" si="234">L188/$L$377</f>
        <v>6.4853920184235433E-5</v>
      </c>
      <c r="O188" s="925" t="str">
        <f t="shared" ca="1" si="194"/>
        <v/>
      </c>
      <c r="P188" s="1346">
        <v>3044.57</v>
      </c>
      <c r="Y188" s="472"/>
      <c r="AA188" s="178"/>
    </row>
    <row r="189" spans="1:27" s="138" customFormat="1" ht="13.5" outlineLevel="1">
      <c r="A189" s="465">
        <v>2</v>
      </c>
      <c r="B189" s="466">
        <f t="shared" si="189"/>
        <v>307737</v>
      </c>
      <c r="C189" s="196" t="str">
        <f t="shared" ref="C189:C193" si="235">$C$187&amp;"."&amp;A189</f>
        <v>5.2.4.2</v>
      </c>
      <c r="D189" s="417">
        <v>307737</v>
      </c>
      <c r="E189" s="120" t="str">
        <f ca="1">IF(LEFT(D189,3)="CPU",VLOOKUP(B189,BASE!A:E,2,0),VLOOKUP(D189,BASE!A:E,2,0))</f>
        <v>SICRO 3</v>
      </c>
      <c r="F189" s="185" t="str">
        <f ca="1">IF(LEFT(D189,3)="CPU",VLOOKUP(B189,BASE!A:E,3,0),VLOOKUP(D189,BASE!A:E,3,0))</f>
        <v>JUNTA DE DILATAÇÃO EM ELASTÔMERO E PERFIL VV - L = 50 MM E H = 80 MM - FORNECIMENTO E INSTALAÇÃO</v>
      </c>
      <c r="G189" s="119" t="str">
        <f ca="1">IF(LEFT(D189,3)="CPU",VLOOKUP(B189,BASE!A:E,4,0),VLOOKUP(D189,BASE!A:E,4,0))</f>
        <v>M</v>
      </c>
      <c r="H189" s="252">
        <f ca="1">VLOOKUP($C189,'MEMÓRIA DE CÁLCULO'!$B:$M,12,0)</f>
        <v>39</v>
      </c>
      <c r="I189" s="137">
        <f ca="1">IF(LEFT(D189,3)="CPU",VLOOKUP(B189,BASE!A:E,5,0),VLOOKUP(D189,BASE!A:E,5,0))</f>
        <v>587.83000000000004</v>
      </c>
      <c r="J189" s="427">
        <f t="shared" ref="J189:J193" ca="1" si="236">ROUND($H189*I189,2)</f>
        <v>22925.37</v>
      </c>
      <c r="K189" s="428">
        <f t="shared" ref="K189:K193" ca="1" si="237">ROUND(I189*(1+$M$5),2)</f>
        <v>720.97</v>
      </c>
      <c r="L189" s="208">
        <f t="shared" ref="L189:L193" ca="1" si="238">IFERROR(ROUND($H189*K189,2),"")</f>
        <v>28117.83</v>
      </c>
      <c r="M189" s="429">
        <f t="shared" si="233"/>
        <v>0.22650000000000001</v>
      </c>
      <c r="N189" s="300">
        <f t="shared" ca="1" si="234"/>
        <v>5.9817011450489588E-4</v>
      </c>
      <c r="O189" s="925" t="str">
        <f t="shared" ca="1" si="194"/>
        <v/>
      </c>
      <c r="P189" s="1346">
        <v>28088.19</v>
      </c>
      <c r="Y189" s="472"/>
      <c r="AA189" s="178"/>
    </row>
    <row r="190" spans="1:27" s="138" customFormat="1" ht="13.5" outlineLevel="1">
      <c r="A190" s="465">
        <v>3</v>
      </c>
      <c r="B190" s="466">
        <f t="shared" ref="B190:B192" si="239">D190</f>
        <v>307084</v>
      </c>
      <c r="C190" s="196" t="str">
        <f t="shared" ref="C190:C192" si="240">$C$187&amp;"."&amp;A190</f>
        <v>5.2.4.3</v>
      </c>
      <c r="D190" s="417">
        <v>307084</v>
      </c>
      <c r="E190" s="120" t="str">
        <f ca="1">IF(LEFT(D190,3)="CPU",VLOOKUP(B190,BASE!A:E,2,0),VLOOKUP(D190,BASE!A:E,2,0))</f>
        <v>SICRO 3</v>
      </c>
      <c r="F190" s="185" t="str">
        <f ca="1">IF(LEFT(D190,3)="CPU",VLOOKUP(B190,BASE!A:E,3,0),VLOOKUP(D190,BASE!A:E,3,0))</f>
        <v>LÁBIOS POLIMÉRICOS EM JUNTA DE PAVIMENTO DE CONCRETO - L = 20 MM E H = 30 MM - CONFECÇÃO E ASSENTAMENTO</v>
      </c>
      <c r="G190" s="119" t="str">
        <f ca="1">IF(LEFT(D190,3)="CPU",VLOOKUP(B190,BASE!A:E,4,0),VLOOKUP(D190,BASE!A:E,4,0))</f>
        <v>M</v>
      </c>
      <c r="H190" s="252">
        <f ca="1">VLOOKUP($C190,'MEMÓRIA DE CÁLCULO'!$B:$M,12,0)</f>
        <v>93.6</v>
      </c>
      <c r="I190" s="137">
        <f ca="1">IF(LEFT(D190,3)="CPU",VLOOKUP(B190,BASE!A:E,5,0),VLOOKUP(D190,BASE!A:E,5,0))</f>
        <v>31.64</v>
      </c>
      <c r="J190" s="427">
        <f t="shared" ref="J190:J192" ca="1" si="241">ROUND($H190*I190,2)</f>
        <v>2961.5</v>
      </c>
      <c r="K190" s="428">
        <f t="shared" ref="K190:K192" ca="1" si="242">ROUND(I190*(1+$M$5),2)</f>
        <v>38.81</v>
      </c>
      <c r="L190" s="208">
        <f t="shared" ref="L190:L192" ca="1" si="243">IFERROR(ROUND($H190*K190,2),"")</f>
        <v>3632.62</v>
      </c>
      <c r="M190" s="429">
        <f t="shared" si="233"/>
        <v>0.22650000000000001</v>
      </c>
      <c r="N190" s="300">
        <f t="shared" ca="1" si="234"/>
        <v>7.7279246704058417E-5</v>
      </c>
      <c r="O190" s="925" t="str">
        <f t="shared" ca="1" si="194"/>
        <v/>
      </c>
      <c r="P190" s="1346">
        <v>3795.48</v>
      </c>
      <c r="Y190" s="472"/>
      <c r="AA190" s="178"/>
    </row>
    <row r="191" spans="1:27" s="138" customFormat="1" ht="26.25" outlineLevel="1">
      <c r="A191" s="465">
        <v>4</v>
      </c>
      <c r="B191" s="466" t="str">
        <f t="shared" si="239"/>
        <v>CPU-006</v>
      </c>
      <c r="C191" s="196" t="str">
        <f t="shared" si="240"/>
        <v>5.2.4.4</v>
      </c>
      <c r="D191" s="417" t="s">
        <v>17183</v>
      </c>
      <c r="E191" s="120" t="str">
        <f ca="1">IF(LEFT(D191,3)="CPU",VLOOKUP(B191,BASE!A:E,2,0),VLOOKUP(D191,BASE!A:E,2,0))</f>
        <v>EXTRA</v>
      </c>
      <c r="F191" s="185" t="str">
        <f ca="1">IF(LEFT(D191,3)="CPU",VLOOKUP(B191,BASE!A:E,3,0),VLOOKUP(D191,BASE!A:E,3,0))</f>
        <v>JUNTA DE DILATAÇÃO EM ELASTÔMERO E PERFIL UT 80 LPEC - CONFORT - L = 80 MM E H = 90 MM - FORNECIMENTO E INSTALAÇÃO</v>
      </c>
      <c r="G191" s="119" t="str">
        <f ca="1">IF(LEFT(D191,3)="CPU",VLOOKUP(B191,BASE!A:E,4,0),VLOOKUP(D191,BASE!A:E,4,0))</f>
        <v>M</v>
      </c>
      <c r="H191" s="252">
        <f ca="1">VLOOKUP($C191,'MEMÓRIA DE CÁLCULO'!$B:$M,12,0)</f>
        <v>7.8</v>
      </c>
      <c r="I191" s="137">
        <f ca="1">IF(LEFT(D191,3)="CPU",VLOOKUP(B191,BASE!A:E,5,0),VLOOKUP(D191,BASE!A:E,5,0))</f>
        <v>647.08999999999992</v>
      </c>
      <c r="J191" s="427">
        <f t="shared" ca="1" si="241"/>
        <v>5047.3</v>
      </c>
      <c r="K191" s="428">
        <f t="shared" ca="1" si="242"/>
        <v>793.66</v>
      </c>
      <c r="L191" s="208">
        <f t="shared" ca="1" si="243"/>
        <v>6190.55</v>
      </c>
      <c r="M191" s="429">
        <f t="shared" si="233"/>
        <v>0.22650000000000001</v>
      </c>
      <c r="N191" s="300">
        <f t="shared" ca="1" si="234"/>
        <v>1.316958670832096E-4</v>
      </c>
      <c r="O191" s="925" t="str">
        <f t="shared" ca="1" si="194"/>
        <v/>
      </c>
      <c r="P191" s="1346">
        <v>6181.89</v>
      </c>
      <c r="Y191" s="472"/>
      <c r="AA191" s="178"/>
    </row>
    <row r="192" spans="1:27" s="138" customFormat="1" ht="26.25" outlineLevel="1">
      <c r="A192" s="465">
        <v>5</v>
      </c>
      <c r="B192" s="466" t="str">
        <f t="shared" si="239"/>
        <v>CPU-007</v>
      </c>
      <c r="C192" s="196" t="str">
        <f t="shared" si="240"/>
        <v>5.2.4.5</v>
      </c>
      <c r="D192" s="417" t="s">
        <v>17179</v>
      </c>
      <c r="E192" s="120" t="str">
        <f ca="1">IF(LEFT(D192,3)="CPU",VLOOKUP(B192,BASE!A:E,2,0),VLOOKUP(D192,BASE!A:E,2,0))</f>
        <v>EXTRA</v>
      </c>
      <c r="F192" s="185" t="str">
        <f ca="1">IF(LEFT(D192,3)="CPU",VLOOKUP(B192,BASE!A:E,3,0),VLOOKUP(D192,BASE!A:E,3,0))</f>
        <v>JUNTA DE DILATAÇÃO EM ELASTÔMERO E PERFIL UT 100 LPEC - CONFORT - L = 100 MM E H = 90 MM - FORNECIMENTO E INSTALAÇÃO</v>
      </c>
      <c r="G192" s="119" t="str">
        <f ca="1">IF(LEFT(D192,3)="CPU",VLOOKUP(B192,BASE!A:E,4,0),VLOOKUP(D192,BASE!A:E,4,0))</f>
        <v>M</v>
      </c>
      <c r="H192" s="252">
        <f ca="1">VLOOKUP($C192,'MEMÓRIA DE CÁLCULO'!$B:$M,12,0)</f>
        <v>7.8</v>
      </c>
      <c r="I192" s="137">
        <f ca="1">IF(LEFT(D192,3)="CPU",VLOOKUP(B192,BASE!A:E,5,0),VLOOKUP(D192,BASE!A:E,5,0))</f>
        <v>663.06999999999994</v>
      </c>
      <c r="J192" s="427">
        <f t="shared" ca="1" si="241"/>
        <v>5171.95</v>
      </c>
      <c r="K192" s="428">
        <f t="shared" ca="1" si="242"/>
        <v>813.26</v>
      </c>
      <c r="L192" s="208">
        <f t="shared" ca="1" si="243"/>
        <v>6343.43</v>
      </c>
      <c r="M192" s="429">
        <f t="shared" si="233"/>
        <v>0.22650000000000001</v>
      </c>
      <c r="N192" s="300">
        <f t="shared" ca="1" si="234"/>
        <v>1.349481894390069E-4</v>
      </c>
      <c r="O192" s="925" t="str">
        <f t="shared" ca="1" si="194"/>
        <v/>
      </c>
      <c r="P192" s="1346">
        <v>6334.77</v>
      </c>
      <c r="Y192" s="472"/>
      <c r="AA192" s="178"/>
    </row>
    <row r="193" spans="1:27" s="138" customFormat="1" ht="14.25" outlineLevel="1" thickBot="1">
      <c r="A193" s="465">
        <v>6</v>
      </c>
      <c r="B193" s="466" t="str">
        <f t="shared" si="189"/>
        <v>CPU-008</v>
      </c>
      <c r="C193" s="196" t="str">
        <f t="shared" si="235"/>
        <v>5.2.4.6</v>
      </c>
      <c r="D193" s="417" t="s">
        <v>17180</v>
      </c>
      <c r="E193" s="120" t="str">
        <f ca="1">IF(LEFT(D193,3)="CPU",VLOOKUP(B193,BASE!A:E,2,0),VLOOKUP(D193,BASE!A:E,2,0))</f>
        <v>EXTRA</v>
      </c>
      <c r="F193" s="185" t="str">
        <f ca="1">IF(LEFT(D193,3)="CPU",VLOOKUP(B193,BASE!A:E,3,0),VLOOKUP(D193,BASE!A:E,3,0))</f>
        <v>CAMADA AMORTECEDORA COM PAPEL ALCATROADO (KRAFT)</v>
      </c>
      <c r="G193" s="119" t="str">
        <f ca="1">IF(LEFT(D193,3)="CPU",VLOOKUP(B193,BASE!A:E,4,0),VLOOKUP(D193,BASE!A:E,4,0))</f>
        <v>M²</v>
      </c>
      <c r="H193" s="252">
        <f ca="1">VLOOKUP($C193,'MEMÓRIA DE CÁLCULO'!$B:$M,12,0)</f>
        <v>4.29</v>
      </c>
      <c r="I193" s="137">
        <f ca="1">IF(LEFT(D193,3)="CPU",VLOOKUP(B193,BASE!A:E,5,0),VLOOKUP(D193,BASE!A:E,5,0))</f>
        <v>18.420000000000002</v>
      </c>
      <c r="J193" s="427">
        <f t="shared" ca="1" si="236"/>
        <v>79.02</v>
      </c>
      <c r="K193" s="428">
        <f t="shared" ca="1" si="237"/>
        <v>22.59</v>
      </c>
      <c r="L193" s="208">
        <f t="shared" ca="1" si="238"/>
        <v>96.91</v>
      </c>
      <c r="M193" s="429">
        <f t="shared" si="233"/>
        <v>0.22650000000000001</v>
      </c>
      <c r="N193" s="300">
        <f t="shared" ca="1" si="234"/>
        <v>2.0616336963652407E-6</v>
      </c>
      <c r="O193" s="925" t="str">
        <f t="shared" ca="1" si="194"/>
        <v/>
      </c>
      <c r="P193" s="1346">
        <v>97.43</v>
      </c>
      <c r="Y193" s="472"/>
      <c r="AA193" s="178"/>
    </row>
    <row r="194" spans="1:27" s="138" customFormat="1" ht="14.25" outlineLevel="1" thickBot="1">
      <c r="A194" s="465">
        <v>3</v>
      </c>
      <c r="B194" s="466">
        <f t="shared" si="189"/>
        <v>0</v>
      </c>
      <c r="C194" s="166" t="str">
        <f>$C$132&amp;"."&amp;A194</f>
        <v>5.3</v>
      </c>
      <c r="D194" s="167"/>
      <c r="E194" s="167"/>
      <c r="F194" s="175" t="str">
        <f ca="1">VLOOKUP($C194,'MEMÓRIA DE CÁLCULO'!$B:$M,4,0)</f>
        <v>SUPERESTRUTURA</v>
      </c>
      <c r="G194" s="168"/>
      <c r="H194" s="169"/>
      <c r="I194" s="165"/>
      <c r="J194" s="469">
        <f ca="1">SUBTOTAL(9,J195:J250)</f>
        <v>10959306.080000004</v>
      </c>
      <c r="K194" s="470"/>
      <c r="L194" s="471">
        <f ca="1">SUBTOTAL(9,L195:L250)</f>
        <v>13441156.699999999</v>
      </c>
      <c r="M194" s="170"/>
      <c r="N194" s="204">
        <f ca="1">SUBTOTAL(9,N195:N250)</f>
        <v>0.28594305614328169</v>
      </c>
      <c r="O194" s="925" t="str">
        <f t="shared" ca="1" si="194"/>
        <v/>
      </c>
      <c r="P194" s="1356">
        <v>13619473.349999996</v>
      </c>
      <c r="Y194" s="472"/>
      <c r="AA194" s="178"/>
    </row>
    <row r="195" spans="1:27" s="138" customFormat="1" ht="14.25" outlineLevel="1" thickBot="1">
      <c r="A195" s="465">
        <v>1</v>
      </c>
      <c r="B195" s="466">
        <f t="shared" si="189"/>
        <v>0</v>
      </c>
      <c r="C195" s="473" t="str">
        <f>$C$194&amp;"."&amp;A195</f>
        <v>5.3.1</v>
      </c>
      <c r="D195" s="124"/>
      <c r="E195" s="124"/>
      <c r="F195" s="174" t="str">
        <f ca="1">VLOOKUP($C195,'MEMÓRIA DE CÁLCULO'!$B:$M,4,0)</f>
        <v>VIGAS LONGARINAS</v>
      </c>
      <c r="G195" s="125"/>
      <c r="H195" s="474"/>
      <c r="I195" s="475"/>
      <c r="J195" s="476">
        <f ca="1">SUBTOTAL(9,J196:J204)</f>
        <v>2955151.16</v>
      </c>
      <c r="K195" s="477"/>
      <c r="L195" s="478">
        <f ca="1">SUBTOTAL(9,L196:L204)</f>
        <v>3624244.2900000005</v>
      </c>
      <c r="M195" s="128"/>
      <c r="N195" s="204">
        <f ca="1">SUBTOTAL(9,N196:N204)</f>
        <v>7.7101064411550083E-2</v>
      </c>
      <c r="O195" s="925" t="str">
        <f t="shared" ca="1" si="194"/>
        <v/>
      </c>
      <c r="P195" s="1356">
        <v>3680103.3299999996</v>
      </c>
      <c r="Y195" s="472"/>
      <c r="AA195" s="178"/>
    </row>
    <row r="196" spans="1:27" s="493" customFormat="1" ht="13.5" outlineLevel="1">
      <c r="A196" s="490">
        <v>1</v>
      </c>
      <c r="B196" s="491" t="str">
        <f t="shared" ref="B196" si="244">D196</f>
        <v>CPU-018</v>
      </c>
      <c r="C196" s="196" t="str">
        <f t="shared" ref="C196" si="245">$C$195&amp;"."&amp;A196</f>
        <v>5.3.1.1</v>
      </c>
      <c r="D196" s="237" t="s">
        <v>34554</v>
      </c>
      <c r="E196" s="120" t="str">
        <f ca="1">IF(LEFT(D196,3)="CPU",VLOOKUP(B196,BASE!A:E,2,0),VLOOKUP(D196,BASE!A:E,2,0))</f>
        <v>EXTRA</v>
      </c>
      <c r="F196" s="185" t="str">
        <f ca="1">IF(LEFT(D196,3)="CPU",VLOOKUP(B196,BASE!A:E,3,0),VLOOKUP(D196,BASE!A:E,3,0))</f>
        <v>LOCAÇÃO, MONTAGEM, IÇAMENTO, DESFORMA E LIMPEZA DE FORMA PARA VIGA PRÉ MOLDADA METÁLICA LOCADA</v>
      </c>
      <c r="G196" s="119" t="str">
        <f ca="1">IF(LEFT(D196,3)="CPU",VLOOKUP(B196,BASE!A:E,4,0),VLOOKUP(D196,BASE!A:E,4,0))</f>
        <v>M2</v>
      </c>
      <c r="H196" s="252">
        <f ca="1">VLOOKUP($C196,'MEMÓRIA DE CÁLCULO'!$B:$M,12,0)</f>
        <v>1911.03</v>
      </c>
      <c r="I196" s="137">
        <f ca="1">IF(LEFT(D196,3)="CPU",VLOOKUP(B196,BASE!A:E,5,0),VLOOKUP(D196,BASE!A:E,5,0))</f>
        <v>138.72</v>
      </c>
      <c r="J196" s="487">
        <f ca="1">ROUND($H196*I196,2)</f>
        <v>265098.08</v>
      </c>
      <c r="K196" s="248">
        <f t="shared" ref="K196:K204" ca="1" si="246">ROUND(I196*(1+$M$5),2)</f>
        <v>170.14</v>
      </c>
      <c r="L196" s="487">
        <f ca="1">IFERROR(ROUND($H196*K196,2),"")</f>
        <v>325142.64</v>
      </c>
      <c r="M196" s="224">
        <f t="shared" si="185"/>
        <v>0.22650000000000001</v>
      </c>
      <c r="N196" s="492">
        <f t="shared" ref="N196:N204" ca="1" si="247">L196/$L$377</f>
        <v>6.9169850660319148E-3</v>
      </c>
      <c r="O196" s="925" t="str">
        <f ca="1">IF(D196=95427,H186/H196,"")</f>
        <v/>
      </c>
      <c r="P196" s="1352">
        <v>332404.56</v>
      </c>
      <c r="Y196" s="495"/>
      <c r="AA196" s="496"/>
    </row>
    <row r="197" spans="1:27" s="493" customFormat="1" ht="13.5" outlineLevel="1">
      <c r="A197" s="490">
        <v>2</v>
      </c>
      <c r="B197" s="491" t="str">
        <f t="shared" si="189"/>
        <v>CPU-026</v>
      </c>
      <c r="C197" s="196" t="str">
        <f t="shared" ref="C197" si="248">$C$195&amp;"."&amp;A197</f>
        <v>5.3.1.2</v>
      </c>
      <c r="D197" s="237" t="s">
        <v>43484</v>
      </c>
      <c r="E197" s="120" t="str">
        <f ca="1">IF(LEFT(D197,3)="CPU",VLOOKUP(B197,BASE!A:E,2,0),VLOOKUP(D197,BASE!A:E,2,0))</f>
        <v>EXTRA</v>
      </c>
      <c r="F197" s="185" t="str">
        <f ca="1">IF(LEFT(D197,3)="CPU",VLOOKUP(B197,BASE!A:E,3,0),VLOOKUP(D197,BASE!A:E,3,0))</f>
        <v>LOCAÇÃO, MONTAGEM, DESMONTAGEM DE ESCORAMENTO VIGA TRAVESSA</v>
      </c>
      <c r="G197" s="119" t="str">
        <f ca="1">IF(LEFT(D197,3)="CPU",VLOOKUP(B197,BASE!A:E,4,0),VLOOKUP(D197,BASE!A:E,4,0))</f>
        <v>M3</v>
      </c>
      <c r="H197" s="252">
        <f ca="1">VLOOKUP($C197,'MEMÓRIA DE CÁLCULO'!$B:$M,12,0)</f>
        <v>2139.6000000000004</v>
      </c>
      <c r="I197" s="137">
        <f ca="1">IF(LEFT(D197,3)="CPU",VLOOKUP(B197,BASE!A:E,5,0),VLOOKUP(D197,BASE!A:E,5,0))</f>
        <v>192.20999999999998</v>
      </c>
      <c r="J197" s="487">
        <f ca="1">ROUND($H197*I197,2)</f>
        <v>411252.52</v>
      </c>
      <c r="K197" s="248">
        <f t="shared" ref="K197" ca="1" si="249">ROUND(I197*(1+$M$5),2)</f>
        <v>235.75</v>
      </c>
      <c r="L197" s="487">
        <f ca="1">IFERROR(ROUND($H197*K197,2),"")</f>
        <v>504410.7</v>
      </c>
      <c r="M197" s="224">
        <f t="shared" si="185"/>
        <v>0.22650000000000001</v>
      </c>
      <c r="N197" s="492">
        <f t="shared" ca="1" si="247"/>
        <v>1.0730678938470526E-2</v>
      </c>
      <c r="O197" s="925" t="str">
        <f ca="1">IF(D197=95427,H187/H197,"")</f>
        <v/>
      </c>
      <c r="P197" s="1352">
        <v>506614.49</v>
      </c>
      <c r="Y197" s="495"/>
      <c r="AA197" s="496"/>
    </row>
    <row r="198" spans="1:27" s="138" customFormat="1" ht="13.5" outlineLevel="1">
      <c r="A198" s="465">
        <v>3</v>
      </c>
      <c r="B198" s="466" t="str">
        <f t="shared" ref="B198:B204" si="250">D198</f>
        <v>ED-48298</v>
      </c>
      <c r="C198" s="196" t="str">
        <f t="shared" ref="C198:C204" si="251">$C$195&amp;"."&amp;A198</f>
        <v>5.3.1.3</v>
      </c>
      <c r="D198" s="417" t="s">
        <v>3702</v>
      </c>
      <c r="E198" s="120" t="str">
        <f ca="1">IF(LEFT(D198,3)="CPU",VLOOKUP(B198,BASE!A:E,2,0),VLOOKUP(D198,BASE!A:E,2,0))</f>
        <v>SEINFRA-MG</v>
      </c>
      <c r="F198" s="185" t="str">
        <f ca="1">IF(LEFT(D198,3)="CPU",VLOOKUP(B198,BASE!A:E,3,0),VLOOKUP(D198,BASE!A:E,3,0))</f>
        <v>CORTE, DOBRA E MONTAGEM DE AÇO CA-50/60, INCLUSIVE ESPAÇADOR</v>
      </c>
      <c r="G198" s="119" t="str">
        <f ca="1">IF(LEFT(D198,3)="CPU",VLOOKUP(B198,BASE!A:E,4,0),VLOOKUP(D198,BASE!A:E,4,0))</f>
        <v>KG</v>
      </c>
      <c r="H198" s="252">
        <f ca="1">VLOOKUP($C198,'MEMÓRIA DE CÁLCULO'!$B:$M,12,0)</f>
        <v>103493</v>
      </c>
      <c r="I198" s="137">
        <f ca="1">IF(LEFT(D198,3)="CPU",VLOOKUP(B198,BASE!A:E,5,0),VLOOKUP(D198,BASE!A:E,5,0))</f>
        <v>14</v>
      </c>
      <c r="J198" s="427">
        <f ca="1">ROUND($H198*I198,2)</f>
        <v>1448902</v>
      </c>
      <c r="K198" s="428">
        <f ca="1">ROUND(I198*(1+$M$5),2)</f>
        <v>17.170000000000002</v>
      </c>
      <c r="L198" s="208">
        <f ca="1">IFERROR(ROUND($H198*K198,2),"")</f>
        <v>1776974.81</v>
      </c>
      <c r="M198" s="429">
        <f t="shared" si="54"/>
        <v>0.22650000000000001</v>
      </c>
      <c r="N198" s="300">
        <f t="shared" ca="1" si="247"/>
        <v>3.7802818552143451E-2</v>
      </c>
      <c r="O198" s="925" t="str">
        <f t="shared" ref="O198:O204" ca="1" si="252">IF(D198=95427,H189/H198,"")</f>
        <v/>
      </c>
      <c r="P198" s="1346">
        <v>1830791.17</v>
      </c>
      <c r="Y198" s="472"/>
      <c r="AA198" s="178"/>
    </row>
    <row r="199" spans="1:27" s="138" customFormat="1" ht="26.25" outlineLevel="1">
      <c r="A199" s="465">
        <v>4</v>
      </c>
      <c r="B199" s="466">
        <f t="shared" si="250"/>
        <v>1107912</v>
      </c>
      <c r="C199" s="196" t="str">
        <f t="shared" si="251"/>
        <v>5.3.1.4</v>
      </c>
      <c r="D199" s="417">
        <v>1107912</v>
      </c>
      <c r="E199" s="120" t="str">
        <f ca="1">IF(LEFT(D199,3)="CPU",VLOOKUP(B199,BASE!A:E,2,0),VLOOKUP(D199,BASE!A:E,2,0))</f>
        <v>SICRO 3</v>
      </c>
      <c r="F199" s="185" t="str">
        <f ca="1">IF(LEFT(D199,3)="CPU",VLOOKUP(B199,BASE!A:E,3,0),VLOOKUP(D199,BASE!A:E,3,0))</f>
        <v>CONCRETO AUTOADENSÁVEL COM SILICATO DE ALUMÍNIO FCK = 50 MPA - CONFECÇÃO EM CENTRAL DOSADORA DE 30 M³/H - AREIA E BRITA COMERCIAIS</v>
      </c>
      <c r="G199" s="119" t="str">
        <f ca="1">IF(LEFT(D199,3)="CPU",VLOOKUP(B199,BASE!A:E,4,0),VLOOKUP(D199,BASE!A:E,4,0))</f>
        <v>M³</v>
      </c>
      <c r="H199" s="252">
        <f ca="1">VLOOKUP($C199,'MEMÓRIA DE CÁLCULO'!$B:$M,12,0)</f>
        <v>334.4013726</v>
      </c>
      <c r="I199" s="137">
        <f ca="1">IF(LEFT(D199,3)="CPU",VLOOKUP(B199,BASE!A:E,5,0),VLOOKUP(D199,BASE!A:E,5,0))</f>
        <v>753.53</v>
      </c>
      <c r="J199" s="427">
        <f t="shared" ref="J199:J204" ca="1" si="253">ROUND($H199*I199,2)</f>
        <v>251981.47</v>
      </c>
      <c r="K199" s="428">
        <f t="shared" ca="1" si="246"/>
        <v>924.2</v>
      </c>
      <c r="L199" s="208">
        <f t="shared" ref="L199:L204" ca="1" si="254">IFERROR(ROUND($H199*K199,2),"")</f>
        <v>309053.75</v>
      </c>
      <c r="M199" s="429">
        <f t="shared" si="54"/>
        <v>0.22650000000000001</v>
      </c>
      <c r="N199" s="300">
        <f t="shared" ca="1" si="247"/>
        <v>6.5747149415750598E-3</v>
      </c>
      <c r="O199" s="925" t="str">
        <f t="shared" ca="1" si="252"/>
        <v/>
      </c>
      <c r="P199" s="1346">
        <v>307585.73</v>
      </c>
      <c r="Y199" s="472"/>
      <c r="AA199" s="178"/>
    </row>
    <row r="200" spans="1:27" s="138" customFormat="1" ht="26.25" outlineLevel="1">
      <c r="A200" s="465">
        <v>5</v>
      </c>
      <c r="B200" s="466">
        <f t="shared" si="250"/>
        <v>1106088</v>
      </c>
      <c r="C200" s="196" t="str">
        <f t="shared" si="251"/>
        <v>5.3.1.5</v>
      </c>
      <c r="D200" s="417">
        <v>1106088</v>
      </c>
      <c r="E200" s="120" t="str">
        <f ca="1">IF(LEFT(D200,3)="CPU",VLOOKUP(B200,BASE!A:E,2,0),VLOOKUP(D200,BASE!A:E,2,0))</f>
        <v>SICRO 3</v>
      </c>
      <c r="F200" s="185" t="str">
        <f ca="1">IF(LEFT(D200,3)="CPU",VLOOKUP(B200,BASE!A:E,3,0),VLOOKUP(D200,BASE!A:E,3,0))</f>
        <v>LANÇAMENTO MECÂNICO DE CONCRETO COM BOMBA REBOCÁVEL COM CAPACIDADE DE 30 M³/H - CONFECÇÃO EM CENTRAL DOSADORA DE 30 M³/H</v>
      </c>
      <c r="G200" s="119" t="str">
        <f ca="1">IF(LEFT(D200,3)="CPU",VLOOKUP(B200,BASE!A:E,4,0),VLOOKUP(D200,BASE!A:E,4,0))</f>
        <v>M³</v>
      </c>
      <c r="H200" s="252">
        <f ca="1">VLOOKUP($C200,'MEMÓRIA DE CÁLCULO'!$B:$M,12,0)</f>
        <v>334.4013726</v>
      </c>
      <c r="I200" s="137">
        <f ca="1">IF(LEFT(D200,3)="CPU",VLOOKUP(B200,BASE!A:E,5,0),VLOOKUP(D200,BASE!A:E,5,0))</f>
        <v>68.88</v>
      </c>
      <c r="J200" s="427">
        <f t="shared" ref="J200" ca="1" si="255">ROUND($H200*I200,2)</f>
        <v>23033.57</v>
      </c>
      <c r="K200" s="428">
        <f t="shared" ref="K200" ca="1" si="256">ROUND(I200*(1+$M$5),2)</f>
        <v>84.48</v>
      </c>
      <c r="L200" s="208">
        <f t="shared" ref="L200" ca="1" si="257">IFERROR(ROUND($H200*K200,2),"")</f>
        <v>28250.23</v>
      </c>
      <c r="M200" s="429">
        <f t="shared" si="54"/>
        <v>0.22650000000000001</v>
      </c>
      <c r="N200" s="300">
        <f t="shared" ca="1" si="247"/>
        <v>6.0098675160528546E-4</v>
      </c>
      <c r="O200" s="925" t="str">
        <f t="shared" ca="1" si="252"/>
        <v/>
      </c>
      <c r="P200" s="1346">
        <v>25564.98</v>
      </c>
      <c r="Y200" s="472"/>
      <c r="AA200" s="178"/>
    </row>
    <row r="201" spans="1:27" s="138" customFormat="1" ht="13.5" outlineLevel="1">
      <c r="A201" s="465">
        <v>6</v>
      </c>
      <c r="B201" s="466">
        <f t="shared" si="250"/>
        <v>4507957</v>
      </c>
      <c r="C201" s="196" t="str">
        <f t="shared" si="251"/>
        <v>5.3.1.6</v>
      </c>
      <c r="D201" s="417">
        <v>4507957</v>
      </c>
      <c r="E201" s="120" t="str">
        <f ca="1">IF(LEFT(D201,3)="CPU",VLOOKUP(B201,BASE!A:E,2,0),VLOOKUP(D201,BASE!A:E,2,0))</f>
        <v>SICRO 3</v>
      </c>
      <c r="F201" s="185" t="str">
        <f ca="1">IF(LEFT(D201,3)="CPU",VLOOKUP(B201,BASE!A:E,3,0),VLOOKUP(D201,BASE!A:E,3,0))</f>
        <v>CORDOALHA CP 190 RB D = 15,2 MM - FORNECIMENTO E INSTALAÇÃO</v>
      </c>
      <c r="G201" s="119" t="str">
        <f ca="1">IF(LEFT(D201,3)="CPU",VLOOKUP(B201,BASE!A:E,4,0),VLOOKUP(D201,BASE!A:E,4,0))</f>
        <v>KG</v>
      </c>
      <c r="H201" s="252">
        <f ca="1">VLOOKUP($C201,'MEMÓRIA DE CÁLCULO'!$B:$M,12,0)</f>
        <v>31728</v>
      </c>
      <c r="I201" s="137">
        <f ca="1">IF(LEFT(D201,3)="CPU",VLOOKUP(B201,BASE!A:E,5,0),VLOOKUP(D201,BASE!A:E,5,0))</f>
        <v>10.75</v>
      </c>
      <c r="J201" s="427">
        <f ca="1">ROUND($H201*I201,2)</f>
        <v>341076</v>
      </c>
      <c r="K201" s="428">
        <f ca="1">ROUND(I201*(1+$M$5),2)</f>
        <v>13.18</v>
      </c>
      <c r="L201" s="208">
        <f ca="1">IFERROR(ROUND($H201*K201,2),"")</f>
        <v>418175.04</v>
      </c>
      <c r="M201" s="429">
        <f t="shared" si="54"/>
        <v>0.22650000000000001</v>
      </c>
      <c r="N201" s="300">
        <f t="shared" ca="1" si="247"/>
        <v>8.8961278861096112E-3</v>
      </c>
      <c r="O201" s="925" t="str">
        <f t="shared" ca="1" si="252"/>
        <v/>
      </c>
      <c r="P201" s="1346">
        <v>424837.92</v>
      </c>
      <c r="Y201" s="472"/>
      <c r="AA201" s="178"/>
    </row>
    <row r="202" spans="1:27" s="138" customFormat="1" ht="26.25" outlineLevel="1">
      <c r="A202" s="465">
        <v>7</v>
      </c>
      <c r="B202" s="466">
        <f t="shared" si="250"/>
        <v>4507842</v>
      </c>
      <c r="C202" s="196" t="str">
        <f t="shared" si="251"/>
        <v>5.3.1.7</v>
      </c>
      <c r="D202" s="417">
        <v>4507842</v>
      </c>
      <c r="E202" s="120" t="str">
        <f ca="1">IF(LEFT(D202,3)="CPU",VLOOKUP(B202,BASE!A:E,2,0),VLOOKUP(D202,BASE!A:E,2,0))</f>
        <v>SICRO 3</v>
      </c>
      <c r="F202" s="185" t="str">
        <f ca="1">IF(LEFT(D202,3)="CPU",VLOOKUP(B202,BASE!A:E,3,0),VLOOKUP(D202,BASE!A:E,3,0))</f>
        <v>BAINHA METÁLICA REDONDA D = 80 MM PARA 12 CORDOALHAS D = 15,2 MM - FORNECIMENTO, INSTALAÇÃO E INJEÇÃO DE NATA DE CIMENTO</v>
      </c>
      <c r="G202" s="119" t="str">
        <f ca="1">IF(LEFT(D202,3)="CPU",VLOOKUP(B202,BASE!A:E,4,0),VLOOKUP(D202,BASE!A:E,4,0))</f>
        <v>M</v>
      </c>
      <c r="H202" s="252">
        <f ca="1">VLOOKUP($C202,'MEMÓRIA DE CÁLCULO'!$B:$M,12,0)</f>
        <v>2336</v>
      </c>
      <c r="I202" s="137">
        <f ca="1">IF(LEFT(D202,3)="CPU",VLOOKUP(B202,BASE!A:E,5,0),VLOOKUP(D202,BASE!A:E,5,0))</f>
        <v>42.38</v>
      </c>
      <c r="J202" s="427">
        <f ca="1">ROUND($H202*I202,2)</f>
        <v>98999.679999999993</v>
      </c>
      <c r="K202" s="428">
        <f ca="1">ROUND(I202*(1+$M$5),2)</f>
        <v>51.98</v>
      </c>
      <c r="L202" s="208">
        <f ca="1">IFERROR(ROUND($H202*K202,2),"")</f>
        <v>121425.28</v>
      </c>
      <c r="M202" s="429">
        <f t="shared" si="54"/>
        <v>0.22650000000000001</v>
      </c>
      <c r="N202" s="300">
        <f t="shared" ca="1" si="247"/>
        <v>2.583164264148017E-3</v>
      </c>
      <c r="O202" s="925" t="str">
        <f t="shared" ca="1" si="252"/>
        <v/>
      </c>
      <c r="P202" s="1346">
        <v>123597.75999999999</v>
      </c>
      <c r="Y202" s="472"/>
      <c r="AA202" s="178"/>
    </row>
    <row r="203" spans="1:27" s="138" customFormat="1" ht="13.5" outlineLevel="1">
      <c r="A203" s="465">
        <v>8</v>
      </c>
      <c r="B203" s="466">
        <f t="shared" si="250"/>
        <v>4507756</v>
      </c>
      <c r="C203" s="196" t="str">
        <f t="shared" si="251"/>
        <v>5.3.1.8</v>
      </c>
      <c r="D203" s="417">
        <v>4507756</v>
      </c>
      <c r="E203" s="120" t="str">
        <f ca="1">IF(LEFT(D203,3)="CPU",VLOOKUP(B203,BASE!A:E,2,0),VLOOKUP(D203,BASE!A:E,2,0))</f>
        <v>SICRO 3</v>
      </c>
      <c r="F203" s="185" t="str">
        <f ca="1">IF(LEFT(D203,3)="CPU",VLOOKUP(B203,BASE!A:E,3,0),VLOOKUP(D203,BASE!A:E,3,0))</f>
        <v>ANCORAGEM ATIVA COM 12 CORDOALHAS ADERENTES D = 15,2 MM - FORNECIMENTO E INSTALAÇÃO</v>
      </c>
      <c r="G203" s="119" t="str">
        <f ca="1">IF(LEFT(D203,3)="CPU",VLOOKUP(B203,BASE!A:E,4,0),VLOOKUP(D203,BASE!A:E,4,0))</f>
        <v>UN</v>
      </c>
      <c r="H203" s="252">
        <f ca="1">VLOOKUP($C203,'MEMÓRIA DE CÁLCULO'!$B:$M,12,0)</f>
        <v>48</v>
      </c>
      <c r="I203" s="137">
        <f ca="1">IF(LEFT(D203,3)="CPU",VLOOKUP(B203,BASE!A:E,5,0),VLOOKUP(D203,BASE!A:E,5,0))</f>
        <v>1372.36</v>
      </c>
      <c r="J203" s="427">
        <f t="shared" ca="1" si="253"/>
        <v>65873.279999999999</v>
      </c>
      <c r="K203" s="428">
        <f t="shared" ca="1" si="246"/>
        <v>1683.2</v>
      </c>
      <c r="L203" s="208">
        <f t="shared" ca="1" si="254"/>
        <v>80793.600000000006</v>
      </c>
      <c r="M203" s="429">
        <f t="shared" si="54"/>
        <v>0.22650000000000001</v>
      </c>
      <c r="N203" s="300">
        <f t="shared" ca="1" si="247"/>
        <v>1.7187783325833736E-3</v>
      </c>
      <c r="O203" s="925" t="str">
        <f t="shared" ca="1" si="252"/>
        <v/>
      </c>
      <c r="P203" s="1346">
        <v>77243.039999999994</v>
      </c>
      <c r="Y203" s="472"/>
      <c r="AA203" s="178"/>
    </row>
    <row r="204" spans="1:27" s="138" customFormat="1" ht="27" outlineLevel="1" thickBot="1">
      <c r="A204" s="465">
        <v>9</v>
      </c>
      <c r="B204" s="466">
        <f t="shared" si="250"/>
        <v>5605956</v>
      </c>
      <c r="C204" s="244" t="str">
        <f t="shared" si="251"/>
        <v>5.3.1.9</v>
      </c>
      <c r="D204" s="599">
        <v>5605956</v>
      </c>
      <c r="E204" s="121" t="str">
        <f ca="1">IF(LEFT(D204,3)="CPU",VLOOKUP(B204,BASE!A:E,2,0),VLOOKUP(D204,BASE!A:E,2,0))</f>
        <v>SICRO 3</v>
      </c>
      <c r="F204" s="184" t="str">
        <f ca="1">IF(LEFT(D204,3)="CPU",VLOOKUP(B204,BASE!A:E,3,0),VLOOKUP(D204,BASE!A:E,3,0))</f>
        <v>PROTENSÃO DE TIRANTE COM 12 CORDOALHAS D = 12,7 MM AÇO CP 190 RB, COM CAPACIDADE DE 1.040 KN - INCLUSIVE ANCORAGEM E GRAUTEAMENTO DA CABEÇA</v>
      </c>
      <c r="G204" s="122" t="str">
        <f ca="1">IF(LEFT(D204,3)="CPU",VLOOKUP(B204,BASE!A:E,4,0),VLOOKUP(D204,BASE!A:E,4,0))</f>
        <v>UN</v>
      </c>
      <c r="H204" s="243">
        <f ca="1">VLOOKUP($C204,'MEMÓRIA DE CÁLCULO'!$B:$M,12,0)</f>
        <v>48</v>
      </c>
      <c r="I204" s="595">
        <f ca="1">IF(LEFT(D204,3)="CPU",VLOOKUP(B204,BASE!A:E,5,0),VLOOKUP(D204,BASE!A:E,5,0))</f>
        <v>1019.47</v>
      </c>
      <c r="J204" s="600">
        <f t="shared" ca="1" si="253"/>
        <v>48934.559999999998</v>
      </c>
      <c r="K204" s="601">
        <f t="shared" ca="1" si="246"/>
        <v>1250.3800000000001</v>
      </c>
      <c r="L204" s="596">
        <f t="shared" ca="1" si="254"/>
        <v>60018.239999999998</v>
      </c>
      <c r="M204" s="602">
        <f t="shared" si="54"/>
        <v>0.22650000000000001</v>
      </c>
      <c r="N204" s="300">
        <f t="shared" ca="1" si="247"/>
        <v>1.2768096788828413E-3</v>
      </c>
      <c r="O204" s="925" t="str">
        <f t="shared" ca="1" si="252"/>
        <v/>
      </c>
      <c r="P204" s="1346">
        <v>51463.68</v>
      </c>
      <c r="Y204" s="472"/>
      <c r="AA204" s="178"/>
    </row>
    <row r="205" spans="1:27" s="138" customFormat="1" ht="14.25" outlineLevel="1" thickBot="1">
      <c r="A205" s="465">
        <v>2</v>
      </c>
      <c r="B205" s="466">
        <f t="shared" ref="B205" si="258">D205</f>
        <v>0</v>
      </c>
      <c r="C205" s="473" t="str">
        <f>$C$194&amp;"."&amp;A205</f>
        <v>5.3.2</v>
      </c>
      <c r="D205" s="124"/>
      <c r="E205" s="124"/>
      <c r="F205" s="174" t="str">
        <f ca="1">VLOOKUP($C205,'MEMÓRIA DE CÁLCULO'!$B:$M,4,0)</f>
        <v>VIGAS TRANSVERSINAS DE APOIO</v>
      </c>
      <c r="G205" s="125"/>
      <c r="H205" s="474"/>
      <c r="I205" s="475"/>
      <c r="J205" s="476">
        <f ca="1">SUBTOTAL(9,J206:J210)</f>
        <v>679154.7</v>
      </c>
      <c r="K205" s="477"/>
      <c r="L205" s="478">
        <f ca="1">SUBTOTAL(9,L206:L210)</f>
        <v>832950.55999999994</v>
      </c>
      <c r="M205" s="128"/>
      <c r="N205" s="204">
        <f ca="1">SUBTOTAL(9,N206:N210)</f>
        <v>1.7719935423612599E-2</v>
      </c>
      <c r="O205" s="925" t="str">
        <f>IF(D205=95427,#REF!/H205,"")</f>
        <v/>
      </c>
      <c r="P205" s="1356">
        <v>851217.69</v>
      </c>
      <c r="Y205" s="472"/>
      <c r="AA205" s="178"/>
    </row>
    <row r="206" spans="1:27" s="493" customFormat="1" ht="13.5" outlineLevel="1">
      <c r="A206" s="465">
        <v>1</v>
      </c>
      <c r="B206" s="466" t="str">
        <f t="shared" ref="B206" si="259">D206</f>
        <v>CPU-018</v>
      </c>
      <c r="C206" s="196" t="str">
        <f>$C$205&amp;"."&amp;A206</f>
        <v>5.3.2.1</v>
      </c>
      <c r="D206" s="237" t="s">
        <v>34554</v>
      </c>
      <c r="E206" s="120" t="str">
        <f ca="1">IF(LEFT(D206,3)="CPU",VLOOKUP(B206,BASE!A:E,2,0),VLOOKUP(D206,BASE!A:E,2,0))</f>
        <v>EXTRA</v>
      </c>
      <c r="F206" s="185" t="str">
        <f ca="1">IF(LEFT(D206,3)="CPU",VLOOKUP(B206,BASE!A:E,3,0),VLOOKUP(D206,BASE!A:E,3,0))</f>
        <v>LOCAÇÃO, MONTAGEM, IÇAMENTO, DESFORMA E LIMPEZA DE FORMA PARA VIGA PRÉ MOLDADA METÁLICA LOCADA</v>
      </c>
      <c r="G206" s="119" t="str">
        <f ca="1">IF(LEFT(D206,3)="CPU",VLOOKUP(B206,BASE!A:E,4,0),VLOOKUP(D206,BASE!A:E,4,0))</f>
        <v>M2</v>
      </c>
      <c r="H206" s="252">
        <f ca="1">VLOOKUP($C206,'MEMÓRIA DE CÁLCULO'!$B:$M,12,0)</f>
        <v>285.14999999999998</v>
      </c>
      <c r="I206" s="137">
        <f ca="1">IF(LEFT(D206,3)="CPU",VLOOKUP(B206,BASE!A:E,5,0),VLOOKUP(D206,BASE!A:E,5,0))</f>
        <v>138.72</v>
      </c>
      <c r="J206" s="487">
        <f ca="1">ROUND($H206*I206,2)</f>
        <v>39556.01</v>
      </c>
      <c r="K206" s="248">
        <f t="shared" ref="K206:K208" ca="1" si="260">ROUND(I206*(1+$M$5),2)</f>
        <v>170.14</v>
      </c>
      <c r="L206" s="487">
        <f ca="1">IFERROR(ROUND($H206*K206,2),"")</f>
        <v>48515.42</v>
      </c>
      <c r="M206" s="224">
        <f t="shared" si="185"/>
        <v>0.22650000000000001</v>
      </c>
      <c r="N206" s="492">
        <f ca="1">L206/$L$377</f>
        <v>1.0321022047808494E-3</v>
      </c>
      <c r="O206" s="925" t="str">
        <f ca="1">IF(D206=95427,H197/H206,"")</f>
        <v/>
      </c>
      <c r="P206" s="1352">
        <v>49598.99</v>
      </c>
      <c r="Y206" s="495"/>
      <c r="AA206" s="496"/>
    </row>
    <row r="207" spans="1:27" s="493" customFormat="1" ht="13.5" outlineLevel="1">
      <c r="A207" s="465">
        <v>2</v>
      </c>
      <c r="B207" s="466" t="str">
        <f t="shared" ref="B207:B210" si="261">D207</f>
        <v>CPU-026</v>
      </c>
      <c r="C207" s="196" t="str">
        <f t="shared" ref="C207:C210" si="262">$C$205&amp;"."&amp;A207</f>
        <v>5.3.2.2</v>
      </c>
      <c r="D207" s="237" t="s">
        <v>43484</v>
      </c>
      <c r="E207" s="120" t="str">
        <f ca="1">IF(LEFT(D207,3)="CPU",VLOOKUP(B207,BASE!A:E,2,0),VLOOKUP(D207,BASE!A:E,2,0))</f>
        <v>EXTRA</v>
      </c>
      <c r="F207" s="185" t="str">
        <f ca="1">IF(LEFT(D207,3)="CPU",VLOOKUP(B207,BASE!A:E,3,0),VLOOKUP(D207,BASE!A:E,3,0))</f>
        <v>LOCAÇÃO, MONTAGEM, DESMONTAGEM DE ESCORAMENTO VIGA TRAVESSA</v>
      </c>
      <c r="G207" s="119" t="str">
        <f ca="1">IF(LEFT(D207,3)="CPU",VLOOKUP(B207,BASE!A:E,4,0),VLOOKUP(D207,BASE!A:E,4,0))</f>
        <v>M3</v>
      </c>
      <c r="H207" s="252">
        <f ca="1">VLOOKUP($C207,'MEMÓRIA DE CÁLCULO'!$B:$M,12,0)</f>
        <v>463.5</v>
      </c>
      <c r="I207" s="137">
        <f ca="1">IF(LEFT(D207,3)="CPU",VLOOKUP(B207,BASE!A:E,5,0),VLOOKUP(D207,BASE!A:E,5,0))</f>
        <v>192.20999999999998</v>
      </c>
      <c r="J207" s="487">
        <f ca="1">ROUND($H207*I207,2)</f>
        <v>89089.34</v>
      </c>
      <c r="K207" s="248">
        <f t="shared" ca="1" si="260"/>
        <v>235.75</v>
      </c>
      <c r="L207" s="487">
        <f ca="1">IFERROR(ROUND($H207*K207,2),"")</f>
        <v>109270.13</v>
      </c>
      <c r="M207" s="224">
        <f t="shared" si="185"/>
        <v>0.22650000000000001</v>
      </c>
      <c r="N207" s="492">
        <f ca="1">L207/$L$377</f>
        <v>2.3245793211661377E-3</v>
      </c>
      <c r="O207" s="925" t="str">
        <f ca="1">IF(D207=95427,H198/H207,"")</f>
        <v/>
      </c>
      <c r="P207" s="1352">
        <v>109747.53</v>
      </c>
      <c r="Y207" s="495"/>
      <c r="AA207" s="496"/>
    </row>
    <row r="208" spans="1:27" s="138" customFormat="1" ht="13.5" outlineLevel="1">
      <c r="A208" s="465">
        <v>3</v>
      </c>
      <c r="B208" s="466" t="str">
        <f t="shared" si="261"/>
        <v>ED-48298</v>
      </c>
      <c r="C208" s="196" t="str">
        <f t="shared" si="262"/>
        <v>5.3.2.3</v>
      </c>
      <c r="D208" s="417" t="s">
        <v>3702</v>
      </c>
      <c r="E208" s="120" t="str">
        <f ca="1">IF(LEFT(D208,3)="CPU",VLOOKUP(B208,BASE!A:E,2,0),VLOOKUP(D208,BASE!A:E,2,0))</f>
        <v>SEINFRA-MG</v>
      </c>
      <c r="F208" s="185" t="str">
        <f ca="1">IF(LEFT(D208,3)="CPU",VLOOKUP(B208,BASE!A:E,3,0),VLOOKUP(D208,BASE!A:E,3,0))</f>
        <v>CORTE, DOBRA E MONTAGEM DE AÇO CA-50/60, INCLUSIVE ESPAÇADOR</v>
      </c>
      <c r="G208" s="119" t="str">
        <f ca="1">IF(LEFT(D208,3)="CPU",VLOOKUP(B208,BASE!A:E,4,0),VLOOKUP(D208,BASE!A:E,4,0))</f>
        <v>KG</v>
      </c>
      <c r="H208" s="252">
        <f ca="1">VLOOKUP($C208,'MEMÓRIA DE CÁLCULO'!$B:$M,12,0)</f>
        <v>34207</v>
      </c>
      <c r="I208" s="137">
        <f ca="1">IF(LEFT(D208,3)="CPU",VLOOKUP(B208,BASE!A:E,5,0),VLOOKUP(D208,BASE!A:E,5,0))</f>
        <v>14</v>
      </c>
      <c r="J208" s="427">
        <f t="shared" ref="J208" ca="1" si="263">ROUND($H208*I208,2)</f>
        <v>478898</v>
      </c>
      <c r="K208" s="428">
        <f t="shared" ca="1" si="260"/>
        <v>17.170000000000002</v>
      </c>
      <c r="L208" s="208">
        <f t="shared" ref="L208" ca="1" si="264">IFERROR(ROUND($H208*K208,2),"")</f>
        <v>587334.18999999994</v>
      </c>
      <c r="M208" s="429">
        <f t="shared" ref="M208:M210" si="265">$M$5</f>
        <v>0.22650000000000001</v>
      </c>
      <c r="N208" s="300">
        <f ca="1">L208/$L$377</f>
        <v>1.2494767899405474E-2</v>
      </c>
      <c r="O208" s="925" t="str">
        <f ca="1">IF(D208=95427,H198/H208,"")</f>
        <v/>
      </c>
      <c r="P208" s="1346">
        <v>605121.82999999996</v>
      </c>
      <c r="Y208" s="472"/>
      <c r="AA208" s="178"/>
    </row>
    <row r="209" spans="1:27" s="138" customFormat="1" ht="26.25" outlineLevel="1">
      <c r="A209" s="465">
        <v>4</v>
      </c>
      <c r="B209" s="466">
        <f t="shared" si="261"/>
        <v>1107912</v>
      </c>
      <c r="C209" s="196" t="str">
        <f t="shared" si="262"/>
        <v>5.3.2.4</v>
      </c>
      <c r="D209" s="417">
        <v>1107912</v>
      </c>
      <c r="E209" s="120" t="str">
        <f ca="1">IF(LEFT(D209,3)="CPU",VLOOKUP(B209,BASE!A:E,2,0),VLOOKUP(D209,BASE!A:E,2,0))</f>
        <v>SICRO 3</v>
      </c>
      <c r="F209" s="185" t="str">
        <f ca="1">IF(LEFT(D209,3)="CPU",VLOOKUP(B209,BASE!A:E,3,0),VLOOKUP(D209,BASE!A:E,3,0))</f>
        <v>CONCRETO AUTOADENSÁVEL COM SILICATO DE ALUMÍNIO FCK = 50 MPA - CONFECÇÃO EM CENTRAL DOSADORA DE 30 M³/H - AREIA E BRITA COMERCIAIS</v>
      </c>
      <c r="G209" s="119" t="str">
        <f ca="1">IF(LEFT(D209,3)="CPU",VLOOKUP(B209,BASE!A:E,4,0),VLOOKUP(D209,BASE!A:E,4,0))</f>
        <v>M³</v>
      </c>
      <c r="H209" s="252">
        <f ca="1">VLOOKUP($C209,'MEMÓRIA DE CÁLCULO'!$B:$M,12,0)</f>
        <v>87.074999999999989</v>
      </c>
      <c r="I209" s="137">
        <f ca="1">IF(LEFT(D209,3)="CPU",VLOOKUP(B209,BASE!A:E,5,0),VLOOKUP(D209,BASE!A:E,5,0))</f>
        <v>753.53</v>
      </c>
      <c r="J209" s="427">
        <f ca="1">ROUND($H209*I209,2)</f>
        <v>65613.62</v>
      </c>
      <c r="K209" s="428">
        <f ca="1">ROUND(I209*(1+$M$5),2)</f>
        <v>924.2</v>
      </c>
      <c r="L209" s="208">
        <f ca="1">IFERROR(ROUND($H209*K209,2),"")</f>
        <v>80474.720000000001</v>
      </c>
      <c r="M209" s="429">
        <f t="shared" si="265"/>
        <v>0.22650000000000001</v>
      </c>
      <c r="N209" s="300">
        <f ca="1">L209/$L$377</f>
        <v>1.7119945770050333E-3</v>
      </c>
      <c r="O209" s="925" t="str">
        <f ca="1">IF(D209=95427,H199/H209,"")</f>
        <v/>
      </c>
      <c r="P209" s="1346">
        <v>80092.460000000006</v>
      </c>
      <c r="Y209" s="472"/>
      <c r="AA209" s="178"/>
    </row>
    <row r="210" spans="1:27" s="138" customFormat="1" ht="27" outlineLevel="1" thickBot="1">
      <c r="A210" s="465">
        <v>5</v>
      </c>
      <c r="B210" s="466">
        <f t="shared" si="261"/>
        <v>1106088</v>
      </c>
      <c r="C210" s="196" t="str">
        <f t="shared" si="262"/>
        <v>5.3.2.5</v>
      </c>
      <c r="D210" s="417">
        <v>1106088</v>
      </c>
      <c r="E210" s="120" t="str">
        <f ca="1">IF(LEFT(D210,3)="CPU",VLOOKUP(B210,BASE!A:E,2,0),VLOOKUP(D210,BASE!A:E,2,0))</f>
        <v>SICRO 3</v>
      </c>
      <c r="F210" s="185" t="str">
        <f ca="1">IF(LEFT(D210,3)="CPU",VLOOKUP(B210,BASE!A:E,3,0),VLOOKUP(D210,BASE!A:E,3,0))</f>
        <v>LANÇAMENTO MECÂNICO DE CONCRETO COM BOMBA REBOCÁVEL COM CAPACIDADE DE 30 M³/H - CONFECÇÃO EM CENTRAL DOSADORA DE 30 M³/H</v>
      </c>
      <c r="G210" s="119" t="str">
        <f ca="1">IF(LEFT(D210,3)="CPU",VLOOKUP(B210,BASE!A:E,4,0),VLOOKUP(D210,BASE!A:E,4,0))</f>
        <v>M³</v>
      </c>
      <c r="H210" s="252">
        <f ca="1">VLOOKUP($C210,'MEMÓRIA DE CÁLCULO'!$B:$M,12,0)</f>
        <v>87.074999999999989</v>
      </c>
      <c r="I210" s="137">
        <f ca="1">IF(LEFT(D210,3)="CPU",VLOOKUP(B210,BASE!A:E,5,0),VLOOKUP(D210,BASE!A:E,5,0))</f>
        <v>68.88</v>
      </c>
      <c r="J210" s="427">
        <f t="shared" ref="J210" ca="1" si="266">ROUND($H210*I210,2)</f>
        <v>5997.73</v>
      </c>
      <c r="K210" s="428">
        <f t="shared" ref="K210" ca="1" si="267">ROUND(I210*(1+$M$5),2)</f>
        <v>84.48</v>
      </c>
      <c r="L210" s="208">
        <f t="shared" ref="L210" ca="1" si="268">IFERROR(ROUND($H210*K210,2),"")</f>
        <v>7356.1</v>
      </c>
      <c r="M210" s="429">
        <f t="shared" si="265"/>
        <v>0.22650000000000001</v>
      </c>
      <c r="N210" s="300">
        <f ca="1">L210/$L$377</f>
        <v>1.5649142125510627E-4</v>
      </c>
      <c r="O210" s="925" t="str">
        <f ca="1">IF(D210=95427,H200/H210,"")</f>
        <v/>
      </c>
      <c r="P210" s="1346">
        <v>6656.88</v>
      </c>
      <c r="Y210" s="472"/>
      <c r="AA210" s="178"/>
    </row>
    <row r="211" spans="1:27" s="138" customFormat="1" ht="14.25" outlineLevel="1" thickBot="1">
      <c r="A211" s="465">
        <v>3</v>
      </c>
      <c r="B211" s="466">
        <f t="shared" ref="B211" si="269">D211</f>
        <v>0</v>
      </c>
      <c r="C211" s="473" t="str">
        <f>$C$194&amp;"."&amp;A211</f>
        <v>5.3.3</v>
      </c>
      <c r="D211" s="124"/>
      <c r="E211" s="124"/>
      <c r="F211" s="174" t="str">
        <f ca="1">VLOOKUP($C211,'MEMÓRIA DE CÁLCULO'!$B:$M,4,0)</f>
        <v>VIGA DE TRAVAMENTO - TRECHO 01</v>
      </c>
      <c r="G211" s="125"/>
      <c r="H211" s="474"/>
      <c r="I211" s="475"/>
      <c r="J211" s="478">
        <f ca="1">SUBTOTAL(9,J212:J214)</f>
        <v>18142.11</v>
      </c>
      <c r="K211" s="477"/>
      <c r="L211" s="478">
        <f ca="1">SUBTOTAL(9,L212:L214)</f>
        <v>22251.620000000003</v>
      </c>
      <c r="M211" s="128"/>
      <c r="N211" s="204">
        <f ca="1">SUBTOTAL(9,N212:N214)</f>
        <v>4.7337415736987634E-4</v>
      </c>
      <c r="O211" s="925" t="str">
        <f ca="1">IF(D211=95427,H201/H211,"")</f>
        <v/>
      </c>
      <c r="P211" s="1356">
        <v>22376.620000000003</v>
      </c>
      <c r="Y211" s="472"/>
      <c r="AA211" s="178"/>
    </row>
    <row r="212" spans="1:27" s="493" customFormat="1" ht="13.5" outlineLevel="1">
      <c r="A212" s="465">
        <v>1</v>
      </c>
      <c r="B212" s="466" t="str">
        <f>D212</f>
        <v>CPU-018</v>
      </c>
      <c r="C212" s="196" t="str">
        <f>$C$211&amp;"."&amp;A212</f>
        <v>5.3.3.1</v>
      </c>
      <c r="D212" s="237" t="s">
        <v>34554</v>
      </c>
      <c r="E212" s="120" t="str">
        <f ca="1">IF(LEFT(D212,3)="CPU",VLOOKUP(B212,BASE!A:E,2,0),VLOOKUP(D212,BASE!A:E,2,0))</f>
        <v>EXTRA</v>
      </c>
      <c r="F212" s="185" t="str">
        <f ca="1">IF(LEFT(D212,3)="CPU",VLOOKUP(B212,BASE!A:E,3,0),VLOOKUP(D212,BASE!A:E,3,0))</f>
        <v>LOCAÇÃO, MONTAGEM, IÇAMENTO, DESFORMA E LIMPEZA DE FORMA PARA VIGA PRÉ MOLDADA METÁLICA LOCADA</v>
      </c>
      <c r="G212" s="119" t="str">
        <f ca="1">IF(LEFT(D212,3)="CPU",VLOOKUP(B212,BASE!A:E,4,0),VLOOKUP(D212,BASE!A:E,4,0))</f>
        <v>M2</v>
      </c>
      <c r="H212" s="252">
        <f ca="1">VLOOKUP($C212,'MEMÓRIA DE CÁLCULO'!$B:$M,12,0)</f>
        <v>13.258327351998476</v>
      </c>
      <c r="I212" s="137">
        <f ca="1">IF(LEFT(D212,3)="CPU",VLOOKUP(B212,BASE!A:E,5,0),VLOOKUP(D212,BASE!A:E,5,0))</f>
        <v>138.72</v>
      </c>
      <c r="J212" s="487">
        <f ca="1">ROUND($H212*I212,2)</f>
        <v>1839.2</v>
      </c>
      <c r="K212" s="248">
        <f t="shared" ref="K212:K213" ca="1" si="270">ROUND(I212*(1+$M$5),2)</f>
        <v>170.14</v>
      </c>
      <c r="L212" s="487">
        <f ca="1">IFERROR(ROUND($H212*K212,2),"")</f>
        <v>2255.77</v>
      </c>
      <c r="M212" s="224">
        <f t="shared" si="185"/>
        <v>0.22650000000000001</v>
      </c>
      <c r="N212" s="492">
        <f ca="1">L212/$L$377</f>
        <v>4.7988560966358674E-5</v>
      </c>
      <c r="O212" s="925" t="str">
        <f ca="1">IF(D212=95427,H204/H212,"")</f>
        <v/>
      </c>
      <c r="P212" s="1352">
        <v>2306.15</v>
      </c>
      <c r="Y212" s="495"/>
      <c r="AA212" s="496"/>
    </row>
    <row r="213" spans="1:27" s="493" customFormat="1" ht="13.5" outlineLevel="1">
      <c r="A213" s="465">
        <v>2</v>
      </c>
      <c r="B213" s="466" t="str">
        <f t="shared" ref="B213:B214" si="271">D213</f>
        <v>CPU-026</v>
      </c>
      <c r="C213" s="196" t="str">
        <f t="shared" ref="C213:C214" si="272">$C$211&amp;"."&amp;A213</f>
        <v>5.3.3.2</v>
      </c>
      <c r="D213" s="237" t="s">
        <v>43484</v>
      </c>
      <c r="E213" s="120" t="str">
        <f ca="1">IF(LEFT(D213,3)="CPU",VLOOKUP(B213,BASE!A:E,2,0),VLOOKUP(D213,BASE!A:E,2,0))</f>
        <v>EXTRA</v>
      </c>
      <c r="F213" s="185" t="str">
        <f ca="1">IF(LEFT(D213,3)="CPU",VLOOKUP(B213,BASE!A:E,3,0),VLOOKUP(D213,BASE!A:E,3,0))</f>
        <v>LOCAÇÃO, MONTAGEM, DESMONTAGEM DE ESCORAMENTO VIGA TRAVESSA</v>
      </c>
      <c r="G213" s="119" t="str">
        <f ca="1">IF(LEFT(D213,3)="CPU",VLOOKUP(B213,BASE!A:E,4,0),VLOOKUP(D213,BASE!A:E,4,0))</f>
        <v>M3</v>
      </c>
      <c r="H213" s="252">
        <f ca="1">VLOOKUP($C213,'MEMÓRIA DE CÁLCULO'!$B:$M,12,0)</f>
        <v>72.449999999999989</v>
      </c>
      <c r="I213" s="137">
        <f ca="1">IF(LEFT(D213,3)="CPU",VLOOKUP(B213,BASE!A:E,5,0),VLOOKUP(D213,BASE!A:E,5,0))</f>
        <v>192.20999999999998</v>
      </c>
      <c r="J213" s="487">
        <f ca="1">ROUND($H213*I213,2)</f>
        <v>13925.61</v>
      </c>
      <c r="K213" s="248">
        <f t="shared" ca="1" si="270"/>
        <v>235.75</v>
      </c>
      <c r="L213" s="487">
        <f ca="1">IFERROR(ROUND($H213*K213,2),"")</f>
        <v>17080.09</v>
      </c>
      <c r="M213" s="224">
        <f t="shared" si="185"/>
        <v>0.22650000000000001</v>
      </c>
      <c r="N213" s="492">
        <f ca="1">L213/$L$377</f>
        <v>3.6335661006037544E-4</v>
      </c>
      <c r="O213" s="925" t="str">
        <f ca="1">IF(D213=95427,H205/H213,"")</f>
        <v/>
      </c>
      <c r="P213" s="1352">
        <v>17154.71</v>
      </c>
      <c r="Y213" s="495"/>
      <c r="AA213" s="496"/>
    </row>
    <row r="214" spans="1:27" s="138" customFormat="1" ht="27" outlineLevel="1" thickBot="1">
      <c r="A214" s="465">
        <v>3</v>
      </c>
      <c r="B214" s="466" t="str">
        <f t="shared" si="271"/>
        <v>ED-9054</v>
      </c>
      <c r="C214" s="196" t="str">
        <f t="shared" si="272"/>
        <v>5.3.3.3</v>
      </c>
      <c r="D214" s="417" t="s">
        <v>3736</v>
      </c>
      <c r="E214" s="120" t="str">
        <f ca="1">IF(LEFT(D214,3)="CPU",VLOOKUP(B214,BASE!A:E,2,0),VLOOKUP(D214,BASE!A:E,2,0))</f>
        <v>SEINFRA-MG</v>
      </c>
      <c r="F214" s="185" t="str">
        <f ca="1">IF(LEFT(D214,3)="CPU",VLOOKUP(B214,BASE!A:E,3,0),VLOOKUP(D214,BASE!A:E,3,0))</f>
        <v>FORNECIMENTO DE CONCRETO ESTRUTURAL, USINADO BOMBEADO, AUTO-ADENSÁVEL, COM FCK 30MPA, INCLUSIVE LANÇAMENTO E ACABAMENTO</v>
      </c>
      <c r="G214" s="119" t="str">
        <f ca="1">IF(LEFT(D214,3)="CPU",VLOOKUP(B214,BASE!A:E,4,0),VLOOKUP(D214,BASE!A:E,4,0))</f>
        <v>M3</v>
      </c>
      <c r="H214" s="252">
        <f ca="1">VLOOKUP($C214,'MEMÓRIA DE CÁLCULO'!$B:$M,12,0)</f>
        <v>3.1218641245993521</v>
      </c>
      <c r="I214" s="137">
        <f ca="1">IF(LEFT(D214,3)="CPU",VLOOKUP(B214,BASE!A:E,5,0),VLOOKUP(D214,BASE!A:E,5,0))</f>
        <v>761.5</v>
      </c>
      <c r="J214" s="427">
        <f ca="1">ROUND($H214*I214,2)</f>
        <v>2377.3000000000002</v>
      </c>
      <c r="K214" s="428">
        <f ca="1">ROUND(I214*(1+$M$5),2)</f>
        <v>933.98</v>
      </c>
      <c r="L214" s="208">
        <f ca="1">IFERROR(ROUND($H214*K214,2),"")</f>
        <v>2915.76</v>
      </c>
      <c r="M214" s="429">
        <f t="shared" ref="M214:M241" si="273">$M$5</f>
        <v>0.22650000000000001</v>
      </c>
      <c r="N214" s="300">
        <f ca="1">L214/$L$377</f>
        <v>6.2028986343142249E-5</v>
      </c>
      <c r="O214" s="925" t="str">
        <f ca="1">IF(D214=95427,H203/H214,"")</f>
        <v/>
      </c>
      <c r="P214" s="1346">
        <v>2915.76</v>
      </c>
      <c r="Y214" s="472"/>
      <c r="AA214" s="178"/>
    </row>
    <row r="215" spans="1:27" s="138" customFormat="1" ht="14.25" outlineLevel="1" thickBot="1">
      <c r="A215" s="465">
        <v>4</v>
      </c>
      <c r="B215" s="466">
        <f t="shared" ref="B215:B221" si="274">D215</f>
        <v>0</v>
      </c>
      <c r="C215" s="473" t="str">
        <f>$C$194&amp;"."&amp;A215</f>
        <v>5.3.4</v>
      </c>
      <c r="D215" s="124"/>
      <c r="E215" s="124"/>
      <c r="F215" s="174" t="str">
        <f ca="1">VLOOKUP($C215,'MEMÓRIA DE CÁLCULO'!$B:$M,4,0)</f>
        <v>VIGA CAIXÃO -TRECHO 01</v>
      </c>
      <c r="G215" s="125"/>
      <c r="H215" s="474"/>
      <c r="I215" s="475"/>
      <c r="J215" s="478">
        <f ca="1">SUBTOTAL(9,J216:J221)</f>
        <v>3330741.23</v>
      </c>
      <c r="K215" s="477"/>
      <c r="L215" s="478">
        <f ca="1">SUBTOTAL(9,L216:L221)</f>
        <v>4085043.6</v>
      </c>
      <c r="M215" s="128"/>
      <c r="N215" s="204">
        <f ca="1">SUBTOTAL(9,N216:N221)</f>
        <v>8.6903967979374386E-2</v>
      </c>
      <c r="O215" s="925" t="str">
        <f>IF(D215=95427,H205/H215,"")</f>
        <v/>
      </c>
      <c r="P215" s="1356">
        <v>4146067.4400000004</v>
      </c>
      <c r="Y215" s="472"/>
      <c r="AA215" s="178"/>
    </row>
    <row r="216" spans="1:27" s="493" customFormat="1" ht="13.5" outlineLevel="1">
      <c r="A216" s="490">
        <v>1</v>
      </c>
      <c r="B216" s="491" t="str">
        <f t="shared" si="274"/>
        <v>CPU-017</v>
      </c>
      <c r="C216" s="196" t="str">
        <f>$C$215&amp;"."&amp;A216</f>
        <v>5.3.4.1</v>
      </c>
      <c r="D216" s="237" t="s">
        <v>34552</v>
      </c>
      <c r="E216" s="120" t="str">
        <f ca="1">IF(LEFT(D216,3)="CPU",VLOOKUP(B216,BASE!A:E,2,0),VLOOKUP(D216,BASE!A:E,2,0))</f>
        <v>EXTRA</v>
      </c>
      <c r="F216" s="185" t="str">
        <f ca="1">IF(LEFT(D216,3)="CPU",VLOOKUP(B216,BASE!A:E,3,0),VLOOKUP(D216,BASE!A:E,3,0))</f>
        <v>LOCAÇÃO, MONTAGEM, IÇAMENTO, DESFORMA E LIMPEZA DE FORMA PARA VIGA CAIXÃO METÁLICA LOCADA</v>
      </c>
      <c r="G216" s="119" t="str">
        <f ca="1">IF(LEFT(D216,3)="CPU",VLOOKUP(B216,BASE!A:E,4,0),VLOOKUP(D216,BASE!A:E,4,0))</f>
        <v>M2</v>
      </c>
      <c r="H216" s="252">
        <f ca="1">VLOOKUP($C216,'MEMÓRIA DE CÁLCULO'!$B:$M,12,0)</f>
        <v>2192.6096000000002</v>
      </c>
      <c r="I216" s="137">
        <f ca="1">IF(LEFT(D216,3)="CPU",VLOOKUP(B216,BASE!A:E,5,0),VLOOKUP(D216,BASE!A:E,5,0))</f>
        <v>351.57</v>
      </c>
      <c r="J216" s="487">
        <f t="shared" ref="J216:J221" ca="1" si="275">ROUND($H216*I216,2)</f>
        <v>770855.76</v>
      </c>
      <c r="K216" s="248">
        <f t="shared" ref="K216:K221" ca="1" si="276">ROUND(I216*(1+$M$5),2)</f>
        <v>431.2</v>
      </c>
      <c r="L216" s="487">
        <f t="shared" ref="L216:L221" ca="1" si="277">IFERROR(ROUND($H216*K216,2),"")</f>
        <v>945453.26</v>
      </c>
      <c r="M216" s="224">
        <f t="shared" si="273"/>
        <v>0.22650000000000001</v>
      </c>
      <c r="N216" s="492">
        <f t="shared" ref="N216:N221" ca="1" si="278">L216/$L$377</f>
        <v>2.011328345015341E-2</v>
      </c>
      <c r="O216" s="925" t="str">
        <f ca="1">IF(D216=95427,#REF!/H216,"")</f>
        <v/>
      </c>
      <c r="P216" s="1352">
        <v>953785.18</v>
      </c>
      <c r="Y216" s="495"/>
      <c r="AA216" s="496"/>
    </row>
    <row r="217" spans="1:27" s="138" customFormat="1" ht="13.5" outlineLevel="1">
      <c r="A217" s="465">
        <v>2</v>
      </c>
      <c r="B217" s="466" t="str">
        <f t="shared" si="274"/>
        <v>ED-48298</v>
      </c>
      <c r="C217" s="196" t="str">
        <f t="shared" ref="C217:C221" si="279">$C$215&amp;"."&amp;A217</f>
        <v>5.3.4.2</v>
      </c>
      <c r="D217" s="417" t="s">
        <v>3702</v>
      </c>
      <c r="E217" s="120" t="str">
        <f ca="1">IF(LEFT(D217,3)="CPU",VLOOKUP(B217,BASE!A:E,2,0),VLOOKUP(D217,BASE!A:E,2,0))</f>
        <v>SEINFRA-MG</v>
      </c>
      <c r="F217" s="185" t="str">
        <f ca="1">IF(LEFT(D217,3)="CPU",VLOOKUP(B217,BASE!A:E,3,0),VLOOKUP(D217,BASE!A:E,3,0))</f>
        <v>CORTE, DOBRA E MONTAGEM DE AÇO CA-50/60, INCLUSIVE ESPAÇADOR</v>
      </c>
      <c r="G217" s="119" t="str">
        <f ca="1">IF(LEFT(D217,3)="CPU",VLOOKUP(B217,BASE!A:E,4,0),VLOOKUP(D217,BASE!A:E,4,0))</f>
        <v>KG</v>
      </c>
      <c r="H217" s="252">
        <f ca="1">VLOOKUP($C217,'MEMÓRIA DE CÁLCULO'!$B:$M,12,0)</f>
        <v>112844</v>
      </c>
      <c r="I217" s="137">
        <f ca="1">IF(LEFT(D217,3)="CPU",VLOOKUP(B217,BASE!A:E,5,0),VLOOKUP(D217,BASE!A:E,5,0))</f>
        <v>14</v>
      </c>
      <c r="J217" s="487">
        <f t="shared" ca="1" si="275"/>
        <v>1579816</v>
      </c>
      <c r="K217" s="248">
        <f t="shared" ca="1" si="276"/>
        <v>17.170000000000002</v>
      </c>
      <c r="L217" s="208">
        <f t="shared" ca="1" si="277"/>
        <v>1937531.48</v>
      </c>
      <c r="M217" s="224">
        <f t="shared" si="273"/>
        <v>0.22650000000000001</v>
      </c>
      <c r="N217" s="300">
        <f t="shared" ca="1" si="278"/>
        <v>4.1218452037317256E-2</v>
      </c>
      <c r="O217" s="925" t="str">
        <f ca="1">IF(D217=95427,H208/H217,"")</f>
        <v/>
      </c>
      <c r="P217" s="1346">
        <v>1996210.36</v>
      </c>
      <c r="Y217" s="472"/>
      <c r="AA217" s="178"/>
    </row>
    <row r="218" spans="1:27" s="138" customFormat="1" ht="26.25" outlineLevel="1">
      <c r="A218" s="465">
        <v>3</v>
      </c>
      <c r="B218" s="466">
        <f t="shared" ref="B218:B219" si="280">D218</f>
        <v>1107912</v>
      </c>
      <c r="C218" s="196" t="str">
        <f t="shared" ref="C218:C219" si="281">$C$215&amp;"."&amp;A218</f>
        <v>5.3.4.3</v>
      </c>
      <c r="D218" s="417">
        <v>1107912</v>
      </c>
      <c r="E218" s="120" t="str">
        <f ca="1">IF(LEFT(D218,3)="CPU",VLOOKUP(B218,BASE!A:E,2,0),VLOOKUP(D218,BASE!A:E,2,0))</f>
        <v>SICRO 3</v>
      </c>
      <c r="F218" s="185" t="str">
        <f ca="1">IF(LEFT(D218,3)="CPU",VLOOKUP(B218,BASE!A:E,3,0),VLOOKUP(D218,BASE!A:E,3,0))</f>
        <v>CONCRETO AUTOADENSÁVEL COM SILICATO DE ALUMÍNIO FCK = 50 MPA - CONFECÇÃO EM CENTRAL DOSADORA DE 30 M³/H - AREIA E BRITA COMERCIAIS</v>
      </c>
      <c r="G218" s="119" t="str">
        <f ca="1">IF(LEFT(D218,3)="CPU",VLOOKUP(B218,BASE!A:E,4,0),VLOOKUP(D218,BASE!A:E,4,0))</f>
        <v>M³</v>
      </c>
      <c r="H218" s="252">
        <f ca="1">VLOOKUP($C218,'MEMÓRIA DE CÁLCULO'!$B:$M,12,0)</f>
        <v>614.11008489899996</v>
      </c>
      <c r="I218" s="137">
        <f ca="1">IF(LEFT(D218,3)="CPU",VLOOKUP(B218,BASE!A:E,5,0),VLOOKUP(D218,BASE!A:E,5,0))</f>
        <v>753.53</v>
      </c>
      <c r="J218" s="487">
        <f t="shared" ref="J218:J219" ca="1" si="282">ROUND($H218*I218,2)</f>
        <v>462750.37</v>
      </c>
      <c r="K218" s="248">
        <f t="shared" ref="K218:K219" ca="1" si="283">ROUND(I218*(1+$M$5),2)</f>
        <v>924.2</v>
      </c>
      <c r="L218" s="208">
        <f t="shared" ref="L218:L219" ca="1" si="284">IFERROR(ROUND($H218*K218,2),"")</f>
        <v>567560.54</v>
      </c>
      <c r="M218" s="224">
        <f t="shared" si="273"/>
        <v>0.22650000000000001</v>
      </c>
      <c r="N218" s="300">
        <f t="shared" ca="1" si="278"/>
        <v>1.207410931783358E-2</v>
      </c>
      <c r="O218" s="925" t="str">
        <f ca="1">IF(D218=95427,H209/H218,"")</f>
        <v/>
      </c>
      <c r="P218" s="1346">
        <v>564864.6</v>
      </c>
      <c r="Y218" s="472"/>
      <c r="AA218" s="178"/>
    </row>
    <row r="219" spans="1:27" s="138" customFormat="1" ht="26.25" outlineLevel="1">
      <c r="A219" s="465">
        <v>4</v>
      </c>
      <c r="B219" s="466" t="str">
        <f t="shared" si="280"/>
        <v>ED-9054</v>
      </c>
      <c r="C219" s="196" t="str">
        <f t="shared" si="281"/>
        <v>5.3.4.4</v>
      </c>
      <c r="D219" s="417" t="s">
        <v>3736</v>
      </c>
      <c r="E219" s="120" t="str">
        <f ca="1">IF(LEFT(D219,3)="CPU",VLOOKUP(B219,BASE!A:E,2,0),VLOOKUP(D219,BASE!A:E,2,0))</f>
        <v>SEINFRA-MG</v>
      </c>
      <c r="F219" s="185" t="str">
        <f ca="1">IF(LEFT(D219,3)="CPU",VLOOKUP(B219,BASE!A:E,3,0),VLOOKUP(D219,BASE!A:E,3,0))</f>
        <v>FORNECIMENTO DE CONCRETO ESTRUTURAL, USINADO BOMBEADO, AUTO-ADENSÁVEL, COM FCK 30MPA, INCLUSIVE LANÇAMENTO E ACABAMENTO</v>
      </c>
      <c r="G219" s="119" t="str">
        <f ca="1">IF(LEFT(D219,3)="CPU",VLOOKUP(B219,BASE!A:E,4,0),VLOOKUP(D219,BASE!A:E,4,0))</f>
        <v>M3</v>
      </c>
      <c r="H219" s="252">
        <f ca="1">VLOOKUP($C219,'MEMÓRIA DE CÁLCULO'!$B:$M,12,0)</f>
        <v>85</v>
      </c>
      <c r="I219" s="137">
        <f ca="1">IF(LEFT(D219,3)="CPU",VLOOKUP(B219,BASE!A:E,5,0),VLOOKUP(D219,BASE!A:E,5,0))</f>
        <v>761.5</v>
      </c>
      <c r="J219" s="487">
        <f t="shared" ca="1" si="282"/>
        <v>64727.5</v>
      </c>
      <c r="K219" s="248">
        <f t="shared" ca="1" si="283"/>
        <v>933.98</v>
      </c>
      <c r="L219" s="208">
        <f t="shared" ca="1" si="284"/>
        <v>79388.3</v>
      </c>
      <c r="M219" s="224">
        <f t="shared" si="273"/>
        <v>0.22650000000000001</v>
      </c>
      <c r="N219" s="300">
        <f t="shared" ca="1" si="278"/>
        <v>1.6888824102481957E-3</v>
      </c>
      <c r="O219" s="925" t="str">
        <f ca="1">IF(D219=95427,H210/H219,"")</f>
        <v/>
      </c>
      <c r="P219" s="1346">
        <v>79388.3</v>
      </c>
      <c r="Y219" s="472"/>
      <c r="AA219" s="178"/>
    </row>
    <row r="220" spans="1:27" s="138" customFormat="1" ht="26.25" outlineLevel="1">
      <c r="A220" s="465">
        <v>5</v>
      </c>
      <c r="B220" s="466">
        <f t="shared" ref="B220" si="285">D220</f>
        <v>1106088</v>
      </c>
      <c r="C220" s="196" t="str">
        <f t="shared" ref="C220" si="286">$C$215&amp;"."&amp;A220</f>
        <v>5.3.4.5</v>
      </c>
      <c r="D220" s="417">
        <v>1106088</v>
      </c>
      <c r="E220" s="120" t="str">
        <f ca="1">IF(LEFT(D220,3)="CPU",VLOOKUP(B220,BASE!A:E,2,0),VLOOKUP(D220,BASE!A:E,2,0))</f>
        <v>SICRO 3</v>
      </c>
      <c r="F220" s="185" t="str">
        <f ca="1">IF(LEFT(D220,3)="CPU",VLOOKUP(B220,BASE!A:E,3,0),VLOOKUP(D220,BASE!A:E,3,0))</f>
        <v>LANÇAMENTO MECÂNICO DE CONCRETO COM BOMBA REBOCÁVEL COM CAPACIDADE DE 30 M³/H - CONFECÇÃO EM CENTRAL DOSADORA DE 30 M³/H</v>
      </c>
      <c r="G220" s="119" t="str">
        <f ca="1">IF(LEFT(D220,3)="CPU",VLOOKUP(B220,BASE!A:E,4,0),VLOOKUP(D220,BASE!A:E,4,0))</f>
        <v>M³</v>
      </c>
      <c r="H220" s="252">
        <f ca="1">VLOOKUP($C220,'MEMÓRIA DE CÁLCULO'!$B:$M,12,0)</f>
        <v>614.11008489899996</v>
      </c>
      <c r="I220" s="137">
        <f ca="1">IF(LEFT(D220,3)="CPU",VLOOKUP(B220,BASE!A:E,5,0),VLOOKUP(D220,BASE!A:E,5,0))</f>
        <v>68.88</v>
      </c>
      <c r="J220" s="487">
        <f t="shared" ref="J220" ca="1" si="287">ROUND($H220*I220,2)</f>
        <v>42299.9</v>
      </c>
      <c r="K220" s="248">
        <f t="shared" ref="K220" ca="1" si="288">ROUND(I220*(1+$M$5),2)</f>
        <v>84.48</v>
      </c>
      <c r="L220" s="208">
        <f t="shared" ref="L220" ca="1" si="289">IFERROR(ROUND($H220*K220,2),"")</f>
        <v>51880.02</v>
      </c>
      <c r="M220" s="224">
        <f t="shared" si="273"/>
        <v>0.22650000000000001</v>
      </c>
      <c r="N220" s="300">
        <f t="shared" ca="1" si="278"/>
        <v>1.1036796759890889E-3</v>
      </c>
      <c r="O220" s="925" t="str">
        <f ca="1">IF(D220=95427,H211/H220,"")</f>
        <v/>
      </c>
      <c r="P220" s="1346">
        <v>46948.72</v>
      </c>
      <c r="Y220" s="472"/>
      <c r="AA220" s="178"/>
    </row>
    <row r="221" spans="1:27" s="138" customFormat="1" ht="14.25" outlineLevel="1" thickBot="1">
      <c r="A221" s="465">
        <v>6</v>
      </c>
      <c r="B221" s="466" t="str">
        <f t="shared" si="274"/>
        <v>CPU-023</v>
      </c>
      <c r="C221" s="196" t="str">
        <f t="shared" si="279"/>
        <v>5.3.4.6</v>
      </c>
      <c r="D221" s="237" t="s">
        <v>43478</v>
      </c>
      <c r="E221" s="120" t="str">
        <f ca="1">IF(LEFT(D221,3)="CPU",VLOOKUP(B221,BASE!A:E,2,0),VLOOKUP(D221,BASE!A:E,2,0))</f>
        <v>EXTRA</v>
      </c>
      <c r="F221" s="185" t="str">
        <f ca="1">IF(LEFT(D221,3)="CPU",VLOOKUP(B221,BASE!A:E,3,0),VLOOKUP(D221,BASE!A:E,3,0))</f>
        <v>LOCAÇÃO, MONTAGEM, DESMONTAGEM DE TORRE DE ESCORAMENTO TRELIÇADO VIGA CAIXÃO E TABULEIRO</v>
      </c>
      <c r="G221" s="119" t="str">
        <f ca="1">IF(LEFT(D221,3)="CPU",VLOOKUP(B221,BASE!A:E,4,0),VLOOKUP(D221,BASE!A:E,4,0))</f>
        <v>M3</v>
      </c>
      <c r="H221" s="252">
        <f ca="1">VLOOKUP($C221,'MEMÓRIA DE CÁLCULO'!$B:$M,12,0)</f>
        <v>1592.5</v>
      </c>
      <c r="I221" s="137">
        <f ca="1">IF(LEFT(D221,3)="CPU",VLOOKUP(B221,BASE!A:E,5,0),VLOOKUP(D221,BASE!A:E,5,0))</f>
        <v>257.64</v>
      </c>
      <c r="J221" s="487">
        <f t="shared" ca="1" si="275"/>
        <v>410291.7</v>
      </c>
      <c r="K221" s="248">
        <f t="shared" ca="1" si="276"/>
        <v>316</v>
      </c>
      <c r="L221" s="208">
        <f t="shared" ca="1" si="277"/>
        <v>503230</v>
      </c>
      <c r="M221" s="224">
        <f t="shared" si="273"/>
        <v>0.22650000000000001</v>
      </c>
      <c r="N221" s="300">
        <f t="shared" ca="1" si="278"/>
        <v>1.0705561087832835E-2</v>
      </c>
      <c r="O221" s="925" t="str">
        <f ca="1">IF(D221=95427,#REF!/H221,"")</f>
        <v/>
      </c>
      <c r="P221" s="1346">
        <v>504870.28</v>
      </c>
      <c r="Y221" s="472"/>
      <c r="AA221" s="178"/>
    </row>
    <row r="222" spans="1:27" s="138" customFormat="1" ht="14.25" outlineLevel="1" thickBot="1">
      <c r="A222" s="465">
        <v>5</v>
      </c>
      <c r="B222" s="466">
        <f>D222</f>
        <v>0</v>
      </c>
      <c r="C222" s="473" t="str">
        <f>$C$194&amp;"."&amp;A222</f>
        <v>5.3.5</v>
      </c>
      <c r="D222" s="124"/>
      <c r="E222" s="124"/>
      <c r="F222" s="174" t="str">
        <f ca="1">VLOOKUP($C222,'MEMÓRIA DE CÁLCULO'!$B:$M,4,0)</f>
        <v>VIGAS DE COROAMENTO DOS APOIOS</v>
      </c>
      <c r="G222" s="125"/>
      <c r="H222" s="474"/>
      <c r="I222" s="475"/>
      <c r="J222" s="476">
        <f ca="1">SUBTOTAL(9,J223:J226)</f>
        <v>613824.43999999994</v>
      </c>
      <c r="K222" s="477"/>
      <c r="L222" s="478">
        <f ca="1">SUBTOTAL(9,L223:L226)</f>
        <v>752828.08</v>
      </c>
      <c r="M222" s="128"/>
      <c r="N222" s="204">
        <f ca="1">SUBTOTAL(9,N223:N226)</f>
        <v>1.6015434292621474E-2</v>
      </c>
      <c r="O222" s="925" t="str">
        <f ca="1">IF(D222=95427,H214/H222,"")</f>
        <v/>
      </c>
      <c r="P222" s="1356">
        <v>768910.99</v>
      </c>
      <c r="Y222" s="472"/>
      <c r="AA222" s="178"/>
    </row>
    <row r="223" spans="1:27" s="138" customFormat="1" ht="13.5" outlineLevel="1">
      <c r="A223" s="465">
        <v>1</v>
      </c>
      <c r="B223" s="466" t="str">
        <f>D223</f>
        <v>CPU-018</v>
      </c>
      <c r="C223" s="196" t="str">
        <f>$C$222&amp;"."&amp;A223</f>
        <v>5.3.5.1</v>
      </c>
      <c r="D223" s="237" t="s">
        <v>34554</v>
      </c>
      <c r="E223" s="120" t="str">
        <f ca="1">IF(LEFT(D223,3)="CPU",VLOOKUP(B223,BASE!A:E,2,0),VLOOKUP(D223,BASE!A:E,2,0))</f>
        <v>EXTRA</v>
      </c>
      <c r="F223" s="185" t="str">
        <f ca="1">IF(LEFT(D223,3)="CPU",VLOOKUP(B223,BASE!A:E,3,0),VLOOKUP(D223,BASE!A:E,3,0))</f>
        <v>LOCAÇÃO, MONTAGEM, IÇAMENTO, DESFORMA E LIMPEZA DE FORMA PARA VIGA PRÉ MOLDADA METÁLICA LOCADA</v>
      </c>
      <c r="G223" s="119" t="str">
        <f ca="1">IF(LEFT(D223,3)="CPU",VLOOKUP(B223,BASE!A:E,4,0),VLOOKUP(D223,BASE!A:E,4,0))</f>
        <v>M2</v>
      </c>
      <c r="H223" s="252">
        <f ca="1">VLOOKUP($C223,'MEMÓRIA DE CÁLCULO'!$B:$M,12,0)</f>
        <v>356.24629999999991</v>
      </c>
      <c r="I223" s="137">
        <f ca="1">IF(LEFT(D223,3)="CPU",VLOOKUP(B223,BASE!A:E,5,0),VLOOKUP(D223,BASE!A:E,5,0))</f>
        <v>138.72</v>
      </c>
      <c r="J223" s="487">
        <f ca="1">ROUND($H223*I223,2)</f>
        <v>49418.49</v>
      </c>
      <c r="K223" s="248">
        <f t="shared" ref="K223:K224" ca="1" si="290">ROUND(I223*(1+$M$5),2)</f>
        <v>170.14</v>
      </c>
      <c r="L223" s="208">
        <f ca="1">IFERROR(ROUND($H223*K223,2),"")</f>
        <v>60611.75</v>
      </c>
      <c r="M223" s="224">
        <f t="shared" si="273"/>
        <v>0.22650000000000001</v>
      </c>
      <c r="N223" s="300">
        <f ca="1">L223/$L$377</f>
        <v>1.2894358290750788E-3</v>
      </c>
      <c r="O223" s="925" t="str">
        <f ca="1">IF(D223=95427,#REF!/H223,"")</f>
        <v/>
      </c>
      <c r="P223" s="1346">
        <v>61965.48</v>
      </c>
      <c r="Y223" s="472"/>
      <c r="AA223" s="178"/>
    </row>
    <row r="224" spans="1:27" s="138" customFormat="1" ht="13.5" outlineLevel="1">
      <c r="A224" s="465">
        <v>2</v>
      </c>
      <c r="B224" s="466" t="str">
        <f>D224</f>
        <v>ED-48298</v>
      </c>
      <c r="C224" s="196" t="str">
        <f>$C$222&amp;"."&amp;A224</f>
        <v>5.3.5.2</v>
      </c>
      <c r="D224" s="417" t="s">
        <v>3702</v>
      </c>
      <c r="E224" s="120" t="str">
        <f ca="1">IF(LEFT(D224,3)="CPU",VLOOKUP(B224,BASE!A:E,2,0),VLOOKUP(D224,BASE!A:E,2,0))</f>
        <v>SEINFRA-MG</v>
      </c>
      <c r="F224" s="185" t="str">
        <f ca="1">IF(LEFT(D224,3)="CPU",VLOOKUP(B224,BASE!A:E,3,0),VLOOKUP(D224,BASE!A:E,3,0))</f>
        <v>CORTE, DOBRA E MONTAGEM DE AÇO CA-50/60, INCLUSIVE ESPAÇADOR</v>
      </c>
      <c r="G224" s="119" t="str">
        <f ca="1">IF(LEFT(D224,3)="CPU",VLOOKUP(B224,BASE!A:E,4,0),VLOOKUP(D224,BASE!A:E,4,0))</f>
        <v>KG</v>
      </c>
      <c r="H224" s="252">
        <f ca="1">VLOOKUP($C224,'MEMÓRIA DE CÁLCULO'!$B:$M,12,0)</f>
        <v>28106</v>
      </c>
      <c r="I224" s="137">
        <f ca="1">IF(LEFT(D224,3)="CPU",VLOOKUP(B224,BASE!A:E,5,0),VLOOKUP(D224,BASE!A:E,5,0))</f>
        <v>14</v>
      </c>
      <c r="J224" s="487">
        <f ca="1">ROUND($H224*I224,2)</f>
        <v>393484</v>
      </c>
      <c r="K224" s="248">
        <f t="shared" ca="1" si="290"/>
        <v>17.170000000000002</v>
      </c>
      <c r="L224" s="208">
        <f ca="1">IFERROR(ROUND($H224*K224,2),"")</f>
        <v>482580.02</v>
      </c>
      <c r="M224" s="224">
        <f t="shared" si="273"/>
        <v>0.22650000000000001</v>
      </c>
      <c r="N224" s="300">
        <f ca="1">L224/$L$377</f>
        <v>1.0266259729900029E-2</v>
      </c>
      <c r="O224" s="925" t="str">
        <f t="shared" ref="O224:O229" ca="1" si="291">IF(D224=95427,H215/H224,"")</f>
        <v/>
      </c>
      <c r="P224" s="1346">
        <v>497195.14</v>
      </c>
      <c r="Y224" s="472"/>
      <c r="AA224" s="178"/>
    </row>
    <row r="225" spans="1:27" s="138" customFormat="1" ht="26.25" outlineLevel="1">
      <c r="A225" s="465">
        <v>3</v>
      </c>
      <c r="B225" s="466" t="str">
        <f>D225</f>
        <v>ED-9054</v>
      </c>
      <c r="C225" s="196" t="str">
        <f>$C$222&amp;"."&amp;A225</f>
        <v>5.3.5.3</v>
      </c>
      <c r="D225" s="417" t="s">
        <v>3736</v>
      </c>
      <c r="E225" s="120" t="str">
        <f ca="1">IF(LEFT(D225,3)="CPU",VLOOKUP(B225,BASE!A:E,2,0),VLOOKUP(D225,BASE!A:E,2,0))</f>
        <v>SEINFRA-MG</v>
      </c>
      <c r="F225" s="185" t="str">
        <f ca="1">IF(LEFT(D225,3)="CPU",VLOOKUP(B225,BASE!A:E,3,0),VLOOKUP(D225,BASE!A:E,3,0))</f>
        <v>FORNECIMENTO DE CONCRETO ESTRUTURAL, USINADO BOMBEADO, AUTO-ADENSÁVEL, COM FCK 30MPA, INCLUSIVE LANÇAMENTO E ACABAMENTO</v>
      </c>
      <c r="G225" s="119" t="str">
        <f ca="1">IF(LEFT(D225,3)="CPU",VLOOKUP(B225,BASE!A:E,4,0),VLOOKUP(D225,BASE!A:E,4,0))</f>
        <v>M3</v>
      </c>
      <c r="H225" s="252">
        <f ca="1">VLOOKUP($C225,'MEMÓRIA DE CÁLCULO'!$B:$M,12,0)</f>
        <v>196.50244000000001</v>
      </c>
      <c r="I225" s="137">
        <f ca="1">IF(LEFT(D225,3)="CPU",VLOOKUP(B225,BASE!A:E,5,0),VLOOKUP(D225,BASE!A:E,5,0))</f>
        <v>761.5</v>
      </c>
      <c r="J225" s="487">
        <f ca="1">ROUND($H225*I225,2)</f>
        <v>149636.60999999999</v>
      </c>
      <c r="K225" s="248">
        <f ca="1">ROUND(I225*(1+$M$5),2)</f>
        <v>933.98</v>
      </c>
      <c r="L225" s="208">
        <f ca="1">IFERROR(ROUND($H225*K225,2),"")</f>
        <v>183529.35</v>
      </c>
      <c r="M225" s="224">
        <f t="shared" si="273"/>
        <v>0.22650000000000001</v>
      </c>
      <c r="N225" s="300">
        <f ca="1">L225/$L$377</f>
        <v>3.9043472524198744E-3</v>
      </c>
      <c r="O225" s="925" t="str">
        <f t="shared" ca="1" si="291"/>
        <v/>
      </c>
      <c r="P225" s="1346">
        <v>183529.35</v>
      </c>
      <c r="Y225" s="472"/>
      <c r="AA225" s="178"/>
    </row>
    <row r="226" spans="1:27" s="138" customFormat="1" ht="14.25" outlineLevel="1" thickBot="1">
      <c r="A226" s="465">
        <v>4</v>
      </c>
      <c r="B226" s="466" t="str">
        <f t="shared" ref="B226" si="292">D226</f>
        <v>CPU-026</v>
      </c>
      <c r="C226" s="196" t="str">
        <f>$C$222&amp;"."&amp;A226</f>
        <v>5.3.5.4</v>
      </c>
      <c r="D226" s="417" t="s">
        <v>43484</v>
      </c>
      <c r="E226" s="120" t="str">
        <f ca="1">IF(LEFT(D226,3)="CPU",VLOOKUP(B226,BASE!A:E,2,0),VLOOKUP(D226,BASE!A:E,2,0))</f>
        <v>EXTRA</v>
      </c>
      <c r="F226" s="185" t="str">
        <f ca="1">IF(LEFT(D226,3)="CPU",VLOOKUP(B226,BASE!A:E,3,0),VLOOKUP(D226,BASE!A:E,3,0))</f>
        <v>LOCAÇÃO, MONTAGEM, DESMONTAGEM DE ESCORAMENTO VIGA TRAVESSA</v>
      </c>
      <c r="G226" s="119" t="str">
        <f ca="1">IF(LEFT(D226,3)="CPU",VLOOKUP(B226,BASE!A:E,4,0),VLOOKUP(D226,BASE!A:E,4,0))</f>
        <v>M3</v>
      </c>
      <c r="H226" s="252">
        <f ca="1">VLOOKUP($C226,'MEMÓRIA DE CÁLCULO'!$B:$M,12,0)</f>
        <v>110.74000000000001</v>
      </c>
      <c r="I226" s="137">
        <f ca="1">IF(LEFT(D226,3)="CPU",VLOOKUP(B226,BASE!A:E,5,0),VLOOKUP(D226,BASE!A:E,5,0))</f>
        <v>192.20999999999998</v>
      </c>
      <c r="J226" s="487">
        <f t="shared" ref="J226" ca="1" si="293">ROUND($H226*I226,2)</f>
        <v>21285.34</v>
      </c>
      <c r="K226" s="248">
        <f t="shared" ref="K226" ca="1" si="294">ROUND(I226*(1+$M$5),2)</f>
        <v>235.75</v>
      </c>
      <c r="L226" s="208">
        <f t="shared" ref="L226" ca="1" si="295">IFERROR(ROUND($H226*K226,2),"")</f>
        <v>26106.959999999999</v>
      </c>
      <c r="M226" s="224">
        <f t="shared" si="273"/>
        <v>0.22650000000000001</v>
      </c>
      <c r="N226" s="300">
        <f ca="1">L226/$L$377</f>
        <v>5.5539148122649346E-4</v>
      </c>
      <c r="O226" s="925" t="str">
        <f t="shared" ca="1" si="291"/>
        <v/>
      </c>
      <c r="P226" s="1346">
        <v>26221.02</v>
      </c>
      <c r="Y226" s="472"/>
      <c r="AA226" s="178"/>
    </row>
    <row r="227" spans="1:27" s="138" customFormat="1" ht="14.25" outlineLevel="1" thickBot="1">
      <c r="A227" s="465">
        <v>6</v>
      </c>
      <c r="B227" s="466">
        <f>D227</f>
        <v>0</v>
      </c>
      <c r="C227" s="473" t="str">
        <f>$C$194&amp;"."&amp;A227</f>
        <v>5.3.6</v>
      </c>
      <c r="D227" s="124"/>
      <c r="E227" s="124"/>
      <c r="F227" s="174" t="str">
        <f ca="1">VLOOKUP($C227,'MEMÓRIA DE CÁLCULO'!$B:$M,4,0)</f>
        <v>LAJES DE TABULEIRO</v>
      </c>
      <c r="G227" s="125"/>
      <c r="H227" s="474"/>
      <c r="I227" s="475"/>
      <c r="J227" s="476">
        <f ca="1">SUBTOTAL(9,J228:J237)</f>
        <v>2846231.76</v>
      </c>
      <c r="K227" s="477"/>
      <c r="L227" s="478">
        <f ca="1">SUBTOTAL(9,L228:L237)</f>
        <v>3490906.6099999994</v>
      </c>
      <c r="M227" s="128"/>
      <c r="N227" s="204">
        <f ca="1">SUBTOTAL(9,N228:N237)</f>
        <v>7.4264479393665803E-2</v>
      </c>
      <c r="O227" s="925" t="str">
        <f t="shared" ca="1" si="291"/>
        <v/>
      </c>
      <c r="P227" s="1356">
        <v>3511281.7199999993</v>
      </c>
      <c r="Y227" s="472"/>
      <c r="AA227" s="178"/>
    </row>
    <row r="228" spans="1:27" s="138" customFormat="1" ht="13.5" outlineLevel="1">
      <c r="A228" s="465">
        <v>1</v>
      </c>
      <c r="B228" s="466">
        <f>D228</f>
        <v>92268</v>
      </c>
      <c r="C228" s="196" t="str">
        <f t="shared" ref="C228:C235" si="296">$C$227&amp;"."&amp;A228</f>
        <v>5.3.6.1</v>
      </c>
      <c r="D228" s="237">
        <v>92268</v>
      </c>
      <c r="E228" s="120" t="str">
        <f ca="1">IF(LEFT(D228,3)="CPU",VLOOKUP(B228,BASE!A:E,2,0),VLOOKUP(D228,BASE!A:E,2,0))</f>
        <v>SINAPI</v>
      </c>
      <c r="F228" s="185" t="str">
        <f ca="1">IF(LEFT(D228,3)="CPU",VLOOKUP(B228,BASE!A:E,3,0),VLOOKUP(D228,BASE!A:E,3,0))</f>
        <v>FABRICAÇÃO DE FÔRMA PARA LAJES, EM CHAPA DE MADEIRA COMPENSADA PLASTIFICADA, E = 18 MM. AF_09/2020</v>
      </c>
      <c r="G228" s="119" t="str">
        <f ca="1">IF(LEFT(D228,3)="CPU",VLOOKUP(B228,BASE!A:E,4,0),VLOOKUP(D228,BASE!A:E,4,0))</f>
        <v>M2</v>
      </c>
      <c r="H228" s="252">
        <f ca="1">VLOOKUP($C228,'MEMÓRIA DE CÁLCULO'!$B:$M,12,0)</f>
        <v>807.1072200000001</v>
      </c>
      <c r="I228" s="137">
        <f ca="1">IF(LEFT(D228,3)="CPU",VLOOKUP(B228,BASE!A:E,5,0),VLOOKUP(D228,BASE!A:E,5,0))</f>
        <v>94.01</v>
      </c>
      <c r="J228" s="427">
        <f t="shared" ref="J228:J237" ca="1" si="297">ROUND($H228*I228,2)</f>
        <v>75876.149999999994</v>
      </c>
      <c r="K228" s="428">
        <f t="shared" ref="K228:K237" ca="1" si="298">ROUND(I228*(1+$M$5),2)</f>
        <v>115.3</v>
      </c>
      <c r="L228" s="208">
        <f t="shared" ref="L228:L237" ca="1" si="299">IFERROR(ROUND($H228*K228,2),"")</f>
        <v>93059.46</v>
      </c>
      <c r="M228" s="429">
        <f t="shared" ref="M228:M237" si="300">$M$5</f>
        <v>0.22650000000000001</v>
      </c>
      <c r="N228" s="300">
        <f t="shared" ref="N228:N237" ca="1" si="301">L228/$L$377</f>
        <v>1.9797184862403601E-3</v>
      </c>
      <c r="O228" s="925" t="str">
        <f t="shared" ca="1" si="291"/>
        <v/>
      </c>
      <c r="P228" s="1346">
        <v>93083.68</v>
      </c>
      <c r="Y228" s="472"/>
      <c r="AA228" s="178"/>
    </row>
    <row r="229" spans="1:27" s="138" customFormat="1" ht="13.5" outlineLevel="1">
      <c r="A229" s="465">
        <v>2</v>
      </c>
      <c r="B229" s="466" t="str">
        <f>D229</f>
        <v>CPU-023</v>
      </c>
      <c r="C229" s="196" t="str">
        <f t="shared" si="296"/>
        <v>5.3.6.2</v>
      </c>
      <c r="D229" s="417" t="s">
        <v>43478</v>
      </c>
      <c r="E229" s="120" t="str">
        <f ca="1">IF(LEFT(D229,3)="CPU",VLOOKUP(B229,BASE!A:E,2,0),VLOOKUP(D229,BASE!A:E,2,0))</f>
        <v>EXTRA</v>
      </c>
      <c r="F229" s="185" t="str">
        <f ca="1">IF(LEFT(D229,3)="CPU",VLOOKUP(B229,BASE!A:E,3,0),VLOOKUP(D229,BASE!A:E,3,0))</f>
        <v>LOCAÇÃO, MONTAGEM, DESMONTAGEM DE TORRE DE ESCORAMENTO TRELIÇADO VIGA CAIXÃO E TABULEIRO</v>
      </c>
      <c r="G229" s="119" t="str">
        <f ca="1">IF(LEFT(D229,3)="CPU",VLOOKUP(B229,BASE!A:E,4,0),VLOOKUP(D229,BASE!A:E,4,0))</f>
        <v>M3</v>
      </c>
      <c r="H229" s="252">
        <f ca="1">VLOOKUP($C229,'MEMÓRIA DE CÁLCULO'!$B:$M,12,0)</f>
        <v>7878.7799999999988</v>
      </c>
      <c r="I229" s="137">
        <f ca="1">IF(LEFT(D229,3)="CPU",VLOOKUP(B229,BASE!A:E,5,0),VLOOKUP(D229,BASE!A:E,5,0))</f>
        <v>257.64</v>
      </c>
      <c r="J229" s="427">
        <f ca="1">ROUND($H229*I229,2)</f>
        <v>2029888.88</v>
      </c>
      <c r="K229" s="428">
        <f ca="1">ROUND(I229*(1+$M$5),2)</f>
        <v>316</v>
      </c>
      <c r="L229" s="208">
        <f ca="1">IFERROR(ROUND($H229*K229,2),"")</f>
        <v>2489694.48</v>
      </c>
      <c r="M229" s="429">
        <f t="shared" si="300"/>
        <v>0.22650000000000001</v>
      </c>
      <c r="N229" s="300">
        <f t="shared" ca="1" si="301"/>
        <v>5.2964998799118111E-2</v>
      </c>
      <c r="O229" s="925" t="str">
        <f t="shared" ca="1" si="291"/>
        <v/>
      </c>
      <c r="P229" s="1346">
        <v>2497809.62</v>
      </c>
      <c r="Y229" s="472"/>
      <c r="AA229" s="178"/>
    </row>
    <row r="230" spans="1:27" s="138" customFormat="1" ht="26.25" outlineLevel="1">
      <c r="A230" s="465">
        <v>3</v>
      </c>
      <c r="B230" s="466" t="str">
        <f t="shared" ref="B230:B231" si="302">D230</f>
        <v>ED-29563</v>
      </c>
      <c r="C230" s="196" t="str">
        <f t="shared" si="296"/>
        <v>5.3.6.3</v>
      </c>
      <c r="D230" s="417" t="s">
        <v>10812</v>
      </c>
      <c r="E230" s="120" t="str">
        <f ca="1">IF(LEFT(D230,3)="CPU",VLOOKUP(B230,BASE!A:E,2,0),VLOOKUP(D230,BASE!A:E,2,0))</f>
        <v>SEINFRA-MG</v>
      </c>
      <c r="F230" s="185" t="str">
        <f ca="1">IF(LEFT(D230,3)="CPU",VLOOKUP(B230,BASE!A:E,3,0),VLOOKUP(D230,BASE!A:E,3,0))</f>
        <v>ARMADURA DE TELA DE AÇO CA-60, SOLDADA TIPO Q-61, DIÂMETRO Ø3,4MM, TRAMA COM DIMENSÃO (150X150)MM, INCLUSIVE ESPAÇADOR, EXCLUSIVE CONCRETO</v>
      </c>
      <c r="G230" s="119" t="str">
        <f ca="1">IF(LEFT(D230,3)="CPU",VLOOKUP(B230,BASE!A:E,4,0),VLOOKUP(D230,BASE!A:E,4,0))</f>
        <v>M2</v>
      </c>
      <c r="H230" s="252">
        <f ca="1">VLOOKUP($C230,'MEMÓRIA DE CÁLCULO'!$B:$M,12,0)</f>
        <v>569.083665</v>
      </c>
      <c r="I230" s="137">
        <f ca="1">IF(LEFT(D230,3)="CPU",VLOOKUP(B230,BASE!A:E,5,0),VLOOKUP(D230,BASE!A:E,5,0))</f>
        <v>14.51</v>
      </c>
      <c r="J230" s="427">
        <f ca="1">ROUND($H230*I230,2)</f>
        <v>8257.4</v>
      </c>
      <c r="K230" s="428">
        <f t="shared" ref="K230:K231" ca="1" si="303">ROUND(I230*(1+$M$5),2)</f>
        <v>17.8</v>
      </c>
      <c r="L230" s="208">
        <f ca="1">IFERROR(ROUND($H230*K230,2),"")</f>
        <v>10129.69</v>
      </c>
      <c r="M230" s="429">
        <f t="shared" si="300"/>
        <v>0.22650000000000001</v>
      </c>
      <c r="N230" s="300">
        <f t="shared" ca="1" si="301"/>
        <v>2.1549592650638754E-4</v>
      </c>
      <c r="O230" s="925" t="str">
        <f ca="1">IF(D230=95427,H221/H230,"")</f>
        <v/>
      </c>
      <c r="P230" s="1346">
        <v>10636.17</v>
      </c>
      <c r="Y230" s="472"/>
      <c r="AA230" s="178"/>
    </row>
    <row r="231" spans="1:27" s="138" customFormat="1" ht="26.25" outlineLevel="1">
      <c r="A231" s="465">
        <v>4</v>
      </c>
      <c r="B231" s="466">
        <f t="shared" si="302"/>
        <v>407743</v>
      </c>
      <c r="C231" s="196" t="str">
        <f t="shared" si="296"/>
        <v>5.3.6.4</v>
      </c>
      <c r="D231" s="417">
        <v>407743</v>
      </c>
      <c r="E231" s="120" t="str">
        <f ca="1">IF(LEFT(D231,3)="CPU",VLOOKUP(B231,BASE!A:E,2,0),VLOOKUP(D231,BASE!A:E,2,0))</f>
        <v>SICRO 3</v>
      </c>
      <c r="F231" s="185" t="str">
        <f ca="1">IF(LEFT(D231,3)="CPU",VLOOKUP(B231,BASE!A:E,3,0),VLOOKUP(D231,BASE!A:E,3,0))</f>
        <v>TRELIÇA NERVURADA TRÊS BARRAS LONGITUDINAIS INTERLIGADAS POR DUAS DIAGONAIS SINUSOIDAL - FORNECIMENTO E INSTALAÇÃO</v>
      </c>
      <c r="G231" s="119" t="str">
        <f ca="1">IF(LEFT(D231,3)="CPU",VLOOKUP(B231,BASE!A:E,4,0),VLOOKUP(D231,BASE!A:E,4,0))</f>
        <v>KG</v>
      </c>
      <c r="H231" s="252">
        <f ca="1">VLOOKUP($C231,'MEMÓRIA DE CÁLCULO'!$B:$M,12,0)</f>
        <v>2998.05566</v>
      </c>
      <c r="I231" s="137">
        <f ca="1">IF(LEFT(D231,3)="CPU",VLOOKUP(B231,BASE!A:E,5,0),VLOOKUP(D231,BASE!A:E,5,0))</f>
        <v>10.47</v>
      </c>
      <c r="J231" s="427">
        <f ca="1">ROUND($H231*I231,2)</f>
        <v>31389.64</v>
      </c>
      <c r="K231" s="428">
        <f t="shared" ca="1" si="303"/>
        <v>12.84</v>
      </c>
      <c r="L231" s="208">
        <f ca="1">IFERROR(ROUND($H231*K231,2),"")</f>
        <v>38495.03</v>
      </c>
      <c r="M231" s="429">
        <f t="shared" si="300"/>
        <v>0.22650000000000001</v>
      </c>
      <c r="N231" s="300">
        <f t="shared" ca="1" si="301"/>
        <v>8.1893149304087122E-4</v>
      </c>
      <c r="O231" s="925" t="str">
        <f ca="1">IF(D231=95427,H222/H231,"")</f>
        <v/>
      </c>
      <c r="P231" s="1346">
        <v>39274.53</v>
      </c>
      <c r="Y231" s="472"/>
      <c r="AA231" s="178"/>
    </row>
    <row r="232" spans="1:27" s="138" customFormat="1" ht="13.5" outlineLevel="1">
      <c r="A232" s="465">
        <v>5</v>
      </c>
      <c r="B232" s="466" t="str">
        <f t="shared" ref="B232" si="304">D232</f>
        <v>ED-48298</v>
      </c>
      <c r="C232" s="196" t="str">
        <f t="shared" si="296"/>
        <v>5.3.6.5</v>
      </c>
      <c r="D232" s="417" t="s">
        <v>3702</v>
      </c>
      <c r="E232" s="120" t="str">
        <f ca="1">IF(LEFT(D232,3)="CPU",VLOOKUP(B232,BASE!A:E,2,0),VLOOKUP(D232,BASE!A:E,2,0))</f>
        <v>SEINFRA-MG</v>
      </c>
      <c r="F232" s="185" t="str">
        <f ca="1">IF(LEFT(D232,3)="CPU",VLOOKUP(B232,BASE!A:E,3,0),VLOOKUP(D232,BASE!A:E,3,0))</f>
        <v>CORTE, DOBRA E MONTAGEM DE AÇO CA-50/60, INCLUSIVE ESPAÇADOR</v>
      </c>
      <c r="G232" s="119" t="str">
        <f ca="1">IF(LEFT(D232,3)="CPU",VLOOKUP(B232,BASE!A:E,4,0),VLOOKUP(D232,BASE!A:E,4,0))</f>
        <v>KG</v>
      </c>
      <c r="H232" s="252">
        <f ca="1">VLOOKUP($C232,'MEMÓRIA DE CÁLCULO'!$B:$M,12,0)</f>
        <v>25893</v>
      </c>
      <c r="I232" s="137">
        <f ca="1">IF(LEFT(D232,3)="CPU",VLOOKUP(B232,BASE!A:E,5,0),VLOOKUP(D232,BASE!A:E,5,0))</f>
        <v>14</v>
      </c>
      <c r="J232" s="427">
        <f ca="1">ROUND($H232*I232,2)</f>
        <v>362502</v>
      </c>
      <c r="K232" s="428">
        <f t="shared" ref="K232:K233" ca="1" si="305">ROUND(I232*(1+$M$5),2)</f>
        <v>17.170000000000002</v>
      </c>
      <c r="L232" s="208">
        <f ca="1">IFERROR(ROUND($H232*K232,2),"")</f>
        <v>444582.81</v>
      </c>
      <c r="M232" s="429">
        <f t="shared" si="300"/>
        <v>0.22650000000000001</v>
      </c>
      <c r="N232" s="300">
        <f t="shared" ca="1" si="301"/>
        <v>9.4579187072618472E-3</v>
      </c>
      <c r="O232" s="925" t="str">
        <f ca="1">IF(D232=95427,H223/H232,"")</f>
        <v/>
      </c>
      <c r="P232" s="1346">
        <v>458047.17</v>
      </c>
      <c r="Y232" s="472"/>
      <c r="AA232" s="178"/>
    </row>
    <row r="233" spans="1:27" s="138" customFormat="1" ht="26.25" outlineLevel="1">
      <c r="A233" s="465">
        <v>6</v>
      </c>
      <c r="B233" s="466">
        <f>D233</f>
        <v>1107912</v>
      </c>
      <c r="C233" s="196" t="str">
        <f t="shared" ref="C233" si="306">$C$227&amp;"."&amp;A233</f>
        <v>5.3.6.6</v>
      </c>
      <c r="D233" s="417">
        <v>1107912</v>
      </c>
      <c r="E233" s="120" t="str">
        <f ca="1">IF(LEFT(D233,3)="CPU",VLOOKUP(B233,BASE!A:E,2,0),VLOOKUP(D233,BASE!A:E,2,0))</f>
        <v>SICRO 3</v>
      </c>
      <c r="F233" s="185" t="str">
        <f ca="1">IF(LEFT(D233,3)="CPU",VLOOKUP(B233,BASE!A:E,3,0),VLOOKUP(D233,BASE!A:E,3,0))</f>
        <v>CONCRETO AUTOADENSÁVEL COM SILICATO DE ALUMÍNIO FCK = 50 MPA - CONFECÇÃO EM CENTRAL DOSADORA DE 30 M³/H - AREIA E BRITA COMERCIAIS</v>
      </c>
      <c r="G233" s="119" t="str">
        <f ca="1">IF(LEFT(D233,3)="CPU",VLOOKUP(B233,BASE!A:E,4,0),VLOOKUP(D233,BASE!A:E,4,0))</f>
        <v>M³</v>
      </c>
      <c r="H233" s="252">
        <f ca="1">VLOOKUP($C233,'MEMÓRIA DE CÁLCULO'!$B:$M,12,0)</f>
        <v>257.41233430000005</v>
      </c>
      <c r="I233" s="137">
        <f ca="1">IF(LEFT(D233,3)="CPU",VLOOKUP(B233,BASE!A:E,5,0),VLOOKUP(D233,BASE!A:E,5,0))</f>
        <v>753.53</v>
      </c>
      <c r="J233" s="427">
        <f t="shared" ref="J233" ca="1" si="307">ROUND($H233*I233,2)</f>
        <v>193967.92</v>
      </c>
      <c r="K233" s="428">
        <f t="shared" ca="1" si="305"/>
        <v>924.2</v>
      </c>
      <c r="L233" s="208">
        <f t="shared" ref="L233" ca="1" si="308">IFERROR(ROUND($H233*K233,2),"")</f>
        <v>237900.48</v>
      </c>
      <c r="M233" s="429">
        <f t="shared" si="300"/>
        <v>0.22650000000000001</v>
      </c>
      <c r="N233" s="300">
        <f t="shared" ca="1" si="301"/>
        <v>5.0610220405475706E-3</v>
      </c>
      <c r="O233" s="925" t="str">
        <f ca="1">IF(D233=95427,H224/H233,"")</f>
        <v/>
      </c>
      <c r="P233" s="1346">
        <v>236770.44</v>
      </c>
      <c r="Y233" s="472"/>
      <c r="AA233" s="178"/>
    </row>
    <row r="234" spans="1:27" s="138" customFormat="1" ht="26.25" outlineLevel="1">
      <c r="A234" s="465">
        <v>7</v>
      </c>
      <c r="B234" s="466">
        <f>D234</f>
        <v>1106088</v>
      </c>
      <c r="C234" s="196" t="str">
        <f t="shared" si="296"/>
        <v>5.3.6.7</v>
      </c>
      <c r="D234" s="417">
        <v>1106088</v>
      </c>
      <c r="E234" s="120" t="str">
        <f ca="1">IF(LEFT(D234,3)="CPU",VLOOKUP(B234,BASE!A:E,2,0),VLOOKUP(D234,BASE!A:E,2,0))</f>
        <v>SICRO 3</v>
      </c>
      <c r="F234" s="185" t="str">
        <f ca="1">IF(LEFT(D234,3)="CPU",VLOOKUP(B234,BASE!A:E,3,0),VLOOKUP(D234,BASE!A:E,3,0))</f>
        <v>LANÇAMENTO MECÂNICO DE CONCRETO COM BOMBA REBOCÁVEL COM CAPACIDADE DE 30 M³/H - CONFECÇÃO EM CENTRAL DOSADORA DE 30 M³/H</v>
      </c>
      <c r="G234" s="119" t="str">
        <f ca="1">IF(LEFT(D234,3)="CPU",VLOOKUP(B234,BASE!A:E,4,0),VLOOKUP(D234,BASE!A:E,4,0))</f>
        <v>M³</v>
      </c>
      <c r="H234" s="252">
        <f ca="1">VLOOKUP($C234,'MEMÓRIA DE CÁLCULO'!$B:$M,12,0)</f>
        <v>257.41233430000005</v>
      </c>
      <c r="I234" s="137">
        <f ca="1">IF(LEFT(D234,3)="CPU",VLOOKUP(B234,BASE!A:E,5,0),VLOOKUP(D234,BASE!A:E,5,0))</f>
        <v>68.88</v>
      </c>
      <c r="J234" s="427">
        <f t="shared" ca="1" si="297"/>
        <v>17730.560000000001</v>
      </c>
      <c r="K234" s="428">
        <f t="shared" ca="1" si="298"/>
        <v>84.48</v>
      </c>
      <c r="L234" s="208">
        <f t="shared" ca="1" si="299"/>
        <v>21746.19</v>
      </c>
      <c r="M234" s="429">
        <f t="shared" si="300"/>
        <v>0.22650000000000001</v>
      </c>
      <c r="N234" s="300">
        <f t="shared" ca="1" si="301"/>
        <v>4.6262179415499776E-4</v>
      </c>
      <c r="O234" s="925" t="str">
        <f ca="1">IF(D234=95427,H225/H234,"")</f>
        <v/>
      </c>
      <c r="P234" s="1346">
        <v>19679.169999999998</v>
      </c>
      <c r="Y234" s="472"/>
      <c r="AA234" s="178"/>
    </row>
    <row r="235" spans="1:27" s="138" customFormat="1" ht="13.5" outlineLevel="1">
      <c r="A235" s="465">
        <v>8</v>
      </c>
      <c r="B235" s="466">
        <f t="shared" ref="B235" si="309">D235</f>
        <v>1109680</v>
      </c>
      <c r="C235" s="196" t="str">
        <f t="shared" si="296"/>
        <v>5.3.6.8</v>
      </c>
      <c r="D235" s="417">
        <v>1109680</v>
      </c>
      <c r="E235" s="120" t="str">
        <f ca="1">IF(LEFT(D235,3)="CPU",VLOOKUP(B235,BASE!A:E,2,0),VLOOKUP(D235,BASE!A:E,2,0))</f>
        <v>SICRO 3</v>
      </c>
      <c r="F235" s="185" t="str">
        <f ca="1">IF(LEFT(D235,3)="CPU",VLOOKUP(B235,BASE!A:E,3,0),VLOOKUP(D235,BASE!A:E,3,0))</f>
        <v>ARGAMASSA PARA REPAROS E GRAUTEAMENTO - CONFECÇÃO EM MISTURADOR E LANÇAMENTO MANUAL</v>
      </c>
      <c r="G235" s="119" t="str">
        <f ca="1">IF(LEFT(D235,3)="CPU",VLOOKUP(B235,BASE!A:E,4,0),VLOOKUP(D235,BASE!A:E,4,0))</f>
        <v>M³</v>
      </c>
      <c r="H235" s="252">
        <f ca="1">VLOOKUP($C235,'MEMÓRIA DE CÁLCULO'!$B:$M,12,0)</f>
        <v>0.87360000000000015</v>
      </c>
      <c r="I235" s="137">
        <f ca="1">IF(LEFT(D235,3)="CPU",VLOOKUP(B235,BASE!A:E,5,0),VLOOKUP(D235,BASE!A:E,5,0))</f>
        <v>3330.28</v>
      </c>
      <c r="J235" s="427">
        <f t="shared" ca="1" si="297"/>
        <v>2909.33</v>
      </c>
      <c r="K235" s="428">
        <f t="shared" ca="1" si="298"/>
        <v>4084.59</v>
      </c>
      <c r="L235" s="208">
        <f t="shared" ca="1" si="299"/>
        <v>3568.3</v>
      </c>
      <c r="M235" s="429">
        <f t="shared" si="300"/>
        <v>0.22650000000000001</v>
      </c>
      <c r="N235" s="300">
        <f t="shared" ca="1" si="301"/>
        <v>7.5910922698793615E-5</v>
      </c>
      <c r="O235" s="925" t="str">
        <f t="shared" ref="O235:O245" ca="1" si="310">IF(D235=95427,H224/H235,"")</f>
        <v/>
      </c>
      <c r="P235" s="1346">
        <v>3909.51</v>
      </c>
      <c r="Y235" s="472"/>
      <c r="AA235" s="178"/>
    </row>
    <row r="236" spans="1:27" s="138" customFormat="1" ht="13.5" outlineLevel="1">
      <c r="A236" s="465">
        <v>9</v>
      </c>
      <c r="B236" s="466" t="str">
        <f>D236</f>
        <v>CPU-024</v>
      </c>
      <c r="C236" s="196" t="str">
        <f t="shared" ref="C236:C237" si="311">$C$227&amp;"."&amp;A236</f>
        <v>5.3.6.9</v>
      </c>
      <c r="D236" s="417" t="s">
        <v>43480</v>
      </c>
      <c r="E236" s="120" t="str">
        <f ca="1">IF(LEFT(D236,3)="CPU",VLOOKUP(B236,BASE!A:E,2,0),VLOOKUP(D236,BASE!A:E,2,0))</f>
        <v>EXTRA</v>
      </c>
      <c r="F236" s="185" t="str">
        <f ca="1">IF(LEFT(D236,3)="CPU",VLOOKUP(B236,BASE!A:E,3,0),VLOOKUP(D236,BASE!A:E,3,0))</f>
        <v>LOCAÇÃO, MONTAGEM, DESMONTAGEM DE GABARITO COM VÃO LIVRE DE 8 M - PREVISÃO DE 40 DIAS</v>
      </c>
      <c r="G236" s="119" t="str">
        <f ca="1">IF(LEFT(D236,3)="CPU",VLOOKUP(B236,BASE!A:E,4,0),VLOOKUP(D236,BASE!A:E,4,0))</f>
        <v>UN</v>
      </c>
      <c r="H236" s="252">
        <f ca="1">VLOOKUP($C236,'MEMÓRIA DE CÁLCULO'!$B:$M,12,0)</f>
        <v>1</v>
      </c>
      <c r="I236" s="137">
        <f ca="1">IF(LEFT(D236,3)="CPU",VLOOKUP(B236,BASE!A:E,5,0),VLOOKUP(D236,BASE!A:E,5,0))</f>
        <v>88037.88</v>
      </c>
      <c r="J236" s="427">
        <f t="shared" ref="J236" ca="1" si="312">ROUND($H236*I236,2)</f>
        <v>88037.88</v>
      </c>
      <c r="K236" s="428">
        <f t="shared" ref="K236" ca="1" si="313">ROUND(I236*(1+$M$5),2)</f>
        <v>107978.46</v>
      </c>
      <c r="L236" s="208">
        <f t="shared" ref="L236" ca="1" si="314">IFERROR(ROUND($H236*K236,2),"")</f>
        <v>107978.46</v>
      </c>
      <c r="M236" s="429">
        <f t="shared" si="300"/>
        <v>0.22650000000000001</v>
      </c>
      <c r="N236" s="300">
        <f t="shared" ca="1" si="301"/>
        <v>2.2971007286928728E-3</v>
      </c>
      <c r="O236" s="925" t="str">
        <f t="shared" ca="1" si="310"/>
        <v/>
      </c>
      <c r="P236" s="1346">
        <v>108156.84</v>
      </c>
      <c r="Y236" s="472"/>
      <c r="AA236" s="178"/>
    </row>
    <row r="237" spans="1:27" s="138" customFormat="1" ht="14.25" outlineLevel="1" thickBot="1">
      <c r="A237" s="465">
        <v>10</v>
      </c>
      <c r="B237" s="466" t="str">
        <f t="shared" ref="B237" si="315">D237</f>
        <v>CPU-025</v>
      </c>
      <c r="C237" s="196" t="str">
        <f t="shared" si="311"/>
        <v>5.3.6.10</v>
      </c>
      <c r="D237" s="417" t="s">
        <v>43482</v>
      </c>
      <c r="E237" s="120" t="str">
        <f ca="1">IF(LEFT(D237,3)="CPU",VLOOKUP(B237,BASE!A:E,2,0),VLOOKUP(D237,BASE!A:E,2,0))</f>
        <v>EXTRA</v>
      </c>
      <c r="F237" s="185" t="str">
        <f ca="1">IF(LEFT(D237,3)="CPU",VLOOKUP(B237,BASE!A:E,3,0),VLOOKUP(D237,BASE!A:E,3,0))</f>
        <v>LOCAÇÃO, MONTAGEM, DESMONTAGEM DE CONJUNTO DE ESCORAMENTO 6 TORRES GABARITO - PREVISÃO DE 40 DIAS</v>
      </c>
      <c r="G237" s="119" t="str">
        <f ca="1">IF(LEFT(D237,3)="CPU",VLOOKUP(B237,BASE!A:E,4,0),VLOOKUP(D237,BASE!A:E,4,0))</f>
        <v>UN</v>
      </c>
      <c r="H237" s="252">
        <f ca="1">VLOOKUP($C237,'MEMÓRIA DE CÁLCULO'!$B:$M,12,0)</f>
        <v>1</v>
      </c>
      <c r="I237" s="137">
        <f ca="1">IF(LEFT(D237,3)="CPU",VLOOKUP(B237,BASE!A:E,5,0),VLOOKUP(D237,BASE!A:E,5,0))</f>
        <v>35672</v>
      </c>
      <c r="J237" s="427">
        <f t="shared" ca="1" si="297"/>
        <v>35672</v>
      </c>
      <c r="K237" s="428">
        <f t="shared" ca="1" si="298"/>
        <v>43751.71</v>
      </c>
      <c r="L237" s="208">
        <f t="shared" ca="1" si="299"/>
        <v>43751.71</v>
      </c>
      <c r="M237" s="429">
        <f t="shared" si="300"/>
        <v>0.22650000000000001</v>
      </c>
      <c r="N237" s="300">
        <f t="shared" ca="1" si="301"/>
        <v>9.3076049540398377E-4</v>
      </c>
      <c r="O237" s="925" t="str">
        <f t="shared" ca="1" si="310"/>
        <v/>
      </c>
      <c r="P237" s="1346">
        <v>43914.59</v>
      </c>
      <c r="Y237" s="472"/>
      <c r="AA237" s="178"/>
    </row>
    <row r="238" spans="1:27" s="138" customFormat="1" ht="14.25" outlineLevel="1" thickBot="1">
      <c r="A238" s="465">
        <v>7</v>
      </c>
      <c r="B238" s="466">
        <f t="shared" ref="B238:B241" si="316">D238</f>
        <v>0</v>
      </c>
      <c r="C238" s="473" t="str">
        <f>$C$194&amp;"."&amp;A238</f>
        <v>5.3.7</v>
      </c>
      <c r="D238" s="124"/>
      <c r="E238" s="124"/>
      <c r="F238" s="174" t="str">
        <f ca="1">VLOOKUP($C238,'MEMÓRIA DE CÁLCULO'!$B:$M,4,0)</f>
        <v>BARREIRAS/ GUARDA-RODAS</v>
      </c>
      <c r="G238" s="125"/>
      <c r="H238" s="474"/>
      <c r="I238" s="475"/>
      <c r="J238" s="476">
        <f ca="1">SUBTOTAL(9,J239:J241)</f>
        <v>355554.04000000004</v>
      </c>
      <c r="K238" s="477"/>
      <c r="L238" s="478">
        <f ca="1">SUBTOTAL(9,L239:L241)</f>
        <v>436076.06</v>
      </c>
      <c r="M238" s="128"/>
      <c r="N238" s="204">
        <f ca="1">SUBTOTAL(9,N239:N241)</f>
        <v>9.2769487098771086E-3</v>
      </c>
      <c r="O238" s="925" t="str">
        <f t="shared" si="310"/>
        <v/>
      </c>
      <c r="P238" s="1356">
        <v>439780.27999999997</v>
      </c>
      <c r="Y238" s="472"/>
      <c r="AA238" s="178"/>
    </row>
    <row r="239" spans="1:27" s="138" customFormat="1" ht="26.25" outlineLevel="1">
      <c r="A239" s="465">
        <v>1</v>
      </c>
      <c r="B239" s="466">
        <f t="shared" si="316"/>
        <v>3108016</v>
      </c>
      <c r="C239" s="196" t="str">
        <f>$C$238&amp;"."&amp;A239</f>
        <v>5.3.7.1</v>
      </c>
      <c r="D239" s="237">
        <v>3108016</v>
      </c>
      <c r="E239" s="120" t="str">
        <f ca="1">IF(LEFT(D239,3)="CPU",VLOOKUP(B239,BASE!A:E,2,0),VLOOKUP(D239,BASE!A:E,2,0))</f>
        <v>SICRO 3</v>
      </c>
      <c r="F239" s="185" t="str">
        <f ca="1">IF(LEFT(D239,3)="CPU",VLOOKUP(B239,BASE!A:E,3,0),VLOOKUP(D239,BASE!A:E,3,0))</f>
        <v>FÔRMAS DE COMPENSADO PLASTIFICADO 14 MM - USO GERAL - UTILIZAÇÃO DE 2 VEZES - CONFECÇÃO, INSTALAÇÃO E RETIRADA</v>
      </c>
      <c r="G239" s="119" t="str">
        <f ca="1">IF(LEFT(D239,3)="CPU",VLOOKUP(B239,BASE!A:E,4,0),VLOOKUP(D239,BASE!A:E,4,0))</f>
        <v>M²</v>
      </c>
      <c r="H239" s="252">
        <f ca="1">VLOOKUP($C239,'MEMÓRIA DE CÁLCULO'!$B:$M,12,0)</f>
        <v>1176.3004999999998</v>
      </c>
      <c r="I239" s="137">
        <f ca="1">IF(LEFT(D239,3)="CPU",VLOOKUP(B239,BASE!A:E,5,0),VLOOKUP(D239,BASE!A:E,5,0))</f>
        <v>95.95</v>
      </c>
      <c r="J239" s="427">
        <f ca="1">ROUND($H239*I239,2)</f>
        <v>112866.03</v>
      </c>
      <c r="K239" s="428">
        <f t="shared" ref="K239:K241" ca="1" si="317">ROUND(I239*(1+$M$5),2)</f>
        <v>117.68</v>
      </c>
      <c r="L239" s="208">
        <f ca="1">IFERROR(ROUND($H239*K239,2),"")</f>
        <v>138427.04</v>
      </c>
      <c r="M239" s="429">
        <f t="shared" si="273"/>
        <v>0.22650000000000001</v>
      </c>
      <c r="N239" s="300">
        <f ca="1">L239/$L$377</f>
        <v>2.9448545057486229E-3</v>
      </c>
      <c r="O239" s="925" t="str">
        <f t="shared" ca="1" si="310"/>
        <v/>
      </c>
      <c r="P239" s="1346">
        <v>138038.85999999999</v>
      </c>
      <c r="Y239" s="472"/>
      <c r="AA239" s="178"/>
    </row>
    <row r="240" spans="1:27" s="138" customFormat="1" ht="13.5" outlineLevel="1">
      <c r="A240" s="465">
        <v>2</v>
      </c>
      <c r="B240" s="466" t="str">
        <f t="shared" ref="B240" si="318">D240</f>
        <v>ED-48298</v>
      </c>
      <c r="C240" s="196" t="str">
        <f>$C$238&amp;"."&amp;A240</f>
        <v>5.3.7.2</v>
      </c>
      <c r="D240" s="417" t="s">
        <v>3702</v>
      </c>
      <c r="E240" s="120" t="str">
        <f ca="1">IF(LEFT(D240,3)="CPU",VLOOKUP(B240,BASE!A:E,2,0),VLOOKUP(D240,BASE!A:E,2,0))</f>
        <v>SEINFRA-MG</v>
      </c>
      <c r="F240" s="185" t="str">
        <f ca="1">IF(LEFT(D240,3)="CPU",VLOOKUP(B240,BASE!A:E,3,0),VLOOKUP(D240,BASE!A:E,3,0))</f>
        <v>CORTE, DOBRA E MONTAGEM DE AÇO CA-50/60, INCLUSIVE ESPAÇADOR</v>
      </c>
      <c r="G240" s="119" t="str">
        <f ca="1">IF(LEFT(D240,3)="CPU",VLOOKUP(B240,BASE!A:E,4,0),VLOOKUP(D240,BASE!A:E,4,0))</f>
        <v>KG</v>
      </c>
      <c r="H240" s="252">
        <f ca="1">VLOOKUP($C240,'MEMÓRIA DE CÁLCULO'!$B:$M,12,0)</f>
        <v>7870</v>
      </c>
      <c r="I240" s="137">
        <f ca="1">IF(LEFT(D240,3)="CPU",VLOOKUP(B240,BASE!A:E,5,0),VLOOKUP(D240,BASE!A:E,5,0))</f>
        <v>14</v>
      </c>
      <c r="J240" s="427">
        <f ca="1">ROUND($H240*I240,2)</f>
        <v>110180</v>
      </c>
      <c r="K240" s="428">
        <f t="shared" ref="K240" ca="1" si="319">ROUND(I240*(1+$M$5),2)</f>
        <v>17.170000000000002</v>
      </c>
      <c r="L240" s="208">
        <f ca="1">IFERROR(ROUND($H240*K240,2),"")</f>
        <v>135127.9</v>
      </c>
      <c r="M240" s="429">
        <f t="shared" si="273"/>
        <v>0.22650000000000001</v>
      </c>
      <c r="N240" s="300">
        <f ca="1">L240/$L$377</f>
        <v>2.8746696105569356E-3</v>
      </c>
      <c r="O240" s="925" t="str">
        <f t="shared" ca="1" si="310"/>
        <v/>
      </c>
      <c r="P240" s="1346">
        <v>139220.29999999999</v>
      </c>
      <c r="Y240" s="472"/>
      <c r="AA240" s="178"/>
    </row>
    <row r="241" spans="1:27" s="138" customFormat="1" ht="27" outlineLevel="1" thickBot="1">
      <c r="A241" s="465">
        <v>3</v>
      </c>
      <c r="B241" s="466" t="str">
        <f t="shared" si="316"/>
        <v>ED-9054</v>
      </c>
      <c r="C241" s="196" t="str">
        <f>$C$238&amp;"."&amp;A241</f>
        <v>5.3.7.3</v>
      </c>
      <c r="D241" s="417" t="s">
        <v>3736</v>
      </c>
      <c r="E241" s="120" t="str">
        <f ca="1">IF(LEFT(D241,3)="CPU",VLOOKUP(B241,BASE!A:E,2,0),VLOOKUP(D241,BASE!A:E,2,0))</f>
        <v>SEINFRA-MG</v>
      </c>
      <c r="F241" s="185" t="str">
        <f ca="1">IF(LEFT(D241,3)="CPU",VLOOKUP(B241,BASE!A:E,3,0),VLOOKUP(D241,BASE!A:E,3,0))</f>
        <v>FORNECIMENTO DE CONCRETO ESTRUTURAL, USINADO BOMBEADO, AUTO-ADENSÁVEL, COM FCK 30MPA, INCLUSIVE LANÇAMENTO E ACABAMENTO</v>
      </c>
      <c r="G241" s="119" t="str">
        <f ca="1">IF(LEFT(D241,3)="CPU",VLOOKUP(B241,BASE!A:E,4,0),VLOOKUP(D241,BASE!A:E,4,0))</f>
        <v>M3</v>
      </c>
      <c r="H241" s="252">
        <f ca="1">VLOOKUP($C241,'MEMÓRIA DE CÁLCULO'!$B:$M,12,0)</f>
        <v>174.00921000000002</v>
      </c>
      <c r="I241" s="137">
        <f ca="1">IF(LEFT(D241,3)="CPU",VLOOKUP(B241,BASE!A:E,5,0),VLOOKUP(D241,BASE!A:E,5,0))</f>
        <v>761.5</v>
      </c>
      <c r="J241" s="427">
        <f ca="1">ROUND($H241*I241,2)</f>
        <v>132508.01</v>
      </c>
      <c r="K241" s="428">
        <f t="shared" ca="1" si="317"/>
        <v>933.98</v>
      </c>
      <c r="L241" s="208">
        <f ca="1">IFERROR(ROUND($H241*K241,2),"")</f>
        <v>162521.12</v>
      </c>
      <c r="M241" s="429">
        <f t="shared" si="273"/>
        <v>0.22650000000000001</v>
      </c>
      <c r="N241" s="300">
        <f ca="1">L241/$L$377</f>
        <v>3.4574245935715493E-3</v>
      </c>
      <c r="O241" s="925" t="str">
        <f t="shared" ca="1" si="310"/>
        <v/>
      </c>
      <c r="P241" s="1346">
        <v>162521.12</v>
      </c>
      <c r="Y241" s="472"/>
      <c r="AA241" s="178"/>
    </row>
    <row r="242" spans="1:27" s="138" customFormat="1" ht="14.25" outlineLevel="1" thickBot="1">
      <c r="A242" s="465">
        <v>8</v>
      </c>
      <c r="B242" s="466">
        <f t="shared" si="189"/>
        <v>0</v>
      </c>
      <c r="C242" s="473" t="str">
        <f>$C$194&amp;"."&amp;A242</f>
        <v>5.3.8</v>
      </c>
      <c r="D242" s="124"/>
      <c r="E242" s="124"/>
      <c r="F242" s="174" t="str">
        <f ca="1">VLOOKUP($C242,'MEMÓRIA DE CÁLCULO'!$B:$M,4,0)</f>
        <v>DRENAGEM E ACABAMENTO DO VIADUTO</v>
      </c>
      <c r="G242" s="125"/>
      <c r="H242" s="474"/>
      <c r="I242" s="475"/>
      <c r="J242" s="476">
        <f ca="1">SUBTOTAL(9,J243:J250)</f>
        <v>160506.64000000001</v>
      </c>
      <c r="K242" s="477"/>
      <c r="L242" s="478">
        <f ca="1">SUBTOTAL(9,L243:L250)</f>
        <v>196855.87999999998</v>
      </c>
      <c r="M242" s="128"/>
      <c r="N242" s="204">
        <f ca="1">SUBTOTAL(9,N243:N250)</f>
        <v>4.1878517752103224E-3</v>
      </c>
      <c r="O242" s="925" t="str">
        <f t="shared" ca="1" si="310"/>
        <v/>
      </c>
      <c r="P242" s="1356">
        <v>199735.28</v>
      </c>
      <c r="Y242" s="472"/>
      <c r="AA242" s="178"/>
    </row>
    <row r="243" spans="1:27" s="138" customFormat="1" ht="13.5" outlineLevel="1">
      <c r="A243" s="465">
        <v>1</v>
      </c>
      <c r="B243" s="466">
        <f t="shared" si="189"/>
        <v>2007971</v>
      </c>
      <c r="C243" s="196" t="str">
        <f>$C$242&amp;"."&amp;A243</f>
        <v>5.3.8.1</v>
      </c>
      <c r="D243" s="417">
        <v>2007971</v>
      </c>
      <c r="E243" s="120" t="str">
        <f ca="1">IF(LEFT(D243,3)="CPU",VLOOKUP(B243,BASE!A:E,2,0),VLOOKUP(D243,BASE!A:E,2,0))</f>
        <v>SICRO 3</v>
      </c>
      <c r="F243" s="185" t="str">
        <f ca="1">IF(LEFT(D243,3)="CPU",VLOOKUP(B243,BASE!A:E,3,0),VLOOKUP(D243,BASE!A:E,3,0))</f>
        <v>DRENO DE PVC D = 100 MM PARA OAE - FORNECIMENTO E INSTALAÇÃO</v>
      </c>
      <c r="G243" s="119" t="str">
        <f ca="1">IF(LEFT(D243,3)="CPU",VLOOKUP(B243,BASE!A:E,4,0),VLOOKUP(D243,BASE!A:E,4,0))</f>
        <v>M</v>
      </c>
      <c r="H243" s="252">
        <f ca="1">VLOOKUP($C243,'MEMÓRIA DE CÁLCULO'!$B:$M,12,0)</f>
        <v>21.599999999999998</v>
      </c>
      <c r="I243" s="137">
        <f ca="1">IF(LEFT(D243,3)="CPU",VLOOKUP(B243,BASE!A:E,5,0),VLOOKUP(D243,BASE!A:E,5,0))</f>
        <v>89.41</v>
      </c>
      <c r="J243" s="427">
        <f t="shared" ref="J243:J245" ca="1" si="320">ROUND($H243*I243,2)</f>
        <v>1931.26</v>
      </c>
      <c r="K243" s="428">
        <f t="shared" ref="K243:K245" ca="1" si="321">ROUND(I243*(1+$M$5),2)</f>
        <v>109.66</v>
      </c>
      <c r="L243" s="208">
        <f t="shared" ref="L243:L245" ca="1" si="322">IFERROR(ROUND($H243*K243,2),"")</f>
        <v>2368.66</v>
      </c>
      <c r="M243" s="429">
        <f t="shared" si="185"/>
        <v>0.22650000000000001</v>
      </c>
      <c r="N243" s="300">
        <f t="shared" ref="N243:N250" ca="1" si="323">L243/$L$377</f>
        <v>5.0390148294628947E-5</v>
      </c>
      <c r="O243" s="925" t="str">
        <f t="shared" ca="1" si="310"/>
        <v/>
      </c>
      <c r="P243" s="1346">
        <v>2271.89</v>
      </c>
      <c r="Y243" s="472"/>
      <c r="AA243" s="178"/>
    </row>
    <row r="244" spans="1:27" s="138" customFormat="1" ht="13.5" outlineLevel="1">
      <c r="A244" s="465">
        <v>2</v>
      </c>
      <c r="B244" s="466">
        <f t="shared" ref="B244" si="324">D244</f>
        <v>2015642</v>
      </c>
      <c r="C244" s="196" t="str">
        <f t="shared" ref="C244" si="325">$C$242&amp;"."&amp;A244</f>
        <v>5.3.8.2</v>
      </c>
      <c r="D244" s="417">
        <v>2015642</v>
      </c>
      <c r="E244" s="120" t="str">
        <f ca="1">IF(LEFT(D244,3)="CPU",VLOOKUP(B244,BASE!A:E,2,0),VLOOKUP(D244,BASE!A:E,2,0))</f>
        <v>SICRO 3</v>
      </c>
      <c r="F244" s="185" t="str">
        <f ca="1">IF(LEFT(D244,3)="CPU",VLOOKUP(B244,BASE!A:E,3,0),VLOOKUP(D244,BASE!A:E,3,0))</f>
        <v>DRENO EM TUBO DE AÇO GALVANIZADO D = 100 MM EM OAE - FORNECIMENTO E INSTALAÇÃO</v>
      </c>
      <c r="G244" s="119" t="str">
        <f ca="1">IF(LEFT(D244,3)="CPU",VLOOKUP(B244,BASE!A:E,4,0),VLOOKUP(D244,BASE!A:E,4,0))</f>
        <v>M</v>
      </c>
      <c r="H244" s="252">
        <f ca="1">VLOOKUP($C244,'MEMÓRIA DE CÁLCULO'!$B:$M,12,0)</f>
        <v>294</v>
      </c>
      <c r="I244" s="137">
        <f ca="1">IF(LEFT(D244,3)="CPU",VLOOKUP(B244,BASE!A:E,5,0),VLOOKUP(D244,BASE!A:E,5,0))</f>
        <v>155.86000000000001</v>
      </c>
      <c r="J244" s="427">
        <f t="shared" ref="J244" ca="1" si="326">ROUND($H244*I244,2)</f>
        <v>45822.84</v>
      </c>
      <c r="K244" s="428">
        <f t="shared" ref="K244" ca="1" si="327">ROUND(I244*(1+$M$5),2)</f>
        <v>191.16</v>
      </c>
      <c r="L244" s="208">
        <f t="shared" ref="L244" ca="1" si="328">IFERROR(ROUND($H244*K244,2),"")</f>
        <v>56201.04</v>
      </c>
      <c r="M244" s="429">
        <f t="shared" si="185"/>
        <v>0.22650000000000001</v>
      </c>
      <c r="N244" s="300">
        <f t="shared" ca="1" si="323"/>
        <v>1.1956037337196447E-3</v>
      </c>
      <c r="O244" s="925" t="str">
        <f t="shared" ca="1" si="310"/>
        <v/>
      </c>
      <c r="P244" s="1346">
        <v>57521.1</v>
      </c>
      <c r="Y244" s="472"/>
      <c r="AA244" s="178"/>
    </row>
    <row r="245" spans="1:27" s="138" customFormat="1" ht="39" outlineLevel="1">
      <c r="A245" s="465">
        <v>3</v>
      </c>
      <c r="B245" s="466">
        <f t="shared" si="189"/>
        <v>91172</v>
      </c>
      <c r="C245" s="196" t="str">
        <f t="shared" ref="C245" si="329">$C$242&amp;"."&amp;A245</f>
        <v>5.3.8.3</v>
      </c>
      <c r="D245" s="417">
        <v>91172</v>
      </c>
      <c r="E245" s="120" t="str">
        <f ca="1">IF(LEFT(D245,3)="CPU",VLOOKUP(B245,BASE!A:E,2,0),VLOOKUP(D245,BASE!A:E,2,0))</f>
        <v>SINAPI</v>
      </c>
      <c r="F245" s="185" t="str">
        <f ca="1">IF(LEFT(D245,3)="CPU",VLOOKUP(B245,BASE!A:E,3,0),VLOOKUP(D245,BASE!A:E,3,0))</f>
        <v>FIXAÇÃO DE TUBOS HORIZONTAIS DE PVC ÁGUA, PVC ESGOTO, PVC ÁGUA PLUVIAL, CPVC, PPR, COBRE OU AÇO, DIÂMETROS MAIORES QUE 75 MM E MENORES OU IGUAIS A 100 MM, COM ABRAÇADEIRA METÁLICA RÍGIDA TIPO U PERFIL 4", FIXADA EM PERFILADO EM LAJE. AF_09/2023_PS</v>
      </c>
      <c r="G245" s="119" t="str">
        <f ca="1">IF(LEFT(D245,3)="CPU",VLOOKUP(B245,BASE!A:E,4,0),VLOOKUP(D245,BASE!A:E,4,0))</f>
        <v>M</v>
      </c>
      <c r="H245" s="252">
        <f ca="1">VLOOKUP($C245,'MEMÓRIA DE CÁLCULO'!$B:$M,12,0)</f>
        <v>228.48000000000002</v>
      </c>
      <c r="I245" s="137">
        <f ca="1">IF(LEFT(D245,3)="CPU",VLOOKUP(B245,BASE!A:E,5,0),VLOOKUP(D245,BASE!A:E,5,0))</f>
        <v>19.170000000000002</v>
      </c>
      <c r="J245" s="427">
        <f t="shared" ca="1" si="320"/>
        <v>4379.96</v>
      </c>
      <c r="K245" s="428">
        <f t="shared" ca="1" si="321"/>
        <v>23.51</v>
      </c>
      <c r="L245" s="208">
        <f t="shared" ca="1" si="322"/>
        <v>5371.56</v>
      </c>
      <c r="M245" s="429">
        <f t="shared" si="185"/>
        <v>0.22650000000000001</v>
      </c>
      <c r="N245" s="300">
        <f t="shared" ca="1" si="323"/>
        <v>1.1427292434266509E-4</v>
      </c>
      <c r="O245" s="925" t="str">
        <f t="shared" ca="1" si="310"/>
        <v/>
      </c>
      <c r="P245" s="1346">
        <v>5497.23</v>
      </c>
      <c r="Y245" s="472"/>
      <c r="AA245" s="178"/>
    </row>
    <row r="246" spans="1:27" s="138" customFormat="1" ht="39" outlineLevel="1">
      <c r="A246" s="465">
        <v>4</v>
      </c>
      <c r="B246" s="466">
        <f t="shared" ref="B246:B249" si="330">D246</f>
        <v>91175</v>
      </c>
      <c r="C246" s="196" t="str">
        <f t="shared" ref="C246" si="331">$C$242&amp;"."&amp;A246</f>
        <v>5.3.8.4</v>
      </c>
      <c r="D246" s="417">
        <v>91175</v>
      </c>
      <c r="E246" s="120" t="str">
        <f ca="1">IF(LEFT(D246,3)="CPU",VLOOKUP(B246,BASE!A:E,2,0),VLOOKUP(D246,BASE!A:E,2,0))</f>
        <v>SINAPI</v>
      </c>
      <c r="F246" s="185" t="str">
        <f ca="1">IF(LEFT(D246,3)="CPU",VLOOKUP(B246,BASE!A:E,3,0),VLOOKUP(D246,BASE!A:E,3,0))</f>
        <v>FIXAÇÃO DE TUBOS VERTICAIS DE PVC ÁGUA, PVC ESGOTO, PVC ÁGUA PLUVIAL, CPVC, PPR, COBRE OU AÇO, DIÂMETROS MAIORES QUE 75 MM E MENORES OU IGUAIS A 100 MM, COM ABRAÇADEIRA METÁLICA RÍGIDA TIPO U PERFIL 4", FIXADA EM PERFILADO EM PAREDE. AF_09/2023_PS</v>
      </c>
      <c r="G246" s="119" t="str">
        <f ca="1">IF(LEFT(D246,3)="CPU",VLOOKUP(B246,BASE!A:E,4,0),VLOOKUP(D246,BASE!A:E,4,0))</f>
        <v>M</v>
      </c>
      <c r="H246" s="252">
        <f ca="1">VLOOKUP($C246,'MEMÓRIA DE CÁLCULO'!$B:$M,12,0)</f>
        <v>65.2</v>
      </c>
      <c r="I246" s="137">
        <f ca="1">IF(LEFT(D246,3)="CPU",VLOOKUP(B246,BASE!A:E,5,0),VLOOKUP(D246,BASE!A:E,5,0))</f>
        <v>10.34</v>
      </c>
      <c r="J246" s="427">
        <f t="shared" ref="J246:J250" ca="1" si="332">ROUND($H246*I246,2)</f>
        <v>674.17</v>
      </c>
      <c r="K246" s="428">
        <f t="shared" ref="K246:K247" ca="1" si="333">ROUND(I246*(1+$M$5),2)</f>
        <v>12.68</v>
      </c>
      <c r="L246" s="208">
        <f t="shared" ref="L246:L247" ca="1" si="334">IFERROR(ROUND($H246*K246,2),"")</f>
        <v>826.74</v>
      </c>
      <c r="M246" s="429">
        <f t="shared" si="185"/>
        <v>0.22650000000000001</v>
      </c>
      <c r="N246" s="300">
        <f t="shared" ca="1" si="323"/>
        <v>1.7587813869910216E-5</v>
      </c>
      <c r="O246" s="925" t="str">
        <f ca="1">IF(D246=95427,H237/H246,"")</f>
        <v/>
      </c>
      <c r="P246" s="1346">
        <v>846.3</v>
      </c>
      <c r="Y246" s="472"/>
      <c r="AA246" s="178"/>
    </row>
    <row r="247" spans="1:27" s="138" customFormat="1" ht="26.25" outlineLevel="1">
      <c r="A247" s="465">
        <v>5</v>
      </c>
      <c r="B247" s="466" t="str">
        <f t="shared" si="330"/>
        <v>ED-49616</v>
      </c>
      <c r="C247" s="196" t="str">
        <f>$C$242&amp;"."&amp;A247</f>
        <v>5.3.8.5</v>
      </c>
      <c r="D247" s="237" t="s">
        <v>3748</v>
      </c>
      <c r="E247" s="120" t="str">
        <f ca="1">IF(LEFT(D247,3)="CPU",VLOOKUP(B247,BASE!A:E,2,0),VLOOKUP(D247,BASE!A:E,2,0))</f>
        <v>SEINFRA-MG</v>
      </c>
      <c r="F247" s="185" t="str">
        <f ca="1">IF(LEFT(D247,3)="CPU",VLOOKUP(B247,BASE!A:E,3,0),VLOOKUP(D247,BASE!A:E,3,0))</f>
        <v>FORNECIMENTO DE CONCRETO NÃO ESTRUTURAL, PREPARADO EM OBRA COM BETONEIRA, COM FCK 15MPA, INCLUSIVE LANÇAMENTO, ADENSAMENTO E ACABAMENTO</v>
      </c>
      <c r="G247" s="119" t="str">
        <f ca="1">IF(LEFT(D247,3)="CPU",VLOOKUP(B247,BASE!A:E,4,0),VLOOKUP(D247,BASE!A:E,4,0))</f>
        <v>M3</v>
      </c>
      <c r="H247" s="252">
        <f ca="1">VLOOKUP($C247,'MEMÓRIA DE CÁLCULO'!$B:$M,12,0)</f>
        <v>0.60901550506570168</v>
      </c>
      <c r="I247" s="137">
        <f ca="1">IF(LEFT(D247,3)="CPU",VLOOKUP(B247,BASE!A:E,5,0),VLOOKUP(D247,BASE!A:E,5,0))</f>
        <v>744.52</v>
      </c>
      <c r="J247" s="427">
        <f t="shared" ca="1" si="332"/>
        <v>453.42</v>
      </c>
      <c r="K247" s="428">
        <f t="shared" ca="1" si="333"/>
        <v>913.15</v>
      </c>
      <c r="L247" s="208">
        <f t="shared" ca="1" si="334"/>
        <v>556.12</v>
      </c>
      <c r="M247" s="429">
        <f t="shared" si="185"/>
        <v>0.22650000000000001</v>
      </c>
      <c r="N247" s="300">
        <f t="shared" ca="1" si="323"/>
        <v>1.1830726769400864E-5</v>
      </c>
      <c r="O247" s="925" t="str">
        <f t="shared" ref="O247:O252" ca="1" si="335">IF(D247=95427,H238/H247,"")</f>
        <v/>
      </c>
      <c r="P247" s="1346">
        <v>567.02</v>
      </c>
      <c r="Y247" s="472"/>
      <c r="AA247" s="178"/>
    </row>
    <row r="248" spans="1:27" s="138" customFormat="1" ht="13.5" outlineLevel="1">
      <c r="A248" s="465">
        <v>6</v>
      </c>
      <c r="B248" s="466" t="str">
        <f t="shared" si="330"/>
        <v>40.80.35</v>
      </c>
      <c r="C248" s="196" t="str">
        <f>$C$242&amp;"."&amp;A248</f>
        <v>5.3.8.6</v>
      </c>
      <c r="D248" s="417" t="s">
        <v>8801</v>
      </c>
      <c r="E248" s="120" t="str">
        <f ca="1">IF(LEFT(D248,3)="CPU",VLOOKUP(B248,BASE!A:E,2,0),VLOOKUP(D248,BASE!A:E,2,0))</f>
        <v>SUDECAP</v>
      </c>
      <c r="F248" s="185" t="str">
        <f ca="1">IF(LEFT(D248,3)="CPU",VLOOKUP(B248,BASE!A:E,3,0),VLOOKUP(D248,BASE!A:E,3,0))</f>
        <v>TAMPAO DE FERRO FUNDIDO T 109</v>
      </c>
      <c r="G248" s="119" t="str">
        <f ca="1">IF(LEFT(D248,3)="CPU",VLOOKUP(B248,BASE!A:E,4,0),VLOOKUP(D248,BASE!A:E,4,0))</f>
        <v>UN</v>
      </c>
      <c r="H248" s="252">
        <f ca="1">VLOOKUP($C248,'MEMÓRIA DE CÁLCULO'!$B:$M,12,0)</f>
        <v>2</v>
      </c>
      <c r="I248" s="137">
        <f ca="1">IF(LEFT(D248,3)="CPU",VLOOKUP(B248,BASE!A:E,5,0),VLOOKUP(D248,BASE!A:E,5,0))</f>
        <v>647.13</v>
      </c>
      <c r="J248" s="427">
        <f t="shared" ca="1" si="332"/>
        <v>1294.26</v>
      </c>
      <c r="K248" s="428">
        <f t="shared" ref="K248:K250" ca="1" si="336">ROUND(I248*(1+$M$5),2)</f>
        <v>793.7</v>
      </c>
      <c r="L248" s="208">
        <f t="shared" ref="L248:L250" ca="1" si="337">IFERROR(ROUND($H248*K248,2),"")</f>
        <v>1587.4</v>
      </c>
      <c r="M248" s="429">
        <f t="shared" si="185"/>
        <v>0.22650000000000001</v>
      </c>
      <c r="N248" s="300">
        <f t="shared" ca="1" si="323"/>
        <v>3.3769862032919034E-5</v>
      </c>
      <c r="O248" s="925" t="str">
        <f t="shared" ca="1" si="335"/>
        <v/>
      </c>
      <c r="P248" s="1346">
        <v>1607.06</v>
      </c>
      <c r="Y248" s="472"/>
      <c r="AA248" s="178"/>
    </row>
    <row r="249" spans="1:27" s="138" customFormat="1" ht="26.25" outlineLevel="1">
      <c r="A249" s="465">
        <v>7</v>
      </c>
      <c r="B249" s="466">
        <f t="shared" si="330"/>
        <v>2407980</v>
      </c>
      <c r="C249" s="196" t="str">
        <f>$C$242&amp;"."&amp;A249</f>
        <v>5.3.8.7</v>
      </c>
      <c r="D249" s="417">
        <v>2407980</v>
      </c>
      <c r="E249" s="120" t="str">
        <f ca="1">IF(LEFT(D249,3)="CPU",VLOOKUP(B249,BASE!A:E,2,0),VLOOKUP(D249,BASE!A:E,2,0))</f>
        <v>SICRO 3</v>
      </c>
      <c r="F249" s="185" t="str">
        <f ca="1">IF(LEFT(D249,3)="CPU",VLOOKUP(B249,BASE!A:E,3,0),VLOOKUP(D249,BASE!A:E,3,0))</f>
        <v>PINTURA DE ACABAMENTO COM TINTA DE POLIURETANO ACRÍLICO DE DOIS COMPONENTES COM PISTOLA AIRLESS, UMA DEMÃO, ESPESSURA DE 70 µM - EM ESPAÇO CONFINADO</v>
      </c>
      <c r="G249" s="119" t="str">
        <f ca="1">IF(LEFT(D249,3)="CPU",VLOOKUP(B249,BASE!A:E,4,0),VLOOKUP(D249,BASE!A:E,4,0))</f>
        <v>M²</v>
      </c>
      <c r="H249" s="252">
        <f ca="1">VLOOKUP($C249,'MEMÓRIA DE CÁLCULO'!$B:$M,12,0)</f>
        <v>2797.6686510455152</v>
      </c>
      <c r="I249" s="137">
        <f ca="1">IF(LEFT(D249,3)="CPU",VLOOKUP(B249,BASE!A:E,5,0),VLOOKUP(D249,BASE!A:E,5,0))</f>
        <v>13.12</v>
      </c>
      <c r="J249" s="427">
        <f t="shared" ca="1" si="332"/>
        <v>36705.410000000003</v>
      </c>
      <c r="K249" s="428">
        <f t="shared" ref="K249" ca="1" si="338">ROUND(I249*(1+$M$5),2)</f>
        <v>16.09</v>
      </c>
      <c r="L249" s="208">
        <f t="shared" ref="L249" ca="1" si="339">IFERROR(ROUND($H249*K249,2),"")</f>
        <v>45014.49</v>
      </c>
      <c r="M249" s="429">
        <f t="shared" si="185"/>
        <v>0.22650000000000001</v>
      </c>
      <c r="N249" s="300">
        <f t="shared" ca="1" si="323"/>
        <v>9.5762449085436141E-4</v>
      </c>
      <c r="O249" s="925" t="str">
        <f t="shared" ca="1" si="335"/>
        <v/>
      </c>
      <c r="P249" s="1346">
        <v>46497.25</v>
      </c>
      <c r="Y249" s="472"/>
      <c r="AA249" s="178"/>
    </row>
    <row r="250" spans="1:27" s="138" customFormat="1" ht="14.25" outlineLevel="1" thickBot="1">
      <c r="A250" s="465">
        <v>8</v>
      </c>
      <c r="B250" s="466" t="str">
        <f t="shared" si="189"/>
        <v>20.24.01</v>
      </c>
      <c r="C250" s="196" t="str">
        <f>$C$242&amp;"."&amp;A250</f>
        <v>5.3.8.8</v>
      </c>
      <c r="D250" s="417" t="s">
        <v>20715</v>
      </c>
      <c r="E250" s="120" t="str">
        <f ca="1">IF(LEFT(D250,3)="CPU",VLOOKUP(B250,BASE!A:E,2,0),VLOOKUP(D250,BASE!A:E,2,0))</f>
        <v>SUDECAP</v>
      </c>
      <c r="F250" s="185" t="str">
        <f ca="1">IF(LEFT(D250,3)="CPU",VLOOKUP(B250,BASE!A:E,3,0),VLOOKUP(D250,BASE!A:E,3,0))</f>
        <v>PAVIMENTO DE CONCRETO - CONSUMO DE CIMENTO 390KG/M3 E FCTM, K=4,5 MPA, INCLUSIVE TEXTURIZAÇÃO</v>
      </c>
      <c r="G250" s="119" t="str">
        <f ca="1">IF(LEFT(D250,3)="CPU",VLOOKUP(B250,BASE!A:E,4,0),VLOOKUP(D250,BASE!A:E,4,0))</f>
        <v>M3</v>
      </c>
      <c r="H250" s="252">
        <f ca="1">VLOOKUP($C250,'MEMÓRIA DE CÁLCULO'!$B:$M,12,0)</f>
        <v>121.76500000000001</v>
      </c>
      <c r="I250" s="137">
        <f ca="1">IF(LEFT(D250,3)="CPU",VLOOKUP(B250,BASE!A:E,5,0),VLOOKUP(D250,BASE!A:E,5,0))</f>
        <v>568.67999999999995</v>
      </c>
      <c r="J250" s="427">
        <f t="shared" ca="1" si="332"/>
        <v>69245.320000000007</v>
      </c>
      <c r="K250" s="428">
        <f t="shared" ca="1" si="336"/>
        <v>697.49</v>
      </c>
      <c r="L250" s="208">
        <f t="shared" ca="1" si="337"/>
        <v>84929.87</v>
      </c>
      <c r="M250" s="429">
        <f t="shared" si="185"/>
        <v>0.22650000000000001</v>
      </c>
      <c r="N250" s="300">
        <f t="shared" ca="1" si="323"/>
        <v>1.8067720753267916E-3</v>
      </c>
      <c r="O250" s="925" t="str">
        <f t="shared" ca="1" si="335"/>
        <v/>
      </c>
      <c r="P250" s="1346">
        <v>84927.43</v>
      </c>
      <c r="Y250" s="472"/>
      <c r="AA250" s="178"/>
    </row>
    <row r="251" spans="1:27" s="138" customFormat="1" ht="14.25" outlineLevel="1" thickBot="1">
      <c r="A251" s="465">
        <v>9</v>
      </c>
      <c r="B251" s="466">
        <f t="shared" ref="B251:B252" si="340">D251</f>
        <v>0</v>
      </c>
      <c r="C251" s="473" t="str">
        <f>$C$194&amp;"."&amp;A251</f>
        <v>5.3.9</v>
      </c>
      <c r="D251" s="124"/>
      <c r="E251" s="124"/>
      <c r="F251" s="174" t="s">
        <v>44323</v>
      </c>
      <c r="G251" s="125"/>
      <c r="H251" s="474"/>
      <c r="I251" s="475"/>
      <c r="J251" s="476">
        <f ca="1">SUBTOTAL(9,J252:J252)</f>
        <v>1567715.72</v>
      </c>
      <c r="K251" s="477"/>
      <c r="L251" s="478">
        <f ca="1">SUBTOTAL(9,L252:L252)</f>
        <v>1922993.68</v>
      </c>
      <c r="M251" s="128"/>
      <c r="N251" s="204">
        <f ca="1">SUBTOTAL(9,N252:N252)</f>
        <v>4.0909179327060126E-2</v>
      </c>
      <c r="O251" s="925" t="str">
        <f t="shared" si="335"/>
        <v/>
      </c>
      <c r="P251" s="1351">
        <v>1833139.69</v>
      </c>
      <c r="Y251" s="472"/>
      <c r="AA251" s="178"/>
    </row>
    <row r="252" spans="1:27" s="98" customFormat="1" ht="37.5" customHeight="1" outlineLevel="1" thickBot="1">
      <c r="A252" s="98">
        <v>1</v>
      </c>
      <c r="B252" s="994" t="str">
        <f t="shared" si="340"/>
        <v>ED-49665</v>
      </c>
      <c r="C252" s="196" t="str">
        <f>$C$251&amp;"."&amp;A252</f>
        <v>5.3.9.1</v>
      </c>
      <c r="D252" s="237" t="s">
        <v>3755</v>
      </c>
      <c r="E252" s="120" t="str">
        <f ca="1">IF(LEFT(D252,3)="CPU",VLOOKUP(B252,BASE!A:E,2,0),VLOOKUP(D252,BASE!A:E,2,0))</f>
        <v>SEINFRA-MG</v>
      </c>
      <c r="F252" s="185" t="str">
        <f ca="1">IF(LEFT(D252,3)="CPU",VLOOKUP(B252,BASE!A:E,3,0),VLOOKUP(D252,BASE!A:E,3,0))</f>
        <v>FORNECIMENTO DE ESTRUTURA METÁLICA EM PERFIL SOLDADO, INCLUSIVE FABRICAÇÃO, TRANSPORTE, MONTAGEM E APLICAÇÃO DE FUNDO PREPARADOR ANTICORROSIVO EM SUPERFÍCIE METÁLICA, UMA (1) DEMÃO</v>
      </c>
      <c r="G252" s="119" t="str">
        <f ca="1">IF(LEFT(D252,3)="CPU",VLOOKUP(B252,BASE!A:E,4,0),VLOOKUP(D252,BASE!A:E,4,0))</f>
        <v>KG</v>
      </c>
      <c r="H252" s="252">
        <f ca="1">VLOOKUP($C252,'MEMÓRIA DE CÁLCULO'!$B:$M,12,0)</f>
        <v>59114.469115734719</v>
      </c>
      <c r="I252" s="137">
        <f ca="1">IF(LEFT(D252,3)="CPU",VLOOKUP(B252,BASE!A:E,5,0),VLOOKUP(D252,BASE!A:E,5,0))</f>
        <v>26.52</v>
      </c>
      <c r="J252" s="487">
        <f ca="1">ROUND($H252*I252,2)</f>
        <v>1567715.72</v>
      </c>
      <c r="K252" s="248">
        <f t="shared" ref="K252" ca="1" si="341">ROUND(I252*(1+$M$5),2)</f>
        <v>32.53</v>
      </c>
      <c r="L252" s="487">
        <f ca="1">IFERROR(ROUND($H252*K252,2),"")</f>
        <v>1922993.68</v>
      </c>
      <c r="M252" s="224">
        <f t="shared" ref="M252" si="342">$M$5</f>
        <v>0.22650000000000001</v>
      </c>
      <c r="N252" s="300">
        <f t="shared" ref="N252:N264" ca="1" si="343">L252/$L$377</f>
        <v>4.0909179327060126E-2</v>
      </c>
      <c r="O252" s="494" t="str">
        <f t="shared" ca="1" si="335"/>
        <v/>
      </c>
      <c r="P252" s="1346">
        <v>1833139.69</v>
      </c>
      <c r="Y252" s="129"/>
      <c r="AA252" s="99"/>
    </row>
    <row r="253" spans="1:27" s="98" customFormat="1" ht="14.25" thickBot="1">
      <c r="A253" s="178">
        <v>3</v>
      </c>
      <c r="B253" s="138">
        <f t="shared" ref="B253:B267" si="344">D253</f>
        <v>0</v>
      </c>
      <c r="C253" s="225">
        <v>6</v>
      </c>
      <c r="D253" s="226"/>
      <c r="E253" s="226"/>
      <c r="F253" s="227" t="str">
        <f ca="1">VLOOKUP($C253,'MEMÓRIA DE CÁLCULO'!$B:$M,4,0)</f>
        <v>PAVIMENTAÇÃO</v>
      </c>
      <c r="G253" s="228"/>
      <c r="H253" s="229"/>
      <c r="I253" s="230"/>
      <c r="J253" s="231">
        <f ca="1">SUBTOTAL(9,J254:J267)</f>
        <v>1280111.9099999997</v>
      </c>
      <c r="K253" s="232"/>
      <c r="L253" s="231">
        <f ca="1">SUBTOTAL(9,L254:L267)</f>
        <v>1569815.6600000004</v>
      </c>
      <c r="M253" s="233"/>
      <c r="N253" s="300">
        <f t="shared" ca="1" si="343"/>
        <v>3.3395778162602835E-2</v>
      </c>
      <c r="P253" s="1351">
        <v>1489493.4100000001</v>
      </c>
      <c r="Q253" s="130"/>
      <c r="R253" s="130"/>
      <c r="V253" s="129"/>
      <c r="X253" s="99"/>
    </row>
    <row r="254" spans="1:27" s="98" customFormat="1" ht="13.5" outlineLevel="1">
      <c r="A254" s="99">
        <v>1</v>
      </c>
      <c r="B254" s="98">
        <f t="shared" ref="B254:B258" si="345">D254</f>
        <v>4915667</v>
      </c>
      <c r="C254" s="253" t="str">
        <f>$C$253&amp;"."&amp;A254</f>
        <v>6.1</v>
      </c>
      <c r="D254" s="397">
        <v>4915667</v>
      </c>
      <c r="E254" s="395" t="str">
        <f ca="1">IF(LEFT(D254,3)="CPU",VLOOKUP(B254,BASE!A:E,2,0),VLOOKUP(D254,BASE!A:E,2,0))</f>
        <v>SICRO 3</v>
      </c>
      <c r="F254" s="396" t="str">
        <f ca="1">IF(LEFT(D254,3)="CPU",VLOOKUP(B254,BASE!A:E,3,0),VLOOKUP(D254,BASE!A:E,3,0))</f>
        <v>REMOÇÃO MECANIZADA DE REVESTIMENTO ASFÁLTICO</v>
      </c>
      <c r="G254" s="397" t="str">
        <f ca="1">IF(LEFT(D254,3)="CPU",VLOOKUP(B254,BASE!A:E,4,0),VLOOKUP(D254,BASE!A:E,4,0))</f>
        <v>M³</v>
      </c>
      <c r="H254" s="398">
        <f ca="1">VLOOKUP($C254,'MEMÓRIA DE CÁLCULO'!$B:$M,12,0)</f>
        <v>64.762500000000003</v>
      </c>
      <c r="I254" s="399">
        <f ca="1">IF(LEFT(D254,3)="CPU",VLOOKUP(B254,BASE!A:E,5,0),VLOOKUP(D254,BASE!A:E,5,0))</f>
        <v>13.41</v>
      </c>
      <c r="J254" s="485">
        <f t="shared" ref="J254:J258" ca="1" si="346">ROUND($H254*I254,2)</f>
        <v>868.47</v>
      </c>
      <c r="K254" s="289">
        <f t="shared" ref="K254:K256" ca="1" si="347">ROUND(I254*(1+$M$5),2)</f>
        <v>16.45</v>
      </c>
      <c r="L254" s="485">
        <f t="shared" ref="L254:L258" ca="1" si="348">IFERROR(ROUND($H254*K254,2),"")</f>
        <v>1065.3399999999999</v>
      </c>
      <c r="M254" s="290">
        <f t="shared" ref="M254:M263" si="349">$M$5</f>
        <v>0.22650000000000001</v>
      </c>
      <c r="N254" s="300">
        <f t="shared" ca="1" si="343"/>
        <v>2.2663717284962806E-5</v>
      </c>
      <c r="P254" s="1346">
        <v>968.2</v>
      </c>
    </row>
    <row r="255" spans="1:27" s="98" customFormat="1" ht="13.5" outlineLevel="1">
      <c r="A255" s="99">
        <v>2</v>
      </c>
      <c r="B255" s="98">
        <f t="shared" si="345"/>
        <v>4915657</v>
      </c>
      <c r="C255" s="196" t="str">
        <f t="shared" ref="C255:C260" si="350">$C$253&amp;"."&amp;A255</f>
        <v>6.2</v>
      </c>
      <c r="D255" s="119">
        <v>4915657</v>
      </c>
      <c r="E255" s="120" t="str">
        <f ca="1">IF(LEFT(D255,3)="CPU",VLOOKUP(B255,BASE!A:E,2,0),VLOOKUP(D255,BASE!A:E,2,0))</f>
        <v>SICRO 3</v>
      </c>
      <c r="F255" s="185" t="str">
        <f ca="1">IF(LEFT(D255,3)="CPU",VLOOKUP(B255,BASE!A:E,3,0),VLOOKUP(D255,BASE!A:E,3,0))</f>
        <v>FRESAGEM CONTÍNUA DE REVESTIMENTO ASFÁLTICO - ESPESSURA DE 5 CM</v>
      </c>
      <c r="G255" s="119" t="str">
        <f ca="1">IF(LEFT(D255,3)="CPU",VLOOKUP(B255,BASE!A:E,4,0),VLOOKUP(D255,BASE!A:E,4,0))</f>
        <v>M³</v>
      </c>
      <c r="H255" s="252">
        <f ca="1">VLOOKUP($C255,'MEMÓRIA DE CÁLCULO'!$B:$M,12,0)</f>
        <v>12.952500000000001</v>
      </c>
      <c r="I255" s="137">
        <f ca="1">IF(LEFT(D255,3)="CPU",VLOOKUP(B255,BASE!A:E,5,0),VLOOKUP(D255,BASE!A:E,5,0))</f>
        <v>69.69</v>
      </c>
      <c r="J255" s="486">
        <f t="shared" ca="1" si="346"/>
        <v>902.66</v>
      </c>
      <c r="K255" s="239">
        <f t="shared" ca="1" si="347"/>
        <v>85.47</v>
      </c>
      <c r="L255" s="487">
        <f t="shared" ca="1" si="348"/>
        <v>1107.05</v>
      </c>
      <c r="M255" s="141">
        <f t="shared" si="349"/>
        <v>0.22650000000000001</v>
      </c>
      <c r="N255" s="300">
        <f t="shared" ca="1" si="343"/>
        <v>2.3551043066361982E-5</v>
      </c>
      <c r="P255" s="1346">
        <v>897.09</v>
      </c>
    </row>
    <row r="256" spans="1:27" s="98" customFormat="1" ht="13.5" outlineLevel="1">
      <c r="A256" s="99">
        <v>3</v>
      </c>
      <c r="B256" s="98" t="str">
        <f t="shared" si="345"/>
        <v>20.01.01</v>
      </c>
      <c r="C256" s="196" t="str">
        <f t="shared" si="350"/>
        <v>6.3</v>
      </c>
      <c r="D256" s="119" t="s">
        <v>8518</v>
      </c>
      <c r="E256" s="120" t="str">
        <f ca="1">IF(LEFT(D256,3)="CPU",VLOOKUP(B256,BASE!A:E,2,0),VLOOKUP(D256,BASE!A:E,2,0))</f>
        <v>SUDECAP</v>
      </c>
      <c r="F256" s="185" t="str">
        <f ca="1">IF(LEFT(D256,3)="CPU",VLOOKUP(B256,BASE!A:E,3,0),VLOOKUP(D256,BASE!A:E,3,0))</f>
        <v>REGULARIZAÇÃO E COMPACTAÇÃO DO SUBLEITO COM ROLO COMPACTADOR</v>
      </c>
      <c r="G256" s="119" t="str">
        <f ca="1">IF(LEFT(D256,3)="CPU",VLOOKUP(B256,BASE!A:E,4,0),VLOOKUP(D256,BASE!A:E,4,0))</f>
        <v>M2</v>
      </c>
      <c r="H256" s="252">
        <f ca="1">VLOOKUP($C256,'MEMÓRIA DE CÁLCULO'!$B:$M,12,0)</f>
        <v>4325.4399999999996</v>
      </c>
      <c r="I256" s="137">
        <f ca="1">IF(LEFT(D256,3)="CPU",VLOOKUP(B256,BASE!A:E,5,0),VLOOKUP(D256,BASE!A:E,5,0))</f>
        <v>2.9</v>
      </c>
      <c r="J256" s="486">
        <f t="shared" ca="1" si="346"/>
        <v>12543.78</v>
      </c>
      <c r="K256" s="239">
        <f t="shared" ca="1" si="347"/>
        <v>3.56</v>
      </c>
      <c r="L256" s="487">
        <f t="shared" ca="1" si="348"/>
        <v>15398.57</v>
      </c>
      <c r="M256" s="141">
        <f t="shared" si="349"/>
        <v>0.22650000000000001</v>
      </c>
      <c r="N256" s="300">
        <f t="shared" ca="1" si="343"/>
        <v>3.2758446793766286E-4</v>
      </c>
      <c r="P256" s="1346">
        <v>15917.62</v>
      </c>
    </row>
    <row r="257" spans="1:24" s="98" customFormat="1" ht="26.25" outlineLevel="1">
      <c r="A257" s="99">
        <v>4</v>
      </c>
      <c r="B257" s="98">
        <f>D257</f>
        <v>96397</v>
      </c>
      <c r="C257" s="196" t="str">
        <f>$C$253&amp;"."&amp;A257</f>
        <v>6.4</v>
      </c>
      <c r="D257" s="119">
        <v>96397</v>
      </c>
      <c r="E257" s="120" t="str">
        <f ca="1">IF(LEFT(D257,3)="CPU",VLOOKUP(B257,BASE!A:E,2,0),VLOOKUP(D257,BASE!A:E,2,0))</f>
        <v>SINAPI</v>
      </c>
      <c r="F257" s="185" t="str">
        <f ca="1">IF(LEFT(D257,3)="CPU",VLOOKUP(B257,BASE!A:E,3,0),VLOOKUP(D257,BASE!A:E,3,0))</f>
        <v>CONSTRUÇÃO DE BASE E SUB-BASE PARA PAVIMENTAÇÃO DE BRITA GRADUADA SIMPLES TRATADA COM CIMENTO, COM ESPESSURA DE 15 CM - EXCLUSIVE CARGA E TRANSPORTE. AF_09/2024</v>
      </c>
      <c r="G257" s="119" t="str">
        <f ca="1">IF(LEFT(D257,3)="CPU",VLOOKUP(B257,BASE!A:E,4,0),VLOOKUP(D257,BASE!A:E,4,0))</f>
        <v>M3</v>
      </c>
      <c r="H257" s="252">
        <f ca="1">VLOOKUP($C257,'MEMÓRIA DE CÁLCULO'!$B:$M,12,0)</f>
        <v>1336.4894999999997</v>
      </c>
      <c r="I257" s="137">
        <f ca="1">IF(LEFT(D257,3)="CPU",VLOOKUP(B257,BASE!A:E,5,0),VLOOKUP(D257,BASE!A:E,5,0))</f>
        <v>281.63</v>
      </c>
      <c r="J257" s="486">
        <f ca="1">ROUND($H257*I257,2)</f>
        <v>376395.54</v>
      </c>
      <c r="K257" s="239">
        <f ca="1">ROUND(I257*(1+$M$5),2)</f>
        <v>345.42</v>
      </c>
      <c r="L257" s="487">
        <f ca="1">IFERROR(ROUND($H257*K257,2),"")</f>
        <v>461650.2</v>
      </c>
      <c r="M257" s="141">
        <f>$M$5</f>
        <v>0.22650000000000001</v>
      </c>
      <c r="N257" s="300">
        <f t="shared" ca="1" si="343"/>
        <v>9.8210051414070031E-3</v>
      </c>
      <c r="P257" s="1346">
        <v>469695.87</v>
      </c>
    </row>
    <row r="258" spans="1:24" s="98" customFormat="1" ht="13.5" outlineLevel="1">
      <c r="A258" s="99">
        <v>5</v>
      </c>
      <c r="B258" s="98" t="str">
        <f t="shared" si="345"/>
        <v>20.12.03</v>
      </c>
      <c r="C258" s="196" t="str">
        <f t="shared" si="350"/>
        <v>6.5</v>
      </c>
      <c r="D258" s="119" t="s">
        <v>22590</v>
      </c>
      <c r="E258" s="120" t="str">
        <f ca="1">IF(LEFT(D258,3)="CPU",VLOOKUP(B258,BASE!A:E,2,0),VLOOKUP(D258,BASE!A:E,2,0))</f>
        <v>SUDECAP</v>
      </c>
      <c r="F258" s="185" t="str">
        <f ca="1">IF(LEFT(D258,3)="CPU",VLOOKUP(B258,BASE!A:E,3,0),VLOOKUP(D258,BASE!A:E,3,0))</f>
        <v>PINTURA DE LIGAÇÃO EM DUAS ETAPAS COM RR-2C, INCLUSIVE MANTA GEOTÊXTIL, LIMPEZA MANUAL</v>
      </c>
      <c r="G258" s="119" t="str">
        <f ca="1">IF(LEFT(D258,3)="CPU",VLOOKUP(B258,BASE!A:E,4,0),VLOOKUP(D258,BASE!A:E,4,0))</f>
        <v>M2</v>
      </c>
      <c r="H258" s="252">
        <f ca="1">VLOOKUP($C258,'MEMÓRIA DE CÁLCULO'!$B:$M,12,0)</f>
        <v>8909.9299999999985</v>
      </c>
      <c r="I258" s="137">
        <f ca="1">IF(LEFT(D258,3)="CPU",VLOOKUP(B258,BASE!A:E,5,0),VLOOKUP(D258,BASE!A:E,5,0))</f>
        <v>13.78</v>
      </c>
      <c r="J258" s="486">
        <f t="shared" ca="1" si="346"/>
        <v>122778.84</v>
      </c>
      <c r="K258" s="239">
        <f ca="1">ROUND(I258*(1+$M$5),2)</f>
        <v>16.899999999999999</v>
      </c>
      <c r="L258" s="487">
        <f t="shared" ca="1" si="348"/>
        <v>150577.82</v>
      </c>
      <c r="M258" s="141">
        <f>$M$5</f>
        <v>0.22650000000000001</v>
      </c>
      <c r="N258" s="300">
        <f t="shared" ca="1" si="343"/>
        <v>3.2033464826872345E-3</v>
      </c>
      <c r="P258" s="1346">
        <v>165546.5</v>
      </c>
    </row>
    <row r="259" spans="1:24" s="98" customFormat="1" ht="13.5" outlineLevel="1">
      <c r="A259" s="99">
        <v>6</v>
      </c>
      <c r="B259" s="98">
        <f t="shared" si="344"/>
        <v>4011410</v>
      </c>
      <c r="C259" s="196" t="str">
        <f t="shared" si="350"/>
        <v>6.6</v>
      </c>
      <c r="D259" s="131">
        <v>4011410</v>
      </c>
      <c r="E259" s="120" t="str">
        <f ca="1">IF(LEFT(D259,3)="CPU",VLOOKUP(B259,BASE!A:E,2,0),VLOOKUP(D259,BASE!A:E,2,0))</f>
        <v>SICRO 3</v>
      </c>
      <c r="F259" s="185" t="str">
        <f ca="1">IF(LEFT(D259,3)="CPU",VLOOKUP(B259,BASE!A:E,3,0),VLOOKUP(D259,BASE!A:E,3,0))</f>
        <v>MICRORREVESTIMENTO A FRIO COM EMULSÃO MODIFICADA COM POLÍMERO DE 1,5 CM - FAIXA III - BRITA COMERCIAL</v>
      </c>
      <c r="G259" s="119" t="str">
        <f ca="1">IF(LEFT(D259,3)="CPU",VLOOKUP(B259,BASE!A:E,4,0),VLOOKUP(D259,BASE!A:E,4,0))</f>
        <v>M²</v>
      </c>
      <c r="H259" s="252">
        <f ca="1">VLOOKUP($C259,'MEMÓRIA DE CÁLCULO'!$B:$M,12,0)</f>
        <v>4584.49</v>
      </c>
      <c r="I259" s="137">
        <f ca="1">IF(LEFT(D259,3)="CPU",VLOOKUP(B259,BASE!A:E,5,0),VLOOKUP(D259,BASE!A:E,5,0))</f>
        <v>5.6</v>
      </c>
      <c r="J259" s="486">
        <f t="shared" ref="J259:J261" ca="1" si="351">ROUND($H259*I259,2)</f>
        <v>25673.14</v>
      </c>
      <c r="K259" s="239">
        <f t="shared" ref="K259:K261" ca="1" si="352">ROUND(I259*(1+$M$5),2)</f>
        <v>6.87</v>
      </c>
      <c r="L259" s="487">
        <f t="shared" ref="L259:L261" ca="1" si="353">IFERROR(ROUND($H259*K259,2),"")</f>
        <v>31495.45</v>
      </c>
      <c r="M259" s="141">
        <f t="shared" ref="M259:M261" si="354">$M$5</f>
        <v>0.22650000000000001</v>
      </c>
      <c r="N259" s="300">
        <f t="shared" ca="1" si="343"/>
        <v>6.7002456921046974E-4</v>
      </c>
      <c r="P259" s="1346">
        <v>29203.200000000001</v>
      </c>
    </row>
    <row r="260" spans="1:24" s="98" customFormat="1" ht="13.5" outlineLevel="1">
      <c r="A260" s="99">
        <v>7</v>
      </c>
      <c r="B260" s="98" t="str">
        <f t="shared" si="344"/>
        <v>20.12.01</v>
      </c>
      <c r="C260" s="196" t="str">
        <f t="shared" si="350"/>
        <v>6.7</v>
      </c>
      <c r="D260" s="119" t="s">
        <v>8524</v>
      </c>
      <c r="E260" s="120" t="str">
        <f ca="1">IF(LEFT(D260,3)="CPU",VLOOKUP(B260,BASE!A:E,2,0),VLOOKUP(D260,BASE!A:E,2,0))</f>
        <v>SUDECAP</v>
      </c>
      <c r="F260" s="185" t="str">
        <f ca="1">IF(LEFT(D260,3)="CPU",VLOOKUP(B260,BASE!A:E,3,0),VLOOKUP(D260,BASE!A:E,3,0))</f>
        <v>PINTURA DE LIGAÇÃO COM RR-1C</v>
      </c>
      <c r="G260" s="119" t="str">
        <f ca="1">IF(LEFT(D260,3)="CPU",VLOOKUP(B260,BASE!A:E,4,0),VLOOKUP(D260,BASE!A:E,4,0))</f>
        <v>M2</v>
      </c>
      <c r="H260" s="252">
        <f ca="1">VLOOKUP($C260,'MEMÓRIA DE CÁLCULO'!$B:$M,12,0)</f>
        <v>8398.11</v>
      </c>
      <c r="I260" s="137">
        <f ca="1">IF(LEFT(D260,3)="CPU",VLOOKUP(B260,BASE!A:E,5,0),VLOOKUP(D260,BASE!A:E,5,0))</f>
        <v>2.41</v>
      </c>
      <c r="J260" s="486">
        <f t="shared" ca="1" si="351"/>
        <v>20239.45</v>
      </c>
      <c r="K260" s="239">
        <f t="shared" ca="1" si="352"/>
        <v>2.96</v>
      </c>
      <c r="L260" s="487">
        <f t="shared" ca="1" si="353"/>
        <v>24858.41</v>
      </c>
      <c r="M260" s="141">
        <f t="shared" si="354"/>
        <v>0.22650000000000001</v>
      </c>
      <c r="N260" s="300">
        <f t="shared" ca="1" si="343"/>
        <v>5.2883021044332541E-4</v>
      </c>
      <c r="P260" s="1346">
        <v>25530.25</v>
      </c>
    </row>
    <row r="261" spans="1:24" s="98" customFormat="1" ht="13.5" outlineLevel="1">
      <c r="A261" s="99">
        <v>8</v>
      </c>
      <c r="B261" s="98">
        <f t="shared" si="344"/>
        <v>4011470</v>
      </c>
      <c r="C261" s="196" t="str">
        <f t="shared" ref="C261:C267" si="355">$C$253&amp;"."&amp;A261</f>
        <v>6.8</v>
      </c>
      <c r="D261" s="119">
        <v>4011470</v>
      </c>
      <c r="E261" s="120" t="str">
        <f ca="1">IF(LEFT(D261,3)="CPU",VLOOKUP(B261,BASE!A:E,2,0),VLOOKUP(D261,BASE!A:E,2,0))</f>
        <v>SICRO 3</v>
      </c>
      <c r="F261" s="185" t="str">
        <f ca="1">IF(LEFT(D261,3)="CPU",VLOOKUP(B261,BASE!A:E,3,0),VLOOKUP(D261,BASE!A:E,3,0))</f>
        <v>CONCRETO ASFÁLTICO COM BORRACHA - FAIXA B - BRITA COMERCIAL</v>
      </c>
      <c r="G261" s="119" t="str">
        <f ca="1">IF(LEFT(D261,3)="CPU",VLOOKUP(B261,BASE!A:E,4,0),VLOOKUP(D261,BASE!A:E,4,0))</f>
        <v>T</v>
      </c>
      <c r="H261" s="252">
        <f ca="1">VLOOKUP($C261,'MEMÓRIA DE CÁLCULO'!$B:$M,12,0)</f>
        <v>488.346</v>
      </c>
      <c r="I261" s="137">
        <f ca="1">IF(LEFT(D261,3)="CPU",VLOOKUP(B261,BASE!A:E,5,0),VLOOKUP(D261,BASE!A:E,5,0))</f>
        <v>271.07</v>
      </c>
      <c r="J261" s="486">
        <f t="shared" ca="1" si="351"/>
        <v>132375.95000000001</v>
      </c>
      <c r="K261" s="239">
        <f t="shared" ca="1" si="352"/>
        <v>332.47</v>
      </c>
      <c r="L261" s="487">
        <f t="shared" ca="1" si="353"/>
        <v>162360.39000000001</v>
      </c>
      <c r="M261" s="141">
        <f t="shared" si="354"/>
        <v>0.22650000000000001</v>
      </c>
      <c r="N261" s="300">
        <f t="shared" ca="1" si="343"/>
        <v>3.4540052727169757E-3</v>
      </c>
      <c r="P261" s="1346">
        <v>154849.63</v>
      </c>
    </row>
    <row r="262" spans="1:24" s="98" customFormat="1" ht="13.5" outlineLevel="1">
      <c r="A262" s="99">
        <v>9</v>
      </c>
      <c r="B262" s="98">
        <f t="shared" si="344"/>
        <v>4011471</v>
      </c>
      <c r="C262" s="196" t="str">
        <f t="shared" si="355"/>
        <v>6.9</v>
      </c>
      <c r="D262" s="119">
        <v>4011471</v>
      </c>
      <c r="E262" s="120" t="str">
        <f ca="1">IF(LEFT(D262,3)="CPU",VLOOKUP(B262,BASE!A:E,2,0),VLOOKUP(D262,BASE!A:E,2,0))</f>
        <v>SICRO 3</v>
      </c>
      <c r="F262" s="185" t="str">
        <f ca="1">IF(LEFT(D262,3)="CPU",VLOOKUP(B262,BASE!A:E,3,0),VLOOKUP(D262,BASE!A:E,3,0))</f>
        <v>CONCRETO ASFÁLTICO COM BORRACHA - FAIXA C - BRITA COMERCIAL</v>
      </c>
      <c r="G262" s="119" t="str">
        <f ca="1">IF(LEFT(D262,3)="CPU",VLOOKUP(B262,BASE!A:E,4,0),VLOOKUP(D262,BASE!A:E,4,0))</f>
        <v>T</v>
      </c>
      <c r="H262" s="252">
        <f ca="1">VLOOKUP($C262,'MEMÓRIA DE CÁLCULO'!$B:$M,12,0)</f>
        <v>519.43200000000002</v>
      </c>
      <c r="I262" s="137">
        <f ca="1">IF(LEFT(D262,3)="CPU",VLOOKUP(B262,BASE!A:E,5,0),VLOOKUP(D262,BASE!A:E,5,0))</f>
        <v>272.05</v>
      </c>
      <c r="J262" s="486">
        <f t="shared" ref="J262:J266" ca="1" si="356">ROUND($H262*I262,2)</f>
        <v>141311.48000000001</v>
      </c>
      <c r="K262" s="239">
        <f t="shared" ref="K262" ca="1" si="357">ROUND(I262*(1+$M$5),2)</f>
        <v>333.67</v>
      </c>
      <c r="L262" s="487">
        <f t="shared" ref="L262:L267" ca="1" si="358">IFERROR(ROUND($H262*K262,2),"")</f>
        <v>173318.88</v>
      </c>
      <c r="M262" s="141">
        <f t="shared" ref="M262" si="359">$M$5</f>
        <v>0.22650000000000001</v>
      </c>
      <c r="N262" s="300">
        <f t="shared" ca="1" si="343"/>
        <v>3.6871328369031432E-3</v>
      </c>
      <c r="P262" s="1346">
        <v>165226.12</v>
      </c>
    </row>
    <row r="263" spans="1:24" s="98" customFormat="1" ht="26.25" outlineLevel="1">
      <c r="A263" s="99">
        <v>10</v>
      </c>
      <c r="B263" s="98">
        <f>D263</f>
        <v>100980</v>
      </c>
      <c r="C263" s="196" t="str">
        <f>$C$253&amp;"."&amp;A263</f>
        <v>6.10</v>
      </c>
      <c r="D263" s="119">
        <v>100980</v>
      </c>
      <c r="E263" s="120" t="str">
        <f ca="1">IF(LEFT(D263,3)="CPU",VLOOKUP(B263,BASE!A:E,2,0),VLOOKUP(D263,BASE!A:E,2,0))</f>
        <v>SINAPI</v>
      </c>
      <c r="F263" s="185" t="str">
        <f ca="1">IF(LEFT(D263,3)="CPU",VLOOKUP(B263,BASE!A:E,3,0),VLOOKUP(D263,BASE!A:E,3,0))</f>
        <v>CARGA, MANOBRA E DESCARGA DE SOLOS E MATERIAIS GRANULARES EM CAMINHÃO BASCULANTE 18 M³ - CARGA COM ESCAVADEIRA HIDRÁULICA (CAÇAMBA DE 1,20 M³ / 155 HP) E DESCARGA LIVRE (UNIDADE: M3). AF_07/2020</v>
      </c>
      <c r="G263" s="119" t="str">
        <f ca="1">IF(LEFT(D263,3)="CPU",VLOOKUP(B263,BASE!A:E,4,0),VLOOKUP(D263,BASE!A:E,4,0))</f>
        <v>M3</v>
      </c>
      <c r="H263" s="252">
        <f ca="1">VLOOKUP($C263,'MEMÓRIA DE CÁLCULO'!$B:$M,12,0)</f>
        <v>89.372249999999994</v>
      </c>
      <c r="I263" s="137">
        <f ca="1">IF(LEFT(D263,3)="CPU",VLOOKUP(B263,BASE!A:E,5,0),VLOOKUP(D263,BASE!A:E,5,0))</f>
        <v>6.48</v>
      </c>
      <c r="J263" s="486">
        <f ca="1">ROUND($H263*I263,2)</f>
        <v>579.13</v>
      </c>
      <c r="K263" s="239">
        <f ca="1">ROUND(I263*(1+$M$5),2)</f>
        <v>7.95</v>
      </c>
      <c r="L263" s="487">
        <f ca="1">IFERROR(ROUND($H263*K263,2),"")</f>
        <v>710.51</v>
      </c>
      <c r="M263" s="141">
        <f t="shared" si="349"/>
        <v>0.22650000000000001</v>
      </c>
      <c r="N263" s="300">
        <f t="shared" ca="1" si="343"/>
        <v>1.5115172403306854E-5</v>
      </c>
      <c r="P263" s="1346">
        <v>707.83</v>
      </c>
    </row>
    <row r="264" spans="1:24" s="98" customFormat="1" ht="26.25" outlineLevel="1">
      <c r="A264" s="99">
        <v>11</v>
      </c>
      <c r="B264" s="98">
        <f t="shared" si="344"/>
        <v>95877</v>
      </c>
      <c r="C264" s="196" t="str">
        <f t="shared" si="355"/>
        <v>6.11</v>
      </c>
      <c r="D264" s="119">
        <v>95877</v>
      </c>
      <c r="E264" s="120" t="str">
        <f ca="1">IF(LEFT(D264,3)="CPU",VLOOKUP(B264,BASE!A:E,2,0),VLOOKUP(D264,BASE!A:E,2,0))</f>
        <v>SINAPI</v>
      </c>
      <c r="F264" s="185" t="str">
        <f ca="1">IF(LEFT(D264,3)="CPU",VLOOKUP(B264,BASE!A:E,3,0),VLOOKUP(D264,BASE!A:E,3,0))</f>
        <v>TRANSPORTE COM CAMINHÃO BASCULANTE DE 18 M³, EM VIA URBANA PAVIMENTADA, DMT ATÉ 30 KM (UNIDADE: M3XKM). AF_07/2020</v>
      </c>
      <c r="G264" s="119" t="str">
        <f ca="1">IF(LEFT(D264,3)="CPU",VLOOKUP(B264,BASE!A:E,4,0),VLOOKUP(D264,BASE!A:E,4,0))</f>
        <v>M3XKM</v>
      </c>
      <c r="H264" s="252">
        <f ca="1">VLOOKUP($C264,'MEMÓRIA DE CÁLCULO'!$B:$M,12,0)</f>
        <v>42775.852499999994</v>
      </c>
      <c r="I264" s="137">
        <f ca="1">IF(LEFT(D264,3)="CPU",VLOOKUP(B264,BASE!A:E,5,0),VLOOKUP(D264,BASE!A:E,5,0))</f>
        <v>1.88</v>
      </c>
      <c r="J264" s="486">
        <f t="shared" ca="1" si="356"/>
        <v>80418.600000000006</v>
      </c>
      <c r="K264" s="239">
        <f ca="1">ROUND(I264*(1+$M$5),2)</f>
        <v>2.31</v>
      </c>
      <c r="L264" s="487">
        <f t="shared" ca="1" si="358"/>
        <v>98812.22</v>
      </c>
      <c r="M264" s="141">
        <f>$M$5</f>
        <v>0.22650000000000001</v>
      </c>
      <c r="N264" s="300">
        <f t="shared" ca="1" si="343"/>
        <v>2.1021009427784065E-3</v>
      </c>
      <c r="P264" s="1346">
        <v>97528.94</v>
      </c>
    </row>
    <row r="265" spans="1:24" s="98" customFormat="1" ht="26.25" outlineLevel="1">
      <c r="A265" s="99">
        <v>12</v>
      </c>
      <c r="B265" s="98">
        <f t="shared" si="344"/>
        <v>95427</v>
      </c>
      <c r="C265" s="196" t="str">
        <f t="shared" si="355"/>
        <v>6.12</v>
      </c>
      <c r="D265" s="119">
        <v>95427</v>
      </c>
      <c r="E265" s="120" t="str">
        <f ca="1">IF(LEFT(D265,3)="CPU",VLOOKUP(B265,BASE!A:E,2,0),VLOOKUP(D265,BASE!A:E,2,0))</f>
        <v>SINAPI</v>
      </c>
      <c r="F265" s="185" t="str">
        <f ca="1">IF(LEFT(D265,3)="CPU",VLOOKUP(B265,BASE!A:E,3,0),VLOOKUP(D265,BASE!A:E,3,0))</f>
        <v>TRANSPORTE COM CAMINHÃO BASCULANTE DE 18 M³, EM VIA URBANA PAVIMENTADA, ADICIONAL PARA DMT EXCEDENTE A 30 KM (UNIDADE: M3XKM). AF_07/2020</v>
      </c>
      <c r="G265" s="119" t="str">
        <f ca="1">IF(LEFT(D265,3)="CPU",VLOOKUP(B265,BASE!A:E,4,0),VLOOKUP(D265,BASE!A:E,4,0))</f>
        <v>M3XKM</v>
      </c>
      <c r="H265" s="252">
        <f ca="1">VLOOKUP($C265,'MEMÓRIA DE CÁLCULO'!$B:$M,12,0)</f>
        <v>2672.9789999999998</v>
      </c>
      <c r="I265" s="137">
        <f ca="1">IF(LEFT(D265,3)="CPU",VLOOKUP(B265,BASE!A:E,5,0),VLOOKUP(D265,BASE!A:E,5,0))</f>
        <v>0.76</v>
      </c>
      <c r="J265" s="486">
        <f t="shared" ca="1" si="356"/>
        <v>2031.46</v>
      </c>
      <c r="K265" s="239">
        <f ca="1">ROUND(I265*(1+$M$5),2)</f>
        <v>0.93</v>
      </c>
      <c r="L265" s="487">
        <f t="shared" ca="1" si="358"/>
        <v>2485.87</v>
      </c>
      <c r="M265" s="141">
        <f>$M$5</f>
        <v>0.22650000000000001</v>
      </c>
      <c r="N265" s="300">
        <f t="shared" ref="N265" ca="1" si="360">L265/$L$377</f>
        <v>5.2883637981461776E-5</v>
      </c>
      <c r="P265" s="1346">
        <v>2485.87</v>
      </c>
    </row>
    <row r="266" spans="1:24" s="98" customFormat="1" ht="13.5" outlineLevel="1">
      <c r="A266" s="99">
        <v>13</v>
      </c>
      <c r="B266" s="98">
        <f t="shared" ref="B266" si="361">D266</f>
        <v>5914622</v>
      </c>
      <c r="C266" s="196" t="str">
        <f t="shared" ref="C266" si="362">$C$253&amp;"."&amp;A266</f>
        <v>6.13</v>
      </c>
      <c r="D266" s="119">
        <v>5914622</v>
      </c>
      <c r="E266" s="120" t="str">
        <f ca="1">IF(LEFT(D266,3)="CPU",VLOOKUP(B266,BASE!A:E,2,0),VLOOKUP(D266,BASE!A:E,2,0))</f>
        <v>SICRO 3</v>
      </c>
      <c r="F266" s="185" t="str">
        <f ca="1">IF(LEFT(D266,3)="CPU",VLOOKUP(B266,BASE!A:E,3,0),VLOOKUP(D266,BASE!A:E,3,0))</f>
        <v>TRANSPORTE DE MATERIAL BETUMINOSO COM CAMINHÃO TANQUE DISTRIBUIDOR - RODOVIA PAVIMENTADA</v>
      </c>
      <c r="G266" s="119" t="str">
        <f ca="1">IF(LEFT(D266,3)="CPU",VLOOKUP(B266,BASE!A:E,4,0),VLOOKUP(D266,BASE!A:E,4,0))</f>
        <v>TKM</v>
      </c>
      <c r="H266" s="252">
        <f ca="1">VLOOKUP($C266,'MEMÓRIA DE CÁLCULO'!$B:$M,12,0)</f>
        <v>163535.87401363638</v>
      </c>
      <c r="I266" s="137">
        <f ca="1">IF(LEFT(D266,3)="CPU",VLOOKUP(B266,BASE!A:E,5,0),VLOOKUP(D266,BASE!A:E,5,0))</f>
        <v>2.2200000000000002</v>
      </c>
      <c r="J266" s="486">
        <f t="shared" ca="1" si="356"/>
        <v>363049.64</v>
      </c>
      <c r="K266" s="239">
        <f ca="1">ROUND(I266*(1+$M$5),2)</f>
        <v>2.72</v>
      </c>
      <c r="L266" s="487">
        <f t="shared" ref="L266" ca="1" si="363">IFERROR(ROUND($H266*K266,2),"")</f>
        <v>444817.58</v>
      </c>
      <c r="M266" s="141">
        <f>$M$5</f>
        <v>0.22650000000000001</v>
      </c>
      <c r="N266" s="300">
        <f t="shared" ref="N266:N282" ca="1" si="364">L266/$L$377</f>
        <v>9.4629131324284518E-3</v>
      </c>
      <c r="P266" s="1346">
        <v>359778.92</v>
      </c>
    </row>
    <row r="267" spans="1:24" s="98" customFormat="1" ht="14.25" outlineLevel="1" thickBot="1">
      <c r="A267" s="99">
        <v>14</v>
      </c>
      <c r="B267" s="98" t="str">
        <f t="shared" si="344"/>
        <v>CPU-002</v>
      </c>
      <c r="C267" s="196" t="str">
        <f t="shared" si="355"/>
        <v>6.14</v>
      </c>
      <c r="D267" s="122" t="s">
        <v>17174</v>
      </c>
      <c r="E267" s="120" t="str">
        <f ca="1">IF(LEFT(D267,3)="CPU",VLOOKUP(B267,BASE!A:E,2,0),VLOOKUP(D267,BASE!A:E,2,0))</f>
        <v>EXTRA</v>
      </c>
      <c r="F267" s="185" t="str">
        <f ca="1">IF(LEFT(D267,3)="CPU",VLOOKUP(B267,BASE!A:E,3,0),VLOOKUP(D267,BASE!A:E,3,0))</f>
        <v>TICKET DE DESTINAÇÃO DE MATERIAL EM BOTA-FORA</v>
      </c>
      <c r="G267" s="119" t="str">
        <f ca="1">IF(LEFT(D267,3)="CPU",VLOOKUP(B267,BASE!A:E,4,0),VLOOKUP(D267,BASE!A:E,4,0))</f>
        <v>M³</v>
      </c>
      <c r="H267" s="252">
        <f ca="1">VLOOKUP($C267,'MEMÓRIA DE CÁLCULO'!$B:$M,12,0)</f>
        <v>89.372249999999994</v>
      </c>
      <c r="I267" s="137">
        <f ca="1">IF(LEFT(D267,3)="CPU",VLOOKUP(B267,BASE!A:E,5,0),VLOOKUP(D267,BASE!A:E,5,0))</f>
        <v>10.56</v>
      </c>
      <c r="J267" s="486">
        <f t="shared" ref="J267" ca="1" si="365">ROUND($H267*I267,2)</f>
        <v>943.77</v>
      </c>
      <c r="K267" s="239">
        <f ca="1">ROUND(I267*(1+$M$5),2)</f>
        <v>12.95</v>
      </c>
      <c r="L267" s="487">
        <f t="shared" ca="1" si="358"/>
        <v>1157.3699999999999</v>
      </c>
      <c r="M267" s="141">
        <f>$M$5</f>
        <v>0.22650000000000001</v>
      </c>
      <c r="N267" s="300">
        <f t="shared" ca="1" si="364"/>
        <v>2.462153535406293E-5</v>
      </c>
      <c r="P267" s="1346">
        <v>1157.3699999999999</v>
      </c>
    </row>
    <row r="268" spans="1:24" s="98" customFormat="1" ht="14.25" thickBot="1">
      <c r="A268" s="178">
        <v>6</v>
      </c>
      <c r="B268" s="138">
        <f t="shared" ref="B268:B307" si="366">D268</f>
        <v>0</v>
      </c>
      <c r="C268" s="225">
        <v>7</v>
      </c>
      <c r="D268" s="226"/>
      <c r="E268" s="226"/>
      <c r="F268" s="227" t="str">
        <f ca="1">VLOOKUP($C268,'MEMÓRIA DE CÁLCULO'!$B:$M,4,0)</f>
        <v>DRENAGEM PROFUNDA E SUPERFICIAL</v>
      </c>
      <c r="G268" s="228"/>
      <c r="H268" s="229"/>
      <c r="I268" s="230"/>
      <c r="J268" s="231">
        <f ca="1">SUBTOTAL(9,J269:J307)</f>
        <v>962079.04000000027</v>
      </c>
      <c r="K268" s="232"/>
      <c r="L268" s="231">
        <f ca="1">SUBTOTAL(9,L269:L307)</f>
        <v>1179990.7599999998</v>
      </c>
      <c r="M268" s="233"/>
      <c r="N268" s="300">
        <f t="shared" ca="1" si="364"/>
        <v>2.5102762482877197E-2</v>
      </c>
      <c r="P268" s="1351">
        <v>1177292.6299999997</v>
      </c>
      <c r="Q268" s="130"/>
      <c r="R268" s="130"/>
      <c r="V268" s="129"/>
      <c r="X268" s="99"/>
    </row>
    <row r="269" spans="1:24" s="98" customFormat="1" ht="14.25" outlineLevel="1" thickBot="1">
      <c r="A269" s="178">
        <v>1</v>
      </c>
      <c r="B269" s="138">
        <f t="shared" si="366"/>
        <v>0</v>
      </c>
      <c r="C269" s="166" t="str">
        <f>$C$268&amp;"."&amp;A269</f>
        <v>7.1</v>
      </c>
      <c r="D269" s="167"/>
      <c r="E269" s="167"/>
      <c r="F269" s="175" t="str">
        <f ca="1">VLOOKUP($C269,'MEMÓRIA DE CÁLCULO'!$B:$M,4,0)</f>
        <v>ABERTURA DE VALAS</v>
      </c>
      <c r="G269" s="168"/>
      <c r="H269" s="169"/>
      <c r="I269" s="165"/>
      <c r="J269" s="170">
        <f ca="1">SUBTOTAL(9,J270:J277)</f>
        <v>40574.560000000005</v>
      </c>
      <c r="K269" s="234"/>
      <c r="L269" s="170">
        <f ca="1">SUBTOTAL(9,L270:L277)</f>
        <v>49769.080000000009</v>
      </c>
      <c r="M269" s="235"/>
      <c r="N269" s="300">
        <f t="shared" ca="1" si="364"/>
        <v>1.0587721841409286E-3</v>
      </c>
      <c r="P269" s="1351">
        <v>49052.85</v>
      </c>
      <c r="Q269" s="130"/>
      <c r="R269" s="130"/>
    </row>
    <row r="270" spans="1:24" s="98" customFormat="1" ht="13.5" outlineLevel="1">
      <c r="A270" s="99">
        <v>1</v>
      </c>
      <c r="B270" s="98">
        <f t="shared" si="366"/>
        <v>5501706</v>
      </c>
      <c r="C270" s="253" t="str">
        <f>$C$269&amp;"."&amp;A270</f>
        <v>7.1.1</v>
      </c>
      <c r="D270" s="397">
        <v>5501706</v>
      </c>
      <c r="E270" s="395" t="str">
        <f ca="1">IF(LEFT(D270,3)="CPU",VLOOKUP(B270,BASE!A:E,2,0),VLOOKUP(D270,BASE!A:E,2,0))</f>
        <v>SICRO 3</v>
      </c>
      <c r="F270" s="396" t="str">
        <f ca="1">IF(LEFT(D270,3)="CPU",VLOOKUP(B270,BASE!A:E,3,0),VLOOKUP(D270,BASE!A:E,3,0))</f>
        <v>ESCAVAÇÃO MECÂNICA COM RETROESCAVADEIRA EM MATERIAL DE 1ª CATEGORIA</v>
      </c>
      <c r="G270" s="397" t="str">
        <f ca="1">IF(LEFT(D270,3)="CPU",VLOOKUP(B270,BASE!A:E,4,0),VLOOKUP(D270,BASE!A:E,4,0))</f>
        <v>M³</v>
      </c>
      <c r="H270" s="398">
        <f ca="1">VLOOKUP($C270,'MEMÓRIA DE CÁLCULO'!$B:$M,12,0)</f>
        <v>248.5966</v>
      </c>
      <c r="I270" s="399">
        <f ca="1">IF(LEFT(D270,3)="CPU",VLOOKUP(B270,BASE!A:E,5,0),VLOOKUP(D270,BASE!A:E,5,0))</f>
        <v>6.97</v>
      </c>
      <c r="J270" s="485">
        <f t="shared" ref="J270:J277" ca="1" si="367">ROUND($H270*I270,2)</f>
        <v>1732.72</v>
      </c>
      <c r="K270" s="488">
        <f t="shared" ref="K270:K277" ca="1" si="368">ROUND(I270*(1+$M$5),2)</f>
        <v>8.5500000000000007</v>
      </c>
      <c r="L270" s="487">
        <f t="shared" ref="L270:L275" ca="1" si="369">IFERROR(ROUND($H270*K270,2),"")</f>
        <v>2125.5</v>
      </c>
      <c r="M270" s="290">
        <f t="shared" ref="M270:M307" si="370">$M$5</f>
        <v>0.22650000000000001</v>
      </c>
      <c r="N270" s="300">
        <f t="shared" ca="1" si="364"/>
        <v>4.5217236834426986E-5</v>
      </c>
      <c r="P270" s="1346">
        <v>2090.6999999999998</v>
      </c>
    </row>
    <row r="271" spans="1:24" s="98" customFormat="1" ht="13.5" outlineLevel="1">
      <c r="A271" s="99">
        <v>2</v>
      </c>
      <c r="B271" s="98">
        <f t="shared" si="366"/>
        <v>4805749</v>
      </c>
      <c r="C271" s="118" t="str">
        <f t="shared" ref="C271:C277" si="371">$C$269&amp;"."&amp;A271</f>
        <v>7.1.2</v>
      </c>
      <c r="D271" s="119">
        <v>4805749</v>
      </c>
      <c r="E271" s="120" t="str">
        <f ca="1">IF(LEFT(D271,3)="CPU",VLOOKUP(B271,BASE!A:E,2,0),VLOOKUP(D271,BASE!A:E,2,0))</f>
        <v>SICRO 3</v>
      </c>
      <c r="F271" s="185" t="str">
        <f ca="1">IF(LEFT(D271,3)="CPU",VLOOKUP(B271,BASE!A:E,3,0),VLOOKUP(D271,BASE!A:E,3,0))</f>
        <v>ESCAVAÇÃO MANUAL DE VALA EM MATERIAL DE 1ª CATEGORIA</v>
      </c>
      <c r="G271" s="119" t="str">
        <f ca="1">IF(LEFT(D271,3)="CPU",VLOOKUP(B271,BASE!A:E,4,0),VLOOKUP(D271,BASE!A:E,4,0))</f>
        <v>M³</v>
      </c>
      <c r="H271" s="252">
        <f ca="1">VLOOKUP($C271,'MEMÓRIA DE CÁLCULO'!$B:$M,12,0)</f>
        <v>5.0733999999999995</v>
      </c>
      <c r="I271" s="137">
        <f ca="1">IF(LEFT(D271,3)="CPU",VLOOKUP(B271,BASE!A:E,5,0),VLOOKUP(D271,BASE!A:E,5,0))</f>
        <v>73.59</v>
      </c>
      <c r="J271" s="486">
        <f t="shared" ca="1" si="367"/>
        <v>373.35</v>
      </c>
      <c r="K271" s="489">
        <f t="shared" ca="1" si="368"/>
        <v>90.26</v>
      </c>
      <c r="L271" s="487">
        <f t="shared" ca="1" si="369"/>
        <v>457.93</v>
      </c>
      <c r="M271" s="141">
        <f t="shared" si="370"/>
        <v>0.22650000000000001</v>
      </c>
      <c r="N271" s="300">
        <f t="shared" ca="1" si="364"/>
        <v>9.7418627445726419E-6</v>
      </c>
      <c r="P271" s="1346">
        <v>453.66</v>
      </c>
    </row>
    <row r="272" spans="1:24" s="98" customFormat="1" ht="13.5" outlineLevel="1">
      <c r="A272" s="99">
        <v>3</v>
      </c>
      <c r="B272" s="98" t="str">
        <f>D272</f>
        <v>ED-51094</v>
      </c>
      <c r="C272" s="118" t="str">
        <f>$C$269&amp;"."&amp;A272</f>
        <v>7.1.3</v>
      </c>
      <c r="D272" s="119" t="s">
        <v>3611</v>
      </c>
      <c r="E272" s="120" t="str">
        <f ca="1">IF(LEFT(D272,3)="CPU",VLOOKUP(B272,BASE!A:E,2,0),VLOOKUP(D272,BASE!A:E,2,0))</f>
        <v>SEINFRA-MG</v>
      </c>
      <c r="F272" s="185" t="str">
        <f ca="1">IF(LEFT(D272,3)="CPU",VLOOKUP(B272,BASE!A:E,3,0),VLOOKUP(D272,BASE!A:E,3,0))</f>
        <v>APILOAMENTO MECANIZADO EM FUNDO DE VALA COM PLACA VIBRATÓRIA, EXCLUSIVE ESCAVAÇÃO</v>
      </c>
      <c r="G272" s="119" t="str">
        <f ca="1">IF(LEFT(D272,3)="CPU",VLOOKUP(B272,BASE!A:E,4,0),VLOOKUP(D272,BASE!A:E,4,0))</f>
        <v>M2</v>
      </c>
      <c r="H272" s="252">
        <f ca="1">VLOOKUP($C272,'MEMÓRIA DE CÁLCULO'!$B:$M,12,0)</f>
        <v>124.6</v>
      </c>
      <c r="I272" s="137">
        <f ca="1">IF(LEFT(D272,3)="CPU",VLOOKUP(B272,BASE!A:E,5,0),VLOOKUP(D272,BASE!A:E,5,0))</f>
        <v>14.7</v>
      </c>
      <c r="J272" s="486">
        <f ca="1">ROUND($H272*I272,2)</f>
        <v>1831.62</v>
      </c>
      <c r="K272" s="489">
        <f ca="1">ROUND(I272*(1+$M$5),2)</f>
        <v>18.03</v>
      </c>
      <c r="L272" s="487">
        <f t="shared" ca="1" si="369"/>
        <v>2246.54</v>
      </c>
      <c r="M272" s="141">
        <f t="shared" si="370"/>
        <v>0.22650000000000001</v>
      </c>
      <c r="N272" s="300">
        <f t="shared" ca="1" si="364"/>
        <v>4.7792204769707645E-5</v>
      </c>
      <c r="P272" s="1346">
        <v>2249.0300000000002</v>
      </c>
    </row>
    <row r="273" spans="1:18" s="98" customFormat="1" ht="13.5" outlineLevel="1">
      <c r="A273" s="99">
        <v>4</v>
      </c>
      <c r="B273" s="98">
        <f t="shared" ref="B273" si="372">D273</f>
        <v>4815671</v>
      </c>
      <c r="C273" s="118" t="str">
        <f t="shared" ref="C273" si="373">$C$269&amp;"."&amp;A273</f>
        <v>7.1.4</v>
      </c>
      <c r="D273" s="119">
        <v>4815671</v>
      </c>
      <c r="E273" s="120" t="str">
        <f ca="1">IF(LEFT(D273,3)="CPU",VLOOKUP(B273,BASE!A:E,2,0),VLOOKUP(D273,BASE!A:E,2,0))</f>
        <v>SICRO 3</v>
      </c>
      <c r="F273" s="185" t="str">
        <f ca="1">IF(LEFT(D273,3)="CPU",VLOOKUP(B273,BASE!A:E,3,0),VLOOKUP(D273,BASE!A:E,3,0))</f>
        <v>REATERRO E COMPACTAÇÃO COM SOQUETE VIBRATÓRIO</v>
      </c>
      <c r="G273" s="119" t="str">
        <f ca="1">IF(LEFT(D273,3)="CPU",VLOOKUP(B273,BASE!A:E,4,0),VLOOKUP(D273,BASE!A:E,4,0))</f>
        <v>M³</v>
      </c>
      <c r="H273" s="252">
        <f ca="1">VLOOKUP($C273,'MEMÓRIA DE CÁLCULO'!$B:$M,12,0)</f>
        <v>224.87</v>
      </c>
      <c r="I273" s="137">
        <f ca="1">IF(LEFT(D273,3)="CPU",VLOOKUP(B273,BASE!A:E,5,0),VLOOKUP(D273,BASE!A:E,5,0))</f>
        <v>18.05</v>
      </c>
      <c r="J273" s="486">
        <f t="shared" ref="J273" ca="1" si="374">ROUND($H273*I273,2)</f>
        <v>4058.9</v>
      </c>
      <c r="K273" s="489">
        <f t="shared" ref="K273" ca="1" si="375">ROUND(I273*(1+$M$5),2)</f>
        <v>22.14</v>
      </c>
      <c r="L273" s="487">
        <f t="shared" ca="1" si="369"/>
        <v>4978.62</v>
      </c>
      <c r="M273" s="141">
        <f t="shared" si="370"/>
        <v>0.22650000000000001</v>
      </c>
      <c r="N273" s="300">
        <f t="shared" ca="1" si="364"/>
        <v>1.0591363897841208E-4</v>
      </c>
      <c r="P273" s="1346">
        <v>4652.5600000000004</v>
      </c>
    </row>
    <row r="274" spans="1:18" s="98" customFormat="1" ht="26.25" outlineLevel="1">
      <c r="A274" s="99">
        <v>5</v>
      </c>
      <c r="B274" s="98">
        <f t="shared" si="366"/>
        <v>100980</v>
      </c>
      <c r="C274" s="118" t="str">
        <f t="shared" si="371"/>
        <v>7.1.5</v>
      </c>
      <c r="D274" s="119">
        <v>100980</v>
      </c>
      <c r="E274" s="120" t="str">
        <f ca="1">IF(LEFT(D274,3)="CPU",VLOOKUP(B274,BASE!A:E,2,0),VLOOKUP(D274,BASE!A:E,2,0))</f>
        <v>SINAPI</v>
      </c>
      <c r="F274" s="185" t="str">
        <f ca="1">IF(LEFT(D274,3)="CPU",VLOOKUP(B274,BASE!A:E,3,0),VLOOKUP(D274,BASE!A:E,3,0))</f>
        <v>CARGA, MANOBRA E DESCARGA DE SOLOS E MATERIAIS GRANULARES EM CAMINHÃO BASCULANTE 18 M³ - CARGA COM ESCAVADEIRA HIDRÁULICA (CAÇAMBA DE 1,20 M³ / 155 HP) E DESCARGA LIVRE (UNIDADE: M3). AF_07/2020</v>
      </c>
      <c r="G274" s="119" t="str">
        <f ca="1">IF(LEFT(D274,3)="CPU",VLOOKUP(B274,BASE!A:E,4,0),VLOOKUP(D274,BASE!A:E,4,0))</f>
        <v>M3</v>
      </c>
      <c r="H274" s="252">
        <f ca="1">VLOOKUP($C274,'MEMÓRIA DE CÁLCULO'!$B:$M,12,0)</f>
        <v>37.435538627330423</v>
      </c>
      <c r="I274" s="137">
        <f ca="1">IF(LEFT(D274,3)="CPU",VLOOKUP(B274,BASE!A:E,5,0),VLOOKUP(D274,BASE!A:E,5,0))</f>
        <v>6.48</v>
      </c>
      <c r="J274" s="486">
        <f t="shared" ca="1" si="367"/>
        <v>242.58</v>
      </c>
      <c r="K274" s="489">
        <f t="shared" ref="K274" ca="1" si="376">ROUND(I274*(1+$M$5),2)</f>
        <v>7.95</v>
      </c>
      <c r="L274" s="487">
        <f t="shared" ca="1" si="369"/>
        <v>297.61</v>
      </c>
      <c r="M274" s="141">
        <f t="shared" si="370"/>
        <v>0.22650000000000001</v>
      </c>
      <c r="N274" s="300">
        <f t="shared" ca="1" si="364"/>
        <v>6.331264104584247E-6</v>
      </c>
      <c r="P274" s="1346">
        <v>296.49</v>
      </c>
    </row>
    <row r="275" spans="1:18" s="98" customFormat="1" ht="26.25" outlineLevel="1">
      <c r="A275" s="99">
        <v>6</v>
      </c>
      <c r="B275" s="98">
        <f t="shared" ref="B275" si="377">D275</f>
        <v>95877</v>
      </c>
      <c r="C275" s="118" t="str">
        <f t="shared" ref="C275" si="378">$C$269&amp;"."&amp;A275</f>
        <v>7.1.6</v>
      </c>
      <c r="D275" s="119">
        <v>95877</v>
      </c>
      <c r="E275" s="120" t="str">
        <f ca="1">IF(LEFT(D275,3)="CPU",VLOOKUP(B275,BASE!A:E,2,0),VLOOKUP(D275,BASE!A:E,2,0))</f>
        <v>SINAPI</v>
      </c>
      <c r="F275" s="185" t="str">
        <f ca="1">IF(LEFT(D275,3)="CPU",VLOOKUP(B275,BASE!A:E,3,0),VLOOKUP(D275,BASE!A:E,3,0))</f>
        <v>TRANSPORTE COM CAMINHÃO BASCULANTE DE 18 M³, EM VIA URBANA PAVIMENTADA, DMT ATÉ 30 KM (UNIDADE: M3XKM). AF_07/2020</v>
      </c>
      <c r="G275" s="119" t="str">
        <f ca="1">IF(LEFT(D275,3)="CPU",VLOOKUP(B275,BASE!A:E,4,0),VLOOKUP(D275,BASE!A:E,4,0))</f>
        <v>M3XKM</v>
      </c>
      <c r="H275" s="252">
        <f ca="1">VLOOKUP($C275,'MEMÓRIA DE CÁLCULO'!$B:$M,12,0)</f>
        <v>1123.07</v>
      </c>
      <c r="I275" s="137">
        <f ca="1">IF(LEFT(D275,3)="CPU",VLOOKUP(B275,BASE!A:E,5,0),VLOOKUP(D275,BASE!A:E,5,0))</f>
        <v>1.88</v>
      </c>
      <c r="J275" s="486">
        <f t="shared" ref="J275" ca="1" si="379">ROUND($H275*I275,2)</f>
        <v>2111.37</v>
      </c>
      <c r="K275" s="489">
        <f t="shared" ca="1" si="368"/>
        <v>2.31</v>
      </c>
      <c r="L275" s="487">
        <f t="shared" ca="1" si="369"/>
        <v>2594.29</v>
      </c>
      <c r="M275" s="141">
        <f t="shared" si="370"/>
        <v>0.22650000000000001</v>
      </c>
      <c r="N275" s="300">
        <f t="shared" ca="1" si="364"/>
        <v>5.5190131897052733E-5</v>
      </c>
      <c r="P275" s="1346">
        <v>2560.6</v>
      </c>
    </row>
    <row r="276" spans="1:18" s="98" customFormat="1" ht="39" outlineLevel="1">
      <c r="A276" s="99">
        <v>7</v>
      </c>
      <c r="B276" s="98" t="str">
        <f t="shared" si="366"/>
        <v>ED-50164</v>
      </c>
      <c r="C276" s="118" t="str">
        <f t="shared" ref="C276" si="380">$C$269&amp;"."&amp;A276</f>
        <v>7.1.7</v>
      </c>
      <c r="D276" s="119" t="s">
        <v>3565</v>
      </c>
      <c r="E276" s="120" t="str">
        <f ca="1">IF(LEFT(D276,3)="CPU",VLOOKUP(B276,BASE!A:E,2,0),VLOOKUP(D276,BASE!A:E,2,0))</f>
        <v>SEINFRA-MG</v>
      </c>
      <c r="F276" s="185" t="str">
        <f ca="1">IF(LEFT(D276,3)="CPU",VLOOKUP(B276,BASE!A:E,3,0),VLOOKUP(D276,BASE!A:E,3,0))</f>
        <v>TAPUME FIXO DE PROTEÇÃO PARA FECHAMENTO DE OBRA EM TELA GALVANIZADA, COM TRAMA LOSANGULAR DE 2"X2", FIO BWG 14, COM MÓDULO NA DIMENSÃO DE (300X220)CM, INCLUSIVE PINTURA ESMALTE COM DUAS (2) DEMÃOS, EXCLUSIVE ABERTURA PARA PORTÃO</v>
      </c>
      <c r="G276" s="119" t="str">
        <f ca="1">IF(LEFT(D276,3)="CPU",VLOOKUP(B276,BASE!A:E,4,0),VLOOKUP(D276,BASE!A:E,4,0))</f>
        <v>M2</v>
      </c>
      <c r="H276" s="252">
        <f ca="1">VLOOKUP($C276,'MEMÓRIA DE CÁLCULO'!$B:$M,12,0)</f>
        <v>303.60000000000002</v>
      </c>
      <c r="I276" s="137">
        <f ca="1">IF(LEFT(D276,3)="CPU",VLOOKUP(B276,BASE!A:E,5,0),VLOOKUP(D276,BASE!A:E,5,0))</f>
        <v>98.25</v>
      </c>
      <c r="J276" s="486">
        <f t="shared" ref="J276" ca="1" si="381">ROUND($H276*I276,2)</f>
        <v>29828.7</v>
      </c>
      <c r="K276" s="239">
        <f t="shared" ref="K276" ca="1" si="382">ROUND(I276*(1+$M$5),2)</f>
        <v>120.5</v>
      </c>
      <c r="L276" s="487">
        <f t="shared" ref="L276" ca="1" si="383">IFERROR(ROUND($H276*K276,2),"")</f>
        <v>36583.800000000003</v>
      </c>
      <c r="M276" s="141">
        <f t="shared" si="370"/>
        <v>0.22650000000000001</v>
      </c>
      <c r="N276" s="300">
        <f t="shared" ca="1" si="364"/>
        <v>7.7827257064375913E-4</v>
      </c>
      <c r="P276" s="1346">
        <v>36265.019999999997</v>
      </c>
    </row>
    <row r="277" spans="1:18" s="98" customFormat="1" ht="14.25" outlineLevel="1" thickBot="1">
      <c r="A277" s="99">
        <v>8</v>
      </c>
      <c r="B277" s="98" t="str">
        <f t="shared" si="366"/>
        <v>CPU-002</v>
      </c>
      <c r="C277" s="118" t="str">
        <f t="shared" si="371"/>
        <v>7.1.8</v>
      </c>
      <c r="D277" s="122" t="s">
        <v>17174</v>
      </c>
      <c r="E277" s="120" t="str">
        <f ca="1">IF(LEFT(D277,3)="CPU",VLOOKUP(B277,BASE!A:E,2,0),VLOOKUP(D277,BASE!A:E,2,0))</f>
        <v>EXTRA</v>
      </c>
      <c r="F277" s="185" t="str">
        <f ca="1">IF(LEFT(D277,3)="CPU",VLOOKUP(B277,BASE!A:E,3,0),VLOOKUP(D277,BASE!A:E,3,0))</f>
        <v>TICKET DE DESTINAÇÃO DE MATERIAL EM BOTA-FORA</v>
      </c>
      <c r="G277" s="119" t="str">
        <f ca="1">IF(LEFT(D277,3)="CPU",VLOOKUP(B277,BASE!A:E,4,0),VLOOKUP(D277,BASE!A:E,4,0))</f>
        <v>M³</v>
      </c>
      <c r="H277" s="252">
        <f ca="1">VLOOKUP($C277,'MEMÓRIA DE CÁLCULO'!$B:$M,12,0)</f>
        <v>37.435538627330423</v>
      </c>
      <c r="I277" s="137">
        <f ca="1">IF(LEFT(D277,3)="CPU",VLOOKUP(B277,BASE!A:E,5,0),VLOOKUP(D277,BASE!A:E,5,0))</f>
        <v>10.56</v>
      </c>
      <c r="J277" s="486">
        <f t="shared" ca="1" si="367"/>
        <v>395.32</v>
      </c>
      <c r="K277" s="239">
        <f t="shared" ca="1" si="368"/>
        <v>12.95</v>
      </c>
      <c r="L277" s="487">
        <f t="shared" ref="L277" ca="1" si="384">IFERROR(ROUND($H277*K277,2),"")</f>
        <v>484.79</v>
      </c>
      <c r="M277" s="141">
        <f t="shared" si="370"/>
        <v>0.22650000000000001</v>
      </c>
      <c r="N277" s="300">
        <f t="shared" ca="1" si="364"/>
        <v>1.0313274168413014E-5</v>
      </c>
      <c r="P277" s="1346">
        <v>484.79</v>
      </c>
    </row>
    <row r="278" spans="1:18" s="98" customFormat="1" ht="14.25" outlineLevel="1" thickBot="1">
      <c r="A278" s="178">
        <v>2</v>
      </c>
      <c r="B278" s="138">
        <f t="shared" si="366"/>
        <v>0</v>
      </c>
      <c r="C278" s="166" t="str">
        <f>$C$268&amp;"."&amp;A278</f>
        <v>7.2</v>
      </c>
      <c r="D278" s="167"/>
      <c r="E278" s="167"/>
      <c r="F278" s="175" t="str">
        <f ca="1">VLOOKUP($C278,'MEMÓRIA DE CÁLCULO'!$B:$M,4,0)</f>
        <v>ESCORAMENTO</v>
      </c>
      <c r="G278" s="168"/>
      <c r="H278" s="169"/>
      <c r="I278" s="165"/>
      <c r="J278" s="170">
        <f ca="1">SUBTOTAL(9,J279:J280)</f>
        <v>4694.53</v>
      </c>
      <c r="K278" s="234"/>
      <c r="L278" s="170">
        <f ca="1">SUBTOTAL(9,L279:L280)</f>
        <v>5758.09</v>
      </c>
      <c r="M278" s="235"/>
      <c r="N278" s="300">
        <f t="shared" ca="1" si="364"/>
        <v>1.2249584532766206E-4</v>
      </c>
      <c r="P278" s="1356">
        <v>5938.8899999999994</v>
      </c>
      <c r="Q278" s="130"/>
      <c r="R278" s="130"/>
    </row>
    <row r="279" spans="1:18" s="98" customFormat="1" ht="26.25" outlineLevel="1">
      <c r="A279" s="99">
        <v>1</v>
      </c>
      <c r="B279" s="98">
        <f t="shared" ref="B279" si="385">D279</f>
        <v>101571</v>
      </c>
      <c r="C279" s="196" t="str">
        <f>$C$278&amp;"."&amp;A279</f>
        <v>7.2.1</v>
      </c>
      <c r="D279" s="131">
        <v>101571</v>
      </c>
      <c r="E279" s="120" t="str">
        <f ca="1">IF(LEFT(D279,3)="CPU",VLOOKUP(B279,BASE!A:E,2,0),VLOOKUP(D279,BASE!A:E,2,0))</f>
        <v>SINAPI</v>
      </c>
      <c r="F279" s="185" t="str">
        <f ca="1">IF(LEFT(D279,3)="CPU",VLOOKUP(B279,BASE!A:E,3,0),VLOOKUP(D279,BASE!A:E,3,0))</f>
        <v>ESCORAMENTO DE VALA, TIPO PONTALETEAMENTO, COM PROFUNDIDADE DE 0 A 1,5 M, LARGURA MAIOR OU IGUAL A 1,5 M E MENOR QUE 2,5 M. AF_08/2020</v>
      </c>
      <c r="G279" s="119" t="str">
        <f ca="1">IF(LEFT(D279,3)="CPU",VLOOKUP(B279,BASE!A:E,4,0),VLOOKUP(D279,BASE!A:E,4,0))</f>
        <v>M2</v>
      </c>
      <c r="H279" s="252">
        <f ca="1">VLOOKUP($C279,'MEMÓRIA DE CÁLCULO'!$B:$M,12,0)</f>
        <v>103.5</v>
      </c>
      <c r="I279" s="137">
        <f ca="1">IF(LEFT(D279,3)="CPU",VLOOKUP(B279,BASE!A:E,5,0),VLOOKUP(D279,BASE!A:E,5,0))</f>
        <v>36.630000000000003</v>
      </c>
      <c r="J279" s="487">
        <f t="shared" ref="J279" ca="1" si="386">ROUND($H279*I279,2)</f>
        <v>3791.21</v>
      </c>
      <c r="K279" s="248">
        <f ca="1">ROUND(I279*(1+$M$5),2)</f>
        <v>44.93</v>
      </c>
      <c r="L279" s="487">
        <f ca="1">IFERROR(ROUND($H279*K279,2),"")</f>
        <v>4650.26</v>
      </c>
      <c r="M279" s="224">
        <f t="shared" si="370"/>
        <v>0.22650000000000001</v>
      </c>
      <c r="N279" s="300">
        <f t="shared" ca="1" si="364"/>
        <v>9.8928208779892936E-5</v>
      </c>
      <c r="P279" s="1346">
        <v>4796.1899999999996</v>
      </c>
    </row>
    <row r="280" spans="1:18" s="98" customFormat="1" ht="27" outlineLevel="1" thickBot="1">
      <c r="A280" s="99">
        <v>2</v>
      </c>
      <c r="B280" s="98">
        <f t="shared" si="366"/>
        <v>101573</v>
      </c>
      <c r="C280" s="118" t="str">
        <f>$C$278&amp;"."&amp;A280</f>
        <v>7.2.2</v>
      </c>
      <c r="D280" s="119">
        <v>101573</v>
      </c>
      <c r="E280" s="120" t="str">
        <f ca="1">IF(LEFT(D280,3)="CPU",VLOOKUP(B280,BASE!A:E,2,0),VLOOKUP(D280,BASE!A:E,2,0))</f>
        <v>SINAPI</v>
      </c>
      <c r="F280" s="185" t="str">
        <f ca="1">IF(LEFT(D280,3)="CPU",VLOOKUP(B280,BASE!A:E,3,0),VLOOKUP(D280,BASE!A:E,3,0))</f>
        <v>ESCORAMENTO DE VALA, TIPO PONTALETEAMENTO, COM PROFUNDIDADE DE 1,5 A 3,0 M, LARGURA MAIOR OU IGUAL A 1,5 M E MENOR QUE 2,5 M. AF_08/2020</v>
      </c>
      <c r="G280" s="119" t="str">
        <f ca="1">IF(LEFT(D280,3)="CPU",VLOOKUP(B280,BASE!A:E,4,0),VLOOKUP(D280,BASE!A:E,4,0))</f>
        <v>M2</v>
      </c>
      <c r="H280" s="252">
        <f ca="1">VLOOKUP($C280,'MEMÓRIA DE CÁLCULO'!$B:$M,12,0)</f>
        <v>29.3</v>
      </c>
      <c r="I280" s="137">
        <f ca="1">IF(LEFT(D280,3)="CPU",VLOOKUP(B280,BASE!A:E,5,0),VLOOKUP(D280,BASE!A:E,5,0))</f>
        <v>30.83</v>
      </c>
      <c r="J280" s="486">
        <f t="shared" ref="J280" ca="1" si="387">ROUND($H280*I280,2)</f>
        <v>903.32</v>
      </c>
      <c r="K280" s="239">
        <f ca="1">ROUND(I280*(1+$M$5),2)</f>
        <v>37.81</v>
      </c>
      <c r="L280" s="487">
        <f ca="1">IFERROR(ROUND($H280*K280,2),"")</f>
        <v>1107.83</v>
      </c>
      <c r="M280" s="141">
        <f t="shared" si="370"/>
        <v>0.22650000000000001</v>
      </c>
      <c r="N280" s="300">
        <f t="shared" ca="1" si="364"/>
        <v>2.3567636547769112E-5</v>
      </c>
      <c r="P280" s="1346">
        <v>1142.7</v>
      </c>
    </row>
    <row r="281" spans="1:18" s="98" customFormat="1" ht="14.25" outlineLevel="1" thickBot="1">
      <c r="A281" s="178">
        <v>3</v>
      </c>
      <c r="B281" s="138">
        <f t="shared" si="366"/>
        <v>0</v>
      </c>
      <c r="C281" s="166" t="str">
        <f>$C$268&amp;"."&amp;A281</f>
        <v>7.3</v>
      </c>
      <c r="D281" s="167"/>
      <c r="E281" s="167"/>
      <c r="F281" s="175" t="str">
        <f ca="1">VLOOKUP($C281,'MEMÓRIA DE CÁLCULO'!$B:$M,4,0)</f>
        <v>BUEIRO</v>
      </c>
      <c r="G281" s="168"/>
      <c r="H281" s="169"/>
      <c r="I281" s="165"/>
      <c r="J281" s="170">
        <f ca="1">SUBTOTAL(9,J282:J288)</f>
        <v>395141.44</v>
      </c>
      <c r="K281" s="234"/>
      <c r="L281" s="170">
        <f ca="1">SUBTOTAL(9,L282:L288)</f>
        <v>484640.66000000003</v>
      </c>
      <c r="M281" s="235"/>
      <c r="N281" s="300">
        <f t="shared" ca="1" si="364"/>
        <v>1.0310097154934372E-2</v>
      </c>
      <c r="P281" s="1356">
        <v>484815.86</v>
      </c>
      <c r="Q281" s="130"/>
      <c r="R281" s="130"/>
    </row>
    <row r="282" spans="1:18" s="98" customFormat="1" ht="13.5" outlineLevel="1">
      <c r="A282" s="99">
        <v>1</v>
      </c>
      <c r="B282" s="98">
        <f t="shared" si="366"/>
        <v>804013</v>
      </c>
      <c r="C282" s="196" t="str">
        <f t="shared" ref="C282:C288" si="388">$C$281&amp;"."&amp;A282</f>
        <v>7.3.1</v>
      </c>
      <c r="D282" s="131">
        <v>804013</v>
      </c>
      <c r="E282" s="120" t="str">
        <f ca="1">IF(LEFT(D282,3)="CPU",VLOOKUP(B282,BASE!A:E,2,0),VLOOKUP(D282,BASE!A:E,2,0))</f>
        <v>SICRO 3</v>
      </c>
      <c r="F282" s="185" t="str">
        <f ca="1">IF(LEFT(D282,3)="CPU",VLOOKUP(B282,BASE!A:E,3,0),VLOOKUP(D282,BASE!A:E,3,0))</f>
        <v>CORPO DE BSTC D = 0,40 M PA1 - AREIA, BRITA E PEDRA DE MÃO COMERCIAIS</v>
      </c>
      <c r="G282" s="119" t="str">
        <f ca="1">IF(LEFT(D282,3)="CPU",VLOOKUP(B282,BASE!A:E,4,0),VLOOKUP(D282,BASE!A:E,4,0))</f>
        <v>M</v>
      </c>
      <c r="H282" s="252">
        <f ca="1">VLOOKUP($C282,'MEMÓRIA DE CÁLCULO'!$B:$M,12,0)</f>
        <v>8</v>
      </c>
      <c r="I282" s="137">
        <f ca="1">IF(LEFT(D282,3)="CPU",VLOOKUP(B282,BASE!A:E,5,0),VLOOKUP(D282,BASE!A:E,5,0))</f>
        <v>259.60000000000002</v>
      </c>
      <c r="J282" s="487">
        <f t="shared" ref="J282:J287" ca="1" si="389">ROUND($H282*I282,2)</f>
        <v>2076.8000000000002</v>
      </c>
      <c r="K282" s="248">
        <f t="shared" ref="K282:K287" ca="1" si="390">ROUND(I282*(1+$M$5),2)</f>
        <v>318.39999999999998</v>
      </c>
      <c r="L282" s="487">
        <f t="shared" ref="L282:L288" ca="1" si="391">IFERROR(ROUND($H282*K282,2),"")</f>
        <v>2547.1999999999998</v>
      </c>
      <c r="M282" s="224">
        <f t="shared" si="370"/>
        <v>0.22650000000000001</v>
      </c>
      <c r="N282" s="300">
        <f t="shared" ca="1" si="364"/>
        <v>5.4188353641332584E-5</v>
      </c>
      <c r="P282" s="1346">
        <v>2631.52</v>
      </c>
    </row>
    <row r="283" spans="1:18" s="98" customFormat="1" ht="13.5" outlineLevel="1">
      <c r="A283" s="99">
        <v>2</v>
      </c>
      <c r="B283" s="98">
        <f t="shared" si="366"/>
        <v>804021</v>
      </c>
      <c r="C283" s="118" t="str">
        <f t="shared" si="388"/>
        <v>7.3.2</v>
      </c>
      <c r="D283" s="119">
        <v>804021</v>
      </c>
      <c r="E283" s="120" t="str">
        <f ca="1">IF(LEFT(D283,3)="CPU",VLOOKUP(B283,BASE!A:E,2,0),VLOOKUP(D283,BASE!A:E,2,0))</f>
        <v>SICRO 3</v>
      </c>
      <c r="F283" s="185" t="str">
        <f ca="1">IF(LEFT(D283,3)="CPU",VLOOKUP(B283,BASE!A:E,3,0),VLOOKUP(D283,BASE!A:E,3,0))</f>
        <v>CORPO DE BSTC D = 0,60 M PA1 - AREIA, BRITA E PEDRA DE MÃO COMERCIAIS</v>
      </c>
      <c r="G283" s="119" t="str">
        <f ca="1">IF(LEFT(D283,3)="CPU",VLOOKUP(B283,BASE!A:E,4,0),VLOOKUP(D283,BASE!A:E,4,0))</f>
        <v>M</v>
      </c>
      <c r="H283" s="252">
        <f ca="1">VLOOKUP($C283,'MEMÓRIA DE CÁLCULO'!$B:$M,12,0)</f>
        <v>51</v>
      </c>
      <c r="I283" s="137">
        <f ca="1">IF(LEFT(D283,3)="CPU",VLOOKUP(B283,BASE!A:E,5,0),VLOOKUP(D283,BASE!A:E,5,0))</f>
        <v>421.41</v>
      </c>
      <c r="J283" s="486">
        <f t="shared" ca="1" si="389"/>
        <v>21491.91</v>
      </c>
      <c r="K283" s="239">
        <f t="shared" ca="1" si="390"/>
        <v>516.86</v>
      </c>
      <c r="L283" s="487">
        <f t="shared" ca="1" si="391"/>
        <v>26359.86</v>
      </c>
      <c r="M283" s="141">
        <f t="shared" si="370"/>
        <v>0.22650000000000001</v>
      </c>
      <c r="N283" s="300">
        <f t="shared" ref="N283:N314" ca="1" si="392">L283/$L$377</f>
        <v>5.6077159846734345E-4</v>
      </c>
      <c r="P283" s="1346">
        <v>26040.6</v>
      </c>
    </row>
    <row r="284" spans="1:18" s="98" customFormat="1" ht="13.5" outlineLevel="1">
      <c r="A284" s="99">
        <v>3</v>
      </c>
      <c r="B284" s="98">
        <f t="shared" si="366"/>
        <v>804029</v>
      </c>
      <c r="C284" s="118" t="str">
        <f t="shared" si="388"/>
        <v>7.3.3</v>
      </c>
      <c r="D284" s="119">
        <v>804029</v>
      </c>
      <c r="E284" s="120" t="str">
        <f ca="1">IF(LEFT(D284,3)="CPU",VLOOKUP(B284,BASE!A:E,2,0),VLOOKUP(D284,BASE!A:E,2,0))</f>
        <v>SICRO 3</v>
      </c>
      <c r="F284" s="185" t="str">
        <f ca="1">IF(LEFT(D284,3)="CPU",VLOOKUP(B284,BASE!A:E,3,0),VLOOKUP(D284,BASE!A:E,3,0))</f>
        <v>CORPO DE BSTC D = 0,80 M PA1 - AREIA, BRITA E PEDRA DE MÃO COMERCIAIS</v>
      </c>
      <c r="G284" s="119" t="str">
        <f ca="1">IF(LEFT(D284,3)="CPU",VLOOKUP(B284,BASE!A:E,4,0),VLOOKUP(D284,BASE!A:E,4,0))</f>
        <v>M</v>
      </c>
      <c r="H284" s="252">
        <f ca="1">VLOOKUP($C284,'MEMÓRIA DE CÁLCULO'!$B:$M,12,0)</f>
        <v>10</v>
      </c>
      <c r="I284" s="137">
        <f ca="1">IF(LEFT(D284,3)="CPU",VLOOKUP(B284,BASE!A:E,5,0),VLOOKUP(D284,BASE!A:E,5,0))</f>
        <v>638.36</v>
      </c>
      <c r="J284" s="486">
        <f t="shared" ref="J284" ca="1" si="393">ROUND($H284*I284,2)</f>
        <v>6383.6</v>
      </c>
      <c r="K284" s="239">
        <f t="shared" ref="K284" ca="1" si="394">ROUND(I284*(1+$M$5),2)</f>
        <v>782.95</v>
      </c>
      <c r="L284" s="487">
        <f t="shared" ca="1" si="391"/>
        <v>7829.5</v>
      </c>
      <c r="M284" s="141">
        <f t="shared" si="370"/>
        <v>0.22650000000000001</v>
      </c>
      <c r="N284" s="300">
        <f t="shared" ca="1" si="392"/>
        <v>1.6656238804758696E-4</v>
      </c>
      <c r="P284" s="1346">
        <v>7965.7</v>
      </c>
    </row>
    <row r="285" spans="1:18" s="98" customFormat="1" ht="26.25" outlineLevel="1">
      <c r="A285" s="99">
        <v>4</v>
      </c>
      <c r="B285" s="98">
        <f t="shared" si="366"/>
        <v>605504</v>
      </c>
      <c r="C285" s="118" t="str">
        <f t="shared" si="388"/>
        <v>7.3.4</v>
      </c>
      <c r="D285" s="119">
        <v>605504</v>
      </c>
      <c r="E285" s="120" t="str">
        <f ca="1">IF(LEFT(D285,3)="CPU",VLOOKUP(B285,BASE!A:E,2,0),VLOOKUP(D285,BASE!A:E,2,0))</f>
        <v>SICRO 3</v>
      </c>
      <c r="F285" s="185" t="str">
        <f ca="1">IF(LEFT(D285,3)="CPU",VLOOKUP(B285,BASE!A:E,3,0),VLOOKUP(D285,BASE!A:E,3,0))</f>
        <v>BUEIRO METÁLICO SEM INTERRUPÇÃO DE TRÁFEGO - D = 1,20 M - CHAPA GALVANIZADA - ESCAVADO EM MATERIAL DE 1ª CATEGORIA - ATERRO RODOVIÁRIO MÁXIMO = 9,00 M</v>
      </c>
      <c r="G285" s="119" t="str">
        <f ca="1">IF(LEFT(D285,3)="CPU",VLOOKUP(B285,BASE!A:E,4,0),VLOOKUP(D285,BASE!A:E,4,0))</f>
        <v>M</v>
      </c>
      <c r="H285" s="252">
        <f ca="1">VLOOKUP($C285,'MEMÓRIA DE CÁLCULO'!$B:$M,12,0)</f>
        <v>70</v>
      </c>
      <c r="I285" s="137">
        <f ca="1">IF(LEFT(D285,3)="CPU",VLOOKUP(B285,BASE!A:E,5,0),VLOOKUP(D285,BASE!A:E,5,0))</f>
        <v>4964.47</v>
      </c>
      <c r="J285" s="486">
        <f t="shared" ca="1" si="389"/>
        <v>347512.9</v>
      </c>
      <c r="K285" s="239">
        <f t="shared" ca="1" si="390"/>
        <v>6088.92</v>
      </c>
      <c r="L285" s="487">
        <f t="shared" ca="1" si="391"/>
        <v>426224.4</v>
      </c>
      <c r="M285" s="141">
        <f t="shared" si="370"/>
        <v>0.22650000000000001</v>
      </c>
      <c r="N285" s="300">
        <f t="shared" ca="1" si="392"/>
        <v>9.0673675085445986E-3</v>
      </c>
      <c r="P285" s="1346">
        <v>424123</v>
      </c>
    </row>
    <row r="286" spans="1:18" s="98" customFormat="1" ht="26.25" outlineLevel="1">
      <c r="A286" s="99">
        <v>5</v>
      </c>
      <c r="B286" s="98" t="str">
        <f t="shared" si="366"/>
        <v>19.08.03</v>
      </c>
      <c r="C286" s="196" t="str">
        <f t="shared" si="388"/>
        <v>7.3.5</v>
      </c>
      <c r="D286" s="131" t="s">
        <v>27802</v>
      </c>
      <c r="E286" s="120" t="str">
        <f ca="1">IF(LEFT(D286,3)="CPU",VLOOKUP(B286,BASE!A:E,2,0),VLOOKUP(D286,BASE!A:E,2,0))</f>
        <v>SUDECAP</v>
      </c>
      <c r="F286" s="185" t="str">
        <f ca="1">IF(LEFT(D286,3)="CPU",VLOOKUP(B286,BASE!A:E,3,0),VLOOKUP(D286,BASE!A:E,3,0))</f>
        <v>FORMA PARA BERÇO EM TÁBUA DE MADEIRA SERRADA, 4 APROVEITAMENTOS - FABRICAÇÃO, MONTAGEM E DESMONTAGEM REF 96533</v>
      </c>
      <c r="G286" s="119" t="str">
        <f ca="1">IF(LEFT(D286,3)="CPU",VLOOKUP(B286,BASE!A:E,4,0),VLOOKUP(D286,BASE!A:E,4,0))</f>
        <v>M2</v>
      </c>
      <c r="H286" s="242">
        <f ca="1">VLOOKUP($C286,'MEMÓRIA DE CÁLCULO'!$B:$M,12,0)</f>
        <v>55.6</v>
      </c>
      <c r="I286" s="199">
        <f ca="1">IF(LEFT(D286,3)="CPU",VLOOKUP(B286,BASE!A:E,5,0),VLOOKUP(D286,BASE!A:E,5,0))</f>
        <v>88.62</v>
      </c>
      <c r="J286" s="487">
        <f t="shared" ref="J286" ca="1" si="395">ROUND($H286*I286,2)</f>
        <v>4927.2700000000004</v>
      </c>
      <c r="K286" s="248">
        <f t="shared" ref="K286" ca="1" si="396">ROUND(I286*(1+$M$5),2)</f>
        <v>108.69</v>
      </c>
      <c r="L286" s="487">
        <f t="shared" ca="1" si="391"/>
        <v>6043.16</v>
      </c>
      <c r="M286" s="224">
        <f t="shared" si="370"/>
        <v>0.22650000000000001</v>
      </c>
      <c r="N286" s="300">
        <f t="shared" ca="1" si="392"/>
        <v>1.2856033730808552E-4</v>
      </c>
      <c r="P286" s="1346">
        <v>7040.07</v>
      </c>
    </row>
    <row r="287" spans="1:18" s="98" customFormat="1" ht="13.5" outlineLevel="1">
      <c r="A287" s="99">
        <v>6</v>
      </c>
      <c r="B287" s="98" t="str">
        <f t="shared" ref="B287" si="397">D287</f>
        <v>40.07.10</v>
      </c>
      <c r="C287" s="196" t="str">
        <f t="shared" ref="C287" si="398">$C$281&amp;"."&amp;A287</f>
        <v>7.3.6</v>
      </c>
      <c r="D287" s="131" t="s">
        <v>8576</v>
      </c>
      <c r="E287" s="197" t="str">
        <f ca="1">IF(LEFT(D287,3)="CPU",VLOOKUP(B287,BASE!A:E,2,0),VLOOKUP(D287,BASE!A:E,2,0))</f>
        <v>SUDECAP</v>
      </c>
      <c r="F287" s="198" t="str">
        <f ca="1">IF(LEFT(D287,3)="CPU",VLOOKUP(B287,BASE!A:E,3,0),VLOOKUP(D287,BASE!A:E,3,0))</f>
        <v>CONCRETO CICLOPICO 1:3:6 C/ 30% PEDRA, LANC. FUND.</v>
      </c>
      <c r="G287" s="131" t="str">
        <f ca="1">IF(LEFT(D287,3)="CPU",VLOOKUP(B287,BASE!A:E,4,0),VLOOKUP(D287,BASE!A:E,4,0))</f>
        <v>M3</v>
      </c>
      <c r="H287" s="242">
        <f ca="1">VLOOKUP($C287,'MEMÓRIA DE CÁLCULO'!$B:$M,12,0)</f>
        <v>8.3447999999999993</v>
      </c>
      <c r="I287" s="199">
        <f ca="1">IF(LEFT(D287,3)="CPU",VLOOKUP(B287,BASE!A:E,5,0),VLOOKUP(D287,BASE!A:E,5,0))</f>
        <v>544.26</v>
      </c>
      <c r="J287" s="487">
        <f t="shared" ca="1" si="389"/>
        <v>4541.74</v>
      </c>
      <c r="K287" s="248">
        <f t="shared" ca="1" si="390"/>
        <v>667.53</v>
      </c>
      <c r="L287" s="487">
        <f t="shared" ref="L287" ca="1" si="399">IFERROR(ROUND($H287*K287,2),"")</f>
        <v>5570.4</v>
      </c>
      <c r="M287" s="224">
        <f t="shared" si="370"/>
        <v>0.22650000000000001</v>
      </c>
      <c r="N287" s="300">
        <f t="shared" ca="1" si="392"/>
        <v>1.1850298567983631E-4</v>
      </c>
      <c r="P287" s="1346">
        <v>5851.79</v>
      </c>
    </row>
    <row r="288" spans="1:18" s="98" customFormat="1" ht="39.75" outlineLevel="1" thickBot="1">
      <c r="A288" s="99">
        <v>7</v>
      </c>
      <c r="B288" s="98">
        <f t="shared" si="366"/>
        <v>91078</v>
      </c>
      <c r="C288" s="196" t="str">
        <f t="shared" si="388"/>
        <v>7.3.7</v>
      </c>
      <c r="D288" s="131">
        <v>91078</v>
      </c>
      <c r="E288" s="197" t="str">
        <f ca="1">IF(LEFT(D288,3)="CPU",VLOOKUP(B288,BASE!A:E,2,0),VLOOKUP(D288,BASE!A:E,2,0))</f>
        <v>SINAPI</v>
      </c>
      <c r="F288" s="198" t="str">
        <f ca="1">IF(LEFT(D288,3)="CPU",VLOOKUP(B288,BASE!A:E,3,0),VLOOKUP(D288,BASE!A:E,3,0))</f>
        <v>EXECUÇÃO DE REVESTIMENTO DE CONCRETO PROJETADO COM ESPESSURA DE 10 CM, ARMADO COM FIBRAS DE AÇO, INCLINAÇÃO MENOR QUE 90°, APLICAÇÃO CONTÍNUA, UTILIZANDO EQUIPAMENTO DE PROJEÇÃO COM 6 M3/H DE CAPACIDADE. AF_07/2024</v>
      </c>
      <c r="G288" s="131" t="str">
        <f ca="1">IF(LEFT(D288,3)="CPU",VLOOKUP(B288,BASE!A:E,4,0),VLOOKUP(D288,BASE!A:E,4,0))</f>
        <v>M2</v>
      </c>
      <c r="H288" s="242">
        <f ca="1">VLOOKUP($C288,'MEMÓRIA DE CÁLCULO'!$B:$M,12,0)</f>
        <v>42</v>
      </c>
      <c r="I288" s="199">
        <f ca="1">IF(LEFT(D288,3)="CPU",VLOOKUP(B288,BASE!A:E,5,0),VLOOKUP(D288,BASE!A:E,5,0))</f>
        <v>195.41</v>
      </c>
      <c r="J288" s="487">
        <f t="shared" ref="J288" ca="1" si="400">ROUND($H288*I288,2)</f>
        <v>8207.2199999999993</v>
      </c>
      <c r="K288" s="248">
        <f t="shared" ref="K288" ca="1" si="401">ROUND(I288*(1+$M$5),2)</f>
        <v>239.67</v>
      </c>
      <c r="L288" s="487">
        <f t="shared" ca="1" si="391"/>
        <v>10066.14</v>
      </c>
      <c r="M288" s="224">
        <f t="shared" si="370"/>
        <v>0.22650000000000001</v>
      </c>
      <c r="N288" s="300">
        <f t="shared" ca="1" si="392"/>
        <v>2.1414398324558873E-4</v>
      </c>
      <c r="P288" s="1346">
        <v>11163.18</v>
      </c>
    </row>
    <row r="289" spans="1:24" s="98" customFormat="1" ht="14.25" outlineLevel="1" thickBot="1">
      <c r="A289" s="178">
        <v>4</v>
      </c>
      <c r="B289" s="138">
        <f t="shared" si="366"/>
        <v>0</v>
      </c>
      <c r="C289" s="166" t="str">
        <f>$C$268&amp;"."&amp;A289</f>
        <v>7.4</v>
      </c>
      <c r="D289" s="167"/>
      <c r="E289" s="167"/>
      <c r="F289" s="175" t="str">
        <f ca="1">VLOOKUP($C289,'MEMÓRIA DE CÁLCULO'!$B:$M,4,0)</f>
        <v>DISPOSITIVOS DE DRENAGEM</v>
      </c>
      <c r="G289" s="168"/>
      <c r="H289" s="169"/>
      <c r="I289" s="165"/>
      <c r="J289" s="170">
        <f ca="1">SUBTOTAL(9,J290:J307)</f>
        <v>521668.50999999995</v>
      </c>
      <c r="K289" s="234"/>
      <c r="L289" s="170">
        <f ca="1">SUBTOTAL(9,L290:L307)</f>
        <v>639822.93000000005</v>
      </c>
      <c r="M289" s="235"/>
      <c r="N289" s="300">
        <f t="shared" ca="1" si="392"/>
        <v>1.3611397298474243E-2</v>
      </c>
      <c r="P289" s="1351">
        <v>637485.02999999991</v>
      </c>
      <c r="Q289" s="130"/>
      <c r="R289" s="130"/>
    </row>
    <row r="290" spans="1:24" s="98" customFormat="1" ht="13.5" outlineLevel="1">
      <c r="A290" s="99">
        <v>1</v>
      </c>
      <c r="B290" s="98">
        <f t="shared" ref="B290" si="402">D290</f>
        <v>2003477</v>
      </c>
      <c r="C290" s="196" t="str">
        <f>$C$289&amp;"."&amp;A290</f>
        <v>7.4.1</v>
      </c>
      <c r="D290" s="131">
        <v>2003477</v>
      </c>
      <c r="E290" s="120" t="str">
        <f ca="1">IF(LEFT(D290,3)="CPU",VLOOKUP(B290,BASE!A:E,2,0),VLOOKUP(D290,BASE!A:E,2,0))</f>
        <v>SICRO 3</v>
      </c>
      <c r="F290" s="185" t="str">
        <f ca="1">IF(LEFT(D290,3)="CPU",VLOOKUP(B290,BASE!A:E,3,0),VLOOKUP(D290,BASE!A:E,3,0))</f>
        <v>CAIXA COLETORA DE SARJETA - CCS 200-60 A - COM GRELHA DE CONCRETO - AREIA E BRITA COMERCIAIS</v>
      </c>
      <c r="G290" s="119" t="str">
        <f ca="1">IF(LEFT(D290,3)="CPU",VLOOKUP(B290,BASE!A:E,4,0),VLOOKUP(D290,BASE!A:E,4,0))</f>
        <v>UN</v>
      </c>
      <c r="H290" s="252">
        <f ca="1">VLOOKUP($C290,'MEMÓRIA DE CÁLCULO'!$B:$M,12,0)</f>
        <v>3</v>
      </c>
      <c r="I290" s="137">
        <f ca="1">IF(LEFT(D290,3)="CPU",VLOOKUP(B290,BASE!A:E,5,0),VLOOKUP(D290,BASE!A:E,5,0))</f>
        <v>4684.88</v>
      </c>
      <c r="J290" s="487">
        <f t="shared" ref="J290" ca="1" si="403">ROUND($H290*I290,2)</f>
        <v>14054.64</v>
      </c>
      <c r="K290" s="248">
        <f t="shared" ref="K290" ca="1" si="404">ROUND(I290*(1+$M$5),2)</f>
        <v>5746.01</v>
      </c>
      <c r="L290" s="487">
        <f t="shared" ref="L290" ca="1" si="405">IFERROR(ROUND($H290*K290,2),"")</f>
        <v>17238.03</v>
      </c>
      <c r="M290" s="224">
        <f t="shared" si="370"/>
        <v>0.22650000000000001</v>
      </c>
      <c r="N290" s="300">
        <f t="shared" ca="1" si="392"/>
        <v>3.6671657730837797E-4</v>
      </c>
      <c r="P290" s="1346">
        <v>17135.73</v>
      </c>
    </row>
    <row r="291" spans="1:24" s="98" customFormat="1" ht="13.5" outlineLevel="1">
      <c r="A291" s="99">
        <v>2</v>
      </c>
      <c r="B291" s="98">
        <f t="shared" si="366"/>
        <v>2003479</v>
      </c>
      <c r="C291" s="196" t="str">
        <f>$C$289&amp;"."&amp;A291</f>
        <v>7.4.2</v>
      </c>
      <c r="D291" s="131">
        <v>2003479</v>
      </c>
      <c r="E291" s="120" t="str">
        <f ca="1">IF(LEFT(D291,3)="CPU",VLOOKUP(B291,BASE!A:E,2,0),VLOOKUP(D291,BASE!A:E,2,0))</f>
        <v>SICRO 3</v>
      </c>
      <c r="F291" s="185" t="str">
        <f ca="1">IF(LEFT(D291,3)="CPU",VLOOKUP(B291,BASE!A:E,3,0),VLOOKUP(D291,BASE!A:E,3,0))</f>
        <v>CAIXA COLETORA DE SARJETA - CCS 200-80 A - COM GRELHA DE CONCRETO - AREIA E BRITA COMERCIAIS</v>
      </c>
      <c r="G291" s="119" t="str">
        <f ca="1">IF(LEFT(D291,3)="CPU",VLOOKUP(B291,BASE!A:E,4,0),VLOOKUP(D291,BASE!A:E,4,0))</f>
        <v>UN</v>
      </c>
      <c r="H291" s="252">
        <f ca="1">VLOOKUP($C291,'MEMÓRIA DE CÁLCULO'!$B:$M,12,0)</f>
        <v>3</v>
      </c>
      <c r="I291" s="137">
        <f ca="1">IF(LEFT(D291,3)="CPU",VLOOKUP(B291,BASE!A:E,5,0),VLOOKUP(D291,BASE!A:E,5,0))</f>
        <v>4653.95</v>
      </c>
      <c r="J291" s="487">
        <f t="shared" ref="J291:J307" ca="1" si="406">ROUND($H291*I291,2)</f>
        <v>13961.85</v>
      </c>
      <c r="K291" s="248">
        <f t="shared" ref="K291:K293" ca="1" si="407">ROUND(I291*(1+$M$5),2)</f>
        <v>5708.07</v>
      </c>
      <c r="L291" s="487">
        <f t="shared" ref="L291:L307" ca="1" si="408">IFERROR(ROUND($H291*K291,2),"")</f>
        <v>17124.21</v>
      </c>
      <c r="M291" s="224">
        <f t="shared" si="370"/>
        <v>0.22650000000000001</v>
      </c>
      <c r="N291" s="300">
        <f t="shared" ca="1" si="392"/>
        <v>3.6429520544458381E-4</v>
      </c>
      <c r="P291" s="1346">
        <v>17021.7</v>
      </c>
    </row>
    <row r="292" spans="1:24" s="98" customFormat="1" ht="13.5" outlineLevel="1">
      <c r="A292" s="99">
        <v>3</v>
      </c>
      <c r="B292" s="98">
        <f t="shared" si="366"/>
        <v>2003626</v>
      </c>
      <c r="C292" s="118" t="str">
        <f t="shared" ref="C292" si="409">$C$289&amp;"."&amp;A292</f>
        <v>7.4.3</v>
      </c>
      <c r="D292" s="119">
        <v>2003626</v>
      </c>
      <c r="E292" s="120" t="str">
        <f ca="1">IF(LEFT(D292,3)="CPU",VLOOKUP(B292,BASE!A:E,2,0),VLOOKUP(D292,BASE!A:E,2,0))</f>
        <v>SICRO 3</v>
      </c>
      <c r="F292" s="185" t="str">
        <f ca="1">IF(LEFT(D292,3)="CPU",VLOOKUP(B292,BASE!A:E,3,0),VLOOKUP(D292,BASE!A:E,3,0))</f>
        <v>BOCA DE LOBO SIMPLES - GRELHA DE CONCRETO - BLSG 01 - AREIA E BRITA COMERCIAIS</v>
      </c>
      <c r="G292" s="119" t="str">
        <f ca="1">IF(LEFT(D292,3)="CPU",VLOOKUP(B292,BASE!A:E,4,0),VLOOKUP(D292,BASE!A:E,4,0))</f>
        <v>UN</v>
      </c>
      <c r="H292" s="252">
        <f ca="1">VLOOKUP($C292,'MEMÓRIA DE CÁLCULO'!$B:$M,12,0)</f>
        <v>3</v>
      </c>
      <c r="I292" s="137">
        <f ca="1">IF(LEFT(D292,3)="CPU",VLOOKUP(B292,BASE!A:E,5,0),VLOOKUP(D292,BASE!A:E,5,0))</f>
        <v>963.6</v>
      </c>
      <c r="J292" s="486">
        <f t="shared" ca="1" si="406"/>
        <v>2890.8</v>
      </c>
      <c r="K292" s="239">
        <f t="shared" ca="1" si="407"/>
        <v>1181.8599999999999</v>
      </c>
      <c r="L292" s="487">
        <f t="shared" ca="1" si="408"/>
        <v>3545.58</v>
      </c>
      <c r="M292" s="141">
        <f t="shared" si="370"/>
        <v>0.22650000000000001</v>
      </c>
      <c r="N292" s="300">
        <f t="shared" ca="1" si="392"/>
        <v>7.5427584368575686E-5</v>
      </c>
      <c r="P292" s="1346">
        <v>3401.82</v>
      </c>
    </row>
    <row r="293" spans="1:24" s="98" customFormat="1" ht="13.5" outlineLevel="1">
      <c r="A293" s="99">
        <v>4</v>
      </c>
      <c r="B293" s="98">
        <f t="shared" si="366"/>
        <v>2003634</v>
      </c>
      <c r="C293" s="118" t="str">
        <f t="shared" ref="C293:C307" si="410">$C$289&amp;"."&amp;A293</f>
        <v>7.4.4</v>
      </c>
      <c r="D293" s="119">
        <v>2003634</v>
      </c>
      <c r="E293" s="120" t="str">
        <f ca="1">IF(LEFT(D293,3)="CPU",VLOOKUP(B293,BASE!A:E,2,0),VLOOKUP(D293,BASE!A:E,2,0))</f>
        <v>SICRO 3</v>
      </c>
      <c r="F293" s="185" t="str">
        <f ca="1">IF(LEFT(D293,3)="CPU",VLOOKUP(B293,BASE!A:E,3,0),VLOOKUP(D293,BASE!A:E,3,0))</f>
        <v>BOCA DE LOBO DUPLA - GRELHA DE CONCRETO - BLDG 01 - AREIA E BRITA COMERCIAIS</v>
      </c>
      <c r="G293" s="119" t="str">
        <f ca="1">IF(LEFT(D293,3)="CPU",VLOOKUP(B293,BASE!A:E,4,0),VLOOKUP(D293,BASE!A:E,4,0))</f>
        <v>UN</v>
      </c>
      <c r="H293" s="252">
        <f ca="1">VLOOKUP($C293,'MEMÓRIA DE CÁLCULO'!$B:$M,12,0)</f>
        <v>1</v>
      </c>
      <c r="I293" s="137">
        <f ca="1">IF(LEFT(D293,3)="CPU",VLOOKUP(B293,BASE!A:E,5,0),VLOOKUP(D293,BASE!A:E,5,0))</f>
        <v>1853.12</v>
      </c>
      <c r="J293" s="486">
        <f t="shared" ca="1" si="406"/>
        <v>1853.12</v>
      </c>
      <c r="K293" s="239">
        <f t="shared" ca="1" si="407"/>
        <v>2272.85</v>
      </c>
      <c r="L293" s="487">
        <f t="shared" ca="1" si="408"/>
        <v>2272.85</v>
      </c>
      <c r="M293" s="141">
        <f t="shared" si="370"/>
        <v>0.22650000000000001</v>
      </c>
      <c r="N293" s="300">
        <f t="shared" ca="1" si="392"/>
        <v>4.8351915661786579E-5</v>
      </c>
      <c r="P293" s="1346">
        <v>2190.25</v>
      </c>
    </row>
    <row r="294" spans="1:24" s="98" customFormat="1" ht="13.5" outlineLevel="1">
      <c r="A294" s="99">
        <v>5</v>
      </c>
      <c r="B294" s="98">
        <f t="shared" si="366"/>
        <v>2003678</v>
      </c>
      <c r="C294" s="118" t="str">
        <f t="shared" si="410"/>
        <v>7.4.5</v>
      </c>
      <c r="D294" s="119">
        <v>2003678</v>
      </c>
      <c r="E294" s="120" t="str">
        <f ca="1">IF(LEFT(D294,3)="CPU",VLOOKUP(B294,BASE!A:E,2,0),VLOOKUP(D294,BASE!A:E,2,0))</f>
        <v>SICRO 3</v>
      </c>
      <c r="F294" s="185" t="str">
        <f ca="1">IF(LEFT(D294,3)="CPU",VLOOKUP(B294,BASE!A:E,3,0),VLOOKUP(D294,BASE!A:E,3,0))</f>
        <v>POÇO DE VISITA - PVI 01 - AREIA E BRITA COMERCIAIS</v>
      </c>
      <c r="G294" s="119" t="str">
        <f ca="1">IF(LEFT(D294,3)="CPU",VLOOKUP(B294,BASE!A:E,4,0),VLOOKUP(D294,BASE!A:E,4,0))</f>
        <v>UN</v>
      </c>
      <c r="H294" s="252">
        <f ca="1">VLOOKUP($C294,'MEMÓRIA DE CÁLCULO'!$B:$M,12,0)</f>
        <v>2</v>
      </c>
      <c r="I294" s="137">
        <f ca="1">IF(LEFT(D294,3)="CPU",VLOOKUP(B294,BASE!A:E,5,0),VLOOKUP(D294,BASE!A:E,5,0))</f>
        <v>2205.0500000000002</v>
      </c>
      <c r="J294" s="486">
        <f t="shared" ca="1" si="406"/>
        <v>4410.1000000000004</v>
      </c>
      <c r="K294" s="239">
        <f ca="1">ROUND(I294*(1+$M$5),2)</f>
        <v>2704.49</v>
      </c>
      <c r="L294" s="487">
        <f t="shared" ca="1" si="408"/>
        <v>5408.98</v>
      </c>
      <c r="M294" s="141">
        <f t="shared" si="370"/>
        <v>0.22650000000000001</v>
      </c>
      <c r="N294" s="300">
        <f t="shared" ca="1" si="392"/>
        <v>1.1506898597632503E-4</v>
      </c>
      <c r="P294" s="1346">
        <v>5379.46</v>
      </c>
    </row>
    <row r="295" spans="1:24" s="98" customFormat="1" ht="13.5" outlineLevel="1">
      <c r="A295" s="99">
        <v>6</v>
      </c>
      <c r="B295" s="98">
        <f t="shared" si="366"/>
        <v>2003714</v>
      </c>
      <c r="C295" s="118" t="str">
        <f t="shared" si="410"/>
        <v>7.4.6</v>
      </c>
      <c r="D295" s="119">
        <v>2003714</v>
      </c>
      <c r="E295" s="120" t="str">
        <f ca="1">IF(LEFT(D295,3)="CPU",VLOOKUP(B295,BASE!A:E,2,0),VLOOKUP(D295,BASE!A:E,2,0))</f>
        <v>SICRO 3</v>
      </c>
      <c r="F295" s="185" t="str">
        <f ca="1">IF(LEFT(D295,3)="CPU",VLOOKUP(B295,BASE!A:E,3,0),VLOOKUP(D295,BASE!A:E,3,0))</f>
        <v>CHAMINÉ DOS POÇOS DE VISITA - CPV 01 - AREIA E BRITA COMERCIAIS</v>
      </c>
      <c r="G295" s="119" t="str">
        <f ca="1">IF(LEFT(D295,3)="CPU",VLOOKUP(B295,BASE!A:E,4,0),VLOOKUP(D295,BASE!A:E,4,0))</f>
        <v>UN</v>
      </c>
      <c r="H295" s="252">
        <f ca="1">VLOOKUP($C295,'MEMÓRIA DE CÁLCULO'!$B:$M,12,0)</f>
        <v>2</v>
      </c>
      <c r="I295" s="137">
        <f ca="1">IF(LEFT(D295,3)="CPU",VLOOKUP(B295,BASE!A:E,5,0),VLOOKUP(D295,BASE!A:E,5,0))</f>
        <v>1532.85</v>
      </c>
      <c r="J295" s="486">
        <f t="shared" ca="1" si="406"/>
        <v>3065.7</v>
      </c>
      <c r="K295" s="239">
        <f t="shared" ref="K295" ca="1" si="411">ROUND(I295*(1+$M$5),2)</f>
        <v>1880.04</v>
      </c>
      <c r="L295" s="487">
        <f t="shared" ca="1" si="408"/>
        <v>3760.08</v>
      </c>
      <c r="M295" s="141">
        <f t="shared" si="370"/>
        <v>0.22650000000000001</v>
      </c>
      <c r="N295" s="300">
        <f t="shared" ca="1" si="392"/>
        <v>7.9990791755536213E-5</v>
      </c>
      <c r="P295" s="1346">
        <v>3710.36</v>
      </c>
    </row>
    <row r="296" spans="1:24" s="98" customFormat="1" ht="13.5" outlineLevel="1">
      <c r="A296" s="99">
        <v>7</v>
      </c>
      <c r="B296" s="98" t="str">
        <f t="shared" si="366"/>
        <v>19.22.02</v>
      </c>
      <c r="C296" s="118" t="str">
        <f t="shared" si="410"/>
        <v>7.4.7</v>
      </c>
      <c r="D296" s="119" t="s">
        <v>8433</v>
      </c>
      <c r="E296" s="120" t="str">
        <f ca="1">IF(LEFT(D296,3)="CPU",VLOOKUP(B296,BASE!A:E,2,0),VLOOKUP(D296,BASE!A:E,2,0))</f>
        <v>SUDECAP</v>
      </c>
      <c r="F296" s="185" t="str">
        <f ca="1">IF(LEFT(D296,3)="CPU",VLOOKUP(B296,BASE!A:E,3,0),VLOOKUP(D296,BASE!A:E,3,0))</f>
        <v>TAMPÃO DE POÇO DE VISITA DE FERRO FUNDIDO NODULAR</v>
      </c>
      <c r="G296" s="119" t="str">
        <f ca="1">IF(LEFT(D296,3)="CPU",VLOOKUP(B296,BASE!A:E,4,0),VLOOKUP(D296,BASE!A:E,4,0))</f>
        <v>UN</v>
      </c>
      <c r="H296" s="252">
        <f ca="1">VLOOKUP($C296,'MEMÓRIA DE CÁLCULO'!$B:$M,12,0)</f>
        <v>2</v>
      </c>
      <c r="I296" s="137">
        <f ca="1">IF(LEFT(D296,3)="CPU",VLOOKUP(B296,BASE!A:E,5,0),VLOOKUP(D296,BASE!A:E,5,0))</f>
        <v>1178.79</v>
      </c>
      <c r="J296" s="486">
        <f t="shared" ca="1" si="406"/>
        <v>2357.58</v>
      </c>
      <c r="K296" s="239">
        <f ca="1">ROUND(I296*(1+$M$5),2)</f>
        <v>1445.79</v>
      </c>
      <c r="L296" s="487">
        <f t="shared" ca="1" si="408"/>
        <v>2891.58</v>
      </c>
      <c r="M296" s="141">
        <f t="shared" si="370"/>
        <v>0.22650000000000001</v>
      </c>
      <c r="N296" s="300">
        <f t="shared" ca="1" si="392"/>
        <v>6.1514588419521232E-5</v>
      </c>
      <c r="P296" s="1346">
        <v>2543.64</v>
      </c>
    </row>
    <row r="297" spans="1:24" s="98" customFormat="1" ht="13.5" outlineLevel="1">
      <c r="A297" s="99">
        <v>8</v>
      </c>
      <c r="B297" s="98" t="str">
        <f t="shared" si="366"/>
        <v>19.15.03</v>
      </c>
      <c r="C297" s="118" t="str">
        <f t="shared" si="410"/>
        <v>7.4.8</v>
      </c>
      <c r="D297" s="119" t="s">
        <v>8365</v>
      </c>
      <c r="E297" s="120" t="str">
        <f ca="1">IF(LEFT(D297,3)="CPU",VLOOKUP(B297,BASE!A:E,2,0),VLOOKUP(D297,BASE!A:E,2,0))</f>
        <v>SUDECAP</v>
      </c>
      <c r="F297" s="185" t="str">
        <f ca="1">IF(LEFT(D297,3)="CPU",VLOOKUP(B297,BASE!A:E,3,0),VLOOKUP(D297,BASE!A:E,3,0))</f>
        <v>CAIXA DE PASSAGEM TIPO A, D= 600MM - PADRÃO SUDECAP</v>
      </c>
      <c r="G297" s="119" t="str">
        <f ca="1">IF(LEFT(D297,3)="CPU",VLOOKUP(B297,BASE!A:E,4,0),VLOOKUP(D297,BASE!A:E,4,0))</f>
        <v>UN</v>
      </c>
      <c r="H297" s="252">
        <f ca="1">VLOOKUP($C297,'MEMÓRIA DE CÁLCULO'!$B:$M,12,0)</f>
        <v>1</v>
      </c>
      <c r="I297" s="137">
        <f ca="1">IF(LEFT(D297,3)="CPU",VLOOKUP(B297,BASE!A:E,5,0),VLOOKUP(D297,BASE!A:E,5,0))</f>
        <v>1762.26</v>
      </c>
      <c r="J297" s="486">
        <f t="shared" ca="1" si="406"/>
        <v>1762.26</v>
      </c>
      <c r="K297" s="239">
        <f ca="1">ROUND(I297*(1+$M$5),2)</f>
        <v>2161.41</v>
      </c>
      <c r="L297" s="487">
        <f t="shared" ca="1" si="408"/>
        <v>2161.41</v>
      </c>
      <c r="M297" s="141">
        <f t="shared" si="370"/>
        <v>0.22650000000000001</v>
      </c>
      <c r="N297" s="300">
        <f t="shared" ca="1" si="392"/>
        <v>4.598117518997828E-5</v>
      </c>
      <c r="P297" s="1346">
        <v>2253.64</v>
      </c>
    </row>
    <row r="298" spans="1:24" s="98" customFormat="1" ht="13.5" outlineLevel="1">
      <c r="A298" s="99">
        <v>9</v>
      </c>
      <c r="B298" s="98" t="str">
        <f t="shared" si="366"/>
        <v>19.15.09</v>
      </c>
      <c r="C298" s="118" t="str">
        <f t="shared" ref="C298:C299" si="412">$C$289&amp;"."&amp;A298</f>
        <v>7.4.9</v>
      </c>
      <c r="D298" s="119" t="s">
        <v>8371</v>
      </c>
      <c r="E298" s="120" t="str">
        <f ca="1">IF(LEFT(D298,3)="CPU",VLOOKUP(B298,BASE!A:E,2,0),VLOOKUP(D298,BASE!A:E,2,0))</f>
        <v>SUDECAP</v>
      </c>
      <c r="F298" s="185" t="str">
        <f ca="1">IF(LEFT(D298,3)="CPU",VLOOKUP(B298,BASE!A:E,3,0),VLOOKUP(D298,BASE!A:E,3,0))</f>
        <v>CAIXA DE PASSAGEM TIPO A, D= 1200MM - PADRÃO SUDECAP</v>
      </c>
      <c r="G298" s="119" t="str">
        <f ca="1">IF(LEFT(D298,3)="CPU",VLOOKUP(B298,BASE!A:E,4,0),VLOOKUP(D298,BASE!A:E,4,0))</f>
        <v>UN</v>
      </c>
      <c r="H298" s="252">
        <f ca="1">VLOOKUP($C298,'MEMÓRIA DE CÁLCULO'!$B:$M,12,0)</f>
        <v>2</v>
      </c>
      <c r="I298" s="137">
        <f ca="1">IF(LEFT(D298,3)="CPU",VLOOKUP(B298,BASE!A:E,5,0),VLOOKUP(D298,BASE!A:E,5,0))</f>
        <v>4112.3900000000003</v>
      </c>
      <c r="J298" s="486">
        <f t="shared" ref="J298:J299" ca="1" si="413">ROUND($H298*I298,2)</f>
        <v>8224.7800000000007</v>
      </c>
      <c r="K298" s="239">
        <f ca="1">ROUND(I298*(1+$M$5),2)</f>
        <v>5043.8500000000004</v>
      </c>
      <c r="L298" s="487">
        <f t="shared" ca="1" si="408"/>
        <v>10087.700000000001</v>
      </c>
      <c r="M298" s="141">
        <f t="shared" si="370"/>
        <v>0.22650000000000001</v>
      </c>
      <c r="N298" s="300">
        <f t="shared" ca="1" si="392"/>
        <v>2.146026440906371E-4</v>
      </c>
      <c r="P298" s="1346">
        <v>10530.98</v>
      </c>
    </row>
    <row r="299" spans="1:24" s="98" customFormat="1" ht="39" outlineLevel="1">
      <c r="A299" s="99">
        <v>10</v>
      </c>
      <c r="B299" s="98" t="str">
        <f t="shared" si="366"/>
        <v>ED-14764</v>
      </c>
      <c r="C299" s="118" t="str">
        <f t="shared" si="412"/>
        <v>7.4.10</v>
      </c>
      <c r="D299" s="119" t="s">
        <v>6239</v>
      </c>
      <c r="E299" s="120" t="str">
        <f ca="1">IF(LEFT(D299,3)="CPU",VLOOKUP(B299,BASE!A:E,2,0),VLOOKUP(D299,BASE!A:E,2,0))</f>
        <v>SEINFRA-MG</v>
      </c>
      <c r="F299" s="185" t="str">
        <f ca="1">IF(LEFT(D299,3)="CPU",VLOOKUP(B299,BASE!A:E,3,0),VLOOKUP(D299,BASE!A:E,3,0))</f>
        <v>SARJETA DE CONCRETO URBANO (SCU), TIPO 3, COM FCK 15 MPA, LARGURA DE 50CM COM INCLINAÇÃO DE 25%, ESP. 7CM, PADRÃO DER-MG, EXCLUSIVE MEIO-FIO, INCLUSIVE ESCAVAÇÃO, APILAOMENTO E TRANSPORTE COM RETIRADA DO MATERIAL ESCAVADO (EM CAÇAMBA)</v>
      </c>
      <c r="G299" s="119" t="str">
        <f ca="1">IF(LEFT(D299,3)="CPU",VLOOKUP(B299,BASE!A:E,4,0),VLOOKUP(D299,BASE!A:E,4,0))</f>
        <v>M</v>
      </c>
      <c r="H299" s="252">
        <f ca="1">VLOOKUP($C299,'MEMÓRIA DE CÁLCULO'!$B:$M,12,0)</f>
        <v>775</v>
      </c>
      <c r="I299" s="137">
        <f ca="1">IF(LEFT(D299,3)="CPU",VLOOKUP(B299,BASE!A:E,5,0),VLOOKUP(D299,BASE!A:E,5,0))</f>
        <v>52.68</v>
      </c>
      <c r="J299" s="486">
        <f t="shared" ca="1" si="413"/>
        <v>40827</v>
      </c>
      <c r="K299" s="239">
        <f t="shared" ref="K299" ca="1" si="414">ROUND(I299*(1+$M$5),2)</f>
        <v>64.61</v>
      </c>
      <c r="L299" s="487">
        <f t="shared" ca="1" si="408"/>
        <v>50072.75</v>
      </c>
      <c r="M299" s="141">
        <f t="shared" si="370"/>
        <v>0.22650000000000001</v>
      </c>
      <c r="N299" s="300">
        <f t="shared" ca="1" si="392"/>
        <v>1.0652323668318296E-3</v>
      </c>
      <c r="P299" s="1346">
        <v>50072.75</v>
      </c>
    </row>
    <row r="300" spans="1:24" s="98" customFormat="1" ht="13.5" outlineLevel="1">
      <c r="A300" s="99">
        <v>11</v>
      </c>
      <c r="B300" s="98">
        <f t="shared" si="366"/>
        <v>2003345</v>
      </c>
      <c r="C300" s="118" t="str">
        <f t="shared" si="410"/>
        <v>7.4.11</v>
      </c>
      <c r="D300" s="119">
        <v>2003345</v>
      </c>
      <c r="E300" s="120" t="str">
        <f ca="1">IF(LEFT(D300,3)="CPU",VLOOKUP(B300,BASE!A:E,2,0),VLOOKUP(D300,BASE!A:E,2,0))</f>
        <v>SICRO 3</v>
      </c>
      <c r="F300" s="185" t="str">
        <f ca="1">IF(LEFT(D300,3)="CPU",VLOOKUP(B300,BASE!A:E,3,0),VLOOKUP(D300,BASE!A:E,3,0))</f>
        <v>SARJETA TRAPEZOIDAL DE CONCRETO - SZC 60-20 - ESCAVAÇÃO MECÂNICA - AREIA E BRITA COMERCIAIS</v>
      </c>
      <c r="G300" s="119" t="str">
        <f ca="1">IF(LEFT(D300,3)="CPU",VLOOKUP(B300,BASE!A:E,4,0),VLOOKUP(D300,BASE!A:E,4,0))</f>
        <v>M</v>
      </c>
      <c r="H300" s="252">
        <f ca="1">VLOOKUP($C300,'MEMÓRIA DE CÁLCULO'!$B:$M,12,0)</f>
        <v>70</v>
      </c>
      <c r="I300" s="137">
        <f ca="1">IF(LEFT(D300,3)="CPU",VLOOKUP(B300,BASE!A:E,5,0),VLOOKUP(D300,BASE!A:E,5,0))</f>
        <v>56.6</v>
      </c>
      <c r="J300" s="486">
        <f t="shared" ca="1" si="406"/>
        <v>3962</v>
      </c>
      <c r="K300" s="239">
        <f ca="1">ROUND(I300*(1+$M$5),2)</f>
        <v>69.42</v>
      </c>
      <c r="L300" s="487">
        <f t="shared" ca="1" si="408"/>
        <v>4859.3999999999996</v>
      </c>
      <c r="M300" s="141">
        <f t="shared" si="370"/>
        <v>0.22650000000000001</v>
      </c>
      <c r="N300" s="300">
        <f t="shared" ca="1" si="392"/>
        <v>1.0337738916641472E-4</v>
      </c>
      <c r="P300" s="1346">
        <v>4874.1000000000004</v>
      </c>
    </row>
    <row r="301" spans="1:24" s="98" customFormat="1" ht="13.5" outlineLevel="1">
      <c r="A301" s="99">
        <v>12</v>
      </c>
      <c r="B301" s="98">
        <f t="shared" si="366"/>
        <v>2003269</v>
      </c>
      <c r="C301" s="118" t="str">
        <f t="shared" si="410"/>
        <v>7.4.12</v>
      </c>
      <c r="D301" s="119">
        <v>2003269</v>
      </c>
      <c r="E301" s="120" t="str">
        <f ca="1">IF(LEFT(D301,3)="CPU",VLOOKUP(B301,BASE!A:E,2,0),VLOOKUP(D301,BASE!A:E,2,0))</f>
        <v>SICRO 3</v>
      </c>
      <c r="F301" s="185" t="str">
        <f ca="1">IF(LEFT(D301,3)="CPU",VLOOKUP(B301,BASE!A:E,3,0),VLOOKUP(D301,BASE!A:E,3,0))</f>
        <v>SARJETA TRIANGULAR DE CONCRETO - STC 73-15 - ESCAVAÇÃO MECÂNICA - AREIA E BRITA COMERCIAIS</v>
      </c>
      <c r="G301" s="119" t="str">
        <f ca="1">IF(LEFT(D301,3)="CPU",VLOOKUP(B301,BASE!A:E,4,0),VLOOKUP(D301,BASE!A:E,4,0))</f>
        <v>M</v>
      </c>
      <c r="H301" s="252">
        <f ca="1">VLOOKUP($C301,'MEMÓRIA DE CÁLCULO'!$B:$M,12,0)</f>
        <v>180</v>
      </c>
      <c r="I301" s="137">
        <f ca="1">IF(LEFT(D301,3)="CPU",VLOOKUP(B301,BASE!A:E,5,0),VLOOKUP(D301,BASE!A:E,5,0))</f>
        <v>44.95</v>
      </c>
      <c r="J301" s="486">
        <f t="shared" ca="1" si="406"/>
        <v>8091</v>
      </c>
      <c r="K301" s="239">
        <f t="shared" ref="K301:K307" ca="1" si="415">ROUND(I301*(1+$M$5),2)</f>
        <v>55.13</v>
      </c>
      <c r="L301" s="487">
        <f t="shared" ca="1" si="408"/>
        <v>9923.4</v>
      </c>
      <c r="M301" s="141">
        <f t="shared" si="370"/>
        <v>0.22650000000000001</v>
      </c>
      <c r="N301" s="300">
        <f t="shared" ca="1" si="392"/>
        <v>2.111073761480841E-4</v>
      </c>
      <c r="P301" s="1346">
        <v>9952.2000000000007</v>
      </c>
    </row>
    <row r="302" spans="1:24" s="98" customFormat="1" ht="13.5" outlineLevel="1">
      <c r="A302" s="99">
        <v>13</v>
      </c>
      <c r="B302" s="98">
        <f t="shared" si="366"/>
        <v>2003373</v>
      </c>
      <c r="C302" s="118" t="str">
        <f t="shared" si="410"/>
        <v>7.4.13</v>
      </c>
      <c r="D302" s="237">
        <v>2003373</v>
      </c>
      <c r="E302" s="120" t="str">
        <f ca="1">IF(LEFT(D302,3)="CPU",VLOOKUP(B302,BASE!A:E,2,0),VLOOKUP(D302,BASE!A:E,2,0))</f>
        <v>SICRO 3</v>
      </c>
      <c r="F302" s="185" t="str">
        <f ca="1">IF(LEFT(D302,3)="CPU",VLOOKUP(B302,BASE!A:E,3,0),VLOOKUP(D302,BASE!A:E,3,0))</f>
        <v>MEIO-FIO DE CONCRETO - MFC 03 - AREIA E BRITA COMERCIAIS - FÔRMA DE MADEIRA</v>
      </c>
      <c r="G302" s="119" t="str">
        <f ca="1">IF(LEFT(D302,3)="CPU",VLOOKUP(B302,BASE!A:E,4,0),VLOOKUP(D302,BASE!A:E,4,0))</f>
        <v>M</v>
      </c>
      <c r="H302" s="252">
        <f ca="1">VLOOKUP($C302,'MEMÓRIA DE CÁLCULO'!$B:$M,12,0)</f>
        <v>995</v>
      </c>
      <c r="I302" s="137">
        <f ca="1">IF(LEFT(D302,3)="CPU",VLOOKUP(B302,BASE!A:E,5,0),VLOOKUP(D302,BASE!A:E,5,0))</f>
        <v>63.87</v>
      </c>
      <c r="J302" s="486">
        <f t="shared" ca="1" si="406"/>
        <v>63550.65</v>
      </c>
      <c r="K302" s="239">
        <f t="shared" ca="1" si="415"/>
        <v>78.34</v>
      </c>
      <c r="L302" s="487">
        <f t="shared" ca="1" si="408"/>
        <v>77948.3</v>
      </c>
      <c r="M302" s="141">
        <f t="shared" si="370"/>
        <v>0.22650000000000001</v>
      </c>
      <c r="N302" s="300">
        <f t="shared" ca="1" si="392"/>
        <v>1.6582482907273419E-3</v>
      </c>
      <c r="P302" s="1346">
        <v>77759.25</v>
      </c>
    </row>
    <row r="303" spans="1:24" s="98" customFormat="1" ht="13.5" outlineLevel="1">
      <c r="A303" s="99">
        <v>14</v>
      </c>
      <c r="B303" s="98">
        <f t="shared" ref="B303" si="416">D303</f>
        <v>2003117</v>
      </c>
      <c r="C303" s="118" t="str">
        <f t="shared" ref="C303" si="417">$C$289&amp;"."&amp;A303</f>
        <v>7.4.14</v>
      </c>
      <c r="D303" s="237">
        <v>2003117</v>
      </c>
      <c r="E303" s="120" t="str">
        <f ca="1">IF(LEFT(D303,3)="CPU",VLOOKUP(B303,BASE!A:E,2,0),VLOOKUP(D303,BASE!A:E,2,0))</f>
        <v>SICRO 3</v>
      </c>
      <c r="F303" s="185" t="str">
        <f ca="1">IF(LEFT(D303,3)="CPU",VLOOKUP(B303,BASE!A:E,3,0),VLOOKUP(D303,BASE!A:E,3,0))</f>
        <v>ENTRADA PARA DESCIDA D'ÁGUA - EDA 02 B - AREIA E BRITA COMERCIAIS</v>
      </c>
      <c r="G303" s="119" t="str">
        <f ca="1">IF(LEFT(D303,3)="CPU",VLOOKUP(B303,BASE!A:E,4,0),VLOOKUP(D303,BASE!A:E,4,0))</f>
        <v>UN</v>
      </c>
      <c r="H303" s="252">
        <f ca="1">VLOOKUP($C303,'MEMÓRIA DE CÁLCULO'!$B:$M,12,0)</f>
        <v>2</v>
      </c>
      <c r="I303" s="137">
        <f ca="1">IF(LEFT(D303,3)="CPU",VLOOKUP(B303,BASE!A:E,5,0),VLOOKUP(D303,BASE!A:E,5,0))</f>
        <v>302.39</v>
      </c>
      <c r="J303" s="487">
        <f t="shared" ref="J303" ca="1" si="418">ROUND($H303*I303,2)</f>
        <v>604.78</v>
      </c>
      <c r="K303" s="248">
        <f t="shared" ref="K303" ca="1" si="419">ROUND(I303*(1+$M$5),2)</f>
        <v>370.88</v>
      </c>
      <c r="L303" s="487">
        <f t="shared" ref="L303" ca="1" si="420">IFERROR(ROUND($H303*K303,2),"")</f>
        <v>741.76</v>
      </c>
      <c r="M303" s="224">
        <f t="shared" si="370"/>
        <v>0.22650000000000001</v>
      </c>
      <c r="N303" s="300">
        <f t="shared" ca="1" si="392"/>
        <v>1.5779975344297605E-5</v>
      </c>
      <c r="P303" s="1346">
        <v>741.1</v>
      </c>
      <c r="V303" s="129"/>
      <c r="X303" s="99"/>
    </row>
    <row r="304" spans="1:24" s="98" customFormat="1" ht="13.5" outlineLevel="1">
      <c r="A304" s="99">
        <v>15</v>
      </c>
      <c r="B304" s="98">
        <f t="shared" si="366"/>
        <v>2003403</v>
      </c>
      <c r="C304" s="118" t="str">
        <f t="shared" si="410"/>
        <v>7.4.15</v>
      </c>
      <c r="D304" s="237">
        <v>2003403</v>
      </c>
      <c r="E304" s="120" t="str">
        <f ca="1">IF(LEFT(D304,3)="CPU",VLOOKUP(B304,BASE!A:E,2,0),VLOOKUP(D304,BASE!A:E,2,0))</f>
        <v>SICRO 3</v>
      </c>
      <c r="F304" s="185" t="str">
        <f ca="1">IF(LEFT(D304,3)="CPU",VLOOKUP(B304,BASE!A:E,3,0),VLOOKUP(D304,BASE!A:E,3,0))</f>
        <v>DESCIDA D'ÁGUA DE CORTES EM DEGRAUS - DCD 80-40 - AREIA E BRITA COMERCIAIS</v>
      </c>
      <c r="G304" s="119" t="str">
        <f ca="1">IF(LEFT(D304,3)="CPU",VLOOKUP(B304,BASE!A:E,4,0),VLOOKUP(D304,BASE!A:E,4,0))</f>
        <v>M</v>
      </c>
      <c r="H304" s="252">
        <f ca="1">VLOOKUP($C304,'MEMÓRIA DE CÁLCULO'!$B:$M,12,0)</f>
        <v>25</v>
      </c>
      <c r="I304" s="137">
        <f ca="1">IF(LEFT(D304,3)="CPU",VLOOKUP(B304,BASE!A:E,5,0),VLOOKUP(D304,BASE!A:E,5,0))</f>
        <v>739.03</v>
      </c>
      <c r="J304" s="487">
        <f t="shared" ca="1" si="406"/>
        <v>18475.75</v>
      </c>
      <c r="K304" s="248">
        <f t="shared" ca="1" si="415"/>
        <v>906.42</v>
      </c>
      <c r="L304" s="487">
        <f t="shared" ca="1" si="408"/>
        <v>22660.5</v>
      </c>
      <c r="M304" s="224">
        <f t="shared" si="370"/>
        <v>0.22650000000000001</v>
      </c>
      <c r="N304" s="300">
        <f t="shared" ca="1" si="392"/>
        <v>4.820725454182699E-4</v>
      </c>
      <c r="P304" s="1346">
        <v>22507.75</v>
      </c>
      <c r="V304" s="129"/>
      <c r="X304" s="99"/>
    </row>
    <row r="305" spans="1:24" s="98" customFormat="1" ht="26.25" outlineLevel="1">
      <c r="A305" s="99">
        <v>16</v>
      </c>
      <c r="B305" s="98">
        <f t="shared" ref="B305" si="421">D305</f>
        <v>2003309</v>
      </c>
      <c r="C305" s="118" t="str">
        <f t="shared" ref="C305" si="422">$C$289&amp;"."&amp;A305</f>
        <v>7.4.16</v>
      </c>
      <c r="D305" s="119">
        <v>2003309</v>
      </c>
      <c r="E305" s="120" t="str">
        <f ca="1">IF(LEFT(D305,3)="CPU",VLOOKUP(B305,BASE!A:E,2,0),VLOOKUP(D305,BASE!A:E,2,0))</f>
        <v>SICRO 3</v>
      </c>
      <c r="F305" s="185" t="str">
        <f ca="1">IF(LEFT(D305,3)="CPU",VLOOKUP(B305,BASE!A:E,3,0),VLOOKUP(D305,BASE!A:E,3,0))</f>
        <v>VALETA DE PROTEÇÃO DE CORTES COM REVESTIMENTO DE CONCRETO - VPCC 120-30 - ESCAVAÇÃO MECÂNICA - AREIA E BRITA COMERCIAIS</v>
      </c>
      <c r="G305" s="119" t="str">
        <f ca="1">IF(LEFT(D305,3)="CPU",VLOOKUP(B305,BASE!A:E,4,0),VLOOKUP(D305,BASE!A:E,4,0))</f>
        <v>M</v>
      </c>
      <c r="H305" s="252">
        <f ca="1">VLOOKUP($C305,'MEMÓRIA DE CÁLCULO'!$B:$M,12,0)</f>
        <v>300</v>
      </c>
      <c r="I305" s="137">
        <f ca="1">IF(LEFT(D305,3)="CPU",VLOOKUP(B305,BASE!A:E,5,0),VLOOKUP(D305,BASE!A:E,5,0))</f>
        <v>97.18</v>
      </c>
      <c r="J305" s="487">
        <f t="shared" ref="J305" ca="1" si="423">ROUND($H305*I305,2)</f>
        <v>29154</v>
      </c>
      <c r="K305" s="248">
        <f t="shared" ref="K305" ca="1" si="424">ROUND(I305*(1+$M$5),2)</f>
        <v>119.19</v>
      </c>
      <c r="L305" s="487">
        <f t="shared" ref="L305" ca="1" si="425">IFERROR(ROUND($H305*K305,2),"")</f>
        <v>35757</v>
      </c>
      <c r="M305" s="224">
        <f t="shared" si="370"/>
        <v>0.22650000000000001</v>
      </c>
      <c r="N305" s="300">
        <f t="shared" ca="1" si="392"/>
        <v>7.606834803522022E-4</v>
      </c>
      <c r="P305" s="1346">
        <v>35565</v>
      </c>
      <c r="V305" s="129"/>
      <c r="X305" s="99"/>
    </row>
    <row r="306" spans="1:24" s="98" customFormat="1" ht="13.5" outlineLevel="1">
      <c r="A306" s="99">
        <v>17</v>
      </c>
      <c r="B306" s="98">
        <f t="shared" si="366"/>
        <v>2003571</v>
      </c>
      <c r="C306" s="118" t="str">
        <f t="shared" si="410"/>
        <v>7.4.17</v>
      </c>
      <c r="D306" s="119">
        <v>2003571</v>
      </c>
      <c r="E306" s="120" t="str">
        <f ca="1">IF(LEFT(D306,3)="CPU",VLOOKUP(B306,BASE!A:E,2,0),VLOOKUP(D306,BASE!A:E,2,0))</f>
        <v>SICRO 3</v>
      </c>
      <c r="F306" s="185" t="str">
        <f ca="1">IF(LEFT(D306,3)="CPU",VLOOKUP(B306,BASE!A:E,3,0),VLOOKUP(D306,BASE!A:E,3,0))</f>
        <v>DRENO LONGITUDINAL PROFUNDO PARA CORTE EM SOLO - DPS 08 - TUBO DE CONCRETO PERFURADO E BRITA COMERCIAL</v>
      </c>
      <c r="G306" s="119" t="str">
        <f ca="1">IF(LEFT(D306,3)="CPU",VLOOKUP(B306,BASE!A:E,4,0),VLOOKUP(D306,BASE!A:E,4,0))</f>
        <v>M</v>
      </c>
      <c r="H306" s="252">
        <f ca="1">VLOOKUP($C306,'MEMÓRIA DE CÁLCULO'!$B:$M,12,0)</f>
        <v>1030</v>
      </c>
      <c r="I306" s="137">
        <f ca="1">IF(LEFT(D306,3)="CPU",VLOOKUP(B306,BASE!A:E,5,0),VLOOKUP(D306,BASE!A:E,5,0))</f>
        <v>214.19</v>
      </c>
      <c r="J306" s="487">
        <f t="shared" ca="1" si="406"/>
        <v>220615.7</v>
      </c>
      <c r="K306" s="248">
        <f t="shared" ca="1" si="415"/>
        <v>262.7</v>
      </c>
      <c r="L306" s="487">
        <f t="shared" ca="1" si="408"/>
        <v>270581</v>
      </c>
      <c r="M306" s="224">
        <f t="shared" si="370"/>
        <v>0.22650000000000001</v>
      </c>
      <c r="N306" s="300">
        <f t="shared" ca="1" si="392"/>
        <v>5.7562574264389968E-3</v>
      </c>
      <c r="P306" s="1346">
        <v>276627.09999999998</v>
      </c>
      <c r="V306" s="129"/>
      <c r="X306" s="99"/>
    </row>
    <row r="307" spans="1:24" s="98" customFormat="1" ht="27" outlineLevel="1" thickBot="1">
      <c r="A307" s="99">
        <v>18</v>
      </c>
      <c r="B307" s="98">
        <f t="shared" si="366"/>
        <v>102693</v>
      </c>
      <c r="C307" s="118" t="str">
        <f t="shared" si="410"/>
        <v>7.4.18</v>
      </c>
      <c r="D307" s="237">
        <v>102693</v>
      </c>
      <c r="E307" s="120" t="str">
        <f ca="1">IF(LEFT(D307,3)="CPU",VLOOKUP(B307,BASE!A:E,2,0),VLOOKUP(D307,BASE!A:E,2,0))</f>
        <v>SINAPI</v>
      </c>
      <c r="F307" s="185" t="str">
        <f ca="1">IF(LEFT(D307,3)="CPU",VLOOKUP(B307,BASE!A:E,3,0),VLOOKUP(D307,BASE!A:E,3,0))</f>
        <v>DRENO ESPINHA DE PEIXE (SEÇÃO 0,40 X 0,40 M), COM TUBO DE PVC CORRUGADO RÍGIDO PERFURADO, DN 100 MM, ENCHIMENTO COM BRITA, ENVOLVIDO COM MANTA GEOTÊXTIL, INCLUSIVE CONEXÕES. AF_07/2021</v>
      </c>
      <c r="G307" s="119" t="str">
        <f ca="1">IF(LEFT(D307,3)="CPU",VLOOKUP(B307,BASE!A:E,4,0),VLOOKUP(D307,BASE!A:E,4,0))</f>
        <v>M</v>
      </c>
      <c r="H307" s="252">
        <f ca="1">VLOOKUP($C307,'MEMÓRIA DE CÁLCULO'!$B:$M,12,0)</f>
        <v>660</v>
      </c>
      <c r="I307" s="137">
        <f ca="1">IF(LEFT(D307,3)="CPU",VLOOKUP(B307,BASE!A:E,5,0),VLOOKUP(D307,BASE!A:E,5,0))</f>
        <v>126.98</v>
      </c>
      <c r="J307" s="487">
        <f t="shared" ca="1" si="406"/>
        <v>83806.8</v>
      </c>
      <c r="K307" s="248">
        <f t="shared" ca="1" si="415"/>
        <v>155.74</v>
      </c>
      <c r="L307" s="487">
        <f t="shared" ca="1" si="408"/>
        <v>102788.4</v>
      </c>
      <c r="M307" s="224">
        <f t="shared" si="370"/>
        <v>0.22650000000000001</v>
      </c>
      <c r="N307" s="300">
        <f t="shared" ca="1" si="392"/>
        <v>2.186688979831482E-3</v>
      </c>
      <c r="P307" s="1346">
        <v>95218.2</v>
      </c>
      <c r="V307" s="129"/>
      <c r="X307" s="99"/>
    </row>
    <row r="308" spans="1:24" s="139" customFormat="1" ht="15.75" thickBot="1">
      <c r="A308" s="178"/>
      <c r="B308" s="138">
        <f t="shared" ref="B308:B325" si="426">D308</f>
        <v>0</v>
      </c>
      <c r="C308" s="225">
        <v>8</v>
      </c>
      <c r="D308" s="226"/>
      <c r="E308" s="226"/>
      <c r="F308" s="227" t="str">
        <f ca="1">VLOOKUP($C308,'MEMÓRIA DE CÁLCULO'!$B:$M,4,0)</f>
        <v>SINALIZAÇÃO VIÁRIA</v>
      </c>
      <c r="G308" s="228"/>
      <c r="H308" s="229"/>
      <c r="I308" s="230"/>
      <c r="J308" s="231">
        <f ca="1">SUBTOTAL(9,J309:J327)</f>
        <v>832695.92</v>
      </c>
      <c r="K308" s="232"/>
      <c r="L308" s="231">
        <f ca="1">SUBTOTAL(9,L309:L327)</f>
        <v>1021319.8700000001</v>
      </c>
      <c r="M308" s="233"/>
      <c r="N308" s="300">
        <f t="shared" ca="1" si="392"/>
        <v>2.1727246504585362E-2</v>
      </c>
      <c r="O308"/>
      <c r="P308" s="1357">
        <v>1036961.27</v>
      </c>
      <c r="Q308"/>
      <c r="R308"/>
    </row>
    <row r="309" spans="1:24" s="98" customFormat="1" ht="15.75" outlineLevel="1" thickBot="1">
      <c r="A309" s="178">
        <v>1</v>
      </c>
      <c r="B309" s="138">
        <f t="shared" si="426"/>
        <v>0</v>
      </c>
      <c r="C309" s="166" t="str">
        <f>$C$308&amp;"."&amp;A309</f>
        <v>8.1</v>
      </c>
      <c r="D309" s="167"/>
      <c r="E309" s="167"/>
      <c r="F309" s="175" t="str">
        <f ca="1">VLOOKUP($C309,'MEMÓRIA DE CÁLCULO'!$B:$M,4,0)</f>
        <v>SINALIZAÇÃO VERTICAL</v>
      </c>
      <c r="G309" s="168"/>
      <c r="H309" s="169"/>
      <c r="I309" s="165"/>
      <c r="J309" s="170">
        <f ca="1">SUBTOTAL(9,J310:J316)</f>
        <v>195549.40000000002</v>
      </c>
      <c r="K309" s="234"/>
      <c r="L309" s="170">
        <f ca="1">SUBTOTAL(9,L310:L316)</f>
        <v>239841.14</v>
      </c>
      <c r="M309" s="235"/>
      <c r="N309" s="300">
        <f t="shared" ca="1" si="392"/>
        <v>5.1023070477623899E-3</v>
      </c>
      <c r="O309"/>
      <c r="P309" s="1354">
        <v>234959.67</v>
      </c>
      <c r="Q309"/>
      <c r="R309"/>
    </row>
    <row r="310" spans="1:24" s="98" customFormat="1" ht="15" outlineLevel="1">
      <c r="A310" s="99">
        <v>1</v>
      </c>
      <c r="B310" s="98">
        <f t="shared" si="426"/>
        <v>5213570</v>
      </c>
      <c r="C310" s="196" t="str">
        <f t="shared" ref="C310:C316" si="427">$C$309&amp;"."&amp;A310</f>
        <v>8.1.1</v>
      </c>
      <c r="D310" s="131">
        <v>5213570</v>
      </c>
      <c r="E310" s="120" t="str">
        <f ca="1">IF(LEFT(D310,3)="CPU",VLOOKUP(B310,BASE!A:E,2,0),VLOOKUP(D310,BASE!A:E,2,0))</f>
        <v>SICRO 3</v>
      </c>
      <c r="F310" s="185" t="str">
        <f ca="1">IF(LEFT(D310,3)="CPU",VLOOKUP(B310,BASE!A:E,3,0),VLOOKUP(D310,BASE!A:E,3,0))</f>
        <v>PLACA EM AÇO - PELÍCULA I + I - FORNECIMENTO E IMPLANTAÇÃO</v>
      </c>
      <c r="G310" s="119" t="str">
        <f ca="1">IF(LEFT(D310,3)="CPU",VLOOKUP(B310,BASE!A:E,4,0),VLOOKUP(D310,BASE!A:E,4,0))</f>
        <v>M²</v>
      </c>
      <c r="H310" s="252">
        <f ca="1">VLOOKUP($C310,'MEMÓRIA DE CÁLCULO'!$B:$M,12,0)</f>
        <v>12.36</v>
      </c>
      <c r="I310" s="137">
        <f ca="1">IF(LEFT(D310,3)="CPU",VLOOKUP(B310,BASE!A:E,5,0),VLOOKUP(D310,BASE!A:E,5,0))</f>
        <v>475.94</v>
      </c>
      <c r="J310" s="487">
        <f t="shared" ref="J310:J316" ca="1" si="428">IFERROR(ROUND($H310*I310,2),"")</f>
        <v>5882.62</v>
      </c>
      <c r="K310" s="248">
        <f t="shared" ref="K310:K316" ca="1" si="429">ROUND(I310*(1+$M$5),2)</f>
        <v>583.74</v>
      </c>
      <c r="L310" s="487">
        <f t="shared" ref="L310:L316" ca="1" si="430">IFERROR(ROUND($H310*K310,2),"")</f>
        <v>7215.03</v>
      </c>
      <c r="M310" s="224">
        <f t="shared" ref="M310:M327" si="431">$M$5</f>
        <v>0.22650000000000001</v>
      </c>
      <c r="N310" s="300">
        <f t="shared" ca="1" si="392"/>
        <v>1.5349034122676816E-4</v>
      </c>
      <c r="O310" s="200"/>
      <c r="P310" s="1353">
        <v>7137.78</v>
      </c>
      <c r="Q310" s="200"/>
      <c r="R310" s="200"/>
    </row>
    <row r="311" spans="1:24" s="98" customFormat="1" ht="27" outlineLevel="1">
      <c r="A311" s="99">
        <v>2</v>
      </c>
      <c r="B311" s="98">
        <f t="shared" si="426"/>
        <v>5213483</v>
      </c>
      <c r="C311" s="118" t="str">
        <f t="shared" si="427"/>
        <v>8.1.2</v>
      </c>
      <c r="D311" s="119">
        <v>5213483</v>
      </c>
      <c r="E311" s="120" t="str">
        <f ca="1">IF(LEFT(D311,3)="CPU",VLOOKUP(B311,BASE!A:E,2,0),VLOOKUP(D311,BASE!A:E,2,0))</f>
        <v>SICRO 3</v>
      </c>
      <c r="F311" s="185" t="str">
        <f ca="1">IF(LEFT(D311,3)="CPU",VLOOKUP(B311,BASE!A:E,3,0),VLOOKUP(D311,BASE!A:E,3,0))</f>
        <v>PLACA EM ALUMÍNIO, ESPESSURA DE 1,5 MM, MODULADA, AÉREA - PELÍCULA RETRORREFLETIVA TIPO I + III - FORNECIMENTO E IMPLANTAÇÃO</v>
      </c>
      <c r="G311" s="119" t="str">
        <f ca="1">IF(LEFT(D311,3)="CPU",VLOOKUP(B311,BASE!A:E,4,0),VLOOKUP(D311,BASE!A:E,4,0))</f>
        <v>M²</v>
      </c>
      <c r="H311" s="252">
        <f ca="1">VLOOKUP($C311,'MEMÓRIA DE CÁLCULO'!$B:$M,12,0)</f>
        <v>50.74</v>
      </c>
      <c r="I311" s="137">
        <f ca="1">IF(LEFT(D311,3)="CPU",VLOOKUP(B311,BASE!A:E,5,0),VLOOKUP(D311,BASE!A:E,5,0))</f>
        <v>979.31</v>
      </c>
      <c r="J311" s="487">
        <f t="shared" ca="1" si="428"/>
        <v>49690.19</v>
      </c>
      <c r="K311" s="239">
        <f t="shared" ca="1" si="429"/>
        <v>1201.1199999999999</v>
      </c>
      <c r="L311" s="487">
        <f t="shared" ca="1" si="430"/>
        <v>60944.83</v>
      </c>
      <c r="M311" s="141">
        <f t="shared" si="431"/>
        <v>0.22650000000000001</v>
      </c>
      <c r="N311" s="300">
        <f t="shared" ca="1" si="392"/>
        <v>1.2965216711098052E-3</v>
      </c>
      <c r="O311" s="200"/>
      <c r="P311" s="1353">
        <v>59058.32</v>
      </c>
      <c r="Q311" s="200"/>
      <c r="R311" s="200"/>
    </row>
    <row r="312" spans="1:24" s="98" customFormat="1" ht="27" outlineLevel="1">
      <c r="A312" s="99">
        <v>3</v>
      </c>
      <c r="B312" s="98">
        <f t="shared" si="426"/>
        <v>5213864</v>
      </c>
      <c r="C312" s="118" t="str">
        <f t="shared" ref="C312" si="432">$C$309&amp;"."&amp;A312</f>
        <v>8.1.3</v>
      </c>
      <c r="D312" s="119">
        <v>5213864</v>
      </c>
      <c r="E312" s="120" t="str">
        <f ca="1">IF(LEFT(D312,3)="CPU",VLOOKUP(B312,BASE!A:E,2,0),VLOOKUP(D312,BASE!A:E,2,0))</f>
        <v>SICRO 3</v>
      </c>
      <c r="F312" s="185" t="str">
        <f ca="1">IF(LEFT(D312,3)="CPU",VLOOKUP(B312,BASE!A:E,3,0),VLOOKUP(D312,BASE!A:E,3,0))</f>
        <v>SUPORTE METÁLICO GALVANIZADO PARA PLACA DE ADVERTÊNCIA OU REGULAMENTAÇÃO - LADO OU DIÂMETRO DE 0,80 M - FORNECIMENTO E IMPLANTAÇÃO</v>
      </c>
      <c r="G312" s="119" t="str">
        <f ca="1">IF(LEFT(D312,3)="CPU",VLOOKUP(B312,BASE!A:E,4,0),VLOOKUP(D312,BASE!A:E,4,0))</f>
        <v>UN</v>
      </c>
      <c r="H312" s="252">
        <f ca="1">VLOOKUP($C312,'MEMÓRIA DE CÁLCULO'!$B:$M,12,0)</f>
        <v>1</v>
      </c>
      <c r="I312" s="137">
        <f ca="1">IF(LEFT(D312,3)="CPU",VLOOKUP(B312,BASE!A:E,5,0),VLOOKUP(D312,BASE!A:E,5,0))</f>
        <v>502.16</v>
      </c>
      <c r="J312" s="487">
        <f t="shared" ref="J312" ca="1" si="433">IFERROR(ROUND($H312*I312,2),"")</f>
        <v>502.16</v>
      </c>
      <c r="K312" s="239">
        <f t="shared" ref="K312" ca="1" si="434">ROUND(I312*(1+$M$5),2)</f>
        <v>615.9</v>
      </c>
      <c r="L312" s="487">
        <f t="shared" ref="L312" ca="1" si="435">IFERROR(ROUND($H312*K312,2),"")</f>
        <v>615.9</v>
      </c>
      <c r="M312" s="141">
        <f t="shared" si="431"/>
        <v>0.22650000000000001</v>
      </c>
      <c r="N312" s="300">
        <f t="shared" ca="1" si="392"/>
        <v>1.3102468203398533E-5</v>
      </c>
      <c r="O312" s="200"/>
      <c r="P312" s="1353">
        <v>594.03</v>
      </c>
      <c r="Q312" s="200"/>
      <c r="R312" s="200"/>
    </row>
    <row r="313" spans="1:24" s="98" customFormat="1" ht="27" outlineLevel="1">
      <c r="A313" s="99">
        <v>4</v>
      </c>
      <c r="B313" s="98">
        <f t="shared" si="426"/>
        <v>5213865</v>
      </c>
      <c r="C313" s="118" t="str">
        <f t="shared" si="427"/>
        <v>8.1.4</v>
      </c>
      <c r="D313" s="119">
        <v>5213865</v>
      </c>
      <c r="E313" s="120" t="str">
        <f ca="1">IF(LEFT(D313,3)="CPU",VLOOKUP(B313,BASE!A:E,2,0),VLOOKUP(D313,BASE!A:E,2,0))</f>
        <v>SICRO 3</v>
      </c>
      <c r="F313" s="185" t="str">
        <f ca="1">IF(LEFT(D313,3)="CPU",VLOOKUP(B313,BASE!A:E,3,0),VLOOKUP(D313,BASE!A:E,3,0))</f>
        <v>SUPORTE METÁLICO GALVANIZADO PARA PLACA DE ADVERTÊNCIA OU REGULAMENTAÇÃO - LADO OU DIÂMETRO DE 1,00 M - FORNECIMENTO E IMPLANTAÇÃO</v>
      </c>
      <c r="G313" s="119" t="str">
        <f ca="1">IF(LEFT(D313,3)="CPU",VLOOKUP(B313,BASE!A:E,4,0),VLOOKUP(D313,BASE!A:E,4,0))</f>
        <v>UN</v>
      </c>
      <c r="H313" s="252">
        <f ca="1">VLOOKUP($C313,'MEMÓRIA DE CÁLCULO'!$B:$M,12,0)</f>
        <v>19</v>
      </c>
      <c r="I313" s="137">
        <f ca="1">IF(LEFT(D313,3)="CPU",VLOOKUP(B313,BASE!A:E,5,0),VLOOKUP(D313,BASE!A:E,5,0))</f>
        <v>532.89</v>
      </c>
      <c r="J313" s="487">
        <f t="shared" ca="1" si="428"/>
        <v>10124.91</v>
      </c>
      <c r="K313" s="239">
        <f t="shared" ca="1" si="429"/>
        <v>653.59</v>
      </c>
      <c r="L313" s="487">
        <f t="shared" ca="1" si="430"/>
        <v>12418.21</v>
      </c>
      <c r="M313" s="141">
        <f t="shared" si="431"/>
        <v>0.22650000000000001</v>
      </c>
      <c r="N313" s="300">
        <f t="shared" ca="1" si="392"/>
        <v>2.6418120095490451E-4</v>
      </c>
      <c r="O313" s="200"/>
      <c r="P313" s="1353">
        <v>11975.51</v>
      </c>
      <c r="Q313" s="200"/>
      <c r="R313" s="200"/>
    </row>
    <row r="314" spans="1:24" s="98" customFormat="1" ht="15" outlineLevel="1">
      <c r="A314" s="99">
        <v>5</v>
      </c>
      <c r="B314" s="98" t="str">
        <f t="shared" ref="B314:B315" si="436">D314</f>
        <v>CPU-011</v>
      </c>
      <c r="C314" s="118" t="str">
        <f t="shared" ref="C314:C315" si="437">$C$309&amp;"."&amp;A314</f>
        <v>8.1.5</v>
      </c>
      <c r="D314" s="119" t="s">
        <v>17182</v>
      </c>
      <c r="E314" s="120" t="str">
        <f ca="1">IF(LEFT(D314,3)="CPU",VLOOKUP(B314,BASE!A:E,2,0),VLOOKUP(D314,BASE!A:E,2,0))</f>
        <v>EXTRA</v>
      </c>
      <c r="F314" s="185" t="str">
        <f ca="1">IF(LEFT(D314,3)="CPU",VLOOKUP(B314,BASE!A:E,3,0),VLOOKUP(D314,BASE!A:E,3,0))</f>
        <v>SUPORTE BRAÇO PROJETADO PARA PLACA DE SINALIZAÇÃO, ENTERRADO - INCLUINDO INSTALAÇÃO</v>
      </c>
      <c r="G314" s="119" t="str">
        <f ca="1">IF(LEFT(D314,3)="CPU",VLOOKUP(B314,BASE!A:E,4,0),VLOOKUP(D314,BASE!A:E,4,0))</f>
        <v>UN</v>
      </c>
      <c r="H314" s="252">
        <f ca="1">VLOOKUP($C314,'MEMÓRIA DE CÁLCULO'!$B:$M,12,0)</f>
        <v>5</v>
      </c>
      <c r="I314" s="137">
        <f ca="1">IF(LEFT(D314,3)="CPU",VLOOKUP(B314,BASE!A:E,5,0),VLOOKUP(D314,BASE!A:E,5,0))</f>
        <v>1952.55</v>
      </c>
      <c r="J314" s="487">
        <f t="shared" ref="J314:J315" ca="1" si="438">IFERROR(ROUND($H314*I314,2),"")</f>
        <v>9762.75</v>
      </c>
      <c r="K314" s="239">
        <f t="shared" ref="K314:K315" ca="1" si="439">ROUND(I314*(1+$M$5),2)</f>
        <v>2394.8000000000002</v>
      </c>
      <c r="L314" s="487">
        <f t="shared" ref="L314:L315" ca="1" si="440">IFERROR(ROUND($H314*K314,2),"")</f>
        <v>11974</v>
      </c>
      <c r="M314" s="141">
        <f t="shared" si="431"/>
        <v>0.22650000000000001</v>
      </c>
      <c r="N314" s="300">
        <f t="shared" ca="1" si="392"/>
        <v>2.5473121329354446E-4</v>
      </c>
      <c r="O314" s="200"/>
      <c r="P314" s="1353">
        <v>9976</v>
      </c>
      <c r="Q314" s="200"/>
      <c r="R314" s="200"/>
    </row>
    <row r="315" spans="1:24" s="98" customFormat="1" ht="15" outlineLevel="1">
      <c r="A315" s="99">
        <v>6</v>
      </c>
      <c r="B315" s="98">
        <f t="shared" si="436"/>
        <v>5213871</v>
      </c>
      <c r="C315" s="118" t="str">
        <f t="shared" si="437"/>
        <v>8.1.6</v>
      </c>
      <c r="D315" s="119">
        <v>5213871</v>
      </c>
      <c r="E315" s="120" t="str">
        <f ca="1">IF(LEFT(D315,3)="CPU",VLOOKUP(B315,BASE!A:E,2,0),VLOOKUP(D315,BASE!A:E,2,0))</f>
        <v>SICRO 3</v>
      </c>
      <c r="F315" s="185" t="str">
        <f ca="1">IF(LEFT(D315,3)="CPU",VLOOKUP(B315,BASE!A:E,3,0),VLOOKUP(D315,BASE!A:E,3,0))</f>
        <v>SUPORTE DUPLO METÁLICO GALVANIZADO PARA PLACAS - 4,00 X 2,00 M - FORNECIMENTO E IMPLANTAÇÃO</v>
      </c>
      <c r="G315" s="119" t="str">
        <f ca="1">IF(LEFT(D315,3)="CPU",VLOOKUP(B315,BASE!A:E,4,0),VLOOKUP(D315,BASE!A:E,4,0))</f>
        <v>UN</v>
      </c>
      <c r="H315" s="252">
        <f ca="1">VLOOKUP($C315,'MEMÓRIA DE CÁLCULO'!$B:$M,12,0)</f>
        <v>2</v>
      </c>
      <c r="I315" s="137">
        <f ca="1">IF(LEFT(D315,3)="CPU",VLOOKUP(B315,BASE!A:E,5,0),VLOOKUP(D315,BASE!A:E,5,0))</f>
        <v>3516.6</v>
      </c>
      <c r="J315" s="487">
        <f t="shared" ca="1" si="438"/>
        <v>7033.2</v>
      </c>
      <c r="K315" s="239">
        <f t="shared" ca="1" si="439"/>
        <v>4313.1099999999997</v>
      </c>
      <c r="L315" s="487">
        <f t="shared" ca="1" si="440"/>
        <v>8626.2199999999993</v>
      </c>
      <c r="M315" s="141">
        <f t="shared" si="431"/>
        <v>0.22650000000000001</v>
      </c>
      <c r="N315" s="300">
        <f t="shared" ref="N315:N346" ca="1" si="441">L315/$L$377</f>
        <v>1.8351156562026381E-4</v>
      </c>
      <c r="O315" s="200"/>
      <c r="P315" s="1353">
        <v>8336.7999999999993</v>
      </c>
      <c r="Q315" s="200"/>
      <c r="R315" s="200"/>
    </row>
    <row r="316" spans="1:24" s="98" customFormat="1" ht="27.75" outlineLevel="1" thickBot="1">
      <c r="A316" s="99">
        <v>7</v>
      </c>
      <c r="B316" s="98">
        <f t="shared" si="426"/>
        <v>5213776</v>
      </c>
      <c r="C316" s="118" t="str">
        <f t="shared" si="427"/>
        <v>8.1.7</v>
      </c>
      <c r="D316" s="119">
        <v>5213776</v>
      </c>
      <c r="E316" s="120" t="str">
        <f ca="1">IF(LEFT(D316,3)="CPU",VLOOKUP(B316,BASE!A:E,2,0),VLOOKUP(D316,BASE!A:E,2,0))</f>
        <v>SICRO 3</v>
      </c>
      <c r="F316" s="185" t="str">
        <f ca="1">IF(LEFT(D316,3)="CPU",VLOOKUP(B316,BASE!A:E,3,0),VLOOKUP(D316,BASE!A:E,3,0))</f>
        <v>PÓRTICO METÁLICO COM VÃO DE 15,9 M, VENTO DE 45 M/S E ÁREA DE EXPOSIÇÃO DE ATÉ 23,85 M² - FORNECIMENTO E IMPLANTAÇÃO - AREIA E BRITA COMERCIAIS</v>
      </c>
      <c r="G316" s="119" t="str">
        <f ca="1">IF(LEFT(D316,3)="CPU",VLOOKUP(B316,BASE!A:E,4,0),VLOOKUP(D316,BASE!A:E,4,0))</f>
        <v>UN</v>
      </c>
      <c r="H316" s="252">
        <f ca="1">VLOOKUP($C316,'MEMÓRIA DE CÁLCULO'!$B:$M,12,0)</f>
        <v>1</v>
      </c>
      <c r="I316" s="137">
        <f ca="1">IF(LEFT(D316,3)="CPU",VLOOKUP(B316,BASE!A:E,5,0),VLOOKUP(D316,BASE!A:E,5,0))</f>
        <v>112553.57</v>
      </c>
      <c r="J316" s="487">
        <f t="shared" ca="1" si="428"/>
        <v>112553.57</v>
      </c>
      <c r="K316" s="239">
        <f t="shared" ca="1" si="429"/>
        <v>138046.95000000001</v>
      </c>
      <c r="L316" s="487">
        <f t="shared" ca="1" si="430"/>
        <v>138046.95000000001</v>
      </c>
      <c r="M316" s="141">
        <f t="shared" si="431"/>
        <v>0.22650000000000001</v>
      </c>
      <c r="N316" s="300">
        <f t="shared" ca="1" si="441"/>
        <v>2.9367685873537054E-3</v>
      </c>
      <c r="O316" s="200"/>
      <c r="P316" s="1353">
        <v>137881.23000000001</v>
      </c>
      <c r="Q316" s="200"/>
      <c r="R316" s="200"/>
    </row>
    <row r="317" spans="1:24" s="98" customFormat="1" ht="15.75" outlineLevel="1" thickBot="1">
      <c r="A317" s="178">
        <v>2</v>
      </c>
      <c r="B317" s="138">
        <f t="shared" si="426"/>
        <v>0</v>
      </c>
      <c r="C317" s="166" t="str">
        <f>$C$308&amp;"."&amp;A317</f>
        <v>8.2</v>
      </c>
      <c r="D317" s="167"/>
      <c r="E317" s="167"/>
      <c r="F317" s="175" t="str">
        <f ca="1">VLOOKUP($C317,'MEMÓRIA DE CÁLCULO'!$B:$M,4,0)</f>
        <v>SINALIZAÇÃO HORIZONTAL</v>
      </c>
      <c r="G317" s="168"/>
      <c r="H317" s="169"/>
      <c r="I317" s="165"/>
      <c r="J317" s="170">
        <f ca="1">SUBTOTAL(9,J318:J322)</f>
        <v>261348.25</v>
      </c>
      <c r="K317" s="234"/>
      <c r="L317" s="170">
        <f ca="1">SUBTOTAL(9,L318:L322)</f>
        <v>320547.76999999996</v>
      </c>
      <c r="M317" s="235"/>
      <c r="N317" s="300">
        <f t="shared" ca="1" si="441"/>
        <v>6.8192352071688679E-3</v>
      </c>
      <c r="O317"/>
      <c r="P317" s="1357">
        <v>344958.38</v>
      </c>
      <c r="Q317"/>
      <c r="R317"/>
    </row>
    <row r="318" spans="1:24" s="98" customFormat="1" ht="15" outlineLevel="1">
      <c r="A318" s="99">
        <v>1</v>
      </c>
      <c r="B318" s="98">
        <f t="shared" si="426"/>
        <v>5213408</v>
      </c>
      <c r="C318" s="196" t="str">
        <f t="shared" ref="C318" si="442">$C$317&amp;"."&amp;A318</f>
        <v>8.2.1</v>
      </c>
      <c r="D318" s="131">
        <v>5213408</v>
      </c>
      <c r="E318" s="120" t="str">
        <f ca="1">IF(LEFT(D318,3)="CPU",VLOOKUP(B318,BASE!A:E,2,0),VLOOKUP(D318,BASE!A:E,2,0))</f>
        <v>SICRO 3</v>
      </c>
      <c r="F318" s="185" t="str">
        <f ca="1">IF(LEFT(D318,3)="CPU",VLOOKUP(B318,BASE!A:E,3,0),VLOOKUP(D318,BASE!A:E,3,0))</f>
        <v>PINTURA DE FAIXA COM TERMOPLÁSTICO POR ASPERSÃO - ESPESSURA DE 1,5 MM</v>
      </c>
      <c r="G318" s="119" t="str">
        <f ca="1">IF(LEFT(D318,3)="CPU",VLOOKUP(B318,BASE!A:E,4,0),VLOOKUP(D318,BASE!A:E,4,0))</f>
        <v>M²</v>
      </c>
      <c r="H318" s="252">
        <f ca="1">VLOOKUP($C318,'MEMÓRIA DE CÁLCULO'!$B:$M,12,0)</f>
        <v>218.22</v>
      </c>
      <c r="I318" s="137">
        <f ca="1">IF(LEFT(D318,3)="CPU",VLOOKUP(B318,BASE!A:E,5,0),VLOOKUP(D318,BASE!A:E,5,0))</f>
        <v>46.76</v>
      </c>
      <c r="J318" s="487">
        <f t="shared" ref="J318" ca="1" si="443">IFERROR(ROUND($H318*I318,2),"")</f>
        <v>10203.969999999999</v>
      </c>
      <c r="K318" s="248">
        <f t="shared" ref="K318" ca="1" si="444">ROUND(I318*(1+$M$5),2)</f>
        <v>57.35</v>
      </c>
      <c r="L318" s="487">
        <f t="shared" ref="L318" ca="1" si="445">IFERROR(ROUND($H318*K318,2),"")</f>
        <v>12514.92</v>
      </c>
      <c r="M318" s="224">
        <f t="shared" si="431"/>
        <v>0.22650000000000001</v>
      </c>
      <c r="N318" s="300">
        <f t="shared" ca="1" si="441"/>
        <v>2.662385799124474E-4</v>
      </c>
      <c r="O318" s="200"/>
      <c r="P318" s="1353">
        <v>12311.97</v>
      </c>
      <c r="Q318" s="200"/>
      <c r="R318" s="200"/>
    </row>
    <row r="319" spans="1:24" s="98" customFormat="1" ht="15" outlineLevel="1">
      <c r="A319" s="99">
        <v>2</v>
      </c>
      <c r="B319" s="98">
        <f t="shared" si="426"/>
        <v>5214005</v>
      </c>
      <c r="C319" s="196" t="str">
        <f t="shared" ref="C319" si="446">$C$317&amp;"."&amp;A319</f>
        <v>8.2.2</v>
      </c>
      <c r="D319" s="131">
        <v>5214005</v>
      </c>
      <c r="E319" s="120" t="str">
        <f ca="1">IF(LEFT(D319,3)="CPU",VLOOKUP(B319,BASE!A:E,2,0),VLOOKUP(D319,BASE!A:E,2,0))</f>
        <v>SICRO 3</v>
      </c>
      <c r="F319" s="185" t="str">
        <f ca="1">IF(LEFT(D319,3)="CPU",VLOOKUP(B319,BASE!A:E,3,0),VLOOKUP(D319,BASE!A:E,3,0))</f>
        <v>PINTURA DE FAIXA COM TERMOPLÁSTICO EM ALTO RELEVO TIPO III POR EXTRUSÃO - RELEVO SIMPLES COM BASE</v>
      </c>
      <c r="G319" s="119" t="str">
        <f ca="1">IF(LEFT(D319,3)="CPU",VLOOKUP(B319,BASE!A:E,4,0),VLOOKUP(D319,BASE!A:E,4,0))</f>
        <v>M²</v>
      </c>
      <c r="H319" s="252">
        <f ca="1">VLOOKUP($C319,'MEMÓRIA DE CÁLCULO'!$B:$M,12,0)</f>
        <v>74.460000000000008</v>
      </c>
      <c r="I319" s="137">
        <f ca="1">IF(LEFT(D319,3)="CPU",VLOOKUP(B319,BASE!A:E,5,0),VLOOKUP(D319,BASE!A:E,5,0))</f>
        <v>155.47999999999999</v>
      </c>
      <c r="J319" s="487">
        <f t="shared" ref="J319" ca="1" si="447">IFERROR(ROUND($H319*I319,2),"")</f>
        <v>11577.04</v>
      </c>
      <c r="K319" s="248">
        <f t="shared" ref="K319" ca="1" si="448">ROUND(I319*(1+$M$5),2)</f>
        <v>190.7</v>
      </c>
      <c r="L319" s="487">
        <f t="shared" ref="L319" ca="1" si="449">IFERROR(ROUND($H319*K319,2),"")</f>
        <v>14199.52</v>
      </c>
      <c r="M319" s="224">
        <f t="shared" si="431"/>
        <v>0.22650000000000001</v>
      </c>
      <c r="N319" s="300">
        <f t="shared" ca="1" si="441"/>
        <v>3.0207624501302411E-4</v>
      </c>
      <c r="O319" s="200"/>
      <c r="P319" s="1353">
        <v>13630.65</v>
      </c>
      <c r="Q319" s="200"/>
      <c r="R319" s="200"/>
    </row>
    <row r="320" spans="1:24" s="98" customFormat="1" ht="15" outlineLevel="1">
      <c r="A320" s="99">
        <v>3</v>
      </c>
      <c r="B320" s="98">
        <f t="shared" si="426"/>
        <v>5213401</v>
      </c>
      <c r="C320" s="196" t="str">
        <f t="shared" ref="C320:C322" si="450">$C$317&amp;"."&amp;A320</f>
        <v>8.2.3</v>
      </c>
      <c r="D320" s="131">
        <v>5213401</v>
      </c>
      <c r="E320" s="120" t="str">
        <f ca="1">IF(LEFT(D320,3)="CPU",VLOOKUP(B320,BASE!A:E,2,0),VLOOKUP(D320,BASE!A:E,2,0))</f>
        <v>SICRO 3</v>
      </c>
      <c r="F320" s="185" t="str">
        <f ca="1">IF(LEFT(D320,3)="CPU",VLOOKUP(B320,BASE!A:E,3,0),VLOOKUP(D320,BASE!A:E,3,0))</f>
        <v>PINTURA DE FAIXA COM TINTA ACRÍLICA - ESPESSURA DE 0,6 MM</v>
      </c>
      <c r="G320" s="119" t="str">
        <f ca="1">IF(LEFT(D320,3)="CPU",VLOOKUP(B320,BASE!A:E,4,0),VLOOKUP(D320,BASE!A:E,4,0))</f>
        <v>M²</v>
      </c>
      <c r="H320" s="252">
        <f ca="1">VLOOKUP($C320,'MEMÓRIA DE CÁLCULO'!$B:$M,12,0)</f>
        <v>1142.08</v>
      </c>
      <c r="I320" s="137">
        <f ca="1">IF(LEFT(D320,3)="CPU",VLOOKUP(B320,BASE!A:E,5,0),VLOOKUP(D320,BASE!A:E,5,0))</f>
        <v>27.4</v>
      </c>
      <c r="J320" s="487">
        <f t="shared" ref="J320:J322" ca="1" si="451">IFERROR(ROUND($H320*I320,2),"")</f>
        <v>31292.99</v>
      </c>
      <c r="K320" s="248">
        <f t="shared" ref="K320:K322" ca="1" si="452">ROUND(I320*(1+$M$5),2)</f>
        <v>33.61</v>
      </c>
      <c r="L320" s="487">
        <f t="shared" ref="L320:L322" ca="1" si="453">IFERROR(ROUND($H320*K320,2),"")</f>
        <v>38385.31</v>
      </c>
      <c r="M320" s="224">
        <f t="shared" si="431"/>
        <v>0.22650000000000001</v>
      </c>
      <c r="N320" s="300">
        <f t="shared" ca="1" si="441"/>
        <v>8.1659734332293504E-4</v>
      </c>
      <c r="O320" s="200"/>
      <c r="P320" s="1353">
        <v>38168.31</v>
      </c>
      <c r="Q320" s="200"/>
      <c r="R320" s="200"/>
    </row>
    <row r="321" spans="1:24" s="98" customFormat="1" ht="15" outlineLevel="1">
      <c r="A321" s="99">
        <v>4</v>
      </c>
      <c r="B321" s="98">
        <f t="shared" ref="B321" si="454">D321</f>
        <v>5213358</v>
      </c>
      <c r="C321" s="118" t="str">
        <f t="shared" ref="C321" si="455">$C$317&amp;"."&amp;A321</f>
        <v>8.2.4</v>
      </c>
      <c r="D321" s="119">
        <v>5213358</v>
      </c>
      <c r="E321" s="120" t="str">
        <f ca="1">IF(LEFT(D321,3)="CPU",VLOOKUP(B321,BASE!A:E,2,0),VLOOKUP(D321,BASE!A:E,2,0))</f>
        <v>SICRO 3</v>
      </c>
      <c r="F321" s="185" t="str">
        <f ca="1">IF(LEFT(D321,3)="CPU",VLOOKUP(B321,BASE!A:E,3,0),VLOOKUP(D321,BASE!A:E,3,0))</f>
        <v>LAMINADO ELASTOPLÁSTICO PARA SINALIZAÇÃO HORIZONTAL - ESPESSURA DE 1,5 MM - FORNECIMENTO E IMPLANTAÇÃO</v>
      </c>
      <c r="G321" s="119" t="str">
        <f ca="1">IF(LEFT(D321,3)="CPU",VLOOKUP(B321,BASE!A:E,4,0),VLOOKUP(D321,BASE!A:E,4,0))</f>
        <v>M²</v>
      </c>
      <c r="H321" s="252">
        <f ca="1">VLOOKUP($C321,'MEMÓRIA DE CÁLCULO'!$B:$M,12,0)</f>
        <v>1072.18</v>
      </c>
      <c r="I321" s="137">
        <f ca="1">IF(LEFT(D321,3)="CPU",VLOOKUP(B321,BASE!A:E,5,0),VLOOKUP(D321,BASE!A:E,5,0))</f>
        <v>191.26</v>
      </c>
      <c r="J321" s="487">
        <f t="shared" ref="J321" ca="1" si="456">IFERROR(ROUND($H321*I321,2),"")</f>
        <v>205065.15</v>
      </c>
      <c r="K321" s="239">
        <f t="shared" ref="K321" ca="1" si="457">ROUND(I321*(1+$M$5),2)</f>
        <v>234.58</v>
      </c>
      <c r="L321" s="487">
        <f t="shared" ref="L321" ca="1" si="458">IFERROR(ROUND($H321*K321,2),"")</f>
        <v>251511.98</v>
      </c>
      <c r="M321" s="141">
        <f t="shared" si="431"/>
        <v>0.22650000000000001</v>
      </c>
      <c r="N321" s="300">
        <f t="shared" ca="1" si="441"/>
        <v>5.35058892794903E-3</v>
      </c>
      <c r="O321" s="200"/>
      <c r="P321" s="1353">
        <v>276944.09000000003</v>
      </c>
      <c r="Q321" s="200"/>
      <c r="R321" s="200"/>
    </row>
    <row r="322" spans="1:24" s="98" customFormat="1" ht="15.75" outlineLevel="1" thickBot="1">
      <c r="A322" s="99">
        <v>5</v>
      </c>
      <c r="B322" s="98">
        <f t="shared" si="426"/>
        <v>5213361</v>
      </c>
      <c r="C322" s="118" t="str">
        <f t="shared" si="450"/>
        <v>8.2.5</v>
      </c>
      <c r="D322" s="119">
        <v>5213361</v>
      </c>
      <c r="E322" s="120" t="str">
        <f ca="1">IF(LEFT(D322,3)="CPU",VLOOKUP(B322,BASE!A:E,2,0),VLOOKUP(D322,BASE!A:E,2,0))</f>
        <v>SICRO 3</v>
      </c>
      <c r="F322" s="185" t="str">
        <f ca="1">IF(LEFT(D322,3)="CPU",VLOOKUP(B322,BASE!A:E,3,0),VLOOKUP(D322,BASE!A:E,3,0))</f>
        <v>TACHÃO REFLETIVO EM PLÁSTICO INJETADO - MONODIRECIONAL - FORNECIMENTO E COLOCAÇÃO</v>
      </c>
      <c r="G322" s="119" t="str">
        <f ca="1">IF(LEFT(D322,3)="CPU",VLOOKUP(B322,BASE!A:E,4,0),VLOOKUP(D322,BASE!A:E,4,0))</f>
        <v>UN</v>
      </c>
      <c r="H322" s="252">
        <f ca="1">VLOOKUP($C322,'MEMÓRIA DE CÁLCULO'!$B:$M,12,0)</f>
        <v>38</v>
      </c>
      <c r="I322" s="137">
        <f ca="1">IF(LEFT(D322,3)="CPU",VLOOKUP(B322,BASE!A:E,5,0),VLOOKUP(D322,BASE!A:E,5,0))</f>
        <v>84.45</v>
      </c>
      <c r="J322" s="487">
        <f t="shared" ca="1" si="451"/>
        <v>3209.1</v>
      </c>
      <c r="K322" s="239">
        <f t="shared" ca="1" si="452"/>
        <v>103.58</v>
      </c>
      <c r="L322" s="487">
        <f t="shared" ca="1" si="453"/>
        <v>3936.04</v>
      </c>
      <c r="M322" s="141">
        <f t="shared" si="431"/>
        <v>0.22650000000000001</v>
      </c>
      <c r="N322" s="300">
        <f t="shared" ca="1" si="441"/>
        <v>8.3734110971431664E-5</v>
      </c>
      <c r="O322" s="200"/>
      <c r="P322" s="1353">
        <v>3903.36</v>
      </c>
      <c r="Q322" s="200"/>
      <c r="R322" s="200"/>
    </row>
    <row r="323" spans="1:24" s="98" customFormat="1" ht="15.75" outlineLevel="1" thickBot="1">
      <c r="A323" s="178">
        <v>3</v>
      </c>
      <c r="B323" s="138">
        <f t="shared" si="426"/>
        <v>0</v>
      </c>
      <c r="C323" s="166" t="str">
        <f>$C$308&amp;"."&amp;A323</f>
        <v>8.3</v>
      </c>
      <c r="D323" s="167"/>
      <c r="E323" s="167"/>
      <c r="F323" s="175" t="str">
        <f ca="1">VLOOKUP($C323,'MEMÓRIA DE CÁLCULO'!$B:$M,4,0)</f>
        <v>OBRAS COMPLEMENTARES</v>
      </c>
      <c r="G323" s="168"/>
      <c r="H323" s="169"/>
      <c r="I323" s="165"/>
      <c r="J323" s="170">
        <f ca="1">SUBTOTAL(9,J324:J327)</f>
        <v>375798.26999999996</v>
      </c>
      <c r="K323" s="234"/>
      <c r="L323" s="170">
        <f ca="1">SUBTOTAL(9,L324:L327)</f>
        <v>460930.95999999996</v>
      </c>
      <c r="M323" s="235"/>
      <c r="N323" s="300">
        <f t="shared" ca="1" si="441"/>
        <v>9.8057042496540996E-3</v>
      </c>
      <c r="O323"/>
      <c r="P323" s="1354">
        <v>457043.22000000003</v>
      </c>
      <c r="Q323"/>
      <c r="R323"/>
    </row>
    <row r="324" spans="1:24" s="98" customFormat="1" ht="27" outlineLevel="1">
      <c r="A324" s="99">
        <v>1</v>
      </c>
      <c r="B324" s="98">
        <f t="shared" si="426"/>
        <v>3713610</v>
      </c>
      <c r="C324" s="196" t="str">
        <f t="shared" ref="C324:C325" si="459">$C$323&amp;"."&amp;A324</f>
        <v>8.3.1</v>
      </c>
      <c r="D324" s="131">
        <v>3713610</v>
      </c>
      <c r="E324" s="120" t="str">
        <f ca="1">IF(LEFT(D324,3)="CPU",VLOOKUP(B324,BASE!A:E,2,0),VLOOKUP(D324,BASE!A:E,2,0))</f>
        <v>SICRO 3</v>
      </c>
      <c r="F324" s="185" t="str">
        <f ca="1">IF(LEFT(D324,3)="CPU",VLOOKUP(B324,BASE!A:E,3,0),VLOOKUP(D324,BASE!A:E,3,0))</f>
        <v>CERCA COM 4 FIOS DE ARAME FARPADO E MOURÃO DE CONCRETO DE SEÇÃO QUADRADA DE 11 CM A CADA 2,5 M E ESTICADOR DE 15 CM A CADA 50 M - AREIA E BRITA COMERCIAIS</v>
      </c>
      <c r="G324" s="119" t="str">
        <f ca="1">IF(LEFT(D324,3)="CPU",VLOOKUP(B324,BASE!A:E,4,0),VLOOKUP(D324,BASE!A:E,4,0))</f>
        <v>M</v>
      </c>
      <c r="H324" s="252">
        <f ca="1">VLOOKUP($C324,'MEMÓRIA DE CÁLCULO'!$B:$M,12,0)</f>
        <v>294.99</v>
      </c>
      <c r="I324" s="137">
        <f ca="1">IF(LEFT(D324,3)="CPU",VLOOKUP(B324,BASE!A:E,5,0),VLOOKUP(D324,BASE!A:E,5,0))</f>
        <v>33.950000000000003</v>
      </c>
      <c r="J324" s="487">
        <f t="shared" ref="J324:J325" ca="1" si="460">IFERROR(ROUND($H324*I324,2),"")</f>
        <v>10014.91</v>
      </c>
      <c r="K324" s="248">
        <f t="shared" ref="K324:K325" ca="1" si="461">ROUND(I324*(1+$M$5),2)</f>
        <v>41.64</v>
      </c>
      <c r="L324" s="487">
        <f t="shared" ref="L324:L325" ca="1" si="462">IFERROR(ROUND($H324*K324,2),"")</f>
        <v>12283.38</v>
      </c>
      <c r="M324" s="224">
        <f t="shared" si="431"/>
        <v>0.22650000000000001</v>
      </c>
      <c r="N324" s="300">
        <f t="shared" ca="1" si="441"/>
        <v>2.6131286877782343E-4</v>
      </c>
      <c r="O324" s="200"/>
      <c r="P324" s="1353">
        <v>12065.09</v>
      </c>
      <c r="Q324" s="200"/>
      <c r="R324" s="200"/>
    </row>
    <row r="325" spans="1:24" s="98" customFormat="1" ht="27" outlineLevel="1">
      <c r="A325" s="99">
        <v>2</v>
      </c>
      <c r="B325" s="98" t="str">
        <f t="shared" si="426"/>
        <v>CPU-033</v>
      </c>
      <c r="C325" s="118" t="str">
        <f t="shared" si="459"/>
        <v>8.3.2</v>
      </c>
      <c r="D325" s="119" t="s">
        <v>43498</v>
      </c>
      <c r="E325" s="120" t="str">
        <f ca="1">IF(LEFT(D325,3)="CPU",VLOOKUP(B325,BASE!A:E,2,0),VLOOKUP(D325,BASE!A:E,2,0))</f>
        <v>EXTRA</v>
      </c>
      <c r="F325" s="185" t="str">
        <f ca="1">IF(LEFT(D325,3)="CPU",VLOOKUP(B325,BASE!A:E,3,0),VLOOKUP(D325,BASE!A:E,3,0))</f>
        <v>BARREIRA SIMPLES DE CONCRETO, ARMADA, PRÉ-MOLDADA (PERFIL NEW JERSEY) - L &gt; 3,00 M E H = 810 MM, CONSIDERANDO CONFECÇÃO E INSTALAÇÃO, INCLUSIVE CONCRETO, FORMA E ARMAÇÃO</v>
      </c>
      <c r="G325" s="119" t="str">
        <f ca="1">IF(LEFT(D325,3)="CPU",VLOOKUP(B325,BASE!A:E,4,0),VLOOKUP(D325,BASE!A:E,4,0))</f>
        <v>M</v>
      </c>
      <c r="H325" s="252">
        <f ca="1">VLOOKUP($C325,'MEMÓRIA DE CÁLCULO'!$B:$M,12,0)</f>
        <v>1015</v>
      </c>
      <c r="I325" s="137">
        <f ca="1">IF(LEFT(D325,3)="CPU",VLOOKUP(B325,BASE!A:E,5,0),VLOOKUP(D325,BASE!A:E,5,0))</f>
        <v>282.19999999999993</v>
      </c>
      <c r="J325" s="487">
        <f t="shared" ca="1" si="460"/>
        <v>286433</v>
      </c>
      <c r="K325" s="239">
        <f t="shared" ca="1" si="461"/>
        <v>346.12</v>
      </c>
      <c r="L325" s="487">
        <f t="shared" ca="1" si="462"/>
        <v>351311.8</v>
      </c>
      <c r="M325" s="141">
        <f t="shared" si="431"/>
        <v>0.22650000000000001</v>
      </c>
      <c r="N325" s="300">
        <f t="shared" ca="1" si="441"/>
        <v>7.4736997710321551E-3</v>
      </c>
      <c r="O325" s="200"/>
      <c r="P325" s="1353">
        <v>348317.55</v>
      </c>
      <c r="Q325" s="200"/>
      <c r="R325" s="200"/>
    </row>
    <row r="326" spans="1:24" s="98" customFormat="1" ht="15" outlineLevel="1">
      <c r="A326" s="99">
        <v>3</v>
      </c>
      <c r="B326" s="98">
        <f t="shared" ref="B326:B327" si="463">D326</f>
        <v>65000081</v>
      </c>
      <c r="C326" s="118" t="str">
        <f t="shared" ref="C326:C327" si="464">$C$323&amp;"."&amp;A326</f>
        <v>8.3.3</v>
      </c>
      <c r="D326" s="119">
        <v>65000081</v>
      </c>
      <c r="E326" s="120" t="str">
        <f ca="1">IF(LEFT(D326,3)="CPU",VLOOKUP(B326,BASE!A:E,2,0),VLOOKUP(D326,BASE!A:E,2,0))</f>
        <v>COPASA</v>
      </c>
      <c r="F326" s="185" t="str">
        <f ca="1">IF(LEFT(D326,3)="CPU",VLOOKUP(B326,BASE!A:E,3,0),VLOOKUP(D326,BASE!A:E,3,0))</f>
        <v>GRAMA EM PLACAS - FORNECIMENTO E PLANTIO</v>
      </c>
      <c r="G326" s="119" t="str">
        <f ca="1">IF(LEFT(D326,3)="CPU",VLOOKUP(B326,BASE!A:E,4,0),VLOOKUP(D326,BASE!A:E,4,0))</f>
        <v>M2</v>
      </c>
      <c r="H326" s="252">
        <f ca="1">VLOOKUP($C326,'MEMÓRIA DE CÁLCULO'!$B:$M,12,0)</f>
        <v>2638.82</v>
      </c>
      <c r="I326" s="137">
        <f ca="1">IF(LEFT(D326,3)="CPU",VLOOKUP(B326,BASE!A:E,5,0),VLOOKUP(D326,BASE!A:E,5,0))</f>
        <v>22.64</v>
      </c>
      <c r="J326" s="487">
        <f t="shared" ref="J326:J327" ca="1" si="465">IFERROR(ROUND($H326*I326,2),"")</f>
        <v>59742.879999999997</v>
      </c>
      <c r="K326" s="239">
        <f t="shared" ref="K326:K327" ca="1" si="466">ROUND(I326*(1+$M$5),2)</f>
        <v>27.77</v>
      </c>
      <c r="L326" s="487">
        <f t="shared" ref="L326:L327" ca="1" si="467">IFERROR(ROUND($H326*K326,2),"")</f>
        <v>73280.03</v>
      </c>
      <c r="M326" s="141">
        <f t="shared" si="431"/>
        <v>0.22650000000000001</v>
      </c>
      <c r="N326" s="300">
        <f t="shared" ca="1" si="441"/>
        <v>1.558936942716497E-3</v>
      </c>
      <c r="O326" s="200"/>
      <c r="P326" s="1353">
        <v>70614.820000000007</v>
      </c>
      <c r="Q326" s="200"/>
      <c r="R326" s="200"/>
    </row>
    <row r="327" spans="1:24" s="98" customFormat="1" ht="15.75" outlineLevel="1" thickBot="1">
      <c r="A327" s="99">
        <v>4</v>
      </c>
      <c r="B327" s="98">
        <f t="shared" si="463"/>
        <v>4413905</v>
      </c>
      <c r="C327" s="118" t="str">
        <f t="shared" si="464"/>
        <v>8.3.4</v>
      </c>
      <c r="D327" s="119">
        <v>4413905</v>
      </c>
      <c r="E327" s="120" t="str">
        <f ca="1">IF(LEFT(D327,3)="CPU",VLOOKUP(B327,BASE!A:E,2,0),VLOOKUP(D327,BASE!A:E,2,0))</f>
        <v>SICRO 3</v>
      </c>
      <c r="F327" s="185" t="str">
        <f ca="1">IF(LEFT(D327,3)="CPU",VLOOKUP(B327,BASE!A:E,3,0),VLOOKUP(D327,BASE!A:E,3,0))</f>
        <v>HIDROSSEMEADURA</v>
      </c>
      <c r="G327" s="119" t="str">
        <f ca="1">IF(LEFT(D327,3)="CPU",VLOOKUP(B327,BASE!A:E,4,0),VLOOKUP(D327,BASE!A:E,4,0))</f>
        <v>M²</v>
      </c>
      <c r="H327" s="252">
        <f ca="1">VLOOKUP($C327,'MEMÓRIA DE CÁLCULO'!$B:$M,12,0)</f>
        <v>2926.4900000000002</v>
      </c>
      <c r="I327" s="137">
        <f ca="1">IF(LEFT(D327,3)="CPU",VLOOKUP(B327,BASE!A:E,5,0),VLOOKUP(D327,BASE!A:E,5,0))</f>
        <v>6.7</v>
      </c>
      <c r="J327" s="487">
        <f t="shared" ca="1" si="465"/>
        <v>19607.48</v>
      </c>
      <c r="K327" s="239">
        <f t="shared" ca="1" si="466"/>
        <v>8.2200000000000006</v>
      </c>
      <c r="L327" s="487">
        <f t="shared" ca="1" si="467"/>
        <v>24055.75</v>
      </c>
      <c r="M327" s="141">
        <f t="shared" si="431"/>
        <v>0.22650000000000001</v>
      </c>
      <c r="N327" s="300">
        <f t="shared" ca="1" si="441"/>
        <v>5.1175466712762507E-4</v>
      </c>
      <c r="O327" s="200"/>
      <c r="P327" s="1353">
        <v>26045.759999999998</v>
      </c>
      <c r="Q327" s="200"/>
      <c r="R327" s="200"/>
    </row>
    <row r="328" spans="1:24" s="98" customFormat="1" ht="15.75" thickBot="1">
      <c r="A328" s="178"/>
      <c r="B328" s="138" t="str">
        <f t="shared" ref="B328:B376" si="468">D328</f>
        <v/>
      </c>
      <c r="C328" s="132">
        <v>9</v>
      </c>
      <c r="D328" s="133" t="s">
        <v>97</v>
      </c>
      <c r="E328" s="133" t="s">
        <v>97</v>
      </c>
      <c r="F328" s="227" t="str">
        <f ca="1">VLOOKUP($C328,'MEMÓRIA DE CÁLCULO'!$B:$M,4,0)</f>
        <v>SERVIÇOS TÉCNICOS E DE APOIO</v>
      </c>
      <c r="G328" s="134" t="s">
        <v>97</v>
      </c>
      <c r="H328" s="135"/>
      <c r="I328" s="136"/>
      <c r="J328" s="195">
        <f ca="1">SUBTOTAL(9,J329:J333)</f>
        <v>455546.52</v>
      </c>
      <c r="K328" s="222"/>
      <c r="L328" s="195">
        <f ca="1">SUBTOTAL(9,L329:L333)</f>
        <v>558711.96</v>
      </c>
      <c r="M328" s="223"/>
      <c r="N328" s="300">
        <f t="shared" ca="1" si="441"/>
        <v>1.1885867333590636E-2</v>
      </c>
      <c r="O328"/>
      <c r="P328" s="1357">
        <v>579899.03999999992</v>
      </c>
      <c r="Q328"/>
      <c r="R328"/>
    </row>
    <row r="329" spans="1:24" s="98" customFormat="1" ht="15.75" outlineLevel="1" thickBot="1">
      <c r="A329" s="178">
        <v>1</v>
      </c>
      <c r="B329" s="138" t="str">
        <f t="shared" si="468"/>
        <v/>
      </c>
      <c r="C329" s="166" t="str">
        <f>$C$328&amp;"."&amp;A329</f>
        <v>9.1</v>
      </c>
      <c r="D329" s="167" t="s">
        <v>97</v>
      </c>
      <c r="E329" s="167" t="s">
        <v>97</v>
      </c>
      <c r="F329" s="175" t="str">
        <f ca="1">VLOOKUP($C329,'MEMÓRIA DE CÁLCULO'!$B:$M,4,0)</f>
        <v>TOPOGRAFIA</v>
      </c>
      <c r="G329" s="168" t="s">
        <v>97</v>
      </c>
      <c r="H329" s="169"/>
      <c r="I329" s="165"/>
      <c r="J329" s="236">
        <f ca="1">SUBTOTAL(9,J330)</f>
        <v>242426.52</v>
      </c>
      <c r="K329" s="250"/>
      <c r="L329" s="236">
        <f ca="1">SUBTOTAL(9,L330)</f>
        <v>297336.12</v>
      </c>
      <c r="M329" s="235"/>
      <c r="N329" s="300">
        <f t="shared" ca="1" si="441"/>
        <v>6.3254376652409324E-3</v>
      </c>
      <c r="O329"/>
      <c r="P329" s="1357">
        <v>301951.68</v>
      </c>
      <c r="Q329"/>
      <c r="R329"/>
      <c r="V329" s="129"/>
      <c r="X329" s="99"/>
    </row>
    <row r="330" spans="1:24" s="98" customFormat="1" ht="15.75" outlineLevel="1" thickBot="1">
      <c r="A330" s="178">
        <v>1</v>
      </c>
      <c r="B330" s="138" t="str">
        <f t="shared" si="468"/>
        <v>43.01.03</v>
      </c>
      <c r="C330" s="244" t="str">
        <f>$C$329&amp;"."&amp;A330</f>
        <v>9.1.1</v>
      </c>
      <c r="D330" s="245" t="s">
        <v>8839</v>
      </c>
      <c r="E330" s="120" t="str">
        <f ca="1">IF(LEFT(D330,3)="CPU",VLOOKUP(B330,BASE!A:E,2,0),VLOOKUP(D330,BASE!A:E,2,0))</f>
        <v>SUDECAP</v>
      </c>
      <c r="F330" s="185" t="str">
        <f ca="1">IF(LEFT(D330,3)="CPU",VLOOKUP(B330,BASE!A:E,3,0),VLOOKUP(D330,BASE!A:E,3,0))</f>
        <v>EQUIPE DE TOPOGRAFIA - OBRA</v>
      </c>
      <c r="G330" s="119" t="str">
        <f ca="1">IF(LEFT(D330,3)="CPU",VLOOKUP(B330,BASE!A:E,4,0),VLOOKUP(D330,BASE!A:E,4,0))</f>
        <v>MES</v>
      </c>
      <c r="H330" s="252">
        <f ca="1">VLOOKUP($C330,'MEMÓRIA DE CÁLCULO'!$B:$M,12,0)</f>
        <v>12</v>
      </c>
      <c r="I330" s="137">
        <f ca="1">IF(LEFT(D330,3)="CPU",VLOOKUP(B330,BASE!A:E,5,0),VLOOKUP(D330,BASE!A:E,5,0))</f>
        <v>20202.21</v>
      </c>
      <c r="J330" s="208">
        <f ca="1">IFERROR(ROUND($H330*I330,2),"")</f>
        <v>242426.52</v>
      </c>
      <c r="K330" s="246">
        <f ca="1">ROUND(I330*(1+$M$5),2)</f>
        <v>24778.01</v>
      </c>
      <c r="L330" s="208">
        <f ca="1">IFERROR(ROUND($H330*K330,2),"")</f>
        <v>297336.12</v>
      </c>
      <c r="M330" s="247">
        <f>$M$5</f>
        <v>0.22650000000000001</v>
      </c>
      <c r="N330" s="300">
        <f t="shared" ca="1" si="441"/>
        <v>6.3254376652409324E-3</v>
      </c>
      <c r="O330"/>
      <c r="P330" s="1353">
        <v>301951.68</v>
      </c>
      <c r="Q330"/>
      <c r="R330"/>
      <c r="V330" s="129"/>
      <c r="X330" s="99"/>
    </row>
    <row r="331" spans="1:24" s="98" customFormat="1" ht="15.75" outlineLevel="1" thickBot="1">
      <c r="A331" s="178">
        <v>2</v>
      </c>
      <c r="B331" s="138" t="str">
        <f t="shared" si="468"/>
        <v/>
      </c>
      <c r="C331" s="166" t="str">
        <f>$C$328&amp;"."&amp;A331</f>
        <v>9.2</v>
      </c>
      <c r="D331" s="167" t="s">
        <v>97</v>
      </c>
      <c r="E331" s="167" t="s">
        <v>97</v>
      </c>
      <c r="F331" s="175" t="str">
        <f ca="1">VLOOKUP($C331,'MEMÓRIA DE CÁLCULO'!$B:$M,4,0)</f>
        <v>VEÍCULO PARA FISCALIZAÇÃO</v>
      </c>
      <c r="G331" s="168" t="s">
        <v>97</v>
      </c>
      <c r="H331" s="169"/>
      <c r="I331" s="165"/>
      <c r="J331" s="236">
        <f ca="1">SUBTOTAL(9,J332:J333)</f>
        <v>213120</v>
      </c>
      <c r="K331" s="250"/>
      <c r="L331" s="236">
        <f ca="1">SUBTOTAL(9,L332:L333)</f>
        <v>261375.84</v>
      </c>
      <c r="M331" s="235"/>
      <c r="N331" s="300">
        <f t="shared" ca="1" si="441"/>
        <v>5.5604296683497033E-3</v>
      </c>
      <c r="O331"/>
      <c r="P331" s="1357">
        <v>277947.36</v>
      </c>
      <c r="Q331"/>
      <c r="R331"/>
      <c r="V331" s="129"/>
      <c r="X331" s="99"/>
    </row>
    <row r="332" spans="1:24" s="98" customFormat="1" ht="15" outlineLevel="1">
      <c r="A332" s="178">
        <v>1</v>
      </c>
      <c r="B332" s="138" t="str">
        <f t="shared" si="468"/>
        <v>45.01.03</v>
      </c>
      <c r="C332" s="196" t="str">
        <f>$C$331&amp;"."&amp;A332</f>
        <v>9.2.1</v>
      </c>
      <c r="D332" s="131" t="s">
        <v>8890</v>
      </c>
      <c r="E332" s="197" t="str">
        <f ca="1">IF(LEFT(D332,3)="CPU",VLOOKUP(B332,BASE!A:E,2,0),VLOOKUP(D332,BASE!A:E,2,0))</f>
        <v>SUDECAP</v>
      </c>
      <c r="F332" s="198" t="str">
        <f ca="1">IF(LEFT(D332,3)="CPU",VLOOKUP(B332,BASE!A:E,3,0),VLOOKUP(D332,BASE!A:E,3,0))</f>
        <v>LOCAÇÃO VEICULO TIPO PICAPE LEVE C/ SEGURO SEM COMBUSTÍVEL</v>
      </c>
      <c r="G332" s="131" t="str">
        <f ca="1">IF(LEFT(D332,3)="CPU",VLOOKUP(B332,BASE!A:E,4,0),VLOOKUP(D332,BASE!A:E,4,0))</f>
        <v>MES</v>
      </c>
      <c r="H332" s="242">
        <f ca="1">VLOOKUP($C332,'MEMÓRIA DE CÁLCULO'!$B:$M,12,0)</f>
        <v>48</v>
      </c>
      <c r="I332" s="137">
        <f ca="1">IF(LEFT(D332,3)="CPU",VLOOKUP(B332,BASE!A:E,5,0),VLOOKUP(D332,BASE!A:E,5,0))</f>
        <v>3635</v>
      </c>
      <c r="J332" s="208">
        <f t="shared" ref="J332:J333" ca="1" si="469">IFERROR(ROUND($H332*I332,2),"")</f>
        <v>174480</v>
      </c>
      <c r="K332" s="248">
        <f ca="1">ROUND(I332*(1+$M$5),2)</f>
        <v>4458.33</v>
      </c>
      <c r="L332" s="208">
        <f t="shared" ref="L332:L333" ca="1" si="470">IFERROR(ROUND($H332*K332,2),"")</f>
        <v>213999.84</v>
      </c>
      <c r="M332" s="224">
        <f>$M$5</f>
        <v>0.22650000000000001</v>
      </c>
      <c r="N332" s="300">
        <f t="shared" ca="1" si="441"/>
        <v>4.5525671361136113E-3</v>
      </c>
      <c r="O332"/>
      <c r="P332" s="1353">
        <v>231041.76</v>
      </c>
      <c r="Q332"/>
      <c r="R332"/>
    </row>
    <row r="333" spans="1:24" s="98" customFormat="1" ht="15.75" outlineLevel="1" thickBot="1">
      <c r="A333" s="178">
        <v>2</v>
      </c>
      <c r="B333" s="138" t="str">
        <f t="shared" si="468"/>
        <v>45.02.01</v>
      </c>
      <c r="C333" s="140" t="str">
        <f>$C$331&amp;"."&amp;A333</f>
        <v>9.2.2</v>
      </c>
      <c r="D333" s="122" t="s">
        <v>8896</v>
      </c>
      <c r="E333" s="121" t="str">
        <f ca="1">IF(LEFT(D333,3)="CPU",VLOOKUP(B333,BASE!A:E,2,0),VLOOKUP(D333,BASE!A:E,2,0))</f>
        <v>SUDECAP</v>
      </c>
      <c r="F333" s="184" t="str">
        <f ca="1">IF(LEFT(D333,3)="CPU",VLOOKUP(B333,BASE!A:E,3,0),VLOOKUP(D333,BASE!A:E,3,0))</f>
        <v>GASOLINA</v>
      </c>
      <c r="G333" s="122" t="str">
        <f ca="1">IF(LEFT(D333,3)="CPU",VLOOKUP(B333,BASE!A:E,4,0),VLOOKUP(D333,BASE!A:E,4,0))</f>
        <v>L</v>
      </c>
      <c r="H333" s="243">
        <f ca="1">VLOOKUP($C333,'MEMÓRIA DE CÁLCULO'!$B:$M,12,0)</f>
        <v>6720</v>
      </c>
      <c r="I333" s="137">
        <f ca="1">IF(LEFT(D333,3)="CPU",VLOOKUP(B333,BASE!A:E,5,0),VLOOKUP(D333,BASE!A:E,5,0))</f>
        <v>5.75</v>
      </c>
      <c r="J333" s="208">
        <f t="shared" ca="1" si="469"/>
        <v>38640</v>
      </c>
      <c r="K333" s="238">
        <f ca="1">ROUND(I333*(1+$M$5),2)</f>
        <v>7.05</v>
      </c>
      <c r="L333" s="208">
        <f t="shared" ca="1" si="470"/>
        <v>47376</v>
      </c>
      <c r="M333" s="142">
        <f>$M$5</f>
        <v>0.22650000000000001</v>
      </c>
      <c r="N333" s="300">
        <f t="shared" ca="1" si="441"/>
        <v>1.0078625322360918E-3</v>
      </c>
      <c r="O333"/>
      <c r="P333" s="1353">
        <v>46905.599999999999</v>
      </c>
      <c r="Q333"/>
      <c r="R333"/>
    </row>
    <row r="334" spans="1:24" s="98" customFormat="1" ht="15.75" thickBot="1">
      <c r="A334" s="178"/>
      <c r="B334" s="138" t="str">
        <f t="shared" si="468"/>
        <v/>
      </c>
      <c r="C334" s="132">
        <v>10</v>
      </c>
      <c r="D334" s="133" t="s">
        <v>97</v>
      </c>
      <c r="E334" s="133" t="s">
        <v>97</v>
      </c>
      <c r="F334" s="173" t="s">
        <v>23507</v>
      </c>
      <c r="G334" s="134" t="s">
        <v>97</v>
      </c>
      <c r="H334" s="135"/>
      <c r="I334" s="136"/>
      <c r="J334" s="195">
        <f ca="1">SUBTOTAL(9,J335:J335)</f>
        <v>746701.44</v>
      </c>
      <c r="K334" s="222"/>
      <c r="L334" s="195">
        <f ca="1">SUBTOTAL(9,L335:L335)</f>
        <v>915829.2</v>
      </c>
      <c r="M334" s="223"/>
      <c r="N334" s="300">
        <f t="shared" ca="1" si="441"/>
        <v>1.9483070259366641E-2</v>
      </c>
      <c r="O334"/>
      <c r="P334" s="1357">
        <v>916251.84</v>
      </c>
      <c r="Q334"/>
      <c r="R334"/>
    </row>
    <row r="335" spans="1:24" s="98" customFormat="1" ht="27.75" outlineLevel="1" thickBot="1">
      <c r="A335" s="178">
        <v>1</v>
      </c>
      <c r="B335" s="138" t="str">
        <f t="shared" si="468"/>
        <v>CPU-012</v>
      </c>
      <c r="C335" s="244" t="str">
        <f>$C$334&amp;"."&amp;A335</f>
        <v>10.1</v>
      </c>
      <c r="D335" s="245" t="s">
        <v>19964</v>
      </c>
      <c r="E335" s="120" t="str">
        <f ca="1">IF(LEFT(D335,3)="CPU",VLOOKUP(B335,BASE!A:E,2,0),VLOOKUP(D335,BASE!A:E,2,0))</f>
        <v>EXTRA</v>
      </c>
      <c r="F335" s="185" t="str">
        <f ca="1">IF(LEFT(D335,3)="CPU",VLOOKUP(B335,BASE!A:E,3,0),VLOOKUP(D335,BASE!A:E,3,0))</f>
        <v>PLATAFORMA TELESCÓPICA COM ALTURA DE TRABALHO DE 30M - ALCANCE HORIZONTAL 15,80M CAPACIDADE DA PLATAFORMA 227 KG</v>
      </c>
      <c r="G335" s="119" t="str">
        <f ca="1">IF(LEFT(D335,3)="CPU",VLOOKUP(B335,BASE!A:E,4,0),VLOOKUP(D335,BASE!A:E,4,0))</f>
        <v>MÊS</v>
      </c>
      <c r="H335" s="252">
        <f ca="1">VLOOKUP($C335,'MEMÓRIA DE CÁLCULO'!$B:$M,12,0)</f>
        <v>24</v>
      </c>
      <c r="I335" s="137">
        <f ca="1">IF(LEFT(D335,3)="CPU",VLOOKUP(B335,BASE!A:E,5,0),VLOOKUP(D335,BASE!A:E,5,0))</f>
        <v>31112.559999999998</v>
      </c>
      <c r="J335" s="208">
        <f ca="1">IFERROR(ROUND($H335*I335,2),"")</f>
        <v>746701.44</v>
      </c>
      <c r="K335" s="246">
        <f ca="1">ROUND(I335*(1+$M$5),2)</f>
        <v>38159.550000000003</v>
      </c>
      <c r="L335" s="208">
        <f ca="1">IFERROR(ROUND($H335*K335,2),"")</f>
        <v>915829.2</v>
      </c>
      <c r="M335" s="247">
        <f>$M$5</f>
        <v>0.22650000000000001</v>
      </c>
      <c r="N335" s="300">
        <f t="shared" ca="1" si="441"/>
        <v>1.9483070259366641E-2</v>
      </c>
      <c r="O335"/>
      <c r="P335" s="1353">
        <v>916251.84</v>
      </c>
      <c r="Q335"/>
      <c r="R335"/>
      <c r="V335" s="129"/>
      <c r="X335" s="99"/>
    </row>
    <row r="336" spans="1:24" s="98" customFormat="1" ht="15.75" thickBot="1">
      <c r="A336" s="178"/>
      <c r="B336" s="138" t="str">
        <f t="shared" ref="B336:B337" si="471">D336</f>
        <v/>
      </c>
      <c r="C336" s="132">
        <v>11</v>
      </c>
      <c r="D336" s="133" t="s">
        <v>97</v>
      </c>
      <c r="E336" s="133" t="s">
        <v>97</v>
      </c>
      <c r="F336" s="173" t="s">
        <v>23502</v>
      </c>
      <c r="G336" s="134" t="s">
        <v>97</v>
      </c>
      <c r="H336" s="135"/>
      <c r="I336" s="136"/>
      <c r="J336" s="195">
        <f ca="1">SUBTOTAL(9,J337:J337)</f>
        <v>1315468.8</v>
      </c>
      <c r="K336" s="222"/>
      <c r="L336" s="195">
        <f ca="1">SUBTOTAL(9,L337:L337)</f>
        <v>1613422.56</v>
      </c>
      <c r="M336" s="223"/>
      <c r="N336" s="300">
        <f t="shared" ca="1" si="441"/>
        <v>3.4323458014362498E-2</v>
      </c>
      <c r="O336"/>
      <c r="P336" s="1354">
        <v>1615471.2</v>
      </c>
      <c r="Q336"/>
      <c r="R336"/>
    </row>
    <row r="337" spans="1:24" s="98" customFormat="1" ht="15.75" outlineLevel="1" thickBot="1">
      <c r="A337" s="178">
        <v>1</v>
      </c>
      <c r="B337" s="138" t="str">
        <f t="shared" si="471"/>
        <v>CPU-013</v>
      </c>
      <c r="C337" s="244" t="str">
        <f>$C$336&amp;"."&amp;A337</f>
        <v>11.1</v>
      </c>
      <c r="D337" s="245" t="s">
        <v>23500</v>
      </c>
      <c r="E337" s="197" t="str">
        <f ca="1">IF(LEFT(D337,3)="CPU",VLOOKUP(B337,BASE!A:E,2,0),VLOOKUP(D337,BASE!A:E,2,0))</f>
        <v>EXTRA</v>
      </c>
      <c r="F337" s="198" t="str">
        <f ca="1">IF(LEFT(D337,3)="CPU",VLOOKUP(B337,BASE!A:E,3,0),VLOOKUP(D337,BASE!A:E,3,0))</f>
        <v>SINALIZAÇÃO VIÁRIA MÓVEL PARA 4 FRENTES DE SERVIÇOS (DIURNO E NOTURNO)</v>
      </c>
      <c r="G337" s="131" t="str">
        <f ca="1">IF(LEFT(D337,3)="CPU",VLOOKUP(B337,BASE!A:E,4,0),VLOOKUP(D337,BASE!A:E,4,0))</f>
        <v>MÊS</v>
      </c>
      <c r="H337" s="242">
        <f ca="1">VLOOKUP($C337,'MEMÓRIA DE CÁLCULO'!$B:$M,12,0)</f>
        <v>24</v>
      </c>
      <c r="I337" s="199">
        <f ca="1">IF(LEFT(D337,3)="CPU",VLOOKUP(B337,BASE!A:E,5,0),VLOOKUP(D337,BASE!A:E,5,0))</f>
        <v>54811.199999999997</v>
      </c>
      <c r="J337" s="208">
        <f ca="1">IFERROR(ROUND($H337*I337,2),"")</f>
        <v>1315468.8</v>
      </c>
      <c r="K337" s="246">
        <f ca="1">ROUND(I337*(1+$M$5),2)</f>
        <v>67225.94</v>
      </c>
      <c r="L337" s="208">
        <f ca="1">IFERROR(ROUND($H337*K337,2),"")</f>
        <v>1613422.56</v>
      </c>
      <c r="M337" s="247">
        <f>$M$5</f>
        <v>0.22650000000000001</v>
      </c>
      <c r="N337" s="300">
        <f t="shared" ca="1" si="441"/>
        <v>3.4323458014362498E-2</v>
      </c>
      <c r="O337"/>
      <c r="P337" s="1353">
        <v>1615471.2</v>
      </c>
      <c r="Q337"/>
      <c r="R337"/>
      <c r="V337" s="129"/>
      <c r="X337" s="99"/>
    </row>
    <row r="338" spans="1:24" s="98" customFormat="1" ht="15.75" thickBot="1">
      <c r="A338" s="178"/>
      <c r="B338" s="138" t="str">
        <f t="shared" ref="B338:B339" si="472">D338</f>
        <v/>
      </c>
      <c r="C338" s="132">
        <v>12</v>
      </c>
      <c r="D338" s="133" t="s">
        <v>97</v>
      </c>
      <c r="E338" s="133" t="s">
        <v>97</v>
      </c>
      <c r="F338" s="173" t="s">
        <v>23490</v>
      </c>
      <c r="G338" s="134" t="s">
        <v>97</v>
      </c>
      <c r="H338" s="135"/>
      <c r="I338" s="136"/>
      <c r="J338" s="195">
        <f ca="1">SUBTOTAL(9,J339:J339)</f>
        <v>277555.20000000001</v>
      </c>
      <c r="K338" s="222"/>
      <c r="L338" s="195">
        <f ca="1">SUBTOTAL(9,L339:L339)</f>
        <v>340421.28</v>
      </c>
      <c r="M338" s="223"/>
      <c r="N338" s="300">
        <f t="shared" ca="1" si="441"/>
        <v>7.242018179834761E-3</v>
      </c>
      <c r="O338"/>
      <c r="P338" s="1357">
        <v>331637.76000000001</v>
      </c>
      <c r="Q338"/>
      <c r="R338"/>
    </row>
    <row r="339" spans="1:24" s="98" customFormat="1" ht="15.75" outlineLevel="1" thickBot="1">
      <c r="A339" s="178">
        <v>1</v>
      </c>
      <c r="B339" s="138" t="str">
        <f t="shared" si="472"/>
        <v>CPU-014</v>
      </c>
      <c r="C339" s="244" t="str">
        <f>$C$338&amp;"."&amp;A339</f>
        <v>12.1</v>
      </c>
      <c r="D339" s="245" t="s">
        <v>23505</v>
      </c>
      <c r="E339" s="120" t="str">
        <f ca="1">IF(LEFT(D339,3)="CPU",VLOOKUP(B339,BASE!A:E,2,0),VLOOKUP(D339,BASE!A:E,2,0))</f>
        <v>EXTRA</v>
      </c>
      <c r="F339" s="185" t="str">
        <f ca="1">IF(LEFT(D339,3)="CPU",VLOOKUP(B339,BASE!A:E,3,0),VLOOKUP(D339,BASE!A:E,3,0))</f>
        <v>GERADOR DE ENERGIA ELÉTRICA - MOTOR A DIESEL, POTENCIA MINÍMA 80KVA AUTONOMÍA DE 10h INCLUSIVE DIESEL</v>
      </c>
      <c r="G339" s="119" t="str">
        <f ca="1">IF(LEFT(D339,3)="CPU",VLOOKUP(B339,BASE!A:E,4,0),VLOOKUP(D339,BASE!A:E,4,0))</f>
        <v>MÊS</v>
      </c>
      <c r="H339" s="252">
        <f ca="1">VLOOKUP($C339,'MEMÓRIA DE CÁLCULO'!$B:$M,12,0)</f>
        <v>48</v>
      </c>
      <c r="I339" s="137">
        <f ca="1">IF(LEFT(D339,3)="CPU",VLOOKUP(B339,BASE!A:E,5,0),VLOOKUP(D339,BASE!A:E,5,0))</f>
        <v>5782.4</v>
      </c>
      <c r="J339" s="208">
        <f ca="1">IFERROR(ROUND($H339*I339,2),"")</f>
        <v>277555.20000000001</v>
      </c>
      <c r="K339" s="246">
        <f ca="1">ROUND(I339*(1+$M$5),2)</f>
        <v>7092.11</v>
      </c>
      <c r="L339" s="208">
        <f ca="1">IFERROR(ROUND($H339*K339,2),"")</f>
        <v>340421.28</v>
      </c>
      <c r="M339" s="247">
        <f>$M$5</f>
        <v>0.22650000000000001</v>
      </c>
      <c r="N339" s="300">
        <f t="shared" ca="1" si="441"/>
        <v>7.242018179834761E-3</v>
      </c>
      <c r="O339"/>
      <c r="P339" s="1353">
        <v>331637.76000000001</v>
      </c>
      <c r="Q339"/>
      <c r="R339"/>
      <c r="V339" s="129"/>
      <c r="X339" s="99"/>
    </row>
    <row r="340" spans="1:24" s="98" customFormat="1" ht="14.25" outlineLevel="1" thickBot="1">
      <c r="A340" s="178">
        <v>13</v>
      </c>
      <c r="B340" s="138" t="str">
        <f t="shared" ref="B340:B345" si="473">D340</f>
        <v/>
      </c>
      <c r="C340" s="132">
        <v>13</v>
      </c>
      <c r="D340" s="133" t="s">
        <v>97</v>
      </c>
      <c r="E340" s="133" t="s">
        <v>97</v>
      </c>
      <c r="F340" s="173" t="str">
        <f ca="1">VLOOKUP($C340,'MEMÓRIA DE CÁLCULO'!$B:$M,4,0)</f>
        <v>CONTROLE TECNOLÓGICO</v>
      </c>
      <c r="G340" s="134" t="s">
        <v>97</v>
      </c>
      <c r="H340" s="135"/>
      <c r="I340" s="136"/>
      <c r="J340" s="195">
        <f ca="1">SUBTOTAL(9,J342:J355)</f>
        <v>1433405.59</v>
      </c>
      <c r="K340" s="222"/>
      <c r="L340" s="195">
        <f ca="1">SUBTOTAL(9,L342:L355)</f>
        <v>1758071.0000000002</v>
      </c>
      <c r="M340" s="223"/>
      <c r="N340" s="300">
        <f t="shared" ca="1" si="441"/>
        <v>3.7400664680657676E-2</v>
      </c>
      <c r="P340" s="1351">
        <v>1751549.76</v>
      </c>
      <c r="V340" s="129"/>
      <c r="X340" s="99"/>
    </row>
    <row r="341" spans="1:24" s="98" customFormat="1" ht="14.25" outlineLevel="1" thickBot="1">
      <c r="A341" s="178">
        <v>1</v>
      </c>
      <c r="B341" s="138" t="str">
        <f t="shared" si="473"/>
        <v/>
      </c>
      <c r="C341" s="132" t="str">
        <f>$C$340&amp;"."&amp;A341</f>
        <v>13.1</v>
      </c>
      <c r="D341" s="133" t="s">
        <v>97</v>
      </c>
      <c r="E341" s="133" t="s">
        <v>97</v>
      </c>
      <c r="F341" s="173" t="s">
        <v>44304</v>
      </c>
      <c r="G341" s="134" t="s">
        <v>97</v>
      </c>
      <c r="H341" s="135"/>
      <c r="I341" s="136"/>
      <c r="J341" s="195">
        <f ca="1">SUBTOTAL(9,J342:J355)</f>
        <v>1433405.59</v>
      </c>
      <c r="K341" s="222"/>
      <c r="L341" s="195">
        <f ca="1">SUBTOTAL(9,L342:L355)</f>
        <v>1758071.0000000002</v>
      </c>
      <c r="M341" s="223"/>
      <c r="N341" s="300">
        <f t="shared" ca="1" si="441"/>
        <v>3.7400664680657676E-2</v>
      </c>
      <c r="P341" s="1351">
        <v>1751549.76</v>
      </c>
      <c r="V341" s="129"/>
      <c r="X341" s="99"/>
    </row>
    <row r="342" spans="1:24" s="98" customFormat="1" ht="15" outlineLevel="1">
      <c r="A342" s="178">
        <v>1</v>
      </c>
      <c r="B342" s="138" t="str">
        <f t="shared" ref="B342" si="474">D342</f>
        <v>67.01.01 C</v>
      </c>
      <c r="C342" s="196" t="str">
        <f>$C$341&amp;"."&amp;A342</f>
        <v>13.1.1</v>
      </c>
      <c r="D342" s="119" t="s">
        <v>45426</v>
      </c>
      <c r="E342" s="120" t="str">
        <f ca="1">IF(LEFT(D342,3)="CPU",VLOOKUP(B342,BASE!A:E,2,0),VLOOKUP(D342,BASE!A:E,2,0))</f>
        <v>SUDECAP</v>
      </c>
      <c r="F342" s="185" t="str">
        <f ca="1">IF(LEFT(D342,3)="CPU",VLOOKUP(B342,BASE!A:E,3,0),VLOOKUP(D342,BASE!A:E,3,0))</f>
        <v>DETERMINAÇÃO DO TEOR DE UMIDADE DE SOLOS EM LABORATORIO (NBR 6457:2016 ANEXO A)</v>
      </c>
      <c r="G342" s="119" t="str">
        <f ca="1">IF(LEFT(D342,3)="CPU",VLOOKUP(B342,BASE!A:E,4,0),VLOOKUP(D342,BASE!A:E,4,0))</f>
        <v>UN</v>
      </c>
      <c r="H342" s="252">
        <v>63</v>
      </c>
      <c r="I342" s="137">
        <f ca="1">IF(LEFT(D342,3)="CPU",VLOOKUP(B342,BASE!A:E,5,0),VLOOKUP(D342,BASE!A:E,5,0))</f>
        <v>30</v>
      </c>
      <c r="J342" s="487">
        <f t="shared" ref="J342:J347" ca="1" si="475">IFERROR(ROUND($H342*I342,2),"")</f>
        <v>1890</v>
      </c>
      <c r="K342" s="248">
        <f t="shared" ref="K342" ca="1" si="476">ROUND(I342*(1+$M$5),2)</f>
        <v>36.799999999999997</v>
      </c>
      <c r="L342" s="487">
        <f t="shared" ref="L342:L355" ca="1" si="477">IFERROR(ROUND($H342*K342,2),"")</f>
        <v>2318.4</v>
      </c>
      <c r="M342" s="224">
        <f t="shared" ref="M342" si="478">$M$5</f>
        <v>0.22650000000000001</v>
      </c>
      <c r="N342" s="300">
        <f t="shared" ca="1" si="441"/>
        <v>4.9320932428574702E-5</v>
      </c>
      <c r="O342"/>
      <c r="P342" s="1353">
        <v>2318.4</v>
      </c>
      <c r="Q342"/>
      <c r="R342"/>
      <c r="V342" s="129"/>
      <c r="X342" s="99"/>
    </row>
    <row r="343" spans="1:24" s="98" customFormat="1" ht="15" outlineLevel="1">
      <c r="A343" s="178">
        <v>1</v>
      </c>
      <c r="B343" s="138" t="str">
        <f t="shared" si="473"/>
        <v>67.01.10 C</v>
      </c>
      <c r="C343" s="196" t="str">
        <f t="shared" ref="C343:C355" si="479">$C$341&amp;"."&amp;A343</f>
        <v>13.1.1</v>
      </c>
      <c r="D343" s="119" t="s">
        <v>45434</v>
      </c>
      <c r="E343" s="120" t="str">
        <f ca="1">IF(LEFT(D343,3)="CPU",VLOOKUP(B343,BASE!A:E,2,0),VLOOKUP(D343,BASE!A:E,2,0))</f>
        <v>SUDECAP</v>
      </c>
      <c r="F343" s="185" t="str">
        <f ca="1">IF(LEFT(D343,3)="CPU",VLOOKUP(B343,BASE!A:E,3,0),VLOOKUP(D343,BASE!A:E,3,0))</f>
        <v>COMPACTAÇÃO DO SOLO ENERGIA PROCTOR INTERMEDIÁRIO (NBR 7182:2020) COM 05 CORPOS DE PROVA</v>
      </c>
      <c r="G343" s="119" t="str">
        <f ca="1">IF(LEFT(D343,3)="CPU",VLOOKUP(B343,BASE!A:E,4,0),VLOOKUP(D343,BASE!A:E,4,0))</f>
        <v>UN</v>
      </c>
      <c r="H343" s="252">
        <f ca="1">VLOOKUP($C343,'MEMÓRIA DE CÁLCULO'!$B:$M,12,0)</f>
        <v>12</v>
      </c>
      <c r="I343" s="137">
        <f ca="1">IF(LEFT(D343,3)="CPU",VLOOKUP(B343,BASE!A:E,5,0),VLOOKUP(D343,BASE!A:E,5,0))</f>
        <v>200</v>
      </c>
      <c r="J343" s="487">
        <f t="shared" ca="1" si="475"/>
        <v>2400</v>
      </c>
      <c r="K343" s="248">
        <f t="shared" ref="K343:K347" ca="1" si="480">ROUND(I343*(1+$M$5),2)</f>
        <v>245.3</v>
      </c>
      <c r="L343" s="487">
        <f t="shared" ca="1" si="477"/>
        <v>2943.6</v>
      </c>
      <c r="M343" s="224">
        <f t="shared" ref="M343:M368" si="481">$M$5</f>
        <v>0.22650000000000001</v>
      </c>
      <c r="N343" s="300">
        <f t="shared" ca="1" si="441"/>
        <v>6.2621245987212081E-5</v>
      </c>
      <c r="O343"/>
      <c r="P343" s="1353">
        <v>2943.6</v>
      </c>
      <c r="Q343"/>
      <c r="R343"/>
      <c r="V343" s="129"/>
      <c r="X343" s="99"/>
    </row>
    <row r="344" spans="1:24" s="98" customFormat="1" ht="15" outlineLevel="1">
      <c r="A344" s="178">
        <v>2</v>
      </c>
      <c r="B344" s="138" t="str">
        <f t="shared" si="473"/>
        <v>67.01.05 C</v>
      </c>
      <c r="C344" s="196" t="str">
        <f t="shared" si="479"/>
        <v>13.1.2</v>
      </c>
      <c r="D344" s="119" t="s">
        <v>45429</v>
      </c>
      <c r="E344" s="120" t="str">
        <f ca="1">IF(LEFT(D344,3)="CPU",VLOOKUP(B344,BASE!A:E,2,0),VLOOKUP(D344,BASE!A:E,2,0))</f>
        <v>SUDECAP</v>
      </c>
      <c r="F344" s="185" t="str">
        <f ca="1">IF(LEFT(D344,3)="CPU",VLOOKUP(B344,BASE!A:E,3,0),VLOOKUP(D344,BASE!A:E,3,0))</f>
        <v>ANÁLISE GRANULOMETRICA DE SOLOS POR PENEIRAMENTO E SEDIMENTAÇÃO (NBR 7181:2016)</v>
      </c>
      <c r="G344" s="119" t="str">
        <f ca="1">IF(LEFT(D344,3)="CPU",VLOOKUP(B344,BASE!A:E,4,0),VLOOKUP(D344,BASE!A:E,4,0))</f>
        <v>UN</v>
      </c>
      <c r="H344" s="252">
        <f ca="1">VLOOKUP($C344,'MEMÓRIA DE CÁLCULO'!$B:$M,12,0)</f>
        <v>4</v>
      </c>
      <c r="I344" s="137">
        <f ca="1">IF(LEFT(D344,3)="CPU",VLOOKUP(B344,BASE!A:E,5,0),VLOOKUP(D344,BASE!A:E,5,0))</f>
        <v>150</v>
      </c>
      <c r="J344" s="487">
        <f t="shared" ca="1" si="475"/>
        <v>600</v>
      </c>
      <c r="K344" s="248">
        <f t="shared" ca="1" si="480"/>
        <v>183.98</v>
      </c>
      <c r="L344" s="487">
        <f t="shared" ca="1" si="477"/>
        <v>735.92</v>
      </c>
      <c r="M344" s="224">
        <f t="shared" si="481"/>
        <v>0.22650000000000001</v>
      </c>
      <c r="N344" s="300">
        <f t="shared" ca="1" si="441"/>
        <v>1.5655736970685255E-5</v>
      </c>
      <c r="O344"/>
      <c r="P344" s="1353">
        <v>735.92</v>
      </c>
      <c r="Q344"/>
      <c r="R344"/>
      <c r="V344" s="129"/>
      <c r="X344" s="99"/>
    </row>
    <row r="345" spans="1:24" s="98" customFormat="1" ht="15" outlineLevel="1">
      <c r="A345" s="178">
        <v>3</v>
      </c>
      <c r="B345" s="138" t="str">
        <f t="shared" si="473"/>
        <v>67.01.13 C</v>
      </c>
      <c r="C345" s="196" t="str">
        <f t="shared" si="479"/>
        <v>13.1.3</v>
      </c>
      <c r="D345" s="119" t="s">
        <v>45437</v>
      </c>
      <c r="E345" s="120" t="str">
        <f ca="1">IF(LEFT(D345,3)="CPU",VLOOKUP(B345,BASE!A:E,2,0),VLOOKUP(D345,BASE!A:E,2,0))</f>
        <v>SUDECAP</v>
      </c>
      <c r="F345" s="185" t="str">
        <f ca="1">IF(LEFT(D345,3)="CPU",VLOOKUP(B345,BASE!A:E,3,0),VLOOKUP(D345,BASE!A:E,3,0))</f>
        <v>ÍNDICE DE SUPORTE CALIFÓRNIA DE SOLOS (ISC/CBR) C/3 CP (DNIT 172/016-ME / NBR 9895:2017)</v>
      </c>
      <c r="G345" s="119" t="str">
        <f ca="1">IF(LEFT(D345,3)="CPU",VLOOKUP(B345,BASE!A:E,4,0),VLOOKUP(D345,BASE!A:E,4,0))</f>
        <v>UN</v>
      </c>
      <c r="H345" s="252">
        <f ca="1">VLOOKUP($C345,'MEMÓRIA DE CÁLCULO'!$B:$M,12,0)</f>
        <v>3</v>
      </c>
      <c r="I345" s="137">
        <f ca="1">IF(LEFT(D345,3)="CPU",VLOOKUP(B345,BASE!A:E,5,0),VLOOKUP(D345,BASE!A:E,5,0))</f>
        <v>310</v>
      </c>
      <c r="J345" s="487">
        <f t="shared" ca="1" si="475"/>
        <v>930</v>
      </c>
      <c r="K345" s="248">
        <f t="shared" ca="1" si="480"/>
        <v>380.22</v>
      </c>
      <c r="L345" s="487">
        <f t="shared" ca="1" si="477"/>
        <v>1140.6600000000001</v>
      </c>
      <c r="M345" s="224">
        <f t="shared" si="481"/>
        <v>0.22650000000000001</v>
      </c>
      <c r="N345" s="300">
        <f t="shared" ca="1" si="441"/>
        <v>2.4266051925456357E-5</v>
      </c>
      <c r="O345"/>
      <c r="P345" s="1353">
        <v>1140.6600000000001</v>
      </c>
      <c r="Q345"/>
      <c r="R345"/>
      <c r="V345" s="129"/>
      <c r="X345" s="99"/>
    </row>
    <row r="346" spans="1:24" s="98" customFormat="1" ht="15" outlineLevel="1">
      <c r="A346" s="178">
        <v>4</v>
      </c>
      <c r="B346" s="138" t="str">
        <f t="shared" ref="B346:B355" si="482">D346</f>
        <v>CPU-036</v>
      </c>
      <c r="C346" s="196" t="str">
        <f t="shared" si="479"/>
        <v>13.1.4</v>
      </c>
      <c r="D346" s="119" t="s">
        <v>43508</v>
      </c>
      <c r="E346" s="120" t="str">
        <f ca="1">IF(LEFT(D346,3)="CPU",VLOOKUP(B346,BASE!A:E,2,0),VLOOKUP(D346,BASE!A:E,2,0))</f>
        <v>EXTRA</v>
      </c>
      <c r="F346" s="185" t="str">
        <f ca="1">IF(LEFT(D346,3)="CPU",VLOOKUP(B346,BASE!A:E,3,0),VLOOKUP(D346,BASE!A:E,3,0))</f>
        <v>ENSAIO DE MASSA ESPECIFICA - IN SITU - METODO FRASCO DE AREIA - SOLOS</v>
      </c>
      <c r="G346" s="119" t="str">
        <f ca="1">IF(LEFT(D346,3)="CPU",VLOOKUP(B346,BASE!A:E,4,0),VLOOKUP(D346,BASE!A:E,4,0))</f>
        <v>UN</v>
      </c>
      <c r="H346" s="252">
        <f ca="1">VLOOKUP($C346,'MEMÓRIA DE CÁLCULO'!$B:$M,12,0)</f>
        <v>5</v>
      </c>
      <c r="I346" s="137">
        <f ca="1">IF(LEFT(D346,3)="CPU",VLOOKUP(B346,BASE!A:E,5,0),VLOOKUP(D346,BASE!A:E,5,0))</f>
        <v>39.799999999999997</v>
      </c>
      <c r="J346" s="487">
        <f t="shared" ca="1" si="475"/>
        <v>199</v>
      </c>
      <c r="K346" s="248">
        <f t="shared" ca="1" si="480"/>
        <v>48.81</v>
      </c>
      <c r="L346" s="487">
        <f t="shared" ca="1" si="477"/>
        <v>244.05</v>
      </c>
      <c r="M346" s="224">
        <f t="shared" si="481"/>
        <v>0.22650000000000001</v>
      </c>
      <c r="N346" s="300">
        <f t="shared" ca="1" si="441"/>
        <v>5.1918450479613769E-6</v>
      </c>
      <c r="O346"/>
      <c r="P346" s="1353">
        <v>239</v>
      </c>
      <c r="Q346"/>
      <c r="R346"/>
      <c r="V346" s="129"/>
      <c r="X346" s="99"/>
    </row>
    <row r="347" spans="1:24" s="98" customFormat="1" ht="15" outlineLevel="1">
      <c r="A347" s="178">
        <v>5</v>
      </c>
      <c r="B347" s="138" t="str">
        <f t="shared" si="482"/>
        <v>67.01.01 C</v>
      </c>
      <c r="C347" s="196" t="str">
        <f t="shared" si="479"/>
        <v>13.1.5</v>
      </c>
      <c r="D347" s="119" t="s">
        <v>45426</v>
      </c>
      <c r="E347" s="120" t="str">
        <f ca="1">IF(LEFT(D347,3)="CPU",VLOOKUP(B347,BASE!A:E,2,0),VLOOKUP(D347,BASE!A:E,2,0))</f>
        <v>SUDECAP</v>
      </c>
      <c r="F347" s="185" t="str">
        <f ca="1">IF(LEFT(D347,3)="CPU",VLOOKUP(B347,BASE!A:E,3,0),VLOOKUP(D347,BASE!A:E,3,0))</f>
        <v>DETERMINAÇÃO DO TEOR DE UMIDADE DE SOLOS EM LABORATORIO (NBR 6457:2016 ANEXO A)</v>
      </c>
      <c r="G347" s="119" t="str">
        <f ca="1">IF(LEFT(D347,3)="CPU",VLOOKUP(B347,BASE!A:E,4,0),VLOOKUP(D347,BASE!A:E,4,0))</f>
        <v>UN</v>
      </c>
      <c r="H347" s="252">
        <f ca="1">VLOOKUP($C347,'MEMÓRIA DE CÁLCULO'!$B:$M,12,0)</f>
        <v>5</v>
      </c>
      <c r="I347" s="137">
        <f ca="1">IF(LEFT(D347,3)="CPU",VLOOKUP(B347,BASE!A:E,5,0),VLOOKUP(D347,BASE!A:E,5,0))</f>
        <v>30</v>
      </c>
      <c r="J347" s="487">
        <f t="shared" ca="1" si="475"/>
        <v>150</v>
      </c>
      <c r="K347" s="248">
        <f t="shared" ca="1" si="480"/>
        <v>36.799999999999997</v>
      </c>
      <c r="L347" s="487">
        <f t="shared" ca="1" si="477"/>
        <v>184</v>
      </c>
      <c r="M347" s="224">
        <f t="shared" si="481"/>
        <v>0.22650000000000001</v>
      </c>
      <c r="N347" s="300">
        <f t="shared" ref="N347:N368" ca="1" si="483">L347/$L$377</f>
        <v>3.914359716553548E-6</v>
      </c>
      <c r="O347"/>
      <c r="P347" s="1353">
        <v>184</v>
      </c>
      <c r="Q347"/>
      <c r="R347"/>
      <c r="V347" s="129"/>
      <c r="X347" s="99"/>
    </row>
    <row r="348" spans="1:24" s="98" customFormat="1" ht="13.5" outlineLevel="1">
      <c r="A348" s="178">
        <v>6</v>
      </c>
      <c r="B348" s="138" t="str">
        <f t="shared" si="482"/>
        <v>CPU-037</v>
      </c>
      <c r="C348" s="196" t="str">
        <f t="shared" si="479"/>
        <v>13.1.6</v>
      </c>
      <c r="D348" s="417" t="s">
        <v>43509</v>
      </c>
      <c r="E348" s="120" t="str">
        <f ca="1">IF(LEFT(D348,3)="CPU",VLOOKUP(B348,BASE!A:E,2,0),VLOOKUP(D348,BASE!A:E,2,0))</f>
        <v>EXTRA</v>
      </c>
      <c r="F348" s="185" t="str">
        <f ca="1">IF(LEFT(D348,3)="CPU",VLOOKUP(B348,BASE!A:E,3,0),VLOOKUP(D348,BASE!A:E,3,0))</f>
        <v>ENSAIO DE CONCRETO: CURA, FACEAMENTO, RUPTURA, EMISSÃO DE CERTIFICADOS - ATE 6 UNIDADES</v>
      </c>
      <c r="G348" s="119" t="str">
        <f ca="1">IF(LEFT(D348,3)="CPU",VLOOKUP(B348,BASE!A:E,4,0),VLOOKUP(D348,BASE!A:E,4,0))</f>
        <v>UN</v>
      </c>
      <c r="H348" s="252">
        <f ca="1">VLOOKUP($C348,'MEMÓRIA DE CÁLCULO'!$B:$M,12,0)</f>
        <v>1873</v>
      </c>
      <c r="I348" s="137">
        <f ca="1">IF(LEFT(D348,3)="CPU",VLOOKUP(B348,BASE!A:E,5,0),VLOOKUP(D348,BASE!A:E,5,0))</f>
        <v>117.97</v>
      </c>
      <c r="J348" s="427">
        <f t="shared" ref="J348:J355" ca="1" si="484">ROUND($H348*I348,2)</f>
        <v>220957.81</v>
      </c>
      <c r="K348" s="428">
        <f t="shared" ref="K348" ca="1" si="485">ROUND(I348*(1+$M$5),2)</f>
        <v>144.69</v>
      </c>
      <c r="L348" s="487">
        <f t="shared" ca="1" si="477"/>
        <v>271004.37</v>
      </c>
      <c r="M348" s="429">
        <f t="shared" ref="M348" si="486">$M$5</f>
        <v>0.22650000000000001</v>
      </c>
      <c r="N348" s="300">
        <f t="shared" ca="1" si="483"/>
        <v>5.7652640703150689E-3</v>
      </c>
      <c r="P348" s="1346">
        <v>265329.18</v>
      </c>
      <c r="Q348" s="130"/>
      <c r="R348" s="130"/>
      <c r="V348" s="129"/>
      <c r="X348" s="99"/>
    </row>
    <row r="349" spans="1:24" s="98" customFormat="1" ht="34.5" customHeight="1" outlineLevel="1">
      <c r="A349" s="178">
        <v>7</v>
      </c>
      <c r="B349" s="138" t="str">
        <f t="shared" si="482"/>
        <v>CPU-038</v>
      </c>
      <c r="C349" s="196" t="str">
        <f t="shared" si="479"/>
        <v>13.1.7</v>
      </c>
      <c r="D349" s="417" t="s">
        <v>43510</v>
      </c>
      <c r="E349" s="120" t="str">
        <f ca="1">IF(LEFT(D349,3)="CPU",VLOOKUP(B349,BASE!A:E,2,0),VLOOKUP(D349,BASE!A:E,2,0))</f>
        <v>EXTRA</v>
      </c>
      <c r="F349" s="185" t="str">
        <f ca="1">IF(LEFT(D349,3)="CPU",VLOOKUP(B349,BASE!A:E,3,0),VLOOKUP(D349,BASE!A:E,3,0))</f>
        <v>DETERMINAÇÃO E ANÁLISE DE RESULTADO DE RESISTÊNCIA A COMPRESSÃO DO CONCRETO MOLDADO</v>
      </c>
      <c r="G349" s="119" t="str">
        <f ca="1">IF(LEFT(D349,3)="CPU",VLOOKUP(B349,BASE!A:E,4,0),VLOOKUP(D349,BASE!A:E,4,0))</f>
        <v>UN</v>
      </c>
      <c r="H349" s="252">
        <f ca="1">VLOOKUP($C349,'MEMÓRIA DE CÁLCULO'!$B:$M,12,0)</f>
        <v>150</v>
      </c>
      <c r="I349" s="137">
        <f ca="1">IF(LEFT(D349,3)="CPU",VLOOKUP(B349,BASE!A:E,5,0),VLOOKUP(D349,BASE!A:E,5,0))</f>
        <v>184.52</v>
      </c>
      <c r="J349" s="487">
        <f t="shared" ca="1" si="484"/>
        <v>27678</v>
      </c>
      <c r="K349" s="248">
        <f ca="1">ROUND(I349*(1+$M$5),2)</f>
        <v>226.31</v>
      </c>
      <c r="L349" s="487">
        <f t="shared" ca="1" si="477"/>
        <v>33946.5</v>
      </c>
      <c r="M349" s="224">
        <f t="shared" si="64"/>
        <v>0.22650000000000001</v>
      </c>
      <c r="N349" s="300">
        <f t="shared" ca="1" si="483"/>
        <v>7.2216745716296201E-4</v>
      </c>
      <c r="P349" s="1346">
        <v>33237</v>
      </c>
      <c r="Q349" s="130"/>
      <c r="R349" s="130"/>
      <c r="V349" s="129"/>
      <c r="X349" s="99"/>
    </row>
    <row r="350" spans="1:24" s="98" customFormat="1" ht="13.5" outlineLevel="1">
      <c r="A350" s="178">
        <v>8</v>
      </c>
      <c r="B350" s="138" t="str">
        <f t="shared" si="482"/>
        <v>CPU-039</v>
      </c>
      <c r="C350" s="196" t="str">
        <f t="shared" si="479"/>
        <v>13.1.8</v>
      </c>
      <c r="D350" s="417" t="s">
        <v>43511</v>
      </c>
      <c r="E350" s="120" t="str">
        <f ca="1">IF(LEFT(D350,3)="CPU",VLOOKUP(B350,BASE!A:E,2,0),VLOOKUP(D350,BASE!A:E,2,0))</f>
        <v>EXTRA</v>
      </c>
      <c r="F350" s="185" t="str">
        <f ca="1">IF(LEFT(D350,3)="CPU",VLOOKUP(B350,BASE!A:E,3,0),VLOOKUP(D350,BASE!A:E,3,0))</f>
        <v>ENSAIO DE RESISTENCIA A TRACAO POR COMPRESSAO DIAMETRAL - CONCRETO</v>
      </c>
      <c r="G350" s="119" t="str">
        <f ca="1">IF(LEFT(D350,3)="CPU",VLOOKUP(B350,BASE!A:E,4,0),VLOOKUP(D350,BASE!A:E,4,0))</f>
        <v>UN</v>
      </c>
      <c r="H350" s="252">
        <f ca="1">VLOOKUP($C350,'MEMÓRIA DE CÁLCULO'!$B:$M,12,0)</f>
        <v>50</v>
      </c>
      <c r="I350" s="137">
        <f ca="1">IF(LEFT(D350,3)="CPU",VLOOKUP(B350,BASE!A:E,5,0),VLOOKUP(D350,BASE!A:E,5,0))</f>
        <v>102.84</v>
      </c>
      <c r="J350" s="487">
        <f t="shared" ca="1" si="484"/>
        <v>5142</v>
      </c>
      <c r="K350" s="248">
        <f ca="1">ROUND(I350*(1+$M$5),2)</f>
        <v>126.13</v>
      </c>
      <c r="L350" s="487">
        <f t="shared" ca="1" si="477"/>
        <v>6306.5</v>
      </c>
      <c r="M350" s="224">
        <f t="shared" si="64"/>
        <v>0.22650000000000001</v>
      </c>
      <c r="N350" s="300">
        <f t="shared" ca="1" si="483"/>
        <v>1.3416255191546166E-4</v>
      </c>
      <c r="P350" s="1346">
        <v>6175</v>
      </c>
      <c r="Q350" s="130"/>
      <c r="R350" s="130"/>
      <c r="V350" s="129"/>
      <c r="X350" s="99"/>
    </row>
    <row r="351" spans="1:24" s="98" customFormat="1" ht="13.5" outlineLevel="1">
      <c r="A351" s="178">
        <v>9</v>
      </c>
      <c r="B351" s="138" t="str">
        <f t="shared" si="482"/>
        <v>CPU-029</v>
      </c>
      <c r="C351" s="196" t="str">
        <f t="shared" si="479"/>
        <v>13.1.9</v>
      </c>
      <c r="D351" s="417" t="s">
        <v>43490</v>
      </c>
      <c r="E351" s="120" t="str">
        <f ca="1">IF(LEFT(D351,3)="CPU",VLOOKUP(B351,BASE!A:E,2,0),VLOOKUP(D351,BASE!A:E,2,0))</f>
        <v>EXTRA</v>
      </c>
      <c r="F351" s="185" t="str">
        <f ca="1">IF(LEFT(D351,3)="CPU",VLOOKUP(B351,BASE!A:E,3,0),VLOOKUP(D351,BASE!A:E,3,0))</f>
        <v>ENSAIO DE RESISTENCIA A TRACAO NA FLEXAO DE CONCRETO</v>
      </c>
      <c r="G351" s="119" t="str">
        <f ca="1">IF(LEFT(D351,3)="CPU",VLOOKUP(B351,BASE!A:E,4,0),VLOOKUP(D351,BASE!A:E,4,0))</f>
        <v>UN</v>
      </c>
      <c r="H351" s="252">
        <f ca="1">VLOOKUP($C351,'MEMÓRIA DE CÁLCULO'!$B:$M,12,0)</f>
        <v>50</v>
      </c>
      <c r="I351" s="137">
        <f ca="1">IF(LEFT(D351,3)="CPU",VLOOKUP(B351,BASE!A:E,5,0),VLOOKUP(D351,BASE!A:E,5,0))</f>
        <v>108.1</v>
      </c>
      <c r="J351" s="427">
        <f t="shared" ca="1" si="484"/>
        <v>5405</v>
      </c>
      <c r="K351" s="428">
        <f t="shared" ref="K351:K353" ca="1" si="487">ROUND(I351*(1+$M$5),2)</f>
        <v>132.58000000000001</v>
      </c>
      <c r="L351" s="487">
        <f t="shared" ca="1" si="477"/>
        <v>6629</v>
      </c>
      <c r="M351" s="429">
        <f t="shared" si="64"/>
        <v>0.22650000000000001</v>
      </c>
      <c r="N351" s="300">
        <f t="shared" ca="1" si="483"/>
        <v>1.4102331826648624E-4</v>
      </c>
      <c r="P351" s="1346">
        <v>6629</v>
      </c>
      <c r="Q351" s="130"/>
      <c r="R351" s="130"/>
      <c r="V351" s="129"/>
      <c r="X351" s="99"/>
    </row>
    <row r="352" spans="1:24" s="987" customFormat="1" ht="13.5" outlineLevel="1">
      <c r="A352" s="984">
        <v>10</v>
      </c>
      <c r="B352" s="985" t="str">
        <f t="shared" si="482"/>
        <v>CPU-030</v>
      </c>
      <c r="C352" s="196" t="str">
        <f t="shared" si="479"/>
        <v>13.1.10</v>
      </c>
      <c r="D352" s="417" t="s">
        <v>43492</v>
      </c>
      <c r="E352" s="120" t="str">
        <f ca="1">IF(LEFT(D352,3)="CPU",VLOOKUP(B352,BASE!A:E,2,0),VLOOKUP(D352,BASE!A:E,2,0))</f>
        <v>EXTRA</v>
      </c>
      <c r="F352" s="185" t="str">
        <f ca="1">IF(LEFT(D352,3)="CPU",VLOOKUP(B352,BASE!A:E,3,0),VLOOKUP(D352,BASE!A:E,3,0))</f>
        <v xml:space="preserve">EXECUÇÃO DE TESTE DE INTEGRIDADE DAS ESTACAS - PIT </v>
      </c>
      <c r="G352" s="119" t="str">
        <f ca="1">IF(LEFT(D352,3)="CPU",VLOOKUP(B352,BASE!A:E,4,0),VLOOKUP(D352,BASE!A:E,4,0))</f>
        <v>UN</v>
      </c>
      <c r="H352" s="252">
        <f ca="1">VLOOKUP($C352,'MEMÓRIA DE CÁLCULO'!$B:$M,12,0)</f>
        <v>53</v>
      </c>
      <c r="I352" s="137">
        <f ca="1">IF(LEFT(D352,3)="CPU",VLOOKUP(B352,BASE!A:E,5,0),VLOOKUP(D352,BASE!A:E,5,0))</f>
        <v>7350</v>
      </c>
      <c r="J352" s="427">
        <f t="shared" ca="1" si="484"/>
        <v>389550</v>
      </c>
      <c r="K352" s="428">
        <f t="shared" ca="1" si="487"/>
        <v>9014.7800000000007</v>
      </c>
      <c r="L352" s="487">
        <f t="shared" ca="1" si="477"/>
        <v>477783.34</v>
      </c>
      <c r="M352" s="429">
        <f t="shared" si="64"/>
        <v>0.22650000000000001</v>
      </c>
      <c r="N352" s="986">
        <f t="shared" ca="1" si="483"/>
        <v>1.0164216626828301E-2</v>
      </c>
      <c r="P352" s="1350">
        <v>477783.34</v>
      </c>
      <c r="Q352" s="988"/>
      <c r="R352" s="988"/>
      <c r="V352" s="989"/>
      <c r="X352" s="990"/>
    </row>
    <row r="353" spans="1:24" s="987" customFormat="1" ht="13.5" outlineLevel="1">
      <c r="A353" s="984">
        <v>11</v>
      </c>
      <c r="B353" s="985" t="str">
        <f t="shared" si="482"/>
        <v>CPU-031</v>
      </c>
      <c r="C353" s="196" t="str">
        <f t="shared" si="479"/>
        <v>13.1.11</v>
      </c>
      <c r="D353" s="417" t="s">
        <v>43494</v>
      </c>
      <c r="E353" s="120" t="str">
        <f ca="1">IF(LEFT(D353,3)="CPU",VLOOKUP(B353,BASE!A:E,2,0),VLOOKUP(D353,BASE!A:E,2,0))</f>
        <v>EXTRA</v>
      </c>
      <c r="F353" s="185" t="str">
        <f ca="1">IF(LEFT(D353,3)="CPU",VLOOKUP(B353,BASE!A:E,3,0),VLOOKUP(D353,BASE!A:E,3,0))</f>
        <v xml:space="preserve">EXECUÇÃO DE TESTE DE CARREGAMENTO DINÂMICO - PDA </v>
      </c>
      <c r="G353" s="119" t="str">
        <f ca="1">IF(LEFT(D353,3)="CPU",VLOOKUP(B353,BASE!A:E,4,0),VLOOKUP(D353,BASE!A:E,4,0))</f>
        <v>UN</v>
      </c>
      <c r="H353" s="252">
        <f ca="1">VLOOKUP($C353,'MEMÓRIA DE CÁLCULO'!$B:$M,12,0)</f>
        <v>8</v>
      </c>
      <c r="I353" s="137">
        <f ca="1">IF(LEFT(D353,3)="CPU",VLOOKUP(B353,BASE!A:E,5,0),VLOOKUP(D353,BASE!A:E,5,0))</f>
        <v>17150</v>
      </c>
      <c r="J353" s="427">
        <f t="shared" ca="1" si="484"/>
        <v>137200</v>
      </c>
      <c r="K353" s="428">
        <f t="shared" ca="1" si="487"/>
        <v>21034.48</v>
      </c>
      <c r="L353" s="487">
        <f t="shared" ca="1" si="477"/>
        <v>168275.84</v>
      </c>
      <c r="M353" s="429">
        <f t="shared" si="64"/>
        <v>0.22650000000000001</v>
      </c>
      <c r="N353" s="986">
        <f t="shared" ca="1" si="483"/>
        <v>3.5798487465500549E-3</v>
      </c>
      <c r="P353" s="1350">
        <v>168275.84</v>
      </c>
      <c r="Q353" s="988"/>
      <c r="R353" s="988"/>
      <c r="V353" s="989"/>
      <c r="X353" s="990"/>
    </row>
    <row r="354" spans="1:24" s="987" customFormat="1" ht="13.5" outlineLevel="1">
      <c r="A354" s="984">
        <v>12</v>
      </c>
      <c r="B354" s="985" t="str">
        <f t="shared" si="482"/>
        <v>CPU-032</v>
      </c>
      <c r="C354" s="196" t="str">
        <f t="shared" si="479"/>
        <v>13.1.12</v>
      </c>
      <c r="D354" s="417" t="s">
        <v>43496</v>
      </c>
      <c r="E354" s="120" t="str">
        <f ca="1">IF(LEFT(D354,3)="CPU",VLOOKUP(B354,BASE!A:E,2,0),VLOOKUP(D354,BASE!A:E,2,0))</f>
        <v>EXTRA</v>
      </c>
      <c r="F354" s="185" t="str">
        <f ca="1">IF(LEFT(D354,3)="CPU",VLOOKUP(B354,BASE!A:E,3,0),VLOOKUP(D354,BASE!A:E,3,0))</f>
        <v xml:space="preserve">EXECUÇÃO DE PROVA DE CARGA ESTÁTICA - PCE </v>
      </c>
      <c r="G354" s="119" t="str">
        <f ca="1">IF(LEFT(D354,3)="CPU",VLOOKUP(B354,BASE!A:E,4,0),VLOOKUP(D354,BASE!A:E,4,0))</f>
        <v>UN</v>
      </c>
      <c r="H354" s="252">
        <f ca="1">VLOOKUP($C354,'MEMÓRIA DE CÁLCULO'!$B:$M,12,0)</f>
        <v>53</v>
      </c>
      <c r="I354" s="137">
        <f ca="1">IF(LEFT(D354,3)="CPU",VLOOKUP(B354,BASE!A:E,5,0),VLOOKUP(D354,BASE!A:E,5,0))</f>
        <v>12000</v>
      </c>
      <c r="J354" s="427">
        <f t="shared" ca="1" si="484"/>
        <v>636000</v>
      </c>
      <c r="K354" s="428">
        <f t="shared" ref="K354" ca="1" si="488">ROUND(I354*(1+$M$5),2)</f>
        <v>14718</v>
      </c>
      <c r="L354" s="487">
        <f t="shared" ca="1" si="477"/>
        <v>780054</v>
      </c>
      <c r="M354" s="429">
        <f t="shared" si="64"/>
        <v>0.22650000000000001</v>
      </c>
      <c r="N354" s="986">
        <f t="shared" ca="1" si="483"/>
        <v>1.6594630186611201E-2</v>
      </c>
      <c r="P354" s="1350">
        <v>780054</v>
      </c>
      <c r="Q354" s="988"/>
      <c r="R354" s="988"/>
      <c r="V354" s="989"/>
      <c r="X354" s="990"/>
    </row>
    <row r="355" spans="1:24" s="98" customFormat="1" ht="27" outlineLevel="1" thickBot="1">
      <c r="A355" s="178">
        <v>13</v>
      </c>
      <c r="B355" s="138" t="str">
        <f t="shared" si="482"/>
        <v>CO-28388</v>
      </c>
      <c r="C355" s="196" t="str">
        <f t="shared" si="479"/>
        <v>13.1.13</v>
      </c>
      <c r="D355" s="417" t="s">
        <v>11615</v>
      </c>
      <c r="E355" s="120" t="str">
        <f ca="1">IF(LEFT(D355,3)="CPU",VLOOKUP(B355,BASE!A:E,2,0),VLOOKUP(D355,BASE!A:E,2,0))</f>
        <v>SEINFRA-MG</v>
      </c>
      <c r="F355" s="185" t="str">
        <f ca="1">IF(LEFT(D355,3)="CPU",VLOOKUP(B355,BASE!A:E,3,0),VLOOKUP(D355,BASE!A:E,3,0))</f>
        <v>SONDAGEM A PERCUSSÃO COM ENSAIO DE PENETRAÇÃO PADRÃO (SPT), DIÂMETRO 2.1/2", EXCLUSIVE MOBILIZAÇÃO E DESMOBILIZAÇÃO</v>
      </c>
      <c r="G355" s="119" t="str">
        <f ca="1">IF(LEFT(D355,3)="CPU",VLOOKUP(B355,BASE!A:E,4,0),VLOOKUP(D355,BASE!A:E,4,0))</f>
        <v>M</v>
      </c>
      <c r="H355" s="252">
        <f ca="1">VLOOKUP($C355,'MEMÓRIA DE CÁLCULO'!$B:$M,12,0)</f>
        <v>67.06</v>
      </c>
      <c r="I355" s="137">
        <f ca="1">IF(LEFT(D355,3)="CPU",VLOOKUP(B355,BASE!A:E,5,0),VLOOKUP(D355,BASE!A:E,5,0))</f>
        <v>79.09</v>
      </c>
      <c r="J355" s="427">
        <f t="shared" ca="1" si="484"/>
        <v>5303.78</v>
      </c>
      <c r="K355" s="428">
        <f ca="1">ROUND(I355*(1+$M$5),2)</f>
        <v>97</v>
      </c>
      <c r="L355" s="487">
        <f t="shared" ca="1" si="477"/>
        <v>6504.82</v>
      </c>
      <c r="M355" s="429">
        <f t="shared" si="64"/>
        <v>0.22650000000000001</v>
      </c>
      <c r="N355" s="300">
        <f t="shared" ca="1" si="483"/>
        <v>1.3838155093169483E-4</v>
      </c>
      <c r="P355" s="1346">
        <v>6504.82</v>
      </c>
      <c r="Q355" s="130"/>
      <c r="R355" s="130"/>
      <c r="V355" s="129"/>
      <c r="X355" s="99"/>
    </row>
    <row r="356" spans="1:24" s="98" customFormat="1" ht="15.75" thickBot="1">
      <c r="A356" s="178"/>
      <c r="B356" s="138" t="str">
        <f t="shared" si="468"/>
        <v/>
      </c>
      <c r="C356" s="132">
        <v>14</v>
      </c>
      <c r="D356" s="133" t="s">
        <v>97</v>
      </c>
      <c r="E356" s="133" t="s">
        <v>97</v>
      </c>
      <c r="F356" s="173" t="str">
        <f ca="1">VLOOKUP($C356,'MEMÓRIA DE CÁLCULO'!$B:$M,4,0)</f>
        <v>APOIO E EQUIPAMENTOS DIVERSOS</v>
      </c>
      <c r="G356" s="134" t="s">
        <v>97</v>
      </c>
      <c r="H356" s="135"/>
      <c r="I356" s="136"/>
      <c r="J356" s="195">
        <f ca="1">SUBTOTAL(9,J357:J368)</f>
        <v>1067094.6000000001</v>
      </c>
      <c r="K356" s="222"/>
      <c r="L356" s="195">
        <f ca="1">SUBTOTAL(9,L357:L368)</f>
        <v>1308789.9000000001</v>
      </c>
      <c r="M356" s="223"/>
      <c r="N356" s="300">
        <f t="shared" ca="1" si="483"/>
        <v>2.7842795989087753E-2</v>
      </c>
      <c r="O356"/>
      <c r="P356" s="1357">
        <v>1315696.8</v>
      </c>
      <c r="Q356"/>
      <c r="R356"/>
      <c r="V356" s="129"/>
      <c r="X356" s="99"/>
    </row>
    <row r="357" spans="1:24" s="98" customFormat="1" ht="27" outlineLevel="1">
      <c r="A357" s="178">
        <v>1</v>
      </c>
      <c r="B357" s="138">
        <f t="shared" si="468"/>
        <v>5928</v>
      </c>
      <c r="C357" s="196" t="str">
        <f t="shared" ref="C357" si="489">$C$356&amp;"."&amp;A357</f>
        <v>14.1</v>
      </c>
      <c r="D357" s="131">
        <v>5928</v>
      </c>
      <c r="E357" s="197" t="str">
        <f ca="1">IF(LEFT(D357,3)="CPU",VLOOKUP(B357,BASE!A:E,2,0),VLOOKUP(D357,BASE!A:E,2,0))</f>
        <v>SINAPI</v>
      </c>
      <c r="F357" s="198" t="str">
        <f ca="1">IF(LEFT(D357,3)="CPU",VLOOKUP(B357,BASE!A:E,3,0),VLOOKUP(D357,BASE!A:E,3,0))</f>
        <v>GUINDAUTO HIDRÁULICO, CAPACIDADE MÁXIMA DE CARGA 6200 KG, MOMENTO MÁXIMO DE CARGA 11,7 TM, ALCANCE MÁXIMO HORIZONTAL 9,70 M, INCLUSIVE CAMINHÃO TOCO PBT 16.000 KG, POTÊNCIA DE 189 CV - CHP DIURNO. AF_06/2014</v>
      </c>
      <c r="G357" s="131" t="str">
        <f ca="1">IF(LEFT(D357,3)="CPU",VLOOKUP(B357,BASE!A:E,4,0),VLOOKUP(D357,BASE!A:E,4,0))</f>
        <v>CHP</v>
      </c>
      <c r="H357" s="242">
        <f ca="1">VLOOKUP($C357,'MEMÓRIA DE CÁLCULO'!$B:$M,12,0)</f>
        <v>660</v>
      </c>
      <c r="I357" s="199">
        <f ca="1">IF(LEFT(D357,3)="CPU",VLOOKUP(B357,BASE!A:E,5,0),VLOOKUP(D357,BASE!A:E,5,0))</f>
        <v>278.68</v>
      </c>
      <c r="J357" s="487">
        <f t="shared" ref="J357:J364" ca="1" si="490">IFERROR(ROUND($H357*I357,2),"")</f>
        <v>183928.8</v>
      </c>
      <c r="K357" s="248">
        <f t="shared" ref="K357:K365" ca="1" si="491">ROUND(I357*(1+$M$5),2)</f>
        <v>341.8</v>
      </c>
      <c r="L357" s="487">
        <f t="shared" ref="L357:L364" ca="1" si="492">IFERROR(ROUND($H357*K357,2),"")</f>
        <v>225588</v>
      </c>
      <c r="M357" s="224">
        <f t="shared" si="481"/>
        <v>0.22650000000000001</v>
      </c>
      <c r="N357" s="300">
        <f t="shared" ca="1" si="483"/>
        <v>4.7990901072710963E-3</v>
      </c>
      <c r="O357"/>
      <c r="P357" s="1353">
        <v>225871.8</v>
      </c>
      <c r="Q357"/>
      <c r="R357"/>
      <c r="V357" s="129"/>
      <c r="X357" s="99"/>
    </row>
    <row r="358" spans="1:24" s="98" customFormat="1" ht="27" outlineLevel="1">
      <c r="A358" s="178">
        <v>2</v>
      </c>
      <c r="B358" s="138">
        <f>D358</f>
        <v>5930</v>
      </c>
      <c r="C358" s="196" t="str">
        <f>$C$356&amp;"."&amp;A358</f>
        <v>14.2</v>
      </c>
      <c r="D358" s="119">
        <v>5930</v>
      </c>
      <c r="E358" s="120" t="str">
        <f ca="1">IF(LEFT(D358,3)="CPU",VLOOKUP(B358,BASE!A:E,2,0),VLOOKUP(D358,BASE!A:E,2,0))</f>
        <v>SINAPI</v>
      </c>
      <c r="F358" s="185" t="str">
        <f ca="1">IF(LEFT(D358,3)="CPU",VLOOKUP(B358,BASE!A:E,3,0),VLOOKUP(D358,BASE!A:E,3,0))</f>
        <v>GUINDAUTO HIDRÁULICO, CAPACIDADE MÁXIMA DE CARGA 6200 KG, MOMENTO MÁXIMO DE CARGA 11,7 TM, ALCANCE MÁXIMO HORIZONTAL 9,70 M, INCLUSIVE CAMINHÃO TOCO PBT 16.000 KG, POTÊNCIA DE 189 CV - CHI DIURNO. AF_06/2014</v>
      </c>
      <c r="G358" s="119" t="str">
        <f ca="1">IF(LEFT(D358,3)="CPU",VLOOKUP(B358,BASE!A:E,4,0),VLOOKUP(D358,BASE!A:E,4,0))</f>
        <v>CHI</v>
      </c>
      <c r="H358" s="252">
        <f ca="1">VLOOKUP($C358,'MEMÓRIA DE CÁLCULO'!$B:$M,12,0)</f>
        <v>330</v>
      </c>
      <c r="I358" s="137">
        <f ca="1">IF(LEFT(D358,3)="CPU",VLOOKUP(B358,BASE!A:E,5,0),VLOOKUP(D358,BASE!A:E,5,0))</f>
        <v>79.209999999999994</v>
      </c>
      <c r="J358" s="487">
        <f ca="1">IFERROR(ROUND($H358*I358,2),"")</f>
        <v>26139.3</v>
      </c>
      <c r="K358" s="248">
        <f t="shared" ref="K358:K361" ca="1" si="493">ROUND(I358*(1+$M$5),2)</f>
        <v>97.15</v>
      </c>
      <c r="L358" s="487">
        <f ca="1">IFERROR(ROUND($H358*K358,2),"")</f>
        <v>32059.5</v>
      </c>
      <c r="M358" s="224">
        <f t="shared" si="481"/>
        <v>0.22650000000000001</v>
      </c>
      <c r="N358" s="300">
        <f t="shared" ca="1" si="483"/>
        <v>6.8202399637417644E-4</v>
      </c>
      <c r="O358"/>
      <c r="P358" s="1353">
        <v>32178.3</v>
      </c>
      <c r="Q358"/>
      <c r="R358"/>
      <c r="V358" s="129"/>
      <c r="X358" s="99"/>
    </row>
    <row r="359" spans="1:24" s="98" customFormat="1" ht="39.75" outlineLevel="1">
      <c r="A359" s="178">
        <v>3</v>
      </c>
      <c r="B359" s="138">
        <f t="shared" ref="B359:B366" si="494">D359</f>
        <v>105984</v>
      </c>
      <c r="C359" s="196" t="str">
        <f>$C$356&amp;"."&amp;A359</f>
        <v>14.3</v>
      </c>
      <c r="D359" s="131">
        <v>105984</v>
      </c>
      <c r="E359" s="197" t="str">
        <f ca="1">IF(LEFT(D359,3)="CPU",VLOOKUP(B359,BASE!A:E,2,0),VLOOKUP(D359,BASE!A:E,2,0))</f>
        <v>SINAPI</v>
      </c>
      <c r="F359" s="198" t="str">
        <f ca="1">IF(LEFT(D359,3)="CPU",VLOOKUP(B359,BASE!A:E,3,0),VLOOKUP(D359,BASE!A:E,3,0))</f>
        <v>GUINDAUTO HIDRÁULICO, CAPACIDADE MÁXIMA DE CARGA 8500 KG, MOMENTO MÁXIMO DE CARGA 30,4 TM, ALCANCE MÁXIMO HORIZONTAL 14,30 M, INCLUSIVE CAMINHÃO TRUCADO PBT 23.000 KG, POTÊNCIA DE 256 CV E CARROCERIA FIXA ABERTA DE MADEIRA - CHP DIURNO. AF_05/2025</v>
      </c>
      <c r="G359" s="131" t="str">
        <f ca="1">IF(LEFT(D359,3)="CPU",VLOOKUP(B359,BASE!A:E,4,0),VLOOKUP(D359,BASE!A:E,4,0))</f>
        <v>CHP</v>
      </c>
      <c r="H359" s="242">
        <f ca="1">VLOOKUP($C359,'MEMÓRIA DE CÁLCULO'!$B:$M,12,0)</f>
        <v>660</v>
      </c>
      <c r="I359" s="199">
        <f ca="1">IF(LEFT(D359,3)="CPU",VLOOKUP(B359,BASE!A:E,5,0),VLOOKUP(D359,BASE!A:E,5,0))</f>
        <v>325.29000000000002</v>
      </c>
      <c r="J359" s="487">
        <f t="shared" ref="J359" ca="1" si="495">IFERROR(ROUND($H359*I359,2),"")</f>
        <v>214691.4</v>
      </c>
      <c r="K359" s="248">
        <f t="shared" ca="1" si="493"/>
        <v>398.97</v>
      </c>
      <c r="L359" s="487">
        <f t="shared" ref="L359" ca="1" si="496">IFERROR(ROUND($H359*K359,2),"")</f>
        <v>263320.2</v>
      </c>
      <c r="M359" s="224">
        <f t="shared" si="481"/>
        <v>0.22650000000000001</v>
      </c>
      <c r="N359" s="300">
        <f t="shared" ca="1" si="483"/>
        <v>5.6017933882327366E-3</v>
      </c>
      <c r="O359"/>
      <c r="P359" s="1353">
        <v>263135.40000000002</v>
      </c>
      <c r="Q359"/>
      <c r="R359"/>
      <c r="V359" s="129"/>
      <c r="X359" s="99"/>
    </row>
    <row r="360" spans="1:24" s="98" customFormat="1" ht="39.75" outlineLevel="1">
      <c r="A360" s="178">
        <v>4</v>
      </c>
      <c r="B360" s="138">
        <f t="shared" si="494"/>
        <v>105985</v>
      </c>
      <c r="C360" s="196" t="str">
        <f t="shared" ref="C360:C366" si="497">$C$356&amp;"."&amp;A360</f>
        <v>14.4</v>
      </c>
      <c r="D360" s="119">
        <v>105985</v>
      </c>
      <c r="E360" s="120" t="str">
        <f ca="1">IF(LEFT(D360,3)="CPU",VLOOKUP(B360,BASE!A:E,2,0),VLOOKUP(D360,BASE!A:E,2,0))</f>
        <v>SINAPI</v>
      </c>
      <c r="F360" s="185" t="str">
        <f ca="1">IF(LEFT(D360,3)="CPU",VLOOKUP(B360,BASE!A:E,3,0),VLOOKUP(D360,BASE!A:E,3,0))</f>
        <v>GUINDAUTO HIDRÁULICO, CAPACIDADE MÁXIMA DE CARGA 8500 KG, MOMENTO MÁXIMO DE CARGA 30,4 TM, ALCANCE MÁXIMO HORIZONTAL 14,30 M, INCLUSIVE CAMINHÃO TRUCADO PBT 23.000 KG, POTÊNCIA DE 256 CV E CARROCERIA FIXA ABERTA DE MADEIRA - CHI DIURNO. AF_05/2025</v>
      </c>
      <c r="G360" s="119" t="str">
        <f ca="1">IF(LEFT(D360,3)="CPU",VLOOKUP(B360,BASE!A:E,4,0),VLOOKUP(D360,BASE!A:E,4,0))</f>
        <v>CHI</v>
      </c>
      <c r="H360" s="252">
        <f ca="1">VLOOKUP($C360,'MEMÓRIA DE CÁLCULO'!$B:$M,12,0)</f>
        <v>330</v>
      </c>
      <c r="I360" s="137">
        <f ca="1">IF(LEFT(D360,3)="CPU",VLOOKUP(B360,BASE!A:E,5,0),VLOOKUP(D360,BASE!A:E,5,0))</f>
        <v>102.86</v>
      </c>
      <c r="J360" s="487">
        <f ca="1">IFERROR(ROUND($H360*I360,2),"")</f>
        <v>33943.800000000003</v>
      </c>
      <c r="K360" s="248">
        <f t="shared" ref="K360" ca="1" si="498">ROUND(I360*(1+$M$5),2)</f>
        <v>126.16</v>
      </c>
      <c r="L360" s="487">
        <f ca="1">IFERROR(ROUND($H360*K360,2),"")</f>
        <v>41632.800000000003</v>
      </c>
      <c r="M360" s="224">
        <f t="shared" si="481"/>
        <v>0.22650000000000001</v>
      </c>
      <c r="N360" s="300">
        <f t="shared" ca="1" si="483"/>
        <v>8.8568345221375295E-4</v>
      </c>
      <c r="O360"/>
      <c r="P360" s="1353">
        <v>41632.800000000003</v>
      </c>
      <c r="Q360"/>
      <c r="R360"/>
      <c r="V360" s="129"/>
      <c r="X360" s="99"/>
    </row>
    <row r="361" spans="1:24" s="98" customFormat="1" ht="39.75" outlineLevel="1">
      <c r="A361" s="178">
        <v>5</v>
      </c>
      <c r="B361" s="138">
        <f t="shared" si="494"/>
        <v>5824</v>
      </c>
      <c r="C361" s="196" t="str">
        <f t="shared" si="497"/>
        <v>14.5</v>
      </c>
      <c r="D361" s="119">
        <v>5824</v>
      </c>
      <c r="E361" s="120" t="str">
        <f ca="1">IF(LEFT(D361,3)="CPU",VLOOKUP(B361,BASE!A:E,2,0),VLOOKUP(D361,BASE!A:E,2,0))</f>
        <v>SINAPI</v>
      </c>
      <c r="F361" s="185" t="str">
        <f ca="1">IF(LEFT(D361,3)="CPU",VLOOKUP(B361,BASE!A:E,3,0),VLOOKUP(D361,BASE!A:E,3,0))</f>
        <v>CAMINHÃO TOCO, PBT 16.000 KG, CARGA ÚTIL MÁX. 10.685 KG, DIST. ENTRE EIXOS 4,8 M, POTÊNCIA 189 CV, INCLUSIVE CARROCERIA FIXA ABERTA DE MADEIRA P/ TRANSPORTE GERAL DE CARGA SECA, DIMEN. APROX. 2,5 X 7,00 X 0,50 M - CHP DIURNO. AF_06/2014</v>
      </c>
      <c r="G361" s="119" t="str">
        <f ca="1">IF(LEFT(D361,3)="CPU",VLOOKUP(B361,BASE!A:E,4,0),VLOOKUP(D361,BASE!A:E,4,0))</f>
        <v>CHP</v>
      </c>
      <c r="H361" s="252">
        <f ca="1">VLOOKUP($C361,'MEMÓRIA DE CÁLCULO'!$B:$M,12,0)</f>
        <v>660</v>
      </c>
      <c r="I361" s="137">
        <f ca="1">IF(LEFT(D361,3)="CPU",VLOOKUP(B361,BASE!A:E,5,0),VLOOKUP(D361,BASE!A:E,5,0))</f>
        <v>219.03</v>
      </c>
      <c r="J361" s="487">
        <f ca="1">IFERROR(ROUND($H361*I361,2),"")</f>
        <v>144559.79999999999</v>
      </c>
      <c r="K361" s="248">
        <f t="shared" ca="1" si="493"/>
        <v>268.64</v>
      </c>
      <c r="L361" s="487">
        <f ca="1">IFERROR(ROUND($H361*K361,2),"")</f>
        <v>177302.39999999999</v>
      </c>
      <c r="M361" s="224">
        <f t="shared" si="481"/>
        <v>0.22650000000000001</v>
      </c>
      <c r="N361" s="300">
        <f t="shared" ca="1" si="483"/>
        <v>3.7718770228709984E-3</v>
      </c>
      <c r="O361"/>
      <c r="P361" s="1353">
        <v>177124.2</v>
      </c>
      <c r="Q361"/>
      <c r="R361"/>
      <c r="V361" s="129"/>
      <c r="X361" s="99"/>
    </row>
    <row r="362" spans="1:24" s="98" customFormat="1" ht="39.75" outlineLevel="1">
      <c r="A362" s="178">
        <v>6</v>
      </c>
      <c r="B362" s="138">
        <f t="shared" si="494"/>
        <v>5826</v>
      </c>
      <c r="C362" s="196" t="str">
        <f t="shared" si="497"/>
        <v>14.6</v>
      </c>
      <c r="D362" s="119">
        <v>5826</v>
      </c>
      <c r="E362" s="120" t="str">
        <f ca="1">IF(LEFT(D362,3)="CPU",VLOOKUP(B362,BASE!A:E,2,0),VLOOKUP(D362,BASE!A:E,2,0))</f>
        <v>SINAPI</v>
      </c>
      <c r="F362" s="185" t="str">
        <f ca="1">IF(LEFT(D362,3)="CPU",VLOOKUP(B362,BASE!A:E,3,0),VLOOKUP(D362,BASE!A:E,3,0))</f>
        <v>CAMINHÃO TOCO, PBT 16.000 KG, CARGA ÚTIL MÁX. 10.685 KG, DIST. ENTRE EIXOS 4,8 M, POTÊNCIA 189 CV, INCLUSIVE CARROCERIA FIXA ABERTA DE MADEIRA P/ TRANSPORTE GERAL DE CARGA SECA, DIMEN. APROX. 2,5 X 7,00 X 0,50 M - CHI DIURNO. AF_06/2014</v>
      </c>
      <c r="G362" s="119" t="str">
        <f ca="1">IF(LEFT(D362,3)="CPU",VLOOKUP(B362,BASE!A:E,4,0),VLOOKUP(D362,BASE!A:E,4,0))</f>
        <v>CHI</v>
      </c>
      <c r="H362" s="252">
        <f ca="1">VLOOKUP($C362,'MEMÓRIA DE CÁLCULO'!$B:$M,12,0)</f>
        <v>330</v>
      </c>
      <c r="I362" s="137">
        <f ca="1">IF(LEFT(D362,3)="CPU",VLOOKUP(B362,BASE!A:E,5,0),VLOOKUP(D362,BASE!A:E,5,0))</f>
        <v>67.25</v>
      </c>
      <c r="J362" s="487">
        <f t="shared" ca="1" si="490"/>
        <v>22192.5</v>
      </c>
      <c r="K362" s="248">
        <f t="shared" ca="1" si="491"/>
        <v>82.48</v>
      </c>
      <c r="L362" s="487">
        <f t="shared" ca="1" si="492"/>
        <v>27218.400000000001</v>
      </c>
      <c r="M362" s="224">
        <f t="shared" si="481"/>
        <v>0.22650000000000001</v>
      </c>
      <c r="N362" s="300">
        <f t="shared" ca="1" si="483"/>
        <v>5.7903591581000594E-4</v>
      </c>
      <c r="O362"/>
      <c r="P362" s="1353">
        <v>27244.799999999999</v>
      </c>
      <c r="Q362"/>
      <c r="R362"/>
      <c r="V362" s="129"/>
      <c r="X362" s="99"/>
    </row>
    <row r="363" spans="1:24" s="98" customFormat="1" ht="15" outlineLevel="1">
      <c r="A363" s="178">
        <v>7</v>
      </c>
      <c r="B363" s="138" t="str">
        <f t="shared" si="494"/>
        <v>50.20.06</v>
      </c>
      <c r="C363" s="196" t="str">
        <f t="shared" si="497"/>
        <v>14.7</v>
      </c>
      <c r="D363" s="119" t="s">
        <v>9005</v>
      </c>
      <c r="E363" s="120" t="str">
        <f ca="1">IF(LEFT(D363,3)="CPU",VLOOKUP(B363,BASE!A:E,2,0),VLOOKUP(D363,BASE!A:E,2,0))</f>
        <v>SUDECAP</v>
      </c>
      <c r="F363" s="185" t="str">
        <f ca="1">IF(LEFT(D363,3)="CPU",VLOOKUP(B363,BASE!A:E,3,0),VLOOKUP(D363,BASE!A:E,3,0))</f>
        <v>CHP/RETROESCAVADEIRA TRAÇÃO 4X2, 85HP, CAÇAMBA 610MM / 0,22M3 OU EQUIVALENTE</v>
      </c>
      <c r="G363" s="119" t="str">
        <f ca="1">IF(LEFT(D363,3)="CPU",VLOOKUP(B363,BASE!A:E,4,0),VLOOKUP(D363,BASE!A:E,4,0))</f>
        <v>H</v>
      </c>
      <c r="H363" s="252">
        <f ca="1">VLOOKUP($C363,'MEMÓRIA DE CÁLCULO'!$B:$M,12,0)</f>
        <v>660</v>
      </c>
      <c r="I363" s="137">
        <f ca="1">IF(LEFT(D363,3)="CPU",VLOOKUP(B363,BASE!A:E,5,0),VLOOKUP(D363,BASE!A:E,5,0))</f>
        <v>123.01</v>
      </c>
      <c r="J363" s="487">
        <f ca="1">IFERROR(ROUND($H363*I363,2),"")</f>
        <v>81186.600000000006</v>
      </c>
      <c r="K363" s="248">
        <f ca="1">ROUND(I363*(1+$M$5),2)</f>
        <v>150.87</v>
      </c>
      <c r="L363" s="487">
        <f ca="1">IFERROR(ROUND($H363*K363,2),"")</f>
        <v>99574.2</v>
      </c>
      <c r="M363" s="224">
        <f t="shared" si="481"/>
        <v>0.22650000000000001</v>
      </c>
      <c r="N363" s="300">
        <f t="shared" ca="1" si="483"/>
        <v>2.1183110722176428E-3</v>
      </c>
      <c r="O363"/>
      <c r="P363" s="1353">
        <v>104821.2</v>
      </c>
      <c r="Q363"/>
      <c r="R363"/>
      <c r="V363" s="129"/>
      <c r="X363" s="99"/>
    </row>
    <row r="364" spans="1:24" s="98" customFormat="1" ht="15" outlineLevel="1">
      <c r="A364" s="178">
        <v>8</v>
      </c>
      <c r="B364" s="138" t="str">
        <f t="shared" si="494"/>
        <v>50.20.07</v>
      </c>
      <c r="C364" s="196" t="str">
        <f t="shared" si="497"/>
        <v>14.8</v>
      </c>
      <c r="D364" s="119" t="s">
        <v>9007</v>
      </c>
      <c r="E364" s="120" t="str">
        <f ca="1">IF(LEFT(D364,3)="CPU",VLOOKUP(B364,BASE!A:E,2,0),VLOOKUP(D364,BASE!A:E,2,0))</f>
        <v>SUDECAP</v>
      </c>
      <c r="F364" s="185" t="str">
        <f ca="1">IF(LEFT(D364,3)="CPU",VLOOKUP(B364,BASE!A:E,3,0),VLOOKUP(D364,BASE!A:E,3,0))</f>
        <v>CHI/RETROESCAVADEIRA TRAÇÃO 4X2, 85HP, CAÇAMBA 610MM / 0,22M3 OU EQUIVALENTE</v>
      </c>
      <c r="G364" s="119" t="str">
        <f ca="1">IF(LEFT(D364,3)="CPU",VLOOKUP(B364,BASE!A:E,4,0),VLOOKUP(D364,BASE!A:E,4,0))</f>
        <v>H</v>
      </c>
      <c r="H364" s="252">
        <f ca="1">VLOOKUP($C364,'MEMÓRIA DE CÁLCULO'!$B:$M,12,0)</f>
        <v>330</v>
      </c>
      <c r="I364" s="137">
        <f ca="1">IF(LEFT(D364,3)="CPU",VLOOKUP(B364,BASE!A:E,5,0),VLOOKUP(D364,BASE!A:E,5,0))</f>
        <v>49.96</v>
      </c>
      <c r="J364" s="487">
        <f t="shared" ca="1" si="490"/>
        <v>16486.8</v>
      </c>
      <c r="K364" s="248">
        <f t="shared" ca="1" si="491"/>
        <v>61.28</v>
      </c>
      <c r="L364" s="487">
        <f t="shared" ca="1" si="492"/>
        <v>20222.400000000001</v>
      </c>
      <c r="M364" s="224">
        <f t="shared" si="481"/>
        <v>0.22650000000000001</v>
      </c>
      <c r="N364" s="300">
        <f t="shared" ca="1" si="483"/>
        <v>4.3020515180452426E-4</v>
      </c>
      <c r="O364"/>
      <c r="P364" s="1353">
        <v>21123.3</v>
      </c>
      <c r="Q364"/>
      <c r="R364"/>
      <c r="V364" s="129"/>
      <c r="X364" s="99"/>
    </row>
    <row r="365" spans="1:24" s="98" customFormat="1" ht="27" outlineLevel="1">
      <c r="A365" s="178">
        <v>9</v>
      </c>
      <c r="B365" s="138">
        <f t="shared" si="494"/>
        <v>6259</v>
      </c>
      <c r="C365" s="196" t="str">
        <f t="shared" si="497"/>
        <v>14.9</v>
      </c>
      <c r="D365" s="119">
        <v>6259</v>
      </c>
      <c r="E365" s="120" t="str">
        <f ca="1">IF(LEFT(D365,3)="CPU",VLOOKUP(B365,BASE!A:E,2,0),VLOOKUP(D365,BASE!A:E,2,0))</f>
        <v>SINAPI</v>
      </c>
      <c r="F365" s="185" t="str">
        <f ca="1">IF(LEFT(D365,3)="CPU",VLOOKUP(B365,BASE!A:E,3,0),VLOOKUP(D365,BASE!A:E,3,0))</f>
        <v>CAMINHÃO PIPA 6.000 L, PESO BRUTO TOTAL 13.000 KG, DISTÂNCIA ENTRE EIXOS 4,80 M, POTÊNCIA 189 CV INCLUSIVE TANQUE DE AÇO PARA TRANSPORTE DE ÁGUA, CAPACIDADE 6 M3 - CHP DIURNO. AF_06/2014</v>
      </c>
      <c r="G365" s="119" t="str">
        <f ca="1">IF(LEFT(D365,3)="CPU",VLOOKUP(B365,BASE!A:E,4,0),VLOOKUP(D365,BASE!A:E,4,0))</f>
        <v>CHP</v>
      </c>
      <c r="H365" s="252">
        <f ca="1">VLOOKUP($C365,'MEMÓRIA DE CÁLCULO'!$B:$M,12,0)</f>
        <v>660</v>
      </c>
      <c r="I365" s="137">
        <f ca="1">IF(LEFT(D365,3)="CPU",VLOOKUP(B365,BASE!A:E,5,0),VLOOKUP(D365,BASE!A:E,5,0))</f>
        <v>256.44</v>
      </c>
      <c r="J365" s="487">
        <f t="shared" ref="J365" ca="1" si="499">IFERROR(ROUND($H365*I365,2),"")</f>
        <v>169250.4</v>
      </c>
      <c r="K365" s="248">
        <f t="shared" ca="1" si="491"/>
        <v>314.52</v>
      </c>
      <c r="L365" s="487">
        <f t="shared" ref="L365" ca="1" si="500">IFERROR(ROUND($H365*K365,2),"")</f>
        <v>207583.2</v>
      </c>
      <c r="M365" s="224">
        <f t="shared" si="481"/>
        <v>0.22650000000000001</v>
      </c>
      <c r="N365" s="300">
        <f t="shared" ca="1" si="483"/>
        <v>4.4160614995286873E-3</v>
      </c>
      <c r="O365"/>
      <c r="P365" s="1353">
        <v>207919.8</v>
      </c>
      <c r="Q365"/>
      <c r="R365"/>
      <c r="V365" s="129"/>
      <c r="X365" s="99"/>
    </row>
    <row r="366" spans="1:24" s="98" customFormat="1" ht="27" outlineLevel="1">
      <c r="A366" s="178">
        <v>10</v>
      </c>
      <c r="B366" s="138">
        <f t="shared" si="494"/>
        <v>6260</v>
      </c>
      <c r="C366" s="196" t="str">
        <f t="shared" si="497"/>
        <v>14.10</v>
      </c>
      <c r="D366" s="119">
        <v>6260</v>
      </c>
      <c r="E366" s="120" t="str">
        <f ca="1">IF(LEFT(D366,3)="CPU",VLOOKUP(B366,BASE!A:E,2,0),VLOOKUP(D366,BASE!A:E,2,0))</f>
        <v>SINAPI</v>
      </c>
      <c r="F366" s="185" t="str">
        <f ca="1">IF(LEFT(D366,3)="CPU",VLOOKUP(B366,BASE!A:E,3,0),VLOOKUP(D366,BASE!A:E,3,0))</f>
        <v>CAMINHÃO PIPA 6.000 L, PESO BRUTO TOTAL 13.000 KG, DISTÂNCIA ENTRE EIXOS 4,80 M, POTÊNCIA 189 CV INCLUSIVE TANQUE DE AÇO PARA TRANSPORTE DE ÁGUA, CAPACIDADE 6 M3 - CHI DIURNO. AF_06/2014</v>
      </c>
      <c r="G366" s="119" t="str">
        <f ca="1">IF(LEFT(D366,3)="CPU",VLOOKUP(B366,BASE!A:E,4,0),VLOOKUP(D366,BASE!A:E,4,0))</f>
        <v>CHI</v>
      </c>
      <c r="H366" s="252">
        <f ca="1">VLOOKUP($C366,'MEMÓRIA DE CÁLCULO'!$B:$M,12,0)</f>
        <v>330</v>
      </c>
      <c r="I366" s="137">
        <f ca="1">IF(LEFT(D366,3)="CPU",VLOOKUP(B366,BASE!A:E,5,0),VLOOKUP(D366,BASE!A:E,5,0))</f>
        <v>66.31</v>
      </c>
      <c r="J366" s="487">
        <f t="shared" ref="J366" ca="1" si="501">IFERROR(ROUND($H366*I366,2),"")</f>
        <v>21882.3</v>
      </c>
      <c r="K366" s="248">
        <f t="shared" ref="K366" ca="1" si="502">ROUND(I366*(1+$M$5),2)</f>
        <v>81.33</v>
      </c>
      <c r="L366" s="487">
        <f t="shared" ref="L366" ca="1" si="503">IFERROR(ROUND($H366*K366,2),"")</f>
        <v>26838.9</v>
      </c>
      <c r="M366" s="224">
        <f t="shared" si="481"/>
        <v>0.22650000000000001</v>
      </c>
      <c r="N366" s="300">
        <f t="shared" ca="1" si="483"/>
        <v>5.7096254889461417E-4</v>
      </c>
      <c r="O366"/>
      <c r="P366" s="1347">
        <v>26944.5</v>
      </c>
      <c r="Q366"/>
      <c r="R366"/>
      <c r="V366" s="129"/>
      <c r="X366" s="99"/>
    </row>
    <row r="367" spans="1:24" s="98" customFormat="1" ht="27" outlineLevel="1">
      <c r="A367" s="178">
        <v>11</v>
      </c>
      <c r="B367" s="138">
        <f t="shared" ref="B367:B368" si="504">D367</f>
        <v>89273</v>
      </c>
      <c r="C367" s="196" t="str">
        <f t="shared" ref="C367:C368" si="505">$C$356&amp;"."&amp;A367</f>
        <v>14.11</v>
      </c>
      <c r="D367" s="119">
        <v>89273</v>
      </c>
      <c r="E367" s="120" t="str">
        <f ca="1">IF(LEFT(D367,3)="CPU",VLOOKUP(B367,BASE!A:E,2,0),VLOOKUP(D367,BASE!A:E,2,0))</f>
        <v>SINAPI</v>
      </c>
      <c r="F367" s="185" t="str">
        <f ca="1">IF(LEFT(D367,3)="CPU",VLOOKUP(B367,BASE!A:E,3,0),VLOOKUP(D367,BASE!A:E,3,0))</f>
        <v>GUINDASTE HIDRÁULICO AUTOPROPELIDO, COM LANÇA TELESCÓPICA 28,80 M, CAPACIDADE MÁXIMA 30 T, POTÊNCIA 97 KW, TRAÇÃO 4 X 4 - CHI DIURNO. AF_11/2014</v>
      </c>
      <c r="G367" s="119" t="str">
        <f ca="1">IF(LEFT(D367,3)="CPU",VLOOKUP(B367,BASE!A:E,4,0),VLOOKUP(D367,BASE!A:E,4,0))</f>
        <v>CHI</v>
      </c>
      <c r="H367" s="252">
        <f ca="1">VLOOKUP($C367,'MEMÓRIA DE CÁLCULO'!$B:$M,12,0)</f>
        <v>660</v>
      </c>
      <c r="I367" s="137">
        <f ca="1">IF(LEFT(D367,3)="CPU",VLOOKUP(B367,BASE!A:E,5,0),VLOOKUP(D367,BASE!A:E,5,0))</f>
        <v>117.27</v>
      </c>
      <c r="J367" s="487">
        <f t="shared" ref="J367:J368" ca="1" si="506">IFERROR(ROUND($H367*I367,2),"")</f>
        <v>77398.2</v>
      </c>
      <c r="K367" s="248">
        <f t="shared" ref="K367:K368" ca="1" si="507">ROUND(I367*(1+$M$5),2)</f>
        <v>143.83000000000001</v>
      </c>
      <c r="L367" s="487">
        <f t="shared" ref="L367:L368" ca="1" si="508">IFERROR(ROUND($H367*K367,2),"")</f>
        <v>94927.8</v>
      </c>
      <c r="M367" s="224">
        <f t="shared" si="481"/>
        <v>0.22650000000000001</v>
      </c>
      <c r="N367" s="300">
        <f t="shared" ca="1" si="483"/>
        <v>2.0194649798970211E-3</v>
      </c>
      <c r="O367"/>
      <c r="P367" s="1347">
        <v>95059.8</v>
      </c>
      <c r="Q367"/>
      <c r="R367"/>
      <c r="V367" s="129"/>
      <c r="X367" s="99"/>
    </row>
    <row r="368" spans="1:24" s="98" customFormat="1" ht="27.75" outlineLevel="1" thickBot="1">
      <c r="A368" s="178">
        <v>12</v>
      </c>
      <c r="B368" s="138">
        <f t="shared" si="504"/>
        <v>89272</v>
      </c>
      <c r="C368" s="196" t="str">
        <f t="shared" si="505"/>
        <v>14.12</v>
      </c>
      <c r="D368" s="119">
        <v>89272</v>
      </c>
      <c r="E368" s="120" t="str">
        <f ca="1">IF(LEFT(D368,3)="CPU",VLOOKUP(B368,BASE!A:E,2,0),VLOOKUP(D368,BASE!A:E,2,0))</f>
        <v>SINAPI</v>
      </c>
      <c r="F368" s="185" t="str">
        <f ca="1">IF(LEFT(D368,3)="CPU",VLOOKUP(B368,BASE!A:E,3,0),VLOOKUP(D368,BASE!A:E,3,0))</f>
        <v>GUINDASTE HIDRÁULICO AUTOPROPELIDO, COM LANÇA TELESCÓPICA 28,80 M, CAPACIDADE MÁXIMA 30 T, POTÊNCIA 97 KW, TRAÇÃO 4 X 4 - CHP DIURNO. AF_11/2014</v>
      </c>
      <c r="G368" s="119" t="str">
        <f ca="1">IF(LEFT(D368,3)="CPU",VLOOKUP(B368,BASE!A:E,4,0),VLOOKUP(D368,BASE!A:E,4,0))</f>
        <v>CHP</v>
      </c>
      <c r="H368" s="252">
        <f ca="1">VLOOKUP($C368,'MEMÓRIA DE CÁLCULO'!$B:$M,12,0)</f>
        <v>330</v>
      </c>
      <c r="I368" s="137">
        <f ca="1">IF(LEFT(D368,3)="CPU",VLOOKUP(B368,BASE!A:E,5,0),VLOOKUP(D368,BASE!A:E,5,0))</f>
        <v>228.59</v>
      </c>
      <c r="J368" s="487">
        <f t="shared" ca="1" si="506"/>
        <v>75434.7</v>
      </c>
      <c r="K368" s="248">
        <f t="shared" ca="1" si="507"/>
        <v>280.37</v>
      </c>
      <c r="L368" s="487">
        <f t="shared" ca="1" si="508"/>
        <v>92522.1</v>
      </c>
      <c r="M368" s="224">
        <f t="shared" si="481"/>
        <v>0.22650000000000001</v>
      </c>
      <c r="N368" s="300">
        <f t="shared" ca="1" si="483"/>
        <v>1.9682868539724948E-3</v>
      </c>
      <c r="O368"/>
      <c r="P368" s="1347">
        <v>92640.9</v>
      </c>
      <c r="Q368"/>
      <c r="R368"/>
      <c r="V368" s="129"/>
      <c r="X368" s="99"/>
    </row>
    <row r="369" spans="1:24" s="98" customFormat="1" ht="15.75" thickBot="1">
      <c r="A369" s="178"/>
      <c r="B369" s="138">
        <f t="shared" si="468"/>
        <v>0</v>
      </c>
      <c r="C369" s="132">
        <v>15</v>
      </c>
      <c r="D369" s="133"/>
      <c r="E369" s="133"/>
      <c r="F369" s="173" t="str">
        <f ca="1">VLOOKUP($C369,'MEMÓRIA DE CÁLCULO'!$B:$M,4,0)</f>
        <v>SERVIÇOS FINAIS</v>
      </c>
      <c r="G369" s="134"/>
      <c r="H369" s="135"/>
      <c r="I369" s="136"/>
      <c r="J369" s="195">
        <f ca="1">SUBTOTAL(9,J370:J370)</f>
        <v>15038.4</v>
      </c>
      <c r="K369" s="222"/>
      <c r="L369" s="195">
        <f ca="1">SUBTOTAL(9,L370:L370)</f>
        <v>18436.5</v>
      </c>
      <c r="M369" s="223"/>
      <c r="N369" s="300">
        <f t="shared" ref="N369:N376" ca="1" si="509">L369/$L$377</f>
        <v>3.9221246149043199E-4</v>
      </c>
      <c r="O369"/>
      <c r="P369" s="1354">
        <v>18472.650000000001</v>
      </c>
      <c r="Q369"/>
      <c r="R369"/>
      <c r="V369" s="129"/>
      <c r="X369" s="99"/>
    </row>
    <row r="370" spans="1:24" s="98" customFormat="1" ht="15.75" outlineLevel="1" thickBot="1">
      <c r="A370" s="178">
        <v>1</v>
      </c>
      <c r="B370" s="138" t="str">
        <f t="shared" si="468"/>
        <v>ED-50266</v>
      </c>
      <c r="C370" s="140" t="str">
        <f>$C$369&amp;"."&amp;A370</f>
        <v>15.1</v>
      </c>
      <c r="D370" s="122" t="s">
        <v>6635</v>
      </c>
      <c r="E370" s="120" t="str">
        <f ca="1">IF(LEFT(D370,3)="CPU",VLOOKUP(B370,BASE!A:E,2,0),VLOOKUP(D370,BASE!A:E,2,0))</f>
        <v>SEINFRA-MG</v>
      </c>
      <c r="F370" s="185" t="str">
        <f ca="1">IF(LEFT(D370,3)="CPU",VLOOKUP(B370,BASE!A:E,3,0),VLOOKUP(D370,BASE!A:E,3,0))</f>
        <v>LIMPEZA FINAL PARA ENTREGA DA OBRA</v>
      </c>
      <c r="G370" s="119" t="str">
        <f ca="1">IF(LEFT(D370,3)="CPU",VLOOKUP(B370,BASE!A:E,4,0),VLOOKUP(D370,BASE!A:E,4,0))</f>
        <v>M2</v>
      </c>
      <c r="H370" s="252">
        <f ca="1">VLOOKUP($C370,'MEMÓRIA DE CÁLCULO'!$B:$M,12,0)</f>
        <v>1807.5</v>
      </c>
      <c r="I370" s="137">
        <f ca="1">IF(LEFT(D370,3)="CPU",VLOOKUP(B370,BASE!A:E,5,0),VLOOKUP(D370,BASE!A:E,5,0))</f>
        <v>8.32</v>
      </c>
      <c r="J370" s="208">
        <f ca="1">IFERROR(ROUND($H370*I370,2),"")</f>
        <v>15038.4</v>
      </c>
      <c r="K370" s="240">
        <f ca="1">ROUND(I370*(1+$M$5),2)</f>
        <v>10.199999999999999</v>
      </c>
      <c r="L370" s="208">
        <f ca="1">IFERROR(ROUND($H370*K370,2),"")</f>
        <v>18436.5</v>
      </c>
      <c r="M370" s="207">
        <f>$M$5</f>
        <v>0.22650000000000001</v>
      </c>
      <c r="N370" s="300">
        <f t="shared" ca="1" si="509"/>
        <v>3.9221246149043199E-4</v>
      </c>
      <c r="O370"/>
      <c r="P370" s="1347">
        <v>18472.650000000001</v>
      </c>
      <c r="Q370"/>
      <c r="R370"/>
    </row>
    <row r="371" spans="1:24" s="98" customFormat="1" ht="15.75" thickBot="1">
      <c r="A371" s="178"/>
      <c r="B371" s="138">
        <f t="shared" si="468"/>
        <v>0</v>
      </c>
      <c r="C371" s="132">
        <v>16</v>
      </c>
      <c r="D371" s="133"/>
      <c r="E371" s="133"/>
      <c r="F371" s="173" t="str">
        <f ca="1">VLOOKUP($C371,'MEMÓRIA DE CÁLCULO'!$B:$M,4,0)</f>
        <v>ENCARGOS SOCIAIS DE SERVIÇOS REALIZADOS COM ADICIONAL NOTURNO (22HS ATÉ 05HS)</v>
      </c>
      <c r="G371" s="134"/>
      <c r="H371" s="135"/>
      <c r="I371" s="136"/>
      <c r="J371" s="195">
        <f ca="1">SUBTOTAL(9,J372:J372)</f>
        <v>1610431.9685</v>
      </c>
      <c r="K371" s="222"/>
      <c r="L371" s="195">
        <f ca="1">SUBTOTAL(9,L372:L372)</f>
        <v>1975194.8095</v>
      </c>
      <c r="M371" s="223"/>
      <c r="N371" s="300">
        <f t="shared" ref="N371:N372" ca="1" si="510">L371/$L$377</f>
        <v>4.201969018832858E-2</v>
      </c>
      <c r="O371"/>
      <c r="P371" s="1357">
        <v>1998909.4980000001</v>
      </c>
      <c r="Q371"/>
      <c r="R371"/>
      <c r="V371" s="129"/>
      <c r="X371" s="99"/>
    </row>
    <row r="372" spans="1:24" s="98" customFormat="1" ht="27.75" outlineLevel="1" thickBot="1">
      <c r="A372" s="178">
        <v>1</v>
      </c>
      <c r="B372" s="138" t="str">
        <f t="shared" si="468"/>
        <v>EST-NOT.01</v>
      </c>
      <c r="C372" s="196" t="str">
        <f>$C$371&amp;"."&amp;A372</f>
        <v>16.1</v>
      </c>
      <c r="D372" s="786" t="s">
        <v>44364</v>
      </c>
      <c r="E372" s="786" t="s">
        <v>44365</v>
      </c>
      <c r="F372" s="995" t="s">
        <v>44341</v>
      </c>
      <c r="G372" s="786" t="s">
        <v>169</v>
      </c>
      <c r="H372" s="252">
        <f ca="1">VLOOKUP($C372,'MEMÓRIA DE CÁLCULO'!$B:$M,12,0)</f>
        <v>5</v>
      </c>
      <c r="I372" s="137">
        <f ca="1">SUBTOTAL(9,J15:J370)</f>
        <v>32208639.369999997</v>
      </c>
      <c r="J372" s="208">
        <f ca="1">IFERROR(ROUND($H372*I372,2),"")/100</f>
        <v>1610431.9685</v>
      </c>
      <c r="K372" s="241">
        <f ca="1">ROUND(I372*(1+$M$5),2)</f>
        <v>39503896.189999998</v>
      </c>
      <c r="L372" s="208">
        <f ca="1">IFERROR(ROUND($H372*K372,2),"")/100</f>
        <v>1975194.8095</v>
      </c>
      <c r="M372" s="209">
        <f>$M$5</f>
        <v>0.22650000000000001</v>
      </c>
      <c r="N372" s="300">
        <f t="shared" ca="1" si="510"/>
        <v>4.201969018832858E-2</v>
      </c>
      <c r="O372"/>
      <c r="P372" s="1347">
        <v>1998909.4980000001</v>
      </c>
      <c r="Q372"/>
      <c r="R372"/>
      <c r="V372" s="129"/>
      <c r="X372" s="99"/>
    </row>
    <row r="373" spans="1:24" s="98" customFormat="1" ht="15.75" thickBot="1">
      <c r="A373" s="178"/>
      <c r="B373" s="138">
        <f t="shared" ref="B373:B374" si="511">D373</f>
        <v>0</v>
      </c>
      <c r="C373" s="132">
        <v>17</v>
      </c>
      <c r="D373" s="133"/>
      <c r="E373" s="133"/>
      <c r="F373" s="173" t="str">
        <f ca="1">VLOOKUP($C373,'MEMÓRIA DE CÁLCULO'!$B:$M,4,0)</f>
        <v>MOBILIZAÇÃO E DESMOBILIZAÇÃO DA OBRA</v>
      </c>
      <c r="G373" s="134"/>
      <c r="H373" s="135"/>
      <c r="I373" s="136"/>
      <c r="J373" s="195">
        <f ca="1">SUBTOTAL(9,J374:J374)</f>
        <v>67638.142699999997</v>
      </c>
      <c r="K373" s="222"/>
      <c r="L373" s="195">
        <f ca="1">SUBTOTAL(9,L374:L374)</f>
        <v>82958.182000000001</v>
      </c>
      <c r="M373" s="223"/>
      <c r="N373" s="300">
        <f t="shared" ca="1" si="509"/>
        <v>1.7648269879310741E-3</v>
      </c>
      <c r="O373"/>
      <c r="P373" s="1347">
        <v>83954.198900000003</v>
      </c>
      <c r="Q373"/>
      <c r="R373"/>
      <c r="V373" s="129"/>
      <c r="X373" s="99"/>
    </row>
    <row r="374" spans="1:24" s="98" customFormat="1" ht="15.75" outlineLevel="1" thickBot="1">
      <c r="A374" s="178">
        <v>1</v>
      </c>
      <c r="B374" s="138" t="str">
        <f t="shared" si="511"/>
        <v>CPU ANTIG.-ED-50394</v>
      </c>
      <c r="C374" s="196" t="str">
        <f>$C$373&amp;"."&amp;A374</f>
        <v>17.1</v>
      </c>
      <c r="D374" s="786" t="s">
        <v>45423</v>
      </c>
      <c r="E374" s="120" t="s">
        <v>43459</v>
      </c>
      <c r="F374" s="185" t="s">
        <v>12835</v>
      </c>
      <c r="G374" s="1275">
        <v>2E-3</v>
      </c>
      <c r="H374" s="252">
        <f ca="1">VLOOKUP($C374,'MEMÓRIA DE CÁLCULO'!$B:$M,12,0)</f>
        <v>0.2</v>
      </c>
      <c r="I374" s="137">
        <f ca="1">SUBTOTAL(9,J15:J372)</f>
        <v>33819071.338500001</v>
      </c>
      <c r="J374" s="208">
        <f ca="1">IFERROR(ROUND($H374*I374,2),"")/100</f>
        <v>67638.142699999997</v>
      </c>
      <c r="K374" s="241">
        <f ca="1">ROUND(I374*(1+$M$5),2)</f>
        <v>41479091</v>
      </c>
      <c r="L374" s="208">
        <f ca="1">IFERROR(ROUND($H374*K374,2),"")/100</f>
        <v>82958.182000000001</v>
      </c>
      <c r="M374" s="209">
        <f>$M$5</f>
        <v>0.22650000000000001</v>
      </c>
      <c r="N374" s="300">
        <f t="shared" ca="1" si="509"/>
        <v>1.7648269879310741E-3</v>
      </c>
      <c r="O374"/>
      <c r="P374" s="1354">
        <v>83954.198900000003</v>
      </c>
      <c r="Q374"/>
      <c r="R374"/>
      <c r="V374" s="129"/>
      <c r="X374" s="99"/>
    </row>
    <row r="375" spans="1:24" s="98" customFormat="1" ht="15.75" thickBot="1">
      <c r="A375" s="178"/>
      <c r="B375" s="138">
        <f t="shared" si="468"/>
        <v>0</v>
      </c>
      <c r="C375" s="132">
        <v>18</v>
      </c>
      <c r="D375" s="133"/>
      <c r="E375" s="133"/>
      <c r="F375" s="173" t="str">
        <f ca="1">VLOOKUP($C375,'MEMÓRIA DE CÁLCULO'!$B:$M,4,0)</f>
        <v xml:space="preserve">ADMINISTRAÇÃO LOCAL </v>
      </c>
      <c r="G375" s="134"/>
      <c r="H375" s="135"/>
      <c r="I375" s="136"/>
      <c r="J375" s="195">
        <f ca="1">SUBTOTAL(9,J376:J376)</f>
        <v>4437882.75</v>
      </c>
      <c r="K375" s="222"/>
      <c r="L375" s="195">
        <f ca="1">SUBTOTAL(9,L376:L376)</f>
        <v>5443063</v>
      </c>
      <c r="M375" s="223"/>
      <c r="N375" s="300">
        <f t="shared" ca="1" si="509"/>
        <v>0.11579405729273426</v>
      </c>
      <c r="O375"/>
      <c r="P375" s="1357">
        <v>5602603</v>
      </c>
      <c r="Q375"/>
      <c r="R375"/>
      <c r="V375" s="129"/>
      <c r="X375" s="99"/>
    </row>
    <row r="376" spans="1:24" s="98" customFormat="1" ht="15.75" outlineLevel="1" thickBot="1">
      <c r="A376" s="178">
        <v>1</v>
      </c>
      <c r="B376" s="138" t="str">
        <f t="shared" si="468"/>
        <v>CPU-001</v>
      </c>
      <c r="C376" s="244" t="str">
        <f>$C$375&amp;"."&amp;A376</f>
        <v>18.1</v>
      </c>
      <c r="D376" s="594" t="s">
        <v>17175</v>
      </c>
      <c r="E376" s="121" t="str">
        <f ca="1">IF(LEFT(D376,3)="CPU",VLOOKUP(B376,BASE!A:E,2,0),VLOOKUP(D376,BASE!A:E,2,0))</f>
        <v>EXTRA</v>
      </c>
      <c r="F376" s="184" t="str">
        <f ca="1">IF(LEFT(D376,3)="CPU",VLOOKUP(B376,BASE!A:E,3,0),VLOOKUP(D376,BASE!A:E,3,0))</f>
        <v>ADMINISTRAÇÃO LOCAL</v>
      </c>
      <c r="G376" s="122" t="str">
        <f ca="1">IF(LEFT(D376,3)="CPU",VLOOKUP(B376,BASE!A:E,4,0),VLOOKUP(D376,BASE!A:E,4,0))</f>
        <v>UN</v>
      </c>
      <c r="H376" s="252">
        <f ca="1">VLOOKUP($C376,'MEMÓRIA DE CÁLCULO'!$B:$M,12,0)</f>
        <v>100</v>
      </c>
      <c r="I376" s="595">
        <f ca="1">IF(LEFT(D376,3)="CPU",VLOOKUP(B376,BASE!A:E,5,0),VLOOKUP(D376,BASE!A:E,5,0))</f>
        <v>44378.827499999992</v>
      </c>
      <c r="J376" s="596">
        <f ca="1">IFERROR(ROUND($H376*I376,2),"")</f>
        <v>4437882.75</v>
      </c>
      <c r="K376" s="597">
        <f ca="1">ROUND(I376*(1+$M$5),2)</f>
        <v>54430.63</v>
      </c>
      <c r="L376" s="596">
        <f ca="1">IFERROR(ROUND($H376*K376,2),"")</f>
        <v>5443063</v>
      </c>
      <c r="M376" s="598">
        <f>$M$5</f>
        <v>0.22650000000000001</v>
      </c>
      <c r="N376" s="300">
        <f t="shared" ca="1" si="509"/>
        <v>0.11579405729273426</v>
      </c>
      <c r="O376"/>
      <c r="P376" s="1355">
        <v>5602603</v>
      </c>
      <c r="Q376"/>
      <c r="R376"/>
      <c r="V376" s="129"/>
      <c r="X376" s="99"/>
    </row>
    <row r="377" spans="1:24" s="98" customFormat="1" ht="15" thickBot="1">
      <c r="A377" s="179"/>
      <c r="B377" s="112"/>
      <c r="C377" s="726"/>
      <c r="D377" s="727"/>
      <c r="E377" s="727"/>
      <c r="F377" s="728" t="s">
        <v>179</v>
      </c>
      <c r="G377" s="727"/>
      <c r="H377" s="729"/>
      <c r="I377" s="730" t="s">
        <v>9277</v>
      </c>
      <c r="J377" s="731">
        <f ca="1">SUBTOTAL(9,J15:J376)</f>
        <v>38324592.231200002</v>
      </c>
      <c r="K377" s="732" t="s">
        <v>9278</v>
      </c>
      <c r="L377" s="731">
        <f ca="1">SUBTOTAL(9,L15:L376)</f>
        <v>47006410.581499994</v>
      </c>
      <c r="M377" s="733"/>
      <c r="N377" s="204"/>
      <c r="P377" s="1348">
        <v>47665820.776900023</v>
      </c>
      <c r="Q377" s="130"/>
      <c r="R377" s="130"/>
      <c r="V377" s="129"/>
      <c r="X377" s="99"/>
    </row>
    <row r="378" spans="1:24" s="98" customFormat="1" ht="13.5" collapsed="1">
      <c r="A378" s="176"/>
      <c r="B378" s="102"/>
      <c r="C378" s="108"/>
      <c r="D378" s="108"/>
      <c r="E378" s="108"/>
      <c r="F378" s="186"/>
      <c r="G378" s="108"/>
      <c r="H378" s="109"/>
      <c r="I378" s="109"/>
      <c r="J378" s="109"/>
      <c r="K378" s="109"/>
      <c r="L378" s="110"/>
      <c r="M378" s="110"/>
      <c r="N378" s="205"/>
      <c r="P378" s="1345"/>
      <c r="Q378" s="130"/>
      <c r="R378" s="130"/>
      <c r="V378" s="129"/>
      <c r="X378" s="99"/>
    </row>
    <row r="379" spans="1:24" s="98" customFormat="1" ht="13.5">
      <c r="A379" s="176"/>
      <c r="B379" s="102"/>
      <c r="C379" s="108"/>
      <c r="D379" s="108"/>
      <c r="E379" s="108"/>
      <c r="F379" s="186"/>
      <c r="G379" s="108"/>
      <c r="H379" s="109"/>
      <c r="I379" s="109"/>
      <c r="J379" s="109"/>
      <c r="K379" s="384"/>
      <c r="L379" s="109"/>
      <c r="M379" s="109"/>
      <c r="N379" s="205"/>
      <c r="P379" s="1345"/>
      <c r="Q379" s="130"/>
      <c r="R379" s="130"/>
      <c r="V379" s="129"/>
      <c r="X379" s="99"/>
    </row>
    <row r="380" spans="1:24" s="98" customFormat="1" ht="13.5">
      <c r="A380" s="176"/>
      <c r="B380" s="102"/>
      <c r="C380" s="108"/>
      <c r="D380" s="108"/>
      <c r="E380" s="108"/>
      <c r="F380" s="186"/>
      <c r="G380" s="108"/>
      <c r="H380" s="109"/>
      <c r="I380" s="109"/>
      <c r="J380" s="109"/>
      <c r="K380" s="110"/>
      <c r="L380" s="109"/>
      <c r="M380" s="109">
        <v>1999017.7040000011</v>
      </c>
      <c r="N380" s="205"/>
      <c r="O380" s="139" t="s">
        <v>46544</v>
      </c>
      <c r="P380" s="1358">
        <f ca="1">(L377-P377)/P377</f>
        <v>-1.38340258208581E-2</v>
      </c>
      <c r="Q380" s="130"/>
      <c r="R380" s="130"/>
      <c r="V380" s="129"/>
      <c r="X380" s="99"/>
    </row>
    <row r="381" spans="1:24" s="98" customFormat="1" ht="13.5" collapsed="1">
      <c r="A381" s="176"/>
      <c r="B381" s="102"/>
      <c r="C381" s="108"/>
      <c r="D381" s="108"/>
      <c r="E381" s="108"/>
      <c r="F381" s="186"/>
      <c r="G381" s="108"/>
      <c r="H381" s="109"/>
      <c r="I381" s="109"/>
      <c r="J381" s="109"/>
      <c r="K381" s="109"/>
      <c r="L381" s="109"/>
      <c r="M381" s="109"/>
      <c r="N381" s="205"/>
      <c r="P381" s="1345"/>
      <c r="Q381" s="130"/>
      <c r="R381" s="130"/>
      <c r="V381" s="129"/>
      <c r="X381" s="99"/>
    </row>
    <row r="382" spans="1:24" s="98" customFormat="1" ht="13.5">
      <c r="A382" s="176"/>
      <c r="B382" s="102"/>
      <c r="C382" s="108"/>
      <c r="D382" s="108"/>
      <c r="E382" s="108"/>
      <c r="F382" s="186"/>
      <c r="I382" s="109"/>
      <c r="J382" s="109"/>
      <c r="K382" s="109"/>
      <c r="L382" s="109"/>
      <c r="M382" s="109"/>
      <c r="N382" s="205"/>
      <c r="P382" s="1345"/>
      <c r="Q382" s="130"/>
      <c r="R382" s="130"/>
      <c r="V382" s="129"/>
      <c r="X382" s="99"/>
    </row>
    <row r="383" spans="1:24" s="98" customFormat="1" ht="13.5">
      <c r="A383" s="176"/>
      <c r="B383" s="102"/>
      <c r="C383" s="108"/>
      <c r="D383" s="108"/>
      <c r="E383" s="108"/>
      <c r="F383" s="186"/>
      <c r="G383" s="108"/>
      <c r="H383" s="109"/>
      <c r="I383" s="109"/>
      <c r="J383" s="109"/>
      <c r="K383" s="109"/>
      <c r="L383" s="109"/>
      <c r="M383" s="109"/>
      <c r="N383" s="206"/>
      <c r="P383" s="1345"/>
      <c r="Q383" s="130"/>
      <c r="R383" s="130"/>
      <c r="V383" s="129"/>
      <c r="X383" s="99"/>
    </row>
    <row r="384" spans="1:24" s="98" customFormat="1" ht="13.5" collapsed="1">
      <c r="A384" s="176"/>
      <c r="B384" s="102"/>
      <c r="C384" s="108"/>
      <c r="D384" s="108"/>
      <c r="E384" s="108"/>
      <c r="F384" s="186"/>
      <c r="G384" s="108"/>
      <c r="H384" s="109"/>
      <c r="I384" s="109"/>
      <c r="J384" s="109"/>
      <c r="K384" s="109"/>
      <c r="L384" s="109"/>
      <c r="M384" s="109"/>
      <c r="N384" s="202"/>
      <c r="P384" s="1345"/>
      <c r="Q384" s="130"/>
      <c r="R384" s="130"/>
      <c r="V384" s="129"/>
      <c r="X384" s="99"/>
    </row>
    <row r="385" spans="1:24" s="98" customFormat="1" ht="13.5">
      <c r="A385" s="176"/>
      <c r="B385" s="102"/>
      <c r="C385" s="108"/>
      <c r="D385" s="108"/>
      <c r="E385" s="108"/>
      <c r="F385" s="186"/>
      <c r="G385" s="108"/>
      <c r="H385" s="109"/>
      <c r="I385" s="109"/>
      <c r="J385" s="109"/>
      <c r="K385" s="109"/>
      <c r="L385" s="109"/>
      <c r="M385" s="109"/>
      <c r="N385" s="202"/>
      <c r="O385" s="1359"/>
      <c r="P385" s="1345"/>
      <c r="Q385" s="130"/>
      <c r="R385" s="130"/>
      <c r="V385" s="129"/>
      <c r="X385" s="99"/>
    </row>
    <row r="386" spans="1:24" s="98" customFormat="1" ht="13.5" collapsed="1">
      <c r="A386" s="176"/>
      <c r="B386" s="102"/>
      <c r="C386" s="108"/>
      <c r="D386" s="108"/>
      <c r="E386" s="108"/>
      <c r="F386" s="186"/>
      <c r="G386" s="108"/>
      <c r="H386" s="109"/>
      <c r="I386" s="109"/>
      <c r="J386" s="109"/>
      <c r="K386" s="109"/>
      <c r="L386" s="109"/>
      <c r="M386" s="109"/>
      <c r="N386" s="201"/>
      <c r="O386" s="1359"/>
      <c r="P386" s="1345"/>
      <c r="Q386" s="130"/>
      <c r="R386" s="130"/>
      <c r="V386" s="129"/>
      <c r="X386" s="99"/>
    </row>
    <row r="387" spans="1:24" s="98" customFormat="1" ht="13.5">
      <c r="A387" s="176"/>
      <c r="B387" s="102"/>
      <c r="C387" s="108"/>
      <c r="D387" s="108"/>
      <c r="E387" s="108"/>
      <c r="F387" s="186"/>
      <c r="G387" s="108"/>
      <c r="H387" s="109"/>
      <c r="I387" s="109"/>
      <c r="J387" s="109"/>
      <c r="K387" s="109"/>
      <c r="L387" s="109"/>
      <c r="M387" s="109"/>
      <c r="N387" s="201"/>
      <c r="P387" s="1345"/>
      <c r="Q387" s="130"/>
      <c r="R387" s="130"/>
      <c r="V387" s="129"/>
      <c r="X387" s="99"/>
    </row>
    <row r="388" spans="1:24" s="98" customFormat="1" ht="13.5" collapsed="1">
      <c r="A388" s="176"/>
      <c r="B388" s="102"/>
      <c r="C388" s="108"/>
      <c r="D388" s="108"/>
      <c r="E388" s="108"/>
      <c r="F388" s="186"/>
      <c r="G388" s="108"/>
      <c r="H388" s="109"/>
      <c r="I388" s="109"/>
      <c r="J388" s="109"/>
      <c r="K388" s="109"/>
      <c r="L388" s="109"/>
      <c r="M388" s="109"/>
      <c r="N388" s="201"/>
      <c r="P388" s="1345"/>
      <c r="Q388" s="130"/>
      <c r="R388" s="130"/>
      <c r="V388" s="129"/>
      <c r="X388" s="99"/>
    </row>
    <row r="389" spans="1:24" s="98" customFormat="1" ht="13.5">
      <c r="A389" s="176"/>
      <c r="B389" s="102"/>
      <c r="C389" s="108"/>
      <c r="D389" s="108"/>
      <c r="E389" s="108"/>
      <c r="F389" s="186"/>
      <c r="G389" s="108"/>
      <c r="H389" s="109"/>
      <c r="I389" s="109"/>
      <c r="J389" s="109"/>
      <c r="K389" s="109"/>
      <c r="L389" s="109"/>
      <c r="M389" s="109"/>
      <c r="N389" s="201"/>
      <c r="P389" s="1345"/>
      <c r="Q389" s="130"/>
      <c r="R389" s="130"/>
      <c r="V389" s="129"/>
      <c r="X389" s="99"/>
    </row>
    <row r="390" spans="1:24" s="98" customFormat="1" ht="13.5">
      <c r="A390" s="176"/>
      <c r="B390" s="102"/>
      <c r="C390" s="108"/>
      <c r="D390" s="108"/>
      <c r="E390" s="108"/>
      <c r="F390" s="186"/>
      <c r="G390" s="108"/>
      <c r="H390" s="109"/>
      <c r="I390" s="109"/>
      <c r="J390" s="109"/>
      <c r="K390" s="109"/>
      <c r="L390" s="109"/>
      <c r="M390" s="109"/>
      <c r="N390" s="201"/>
      <c r="P390" s="1345"/>
      <c r="Q390" s="130"/>
      <c r="R390" s="130"/>
      <c r="V390" s="129"/>
      <c r="X390" s="99"/>
    </row>
    <row r="391" spans="1:24" s="98" customFormat="1" ht="13.5">
      <c r="A391" s="176"/>
      <c r="B391" s="102"/>
      <c r="C391" s="108"/>
      <c r="D391" s="108"/>
      <c r="E391" s="108"/>
      <c r="F391" s="186"/>
      <c r="G391" s="108"/>
      <c r="H391" s="109"/>
      <c r="I391" s="109"/>
      <c r="J391" s="109"/>
      <c r="K391" s="109"/>
      <c r="L391" s="109"/>
      <c r="M391" s="109"/>
      <c r="N391" s="202"/>
      <c r="P391" s="1345"/>
      <c r="Q391" s="130"/>
      <c r="R391" s="130"/>
      <c r="V391" s="129"/>
      <c r="X391" s="99"/>
    </row>
    <row r="392" spans="1:24" s="98" customFormat="1" ht="13.5">
      <c r="A392" s="176"/>
      <c r="B392" s="102"/>
      <c r="C392" s="108"/>
      <c r="D392" s="108"/>
      <c r="E392" s="108"/>
      <c r="F392" s="186"/>
      <c r="G392" s="108"/>
      <c r="H392" s="109"/>
      <c r="I392" s="109"/>
      <c r="J392" s="109"/>
      <c r="K392" s="109"/>
      <c r="L392" s="109"/>
      <c r="M392" s="109"/>
      <c r="N392" s="202"/>
      <c r="P392" s="1345"/>
      <c r="Q392" s="130"/>
      <c r="R392" s="130"/>
      <c r="V392" s="129"/>
      <c r="X392" s="99"/>
    </row>
    <row r="393" spans="1:24" s="98" customFormat="1" ht="13.5">
      <c r="A393" s="176"/>
      <c r="B393" s="102"/>
      <c r="C393" s="108"/>
      <c r="D393" s="108"/>
      <c r="E393" s="108"/>
      <c r="F393" s="186"/>
      <c r="G393" s="108"/>
      <c r="H393" s="109"/>
      <c r="I393" s="109"/>
      <c r="J393" s="109"/>
      <c r="K393" s="109"/>
      <c r="L393" s="109"/>
      <c r="M393" s="109"/>
      <c r="N393" s="202"/>
      <c r="P393" s="1345"/>
      <c r="Q393" s="130"/>
      <c r="R393" s="130"/>
      <c r="V393" s="129"/>
      <c r="X393" s="99"/>
    </row>
    <row r="394" spans="1:24" s="98" customFormat="1" ht="13.5">
      <c r="A394" s="176"/>
      <c r="B394" s="102"/>
      <c r="C394" s="108"/>
      <c r="D394" s="108"/>
      <c r="E394" s="108"/>
      <c r="F394" s="186"/>
      <c r="G394" s="108"/>
      <c r="H394" s="109"/>
      <c r="I394" s="109"/>
      <c r="J394" s="109"/>
      <c r="K394" s="109"/>
      <c r="L394" s="109"/>
      <c r="M394" s="109"/>
      <c r="N394" s="202"/>
      <c r="P394" s="1345"/>
      <c r="Q394" s="130"/>
      <c r="R394" s="130"/>
      <c r="V394" s="129"/>
      <c r="X394" s="99"/>
    </row>
    <row r="395" spans="1:24" s="98" customFormat="1" ht="13.5">
      <c r="A395" s="176"/>
      <c r="B395" s="102"/>
      <c r="C395" s="108"/>
      <c r="D395" s="108"/>
      <c r="E395" s="108"/>
      <c r="F395" s="186"/>
      <c r="G395" s="108"/>
      <c r="H395" s="109"/>
      <c r="I395" s="109"/>
      <c r="J395" s="109"/>
      <c r="K395" s="109"/>
      <c r="L395" s="109"/>
      <c r="M395" s="109"/>
      <c r="N395" s="202"/>
      <c r="P395" s="1345"/>
      <c r="Q395" s="130"/>
      <c r="R395" s="130"/>
    </row>
    <row r="396" spans="1:24" s="98" customFormat="1" ht="13.5">
      <c r="A396" s="176"/>
      <c r="B396" s="102"/>
      <c r="C396" s="108"/>
      <c r="D396" s="108"/>
      <c r="E396" s="108"/>
      <c r="F396" s="186"/>
      <c r="G396" s="108"/>
      <c r="H396" s="109"/>
      <c r="I396" s="109"/>
      <c r="J396" s="109"/>
      <c r="K396" s="109"/>
      <c r="L396" s="109"/>
      <c r="M396" s="109"/>
      <c r="N396" s="202"/>
      <c r="P396" s="1345"/>
      <c r="Q396" s="130"/>
      <c r="R396" s="130"/>
    </row>
    <row r="397" spans="1:24" s="98" customFormat="1" ht="13.5" collapsed="1">
      <c r="A397" s="176"/>
      <c r="B397" s="102"/>
      <c r="C397" s="108"/>
      <c r="D397" s="108"/>
      <c r="E397" s="108"/>
      <c r="F397" s="186"/>
      <c r="G397" s="108"/>
      <c r="H397" s="109"/>
      <c r="I397" s="109"/>
      <c r="J397" s="109"/>
      <c r="K397" s="109"/>
      <c r="L397" s="109"/>
      <c r="M397" s="109"/>
      <c r="N397" s="202"/>
      <c r="P397" s="1345"/>
      <c r="Q397" s="130"/>
      <c r="R397" s="130"/>
      <c r="V397" s="129"/>
      <c r="X397" s="99"/>
    </row>
    <row r="398" spans="1:24" s="98" customFormat="1" ht="13.5">
      <c r="A398" s="176"/>
      <c r="B398" s="102"/>
      <c r="C398" s="108"/>
      <c r="D398" s="108"/>
      <c r="E398" s="108"/>
      <c r="F398" s="186"/>
      <c r="G398" s="108"/>
      <c r="H398" s="109"/>
      <c r="I398" s="109"/>
      <c r="J398" s="109"/>
      <c r="K398" s="109"/>
      <c r="L398" s="109"/>
      <c r="M398" s="109"/>
      <c r="N398" s="202"/>
      <c r="P398" s="1345"/>
      <c r="Q398" s="130"/>
      <c r="R398" s="130"/>
    </row>
    <row r="399" spans="1:24" s="98" customFormat="1" ht="13.5">
      <c r="A399" s="176"/>
      <c r="B399" s="102"/>
      <c r="C399" s="108"/>
      <c r="D399" s="108"/>
      <c r="E399" s="108"/>
      <c r="F399" s="186"/>
      <c r="G399" s="108"/>
      <c r="H399" s="109"/>
      <c r="I399" s="109"/>
      <c r="J399" s="109"/>
      <c r="K399" s="109"/>
      <c r="L399" s="109"/>
      <c r="M399" s="109"/>
      <c r="N399" s="202"/>
      <c r="P399" s="1345"/>
      <c r="Q399" s="130"/>
      <c r="R399" s="130"/>
    </row>
    <row r="400" spans="1:24" s="98" customFormat="1" ht="13.5" collapsed="1">
      <c r="A400" s="176"/>
      <c r="B400" s="102"/>
      <c r="C400" s="108"/>
      <c r="D400" s="108"/>
      <c r="E400" s="108"/>
      <c r="F400" s="186"/>
      <c r="G400" s="108"/>
      <c r="H400" s="109"/>
      <c r="I400" s="109"/>
      <c r="J400" s="109"/>
      <c r="K400" s="109"/>
      <c r="L400" s="109"/>
      <c r="M400" s="109"/>
      <c r="N400" s="202"/>
      <c r="P400" s="1345"/>
      <c r="Q400" s="130"/>
      <c r="R400" s="130"/>
      <c r="V400" s="129"/>
      <c r="X400" s="99"/>
    </row>
    <row r="401" spans="1:22" s="98" customFormat="1" ht="13.5">
      <c r="A401" s="176"/>
      <c r="B401" s="102"/>
      <c r="C401" s="108"/>
      <c r="D401" s="108"/>
      <c r="E401" s="108"/>
      <c r="F401" s="186"/>
      <c r="G401" s="108"/>
      <c r="H401" s="109"/>
      <c r="I401" s="109"/>
      <c r="J401" s="109"/>
      <c r="K401" s="109"/>
      <c r="L401" s="109"/>
      <c r="M401" s="109"/>
      <c r="N401" s="202"/>
      <c r="P401" s="1345"/>
      <c r="Q401" s="130"/>
      <c r="R401" s="130"/>
    </row>
    <row r="402" spans="1:22" s="112" customFormat="1" ht="13.5" collapsed="1">
      <c r="A402" s="176"/>
      <c r="B402" s="102"/>
      <c r="C402" s="108"/>
      <c r="D402" s="108"/>
      <c r="E402" s="108"/>
      <c r="F402" s="186"/>
      <c r="G402" s="108"/>
      <c r="H402" s="109"/>
      <c r="I402" s="109"/>
      <c r="J402" s="109"/>
      <c r="K402" s="109"/>
      <c r="L402" s="109"/>
      <c r="M402" s="109"/>
      <c r="N402" s="202"/>
      <c r="O402" s="98"/>
      <c r="P402" s="1345"/>
      <c r="Q402" s="130"/>
      <c r="R402" s="130"/>
    </row>
    <row r="403" spans="1:22" ht="13.5">
      <c r="N403" s="202"/>
      <c r="O403" s="98"/>
      <c r="P403" s="1345"/>
      <c r="Q403" s="130"/>
      <c r="R403" s="130"/>
      <c r="T403" s="25"/>
      <c r="U403" s="25"/>
      <c r="V403" s="194"/>
    </row>
    <row r="404" spans="1:22" ht="13.5">
      <c r="N404" s="202"/>
      <c r="O404" s="98"/>
      <c r="P404" s="1345"/>
      <c r="Q404" s="130"/>
      <c r="R404" s="130"/>
      <c r="T404" s="25"/>
      <c r="U404" s="25"/>
      <c r="V404" s="194"/>
    </row>
    <row r="405" spans="1:22" ht="13.5">
      <c r="N405" s="202"/>
      <c r="O405" s="98"/>
      <c r="P405" s="1345"/>
      <c r="Q405" s="130"/>
      <c r="R405" s="130"/>
      <c r="T405" s="25"/>
      <c r="U405" s="25"/>
      <c r="V405" s="194"/>
    </row>
    <row r="406" spans="1:22" ht="13.5">
      <c r="N406" s="202"/>
      <c r="O406" s="98"/>
      <c r="P406" s="1345"/>
      <c r="Q406" s="130"/>
      <c r="R406" s="130"/>
      <c r="T406" s="25"/>
      <c r="U406" s="25"/>
      <c r="V406" s="194"/>
    </row>
    <row r="407" spans="1:22" ht="13.5">
      <c r="N407" s="202"/>
      <c r="O407" s="98"/>
      <c r="P407" s="1345"/>
      <c r="Q407" s="130"/>
      <c r="R407" s="130"/>
      <c r="T407" s="25"/>
      <c r="U407" s="25"/>
      <c r="V407" s="194"/>
    </row>
    <row r="408" spans="1:22" ht="13.5">
      <c r="N408" s="202"/>
      <c r="O408" s="112"/>
      <c r="Q408" s="130"/>
      <c r="R408" s="130"/>
      <c r="T408" s="25"/>
      <c r="U408" s="25"/>
      <c r="V408" s="194"/>
    </row>
    <row r="409" spans="1:22">
      <c r="N409" s="202"/>
      <c r="T409" s="25"/>
      <c r="U409" s="25"/>
      <c r="V409" s="194"/>
    </row>
    <row r="410" spans="1:22">
      <c r="N410" s="202"/>
      <c r="T410" s="25"/>
      <c r="U410" s="25"/>
      <c r="V410" s="194"/>
    </row>
    <row r="411" spans="1:22">
      <c r="N411" s="202"/>
      <c r="T411" s="25"/>
      <c r="U411" s="25"/>
      <c r="V411" s="194"/>
    </row>
    <row r="412" spans="1:22">
      <c r="N412" s="202"/>
      <c r="T412" s="25"/>
      <c r="U412" s="25"/>
      <c r="V412" s="194"/>
    </row>
    <row r="413" spans="1:22">
      <c r="N413" s="202"/>
      <c r="T413" s="25"/>
      <c r="U413" s="25"/>
      <c r="V413" s="194"/>
    </row>
    <row r="414" spans="1:22">
      <c r="N414" s="202"/>
      <c r="T414" s="25"/>
      <c r="U414" s="25"/>
      <c r="V414" s="194"/>
    </row>
    <row r="415" spans="1:22">
      <c r="N415" s="202"/>
      <c r="T415" s="25"/>
      <c r="U415" s="25"/>
      <c r="V415" s="194"/>
    </row>
    <row r="416" spans="1:22">
      <c r="N416" s="202"/>
      <c r="T416" s="25"/>
      <c r="U416" s="25"/>
      <c r="V416" s="194"/>
    </row>
    <row r="417" spans="14:22">
      <c r="N417" s="202"/>
      <c r="T417" s="25"/>
      <c r="U417" s="25"/>
      <c r="V417" s="194"/>
    </row>
    <row r="418" spans="14:22">
      <c r="N418" s="202"/>
      <c r="T418" s="25"/>
      <c r="U418" s="25"/>
      <c r="V418" s="194"/>
    </row>
    <row r="419" spans="14:22">
      <c r="N419" s="202"/>
      <c r="T419" s="25"/>
      <c r="U419" s="25"/>
      <c r="V419" s="194"/>
    </row>
    <row r="420" spans="14:22">
      <c r="N420" s="202"/>
      <c r="T420" s="25"/>
      <c r="U420" s="25"/>
      <c r="V420" s="194"/>
    </row>
    <row r="421" spans="14:22">
      <c r="N421" s="202"/>
      <c r="T421" s="25"/>
      <c r="U421" s="25"/>
      <c r="V421" s="194"/>
    </row>
    <row r="422" spans="14:22">
      <c r="N422" s="202"/>
      <c r="T422" s="25"/>
      <c r="U422" s="25"/>
      <c r="V422" s="194"/>
    </row>
    <row r="423" spans="14:22">
      <c r="N423" s="202"/>
      <c r="T423" s="25"/>
      <c r="U423" s="25"/>
      <c r="V423" s="194"/>
    </row>
    <row r="424" spans="14:22">
      <c r="N424" s="202"/>
      <c r="T424" s="25"/>
      <c r="U424" s="25"/>
      <c r="V424" s="194"/>
    </row>
    <row r="425" spans="14:22">
      <c r="N425" s="202"/>
      <c r="T425" s="25"/>
      <c r="U425" s="25"/>
      <c r="V425" s="194"/>
    </row>
    <row r="426" spans="14:22">
      <c r="N426" s="202"/>
      <c r="T426" s="25"/>
      <c r="U426" s="25"/>
      <c r="V426" s="194"/>
    </row>
    <row r="427" spans="14:22">
      <c r="N427" s="202"/>
      <c r="T427" s="25"/>
      <c r="U427" s="25"/>
      <c r="V427" s="194"/>
    </row>
    <row r="428" spans="14:22">
      <c r="N428" s="202"/>
      <c r="T428" s="25"/>
      <c r="U428" s="25"/>
      <c r="V428" s="194"/>
    </row>
    <row r="429" spans="14:22">
      <c r="N429" s="202"/>
      <c r="T429" s="25"/>
      <c r="U429" s="25"/>
      <c r="V429" s="194"/>
    </row>
    <row r="430" spans="14:22">
      <c r="N430" s="202"/>
      <c r="T430" s="25"/>
      <c r="U430" s="25"/>
      <c r="V430" s="194"/>
    </row>
    <row r="431" spans="14:22">
      <c r="N431" s="202"/>
      <c r="T431" s="25"/>
      <c r="U431" s="25"/>
      <c r="V431" s="194"/>
    </row>
    <row r="432" spans="14:22">
      <c r="N432" s="202"/>
      <c r="T432" s="25"/>
      <c r="U432" s="25"/>
      <c r="V432" s="194"/>
    </row>
    <row r="433" spans="14:22">
      <c r="N433" s="202"/>
      <c r="T433" s="25"/>
      <c r="U433" s="25"/>
      <c r="V433" s="194"/>
    </row>
    <row r="434" spans="14:22">
      <c r="N434" s="202"/>
      <c r="T434" s="25"/>
      <c r="U434" s="25"/>
      <c r="V434" s="194"/>
    </row>
    <row r="435" spans="14:22">
      <c r="N435" s="202"/>
      <c r="T435" s="25"/>
      <c r="U435" s="25"/>
      <c r="V435" s="194"/>
    </row>
    <row r="436" spans="14:22">
      <c r="N436" s="202"/>
      <c r="T436" s="25"/>
      <c r="U436" s="25"/>
      <c r="V436" s="194"/>
    </row>
    <row r="437" spans="14:22">
      <c r="N437" s="202"/>
      <c r="T437" s="25"/>
      <c r="U437" s="25"/>
      <c r="V437" s="194"/>
    </row>
    <row r="438" spans="14:22">
      <c r="N438" s="202"/>
      <c r="T438" s="25"/>
      <c r="U438" s="25"/>
      <c r="V438" s="194"/>
    </row>
    <row r="439" spans="14:22">
      <c r="N439" s="202"/>
      <c r="T439" s="25"/>
      <c r="U439" s="25"/>
      <c r="V439" s="194"/>
    </row>
    <row r="440" spans="14:22">
      <c r="N440" s="202"/>
      <c r="T440" s="25"/>
      <c r="U440" s="25"/>
      <c r="V440" s="194"/>
    </row>
    <row r="441" spans="14:22">
      <c r="N441" s="202"/>
      <c r="T441" s="25"/>
      <c r="U441" s="25"/>
      <c r="V441" s="194"/>
    </row>
    <row r="442" spans="14:22">
      <c r="N442" s="202"/>
      <c r="T442" s="25"/>
      <c r="U442" s="25"/>
      <c r="V442" s="194"/>
    </row>
    <row r="443" spans="14:22">
      <c r="N443" s="202"/>
      <c r="T443" s="25"/>
      <c r="U443" s="25"/>
      <c r="V443" s="194"/>
    </row>
    <row r="444" spans="14:22">
      <c r="N444" s="202"/>
      <c r="T444" s="25"/>
      <c r="U444" s="25"/>
      <c r="V444" s="194"/>
    </row>
    <row r="445" spans="14:22">
      <c r="N445" s="202"/>
      <c r="T445" s="25"/>
      <c r="U445" s="25"/>
      <c r="V445" s="194"/>
    </row>
    <row r="446" spans="14:22">
      <c r="N446" s="202"/>
      <c r="T446" s="25"/>
      <c r="U446" s="25"/>
      <c r="V446" s="194"/>
    </row>
    <row r="447" spans="14:22">
      <c r="N447" s="202"/>
      <c r="T447" s="25"/>
      <c r="U447" s="25"/>
      <c r="V447" s="194"/>
    </row>
    <row r="448" spans="14:22">
      <c r="N448" s="202"/>
      <c r="T448" s="25"/>
      <c r="U448" s="25"/>
      <c r="V448" s="194"/>
    </row>
    <row r="449" spans="14:22">
      <c r="N449" s="202"/>
      <c r="T449" s="25"/>
      <c r="U449" s="25"/>
      <c r="V449" s="194"/>
    </row>
    <row r="450" spans="14:22">
      <c r="N450" s="202"/>
      <c r="T450" s="25"/>
      <c r="U450" s="25"/>
      <c r="V450" s="194"/>
    </row>
    <row r="451" spans="14:22">
      <c r="N451" s="202"/>
      <c r="T451" s="25"/>
      <c r="U451" s="25"/>
      <c r="V451" s="194"/>
    </row>
    <row r="452" spans="14:22">
      <c r="N452" s="202"/>
      <c r="T452" s="25"/>
      <c r="U452" s="25"/>
      <c r="V452" s="194"/>
    </row>
    <row r="453" spans="14:22">
      <c r="N453" s="202"/>
      <c r="T453" s="25"/>
      <c r="U453" s="25"/>
      <c r="V453" s="194"/>
    </row>
    <row r="454" spans="14:22">
      <c r="N454" s="202"/>
      <c r="T454" s="25"/>
      <c r="U454" s="25"/>
      <c r="V454" s="194"/>
    </row>
    <row r="455" spans="14:22">
      <c r="N455" s="202"/>
      <c r="T455" s="25"/>
      <c r="U455" s="25"/>
      <c r="V455" s="194"/>
    </row>
    <row r="456" spans="14:22">
      <c r="N456" s="202"/>
      <c r="T456" s="25"/>
      <c r="U456" s="25"/>
      <c r="V456" s="194"/>
    </row>
    <row r="457" spans="14:22">
      <c r="N457" s="202"/>
      <c r="T457" s="25"/>
      <c r="U457" s="25"/>
      <c r="V457" s="194"/>
    </row>
    <row r="458" spans="14:22">
      <c r="N458" s="202"/>
      <c r="T458" s="25"/>
      <c r="U458" s="25"/>
      <c r="V458" s="194"/>
    </row>
    <row r="459" spans="14:22">
      <c r="N459" s="202"/>
      <c r="T459" s="25"/>
      <c r="U459" s="25"/>
      <c r="V459" s="194"/>
    </row>
    <row r="460" spans="14:22">
      <c r="N460" s="202"/>
      <c r="T460" s="25"/>
      <c r="U460" s="25"/>
      <c r="V460" s="194"/>
    </row>
    <row r="461" spans="14:22">
      <c r="N461" s="202"/>
      <c r="U461" s="25"/>
      <c r="V461" s="194"/>
    </row>
    <row r="462" spans="14:22">
      <c r="N462" s="202"/>
      <c r="U462" s="25"/>
      <c r="V462" s="194"/>
    </row>
    <row r="463" spans="14:22">
      <c r="N463" s="202"/>
      <c r="U463" s="25"/>
      <c r="V463" s="194"/>
    </row>
    <row r="464" spans="14:22">
      <c r="N464" s="202"/>
      <c r="U464" s="25"/>
      <c r="V464" s="194"/>
    </row>
    <row r="465" spans="14:22">
      <c r="N465" s="202"/>
      <c r="U465" s="25"/>
      <c r="V465" s="194"/>
    </row>
    <row r="466" spans="14:22">
      <c r="N466" s="202"/>
      <c r="U466" s="25"/>
      <c r="V466" s="194"/>
    </row>
    <row r="467" spans="14:22">
      <c r="N467" s="202"/>
      <c r="U467" s="25"/>
      <c r="V467" s="194"/>
    </row>
    <row r="468" spans="14:22">
      <c r="N468" s="202"/>
      <c r="U468" s="25"/>
      <c r="V468" s="194"/>
    </row>
    <row r="469" spans="14:22">
      <c r="N469" s="202"/>
      <c r="U469" s="25"/>
      <c r="V469" s="194"/>
    </row>
    <row r="470" spans="14:22">
      <c r="N470" s="202"/>
      <c r="U470" s="25"/>
      <c r="V470" s="194"/>
    </row>
    <row r="471" spans="14:22">
      <c r="N471" s="202"/>
      <c r="U471" s="25"/>
      <c r="V471" s="194"/>
    </row>
    <row r="472" spans="14:22">
      <c r="N472" s="202"/>
      <c r="U472" s="25"/>
      <c r="V472" s="194"/>
    </row>
    <row r="473" spans="14:22">
      <c r="N473" s="202"/>
      <c r="U473" s="25"/>
      <c r="V473" s="194"/>
    </row>
    <row r="474" spans="14:22">
      <c r="N474" s="202"/>
      <c r="U474" s="25"/>
      <c r="V474" s="194"/>
    </row>
    <row r="475" spans="14:22">
      <c r="N475" s="202"/>
    </row>
    <row r="476" spans="14:22">
      <c r="N476" s="202"/>
    </row>
    <row r="477" spans="14:22">
      <c r="N477" s="202"/>
    </row>
    <row r="478" spans="14:22">
      <c r="N478" s="202"/>
    </row>
    <row r="479" spans="14:22">
      <c r="N479" s="202"/>
    </row>
    <row r="480" spans="14:22">
      <c r="N480" s="202"/>
    </row>
    <row r="481" spans="14:14">
      <c r="N481" s="202"/>
    </row>
    <row r="482" spans="14:14">
      <c r="N482" s="202"/>
    </row>
    <row r="483" spans="14:14">
      <c r="N483" s="202"/>
    </row>
    <row r="484" spans="14:14">
      <c r="N484" s="202"/>
    </row>
    <row r="485" spans="14:14">
      <c r="N485" s="202"/>
    </row>
    <row r="486" spans="14:14">
      <c r="N486" s="202"/>
    </row>
    <row r="487" spans="14:14">
      <c r="N487" s="202"/>
    </row>
    <row r="488" spans="14:14">
      <c r="N488" s="202"/>
    </row>
    <row r="489" spans="14:14">
      <c r="N489" s="202"/>
    </row>
    <row r="490" spans="14:14">
      <c r="N490" s="202"/>
    </row>
    <row r="491" spans="14:14">
      <c r="N491" s="202"/>
    </row>
    <row r="492" spans="14:14">
      <c r="N492" s="202"/>
    </row>
    <row r="493" spans="14:14">
      <c r="N493" s="202"/>
    </row>
    <row r="494" spans="14:14">
      <c r="N494" s="202"/>
    </row>
    <row r="495" spans="14:14">
      <c r="N495" s="202"/>
    </row>
    <row r="496" spans="14:14">
      <c r="N496" s="202"/>
    </row>
    <row r="497" spans="14:14">
      <c r="N497" s="202"/>
    </row>
    <row r="498" spans="14:14">
      <c r="N498" s="202"/>
    </row>
    <row r="499" spans="14:14">
      <c r="N499" s="202"/>
    </row>
    <row r="500" spans="14:14">
      <c r="N500" s="202"/>
    </row>
    <row r="501" spans="14:14">
      <c r="N501" s="202"/>
    </row>
    <row r="502" spans="14:14">
      <c r="N502" s="202"/>
    </row>
    <row r="503" spans="14:14">
      <c r="N503" s="202"/>
    </row>
    <row r="504" spans="14:14">
      <c r="N504" s="202"/>
    </row>
    <row r="505" spans="14:14">
      <c r="N505" s="202"/>
    </row>
  </sheetData>
  <autoFilter ref="C12:M376" xr:uid="{00000000-0009-0000-0000-000001000000}">
    <filterColumn colId="6" showButton="0"/>
    <filterColumn colId="8" showButton="0"/>
  </autoFilter>
  <mergeCells count="26">
    <mergeCell ref="I4:J4"/>
    <mergeCell ref="I8:J8"/>
    <mergeCell ref="M12:M14"/>
    <mergeCell ref="K12:L12"/>
    <mergeCell ref="K13:L13"/>
    <mergeCell ref="L3:L4"/>
    <mergeCell ref="I5:J5"/>
    <mergeCell ref="I6:J6"/>
    <mergeCell ref="I3:J3"/>
    <mergeCell ref="K9:L9"/>
    <mergeCell ref="C2:M2"/>
    <mergeCell ref="C3:G4"/>
    <mergeCell ref="I13:J13"/>
    <mergeCell ref="C10:M10"/>
    <mergeCell ref="C12:C14"/>
    <mergeCell ref="D12:D14"/>
    <mergeCell ref="E12:E14"/>
    <mergeCell ref="F12:F14"/>
    <mergeCell ref="G12:G14"/>
    <mergeCell ref="H12:H14"/>
    <mergeCell ref="I12:J12"/>
    <mergeCell ref="M3:M4"/>
    <mergeCell ref="I7:J7"/>
    <mergeCell ref="I9:J9"/>
    <mergeCell ref="M5:M6"/>
    <mergeCell ref="M7:M8"/>
  </mergeCells>
  <phoneticPr fontId="12" type="noConversion"/>
  <conditionalFormatting sqref="C17:M17 C19:M20 C30:M31 C33:M35 C37:M48 C50:M50 C64:M69 C82:M91 C93:M100 E135:M139 E196:M204 E212:M214 C270:M277 E310:M316 C330:M330 D332:M333 C335:M335 C337:M337 C357:M368 L374">
    <cfRule type="expression" dxfId="63" priority="289">
      <formula>LEN($C17)=1</formula>
    </cfRule>
  </conditionalFormatting>
  <conditionalFormatting sqref="C22:M22">
    <cfRule type="expression" dxfId="62" priority="49">
      <formula>LEN($C22)=1</formula>
    </cfRule>
  </conditionalFormatting>
  <conditionalFormatting sqref="C24:M28">
    <cfRule type="expression" dxfId="61" priority="281">
      <formula>LEN($C24)=1</formula>
    </cfRule>
  </conditionalFormatting>
  <conditionalFormatting sqref="C52:M62 C71:C80 D73:M73 E74:M80 E104:M122 C104:C123 C125:C126 E125:M126 C127:M127 C128:C131 E128:M131 E157:M161 E179:M186 E188:M193 E239:M241 E243:M250 C269:E269 G269:M269 C278:E278 G278:M278 C279:M280 C281:E281 G281:M281 C282:M288 C289:E289 G289:M289 C290:M307 C309:D320 E318:M320 C321:M321 E322:M322 C322:D325 E324:M325">
    <cfRule type="expression" dxfId="60" priority="238">
      <formula>LEN($C52)=1</formula>
    </cfRule>
  </conditionalFormatting>
  <conditionalFormatting sqref="C102:M103">
    <cfRule type="expression" dxfId="59" priority="123">
      <formula>LEN($C102)=1</formula>
    </cfRule>
  </conditionalFormatting>
  <conditionalFormatting sqref="C124:M124">
    <cfRule type="expression" dxfId="58" priority="119">
      <formula>LEN($C124)=1</formula>
    </cfRule>
  </conditionalFormatting>
  <conditionalFormatting sqref="C254:M267">
    <cfRule type="expression" dxfId="57" priority="50">
      <formula>LEN($C254)=1</formula>
    </cfRule>
  </conditionalFormatting>
  <conditionalFormatting sqref="C326:M327 C331:C333">
    <cfRule type="expression" dxfId="56" priority="1346">
      <formula>LEN($C326)=1</formula>
    </cfRule>
  </conditionalFormatting>
  <conditionalFormatting sqref="C342:M342">
    <cfRule type="expression" dxfId="55" priority="18">
      <formula>LEN($C342)=1</formula>
    </cfRule>
  </conditionalFormatting>
  <conditionalFormatting sqref="C370:M370">
    <cfRule type="expression" dxfId="54" priority="54">
      <formula>LEN($C370)=1</formula>
    </cfRule>
  </conditionalFormatting>
  <conditionalFormatting sqref="D78:D80 D116:D117 D121:D122 D125:D126 D128:D129 D131 D135 D143 D150 D152:D155 D160 D168 D176:D177 D214 D241 D348:D355">
    <cfRule type="expression" dxfId="53" priority="262">
      <formula>LEN($B78)=1</formula>
    </cfRule>
  </conditionalFormatting>
  <conditionalFormatting sqref="D104:D107">
    <cfRule type="expression" dxfId="52" priority="257">
      <formula>LEN($B104)=1</formula>
    </cfRule>
  </conditionalFormatting>
  <conditionalFormatting sqref="D119">
    <cfRule type="expression" dxfId="51" priority="4">
      <formula>LEN($B119)=1</formula>
    </cfRule>
  </conditionalFormatting>
  <conditionalFormatting sqref="D141">
    <cfRule type="expression" dxfId="50" priority="94">
      <formula>LEN($C141)=1</formula>
    </cfRule>
  </conditionalFormatting>
  <conditionalFormatting sqref="D147">
    <cfRule type="expression" dxfId="49" priority="27">
      <formula>LEN($C147)=1</formula>
    </cfRule>
  </conditionalFormatting>
  <conditionalFormatting sqref="D199:D200">
    <cfRule type="expression" dxfId="48" priority="62">
      <formula>LEN($B199)=1</formula>
    </cfRule>
  </conditionalFormatting>
  <conditionalFormatting sqref="D209:D210">
    <cfRule type="expression" dxfId="47" priority="61">
      <formula>LEN($B209)=1</formula>
    </cfRule>
  </conditionalFormatting>
  <conditionalFormatting sqref="D217:D220">
    <cfRule type="expression" dxfId="46" priority="30">
      <formula>LEN($B217)=1</formula>
    </cfRule>
  </conditionalFormatting>
  <conditionalFormatting sqref="D225:D226">
    <cfRule type="expression" dxfId="45" priority="28">
      <formula>LEN($B225)=1</formula>
    </cfRule>
  </conditionalFormatting>
  <conditionalFormatting sqref="D233:D234">
    <cfRule type="expression" dxfId="44" priority="58">
      <formula>LEN($B233)=1</formula>
    </cfRule>
  </conditionalFormatting>
  <conditionalFormatting sqref="D123:M123">
    <cfRule type="expression" dxfId="43" priority="122">
      <formula>LEN($C123)=1</formula>
    </cfRule>
  </conditionalFormatting>
  <conditionalFormatting sqref="E374:J374">
    <cfRule type="expression" dxfId="42" priority="2">
      <formula>LEN($C374)=1</formula>
    </cfRule>
  </conditionalFormatting>
  <conditionalFormatting sqref="E376:J376">
    <cfRule type="expression" dxfId="41" priority="1">
      <formula>LEN($C376)=1</formula>
    </cfRule>
  </conditionalFormatting>
  <conditionalFormatting sqref="E71:M72">
    <cfRule type="expression" dxfId="40" priority="95">
      <formula>LEN($C71)=1</formula>
    </cfRule>
  </conditionalFormatting>
  <conditionalFormatting sqref="E141:M145">
    <cfRule type="expression" dxfId="39" priority="19">
      <formula>LEN($C141)=1</formula>
    </cfRule>
  </conditionalFormatting>
  <conditionalFormatting sqref="E147:M155 E164:M168 E170:M177 E252:M252 C339:M339 D343:M347 C343:C355 E348:M355 C377">
    <cfRule type="expression" dxfId="38" priority="1252">
      <formula>LEN($C147)=1</formula>
    </cfRule>
  </conditionalFormatting>
  <conditionalFormatting sqref="E206:M210">
    <cfRule type="expression" dxfId="37" priority="15">
      <formula>LEN($C206)=1</formula>
    </cfRule>
  </conditionalFormatting>
  <conditionalFormatting sqref="E216:M221">
    <cfRule type="expression" dxfId="36" priority="26">
      <formula>LEN($C216)=1</formula>
    </cfRule>
  </conditionalFormatting>
  <conditionalFormatting sqref="E223:M226">
    <cfRule type="expression" dxfId="35" priority="29">
      <formula>LEN($C223)=1</formula>
    </cfRule>
  </conditionalFormatting>
  <conditionalFormatting sqref="E228:M237 C329">
    <cfRule type="expression" dxfId="34" priority="1348">
      <formula>LEN($C228)=1</formula>
    </cfRule>
  </conditionalFormatting>
  <conditionalFormatting sqref="G309:M309 G317:M317 G323:M323">
    <cfRule type="expression" dxfId="33" priority="5538">
      <formula>LEN($C309)=1</formula>
    </cfRule>
  </conditionalFormatting>
  <conditionalFormatting sqref="H372:J372">
    <cfRule type="expression" dxfId="32" priority="3">
      <formula>LEN($C372)=1</formula>
    </cfRule>
  </conditionalFormatting>
  <conditionalFormatting sqref="L372">
    <cfRule type="expression" dxfId="31" priority="9">
      <formula>LEN($C372)=1</formula>
    </cfRule>
  </conditionalFormatting>
  <conditionalFormatting sqref="L376">
    <cfRule type="expression" dxfId="30" priority="35">
      <formula>LEN($C376)=1</formula>
    </cfRule>
  </conditionalFormatting>
  <pageMargins left="0.23622047244094491" right="0.23622047244094491" top="0.74803149606299213" bottom="0.74803149606299213" header="0.31496062992125984" footer="0.31496062992125984"/>
  <pageSetup paperSize="9" scale="49" fitToHeight="0" orientation="landscape" r:id="rId1"/>
  <headerFooter>
    <oddFooter>&amp;CAvenida Barão Homem de Melo, 3280 – Bairro Estoril – Belo Horizonte – MG – CEP: 30494-080&amp;R&amp;P / &amp;N</oddFooter>
  </headerFooter>
  <ignoredErrors>
    <ignoredError sqref="C17 C330 F373 F146 F140 F178 F187 F242 F227 F215 F169 F205 F211 F222 F156 F238 J74 F70 F63 F278 F281 F289 F330:F331 F356 F253 F49:F51 F36 F32 F21:F23 F17:F18 F81 F92 F29 F317 F323 F369:F370 F375" formula="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pageSetUpPr fitToPage="1"/>
  </sheetPr>
  <dimension ref="A1:AE2498"/>
  <sheetViews>
    <sheetView showGridLines="0" view="pageBreakPreview" zoomScale="85" zoomScaleNormal="100" zoomScaleSheetLayoutView="85" workbookViewId="0">
      <pane ySplit="7" topLeftCell="A1524" activePane="bottomLeft" state="frozen"/>
      <selection activeCell="W9" sqref="W9"/>
      <selection pane="bottomLeft" activeCell="E1537" sqref="E1537"/>
    </sheetView>
  </sheetViews>
  <sheetFormatPr defaultColWidth="9.14453125" defaultRowHeight="14.25"/>
  <cols>
    <col min="1" max="1" width="4.03515625" style="932" bestFit="1" customWidth="1"/>
    <col min="2" max="2" width="12.5078125" style="933" customWidth="1"/>
    <col min="3" max="3" width="13.44921875" style="100" customWidth="1"/>
    <col min="4" max="4" width="12.375" style="100" customWidth="1"/>
    <col min="5" max="5" width="79.09765625" style="934" customWidth="1"/>
    <col min="6" max="6" width="16.41015625" style="100" bestFit="1" customWidth="1"/>
    <col min="7" max="7" width="16.41015625" style="935" bestFit="1" customWidth="1"/>
    <col min="8" max="8" width="18.29296875" style="100" bestFit="1" customWidth="1"/>
    <col min="9" max="9" width="14.66015625" style="100" bestFit="1" customWidth="1"/>
    <col min="10" max="10" width="17.08203125" style="100" customWidth="1"/>
    <col min="11" max="11" width="14.9296875" style="100" bestFit="1" customWidth="1"/>
    <col min="12" max="12" width="16.0078125" style="100" bestFit="1" customWidth="1"/>
    <col min="13" max="13" width="18.83203125" style="936" bestFit="1" customWidth="1"/>
    <col min="14" max="14" width="27.0390625" style="101" bestFit="1" customWidth="1"/>
    <col min="15" max="15" width="32.8203125" style="114" bestFit="1" customWidth="1"/>
    <col min="16" max="16" width="48.42578125" style="113" customWidth="1"/>
    <col min="17" max="18" width="10.89453125" style="113" bestFit="1" customWidth="1"/>
    <col min="19" max="19" width="1.8828125" style="113" customWidth="1"/>
    <col min="20" max="20" width="21.38671875" style="113" bestFit="1" customWidth="1"/>
    <col min="21" max="21" width="9.4140625" style="113" bestFit="1" customWidth="1"/>
    <col min="22" max="22" width="9.81640625" style="113" bestFit="1" customWidth="1"/>
    <col min="23" max="23" width="14.9296875" style="113" bestFit="1" customWidth="1"/>
    <col min="24" max="24" width="10.89453125" style="113" bestFit="1" customWidth="1"/>
    <col min="25" max="25" width="9.14453125" style="22"/>
    <col min="26" max="26" width="16.94921875" style="22" bestFit="1" customWidth="1"/>
    <col min="27" max="27" width="9.4140625" style="22" bestFit="1" customWidth="1"/>
    <col min="28" max="28" width="9.81640625" style="22" bestFit="1" customWidth="1"/>
    <col min="29" max="29" width="15.6015625" style="22" bestFit="1" customWidth="1"/>
    <col min="30" max="30" width="6.45703125" style="22" bestFit="1" customWidth="1"/>
    <col min="31" max="31" width="8.609375" style="22" bestFit="1" customWidth="1"/>
    <col min="32" max="16384" width="9.14453125" style="101"/>
  </cols>
  <sheetData>
    <row r="1" spans="1:31" ht="15" thickBot="1"/>
    <row r="2" spans="1:31" s="187" customFormat="1">
      <c r="A2" s="937"/>
      <c r="B2" s="1437"/>
      <c r="C2" s="1438"/>
      <c r="D2" s="1438"/>
      <c r="E2" s="1438"/>
      <c r="F2" s="1438"/>
      <c r="G2" s="1438"/>
      <c r="H2" s="1438"/>
      <c r="I2" s="1438"/>
      <c r="J2" s="1438"/>
      <c r="K2" s="1438"/>
      <c r="L2" s="1438"/>
      <c r="M2" s="1439"/>
      <c r="O2" s="114"/>
      <c r="P2" s="113"/>
      <c r="Q2" s="113"/>
      <c r="R2" s="113"/>
      <c r="S2" s="113"/>
      <c r="T2" s="113"/>
      <c r="U2" s="113"/>
      <c r="V2" s="113"/>
      <c r="W2" s="113"/>
      <c r="X2" s="113"/>
      <c r="Y2" s="22"/>
      <c r="Z2" s="22"/>
      <c r="AA2" s="22"/>
      <c r="AB2" s="22"/>
      <c r="AC2" s="22"/>
      <c r="AD2" s="22"/>
      <c r="AE2" s="22"/>
    </row>
    <row r="3" spans="1:31" s="187" customFormat="1" ht="48" customHeight="1">
      <c r="A3" s="937"/>
      <c r="B3" s="1440" t="s">
        <v>11621</v>
      </c>
      <c r="C3" s="1441"/>
      <c r="D3" s="1441"/>
      <c r="E3" s="1441"/>
      <c r="F3" s="1441"/>
      <c r="G3" s="1441"/>
      <c r="H3" s="1441"/>
      <c r="I3" s="1441"/>
      <c r="J3" s="1441"/>
      <c r="K3" s="1441"/>
      <c r="L3" s="1441"/>
      <c r="M3" s="1442"/>
      <c r="O3" s="114"/>
      <c r="P3" s="113"/>
      <c r="Q3" s="113"/>
      <c r="R3" s="113"/>
      <c r="S3" s="113"/>
      <c r="T3" s="113"/>
      <c r="U3" s="113"/>
      <c r="V3" s="113"/>
      <c r="W3" s="113"/>
      <c r="X3" s="113"/>
      <c r="Y3" s="22"/>
      <c r="Z3" s="22"/>
      <c r="AA3" s="22"/>
      <c r="AB3" s="22"/>
      <c r="AC3" s="22"/>
      <c r="AD3" s="22"/>
      <c r="AE3" s="22"/>
    </row>
    <row r="4" spans="1:31" ht="15" thickBot="1">
      <c r="A4" s="100"/>
      <c r="B4" s="1443"/>
      <c r="C4" s="1444"/>
      <c r="D4" s="1444"/>
      <c r="E4" s="1444"/>
      <c r="F4" s="1444"/>
      <c r="G4" s="1444"/>
      <c r="H4" s="1444"/>
      <c r="I4" s="1444"/>
      <c r="J4" s="1444"/>
      <c r="K4" s="1444"/>
      <c r="L4" s="1444"/>
      <c r="M4" s="1445"/>
    </row>
    <row r="5" spans="1:31">
      <c r="A5" s="100"/>
      <c r="B5" s="1446" t="str">
        <f>'PLANILHA ORÇAMENTÁRIA'!C5</f>
        <v>Município: PREFEITURA MUNICIPAL DE NOVA LIMA - MG</v>
      </c>
      <c r="C5" s="1447"/>
      <c r="D5" s="1447"/>
      <c r="E5" s="1447"/>
      <c r="F5" s="1447"/>
      <c r="G5" s="1447"/>
      <c r="H5" s="1447"/>
      <c r="I5" s="1447"/>
      <c r="J5" s="1448"/>
      <c r="K5" s="938" t="s">
        <v>9066</v>
      </c>
      <c r="L5" s="939" t="s">
        <v>6</v>
      </c>
      <c r="M5" s="1452">
        <f>'COMP. BDI'!N3</f>
        <v>0.22650000000000001</v>
      </c>
    </row>
    <row r="6" spans="1:31">
      <c r="A6" s="100"/>
      <c r="B6" s="1449" t="str">
        <f>'PLANILHA ORÇAMENTÁRIA'!C6</f>
        <v>Projeto: ENTRONCAMENTO DA MG-030 x BR-356 – VIADUTO FERRADURA</v>
      </c>
      <c r="C6" s="1450"/>
      <c r="D6" s="1450"/>
      <c r="E6" s="1450"/>
      <c r="F6" s="1450"/>
      <c r="G6" s="1450"/>
      <c r="H6" s="1450"/>
      <c r="I6" s="1450"/>
      <c r="J6" s="1451"/>
      <c r="K6" s="940">
        <f ca="1">TODAY()</f>
        <v>46092</v>
      </c>
      <c r="L6" s="941" t="s">
        <v>9067</v>
      </c>
      <c r="M6" s="1453"/>
    </row>
    <row r="7" spans="1:31" ht="26.25" thickBot="1">
      <c r="B7" s="858" t="s">
        <v>7</v>
      </c>
      <c r="C7" s="859" t="s">
        <v>8</v>
      </c>
      <c r="D7" s="859" t="s">
        <v>23</v>
      </c>
      <c r="E7" s="859" t="s">
        <v>9</v>
      </c>
      <c r="F7" s="930" t="s">
        <v>10</v>
      </c>
      <c r="G7" s="942" t="s">
        <v>23315</v>
      </c>
      <c r="H7" s="942" t="s">
        <v>23316</v>
      </c>
      <c r="I7" s="943" t="s">
        <v>11</v>
      </c>
      <c r="J7" s="942" t="s">
        <v>12</v>
      </c>
      <c r="K7" s="942" t="s">
        <v>13</v>
      </c>
      <c r="L7" s="942" t="s">
        <v>14</v>
      </c>
      <c r="M7" s="944" t="s">
        <v>15</v>
      </c>
      <c r="T7" s="113" t="s">
        <v>9284</v>
      </c>
    </row>
    <row r="8" spans="1:31">
      <c r="B8" s="884">
        <v>1</v>
      </c>
      <c r="C8" s="885"/>
      <c r="D8" s="885"/>
      <c r="E8" s="886" t="s">
        <v>10535</v>
      </c>
      <c r="F8" s="887"/>
      <c r="G8" s="888"/>
      <c r="H8" s="889"/>
      <c r="I8" s="889"/>
      <c r="J8" s="889"/>
      <c r="K8" s="889"/>
      <c r="L8" s="889"/>
      <c r="M8" s="890"/>
      <c r="P8" s="22" t="s">
        <v>9285</v>
      </c>
      <c r="Q8" s="22"/>
      <c r="R8" s="22"/>
      <c r="S8" s="22"/>
      <c r="T8" s="22"/>
      <c r="U8" s="22"/>
      <c r="V8" s="22"/>
      <c r="W8" s="22" t="s">
        <v>9286</v>
      </c>
      <c r="X8" s="22"/>
    </row>
    <row r="9" spans="1:31">
      <c r="A9" s="932">
        <v>1</v>
      </c>
      <c r="B9" s="891" t="str">
        <f>$B$8&amp;"."&amp;A9</f>
        <v>1.1</v>
      </c>
      <c r="C9" s="998"/>
      <c r="D9" s="998"/>
      <c r="E9" s="999" t="s">
        <v>9270</v>
      </c>
      <c r="F9" s="998"/>
      <c r="G9" s="1000"/>
      <c r="H9" s="1001"/>
      <c r="I9" s="1001"/>
      <c r="J9" s="1001"/>
      <c r="K9" s="1001"/>
      <c r="L9" s="1001"/>
      <c r="M9" s="892"/>
      <c r="N9" s="117"/>
      <c r="P9" s="113" t="s">
        <v>9287</v>
      </c>
      <c r="Q9" s="113" t="s">
        <v>9288</v>
      </c>
      <c r="R9" s="113" t="s">
        <v>9289</v>
      </c>
      <c r="T9" s="113" t="s">
        <v>9290</v>
      </c>
      <c r="U9" s="113" t="s">
        <v>9291</v>
      </c>
      <c r="V9" s="113" t="s">
        <v>9292</v>
      </c>
      <c r="W9" s="113" t="s">
        <v>9286</v>
      </c>
      <c r="X9" s="113" t="s">
        <v>9288</v>
      </c>
      <c r="Z9" s="22" t="s">
        <v>9290</v>
      </c>
      <c r="AA9" s="22" t="s">
        <v>9291</v>
      </c>
      <c r="AB9" s="22" t="s">
        <v>9292</v>
      </c>
      <c r="AC9" s="22" t="s">
        <v>9293</v>
      </c>
      <c r="AD9" s="22" t="s">
        <v>9294</v>
      </c>
      <c r="AE9" s="22" t="s">
        <v>9295</v>
      </c>
    </row>
    <row r="10" spans="1:31" s="100" customFormat="1">
      <c r="A10" s="932">
        <v>1</v>
      </c>
      <c r="B10" s="945" t="str">
        <f>$B$9&amp;"."&amp;A10</f>
        <v>1.1.1</v>
      </c>
      <c r="C10" s="1002" t="str">
        <f ca="1">VLOOKUP($B10,'PLANILHA ORÇAMENTÁRIA'!$C:$M,2,0)</f>
        <v>01.01.21</v>
      </c>
      <c r="D10" s="1002" t="str">
        <f ca="1">VLOOKUP($B10,'PLANILHA ORÇAMENTÁRIA'!$C:$M,3,0)</f>
        <v>SUDECAP</v>
      </c>
      <c r="E10" s="1003" t="str">
        <f ca="1">VLOOKUP($B10,'PLANILHA ORÇAMENTÁRIA'!$C:$M,4,0)</f>
        <v>ESCRITÓRIO DA CONTRATADA - ATÉ 22M2</v>
      </c>
      <c r="F10" s="1004" t="str">
        <f ca="1">VLOOKUP($B10,'PLANILHA ORÇAMENTÁRIA'!$C:$M,5,0)</f>
        <v>M2</v>
      </c>
      <c r="G10" s="860" t="s">
        <v>16</v>
      </c>
      <c r="H10" s="860" t="s">
        <v>17</v>
      </c>
      <c r="I10" s="860" t="s">
        <v>18</v>
      </c>
      <c r="J10" s="860" t="s">
        <v>19</v>
      </c>
      <c r="K10" s="860" t="s">
        <v>20</v>
      </c>
      <c r="L10" s="860" t="s">
        <v>21</v>
      </c>
      <c r="M10" s="893">
        <f>M11</f>
        <v>30</v>
      </c>
      <c r="N10" s="101"/>
      <c r="O10" s="115"/>
      <c r="P10" s="113" t="s">
        <v>9296</v>
      </c>
      <c r="Q10" s="113">
        <v>1039.1400000000001</v>
      </c>
      <c r="R10" s="113">
        <v>8433.76</v>
      </c>
      <c r="S10" s="113"/>
      <c r="T10" s="113">
        <v>8433.76</v>
      </c>
      <c r="U10" s="113">
        <v>757.83</v>
      </c>
      <c r="V10" s="113">
        <v>457.65</v>
      </c>
      <c r="W10" s="113" t="s">
        <v>9296</v>
      </c>
      <c r="X10" s="113">
        <v>1039.1400000000001</v>
      </c>
      <c r="Y10" s="22"/>
      <c r="Z10" s="22">
        <v>8433.76</v>
      </c>
      <c r="AA10" s="22"/>
      <c r="AB10" s="22">
        <v>457.65</v>
      </c>
      <c r="AC10" s="22">
        <v>15</v>
      </c>
      <c r="AD10" s="22">
        <v>40</v>
      </c>
      <c r="AE10" s="22">
        <v>26</v>
      </c>
    </row>
    <row r="11" spans="1:31" s="100" customFormat="1" ht="23.25">
      <c r="A11" s="932"/>
      <c r="B11" s="946"/>
      <c r="C11" s="1005"/>
      <c r="D11" s="1005"/>
      <c r="E11" s="1006" t="s">
        <v>23314</v>
      </c>
      <c r="F11" s="1007"/>
      <c r="G11" s="861">
        <v>2</v>
      </c>
      <c r="H11" s="947"/>
      <c r="I11" s="861"/>
      <c r="J11" s="861"/>
      <c r="K11" s="861">
        <v>15</v>
      </c>
      <c r="L11" s="948"/>
      <c r="M11" s="949">
        <f>G11*K11</f>
        <v>30</v>
      </c>
      <c r="N11" s="101"/>
      <c r="O11" s="115"/>
      <c r="P11" s="113" t="s">
        <v>9297</v>
      </c>
      <c r="Q11" s="113">
        <v>1288.3900000000001</v>
      </c>
      <c r="R11" s="113">
        <v>7040.4800000000005</v>
      </c>
      <c r="S11" s="113"/>
      <c r="T11" s="113">
        <v>7040.4800000000005</v>
      </c>
      <c r="U11" s="113">
        <v>666.31</v>
      </c>
      <c r="V11" s="113">
        <v>395.44</v>
      </c>
      <c r="W11" s="113" t="s">
        <v>9297</v>
      </c>
      <c r="X11" s="113">
        <v>1288.3900000000001</v>
      </c>
      <c r="Y11" s="22"/>
      <c r="Z11" s="22">
        <v>7040.4800000000005</v>
      </c>
      <c r="AA11" s="22"/>
      <c r="AB11" s="22">
        <v>395.44</v>
      </c>
      <c r="AC11" s="22"/>
      <c r="AD11" s="22"/>
      <c r="AE11" s="22"/>
    </row>
    <row r="12" spans="1:31" s="100" customFormat="1">
      <c r="A12" s="932"/>
      <c r="B12" s="946"/>
      <c r="C12" s="1005"/>
      <c r="D12" s="1005"/>
      <c r="E12" s="1006"/>
      <c r="F12" s="1007"/>
      <c r="G12" s="861"/>
      <c r="H12" s="947"/>
      <c r="I12" s="861"/>
      <c r="J12" s="861"/>
      <c r="K12" s="861"/>
      <c r="L12" s="948"/>
      <c r="M12" s="949"/>
      <c r="N12" s="101"/>
      <c r="O12" s="115"/>
      <c r="P12" s="113" t="s">
        <v>9298</v>
      </c>
      <c r="Q12" s="113">
        <v>733.33</v>
      </c>
      <c r="R12" s="113">
        <v>4192.7700000000004</v>
      </c>
      <c r="S12" s="113"/>
      <c r="T12" s="113">
        <v>4192.7700000000004</v>
      </c>
      <c r="U12" s="113">
        <v>373.87</v>
      </c>
      <c r="V12" s="113">
        <v>226.4</v>
      </c>
      <c r="W12" s="113"/>
      <c r="X12" s="113"/>
      <c r="Y12" s="22"/>
      <c r="Z12" s="22"/>
      <c r="AA12" s="22"/>
      <c r="AB12" s="22"/>
      <c r="AC12" s="22"/>
      <c r="AD12" s="22"/>
      <c r="AE12" s="22"/>
    </row>
    <row r="13" spans="1:31">
      <c r="A13" s="932">
        <v>2</v>
      </c>
      <c r="B13" s="891" t="str">
        <f>$B$8&amp;"."&amp;A13</f>
        <v>1.2</v>
      </c>
      <c r="C13" s="998"/>
      <c r="D13" s="998"/>
      <c r="E13" s="999" t="s">
        <v>6991</v>
      </c>
      <c r="F13" s="998"/>
      <c r="G13" s="1000"/>
      <c r="H13" s="1001"/>
      <c r="I13" s="1001"/>
      <c r="J13" s="1001"/>
      <c r="K13" s="1001"/>
      <c r="L13" s="1001"/>
      <c r="M13" s="892"/>
      <c r="N13" s="117"/>
      <c r="P13" s="113" t="s">
        <v>9299</v>
      </c>
      <c r="Q13" s="113">
        <v>606.54</v>
      </c>
      <c r="R13" s="113">
        <v>4808.71</v>
      </c>
      <c r="T13" s="113">
        <v>4808.71</v>
      </c>
      <c r="U13" s="113">
        <v>409.22</v>
      </c>
      <c r="V13" s="113">
        <v>263.47000000000003</v>
      </c>
    </row>
    <row r="14" spans="1:31" s="100" customFormat="1">
      <c r="A14" s="932">
        <v>1</v>
      </c>
      <c r="B14" s="945" t="str">
        <f>$B$13&amp;"."&amp;A14</f>
        <v>1.2.1</v>
      </c>
      <c r="C14" s="1002" t="str">
        <f ca="1">VLOOKUP($B14,'PLANILHA ORÇAMENTÁRIA'!$C:$M,2,0)</f>
        <v>01.02.10</v>
      </c>
      <c r="D14" s="1002" t="str">
        <f ca="1">VLOOKUP($B14,'PLANILHA ORÇAMENTÁRIA'!$C:$M,3,0)</f>
        <v>SUDECAP</v>
      </c>
      <c r="E14" s="1003" t="str">
        <f ca="1">VLOOKUP($B14,'PLANILHA ORÇAMENTÁRIA'!$C:$M,4,0)</f>
        <v>ÁREA COBERTA EM TELHA DE FIBROCIMENTO</v>
      </c>
      <c r="F14" s="1004" t="str">
        <f ca="1">VLOOKUP($B14,'PLANILHA ORÇAMENTÁRIA'!$C:$M,5,0)</f>
        <v>M2</v>
      </c>
      <c r="G14" s="860" t="s">
        <v>16</v>
      </c>
      <c r="H14" s="860" t="s">
        <v>17</v>
      </c>
      <c r="I14" s="860" t="s">
        <v>18</v>
      </c>
      <c r="J14" s="860" t="s">
        <v>19</v>
      </c>
      <c r="K14" s="860" t="s">
        <v>20</v>
      </c>
      <c r="L14" s="860" t="s">
        <v>21</v>
      </c>
      <c r="M14" s="893">
        <f>K15</f>
        <v>240</v>
      </c>
      <c r="N14" s="101"/>
      <c r="O14" s="115"/>
      <c r="P14" s="113"/>
      <c r="Q14" s="113"/>
      <c r="R14" s="113"/>
      <c r="S14" s="113"/>
      <c r="T14" s="113"/>
      <c r="U14" s="113"/>
      <c r="V14" s="113"/>
      <c r="W14" s="113"/>
      <c r="X14" s="113"/>
      <c r="Y14" s="22"/>
      <c r="Z14" s="22"/>
      <c r="AA14" s="22"/>
      <c r="AB14" s="22"/>
      <c r="AC14" s="22"/>
      <c r="AD14" s="22"/>
      <c r="AE14" s="22"/>
    </row>
    <row r="15" spans="1:31" s="100" customFormat="1">
      <c r="A15" s="932"/>
      <c r="B15" s="946"/>
      <c r="C15" s="1005"/>
      <c r="D15" s="1005"/>
      <c r="E15" s="1006" t="s">
        <v>23305</v>
      </c>
      <c r="F15" s="1007"/>
      <c r="G15" s="861"/>
      <c r="H15" s="947"/>
      <c r="I15" s="861"/>
      <c r="J15" s="861"/>
      <c r="K15" s="861">
        <f>40*6</f>
        <v>240</v>
      </c>
      <c r="L15" s="948"/>
      <c r="M15" s="949"/>
      <c r="N15" s="101"/>
      <c r="O15" s="115"/>
      <c r="P15" s="113"/>
      <c r="Q15" s="113"/>
      <c r="R15" s="113"/>
      <c r="S15" s="113"/>
      <c r="T15" s="113"/>
      <c r="U15" s="113"/>
      <c r="V15" s="113"/>
      <c r="W15" s="113"/>
      <c r="X15" s="113"/>
      <c r="Y15" s="22"/>
      <c r="Z15" s="22"/>
      <c r="AA15" s="22"/>
      <c r="AB15" s="22"/>
      <c r="AC15" s="22"/>
      <c r="AD15" s="22"/>
      <c r="AE15" s="22"/>
    </row>
    <row r="16" spans="1:31" s="100" customFormat="1">
      <c r="A16" s="932"/>
      <c r="B16" s="946"/>
      <c r="C16" s="1005"/>
      <c r="D16" s="1005"/>
      <c r="E16" s="1006"/>
      <c r="F16" s="1007"/>
      <c r="G16" s="861"/>
      <c r="H16" s="861"/>
      <c r="I16" s="861"/>
      <c r="J16" s="861"/>
      <c r="K16" s="861"/>
      <c r="L16" s="948"/>
      <c r="M16" s="949"/>
      <c r="N16" s="101"/>
      <c r="O16" s="188"/>
      <c r="P16" s="113"/>
      <c r="Q16" s="113"/>
      <c r="R16" s="113"/>
      <c r="S16" s="113"/>
      <c r="T16" s="113"/>
      <c r="U16" s="113"/>
      <c r="V16" s="113"/>
      <c r="W16" s="113"/>
      <c r="X16" s="113"/>
      <c r="Y16" s="22"/>
      <c r="Z16" s="22"/>
      <c r="AA16" s="22"/>
      <c r="AB16" s="22"/>
      <c r="AC16" s="22"/>
      <c r="AD16" s="22"/>
      <c r="AE16" s="22"/>
    </row>
    <row r="17" spans="1:31" s="100" customFormat="1" ht="34.5">
      <c r="A17" s="932">
        <v>2</v>
      </c>
      <c r="B17" s="945" t="str">
        <f>$B$13&amp;"."&amp;A17</f>
        <v>1.2.2</v>
      </c>
      <c r="C17" s="1002" t="str">
        <f ca="1">VLOOKUP($B17,'PLANILHA ORÇAMENTÁRIA'!$C:$M,2,0)</f>
        <v>ED-50129</v>
      </c>
      <c r="D17" s="1002" t="str">
        <f ca="1">VLOOKUP($B17,'PLANILHA ORÇAMENTÁRIA'!$C:$M,3,0)</f>
        <v>SEINFRA-MG</v>
      </c>
      <c r="E17" s="1003" t="str">
        <f ca="1">VLOOKUP($B17,'PLANILHA ORÇAMENTÁRIA'!$C:$M,4,0)</f>
        <v>BARRACÃO DE OBRA PARA DEPÓSITO E FERRAMENTARIA TIPO-II, ÁREA INTERNA 25,41M2, EM CHAPA DE COMPENSADO RESINADO, INCLUSIVE MOBILIÁRIO (OBRA DE MÉDIO PORTE, EFETIVO DE 30 A 60 HOMENS), PADRÃO DER-MG</v>
      </c>
      <c r="F17" s="1004" t="str">
        <f ca="1">VLOOKUP($B17,'PLANILHA ORÇAMENTÁRIA'!$C:$M,5,0)</f>
        <v>UN</v>
      </c>
      <c r="G17" s="860" t="s">
        <v>16</v>
      </c>
      <c r="H17" s="860" t="s">
        <v>17</v>
      </c>
      <c r="I17" s="860" t="s">
        <v>18</v>
      </c>
      <c r="J17" s="860" t="s">
        <v>19</v>
      </c>
      <c r="K17" s="860" t="s">
        <v>20</v>
      </c>
      <c r="L17" s="860" t="s">
        <v>21</v>
      </c>
      <c r="M17" s="893">
        <f>G18</f>
        <v>2</v>
      </c>
      <c r="N17" s="101"/>
      <c r="O17" s="115"/>
      <c r="P17" s="113"/>
      <c r="Q17" s="113"/>
      <c r="R17" s="113"/>
      <c r="S17" s="113"/>
      <c r="T17" s="113"/>
      <c r="U17" s="113"/>
      <c r="V17" s="113"/>
      <c r="W17" s="113"/>
      <c r="X17" s="113"/>
      <c r="Y17" s="22"/>
      <c r="Z17" s="22"/>
      <c r="AA17" s="22"/>
      <c r="AB17" s="22"/>
      <c r="AC17" s="22"/>
      <c r="AD17" s="22"/>
      <c r="AE17" s="22"/>
    </row>
    <row r="18" spans="1:31" s="100" customFormat="1">
      <c r="A18" s="932"/>
      <c r="B18" s="946"/>
      <c r="C18" s="1005"/>
      <c r="D18" s="1005"/>
      <c r="E18" s="1006" t="s">
        <v>23303</v>
      </c>
      <c r="F18" s="1007"/>
      <c r="G18" s="861">
        <v>2</v>
      </c>
      <c r="H18" s="947"/>
      <c r="I18" s="861"/>
      <c r="J18" s="861"/>
      <c r="K18" s="861"/>
      <c r="L18" s="948"/>
      <c r="M18" s="949"/>
      <c r="N18" s="101"/>
      <c r="O18" s="115"/>
      <c r="P18" s="113"/>
      <c r="Q18" s="113"/>
      <c r="R18" s="113"/>
      <c r="S18" s="113"/>
      <c r="T18" s="113"/>
      <c r="U18" s="113"/>
      <c r="V18" s="113"/>
      <c r="W18" s="113"/>
      <c r="X18" s="113"/>
      <c r="Y18" s="22"/>
      <c r="Z18" s="22"/>
      <c r="AA18" s="22"/>
      <c r="AB18" s="22"/>
      <c r="AC18" s="22"/>
      <c r="AD18" s="22"/>
      <c r="AE18" s="22"/>
    </row>
    <row r="19" spans="1:31" s="100" customFormat="1">
      <c r="A19" s="932"/>
      <c r="B19" s="946"/>
      <c r="C19" s="1005"/>
      <c r="D19" s="1005"/>
      <c r="E19" s="1006"/>
      <c r="F19" s="1007"/>
      <c r="G19" s="861"/>
      <c r="H19" s="861"/>
      <c r="I19" s="861"/>
      <c r="J19" s="861"/>
      <c r="K19" s="861"/>
      <c r="L19" s="948"/>
      <c r="M19" s="949"/>
      <c r="N19" s="101"/>
      <c r="O19" s="115"/>
      <c r="P19" s="113"/>
      <c r="Q19" s="113"/>
      <c r="R19" s="113"/>
      <c r="S19" s="113"/>
      <c r="T19" s="113"/>
      <c r="U19" s="113"/>
      <c r="V19" s="113"/>
      <c r="W19" s="113"/>
      <c r="X19" s="113"/>
      <c r="Y19" s="22"/>
      <c r="Z19" s="22"/>
      <c r="AA19" s="22"/>
      <c r="AB19" s="22"/>
      <c r="AC19" s="22"/>
      <c r="AD19" s="22"/>
      <c r="AE19" s="22"/>
    </row>
    <row r="20" spans="1:31">
      <c r="A20" s="932">
        <v>3</v>
      </c>
      <c r="B20" s="891" t="str">
        <f>$B$8&amp;"."&amp;A20</f>
        <v>1.3</v>
      </c>
      <c r="C20" s="998"/>
      <c r="D20" s="998"/>
      <c r="E20" s="999" t="s">
        <v>9306</v>
      </c>
      <c r="F20" s="998"/>
      <c r="G20" s="1000"/>
      <c r="H20" s="1001"/>
      <c r="I20" s="1001"/>
      <c r="J20" s="1001"/>
      <c r="K20" s="1001"/>
      <c r="L20" s="1001"/>
      <c r="M20" s="892"/>
      <c r="N20" s="117"/>
    </row>
    <row r="21" spans="1:31" s="100" customFormat="1" ht="34.5">
      <c r="A21" s="932">
        <v>1</v>
      </c>
      <c r="B21" s="945" t="str">
        <f>$B$20&amp;"."&amp;A21</f>
        <v>1.3.1</v>
      </c>
      <c r="C21" s="1002" t="str">
        <f ca="1">VLOOKUP($B21,'PLANILHA ORÇAMENTÁRIA'!$C:$M,2,0)</f>
        <v>ED-16660</v>
      </c>
      <c r="D21" s="1002" t="str">
        <f ca="1">VLOOKUP($B21,'PLANILHA ORÇAMENTÁRIA'!$C:$M,3,0)</f>
        <v>SEINFRA-MG</v>
      </c>
      <c r="E21" s="1003" t="str">
        <f ca="1">VLOOKUP($B21,'PLANILHA ORÇAMENTÁRIA'!$C:$M,4,0)</f>
        <v>FORNECIMENTO E COLOCAÇÃO DE PLACA DE OBRA EM CHAPA GALVANIZADA #26, ESP. 0,45 MM, PLOTADA COM ADESIVO VINÍLICO, AFIXADA COM REBITES 4,8X40 MM, EM ESTRUTURA METÁLICA DE METALON 20X20 MM, ESP. 1,25 MM, INCLUSIVE SUPORTE EM EUCALIPTO AUTOCLAVADO PINTADO COM TINTA PVA DUAS (2) DEMÃOS</v>
      </c>
      <c r="F21" s="1004" t="str">
        <f ca="1">VLOOKUP($B21,'PLANILHA ORÇAMENTÁRIA'!$C:$M,5,0)</f>
        <v>M2</v>
      </c>
      <c r="G21" s="860" t="s">
        <v>16</v>
      </c>
      <c r="H21" s="860" t="s">
        <v>17</v>
      </c>
      <c r="I21" s="860" t="s">
        <v>18</v>
      </c>
      <c r="J21" s="860" t="s">
        <v>19</v>
      </c>
      <c r="K21" s="860" t="s">
        <v>20</v>
      </c>
      <c r="L21" s="860" t="s">
        <v>21</v>
      </c>
      <c r="M21" s="893">
        <f>M22</f>
        <v>40</v>
      </c>
      <c r="N21" s="101"/>
      <c r="O21" s="115"/>
      <c r="P21" s="113"/>
      <c r="Q21" s="113"/>
      <c r="R21" s="113"/>
      <c r="S21" s="113"/>
      <c r="T21" s="113"/>
      <c r="U21" s="113"/>
      <c r="V21" s="113"/>
      <c r="W21" s="113"/>
      <c r="X21" s="113"/>
      <c r="Y21" s="22"/>
      <c r="Z21" s="22"/>
      <c r="AA21" s="22"/>
      <c r="AB21" s="22"/>
      <c r="AC21" s="22"/>
      <c r="AD21" s="22"/>
      <c r="AE21" s="22"/>
    </row>
    <row r="22" spans="1:31" s="100" customFormat="1" ht="23.25">
      <c r="A22" s="932"/>
      <c r="B22" s="946"/>
      <c r="C22" s="1005"/>
      <c r="D22" s="1005"/>
      <c r="E22" s="1006" t="s">
        <v>23317</v>
      </c>
      <c r="F22" s="1007"/>
      <c r="G22" s="861">
        <v>5</v>
      </c>
      <c r="H22" s="947">
        <v>2</v>
      </c>
      <c r="I22" s="861"/>
      <c r="J22" s="861">
        <v>4</v>
      </c>
      <c r="K22" s="861">
        <f>H22*J22</f>
        <v>8</v>
      </c>
      <c r="L22" s="948"/>
      <c r="M22" s="949">
        <f>K22*G22</f>
        <v>40</v>
      </c>
      <c r="N22" s="101"/>
      <c r="O22" s="115"/>
      <c r="P22" s="113"/>
      <c r="Q22" s="113"/>
      <c r="R22" s="113"/>
      <c r="S22" s="113"/>
      <c r="T22" s="113"/>
      <c r="U22" s="113"/>
      <c r="V22" s="113"/>
      <c r="W22" s="113"/>
      <c r="X22" s="113"/>
      <c r="Y22" s="22"/>
      <c r="Z22" s="22"/>
      <c r="AA22" s="22"/>
      <c r="AB22" s="22"/>
      <c r="AC22" s="22"/>
      <c r="AD22" s="22"/>
      <c r="AE22" s="22"/>
    </row>
    <row r="23" spans="1:31" s="100" customFormat="1">
      <c r="A23" s="932"/>
      <c r="B23" s="946"/>
      <c r="C23" s="1005"/>
      <c r="D23" s="1005"/>
      <c r="E23" s="1006"/>
      <c r="F23" s="1007"/>
      <c r="G23" s="861"/>
      <c r="H23" s="861"/>
      <c r="I23" s="861"/>
      <c r="J23" s="861"/>
      <c r="K23" s="861"/>
      <c r="L23" s="948"/>
      <c r="M23" s="949"/>
      <c r="N23" s="101"/>
      <c r="O23" s="115"/>
      <c r="P23" s="113"/>
      <c r="Q23" s="113"/>
      <c r="R23" s="113"/>
      <c r="S23" s="113"/>
      <c r="T23" s="113"/>
      <c r="U23" s="113"/>
      <c r="V23" s="113"/>
      <c r="W23" s="113"/>
      <c r="X23" s="113"/>
      <c r="Y23" s="22"/>
      <c r="Z23" s="22"/>
      <c r="AA23" s="22"/>
      <c r="AB23" s="22"/>
      <c r="AC23" s="22"/>
      <c r="AD23" s="22"/>
      <c r="AE23" s="22"/>
    </row>
    <row r="24" spans="1:31">
      <c r="A24" s="932">
        <v>4</v>
      </c>
      <c r="B24" s="891" t="str">
        <f>$B$8&amp;"."&amp;A24</f>
        <v>1.4</v>
      </c>
      <c r="C24" s="998"/>
      <c r="D24" s="998"/>
      <c r="E24" s="999" t="s">
        <v>9271</v>
      </c>
      <c r="F24" s="998"/>
      <c r="G24" s="1000"/>
      <c r="H24" s="1001"/>
      <c r="I24" s="1001"/>
      <c r="J24" s="1001"/>
      <c r="K24" s="1001"/>
      <c r="L24" s="1001"/>
      <c r="M24" s="892"/>
      <c r="N24" s="117"/>
    </row>
    <row r="25" spans="1:31" s="100" customFormat="1">
      <c r="A25" s="932">
        <v>1</v>
      </c>
      <c r="B25" s="945" t="str">
        <f>$B$24&amp;"."&amp;A25</f>
        <v>1.4.1</v>
      </c>
      <c r="C25" s="1002" t="str">
        <f ca="1">VLOOKUP($B25,'PLANILHA ORÇAMENTÁRIA'!$C:$M,2,0)</f>
        <v>01.04.01</v>
      </c>
      <c r="D25" s="1002" t="str">
        <f ca="1">VLOOKUP($B25,'PLANILHA ORÇAMENTÁRIA'!$C:$M,3,0)</f>
        <v>SUDECAP</v>
      </c>
      <c r="E25" s="1003" t="str">
        <f ca="1">VLOOKUP($B25,'PLANILHA ORÇAMENTÁRIA'!$C:$M,4,0)</f>
        <v>TAPUME PADRÃO SUDECAP, DE COMPENSADO 10MM, COM FIXAÇÃO ENTERRADA</v>
      </c>
      <c r="F25" s="1004" t="str">
        <f ca="1">VLOOKUP($B25,'PLANILHA ORÇAMENTÁRIA'!$C:$M,5,0)</f>
        <v>M</v>
      </c>
      <c r="G25" s="860" t="s">
        <v>16</v>
      </c>
      <c r="H25" s="860" t="s">
        <v>17</v>
      </c>
      <c r="I25" s="860" t="s">
        <v>18</v>
      </c>
      <c r="J25" s="860" t="s">
        <v>19</v>
      </c>
      <c r="K25" s="860" t="s">
        <v>20</v>
      </c>
      <c r="L25" s="860" t="s">
        <v>21</v>
      </c>
      <c r="M25" s="893">
        <f>H26</f>
        <v>500</v>
      </c>
      <c r="N25" s="101"/>
      <c r="O25" s="115"/>
      <c r="P25" s="113"/>
      <c r="Q25" s="113"/>
      <c r="R25" s="113"/>
      <c r="S25" s="113"/>
      <c r="T25" s="113"/>
      <c r="U25" s="113"/>
      <c r="V25" s="113"/>
      <c r="W25" s="113"/>
      <c r="X25" s="113"/>
      <c r="Y25" s="22"/>
      <c r="Z25" s="22"/>
      <c r="AA25" s="22"/>
      <c r="AB25" s="22"/>
      <c r="AC25" s="22"/>
      <c r="AD25" s="22"/>
      <c r="AE25" s="22"/>
    </row>
    <row r="26" spans="1:31" s="100" customFormat="1">
      <c r="A26" s="932"/>
      <c r="B26" s="946"/>
      <c r="C26" s="1005"/>
      <c r="D26" s="1005"/>
      <c r="E26" s="1006" t="s">
        <v>9307</v>
      </c>
      <c r="F26" s="1007"/>
      <c r="G26" s="861"/>
      <c r="H26" s="947">
        <v>500</v>
      </c>
      <c r="I26" s="861"/>
      <c r="J26" s="861"/>
      <c r="K26" s="861"/>
      <c r="L26" s="948"/>
      <c r="M26" s="949"/>
      <c r="N26" s="101"/>
      <c r="O26" s="115"/>
      <c r="P26" s="113"/>
      <c r="Q26" s="113"/>
      <c r="R26" s="113"/>
      <c r="S26" s="113"/>
      <c r="T26" s="113"/>
      <c r="U26" s="113"/>
      <c r="V26" s="113"/>
      <c r="W26" s="113"/>
      <c r="X26" s="113"/>
      <c r="Y26" s="22"/>
      <c r="Z26" s="22"/>
      <c r="AA26" s="22"/>
      <c r="AB26" s="22"/>
      <c r="AC26" s="22"/>
      <c r="AD26" s="22"/>
      <c r="AE26" s="22"/>
    </row>
    <row r="27" spans="1:31" s="100" customFormat="1">
      <c r="A27" s="932"/>
      <c r="B27" s="946"/>
      <c r="C27" s="1005"/>
      <c r="D27" s="1005"/>
      <c r="E27" s="1006"/>
      <c r="F27" s="1007"/>
      <c r="G27" s="861"/>
      <c r="H27" s="861"/>
      <c r="I27" s="861"/>
      <c r="J27" s="861"/>
      <c r="K27" s="861"/>
      <c r="L27" s="948"/>
      <c r="M27" s="949"/>
      <c r="N27" s="101"/>
      <c r="O27" s="115"/>
      <c r="P27" s="113"/>
      <c r="Q27" s="113"/>
      <c r="R27" s="113"/>
      <c r="S27" s="113"/>
      <c r="T27" s="113"/>
      <c r="U27" s="113"/>
      <c r="V27" s="113"/>
      <c r="W27" s="113"/>
      <c r="X27" s="113"/>
      <c r="Y27" s="22"/>
      <c r="Z27" s="22"/>
      <c r="AA27" s="22"/>
      <c r="AB27" s="22"/>
      <c r="AC27" s="22"/>
      <c r="AD27" s="22"/>
      <c r="AE27" s="22"/>
    </row>
    <row r="28" spans="1:31" s="100" customFormat="1">
      <c r="A28" s="932">
        <v>2</v>
      </c>
      <c r="B28" s="945" t="str">
        <f>$B$24&amp;"."&amp;A28</f>
        <v>1.4.2</v>
      </c>
      <c r="C28" s="1002" t="str">
        <f ca="1">VLOOKUP($B28,'PLANILHA ORÇAMENTÁRIA'!$C:$M,2,0)</f>
        <v>01.04.09</v>
      </c>
      <c r="D28" s="1002" t="str">
        <f ca="1">VLOOKUP($B28,'PLANILHA ORÇAMENTÁRIA'!$C:$M,3,0)</f>
        <v>SUDECAP</v>
      </c>
      <c r="E28" s="1003" t="str">
        <f ca="1">VLOOKUP($B28,'PLANILHA ORÇAMENTÁRIA'!$C:$M,4,0)</f>
        <v>TELA - TAPUME DE POLIPROPILENO H=1,20 M, INCLUSIVE BASE</v>
      </c>
      <c r="F28" s="1004" t="str">
        <f ca="1">VLOOKUP($B28,'PLANILHA ORÇAMENTÁRIA'!$C:$M,5,0)</f>
        <v>M</v>
      </c>
      <c r="G28" s="860" t="s">
        <v>16</v>
      </c>
      <c r="H28" s="860" t="s">
        <v>17</v>
      </c>
      <c r="I28" s="860" t="s">
        <v>18</v>
      </c>
      <c r="J28" s="860" t="s">
        <v>19</v>
      </c>
      <c r="K28" s="860" t="s">
        <v>20</v>
      </c>
      <c r="L28" s="860" t="s">
        <v>21</v>
      </c>
      <c r="M28" s="893">
        <f>H29</f>
        <v>950</v>
      </c>
      <c r="N28" s="101"/>
      <c r="O28" s="115"/>
      <c r="P28" s="113"/>
      <c r="Q28" s="113"/>
      <c r="R28" s="113"/>
      <c r="S28" s="113"/>
      <c r="T28" s="113"/>
      <c r="U28" s="113"/>
      <c r="V28" s="113"/>
      <c r="W28" s="113"/>
      <c r="X28" s="113"/>
      <c r="Y28" s="22"/>
      <c r="Z28" s="22"/>
      <c r="AA28" s="22"/>
      <c r="AB28" s="22"/>
      <c r="AC28" s="22"/>
      <c r="AD28" s="22"/>
      <c r="AE28" s="22"/>
    </row>
    <row r="29" spans="1:31" s="100" customFormat="1">
      <c r="A29" s="932"/>
      <c r="B29" s="946"/>
      <c r="C29" s="1005"/>
      <c r="D29" s="1005"/>
      <c r="E29" s="1006" t="s">
        <v>9307</v>
      </c>
      <c r="F29" s="1007"/>
      <c r="G29" s="861"/>
      <c r="H29" s="947">
        <v>950</v>
      </c>
      <c r="I29" s="861"/>
      <c r="J29" s="861"/>
      <c r="K29" s="861"/>
      <c r="L29" s="948"/>
      <c r="M29" s="949"/>
      <c r="N29" s="101"/>
      <c r="O29" s="115"/>
      <c r="P29" s="113"/>
      <c r="Q29" s="113"/>
      <c r="R29" s="113"/>
      <c r="S29" s="113"/>
      <c r="T29" s="113"/>
      <c r="U29" s="113"/>
      <c r="V29" s="113"/>
      <c r="W29" s="113"/>
      <c r="X29" s="113"/>
      <c r="Y29" s="22"/>
      <c r="Z29" s="22"/>
      <c r="AA29" s="22"/>
      <c r="AB29" s="22"/>
      <c r="AC29" s="22"/>
      <c r="AD29" s="22"/>
      <c r="AE29" s="22"/>
    </row>
    <row r="30" spans="1:31" s="100" customFormat="1">
      <c r="A30" s="932"/>
      <c r="B30" s="946"/>
      <c r="C30" s="1005"/>
      <c r="D30" s="1005"/>
      <c r="E30" s="1006"/>
      <c r="F30" s="1007"/>
      <c r="G30" s="861"/>
      <c r="H30" s="861"/>
      <c r="I30" s="861"/>
      <c r="J30" s="861"/>
      <c r="K30" s="861"/>
      <c r="L30" s="948"/>
      <c r="M30" s="949"/>
      <c r="N30" s="101"/>
      <c r="O30" s="116"/>
      <c r="P30" s="113"/>
      <c r="Q30" s="113"/>
      <c r="R30" s="113"/>
      <c r="S30" s="113"/>
      <c r="T30" s="113"/>
      <c r="U30" s="113"/>
      <c r="V30" s="113"/>
      <c r="W30" s="113"/>
      <c r="X30" s="113"/>
      <c r="Y30" s="22"/>
      <c r="Z30" s="22"/>
      <c r="AA30" s="22"/>
      <c r="AB30" s="22"/>
      <c r="AC30" s="22"/>
      <c r="AD30" s="22"/>
      <c r="AE30" s="22"/>
    </row>
    <row r="31" spans="1:31" s="100" customFormat="1">
      <c r="A31" s="932">
        <v>3</v>
      </c>
      <c r="B31" s="945" t="str">
        <f>$B$24&amp;"."&amp;A31</f>
        <v>1.4.3</v>
      </c>
      <c r="C31" s="1002" t="str">
        <f ca="1">VLOOKUP($B31,'PLANILHA ORÇAMENTÁRIA'!$C:$M,2,0)</f>
        <v>01.04.10</v>
      </c>
      <c r="D31" s="1002" t="str">
        <f ca="1">VLOOKUP($B31,'PLANILHA ORÇAMENTÁRIA'!$C:$M,3,0)</f>
        <v>SUDECAP</v>
      </c>
      <c r="E31" s="1003" t="str">
        <f ca="1">VLOOKUP($B31,'PLANILHA ORÇAMENTÁRIA'!$C:$M,4,0)</f>
        <v>PROTEÇAO COM FITA ZEBRADA AMARELA L=7CM E PEÇA 7X7</v>
      </c>
      <c r="F31" s="1004" t="str">
        <f ca="1">VLOOKUP($B31,'PLANILHA ORÇAMENTÁRIA'!$C:$M,5,0)</f>
        <v>M</v>
      </c>
      <c r="G31" s="860" t="s">
        <v>16</v>
      </c>
      <c r="H31" s="860" t="s">
        <v>17</v>
      </c>
      <c r="I31" s="860" t="s">
        <v>18</v>
      </c>
      <c r="J31" s="860" t="s">
        <v>19</v>
      </c>
      <c r="K31" s="860" t="s">
        <v>20</v>
      </c>
      <c r="L31" s="860" t="s">
        <v>21</v>
      </c>
      <c r="M31" s="893">
        <f>H32</f>
        <v>1000</v>
      </c>
      <c r="N31" s="101"/>
      <c r="O31" s="115"/>
      <c r="P31" s="113"/>
      <c r="Q31" s="113"/>
      <c r="R31" s="113"/>
      <c r="S31" s="113"/>
      <c r="T31" s="113"/>
      <c r="U31" s="113"/>
      <c r="V31" s="113"/>
      <c r="W31" s="113"/>
      <c r="X31" s="113"/>
      <c r="Y31" s="22"/>
      <c r="Z31" s="22"/>
      <c r="AA31" s="22"/>
      <c r="AB31" s="22"/>
      <c r="AC31" s="22"/>
      <c r="AD31" s="22"/>
      <c r="AE31" s="22"/>
    </row>
    <row r="32" spans="1:31" s="100" customFormat="1">
      <c r="A32" s="932"/>
      <c r="B32" s="946"/>
      <c r="C32" s="1005"/>
      <c r="D32" s="1005"/>
      <c r="E32" s="1006" t="s">
        <v>9307</v>
      </c>
      <c r="F32" s="1007"/>
      <c r="G32" s="861"/>
      <c r="H32" s="947">
        <v>1000</v>
      </c>
      <c r="I32" s="861"/>
      <c r="J32" s="861"/>
      <c r="K32" s="861"/>
      <c r="L32" s="948"/>
      <c r="M32" s="949"/>
      <c r="N32" s="101"/>
      <c r="O32" s="115"/>
      <c r="P32" s="113"/>
      <c r="Q32" s="113"/>
      <c r="R32" s="113"/>
      <c r="S32" s="113"/>
      <c r="T32" s="113"/>
      <c r="U32" s="113"/>
      <c r="V32" s="113"/>
      <c r="W32" s="113"/>
      <c r="X32" s="113"/>
      <c r="Y32" s="22"/>
      <c r="Z32" s="22"/>
      <c r="AA32" s="22"/>
      <c r="AB32" s="22"/>
      <c r="AC32" s="22"/>
      <c r="AD32" s="22"/>
      <c r="AE32" s="22"/>
    </row>
    <row r="33" spans="1:31">
      <c r="B33" s="946"/>
      <c r="C33" s="1005"/>
      <c r="D33" s="1005"/>
      <c r="E33" s="1006"/>
      <c r="F33" s="1007"/>
      <c r="G33" s="861"/>
      <c r="H33" s="861"/>
      <c r="I33" s="861"/>
      <c r="J33" s="861"/>
      <c r="K33" s="861"/>
      <c r="L33" s="948"/>
      <c r="M33" s="949"/>
      <c r="O33" s="115"/>
    </row>
    <row r="34" spans="1:31" s="100" customFormat="1">
      <c r="A34" s="932">
        <v>4</v>
      </c>
      <c r="B34" s="945" t="str">
        <f>$B$24&amp;"."&amp;A34</f>
        <v>1.4.4</v>
      </c>
      <c r="C34" s="1002" t="str">
        <f ca="1">VLOOKUP($B34,'PLANILHA ORÇAMENTÁRIA'!$C:$M,2,0)</f>
        <v>01.04.19</v>
      </c>
      <c r="D34" s="1002" t="str">
        <f ca="1">VLOOKUP($B34,'PLANILHA ORÇAMENTÁRIA'!$C:$M,3,0)</f>
        <v>SUDECAP</v>
      </c>
      <c r="E34" s="1003" t="str">
        <f ca="1">VLOOKUP($B34,'PLANILHA ORÇAMENTÁRIA'!$C:$M,4,0)</f>
        <v>TAPUME METÁLICO COM TELA E BASE ENTERRADA (M)</v>
      </c>
      <c r="F34" s="1004" t="str">
        <f ca="1">VLOOKUP($B34,'PLANILHA ORÇAMENTÁRIA'!$C:$M,5,0)</f>
        <v>M</v>
      </c>
      <c r="G34" s="860" t="s">
        <v>16</v>
      </c>
      <c r="H34" s="860" t="s">
        <v>17</v>
      </c>
      <c r="I34" s="860" t="s">
        <v>18</v>
      </c>
      <c r="J34" s="860" t="s">
        <v>19</v>
      </c>
      <c r="K34" s="860" t="s">
        <v>20</v>
      </c>
      <c r="L34" s="860" t="s">
        <v>21</v>
      </c>
      <c r="M34" s="893">
        <f>H37</f>
        <v>550</v>
      </c>
      <c r="N34" s="101"/>
      <c r="O34" s="115"/>
      <c r="P34" s="113"/>
      <c r="Q34" s="113"/>
      <c r="R34" s="113"/>
      <c r="S34" s="113"/>
      <c r="T34" s="113"/>
      <c r="U34" s="113"/>
      <c r="V34" s="113"/>
      <c r="W34" s="113"/>
      <c r="X34" s="113"/>
      <c r="Y34" s="22"/>
      <c r="Z34" s="22"/>
      <c r="AA34" s="22"/>
      <c r="AB34" s="22"/>
      <c r="AC34" s="22"/>
      <c r="AD34" s="22"/>
      <c r="AE34" s="22"/>
    </row>
    <row r="35" spans="1:31" s="100" customFormat="1">
      <c r="A35" s="932"/>
      <c r="B35" s="946"/>
      <c r="C35" s="1005"/>
      <c r="D35" s="1005"/>
      <c r="E35" s="1006" t="s">
        <v>23306</v>
      </c>
      <c r="F35" s="1007"/>
      <c r="G35" s="861"/>
      <c r="H35" s="947">
        <v>200</v>
      </c>
      <c r="I35" s="861"/>
      <c r="J35" s="861"/>
      <c r="K35" s="861"/>
      <c r="L35" s="948"/>
      <c r="M35" s="949"/>
      <c r="N35" s="101"/>
      <c r="O35" s="115"/>
      <c r="P35" s="113"/>
      <c r="Q35" s="113"/>
      <c r="R35" s="113"/>
      <c r="S35" s="113"/>
      <c r="T35" s="113"/>
      <c r="U35" s="113"/>
      <c r="V35" s="113"/>
      <c r="W35" s="113"/>
      <c r="X35" s="113"/>
      <c r="Y35" s="22"/>
      <c r="Z35" s="22"/>
      <c r="AA35" s="22"/>
      <c r="AB35" s="22"/>
      <c r="AC35" s="22"/>
      <c r="AD35" s="22"/>
      <c r="AE35" s="22"/>
    </row>
    <row r="36" spans="1:31" s="100" customFormat="1">
      <c r="A36" s="932"/>
      <c r="B36" s="946"/>
      <c r="C36" s="1005"/>
      <c r="D36" s="1005"/>
      <c r="E36" s="1006" t="s">
        <v>23307</v>
      </c>
      <c r="F36" s="1007"/>
      <c r="G36" s="861"/>
      <c r="H36" s="861">
        <v>350</v>
      </c>
      <c r="I36" s="861"/>
      <c r="J36" s="861"/>
      <c r="K36" s="861"/>
      <c r="L36" s="948"/>
      <c r="M36" s="949"/>
      <c r="N36" s="101"/>
      <c r="O36" s="115"/>
      <c r="P36" s="113"/>
      <c r="Q36" s="113"/>
      <c r="R36" s="113"/>
      <c r="S36" s="113"/>
      <c r="T36" s="113"/>
      <c r="U36" s="113"/>
      <c r="V36" s="113"/>
      <c r="W36" s="113"/>
      <c r="X36" s="113"/>
      <c r="Y36" s="22"/>
      <c r="Z36" s="22"/>
      <c r="AA36" s="22"/>
      <c r="AB36" s="22"/>
      <c r="AC36" s="22"/>
      <c r="AD36" s="22"/>
      <c r="AE36" s="22"/>
    </row>
    <row r="37" spans="1:31" s="100" customFormat="1">
      <c r="A37" s="932"/>
      <c r="B37" s="946"/>
      <c r="C37" s="1005"/>
      <c r="D37" s="1005"/>
      <c r="E37" s="1006" t="s">
        <v>23308</v>
      </c>
      <c r="F37" s="1007"/>
      <c r="G37" s="861"/>
      <c r="H37" s="861">
        <f>SUM(H35:H36)</f>
        <v>550</v>
      </c>
      <c r="I37" s="861"/>
      <c r="J37" s="861"/>
      <c r="K37" s="861"/>
      <c r="L37" s="948"/>
      <c r="M37" s="949"/>
      <c r="N37" s="101"/>
      <c r="O37" s="115"/>
      <c r="P37" s="113"/>
      <c r="Q37" s="113"/>
      <c r="R37" s="113"/>
      <c r="S37" s="113"/>
      <c r="T37" s="113"/>
      <c r="U37" s="113"/>
      <c r="V37" s="113"/>
      <c r="W37" s="113"/>
      <c r="X37" s="113"/>
      <c r="Y37" s="22"/>
      <c r="Z37" s="22"/>
      <c r="AA37" s="22"/>
      <c r="AB37" s="22"/>
      <c r="AC37" s="22"/>
      <c r="AD37" s="22"/>
      <c r="AE37" s="22"/>
    </row>
    <row r="38" spans="1:31" s="100" customFormat="1">
      <c r="A38" s="932"/>
      <c r="B38" s="946"/>
      <c r="C38" s="1005"/>
      <c r="D38" s="1005"/>
      <c r="E38" s="1006"/>
      <c r="F38" s="1007"/>
      <c r="G38" s="861"/>
      <c r="H38" s="861"/>
      <c r="I38" s="861"/>
      <c r="J38" s="861"/>
      <c r="K38" s="861"/>
      <c r="L38" s="948"/>
      <c r="M38" s="949"/>
      <c r="N38" s="101"/>
      <c r="O38" s="115"/>
      <c r="P38" s="113"/>
      <c r="Q38" s="113"/>
      <c r="R38" s="113"/>
      <c r="S38" s="113"/>
      <c r="T38" s="113"/>
      <c r="U38" s="113"/>
      <c r="V38" s="113"/>
      <c r="W38" s="113"/>
      <c r="X38" s="113"/>
      <c r="Y38" s="22"/>
      <c r="Z38" s="22"/>
      <c r="AA38" s="22"/>
      <c r="AB38" s="22"/>
      <c r="AC38" s="22"/>
      <c r="AD38" s="22"/>
      <c r="AE38" s="22"/>
    </row>
    <row r="39" spans="1:31" s="100" customFormat="1">
      <c r="A39" s="932">
        <v>5</v>
      </c>
      <c r="B39" s="945" t="str">
        <f>$B$24&amp;"."&amp;A39</f>
        <v>1.4.5</v>
      </c>
      <c r="C39" s="1002" t="str">
        <f ca="1">VLOOKUP($B39,'PLANILHA ORÇAMENTÁRIA'!$C:$M,2,0)</f>
        <v>01.04.20</v>
      </c>
      <c r="D39" s="1002" t="str">
        <f ca="1">VLOOKUP($B39,'PLANILHA ORÇAMENTÁRIA'!$C:$M,3,0)</f>
        <v>SUDECAP</v>
      </c>
      <c r="E39" s="1003" t="str">
        <f ca="1">VLOOKUP($B39,'PLANILHA ORÇAMENTÁRIA'!$C:$M,4,0)</f>
        <v>REMANEJAMENTO DE TAPUME</v>
      </c>
      <c r="F39" s="1004" t="str">
        <f ca="1">VLOOKUP($B39,'PLANILHA ORÇAMENTÁRIA'!$C:$M,5,0)</f>
        <v>M</v>
      </c>
      <c r="G39" s="860" t="s">
        <v>16</v>
      </c>
      <c r="H39" s="860" t="s">
        <v>17</v>
      </c>
      <c r="I39" s="860" t="s">
        <v>18</v>
      </c>
      <c r="J39" s="860" t="s">
        <v>19</v>
      </c>
      <c r="K39" s="860" t="s">
        <v>20</v>
      </c>
      <c r="L39" s="860" t="s">
        <v>21</v>
      </c>
      <c r="M39" s="893">
        <f>H40</f>
        <v>350</v>
      </c>
      <c r="N39" s="101"/>
      <c r="O39" s="115"/>
      <c r="P39" s="113"/>
      <c r="Q39" s="113"/>
      <c r="R39" s="113"/>
      <c r="S39" s="113"/>
      <c r="T39" s="113"/>
      <c r="U39" s="113"/>
      <c r="V39" s="113"/>
      <c r="W39" s="113"/>
      <c r="X39" s="113"/>
      <c r="Y39" s="22"/>
      <c r="Z39" s="22"/>
      <c r="AA39" s="22"/>
      <c r="AB39" s="22"/>
      <c r="AC39" s="22"/>
      <c r="AD39" s="22"/>
      <c r="AE39" s="22"/>
    </row>
    <row r="40" spans="1:31" s="100" customFormat="1">
      <c r="A40" s="932"/>
      <c r="B40" s="946"/>
      <c r="C40" s="1005"/>
      <c r="D40" s="1005"/>
      <c r="E40" s="1006" t="s">
        <v>9307</v>
      </c>
      <c r="F40" s="1007"/>
      <c r="G40" s="861"/>
      <c r="H40" s="861">
        <f>H36</f>
        <v>350</v>
      </c>
      <c r="I40" s="861"/>
      <c r="J40" s="861"/>
      <c r="K40" s="861"/>
      <c r="L40" s="948"/>
      <c r="M40" s="949"/>
      <c r="N40" s="101"/>
      <c r="O40" s="115"/>
      <c r="P40" s="113"/>
      <c r="Q40" s="113"/>
      <c r="R40" s="113"/>
      <c r="S40" s="113"/>
      <c r="T40" s="113"/>
      <c r="U40" s="113"/>
      <c r="V40" s="113"/>
      <c r="W40" s="113"/>
      <c r="X40" s="113"/>
      <c r="Y40" s="22"/>
      <c r="Z40" s="22"/>
      <c r="AA40" s="22"/>
      <c r="AB40" s="22"/>
      <c r="AC40" s="22"/>
      <c r="AD40" s="22"/>
      <c r="AE40" s="22"/>
    </row>
    <row r="41" spans="1:31" s="100" customFormat="1">
      <c r="A41" s="932"/>
      <c r="B41" s="946"/>
      <c r="C41" s="1005"/>
      <c r="D41" s="1005"/>
      <c r="E41" s="1006"/>
      <c r="F41" s="1007"/>
      <c r="G41" s="861"/>
      <c r="H41" s="861"/>
      <c r="I41" s="861"/>
      <c r="J41" s="861"/>
      <c r="K41" s="861"/>
      <c r="L41" s="948"/>
      <c r="M41" s="949"/>
      <c r="N41" s="101"/>
      <c r="O41" s="115"/>
      <c r="P41" s="113"/>
      <c r="Q41" s="113"/>
      <c r="R41" s="113"/>
      <c r="S41" s="113"/>
      <c r="T41" s="113"/>
      <c r="U41" s="113"/>
      <c r="V41" s="113"/>
      <c r="W41" s="113"/>
      <c r="X41" s="113"/>
      <c r="Y41" s="22"/>
      <c r="Z41" s="22"/>
      <c r="AA41" s="22"/>
      <c r="AB41" s="22"/>
      <c r="AC41" s="22"/>
      <c r="AD41" s="22"/>
      <c r="AE41" s="22"/>
    </row>
    <row r="42" spans="1:31">
      <c r="A42" s="932">
        <v>5</v>
      </c>
      <c r="B42" s="891" t="str">
        <f>$B$8&amp;"."&amp;A42</f>
        <v>1.5</v>
      </c>
      <c r="C42" s="998"/>
      <c r="D42" s="998"/>
      <c r="E42" s="999" t="s">
        <v>9272</v>
      </c>
      <c r="F42" s="998"/>
      <c r="G42" s="1000"/>
      <c r="H42" s="1001"/>
      <c r="I42" s="1001"/>
      <c r="J42" s="1001"/>
      <c r="K42" s="1001"/>
      <c r="L42" s="1001"/>
      <c r="M42" s="892"/>
      <c r="N42" s="117"/>
    </row>
    <row r="43" spans="1:31" s="100" customFormat="1">
      <c r="A43" s="932">
        <v>1</v>
      </c>
      <c r="B43" s="945" t="str">
        <f>$B$42&amp;"."&amp;A43</f>
        <v>1.5.1</v>
      </c>
      <c r="C43" s="1002" t="str">
        <f ca="1">VLOOKUP($B43,'PLANILHA ORÇAMENTÁRIA'!$C:$M,2,0)</f>
        <v>01.06.01</v>
      </c>
      <c r="D43" s="1002" t="str">
        <f ca="1">VLOOKUP($B43,'PLANILHA ORÇAMENTÁRIA'!$C:$M,3,0)</f>
        <v>SUDECAP</v>
      </c>
      <c r="E43" s="1003" t="str">
        <f ca="1">VLOOKUP($B43,'PLANILHA ORÇAMENTÁRIA'!$C:$M,4,0)</f>
        <v>PADRÃO CEMIG PROVISÓRIO TIPO C3, DEMANDA PROVÁVEL DE 23,1 ATÉ 27,0KW (3F+N)</v>
      </c>
      <c r="F43" s="1004" t="str">
        <f ca="1">VLOOKUP($B43,'PLANILHA ORÇAMENTÁRIA'!$C:$M,5,0)</f>
        <v>UN</v>
      </c>
      <c r="G43" s="860" t="s">
        <v>16</v>
      </c>
      <c r="H43" s="860" t="s">
        <v>17</v>
      </c>
      <c r="I43" s="860" t="s">
        <v>18</v>
      </c>
      <c r="J43" s="860" t="s">
        <v>19</v>
      </c>
      <c r="K43" s="860" t="s">
        <v>20</v>
      </c>
      <c r="L43" s="860" t="s">
        <v>21</v>
      </c>
      <c r="M43" s="893">
        <f>G44</f>
        <v>2</v>
      </c>
      <c r="N43" s="101"/>
      <c r="O43" s="115"/>
      <c r="P43" s="113"/>
      <c r="Q43" s="113"/>
      <c r="R43" s="113"/>
      <c r="S43" s="113"/>
      <c r="T43" s="113"/>
      <c r="U43" s="113"/>
      <c r="V43" s="113"/>
      <c r="W43" s="113"/>
      <c r="X43" s="113"/>
      <c r="Y43" s="22"/>
      <c r="Z43" s="22"/>
      <c r="AA43" s="22"/>
      <c r="AB43" s="22"/>
      <c r="AC43" s="22"/>
      <c r="AD43" s="22"/>
      <c r="AE43" s="22"/>
    </row>
    <row r="44" spans="1:31" s="100" customFormat="1">
      <c r="A44" s="932"/>
      <c r="B44" s="946"/>
      <c r="C44" s="1005"/>
      <c r="D44" s="1005"/>
      <c r="E44" s="1006" t="s">
        <v>9308</v>
      </c>
      <c r="F44" s="1007"/>
      <c r="G44" s="861">
        <v>2</v>
      </c>
      <c r="H44" s="947"/>
      <c r="I44" s="861"/>
      <c r="J44" s="861"/>
      <c r="K44" s="861"/>
      <c r="L44" s="948"/>
      <c r="M44" s="949"/>
      <c r="N44" s="101"/>
      <c r="O44" s="115"/>
      <c r="P44" s="113"/>
      <c r="Q44" s="113"/>
      <c r="R44" s="113"/>
      <c r="S44" s="113"/>
      <c r="T44" s="113"/>
      <c r="U44" s="113"/>
      <c r="V44" s="113"/>
      <c r="W44" s="113"/>
      <c r="X44" s="113"/>
      <c r="Y44" s="22"/>
      <c r="Z44" s="22"/>
      <c r="AA44" s="22"/>
      <c r="AB44" s="22"/>
      <c r="AC44" s="22"/>
      <c r="AD44" s="22"/>
      <c r="AE44" s="22"/>
    </row>
    <row r="45" spans="1:31" s="100" customFormat="1">
      <c r="A45" s="932"/>
      <c r="B45" s="894"/>
      <c r="C45" s="1008"/>
      <c r="D45" s="1009"/>
      <c r="E45" s="1010"/>
      <c r="F45" s="1011"/>
      <c r="G45" s="588"/>
      <c r="H45" s="1012"/>
      <c r="I45" s="1012"/>
      <c r="J45" s="1012"/>
      <c r="K45" s="1012"/>
      <c r="L45" s="1012"/>
      <c r="M45" s="895"/>
      <c r="N45" s="101"/>
      <c r="O45" s="188"/>
      <c r="P45" s="113"/>
      <c r="Q45" s="113"/>
      <c r="R45" s="113"/>
      <c r="S45" s="113"/>
      <c r="T45" s="113"/>
      <c r="U45" s="113"/>
      <c r="V45" s="113"/>
      <c r="W45" s="113"/>
      <c r="X45" s="113"/>
      <c r="Y45" s="22"/>
      <c r="Z45" s="22"/>
      <c r="AA45" s="22"/>
      <c r="AB45" s="22"/>
      <c r="AC45" s="22"/>
      <c r="AD45" s="22"/>
      <c r="AE45" s="22"/>
    </row>
    <row r="46" spans="1:31" s="100" customFormat="1">
      <c r="A46" s="932">
        <v>2</v>
      </c>
      <c r="B46" s="945" t="str">
        <f>$B$42&amp;"."&amp;A46</f>
        <v>1.5.2</v>
      </c>
      <c r="C46" s="1002" t="str">
        <f ca="1">VLOOKUP($B46,'PLANILHA ORÇAMENTÁRIA'!$C:$M,2,0)</f>
        <v>01.06.05</v>
      </c>
      <c r="D46" s="1002" t="str">
        <f ca="1">VLOOKUP($B46,'PLANILHA ORÇAMENTÁRIA'!$C:$M,3,0)</f>
        <v>SUDECAP</v>
      </c>
      <c r="E46" s="1003" t="str">
        <f ca="1">VLOOKUP($B46,'PLANILHA ORÇAMENTÁRIA'!$C:$M,4,0)</f>
        <v>PADRÃO COPASA - KIT CAVALETE METAL E REGISTRO 3/4"</v>
      </c>
      <c r="F46" s="1004" t="str">
        <f ca="1">VLOOKUP($B46,'PLANILHA ORÇAMENTÁRIA'!$C:$M,5,0)</f>
        <v>UN</v>
      </c>
      <c r="G46" s="860" t="s">
        <v>16</v>
      </c>
      <c r="H46" s="860" t="s">
        <v>17</v>
      </c>
      <c r="I46" s="860" t="s">
        <v>18</v>
      </c>
      <c r="J46" s="860" t="s">
        <v>19</v>
      </c>
      <c r="K46" s="860" t="s">
        <v>20</v>
      </c>
      <c r="L46" s="860" t="s">
        <v>21</v>
      </c>
      <c r="M46" s="893">
        <f>G47</f>
        <v>2</v>
      </c>
      <c r="N46" s="101"/>
      <c r="O46" s="115"/>
      <c r="P46" s="113"/>
      <c r="Q46" s="113"/>
      <c r="R46" s="113"/>
      <c r="S46" s="113"/>
      <c r="T46" s="113"/>
      <c r="U46" s="113"/>
      <c r="V46" s="113"/>
      <c r="W46" s="113"/>
      <c r="X46" s="113"/>
      <c r="Y46" s="22"/>
      <c r="Z46" s="22"/>
      <c r="AA46" s="22"/>
      <c r="AB46" s="22"/>
      <c r="AC46" s="22"/>
      <c r="AD46" s="22"/>
      <c r="AE46" s="22"/>
    </row>
    <row r="47" spans="1:31" s="100" customFormat="1">
      <c r="A47" s="932"/>
      <c r="B47" s="946"/>
      <c r="C47" s="1005"/>
      <c r="D47" s="1005"/>
      <c r="E47" s="1006" t="s">
        <v>9308</v>
      </c>
      <c r="F47" s="1007"/>
      <c r="G47" s="861">
        <v>2</v>
      </c>
      <c r="H47" s="861"/>
      <c r="I47" s="861"/>
      <c r="J47" s="861"/>
      <c r="K47" s="861"/>
      <c r="L47" s="948"/>
      <c r="M47" s="949"/>
      <c r="N47" s="101"/>
      <c r="O47" s="115"/>
      <c r="P47" s="113"/>
      <c r="Q47" s="113"/>
      <c r="R47" s="113"/>
      <c r="S47" s="113"/>
      <c r="T47" s="113"/>
      <c r="U47" s="113"/>
      <c r="V47" s="113"/>
      <c r="W47" s="113"/>
      <c r="X47" s="113"/>
      <c r="Y47" s="22"/>
      <c r="Z47" s="22"/>
      <c r="AA47" s="22"/>
      <c r="AB47" s="22"/>
      <c r="AC47" s="22"/>
      <c r="AD47" s="22"/>
      <c r="AE47" s="22"/>
    </row>
    <row r="48" spans="1:31" s="100" customFormat="1">
      <c r="A48" s="932"/>
      <c r="B48" s="894"/>
      <c r="C48" s="1008"/>
      <c r="D48" s="1009"/>
      <c r="E48" s="1010"/>
      <c r="F48" s="1011"/>
      <c r="G48" s="588"/>
      <c r="H48" s="1012"/>
      <c r="I48" s="1012"/>
      <c r="J48" s="1012"/>
      <c r="K48" s="1012"/>
      <c r="L48" s="1012"/>
      <c r="M48" s="895"/>
      <c r="N48" s="101"/>
      <c r="O48" s="188"/>
      <c r="P48" s="113"/>
      <c r="Q48" s="113"/>
      <c r="R48" s="113"/>
      <c r="S48" s="113"/>
      <c r="T48" s="113"/>
      <c r="U48" s="113"/>
      <c r="V48" s="113"/>
      <c r="W48" s="113"/>
      <c r="X48" s="113"/>
      <c r="Y48" s="22"/>
      <c r="Z48" s="22"/>
      <c r="AA48" s="22"/>
      <c r="AB48" s="22"/>
      <c r="AC48" s="22"/>
      <c r="AD48" s="22"/>
      <c r="AE48" s="22"/>
    </row>
    <row r="49" spans="1:31">
      <c r="A49" s="932">
        <v>6</v>
      </c>
      <c r="B49" s="891" t="str">
        <f>$B$8&amp;"."&amp;A49</f>
        <v>1.6</v>
      </c>
      <c r="C49" s="998"/>
      <c r="D49" s="998"/>
      <c r="E49" s="999" t="s">
        <v>9273</v>
      </c>
      <c r="F49" s="998"/>
      <c r="G49" s="1000"/>
      <c r="H49" s="1001"/>
      <c r="I49" s="1001"/>
      <c r="J49" s="1001"/>
      <c r="K49" s="1001"/>
      <c r="L49" s="1001"/>
      <c r="M49" s="892"/>
      <c r="N49" s="117"/>
    </row>
    <row r="50" spans="1:31" s="100" customFormat="1">
      <c r="A50" s="932">
        <v>1</v>
      </c>
      <c r="B50" s="945" t="str">
        <f>$B$49&amp;"."&amp;A50</f>
        <v>1.6.1</v>
      </c>
      <c r="C50" s="1002" t="str">
        <f ca="1">VLOOKUP($B50,'PLANILHA ORÇAMENTÁRIA'!$C:$M,2,0)</f>
        <v>01.08.01</v>
      </c>
      <c r="D50" s="1002" t="str">
        <f ca="1">VLOOKUP($B50,'PLANILHA ORÇAMENTÁRIA'!$C:$M,3,0)</f>
        <v>SUDECAP</v>
      </c>
      <c r="E50" s="1003" t="str">
        <f ca="1">VLOOKUP($B50,'PLANILHA ORÇAMENTÁRIA'!$C:$M,4,0)</f>
        <v>REDE INTERNA E PROVISÓRIA DE ÁGUA E ESGOTO TUBO PVC D= 100MM</v>
      </c>
      <c r="F50" s="1004" t="str">
        <f ca="1">VLOOKUP($B50,'PLANILHA ORÇAMENTÁRIA'!$C:$M,5,0)</f>
        <v>M</v>
      </c>
      <c r="G50" s="860" t="s">
        <v>16</v>
      </c>
      <c r="H50" s="860" t="s">
        <v>17</v>
      </c>
      <c r="I50" s="860" t="s">
        <v>18</v>
      </c>
      <c r="J50" s="860" t="s">
        <v>19</v>
      </c>
      <c r="K50" s="860" t="s">
        <v>20</v>
      </c>
      <c r="L50" s="860" t="s">
        <v>21</v>
      </c>
      <c r="M50" s="893">
        <f>H51</f>
        <v>150</v>
      </c>
      <c r="N50" s="101"/>
      <c r="O50" s="115"/>
      <c r="P50" s="113"/>
      <c r="Q50" s="113"/>
      <c r="R50" s="113"/>
      <c r="S50" s="113"/>
      <c r="T50" s="113"/>
      <c r="U50" s="113"/>
      <c r="V50" s="113"/>
      <c r="W50" s="113"/>
      <c r="X50" s="113"/>
      <c r="Y50" s="22"/>
      <c r="Z50" s="22"/>
      <c r="AA50" s="22"/>
      <c r="AB50" s="22"/>
      <c r="AC50" s="22"/>
      <c r="AD50" s="22"/>
      <c r="AE50" s="22"/>
    </row>
    <row r="51" spans="1:31" s="100" customFormat="1">
      <c r="A51" s="932"/>
      <c r="B51" s="946"/>
      <c r="C51" s="1005"/>
      <c r="D51" s="1005"/>
      <c r="E51" s="1006" t="s">
        <v>9308</v>
      </c>
      <c r="F51" s="1007"/>
      <c r="G51" s="861"/>
      <c r="H51" s="947">
        <v>150</v>
      </c>
      <c r="I51" s="861"/>
      <c r="J51" s="861"/>
      <c r="K51" s="861"/>
      <c r="L51" s="948"/>
      <c r="M51" s="949"/>
      <c r="N51" s="101"/>
      <c r="O51" s="115"/>
      <c r="P51" s="113"/>
      <c r="Q51" s="113"/>
      <c r="R51" s="113"/>
      <c r="S51" s="113"/>
      <c r="T51" s="113"/>
      <c r="U51" s="113"/>
      <c r="V51" s="113"/>
      <c r="W51" s="113"/>
      <c r="X51" s="113"/>
      <c r="Y51" s="22"/>
      <c r="Z51" s="22"/>
      <c r="AA51" s="22"/>
      <c r="AB51" s="22"/>
      <c r="AC51" s="22"/>
      <c r="AD51" s="22"/>
      <c r="AE51" s="22"/>
    </row>
    <row r="52" spans="1:31" s="100" customFormat="1">
      <c r="A52" s="932"/>
      <c r="B52" s="894"/>
      <c r="C52" s="1008"/>
      <c r="D52" s="1009"/>
      <c r="E52" s="1010"/>
      <c r="F52" s="1011"/>
      <c r="G52" s="588"/>
      <c r="H52" s="1012"/>
      <c r="I52" s="1012"/>
      <c r="J52" s="1012"/>
      <c r="K52" s="1012"/>
      <c r="L52" s="1012"/>
      <c r="M52" s="895"/>
      <c r="N52" s="101"/>
      <c r="O52" s="188"/>
      <c r="P52" s="113"/>
      <c r="Q52" s="113"/>
      <c r="R52" s="113"/>
      <c r="S52" s="113"/>
      <c r="T52" s="113"/>
      <c r="U52" s="113"/>
      <c r="V52" s="113"/>
      <c r="W52" s="113"/>
      <c r="X52" s="113"/>
      <c r="Y52" s="22"/>
      <c r="Z52" s="22"/>
      <c r="AA52" s="22"/>
      <c r="AB52" s="22"/>
      <c r="AC52" s="22"/>
      <c r="AD52" s="22"/>
      <c r="AE52" s="22"/>
    </row>
    <row r="53" spans="1:31" s="100" customFormat="1">
      <c r="A53" s="932">
        <v>2</v>
      </c>
      <c r="B53" s="945" t="str">
        <f>$B$49&amp;"."&amp;A53</f>
        <v>1.6.2</v>
      </c>
      <c r="C53" s="1002" t="str">
        <f ca="1">VLOOKUP($B53,'PLANILHA ORÇAMENTÁRIA'!$C:$M,2,0)</f>
        <v>01.08.02</v>
      </c>
      <c r="D53" s="1002" t="str">
        <f ca="1">VLOOKUP($B53,'PLANILHA ORÇAMENTÁRIA'!$C:$M,3,0)</f>
        <v>SUDECAP</v>
      </c>
      <c r="E53" s="1003" t="str">
        <f ca="1">VLOOKUP($B53,'PLANILHA ORÇAMENTÁRIA'!$C:$M,4,0)</f>
        <v>REDE INTERNA E PROVISÓRIA DE ÁGUA E ESGOTO TUBO PVC D= 150MM</v>
      </c>
      <c r="F53" s="1004" t="str">
        <f ca="1">VLOOKUP($B53,'PLANILHA ORÇAMENTÁRIA'!$C:$M,5,0)</f>
        <v>M</v>
      </c>
      <c r="G53" s="860" t="s">
        <v>16</v>
      </c>
      <c r="H53" s="860" t="s">
        <v>17</v>
      </c>
      <c r="I53" s="860" t="s">
        <v>18</v>
      </c>
      <c r="J53" s="860" t="s">
        <v>19</v>
      </c>
      <c r="K53" s="860" t="s">
        <v>20</v>
      </c>
      <c r="L53" s="860" t="s">
        <v>21</v>
      </c>
      <c r="M53" s="893">
        <f>H54</f>
        <v>150</v>
      </c>
      <c r="N53" s="101"/>
      <c r="O53" s="115"/>
      <c r="P53" s="113"/>
      <c r="Q53" s="113"/>
      <c r="R53" s="113"/>
      <c r="S53" s="113"/>
      <c r="T53" s="113"/>
      <c r="U53" s="113"/>
      <c r="V53" s="113"/>
      <c r="W53" s="113"/>
      <c r="X53" s="113"/>
      <c r="Y53" s="22"/>
      <c r="Z53" s="22"/>
      <c r="AA53" s="22"/>
      <c r="AB53" s="22"/>
      <c r="AC53" s="22"/>
      <c r="AD53" s="22"/>
      <c r="AE53" s="22"/>
    </row>
    <row r="54" spans="1:31" s="100" customFormat="1">
      <c r="A54" s="932"/>
      <c r="B54" s="946"/>
      <c r="C54" s="1005"/>
      <c r="D54" s="1005"/>
      <c r="E54" s="1006" t="s">
        <v>9308</v>
      </c>
      <c r="F54" s="1007"/>
      <c r="G54" s="861"/>
      <c r="H54" s="861">
        <v>150</v>
      </c>
      <c r="I54" s="861"/>
      <c r="J54" s="861"/>
      <c r="K54" s="861"/>
      <c r="L54" s="948"/>
      <c r="M54" s="949"/>
      <c r="N54" s="101"/>
      <c r="O54" s="115"/>
      <c r="P54" s="113"/>
      <c r="Q54" s="113"/>
      <c r="R54" s="113"/>
      <c r="S54" s="113"/>
      <c r="T54" s="113"/>
      <c r="U54" s="113"/>
      <c r="V54" s="113"/>
      <c r="W54" s="113"/>
      <c r="X54" s="113"/>
      <c r="Y54" s="22"/>
      <c r="Z54" s="22"/>
      <c r="AA54" s="22"/>
      <c r="AB54" s="22"/>
      <c r="AC54" s="22"/>
      <c r="AD54" s="22"/>
      <c r="AE54" s="22"/>
    </row>
    <row r="55" spans="1:31" s="100" customFormat="1">
      <c r="A55" s="932"/>
      <c r="B55" s="894"/>
      <c r="C55" s="1008"/>
      <c r="D55" s="1009"/>
      <c r="E55" s="1010"/>
      <c r="F55" s="1011"/>
      <c r="G55" s="588"/>
      <c r="H55" s="1012"/>
      <c r="I55" s="1012"/>
      <c r="J55" s="1012"/>
      <c r="K55" s="1012"/>
      <c r="L55" s="1012"/>
      <c r="M55" s="895"/>
      <c r="N55" s="101"/>
      <c r="O55" s="188"/>
      <c r="P55" s="113"/>
      <c r="Q55" s="113"/>
      <c r="R55" s="113"/>
      <c r="S55" s="113"/>
      <c r="T55" s="113"/>
      <c r="U55" s="113"/>
      <c r="V55" s="113"/>
      <c r="W55" s="113"/>
      <c r="X55" s="113"/>
      <c r="Y55" s="22"/>
      <c r="Z55" s="22"/>
      <c r="AA55" s="22"/>
      <c r="AB55" s="22"/>
      <c r="AC55" s="22"/>
      <c r="AD55" s="22"/>
      <c r="AE55" s="22"/>
    </row>
    <row r="56" spans="1:31" s="100" customFormat="1">
      <c r="A56" s="932">
        <v>3</v>
      </c>
      <c r="B56" s="945" t="str">
        <f>$B$49&amp;"."&amp;A56</f>
        <v>1.6.3</v>
      </c>
      <c r="C56" s="1002" t="str">
        <f ca="1">VLOOKUP($B56,'PLANILHA ORÇAMENTÁRIA'!$C:$M,2,0)</f>
        <v>01.07.02</v>
      </c>
      <c r="D56" s="1002" t="str">
        <f ca="1">VLOOKUP($B56,'PLANILHA ORÇAMENTÁRIA'!$C:$M,3,0)</f>
        <v>SUDECAP</v>
      </c>
      <c r="E56" s="1003" t="str">
        <f ca="1">VLOOKUP($B56,'PLANILHA ORÇAMENTÁRIA'!$C:$M,4,0)</f>
        <v>FOSSA SÉPTICA E SUMIDOURO DN= 1,20M H= 4,00M</v>
      </c>
      <c r="F56" s="1004" t="str">
        <f ca="1">VLOOKUP($B56,'PLANILHA ORÇAMENTÁRIA'!$C:$M,5,0)</f>
        <v>UN</v>
      </c>
      <c r="G56" s="860" t="s">
        <v>16</v>
      </c>
      <c r="H56" s="860" t="s">
        <v>17</v>
      </c>
      <c r="I56" s="860" t="s">
        <v>18</v>
      </c>
      <c r="J56" s="860" t="s">
        <v>19</v>
      </c>
      <c r="K56" s="860" t="s">
        <v>20</v>
      </c>
      <c r="L56" s="860" t="s">
        <v>21</v>
      </c>
      <c r="M56" s="893">
        <f>G57</f>
        <v>2</v>
      </c>
      <c r="N56" s="101"/>
      <c r="O56" s="115"/>
      <c r="P56" s="113"/>
      <c r="Q56" s="113"/>
      <c r="R56" s="113"/>
      <c r="S56" s="113"/>
      <c r="T56" s="113"/>
      <c r="U56" s="113"/>
      <c r="V56" s="113"/>
      <c r="W56" s="113"/>
      <c r="X56" s="113"/>
      <c r="Y56" s="22"/>
      <c r="Z56" s="22"/>
      <c r="AA56" s="22"/>
      <c r="AB56" s="22"/>
      <c r="AC56" s="22"/>
      <c r="AD56" s="22"/>
      <c r="AE56" s="22"/>
    </row>
    <row r="57" spans="1:31" s="100" customFormat="1">
      <c r="A57" s="932"/>
      <c r="B57" s="946"/>
      <c r="C57" s="1005"/>
      <c r="D57" s="1005"/>
      <c r="E57" s="1006" t="s">
        <v>9308</v>
      </c>
      <c r="F57" s="1007"/>
      <c r="G57" s="861">
        <v>2</v>
      </c>
      <c r="H57" s="861"/>
      <c r="I57" s="861"/>
      <c r="J57" s="861"/>
      <c r="K57" s="861"/>
      <c r="L57" s="948"/>
      <c r="M57" s="949"/>
      <c r="N57" s="101"/>
      <c r="O57" s="115"/>
      <c r="P57" s="113"/>
      <c r="Q57" s="113"/>
      <c r="R57" s="113"/>
      <c r="S57" s="113"/>
      <c r="T57" s="113"/>
      <c r="U57" s="113"/>
      <c r="V57" s="113"/>
      <c r="W57" s="113"/>
      <c r="X57" s="113"/>
      <c r="Y57" s="22"/>
      <c r="Z57" s="22"/>
      <c r="AA57" s="22"/>
      <c r="AB57" s="22"/>
      <c r="AC57" s="22"/>
      <c r="AD57" s="22"/>
      <c r="AE57" s="22"/>
    </row>
    <row r="58" spans="1:31" s="100" customFormat="1">
      <c r="A58" s="932"/>
      <c r="B58" s="894"/>
      <c r="C58" s="1008"/>
      <c r="D58" s="1009"/>
      <c r="E58" s="1010"/>
      <c r="F58" s="1011"/>
      <c r="G58" s="588"/>
      <c r="H58" s="1012"/>
      <c r="I58" s="1012"/>
      <c r="J58" s="1012"/>
      <c r="K58" s="1012"/>
      <c r="L58" s="1012"/>
      <c r="M58" s="895"/>
      <c r="N58" s="101"/>
      <c r="O58" s="188"/>
      <c r="P58" s="113"/>
      <c r="Q58" s="113"/>
      <c r="R58" s="113"/>
      <c r="S58" s="113"/>
      <c r="T58" s="113"/>
      <c r="U58" s="113"/>
      <c r="V58" s="113"/>
      <c r="W58" s="113"/>
      <c r="X58" s="113"/>
      <c r="Y58" s="22"/>
      <c r="Z58" s="22"/>
      <c r="AA58" s="22"/>
      <c r="AB58" s="22"/>
      <c r="AC58" s="22"/>
      <c r="AD58" s="22"/>
      <c r="AE58" s="22"/>
    </row>
    <row r="59" spans="1:31">
      <c r="A59" s="932">
        <v>7</v>
      </c>
      <c r="B59" s="891" t="str">
        <f>$B$8&amp;"."&amp;A59</f>
        <v>1.7</v>
      </c>
      <c r="C59" s="998"/>
      <c r="D59" s="998"/>
      <c r="E59" s="999" t="s">
        <v>9274</v>
      </c>
      <c r="F59" s="998"/>
      <c r="G59" s="1000"/>
      <c r="H59" s="1001"/>
      <c r="I59" s="1001"/>
      <c r="J59" s="1001"/>
      <c r="K59" s="1001"/>
      <c r="L59" s="1001"/>
      <c r="M59" s="892"/>
      <c r="N59" s="117"/>
    </row>
    <row r="60" spans="1:31" s="100" customFormat="1">
      <c r="A60" s="932">
        <v>1</v>
      </c>
      <c r="B60" s="945" t="str">
        <f>$B$59&amp;"."&amp;A60</f>
        <v>1.7.1</v>
      </c>
      <c r="C60" s="1002" t="str">
        <f ca="1">VLOOKUP($B60,'PLANILHA ORÇAMENTÁRIA'!$C:$M,2,0)</f>
        <v>01.09.01</v>
      </c>
      <c r="D60" s="1002" t="str">
        <f ca="1">VLOOKUP($B60,'PLANILHA ORÇAMENTÁRIA'!$C:$M,3,0)</f>
        <v>SUDECAP</v>
      </c>
      <c r="E60" s="1003" t="str">
        <f ca="1">VLOOKUP($B60,'PLANILHA ORÇAMENTÁRIA'!$C:$M,4,0)</f>
        <v>MOBILIZAÇÃO DE CONTAINER</v>
      </c>
      <c r="F60" s="1004" t="str">
        <f ca="1">VLOOKUP($B60,'PLANILHA ORÇAMENTÁRIA'!$C:$M,5,0)</f>
        <v>UN</v>
      </c>
      <c r="G60" s="860" t="s">
        <v>16</v>
      </c>
      <c r="H60" s="860" t="s">
        <v>17</v>
      </c>
      <c r="I60" s="860" t="s">
        <v>18</v>
      </c>
      <c r="J60" s="860" t="s">
        <v>19</v>
      </c>
      <c r="K60" s="860" t="s">
        <v>20</v>
      </c>
      <c r="L60" s="860" t="s">
        <v>21</v>
      </c>
      <c r="M60" s="893">
        <f>G61</f>
        <v>8</v>
      </c>
      <c r="N60" s="101"/>
      <c r="O60" s="115"/>
      <c r="P60" s="113"/>
      <c r="Q60" s="113"/>
      <c r="R60" s="113"/>
      <c r="S60" s="113"/>
      <c r="T60" s="113"/>
      <c r="U60" s="113"/>
      <c r="V60" s="113"/>
      <c r="W60" s="113"/>
      <c r="X60" s="113"/>
      <c r="Y60" s="22"/>
      <c r="Z60" s="22"/>
      <c r="AA60" s="22"/>
      <c r="AB60" s="22"/>
      <c r="AC60" s="22"/>
      <c r="AD60" s="22"/>
      <c r="AE60" s="22"/>
    </row>
    <row r="61" spans="1:31" s="100" customFormat="1">
      <c r="A61" s="932"/>
      <c r="B61" s="946"/>
      <c r="C61" s="1005"/>
      <c r="D61" s="1005"/>
      <c r="E61" s="1006" t="s">
        <v>23318</v>
      </c>
      <c r="F61" s="1007"/>
      <c r="G61" s="861">
        <f>SUM(G64+G67+G70)</f>
        <v>8</v>
      </c>
      <c r="H61" s="947"/>
      <c r="I61" s="861"/>
      <c r="J61" s="861"/>
      <c r="K61" s="861"/>
      <c r="L61" s="948"/>
      <c r="M61" s="949"/>
      <c r="N61" s="101"/>
      <c r="O61" s="115"/>
      <c r="P61" s="113"/>
      <c r="Q61" s="113"/>
      <c r="R61" s="113"/>
      <c r="S61" s="113"/>
      <c r="T61" s="113"/>
      <c r="U61" s="113"/>
      <c r="V61" s="113"/>
      <c r="W61" s="113"/>
      <c r="X61" s="113"/>
      <c r="Y61" s="22"/>
      <c r="Z61" s="22"/>
      <c r="AA61" s="22"/>
      <c r="AB61" s="22"/>
      <c r="AC61" s="22"/>
      <c r="AD61" s="22"/>
      <c r="AE61" s="22"/>
    </row>
    <row r="62" spans="1:31" s="100" customFormat="1">
      <c r="A62" s="932"/>
      <c r="B62" s="894"/>
      <c r="C62" s="1008"/>
      <c r="D62" s="1009"/>
      <c r="E62" s="1013"/>
      <c r="F62" s="1011"/>
      <c r="G62" s="588"/>
      <c r="H62" s="1012"/>
      <c r="I62" s="1012"/>
      <c r="J62" s="1012"/>
      <c r="K62" s="1012"/>
      <c r="L62" s="1012"/>
      <c r="M62" s="895"/>
      <c r="N62" s="101"/>
      <c r="O62" s="114"/>
      <c r="P62" s="113"/>
      <c r="Q62" s="113"/>
      <c r="R62" s="113"/>
      <c r="S62" s="113"/>
      <c r="T62" s="113"/>
      <c r="U62" s="113"/>
      <c r="V62" s="113"/>
      <c r="W62" s="113"/>
      <c r="X62" s="113"/>
      <c r="Y62" s="22"/>
      <c r="Z62" s="22"/>
      <c r="AA62" s="22"/>
      <c r="AB62" s="22"/>
      <c r="AC62" s="22"/>
      <c r="AD62" s="22"/>
      <c r="AE62" s="22"/>
    </row>
    <row r="63" spans="1:31" s="100" customFormat="1">
      <c r="A63" s="932">
        <v>2</v>
      </c>
      <c r="B63" s="945" t="str">
        <f>$B$59&amp;"."&amp;A63</f>
        <v>1.7.2</v>
      </c>
      <c r="C63" s="1002" t="str">
        <f ca="1">VLOOKUP($B63,'PLANILHA ORÇAMENTÁRIA'!$C:$M,2,0)</f>
        <v>01.09.03</v>
      </c>
      <c r="D63" s="1002" t="str">
        <f ca="1">VLOOKUP($B63,'PLANILHA ORÇAMENTÁRIA'!$C:$M,3,0)</f>
        <v>SUDECAP</v>
      </c>
      <c r="E63" s="1003" t="str">
        <f ca="1">VLOOKUP($B63,'PLANILHA ORÇAMENTÁRIA'!$C:$M,4,0)</f>
        <v>CONTAINER COM SANITÁRIO E AR CONDICIONADO PARA ESCRITÓRIO</v>
      </c>
      <c r="F63" s="1004" t="str">
        <f ca="1">VLOOKUP($B63,'PLANILHA ORÇAMENTÁRIA'!$C:$M,5,0)</f>
        <v>MES</v>
      </c>
      <c r="G63" s="860" t="s">
        <v>16</v>
      </c>
      <c r="H63" s="860" t="s">
        <v>23320</v>
      </c>
      <c r="I63" s="860" t="s">
        <v>18</v>
      </c>
      <c r="J63" s="860" t="s">
        <v>19</v>
      </c>
      <c r="K63" s="860" t="s">
        <v>20</v>
      </c>
      <c r="L63" s="860" t="s">
        <v>21</v>
      </c>
      <c r="M63" s="893">
        <f>M64</f>
        <v>48</v>
      </c>
      <c r="N63" s="101"/>
      <c r="O63" s="115"/>
      <c r="P63" s="113"/>
      <c r="Q63" s="113"/>
      <c r="R63" s="113"/>
      <c r="S63" s="113"/>
      <c r="T63" s="113"/>
      <c r="U63" s="113"/>
      <c r="V63" s="113"/>
      <c r="W63" s="113"/>
      <c r="X63" s="113"/>
      <c r="Y63" s="22"/>
      <c r="Z63" s="22"/>
      <c r="AA63" s="22"/>
      <c r="AB63" s="22"/>
      <c r="AC63" s="22"/>
      <c r="AD63" s="22"/>
      <c r="AE63" s="22"/>
    </row>
    <row r="64" spans="1:31" s="100" customFormat="1">
      <c r="A64" s="932"/>
      <c r="B64" s="946"/>
      <c r="C64" s="1005"/>
      <c r="D64" s="1005"/>
      <c r="E64" s="1006" t="s">
        <v>33824</v>
      </c>
      <c r="F64" s="1007"/>
      <c r="G64" s="861">
        <v>2</v>
      </c>
      <c r="H64" s="861">
        <v>24</v>
      </c>
      <c r="I64" s="861"/>
      <c r="J64" s="861"/>
      <c r="K64" s="861"/>
      <c r="L64" s="948"/>
      <c r="M64" s="949">
        <f>G64*H64</f>
        <v>48</v>
      </c>
      <c r="N64" s="101"/>
      <c r="O64" s="114"/>
      <c r="P64" s="113"/>
      <c r="Q64" s="113"/>
      <c r="R64" s="113"/>
      <c r="S64" s="113"/>
      <c r="T64" s="113"/>
      <c r="U64" s="113"/>
      <c r="V64" s="113"/>
      <c r="W64" s="113"/>
      <c r="X64" s="113"/>
      <c r="Y64" s="22"/>
      <c r="Z64" s="22"/>
      <c r="AA64" s="22"/>
      <c r="AB64" s="22"/>
      <c r="AC64" s="22"/>
      <c r="AD64" s="22"/>
      <c r="AE64" s="22"/>
    </row>
    <row r="65" spans="1:31" s="100" customFormat="1">
      <c r="A65" s="932"/>
      <c r="B65" s="894"/>
      <c r="C65" s="1008"/>
      <c r="D65" s="1009"/>
      <c r="E65" s="1013"/>
      <c r="F65" s="1011"/>
      <c r="G65" s="588"/>
      <c r="H65" s="1012"/>
      <c r="I65" s="1012"/>
      <c r="J65" s="1012"/>
      <c r="K65" s="1012"/>
      <c r="L65" s="1012"/>
      <c r="M65" s="895"/>
      <c r="N65" s="101"/>
      <c r="O65" s="188"/>
      <c r="P65" s="113"/>
      <c r="Q65" s="113"/>
      <c r="R65" s="113"/>
      <c r="S65" s="113"/>
      <c r="T65" s="113"/>
      <c r="U65" s="113"/>
      <c r="V65" s="113"/>
      <c r="W65" s="113"/>
      <c r="X65" s="113"/>
      <c r="Y65" s="22"/>
      <c r="Z65" s="22"/>
      <c r="AA65" s="22"/>
      <c r="AB65" s="22"/>
      <c r="AC65" s="22"/>
      <c r="AD65" s="22"/>
      <c r="AE65" s="22"/>
    </row>
    <row r="66" spans="1:31" s="100" customFormat="1">
      <c r="A66" s="932">
        <v>3</v>
      </c>
      <c r="B66" s="945" t="str">
        <f>$B$59&amp;"."&amp;A66</f>
        <v>1.7.3</v>
      </c>
      <c r="C66" s="1002" t="str">
        <f ca="1">VLOOKUP($B66,'PLANILHA ORÇAMENTÁRIA'!$C:$M,2,0)</f>
        <v>01.09.19</v>
      </c>
      <c r="D66" s="1002" t="str">
        <f ca="1">VLOOKUP($B66,'PLANILHA ORÇAMENTÁRIA'!$C:$M,3,0)</f>
        <v>SUDECAP</v>
      </c>
      <c r="E66" s="1003" t="str">
        <f ca="1">VLOOKUP($B66,'PLANILHA ORÇAMENTÁRIA'!$C:$M,4,0)</f>
        <v>CONTAINER VESTIÁRIO TIPO II</v>
      </c>
      <c r="F66" s="1004" t="str">
        <f ca="1">VLOOKUP($B66,'PLANILHA ORÇAMENTÁRIA'!$C:$M,5,0)</f>
        <v>MES</v>
      </c>
      <c r="G66" s="860" t="s">
        <v>16</v>
      </c>
      <c r="H66" s="860" t="s">
        <v>23320</v>
      </c>
      <c r="I66" s="860" t="s">
        <v>18</v>
      </c>
      <c r="J66" s="860" t="s">
        <v>19</v>
      </c>
      <c r="K66" s="860" t="s">
        <v>20</v>
      </c>
      <c r="L66" s="860" t="s">
        <v>21</v>
      </c>
      <c r="M66" s="893">
        <f>M67</f>
        <v>72</v>
      </c>
      <c r="N66" s="101"/>
      <c r="O66" s="115"/>
      <c r="P66" s="113"/>
      <c r="Q66" s="113"/>
      <c r="R66" s="113"/>
      <c r="S66" s="113"/>
      <c r="T66" s="113"/>
      <c r="U66" s="113"/>
      <c r="V66" s="113"/>
      <c r="W66" s="113"/>
      <c r="X66" s="113"/>
      <c r="Y66" s="22"/>
      <c r="Z66" s="22"/>
      <c r="AA66" s="22"/>
      <c r="AB66" s="22"/>
      <c r="AC66" s="22"/>
      <c r="AD66" s="22"/>
      <c r="AE66" s="22"/>
    </row>
    <row r="67" spans="1:31">
      <c r="B67" s="946"/>
      <c r="C67" s="1005"/>
      <c r="D67" s="1005"/>
      <c r="E67" s="1006" t="s">
        <v>33824</v>
      </c>
      <c r="F67" s="1007"/>
      <c r="G67" s="861">
        <v>3</v>
      </c>
      <c r="H67" s="861">
        <v>24</v>
      </c>
      <c r="I67" s="861"/>
      <c r="J67" s="861"/>
      <c r="K67" s="861"/>
      <c r="L67" s="948"/>
      <c r="M67" s="949">
        <f>G67*H67</f>
        <v>72</v>
      </c>
    </row>
    <row r="68" spans="1:31">
      <c r="B68" s="894"/>
      <c r="C68" s="1014"/>
      <c r="D68" s="1014"/>
      <c r="E68" s="1013"/>
      <c r="F68" s="1008"/>
      <c r="G68" s="588"/>
      <c r="H68" s="1012"/>
      <c r="I68" s="1012"/>
      <c r="J68" s="1012"/>
      <c r="K68" s="1012"/>
      <c r="L68" s="1012"/>
      <c r="M68" s="895"/>
    </row>
    <row r="69" spans="1:31" s="100" customFormat="1">
      <c r="A69" s="932">
        <v>4</v>
      </c>
      <c r="B69" s="945" t="str">
        <f>$B$59&amp;"."&amp;A69</f>
        <v>1.7.4</v>
      </c>
      <c r="C69" s="1002" t="str">
        <f ca="1">VLOOKUP($B69,'PLANILHA ORÇAMENTÁRIA'!$C:$M,2,0)</f>
        <v>01.09.21</v>
      </c>
      <c r="D69" s="1002" t="str">
        <f ca="1">VLOOKUP($B69,'PLANILHA ORÇAMENTÁRIA'!$C:$M,3,0)</f>
        <v>SUDECAP</v>
      </c>
      <c r="E69" s="1003" t="str">
        <f ca="1">VLOOKUP($B69,'PLANILHA ORÇAMENTÁRIA'!$C:$M,4,0)</f>
        <v>CONTAINER SIMPLES</v>
      </c>
      <c r="F69" s="1004" t="str">
        <f ca="1">VLOOKUP($B69,'PLANILHA ORÇAMENTÁRIA'!$C:$M,5,0)</f>
        <v>MES</v>
      </c>
      <c r="G69" s="860" t="s">
        <v>16</v>
      </c>
      <c r="H69" s="860" t="s">
        <v>23320</v>
      </c>
      <c r="I69" s="860" t="s">
        <v>18</v>
      </c>
      <c r="J69" s="860" t="s">
        <v>19</v>
      </c>
      <c r="K69" s="860" t="s">
        <v>20</v>
      </c>
      <c r="L69" s="860" t="s">
        <v>21</v>
      </c>
      <c r="M69" s="893">
        <f>M70</f>
        <v>72</v>
      </c>
      <c r="N69" s="101"/>
      <c r="O69" s="115"/>
      <c r="P69" s="113"/>
      <c r="Q69" s="113"/>
      <c r="R69" s="113"/>
      <c r="S69" s="113"/>
      <c r="T69" s="113"/>
      <c r="U69" s="113"/>
      <c r="V69" s="113"/>
      <c r="W69" s="113"/>
      <c r="X69" s="113"/>
      <c r="Y69" s="22"/>
      <c r="Z69" s="22"/>
      <c r="AA69" s="22"/>
      <c r="AB69" s="22"/>
      <c r="AC69" s="22"/>
      <c r="AD69" s="22"/>
      <c r="AE69" s="22"/>
    </row>
    <row r="70" spans="1:31" s="100" customFormat="1">
      <c r="A70" s="932"/>
      <c r="B70" s="946"/>
      <c r="C70" s="1005"/>
      <c r="D70" s="1005"/>
      <c r="E70" s="1006" t="s">
        <v>33824</v>
      </c>
      <c r="F70" s="1007"/>
      <c r="G70" s="861">
        <v>3</v>
      </c>
      <c r="H70" s="861">
        <v>24</v>
      </c>
      <c r="I70" s="861"/>
      <c r="J70" s="861"/>
      <c r="K70" s="861"/>
      <c r="L70" s="948"/>
      <c r="M70" s="949">
        <f>G70*H70</f>
        <v>72</v>
      </c>
      <c r="N70" s="101"/>
      <c r="O70" s="115"/>
      <c r="P70" s="113"/>
      <c r="Q70" s="113"/>
      <c r="R70" s="113"/>
      <c r="S70" s="113"/>
      <c r="T70" s="113"/>
      <c r="U70" s="113"/>
      <c r="V70" s="113"/>
      <c r="W70" s="113"/>
      <c r="X70" s="113"/>
      <c r="Y70" s="22"/>
      <c r="Z70" s="22"/>
      <c r="AA70" s="22"/>
      <c r="AB70" s="22"/>
      <c r="AC70" s="22"/>
      <c r="AD70" s="22"/>
      <c r="AE70" s="22"/>
    </row>
    <row r="71" spans="1:31" s="100" customFormat="1">
      <c r="A71" s="932"/>
      <c r="B71" s="894"/>
      <c r="C71" s="1008"/>
      <c r="D71" s="1009"/>
      <c r="E71" s="1013"/>
      <c r="F71" s="1011"/>
      <c r="G71" s="588"/>
      <c r="H71" s="1012"/>
      <c r="I71" s="1012"/>
      <c r="J71" s="1012"/>
      <c r="K71" s="1012"/>
      <c r="L71" s="1012"/>
      <c r="M71" s="895"/>
      <c r="N71" s="101"/>
      <c r="O71" s="115"/>
      <c r="P71" s="113"/>
      <c r="Q71" s="113"/>
      <c r="R71" s="113"/>
      <c r="S71" s="113"/>
      <c r="T71" s="113"/>
      <c r="U71" s="113"/>
      <c r="V71" s="113"/>
      <c r="W71" s="113"/>
      <c r="X71" s="113"/>
      <c r="Y71" s="22"/>
      <c r="Z71" s="22"/>
      <c r="AA71" s="22"/>
      <c r="AB71" s="22"/>
      <c r="AC71" s="22"/>
      <c r="AD71" s="22"/>
      <c r="AE71" s="22"/>
    </row>
    <row r="72" spans="1:31" s="100" customFormat="1">
      <c r="A72" s="932">
        <v>5</v>
      </c>
      <c r="B72" s="945" t="str">
        <f>$B$59&amp;"."&amp;A72</f>
        <v>1.7.5</v>
      </c>
      <c r="C72" s="1002" t="str">
        <f ca="1">VLOOKUP($B72,'PLANILHA ORÇAMENTÁRIA'!$C:$M,2,0)</f>
        <v>01.02.40</v>
      </c>
      <c r="D72" s="1002" t="str">
        <f ca="1">VLOOKUP($B72,'PLANILHA ORÇAMENTÁRIA'!$C:$M,3,0)</f>
        <v>SUDECAP</v>
      </c>
      <c r="E72" s="1003" t="str">
        <f ca="1">VLOOKUP($B72,'PLANILHA ORÇAMENTÁRIA'!$C:$M,4,0)</f>
        <v>REFEITÓRIO - ATÉ 19M2</v>
      </c>
      <c r="F72" s="1004" t="str">
        <f ca="1">VLOOKUP($B72,'PLANILHA ORÇAMENTÁRIA'!$C:$M,5,0)</f>
        <v>M2</v>
      </c>
      <c r="G72" s="860" t="s">
        <v>16</v>
      </c>
      <c r="H72" s="860" t="s">
        <v>17</v>
      </c>
      <c r="I72" s="860" t="s">
        <v>18</v>
      </c>
      <c r="J72" s="860" t="s">
        <v>19</v>
      </c>
      <c r="K72" s="860" t="s">
        <v>20</v>
      </c>
      <c r="L72" s="860" t="s">
        <v>21</v>
      </c>
      <c r="M72" s="893">
        <f>M73</f>
        <v>38</v>
      </c>
      <c r="N72" s="101"/>
      <c r="O72" s="115"/>
      <c r="P72" s="113"/>
      <c r="Q72" s="113"/>
      <c r="R72" s="113"/>
      <c r="S72" s="113"/>
      <c r="T72" s="113"/>
      <c r="U72" s="113"/>
      <c r="V72" s="113"/>
      <c r="W72" s="113"/>
      <c r="X72" s="113"/>
      <c r="Y72" s="22"/>
      <c r="Z72" s="22"/>
      <c r="AA72" s="22"/>
      <c r="AB72" s="22"/>
      <c r="AC72" s="22"/>
      <c r="AD72" s="22"/>
      <c r="AE72" s="22"/>
    </row>
    <row r="73" spans="1:31" s="100" customFormat="1">
      <c r="A73" s="932"/>
      <c r="B73" s="946"/>
      <c r="C73" s="1005"/>
      <c r="D73" s="1005"/>
      <c r="E73" s="1006" t="s">
        <v>33824</v>
      </c>
      <c r="F73" s="1007"/>
      <c r="G73" s="861">
        <v>2</v>
      </c>
      <c r="H73" s="861"/>
      <c r="I73" s="861"/>
      <c r="J73" s="861"/>
      <c r="K73" s="861">
        <v>19</v>
      </c>
      <c r="L73" s="948"/>
      <c r="M73" s="949">
        <f>G73*K73</f>
        <v>38</v>
      </c>
      <c r="N73" s="101"/>
      <c r="O73" s="115"/>
      <c r="P73" s="113"/>
      <c r="Q73" s="113"/>
      <c r="R73" s="113"/>
      <c r="S73" s="113"/>
      <c r="T73" s="113"/>
      <c r="U73" s="113"/>
      <c r="V73" s="113"/>
      <c r="W73" s="113"/>
      <c r="X73" s="113"/>
      <c r="Y73" s="22"/>
      <c r="Z73" s="22"/>
      <c r="AA73" s="22"/>
      <c r="AB73" s="22"/>
      <c r="AC73" s="22"/>
      <c r="AD73" s="22"/>
      <c r="AE73" s="22"/>
    </row>
    <row r="74" spans="1:31" s="100" customFormat="1">
      <c r="A74" s="932"/>
      <c r="B74" s="894"/>
      <c r="C74" s="1008"/>
      <c r="D74" s="1009"/>
      <c r="E74" s="1010"/>
      <c r="F74" s="1011"/>
      <c r="G74" s="588"/>
      <c r="H74" s="1012"/>
      <c r="I74" s="1012"/>
      <c r="J74" s="1012"/>
      <c r="K74" s="1012"/>
      <c r="L74" s="1012"/>
      <c r="M74" s="895"/>
      <c r="N74" s="101"/>
      <c r="O74" s="115"/>
      <c r="P74" s="113"/>
      <c r="Q74" s="113"/>
      <c r="R74" s="113"/>
      <c r="S74" s="113"/>
      <c r="T74" s="113"/>
      <c r="U74" s="113"/>
      <c r="V74" s="113"/>
      <c r="W74" s="113"/>
      <c r="X74" s="113"/>
      <c r="Y74" s="22"/>
      <c r="Z74" s="22"/>
      <c r="AA74" s="22"/>
      <c r="AB74" s="22"/>
      <c r="AC74" s="22"/>
      <c r="AD74" s="22"/>
      <c r="AE74" s="22"/>
    </row>
    <row r="75" spans="1:31" s="100" customFormat="1">
      <c r="A75" s="932">
        <v>6</v>
      </c>
      <c r="B75" s="945" t="str">
        <f>$B$59&amp;"."&amp;A75</f>
        <v>1.7.6</v>
      </c>
      <c r="C75" s="1002" t="str">
        <f ca="1">VLOOKUP($B75,'PLANILHA ORÇAMENTÁRIA'!$C:$M,2,0)</f>
        <v>01.09.11</v>
      </c>
      <c r="D75" s="1002" t="str">
        <f ca="1">VLOOKUP($B75,'PLANILHA ORÇAMENTÁRIA'!$C:$M,3,0)</f>
        <v>SUDECAP</v>
      </c>
      <c r="E75" s="1003" t="str">
        <f ca="1">VLOOKUP($B75,'PLANILHA ORÇAMENTÁRIA'!$C:$M,4,0)</f>
        <v>DESMOBILIZAÇÃO DE CONTAINER</v>
      </c>
      <c r="F75" s="1004" t="str">
        <f ca="1">VLOOKUP($B75,'PLANILHA ORÇAMENTÁRIA'!$C:$M,5,0)</f>
        <v>UN</v>
      </c>
      <c r="G75" s="860" t="s">
        <v>16</v>
      </c>
      <c r="H75" s="860" t="s">
        <v>17</v>
      </c>
      <c r="I75" s="860" t="s">
        <v>18</v>
      </c>
      <c r="J75" s="860" t="s">
        <v>19</v>
      </c>
      <c r="K75" s="860" t="s">
        <v>20</v>
      </c>
      <c r="L75" s="860" t="s">
        <v>21</v>
      </c>
      <c r="M75" s="893">
        <f>G76</f>
        <v>8</v>
      </c>
      <c r="N75" s="101"/>
      <c r="O75" s="115"/>
      <c r="P75" s="113"/>
      <c r="Q75" s="113"/>
      <c r="R75" s="113"/>
      <c r="S75" s="113"/>
      <c r="T75" s="113"/>
      <c r="U75" s="113"/>
      <c r="V75" s="113"/>
      <c r="W75" s="113"/>
      <c r="X75" s="113"/>
      <c r="Y75" s="22"/>
      <c r="Z75" s="22"/>
      <c r="AA75" s="22"/>
      <c r="AB75" s="22"/>
      <c r="AC75" s="22"/>
      <c r="AD75" s="22"/>
      <c r="AE75" s="22"/>
    </row>
    <row r="76" spans="1:31">
      <c r="B76" s="946"/>
      <c r="C76" s="1005"/>
      <c r="D76" s="1005"/>
      <c r="E76" s="1006" t="s">
        <v>23319</v>
      </c>
      <c r="F76" s="1007"/>
      <c r="G76" s="861">
        <f>G61</f>
        <v>8</v>
      </c>
      <c r="H76" s="861"/>
      <c r="I76" s="861"/>
      <c r="J76" s="861"/>
      <c r="K76" s="861"/>
      <c r="L76" s="948"/>
      <c r="M76" s="949"/>
    </row>
    <row r="77" spans="1:31">
      <c r="B77" s="894"/>
      <c r="C77" s="1014"/>
      <c r="D77" s="1014"/>
      <c r="E77" s="1010"/>
      <c r="F77" s="1008"/>
      <c r="G77" s="1008"/>
      <c r="H77" s="1008"/>
      <c r="I77" s="1008"/>
      <c r="J77" s="1008"/>
      <c r="K77" s="1008"/>
      <c r="L77" s="1008"/>
      <c r="M77" s="895"/>
      <c r="O77" s="188"/>
      <c r="P77" s="189"/>
    </row>
    <row r="78" spans="1:31" s="100" customFormat="1">
      <c r="A78" s="932">
        <v>7</v>
      </c>
      <c r="B78" s="945" t="str">
        <f>$B$59&amp;"."&amp;A78</f>
        <v>1.7.7</v>
      </c>
      <c r="C78" s="1002" t="str">
        <f ca="1">VLOOKUP($B78,'PLANILHA ORÇAMENTÁRIA'!$C:$M,2,0)</f>
        <v>01.09.12</v>
      </c>
      <c r="D78" s="1002" t="str">
        <f ca="1">VLOOKUP($B78,'PLANILHA ORÇAMENTÁRIA'!$C:$M,3,0)</f>
        <v>SUDECAP</v>
      </c>
      <c r="E78" s="1003" t="str">
        <f ca="1">VLOOKUP($B78,'PLANILHA ORÇAMENTÁRIA'!$C:$M,4,0)</f>
        <v>INSTALAÇÕES DE MOBILIÁRIOS PARA CONTAINER TIPO ESCRITÓRIO COM SANITÁRIO</v>
      </c>
      <c r="F78" s="1004" t="str">
        <f ca="1">VLOOKUP($B78,'PLANILHA ORÇAMENTÁRIA'!$C:$M,5,0)</f>
        <v>UN</v>
      </c>
      <c r="G78" s="860" t="s">
        <v>16</v>
      </c>
      <c r="H78" s="860" t="s">
        <v>17</v>
      </c>
      <c r="I78" s="860" t="s">
        <v>18</v>
      </c>
      <c r="J78" s="860" t="s">
        <v>19</v>
      </c>
      <c r="K78" s="860" t="s">
        <v>20</v>
      </c>
      <c r="L78" s="860" t="s">
        <v>21</v>
      </c>
      <c r="M78" s="893">
        <f>G79</f>
        <v>2</v>
      </c>
      <c r="N78" s="101"/>
      <c r="O78" s="115"/>
      <c r="P78" s="113"/>
      <c r="Q78" s="113"/>
      <c r="R78" s="113"/>
      <c r="S78" s="113"/>
      <c r="T78" s="113"/>
      <c r="U78" s="113"/>
      <c r="V78" s="113"/>
      <c r="W78" s="113"/>
      <c r="X78" s="113"/>
      <c r="Y78" s="22"/>
      <c r="Z78" s="22"/>
      <c r="AA78" s="22"/>
      <c r="AB78" s="22"/>
      <c r="AC78" s="22"/>
      <c r="AD78" s="22"/>
      <c r="AE78" s="22"/>
    </row>
    <row r="79" spans="1:31" s="100" customFormat="1">
      <c r="A79" s="932"/>
      <c r="B79" s="946"/>
      <c r="C79" s="1005"/>
      <c r="D79" s="1005"/>
      <c r="E79" s="1006" t="s">
        <v>9269</v>
      </c>
      <c r="F79" s="1007"/>
      <c r="G79" s="861">
        <f>G64</f>
        <v>2</v>
      </c>
      <c r="H79" s="861"/>
      <c r="I79" s="861"/>
      <c r="J79" s="861"/>
      <c r="K79" s="861"/>
      <c r="L79" s="948"/>
      <c r="M79" s="949"/>
      <c r="N79" s="101"/>
      <c r="O79" s="114"/>
      <c r="P79" s="113"/>
      <c r="Q79" s="113"/>
      <c r="R79" s="113"/>
      <c r="S79" s="113"/>
      <c r="T79" s="113"/>
      <c r="U79" s="113"/>
      <c r="V79" s="113"/>
      <c r="W79" s="113"/>
      <c r="X79" s="113"/>
      <c r="Y79" s="22"/>
      <c r="Z79" s="22"/>
      <c r="AA79" s="22"/>
      <c r="AB79" s="22"/>
      <c r="AC79" s="22"/>
      <c r="AD79" s="22"/>
      <c r="AE79" s="22"/>
    </row>
    <row r="80" spans="1:31" s="100" customFormat="1">
      <c r="A80" s="932"/>
      <c r="B80" s="894"/>
      <c r="C80" s="1008"/>
      <c r="D80" s="1009"/>
      <c r="E80" s="1010"/>
      <c r="F80" s="1011"/>
      <c r="G80" s="588"/>
      <c r="H80" s="1012"/>
      <c r="I80" s="1012"/>
      <c r="J80" s="1012"/>
      <c r="K80" s="1012"/>
      <c r="L80" s="1012"/>
      <c r="M80" s="895"/>
      <c r="N80" s="101"/>
      <c r="O80" s="188"/>
      <c r="P80" s="113"/>
      <c r="Q80" s="113"/>
      <c r="R80" s="113"/>
      <c r="S80" s="113"/>
      <c r="T80" s="113"/>
      <c r="U80" s="113"/>
      <c r="V80" s="113"/>
      <c r="W80" s="113"/>
      <c r="X80" s="113"/>
      <c r="Y80" s="22"/>
      <c r="Z80" s="22"/>
      <c r="AA80" s="22"/>
      <c r="AB80" s="22"/>
      <c r="AC80" s="22"/>
      <c r="AD80" s="22"/>
      <c r="AE80" s="22"/>
    </row>
    <row r="81" spans="1:31" s="100" customFormat="1">
      <c r="A81" s="932">
        <v>8</v>
      </c>
      <c r="B81" s="945" t="str">
        <f>$B$59&amp;"."&amp;A81</f>
        <v>1.7.8</v>
      </c>
      <c r="C81" s="1002" t="str">
        <f ca="1">VLOOKUP($B81,'PLANILHA ORÇAMENTÁRIA'!$C:$M,2,0)</f>
        <v>01.09.25</v>
      </c>
      <c r="D81" s="1002" t="str">
        <f ca="1">VLOOKUP($B81,'PLANILHA ORÇAMENTÁRIA'!$C:$M,3,0)</f>
        <v>SUDECAP</v>
      </c>
      <c r="E81" s="1003" t="str">
        <f ca="1">VLOOKUP($B81,'PLANILHA ORÇAMENTÁRIA'!$C:$M,4,0)</f>
        <v>INSTALAÇÕES DE MOBILIÁRIOS PARA CONTAINER VESTIÁRIO TIPO II</v>
      </c>
      <c r="F81" s="1004" t="str">
        <f ca="1">VLOOKUP($B81,'PLANILHA ORÇAMENTÁRIA'!$C:$M,5,0)</f>
        <v>UN</v>
      </c>
      <c r="G81" s="860" t="s">
        <v>16</v>
      </c>
      <c r="H81" s="860" t="s">
        <v>17</v>
      </c>
      <c r="I81" s="860" t="s">
        <v>18</v>
      </c>
      <c r="J81" s="860" t="s">
        <v>19</v>
      </c>
      <c r="K81" s="860" t="s">
        <v>20</v>
      </c>
      <c r="L81" s="860" t="s">
        <v>21</v>
      </c>
      <c r="M81" s="893">
        <f>G82</f>
        <v>3</v>
      </c>
      <c r="N81" s="101"/>
      <c r="O81" s="115"/>
      <c r="P81" s="113"/>
      <c r="Q81" s="113"/>
      <c r="R81" s="113"/>
      <c r="S81" s="113"/>
      <c r="T81" s="113"/>
      <c r="U81" s="113"/>
      <c r="V81" s="113"/>
      <c r="W81" s="113"/>
      <c r="X81" s="113"/>
      <c r="Y81" s="22"/>
      <c r="Z81" s="22"/>
      <c r="AA81" s="22"/>
      <c r="AB81" s="22"/>
      <c r="AC81" s="22"/>
      <c r="AD81" s="22"/>
      <c r="AE81" s="22"/>
    </row>
    <row r="82" spans="1:31" s="100" customFormat="1">
      <c r="A82" s="932"/>
      <c r="B82" s="946"/>
      <c r="C82" s="1005"/>
      <c r="D82" s="1005"/>
      <c r="E82" s="1006" t="s">
        <v>33824</v>
      </c>
      <c r="F82" s="1007"/>
      <c r="G82" s="861">
        <f>G67</f>
        <v>3</v>
      </c>
      <c r="H82" s="861"/>
      <c r="I82" s="861"/>
      <c r="J82" s="861"/>
      <c r="K82" s="861"/>
      <c r="L82" s="948"/>
      <c r="M82" s="949"/>
      <c r="N82" s="101"/>
      <c r="O82" s="114"/>
      <c r="P82" s="189"/>
      <c r="Q82" s="113"/>
      <c r="R82" s="113"/>
      <c r="S82" s="113"/>
      <c r="T82" s="113"/>
      <c r="U82" s="113"/>
      <c r="V82" s="113"/>
      <c r="W82" s="113"/>
      <c r="X82" s="113"/>
      <c r="Y82" s="22"/>
      <c r="Z82" s="22"/>
      <c r="AA82" s="22"/>
      <c r="AB82" s="22"/>
      <c r="AC82" s="22"/>
      <c r="AD82" s="22"/>
      <c r="AE82" s="22"/>
    </row>
    <row r="83" spans="1:31" s="100" customFormat="1">
      <c r="A83" s="932"/>
      <c r="B83" s="894"/>
      <c r="C83" s="1008"/>
      <c r="D83" s="1009"/>
      <c r="E83" s="1010"/>
      <c r="F83" s="1011"/>
      <c r="G83" s="588"/>
      <c r="H83" s="1012"/>
      <c r="I83" s="1012"/>
      <c r="J83" s="1012"/>
      <c r="K83" s="1012"/>
      <c r="L83" s="1012"/>
      <c r="M83" s="895"/>
      <c r="N83" s="101"/>
      <c r="O83" s="188"/>
      <c r="P83" s="113"/>
      <c r="Q83" s="113"/>
      <c r="R83" s="113"/>
      <c r="S83" s="113"/>
      <c r="T83" s="113"/>
      <c r="U83" s="113"/>
      <c r="V83" s="113"/>
      <c r="W83" s="113"/>
      <c r="X83" s="113"/>
      <c r="Y83" s="22"/>
      <c r="Z83" s="22"/>
      <c r="AA83" s="22"/>
      <c r="AB83" s="22"/>
      <c r="AC83" s="22"/>
      <c r="AD83" s="22"/>
      <c r="AE83" s="22"/>
    </row>
    <row r="84" spans="1:31" s="100" customFormat="1">
      <c r="A84" s="932">
        <v>9</v>
      </c>
      <c r="B84" s="945" t="str">
        <f>$B$59&amp;"."&amp;A84</f>
        <v>1.7.9</v>
      </c>
      <c r="C84" s="1002" t="str">
        <f ca="1">VLOOKUP($B84,'PLANILHA ORÇAMENTÁRIA'!$C:$M,2,0)</f>
        <v>01.14.48</v>
      </c>
      <c r="D84" s="1002" t="str">
        <f ca="1">VLOOKUP($B84,'PLANILHA ORÇAMENTÁRIA'!$C:$M,3,0)</f>
        <v>SUDECAP</v>
      </c>
      <c r="E84" s="1003" t="str">
        <f ca="1">VLOOKUP($B84,'PLANILHA ORÇAMENTÁRIA'!$C:$M,4,0)</f>
        <v>INSTALAÇÃO ELÉTRICA - REFEITÓRIO ATÉ 19M2</v>
      </c>
      <c r="F84" s="1004" t="str">
        <f ca="1">VLOOKUP($B84,'PLANILHA ORÇAMENTÁRIA'!$C:$M,5,0)</f>
        <v>UN</v>
      </c>
      <c r="G84" s="860" t="s">
        <v>16</v>
      </c>
      <c r="H84" s="860" t="s">
        <v>17</v>
      </c>
      <c r="I84" s="860" t="s">
        <v>18</v>
      </c>
      <c r="J84" s="860" t="s">
        <v>19</v>
      </c>
      <c r="K84" s="860" t="s">
        <v>20</v>
      </c>
      <c r="L84" s="860" t="s">
        <v>21</v>
      </c>
      <c r="M84" s="893">
        <f>G85</f>
        <v>2</v>
      </c>
      <c r="N84" s="101"/>
      <c r="O84" s="115"/>
      <c r="P84" s="113"/>
      <c r="Q84" s="113"/>
      <c r="R84" s="113"/>
      <c r="S84" s="113"/>
      <c r="T84" s="113"/>
      <c r="U84" s="113"/>
      <c r="V84" s="113"/>
      <c r="W84" s="113"/>
      <c r="X84" s="113"/>
      <c r="Y84" s="22"/>
      <c r="Z84" s="22"/>
      <c r="AA84" s="22"/>
      <c r="AB84" s="22"/>
      <c r="AC84" s="22"/>
      <c r="AD84" s="22"/>
      <c r="AE84" s="22"/>
    </row>
    <row r="85" spans="1:31">
      <c r="B85" s="946"/>
      <c r="C85" s="1005"/>
      <c r="D85" s="1005"/>
      <c r="E85" s="1006" t="s">
        <v>9269</v>
      </c>
      <c r="F85" s="1007"/>
      <c r="G85" s="861">
        <f>G73</f>
        <v>2</v>
      </c>
      <c r="H85" s="861"/>
      <c r="I85" s="861"/>
      <c r="J85" s="861"/>
      <c r="K85" s="861"/>
      <c r="L85" s="948"/>
      <c r="M85" s="949"/>
      <c r="P85" s="189"/>
    </row>
    <row r="86" spans="1:31">
      <c r="B86" s="894"/>
      <c r="C86" s="1014"/>
      <c r="D86" s="1014"/>
      <c r="E86" s="1013"/>
      <c r="F86" s="1008"/>
      <c r="G86" s="588"/>
      <c r="H86" s="1012"/>
      <c r="I86" s="1012"/>
      <c r="J86" s="1012"/>
      <c r="K86" s="1012"/>
      <c r="L86" s="1012"/>
      <c r="M86" s="895"/>
      <c r="O86" s="188"/>
    </row>
    <row r="87" spans="1:31" s="100" customFormat="1">
      <c r="A87" s="932">
        <v>10</v>
      </c>
      <c r="B87" s="945" t="str">
        <f>$B$59&amp;"."&amp;A87</f>
        <v>1.7.10</v>
      </c>
      <c r="C87" s="1002" t="str">
        <f ca="1">VLOOKUP($B87,'PLANILHA ORÇAMENTÁRIA'!$C:$M,2,0)</f>
        <v>01.14.57</v>
      </c>
      <c r="D87" s="1002" t="str">
        <f ca="1">VLOOKUP($B87,'PLANILHA ORÇAMENTÁRIA'!$C:$M,3,0)</f>
        <v>SUDECAP</v>
      </c>
      <c r="E87" s="1003" t="str">
        <f ca="1">VLOOKUP($B87,'PLANILHA ORÇAMENTÁRIA'!$C:$M,4,0)</f>
        <v>INSTALAÇÃO HIDROSSANITÁRIA - SANITÁRIO ATÉ 22M2</v>
      </c>
      <c r="F87" s="1004" t="str">
        <f ca="1">VLOOKUP($B87,'PLANILHA ORÇAMENTÁRIA'!$C:$M,5,0)</f>
        <v>UN</v>
      </c>
      <c r="G87" s="860" t="s">
        <v>16</v>
      </c>
      <c r="H87" s="860" t="s">
        <v>17</v>
      </c>
      <c r="I87" s="860" t="s">
        <v>18</v>
      </c>
      <c r="J87" s="860" t="s">
        <v>19</v>
      </c>
      <c r="K87" s="860" t="s">
        <v>20</v>
      </c>
      <c r="L87" s="860" t="s">
        <v>21</v>
      </c>
      <c r="M87" s="893">
        <f>G88</f>
        <v>3</v>
      </c>
      <c r="N87" s="101"/>
      <c r="O87" s="115"/>
      <c r="P87" s="113"/>
      <c r="Q87" s="113"/>
      <c r="R87" s="113"/>
      <c r="S87" s="113"/>
      <c r="T87" s="113"/>
      <c r="U87" s="113"/>
      <c r="V87" s="113"/>
      <c r="W87" s="113"/>
      <c r="X87" s="113"/>
      <c r="Y87" s="22"/>
      <c r="Z87" s="22"/>
      <c r="AA87" s="22"/>
      <c r="AB87" s="22"/>
      <c r="AC87" s="22"/>
      <c r="AD87" s="22"/>
      <c r="AE87" s="22"/>
    </row>
    <row r="88" spans="1:31">
      <c r="B88" s="946"/>
      <c r="C88" s="1005"/>
      <c r="D88" s="1005"/>
      <c r="E88" s="1006" t="s">
        <v>9269</v>
      </c>
      <c r="F88" s="1007"/>
      <c r="G88" s="861">
        <f>G67</f>
        <v>3</v>
      </c>
      <c r="H88" s="861"/>
      <c r="I88" s="861"/>
      <c r="J88" s="861"/>
      <c r="K88" s="861"/>
      <c r="L88" s="948"/>
      <c r="M88" s="949"/>
      <c r="P88" s="189"/>
    </row>
    <row r="89" spans="1:31">
      <c r="B89" s="894"/>
      <c r="C89" s="1014"/>
      <c r="D89" s="1014"/>
      <c r="E89" s="1010"/>
      <c r="F89" s="1008"/>
      <c r="G89" s="588"/>
      <c r="H89" s="1012"/>
      <c r="I89" s="1012"/>
      <c r="J89" s="1012"/>
      <c r="K89" s="1012"/>
      <c r="L89" s="1012"/>
      <c r="M89" s="895"/>
      <c r="O89" s="188"/>
    </row>
    <row r="90" spans="1:31" s="100" customFormat="1">
      <c r="A90" s="932">
        <v>11</v>
      </c>
      <c r="B90" s="945" t="str">
        <f>$B$59&amp;"."&amp;A90</f>
        <v>1.7.11</v>
      </c>
      <c r="C90" s="1002" t="str">
        <f ca="1">VLOOKUP($B90,'PLANILHA ORÇAMENTÁRIA'!$C:$M,2,0)</f>
        <v>01.09.15</v>
      </c>
      <c r="D90" s="1002" t="str">
        <f ca="1">VLOOKUP($B90,'PLANILHA ORÇAMENTÁRIA'!$C:$M,3,0)</f>
        <v>SUDECAP</v>
      </c>
      <c r="E90" s="1003" t="str">
        <f ca="1">VLOOKUP($B90,'PLANILHA ORÇAMENTÁRIA'!$C:$M,4,0)</f>
        <v>INSTALAÇÕES DE MOBILIÁRIOS PARA CONTAINER TIPO DEPÓSITO E FERRAMENTARIA COM LAVATÓRIO</v>
      </c>
      <c r="F90" s="1004" t="str">
        <f ca="1">VLOOKUP($B90,'PLANILHA ORÇAMENTÁRIA'!$C:$M,5,0)</f>
        <v>UN</v>
      </c>
      <c r="G90" s="860" t="s">
        <v>16</v>
      </c>
      <c r="H90" s="860" t="s">
        <v>17</v>
      </c>
      <c r="I90" s="860" t="s">
        <v>18</v>
      </c>
      <c r="J90" s="860" t="s">
        <v>19</v>
      </c>
      <c r="K90" s="860" t="s">
        <v>20</v>
      </c>
      <c r="L90" s="860" t="s">
        <v>21</v>
      </c>
      <c r="M90" s="893">
        <f>G91</f>
        <v>3</v>
      </c>
      <c r="N90" s="101"/>
      <c r="O90" s="115"/>
      <c r="P90" s="113"/>
      <c r="Q90" s="113"/>
      <c r="R90" s="113"/>
      <c r="S90" s="113"/>
      <c r="T90" s="113"/>
      <c r="U90" s="113"/>
      <c r="V90" s="113"/>
      <c r="W90" s="113"/>
      <c r="X90" s="113"/>
      <c r="Y90" s="22"/>
      <c r="Z90" s="22"/>
      <c r="AA90" s="22"/>
      <c r="AB90" s="22"/>
      <c r="AC90" s="22"/>
      <c r="AD90" s="22"/>
      <c r="AE90" s="22"/>
    </row>
    <row r="91" spans="1:31" s="100" customFormat="1">
      <c r="A91" s="932"/>
      <c r="B91" s="946"/>
      <c r="C91" s="1005"/>
      <c r="D91" s="1005"/>
      <c r="E91" s="1006" t="s">
        <v>9269</v>
      </c>
      <c r="F91" s="1007"/>
      <c r="G91" s="861">
        <f>G70</f>
        <v>3</v>
      </c>
      <c r="H91" s="861"/>
      <c r="I91" s="861"/>
      <c r="J91" s="861"/>
      <c r="K91" s="861"/>
      <c r="L91" s="948"/>
      <c r="M91" s="949"/>
      <c r="N91" s="101"/>
      <c r="O91" s="114"/>
      <c r="P91" s="189"/>
      <c r="Q91" s="113"/>
      <c r="R91" s="113"/>
      <c r="S91" s="113"/>
      <c r="T91" s="113"/>
      <c r="U91" s="113"/>
      <c r="V91" s="113"/>
      <c r="W91" s="113"/>
      <c r="X91" s="113"/>
      <c r="Y91" s="22"/>
      <c r="Z91" s="22"/>
      <c r="AA91" s="22"/>
      <c r="AB91" s="22"/>
      <c r="AC91" s="22"/>
      <c r="AD91" s="22"/>
      <c r="AE91" s="22"/>
    </row>
    <row r="92" spans="1:31" s="100" customFormat="1">
      <c r="A92" s="932"/>
      <c r="B92" s="894"/>
      <c r="C92" s="1008"/>
      <c r="D92" s="1009"/>
      <c r="E92" s="1010"/>
      <c r="F92" s="1011"/>
      <c r="G92" s="588"/>
      <c r="H92" s="1012"/>
      <c r="I92" s="1012"/>
      <c r="J92" s="1012"/>
      <c r="K92" s="1012"/>
      <c r="L92" s="1012"/>
      <c r="M92" s="895"/>
      <c r="N92" s="101"/>
      <c r="O92" s="188"/>
      <c r="P92" s="113"/>
      <c r="Q92" s="113"/>
      <c r="R92" s="113"/>
      <c r="S92" s="113"/>
      <c r="T92" s="113"/>
      <c r="U92" s="113"/>
      <c r="V92" s="113"/>
      <c r="W92" s="113"/>
      <c r="X92" s="113"/>
      <c r="Y92" s="22"/>
      <c r="Z92" s="22"/>
      <c r="AA92" s="22"/>
      <c r="AB92" s="22"/>
      <c r="AC92" s="22"/>
      <c r="AD92" s="22"/>
      <c r="AE92" s="22"/>
    </row>
    <row r="93" spans="1:31" s="100" customFormat="1">
      <c r="A93" s="932">
        <v>12</v>
      </c>
      <c r="B93" s="945" t="str">
        <f>$B$59&amp;"."&amp;A93</f>
        <v>1.7.12</v>
      </c>
      <c r="C93" s="1002" t="str">
        <f ca="1">VLOOKUP($B93,'PLANILHA ORÇAMENTÁRIA'!$C:$M,2,0)</f>
        <v>01.14.34</v>
      </c>
      <c r="D93" s="1002" t="str">
        <f ca="1">VLOOKUP($B93,'PLANILHA ORÇAMENTÁRIA'!$C:$M,3,0)</f>
        <v>SUDECAP</v>
      </c>
      <c r="E93" s="1003" t="str">
        <f ca="1">VLOOKUP($B93,'PLANILHA ORÇAMENTÁRIA'!$C:$M,4,0)</f>
        <v>TORRE PROVISÓRIA PARA CAIXA D'ÁGUA DE 1000L, H=4,00M</v>
      </c>
      <c r="F93" s="1004" t="str">
        <f ca="1">VLOOKUP($B93,'PLANILHA ORÇAMENTÁRIA'!$C:$M,5,0)</f>
        <v>UN</v>
      </c>
      <c r="G93" s="860" t="s">
        <v>16</v>
      </c>
      <c r="H93" s="860" t="s">
        <v>17</v>
      </c>
      <c r="I93" s="860" t="s">
        <v>18</v>
      </c>
      <c r="J93" s="860" t="s">
        <v>19</v>
      </c>
      <c r="K93" s="860" t="s">
        <v>20</v>
      </c>
      <c r="L93" s="860" t="s">
        <v>21</v>
      </c>
      <c r="M93" s="893">
        <f>G94</f>
        <v>2</v>
      </c>
      <c r="N93" s="101"/>
      <c r="O93" s="115"/>
      <c r="P93" s="113"/>
      <c r="Q93" s="113"/>
      <c r="R93" s="113"/>
      <c r="S93" s="113"/>
      <c r="T93" s="113"/>
      <c r="U93" s="113"/>
      <c r="V93" s="113"/>
      <c r="W93" s="113"/>
      <c r="X93" s="113"/>
      <c r="Y93" s="22"/>
      <c r="Z93" s="22"/>
      <c r="AA93" s="22"/>
      <c r="AB93" s="22"/>
      <c r="AC93" s="22"/>
      <c r="AD93" s="22"/>
      <c r="AE93" s="22"/>
    </row>
    <row r="94" spans="1:31">
      <c r="B94" s="946"/>
      <c r="C94" s="1005"/>
      <c r="D94" s="1005"/>
      <c r="E94" s="1006" t="s">
        <v>23304</v>
      </c>
      <c r="F94" s="1007"/>
      <c r="G94" s="861">
        <v>2</v>
      </c>
      <c r="H94" s="861"/>
      <c r="I94" s="861"/>
      <c r="J94" s="861"/>
      <c r="K94" s="861"/>
      <c r="L94" s="948"/>
      <c r="M94" s="949"/>
      <c r="P94" s="189"/>
    </row>
    <row r="95" spans="1:31">
      <c r="B95" s="894"/>
      <c r="C95" s="1014"/>
      <c r="D95" s="1014"/>
      <c r="E95" s="1010"/>
      <c r="F95" s="1008"/>
      <c r="G95" s="588"/>
      <c r="H95" s="1012"/>
      <c r="I95" s="1012"/>
      <c r="J95" s="1012"/>
      <c r="K95" s="1012"/>
      <c r="L95" s="1012"/>
      <c r="M95" s="895"/>
      <c r="O95" s="188"/>
    </row>
    <row r="96" spans="1:31">
      <c r="A96" s="932">
        <v>8</v>
      </c>
      <c r="B96" s="891" t="str">
        <f>$B$8&amp;"."&amp;A96</f>
        <v>1.8</v>
      </c>
      <c r="C96" s="998"/>
      <c r="D96" s="998"/>
      <c r="E96" s="999" t="s">
        <v>9275</v>
      </c>
      <c r="F96" s="998"/>
      <c r="G96" s="1000"/>
      <c r="H96" s="1001"/>
      <c r="I96" s="1001"/>
      <c r="J96" s="1001"/>
      <c r="K96" s="1001"/>
      <c r="L96" s="1001"/>
      <c r="M96" s="892"/>
      <c r="N96" s="117"/>
    </row>
    <row r="97" spans="1:31" s="100" customFormat="1">
      <c r="A97" s="932">
        <v>1</v>
      </c>
      <c r="B97" s="945" t="str">
        <f>$B$96&amp;"."&amp;A97</f>
        <v>1.8.1</v>
      </c>
      <c r="C97" s="1002" t="str">
        <f ca="1">VLOOKUP($B97,'PLANILHA ORÇAMENTÁRIA'!$C:$M,2,0)</f>
        <v>01.10.01</v>
      </c>
      <c r="D97" s="1002" t="str">
        <f ca="1">VLOOKUP($B97,'PLANILHA ORÇAMENTÁRIA'!$C:$M,3,0)</f>
        <v>SUDECAP</v>
      </c>
      <c r="E97" s="1003" t="str">
        <f ca="1">VLOOKUP($B97,'PLANILHA ORÇAMENTÁRIA'!$C:$M,4,0)</f>
        <v>BANHEIRO QUÍMICO 110 X 120 X 230CM COM MANUTENÇÃO</v>
      </c>
      <c r="F97" s="1004" t="str">
        <f ca="1">VLOOKUP($B97,'PLANILHA ORÇAMENTÁRIA'!$C:$M,5,0)</f>
        <v>MES</v>
      </c>
      <c r="G97" s="860" t="s">
        <v>16</v>
      </c>
      <c r="H97" s="860" t="s">
        <v>23320</v>
      </c>
      <c r="I97" s="860" t="s">
        <v>18</v>
      </c>
      <c r="J97" s="860" t="s">
        <v>19</v>
      </c>
      <c r="K97" s="860" t="s">
        <v>20</v>
      </c>
      <c r="L97" s="860" t="s">
        <v>21</v>
      </c>
      <c r="M97" s="893">
        <f>M98</f>
        <v>72</v>
      </c>
      <c r="N97" s="101"/>
      <c r="O97" s="115"/>
      <c r="P97" s="113"/>
      <c r="Q97" s="113"/>
      <c r="R97" s="113"/>
      <c r="S97" s="113"/>
      <c r="T97" s="113"/>
      <c r="U97" s="113"/>
      <c r="V97" s="113"/>
      <c r="W97" s="113"/>
      <c r="X97" s="113"/>
      <c r="Y97" s="22"/>
      <c r="Z97" s="22"/>
      <c r="AA97" s="22"/>
      <c r="AB97" s="22"/>
      <c r="AC97" s="22"/>
      <c r="AD97" s="22"/>
      <c r="AE97" s="22"/>
    </row>
    <row r="98" spans="1:31" s="100" customFormat="1">
      <c r="A98" s="932"/>
      <c r="B98" s="946"/>
      <c r="C98" s="1005"/>
      <c r="D98" s="1005"/>
      <c r="E98" s="1006" t="s">
        <v>44287</v>
      </c>
      <c r="F98" s="1007"/>
      <c r="G98" s="861">
        <v>3</v>
      </c>
      <c r="H98" s="947">
        <v>24</v>
      </c>
      <c r="I98" s="861"/>
      <c r="J98" s="861"/>
      <c r="K98" s="861"/>
      <c r="L98" s="948"/>
      <c r="M98" s="949">
        <f>G98*H98</f>
        <v>72</v>
      </c>
      <c r="N98" s="101"/>
      <c r="O98" s="115"/>
      <c r="P98" s="113"/>
      <c r="Q98" s="113"/>
      <c r="R98" s="113"/>
      <c r="S98" s="113"/>
      <c r="T98" s="113"/>
      <c r="U98" s="113"/>
      <c r="V98" s="113"/>
      <c r="W98" s="113"/>
      <c r="X98" s="113"/>
      <c r="Y98" s="22"/>
      <c r="Z98" s="22"/>
      <c r="AA98" s="22"/>
      <c r="AB98" s="22"/>
      <c r="AC98" s="22"/>
      <c r="AD98" s="22"/>
      <c r="AE98" s="22"/>
    </row>
    <row r="99" spans="1:31" s="100" customFormat="1">
      <c r="A99" s="932"/>
      <c r="B99" s="894"/>
      <c r="C99" s="1008"/>
      <c r="D99" s="1009"/>
      <c r="E99" s="1010"/>
      <c r="F99" s="1011"/>
      <c r="G99" s="588"/>
      <c r="H99" s="1012"/>
      <c r="I99" s="1012"/>
      <c r="J99" s="1012"/>
      <c r="K99" s="1012"/>
      <c r="L99" s="1012"/>
      <c r="M99" s="895"/>
      <c r="N99" s="101"/>
      <c r="O99" s="114"/>
      <c r="P99" s="113"/>
      <c r="Q99" s="113"/>
      <c r="R99" s="113"/>
      <c r="S99" s="113"/>
      <c r="T99" s="113"/>
      <c r="U99" s="113"/>
      <c r="V99" s="113"/>
      <c r="W99" s="113"/>
      <c r="X99" s="113"/>
      <c r="Y99" s="22"/>
      <c r="Z99" s="22"/>
      <c r="AA99" s="22"/>
      <c r="AB99" s="22"/>
      <c r="AC99" s="22"/>
      <c r="AD99" s="22"/>
      <c r="AE99" s="22"/>
    </row>
    <row r="100" spans="1:31">
      <c r="A100" s="932">
        <v>9</v>
      </c>
      <c r="B100" s="891" t="str">
        <f>$B$8&amp;"."&amp;A100</f>
        <v>1.9</v>
      </c>
      <c r="C100" s="998"/>
      <c r="D100" s="998"/>
      <c r="E100" s="999" t="s">
        <v>23322</v>
      </c>
      <c r="F100" s="998"/>
      <c r="G100" s="1000"/>
      <c r="H100" s="1001"/>
      <c r="I100" s="1001"/>
      <c r="J100" s="1001"/>
      <c r="K100" s="1001"/>
      <c r="L100" s="1001"/>
      <c r="M100" s="892"/>
      <c r="N100" s="117"/>
    </row>
    <row r="101" spans="1:31" s="100" customFormat="1">
      <c r="A101" s="932">
        <v>1</v>
      </c>
      <c r="B101" s="945" t="str">
        <f>$B$100&amp;"."&amp;A101</f>
        <v>1.9.1</v>
      </c>
      <c r="C101" s="1002" t="str">
        <f ca="1">VLOOKUP($B101,'PLANILHA ORÇAMENTÁRIA'!$C:$M,2,0)</f>
        <v>01.11.04</v>
      </c>
      <c r="D101" s="1002" t="str">
        <f ca="1">VLOOKUP($B101,'PLANILHA ORÇAMENTÁRIA'!$C:$M,3,0)</f>
        <v>SUDECAP</v>
      </c>
      <c r="E101" s="1003" t="str">
        <f ca="1">VLOOKUP($B101,'PLANILHA ORÇAMENTÁRIA'!$C:$M,4,0)</f>
        <v>PLACA 0,50 X 0,50M CHAPA GALVANIZADA 22 CAVALETE METALON 20 X 20</v>
      </c>
      <c r="F101" s="1004" t="str">
        <f ca="1">VLOOKUP($B101,'PLANILHA ORÇAMENTÁRIA'!$C:$M,5,0)</f>
        <v>UNMES</v>
      </c>
      <c r="G101" s="860" t="s">
        <v>16</v>
      </c>
      <c r="H101" s="860" t="s">
        <v>17</v>
      </c>
      <c r="I101" s="860" t="s">
        <v>18</v>
      </c>
      <c r="J101" s="860" t="s">
        <v>19</v>
      </c>
      <c r="K101" s="860" t="s">
        <v>20</v>
      </c>
      <c r="L101" s="860" t="s">
        <v>21</v>
      </c>
      <c r="M101" s="893">
        <f>G102</f>
        <v>20</v>
      </c>
      <c r="N101" s="101"/>
      <c r="O101" s="115"/>
      <c r="P101" s="113"/>
      <c r="Q101" s="113"/>
      <c r="R101" s="113"/>
      <c r="S101" s="113"/>
      <c r="T101" s="113"/>
      <c r="U101" s="113"/>
      <c r="V101" s="113"/>
      <c r="W101" s="113"/>
      <c r="X101" s="113"/>
      <c r="Y101" s="22"/>
      <c r="Z101" s="22"/>
      <c r="AA101" s="22"/>
      <c r="AB101" s="22"/>
      <c r="AC101" s="22"/>
      <c r="AD101" s="22"/>
      <c r="AE101" s="22"/>
    </row>
    <row r="102" spans="1:31" s="100" customFormat="1">
      <c r="A102" s="932"/>
      <c r="B102" s="946"/>
      <c r="C102" s="1005"/>
      <c r="D102" s="1005"/>
      <c r="E102" s="1006" t="s">
        <v>23321</v>
      </c>
      <c r="F102" s="1007"/>
      <c r="G102" s="861">
        <v>20</v>
      </c>
      <c r="H102" s="947"/>
      <c r="I102" s="861"/>
      <c r="J102" s="861"/>
      <c r="K102" s="861"/>
      <c r="L102" s="948"/>
      <c r="M102" s="949"/>
      <c r="N102" s="101"/>
      <c r="O102" s="115"/>
      <c r="P102" s="113"/>
      <c r="Q102" s="113"/>
      <c r="R102" s="113"/>
      <c r="S102" s="113"/>
      <c r="T102" s="113"/>
      <c r="U102" s="113"/>
      <c r="V102" s="113"/>
      <c r="W102" s="113"/>
      <c r="X102" s="113"/>
      <c r="Y102" s="22"/>
      <c r="Z102" s="22"/>
      <c r="AA102" s="22"/>
      <c r="AB102" s="22"/>
      <c r="AC102" s="22"/>
      <c r="AD102" s="22"/>
      <c r="AE102" s="22"/>
    </row>
    <row r="103" spans="1:31" s="100" customFormat="1">
      <c r="A103" s="932"/>
      <c r="B103" s="894"/>
      <c r="C103" s="1008"/>
      <c r="D103" s="1009"/>
      <c r="E103" s="1010"/>
      <c r="F103" s="1011"/>
      <c r="G103" s="588"/>
      <c r="H103" s="1012"/>
      <c r="I103" s="1012"/>
      <c r="J103" s="1012"/>
      <c r="K103" s="1012"/>
      <c r="L103" s="1012"/>
      <c r="M103" s="895"/>
      <c r="N103" s="101"/>
      <c r="O103" s="188"/>
      <c r="P103" s="113"/>
      <c r="Q103" s="113"/>
      <c r="R103" s="113"/>
      <c r="S103" s="113"/>
      <c r="T103" s="113"/>
      <c r="U103" s="113"/>
      <c r="V103" s="113"/>
      <c r="W103" s="113"/>
      <c r="X103" s="113"/>
      <c r="Y103" s="22"/>
      <c r="Z103" s="22"/>
      <c r="AA103" s="22"/>
      <c r="AB103" s="22"/>
      <c r="AC103" s="22"/>
      <c r="AD103" s="22"/>
      <c r="AE103" s="22"/>
    </row>
    <row r="104" spans="1:31" s="100" customFormat="1">
      <c r="A104" s="932">
        <v>2</v>
      </c>
      <c r="B104" s="945" t="str">
        <f>$B$100&amp;"."&amp;A104</f>
        <v>1.9.2</v>
      </c>
      <c r="C104" s="1002" t="str">
        <f ca="1">VLOOKUP($B104,'PLANILHA ORÇAMENTÁRIA'!$C:$M,2,0)</f>
        <v>01.11.08</v>
      </c>
      <c r="D104" s="1002" t="str">
        <f ca="1">VLOOKUP($B104,'PLANILHA ORÇAMENTÁRIA'!$C:$M,3,0)</f>
        <v>SUDECAP</v>
      </c>
      <c r="E104" s="1003" t="str">
        <f ca="1">VLOOKUP($B104,'PLANILHA ORÇAMENTÁRIA'!$C:$M,4,0)</f>
        <v>SINALIZADOR MONOLIGHT LED 60 A 70 FLASHES/MINUTO</v>
      </c>
      <c r="F104" s="1004" t="str">
        <f ca="1">VLOOKUP($B104,'PLANILHA ORÇAMENTÁRIA'!$C:$M,5,0)</f>
        <v>UN</v>
      </c>
      <c r="G104" s="860" t="s">
        <v>16</v>
      </c>
      <c r="H104" s="860" t="s">
        <v>17</v>
      </c>
      <c r="I104" s="860" t="s">
        <v>18</v>
      </c>
      <c r="J104" s="860" t="s">
        <v>19</v>
      </c>
      <c r="K104" s="860" t="s">
        <v>20</v>
      </c>
      <c r="L104" s="860" t="s">
        <v>21</v>
      </c>
      <c r="M104" s="893">
        <f>G105</f>
        <v>100</v>
      </c>
      <c r="N104" s="101"/>
      <c r="O104" s="115"/>
      <c r="P104" s="113"/>
      <c r="Q104" s="113"/>
      <c r="R104" s="113"/>
      <c r="S104" s="113"/>
      <c r="T104" s="113"/>
      <c r="U104" s="113"/>
      <c r="V104" s="113"/>
      <c r="W104" s="113"/>
      <c r="X104" s="113"/>
      <c r="Y104" s="22"/>
      <c r="Z104" s="22"/>
      <c r="AA104" s="22"/>
      <c r="AB104" s="22"/>
      <c r="AC104" s="22"/>
      <c r="AD104" s="22"/>
      <c r="AE104" s="22"/>
    </row>
    <row r="105" spans="1:31" s="100" customFormat="1">
      <c r="A105" s="932"/>
      <c r="B105" s="946"/>
      <c r="C105" s="1005"/>
      <c r="D105" s="1005"/>
      <c r="E105" s="1006" t="s">
        <v>23321</v>
      </c>
      <c r="F105" s="1007"/>
      <c r="G105" s="861">
        <v>100</v>
      </c>
      <c r="H105" s="861"/>
      <c r="I105" s="861"/>
      <c r="J105" s="861"/>
      <c r="K105" s="861"/>
      <c r="L105" s="948"/>
      <c r="M105" s="949"/>
      <c r="N105" s="101"/>
      <c r="O105" s="114"/>
      <c r="P105" s="113"/>
      <c r="Q105" s="113"/>
      <c r="R105" s="113"/>
      <c r="S105" s="113"/>
      <c r="T105" s="113"/>
      <c r="U105" s="113"/>
      <c r="V105" s="113"/>
      <c r="W105" s="113"/>
      <c r="X105" s="113"/>
      <c r="Y105" s="22"/>
      <c r="Z105" s="22"/>
      <c r="AA105" s="22"/>
      <c r="AB105" s="22"/>
      <c r="AC105" s="22"/>
      <c r="AD105" s="22"/>
      <c r="AE105" s="22"/>
    </row>
    <row r="106" spans="1:31" s="100" customFormat="1">
      <c r="A106" s="932"/>
      <c r="B106" s="894"/>
      <c r="C106" s="1008"/>
      <c r="D106" s="1009"/>
      <c r="E106" s="1010"/>
      <c r="F106" s="1011"/>
      <c r="G106" s="588"/>
      <c r="H106" s="1012"/>
      <c r="I106" s="1012"/>
      <c r="J106" s="1012"/>
      <c r="K106" s="1012"/>
      <c r="L106" s="1012"/>
      <c r="M106" s="895"/>
      <c r="N106" s="101"/>
      <c r="O106" s="114"/>
      <c r="P106" s="113"/>
      <c r="Q106" s="113"/>
      <c r="R106" s="113"/>
      <c r="S106" s="113"/>
      <c r="T106" s="113"/>
      <c r="U106" s="113"/>
      <c r="V106" s="113"/>
      <c r="W106" s="113"/>
      <c r="X106" s="113"/>
      <c r="Y106" s="22"/>
      <c r="Z106" s="22"/>
      <c r="AA106" s="22"/>
      <c r="AB106" s="22"/>
      <c r="AC106" s="22"/>
      <c r="AD106" s="22"/>
      <c r="AE106" s="22"/>
    </row>
    <row r="107" spans="1:31" s="100" customFormat="1" ht="25.5">
      <c r="A107" s="932">
        <v>3</v>
      </c>
      <c r="B107" s="891" t="str">
        <f>$B$100&amp;"."&amp;A107</f>
        <v>1.9.3</v>
      </c>
      <c r="C107" s="998">
        <f ca="1">VLOOKUP($B107,'PLANILHA ORÇAMENTÁRIA'!$C:$M,2,0)</f>
        <v>65000008</v>
      </c>
      <c r="D107" s="998" t="str">
        <f ca="1">VLOOKUP($B107,'PLANILHA ORÇAMENTÁRIA'!$C:$M,3,0)</f>
        <v>COPASA</v>
      </c>
      <c r="E107" s="999" t="str">
        <f ca="1">VLOOKUP($B107,'PLANILHA ORÇAMENTÁRIA'!$C:$M,4,0)</f>
        <v>SINALIZACAO - PLACA DE DISTANCIA DE OBRAS CONFORME PADRAO COPASA P.066 - FORNECIMENTO E MOVIMENTACAO</v>
      </c>
      <c r="F107" s="998" t="str">
        <f ca="1">VLOOKUP($B107,'PLANILHA ORÇAMENTÁRIA'!$C:$M,5,0)</f>
        <v>UN</v>
      </c>
      <c r="G107" s="1000" t="s">
        <v>16</v>
      </c>
      <c r="H107" s="1001" t="s">
        <v>17</v>
      </c>
      <c r="I107" s="1001" t="s">
        <v>18</v>
      </c>
      <c r="J107" s="1001" t="s">
        <v>19</v>
      </c>
      <c r="K107" s="1001" t="s">
        <v>20</v>
      </c>
      <c r="L107" s="1001" t="s">
        <v>21</v>
      </c>
      <c r="M107" s="892">
        <f>G108</f>
        <v>80</v>
      </c>
      <c r="N107" s="101"/>
      <c r="O107" s="115"/>
      <c r="P107" s="113"/>
      <c r="Q107" s="113"/>
      <c r="R107" s="113"/>
      <c r="S107" s="113"/>
      <c r="T107" s="113"/>
      <c r="U107" s="113"/>
      <c r="V107" s="113"/>
      <c r="W107" s="113"/>
      <c r="X107" s="113"/>
      <c r="Y107" s="22"/>
      <c r="Z107" s="22"/>
      <c r="AA107" s="22"/>
      <c r="AB107" s="22"/>
      <c r="AC107" s="22"/>
      <c r="AD107" s="22"/>
      <c r="AE107" s="22"/>
    </row>
    <row r="108" spans="1:31" s="100" customFormat="1">
      <c r="A108" s="932"/>
      <c r="B108" s="894"/>
      <c r="C108" s="1008"/>
      <c r="D108" s="1009"/>
      <c r="E108" s="1013" t="s">
        <v>23321</v>
      </c>
      <c r="F108" s="1011"/>
      <c r="G108" s="1015">
        <v>80</v>
      </c>
      <c r="H108" s="1012"/>
      <c r="I108" s="1012"/>
      <c r="J108" s="1012"/>
      <c r="K108" s="1012"/>
      <c r="L108" s="1012"/>
      <c r="M108" s="895"/>
      <c r="N108" s="101"/>
      <c r="O108" s="114"/>
      <c r="P108" s="113"/>
      <c r="Q108" s="113"/>
      <c r="R108" s="113"/>
      <c r="S108" s="113"/>
      <c r="T108" s="113"/>
      <c r="U108" s="113"/>
      <c r="V108" s="113"/>
      <c r="W108" s="113"/>
      <c r="X108" s="113"/>
      <c r="Y108" s="22"/>
      <c r="Z108" s="22"/>
      <c r="AA108" s="22"/>
      <c r="AB108" s="22"/>
      <c r="AC108" s="22"/>
      <c r="AD108" s="22"/>
      <c r="AE108" s="22"/>
    </row>
    <row r="109" spans="1:31" s="100" customFormat="1">
      <c r="A109" s="932"/>
      <c r="B109" s="894"/>
      <c r="C109" s="1008"/>
      <c r="D109" s="1009"/>
      <c r="E109" s="1010"/>
      <c r="F109" s="1011"/>
      <c r="G109" s="588"/>
      <c r="H109" s="1012"/>
      <c r="I109" s="1012"/>
      <c r="J109" s="1012"/>
      <c r="K109" s="1012"/>
      <c r="L109" s="1012"/>
      <c r="M109" s="895"/>
      <c r="N109" s="101"/>
      <c r="O109" s="114"/>
      <c r="P109" s="113"/>
      <c r="Q109" s="113"/>
      <c r="R109" s="113"/>
      <c r="S109" s="113"/>
      <c r="T109" s="113"/>
      <c r="U109" s="113"/>
      <c r="V109" s="113"/>
      <c r="W109" s="113"/>
      <c r="X109" s="113"/>
      <c r="Y109" s="22"/>
      <c r="Z109" s="22"/>
      <c r="AA109" s="22"/>
      <c r="AB109" s="22"/>
      <c r="AC109" s="22"/>
      <c r="AD109" s="22"/>
      <c r="AE109" s="22"/>
    </row>
    <row r="110" spans="1:31" s="100" customFormat="1">
      <c r="A110" s="932">
        <v>4</v>
      </c>
      <c r="B110" s="891" t="str">
        <f>$B$100&amp;"."&amp;A110</f>
        <v>1.9.4</v>
      </c>
      <c r="C110" s="998">
        <f ca="1">VLOOKUP($B110,'PLANILHA ORÇAMENTÁRIA'!$C:$M,2,0)</f>
        <v>65000010</v>
      </c>
      <c r="D110" s="998" t="str">
        <f ca="1">VLOOKUP($B110,'PLANILHA ORÇAMENTÁRIA'!$C:$M,3,0)</f>
        <v>COPASA</v>
      </c>
      <c r="E110" s="999" t="str">
        <f ca="1">VLOOKUP($B110,'PLANILHA ORÇAMENTÁRIA'!$C:$M,4,0)</f>
        <v>SINALIZACAO - CONE CONFORME PADRAO COPASA P.065 FORNECIMENTO E MOVIMENTACAO</v>
      </c>
      <c r="F110" s="998" t="str">
        <f ca="1">VLOOKUP($B110,'PLANILHA ORÇAMENTÁRIA'!$C:$M,5,0)</f>
        <v>UN</v>
      </c>
      <c r="G110" s="1000" t="s">
        <v>16</v>
      </c>
      <c r="H110" s="1001" t="s">
        <v>17</v>
      </c>
      <c r="I110" s="1001" t="s">
        <v>18</v>
      </c>
      <c r="J110" s="1001" t="s">
        <v>19</v>
      </c>
      <c r="K110" s="1001" t="s">
        <v>20</v>
      </c>
      <c r="L110" s="1001" t="s">
        <v>21</v>
      </c>
      <c r="M110" s="892">
        <f>G111</f>
        <v>80</v>
      </c>
      <c r="N110" s="101"/>
      <c r="O110" s="115"/>
      <c r="P110" s="113"/>
      <c r="Q110" s="113"/>
      <c r="R110" s="113"/>
      <c r="S110" s="113"/>
      <c r="T110" s="113"/>
      <c r="U110" s="113"/>
      <c r="V110" s="113"/>
      <c r="W110" s="113"/>
      <c r="X110" s="113"/>
      <c r="Y110" s="22"/>
      <c r="Z110" s="22"/>
      <c r="AA110" s="22"/>
      <c r="AB110" s="22"/>
      <c r="AC110" s="22"/>
      <c r="AD110" s="22"/>
      <c r="AE110" s="22"/>
    </row>
    <row r="111" spans="1:31" s="100" customFormat="1">
      <c r="A111" s="932"/>
      <c r="B111" s="894"/>
      <c r="C111" s="1008"/>
      <c r="D111" s="1009"/>
      <c r="E111" s="1013" t="s">
        <v>23321</v>
      </c>
      <c r="F111" s="1011"/>
      <c r="G111" s="1015">
        <v>80</v>
      </c>
      <c r="H111" s="1012"/>
      <c r="I111" s="1012"/>
      <c r="J111" s="1012"/>
      <c r="K111" s="1012"/>
      <c r="L111" s="1012"/>
      <c r="M111" s="895"/>
      <c r="N111" s="101"/>
      <c r="O111" s="114"/>
      <c r="P111" s="113"/>
      <c r="Q111" s="113"/>
      <c r="R111" s="113"/>
      <c r="S111" s="113"/>
      <c r="T111" s="113"/>
      <c r="U111" s="113"/>
      <c r="V111" s="113"/>
      <c r="W111" s="113"/>
      <c r="X111" s="113"/>
      <c r="Y111" s="22"/>
      <c r="Z111" s="22"/>
      <c r="AA111" s="22"/>
      <c r="AB111" s="22"/>
      <c r="AC111" s="22"/>
      <c r="AD111" s="22"/>
      <c r="AE111" s="22"/>
    </row>
    <row r="112" spans="1:31" s="100" customFormat="1">
      <c r="A112" s="932"/>
      <c r="B112" s="894"/>
      <c r="C112" s="1008"/>
      <c r="D112" s="1009"/>
      <c r="E112" s="1010"/>
      <c r="F112" s="1011"/>
      <c r="G112" s="588"/>
      <c r="H112" s="1012"/>
      <c r="I112" s="1012"/>
      <c r="J112" s="1012"/>
      <c r="K112" s="1012"/>
      <c r="L112" s="1012"/>
      <c r="M112" s="895"/>
      <c r="N112" s="101"/>
      <c r="O112" s="114"/>
      <c r="P112" s="113"/>
      <c r="Q112" s="113"/>
      <c r="R112" s="113"/>
      <c r="S112" s="113"/>
      <c r="T112" s="113"/>
      <c r="U112" s="113"/>
      <c r="V112" s="113"/>
      <c r="W112" s="113"/>
      <c r="X112" s="113"/>
      <c r="Y112" s="22"/>
      <c r="Z112" s="22"/>
      <c r="AA112" s="22"/>
      <c r="AB112" s="22"/>
      <c r="AC112" s="22"/>
      <c r="AD112" s="22"/>
      <c r="AE112" s="22"/>
    </row>
    <row r="113" spans="1:31" s="100" customFormat="1">
      <c r="A113" s="932">
        <v>5</v>
      </c>
      <c r="B113" s="891" t="str">
        <f>$B$100&amp;"."&amp;A113</f>
        <v>1.9.5</v>
      </c>
      <c r="C113" s="998">
        <f ca="1">VLOOKUP($B113,'PLANILHA ORÇAMENTÁRIA'!$C:$M,2,0)</f>
        <v>65000012</v>
      </c>
      <c r="D113" s="998" t="str">
        <f ca="1">VLOOKUP($B113,'PLANILHA ORÇAMENTÁRIA'!$C:$M,3,0)</f>
        <v>COPASA</v>
      </c>
      <c r="E113" s="999" t="str">
        <f ca="1">VLOOKUP($B113,'PLANILHA ORÇAMENTÁRIA'!$C:$M,4,0)</f>
        <v>SINALIZACAO NOTURNA - FORNECIMENTO E INSTALACAO</v>
      </c>
      <c r="F113" s="998" t="str">
        <f ca="1">VLOOKUP($B113,'PLANILHA ORÇAMENTÁRIA'!$C:$M,5,0)</f>
        <v>UN</v>
      </c>
      <c r="G113" s="1000" t="s">
        <v>16</v>
      </c>
      <c r="H113" s="1001" t="s">
        <v>17</v>
      </c>
      <c r="I113" s="1001" t="s">
        <v>18</v>
      </c>
      <c r="J113" s="1001" t="s">
        <v>19</v>
      </c>
      <c r="K113" s="1001" t="s">
        <v>20</v>
      </c>
      <c r="L113" s="1001" t="s">
        <v>21</v>
      </c>
      <c r="M113" s="892">
        <f>G114</f>
        <v>200</v>
      </c>
      <c r="N113" s="101"/>
      <c r="O113" s="115"/>
      <c r="P113" s="113"/>
      <c r="Q113" s="113"/>
      <c r="R113" s="113"/>
      <c r="S113" s="113"/>
      <c r="T113" s="113"/>
      <c r="U113" s="113"/>
      <c r="V113" s="113"/>
      <c r="W113" s="113"/>
      <c r="X113" s="113"/>
      <c r="Y113" s="22"/>
      <c r="Z113" s="22"/>
      <c r="AA113" s="22"/>
      <c r="AB113" s="22"/>
      <c r="AC113" s="22"/>
      <c r="AD113" s="22"/>
      <c r="AE113" s="22"/>
    </row>
    <row r="114" spans="1:31" s="100" customFormat="1">
      <c r="A114" s="932"/>
      <c r="B114" s="894"/>
      <c r="C114" s="1008"/>
      <c r="D114" s="1009"/>
      <c r="E114" s="1013" t="s">
        <v>23321</v>
      </c>
      <c r="F114" s="1011"/>
      <c r="G114" s="1015">
        <v>200</v>
      </c>
      <c r="H114" s="1012"/>
      <c r="I114" s="1012"/>
      <c r="J114" s="1012"/>
      <c r="K114" s="1012"/>
      <c r="L114" s="1012"/>
      <c r="M114" s="895"/>
      <c r="N114" s="101"/>
      <c r="O114" s="114"/>
      <c r="P114" s="113"/>
      <c r="Q114" s="113"/>
      <c r="R114" s="113"/>
      <c r="S114" s="113"/>
      <c r="T114" s="113"/>
      <c r="U114" s="113"/>
      <c r="V114" s="113"/>
      <c r="W114" s="113"/>
      <c r="X114" s="113"/>
      <c r="Y114" s="22"/>
      <c r="Z114" s="22"/>
      <c r="AA114" s="22"/>
      <c r="AB114" s="22"/>
      <c r="AC114" s="22"/>
      <c r="AD114" s="22"/>
      <c r="AE114" s="22"/>
    </row>
    <row r="115" spans="1:31" s="100" customFormat="1">
      <c r="A115" s="932"/>
      <c r="B115" s="894"/>
      <c r="C115" s="1008"/>
      <c r="D115" s="1009"/>
      <c r="E115" s="1010"/>
      <c r="F115" s="1011"/>
      <c r="G115" s="1015"/>
      <c r="H115" s="1012"/>
      <c r="I115" s="1012"/>
      <c r="J115" s="1012"/>
      <c r="K115" s="1012"/>
      <c r="L115" s="1012"/>
      <c r="M115" s="895"/>
      <c r="N115" s="101"/>
      <c r="O115" s="114"/>
      <c r="P115" s="113"/>
      <c r="Q115" s="113"/>
      <c r="R115" s="113"/>
      <c r="S115" s="113"/>
      <c r="T115" s="113"/>
      <c r="U115" s="113"/>
      <c r="V115" s="113"/>
      <c r="W115" s="113"/>
      <c r="X115" s="113"/>
      <c r="Y115" s="22"/>
      <c r="Z115" s="22"/>
      <c r="AA115" s="22"/>
      <c r="AB115" s="22"/>
      <c r="AC115" s="22"/>
      <c r="AD115" s="22"/>
      <c r="AE115" s="22"/>
    </row>
    <row r="116" spans="1:31" s="100" customFormat="1">
      <c r="A116" s="932">
        <v>6</v>
      </c>
      <c r="B116" s="891" t="str">
        <f>$B$100&amp;"."&amp;A116</f>
        <v>1.9.6</v>
      </c>
      <c r="C116" s="998">
        <f ca="1">VLOOKUP($B116,'PLANILHA ORÇAMENTÁRIA'!$C:$M,2,0)</f>
        <v>65000014</v>
      </c>
      <c r="D116" s="998" t="str">
        <f ca="1">VLOOKUP($B116,'PLANILHA ORÇAMENTÁRIA'!$C:$M,3,0)</f>
        <v>COPASA</v>
      </c>
      <c r="E116" s="999" t="str">
        <f ca="1">VLOOKUP($B116,'PLANILHA ORÇAMENTÁRIA'!$C:$M,4,0)</f>
        <v>TRAVESSIA PARA VEICULOS EM CHAPA DE ACO FORNECIMENTO E POSICIONAMENTO</v>
      </c>
      <c r="F116" s="998" t="str">
        <f ca="1">VLOOKUP($B116,'PLANILHA ORÇAMENTÁRIA'!$C:$M,5,0)</f>
        <v>M2</v>
      </c>
      <c r="G116" s="1000" t="s">
        <v>16</v>
      </c>
      <c r="H116" s="1001" t="s">
        <v>17</v>
      </c>
      <c r="I116" s="1001" t="s">
        <v>18</v>
      </c>
      <c r="J116" s="1001" t="s">
        <v>19</v>
      </c>
      <c r="K116" s="1001" t="s">
        <v>20</v>
      </c>
      <c r="L116" s="1001" t="s">
        <v>21</v>
      </c>
      <c r="M116" s="892">
        <f>M117</f>
        <v>30</v>
      </c>
      <c r="N116" s="101"/>
      <c r="O116" s="115"/>
      <c r="P116" s="113"/>
      <c r="Q116" s="113"/>
      <c r="R116" s="113"/>
      <c r="S116" s="113"/>
      <c r="T116" s="113"/>
      <c r="U116" s="113"/>
      <c r="V116" s="113"/>
      <c r="W116" s="113"/>
      <c r="X116" s="113"/>
      <c r="Y116" s="22"/>
      <c r="Z116" s="22"/>
      <c r="AA116" s="22"/>
      <c r="AB116" s="22"/>
      <c r="AC116" s="22"/>
      <c r="AD116" s="22"/>
      <c r="AE116" s="22"/>
    </row>
    <row r="117" spans="1:31" s="100" customFormat="1">
      <c r="A117" s="932"/>
      <c r="B117" s="894"/>
      <c r="C117" s="1008"/>
      <c r="D117" s="1009"/>
      <c r="E117" s="1013" t="s">
        <v>23321</v>
      </c>
      <c r="F117" s="1011"/>
      <c r="G117" s="588">
        <v>2</v>
      </c>
      <c r="H117" s="1012">
        <v>5</v>
      </c>
      <c r="I117" s="1012">
        <v>3</v>
      </c>
      <c r="J117" s="1012"/>
      <c r="K117" s="1012">
        <f>I117*H117</f>
        <v>15</v>
      </c>
      <c r="L117" s="1012"/>
      <c r="M117" s="895">
        <f>K117*G117</f>
        <v>30</v>
      </c>
      <c r="N117" s="101"/>
      <c r="O117" s="114"/>
      <c r="P117" s="113"/>
      <c r="Q117" s="113"/>
      <c r="R117" s="113"/>
      <c r="S117" s="113"/>
      <c r="T117" s="113"/>
      <c r="U117" s="113"/>
      <c r="V117" s="113"/>
      <c r="W117" s="113"/>
      <c r="X117" s="113"/>
      <c r="Y117" s="22"/>
      <c r="Z117" s="22"/>
      <c r="AA117" s="22"/>
      <c r="AB117" s="22"/>
      <c r="AC117" s="22"/>
      <c r="AD117" s="22"/>
      <c r="AE117" s="22"/>
    </row>
    <row r="118" spans="1:31" s="100" customFormat="1">
      <c r="A118" s="932"/>
      <c r="B118" s="894"/>
      <c r="C118" s="1008"/>
      <c r="D118" s="1009"/>
      <c r="E118" s="1010"/>
      <c r="F118" s="1011"/>
      <c r="G118" s="588"/>
      <c r="H118" s="1012"/>
      <c r="I118" s="1012"/>
      <c r="J118" s="1012"/>
      <c r="K118" s="1012"/>
      <c r="L118" s="1012"/>
      <c r="M118" s="895"/>
      <c r="N118" s="101"/>
      <c r="O118" s="114"/>
      <c r="P118" s="113"/>
      <c r="Q118" s="113"/>
      <c r="R118" s="113"/>
      <c r="S118" s="113"/>
      <c r="T118" s="113"/>
      <c r="U118" s="113"/>
      <c r="V118" s="113"/>
      <c r="W118" s="113"/>
      <c r="X118" s="113"/>
      <c r="Y118" s="22"/>
      <c r="Z118" s="22"/>
      <c r="AA118" s="22"/>
      <c r="AB118" s="22"/>
      <c r="AC118" s="22"/>
      <c r="AD118" s="22"/>
      <c r="AE118" s="22"/>
    </row>
    <row r="119" spans="1:31" s="100" customFormat="1" ht="25.5">
      <c r="A119" s="932">
        <v>7</v>
      </c>
      <c r="B119" s="891" t="str">
        <f>$B$100&amp;"."&amp;A119</f>
        <v>1.9.7</v>
      </c>
      <c r="C119" s="998">
        <f ca="1">VLOOKUP($B119,'PLANILHA ORÇAMENTÁRIA'!$C:$M,2,0)</f>
        <v>65000015</v>
      </c>
      <c r="D119" s="998" t="str">
        <f ca="1">VLOOKUP($B119,'PLANILHA ORÇAMENTÁRIA'!$C:$M,3,0)</f>
        <v>COPASA</v>
      </c>
      <c r="E119" s="999" t="str">
        <f ca="1">VLOOKUP($B119,'PLANILHA ORÇAMENTÁRIA'!$C:$M,4,0)</f>
        <v>TRAVESSIA PARA PEDESTRES EM MADEIRA INCLUSIVE GUARDA-CORPO FORNECIMENTO E POSICIONAMENTO</v>
      </c>
      <c r="F119" s="998" t="str">
        <f ca="1">VLOOKUP($B119,'PLANILHA ORÇAMENTÁRIA'!$C:$M,5,0)</f>
        <v>M2</v>
      </c>
      <c r="G119" s="1000" t="s">
        <v>16</v>
      </c>
      <c r="H119" s="1001" t="s">
        <v>17</v>
      </c>
      <c r="I119" s="1001" t="s">
        <v>18</v>
      </c>
      <c r="J119" s="1001" t="s">
        <v>19</v>
      </c>
      <c r="K119" s="1001" t="s">
        <v>20</v>
      </c>
      <c r="L119" s="1001" t="s">
        <v>21</v>
      </c>
      <c r="M119" s="892">
        <f>M120</f>
        <v>7.5</v>
      </c>
      <c r="N119" s="101"/>
      <c r="O119" s="115"/>
      <c r="P119" s="113"/>
      <c r="Q119" s="113"/>
      <c r="R119" s="113"/>
      <c r="S119" s="113"/>
      <c r="T119" s="113"/>
      <c r="U119" s="113"/>
      <c r="V119" s="113"/>
      <c r="W119" s="113"/>
      <c r="X119" s="113"/>
      <c r="Y119" s="22"/>
      <c r="Z119" s="22"/>
      <c r="AA119" s="22"/>
      <c r="AB119" s="22"/>
      <c r="AC119" s="22"/>
      <c r="AD119" s="22"/>
      <c r="AE119" s="22"/>
    </row>
    <row r="120" spans="1:31" s="100" customFormat="1">
      <c r="A120" s="932"/>
      <c r="B120" s="894"/>
      <c r="C120" s="1008"/>
      <c r="D120" s="1009"/>
      <c r="E120" s="1013" t="s">
        <v>23321</v>
      </c>
      <c r="F120" s="1011"/>
      <c r="G120" s="588">
        <v>2</v>
      </c>
      <c r="H120" s="1012">
        <v>2.5</v>
      </c>
      <c r="I120" s="1012">
        <v>1.5</v>
      </c>
      <c r="J120" s="1012"/>
      <c r="K120" s="1012">
        <f>I120*H120</f>
        <v>3.75</v>
      </c>
      <c r="L120" s="1012"/>
      <c r="M120" s="895">
        <f>K120*G120</f>
        <v>7.5</v>
      </c>
      <c r="N120" s="101"/>
      <c r="O120" s="114"/>
      <c r="P120" s="113"/>
      <c r="Q120" s="113"/>
      <c r="R120" s="113"/>
      <c r="S120" s="113"/>
      <c r="T120" s="113"/>
      <c r="U120" s="113"/>
      <c r="V120" s="113"/>
      <c r="W120" s="113"/>
      <c r="X120" s="113"/>
      <c r="Y120" s="22"/>
      <c r="Z120" s="22"/>
      <c r="AA120" s="22"/>
      <c r="AB120" s="22"/>
      <c r="AC120" s="22"/>
      <c r="AD120" s="22"/>
      <c r="AE120" s="22"/>
    </row>
    <row r="121" spans="1:31" s="100" customFormat="1">
      <c r="A121" s="932"/>
      <c r="B121" s="894"/>
      <c r="C121" s="1008"/>
      <c r="D121" s="1009"/>
      <c r="E121" s="1010"/>
      <c r="F121" s="1011"/>
      <c r="G121" s="588"/>
      <c r="H121" s="1012"/>
      <c r="I121" s="1012"/>
      <c r="J121" s="1012"/>
      <c r="K121" s="1012"/>
      <c r="L121" s="1012"/>
      <c r="M121" s="895"/>
      <c r="N121" s="101"/>
      <c r="O121" s="114"/>
      <c r="P121" s="113"/>
      <c r="Q121" s="113"/>
      <c r="R121" s="113"/>
      <c r="S121" s="113"/>
      <c r="T121" s="113"/>
      <c r="U121" s="113"/>
      <c r="V121" s="113"/>
      <c r="W121" s="113"/>
      <c r="X121" s="113"/>
      <c r="Y121" s="22"/>
      <c r="Z121" s="22"/>
      <c r="AA121" s="22"/>
      <c r="AB121" s="22"/>
      <c r="AC121" s="22"/>
      <c r="AD121" s="22"/>
      <c r="AE121" s="22"/>
    </row>
    <row r="122" spans="1:31" s="100" customFormat="1" ht="37.5">
      <c r="A122" s="932">
        <v>8</v>
      </c>
      <c r="B122" s="891" t="str">
        <f>$B$100&amp;"."&amp;A122</f>
        <v>1.9.8</v>
      </c>
      <c r="C122" s="998">
        <f ca="1">VLOOKUP($B122,'PLANILHA ORÇAMENTÁRIA'!$C:$M,2,0)</f>
        <v>5212560</v>
      </c>
      <c r="D122" s="998" t="str">
        <f ca="1">VLOOKUP($B122,'PLANILHA ORÇAMENTÁRIA'!$C:$M,3,0)</f>
        <v>SICRO 3</v>
      </c>
      <c r="E122" s="999" t="str">
        <f ca="1">VLOOKUP($B122,'PLANILHA ORÇAMENTÁRIA'!$C:$M,4,0)</f>
        <v>PLACA DE ADVERTÊNCIA PARA SINALIZAÇÃO DE OBRAS MONTADA EM SUPORTE METÁLICO MÓVEL, LADO 1,00 M - UTILIZAÇÃO DE 600 CICLOS - FORNECIMENTO, 01 IMPLANTAÇÃO E 01 RETIRADA DIÁRIA</v>
      </c>
      <c r="F122" s="998" t="str">
        <f ca="1">VLOOKUP($B122,'PLANILHA ORÇAMENTÁRIA'!$C:$M,5,0)</f>
        <v>UN.DIA</v>
      </c>
      <c r="G122" s="1000" t="s">
        <v>16</v>
      </c>
      <c r="H122" s="1001" t="s">
        <v>17</v>
      </c>
      <c r="I122" s="1001" t="s">
        <v>18</v>
      </c>
      <c r="J122" s="1001" t="s">
        <v>19</v>
      </c>
      <c r="K122" s="1001" t="s">
        <v>20</v>
      </c>
      <c r="L122" s="1001" t="s">
        <v>21</v>
      </c>
      <c r="M122" s="892">
        <f>M123</f>
        <v>900</v>
      </c>
      <c r="N122" s="101"/>
      <c r="O122" s="115"/>
      <c r="P122" s="113"/>
      <c r="Q122" s="113"/>
      <c r="R122" s="113"/>
      <c r="S122" s="113"/>
      <c r="T122" s="113"/>
      <c r="U122" s="113"/>
      <c r="V122" s="113"/>
      <c r="W122" s="113"/>
      <c r="X122" s="113"/>
      <c r="Y122" s="22"/>
      <c r="Z122" s="22"/>
      <c r="AA122" s="22"/>
      <c r="AB122" s="22"/>
      <c r="AC122" s="22"/>
      <c r="AD122" s="22"/>
      <c r="AE122" s="22"/>
    </row>
    <row r="123" spans="1:31" s="100" customFormat="1">
      <c r="A123" s="932"/>
      <c r="B123" s="894"/>
      <c r="C123" s="1008"/>
      <c r="D123" s="1009"/>
      <c r="E123" s="1013" t="s">
        <v>23323</v>
      </c>
      <c r="F123" s="1011"/>
      <c r="G123" s="588">
        <v>5</v>
      </c>
      <c r="H123" s="1012">
        <v>180</v>
      </c>
      <c r="I123" s="1012"/>
      <c r="J123" s="1012"/>
      <c r="K123" s="1012"/>
      <c r="L123" s="1012"/>
      <c r="M123" s="895">
        <f>G123*H123</f>
        <v>900</v>
      </c>
      <c r="N123" s="101"/>
      <c r="O123" s="115"/>
      <c r="P123" s="113"/>
      <c r="Q123" s="113"/>
      <c r="R123" s="113"/>
      <c r="S123" s="113"/>
      <c r="T123" s="113"/>
      <c r="U123" s="113"/>
      <c r="V123" s="113"/>
      <c r="W123" s="113"/>
      <c r="X123" s="113"/>
      <c r="Y123" s="22"/>
      <c r="Z123" s="22"/>
      <c r="AA123" s="22"/>
      <c r="AB123" s="22"/>
      <c r="AC123" s="22"/>
      <c r="AD123" s="22"/>
      <c r="AE123" s="22"/>
    </row>
    <row r="124" spans="1:31" s="100" customFormat="1">
      <c r="A124" s="932"/>
      <c r="B124" s="894"/>
      <c r="C124" s="1008"/>
      <c r="D124" s="1009"/>
      <c r="E124" s="1010"/>
      <c r="F124" s="1011"/>
      <c r="G124" s="588"/>
      <c r="H124" s="1012"/>
      <c r="I124" s="1012"/>
      <c r="J124" s="1012"/>
      <c r="K124" s="1012"/>
      <c r="L124" s="1012"/>
      <c r="M124" s="895"/>
      <c r="N124" s="101"/>
      <c r="O124" s="188"/>
      <c r="P124" s="113"/>
      <c r="Q124" s="113"/>
      <c r="R124" s="113"/>
      <c r="S124" s="113"/>
      <c r="T124" s="113"/>
      <c r="U124" s="113"/>
      <c r="V124" s="113"/>
      <c r="W124" s="113"/>
      <c r="X124" s="113"/>
      <c r="Y124" s="22"/>
      <c r="Z124" s="22"/>
      <c r="AA124" s="22"/>
      <c r="AB124" s="22"/>
      <c r="AC124" s="22"/>
      <c r="AD124" s="22"/>
      <c r="AE124" s="22"/>
    </row>
    <row r="125" spans="1:31" s="100" customFormat="1" ht="25.5">
      <c r="A125" s="932">
        <v>9</v>
      </c>
      <c r="B125" s="891" t="str">
        <f>$B$100&amp;"."&amp;A125</f>
        <v>1.9.9</v>
      </c>
      <c r="C125" s="998">
        <f ca="1">VLOOKUP($B125,'PLANILHA ORÇAMENTÁRIA'!$C:$M,2,0)</f>
        <v>5213835</v>
      </c>
      <c r="D125" s="998" t="str">
        <f ca="1">VLOOKUP($B125,'PLANILHA ORÇAMENTÁRIA'!$C:$M,3,0)</f>
        <v>SICRO 3</v>
      </c>
      <c r="E125" s="999" t="str">
        <f ca="1">VLOOKUP($B125,'PLANILHA ORÇAMENTÁRIA'!$C:$M,4,0)</f>
        <v>CONE PLÁSTICO PARA CANALIZAÇÃO DE TRÂNSITO - UTILIZAÇÃO DE 150 CICLOS - FORNECIMENTO, 01 IMPLANTAÇÃO E 01 RETIRADA DIÁRIA</v>
      </c>
      <c r="F125" s="998" t="str">
        <f ca="1">VLOOKUP($B125,'PLANILHA ORÇAMENTÁRIA'!$C:$M,5,0)</f>
        <v>UN.DIA</v>
      </c>
      <c r="G125" s="1000" t="s">
        <v>16</v>
      </c>
      <c r="H125" s="1001" t="s">
        <v>17</v>
      </c>
      <c r="I125" s="1001" t="s">
        <v>18</v>
      </c>
      <c r="J125" s="1001" t="s">
        <v>19</v>
      </c>
      <c r="K125" s="1001" t="s">
        <v>20</v>
      </c>
      <c r="L125" s="1001" t="s">
        <v>21</v>
      </c>
      <c r="M125" s="892">
        <f>M126</f>
        <v>18000</v>
      </c>
      <c r="N125" s="101"/>
      <c r="O125" s="115"/>
      <c r="P125" s="113"/>
      <c r="Q125" s="113"/>
      <c r="R125" s="113"/>
      <c r="S125" s="113"/>
      <c r="T125" s="113"/>
      <c r="U125" s="113"/>
      <c r="V125" s="113"/>
      <c r="W125" s="113"/>
      <c r="X125" s="113"/>
      <c r="Y125" s="22"/>
      <c r="Z125" s="22"/>
      <c r="AA125" s="22"/>
      <c r="AB125" s="22"/>
      <c r="AC125" s="22"/>
      <c r="AD125" s="22"/>
      <c r="AE125" s="22"/>
    </row>
    <row r="126" spans="1:31" s="100" customFormat="1">
      <c r="A126" s="932"/>
      <c r="B126" s="894"/>
      <c r="C126" s="1008"/>
      <c r="D126" s="1009"/>
      <c r="E126" s="1013" t="s">
        <v>23323</v>
      </c>
      <c r="F126" s="1011"/>
      <c r="G126" s="588">
        <v>100</v>
      </c>
      <c r="H126" s="1012">
        <v>180</v>
      </c>
      <c r="I126" s="1012"/>
      <c r="J126" s="1012"/>
      <c r="K126" s="1012"/>
      <c r="L126" s="1012"/>
      <c r="M126" s="895">
        <f>G126*H126</f>
        <v>18000</v>
      </c>
      <c r="N126" s="101"/>
      <c r="O126" s="114"/>
      <c r="P126" s="113"/>
      <c r="Q126" s="113"/>
      <c r="R126" s="113"/>
      <c r="S126" s="113"/>
      <c r="T126" s="113"/>
      <c r="U126" s="113"/>
      <c r="V126" s="113"/>
      <c r="W126" s="113"/>
      <c r="X126" s="113"/>
      <c r="Y126" s="22"/>
      <c r="Z126" s="22"/>
      <c r="AA126" s="22"/>
      <c r="AB126" s="22"/>
      <c r="AC126" s="22"/>
      <c r="AD126" s="22"/>
      <c r="AE126" s="22"/>
    </row>
    <row r="127" spans="1:31" s="100" customFormat="1">
      <c r="A127" s="932"/>
      <c r="B127" s="894"/>
      <c r="C127" s="1008"/>
      <c r="D127" s="1009"/>
      <c r="E127" s="1010"/>
      <c r="F127" s="1011"/>
      <c r="G127" s="588"/>
      <c r="H127" s="1012"/>
      <c r="I127" s="1012"/>
      <c r="J127" s="1012"/>
      <c r="K127" s="1012"/>
      <c r="L127" s="1012"/>
      <c r="M127" s="895"/>
      <c r="N127" s="101"/>
      <c r="O127" s="114"/>
      <c r="P127" s="113"/>
      <c r="Q127" s="113"/>
      <c r="R127" s="113"/>
      <c r="S127" s="113"/>
      <c r="T127" s="113"/>
      <c r="U127" s="113"/>
      <c r="V127" s="113"/>
      <c r="W127" s="113"/>
      <c r="X127" s="113"/>
      <c r="Y127" s="22"/>
      <c r="Z127" s="22"/>
      <c r="AA127" s="22"/>
      <c r="AB127" s="22"/>
      <c r="AC127" s="22"/>
      <c r="AD127" s="22"/>
      <c r="AE127" s="22"/>
    </row>
    <row r="128" spans="1:31" s="100" customFormat="1">
      <c r="A128" s="932">
        <v>10</v>
      </c>
      <c r="B128" s="891" t="str">
        <f>$B$100&amp;"."&amp;A128</f>
        <v>1.9.10</v>
      </c>
      <c r="C128" s="998" t="str">
        <f ca="1">VLOOKUP($B128,'PLANILHA ORÇAMENTÁRIA'!$C:$M,2,0)</f>
        <v>01.04.09</v>
      </c>
      <c r="D128" s="998" t="str">
        <f ca="1">VLOOKUP($B128,'PLANILHA ORÇAMENTÁRIA'!$C:$M,3,0)</f>
        <v>SUDECAP</v>
      </c>
      <c r="E128" s="999" t="str">
        <f ca="1">VLOOKUP($B128,'PLANILHA ORÇAMENTÁRIA'!$C:$M,4,0)</f>
        <v>TELA - TAPUME DE POLIPROPILENO H=1,20 M, INCLUSIVE BASE</v>
      </c>
      <c r="F128" s="998" t="str">
        <f ca="1">VLOOKUP($B128,'PLANILHA ORÇAMENTÁRIA'!$C:$M,5,0)</f>
        <v>M</v>
      </c>
      <c r="G128" s="1000" t="s">
        <v>16</v>
      </c>
      <c r="H128" s="1001" t="s">
        <v>17</v>
      </c>
      <c r="I128" s="1001" t="s">
        <v>18</v>
      </c>
      <c r="J128" s="1001" t="s">
        <v>19</v>
      </c>
      <c r="K128" s="1001" t="s">
        <v>20</v>
      </c>
      <c r="L128" s="1001" t="s">
        <v>21</v>
      </c>
      <c r="M128" s="892">
        <f>G129</f>
        <v>350</v>
      </c>
      <c r="N128" s="101"/>
      <c r="O128" s="115"/>
      <c r="P128" s="113"/>
      <c r="Q128" s="113"/>
      <c r="R128" s="113"/>
      <c r="S128" s="113"/>
      <c r="T128" s="113"/>
      <c r="U128" s="113"/>
      <c r="V128" s="113"/>
      <c r="W128" s="113"/>
      <c r="X128" s="113"/>
      <c r="Y128" s="22"/>
      <c r="Z128" s="22"/>
      <c r="AA128" s="22"/>
      <c r="AB128" s="22"/>
      <c r="AC128" s="22"/>
      <c r="AD128" s="22"/>
      <c r="AE128" s="22"/>
    </row>
    <row r="129" spans="1:31" s="100" customFormat="1">
      <c r="A129" s="932"/>
      <c r="B129" s="894"/>
      <c r="C129" s="1008"/>
      <c r="D129" s="1009"/>
      <c r="E129" s="1013" t="s">
        <v>23321</v>
      </c>
      <c r="F129" s="1011"/>
      <c r="G129" s="1015">
        <v>350</v>
      </c>
      <c r="H129" s="1012"/>
      <c r="I129" s="1012"/>
      <c r="J129" s="1012"/>
      <c r="K129" s="1012"/>
      <c r="L129" s="1012"/>
      <c r="M129" s="895"/>
      <c r="N129" s="101"/>
      <c r="O129" s="114"/>
      <c r="P129" s="113"/>
      <c r="Q129" s="113"/>
      <c r="R129" s="113"/>
      <c r="S129" s="113"/>
      <c r="T129" s="113"/>
      <c r="U129" s="113"/>
      <c r="V129" s="113"/>
      <c r="W129" s="113"/>
      <c r="X129" s="113"/>
      <c r="Y129" s="22"/>
      <c r="Z129" s="22"/>
      <c r="AA129" s="22"/>
      <c r="AB129" s="22"/>
      <c r="AC129" s="22"/>
      <c r="AD129" s="22"/>
      <c r="AE129" s="22"/>
    </row>
    <row r="130" spans="1:31" s="100" customFormat="1">
      <c r="A130" s="932"/>
      <c r="B130" s="894"/>
      <c r="C130" s="1008"/>
      <c r="D130" s="1009"/>
      <c r="E130" s="1010"/>
      <c r="F130" s="1011"/>
      <c r="G130" s="588"/>
      <c r="H130" s="1012"/>
      <c r="I130" s="1012"/>
      <c r="J130" s="1012"/>
      <c r="K130" s="1012"/>
      <c r="L130" s="1012"/>
      <c r="M130" s="895"/>
      <c r="N130" s="101"/>
      <c r="O130" s="114"/>
      <c r="P130" s="113"/>
      <c r="Q130" s="113"/>
      <c r="R130" s="113"/>
      <c r="S130" s="113"/>
      <c r="T130" s="113"/>
      <c r="U130" s="113"/>
      <c r="V130" s="113"/>
      <c r="W130" s="113"/>
      <c r="X130" s="113"/>
      <c r="Y130" s="22"/>
      <c r="Z130" s="22"/>
      <c r="AA130" s="22"/>
      <c r="AB130" s="22"/>
      <c r="AC130" s="22"/>
      <c r="AD130" s="22"/>
      <c r="AE130" s="22"/>
    </row>
    <row r="131" spans="1:31" s="100" customFormat="1" ht="25.5">
      <c r="A131" s="932">
        <v>11</v>
      </c>
      <c r="B131" s="891" t="str">
        <f>$B$100&amp;"."&amp;A131</f>
        <v>1.9.11</v>
      </c>
      <c r="C131" s="998">
        <f ca="1">VLOOKUP($B131,'PLANILHA ORÇAMENTÁRIA'!$C:$M,2,0)</f>
        <v>3719529</v>
      </c>
      <c r="D131" s="998" t="str">
        <f ca="1">VLOOKUP($B131,'PLANILHA ORÇAMENTÁRIA'!$C:$M,3,0)</f>
        <v>SICRO 3</v>
      </c>
      <c r="E131" s="999" t="str">
        <f ca="1">VLOOKUP($B131,'PLANILHA ORÇAMENTÁRIA'!$C:$M,4,0)</f>
        <v>BARREIRA SIMPLES DE CONCRETO, ARMADA, PRÉ-MOLDADA (PERFIL NEW JERSEY) - L &gt; 3,00 M E H = 810 MM</v>
      </c>
      <c r="F131" s="998" t="str">
        <f ca="1">VLOOKUP($B131,'PLANILHA ORÇAMENTÁRIA'!$C:$M,5,0)</f>
        <v>M</v>
      </c>
      <c r="G131" s="1000" t="s">
        <v>16</v>
      </c>
      <c r="H131" s="1001" t="s">
        <v>17</v>
      </c>
      <c r="I131" s="1001" t="s">
        <v>18</v>
      </c>
      <c r="J131" s="1001" t="s">
        <v>19</v>
      </c>
      <c r="K131" s="1001" t="s">
        <v>20</v>
      </c>
      <c r="L131" s="1001" t="s">
        <v>21</v>
      </c>
      <c r="M131" s="892">
        <f>G132</f>
        <v>180</v>
      </c>
      <c r="N131" s="101"/>
      <c r="O131" s="115"/>
      <c r="P131" s="113"/>
      <c r="Q131" s="113"/>
      <c r="R131" s="113"/>
      <c r="S131" s="113"/>
      <c r="T131" s="113"/>
      <c r="U131" s="113"/>
      <c r="V131" s="113"/>
      <c r="W131" s="113"/>
      <c r="X131" s="113"/>
      <c r="Y131" s="22"/>
      <c r="Z131" s="22"/>
      <c r="AA131" s="22"/>
      <c r="AB131" s="22"/>
      <c r="AC131" s="22"/>
      <c r="AD131" s="22"/>
      <c r="AE131" s="22"/>
    </row>
    <row r="132" spans="1:31" s="100" customFormat="1">
      <c r="A132" s="932"/>
      <c r="B132" s="894"/>
      <c r="C132" s="1008"/>
      <c r="D132" s="1009"/>
      <c r="E132" s="1013" t="s">
        <v>23321</v>
      </c>
      <c r="F132" s="1011"/>
      <c r="G132" s="1015">
        <v>180</v>
      </c>
      <c r="H132" s="1012"/>
      <c r="I132" s="1012"/>
      <c r="J132" s="1012"/>
      <c r="K132" s="1012"/>
      <c r="L132" s="1012"/>
      <c r="M132" s="895"/>
      <c r="N132" s="101"/>
      <c r="O132" s="114"/>
      <c r="P132" s="113"/>
      <c r="Q132" s="113"/>
      <c r="R132" s="113"/>
      <c r="S132" s="113"/>
      <c r="T132" s="113"/>
      <c r="U132" s="113"/>
      <c r="V132" s="113"/>
      <c r="W132" s="113"/>
      <c r="X132" s="113"/>
      <c r="Y132" s="22"/>
      <c r="Z132" s="22"/>
      <c r="AA132" s="22"/>
      <c r="AB132" s="22"/>
      <c r="AC132" s="22"/>
      <c r="AD132" s="22"/>
      <c r="AE132" s="22"/>
    </row>
    <row r="133" spans="1:31" s="100" customFormat="1">
      <c r="A133" s="932"/>
      <c r="B133" s="894"/>
      <c r="C133" s="1008"/>
      <c r="D133" s="1009"/>
      <c r="E133" s="1010"/>
      <c r="F133" s="1011"/>
      <c r="G133" s="588"/>
      <c r="H133" s="1012"/>
      <c r="I133" s="1012"/>
      <c r="J133" s="1012"/>
      <c r="K133" s="1012"/>
      <c r="L133" s="1012"/>
      <c r="M133" s="895"/>
      <c r="N133" s="101"/>
      <c r="O133" s="114"/>
      <c r="P133" s="113"/>
      <c r="Q133" s="113"/>
      <c r="R133" s="113"/>
      <c r="S133" s="113"/>
      <c r="T133" s="113"/>
      <c r="U133" s="113"/>
      <c r="V133" s="113"/>
      <c r="W133" s="113"/>
      <c r="X133" s="113"/>
      <c r="Y133" s="22"/>
      <c r="Z133" s="22"/>
      <c r="AA133" s="22"/>
      <c r="AB133" s="22"/>
      <c r="AC133" s="22"/>
      <c r="AD133" s="22"/>
      <c r="AE133" s="22"/>
    </row>
    <row r="134" spans="1:31">
      <c r="A134" s="932">
        <v>10</v>
      </c>
      <c r="B134" s="891" t="str">
        <f>$B$8&amp;"."&amp;A134</f>
        <v>1.10</v>
      </c>
      <c r="C134" s="998"/>
      <c r="D134" s="998"/>
      <c r="E134" s="999" t="s">
        <v>34564</v>
      </c>
      <c r="F134" s="998"/>
      <c r="G134" s="1000"/>
      <c r="H134" s="1001"/>
      <c r="I134" s="1001"/>
      <c r="J134" s="1001"/>
      <c r="K134" s="1001"/>
      <c r="L134" s="1001"/>
      <c r="M134" s="892"/>
      <c r="N134" s="117"/>
    </row>
    <row r="135" spans="1:31" s="100" customFormat="1">
      <c r="A135" s="932">
        <v>1</v>
      </c>
      <c r="B135" s="945" t="str">
        <f>$B$134&amp;"."&amp;A135</f>
        <v>1.10.1</v>
      </c>
      <c r="C135" s="1002" t="str">
        <f ca="1">VLOOKUP($B135,'PLANILHA ORÇAMENTÁRIA'!$C:$M,2,0)</f>
        <v>01.29.06</v>
      </c>
      <c r="D135" s="1002" t="str">
        <f ca="1">VLOOKUP($B135,'PLANILHA ORÇAMENTÁRIA'!$C:$M,3,0)</f>
        <v>SUDECAP</v>
      </c>
      <c r="E135" s="1003" t="str">
        <f ca="1">VLOOKUP($B135,'PLANILHA ORÇAMENTÁRIA'!$C:$M,4,0)</f>
        <v>ANDAIME METÁLICO TIPO FACHADEIRO, INCLUINDO SAPATAS AJUSTÁVEIS, PISO METÁLICO E ESCADA</v>
      </c>
      <c r="F135" s="1004" t="str">
        <f ca="1">VLOOKUP($B135,'PLANILHA ORÇAMENTÁRIA'!$C:$M,5,0)</f>
        <v>M2MES</v>
      </c>
      <c r="G135" s="860" t="s">
        <v>16</v>
      </c>
      <c r="H135" s="860" t="s">
        <v>17</v>
      </c>
      <c r="I135" s="860" t="s">
        <v>18</v>
      </c>
      <c r="J135" s="860" t="s">
        <v>19</v>
      </c>
      <c r="K135" s="860" t="s">
        <v>20</v>
      </c>
      <c r="L135" s="860" t="s">
        <v>21</v>
      </c>
      <c r="M135" s="893">
        <f>M136</f>
        <v>2800</v>
      </c>
      <c r="N135" s="101"/>
      <c r="O135" s="115"/>
      <c r="P135" s="113"/>
      <c r="Q135" s="113"/>
      <c r="R135" s="113"/>
      <c r="S135" s="113"/>
      <c r="T135" s="113"/>
      <c r="U135" s="113"/>
      <c r="V135" s="113"/>
      <c r="W135" s="113"/>
      <c r="X135" s="113"/>
      <c r="Y135" s="22"/>
      <c r="Z135" s="22"/>
      <c r="AA135" s="22"/>
      <c r="AB135" s="22"/>
      <c r="AC135" s="22"/>
      <c r="AD135" s="22"/>
      <c r="AE135" s="22"/>
    </row>
    <row r="136" spans="1:31" s="100" customFormat="1">
      <c r="A136" s="932"/>
      <c r="B136" s="946"/>
      <c r="C136" s="1005"/>
      <c r="D136" s="1005"/>
      <c r="E136" s="1006" t="s">
        <v>12010</v>
      </c>
      <c r="F136" s="1007"/>
      <c r="G136" s="861">
        <f>2+3</f>
        <v>5</v>
      </c>
      <c r="H136" s="947">
        <v>20</v>
      </c>
      <c r="I136" s="861"/>
      <c r="J136" s="861">
        <v>28</v>
      </c>
      <c r="K136" s="861">
        <f>J136*H136</f>
        <v>560</v>
      </c>
      <c r="L136" s="948"/>
      <c r="M136" s="949">
        <f>K136*G136</f>
        <v>2800</v>
      </c>
      <c r="N136" s="101"/>
      <c r="O136" s="115"/>
      <c r="P136" s="113"/>
      <c r="Q136" s="113"/>
      <c r="R136" s="113"/>
      <c r="S136" s="113"/>
      <c r="T136" s="113"/>
      <c r="U136" s="113"/>
      <c r="V136" s="113"/>
      <c r="W136" s="113"/>
      <c r="X136" s="113"/>
      <c r="Y136" s="22"/>
      <c r="Z136" s="22"/>
      <c r="AA136" s="22"/>
      <c r="AB136" s="22"/>
      <c r="AC136" s="22"/>
      <c r="AD136" s="22"/>
      <c r="AE136" s="22"/>
    </row>
    <row r="137" spans="1:31" s="100" customFormat="1">
      <c r="A137" s="932"/>
      <c r="B137" s="894"/>
      <c r="C137" s="1008"/>
      <c r="D137" s="1009"/>
      <c r="E137" s="1010"/>
      <c r="F137" s="1011"/>
      <c r="G137" s="588"/>
      <c r="H137" s="1012"/>
      <c r="I137" s="1012"/>
      <c r="J137" s="1012"/>
      <c r="K137" s="1012"/>
      <c r="L137" s="1012"/>
      <c r="M137" s="895"/>
      <c r="N137" s="101"/>
      <c r="O137" s="114"/>
      <c r="P137" s="113"/>
      <c r="Q137" s="113"/>
      <c r="R137" s="113"/>
      <c r="S137" s="113"/>
      <c r="T137" s="113"/>
      <c r="U137" s="113"/>
      <c r="V137" s="113"/>
      <c r="W137" s="113"/>
      <c r="X137" s="113"/>
      <c r="Y137" s="22"/>
      <c r="Z137" s="22"/>
      <c r="AA137" s="22"/>
      <c r="AB137" s="22"/>
      <c r="AC137" s="22"/>
      <c r="AD137" s="22"/>
      <c r="AE137" s="22"/>
    </row>
    <row r="138" spans="1:31" s="100" customFormat="1">
      <c r="A138" s="932">
        <v>2</v>
      </c>
      <c r="B138" s="891" t="str">
        <f>$B$134&amp;"."&amp;A138</f>
        <v>1.10.2</v>
      </c>
      <c r="C138" s="998" t="str">
        <f ca="1">VLOOKUP($B138,'PLANILHA ORÇAMENTÁRIA'!$C:$M,2,0)</f>
        <v>01.29.03</v>
      </c>
      <c r="D138" s="998" t="str">
        <f ca="1">VLOOKUP($B138,'PLANILHA ORÇAMENTÁRIA'!$C:$M,3,0)</f>
        <v>SUDECAP</v>
      </c>
      <c r="E138" s="999" t="str">
        <f ca="1">VLOOKUP($B138,'PLANILHA ORÇAMENTÁRIA'!$C:$M,4,0)</f>
        <v>MONTAGEM DE ANDAIME FACHADEIRO ADP REF 97063</v>
      </c>
      <c r="F138" s="998" t="str">
        <f ca="1">VLOOKUP($B138,'PLANILHA ORÇAMENTÁRIA'!$C:$M,5,0)</f>
        <v>M2</v>
      </c>
      <c r="G138" s="1000" t="s">
        <v>16</v>
      </c>
      <c r="H138" s="1001" t="s">
        <v>17</v>
      </c>
      <c r="I138" s="1001" t="s">
        <v>18</v>
      </c>
      <c r="J138" s="1001" t="s">
        <v>19</v>
      </c>
      <c r="K138" s="1001" t="s">
        <v>20</v>
      </c>
      <c r="L138" s="1001" t="s">
        <v>21</v>
      </c>
      <c r="M138" s="892">
        <f>M139</f>
        <v>300</v>
      </c>
      <c r="N138" s="101"/>
      <c r="O138" s="115"/>
      <c r="P138" s="113"/>
      <c r="Q138" s="113"/>
      <c r="R138" s="113"/>
      <c r="S138" s="113"/>
      <c r="T138" s="113"/>
      <c r="U138" s="113"/>
      <c r="V138" s="113"/>
      <c r="W138" s="113"/>
      <c r="X138" s="113"/>
      <c r="Y138" s="22"/>
      <c r="Z138" s="22"/>
      <c r="AA138" s="22"/>
      <c r="AB138" s="22"/>
      <c r="AC138" s="22"/>
      <c r="AD138" s="22"/>
      <c r="AE138" s="22"/>
    </row>
    <row r="139" spans="1:31" s="100" customFormat="1">
      <c r="A139" s="932"/>
      <c r="B139" s="894"/>
      <c r="C139" s="1008"/>
      <c r="D139" s="1009"/>
      <c r="E139" s="1013" t="s">
        <v>12010</v>
      </c>
      <c r="F139" s="1011"/>
      <c r="G139" s="588">
        <f>2+3</f>
        <v>5</v>
      </c>
      <c r="H139" s="1012">
        <v>20</v>
      </c>
      <c r="I139" s="1012"/>
      <c r="J139" s="1012">
        <v>3</v>
      </c>
      <c r="K139" s="1012">
        <f>J139*H139</f>
        <v>60</v>
      </c>
      <c r="L139" s="1012"/>
      <c r="M139" s="895">
        <f>K139*G139</f>
        <v>300</v>
      </c>
      <c r="N139" s="101"/>
      <c r="O139" s="114"/>
      <c r="P139" s="113"/>
      <c r="Q139" s="113"/>
      <c r="R139" s="113"/>
      <c r="S139" s="113"/>
      <c r="T139" s="113"/>
      <c r="U139" s="113"/>
      <c r="V139" s="113"/>
      <c r="W139" s="113"/>
      <c r="X139" s="113"/>
      <c r="Y139" s="22"/>
      <c r="Z139" s="22"/>
      <c r="AA139" s="22"/>
      <c r="AB139" s="22"/>
      <c r="AC139" s="22"/>
      <c r="AD139" s="22"/>
      <c r="AE139" s="22"/>
    </row>
    <row r="140" spans="1:31" s="100" customFormat="1">
      <c r="A140" s="932"/>
      <c r="B140" s="894"/>
      <c r="C140" s="1008"/>
      <c r="D140" s="1009"/>
      <c r="E140" s="1010"/>
      <c r="F140" s="1011"/>
      <c r="G140" s="588"/>
      <c r="H140" s="1012"/>
      <c r="I140" s="1012"/>
      <c r="J140" s="1012"/>
      <c r="K140" s="1012"/>
      <c r="L140" s="1012"/>
      <c r="M140" s="896"/>
      <c r="N140" s="101"/>
      <c r="O140" s="114"/>
      <c r="P140" s="113"/>
      <c r="Q140" s="113"/>
      <c r="R140" s="113"/>
      <c r="S140" s="113"/>
      <c r="T140" s="113"/>
      <c r="U140" s="113"/>
      <c r="V140" s="113"/>
      <c r="W140" s="113"/>
      <c r="X140" s="113"/>
      <c r="Y140" s="22"/>
      <c r="Z140" s="22"/>
      <c r="AA140" s="22"/>
      <c r="AB140" s="22"/>
      <c r="AC140" s="22"/>
      <c r="AD140" s="22"/>
      <c r="AE140" s="22"/>
    </row>
    <row r="141" spans="1:31" s="100" customFormat="1">
      <c r="A141" s="932">
        <v>3</v>
      </c>
      <c r="B141" s="891" t="str">
        <f>$B$134&amp;"."&amp;A141</f>
        <v>1.10.3</v>
      </c>
      <c r="C141" s="998" t="str">
        <f ca="1">VLOOKUP($B141,'PLANILHA ORÇAMENTÁRIA'!$C:$M,2,0)</f>
        <v>01.29.04</v>
      </c>
      <c r="D141" s="998" t="str">
        <f ca="1">VLOOKUP($B141,'PLANILHA ORÇAMENTÁRIA'!$C:$M,3,0)</f>
        <v>SUDECAP</v>
      </c>
      <c r="E141" s="999" t="str">
        <f ca="1">VLOOKUP($B141,'PLANILHA ORÇAMENTÁRIA'!$C:$M,4,0)</f>
        <v>DESMONTAGEM DE ANDAIME FACHADEIRO ADP REF 97063</v>
      </c>
      <c r="F141" s="998" t="str">
        <f ca="1">VLOOKUP($B141,'PLANILHA ORÇAMENTÁRIA'!$C:$M,5,0)</f>
        <v>M2</v>
      </c>
      <c r="G141" s="1000" t="s">
        <v>16</v>
      </c>
      <c r="H141" s="1001" t="s">
        <v>17</v>
      </c>
      <c r="I141" s="1001" t="s">
        <v>18</v>
      </c>
      <c r="J141" s="1001" t="s">
        <v>19</v>
      </c>
      <c r="K141" s="1001" t="s">
        <v>20</v>
      </c>
      <c r="L141" s="1001" t="s">
        <v>21</v>
      </c>
      <c r="M141" s="892">
        <f>M142</f>
        <v>300</v>
      </c>
      <c r="N141" s="101"/>
      <c r="O141" s="115"/>
      <c r="P141" s="113"/>
      <c r="Q141" s="113"/>
      <c r="R141" s="113"/>
      <c r="S141" s="113"/>
      <c r="T141" s="113"/>
      <c r="U141" s="113"/>
      <c r="V141" s="113"/>
      <c r="W141" s="113"/>
      <c r="X141" s="113"/>
      <c r="Y141" s="22"/>
      <c r="Z141" s="22"/>
      <c r="AA141" s="22"/>
      <c r="AB141" s="22"/>
      <c r="AC141" s="22"/>
      <c r="AD141" s="22"/>
      <c r="AE141" s="22"/>
    </row>
    <row r="142" spans="1:31" s="100" customFormat="1">
      <c r="A142" s="932"/>
      <c r="B142" s="894"/>
      <c r="C142" s="1008"/>
      <c r="D142" s="1009"/>
      <c r="E142" s="1013" t="s">
        <v>12010</v>
      </c>
      <c r="F142" s="1011"/>
      <c r="G142" s="588">
        <f>2+3</f>
        <v>5</v>
      </c>
      <c r="H142" s="1012">
        <v>20</v>
      </c>
      <c r="I142" s="1012"/>
      <c r="J142" s="1012">
        <v>3</v>
      </c>
      <c r="K142" s="1012">
        <f>J142*H142</f>
        <v>60</v>
      </c>
      <c r="L142" s="1012"/>
      <c r="M142" s="895">
        <f>K142*G142</f>
        <v>300</v>
      </c>
      <c r="N142" s="101"/>
      <c r="O142" s="114"/>
      <c r="P142" s="113"/>
      <c r="Q142" s="113"/>
      <c r="R142" s="113"/>
      <c r="S142" s="113"/>
      <c r="T142" s="113"/>
      <c r="U142" s="113"/>
      <c r="V142" s="113"/>
      <c r="W142" s="113"/>
      <c r="X142" s="113"/>
      <c r="Y142" s="22"/>
      <c r="Z142" s="22"/>
      <c r="AA142" s="22"/>
      <c r="AB142" s="22"/>
      <c r="AC142" s="22"/>
      <c r="AD142" s="22"/>
      <c r="AE142" s="22"/>
    </row>
    <row r="143" spans="1:31" s="100" customFormat="1">
      <c r="A143" s="932"/>
      <c r="B143" s="894"/>
      <c r="C143" s="1008"/>
      <c r="D143" s="1009"/>
      <c r="E143" s="1010"/>
      <c r="F143" s="1011"/>
      <c r="G143" s="588"/>
      <c r="H143" s="1012"/>
      <c r="I143" s="1012"/>
      <c r="J143" s="1012"/>
      <c r="K143" s="1012"/>
      <c r="L143" s="1012"/>
      <c r="M143" s="896"/>
      <c r="N143" s="101"/>
      <c r="O143" s="114"/>
      <c r="P143" s="113"/>
      <c r="Q143" s="113"/>
      <c r="R143" s="113"/>
      <c r="S143" s="113"/>
      <c r="T143" s="113"/>
      <c r="U143" s="113"/>
      <c r="V143" s="113"/>
      <c r="W143" s="113"/>
      <c r="X143" s="113"/>
      <c r="Y143" s="22"/>
      <c r="Z143" s="22"/>
      <c r="AA143" s="22"/>
      <c r="AB143" s="22"/>
      <c r="AC143" s="22"/>
      <c r="AD143" s="22"/>
      <c r="AE143" s="22"/>
    </row>
    <row r="144" spans="1:31" s="100" customFormat="1" ht="25.5">
      <c r="A144" s="932">
        <v>4</v>
      </c>
      <c r="B144" s="891" t="str">
        <f>$B$134&amp;"."&amp;A144</f>
        <v>1.10.4</v>
      </c>
      <c r="C144" s="998">
        <f ca="1">VLOOKUP($B144,'PLANILHA ORÇAMENTÁRIA'!$C:$M,2,0)</f>
        <v>3816197</v>
      </c>
      <c r="D144" s="998" t="str">
        <f ca="1">VLOOKUP($B144,'PLANILHA ORÇAMENTÁRIA'!$C:$M,3,0)</f>
        <v>SICRO 3</v>
      </c>
      <c r="E144" s="999" t="str">
        <f ca="1">VLOOKUP($B144,'PLANILHA ORÇAMENTÁRIA'!$C:$M,4,0)</f>
        <v>PLATAFORMA DE TRABALHO EM MADEIRA APOIADA NO SOLO - ALTURA DE ATÉ 6 M - UTILIZAÇÃO DE 5 VEZES - CONFECÇÃO, INSTALAÇÃO E RETIRADA</v>
      </c>
      <c r="F144" s="998" t="str">
        <f ca="1">VLOOKUP($B144,'PLANILHA ORÇAMENTÁRIA'!$C:$M,5,0)</f>
        <v>M³</v>
      </c>
      <c r="G144" s="1000" t="s">
        <v>16</v>
      </c>
      <c r="H144" s="1001" t="s">
        <v>17</v>
      </c>
      <c r="I144" s="1001" t="s">
        <v>18</v>
      </c>
      <c r="J144" s="1001" t="s">
        <v>19</v>
      </c>
      <c r="K144" s="1001" t="s">
        <v>20</v>
      </c>
      <c r="L144" s="1001" t="s">
        <v>21</v>
      </c>
      <c r="M144" s="892">
        <f>L145</f>
        <v>450</v>
      </c>
      <c r="N144" s="101"/>
      <c r="O144" s="115"/>
      <c r="P144" s="113"/>
      <c r="Q144" s="113"/>
      <c r="R144" s="113"/>
      <c r="S144" s="113"/>
      <c r="T144" s="113"/>
      <c r="U144" s="113"/>
      <c r="V144" s="113"/>
      <c r="W144" s="113"/>
      <c r="X144" s="113"/>
      <c r="Y144" s="22"/>
      <c r="Z144" s="22"/>
      <c r="AA144" s="22"/>
      <c r="AB144" s="22"/>
      <c r="AC144" s="22"/>
      <c r="AD144" s="22"/>
      <c r="AE144" s="22"/>
    </row>
    <row r="145" spans="1:31" s="100" customFormat="1">
      <c r="A145" s="932"/>
      <c r="B145" s="894"/>
      <c r="C145" s="1008"/>
      <c r="D145" s="1009"/>
      <c r="E145" s="1013" t="s">
        <v>12010</v>
      </c>
      <c r="F145" s="1011"/>
      <c r="G145" s="588">
        <f>2+3</f>
        <v>5</v>
      </c>
      <c r="H145" s="1012">
        <v>5</v>
      </c>
      <c r="I145" s="1012">
        <v>3</v>
      </c>
      <c r="J145" s="1012">
        <v>6</v>
      </c>
      <c r="K145" s="1012"/>
      <c r="L145" s="1012">
        <f>J145*I145*H145*G145</f>
        <v>450</v>
      </c>
      <c r="M145" s="896"/>
      <c r="N145" s="101"/>
      <c r="O145" s="114"/>
      <c r="P145" s="113"/>
      <c r="Q145" s="113"/>
      <c r="R145" s="113"/>
      <c r="S145" s="113"/>
      <c r="T145" s="113"/>
      <c r="U145" s="113"/>
      <c r="V145" s="113"/>
      <c r="W145" s="113"/>
      <c r="X145" s="113"/>
      <c r="Y145" s="22"/>
      <c r="Z145" s="22"/>
      <c r="AA145" s="22"/>
      <c r="AB145" s="22"/>
      <c r="AC145" s="22"/>
      <c r="AD145" s="22"/>
      <c r="AE145" s="22"/>
    </row>
    <row r="146" spans="1:31" s="100" customFormat="1">
      <c r="A146" s="932"/>
      <c r="B146" s="894"/>
      <c r="C146" s="1008"/>
      <c r="D146" s="1009"/>
      <c r="E146" s="1010"/>
      <c r="F146" s="1011"/>
      <c r="G146" s="588"/>
      <c r="H146" s="1012"/>
      <c r="I146" s="1012"/>
      <c r="J146" s="1012"/>
      <c r="K146" s="1012"/>
      <c r="L146" s="1012"/>
      <c r="M146" s="896"/>
      <c r="N146" s="101"/>
      <c r="O146" s="114"/>
      <c r="P146" s="113"/>
      <c r="Q146" s="113"/>
      <c r="R146" s="113"/>
      <c r="S146" s="113"/>
      <c r="T146" s="113"/>
      <c r="U146" s="113"/>
      <c r="V146" s="113"/>
      <c r="W146" s="113"/>
      <c r="X146" s="113"/>
      <c r="Y146" s="22"/>
      <c r="Z146" s="22"/>
      <c r="AA146" s="22"/>
      <c r="AB146" s="22"/>
      <c r="AC146" s="22"/>
      <c r="AD146" s="22"/>
      <c r="AE146" s="22"/>
    </row>
    <row r="147" spans="1:31" s="100" customFormat="1" ht="37.5">
      <c r="A147" s="932">
        <v>5</v>
      </c>
      <c r="B147" s="891" t="str">
        <f>$B$134&amp;"."&amp;A147</f>
        <v>1.10.5</v>
      </c>
      <c r="C147" s="998" t="str">
        <f ca="1">VLOOKUP($B147,'PLANILHA ORÇAMENTÁRIA'!$C:$M,2,0)</f>
        <v>ED-48249</v>
      </c>
      <c r="D147" s="998" t="str">
        <f ca="1">VLOOKUP($B147,'PLANILHA ORÇAMENTÁRIA'!$C:$M,3,0)</f>
        <v>SEINFRA-MG</v>
      </c>
      <c r="E147" s="999" t="str">
        <f ca="1">VLOOKUP($B147,'PLANILHA ORÇAMENTÁRIA'!$C:$M,4,0)</f>
        <v xml:space="preserve">TELA DE PROTEÇÃO, TIPO FACHADEIRA, INSTALADA EM ANDAIME METÁLICO PARA FACHADA, EXCLUSIVE ANDAIME METÁLICO, INCLUSIVE ACESSÓRIOS DE FIXAÇÃO
</v>
      </c>
      <c r="F147" s="998" t="str">
        <f ca="1">VLOOKUP($B147,'PLANILHA ORÇAMENTÁRIA'!$C:$M,5,0)</f>
        <v>M2</v>
      </c>
      <c r="G147" s="1000" t="s">
        <v>16</v>
      </c>
      <c r="H147" s="1001" t="s">
        <v>17</v>
      </c>
      <c r="I147" s="1001" t="s">
        <v>18</v>
      </c>
      <c r="J147" s="1001" t="s">
        <v>19</v>
      </c>
      <c r="K147" s="1001" t="s">
        <v>20</v>
      </c>
      <c r="L147" s="1001" t="s">
        <v>21</v>
      </c>
      <c r="M147" s="892">
        <f>K148</f>
        <v>2800</v>
      </c>
      <c r="N147" s="101"/>
      <c r="O147" s="115"/>
      <c r="P147" s="113"/>
      <c r="Q147" s="113"/>
      <c r="R147" s="113"/>
      <c r="S147" s="113"/>
      <c r="T147" s="113"/>
      <c r="U147" s="113"/>
      <c r="V147" s="113"/>
      <c r="W147" s="113"/>
      <c r="X147" s="113"/>
      <c r="Y147" s="22"/>
      <c r="Z147" s="22"/>
      <c r="AA147" s="22"/>
      <c r="AB147" s="22"/>
      <c r="AC147" s="22"/>
      <c r="AD147" s="22"/>
      <c r="AE147" s="22"/>
    </row>
    <row r="148" spans="1:31" s="100" customFormat="1">
      <c r="A148" s="932"/>
      <c r="B148" s="894"/>
      <c r="C148" s="1008"/>
      <c r="D148" s="1009"/>
      <c r="E148" s="1013" t="s">
        <v>12010</v>
      </c>
      <c r="F148" s="1011"/>
      <c r="G148" s="588"/>
      <c r="H148" s="1012"/>
      <c r="I148" s="1012"/>
      <c r="J148" s="1012"/>
      <c r="K148" s="1016">
        <f>M136</f>
        <v>2800</v>
      </c>
      <c r="L148" s="1012"/>
      <c r="M148" s="896"/>
      <c r="N148" s="101"/>
      <c r="O148" s="114"/>
      <c r="P148" s="113"/>
      <c r="Q148" s="113"/>
      <c r="R148" s="113"/>
      <c r="S148" s="113"/>
      <c r="T148" s="113"/>
      <c r="U148" s="113"/>
      <c r="V148" s="113"/>
      <c r="W148" s="113"/>
      <c r="X148" s="113"/>
      <c r="Y148" s="22"/>
      <c r="Z148" s="22"/>
      <c r="AA148" s="22"/>
      <c r="AB148" s="22"/>
      <c r="AC148" s="22"/>
      <c r="AD148" s="22"/>
      <c r="AE148" s="22"/>
    </row>
    <row r="149" spans="1:31" s="100" customFormat="1">
      <c r="A149" s="932"/>
      <c r="B149" s="894"/>
      <c r="C149" s="1008"/>
      <c r="D149" s="1009"/>
      <c r="E149" s="1010"/>
      <c r="F149" s="1011"/>
      <c r="G149" s="588"/>
      <c r="H149" s="1012"/>
      <c r="I149" s="1012"/>
      <c r="J149" s="1012"/>
      <c r="K149" s="1012"/>
      <c r="L149" s="1012"/>
      <c r="M149" s="896"/>
      <c r="N149" s="101"/>
      <c r="O149" s="114"/>
      <c r="P149" s="113"/>
      <c r="Q149" s="113"/>
      <c r="R149" s="113"/>
      <c r="S149" s="113"/>
      <c r="T149" s="113"/>
      <c r="U149" s="113"/>
      <c r="V149" s="113"/>
      <c r="W149" s="113"/>
      <c r="X149" s="113"/>
      <c r="Y149" s="22"/>
      <c r="Z149" s="22"/>
      <c r="AA149" s="22"/>
      <c r="AB149" s="22"/>
      <c r="AC149" s="22"/>
      <c r="AD149" s="22"/>
      <c r="AE149" s="22"/>
    </row>
    <row r="150" spans="1:31" s="100" customFormat="1" ht="37.5">
      <c r="A150" s="932">
        <v>6</v>
      </c>
      <c r="B150" s="891" t="str">
        <f>$B$134&amp;"."&amp;A150</f>
        <v>1.10.6</v>
      </c>
      <c r="C150" s="998" t="str">
        <f ca="1">VLOOKUP($B150,'PLANILHA ORÇAMENTÁRIA'!$C:$M,2,0)</f>
        <v>CPU-028</v>
      </c>
      <c r="D150" s="998" t="str">
        <f ca="1">VLOOKUP($B150,'PLANILHA ORÇAMENTÁRIA'!$C:$M,3,0)</f>
        <v>EXTRA</v>
      </c>
      <c r="E150" s="999" t="str">
        <f ca="1">VLOOKUP($B150,'PLANILHA ORÇAMENTÁRIA'!$C:$M,4,0)</f>
        <v>LOCAÇÃO, MONTAGEM, IÇAMENTO, DESMONTAGEM DE PASSARELAS C = 36,00 M L = 1,50 M + C = 18,00 M L = 1,50, COM 4 TORRES DE 8,00 M DE ALTURA, COM ESCADAS E RAMPAS PARA ACESSO A PASSARELA</v>
      </c>
      <c r="F150" s="998" t="str">
        <f ca="1">VLOOKUP($B150,'PLANILHA ORÇAMENTÁRIA'!$C:$M,5,0)</f>
        <v>DIA</v>
      </c>
      <c r="G150" s="1000" t="s">
        <v>16</v>
      </c>
      <c r="H150" s="1001" t="s">
        <v>17</v>
      </c>
      <c r="I150" s="1001" t="s">
        <v>18</v>
      </c>
      <c r="J150" s="1001" t="s">
        <v>19</v>
      </c>
      <c r="K150" s="1001" t="s">
        <v>20</v>
      </c>
      <c r="L150" s="1001" t="s">
        <v>21</v>
      </c>
      <c r="M150" s="892">
        <f>M151</f>
        <v>600</v>
      </c>
      <c r="N150" s="101"/>
      <c r="O150" s="115"/>
      <c r="P150" s="113"/>
      <c r="Q150" s="113"/>
      <c r="R150" s="113"/>
      <c r="S150" s="113"/>
      <c r="T150" s="113"/>
      <c r="U150" s="113"/>
      <c r="V150" s="113"/>
      <c r="W150" s="113"/>
      <c r="X150" s="113"/>
      <c r="Y150" s="22"/>
      <c r="Z150" s="22"/>
      <c r="AA150" s="22"/>
      <c r="AB150" s="22"/>
      <c r="AC150" s="22"/>
      <c r="AD150" s="22"/>
      <c r="AE150" s="22"/>
    </row>
    <row r="151" spans="1:31" s="100" customFormat="1" ht="34.5">
      <c r="A151" s="932"/>
      <c r="B151" s="894"/>
      <c r="C151" s="1008"/>
      <c r="D151" s="1009"/>
      <c r="E151" s="1013" t="s">
        <v>44288</v>
      </c>
      <c r="F151" s="1011">
        <v>300</v>
      </c>
      <c r="G151" s="588">
        <v>2</v>
      </c>
      <c r="H151" s="1012"/>
      <c r="I151" s="1012"/>
      <c r="J151" s="1012"/>
      <c r="K151" s="1016"/>
      <c r="L151" s="1012"/>
      <c r="M151" s="896">
        <f>G151*F151</f>
        <v>600</v>
      </c>
      <c r="N151" s="101"/>
      <c r="O151" s="114"/>
      <c r="P151" s="113"/>
      <c r="Q151" s="113"/>
      <c r="R151" s="113"/>
      <c r="S151" s="113"/>
      <c r="T151" s="113"/>
      <c r="U151" s="113"/>
      <c r="V151" s="113"/>
      <c r="W151" s="113"/>
      <c r="X151" s="113"/>
      <c r="Y151" s="22"/>
      <c r="Z151" s="22"/>
      <c r="AA151" s="22"/>
      <c r="AB151" s="22"/>
      <c r="AC151" s="22"/>
      <c r="AD151" s="22"/>
      <c r="AE151" s="22"/>
    </row>
    <row r="152" spans="1:31" s="100" customFormat="1">
      <c r="A152" s="932"/>
      <c r="B152" s="894"/>
      <c r="C152" s="1008"/>
      <c r="D152" s="1009"/>
      <c r="E152" s="1010"/>
      <c r="F152" s="1011"/>
      <c r="G152" s="588"/>
      <c r="H152" s="1012"/>
      <c r="I152" s="1012"/>
      <c r="J152" s="1012"/>
      <c r="K152" s="1012"/>
      <c r="L152" s="1012"/>
      <c r="M152" s="896"/>
      <c r="N152" s="101"/>
      <c r="O152" s="114"/>
      <c r="P152" s="113"/>
      <c r="Q152" s="113"/>
      <c r="R152" s="113"/>
      <c r="S152" s="113"/>
      <c r="T152" s="113"/>
      <c r="U152" s="113"/>
      <c r="V152" s="113"/>
      <c r="W152" s="113"/>
      <c r="X152" s="113"/>
      <c r="Y152" s="22"/>
      <c r="Z152" s="22"/>
      <c r="AA152" s="22"/>
      <c r="AB152" s="22"/>
      <c r="AC152" s="22"/>
      <c r="AD152" s="22"/>
      <c r="AE152" s="22"/>
    </row>
    <row r="153" spans="1:31">
      <c r="A153" s="932">
        <v>11</v>
      </c>
      <c r="B153" s="891" t="str">
        <f>$B$8&amp;"."&amp;A153</f>
        <v>1.11</v>
      </c>
      <c r="C153" s="998"/>
      <c r="D153" s="998"/>
      <c r="E153" s="999" t="s">
        <v>8885</v>
      </c>
      <c r="F153" s="998"/>
      <c r="G153" s="1000"/>
      <c r="H153" s="1001"/>
      <c r="I153" s="1001"/>
      <c r="J153" s="1001"/>
      <c r="K153" s="1001"/>
      <c r="L153" s="1001"/>
      <c r="M153" s="892"/>
      <c r="N153" s="117"/>
    </row>
    <row r="154" spans="1:31" s="100" customFormat="1" ht="23.25">
      <c r="A154" s="932">
        <v>1</v>
      </c>
      <c r="B154" s="945" t="str">
        <f>$B$153&amp;"."&amp;A154</f>
        <v>1.11.1</v>
      </c>
      <c r="C154" s="1002" t="str">
        <f ca="1">VLOOKUP($B154,'PLANILHA ORÇAMENTÁRIA'!$C:$M,2,0)</f>
        <v>ED-29817</v>
      </c>
      <c r="D154" s="1002" t="str">
        <f ca="1">VLOOKUP($B154,'PLANILHA ORÇAMENTÁRIA'!$C:$M,3,0)</f>
        <v>SEINFRA-MG</v>
      </c>
      <c r="E154" s="1003" t="str">
        <f ca="1">VLOOKUP($B154,'PLANILHA ORÇAMENTÁRIA'!$C:$M,4,0)</f>
        <v>MOBILIZAÇÃO E DESMOBILIZAÇÃO DE EQUIPAMENTO PARA ESTACA TIPO TRADO ROTATIVO (CUSTO FIXO), INCLUSIVE CARGA E DESCARGA, EXCLUSIVE TRANSPORTE EM QUILÔMETRO RODADO (CUSTO VARIÁVEL)</v>
      </c>
      <c r="F154" s="1004" t="str">
        <f ca="1">VLOOKUP($B154,'PLANILHA ORÇAMENTÁRIA'!$C:$M,5,0)</f>
        <v>UN</v>
      </c>
      <c r="G154" s="860" t="s">
        <v>16</v>
      </c>
      <c r="H154" s="860" t="s">
        <v>17</v>
      </c>
      <c r="I154" s="860" t="s">
        <v>18</v>
      </c>
      <c r="J154" s="860" t="s">
        <v>19</v>
      </c>
      <c r="K154" s="860" t="s">
        <v>20</v>
      </c>
      <c r="L154" s="860" t="s">
        <v>21</v>
      </c>
      <c r="M154" s="893">
        <f>G155</f>
        <v>1</v>
      </c>
      <c r="N154" s="101"/>
      <c r="O154" s="115"/>
      <c r="P154" s="113"/>
      <c r="Q154" s="113"/>
      <c r="R154" s="113"/>
      <c r="S154" s="113"/>
      <c r="T154" s="113"/>
      <c r="U154" s="113"/>
      <c r="V154" s="113"/>
      <c r="W154" s="113"/>
      <c r="X154" s="113"/>
      <c r="Y154" s="22"/>
      <c r="Z154" s="22"/>
      <c r="AA154" s="22"/>
      <c r="AB154" s="22"/>
      <c r="AC154" s="22"/>
      <c r="AD154" s="22"/>
      <c r="AE154" s="22"/>
    </row>
    <row r="155" spans="1:31" s="100" customFormat="1">
      <c r="A155" s="932"/>
      <c r="B155" s="946"/>
      <c r="C155" s="1005"/>
      <c r="D155" s="1005"/>
      <c r="E155" s="1006" t="s">
        <v>23241</v>
      </c>
      <c r="F155" s="1007"/>
      <c r="G155" s="861">
        <v>1</v>
      </c>
      <c r="H155" s="947"/>
      <c r="I155" s="861"/>
      <c r="J155" s="861"/>
      <c r="K155" s="861"/>
      <c r="L155" s="948"/>
      <c r="M155" s="949"/>
      <c r="N155" s="101"/>
      <c r="O155" s="115"/>
      <c r="P155" s="113"/>
      <c r="Q155" s="113"/>
      <c r="R155" s="113"/>
      <c r="S155" s="113"/>
      <c r="T155" s="113"/>
      <c r="U155" s="113"/>
      <c r="V155" s="113"/>
      <c r="W155" s="113"/>
      <c r="X155" s="113"/>
      <c r="Y155" s="22"/>
      <c r="Z155" s="22"/>
      <c r="AA155" s="22"/>
      <c r="AB155" s="22"/>
      <c r="AC155" s="22"/>
      <c r="AD155" s="22"/>
      <c r="AE155" s="22"/>
    </row>
    <row r="156" spans="1:31" s="100" customFormat="1">
      <c r="A156" s="932"/>
      <c r="B156" s="894"/>
      <c r="C156" s="1008"/>
      <c r="D156" s="1009"/>
      <c r="E156" s="1017"/>
      <c r="F156" s="1011"/>
      <c r="G156" s="588"/>
      <c r="H156" s="1012"/>
      <c r="I156" s="1012"/>
      <c r="J156" s="1012"/>
      <c r="K156" s="1012"/>
      <c r="L156" s="1012"/>
      <c r="M156" s="895"/>
      <c r="N156" s="101"/>
      <c r="O156" s="114"/>
      <c r="P156" s="113"/>
      <c r="Q156" s="113"/>
      <c r="R156" s="113"/>
      <c r="S156" s="113"/>
      <c r="T156" s="113"/>
      <c r="U156" s="113"/>
      <c r="V156" s="113"/>
      <c r="W156" s="113"/>
      <c r="X156" s="113"/>
      <c r="Y156" s="22"/>
      <c r="Z156" s="22"/>
      <c r="AA156" s="22"/>
      <c r="AB156" s="22"/>
      <c r="AC156" s="22"/>
      <c r="AD156" s="22"/>
      <c r="AE156" s="22"/>
    </row>
    <row r="157" spans="1:31" s="100" customFormat="1" ht="25.5">
      <c r="A157" s="932">
        <v>2</v>
      </c>
      <c r="B157" s="891" t="str">
        <f>$B$153&amp;"."&amp;A157</f>
        <v>1.11.2</v>
      </c>
      <c r="C157" s="998" t="str">
        <f ca="1">VLOOKUP($B157,'PLANILHA ORÇAMENTÁRIA'!$C:$M,2,0)</f>
        <v>ED-29818</v>
      </c>
      <c r="D157" s="998" t="str">
        <f ca="1">VLOOKUP($B157,'PLANILHA ORÇAMENTÁRIA'!$C:$M,3,0)</f>
        <v>SEINFRA-MG</v>
      </c>
      <c r="E157" s="999" t="str">
        <f ca="1">VLOOKUP($B157,'PLANILHA ORÇAMENTÁRIA'!$C:$M,4,0)</f>
        <v>MOBILIZAÇÃO E DESMOBILIZAÇÃO DE EQUIPAMENTO PARA ESTACA TIPO TRADO ROTATIVO (CUSTO VARIÁVEL), EXCLUSIVE CUSTO FIXO DE TRANSPORTE</v>
      </c>
      <c r="F157" s="998" t="str">
        <f ca="1">VLOOKUP($B157,'PLANILHA ORÇAMENTÁRIA'!$C:$M,5,0)</f>
        <v>KM</v>
      </c>
      <c r="G157" s="1000" t="s">
        <v>19974</v>
      </c>
      <c r="H157" s="1001" t="s">
        <v>17</v>
      </c>
      <c r="I157" s="1001" t="s">
        <v>18</v>
      </c>
      <c r="J157" s="1001" t="s">
        <v>19</v>
      </c>
      <c r="K157" s="1001" t="s">
        <v>20</v>
      </c>
      <c r="L157" s="1001" t="s">
        <v>21</v>
      </c>
      <c r="M157" s="892">
        <f>G158</f>
        <v>10</v>
      </c>
      <c r="N157" s="101"/>
      <c r="O157" s="115"/>
      <c r="P157" s="113"/>
      <c r="Q157" s="113"/>
      <c r="R157" s="113"/>
      <c r="S157" s="113"/>
      <c r="T157" s="113"/>
      <c r="U157" s="113"/>
      <c r="V157" s="113"/>
      <c r="W157" s="113"/>
      <c r="X157" s="113"/>
      <c r="Y157" s="22"/>
      <c r="Z157" s="22"/>
      <c r="AA157" s="22"/>
      <c r="AB157" s="22"/>
      <c r="AC157" s="22"/>
      <c r="AD157" s="22"/>
      <c r="AE157" s="22"/>
    </row>
    <row r="158" spans="1:31" s="100" customFormat="1" ht="24">
      <c r="A158" s="932"/>
      <c r="B158" s="894"/>
      <c r="C158" s="1008"/>
      <c r="D158" s="1009"/>
      <c r="E158" s="1013" t="s">
        <v>23242</v>
      </c>
      <c r="F158" s="1011"/>
      <c r="G158" s="1015">
        <v>10</v>
      </c>
      <c r="H158" s="1012"/>
      <c r="I158" s="1012"/>
      <c r="J158" s="1012"/>
      <c r="K158" s="1012"/>
      <c r="L158" s="1012"/>
      <c r="M158" s="895"/>
      <c r="N158" s="101"/>
      <c r="O158" s="114"/>
      <c r="P158" s="113"/>
      <c r="Q158" s="113"/>
      <c r="R158" s="113"/>
      <c r="S158" s="113"/>
      <c r="T158" s="113"/>
      <c r="U158" s="113"/>
      <c r="V158" s="113"/>
      <c r="W158" s="113"/>
      <c r="X158" s="113"/>
      <c r="Y158" s="22"/>
      <c r="Z158" s="22"/>
      <c r="AA158" s="22"/>
      <c r="AB158" s="22"/>
      <c r="AC158" s="22"/>
      <c r="AD158" s="22"/>
      <c r="AE158" s="22"/>
    </row>
    <row r="159" spans="1:31" s="100" customFormat="1">
      <c r="A159" s="932"/>
      <c r="B159" s="894"/>
      <c r="C159" s="1008"/>
      <c r="D159" s="1009"/>
      <c r="E159" s="1010"/>
      <c r="F159" s="1011"/>
      <c r="G159" s="1016"/>
      <c r="H159" s="1012"/>
      <c r="I159" s="1012"/>
      <c r="J159" s="1012"/>
      <c r="K159" s="1012"/>
      <c r="L159" s="1012"/>
      <c r="M159" s="896"/>
      <c r="N159" s="101"/>
      <c r="O159" s="114"/>
      <c r="P159" s="113"/>
      <c r="Q159" s="113"/>
      <c r="R159" s="113"/>
      <c r="S159" s="113"/>
      <c r="T159" s="113"/>
      <c r="U159" s="113"/>
      <c r="V159" s="113"/>
      <c r="W159" s="113"/>
      <c r="X159" s="113"/>
      <c r="Y159" s="22"/>
      <c r="Z159" s="22"/>
      <c r="AA159" s="22"/>
      <c r="AB159" s="22"/>
      <c r="AC159" s="22"/>
      <c r="AD159" s="22"/>
      <c r="AE159" s="22"/>
    </row>
    <row r="160" spans="1:31" s="100" customFormat="1" ht="25.5">
      <c r="A160" s="932">
        <v>3</v>
      </c>
      <c r="B160" s="891" t="str">
        <f>$B$153&amp;"."&amp;A160</f>
        <v>1.11.3</v>
      </c>
      <c r="C160" s="998">
        <f ca="1">VLOOKUP($B160,'PLANILHA ORÇAMENTÁRIA'!$C:$M,2,0)</f>
        <v>3806417</v>
      </c>
      <c r="D160" s="998" t="str">
        <f ca="1">VLOOKUP($B160,'PLANILHA ORÇAMENTÁRIA'!$C:$M,3,0)</f>
        <v>SICRO 3</v>
      </c>
      <c r="E160" s="999" t="str">
        <f ca="1">VLOOKUP($B160,'PLANILHA ORÇAMENTÁRIA'!$C:$M,4,0)</f>
        <v>ELEVAÇÃO DE ESTRUTURAS DE 496 A 929 KN PARA SUBSTITUIÇÃO DE APARELHO DE APOIO COM A UTILIZAÇÃO DE MACACO HIDRÁULICO</v>
      </c>
      <c r="F160" s="998" t="str">
        <f ca="1">VLOOKUP($B160,'PLANILHA ORÇAMENTÁRIA'!$C:$M,5,0)</f>
        <v>UN</v>
      </c>
      <c r="G160" s="1000" t="s">
        <v>16</v>
      </c>
      <c r="H160" s="1001" t="s">
        <v>17</v>
      </c>
      <c r="I160" s="1001" t="s">
        <v>18</v>
      </c>
      <c r="J160" s="1001" t="s">
        <v>19</v>
      </c>
      <c r="K160" s="1001" t="s">
        <v>20</v>
      </c>
      <c r="L160" s="1001" t="s">
        <v>21</v>
      </c>
      <c r="M160" s="892">
        <f>G162</f>
        <v>8</v>
      </c>
      <c r="N160" s="101"/>
      <c r="O160" s="115"/>
      <c r="P160" s="113"/>
      <c r="Q160" s="113"/>
      <c r="R160" s="113"/>
      <c r="S160" s="113"/>
      <c r="T160" s="113"/>
      <c r="U160" s="113"/>
      <c r="V160" s="113"/>
      <c r="W160" s="113"/>
      <c r="X160" s="113"/>
      <c r="Y160" s="22"/>
      <c r="Z160" s="22"/>
      <c r="AA160" s="22"/>
      <c r="AB160" s="22"/>
      <c r="AC160" s="22"/>
      <c r="AD160" s="22"/>
      <c r="AE160" s="22"/>
    </row>
    <row r="161" spans="1:31" s="100" customFormat="1" ht="36.75">
      <c r="A161" s="932"/>
      <c r="B161" s="894"/>
      <c r="C161" s="1008"/>
      <c r="D161" s="1009"/>
      <c r="E161" s="1013" t="s">
        <v>44277</v>
      </c>
      <c r="F161" s="1011"/>
      <c r="G161" s="588"/>
      <c r="H161" s="1012"/>
      <c r="I161" s="1012"/>
      <c r="J161" s="1012"/>
      <c r="K161" s="1012"/>
      <c r="L161" s="1012"/>
      <c r="M161" s="895"/>
      <c r="N161" s="101"/>
      <c r="O161" s="114"/>
      <c r="P161" s="113"/>
      <c r="Q161" s="113"/>
      <c r="R161" s="113"/>
      <c r="S161" s="113"/>
      <c r="T161" s="113"/>
      <c r="U161" s="113"/>
      <c r="V161" s="113"/>
      <c r="W161" s="113"/>
      <c r="X161" s="113"/>
      <c r="Y161" s="22"/>
      <c r="Z161" s="22"/>
      <c r="AA161" s="22"/>
      <c r="AB161" s="22"/>
      <c r="AC161" s="22"/>
      <c r="AD161" s="22"/>
      <c r="AE161" s="22"/>
    </row>
    <row r="162" spans="1:31" s="100" customFormat="1">
      <c r="A162" s="932"/>
      <c r="B162" s="894"/>
      <c r="C162" s="1008"/>
      <c r="D162" s="1009"/>
      <c r="E162" s="1018" t="s">
        <v>20344</v>
      </c>
      <c r="F162" s="1011"/>
      <c r="G162" s="1015">
        <v>8</v>
      </c>
      <c r="H162" s="1012"/>
      <c r="I162" s="1012"/>
      <c r="J162" s="1012"/>
      <c r="K162" s="1012"/>
      <c r="L162" s="1012"/>
      <c r="M162" s="896"/>
      <c r="N162" s="101"/>
      <c r="O162" s="114"/>
      <c r="P162" s="113"/>
      <c r="Q162" s="113"/>
      <c r="R162" s="113"/>
      <c r="S162" s="113"/>
      <c r="T162" s="113"/>
      <c r="U162" s="113"/>
      <c r="V162" s="113"/>
      <c r="W162" s="113"/>
      <c r="X162" s="113"/>
      <c r="Y162" s="22"/>
      <c r="Z162" s="22"/>
      <c r="AA162" s="22"/>
      <c r="AB162" s="22"/>
      <c r="AC162" s="22"/>
      <c r="AD162" s="22"/>
      <c r="AE162" s="22"/>
    </row>
    <row r="163" spans="1:31" s="100" customFormat="1">
      <c r="A163" s="932"/>
      <c r="B163" s="894"/>
      <c r="C163" s="1008"/>
      <c r="D163" s="1009"/>
      <c r="E163" s="1010"/>
      <c r="F163" s="1011"/>
      <c r="G163" s="588"/>
      <c r="H163" s="1012"/>
      <c r="I163" s="1012"/>
      <c r="J163" s="1012"/>
      <c r="K163" s="1012"/>
      <c r="L163" s="1012"/>
      <c r="M163" s="896"/>
      <c r="N163" s="101"/>
      <c r="O163" s="114"/>
      <c r="P163" s="113"/>
      <c r="Q163" s="113"/>
      <c r="R163" s="113"/>
      <c r="S163" s="113"/>
      <c r="T163" s="113"/>
      <c r="U163" s="113"/>
      <c r="V163" s="113"/>
      <c r="W163" s="113"/>
      <c r="X163" s="113"/>
      <c r="Y163" s="22"/>
      <c r="Z163" s="22"/>
      <c r="AA163" s="22"/>
      <c r="AB163" s="22"/>
      <c r="AC163" s="22"/>
      <c r="AD163" s="22"/>
      <c r="AE163" s="22"/>
    </row>
    <row r="164" spans="1:31" s="100" customFormat="1">
      <c r="A164" s="932">
        <v>4</v>
      </c>
      <c r="B164" s="891" t="str">
        <f>$B$153&amp;"."&amp;A164</f>
        <v>1.11.4</v>
      </c>
      <c r="C164" s="998">
        <f ca="1">VLOOKUP($B164,'PLANILHA ORÇAMENTÁRIA'!$C:$M,2,0)</f>
        <v>3806421</v>
      </c>
      <c r="D164" s="998" t="str">
        <f ca="1">VLOOKUP($B164,'PLANILHA ORÇAMENTÁRIA'!$C:$M,3,0)</f>
        <v>CPU-027</v>
      </c>
      <c r="E164" s="999" t="str">
        <f ca="1">VLOOKUP($B164,'PLANILHA ORÇAMENTÁRIA'!$C:$M,4,0)</f>
        <v>LANÇAMENTO DE VIGA PRÉ-MOLDADA DE 500 A 750 KN COM UTILIZAÇÃO DE GUINDASTE</v>
      </c>
      <c r="F164" s="998" t="str">
        <f ca="1">VLOOKUP($B164,'PLANILHA ORÇAMENTÁRIA'!$C:$M,5,0)</f>
        <v>UN</v>
      </c>
      <c r="G164" s="1000" t="s">
        <v>16</v>
      </c>
      <c r="H164" s="1001" t="s">
        <v>17</v>
      </c>
      <c r="I164" s="1001" t="s">
        <v>18</v>
      </c>
      <c r="J164" s="1001" t="s">
        <v>19</v>
      </c>
      <c r="K164" s="1001" t="s">
        <v>20</v>
      </c>
      <c r="L164" s="1001" t="s">
        <v>21</v>
      </c>
      <c r="M164" s="892">
        <f>G165</f>
        <v>18</v>
      </c>
      <c r="N164" s="101"/>
      <c r="O164" s="115"/>
      <c r="P164" s="113"/>
      <c r="Q164" s="113"/>
      <c r="R164" s="113"/>
      <c r="S164" s="113"/>
      <c r="T164" s="113"/>
      <c r="U164" s="113"/>
      <c r="V164" s="113"/>
      <c r="W164" s="113"/>
      <c r="X164" s="113"/>
      <c r="Y164" s="22"/>
      <c r="Z164" s="22"/>
      <c r="AA164" s="22"/>
      <c r="AB164" s="22"/>
      <c r="AC164" s="22"/>
      <c r="AD164" s="22"/>
      <c r="AE164" s="22"/>
    </row>
    <row r="165" spans="1:31" s="39" customFormat="1" ht="33.75">
      <c r="A165" s="927"/>
      <c r="B165" s="894"/>
      <c r="C165" s="1008"/>
      <c r="D165" s="1009"/>
      <c r="E165" s="1013" t="s">
        <v>20628</v>
      </c>
      <c r="F165" s="1011"/>
      <c r="G165" s="1015">
        <v>18</v>
      </c>
      <c r="H165" s="1012"/>
      <c r="I165" s="1012"/>
      <c r="J165" s="1012"/>
      <c r="K165" s="1012"/>
      <c r="L165" s="1012"/>
      <c r="M165" s="897"/>
      <c r="N165" s="481"/>
    </row>
    <row r="166" spans="1:31" s="39" customFormat="1">
      <c r="A166" s="927"/>
      <c r="B166" s="894"/>
      <c r="C166" s="1008"/>
      <c r="D166" s="1009"/>
      <c r="E166" s="1010"/>
      <c r="F166" s="1011"/>
      <c r="G166" s="588"/>
      <c r="H166" s="1012"/>
      <c r="I166" s="1012"/>
      <c r="J166" s="1012"/>
      <c r="K166" s="1012"/>
      <c r="L166" s="1012"/>
      <c r="M166" s="897"/>
      <c r="N166" s="481"/>
    </row>
    <row r="167" spans="1:31" s="100" customFormat="1" ht="25.5">
      <c r="A167" s="932">
        <v>5</v>
      </c>
      <c r="B167" s="891" t="str">
        <f>$B$153&amp;"."&amp;A167</f>
        <v>1.11.5</v>
      </c>
      <c r="C167" s="998">
        <f ca="1">VLOOKUP($B167,'PLANILHA ORÇAMENTÁRIA'!$C:$M,2,0)</f>
        <v>102826</v>
      </c>
      <c r="D167" s="998" t="str">
        <f ca="1">VLOOKUP($B167,'PLANILHA ORÇAMENTÁRIA'!$C:$M,3,0)</f>
        <v>SINAPI</v>
      </c>
      <c r="E167" s="999" t="str">
        <f ca="1">VLOOKUP($B167,'PLANILHA ORÇAMENTÁRIA'!$C:$M,4,0)</f>
        <v>CONJUNTO MACACO E BOMBA HIDRÁULICA PARA PROTENSAO DE CORDOALHAS, ESFORÇO MAXIMO DE 115 TONELADAS - MATERIAIS NA OPERAÇÃO. AF_05/2023</v>
      </c>
      <c r="F167" s="998" t="str">
        <f ca="1">VLOOKUP($B167,'PLANILHA ORÇAMENTÁRIA'!$C:$M,5,0)</f>
        <v>H</v>
      </c>
      <c r="G167" s="1000" t="s">
        <v>16</v>
      </c>
      <c r="H167" s="1001" t="s">
        <v>17</v>
      </c>
      <c r="I167" s="1001" t="s">
        <v>18</v>
      </c>
      <c r="J167" s="1001" t="s">
        <v>19</v>
      </c>
      <c r="K167" s="1001" t="s">
        <v>20</v>
      </c>
      <c r="L167" s="1001" t="s">
        <v>21</v>
      </c>
      <c r="M167" s="892">
        <f>G168</f>
        <v>288</v>
      </c>
      <c r="N167" s="101"/>
      <c r="O167" s="115"/>
      <c r="P167" s="113"/>
      <c r="Q167" s="113"/>
      <c r="R167" s="113"/>
      <c r="S167" s="113"/>
      <c r="T167" s="113"/>
      <c r="U167" s="113"/>
      <c r="V167" s="113"/>
      <c r="W167" s="113"/>
      <c r="X167" s="113"/>
      <c r="Y167" s="22"/>
      <c r="Z167" s="22"/>
      <c r="AA167" s="22"/>
      <c r="AB167" s="22"/>
      <c r="AC167" s="22"/>
      <c r="AD167" s="22"/>
      <c r="AE167" s="22"/>
    </row>
    <row r="168" spans="1:31" s="39" customFormat="1" ht="23.25">
      <c r="A168" s="927"/>
      <c r="B168" s="894"/>
      <c r="C168" s="1008"/>
      <c r="D168" s="1009"/>
      <c r="E168" s="1013" t="s">
        <v>20649</v>
      </c>
      <c r="F168" s="1011"/>
      <c r="G168" s="1015">
        <f>48*6</f>
        <v>288</v>
      </c>
      <c r="H168" s="1012"/>
      <c r="I168" s="1012"/>
      <c r="J168" s="1012"/>
      <c r="K168" s="1012"/>
      <c r="L168" s="1012"/>
      <c r="M168" s="897"/>
      <c r="N168" s="481"/>
    </row>
    <row r="169" spans="1:31" s="39" customFormat="1">
      <c r="A169" s="927"/>
      <c r="B169" s="894"/>
      <c r="C169" s="1008"/>
      <c r="D169" s="1009"/>
      <c r="E169" s="1010"/>
      <c r="F169" s="1011"/>
      <c r="G169" s="588"/>
      <c r="H169" s="1012"/>
      <c r="I169" s="1012"/>
      <c r="J169" s="1012"/>
      <c r="K169" s="1012"/>
      <c r="L169" s="1012"/>
      <c r="M169" s="897"/>
      <c r="N169" s="481"/>
    </row>
    <row r="170" spans="1:31" s="100" customFormat="1" ht="37.5">
      <c r="A170" s="932">
        <v>6</v>
      </c>
      <c r="B170" s="891" t="str">
        <f>$B$153&amp;"."&amp;A170</f>
        <v>1.11.6</v>
      </c>
      <c r="C170" s="998" t="str">
        <f ca="1">VLOOKUP($B170,'PLANILHA ORÇAMENTÁRIA'!$C:$M,2,0)</f>
        <v>ED-29120</v>
      </c>
      <c r="D170" s="998" t="str">
        <f ca="1">VLOOKUP($B170,'PLANILHA ORÇAMENTÁRIA'!$C:$M,3,0)</f>
        <v>SEINFRA-MG</v>
      </c>
      <c r="E170" s="999" t="str">
        <f ca="1">VLOOKUP($B170,'PLANILHA ORÇAMENTÁRIA'!$C:$M,4,0)</f>
        <v>FURO EM CONCRETO, PARA ELEMENTO ESTRUTURAL DE VIGA, COM DIÂMETRO MAIORES QUE 82MM (3.1/4") E MENORES QUE 110MM(4.1/4"), EXCLUSIVE FORNECIMENTO DE ANDAIME OU PLATAFORMA</v>
      </c>
      <c r="F170" s="998" t="str">
        <f ca="1">VLOOKUP($B170,'PLANILHA ORÇAMENTÁRIA'!$C:$M,5,0)</f>
        <v>M</v>
      </c>
      <c r="G170" s="1000" t="s">
        <v>16</v>
      </c>
      <c r="H170" s="1001" t="s">
        <v>17</v>
      </c>
      <c r="I170" s="1001" t="s">
        <v>18</v>
      </c>
      <c r="J170" s="1001" t="s">
        <v>19</v>
      </c>
      <c r="K170" s="1001" t="s">
        <v>20</v>
      </c>
      <c r="L170" s="1001" t="s">
        <v>21</v>
      </c>
      <c r="M170" s="892">
        <f>M171</f>
        <v>10.799999999999999</v>
      </c>
      <c r="N170" s="101"/>
      <c r="O170" s="115"/>
      <c r="P170" s="113"/>
      <c r="Q170" s="113"/>
      <c r="R170" s="113"/>
      <c r="S170" s="113"/>
      <c r="T170" s="113"/>
      <c r="U170" s="113"/>
      <c r="V170" s="113"/>
      <c r="W170" s="113"/>
      <c r="X170" s="113"/>
      <c r="Y170" s="22"/>
      <c r="Z170" s="22"/>
      <c r="AA170" s="22"/>
      <c r="AB170" s="22"/>
      <c r="AC170" s="22"/>
      <c r="AD170" s="22"/>
      <c r="AE170" s="22"/>
    </row>
    <row r="171" spans="1:31" s="39" customFormat="1" ht="23.25">
      <c r="A171" s="927"/>
      <c r="B171" s="894"/>
      <c r="C171" s="1008"/>
      <c r="D171" s="1009"/>
      <c r="E171" s="1013" t="s">
        <v>20654</v>
      </c>
      <c r="F171" s="1011"/>
      <c r="G171" s="588">
        <v>18</v>
      </c>
      <c r="H171" s="588">
        <v>0.6</v>
      </c>
      <c r="I171" s="1012"/>
      <c r="J171" s="1012"/>
      <c r="K171" s="1012"/>
      <c r="L171" s="1012"/>
      <c r="M171" s="897">
        <f>G171*H171</f>
        <v>10.799999999999999</v>
      </c>
      <c r="N171" s="481"/>
    </row>
    <row r="172" spans="1:31" s="39" customFormat="1">
      <c r="A172" s="927"/>
      <c r="B172" s="894"/>
      <c r="C172" s="1008"/>
      <c r="D172" s="1009"/>
      <c r="E172" s="1013"/>
      <c r="F172" s="1011"/>
      <c r="G172" s="1015"/>
      <c r="H172" s="1012"/>
      <c r="I172" s="1012"/>
      <c r="J172" s="1012"/>
      <c r="K172" s="1012"/>
      <c r="L172" s="1012"/>
      <c r="M172" s="897"/>
      <c r="N172" s="481"/>
    </row>
    <row r="173" spans="1:31" s="100" customFormat="1">
      <c r="A173" s="932">
        <v>7</v>
      </c>
      <c r="B173" s="891" t="str">
        <f>$B$153&amp;"."&amp;A173</f>
        <v>1.11.7</v>
      </c>
      <c r="C173" s="998">
        <f ca="1">VLOOKUP($B173,'PLANILHA ORÇAMENTÁRIA'!$C:$M,2,0)</f>
        <v>903804</v>
      </c>
      <c r="D173" s="998" t="str">
        <f ca="1">VLOOKUP($B173,'PLANILHA ORÇAMENTÁRIA'!$C:$M,3,0)</f>
        <v>SICRO 3</v>
      </c>
      <c r="E173" s="999" t="str">
        <f ca="1">VLOOKUP($B173,'PLANILHA ORÇAMENTÁRIA'!$C:$M,4,0)</f>
        <v>INSTALAÇÃO DA CENTRAL DE CONCRETO COM CAPACIDADE DE 30 M³/H</v>
      </c>
      <c r="F173" s="998" t="str">
        <f ca="1">VLOOKUP($B173,'PLANILHA ORÇAMENTÁRIA'!$C:$M,5,0)</f>
        <v>UN</v>
      </c>
      <c r="G173" s="1000" t="s">
        <v>16</v>
      </c>
      <c r="H173" s="1001" t="s">
        <v>17</v>
      </c>
      <c r="I173" s="1001" t="s">
        <v>18</v>
      </c>
      <c r="J173" s="1001" t="s">
        <v>19</v>
      </c>
      <c r="K173" s="1001" t="s">
        <v>20</v>
      </c>
      <c r="L173" s="1001" t="s">
        <v>21</v>
      </c>
      <c r="M173" s="892">
        <f>G174</f>
        <v>1</v>
      </c>
      <c r="N173" s="101"/>
      <c r="O173" s="115"/>
      <c r="P173" s="113"/>
      <c r="Q173" s="113"/>
      <c r="R173" s="113"/>
      <c r="S173" s="113"/>
      <c r="T173" s="113"/>
      <c r="U173" s="113"/>
      <c r="V173" s="113"/>
      <c r="W173" s="113"/>
      <c r="X173" s="113"/>
      <c r="Y173" s="22"/>
      <c r="Z173" s="22"/>
      <c r="AA173" s="22"/>
      <c r="AB173" s="22"/>
      <c r="AC173" s="22"/>
      <c r="AD173" s="22"/>
      <c r="AE173" s="22"/>
    </row>
    <row r="174" spans="1:31" s="39" customFormat="1" ht="25.5">
      <c r="A174" s="927"/>
      <c r="B174" s="894"/>
      <c r="C174" s="1008"/>
      <c r="D174" s="1009"/>
      <c r="E174" s="1013" t="s">
        <v>44278</v>
      </c>
      <c r="F174" s="1011"/>
      <c r="G174" s="1015">
        <v>1</v>
      </c>
      <c r="H174" s="588"/>
      <c r="I174" s="1012"/>
      <c r="J174" s="1012"/>
      <c r="K174" s="1012"/>
      <c r="L174" s="1012"/>
      <c r="M174" s="897"/>
      <c r="N174" s="481"/>
    </row>
    <row r="175" spans="1:31" s="39" customFormat="1">
      <c r="A175" s="927"/>
      <c r="B175" s="894"/>
      <c r="C175" s="1008"/>
      <c r="D175" s="1009"/>
      <c r="E175" s="1013"/>
      <c r="F175" s="1011"/>
      <c r="G175" s="1015"/>
      <c r="H175" s="1012"/>
      <c r="I175" s="1012"/>
      <c r="J175" s="1012"/>
      <c r="K175" s="1012"/>
      <c r="L175" s="1012"/>
      <c r="M175" s="897"/>
      <c r="N175" s="481"/>
    </row>
    <row r="176" spans="1:31" s="191" customFormat="1">
      <c r="A176" s="932">
        <v>8</v>
      </c>
      <c r="B176" s="891" t="str">
        <f>$B$153&amp;"."&amp;A176</f>
        <v>1.11.8</v>
      </c>
      <c r="C176" s="998">
        <f ca="1">VLOOKUP($B176,'PLANILHA ORÇAMENTÁRIA'!$C:$M,2,0)</f>
        <v>3806420</v>
      </c>
      <c r="D176" s="998" t="str">
        <f ca="1">VLOOKUP($B176,'PLANILHA ORÇAMENTÁRIA'!$C:$M,3,0)</f>
        <v>SICRO 3</v>
      </c>
      <c r="E176" s="999" t="str">
        <f ca="1">VLOOKUP($B176,'PLANILHA ORÇAMENTÁRIA'!$C:$M,4,0)</f>
        <v>LANÇAMENTO DE VIGA PRÉ-MOLDADA DE ATÉ 500 KN COM UTILIZAÇÃO DE GUINDASTE</v>
      </c>
      <c r="F176" s="998" t="str">
        <f ca="1">VLOOKUP($B176,'PLANILHA ORÇAMENTÁRIA'!$C:$M,5,0)</f>
        <v>UN</v>
      </c>
      <c r="G176" s="1000" t="s">
        <v>16</v>
      </c>
      <c r="H176" s="1001" t="s">
        <v>17</v>
      </c>
      <c r="I176" s="1001" t="s">
        <v>18</v>
      </c>
      <c r="J176" s="1001" t="s">
        <v>19</v>
      </c>
      <c r="K176" s="1001" t="s">
        <v>20</v>
      </c>
      <c r="L176" s="1001" t="s">
        <v>21</v>
      </c>
      <c r="M176" s="892">
        <f>SUBTOTAL(9,G178:G179)</f>
        <v>36</v>
      </c>
      <c r="N176" s="190"/>
      <c r="O176" s="115"/>
      <c r="P176" s="113"/>
      <c r="Q176" s="113"/>
      <c r="R176" s="113"/>
      <c r="S176" s="113"/>
      <c r="T176" s="113"/>
      <c r="U176" s="113"/>
      <c r="V176" s="113"/>
      <c r="W176" s="113"/>
      <c r="X176" s="113"/>
      <c r="Y176" s="22"/>
      <c r="Z176" s="22"/>
      <c r="AA176" s="22"/>
      <c r="AB176" s="22"/>
      <c r="AC176" s="22"/>
      <c r="AD176" s="22"/>
      <c r="AE176" s="22"/>
    </row>
    <row r="177" spans="1:31" s="190" customFormat="1">
      <c r="A177" s="932"/>
      <c r="B177" s="898"/>
      <c r="C177" s="1008"/>
      <c r="D177" s="1009"/>
      <c r="E177" s="1013" t="s">
        <v>20774</v>
      </c>
      <c r="F177" s="1011"/>
      <c r="G177" s="588"/>
      <c r="H177" s="1012"/>
      <c r="I177" s="1012"/>
      <c r="J177" s="1012"/>
      <c r="K177" s="1012"/>
      <c r="L177" s="1012"/>
      <c r="M177" s="895"/>
      <c r="O177" s="114"/>
      <c r="P177" s="113"/>
      <c r="Q177" s="113"/>
      <c r="R177" s="113"/>
      <c r="S177" s="113"/>
      <c r="T177" s="113"/>
      <c r="U177" s="113"/>
      <c r="V177" s="113"/>
      <c r="W177" s="113"/>
      <c r="X177" s="113"/>
      <c r="Y177" s="22"/>
      <c r="Z177" s="22"/>
      <c r="AA177" s="22"/>
      <c r="AB177" s="22"/>
      <c r="AC177" s="22"/>
      <c r="AD177" s="22"/>
      <c r="AE177" s="22"/>
    </row>
    <row r="178" spans="1:31" s="190" customFormat="1">
      <c r="A178" s="932"/>
      <c r="B178" s="899"/>
      <c r="C178" s="1008"/>
      <c r="D178" s="1014"/>
      <c r="E178" s="1010" t="s">
        <v>20727</v>
      </c>
      <c r="F178" s="1008"/>
      <c r="G178" s="588">
        <v>4</v>
      </c>
      <c r="H178" s="1012"/>
      <c r="I178" s="1012"/>
      <c r="J178" s="1012"/>
      <c r="K178" s="1012"/>
      <c r="L178" s="1012"/>
      <c r="M178" s="900"/>
      <c r="O178" s="114"/>
      <c r="P178" s="113"/>
      <c r="Q178" s="113"/>
      <c r="R178" s="113"/>
      <c r="S178" s="113"/>
      <c r="T178" s="113"/>
      <c r="U178" s="113"/>
      <c r="V178" s="113"/>
      <c r="W178" s="113"/>
      <c r="X178" s="113"/>
      <c r="Y178" s="22"/>
      <c r="Z178" s="22"/>
      <c r="AA178" s="22"/>
      <c r="AB178" s="22"/>
      <c r="AC178" s="22"/>
      <c r="AD178" s="22"/>
      <c r="AE178" s="22"/>
    </row>
    <row r="179" spans="1:31" s="190" customFormat="1">
      <c r="A179" s="932"/>
      <c r="B179" s="899"/>
      <c r="C179" s="1008"/>
      <c r="D179" s="1014"/>
      <c r="E179" s="1010" t="s">
        <v>20728</v>
      </c>
      <c r="F179" s="1008"/>
      <c r="G179" s="588">
        <f>80/2.5</f>
        <v>32</v>
      </c>
      <c r="H179" s="1012"/>
      <c r="I179" s="1012"/>
      <c r="J179" s="1012"/>
      <c r="K179" s="1012"/>
      <c r="L179" s="1012"/>
      <c r="M179" s="900"/>
      <c r="O179" s="114"/>
      <c r="P179" s="113"/>
      <c r="Q179" s="113"/>
      <c r="R179" s="113"/>
      <c r="S179" s="113"/>
      <c r="T179" s="113"/>
      <c r="U179" s="113"/>
      <c r="V179" s="113"/>
      <c r="W179" s="113"/>
      <c r="X179" s="113"/>
      <c r="Y179" s="22"/>
      <c r="Z179" s="22"/>
      <c r="AA179" s="22"/>
      <c r="AB179" s="22"/>
      <c r="AC179" s="22"/>
      <c r="AD179" s="22"/>
      <c r="AE179" s="22"/>
    </row>
    <row r="180" spans="1:31" s="190" customFormat="1">
      <c r="A180" s="932"/>
      <c r="B180" s="899"/>
      <c r="C180" s="1008"/>
      <c r="D180" s="1014"/>
      <c r="E180" s="1019" t="s">
        <v>20778</v>
      </c>
      <c r="F180" s="1008"/>
      <c r="G180" s="862">
        <f>SUM(G178:G179)</f>
        <v>36</v>
      </c>
      <c r="H180" s="1012"/>
      <c r="I180" s="1012"/>
      <c r="J180" s="1012"/>
      <c r="K180" s="1012"/>
      <c r="L180" s="1012"/>
      <c r="M180" s="900"/>
      <c r="O180" s="114"/>
      <c r="P180" s="113"/>
      <c r="Q180" s="113"/>
      <c r="R180" s="113"/>
      <c r="S180" s="113"/>
      <c r="T180" s="113"/>
      <c r="U180" s="113"/>
      <c r="V180" s="113"/>
      <c r="W180" s="113"/>
      <c r="X180" s="113"/>
      <c r="Y180" s="22"/>
      <c r="Z180" s="22"/>
      <c r="AA180" s="22"/>
      <c r="AB180" s="22"/>
      <c r="AC180" s="22"/>
      <c r="AD180" s="22"/>
      <c r="AE180" s="22"/>
    </row>
    <row r="181" spans="1:31" s="190" customFormat="1">
      <c r="A181" s="932"/>
      <c r="B181" s="899"/>
      <c r="C181" s="1008"/>
      <c r="D181" s="1014"/>
      <c r="E181" s="1010"/>
      <c r="F181" s="1008"/>
      <c r="G181" s="588"/>
      <c r="H181" s="1012"/>
      <c r="I181" s="1012"/>
      <c r="J181" s="1012"/>
      <c r="K181" s="1012"/>
      <c r="L181" s="1012"/>
      <c r="M181" s="897"/>
      <c r="O181" s="114"/>
      <c r="P181" s="113"/>
      <c r="Q181" s="113"/>
      <c r="R181" s="113"/>
      <c r="S181" s="113"/>
      <c r="T181" s="113"/>
      <c r="U181" s="113"/>
      <c r="V181" s="113"/>
      <c r="W181" s="113"/>
      <c r="X181" s="113"/>
      <c r="Y181" s="22"/>
      <c r="Z181" s="22"/>
      <c r="AA181" s="22"/>
      <c r="AB181" s="22"/>
      <c r="AC181" s="22"/>
      <c r="AD181" s="22"/>
      <c r="AE181" s="22"/>
    </row>
    <row r="182" spans="1:31" s="191" customFormat="1" ht="25.5">
      <c r="A182" s="932">
        <v>9</v>
      </c>
      <c r="B182" s="891" t="str">
        <f>$B$153&amp;"."&amp;A182</f>
        <v>1.11.9</v>
      </c>
      <c r="C182" s="998" t="str">
        <f ca="1">VLOOKUP($B182,'PLANILHA ORÇAMENTÁRIA'!$C:$M,2,0)</f>
        <v>CO-28389</v>
      </c>
      <c r="D182" s="998" t="str">
        <f ca="1">VLOOKUP($B182,'PLANILHA ORÇAMENTÁRIA'!$C:$M,3,0)</f>
        <v>SEINFRA-MG</v>
      </c>
      <c r="E182" s="999" t="str">
        <f ca="1">VLOOKUP($B182,'PLANILHA ORÇAMENTÁRIA'!$C:$M,4,0)</f>
        <v>MOBILIZAÇÃO E DESMOBILIZAÇÃO DE EQUIPAMENTO DE SONDAGEM A PERCUSSÃO COM ENSAIO DE PENETRAÇÃO PADRÃO (SPT) - (CUSTO VARIÁVEL), EXCLUSIVE CUSTO FIXO</v>
      </c>
      <c r="F182" s="998" t="str">
        <f ca="1">VLOOKUP($B182,'PLANILHA ORÇAMENTÁRIA'!$C:$M,5,0)</f>
        <v>KM</v>
      </c>
      <c r="G182" s="1000" t="s">
        <v>19974</v>
      </c>
      <c r="H182" s="1001" t="s">
        <v>17</v>
      </c>
      <c r="I182" s="1001" t="s">
        <v>18</v>
      </c>
      <c r="J182" s="1001" t="s">
        <v>19</v>
      </c>
      <c r="K182" s="1001" t="s">
        <v>20</v>
      </c>
      <c r="L182" s="1001" t="s">
        <v>21</v>
      </c>
      <c r="M182" s="892">
        <f>G183</f>
        <v>10</v>
      </c>
      <c r="N182" s="190"/>
      <c r="O182" s="115"/>
      <c r="P182" s="113"/>
      <c r="Q182" s="113"/>
      <c r="R182" s="113"/>
      <c r="S182" s="113"/>
      <c r="T182" s="113"/>
      <c r="U182" s="113"/>
      <c r="V182" s="113"/>
      <c r="W182" s="113"/>
      <c r="X182" s="113"/>
      <c r="Y182" s="22"/>
      <c r="Z182" s="22"/>
      <c r="AA182" s="22"/>
      <c r="AB182" s="22"/>
      <c r="AC182" s="22"/>
      <c r="AD182" s="22"/>
      <c r="AE182" s="22"/>
    </row>
    <row r="183" spans="1:31" s="190" customFormat="1">
      <c r="A183" s="932"/>
      <c r="B183" s="894"/>
      <c r="C183" s="1008"/>
      <c r="D183" s="1009"/>
      <c r="E183" s="1013" t="s">
        <v>23292</v>
      </c>
      <c r="F183" s="1011"/>
      <c r="G183" s="1015">
        <v>10</v>
      </c>
      <c r="H183" s="1012"/>
      <c r="I183" s="1012"/>
      <c r="J183" s="1012"/>
      <c r="K183" s="1012"/>
      <c r="L183" s="1012"/>
      <c r="M183" s="897"/>
      <c r="O183" s="115"/>
      <c r="P183" s="113"/>
      <c r="Q183" s="113"/>
      <c r="R183" s="113"/>
      <c r="S183" s="113"/>
      <c r="T183" s="113"/>
      <c r="U183" s="113"/>
      <c r="V183" s="113"/>
      <c r="W183" s="113"/>
      <c r="X183" s="113"/>
      <c r="Y183" s="22"/>
      <c r="Z183" s="22"/>
      <c r="AA183" s="22"/>
      <c r="AB183" s="22"/>
      <c r="AC183" s="22"/>
      <c r="AD183" s="22"/>
      <c r="AE183" s="22"/>
    </row>
    <row r="184" spans="1:31" s="190" customFormat="1" ht="24">
      <c r="A184" s="932"/>
      <c r="B184" s="894"/>
      <c r="C184" s="1008"/>
      <c r="D184" s="1009"/>
      <c r="E184" s="1013" t="s">
        <v>23288</v>
      </c>
      <c r="F184" s="1011"/>
      <c r="G184" s="1015"/>
      <c r="H184" s="1012"/>
      <c r="I184" s="1012"/>
      <c r="J184" s="1012"/>
      <c r="K184" s="1012"/>
      <c r="L184" s="1012"/>
      <c r="M184" s="897"/>
      <c r="O184" s="115"/>
      <c r="P184" s="113"/>
      <c r="Q184" s="113"/>
      <c r="R184" s="113"/>
      <c r="S184" s="113"/>
      <c r="T184" s="113"/>
      <c r="U184" s="113"/>
      <c r="V184" s="113"/>
      <c r="W184" s="113"/>
      <c r="X184" s="113"/>
      <c r="Y184" s="22"/>
      <c r="Z184" s="22"/>
      <c r="AA184" s="22"/>
      <c r="AB184" s="22"/>
      <c r="AC184" s="22"/>
      <c r="AD184" s="22"/>
      <c r="AE184" s="22"/>
    </row>
    <row r="185" spans="1:31" s="190" customFormat="1" ht="24">
      <c r="A185" s="932"/>
      <c r="B185" s="894"/>
      <c r="C185" s="1008"/>
      <c r="D185" s="1009"/>
      <c r="E185" s="1013" t="s">
        <v>23243</v>
      </c>
      <c r="F185" s="1011"/>
      <c r="G185" s="1015"/>
      <c r="H185" s="1012"/>
      <c r="I185" s="1012"/>
      <c r="J185" s="1012"/>
      <c r="K185" s="1012"/>
      <c r="L185" s="1012"/>
      <c r="M185" s="897"/>
      <c r="O185" s="115"/>
      <c r="P185" s="113"/>
      <c r="Q185" s="113"/>
      <c r="R185" s="113"/>
      <c r="S185" s="113"/>
      <c r="T185" s="113"/>
      <c r="U185" s="113"/>
      <c r="V185" s="113"/>
      <c r="W185" s="113"/>
      <c r="X185" s="113"/>
      <c r="Y185" s="22"/>
      <c r="Z185" s="22"/>
      <c r="AA185" s="22"/>
      <c r="AB185" s="22"/>
      <c r="AC185" s="22"/>
      <c r="AD185" s="22"/>
      <c r="AE185" s="22"/>
    </row>
    <row r="186" spans="1:31" s="190" customFormat="1">
      <c r="A186" s="932"/>
      <c r="B186" s="894"/>
      <c r="C186" s="1008"/>
      <c r="D186" s="1009"/>
      <c r="E186" s="1013"/>
      <c r="F186" s="1011"/>
      <c r="G186" s="1015"/>
      <c r="H186" s="1012"/>
      <c r="I186" s="1012"/>
      <c r="J186" s="1012"/>
      <c r="K186" s="1012"/>
      <c r="L186" s="1012"/>
      <c r="M186" s="897"/>
      <c r="O186" s="115"/>
      <c r="P186" s="113"/>
      <c r="Q186" s="113"/>
      <c r="R186" s="113"/>
      <c r="S186" s="113"/>
      <c r="T186" s="113"/>
      <c r="U186" s="113"/>
      <c r="V186" s="113"/>
      <c r="W186" s="113"/>
      <c r="X186" s="113"/>
      <c r="Y186" s="22"/>
      <c r="Z186" s="22"/>
      <c r="AA186" s="22"/>
      <c r="AB186" s="22"/>
      <c r="AC186" s="22"/>
      <c r="AD186" s="22"/>
      <c r="AE186" s="22"/>
    </row>
    <row r="187" spans="1:31" s="191" customFormat="1" ht="25.5">
      <c r="A187" s="932">
        <v>10</v>
      </c>
      <c r="B187" s="891" t="str">
        <f>$B$153&amp;"."&amp;A187</f>
        <v>1.11.10</v>
      </c>
      <c r="C187" s="998" t="str">
        <f ca="1">VLOOKUP($B187,'PLANILHA ORÇAMENTÁRIA'!$C:$M,2,0)</f>
        <v>CO-28390</v>
      </c>
      <c r="D187" s="998" t="str">
        <f ca="1">VLOOKUP($B187,'PLANILHA ORÇAMENTÁRIA'!$C:$M,3,0)</f>
        <v>SEINFRA-MG</v>
      </c>
      <c r="E187" s="999" t="str">
        <f ca="1">VLOOKUP($B187,'PLANILHA ORÇAMENTÁRIA'!$C:$M,4,0)</f>
        <v>MOBILIZAÇÃO E DESMOBILIZAÇÃO DE EQUIPAMENTO DE SONDAGEM A PERCUSSÃO COM ENSAIO DE PENETRAÇÃO PADRÃO (SPT) - (CUSTO FIXO)</v>
      </c>
      <c r="F187" s="998" t="str">
        <f ca="1">VLOOKUP($B187,'PLANILHA ORÇAMENTÁRIA'!$C:$M,5,0)</f>
        <v>UN</v>
      </c>
      <c r="G187" s="1000" t="s">
        <v>16</v>
      </c>
      <c r="H187" s="1001" t="s">
        <v>17</v>
      </c>
      <c r="I187" s="1001" t="s">
        <v>18</v>
      </c>
      <c r="J187" s="1001" t="s">
        <v>19</v>
      </c>
      <c r="K187" s="1001" t="s">
        <v>20</v>
      </c>
      <c r="L187" s="1001" t="s">
        <v>21</v>
      </c>
      <c r="M187" s="892">
        <f>G188</f>
        <v>1</v>
      </c>
      <c r="N187" s="190"/>
      <c r="O187" s="115"/>
      <c r="P187" s="113"/>
      <c r="Q187" s="113"/>
      <c r="R187" s="113"/>
      <c r="S187" s="113"/>
      <c r="T187" s="113"/>
      <c r="U187" s="113"/>
      <c r="V187" s="113"/>
      <c r="W187" s="113"/>
      <c r="X187" s="113"/>
      <c r="Y187" s="22"/>
      <c r="Z187" s="22"/>
      <c r="AA187" s="22"/>
      <c r="AB187" s="22"/>
      <c r="AC187" s="22"/>
      <c r="AD187" s="22"/>
      <c r="AE187" s="22"/>
    </row>
    <row r="188" spans="1:31" s="190" customFormat="1">
      <c r="A188" s="932"/>
      <c r="B188" s="894"/>
      <c r="C188" s="1008"/>
      <c r="D188" s="1009"/>
      <c r="E188" s="1013" t="s">
        <v>23293</v>
      </c>
      <c r="F188" s="1011"/>
      <c r="G188" s="1015">
        <v>1</v>
      </c>
      <c r="H188" s="1012"/>
      <c r="I188" s="1012"/>
      <c r="J188" s="1012"/>
      <c r="K188" s="1012"/>
      <c r="L188" s="1012"/>
      <c r="M188" s="897"/>
      <c r="O188" s="115"/>
      <c r="P188" s="113"/>
      <c r="Q188" s="113"/>
      <c r="R188" s="113"/>
      <c r="S188" s="113"/>
      <c r="T188" s="113"/>
      <c r="U188" s="113"/>
      <c r="V188" s="113"/>
      <c r="W188" s="113"/>
      <c r="X188" s="113"/>
      <c r="Y188" s="22"/>
      <c r="Z188" s="22"/>
      <c r="AA188" s="22"/>
      <c r="AB188" s="22"/>
      <c r="AC188" s="22"/>
      <c r="AD188" s="22"/>
      <c r="AE188" s="22"/>
    </row>
    <row r="189" spans="1:31" s="190" customFormat="1" ht="24">
      <c r="A189" s="932"/>
      <c r="B189" s="894"/>
      <c r="C189" s="1008"/>
      <c r="D189" s="1009"/>
      <c r="E189" s="1013" t="s">
        <v>23288</v>
      </c>
      <c r="F189" s="1011"/>
      <c r="G189" s="1015"/>
      <c r="H189" s="1012"/>
      <c r="I189" s="1012"/>
      <c r="J189" s="1012"/>
      <c r="K189" s="1012"/>
      <c r="L189" s="1012"/>
      <c r="M189" s="897"/>
      <c r="O189" s="115"/>
      <c r="P189" s="113"/>
      <c r="Q189" s="113"/>
      <c r="R189" s="113"/>
      <c r="S189" s="113"/>
      <c r="T189" s="113"/>
      <c r="U189" s="113"/>
      <c r="V189" s="113"/>
      <c r="W189" s="113"/>
      <c r="X189" s="113"/>
      <c r="Y189" s="22"/>
      <c r="Z189" s="22"/>
      <c r="AA189" s="22"/>
      <c r="AB189" s="22"/>
      <c r="AC189" s="22"/>
      <c r="AD189" s="22"/>
      <c r="AE189" s="22"/>
    </row>
    <row r="190" spans="1:31" s="190" customFormat="1" ht="24">
      <c r="A190" s="932"/>
      <c r="B190" s="894"/>
      <c r="C190" s="1008"/>
      <c r="D190" s="1009"/>
      <c r="E190" s="1013" t="s">
        <v>20337</v>
      </c>
      <c r="F190" s="1011"/>
      <c r="G190" s="1015"/>
      <c r="H190" s="1012"/>
      <c r="I190" s="1012"/>
      <c r="J190" s="1012"/>
      <c r="K190" s="1012"/>
      <c r="L190" s="1012"/>
      <c r="M190" s="897"/>
      <c r="O190" s="115"/>
      <c r="P190" s="113"/>
      <c r="Q190" s="113"/>
      <c r="R190" s="113"/>
      <c r="S190" s="113"/>
      <c r="T190" s="113"/>
      <c r="U190" s="113"/>
      <c r="V190" s="113"/>
      <c r="W190" s="113"/>
      <c r="X190" s="113"/>
      <c r="Y190" s="22"/>
      <c r="Z190" s="22"/>
      <c r="AA190" s="22"/>
      <c r="AB190" s="22"/>
      <c r="AC190" s="22"/>
      <c r="AD190" s="22"/>
      <c r="AE190" s="22"/>
    </row>
    <row r="191" spans="1:31" s="190" customFormat="1">
      <c r="A191" s="932"/>
      <c r="B191" s="894"/>
      <c r="C191" s="1008"/>
      <c r="D191" s="1009"/>
      <c r="E191" s="1010"/>
      <c r="F191" s="1011"/>
      <c r="G191" s="588"/>
      <c r="H191" s="1012"/>
      <c r="I191" s="1012"/>
      <c r="J191" s="1012"/>
      <c r="K191" s="1012"/>
      <c r="L191" s="1012"/>
      <c r="M191" s="897"/>
      <c r="O191" s="115"/>
      <c r="P191" s="113"/>
      <c r="Q191" s="113"/>
      <c r="R191" s="113"/>
      <c r="S191" s="113"/>
      <c r="T191" s="113"/>
      <c r="U191" s="113"/>
      <c r="V191" s="113"/>
      <c r="W191" s="113"/>
      <c r="X191" s="113"/>
      <c r="Y191" s="22"/>
      <c r="Z191" s="22"/>
      <c r="AA191" s="22"/>
      <c r="AB191" s="22"/>
      <c r="AC191" s="22"/>
      <c r="AD191" s="22"/>
      <c r="AE191" s="22"/>
    </row>
    <row r="192" spans="1:31">
      <c r="A192" s="932">
        <v>1</v>
      </c>
      <c r="B192" s="903">
        <v>2</v>
      </c>
      <c r="C192" s="1020"/>
      <c r="D192" s="1020"/>
      <c r="E192" s="1021" t="s">
        <v>9310</v>
      </c>
      <c r="F192" s="1022"/>
      <c r="G192" s="1023"/>
      <c r="H192" s="1024"/>
      <c r="I192" s="1024"/>
      <c r="J192" s="1024"/>
      <c r="K192" s="1024"/>
      <c r="L192" s="1024"/>
      <c r="M192" s="904"/>
      <c r="P192" s="22"/>
      <c r="Q192" s="22"/>
      <c r="R192" s="22"/>
      <c r="S192" s="22"/>
      <c r="T192" s="22"/>
      <c r="U192" s="22"/>
      <c r="V192" s="22"/>
      <c r="W192" s="22"/>
      <c r="X192" s="22"/>
    </row>
    <row r="193" spans="1:17">
      <c r="A193" s="932">
        <v>1</v>
      </c>
      <c r="B193" s="891" t="str">
        <f>$B$192&amp;"."&amp;A193</f>
        <v>2.1</v>
      </c>
      <c r="C193" s="998" t="str">
        <f ca="1">VLOOKUP($B193,'PLANILHA ORÇAMENTÁRIA'!$C:$M,2,0)</f>
        <v>02.23.01</v>
      </c>
      <c r="D193" s="998" t="str">
        <f ca="1">VLOOKUP($B193,'PLANILHA ORÇAMENTÁRIA'!$C:$M,3,0)</f>
        <v>SUDECAP</v>
      </c>
      <c r="E193" s="999" t="str">
        <f ca="1">VLOOKUP($B193,'PLANILHA ORÇAMENTÁRIA'!$C:$M,4,0)</f>
        <v>REMOÇÃO DE CERCA DE ARAME</v>
      </c>
      <c r="F193" s="998" t="str">
        <f ca="1">VLOOKUP($B193,'PLANILHA ORÇAMENTÁRIA'!$C:$M,5,0)</f>
        <v>M</v>
      </c>
      <c r="G193" s="1000" t="s">
        <v>16</v>
      </c>
      <c r="H193" s="1001" t="s">
        <v>17</v>
      </c>
      <c r="I193" s="1001" t="s">
        <v>18</v>
      </c>
      <c r="J193" s="1001" t="s">
        <v>19</v>
      </c>
      <c r="K193" s="1001" t="s">
        <v>20</v>
      </c>
      <c r="L193" s="1001" t="s">
        <v>21</v>
      </c>
      <c r="M193" s="892">
        <f>H198</f>
        <v>115</v>
      </c>
      <c r="N193" s="117"/>
    </row>
    <row r="194" spans="1:17" ht="24">
      <c r="B194" s="894"/>
      <c r="C194" s="1008"/>
      <c r="D194" s="1009"/>
      <c r="E194" s="1013" t="s">
        <v>23325</v>
      </c>
      <c r="F194" s="1011"/>
      <c r="G194" s="588"/>
      <c r="H194" s="1012"/>
      <c r="I194" s="1012"/>
      <c r="J194" s="1012"/>
      <c r="K194" s="1012"/>
      <c r="L194" s="1012"/>
      <c r="M194" s="895"/>
      <c r="Q194" s="180"/>
    </row>
    <row r="195" spans="1:17">
      <c r="B195" s="894"/>
      <c r="C195" s="1008"/>
      <c r="D195" s="1009"/>
      <c r="E195" s="1025" t="s">
        <v>23331</v>
      </c>
      <c r="F195" s="1011"/>
      <c r="G195" s="1015"/>
      <c r="H195" s="1016"/>
      <c r="I195" s="1012"/>
      <c r="J195" s="1012"/>
      <c r="K195" s="1012"/>
      <c r="L195" s="1012"/>
      <c r="M195" s="896"/>
      <c r="N195" s="117"/>
      <c r="Q195" s="180"/>
    </row>
    <row r="196" spans="1:17">
      <c r="B196" s="894"/>
      <c r="C196" s="1008"/>
      <c r="D196" s="1009"/>
      <c r="E196" s="1018" t="s">
        <v>22878</v>
      </c>
      <c r="F196" s="1011"/>
      <c r="G196" s="1015"/>
      <c r="H196" s="1016"/>
      <c r="I196" s="1012"/>
      <c r="J196" s="1012"/>
      <c r="K196" s="1012"/>
      <c r="L196" s="1012"/>
      <c r="M196" s="896"/>
      <c r="N196" s="117"/>
      <c r="Q196" s="180"/>
    </row>
    <row r="197" spans="1:17">
      <c r="B197" s="894"/>
      <c r="C197" s="1008"/>
      <c r="D197" s="1009"/>
      <c r="E197" s="1025" t="s">
        <v>22879</v>
      </c>
      <c r="F197" s="1011"/>
      <c r="G197" s="1015"/>
      <c r="H197" s="1012">
        <v>115</v>
      </c>
      <c r="I197" s="1012"/>
      <c r="J197" s="1012"/>
      <c r="K197" s="1012"/>
      <c r="L197" s="1012"/>
      <c r="M197" s="896"/>
      <c r="N197" s="117"/>
      <c r="Q197" s="180"/>
    </row>
    <row r="198" spans="1:17">
      <c r="B198" s="894"/>
      <c r="C198" s="1008"/>
      <c r="D198" s="1009"/>
      <c r="E198" s="1018" t="s">
        <v>23326</v>
      </c>
      <c r="F198" s="1011"/>
      <c r="G198" s="1015"/>
      <c r="H198" s="1016">
        <v>115</v>
      </c>
      <c r="I198" s="1012"/>
      <c r="J198" s="1012"/>
      <c r="K198" s="1012"/>
      <c r="L198" s="1012"/>
      <c r="M198" s="896"/>
      <c r="N198" s="117"/>
      <c r="Q198" s="180"/>
    </row>
    <row r="199" spans="1:17">
      <c r="B199" s="894"/>
      <c r="C199" s="1008"/>
      <c r="D199" s="1009"/>
      <c r="E199" s="1018"/>
      <c r="F199" s="1011"/>
      <c r="G199" s="1015"/>
      <c r="H199" s="1012"/>
      <c r="I199" s="1012"/>
      <c r="J199" s="1012"/>
      <c r="K199" s="1012"/>
      <c r="L199" s="1012"/>
      <c r="M199" s="896"/>
      <c r="N199" s="117"/>
      <c r="Q199" s="180"/>
    </row>
    <row r="200" spans="1:17" ht="25.5">
      <c r="A200" s="932">
        <v>2</v>
      </c>
      <c r="B200" s="891" t="str">
        <f>$B$192&amp;"."&amp;A200</f>
        <v>2.2</v>
      </c>
      <c r="C200" s="998">
        <f ca="1">VLOOKUP($B200,'PLANILHA ORÇAMENTÁRIA'!$C:$M,2,0)</f>
        <v>104796</v>
      </c>
      <c r="D200" s="998" t="str">
        <f ca="1">VLOOKUP($B200,'PLANILHA ORÇAMENTÁRIA'!$C:$M,3,0)</f>
        <v>SINAPI</v>
      </c>
      <c r="E200" s="999" t="str">
        <f ca="1">VLOOKUP($B200,'PLANILHA ORÇAMENTÁRIA'!$C:$M,4,0)</f>
        <v>DEMOLIÇÃO DE GUIAS, SARJETAS OU SARJETÕES, DE FORMA MECANIZADA, SEM REAPROVEITAMENTO. AF_09/2023</v>
      </c>
      <c r="F200" s="998" t="str">
        <f ca="1">VLOOKUP($B200,'PLANILHA ORÇAMENTÁRIA'!$C:$M,5,0)</f>
        <v>M</v>
      </c>
      <c r="G200" s="1000" t="s">
        <v>16</v>
      </c>
      <c r="H200" s="1001" t="s">
        <v>17</v>
      </c>
      <c r="I200" s="1001" t="s">
        <v>18</v>
      </c>
      <c r="J200" s="1001" t="s">
        <v>19</v>
      </c>
      <c r="K200" s="1001" t="s">
        <v>20</v>
      </c>
      <c r="L200" s="1001" t="s">
        <v>21</v>
      </c>
      <c r="M200" s="892">
        <f>H209</f>
        <v>1159</v>
      </c>
      <c r="N200" s="117"/>
    </row>
    <row r="201" spans="1:17" ht="24">
      <c r="B201" s="894"/>
      <c r="C201" s="1008"/>
      <c r="D201" s="1009"/>
      <c r="E201" s="1013" t="s">
        <v>23325</v>
      </c>
      <c r="F201" s="1011"/>
      <c r="G201" s="588"/>
      <c r="H201" s="1012"/>
      <c r="I201" s="1012"/>
      <c r="J201" s="1012"/>
      <c r="K201" s="1012"/>
      <c r="L201" s="1012"/>
      <c r="M201" s="895"/>
      <c r="Q201" s="180"/>
    </row>
    <row r="202" spans="1:17">
      <c r="B202" s="894"/>
      <c r="C202" s="1008"/>
      <c r="D202" s="1009"/>
      <c r="E202" s="1025" t="s">
        <v>23332</v>
      </c>
      <c r="F202" s="1011"/>
      <c r="G202" s="1015"/>
      <c r="H202" s="1012"/>
      <c r="I202" s="1012"/>
      <c r="J202" s="1012"/>
      <c r="K202" s="1012"/>
      <c r="L202" s="1012"/>
      <c r="M202" s="896"/>
      <c r="N202" s="117"/>
      <c r="Q202" s="180"/>
    </row>
    <row r="203" spans="1:17">
      <c r="B203" s="894"/>
      <c r="C203" s="1008"/>
      <c r="D203" s="1009"/>
      <c r="E203" s="1018" t="s">
        <v>22887</v>
      </c>
      <c r="F203" s="1026"/>
      <c r="G203" s="588"/>
      <c r="H203" s="588"/>
      <c r="I203" s="1012"/>
      <c r="J203" s="1012"/>
      <c r="K203" s="1012"/>
      <c r="L203" s="1012"/>
      <c r="M203" s="896"/>
      <c r="N203" s="117"/>
      <c r="Q203" s="180"/>
    </row>
    <row r="204" spans="1:17">
      <c r="B204" s="894"/>
      <c r="C204" s="1008"/>
      <c r="D204" s="1009"/>
      <c r="E204" s="1025" t="s">
        <v>23327</v>
      </c>
      <c r="F204" s="1026"/>
      <c r="G204" s="588"/>
      <c r="H204" s="1012">
        <v>120</v>
      </c>
      <c r="I204" s="1012"/>
      <c r="J204" s="1012"/>
      <c r="K204" s="1012"/>
      <c r="L204" s="1012"/>
      <c r="M204" s="896"/>
      <c r="N204" s="117"/>
      <c r="Q204" s="180"/>
    </row>
    <row r="205" spans="1:17">
      <c r="B205" s="894"/>
      <c r="C205" s="1008"/>
      <c r="D205" s="1009"/>
      <c r="E205" s="1018" t="s">
        <v>22878</v>
      </c>
      <c r="F205" s="1026"/>
      <c r="G205" s="588"/>
      <c r="H205" s="588"/>
      <c r="I205" s="1012"/>
      <c r="J205" s="1012"/>
      <c r="K205" s="1012"/>
      <c r="L205" s="1012"/>
      <c r="M205" s="896"/>
      <c r="N205" s="117"/>
      <c r="Q205" s="180"/>
    </row>
    <row r="206" spans="1:17">
      <c r="B206" s="894"/>
      <c r="C206" s="1008"/>
      <c r="D206" s="1009"/>
      <c r="E206" s="1025" t="s">
        <v>22884</v>
      </c>
      <c r="F206" s="1026"/>
      <c r="G206" s="588"/>
      <c r="H206" s="1012">
        <v>139</v>
      </c>
      <c r="I206" s="1012"/>
      <c r="J206" s="1012"/>
      <c r="K206" s="1012"/>
      <c r="L206" s="1012"/>
      <c r="M206" s="896"/>
      <c r="N206" s="117"/>
      <c r="Q206" s="180"/>
    </row>
    <row r="207" spans="1:17">
      <c r="B207" s="894"/>
      <c r="C207" s="1008"/>
      <c r="D207" s="1009"/>
      <c r="E207" s="1018" t="s">
        <v>23328</v>
      </c>
      <c r="F207" s="1026"/>
      <c r="G207" s="588"/>
      <c r="H207" s="1012"/>
      <c r="I207" s="1012"/>
      <c r="J207" s="1012"/>
      <c r="K207" s="1012"/>
      <c r="L207" s="1012"/>
      <c r="M207" s="896"/>
      <c r="N207" s="117"/>
      <c r="Q207" s="180"/>
    </row>
    <row r="208" spans="1:17">
      <c r="B208" s="894"/>
      <c r="C208" s="1008"/>
      <c r="D208" s="1009"/>
      <c r="E208" s="1025" t="s">
        <v>23329</v>
      </c>
      <c r="F208" s="1026"/>
      <c r="G208" s="588"/>
      <c r="H208" s="1012">
        <v>900</v>
      </c>
      <c r="I208" s="1012"/>
      <c r="J208" s="1012"/>
      <c r="K208" s="1012"/>
      <c r="L208" s="1012"/>
      <c r="M208" s="896"/>
      <c r="N208" s="117"/>
      <c r="Q208" s="180"/>
    </row>
    <row r="209" spans="1:17">
      <c r="B209" s="894"/>
      <c r="C209" s="1008"/>
      <c r="D209" s="1009"/>
      <c r="E209" s="1018" t="s">
        <v>23330</v>
      </c>
      <c r="F209" s="1026"/>
      <c r="G209" s="588"/>
      <c r="H209" s="1016">
        <f>SUM(H203:H208)</f>
        <v>1159</v>
      </c>
      <c r="I209" s="1012"/>
      <c r="J209" s="1012"/>
      <c r="K209" s="1012"/>
      <c r="L209" s="1012"/>
      <c r="M209" s="896"/>
      <c r="N209" s="117"/>
      <c r="Q209" s="180"/>
    </row>
    <row r="210" spans="1:17">
      <c r="B210" s="894"/>
      <c r="C210" s="1008"/>
      <c r="D210" s="1009"/>
      <c r="E210" s="1018"/>
      <c r="F210" s="1011"/>
      <c r="G210" s="1015"/>
      <c r="H210" s="1012"/>
      <c r="I210" s="1012"/>
      <c r="J210" s="1012"/>
      <c r="K210" s="1012"/>
      <c r="L210" s="1012"/>
      <c r="M210" s="896"/>
      <c r="N210" s="117"/>
      <c r="Q210" s="180"/>
    </row>
    <row r="211" spans="1:17" ht="37.5">
      <c r="A211" s="932">
        <v>3</v>
      </c>
      <c r="B211" s="891" t="str">
        <f>$B$192&amp;"."&amp;A211</f>
        <v>2.3</v>
      </c>
      <c r="C211" s="998" t="str">
        <f ca="1">VLOOKUP($B211,'PLANILHA ORÇAMENTÁRIA'!$C:$M,2,0)</f>
        <v>ED-48442</v>
      </c>
      <c r="D211" s="998" t="str">
        <f ca="1">VLOOKUP($B211,'PLANILHA ORÇAMENTÁRIA'!$C:$M,3,0)</f>
        <v>SEINFRA-MG</v>
      </c>
      <c r="E211" s="999" t="str">
        <f ca="1">VLOOKUP($B211,'PLANILHA ORÇAMENTÁRIA'!$C:$M,4,0)</f>
        <v>DEMOLIÇÃO MECANIZADA DE CONCRETO, SEM ARMAÇÃO, COM EQUIPAMENTO ELÉTRICO, INCLUSIVE AFASTAMENTO E EMPILHAMENTO, EXCLUSIVE TRANSPORTE E RETIRADA DO MATERIAL DEMOLIDO</v>
      </c>
      <c r="F211" s="998" t="str">
        <f ca="1">VLOOKUP($B211,'PLANILHA ORÇAMENTÁRIA'!$C:$M,5,0)</f>
        <v>M3</v>
      </c>
      <c r="G211" s="1000" t="s">
        <v>16</v>
      </c>
      <c r="H211" s="1001" t="s">
        <v>17</v>
      </c>
      <c r="I211" s="1001" t="s">
        <v>18</v>
      </c>
      <c r="J211" s="1001" t="s">
        <v>19</v>
      </c>
      <c r="K211" s="1001" t="s">
        <v>20</v>
      </c>
      <c r="L211" s="1001" t="s">
        <v>21</v>
      </c>
      <c r="M211" s="892">
        <f>L218</f>
        <v>3.1751999999999998</v>
      </c>
      <c r="N211" s="117"/>
    </row>
    <row r="212" spans="1:17" ht="24">
      <c r="B212" s="894"/>
      <c r="C212" s="1008"/>
      <c r="D212" s="1009"/>
      <c r="E212" s="1013" t="s">
        <v>23325</v>
      </c>
      <c r="F212" s="1011"/>
      <c r="G212" s="588"/>
      <c r="H212" s="1012"/>
      <c r="I212" s="1012"/>
      <c r="J212" s="1012"/>
      <c r="K212" s="1012"/>
      <c r="L212" s="1012"/>
      <c r="M212" s="895"/>
      <c r="Q212" s="180"/>
    </row>
    <row r="213" spans="1:17">
      <c r="B213" s="894"/>
      <c r="C213" s="1008"/>
      <c r="D213" s="1009"/>
      <c r="E213" s="1013" t="s">
        <v>23333</v>
      </c>
      <c r="F213" s="1011"/>
      <c r="G213" s="588"/>
      <c r="H213" s="1012"/>
      <c r="I213" s="1012"/>
      <c r="J213" s="1012"/>
      <c r="K213" s="1012"/>
      <c r="L213" s="1012"/>
      <c r="M213" s="895"/>
      <c r="Q213" s="180"/>
    </row>
    <row r="214" spans="1:17">
      <c r="B214" s="894"/>
      <c r="C214" s="1008"/>
      <c r="D214" s="1009"/>
      <c r="E214" s="1018" t="s">
        <v>22887</v>
      </c>
      <c r="F214" s="1011"/>
      <c r="G214" s="588"/>
      <c r="H214" s="1012"/>
      <c r="I214" s="1012"/>
      <c r="J214" s="1012"/>
      <c r="K214" s="1012"/>
      <c r="L214" s="1012"/>
      <c r="M214" s="895"/>
      <c r="Q214" s="180"/>
    </row>
    <row r="215" spans="1:17">
      <c r="B215" s="894"/>
      <c r="C215" s="1008"/>
      <c r="D215" s="1009"/>
      <c r="E215" s="1025" t="s">
        <v>23334</v>
      </c>
      <c r="F215" s="1011"/>
      <c r="G215" s="588"/>
      <c r="H215" s="1012">
        <v>0.98</v>
      </c>
      <c r="I215" s="1012">
        <v>1.35</v>
      </c>
      <c r="J215" s="1012">
        <v>1.2</v>
      </c>
      <c r="K215" s="1012">
        <f>H215*I215</f>
        <v>1.323</v>
      </c>
      <c r="L215" s="1012">
        <f>J215*K215</f>
        <v>1.5875999999999999</v>
      </c>
      <c r="M215" s="895"/>
      <c r="Q215" s="180"/>
    </row>
    <row r="216" spans="1:17">
      <c r="B216" s="894"/>
      <c r="C216" s="1008"/>
      <c r="D216" s="1009"/>
      <c r="E216" s="1018" t="s">
        <v>22878</v>
      </c>
      <c r="F216" s="1011"/>
      <c r="G216" s="588"/>
      <c r="H216" s="1012"/>
      <c r="I216" s="1012"/>
      <c r="J216" s="1012"/>
      <c r="K216" s="1012"/>
      <c r="L216" s="1012"/>
      <c r="M216" s="895"/>
      <c r="Q216" s="180"/>
    </row>
    <row r="217" spans="1:17">
      <c r="B217" s="894"/>
      <c r="C217" s="1008"/>
      <c r="D217" s="1009"/>
      <c r="E217" s="1025" t="s">
        <v>23335</v>
      </c>
      <c r="F217" s="1011"/>
      <c r="G217" s="588"/>
      <c r="H217" s="1012">
        <v>0.98</v>
      </c>
      <c r="I217" s="1012">
        <v>1.35</v>
      </c>
      <c r="J217" s="1012">
        <v>1.2</v>
      </c>
      <c r="K217" s="1012">
        <f>H217*I217</f>
        <v>1.323</v>
      </c>
      <c r="L217" s="1012">
        <f>J217*K217</f>
        <v>1.5875999999999999</v>
      </c>
      <c r="M217" s="895"/>
      <c r="Q217" s="180"/>
    </row>
    <row r="218" spans="1:17">
      <c r="B218" s="894"/>
      <c r="C218" s="1008"/>
      <c r="D218" s="1009"/>
      <c r="E218" s="1018" t="s">
        <v>23336</v>
      </c>
      <c r="F218" s="1011"/>
      <c r="G218" s="588"/>
      <c r="H218" s="1012"/>
      <c r="I218" s="1012"/>
      <c r="J218" s="1012"/>
      <c r="K218" s="1012"/>
      <c r="L218" s="1016">
        <f>SUM(L214:L217)</f>
        <v>3.1751999999999998</v>
      </c>
      <c r="M218" s="895"/>
      <c r="Q218" s="180"/>
    </row>
    <row r="219" spans="1:17">
      <c r="B219" s="894"/>
      <c r="C219" s="1008"/>
      <c r="D219" s="1009"/>
      <c r="E219" s="1013"/>
      <c r="F219" s="1011"/>
      <c r="G219" s="588"/>
      <c r="H219" s="1012"/>
      <c r="I219" s="1012"/>
      <c r="J219" s="1012"/>
      <c r="K219" s="1012"/>
      <c r="L219" s="1012"/>
      <c r="M219" s="895"/>
      <c r="Q219" s="180"/>
    </row>
    <row r="220" spans="1:17" ht="25.5">
      <c r="A220" s="932">
        <v>4</v>
      </c>
      <c r="B220" s="891" t="str">
        <f>$B$192&amp;"."&amp;A220</f>
        <v>2.4</v>
      </c>
      <c r="C220" s="998">
        <f ca="1">VLOOKUP($B220,'PLANILHA ORÇAMENTÁRIA'!$C:$M,2,0)</f>
        <v>104796</v>
      </c>
      <c r="D220" s="998" t="str">
        <f ca="1">VLOOKUP($B220,'PLANILHA ORÇAMENTÁRIA'!$C:$M,3,0)</f>
        <v>SINAPI</v>
      </c>
      <c r="E220" s="999" t="str">
        <f ca="1">VLOOKUP($B220,'PLANILHA ORÇAMENTÁRIA'!$C:$M,4,0)</f>
        <v>DEMOLIÇÃO DE GUIAS, SARJETAS OU SARJETÕES, DE FORMA MECANIZADA, SEM REAPROVEITAMENTO. AF_09/2023</v>
      </c>
      <c r="F220" s="998" t="str">
        <f ca="1">VLOOKUP($B220,'PLANILHA ORÇAMENTÁRIA'!$C:$M,5,0)</f>
        <v>M</v>
      </c>
      <c r="G220" s="1000" t="s">
        <v>16</v>
      </c>
      <c r="H220" s="1001" t="s">
        <v>17</v>
      </c>
      <c r="I220" s="1001" t="s">
        <v>18</v>
      </c>
      <c r="J220" s="1001" t="s">
        <v>19</v>
      </c>
      <c r="K220" s="1001" t="s">
        <v>20</v>
      </c>
      <c r="L220" s="1001" t="s">
        <v>21</v>
      </c>
      <c r="M220" s="892">
        <f>H229</f>
        <v>850</v>
      </c>
      <c r="N220" s="117"/>
    </row>
    <row r="221" spans="1:17" ht="24">
      <c r="B221" s="894"/>
      <c r="C221" s="1008"/>
      <c r="D221" s="1009"/>
      <c r="E221" s="1013" t="s">
        <v>23325</v>
      </c>
      <c r="F221" s="1011"/>
      <c r="G221" s="588"/>
      <c r="H221" s="588"/>
      <c r="I221" s="1012"/>
      <c r="J221" s="1012"/>
      <c r="K221" s="1012"/>
      <c r="L221" s="1012"/>
      <c r="M221" s="897"/>
      <c r="N221" s="117"/>
      <c r="Q221" s="180"/>
    </row>
    <row r="222" spans="1:17">
      <c r="B222" s="894"/>
      <c r="C222" s="1008"/>
      <c r="D222" s="1009"/>
      <c r="E222" s="1013" t="s">
        <v>23337</v>
      </c>
      <c r="F222" s="1011"/>
      <c r="G222" s="1015"/>
      <c r="H222" s="1016"/>
      <c r="I222" s="1012"/>
      <c r="J222" s="1012"/>
      <c r="K222" s="1012"/>
      <c r="L222" s="1012"/>
      <c r="M222" s="897"/>
      <c r="N222" s="117"/>
      <c r="Q222" s="180"/>
    </row>
    <row r="223" spans="1:17">
      <c r="B223" s="894"/>
      <c r="C223" s="1008"/>
      <c r="D223" s="1009"/>
      <c r="E223" s="1018" t="s">
        <v>23328</v>
      </c>
      <c r="F223" s="1026"/>
      <c r="G223" s="588"/>
      <c r="H223" s="1012"/>
      <c r="I223" s="1012"/>
      <c r="J223" s="1012"/>
      <c r="K223" s="1012"/>
      <c r="L223" s="1012"/>
      <c r="M223" s="895"/>
      <c r="Q223" s="180"/>
    </row>
    <row r="224" spans="1:17">
      <c r="B224" s="894"/>
      <c r="C224" s="1008"/>
      <c r="D224" s="1009"/>
      <c r="E224" s="1025" t="s">
        <v>23338</v>
      </c>
      <c r="F224" s="1026"/>
      <c r="G224" s="588"/>
      <c r="H224" s="1012">
        <v>675</v>
      </c>
      <c r="I224" s="1012"/>
      <c r="J224" s="1012"/>
      <c r="K224" s="1012"/>
      <c r="L224" s="1012"/>
      <c r="M224" s="895"/>
      <c r="Q224" s="180"/>
    </row>
    <row r="225" spans="1:17">
      <c r="B225" s="894"/>
      <c r="C225" s="1008"/>
      <c r="D225" s="1009"/>
      <c r="E225" s="1018" t="s">
        <v>22878</v>
      </c>
      <c r="F225" s="1026"/>
      <c r="G225" s="588"/>
      <c r="H225" s="588"/>
      <c r="I225" s="1012"/>
      <c r="J225" s="1012"/>
      <c r="K225" s="1012"/>
      <c r="L225" s="1012"/>
      <c r="M225" s="895"/>
      <c r="Q225" s="180"/>
    </row>
    <row r="226" spans="1:17">
      <c r="B226" s="894"/>
      <c r="C226" s="1008"/>
      <c r="D226" s="1009"/>
      <c r="E226" s="1025" t="s">
        <v>23339</v>
      </c>
      <c r="F226" s="1026"/>
      <c r="G226" s="588"/>
      <c r="H226" s="1012">
        <v>40</v>
      </c>
      <c r="I226" s="1012"/>
      <c r="J226" s="1012"/>
      <c r="K226" s="1012"/>
      <c r="L226" s="1012"/>
      <c r="M226" s="895"/>
      <c r="Q226" s="180"/>
    </row>
    <row r="227" spans="1:17">
      <c r="B227" s="894"/>
      <c r="C227" s="1008"/>
      <c r="D227" s="1009"/>
      <c r="E227" s="1018" t="s">
        <v>22887</v>
      </c>
      <c r="F227" s="1026"/>
      <c r="G227" s="588"/>
      <c r="H227" s="588"/>
      <c r="I227" s="1012"/>
      <c r="J227" s="1012"/>
      <c r="K227" s="1012"/>
      <c r="L227" s="1012"/>
      <c r="M227" s="895"/>
      <c r="Q227" s="180"/>
    </row>
    <row r="228" spans="1:17">
      <c r="B228" s="894"/>
      <c r="C228" s="1008"/>
      <c r="D228" s="1009"/>
      <c r="E228" s="1025" t="s">
        <v>23340</v>
      </c>
      <c r="F228" s="1026"/>
      <c r="G228" s="588"/>
      <c r="H228" s="1012">
        <v>135</v>
      </c>
      <c r="I228" s="1012"/>
      <c r="J228" s="1012"/>
      <c r="K228" s="1012"/>
      <c r="L228" s="1012"/>
      <c r="M228" s="895"/>
      <c r="Q228" s="180"/>
    </row>
    <row r="229" spans="1:17">
      <c r="B229" s="894"/>
      <c r="C229" s="1008"/>
      <c r="D229" s="1009"/>
      <c r="E229" s="1018" t="s">
        <v>23341</v>
      </c>
      <c r="F229" s="1026"/>
      <c r="G229" s="588"/>
      <c r="H229" s="1016">
        <f>SUM(H223:H228)</f>
        <v>850</v>
      </c>
      <c r="I229" s="1012"/>
      <c r="J229" s="1012"/>
      <c r="K229" s="1012"/>
      <c r="L229" s="1012"/>
      <c r="M229" s="895"/>
      <c r="Q229" s="180"/>
    </row>
    <row r="230" spans="1:17">
      <c r="B230" s="894"/>
      <c r="C230" s="1008"/>
      <c r="D230" s="1009"/>
      <c r="E230" s="1013"/>
      <c r="F230" s="1011"/>
      <c r="G230" s="588"/>
      <c r="H230" s="1012"/>
      <c r="I230" s="1012"/>
      <c r="J230" s="1012"/>
      <c r="K230" s="1012"/>
      <c r="L230" s="1012"/>
      <c r="M230" s="895"/>
      <c r="Q230" s="180"/>
    </row>
    <row r="231" spans="1:17">
      <c r="A231" s="932">
        <v>5</v>
      </c>
      <c r="B231" s="891" t="str">
        <f>$B$192&amp;"."&amp;A231</f>
        <v>2.5</v>
      </c>
      <c r="C231" s="998">
        <f ca="1">VLOOKUP($B231,'PLANILHA ORÇAMENTÁRIA'!$C:$M,2,0)</f>
        <v>5213667</v>
      </c>
      <c r="D231" s="998" t="str">
        <f ca="1">VLOOKUP($B231,'PLANILHA ORÇAMENTÁRIA'!$C:$M,3,0)</f>
        <v>SICRO 3</v>
      </c>
      <c r="E231" s="999" t="str">
        <f ca="1">VLOOKUP($B231,'PLANILHA ORÇAMENTÁRIA'!$C:$M,4,0)</f>
        <v>REMOÇÃO DA ESTRUTURA DE PÓRTICO METÁLICO</v>
      </c>
      <c r="F231" s="998" t="str">
        <f ca="1">VLOOKUP($B231,'PLANILHA ORÇAMENTÁRIA'!$C:$M,5,0)</f>
        <v>UN</v>
      </c>
      <c r="G231" s="1000" t="s">
        <v>16</v>
      </c>
      <c r="H231" s="1001" t="s">
        <v>17</v>
      </c>
      <c r="I231" s="1001" t="s">
        <v>18</v>
      </c>
      <c r="J231" s="1001" t="s">
        <v>19</v>
      </c>
      <c r="K231" s="1001" t="s">
        <v>20</v>
      </c>
      <c r="L231" s="1001" t="s">
        <v>21</v>
      </c>
      <c r="M231" s="892">
        <f>G236</f>
        <v>1</v>
      </c>
      <c r="N231" s="117"/>
    </row>
    <row r="232" spans="1:17" ht="24">
      <c r="B232" s="894"/>
      <c r="C232" s="1008"/>
      <c r="D232" s="1009"/>
      <c r="E232" s="1013" t="s">
        <v>23325</v>
      </c>
      <c r="F232" s="1011"/>
      <c r="G232" s="1015"/>
      <c r="H232" s="588"/>
      <c r="I232" s="1012"/>
      <c r="J232" s="1012"/>
      <c r="K232" s="1012"/>
      <c r="L232" s="1012"/>
      <c r="M232" s="897"/>
      <c r="N232" s="117"/>
      <c r="Q232" s="180"/>
    </row>
    <row r="233" spans="1:17">
      <c r="B233" s="894"/>
      <c r="C233" s="1008"/>
      <c r="D233" s="1009"/>
      <c r="E233" s="1013" t="s">
        <v>22807</v>
      </c>
      <c r="F233" s="1011"/>
      <c r="G233" s="1015"/>
      <c r="H233" s="1012"/>
      <c r="I233" s="1012"/>
      <c r="J233" s="1012"/>
      <c r="K233" s="1012"/>
      <c r="L233" s="1012"/>
      <c r="M233" s="897"/>
      <c r="N233" s="117"/>
      <c r="Q233" s="180"/>
    </row>
    <row r="234" spans="1:17">
      <c r="B234" s="894"/>
      <c r="C234" s="1008"/>
      <c r="D234" s="1009"/>
      <c r="E234" s="1018" t="s">
        <v>22887</v>
      </c>
      <c r="F234" s="1026"/>
      <c r="G234" s="588"/>
      <c r="H234" s="1012"/>
      <c r="I234" s="1012"/>
      <c r="J234" s="1012"/>
      <c r="K234" s="1012"/>
      <c r="L234" s="1012"/>
      <c r="M234" s="897"/>
      <c r="N234" s="117"/>
      <c r="Q234" s="180"/>
    </row>
    <row r="235" spans="1:17">
      <c r="B235" s="894"/>
      <c r="C235" s="1008"/>
      <c r="D235" s="1009"/>
      <c r="E235" s="1025" t="s">
        <v>23342</v>
      </c>
      <c r="F235" s="1026"/>
      <c r="G235" s="588">
        <v>1</v>
      </c>
      <c r="H235" s="1012"/>
      <c r="I235" s="1012"/>
      <c r="J235" s="1012"/>
      <c r="K235" s="1012"/>
      <c r="L235" s="1012"/>
      <c r="M235" s="897"/>
      <c r="N235" s="117"/>
      <c r="Q235" s="180"/>
    </row>
    <row r="236" spans="1:17">
      <c r="B236" s="894"/>
      <c r="C236" s="1008"/>
      <c r="D236" s="1009"/>
      <c r="E236" s="1018" t="s">
        <v>23343</v>
      </c>
      <c r="F236" s="1026"/>
      <c r="G236" s="1015">
        <f>SUM(G235)</f>
        <v>1</v>
      </c>
      <c r="H236" s="1012"/>
      <c r="I236" s="1012"/>
      <c r="J236" s="1012"/>
      <c r="K236" s="1012"/>
      <c r="L236" s="1012"/>
      <c r="M236" s="897"/>
      <c r="N236" s="117"/>
      <c r="Q236" s="180"/>
    </row>
    <row r="237" spans="1:17">
      <c r="B237" s="894"/>
      <c r="C237" s="1008"/>
      <c r="D237" s="1009"/>
      <c r="E237" s="1013"/>
      <c r="F237" s="1011"/>
      <c r="G237" s="1015"/>
      <c r="H237" s="1012"/>
      <c r="I237" s="1012"/>
      <c r="J237" s="1012"/>
      <c r="K237" s="1012"/>
      <c r="L237" s="1012"/>
      <c r="M237" s="897"/>
      <c r="N237" s="117"/>
      <c r="Q237" s="180"/>
    </row>
    <row r="238" spans="1:17" ht="37.5">
      <c r="A238" s="932">
        <v>6</v>
      </c>
      <c r="B238" s="891" t="str">
        <f>$B$192&amp;"."&amp;A238</f>
        <v>2.6</v>
      </c>
      <c r="C238" s="998" t="str">
        <f ca="1">VLOOKUP($B238,'PLANILHA ORÇAMENTÁRIA'!$C:$M,2,0)</f>
        <v>ED-48474</v>
      </c>
      <c r="D238" s="998" t="str">
        <f ca="1">VLOOKUP($B238,'PLANILHA ORÇAMENTÁRIA'!$C:$M,3,0)</f>
        <v>SEINFRA-MG</v>
      </c>
      <c r="E238" s="999" t="str">
        <f ca="1">VLOOKUP($B238,'PLANILHA ORÇAMENTÁRIA'!$C:$M,4,0)</f>
        <v>REMOÇÃO MANUAL DE PADRÃO DE ENTRADA DE ENERGIA, COM REAPROVEITAMENTO, INCLUSIVE AFASTAMENTO E EMPILHAMENTO, EXCLUSIVE TRANSPORTE E RETIRADA DO MATERIAL REMOVIDO NÃO REAPROVEITÁVEL</v>
      </c>
      <c r="F238" s="998" t="str">
        <f ca="1">VLOOKUP($B238,'PLANILHA ORÇAMENTÁRIA'!$C:$M,5,0)</f>
        <v>UN</v>
      </c>
      <c r="G238" s="1000" t="s">
        <v>16</v>
      </c>
      <c r="H238" s="1001" t="s">
        <v>17</v>
      </c>
      <c r="I238" s="1001" t="s">
        <v>18</v>
      </c>
      <c r="J238" s="1001" t="s">
        <v>19</v>
      </c>
      <c r="K238" s="1001" t="s">
        <v>20</v>
      </c>
      <c r="L238" s="1001" t="s">
        <v>21</v>
      </c>
      <c r="M238" s="892">
        <f>G244</f>
        <v>2</v>
      </c>
      <c r="N238" s="117"/>
    </row>
    <row r="239" spans="1:17" ht="24">
      <c r="B239" s="894"/>
      <c r="C239" s="1008"/>
      <c r="D239" s="1009"/>
      <c r="E239" s="1013" t="s">
        <v>23325</v>
      </c>
      <c r="F239" s="1011"/>
      <c r="G239" s="588"/>
      <c r="H239" s="588"/>
      <c r="I239" s="1012"/>
      <c r="J239" s="1012"/>
      <c r="K239" s="1012"/>
      <c r="L239" s="1012"/>
      <c r="M239" s="897"/>
      <c r="N239" s="117"/>
      <c r="Q239" s="180"/>
    </row>
    <row r="240" spans="1:17">
      <c r="B240" s="894"/>
      <c r="C240" s="1008"/>
      <c r="D240" s="1009"/>
      <c r="E240" s="1025" t="s">
        <v>23344</v>
      </c>
      <c r="F240" s="1011"/>
      <c r="G240" s="1015"/>
      <c r="H240" s="1012"/>
      <c r="I240" s="1012"/>
      <c r="J240" s="1012"/>
      <c r="K240" s="1012"/>
      <c r="L240" s="1012"/>
      <c r="M240" s="897"/>
      <c r="N240" s="117"/>
      <c r="Q240" s="180"/>
    </row>
    <row r="241" spans="1:17">
      <c r="B241" s="894"/>
      <c r="C241" s="1008"/>
      <c r="D241" s="1009"/>
      <c r="E241" s="1018" t="s">
        <v>23328</v>
      </c>
      <c r="F241" s="1026"/>
      <c r="G241" s="588"/>
      <c r="H241" s="1012"/>
      <c r="I241" s="1012"/>
      <c r="J241" s="1012"/>
      <c r="K241" s="1012"/>
      <c r="L241" s="1012"/>
      <c r="M241" s="897"/>
      <c r="N241" s="117"/>
      <c r="Q241" s="180"/>
    </row>
    <row r="242" spans="1:17">
      <c r="B242" s="894"/>
      <c r="C242" s="1008"/>
      <c r="D242" s="1009"/>
      <c r="E242" s="1025" t="s">
        <v>23345</v>
      </c>
      <c r="F242" s="1026"/>
      <c r="G242" s="588">
        <v>1</v>
      </c>
      <c r="H242" s="1012"/>
      <c r="I242" s="1012"/>
      <c r="J242" s="1012"/>
      <c r="K242" s="1012"/>
      <c r="L242" s="1012"/>
      <c r="M242" s="897"/>
      <c r="N242" s="117"/>
      <c r="Q242" s="180"/>
    </row>
    <row r="243" spans="1:17">
      <c r="B243" s="894"/>
      <c r="C243" s="1008"/>
      <c r="D243" s="1009"/>
      <c r="E243" s="1025" t="s">
        <v>23346</v>
      </c>
      <c r="F243" s="1026"/>
      <c r="G243" s="588">
        <v>1</v>
      </c>
      <c r="H243" s="1012"/>
      <c r="I243" s="1012"/>
      <c r="J243" s="1012"/>
      <c r="K243" s="1012"/>
      <c r="L243" s="1012"/>
      <c r="M243" s="897"/>
      <c r="N243" s="117"/>
      <c r="Q243" s="180"/>
    </row>
    <row r="244" spans="1:17">
      <c r="B244" s="894"/>
      <c r="C244" s="1008"/>
      <c r="D244" s="1009"/>
      <c r="E244" s="1018" t="s">
        <v>23347</v>
      </c>
      <c r="F244" s="1026"/>
      <c r="G244" s="1015">
        <f>SUM(G242:G243)</f>
        <v>2</v>
      </c>
      <c r="H244" s="1012"/>
      <c r="I244" s="1012"/>
      <c r="J244" s="1012"/>
      <c r="K244" s="1012"/>
      <c r="L244" s="1012"/>
      <c r="M244" s="897"/>
      <c r="N244" s="117"/>
      <c r="Q244" s="180"/>
    </row>
    <row r="245" spans="1:17">
      <c r="B245" s="894"/>
      <c r="C245" s="1008"/>
      <c r="D245" s="1009"/>
      <c r="E245" s="1025"/>
      <c r="F245" s="1011"/>
      <c r="G245" s="1015"/>
      <c r="H245" s="1012"/>
      <c r="I245" s="1012"/>
      <c r="J245" s="1012"/>
      <c r="K245" s="1012"/>
      <c r="L245" s="1012"/>
      <c r="M245" s="897"/>
      <c r="N245" s="117"/>
      <c r="Q245" s="180"/>
    </row>
    <row r="246" spans="1:17">
      <c r="A246" s="932">
        <v>7</v>
      </c>
      <c r="B246" s="891" t="str">
        <f>$B$192&amp;"."&amp;A246</f>
        <v>2.7</v>
      </c>
      <c r="C246" s="998" t="str">
        <f ca="1">VLOOKUP($B246,'PLANILHA ORÇAMENTÁRIA'!$C:$M,2,0)</f>
        <v>CPU-004</v>
      </c>
      <c r="D246" s="998" t="str">
        <f ca="1">VLOOKUP($B246,'PLANILHA ORÇAMENTÁRIA'!$C:$M,3,0)</f>
        <v>EXTRA</v>
      </c>
      <c r="E246" s="999" t="str">
        <f ca="1">VLOOKUP($B246,'PLANILHA ORÇAMENTÁRIA'!$C:$M,4,0)</f>
        <v>REMANEJAMENTO DE POSTE</v>
      </c>
      <c r="F246" s="998" t="str">
        <f ca="1">VLOOKUP($B246,'PLANILHA ORÇAMENTÁRIA'!$C:$M,5,0)</f>
        <v>UN</v>
      </c>
      <c r="G246" s="1000" t="s">
        <v>16</v>
      </c>
      <c r="H246" s="1001" t="s">
        <v>17</v>
      </c>
      <c r="I246" s="1001" t="s">
        <v>18</v>
      </c>
      <c r="J246" s="1001" t="s">
        <v>19</v>
      </c>
      <c r="K246" s="1001" t="s">
        <v>20</v>
      </c>
      <c r="L246" s="1001" t="s">
        <v>21</v>
      </c>
      <c r="M246" s="892">
        <f>G277</f>
        <v>25</v>
      </c>
      <c r="N246" s="117"/>
    </row>
    <row r="247" spans="1:17" ht="24">
      <c r="B247" s="894"/>
      <c r="C247" s="1008"/>
      <c r="D247" s="1009"/>
      <c r="E247" s="1013" t="s">
        <v>23325</v>
      </c>
      <c r="F247" s="1011"/>
      <c r="G247" s="588"/>
      <c r="H247" s="1012"/>
      <c r="I247" s="1012"/>
      <c r="J247" s="1012"/>
      <c r="K247" s="1012"/>
      <c r="L247" s="1012"/>
      <c r="M247" s="895"/>
      <c r="N247" s="117"/>
      <c r="Q247" s="180"/>
    </row>
    <row r="248" spans="1:17">
      <c r="B248" s="894"/>
      <c r="C248" s="1008"/>
      <c r="D248" s="1009"/>
      <c r="E248" s="1025" t="s">
        <v>22808</v>
      </c>
      <c r="F248" s="1011"/>
      <c r="G248" s="1015"/>
      <c r="H248" s="1012"/>
      <c r="I248" s="1012"/>
      <c r="J248" s="1012"/>
      <c r="K248" s="1012"/>
      <c r="L248" s="1012"/>
      <c r="M248" s="896"/>
      <c r="N248" s="117"/>
      <c r="Q248" s="180"/>
    </row>
    <row r="249" spans="1:17">
      <c r="B249" s="894"/>
      <c r="C249" s="1008"/>
      <c r="D249" s="1009"/>
      <c r="E249" s="1018" t="s">
        <v>23352</v>
      </c>
      <c r="F249" s="1011"/>
      <c r="G249" s="1015"/>
      <c r="H249" s="1012"/>
      <c r="I249" s="1012"/>
      <c r="J249" s="1012"/>
      <c r="K249" s="1012"/>
      <c r="L249" s="1012"/>
      <c r="M249" s="896"/>
      <c r="N249" s="117"/>
      <c r="Q249" s="180"/>
    </row>
    <row r="250" spans="1:17" ht="15">
      <c r="B250" s="894"/>
      <c r="C250" s="1008"/>
      <c r="D250" s="1009"/>
      <c r="E250" s="1025" t="s">
        <v>23353</v>
      </c>
      <c r="F250" s="1011"/>
      <c r="G250" s="588">
        <v>1</v>
      </c>
      <c r="H250" s="1012"/>
      <c r="I250" s="1012"/>
      <c r="J250" s="1012"/>
      <c r="K250" s="1012"/>
      <c r="L250" s="1012"/>
      <c r="M250" s="896"/>
      <c r="N250" s="117"/>
      <c r="Q250" s="180"/>
    </row>
    <row r="251" spans="1:17">
      <c r="B251" s="894"/>
      <c r="C251" s="1008"/>
      <c r="D251" s="1009"/>
      <c r="E251" s="1018" t="s">
        <v>23354</v>
      </c>
      <c r="F251" s="1011"/>
      <c r="G251" s="1015"/>
      <c r="H251" s="1012"/>
      <c r="I251" s="1012"/>
      <c r="J251" s="1012"/>
      <c r="K251" s="1012"/>
      <c r="L251" s="1012"/>
      <c r="M251" s="896"/>
      <c r="N251" s="117"/>
      <c r="Q251" s="180"/>
    </row>
    <row r="252" spans="1:17" ht="15">
      <c r="B252" s="894"/>
      <c r="C252" s="1008"/>
      <c r="D252" s="1009"/>
      <c r="E252" s="1025" t="s">
        <v>23355</v>
      </c>
      <c r="F252" s="1011"/>
      <c r="G252" s="588">
        <v>1</v>
      </c>
      <c r="H252" s="1012"/>
      <c r="I252" s="1012"/>
      <c r="J252" s="1012"/>
      <c r="K252" s="1012"/>
      <c r="L252" s="1012"/>
      <c r="M252" s="896"/>
      <c r="N252" s="117"/>
      <c r="Q252" s="180"/>
    </row>
    <row r="253" spans="1:17">
      <c r="B253" s="894"/>
      <c r="C253" s="1008"/>
      <c r="D253" s="1009"/>
      <c r="E253" s="1018" t="s">
        <v>23348</v>
      </c>
      <c r="F253" s="1011"/>
      <c r="G253" s="1015"/>
      <c r="H253" s="1012"/>
      <c r="I253" s="1012"/>
      <c r="J253" s="1012"/>
      <c r="K253" s="1012"/>
      <c r="L253" s="1012"/>
      <c r="M253" s="896"/>
      <c r="N253" s="117"/>
      <c r="Q253" s="180"/>
    </row>
    <row r="254" spans="1:17">
      <c r="B254" s="894"/>
      <c r="C254" s="1008"/>
      <c r="D254" s="1009"/>
      <c r="E254" s="1027" t="s">
        <v>23349</v>
      </c>
      <c r="F254" s="1011"/>
      <c r="G254" s="588">
        <v>1</v>
      </c>
      <c r="H254" s="1012"/>
      <c r="I254" s="1012"/>
      <c r="J254" s="1012"/>
      <c r="K254" s="1012"/>
      <c r="L254" s="1012"/>
      <c r="M254" s="896"/>
      <c r="N254" s="117"/>
      <c r="Q254" s="180"/>
    </row>
    <row r="255" spans="1:17">
      <c r="B255" s="894"/>
      <c r="C255" s="1008"/>
      <c r="D255" s="1009"/>
      <c r="E255" s="1027" t="s">
        <v>23350</v>
      </c>
      <c r="F255" s="1011"/>
      <c r="G255" s="588">
        <v>1</v>
      </c>
      <c r="H255" s="1012"/>
      <c r="I255" s="1012"/>
      <c r="J255" s="1012"/>
      <c r="K255" s="1012"/>
      <c r="L255" s="1012"/>
      <c r="M255" s="896"/>
      <c r="N255" s="117"/>
      <c r="Q255" s="180"/>
    </row>
    <row r="256" spans="1:17">
      <c r="B256" s="894"/>
      <c r="C256" s="1008"/>
      <c r="D256" s="1009"/>
      <c r="E256" s="1025" t="s">
        <v>23356</v>
      </c>
      <c r="F256" s="1011"/>
      <c r="G256" s="588">
        <v>1</v>
      </c>
      <c r="H256" s="1012"/>
      <c r="I256" s="1012"/>
      <c r="J256" s="1012"/>
      <c r="K256" s="1012"/>
      <c r="L256" s="1012"/>
      <c r="M256" s="896"/>
      <c r="N256" s="117"/>
      <c r="Q256" s="180"/>
    </row>
    <row r="257" spans="2:17">
      <c r="B257" s="894"/>
      <c r="C257" s="1008"/>
      <c r="D257" s="1009"/>
      <c r="E257" s="1025" t="s">
        <v>23357</v>
      </c>
      <c r="F257" s="1011"/>
      <c r="G257" s="588">
        <v>1</v>
      </c>
      <c r="H257" s="1012"/>
      <c r="I257" s="1012"/>
      <c r="J257" s="1012"/>
      <c r="K257" s="1012"/>
      <c r="L257" s="1012"/>
      <c r="M257" s="896"/>
      <c r="N257" s="117"/>
      <c r="Q257" s="180"/>
    </row>
    <row r="258" spans="2:17">
      <c r="B258" s="894"/>
      <c r="C258" s="1008"/>
      <c r="D258" s="1009"/>
      <c r="E258" s="1025" t="s">
        <v>23358</v>
      </c>
      <c r="F258" s="1011"/>
      <c r="G258" s="588">
        <v>1</v>
      </c>
      <c r="H258" s="1012"/>
      <c r="I258" s="1012"/>
      <c r="J258" s="1012"/>
      <c r="K258" s="1012"/>
      <c r="L258" s="1012"/>
      <c r="M258" s="896"/>
      <c r="N258" s="117"/>
      <c r="Q258" s="180"/>
    </row>
    <row r="259" spans="2:17">
      <c r="B259" s="894"/>
      <c r="C259" s="1008"/>
      <c r="D259" s="1009"/>
      <c r="E259" s="1025" t="s">
        <v>23359</v>
      </c>
      <c r="F259" s="1011"/>
      <c r="G259" s="588">
        <v>1</v>
      </c>
      <c r="H259" s="1012"/>
      <c r="I259" s="1012"/>
      <c r="J259" s="1012"/>
      <c r="K259" s="1012"/>
      <c r="L259" s="1012"/>
      <c r="M259" s="896"/>
      <c r="N259" s="117"/>
      <c r="Q259" s="180"/>
    </row>
    <row r="260" spans="2:17">
      <c r="B260" s="894"/>
      <c r="C260" s="1008"/>
      <c r="D260" s="1009"/>
      <c r="E260" s="1025" t="s">
        <v>23360</v>
      </c>
      <c r="F260" s="1011"/>
      <c r="G260" s="588">
        <v>1</v>
      </c>
      <c r="H260" s="1012"/>
      <c r="I260" s="1012"/>
      <c r="J260" s="1012"/>
      <c r="K260" s="1012"/>
      <c r="L260" s="1012"/>
      <c r="M260" s="896"/>
      <c r="N260" s="117"/>
      <c r="Q260" s="180"/>
    </row>
    <row r="261" spans="2:17">
      <c r="B261" s="894"/>
      <c r="C261" s="1008"/>
      <c r="D261" s="1009"/>
      <c r="E261" s="1025" t="s">
        <v>23361</v>
      </c>
      <c r="F261" s="1011"/>
      <c r="G261" s="588">
        <v>1</v>
      </c>
      <c r="H261" s="1012"/>
      <c r="I261" s="1012"/>
      <c r="J261" s="1012"/>
      <c r="K261" s="1012"/>
      <c r="L261" s="1012"/>
      <c r="M261" s="896"/>
      <c r="N261" s="117"/>
      <c r="Q261" s="180"/>
    </row>
    <row r="262" spans="2:17">
      <c r="B262" s="894"/>
      <c r="C262" s="1008"/>
      <c r="D262" s="1009"/>
      <c r="E262" s="1025" t="s">
        <v>23362</v>
      </c>
      <c r="F262" s="1011"/>
      <c r="G262" s="588">
        <v>1</v>
      </c>
      <c r="H262" s="1012"/>
      <c r="I262" s="1012"/>
      <c r="J262" s="1012"/>
      <c r="K262" s="1012"/>
      <c r="L262" s="1012"/>
      <c r="M262" s="896"/>
      <c r="N262" s="117"/>
      <c r="Q262" s="180"/>
    </row>
    <row r="263" spans="2:17">
      <c r="B263" s="894"/>
      <c r="C263" s="1008"/>
      <c r="D263" s="1009"/>
      <c r="E263" s="1025" t="s">
        <v>23363</v>
      </c>
      <c r="F263" s="1011"/>
      <c r="G263" s="588">
        <v>1</v>
      </c>
      <c r="H263" s="1012"/>
      <c r="I263" s="1012"/>
      <c r="J263" s="1012"/>
      <c r="K263" s="1012"/>
      <c r="L263" s="1012"/>
      <c r="M263" s="896"/>
      <c r="N263" s="117"/>
      <c r="Q263" s="180"/>
    </row>
    <row r="264" spans="2:17">
      <c r="B264" s="894"/>
      <c r="C264" s="1008"/>
      <c r="D264" s="1009"/>
      <c r="E264" s="1025" t="s">
        <v>23364</v>
      </c>
      <c r="F264" s="1011"/>
      <c r="G264" s="588">
        <v>1</v>
      </c>
      <c r="H264" s="1012"/>
      <c r="I264" s="1012"/>
      <c r="J264" s="1012"/>
      <c r="K264" s="1012"/>
      <c r="L264" s="1012"/>
      <c r="M264" s="896"/>
      <c r="N264" s="117"/>
      <c r="Q264" s="180"/>
    </row>
    <row r="265" spans="2:17">
      <c r="B265" s="894"/>
      <c r="C265" s="1008"/>
      <c r="D265" s="1009"/>
      <c r="E265" s="1025" t="s">
        <v>23365</v>
      </c>
      <c r="F265" s="1011"/>
      <c r="G265" s="588">
        <v>1</v>
      </c>
      <c r="H265" s="1012"/>
      <c r="I265" s="1012"/>
      <c r="J265" s="1012"/>
      <c r="K265" s="1012"/>
      <c r="L265" s="1012"/>
      <c r="M265" s="896"/>
      <c r="N265" s="117"/>
      <c r="Q265" s="180"/>
    </row>
    <row r="266" spans="2:17">
      <c r="B266" s="894"/>
      <c r="C266" s="1008"/>
      <c r="D266" s="1009"/>
      <c r="E266" s="1025" t="s">
        <v>23366</v>
      </c>
      <c r="F266" s="1011"/>
      <c r="G266" s="588">
        <v>1</v>
      </c>
      <c r="H266" s="1012"/>
      <c r="I266" s="1012"/>
      <c r="J266" s="1012"/>
      <c r="K266" s="1012"/>
      <c r="L266" s="1012"/>
      <c r="M266" s="896"/>
      <c r="N266" s="117"/>
      <c r="Q266" s="180"/>
    </row>
    <row r="267" spans="2:17" ht="12" customHeight="1">
      <c r="B267" s="894"/>
      <c r="C267" s="1008"/>
      <c r="D267" s="1009"/>
      <c r="E267" s="1025" t="s">
        <v>23367</v>
      </c>
      <c r="F267" s="1011"/>
      <c r="G267" s="588">
        <v>1</v>
      </c>
      <c r="H267" s="1012"/>
      <c r="I267" s="1012"/>
      <c r="J267" s="1012"/>
      <c r="K267" s="1012"/>
      <c r="L267" s="1012"/>
      <c r="M267" s="896"/>
      <c r="N267" s="117"/>
      <c r="Q267" s="180"/>
    </row>
    <row r="268" spans="2:17">
      <c r="B268" s="894"/>
      <c r="C268" s="1008"/>
      <c r="D268" s="1009"/>
      <c r="E268" s="1025" t="s">
        <v>23368</v>
      </c>
      <c r="F268" s="1011"/>
      <c r="G268" s="588">
        <v>1</v>
      </c>
      <c r="H268" s="1012"/>
      <c r="I268" s="1012"/>
      <c r="J268" s="1012"/>
      <c r="K268" s="1012"/>
      <c r="L268" s="1012"/>
      <c r="M268" s="896"/>
      <c r="N268" s="117"/>
      <c r="Q268" s="180"/>
    </row>
    <row r="269" spans="2:17">
      <c r="B269" s="894"/>
      <c r="C269" s="1008"/>
      <c r="D269" s="1009"/>
      <c r="E269" s="1025" t="s">
        <v>23369</v>
      </c>
      <c r="F269" s="1011"/>
      <c r="G269" s="588">
        <v>1</v>
      </c>
      <c r="H269" s="1012"/>
      <c r="I269" s="1012"/>
      <c r="J269" s="1012"/>
      <c r="K269" s="1012"/>
      <c r="L269" s="1012"/>
      <c r="M269" s="896"/>
      <c r="N269" s="117"/>
      <c r="Q269" s="180"/>
    </row>
    <row r="270" spans="2:17">
      <c r="B270" s="894"/>
      <c r="C270" s="1008"/>
      <c r="D270" s="1009"/>
      <c r="E270" s="1025" t="s">
        <v>23370</v>
      </c>
      <c r="F270" s="1011"/>
      <c r="G270" s="588">
        <v>1</v>
      </c>
      <c r="H270" s="1012"/>
      <c r="I270" s="1012"/>
      <c r="J270" s="1012"/>
      <c r="K270" s="1012"/>
      <c r="L270" s="1012"/>
      <c r="M270" s="896"/>
      <c r="N270" s="117"/>
      <c r="Q270" s="180"/>
    </row>
    <row r="271" spans="2:17">
      <c r="B271" s="894"/>
      <c r="C271" s="1008"/>
      <c r="D271" s="1009"/>
      <c r="E271" s="1025" t="s">
        <v>23371</v>
      </c>
      <c r="F271" s="1011"/>
      <c r="G271" s="588">
        <v>1</v>
      </c>
      <c r="H271" s="1012"/>
      <c r="I271" s="1012"/>
      <c r="J271" s="1012"/>
      <c r="K271" s="1012"/>
      <c r="L271" s="1012"/>
      <c r="M271" s="896"/>
      <c r="N271" s="117"/>
      <c r="Q271" s="180"/>
    </row>
    <row r="272" spans="2:17">
      <c r="B272" s="894"/>
      <c r="C272" s="1008"/>
      <c r="D272" s="1009"/>
      <c r="E272" s="1025" t="s">
        <v>23372</v>
      </c>
      <c r="F272" s="1011"/>
      <c r="G272" s="588">
        <v>1</v>
      </c>
      <c r="H272" s="1012"/>
      <c r="I272" s="1012"/>
      <c r="J272" s="1012"/>
      <c r="K272" s="1012"/>
      <c r="L272" s="1012"/>
      <c r="M272" s="896"/>
      <c r="N272" s="117"/>
      <c r="Q272" s="180"/>
    </row>
    <row r="273" spans="1:17">
      <c r="B273" s="894"/>
      <c r="C273" s="1008"/>
      <c r="D273" s="1009"/>
      <c r="E273" s="1025" t="s">
        <v>23373</v>
      </c>
      <c r="F273" s="1011"/>
      <c r="G273" s="588">
        <v>1</v>
      </c>
      <c r="H273" s="1012"/>
      <c r="I273" s="1012"/>
      <c r="J273" s="1012"/>
      <c r="K273" s="1012"/>
      <c r="L273" s="1012"/>
      <c r="M273" s="896"/>
      <c r="N273" s="117"/>
      <c r="Q273" s="180"/>
    </row>
    <row r="274" spans="1:17">
      <c r="B274" s="894"/>
      <c r="C274" s="1008"/>
      <c r="D274" s="1009"/>
      <c r="E274" s="1025" t="s">
        <v>23374</v>
      </c>
      <c r="F274" s="1011"/>
      <c r="G274" s="588">
        <v>1</v>
      </c>
      <c r="H274" s="1012"/>
      <c r="I274" s="1012"/>
      <c r="J274" s="1012"/>
      <c r="K274" s="1012"/>
      <c r="L274" s="1012"/>
      <c r="M274" s="896"/>
      <c r="N274" s="117"/>
      <c r="Q274" s="180"/>
    </row>
    <row r="275" spans="1:17" ht="12" customHeight="1">
      <c r="B275" s="894"/>
      <c r="C275" s="1008"/>
      <c r="D275" s="1009"/>
      <c r="E275" s="1025" t="s">
        <v>23375</v>
      </c>
      <c r="F275" s="1011"/>
      <c r="G275" s="588">
        <v>1</v>
      </c>
      <c r="H275" s="1012"/>
      <c r="I275" s="1012"/>
      <c r="J275" s="1012"/>
      <c r="K275" s="1012"/>
      <c r="L275" s="1012"/>
      <c r="M275" s="896"/>
      <c r="N275" s="117"/>
      <c r="Q275" s="180"/>
    </row>
    <row r="276" spans="1:17">
      <c r="B276" s="894"/>
      <c r="C276" s="1008"/>
      <c r="D276" s="1009"/>
      <c r="E276" s="1025" t="s">
        <v>23376</v>
      </c>
      <c r="F276" s="1011"/>
      <c r="G276" s="588">
        <v>1</v>
      </c>
      <c r="H276" s="1012"/>
      <c r="I276" s="1012"/>
      <c r="J276" s="1012"/>
      <c r="K276" s="1012"/>
      <c r="L276" s="1012"/>
      <c r="M276" s="896"/>
      <c r="N276" s="117"/>
      <c r="Q276" s="180"/>
    </row>
    <row r="277" spans="1:17">
      <c r="B277" s="894"/>
      <c r="C277" s="1008"/>
      <c r="D277" s="1009"/>
      <c r="E277" s="1018" t="s">
        <v>23351</v>
      </c>
      <c r="F277" s="1011"/>
      <c r="G277" s="1015">
        <f>SUM(G249:G276)</f>
        <v>25</v>
      </c>
      <c r="H277" s="1012"/>
      <c r="I277" s="1012"/>
      <c r="J277" s="1012"/>
      <c r="K277" s="1012"/>
      <c r="L277" s="1012"/>
      <c r="M277" s="896"/>
      <c r="N277" s="117"/>
      <c r="Q277" s="180"/>
    </row>
    <row r="278" spans="1:17">
      <c r="B278" s="894"/>
      <c r="C278" s="1008"/>
      <c r="D278" s="1009"/>
      <c r="E278" s="1025"/>
      <c r="F278" s="1011"/>
      <c r="G278" s="1015"/>
      <c r="H278" s="1012"/>
      <c r="I278" s="1012"/>
      <c r="J278" s="1012"/>
      <c r="K278" s="1012"/>
      <c r="L278" s="1012"/>
      <c r="M278" s="896"/>
      <c r="N278" s="117"/>
      <c r="Q278" s="180"/>
    </row>
    <row r="279" spans="1:17" ht="37.5">
      <c r="A279" s="932">
        <v>8</v>
      </c>
      <c r="B279" s="891" t="str">
        <f>$B$192&amp;"."&amp;A279</f>
        <v>2.8</v>
      </c>
      <c r="C279" s="998">
        <f ca="1">VLOOKUP($B279,'PLANILHA ORÇAMENTÁRIA'!$C:$M,2,0)</f>
        <v>100980</v>
      </c>
      <c r="D279" s="998" t="str">
        <f ca="1">VLOOKUP($B279,'PLANILHA ORÇAMENTÁRIA'!$C:$M,3,0)</f>
        <v>SINAPI</v>
      </c>
      <c r="E279" s="999" t="str">
        <f ca="1">VLOOKUP($B279,'PLANILHA ORÇAMENTÁRIA'!$C:$M,4,0)</f>
        <v>CARGA, MANOBRA E DESCARGA DE SOLOS E MATERIAIS GRANULARES EM CAMINHÃO BASCULANTE 18 M³ - CARGA COM ESCAVADEIRA HIDRÁULICA (CAÇAMBA DE 1,20 M³ / 155 HP) E DESCARGA LIVRE (UNIDADE: M3). AF_07/2020</v>
      </c>
      <c r="F279" s="998" t="str">
        <f ca="1">VLOOKUP($B279,'PLANILHA ORÇAMENTÁRIA'!$C:$M,5,0)</f>
        <v>M3</v>
      </c>
      <c r="G279" s="1000" t="s">
        <v>19975</v>
      </c>
      <c r="H279" s="1001" t="s">
        <v>17</v>
      </c>
      <c r="I279" s="1001" t="s">
        <v>18</v>
      </c>
      <c r="J279" s="1001" t="s">
        <v>19</v>
      </c>
      <c r="K279" s="1001" t="s">
        <v>20</v>
      </c>
      <c r="L279" s="1001" t="s">
        <v>21</v>
      </c>
      <c r="M279" s="892">
        <f>ROUND(SUM(M281:M284),2)</f>
        <v>245.15</v>
      </c>
      <c r="N279" s="117"/>
    </row>
    <row r="280" spans="1:17" ht="24">
      <c r="B280" s="894"/>
      <c r="C280" s="1008"/>
      <c r="D280" s="1009"/>
      <c r="E280" s="1013" t="s">
        <v>22812</v>
      </c>
      <c r="F280" s="1011"/>
      <c r="G280" s="588"/>
      <c r="H280" s="1012"/>
      <c r="I280" s="1012"/>
      <c r="J280" s="1012"/>
      <c r="K280" s="1012"/>
      <c r="L280" s="1012"/>
      <c r="M280" s="895"/>
      <c r="N280" s="117"/>
      <c r="Q280" s="180"/>
    </row>
    <row r="281" spans="1:17">
      <c r="B281" s="894"/>
      <c r="C281" s="1008"/>
      <c r="D281" s="1009"/>
      <c r="E281" s="1025" t="s">
        <v>22809</v>
      </c>
      <c r="F281" s="1011"/>
      <c r="G281" s="863">
        <v>0</v>
      </c>
      <c r="H281" s="1012">
        <f>M193</f>
        <v>115</v>
      </c>
      <c r="I281" s="1012">
        <v>0.1</v>
      </c>
      <c r="J281" s="1012">
        <v>2</v>
      </c>
      <c r="K281" s="1012">
        <f>H281*I281</f>
        <v>11.5</v>
      </c>
      <c r="L281" s="1012">
        <f>J281*K281</f>
        <v>23</v>
      </c>
      <c r="M281" s="896">
        <f>L281*(1+G281)</f>
        <v>23</v>
      </c>
      <c r="N281" s="117"/>
      <c r="Q281" s="180"/>
    </row>
    <row r="282" spans="1:17">
      <c r="B282" s="894"/>
      <c r="C282" s="1008"/>
      <c r="D282" s="1009"/>
      <c r="E282" s="1025" t="s">
        <v>22804</v>
      </c>
      <c r="F282" s="1011"/>
      <c r="G282" s="863">
        <v>0.3</v>
      </c>
      <c r="H282" s="1012">
        <f>M200</f>
        <v>1159</v>
      </c>
      <c r="I282" s="1012">
        <v>0.14000000000000001</v>
      </c>
      <c r="J282" s="1012">
        <v>0.68</v>
      </c>
      <c r="K282" s="1012">
        <f>H282*I282</f>
        <v>162.26000000000002</v>
      </c>
      <c r="L282" s="1012">
        <f>J282*K282</f>
        <v>110.33680000000003</v>
      </c>
      <c r="M282" s="896">
        <f t="shared" ref="M282:M284" si="0">L282*(1+G282)</f>
        <v>143.43784000000005</v>
      </c>
      <c r="N282" s="117"/>
      <c r="Q282" s="180"/>
    </row>
    <row r="283" spans="1:17">
      <c r="B283" s="894"/>
      <c r="C283" s="1008"/>
      <c r="D283" s="1009"/>
      <c r="E283" s="1025" t="s">
        <v>22805</v>
      </c>
      <c r="F283" s="1011"/>
      <c r="G283" s="863">
        <v>0.3</v>
      </c>
      <c r="H283" s="1012"/>
      <c r="I283" s="1012"/>
      <c r="J283" s="1012"/>
      <c r="K283" s="1012"/>
      <c r="L283" s="1012">
        <f>M211</f>
        <v>3.1751999999999998</v>
      </c>
      <c r="M283" s="896">
        <f t="shared" si="0"/>
        <v>4.1277600000000003</v>
      </c>
      <c r="N283" s="117"/>
      <c r="Q283" s="180"/>
    </row>
    <row r="284" spans="1:17">
      <c r="B284" s="894"/>
      <c r="C284" s="1008"/>
      <c r="D284" s="1009"/>
      <c r="E284" s="1025" t="s">
        <v>22806</v>
      </c>
      <c r="F284" s="1011"/>
      <c r="G284" s="863">
        <v>0.3</v>
      </c>
      <c r="H284" s="1012">
        <f>M220</f>
        <v>850</v>
      </c>
      <c r="I284" s="1012">
        <v>0.15</v>
      </c>
      <c r="J284" s="1012">
        <v>0.45</v>
      </c>
      <c r="K284" s="1012">
        <f>H284*I284</f>
        <v>127.5</v>
      </c>
      <c r="L284" s="1012">
        <f>J284*K284</f>
        <v>57.375</v>
      </c>
      <c r="M284" s="896">
        <f t="shared" si="0"/>
        <v>74.587500000000006</v>
      </c>
      <c r="N284" s="117"/>
      <c r="Q284" s="180"/>
    </row>
    <row r="285" spans="1:17">
      <c r="B285" s="894"/>
      <c r="C285" s="1008"/>
      <c r="D285" s="1009"/>
      <c r="E285" s="1018" t="s">
        <v>22810</v>
      </c>
      <c r="F285" s="1011"/>
      <c r="G285" s="1015"/>
      <c r="H285" s="1012"/>
      <c r="I285" s="1012"/>
      <c r="J285" s="1012"/>
      <c r="K285" s="1012"/>
      <c r="L285" s="1012"/>
      <c r="M285" s="895">
        <f>SUM(M281:M284)</f>
        <v>245.15310000000005</v>
      </c>
      <c r="N285" s="117"/>
      <c r="Q285" s="180"/>
    </row>
    <row r="286" spans="1:17">
      <c r="B286" s="894"/>
      <c r="C286" s="1008"/>
      <c r="D286" s="1009"/>
      <c r="E286" s="1025"/>
      <c r="F286" s="1011"/>
      <c r="G286" s="1015"/>
      <c r="H286" s="1012"/>
      <c r="I286" s="1012"/>
      <c r="J286" s="1012"/>
      <c r="K286" s="1012"/>
      <c r="L286" s="1012"/>
      <c r="M286" s="896"/>
      <c r="N286" s="117"/>
      <c r="Q286" s="180"/>
    </row>
    <row r="287" spans="1:17" ht="25.5">
      <c r="A287" s="932">
        <v>9</v>
      </c>
      <c r="B287" s="891" t="str">
        <f>$B$192&amp;"."&amp;A287</f>
        <v>2.9</v>
      </c>
      <c r="C287" s="998">
        <f ca="1">VLOOKUP($B287,'PLANILHA ORÇAMENTÁRIA'!$C:$M,2,0)</f>
        <v>95877</v>
      </c>
      <c r="D287" s="998" t="str">
        <f ca="1">VLOOKUP($B287,'PLANILHA ORÇAMENTÁRIA'!$C:$M,3,0)</f>
        <v>SINAPI</v>
      </c>
      <c r="E287" s="999" t="str">
        <f ca="1">VLOOKUP($B287,'PLANILHA ORÇAMENTÁRIA'!$C:$M,4,0)</f>
        <v>TRANSPORTE COM CAMINHÃO BASCULANTE DE 18 M³, EM VIA URBANA PAVIMENTADA, DMT ATÉ 30 KM (UNIDADE: M3XKM). AF_07/2020</v>
      </c>
      <c r="F287" s="998" t="str">
        <f ca="1">VLOOKUP($B287,'PLANILHA ORÇAMENTÁRIA'!$C:$M,5,0)</f>
        <v>M3XKM</v>
      </c>
      <c r="G287" s="1000" t="s">
        <v>19974</v>
      </c>
      <c r="H287" s="1001" t="s">
        <v>17</v>
      </c>
      <c r="I287" s="1001" t="s">
        <v>18</v>
      </c>
      <c r="J287" s="1001" t="s">
        <v>19</v>
      </c>
      <c r="K287" s="1001" t="s">
        <v>20</v>
      </c>
      <c r="L287" s="1001" t="s">
        <v>21</v>
      </c>
      <c r="M287" s="892">
        <f>M288</f>
        <v>7354.5</v>
      </c>
      <c r="N287" s="117"/>
    </row>
    <row r="288" spans="1:17">
      <c r="B288" s="894"/>
      <c r="C288" s="1008"/>
      <c r="D288" s="1009"/>
      <c r="E288" s="1013" t="s">
        <v>44340</v>
      </c>
      <c r="F288" s="1011"/>
      <c r="G288" s="588">
        <v>30</v>
      </c>
      <c r="H288" s="1012"/>
      <c r="I288" s="1012"/>
      <c r="J288" s="1012"/>
      <c r="K288" s="1012"/>
      <c r="L288" s="1012">
        <f>M279</f>
        <v>245.15</v>
      </c>
      <c r="M288" s="895">
        <f>L288*G288</f>
        <v>7354.5</v>
      </c>
      <c r="N288" s="117"/>
      <c r="Q288" s="180"/>
    </row>
    <row r="289" spans="1:31" ht="295.5" customHeight="1">
      <c r="B289" s="894"/>
      <c r="C289" s="1008"/>
      <c r="D289" s="1009"/>
      <c r="E289" s="1025"/>
      <c r="F289" s="1011"/>
      <c r="G289" s="864"/>
      <c r="H289" s="1012"/>
      <c r="I289" s="1012"/>
      <c r="J289" s="1012"/>
      <c r="K289" s="1012"/>
      <c r="L289" s="1012"/>
      <c r="M289" s="896"/>
      <c r="N289" s="117"/>
      <c r="Q289" s="180"/>
    </row>
    <row r="290" spans="1:31">
      <c r="B290" s="894"/>
      <c r="C290" s="1008"/>
      <c r="D290" s="1009"/>
      <c r="E290" s="1025"/>
      <c r="F290" s="1011"/>
      <c r="G290" s="864"/>
      <c r="H290" s="1012"/>
      <c r="I290" s="1012"/>
      <c r="J290" s="1012"/>
      <c r="K290" s="1012"/>
      <c r="L290" s="1012"/>
      <c r="M290" s="896"/>
      <c r="N290" s="117"/>
      <c r="Q290" s="180"/>
    </row>
    <row r="291" spans="1:31">
      <c r="B291" s="894"/>
      <c r="C291" s="1008"/>
      <c r="D291" s="1009"/>
      <c r="E291" s="1025"/>
      <c r="F291" s="1011"/>
      <c r="G291" s="864"/>
      <c r="H291" s="1012"/>
      <c r="I291" s="1012"/>
      <c r="J291" s="1012"/>
      <c r="K291" s="1012"/>
      <c r="L291" s="1012"/>
      <c r="M291" s="896"/>
      <c r="N291" s="117"/>
      <c r="Q291" s="180"/>
    </row>
    <row r="292" spans="1:31">
      <c r="B292" s="894"/>
      <c r="C292" s="1008"/>
      <c r="D292" s="1009"/>
      <c r="E292" s="1025"/>
      <c r="F292" s="1011"/>
      <c r="G292" s="864"/>
      <c r="H292" s="1012"/>
      <c r="I292" s="1012"/>
      <c r="J292" s="1012"/>
      <c r="K292" s="1012"/>
      <c r="L292" s="1012"/>
      <c r="M292" s="896"/>
      <c r="N292" s="117"/>
      <c r="Q292" s="180"/>
    </row>
    <row r="293" spans="1:31">
      <c r="B293" s="894"/>
      <c r="C293" s="1008"/>
      <c r="D293" s="1009"/>
      <c r="E293" s="1025"/>
      <c r="F293" s="1011"/>
      <c r="G293" s="864"/>
      <c r="H293" s="1012"/>
      <c r="I293" s="1012"/>
      <c r="J293" s="1012"/>
      <c r="K293" s="1012"/>
      <c r="L293" s="1012"/>
      <c r="M293" s="896"/>
      <c r="N293" s="117"/>
      <c r="Q293" s="180"/>
    </row>
    <row r="294" spans="1:31">
      <c r="B294" s="894"/>
      <c r="C294" s="1008"/>
      <c r="D294" s="1009"/>
      <c r="E294" s="1025"/>
      <c r="F294" s="1011"/>
      <c r="G294" s="864"/>
      <c r="H294" s="1012"/>
      <c r="I294" s="1012"/>
      <c r="J294" s="1012"/>
      <c r="K294" s="1012"/>
      <c r="L294" s="1012"/>
      <c r="M294" s="896"/>
      <c r="N294" s="117"/>
      <c r="Q294" s="180"/>
    </row>
    <row r="295" spans="1:31">
      <c r="A295" s="932">
        <v>10</v>
      </c>
      <c r="B295" s="891" t="str">
        <f>$B$192&amp;"."&amp;A295</f>
        <v>2.10</v>
      </c>
      <c r="C295" s="998" t="str">
        <f ca="1">VLOOKUP($B295,'PLANILHA ORÇAMENTÁRIA'!$C:$M,2,0)</f>
        <v>CPU-002</v>
      </c>
      <c r="D295" s="998" t="str">
        <f ca="1">VLOOKUP($B295,'PLANILHA ORÇAMENTÁRIA'!$C:$M,3,0)</f>
        <v>EXTRA</v>
      </c>
      <c r="E295" s="999" t="str">
        <f ca="1">VLOOKUP($B295,'PLANILHA ORÇAMENTÁRIA'!$C:$M,4,0)</f>
        <v>TICKET DE DESTINAÇÃO DE MATERIAL EM BOTA-FORA</v>
      </c>
      <c r="F295" s="998" t="str">
        <f ca="1">VLOOKUP($B295,'PLANILHA ORÇAMENTÁRIA'!$C:$M,5,0)</f>
        <v>M³</v>
      </c>
      <c r="G295" s="1000" t="s">
        <v>16</v>
      </c>
      <c r="H295" s="1001" t="s">
        <v>17</v>
      </c>
      <c r="I295" s="1001" t="s">
        <v>18</v>
      </c>
      <c r="J295" s="1001" t="s">
        <v>19</v>
      </c>
      <c r="K295" s="1001" t="s">
        <v>20</v>
      </c>
      <c r="L295" s="1001" t="s">
        <v>21</v>
      </c>
      <c r="M295" s="892">
        <f>L296</f>
        <v>245.15</v>
      </c>
      <c r="N295" s="117"/>
    </row>
    <row r="296" spans="1:31">
      <c r="B296" s="894"/>
      <c r="C296" s="1008"/>
      <c r="D296" s="1009"/>
      <c r="E296" s="1025" t="s">
        <v>44342</v>
      </c>
      <c r="F296" s="1011"/>
      <c r="G296" s="588">
        <v>1</v>
      </c>
      <c r="H296" s="1012"/>
      <c r="I296" s="1012"/>
      <c r="J296" s="1012"/>
      <c r="K296" s="1012"/>
      <c r="L296" s="1016">
        <f>M279</f>
        <v>245.15</v>
      </c>
      <c r="M296" s="895"/>
      <c r="N296" s="117"/>
      <c r="Q296" s="180"/>
    </row>
    <row r="297" spans="1:31">
      <c r="B297" s="894"/>
      <c r="C297" s="1008"/>
      <c r="D297" s="1009"/>
      <c r="E297" s="1025"/>
      <c r="F297" s="1011"/>
      <c r="G297" s="864"/>
      <c r="H297" s="1012"/>
      <c r="I297" s="1012"/>
      <c r="J297" s="1012"/>
      <c r="K297" s="1012"/>
      <c r="L297" s="1012"/>
      <c r="M297" s="896"/>
      <c r="N297" s="117"/>
      <c r="Q297" s="180"/>
    </row>
    <row r="298" spans="1:31">
      <c r="A298" s="932">
        <v>1</v>
      </c>
      <c r="B298" s="903">
        <v>3</v>
      </c>
      <c r="C298" s="1020"/>
      <c r="D298" s="1020"/>
      <c r="E298" s="1021" t="s">
        <v>19961</v>
      </c>
      <c r="F298" s="1022"/>
      <c r="G298" s="1023"/>
      <c r="H298" s="1024"/>
      <c r="I298" s="1024"/>
      <c r="J298" s="1024"/>
      <c r="K298" s="1024"/>
      <c r="L298" s="1024"/>
      <c r="M298" s="904"/>
      <c r="P298" s="22"/>
      <c r="Q298" s="22"/>
      <c r="R298" s="22"/>
      <c r="S298" s="22"/>
      <c r="T298" s="22"/>
      <c r="U298" s="22"/>
      <c r="V298" s="22"/>
      <c r="W298" s="22"/>
      <c r="X298" s="22"/>
    </row>
    <row r="299" spans="1:31" s="191" customFormat="1" ht="37.5">
      <c r="A299" s="932">
        <v>1</v>
      </c>
      <c r="B299" s="891" t="str">
        <f>$B$298&amp;"."&amp;A299</f>
        <v>3.1</v>
      </c>
      <c r="C299" s="998" t="str">
        <f ca="1">VLOOKUP($B299,'PLANILHA ORÇAMENTÁRIA'!$C:$M,2,0)</f>
        <v>RO-00001</v>
      </c>
      <c r="D299" s="998" t="str">
        <f ca="1">VLOOKUP($B299,'PLANILHA ORÇAMENTÁRIA'!$C:$M,3,0)</f>
        <v>SEINFRA-MG</v>
      </c>
      <c r="E299" s="999" t="str">
        <f ca="1">VLOOKUP($B299,'PLANILHA ORÇAMENTÁRIA'!$C:$M,4,0)</f>
        <v xml:space="preserve">DESMATAMENTO, DESTOCAMENTO, LIMPEZA DE ÁREA E ESTOCAGEM DO MATERIAL DE LIMPEZA COM ÁRVORES DE DIÂMETRO ATÉ 0,15 M (EXCLUI CARGA E TRANSPORTE PARA BOTA-FORA) </v>
      </c>
      <c r="F299" s="998" t="str">
        <f ca="1">VLOOKUP($B299,'PLANILHA ORÇAMENTÁRIA'!$C:$M,5,0)</f>
        <v>M2</v>
      </c>
      <c r="G299" s="1000" t="s">
        <v>16</v>
      </c>
      <c r="H299" s="1001" t="s">
        <v>17</v>
      </c>
      <c r="I299" s="1001" t="s">
        <v>18</v>
      </c>
      <c r="J299" s="1001" t="s">
        <v>19</v>
      </c>
      <c r="K299" s="1001" t="s">
        <v>20</v>
      </c>
      <c r="L299" s="1001" t="s">
        <v>21</v>
      </c>
      <c r="M299" s="892">
        <f>K300</f>
        <v>23742.49</v>
      </c>
      <c r="N299" s="190"/>
      <c r="O299" s="115"/>
      <c r="P299" s="113"/>
      <c r="Q299" s="113"/>
      <c r="R299" s="113"/>
      <c r="S299" s="113"/>
      <c r="T299" s="113"/>
      <c r="U299" s="113"/>
      <c r="V299" s="113"/>
      <c r="W299" s="113"/>
      <c r="X299" s="113"/>
      <c r="Y299" s="22"/>
      <c r="Z299" s="22"/>
      <c r="AA299" s="22"/>
      <c r="AB299" s="22"/>
      <c r="AC299" s="22"/>
      <c r="AD299" s="22"/>
      <c r="AE299" s="22"/>
    </row>
    <row r="300" spans="1:31" ht="24">
      <c r="B300" s="905"/>
      <c r="C300" s="1008"/>
      <c r="D300" s="1008"/>
      <c r="E300" s="1013" t="s">
        <v>23377</v>
      </c>
      <c r="F300" s="1008"/>
      <c r="G300" s="865"/>
      <c r="H300" s="865"/>
      <c r="I300" s="865"/>
      <c r="J300" s="865"/>
      <c r="K300" s="1028">
        <f>23742.49</f>
        <v>23742.49</v>
      </c>
      <c r="L300" s="865"/>
      <c r="M300" s="906"/>
      <c r="Q300" s="180"/>
    </row>
    <row r="301" spans="1:31">
      <c r="B301" s="905"/>
      <c r="C301" s="1008"/>
      <c r="D301" s="1008"/>
      <c r="E301" s="1008"/>
      <c r="F301" s="1008"/>
      <c r="G301" s="865"/>
      <c r="H301" s="865"/>
      <c r="I301" s="865"/>
      <c r="J301" s="865"/>
      <c r="K301" s="865"/>
      <c r="L301" s="865"/>
      <c r="M301" s="906"/>
      <c r="N301" s="117"/>
      <c r="Q301" s="180"/>
    </row>
    <row r="302" spans="1:31" s="191" customFormat="1" ht="37.5">
      <c r="A302" s="932">
        <v>2</v>
      </c>
      <c r="B302" s="891" t="str">
        <f>$B$298&amp;"."&amp;A302</f>
        <v>3.2</v>
      </c>
      <c r="C302" s="998" t="str">
        <f ca="1">VLOOKUP($B302,'PLANILHA ORÇAMENTÁRIA'!$C:$M,2,0)</f>
        <v>RO-00064</v>
      </c>
      <c r="D302" s="998" t="str">
        <f ca="1">VLOOKUP($B302,'PLANILHA ORÇAMENTÁRIA'!$C:$M,3,0)</f>
        <v>SEINFRA-MG</v>
      </c>
      <c r="E302" s="999" t="str">
        <f ca="1">VLOOKUP($B302,'PLANILHA ORÇAMENTÁRIA'!$C:$M,4,0)</f>
        <v>ESCAVAÇÃO, CARGA E TRANSPORTE DE MATERIAL DE 1ª CATEGORIA - EXECUTADO COM ESCAVADEIRA DE 1,40 M3 E CAMINHÃO BASCULANTE DE 12 M3 E COM CAMINHO DE SERVIÇO EM REVESTIMENTO PRIMÁRIO - DMT DE 1.000 A 1.200 M</v>
      </c>
      <c r="F302" s="998" t="str">
        <f ca="1">VLOOKUP($B302,'PLANILHA ORÇAMENTÁRIA'!$C:$M,5,0)</f>
        <v>M3</v>
      </c>
      <c r="G302" s="1000" t="s">
        <v>16</v>
      </c>
      <c r="H302" s="1001" t="s">
        <v>17</v>
      </c>
      <c r="I302" s="1001" t="s">
        <v>18</v>
      </c>
      <c r="J302" s="1001" t="s">
        <v>19</v>
      </c>
      <c r="K302" s="1001" t="s">
        <v>20</v>
      </c>
      <c r="L302" s="1001" t="s">
        <v>21</v>
      </c>
      <c r="M302" s="892">
        <f>ROUND(SUM(L308),2)</f>
        <v>12453.09</v>
      </c>
      <c r="N302" s="190"/>
      <c r="O302" s="115"/>
      <c r="P302" s="113"/>
      <c r="Q302" s="113"/>
      <c r="R302" s="113"/>
      <c r="S302" s="113"/>
      <c r="T302" s="113"/>
      <c r="U302" s="113"/>
      <c r="V302" s="113"/>
      <c r="W302" s="113"/>
      <c r="X302" s="113"/>
      <c r="Y302" s="22"/>
      <c r="Z302" s="22"/>
      <c r="AA302" s="22"/>
      <c r="AB302" s="22"/>
      <c r="AC302" s="22"/>
      <c r="AD302" s="22"/>
      <c r="AE302" s="22"/>
    </row>
    <row r="303" spans="1:31" ht="45.75">
      <c r="B303" s="905"/>
      <c r="C303" s="1008"/>
      <c r="D303" s="1008"/>
      <c r="E303" s="1013" t="s">
        <v>23378</v>
      </c>
      <c r="F303" s="1008"/>
      <c r="G303" s="865"/>
      <c r="H303" s="865"/>
      <c r="I303" s="865"/>
      <c r="J303" s="865"/>
      <c r="K303" s="865"/>
      <c r="L303" s="1028"/>
      <c r="M303" s="906"/>
      <c r="N303" s="117"/>
      <c r="Q303" s="180"/>
    </row>
    <row r="304" spans="1:31">
      <c r="B304" s="905"/>
      <c r="C304" s="1008"/>
      <c r="D304" s="1008"/>
      <c r="E304" s="1019" t="s">
        <v>23379</v>
      </c>
      <c r="F304" s="1008"/>
      <c r="G304" s="865"/>
      <c r="H304" s="865"/>
      <c r="I304" s="865"/>
      <c r="J304" s="865"/>
      <c r="K304" s="865"/>
      <c r="L304" s="1029">
        <v>2594.44</v>
      </c>
      <c r="M304" s="906"/>
      <c r="N304" s="117"/>
      <c r="Q304" s="180"/>
    </row>
    <row r="305" spans="1:31">
      <c r="B305" s="905"/>
      <c r="C305" s="1008"/>
      <c r="D305" s="1008"/>
      <c r="E305" s="1019" t="s">
        <v>23380</v>
      </c>
      <c r="F305" s="1008"/>
      <c r="G305" s="865"/>
      <c r="H305" s="865"/>
      <c r="I305" s="865"/>
      <c r="J305" s="865"/>
      <c r="K305" s="865"/>
      <c r="L305" s="1029">
        <v>4837.7</v>
      </c>
      <c r="M305" s="906"/>
      <c r="N305" s="117"/>
      <c r="Q305" s="180"/>
    </row>
    <row r="306" spans="1:31">
      <c r="B306" s="905"/>
      <c r="C306" s="1008"/>
      <c r="D306" s="1008"/>
      <c r="E306" s="1019" t="s">
        <v>23381</v>
      </c>
      <c r="F306" s="1008"/>
      <c r="G306" s="865"/>
      <c r="H306" s="865"/>
      <c r="I306" s="865"/>
      <c r="J306" s="865"/>
      <c r="K306" s="865"/>
      <c r="L306" s="1029">
        <v>2927.26</v>
      </c>
      <c r="M306" s="906"/>
      <c r="N306" s="117"/>
      <c r="Q306" s="180"/>
    </row>
    <row r="307" spans="1:31">
      <c r="B307" s="905"/>
      <c r="C307" s="1008"/>
      <c r="D307" s="1008"/>
      <c r="E307" s="1019" t="s">
        <v>23382</v>
      </c>
      <c r="F307" s="1008"/>
      <c r="G307" s="865"/>
      <c r="H307" s="865"/>
      <c r="I307" s="865"/>
      <c r="J307" s="865"/>
      <c r="K307" s="865"/>
      <c r="L307" s="1029">
        <v>2093.69</v>
      </c>
      <c r="M307" s="906"/>
      <c r="N307" s="117"/>
      <c r="Q307" s="180"/>
    </row>
    <row r="308" spans="1:31">
      <c r="B308" s="905"/>
      <c r="C308" s="1008"/>
      <c r="D308" s="1008"/>
      <c r="E308" s="1019" t="s">
        <v>23383</v>
      </c>
      <c r="F308" s="1008"/>
      <c r="G308" s="865"/>
      <c r="H308" s="865"/>
      <c r="I308" s="865"/>
      <c r="J308" s="865"/>
      <c r="K308" s="865"/>
      <c r="L308" s="1028">
        <f>SUM(L304:L307)</f>
        <v>12453.09</v>
      </c>
      <c r="M308" s="906"/>
      <c r="N308" s="117"/>
      <c r="Q308" s="180"/>
    </row>
    <row r="309" spans="1:31">
      <c r="B309" s="905"/>
      <c r="C309" s="1008"/>
      <c r="D309" s="1008"/>
      <c r="E309" s="1008"/>
      <c r="F309" s="1008"/>
      <c r="G309" s="865"/>
      <c r="H309" s="865"/>
      <c r="I309" s="865"/>
      <c r="J309" s="865"/>
      <c r="K309" s="865"/>
      <c r="L309" s="1029"/>
      <c r="M309" s="906"/>
      <c r="N309" s="117"/>
      <c r="Q309" s="180"/>
    </row>
    <row r="310" spans="1:31" s="191" customFormat="1">
      <c r="A310" s="932">
        <v>3</v>
      </c>
      <c r="B310" s="891" t="str">
        <f>$B$298&amp;"."&amp;A310</f>
        <v>3.3</v>
      </c>
      <c r="C310" s="998" t="str">
        <f ca="1">VLOOKUP($B310,'PLANILHA ORÇAMENTÁRIA'!$C:$M,2,0)</f>
        <v>03.15.01</v>
      </c>
      <c r="D310" s="998" t="str">
        <f ca="1">VLOOKUP($B310,'PLANILHA ORÇAMENTÁRIA'!$C:$M,3,0)</f>
        <v>SUDECAP</v>
      </c>
      <c r="E310" s="999" t="str">
        <f ca="1">VLOOKUP($B310,'PLANILHA ORÇAMENTÁRIA'!$C:$M,4,0)</f>
        <v>ATERRO COMPACTADO COM ROLO VIBRATÓRIO</v>
      </c>
      <c r="F310" s="998" t="str">
        <f ca="1">VLOOKUP($B310,'PLANILHA ORÇAMENTÁRIA'!$C:$M,5,0)</f>
        <v>M3</v>
      </c>
      <c r="G310" s="1000" t="s">
        <v>16</v>
      </c>
      <c r="H310" s="1001" t="s">
        <v>17</v>
      </c>
      <c r="I310" s="1001" t="s">
        <v>18</v>
      </c>
      <c r="J310" s="1001" t="s">
        <v>19</v>
      </c>
      <c r="K310" s="1001" t="s">
        <v>20</v>
      </c>
      <c r="L310" s="1001" t="s">
        <v>21</v>
      </c>
      <c r="M310" s="892">
        <f>ROUND(SUM(L316),2)</f>
        <v>1430.12</v>
      </c>
      <c r="N310" s="190"/>
      <c r="O310" s="115"/>
      <c r="P310" s="113"/>
      <c r="Q310" s="113"/>
      <c r="R310" s="113"/>
      <c r="S310" s="113"/>
      <c r="T310" s="113"/>
      <c r="U310" s="113"/>
      <c r="V310" s="113"/>
      <c r="W310" s="113"/>
      <c r="X310" s="113"/>
      <c r="Y310" s="22"/>
      <c r="Z310" s="22"/>
      <c r="AA310" s="22"/>
      <c r="AB310" s="22"/>
      <c r="AC310" s="22"/>
      <c r="AD310" s="22"/>
      <c r="AE310" s="22"/>
    </row>
    <row r="311" spans="1:31" ht="24">
      <c r="B311" s="905"/>
      <c r="C311" s="1008"/>
      <c r="D311" s="1008"/>
      <c r="E311" s="1013" t="s">
        <v>23384</v>
      </c>
      <c r="F311" s="1008"/>
      <c r="G311" s="866"/>
      <c r="H311" s="865"/>
      <c r="I311" s="865"/>
      <c r="J311" s="865"/>
      <c r="K311" s="865"/>
      <c r="L311" s="1028"/>
      <c r="M311" s="906"/>
      <c r="N311" s="117"/>
      <c r="Q311" s="180"/>
    </row>
    <row r="312" spans="1:31">
      <c r="B312" s="905"/>
      <c r="C312" s="1008"/>
      <c r="D312" s="1008"/>
      <c r="E312" s="1019" t="s">
        <v>23379</v>
      </c>
      <c r="F312" s="1008"/>
      <c r="G312" s="865"/>
      <c r="H312" s="865"/>
      <c r="I312" s="865"/>
      <c r="J312" s="865"/>
      <c r="K312" s="865"/>
      <c r="L312" s="1029">
        <v>18.84</v>
      </c>
      <c r="M312" s="906"/>
      <c r="N312" s="117"/>
      <c r="Q312" s="180"/>
    </row>
    <row r="313" spans="1:31">
      <c r="B313" s="905"/>
      <c r="C313" s="1008"/>
      <c r="D313" s="1008"/>
      <c r="E313" s="1013" t="s">
        <v>23380</v>
      </c>
      <c r="F313" s="1008"/>
      <c r="G313" s="865"/>
      <c r="H313" s="865"/>
      <c r="I313" s="1030"/>
      <c r="J313" s="865"/>
      <c r="K313" s="865"/>
      <c r="L313" s="1029">
        <v>1382.96</v>
      </c>
      <c r="M313" s="906"/>
      <c r="N313" s="117"/>
      <c r="Q313" s="180"/>
    </row>
    <row r="314" spans="1:31">
      <c r="B314" s="905"/>
      <c r="C314" s="1008"/>
      <c r="D314" s="1008"/>
      <c r="E314" s="1013" t="s">
        <v>23381</v>
      </c>
      <c r="F314" s="1008"/>
      <c r="G314" s="865"/>
      <c r="H314" s="865"/>
      <c r="I314" s="865"/>
      <c r="J314" s="865"/>
      <c r="K314" s="865"/>
      <c r="L314" s="1029">
        <v>17.5</v>
      </c>
      <c r="M314" s="906"/>
      <c r="N314" s="117"/>
      <c r="Q314" s="180"/>
    </row>
    <row r="315" spans="1:31">
      <c r="B315" s="905"/>
      <c r="C315" s="1008"/>
      <c r="D315" s="1008"/>
      <c r="E315" s="1013" t="s">
        <v>23382</v>
      </c>
      <c r="F315" s="1008"/>
      <c r="G315" s="865"/>
      <c r="H315" s="865"/>
      <c r="I315" s="865"/>
      <c r="J315" s="865"/>
      <c r="K315" s="865"/>
      <c r="L315" s="1029">
        <v>10.82</v>
      </c>
      <c r="M315" s="906"/>
      <c r="N315" s="117"/>
      <c r="Q315" s="180"/>
    </row>
    <row r="316" spans="1:31">
      <c r="B316" s="905"/>
      <c r="C316" s="1008"/>
      <c r="D316" s="1008"/>
      <c r="E316" s="1019" t="s">
        <v>23385</v>
      </c>
      <c r="F316" s="1008"/>
      <c r="G316" s="865"/>
      <c r="H316" s="865"/>
      <c r="I316" s="865"/>
      <c r="J316" s="865"/>
      <c r="K316" s="865"/>
      <c r="L316" s="1028">
        <f>SUM(L312:L315)</f>
        <v>1430.12</v>
      </c>
      <c r="M316" s="906"/>
      <c r="N316" s="117"/>
      <c r="Q316" s="180"/>
    </row>
    <row r="317" spans="1:31">
      <c r="B317" s="905"/>
      <c r="C317" s="1008"/>
      <c r="D317" s="1008"/>
      <c r="E317" s="1008"/>
      <c r="F317" s="1008"/>
      <c r="G317" s="865"/>
      <c r="H317" s="865"/>
      <c r="I317" s="865"/>
      <c r="J317" s="865"/>
      <c r="K317" s="865"/>
      <c r="L317" s="1029"/>
      <c r="M317" s="906"/>
      <c r="N317" s="117"/>
      <c r="Q317" s="180"/>
    </row>
    <row r="318" spans="1:31" s="191" customFormat="1">
      <c r="A318" s="932">
        <v>4</v>
      </c>
      <c r="B318" s="891" t="str">
        <f>$B$298&amp;"."&amp;A318</f>
        <v>3.4</v>
      </c>
      <c r="C318" s="998" t="str">
        <f ca="1">VLOOKUP($B318,'PLANILHA ORÇAMENTÁRIA'!$C:$M,2,0)</f>
        <v>RO-00216</v>
      </c>
      <c r="D318" s="998" t="str">
        <f ca="1">VLOOKUP($B318,'PLANILHA ORÇAMENTÁRIA'!$C:$M,3,0)</f>
        <v>SEINFRA-MG</v>
      </c>
      <c r="E318" s="999" t="str">
        <f ca="1">VLOOKUP($B318,'PLANILHA ORÇAMENTÁRIA'!$C:$M,4,0)</f>
        <v>COMPACTAÇÃO DE ATERROS A 100% DO PROCTOR INTERNORMAL (INCLUI ESPALHAMENTO)</v>
      </c>
      <c r="F318" s="998" t="str">
        <f ca="1">VLOOKUP($B318,'PLANILHA ORÇAMENTÁRIA'!$C:$M,5,0)</f>
        <v>M3</v>
      </c>
      <c r="G318" s="1000" t="s">
        <v>16</v>
      </c>
      <c r="H318" s="1001" t="s">
        <v>17</v>
      </c>
      <c r="I318" s="1001" t="s">
        <v>18</v>
      </c>
      <c r="J318" s="1001" t="s">
        <v>19</v>
      </c>
      <c r="K318" s="1001" t="s">
        <v>20</v>
      </c>
      <c r="L318" s="1001" t="s">
        <v>21</v>
      </c>
      <c r="M318" s="892">
        <f>L320</f>
        <v>620</v>
      </c>
      <c r="N318" s="190"/>
      <c r="O318" s="115"/>
      <c r="P318" s="113"/>
      <c r="Q318" s="113"/>
      <c r="R318" s="113"/>
      <c r="S318" s="113"/>
      <c r="T318" s="113"/>
      <c r="U318" s="113"/>
      <c r="V318" s="113"/>
      <c r="W318" s="113"/>
      <c r="X318" s="113"/>
      <c r="Y318" s="22"/>
      <c r="Z318" s="22"/>
      <c r="AA318" s="22"/>
      <c r="AB318" s="22"/>
      <c r="AC318" s="22"/>
      <c r="AD318" s="22"/>
      <c r="AE318" s="22"/>
    </row>
    <row r="319" spans="1:31" ht="24">
      <c r="B319" s="905"/>
      <c r="C319" s="1008"/>
      <c r="D319" s="1008"/>
      <c r="E319" s="1013" t="s">
        <v>20784</v>
      </c>
      <c r="F319" s="1008"/>
      <c r="G319" s="865"/>
      <c r="H319" s="865"/>
      <c r="I319" s="865"/>
      <c r="J319" s="865"/>
      <c r="K319" s="865"/>
      <c r="L319" s="1028"/>
      <c r="M319" s="906"/>
      <c r="N319" s="117"/>
      <c r="Q319" s="180"/>
    </row>
    <row r="320" spans="1:31">
      <c r="B320" s="905"/>
      <c r="C320" s="1008"/>
      <c r="D320" s="1008"/>
      <c r="E320" s="1031" t="s">
        <v>23386</v>
      </c>
      <c r="F320" s="1008"/>
      <c r="G320" s="865"/>
      <c r="H320" s="865"/>
      <c r="I320" s="865"/>
      <c r="J320" s="865"/>
      <c r="K320" s="865"/>
      <c r="L320" s="1028">
        <v>620</v>
      </c>
      <c r="M320" s="906"/>
      <c r="N320" s="117"/>
      <c r="Q320" s="180"/>
    </row>
    <row r="321" spans="1:31">
      <c r="B321" s="905"/>
      <c r="C321" s="1008"/>
      <c r="D321" s="1008"/>
      <c r="E321" s="1031"/>
      <c r="F321" s="1008"/>
      <c r="G321" s="865"/>
      <c r="H321" s="865"/>
      <c r="I321" s="865"/>
      <c r="J321" s="865"/>
      <c r="K321" s="865"/>
      <c r="L321" s="865"/>
      <c r="M321" s="906"/>
      <c r="N321" s="117"/>
      <c r="Q321" s="180"/>
    </row>
    <row r="322" spans="1:31" s="191" customFormat="1">
      <c r="A322" s="932">
        <v>5</v>
      </c>
      <c r="B322" s="891" t="str">
        <f>$B$298&amp;"."&amp;A322</f>
        <v>3.5</v>
      </c>
      <c r="C322" s="998" t="str">
        <f ca="1">VLOOKUP($B322,'PLANILHA ORÇAMENTÁRIA'!$C:$M,2,0)</f>
        <v>RO-00214</v>
      </c>
      <c r="D322" s="998" t="str">
        <f ca="1">VLOOKUP($B322,'PLANILHA ORÇAMENTÁRIA'!$C:$M,3,0)</f>
        <v>SEINFRA-MG</v>
      </c>
      <c r="E322" s="999" t="str">
        <f ca="1">VLOOKUP($B322,'PLANILHA ORÇAMENTÁRIA'!$C:$M,4,0)</f>
        <v>COMPACTAÇÃO DE ATERROS A 95% DO PROCTOR NORMAL (INCLUI ESPALHAMENTO)</v>
      </c>
      <c r="F322" s="998" t="str">
        <f ca="1">VLOOKUP($B322,'PLANILHA ORÇAMENTÁRIA'!$C:$M,5,0)</f>
        <v>M3</v>
      </c>
      <c r="G322" s="1000" t="s">
        <v>16</v>
      </c>
      <c r="H322" s="1001" t="s">
        <v>17</v>
      </c>
      <c r="I322" s="1001" t="s">
        <v>18</v>
      </c>
      <c r="J322" s="1001" t="s">
        <v>19</v>
      </c>
      <c r="K322" s="1001" t="s">
        <v>20</v>
      </c>
      <c r="L322" s="1001" t="s">
        <v>21</v>
      </c>
      <c r="M322" s="892">
        <f>L324</f>
        <v>18684</v>
      </c>
      <c r="N322" s="190"/>
      <c r="O322" s="115"/>
      <c r="P322" s="113"/>
      <c r="Q322" s="113"/>
      <c r="R322" s="113"/>
      <c r="S322" s="113"/>
      <c r="T322" s="113"/>
      <c r="U322" s="113"/>
      <c r="V322" s="113"/>
      <c r="W322" s="113"/>
      <c r="X322" s="113"/>
      <c r="Y322" s="22"/>
      <c r="Z322" s="22"/>
      <c r="AA322" s="22"/>
      <c r="AB322" s="22"/>
      <c r="AC322" s="22"/>
      <c r="AD322" s="22"/>
      <c r="AE322" s="22"/>
    </row>
    <row r="323" spans="1:31" ht="24">
      <c r="B323" s="905"/>
      <c r="C323" s="1008"/>
      <c r="D323" s="1008"/>
      <c r="E323" s="1013" t="s">
        <v>22802</v>
      </c>
      <c r="F323" s="1008"/>
      <c r="G323" s="866"/>
      <c r="H323" s="865"/>
      <c r="I323" s="865"/>
      <c r="J323" s="865"/>
      <c r="K323" s="865"/>
      <c r="L323" s="1028"/>
      <c r="M323" s="906"/>
      <c r="N323" s="117"/>
      <c r="Q323" s="180"/>
    </row>
    <row r="324" spans="1:31">
      <c r="B324" s="905"/>
      <c r="C324" s="1008"/>
      <c r="D324" s="1008"/>
      <c r="E324" s="1031" t="s">
        <v>23386</v>
      </c>
      <c r="F324" s="1008"/>
      <c r="G324" s="866"/>
      <c r="H324" s="865"/>
      <c r="I324" s="865"/>
      <c r="J324" s="865"/>
      <c r="K324" s="865"/>
      <c r="L324" s="1028">
        <v>18684</v>
      </c>
      <c r="M324" s="906"/>
      <c r="N324" s="117"/>
      <c r="Q324" s="180"/>
    </row>
    <row r="325" spans="1:31">
      <c r="B325" s="905"/>
      <c r="C325" s="1008"/>
      <c r="D325" s="1008"/>
      <c r="E325" s="1008"/>
      <c r="F325" s="1008"/>
      <c r="G325" s="865"/>
      <c r="H325" s="865"/>
      <c r="I325" s="865"/>
      <c r="J325" s="865"/>
      <c r="K325" s="865"/>
      <c r="L325" s="865"/>
      <c r="M325" s="906"/>
      <c r="N325" s="117"/>
      <c r="Q325" s="180"/>
    </row>
    <row r="326" spans="1:31" s="191" customFormat="1" ht="37.5">
      <c r="A326" s="932">
        <v>6</v>
      </c>
      <c r="B326" s="891" t="str">
        <f>$B$298&amp;"."&amp;A326</f>
        <v>3.6</v>
      </c>
      <c r="C326" s="998">
        <f ca="1">VLOOKUP($B326,'PLANILHA ORÇAMENTÁRIA'!$C:$M,2,0)</f>
        <v>100980</v>
      </c>
      <c r="D326" s="998" t="str">
        <f ca="1">VLOOKUP($B326,'PLANILHA ORÇAMENTÁRIA'!$C:$M,3,0)</f>
        <v>SINAPI</v>
      </c>
      <c r="E326" s="999" t="str">
        <f ca="1">VLOOKUP($B326,'PLANILHA ORÇAMENTÁRIA'!$C:$M,4,0)</f>
        <v>CARGA, MANOBRA E DESCARGA DE SOLOS E MATERIAIS GRANULARES EM CAMINHÃO BASCULANTE 18 M³ - CARGA COM ESCAVADEIRA HIDRÁULICA (CAÇAMBA DE 1,20 M³ / 155 HP) E DESCARGA LIVRE (UNIDADE: M3). AF_07/2020</v>
      </c>
      <c r="F326" s="998" t="str">
        <f ca="1">VLOOKUP($B326,'PLANILHA ORÇAMENTÁRIA'!$C:$M,5,0)</f>
        <v>M3</v>
      </c>
      <c r="G326" s="1000" t="s">
        <v>19975</v>
      </c>
      <c r="H326" s="1001" t="s">
        <v>17</v>
      </c>
      <c r="I326" s="1001" t="s">
        <v>18</v>
      </c>
      <c r="J326" s="1001" t="s">
        <v>19</v>
      </c>
      <c r="K326" s="1001" t="s">
        <v>20</v>
      </c>
      <c r="L326" s="1001" t="s">
        <v>21</v>
      </c>
      <c r="M326" s="892">
        <f>M330</f>
        <v>8906.1830000000009</v>
      </c>
      <c r="N326" s="190"/>
      <c r="O326" s="115"/>
      <c r="P326" s="113"/>
      <c r="Q326" s="113"/>
      <c r="R326" s="113"/>
      <c r="S326" s="113"/>
      <c r="T326" s="113"/>
      <c r="U326" s="113"/>
      <c r="V326" s="113"/>
      <c r="W326" s="113"/>
      <c r="X326" s="113"/>
      <c r="Y326" s="22"/>
      <c r="Z326" s="22"/>
      <c r="AA326" s="22"/>
      <c r="AB326" s="22"/>
      <c r="AC326" s="22"/>
      <c r="AD326" s="22"/>
      <c r="AE326" s="22"/>
    </row>
    <row r="327" spans="1:31">
      <c r="B327" s="905"/>
      <c r="C327" s="1008"/>
      <c r="D327" s="1008"/>
      <c r="E327" s="1013" t="s">
        <v>22803</v>
      </c>
      <c r="F327" s="1008"/>
      <c r="G327" s="588"/>
      <c r="H327" s="865"/>
      <c r="I327" s="865"/>
      <c r="J327" s="865"/>
      <c r="K327" s="865"/>
      <c r="L327" s="865"/>
      <c r="M327" s="906"/>
      <c r="N327" s="117"/>
      <c r="Q327" s="180"/>
    </row>
    <row r="328" spans="1:31">
      <c r="B328" s="905"/>
      <c r="C328" s="1008"/>
      <c r="D328" s="1008"/>
      <c r="E328" s="1013" t="s">
        <v>14892</v>
      </c>
      <c r="F328" s="1008"/>
      <c r="G328" s="588"/>
      <c r="H328" s="865"/>
      <c r="I328" s="865"/>
      <c r="J328" s="865"/>
      <c r="K328" s="865"/>
      <c r="L328" s="1029">
        <f>M302</f>
        <v>12453.09</v>
      </c>
      <c r="M328" s="906"/>
      <c r="N328" s="117"/>
      <c r="Q328" s="180"/>
    </row>
    <row r="329" spans="1:31">
      <c r="B329" s="905"/>
      <c r="C329" s="1008"/>
      <c r="D329" s="1008"/>
      <c r="E329" s="1013" t="s">
        <v>14893</v>
      </c>
      <c r="F329" s="1008"/>
      <c r="G329" s="588"/>
      <c r="H329" s="865"/>
      <c r="I329" s="865"/>
      <c r="J329" s="865"/>
      <c r="K329" s="865"/>
      <c r="L329" s="1029">
        <f>M318+M322</f>
        <v>19304</v>
      </c>
      <c r="M329" s="906"/>
      <c r="N329" s="117"/>
      <c r="Q329" s="180"/>
    </row>
    <row r="330" spans="1:31">
      <c r="B330" s="905"/>
      <c r="C330" s="1008"/>
      <c r="D330" s="1008"/>
      <c r="E330" s="1013" t="s">
        <v>22811</v>
      </c>
      <c r="F330" s="1008"/>
      <c r="G330" s="863">
        <v>0.3</v>
      </c>
      <c r="H330" s="865"/>
      <c r="I330" s="865"/>
      <c r="J330" s="865"/>
      <c r="K330" s="865"/>
      <c r="L330" s="1029">
        <f>L328-L329</f>
        <v>-6850.91</v>
      </c>
      <c r="M330" s="902">
        <f>L330*(1+G330)*-1</f>
        <v>8906.1830000000009</v>
      </c>
      <c r="N330" s="117"/>
      <c r="Q330" s="180"/>
    </row>
    <row r="331" spans="1:31">
      <c r="B331" s="905"/>
      <c r="C331" s="1008"/>
      <c r="D331" s="1008"/>
      <c r="E331" s="1013"/>
      <c r="F331" s="1008"/>
      <c r="G331" s="866"/>
      <c r="H331" s="865"/>
      <c r="I331" s="865"/>
      <c r="J331" s="865"/>
      <c r="K331" s="865"/>
      <c r="L331" s="1029"/>
      <c r="M331" s="906"/>
      <c r="N331" s="117"/>
      <c r="Q331" s="180"/>
    </row>
    <row r="332" spans="1:31" s="191" customFormat="1" ht="25.5">
      <c r="A332" s="932">
        <v>7</v>
      </c>
      <c r="B332" s="891" t="str">
        <f>$B$298&amp;"."&amp;A332</f>
        <v>3.7</v>
      </c>
      <c r="C332" s="998">
        <f ca="1">VLOOKUP($B332,'PLANILHA ORÇAMENTÁRIA'!$C:$M,2,0)</f>
        <v>95877</v>
      </c>
      <c r="D332" s="998" t="str">
        <f ca="1">VLOOKUP($B332,'PLANILHA ORÇAMENTÁRIA'!$C:$M,3,0)</f>
        <v>SINAPI</v>
      </c>
      <c r="E332" s="999" t="str">
        <f ca="1">VLOOKUP($B332,'PLANILHA ORÇAMENTÁRIA'!$C:$M,4,0)</f>
        <v>TRANSPORTE COM CAMINHÃO BASCULANTE DE 18 M³, EM VIA URBANA PAVIMENTADA, DMT ATÉ 30 KM (UNIDADE: M3XKM). AF_07/2020</v>
      </c>
      <c r="F332" s="998" t="str">
        <f ca="1">VLOOKUP($B332,'PLANILHA ORÇAMENTÁRIA'!$C:$M,5,0)</f>
        <v>M3XKM</v>
      </c>
      <c r="G332" s="1000" t="s">
        <v>19974</v>
      </c>
      <c r="H332" s="1001" t="s">
        <v>17</v>
      </c>
      <c r="I332" s="1001" t="s">
        <v>18</v>
      </c>
      <c r="J332" s="1001" t="s">
        <v>19</v>
      </c>
      <c r="K332" s="1001" t="s">
        <v>20</v>
      </c>
      <c r="L332" s="1001" t="s">
        <v>21</v>
      </c>
      <c r="M332" s="892">
        <f>M333</f>
        <v>267185.49000000005</v>
      </c>
      <c r="N332" s="190"/>
      <c r="O332" s="115"/>
      <c r="P332" s="113"/>
      <c r="Q332" s="113"/>
      <c r="R332" s="113"/>
      <c r="S332" s="113"/>
      <c r="T332" s="113"/>
      <c r="U332" s="113"/>
      <c r="V332" s="113"/>
      <c r="W332" s="113"/>
      <c r="X332" s="113"/>
      <c r="Y332" s="22"/>
      <c r="Z332" s="22"/>
      <c r="AA332" s="22"/>
      <c r="AB332" s="22"/>
      <c r="AC332" s="22"/>
      <c r="AD332" s="22"/>
      <c r="AE332" s="22"/>
    </row>
    <row r="333" spans="1:31">
      <c r="B333" s="905"/>
      <c r="C333" s="1008"/>
      <c r="D333" s="1008"/>
      <c r="E333" s="1013" t="s">
        <v>44340</v>
      </c>
      <c r="F333" s="1008"/>
      <c r="G333" s="588">
        <v>30</v>
      </c>
      <c r="H333" s="865"/>
      <c r="I333" s="865"/>
      <c r="J333" s="865"/>
      <c r="K333" s="865"/>
      <c r="L333" s="1029">
        <f>M326</f>
        <v>8906.1830000000009</v>
      </c>
      <c r="M333" s="902">
        <f>L333*G333</f>
        <v>267185.49000000005</v>
      </c>
      <c r="Q333" s="180"/>
    </row>
    <row r="334" spans="1:31" ht="354" customHeight="1">
      <c r="B334" s="907"/>
      <c r="C334" s="1032"/>
      <c r="D334" s="1032"/>
      <c r="E334" s="1033"/>
      <c r="F334" s="1032"/>
      <c r="G334" s="1032"/>
      <c r="H334" s="1032"/>
      <c r="I334" s="1032"/>
      <c r="J334" s="1032"/>
      <c r="K334" s="1032"/>
      <c r="L334" s="1029"/>
      <c r="M334" s="902"/>
      <c r="Q334" s="180"/>
    </row>
    <row r="335" spans="1:31">
      <c r="B335" s="907"/>
      <c r="C335" s="1032"/>
      <c r="D335" s="1032"/>
      <c r="E335" s="1033"/>
      <c r="F335" s="1032"/>
      <c r="G335" s="1032"/>
      <c r="H335" s="1032"/>
      <c r="I335" s="1032"/>
      <c r="J335" s="1032"/>
      <c r="K335" s="1032"/>
      <c r="L335" s="1029"/>
      <c r="M335" s="902"/>
      <c r="N335" s="117"/>
      <c r="Q335" s="180"/>
    </row>
    <row r="336" spans="1:31" s="191" customFormat="1">
      <c r="A336" s="932">
        <v>8</v>
      </c>
      <c r="B336" s="891" t="str">
        <f>$B$298&amp;"."&amp;A336</f>
        <v>3.8</v>
      </c>
      <c r="C336" s="998" t="str">
        <f ca="1">VLOOKUP($B336,'PLANILHA ORÇAMENTÁRIA'!$C:$M,2,0)</f>
        <v>CPU-002</v>
      </c>
      <c r="D336" s="998" t="str">
        <f ca="1">VLOOKUP($B336,'PLANILHA ORÇAMENTÁRIA'!$C:$M,3,0)</f>
        <v>EXTRA</v>
      </c>
      <c r="E336" s="999" t="str">
        <f ca="1">VLOOKUP($B336,'PLANILHA ORÇAMENTÁRIA'!$C:$M,4,0)</f>
        <v>TICKET DE DESTINAÇÃO DE MATERIAL EM BOTA-FORA</v>
      </c>
      <c r="F336" s="998" t="str">
        <f ca="1">VLOOKUP($B336,'PLANILHA ORÇAMENTÁRIA'!$C:$M,5,0)</f>
        <v>M³</v>
      </c>
      <c r="G336" s="1000" t="s">
        <v>16</v>
      </c>
      <c r="H336" s="1001" t="s">
        <v>17</v>
      </c>
      <c r="I336" s="1001" t="s">
        <v>18</v>
      </c>
      <c r="J336" s="1001" t="s">
        <v>19</v>
      </c>
      <c r="K336" s="1001" t="s">
        <v>20</v>
      </c>
      <c r="L336" s="1001" t="s">
        <v>21</v>
      </c>
      <c r="M336" s="892">
        <f>L337</f>
        <v>8906.1830000000009</v>
      </c>
      <c r="N336" s="190"/>
      <c r="O336" s="115"/>
      <c r="P336" s="113"/>
      <c r="Q336" s="113"/>
      <c r="R336" s="113"/>
      <c r="S336" s="113"/>
      <c r="T336" s="113"/>
      <c r="U336" s="113"/>
      <c r="V336" s="113"/>
      <c r="W336" s="113"/>
      <c r="X336" s="113"/>
      <c r="Y336" s="22"/>
      <c r="Z336" s="22"/>
      <c r="AA336" s="22"/>
      <c r="AB336" s="22"/>
      <c r="AC336" s="22"/>
      <c r="AD336" s="22"/>
      <c r="AE336" s="22"/>
    </row>
    <row r="337" spans="1:31">
      <c r="B337" s="905"/>
      <c r="C337" s="1008"/>
      <c r="D337" s="1008"/>
      <c r="E337" s="1025" t="s">
        <v>44342</v>
      </c>
      <c r="F337" s="1008"/>
      <c r="G337" s="588">
        <v>1</v>
      </c>
      <c r="H337" s="865"/>
      <c r="I337" s="865"/>
      <c r="J337" s="865"/>
      <c r="K337" s="865"/>
      <c r="L337" s="1028">
        <f>M326</f>
        <v>8906.1830000000009</v>
      </c>
      <c r="M337" s="906"/>
      <c r="N337" s="117"/>
      <c r="Q337" s="180"/>
    </row>
    <row r="338" spans="1:31">
      <c r="B338" s="905"/>
      <c r="C338" s="1008"/>
      <c r="D338" s="1008"/>
      <c r="E338" s="1013"/>
      <c r="F338" s="1008"/>
      <c r="G338" s="865"/>
      <c r="H338" s="865"/>
      <c r="I338" s="865"/>
      <c r="J338" s="865"/>
      <c r="K338" s="865"/>
      <c r="L338" s="865"/>
      <c r="M338" s="906"/>
      <c r="N338" s="117"/>
      <c r="Q338" s="180"/>
    </row>
    <row r="339" spans="1:31">
      <c r="B339" s="903">
        <v>4</v>
      </c>
      <c r="C339" s="1020"/>
      <c r="D339" s="1020"/>
      <c r="E339" s="1021" t="s">
        <v>9235</v>
      </c>
      <c r="F339" s="1022"/>
      <c r="G339" s="1023"/>
      <c r="H339" s="1024"/>
      <c r="I339" s="1024"/>
      <c r="J339" s="1024"/>
      <c r="K339" s="1024"/>
      <c r="L339" s="1024"/>
      <c r="M339" s="904"/>
      <c r="P339" s="22"/>
      <c r="Q339" s="22"/>
      <c r="R339" s="22"/>
      <c r="S339" s="22"/>
      <c r="T339" s="22"/>
      <c r="U339" s="22"/>
      <c r="V339" s="22"/>
      <c r="W339" s="22"/>
      <c r="X339" s="22"/>
    </row>
    <row r="340" spans="1:31" s="190" customFormat="1">
      <c r="A340" s="932">
        <v>1</v>
      </c>
      <c r="B340" s="908" t="str">
        <f>$B$339&amp;"."&amp;A340</f>
        <v>4.1</v>
      </c>
      <c r="C340" s="1034"/>
      <c r="D340" s="1034"/>
      <c r="E340" s="1035" t="s">
        <v>23246</v>
      </c>
      <c r="F340" s="1036"/>
      <c r="G340" s="1037"/>
      <c r="H340" s="1038"/>
      <c r="I340" s="1038"/>
      <c r="J340" s="1038"/>
      <c r="K340" s="1038"/>
      <c r="L340" s="1038"/>
      <c r="M340" s="909"/>
      <c r="O340" s="115"/>
      <c r="P340" s="113"/>
      <c r="Q340" s="113"/>
      <c r="R340" s="113"/>
      <c r="S340" s="113"/>
      <c r="T340" s="113"/>
      <c r="U340" s="113"/>
      <c r="V340" s="113"/>
      <c r="W340" s="113"/>
      <c r="X340" s="113"/>
      <c r="Y340" s="22"/>
      <c r="Z340" s="22"/>
      <c r="AA340" s="22"/>
      <c r="AB340" s="22"/>
      <c r="AC340" s="22"/>
      <c r="AD340" s="22"/>
      <c r="AE340" s="22"/>
    </row>
    <row r="341" spans="1:31" s="190" customFormat="1">
      <c r="A341" s="932">
        <v>1</v>
      </c>
      <c r="B341" s="910" t="str">
        <f>$B$340&amp;"."&amp;A341</f>
        <v>4.1.1</v>
      </c>
      <c r="C341" s="1039"/>
      <c r="D341" s="1039"/>
      <c r="E341" s="1040" t="s">
        <v>23248</v>
      </c>
      <c r="F341" s="1041"/>
      <c r="G341" s="1042"/>
      <c r="H341" s="1043"/>
      <c r="I341" s="1043"/>
      <c r="J341" s="1043"/>
      <c r="K341" s="1043"/>
      <c r="L341" s="1043"/>
      <c r="M341" s="911"/>
      <c r="O341" s="115"/>
      <c r="P341" s="113"/>
      <c r="Q341" s="113"/>
      <c r="R341" s="113"/>
      <c r="S341" s="113"/>
      <c r="T341" s="113"/>
      <c r="U341" s="113"/>
      <c r="V341" s="113"/>
      <c r="W341" s="113"/>
      <c r="X341" s="113"/>
      <c r="Y341" s="22"/>
      <c r="Z341" s="22"/>
      <c r="AA341" s="22"/>
      <c r="AB341" s="22"/>
      <c r="AC341" s="22"/>
      <c r="AD341" s="22"/>
      <c r="AE341" s="22"/>
    </row>
    <row r="342" spans="1:31" s="191" customFormat="1" ht="37.5">
      <c r="A342" s="932">
        <v>1</v>
      </c>
      <c r="B342" s="891" t="str">
        <f>$B$341&amp;"."&amp;A342</f>
        <v>4.1.1.1</v>
      </c>
      <c r="C342" s="998" t="str">
        <f ca="1">VLOOKUP($B342,'PLANILHA ORÇAMENTÁRIA'!$C:$M,2,0)</f>
        <v>RO-00064</v>
      </c>
      <c r="D342" s="998" t="str">
        <f ca="1">VLOOKUP($B342,'PLANILHA ORÇAMENTÁRIA'!$C:$M,3,0)</f>
        <v>SEINFRA-MG</v>
      </c>
      <c r="E342" s="999" t="str">
        <f ca="1">VLOOKUP($B342,'PLANILHA ORÇAMENTÁRIA'!$C:$M,4,0)</f>
        <v>ESCAVAÇÃO, CARGA E TRANSPORTE DE MATERIAL DE 1ª CATEGORIA - EXECUTADO COM ESCAVADEIRA DE 1,40 M3 E CAMINHÃO BASCULANTE DE 12 M3 E COM CAMINHO DE SERVIÇO EM REVESTIMENTO PRIMÁRIO - DMT DE 1.000 A 1.200 M</v>
      </c>
      <c r="F342" s="998" t="str">
        <f ca="1">VLOOKUP($B342,'PLANILHA ORÇAMENTÁRIA'!$C:$M,5,0)</f>
        <v>M3</v>
      </c>
      <c r="G342" s="1000" t="s">
        <v>16</v>
      </c>
      <c r="H342" s="1001" t="s">
        <v>17</v>
      </c>
      <c r="I342" s="1001" t="s">
        <v>18</v>
      </c>
      <c r="J342" s="1001" t="s">
        <v>19</v>
      </c>
      <c r="K342" s="1001" t="s">
        <v>20</v>
      </c>
      <c r="L342" s="1001" t="s">
        <v>21</v>
      </c>
      <c r="M342" s="892">
        <f>L347</f>
        <v>1578.5069999999998</v>
      </c>
      <c r="N342" s="190"/>
      <c r="O342" s="115"/>
      <c r="P342" s="113"/>
      <c r="Q342" s="113"/>
      <c r="R342" s="113"/>
      <c r="S342" s="113"/>
      <c r="T342" s="113"/>
      <c r="U342" s="113"/>
      <c r="V342" s="113"/>
      <c r="W342" s="113"/>
      <c r="X342" s="113"/>
      <c r="Y342" s="22"/>
      <c r="Z342" s="22"/>
      <c r="AA342" s="22"/>
      <c r="AB342" s="22"/>
      <c r="AC342" s="22"/>
      <c r="AD342" s="22"/>
      <c r="AE342" s="22"/>
    </row>
    <row r="343" spans="1:31" s="190" customFormat="1" ht="24">
      <c r="A343" s="932"/>
      <c r="B343" s="898"/>
      <c r="C343" s="1008"/>
      <c r="D343" s="1009"/>
      <c r="E343" s="1013" t="s">
        <v>23297</v>
      </c>
      <c r="F343" s="1011"/>
      <c r="G343" s="588"/>
      <c r="H343" s="1012"/>
      <c r="I343" s="1012"/>
      <c r="J343" s="1012"/>
      <c r="K343" s="1012"/>
      <c r="L343" s="1012"/>
      <c r="M343" s="896"/>
      <c r="O343" s="114"/>
      <c r="P343" s="113"/>
      <c r="Q343" s="113"/>
      <c r="R343" s="113"/>
      <c r="S343" s="113"/>
      <c r="T343" s="113"/>
      <c r="U343" s="113"/>
      <c r="V343" s="113"/>
      <c r="W343" s="113"/>
      <c r="X343" s="113"/>
      <c r="Y343" s="22"/>
      <c r="Z343" s="22"/>
      <c r="AA343" s="22"/>
      <c r="AB343" s="22"/>
      <c r="AC343" s="22"/>
      <c r="AD343" s="22"/>
      <c r="AE343" s="22"/>
    </row>
    <row r="344" spans="1:31" s="190" customFormat="1">
      <c r="A344" s="932"/>
      <c r="B344" s="898"/>
      <c r="C344" s="1008"/>
      <c r="D344" s="1009"/>
      <c r="E344" s="1013" t="s">
        <v>23298</v>
      </c>
      <c r="F344" s="1011"/>
      <c r="G344" s="588">
        <v>1</v>
      </c>
      <c r="H344" s="1012">
        <v>3</v>
      </c>
      <c r="I344" s="1012">
        <v>0.14000000000000001</v>
      </c>
      <c r="J344" s="1012">
        <v>3</v>
      </c>
      <c r="K344" s="1012">
        <f>H344*J344</f>
        <v>9</v>
      </c>
      <c r="L344" s="1012">
        <f t="shared" ref="L344:L346" si="1">K344*J344*G344</f>
        <v>27</v>
      </c>
      <c r="M344" s="896"/>
      <c r="O344" s="114"/>
      <c r="P344" s="113"/>
      <c r="Q344" s="113"/>
      <c r="R344" s="113"/>
      <c r="S344" s="113"/>
      <c r="T344" s="113"/>
      <c r="U344" s="113"/>
      <c r="V344" s="113"/>
      <c r="W344" s="113"/>
      <c r="X344" s="113"/>
      <c r="Y344" s="22"/>
      <c r="Z344" s="22"/>
      <c r="AA344" s="22"/>
      <c r="AB344" s="22"/>
      <c r="AC344" s="22"/>
      <c r="AD344" s="22"/>
      <c r="AE344" s="22"/>
    </row>
    <row r="345" spans="1:31" s="190" customFormat="1">
      <c r="A345" s="932"/>
      <c r="B345" s="898"/>
      <c r="C345" s="1008"/>
      <c r="D345" s="1009"/>
      <c r="E345" s="1013" t="s">
        <v>23299</v>
      </c>
      <c r="F345" s="1011"/>
      <c r="G345" s="588">
        <v>1</v>
      </c>
      <c r="H345" s="1012">
        <v>51</v>
      </c>
      <c r="I345" s="1012">
        <v>0.14000000000000001</v>
      </c>
      <c r="J345" s="1012">
        <v>5.26</v>
      </c>
      <c r="K345" s="1012">
        <f>H345*J345</f>
        <v>268.26</v>
      </c>
      <c r="L345" s="1012">
        <f t="shared" si="1"/>
        <v>1411.0475999999999</v>
      </c>
      <c r="M345" s="896"/>
      <c r="O345" s="114"/>
      <c r="P345" s="113"/>
      <c r="Q345" s="113"/>
      <c r="R345" s="113"/>
      <c r="S345" s="113"/>
      <c r="T345" s="113"/>
      <c r="U345" s="113"/>
      <c r="V345" s="113"/>
      <c r="W345" s="113"/>
      <c r="X345" s="113"/>
      <c r="Y345" s="22"/>
      <c r="Z345" s="22"/>
      <c r="AA345" s="22"/>
      <c r="AB345" s="22"/>
      <c r="AC345" s="22"/>
      <c r="AD345" s="22"/>
      <c r="AE345" s="22"/>
    </row>
    <row r="346" spans="1:31" s="190" customFormat="1">
      <c r="A346" s="932"/>
      <c r="B346" s="898"/>
      <c r="C346" s="1008"/>
      <c r="D346" s="1009"/>
      <c r="E346" s="1013" t="s">
        <v>23300</v>
      </c>
      <c r="F346" s="1011"/>
      <c r="G346" s="588">
        <v>1</v>
      </c>
      <c r="H346" s="1012">
        <v>28.5</v>
      </c>
      <c r="I346" s="1012">
        <v>0.14000000000000001</v>
      </c>
      <c r="J346" s="1012">
        <v>2.2200000000000002</v>
      </c>
      <c r="K346" s="1012">
        <f>H346*J346</f>
        <v>63.27</v>
      </c>
      <c r="L346" s="1012">
        <f t="shared" si="1"/>
        <v>140.45940000000002</v>
      </c>
      <c r="M346" s="896"/>
      <c r="O346" s="114"/>
      <c r="P346" s="113"/>
      <c r="Q346" s="113"/>
      <c r="R346" s="113"/>
      <c r="S346" s="113"/>
      <c r="T346" s="113"/>
      <c r="U346" s="113"/>
      <c r="V346" s="113"/>
      <c r="W346" s="113"/>
      <c r="X346" s="113"/>
      <c r="Y346" s="22"/>
      <c r="Z346" s="22"/>
      <c r="AA346" s="22"/>
      <c r="AB346" s="22"/>
      <c r="AC346" s="22"/>
      <c r="AD346" s="22"/>
      <c r="AE346" s="22"/>
    </row>
    <row r="347" spans="1:31" s="190" customFormat="1">
      <c r="A347" s="932"/>
      <c r="B347" s="894"/>
      <c r="C347" s="1008"/>
      <c r="D347" s="1009"/>
      <c r="E347" s="1019" t="s">
        <v>23301</v>
      </c>
      <c r="F347" s="1011"/>
      <c r="G347" s="588"/>
      <c r="H347" s="1012">
        <f xml:space="preserve"> SUM(H344:H346)</f>
        <v>82.5</v>
      </c>
      <c r="I347" s="1012"/>
      <c r="J347" s="1012"/>
      <c r="K347" s="1012"/>
      <c r="L347" s="1016">
        <f xml:space="preserve"> SUM(L344:L346)</f>
        <v>1578.5069999999998</v>
      </c>
      <c r="M347" s="897"/>
      <c r="O347" s="114"/>
      <c r="P347" s="113"/>
      <c r="Q347" s="113"/>
      <c r="R347" s="113"/>
      <c r="S347" s="113"/>
      <c r="T347" s="113"/>
      <c r="U347" s="113"/>
      <c r="V347" s="113"/>
      <c r="W347" s="113"/>
      <c r="X347" s="113"/>
      <c r="Y347" s="22"/>
      <c r="Z347" s="22"/>
      <c r="AA347" s="22"/>
      <c r="AB347" s="22"/>
      <c r="AC347" s="22"/>
      <c r="AD347" s="22"/>
      <c r="AE347" s="22"/>
    </row>
    <row r="348" spans="1:31" s="190" customFormat="1">
      <c r="A348" s="932"/>
      <c r="B348" s="894"/>
      <c r="C348" s="1008"/>
      <c r="D348" s="1009"/>
      <c r="E348" s="1010"/>
      <c r="F348" s="1011"/>
      <c r="G348" s="588"/>
      <c r="H348" s="1012"/>
      <c r="I348" s="1012"/>
      <c r="J348" s="1012"/>
      <c r="K348" s="1012"/>
      <c r="L348" s="1012"/>
      <c r="M348" s="897"/>
      <c r="O348" s="114"/>
      <c r="P348" s="113"/>
      <c r="Q348" s="113"/>
      <c r="R348" s="113"/>
      <c r="S348" s="113"/>
      <c r="T348" s="113"/>
      <c r="U348" s="113"/>
      <c r="V348" s="113"/>
      <c r="W348" s="113"/>
      <c r="X348" s="113"/>
      <c r="Y348" s="22"/>
      <c r="Z348" s="22"/>
      <c r="AA348" s="22"/>
      <c r="AB348" s="22"/>
      <c r="AC348" s="22"/>
      <c r="AD348" s="22"/>
      <c r="AE348" s="22"/>
    </row>
    <row r="349" spans="1:31" s="191" customFormat="1" ht="25.5">
      <c r="A349" s="932">
        <v>2</v>
      </c>
      <c r="B349" s="891" t="str">
        <f>$B$341&amp;"."&amp;A349</f>
        <v>4.1.1.2</v>
      </c>
      <c r="C349" s="998" t="str">
        <f ca="1">VLOOKUP($B349,'PLANILHA ORÇAMENTÁRIA'!$C:$M,2,0)</f>
        <v>ED-49646</v>
      </c>
      <c r="D349" s="998" t="str">
        <f ca="1">VLOOKUP($B349,'PLANILHA ORÇAMENTÁRIA'!$C:$M,3,0)</f>
        <v>SEINFRA-MG</v>
      </c>
      <c r="E349" s="999" t="str">
        <f ca="1">VLOOKUP($B349,'PLANILHA ORÇAMENTÁRIA'!$C:$M,4,0)</f>
        <v>FÔRMA E DESFORMA DE COMPENSADO RESINADO, ESP. 14MM, REAPROVEITAMENTO (3X), EXCLUSIVE ESCORAMENTO</v>
      </c>
      <c r="F349" s="998" t="str">
        <f ca="1">VLOOKUP($B349,'PLANILHA ORÇAMENTÁRIA'!$C:$M,5,0)</f>
        <v>M2</v>
      </c>
      <c r="G349" s="1000" t="s">
        <v>16</v>
      </c>
      <c r="H349" s="1001" t="s">
        <v>17</v>
      </c>
      <c r="I349" s="1001" t="s">
        <v>18</v>
      </c>
      <c r="J349" s="1001" t="s">
        <v>19</v>
      </c>
      <c r="K349" s="1001" t="s">
        <v>20</v>
      </c>
      <c r="L349" s="1001" t="s">
        <v>21</v>
      </c>
      <c r="M349" s="892">
        <f>K355</f>
        <v>748.68049999999982</v>
      </c>
      <c r="N349" s="190"/>
      <c r="O349" s="115"/>
      <c r="P349" s="113"/>
      <c r="Q349" s="113"/>
      <c r="R349" s="113"/>
      <c r="S349" s="113"/>
      <c r="T349" s="113"/>
      <c r="U349" s="113"/>
      <c r="V349" s="113"/>
      <c r="W349" s="113"/>
      <c r="X349" s="113"/>
      <c r="Y349" s="22"/>
      <c r="Z349" s="22"/>
      <c r="AA349" s="22"/>
      <c r="AB349" s="22"/>
      <c r="AC349" s="22"/>
      <c r="AD349" s="22"/>
      <c r="AE349" s="22"/>
    </row>
    <row r="350" spans="1:31" s="190" customFormat="1">
      <c r="A350" s="932"/>
      <c r="B350" s="912"/>
      <c r="C350" s="1008"/>
      <c r="D350" s="1009"/>
      <c r="E350" s="1013" t="s">
        <v>20774</v>
      </c>
      <c r="F350" s="1011"/>
      <c r="G350" s="588"/>
      <c r="H350" s="1012"/>
      <c r="I350" s="1012"/>
      <c r="J350" s="1012"/>
      <c r="K350" s="1012"/>
      <c r="L350" s="1016"/>
      <c r="M350" s="896"/>
      <c r="O350" s="114"/>
      <c r="P350" s="113"/>
      <c r="Q350" s="113"/>
      <c r="R350" s="113"/>
      <c r="S350" s="113"/>
      <c r="T350" s="113"/>
      <c r="U350" s="113"/>
      <c r="V350" s="113"/>
      <c r="W350" s="113"/>
      <c r="X350" s="113"/>
      <c r="Y350" s="22"/>
      <c r="Z350" s="22"/>
      <c r="AA350" s="22"/>
      <c r="AB350" s="22"/>
      <c r="AC350" s="22"/>
      <c r="AD350" s="22"/>
      <c r="AE350" s="22"/>
    </row>
    <row r="351" spans="1:31" s="190" customFormat="1">
      <c r="A351" s="932"/>
      <c r="B351" s="894"/>
      <c r="C351" s="1008"/>
      <c r="D351" s="1044"/>
      <c r="E351" s="1025" t="s">
        <v>23283</v>
      </c>
      <c r="F351" s="1008"/>
      <c r="G351" s="588"/>
      <c r="H351" s="1012">
        <f>H359</f>
        <v>19.25</v>
      </c>
      <c r="I351" s="1012">
        <f t="shared" ref="I351:J351" si="2">I359</f>
        <v>0.2</v>
      </c>
      <c r="J351" s="1012">
        <f t="shared" si="2"/>
        <v>2.0249999999999999</v>
      </c>
      <c r="K351" s="1012">
        <f>(2*H351*J351)+(10*I351*J351)+(H351*I351)</f>
        <v>85.862499999999983</v>
      </c>
      <c r="L351" s="1012"/>
      <c r="M351" s="897"/>
      <c r="O351" s="114"/>
      <c r="P351" s="113"/>
      <c r="Q351" s="113"/>
      <c r="R351" s="113"/>
      <c r="S351" s="113"/>
      <c r="T351" s="113"/>
      <c r="U351" s="113"/>
      <c r="V351" s="113"/>
      <c r="W351" s="113"/>
      <c r="X351" s="113"/>
      <c r="Y351" s="22"/>
      <c r="Z351" s="22"/>
      <c r="AA351" s="22"/>
      <c r="AB351" s="22"/>
      <c r="AC351" s="22"/>
      <c r="AD351" s="22"/>
      <c r="AE351" s="22"/>
    </row>
    <row r="352" spans="1:31" s="190" customFormat="1">
      <c r="A352" s="932"/>
      <c r="B352" s="894"/>
      <c r="C352" s="1008"/>
      <c r="D352" s="1044"/>
      <c r="E352" s="1013" t="s">
        <v>20728</v>
      </c>
      <c r="F352" s="1008"/>
      <c r="G352" s="588">
        <v>80</v>
      </c>
      <c r="H352" s="1012">
        <f>H361</f>
        <v>2.5</v>
      </c>
      <c r="I352" s="1012">
        <v>0.4</v>
      </c>
      <c r="J352" s="1012">
        <v>1.37</v>
      </c>
      <c r="K352" s="1012">
        <f>((2*H361*J361+2*I361*J361)+(2*H362*J362+2*I362*J362)+(2*H363*J363+2*I363*J363))*G352 +15.01</f>
        <v>655.32999999999993</v>
      </c>
      <c r="L352" s="1012"/>
      <c r="M352" s="897"/>
      <c r="O352" s="114"/>
      <c r="P352" s="113"/>
      <c r="Q352" s="113"/>
      <c r="R352" s="113"/>
      <c r="S352" s="113"/>
      <c r="T352" s="113"/>
      <c r="U352" s="113"/>
      <c r="V352" s="113"/>
      <c r="W352" s="113"/>
      <c r="X352" s="113"/>
      <c r="Y352" s="22"/>
      <c r="Z352" s="22"/>
      <c r="AA352" s="22"/>
      <c r="AB352" s="22"/>
      <c r="AC352" s="22"/>
      <c r="AD352" s="22"/>
      <c r="AE352" s="22"/>
    </row>
    <row r="353" spans="1:31" s="190" customFormat="1">
      <c r="A353" s="932"/>
      <c r="B353" s="894"/>
      <c r="C353" s="1008"/>
      <c r="D353" s="1044"/>
      <c r="E353" s="1013" t="s">
        <v>20729</v>
      </c>
      <c r="F353" s="1008"/>
      <c r="G353" s="588"/>
      <c r="H353" s="1012">
        <v>1.6639999999999999</v>
      </c>
      <c r="I353" s="1012"/>
      <c r="J353" s="1012">
        <v>1.5</v>
      </c>
      <c r="K353" s="1012">
        <f>H353*J353</f>
        <v>2.496</v>
      </c>
      <c r="L353" s="1012"/>
      <c r="M353" s="897"/>
      <c r="O353" s="114"/>
      <c r="P353" s="113"/>
      <c r="Q353" s="113"/>
      <c r="R353" s="113"/>
      <c r="S353" s="113"/>
      <c r="T353" s="113"/>
      <c r="U353" s="113"/>
      <c r="V353" s="113"/>
      <c r="W353" s="113"/>
      <c r="X353" s="113"/>
      <c r="Y353" s="22"/>
      <c r="Z353" s="22"/>
      <c r="AA353" s="22"/>
      <c r="AB353" s="22"/>
      <c r="AC353" s="22"/>
      <c r="AD353" s="22"/>
      <c r="AE353" s="22"/>
    </row>
    <row r="354" spans="1:31" s="190" customFormat="1">
      <c r="A354" s="932"/>
      <c r="B354" s="894"/>
      <c r="C354" s="1008"/>
      <c r="D354" s="1044"/>
      <c r="E354" s="1013" t="s">
        <v>20730</v>
      </c>
      <c r="F354" s="1008"/>
      <c r="G354" s="588"/>
      <c r="H354" s="1012">
        <v>1.6639999999999999</v>
      </c>
      <c r="I354" s="1012"/>
      <c r="J354" s="1012">
        <v>3</v>
      </c>
      <c r="K354" s="1012">
        <f>H354*J354</f>
        <v>4.992</v>
      </c>
      <c r="L354" s="1012"/>
      <c r="M354" s="897"/>
      <c r="O354" s="114"/>
      <c r="P354" s="113"/>
      <c r="Q354" s="113"/>
      <c r="R354" s="113"/>
      <c r="S354" s="113"/>
      <c r="T354" s="113"/>
      <c r="U354" s="113"/>
      <c r="V354" s="113"/>
      <c r="W354" s="113"/>
      <c r="X354" s="113"/>
      <c r="Y354" s="22"/>
      <c r="Z354" s="22"/>
      <c r="AA354" s="22"/>
      <c r="AB354" s="22"/>
      <c r="AC354" s="22"/>
      <c r="AD354" s="22"/>
      <c r="AE354" s="22"/>
    </row>
    <row r="355" spans="1:31" s="190" customFormat="1">
      <c r="A355" s="932"/>
      <c r="B355" s="894"/>
      <c r="C355" s="1008"/>
      <c r="D355" s="1044"/>
      <c r="E355" s="1045" t="s">
        <v>20349</v>
      </c>
      <c r="F355" s="1008"/>
      <c r="G355" s="588"/>
      <c r="H355" s="1012"/>
      <c r="I355" s="1012"/>
      <c r="J355" s="1012"/>
      <c r="K355" s="1016">
        <f>SUM(K351:K354)</f>
        <v>748.68049999999982</v>
      </c>
      <c r="L355" s="1012"/>
      <c r="M355" s="897"/>
      <c r="O355" s="114"/>
      <c r="P355" s="113"/>
      <c r="Q355" s="113"/>
      <c r="R355" s="113"/>
      <c r="S355" s="113"/>
      <c r="T355" s="113"/>
      <c r="U355" s="113"/>
      <c r="V355" s="113"/>
      <c r="W355" s="113"/>
      <c r="X355" s="113"/>
      <c r="Y355" s="22"/>
      <c r="Z355" s="22"/>
      <c r="AA355" s="22"/>
      <c r="AB355" s="22"/>
      <c r="AC355" s="22"/>
      <c r="AD355" s="22"/>
      <c r="AE355" s="22"/>
    </row>
    <row r="356" spans="1:31" s="190" customFormat="1">
      <c r="A356" s="932"/>
      <c r="B356" s="894"/>
      <c r="C356" s="1008"/>
      <c r="D356" s="1044"/>
      <c r="E356" s="1010"/>
      <c r="F356" s="1008"/>
      <c r="G356" s="588"/>
      <c r="H356" s="1012"/>
      <c r="I356" s="1012"/>
      <c r="J356" s="1012"/>
      <c r="K356" s="1012"/>
      <c r="L356" s="1012"/>
      <c r="M356" s="897"/>
      <c r="O356" s="114"/>
      <c r="P356" s="113"/>
      <c r="Q356" s="113"/>
      <c r="R356" s="113"/>
      <c r="S356" s="113"/>
      <c r="T356" s="113"/>
      <c r="U356" s="113"/>
      <c r="V356" s="113"/>
      <c r="W356" s="113"/>
      <c r="X356" s="113"/>
      <c r="Y356" s="22"/>
      <c r="Z356" s="22"/>
      <c r="AA356" s="22"/>
      <c r="AB356" s="22"/>
      <c r="AC356" s="22"/>
      <c r="AD356" s="22"/>
      <c r="AE356" s="22"/>
    </row>
    <row r="357" spans="1:31" s="191" customFormat="1" ht="25.5">
      <c r="A357" s="932">
        <v>3</v>
      </c>
      <c r="B357" s="891" t="str">
        <f>$B$341&amp;"."&amp;A357</f>
        <v>4.1.1.3</v>
      </c>
      <c r="C357" s="998" t="str">
        <f ca="1">VLOOKUP($B357,'PLANILHA ORÇAMENTÁRIA'!$C:$M,2,0)</f>
        <v>ED-9054</v>
      </c>
      <c r="D357" s="998" t="str">
        <f ca="1">VLOOKUP($B357,'PLANILHA ORÇAMENTÁRIA'!$C:$M,3,0)</f>
        <v>SEINFRA-MG</v>
      </c>
      <c r="E357" s="999" t="str">
        <f ca="1">VLOOKUP($B357,'PLANILHA ORÇAMENTÁRIA'!$C:$M,4,0)</f>
        <v>FORNECIMENTO DE CONCRETO ESTRUTURAL, USINADO BOMBEADO, AUTO-ADENSÁVEL, COM FCK 30MPA, INCLUSIVE LANÇAMENTO E ACABAMENTO</v>
      </c>
      <c r="F357" s="998" t="str">
        <f ca="1">VLOOKUP($B357,'PLANILHA ORÇAMENTÁRIA'!$C:$M,5,0)</f>
        <v>M3</v>
      </c>
      <c r="G357" s="1000" t="s">
        <v>16</v>
      </c>
      <c r="H357" s="1001" t="s">
        <v>17</v>
      </c>
      <c r="I357" s="1001" t="s">
        <v>18</v>
      </c>
      <c r="J357" s="1001" t="s">
        <v>19</v>
      </c>
      <c r="K357" s="1001" t="s">
        <v>20</v>
      </c>
      <c r="L357" s="1001" t="s">
        <v>21</v>
      </c>
      <c r="M357" s="892">
        <f>L366</f>
        <v>140.02510000000001</v>
      </c>
      <c r="N357" s="190"/>
      <c r="O357" s="115"/>
      <c r="P357" s="113"/>
      <c r="Q357" s="113"/>
      <c r="R357" s="113"/>
      <c r="S357" s="113"/>
      <c r="T357" s="113"/>
      <c r="U357" s="113"/>
      <c r="V357" s="113"/>
      <c r="W357" s="113"/>
      <c r="X357" s="113"/>
      <c r="Y357" s="22"/>
      <c r="Z357" s="22"/>
      <c r="AA357" s="22"/>
      <c r="AB357" s="22"/>
      <c r="AC357" s="22"/>
      <c r="AD357" s="22"/>
      <c r="AE357" s="22"/>
    </row>
    <row r="358" spans="1:31" s="190" customFormat="1">
      <c r="A358" s="932"/>
      <c r="B358" s="912"/>
      <c r="C358" s="1008"/>
      <c r="D358" s="1009"/>
      <c r="E358" s="1013" t="s">
        <v>20774</v>
      </c>
      <c r="F358" s="1011"/>
      <c r="G358" s="588"/>
      <c r="H358" s="1012"/>
      <c r="I358" s="1012"/>
      <c r="J358" s="1012"/>
      <c r="K358" s="1012"/>
      <c r="L358" s="1016"/>
      <c r="M358" s="896"/>
      <c r="O358" s="114"/>
      <c r="P358" s="113"/>
      <c r="Q358" s="113"/>
      <c r="R358" s="113"/>
      <c r="S358" s="113"/>
      <c r="T358" s="113"/>
      <c r="U358" s="113"/>
      <c r="V358" s="113"/>
      <c r="W358" s="113"/>
      <c r="X358" s="113"/>
      <c r="Y358" s="22"/>
      <c r="Z358" s="22"/>
      <c r="AA358" s="22"/>
      <c r="AB358" s="22"/>
      <c r="AC358" s="22"/>
      <c r="AD358" s="22"/>
      <c r="AE358" s="22"/>
    </row>
    <row r="359" spans="1:31" s="190" customFormat="1">
      <c r="A359" s="932"/>
      <c r="B359" s="912"/>
      <c r="C359" s="1008"/>
      <c r="D359" s="1009"/>
      <c r="E359" s="1025" t="s">
        <v>23283</v>
      </c>
      <c r="F359" s="1011"/>
      <c r="G359" s="588"/>
      <c r="H359" s="1012">
        <f>4+4.14+4+4+3.11</f>
        <v>19.25</v>
      </c>
      <c r="I359" s="1012">
        <v>0.2</v>
      </c>
      <c r="J359" s="1012">
        <v>2.0249999999999999</v>
      </c>
      <c r="K359" s="1012"/>
      <c r="L359" s="1012">
        <f>H359*J359*I359</f>
        <v>7.7962499999999997</v>
      </c>
      <c r="M359" s="896"/>
      <c r="O359" s="114"/>
      <c r="P359" s="113"/>
      <c r="Q359" s="113"/>
      <c r="R359" s="113"/>
      <c r="S359" s="113"/>
      <c r="T359" s="113"/>
      <c r="U359" s="113"/>
      <c r="V359" s="113"/>
      <c r="W359" s="113"/>
      <c r="X359" s="113"/>
      <c r="Y359" s="22"/>
      <c r="Z359" s="22"/>
      <c r="AA359" s="22"/>
      <c r="AB359" s="22"/>
      <c r="AC359" s="22"/>
      <c r="AD359" s="22"/>
      <c r="AE359" s="22"/>
    </row>
    <row r="360" spans="1:31" s="190" customFormat="1">
      <c r="A360" s="932"/>
      <c r="B360" s="912"/>
      <c r="C360" s="1008"/>
      <c r="D360" s="1009"/>
      <c r="E360" s="1025" t="s">
        <v>23284</v>
      </c>
      <c r="F360" s="1011"/>
      <c r="G360" s="588"/>
      <c r="H360" s="1012">
        <f>4+4.14+4+4+3.11</f>
        <v>19.25</v>
      </c>
      <c r="I360" s="1012">
        <v>1.3</v>
      </c>
      <c r="J360" s="1012">
        <v>0.2</v>
      </c>
      <c r="K360" s="1012"/>
      <c r="L360" s="1012">
        <f>H360*J360*I360</f>
        <v>5.0049999999999999</v>
      </c>
      <c r="M360" s="896"/>
      <c r="O360" s="114"/>
      <c r="P360" s="113"/>
      <c r="Q360" s="113"/>
      <c r="R360" s="113"/>
      <c r="S360" s="113"/>
      <c r="T360" s="113"/>
      <c r="U360" s="113"/>
      <c r="V360" s="113"/>
      <c r="W360" s="113"/>
      <c r="X360" s="113"/>
      <c r="Y360" s="22"/>
      <c r="Z360" s="22"/>
      <c r="AA360" s="22"/>
      <c r="AB360" s="22"/>
      <c r="AC360" s="22"/>
      <c r="AD360" s="22"/>
      <c r="AE360" s="22"/>
    </row>
    <row r="361" spans="1:31" s="190" customFormat="1">
      <c r="A361" s="932"/>
      <c r="B361" s="912"/>
      <c r="C361" s="1008"/>
      <c r="D361" s="1009"/>
      <c r="E361" s="1013" t="s">
        <v>23285</v>
      </c>
      <c r="F361" s="1011"/>
      <c r="G361" s="588">
        <v>80</v>
      </c>
      <c r="H361" s="1012">
        <v>2.5</v>
      </c>
      <c r="I361" s="1012">
        <v>0.2</v>
      </c>
      <c r="J361" s="1012">
        <v>0.47</v>
      </c>
      <c r="K361" s="1012"/>
      <c r="L361" s="1012">
        <f>H361*J361*I361*G361</f>
        <v>18.799999999999997</v>
      </c>
      <c r="M361" s="896"/>
      <c r="O361" s="114"/>
      <c r="P361" s="113"/>
      <c r="Q361" s="113"/>
      <c r="R361" s="113"/>
      <c r="S361" s="113"/>
      <c r="T361" s="113"/>
      <c r="U361" s="113"/>
      <c r="V361" s="113"/>
      <c r="W361" s="113"/>
      <c r="X361" s="113"/>
      <c r="Y361" s="22"/>
      <c r="Z361" s="22"/>
      <c r="AA361" s="22"/>
      <c r="AB361" s="22"/>
      <c r="AC361" s="22"/>
      <c r="AD361" s="22"/>
      <c r="AE361" s="22"/>
    </row>
    <row r="362" spans="1:31" s="190" customFormat="1">
      <c r="A362" s="932"/>
      <c r="B362" s="912"/>
      <c r="C362" s="1008"/>
      <c r="D362" s="1009"/>
      <c r="E362" s="1013" t="s">
        <v>23286</v>
      </c>
      <c r="F362" s="1011"/>
      <c r="G362" s="588">
        <v>80</v>
      </c>
      <c r="H362" s="1012">
        <v>2.5</v>
      </c>
      <c r="I362" s="1012">
        <v>0.4</v>
      </c>
      <c r="J362" s="1012">
        <v>0.65</v>
      </c>
      <c r="K362" s="1012"/>
      <c r="L362" s="1012">
        <f>H362*J362*I362*G362</f>
        <v>52</v>
      </c>
      <c r="M362" s="896"/>
      <c r="O362" s="114"/>
      <c r="P362" s="113"/>
      <c r="Q362" s="113"/>
      <c r="R362" s="113"/>
      <c r="S362" s="113"/>
      <c r="T362" s="113"/>
      <c r="U362" s="113"/>
      <c r="V362" s="113"/>
      <c r="W362" s="113"/>
      <c r="X362" s="113"/>
      <c r="Y362" s="22"/>
      <c r="Z362" s="22"/>
      <c r="AA362" s="22"/>
      <c r="AB362" s="22"/>
      <c r="AC362" s="22"/>
      <c r="AD362" s="22"/>
      <c r="AE362" s="22"/>
    </row>
    <row r="363" spans="1:31" s="190" customFormat="1">
      <c r="A363" s="932"/>
      <c r="B363" s="912"/>
      <c r="C363" s="1008"/>
      <c r="D363" s="1009"/>
      <c r="E363" s="1013" t="s">
        <v>23287</v>
      </c>
      <c r="F363" s="1011"/>
      <c r="G363" s="588">
        <v>80</v>
      </c>
      <c r="H363" s="1012">
        <v>2.5</v>
      </c>
      <c r="I363" s="1012">
        <v>1.5</v>
      </c>
      <c r="J363" s="1012">
        <v>0.21199999999999999</v>
      </c>
      <c r="K363" s="1012"/>
      <c r="L363" s="1012">
        <f>H363*J363*I363*G363</f>
        <v>63.6</v>
      </c>
      <c r="M363" s="896"/>
      <c r="O363" s="114"/>
      <c r="P363" s="113"/>
      <c r="Q363" s="113"/>
      <c r="R363" s="113"/>
      <c r="S363" s="113"/>
      <c r="T363" s="113"/>
      <c r="U363" s="113"/>
      <c r="V363" s="113"/>
      <c r="W363" s="113"/>
      <c r="X363" s="113"/>
      <c r="Y363" s="22"/>
      <c r="Z363" s="22"/>
      <c r="AA363" s="22"/>
      <c r="AB363" s="22"/>
      <c r="AC363" s="22"/>
      <c r="AD363" s="22"/>
      <c r="AE363" s="22"/>
    </row>
    <row r="364" spans="1:31" s="190" customFormat="1">
      <c r="A364" s="932"/>
      <c r="B364" s="912"/>
      <c r="C364" s="1008"/>
      <c r="D364" s="1009"/>
      <c r="E364" s="1013" t="s">
        <v>20729</v>
      </c>
      <c r="F364" s="1011"/>
      <c r="G364" s="588"/>
      <c r="H364" s="1012"/>
      <c r="I364" s="1012"/>
      <c r="J364" s="1012">
        <v>1.5</v>
      </c>
      <c r="K364" s="1012">
        <v>0.13780000000000001</v>
      </c>
      <c r="L364" s="1012">
        <f>J364*K364</f>
        <v>0.20669999999999999</v>
      </c>
      <c r="M364" s="896"/>
      <c r="O364" s="114"/>
      <c r="P364" s="113"/>
      <c r="Q364" s="113"/>
      <c r="R364" s="113"/>
      <c r="S364" s="113"/>
      <c r="T364" s="113"/>
      <c r="U364" s="113"/>
      <c r="V364" s="113"/>
      <c r="W364" s="113"/>
      <c r="X364" s="113"/>
      <c r="Y364" s="22"/>
      <c r="Z364" s="22"/>
      <c r="AA364" s="22"/>
      <c r="AB364" s="22"/>
      <c r="AC364" s="22"/>
      <c r="AD364" s="22"/>
      <c r="AE364" s="22"/>
    </row>
    <row r="365" spans="1:31" s="190" customFormat="1">
      <c r="A365" s="932"/>
      <c r="B365" s="912"/>
      <c r="C365" s="1008"/>
      <c r="D365" s="1009"/>
      <c r="E365" s="1013" t="s">
        <v>20730</v>
      </c>
      <c r="F365" s="1011"/>
      <c r="G365" s="588"/>
      <c r="H365" s="1012"/>
      <c r="I365" s="1012"/>
      <c r="J365" s="1012">
        <v>3</v>
      </c>
      <c r="K365" s="1012">
        <v>0.13780000000000001</v>
      </c>
      <c r="L365" s="1012">
        <f>J365*K365</f>
        <v>0.41339999999999999</v>
      </c>
      <c r="M365" s="896"/>
      <c r="O365" s="114"/>
      <c r="P365" s="113"/>
      <c r="Q365" s="113"/>
      <c r="R365" s="113"/>
      <c r="S365" s="113"/>
      <c r="T365" s="113"/>
      <c r="U365" s="113"/>
      <c r="V365" s="113"/>
      <c r="W365" s="113"/>
      <c r="X365" s="113"/>
      <c r="Y365" s="22"/>
      <c r="Z365" s="22"/>
      <c r="AA365" s="22"/>
      <c r="AB365" s="22"/>
      <c r="AC365" s="22"/>
      <c r="AD365" s="22"/>
      <c r="AE365" s="22"/>
    </row>
    <row r="366" spans="1:31" s="190" customFormat="1">
      <c r="A366" s="932"/>
      <c r="B366" s="894"/>
      <c r="C366" s="1008"/>
      <c r="D366" s="1044"/>
      <c r="E366" s="1045" t="s">
        <v>20731</v>
      </c>
      <c r="F366" s="1008"/>
      <c r="G366" s="588"/>
      <c r="H366" s="1012"/>
      <c r="I366" s="1012"/>
      <c r="J366" s="1012"/>
      <c r="K366" s="1012"/>
      <c r="L366" s="1016">
        <f>SUM(L360:L365)</f>
        <v>140.02510000000001</v>
      </c>
      <c r="M366" s="897"/>
      <c r="O366" s="114"/>
      <c r="P366" s="113"/>
      <c r="Q366" s="113"/>
      <c r="R366" s="113"/>
      <c r="S366" s="113"/>
      <c r="T366" s="113"/>
      <c r="U366" s="113"/>
      <c r="V366" s="113"/>
      <c r="W366" s="113"/>
      <c r="X366" s="113"/>
      <c r="Y366" s="22"/>
      <c r="Z366" s="22"/>
      <c r="AA366" s="22"/>
      <c r="AB366" s="22"/>
      <c r="AC366" s="22"/>
      <c r="AD366" s="22"/>
      <c r="AE366" s="22"/>
    </row>
    <row r="367" spans="1:31" s="190" customFormat="1">
      <c r="A367" s="932"/>
      <c r="B367" s="898"/>
      <c r="C367" s="1008"/>
      <c r="D367" s="1009"/>
      <c r="E367" s="1025"/>
      <c r="F367" s="1011"/>
      <c r="G367" s="588"/>
      <c r="H367" s="1012"/>
      <c r="I367" s="1012"/>
      <c r="J367" s="1012"/>
      <c r="K367" s="1012"/>
      <c r="L367" s="1012"/>
      <c r="M367" s="895"/>
      <c r="O367" s="114"/>
      <c r="P367" s="113"/>
      <c r="Q367" s="113"/>
      <c r="R367" s="113"/>
      <c r="S367" s="113"/>
      <c r="T367" s="113"/>
      <c r="U367" s="113"/>
      <c r="V367" s="113"/>
      <c r="W367" s="113"/>
      <c r="X367" s="113"/>
      <c r="Y367" s="22"/>
      <c r="Z367" s="22"/>
      <c r="AA367" s="22"/>
      <c r="AB367" s="22"/>
      <c r="AC367" s="22"/>
      <c r="AD367" s="22"/>
      <c r="AE367" s="22"/>
    </row>
    <row r="368" spans="1:31" s="191" customFormat="1">
      <c r="A368" s="932">
        <v>4</v>
      </c>
      <c r="B368" s="891" t="str">
        <f>$B$341&amp;"."&amp;A368</f>
        <v>4.1.1.4</v>
      </c>
      <c r="C368" s="998" t="str">
        <f ca="1">VLOOKUP($B368,'PLANILHA ORÇAMENTÁRIA'!$C:$M,2,0)</f>
        <v>ED-48298</v>
      </c>
      <c r="D368" s="998" t="str">
        <f ca="1">VLOOKUP($B368,'PLANILHA ORÇAMENTÁRIA'!$C:$M,3,0)</f>
        <v>SEINFRA-MG</v>
      </c>
      <c r="E368" s="999" t="str">
        <f ca="1">VLOOKUP($B368,'PLANILHA ORÇAMENTÁRIA'!$C:$M,4,0)</f>
        <v>CORTE, DOBRA E MONTAGEM DE AÇO CA-50/60, INCLUSIVE ESPAÇADOR</v>
      </c>
      <c r="F368" s="998" t="str">
        <f ca="1">VLOOKUP($B368,'PLANILHA ORÇAMENTÁRIA'!$C:$M,5,0)</f>
        <v>KG</v>
      </c>
      <c r="G368" s="1000" t="s">
        <v>16</v>
      </c>
      <c r="H368" s="1001" t="s">
        <v>23277</v>
      </c>
      <c r="I368" s="1001" t="s">
        <v>18</v>
      </c>
      <c r="J368" s="1001" t="s">
        <v>19</v>
      </c>
      <c r="K368" s="1001" t="s">
        <v>20432</v>
      </c>
      <c r="L368" s="1001" t="s">
        <v>21</v>
      </c>
      <c r="M368" s="892">
        <f>SUBTOTAL(9,M370:M394)</f>
        <v>14544.11</v>
      </c>
      <c r="N368" s="190"/>
      <c r="O368" s="115"/>
      <c r="P368" s="113"/>
      <c r="Q368" s="113"/>
      <c r="R368" s="113"/>
      <c r="S368" s="113"/>
      <c r="T368" s="113"/>
      <c r="U368" s="113"/>
      <c r="V368" s="113"/>
      <c r="W368" s="113"/>
      <c r="X368" s="113"/>
      <c r="Y368" s="22"/>
      <c r="Z368" s="22"/>
      <c r="AA368" s="22"/>
      <c r="AB368" s="22"/>
      <c r="AC368" s="22"/>
      <c r="AD368" s="22"/>
      <c r="AE368" s="22"/>
    </row>
    <row r="369" spans="1:31" s="190" customFormat="1">
      <c r="A369" s="932"/>
      <c r="B369" s="898"/>
      <c r="C369" s="1008"/>
      <c r="D369" s="1009"/>
      <c r="E369" s="1013" t="s">
        <v>23253</v>
      </c>
      <c r="F369" s="1011"/>
      <c r="G369" s="588"/>
      <c r="H369" s="1012"/>
      <c r="I369" s="1012"/>
      <c r="J369" s="1012"/>
      <c r="K369" s="1012"/>
      <c r="L369" s="1012"/>
      <c r="M369" s="896"/>
      <c r="O369" s="114"/>
      <c r="P369" s="113"/>
      <c r="Q369" s="113"/>
      <c r="R369" s="113"/>
      <c r="S369" s="113"/>
      <c r="T369" s="113"/>
      <c r="U369" s="113"/>
      <c r="V369" s="113"/>
      <c r="W369" s="113"/>
      <c r="X369" s="113"/>
      <c r="Y369" s="22"/>
      <c r="Z369" s="22"/>
      <c r="AA369" s="22"/>
      <c r="AB369" s="22"/>
      <c r="AC369" s="22"/>
      <c r="AD369" s="22"/>
      <c r="AE369" s="22"/>
    </row>
    <row r="370" spans="1:31" s="190" customFormat="1">
      <c r="A370" s="932"/>
      <c r="B370" s="898"/>
      <c r="C370" s="1008"/>
      <c r="D370" s="1009"/>
      <c r="E370" s="1025" t="s">
        <v>23279</v>
      </c>
      <c r="F370" s="1011"/>
      <c r="G370" s="588">
        <v>1</v>
      </c>
      <c r="H370" s="1012" t="s">
        <v>23276</v>
      </c>
      <c r="I370" s="1012"/>
      <c r="J370" s="1012"/>
      <c r="K370" s="1012">
        <f>14.11+(4.28/2)</f>
        <v>16.25</v>
      </c>
      <c r="L370" s="1012"/>
      <c r="M370" s="896">
        <f>K370*G370</f>
        <v>16.25</v>
      </c>
      <c r="O370" s="114"/>
      <c r="P370" s="113"/>
      <c r="Q370" s="113"/>
      <c r="R370" s="113"/>
      <c r="S370" s="113"/>
      <c r="T370" s="113"/>
      <c r="U370" s="113"/>
      <c r="V370" s="113"/>
      <c r="W370" s="113"/>
      <c r="X370" s="113"/>
      <c r="Y370" s="22"/>
      <c r="Z370" s="22"/>
      <c r="AA370" s="22"/>
      <c r="AB370" s="22"/>
      <c r="AC370" s="22"/>
      <c r="AD370" s="22"/>
      <c r="AE370" s="22"/>
    </row>
    <row r="371" spans="1:31" s="190" customFormat="1">
      <c r="A371" s="932"/>
      <c r="B371" s="898"/>
      <c r="C371" s="1008"/>
      <c r="D371" s="1009"/>
      <c r="E371" s="1025" t="s">
        <v>23254</v>
      </c>
      <c r="F371" s="1011"/>
      <c r="G371" s="588">
        <v>4</v>
      </c>
      <c r="H371" s="1012" t="s">
        <v>23252</v>
      </c>
      <c r="I371" s="1012"/>
      <c r="J371" s="1012"/>
      <c r="K371" s="1012">
        <v>9.85</v>
      </c>
      <c r="L371" s="1012"/>
      <c r="M371" s="896">
        <f t="shared" ref="M371:M394" si="3">K371*G371</f>
        <v>39.4</v>
      </c>
      <c r="O371" s="114"/>
      <c r="P371" s="113"/>
      <c r="Q371" s="113"/>
      <c r="R371" s="113"/>
      <c r="S371" s="113"/>
      <c r="T371" s="113"/>
      <c r="U371" s="113"/>
      <c r="V371" s="113"/>
      <c r="W371" s="113"/>
      <c r="X371" s="113"/>
      <c r="Y371" s="22"/>
      <c r="Z371" s="22"/>
      <c r="AA371" s="22"/>
      <c r="AB371" s="22"/>
      <c r="AC371" s="22"/>
      <c r="AD371" s="22"/>
      <c r="AE371" s="22"/>
    </row>
    <row r="372" spans="1:31" s="190" customFormat="1">
      <c r="A372" s="932"/>
      <c r="B372" s="898"/>
      <c r="C372" s="1008"/>
      <c r="D372" s="1009"/>
      <c r="E372" s="1025" t="s">
        <v>23255</v>
      </c>
      <c r="F372" s="1011"/>
      <c r="G372" s="588">
        <v>2</v>
      </c>
      <c r="H372" s="1012" t="s">
        <v>23252</v>
      </c>
      <c r="I372" s="1012"/>
      <c r="J372" s="1012"/>
      <c r="K372" s="1012">
        <v>9.85</v>
      </c>
      <c r="L372" s="1012"/>
      <c r="M372" s="896">
        <f t="shared" si="3"/>
        <v>19.7</v>
      </c>
      <c r="O372" s="114"/>
      <c r="P372" s="113"/>
      <c r="Q372" s="113"/>
      <c r="R372" s="113"/>
      <c r="S372" s="113"/>
      <c r="T372" s="113"/>
      <c r="U372" s="113"/>
      <c r="V372" s="113"/>
      <c r="W372" s="113"/>
      <c r="X372" s="113"/>
      <c r="Y372" s="22"/>
      <c r="Z372" s="22"/>
      <c r="AA372" s="22"/>
      <c r="AB372" s="22"/>
      <c r="AC372" s="22"/>
      <c r="AD372" s="22"/>
      <c r="AE372" s="22"/>
    </row>
    <row r="373" spans="1:31" s="190" customFormat="1">
      <c r="A373" s="932"/>
      <c r="B373" s="898"/>
      <c r="C373" s="1008"/>
      <c r="D373" s="1009"/>
      <c r="E373" s="1025" t="s">
        <v>23256</v>
      </c>
      <c r="F373" s="1011"/>
      <c r="G373" s="588">
        <v>104</v>
      </c>
      <c r="H373" s="1012" t="s">
        <v>23252</v>
      </c>
      <c r="I373" s="1012"/>
      <c r="J373" s="1012"/>
      <c r="K373" s="1012">
        <v>10.15</v>
      </c>
      <c r="L373" s="1012"/>
      <c r="M373" s="896">
        <f t="shared" si="3"/>
        <v>1055.6000000000001</v>
      </c>
      <c r="O373" s="114"/>
      <c r="P373" s="113"/>
      <c r="Q373" s="113"/>
      <c r="R373" s="113"/>
      <c r="S373" s="113"/>
      <c r="T373" s="113"/>
      <c r="U373" s="113"/>
      <c r="V373" s="113"/>
      <c r="W373" s="113"/>
      <c r="X373" s="113"/>
      <c r="Y373" s="22"/>
      <c r="Z373" s="22"/>
      <c r="AA373" s="22"/>
      <c r="AB373" s="22"/>
      <c r="AC373" s="22"/>
      <c r="AD373" s="22"/>
      <c r="AE373" s="22"/>
    </row>
    <row r="374" spans="1:31" s="190" customFormat="1">
      <c r="A374" s="932"/>
      <c r="B374" s="898"/>
      <c r="C374" s="1008"/>
      <c r="D374" s="1009"/>
      <c r="E374" s="1025" t="s">
        <v>23257</v>
      </c>
      <c r="F374" s="1011"/>
      <c r="G374" s="588">
        <v>1</v>
      </c>
      <c r="H374" s="1012" t="s">
        <v>23252</v>
      </c>
      <c r="I374" s="1012"/>
      <c r="J374" s="1012"/>
      <c r="K374" s="1012">
        <v>10.15</v>
      </c>
      <c r="L374" s="1012"/>
      <c r="M374" s="896">
        <f t="shared" si="3"/>
        <v>10.15</v>
      </c>
      <c r="O374" s="114"/>
      <c r="P374" s="113"/>
      <c r="Q374" s="113"/>
      <c r="R374" s="113"/>
      <c r="S374" s="113"/>
      <c r="T374" s="113"/>
      <c r="U374" s="113"/>
      <c r="V374" s="113"/>
      <c r="W374" s="113"/>
      <c r="X374" s="113"/>
      <c r="Y374" s="22"/>
      <c r="Z374" s="22"/>
      <c r="AA374" s="22"/>
      <c r="AB374" s="22"/>
      <c r="AC374" s="22"/>
      <c r="AD374" s="22"/>
      <c r="AE374" s="22"/>
    </row>
    <row r="375" spans="1:31" s="190" customFormat="1">
      <c r="A375" s="932"/>
      <c r="B375" s="898"/>
      <c r="C375" s="1008"/>
      <c r="D375" s="1009"/>
      <c r="E375" s="1025" t="s">
        <v>23258</v>
      </c>
      <c r="F375" s="1011"/>
      <c r="G375" s="588">
        <v>19</v>
      </c>
      <c r="H375" s="1012" t="s">
        <v>23252</v>
      </c>
      <c r="I375" s="1012"/>
      <c r="J375" s="1012"/>
      <c r="K375" s="1012">
        <v>10.71</v>
      </c>
      <c r="L375" s="1012"/>
      <c r="M375" s="896">
        <f t="shared" si="3"/>
        <v>203.49</v>
      </c>
      <c r="O375" s="114"/>
      <c r="P375" s="113"/>
      <c r="Q375" s="113"/>
      <c r="R375" s="113"/>
      <c r="S375" s="113"/>
      <c r="T375" s="113"/>
      <c r="U375" s="113"/>
      <c r="V375" s="113"/>
      <c r="W375" s="113"/>
      <c r="X375" s="113"/>
      <c r="Y375" s="22"/>
      <c r="Z375" s="22"/>
      <c r="AA375" s="22"/>
      <c r="AB375" s="22"/>
      <c r="AC375" s="22"/>
      <c r="AD375" s="22"/>
      <c r="AE375" s="22"/>
    </row>
    <row r="376" spans="1:31" s="190" customFormat="1">
      <c r="A376" s="932"/>
      <c r="B376" s="898"/>
      <c r="C376" s="1008"/>
      <c r="D376" s="1009"/>
      <c r="E376" s="1025" t="s">
        <v>23259</v>
      </c>
      <c r="F376" s="1011"/>
      <c r="G376" s="588">
        <v>16</v>
      </c>
      <c r="H376" s="1012" t="s">
        <v>23252</v>
      </c>
      <c r="I376" s="1012"/>
      <c r="J376" s="1012"/>
      <c r="K376" s="1012">
        <v>12.28</v>
      </c>
      <c r="L376" s="1012"/>
      <c r="M376" s="896">
        <f t="shared" si="3"/>
        <v>196.48</v>
      </c>
      <c r="O376" s="114"/>
      <c r="P376" s="113"/>
      <c r="Q376" s="113"/>
      <c r="R376" s="113"/>
      <c r="S376" s="113"/>
      <c r="T376" s="113"/>
      <c r="U376" s="113"/>
      <c r="V376" s="113"/>
      <c r="W376" s="113"/>
      <c r="X376" s="113"/>
      <c r="Y376" s="22"/>
      <c r="Z376" s="22"/>
      <c r="AA376" s="22"/>
      <c r="AB376" s="22"/>
      <c r="AC376" s="22"/>
      <c r="AD376" s="22"/>
      <c r="AE376" s="22"/>
    </row>
    <row r="377" spans="1:31" s="190" customFormat="1">
      <c r="A377" s="932"/>
      <c r="B377" s="898"/>
      <c r="C377" s="1008"/>
      <c r="D377" s="1009"/>
      <c r="E377" s="1025" t="s">
        <v>23260</v>
      </c>
      <c r="F377" s="1011"/>
      <c r="G377" s="588">
        <v>1</v>
      </c>
      <c r="H377" s="1012" t="s">
        <v>23252</v>
      </c>
      <c r="I377" s="1012"/>
      <c r="J377" s="1012"/>
      <c r="K377" s="1012">
        <v>11.9</v>
      </c>
      <c r="L377" s="1012"/>
      <c r="M377" s="896">
        <f t="shared" si="3"/>
        <v>11.9</v>
      </c>
      <c r="O377" s="114"/>
      <c r="P377" s="113"/>
      <c r="Q377" s="113"/>
      <c r="R377" s="113"/>
      <c r="S377" s="113"/>
      <c r="T377" s="113"/>
      <c r="U377" s="113"/>
      <c r="V377" s="113"/>
      <c r="W377" s="113"/>
      <c r="X377" s="113"/>
      <c r="Y377" s="22"/>
      <c r="Z377" s="22"/>
      <c r="AA377" s="22"/>
      <c r="AB377" s="22"/>
      <c r="AC377" s="22"/>
      <c r="AD377" s="22"/>
      <c r="AE377" s="22"/>
    </row>
    <row r="378" spans="1:31" s="190" customFormat="1">
      <c r="A378" s="932"/>
      <c r="B378" s="898"/>
      <c r="C378" s="1008"/>
      <c r="D378" s="1009"/>
      <c r="E378" s="1025" t="s">
        <v>23261</v>
      </c>
      <c r="F378" s="1011"/>
      <c r="G378" s="588">
        <v>46</v>
      </c>
      <c r="H378" s="1012" t="s">
        <v>23252</v>
      </c>
      <c r="I378" s="1012"/>
      <c r="J378" s="1012"/>
      <c r="K378" s="1012">
        <v>4.6399999999999997</v>
      </c>
      <c r="L378" s="1012"/>
      <c r="M378" s="896">
        <f t="shared" si="3"/>
        <v>213.44</v>
      </c>
      <c r="O378" s="114"/>
      <c r="P378" s="113"/>
      <c r="Q378" s="113"/>
      <c r="R378" s="113"/>
      <c r="S378" s="113"/>
      <c r="T378" s="113"/>
      <c r="U378" s="113"/>
      <c r="V378" s="113"/>
      <c r="W378" s="113"/>
      <c r="X378" s="113"/>
      <c r="Y378" s="22"/>
      <c r="Z378" s="22"/>
      <c r="AA378" s="22"/>
      <c r="AB378" s="22"/>
      <c r="AC378" s="22"/>
      <c r="AD378" s="22"/>
      <c r="AE378" s="22"/>
    </row>
    <row r="379" spans="1:31" s="190" customFormat="1">
      <c r="A379" s="932"/>
      <c r="B379" s="898"/>
      <c r="C379" s="1008"/>
      <c r="D379" s="1009"/>
      <c r="E379" s="1025" t="s">
        <v>23262</v>
      </c>
      <c r="F379" s="1011"/>
      <c r="G379" s="588">
        <v>2</v>
      </c>
      <c r="H379" s="1012" t="s">
        <v>23252</v>
      </c>
      <c r="I379" s="1012"/>
      <c r="J379" s="1012"/>
      <c r="K379" s="1012">
        <v>11.2</v>
      </c>
      <c r="L379" s="1012"/>
      <c r="M379" s="896">
        <f t="shared" si="3"/>
        <v>22.4</v>
      </c>
      <c r="O379" s="114"/>
      <c r="P379" s="113"/>
      <c r="Q379" s="113"/>
      <c r="R379" s="113"/>
      <c r="S379" s="113"/>
      <c r="T379" s="113"/>
      <c r="U379" s="113"/>
      <c r="V379" s="113"/>
      <c r="W379" s="113"/>
      <c r="X379" s="113"/>
      <c r="Y379" s="22"/>
      <c r="Z379" s="22"/>
      <c r="AA379" s="22"/>
      <c r="AB379" s="22"/>
      <c r="AC379" s="22"/>
      <c r="AD379" s="22"/>
      <c r="AE379" s="22"/>
    </row>
    <row r="380" spans="1:31" s="190" customFormat="1">
      <c r="A380" s="932"/>
      <c r="B380" s="898"/>
      <c r="C380" s="1008"/>
      <c r="D380" s="1009"/>
      <c r="E380" s="1025" t="s">
        <v>23263</v>
      </c>
      <c r="F380" s="1011"/>
      <c r="G380" s="588">
        <v>1</v>
      </c>
      <c r="H380" s="1012" t="s">
        <v>23252</v>
      </c>
      <c r="I380" s="1012"/>
      <c r="J380" s="1012"/>
      <c r="K380" s="1012">
        <v>4.6399999999999997</v>
      </c>
      <c r="L380" s="1012"/>
      <c r="M380" s="896">
        <f t="shared" si="3"/>
        <v>4.6399999999999997</v>
      </c>
      <c r="O380" s="114"/>
      <c r="P380" s="113"/>
      <c r="Q380" s="113"/>
      <c r="R380" s="113"/>
      <c r="S380" s="113"/>
      <c r="T380" s="113"/>
      <c r="U380" s="113"/>
      <c r="V380" s="113"/>
      <c r="W380" s="113"/>
      <c r="X380" s="113"/>
      <c r="Y380" s="22"/>
      <c r="Z380" s="22"/>
      <c r="AA380" s="22"/>
      <c r="AB380" s="22"/>
      <c r="AC380" s="22"/>
      <c r="AD380" s="22"/>
      <c r="AE380" s="22"/>
    </row>
    <row r="381" spans="1:31" s="190" customFormat="1">
      <c r="A381" s="932"/>
      <c r="B381" s="898"/>
      <c r="C381" s="1008"/>
      <c r="D381" s="1009"/>
      <c r="E381" s="1025" t="s">
        <v>23264</v>
      </c>
      <c r="F381" s="1011"/>
      <c r="G381" s="588">
        <v>2</v>
      </c>
      <c r="H381" s="1012" t="s">
        <v>23252</v>
      </c>
      <c r="I381" s="1012"/>
      <c r="J381" s="1012"/>
      <c r="K381" s="1012">
        <v>4.6399999999999997</v>
      </c>
      <c r="L381" s="1012"/>
      <c r="M381" s="896">
        <f t="shared" si="3"/>
        <v>9.2799999999999994</v>
      </c>
      <c r="O381" s="114"/>
      <c r="P381" s="113"/>
      <c r="Q381" s="113"/>
      <c r="R381" s="113"/>
      <c r="S381" s="113"/>
      <c r="T381" s="113"/>
      <c r="U381" s="113"/>
      <c r="V381" s="113"/>
      <c r="W381" s="113"/>
      <c r="X381" s="113"/>
      <c r="Y381" s="22"/>
      <c r="Z381" s="22"/>
      <c r="AA381" s="22"/>
      <c r="AB381" s="22"/>
      <c r="AC381" s="22"/>
      <c r="AD381" s="22"/>
      <c r="AE381" s="22"/>
    </row>
    <row r="382" spans="1:31" s="190" customFormat="1">
      <c r="A382" s="932"/>
      <c r="B382" s="898"/>
      <c r="C382" s="1008"/>
      <c r="D382" s="1009"/>
      <c r="E382" s="1025" t="s">
        <v>23265</v>
      </c>
      <c r="F382" s="1011"/>
      <c r="G382" s="588">
        <v>1</v>
      </c>
      <c r="H382" s="1012" t="s">
        <v>23252</v>
      </c>
      <c r="I382" s="1012"/>
      <c r="J382" s="1012"/>
      <c r="K382" s="1012">
        <v>6.68</v>
      </c>
      <c r="L382" s="1012"/>
      <c r="M382" s="896">
        <f t="shared" si="3"/>
        <v>6.68</v>
      </c>
      <c r="O382" s="114"/>
      <c r="P382" s="113"/>
      <c r="Q382" s="113"/>
      <c r="R382" s="113"/>
      <c r="S382" s="113"/>
      <c r="T382" s="113"/>
      <c r="U382" s="113"/>
      <c r="V382" s="113"/>
      <c r="W382" s="113"/>
      <c r="X382" s="113"/>
      <c r="Y382" s="22"/>
      <c r="Z382" s="22"/>
      <c r="AA382" s="22"/>
      <c r="AB382" s="22"/>
      <c r="AC382" s="22"/>
      <c r="AD382" s="22"/>
      <c r="AE382" s="22"/>
    </row>
    <row r="383" spans="1:31" s="190" customFormat="1">
      <c r="A383" s="932"/>
      <c r="B383" s="898"/>
      <c r="C383" s="1008"/>
      <c r="D383" s="1009"/>
      <c r="E383" s="1025" t="s">
        <v>23266</v>
      </c>
      <c r="F383" s="1011"/>
      <c r="G383" s="588">
        <v>18</v>
      </c>
      <c r="H383" s="1012" t="s">
        <v>23252</v>
      </c>
      <c r="I383" s="1012"/>
      <c r="J383" s="1012"/>
      <c r="K383" s="1012">
        <v>7.92</v>
      </c>
      <c r="L383" s="1012"/>
      <c r="M383" s="896">
        <f t="shared" si="3"/>
        <v>142.56</v>
      </c>
      <c r="O383" s="114"/>
      <c r="P383" s="113"/>
      <c r="Q383" s="113"/>
      <c r="R383" s="113"/>
      <c r="S383" s="113"/>
      <c r="T383" s="113"/>
      <c r="U383" s="113"/>
      <c r="V383" s="113"/>
      <c r="W383" s="113"/>
      <c r="X383" s="113"/>
      <c r="Y383" s="22"/>
      <c r="Z383" s="22"/>
      <c r="AA383" s="22"/>
      <c r="AB383" s="22"/>
      <c r="AC383" s="22"/>
      <c r="AD383" s="22"/>
      <c r="AE383" s="22"/>
    </row>
    <row r="384" spans="1:31" s="190" customFormat="1">
      <c r="A384" s="932"/>
      <c r="B384" s="898"/>
      <c r="C384" s="1008"/>
      <c r="D384" s="1009"/>
      <c r="E384" s="1025" t="s">
        <v>23267</v>
      </c>
      <c r="F384" s="1011"/>
      <c r="G384" s="588">
        <v>19</v>
      </c>
      <c r="H384" s="1012" t="s">
        <v>23252</v>
      </c>
      <c r="I384" s="1012"/>
      <c r="J384" s="1012"/>
      <c r="K384" s="1012">
        <v>14.08</v>
      </c>
      <c r="L384" s="1012"/>
      <c r="M384" s="896">
        <f t="shared" si="3"/>
        <v>267.52</v>
      </c>
      <c r="O384" s="114"/>
      <c r="P384" s="113"/>
      <c r="Q384" s="113"/>
      <c r="R384" s="113"/>
      <c r="S384" s="113"/>
      <c r="T384" s="113"/>
      <c r="U384" s="113"/>
      <c r="V384" s="113"/>
      <c r="W384" s="113"/>
      <c r="X384" s="113"/>
      <c r="Y384" s="22"/>
      <c r="Z384" s="22"/>
      <c r="AA384" s="22"/>
      <c r="AB384" s="22"/>
      <c r="AC384" s="22"/>
      <c r="AD384" s="22"/>
      <c r="AE384" s="22"/>
    </row>
    <row r="385" spans="1:31" s="190" customFormat="1">
      <c r="A385" s="932"/>
      <c r="B385" s="898"/>
      <c r="C385" s="1008"/>
      <c r="D385" s="1009"/>
      <c r="E385" s="1025" t="s">
        <v>23268</v>
      </c>
      <c r="F385" s="1011"/>
      <c r="G385" s="588">
        <v>1</v>
      </c>
      <c r="H385" s="1012" t="s">
        <v>23252</v>
      </c>
      <c r="I385" s="1012"/>
      <c r="J385" s="1012"/>
      <c r="K385" s="1012">
        <v>14.51</v>
      </c>
      <c r="L385" s="1012"/>
      <c r="M385" s="896">
        <f t="shared" si="3"/>
        <v>14.51</v>
      </c>
      <c r="O385" s="114"/>
      <c r="P385" s="113"/>
      <c r="Q385" s="113"/>
      <c r="R385" s="113"/>
      <c r="S385" s="113"/>
      <c r="T385" s="113"/>
      <c r="U385" s="113"/>
      <c r="V385" s="113"/>
      <c r="W385" s="113"/>
      <c r="X385" s="113"/>
      <c r="Y385" s="22"/>
      <c r="Z385" s="22"/>
      <c r="AA385" s="22"/>
      <c r="AB385" s="22"/>
      <c r="AC385" s="22"/>
      <c r="AD385" s="22"/>
      <c r="AE385" s="22"/>
    </row>
    <row r="386" spans="1:31" s="190" customFormat="1">
      <c r="A386" s="932"/>
      <c r="B386" s="898"/>
      <c r="C386" s="1008"/>
      <c r="D386" s="1009"/>
      <c r="E386" s="1025" t="s">
        <v>23269</v>
      </c>
      <c r="F386" s="1011"/>
      <c r="G386" s="588">
        <v>6</v>
      </c>
      <c r="H386" s="1012" t="s">
        <v>23252</v>
      </c>
      <c r="I386" s="1012"/>
      <c r="J386" s="1012"/>
      <c r="K386" s="1012">
        <v>12.85</v>
      </c>
      <c r="L386" s="1012"/>
      <c r="M386" s="896">
        <f t="shared" si="3"/>
        <v>77.099999999999994</v>
      </c>
      <c r="O386" s="114"/>
      <c r="P386" s="113"/>
      <c r="Q386" s="113"/>
      <c r="R386" s="113"/>
      <c r="S386" s="113"/>
      <c r="T386" s="113"/>
      <c r="U386" s="113"/>
      <c r="V386" s="113"/>
      <c r="W386" s="113"/>
      <c r="X386" s="113"/>
      <c r="Y386" s="22"/>
      <c r="Z386" s="22"/>
      <c r="AA386" s="22"/>
      <c r="AB386" s="22"/>
      <c r="AC386" s="22"/>
      <c r="AD386" s="22"/>
      <c r="AE386" s="22"/>
    </row>
    <row r="387" spans="1:31" s="190" customFormat="1">
      <c r="A387" s="932"/>
      <c r="B387" s="898"/>
      <c r="C387" s="1008"/>
      <c r="D387" s="1009"/>
      <c r="E387" s="1025" t="s">
        <v>23270</v>
      </c>
      <c r="F387" s="1011"/>
      <c r="G387" s="588">
        <v>1</v>
      </c>
      <c r="H387" s="1012" t="s">
        <v>23252</v>
      </c>
      <c r="I387" s="1012"/>
      <c r="J387" s="1012"/>
      <c r="K387" s="1012">
        <v>10.68</v>
      </c>
      <c r="L387" s="1012"/>
      <c r="M387" s="896">
        <f t="shared" si="3"/>
        <v>10.68</v>
      </c>
      <c r="O387" s="114"/>
      <c r="P387" s="113"/>
      <c r="Q387" s="113"/>
      <c r="R387" s="113"/>
      <c r="S387" s="113"/>
      <c r="T387" s="113"/>
      <c r="U387" s="113"/>
      <c r="V387" s="113"/>
      <c r="W387" s="113"/>
      <c r="X387" s="113"/>
      <c r="Y387" s="22"/>
      <c r="Z387" s="22"/>
      <c r="AA387" s="22"/>
      <c r="AB387" s="22"/>
      <c r="AC387" s="22"/>
      <c r="AD387" s="22"/>
      <c r="AE387" s="22"/>
    </row>
    <row r="388" spans="1:31" s="190" customFormat="1">
      <c r="A388" s="932"/>
      <c r="B388" s="898"/>
      <c r="C388" s="1008"/>
      <c r="D388" s="1009"/>
      <c r="E388" s="1025" t="s">
        <v>23271</v>
      </c>
      <c r="F388" s="1011"/>
      <c r="G388" s="588">
        <v>2</v>
      </c>
      <c r="H388" s="1012" t="s">
        <v>23252</v>
      </c>
      <c r="I388" s="1012"/>
      <c r="J388" s="1012"/>
      <c r="K388" s="1012">
        <v>10.56</v>
      </c>
      <c r="L388" s="1012"/>
      <c r="M388" s="896">
        <f t="shared" si="3"/>
        <v>21.12</v>
      </c>
      <c r="O388" s="114"/>
      <c r="P388" s="113"/>
      <c r="Q388" s="113"/>
      <c r="R388" s="113"/>
      <c r="S388" s="113"/>
      <c r="T388" s="113"/>
      <c r="U388" s="113"/>
      <c r="V388" s="113"/>
      <c r="W388" s="113"/>
      <c r="X388" s="113"/>
      <c r="Y388" s="22"/>
      <c r="Z388" s="22"/>
      <c r="AA388" s="22"/>
      <c r="AB388" s="22"/>
      <c r="AC388" s="22"/>
      <c r="AD388" s="22"/>
      <c r="AE388" s="22"/>
    </row>
    <row r="389" spans="1:31" s="190" customFormat="1">
      <c r="A389" s="932"/>
      <c r="B389" s="898"/>
      <c r="C389" s="1008"/>
      <c r="D389" s="1009"/>
      <c r="E389" s="1025" t="s">
        <v>23272</v>
      </c>
      <c r="F389" s="1011"/>
      <c r="G389" s="588">
        <v>1</v>
      </c>
      <c r="H389" s="1012" t="s">
        <v>23252</v>
      </c>
      <c r="I389" s="1012"/>
      <c r="J389" s="1012"/>
      <c r="K389" s="1012">
        <v>11.46</v>
      </c>
      <c r="L389" s="1012"/>
      <c r="M389" s="896">
        <f t="shared" si="3"/>
        <v>11.46</v>
      </c>
      <c r="O389" s="114"/>
      <c r="P389" s="113"/>
      <c r="Q389" s="113"/>
      <c r="R389" s="113"/>
      <c r="S389" s="113"/>
      <c r="T389" s="113"/>
      <c r="U389" s="113"/>
      <c r="V389" s="113"/>
      <c r="W389" s="113"/>
      <c r="X389" s="113"/>
      <c r="Y389" s="22"/>
      <c r="Z389" s="22"/>
      <c r="AA389" s="22"/>
      <c r="AB389" s="22"/>
      <c r="AC389" s="22"/>
      <c r="AD389" s="22"/>
      <c r="AE389" s="22"/>
    </row>
    <row r="390" spans="1:31" s="190" customFormat="1">
      <c r="A390" s="932"/>
      <c r="B390" s="898"/>
      <c r="C390" s="1008"/>
      <c r="D390" s="1009"/>
      <c r="E390" s="1025" t="s">
        <v>23273</v>
      </c>
      <c r="F390" s="1011"/>
      <c r="G390" s="588">
        <v>1</v>
      </c>
      <c r="H390" s="1012" t="s">
        <v>23252</v>
      </c>
      <c r="I390" s="1012"/>
      <c r="J390" s="1012"/>
      <c r="K390" s="1012">
        <v>11.46</v>
      </c>
      <c r="L390" s="1012"/>
      <c r="M390" s="896">
        <f t="shared" si="3"/>
        <v>11.46</v>
      </c>
      <c r="O390" s="114"/>
      <c r="P390" s="113"/>
      <c r="Q390" s="113"/>
      <c r="R390" s="113"/>
      <c r="S390" s="113"/>
      <c r="T390" s="113"/>
      <c r="U390" s="113"/>
      <c r="V390" s="113"/>
      <c r="W390" s="113"/>
      <c r="X390" s="113"/>
      <c r="Y390" s="22"/>
      <c r="Z390" s="22"/>
      <c r="AA390" s="22"/>
      <c r="AB390" s="22"/>
      <c r="AC390" s="22"/>
      <c r="AD390" s="22"/>
      <c r="AE390" s="22"/>
    </row>
    <row r="391" spans="1:31" s="190" customFormat="1">
      <c r="A391" s="932"/>
      <c r="B391" s="898"/>
      <c r="C391" s="1008"/>
      <c r="D391" s="1009"/>
      <c r="E391" s="1025" t="s">
        <v>23274</v>
      </c>
      <c r="F391" s="1011"/>
      <c r="G391" s="588">
        <v>1</v>
      </c>
      <c r="H391" s="1012" t="s">
        <v>23252</v>
      </c>
      <c r="I391" s="1012"/>
      <c r="J391" s="1012"/>
      <c r="K391" s="1012">
        <v>11.14</v>
      </c>
      <c r="L391" s="1012"/>
      <c r="M391" s="896">
        <f t="shared" si="3"/>
        <v>11.14</v>
      </c>
      <c r="O391" s="114"/>
      <c r="P391" s="113"/>
      <c r="Q391" s="113"/>
      <c r="R391" s="113"/>
      <c r="S391" s="113"/>
      <c r="T391" s="113"/>
      <c r="U391" s="113"/>
      <c r="V391" s="113"/>
      <c r="W391" s="113"/>
      <c r="X391" s="113"/>
      <c r="Y391" s="22"/>
      <c r="Z391" s="22"/>
      <c r="AA391" s="22"/>
      <c r="AB391" s="22"/>
      <c r="AC391" s="22"/>
      <c r="AD391" s="22"/>
      <c r="AE391" s="22"/>
    </row>
    <row r="392" spans="1:31" s="190" customFormat="1">
      <c r="A392" s="932"/>
      <c r="B392" s="898"/>
      <c r="C392" s="1008"/>
      <c r="D392" s="1009"/>
      <c r="E392" s="1025" t="s">
        <v>23275</v>
      </c>
      <c r="F392" s="1011"/>
      <c r="G392" s="588">
        <v>1</v>
      </c>
      <c r="H392" s="1012" t="s">
        <v>23252</v>
      </c>
      <c r="I392" s="1012"/>
      <c r="J392" s="1012"/>
      <c r="K392" s="1012">
        <v>13.15</v>
      </c>
      <c r="L392" s="1012"/>
      <c r="M392" s="896">
        <f t="shared" si="3"/>
        <v>13.15</v>
      </c>
      <c r="O392" s="114"/>
      <c r="P392" s="113"/>
      <c r="Q392" s="113"/>
      <c r="R392" s="113"/>
      <c r="S392" s="113"/>
      <c r="T392" s="113"/>
      <c r="U392" s="113"/>
      <c r="V392" s="113"/>
      <c r="W392" s="113"/>
      <c r="X392" s="113"/>
      <c r="Y392" s="22"/>
      <c r="Z392" s="22"/>
      <c r="AA392" s="22"/>
      <c r="AB392" s="22"/>
      <c r="AC392" s="22"/>
      <c r="AD392" s="22"/>
      <c r="AE392" s="22"/>
    </row>
    <row r="393" spans="1:31" s="190" customFormat="1">
      <c r="A393" s="932"/>
      <c r="B393" s="898"/>
      <c r="C393" s="1008"/>
      <c r="D393" s="1009"/>
      <c r="E393" s="1025" t="s">
        <v>23280</v>
      </c>
      <c r="F393" s="1011"/>
      <c r="G393" s="588">
        <v>80</v>
      </c>
      <c r="H393" s="1012" t="s">
        <v>23276</v>
      </c>
      <c r="I393" s="1012"/>
      <c r="J393" s="1012"/>
      <c r="K393" s="1012">
        <v>143</v>
      </c>
      <c r="L393" s="1012"/>
      <c r="M393" s="896">
        <f t="shared" si="3"/>
        <v>11440</v>
      </c>
      <c r="O393" s="114"/>
      <c r="P393" s="113"/>
      <c r="Q393" s="113"/>
      <c r="R393" s="113"/>
      <c r="S393" s="113"/>
      <c r="T393" s="113"/>
      <c r="U393" s="113"/>
      <c r="V393" s="113"/>
      <c r="W393" s="113"/>
      <c r="X393" s="113"/>
      <c r="Y393" s="22"/>
      <c r="Z393" s="22"/>
      <c r="AA393" s="22"/>
      <c r="AB393" s="22"/>
      <c r="AC393" s="22"/>
      <c r="AD393" s="22"/>
      <c r="AE393" s="22"/>
    </row>
    <row r="394" spans="1:31" s="190" customFormat="1">
      <c r="A394" s="932"/>
      <c r="B394" s="898"/>
      <c r="C394" s="1008"/>
      <c r="D394" s="1009"/>
      <c r="E394" s="1025" t="s">
        <v>23282</v>
      </c>
      <c r="F394" s="1011"/>
      <c r="G394" s="588">
        <v>1</v>
      </c>
      <c r="H394" s="1012" t="s">
        <v>23276</v>
      </c>
      <c r="I394" s="1012"/>
      <c r="J394" s="1012"/>
      <c r="K394" s="1012">
        <v>714</v>
      </c>
      <c r="L394" s="1012"/>
      <c r="M394" s="896">
        <f t="shared" si="3"/>
        <v>714</v>
      </c>
      <c r="O394" s="114"/>
      <c r="P394" s="113"/>
      <c r="Q394" s="113"/>
      <c r="R394" s="113"/>
      <c r="S394" s="113"/>
      <c r="T394" s="113"/>
      <c r="U394" s="113"/>
      <c r="V394" s="113"/>
      <c r="W394" s="113"/>
      <c r="X394" s="113"/>
      <c r="Y394" s="22"/>
      <c r="Z394" s="22"/>
      <c r="AA394" s="22"/>
      <c r="AB394" s="22"/>
      <c r="AC394" s="22"/>
      <c r="AD394" s="22"/>
      <c r="AE394" s="22"/>
    </row>
    <row r="395" spans="1:31" s="190" customFormat="1">
      <c r="A395" s="932"/>
      <c r="B395" s="898"/>
      <c r="C395" s="1008"/>
      <c r="D395" s="1009"/>
      <c r="E395" s="1046" t="s">
        <v>20755</v>
      </c>
      <c r="F395" s="1011"/>
      <c r="G395" s="588"/>
      <c r="H395" s="1012"/>
      <c r="I395" s="1012"/>
      <c r="J395" s="1012"/>
      <c r="K395" s="1012"/>
      <c r="L395" s="1012"/>
      <c r="M395" s="895">
        <f>SUM(M370:M394)</f>
        <v>14544.11</v>
      </c>
      <c r="O395" s="114"/>
      <c r="P395" s="113"/>
      <c r="Q395" s="113"/>
      <c r="R395" s="113"/>
      <c r="S395" s="113"/>
      <c r="T395" s="113"/>
      <c r="U395" s="113"/>
      <c r="V395" s="113"/>
      <c r="W395" s="113"/>
      <c r="X395" s="113"/>
      <c r="Y395" s="22"/>
      <c r="Z395" s="22"/>
      <c r="AA395" s="22"/>
      <c r="AB395" s="22"/>
      <c r="AC395" s="22"/>
      <c r="AD395" s="22"/>
      <c r="AE395" s="22"/>
    </row>
    <row r="396" spans="1:31" s="190" customFormat="1" ht="11.25" customHeight="1">
      <c r="A396" s="932"/>
      <c r="B396" s="898"/>
      <c r="C396" s="1008"/>
      <c r="D396" s="1009"/>
      <c r="E396" s="1025"/>
      <c r="F396" s="1011"/>
      <c r="G396" s="588"/>
      <c r="H396" s="1012"/>
      <c r="I396" s="1012"/>
      <c r="J396" s="1012"/>
      <c r="K396" s="1012"/>
      <c r="L396" s="1012"/>
      <c r="M396" s="895"/>
      <c r="O396" s="114"/>
      <c r="P396" s="113"/>
      <c r="Q396" s="113"/>
      <c r="R396" s="113"/>
      <c r="S396" s="113"/>
      <c r="T396" s="113"/>
      <c r="U396" s="113"/>
      <c r="V396" s="113"/>
      <c r="W396" s="113"/>
      <c r="X396" s="113"/>
      <c r="Y396" s="22"/>
      <c r="Z396" s="22"/>
      <c r="AA396" s="22"/>
      <c r="AB396" s="22"/>
      <c r="AC396" s="22"/>
      <c r="AD396" s="22"/>
      <c r="AE396" s="22"/>
    </row>
    <row r="397" spans="1:31" s="191" customFormat="1">
      <c r="A397" s="932">
        <v>5</v>
      </c>
      <c r="B397" s="891" t="str">
        <f>$B$341&amp;"."&amp;A397</f>
        <v>4.1.1.5</v>
      </c>
      <c r="C397" s="998">
        <f ca="1">VLOOKUP($B397,'PLANILHA ORÇAMENTÁRIA'!$C:$M,2,0)</f>
        <v>4507956</v>
      </c>
      <c r="D397" s="998" t="str">
        <f ca="1">VLOOKUP($B397,'PLANILHA ORÇAMENTÁRIA'!$C:$M,3,0)</f>
        <v>SICRO 3</v>
      </c>
      <c r="E397" s="999" t="str">
        <f ca="1">VLOOKUP($B397,'PLANILHA ORÇAMENTÁRIA'!$C:$M,4,0)</f>
        <v>CORDOALHA CP 190 RB D = 12,7 MM - FORNECIMENTO E INSTALAÇÃO</v>
      </c>
      <c r="F397" s="998" t="str">
        <f ca="1">VLOOKUP($B397,'PLANILHA ORÇAMENTÁRIA'!$C:$M,5,0)</f>
        <v>KG</v>
      </c>
      <c r="G397" s="1000" t="s">
        <v>16</v>
      </c>
      <c r="H397" s="1001" t="s">
        <v>17</v>
      </c>
      <c r="I397" s="1001" t="s">
        <v>18</v>
      </c>
      <c r="J397" s="1001" t="s">
        <v>19</v>
      </c>
      <c r="K397" s="1001" t="s">
        <v>20432</v>
      </c>
      <c r="L397" s="1001" t="s">
        <v>21</v>
      </c>
      <c r="M397" s="892">
        <f>M401</f>
        <v>195.5</v>
      </c>
      <c r="N397" s="190"/>
      <c r="O397" s="115"/>
      <c r="P397" s="113"/>
      <c r="Q397" s="113"/>
      <c r="R397" s="113"/>
      <c r="S397" s="113"/>
      <c r="T397" s="113"/>
      <c r="U397" s="113"/>
      <c r="V397" s="113"/>
      <c r="W397" s="113"/>
      <c r="X397" s="113"/>
      <c r="Y397" s="22"/>
      <c r="Z397" s="22"/>
      <c r="AA397" s="22"/>
      <c r="AB397" s="22"/>
      <c r="AC397" s="22"/>
      <c r="AD397" s="22"/>
      <c r="AE397" s="22"/>
    </row>
    <row r="398" spans="1:31" s="190" customFormat="1">
      <c r="A398" s="932"/>
      <c r="B398" s="898"/>
      <c r="C398" s="1008"/>
      <c r="D398" s="1009"/>
      <c r="E398" s="1013" t="s">
        <v>23278</v>
      </c>
      <c r="F398" s="1011"/>
      <c r="G398" s="588"/>
      <c r="H398" s="1012"/>
      <c r="I398" s="1012"/>
      <c r="J398" s="1012"/>
      <c r="K398" s="1012"/>
      <c r="L398" s="1012"/>
      <c r="M398" s="896"/>
      <c r="O398" s="114"/>
      <c r="P398" s="113"/>
      <c r="Q398" s="113"/>
      <c r="R398" s="113"/>
      <c r="S398" s="113"/>
      <c r="T398" s="113"/>
      <c r="U398" s="113"/>
      <c r="V398" s="113"/>
      <c r="W398" s="113"/>
      <c r="X398" s="113"/>
      <c r="Y398" s="22"/>
      <c r="Z398" s="22"/>
      <c r="AA398" s="22"/>
      <c r="AB398" s="22"/>
      <c r="AC398" s="22"/>
      <c r="AD398" s="22"/>
      <c r="AE398" s="22"/>
    </row>
    <row r="399" spans="1:31" s="190" customFormat="1">
      <c r="A399" s="932"/>
      <c r="B399" s="899"/>
      <c r="C399" s="1008"/>
      <c r="D399" s="1014"/>
      <c r="E399" s="1025" t="s">
        <v>23283</v>
      </c>
      <c r="F399" s="1008"/>
      <c r="G399" s="1047">
        <v>5</v>
      </c>
      <c r="H399" s="1012"/>
      <c r="I399" s="1012"/>
      <c r="J399" s="1012"/>
      <c r="K399" s="1017">
        <v>2.2999999999999998</v>
      </c>
      <c r="L399" s="1012"/>
      <c r="M399" s="896">
        <f>K399*G399</f>
        <v>11.5</v>
      </c>
      <c r="O399" s="114"/>
      <c r="P399" s="113"/>
      <c r="Q399" s="113"/>
      <c r="R399" s="113"/>
      <c r="S399" s="113"/>
      <c r="T399" s="113"/>
      <c r="U399" s="113"/>
      <c r="V399" s="113"/>
      <c r="W399" s="113"/>
      <c r="X399" s="113"/>
      <c r="Y399" s="22"/>
      <c r="Z399" s="22"/>
      <c r="AA399" s="22"/>
      <c r="AB399" s="22"/>
      <c r="AC399" s="22"/>
      <c r="AD399" s="22"/>
      <c r="AE399" s="22"/>
    </row>
    <row r="400" spans="1:31" s="190" customFormat="1">
      <c r="A400" s="932"/>
      <c r="B400" s="898"/>
      <c r="C400" s="1008"/>
      <c r="D400" s="1009"/>
      <c r="E400" s="1025" t="s">
        <v>23281</v>
      </c>
      <c r="F400" s="1048"/>
      <c r="G400" s="1047">
        <v>80</v>
      </c>
      <c r="H400" s="1012">
        <v>2.5</v>
      </c>
      <c r="I400" s="1012"/>
      <c r="J400" s="1012"/>
      <c r="K400" s="1049">
        <v>2.2999999999999998</v>
      </c>
      <c r="L400" s="1012"/>
      <c r="M400" s="896">
        <f>K400*G400</f>
        <v>184</v>
      </c>
      <c r="O400" s="114"/>
      <c r="P400" s="113"/>
      <c r="Q400" s="113"/>
      <c r="R400" s="113"/>
      <c r="S400" s="113"/>
      <c r="T400" s="113"/>
      <c r="U400" s="113"/>
      <c r="V400" s="113"/>
      <c r="W400" s="113"/>
      <c r="X400" s="113"/>
      <c r="Y400" s="22"/>
      <c r="Z400" s="22"/>
      <c r="AA400" s="22"/>
      <c r="AB400" s="22"/>
      <c r="AC400" s="22"/>
      <c r="AD400" s="22"/>
      <c r="AE400" s="22"/>
    </row>
    <row r="401" spans="1:31" s="190" customFormat="1">
      <c r="A401" s="932"/>
      <c r="B401" s="899"/>
      <c r="C401" s="1008"/>
      <c r="D401" s="1014"/>
      <c r="E401" s="1045" t="s">
        <v>20732</v>
      </c>
      <c r="F401" s="1008"/>
      <c r="G401" s="588"/>
      <c r="H401" s="1012"/>
      <c r="I401" s="1012"/>
      <c r="J401" s="1012"/>
      <c r="K401" s="1012"/>
      <c r="L401" s="1012"/>
      <c r="M401" s="897">
        <f>SUM(M399:M400)</f>
        <v>195.5</v>
      </c>
      <c r="O401" s="114"/>
      <c r="P401" s="113"/>
      <c r="Q401" s="113"/>
      <c r="R401" s="113"/>
      <c r="S401" s="113"/>
      <c r="T401" s="113"/>
      <c r="U401" s="113"/>
      <c r="V401" s="113"/>
      <c r="W401" s="113"/>
      <c r="X401" s="113"/>
      <c r="Y401" s="22"/>
      <c r="Z401" s="22"/>
      <c r="AA401" s="22"/>
      <c r="AB401" s="22"/>
      <c r="AC401" s="22"/>
      <c r="AD401" s="22"/>
      <c r="AE401" s="22"/>
    </row>
    <row r="402" spans="1:31" s="190" customFormat="1">
      <c r="A402" s="932"/>
      <c r="B402" s="899"/>
      <c r="C402" s="1008"/>
      <c r="D402" s="1014"/>
      <c r="E402" s="1010"/>
      <c r="F402" s="1008"/>
      <c r="G402" s="588"/>
      <c r="H402" s="1012"/>
      <c r="I402" s="1012"/>
      <c r="J402" s="1012"/>
      <c r="K402" s="1012"/>
      <c r="L402" s="1012"/>
      <c r="M402" s="897"/>
      <c r="O402" s="114"/>
      <c r="P402" s="113"/>
      <c r="Q402" s="113"/>
      <c r="R402" s="113"/>
      <c r="S402" s="113"/>
      <c r="T402" s="113"/>
      <c r="U402" s="113"/>
      <c r="V402" s="113"/>
      <c r="W402" s="113"/>
      <c r="X402" s="113"/>
      <c r="Y402" s="22"/>
      <c r="Z402" s="22"/>
      <c r="AA402" s="22"/>
      <c r="AB402" s="22"/>
      <c r="AC402" s="22"/>
      <c r="AD402" s="22"/>
      <c r="AE402" s="22"/>
    </row>
    <row r="403" spans="1:31" s="191" customFormat="1">
      <c r="A403" s="932">
        <v>6</v>
      </c>
      <c r="B403" s="891" t="str">
        <f>$B$341&amp;"."&amp;A403</f>
        <v>4.1.1.6</v>
      </c>
      <c r="C403" s="998" t="str">
        <f ca="1">VLOOKUP($B403,'PLANILHA ORÇAMENTÁRIA'!$C:$M,2,0)</f>
        <v>CPU-009</v>
      </c>
      <c r="D403" s="998" t="str">
        <f ca="1">VLOOKUP($B403,'PLANILHA ORÇAMENTÁRIA'!$C:$M,3,0)</f>
        <v>EXTRA</v>
      </c>
      <c r="E403" s="999" t="str">
        <f ca="1">VLOOKUP($B403,'PLANILHA ORÇAMENTÁRIA'!$C:$M,4,0)</f>
        <v>TUBO PEAD PARA CORDOALHA - D = 20 MM - FORNECIMENTO E INSTALAÇÃO</v>
      </c>
      <c r="F403" s="998" t="str">
        <f ca="1">VLOOKUP($B403,'PLANILHA ORÇAMENTÁRIA'!$C:$M,5,0)</f>
        <v>M</v>
      </c>
      <c r="G403" s="1000" t="s">
        <v>16</v>
      </c>
      <c r="H403" s="1001" t="s">
        <v>17</v>
      </c>
      <c r="I403" s="1001" t="s">
        <v>18</v>
      </c>
      <c r="J403" s="1001" t="s">
        <v>19</v>
      </c>
      <c r="K403" s="1001" t="s">
        <v>20</v>
      </c>
      <c r="L403" s="1001" t="s">
        <v>21</v>
      </c>
      <c r="M403" s="892">
        <f>M406</f>
        <v>51</v>
      </c>
      <c r="N403" s="190"/>
      <c r="O403" s="115"/>
      <c r="P403" s="113"/>
      <c r="Q403" s="113"/>
      <c r="R403" s="113"/>
      <c r="S403" s="113"/>
      <c r="T403" s="113"/>
      <c r="U403" s="113"/>
      <c r="V403" s="113"/>
      <c r="W403" s="113"/>
      <c r="X403" s="113"/>
      <c r="Y403" s="22"/>
      <c r="Z403" s="22"/>
      <c r="AA403" s="22"/>
      <c r="AB403" s="22"/>
      <c r="AC403" s="22"/>
      <c r="AD403" s="22"/>
      <c r="AE403" s="22"/>
    </row>
    <row r="404" spans="1:31" s="190" customFormat="1">
      <c r="A404" s="932"/>
      <c r="B404" s="898"/>
      <c r="C404" s="1008"/>
      <c r="D404" s="1009"/>
      <c r="E404" s="1013" t="s">
        <v>20775</v>
      </c>
      <c r="F404" s="1011"/>
      <c r="G404" s="588">
        <v>80</v>
      </c>
      <c r="H404" s="1012">
        <f>2*0.3</f>
        <v>0.6</v>
      </c>
      <c r="I404" s="1012"/>
      <c r="J404" s="1012"/>
      <c r="K404" s="1012"/>
      <c r="L404" s="1012"/>
      <c r="M404" s="896">
        <f>G404*H404</f>
        <v>48</v>
      </c>
      <c r="O404" s="114"/>
      <c r="P404" s="113"/>
      <c r="Q404" s="113"/>
      <c r="R404" s="113"/>
      <c r="S404" s="113"/>
      <c r="T404" s="113"/>
      <c r="U404" s="113"/>
      <c r="V404" s="113"/>
      <c r="W404" s="113"/>
      <c r="X404" s="113"/>
      <c r="Y404" s="22"/>
      <c r="Z404" s="22"/>
      <c r="AA404" s="22"/>
      <c r="AB404" s="22"/>
      <c r="AC404" s="22"/>
      <c r="AD404" s="22"/>
      <c r="AE404" s="22"/>
    </row>
    <row r="405" spans="1:31" s="190" customFormat="1">
      <c r="A405" s="932"/>
      <c r="B405" s="898"/>
      <c r="C405" s="1008"/>
      <c r="D405" s="1009"/>
      <c r="E405" s="1025" t="s">
        <v>23283</v>
      </c>
      <c r="F405" s="1011"/>
      <c r="G405" s="588">
        <v>5</v>
      </c>
      <c r="H405" s="1012">
        <f>2*0.3</f>
        <v>0.6</v>
      </c>
      <c r="I405" s="1012"/>
      <c r="J405" s="1012"/>
      <c r="K405" s="1012"/>
      <c r="L405" s="1012"/>
      <c r="M405" s="896">
        <f>G405*H405</f>
        <v>3</v>
      </c>
      <c r="O405" s="114"/>
      <c r="P405" s="113"/>
      <c r="Q405" s="113"/>
      <c r="R405" s="113"/>
      <c r="S405" s="113"/>
      <c r="T405" s="113"/>
      <c r="U405" s="113"/>
      <c r="V405" s="113"/>
      <c r="W405" s="113"/>
      <c r="X405" s="113"/>
      <c r="Y405" s="22"/>
      <c r="Z405" s="22"/>
      <c r="AA405" s="22"/>
      <c r="AB405" s="22"/>
      <c r="AC405" s="22"/>
      <c r="AD405" s="22"/>
      <c r="AE405" s="22"/>
    </row>
    <row r="406" spans="1:31" s="190" customFormat="1">
      <c r="A406" s="932"/>
      <c r="B406" s="894"/>
      <c r="C406" s="1008"/>
      <c r="D406" s="1009"/>
      <c r="E406" s="1019" t="s">
        <v>20756</v>
      </c>
      <c r="F406" s="1011"/>
      <c r="G406" s="588"/>
      <c r="H406" s="1012"/>
      <c r="I406" s="1012"/>
      <c r="J406" s="1012"/>
      <c r="K406" s="1012"/>
      <c r="L406" s="1012"/>
      <c r="M406" s="897">
        <f>SUM(M404:M405)</f>
        <v>51</v>
      </c>
      <c r="O406" s="114"/>
      <c r="P406" s="113"/>
      <c r="Q406" s="113"/>
      <c r="R406" s="113"/>
      <c r="S406" s="113"/>
      <c r="T406" s="113"/>
      <c r="U406" s="113"/>
      <c r="V406" s="113"/>
      <c r="W406" s="113"/>
      <c r="X406" s="113"/>
      <c r="Y406" s="22"/>
      <c r="Z406" s="22"/>
      <c r="AA406" s="22"/>
      <c r="AB406" s="22"/>
      <c r="AC406" s="22"/>
      <c r="AD406" s="22"/>
      <c r="AE406" s="22"/>
    </row>
    <row r="407" spans="1:31" s="190" customFormat="1">
      <c r="A407" s="932"/>
      <c r="B407" s="894"/>
      <c r="C407" s="1008"/>
      <c r="D407" s="1009"/>
      <c r="E407" s="1010"/>
      <c r="F407" s="1011"/>
      <c r="G407" s="588"/>
      <c r="H407" s="1012"/>
      <c r="I407" s="1012"/>
      <c r="J407" s="1012"/>
      <c r="K407" s="1012"/>
      <c r="L407" s="1012"/>
      <c r="M407" s="897"/>
      <c r="O407" s="114"/>
      <c r="P407" s="113"/>
      <c r="Q407" s="113"/>
      <c r="R407" s="113"/>
      <c r="S407" s="113"/>
      <c r="T407" s="113"/>
      <c r="U407" s="113"/>
      <c r="V407" s="113"/>
      <c r="W407" s="113"/>
      <c r="X407" s="113"/>
      <c r="Y407" s="22"/>
      <c r="Z407" s="22"/>
      <c r="AA407" s="22"/>
      <c r="AB407" s="22"/>
      <c r="AC407" s="22"/>
      <c r="AD407" s="22"/>
      <c r="AE407" s="22"/>
    </row>
    <row r="408" spans="1:31" s="191" customFormat="1" ht="49.5">
      <c r="A408" s="932">
        <v>7</v>
      </c>
      <c r="B408" s="891" t="str">
        <f>$B$341&amp;"."&amp;A408</f>
        <v>4.1.1.7</v>
      </c>
      <c r="C408" s="998" t="str">
        <f ca="1">VLOOKUP($B408,'PLANILHA ORÇAMENTÁRIA'!$C:$M,2,0)</f>
        <v>RO-00337</v>
      </c>
      <c r="D408" s="998" t="str">
        <f ca="1">VLOOKUP($B408,'PLANILHA ORÇAMENTÁRIA'!$C:$M,3,0)</f>
        <v>SEINFRA-MG</v>
      </c>
      <c r="E408" s="999" t="str">
        <f ca="1">VLOOKUP($B408,'PLANILHA ORÇAMENTÁRIA'!$C:$M,4,0)</f>
        <v>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v>
      </c>
      <c r="F408" s="998" t="str">
        <f ca="1">VLOOKUP($B408,'PLANILHA ORÇAMENTÁRIA'!$C:$M,5,0)</f>
        <v>M3</v>
      </c>
      <c r="G408" s="1000" t="s">
        <v>16</v>
      </c>
      <c r="H408" s="1001" t="s">
        <v>17</v>
      </c>
      <c r="I408" s="1001" t="s">
        <v>18</v>
      </c>
      <c r="J408" s="1001" t="s">
        <v>19</v>
      </c>
      <c r="K408" s="1001" t="s">
        <v>20</v>
      </c>
      <c r="L408" s="1001" t="s">
        <v>21</v>
      </c>
      <c r="M408" s="892">
        <f>L409</f>
        <v>784.118334</v>
      </c>
      <c r="N408" s="190"/>
      <c r="O408" s="115"/>
      <c r="P408" s="113"/>
      <c r="Q408" s="113"/>
      <c r="R408" s="113"/>
      <c r="S408" s="113"/>
      <c r="T408" s="113"/>
      <c r="U408" s="113"/>
      <c r="V408" s="113"/>
      <c r="W408" s="113"/>
      <c r="X408" s="113"/>
      <c r="Y408" s="22"/>
      <c r="Z408" s="22"/>
      <c r="AA408" s="22"/>
      <c r="AB408" s="22"/>
      <c r="AC408" s="22"/>
      <c r="AD408" s="22"/>
      <c r="AE408" s="22"/>
    </row>
    <row r="409" spans="1:31" s="190" customFormat="1">
      <c r="A409" s="932"/>
      <c r="B409" s="912"/>
      <c r="C409" s="1008"/>
      <c r="D409" s="1009"/>
      <c r="E409" s="1013" t="s">
        <v>20774</v>
      </c>
      <c r="F409" s="1011"/>
      <c r="G409" s="588"/>
      <c r="H409" s="1012">
        <v>9.5</v>
      </c>
      <c r="I409" s="1012"/>
      <c r="J409" s="1012"/>
      <c r="K409" s="1012">
        <f>825387.72/10000</f>
        <v>82.538771999999994</v>
      </c>
      <c r="L409" s="1016">
        <f>H409*K409</f>
        <v>784.118334</v>
      </c>
      <c r="M409" s="896"/>
      <c r="O409" s="114"/>
      <c r="P409" s="113"/>
      <c r="Q409" s="113"/>
      <c r="R409" s="113"/>
      <c r="S409" s="113"/>
      <c r="T409" s="113"/>
      <c r="U409" s="113"/>
      <c r="V409" s="113"/>
      <c r="W409" s="113"/>
      <c r="X409" s="113"/>
      <c r="Y409" s="22"/>
      <c r="Z409" s="22"/>
      <c r="AA409" s="22"/>
      <c r="AB409" s="22"/>
      <c r="AC409" s="22"/>
      <c r="AD409" s="22"/>
      <c r="AE409" s="22"/>
    </row>
    <row r="410" spans="1:31" s="190" customFormat="1">
      <c r="A410" s="932"/>
      <c r="B410" s="894"/>
      <c r="C410" s="1008"/>
      <c r="D410" s="1044"/>
      <c r="E410" s="1010"/>
      <c r="F410" s="1008"/>
      <c r="G410" s="588"/>
      <c r="H410" s="1012"/>
      <c r="I410" s="1012"/>
      <c r="J410" s="1012"/>
      <c r="K410" s="1012"/>
      <c r="L410" s="1012"/>
      <c r="M410" s="897"/>
      <c r="O410" s="114"/>
      <c r="P410" s="113"/>
      <c r="Q410" s="113"/>
      <c r="R410" s="113"/>
      <c r="S410" s="113"/>
      <c r="T410" s="113"/>
      <c r="U410" s="113"/>
      <c r="V410" s="113"/>
      <c r="W410" s="113"/>
      <c r="X410" s="113"/>
      <c r="Y410" s="22"/>
      <c r="Z410" s="22"/>
      <c r="AA410" s="22"/>
      <c r="AB410" s="22"/>
      <c r="AC410" s="22"/>
      <c r="AD410" s="22"/>
      <c r="AE410" s="22"/>
    </row>
    <row r="411" spans="1:31" s="191" customFormat="1" ht="25.5">
      <c r="A411" s="932">
        <v>8</v>
      </c>
      <c r="B411" s="891" t="str">
        <f>$B$341&amp;"."&amp;A411</f>
        <v>4.1.1.8</v>
      </c>
      <c r="C411" s="998">
        <f ca="1">VLOOKUP($B411,'PLANILHA ORÇAMENTÁRIA'!$C:$M,2,0)</f>
        <v>5405978</v>
      </c>
      <c r="D411" s="998" t="str">
        <f ca="1">VLOOKUP($B411,'PLANILHA ORÇAMENTÁRIA'!$C:$M,3,0)</f>
        <v>SICRO 3</v>
      </c>
      <c r="E411" s="999" t="str">
        <f ca="1">VLOOKUP($B411,'PLANILHA ORÇAMENTÁRIA'!$C:$M,4,0)</f>
        <v>ATERRO COMPACTADO EM SOLO REFORÇADO COM FITA METÁLICA GALVANIZADA - TAXA 3,31 KG/M³ - MATERIAL DE JAZIDA</v>
      </c>
      <c r="F411" s="998" t="str">
        <f ca="1">VLOOKUP($B411,'PLANILHA ORÇAMENTÁRIA'!$C:$M,5,0)</f>
        <v>M³</v>
      </c>
      <c r="G411" s="1000" t="s">
        <v>16</v>
      </c>
      <c r="H411" s="1001" t="s">
        <v>17</v>
      </c>
      <c r="I411" s="1001" t="s">
        <v>18</v>
      </c>
      <c r="J411" s="1001" t="s">
        <v>19</v>
      </c>
      <c r="K411" s="1001" t="s">
        <v>20</v>
      </c>
      <c r="L411" s="1001" t="s">
        <v>20758</v>
      </c>
      <c r="M411" s="892">
        <f>L417</f>
        <v>2790.2549999999997</v>
      </c>
      <c r="N411" s="190"/>
      <c r="O411" s="115"/>
      <c r="P411" s="113"/>
      <c r="Q411" s="113"/>
      <c r="R411" s="113"/>
      <c r="S411" s="113"/>
      <c r="T411" s="113"/>
      <c r="U411" s="113"/>
      <c r="V411" s="113"/>
      <c r="W411" s="113"/>
      <c r="X411" s="113"/>
      <c r="Y411" s="22"/>
      <c r="Z411" s="22"/>
      <c r="AA411" s="22"/>
      <c r="AB411" s="22"/>
      <c r="AC411" s="22"/>
      <c r="AD411" s="22"/>
      <c r="AE411" s="22"/>
    </row>
    <row r="412" spans="1:31" s="190" customFormat="1">
      <c r="A412" s="932"/>
      <c r="B412" s="912"/>
      <c r="C412" s="1008"/>
      <c r="D412" s="1009"/>
      <c r="E412" s="1013" t="s">
        <v>20774</v>
      </c>
      <c r="F412" s="1011"/>
      <c r="G412" s="588"/>
      <c r="H412" s="1012"/>
      <c r="I412" s="1012"/>
      <c r="J412" s="1012"/>
      <c r="K412" s="1012"/>
      <c r="L412" s="1016"/>
      <c r="M412" s="896"/>
      <c r="O412" s="114"/>
      <c r="P412" s="113"/>
      <c r="Q412" s="113"/>
      <c r="R412" s="113"/>
      <c r="S412" s="113"/>
      <c r="T412" s="113"/>
      <c r="U412" s="113"/>
      <c r="V412" s="113"/>
      <c r="W412" s="113"/>
      <c r="X412" s="113"/>
      <c r="Y412" s="22"/>
      <c r="Z412" s="22"/>
      <c r="AA412" s="22"/>
      <c r="AB412" s="22"/>
      <c r="AC412" s="22"/>
      <c r="AD412" s="22"/>
      <c r="AE412" s="22"/>
    </row>
    <row r="413" spans="1:31" s="190" customFormat="1">
      <c r="A413" s="932"/>
      <c r="B413" s="894"/>
      <c r="C413" s="1008"/>
      <c r="D413" s="1044"/>
      <c r="E413" s="1013" t="s">
        <v>20772</v>
      </c>
      <c r="F413" s="1008"/>
      <c r="G413" s="588"/>
      <c r="H413" s="1012"/>
      <c r="I413" s="1012"/>
      <c r="J413" s="1012"/>
      <c r="K413" s="1012"/>
      <c r="L413" s="1012">
        <v>510.41249999999997</v>
      </c>
      <c r="M413" s="897"/>
      <c r="O413" s="114"/>
      <c r="P413" s="113"/>
      <c r="Q413" s="113"/>
      <c r="R413" s="113"/>
      <c r="S413" s="113"/>
      <c r="T413" s="113"/>
      <c r="U413" s="113"/>
      <c r="V413" s="113"/>
      <c r="W413" s="113"/>
      <c r="X413" s="113"/>
      <c r="Y413" s="22"/>
      <c r="Z413" s="22"/>
      <c r="AA413" s="22"/>
      <c r="AB413" s="22"/>
      <c r="AC413" s="22"/>
      <c r="AD413" s="22"/>
      <c r="AE413" s="22"/>
    </row>
    <row r="414" spans="1:31" s="190" customFormat="1">
      <c r="A414" s="932"/>
      <c r="B414" s="894"/>
      <c r="C414" s="1008"/>
      <c r="D414" s="1044"/>
      <c r="E414" s="1013" t="s">
        <v>20759</v>
      </c>
      <c r="F414" s="1008"/>
      <c r="G414" s="588"/>
      <c r="H414" s="1012"/>
      <c r="I414" s="1012"/>
      <c r="J414" s="1012"/>
      <c r="K414" s="1012"/>
      <c r="L414" s="1012">
        <v>27</v>
      </c>
      <c r="M414" s="897"/>
      <c r="O414" s="114"/>
      <c r="P414" s="113"/>
      <c r="Q414" s="113"/>
      <c r="R414" s="113"/>
      <c r="S414" s="113"/>
      <c r="T414" s="113"/>
      <c r="U414" s="113"/>
      <c r="V414" s="113"/>
      <c r="W414" s="113"/>
      <c r="X414" s="113"/>
      <c r="Y414" s="22"/>
      <c r="Z414" s="22"/>
      <c r="AA414" s="22"/>
      <c r="AB414" s="22"/>
      <c r="AC414" s="22"/>
      <c r="AD414" s="22"/>
      <c r="AE414" s="22"/>
    </row>
    <row r="415" spans="1:31" s="190" customFormat="1">
      <c r="A415" s="932"/>
      <c r="B415" s="894"/>
      <c r="C415" s="1008"/>
      <c r="D415" s="1044"/>
      <c r="E415" s="1013" t="s">
        <v>20773</v>
      </c>
      <c r="F415" s="1008"/>
      <c r="G415" s="588"/>
      <c r="H415" s="1012"/>
      <c r="I415" s="1012"/>
      <c r="J415" s="1012"/>
      <c r="K415" s="1012"/>
      <c r="L415" s="1012">
        <v>260.71875</v>
      </c>
      <c r="M415" s="897"/>
      <c r="O415" s="114"/>
      <c r="P415" s="113"/>
      <c r="Q415" s="113"/>
      <c r="R415" s="113"/>
      <c r="S415" s="113"/>
      <c r="T415" s="113"/>
      <c r="U415" s="113"/>
      <c r="V415" s="113"/>
      <c r="W415" s="113"/>
      <c r="X415" s="113"/>
      <c r="Y415" s="22"/>
      <c r="Z415" s="22"/>
      <c r="AA415" s="22"/>
      <c r="AB415" s="22"/>
      <c r="AC415" s="22"/>
      <c r="AD415" s="22"/>
      <c r="AE415" s="22"/>
    </row>
    <row r="416" spans="1:31" s="190" customFormat="1">
      <c r="A416" s="932"/>
      <c r="B416" s="894"/>
      <c r="C416" s="1008"/>
      <c r="D416" s="1044"/>
      <c r="E416" s="1013" t="s">
        <v>20760</v>
      </c>
      <c r="F416" s="1008"/>
      <c r="G416" s="588"/>
      <c r="H416" s="1012"/>
      <c r="I416" s="1012"/>
      <c r="J416" s="1012"/>
      <c r="K416" s="1012"/>
      <c r="L416" s="1012">
        <v>1992.1237499999997</v>
      </c>
      <c r="M416" s="897"/>
      <c r="O416" s="114"/>
      <c r="P416" s="113"/>
      <c r="Q416" s="113"/>
      <c r="R416" s="113"/>
      <c r="S416" s="113"/>
      <c r="T416" s="113"/>
      <c r="U416" s="113"/>
      <c r="V416" s="113"/>
      <c r="W416" s="113"/>
      <c r="X416" s="113"/>
      <c r="Y416" s="22"/>
      <c r="Z416" s="22"/>
      <c r="AA416" s="22"/>
      <c r="AB416" s="22"/>
      <c r="AC416" s="22"/>
      <c r="AD416" s="22"/>
      <c r="AE416" s="22"/>
    </row>
    <row r="417" spans="1:31" s="190" customFormat="1">
      <c r="A417" s="932"/>
      <c r="B417" s="894"/>
      <c r="C417" s="1008"/>
      <c r="D417" s="1044"/>
      <c r="E417" s="1019" t="s">
        <v>20761</v>
      </c>
      <c r="F417" s="1008"/>
      <c r="G417" s="588"/>
      <c r="H417" s="1012"/>
      <c r="I417" s="1012"/>
      <c r="J417" s="1012"/>
      <c r="K417" s="1012"/>
      <c r="L417" s="1016">
        <f>SUM(L413:L416)</f>
        <v>2790.2549999999997</v>
      </c>
      <c r="M417" s="897"/>
      <c r="O417" s="114"/>
      <c r="P417" s="113"/>
      <c r="Q417" s="113"/>
      <c r="R417" s="113"/>
      <c r="S417" s="113"/>
      <c r="T417" s="113"/>
      <c r="U417" s="113"/>
      <c r="V417" s="113"/>
      <c r="W417" s="113"/>
      <c r="X417" s="113"/>
      <c r="Y417" s="22"/>
      <c r="Z417" s="22"/>
      <c r="AA417" s="22"/>
      <c r="AB417" s="22"/>
      <c r="AC417" s="22"/>
      <c r="AD417" s="22"/>
      <c r="AE417" s="22"/>
    </row>
    <row r="418" spans="1:31" s="190" customFormat="1">
      <c r="A418" s="932"/>
      <c r="B418" s="894"/>
      <c r="C418" s="1008"/>
      <c r="D418" s="1044"/>
      <c r="E418" s="1025"/>
      <c r="F418" s="1008"/>
      <c r="G418" s="588"/>
      <c r="H418" s="1012"/>
      <c r="I418" s="1012"/>
      <c r="J418" s="1012"/>
      <c r="K418" s="1012"/>
      <c r="L418" s="1012"/>
      <c r="M418" s="897"/>
      <c r="O418" s="114"/>
      <c r="P418" s="113"/>
      <c r="Q418" s="113"/>
      <c r="R418" s="113"/>
      <c r="S418" s="113"/>
      <c r="T418" s="113"/>
      <c r="U418" s="113"/>
      <c r="V418" s="113"/>
      <c r="W418" s="113"/>
      <c r="X418" s="113"/>
      <c r="Y418" s="22"/>
      <c r="Z418" s="22"/>
      <c r="AA418" s="22"/>
      <c r="AB418" s="22"/>
      <c r="AC418" s="22"/>
      <c r="AD418" s="22"/>
      <c r="AE418" s="22"/>
    </row>
    <row r="419" spans="1:31" s="191" customFormat="1">
      <c r="A419" s="932">
        <v>9</v>
      </c>
      <c r="B419" s="891" t="str">
        <f>$B$341&amp;"."&amp;A419</f>
        <v>4.1.1.9</v>
      </c>
      <c r="C419" s="998" t="str">
        <f ca="1">VLOOKUP($B419,'PLANILHA ORÇAMENTÁRIA'!$C:$M,2,0)</f>
        <v>CPU-003</v>
      </c>
      <c r="D419" s="998" t="str">
        <f ca="1">VLOOKUP($B419,'PLANILHA ORÇAMENTÁRIA'!$C:$M,3,0)</f>
        <v>EXTRA</v>
      </c>
      <c r="E419" s="999" t="str">
        <f ca="1">VLOOKUP($B419,'PLANILHA ORÇAMENTÁRIA'!$C:$M,4,0)</f>
        <v>TICKET DE EMPRESTIMO DE JAZIDA INCLUINDO TRANSPORTE</v>
      </c>
      <c r="F419" s="998" t="str">
        <f ca="1">VLOOKUP($B419,'PLANILHA ORÇAMENTÁRIA'!$C:$M,5,0)</f>
        <v>M³</v>
      </c>
      <c r="G419" s="1000" t="s">
        <v>16</v>
      </c>
      <c r="H419" s="1001" t="s">
        <v>17</v>
      </c>
      <c r="I419" s="1001" t="s">
        <v>18</v>
      </c>
      <c r="J419" s="1001" t="s">
        <v>19</v>
      </c>
      <c r="K419" s="1001" t="s">
        <v>20757</v>
      </c>
      <c r="L419" s="1001" t="s">
        <v>20758</v>
      </c>
      <c r="M419" s="892">
        <f>SUBTOTAL(9,M420)</f>
        <v>2790.2549999999997</v>
      </c>
      <c r="N419" s="190"/>
      <c r="O419" s="115"/>
      <c r="P419" s="113"/>
      <c r="Q419" s="113"/>
      <c r="R419" s="113"/>
      <c r="S419" s="113"/>
      <c r="T419" s="113"/>
      <c r="U419" s="113"/>
      <c r="V419" s="113"/>
      <c r="W419" s="113"/>
      <c r="X419" s="113"/>
      <c r="Y419" s="22"/>
      <c r="Z419" s="22"/>
      <c r="AA419" s="22"/>
      <c r="AB419" s="22"/>
      <c r="AC419" s="22"/>
      <c r="AD419" s="22"/>
      <c r="AE419" s="22"/>
    </row>
    <row r="420" spans="1:31" s="190" customFormat="1">
      <c r="A420" s="932"/>
      <c r="B420" s="898"/>
      <c r="C420" s="1008"/>
      <c r="D420" s="1009"/>
      <c r="E420" s="1025" t="s">
        <v>22948</v>
      </c>
      <c r="F420" s="1011"/>
      <c r="G420" s="588"/>
      <c r="H420" s="1012"/>
      <c r="I420" s="1012"/>
      <c r="J420" s="1012"/>
      <c r="K420" s="1012"/>
      <c r="L420" s="1016">
        <f>M411</f>
        <v>2790.2549999999997</v>
      </c>
      <c r="M420" s="896">
        <f>L420</f>
        <v>2790.2549999999997</v>
      </c>
      <c r="O420" s="114"/>
      <c r="P420" s="113"/>
      <c r="Q420" s="113"/>
      <c r="R420" s="113"/>
      <c r="S420" s="113"/>
      <c r="T420" s="113"/>
      <c r="U420" s="113"/>
      <c r="V420" s="113"/>
      <c r="W420" s="113"/>
      <c r="X420" s="113"/>
      <c r="Y420" s="22"/>
      <c r="Z420" s="22"/>
      <c r="AA420" s="22"/>
      <c r="AB420" s="22"/>
      <c r="AC420" s="22"/>
      <c r="AD420" s="22"/>
      <c r="AE420" s="22"/>
    </row>
    <row r="421" spans="1:31" s="190" customFormat="1">
      <c r="A421" s="932"/>
      <c r="B421" s="1117"/>
      <c r="C421" s="1050"/>
      <c r="D421" s="1051"/>
      <c r="E421" s="1118"/>
      <c r="F421" s="1053"/>
      <c r="G421" s="1054"/>
      <c r="H421" s="1055"/>
      <c r="I421" s="1055"/>
      <c r="J421" s="1055"/>
      <c r="K421" s="1055"/>
      <c r="L421" s="1055"/>
      <c r="M421" s="1119"/>
      <c r="O421" s="114"/>
      <c r="P421" s="113"/>
      <c r="Q421" s="113"/>
      <c r="R421" s="113"/>
      <c r="S421" s="113"/>
      <c r="T421" s="113"/>
      <c r="U421" s="113"/>
      <c r="V421" s="113"/>
      <c r="W421" s="113"/>
      <c r="X421" s="113"/>
      <c r="Y421" s="22"/>
      <c r="Z421" s="22"/>
      <c r="AA421" s="22"/>
      <c r="AB421" s="22"/>
      <c r="AC421" s="22"/>
      <c r="AD421" s="22"/>
      <c r="AE421" s="22"/>
    </row>
    <row r="422" spans="1:31" s="191" customFormat="1" ht="25.5">
      <c r="A422" s="932">
        <v>10</v>
      </c>
      <c r="B422" s="891" t="str">
        <f>$B$341&amp;"."&amp;A422</f>
        <v>4.1.1.10</v>
      </c>
      <c r="C422" s="998">
        <f ca="1">VLOOKUP($B422,'PLANILHA ORÇAMENTÁRIA'!$C:$M,2,0)</f>
        <v>5405986</v>
      </c>
      <c r="D422" s="998" t="str">
        <f ca="1">VLOOKUP($B422,'PLANILHA ORÇAMENTÁRIA'!$C:$M,3,0)</f>
        <v>SICRO 3</v>
      </c>
      <c r="E422" s="999" t="str">
        <f ca="1">VLOOKUP($B422,'PLANILHA ORÇAMENTÁRIA'!$C:$M,4,0)</f>
        <v>MOLDES METÁLICOS PARA ESCAMA DE CONCRETO ARMADO PARA SOLO REFORÇADO COM FITA METÁLICA - FORMATO CRUCIFORME DE 1,50 X 1,50 M - UTILIZAÇÃO DE 100 VEZES</v>
      </c>
      <c r="F422" s="998" t="str">
        <f ca="1">VLOOKUP($B422,'PLANILHA ORÇAMENTÁRIA'!$C:$M,5,0)</f>
        <v>M²</v>
      </c>
      <c r="G422" s="1000" t="s">
        <v>16</v>
      </c>
      <c r="H422" s="1001" t="s">
        <v>20762</v>
      </c>
      <c r="I422" s="1001" t="s">
        <v>18</v>
      </c>
      <c r="J422" s="1001" t="s">
        <v>20763</v>
      </c>
      <c r="K422" s="1001" t="s">
        <v>20</v>
      </c>
      <c r="L422" s="1001" t="s">
        <v>21</v>
      </c>
      <c r="M422" s="892">
        <f>SUBTOTAL(9,M424:M445)</f>
        <v>745.92399999999986</v>
      </c>
      <c r="N422" s="190"/>
      <c r="O422" s="115"/>
      <c r="P422" s="113"/>
      <c r="Q422" s="113"/>
      <c r="R422" s="113"/>
      <c r="S422" s="113"/>
      <c r="T422" s="113"/>
      <c r="U422" s="113"/>
      <c r="V422" s="113"/>
      <c r="W422" s="113"/>
      <c r="X422" s="113"/>
      <c r="Y422" s="22"/>
      <c r="Z422" s="22"/>
      <c r="AA422" s="22"/>
      <c r="AB422" s="22"/>
      <c r="AC422" s="22"/>
      <c r="AD422" s="22"/>
      <c r="AE422" s="22"/>
    </row>
    <row r="423" spans="1:31" s="190" customFormat="1">
      <c r="A423" s="932"/>
      <c r="B423" s="898"/>
      <c r="C423" s="1008"/>
      <c r="D423" s="1009"/>
      <c r="E423" s="1013" t="s">
        <v>23253</v>
      </c>
      <c r="F423" s="1011"/>
      <c r="G423" s="588"/>
      <c r="H423" s="1012"/>
      <c r="I423" s="1012"/>
      <c r="J423" s="1012"/>
      <c r="K423" s="1012"/>
      <c r="L423" s="1012"/>
      <c r="M423" s="895"/>
      <c r="O423" s="114"/>
      <c r="P423" s="113"/>
      <c r="Q423" s="113"/>
      <c r="R423" s="113"/>
      <c r="S423" s="113"/>
      <c r="T423" s="113"/>
      <c r="U423" s="113"/>
      <c r="V423" s="113"/>
      <c r="W423" s="113"/>
      <c r="X423" s="113"/>
      <c r="Y423" s="22"/>
      <c r="Z423" s="22"/>
      <c r="AA423" s="22"/>
      <c r="AB423" s="22"/>
      <c r="AC423" s="22"/>
      <c r="AD423" s="22"/>
      <c r="AE423" s="22"/>
    </row>
    <row r="424" spans="1:31" s="190" customFormat="1">
      <c r="A424" s="932"/>
      <c r="B424" s="899"/>
      <c r="C424" s="1008"/>
      <c r="D424" s="1014"/>
      <c r="E424" s="1010" t="s">
        <v>20733</v>
      </c>
      <c r="F424" s="1008"/>
      <c r="G424" s="588">
        <v>4</v>
      </c>
      <c r="H424" s="1012">
        <v>6</v>
      </c>
      <c r="I424" s="1012"/>
      <c r="J424" s="1012">
        <v>0.14000000000000001</v>
      </c>
      <c r="K424" s="1012">
        <f>2.13+H424*J424</f>
        <v>2.9699999999999998</v>
      </c>
      <c r="L424" s="1012"/>
      <c r="M424" s="900">
        <f>G424*K424</f>
        <v>11.879999999999999</v>
      </c>
      <c r="O424" s="114"/>
      <c r="P424" s="113"/>
      <c r="Q424" s="113"/>
      <c r="R424" s="113"/>
      <c r="S424" s="113"/>
      <c r="T424" s="113"/>
      <c r="U424" s="113"/>
      <c r="V424" s="113"/>
      <c r="W424" s="113"/>
      <c r="X424" s="113"/>
      <c r="Y424" s="22"/>
      <c r="Z424" s="22"/>
      <c r="AA424" s="22"/>
      <c r="AB424" s="22"/>
      <c r="AC424" s="22"/>
      <c r="AD424" s="22"/>
      <c r="AE424" s="22"/>
    </row>
    <row r="425" spans="1:31" s="190" customFormat="1">
      <c r="A425" s="932"/>
      <c r="B425" s="899"/>
      <c r="C425" s="1008"/>
      <c r="D425" s="1014"/>
      <c r="E425" s="1010" t="s">
        <v>20734</v>
      </c>
      <c r="F425" s="1008"/>
      <c r="G425" s="588">
        <v>2</v>
      </c>
      <c r="H425" s="1012">
        <v>6</v>
      </c>
      <c r="I425" s="1012"/>
      <c r="J425" s="1012">
        <v>0.14000000000000001</v>
      </c>
      <c r="K425" s="1012">
        <f>2.13+H425*J425</f>
        <v>2.9699999999999998</v>
      </c>
      <c r="L425" s="1012"/>
      <c r="M425" s="900">
        <f>G425*K425</f>
        <v>5.9399999999999995</v>
      </c>
      <c r="O425" s="114"/>
      <c r="P425" s="113"/>
      <c r="Q425" s="113"/>
      <c r="R425" s="113"/>
      <c r="S425" s="113"/>
      <c r="T425" s="113"/>
      <c r="U425" s="113"/>
      <c r="V425" s="113"/>
      <c r="W425" s="113"/>
      <c r="X425" s="113"/>
      <c r="Y425" s="22"/>
      <c r="Z425" s="22"/>
      <c r="AA425" s="22"/>
      <c r="AB425" s="22"/>
      <c r="AC425" s="22"/>
      <c r="AD425" s="22"/>
      <c r="AE425" s="22"/>
    </row>
    <row r="426" spans="1:31" s="190" customFormat="1">
      <c r="A426" s="932"/>
      <c r="B426" s="899"/>
      <c r="C426" s="1008"/>
      <c r="D426" s="1014"/>
      <c r="E426" s="1010" t="s">
        <v>20735</v>
      </c>
      <c r="F426" s="1008"/>
      <c r="G426" s="588">
        <v>104</v>
      </c>
      <c r="H426" s="1012">
        <v>6.45</v>
      </c>
      <c r="I426" s="1012"/>
      <c r="J426" s="1012">
        <v>0.14000000000000001</v>
      </c>
      <c r="K426" s="1012">
        <f>2.25+H426*J426</f>
        <v>3.153</v>
      </c>
      <c r="L426" s="1012"/>
      <c r="M426" s="900">
        <f t="shared" ref="M426:M445" si="4">G426*K426</f>
        <v>327.91199999999998</v>
      </c>
      <c r="O426" s="114"/>
      <c r="P426" s="113"/>
      <c r="Q426" s="113"/>
      <c r="R426" s="113"/>
      <c r="S426" s="113"/>
      <c r="T426" s="113"/>
      <c r="U426" s="113"/>
      <c r="V426" s="113"/>
      <c r="W426" s="113"/>
      <c r="X426" s="113"/>
      <c r="Y426" s="22"/>
      <c r="Z426" s="22"/>
      <c r="AA426" s="22"/>
      <c r="AB426" s="22"/>
      <c r="AC426" s="22"/>
      <c r="AD426" s="22"/>
      <c r="AE426" s="22"/>
    </row>
    <row r="427" spans="1:31" s="190" customFormat="1">
      <c r="A427" s="932"/>
      <c r="B427" s="899"/>
      <c r="C427" s="1008"/>
      <c r="D427" s="1014"/>
      <c r="E427" s="1010" t="s">
        <v>20736</v>
      </c>
      <c r="F427" s="1008"/>
      <c r="G427" s="588">
        <v>1</v>
      </c>
      <c r="H427" s="1012">
        <v>6.45</v>
      </c>
      <c r="I427" s="1012"/>
      <c r="J427" s="1012">
        <v>0.14000000000000001</v>
      </c>
      <c r="K427" s="1012">
        <f>2.25+H427*J427</f>
        <v>3.153</v>
      </c>
      <c r="L427" s="1012"/>
      <c r="M427" s="900">
        <f t="shared" si="4"/>
        <v>3.153</v>
      </c>
      <c r="O427" s="114"/>
      <c r="P427" s="113"/>
      <c r="Q427" s="113"/>
      <c r="R427" s="113"/>
      <c r="S427" s="113"/>
      <c r="T427" s="113"/>
      <c r="U427" s="113"/>
      <c r="V427" s="113"/>
      <c r="W427" s="113"/>
      <c r="X427" s="113"/>
      <c r="Y427" s="22"/>
      <c r="Z427" s="22"/>
      <c r="AA427" s="22"/>
      <c r="AB427" s="22"/>
      <c r="AC427" s="22"/>
      <c r="AD427" s="22"/>
      <c r="AE427" s="22"/>
    </row>
    <row r="428" spans="1:31" s="190" customFormat="1">
      <c r="A428" s="932"/>
      <c r="B428" s="899"/>
      <c r="C428" s="1008"/>
      <c r="D428" s="1014"/>
      <c r="E428" s="1010" t="s">
        <v>20737</v>
      </c>
      <c r="F428" s="1008"/>
      <c r="G428" s="588">
        <v>19</v>
      </c>
      <c r="H428" s="1012">
        <v>6.45</v>
      </c>
      <c r="I428" s="1012"/>
      <c r="J428" s="1012">
        <v>0.14000000000000001</v>
      </c>
      <c r="K428" s="1012">
        <f>2.25+H428*J428</f>
        <v>3.153</v>
      </c>
      <c r="L428" s="1012"/>
      <c r="M428" s="900">
        <f t="shared" si="4"/>
        <v>59.907000000000004</v>
      </c>
      <c r="O428" s="114"/>
      <c r="P428" s="113"/>
      <c r="Q428" s="113"/>
      <c r="R428" s="113"/>
      <c r="S428" s="113"/>
      <c r="T428" s="113"/>
      <c r="U428" s="113"/>
      <c r="V428" s="113"/>
      <c r="W428" s="113"/>
      <c r="X428" s="113"/>
      <c r="Y428" s="22"/>
      <c r="Z428" s="22"/>
      <c r="AA428" s="22"/>
      <c r="AB428" s="22"/>
      <c r="AC428" s="22"/>
      <c r="AD428" s="22"/>
      <c r="AE428" s="22"/>
    </row>
    <row r="429" spans="1:31" s="190" customFormat="1">
      <c r="A429" s="932"/>
      <c r="B429" s="899"/>
      <c r="C429" s="1008"/>
      <c r="D429" s="1014"/>
      <c r="E429" s="1010" t="s">
        <v>20738</v>
      </c>
      <c r="F429" s="1008"/>
      <c r="G429" s="588">
        <v>16</v>
      </c>
      <c r="H429" s="1012">
        <v>7</v>
      </c>
      <c r="I429" s="1012"/>
      <c r="J429" s="1012">
        <v>0.14000000000000001</v>
      </c>
      <c r="K429" s="1012">
        <f>2.75+H429*J429</f>
        <v>3.73</v>
      </c>
      <c r="L429" s="1012"/>
      <c r="M429" s="900">
        <f t="shared" si="4"/>
        <v>59.68</v>
      </c>
      <c r="O429" s="114"/>
      <c r="P429" s="113"/>
      <c r="Q429" s="113"/>
      <c r="R429" s="113"/>
      <c r="S429" s="113"/>
      <c r="T429" s="113"/>
      <c r="U429" s="113"/>
      <c r="V429" s="113"/>
      <c r="W429" s="113"/>
      <c r="X429" s="113"/>
      <c r="Y429" s="22"/>
      <c r="Z429" s="22"/>
      <c r="AA429" s="22"/>
      <c r="AB429" s="22"/>
      <c r="AC429" s="22"/>
      <c r="AD429" s="22"/>
      <c r="AE429" s="22"/>
    </row>
    <row r="430" spans="1:31" s="190" customFormat="1">
      <c r="A430" s="932"/>
      <c r="B430" s="899"/>
      <c r="C430" s="1008"/>
      <c r="D430" s="1014"/>
      <c r="E430" s="1010" t="s">
        <v>20739</v>
      </c>
      <c r="F430" s="1008"/>
      <c r="G430" s="588">
        <v>1</v>
      </c>
      <c r="H430" s="1012">
        <v>6.76</v>
      </c>
      <c r="I430" s="1012"/>
      <c r="J430" s="1012">
        <v>0.14000000000000001</v>
      </c>
      <c r="K430" s="1012">
        <f>2.54+H430*J430</f>
        <v>3.4864000000000002</v>
      </c>
      <c r="L430" s="1012"/>
      <c r="M430" s="900">
        <f t="shared" si="4"/>
        <v>3.4864000000000002</v>
      </c>
      <c r="O430" s="114"/>
      <c r="P430" s="113"/>
      <c r="Q430" s="113"/>
      <c r="R430" s="113"/>
      <c r="S430" s="113"/>
      <c r="T430" s="113"/>
      <c r="U430" s="113"/>
      <c r="V430" s="113"/>
      <c r="W430" s="113"/>
      <c r="X430" s="113"/>
      <c r="Y430" s="22"/>
      <c r="Z430" s="22"/>
      <c r="AA430" s="22"/>
      <c r="AB430" s="22"/>
      <c r="AC430" s="22"/>
      <c r="AD430" s="22"/>
      <c r="AE430" s="22"/>
    </row>
    <row r="431" spans="1:31" s="190" customFormat="1">
      <c r="A431" s="932"/>
      <c r="B431" s="899"/>
      <c r="C431" s="1008"/>
      <c r="D431" s="1014"/>
      <c r="E431" s="1010" t="s">
        <v>20740</v>
      </c>
      <c r="F431" s="1008"/>
      <c r="G431" s="588">
        <v>46</v>
      </c>
      <c r="H431" s="1012">
        <v>4.76</v>
      </c>
      <c r="I431" s="1012"/>
      <c r="J431" s="1012">
        <v>0.14000000000000001</v>
      </c>
      <c r="K431" s="1012">
        <f>1.125+H431*J431</f>
        <v>1.7913999999999999</v>
      </c>
      <c r="L431" s="1012"/>
      <c r="M431" s="900">
        <f t="shared" si="4"/>
        <v>82.404399999999995</v>
      </c>
      <c r="O431" s="114"/>
      <c r="P431" s="113"/>
      <c r="Q431" s="113"/>
      <c r="R431" s="113"/>
      <c r="S431" s="113"/>
      <c r="T431" s="113"/>
      <c r="U431" s="113"/>
      <c r="V431" s="113"/>
      <c r="W431" s="113"/>
      <c r="X431" s="113"/>
      <c r="Y431" s="22"/>
      <c r="Z431" s="22"/>
      <c r="AA431" s="22"/>
      <c r="AB431" s="22"/>
      <c r="AC431" s="22"/>
      <c r="AD431" s="22"/>
      <c r="AE431" s="22"/>
    </row>
    <row r="432" spans="1:31" s="190" customFormat="1">
      <c r="A432" s="932"/>
      <c r="B432" s="899"/>
      <c r="C432" s="1008"/>
      <c r="D432" s="1014"/>
      <c r="E432" s="1010" t="s">
        <v>20741</v>
      </c>
      <c r="F432" s="1008"/>
      <c r="G432" s="588">
        <v>2</v>
      </c>
      <c r="H432" s="1012">
        <v>7.37</v>
      </c>
      <c r="I432" s="1012"/>
      <c r="J432" s="1012">
        <v>0.14000000000000001</v>
      </c>
      <c r="K432" s="1012">
        <f>3.132+H432*J432</f>
        <v>4.1638000000000002</v>
      </c>
      <c r="L432" s="1012"/>
      <c r="M432" s="900">
        <f t="shared" si="4"/>
        <v>8.3276000000000003</v>
      </c>
      <c r="O432" s="114"/>
      <c r="P432" s="113"/>
      <c r="Q432" s="113"/>
      <c r="R432" s="113"/>
      <c r="S432" s="113"/>
      <c r="T432" s="113"/>
      <c r="U432" s="113"/>
      <c r="V432" s="113"/>
      <c r="W432" s="113"/>
      <c r="X432" s="113"/>
      <c r="Y432" s="22"/>
      <c r="Z432" s="22"/>
      <c r="AA432" s="22"/>
      <c r="AB432" s="22"/>
      <c r="AC432" s="22"/>
      <c r="AD432" s="22"/>
      <c r="AE432" s="22"/>
    </row>
    <row r="433" spans="1:31" s="190" customFormat="1">
      <c r="A433" s="932"/>
      <c r="B433" s="899"/>
      <c r="C433" s="1008"/>
      <c r="D433" s="1014"/>
      <c r="E433" s="1010" t="s">
        <v>20742</v>
      </c>
      <c r="F433" s="1008"/>
      <c r="G433" s="588">
        <v>1</v>
      </c>
      <c r="H433" s="1012">
        <v>4.62</v>
      </c>
      <c r="I433" s="1012"/>
      <c r="J433" s="1012">
        <v>0.14000000000000001</v>
      </c>
      <c r="K433" s="1012">
        <f>1.125+H433*J433</f>
        <v>1.7718</v>
      </c>
      <c r="L433" s="1012"/>
      <c r="M433" s="900">
        <f t="shared" si="4"/>
        <v>1.7718</v>
      </c>
      <c r="O433" s="114"/>
      <c r="P433" s="113"/>
      <c r="Q433" s="113"/>
      <c r="R433" s="113"/>
      <c r="S433" s="113"/>
      <c r="T433" s="113"/>
      <c r="U433" s="113"/>
      <c r="V433" s="113"/>
      <c r="W433" s="113"/>
      <c r="X433" s="113"/>
      <c r="Y433" s="22"/>
      <c r="Z433" s="22"/>
      <c r="AA433" s="22"/>
      <c r="AB433" s="22"/>
      <c r="AC433" s="22"/>
      <c r="AD433" s="22"/>
      <c r="AE433" s="22"/>
    </row>
    <row r="434" spans="1:31" s="190" customFormat="1">
      <c r="A434" s="932"/>
      <c r="B434" s="899"/>
      <c r="C434" s="1008"/>
      <c r="D434" s="1014"/>
      <c r="E434" s="1010" t="s">
        <v>20743</v>
      </c>
      <c r="F434" s="1008"/>
      <c r="G434" s="588">
        <v>2</v>
      </c>
      <c r="H434" s="1012">
        <v>4.62</v>
      </c>
      <c r="I434" s="1012"/>
      <c r="J434" s="1012">
        <v>0.14000000000000001</v>
      </c>
      <c r="K434" s="1012">
        <f>1.125+H434*J434</f>
        <v>1.7718</v>
      </c>
      <c r="L434" s="1012"/>
      <c r="M434" s="900">
        <f t="shared" si="4"/>
        <v>3.5436000000000001</v>
      </c>
      <c r="O434" s="114"/>
      <c r="P434" s="113"/>
      <c r="Q434" s="113"/>
      <c r="R434" s="113"/>
      <c r="S434" s="113"/>
      <c r="T434" s="113"/>
      <c r="U434" s="113"/>
      <c r="V434" s="113"/>
      <c r="W434" s="113"/>
      <c r="X434" s="113"/>
      <c r="Y434" s="22"/>
      <c r="Z434" s="22"/>
      <c r="AA434" s="22"/>
      <c r="AB434" s="22"/>
      <c r="AC434" s="22"/>
      <c r="AD434" s="22"/>
      <c r="AE434" s="22"/>
    </row>
    <row r="435" spans="1:31" s="190" customFormat="1">
      <c r="A435" s="932"/>
      <c r="B435" s="899"/>
      <c r="C435" s="1008"/>
      <c r="D435" s="1014"/>
      <c r="E435" s="1010" t="s">
        <v>20744</v>
      </c>
      <c r="F435" s="1008"/>
      <c r="G435" s="588">
        <v>1</v>
      </c>
      <c r="H435" s="1012">
        <v>5.12</v>
      </c>
      <c r="I435" s="1012"/>
      <c r="J435" s="1012">
        <v>0.14000000000000001</v>
      </c>
      <c r="K435" s="1012">
        <f>1.41+H435*J435</f>
        <v>2.1268000000000002</v>
      </c>
      <c r="L435" s="1012"/>
      <c r="M435" s="900">
        <f t="shared" si="4"/>
        <v>2.1268000000000002</v>
      </c>
      <c r="O435" s="114"/>
      <c r="P435" s="113"/>
      <c r="Q435" s="113"/>
      <c r="R435" s="113"/>
      <c r="S435" s="113"/>
      <c r="T435" s="113"/>
      <c r="U435" s="113"/>
      <c r="V435" s="113"/>
      <c r="W435" s="113"/>
      <c r="X435" s="113"/>
      <c r="Y435" s="22"/>
      <c r="Z435" s="22"/>
      <c r="AA435" s="22"/>
      <c r="AB435" s="22"/>
      <c r="AC435" s="22"/>
      <c r="AD435" s="22"/>
      <c r="AE435" s="22"/>
    </row>
    <row r="436" spans="1:31" s="190" customFormat="1">
      <c r="A436" s="932"/>
      <c r="B436" s="899"/>
      <c r="C436" s="1008"/>
      <c r="D436" s="1014"/>
      <c r="E436" s="1010" t="s">
        <v>20745</v>
      </c>
      <c r="F436" s="1008"/>
      <c r="G436" s="588">
        <v>18</v>
      </c>
      <c r="H436" s="1012">
        <v>5.46</v>
      </c>
      <c r="I436" s="1012"/>
      <c r="J436" s="1012">
        <v>0.14000000000000001</v>
      </c>
      <c r="K436" s="1012">
        <f>1.75+H436*J436</f>
        <v>2.5144000000000002</v>
      </c>
      <c r="L436" s="1012"/>
      <c r="M436" s="900">
        <f t="shared" si="4"/>
        <v>45.259200000000007</v>
      </c>
      <c r="O436" s="114"/>
      <c r="P436" s="113"/>
      <c r="Q436" s="113"/>
      <c r="R436" s="113"/>
      <c r="S436" s="113"/>
      <c r="T436" s="113"/>
      <c r="U436" s="113"/>
      <c r="V436" s="113"/>
      <c r="W436" s="113"/>
      <c r="X436" s="113"/>
      <c r="Y436" s="22"/>
      <c r="Z436" s="22"/>
      <c r="AA436" s="22"/>
      <c r="AB436" s="22"/>
      <c r="AC436" s="22"/>
      <c r="AD436" s="22"/>
      <c r="AE436" s="22"/>
    </row>
    <row r="437" spans="1:31" s="190" customFormat="1">
      <c r="A437" s="932"/>
      <c r="B437" s="899"/>
      <c r="C437" s="1008"/>
      <c r="D437" s="1014"/>
      <c r="E437" s="1010" t="s">
        <v>20746</v>
      </c>
      <c r="F437" s="1008"/>
      <c r="G437" s="588">
        <v>19</v>
      </c>
      <c r="H437" s="1012">
        <v>7.64</v>
      </c>
      <c r="I437" s="1012"/>
      <c r="J437" s="1012">
        <v>0.14000000000000001</v>
      </c>
      <c r="K437" s="1012">
        <f>3.375+H437*J437</f>
        <v>4.4446000000000003</v>
      </c>
      <c r="L437" s="1012"/>
      <c r="M437" s="900">
        <f t="shared" si="4"/>
        <v>84.447400000000002</v>
      </c>
      <c r="O437" s="114"/>
      <c r="P437" s="113"/>
      <c r="Q437" s="113"/>
      <c r="R437" s="113"/>
      <c r="S437" s="113"/>
      <c r="T437" s="113"/>
      <c r="U437" s="113"/>
      <c r="V437" s="113"/>
      <c r="W437" s="113"/>
      <c r="X437" s="113"/>
      <c r="Y437" s="22"/>
      <c r="Z437" s="22"/>
      <c r="AA437" s="22"/>
      <c r="AB437" s="22"/>
      <c r="AC437" s="22"/>
      <c r="AD437" s="22"/>
      <c r="AE437" s="22"/>
    </row>
    <row r="438" spans="1:31" s="190" customFormat="1">
      <c r="A438" s="932"/>
      <c r="B438" s="899"/>
      <c r="C438" s="1008"/>
      <c r="D438" s="1014"/>
      <c r="E438" s="1010" t="s">
        <v>20747</v>
      </c>
      <c r="F438" s="1008"/>
      <c r="G438" s="588">
        <v>1</v>
      </c>
      <c r="H438" s="1012">
        <v>7.77</v>
      </c>
      <c r="I438" s="1012"/>
      <c r="J438" s="1012">
        <v>0.14000000000000001</v>
      </c>
      <c r="K438" s="1012">
        <f>3.375+H438*J438</f>
        <v>4.4627999999999997</v>
      </c>
      <c r="L438" s="1012"/>
      <c r="M438" s="900">
        <f t="shared" si="4"/>
        <v>4.4627999999999997</v>
      </c>
      <c r="O438" s="114"/>
      <c r="P438" s="113"/>
      <c r="Q438" s="113"/>
      <c r="R438" s="113"/>
      <c r="S438" s="113"/>
      <c r="T438" s="113"/>
      <c r="U438" s="113"/>
      <c r="V438" s="113"/>
      <c r="W438" s="113"/>
      <c r="X438" s="113"/>
      <c r="Y438" s="22"/>
      <c r="Z438" s="22"/>
      <c r="AA438" s="22"/>
      <c r="AB438" s="22"/>
      <c r="AC438" s="22"/>
      <c r="AD438" s="22"/>
      <c r="AE438" s="22"/>
    </row>
    <row r="439" spans="1:31" s="190" customFormat="1">
      <c r="A439" s="932"/>
      <c r="B439" s="899"/>
      <c r="C439" s="1008"/>
      <c r="D439" s="1014"/>
      <c r="E439" s="1010" t="s">
        <v>20748</v>
      </c>
      <c r="F439" s="1008"/>
      <c r="G439" s="588">
        <v>6</v>
      </c>
      <c r="H439" s="1012">
        <v>7</v>
      </c>
      <c r="I439" s="1012"/>
      <c r="J439" s="1012">
        <v>0.14000000000000001</v>
      </c>
      <c r="K439" s="1012">
        <f>2.25+H439*J439</f>
        <v>3.23</v>
      </c>
      <c r="L439" s="1012"/>
      <c r="M439" s="900">
        <f t="shared" si="4"/>
        <v>19.38</v>
      </c>
      <c r="O439" s="114"/>
      <c r="P439" s="113"/>
      <c r="Q439" s="113"/>
      <c r="R439" s="113"/>
      <c r="S439" s="113"/>
      <c r="T439" s="113"/>
      <c r="U439" s="113"/>
      <c r="V439" s="113"/>
      <c r="W439" s="113"/>
      <c r="X439" s="113"/>
      <c r="Y439" s="22"/>
      <c r="Z439" s="22"/>
      <c r="AA439" s="22"/>
      <c r="AB439" s="22"/>
      <c r="AC439" s="22"/>
      <c r="AD439" s="22"/>
      <c r="AE439" s="22"/>
    </row>
    <row r="440" spans="1:31" s="190" customFormat="1">
      <c r="A440" s="932"/>
      <c r="B440" s="899"/>
      <c r="C440" s="1008"/>
      <c r="D440" s="1014"/>
      <c r="E440" s="1010" t="s">
        <v>20749</v>
      </c>
      <c r="F440" s="1008"/>
      <c r="G440" s="588">
        <v>1</v>
      </c>
      <c r="H440" s="1012">
        <v>6.25</v>
      </c>
      <c r="I440" s="1012"/>
      <c r="J440" s="1012">
        <v>0.14000000000000001</v>
      </c>
      <c r="K440" s="1012">
        <f>2.2+H440*J440</f>
        <v>3.0750000000000002</v>
      </c>
      <c r="L440" s="1012"/>
      <c r="M440" s="900">
        <f t="shared" si="4"/>
        <v>3.0750000000000002</v>
      </c>
      <c r="O440" s="114"/>
      <c r="P440" s="113"/>
      <c r="Q440" s="113"/>
      <c r="R440" s="113"/>
      <c r="S440" s="113"/>
      <c r="T440" s="113"/>
      <c r="U440" s="113"/>
      <c r="V440" s="113"/>
      <c r="W440" s="113"/>
      <c r="X440" s="113"/>
      <c r="Y440" s="22"/>
      <c r="Z440" s="22"/>
      <c r="AA440" s="22"/>
      <c r="AB440" s="22"/>
      <c r="AC440" s="22"/>
      <c r="AD440" s="22"/>
      <c r="AE440" s="22"/>
    </row>
    <row r="441" spans="1:31" s="190" customFormat="1">
      <c r="A441" s="932"/>
      <c r="B441" s="899"/>
      <c r="C441" s="1008"/>
      <c r="D441" s="1014"/>
      <c r="E441" s="1010" t="s">
        <v>20750</v>
      </c>
      <c r="F441" s="1008"/>
      <c r="G441" s="588">
        <v>2</v>
      </c>
      <c r="H441" s="1012">
        <v>6.25</v>
      </c>
      <c r="I441" s="1012"/>
      <c r="J441" s="1012">
        <v>0.14000000000000001</v>
      </c>
      <c r="K441" s="1012">
        <f>2.25+H441*J441</f>
        <v>3.125</v>
      </c>
      <c r="L441" s="1012"/>
      <c r="M441" s="900">
        <f t="shared" si="4"/>
        <v>6.25</v>
      </c>
      <c r="O441" s="114"/>
      <c r="P441" s="113"/>
      <c r="Q441" s="113"/>
      <c r="R441" s="113"/>
      <c r="S441" s="113"/>
      <c r="T441" s="113"/>
      <c r="U441" s="113"/>
      <c r="V441" s="113"/>
      <c r="W441" s="113"/>
      <c r="X441" s="113"/>
      <c r="Y441" s="22"/>
      <c r="Z441" s="22"/>
      <c r="AA441" s="22"/>
      <c r="AB441" s="22"/>
      <c r="AC441" s="22"/>
      <c r="AD441" s="22"/>
      <c r="AE441" s="22"/>
    </row>
    <row r="442" spans="1:31" s="190" customFormat="1">
      <c r="A442" s="932"/>
      <c r="B442" s="899"/>
      <c r="C442" s="1008"/>
      <c r="D442" s="1014"/>
      <c r="E442" s="1010" t="s">
        <v>20751</v>
      </c>
      <c r="F442" s="1008"/>
      <c r="G442" s="588">
        <v>1</v>
      </c>
      <c r="H442" s="1012">
        <v>6.19</v>
      </c>
      <c r="I442" s="1012"/>
      <c r="J442" s="1012">
        <v>0.14000000000000001</v>
      </c>
      <c r="K442" s="1012">
        <f>2.23+H442*J442</f>
        <v>3.0966</v>
      </c>
      <c r="L442" s="1012"/>
      <c r="M442" s="900">
        <f t="shared" si="4"/>
        <v>3.0966</v>
      </c>
      <c r="O442" s="114"/>
      <c r="P442" s="113"/>
      <c r="Q442" s="113"/>
      <c r="R442" s="113"/>
      <c r="S442" s="113"/>
      <c r="T442" s="113"/>
      <c r="U442" s="113"/>
      <c r="V442" s="113"/>
      <c r="W442" s="113"/>
      <c r="X442" s="113"/>
      <c r="Y442" s="22"/>
      <c r="Z442" s="22"/>
      <c r="AA442" s="22"/>
      <c r="AB442" s="22"/>
      <c r="AC442" s="22"/>
      <c r="AD442" s="22"/>
      <c r="AE442" s="22"/>
    </row>
    <row r="443" spans="1:31" s="190" customFormat="1">
      <c r="A443" s="932"/>
      <c r="B443" s="899"/>
      <c r="C443" s="1008"/>
      <c r="D443" s="1014"/>
      <c r="E443" s="1010" t="s">
        <v>20752</v>
      </c>
      <c r="F443" s="1008"/>
      <c r="G443" s="588">
        <v>1</v>
      </c>
      <c r="H443" s="1012">
        <v>6.19</v>
      </c>
      <c r="I443" s="1012"/>
      <c r="J443" s="1012">
        <v>0.14000000000000001</v>
      </c>
      <c r="K443" s="1012">
        <f>2.23+H443*J443</f>
        <v>3.0966</v>
      </c>
      <c r="L443" s="1012"/>
      <c r="M443" s="900">
        <f t="shared" si="4"/>
        <v>3.0966</v>
      </c>
      <c r="O443" s="114"/>
      <c r="P443" s="113"/>
      <c r="Q443" s="113"/>
      <c r="R443" s="113"/>
      <c r="S443" s="113"/>
      <c r="T443" s="113"/>
      <c r="U443" s="113"/>
      <c r="V443" s="113"/>
      <c r="W443" s="113"/>
      <c r="X443" s="113"/>
      <c r="Y443" s="22"/>
      <c r="Z443" s="22"/>
      <c r="AA443" s="22"/>
      <c r="AB443" s="22"/>
      <c r="AC443" s="22"/>
      <c r="AD443" s="22"/>
      <c r="AE443" s="22"/>
    </row>
    <row r="444" spans="1:31" s="190" customFormat="1">
      <c r="A444" s="932"/>
      <c r="B444" s="899"/>
      <c r="C444" s="1008"/>
      <c r="D444" s="1014"/>
      <c r="E444" s="1010" t="s">
        <v>20753</v>
      </c>
      <c r="F444" s="1008"/>
      <c r="G444" s="588">
        <v>1</v>
      </c>
      <c r="H444" s="1012">
        <v>6.17</v>
      </c>
      <c r="I444" s="1012"/>
      <c r="J444" s="1012">
        <v>0.14000000000000001</v>
      </c>
      <c r="K444" s="1012">
        <f>2.13+H444*J444</f>
        <v>2.9938000000000002</v>
      </c>
      <c r="L444" s="1012"/>
      <c r="M444" s="900">
        <f t="shared" si="4"/>
        <v>2.9938000000000002</v>
      </c>
      <c r="O444" s="114"/>
      <c r="P444" s="113"/>
      <c r="Q444" s="113"/>
      <c r="R444" s="113"/>
      <c r="S444" s="113"/>
      <c r="T444" s="113"/>
      <c r="U444" s="113"/>
      <c r="V444" s="113"/>
      <c r="W444" s="113"/>
      <c r="X444" s="113"/>
      <c r="Y444" s="22"/>
      <c r="Z444" s="22"/>
      <c r="AA444" s="22"/>
      <c r="AB444" s="22"/>
      <c r="AC444" s="22"/>
      <c r="AD444" s="22"/>
      <c r="AE444" s="22"/>
    </row>
    <row r="445" spans="1:31" s="190" customFormat="1">
      <c r="A445" s="932"/>
      <c r="B445" s="899"/>
      <c r="C445" s="1008"/>
      <c r="D445" s="1014"/>
      <c r="E445" s="1010" t="s">
        <v>20754</v>
      </c>
      <c r="F445" s="1008"/>
      <c r="G445" s="588">
        <v>1</v>
      </c>
      <c r="H445" s="1012">
        <v>7</v>
      </c>
      <c r="I445" s="1012"/>
      <c r="J445" s="1012">
        <v>0.14000000000000001</v>
      </c>
      <c r="K445" s="1012">
        <f>2.75+H445*J445</f>
        <v>3.73</v>
      </c>
      <c r="L445" s="1012"/>
      <c r="M445" s="900">
        <f t="shared" si="4"/>
        <v>3.73</v>
      </c>
      <c r="O445" s="114"/>
      <c r="P445" s="113"/>
      <c r="Q445" s="113"/>
      <c r="R445" s="113"/>
      <c r="S445" s="113"/>
      <c r="T445" s="113"/>
      <c r="U445" s="113"/>
      <c r="V445" s="113"/>
      <c r="W445" s="113"/>
      <c r="X445" s="113"/>
      <c r="Y445" s="22"/>
      <c r="Z445" s="22"/>
      <c r="AA445" s="22"/>
      <c r="AB445" s="22"/>
      <c r="AC445" s="22"/>
      <c r="AD445" s="22"/>
      <c r="AE445" s="22"/>
    </row>
    <row r="446" spans="1:31" s="190" customFormat="1">
      <c r="A446" s="932"/>
      <c r="B446" s="899"/>
      <c r="C446" s="1008"/>
      <c r="D446" s="1014"/>
      <c r="E446" s="1019" t="s">
        <v>20767</v>
      </c>
      <c r="F446" s="1008"/>
      <c r="G446" s="588"/>
      <c r="H446" s="1012"/>
      <c r="I446" s="1012"/>
      <c r="J446" s="1012"/>
      <c r="K446" s="1012"/>
      <c r="L446" s="1012"/>
      <c r="M446" s="897">
        <f>SUM(M424:M445)</f>
        <v>745.92399999999986</v>
      </c>
      <c r="O446" s="114"/>
      <c r="P446" s="113"/>
      <c r="Q446" s="113"/>
      <c r="R446" s="113"/>
      <c r="S446" s="113"/>
      <c r="T446" s="113"/>
      <c r="U446" s="113"/>
      <c r="V446" s="113"/>
      <c r="W446" s="113"/>
      <c r="X446" s="113"/>
      <c r="Y446" s="22"/>
      <c r="Z446" s="22"/>
      <c r="AA446" s="22"/>
      <c r="AB446" s="22"/>
      <c r="AC446" s="22"/>
      <c r="AD446" s="22"/>
      <c r="AE446" s="22"/>
    </row>
    <row r="447" spans="1:31" s="190" customFormat="1">
      <c r="A447" s="932"/>
      <c r="B447" s="899"/>
      <c r="C447" s="1008"/>
      <c r="D447" s="1014"/>
      <c r="E447" s="1010"/>
      <c r="F447" s="1008"/>
      <c r="G447" s="588"/>
      <c r="H447" s="1012"/>
      <c r="I447" s="1012"/>
      <c r="J447" s="1012"/>
      <c r="K447" s="1012"/>
      <c r="L447" s="1012"/>
      <c r="M447" s="897"/>
      <c r="O447" s="114"/>
      <c r="P447" s="113"/>
      <c r="Q447" s="113"/>
      <c r="R447" s="113"/>
      <c r="S447" s="113"/>
      <c r="T447" s="113"/>
      <c r="U447" s="113"/>
      <c r="V447" s="113"/>
      <c r="W447" s="113"/>
      <c r="X447" s="113"/>
      <c r="Y447" s="22"/>
      <c r="Z447" s="22"/>
      <c r="AA447" s="22"/>
      <c r="AB447" s="22"/>
      <c r="AC447" s="22"/>
      <c r="AD447" s="22"/>
      <c r="AE447" s="22"/>
    </row>
    <row r="448" spans="1:31" s="191" customFormat="1" ht="25.5">
      <c r="A448" s="932">
        <v>11</v>
      </c>
      <c r="B448" s="891" t="str">
        <f>$B$341&amp;"."&amp;A448</f>
        <v>4.1.1.11</v>
      </c>
      <c r="C448" s="998" t="str">
        <f ca="1">VLOOKUP($B448,'PLANILHA ORÇAMENTÁRIA'!$C:$M,2,0)</f>
        <v>CPU-034</v>
      </c>
      <c r="D448" s="998" t="str">
        <f ca="1">VLOOKUP($B448,'PLANILHA ORÇAMENTÁRIA'!$C:$M,3,0)</f>
        <v>EXTRA</v>
      </c>
      <c r="E448" s="999" t="str">
        <f ca="1">VLOOKUP($B448,'PLANILHA ORÇAMENTÁRIA'!$C:$M,4,0)</f>
        <v>FABRICAÇÃO DE ESCAMA DE CONCRETO ARMADO PARA SOLO REFORÇADO COM FITA METÁLICA - 2 A 5 LIGAÇÕES - AREIA E BRITA COMERCIAIS</v>
      </c>
      <c r="F448" s="998" t="str">
        <f ca="1">VLOOKUP($B448,'PLANILHA ORÇAMENTÁRIA'!$C:$M,5,0)</f>
        <v>M</v>
      </c>
      <c r="G448" s="1000" t="s">
        <v>16</v>
      </c>
      <c r="H448" s="1001" t="s">
        <v>17</v>
      </c>
      <c r="I448" s="1001" t="s">
        <v>18</v>
      </c>
      <c r="J448" s="1001" t="s">
        <v>19</v>
      </c>
      <c r="K448" s="1001" t="s">
        <v>20</v>
      </c>
      <c r="L448" s="1001" t="s">
        <v>21</v>
      </c>
      <c r="M448" s="892">
        <f>SUBTOTAL(9,M450:M469)</f>
        <v>74.377600000000001</v>
      </c>
      <c r="N448" s="190"/>
      <c r="O448" s="115"/>
      <c r="P448" s="113"/>
      <c r="Q448" s="113"/>
      <c r="R448" s="113"/>
      <c r="S448" s="113"/>
      <c r="T448" s="113"/>
      <c r="U448" s="113"/>
      <c r="V448" s="113"/>
      <c r="W448" s="113"/>
      <c r="X448" s="113"/>
      <c r="Y448" s="22"/>
      <c r="Z448" s="22"/>
      <c r="AA448" s="22"/>
      <c r="AB448" s="22"/>
      <c r="AC448" s="22"/>
      <c r="AD448" s="22"/>
      <c r="AE448" s="22"/>
    </row>
    <row r="449" spans="1:31" s="190" customFormat="1">
      <c r="A449" s="932"/>
      <c r="B449" s="898"/>
      <c r="C449" s="1008"/>
      <c r="D449" s="1009"/>
      <c r="E449" s="1013" t="s">
        <v>20774</v>
      </c>
      <c r="F449" s="1011"/>
      <c r="G449" s="588"/>
      <c r="H449" s="1012"/>
      <c r="I449" s="1012"/>
      <c r="J449" s="1012"/>
      <c r="K449" s="1012"/>
      <c r="L449" s="1012"/>
      <c r="M449" s="895"/>
      <c r="O449" s="114"/>
      <c r="P449" s="113"/>
      <c r="Q449" s="113"/>
      <c r="R449" s="113"/>
      <c r="S449" s="113"/>
      <c r="T449" s="113"/>
      <c r="U449" s="113"/>
      <c r="V449" s="113"/>
      <c r="W449" s="113"/>
      <c r="X449" s="113"/>
      <c r="Y449" s="22"/>
      <c r="Z449" s="22"/>
      <c r="AA449" s="22"/>
      <c r="AB449" s="22"/>
      <c r="AC449" s="22"/>
      <c r="AD449" s="22"/>
      <c r="AE449" s="22"/>
    </row>
    <row r="450" spans="1:31" s="190" customFormat="1">
      <c r="A450" s="932"/>
      <c r="B450" s="899"/>
      <c r="C450" s="1008"/>
      <c r="D450" s="1014"/>
      <c r="E450" s="1010" t="s">
        <v>20733</v>
      </c>
      <c r="F450" s="1008"/>
      <c r="G450" s="1047">
        <v>4</v>
      </c>
      <c r="H450" s="1012"/>
      <c r="I450" s="1012"/>
      <c r="J450" s="1012"/>
      <c r="K450" s="1012"/>
      <c r="L450" s="1012">
        <v>0.29699999999999999</v>
      </c>
      <c r="M450" s="900">
        <f>G450*L450</f>
        <v>1.1879999999999999</v>
      </c>
      <c r="O450" s="114"/>
      <c r="P450" s="113"/>
      <c r="Q450" s="113"/>
      <c r="R450" s="113"/>
      <c r="S450" s="113"/>
      <c r="T450" s="113"/>
      <c r="U450" s="113"/>
      <c r="V450" s="113"/>
      <c r="W450" s="113"/>
      <c r="X450" s="113"/>
      <c r="Y450" s="22"/>
      <c r="Z450" s="22"/>
      <c r="AA450" s="22"/>
      <c r="AB450" s="22"/>
      <c r="AC450" s="22"/>
      <c r="AD450" s="22"/>
      <c r="AE450" s="22"/>
    </row>
    <row r="451" spans="1:31" s="190" customFormat="1">
      <c r="A451" s="932"/>
      <c r="B451" s="899"/>
      <c r="C451" s="1008"/>
      <c r="D451" s="1014"/>
      <c r="E451" s="1010" t="s">
        <v>20734</v>
      </c>
      <c r="F451" s="1008"/>
      <c r="G451" s="1047">
        <v>2</v>
      </c>
      <c r="H451" s="1012"/>
      <c r="I451" s="1012"/>
      <c r="J451" s="1012"/>
      <c r="K451" s="1012"/>
      <c r="L451" s="1012">
        <v>0.29699999999999999</v>
      </c>
      <c r="M451" s="900">
        <f t="shared" ref="M451:M469" si="5">G451*L451</f>
        <v>0.59399999999999997</v>
      </c>
      <c r="O451" s="114"/>
      <c r="P451" s="113"/>
      <c r="Q451" s="113"/>
      <c r="R451" s="113"/>
      <c r="S451" s="113"/>
      <c r="T451" s="113"/>
      <c r="U451" s="113"/>
      <c r="V451" s="113"/>
      <c r="W451" s="113"/>
      <c r="X451" s="113"/>
      <c r="Y451" s="22"/>
      <c r="Z451" s="22"/>
      <c r="AA451" s="22"/>
      <c r="AB451" s="22"/>
      <c r="AC451" s="22"/>
      <c r="AD451" s="22"/>
      <c r="AE451" s="22"/>
    </row>
    <row r="452" spans="1:31" s="190" customFormat="1">
      <c r="A452" s="932"/>
      <c r="B452" s="899"/>
      <c r="C452" s="1008"/>
      <c r="D452" s="1014"/>
      <c r="E452" s="1010" t="s">
        <v>20735</v>
      </c>
      <c r="F452" s="1008"/>
      <c r="G452" s="1047">
        <v>104</v>
      </c>
      <c r="H452" s="1012"/>
      <c r="I452" s="1012"/>
      <c r="J452" s="1012"/>
      <c r="K452" s="1012"/>
      <c r="L452" s="1012">
        <v>0.32</v>
      </c>
      <c r="M452" s="900">
        <f t="shared" si="5"/>
        <v>33.28</v>
      </c>
      <c r="O452" s="114"/>
      <c r="P452" s="113"/>
      <c r="Q452" s="113"/>
      <c r="R452" s="113"/>
      <c r="S452" s="113"/>
      <c r="T452" s="113"/>
      <c r="U452" s="113"/>
      <c r="V452" s="113"/>
      <c r="W452" s="113"/>
      <c r="X452" s="113"/>
      <c r="Y452" s="22"/>
      <c r="Z452" s="22"/>
      <c r="AA452" s="22"/>
      <c r="AB452" s="22"/>
      <c r="AC452" s="22"/>
      <c r="AD452" s="22"/>
      <c r="AE452" s="22"/>
    </row>
    <row r="453" spans="1:31" s="190" customFormat="1">
      <c r="A453" s="932"/>
      <c r="B453" s="899"/>
      <c r="C453" s="1008"/>
      <c r="D453" s="1014"/>
      <c r="E453" s="1010" t="s">
        <v>20736</v>
      </c>
      <c r="F453" s="1008"/>
      <c r="G453" s="1047">
        <v>1</v>
      </c>
      <c r="H453" s="1012"/>
      <c r="I453" s="1012"/>
      <c r="J453" s="1012"/>
      <c r="K453" s="1012"/>
      <c r="L453" s="1012">
        <v>0.32</v>
      </c>
      <c r="M453" s="900">
        <f t="shared" si="5"/>
        <v>0.32</v>
      </c>
      <c r="O453" s="114"/>
      <c r="P453" s="113"/>
      <c r="Q453" s="113"/>
      <c r="R453" s="113"/>
      <c r="S453" s="113"/>
      <c r="T453" s="113"/>
      <c r="U453" s="113"/>
      <c r="V453" s="113"/>
      <c r="W453" s="113"/>
      <c r="X453" s="113"/>
      <c r="Y453" s="22"/>
      <c r="Z453" s="22"/>
      <c r="AA453" s="22"/>
      <c r="AB453" s="22"/>
      <c r="AC453" s="22"/>
      <c r="AD453" s="22"/>
      <c r="AE453" s="22"/>
    </row>
    <row r="454" spans="1:31" s="190" customFormat="1">
      <c r="A454" s="932"/>
      <c r="B454" s="899"/>
      <c r="C454" s="1008"/>
      <c r="D454" s="1014"/>
      <c r="E454" s="1010" t="s">
        <v>20737</v>
      </c>
      <c r="F454" s="1008"/>
      <c r="G454" s="1047">
        <v>19</v>
      </c>
      <c r="H454" s="1012"/>
      <c r="I454" s="1012"/>
      <c r="J454" s="1012"/>
      <c r="K454" s="1012"/>
      <c r="L454" s="1012">
        <v>0.32</v>
      </c>
      <c r="M454" s="900">
        <f t="shared" si="5"/>
        <v>6.08</v>
      </c>
      <c r="O454" s="114"/>
      <c r="P454" s="113"/>
      <c r="Q454" s="113"/>
      <c r="R454" s="113"/>
      <c r="S454" s="113"/>
      <c r="T454" s="113"/>
      <c r="U454" s="113"/>
      <c r="V454" s="113"/>
      <c r="W454" s="113"/>
      <c r="X454" s="113"/>
      <c r="Y454" s="22"/>
      <c r="Z454" s="22"/>
      <c r="AA454" s="22"/>
      <c r="AB454" s="22"/>
      <c r="AC454" s="22"/>
      <c r="AD454" s="22"/>
      <c r="AE454" s="22"/>
    </row>
    <row r="455" spans="1:31" s="190" customFormat="1">
      <c r="A455" s="932"/>
      <c r="B455" s="899"/>
      <c r="C455" s="1008"/>
      <c r="D455" s="1014"/>
      <c r="E455" s="1010" t="s">
        <v>20738</v>
      </c>
      <c r="F455" s="1008"/>
      <c r="G455" s="1047">
        <v>16</v>
      </c>
      <c r="H455" s="1012"/>
      <c r="I455" s="1012"/>
      <c r="J455" s="1012"/>
      <c r="K455" s="1012"/>
      <c r="L455" s="1012">
        <v>0.39</v>
      </c>
      <c r="M455" s="900">
        <f t="shared" si="5"/>
        <v>6.24</v>
      </c>
      <c r="O455" s="114"/>
      <c r="P455" s="113"/>
      <c r="Q455" s="113"/>
      <c r="R455" s="113"/>
      <c r="S455" s="113"/>
      <c r="T455" s="113"/>
      <c r="U455" s="113"/>
      <c r="V455" s="113"/>
      <c r="W455" s="113"/>
      <c r="X455" s="113"/>
      <c r="Y455" s="22"/>
      <c r="Z455" s="22"/>
      <c r="AA455" s="22"/>
      <c r="AB455" s="22"/>
      <c r="AC455" s="22"/>
      <c r="AD455" s="22"/>
      <c r="AE455" s="22"/>
    </row>
    <row r="456" spans="1:31" s="190" customFormat="1">
      <c r="A456" s="932"/>
      <c r="B456" s="899"/>
      <c r="C456" s="1008"/>
      <c r="D456" s="1014"/>
      <c r="E456" s="1010" t="s">
        <v>20739</v>
      </c>
      <c r="F456" s="1008"/>
      <c r="G456" s="1047">
        <v>1</v>
      </c>
      <c r="H456" s="1012"/>
      <c r="I456" s="1012"/>
      <c r="J456" s="1012"/>
      <c r="K456" s="1012"/>
      <c r="L456" s="1012">
        <v>0.36</v>
      </c>
      <c r="M456" s="900">
        <f t="shared" si="5"/>
        <v>0.36</v>
      </c>
      <c r="O456" s="114"/>
      <c r="P456" s="113"/>
      <c r="Q456" s="113"/>
      <c r="R456" s="113"/>
      <c r="S456" s="113"/>
      <c r="T456" s="113"/>
      <c r="U456" s="113"/>
      <c r="V456" s="113"/>
      <c r="W456" s="113"/>
      <c r="X456" s="113"/>
      <c r="Y456" s="22"/>
      <c r="Z456" s="22"/>
      <c r="AA456" s="22"/>
      <c r="AB456" s="22"/>
      <c r="AC456" s="22"/>
      <c r="AD456" s="22"/>
      <c r="AE456" s="22"/>
    </row>
    <row r="457" spans="1:31" s="190" customFormat="1">
      <c r="A457" s="932"/>
      <c r="B457" s="899"/>
      <c r="C457" s="1008"/>
      <c r="D457" s="1014"/>
      <c r="E457" s="1010" t="s">
        <v>20740</v>
      </c>
      <c r="F457" s="1008"/>
      <c r="G457" s="1047">
        <v>46</v>
      </c>
      <c r="H457" s="1012"/>
      <c r="I457" s="1012"/>
      <c r="J457" s="1012"/>
      <c r="K457" s="1012"/>
      <c r="L457" s="1012">
        <v>0.16</v>
      </c>
      <c r="M457" s="900">
        <f t="shared" si="5"/>
        <v>7.36</v>
      </c>
      <c r="O457" s="114"/>
      <c r="P457" s="113"/>
      <c r="Q457" s="113"/>
      <c r="R457" s="113"/>
      <c r="S457" s="113"/>
      <c r="T457" s="113"/>
      <c r="U457" s="113"/>
      <c r="V457" s="113"/>
      <c r="W457" s="113"/>
      <c r="X457" s="113"/>
      <c r="Y457" s="22"/>
      <c r="Z457" s="22"/>
      <c r="AA457" s="22"/>
      <c r="AB457" s="22"/>
      <c r="AC457" s="22"/>
      <c r="AD457" s="22"/>
      <c r="AE457" s="22"/>
    </row>
    <row r="458" spans="1:31" s="190" customFormat="1">
      <c r="A458" s="932"/>
      <c r="B458" s="899"/>
      <c r="C458" s="1008"/>
      <c r="D458" s="1014"/>
      <c r="E458" s="1010" t="s">
        <v>20741</v>
      </c>
      <c r="F458" s="1008"/>
      <c r="G458" s="1047">
        <v>2</v>
      </c>
      <c r="H458" s="1012"/>
      <c r="I458" s="1012"/>
      <c r="J458" s="1012"/>
      <c r="K458" s="1012"/>
      <c r="L458" s="1012">
        <v>0.43630000000000002</v>
      </c>
      <c r="M458" s="900">
        <f t="shared" si="5"/>
        <v>0.87260000000000004</v>
      </c>
      <c r="O458" s="114"/>
      <c r="P458" s="113"/>
      <c r="Q458" s="113"/>
      <c r="R458" s="113"/>
      <c r="S458" s="113"/>
      <c r="T458" s="113"/>
      <c r="U458" s="113"/>
      <c r="V458" s="113"/>
      <c r="W458" s="113"/>
      <c r="X458" s="113"/>
      <c r="Y458" s="22"/>
      <c r="Z458" s="22"/>
      <c r="AA458" s="22"/>
      <c r="AB458" s="22"/>
      <c r="AC458" s="22"/>
      <c r="AD458" s="22"/>
      <c r="AE458" s="22"/>
    </row>
    <row r="459" spans="1:31" s="190" customFormat="1">
      <c r="A459" s="932"/>
      <c r="B459" s="899"/>
      <c r="C459" s="1008"/>
      <c r="D459" s="1014"/>
      <c r="E459" s="1010" t="s">
        <v>20742</v>
      </c>
      <c r="F459" s="1008"/>
      <c r="G459" s="1047">
        <v>1</v>
      </c>
      <c r="H459" s="1012"/>
      <c r="I459" s="1012"/>
      <c r="J459" s="1012"/>
      <c r="K459" s="1012"/>
      <c r="L459" s="1012">
        <v>0.16</v>
      </c>
      <c r="M459" s="900">
        <f t="shared" si="5"/>
        <v>0.16</v>
      </c>
      <c r="O459" s="114"/>
      <c r="P459" s="113"/>
      <c r="Q459" s="113"/>
      <c r="R459" s="113"/>
      <c r="S459" s="113"/>
      <c r="T459" s="113"/>
      <c r="U459" s="113"/>
      <c r="V459" s="113"/>
      <c r="W459" s="113"/>
      <c r="X459" s="113"/>
      <c r="Y459" s="22"/>
      <c r="Z459" s="22"/>
      <c r="AA459" s="22"/>
      <c r="AB459" s="22"/>
      <c r="AC459" s="22"/>
      <c r="AD459" s="22"/>
      <c r="AE459" s="22"/>
    </row>
    <row r="460" spans="1:31" s="190" customFormat="1">
      <c r="A460" s="932"/>
      <c r="B460" s="899"/>
      <c r="C460" s="1008"/>
      <c r="D460" s="1014"/>
      <c r="E460" s="1010" t="s">
        <v>20743</v>
      </c>
      <c r="F460" s="1008"/>
      <c r="G460" s="1047">
        <v>2</v>
      </c>
      <c r="H460" s="1012"/>
      <c r="I460" s="1012"/>
      <c r="J460" s="1012"/>
      <c r="K460" s="1012"/>
      <c r="L460" s="1012">
        <v>0.16</v>
      </c>
      <c r="M460" s="900">
        <f t="shared" si="5"/>
        <v>0.32</v>
      </c>
      <c r="O460" s="114"/>
      <c r="P460" s="113"/>
      <c r="Q460" s="113"/>
      <c r="R460" s="113"/>
      <c r="S460" s="113"/>
      <c r="T460" s="113"/>
      <c r="U460" s="113"/>
      <c r="V460" s="113"/>
      <c r="W460" s="113"/>
      <c r="X460" s="113"/>
      <c r="Y460" s="22"/>
      <c r="Z460" s="22"/>
      <c r="AA460" s="22"/>
      <c r="AB460" s="22"/>
      <c r="AC460" s="22"/>
      <c r="AD460" s="22"/>
      <c r="AE460" s="22"/>
    </row>
    <row r="461" spans="1:31" s="190" customFormat="1">
      <c r="A461" s="932"/>
      <c r="B461" s="899"/>
      <c r="C461" s="1008"/>
      <c r="D461" s="1014"/>
      <c r="E461" s="1010" t="s">
        <v>20764</v>
      </c>
      <c r="F461" s="1008"/>
      <c r="G461" s="1047">
        <v>1</v>
      </c>
      <c r="H461" s="1012"/>
      <c r="I461" s="1012"/>
      <c r="J461" s="1012"/>
      <c r="K461" s="1012"/>
      <c r="L461" s="1012">
        <v>0.2</v>
      </c>
      <c r="M461" s="900">
        <f t="shared" si="5"/>
        <v>0.2</v>
      </c>
      <c r="O461" s="114"/>
      <c r="P461" s="113"/>
      <c r="Q461" s="113"/>
      <c r="R461" s="113"/>
      <c r="S461" s="113"/>
      <c r="T461" s="113"/>
      <c r="U461" s="113"/>
      <c r="V461" s="113"/>
      <c r="W461" s="113"/>
      <c r="X461" s="113"/>
      <c r="Y461" s="22"/>
      <c r="Z461" s="22"/>
      <c r="AA461" s="22"/>
      <c r="AB461" s="22"/>
      <c r="AC461" s="22"/>
      <c r="AD461" s="22"/>
      <c r="AE461" s="22"/>
    </row>
    <row r="462" spans="1:31" s="190" customFormat="1">
      <c r="A462" s="932"/>
      <c r="B462" s="899"/>
      <c r="C462" s="1008"/>
      <c r="D462" s="1014"/>
      <c r="E462" s="1010" t="s">
        <v>20765</v>
      </c>
      <c r="F462" s="1008"/>
      <c r="G462" s="1047">
        <v>18</v>
      </c>
      <c r="H462" s="1012"/>
      <c r="I462" s="1012"/>
      <c r="J462" s="1012"/>
      <c r="K462" s="1012"/>
      <c r="L462" s="1012">
        <v>0.245</v>
      </c>
      <c r="M462" s="900">
        <f t="shared" si="5"/>
        <v>4.41</v>
      </c>
      <c r="O462" s="114"/>
      <c r="P462" s="113"/>
      <c r="Q462" s="113"/>
      <c r="R462" s="113"/>
      <c r="S462" s="113"/>
      <c r="T462" s="113"/>
      <c r="U462" s="113"/>
      <c r="V462" s="113"/>
      <c r="W462" s="113"/>
      <c r="X462" s="113"/>
      <c r="Y462" s="22"/>
      <c r="Z462" s="22"/>
      <c r="AA462" s="22"/>
      <c r="AB462" s="22"/>
      <c r="AC462" s="22"/>
      <c r="AD462" s="22"/>
      <c r="AE462" s="22"/>
    </row>
    <row r="463" spans="1:31" s="190" customFormat="1">
      <c r="A463" s="932"/>
      <c r="B463" s="899"/>
      <c r="C463" s="1008"/>
      <c r="D463" s="1014"/>
      <c r="E463" s="1010" t="s">
        <v>20746</v>
      </c>
      <c r="F463" s="1008"/>
      <c r="G463" s="1047">
        <v>19</v>
      </c>
      <c r="H463" s="1012"/>
      <c r="I463" s="1012"/>
      <c r="J463" s="1012"/>
      <c r="K463" s="1012"/>
      <c r="L463" s="1012">
        <v>0.48</v>
      </c>
      <c r="M463" s="900">
        <f t="shared" si="5"/>
        <v>9.1199999999999992</v>
      </c>
      <c r="O463" s="114"/>
      <c r="P463" s="113"/>
      <c r="Q463" s="113"/>
      <c r="R463" s="113"/>
      <c r="S463" s="113"/>
      <c r="T463" s="113"/>
      <c r="U463" s="113"/>
      <c r="V463" s="113"/>
      <c r="W463" s="113"/>
      <c r="X463" s="113"/>
      <c r="Y463" s="22"/>
      <c r="Z463" s="22"/>
      <c r="AA463" s="22"/>
      <c r="AB463" s="22"/>
      <c r="AC463" s="22"/>
      <c r="AD463" s="22"/>
      <c r="AE463" s="22"/>
    </row>
    <row r="464" spans="1:31" s="190" customFormat="1">
      <c r="A464" s="932"/>
      <c r="B464" s="899"/>
      <c r="C464" s="1008"/>
      <c r="D464" s="1014"/>
      <c r="E464" s="1010" t="s">
        <v>20748</v>
      </c>
      <c r="F464" s="1008"/>
      <c r="G464" s="1047">
        <v>6</v>
      </c>
      <c r="H464" s="1012"/>
      <c r="I464" s="1012"/>
      <c r="J464" s="1012"/>
      <c r="K464" s="1012"/>
      <c r="L464" s="1012">
        <v>0.32</v>
      </c>
      <c r="M464" s="900">
        <f t="shared" si="5"/>
        <v>1.92</v>
      </c>
      <c r="O464" s="114"/>
      <c r="P464" s="113"/>
      <c r="Q464" s="113"/>
      <c r="R464" s="113"/>
      <c r="S464" s="113"/>
      <c r="T464" s="113"/>
      <c r="U464" s="113"/>
      <c r="V464" s="113"/>
      <c r="W464" s="113"/>
      <c r="X464" s="113"/>
      <c r="Y464" s="22"/>
      <c r="Z464" s="22"/>
      <c r="AA464" s="22"/>
      <c r="AB464" s="22"/>
      <c r="AC464" s="22"/>
      <c r="AD464" s="22"/>
      <c r="AE464" s="22"/>
    </row>
    <row r="465" spans="1:31" s="190" customFormat="1">
      <c r="A465" s="932"/>
      <c r="B465" s="899"/>
      <c r="C465" s="1008"/>
      <c r="D465" s="1014"/>
      <c r="E465" s="1010" t="s">
        <v>20749</v>
      </c>
      <c r="F465" s="1008"/>
      <c r="G465" s="1047">
        <v>1</v>
      </c>
      <c r="H465" s="1012"/>
      <c r="I465" s="1012"/>
      <c r="J465" s="1012"/>
      <c r="K465" s="1012"/>
      <c r="L465" s="1012">
        <v>0.31</v>
      </c>
      <c r="M465" s="900">
        <f t="shared" si="5"/>
        <v>0.31</v>
      </c>
      <c r="O465" s="114"/>
      <c r="P465" s="113"/>
      <c r="Q465" s="113"/>
      <c r="R465" s="113"/>
      <c r="S465" s="113"/>
      <c r="T465" s="113"/>
      <c r="U465" s="113"/>
      <c r="V465" s="113"/>
      <c r="W465" s="113"/>
      <c r="X465" s="113"/>
      <c r="Y465" s="22"/>
      <c r="Z465" s="22"/>
      <c r="AA465" s="22"/>
      <c r="AB465" s="22"/>
      <c r="AC465" s="22"/>
      <c r="AD465" s="22"/>
      <c r="AE465" s="22"/>
    </row>
    <row r="466" spans="1:31" s="190" customFormat="1">
      <c r="A466" s="932"/>
      <c r="B466" s="899"/>
      <c r="C466" s="1008"/>
      <c r="D466" s="1014"/>
      <c r="E466" s="1010" t="s">
        <v>20750</v>
      </c>
      <c r="F466" s="1008"/>
      <c r="G466" s="1047">
        <v>2</v>
      </c>
      <c r="H466" s="1012"/>
      <c r="I466" s="1012"/>
      <c r="J466" s="1012"/>
      <c r="K466" s="1012"/>
      <c r="L466" s="1012">
        <v>0.32</v>
      </c>
      <c r="M466" s="900">
        <f t="shared" si="5"/>
        <v>0.64</v>
      </c>
      <c r="O466" s="114"/>
      <c r="P466" s="113"/>
      <c r="Q466" s="113"/>
      <c r="R466" s="113"/>
      <c r="S466" s="113"/>
      <c r="T466" s="113"/>
      <c r="U466" s="113"/>
      <c r="V466" s="113"/>
      <c r="W466" s="113"/>
      <c r="X466" s="113"/>
      <c r="Y466" s="22"/>
      <c r="Z466" s="22"/>
      <c r="AA466" s="22"/>
      <c r="AB466" s="22"/>
      <c r="AC466" s="22"/>
      <c r="AD466" s="22"/>
      <c r="AE466" s="22"/>
    </row>
    <row r="467" spans="1:31" s="190" customFormat="1">
      <c r="A467" s="932"/>
      <c r="B467" s="899"/>
      <c r="C467" s="1008"/>
      <c r="D467" s="1014"/>
      <c r="E467" s="1010" t="s">
        <v>20752</v>
      </c>
      <c r="F467" s="1008"/>
      <c r="G467" s="1047">
        <v>1</v>
      </c>
      <c r="H467" s="1012"/>
      <c r="I467" s="1012"/>
      <c r="J467" s="1012"/>
      <c r="K467" s="1012"/>
      <c r="L467" s="1012">
        <v>0.316</v>
      </c>
      <c r="M467" s="900">
        <f t="shared" si="5"/>
        <v>0.316</v>
      </c>
      <c r="O467" s="114"/>
      <c r="P467" s="113"/>
      <c r="Q467" s="113"/>
      <c r="R467" s="113"/>
      <c r="S467" s="113"/>
      <c r="T467" s="113"/>
      <c r="U467" s="113"/>
      <c r="V467" s="113"/>
      <c r="W467" s="113"/>
      <c r="X467" s="113"/>
      <c r="Y467" s="22"/>
      <c r="Z467" s="22"/>
      <c r="AA467" s="22"/>
      <c r="AB467" s="22"/>
      <c r="AC467" s="22"/>
      <c r="AD467" s="22"/>
      <c r="AE467" s="22"/>
    </row>
    <row r="468" spans="1:31" s="190" customFormat="1">
      <c r="A468" s="932"/>
      <c r="B468" s="899"/>
      <c r="C468" s="1008"/>
      <c r="D468" s="1014"/>
      <c r="E468" s="1010" t="s">
        <v>20753</v>
      </c>
      <c r="F468" s="1008"/>
      <c r="G468" s="1047">
        <v>1</v>
      </c>
      <c r="H468" s="1012"/>
      <c r="I468" s="1012"/>
      <c r="J468" s="1012"/>
      <c r="K468" s="1012"/>
      <c r="L468" s="1012">
        <v>0.29699999999999999</v>
      </c>
      <c r="M468" s="900">
        <f t="shared" si="5"/>
        <v>0.29699999999999999</v>
      </c>
      <c r="O468" s="114"/>
      <c r="P468" s="113"/>
      <c r="Q468" s="113"/>
      <c r="R468" s="113"/>
      <c r="S468" s="113"/>
      <c r="T468" s="113"/>
      <c r="U468" s="113"/>
      <c r="V468" s="113"/>
      <c r="W468" s="113"/>
      <c r="X468" s="113"/>
      <c r="Y468" s="22"/>
      <c r="Z468" s="22"/>
      <c r="AA468" s="22"/>
      <c r="AB468" s="22"/>
      <c r="AC468" s="22"/>
      <c r="AD468" s="22"/>
      <c r="AE468" s="22"/>
    </row>
    <row r="469" spans="1:31" s="190" customFormat="1">
      <c r="A469" s="932"/>
      <c r="B469" s="899"/>
      <c r="C469" s="1008"/>
      <c r="D469" s="1014"/>
      <c r="E469" s="1010" t="s">
        <v>20754</v>
      </c>
      <c r="F469" s="1008"/>
      <c r="G469" s="1047">
        <v>1</v>
      </c>
      <c r="H469" s="1012"/>
      <c r="I469" s="1012"/>
      <c r="J469" s="1012"/>
      <c r="K469" s="1012"/>
      <c r="L469" s="1012">
        <v>0.39</v>
      </c>
      <c r="M469" s="900">
        <f t="shared" si="5"/>
        <v>0.39</v>
      </c>
      <c r="O469" s="114"/>
      <c r="P469" s="113"/>
      <c r="Q469" s="113"/>
      <c r="R469" s="113"/>
      <c r="S469" s="113"/>
      <c r="T469" s="113"/>
      <c r="U469" s="113"/>
      <c r="V469" s="113"/>
      <c r="W469" s="113"/>
      <c r="X469" s="113"/>
      <c r="Y469" s="22"/>
      <c r="Z469" s="22"/>
      <c r="AA469" s="22"/>
      <c r="AB469" s="22"/>
      <c r="AC469" s="22"/>
      <c r="AD469" s="22"/>
      <c r="AE469" s="22"/>
    </row>
    <row r="470" spans="1:31" s="190" customFormat="1">
      <c r="A470" s="932"/>
      <c r="B470" s="899"/>
      <c r="C470" s="1008"/>
      <c r="D470" s="1014"/>
      <c r="E470" s="1019" t="s">
        <v>20766</v>
      </c>
      <c r="F470" s="1008"/>
      <c r="G470" s="588"/>
      <c r="H470" s="1012"/>
      <c r="I470" s="1012"/>
      <c r="J470" s="1012"/>
      <c r="K470" s="1012"/>
      <c r="L470" s="1012"/>
      <c r="M470" s="897">
        <f>SUM(M450:M469)</f>
        <v>74.377600000000001</v>
      </c>
      <c r="O470" s="114"/>
      <c r="P470" s="113"/>
      <c r="Q470" s="113"/>
      <c r="R470" s="113"/>
      <c r="S470" s="113"/>
      <c r="T470" s="113"/>
      <c r="U470" s="113"/>
      <c r="V470" s="113"/>
      <c r="W470" s="113"/>
      <c r="X470" s="113"/>
      <c r="Y470" s="22"/>
      <c r="Z470" s="22"/>
      <c r="AA470" s="22"/>
      <c r="AB470" s="22"/>
      <c r="AC470" s="22"/>
      <c r="AD470" s="22"/>
      <c r="AE470" s="22"/>
    </row>
    <row r="471" spans="1:31" s="190" customFormat="1">
      <c r="A471" s="932"/>
      <c r="B471" s="899"/>
      <c r="C471" s="1008"/>
      <c r="D471" s="1014"/>
      <c r="E471" s="1010"/>
      <c r="F471" s="1008"/>
      <c r="G471" s="588"/>
      <c r="H471" s="1012"/>
      <c r="I471" s="1012"/>
      <c r="J471" s="1012"/>
      <c r="K471" s="1012"/>
      <c r="L471" s="1012"/>
      <c r="M471" s="897"/>
      <c r="O471" s="114"/>
      <c r="P471" s="113"/>
      <c r="Q471" s="113"/>
      <c r="R471" s="113"/>
      <c r="S471" s="113"/>
      <c r="T471" s="113"/>
      <c r="U471" s="113"/>
      <c r="V471" s="113"/>
      <c r="W471" s="113"/>
      <c r="X471" s="113"/>
      <c r="Y471" s="22"/>
      <c r="Z471" s="22"/>
      <c r="AA471" s="22"/>
      <c r="AB471" s="22"/>
      <c r="AC471" s="22"/>
      <c r="AD471" s="22"/>
      <c r="AE471" s="22"/>
    </row>
    <row r="472" spans="1:31" s="191" customFormat="1" ht="25.5">
      <c r="A472" s="932">
        <v>12</v>
      </c>
      <c r="B472" s="891" t="str">
        <f>$B$341&amp;"."&amp;A472</f>
        <v>4.1.1.12</v>
      </c>
      <c r="C472" s="998" t="str">
        <f ca="1">VLOOKUP($B472,'PLANILHA ORÇAMENTÁRIA'!$C:$M,2,0)</f>
        <v>CPU-035</v>
      </c>
      <c r="D472" s="998" t="str">
        <f ca="1">VLOOKUP($B472,'PLANILHA ORÇAMENTÁRIA'!$C:$M,3,0)</f>
        <v>EXTRA</v>
      </c>
      <c r="E472" s="999" t="str">
        <f ca="1">VLOOKUP($B472,'PLANILHA ORÇAMENTÁRIA'!$C:$M,4,0)</f>
        <v>FABRICAÇÃO DE ESCAMA DE CONCRETO ARMADO PARA SOLO REFORÇADO COM FITA METÁLICA - 2 A 5 LIGAÇÕES - AREIA E BRITA COMERCIAIS</v>
      </c>
      <c r="F472" s="998" t="str">
        <f ca="1">VLOOKUP($B472,'PLANILHA ORÇAMENTÁRIA'!$C:$M,5,0)</f>
        <v>M</v>
      </c>
      <c r="G472" s="1000" t="s">
        <v>16</v>
      </c>
      <c r="H472" s="1001" t="s">
        <v>17</v>
      </c>
      <c r="I472" s="1001" t="s">
        <v>18</v>
      </c>
      <c r="J472" s="1001" t="s">
        <v>19</v>
      </c>
      <c r="K472" s="1001" t="s">
        <v>20</v>
      </c>
      <c r="L472" s="1001" t="s">
        <v>21</v>
      </c>
      <c r="M472" s="892">
        <f>SUBTOTAL(9,M474:M475)</f>
        <v>0.79600000000000004</v>
      </c>
      <c r="N472" s="190"/>
      <c r="O472" s="115"/>
      <c r="P472" s="113"/>
      <c r="Q472" s="113"/>
      <c r="R472" s="113"/>
      <c r="S472" s="113"/>
      <c r="T472" s="113"/>
      <c r="U472" s="113"/>
      <c r="V472" s="113"/>
      <c r="W472" s="113"/>
      <c r="X472" s="113"/>
      <c r="Y472" s="22"/>
      <c r="Z472" s="22"/>
      <c r="AA472" s="22"/>
      <c r="AB472" s="22"/>
      <c r="AC472" s="22"/>
      <c r="AD472" s="22"/>
      <c r="AE472" s="22"/>
    </row>
    <row r="473" spans="1:31" s="190" customFormat="1">
      <c r="A473" s="932"/>
      <c r="B473" s="898"/>
      <c r="C473" s="1008"/>
      <c r="D473" s="1009"/>
      <c r="E473" s="1013" t="s">
        <v>20774</v>
      </c>
      <c r="F473" s="1011"/>
      <c r="G473" s="588"/>
      <c r="H473" s="1012"/>
      <c r="I473" s="1012"/>
      <c r="J473" s="1012"/>
      <c r="K473" s="1012"/>
      <c r="L473" s="1012"/>
      <c r="M473" s="895"/>
      <c r="O473" s="114"/>
      <c r="P473" s="113"/>
      <c r="Q473" s="113"/>
      <c r="R473" s="113"/>
      <c r="S473" s="113"/>
      <c r="T473" s="113"/>
      <c r="U473" s="113"/>
      <c r="V473" s="113"/>
      <c r="W473" s="113"/>
      <c r="X473" s="113"/>
      <c r="Y473" s="22"/>
      <c r="Z473" s="22"/>
      <c r="AA473" s="22"/>
      <c r="AB473" s="22"/>
      <c r="AC473" s="22"/>
      <c r="AD473" s="22"/>
      <c r="AE473" s="22"/>
    </row>
    <row r="474" spans="1:31" s="190" customFormat="1">
      <c r="A474" s="932"/>
      <c r="B474" s="898"/>
      <c r="C474" s="1008"/>
      <c r="D474" s="1009"/>
      <c r="E474" s="1010" t="s">
        <v>23295</v>
      </c>
      <c r="F474" s="1011"/>
      <c r="G474" s="588">
        <v>1</v>
      </c>
      <c r="H474" s="1012"/>
      <c r="I474" s="1012"/>
      <c r="J474" s="1012"/>
      <c r="K474" s="1012"/>
      <c r="L474" s="1012">
        <v>0.48</v>
      </c>
      <c r="M474" s="896">
        <f>G474*L474</f>
        <v>0.48</v>
      </c>
      <c r="O474" s="114"/>
      <c r="P474" s="113"/>
      <c r="Q474" s="113"/>
      <c r="R474" s="113"/>
      <c r="S474" s="113"/>
      <c r="T474" s="113"/>
      <c r="U474" s="113"/>
      <c r="V474" s="113"/>
      <c r="W474" s="113"/>
      <c r="X474" s="113"/>
      <c r="Y474" s="22"/>
      <c r="Z474" s="22"/>
      <c r="AA474" s="22"/>
      <c r="AB474" s="22"/>
      <c r="AC474" s="22"/>
      <c r="AD474" s="22"/>
      <c r="AE474" s="22"/>
    </row>
    <row r="475" spans="1:31" s="190" customFormat="1">
      <c r="A475" s="932"/>
      <c r="B475" s="898"/>
      <c r="C475" s="1008"/>
      <c r="D475" s="1009"/>
      <c r="E475" s="1010" t="s">
        <v>23296</v>
      </c>
      <c r="F475" s="1011"/>
      <c r="G475" s="588">
        <v>1</v>
      </c>
      <c r="H475" s="1012"/>
      <c r="I475" s="1012"/>
      <c r="J475" s="1012"/>
      <c r="K475" s="1012"/>
      <c r="L475" s="1012">
        <v>0.316</v>
      </c>
      <c r="M475" s="896">
        <f t="shared" ref="M475" si="6">G475*L475</f>
        <v>0.316</v>
      </c>
      <c r="O475" s="114"/>
      <c r="P475" s="113"/>
      <c r="Q475" s="113"/>
      <c r="R475" s="113"/>
      <c r="S475" s="113"/>
      <c r="T475" s="113"/>
      <c r="U475" s="113"/>
      <c r="V475" s="113"/>
      <c r="W475" s="113"/>
      <c r="X475" s="113"/>
      <c r="Y475" s="22"/>
      <c r="Z475" s="22"/>
      <c r="AA475" s="22"/>
      <c r="AB475" s="22"/>
      <c r="AC475" s="22"/>
      <c r="AD475" s="22"/>
      <c r="AE475" s="22"/>
    </row>
    <row r="476" spans="1:31" s="190" customFormat="1">
      <c r="A476" s="932"/>
      <c r="B476" s="899"/>
      <c r="C476" s="1008"/>
      <c r="D476" s="1014"/>
      <c r="E476" s="1019" t="s">
        <v>20768</v>
      </c>
      <c r="F476" s="1008"/>
      <c r="G476" s="588"/>
      <c r="H476" s="1012"/>
      <c r="I476" s="1012"/>
      <c r="J476" s="1012"/>
      <c r="K476" s="1012"/>
      <c r="L476" s="1012"/>
      <c r="M476" s="897">
        <f>SUM(M474:M475)</f>
        <v>0.79600000000000004</v>
      </c>
      <c r="O476" s="114"/>
      <c r="P476" s="113"/>
      <c r="Q476" s="113"/>
      <c r="R476" s="113"/>
      <c r="S476" s="113"/>
      <c r="T476" s="113"/>
      <c r="U476" s="113"/>
      <c r="V476" s="113"/>
      <c r="W476" s="113"/>
      <c r="X476" s="113"/>
      <c r="Y476" s="22"/>
      <c r="Z476" s="22"/>
      <c r="AA476" s="22"/>
      <c r="AB476" s="22"/>
      <c r="AC476" s="22"/>
      <c r="AD476" s="22"/>
      <c r="AE476" s="22"/>
    </row>
    <row r="477" spans="1:31" s="190" customFormat="1">
      <c r="A477" s="932"/>
      <c r="B477" s="899"/>
      <c r="C477" s="1008"/>
      <c r="D477" s="1014"/>
      <c r="E477" s="1010"/>
      <c r="F477" s="1008"/>
      <c r="G477" s="588"/>
      <c r="H477" s="1012"/>
      <c r="I477" s="1012"/>
      <c r="J477" s="1012"/>
      <c r="K477" s="1012"/>
      <c r="L477" s="1012"/>
      <c r="M477" s="897"/>
      <c r="O477" s="114"/>
      <c r="P477" s="113"/>
      <c r="Q477" s="113"/>
      <c r="R477" s="113"/>
      <c r="S477" s="113"/>
      <c r="T477" s="113"/>
      <c r="U477" s="113"/>
      <c r="V477" s="113"/>
      <c r="W477" s="113"/>
      <c r="X477" s="113"/>
      <c r="Y477" s="22"/>
      <c r="Z477" s="22"/>
      <c r="AA477" s="22"/>
      <c r="AB477" s="22"/>
      <c r="AC477" s="22"/>
      <c r="AD477" s="22"/>
      <c r="AE477" s="22"/>
    </row>
    <row r="478" spans="1:31" s="191" customFormat="1">
      <c r="A478" s="932">
        <v>13</v>
      </c>
      <c r="B478" s="891" t="str">
        <f>$B$341&amp;"."&amp;A478</f>
        <v>4.1.1.13</v>
      </c>
      <c r="C478" s="998">
        <f ca="1">VLOOKUP($B478,'PLANILHA ORÇAMENTÁRIA'!$C:$M,2,0)</f>
        <v>5405976</v>
      </c>
      <c r="D478" s="998" t="str">
        <f ca="1">VLOOKUP($B478,'PLANILHA ORÇAMENTÁRIA'!$C:$M,3,0)</f>
        <v>SICRO 3</v>
      </c>
      <c r="E478" s="999" t="str">
        <f ca="1">VLOOKUP($B478,'PLANILHA ORÇAMENTÁRIA'!$C:$M,4,0)</f>
        <v>MONTAGEM DAS ESCAMAS DE CONCRETO ARMADO EM SOLO REFORÇADO COM FITA METÁLICA</v>
      </c>
      <c r="F478" s="998" t="str">
        <f ca="1">VLOOKUP($B478,'PLANILHA ORÇAMENTÁRIA'!$C:$M,5,0)</f>
        <v>M²</v>
      </c>
      <c r="G478" s="1000" t="s">
        <v>16</v>
      </c>
      <c r="H478" s="1001" t="s">
        <v>17</v>
      </c>
      <c r="I478" s="1001" t="s">
        <v>18</v>
      </c>
      <c r="J478" s="1001" t="s">
        <v>19</v>
      </c>
      <c r="K478" s="1001" t="s">
        <v>20</v>
      </c>
      <c r="L478" s="1001" t="s">
        <v>21</v>
      </c>
      <c r="M478" s="892">
        <f>SUBTOTAL(9,M480:M501)</f>
        <v>529.65900000000011</v>
      </c>
      <c r="N478" s="190"/>
      <c r="O478" s="115"/>
      <c r="P478" s="113"/>
      <c r="Q478" s="113"/>
      <c r="R478" s="113"/>
      <c r="S478" s="113"/>
      <c r="T478" s="113"/>
      <c r="U478" s="113"/>
      <c r="V478" s="113"/>
      <c r="W478" s="113"/>
      <c r="X478" s="113"/>
      <c r="Y478" s="22"/>
      <c r="Z478" s="22"/>
      <c r="AA478" s="22"/>
      <c r="AB478" s="22"/>
      <c r="AC478" s="22"/>
      <c r="AD478" s="22"/>
      <c r="AE478" s="22"/>
    </row>
    <row r="479" spans="1:31" s="190" customFormat="1">
      <c r="A479" s="932"/>
      <c r="B479" s="898"/>
      <c r="C479" s="1008"/>
      <c r="D479" s="1009"/>
      <c r="E479" s="1013" t="s">
        <v>20774</v>
      </c>
      <c r="F479" s="1011"/>
      <c r="G479" s="588"/>
      <c r="H479" s="1012"/>
      <c r="I479" s="1012"/>
      <c r="J479" s="1012"/>
      <c r="K479" s="1012"/>
      <c r="L479" s="1012"/>
      <c r="M479" s="895"/>
      <c r="O479" s="114"/>
      <c r="P479" s="113"/>
      <c r="Q479" s="113"/>
      <c r="R479" s="113"/>
      <c r="S479" s="113"/>
      <c r="T479" s="113"/>
      <c r="U479" s="113"/>
      <c r="V479" s="113"/>
      <c r="W479" s="113"/>
      <c r="X479" s="113"/>
      <c r="Y479" s="22"/>
      <c r="Z479" s="22"/>
      <c r="AA479" s="22"/>
      <c r="AB479" s="22"/>
      <c r="AC479" s="22"/>
      <c r="AD479" s="22"/>
      <c r="AE479" s="22"/>
    </row>
    <row r="480" spans="1:31" s="190" customFormat="1">
      <c r="A480" s="932"/>
      <c r="B480" s="899"/>
      <c r="C480" s="1008"/>
      <c r="D480" s="1014"/>
      <c r="E480" s="1010" t="s">
        <v>20733</v>
      </c>
      <c r="F480" s="1008"/>
      <c r="G480" s="588">
        <v>4</v>
      </c>
      <c r="H480" s="1012"/>
      <c r="I480" s="1012"/>
      <c r="J480" s="1012"/>
      <c r="K480" s="1012">
        <v>2.13</v>
      </c>
      <c r="L480" s="1012"/>
      <c r="M480" s="900">
        <f>G480*K480</f>
        <v>8.52</v>
      </c>
      <c r="O480" s="114"/>
      <c r="P480" s="113"/>
      <c r="Q480" s="113"/>
      <c r="R480" s="113"/>
      <c r="S480" s="113"/>
      <c r="T480" s="113"/>
      <c r="U480" s="113"/>
      <c r="V480" s="113"/>
      <c r="W480" s="113"/>
      <c r="X480" s="113"/>
      <c r="Y480" s="22"/>
      <c r="Z480" s="22"/>
      <c r="AA480" s="22"/>
      <c r="AB480" s="22"/>
      <c r="AC480" s="22"/>
      <c r="AD480" s="22"/>
      <c r="AE480" s="22"/>
    </row>
    <row r="481" spans="1:31" s="190" customFormat="1">
      <c r="A481" s="932"/>
      <c r="B481" s="899"/>
      <c r="C481" s="1008"/>
      <c r="D481" s="1014"/>
      <c r="E481" s="1010" t="s">
        <v>20734</v>
      </c>
      <c r="F481" s="1008"/>
      <c r="G481" s="588">
        <v>2</v>
      </c>
      <c r="H481" s="1012"/>
      <c r="I481" s="1012"/>
      <c r="J481" s="1012"/>
      <c r="K481" s="1012">
        <v>2.13</v>
      </c>
      <c r="L481" s="1012"/>
      <c r="M481" s="900">
        <f>G481*K481</f>
        <v>4.26</v>
      </c>
      <c r="O481" s="114"/>
      <c r="P481" s="113"/>
      <c r="Q481" s="113"/>
      <c r="R481" s="113"/>
      <c r="S481" s="113"/>
      <c r="T481" s="113"/>
      <c r="U481" s="113"/>
      <c r="V481" s="113"/>
      <c r="W481" s="113"/>
      <c r="X481" s="113"/>
      <c r="Y481" s="22"/>
      <c r="Z481" s="22"/>
      <c r="AA481" s="22"/>
      <c r="AB481" s="22"/>
      <c r="AC481" s="22"/>
      <c r="AD481" s="22"/>
      <c r="AE481" s="22"/>
    </row>
    <row r="482" spans="1:31" s="190" customFormat="1">
      <c r="A482" s="932"/>
      <c r="B482" s="899"/>
      <c r="C482" s="1008"/>
      <c r="D482" s="1014"/>
      <c r="E482" s="1010" t="s">
        <v>20735</v>
      </c>
      <c r="F482" s="1008"/>
      <c r="G482" s="588">
        <v>104</v>
      </c>
      <c r="H482" s="1012"/>
      <c r="I482" s="1012"/>
      <c r="J482" s="1012"/>
      <c r="K482" s="1012">
        <v>2.25</v>
      </c>
      <c r="L482" s="1012"/>
      <c r="M482" s="900">
        <f t="shared" ref="M482:M501" si="7">G482*K482</f>
        <v>234</v>
      </c>
      <c r="O482" s="114"/>
      <c r="P482" s="113"/>
      <c r="Q482" s="113"/>
      <c r="R482" s="113"/>
      <c r="S482" s="113"/>
      <c r="T482" s="113"/>
      <c r="U482" s="113"/>
      <c r="V482" s="113"/>
      <c r="W482" s="113"/>
      <c r="X482" s="113"/>
      <c r="Y482" s="22"/>
      <c r="Z482" s="22"/>
      <c r="AA482" s="22"/>
      <c r="AB482" s="22"/>
      <c r="AC482" s="22"/>
      <c r="AD482" s="22"/>
      <c r="AE482" s="22"/>
    </row>
    <row r="483" spans="1:31" s="190" customFormat="1">
      <c r="A483" s="932"/>
      <c r="B483" s="899"/>
      <c r="C483" s="1008"/>
      <c r="D483" s="1014"/>
      <c r="E483" s="1010" t="s">
        <v>20736</v>
      </c>
      <c r="F483" s="1008"/>
      <c r="G483" s="588">
        <v>1</v>
      </c>
      <c r="H483" s="1012"/>
      <c r="I483" s="1012"/>
      <c r="J483" s="1012"/>
      <c r="K483" s="1012">
        <v>2.25</v>
      </c>
      <c r="L483" s="1012"/>
      <c r="M483" s="900">
        <f t="shared" si="7"/>
        <v>2.25</v>
      </c>
      <c r="O483" s="114"/>
      <c r="P483" s="113"/>
      <c r="Q483" s="113"/>
      <c r="R483" s="113"/>
      <c r="S483" s="113"/>
      <c r="T483" s="113"/>
      <c r="U483" s="113"/>
      <c r="V483" s="113"/>
      <c r="W483" s="113"/>
      <c r="X483" s="113"/>
      <c r="Y483" s="22"/>
      <c r="Z483" s="22"/>
      <c r="AA483" s="22"/>
      <c r="AB483" s="22"/>
      <c r="AC483" s="22"/>
      <c r="AD483" s="22"/>
      <c r="AE483" s="22"/>
    </row>
    <row r="484" spans="1:31" s="190" customFormat="1">
      <c r="A484" s="932"/>
      <c r="B484" s="899"/>
      <c r="C484" s="1008"/>
      <c r="D484" s="1014"/>
      <c r="E484" s="1010" t="s">
        <v>20737</v>
      </c>
      <c r="F484" s="1008"/>
      <c r="G484" s="588">
        <v>19</v>
      </c>
      <c r="H484" s="1012"/>
      <c r="I484" s="1012"/>
      <c r="J484" s="1012"/>
      <c r="K484" s="1012">
        <v>2.25</v>
      </c>
      <c r="L484" s="1012"/>
      <c r="M484" s="900">
        <f t="shared" si="7"/>
        <v>42.75</v>
      </c>
      <c r="O484" s="114"/>
      <c r="P484" s="113"/>
      <c r="Q484" s="113"/>
      <c r="R484" s="113"/>
      <c r="S484" s="113"/>
      <c r="T484" s="113"/>
      <c r="U484" s="113"/>
      <c r="V484" s="113"/>
      <c r="W484" s="113"/>
      <c r="X484" s="113"/>
      <c r="Y484" s="22"/>
      <c r="Z484" s="22"/>
      <c r="AA484" s="22"/>
      <c r="AB484" s="22"/>
      <c r="AC484" s="22"/>
      <c r="AD484" s="22"/>
      <c r="AE484" s="22"/>
    </row>
    <row r="485" spans="1:31" s="190" customFormat="1">
      <c r="A485" s="932"/>
      <c r="B485" s="899"/>
      <c r="C485" s="1008"/>
      <c r="D485" s="1014"/>
      <c r="E485" s="1010" t="s">
        <v>20738</v>
      </c>
      <c r="F485" s="1008"/>
      <c r="G485" s="588">
        <v>16</v>
      </c>
      <c r="H485" s="1012"/>
      <c r="I485" s="1012"/>
      <c r="J485" s="1012"/>
      <c r="K485" s="1012">
        <v>2.75</v>
      </c>
      <c r="L485" s="1012"/>
      <c r="M485" s="900">
        <f t="shared" si="7"/>
        <v>44</v>
      </c>
      <c r="O485" s="114"/>
      <c r="P485" s="113"/>
      <c r="Q485" s="113"/>
      <c r="R485" s="113"/>
      <c r="S485" s="113"/>
      <c r="T485" s="113"/>
      <c r="U485" s="113"/>
      <c r="V485" s="113"/>
      <c r="W485" s="113"/>
      <c r="X485" s="113"/>
      <c r="Y485" s="22"/>
      <c r="Z485" s="22"/>
      <c r="AA485" s="22"/>
      <c r="AB485" s="22"/>
      <c r="AC485" s="22"/>
      <c r="AD485" s="22"/>
      <c r="AE485" s="22"/>
    </row>
    <row r="486" spans="1:31" s="190" customFormat="1">
      <c r="A486" s="932"/>
      <c r="B486" s="899"/>
      <c r="C486" s="1008"/>
      <c r="D486" s="1014"/>
      <c r="E486" s="1010" t="s">
        <v>20739</v>
      </c>
      <c r="F486" s="1008"/>
      <c r="G486" s="588">
        <v>1</v>
      </c>
      <c r="H486" s="1012"/>
      <c r="I486" s="1012"/>
      <c r="J486" s="1012"/>
      <c r="K486" s="1012">
        <v>2.54</v>
      </c>
      <c r="L486" s="1012"/>
      <c r="M486" s="900">
        <f t="shared" si="7"/>
        <v>2.54</v>
      </c>
      <c r="O486" s="114"/>
      <c r="P486" s="113"/>
      <c r="Q486" s="113"/>
      <c r="R486" s="113"/>
      <c r="S486" s="113"/>
      <c r="T486" s="113"/>
      <c r="U486" s="113"/>
      <c r="V486" s="113"/>
      <c r="W486" s="113"/>
      <c r="X486" s="113"/>
      <c r="Y486" s="22"/>
      <c r="Z486" s="22"/>
      <c r="AA486" s="22"/>
      <c r="AB486" s="22"/>
      <c r="AC486" s="22"/>
      <c r="AD486" s="22"/>
      <c r="AE486" s="22"/>
    </row>
    <row r="487" spans="1:31" s="190" customFormat="1">
      <c r="A487" s="932"/>
      <c r="B487" s="899"/>
      <c r="C487" s="1008"/>
      <c r="D487" s="1014"/>
      <c r="E487" s="1010" t="s">
        <v>20740</v>
      </c>
      <c r="F487" s="1008"/>
      <c r="G487" s="588">
        <v>46</v>
      </c>
      <c r="H487" s="1012"/>
      <c r="I487" s="1012"/>
      <c r="J487" s="1012"/>
      <c r="K487" s="1012">
        <v>1.125</v>
      </c>
      <c r="L487" s="1012"/>
      <c r="M487" s="900">
        <f t="shared" si="7"/>
        <v>51.75</v>
      </c>
      <c r="O487" s="114"/>
      <c r="P487" s="113"/>
      <c r="Q487" s="113"/>
      <c r="R487" s="113"/>
      <c r="S487" s="113"/>
      <c r="T487" s="113"/>
      <c r="U487" s="113"/>
      <c r="V487" s="113"/>
      <c r="W487" s="113"/>
      <c r="X487" s="113"/>
      <c r="Y487" s="22"/>
      <c r="Z487" s="22"/>
      <c r="AA487" s="22"/>
      <c r="AB487" s="22"/>
      <c r="AC487" s="22"/>
      <c r="AD487" s="22"/>
      <c r="AE487" s="22"/>
    </row>
    <row r="488" spans="1:31" s="190" customFormat="1">
      <c r="A488" s="932"/>
      <c r="B488" s="899"/>
      <c r="C488" s="1008"/>
      <c r="D488" s="1014"/>
      <c r="E488" s="1010" t="s">
        <v>20741</v>
      </c>
      <c r="F488" s="1008"/>
      <c r="G488" s="588">
        <v>2</v>
      </c>
      <c r="H488" s="1012"/>
      <c r="I488" s="1012"/>
      <c r="J488" s="1012"/>
      <c r="K488" s="1012">
        <v>3.1320000000000001</v>
      </c>
      <c r="L488" s="1012"/>
      <c r="M488" s="900">
        <f t="shared" si="7"/>
        <v>6.2640000000000002</v>
      </c>
      <c r="O488" s="114"/>
      <c r="P488" s="113"/>
      <c r="Q488" s="113"/>
      <c r="R488" s="113"/>
      <c r="S488" s="113"/>
      <c r="T488" s="113"/>
      <c r="U488" s="113"/>
      <c r="V488" s="113"/>
      <c r="W488" s="113"/>
      <c r="X488" s="113"/>
      <c r="Y488" s="22"/>
      <c r="Z488" s="22"/>
      <c r="AA488" s="22"/>
      <c r="AB488" s="22"/>
      <c r="AC488" s="22"/>
      <c r="AD488" s="22"/>
      <c r="AE488" s="22"/>
    </row>
    <row r="489" spans="1:31" s="190" customFormat="1">
      <c r="A489" s="932"/>
      <c r="B489" s="899"/>
      <c r="C489" s="1008"/>
      <c r="D489" s="1014"/>
      <c r="E489" s="1010" t="s">
        <v>20742</v>
      </c>
      <c r="F489" s="1008"/>
      <c r="G489" s="588">
        <v>1</v>
      </c>
      <c r="H489" s="1012"/>
      <c r="I489" s="1012"/>
      <c r="J489" s="1012"/>
      <c r="K489" s="1012">
        <v>1.125</v>
      </c>
      <c r="L489" s="1012"/>
      <c r="M489" s="900">
        <f t="shared" si="7"/>
        <v>1.125</v>
      </c>
      <c r="O489" s="114"/>
      <c r="P489" s="113"/>
      <c r="Q489" s="113"/>
      <c r="R489" s="113"/>
      <c r="S489" s="113"/>
      <c r="T489" s="113"/>
      <c r="U489" s="113"/>
      <c r="V489" s="113"/>
      <c r="W489" s="113"/>
      <c r="X489" s="113"/>
      <c r="Y489" s="22"/>
      <c r="Z489" s="22"/>
      <c r="AA489" s="22"/>
      <c r="AB489" s="22"/>
      <c r="AC489" s="22"/>
      <c r="AD489" s="22"/>
      <c r="AE489" s="22"/>
    </row>
    <row r="490" spans="1:31" s="190" customFormat="1">
      <c r="A490" s="932"/>
      <c r="B490" s="899"/>
      <c r="C490" s="1008"/>
      <c r="D490" s="1014"/>
      <c r="E490" s="1010" t="s">
        <v>20743</v>
      </c>
      <c r="F490" s="1008"/>
      <c r="G490" s="588">
        <v>2</v>
      </c>
      <c r="H490" s="1012"/>
      <c r="I490" s="1012"/>
      <c r="J490" s="1012"/>
      <c r="K490" s="1012">
        <v>1.125</v>
      </c>
      <c r="L490" s="1012"/>
      <c r="M490" s="900">
        <f t="shared" si="7"/>
        <v>2.25</v>
      </c>
      <c r="O490" s="114"/>
      <c r="P490" s="113"/>
      <c r="Q490" s="113"/>
      <c r="R490" s="113"/>
      <c r="S490" s="113"/>
      <c r="T490" s="113"/>
      <c r="U490" s="113"/>
      <c r="V490" s="113"/>
      <c r="W490" s="113"/>
      <c r="X490" s="113"/>
      <c r="Y490" s="22"/>
      <c r="Z490" s="22"/>
      <c r="AA490" s="22"/>
      <c r="AB490" s="22"/>
      <c r="AC490" s="22"/>
      <c r="AD490" s="22"/>
      <c r="AE490" s="22"/>
    </row>
    <row r="491" spans="1:31" s="190" customFormat="1">
      <c r="A491" s="932"/>
      <c r="B491" s="899"/>
      <c r="C491" s="1008"/>
      <c r="D491" s="1014"/>
      <c r="E491" s="1010" t="s">
        <v>20744</v>
      </c>
      <c r="F491" s="1008"/>
      <c r="G491" s="588">
        <v>1</v>
      </c>
      <c r="H491" s="1012"/>
      <c r="I491" s="1012"/>
      <c r="J491" s="1012"/>
      <c r="K491" s="1012">
        <v>1.41</v>
      </c>
      <c r="L491" s="1012"/>
      <c r="M491" s="900">
        <f t="shared" si="7"/>
        <v>1.41</v>
      </c>
      <c r="O491" s="114"/>
      <c r="P491" s="113"/>
      <c r="Q491" s="113"/>
      <c r="R491" s="113"/>
      <c r="S491" s="113"/>
      <c r="T491" s="113"/>
      <c r="U491" s="113"/>
      <c r="V491" s="113"/>
      <c r="W491" s="113"/>
      <c r="X491" s="113"/>
      <c r="Y491" s="22"/>
      <c r="Z491" s="22"/>
      <c r="AA491" s="22"/>
      <c r="AB491" s="22"/>
      <c r="AC491" s="22"/>
      <c r="AD491" s="22"/>
      <c r="AE491" s="22"/>
    </row>
    <row r="492" spans="1:31" s="190" customFormat="1">
      <c r="A492" s="932"/>
      <c r="B492" s="899"/>
      <c r="C492" s="1008"/>
      <c r="D492" s="1014"/>
      <c r="E492" s="1010" t="s">
        <v>20745</v>
      </c>
      <c r="F492" s="1008"/>
      <c r="G492" s="588">
        <v>18</v>
      </c>
      <c r="H492" s="1012"/>
      <c r="I492" s="1012"/>
      <c r="J492" s="1012"/>
      <c r="K492" s="1012">
        <v>1.75</v>
      </c>
      <c r="L492" s="1012"/>
      <c r="M492" s="900">
        <f t="shared" si="7"/>
        <v>31.5</v>
      </c>
      <c r="O492" s="114"/>
      <c r="P492" s="113"/>
      <c r="Q492" s="113"/>
      <c r="R492" s="113"/>
      <c r="S492" s="113"/>
      <c r="T492" s="113"/>
      <c r="U492" s="113"/>
      <c r="V492" s="113"/>
      <c r="W492" s="113"/>
      <c r="X492" s="113"/>
      <c r="Y492" s="22"/>
      <c r="Z492" s="22"/>
      <c r="AA492" s="22"/>
      <c r="AB492" s="22"/>
      <c r="AC492" s="22"/>
      <c r="AD492" s="22"/>
      <c r="AE492" s="22"/>
    </row>
    <row r="493" spans="1:31" s="190" customFormat="1">
      <c r="A493" s="932"/>
      <c r="B493" s="899"/>
      <c r="C493" s="1008"/>
      <c r="D493" s="1014"/>
      <c r="E493" s="1010" t="s">
        <v>20746</v>
      </c>
      <c r="F493" s="1008"/>
      <c r="G493" s="588">
        <v>19</v>
      </c>
      <c r="H493" s="1012"/>
      <c r="I493" s="1012"/>
      <c r="J493" s="1012"/>
      <c r="K493" s="1012">
        <v>3.375</v>
      </c>
      <c r="L493" s="1012"/>
      <c r="M493" s="900">
        <f t="shared" si="7"/>
        <v>64.125</v>
      </c>
      <c r="O493" s="114"/>
      <c r="P493" s="113"/>
      <c r="Q493" s="113"/>
      <c r="R493" s="113"/>
      <c r="S493" s="113"/>
      <c r="T493" s="113"/>
      <c r="U493" s="113"/>
      <c r="V493" s="113"/>
      <c r="W493" s="113"/>
      <c r="X493" s="113"/>
      <c r="Y493" s="22"/>
      <c r="Z493" s="22"/>
      <c r="AA493" s="22"/>
      <c r="AB493" s="22"/>
      <c r="AC493" s="22"/>
      <c r="AD493" s="22"/>
      <c r="AE493" s="22"/>
    </row>
    <row r="494" spans="1:31" s="190" customFormat="1">
      <c r="A494" s="932"/>
      <c r="B494" s="899"/>
      <c r="C494" s="1008"/>
      <c r="D494" s="1014"/>
      <c r="E494" s="1010" t="s">
        <v>20747</v>
      </c>
      <c r="F494" s="1008"/>
      <c r="G494" s="588">
        <v>1</v>
      </c>
      <c r="H494" s="1012"/>
      <c r="I494" s="1012"/>
      <c r="J494" s="1012"/>
      <c r="K494" s="1012">
        <v>3.375</v>
      </c>
      <c r="L494" s="1012"/>
      <c r="M494" s="900">
        <f t="shared" si="7"/>
        <v>3.375</v>
      </c>
      <c r="O494" s="114"/>
      <c r="P494" s="113"/>
      <c r="Q494" s="113"/>
      <c r="R494" s="113"/>
      <c r="S494" s="113"/>
      <c r="T494" s="113"/>
      <c r="U494" s="113"/>
      <c r="V494" s="113"/>
      <c r="W494" s="113"/>
      <c r="X494" s="113"/>
      <c r="Y494" s="22"/>
      <c r="Z494" s="22"/>
      <c r="AA494" s="22"/>
      <c r="AB494" s="22"/>
      <c r="AC494" s="22"/>
      <c r="AD494" s="22"/>
      <c r="AE494" s="22"/>
    </row>
    <row r="495" spans="1:31" s="190" customFormat="1">
      <c r="A495" s="932"/>
      <c r="B495" s="899"/>
      <c r="C495" s="1008"/>
      <c r="D495" s="1014"/>
      <c r="E495" s="1010" t="s">
        <v>20748</v>
      </c>
      <c r="F495" s="1008"/>
      <c r="G495" s="588">
        <v>6</v>
      </c>
      <c r="H495" s="1012"/>
      <c r="I495" s="1012"/>
      <c r="J495" s="1012"/>
      <c r="K495" s="1012">
        <v>2.25</v>
      </c>
      <c r="L495" s="1012"/>
      <c r="M495" s="900">
        <f t="shared" si="7"/>
        <v>13.5</v>
      </c>
      <c r="O495" s="114"/>
      <c r="P495" s="113"/>
      <c r="Q495" s="113"/>
      <c r="R495" s="113"/>
      <c r="S495" s="113"/>
      <c r="T495" s="113"/>
      <c r="U495" s="113"/>
      <c r="V495" s="113"/>
      <c r="W495" s="113"/>
      <c r="X495" s="113"/>
      <c r="Y495" s="22"/>
      <c r="Z495" s="22"/>
      <c r="AA495" s="22"/>
      <c r="AB495" s="22"/>
      <c r="AC495" s="22"/>
      <c r="AD495" s="22"/>
      <c r="AE495" s="22"/>
    </row>
    <row r="496" spans="1:31" s="190" customFormat="1">
      <c r="A496" s="932"/>
      <c r="B496" s="899"/>
      <c r="C496" s="1008"/>
      <c r="D496" s="1014"/>
      <c r="E496" s="1010" t="s">
        <v>20749</v>
      </c>
      <c r="F496" s="1008"/>
      <c r="G496" s="588">
        <v>1</v>
      </c>
      <c r="H496" s="1012"/>
      <c r="I496" s="1012"/>
      <c r="J496" s="1012"/>
      <c r="K496" s="1012">
        <v>2.2000000000000002</v>
      </c>
      <c r="L496" s="1012"/>
      <c r="M496" s="900">
        <f t="shared" si="7"/>
        <v>2.2000000000000002</v>
      </c>
      <c r="O496" s="114"/>
      <c r="P496" s="113"/>
      <c r="Q496" s="113"/>
      <c r="R496" s="113"/>
      <c r="S496" s="113"/>
      <c r="T496" s="113"/>
      <c r="U496" s="113"/>
      <c r="V496" s="113"/>
      <c r="W496" s="113"/>
      <c r="X496" s="113"/>
      <c r="Y496" s="22"/>
      <c r="Z496" s="22"/>
      <c r="AA496" s="22"/>
      <c r="AB496" s="22"/>
      <c r="AC496" s="22"/>
      <c r="AD496" s="22"/>
      <c r="AE496" s="22"/>
    </row>
    <row r="497" spans="1:31" s="190" customFormat="1">
      <c r="A497" s="932"/>
      <c r="B497" s="899"/>
      <c r="C497" s="1008"/>
      <c r="D497" s="1014"/>
      <c r="E497" s="1010" t="s">
        <v>20750</v>
      </c>
      <c r="F497" s="1008"/>
      <c r="G497" s="588">
        <v>2</v>
      </c>
      <c r="H497" s="1012"/>
      <c r="I497" s="1012"/>
      <c r="J497" s="1012"/>
      <c r="K497" s="1012">
        <v>2.25</v>
      </c>
      <c r="L497" s="1012"/>
      <c r="M497" s="900">
        <f t="shared" si="7"/>
        <v>4.5</v>
      </c>
      <c r="O497" s="114"/>
      <c r="P497" s="113"/>
      <c r="Q497" s="113"/>
      <c r="R497" s="113"/>
      <c r="S497" s="113"/>
      <c r="T497" s="113"/>
      <c r="U497" s="113"/>
      <c r="V497" s="113"/>
      <c r="W497" s="113"/>
      <c r="X497" s="113"/>
      <c r="Y497" s="22"/>
      <c r="Z497" s="22"/>
      <c r="AA497" s="22"/>
      <c r="AB497" s="22"/>
      <c r="AC497" s="22"/>
      <c r="AD497" s="22"/>
      <c r="AE497" s="22"/>
    </row>
    <row r="498" spans="1:31" s="190" customFormat="1">
      <c r="A498" s="932"/>
      <c r="B498" s="899"/>
      <c r="C498" s="1008"/>
      <c r="D498" s="1014"/>
      <c r="E498" s="1010" t="s">
        <v>20751</v>
      </c>
      <c r="F498" s="1008"/>
      <c r="G498" s="588">
        <v>1</v>
      </c>
      <c r="H498" s="1012"/>
      <c r="I498" s="1012"/>
      <c r="J498" s="1012"/>
      <c r="K498" s="1012">
        <v>2.23</v>
      </c>
      <c r="L498" s="1012"/>
      <c r="M498" s="900">
        <f t="shared" si="7"/>
        <v>2.23</v>
      </c>
      <c r="O498" s="114"/>
      <c r="P498" s="113"/>
      <c r="Q498" s="113"/>
      <c r="R498" s="113"/>
      <c r="S498" s="113"/>
      <c r="T498" s="113"/>
      <c r="U498" s="113"/>
      <c r="V498" s="113"/>
      <c r="W498" s="113"/>
      <c r="X498" s="113"/>
      <c r="Y498" s="22"/>
      <c r="Z498" s="22"/>
      <c r="AA498" s="22"/>
      <c r="AB498" s="22"/>
      <c r="AC498" s="22"/>
      <c r="AD498" s="22"/>
      <c r="AE498" s="22"/>
    </row>
    <row r="499" spans="1:31" s="190" customFormat="1">
      <c r="A499" s="932"/>
      <c r="B499" s="899"/>
      <c r="C499" s="1008"/>
      <c r="D499" s="1014"/>
      <c r="E499" s="1010" t="s">
        <v>20752</v>
      </c>
      <c r="F499" s="1008"/>
      <c r="G499" s="588">
        <v>1</v>
      </c>
      <c r="H499" s="1012"/>
      <c r="I499" s="1012"/>
      <c r="J499" s="1012"/>
      <c r="K499" s="1012">
        <v>2.23</v>
      </c>
      <c r="L499" s="1012"/>
      <c r="M499" s="900">
        <f t="shared" si="7"/>
        <v>2.23</v>
      </c>
      <c r="O499" s="114"/>
      <c r="P499" s="113"/>
      <c r="Q499" s="113"/>
      <c r="R499" s="113"/>
      <c r="S499" s="113"/>
      <c r="T499" s="113"/>
      <c r="U499" s="113"/>
      <c r="V499" s="113"/>
      <c r="W499" s="113"/>
      <c r="X499" s="113"/>
      <c r="Y499" s="22"/>
      <c r="Z499" s="22"/>
      <c r="AA499" s="22"/>
      <c r="AB499" s="22"/>
      <c r="AC499" s="22"/>
      <c r="AD499" s="22"/>
      <c r="AE499" s="22"/>
    </row>
    <row r="500" spans="1:31" s="190" customFormat="1">
      <c r="A500" s="932"/>
      <c r="B500" s="899"/>
      <c r="C500" s="1008"/>
      <c r="D500" s="1014"/>
      <c r="E500" s="1010" t="s">
        <v>20753</v>
      </c>
      <c r="F500" s="1008"/>
      <c r="G500" s="588">
        <v>1</v>
      </c>
      <c r="H500" s="1012"/>
      <c r="I500" s="1012"/>
      <c r="J500" s="1012"/>
      <c r="K500" s="1012">
        <v>2.13</v>
      </c>
      <c r="L500" s="1012"/>
      <c r="M500" s="900">
        <f t="shared" si="7"/>
        <v>2.13</v>
      </c>
      <c r="O500" s="114"/>
      <c r="P500" s="113"/>
      <c r="Q500" s="113"/>
      <c r="R500" s="113"/>
      <c r="S500" s="113"/>
      <c r="T500" s="113"/>
      <c r="U500" s="113"/>
      <c r="V500" s="113"/>
      <c r="W500" s="113"/>
      <c r="X500" s="113"/>
      <c r="Y500" s="22"/>
      <c r="Z500" s="22"/>
      <c r="AA500" s="22"/>
      <c r="AB500" s="22"/>
      <c r="AC500" s="22"/>
      <c r="AD500" s="22"/>
      <c r="AE500" s="22"/>
    </row>
    <row r="501" spans="1:31" s="190" customFormat="1">
      <c r="A501" s="932"/>
      <c r="B501" s="899"/>
      <c r="C501" s="1008"/>
      <c r="D501" s="1014"/>
      <c r="E501" s="1010" t="s">
        <v>20754</v>
      </c>
      <c r="F501" s="1008"/>
      <c r="G501" s="588">
        <v>1</v>
      </c>
      <c r="H501" s="1012"/>
      <c r="I501" s="1012"/>
      <c r="J501" s="1012"/>
      <c r="K501" s="1012">
        <v>2.75</v>
      </c>
      <c r="L501" s="1012"/>
      <c r="M501" s="900">
        <f t="shared" si="7"/>
        <v>2.75</v>
      </c>
      <c r="O501" s="114"/>
      <c r="P501" s="113"/>
      <c r="Q501" s="113"/>
      <c r="R501" s="113"/>
      <c r="S501" s="113"/>
      <c r="T501" s="113"/>
      <c r="U501" s="113"/>
      <c r="V501" s="113"/>
      <c r="W501" s="113"/>
      <c r="X501" s="113"/>
      <c r="Y501" s="22"/>
      <c r="Z501" s="22"/>
      <c r="AA501" s="22"/>
      <c r="AB501" s="22"/>
      <c r="AC501" s="22"/>
      <c r="AD501" s="22"/>
      <c r="AE501" s="22"/>
    </row>
    <row r="502" spans="1:31" s="190" customFormat="1">
      <c r="A502" s="932"/>
      <c r="B502" s="899"/>
      <c r="C502" s="1008"/>
      <c r="D502" s="1014"/>
      <c r="E502" s="1019" t="s">
        <v>20769</v>
      </c>
      <c r="F502" s="1008"/>
      <c r="G502" s="588"/>
      <c r="H502" s="1012"/>
      <c r="I502" s="1012"/>
      <c r="J502" s="1012"/>
      <c r="K502" s="1012"/>
      <c r="L502" s="1012"/>
      <c r="M502" s="897">
        <f>SUM(M480:M501)</f>
        <v>529.65900000000011</v>
      </c>
      <c r="O502" s="114"/>
      <c r="P502" s="113"/>
      <c r="Q502" s="113"/>
      <c r="R502" s="113"/>
      <c r="S502" s="113"/>
      <c r="T502" s="113"/>
      <c r="U502" s="113"/>
      <c r="V502" s="113"/>
      <c r="W502" s="113"/>
      <c r="X502" s="113"/>
      <c r="Y502" s="22"/>
      <c r="Z502" s="22"/>
      <c r="AA502" s="22"/>
      <c r="AB502" s="22"/>
      <c r="AC502" s="22"/>
      <c r="AD502" s="22"/>
      <c r="AE502" s="22"/>
    </row>
    <row r="503" spans="1:31" s="190" customFormat="1">
      <c r="A503" s="932"/>
      <c r="B503" s="899"/>
      <c r="C503" s="1008"/>
      <c r="D503" s="1014"/>
      <c r="E503" s="1010"/>
      <c r="F503" s="1008"/>
      <c r="G503" s="588"/>
      <c r="H503" s="1012"/>
      <c r="I503" s="1012"/>
      <c r="J503" s="1012"/>
      <c r="K503" s="1012"/>
      <c r="L503" s="1012"/>
      <c r="M503" s="897"/>
      <c r="O503" s="114"/>
      <c r="P503" s="113"/>
      <c r="Q503" s="113"/>
      <c r="R503" s="113"/>
      <c r="S503" s="113"/>
      <c r="T503" s="113"/>
      <c r="U503" s="113"/>
      <c r="V503" s="113"/>
      <c r="W503" s="113"/>
      <c r="X503" s="113"/>
      <c r="Y503" s="22"/>
      <c r="Z503" s="22"/>
      <c r="AA503" s="22"/>
      <c r="AB503" s="22"/>
      <c r="AC503" s="22"/>
      <c r="AD503" s="22"/>
      <c r="AE503" s="22"/>
    </row>
    <row r="504" spans="1:31" s="191" customFormat="1" ht="37.5">
      <c r="A504" s="932">
        <v>14</v>
      </c>
      <c r="B504" s="891" t="str">
        <f>$B$341&amp;"."&amp;A504</f>
        <v>4.1.1.14</v>
      </c>
      <c r="C504" s="998">
        <f ca="1">VLOOKUP($B504,'PLANILHA ORÇAMENTÁRIA'!$C:$M,2,0)</f>
        <v>5405975</v>
      </c>
      <c r="D504" s="998" t="str">
        <f ca="1">VLOOKUP($B504,'PLANILHA ORÇAMENTÁRIA'!$C:$M,3,0)</f>
        <v>SICRO 3</v>
      </c>
      <c r="E504" s="999" t="str">
        <f ca="1">VLOOKUP($B504,'PLANILHA ORÇAMENTÁRIA'!$C:$M,4,0)</f>
        <v>ESCORAMENTO DA PRIMEIRA LINHA DE ESCAMAS DE CONCRETO ARMADO EM SOLO REFORÇADO COM FITA METÁLICA – UTILIZAÇÃO DE 3 VEZES - CONFECÇÃO, INSTALAÇÃO E RETIRADA</v>
      </c>
      <c r="F504" s="998" t="str">
        <f ca="1">VLOOKUP($B504,'PLANILHA ORÇAMENTÁRIA'!$C:$M,5,0)</f>
        <v>M²</v>
      </c>
      <c r="G504" s="1000" t="s">
        <v>16</v>
      </c>
      <c r="H504" s="1001" t="s">
        <v>17</v>
      </c>
      <c r="I504" s="1001" t="s">
        <v>18</v>
      </c>
      <c r="J504" s="1001" t="s">
        <v>19</v>
      </c>
      <c r="K504" s="1001" t="s">
        <v>20</v>
      </c>
      <c r="L504" s="1001" t="s">
        <v>21</v>
      </c>
      <c r="M504" s="892">
        <f>SUBTOTAL(9,M506:M517)</f>
        <v>179.05499999999995</v>
      </c>
      <c r="N504" s="190"/>
      <c r="O504" s="115"/>
      <c r="P504" s="113"/>
      <c r="Q504" s="113"/>
      <c r="R504" s="113"/>
      <c r="S504" s="113"/>
      <c r="T504" s="113"/>
      <c r="U504" s="113"/>
      <c r="V504" s="113"/>
      <c r="W504" s="113"/>
      <c r="X504" s="113"/>
      <c r="Y504" s="22"/>
      <c r="Z504" s="22"/>
      <c r="AA504" s="22"/>
      <c r="AB504" s="22"/>
      <c r="AC504" s="22"/>
      <c r="AD504" s="22"/>
      <c r="AE504" s="22"/>
    </row>
    <row r="505" spans="1:31" s="190" customFormat="1">
      <c r="A505" s="932"/>
      <c r="B505" s="898"/>
      <c r="C505" s="1008"/>
      <c r="D505" s="1009"/>
      <c r="E505" s="1013" t="s">
        <v>20774</v>
      </c>
      <c r="F505" s="1011"/>
      <c r="G505" s="588"/>
      <c r="H505" s="1012"/>
      <c r="I505" s="1012"/>
      <c r="J505" s="1012"/>
      <c r="K505" s="1012"/>
      <c r="L505" s="1012"/>
      <c r="M505" s="895"/>
      <c r="O505" s="114"/>
      <c r="P505" s="113"/>
      <c r="Q505" s="113"/>
      <c r="R505" s="113"/>
      <c r="S505" s="113"/>
      <c r="T505" s="113"/>
      <c r="U505" s="113"/>
      <c r="V505" s="113"/>
      <c r="W505" s="113"/>
      <c r="X505" s="113"/>
      <c r="Y505" s="22"/>
      <c r="Z505" s="22"/>
      <c r="AA505" s="22"/>
      <c r="AB505" s="22"/>
      <c r="AC505" s="22"/>
      <c r="AD505" s="22"/>
      <c r="AE505" s="22"/>
    </row>
    <row r="506" spans="1:31" s="190" customFormat="1">
      <c r="A506" s="932"/>
      <c r="B506" s="899"/>
      <c r="C506" s="1008"/>
      <c r="D506" s="1014"/>
      <c r="E506" s="1010" t="s">
        <v>20733</v>
      </c>
      <c r="F506" s="1008"/>
      <c r="G506" s="588">
        <v>3</v>
      </c>
      <c r="H506" s="1012"/>
      <c r="I506" s="1012"/>
      <c r="J506" s="1012"/>
      <c r="K506" s="1012">
        <v>2.13</v>
      </c>
      <c r="L506" s="1012"/>
      <c r="M506" s="900">
        <f>G506*K506</f>
        <v>6.39</v>
      </c>
      <c r="O506" s="114"/>
      <c r="P506" s="113"/>
      <c r="Q506" s="113"/>
      <c r="R506" s="113"/>
      <c r="S506" s="113"/>
      <c r="T506" s="113"/>
      <c r="U506" s="113"/>
      <c r="V506" s="113"/>
      <c r="W506" s="113"/>
      <c r="X506" s="113"/>
      <c r="Y506" s="22"/>
      <c r="Z506" s="22"/>
      <c r="AA506" s="22"/>
      <c r="AB506" s="22"/>
      <c r="AC506" s="22"/>
      <c r="AD506" s="22"/>
      <c r="AE506" s="22"/>
    </row>
    <row r="507" spans="1:31" s="190" customFormat="1">
      <c r="A507" s="932"/>
      <c r="B507" s="899"/>
      <c r="C507" s="1008"/>
      <c r="D507" s="1014"/>
      <c r="E507" s="1010" t="s">
        <v>20735</v>
      </c>
      <c r="F507" s="1008"/>
      <c r="G507" s="588">
        <v>34</v>
      </c>
      <c r="H507" s="1012"/>
      <c r="I507" s="1012"/>
      <c r="J507" s="1012"/>
      <c r="K507" s="1012">
        <v>2.25</v>
      </c>
      <c r="L507" s="1012"/>
      <c r="M507" s="900">
        <f t="shared" ref="M507:M517" si="8">G507*K507</f>
        <v>76.5</v>
      </c>
      <c r="O507" s="114"/>
      <c r="P507" s="113"/>
      <c r="Q507" s="113"/>
      <c r="R507" s="113"/>
      <c r="S507" s="113"/>
      <c r="T507" s="113"/>
      <c r="U507" s="113"/>
      <c r="V507" s="113"/>
      <c r="W507" s="113"/>
      <c r="X507" s="113"/>
      <c r="Y507" s="22"/>
      <c r="Z507" s="22"/>
      <c r="AA507" s="22"/>
      <c r="AB507" s="22"/>
      <c r="AC507" s="22"/>
      <c r="AD507" s="22"/>
      <c r="AE507" s="22"/>
    </row>
    <row r="508" spans="1:31" s="190" customFormat="1">
      <c r="A508" s="932"/>
      <c r="B508" s="899"/>
      <c r="C508" s="1008"/>
      <c r="D508" s="1014"/>
      <c r="E508" s="1010" t="s">
        <v>20737</v>
      </c>
      <c r="F508" s="1008"/>
      <c r="G508" s="588">
        <v>1</v>
      </c>
      <c r="H508" s="1012"/>
      <c r="I508" s="1012"/>
      <c r="J508" s="1012"/>
      <c r="K508" s="1012">
        <v>2.25</v>
      </c>
      <c r="L508" s="1012"/>
      <c r="M508" s="900">
        <f t="shared" si="8"/>
        <v>2.25</v>
      </c>
      <c r="O508" s="114"/>
      <c r="P508" s="113"/>
      <c r="Q508" s="113"/>
      <c r="R508" s="113"/>
      <c r="S508" s="113"/>
      <c r="T508" s="113"/>
      <c r="U508" s="113"/>
      <c r="V508" s="113"/>
      <c r="W508" s="113"/>
      <c r="X508" s="113"/>
      <c r="Y508" s="22"/>
      <c r="Z508" s="22"/>
      <c r="AA508" s="22"/>
      <c r="AB508" s="22"/>
      <c r="AC508" s="22"/>
      <c r="AD508" s="22"/>
      <c r="AE508" s="22"/>
    </row>
    <row r="509" spans="1:31" s="190" customFormat="1">
      <c r="A509" s="932"/>
      <c r="B509" s="899"/>
      <c r="C509" s="1008"/>
      <c r="D509" s="1014"/>
      <c r="E509" s="1010" t="s">
        <v>20770</v>
      </c>
      <c r="F509" s="1008"/>
      <c r="G509" s="588">
        <v>5</v>
      </c>
      <c r="H509" s="1012"/>
      <c r="I509" s="1012"/>
      <c r="J509" s="1012"/>
      <c r="K509" s="1012">
        <v>2.75</v>
      </c>
      <c r="L509" s="1012"/>
      <c r="M509" s="900">
        <f t="shared" si="8"/>
        <v>13.75</v>
      </c>
      <c r="O509" s="114"/>
      <c r="P509" s="113"/>
      <c r="Q509" s="113"/>
      <c r="R509" s="113"/>
      <c r="S509" s="113"/>
      <c r="T509" s="113"/>
      <c r="U509" s="113"/>
      <c r="V509" s="113"/>
      <c r="W509" s="113"/>
      <c r="X509" s="113"/>
      <c r="Y509" s="22"/>
      <c r="Z509" s="22"/>
      <c r="AA509" s="22"/>
      <c r="AB509" s="22"/>
      <c r="AC509" s="22"/>
      <c r="AD509" s="22"/>
      <c r="AE509" s="22"/>
    </row>
    <row r="510" spans="1:31" s="190" customFormat="1">
      <c r="A510" s="932"/>
      <c r="B510" s="899"/>
      <c r="C510" s="1008"/>
      <c r="D510" s="1014"/>
      <c r="E510" s="1010" t="s">
        <v>20740</v>
      </c>
      <c r="F510" s="1008"/>
      <c r="G510" s="588">
        <v>46</v>
      </c>
      <c r="H510" s="1012"/>
      <c r="I510" s="1012"/>
      <c r="J510" s="1012"/>
      <c r="K510" s="1012">
        <v>1.125</v>
      </c>
      <c r="L510" s="1012"/>
      <c r="M510" s="900">
        <f t="shared" si="8"/>
        <v>51.75</v>
      </c>
      <c r="O510" s="114"/>
      <c r="P510" s="113"/>
      <c r="Q510" s="113"/>
      <c r="R510" s="113"/>
      <c r="S510" s="113"/>
      <c r="T510" s="113"/>
      <c r="U510" s="113"/>
      <c r="V510" s="113"/>
      <c r="W510" s="113"/>
      <c r="X510" s="113"/>
      <c r="Y510" s="22"/>
      <c r="Z510" s="22"/>
      <c r="AA510" s="22"/>
      <c r="AB510" s="22"/>
      <c r="AC510" s="22"/>
      <c r="AD510" s="22"/>
      <c r="AE510" s="22"/>
    </row>
    <row r="511" spans="1:31" s="190" customFormat="1">
      <c r="A511" s="932"/>
      <c r="B511" s="899"/>
      <c r="C511" s="1008"/>
      <c r="D511" s="1014"/>
      <c r="E511" s="1010" t="s">
        <v>20771</v>
      </c>
      <c r="F511" s="1008"/>
      <c r="G511" s="588">
        <v>4</v>
      </c>
      <c r="H511" s="1012"/>
      <c r="I511" s="1012"/>
      <c r="J511" s="1012"/>
      <c r="K511" s="1012">
        <v>3.375</v>
      </c>
      <c r="L511" s="1012"/>
      <c r="M511" s="900">
        <f t="shared" si="8"/>
        <v>13.5</v>
      </c>
      <c r="O511" s="114"/>
      <c r="P511" s="113"/>
      <c r="Q511" s="113"/>
      <c r="R511" s="113"/>
      <c r="S511" s="113"/>
      <c r="T511" s="113"/>
      <c r="U511" s="113"/>
      <c r="V511" s="113"/>
      <c r="W511" s="113"/>
      <c r="X511" s="113"/>
      <c r="Y511" s="22"/>
      <c r="Z511" s="22"/>
      <c r="AA511" s="22"/>
      <c r="AB511" s="22"/>
      <c r="AC511" s="22"/>
      <c r="AD511" s="22"/>
      <c r="AE511" s="22"/>
    </row>
    <row r="512" spans="1:31" s="190" customFormat="1">
      <c r="A512" s="932"/>
      <c r="B512" s="899"/>
      <c r="C512" s="1008"/>
      <c r="D512" s="1014"/>
      <c r="E512" s="1010" t="s">
        <v>20747</v>
      </c>
      <c r="F512" s="1008"/>
      <c r="G512" s="588">
        <v>1</v>
      </c>
      <c r="H512" s="1012"/>
      <c r="I512" s="1012"/>
      <c r="J512" s="1012"/>
      <c r="K512" s="1012">
        <v>3.375</v>
      </c>
      <c r="L512" s="1012"/>
      <c r="M512" s="900">
        <f t="shared" si="8"/>
        <v>3.375</v>
      </c>
      <c r="O512" s="114"/>
      <c r="P512" s="113"/>
      <c r="Q512" s="113"/>
      <c r="R512" s="113"/>
      <c r="S512" s="113"/>
      <c r="T512" s="113"/>
      <c r="U512" s="113"/>
      <c r="V512" s="113"/>
      <c r="W512" s="113"/>
      <c r="X512" s="113"/>
      <c r="Y512" s="22"/>
      <c r="Z512" s="22"/>
      <c r="AA512" s="22"/>
      <c r="AB512" s="22"/>
      <c r="AC512" s="22"/>
      <c r="AD512" s="22"/>
      <c r="AE512" s="22"/>
    </row>
    <row r="513" spans="1:31" s="190" customFormat="1">
      <c r="A513" s="932"/>
      <c r="B513" s="899"/>
      <c r="C513" s="1008"/>
      <c r="D513" s="1014"/>
      <c r="E513" s="1010" t="s">
        <v>20749</v>
      </c>
      <c r="F513" s="1008"/>
      <c r="G513" s="588">
        <v>1</v>
      </c>
      <c r="H513" s="1012"/>
      <c r="I513" s="1012"/>
      <c r="J513" s="1012"/>
      <c r="K513" s="1012">
        <v>2.2000000000000002</v>
      </c>
      <c r="L513" s="1012"/>
      <c r="M513" s="900">
        <f t="shared" si="8"/>
        <v>2.2000000000000002</v>
      </c>
      <c r="O513" s="114"/>
      <c r="P513" s="113"/>
      <c r="Q513" s="113"/>
      <c r="R513" s="113"/>
      <c r="S513" s="113"/>
      <c r="T513" s="113"/>
      <c r="U513" s="113"/>
      <c r="V513" s="113"/>
      <c r="W513" s="113"/>
      <c r="X513" s="113"/>
      <c r="Y513" s="22"/>
      <c r="Z513" s="22"/>
      <c r="AA513" s="22"/>
      <c r="AB513" s="22"/>
      <c r="AC513" s="22"/>
      <c r="AD513" s="22"/>
      <c r="AE513" s="22"/>
    </row>
    <row r="514" spans="1:31" s="190" customFormat="1">
      <c r="A514" s="932"/>
      <c r="B514" s="899"/>
      <c r="C514" s="1008"/>
      <c r="D514" s="1014"/>
      <c r="E514" s="1010" t="s">
        <v>20751</v>
      </c>
      <c r="F514" s="1008"/>
      <c r="G514" s="588">
        <v>1</v>
      </c>
      <c r="H514" s="1012"/>
      <c r="I514" s="1012"/>
      <c r="J514" s="1012"/>
      <c r="K514" s="1012">
        <v>2.23</v>
      </c>
      <c r="L514" s="1012"/>
      <c r="M514" s="900">
        <f t="shared" si="8"/>
        <v>2.23</v>
      </c>
      <c r="O514" s="114"/>
      <c r="P514" s="113"/>
      <c r="Q514" s="113"/>
      <c r="R514" s="113"/>
      <c r="S514" s="113"/>
      <c r="T514" s="113"/>
      <c r="U514" s="113"/>
      <c r="V514" s="113"/>
      <c r="W514" s="113"/>
      <c r="X514" s="113"/>
      <c r="Y514" s="22"/>
      <c r="Z514" s="22"/>
      <c r="AA514" s="22"/>
      <c r="AB514" s="22"/>
      <c r="AC514" s="22"/>
      <c r="AD514" s="22"/>
      <c r="AE514" s="22"/>
    </row>
    <row r="515" spans="1:31" s="190" customFormat="1">
      <c r="A515" s="932"/>
      <c r="B515" s="899"/>
      <c r="C515" s="1008"/>
      <c r="D515" s="1014"/>
      <c r="E515" s="1010" t="s">
        <v>20752</v>
      </c>
      <c r="F515" s="1008"/>
      <c r="G515" s="588">
        <v>1</v>
      </c>
      <c r="H515" s="1012"/>
      <c r="I515" s="1012"/>
      <c r="J515" s="1012"/>
      <c r="K515" s="1012">
        <v>2.23</v>
      </c>
      <c r="L515" s="1012"/>
      <c r="M515" s="900">
        <f t="shared" si="8"/>
        <v>2.23</v>
      </c>
      <c r="O515" s="114"/>
      <c r="P515" s="113"/>
      <c r="Q515" s="113"/>
      <c r="R515" s="113"/>
      <c r="S515" s="113"/>
      <c r="T515" s="113"/>
      <c r="U515" s="113"/>
      <c r="V515" s="113"/>
      <c r="W515" s="113"/>
      <c r="X515" s="113"/>
      <c r="Y515" s="22"/>
      <c r="Z515" s="22"/>
      <c r="AA515" s="22"/>
      <c r="AB515" s="22"/>
      <c r="AC515" s="22"/>
      <c r="AD515" s="22"/>
      <c r="AE515" s="22"/>
    </row>
    <row r="516" spans="1:31" s="190" customFormat="1">
      <c r="A516" s="932"/>
      <c r="B516" s="899"/>
      <c r="C516" s="1008"/>
      <c r="D516" s="1014"/>
      <c r="E516" s="1010" t="s">
        <v>20753</v>
      </c>
      <c r="F516" s="1008"/>
      <c r="G516" s="588">
        <v>1</v>
      </c>
      <c r="H516" s="1012"/>
      <c r="I516" s="1012"/>
      <c r="J516" s="1012"/>
      <c r="K516" s="1012">
        <v>2.13</v>
      </c>
      <c r="L516" s="1012"/>
      <c r="M516" s="900">
        <f t="shared" si="8"/>
        <v>2.13</v>
      </c>
      <c r="O516" s="114"/>
      <c r="P516" s="113"/>
      <c r="Q516" s="113"/>
      <c r="R516" s="113"/>
      <c r="S516" s="113"/>
      <c r="T516" s="113"/>
      <c r="U516" s="113"/>
      <c r="V516" s="113"/>
      <c r="W516" s="113"/>
      <c r="X516" s="113"/>
      <c r="Y516" s="22"/>
      <c r="Z516" s="22"/>
      <c r="AA516" s="22"/>
      <c r="AB516" s="22"/>
      <c r="AC516" s="22"/>
      <c r="AD516" s="22"/>
      <c r="AE516" s="22"/>
    </row>
    <row r="517" spans="1:31" s="190" customFormat="1">
      <c r="A517" s="932"/>
      <c r="B517" s="899"/>
      <c r="C517" s="1008"/>
      <c r="D517" s="1014"/>
      <c r="E517" s="1010" t="s">
        <v>20754</v>
      </c>
      <c r="F517" s="1008"/>
      <c r="G517" s="588">
        <v>1</v>
      </c>
      <c r="H517" s="1012"/>
      <c r="I517" s="1012"/>
      <c r="J517" s="1012"/>
      <c r="K517" s="1012">
        <v>2.75</v>
      </c>
      <c r="L517" s="1012"/>
      <c r="M517" s="900">
        <f t="shared" si="8"/>
        <v>2.75</v>
      </c>
      <c r="O517" s="114"/>
      <c r="P517" s="113"/>
      <c r="Q517" s="113"/>
      <c r="R517" s="113"/>
      <c r="S517" s="113"/>
      <c r="T517" s="113"/>
      <c r="U517" s="113"/>
      <c r="V517" s="113"/>
      <c r="W517" s="113"/>
      <c r="X517" s="113"/>
      <c r="Y517" s="22"/>
      <c r="Z517" s="22"/>
      <c r="AA517" s="22"/>
      <c r="AB517" s="22"/>
      <c r="AC517" s="22"/>
      <c r="AD517" s="22"/>
      <c r="AE517" s="22"/>
    </row>
    <row r="518" spans="1:31" s="190" customFormat="1">
      <c r="A518" s="932"/>
      <c r="B518" s="898"/>
      <c r="C518" s="1008"/>
      <c r="D518" s="1009"/>
      <c r="E518" s="1019" t="s">
        <v>23294</v>
      </c>
      <c r="F518" s="1011"/>
      <c r="G518" s="588"/>
      <c r="H518" s="1012"/>
      <c r="I518" s="1012"/>
      <c r="J518" s="1012"/>
      <c r="K518" s="1012"/>
      <c r="L518" s="1012"/>
      <c r="M518" s="895">
        <f>SUM(M506:M517)</f>
        <v>179.05499999999995</v>
      </c>
      <c r="O518" s="114"/>
      <c r="P518" s="113"/>
      <c r="Q518" s="113"/>
      <c r="R518" s="113"/>
      <c r="S518" s="113"/>
      <c r="T518" s="113"/>
      <c r="U518" s="113"/>
      <c r="V518" s="113"/>
      <c r="W518" s="113"/>
      <c r="X518" s="113"/>
      <c r="Y518" s="22"/>
      <c r="Z518" s="22"/>
      <c r="AA518" s="22"/>
      <c r="AB518" s="22"/>
      <c r="AC518" s="22"/>
      <c r="AD518" s="22"/>
      <c r="AE518" s="22"/>
    </row>
    <row r="519" spans="1:31" s="190" customFormat="1">
      <c r="A519" s="932"/>
      <c r="B519" s="899"/>
      <c r="C519" s="1008"/>
      <c r="D519" s="1014"/>
      <c r="E519" s="1010"/>
      <c r="F519" s="1008"/>
      <c r="G519" s="588"/>
      <c r="H519" s="1012"/>
      <c r="I519" s="1012"/>
      <c r="J519" s="1012"/>
      <c r="K519" s="1012"/>
      <c r="L519" s="1012"/>
      <c r="M519" s="897"/>
      <c r="O519" s="114"/>
      <c r="P519" s="113"/>
      <c r="Q519" s="113"/>
      <c r="R519" s="113"/>
      <c r="S519" s="113"/>
      <c r="T519" s="113"/>
      <c r="U519" s="113"/>
      <c r="V519" s="113"/>
      <c r="W519" s="113"/>
      <c r="X519" s="113"/>
      <c r="Y519" s="22"/>
      <c r="Z519" s="22"/>
      <c r="AA519" s="22"/>
      <c r="AB519" s="22"/>
      <c r="AC519" s="22"/>
      <c r="AD519" s="22"/>
      <c r="AE519" s="22"/>
    </row>
    <row r="520" spans="1:31" s="191" customFormat="1" ht="25.5">
      <c r="A520" s="932">
        <v>15</v>
      </c>
      <c r="B520" s="891" t="str">
        <f>$B$341&amp;"."&amp;A520</f>
        <v>4.1.1.15</v>
      </c>
      <c r="C520" s="998" t="str">
        <f ca="1">VLOOKUP($B520,'PLANILHA ORÇAMENTÁRIA'!$C:$M,2,0)</f>
        <v>CPU-010</v>
      </c>
      <c r="D520" s="998" t="str">
        <f ca="1">VLOOKUP($B520,'PLANILHA ORÇAMENTÁRIA'!$C:$M,3,0)</f>
        <v>EXTRA</v>
      </c>
      <c r="E520" s="999" t="str">
        <f ca="1">VLOOKUP($B520,'PLANILHA ORÇAMENTÁRIA'!$C:$M,4,0)</f>
        <v>SOLEIRA EM CONCRETO COM FCK&gt;20,0MPa, INCLUINDO MATERIAIS, DOSAGEM E COLOCAÇÃO, INCLUSIVE FORMAS</v>
      </c>
      <c r="F520" s="998" t="str">
        <f ca="1">VLOOKUP($B520,'PLANILHA ORÇAMENTÁRIA'!$C:$M,5,0)</f>
        <v>M</v>
      </c>
      <c r="G520" s="1000" t="s">
        <v>16</v>
      </c>
      <c r="H520" s="1001" t="s">
        <v>17</v>
      </c>
      <c r="I520" s="1001" t="s">
        <v>18</v>
      </c>
      <c r="J520" s="1001" t="s">
        <v>19</v>
      </c>
      <c r="K520" s="1001" t="s">
        <v>20</v>
      </c>
      <c r="L520" s="1001" t="s">
        <v>21</v>
      </c>
      <c r="M520" s="892">
        <f>SUBTOTAL(9,H522:H524)</f>
        <v>141.05000000000001</v>
      </c>
      <c r="N520" s="190"/>
      <c r="O520" s="115"/>
      <c r="P520" s="113"/>
      <c r="Q520" s="113"/>
      <c r="R520" s="113"/>
      <c r="S520" s="113"/>
      <c r="T520" s="113"/>
      <c r="U520" s="113"/>
      <c r="V520" s="113"/>
      <c r="W520" s="113"/>
      <c r="X520" s="113"/>
      <c r="Y520" s="22"/>
      <c r="Z520" s="22"/>
      <c r="AA520" s="22"/>
      <c r="AB520" s="22"/>
      <c r="AC520" s="22"/>
      <c r="AD520" s="22"/>
      <c r="AE520" s="22"/>
    </row>
    <row r="521" spans="1:31" s="190" customFormat="1">
      <c r="A521" s="932"/>
      <c r="B521" s="898"/>
      <c r="C521" s="1008"/>
      <c r="D521" s="1009"/>
      <c r="E521" s="1013" t="s">
        <v>23250</v>
      </c>
      <c r="F521" s="1011"/>
      <c r="G521" s="588"/>
      <c r="H521" s="1012"/>
      <c r="I521" s="1012"/>
      <c r="J521" s="1012"/>
      <c r="K521" s="1012"/>
      <c r="L521" s="1012"/>
      <c r="M521" s="895"/>
      <c r="O521" s="114"/>
      <c r="P521" s="113"/>
      <c r="Q521" s="113"/>
      <c r="R521" s="113"/>
      <c r="S521" s="113"/>
      <c r="T521" s="113"/>
      <c r="U521" s="113"/>
      <c r="V521" s="113"/>
      <c r="W521" s="113"/>
      <c r="X521" s="113"/>
      <c r="Y521" s="22"/>
      <c r="Z521" s="22"/>
      <c r="AA521" s="22"/>
      <c r="AB521" s="22"/>
      <c r="AC521" s="22"/>
      <c r="AD521" s="22"/>
      <c r="AE521" s="22"/>
    </row>
    <row r="522" spans="1:31" s="190" customFormat="1">
      <c r="A522" s="932"/>
      <c r="B522" s="899"/>
      <c r="C522" s="1008"/>
      <c r="D522" s="1014"/>
      <c r="E522" s="1013" t="s">
        <v>20772</v>
      </c>
      <c r="F522" s="1008"/>
      <c r="G522" s="588"/>
      <c r="H522" s="1012">
        <v>82.5</v>
      </c>
      <c r="I522" s="1012">
        <v>0.35</v>
      </c>
      <c r="J522" s="1012">
        <v>0.15</v>
      </c>
      <c r="K522" s="1012"/>
      <c r="L522" s="1012"/>
      <c r="M522" s="900"/>
      <c r="O522" s="114"/>
      <c r="P522" s="113"/>
      <c r="Q522" s="113"/>
      <c r="R522" s="113"/>
      <c r="S522" s="113"/>
      <c r="T522" s="113"/>
      <c r="U522" s="113"/>
      <c r="V522" s="113"/>
      <c r="W522" s="113"/>
      <c r="X522" s="113"/>
      <c r="Y522" s="22"/>
      <c r="Z522" s="22"/>
      <c r="AA522" s="22"/>
      <c r="AB522" s="22"/>
      <c r="AC522" s="22"/>
      <c r="AD522" s="22"/>
      <c r="AE522" s="22"/>
    </row>
    <row r="523" spans="1:31" s="190" customFormat="1">
      <c r="A523" s="932"/>
      <c r="B523" s="899"/>
      <c r="C523" s="1008"/>
      <c r="D523" s="1014"/>
      <c r="E523" s="1013" t="s">
        <v>20759</v>
      </c>
      <c r="F523" s="1008"/>
      <c r="G523" s="588"/>
      <c r="H523" s="1012">
        <v>7.5500000000000007</v>
      </c>
      <c r="I523" s="1012">
        <v>0.35</v>
      </c>
      <c r="J523" s="1012">
        <v>0.15</v>
      </c>
      <c r="K523" s="1012"/>
      <c r="L523" s="1012"/>
      <c r="M523" s="900"/>
      <c r="O523" s="114"/>
      <c r="P523" s="113"/>
      <c r="Q523" s="113"/>
      <c r="R523" s="113"/>
      <c r="S523" s="113"/>
      <c r="T523" s="113"/>
      <c r="U523" s="113"/>
      <c r="V523" s="113"/>
      <c r="W523" s="113"/>
      <c r="X523" s="113"/>
      <c r="Y523" s="22"/>
      <c r="Z523" s="22"/>
      <c r="AA523" s="22"/>
      <c r="AB523" s="22"/>
      <c r="AC523" s="22"/>
      <c r="AD523" s="22"/>
      <c r="AE523" s="22"/>
    </row>
    <row r="524" spans="1:31" s="190" customFormat="1">
      <c r="A524" s="932"/>
      <c r="B524" s="899"/>
      <c r="C524" s="1008"/>
      <c r="D524" s="1014"/>
      <c r="E524" s="1013" t="s">
        <v>20773</v>
      </c>
      <c r="F524" s="1008"/>
      <c r="G524" s="588"/>
      <c r="H524" s="1012">
        <f>3+21+27</f>
        <v>51</v>
      </c>
      <c r="I524" s="1012">
        <v>0.35</v>
      </c>
      <c r="J524" s="1012">
        <v>0.15</v>
      </c>
      <c r="K524" s="1012"/>
      <c r="L524" s="1012"/>
      <c r="M524" s="900"/>
      <c r="O524" s="114"/>
      <c r="P524" s="113"/>
      <c r="Q524" s="113"/>
      <c r="R524" s="113"/>
      <c r="S524" s="113"/>
      <c r="T524" s="113"/>
      <c r="U524" s="113"/>
      <c r="V524" s="113"/>
      <c r="W524" s="113"/>
      <c r="X524" s="113"/>
      <c r="Y524" s="22"/>
      <c r="Z524" s="22"/>
      <c r="AA524" s="22"/>
      <c r="AB524" s="22"/>
      <c r="AC524" s="22"/>
      <c r="AD524" s="22"/>
      <c r="AE524" s="22"/>
    </row>
    <row r="525" spans="1:31" s="190" customFormat="1">
      <c r="A525" s="932"/>
      <c r="B525" s="899"/>
      <c r="C525" s="1008"/>
      <c r="D525" s="1014"/>
      <c r="E525" s="1019" t="s">
        <v>23251</v>
      </c>
      <c r="F525" s="1008"/>
      <c r="G525" s="588"/>
      <c r="H525" s="867">
        <f>SUM(H522:H524)</f>
        <v>141.05000000000001</v>
      </c>
      <c r="I525" s="1012"/>
      <c r="J525" s="1012"/>
      <c r="K525" s="1012"/>
      <c r="L525" s="1012"/>
      <c r="M525" s="900"/>
      <c r="O525" s="114"/>
      <c r="P525" s="113"/>
      <c r="Q525" s="113"/>
      <c r="R525" s="113"/>
      <c r="S525" s="113"/>
      <c r="T525" s="113"/>
      <c r="U525" s="113"/>
      <c r="V525" s="113"/>
      <c r="W525" s="113"/>
      <c r="X525" s="113"/>
      <c r="Y525" s="22"/>
      <c r="Z525" s="22"/>
      <c r="AA525" s="22"/>
      <c r="AB525" s="22"/>
      <c r="AC525" s="22"/>
      <c r="AD525" s="22"/>
      <c r="AE525" s="22"/>
    </row>
    <row r="526" spans="1:31" s="190" customFormat="1">
      <c r="A526" s="932"/>
      <c r="B526" s="899"/>
      <c r="C526" s="1008"/>
      <c r="D526" s="1014"/>
      <c r="E526" s="1010"/>
      <c r="F526" s="1008"/>
      <c r="G526" s="588"/>
      <c r="H526" s="1012"/>
      <c r="I526" s="1012"/>
      <c r="J526" s="1012"/>
      <c r="K526" s="1012"/>
      <c r="L526" s="1012"/>
      <c r="M526" s="897"/>
      <c r="O526" s="114"/>
      <c r="P526" s="113"/>
      <c r="Q526" s="113"/>
      <c r="R526" s="113"/>
      <c r="S526" s="113"/>
      <c r="T526" s="113"/>
      <c r="U526" s="113"/>
      <c r="V526" s="113"/>
      <c r="W526" s="113"/>
      <c r="X526" s="113"/>
      <c r="Y526" s="22"/>
      <c r="Z526" s="22"/>
      <c r="AA526" s="22"/>
      <c r="AB526" s="22"/>
      <c r="AC526" s="22"/>
      <c r="AD526" s="22"/>
      <c r="AE526" s="22"/>
    </row>
    <row r="527" spans="1:31" s="191" customFormat="1" ht="25.5">
      <c r="A527" s="932">
        <v>16</v>
      </c>
      <c r="B527" s="891" t="str">
        <f>$B$341&amp;"."&amp;A527</f>
        <v>4.1.1.16</v>
      </c>
      <c r="C527" s="998">
        <f ca="1">VLOOKUP($B527,'PLANILHA ORÇAMENTÁRIA'!$C:$M,2,0)</f>
        <v>307736</v>
      </c>
      <c r="D527" s="998" t="str">
        <f ca="1">VLOOKUP($B527,'PLANILHA ORÇAMENTÁRIA'!$C:$M,3,0)</f>
        <v>SICRO 3</v>
      </c>
      <c r="E527" s="999" t="str">
        <f ca="1">VLOOKUP($B527,'PLANILHA ORÇAMENTÁRIA'!$C:$M,4,0)</f>
        <v>JUNTA DE DILATAÇÃO EM ELASTÔMERO E PERFIL VV - L = 40 MM E H = 70 MM - FORNECIMENTO E INSTALAÇÃO</v>
      </c>
      <c r="F527" s="998" t="str">
        <f ca="1">VLOOKUP($B527,'PLANILHA ORÇAMENTÁRIA'!$C:$M,5,0)</f>
        <v>M</v>
      </c>
      <c r="G527" s="1000" t="s">
        <v>16</v>
      </c>
      <c r="H527" s="1001" t="s">
        <v>17</v>
      </c>
      <c r="I527" s="1001" t="s">
        <v>18</v>
      </c>
      <c r="J527" s="1001" t="s">
        <v>19</v>
      </c>
      <c r="K527" s="1001" t="s">
        <v>20</v>
      </c>
      <c r="L527" s="1001" t="s">
        <v>21</v>
      </c>
      <c r="M527" s="892">
        <v>22.54</v>
      </c>
      <c r="N527" s="190"/>
      <c r="O527" s="115"/>
      <c r="P527" s="113"/>
      <c r="Q527" s="113"/>
      <c r="R527" s="113"/>
      <c r="S527" s="113"/>
      <c r="T527" s="113"/>
      <c r="U527" s="113"/>
      <c r="V527" s="113"/>
      <c r="W527" s="113"/>
      <c r="X527" s="113"/>
      <c r="Y527" s="22"/>
      <c r="Z527" s="22"/>
      <c r="AA527" s="22"/>
      <c r="AB527" s="22"/>
      <c r="AC527" s="22"/>
      <c r="AD527" s="22"/>
      <c r="AE527" s="22"/>
    </row>
    <row r="528" spans="1:31" s="190" customFormat="1">
      <c r="A528" s="932"/>
      <c r="B528" s="898"/>
      <c r="C528" s="1008"/>
      <c r="D528" s="1009"/>
      <c r="E528" s="1013" t="s">
        <v>20776</v>
      </c>
      <c r="F528" s="1011"/>
      <c r="G528" s="588"/>
      <c r="H528" s="1012"/>
      <c r="I528" s="1012"/>
      <c r="J528" s="1012"/>
      <c r="K528" s="1012"/>
      <c r="L528" s="1012"/>
      <c r="M528" s="895"/>
      <c r="O528" s="114"/>
      <c r="P528" s="113"/>
      <c r="Q528" s="113"/>
      <c r="R528" s="113"/>
      <c r="S528" s="113"/>
      <c r="T528" s="113"/>
      <c r="U528" s="113"/>
      <c r="V528" s="113"/>
      <c r="W528" s="113"/>
      <c r="X528" s="113"/>
      <c r="Y528" s="22"/>
      <c r="Z528" s="22"/>
      <c r="AA528" s="22"/>
      <c r="AB528" s="22"/>
      <c r="AC528" s="22"/>
      <c r="AD528" s="22"/>
      <c r="AE528" s="22"/>
    </row>
    <row r="529" spans="1:31" s="190" customFormat="1">
      <c r="A529" s="932"/>
      <c r="B529" s="899"/>
      <c r="C529" s="1008"/>
      <c r="D529" s="1014"/>
      <c r="E529" s="1013" t="s">
        <v>20772</v>
      </c>
      <c r="F529" s="1008"/>
      <c r="G529" s="588">
        <v>1</v>
      </c>
      <c r="H529" s="1012">
        <v>7.17</v>
      </c>
      <c r="I529" s="1012"/>
      <c r="J529" s="1012"/>
      <c r="K529" s="1012"/>
      <c r="L529" s="1012"/>
      <c r="M529" s="900">
        <f>H529*G529</f>
        <v>7.17</v>
      </c>
      <c r="O529" s="114"/>
      <c r="P529" s="113"/>
      <c r="Q529" s="113"/>
      <c r="R529" s="113"/>
      <c r="S529" s="113"/>
      <c r="T529" s="113"/>
      <c r="U529" s="113"/>
      <c r="V529" s="113"/>
      <c r="W529" s="113"/>
      <c r="X529" s="113"/>
      <c r="Y529" s="22"/>
      <c r="Z529" s="22"/>
      <c r="AA529" s="22"/>
      <c r="AB529" s="22"/>
      <c r="AC529" s="22"/>
      <c r="AD529" s="22"/>
      <c r="AE529" s="22"/>
    </row>
    <row r="530" spans="1:31" s="190" customFormat="1">
      <c r="A530" s="932"/>
      <c r="B530" s="899"/>
      <c r="C530" s="1008"/>
      <c r="D530" s="1014"/>
      <c r="E530" s="1013" t="s">
        <v>20759</v>
      </c>
      <c r="F530" s="1008"/>
      <c r="G530" s="588">
        <v>1</v>
      </c>
      <c r="H530" s="1012">
        <v>8.1999999999999993</v>
      </c>
      <c r="I530" s="1012"/>
      <c r="J530" s="1012"/>
      <c r="K530" s="1012"/>
      <c r="L530" s="1012"/>
      <c r="M530" s="900">
        <f t="shared" ref="M530:M531" si="9">H530*G530</f>
        <v>8.1999999999999993</v>
      </c>
      <c r="O530" s="114"/>
      <c r="P530" s="113"/>
      <c r="Q530" s="113"/>
      <c r="R530" s="113"/>
      <c r="S530" s="113"/>
      <c r="T530" s="113"/>
      <c r="U530" s="113"/>
      <c r="V530" s="113"/>
      <c r="W530" s="113"/>
      <c r="X530" s="113"/>
      <c r="Y530" s="22"/>
      <c r="Z530" s="22"/>
      <c r="AA530" s="22"/>
      <c r="AB530" s="22"/>
      <c r="AC530" s="22"/>
      <c r="AD530" s="22"/>
      <c r="AE530" s="22"/>
    </row>
    <row r="531" spans="1:31" s="190" customFormat="1">
      <c r="A531" s="932"/>
      <c r="B531" s="899"/>
      <c r="C531" s="1008"/>
      <c r="D531" s="1014"/>
      <c r="E531" s="1013" t="s">
        <v>20773</v>
      </c>
      <c r="F531" s="1008"/>
      <c r="G531" s="588">
        <v>1</v>
      </c>
      <c r="H531" s="1012">
        <v>7.17</v>
      </c>
      <c r="I531" s="1012"/>
      <c r="J531" s="1012"/>
      <c r="K531" s="1012"/>
      <c r="L531" s="1012"/>
      <c r="M531" s="900">
        <f t="shared" si="9"/>
        <v>7.17</v>
      </c>
      <c r="O531" s="114"/>
      <c r="P531" s="113"/>
      <c r="Q531" s="113"/>
      <c r="R531" s="113"/>
      <c r="S531" s="113"/>
      <c r="T531" s="113"/>
      <c r="U531" s="113"/>
      <c r="V531" s="113"/>
      <c r="W531" s="113"/>
      <c r="X531" s="113"/>
      <c r="Y531" s="22"/>
      <c r="Z531" s="22"/>
      <c r="AA531" s="22"/>
      <c r="AB531" s="22"/>
      <c r="AC531" s="22"/>
      <c r="AD531" s="22"/>
      <c r="AE531" s="22"/>
    </row>
    <row r="532" spans="1:31" s="190" customFormat="1">
      <c r="A532" s="932"/>
      <c r="B532" s="899"/>
      <c r="C532" s="1008"/>
      <c r="D532" s="1014"/>
      <c r="E532" s="1019" t="s">
        <v>20777</v>
      </c>
      <c r="F532" s="1008"/>
      <c r="G532" s="588"/>
      <c r="H532" s="1012"/>
      <c r="I532" s="1012"/>
      <c r="J532" s="1012"/>
      <c r="K532" s="1012"/>
      <c r="L532" s="1012"/>
      <c r="M532" s="897">
        <f>SUM(M529:M531)</f>
        <v>22.54</v>
      </c>
      <c r="O532" s="114"/>
      <c r="P532" s="113"/>
      <c r="Q532" s="113"/>
      <c r="R532" s="113"/>
      <c r="S532" s="113"/>
      <c r="T532" s="113"/>
      <c r="U532" s="113"/>
      <c r="V532" s="113"/>
      <c r="W532" s="113"/>
      <c r="X532" s="113"/>
      <c r="Y532" s="22"/>
      <c r="Z532" s="22"/>
      <c r="AA532" s="22"/>
      <c r="AB532" s="22"/>
      <c r="AC532" s="22"/>
      <c r="AD532" s="22"/>
      <c r="AE532" s="22"/>
    </row>
    <row r="533" spans="1:31" s="190" customFormat="1">
      <c r="A533" s="932"/>
      <c r="B533" s="899"/>
      <c r="C533" s="1008"/>
      <c r="D533" s="1014"/>
      <c r="E533" s="1010"/>
      <c r="F533" s="1008"/>
      <c r="G533" s="588"/>
      <c r="H533" s="1012"/>
      <c r="I533" s="1012"/>
      <c r="J533" s="1012"/>
      <c r="K533" s="1012"/>
      <c r="L533" s="1012"/>
      <c r="M533" s="897"/>
      <c r="O533" s="114"/>
      <c r="P533" s="113"/>
      <c r="Q533" s="113"/>
      <c r="R533" s="113"/>
      <c r="S533" s="113"/>
      <c r="T533" s="113"/>
      <c r="U533" s="113"/>
      <c r="V533" s="113"/>
      <c r="W533" s="113"/>
      <c r="X533" s="113"/>
      <c r="Y533" s="22"/>
      <c r="Z533" s="22"/>
      <c r="AA533" s="22"/>
      <c r="AB533" s="22"/>
      <c r="AC533" s="22"/>
      <c r="AD533" s="22"/>
      <c r="AE533" s="22"/>
    </row>
    <row r="534" spans="1:31" s="191" customFormat="1" ht="37.5">
      <c r="A534" s="932">
        <v>17</v>
      </c>
      <c r="B534" s="891" t="str">
        <f>$B$341&amp;"."&amp;A534</f>
        <v>4.1.1.17</v>
      </c>
      <c r="C534" s="998">
        <f ca="1">VLOOKUP($B534,'PLANILHA ORÇAMENTÁRIA'!$C:$M,2,0)</f>
        <v>100980</v>
      </c>
      <c r="D534" s="998" t="str">
        <f ca="1">VLOOKUP($B534,'PLANILHA ORÇAMENTÁRIA'!$C:$M,3,0)</f>
        <v>SINAPI</v>
      </c>
      <c r="E534" s="999" t="str">
        <f ca="1">VLOOKUP($B534,'PLANILHA ORÇAMENTÁRIA'!$C:$M,4,0)</f>
        <v>CARGA, MANOBRA E DESCARGA DE SOLOS E MATERIAIS GRANULARES EM CAMINHÃO BASCULANTE 18 M³ - CARGA COM ESCAVADEIRA HIDRÁULICA (CAÇAMBA DE 1,20 M³ / 155 HP) E DESCARGA LIVRE (UNIDADE: M3). AF_07/2020</v>
      </c>
      <c r="F534" s="998" t="str">
        <f ca="1">VLOOKUP($B534,'PLANILHA ORÇAMENTÁRIA'!$C:$M,5,0)</f>
        <v>M3</v>
      </c>
      <c r="G534" s="1000" t="s">
        <v>19975</v>
      </c>
      <c r="H534" s="1001" t="s">
        <v>17</v>
      </c>
      <c r="I534" s="1001" t="s">
        <v>18</v>
      </c>
      <c r="J534" s="1001" t="s">
        <v>19</v>
      </c>
      <c r="K534" s="1001" t="s">
        <v>20</v>
      </c>
      <c r="L534" s="1001" t="s">
        <v>21</v>
      </c>
      <c r="M534" s="892">
        <f>M538</f>
        <v>6362.18</v>
      </c>
      <c r="N534" s="190"/>
      <c r="O534" s="115"/>
      <c r="P534" s="113"/>
      <c r="Q534" s="113"/>
      <c r="R534" s="113"/>
      <c r="S534" s="113"/>
      <c r="T534" s="113"/>
      <c r="U534" s="113"/>
      <c r="V534" s="113"/>
      <c r="W534" s="113"/>
      <c r="X534" s="113"/>
      <c r="Y534" s="22"/>
      <c r="Z534" s="22"/>
      <c r="AA534" s="22"/>
      <c r="AB534" s="22"/>
      <c r="AC534" s="22"/>
      <c r="AD534" s="22"/>
      <c r="AE534" s="22"/>
    </row>
    <row r="535" spans="1:31">
      <c r="B535" s="905"/>
      <c r="C535" s="1008"/>
      <c r="D535" s="1008"/>
      <c r="E535" s="1013" t="s">
        <v>44335</v>
      </c>
      <c r="F535" s="1008"/>
      <c r="G535" s="1029">
        <v>1.2</v>
      </c>
      <c r="H535" s="1056"/>
      <c r="I535" s="1056"/>
      <c r="J535" s="1056"/>
      <c r="K535" s="1056"/>
      <c r="L535" s="1056">
        <f>M342</f>
        <v>1578.5069999999998</v>
      </c>
      <c r="M535" s="906">
        <f>L535*G535</f>
        <v>1894.2083999999998</v>
      </c>
      <c r="N535" s="117"/>
      <c r="Q535" s="180"/>
    </row>
    <row r="536" spans="1:31">
      <c r="B536" s="905"/>
      <c r="C536" s="1008"/>
      <c r="D536" s="1008"/>
      <c r="E536" s="1013" t="s">
        <v>44337</v>
      </c>
      <c r="F536" s="1008"/>
      <c r="G536" s="1029">
        <v>1.25</v>
      </c>
      <c r="H536" s="1056"/>
      <c r="I536" s="1056"/>
      <c r="J536" s="1056"/>
      <c r="K536" s="1056"/>
      <c r="L536" s="1029">
        <f>M408</f>
        <v>784.118334</v>
      </c>
      <c r="M536" s="906">
        <f t="shared" ref="M536:M537" si="10">L536*G536</f>
        <v>980.14791749999995</v>
      </c>
      <c r="N536" s="117"/>
      <c r="Q536" s="180"/>
    </row>
    <row r="537" spans="1:31">
      <c r="B537" s="905"/>
      <c r="C537" s="1008"/>
      <c r="D537" s="1008"/>
      <c r="E537" s="1013" t="s">
        <v>44338</v>
      </c>
      <c r="F537" s="1008"/>
      <c r="G537" s="1029">
        <v>1.25</v>
      </c>
      <c r="H537" s="1056"/>
      <c r="I537" s="1056"/>
      <c r="J537" s="1056"/>
      <c r="K537" s="1056"/>
      <c r="L537" s="1029">
        <f>M411</f>
        <v>2790.2549999999997</v>
      </c>
      <c r="M537" s="906">
        <f t="shared" si="10"/>
        <v>3487.8187499999995</v>
      </c>
      <c r="N537" s="117"/>
      <c r="Q537" s="180"/>
    </row>
    <row r="538" spans="1:31">
      <c r="B538" s="905"/>
      <c r="C538" s="1008"/>
      <c r="D538" s="1008"/>
      <c r="E538" s="1013" t="s">
        <v>44336</v>
      </c>
      <c r="F538" s="1008"/>
      <c r="G538" s="863"/>
      <c r="H538" s="865"/>
      <c r="I538" s="865"/>
      <c r="J538" s="865"/>
      <c r="K538" s="865"/>
      <c r="L538" s="1029"/>
      <c r="M538" s="902">
        <f>ROUNDUP(SUM(M535:M537),2)</f>
        <v>6362.18</v>
      </c>
      <c r="N538" s="117"/>
      <c r="Q538" s="180"/>
    </row>
    <row r="539" spans="1:31">
      <c r="B539" s="905"/>
      <c r="C539" s="1008"/>
      <c r="D539" s="1008"/>
      <c r="E539" s="1052"/>
      <c r="F539" s="1050"/>
      <c r="G539" s="997"/>
      <c r="H539" s="340"/>
      <c r="I539" s="340"/>
      <c r="J539" s="340"/>
      <c r="K539" s="340"/>
      <c r="L539" s="1057"/>
      <c r="M539" s="996"/>
      <c r="N539" s="117"/>
      <c r="Q539" s="180"/>
    </row>
    <row r="540" spans="1:31" s="191" customFormat="1" ht="25.5">
      <c r="A540" s="932">
        <v>18</v>
      </c>
      <c r="B540" s="891" t="str">
        <f>$B$341&amp;"."&amp;A540</f>
        <v>4.1.1.18</v>
      </c>
      <c r="C540" s="998">
        <f ca="1">VLOOKUP($B540,'PLANILHA ORÇAMENTÁRIA'!$C:$M,2,0)</f>
        <v>95877</v>
      </c>
      <c r="D540" s="998" t="str">
        <f ca="1">VLOOKUP($B540,'PLANILHA ORÇAMENTÁRIA'!$C:$M,3,0)</f>
        <v>SINAPI</v>
      </c>
      <c r="E540" s="999" t="str">
        <f ca="1">VLOOKUP($B540,'PLANILHA ORÇAMENTÁRIA'!$C:$M,4,0)</f>
        <v>TRANSPORTE COM CAMINHÃO BASCULANTE DE 18 M³, EM VIA URBANA PAVIMENTADA, DMT ATÉ 30 KM (UNIDADE: M3XKM). AF_07/2020</v>
      </c>
      <c r="F540" s="998" t="str">
        <f ca="1">VLOOKUP($B540,'PLANILHA ORÇAMENTÁRIA'!$C:$M,5,0)</f>
        <v>M3XKM</v>
      </c>
      <c r="G540" s="1000" t="s">
        <v>19974</v>
      </c>
      <c r="H540" s="1001" t="s">
        <v>17</v>
      </c>
      <c r="I540" s="1001" t="s">
        <v>18</v>
      </c>
      <c r="J540" s="1001" t="s">
        <v>19</v>
      </c>
      <c r="K540" s="1001" t="s">
        <v>20</v>
      </c>
      <c r="L540" s="1001" t="s">
        <v>21</v>
      </c>
      <c r="M540" s="892">
        <f>M542</f>
        <v>134039.00002499996</v>
      </c>
      <c r="N540" s="190"/>
      <c r="O540" s="115"/>
      <c r="P540" s="113"/>
      <c r="Q540" s="113"/>
      <c r="R540" s="113"/>
      <c r="S540" s="113"/>
      <c r="T540" s="113"/>
      <c r="U540" s="113"/>
      <c r="V540" s="113"/>
      <c r="W540" s="113"/>
      <c r="X540" s="113"/>
      <c r="Y540" s="22"/>
      <c r="Z540" s="22"/>
      <c r="AA540" s="22"/>
      <c r="AB540" s="22"/>
      <c r="AC540" s="22"/>
      <c r="AD540" s="22"/>
      <c r="AE540" s="22"/>
    </row>
    <row r="541" spans="1:31">
      <c r="B541" s="905"/>
      <c r="C541" s="1008"/>
      <c r="D541" s="1008"/>
      <c r="E541" s="1013" t="s">
        <v>44340</v>
      </c>
      <c r="F541" s="1008"/>
      <c r="G541" s="588">
        <v>30</v>
      </c>
      <c r="H541" s="865"/>
      <c r="I541" s="865"/>
      <c r="J541" s="865"/>
      <c r="K541" s="865"/>
      <c r="L541" s="1029">
        <f>SUM(M535)</f>
        <v>1894.2083999999998</v>
      </c>
      <c r="M541" s="902">
        <f>L541*G541</f>
        <v>56826.251999999993</v>
      </c>
      <c r="Q541" s="180"/>
    </row>
    <row r="542" spans="1:31">
      <c r="B542" s="905"/>
      <c r="C542" s="1008"/>
      <c r="D542" s="1008"/>
      <c r="E542" s="1013" t="s">
        <v>44339</v>
      </c>
      <c r="F542" s="1008"/>
      <c r="G542" s="588">
        <v>30</v>
      </c>
      <c r="H542" s="865"/>
      <c r="I542" s="865"/>
      <c r="J542" s="865"/>
      <c r="K542" s="865"/>
      <c r="L542" s="1029">
        <f>SUM(M536:M537)</f>
        <v>4467.9666674999989</v>
      </c>
      <c r="M542" s="902">
        <f>L542*G542</f>
        <v>134039.00002499996</v>
      </c>
      <c r="Q542" s="180"/>
    </row>
    <row r="543" spans="1:31" ht="354" customHeight="1">
      <c r="B543" s="907"/>
      <c r="C543" s="1032"/>
      <c r="D543" s="1032"/>
      <c r="E543" s="1033"/>
      <c r="F543" s="1032"/>
      <c r="G543" s="1032"/>
      <c r="H543" s="1032"/>
      <c r="I543" s="1032"/>
      <c r="J543" s="1032"/>
      <c r="K543" s="1032"/>
      <c r="L543" s="1029"/>
      <c r="M543" s="902"/>
      <c r="Q543" s="180"/>
    </row>
    <row r="544" spans="1:31">
      <c r="B544" s="907"/>
      <c r="C544" s="1032"/>
      <c r="D544" s="1032"/>
      <c r="E544" s="1033"/>
      <c r="F544" s="1032"/>
      <c r="G544" s="1032"/>
      <c r="H544" s="1032"/>
      <c r="I544" s="1032"/>
      <c r="J544" s="1032"/>
      <c r="K544" s="1032"/>
      <c r="L544" s="1029"/>
      <c r="M544" s="902"/>
      <c r="N544" s="117"/>
      <c r="Q544" s="180"/>
    </row>
    <row r="545" spans="1:31">
      <c r="B545" s="907"/>
      <c r="C545" s="1032"/>
      <c r="D545" s="1032"/>
      <c r="E545" s="1033"/>
      <c r="F545" s="1032"/>
      <c r="G545" s="1032"/>
      <c r="H545" s="1032"/>
      <c r="I545" s="1032"/>
      <c r="J545" s="1032"/>
      <c r="K545" s="1032"/>
      <c r="L545" s="1029"/>
      <c r="M545" s="902"/>
      <c r="N545" s="117"/>
      <c r="Q545" s="180"/>
    </row>
    <row r="546" spans="1:31" s="191" customFormat="1" ht="25.5">
      <c r="A546" s="932">
        <v>19</v>
      </c>
      <c r="B546" s="891" t="str">
        <f>$B$341&amp;"."&amp;A546</f>
        <v>4.1.1.19</v>
      </c>
      <c r="C546" s="998">
        <f ca="1">VLOOKUP($B546,'PLANILHA ORÇAMENTÁRIA'!$C:$M,2,0)</f>
        <v>95427</v>
      </c>
      <c r="D546" s="998" t="str">
        <f ca="1">VLOOKUP($B546,'PLANILHA ORÇAMENTÁRIA'!$C:$M,3,0)</f>
        <v>SINAPI</v>
      </c>
      <c r="E546" s="999" t="str">
        <f ca="1">VLOOKUP($B546,'PLANILHA ORÇAMENTÁRIA'!$C:$M,4,0)</f>
        <v>TRANSPORTE COM CAMINHÃO BASCULANTE DE 18 M³, EM VIA URBANA PAVIMENTADA, ADICIONAL PARA DMT EXCEDENTE A 30 KM (UNIDADE: M3XKM). AF_07/2020</v>
      </c>
      <c r="F546" s="998" t="str">
        <f ca="1">VLOOKUP($B546,'PLANILHA ORÇAMENTÁRIA'!$C:$M,5,0)</f>
        <v>M3XKM</v>
      </c>
      <c r="G546" s="1000" t="s">
        <v>19974</v>
      </c>
      <c r="H546" s="1001" t="s">
        <v>17</v>
      </c>
      <c r="I546" s="1001" t="s">
        <v>18</v>
      </c>
      <c r="J546" s="1001" t="s">
        <v>19</v>
      </c>
      <c r="K546" s="1001" t="s">
        <v>20</v>
      </c>
      <c r="L546" s="1001" t="s">
        <v>21</v>
      </c>
      <c r="M546" s="892">
        <f>M547</f>
        <v>12724.36</v>
      </c>
      <c r="N546" s="190"/>
      <c r="O546" s="115"/>
      <c r="P546" s="113"/>
      <c r="Q546" s="113"/>
      <c r="R546" s="113"/>
      <c r="S546" s="113"/>
      <c r="T546" s="113"/>
      <c r="U546" s="113"/>
      <c r="V546" s="113"/>
      <c r="W546" s="113"/>
      <c r="X546" s="113"/>
      <c r="Y546" s="22"/>
      <c r="Z546" s="22"/>
      <c r="AA546" s="22"/>
      <c r="AB546" s="22"/>
      <c r="AC546" s="22"/>
      <c r="AD546" s="22"/>
      <c r="AE546" s="22"/>
    </row>
    <row r="547" spans="1:31">
      <c r="B547" s="905"/>
      <c r="C547" s="1008"/>
      <c r="D547" s="1008"/>
      <c r="E547" s="1013"/>
      <c r="F547" s="1008"/>
      <c r="G547" s="588">
        <v>2</v>
      </c>
      <c r="H547" s="865"/>
      <c r="I547" s="865"/>
      <c r="J547" s="865"/>
      <c r="K547" s="865"/>
      <c r="L547" s="1029">
        <f>M534</f>
        <v>6362.18</v>
      </c>
      <c r="M547" s="902">
        <f>L547*G547</f>
        <v>12724.36</v>
      </c>
      <c r="N547" s="117"/>
      <c r="Q547" s="180"/>
    </row>
    <row r="548" spans="1:31">
      <c r="B548" s="905"/>
      <c r="C548" s="1008"/>
      <c r="D548" s="1008"/>
      <c r="E548" s="1013"/>
      <c r="F548" s="1008"/>
      <c r="G548" s="865"/>
      <c r="H548" s="865"/>
      <c r="I548" s="865"/>
      <c r="J548" s="865"/>
      <c r="K548" s="865"/>
      <c r="L548" s="865"/>
      <c r="M548" s="906"/>
      <c r="N548" s="117"/>
      <c r="Q548" s="180"/>
    </row>
    <row r="549" spans="1:31" s="190" customFormat="1">
      <c r="A549" s="932">
        <v>2</v>
      </c>
      <c r="B549" s="908" t="str">
        <f>$B$339&amp;"."&amp;A549</f>
        <v>4.2</v>
      </c>
      <c r="C549" s="1034"/>
      <c r="D549" s="1034"/>
      <c r="E549" s="1035" t="s">
        <v>19976</v>
      </c>
      <c r="F549" s="1036"/>
      <c r="G549" s="1037"/>
      <c r="H549" s="1038"/>
      <c r="I549" s="1038"/>
      <c r="J549" s="1038"/>
      <c r="K549" s="1038"/>
      <c r="L549" s="1038"/>
      <c r="M549" s="909"/>
      <c r="O549" s="115"/>
      <c r="P549" s="113"/>
      <c r="Q549" s="113"/>
      <c r="R549" s="113"/>
      <c r="S549" s="113"/>
      <c r="T549" s="113"/>
      <c r="U549" s="113"/>
      <c r="V549" s="113"/>
      <c r="W549" s="113"/>
      <c r="X549" s="113"/>
      <c r="Y549" s="22"/>
      <c r="Z549" s="22"/>
      <c r="AA549" s="22"/>
      <c r="AB549" s="22"/>
      <c r="AC549" s="22"/>
      <c r="AD549" s="22"/>
      <c r="AE549" s="22"/>
    </row>
    <row r="550" spans="1:31" s="190" customFormat="1">
      <c r="A550" s="932">
        <v>1</v>
      </c>
      <c r="B550" s="910" t="str">
        <f>$B$549&amp;"."&amp;A550</f>
        <v>4.2.1</v>
      </c>
      <c r="C550" s="1039"/>
      <c r="D550" s="1039"/>
      <c r="E550" s="1040" t="s">
        <v>23249</v>
      </c>
      <c r="F550" s="1041"/>
      <c r="G550" s="1042"/>
      <c r="H550" s="1043"/>
      <c r="I550" s="1043"/>
      <c r="J550" s="1043"/>
      <c r="K550" s="1043"/>
      <c r="L550" s="1043"/>
      <c r="M550" s="911"/>
      <c r="O550" s="115"/>
      <c r="P550" s="113"/>
      <c r="Q550" s="113"/>
      <c r="R550" s="113"/>
      <c r="S550" s="113"/>
      <c r="T550" s="113"/>
      <c r="U550" s="113"/>
      <c r="V550" s="113"/>
      <c r="W550" s="113"/>
      <c r="X550" s="113"/>
      <c r="Y550" s="22"/>
      <c r="Z550" s="22"/>
      <c r="AA550" s="22"/>
      <c r="AB550" s="22"/>
      <c r="AC550" s="22"/>
      <c r="AD550" s="22"/>
      <c r="AE550" s="22"/>
    </row>
    <row r="551" spans="1:31" s="191" customFormat="1" ht="37.5">
      <c r="A551" s="932">
        <v>1</v>
      </c>
      <c r="B551" s="891" t="str">
        <f>$B$550&amp;"."&amp;A551</f>
        <v>4.2.1.1</v>
      </c>
      <c r="C551" s="998">
        <f ca="1">VLOOKUP($B551,'PLANILHA ORÇAMENTÁRIA'!$C:$M,2,0)</f>
        <v>93957</v>
      </c>
      <c r="D551" s="998" t="str">
        <f ca="1">VLOOKUP($B551,'PLANILHA ORÇAMENTÁRIA'!$C:$M,3,0)</f>
        <v>SINAPI</v>
      </c>
      <c r="E551" s="999" t="str">
        <f ca="1">VLOOKUP($B551,'PLANILHA ORÇAMENTÁRIA'!$C:$M,4,0)</f>
        <v>EXECUÇÃO DE GRAMPO PARA SOLO GRAMPEADO COM COMPRIMENTO MENOR OU IGUAL A 6 M, DIÂMETRO DE 10 CM, PERFURAÇÃO COM EQUIPAMENTO MANUAL E ARMADURA COM DIÂMETRO DE 20 MM. AF_07/2024</v>
      </c>
      <c r="F551" s="998" t="str">
        <f ca="1">VLOOKUP($B551,'PLANILHA ORÇAMENTÁRIA'!$C:$M,5,0)</f>
        <v>M</v>
      </c>
      <c r="G551" s="1000" t="s">
        <v>16</v>
      </c>
      <c r="H551" s="1001" t="s">
        <v>17</v>
      </c>
      <c r="I551" s="1001" t="s">
        <v>18</v>
      </c>
      <c r="J551" s="1001" t="s">
        <v>23234</v>
      </c>
      <c r="K551" s="1001" t="s">
        <v>20</v>
      </c>
      <c r="L551" s="1001" t="s">
        <v>21</v>
      </c>
      <c r="M551" s="892">
        <f>M555</f>
        <v>3177</v>
      </c>
      <c r="N551" s="190"/>
      <c r="O551" s="115"/>
      <c r="P551" s="113"/>
      <c r="Q551" s="113"/>
      <c r="R551" s="113"/>
      <c r="S551" s="113"/>
      <c r="T551" s="113"/>
      <c r="U551" s="113"/>
      <c r="V551" s="113"/>
      <c r="W551" s="113"/>
      <c r="X551" s="113"/>
      <c r="Y551" s="22"/>
      <c r="Z551" s="22"/>
      <c r="AA551" s="22"/>
      <c r="AB551" s="22"/>
      <c r="AC551" s="22"/>
      <c r="AD551" s="22"/>
      <c r="AE551" s="22"/>
    </row>
    <row r="552" spans="1:31" s="191" customFormat="1" ht="34.5">
      <c r="A552" s="932"/>
      <c r="B552" s="894"/>
      <c r="C552" s="1008"/>
      <c r="D552" s="1009"/>
      <c r="E552" s="1013" t="s">
        <v>23237</v>
      </c>
      <c r="F552" s="1011"/>
      <c r="G552" s="588"/>
      <c r="H552" s="1012"/>
      <c r="I552" s="1012"/>
      <c r="J552" s="1012"/>
      <c r="K552" s="1012"/>
      <c r="L552" s="1012"/>
      <c r="M552" s="897"/>
      <c r="N552" s="190"/>
      <c r="O552" s="115"/>
      <c r="P552" s="113"/>
      <c r="Q552" s="113"/>
      <c r="R552" s="113"/>
      <c r="S552" s="113"/>
      <c r="T552" s="113"/>
      <c r="U552" s="113"/>
      <c r="V552" s="113"/>
      <c r="W552" s="113"/>
      <c r="X552" s="113"/>
      <c r="Y552" s="22"/>
      <c r="Z552" s="22"/>
      <c r="AA552" s="22"/>
      <c r="AB552" s="22"/>
      <c r="AC552" s="22"/>
      <c r="AD552" s="22"/>
      <c r="AE552" s="22"/>
    </row>
    <row r="553" spans="1:31" s="191" customFormat="1" ht="12" customHeight="1">
      <c r="A553" s="932"/>
      <c r="B553" s="894"/>
      <c r="C553" s="1008"/>
      <c r="D553" s="1009"/>
      <c r="E553" s="1013" t="s">
        <v>23233</v>
      </c>
      <c r="F553" s="1011"/>
      <c r="G553" s="588"/>
      <c r="H553" s="1012">
        <v>352.83</v>
      </c>
      <c r="I553" s="1012"/>
      <c r="J553" s="1012">
        <v>2.2000000000000002</v>
      </c>
      <c r="K553" s="1012">
        <f>H553*J553</f>
        <v>776.226</v>
      </c>
      <c r="L553" s="1012"/>
      <c r="M553" s="900"/>
      <c r="N553" s="190"/>
      <c r="O553" s="115"/>
      <c r="P553" s="113"/>
      <c r="Q553" s="113"/>
      <c r="R553" s="113"/>
      <c r="S553" s="113"/>
      <c r="T553" s="113"/>
      <c r="U553" s="113"/>
      <c r="V553" s="113"/>
      <c r="W553" s="113"/>
      <c r="X553" s="113"/>
      <c r="Y553" s="22"/>
      <c r="Z553" s="22"/>
      <c r="AA553" s="22"/>
      <c r="AB553" s="22"/>
      <c r="AC553" s="22"/>
      <c r="AD553" s="22"/>
      <c r="AE553" s="22"/>
    </row>
    <row r="554" spans="1:31" s="191" customFormat="1" ht="12" customHeight="1">
      <c r="A554" s="932"/>
      <c r="B554" s="894"/>
      <c r="C554" s="1008"/>
      <c r="D554" s="1009"/>
      <c r="E554" s="1013" t="s">
        <v>23244</v>
      </c>
      <c r="F554" s="1011"/>
      <c r="G554" s="588">
        <v>2</v>
      </c>
      <c r="H554" s="1012">
        <f>H553</f>
        <v>352.83</v>
      </c>
      <c r="I554" s="1012"/>
      <c r="J554" s="1012"/>
      <c r="K554" s="1012"/>
      <c r="L554" s="1012"/>
      <c r="M554" s="900">
        <f>ROUNDUP(H554*G554,0)</f>
        <v>706</v>
      </c>
      <c r="N554" s="190"/>
      <c r="O554" s="115"/>
      <c r="P554" s="113"/>
      <c r="Q554" s="113"/>
      <c r="R554" s="113"/>
      <c r="S554" s="113"/>
      <c r="T554" s="113"/>
      <c r="U554" s="113"/>
      <c r="V554" s="113"/>
      <c r="W554" s="113"/>
      <c r="X554" s="113"/>
      <c r="Y554" s="22"/>
      <c r="Z554" s="22"/>
      <c r="AA554" s="22"/>
      <c r="AB554" s="22"/>
      <c r="AC554" s="22"/>
      <c r="AD554" s="22"/>
      <c r="AE554" s="22"/>
    </row>
    <row r="555" spans="1:31" s="191" customFormat="1" ht="12" customHeight="1">
      <c r="A555" s="932"/>
      <c r="B555" s="894"/>
      <c r="C555" s="1008"/>
      <c r="D555" s="1009"/>
      <c r="E555" s="1013" t="s">
        <v>23235</v>
      </c>
      <c r="F555" s="1011"/>
      <c r="G555" s="588">
        <f>M554</f>
        <v>706</v>
      </c>
      <c r="H555" s="1012">
        <v>4.5</v>
      </c>
      <c r="I555" s="1012"/>
      <c r="J555" s="1012"/>
      <c r="K555" s="1012"/>
      <c r="L555" s="1012"/>
      <c r="M555" s="897">
        <f>H555*G555</f>
        <v>3177</v>
      </c>
      <c r="N555" s="190"/>
      <c r="O555" s="115"/>
      <c r="P555" s="113"/>
      <c r="Q555" s="113"/>
      <c r="R555" s="113"/>
      <c r="S555" s="113"/>
      <c r="T555" s="113"/>
      <c r="U555" s="113"/>
      <c r="V555" s="113"/>
      <c r="W555" s="113"/>
      <c r="X555" s="113"/>
      <c r="Y555" s="22"/>
      <c r="Z555" s="22"/>
      <c r="AA555" s="22"/>
      <c r="AB555" s="22"/>
      <c r="AC555" s="22"/>
      <c r="AD555" s="22"/>
      <c r="AE555" s="22"/>
    </row>
    <row r="556" spans="1:31" s="191" customFormat="1" ht="12" customHeight="1">
      <c r="A556" s="932"/>
      <c r="B556" s="894"/>
      <c r="C556" s="1008"/>
      <c r="D556" s="1009"/>
      <c r="E556" s="1010"/>
      <c r="F556" s="1011"/>
      <c r="G556" s="588"/>
      <c r="H556" s="1012"/>
      <c r="I556" s="1012"/>
      <c r="J556" s="1012"/>
      <c r="K556" s="1012"/>
      <c r="L556" s="1012"/>
      <c r="M556" s="897"/>
      <c r="N556" s="190"/>
      <c r="O556" s="115"/>
      <c r="P556" s="113"/>
      <c r="Q556" s="113"/>
      <c r="R556" s="113"/>
      <c r="S556" s="113"/>
      <c r="T556" s="113"/>
      <c r="U556" s="113"/>
      <c r="V556" s="113"/>
      <c r="W556" s="113"/>
      <c r="X556" s="113"/>
      <c r="Y556" s="22"/>
      <c r="Z556" s="22"/>
      <c r="AA556" s="22"/>
      <c r="AB556" s="22"/>
      <c r="AC556" s="22"/>
      <c r="AD556" s="22"/>
      <c r="AE556" s="22"/>
    </row>
    <row r="557" spans="1:31" s="191" customFormat="1" ht="25.5">
      <c r="A557" s="932">
        <v>2</v>
      </c>
      <c r="B557" s="891" t="str">
        <f>$B$550&amp;"."&amp;A557</f>
        <v>4.2.1.2</v>
      </c>
      <c r="C557" s="998" t="str">
        <f ca="1">VLOOKUP($B557,'PLANILHA ORÇAMENTÁRIA'!$C:$M,2,0)</f>
        <v>CPU-015</v>
      </c>
      <c r="D557" s="998" t="str">
        <f ca="1">VLOOKUP($B557,'PLANILHA ORÇAMENTÁRIA'!$C:$M,3,0)</f>
        <v>EXTRA</v>
      </c>
      <c r="E557" s="999" t="str">
        <f ca="1">VLOOKUP($B557,'PLANILHA ORÇAMENTÁRIA'!$C:$M,4,0)</f>
        <v>ESPACADOR/SEPARADOR /CENTRALIZADOR DE BARRA DE ACO, PLASTICO, (CHUMBADOR TIPO CARAMBOLA - CB), DIAMETRO INTERNO ATE 20 MM</v>
      </c>
      <c r="F557" s="998" t="str">
        <f ca="1">VLOOKUP($B557,'PLANILHA ORÇAMENTÁRIA'!$C:$M,5,0)</f>
        <v>UN</v>
      </c>
      <c r="G557" s="1000" t="s">
        <v>16</v>
      </c>
      <c r="H557" s="1001" t="s">
        <v>17</v>
      </c>
      <c r="I557" s="1001" t="s">
        <v>19970</v>
      </c>
      <c r="J557" s="1001" t="s">
        <v>19</v>
      </c>
      <c r="K557" s="1001" t="s">
        <v>20</v>
      </c>
      <c r="L557" s="1001" t="s">
        <v>21</v>
      </c>
      <c r="M557" s="892">
        <f>G558</f>
        <v>706</v>
      </c>
      <c r="N557" s="190"/>
      <c r="O557" s="115"/>
      <c r="P557" s="113"/>
      <c r="Q557" s="113"/>
      <c r="R557" s="113"/>
      <c r="S557" s="113"/>
      <c r="T557" s="113"/>
      <c r="U557" s="113"/>
      <c r="V557" s="113"/>
      <c r="W557" s="113"/>
      <c r="X557" s="113"/>
      <c r="Y557" s="22"/>
      <c r="Z557" s="22"/>
      <c r="AA557" s="22"/>
      <c r="AB557" s="22"/>
      <c r="AC557" s="22"/>
      <c r="AD557" s="22"/>
      <c r="AE557" s="22"/>
    </row>
    <row r="558" spans="1:31" s="191" customFormat="1" ht="24">
      <c r="A558" s="932"/>
      <c r="B558" s="894"/>
      <c r="C558" s="1008"/>
      <c r="D558" s="1009"/>
      <c r="E558" s="1013" t="s">
        <v>23247</v>
      </c>
      <c r="F558" s="1011"/>
      <c r="G558" s="1015">
        <f>G555</f>
        <v>706</v>
      </c>
      <c r="H558" s="1012"/>
      <c r="I558" s="1012"/>
      <c r="J558" s="1012"/>
      <c r="K558" s="1012"/>
      <c r="L558" s="1012"/>
      <c r="M558" s="897"/>
      <c r="N558" s="190"/>
      <c r="O558" s="115"/>
      <c r="P558" s="113"/>
      <c r="Q558" s="113"/>
      <c r="R558" s="113"/>
      <c r="S558" s="113"/>
      <c r="T558" s="113"/>
      <c r="U558" s="113"/>
      <c r="V558" s="113"/>
      <c r="W558" s="113"/>
      <c r="X558" s="113"/>
      <c r="Y558" s="22"/>
      <c r="Z558" s="22"/>
      <c r="AA558" s="22"/>
      <c r="AB558" s="22"/>
      <c r="AC558" s="22"/>
      <c r="AD558" s="22"/>
      <c r="AE558" s="22"/>
    </row>
    <row r="559" spans="1:31" s="191" customFormat="1">
      <c r="A559" s="932"/>
      <c r="B559" s="894"/>
      <c r="C559" s="1008"/>
      <c r="D559" s="1009"/>
      <c r="E559" s="1010"/>
      <c r="F559" s="1011"/>
      <c r="G559" s="588"/>
      <c r="H559" s="1012"/>
      <c r="I559" s="1012"/>
      <c r="J559" s="1012"/>
      <c r="K559" s="1012"/>
      <c r="L559" s="1012"/>
      <c r="M559" s="897"/>
      <c r="N559" s="190"/>
      <c r="O559" s="115"/>
      <c r="P559" s="113"/>
      <c r="Q559" s="113"/>
      <c r="R559" s="113"/>
      <c r="S559" s="113"/>
      <c r="T559" s="113"/>
      <c r="U559" s="113"/>
      <c r="V559" s="113"/>
      <c r="W559" s="113"/>
      <c r="X559" s="113"/>
      <c r="Y559" s="22"/>
      <c r="Z559" s="22"/>
      <c r="AA559" s="22"/>
      <c r="AB559" s="22"/>
      <c r="AC559" s="22"/>
      <c r="AD559" s="22"/>
      <c r="AE559" s="22"/>
    </row>
    <row r="560" spans="1:31" s="191" customFormat="1" ht="25.5">
      <c r="A560" s="932">
        <v>3</v>
      </c>
      <c r="B560" s="891" t="str">
        <f>$B$550&amp;"."&amp;A560</f>
        <v>4.2.1.3</v>
      </c>
      <c r="C560" s="998">
        <f ca="1">VLOOKUP($B560,'PLANILHA ORÇAMENTÁRIA'!$C:$M,2,0)</f>
        <v>97090</v>
      </c>
      <c r="D560" s="998" t="str">
        <f ca="1">VLOOKUP($B560,'PLANILHA ORÇAMENTÁRIA'!$C:$M,3,0)</f>
        <v>SINAPI</v>
      </c>
      <c r="E560" s="999" t="str">
        <f ca="1">VLOOKUP($B560,'PLANILHA ORÇAMENTÁRIA'!$C:$M,4,0)</f>
        <v>ARMAÇÃO PARA EXECUÇÃO DE RADIER, PISO DE CONCRETO OU LAJE SOBRE SOLO, COM USO DE TELA Q-138. AF_09/2021</v>
      </c>
      <c r="F560" s="998" t="str">
        <f ca="1">VLOOKUP($B560,'PLANILHA ORÇAMENTÁRIA'!$C:$M,5,0)</f>
        <v>KG</v>
      </c>
      <c r="G560" s="1000" t="s">
        <v>16</v>
      </c>
      <c r="H560" s="1001" t="s">
        <v>17</v>
      </c>
      <c r="I560" s="1001" t="s">
        <v>18</v>
      </c>
      <c r="J560" s="1001" t="s">
        <v>19</v>
      </c>
      <c r="K560" s="1001" t="s">
        <v>20</v>
      </c>
      <c r="L560" s="1001" t="s">
        <v>20432</v>
      </c>
      <c r="M560" s="892">
        <f>L561</f>
        <v>3484</v>
      </c>
      <c r="N560" s="190"/>
      <c r="O560" s="115"/>
      <c r="P560" s="113"/>
      <c r="Q560" s="113"/>
      <c r="R560" s="113"/>
      <c r="S560" s="113"/>
      <c r="T560" s="113"/>
      <c r="U560" s="113"/>
      <c r="V560" s="113"/>
      <c r="W560" s="113"/>
      <c r="X560" s="113"/>
      <c r="Y560" s="22"/>
      <c r="Z560" s="22"/>
      <c r="AA560" s="22"/>
      <c r="AB560" s="22"/>
      <c r="AC560" s="22"/>
      <c r="AD560" s="22"/>
      <c r="AE560" s="22"/>
    </row>
    <row r="561" spans="1:31" s="191" customFormat="1" ht="24">
      <c r="A561" s="932"/>
      <c r="B561" s="894"/>
      <c r="C561" s="1008"/>
      <c r="D561" s="1009"/>
      <c r="E561" s="1013" t="s">
        <v>20336</v>
      </c>
      <c r="F561" s="1011"/>
      <c r="G561" s="588"/>
      <c r="H561" s="1012"/>
      <c r="I561" s="1012"/>
      <c r="J561" s="1012"/>
      <c r="K561" s="1012">
        <v>1584</v>
      </c>
      <c r="L561" s="1016">
        <v>3484</v>
      </c>
      <c r="M561" s="897"/>
      <c r="N561" s="190"/>
      <c r="O561" s="115"/>
      <c r="P561" s="113"/>
      <c r="Q561" s="113"/>
      <c r="R561" s="113"/>
      <c r="S561" s="113"/>
      <c r="T561" s="113"/>
      <c r="U561" s="113"/>
      <c r="V561" s="113"/>
      <c r="W561" s="113"/>
      <c r="X561" s="113"/>
      <c r="Y561" s="22"/>
      <c r="Z561" s="22"/>
      <c r="AA561" s="22"/>
      <c r="AB561" s="22"/>
      <c r="AC561" s="22"/>
      <c r="AD561" s="22"/>
      <c r="AE561" s="22"/>
    </row>
    <row r="562" spans="1:31" s="191" customFormat="1">
      <c r="A562" s="932"/>
      <c r="B562" s="894"/>
      <c r="C562" s="1008"/>
      <c r="D562" s="1009"/>
      <c r="E562" s="1010"/>
      <c r="F562" s="1011"/>
      <c r="G562" s="588"/>
      <c r="H562" s="1012"/>
      <c r="I562" s="1012"/>
      <c r="J562" s="1012"/>
      <c r="K562" s="1012"/>
      <c r="L562" s="1012"/>
      <c r="M562" s="897"/>
      <c r="N562" s="190"/>
      <c r="O562" s="115"/>
      <c r="P562" s="113"/>
      <c r="Q562" s="113"/>
      <c r="R562" s="113"/>
      <c r="S562" s="113"/>
      <c r="T562" s="113"/>
      <c r="U562" s="113"/>
      <c r="V562" s="113"/>
      <c r="W562" s="113"/>
      <c r="X562" s="113"/>
      <c r="Y562" s="22"/>
      <c r="Z562" s="22"/>
      <c r="AA562" s="22"/>
      <c r="AB562" s="22"/>
      <c r="AC562" s="22"/>
      <c r="AD562" s="22"/>
      <c r="AE562" s="22"/>
    </row>
    <row r="563" spans="1:31" s="191" customFormat="1" ht="25.5">
      <c r="A563" s="932">
        <v>4</v>
      </c>
      <c r="B563" s="891" t="str">
        <f>$B$550&amp;"."&amp;A563</f>
        <v>4.2.1.4</v>
      </c>
      <c r="C563" s="998">
        <f ca="1">VLOOKUP($B563,'PLANILHA ORÇAMENTÁRIA'!$C:$M,2,0)</f>
        <v>1207719</v>
      </c>
      <c r="D563" s="998" t="str">
        <f ca="1">VLOOKUP($B563,'PLANILHA ORÇAMENTÁRIA'!$C:$M,3,0)</f>
        <v>SICRO 3</v>
      </c>
      <c r="E563" s="999" t="str">
        <f ca="1">VLOOKUP($B563,'PLANILHA ORÇAMENTÁRIA'!$C:$M,4,0)</f>
        <v>CONCRETO PROJETADO VIA SECA FCK = 30 MPA APLICADO EM SUPERFÍCIES INCLINADAS E VERTICAIS</v>
      </c>
      <c r="F563" s="998" t="str">
        <f ca="1">VLOOKUP($B563,'PLANILHA ORÇAMENTÁRIA'!$C:$M,5,0)</f>
        <v>M³</v>
      </c>
      <c r="G563" s="1000" t="s">
        <v>16</v>
      </c>
      <c r="H563" s="1001" t="s">
        <v>17</v>
      </c>
      <c r="I563" s="1001" t="s">
        <v>18</v>
      </c>
      <c r="J563" s="1001" t="s">
        <v>19</v>
      </c>
      <c r="K563" s="1001" t="s">
        <v>20</v>
      </c>
      <c r="L563" s="1001" t="s">
        <v>21</v>
      </c>
      <c r="M563" s="892">
        <f>L565</f>
        <v>74.517696000000001</v>
      </c>
      <c r="N563" s="190"/>
      <c r="O563" s="115"/>
      <c r="P563" s="113"/>
      <c r="Q563" s="113"/>
      <c r="R563" s="113"/>
      <c r="S563" s="113"/>
      <c r="T563" s="113"/>
      <c r="U563" s="113"/>
      <c r="V563" s="113"/>
      <c r="W563" s="113"/>
      <c r="X563" s="113"/>
      <c r="Y563" s="22"/>
      <c r="Z563" s="22"/>
      <c r="AA563" s="22"/>
      <c r="AB563" s="22"/>
      <c r="AC563" s="22"/>
      <c r="AD563" s="22"/>
      <c r="AE563" s="22"/>
    </row>
    <row r="564" spans="1:31" s="190" customFormat="1" ht="24">
      <c r="A564" s="932"/>
      <c r="B564" s="894"/>
      <c r="C564" s="1008"/>
      <c r="D564" s="1009"/>
      <c r="E564" s="1013" t="s">
        <v>20338</v>
      </c>
      <c r="F564" s="1011"/>
      <c r="G564" s="588"/>
      <c r="H564" s="1012">
        <f>H553</f>
        <v>352.83</v>
      </c>
      <c r="I564" s="1012"/>
      <c r="J564" s="1012">
        <f>J553</f>
        <v>2.2000000000000002</v>
      </c>
      <c r="K564" s="1012">
        <f>J564*H564</f>
        <v>776.226</v>
      </c>
      <c r="L564" s="1012"/>
      <c r="M564" s="897"/>
      <c r="O564" s="115"/>
      <c r="P564" s="113"/>
      <c r="Q564" s="113"/>
      <c r="R564" s="113"/>
      <c r="S564" s="113"/>
      <c r="T564" s="113"/>
      <c r="U564" s="113"/>
      <c r="V564" s="113"/>
      <c r="W564" s="113"/>
      <c r="X564" s="113"/>
      <c r="Y564" s="22"/>
      <c r="Z564" s="22"/>
      <c r="AA564" s="22"/>
      <c r="AB564" s="22"/>
      <c r="AC564" s="22"/>
      <c r="AD564" s="22"/>
      <c r="AE564" s="22"/>
    </row>
    <row r="565" spans="1:31" s="190" customFormat="1">
      <c r="A565" s="932"/>
      <c r="B565" s="894"/>
      <c r="C565" s="1008"/>
      <c r="D565" s="1009"/>
      <c r="E565" s="1013" t="s">
        <v>20339</v>
      </c>
      <c r="F565" s="1011"/>
      <c r="G565" s="588"/>
      <c r="H565" s="1012"/>
      <c r="I565" s="1012"/>
      <c r="J565" s="1012">
        <v>0.08</v>
      </c>
      <c r="K565" s="1012">
        <f>K564</f>
        <v>776.226</v>
      </c>
      <c r="L565" s="1016">
        <f>K565*J565*1.2</f>
        <v>74.517696000000001</v>
      </c>
      <c r="M565" s="897"/>
      <c r="O565" s="115"/>
      <c r="P565" s="113"/>
      <c r="Q565" s="113"/>
      <c r="R565" s="113"/>
      <c r="S565" s="113"/>
      <c r="T565" s="113"/>
      <c r="U565" s="113"/>
      <c r="V565" s="113"/>
      <c r="W565" s="113"/>
      <c r="X565" s="113"/>
      <c r="Y565" s="22"/>
      <c r="Z565" s="22"/>
      <c r="AA565" s="22"/>
      <c r="AB565" s="22"/>
      <c r="AC565" s="22"/>
      <c r="AD565" s="22"/>
      <c r="AE565" s="22"/>
    </row>
    <row r="566" spans="1:31" s="190" customFormat="1">
      <c r="A566" s="932"/>
      <c r="B566" s="894"/>
      <c r="C566" s="1008"/>
      <c r="D566" s="1009"/>
      <c r="E566" s="1010"/>
      <c r="F566" s="1011"/>
      <c r="G566" s="588"/>
      <c r="H566" s="1012"/>
      <c r="I566" s="1012"/>
      <c r="J566" s="1012"/>
      <c r="K566" s="1012"/>
      <c r="L566" s="1012"/>
      <c r="M566" s="897"/>
      <c r="O566" s="115"/>
      <c r="P566" s="113"/>
      <c r="Q566" s="113"/>
      <c r="R566" s="113"/>
      <c r="S566" s="113"/>
      <c r="T566" s="113"/>
      <c r="U566" s="113"/>
      <c r="V566" s="113"/>
      <c r="W566" s="113"/>
      <c r="X566" s="113"/>
      <c r="Y566" s="22"/>
      <c r="Z566" s="22"/>
      <c r="AA566" s="22"/>
      <c r="AB566" s="22"/>
      <c r="AC566" s="22"/>
      <c r="AD566" s="22"/>
      <c r="AE566" s="22"/>
    </row>
    <row r="567" spans="1:31" s="191" customFormat="1" ht="25.5">
      <c r="A567" s="932">
        <v>5</v>
      </c>
      <c r="B567" s="891" t="str">
        <f>$B$550&amp;"."&amp;A567</f>
        <v>4.2.1.5</v>
      </c>
      <c r="C567" s="998" t="str">
        <f ca="1">VLOOKUP($B567,'PLANILHA ORÇAMENTÁRIA'!$C:$M,2,0)</f>
        <v>ED-48669</v>
      </c>
      <c r="D567" s="998" t="str">
        <f ca="1">VLOOKUP($B567,'PLANILHA ORÇAMENTÁRIA'!$C:$M,3,0)</f>
        <v>SEINFRA-MG</v>
      </c>
      <c r="E567" s="999" t="str">
        <f ca="1">VLOOKUP($B567,'PLANILHA ORÇAMENTÁRIA'!$C:$M,4,0)</f>
        <v>FORNECIMENTO E ASSENTAMENTO DE TUBO PVC RÍGIDO, DRENAGEM/PLUVIAL, PBV - SÉRIE NORMAL, DN 100 MM (4"), INCLUSIVE CONEXÕES</v>
      </c>
      <c r="F567" s="998" t="str">
        <f ca="1">VLOOKUP($B567,'PLANILHA ORÇAMENTÁRIA'!$C:$M,5,0)</f>
        <v>M</v>
      </c>
      <c r="G567" s="1000" t="s">
        <v>16</v>
      </c>
      <c r="H567" s="1001" t="s">
        <v>17</v>
      </c>
      <c r="I567" s="1001" t="s">
        <v>19970</v>
      </c>
      <c r="J567" s="1001" t="s">
        <v>19</v>
      </c>
      <c r="K567" s="1001" t="s">
        <v>20</v>
      </c>
      <c r="L567" s="1001" t="s">
        <v>21</v>
      </c>
      <c r="M567" s="892">
        <f>M570</f>
        <v>17.7</v>
      </c>
      <c r="N567" s="190"/>
      <c r="O567" s="115"/>
      <c r="P567" s="113"/>
      <c r="Q567" s="113"/>
      <c r="R567" s="113"/>
      <c r="S567" s="113"/>
      <c r="T567" s="113"/>
      <c r="U567" s="113"/>
      <c r="V567" s="113"/>
      <c r="W567" s="113"/>
      <c r="X567" s="113"/>
      <c r="Y567" s="22"/>
      <c r="Z567" s="22"/>
      <c r="AA567" s="22"/>
      <c r="AB567" s="22"/>
      <c r="AC567" s="22"/>
      <c r="AD567" s="22"/>
      <c r="AE567" s="22"/>
    </row>
    <row r="568" spans="1:31" s="191" customFormat="1" ht="24">
      <c r="A568" s="932"/>
      <c r="B568" s="894"/>
      <c r="C568" s="1008"/>
      <c r="D568" s="1009"/>
      <c r="E568" s="1013" t="s">
        <v>23236</v>
      </c>
      <c r="F568" s="1011"/>
      <c r="G568" s="588"/>
      <c r="H568" s="1012"/>
      <c r="I568" s="1012"/>
      <c r="J568" s="1012"/>
      <c r="K568" s="1012"/>
      <c r="L568" s="1012"/>
      <c r="M568" s="897"/>
      <c r="N568" s="190"/>
      <c r="O568" s="115"/>
      <c r="P568" s="113"/>
      <c r="Q568" s="113"/>
      <c r="R568" s="113"/>
      <c r="S568" s="113"/>
      <c r="T568" s="113"/>
      <c r="U568" s="113"/>
      <c r="V568" s="113"/>
      <c r="W568" s="113"/>
      <c r="X568" s="113"/>
      <c r="Y568" s="22"/>
      <c r="Z568" s="22"/>
      <c r="AA568" s="22"/>
      <c r="AB568" s="22"/>
      <c r="AC568" s="22"/>
      <c r="AD568" s="22"/>
      <c r="AE568" s="22"/>
    </row>
    <row r="569" spans="1:31" s="191" customFormat="1">
      <c r="A569" s="932"/>
      <c r="B569" s="894"/>
      <c r="C569" s="1008"/>
      <c r="D569" s="1009"/>
      <c r="E569" s="1013" t="s">
        <v>23231</v>
      </c>
      <c r="F569" s="1011"/>
      <c r="G569" s="588">
        <v>3</v>
      </c>
      <c r="H569" s="1012">
        <f>H553</f>
        <v>352.83</v>
      </c>
      <c r="I569" s="1012"/>
      <c r="J569" s="1012"/>
      <c r="K569" s="1012"/>
      <c r="L569" s="1012"/>
      <c r="M569" s="900">
        <f>ROUNDUP(H569/G569,0)</f>
        <v>118</v>
      </c>
      <c r="N569" s="190"/>
      <c r="O569" s="115"/>
      <c r="P569" s="113"/>
      <c r="Q569" s="113"/>
      <c r="R569" s="113"/>
      <c r="S569" s="113"/>
      <c r="T569" s="113"/>
      <c r="U569" s="113"/>
      <c r="V569" s="113"/>
      <c r="W569" s="113"/>
      <c r="X569" s="113"/>
      <c r="Y569" s="22"/>
      <c r="Z569" s="22"/>
      <c r="AA569" s="22"/>
      <c r="AB569" s="22"/>
      <c r="AC569" s="22"/>
      <c r="AD569" s="22"/>
      <c r="AE569" s="22"/>
    </row>
    <row r="570" spans="1:31" s="191" customFormat="1">
      <c r="A570" s="932"/>
      <c r="B570" s="894"/>
      <c r="C570" s="1008"/>
      <c r="D570" s="1009"/>
      <c r="E570" s="1013" t="s">
        <v>23232</v>
      </c>
      <c r="F570" s="1011"/>
      <c r="G570" s="588">
        <f>M569</f>
        <v>118</v>
      </c>
      <c r="H570" s="1012">
        <v>0.15</v>
      </c>
      <c r="I570" s="1012">
        <v>0.1</v>
      </c>
      <c r="J570" s="1012"/>
      <c r="K570" s="1012"/>
      <c r="L570" s="1012"/>
      <c r="M570" s="897">
        <f>H570*G570</f>
        <v>17.7</v>
      </c>
      <c r="N570" s="190"/>
      <c r="O570" s="115"/>
      <c r="P570" s="113"/>
      <c r="Q570" s="113"/>
      <c r="R570" s="113"/>
      <c r="S570" s="113"/>
      <c r="T570" s="113"/>
      <c r="U570" s="113"/>
      <c r="V570" s="113"/>
      <c r="W570" s="113"/>
      <c r="X570" s="113"/>
      <c r="Y570" s="22"/>
      <c r="Z570" s="22"/>
      <c r="AA570" s="22"/>
      <c r="AB570" s="22"/>
      <c r="AC570" s="22"/>
      <c r="AD570" s="22"/>
      <c r="AE570" s="22"/>
    </row>
    <row r="571" spans="1:31" s="191" customFormat="1">
      <c r="A571" s="932"/>
      <c r="B571" s="894"/>
      <c r="C571" s="1008"/>
      <c r="D571" s="1009"/>
      <c r="E571" s="1010"/>
      <c r="F571" s="1011"/>
      <c r="G571" s="588"/>
      <c r="H571" s="1012"/>
      <c r="I571" s="1012"/>
      <c r="J571" s="1012"/>
      <c r="K571" s="1012"/>
      <c r="L571" s="1012"/>
      <c r="M571" s="897"/>
      <c r="N571" s="190"/>
      <c r="O571" s="115"/>
      <c r="P571" s="113"/>
      <c r="Q571" s="113"/>
      <c r="R571" s="113"/>
      <c r="S571" s="113"/>
      <c r="T571" s="113"/>
      <c r="U571" s="113"/>
      <c r="V571" s="113"/>
      <c r="W571" s="113"/>
      <c r="X571" s="113"/>
      <c r="Y571" s="22"/>
      <c r="Z571" s="22"/>
      <c r="AA571" s="22"/>
      <c r="AB571" s="22"/>
      <c r="AC571" s="22"/>
      <c r="AD571" s="22"/>
      <c r="AE571" s="22"/>
    </row>
    <row r="572" spans="1:31" s="191" customFormat="1" ht="25.5">
      <c r="A572" s="932">
        <v>6</v>
      </c>
      <c r="B572" s="891" t="str">
        <f>$B$550&amp;"."&amp;A572</f>
        <v>4.2.1.6</v>
      </c>
      <c r="C572" s="998">
        <f ca="1">VLOOKUP($B572,'PLANILHA ORÇAMENTÁRIA'!$C:$M,2,0)</f>
        <v>3107969</v>
      </c>
      <c r="D572" s="998" t="str">
        <f ca="1">VLOOKUP($B572,'PLANILHA ORÇAMENTÁRIA'!$C:$M,3,0)</f>
        <v>SICRO 3</v>
      </c>
      <c r="E572" s="999" t="str">
        <f ca="1">VLOOKUP($B572,'PLANILHA ORÇAMENTÁRIA'!$C:$M,4,0)</f>
        <v>FÔRMAS CURVAS DE COMPENSADO PLASTIFICADO 10 MM - USO GERAL - UTILIZAÇÃO DE 2 VEZES - CONFECÇÃO, INSTALAÇÃO E RETIRADA</v>
      </c>
      <c r="F572" s="998" t="str">
        <f ca="1">VLOOKUP($B572,'PLANILHA ORÇAMENTÁRIA'!$C:$M,5,0)</f>
        <v>M²</v>
      </c>
      <c r="G572" s="1000" t="s">
        <v>16</v>
      </c>
      <c r="H572" s="1001" t="s">
        <v>17</v>
      </c>
      <c r="I572" s="1001" t="s">
        <v>18</v>
      </c>
      <c r="J572" s="1001" t="s">
        <v>19</v>
      </c>
      <c r="K572" s="1001" t="s">
        <v>20</v>
      </c>
      <c r="L572" s="1001" t="s">
        <v>21</v>
      </c>
      <c r="M572" s="892">
        <f>M573</f>
        <v>211.69799999999998</v>
      </c>
      <c r="N572" s="190"/>
      <c r="O572" s="115"/>
      <c r="P572" s="113"/>
      <c r="Q572" s="113"/>
      <c r="R572" s="113"/>
      <c r="S572" s="113"/>
      <c r="T572" s="113"/>
      <c r="U572" s="113"/>
      <c r="V572" s="113"/>
      <c r="W572" s="113"/>
      <c r="X572" s="113"/>
      <c r="Y572" s="22"/>
      <c r="Z572" s="22"/>
      <c r="AA572" s="22"/>
      <c r="AB572" s="22"/>
      <c r="AC572" s="22"/>
      <c r="AD572" s="22"/>
      <c r="AE572" s="22"/>
    </row>
    <row r="573" spans="1:31" s="191" customFormat="1" ht="24">
      <c r="A573" s="932"/>
      <c r="B573" s="894"/>
      <c r="C573" s="1008"/>
      <c r="D573" s="1009"/>
      <c r="E573" s="1013" t="s">
        <v>23240</v>
      </c>
      <c r="F573" s="1011"/>
      <c r="G573" s="588">
        <v>2</v>
      </c>
      <c r="H573" s="1012">
        <f>H553</f>
        <v>352.83</v>
      </c>
      <c r="I573" s="1012">
        <v>0.3</v>
      </c>
      <c r="J573" s="1012"/>
      <c r="K573" s="1012">
        <f>H573*I573</f>
        <v>105.84899999999999</v>
      </c>
      <c r="L573" s="1012"/>
      <c r="M573" s="897">
        <f>K573*G573</f>
        <v>211.69799999999998</v>
      </c>
      <c r="N573" s="190"/>
      <c r="O573" s="115"/>
      <c r="P573" s="113"/>
      <c r="Q573" s="113"/>
      <c r="R573" s="113"/>
      <c r="S573" s="113"/>
      <c r="T573" s="113"/>
      <c r="U573" s="113"/>
      <c r="V573" s="113"/>
      <c r="W573" s="113"/>
      <c r="X573" s="113"/>
      <c r="Y573" s="22"/>
      <c r="Z573" s="22"/>
      <c r="AA573" s="22"/>
      <c r="AB573" s="22"/>
      <c r="AC573" s="22"/>
      <c r="AD573" s="22"/>
      <c r="AE573" s="22"/>
    </row>
    <row r="574" spans="1:31" s="191" customFormat="1" ht="15">
      <c r="A574" s="932"/>
      <c r="B574" s="894"/>
      <c r="C574" s="1008"/>
      <c r="D574" s="1009"/>
      <c r="E574" s="950"/>
      <c r="F574" s="1011"/>
      <c r="G574" s="588"/>
      <c r="H574" s="1012"/>
      <c r="I574" s="1012"/>
      <c r="J574" s="1012"/>
      <c r="K574" s="1012"/>
      <c r="L574" s="1012"/>
      <c r="M574" s="897"/>
      <c r="N574" s="190"/>
      <c r="O574" s="115"/>
      <c r="P574" s="113"/>
      <c r="Q574" s="113"/>
      <c r="R574" s="113"/>
      <c r="S574" s="113"/>
      <c r="T574" s="113"/>
      <c r="U574" s="113"/>
      <c r="V574" s="113"/>
      <c r="W574" s="113"/>
      <c r="X574" s="113"/>
      <c r="Y574" s="22"/>
      <c r="Z574" s="22"/>
      <c r="AA574" s="22"/>
      <c r="AB574" s="22"/>
      <c r="AC574" s="22"/>
      <c r="AD574" s="22"/>
      <c r="AE574" s="22"/>
    </row>
    <row r="575" spans="1:31" s="191" customFormat="1" ht="25.5">
      <c r="A575" s="932">
        <v>7</v>
      </c>
      <c r="B575" s="891" t="str">
        <f>$B$550&amp;"."&amp;A575</f>
        <v>4.2.1.7</v>
      </c>
      <c r="C575" s="998" t="str">
        <f ca="1">VLOOKUP($B575,'PLANILHA ORÇAMENTÁRIA'!$C:$M,2,0)</f>
        <v>CPU-005</v>
      </c>
      <c r="D575" s="998" t="str">
        <f ca="1">VLOOKUP($B575,'PLANILHA ORÇAMENTÁRIA'!$C:$M,3,0)</f>
        <v>EXTRA</v>
      </c>
      <c r="E575" s="999" t="str">
        <f ca="1">VLOOKUP($B575,'PLANILHA ORÇAMENTÁRIA'!$C:$M,4,0)</f>
        <v>MANTA GEOTÊXTIL MACDRAIN FP (FÔRMA PERDIDA) LAMINADO COM FILME PLÁSTICO, GEOCOMPOSTO DRENANTE - FORNECIMENTO E INSTALAÇÃO</v>
      </c>
      <c r="F575" s="998" t="str">
        <f ca="1">VLOOKUP($B575,'PLANILHA ORÇAMENTÁRIA'!$C:$M,5,0)</f>
        <v>M²</v>
      </c>
      <c r="G575" s="1000" t="s">
        <v>16</v>
      </c>
      <c r="H575" s="1001" t="s">
        <v>17</v>
      </c>
      <c r="I575" s="1001" t="s">
        <v>18</v>
      </c>
      <c r="J575" s="1001" t="s">
        <v>19</v>
      </c>
      <c r="K575" s="1001" t="s">
        <v>20</v>
      </c>
      <c r="L575" s="1001" t="s">
        <v>21</v>
      </c>
      <c r="M575" s="892">
        <f>K579</f>
        <v>55.460000000000008</v>
      </c>
      <c r="N575" s="190"/>
      <c r="O575" s="115"/>
      <c r="P575" s="113"/>
      <c r="Q575" s="113"/>
      <c r="R575" s="113"/>
      <c r="S575" s="113"/>
      <c r="T575" s="113"/>
      <c r="U575" s="113"/>
      <c r="V575" s="113"/>
      <c r="W575" s="113"/>
      <c r="X575" s="113"/>
      <c r="Y575" s="22"/>
      <c r="Z575" s="22"/>
      <c r="AA575" s="22"/>
      <c r="AB575" s="22"/>
      <c r="AC575" s="22"/>
      <c r="AD575" s="22"/>
      <c r="AE575" s="22"/>
    </row>
    <row r="576" spans="1:31" s="191" customFormat="1" ht="24">
      <c r="A576" s="932"/>
      <c r="B576" s="894"/>
      <c r="C576" s="1008"/>
      <c r="D576" s="1009"/>
      <c r="E576" s="1013" t="s">
        <v>20340</v>
      </c>
      <c r="F576" s="1011"/>
      <c r="G576" s="588"/>
      <c r="H576" s="1012"/>
      <c r="I576" s="1012"/>
      <c r="J576" s="1012"/>
      <c r="K576" s="1012"/>
      <c r="L576" s="1012"/>
      <c r="M576" s="897"/>
      <c r="N576" s="190"/>
      <c r="O576" s="115"/>
      <c r="P576" s="113"/>
      <c r="Q576" s="113"/>
      <c r="R576" s="113"/>
      <c r="S576" s="113"/>
      <c r="T576" s="113"/>
      <c r="U576" s="113"/>
      <c r="V576" s="113"/>
      <c r="W576" s="113"/>
      <c r="X576" s="113"/>
      <c r="Y576" s="22"/>
      <c r="Z576" s="22"/>
      <c r="AA576" s="22"/>
      <c r="AB576" s="22"/>
      <c r="AC576" s="22"/>
      <c r="AD576" s="22"/>
      <c r="AE576" s="22"/>
    </row>
    <row r="577" spans="1:31" s="191" customFormat="1">
      <c r="A577" s="932"/>
      <c r="B577" s="894"/>
      <c r="C577" s="1008"/>
      <c r="D577" s="1009"/>
      <c r="E577" s="1013" t="s">
        <v>23239</v>
      </c>
      <c r="F577" s="1011"/>
      <c r="G577" s="588">
        <f>G570</f>
        <v>118</v>
      </c>
      <c r="H577" s="1012"/>
      <c r="I577" s="1012">
        <f>I570+(0.05+0.05)</f>
        <v>0.2</v>
      </c>
      <c r="J577" s="1012">
        <v>2.2000000000000002</v>
      </c>
      <c r="K577" s="1012">
        <f>I577*J577*G577</f>
        <v>51.920000000000009</v>
      </c>
      <c r="L577" s="1012"/>
      <c r="M577" s="897"/>
      <c r="N577" s="190"/>
      <c r="O577" s="115"/>
      <c r="P577" s="113"/>
      <c r="Q577" s="113"/>
      <c r="R577" s="113"/>
      <c r="S577" s="113"/>
      <c r="T577" s="113"/>
      <c r="U577" s="113"/>
      <c r="V577" s="113"/>
      <c r="W577" s="113"/>
      <c r="X577" s="113"/>
      <c r="Y577" s="22"/>
      <c r="Z577" s="22"/>
      <c r="AA577" s="22"/>
      <c r="AB577" s="22"/>
      <c r="AC577" s="22"/>
      <c r="AD577" s="22"/>
      <c r="AE577" s="22"/>
    </row>
    <row r="578" spans="1:31" s="191" customFormat="1">
      <c r="A578" s="932"/>
      <c r="B578" s="894"/>
      <c r="C578" s="1008"/>
      <c r="D578" s="1009"/>
      <c r="E578" s="1013" t="s">
        <v>23238</v>
      </c>
      <c r="F578" s="1011"/>
      <c r="G578" s="588">
        <f>G570</f>
        <v>118</v>
      </c>
      <c r="H578" s="1012"/>
      <c r="I578" s="1012">
        <f>I570+(0.05+0.05)</f>
        <v>0.2</v>
      </c>
      <c r="J578" s="1012">
        <v>0.15</v>
      </c>
      <c r="K578" s="1012">
        <f>I578*J578*G578</f>
        <v>3.54</v>
      </c>
      <c r="L578" s="1012"/>
      <c r="M578" s="897"/>
      <c r="N578" s="190"/>
      <c r="O578" s="115"/>
      <c r="P578" s="113"/>
      <c r="Q578" s="113"/>
      <c r="R578" s="113"/>
      <c r="S578" s="113"/>
      <c r="T578" s="113"/>
      <c r="U578" s="113"/>
      <c r="V578" s="113"/>
      <c r="W578" s="113"/>
      <c r="X578" s="113"/>
      <c r="Y578" s="22"/>
      <c r="Z578" s="22"/>
      <c r="AA578" s="22"/>
      <c r="AB578" s="22"/>
      <c r="AC578" s="22"/>
      <c r="AD578" s="22"/>
      <c r="AE578" s="22"/>
    </row>
    <row r="579" spans="1:31" s="191" customFormat="1" ht="15">
      <c r="A579" s="932"/>
      <c r="B579" s="894"/>
      <c r="C579" s="1008"/>
      <c r="D579" s="1009"/>
      <c r="E579" s="950"/>
      <c r="F579" s="1011"/>
      <c r="G579" s="588"/>
      <c r="H579" s="1012"/>
      <c r="I579" s="1012"/>
      <c r="J579" s="1012"/>
      <c r="K579" s="1058">
        <f>SUM(K577:K578)</f>
        <v>55.460000000000008</v>
      </c>
      <c r="L579" s="1012"/>
      <c r="M579" s="897"/>
      <c r="N579" s="190"/>
      <c r="O579" s="115"/>
      <c r="P579" s="113"/>
      <c r="Q579" s="113"/>
      <c r="R579" s="113"/>
      <c r="S579" s="113"/>
      <c r="T579" s="113"/>
      <c r="U579" s="113"/>
      <c r="V579" s="113"/>
      <c r="W579" s="113"/>
      <c r="X579" s="113"/>
      <c r="Y579" s="22"/>
      <c r="Z579" s="22"/>
      <c r="AA579" s="22"/>
      <c r="AB579" s="22"/>
      <c r="AC579" s="22"/>
      <c r="AD579" s="22"/>
      <c r="AE579" s="22"/>
    </row>
    <row r="580" spans="1:31" s="191" customFormat="1" ht="15">
      <c r="A580" s="932"/>
      <c r="B580" s="894"/>
      <c r="C580" s="1008"/>
      <c r="D580" s="1009"/>
      <c r="E580" s="950"/>
      <c r="F580" s="1011"/>
      <c r="G580" s="588"/>
      <c r="H580" s="1012"/>
      <c r="I580" s="1012"/>
      <c r="J580" s="1012"/>
      <c r="K580" s="1016"/>
      <c r="L580" s="1012"/>
      <c r="M580" s="897"/>
      <c r="N580" s="190"/>
      <c r="O580" s="115"/>
      <c r="P580" s="113"/>
      <c r="Q580" s="113"/>
      <c r="R580" s="113"/>
      <c r="S580" s="113"/>
      <c r="T580" s="113"/>
      <c r="U580" s="113"/>
      <c r="V580" s="113"/>
      <c r="W580" s="113"/>
      <c r="X580" s="113"/>
      <c r="Y580" s="22"/>
      <c r="Z580" s="22"/>
      <c r="AA580" s="22"/>
      <c r="AB580" s="22"/>
      <c r="AC580" s="22"/>
      <c r="AD580" s="22"/>
      <c r="AE580" s="22"/>
    </row>
    <row r="581" spans="1:31" s="480" customFormat="1" ht="15" customHeight="1">
      <c r="A581" s="951"/>
      <c r="B581" s="903">
        <v>5</v>
      </c>
      <c r="C581" s="1020"/>
      <c r="D581" s="1020"/>
      <c r="E581" s="1021" t="s">
        <v>20368</v>
      </c>
      <c r="F581" s="1022"/>
      <c r="G581" s="1023"/>
      <c r="H581" s="1024"/>
      <c r="I581" s="1024"/>
      <c r="J581" s="1024"/>
      <c r="K581" s="1024"/>
      <c r="L581" s="1024"/>
      <c r="M581" s="904"/>
      <c r="N581" s="479"/>
    </row>
    <row r="582" spans="1:31" s="39" customFormat="1" ht="15" customHeight="1">
      <c r="A582" s="927">
        <v>1</v>
      </c>
      <c r="B582" s="908" t="str">
        <f>$B$581&amp;"."&amp;A582</f>
        <v>5.1</v>
      </c>
      <c r="C582" s="1034"/>
      <c r="D582" s="1034"/>
      <c r="E582" s="1035" t="s">
        <v>11939</v>
      </c>
      <c r="F582" s="1036"/>
      <c r="G582" s="1037"/>
      <c r="H582" s="1038"/>
      <c r="I582" s="1038"/>
      <c r="J582" s="1038"/>
      <c r="K582" s="1038"/>
      <c r="L582" s="1038"/>
      <c r="M582" s="909"/>
      <c r="N582" s="481"/>
    </row>
    <row r="583" spans="1:31" s="39" customFormat="1" ht="15" customHeight="1">
      <c r="A583" s="927">
        <v>1</v>
      </c>
      <c r="B583" s="910" t="str">
        <f>$B$582&amp;"."&amp;A583</f>
        <v>5.1.1</v>
      </c>
      <c r="C583" s="1039"/>
      <c r="D583" s="1039"/>
      <c r="E583" s="1040" t="s">
        <v>9309</v>
      </c>
      <c r="F583" s="1041"/>
      <c r="G583" s="1042"/>
      <c r="H583" s="1043"/>
      <c r="I583" s="1043"/>
      <c r="J583" s="1043"/>
      <c r="K583" s="1043"/>
      <c r="L583" s="1043"/>
      <c r="M583" s="911"/>
      <c r="N583" s="481"/>
    </row>
    <row r="584" spans="1:31" s="191" customFormat="1" ht="25.5">
      <c r="A584" s="932">
        <v>1</v>
      </c>
      <c r="B584" s="891" t="str">
        <f>$B$583&amp;"."&amp;A584</f>
        <v>5.1.1.1</v>
      </c>
      <c r="C584" s="998">
        <f ca="1">VLOOKUP($B584,'PLANILHA ORÇAMENTÁRIA'!$C:$M,2,0)</f>
        <v>96521</v>
      </c>
      <c r="D584" s="998" t="str">
        <f ca="1">VLOOKUP($B584,'PLANILHA ORÇAMENTÁRIA'!$C:$M,3,0)</f>
        <v>SINAPI</v>
      </c>
      <c r="E584" s="999" t="str">
        <f ca="1">VLOOKUP($B584,'PLANILHA ORÇAMENTÁRIA'!$C:$M,4,0)</f>
        <v>ESCAVAÇÃO MECANIZADA PARA BLOCO DE COROAMENTO OU SAPATA COM RETROESCAVADEIRA (INCLUINDO ESCAVAÇÃO PARA COLOCAÇÃO DE FÔRMAS). AF_01/2024</v>
      </c>
      <c r="F584" s="998" t="str">
        <f ca="1">VLOOKUP($B584,'PLANILHA ORÇAMENTÁRIA'!$C:$M,5,0)</f>
        <v>M3</v>
      </c>
      <c r="G584" s="1000" t="s">
        <v>16</v>
      </c>
      <c r="H584" s="1001" t="s">
        <v>17</v>
      </c>
      <c r="I584" s="1001" t="s">
        <v>18</v>
      </c>
      <c r="J584" s="1001" t="s">
        <v>19</v>
      </c>
      <c r="K584" s="1001" t="s">
        <v>20</v>
      </c>
      <c r="L584" s="1001" t="s">
        <v>21</v>
      </c>
      <c r="M584" s="892">
        <f>SUBTOTAL(9,M586:M593)</f>
        <v>911.00900000000001</v>
      </c>
      <c r="N584" s="190"/>
      <c r="O584" s="115"/>
      <c r="P584" s="113"/>
      <c r="Q584" s="113"/>
      <c r="R584" s="113"/>
      <c r="S584" s="113"/>
      <c r="T584" s="113"/>
      <c r="U584" s="113"/>
      <c r="V584" s="113"/>
      <c r="W584" s="113"/>
      <c r="X584" s="113"/>
      <c r="Y584" s="22"/>
      <c r="Z584" s="22"/>
      <c r="AA584" s="22"/>
      <c r="AB584" s="22"/>
      <c r="AC584" s="22"/>
      <c r="AD584" s="22"/>
      <c r="AE584" s="22"/>
    </row>
    <row r="585" spans="1:31" s="39" customFormat="1">
      <c r="A585" s="927"/>
      <c r="B585" s="894"/>
      <c r="C585" s="1008"/>
      <c r="D585" s="1009"/>
      <c r="E585" s="1013" t="s">
        <v>20347</v>
      </c>
      <c r="F585" s="1011"/>
      <c r="G585" s="588"/>
      <c r="H585" s="1012"/>
      <c r="I585" s="1012"/>
      <c r="J585" s="1012"/>
      <c r="K585" s="1012"/>
      <c r="L585" s="1012"/>
      <c r="M585" s="897"/>
      <c r="N585" s="481"/>
    </row>
    <row r="586" spans="1:31" s="39" customFormat="1">
      <c r="A586" s="927"/>
      <c r="B586" s="894"/>
      <c r="C586" s="1008"/>
      <c r="D586" s="1009"/>
      <c r="E586" s="1025" t="s">
        <v>19967</v>
      </c>
      <c r="F586" s="1011"/>
      <c r="G586" s="588">
        <v>1</v>
      </c>
      <c r="H586" s="1012">
        <f>7+1</f>
        <v>8</v>
      </c>
      <c r="I586" s="1012">
        <f>4.5+1</f>
        <v>5.5</v>
      </c>
      <c r="J586" s="1012">
        <f>2+0.05</f>
        <v>2.0499999999999998</v>
      </c>
      <c r="K586" s="1012"/>
      <c r="L586" s="1012">
        <f>H586*I586*J586</f>
        <v>90.199999999999989</v>
      </c>
      <c r="M586" s="900">
        <f>L586*G586</f>
        <v>90.199999999999989</v>
      </c>
      <c r="N586" s="115"/>
      <c r="O586" s="115"/>
      <c r="P586" s="115"/>
    </row>
    <row r="587" spans="1:31" s="39" customFormat="1">
      <c r="A587" s="927"/>
      <c r="B587" s="894"/>
      <c r="C587" s="1008"/>
      <c r="D587" s="1009"/>
      <c r="E587" s="1025" t="s">
        <v>9190</v>
      </c>
      <c r="F587" s="1011"/>
      <c r="G587" s="588">
        <v>1</v>
      </c>
      <c r="H587" s="1012">
        <f>4.5+1</f>
        <v>5.5</v>
      </c>
      <c r="I587" s="1012">
        <f>1.5+1</f>
        <v>2.5</v>
      </c>
      <c r="J587" s="1012">
        <f>1.8+0.05</f>
        <v>1.85</v>
      </c>
      <c r="K587" s="1012"/>
      <c r="L587" s="1012">
        <f t="shared" ref="L587:L592" si="11">H587*I587*J587</f>
        <v>25.4375</v>
      </c>
      <c r="M587" s="900">
        <f t="shared" ref="M587:M592" si="12">L587*G587</f>
        <v>25.4375</v>
      </c>
      <c r="N587" s="115"/>
      <c r="O587" s="115"/>
      <c r="P587" s="115"/>
    </row>
    <row r="588" spans="1:31" s="39" customFormat="1">
      <c r="A588" s="927"/>
      <c r="B588" s="894"/>
      <c r="C588" s="1008"/>
      <c r="D588" s="1009"/>
      <c r="E588" s="1025" t="s">
        <v>9188</v>
      </c>
      <c r="F588" s="1011"/>
      <c r="G588" s="588">
        <v>1</v>
      </c>
      <c r="H588" s="1012">
        <f>7+1</f>
        <v>8</v>
      </c>
      <c r="I588" s="1012">
        <f>9.5+1</f>
        <v>10.5</v>
      </c>
      <c r="J588" s="1012">
        <f>2.5+0.05</f>
        <v>2.5499999999999998</v>
      </c>
      <c r="K588" s="1012"/>
      <c r="L588" s="1012">
        <f t="shared" si="11"/>
        <v>214.2</v>
      </c>
      <c r="M588" s="900">
        <f t="shared" si="12"/>
        <v>214.2</v>
      </c>
      <c r="N588" s="115"/>
      <c r="O588" s="115"/>
      <c r="P588" s="115"/>
    </row>
    <row r="589" spans="1:31" s="39" customFormat="1">
      <c r="A589" s="927"/>
      <c r="B589" s="894"/>
      <c r="C589" s="1008"/>
      <c r="D589" s="1009"/>
      <c r="E589" s="1025" t="s">
        <v>9186</v>
      </c>
      <c r="F589" s="1011"/>
      <c r="G589" s="588">
        <v>1</v>
      </c>
      <c r="H589" s="1012">
        <f>7+1</f>
        <v>8</v>
      </c>
      <c r="I589" s="1012">
        <f>7+1</f>
        <v>8</v>
      </c>
      <c r="J589" s="1012">
        <f>2+0.05</f>
        <v>2.0499999999999998</v>
      </c>
      <c r="K589" s="1012"/>
      <c r="L589" s="1012">
        <f t="shared" si="11"/>
        <v>131.19999999999999</v>
      </c>
      <c r="M589" s="900">
        <f t="shared" si="12"/>
        <v>131.19999999999999</v>
      </c>
      <c r="N589" s="115"/>
      <c r="O589" s="115"/>
      <c r="P589" s="115"/>
    </row>
    <row r="590" spans="1:31" s="39" customFormat="1">
      <c r="A590" s="927"/>
      <c r="B590" s="894"/>
      <c r="C590" s="1008"/>
      <c r="D590" s="1009"/>
      <c r="E590" s="1025" t="s">
        <v>20345</v>
      </c>
      <c r="F590" s="1011"/>
      <c r="G590" s="588">
        <v>2</v>
      </c>
      <c r="H590" s="1012">
        <f>4.5+1</f>
        <v>5.5</v>
      </c>
      <c r="I590" s="1012">
        <f>7+1</f>
        <v>8</v>
      </c>
      <c r="J590" s="1012">
        <f>2+0.05</f>
        <v>2.0499999999999998</v>
      </c>
      <c r="K590" s="1012"/>
      <c r="L590" s="1012">
        <f t="shared" si="11"/>
        <v>90.199999999999989</v>
      </c>
      <c r="M590" s="900">
        <f t="shared" si="12"/>
        <v>180.39999999999998</v>
      </c>
      <c r="N590" s="115"/>
      <c r="O590" s="115"/>
      <c r="P590" s="115"/>
    </row>
    <row r="591" spans="1:31" s="39" customFormat="1">
      <c r="A591" s="927"/>
      <c r="B591" s="894"/>
      <c r="C591" s="1008"/>
      <c r="D591" s="1009"/>
      <c r="E591" s="1025" t="s">
        <v>19969</v>
      </c>
      <c r="F591" s="1011"/>
      <c r="G591" s="588">
        <v>3</v>
      </c>
      <c r="H591" s="1012">
        <f>4.5+1</f>
        <v>5.5</v>
      </c>
      <c r="I591" s="1012">
        <f>4.9+1</f>
        <v>5.9</v>
      </c>
      <c r="J591" s="1012">
        <f>2+0.05</f>
        <v>2.0499999999999998</v>
      </c>
      <c r="K591" s="1012"/>
      <c r="L591" s="1012">
        <f t="shared" si="11"/>
        <v>66.522499999999994</v>
      </c>
      <c r="M591" s="900">
        <f t="shared" si="12"/>
        <v>199.5675</v>
      </c>
      <c r="N591" s="115"/>
      <c r="O591" s="115"/>
      <c r="P591" s="115"/>
    </row>
    <row r="592" spans="1:31" s="39" customFormat="1">
      <c r="A592" s="927"/>
      <c r="B592" s="894"/>
      <c r="C592" s="1008"/>
      <c r="D592" s="1009"/>
      <c r="E592" s="1025" t="s">
        <v>19968</v>
      </c>
      <c r="F592" s="1011"/>
      <c r="G592" s="588">
        <v>1</v>
      </c>
      <c r="H592" s="1012">
        <f>3.3+1</f>
        <v>4.3</v>
      </c>
      <c r="I592" s="1012">
        <f>7.8+1</f>
        <v>8.8000000000000007</v>
      </c>
      <c r="J592" s="1012">
        <f>1.8+0.05</f>
        <v>1.85</v>
      </c>
      <c r="K592" s="1012"/>
      <c r="L592" s="1012">
        <f t="shared" si="11"/>
        <v>70.004000000000005</v>
      </c>
      <c r="M592" s="900">
        <f t="shared" si="12"/>
        <v>70.004000000000005</v>
      </c>
      <c r="N592" s="115"/>
      <c r="O592" s="115"/>
      <c r="P592" s="115"/>
    </row>
    <row r="593" spans="1:31" s="39" customFormat="1">
      <c r="A593" s="927"/>
      <c r="B593" s="894"/>
      <c r="C593" s="1008"/>
      <c r="D593" s="1009"/>
      <c r="E593" s="1018" t="s">
        <v>20346</v>
      </c>
      <c r="F593" s="1011"/>
      <c r="G593" s="588">
        <f>SUM(G586:G592)</f>
        <v>10</v>
      </c>
      <c r="H593" s="1012"/>
      <c r="I593" s="1012"/>
      <c r="J593" s="1012"/>
      <c r="K593" s="1012"/>
      <c r="L593" s="1012"/>
      <c r="M593" s="897">
        <f>SUBTOTAL(9,M586:M592)</f>
        <v>911.00900000000001</v>
      </c>
      <c r="N593" s="115"/>
      <c r="O593" s="115"/>
      <c r="P593" s="115"/>
    </row>
    <row r="594" spans="1:31" s="39" customFormat="1">
      <c r="A594" s="927"/>
      <c r="B594" s="894"/>
      <c r="C594" s="1008"/>
      <c r="D594" s="1009"/>
      <c r="E594" s="1059"/>
      <c r="F594" s="1011"/>
      <c r="G594" s="588"/>
      <c r="H594" s="1012"/>
      <c r="I594" s="1012"/>
      <c r="J594" s="1012"/>
      <c r="K594" s="1012"/>
      <c r="L594" s="1012"/>
      <c r="M594" s="897"/>
      <c r="N594" s="481"/>
    </row>
    <row r="595" spans="1:31" s="191" customFormat="1" ht="49.5">
      <c r="A595" s="932">
        <v>2</v>
      </c>
      <c r="B595" s="891" t="str">
        <f>$B$583&amp;"."&amp;A595</f>
        <v>5.1.1.2</v>
      </c>
      <c r="C595" s="998">
        <f ca="1">VLOOKUP($B595,'PLANILHA ORÇAMENTÁRIA'!$C:$M,2,0)</f>
        <v>93369</v>
      </c>
      <c r="D595" s="998" t="str">
        <f ca="1">VLOOKUP($B595,'PLANILHA ORÇAMENTÁRIA'!$C:$M,3,0)</f>
        <v>SINAPI</v>
      </c>
      <c r="E595" s="999" t="str">
        <f ca="1">VLOOKUP($B595,'PLANILHA ORÇAMENTÁRIA'!$C:$M,4,0)</f>
        <v>REATERRO MECANIZADO DE VALA COM ESCAVADEIRA HIDRÁULICA (CAPACIDADE DA CAÇAMBA: 0,8 M³/POTÊNCIA: 111 HP), LARGURA 1,5 A 2,5 M, PROFUNDIDADE 1,5 A 3,0 M, COM SOLO (SEM SUBSTITUIÇÃO) DE 1ª CATEGORIA, COM COMPACTADOR DE SOLOS DE PERCUSSÃO. AF_08/2023</v>
      </c>
      <c r="F595" s="998" t="str">
        <f ca="1">VLOOKUP($B595,'PLANILHA ORÇAMENTÁRIA'!$C:$M,5,0)</f>
        <v>M3</v>
      </c>
      <c r="G595" s="1000" t="s">
        <v>16</v>
      </c>
      <c r="H595" s="1001" t="s">
        <v>17</v>
      </c>
      <c r="I595" s="1001" t="s">
        <v>18</v>
      </c>
      <c r="J595" s="1001" t="s">
        <v>19</v>
      </c>
      <c r="K595" s="1001" t="s">
        <v>20</v>
      </c>
      <c r="L595" s="1001" t="s">
        <v>21</v>
      </c>
      <c r="M595" s="892">
        <f>L600</f>
        <v>250.98850000000004</v>
      </c>
      <c r="N595" s="190"/>
      <c r="O595" s="115"/>
      <c r="P595" s="113"/>
      <c r="Q595" s="113"/>
      <c r="R595" s="113"/>
      <c r="S595" s="113"/>
      <c r="T595" s="113"/>
      <c r="U595" s="113"/>
      <c r="V595" s="113"/>
      <c r="W595" s="113"/>
      <c r="X595" s="113"/>
      <c r="Y595" s="22"/>
      <c r="Z595" s="22"/>
      <c r="AA595" s="22"/>
      <c r="AB595" s="22"/>
      <c r="AC595" s="22"/>
      <c r="AD595" s="22"/>
      <c r="AE595" s="22"/>
    </row>
    <row r="596" spans="1:31" s="39" customFormat="1">
      <c r="A596" s="927"/>
      <c r="B596" s="894"/>
      <c r="C596" s="1008"/>
      <c r="D596" s="1009"/>
      <c r="E596" s="1013" t="s">
        <v>20347</v>
      </c>
      <c r="F596" s="1011"/>
      <c r="G596" s="588"/>
      <c r="H596" s="1012"/>
      <c r="I596" s="1012"/>
      <c r="J596" s="1012"/>
      <c r="K596" s="1012"/>
      <c r="L596" s="1012"/>
      <c r="M596" s="897"/>
      <c r="N596" s="481"/>
    </row>
    <row r="597" spans="1:31" s="39" customFormat="1">
      <c r="A597" s="927"/>
      <c r="B597" s="894"/>
      <c r="C597" s="1008"/>
      <c r="D597" s="1009"/>
      <c r="E597" s="1025" t="s">
        <v>20386</v>
      </c>
      <c r="F597" s="1011"/>
      <c r="G597" s="588"/>
      <c r="H597" s="1012"/>
      <c r="I597" s="1012"/>
      <c r="J597" s="1012"/>
      <c r="K597" s="1012"/>
      <c r="L597" s="1012">
        <f>$M$584</f>
        <v>911.00900000000001</v>
      </c>
      <c r="M597" s="900"/>
      <c r="N597" s="481"/>
    </row>
    <row r="598" spans="1:31" s="39" customFormat="1">
      <c r="A598" s="927"/>
      <c r="B598" s="894"/>
      <c r="C598" s="1008"/>
      <c r="D598" s="1009"/>
      <c r="E598" s="1025" t="s">
        <v>20388</v>
      </c>
      <c r="F598" s="1011"/>
      <c r="G598" s="588"/>
      <c r="H598" s="1012"/>
      <c r="I598" s="1012"/>
      <c r="J598" s="1012"/>
      <c r="K598" s="1012"/>
      <c r="L598" s="1012">
        <f>$M$740+M$750</f>
        <v>644.03199999999993</v>
      </c>
      <c r="M598" s="900"/>
      <c r="N598" s="481"/>
    </row>
    <row r="599" spans="1:31" s="39" customFormat="1">
      <c r="A599" s="927"/>
      <c r="B599" s="894"/>
      <c r="C599" s="1008"/>
      <c r="D599" s="1009"/>
      <c r="E599" s="1025" t="s">
        <v>19973</v>
      </c>
      <c r="F599" s="1011"/>
      <c r="G599" s="588"/>
      <c r="H599" s="1012"/>
      <c r="I599" s="1012"/>
      <c r="J599" s="1012"/>
      <c r="K599" s="1012"/>
      <c r="L599" s="1012">
        <f>$M$700</f>
        <v>15.988499999999998</v>
      </c>
      <c r="M599" s="900"/>
      <c r="N599" s="481"/>
    </row>
    <row r="600" spans="1:31" s="39" customFormat="1" ht="23.25">
      <c r="A600" s="927"/>
      <c r="B600" s="894"/>
      <c r="C600" s="1008"/>
      <c r="D600" s="1009"/>
      <c r="E600" s="1018" t="s">
        <v>20351</v>
      </c>
      <c r="F600" s="1011"/>
      <c r="G600" s="588"/>
      <c r="H600" s="1012"/>
      <c r="I600" s="1012"/>
      <c r="J600" s="1012"/>
      <c r="K600" s="1012"/>
      <c r="L600" s="867">
        <f>L597-(L598+L599)</f>
        <v>250.98850000000004</v>
      </c>
      <c r="M600" s="897"/>
      <c r="N600" s="481"/>
    </row>
    <row r="601" spans="1:31" s="39" customFormat="1">
      <c r="A601" s="927"/>
      <c r="B601" s="894"/>
      <c r="C601" s="1008"/>
      <c r="D601" s="1009"/>
      <c r="E601" s="1059"/>
      <c r="F601" s="1011"/>
      <c r="G601" s="588"/>
      <c r="H601" s="1012"/>
      <c r="I601" s="1012"/>
      <c r="J601" s="1012"/>
      <c r="K601" s="1012"/>
      <c r="L601" s="1012"/>
      <c r="M601" s="897"/>
      <c r="N601" s="481"/>
    </row>
    <row r="602" spans="1:31" s="191" customFormat="1" ht="37.5">
      <c r="A602" s="932">
        <v>3</v>
      </c>
      <c r="B602" s="891" t="str">
        <f>$B$583&amp;"."&amp;A602</f>
        <v>5.1.1.3</v>
      </c>
      <c r="C602" s="998">
        <f ca="1">VLOOKUP($B602,'PLANILHA ORÇAMENTÁRIA'!$C:$M,2,0)</f>
        <v>100980</v>
      </c>
      <c r="D602" s="998" t="str">
        <f ca="1">VLOOKUP($B602,'PLANILHA ORÇAMENTÁRIA'!$C:$M,3,0)</f>
        <v>SINAPI</v>
      </c>
      <c r="E602" s="999" t="str">
        <f ca="1">VLOOKUP($B602,'PLANILHA ORÇAMENTÁRIA'!$C:$M,4,0)</f>
        <v>CARGA, MANOBRA E DESCARGA DE SOLOS E MATERIAIS GRANULARES EM CAMINHÃO BASCULANTE 18 M³ - CARGA COM ESCAVADEIRA HIDRÁULICA (CAÇAMBA DE 1,20 M³ / 155 HP) E DESCARGA LIVRE (UNIDADE: M3). AF_07/2020</v>
      </c>
      <c r="F602" s="998" t="str">
        <f ca="1">VLOOKUP($B602,'PLANILHA ORÇAMENTÁRIA'!$C:$M,5,0)</f>
        <v>M3</v>
      </c>
      <c r="G602" s="1000" t="s">
        <v>19975</v>
      </c>
      <c r="H602" s="1001" t="s">
        <v>17</v>
      </c>
      <c r="I602" s="1001" t="s">
        <v>18</v>
      </c>
      <c r="J602" s="1001" t="s">
        <v>19</v>
      </c>
      <c r="K602" s="1001" t="s">
        <v>20</v>
      </c>
      <c r="L602" s="1001" t="s">
        <v>21</v>
      </c>
      <c r="M602" s="892">
        <f>L605</f>
        <v>1869.0893406956204</v>
      </c>
      <c r="N602" s="190"/>
      <c r="O602" s="115"/>
      <c r="P602" s="113"/>
      <c r="Q602" s="113"/>
      <c r="R602" s="113"/>
      <c r="S602" s="113"/>
      <c r="T602" s="113"/>
      <c r="U602" s="113"/>
      <c r="V602" s="113"/>
      <c r="W602" s="113"/>
      <c r="X602" s="113"/>
      <c r="Y602" s="22"/>
      <c r="Z602" s="22"/>
      <c r="AA602" s="22"/>
      <c r="AB602" s="22"/>
      <c r="AC602" s="22"/>
      <c r="AD602" s="22"/>
      <c r="AE602" s="22"/>
    </row>
    <row r="603" spans="1:31" s="39" customFormat="1">
      <c r="A603" s="927"/>
      <c r="B603" s="894"/>
      <c r="C603" s="1008"/>
      <c r="D603" s="1009"/>
      <c r="E603" s="1025" t="s">
        <v>20387</v>
      </c>
      <c r="F603" s="1011"/>
      <c r="G603" s="588"/>
      <c r="H603" s="1012"/>
      <c r="I603" s="1012"/>
      <c r="J603" s="1012"/>
      <c r="K603" s="1012"/>
      <c r="L603" s="1012">
        <f>$M$584+$M$614</f>
        <v>1688.7495313043232</v>
      </c>
      <c r="M603" s="897"/>
      <c r="N603" s="481"/>
    </row>
    <row r="604" spans="1:31" s="39" customFormat="1">
      <c r="A604" s="927"/>
      <c r="B604" s="894"/>
      <c r="C604" s="1008"/>
      <c r="D604" s="1009"/>
      <c r="E604" s="1025" t="s">
        <v>20350</v>
      </c>
      <c r="F604" s="1011"/>
      <c r="G604" s="588"/>
      <c r="H604" s="1012"/>
      <c r="I604" s="1012"/>
      <c r="J604" s="1012"/>
      <c r="K604" s="1012"/>
      <c r="L604" s="1012">
        <f>$M$595</f>
        <v>250.98850000000004</v>
      </c>
      <c r="M604" s="897"/>
      <c r="N604" s="481"/>
    </row>
    <row r="605" spans="1:31" s="39" customFormat="1" ht="23.25">
      <c r="A605" s="927"/>
      <c r="B605" s="894"/>
      <c r="C605" s="1008"/>
      <c r="D605" s="1009"/>
      <c r="E605" s="1018" t="s">
        <v>20352</v>
      </c>
      <c r="F605" s="1011"/>
      <c r="G605" s="588">
        <v>1.3</v>
      </c>
      <c r="H605" s="1012"/>
      <c r="I605" s="1012"/>
      <c r="J605" s="1012"/>
      <c r="K605" s="1012"/>
      <c r="L605" s="1016">
        <f>(L603-L604)*G605</f>
        <v>1869.0893406956204</v>
      </c>
      <c r="M605" s="897"/>
      <c r="N605" s="481"/>
    </row>
    <row r="606" spans="1:31" s="39" customFormat="1">
      <c r="A606" s="927"/>
      <c r="B606" s="894"/>
      <c r="C606" s="1008"/>
      <c r="D606" s="1009"/>
      <c r="E606" s="1010"/>
      <c r="F606" s="1011"/>
      <c r="G606" s="588"/>
      <c r="H606" s="1012"/>
      <c r="I606" s="1012"/>
      <c r="J606" s="1012"/>
      <c r="K606" s="1012"/>
      <c r="L606" s="1012"/>
      <c r="M606" s="897"/>
      <c r="N606" s="481"/>
    </row>
    <row r="607" spans="1:31" s="191" customFormat="1" ht="25.5">
      <c r="A607" s="932">
        <v>4</v>
      </c>
      <c r="B607" s="891" t="str">
        <f>$B$583&amp;"."&amp;A607</f>
        <v>5.1.1.4</v>
      </c>
      <c r="C607" s="998">
        <f ca="1">VLOOKUP($B607,'PLANILHA ORÇAMENTÁRIA'!$C:$M,2,0)</f>
        <v>95877</v>
      </c>
      <c r="D607" s="998" t="str">
        <f ca="1">VLOOKUP($B607,'PLANILHA ORÇAMENTÁRIA'!$C:$M,3,0)</f>
        <v>SINAPI</v>
      </c>
      <c r="E607" s="999" t="str">
        <f ca="1">VLOOKUP($B607,'PLANILHA ORÇAMENTÁRIA'!$C:$M,4,0)</f>
        <v>TRANSPORTE COM CAMINHÃO BASCULANTE DE 18 M³, EM VIA URBANA PAVIMENTADA, DMT ATÉ 30 KM (UNIDADE: M3XKM). AF_07/2020</v>
      </c>
      <c r="F607" s="998" t="str">
        <f ca="1">VLOOKUP($B607,'PLANILHA ORÇAMENTÁRIA'!$C:$M,5,0)</f>
        <v>M3XKM</v>
      </c>
      <c r="G607" s="1000" t="s">
        <v>16</v>
      </c>
      <c r="H607" s="1001" t="s">
        <v>17</v>
      </c>
      <c r="I607" s="1001" t="s">
        <v>18</v>
      </c>
      <c r="J607" s="1001" t="s">
        <v>19</v>
      </c>
      <c r="K607" s="1001" t="s">
        <v>20</v>
      </c>
      <c r="L607" s="1001" t="s">
        <v>21</v>
      </c>
      <c r="M607" s="892">
        <f>M608</f>
        <v>56072.680220868613</v>
      </c>
      <c r="N607" s="190"/>
      <c r="O607" s="115"/>
      <c r="P607" s="113"/>
      <c r="Q607" s="113"/>
      <c r="R607" s="113"/>
      <c r="S607" s="113"/>
      <c r="T607" s="113"/>
      <c r="U607" s="113"/>
      <c r="V607" s="113"/>
      <c r="W607" s="113"/>
      <c r="X607" s="113"/>
      <c r="Y607" s="22"/>
      <c r="Z607" s="22"/>
      <c r="AA607" s="22"/>
      <c r="AB607" s="22"/>
      <c r="AC607" s="22"/>
      <c r="AD607" s="22"/>
      <c r="AE607" s="22"/>
    </row>
    <row r="608" spans="1:31" s="39" customFormat="1">
      <c r="A608" s="927"/>
      <c r="B608" s="894"/>
      <c r="C608" s="1008"/>
      <c r="D608" s="1009"/>
      <c r="E608" s="1013" t="s">
        <v>44340</v>
      </c>
      <c r="F608" s="1011"/>
      <c r="G608" s="588">
        <v>30</v>
      </c>
      <c r="H608" s="1012"/>
      <c r="I608" s="1012"/>
      <c r="J608" s="1012"/>
      <c r="K608" s="1012"/>
      <c r="L608" s="1012">
        <f>M602</f>
        <v>1869.0893406956204</v>
      </c>
      <c r="M608" s="897">
        <f>L608*G608</f>
        <v>56072.680220868613</v>
      </c>
      <c r="N608" s="481"/>
    </row>
    <row r="609" spans="1:31" s="39" customFormat="1">
      <c r="A609" s="927"/>
      <c r="B609" s="894"/>
      <c r="C609" s="1008"/>
      <c r="D609" s="1009"/>
      <c r="E609" s="1010"/>
      <c r="F609" s="1011"/>
      <c r="G609" s="588"/>
      <c r="H609" s="1012"/>
      <c r="I609" s="1012"/>
      <c r="J609" s="1012"/>
      <c r="K609" s="1012"/>
      <c r="L609" s="1012"/>
      <c r="M609" s="897"/>
      <c r="N609" s="481"/>
    </row>
    <row r="610" spans="1:31" s="191" customFormat="1">
      <c r="A610" s="932">
        <v>5</v>
      </c>
      <c r="B610" s="891" t="str">
        <f>$B$583&amp;"."&amp;A610</f>
        <v>5.1.1.5</v>
      </c>
      <c r="C610" s="998" t="str">
        <f ca="1">VLOOKUP($B610,'PLANILHA ORÇAMENTÁRIA'!$C:$M,2,0)</f>
        <v>CPU-002</v>
      </c>
      <c r="D610" s="998" t="str">
        <f ca="1">VLOOKUP($B610,'PLANILHA ORÇAMENTÁRIA'!$C:$M,3,0)</f>
        <v>EXTRA</v>
      </c>
      <c r="E610" s="999" t="str">
        <f ca="1">VLOOKUP($B610,'PLANILHA ORÇAMENTÁRIA'!$C:$M,4,0)</f>
        <v>TICKET DE DESTINAÇÃO DE MATERIAL EM BOTA-FORA</v>
      </c>
      <c r="F610" s="998" t="str">
        <f ca="1">VLOOKUP($B610,'PLANILHA ORÇAMENTÁRIA'!$C:$M,5,0)</f>
        <v>M³</v>
      </c>
      <c r="G610" s="1000" t="s">
        <v>16</v>
      </c>
      <c r="H610" s="1001" t="s">
        <v>17</v>
      </c>
      <c r="I610" s="1001" t="s">
        <v>18</v>
      </c>
      <c r="J610" s="1001" t="s">
        <v>19</v>
      </c>
      <c r="K610" s="1001" t="s">
        <v>20</v>
      </c>
      <c r="L610" s="1001" t="s">
        <v>21</v>
      </c>
      <c r="M610" s="892">
        <f>L611</f>
        <v>1869.0893406956204</v>
      </c>
      <c r="N610" s="190"/>
      <c r="O610" s="115"/>
      <c r="P610" s="113"/>
      <c r="Q610" s="113"/>
      <c r="R610" s="113"/>
      <c r="S610" s="113"/>
      <c r="T610" s="113"/>
      <c r="U610" s="113"/>
      <c r="V610" s="113"/>
      <c r="W610" s="113"/>
      <c r="X610" s="113"/>
      <c r="Y610" s="22"/>
      <c r="Z610" s="22"/>
      <c r="AA610" s="22"/>
      <c r="AB610" s="22"/>
      <c r="AC610" s="22"/>
      <c r="AD610" s="22"/>
      <c r="AE610" s="22"/>
    </row>
    <row r="611" spans="1:31" s="39" customFormat="1">
      <c r="A611" s="927"/>
      <c r="B611" s="894"/>
      <c r="C611" s="1008"/>
      <c r="D611" s="1009"/>
      <c r="E611" s="1025" t="s">
        <v>44342</v>
      </c>
      <c r="F611" s="1011"/>
      <c r="G611" s="588"/>
      <c r="H611" s="1012"/>
      <c r="I611" s="1012"/>
      <c r="J611" s="1012"/>
      <c r="K611" s="1012"/>
      <c r="L611" s="1016">
        <f>$M$602</f>
        <v>1869.0893406956204</v>
      </c>
      <c r="M611" s="897"/>
      <c r="N611" s="481"/>
    </row>
    <row r="612" spans="1:31" s="39" customFormat="1">
      <c r="A612" s="927"/>
      <c r="B612" s="894"/>
      <c r="C612" s="1008"/>
      <c r="D612" s="1009"/>
      <c r="E612" s="1010"/>
      <c r="F612" s="1011"/>
      <c r="G612" s="588"/>
      <c r="H612" s="1012"/>
      <c r="I612" s="1012"/>
      <c r="J612" s="1012"/>
      <c r="K612" s="1012"/>
      <c r="L612" s="1012"/>
      <c r="M612" s="897"/>
      <c r="N612" s="481"/>
    </row>
    <row r="613" spans="1:31" s="39" customFormat="1" ht="15" customHeight="1">
      <c r="A613" s="927">
        <v>2</v>
      </c>
      <c r="B613" s="910" t="str">
        <f>$B$582&amp;"."&amp;A613</f>
        <v>5.1.2</v>
      </c>
      <c r="C613" s="1039"/>
      <c r="D613" s="1039"/>
      <c r="E613" s="1040" t="s">
        <v>11940</v>
      </c>
      <c r="F613" s="1041"/>
      <c r="G613" s="1042"/>
      <c r="H613" s="1043"/>
      <c r="I613" s="1043"/>
      <c r="J613" s="1043"/>
      <c r="K613" s="1043"/>
      <c r="L613" s="1043"/>
      <c r="M613" s="911"/>
      <c r="N613" s="481"/>
    </row>
    <row r="614" spans="1:31" s="191" customFormat="1" ht="37.5">
      <c r="A614" s="932">
        <v>1</v>
      </c>
      <c r="B614" s="891" t="str">
        <f>$B$613&amp;"."&amp;A614</f>
        <v>5.1.2.1</v>
      </c>
      <c r="C614" s="998" t="str">
        <f ca="1">VLOOKUP($B614,'PLANILHA ORÇAMENTÁRIA'!$C:$M,2,0)</f>
        <v>ED-29802</v>
      </c>
      <c r="D614" s="998" t="str">
        <f ca="1">VLOOKUP($B614,'PLANILHA ORÇAMENTÁRIA'!$C:$M,3,0)</f>
        <v>SEINFRA-MG</v>
      </c>
      <c r="E614" s="999" t="str">
        <f ca="1">VLOOKUP($B614,'PLANILHA ORÇAMENTÁRIA'!$C:$M,4,0)</f>
        <v>PERFURAÇÃO MECÂNICA DE ESTACA TIPO TRADO ROTATIVO, INCLUSIVE AFASTAMENTO LATERAL, EXCLUSIVE ARMAÇÃO, CONCRETO ESTRUTURAL, TRANSPORTE E RETIRADA DO MATERIAL ESCAVADO</v>
      </c>
      <c r="F614" s="998" t="str">
        <f ca="1">VLOOKUP($B614,'PLANILHA ORÇAMENTÁRIA'!$C:$M,5,0)</f>
        <v>M3</v>
      </c>
      <c r="G614" s="1000" t="s">
        <v>16</v>
      </c>
      <c r="H614" s="1001" t="s">
        <v>17</v>
      </c>
      <c r="I614" s="1001" t="s">
        <v>19970</v>
      </c>
      <c r="J614" s="1001" t="s">
        <v>19</v>
      </c>
      <c r="K614" s="1001" t="s">
        <v>20</v>
      </c>
      <c r="L614" s="1001" t="s">
        <v>21</v>
      </c>
      <c r="M614" s="892">
        <f>M624</f>
        <v>777.74053130432321</v>
      </c>
      <c r="N614" s="190"/>
      <c r="O614" s="115"/>
      <c r="P614" s="113"/>
      <c r="Q614" s="113"/>
      <c r="R614" s="113"/>
      <c r="S614" s="113"/>
      <c r="T614" s="113"/>
      <c r="U614" s="113"/>
      <c r="V614" s="113"/>
      <c r="W614" s="113"/>
      <c r="X614" s="113"/>
      <c r="Y614" s="22"/>
      <c r="Z614" s="22"/>
      <c r="AA614" s="22"/>
      <c r="AB614" s="22"/>
      <c r="AC614" s="22"/>
      <c r="AD614" s="22"/>
      <c r="AE614" s="22"/>
    </row>
    <row r="615" spans="1:31" s="39" customFormat="1">
      <c r="A615" s="927"/>
      <c r="B615" s="894"/>
      <c r="C615" s="1008"/>
      <c r="D615" s="1009"/>
      <c r="E615" s="1025" t="s">
        <v>20383</v>
      </c>
      <c r="F615" s="1011"/>
      <c r="G615" s="588"/>
      <c r="H615" s="1012"/>
      <c r="I615" s="1012"/>
      <c r="J615" s="1012"/>
      <c r="K615" s="1012"/>
      <c r="L615" s="1012"/>
      <c r="M615" s="897"/>
      <c r="N615" s="481"/>
    </row>
    <row r="616" spans="1:31" s="39" customFormat="1">
      <c r="A616" s="927"/>
      <c r="B616" s="894"/>
      <c r="C616" s="1008"/>
      <c r="D616" s="1009"/>
      <c r="E616" s="1025" t="s">
        <v>20520</v>
      </c>
      <c r="F616" s="1011"/>
      <c r="G616" s="588">
        <v>8</v>
      </c>
      <c r="H616" s="1012"/>
      <c r="I616" s="1012">
        <v>1</v>
      </c>
      <c r="J616" s="1012">
        <v>21</v>
      </c>
      <c r="K616" s="1012">
        <f>PI()*(I616/2)^2</f>
        <v>0.78539816339744828</v>
      </c>
      <c r="L616" s="1012">
        <f>K616*J616</f>
        <v>16.493361431346415</v>
      </c>
      <c r="M616" s="900">
        <f>L616*G616</f>
        <v>131.94689145077132</v>
      </c>
      <c r="N616" s="481"/>
    </row>
    <row r="617" spans="1:31" s="39" customFormat="1">
      <c r="A617" s="927"/>
      <c r="B617" s="894"/>
      <c r="C617" s="1008"/>
      <c r="D617" s="1009"/>
      <c r="E617" s="1025" t="s">
        <v>20522</v>
      </c>
      <c r="F617" s="1011"/>
      <c r="G617" s="588">
        <v>12</v>
      </c>
      <c r="H617" s="1012"/>
      <c r="I617" s="1012">
        <v>1</v>
      </c>
      <c r="J617" s="1012">
        <v>19</v>
      </c>
      <c r="K617" s="1012">
        <f t="shared" ref="K617:K623" si="13">PI()*(I617/2)^2</f>
        <v>0.78539816339744828</v>
      </c>
      <c r="L617" s="1012">
        <f t="shared" ref="L617:L623" si="14">K617*J617</f>
        <v>14.922565104551516</v>
      </c>
      <c r="M617" s="900">
        <f t="shared" ref="M617:M623" si="15">L617*G617</f>
        <v>179.0707812546182</v>
      </c>
      <c r="N617" s="481"/>
    </row>
    <row r="618" spans="1:31" s="39" customFormat="1">
      <c r="A618" s="927"/>
      <c r="B618" s="894"/>
      <c r="C618" s="1008"/>
      <c r="D618" s="1009"/>
      <c r="E618" s="1025" t="s">
        <v>20523</v>
      </c>
      <c r="F618" s="1011"/>
      <c r="G618" s="588">
        <v>9</v>
      </c>
      <c r="H618" s="1012"/>
      <c r="I618" s="1012">
        <v>1</v>
      </c>
      <c r="J618" s="1012">
        <v>22</v>
      </c>
      <c r="K618" s="1012">
        <f t="shared" si="13"/>
        <v>0.78539816339744828</v>
      </c>
      <c r="L618" s="1012">
        <f t="shared" si="14"/>
        <v>17.27875959474386</v>
      </c>
      <c r="M618" s="900">
        <f t="shared" si="15"/>
        <v>155.50883635269474</v>
      </c>
      <c r="N618" s="481"/>
    </row>
    <row r="619" spans="1:31" s="39" customFormat="1">
      <c r="A619" s="927"/>
      <c r="B619" s="894"/>
      <c r="C619" s="1008"/>
      <c r="D619" s="1009"/>
      <c r="E619" s="1025" t="s">
        <v>20524</v>
      </c>
      <c r="F619" s="1011"/>
      <c r="G619" s="588">
        <v>6</v>
      </c>
      <c r="H619" s="1012"/>
      <c r="I619" s="1012">
        <v>1</v>
      </c>
      <c r="J619" s="1012">
        <v>18</v>
      </c>
      <c r="K619" s="1012">
        <f t="shared" si="13"/>
        <v>0.78539816339744828</v>
      </c>
      <c r="L619" s="1012">
        <f t="shared" si="14"/>
        <v>14.137166941154069</v>
      </c>
      <c r="M619" s="900">
        <f t="shared" si="15"/>
        <v>84.823001646924411</v>
      </c>
      <c r="N619" s="481"/>
    </row>
    <row r="620" spans="1:31" s="39" customFormat="1">
      <c r="A620" s="927"/>
      <c r="B620" s="894"/>
      <c r="C620" s="1008"/>
      <c r="D620" s="1009"/>
      <c r="E620" s="1025" t="s">
        <v>20526</v>
      </c>
      <c r="F620" s="1011"/>
      <c r="G620" s="588">
        <v>6</v>
      </c>
      <c r="H620" s="1012"/>
      <c r="I620" s="1012">
        <v>1</v>
      </c>
      <c r="J620" s="1012">
        <v>16</v>
      </c>
      <c r="K620" s="1012">
        <f t="shared" si="13"/>
        <v>0.78539816339744828</v>
      </c>
      <c r="L620" s="1012">
        <f t="shared" si="14"/>
        <v>12.566370614359172</v>
      </c>
      <c r="M620" s="900">
        <f t="shared" si="15"/>
        <v>75.398223686155035</v>
      </c>
      <c r="N620" s="481"/>
    </row>
    <row r="621" spans="1:31" s="39" customFormat="1">
      <c r="A621" s="927"/>
      <c r="B621" s="894"/>
      <c r="C621" s="1008"/>
      <c r="D621" s="1009"/>
      <c r="E621" s="1025" t="s">
        <v>20525</v>
      </c>
      <c r="F621" s="1011"/>
      <c r="G621" s="588">
        <v>4</v>
      </c>
      <c r="H621" s="1012"/>
      <c r="I621" s="1012">
        <v>1</v>
      </c>
      <c r="J621" s="1012">
        <v>17</v>
      </c>
      <c r="K621" s="1012">
        <f t="shared" si="13"/>
        <v>0.78539816339744828</v>
      </c>
      <c r="L621" s="1012">
        <f t="shared" si="14"/>
        <v>13.351768777756622</v>
      </c>
      <c r="M621" s="900">
        <f t="shared" si="15"/>
        <v>53.407075111026487</v>
      </c>
      <c r="N621" s="481"/>
    </row>
    <row r="622" spans="1:31" s="39" customFormat="1">
      <c r="A622" s="927"/>
      <c r="B622" s="894"/>
      <c r="C622" s="1008"/>
      <c r="D622" s="1009"/>
      <c r="E622" s="1025" t="s">
        <v>20527</v>
      </c>
      <c r="F622" s="1011"/>
      <c r="G622" s="588">
        <v>8</v>
      </c>
      <c r="H622" s="1012"/>
      <c r="I622" s="1012">
        <v>1</v>
      </c>
      <c r="J622" s="1012">
        <v>15</v>
      </c>
      <c r="K622" s="1012">
        <f t="shared" si="13"/>
        <v>0.78539816339744828</v>
      </c>
      <c r="L622" s="1012">
        <f t="shared" si="14"/>
        <v>11.780972450961723</v>
      </c>
      <c r="M622" s="900">
        <f t="shared" si="15"/>
        <v>94.247779607693786</v>
      </c>
      <c r="N622" s="481"/>
    </row>
    <row r="623" spans="1:31" s="39" customFormat="1">
      <c r="A623" s="927"/>
      <c r="B623" s="894"/>
      <c r="C623" s="1008"/>
      <c r="D623" s="1009"/>
      <c r="E623" s="1025" t="s">
        <v>20521</v>
      </c>
      <c r="F623" s="1011"/>
      <c r="G623" s="588">
        <v>2</v>
      </c>
      <c r="H623" s="1012"/>
      <c r="I623" s="1012">
        <v>0.5</v>
      </c>
      <c r="J623" s="1012">
        <v>8.5</v>
      </c>
      <c r="K623" s="1012">
        <f t="shared" si="13"/>
        <v>0.19634954084936207</v>
      </c>
      <c r="L623" s="1012">
        <f t="shared" si="14"/>
        <v>1.6689710972195777</v>
      </c>
      <c r="M623" s="900">
        <f t="shared" si="15"/>
        <v>3.3379421944391554</v>
      </c>
      <c r="N623" s="481"/>
    </row>
    <row r="624" spans="1:31" s="39" customFormat="1">
      <c r="A624" s="927"/>
      <c r="B624" s="894"/>
      <c r="C624" s="1008"/>
      <c r="D624" s="1009"/>
      <c r="E624" s="1018" t="s">
        <v>23324</v>
      </c>
      <c r="F624" s="1011"/>
      <c r="G624" s="588">
        <f>SUM(G616:G623)</f>
        <v>55</v>
      </c>
      <c r="H624" s="1012"/>
      <c r="I624" s="1012"/>
      <c r="J624" s="1012"/>
      <c r="K624" s="1012"/>
      <c r="L624" s="1012"/>
      <c r="M624" s="897">
        <f>SUM(M616:M623)</f>
        <v>777.74053130432321</v>
      </c>
      <c r="N624" s="481"/>
    </row>
    <row r="625" spans="1:14" s="39" customFormat="1">
      <c r="A625" s="927"/>
      <c r="B625" s="894"/>
      <c r="C625" s="1008"/>
      <c r="D625" s="1009"/>
      <c r="E625" s="1010"/>
      <c r="F625" s="1011"/>
      <c r="G625" s="588"/>
      <c r="H625" s="1012"/>
      <c r="I625" s="1012"/>
      <c r="J625" s="1012"/>
      <c r="K625" s="1012"/>
      <c r="L625" s="1012"/>
      <c r="M625" s="897"/>
      <c r="N625" s="481"/>
    </row>
    <row r="626" spans="1:14" s="483" customFormat="1">
      <c r="A626" s="927">
        <v>2</v>
      </c>
      <c r="B626" s="891" t="str">
        <f>$B$613&amp;"."&amp;A626</f>
        <v>5.1.2.2</v>
      </c>
      <c r="C626" s="998" t="str">
        <f ca="1">VLOOKUP($B626,'PLANILHA ORÇAMENTÁRIA'!$C:$M,2,0)</f>
        <v>ED-48298</v>
      </c>
      <c r="D626" s="998" t="str">
        <f ca="1">VLOOKUP($B626,'PLANILHA ORÇAMENTÁRIA'!$C:$M,3,0)</f>
        <v>SEINFRA-MG</v>
      </c>
      <c r="E626" s="999" t="str">
        <f ca="1">VLOOKUP($B626,'PLANILHA ORÇAMENTÁRIA'!$C:$M,4,0)</f>
        <v>CORTE, DOBRA E MONTAGEM DE AÇO CA-50/60, INCLUSIVE ESPAÇADOR</v>
      </c>
      <c r="F626" s="998" t="str">
        <f ca="1">VLOOKUP($B626,'PLANILHA ORÇAMENTÁRIA'!$C:$M,5,0)</f>
        <v>KG</v>
      </c>
      <c r="G626" s="1000" t="s">
        <v>16</v>
      </c>
      <c r="H626" s="1001" t="s">
        <v>17</v>
      </c>
      <c r="I626" s="1001" t="s">
        <v>18</v>
      </c>
      <c r="J626" s="1001" t="s">
        <v>20355</v>
      </c>
      <c r="K626" s="1001" t="s">
        <v>20354</v>
      </c>
      <c r="L626" s="1001" t="s">
        <v>21</v>
      </c>
      <c r="M626" s="901">
        <f>M644</f>
        <v>70535</v>
      </c>
      <c r="N626" s="482"/>
    </row>
    <row r="627" spans="1:14" s="39" customFormat="1">
      <c r="A627" s="927"/>
      <c r="B627" s="894"/>
      <c r="C627" s="1008"/>
      <c r="D627" s="1009"/>
      <c r="E627" s="1013" t="s">
        <v>20528</v>
      </c>
      <c r="F627" s="1011"/>
      <c r="G627" s="588"/>
      <c r="H627" s="1012"/>
      <c r="I627" s="1012"/>
      <c r="J627" s="1012"/>
      <c r="K627" s="1012"/>
      <c r="L627" s="1012"/>
      <c r="M627" s="897"/>
      <c r="N627" s="481"/>
    </row>
    <row r="628" spans="1:14" s="39" customFormat="1">
      <c r="A628" s="927"/>
      <c r="B628" s="894"/>
      <c r="C628" s="1008"/>
      <c r="D628" s="1009"/>
      <c r="E628" s="1060" t="s">
        <v>20369</v>
      </c>
      <c r="F628" s="1061"/>
      <c r="G628" s="1062"/>
      <c r="H628" s="1063"/>
      <c r="I628" s="1063"/>
      <c r="J628" s="1063"/>
      <c r="K628" s="1064"/>
      <c r="L628" s="1063"/>
      <c r="M628" s="913">
        <f>K631</f>
        <v>45991</v>
      </c>
      <c r="N628" s="481"/>
    </row>
    <row r="629" spans="1:14" s="39" customFormat="1">
      <c r="A629" s="927"/>
      <c r="B629" s="894"/>
      <c r="C629" s="1008"/>
      <c r="D629" s="1009"/>
      <c r="E629" s="1025" t="s">
        <v>20370</v>
      </c>
      <c r="F629" s="1011"/>
      <c r="G629" s="588"/>
      <c r="H629" s="1012">
        <v>10990</v>
      </c>
      <c r="I629" s="1012"/>
      <c r="J629" s="1012">
        <v>0.4</v>
      </c>
      <c r="K629" s="1012">
        <f>H629*J629</f>
        <v>4396</v>
      </c>
      <c r="L629" s="1012"/>
      <c r="M629" s="900"/>
      <c r="N629" s="481"/>
    </row>
    <row r="630" spans="1:14" s="39" customFormat="1">
      <c r="A630" s="927"/>
      <c r="B630" s="894"/>
      <c r="C630" s="1008"/>
      <c r="D630" s="1009"/>
      <c r="E630" s="1025" t="s">
        <v>20363</v>
      </c>
      <c r="F630" s="1011"/>
      <c r="G630" s="588"/>
      <c r="H630" s="1012">
        <v>16638</v>
      </c>
      <c r="I630" s="1012"/>
      <c r="J630" s="1012">
        <v>2.5</v>
      </c>
      <c r="K630" s="1012">
        <f t="shared" ref="K630" si="16">H630*J630</f>
        <v>41595</v>
      </c>
      <c r="L630" s="1012"/>
      <c r="M630" s="900"/>
      <c r="N630" s="481"/>
    </row>
    <row r="631" spans="1:14" s="39" customFormat="1">
      <c r="A631" s="927"/>
      <c r="B631" s="894"/>
      <c r="C631" s="1008"/>
      <c r="D631" s="1009"/>
      <c r="E631" s="1065" t="s">
        <v>20364</v>
      </c>
      <c r="F631" s="1011"/>
      <c r="G631" s="588"/>
      <c r="H631" s="1012"/>
      <c r="I631" s="1012"/>
      <c r="J631" s="1012"/>
      <c r="K631" s="1016">
        <f>ROUNDUP(SUM(K629:K630),0)</f>
        <v>45991</v>
      </c>
      <c r="L631" s="1012"/>
      <c r="M631" s="900"/>
      <c r="N631" s="481"/>
    </row>
    <row r="632" spans="1:14" s="39" customFormat="1">
      <c r="A632" s="927"/>
      <c r="B632" s="894"/>
      <c r="C632" s="1008"/>
      <c r="D632" s="1009"/>
      <c r="E632" s="1025"/>
      <c r="F632" s="1011"/>
      <c r="G632" s="588"/>
      <c r="H632" s="1012"/>
      <c r="I632" s="1012"/>
      <c r="J632" s="1012"/>
      <c r="K632" s="1012"/>
      <c r="L632" s="1012"/>
      <c r="M632" s="900"/>
      <c r="N632" s="481"/>
    </row>
    <row r="633" spans="1:14" s="39" customFormat="1">
      <c r="A633" s="927"/>
      <c r="B633" s="894"/>
      <c r="C633" s="1008"/>
      <c r="D633" s="1009"/>
      <c r="E633" s="1060" t="s">
        <v>20371</v>
      </c>
      <c r="F633" s="1061"/>
      <c r="G633" s="1062"/>
      <c r="H633" s="1063"/>
      <c r="I633" s="1063"/>
      <c r="J633" s="1063"/>
      <c r="K633" s="1064"/>
      <c r="L633" s="1063"/>
      <c r="M633" s="913">
        <f>K636</f>
        <v>22069</v>
      </c>
      <c r="N633" s="481"/>
    </row>
    <row r="634" spans="1:14" s="39" customFormat="1">
      <c r="A634" s="927"/>
      <c r="B634" s="894"/>
      <c r="C634" s="1008"/>
      <c r="D634" s="1009"/>
      <c r="E634" s="1025" t="s">
        <v>20370</v>
      </c>
      <c r="F634" s="1011"/>
      <c r="G634" s="588"/>
      <c r="H634" s="1012">
        <v>4458</v>
      </c>
      <c r="I634" s="1012"/>
      <c r="J634" s="1012">
        <v>0.4</v>
      </c>
      <c r="K634" s="1012">
        <f>H634*J634</f>
        <v>1783.2</v>
      </c>
      <c r="L634" s="1012"/>
      <c r="M634" s="900"/>
      <c r="N634" s="481"/>
    </row>
    <row r="635" spans="1:14" s="39" customFormat="1">
      <c r="A635" s="927"/>
      <c r="B635" s="894"/>
      <c r="C635" s="1008"/>
      <c r="D635" s="1009"/>
      <c r="E635" s="1025" t="s">
        <v>20363</v>
      </c>
      <c r="F635" s="1011"/>
      <c r="G635" s="588"/>
      <c r="H635" s="1012">
        <v>8114</v>
      </c>
      <c r="I635" s="1012"/>
      <c r="J635" s="1012">
        <v>2.5</v>
      </c>
      <c r="K635" s="1012">
        <f t="shared" ref="K635" si="17">H635*J635</f>
        <v>20285</v>
      </c>
      <c r="L635" s="1012"/>
      <c r="M635" s="900"/>
      <c r="N635" s="481"/>
    </row>
    <row r="636" spans="1:14" s="39" customFormat="1">
      <c r="A636" s="927"/>
      <c r="B636" s="894"/>
      <c r="C636" s="1008"/>
      <c r="D636" s="1009"/>
      <c r="E636" s="1065" t="s">
        <v>20364</v>
      </c>
      <c r="F636" s="1011"/>
      <c r="G636" s="588"/>
      <c r="H636" s="1012"/>
      <c r="I636" s="1012"/>
      <c r="J636" s="1012"/>
      <c r="K636" s="1016">
        <f>ROUNDUP(SUM(K634:K635),0)</f>
        <v>22069</v>
      </c>
      <c r="L636" s="1012"/>
      <c r="M636" s="900"/>
      <c r="N636" s="481"/>
    </row>
    <row r="637" spans="1:14" s="39" customFormat="1">
      <c r="A637" s="927"/>
      <c r="B637" s="894"/>
      <c r="C637" s="1008"/>
      <c r="D637" s="1009"/>
      <c r="E637" s="1025"/>
      <c r="F637" s="1011"/>
      <c r="G637" s="588"/>
      <c r="H637" s="1012"/>
      <c r="I637" s="1012"/>
      <c r="J637" s="1012"/>
      <c r="K637" s="1012"/>
      <c r="L637" s="1012"/>
      <c r="M637" s="900"/>
      <c r="N637" s="481"/>
    </row>
    <row r="638" spans="1:14" s="39" customFormat="1">
      <c r="A638" s="927"/>
      <c r="B638" s="894"/>
      <c r="C638" s="1008"/>
      <c r="D638" s="1009"/>
      <c r="E638" s="1060" t="s">
        <v>20372</v>
      </c>
      <c r="F638" s="1061"/>
      <c r="G638" s="1062"/>
      <c r="H638" s="1063"/>
      <c r="I638" s="1063"/>
      <c r="J638" s="1063"/>
      <c r="K638" s="1064"/>
      <c r="L638" s="1063"/>
      <c r="M638" s="913">
        <f>K642</f>
        <v>2475</v>
      </c>
      <c r="N638" s="481"/>
    </row>
    <row r="639" spans="1:14" s="39" customFormat="1">
      <c r="A639" s="927"/>
      <c r="B639" s="894"/>
      <c r="C639" s="1008"/>
      <c r="D639" s="1009"/>
      <c r="E639" s="1025" t="s">
        <v>20370</v>
      </c>
      <c r="F639" s="1011"/>
      <c r="G639" s="588"/>
      <c r="H639" s="1012">
        <v>264</v>
      </c>
      <c r="I639" s="1012"/>
      <c r="J639" s="1012">
        <v>0.4</v>
      </c>
      <c r="K639" s="1012">
        <f>H639*J639</f>
        <v>105.60000000000001</v>
      </c>
      <c r="L639" s="1012"/>
      <c r="M639" s="900"/>
      <c r="N639" s="481"/>
    </row>
    <row r="640" spans="1:14" s="39" customFormat="1">
      <c r="A640" s="927"/>
      <c r="B640" s="894"/>
      <c r="C640" s="1008"/>
      <c r="D640" s="1009"/>
      <c r="E640" s="1025" t="s">
        <v>20356</v>
      </c>
      <c r="F640" s="1011"/>
      <c r="G640" s="588"/>
      <c r="H640" s="1012">
        <v>1844</v>
      </c>
      <c r="I640" s="1012"/>
      <c r="J640" s="1012">
        <v>1</v>
      </c>
      <c r="K640" s="1012">
        <f t="shared" ref="K640" si="18">H640*J640</f>
        <v>1844</v>
      </c>
      <c r="L640" s="1012"/>
      <c r="M640" s="900"/>
      <c r="N640" s="481"/>
    </row>
    <row r="641" spans="1:14" s="39" customFormat="1">
      <c r="A641" s="927"/>
      <c r="B641" s="894"/>
      <c r="C641" s="1008"/>
      <c r="D641" s="1009"/>
      <c r="E641" s="1025" t="s">
        <v>20374</v>
      </c>
      <c r="F641" s="1011"/>
      <c r="G641" s="588"/>
      <c r="H641" s="1012">
        <v>328</v>
      </c>
      <c r="I641" s="1012"/>
      <c r="J641" s="1012">
        <v>1.6</v>
      </c>
      <c r="K641" s="1012">
        <f t="shared" ref="K641" si="19">H641*J641</f>
        <v>524.80000000000007</v>
      </c>
      <c r="L641" s="1012"/>
      <c r="M641" s="900"/>
      <c r="N641" s="481"/>
    </row>
    <row r="642" spans="1:14" s="39" customFormat="1">
      <c r="A642" s="927"/>
      <c r="B642" s="894"/>
      <c r="C642" s="1008"/>
      <c r="D642" s="1009"/>
      <c r="E642" s="1065" t="s">
        <v>20373</v>
      </c>
      <c r="F642" s="1011"/>
      <c r="G642" s="588"/>
      <c r="H642" s="1012"/>
      <c r="I642" s="1012"/>
      <c r="J642" s="1016"/>
      <c r="K642" s="1016">
        <f>ROUNDUP(SUM(K639:K641),0)</f>
        <v>2475</v>
      </c>
      <c r="L642" s="1012"/>
      <c r="M642" s="900"/>
      <c r="N642" s="481"/>
    </row>
    <row r="643" spans="1:14" s="39" customFormat="1">
      <c r="A643" s="927"/>
      <c r="B643" s="894"/>
      <c r="C643" s="1008"/>
      <c r="D643" s="1009"/>
      <c r="E643" s="1010"/>
      <c r="F643" s="1011"/>
      <c r="G643" s="588"/>
      <c r="H643" s="1012"/>
      <c r="I643" s="1012"/>
      <c r="J643" s="1012"/>
      <c r="K643" s="1012"/>
      <c r="L643" s="1012"/>
      <c r="M643" s="897"/>
      <c r="N643" s="481"/>
    </row>
    <row r="644" spans="1:14" s="39" customFormat="1">
      <c r="A644" s="927"/>
      <c r="B644" s="894"/>
      <c r="C644" s="1008"/>
      <c r="D644" s="1009"/>
      <c r="E644" s="1066" t="s">
        <v>44297</v>
      </c>
      <c r="F644" s="879">
        <v>1</v>
      </c>
      <c r="G644" s="1062"/>
      <c r="H644" s="1063"/>
      <c r="I644" s="1063"/>
      <c r="J644" s="1063"/>
      <c r="K644" s="1063">
        <f>SUM(K642,K636,K631)</f>
        <v>70535</v>
      </c>
      <c r="L644" s="1063"/>
      <c r="M644" s="914">
        <f>K644*F644</f>
        <v>70535</v>
      </c>
      <c r="N644" s="481"/>
    </row>
    <row r="645" spans="1:14" s="39" customFormat="1">
      <c r="A645" s="927"/>
      <c r="B645" s="894"/>
      <c r="C645" s="1008"/>
      <c r="D645" s="1009"/>
      <c r="E645" s="1010"/>
      <c r="F645" s="1011"/>
      <c r="G645" s="588"/>
      <c r="H645" s="1012"/>
      <c r="I645" s="1012"/>
      <c r="J645" s="1012"/>
      <c r="K645" s="1012"/>
      <c r="L645" s="1012"/>
      <c r="M645" s="897"/>
      <c r="N645" s="481"/>
    </row>
    <row r="646" spans="1:14" s="483" customFormat="1" ht="24.75">
      <c r="A646" s="927">
        <v>3</v>
      </c>
      <c r="B646" s="891" t="str">
        <f>$B$613&amp;"."&amp;A646</f>
        <v>5.1.2.3</v>
      </c>
      <c r="C646" s="998" t="str">
        <f ca="1">VLOOKUP($B646,'PLANILHA ORÇAMENTÁRIA'!$C:$M,2,0)</f>
        <v>ED-9054</v>
      </c>
      <c r="D646" s="998" t="str">
        <f ca="1">VLOOKUP($B646,'PLANILHA ORÇAMENTÁRIA'!$C:$M,3,0)</f>
        <v>SEINFRA-MG</v>
      </c>
      <c r="E646" s="999" t="str">
        <f ca="1">VLOOKUP($B646,'PLANILHA ORÇAMENTÁRIA'!$C:$M,4,0)</f>
        <v>FORNECIMENTO DE CONCRETO ESTRUTURAL, USINADO BOMBEADO, AUTO-ADENSÁVEL, COM FCK 30MPA, INCLUSIVE LANÇAMENTO E ACABAMENTO</v>
      </c>
      <c r="F646" s="998" t="str">
        <f ca="1">VLOOKUP($B646,'PLANILHA ORÇAMENTÁRIA'!$C:$M,5,0)</f>
        <v>M3</v>
      </c>
      <c r="G646" s="1000" t="s">
        <v>16</v>
      </c>
      <c r="H646" s="1001" t="s">
        <v>17</v>
      </c>
      <c r="I646" s="1001" t="s">
        <v>19970</v>
      </c>
      <c r="J646" s="1001" t="s">
        <v>19</v>
      </c>
      <c r="K646" s="1001" t="s">
        <v>20</v>
      </c>
      <c r="L646" s="1001" t="s">
        <v>21</v>
      </c>
      <c r="M646" s="901">
        <f>M657</f>
        <v>777.74053130432321</v>
      </c>
      <c r="N646" s="482"/>
    </row>
    <row r="647" spans="1:14" s="39" customFormat="1">
      <c r="A647" s="927"/>
      <c r="B647" s="894"/>
      <c r="C647" s="1008"/>
      <c r="D647" s="1009"/>
      <c r="E647" s="1025" t="s">
        <v>20383</v>
      </c>
      <c r="F647" s="1011"/>
      <c r="G647" s="588"/>
      <c r="H647" s="1012"/>
      <c r="I647" s="1012"/>
      <c r="J647" s="1012"/>
      <c r="K647" s="1012"/>
      <c r="L647" s="1012"/>
      <c r="M647" s="897"/>
      <c r="N647" s="481"/>
    </row>
    <row r="648" spans="1:14" s="39" customFormat="1">
      <c r="A648" s="927"/>
      <c r="B648" s="894"/>
      <c r="C648" s="1008"/>
      <c r="D648" s="1009"/>
      <c r="E648" s="1025" t="s">
        <v>20382</v>
      </c>
      <c r="F648" s="1011"/>
      <c r="G648" s="588">
        <v>8</v>
      </c>
      <c r="H648" s="1012"/>
      <c r="I648" s="1012">
        <v>1</v>
      </c>
      <c r="J648" s="1012">
        <v>21</v>
      </c>
      <c r="K648" s="1012">
        <f>PI()*(I648/2)^2</f>
        <v>0.78539816339744828</v>
      </c>
      <c r="L648" s="1012">
        <f>K648*J648</f>
        <v>16.493361431346415</v>
      </c>
      <c r="M648" s="900">
        <f>L648*G648</f>
        <v>131.94689145077132</v>
      </c>
      <c r="N648" s="481"/>
    </row>
    <row r="649" spans="1:14" s="39" customFormat="1">
      <c r="A649" s="927"/>
      <c r="B649" s="894"/>
      <c r="C649" s="1008"/>
      <c r="D649" s="1009"/>
      <c r="E649" s="1025" t="s">
        <v>20375</v>
      </c>
      <c r="F649" s="1011"/>
      <c r="G649" s="588">
        <v>12</v>
      </c>
      <c r="H649" s="1012"/>
      <c r="I649" s="1012">
        <v>1</v>
      </c>
      <c r="J649" s="1012">
        <v>19</v>
      </c>
      <c r="K649" s="1012">
        <f t="shared" ref="K649:K655" si="20">PI()*(I649/2)^2</f>
        <v>0.78539816339744828</v>
      </c>
      <c r="L649" s="1012">
        <f t="shared" ref="L649:L655" si="21">K649*J649</f>
        <v>14.922565104551516</v>
      </c>
      <c r="M649" s="900">
        <f t="shared" ref="M649:M655" si="22">L649*G649</f>
        <v>179.0707812546182</v>
      </c>
      <c r="N649" s="481"/>
    </row>
    <row r="650" spans="1:14" s="39" customFormat="1">
      <c r="A650" s="927"/>
      <c r="B650" s="894"/>
      <c r="C650" s="1008"/>
      <c r="D650" s="1009"/>
      <c r="E650" s="1025" t="s">
        <v>20376</v>
      </c>
      <c r="F650" s="1011"/>
      <c r="G650" s="588">
        <v>9</v>
      </c>
      <c r="H650" s="1012"/>
      <c r="I650" s="1012">
        <v>1</v>
      </c>
      <c r="J650" s="1012">
        <v>22</v>
      </c>
      <c r="K650" s="1012">
        <f t="shared" si="20"/>
        <v>0.78539816339744828</v>
      </c>
      <c r="L650" s="1012">
        <f t="shared" si="21"/>
        <v>17.27875959474386</v>
      </c>
      <c r="M650" s="900">
        <f t="shared" si="22"/>
        <v>155.50883635269474</v>
      </c>
      <c r="N650" s="481"/>
    </row>
    <row r="651" spans="1:14" s="39" customFormat="1">
      <c r="A651" s="927"/>
      <c r="B651" s="894"/>
      <c r="C651" s="1008"/>
      <c r="D651" s="1009"/>
      <c r="E651" s="1025" t="s">
        <v>20377</v>
      </c>
      <c r="F651" s="1011"/>
      <c r="G651" s="588">
        <v>6</v>
      </c>
      <c r="H651" s="1012"/>
      <c r="I651" s="1012">
        <v>1</v>
      </c>
      <c r="J651" s="1012">
        <v>18</v>
      </c>
      <c r="K651" s="1012">
        <f t="shared" si="20"/>
        <v>0.78539816339744828</v>
      </c>
      <c r="L651" s="1012">
        <f t="shared" si="21"/>
        <v>14.137166941154069</v>
      </c>
      <c r="M651" s="900">
        <f t="shared" si="22"/>
        <v>84.823001646924411</v>
      </c>
      <c r="N651" s="481"/>
    </row>
    <row r="652" spans="1:14" s="39" customFormat="1">
      <c r="A652" s="927"/>
      <c r="B652" s="894"/>
      <c r="C652" s="1008"/>
      <c r="D652" s="1009"/>
      <c r="E652" s="1025" t="s">
        <v>20378</v>
      </c>
      <c r="F652" s="1011"/>
      <c r="G652" s="588">
        <v>6</v>
      </c>
      <c r="H652" s="1012"/>
      <c r="I652" s="1012">
        <v>1</v>
      </c>
      <c r="J652" s="1012">
        <v>16</v>
      </c>
      <c r="K652" s="1012">
        <f t="shared" si="20"/>
        <v>0.78539816339744828</v>
      </c>
      <c r="L652" s="1012">
        <f t="shared" si="21"/>
        <v>12.566370614359172</v>
      </c>
      <c r="M652" s="900">
        <f t="shared" si="22"/>
        <v>75.398223686155035</v>
      </c>
      <c r="N652" s="481"/>
    </row>
    <row r="653" spans="1:14" s="39" customFormat="1">
      <c r="A653" s="927"/>
      <c r="B653" s="894"/>
      <c r="C653" s="1008"/>
      <c r="D653" s="1009"/>
      <c r="E653" s="1025" t="s">
        <v>20379</v>
      </c>
      <c r="F653" s="1011"/>
      <c r="G653" s="588">
        <v>4</v>
      </c>
      <c r="H653" s="1012"/>
      <c r="I653" s="1012">
        <v>1</v>
      </c>
      <c r="J653" s="1012">
        <v>17</v>
      </c>
      <c r="K653" s="1012">
        <f t="shared" si="20"/>
        <v>0.78539816339744828</v>
      </c>
      <c r="L653" s="1012">
        <f t="shared" si="21"/>
        <v>13.351768777756622</v>
      </c>
      <c r="M653" s="900">
        <f t="shared" si="22"/>
        <v>53.407075111026487</v>
      </c>
      <c r="N653" s="481"/>
    </row>
    <row r="654" spans="1:14" s="39" customFormat="1">
      <c r="A654" s="927"/>
      <c r="B654" s="894"/>
      <c r="C654" s="1008"/>
      <c r="D654" s="1009"/>
      <c r="E654" s="1025" t="s">
        <v>20380</v>
      </c>
      <c r="F654" s="1011"/>
      <c r="G654" s="588">
        <v>8</v>
      </c>
      <c r="H654" s="1012"/>
      <c r="I654" s="1012">
        <v>1</v>
      </c>
      <c r="J654" s="1012">
        <v>15</v>
      </c>
      <c r="K654" s="1012">
        <f t="shared" si="20"/>
        <v>0.78539816339744828</v>
      </c>
      <c r="L654" s="1012">
        <f t="shared" si="21"/>
        <v>11.780972450961723</v>
      </c>
      <c r="M654" s="900">
        <f t="shared" si="22"/>
        <v>94.247779607693786</v>
      </c>
      <c r="N654" s="481"/>
    </row>
    <row r="655" spans="1:14" s="39" customFormat="1">
      <c r="A655" s="927"/>
      <c r="B655" s="894"/>
      <c r="C655" s="1008"/>
      <c r="D655" s="1009"/>
      <c r="E655" s="1025" t="s">
        <v>20381</v>
      </c>
      <c r="F655" s="1011"/>
      <c r="G655" s="588">
        <v>2</v>
      </c>
      <c r="H655" s="1012"/>
      <c r="I655" s="1012">
        <v>0.5</v>
      </c>
      <c r="J655" s="1012">
        <v>8.5</v>
      </c>
      <c r="K655" s="1012">
        <f t="shared" si="20"/>
        <v>0.19634954084936207</v>
      </c>
      <c r="L655" s="1012">
        <f t="shared" si="21"/>
        <v>1.6689710972195777</v>
      </c>
      <c r="M655" s="900">
        <f t="shared" si="22"/>
        <v>3.3379421944391554</v>
      </c>
      <c r="N655" s="481"/>
    </row>
    <row r="656" spans="1:14" s="39" customFormat="1">
      <c r="A656" s="927"/>
      <c r="B656" s="894"/>
      <c r="C656" s="1008"/>
      <c r="D656" s="1009"/>
      <c r="E656" s="1018"/>
      <c r="F656" s="1011"/>
      <c r="G656" s="588"/>
      <c r="H656" s="1012"/>
      <c r="I656" s="1012"/>
      <c r="J656" s="1012"/>
      <c r="K656" s="1012"/>
      <c r="L656" s="1012" t="s">
        <v>4</v>
      </c>
      <c r="M656" s="900">
        <f>SUM(M648:M655)</f>
        <v>777.74053130432321</v>
      </c>
      <c r="N656" s="481"/>
    </row>
    <row r="657" spans="1:14" s="39" customFormat="1">
      <c r="A657" s="927"/>
      <c r="B657" s="894"/>
      <c r="C657" s="1008"/>
      <c r="D657" s="1009"/>
      <c r="E657" s="1018" t="s">
        <v>44298</v>
      </c>
      <c r="F657" s="879">
        <v>1</v>
      </c>
      <c r="G657" s="588">
        <f>SUM(G648:G655)</f>
        <v>55</v>
      </c>
      <c r="H657" s="1012"/>
      <c r="I657" s="1012"/>
      <c r="J657" s="1012"/>
      <c r="K657" s="1012"/>
      <c r="L657" s="1012"/>
      <c r="M657" s="897">
        <f>M656*F657</f>
        <v>777.74053130432321</v>
      </c>
      <c r="N657" s="481"/>
    </row>
    <row r="658" spans="1:14" s="39" customFormat="1">
      <c r="A658" s="927"/>
      <c r="B658" s="894"/>
      <c r="C658" s="1008"/>
      <c r="D658" s="1009"/>
      <c r="E658" s="1010"/>
      <c r="F658" s="1011"/>
      <c r="G658" s="588"/>
      <c r="H658" s="1012"/>
      <c r="I658" s="1012"/>
      <c r="J658" s="1012"/>
      <c r="K658" s="1012"/>
      <c r="L658" s="1012"/>
      <c r="M658" s="897"/>
      <c r="N658" s="481"/>
    </row>
    <row r="659" spans="1:14" s="483" customFormat="1" ht="24.75">
      <c r="A659" s="927">
        <v>4</v>
      </c>
      <c r="B659" s="891" t="str">
        <f>$B$613&amp;"."&amp;A659</f>
        <v>5.1.2.4</v>
      </c>
      <c r="C659" s="998">
        <f ca="1">VLOOKUP($B659,'PLANILHA ORÇAMENTÁRIA'!$C:$M,2,0)</f>
        <v>95602</v>
      </c>
      <c r="D659" s="998" t="str">
        <f ca="1">VLOOKUP($B659,'PLANILHA ORÇAMENTÁRIA'!$C:$M,3,0)</f>
        <v>SINAPI</v>
      </c>
      <c r="E659" s="999" t="str">
        <f ca="1">VLOOKUP($B659,'PLANILHA ORÇAMENTÁRIA'!$C:$M,4,0)</f>
        <v>ARRASAMENTO MECANICO DE ESTACA DE CONCRETO ARMADO, DIAMETROS DE 41 CM A 60 CM. AF_05/2021</v>
      </c>
      <c r="F659" s="998" t="str">
        <f ca="1">VLOOKUP($B659,'PLANILHA ORÇAMENTÁRIA'!$C:$M,5,0)</f>
        <v>UN</v>
      </c>
      <c r="G659" s="1000" t="s">
        <v>16</v>
      </c>
      <c r="H659" s="1001" t="s">
        <v>17</v>
      </c>
      <c r="I659" s="1001" t="s">
        <v>19970</v>
      </c>
      <c r="J659" s="1001" t="s">
        <v>19</v>
      </c>
      <c r="K659" s="1001" t="s">
        <v>20</v>
      </c>
      <c r="L659" s="1001" t="s">
        <v>21</v>
      </c>
      <c r="M659" s="901">
        <f>G660</f>
        <v>2</v>
      </c>
      <c r="N659" s="482"/>
    </row>
    <row r="660" spans="1:14" s="39" customFormat="1">
      <c r="A660" s="927"/>
      <c r="B660" s="894"/>
      <c r="C660" s="1008"/>
      <c r="D660" s="1009"/>
      <c r="E660" s="1013" t="s">
        <v>20518</v>
      </c>
      <c r="F660" s="1011"/>
      <c r="G660" s="1015">
        <f>G655</f>
        <v>2</v>
      </c>
      <c r="H660" s="1012"/>
      <c r="I660" s="1012">
        <v>0.5</v>
      </c>
      <c r="J660" s="1012"/>
      <c r="K660" s="1012"/>
      <c r="L660" s="1012"/>
      <c r="M660" s="897"/>
      <c r="N660" s="481"/>
    </row>
    <row r="661" spans="1:14" s="39" customFormat="1">
      <c r="A661" s="927"/>
      <c r="B661" s="894"/>
      <c r="C661" s="1008"/>
      <c r="D661" s="1009"/>
      <c r="E661" s="1010"/>
      <c r="F661" s="1011"/>
      <c r="G661" s="588"/>
      <c r="H661" s="1012"/>
      <c r="I661" s="1012"/>
      <c r="J661" s="1012"/>
      <c r="K661" s="1012"/>
      <c r="L661" s="1012"/>
      <c r="M661" s="897"/>
      <c r="N661" s="481"/>
    </row>
    <row r="662" spans="1:14" s="483" customFormat="1" ht="24.75">
      <c r="A662" s="927">
        <v>5</v>
      </c>
      <c r="B662" s="891" t="str">
        <f>$B$613&amp;"."&amp;A662</f>
        <v>5.1.2.5</v>
      </c>
      <c r="C662" s="998">
        <f ca="1">VLOOKUP($B662,'PLANILHA ORÇAMENTÁRIA'!$C:$M,2,0)</f>
        <v>95604</v>
      </c>
      <c r="D662" s="998" t="str">
        <f ca="1">VLOOKUP($B662,'PLANILHA ORÇAMENTÁRIA'!$C:$M,3,0)</f>
        <v>SINAPI</v>
      </c>
      <c r="E662" s="999" t="str">
        <f ca="1">VLOOKUP($B662,'PLANILHA ORÇAMENTÁRIA'!$C:$M,4,0)</f>
        <v>ARRASAMENTO MECANICO DE ESTACA DE CONCRETO ARMADO, DIAMETROS DE 81 CM A 100 CM. AF_05/2021</v>
      </c>
      <c r="F662" s="998" t="str">
        <f ca="1">VLOOKUP($B662,'PLANILHA ORÇAMENTÁRIA'!$C:$M,5,0)</f>
        <v>UN</v>
      </c>
      <c r="G662" s="1000" t="s">
        <v>16</v>
      </c>
      <c r="H662" s="1001" t="s">
        <v>17</v>
      </c>
      <c r="I662" s="1001" t="s">
        <v>19970</v>
      </c>
      <c r="J662" s="1001" t="s">
        <v>19</v>
      </c>
      <c r="K662" s="1001" t="s">
        <v>20</v>
      </c>
      <c r="L662" s="1001" t="s">
        <v>21</v>
      </c>
      <c r="M662" s="901">
        <f>G663</f>
        <v>53</v>
      </c>
      <c r="N662" s="482"/>
    </row>
    <row r="663" spans="1:14" s="39" customFormat="1">
      <c r="A663" s="927"/>
      <c r="B663" s="894"/>
      <c r="C663" s="1008"/>
      <c r="D663" s="1009"/>
      <c r="E663" s="1013" t="s">
        <v>20519</v>
      </c>
      <c r="F663" s="1011"/>
      <c r="G663" s="1015">
        <f>SUM($G$648:$G$654)</f>
        <v>53</v>
      </c>
      <c r="H663" s="1012"/>
      <c r="I663" s="1012">
        <v>1</v>
      </c>
      <c r="J663" s="1012"/>
      <c r="K663" s="1012"/>
      <c r="L663" s="1012"/>
      <c r="M663" s="897"/>
      <c r="N663" s="481"/>
    </row>
    <row r="664" spans="1:14" s="39" customFormat="1">
      <c r="A664" s="927"/>
      <c r="B664" s="894"/>
      <c r="C664" s="1008"/>
      <c r="D664" s="1009"/>
      <c r="E664" s="1010"/>
      <c r="F664" s="1011"/>
      <c r="G664" s="588"/>
      <c r="H664" s="1012"/>
      <c r="I664" s="1012"/>
      <c r="J664" s="1012"/>
      <c r="K664" s="1012"/>
      <c r="L664" s="1012"/>
      <c r="M664" s="897"/>
      <c r="N664" s="481"/>
    </row>
    <row r="665" spans="1:14" s="39" customFormat="1" ht="15" customHeight="1">
      <c r="A665" s="927">
        <v>3</v>
      </c>
      <c r="B665" s="910" t="str">
        <f>$B$582&amp;"."&amp;A665</f>
        <v>5.1.3</v>
      </c>
      <c r="C665" s="1039"/>
      <c r="D665" s="1039"/>
      <c r="E665" s="1040" t="s">
        <v>11941</v>
      </c>
      <c r="F665" s="1041"/>
      <c r="G665" s="1042"/>
      <c r="H665" s="1043"/>
      <c r="I665" s="1043"/>
      <c r="J665" s="1043"/>
      <c r="K665" s="1043"/>
      <c r="L665" s="1043"/>
      <c r="M665" s="911"/>
      <c r="N665" s="481"/>
    </row>
    <row r="666" spans="1:14" s="483" customFormat="1" ht="24.75">
      <c r="A666" s="927">
        <v>1</v>
      </c>
      <c r="B666" s="891" t="str">
        <f>$B$665&amp;"."&amp;A666</f>
        <v>5.1.3.1</v>
      </c>
      <c r="C666" s="998">
        <f ca="1">VLOOKUP($B666,'PLANILHA ORÇAMENTÁRIA'!$C:$M,2,0)</f>
        <v>101591</v>
      </c>
      <c r="D666" s="998" t="str">
        <f ca="1">VLOOKUP($B666,'PLANILHA ORÇAMENTÁRIA'!$C:$M,3,0)</f>
        <v>SINAPI</v>
      </c>
      <c r="E666" s="999" t="str">
        <f ca="1">VLOOKUP($B666,'PLANILHA ORÇAMENTÁRIA'!$C:$M,4,0)</f>
        <v>ESCORAMENTO DE VALA, TIPO CONTÍNUO COM PERFIL METÁLICO "U", COM PROFUNDIDADE DE 1,5 A 3,0 M, LARGURA MAIOR OU IGUAL 1,5 M E MENOR QUE 2,5 M. AF_08/2020</v>
      </c>
      <c r="F666" s="998" t="str">
        <f ca="1">VLOOKUP($B666,'PLANILHA ORÇAMENTÁRIA'!$C:$M,5,0)</f>
        <v>M2</v>
      </c>
      <c r="G666" s="1000" t="s">
        <v>16</v>
      </c>
      <c r="H666" s="1001" t="s">
        <v>17</v>
      </c>
      <c r="I666" s="1001" t="s">
        <v>18</v>
      </c>
      <c r="J666" s="1001" t="s">
        <v>19</v>
      </c>
      <c r="K666" s="1001" t="s">
        <v>20</v>
      </c>
      <c r="L666" s="1001" t="s">
        <v>21</v>
      </c>
      <c r="M666" s="901">
        <f>M675</f>
        <v>661.56</v>
      </c>
      <c r="N666" s="482"/>
    </row>
    <row r="667" spans="1:14" s="39" customFormat="1">
      <c r="A667" s="927"/>
      <c r="B667" s="894"/>
      <c r="C667" s="1008"/>
      <c r="D667" s="1009"/>
      <c r="E667" s="1013" t="s">
        <v>20385</v>
      </c>
      <c r="F667" s="1011"/>
      <c r="G667" s="588"/>
      <c r="H667" s="1012"/>
      <c r="I667" s="1012"/>
      <c r="J667" s="1012"/>
      <c r="K667" s="1012"/>
      <c r="L667" s="1012"/>
      <c r="M667" s="897"/>
      <c r="N667" s="481"/>
    </row>
    <row r="668" spans="1:14" s="39" customFormat="1">
      <c r="A668" s="927"/>
      <c r="B668" s="894"/>
      <c r="C668" s="1008"/>
      <c r="D668" s="1009"/>
      <c r="E668" s="1025" t="s">
        <v>19967</v>
      </c>
      <c r="F668" s="1011"/>
      <c r="G668" s="588">
        <v>1</v>
      </c>
      <c r="H668" s="1012">
        <f>7+1</f>
        <v>8</v>
      </c>
      <c r="I668" s="1012">
        <f>4.5+1</f>
        <v>5.5</v>
      </c>
      <c r="J668" s="1012">
        <f>2+0.5</f>
        <v>2.5</v>
      </c>
      <c r="K668" s="1012">
        <f>(2*H668*J668)+(2*I668*J668)</f>
        <v>67.5</v>
      </c>
      <c r="L668" s="1012"/>
      <c r="M668" s="900">
        <f>K668*G668</f>
        <v>67.5</v>
      </c>
      <c r="N668" s="481"/>
    </row>
    <row r="669" spans="1:14" s="39" customFormat="1">
      <c r="A669" s="927"/>
      <c r="B669" s="894"/>
      <c r="C669" s="1008"/>
      <c r="D669" s="1009"/>
      <c r="E669" s="1025" t="s">
        <v>9190</v>
      </c>
      <c r="F669" s="1011"/>
      <c r="G669" s="588">
        <v>1</v>
      </c>
      <c r="H669" s="1012">
        <f>4.5+1</f>
        <v>5.5</v>
      </c>
      <c r="I669" s="1012">
        <f>1.5+1</f>
        <v>2.5</v>
      </c>
      <c r="J669" s="1012">
        <f>1.8+0.5</f>
        <v>2.2999999999999998</v>
      </c>
      <c r="K669" s="1012">
        <f t="shared" ref="K669:K674" si="23">(2*H669*J669)+(2*I669*J669)</f>
        <v>36.799999999999997</v>
      </c>
      <c r="L669" s="1012"/>
      <c r="M669" s="900">
        <f t="shared" ref="M669:M674" si="24">K669*G669</f>
        <v>36.799999999999997</v>
      </c>
      <c r="N669" s="481"/>
    </row>
    <row r="670" spans="1:14" s="39" customFormat="1">
      <c r="A670" s="927"/>
      <c r="B670" s="894"/>
      <c r="C670" s="1008"/>
      <c r="D670" s="1009"/>
      <c r="E670" s="1025" t="s">
        <v>9188</v>
      </c>
      <c r="F670" s="1011"/>
      <c r="G670" s="588">
        <v>1</v>
      </c>
      <c r="H670" s="1012">
        <f>7+1</f>
        <v>8</v>
      </c>
      <c r="I670" s="1012">
        <f>9.5+1</f>
        <v>10.5</v>
      </c>
      <c r="J670" s="1012">
        <f>2.5+0.5</f>
        <v>3</v>
      </c>
      <c r="K670" s="1012">
        <f t="shared" si="23"/>
        <v>111</v>
      </c>
      <c r="L670" s="1012"/>
      <c r="M670" s="900">
        <f t="shared" si="24"/>
        <v>111</v>
      </c>
      <c r="N670" s="481"/>
    </row>
    <row r="671" spans="1:14" s="39" customFormat="1">
      <c r="A671" s="927"/>
      <c r="B671" s="894"/>
      <c r="C671" s="1008"/>
      <c r="D671" s="1009"/>
      <c r="E671" s="1025" t="s">
        <v>9186</v>
      </c>
      <c r="F671" s="1011"/>
      <c r="G671" s="588">
        <v>1</v>
      </c>
      <c r="H671" s="1012">
        <f>7+1</f>
        <v>8</v>
      </c>
      <c r="I671" s="1012">
        <f>7+1</f>
        <v>8</v>
      </c>
      <c r="J671" s="1012">
        <f>2+0.5</f>
        <v>2.5</v>
      </c>
      <c r="K671" s="1012">
        <f t="shared" si="23"/>
        <v>80</v>
      </c>
      <c r="L671" s="1012"/>
      <c r="M671" s="900">
        <f t="shared" si="24"/>
        <v>80</v>
      </c>
      <c r="N671" s="481"/>
    </row>
    <row r="672" spans="1:14" s="39" customFormat="1">
      <c r="A672" s="927"/>
      <c r="B672" s="894"/>
      <c r="C672" s="1008"/>
      <c r="D672" s="1009"/>
      <c r="E672" s="1025" t="s">
        <v>20345</v>
      </c>
      <c r="F672" s="1011"/>
      <c r="G672" s="588">
        <v>2</v>
      </c>
      <c r="H672" s="1012">
        <f>4.5+1</f>
        <v>5.5</v>
      </c>
      <c r="I672" s="1012">
        <f>7+1</f>
        <v>8</v>
      </c>
      <c r="J672" s="1012">
        <f t="shared" ref="J672:J673" si="25">2+0.5</f>
        <v>2.5</v>
      </c>
      <c r="K672" s="1012">
        <f t="shared" si="23"/>
        <v>67.5</v>
      </c>
      <c r="L672" s="1012"/>
      <c r="M672" s="900">
        <f t="shared" si="24"/>
        <v>135</v>
      </c>
      <c r="N672" s="481"/>
    </row>
    <row r="673" spans="1:14" s="39" customFormat="1">
      <c r="A673" s="927"/>
      <c r="B673" s="894"/>
      <c r="C673" s="1008"/>
      <c r="D673" s="1009"/>
      <c r="E673" s="1025" t="s">
        <v>19969</v>
      </c>
      <c r="F673" s="1011"/>
      <c r="G673" s="588">
        <v>3</v>
      </c>
      <c r="H673" s="1012">
        <f>4.5+1</f>
        <v>5.5</v>
      </c>
      <c r="I673" s="1012">
        <f>4.9+1</f>
        <v>5.9</v>
      </c>
      <c r="J673" s="1012">
        <f t="shared" si="25"/>
        <v>2.5</v>
      </c>
      <c r="K673" s="1012">
        <f t="shared" si="23"/>
        <v>57</v>
      </c>
      <c r="L673" s="1012"/>
      <c r="M673" s="900">
        <f t="shared" si="24"/>
        <v>171</v>
      </c>
      <c r="N673" s="481"/>
    </row>
    <row r="674" spans="1:14" s="39" customFormat="1">
      <c r="A674" s="927"/>
      <c r="B674" s="894"/>
      <c r="C674" s="1008"/>
      <c r="D674" s="1009"/>
      <c r="E674" s="1025" t="s">
        <v>19968</v>
      </c>
      <c r="F674" s="1011"/>
      <c r="G674" s="588">
        <v>1</v>
      </c>
      <c r="H674" s="1012">
        <f>3.3+1</f>
        <v>4.3</v>
      </c>
      <c r="I674" s="1012">
        <f>7.8+1</f>
        <v>8.8000000000000007</v>
      </c>
      <c r="J674" s="1012">
        <f>1.8+0.5</f>
        <v>2.2999999999999998</v>
      </c>
      <c r="K674" s="1012">
        <f t="shared" si="23"/>
        <v>60.259999999999991</v>
      </c>
      <c r="L674" s="1012"/>
      <c r="M674" s="900">
        <f t="shared" si="24"/>
        <v>60.259999999999991</v>
      </c>
      <c r="N674" s="481"/>
    </row>
    <row r="675" spans="1:14" s="39" customFormat="1">
      <c r="A675" s="927"/>
      <c r="B675" s="894"/>
      <c r="C675" s="1008"/>
      <c r="D675" s="1009"/>
      <c r="E675" s="1018" t="s">
        <v>20384</v>
      </c>
      <c r="F675" s="1011"/>
      <c r="G675" s="588"/>
      <c r="H675" s="1012"/>
      <c r="I675" s="1012"/>
      <c r="J675" s="1012"/>
      <c r="K675" s="1016"/>
      <c r="L675" s="1012"/>
      <c r="M675" s="902">
        <f>SUM(M668:M674)</f>
        <v>661.56</v>
      </c>
      <c r="N675" s="481"/>
    </row>
    <row r="676" spans="1:14" s="39" customFormat="1">
      <c r="A676" s="927"/>
      <c r="B676" s="894"/>
      <c r="C676" s="1008"/>
      <c r="D676" s="1009"/>
      <c r="E676" s="1010"/>
      <c r="F676" s="1011"/>
      <c r="G676" s="588"/>
      <c r="H676" s="1012"/>
      <c r="I676" s="1012"/>
      <c r="J676" s="1012"/>
      <c r="K676" s="1012"/>
      <c r="L676" s="1012"/>
      <c r="M676" s="897"/>
      <c r="N676" s="481"/>
    </row>
    <row r="677" spans="1:14" s="483" customFormat="1" ht="24.75">
      <c r="A677" s="927">
        <v>2</v>
      </c>
      <c r="B677" s="891" t="str">
        <f>$B$665&amp;"."&amp;A677</f>
        <v>5.1.3.2</v>
      </c>
      <c r="C677" s="998">
        <f ca="1">VLOOKUP($B677,'PLANILHA ORÇAMENTÁRIA'!$C:$M,2,0)</f>
        <v>100576</v>
      </c>
      <c r="D677" s="998" t="str">
        <f ca="1">VLOOKUP($B677,'PLANILHA ORÇAMENTÁRIA'!$C:$M,3,0)</f>
        <v>SINAPI</v>
      </c>
      <c r="E677" s="999" t="str">
        <f ca="1">VLOOKUP($B677,'PLANILHA ORÇAMENTÁRIA'!$C:$M,4,0)</f>
        <v>REGULARIZAÇÃO E COMPACTAÇÃO DE SUBLEITO DE SOLO PREDOMINANTEMENTE ARGILOSO, PARA OBRAS DE CONSTRUÇÃO DE PAVIMENTOS. AF_09/2024</v>
      </c>
      <c r="F677" s="998" t="str">
        <f ca="1">VLOOKUP($B677,'PLANILHA ORÇAMENTÁRIA'!$C:$M,5,0)</f>
        <v>M2</v>
      </c>
      <c r="G677" s="1000" t="s">
        <v>16</v>
      </c>
      <c r="H677" s="1001" t="s">
        <v>17</v>
      </c>
      <c r="I677" s="1001" t="s">
        <v>18</v>
      </c>
      <c r="J677" s="1001" t="s">
        <v>19</v>
      </c>
      <c r="K677" s="1001" t="s">
        <v>20</v>
      </c>
      <c r="L677" s="1001" t="s">
        <v>21</v>
      </c>
      <c r="M677" s="901">
        <f>M686</f>
        <v>308.64</v>
      </c>
      <c r="N677" s="482"/>
    </row>
    <row r="678" spans="1:14" s="39" customFormat="1">
      <c r="A678" s="927"/>
      <c r="B678" s="894"/>
      <c r="C678" s="1008"/>
      <c r="D678" s="1009"/>
      <c r="E678" s="1013" t="s">
        <v>20347</v>
      </c>
      <c r="F678" s="1011"/>
      <c r="G678" s="588"/>
      <c r="H678" s="1012"/>
      <c r="I678" s="1012"/>
      <c r="J678" s="1012"/>
      <c r="K678" s="1012"/>
      <c r="L678" s="1012"/>
      <c r="M678" s="897"/>
      <c r="N678" s="481"/>
    </row>
    <row r="679" spans="1:14" s="39" customFormat="1">
      <c r="A679" s="927"/>
      <c r="B679" s="894"/>
      <c r="C679" s="1008"/>
      <c r="D679" s="1009"/>
      <c r="E679" s="1025" t="s">
        <v>19967</v>
      </c>
      <c r="F679" s="1011"/>
      <c r="G679" s="588">
        <f>G690</f>
        <v>1</v>
      </c>
      <c r="H679" s="1012">
        <f>H690</f>
        <v>7</v>
      </c>
      <c r="I679" s="1012">
        <f>I690</f>
        <v>4.5</v>
      </c>
      <c r="J679" s="1012"/>
      <c r="K679" s="1012">
        <f>H679*I679</f>
        <v>31.5</v>
      </c>
      <c r="L679" s="1012"/>
      <c r="M679" s="900">
        <f>K679*G679</f>
        <v>31.5</v>
      </c>
      <c r="N679" s="481"/>
    </row>
    <row r="680" spans="1:14" s="39" customFormat="1">
      <c r="A680" s="927"/>
      <c r="B680" s="894"/>
      <c r="C680" s="1008"/>
      <c r="D680" s="1009"/>
      <c r="E680" s="1025" t="s">
        <v>9190</v>
      </c>
      <c r="F680" s="1011"/>
      <c r="G680" s="588">
        <f t="shared" ref="G680:I685" si="26">G691</f>
        <v>1</v>
      </c>
      <c r="H680" s="1012">
        <f t="shared" si="26"/>
        <v>4.5</v>
      </c>
      <c r="I680" s="1012">
        <f t="shared" si="26"/>
        <v>1.5</v>
      </c>
      <c r="J680" s="1012"/>
      <c r="K680" s="1012">
        <f t="shared" ref="K680:K685" si="27">H680*I680</f>
        <v>6.75</v>
      </c>
      <c r="L680" s="1012"/>
      <c r="M680" s="900">
        <f t="shared" ref="M680:M685" si="28">K680*G680</f>
        <v>6.75</v>
      </c>
      <c r="N680" s="481"/>
    </row>
    <row r="681" spans="1:14" s="39" customFormat="1">
      <c r="A681" s="927"/>
      <c r="B681" s="894"/>
      <c r="C681" s="1008"/>
      <c r="D681" s="1009"/>
      <c r="E681" s="1025" t="s">
        <v>9188</v>
      </c>
      <c r="F681" s="1011"/>
      <c r="G681" s="588">
        <f t="shared" si="26"/>
        <v>1</v>
      </c>
      <c r="H681" s="1012">
        <f t="shared" si="26"/>
        <v>7</v>
      </c>
      <c r="I681" s="1012">
        <f t="shared" si="26"/>
        <v>9.5</v>
      </c>
      <c r="J681" s="1012"/>
      <c r="K681" s="1012">
        <f t="shared" si="27"/>
        <v>66.5</v>
      </c>
      <c r="L681" s="1012"/>
      <c r="M681" s="900">
        <f t="shared" si="28"/>
        <v>66.5</v>
      </c>
      <c r="N681" s="481"/>
    </row>
    <row r="682" spans="1:14" s="39" customFormat="1">
      <c r="A682" s="927"/>
      <c r="B682" s="894"/>
      <c r="C682" s="1008"/>
      <c r="D682" s="1009"/>
      <c r="E682" s="1025" t="s">
        <v>9186</v>
      </c>
      <c r="F682" s="1011"/>
      <c r="G682" s="588">
        <f t="shared" si="26"/>
        <v>1</v>
      </c>
      <c r="H682" s="1012">
        <f t="shared" si="26"/>
        <v>7</v>
      </c>
      <c r="I682" s="1012">
        <f t="shared" si="26"/>
        <v>7</v>
      </c>
      <c r="J682" s="1012"/>
      <c r="K682" s="1012">
        <f t="shared" si="27"/>
        <v>49</v>
      </c>
      <c r="L682" s="1012"/>
      <c r="M682" s="900">
        <f t="shared" si="28"/>
        <v>49</v>
      </c>
      <c r="N682" s="481"/>
    </row>
    <row r="683" spans="1:14" s="39" customFormat="1">
      <c r="A683" s="927"/>
      <c r="B683" s="894"/>
      <c r="C683" s="1008"/>
      <c r="D683" s="1009"/>
      <c r="E683" s="1025" t="s">
        <v>20345</v>
      </c>
      <c r="F683" s="1011"/>
      <c r="G683" s="588">
        <f t="shared" si="26"/>
        <v>2</v>
      </c>
      <c r="H683" s="1012">
        <f t="shared" si="26"/>
        <v>4.5</v>
      </c>
      <c r="I683" s="1012">
        <f t="shared" si="26"/>
        <v>7</v>
      </c>
      <c r="J683" s="1012"/>
      <c r="K683" s="1012">
        <f t="shared" si="27"/>
        <v>31.5</v>
      </c>
      <c r="L683" s="1012"/>
      <c r="M683" s="900">
        <f t="shared" si="28"/>
        <v>63</v>
      </c>
      <c r="N683" s="481"/>
    </row>
    <row r="684" spans="1:14" s="39" customFormat="1">
      <c r="A684" s="927"/>
      <c r="B684" s="894"/>
      <c r="C684" s="1008"/>
      <c r="D684" s="1009"/>
      <c r="E684" s="1025" t="s">
        <v>19969</v>
      </c>
      <c r="F684" s="1011"/>
      <c r="G684" s="588">
        <f t="shared" si="26"/>
        <v>3</v>
      </c>
      <c r="H684" s="1012">
        <f t="shared" si="26"/>
        <v>4.5</v>
      </c>
      <c r="I684" s="1012">
        <f t="shared" si="26"/>
        <v>4.9000000000000004</v>
      </c>
      <c r="J684" s="1012"/>
      <c r="K684" s="1012">
        <f t="shared" si="27"/>
        <v>22.05</v>
      </c>
      <c r="L684" s="1012"/>
      <c r="M684" s="900">
        <f t="shared" si="28"/>
        <v>66.150000000000006</v>
      </c>
      <c r="N684" s="481"/>
    </row>
    <row r="685" spans="1:14" s="39" customFormat="1">
      <c r="A685" s="927"/>
      <c r="B685" s="894"/>
      <c r="C685" s="1008"/>
      <c r="D685" s="1009"/>
      <c r="E685" s="1025" t="s">
        <v>19968</v>
      </c>
      <c r="F685" s="1011"/>
      <c r="G685" s="588">
        <f t="shared" si="26"/>
        <v>1</v>
      </c>
      <c r="H685" s="1012">
        <f t="shared" si="26"/>
        <v>3.3</v>
      </c>
      <c r="I685" s="1012">
        <f t="shared" si="26"/>
        <v>7.8</v>
      </c>
      <c r="J685" s="1012"/>
      <c r="K685" s="1012">
        <f t="shared" si="27"/>
        <v>25.74</v>
      </c>
      <c r="L685" s="1012"/>
      <c r="M685" s="900">
        <f t="shared" si="28"/>
        <v>25.74</v>
      </c>
      <c r="N685" s="481"/>
    </row>
    <row r="686" spans="1:14" s="39" customFormat="1">
      <c r="A686" s="927"/>
      <c r="B686" s="894"/>
      <c r="C686" s="1008"/>
      <c r="D686" s="1009"/>
      <c r="E686" s="1018" t="s">
        <v>20348</v>
      </c>
      <c r="F686" s="1011"/>
      <c r="G686" s="588"/>
      <c r="H686" s="1012"/>
      <c r="I686" s="1012"/>
      <c r="J686" s="1012"/>
      <c r="K686" s="1016"/>
      <c r="L686" s="1012"/>
      <c r="M686" s="902">
        <f>SUM(M679:M685)</f>
        <v>308.64</v>
      </c>
      <c r="N686" s="481"/>
    </row>
    <row r="687" spans="1:14" s="39" customFormat="1">
      <c r="A687" s="927"/>
      <c r="B687" s="894"/>
      <c r="C687" s="1008"/>
      <c r="D687" s="1009"/>
      <c r="E687" s="1010"/>
      <c r="F687" s="1011"/>
      <c r="G687" s="588"/>
      <c r="H687" s="1012"/>
      <c r="I687" s="1012"/>
      <c r="J687" s="1012"/>
      <c r="K687" s="1012"/>
      <c r="L687" s="1012"/>
      <c r="M687" s="897"/>
      <c r="N687" s="481"/>
    </row>
    <row r="688" spans="1:14" s="483" customFormat="1" ht="24.75">
      <c r="A688" s="927">
        <v>3</v>
      </c>
      <c r="B688" s="891" t="str">
        <f>$B$665&amp;"."&amp;A688</f>
        <v>5.1.3.3</v>
      </c>
      <c r="C688" s="998" t="str">
        <f ca="1">VLOOKUP($B688,'PLANILHA ORÇAMENTÁRIA'!$C:$M,2,0)</f>
        <v>CPU-016</v>
      </c>
      <c r="D688" s="998" t="str">
        <f ca="1">VLOOKUP($B688,'PLANILHA ORÇAMENTÁRIA'!$C:$M,3,0)</f>
        <v>EXTRA</v>
      </c>
      <c r="E688" s="999" t="str">
        <f ca="1">VLOOKUP($B688,'PLANILHA ORÇAMENTÁRIA'!$C:$M,4,0)</f>
        <v>LOCAÇÃO, MONTAGEM, IÇAMENTO, DESFORMA E LIMPEZA DE FORMA PARA BLOCO METÁLICA LOCADA</v>
      </c>
      <c r="F688" s="998" t="str">
        <f ca="1">VLOOKUP($B688,'PLANILHA ORÇAMENTÁRIA'!$C:$M,5,0)</f>
        <v>M2</v>
      </c>
      <c r="G688" s="1000" t="s">
        <v>16</v>
      </c>
      <c r="H688" s="1001" t="s">
        <v>17</v>
      </c>
      <c r="I688" s="1001" t="s">
        <v>18</v>
      </c>
      <c r="J688" s="1001" t="s">
        <v>19</v>
      </c>
      <c r="K688" s="1001" t="s">
        <v>20</v>
      </c>
      <c r="L688" s="1001" t="s">
        <v>21</v>
      </c>
      <c r="M688" s="901">
        <f>M698</f>
        <v>450.86</v>
      </c>
      <c r="N688" s="482"/>
    </row>
    <row r="689" spans="1:14" s="39" customFormat="1">
      <c r="A689" s="927"/>
      <c r="B689" s="894"/>
      <c r="C689" s="1008"/>
      <c r="D689" s="1009"/>
      <c r="E689" s="1013" t="s">
        <v>20347</v>
      </c>
      <c r="F689" s="1011"/>
      <c r="G689" s="588"/>
      <c r="H689" s="1012"/>
      <c r="I689" s="1012"/>
      <c r="J689" s="1012"/>
      <c r="K689" s="1012"/>
      <c r="L689" s="1012"/>
      <c r="M689" s="897"/>
      <c r="N689" s="481"/>
    </row>
    <row r="690" spans="1:14" s="39" customFormat="1">
      <c r="A690" s="927"/>
      <c r="B690" s="894"/>
      <c r="C690" s="1008"/>
      <c r="D690" s="1009"/>
      <c r="E690" s="1025" t="s">
        <v>19967</v>
      </c>
      <c r="F690" s="1011"/>
      <c r="G690" s="588">
        <v>1</v>
      </c>
      <c r="H690" s="1012">
        <f>7</f>
        <v>7</v>
      </c>
      <c r="I690" s="1012">
        <f>4.5</f>
        <v>4.5</v>
      </c>
      <c r="J690" s="1012">
        <v>2</v>
      </c>
      <c r="K690" s="1012">
        <f>(2*H690*J690)+(2*I690*J690)</f>
        <v>46</v>
      </c>
      <c r="L690" s="1012"/>
      <c r="M690" s="900">
        <f>K690*G690</f>
        <v>46</v>
      </c>
      <c r="N690" s="481"/>
    </row>
    <row r="691" spans="1:14" s="39" customFormat="1">
      <c r="A691" s="927"/>
      <c r="B691" s="894"/>
      <c r="C691" s="1008"/>
      <c r="D691" s="1009"/>
      <c r="E691" s="1025" t="s">
        <v>9190</v>
      </c>
      <c r="F691" s="1011"/>
      <c r="G691" s="588">
        <v>1</v>
      </c>
      <c r="H691" s="1012">
        <f>4.5</f>
        <v>4.5</v>
      </c>
      <c r="I691" s="1012">
        <f>1.5</f>
        <v>1.5</v>
      </c>
      <c r="J691" s="1012">
        <v>1.8</v>
      </c>
      <c r="K691" s="1012">
        <f t="shared" ref="K691:K696" si="29">(2*H691*J691)+(2*I691*J691)</f>
        <v>21.6</v>
      </c>
      <c r="L691" s="1012"/>
      <c r="M691" s="900">
        <f t="shared" ref="M691:M696" si="30">K691*G691</f>
        <v>21.6</v>
      </c>
      <c r="N691" s="481"/>
    </row>
    <row r="692" spans="1:14" s="39" customFormat="1">
      <c r="A692" s="927"/>
      <c r="B692" s="894"/>
      <c r="C692" s="1008"/>
      <c r="D692" s="1009"/>
      <c r="E692" s="1025" t="s">
        <v>9188</v>
      </c>
      <c r="F692" s="1011"/>
      <c r="G692" s="588">
        <v>1</v>
      </c>
      <c r="H692" s="1012">
        <f>7</f>
        <v>7</v>
      </c>
      <c r="I692" s="1012">
        <f>9.5</f>
        <v>9.5</v>
      </c>
      <c r="J692" s="1012">
        <v>2.5</v>
      </c>
      <c r="K692" s="1012">
        <f t="shared" si="29"/>
        <v>82.5</v>
      </c>
      <c r="L692" s="1012"/>
      <c r="M692" s="900">
        <f t="shared" si="30"/>
        <v>82.5</v>
      </c>
      <c r="N692" s="481"/>
    </row>
    <row r="693" spans="1:14" s="39" customFormat="1">
      <c r="A693" s="927"/>
      <c r="B693" s="894"/>
      <c r="C693" s="1008"/>
      <c r="D693" s="1009"/>
      <c r="E693" s="1025" t="s">
        <v>9186</v>
      </c>
      <c r="F693" s="1011"/>
      <c r="G693" s="588">
        <v>1</v>
      </c>
      <c r="H693" s="1012">
        <f>7</f>
        <v>7</v>
      </c>
      <c r="I693" s="1012">
        <f>7</f>
        <v>7</v>
      </c>
      <c r="J693" s="1012">
        <v>2</v>
      </c>
      <c r="K693" s="1012">
        <f t="shared" si="29"/>
        <v>56</v>
      </c>
      <c r="L693" s="1012"/>
      <c r="M693" s="900">
        <f t="shared" si="30"/>
        <v>56</v>
      </c>
      <c r="N693" s="481"/>
    </row>
    <row r="694" spans="1:14" s="39" customFormat="1">
      <c r="A694" s="927"/>
      <c r="B694" s="894"/>
      <c r="C694" s="1008"/>
      <c r="D694" s="1009"/>
      <c r="E694" s="1025" t="s">
        <v>20345</v>
      </c>
      <c r="F694" s="1011"/>
      <c r="G694" s="588">
        <v>2</v>
      </c>
      <c r="H694" s="1012">
        <f>4.5</f>
        <v>4.5</v>
      </c>
      <c r="I694" s="1012">
        <f>7</f>
        <v>7</v>
      </c>
      <c r="J694" s="1012">
        <v>2</v>
      </c>
      <c r="K694" s="1012">
        <f t="shared" si="29"/>
        <v>46</v>
      </c>
      <c r="L694" s="1012"/>
      <c r="M694" s="900">
        <f t="shared" si="30"/>
        <v>92</v>
      </c>
      <c r="N694" s="481"/>
    </row>
    <row r="695" spans="1:14" s="39" customFormat="1">
      <c r="A695" s="927"/>
      <c r="B695" s="894"/>
      <c r="C695" s="1008"/>
      <c r="D695" s="1009"/>
      <c r="E695" s="1025" t="s">
        <v>19969</v>
      </c>
      <c r="F695" s="1011"/>
      <c r="G695" s="588">
        <v>3</v>
      </c>
      <c r="H695" s="1012">
        <f>4.5</f>
        <v>4.5</v>
      </c>
      <c r="I695" s="1012">
        <f>4.9</f>
        <v>4.9000000000000004</v>
      </c>
      <c r="J695" s="1012">
        <v>2</v>
      </c>
      <c r="K695" s="1012">
        <f t="shared" si="29"/>
        <v>37.6</v>
      </c>
      <c r="L695" s="1012"/>
      <c r="M695" s="900">
        <f t="shared" si="30"/>
        <v>112.80000000000001</v>
      </c>
      <c r="N695" s="481"/>
    </row>
    <row r="696" spans="1:14" s="39" customFormat="1">
      <c r="A696" s="927"/>
      <c r="B696" s="894"/>
      <c r="C696" s="1008"/>
      <c r="D696" s="1009"/>
      <c r="E696" s="1025" t="s">
        <v>19968</v>
      </c>
      <c r="F696" s="1011"/>
      <c r="G696" s="588">
        <v>1</v>
      </c>
      <c r="H696" s="1012">
        <f>3.3</f>
        <v>3.3</v>
      </c>
      <c r="I696" s="1012">
        <f>7.8</f>
        <v>7.8</v>
      </c>
      <c r="J696" s="1012">
        <v>1.8</v>
      </c>
      <c r="K696" s="1012">
        <f t="shared" si="29"/>
        <v>39.959999999999994</v>
      </c>
      <c r="L696" s="1012"/>
      <c r="M696" s="900">
        <f t="shared" si="30"/>
        <v>39.959999999999994</v>
      </c>
      <c r="N696" s="481"/>
    </row>
    <row r="697" spans="1:14" s="39" customFormat="1">
      <c r="A697" s="927"/>
      <c r="B697" s="894"/>
      <c r="C697" s="1008"/>
      <c r="D697" s="1009"/>
      <c r="E697" s="1025" t="s">
        <v>4</v>
      </c>
      <c r="F697" s="1011"/>
      <c r="G697" s="588"/>
      <c r="H697" s="1012"/>
      <c r="I697" s="1012"/>
      <c r="J697" s="1012"/>
      <c r="K697" s="1012"/>
      <c r="L697" s="1012"/>
      <c r="M697" s="900">
        <f>SUM(M690:M696)</f>
        <v>450.86</v>
      </c>
      <c r="N697" s="481"/>
    </row>
    <row r="698" spans="1:14" s="39" customFormat="1">
      <c r="A698" s="927"/>
      <c r="B698" s="894"/>
      <c r="C698" s="1008"/>
      <c r="D698" s="1009"/>
      <c r="E698" s="1018" t="s">
        <v>20349</v>
      </c>
      <c r="F698" s="879">
        <v>1</v>
      </c>
      <c r="G698" s="588"/>
      <c r="H698" s="1012"/>
      <c r="I698" s="1012"/>
      <c r="J698" s="1012"/>
      <c r="K698" s="1016"/>
      <c r="L698" s="1012"/>
      <c r="M698" s="897">
        <f>M697*F698</f>
        <v>450.86</v>
      </c>
      <c r="N698" s="481"/>
    </row>
    <row r="699" spans="1:14" s="39" customFormat="1">
      <c r="A699" s="927"/>
      <c r="B699" s="894"/>
      <c r="C699" s="1008"/>
      <c r="D699" s="1009"/>
      <c r="E699" s="1010"/>
      <c r="F699" s="1011"/>
      <c r="G699" s="588"/>
      <c r="H699" s="1012"/>
      <c r="I699" s="1012"/>
      <c r="J699" s="1012"/>
      <c r="K699" s="1012"/>
      <c r="L699" s="1012"/>
      <c r="M699" s="897"/>
      <c r="N699" s="481"/>
    </row>
    <row r="700" spans="1:14" s="483" customFormat="1" ht="24.75">
      <c r="A700" s="927">
        <v>4</v>
      </c>
      <c r="B700" s="891" t="str">
        <f>$B$665&amp;"."&amp;A700</f>
        <v>5.1.3.4</v>
      </c>
      <c r="C700" s="998">
        <f ca="1">VLOOKUP($B700,'PLANILHA ORÇAMENTÁRIA'!$C:$M,2,0)</f>
        <v>96616</v>
      </c>
      <c r="D700" s="998" t="str">
        <f ca="1">VLOOKUP($B700,'PLANILHA ORÇAMENTÁRIA'!$C:$M,3,0)</f>
        <v>SINAPI</v>
      </c>
      <c r="E700" s="999" t="str">
        <f ca="1">VLOOKUP($B700,'PLANILHA ORÇAMENTÁRIA'!$C:$M,4,0)</f>
        <v>LASTRO DE CONCRETO MAGRO, APLICADO EM BLOCOS DE COROAMENTO OU SAPATAS. AF_01/2024</v>
      </c>
      <c r="F700" s="998" t="str">
        <f ca="1">VLOOKUP($B700,'PLANILHA ORÇAMENTÁRIA'!$C:$M,5,0)</f>
        <v>M3</v>
      </c>
      <c r="G700" s="1000" t="s">
        <v>16</v>
      </c>
      <c r="H700" s="1001" t="s">
        <v>17</v>
      </c>
      <c r="I700" s="1001" t="s">
        <v>18</v>
      </c>
      <c r="J700" s="1001" t="s">
        <v>19</v>
      </c>
      <c r="K700" s="1001" t="s">
        <v>20</v>
      </c>
      <c r="L700" s="1001" t="s">
        <v>21</v>
      </c>
      <c r="M700" s="901">
        <f>M709</f>
        <v>15.988499999999998</v>
      </c>
      <c r="N700" s="482"/>
    </row>
    <row r="701" spans="1:14" s="39" customFormat="1">
      <c r="A701" s="927"/>
      <c r="B701" s="894"/>
      <c r="C701" s="1008"/>
      <c r="D701" s="1009"/>
      <c r="E701" s="1013" t="s">
        <v>20347</v>
      </c>
      <c r="F701" s="1011"/>
      <c r="G701" s="588"/>
      <c r="H701" s="1012"/>
      <c r="I701" s="1012"/>
      <c r="J701" s="1012"/>
      <c r="K701" s="1012"/>
      <c r="L701" s="1012"/>
      <c r="M701" s="897"/>
      <c r="N701" s="481"/>
    </row>
    <row r="702" spans="1:14" s="39" customFormat="1">
      <c r="A702" s="927"/>
      <c r="B702" s="894"/>
      <c r="C702" s="1008"/>
      <c r="D702" s="1009"/>
      <c r="E702" s="1025" t="s">
        <v>19967</v>
      </c>
      <c r="F702" s="1011"/>
      <c r="G702" s="588">
        <f t="shared" ref="G702:G708" si="31">G690</f>
        <v>1</v>
      </c>
      <c r="H702" s="1012">
        <f t="shared" ref="H702:I708" si="32">H690+0.1</f>
        <v>7.1</v>
      </c>
      <c r="I702" s="1012">
        <f t="shared" si="32"/>
        <v>4.5999999999999996</v>
      </c>
      <c r="J702" s="1012">
        <v>0.05</v>
      </c>
      <c r="K702" s="1012"/>
      <c r="L702" s="1012">
        <f>H702*I702*J702</f>
        <v>1.633</v>
      </c>
      <c r="M702" s="900">
        <f>L702*G702</f>
        <v>1.633</v>
      </c>
      <c r="N702" s="481"/>
    </row>
    <row r="703" spans="1:14" s="39" customFormat="1">
      <c r="A703" s="927"/>
      <c r="B703" s="894"/>
      <c r="C703" s="1008"/>
      <c r="D703" s="1009"/>
      <c r="E703" s="1025" t="s">
        <v>9190</v>
      </c>
      <c r="F703" s="1011"/>
      <c r="G703" s="588">
        <f t="shared" si="31"/>
        <v>1</v>
      </c>
      <c r="H703" s="1012">
        <f t="shared" si="32"/>
        <v>4.5999999999999996</v>
      </c>
      <c r="I703" s="1012">
        <f t="shared" si="32"/>
        <v>1.6</v>
      </c>
      <c r="J703" s="1012">
        <v>0.05</v>
      </c>
      <c r="K703" s="1012"/>
      <c r="L703" s="1012">
        <f t="shared" ref="L703:L708" si="33">H703*I703*J703</f>
        <v>0.36799999999999999</v>
      </c>
      <c r="M703" s="900">
        <f t="shared" ref="M703:M708" si="34">L703*G703</f>
        <v>0.36799999999999999</v>
      </c>
      <c r="N703" s="481"/>
    </row>
    <row r="704" spans="1:14" s="39" customFormat="1">
      <c r="A704" s="927"/>
      <c r="B704" s="894"/>
      <c r="C704" s="1008"/>
      <c r="D704" s="1009"/>
      <c r="E704" s="1025" t="s">
        <v>9188</v>
      </c>
      <c r="F704" s="1011"/>
      <c r="G704" s="588">
        <f t="shared" si="31"/>
        <v>1</v>
      </c>
      <c r="H704" s="1012">
        <f t="shared" si="32"/>
        <v>7.1</v>
      </c>
      <c r="I704" s="1012">
        <f t="shared" si="32"/>
        <v>9.6</v>
      </c>
      <c r="J704" s="1012">
        <v>0.05</v>
      </c>
      <c r="K704" s="1012"/>
      <c r="L704" s="1012">
        <f t="shared" si="33"/>
        <v>3.4079999999999999</v>
      </c>
      <c r="M704" s="900">
        <f t="shared" si="34"/>
        <v>3.4079999999999999</v>
      </c>
      <c r="N704" s="481"/>
    </row>
    <row r="705" spans="1:14" s="39" customFormat="1">
      <c r="A705" s="927"/>
      <c r="B705" s="894"/>
      <c r="C705" s="1008"/>
      <c r="D705" s="1009"/>
      <c r="E705" s="1025" t="s">
        <v>9186</v>
      </c>
      <c r="F705" s="1011"/>
      <c r="G705" s="588">
        <f t="shared" si="31"/>
        <v>1</v>
      </c>
      <c r="H705" s="1012">
        <f t="shared" si="32"/>
        <v>7.1</v>
      </c>
      <c r="I705" s="1012">
        <f t="shared" si="32"/>
        <v>7.1</v>
      </c>
      <c r="J705" s="1012">
        <v>0.05</v>
      </c>
      <c r="K705" s="1012"/>
      <c r="L705" s="1012">
        <f t="shared" si="33"/>
        <v>2.5205000000000002</v>
      </c>
      <c r="M705" s="900">
        <f t="shared" si="34"/>
        <v>2.5205000000000002</v>
      </c>
      <c r="N705" s="481"/>
    </row>
    <row r="706" spans="1:14" s="39" customFormat="1">
      <c r="A706" s="927"/>
      <c r="B706" s="894"/>
      <c r="C706" s="1008"/>
      <c r="D706" s="1009"/>
      <c r="E706" s="1025" t="s">
        <v>20345</v>
      </c>
      <c r="F706" s="1011"/>
      <c r="G706" s="588">
        <f t="shared" si="31"/>
        <v>2</v>
      </c>
      <c r="H706" s="1012">
        <f t="shared" si="32"/>
        <v>4.5999999999999996</v>
      </c>
      <c r="I706" s="1012">
        <f t="shared" si="32"/>
        <v>7.1</v>
      </c>
      <c r="J706" s="1012">
        <v>0.05</v>
      </c>
      <c r="K706" s="1012"/>
      <c r="L706" s="1012">
        <f t="shared" si="33"/>
        <v>1.633</v>
      </c>
      <c r="M706" s="900">
        <f t="shared" si="34"/>
        <v>3.266</v>
      </c>
      <c r="N706" s="481"/>
    </row>
    <row r="707" spans="1:14" s="39" customFormat="1">
      <c r="A707" s="927"/>
      <c r="B707" s="894"/>
      <c r="C707" s="1008"/>
      <c r="D707" s="1009"/>
      <c r="E707" s="1025" t="s">
        <v>19969</v>
      </c>
      <c r="F707" s="1011"/>
      <c r="G707" s="588">
        <f t="shared" si="31"/>
        <v>3</v>
      </c>
      <c r="H707" s="1012">
        <f t="shared" si="32"/>
        <v>4.5999999999999996</v>
      </c>
      <c r="I707" s="1012">
        <f t="shared" si="32"/>
        <v>5</v>
      </c>
      <c r="J707" s="1012">
        <v>0.05</v>
      </c>
      <c r="K707" s="1012"/>
      <c r="L707" s="1012">
        <f t="shared" si="33"/>
        <v>1.1500000000000001</v>
      </c>
      <c r="M707" s="900">
        <f t="shared" si="34"/>
        <v>3.45</v>
      </c>
      <c r="N707" s="481"/>
    </row>
    <row r="708" spans="1:14" s="39" customFormat="1">
      <c r="A708" s="927"/>
      <c r="B708" s="894"/>
      <c r="C708" s="1008"/>
      <c r="D708" s="1009"/>
      <c r="E708" s="1025" t="s">
        <v>19968</v>
      </c>
      <c r="F708" s="1011"/>
      <c r="G708" s="588">
        <f t="shared" si="31"/>
        <v>1</v>
      </c>
      <c r="H708" s="1012">
        <f t="shared" si="32"/>
        <v>3.4</v>
      </c>
      <c r="I708" s="1012">
        <f t="shared" si="32"/>
        <v>7.8999999999999995</v>
      </c>
      <c r="J708" s="1012">
        <v>0.05</v>
      </c>
      <c r="K708" s="1012"/>
      <c r="L708" s="1012">
        <f t="shared" si="33"/>
        <v>1.343</v>
      </c>
      <c r="M708" s="900">
        <f t="shared" si="34"/>
        <v>1.343</v>
      </c>
      <c r="N708" s="481"/>
    </row>
    <row r="709" spans="1:14" s="39" customFormat="1">
      <c r="A709" s="927"/>
      <c r="B709" s="894"/>
      <c r="C709" s="1008"/>
      <c r="D709" s="1009"/>
      <c r="E709" s="1018" t="s">
        <v>19973</v>
      </c>
      <c r="F709" s="1011"/>
      <c r="G709" s="588"/>
      <c r="H709" s="1012"/>
      <c r="I709" s="1012"/>
      <c r="J709" s="1012"/>
      <c r="K709" s="1012"/>
      <c r="L709" s="1012"/>
      <c r="M709" s="897">
        <f>SUM(M702:M708)</f>
        <v>15.988499999999998</v>
      </c>
      <c r="N709" s="481"/>
    </row>
    <row r="710" spans="1:14" s="39" customFormat="1">
      <c r="A710" s="927"/>
      <c r="B710" s="894"/>
      <c r="C710" s="1008"/>
      <c r="D710" s="1009"/>
      <c r="E710" s="1010"/>
      <c r="F710" s="1011"/>
      <c r="G710" s="588"/>
      <c r="H710" s="1012"/>
      <c r="I710" s="1012"/>
      <c r="J710" s="1012"/>
      <c r="K710" s="1012"/>
      <c r="L710" s="1012"/>
      <c r="M710" s="897"/>
      <c r="N710" s="481"/>
    </row>
    <row r="711" spans="1:14" s="483" customFormat="1" ht="33" customHeight="1">
      <c r="A711" s="927">
        <v>5</v>
      </c>
      <c r="B711" s="891" t="str">
        <f>$B$665&amp;"."&amp;A711</f>
        <v>5.1.3.5</v>
      </c>
      <c r="C711" s="998" t="str">
        <f ca="1">VLOOKUP($B711,'PLANILHA ORÇAMENTÁRIA'!$C:$M,2,0)</f>
        <v>ED-48298</v>
      </c>
      <c r="D711" s="998" t="str">
        <f ca="1">VLOOKUP($B711,'PLANILHA ORÇAMENTÁRIA'!$C:$M,3,0)</f>
        <v>SEINFRA-MG</v>
      </c>
      <c r="E711" s="999" t="str">
        <f ca="1">VLOOKUP($B711,'PLANILHA ORÇAMENTÁRIA'!$C:$M,4,0)</f>
        <v>CORTE, DOBRA E MONTAGEM DE AÇO CA-50/60, INCLUSIVE ESPAÇADOR</v>
      </c>
      <c r="F711" s="998" t="str">
        <f ca="1">VLOOKUP($B711,'PLANILHA ORÇAMENTÁRIA'!$C:$M,5,0)</f>
        <v>KG</v>
      </c>
      <c r="G711" s="1000" t="s">
        <v>16</v>
      </c>
      <c r="H711" s="1001" t="s">
        <v>17</v>
      </c>
      <c r="I711" s="1001" t="s">
        <v>18</v>
      </c>
      <c r="J711" s="1001" t="s">
        <v>20355</v>
      </c>
      <c r="K711" s="1001" t="s">
        <v>20354</v>
      </c>
      <c r="L711" s="1001" t="s">
        <v>21</v>
      </c>
      <c r="M711" s="901">
        <f>M738</f>
        <v>39535</v>
      </c>
      <c r="N711" s="482"/>
    </row>
    <row r="712" spans="1:14" s="39" customFormat="1" ht="23.25">
      <c r="A712" s="927"/>
      <c r="B712" s="894"/>
      <c r="C712" s="1008"/>
      <c r="D712" s="1009"/>
      <c r="E712" s="1013" t="s">
        <v>20512</v>
      </c>
      <c r="F712" s="1011"/>
      <c r="G712" s="588"/>
      <c r="H712" s="1012"/>
      <c r="I712" s="1012"/>
      <c r="J712" s="1012"/>
      <c r="K712" s="1012"/>
      <c r="L712" s="1012"/>
      <c r="M712" s="897"/>
      <c r="N712" s="481"/>
    </row>
    <row r="713" spans="1:14" s="39" customFormat="1">
      <c r="A713" s="927"/>
      <c r="B713" s="894"/>
      <c r="C713" s="1008"/>
      <c r="D713" s="1009"/>
      <c r="E713" s="1060" t="s">
        <v>20361</v>
      </c>
      <c r="F713" s="1061"/>
      <c r="G713" s="1062"/>
      <c r="H713" s="1063"/>
      <c r="I713" s="1063"/>
      <c r="J713" s="1063"/>
      <c r="K713" s="1064"/>
      <c r="L713" s="1063"/>
      <c r="M713" s="913">
        <f>K717</f>
        <v>13050</v>
      </c>
      <c r="N713" s="481"/>
    </row>
    <row r="714" spans="1:14" s="39" customFormat="1">
      <c r="A714" s="927"/>
      <c r="B714" s="894"/>
      <c r="C714" s="1008"/>
      <c r="D714" s="1009"/>
      <c r="E714" s="1025" t="s">
        <v>20358</v>
      </c>
      <c r="F714" s="1011"/>
      <c r="G714" s="588"/>
      <c r="H714" s="1012">
        <v>259</v>
      </c>
      <c r="I714" s="1012"/>
      <c r="J714" s="1012">
        <v>0.63</v>
      </c>
      <c r="K714" s="1012">
        <f>H714*J714</f>
        <v>163.16999999999999</v>
      </c>
      <c r="L714" s="1012"/>
      <c r="M714" s="900"/>
      <c r="N714" s="481"/>
    </row>
    <row r="715" spans="1:14" s="39" customFormat="1">
      <c r="A715" s="927"/>
      <c r="B715" s="894"/>
      <c r="C715" s="1008"/>
      <c r="D715" s="1009"/>
      <c r="E715" s="1025" t="s">
        <v>20356</v>
      </c>
      <c r="F715" s="1011"/>
      <c r="G715" s="588"/>
      <c r="H715" s="1012">
        <v>5794</v>
      </c>
      <c r="I715" s="1012"/>
      <c r="J715" s="1012">
        <v>1</v>
      </c>
      <c r="K715" s="1012">
        <f t="shared" ref="K715:K716" si="35">H715*J715</f>
        <v>5794</v>
      </c>
      <c r="L715" s="1012"/>
      <c r="M715" s="900"/>
      <c r="N715" s="481"/>
    </row>
    <row r="716" spans="1:14" s="39" customFormat="1">
      <c r="A716" s="927"/>
      <c r="B716" s="894"/>
      <c r="C716" s="1008"/>
      <c r="D716" s="1009"/>
      <c r="E716" s="1025" t="s">
        <v>20357</v>
      </c>
      <c r="F716" s="1011"/>
      <c r="G716" s="588"/>
      <c r="H716" s="1012">
        <v>1773</v>
      </c>
      <c r="I716" s="1012"/>
      <c r="J716" s="1012">
        <v>4</v>
      </c>
      <c r="K716" s="1012">
        <f t="shared" si="35"/>
        <v>7092</v>
      </c>
      <c r="L716" s="1012"/>
      <c r="M716" s="900"/>
      <c r="N716" s="481"/>
    </row>
    <row r="717" spans="1:14" s="39" customFormat="1">
      <c r="A717" s="927"/>
      <c r="B717" s="894"/>
      <c r="C717" s="1008"/>
      <c r="D717" s="1009"/>
      <c r="E717" s="1065" t="s">
        <v>20364</v>
      </c>
      <c r="F717" s="1011"/>
      <c r="G717" s="588"/>
      <c r="H717" s="1012"/>
      <c r="I717" s="1012"/>
      <c r="J717" s="1012"/>
      <c r="K717" s="1016">
        <f>ROUNDUP(SUM(K714:K716),0)</f>
        <v>13050</v>
      </c>
      <c r="L717" s="1012"/>
      <c r="M717" s="900"/>
      <c r="N717" s="481"/>
    </row>
    <row r="718" spans="1:14" s="39" customFormat="1">
      <c r="A718" s="927"/>
      <c r="B718" s="894"/>
      <c r="C718" s="1008"/>
      <c r="D718" s="1009"/>
      <c r="E718" s="1025"/>
      <c r="F718" s="1011"/>
      <c r="G718" s="588"/>
      <c r="H718" s="1012"/>
      <c r="I718" s="1012"/>
      <c r="J718" s="1012"/>
      <c r="K718" s="1012"/>
      <c r="L718" s="1012"/>
      <c r="M718" s="900"/>
      <c r="N718" s="481"/>
    </row>
    <row r="719" spans="1:14" s="39" customFormat="1">
      <c r="A719" s="927"/>
      <c r="B719" s="894"/>
      <c r="C719" s="1008"/>
      <c r="D719" s="1009"/>
      <c r="E719" s="1060" t="s">
        <v>20360</v>
      </c>
      <c r="F719" s="1061"/>
      <c r="G719" s="1062"/>
      <c r="H719" s="1063"/>
      <c r="I719" s="1063"/>
      <c r="J719" s="1063"/>
      <c r="K719" s="1064"/>
      <c r="L719" s="1063"/>
      <c r="M719" s="913">
        <f>K723</f>
        <v>10501</v>
      </c>
      <c r="N719" s="481"/>
    </row>
    <row r="720" spans="1:14" s="39" customFormat="1">
      <c r="A720" s="927"/>
      <c r="B720" s="894"/>
      <c r="C720" s="1008"/>
      <c r="D720" s="1009"/>
      <c r="E720" s="1025" t="s">
        <v>20358</v>
      </c>
      <c r="F720" s="1011"/>
      <c r="G720" s="588"/>
      <c r="H720" s="1012">
        <v>325</v>
      </c>
      <c r="I720" s="1012"/>
      <c r="J720" s="1012">
        <v>0.63</v>
      </c>
      <c r="K720" s="1012">
        <f>H720*J720</f>
        <v>204.75</v>
      </c>
      <c r="L720" s="1012"/>
      <c r="M720" s="900"/>
      <c r="N720" s="481"/>
    </row>
    <row r="721" spans="1:14" s="39" customFormat="1">
      <c r="A721" s="927"/>
      <c r="B721" s="894"/>
      <c r="C721" s="1008"/>
      <c r="D721" s="1009"/>
      <c r="E721" s="1025" t="s">
        <v>20356</v>
      </c>
      <c r="F721" s="1011"/>
      <c r="G721" s="588"/>
      <c r="H721" s="1012">
        <v>4232</v>
      </c>
      <c r="I721" s="1012"/>
      <c r="J721" s="1012">
        <v>1</v>
      </c>
      <c r="K721" s="1012">
        <f t="shared" ref="K721:K722" si="36">H721*J721</f>
        <v>4232</v>
      </c>
      <c r="L721" s="1012"/>
      <c r="M721" s="900"/>
      <c r="N721" s="481"/>
    </row>
    <row r="722" spans="1:14" s="39" customFormat="1">
      <c r="A722" s="927"/>
      <c r="B722" s="894"/>
      <c r="C722" s="1008"/>
      <c r="D722" s="1009"/>
      <c r="E722" s="1025" t="s">
        <v>20357</v>
      </c>
      <c r="F722" s="1011"/>
      <c r="G722" s="588"/>
      <c r="H722" s="1012">
        <v>1516</v>
      </c>
      <c r="I722" s="1012"/>
      <c r="J722" s="1012">
        <v>4</v>
      </c>
      <c r="K722" s="1012">
        <f t="shared" si="36"/>
        <v>6064</v>
      </c>
      <c r="L722" s="1012"/>
      <c r="M722" s="900"/>
      <c r="N722" s="481"/>
    </row>
    <row r="723" spans="1:14" s="39" customFormat="1">
      <c r="A723" s="927"/>
      <c r="B723" s="894"/>
      <c r="C723" s="1008"/>
      <c r="D723" s="1009"/>
      <c r="E723" s="1065" t="s">
        <v>20359</v>
      </c>
      <c r="F723" s="1011"/>
      <c r="G723" s="588"/>
      <c r="H723" s="1012"/>
      <c r="I723" s="1012"/>
      <c r="J723" s="1012"/>
      <c r="K723" s="1016">
        <f>ROUNDUP(SUM(K720:K722),0)</f>
        <v>10501</v>
      </c>
      <c r="L723" s="1012"/>
      <c r="M723" s="900"/>
      <c r="N723" s="481"/>
    </row>
    <row r="724" spans="1:14" s="39" customFormat="1">
      <c r="A724" s="927"/>
      <c r="B724" s="894"/>
      <c r="C724" s="1008"/>
      <c r="D724" s="1009"/>
      <c r="E724" s="1067"/>
      <c r="F724" s="1011"/>
      <c r="G724" s="588"/>
      <c r="H724" s="1012"/>
      <c r="I724" s="1012"/>
      <c r="J724" s="1012"/>
      <c r="K724" s="1016"/>
      <c r="L724" s="1012"/>
      <c r="M724" s="900"/>
      <c r="N724" s="481"/>
    </row>
    <row r="725" spans="1:14" s="39" customFormat="1">
      <c r="A725" s="927"/>
      <c r="B725" s="894"/>
      <c r="C725" s="1008"/>
      <c r="D725" s="1009"/>
      <c r="E725" s="1060" t="s">
        <v>20366</v>
      </c>
      <c r="F725" s="1061"/>
      <c r="G725" s="1062"/>
      <c r="H725" s="1063"/>
      <c r="I725" s="1063"/>
      <c r="J725" s="1063"/>
      <c r="K725" s="1064"/>
      <c r="L725" s="1063"/>
      <c r="M725" s="913">
        <f>K729</f>
        <v>7022</v>
      </c>
      <c r="N725" s="481"/>
    </row>
    <row r="726" spans="1:14" s="39" customFormat="1">
      <c r="A726" s="927"/>
      <c r="B726" s="894"/>
      <c r="C726" s="1008"/>
      <c r="D726" s="1009"/>
      <c r="E726" s="1025" t="s">
        <v>20358</v>
      </c>
      <c r="F726" s="1011"/>
      <c r="G726" s="588"/>
      <c r="H726" s="1012">
        <v>97</v>
      </c>
      <c r="I726" s="1012"/>
      <c r="J726" s="1012">
        <v>0.63</v>
      </c>
      <c r="K726" s="1012">
        <f>H726*J726</f>
        <v>61.11</v>
      </c>
      <c r="L726" s="1012"/>
      <c r="M726" s="900"/>
      <c r="N726" s="481"/>
    </row>
    <row r="727" spans="1:14" s="39" customFormat="1">
      <c r="A727" s="927"/>
      <c r="B727" s="894"/>
      <c r="C727" s="1008"/>
      <c r="D727" s="1009"/>
      <c r="E727" s="1025" t="s">
        <v>20356</v>
      </c>
      <c r="F727" s="1011"/>
      <c r="G727" s="588"/>
      <c r="H727" s="1012">
        <v>2652</v>
      </c>
      <c r="I727" s="1012"/>
      <c r="J727" s="1012">
        <v>1</v>
      </c>
      <c r="K727" s="1012">
        <f t="shared" ref="K727:K728" si="37">H727*J727</f>
        <v>2652</v>
      </c>
      <c r="L727" s="1012"/>
      <c r="M727" s="900"/>
      <c r="N727" s="481"/>
    </row>
    <row r="728" spans="1:14" s="39" customFormat="1">
      <c r="A728" s="927"/>
      <c r="B728" s="894"/>
      <c r="C728" s="1008"/>
      <c r="D728" s="1009"/>
      <c r="E728" s="1025" t="s">
        <v>20357</v>
      </c>
      <c r="F728" s="1011"/>
      <c r="G728" s="588"/>
      <c r="H728" s="1012">
        <v>1077</v>
      </c>
      <c r="I728" s="1012"/>
      <c r="J728" s="1012">
        <v>4</v>
      </c>
      <c r="K728" s="1012">
        <f t="shared" si="37"/>
        <v>4308</v>
      </c>
      <c r="L728" s="1012"/>
      <c r="M728" s="900"/>
      <c r="N728" s="481"/>
    </row>
    <row r="729" spans="1:14" s="39" customFormat="1">
      <c r="A729" s="927"/>
      <c r="B729" s="894"/>
      <c r="C729" s="1008"/>
      <c r="D729" s="1009"/>
      <c r="E729" s="1065" t="s">
        <v>20367</v>
      </c>
      <c r="F729" s="1011"/>
      <c r="G729" s="588"/>
      <c r="H729" s="1012"/>
      <c r="I729" s="1012"/>
      <c r="J729" s="1012"/>
      <c r="K729" s="1016">
        <f>ROUNDUP(SUM(K726:K728),0)</f>
        <v>7022</v>
      </c>
      <c r="L729" s="1012"/>
      <c r="M729" s="900"/>
      <c r="N729" s="481"/>
    </row>
    <row r="730" spans="1:14" s="39" customFormat="1">
      <c r="A730" s="927"/>
      <c r="B730" s="894"/>
      <c r="C730" s="1008"/>
      <c r="D730" s="1009"/>
      <c r="E730" s="1067"/>
      <c r="F730" s="1011"/>
      <c r="G730" s="588"/>
      <c r="H730" s="1012"/>
      <c r="I730" s="1012"/>
      <c r="J730" s="1012"/>
      <c r="K730" s="1016"/>
      <c r="L730" s="1012"/>
      <c r="M730" s="900"/>
      <c r="N730" s="481"/>
    </row>
    <row r="731" spans="1:14" s="39" customFormat="1">
      <c r="A731" s="927"/>
      <c r="B731" s="894"/>
      <c r="C731" s="1008"/>
      <c r="D731" s="1009"/>
      <c r="E731" s="1060" t="s">
        <v>20362</v>
      </c>
      <c r="F731" s="1061"/>
      <c r="G731" s="1062"/>
      <c r="H731" s="1063"/>
      <c r="I731" s="1063"/>
      <c r="J731" s="1063"/>
      <c r="K731" s="1064"/>
      <c r="L731" s="1063"/>
      <c r="M731" s="913">
        <f>K736</f>
        <v>8962</v>
      </c>
      <c r="N731" s="481"/>
    </row>
    <row r="732" spans="1:14" s="39" customFormat="1">
      <c r="A732" s="927"/>
      <c r="B732" s="894"/>
      <c r="C732" s="1008"/>
      <c r="D732" s="1009"/>
      <c r="E732" s="1025" t="s">
        <v>20358</v>
      </c>
      <c r="F732" s="1011"/>
      <c r="G732" s="588"/>
      <c r="H732" s="1012">
        <v>432</v>
      </c>
      <c r="I732" s="1012"/>
      <c r="J732" s="1012">
        <v>0.63</v>
      </c>
      <c r="K732" s="1012">
        <f>H732*J732</f>
        <v>272.16000000000003</v>
      </c>
      <c r="L732" s="1012"/>
      <c r="M732" s="900"/>
      <c r="N732" s="481"/>
    </row>
    <row r="733" spans="1:14" s="39" customFormat="1">
      <c r="A733" s="927"/>
      <c r="B733" s="894"/>
      <c r="C733" s="1008"/>
      <c r="D733" s="1009"/>
      <c r="E733" s="1025" t="s">
        <v>20356</v>
      </c>
      <c r="F733" s="1011"/>
      <c r="G733" s="588"/>
      <c r="H733" s="1012">
        <v>4668</v>
      </c>
      <c r="I733" s="1012"/>
      <c r="J733" s="1012">
        <v>1</v>
      </c>
      <c r="K733" s="1012">
        <f t="shared" ref="K733:K735" si="38">H733*J733</f>
        <v>4668</v>
      </c>
      <c r="L733" s="1012"/>
      <c r="M733" s="900"/>
      <c r="N733" s="481"/>
    </row>
    <row r="734" spans="1:14" s="39" customFormat="1">
      <c r="A734" s="927"/>
      <c r="B734" s="894"/>
      <c r="C734" s="1008"/>
      <c r="D734" s="1009"/>
      <c r="E734" s="1025" t="s">
        <v>20363</v>
      </c>
      <c r="F734" s="1011"/>
      <c r="G734" s="588"/>
      <c r="H734" s="1012">
        <v>727</v>
      </c>
      <c r="I734" s="1012"/>
      <c r="J734" s="1012">
        <v>2.5</v>
      </c>
      <c r="K734" s="1012">
        <f t="shared" si="38"/>
        <v>1817.5</v>
      </c>
      <c r="L734" s="1012"/>
      <c r="M734" s="900"/>
      <c r="N734" s="481"/>
    </row>
    <row r="735" spans="1:14" s="39" customFormat="1">
      <c r="A735" s="927"/>
      <c r="B735" s="894"/>
      <c r="C735" s="1008"/>
      <c r="D735" s="1009"/>
      <c r="E735" s="1025" t="s">
        <v>20357</v>
      </c>
      <c r="F735" s="1011"/>
      <c r="G735" s="588"/>
      <c r="H735" s="1012">
        <v>551</v>
      </c>
      <c r="I735" s="1012"/>
      <c r="J735" s="1012">
        <v>4</v>
      </c>
      <c r="K735" s="1012">
        <f t="shared" si="38"/>
        <v>2204</v>
      </c>
      <c r="L735" s="1012"/>
      <c r="M735" s="900"/>
      <c r="N735" s="481"/>
    </row>
    <row r="736" spans="1:14" s="39" customFormat="1">
      <c r="A736" s="927"/>
      <c r="B736" s="894"/>
      <c r="C736" s="1008"/>
      <c r="D736" s="1009"/>
      <c r="E736" s="1065" t="s">
        <v>20365</v>
      </c>
      <c r="F736" s="1011"/>
      <c r="G736" s="588"/>
      <c r="H736" s="1012"/>
      <c r="I736" s="1012"/>
      <c r="J736" s="1012"/>
      <c r="K736" s="1016">
        <f>ROUNDUP(SUM(K732:K735),0)</f>
        <v>8962</v>
      </c>
      <c r="L736" s="1016"/>
      <c r="M736" s="900"/>
      <c r="N736" s="481"/>
    </row>
    <row r="737" spans="1:14" s="39" customFormat="1">
      <c r="A737" s="927"/>
      <c r="B737" s="894"/>
      <c r="C737" s="1008"/>
      <c r="D737" s="1009"/>
      <c r="E737" s="1068" t="s">
        <v>20625</v>
      </c>
      <c r="F737" s="1011"/>
      <c r="G737" s="588"/>
      <c r="H737" s="1012"/>
      <c r="I737" s="1012"/>
      <c r="J737" s="1012"/>
      <c r="K737" s="1016"/>
      <c r="L737" s="1012"/>
      <c r="M737" s="900"/>
      <c r="N737" s="481"/>
    </row>
    <row r="738" spans="1:14" s="929" customFormat="1">
      <c r="A738" s="927"/>
      <c r="B738" s="894"/>
      <c r="C738" s="1008"/>
      <c r="D738" s="1009"/>
      <c r="E738" s="1066" t="s">
        <v>44297</v>
      </c>
      <c r="F738" s="879">
        <v>1</v>
      </c>
      <c r="G738" s="1062"/>
      <c r="H738" s="1063"/>
      <c r="I738" s="1063"/>
      <c r="J738" s="1063"/>
      <c r="K738" s="1063">
        <f>SUM(K736,K729,K723,K717)</f>
        <v>39535</v>
      </c>
      <c r="L738" s="1063"/>
      <c r="M738" s="914">
        <f>K738*F738</f>
        <v>39535</v>
      </c>
      <c r="N738" s="928"/>
    </row>
    <row r="739" spans="1:14" s="39" customFormat="1">
      <c r="A739" s="927"/>
      <c r="B739" s="894"/>
      <c r="C739" s="1008"/>
      <c r="D739" s="1009"/>
      <c r="E739" s="1010"/>
      <c r="F739" s="1011"/>
      <c r="G739" s="588"/>
      <c r="H739" s="1012"/>
      <c r="I739" s="1012"/>
      <c r="J739" s="1012"/>
      <c r="K739" s="1012"/>
      <c r="L739" s="1012"/>
      <c r="M739" s="897"/>
      <c r="N739" s="481"/>
    </row>
    <row r="740" spans="1:14" s="483" customFormat="1" ht="24.75">
      <c r="A740" s="927">
        <v>6</v>
      </c>
      <c r="B740" s="891" t="str">
        <f>$B$665&amp;"."&amp;A740</f>
        <v>5.1.3.6</v>
      </c>
      <c r="C740" s="998" t="str">
        <f ca="1">VLOOKUP($B740,'PLANILHA ORÇAMENTÁRIA'!$C:$M,2,0)</f>
        <v>ED-9054</v>
      </c>
      <c r="D740" s="998" t="str">
        <f ca="1">VLOOKUP($B740,'PLANILHA ORÇAMENTÁRIA'!$C:$M,3,0)</f>
        <v>SEINFRA-MG</v>
      </c>
      <c r="E740" s="999" t="str">
        <f ca="1">VLOOKUP($B740,'PLANILHA ORÇAMENTÁRIA'!$C:$M,4,0)</f>
        <v>FORNECIMENTO DE CONCRETO ESTRUTURAL, USINADO BOMBEADO, AUTO-ADENSÁVEL, COM FCK 30MPA, INCLUSIVE LANÇAMENTO E ACABAMENTO</v>
      </c>
      <c r="F740" s="998" t="str">
        <f ca="1">VLOOKUP($B740,'PLANILHA ORÇAMENTÁRIA'!$C:$M,5,0)</f>
        <v>M3</v>
      </c>
      <c r="G740" s="1000" t="s">
        <v>16</v>
      </c>
      <c r="H740" s="1001" t="s">
        <v>17</v>
      </c>
      <c r="I740" s="1001" t="s">
        <v>18</v>
      </c>
      <c r="J740" s="1001" t="s">
        <v>19</v>
      </c>
      <c r="K740" s="1001" t="s">
        <v>20</v>
      </c>
      <c r="L740" s="1001" t="s">
        <v>21</v>
      </c>
      <c r="M740" s="901">
        <f>M748</f>
        <v>568.88199999999995</v>
      </c>
      <c r="N740" s="482"/>
    </row>
    <row r="741" spans="1:14" s="39" customFormat="1">
      <c r="A741" s="927"/>
      <c r="B741" s="894"/>
      <c r="C741" s="1008"/>
      <c r="D741" s="1009"/>
      <c r="E741" s="1013" t="s">
        <v>20347</v>
      </c>
      <c r="F741" s="1011"/>
      <c r="G741" s="588"/>
      <c r="H741" s="1012"/>
      <c r="I741" s="1012"/>
      <c r="J741" s="1012"/>
      <c r="K741" s="1012"/>
      <c r="L741" s="1012"/>
      <c r="M741" s="897"/>
      <c r="N741" s="481"/>
    </row>
    <row r="742" spans="1:14" s="39" customFormat="1">
      <c r="A742" s="927"/>
      <c r="B742" s="894"/>
      <c r="C742" s="1008"/>
      <c r="D742" s="1009"/>
      <c r="E742" s="1025" t="s">
        <v>20499</v>
      </c>
      <c r="F742" s="1011"/>
      <c r="G742" s="588">
        <f>$G$704</f>
        <v>1</v>
      </c>
      <c r="H742" s="1012">
        <f>$H$681</f>
        <v>7</v>
      </c>
      <c r="I742" s="1012">
        <f>$I$681</f>
        <v>9.5</v>
      </c>
      <c r="J742" s="1012">
        <f>$J$692</f>
        <v>2.5</v>
      </c>
      <c r="K742" s="1012"/>
      <c r="L742" s="1012">
        <f t="shared" ref="L742:L745" si="39">H742*I742*J742</f>
        <v>166.25</v>
      </c>
      <c r="M742" s="900">
        <f t="shared" ref="M742:M745" si="40">L742*G742</f>
        <v>166.25</v>
      </c>
      <c r="N742" s="481"/>
    </row>
    <row r="743" spans="1:14" s="39" customFormat="1">
      <c r="A743" s="927"/>
      <c r="B743" s="894"/>
      <c r="C743" s="1008"/>
      <c r="D743" s="1009"/>
      <c r="E743" s="1025" t="s">
        <v>20503</v>
      </c>
      <c r="F743" s="1011"/>
      <c r="G743" s="588">
        <f>$G$705</f>
        <v>1</v>
      </c>
      <c r="H743" s="1012">
        <f>$H$682</f>
        <v>7</v>
      </c>
      <c r="I743" s="1012">
        <f>$I$682</f>
        <v>7</v>
      </c>
      <c r="J743" s="1012">
        <f>$J$693</f>
        <v>2</v>
      </c>
      <c r="K743" s="1012"/>
      <c r="L743" s="1012">
        <f t="shared" si="39"/>
        <v>98</v>
      </c>
      <c r="M743" s="900">
        <f t="shared" si="40"/>
        <v>98</v>
      </c>
      <c r="N743" s="481"/>
    </row>
    <row r="744" spans="1:14" s="39" customFormat="1">
      <c r="A744" s="927"/>
      <c r="B744" s="894"/>
      <c r="C744" s="1008"/>
      <c r="D744" s="1009"/>
      <c r="E744" s="1025" t="s">
        <v>20501</v>
      </c>
      <c r="F744" s="1011"/>
      <c r="G744" s="588">
        <f>$G$706</f>
        <v>2</v>
      </c>
      <c r="H744" s="1012">
        <f>$H$683</f>
        <v>4.5</v>
      </c>
      <c r="I744" s="1012">
        <f>$I$683</f>
        <v>7</v>
      </c>
      <c r="J744" s="1012">
        <f>$J$694</f>
        <v>2</v>
      </c>
      <c r="K744" s="1012"/>
      <c r="L744" s="1012">
        <f t="shared" si="39"/>
        <v>63</v>
      </c>
      <c r="M744" s="900">
        <f t="shared" si="40"/>
        <v>126</v>
      </c>
      <c r="N744" s="481"/>
    </row>
    <row r="745" spans="1:14" s="39" customFormat="1">
      <c r="A745" s="927"/>
      <c r="B745" s="894"/>
      <c r="C745" s="1008"/>
      <c r="D745" s="1009"/>
      <c r="E745" s="1025" t="s">
        <v>20502</v>
      </c>
      <c r="F745" s="1011"/>
      <c r="G745" s="588">
        <f>$G$707</f>
        <v>3</v>
      </c>
      <c r="H745" s="1012">
        <f>$H$684</f>
        <v>4.5</v>
      </c>
      <c r="I745" s="1012">
        <f>$I$684</f>
        <v>4.9000000000000004</v>
      </c>
      <c r="J745" s="1012">
        <f>$J$695</f>
        <v>2</v>
      </c>
      <c r="K745" s="1012"/>
      <c r="L745" s="1012">
        <f t="shared" si="39"/>
        <v>44.1</v>
      </c>
      <c r="M745" s="900">
        <f t="shared" si="40"/>
        <v>132.30000000000001</v>
      </c>
      <c r="N745" s="481"/>
    </row>
    <row r="746" spans="1:14" s="39" customFormat="1">
      <c r="A746" s="927"/>
      <c r="B746" s="894"/>
      <c r="C746" s="1008"/>
      <c r="D746" s="1009"/>
      <c r="E746" s="1025" t="s">
        <v>20504</v>
      </c>
      <c r="F746" s="1011"/>
      <c r="G746" s="588">
        <f>$G$708</f>
        <v>1</v>
      </c>
      <c r="H746" s="1012">
        <f>$H$685</f>
        <v>3.3</v>
      </c>
      <c r="I746" s="1012">
        <f>$I$685</f>
        <v>7.8</v>
      </c>
      <c r="J746" s="1012">
        <f>$J$696</f>
        <v>1.8</v>
      </c>
      <c r="K746" s="1012"/>
      <c r="L746" s="1012">
        <f>H746*I746*J746</f>
        <v>46.332000000000001</v>
      </c>
      <c r="M746" s="900">
        <f>L746*G746</f>
        <v>46.332000000000001</v>
      </c>
      <c r="N746" s="481"/>
    </row>
    <row r="747" spans="1:14" s="39" customFormat="1">
      <c r="A747" s="927"/>
      <c r="B747" s="894"/>
      <c r="C747" s="1008"/>
      <c r="D747" s="1009"/>
      <c r="E747" s="1025" t="s">
        <v>4</v>
      </c>
      <c r="F747" s="1011"/>
      <c r="G747" s="588"/>
      <c r="H747" s="1012"/>
      <c r="I747" s="1012"/>
      <c r="J747" s="1012"/>
      <c r="K747" s="1012"/>
      <c r="L747" s="1012"/>
      <c r="M747" s="900">
        <f>SUM(M742:M746)</f>
        <v>568.88199999999995</v>
      </c>
      <c r="N747" s="481"/>
    </row>
    <row r="748" spans="1:14" s="39" customFormat="1">
      <c r="A748" s="927"/>
      <c r="B748" s="894"/>
      <c r="C748" s="1008"/>
      <c r="D748" s="1009"/>
      <c r="E748" s="1018" t="s">
        <v>44298</v>
      </c>
      <c r="F748" s="879">
        <v>1</v>
      </c>
      <c r="G748" s="588"/>
      <c r="H748" s="1012"/>
      <c r="I748" s="1012"/>
      <c r="J748" s="1012"/>
      <c r="K748" s="1012"/>
      <c r="L748" s="1012"/>
      <c r="M748" s="897">
        <f>M747*F748</f>
        <v>568.88199999999995</v>
      </c>
      <c r="N748" s="481"/>
    </row>
    <row r="749" spans="1:14" s="39" customFormat="1">
      <c r="A749" s="927"/>
      <c r="B749" s="894"/>
      <c r="C749" s="1008"/>
      <c r="D749" s="1009"/>
      <c r="E749" s="1010"/>
      <c r="F749" s="1011"/>
      <c r="G749" s="588"/>
      <c r="H749" s="1012"/>
      <c r="I749" s="1012"/>
      <c r="J749" s="1012"/>
      <c r="K749" s="1012"/>
      <c r="L749" s="1012"/>
      <c r="M749" s="897"/>
      <c r="N749" s="481"/>
    </row>
    <row r="750" spans="1:14" s="483" customFormat="1" ht="24.75">
      <c r="A750" s="927">
        <v>7</v>
      </c>
      <c r="B750" s="891" t="str">
        <f>$B$665&amp;"."&amp;A750</f>
        <v>5.1.3.7</v>
      </c>
      <c r="C750" s="998">
        <f ca="1">VLOOKUP($B750,'PLANILHA ORÇAMENTÁRIA'!$C:$M,2,0)</f>
        <v>1107912</v>
      </c>
      <c r="D750" s="998" t="str">
        <f ca="1">VLOOKUP($B750,'PLANILHA ORÇAMENTÁRIA'!$C:$M,3,0)</f>
        <v>SICRO 3</v>
      </c>
      <c r="E750" s="999" t="str">
        <f ca="1">VLOOKUP($B750,'PLANILHA ORÇAMENTÁRIA'!$C:$M,4,0)</f>
        <v>CONCRETO AUTOADENSÁVEL COM SILICATO DE ALUMÍNIO FCK = 50 MPA - CONFECÇÃO EM CENTRAL DOSADORA DE 30 M³/H - AREIA E BRITA COMERCIAIS</v>
      </c>
      <c r="F750" s="998" t="str">
        <f ca="1">VLOOKUP($B750,'PLANILHA ORÇAMENTÁRIA'!$C:$M,5,0)</f>
        <v>M³</v>
      </c>
      <c r="G750" s="1000" t="s">
        <v>16</v>
      </c>
      <c r="H750" s="1001" t="s">
        <v>17</v>
      </c>
      <c r="I750" s="1001" t="s">
        <v>18</v>
      </c>
      <c r="J750" s="1001" t="s">
        <v>19</v>
      </c>
      <c r="K750" s="1001" t="s">
        <v>20</v>
      </c>
      <c r="L750" s="1001" t="s">
        <v>21</v>
      </c>
      <c r="M750" s="901">
        <f>M755</f>
        <v>75.150000000000006</v>
      </c>
      <c r="N750" s="482"/>
    </row>
    <row r="751" spans="1:14" s="39" customFormat="1">
      <c r="A751" s="927"/>
      <c r="B751" s="894"/>
      <c r="C751" s="1008"/>
      <c r="D751" s="1009"/>
      <c r="E751" s="1013" t="s">
        <v>20347</v>
      </c>
      <c r="F751" s="1011"/>
      <c r="G751" s="588"/>
      <c r="H751" s="1012"/>
      <c r="I751" s="1012"/>
      <c r="J751" s="1012"/>
      <c r="K751" s="1012"/>
      <c r="L751" s="1012"/>
      <c r="M751" s="897"/>
      <c r="N751" s="481"/>
    </row>
    <row r="752" spans="1:14" s="39" customFormat="1">
      <c r="A752" s="927"/>
      <c r="B752" s="894"/>
      <c r="C752" s="1008"/>
      <c r="D752" s="1009"/>
      <c r="E752" s="1025" t="s">
        <v>20498</v>
      </c>
      <c r="F752" s="1011"/>
      <c r="G752" s="588">
        <f>G702</f>
        <v>1</v>
      </c>
      <c r="H752" s="1012">
        <f>H679</f>
        <v>7</v>
      </c>
      <c r="I752" s="1012">
        <f>I679</f>
        <v>4.5</v>
      </c>
      <c r="J752" s="1012">
        <f>J690</f>
        <v>2</v>
      </c>
      <c r="K752" s="1012"/>
      <c r="L752" s="1012">
        <f>H752*I752*J752</f>
        <v>63</v>
      </c>
      <c r="M752" s="900">
        <f>L752*G752</f>
        <v>63</v>
      </c>
      <c r="N752" s="481"/>
    </row>
    <row r="753" spans="1:14" s="39" customFormat="1">
      <c r="A753" s="927"/>
      <c r="B753" s="894"/>
      <c r="C753" s="1008"/>
      <c r="D753" s="1009"/>
      <c r="E753" s="1025" t="s">
        <v>20500</v>
      </c>
      <c r="F753" s="1011"/>
      <c r="G753" s="588">
        <f>G703</f>
        <v>1</v>
      </c>
      <c r="H753" s="1012">
        <f>H680</f>
        <v>4.5</v>
      </c>
      <c r="I753" s="1012">
        <f>I680</f>
        <v>1.5</v>
      </c>
      <c r="J753" s="1012">
        <f>J691</f>
        <v>1.8</v>
      </c>
      <c r="K753" s="1012"/>
      <c r="L753" s="1012">
        <f>H753*I753*J753</f>
        <v>12.15</v>
      </c>
      <c r="M753" s="900">
        <f>L753*G753</f>
        <v>12.15</v>
      </c>
      <c r="N753" s="481"/>
    </row>
    <row r="754" spans="1:14" s="39" customFormat="1">
      <c r="A754" s="927"/>
      <c r="B754" s="894"/>
      <c r="C754" s="1008"/>
      <c r="D754" s="1009"/>
      <c r="E754" s="1025" t="s">
        <v>4</v>
      </c>
      <c r="F754" s="1011"/>
      <c r="G754" s="588"/>
      <c r="H754" s="1012"/>
      <c r="I754" s="1012"/>
      <c r="J754" s="1012"/>
      <c r="K754" s="1012"/>
      <c r="L754" s="1012"/>
      <c r="M754" s="900">
        <f>SUM(M751:M753)</f>
        <v>75.150000000000006</v>
      </c>
      <c r="N754" s="481"/>
    </row>
    <row r="755" spans="1:14" s="39" customFormat="1">
      <c r="A755" s="927"/>
      <c r="B755" s="894"/>
      <c r="C755" s="1008"/>
      <c r="D755" s="1009"/>
      <c r="E755" s="1018" t="s">
        <v>44299</v>
      </c>
      <c r="F755" s="879">
        <v>1</v>
      </c>
      <c r="G755" s="588"/>
      <c r="H755" s="1012"/>
      <c r="I755" s="1012"/>
      <c r="J755" s="1012"/>
      <c r="K755" s="1012"/>
      <c r="L755" s="1012"/>
      <c r="M755" s="897">
        <f>M754*F755</f>
        <v>75.150000000000006</v>
      </c>
      <c r="N755" s="481"/>
    </row>
    <row r="756" spans="1:14" s="39" customFormat="1">
      <c r="A756" s="927"/>
      <c r="B756" s="894"/>
      <c r="C756" s="1008"/>
      <c r="D756" s="1009"/>
      <c r="E756" s="1025"/>
      <c r="F756" s="1011"/>
      <c r="G756" s="588"/>
      <c r="H756" s="1012"/>
      <c r="I756" s="1012"/>
      <c r="J756" s="1012"/>
      <c r="K756" s="1012"/>
      <c r="L756" s="1012"/>
      <c r="M756" s="900"/>
      <c r="N756" s="481"/>
    </row>
    <row r="757" spans="1:14" s="483" customFormat="1" ht="24.75">
      <c r="A757" s="927">
        <v>8</v>
      </c>
      <c r="B757" s="891" t="str">
        <f>$B$665&amp;"."&amp;A757</f>
        <v>5.1.3.8</v>
      </c>
      <c r="C757" s="998">
        <f ca="1">VLOOKUP($B757,'PLANILHA ORÇAMENTÁRIA'!$C:$M,2,0)</f>
        <v>1106088</v>
      </c>
      <c r="D757" s="998" t="str">
        <f ca="1">VLOOKUP($B757,'PLANILHA ORÇAMENTÁRIA'!$C:$M,3,0)</f>
        <v>SICRO 3</v>
      </c>
      <c r="E757" s="999" t="str">
        <f ca="1">VLOOKUP($B757,'PLANILHA ORÇAMENTÁRIA'!$C:$M,4,0)</f>
        <v>LANÇAMENTO MECÂNICO DE CONCRETO COM BOMBA REBOCÁVEL COM CAPACIDADE DE 30 M³/H - CONFECÇÃO EM CENTRAL DOSADORA DE 30 M³/H</v>
      </c>
      <c r="F757" s="998" t="str">
        <f ca="1">VLOOKUP($B757,'PLANILHA ORÇAMENTÁRIA'!$C:$M,5,0)</f>
        <v>M³</v>
      </c>
      <c r="G757" s="1000" t="s">
        <v>16</v>
      </c>
      <c r="H757" s="1001" t="s">
        <v>17</v>
      </c>
      <c r="I757" s="1001" t="s">
        <v>18</v>
      </c>
      <c r="J757" s="1001" t="s">
        <v>19</v>
      </c>
      <c r="K757" s="1001" t="s">
        <v>20</v>
      </c>
      <c r="L757" s="1001" t="s">
        <v>21</v>
      </c>
      <c r="M757" s="901">
        <f>M762</f>
        <v>75.150000000000006</v>
      </c>
      <c r="N757" s="482"/>
    </row>
    <row r="758" spans="1:14" s="39" customFormat="1">
      <c r="A758" s="927"/>
      <c r="B758" s="894"/>
      <c r="C758" s="1008"/>
      <c r="D758" s="1009"/>
      <c r="E758" s="1013" t="s">
        <v>20347</v>
      </c>
      <c r="F758" s="1011"/>
      <c r="G758" s="588"/>
      <c r="H758" s="1012"/>
      <c r="I758" s="1012"/>
      <c r="J758" s="1012"/>
      <c r="K758" s="1012"/>
      <c r="L758" s="1012"/>
      <c r="M758" s="897"/>
      <c r="N758" s="481"/>
    </row>
    <row r="759" spans="1:14" s="39" customFormat="1">
      <c r="A759" s="927"/>
      <c r="B759" s="894"/>
      <c r="C759" s="1008"/>
      <c r="D759" s="1009"/>
      <c r="E759" s="1025" t="s">
        <v>20498</v>
      </c>
      <c r="F759" s="1011"/>
      <c r="G759" s="588">
        <f>G752</f>
        <v>1</v>
      </c>
      <c r="H759" s="588">
        <f>H752</f>
        <v>7</v>
      </c>
      <c r="I759" s="588">
        <f>I752</f>
        <v>4.5</v>
      </c>
      <c r="J759" s="588">
        <f>J752</f>
        <v>2</v>
      </c>
      <c r="K759" s="588"/>
      <c r="L759" s="588">
        <f>L752</f>
        <v>63</v>
      </c>
      <c r="M759" s="915">
        <f>M752</f>
        <v>63</v>
      </c>
      <c r="N759" s="481"/>
    </row>
    <row r="760" spans="1:14" s="39" customFormat="1">
      <c r="A760" s="927"/>
      <c r="B760" s="894"/>
      <c r="C760" s="1008"/>
      <c r="D760" s="1009"/>
      <c r="E760" s="1025" t="s">
        <v>20500</v>
      </c>
      <c r="F760" s="1011"/>
      <c r="G760" s="588">
        <f>$G$753</f>
        <v>1</v>
      </c>
      <c r="H760" s="588">
        <f>H753</f>
        <v>4.5</v>
      </c>
      <c r="I760" s="588">
        <f>I753</f>
        <v>1.5</v>
      </c>
      <c r="J760" s="588">
        <f>J753</f>
        <v>1.8</v>
      </c>
      <c r="K760" s="588"/>
      <c r="L760" s="588">
        <f>L753</f>
        <v>12.15</v>
      </c>
      <c r="M760" s="915">
        <f>M753</f>
        <v>12.15</v>
      </c>
      <c r="N760" s="481"/>
    </row>
    <row r="761" spans="1:14" s="39" customFormat="1">
      <c r="A761" s="927"/>
      <c r="B761" s="894"/>
      <c r="C761" s="1008"/>
      <c r="D761" s="1009"/>
      <c r="E761" s="1025" t="s">
        <v>4</v>
      </c>
      <c r="F761" s="1011"/>
      <c r="G761" s="588"/>
      <c r="H761" s="1012"/>
      <c r="I761" s="1012"/>
      <c r="J761" s="1012"/>
      <c r="K761" s="1012"/>
      <c r="L761" s="1012"/>
      <c r="M761" s="900">
        <f>SUM(M758:M760)</f>
        <v>75.150000000000006</v>
      </c>
      <c r="N761" s="481"/>
    </row>
    <row r="762" spans="1:14" s="39" customFormat="1">
      <c r="A762" s="927"/>
      <c r="B762" s="894"/>
      <c r="C762" s="1008"/>
      <c r="D762" s="1009"/>
      <c r="E762" s="1018" t="s">
        <v>44299</v>
      </c>
      <c r="F762" s="879">
        <v>1</v>
      </c>
      <c r="G762" s="588"/>
      <c r="H762" s="1012"/>
      <c r="I762" s="1012"/>
      <c r="J762" s="1012"/>
      <c r="K762" s="1012"/>
      <c r="L762" s="1012"/>
      <c r="M762" s="897">
        <f>M761*F762</f>
        <v>75.150000000000006</v>
      </c>
      <c r="N762" s="481"/>
    </row>
    <row r="763" spans="1:14" s="39" customFormat="1">
      <c r="A763" s="927"/>
      <c r="B763" s="894"/>
      <c r="C763" s="1008"/>
      <c r="D763" s="1009"/>
      <c r="E763" s="1025"/>
      <c r="F763" s="1011"/>
      <c r="G763" s="588"/>
      <c r="H763" s="1012"/>
      <c r="I763" s="1012"/>
      <c r="J763" s="1012"/>
      <c r="K763" s="1012"/>
      <c r="L763" s="1012"/>
      <c r="M763" s="900"/>
      <c r="N763" s="481"/>
    </row>
    <row r="764" spans="1:14" s="483" customFormat="1" ht="24.75">
      <c r="A764" s="927">
        <v>9</v>
      </c>
      <c r="B764" s="891" t="str">
        <f>$B$665&amp;"."&amp;A764</f>
        <v>5.1.3.9</v>
      </c>
      <c r="C764" s="998" t="str">
        <f ca="1">VLOOKUP($B764,'PLANILHA ORÇAMENTÁRIA'!$C:$M,2,0)</f>
        <v>ED-50171</v>
      </c>
      <c r="D764" s="998" t="str">
        <f ca="1">VLOOKUP($B764,'PLANILHA ORÇAMENTÁRIA'!$C:$M,3,0)</f>
        <v>SEINFRA-MG</v>
      </c>
      <c r="E764" s="999" t="str">
        <f ca="1">VLOOKUP($B764,'PLANILHA ORÇAMENTÁRIA'!$C:$M,4,0)</f>
        <v>IMPERMEABILIZAÇÃO POR CRISTALIZAÇÃO, APLICAÇÃO MANUAL, INCLUSIVE LIMPEZA DA SUPERFÍCIE E LAVAGEM COM HIDROJATEAMENTO</v>
      </c>
      <c r="F764" s="998" t="str">
        <f ca="1">VLOOKUP($B764,'PLANILHA ORÇAMENTÁRIA'!$C:$M,5,0)</f>
        <v>M2</v>
      </c>
      <c r="G764" s="1000" t="s">
        <v>16</v>
      </c>
      <c r="H764" s="1001" t="s">
        <v>17</v>
      </c>
      <c r="I764" s="1001" t="s">
        <v>18</v>
      </c>
      <c r="J764" s="1001" t="s">
        <v>19</v>
      </c>
      <c r="K764" s="1001" t="s">
        <v>20</v>
      </c>
      <c r="L764" s="1001" t="s">
        <v>21</v>
      </c>
      <c r="M764" s="901">
        <f>M774</f>
        <v>450.86</v>
      </c>
      <c r="N764" s="482"/>
    </row>
    <row r="765" spans="1:14" s="39" customFormat="1" ht="33.75">
      <c r="A765" s="927"/>
      <c r="B765" s="894"/>
      <c r="C765" s="1008"/>
      <c r="D765" s="1009"/>
      <c r="E765" s="1013" t="s">
        <v>20353</v>
      </c>
      <c r="F765" s="1011"/>
      <c r="G765" s="588"/>
      <c r="H765" s="1012"/>
      <c r="I765" s="1012"/>
      <c r="J765" s="1012"/>
      <c r="K765" s="1012"/>
      <c r="L765" s="1012"/>
      <c r="M765" s="897"/>
      <c r="N765" s="481"/>
    </row>
    <row r="766" spans="1:14" s="39" customFormat="1">
      <c r="A766" s="927"/>
      <c r="B766" s="894"/>
      <c r="C766" s="1008"/>
      <c r="D766" s="1009"/>
      <c r="E766" s="1025" t="s">
        <v>19967</v>
      </c>
      <c r="F766" s="1011"/>
      <c r="G766" s="588">
        <v>1</v>
      </c>
      <c r="H766" s="1012">
        <f>7</f>
        <v>7</v>
      </c>
      <c r="I766" s="1012">
        <f>4.5</f>
        <v>4.5</v>
      </c>
      <c r="J766" s="1012">
        <v>2</v>
      </c>
      <c r="K766" s="1012">
        <f>(2*H766*J766)+(2*I766*J766)</f>
        <v>46</v>
      </c>
      <c r="L766" s="1012"/>
      <c r="M766" s="900">
        <f>K766*G766</f>
        <v>46</v>
      </c>
      <c r="N766" s="481"/>
    </row>
    <row r="767" spans="1:14" s="39" customFormat="1">
      <c r="A767" s="927"/>
      <c r="B767" s="894"/>
      <c r="C767" s="1008"/>
      <c r="D767" s="1009"/>
      <c r="E767" s="1025" t="s">
        <v>9190</v>
      </c>
      <c r="F767" s="1011"/>
      <c r="G767" s="588">
        <v>1</v>
      </c>
      <c r="H767" s="1012">
        <f>4.5</f>
        <v>4.5</v>
      </c>
      <c r="I767" s="1012">
        <f>1.5</f>
        <v>1.5</v>
      </c>
      <c r="J767" s="1012">
        <v>1.8</v>
      </c>
      <c r="K767" s="1012">
        <f t="shared" ref="K767:K772" si="41">(2*H767*J767)+(2*I767*J767)</f>
        <v>21.6</v>
      </c>
      <c r="L767" s="1012"/>
      <c r="M767" s="900">
        <f t="shared" ref="M767:M772" si="42">K767*G767</f>
        <v>21.6</v>
      </c>
      <c r="N767" s="481"/>
    </row>
    <row r="768" spans="1:14" s="39" customFormat="1">
      <c r="A768" s="927"/>
      <c r="B768" s="894"/>
      <c r="C768" s="1008"/>
      <c r="D768" s="1009"/>
      <c r="E768" s="1025" t="s">
        <v>9188</v>
      </c>
      <c r="F768" s="1011"/>
      <c r="G768" s="588">
        <v>1</v>
      </c>
      <c r="H768" s="1012">
        <f>7</f>
        <v>7</v>
      </c>
      <c r="I768" s="1012">
        <f>9.5</f>
        <v>9.5</v>
      </c>
      <c r="J768" s="1012">
        <v>2.5</v>
      </c>
      <c r="K768" s="1012">
        <f t="shared" si="41"/>
        <v>82.5</v>
      </c>
      <c r="L768" s="1012"/>
      <c r="M768" s="900">
        <f t="shared" si="42"/>
        <v>82.5</v>
      </c>
      <c r="N768" s="481"/>
    </row>
    <row r="769" spans="1:14" s="39" customFormat="1">
      <c r="A769" s="927"/>
      <c r="B769" s="894"/>
      <c r="C769" s="1008"/>
      <c r="D769" s="1009"/>
      <c r="E769" s="1025" t="s">
        <v>9186</v>
      </c>
      <c r="F769" s="1011"/>
      <c r="G769" s="588">
        <v>1</v>
      </c>
      <c r="H769" s="1012">
        <f>7</f>
        <v>7</v>
      </c>
      <c r="I769" s="1012">
        <f>7</f>
        <v>7</v>
      </c>
      <c r="J769" s="1012">
        <v>2</v>
      </c>
      <c r="K769" s="1012">
        <f t="shared" si="41"/>
        <v>56</v>
      </c>
      <c r="L769" s="1012"/>
      <c r="M769" s="900">
        <f t="shared" si="42"/>
        <v>56</v>
      </c>
      <c r="N769" s="481"/>
    </row>
    <row r="770" spans="1:14" s="39" customFormat="1">
      <c r="A770" s="927"/>
      <c r="B770" s="894"/>
      <c r="C770" s="1008"/>
      <c r="D770" s="1009"/>
      <c r="E770" s="1025" t="s">
        <v>20345</v>
      </c>
      <c r="F770" s="1011"/>
      <c r="G770" s="588">
        <v>2</v>
      </c>
      <c r="H770" s="1012">
        <f>4.5</f>
        <v>4.5</v>
      </c>
      <c r="I770" s="1012">
        <f>7</f>
        <v>7</v>
      </c>
      <c r="J770" s="1012">
        <v>2</v>
      </c>
      <c r="K770" s="1012">
        <f t="shared" si="41"/>
        <v>46</v>
      </c>
      <c r="L770" s="1012"/>
      <c r="M770" s="900">
        <f t="shared" si="42"/>
        <v>92</v>
      </c>
      <c r="N770" s="481"/>
    </row>
    <row r="771" spans="1:14" s="39" customFormat="1">
      <c r="A771" s="927"/>
      <c r="B771" s="894"/>
      <c r="C771" s="1008"/>
      <c r="D771" s="1009"/>
      <c r="E771" s="1025" t="s">
        <v>19969</v>
      </c>
      <c r="F771" s="1011"/>
      <c r="G771" s="588">
        <v>3</v>
      </c>
      <c r="H771" s="1012">
        <f>4.5</f>
        <v>4.5</v>
      </c>
      <c r="I771" s="1012">
        <f>4.9</f>
        <v>4.9000000000000004</v>
      </c>
      <c r="J771" s="1012">
        <v>2</v>
      </c>
      <c r="K771" s="1012">
        <f t="shared" si="41"/>
        <v>37.6</v>
      </c>
      <c r="L771" s="1012"/>
      <c r="M771" s="900">
        <f t="shared" si="42"/>
        <v>112.80000000000001</v>
      </c>
      <c r="N771" s="481"/>
    </row>
    <row r="772" spans="1:14" s="39" customFormat="1">
      <c r="A772" s="927"/>
      <c r="B772" s="894"/>
      <c r="C772" s="1008"/>
      <c r="D772" s="1009"/>
      <c r="E772" s="1025" t="s">
        <v>19968</v>
      </c>
      <c r="F772" s="1011"/>
      <c r="G772" s="588">
        <v>1</v>
      </c>
      <c r="H772" s="1012">
        <f>3.3</f>
        <v>3.3</v>
      </c>
      <c r="I772" s="1012">
        <f>7.8</f>
        <v>7.8</v>
      </c>
      <c r="J772" s="1012">
        <v>1.8</v>
      </c>
      <c r="K772" s="1012">
        <f t="shared" si="41"/>
        <v>39.959999999999994</v>
      </c>
      <c r="L772" s="1012"/>
      <c r="M772" s="900">
        <f t="shared" si="42"/>
        <v>39.959999999999994</v>
      </c>
      <c r="N772" s="481"/>
    </row>
    <row r="773" spans="1:14" s="39" customFormat="1">
      <c r="A773" s="927"/>
      <c r="B773" s="894"/>
      <c r="C773" s="1008"/>
      <c r="D773" s="1009"/>
      <c r="E773" s="1025" t="s">
        <v>4</v>
      </c>
      <c r="F773" s="1011"/>
      <c r="G773" s="588"/>
      <c r="H773" s="1012"/>
      <c r="I773" s="1012"/>
      <c r="J773" s="1012"/>
      <c r="K773" s="1012"/>
      <c r="L773" s="1012"/>
      <c r="M773" s="900">
        <f>SUM(M766:M772)</f>
        <v>450.86</v>
      </c>
      <c r="N773" s="481"/>
    </row>
    <row r="774" spans="1:14" s="39" customFormat="1">
      <c r="A774" s="927"/>
      <c r="B774" s="894"/>
      <c r="C774" s="1008"/>
      <c r="D774" s="1009"/>
      <c r="E774" s="1018" t="s">
        <v>44300</v>
      </c>
      <c r="F774" s="879">
        <v>1</v>
      </c>
      <c r="G774" s="588"/>
      <c r="H774" s="1012"/>
      <c r="I774" s="1012"/>
      <c r="J774" s="1012"/>
      <c r="K774" s="1016"/>
      <c r="L774" s="1012"/>
      <c r="M774" s="897">
        <f>M773*F774</f>
        <v>450.86</v>
      </c>
      <c r="N774" s="481"/>
    </row>
    <row r="775" spans="1:14" s="39" customFormat="1">
      <c r="A775" s="927"/>
      <c r="B775" s="894"/>
      <c r="C775" s="1008"/>
      <c r="D775" s="1009"/>
      <c r="E775" s="1010"/>
      <c r="F775" s="1011"/>
      <c r="G775" s="588"/>
      <c r="H775" s="1012"/>
      <c r="I775" s="1012"/>
      <c r="J775" s="1012"/>
      <c r="K775" s="1012"/>
      <c r="L775" s="1012"/>
      <c r="M775" s="897"/>
      <c r="N775" s="481"/>
    </row>
    <row r="776" spans="1:14" s="39" customFormat="1" ht="15" customHeight="1">
      <c r="A776" s="927">
        <v>4</v>
      </c>
      <c r="B776" s="910" t="str">
        <f>$B$582&amp;"."&amp;A776</f>
        <v>5.1.4</v>
      </c>
      <c r="C776" s="1039"/>
      <c r="D776" s="1039"/>
      <c r="E776" s="1040" t="s">
        <v>20506</v>
      </c>
      <c r="F776" s="1041"/>
      <c r="G776" s="1042"/>
      <c r="H776" s="1043"/>
      <c r="I776" s="1043"/>
      <c r="J776" s="1043"/>
      <c r="K776" s="1043"/>
      <c r="L776" s="1043"/>
      <c r="M776" s="911"/>
      <c r="N776" s="481"/>
    </row>
    <row r="777" spans="1:14" s="483" customFormat="1" ht="24.75">
      <c r="A777" s="927">
        <v>1</v>
      </c>
      <c r="B777" s="891" t="str">
        <f>$B$776&amp;"."&amp;A777</f>
        <v>5.1.4.1</v>
      </c>
      <c r="C777" s="998">
        <f ca="1">VLOOKUP($B777,'PLANILHA ORÇAMENTÁRIA'!$C:$M,2,0)</f>
        <v>97086</v>
      </c>
      <c r="D777" s="998" t="str">
        <f ca="1">VLOOKUP($B777,'PLANILHA ORÇAMENTÁRIA'!$C:$M,3,0)</f>
        <v>SINAPI</v>
      </c>
      <c r="E777" s="999" t="str">
        <f ca="1">VLOOKUP($B777,'PLANILHA ORÇAMENTÁRIA'!$C:$M,4,0)</f>
        <v>FABRICAÇÃO, MONTAGEM E DESMONTAGEM DE FORMA PARA RADIER, PISO DE CONCRETO OU LAJE SOBRE SOLO, EM MADEIRA SERRADA, 4 UTILIZAÇÕES. AF_09/2021</v>
      </c>
      <c r="F777" s="998" t="str">
        <f ca="1">VLOOKUP($B777,'PLANILHA ORÇAMENTÁRIA'!$C:$M,5,0)</f>
        <v>M2</v>
      </c>
      <c r="G777" s="1000" t="s">
        <v>16</v>
      </c>
      <c r="H777" s="1001" t="s">
        <v>17</v>
      </c>
      <c r="I777" s="1001" t="s">
        <v>18</v>
      </c>
      <c r="J777" s="1001" t="s">
        <v>19</v>
      </c>
      <c r="K777" s="1001" t="s">
        <v>20</v>
      </c>
      <c r="L777" s="1001" t="s">
        <v>21</v>
      </c>
      <c r="M777" s="901">
        <f>K780</f>
        <v>69.2</v>
      </c>
      <c r="N777" s="482"/>
    </row>
    <row r="778" spans="1:14" s="39" customFormat="1" ht="23.25">
      <c r="A778" s="927"/>
      <c r="B778" s="894"/>
      <c r="C778" s="1008"/>
      <c r="D778" s="1009"/>
      <c r="E778" s="1013" t="s">
        <v>20578</v>
      </c>
      <c r="F778" s="1011"/>
      <c r="G778" s="588"/>
      <c r="H778" s="1012">
        <v>4</v>
      </c>
      <c r="I778" s="1012">
        <v>7</v>
      </c>
      <c r="J778" s="1012">
        <v>0.3</v>
      </c>
      <c r="K778" s="1012">
        <f>H778*I778 + (2*H778*J778) + (2*I778*J778)</f>
        <v>34.6</v>
      </c>
      <c r="L778" s="1012"/>
      <c r="M778" s="897"/>
      <c r="N778" s="481"/>
    </row>
    <row r="779" spans="1:14" s="39" customFormat="1" ht="23.25">
      <c r="A779" s="927"/>
      <c r="B779" s="894"/>
      <c r="C779" s="1008"/>
      <c r="D779" s="1009"/>
      <c r="E779" s="1013" t="s">
        <v>20579</v>
      </c>
      <c r="F779" s="1011"/>
      <c r="G779" s="588"/>
      <c r="H779" s="1012">
        <v>4</v>
      </c>
      <c r="I779" s="1012">
        <v>7</v>
      </c>
      <c r="J779" s="1012">
        <v>0.3</v>
      </c>
      <c r="K779" s="1012">
        <f>H779*I779 + (2*H779*J779) + (2*I779*J779)</f>
        <v>34.6</v>
      </c>
      <c r="L779" s="1012"/>
      <c r="M779" s="897"/>
      <c r="N779" s="481"/>
    </row>
    <row r="780" spans="1:14" s="39" customFormat="1">
      <c r="A780" s="927"/>
      <c r="B780" s="894"/>
      <c r="C780" s="1008"/>
      <c r="D780" s="1009"/>
      <c r="E780" s="1018" t="s">
        <v>20511</v>
      </c>
      <c r="F780" s="1011"/>
      <c r="G780" s="588"/>
      <c r="H780" s="1012"/>
      <c r="I780" s="1012"/>
      <c r="J780" s="1012"/>
      <c r="K780" s="1016">
        <f>SUM(K778:K779)</f>
        <v>69.2</v>
      </c>
      <c r="L780" s="1016"/>
      <c r="M780" s="897"/>
      <c r="N780" s="481"/>
    </row>
    <row r="781" spans="1:14" s="39" customFormat="1">
      <c r="A781" s="927"/>
      <c r="B781" s="894"/>
      <c r="C781" s="1008"/>
      <c r="D781" s="1009"/>
      <c r="E781" s="1010"/>
      <c r="F781" s="1011"/>
      <c r="G781" s="588"/>
      <c r="H781" s="1012"/>
      <c r="I781" s="1012"/>
      <c r="J781" s="1012"/>
      <c r="K781" s="1012"/>
      <c r="L781" s="1012"/>
      <c r="M781" s="897"/>
      <c r="N781" s="481"/>
    </row>
    <row r="782" spans="1:14" s="483" customFormat="1" ht="24.75">
      <c r="A782" s="927">
        <v>2</v>
      </c>
      <c r="B782" s="891" t="str">
        <f>$B$776&amp;"."&amp;A782</f>
        <v>5.1.4.2</v>
      </c>
      <c r="C782" s="998">
        <f ca="1">VLOOKUP($B782,'PLANILHA ORÇAMENTÁRIA'!$C:$M,2,0)</f>
        <v>96616</v>
      </c>
      <c r="D782" s="998" t="str">
        <f ca="1">VLOOKUP($B782,'PLANILHA ORÇAMENTÁRIA'!$C:$M,3,0)</f>
        <v>SINAPI</v>
      </c>
      <c r="E782" s="999" t="str">
        <f ca="1">VLOOKUP($B782,'PLANILHA ORÇAMENTÁRIA'!$C:$M,4,0)</f>
        <v>LASTRO DE CONCRETO MAGRO, APLICADO EM BLOCOS DE COROAMENTO OU SAPATAS. AF_01/2024</v>
      </c>
      <c r="F782" s="998" t="str">
        <f ca="1">VLOOKUP($B782,'PLANILHA ORÇAMENTÁRIA'!$C:$M,5,0)</f>
        <v>M3</v>
      </c>
      <c r="G782" s="1000" t="s">
        <v>16</v>
      </c>
      <c r="H782" s="1001" t="s">
        <v>17</v>
      </c>
      <c r="I782" s="1001" t="s">
        <v>18</v>
      </c>
      <c r="J782" s="1001" t="s">
        <v>19</v>
      </c>
      <c r="K782" s="1001" t="s">
        <v>20</v>
      </c>
      <c r="L782" s="1001" t="s">
        <v>21</v>
      </c>
      <c r="M782" s="901">
        <f>L785</f>
        <v>2.8755000000000002</v>
      </c>
      <c r="N782" s="482"/>
    </row>
    <row r="783" spans="1:14" s="39" customFormat="1" ht="23.25">
      <c r="A783" s="927"/>
      <c r="B783" s="894"/>
      <c r="C783" s="1008"/>
      <c r="D783" s="1009"/>
      <c r="E783" s="1013" t="s">
        <v>20578</v>
      </c>
      <c r="F783" s="1011"/>
      <c r="G783" s="588"/>
      <c r="H783" s="1012">
        <f>4+0.05</f>
        <v>4.05</v>
      </c>
      <c r="I783" s="1012">
        <f>7+0.1</f>
        <v>7.1</v>
      </c>
      <c r="J783" s="1012">
        <v>0.05</v>
      </c>
      <c r="K783" s="1012"/>
      <c r="L783" s="1012">
        <f>H783*I783*J783</f>
        <v>1.4377500000000001</v>
      </c>
      <c r="M783" s="897"/>
      <c r="N783" s="481"/>
    </row>
    <row r="784" spans="1:14" s="39" customFormat="1" ht="23.25">
      <c r="A784" s="927"/>
      <c r="B784" s="894"/>
      <c r="C784" s="1008"/>
      <c r="D784" s="1009"/>
      <c r="E784" s="1013" t="s">
        <v>20579</v>
      </c>
      <c r="F784" s="1011"/>
      <c r="G784" s="588"/>
      <c r="H784" s="1012">
        <f>4+0.05</f>
        <v>4.05</v>
      </c>
      <c r="I784" s="1012">
        <f>7+0.1</f>
        <v>7.1</v>
      </c>
      <c r="J784" s="1012">
        <v>0.05</v>
      </c>
      <c r="K784" s="1012"/>
      <c r="L784" s="1012">
        <f>H784*I784*J784</f>
        <v>1.4377500000000001</v>
      </c>
      <c r="M784" s="897"/>
      <c r="N784" s="481"/>
    </row>
    <row r="785" spans="1:14" s="39" customFormat="1">
      <c r="A785" s="927"/>
      <c r="B785" s="894"/>
      <c r="C785" s="1008"/>
      <c r="D785" s="1009"/>
      <c r="E785" s="1018" t="s">
        <v>20580</v>
      </c>
      <c r="F785" s="1011"/>
      <c r="G785" s="588"/>
      <c r="H785" s="1012"/>
      <c r="I785" s="1012"/>
      <c r="J785" s="1012"/>
      <c r="K785" s="1012"/>
      <c r="L785" s="1016">
        <f>SUM(L783:L784)</f>
        <v>2.8755000000000002</v>
      </c>
      <c r="M785" s="897"/>
      <c r="N785" s="481"/>
    </row>
    <row r="786" spans="1:14" s="39" customFormat="1">
      <c r="A786" s="927"/>
      <c r="B786" s="894"/>
      <c r="C786" s="1008"/>
      <c r="D786" s="1009"/>
      <c r="E786" s="1010"/>
      <c r="F786" s="1011"/>
      <c r="G786" s="588"/>
      <c r="H786" s="1012"/>
      <c r="I786" s="1012"/>
      <c r="J786" s="1012"/>
      <c r="K786" s="1012"/>
      <c r="L786" s="1012"/>
      <c r="M786" s="897"/>
      <c r="N786" s="481"/>
    </row>
    <row r="787" spans="1:14" s="483" customFormat="1">
      <c r="A787" s="927">
        <v>3</v>
      </c>
      <c r="B787" s="891" t="str">
        <f>$B$776&amp;"."&amp;A787</f>
        <v>5.1.4.3</v>
      </c>
      <c r="C787" s="998" t="str">
        <f ca="1">VLOOKUP($B787,'PLANILHA ORÇAMENTÁRIA'!$C:$M,2,0)</f>
        <v>ED-48298</v>
      </c>
      <c r="D787" s="998" t="str">
        <f ca="1">VLOOKUP($B787,'PLANILHA ORÇAMENTÁRIA'!$C:$M,3,0)</f>
        <v>SEINFRA-MG</v>
      </c>
      <c r="E787" s="999" t="str">
        <f ca="1">VLOOKUP($B787,'PLANILHA ORÇAMENTÁRIA'!$C:$M,4,0)</f>
        <v>CORTE, DOBRA E MONTAGEM DE AÇO CA-50/60, INCLUSIVE ESPAÇADOR</v>
      </c>
      <c r="F787" s="998" t="str">
        <f ca="1">VLOOKUP($B787,'PLANILHA ORÇAMENTÁRIA'!$C:$M,5,0)</f>
        <v>KG</v>
      </c>
      <c r="G787" s="1000" t="s">
        <v>16</v>
      </c>
      <c r="H787" s="1001" t="s">
        <v>17</v>
      </c>
      <c r="I787" s="1001" t="s">
        <v>18</v>
      </c>
      <c r="J787" s="1001" t="s">
        <v>20355</v>
      </c>
      <c r="K787" s="1001" t="s">
        <v>20354</v>
      </c>
      <c r="L787" s="1001" t="s">
        <v>21</v>
      </c>
      <c r="M787" s="901">
        <f>M800</f>
        <v>3521</v>
      </c>
      <c r="N787" s="482"/>
    </row>
    <row r="788" spans="1:14" s="39" customFormat="1">
      <c r="A788" s="927"/>
      <c r="B788" s="894"/>
      <c r="C788" s="1008"/>
      <c r="D788" s="1009"/>
      <c r="E788" s="1069" t="s">
        <v>20507</v>
      </c>
      <c r="F788" s="1061"/>
      <c r="G788" s="1062"/>
      <c r="H788" s="1063"/>
      <c r="I788" s="1063"/>
      <c r="J788" s="1063"/>
      <c r="K788" s="1064"/>
      <c r="L788" s="1063"/>
      <c r="M788" s="913">
        <f>K792</f>
        <v>1756</v>
      </c>
      <c r="N788" s="481"/>
    </row>
    <row r="789" spans="1:14" s="39" customFormat="1">
      <c r="A789" s="927"/>
      <c r="B789" s="894"/>
      <c r="C789" s="1008"/>
      <c r="D789" s="1009"/>
      <c r="E789" s="1025" t="s">
        <v>20458</v>
      </c>
      <c r="F789" s="1011"/>
      <c r="G789" s="588"/>
      <c r="H789" s="1012">
        <v>30</v>
      </c>
      <c r="I789" s="1012"/>
      <c r="J789" s="1012">
        <v>0.4</v>
      </c>
      <c r="K789" s="1012">
        <f>H789*J789</f>
        <v>12</v>
      </c>
      <c r="L789" s="1012"/>
      <c r="M789" s="900"/>
      <c r="N789" s="481"/>
    </row>
    <row r="790" spans="1:14" s="39" customFormat="1">
      <c r="A790" s="927"/>
      <c r="B790" s="894"/>
      <c r="C790" s="1008"/>
      <c r="D790" s="1009"/>
      <c r="E790" s="1025" t="s">
        <v>20425</v>
      </c>
      <c r="F790" s="1011"/>
      <c r="G790" s="588"/>
      <c r="H790" s="1012">
        <v>1815</v>
      </c>
      <c r="I790" s="1012"/>
      <c r="J790" s="1012">
        <v>0.63</v>
      </c>
      <c r="K790" s="1012">
        <f>H790*J790</f>
        <v>1143.45</v>
      </c>
      <c r="L790" s="1012"/>
      <c r="M790" s="900"/>
      <c r="N790" s="481"/>
    </row>
    <row r="791" spans="1:14" s="39" customFormat="1">
      <c r="A791" s="927"/>
      <c r="B791" s="894"/>
      <c r="C791" s="1008"/>
      <c r="D791" s="1009"/>
      <c r="E791" s="1025" t="s">
        <v>20426</v>
      </c>
      <c r="F791" s="1011"/>
      <c r="G791" s="588"/>
      <c r="H791" s="1012">
        <v>600</v>
      </c>
      <c r="I791" s="1012"/>
      <c r="J791" s="1012">
        <v>1</v>
      </c>
      <c r="K791" s="1012">
        <f>H791*J791</f>
        <v>600</v>
      </c>
      <c r="L791" s="1012"/>
      <c r="M791" s="900"/>
      <c r="N791" s="481"/>
    </row>
    <row r="792" spans="1:14" s="39" customFormat="1">
      <c r="A792" s="927"/>
      <c r="B792" s="894"/>
      <c r="C792" s="1008"/>
      <c r="D792" s="1009"/>
      <c r="E792" s="1018" t="s">
        <v>20508</v>
      </c>
      <c r="F792" s="1011"/>
      <c r="G792" s="588"/>
      <c r="H792" s="1012"/>
      <c r="I792" s="1012"/>
      <c r="J792" s="1012"/>
      <c r="K792" s="1016">
        <f>ROUNDUP(SUM(K789:K791),0)</f>
        <v>1756</v>
      </c>
      <c r="L792" s="1012"/>
      <c r="M792" s="897"/>
      <c r="N792" s="481"/>
    </row>
    <row r="793" spans="1:14" s="39" customFormat="1">
      <c r="A793" s="927"/>
      <c r="B793" s="894"/>
      <c r="C793" s="1008"/>
      <c r="D793" s="1009"/>
      <c r="E793" s="1025"/>
      <c r="F793" s="1011"/>
      <c r="G793" s="588"/>
      <c r="H793" s="1012"/>
      <c r="I793" s="1012"/>
      <c r="J793" s="1012"/>
      <c r="K793" s="1012"/>
      <c r="L793" s="1012"/>
      <c r="M793" s="897"/>
      <c r="N793" s="481"/>
    </row>
    <row r="794" spans="1:14" s="39" customFormat="1">
      <c r="A794" s="927"/>
      <c r="B794" s="894"/>
      <c r="C794" s="1008"/>
      <c r="D794" s="1009"/>
      <c r="E794" s="1069" t="s">
        <v>20507</v>
      </c>
      <c r="F794" s="1061"/>
      <c r="G794" s="1062"/>
      <c r="H794" s="1063"/>
      <c r="I794" s="1063"/>
      <c r="J794" s="1063"/>
      <c r="K794" s="1064"/>
      <c r="L794" s="1063"/>
      <c r="M794" s="913">
        <f>K798</f>
        <v>1765</v>
      </c>
      <c r="N794" s="481"/>
    </row>
    <row r="795" spans="1:14" s="39" customFormat="1">
      <c r="A795" s="927"/>
      <c r="B795" s="894"/>
      <c r="C795" s="1008"/>
      <c r="D795" s="1009"/>
      <c r="E795" s="1025" t="s">
        <v>20458</v>
      </c>
      <c r="F795" s="1011"/>
      <c r="G795" s="588"/>
      <c r="H795" s="1012">
        <v>30</v>
      </c>
      <c r="I795" s="1012"/>
      <c r="J795" s="1012">
        <v>0.4</v>
      </c>
      <c r="K795" s="1012">
        <f>H795*J795</f>
        <v>12</v>
      </c>
      <c r="L795" s="1012"/>
      <c r="M795" s="900"/>
      <c r="N795" s="481"/>
    </row>
    <row r="796" spans="1:14" s="39" customFormat="1">
      <c r="A796" s="927"/>
      <c r="B796" s="894"/>
      <c r="C796" s="1008"/>
      <c r="D796" s="1009"/>
      <c r="E796" s="1025" t="s">
        <v>20425</v>
      </c>
      <c r="F796" s="1011"/>
      <c r="G796" s="588"/>
      <c r="H796" s="1012">
        <v>1816</v>
      </c>
      <c r="I796" s="1012"/>
      <c r="J796" s="1012">
        <v>0.63</v>
      </c>
      <c r="K796" s="1012">
        <f>H796*J796</f>
        <v>1144.08</v>
      </c>
      <c r="L796" s="1012"/>
      <c r="M796" s="900"/>
      <c r="N796" s="481"/>
    </row>
    <row r="797" spans="1:14" s="39" customFormat="1">
      <c r="A797" s="927"/>
      <c r="B797" s="894"/>
      <c r="C797" s="1008"/>
      <c r="D797" s="1009"/>
      <c r="E797" s="1025" t="s">
        <v>20426</v>
      </c>
      <c r="F797" s="1011"/>
      <c r="G797" s="588"/>
      <c r="H797" s="1012">
        <v>608</v>
      </c>
      <c r="I797" s="1012"/>
      <c r="J797" s="1012">
        <v>1</v>
      </c>
      <c r="K797" s="1012">
        <f>H797*J797</f>
        <v>608</v>
      </c>
      <c r="L797" s="1012"/>
      <c r="M797" s="900"/>
      <c r="N797" s="481"/>
    </row>
    <row r="798" spans="1:14" s="39" customFormat="1">
      <c r="A798" s="927"/>
      <c r="B798" s="894"/>
      <c r="C798" s="1008"/>
      <c r="D798" s="1009"/>
      <c r="E798" s="1018" t="s">
        <v>20509</v>
      </c>
      <c r="F798" s="1011"/>
      <c r="G798" s="588"/>
      <c r="H798" s="1012"/>
      <c r="I798" s="1012"/>
      <c r="J798" s="1012"/>
      <c r="K798" s="1016">
        <f>ROUNDUP(SUM(K795:K797),0)</f>
        <v>1765</v>
      </c>
      <c r="L798" s="1012"/>
      <c r="M798" s="897"/>
      <c r="N798" s="481"/>
    </row>
    <row r="799" spans="1:14" s="39" customFormat="1">
      <c r="A799" s="927"/>
      <c r="B799" s="894"/>
      <c r="C799" s="1008"/>
      <c r="D799" s="1009"/>
      <c r="E799" s="1025"/>
      <c r="F799" s="1011"/>
      <c r="G799" s="588"/>
      <c r="H799" s="1012"/>
      <c r="I799" s="1012"/>
      <c r="J799" s="1012"/>
      <c r="K799" s="1012"/>
      <c r="L799" s="1012"/>
      <c r="M799" s="897"/>
      <c r="N799" s="481"/>
    </row>
    <row r="800" spans="1:14" s="39" customFormat="1">
      <c r="A800" s="927"/>
      <c r="B800" s="894"/>
      <c r="C800" s="1008"/>
      <c r="D800" s="1009"/>
      <c r="E800" s="1070" t="s">
        <v>20510</v>
      </c>
      <c r="F800" s="1061"/>
      <c r="G800" s="1062"/>
      <c r="H800" s="1063"/>
      <c r="I800" s="1063"/>
      <c r="J800" s="1063"/>
      <c r="K800" s="1063"/>
      <c r="L800" s="1063"/>
      <c r="M800" s="914">
        <f>SUM(M788:M798)</f>
        <v>3521</v>
      </c>
      <c r="N800" s="481"/>
    </row>
    <row r="801" spans="1:14" s="39" customFormat="1">
      <c r="A801" s="927"/>
      <c r="B801" s="894"/>
      <c r="C801" s="1008"/>
      <c r="D801" s="1009"/>
      <c r="E801" s="1025"/>
      <c r="F801" s="1011"/>
      <c r="G801" s="588"/>
      <c r="H801" s="1012"/>
      <c r="I801" s="1012"/>
      <c r="J801" s="1012"/>
      <c r="K801" s="1012"/>
      <c r="L801" s="1012"/>
      <c r="M801" s="897"/>
      <c r="N801" s="481"/>
    </row>
    <row r="802" spans="1:14" s="483" customFormat="1" ht="24.75">
      <c r="A802" s="927">
        <v>4</v>
      </c>
      <c r="B802" s="891" t="str">
        <f>$B$776&amp;"."&amp;A802</f>
        <v>5.1.4.4</v>
      </c>
      <c r="C802" s="998" t="str">
        <f ca="1">VLOOKUP($B802,'PLANILHA ORÇAMENTÁRIA'!$C:$M,2,0)</f>
        <v>ED-9054</v>
      </c>
      <c r="D802" s="998" t="str">
        <f ca="1">VLOOKUP($B802,'PLANILHA ORÇAMENTÁRIA'!$C:$M,3,0)</f>
        <v>SEINFRA-MG</v>
      </c>
      <c r="E802" s="999" t="str">
        <f ca="1">VLOOKUP($B802,'PLANILHA ORÇAMENTÁRIA'!$C:$M,4,0)</f>
        <v>FORNECIMENTO DE CONCRETO ESTRUTURAL, USINADO BOMBEADO, AUTO-ADENSÁVEL, COM FCK 30MPA, INCLUSIVE LANÇAMENTO E ACABAMENTO</v>
      </c>
      <c r="F802" s="998" t="str">
        <f ca="1">VLOOKUP($B802,'PLANILHA ORÇAMENTÁRIA'!$C:$M,5,0)</f>
        <v>M3</v>
      </c>
      <c r="G802" s="1000" t="s">
        <v>16</v>
      </c>
      <c r="H802" s="1001" t="s">
        <v>17</v>
      </c>
      <c r="I802" s="1001" t="s">
        <v>18</v>
      </c>
      <c r="J802" s="1001" t="s">
        <v>19</v>
      </c>
      <c r="K802" s="1001" t="s">
        <v>20</v>
      </c>
      <c r="L802" s="1001" t="s">
        <v>21</v>
      </c>
      <c r="M802" s="901">
        <f>L805</f>
        <v>14</v>
      </c>
      <c r="N802" s="482"/>
    </row>
    <row r="803" spans="1:14" s="39" customFormat="1" ht="23.25">
      <c r="A803" s="927"/>
      <c r="B803" s="894"/>
      <c r="C803" s="1008"/>
      <c r="D803" s="1009"/>
      <c r="E803" s="1013" t="s">
        <v>20578</v>
      </c>
      <c r="F803" s="1011"/>
      <c r="G803" s="588"/>
      <c r="H803" s="1012">
        <v>4</v>
      </c>
      <c r="I803" s="1012">
        <v>7</v>
      </c>
      <c r="J803" s="1012">
        <v>0.25</v>
      </c>
      <c r="K803" s="1012"/>
      <c r="L803" s="1012">
        <f>H803*I803*J803</f>
        <v>7</v>
      </c>
      <c r="M803" s="897"/>
      <c r="N803" s="481"/>
    </row>
    <row r="804" spans="1:14" s="39" customFormat="1" ht="23.25">
      <c r="A804" s="927"/>
      <c r="B804" s="894"/>
      <c r="C804" s="1008"/>
      <c r="D804" s="1009"/>
      <c r="E804" s="1013" t="s">
        <v>20579</v>
      </c>
      <c r="F804" s="1011"/>
      <c r="G804" s="588"/>
      <c r="H804" s="1012">
        <v>4</v>
      </c>
      <c r="I804" s="1012">
        <v>7</v>
      </c>
      <c r="J804" s="1012">
        <v>0.25</v>
      </c>
      <c r="K804" s="1012"/>
      <c r="L804" s="1012">
        <f>H804*I804*J804</f>
        <v>7</v>
      </c>
      <c r="M804" s="897"/>
      <c r="N804" s="481"/>
    </row>
    <row r="805" spans="1:14" s="39" customFormat="1">
      <c r="A805" s="927"/>
      <c r="B805" s="894"/>
      <c r="C805" s="1008"/>
      <c r="D805" s="1009"/>
      <c r="E805" s="1018" t="s">
        <v>44279</v>
      </c>
      <c r="F805" s="1011"/>
      <c r="G805" s="588"/>
      <c r="H805" s="1012"/>
      <c r="I805" s="1012"/>
      <c r="J805" s="1012"/>
      <c r="K805" s="1012"/>
      <c r="L805" s="1016">
        <f>SUM(L803:L804)</f>
        <v>14</v>
      </c>
      <c r="M805" s="897"/>
      <c r="N805" s="481"/>
    </row>
    <row r="806" spans="1:14" s="39" customFormat="1">
      <c r="A806" s="927"/>
      <c r="B806" s="894"/>
      <c r="C806" s="1008"/>
      <c r="D806" s="1009"/>
      <c r="E806" s="1010"/>
      <c r="F806" s="1011"/>
      <c r="G806" s="588"/>
      <c r="H806" s="1012"/>
      <c r="I806" s="1012"/>
      <c r="J806" s="1012"/>
      <c r="K806" s="1012"/>
      <c r="L806" s="1012"/>
      <c r="M806" s="897"/>
      <c r="N806" s="481"/>
    </row>
    <row r="807" spans="1:14" s="483" customFormat="1" ht="24.75">
      <c r="A807" s="927">
        <v>5</v>
      </c>
      <c r="B807" s="891" t="str">
        <f>$B$776&amp;"."&amp;A807</f>
        <v>5.1.4.5</v>
      </c>
      <c r="C807" s="998">
        <f ca="1">VLOOKUP($B807,'PLANILHA ORÇAMENTÁRIA'!$C:$M,2,0)</f>
        <v>1109680</v>
      </c>
      <c r="D807" s="998" t="str">
        <f ca="1">VLOOKUP($B807,'PLANILHA ORÇAMENTÁRIA'!$C:$M,3,0)</f>
        <v>SICRO 3</v>
      </c>
      <c r="E807" s="999" t="str">
        <f ca="1">VLOOKUP($B807,'PLANILHA ORÇAMENTÁRIA'!$C:$M,4,0)</f>
        <v>ARGAMASSA PARA REPAROS E GRAUTEAMENTO - CONFECÇÃO EM MISTURADOR E LANÇAMENTO MANUAL</v>
      </c>
      <c r="F807" s="998" t="str">
        <f ca="1">VLOOKUP($B807,'PLANILHA ORÇAMENTÁRIA'!$C:$M,5,0)</f>
        <v>M³</v>
      </c>
      <c r="G807" s="1000" t="s">
        <v>16</v>
      </c>
      <c r="H807" s="1001" t="s">
        <v>17</v>
      </c>
      <c r="I807" s="1001" t="s">
        <v>18</v>
      </c>
      <c r="J807" s="1001" t="s">
        <v>19</v>
      </c>
      <c r="K807" s="1001" t="s">
        <v>20</v>
      </c>
      <c r="L807" s="1001" t="s">
        <v>21</v>
      </c>
      <c r="M807" s="901">
        <f>L810</f>
        <v>0.24500000000000002</v>
      </c>
      <c r="N807" s="482"/>
    </row>
    <row r="808" spans="1:14" s="39" customFormat="1" ht="23.25">
      <c r="A808" s="927"/>
      <c r="B808" s="894"/>
      <c r="C808" s="1008"/>
      <c r="D808" s="1009"/>
      <c r="E808" s="1013" t="s">
        <v>20578</v>
      </c>
      <c r="F808" s="1011"/>
      <c r="G808" s="588"/>
      <c r="H808" s="1012">
        <v>0.25</v>
      </c>
      <c r="I808" s="1012">
        <v>7</v>
      </c>
      <c r="J808" s="1012">
        <v>7.0000000000000007E-2</v>
      </c>
      <c r="K808" s="1012"/>
      <c r="L808" s="1012">
        <f>H808*I808*J808</f>
        <v>0.12250000000000001</v>
      </c>
      <c r="M808" s="897"/>
      <c r="N808" s="481"/>
    </row>
    <row r="809" spans="1:14" s="39" customFormat="1" ht="23.25">
      <c r="A809" s="927"/>
      <c r="B809" s="894"/>
      <c r="C809" s="1008"/>
      <c r="D809" s="1009"/>
      <c r="E809" s="1013" t="s">
        <v>20579</v>
      </c>
      <c r="F809" s="1011"/>
      <c r="G809" s="588"/>
      <c r="H809" s="1012">
        <v>0.25</v>
      </c>
      <c r="I809" s="1012">
        <v>7</v>
      </c>
      <c r="J809" s="1012">
        <v>7.0000000000000007E-2</v>
      </c>
      <c r="K809" s="1012"/>
      <c r="L809" s="1012">
        <f>H809*I809*J809</f>
        <v>0.12250000000000001</v>
      </c>
      <c r="M809" s="897"/>
      <c r="N809" s="481"/>
    </row>
    <row r="810" spans="1:14" s="39" customFormat="1">
      <c r="A810" s="927"/>
      <c r="B810" s="894"/>
      <c r="C810" s="1008"/>
      <c r="D810" s="1009"/>
      <c r="E810" s="1018" t="s">
        <v>20645</v>
      </c>
      <c r="F810" s="1011"/>
      <c r="G810" s="588"/>
      <c r="H810" s="1012"/>
      <c r="I810" s="1012"/>
      <c r="J810" s="1012"/>
      <c r="K810" s="1012"/>
      <c r="L810" s="1016">
        <f>SUM(L808:L809)</f>
        <v>0.24500000000000002</v>
      </c>
      <c r="M810" s="897"/>
      <c r="N810" s="481"/>
    </row>
    <row r="811" spans="1:14" s="39" customFormat="1">
      <c r="A811" s="927"/>
      <c r="B811" s="894"/>
      <c r="C811" s="1008"/>
      <c r="D811" s="1009"/>
      <c r="E811" s="1010"/>
      <c r="F811" s="1011"/>
      <c r="G811" s="588"/>
      <c r="H811" s="1012"/>
      <c r="I811" s="1012"/>
      <c r="J811" s="1012"/>
      <c r="K811" s="1012"/>
      <c r="L811" s="1012"/>
      <c r="M811" s="897"/>
      <c r="N811" s="481"/>
    </row>
    <row r="812" spans="1:14" s="39" customFormat="1" ht="15" customHeight="1">
      <c r="A812" s="927">
        <v>2</v>
      </c>
      <c r="B812" s="908" t="str">
        <f>$B$581&amp;"."&amp;A812</f>
        <v>5.2</v>
      </c>
      <c r="C812" s="1034"/>
      <c r="D812" s="1034"/>
      <c r="E812" s="1035" t="s">
        <v>11942</v>
      </c>
      <c r="F812" s="1036"/>
      <c r="G812" s="1037"/>
      <c r="H812" s="1038"/>
      <c r="I812" s="1038"/>
      <c r="J812" s="1038"/>
      <c r="K812" s="1038"/>
      <c r="L812" s="1038"/>
      <c r="M812" s="909"/>
      <c r="N812" s="481"/>
    </row>
    <row r="813" spans="1:14" s="39" customFormat="1" ht="15" customHeight="1">
      <c r="A813" s="927">
        <v>1</v>
      </c>
      <c r="B813" s="910" t="str">
        <f>$B$812&amp;"."&amp;A813</f>
        <v>5.2.1</v>
      </c>
      <c r="C813" s="1039"/>
      <c r="D813" s="1039"/>
      <c r="E813" s="1040" t="s">
        <v>11944</v>
      </c>
      <c r="F813" s="1041"/>
      <c r="G813" s="1042"/>
      <c r="H813" s="1043"/>
      <c r="I813" s="1043"/>
      <c r="J813" s="1043"/>
      <c r="K813" s="1043"/>
      <c r="L813" s="1043"/>
      <c r="M813" s="911"/>
      <c r="N813" s="481"/>
    </row>
    <row r="814" spans="1:14" s="483" customFormat="1" ht="24.75">
      <c r="A814" s="927">
        <v>1</v>
      </c>
      <c r="B814" s="891" t="str">
        <f>$B$813&amp;"."&amp;A814</f>
        <v>5.2.1.1</v>
      </c>
      <c r="C814" s="998" t="str">
        <f ca="1">VLOOKUP($B814,'PLANILHA ORÇAMENTÁRIA'!$C:$M,2,0)</f>
        <v>CPU-020</v>
      </c>
      <c r="D814" s="998" t="str">
        <f ca="1">VLOOKUP($B814,'PLANILHA ORÇAMENTÁRIA'!$C:$M,3,0)</f>
        <v>EXTRA</v>
      </c>
      <c r="E814" s="999" t="str">
        <f ca="1">VLOOKUP($B814,'PLANILHA ORÇAMENTÁRIA'!$C:$M,4,0)</f>
        <v>LOCAÇÃO, MONTAGEM, IÇAMENTO, DESFORMA E LIMPEZA DE FORMA PARA PILAR D = 1,50 M LOCADA</v>
      </c>
      <c r="F814" s="998" t="str">
        <f ca="1">VLOOKUP($B814,'PLANILHA ORÇAMENTÁRIA'!$C:$M,5,0)</f>
        <v>M2</v>
      </c>
      <c r="G814" s="1000" t="s">
        <v>16</v>
      </c>
      <c r="H814" s="1001" t="s">
        <v>20397</v>
      </c>
      <c r="I814" s="1001" t="s">
        <v>19970</v>
      </c>
      <c r="J814" s="1001" t="s">
        <v>19</v>
      </c>
      <c r="K814" s="1001" t="s">
        <v>20</v>
      </c>
      <c r="L814" s="1001" t="s">
        <v>21</v>
      </c>
      <c r="M814" s="901">
        <f>M824</f>
        <v>149.22565104551515</v>
      </c>
      <c r="N814" s="482"/>
    </row>
    <row r="815" spans="1:14" s="39" customFormat="1">
      <c r="A815" s="927"/>
      <c r="B815" s="894"/>
      <c r="C815" s="1008"/>
      <c r="D815" s="1009"/>
      <c r="E815" s="1013" t="s">
        <v>20389</v>
      </c>
      <c r="F815" s="1011"/>
      <c r="G815" s="588"/>
      <c r="H815" s="1012"/>
      <c r="I815" s="1012"/>
      <c r="J815" s="1012"/>
      <c r="K815" s="1012"/>
      <c r="L815" s="1012"/>
      <c r="M815" s="897"/>
      <c r="N815" s="481"/>
    </row>
    <row r="816" spans="1:14" s="39" customFormat="1">
      <c r="A816" s="927"/>
      <c r="B816" s="894"/>
      <c r="C816" s="1008"/>
      <c r="D816" s="1009"/>
      <c r="E816" s="1010" t="s">
        <v>20390</v>
      </c>
      <c r="F816" s="1011"/>
      <c r="G816" s="588">
        <v>0</v>
      </c>
      <c r="H816" s="1012">
        <f>2*PI()*(I816/2)</f>
        <v>6.2831853071795862</v>
      </c>
      <c r="I816" s="1012">
        <v>2</v>
      </c>
      <c r="J816" s="1012">
        <v>11.5</v>
      </c>
      <c r="K816" s="1012">
        <f>H816*J816</f>
        <v>72.256631032565238</v>
      </c>
      <c r="L816" s="1012"/>
      <c r="M816" s="900">
        <f>K816*G816</f>
        <v>0</v>
      </c>
      <c r="N816" s="481"/>
    </row>
    <row r="817" spans="1:14" s="39" customFormat="1">
      <c r="A817" s="927"/>
      <c r="B817" s="894"/>
      <c r="C817" s="1008"/>
      <c r="D817" s="1009"/>
      <c r="E817" s="1010" t="s">
        <v>20391</v>
      </c>
      <c r="F817" s="1011"/>
      <c r="G817" s="588">
        <v>0</v>
      </c>
      <c r="H817" s="1012">
        <f t="shared" ref="H817:H822" si="43">2*PI()*(I817/2)</f>
        <v>9.4247779607693793</v>
      </c>
      <c r="I817" s="1012">
        <v>3</v>
      </c>
      <c r="J817" s="1012">
        <v>12.8</v>
      </c>
      <c r="K817" s="1012">
        <f t="shared" ref="K817:K822" si="44">H817*J817</f>
        <v>120.63715789784806</v>
      </c>
      <c r="L817" s="1012"/>
      <c r="M817" s="900">
        <f t="shared" ref="M817:M822" si="45">K817*G817</f>
        <v>0</v>
      </c>
      <c r="N817" s="481"/>
    </row>
    <row r="818" spans="1:14" s="39" customFormat="1">
      <c r="A818" s="927"/>
      <c r="B818" s="894"/>
      <c r="C818" s="1008"/>
      <c r="D818" s="1009"/>
      <c r="E818" s="1010" t="s">
        <v>20392</v>
      </c>
      <c r="F818" s="1011"/>
      <c r="G818" s="588">
        <v>0</v>
      </c>
      <c r="H818" s="1012">
        <f t="shared" si="43"/>
        <v>6.2831853071795862</v>
      </c>
      <c r="I818" s="1012">
        <v>2</v>
      </c>
      <c r="J818" s="1012">
        <v>11.7</v>
      </c>
      <c r="K818" s="1012">
        <f>H818*J818</f>
        <v>73.513268094001148</v>
      </c>
      <c r="L818" s="1012"/>
      <c r="M818" s="900">
        <f t="shared" si="45"/>
        <v>0</v>
      </c>
      <c r="N818" s="481"/>
    </row>
    <row r="819" spans="1:14" s="39" customFormat="1">
      <c r="A819" s="927"/>
      <c r="B819" s="894"/>
      <c r="C819" s="1008"/>
      <c r="D819" s="1009"/>
      <c r="E819" s="1010" t="s">
        <v>20393</v>
      </c>
      <c r="F819" s="1011"/>
      <c r="G819" s="588">
        <v>0</v>
      </c>
      <c r="H819" s="1012">
        <f t="shared" si="43"/>
        <v>6.2831853071795862</v>
      </c>
      <c r="I819" s="1012">
        <v>2</v>
      </c>
      <c r="J819" s="1012">
        <v>10.199999999999999</v>
      </c>
      <c r="K819" s="1012">
        <f t="shared" si="44"/>
        <v>64.088490133231772</v>
      </c>
      <c r="L819" s="1012"/>
      <c r="M819" s="900">
        <f t="shared" si="45"/>
        <v>0</v>
      </c>
      <c r="N819" s="481"/>
    </row>
    <row r="820" spans="1:14" s="39" customFormat="1">
      <c r="A820" s="927"/>
      <c r="B820" s="894"/>
      <c r="C820" s="1008"/>
      <c r="D820" s="1009"/>
      <c r="E820" s="1010" t="s">
        <v>20394</v>
      </c>
      <c r="F820" s="1011"/>
      <c r="G820" s="588">
        <v>2</v>
      </c>
      <c r="H820" s="1012">
        <f t="shared" si="43"/>
        <v>3.9269908169872414</v>
      </c>
      <c r="I820" s="1012">
        <v>1.25</v>
      </c>
      <c r="J820" s="1012">
        <v>8.1999999999999993</v>
      </c>
      <c r="K820" s="1012">
        <f t="shared" si="44"/>
        <v>32.201324699295377</v>
      </c>
      <c r="L820" s="1012"/>
      <c r="M820" s="900">
        <f t="shared" si="45"/>
        <v>64.402649398590754</v>
      </c>
      <c r="N820" s="481"/>
    </row>
    <row r="821" spans="1:14" s="39" customFormat="1">
      <c r="A821" s="927"/>
      <c r="B821" s="894"/>
      <c r="C821" s="1008"/>
      <c r="D821" s="1009"/>
      <c r="E821" s="1010" t="s">
        <v>20395</v>
      </c>
      <c r="F821" s="1011"/>
      <c r="G821" s="588">
        <v>2</v>
      </c>
      <c r="H821" s="1012">
        <f t="shared" si="43"/>
        <v>3.9269908169872414</v>
      </c>
      <c r="I821" s="1012">
        <v>1.25</v>
      </c>
      <c r="J821" s="1012">
        <v>6.3</v>
      </c>
      <c r="K821" s="1012">
        <f t="shared" si="44"/>
        <v>24.740042147019619</v>
      </c>
      <c r="L821" s="1012"/>
      <c r="M821" s="900">
        <f t="shared" si="45"/>
        <v>49.480084294039237</v>
      </c>
      <c r="N821" s="481"/>
    </row>
    <row r="822" spans="1:14" s="39" customFormat="1">
      <c r="A822" s="927"/>
      <c r="B822" s="894"/>
      <c r="C822" s="1008"/>
      <c r="D822" s="1009"/>
      <c r="E822" s="1010" t="s">
        <v>20396</v>
      </c>
      <c r="F822" s="1011"/>
      <c r="G822" s="588">
        <v>2</v>
      </c>
      <c r="H822" s="1012">
        <f t="shared" si="43"/>
        <v>3.9269908169872414</v>
      </c>
      <c r="I822" s="1012">
        <v>1.25</v>
      </c>
      <c r="J822" s="1012">
        <v>4.5</v>
      </c>
      <c r="K822" s="1012">
        <f t="shared" si="44"/>
        <v>17.671458676442587</v>
      </c>
      <c r="L822" s="1012"/>
      <c r="M822" s="900">
        <f t="shared" si="45"/>
        <v>35.342917352885173</v>
      </c>
      <c r="N822" s="481"/>
    </row>
    <row r="823" spans="1:14" s="39" customFormat="1">
      <c r="A823" s="927"/>
      <c r="B823" s="894"/>
      <c r="C823" s="1008"/>
      <c r="D823" s="1009"/>
      <c r="E823" s="1010" t="s">
        <v>4</v>
      </c>
      <c r="F823" s="1011"/>
      <c r="G823" s="588"/>
      <c r="H823" s="1012"/>
      <c r="I823" s="1012"/>
      <c r="J823" s="1012"/>
      <c r="K823" s="1012"/>
      <c r="L823" s="1012"/>
      <c r="M823" s="900">
        <f>SUM(M816:M822)</f>
        <v>149.22565104551515</v>
      </c>
      <c r="N823" s="481"/>
    </row>
    <row r="824" spans="1:14" s="39" customFormat="1">
      <c r="A824" s="927"/>
      <c r="B824" s="894"/>
      <c r="C824" s="1008"/>
      <c r="D824" s="1009"/>
      <c r="E824" s="1018" t="s">
        <v>20349</v>
      </c>
      <c r="F824" s="879">
        <v>1</v>
      </c>
      <c r="G824" s="588"/>
      <c r="H824" s="1012"/>
      <c r="I824" s="1012"/>
      <c r="J824" s="1012"/>
      <c r="K824" s="1012"/>
      <c r="L824" s="1012"/>
      <c r="M824" s="897">
        <f>M823*F824</f>
        <v>149.22565104551515</v>
      </c>
      <c r="N824" s="481"/>
    </row>
    <row r="825" spans="1:14" s="39" customFormat="1">
      <c r="A825" s="927"/>
      <c r="B825" s="894"/>
      <c r="C825" s="1008"/>
      <c r="D825" s="1009"/>
      <c r="E825" s="1010"/>
      <c r="F825" s="1011"/>
      <c r="G825" s="588"/>
      <c r="H825" s="1012"/>
      <c r="I825" s="1012"/>
      <c r="J825" s="1012"/>
      <c r="K825" s="1012"/>
      <c r="L825" s="1012"/>
      <c r="M825" s="897"/>
      <c r="N825" s="481"/>
    </row>
    <row r="826" spans="1:14" s="483" customFormat="1" ht="24.75">
      <c r="A826" s="927">
        <v>2</v>
      </c>
      <c r="B826" s="891" t="str">
        <f>$B$813&amp;"."&amp;A826</f>
        <v>5.2.1.2</v>
      </c>
      <c r="C826" s="998" t="str">
        <f ca="1">VLOOKUP($B826,'PLANILHA ORÇAMENTÁRIA'!$C:$M,2,0)</f>
        <v>CPU-021</v>
      </c>
      <c r="D826" s="998" t="str">
        <f ca="1">VLOOKUP($B826,'PLANILHA ORÇAMENTÁRIA'!$C:$M,3,0)</f>
        <v>EXTRA</v>
      </c>
      <c r="E826" s="999" t="str">
        <f ca="1">VLOOKUP($B826,'PLANILHA ORÇAMENTÁRIA'!$C:$M,4,0)</f>
        <v>LOCAÇÃO, MONTAGEM, IÇAMENTO, DESFORMA E LIMPEZA DE FORMA PARA PILAR D = 2,00 M LOCADA</v>
      </c>
      <c r="F826" s="998" t="str">
        <f ca="1">VLOOKUP($B826,'PLANILHA ORÇAMENTÁRIA'!$C:$M,5,0)</f>
        <v>M2</v>
      </c>
      <c r="G826" s="1000" t="s">
        <v>16</v>
      </c>
      <c r="H826" s="1001" t="s">
        <v>20397</v>
      </c>
      <c r="I826" s="1001" t="s">
        <v>19970</v>
      </c>
      <c r="J826" s="1001" t="s">
        <v>19</v>
      </c>
      <c r="K826" s="1001" t="s">
        <v>20</v>
      </c>
      <c r="L826" s="1001" t="s">
        <v>21</v>
      </c>
      <c r="M826" s="901">
        <f>M836</f>
        <v>282.1150202923634</v>
      </c>
      <c r="N826" s="482"/>
    </row>
    <row r="827" spans="1:14" s="39" customFormat="1">
      <c r="A827" s="927"/>
      <c r="B827" s="894"/>
      <c r="C827" s="1008"/>
      <c r="D827" s="1009"/>
      <c r="E827" s="1013" t="s">
        <v>20389</v>
      </c>
      <c r="F827" s="1011"/>
      <c r="G827" s="588"/>
      <c r="H827" s="1012"/>
      <c r="I827" s="1012"/>
      <c r="J827" s="1012"/>
      <c r="K827" s="1012"/>
      <c r="L827" s="1012"/>
      <c r="M827" s="897"/>
      <c r="N827" s="481"/>
    </row>
    <row r="828" spans="1:14" s="39" customFormat="1">
      <c r="A828" s="927"/>
      <c r="B828" s="894"/>
      <c r="C828" s="1008"/>
      <c r="D828" s="1009"/>
      <c r="E828" s="1010" t="s">
        <v>20390</v>
      </c>
      <c r="F828" s="1011"/>
      <c r="G828" s="588">
        <v>2</v>
      </c>
      <c r="H828" s="1012">
        <f>2*PI()*(I828/2)</f>
        <v>6.2831853071795862</v>
      </c>
      <c r="I828" s="1012">
        <v>2</v>
      </c>
      <c r="J828" s="1012">
        <v>11.5</v>
      </c>
      <c r="K828" s="1012">
        <f>H828*J828</f>
        <v>72.256631032565238</v>
      </c>
      <c r="L828" s="1012"/>
      <c r="M828" s="900">
        <f>K828*G828</f>
        <v>144.51326206513048</v>
      </c>
      <c r="N828" s="481"/>
    </row>
    <row r="829" spans="1:14" s="39" customFormat="1">
      <c r="A829" s="927"/>
      <c r="B829" s="894"/>
      <c r="C829" s="1008"/>
      <c r="D829" s="1009"/>
      <c r="E829" s="1010" t="s">
        <v>20391</v>
      </c>
      <c r="F829" s="1011"/>
      <c r="G829" s="588">
        <v>0</v>
      </c>
      <c r="H829" s="1012">
        <f t="shared" ref="H829:H834" si="46">2*PI()*(I829/2)</f>
        <v>9.4247779607693793</v>
      </c>
      <c r="I829" s="1012">
        <v>3</v>
      </c>
      <c r="J829" s="1012">
        <v>12.8</v>
      </c>
      <c r="K829" s="1012">
        <f t="shared" ref="K829" si="47">H829*J829</f>
        <v>120.63715789784806</v>
      </c>
      <c r="L829" s="1012"/>
      <c r="M829" s="900">
        <f t="shared" ref="M829:M834" si="48">K829*G829</f>
        <v>0</v>
      </c>
      <c r="N829" s="481"/>
    </row>
    <row r="830" spans="1:14" s="39" customFormat="1">
      <c r="A830" s="927"/>
      <c r="B830" s="894"/>
      <c r="C830" s="1008"/>
      <c r="D830" s="1009"/>
      <c r="E830" s="1010" t="s">
        <v>20392</v>
      </c>
      <c r="F830" s="1011"/>
      <c r="G830" s="588">
        <v>1</v>
      </c>
      <c r="H830" s="1012">
        <f t="shared" si="46"/>
        <v>6.2831853071795862</v>
      </c>
      <c r="I830" s="1012">
        <v>2</v>
      </c>
      <c r="J830" s="1012">
        <v>11.7</v>
      </c>
      <c r="K830" s="1012">
        <f>H830*J830</f>
        <v>73.513268094001148</v>
      </c>
      <c r="L830" s="1012"/>
      <c r="M830" s="900">
        <f t="shared" si="48"/>
        <v>73.513268094001148</v>
      </c>
      <c r="N830" s="481"/>
    </row>
    <row r="831" spans="1:14" s="39" customFormat="1">
      <c r="A831" s="927"/>
      <c r="B831" s="894"/>
      <c r="C831" s="1008"/>
      <c r="D831" s="1009"/>
      <c r="E831" s="1010" t="s">
        <v>20393</v>
      </c>
      <c r="F831" s="1011"/>
      <c r="G831" s="588">
        <v>1</v>
      </c>
      <c r="H831" s="1012">
        <f t="shared" si="46"/>
        <v>6.2831853071795862</v>
      </c>
      <c r="I831" s="1012">
        <v>2</v>
      </c>
      <c r="J831" s="1012">
        <v>10.199999999999999</v>
      </c>
      <c r="K831" s="1012">
        <f t="shared" ref="K831:K834" si="49">H831*J831</f>
        <v>64.088490133231772</v>
      </c>
      <c r="L831" s="1012"/>
      <c r="M831" s="900">
        <f t="shared" si="48"/>
        <v>64.088490133231772</v>
      </c>
      <c r="N831" s="481"/>
    </row>
    <row r="832" spans="1:14" s="39" customFormat="1">
      <c r="A832" s="927"/>
      <c r="B832" s="894"/>
      <c r="C832" s="1008"/>
      <c r="D832" s="1009"/>
      <c r="E832" s="1010" t="s">
        <v>20394</v>
      </c>
      <c r="F832" s="1011"/>
      <c r="G832" s="588">
        <v>0</v>
      </c>
      <c r="H832" s="1012">
        <f t="shared" si="46"/>
        <v>3.9269908169872414</v>
      </c>
      <c r="I832" s="1012">
        <v>1.25</v>
      </c>
      <c r="J832" s="1012">
        <v>8.1999999999999993</v>
      </c>
      <c r="K832" s="1012">
        <f t="shared" si="49"/>
        <v>32.201324699295377</v>
      </c>
      <c r="L832" s="1012"/>
      <c r="M832" s="900">
        <f t="shared" si="48"/>
        <v>0</v>
      </c>
      <c r="N832" s="481"/>
    </row>
    <row r="833" spans="1:14" s="39" customFormat="1">
      <c r="A833" s="927"/>
      <c r="B833" s="894"/>
      <c r="C833" s="1008"/>
      <c r="D833" s="1009"/>
      <c r="E833" s="1010" t="s">
        <v>20395</v>
      </c>
      <c r="F833" s="1011"/>
      <c r="G833" s="588">
        <v>0</v>
      </c>
      <c r="H833" s="1012">
        <f t="shared" si="46"/>
        <v>3.9269908169872414</v>
      </c>
      <c r="I833" s="1012">
        <v>1.25</v>
      </c>
      <c r="J833" s="1012">
        <v>6.3</v>
      </c>
      <c r="K833" s="1012">
        <f t="shared" si="49"/>
        <v>24.740042147019619</v>
      </c>
      <c r="L833" s="1012"/>
      <c r="M833" s="900">
        <f t="shared" si="48"/>
        <v>0</v>
      </c>
      <c r="N833" s="481"/>
    </row>
    <row r="834" spans="1:14" s="39" customFormat="1">
      <c r="A834" s="927"/>
      <c r="B834" s="894"/>
      <c r="C834" s="1008"/>
      <c r="D834" s="1009"/>
      <c r="E834" s="1010" t="s">
        <v>20396</v>
      </c>
      <c r="F834" s="1011"/>
      <c r="G834" s="588">
        <v>0</v>
      </c>
      <c r="H834" s="1012">
        <f t="shared" si="46"/>
        <v>3.9269908169872414</v>
      </c>
      <c r="I834" s="1012">
        <v>1.25</v>
      </c>
      <c r="J834" s="1012">
        <v>4.5</v>
      </c>
      <c r="K834" s="1012">
        <f t="shared" si="49"/>
        <v>17.671458676442587</v>
      </c>
      <c r="L834" s="1012"/>
      <c r="M834" s="900">
        <f t="shared" si="48"/>
        <v>0</v>
      </c>
      <c r="N834" s="481"/>
    </row>
    <row r="835" spans="1:14" s="39" customFormat="1">
      <c r="A835" s="927"/>
      <c r="B835" s="894"/>
      <c r="C835" s="1008"/>
      <c r="D835" s="1009"/>
      <c r="E835" s="1010" t="s">
        <v>4</v>
      </c>
      <c r="F835" s="1011"/>
      <c r="G835" s="588"/>
      <c r="H835" s="1012"/>
      <c r="I835" s="1012"/>
      <c r="J835" s="1012"/>
      <c r="K835" s="1012"/>
      <c r="L835" s="1012"/>
      <c r="M835" s="900">
        <f>SUM(M828:M834)</f>
        <v>282.1150202923634</v>
      </c>
      <c r="N835" s="481"/>
    </row>
    <row r="836" spans="1:14" s="39" customFormat="1">
      <c r="A836" s="927"/>
      <c r="B836" s="894"/>
      <c r="C836" s="1008"/>
      <c r="D836" s="1009"/>
      <c r="E836" s="1018" t="s">
        <v>20349</v>
      </c>
      <c r="F836" s="879">
        <v>1</v>
      </c>
      <c r="G836" s="588"/>
      <c r="H836" s="1012"/>
      <c r="I836" s="1012"/>
      <c r="J836" s="1012"/>
      <c r="K836" s="1012"/>
      <c r="L836" s="1012"/>
      <c r="M836" s="897">
        <f>M835*F836</f>
        <v>282.1150202923634</v>
      </c>
      <c r="N836" s="481"/>
    </row>
    <row r="837" spans="1:14" s="39" customFormat="1">
      <c r="A837" s="927"/>
      <c r="B837" s="894"/>
      <c r="C837" s="1008"/>
      <c r="D837" s="1009"/>
      <c r="E837" s="1010"/>
      <c r="F837" s="1011"/>
      <c r="G837" s="588"/>
      <c r="H837" s="1012"/>
      <c r="I837" s="1012"/>
      <c r="J837" s="1012"/>
      <c r="K837" s="1012"/>
      <c r="L837" s="1012"/>
      <c r="M837" s="897"/>
      <c r="N837" s="481"/>
    </row>
    <row r="838" spans="1:14" s="483" customFormat="1" ht="24.75">
      <c r="A838" s="927">
        <v>3</v>
      </c>
      <c r="B838" s="891" t="str">
        <f>$B$813&amp;"."&amp;A838</f>
        <v>5.2.1.3</v>
      </c>
      <c r="C838" s="998" t="str">
        <f ca="1">VLOOKUP($B838,'PLANILHA ORÇAMENTÁRIA'!$C:$M,2,0)</f>
        <v>CPU-022</v>
      </c>
      <c r="D838" s="998" t="str">
        <f ca="1">VLOOKUP($B838,'PLANILHA ORÇAMENTÁRIA'!$C:$M,3,0)</f>
        <v>EXTRA</v>
      </c>
      <c r="E838" s="999" t="str">
        <f ca="1">VLOOKUP($B838,'PLANILHA ORÇAMENTÁRIA'!$C:$M,4,0)</f>
        <v>LOCAÇÃO, MONTAGEM, IÇAMENTO, DESFORMA E LIMPEZA DE FORMA PARA PILAR D = 3,00 M LOCADA</v>
      </c>
      <c r="F838" s="998" t="str">
        <f ca="1">VLOOKUP($B838,'PLANILHA ORÇAMENTÁRIA'!$C:$M,5,0)</f>
        <v>M2</v>
      </c>
      <c r="G838" s="1000" t="s">
        <v>16</v>
      </c>
      <c r="H838" s="1001" t="s">
        <v>20397</v>
      </c>
      <c r="I838" s="1001" t="s">
        <v>19970</v>
      </c>
      <c r="J838" s="1001" t="s">
        <v>19</v>
      </c>
      <c r="K838" s="1001" t="s">
        <v>20</v>
      </c>
      <c r="L838" s="1001" t="s">
        <v>21</v>
      </c>
      <c r="M838" s="901">
        <f>M848</f>
        <v>120.63715789784806</v>
      </c>
      <c r="N838" s="482"/>
    </row>
    <row r="839" spans="1:14" s="39" customFormat="1">
      <c r="A839" s="927"/>
      <c r="B839" s="894"/>
      <c r="C839" s="1008"/>
      <c r="D839" s="1009"/>
      <c r="E839" s="1013" t="s">
        <v>20389</v>
      </c>
      <c r="F839" s="1011"/>
      <c r="G839" s="588"/>
      <c r="H839" s="1012"/>
      <c r="I839" s="1012"/>
      <c r="J839" s="1012"/>
      <c r="K839" s="1012"/>
      <c r="L839" s="1012"/>
      <c r="M839" s="897"/>
      <c r="N839" s="481"/>
    </row>
    <row r="840" spans="1:14" s="39" customFormat="1">
      <c r="A840" s="927"/>
      <c r="B840" s="894"/>
      <c r="C840" s="1008"/>
      <c r="D840" s="1009"/>
      <c r="E840" s="1010" t="s">
        <v>20390</v>
      </c>
      <c r="F840" s="1011"/>
      <c r="G840" s="588">
        <v>0</v>
      </c>
      <c r="H840" s="1012">
        <f>2*PI()*(I840/2)</f>
        <v>6.2831853071795862</v>
      </c>
      <c r="I840" s="1012">
        <v>2</v>
      </c>
      <c r="J840" s="1012">
        <v>11.5</v>
      </c>
      <c r="K840" s="1012">
        <f>H840*J840</f>
        <v>72.256631032565238</v>
      </c>
      <c r="L840" s="1012"/>
      <c r="M840" s="900">
        <f>K840*G840</f>
        <v>0</v>
      </c>
      <c r="N840" s="481"/>
    </row>
    <row r="841" spans="1:14" s="39" customFormat="1">
      <c r="A841" s="927"/>
      <c r="B841" s="894"/>
      <c r="C841" s="1008"/>
      <c r="D841" s="1009"/>
      <c r="E841" s="1010" t="s">
        <v>20391</v>
      </c>
      <c r="F841" s="1011"/>
      <c r="G841" s="588">
        <v>1</v>
      </c>
      <c r="H841" s="1012">
        <f t="shared" ref="H841:H846" si="50">2*PI()*(I841/2)</f>
        <v>9.4247779607693793</v>
      </c>
      <c r="I841" s="1012">
        <v>3</v>
      </c>
      <c r="J841" s="1012">
        <v>12.8</v>
      </c>
      <c r="K841" s="1012">
        <f t="shared" ref="K841" si="51">H841*J841</f>
        <v>120.63715789784806</v>
      </c>
      <c r="L841" s="1012"/>
      <c r="M841" s="900">
        <f t="shared" ref="M841:M846" si="52">K841*G841</f>
        <v>120.63715789784806</v>
      </c>
      <c r="N841" s="481"/>
    </row>
    <row r="842" spans="1:14" s="39" customFormat="1">
      <c r="A842" s="927"/>
      <c r="B842" s="894"/>
      <c r="C842" s="1008"/>
      <c r="D842" s="1009"/>
      <c r="E842" s="1010" t="s">
        <v>20392</v>
      </c>
      <c r="F842" s="1011"/>
      <c r="G842" s="588">
        <v>0</v>
      </c>
      <c r="H842" s="1012">
        <f t="shared" si="50"/>
        <v>6.2831853071795862</v>
      </c>
      <c r="I842" s="1012">
        <v>2</v>
      </c>
      <c r="J842" s="1012">
        <v>11.7</v>
      </c>
      <c r="K842" s="1012">
        <f>H842*J842</f>
        <v>73.513268094001148</v>
      </c>
      <c r="L842" s="1012"/>
      <c r="M842" s="900">
        <f t="shared" si="52"/>
        <v>0</v>
      </c>
      <c r="N842" s="481"/>
    </row>
    <row r="843" spans="1:14" s="39" customFormat="1">
      <c r="A843" s="927"/>
      <c r="B843" s="894"/>
      <c r="C843" s="1008"/>
      <c r="D843" s="1009"/>
      <c r="E843" s="1010" t="s">
        <v>20393</v>
      </c>
      <c r="F843" s="1011"/>
      <c r="G843" s="588">
        <v>0</v>
      </c>
      <c r="H843" s="1012">
        <f t="shared" si="50"/>
        <v>6.2831853071795862</v>
      </c>
      <c r="I843" s="1012">
        <v>2</v>
      </c>
      <c r="J843" s="1012">
        <v>10.199999999999999</v>
      </c>
      <c r="K843" s="1012">
        <f t="shared" ref="K843:K846" si="53">H843*J843</f>
        <v>64.088490133231772</v>
      </c>
      <c r="L843" s="1012"/>
      <c r="M843" s="900">
        <f t="shared" si="52"/>
        <v>0</v>
      </c>
      <c r="N843" s="481"/>
    </row>
    <row r="844" spans="1:14" s="39" customFormat="1">
      <c r="A844" s="927"/>
      <c r="B844" s="894"/>
      <c r="C844" s="1008"/>
      <c r="D844" s="1009"/>
      <c r="E844" s="1010" t="s">
        <v>20394</v>
      </c>
      <c r="F844" s="1011"/>
      <c r="G844" s="588">
        <v>0</v>
      </c>
      <c r="H844" s="1012">
        <f t="shared" si="50"/>
        <v>3.9269908169872414</v>
      </c>
      <c r="I844" s="1012">
        <v>1.25</v>
      </c>
      <c r="J844" s="1012">
        <v>8.1999999999999993</v>
      </c>
      <c r="K844" s="1012">
        <f t="shared" si="53"/>
        <v>32.201324699295377</v>
      </c>
      <c r="L844" s="1012"/>
      <c r="M844" s="900">
        <f t="shared" si="52"/>
        <v>0</v>
      </c>
      <c r="N844" s="481"/>
    </row>
    <row r="845" spans="1:14" s="39" customFormat="1">
      <c r="A845" s="927"/>
      <c r="B845" s="894"/>
      <c r="C845" s="1008"/>
      <c r="D845" s="1009"/>
      <c r="E845" s="1010" t="s">
        <v>20395</v>
      </c>
      <c r="F845" s="1011"/>
      <c r="G845" s="588">
        <v>0</v>
      </c>
      <c r="H845" s="1012">
        <f t="shared" si="50"/>
        <v>3.9269908169872414</v>
      </c>
      <c r="I845" s="1012">
        <v>1.25</v>
      </c>
      <c r="J845" s="1012">
        <v>6.3</v>
      </c>
      <c r="K845" s="1012">
        <f t="shared" si="53"/>
        <v>24.740042147019619</v>
      </c>
      <c r="L845" s="1012"/>
      <c r="M845" s="900">
        <f t="shared" si="52"/>
        <v>0</v>
      </c>
      <c r="N845" s="481"/>
    </row>
    <row r="846" spans="1:14" s="39" customFormat="1">
      <c r="A846" s="927"/>
      <c r="B846" s="894"/>
      <c r="C846" s="1008"/>
      <c r="D846" s="1009"/>
      <c r="E846" s="1010" t="s">
        <v>20396</v>
      </c>
      <c r="F846" s="1011"/>
      <c r="G846" s="588">
        <v>0</v>
      </c>
      <c r="H846" s="1012">
        <f t="shared" si="50"/>
        <v>3.9269908169872414</v>
      </c>
      <c r="I846" s="1012">
        <v>1.25</v>
      </c>
      <c r="J846" s="1012">
        <v>4.5</v>
      </c>
      <c r="K846" s="1012">
        <f t="shared" si="53"/>
        <v>17.671458676442587</v>
      </c>
      <c r="L846" s="1012"/>
      <c r="M846" s="900">
        <f t="shared" si="52"/>
        <v>0</v>
      </c>
      <c r="N846" s="481"/>
    </row>
    <row r="847" spans="1:14" s="39" customFormat="1">
      <c r="A847" s="927"/>
      <c r="B847" s="894"/>
      <c r="C847" s="1008"/>
      <c r="D847" s="1009"/>
      <c r="E847" s="1010" t="s">
        <v>4</v>
      </c>
      <c r="F847" s="1011"/>
      <c r="G847" s="588"/>
      <c r="H847" s="1012"/>
      <c r="I847" s="1012"/>
      <c r="J847" s="1012"/>
      <c r="K847" s="1012"/>
      <c r="L847" s="1012"/>
      <c r="M847" s="900">
        <f>SUM(M840:M846)</f>
        <v>120.63715789784806</v>
      </c>
      <c r="N847" s="481"/>
    </row>
    <row r="848" spans="1:14" s="39" customFormat="1">
      <c r="A848" s="927"/>
      <c r="B848" s="894"/>
      <c r="C848" s="1008"/>
      <c r="D848" s="1009"/>
      <c r="E848" s="1018" t="s">
        <v>20349</v>
      </c>
      <c r="F848" s="879">
        <v>1</v>
      </c>
      <c r="G848" s="588"/>
      <c r="H848" s="1012"/>
      <c r="I848" s="1012"/>
      <c r="J848" s="1012"/>
      <c r="K848" s="1012"/>
      <c r="L848" s="1012"/>
      <c r="M848" s="897">
        <f>M847*F848</f>
        <v>120.63715789784806</v>
      </c>
      <c r="N848" s="481"/>
    </row>
    <row r="849" spans="1:14" s="39" customFormat="1">
      <c r="A849" s="927"/>
      <c r="B849" s="894"/>
      <c r="C849" s="1008"/>
      <c r="D849" s="1009"/>
      <c r="E849" s="1010"/>
      <c r="F849" s="1011"/>
      <c r="G849" s="588"/>
      <c r="H849" s="1012"/>
      <c r="I849" s="1012"/>
      <c r="J849" s="1012"/>
      <c r="K849" s="1012"/>
      <c r="L849" s="1012"/>
      <c r="M849" s="897"/>
      <c r="N849" s="481"/>
    </row>
    <row r="850" spans="1:14" s="483" customFormat="1">
      <c r="A850" s="927">
        <v>4</v>
      </c>
      <c r="B850" s="891" t="str">
        <f>$B$813&amp;"."&amp;A850</f>
        <v>5.2.1.4</v>
      </c>
      <c r="C850" s="998" t="str">
        <f ca="1">VLOOKUP($B850,'PLANILHA ORÇAMENTÁRIA'!$C:$M,2,0)</f>
        <v>ED-48298</v>
      </c>
      <c r="D850" s="998" t="str">
        <f ca="1">VLOOKUP($B850,'PLANILHA ORÇAMENTÁRIA'!$C:$M,3,0)</f>
        <v>SEINFRA-MG</v>
      </c>
      <c r="E850" s="999" t="str">
        <f ca="1">VLOOKUP($B850,'PLANILHA ORÇAMENTÁRIA'!$C:$M,4,0)</f>
        <v>CORTE, DOBRA E MONTAGEM DE AÇO CA-50/60, INCLUSIVE ESPAÇADOR</v>
      </c>
      <c r="F850" s="998" t="str">
        <f ca="1">VLOOKUP($B850,'PLANILHA ORÇAMENTÁRIA'!$C:$M,5,0)</f>
        <v>KG</v>
      </c>
      <c r="G850" s="1000" t="s">
        <v>16</v>
      </c>
      <c r="H850" s="1001" t="s">
        <v>17</v>
      </c>
      <c r="I850" s="1001" t="s">
        <v>18</v>
      </c>
      <c r="J850" s="1001" t="s">
        <v>20355</v>
      </c>
      <c r="K850" s="1001" t="s">
        <v>20354</v>
      </c>
      <c r="L850" s="1001" t="s">
        <v>21</v>
      </c>
      <c r="M850" s="901">
        <f>M864</f>
        <v>23133</v>
      </c>
      <c r="N850" s="482"/>
    </row>
    <row r="851" spans="1:14" s="39" customFormat="1" ht="23.25">
      <c r="A851" s="927"/>
      <c r="B851" s="894"/>
      <c r="C851" s="1008"/>
      <c r="D851" s="1009"/>
      <c r="E851" s="1013" t="s">
        <v>20616</v>
      </c>
      <c r="F851" s="1011"/>
      <c r="G851" s="588"/>
      <c r="H851" s="1012"/>
      <c r="I851" s="1012"/>
      <c r="J851" s="1012"/>
      <c r="K851" s="1012"/>
      <c r="L851" s="1012"/>
      <c r="M851" s="897"/>
      <c r="N851" s="481"/>
    </row>
    <row r="852" spans="1:14" s="39" customFormat="1" ht="23.25">
      <c r="A852" s="927"/>
      <c r="B852" s="894"/>
      <c r="C852" s="1008"/>
      <c r="D852" s="1009"/>
      <c r="E852" s="1060" t="s">
        <v>20533</v>
      </c>
      <c r="F852" s="1061"/>
      <c r="G852" s="1062"/>
      <c r="H852" s="1063"/>
      <c r="I852" s="1063"/>
      <c r="J852" s="1063"/>
      <c r="K852" s="1064"/>
      <c r="L852" s="1063"/>
      <c r="M852" s="913">
        <f>K856</f>
        <v>6390</v>
      </c>
      <c r="N852" s="481"/>
    </row>
    <row r="853" spans="1:14" s="39" customFormat="1">
      <c r="A853" s="927"/>
      <c r="B853" s="894"/>
      <c r="C853" s="1008"/>
      <c r="D853" s="1009"/>
      <c r="E853" s="1025" t="s">
        <v>20358</v>
      </c>
      <c r="F853" s="1011"/>
      <c r="G853" s="588"/>
      <c r="H853" s="1012">
        <v>177</v>
      </c>
      <c r="I853" s="1012"/>
      <c r="J853" s="1012">
        <v>0.63</v>
      </c>
      <c r="K853" s="1012">
        <f>H853*J853</f>
        <v>111.51</v>
      </c>
      <c r="L853" s="1012"/>
      <c r="M853" s="900"/>
      <c r="N853" s="481"/>
    </row>
    <row r="854" spans="1:14" s="39" customFormat="1">
      <c r="A854" s="927"/>
      <c r="B854" s="894"/>
      <c r="C854" s="1008"/>
      <c r="D854" s="1009"/>
      <c r="E854" s="1025" t="s">
        <v>20356</v>
      </c>
      <c r="F854" s="1011"/>
      <c r="G854" s="588"/>
      <c r="H854" s="1012">
        <v>1110</v>
      </c>
      <c r="I854" s="1012"/>
      <c r="J854" s="1012">
        <v>1</v>
      </c>
      <c r="K854" s="1012">
        <f t="shared" ref="K854:K855" si="54">H854*J854</f>
        <v>1110</v>
      </c>
      <c r="L854" s="1012"/>
      <c r="M854" s="900"/>
      <c r="N854" s="481"/>
    </row>
    <row r="855" spans="1:14" s="39" customFormat="1">
      <c r="A855" s="927"/>
      <c r="B855" s="894"/>
      <c r="C855" s="1008"/>
      <c r="D855" s="1009"/>
      <c r="E855" s="1025" t="s">
        <v>20357</v>
      </c>
      <c r="F855" s="1011"/>
      <c r="G855" s="588"/>
      <c r="H855" s="1012">
        <v>1292</v>
      </c>
      <c r="I855" s="1012"/>
      <c r="J855" s="1012">
        <v>4</v>
      </c>
      <c r="K855" s="1012">
        <f t="shared" si="54"/>
        <v>5168</v>
      </c>
      <c r="L855" s="1012"/>
      <c r="M855" s="900"/>
      <c r="N855" s="481"/>
    </row>
    <row r="856" spans="1:14" s="39" customFormat="1">
      <c r="A856" s="927"/>
      <c r="B856" s="894"/>
      <c r="C856" s="1008"/>
      <c r="D856" s="1009"/>
      <c r="E856" s="1018" t="s">
        <v>20617</v>
      </c>
      <c r="F856" s="1011"/>
      <c r="G856" s="588"/>
      <c r="H856" s="1012"/>
      <c r="I856" s="1012"/>
      <c r="J856" s="1012"/>
      <c r="K856" s="1016">
        <f>ROUNDUP(SUM(K853:K855),0)</f>
        <v>6390</v>
      </c>
      <c r="L856" s="1012"/>
      <c r="M856" s="900"/>
      <c r="N856" s="481"/>
    </row>
    <row r="857" spans="1:14" s="39" customFormat="1">
      <c r="A857" s="927"/>
      <c r="B857" s="894"/>
      <c r="C857" s="1008"/>
      <c r="D857" s="1009"/>
      <c r="E857" s="1067"/>
      <c r="F857" s="1011"/>
      <c r="G857" s="588"/>
      <c r="H857" s="1012"/>
      <c r="I857" s="1012"/>
      <c r="J857" s="1012"/>
      <c r="K857" s="1016"/>
      <c r="L857" s="1012"/>
      <c r="M857" s="900"/>
      <c r="N857" s="481"/>
    </row>
    <row r="858" spans="1:14" s="39" customFormat="1" ht="23.25">
      <c r="A858" s="927"/>
      <c r="B858" s="894"/>
      <c r="C858" s="1008"/>
      <c r="D858" s="1009"/>
      <c r="E858" s="1013" t="s">
        <v>20618</v>
      </c>
      <c r="F858" s="1011"/>
      <c r="G858" s="588"/>
      <c r="H858" s="1012"/>
      <c r="I858" s="1012"/>
      <c r="J858" s="1012"/>
      <c r="K858" s="1016"/>
      <c r="L858" s="1012"/>
      <c r="M858" s="900"/>
      <c r="N858" s="481"/>
    </row>
    <row r="859" spans="1:14" s="39" customFormat="1">
      <c r="A859" s="927"/>
      <c r="B859" s="894"/>
      <c r="C859" s="1008"/>
      <c r="D859" s="1009"/>
      <c r="E859" s="1060" t="s">
        <v>20398</v>
      </c>
      <c r="F859" s="1061"/>
      <c r="G859" s="1062"/>
      <c r="H859" s="1063"/>
      <c r="I859" s="1063"/>
      <c r="J859" s="1063"/>
      <c r="K859" s="1064"/>
      <c r="L859" s="1063"/>
      <c r="M859" s="913">
        <f>K862</f>
        <v>16743</v>
      </c>
      <c r="N859" s="481"/>
    </row>
    <row r="860" spans="1:14" s="39" customFormat="1">
      <c r="A860" s="927"/>
      <c r="B860" s="894"/>
      <c r="C860" s="1008"/>
      <c r="D860" s="1009"/>
      <c r="E860" s="1025" t="s">
        <v>20356</v>
      </c>
      <c r="F860" s="1011"/>
      <c r="G860" s="588"/>
      <c r="H860" s="1012">
        <v>2107</v>
      </c>
      <c r="I860" s="1012"/>
      <c r="J860" s="1012">
        <v>1</v>
      </c>
      <c r="K860" s="1012">
        <f t="shared" ref="K860:K861" si="55">H860*J860</f>
        <v>2107</v>
      </c>
      <c r="L860" s="1012"/>
      <c r="M860" s="900"/>
      <c r="N860" s="481"/>
    </row>
    <row r="861" spans="1:14" s="39" customFormat="1">
      <c r="A861" s="927"/>
      <c r="B861" s="894"/>
      <c r="C861" s="1008"/>
      <c r="D861" s="1009"/>
      <c r="E861" s="1025" t="s">
        <v>20357</v>
      </c>
      <c r="F861" s="1011"/>
      <c r="G861" s="588"/>
      <c r="H861" s="1012">
        <v>3659</v>
      </c>
      <c r="I861" s="1012"/>
      <c r="J861" s="1012">
        <v>4</v>
      </c>
      <c r="K861" s="1012">
        <f t="shared" si="55"/>
        <v>14636</v>
      </c>
      <c r="L861" s="1012"/>
      <c r="M861" s="900"/>
      <c r="N861" s="481"/>
    </row>
    <row r="862" spans="1:14" s="39" customFormat="1">
      <c r="A862" s="927"/>
      <c r="B862" s="894"/>
      <c r="C862" s="1008"/>
      <c r="D862" s="1009"/>
      <c r="E862" s="1018" t="s">
        <v>20617</v>
      </c>
      <c r="F862" s="1011"/>
      <c r="G862" s="588"/>
      <c r="H862" s="1012"/>
      <c r="I862" s="1012"/>
      <c r="J862" s="1012"/>
      <c r="K862" s="1016">
        <f>ROUNDUP(SUM(K860:K861),0)</f>
        <v>16743</v>
      </c>
      <c r="L862" s="1012"/>
      <c r="M862" s="900"/>
      <c r="N862" s="481"/>
    </row>
    <row r="863" spans="1:14" s="39" customFormat="1">
      <c r="A863" s="927"/>
      <c r="B863" s="894"/>
      <c r="C863" s="1008"/>
      <c r="D863" s="1009"/>
      <c r="E863" s="1010"/>
      <c r="F863" s="1011"/>
      <c r="G863" s="588"/>
      <c r="H863" s="1012"/>
      <c r="I863" s="1012"/>
      <c r="J863" s="1012"/>
      <c r="K863" s="1012"/>
      <c r="L863" s="1012"/>
      <c r="M863" s="897"/>
      <c r="N863" s="481"/>
    </row>
    <row r="864" spans="1:14" s="39" customFormat="1">
      <c r="A864" s="927"/>
      <c r="B864" s="894"/>
      <c r="C864" s="1008"/>
      <c r="D864" s="1009"/>
      <c r="E864" s="1070" t="s">
        <v>20399</v>
      </c>
      <c r="F864" s="879">
        <v>1</v>
      </c>
      <c r="G864" s="1062"/>
      <c r="H864" s="1063"/>
      <c r="I864" s="1063"/>
      <c r="J864" s="1063"/>
      <c r="K864" s="1063">
        <f>SUM(K862,K856)</f>
        <v>23133</v>
      </c>
      <c r="L864" s="1063"/>
      <c r="M864" s="914">
        <f>K864*F864</f>
        <v>23133</v>
      </c>
      <c r="N864" s="481"/>
    </row>
    <row r="865" spans="1:14" s="39" customFormat="1">
      <c r="A865" s="927"/>
      <c r="B865" s="894"/>
      <c r="C865" s="1008"/>
      <c r="D865" s="1009"/>
      <c r="E865" s="1010"/>
      <c r="F865" s="1011"/>
      <c r="G865" s="588"/>
      <c r="H865" s="1012"/>
      <c r="I865" s="1012"/>
      <c r="J865" s="1012"/>
      <c r="K865" s="1012"/>
      <c r="L865" s="1012"/>
      <c r="M865" s="897"/>
      <c r="N865" s="481"/>
    </row>
    <row r="866" spans="1:14" s="483" customFormat="1" ht="24.75">
      <c r="A866" s="927">
        <v>5</v>
      </c>
      <c r="B866" s="891" t="str">
        <f>$B$813&amp;"."&amp;A866</f>
        <v>5.2.1.5</v>
      </c>
      <c r="C866" s="998" t="str">
        <f ca="1">VLOOKUP($B866,'PLANILHA ORÇAMENTÁRIA'!$C:$M,2,0)</f>
        <v>ED-9054</v>
      </c>
      <c r="D866" s="998" t="str">
        <f ca="1">VLOOKUP($B866,'PLANILHA ORÇAMENTÁRIA'!$C:$M,3,0)</f>
        <v>SEINFRA-MG</v>
      </c>
      <c r="E866" s="999" t="str">
        <f ca="1">VLOOKUP($B866,'PLANILHA ORÇAMENTÁRIA'!$C:$M,4,0)</f>
        <v>FORNECIMENTO DE CONCRETO ESTRUTURAL, USINADO BOMBEADO, AUTO-ADENSÁVEL, COM FCK 30MPA, INCLUSIVE LANÇAMENTO E ACABAMENTO</v>
      </c>
      <c r="F866" s="998" t="str">
        <f ca="1">VLOOKUP($B866,'PLANILHA ORÇAMENTÁRIA'!$C:$M,5,0)</f>
        <v>M3</v>
      </c>
      <c r="G866" s="1000" t="s">
        <v>16</v>
      </c>
      <c r="H866" s="1001" t="s">
        <v>17</v>
      </c>
      <c r="I866" s="1001" t="s">
        <v>19970</v>
      </c>
      <c r="J866" s="1001" t="s">
        <v>19</v>
      </c>
      <c r="K866" s="1001" t="s">
        <v>20</v>
      </c>
      <c r="L866" s="1001" t="s">
        <v>21</v>
      </c>
      <c r="M866" s="901">
        <f>M876</f>
        <v>278.16839452129125</v>
      </c>
      <c r="N866" s="482"/>
    </row>
    <row r="867" spans="1:14" s="39" customFormat="1">
      <c r="A867" s="927"/>
      <c r="B867" s="894"/>
      <c r="C867" s="1008"/>
      <c r="D867" s="1009"/>
      <c r="E867" s="1013" t="s">
        <v>20389</v>
      </c>
      <c r="F867" s="1011"/>
      <c r="G867" s="588"/>
      <c r="H867" s="1012"/>
      <c r="I867" s="1012"/>
      <c r="J867" s="1012"/>
      <c r="K867" s="1012"/>
      <c r="L867" s="1012"/>
      <c r="M867" s="897"/>
      <c r="N867" s="481"/>
    </row>
    <row r="868" spans="1:14" s="39" customFormat="1">
      <c r="A868" s="927"/>
      <c r="B868" s="894"/>
      <c r="C868" s="1008"/>
      <c r="D868" s="1009"/>
      <c r="E868" s="1010" t="s">
        <v>20390</v>
      </c>
      <c r="F868" s="1011"/>
      <c r="G868" s="588">
        <v>2</v>
      </c>
      <c r="H868" s="1012"/>
      <c r="I868" s="1012">
        <v>2</v>
      </c>
      <c r="J868" s="1012">
        <v>11.5</v>
      </c>
      <c r="K868" s="1012">
        <f>PI()*(I868/2)^2</f>
        <v>3.1415926535897931</v>
      </c>
      <c r="L868" s="1012">
        <f>K868*J868</f>
        <v>36.128315516282619</v>
      </c>
      <c r="M868" s="900">
        <f>L868*G868</f>
        <v>72.256631032565238</v>
      </c>
      <c r="N868" s="481"/>
    </row>
    <row r="869" spans="1:14" s="39" customFormat="1">
      <c r="A869" s="927"/>
      <c r="B869" s="894"/>
      <c r="C869" s="1008"/>
      <c r="D869" s="1009"/>
      <c r="E869" s="1010" t="s">
        <v>20391</v>
      </c>
      <c r="F869" s="1011"/>
      <c r="G869" s="588">
        <v>1</v>
      </c>
      <c r="H869" s="1012"/>
      <c r="I869" s="1012">
        <v>3</v>
      </c>
      <c r="J869" s="1012">
        <v>12.8</v>
      </c>
      <c r="K869" s="1012">
        <f t="shared" ref="K869:K874" si="56">PI()*(I869/2)^2</f>
        <v>7.0685834705770345</v>
      </c>
      <c r="L869" s="1012">
        <f t="shared" ref="L869:L874" si="57">K869*J869</f>
        <v>90.477868423386042</v>
      </c>
      <c r="M869" s="900">
        <f t="shared" ref="M869:M874" si="58">L869*G869</f>
        <v>90.477868423386042</v>
      </c>
      <c r="N869" s="481"/>
    </row>
    <row r="870" spans="1:14" s="39" customFormat="1">
      <c r="A870" s="927"/>
      <c r="B870" s="894"/>
      <c r="C870" s="1008"/>
      <c r="D870" s="1009"/>
      <c r="E870" s="1010" t="s">
        <v>20392</v>
      </c>
      <c r="F870" s="1011"/>
      <c r="G870" s="588">
        <v>1</v>
      </c>
      <c r="H870" s="1012"/>
      <c r="I870" s="1012">
        <v>2</v>
      </c>
      <c r="J870" s="1012">
        <v>11.7</v>
      </c>
      <c r="K870" s="1012">
        <f t="shared" si="56"/>
        <v>3.1415926535897931</v>
      </c>
      <c r="L870" s="1012">
        <f t="shared" si="57"/>
        <v>36.756634047000574</v>
      </c>
      <c r="M870" s="900">
        <f t="shared" si="58"/>
        <v>36.756634047000574</v>
      </c>
      <c r="N870" s="481"/>
    </row>
    <row r="871" spans="1:14" s="39" customFormat="1">
      <c r="A871" s="927"/>
      <c r="B871" s="894"/>
      <c r="C871" s="1008"/>
      <c r="D871" s="1009"/>
      <c r="E871" s="1010" t="s">
        <v>20393</v>
      </c>
      <c r="F871" s="1011"/>
      <c r="G871" s="588">
        <v>1</v>
      </c>
      <c r="H871" s="1012"/>
      <c r="I871" s="1012">
        <v>2</v>
      </c>
      <c r="J871" s="1012">
        <v>10.199999999999999</v>
      </c>
      <c r="K871" s="1012">
        <f t="shared" si="56"/>
        <v>3.1415926535897931</v>
      </c>
      <c r="L871" s="1012">
        <f t="shared" si="57"/>
        <v>32.044245066615886</v>
      </c>
      <c r="M871" s="900">
        <f t="shared" si="58"/>
        <v>32.044245066615886</v>
      </c>
      <c r="N871" s="481"/>
    </row>
    <row r="872" spans="1:14" s="39" customFormat="1">
      <c r="A872" s="927"/>
      <c r="B872" s="894"/>
      <c r="C872" s="1008"/>
      <c r="D872" s="1009"/>
      <c r="E872" s="1010" t="s">
        <v>20394</v>
      </c>
      <c r="F872" s="1011"/>
      <c r="G872" s="588">
        <v>2</v>
      </c>
      <c r="H872" s="1012"/>
      <c r="I872" s="1012">
        <v>1.25</v>
      </c>
      <c r="J872" s="1012">
        <v>8.1999999999999993</v>
      </c>
      <c r="K872" s="1012">
        <f t="shared" si="56"/>
        <v>1.227184630308513</v>
      </c>
      <c r="L872" s="1012">
        <f t="shared" si="57"/>
        <v>10.062913968529806</v>
      </c>
      <c r="M872" s="900">
        <f t="shared" si="58"/>
        <v>20.125827937059611</v>
      </c>
      <c r="N872" s="481"/>
    </row>
    <row r="873" spans="1:14" s="39" customFormat="1">
      <c r="A873" s="927"/>
      <c r="B873" s="894"/>
      <c r="C873" s="1008"/>
      <c r="D873" s="1009"/>
      <c r="E873" s="1010" t="s">
        <v>20395</v>
      </c>
      <c r="F873" s="1011"/>
      <c r="G873" s="588">
        <v>2</v>
      </c>
      <c r="H873" s="1012"/>
      <c r="I873" s="1012">
        <v>1.25</v>
      </c>
      <c r="J873" s="1012">
        <v>6.3</v>
      </c>
      <c r="K873" s="1012">
        <f t="shared" si="56"/>
        <v>1.227184630308513</v>
      </c>
      <c r="L873" s="1012">
        <f t="shared" si="57"/>
        <v>7.7312631709436319</v>
      </c>
      <c r="M873" s="900">
        <f t="shared" si="58"/>
        <v>15.462526341887264</v>
      </c>
      <c r="N873" s="481"/>
    </row>
    <row r="874" spans="1:14" s="39" customFormat="1">
      <c r="A874" s="927"/>
      <c r="B874" s="894"/>
      <c r="C874" s="1008"/>
      <c r="D874" s="1009"/>
      <c r="E874" s="1010" t="s">
        <v>20396</v>
      </c>
      <c r="F874" s="1011"/>
      <c r="G874" s="588">
        <v>2</v>
      </c>
      <c r="H874" s="1012"/>
      <c r="I874" s="1012">
        <v>1.25</v>
      </c>
      <c r="J874" s="1012">
        <v>4.5</v>
      </c>
      <c r="K874" s="1012">
        <f t="shared" si="56"/>
        <v>1.227184630308513</v>
      </c>
      <c r="L874" s="1012">
        <f t="shared" si="57"/>
        <v>5.5223308363883081</v>
      </c>
      <c r="M874" s="900">
        <f t="shared" si="58"/>
        <v>11.044661672776616</v>
      </c>
      <c r="N874" s="481"/>
    </row>
    <row r="875" spans="1:14" s="39" customFormat="1">
      <c r="A875" s="927"/>
      <c r="B875" s="894"/>
      <c r="C875" s="1008"/>
      <c r="D875" s="1009"/>
      <c r="E875" s="1010" t="s">
        <v>4</v>
      </c>
      <c r="F875" s="1011"/>
      <c r="G875" s="588"/>
      <c r="H875" s="1012"/>
      <c r="I875" s="1012"/>
      <c r="J875" s="1012"/>
      <c r="K875" s="1012"/>
      <c r="L875" s="1012"/>
      <c r="M875" s="900">
        <f>SUM(M868:M874)</f>
        <v>278.16839452129125</v>
      </c>
      <c r="N875" s="481"/>
    </row>
    <row r="876" spans="1:14" s="39" customFormat="1">
      <c r="A876" s="927"/>
      <c r="B876" s="894"/>
      <c r="C876" s="1008"/>
      <c r="D876" s="1009"/>
      <c r="E876" s="1018" t="s">
        <v>44298</v>
      </c>
      <c r="F876" s="879">
        <v>1</v>
      </c>
      <c r="G876" s="588">
        <f>SUM(G868:G874)</f>
        <v>11</v>
      </c>
      <c r="H876" s="1012"/>
      <c r="I876" s="1012"/>
      <c r="J876" s="1012"/>
      <c r="K876" s="1012"/>
      <c r="L876" s="1012"/>
      <c r="M876" s="897">
        <f>F876*M875</f>
        <v>278.16839452129125</v>
      </c>
      <c r="N876" s="481"/>
    </row>
    <row r="877" spans="1:14" s="39" customFormat="1">
      <c r="A877" s="927"/>
      <c r="B877" s="894"/>
      <c r="C877" s="1008"/>
      <c r="D877" s="1009"/>
      <c r="E877" s="1018"/>
      <c r="F877" s="1011"/>
      <c r="G877" s="588"/>
      <c r="H877" s="1012"/>
      <c r="I877" s="1012"/>
      <c r="J877" s="1012"/>
      <c r="K877" s="1012"/>
      <c r="L877" s="1012"/>
      <c r="M877" s="897"/>
      <c r="N877" s="481"/>
    </row>
    <row r="878" spans="1:14" s="39" customFormat="1" ht="15" customHeight="1">
      <c r="A878" s="927">
        <v>2</v>
      </c>
      <c r="B878" s="910" t="str">
        <f>$B$812&amp;"."&amp;A878</f>
        <v>5.2.2</v>
      </c>
      <c r="C878" s="1039"/>
      <c r="D878" s="1039"/>
      <c r="E878" s="1040" t="s">
        <v>20583</v>
      </c>
      <c r="F878" s="1041"/>
      <c r="G878" s="1042"/>
      <c r="H878" s="1043"/>
      <c r="I878" s="1043"/>
      <c r="J878" s="1043"/>
      <c r="K878" s="1043"/>
      <c r="L878" s="1043"/>
      <c r="M878" s="911"/>
      <c r="N878" s="481"/>
    </row>
    <row r="879" spans="1:14" s="483" customFormat="1">
      <c r="A879" s="927">
        <v>1</v>
      </c>
      <c r="B879" s="891" t="str">
        <f>$B$878&amp;"."&amp;A879</f>
        <v>5.2.2.1</v>
      </c>
      <c r="C879" s="998">
        <f ca="1">VLOOKUP($B879,'PLANILHA ORÇAMENTÁRIA'!$C:$M,2,0)</f>
        <v>92270</v>
      </c>
      <c r="D879" s="998" t="str">
        <f ca="1">VLOOKUP($B879,'PLANILHA ORÇAMENTÁRIA'!$C:$M,3,0)</f>
        <v>SINAPI</v>
      </c>
      <c r="E879" s="999" t="str">
        <f ca="1">VLOOKUP($B879,'PLANILHA ORÇAMENTÁRIA'!$C:$M,4,0)</f>
        <v>FABRICAÇÃO DE FÔRMA PARA VIGAS, COM MADEIRA SERRADA, E = 25 MM. AF_09/2020</v>
      </c>
      <c r="F879" s="998" t="str">
        <f ca="1">VLOOKUP($B879,'PLANILHA ORÇAMENTÁRIA'!$C:$M,5,0)</f>
        <v>M2</v>
      </c>
      <c r="G879" s="1000" t="s">
        <v>16</v>
      </c>
      <c r="H879" s="1001" t="s">
        <v>17</v>
      </c>
      <c r="I879" s="1001" t="s">
        <v>18</v>
      </c>
      <c r="J879" s="1001" t="s">
        <v>19</v>
      </c>
      <c r="K879" s="1001" t="s">
        <v>20</v>
      </c>
      <c r="L879" s="1001" t="s">
        <v>21</v>
      </c>
      <c r="M879" s="901">
        <f>M891</f>
        <v>362.45499999999998</v>
      </c>
      <c r="N879" s="482"/>
    </row>
    <row r="880" spans="1:14" s="39" customFormat="1" ht="23.25">
      <c r="A880" s="927"/>
      <c r="B880" s="894"/>
      <c r="C880" s="1008"/>
      <c r="D880" s="1009"/>
      <c r="E880" s="1013" t="s">
        <v>20585</v>
      </c>
      <c r="F880" s="1011"/>
      <c r="G880" s="588"/>
      <c r="H880" s="1012"/>
      <c r="I880" s="1012"/>
      <c r="J880" s="1012"/>
      <c r="K880" s="1012"/>
      <c r="L880" s="1012"/>
      <c r="M880" s="897"/>
      <c r="N880" s="481"/>
    </row>
    <row r="881" spans="1:14" s="39" customFormat="1">
      <c r="A881" s="927"/>
      <c r="B881" s="894"/>
      <c r="C881" s="1008"/>
      <c r="D881" s="1009"/>
      <c r="E881" s="1013" t="s">
        <v>20689</v>
      </c>
      <c r="F881" s="1011"/>
      <c r="G881" s="588">
        <v>2</v>
      </c>
      <c r="H881" s="1012">
        <v>3.4</v>
      </c>
      <c r="I881" s="1012">
        <v>0.2</v>
      </c>
      <c r="J881" s="1012">
        <v>3</v>
      </c>
      <c r="K881" s="1012">
        <f>(2*H881*J881)+(2*I881*J881)</f>
        <v>21.599999999999998</v>
      </c>
      <c r="L881" s="1012"/>
      <c r="M881" s="900">
        <f>K881*G881</f>
        <v>43.199999999999996</v>
      </c>
      <c r="N881" s="481"/>
    </row>
    <row r="882" spans="1:14" s="39" customFormat="1">
      <c r="A882" s="927"/>
      <c r="B882" s="894"/>
      <c r="C882" s="1008"/>
      <c r="D882" s="1009"/>
      <c r="E882" s="1013" t="s">
        <v>20690</v>
      </c>
      <c r="F882" s="1011"/>
      <c r="G882" s="588">
        <v>4</v>
      </c>
      <c r="H882" s="1012">
        <v>2.2000000000000002</v>
      </c>
      <c r="I882" s="1012">
        <v>0.2</v>
      </c>
      <c r="J882" s="1012">
        <v>2.25</v>
      </c>
      <c r="K882" s="1012">
        <f t="shared" ref="K882:K885" si="59">(2*H882*J882)+(2*I882*J882)</f>
        <v>10.8</v>
      </c>
      <c r="L882" s="1012"/>
      <c r="M882" s="900">
        <f t="shared" ref="M882:M883" si="60">K882*G882</f>
        <v>43.2</v>
      </c>
      <c r="N882" s="481"/>
    </row>
    <row r="883" spans="1:14" s="39" customFormat="1">
      <c r="A883" s="927"/>
      <c r="B883" s="894"/>
      <c r="C883" s="1008"/>
      <c r="D883" s="1009"/>
      <c r="E883" s="1013" t="s">
        <v>20691</v>
      </c>
      <c r="F883" s="1011"/>
      <c r="G883" s="588">
        <v>6</v>
      </c>
      <c r="H883" s="1012">
        <v>1.8</v>
      </c>
      <c r="I883" s="1012">
        <v>0.2</v>
      </c>
      <c r="J883" s="1012">
        <v>2.2000000000000002</v>
      </c>
      <c r="K883" s="1012">
        <f t="shared" si="59"/>
        <v>8.8000000000000007</v>
      </c>
      <c r="L883" s="1012"/>
      <c r="M883" s="900">
        <f t="shared" si="60"/>
        <v>52.800000000000004</v>
      </c>
      <c r="N883" s="481"/>
    </row>
    <row r="884" spans="1:14" s="39" customFormat="1">
      <c r="A884" s="927"/>
      <c r="B884" s="894"/>
      <c r="C884" s="1008"/>
      <c r="D884" s="1009"/>
      <c r="E884" s="1013" t="s">
        <v>20696</v>
      </c>
      <c r="F884" s="1011"/>
      <c r="G884" s="588"/>
      <c r="H884" s="1012">
        <v>8.6</v>
      </c>
      <c r="I884" s="1012">
        <v>2.5</v>
      </c>
      <c r="J884" s="1012">
        <v>1.8</v>
      </c>
      <c r="K884" s="1012">
        <f>(2*H884*J884)+(2*I884*J884)</f>
        <v>39.96</v>
      </c>
      <c r="L884" s="1012"/>
      <c r="M884" s="900">
        <f>K884*G884</f>
        <v>0</v>
      </c>
      <c r="N884" s="481"/>
    </row>
    <row r="885" spans="1:14" s="39" customFormat="1">
      <c r="A885" s="927"/>
      <c r="B885" s="894"/>
      <c r="C885" s="1008"/>
      <c r="D885" s="1009"/>
      <c r="E885" s="1013" t="s">
        <v>20646</v>
      </c>
      <c r="F885" s="1011"/>
      <c r="G885" s="588">
        <v>1</v>
      </c>
      <c r="H885" s="1012">
        <v>0.88</v>
      </c>
      <c r="I885" s="1012">
        <v>0.6</v>
      </c>
      <c r="J885" s="1012">
        <v>3</v>
      </c>
      <c r="K885" s="1012">
        <f t="shared" si="59"/>
        <v>8.879999999999999</v>
      </c>
      <c r="L885" s="1012"/>
      <c r="M885" s="900">
        <f>K885*G885</f>
        <v>8.879999999999999</v>
      </c>
      <c r="N885" s="481"/>
    </row>
    <row r="886" spans="1:14" s="39" customFormat="1">
      <c r="A886" s="927"/>
      <c r="B886" s="894"/>
      <c r="C886" s="1008"/>
      <c r="D886" s="1009"/>
      <c r="E886" s="1013" t="s">
        <v>20694</v>
      </c>
      <c r="F886" s="1011"/>
      <c r="G886" s="588">
        <v>1</v>
      </c>
      <c r="H886" s="1012">
        <v>10</v>
      </c>
      <c r="I886" s="1012">
        <v>0.3</v>
      </c>
      <c r="J886" s="1012">
        <v>6</v>
      </c>
      <c r="K886" s="1012">
        <f>(2*H886*J886)+(2*I886*J886)</f>
        <v>123.6</v>
      </c>
      <c r="L886" s="1012"/>
      <c r="M886" s="900">
        <f t="shared" ref="M886:M888" si="61">K886*G886</f>
        <v>123.6</v>
      </c>
      <c r="N886" s="481"/>
    </row>
    <row r="887" spans="1:14" s="39" customFormat="1">
      <c r="A887" s="927"/>
      <c r="B887" s="894"/>
      <c r="C887" s="1008"/>
      <c r="D887" s="1009"/>
      <c r="E887" s="1013" t="s">
        <v>20695</v>
      </c>
      <c r="F887" s="1011"/>
      <c r="G887" s="588">
        <v>2</v>
      </c>
      <c r="H887" s="1012">
        <f>1.3-0.25</f>
        <v>1.05</v>
      </c>
      <c r="I887" s="1012">
        <v>0.2</v>
      </c>
      <c r="J887" s="1012">
        <f>AVERAGE(1.796,1.562)</f>
        <v>1.679</v>
      </c>
      <c r="K887" s="1012">
        <f>(2*H887*J887)+(2*I887*J887)</f>
        <v>4.1974999999999998</v>
      </c>
      <c r="L887" s="1012"/>
      <c r="M887" s="900">
        <f t="shared" si="61"/>
        <v>8.3949999999999996</v>
      </c>
      <c r="N887" s="481"/>
    </row>
    <row r="888" spans="1:14" s="39" customFormat="1">
      <c r="A888" s="927"/>
      <c r="B888" s="894"/>
      <c r="C888" s="1008"/>
      <c r="D888" s="1009"/>
      <c r="E888" s="1013" t="s">
        <v>20693</v>
      </c>
      <c r="F888" s="1011"/>
      <c r="G888" s="588">
        <v>1</v>
      </c>
      <c r="H888" s="1012">
        <v>8.6</v>
      </c>
      <c r="I888" s="1012">
        <v>0.3</v>
      </c>
      <c r="J888" s="1012">
        <v>3</v>
      </c>
      <c r="K888" s="1012">
        <f>(2*H888*J888)+(2*I888*J888)</f>
        <v>53.399999999999991</v>
      </c>
      <c r="L888" s="1012"/>
      <c r="M888" s="900">
        <f t="shared" si="61"/>
        <v>53.399999999999991</v>
      </c>
      <c r="N888" s="481"/>
    </row>
    <row r="889" spans="1:14" s="39" customFormat="1">
      <c r="A889" s="927"/>
      <c r="B889" s="894"/>
      <c r="C889" s="1008"/>
      <c r="D889" s="1009"/>
      <c r="E889" s="1013" t="s">
        <v>20692</v>
      </c>
      <c r="F889" s="1011"/>
      <c r="G889" s="588">
        <v>1</v>
      </c>
      <c r="H889" s="1012">
        <v>7.8</v>
      </c>
      <c r="I889" s="1012">
        <v>0.25</v>
      </c>
      <c r="J889" s="1012">
        <v>1.8</v>
      </c>
      <c r="K889" s="1012">
        <f t="shared" ref="K889" si="62">(2*H889*J889)+(2*I889*J889)</f>
        <v>28.979999999999997</v>
      </c>
      <c r="L889" s="1012"/>
      <c r="M889" s="900">
        <f t="shared" ref="M889" si="63">K889*G889</f>
        <v>28.979999999999997</v>
      </c>
      <c r="N889" s="481"/>
    </row>
    <row r="890" spans="1:14" s="39" customFormat="1">
      <c r="A890" s="927"/>
      <c r="B890" s="894"/>
      <c r="C890" s="1008"/>
      <c r="D890" s="1009"/>
      <c r="E890" s="1013" t="s">
        <v>4</v>
      </c>
      <c r="F890" s="1011"/>
      <c r="G890" s="588"/>
      <c r="H890" s="1012"/>
      <c r="I890" s="1012"/>
      <c r="J890" s="1012"/>
      <c r="K890" s="1012"/>
      <c r="L890" s="1012"/>
      <c r="M890" s="900">
        <f>SUM(M881:M889)</f>
        <v>362.45499999999998</v>
      </c>
      <c r="N890" s="481"/>
    </row>
    <row r="891" spans="1:14" s="39" customFormat="1">
      <c r="A891" s="927"/>
      <c r="B891" s="894"/>
      <c r="C891" s="1008"/>
      <c r="D891" s="1009"/>
      <c r="E891" s="1018" t="s">
        <v>20349</v>
      </c>
      <c r="F891" s="879">
        <v>1</v>
      </c>
      <c r="G891" s="588"/>
      <c r="H891" s="1012"/>
      <c r="I891" s="1012"/>
      <c r="J891" s="1012"/>
      <c r="K891" s="1012" t="s">
        <v>19972</v>
      </c>
      <c r="L891" s="1012"/>
      <c r="M891" s="897">
        <f>F891*M890</f>
        <v>362.45499999999998</v>
      </c>
      <c r="N891" s="481"/>
    </row>
    <row r="892" spans="1:14" s="39" customFormat="1">
      <c r="A892" s="927"/>
      <c r="B892" s="894"/>
      <c r="C892" s="1008"/>
      <c r="D892" s="1009"/>
      <c r="E892" s="1010"/>
      <c r="F892" s="1011"/>
      <c r="G892" s="588"/>
      <c r="H892" s="1012"/>
      <c r="I892" s="1012"/>
      <c r="J892" s="1012"/>
      <c r="K892" s="1012"/>
      <c r="L892" s="1012"/>
      <c r="M892" s="897"/>
      <c r="N892" s="481"/>
    </row>
    <row r="893" spans="1:14" s="881" customFormat="1" ht="24.75">
      <c r="A893" s="927">
        <v>2</v>
      </c>
      <c r="B893" s="891" t="str">
        <f>$B$878&amp;"."&amp;A893</f>
        <v>5.2.2.2</v>
      </c>
      <c r="C893" s="998" t="str">
        <f ca="1">VLOOKUP($B893,'PLANILHA ORÇAMENTÁRIA'!$C:$M,2,0)</f>
        <v>CPU-019</v>
      </c>
      <c r="D893" s="998" t="str">
        <f ca="1">VLOOKUP($B893,'PLANILHA ORÇAMENTÁRIA'!$C:$M,3,0)</f>
        <v>EXTRA</v>
      </c>
      <c r="E893" s="999" t="str">
        <f ca="1">VLOOKUP($B893,'PLANILHA ORÇAMENTÁRIA'!$C:$M,4,0)</f>
        <v>LOCAÇÃO, MONTAGEM, IÇAMENTO, DESFORMA E LIMPEZA DE FORMA PARA VIGA TRAVESSA METÁLICA LOCADA</v>
      </c>
      <c r="F893" s="998" t="str">
        <f ca="1">VLOOKUP($B893,'PLANILHA ORÇAMENTÁRIA'!$C:$M,5,0)</f>
        <v>M2</v>
      </c>
      <c r="G893" s="1000" t="s">
        <v>16</v>
      </c>
      <c r="H893" s="1001" t="s">
        <v>17</v>
      </c>
      <c r="I893" s="1001" t="s">
        <v>18</v>
      </c>
      <c r="J893" s="1001" t="s">
        <v>19</v>
      </c>
      <c r="K893" s="1001" t="s">
        <v>20</v>
      </c>
      <c r="L893" s="1001" t="s">
        <v>21</v>
      </c>
      <c r="M893" s="901">
        <f>M896</f>
        <v>39.96</v>
      </c>
      <c r="N893" s="880"/>
    </row>
    <row r="894" spans="1:14" s="883" customFormat="1">
      <c r="A894" s="927"/>
      <c r="B894" s="894"/>
      <c r="C894" s="1008"/>
      <c r="D894" s="1009"/>
      <c r="E894" s="1013" t="s">
        <v>20696</v>
      </c>
      <c r="F894" s="1011"/>
      <c r="G894" s="588">
        <v>1</v>
      </c>
      <c r="H894" s="1012">
        <v>8.6</v>
      </c>
      <c r="I894" s="1012">
        <v>2.5</v>
      </c>
      <c r="J894" s="1012">
        <v>1.8</v>
      </c>
      <c r="K894" s="1012">
        <f>(2*H894*J894)+(2*I894*J894)</f>
        <v>39.96</v>
      </c>
      <c r="L894" s="1012"/>
      <c r="M894" s="900">
        <f>K894*G894</f>
        <v>39.96</v>
      </c>
      <c r="N894" s="882"/>
    </row>
    <row r="895" spans="1:14" s="39" customFormat="1">
      <c r="A895" s="927"/>
      <c r="B895" s="894"/>
      <c r="C895" s="1008"/>
      <c r="D895" s="1009"/>
      <c r="E895" s="1013" t="s">
        <v>4</v>
      </c>
      <c r="F895" s="1011"/>
      <c r="G895" s="588"/>
      <c r="H895" s="1012"/>
      <c r="I895" s="1012"/>
      <c r="J895" s="1012"/>
      <c r="K895" s="1012"/>
      <c r="L895" s="1012"/>
      <c r="M895" s="900">
        <f>SUM(M894:M894)</f>
        <v>39.96</v>
      </c>
      <c r="N895" s="481"/>
    </row>
    <row r="896" spans="1:14" s="883" customFormat="1">
      <c r="A896" s="927"/>
      <c r="B896" s="894"/>
      <c r="C896" s="1008"/>
      <c r="D896" s="1009"/>
      <c r="E896" s="1018" t="s">
        <v>20349</v>
      </c>
      <c r="F896" s="879">
        <v>1</v>
      </c>
      <c r="G896" s="588"/>
      <c r="H896" s="1012"/>
      <c r="I896" s="1012"/>
      <c r="J896" s="1012"/>
      <c r="K896" s="1012" t="s">
        <v>19972</v>
      </c>
      <c r="L896" s="1012"/>
      <c r="M896" s="897">
        <f>F896*M895</f>
        <v>39.96</v>
      </c>
      <c r="N896" s="882"/>
    </row>
    <row r="897" spans="1:14" s="883" customFormat="1">
      <c r="A897" s="927"/>
      <c r="B897" s="894"/>
      <c r="C897" s="1008"/>
      <c r="D897" s="1009"/>
      <c r="E897" s="1010"/>
      <c r="F897" s="1011"/>
      <c r="G897" s="588"/>
      <c r="H897" s="1012"/>
      <c r="I897" s="1012"/>
      <c r="J897" s="1012"/>
      <c r="K897" s="1012"/>
      <c r="L897" s="1012"/>
      <c r="M897" s="897"/>
      <c r="N897" s="882"/>
    </row>
    <row r="898" spans="1:14" s="881" customFormat="1">
      <c r="A898" s="927">
        <v>3</v>
      </c>
      <c r="B898" s="891" t="str">
        <f>$B$878&amp;"."&amp;A898</f>
        <v>5.2.2.3</v>
      </c>
      <c r="C898" s="998" t="str">
        <f ca="1">VLOOKUP($B898,'PLANILHA ORÇAMENTÁRIA'!$C:$M,2,0)</f>
        <v>CPU-026</v>
      </c>
      <c r="D898" s="998" t="str">
        <f ca="1">VLOOKUP($B898,'PLANILHA ORÇAMENTÁRIA'!$C:$M,3,0)</f>
        <v>EXTRA</v>
      </c>
      <c r="E898" s="999" t="str">
        <f ca="1">VLOOKUP($B898,'PLANILHA ORÇAMENTÁRIA'!$C:$M,4,0)</f>
        <v>LOCAÇÃO, MONTAGEM, DESMONTAGEM DE ESCORAMENTO VIGA TRAVESSA</v>
      </c>
      <c r="F898" s="998" t="str">
        <f ca="1">VLOOKUP($B898,'PLANILHA ORÇAMENTÁRIA'!$C:$M,5,0)</f>
        <v>M3</v>
      </c>
      <c r="G898" s="1000" t="s">
        <v>16</v>
      </c>
      <c r="H898" s="1001" t="s">
        <v>17</v>
      </c>
      <c r="I898" s="1001" t="s">
        <v>18</v>
      </c>
      <c r="J898" s="1001" t="s">
        <v>19</v>
      </c>
      <c r="K898" s="1001" t="s">
        <v>20</v>
      </c>
      <c r="L898" s="1001" t="s">
        <v>21</v>
      </c>
      <c r="M898" s="901">
        <f>M901</f>
        <v>71.927999999999997</v>
      </c>
      <c r="N898" s="880"/>
    </row>
    <row r="899" spans="1:14" s="883" customFormat="1">
      <c r="A899" s="927"/>
      <c r="B899" s="894"/>
      <c r="C899" s="1008"/>
      <c r="D899" s="1009"/>
      <c r="E899" s="1013" t="s">
        <v>20696</v>
      </c>
      <c r="F899" s="1011"/>
      <c r="G899" s="588">
        <v>1</v>
      </c>
      <c r="H899" s="1012">
        <v>8.6</v>
      </c>
      <c r="I899" s="1012">
        <v>2.5</v>
      </c>
      <c r="J899" s="1012">
        <v>1.8</v>
      </c>
      <c r="K899" s="1012">
        <f>(2*H899*J899)+(2*I899*J899)</f>
        <v>39.96</v>
      </c>
      <c r="L899" s="1012"/>
      <c r="M899" s="900">
        <f>K899*G899*J899</f>
        <v>71.927999999999997</v>
      </c>
      <c r="N899" s="882"/>
    </row>
    <row r="900" spans="1:14" s="39" customFormat="1">
      <c r="A900" s="927"/>
      <c r="B900" s="894"/>
      <c r="C900" s="1008"/>
      <c r="D900" s="1009"/>
      <c r="E900" s="1013" t="s">
        <v>4</v>
      </c>
      <c r="F900" s="1011"/>
      <c r="G900" s="588"/>
      <c r="H900" s="1012"/>
      <c r="I900" s="1012"/>
      <c r="J900" s="1012"/>
      <c r="K900" s="1012"/>
      <c r="L900" s="1012"/>
      <c r="M900" s="900">
        <f>SUM(M899:M899)</f>
        <v>71.927999999999997</v>
      </c>
      <c r="N900" s="481"/>
    </row>
    <row r="901" spans="1:14" s="883" customFormat="1">
      <c r="A901" s="927"/>
      <c r="B901" s="894"/>
      <c r="C901" s="1008"/>
      <c r="D901" s="1009"/>
      <c r="E901" s="1018" t="s">
        <v>20349</v>
      </c>
      <c r="F901" s="879">
        <v>1</v>
      </c>
      <c r="G901" s="588"/>
      <c r="H901" s="1012"/>
      <c r="I901" s="1012"/>
      <c r="J901" s="1012"/>
      <c r="K901" s="1012" t="s">
        <v>19972</v>
      </c>
      <c r="L901" s="1012"/>
      <c r="M901" s="897">
        <f>F901*M900</f>
        <v>71.927999999999997</v>
      </c>
      <c r="N901" s="882"/>
    </row>
    <row r="902" spans="1:14" s="883" customFormat="1">
      <c r="A902" s="927"/>
      <c r="B902" s="894"/>
      <c r="C902" s="1008"/>
      <c r="D902" s="1009"/>
      <c r="E902" s="1010"/>
      <c r="F902" s="1011"/>
      <c r="G902" s="588"/>
      <c r="H902" s="1012"/>
      <c r="I902" s="1012"/>
      <c r="J902" s="1012"/>
      <c r="K902" s="1012"/>
      <c r="L902" s="1012"/>
      <c r="M902" s="897"/>
      <c r="N902" s="882"/>
    </row>
    <row r="903" spans="1:14" s="483" customFormat="1" ht="24.75">
      <c r="A903" s="927">
        <v>4</v>
      </c>
      <c r="B903" s="891" t="str">
        <f>$B$878&amp;"."&amp;A903</f>
        <v>5.2.2.4</v>
      </c>
      <c r="C903" s="998">
        <f ca="1">VLOOKUP($B903,'PLANILHA ORÇAMENTÁRIA'!$C:$M,2,0)</f>
        <v>92447</v>
      </c>
      <c r="D903" s="998" t="str">
        <f ca="1">VLOOKUP($B903,'PLANILHA ORÇAMENTÁRIA'!$C:$M,3,0)</f>
        <v>SINAPI</v>
      </c>
      <c r="E903" s="999" t="str">
        <f ca="1">VLOOKUP($B903,'PLANILHA ORÇAMENTÁRIA'!$C:$M,4,0)</f>
        <v>MONTAGEM E DESMONTAGEM DE FÔRMA DE VIGA, ESCORAMENTO COM PONTALETE DE MADEIRA, PÉ-DIREITO SIMPLES, EM MADEIRA SERRADA, 2 UTILIZAÇÕES. AF_09/2020</v>
      </c>
      <c r="F903" s="998" t="str">
        <f ca="1">VLOOKUP($B903,'PLANILHA ORÇAMENTÁRIA'!$C:$M,5,0)</f>
        <v>M2</v>
      </c>
      <c r="G903" s="1000" t="s">
        <v>16</v>
      </c>
      <c r="H903" s="1001" t="s">
        <v>20397</v>
      </c>
      <c r="I903" s="1001" t="s">
        <v>19970</v>
      </c>
      <c r="J903" s="1001" t="s">
        <v>19</v>
      </c>
      <c r="K903" s="1001" t="s">
        <v>20</v>
      </c>
      <c r="L903" s="1001" t="s">
        <v>21</v>
      </c>
      <c r="M903" s="901">
        <f>G904</f>
        <v>362.45499999999998</v>
      </c>
      <c r="N903" s="482"/>
    </row>
    <row r="904" spans="1:14" s="39" customFormat="1">
      <c r="A904" s="927"/>
      <c r="B904" s="894"/>
      <c r="C904" s="1008"/>
      <c r="D904" s="1009"/>
      <c r="E904" s="1013" t="s">
        <v>20389</v>
      </c>
      <c r="F904" s="1011"/>
      <c r="G904" s="588">
        <f>M891</f>
        <v>362.45499999999998</v>
      </c>
      <c r="H904" s="1012"/>
      <c r="I904" s="1012"/>
      <c r="J904" s="1012"/>
      <c r="K904" s="1012"/>
      <c r="L904" s="1012"/>
      <c r="M904" s="897"/>
      <c r="N904" s="481"/>
    </row>
    <row r="905" spans="1:14" s="39" customFormat="1">
      <c r="A905" s="927"/>
      <c r="B905" s="894"/>
      <c r="C905" s="1008"/>
      <c r="D905" s="1009"/>
      <c r="E905" s="1010"/>
      <c r="F905" s="1011"/>
      <c r="G905" s="588"/>
      <c r="H905" s="1012"/>
      <c r="I905" s="1012"/>
      <c r="J905" s="1012"/>
      <c r="K905" s="1012"/>
      <c r="L905" s="1012"/>
      <c r="M905" s="897"/>
      <c r="N905" s="481"/>
    </row>
    <row r="906" spans="1:14" s="483" customFormat="1" ht="24.75">
      <c r="A906" s="927">
        <v>5</v>
      </c>
      <c r="B906" s="891" t="str">
        <f>$B$878&amp;"."&amp;A906</f>
        <v>5.2.2.5</v>
      </c>
      <c r="C906" s="998">
        <f ca="1">VLOOKUP($B906,'PLANILHA ORÇAMENTÁRIA'!$C:$M,2,0)</f>
        <v>96616</v>
      </c>
      <c r="D906" s="998" t="str">
        <f ca="1">VLOOKUP($B906,'PLANILHA ORÇAMENTÁRIA'!$C:$M,3,0)</f>
        <v>SINAPI</v>
      </c>
      <c r="E906" s="999" t="str">
        <f ca="1">VLOOKUP($B906,'PLANILHA ORÇAMENTÁRIA'!$C:$M,4,0)</f>
        <v>LASTRO DE CONCRETO MAGRO, APLICADO EM BLOCOS DE COROAMENTO OU SAPATAS. AF_01/2024</v>
      </c>
      <c r="F906" s="998" t="str">
        <f ca="1">VLOOKUP($B906,'PLANILHA ORÇAMENTÁRIA'!$C:$M,5,0)</f>
        <v>M3</v>
      </c>
      <c r="G906" s="1000" t="s">
        <v>16</v>
      </c>
      <c r="H906" s="1001" t="s">
        <v>17</v>
      </c>
      <c r="I906" s="1001" t="s">
        <v>18</v>
      </c>
      <c r="J906" s="1001" t="s">
        <v>19</v>
      </c>
      <c r="K906" s="1001" t="s">
        <v>20</v>
      </c>
      <c r="L906" s="1001" t="s">
        <v>21</v>
      </c>
      <c r="M906" s="901">
        <f>M907</f>
        <v>0.55900000000000005</v>
      </c>
      <c r="N906" s="482"/>
    </row>
    <row r="907" spans="1:14" s="39" customFormat="1">
      <c r="A907" s="927"/>
      <c r="B907" s="894"/>
      <c r="C907" s="1008"/>
      <c r="D907" s="1009"/>
      <c r="E907" s="1013" t="s">
        <v>22816</v>
      </c>
      <c r="F907" s="1011"/>
      <c r="G907" s="588">
        <v>1</v>
      </c>
      <c r="H907" s="1012">
        <f>8.6/2</f>
        <v>4.3</v>
      </c>
      <c r="I907" s="1012">
        <v>2.6</v>
      </c>
      <c r="J907" s="1012">
        <v>0.05</v>
      </c>
      <c r="K907" s="1012"/>
      <c r="L907" s="1012">
        <f>H907*I907*J907</f>
        <v>0.55900000000000005</v>
      </c>
      <c r="M907" s="897">
        <f t="shared" ref="M907" si="64">L907*G907</f>
        <v>0.55900000000000005</v>
      </c>
      <c r="N907" s="481"/>
    </row>
    <row r="908" spans="1:14" s="39" customFormat="1">
      <c r="A908" s="927"/>
      <c r="B908" s="894"/>
      <c r="C908" s="1008"/>
      <c r="D908" s="1009"/>
      <c r="E908" s="1013"/>
      <c r="F908" s="1011"/>
      <c r="G908" s="588"/>
      <c r="H908" s="1012"/>
      <c r="I908" s="1012"/>
      <c r="J908" s="1012"/>
      <c r="K908" s="1012"/>
      <c r="L908" s="1012"/>
      <c r="M908" s="900"/>
      <c r="N908" s="481"/>
    </row>
    <row r="909" spans="1:14" s="483" customFormat="1">
      <c r="A909" s="927">
        <v>6</v>
      </c>
      <c r="B909" s="891" t="str">
        <f>$B$878&amp;"."&amp;A909</f>
        <v>5.2.2.6</v>
      </c>
      <c r="C909" s="998" t="str">
        <f ca="1">VLOOKUP($B909,'PLANILHA ORÇAMENTÁRIA'!$C:$M,2,0)</f>
        <v>ED-48298</v>
      </c>
      <c r="D909" s="998" t="str">
        <f ca="1">VLOOKUP($B909,'PLANILHA ORÇAMENTÁRIA'!$C:$M,3,0)</f>
        <v>SEINFRA-MG</v>
      </c>
      <c r="E909" s="999" t="str">
        <f ca="1">VLOOKUP($B909,'PLANILHA ORÇAMENTÁRIA'!$C:$M,4,0)</f>
        <v>CORTE, DOBRA E MONTAGEM DE AÇO CA-50/60, INCLUSIVE ESPAÇADOR</v>
      </c>
      <c r="F909" s="998" t="str">
        <f ca="1">VLOOKUP($B909,'PLANILHA ORÇAMENTÁRIA'!$C:$M,5,0)</f>
        <v>KG</v>
      </c>
      <c r="G909" s="1000" t="s">
        <v>16</v>
      </c>
      <c r="H909" s="1001" t="s">
        <v>17</v>
      </c>
      <c r="I909" s="1001" t="s">
        <v>18</v>
      </c>
      <c r="J909" s="1001" t="s">
        <v>20355</v>
      </c>
      <c r="K909" s="1001" t="s">
        <v>20354</v>
      </c>
      <c r="L909" s="1001" t="s">
        <v>21</v>
      </c>
      <c r="M909" s="901">
        <f>M925</f>
        <v>10399</v>
      </c>
      <c r="N909" s="482"/>
    </row>
    <row r="910" spans="1:14" s="39" customFormat="1">
      <c r="A910" s="927"/>
      <c r="B910" s="894"/>
      <c r="C910" s="1008"/>
      <c r="D910" s="1009"/>
      <c r="E910" s="1069" t="s">
        <v>20529</v>
      </c>
      <c r="F910" s="1061"/>
      <c r="G910" s="1062"/>
      <c r="H910" s="1063"/>
      <c r="I910" s="1063"/>
      <c r="J910" s="1063"/>
      <c r="K910" s="1064"/>
      <c r="L910" s="1063"/>
      <c r="M910" s="913">
        <f>K916</f>
        <v>7385</v>
      </c>
      <c r="N910" s="481"/>
    </row>
    <row r="911" spans="1:14" s="39" customFormat="1">
      <c r="A911" s="927"/>
      <c r="B911" s="894"/>
      <c r="C911" s="1008"/>
      <c r="D911" s="1009"/>
      <c r="E911" s="1025" t="s">
        <v>20425</v>
      </c>
      <c r="F911" s="1011"/>
      <c r="G911" s="588"/>
      <c r="H911" s="1012">
        <v>902</v>
      </c>
      <c r="I911" s="1012"/>
      <c r="J911" s="1012">
        <v>0.63</v>
      </c>
      <c r="K911" s="1012">
        <f>H911*J911</f>
        <v>568.26</v>
      </c>
      <c r="L911" s="1012"/>
      <c r="M911" s="900"/>
      <c r="N911" s="481"/>
    </row>
    <row r="912" spans="1:14" s="39" customFormat="1">
      <c r="A912" s="927"/>
      <c r="B912" s="894"/>
      <c r="C912" s="1008"/>
      <c r="D912" s="1009"/>
      <c r="E912" s="1025" t="s">
        <v>20426</v>
      </c>
      <c r="F912" s="1011"/>
      <c r="G912" s="588"/>
      <c r="H912" s="1012">
        <v>3338</v>
      </c>
      <c r="I912" s="1012"/>
      <c r="J912" s="1012">
        <v>1</v>
      </c>
      <c r="K912" s="1012">
        <f>H912*J912</f>
        <v>3338</v>
      </c>
      <c r="L912" s="1012"/>
      <c r="M912" s="900"/>
      <c r="N912" s="481"/>
    </row>
    <row r="913" spans="1:14" s="39" customFormat="1">
      <c r="A913" s="927"/>
      <c r="B913" s="894"/>
      <c r="C913" s="1008"/>
      <c r="D913" s="1009"/>
      <c r="E913" s="1025" t="s">
        <v>20427</v>
      </c>
      <c r="F913" s="1011"/>
      <c r="G913" s="588"/>
      <c r="H913" s="1012">
        <v>40</v>
      </c>
      <c r="I913" s="1012"/>
      <c r="J913" s="1012">
        <v>1.6</v>
      </c>
      <c r="K913" s="1012">
        <f>H913*J913</f>
        <v>64</v>
      </c>
      <c r="L913" s="1012"/>
      <c r="M913" s="900"/>
      <c r="N913" s="481"/>
    </row>
    <row r="914" spans="1:14" s="39" customFormat="1">
      <c r="A914" s="927"/>
      <c r="B914" s="894"/>
      <c r="C914" s="1008"/>
      <c r="D914" s="1009"/>
      <c r="E914" s="1025" t="s">
        <v>20459</v>
      </c>
      <c r="F914" s="1011"/>
      <c r="G914" s="588"/>
      <c r="H914" s="1012">
        <v>185</v>
      </c>
      <c r="I914" s="1012"/>
      <c r="J914" s="1012">
        <v>2.5</v>
      </c>
      <c r="K914" s="1012">
        <f>H914*J914</f>
        <v>462.5</v>
      </c>
      <c r="L914" s="1012"/>
      <c r="M914" s="900"/>
      <c r="N914" s="481"/>
    </row>
    <row r="915" spans="1:14" s="39" customFormat="1">
      <c r="A915" s="927"/>
      <c r="B915" s="894"/>
      <c r="C915" s="1008"/>
      <c r="D915" s="1009"/>
      <c r="E915" s="1025" t="s">
        <v>20463</v>
      </c>
      <c r="F915" s="1011"/>
      <c r="G915" s="588"/>
      <c r="H915" s="1012">
        <v>738</v>
      </c>
      <c r="I915" s="1012"/>
      <c r="J915" s="1012">
        <v>4</v>
      </c>
      <c r="K915" s="1012">
        <f>H915*J915</f>
        <v>2952</v>
      </c>
      <c r="L915" s="1012"/>
      <c r="M915" s="900"/>
      <c r="N915" s="481"/>
    </row>
    <row r="916" spans="1:14" s="39" customFormat="1">
      <c r="A916" s="927"/>
      <c r="B916" s="894"/>
      <c r="C916" s="1008"/>
      <c r="D916" s="1009"/>
      <c r="E916" s="1018" t="s">
        <v>20532</v>
      </c>
      <c r="F916" s="1011"/>
      <c r="G916" s="588"/>
      <c r="H916" s="1012"/>
      <c r="I916" s="1012"/>
      <c r="J916" s="1012"/>
      <c r="K916" s="1016">
        <f>ROUNDUP(SUM(K911:K915),0)</f>
        <v>7385</v>
      </c>
      <c r="L916" s="1012"/>
      <c r="M916" s="897"/>
      <c r="N916" s="481"/>
    </row>
    <row r="917" spans="1:14" s="39" customFormat="1">
      <c r="A917" s="927"/>
      <c r="B917" s="894"/>
      <c r="C917" s="1008"/>
      <c r="D917" s="1009"/>
      <c r="E917" s="1071"/>
      <c r="F917" s="1011"/>
      <c r="G917" s="588"/>
      <c r="H917" s="1012"/>
      <c r="I917" s="1012"/>
      <c r="J917" s="1012"/>
      <c r="K917" s="1012"/>
      <c r="L917" s="1012"/>
      <c r="M917" s="897"/>
      <c r="N917" s="481"/>
    </row>
    <row r="918" spans="1:14" s="39" customFormat="1">
      <c r="A918" s="927"/>
      <c r="B918" s="894"/>
      <c r="C918" s="1008"/>
      <c r="D918" s="1009"/>
      <c r="E918" s="1069" t="s">
        <v>20538</v>
      </c>
      <c r="F918" s="1061"/>
      <c r="G918" s="1062"/>
      <c r="H918" s="1063"/>
      <c r="I918" s="1063"/>
      <c r="J918" s="1063"/>
      <c r="K918" s="1064"/>
      <c r="L918" s="1063"/>
      <c r="M918" s="913">
        <f>K923</f>
        <v>3014</v>
      </c>
      <c r="N918" s="481"/>
    </row>
    <row r="919" spans="1:14" s="39" customFormat="1">
      <c r="A919" s="927"/>
      <c r="B919" s="894"/>
      <c r="C919" s="1008"/>
      <c r="D919" s="1009"/>
      <c r="E919" s="1025" t="s">
        <v>20370</v>
      </c>
      <c r="F919" s="1011"/>
      <c r="G919" s="588"/>
      <c r="H919" s="1012">
        <v>338</v>
      </c>
      <c r="I919" s="1012"/>
      <c r="J919" s="1012">
        <v>0.4</v>
      </c>
      <c r="K919" s="1012">
        <f>H919*J919</f>
        <v>135.20000000000002</v>
      </c>
      <c r="L919" s="1012"/>
      <c r="M919" s="900"/>
      <c r="N919" s="481"/>
    </row>
    <row r="920" spans="1:14" s="39" customFormat="1">
      <c r="A920" s="927"/>
      <c r="B920" s="894"/>
      <c r="C920" s="1008"/>
      <c r="D920" s="1009"/>
      <c r="E920" s="1025" t="s">
        <v>20358</v>
      </c>
      <c r="F920" s="1011"/>
      <c r="G920" s="588"/>
      <c r="H920" s="1012">
        <v>705</v>
      </c>
      <c r="I920" s="1012"/>
      <c r="J920" s="1012">
        <v>0.63</v>
      </c>
      <c r="K920" s="1012">
        <f>H920*J920</f>
        <v>444.15</v>
      </c>
      <c r="L920" s="1012"/>
      <c r="M920" s="900"/>
      <c r="N920" s="481"/>
    </row>
    <row r="921" spans="1:14" s="39" customFormat="1">
      <c r="A921" s="927"/>
      <c r="B921" s="894"/>
      <c r="C921" s="1008"/>
      <c r="D921" s="1009"/>
      <c r="E921" s="1025" t="s">
        <v>20356</v>
      </c>
      <c r="F921" s="1011"/>
      <c r="G921" s="588"/>
      <c r="H921" s="1012">
        <v>18</v>
      </c>
      <c r="I921" s="1012"/>
      <c r="J921" s="1012">
        <v>1</v>
      </c>
      <c r="K921" s="1012">
        <f t="shared" ref="K921:K922" si="65">H921*J921</f>
        <v>18</v>
      </c>
      <c r="L921" s="1012"/>
      <c r="M921" s="900"/>
      <c r="N921" s="481"/>
    </row>
    <row r="922" spans="1:14" s="39" customFormat="1">
      <c r="A922" s="927"/>
      <c r="B922" s="894"/>
      <c r="C922" s="1008"/>
      <c r="D922" s="1009"/>
      <c r="E922" s="1025" t="s">
        <v>20374</v>
      </c>
      <c r="F922" s="1011"/>
      <c r="G922" s="588"/>
      <c r="H922" s="1012">
        <v>1510</v>
      </c>
      <c r="I922" s="1012"/>
      <c r="J922" s="1012">
        <v>1.6</v>
      </c>
      <c r="K922" s="1012">
        <f t="shared" si="65"/>
        <v>2416</v>
      </c>
      <c r="L922" s="1012"/>
      <c r="M922" s="900"/>
      <c r="N922" s="481"/>
    </row>
    <row r="923" spans="1:14" s="39" customFormat="1" ht="23.25">
      <c r="A923" s="927"/>
      <c r="B923" s="894"/>
      <c r="C923" s="1008"/>
      <c r="D923" s="1009"/>
      <c r="E923" s="1018" t="s">
        <v>20531</v>
      </c>
      <c r="F923" s="1011"/>
      <c r="G923" s="588"/>
      <c r="H923" s="1012"/>
      <c r="I923" s="1012"/>
      <c r="J923" s="1012"/>
      <c r="K923" s="1016">
        <f>ROUNDUP(SUM(K919:K922),0)</f>
        <v>3014</v>
      </c>
      <c r="L923" s="1012"/>
      <c r="M923" s="900"/>
      <c r="N923" s="481"/>
    </row>
    <row r="924" spans="1:14" s="39" customFormat="1">
      <c r="A924" s="927"/>
      <c r="B924" s="894"/>
      <c r="C924" s="1008"/>
      <c r="D924" s="1009"/>
      <c r="E924" s="1025"/>
      <c r="F924" s="1011"/>
      <c r="G924" s="588"/>
      <c r="H924" s="1012"/>
      <c r="I924" s="1012"/>
      <c r="J924" s="1012"/>
      <c r="K924" s="1012"/>
      <c r="L924" s="1012"/>
      <c r="M924" s="897"/>
      <c r="N924" s="481"/>
    </row>
    <row r="925" spans="1:14" s="39" customFormat="1">
      <c r="A925" s="927"/>
      <c r="B925" s="894"/>
      <c r="C925" s="1008"/>
      <c r="D925" s="1009"/>
      <c r="E925" s="1070" t="s">
        <v>20530</v>
      </c>
      <c r="F925" s="1061"/>
      <c r="G925" s="1062"/>
      <c r="H925" s="1063"/>
      <c r="I925" s="1063"/>
      <c r="J925" s="1063"/>
      <c r="K925" s="1063"/>
      <c r="L925" s="1063"/>
      <c r="M925" s="914">
        <f>SUM(M910:M923)</f>
        <v>10399</v>
      </c>
      <c r="N925" s="481"/>
    </row>
    <row r="926" spans="1:14" s="39" customFormat="1">
      <c r="A926" s="927"/>
      <c r="B926" s="894"/>
      <c r="C926" s="1008"/>
      <c r="D926" s="1009"/>
      <c r="E926" s="1010"/>
      <c r="F926" s="1011"/>
      <c r="G926" s="588"/>
      <c r="H926" s="1012"/>
      <c r="I926" s="1012"/>
      <c r="J926" s="1012"/>
      <c r="K926" s="1012"/>
      <c r="L926" s="1012"/>
      <c r="M926" s="897"/>
      <c r="N926" s="481"/>
    </row>
    <row r="927" spans="1:14" s="483" customFormat="1" ht="24.75">
      <c r="A927" s="927">
        <v>7</v>
      </c>
      <c r="B927" s="891" t="str">
        <f>$B$878&amp;"."&amp;A927</f>
        <v>5.2.2.7</v>
      </c>
      <c r="C927" s="998">
        <f ca="1">VLOOKUP($B927,'PLANILHA ORÇAMENTÁRIA'!$C:$M,2,0)</f>
        <v>1107912</v>
      </c>
      <c r="D927" s="998" t="str">
        <f ca="1">VLOOKUP($B927,'PLANILHA ORÇAMENTÁRIA'!$C:$M,3,0)</f>
        <v>SICRO 3</v>
      </c>
      <c r="E927" s="999" t="str">
        <f ca="1">VLOOKUP($B927,'PLANILHA ORÇAMENTÁRIA'!$C:$M,4,0)</f>
        <v>CONCRETO AUTOADENSÁVEL COM SILICATO DE ALUMÍNIO FCK = 50 MPA - CONFECÇÃO EM CENTRAL DOSADORA DE 30 M³/H - AREIA E BRITA COMERCIAIS</v>
      </c>
      <c r="F927" s="998" t="str">
        <f ca="1">VLOOKUP($B927,'PLANILHA ORÇAMENTÁRIA'!$C:$M,5,0)</f>
        <v>M³</v>
      </c>
      <c r="G927" s="1000" t="s">
        <v>16</v>
      </c>
      <c r="H927" s="1001" t="s">
        <v>17</v>
      </c>
      <c r="I927" s="1001" t="s">
        <v>18</v>
      </c>
      <c r="J927" s="1001" t="s">
        <v>19</v>
      </c>
      <c r="K927" s="1001" t="s">
        <v>20</v>
      </c>
      <c r="L927" s="1001" t="s">
        <v>21</v>
      </c>
      <c r="M927" s="901">
        <f>$M$938</f>
        <v>64.455179999999999</v>
      </c>
      <c r="N927" s="482"/>
    </row>
    <row r="928" spans="1:14" s="39" customFormat="1" ht="23.25">
      <c r="A928" s="927"/>
      <c r="B928" s="894"/>
      <c r="C928" s="1008"/>
      <c r="D928" s="1009"/>
      <c r="E928" s="1013" t="s">
        <v>20585</v>
      </c>
      <c r="F928" s="1011"/>
      <c r="G928" s="588"/>
      <c r="H928" s="1012"/>
      <c r="I928" s="1012"/>
      <c r="J928" s="1012"/>
      <c r="K928" s="1012"/>
      <c r="L928" s="1012"/>
      <c r="M928" s="897"/>
      <c r="N928" s="481"/>
    </row>
    <row r="929" spans="1:14" s="39" customFormat="1">
      <c r="A929" s="927"/>
      <c r="B929" s="894"/>
      <c r="C929" s="1008"/>
      <c r="D929" s="1009"/>
      <c r="E929" s="1013" t="s">
        <v>20689</v>
      </c>
      <c r="F929" s="1011"/>
      <c r="G929" s="588">
        <v>2</v>
      </c>
      <c r="H929" s="1012">
        <v>3.4</v>
      </c>
      <c r="I929" s="1012">
        <v>0.2</v>
      </c>
      <c r="J929" s="1012">
        <v>3</v>
      </c>
      <c r="K929" s="1012"/>
      <c r="L929" s="1012">
        <f>H929*I929*J929</f>
        <v>2.04</v>
      </c>
      <c r="M929" s="900">
        <f>L929*G929</f>
        <v>4.08</v>
      </c>
      <c r="N929" s="481"/>
    </row>
    <row r="930" spans="1:14" s="39" customFormat="1">
      <c r="A930" s="927"/>
      <c r="B930" s="894"/>
      <c r="C930" s="1008"/>
      <c r="D930" s="1009"/>
      <c r="E930" s="1013" t="s">
        <v>20690</v>
      </c>
      <c r="F930" s="1011"/>
      <c r="G930" s="588">
        <v>4</v>
      </c>
      <c r="H930" s="1012">
        <v>2.2000000000000002</v>
      </c>
      <c r="I930" s="1012">
        <v>0.2</v>
      </c>
      <c r="J930" s="1012">
        <v>2.25</v>
      </c>
      <c r="K930" s="1012"/>
      <c r="L930" s="1012">
        <f t="shared" ref="L930:L931" si="66">H930*I930*J930</f>
        <v>0.9900000000000001</v>
      </c>
      <c r="M930" s="900">
        <f t="shared" ref="M930:M931" si="67">L930*G930</f>
        <v>3.9600000000000004</v>
      </c>
      <c r="N930" s="481"/>
    </row>
    <row r="931" spans="1:14" s="39" customFormat="1">
      <c r="A931" s="927"/>
      <c r="B931" s="894"/>
      <c r="C931" s="1008"/>
      <c r="D931" s="1009"/>
      <c r="E931" s="1013" t="s">
        <v>20691</v>
      </c>
      <c r="F931" s="1011"/>
      <c r="G931" s="588">
        <v>6</v>
      </c>
      <c r="H931" s="1012">
        <v>1.8</v>
      </c>
      <c r="I931" s="1012">
        <v>0.2</v>
      </c>
      <c r="J931" s="1012">
        <v>2.2000000000000002</v>
      </c>
      <c r="K931" s="1012"/>
      <c r="L931" s="1012">
        <f t="shared" si="66"/>
        <v>0.79200000000000015</v>
      </c>
      <c r="M931" s="900">
        <f t="shared" si="67"/>
        <v>4.7520000000000007</v>
      </c>
      <c r="N931" s="481"/>
    </row>
    <row r="932" spans="1:14" s="39" customFormat="1">
      <c r="A932" s="927"/>
      <c r="B932" s="894"/>
      <c r="C932" s="1008"/>
      <c r="D932" s="1009"/>
      <c r="E932" s="1013" t="s">
        <v>20694</v>
      </c>
      <c r="F932" s="1011"/>
      <c r="G932" s="588">
        <v>1</v>
      </c>
      <c r="H932" s="1012">
        <f>H886</f>
        <v>10</v>
      </c>
      <c r="I932" s="1012">
        <f>I886</f>
        <v>0.3</v>
      </c>
      <c r="J932" s="1012">
        <f>J886</f>
        <v>6</v>
      </c>
      <c r="K932" s="1012"/>
      <c r="L932" s="1012">
        <f t="shared" ref="L932:L937" si="68">H932*I932*J932</f>
        <v>18</v>
      </c>
      <c r="M932" s="900">
        <f t="shared" ref="M932:M933" si="69">L932*G932</f>
        <v>18</v>
      </c>
      <c r="N932" s="481"/>
    </row>
    <row r="933" spans="1:14" s="39" customFormat="1">
      <c r="A933" s="927"/>
      <c r="B933" s="894"/>
      <c r="C933" s="1008"/>
      <c r="D933" s="1009"/>
      <c r="E933" s="1013" t="s">
        <v>20695</v>
      </c>
      <c r="F933" s="1011"/>
      <c r="G933" s="588">
        <v>2</v>
      </c>
      <c r="H933" s="1012">
        <f>1.3-0.25</f>
        <v>1.05</v>
      </c>
      <c r="I933" s="1012">
        <v>0.2</v>
      </c>
      <c r="J933" s="1012">
        <f>AVERAGE(1.796,1.562)</f>
        <v>1.679</v>
      </c>
      <c r="K933" s="1012"/>
      <c r="L933" s="1012">
        <f t="shared" si="68"/>
        <v>0.35259000000000007</v>
      </c>
      <c r="M933" s="900">
        <f t="shared" si="69"/>
        <v>0.70518000000000014</v>
      </c>
      <c r="N933" s="481"/>
    </row>
    <row r="934" spans="1:14" s="39" customFormat="1">
      <c r="A934" s="927"/>
      <c r="B934" s="894"/>
      <c r="C934" s="1008"/>
      <c r="D934" s="1009"/>
      <c r="E934" s="1013" t="s">
        <v>20696</v>
      </c>
      <c r="F934" s="1011"/>
      <c r="G934" s="588">
        <v>1</v>
      </c>
      <c r="H934" s="1012">
        <f>8.6/2</f>
        <v>4.3</v>
      </c>
      <c r="I934" s="1012">
        <v>2.6</v>
      </c>
      <c r="J934" s="1012">
        <v>1.8</v>
      </c>
      <c r="K934" s="1012"/>
      <c r="L934" s="1012">
        <f t="shared" si="68"/>
        <v>20.123999999999999</v>
      </c>
      <c r="M934" s="900">
        <f t="shared" ref="M934:M936" si="70">L934*G934</f>
        <v>20.123999999999999</v>
      </c>
      <c r="N934" s="481"/>
    </row>
    <row r="935" spans="1:14" s="39" customFormat="1">
      <c r="A935" s="927"/>
      <c r="B935" s="894"/>
      <c r="C935" s="1008"/>
      <c r="D935" s="1009"/>
      <c r="E935" s="1013" t="s">
        <v>20646</v>
      </c>
      <c r="F935" s="1011"/>
      <c r="G935" s="588">
        <v>1</v>
      </c>
      <c r="H935" s="1012">
        <v>0.88</v>
      </c>
      <c r="I935" s="1012">
        <v>0.6</v>
      </c>
      <c r="J935" s="1012">
        <v>3</v>
      </c>
      <c r="K935" s="1012"/>
      <c r="L935" s="1012">
        <f t="shared" si="68"/>
        <v>1.5840000000000001</v>
      </c>
      <c r="M935" s="900">
        <f t="shared" si="70"/>
        <v>1.5840000000000001</v>
      </c>
      <c r="N935" s="481"/>
    </row>
    <row r="936" spans="1:14" s="39" customFormat="1">
      <c r="A936" s="927"/>
      <c r="B936" s="894"/>
      <c r="C936" s="1008"/>
      <c r="D936" s="1009"/>
      <c r="E936" s="1013" t="s">
        <v>20693</v>
      </c>
      <c r="F936" s="1011"/>
      <c r="G936" s="588">
        <v>1</v>
      </c>
      <c r="H936" s="1012">
        <v>8.6</v>
      </c>
      <c r="I936" s="1012">
        <v>0.3</v>
      </c>
      <c r="J936" s="1012">
        <v>3</v>
      </c>
      <c r="K936" s="1012"/>
      <c r="L936" s="1012">
        <f t="shared" si="68"/>
        <v>7.7399999999999984</v>
      </c>
      <c r="M936" s="900">
        <f t="shared" si="70"/>
        <v>7.7399999999999984</v>
      </c>
      <c r="N936" s="481"/>
    </row>
    <row r="937" spans="1:14" s="39" customFormat="1">
      <c r="A937" s="927"/>
      <c r="B937" s="894"/>
      <c r="C937" s="1008"/>
      <c r="D937" s="1009"/>
      <c r="E937" s="1013" t="s">
        <v>20692</v>
      </c>
      <c r="F937" s="1011"/>
      <c r="G937" s="588">
        <v>1</v>
      </c>
      <c r="H937" s="1012">
        <v>7.8</v>
      </c>
      <c r="I937" s="1012">
        <v>0.25</v>
      </c>
      <c r="J937" s="1012">
        <v>1.8</v>
      </c>
      <c r="K937" s="1012"/>
      <c r="L937" s="1012">
        <f t="shared" si="68"/>
        <v>3.51</v>
      </c>
      <c r="M937" s="900">
        <f>L937*G937</f>
        <v>3.51</v>
      </c>
      <c r="N937" s="481"/>
    </row>
    <row r="938" spans="1:14" s="39" customFormat="1">
      <c r="A938" s="927"/>
      <c r="B938" s="894"/>
      <c r="C938" s="1008"/>
      <c r="D938" s="1009"/>
      <c r="E938" s="1018" t="s">
        <v>44280</v>
      </c>
      <c r="F938" s="1011"/>
      <c r="G938" s="588"/>
      <c r="H938" s="1012"/>
      <c r="I938" s="1012"/>
      <c r="J938" s="1012"/>
      <c r="K938" s="1012"/>
      <c r="L938" s="1012"/>
      <c r="M938" s="897">
        <f>SUM(M929:M937)</f>
        <v>64.455179999999999</v>
      </c>
      <c r="N938" s="481"/>
    </row>
    <row r="939" spans="1:14" s="39" customFormat="1">
      <c r="A939" s="927"/>
      <c r="B939" s="894"/>
      <c r="C939" s="1008"/>
      <c r="D939" s="1009"/>
      <c r="E939" s="1010"/>
      <c r="F939" s="1011"/>
      <c r="G939" s="588"/>
      <c r="H939" s="1012"/>
      <c r="I939" s="1012"/>
      <c r="J939" s="1012"/>
      <c r="K939" s="1012"/>
      <c r="L939" s="1012"/>
      <c r="M939" s="897"/>
      <c r="N939" s="481"/>
    </row>
    <row r="940" spans="1:14" s="483" customFormat="1" ht="24.75">
      <c r="A940" s="927">
        <v>8</v>
      </c>
      <c r="B940" s="891" t="str">
        <f>$B$878&amp;"."&amp;A940</f>
        <v>5.2.2.8</v>
      </c>
      <c r="C940" s="998">
        <f ca="1">VLOOKUP($B940,'PLANILHA ORÇAMENTÁRIA'!$C:$M,2,0)</f>
        <v>1106088</v>
      </c>
      <c r="D940" s="998" t="str">
        <f ca="1">VLOOKUP($B940,'PLANILHA ORÇAMENTÁRIA'!$C:$M,3,0)</f>
        <v>SICRO 3</v>
      </c>
      <c r="E940" s="999" t="str">
        <f ca="1">VLOOKUP($B940,'PLANILHA ORÇAMENTÁRIA'!$C:$M,4,0)</f>
        <v>LANÇAMENTO MECÂNICO DE CONCRETO COM BOMBA REBOCÁVEL COM CAPACIDADE DE 30 M³/H - CONFECÇÃO EM CENTRAL DOSADORA DE 30 M³/H</v>
      </c>
      <c r="F940" s="998" t="str">
        <f ca="1">VLOOKUP($B940,'PLANILHA ORÇAMENTÁRIA'!$C:$M,5,0)</f>
        <v>M³</v>
      </c>
      <c r="G940" s="1000" t="s">
        <v>16</v>
      </c>
      <c r="H940" s="1001" t="s">
        <v>17</v>
      </c>
      <c r="I940" s="1001" t="s">
        <v>18</v>
      </c>
      <c r="J940" s="1001" t="s">
        <v>19</v>
      </c>
      <c r="K940" s="1001" t="s">
        <v>20</v>
      </c>
      <c r="L940" s="1001" t="s">
        <v>21</v>
      </c>
      <c r="M940" s="901">
        <f>$M$938</f>
        <v>64.455179999999999</v>
      </c>
      <c r="N940" s="482"/>
    </row>
    <row r="941" spans="1:14" s="39" customFormat="1" ht="23.25">
      <c r="A941" s="927"/>
      <c r="B941" s="894"/>
      <c r="C941" s="1008"/>
      <c r="D941" s="1009"/>
      <c r="E941" s="1013" t="s">
        <v>20585</v>
      </c>
      <c r="F941" s="1011"/>
      <c r="G941" s="588"/>
      <c r="H941" s="1012"/>
      <c r="I941" s="1012"/>
      <c r="J941" s="1012"/>
      <c r="K941" s="1012"/>
      <c r="L941" s="1012"/>
      <c r="M941" s="897"/>
      <c r="N941" s="481"/>
    </row>
    <row r="942" spans="1:14" s="39" customFormat="1">
      <c r="A942" s="927"/>
      <c r="B942" s="894"/>
      <c r="C942" s="1008"/>
      <c r="D942" s="1009"/>
      <c r="E942" s="1013" t="s">
        <v>20689</v>
      </c>
      <c r="F942" s="1011"/>
      <c r="G942" s="588">
        <f>G929</f>
        <v>2</v>
      </c>
      <c r="H942" s="1012">
        <f t="shared" ref="H942:J942" si="71">H929</f>
        <v>3.4</v>
      </c>
      <c r="I942" s="1012">
        <f t="shared" si="71"/>
        <v>0.2</v>
      </c>
      <c r="J942" s="1012">
        <f t="shared" si="71"/>
        <v>3</v>
      </c>
      <c r="K942" s="1012"/>
      <c r="L942" s="1012">
        <f>H942*I942*J942</f>
        <v>2.04</v>
      </c>
      <c r="M942" s="900">
        <f>L942*G942</f>
        <v>4.08</v>
      </c>
      <c r="N942" s="481"/>
    </row>
    <row r="943" spans="1:14" s="39" customFormat="1">
      <c r="A943" s="927"/>
      <c r="B943" s="894"/>
      <c r="C943" s="1008"/>
      <c r="D943" s="1009"/>
      <c r="E943" s="1013" t="s">
        <v>20690</v>
      </c>
      <c r="F943" s="1011"/>
      <c r="G943" s="588">
        <f t="shared" ref="G943:G950" si="72">G930</f>
        <v>4</v>
      </c>
      <c r="H943" s="1012">
        <f t="shared" ref="H943" si="73">H930</f>
        <v>2.2000000000000002</v>
      </c>
      <c r="I943" s="1012">
        <f t="shared" ref="I943" si="74">I930</f>
        <v>0.2</v>
      </c>
      <c r="J943" s="1012">
        <f t="shared" ref="J943" si="75">J930</f>
        <v>2.25</v>
      </c>
      <c r="K943" s="1012"/>
      <c r="L943" s="1012">
        <f t="shared" ref="L943:L950" si="76">H943*I943*J943</f>
        <v>0.9900000000000001</v>
      </c>
      <c r="M943" s="900">
        <f t="shared" ref="M943:M950" si="77">L943*G943</f>
        <v>3.9600000000000004</v>
      </c>
      <c r="N943" s="481"/>
    </row>
    <row r="944" spans="1:14" s="39" customFormat="1">
      <c r="A944" s="927"/>
      <c r="B944" s="894"/>
      <c r="C944" s="1008"/>
      <c r="D944" s="1009"/>
      <c r="E944" s="1013" t="s">
        <v>20691</v>
      </c>
      <c r="F944" s="1011"/>
      <c r="G944" s="588">
        <f t="shared" si="72"/>
        <v>6</v>
      </c>
      <c r="H944" s="1012">
        <f t="shared" ref="H944" si="78">H931</f>
        <v>1.8</v>
      </c>
      <c r="I944" s="1012">
        <f t="shared" ref="I944" si="79">I931</f>
        <v>0.2</v>
      </c>
      <c r="J944" s="1012">
        <f t="shared" ref="J944" si="80">J931</f>
        <v>2.2000000000000002</v>
      </c>
      <c r="K944" s="1012"/>
      <c r="L944" s="1012">
        <f t="shared" si="76"/>
        <v>0.79200000000000015</v>
      </c>
      <c r="M944" s="900">
        <f t="shared" si="77"/>
        <v>4.7520000000000007</v>
      </c>
      <c r="N944" s="481"/>
    </row>
    <row r="945" spans="1:14" s="39" customFormat="1">
      <c r="A945" s="927"/>
      <c r="B945" s="894"/>
      <c r="C945" s="1008"/>
      <c r="D945" s="1009"/>
      <c r="E945" s="1013" t="s">
        <v>20694</v>
      </c>
      <c r="F945" s="1011"/>
      <c r="G945" s="588">
        <f t="shared" si="72"/>
        <v>1</v>
      </c>
      <c r="H945" s="1012">
        <f t="shared" ref="H945" si="81">H932</f>
        <v>10</v>
      </c>
      <c r="I945" s="1012">
        <f t="shared" ref="I945" si="82">I932</f>
        <v>0.3</v>
      </c>
      <c r="J945" s="1012">
        <f t="shared" ref="J945" si="83">J932</f>
        <v>6</v>
      </c>
      <c r="K945" s="1012"/>
      <c r="L945" s="1012">
        <f t="shared" si="76"/>
        <v>18</v>
      </c>
      <c r="M945" s="900">
        <f t="shared" si="77"/>
        <v>18</v>
      </c>
      <c r="N945" s="481"/>
    </row>
    <row r="946" spans="1:14" s="39" customFormat="1">
      <c r="A946" s="927"/>
      <c r="B946" s="894"/>
      <c r="C946" s="1008"/>
      <c r="D946" s="1009"/>
      <c r="E946" s="1013" t="s">
        <v>20695</v>
      </c>
      <c r="F946" s="1011"/>
      <c r="G946" s="588">
        <f t="shared" si="72"/>
        <v>2</v>
      </c>
      <c r="H946" s="1012">
        <f t="shared" ref="H946" si="84">H933</f>
        <v>1.05</v>
      </c>
      <c r="I946" s="1012">
        <f t="shared" ref="I946" si="85">I933</f>
        <v>0.2</v>
      </c>
      <c r="J946" s="1012">
        <f t="shared" ref="J946" si="86">J933</f>
        <v>1.679</v>
      </c>
      <c r="K946" s="1012"/>
      <c r="L946" s="1012">
        <f t="shared" si="76"/>
        <v>0.35259000000000007</v>
      </c>
      <c r="M946" s="900">
        <f t="shared" si="77"/>
        <v>0.70518000000000014</v>
      </c>
      <c r="N946" s="481"/>
    </row>
    <row r="947" spans="1:14" s="39" customFormat="1">
      <c r="A947" s="927"/>
      <c r="B947" s="894"/>
      <c r="C947" s="1008"/>
      <c r="D947" s="1009"/>
      <c r="E947" s="1013" t="s">
        <v>20696</v>
      </c>
      <c r="F947" s="1011"/>
      <c r="G947" s="588">
        <f t="shared" si="72"/>
        <v>1</v>
      </c>
      <c r="H947" s="1012">
        <f t="shared" ref="H947" si="87">H934</f>
        <v>4.3</v>
      </c>
      <c r="I947" s="1012">
        <f t="shared" ref="I947" si="88">I934</f>
        <v>2.6</v>
      </c>
      <c r="J947" s="1012">
        <f t="shared" ref="J947" si="89">J934</f>
        <v>1.8</v>
      </c>
      <c r="K947" s="1012"/>
      <c r="L947" s="1012">
        <f t="shared" si="76"/>
        <v>20.123999999999999</v>
      </c>
      <c r="M947" s="900">
        <f t="shared" si="77"/>
        <v>20.123999999999999</v>
      </c>
      <c r="N947" s="481"/>
    </row>
    <row r="948" spans="1:14" s="39" customFormat="1">
      <c r="A948" s="927"/>
      <c r="B948" s="894"/>
      <c r="C948" s="1008"/>
      <c r="D948" s="1009"/>
      <c r="E948" s="1013" t="s">
        <v>20646</v>
      </c>
      <c r="F948" s="1011"/>
      <c r="G948" s="588">
        <f t="shared" si="72"/>
        <v>1</v>
      </c>
      <c r="H948" s="1012">
        <f t="shared" ref="H948" si="90">H935</f>
        <v>0.88</v>
      </c>
      <c r="I948" s="1012">
        <f t="shared" ref="I948" si="91">I935</f>
        <v>0.6</v>
      </c>
      <c r="J948" s="1012">
        <f t="shared" ref="J948" si="92">J935</f>
        <v>3</v>
      </c>
      <c r="K948" s="1012"/>
      <c r="L948" s="1012">
        <f t="shared" si="76"/>
        <v>1.5840000000000001</v>
      </c>
      <c r="M948" s="900">
        <f t="shared" si="77"/>
        <v>1.5840000000000001</v>
      </c>
      <c r="N948" s="481"/>
    </row>
    <row r="949" spans="1:14" s="39" customFormat="1">
      <c r="A949" s="927"/>
      <c r="B949" s="894"/>
      <c r="C949" s="1008"/>
      <c r="D949" s="1009"/>
      <c r="E949" s="1013" t="s">
        <v>20693</v>
      </c>
      <c r="F949" s="1011"/>
      <c r="G949" s="588">
        <f t="shared" si="72"/>
        <v>1</v>
      </c>
      <c r="H949" s="1012">
        <f t="shared" ref="H949" si="93">H936</f>
        <v>8.6</v>
      </c>
      <c r="I949" s="1012">
        <f t="shared" ref="I949" si="94">I936</f>
        <v>0.3</v>
      </c>
      <c r="J949" s="1012">
        <f t="shared" ref="J949" si="95">J936</f>
        <v>3</v>
      </c>
      <c r="K949" s="1012"/>
      <c r="L949" s="1012">
        <f t="shared" si="76"/>
        <v>7.7399999999999984</v>
      </c>
      <c r="M949" s="900">
        <f t="shared" si="77"/>
        <v>7.7399999999999984</v>
      </c>
      <c r="N949" s="481"/>
    </row>
    <row r="950" spans="1:14" s="39" customFormat="1">
      <c r="A950" s="927"/>
      <c r="B950" s="894"/>
      <c r="C950" s="1008"/>
      <c r="D950" s="1009"/>
      <c r="E950" s="1013" t="s">
        <v>20692</v>
      </c>
      <c r="F950" s="1011"/>
      <c r="G950" s="588">
        <f t="shared" si="72"/>
        <v>1</v>
      </c>
      <c r="H950" s="1012">
        <f t="shared" ref="H950" si="96">H937</f>
        <v>7.8</v>
      </c>
      <c r="I950" s="1012">
        <f t="shared" ref="I950" si="97">I937</f>
        <v>0.25</v>
      </c>
      <c r="J950" s="1012">
        <f t="shared" ref="J950" si="98">J937</f>
        <v>1.8</v>
      </c>
      <c r="K950" s="1012"/>
      <c r="L950" s="1012">
        <f t="shared" si="76"/>
        <v>3.51</v>
      </c>
      <c r="M950" s="900">
        <f t="shared" si="77"/>
        <v>3.51</v>
      </c>
      <c r="N950" s="481"/>
    </row>
    <row r="951" spans="1:14" s="39" customFormat="1">
      <c r="A951" s="927"/>
      <c r="B951" s="894"/>
      <c r="C951" s="1008"/>
      <c r="D951" s="1009"/>
      <c r="E951" s="1018" t="s">
        <v>44280</v>
      </c>
      <c r="F951" s="1011"/>
      <c r="G951" s="588"/>
      <c r="H951" s="1012"/>
      <c r="I951" s="1012"/>
      <c r="J951" s="1012"/>
      <c r="K951" s="1012"/>
      <c r="L951" s="1012"/>
      <c r="M951" s="897">
        <f>SUM(M942:M950)</f>
        <v>64.455179999999999</v>
      </c>
      <c r="N951" s="481"/>
    </row>
    <row r="952" spans="1:14" s="39" customFormat="1">
      <c r="A952" s="927"/>
      <c r="B952" s="894"/>
      <c r="C952" s="1008"/>
      <c r="D952" s="1009"/>
      <c r="E952" s="1010"/>
      <c r="F952" s="1011"/>
      <c r="G952" s="588"/>
      <c r="H952" s="1012"/>
      <c r="I952" s="1012"/>
      <c r="J952" s="1012"/>
      <c r="K952" s="1012"/>
      <c r="L952" s="1012"/>
      <c r="M952" s="897"/>
      <c r="N952" s="481"/>
    </row>
    <row r="953" spans="1:14" s="39" customFormat="1" ht="15" customHeight="1">
      <c r="A953" s="927">
        <v>3</v>
      </c>
      <c r="B953" s="910" t="str">
        <f>$B$812&amp;"."&amp;A953</f>
        <v>5.2.3</v>
      </c>
      <c r="C953" s="1039"/>
      <c r="D953" s="1039"/>
      <c r="E953" s="1040" t="s">
        <v>11943</v>
      </c>
      <c r="F953" s="1041"/>
      <c r="G953" s="1042"/>
      <c r="H953" s="1043"/>
      <c r="I953" s="1043"/>
      <c r="J953" s="1043"/>
      <c r="K953" s="1043"/>
      <c r="L953" s="1043"/>
      <c r="M953" s="911"/>
      <c r="N953" s="481"/>
    </row>
    <row r="954" spans="1:14" s="483" customFormat="1" ht="24.75">
      <c r="A954" s="927">
        <v>1</v>
      </c>
      <c r="B954" s="891" t="str">
        <f>$B$953&amp;"."&amp;A954</f>
        <v>5.2.3.1</v>
      </c>
      <c r="C954" s="998">
        <f ca="1">VLOOKUP($B954,'PLANILHA ORÇAMENTÁRIA'!$C:$M,2,0)</f>
        <v>307731</v>
      </c>
      <c r="D954" s="998" t="str">
        <f ca="1">VLOOKUP($B954,'PLANILHA ORÇAMENTÁRIA'!$C:$M,3,0)</f>
        <v>SICRO 3</v>
      </c>
      <c r="E954" s="999" t="str">
        <f ca="1">VLOOKUP($B954,'PLANILHA ORÇAMENTÁRIA'!$C:$M,4,0)</f>
        <v>Aparelho de apoio de neoprene fretado para estruturas moldadas no local - fornecimento e instalação</v>
      </c>
      <c r="F954" s="998" t="str">
        <f ca="1">VLOOKUP($B954,'PLANILHA ORÇAMENTÁRIA'!$C:$M,5,0)</f>
        <v>dm³</v>
      </c>
      <c r="G954" s="1000" t="s">
        <v>16</v>
      </c>
      <c r="H954" s="1001" t="s">
        <v>20406</v>
      </c>
      <c r="I954" s="1001" t="s">
        <v>20405</v>
      </c>
      <c r="J954" s="1001" t="s">
        <v>20404</v>
      </c>
      <c r="K954" s="1001" t="s">
        <v>20403</v>
      </c>
      <c r="L954" s="1001" t="s">
        <v>20402</v>
      </c>
      <c r="M954" s="901">
        <f>M959</f>
        <v>217.84</v>
      </c>
      <c r="N954" s="482"/>
    </row>
    <row r="955" spans="1:14" s="39" customFormat="1" ht="23.25">
      <c r="A955" s="927"/>
      <c r="B955" s="894"/>
      <c r="C955" s="1008"/>
      <c r="D955" s="1009"/>
      <c r="E955" s="1013" t="s">
        <v>20581</v>
      </c>
      <c r="F955" s="1011"/>
      <c r="G955" s="588"/>
      <c r="H955" s="1012"/>
      <c r="I955" s="1012"/>
      <c r="J955" s="1012"/>
      <c r="K955" s="1012"/>
      <c r="L955" s="1012"/>
      <c r="M955" s="897"/>
      <c r="N955" s="481"/>
    </row>
    <row r="956" spans="1:14" s="39" customFormat="1">
      <c r="A956" s="927"/>
      <c r="B956" s="894"/>
      <c r="C956" s="1008"/>
      <c r="D956" s="1009"/>
      <c r="E956" s="1025" t="s">
        <v>20401</v>
      </c>
      <c r="F956" s="1011"/>
      <c r="G956" s="588">
        <v>2</v>
      </c>
      <c r="H956" s="1012">
        <v>2.5</v>
      </c>
      <c r="I956" s="1012">
        <v>4</v>
      </c>
      <c r="J956" s="1012">
        <v>0.74</v>
      </c>
      <c r="K956" s="1012"/>
      <c r="L956" s="1012">
        <f>H956*I956*J956</f>
        <v>7.4</v>
      </c>
      <c r="M956" s="900">
        <f>L956*G956</f>
        <v>14.8</v>
      </c>
      <c r="N956" s="481"/>
    </row>
    <row r="957" spans="1:14" s="39" customFormat="1" ht="23.25">
      <c r="A957" s="927"/>
      <c r="B957" s="894"/>
      <c r="C957" s="1008"/>
      <c r="D957" s="1009"/>
      <c r="E957" s="1013" t="s">
        <v>20582</v>
      </c>
      <c r="F957" s="1011"/>
      <c r="G957" s="588"/>
      <c r="H957" s="1012"/>
      <c r="I957" s="1012"/>
      <c r="J957" s="1012"/>
      <c r="K957" s="1012"/>
      <c r="L957" s="1012"/>
      <c r="M957" s="900"/>
      <c r="N957" s="481"/>
    </row>
    <row r="958" spans="1:14" s="39" customFormat="1">
      <c r="A958" s="927"/>
      <c r="B958" s="894"/>
      <c r="C958" s="1008"/>
      <c r="D958" s="1009"/>
      <c r="E958" s="1025" t="s">
        <v>20476</v>
      </c>
      <c r="F958" s="1011"/>
      <c r="G958" s="588">
        <v>36</v>
      </c>
      <c r="H958" s="1012">
        <v>3</v>
      </c>
      <c r="I958" s="1012">
        <v>4</v>
      </c>
      <c r="J958" s="1012">
        <v>0.47</v>
      </c>
      <c r="K958" s="1012"/>
      <c r="L958" s="1012">
        <f>H958*I958*J958</f>
        <v>5.64</v>
      </c>
      <c r="M958" s="900">
        <f>L958*G958</f>
        <v>203.04</v>
      </c>
      <c r="N958" s="481"/>
    </row>
    <row r="959" spans="1:14" s="39" customFormat="1">
      <c r="A959" s="927"/>
      <c r="B959" s="894"/>
      <c r="C959" s="1008"/>
      <c r="D959" s="1009"/>
      <c r="E959" s="1045" t="s">
        <v>20513</v>
      </c>
      <c r="F959" s="1011"/>
      <c r="G959" s="588"/>
      <c r="H959" s="1012"/>
      <c r="I959" s="1012"/>
      <c r="J959" s="1012"/>
      <c r="K959" s="1012"/>
      <c r="L959" s="1012"/>
      <c r="M959" s="897">
        <f>SUM(M956:M958)</f>
        <v>217.84</v>
      </c>
      <c r="N959" s="481"/>
    </row>
    <row r="960" spans="1:14" s="39" customFormat="1">
      <c r="A960" s="927"/>
      <c r="B960" s="894"/>
      <c r="C960" s="1008"/>
      <c r="D960" s="1009"/>
      <c r="E960" s="1010"/>
      <c r="F960" s="1011"/>
      <c r="G960" s="588"/>
      <c r="H960" s="1012"/>
      <c r="I960" s="1012"/>
      <c r="J960" s="1012"/>
      <c r="K960" s="1012"/>
      <c r="L960" s="1012"/>
      <c r="M960" s="897"/>
      <c r="N960" s="481"/>
    </row>
    <row r="961" spans="1:14" s="483" customFormat="1" ht="24.75">
      <c r="A961" s="927">
        <v>2</v>
      </c>
      <c r="B961" s="891" t="str">
        <f>$B$953&amp;"."&amp;A961</f>
        <v>5.2.3.2</v>
      </c>
      <c r="C961" s="998">
        <f ca="1">VLOOKUP($B961,'PLANILHA ORÇAMENTÁRIA'!$C:$M,2,0)</f>
        <v>1109680</v>
      </c>
      <c r="D961" s="998" t="str">
        <f ca="1">VLOOKUP($B961,'PLANILHA ORÇAMENTÁRIA'!$C:$M,3,0)</f>
        <v>SICRO 3</v>
      </c>
      <c r="E961" s="999" t="str">
        <f ca="1">VLOOKUP($B961,'PLANILHA ORÇAMENTÁRIA'!$C:$M,4,0)</f>
        <v>ARGAMASSA PARA REPAROS E GRAUTEAMENTO - CONFECÇÃO EM MISTURADOR E LANÇAMENTO MANUAL</v>
      </c>
      <c r="F961" s="1000" t="str">
        <f ca="1">VLOOKUP($B961,'PLANILHA ORÇAMENTÁRIA'!$C:$M,5,0)</f>
        <v>M³</v>
      </c>
      <c r="G961" s="1000" t="s">
        <v>16</v>
      </c>
      <c r="H961" s="1001" t="s">
        <v>17</v>
      </c>
      <c r="I961" s="1001" t="s">
        <v>18</v>
      </c>
      <c r="J961" s="1001" t="s">
        <v>19</v>
      </c>
      <c r="K961" s="1001" t="s">
        <v>20</v>
      </c>
      <c r="L961" s="1001" t="s">
        <v>21</v>
      </c>
      <c r="M961" s="901">
        <f>M970</f>
        <v>0.64681000000000011</v>
      </c>
      <c r="N961" s="482"/>
    </row>
    <row r="962" spans="1:14" s="39" customFormat="1" ht="23.25">
      <c r="A962" s="927"/>
      <c r="B962" s="894"/>
      <c r="C962" s="1008"/>
      <c r="D962" s="1009"/>
      <c r="E962" s="1013" t="s">
        <v>20643</v>
      </c>
      <c r="F962" s="1011"/>
      <c r="G962" s="588"/>
      <c r="H962" s="1012"/>
      <c r="I962" s="1012"/>
      <c r="J962" s="1012"/>
      <c r="K962" s="1012"/>
      <c r="L962" s="1012"/>
      <c r="M962" s="900"/>
      <c r="N962" s="481"/>
    </row>
    <row r="963" spans="1:14" s="39" customFormat="1">
      <c r="A963" s="927"/>
      <c r="B963" s="894"/>
      <c r="C963" s="1008"/>
      <c r="D963" s="1009"/>
      <c r="E963" s="1025" t="s">
        <v>20644</v>
      </c>
      <c r="F963" s="1011"/>
      <c r="G963" s="588">
        <v>2</v>
      </c>
      <c r="H963" s="1012">
        <f>0.25+0.08</f>
        <v>0.33</v>
      </c>
      <c r="I963" s="1012">
        <f>0.4+0.08</f>
        <v>0.48000000000000004</v>
      </c>
      <c r="J963" s="1012">
        <v>0.05</v>
      </c>
      <c r="K963" s="1012"/>
      <c r="L963" s="1012">
        <f t="shared" ref="L963:L969" si="99">H963*I963*J963</f>
        <v>7.9200000000000017E-3</v>
      </c>
      <c r="M963" s="900">
        <f t="shared" ref="M963:M969" si="100">L963*G963</f>
        <v>1.5840000000000003E-2</v>
      </c>
      <c r="N963" s="481"/>
    </row>
    <row r="964" spans="1:14" s="39" customFormat="1">
      <c r="A964" s="927"/>
      <c r="B964" s="894"/>
      <c r="C964" s="1008"/>
      <c r="D964" s="1009"/>
      <c r="E964" s="1025" t="s">
        <v>20637</v>
      </c>
      <c r="F964" s="1011"/>
      <c r="G964" s="588">
        <v>36</v>
      </c>
      <c r="H964" s="1012">
        <f>0.3+0.08</f>
        <v>0.38</v>
      </c>
      <c r="I964" s="1012">
        <f>0.4+0.08</f>
        <v>0.48000000000000004</v>
      </c>
      <c r="J964" s="1012">
        <v>0.05</v>
      </c>
      <c r="K964" s="1012"/>
      <c r="L964" s="1012">
        <f t="shared" si="99"/>
        <v>9.1200000000000014E-3</v>
      </c>
      <c r="M964" s="900">
        <f t="shared" si="100"/>
        <v>0.32832000000000006</v>
      </c>
      <c r="N964" s="481"/>
    </row>
    <row r="965" spans="1:14" s="39" customFormat="1">
      <c r="A965" s="927"/>
      <c r="B965" s="894"/>
      <c r="C965" s="1008"/>
      <c r="D965" s="1009"/>
      <c r="E965" s="1025" t="s">
        <v>20632</v>
      </c>
      <c r="F965" s="1011"/>
      <c r="G965" s="588">
        <v>1</v>
      </c>
      <c r="H965" s="1012">
        <f>10.7/10</f>
        <v>1.0699999999999998</v>
      </c>
      <c r="I965" s="1012">
        <f>10.7/10</f>
        <v>1.0699999999999998</v>
      </c>
      <c r="J965" s="1012">
        <v>0.05</v>
      </c>
      <c r="K965" s="1012"/>
      <c r="L965" s="1012">
        <f t="shared" si="99"/>
        <v>5.7244999999999983E-2</v>
      </c>
      <c r="M965" s="900">
        <f t="shared" si="100"/>
        <v>5.7244999999999983E-2</v>
      </c>
      <c r="N965" s="481"/>
    </row>
    <row r="966" spans="1:14" s="39" customFormat="1">
      <c r="A966" s="927"/>
      <c r="B966" s="894"/>
      <c r="C966" s="1008"/>
      <c r="D966" s="1009"/>
      <c r="E966" s="1025" t="s">
        <v>20633</v>
      </c>
      <c r="F966" s="1011"/>
      <c r="G966" s="588">
        <v>1</v>
      </c>
      <c r="H966" s="1012">
        <f>10.7/10</f>
        <v>1.0699999999999998</v>
      </c>
      <c r="I966" s="1012">
        <f>10.7/10</f>
        <v>1.0699999999999998</v>
      </c>
      <c r="J966" s="1012">
        <v>0.05</v>
      </c>
      <c r="K966" s="1012"/>
      <c r="L966" s="1012">
        <f t="shared" si="99"/>
        <v>5.7244999999999983E-2</v>
      </c>
      <c r="M966" s="900">
        <f t="shared" si="100"/>
        <v>5.7244999999999983E-2</v>
      </c>
      <c r="N966" s="481"/>
    </row>
    <row r="967" spans="1:14" s="39" customFormat="1">
      <c r="A967" s="927"/>
      <c r="B967" s="894"/>
      <c r="C967" s="1008"/>
      <c r="D967" s="1009"/>
      <c r="E967" s="1025" t="s">
        <v>20634</v>
      </c>
      <c r="F967" s="1011"/>
      <c r="G967" s="588">
        <v>1</v>
      </c>
      <c r="H967" s="1012">
        <v>1.2</v>
      </c>
      <c r="I967" s="1012">
        <v>1.2</v>
      </c>
      <c r="J967" s="1012">
        <v>0.05</v>
      </c>
      <c r="K967" s="1012"/>
      <c r="L967" s="1012">
        <f t="shared" si="99"/>
        <v>7.1999999999999995E-2</v>
      </c>
      <c r="M967" s="900">
        <f t="shared" si="100"/>
        <v>7.1999999999999995E-2</v>
      </c>
      <c r="N967" s="481"/>
    </row>
    <row r="968" spans="1:14" s="39" customFormat="1">
      <c r="A968" s="927"/>
      <c r="B968" s="894"/>
      <c r="C968" s="1008"/>
      <c r="D968" s="1009"/>
      <c r="E968" s="1025" t="s">
        <v>20635</v>
      </c>
      <c r="F968" s="1011"/>
      <c r="G968" s="588">
        <v>2</v>
      </c>
      <c r="H968" s="1012">
        <f>8.8/10</f>
        <v>0.88000000000000012</v>
      </c>
      <c r="I968" s="1012">
        <f>8.8/10</f>
        <v>0.88000000000000012</v>
      </c>
      <c r="J968" s="1012">
        <v>0.05</v>
      </c>
      <c r="K968" s="1012"/>
      <c r="L968" s="1012">
        <f t="shared" si="99"/>
        <v>3.8720000000000011E-2</v>
      </c>
      <c r="M968" s="900">
        <f t="shared" si="100"/>
        <v>7.7440000000000023E-2</v>
      </c>
      <c r="N968" s="481"/>
    </row>
    <row r="969" spans="1:14" s="39" customFormat="1">
      <c r="A969" s="927"/>
      <c r="B969" s="894"/>
      <c r="C969" s="1008"/>
      <c r="D969" s="1009"/>
      <c r="E969" s="1025" t="s">
        <v>20636</v>
      </c>
      <c r="F969" s="1011"/>
      <c r="G969" s="588">
        <v>1</v>
      </c>
      <c r="H969" s="1012">
        <f>8.8/10</f>
        <v>0.88000000000000012</v>
      </c>
      <c r="I969" s="1012">
        <f>8.8/10</f>
        <v>0.88000000000000012</v>
      </c>
      <c r="J969" s="1012">
        <v>0.05</v>
      </c>
      <c r="K969" s="1012"/>
      <c r="L969" s="1012">
        <f t="shared" si="99"/>
        <v>3.8720000000000011E-2</v>
      </c>
      <c r="M969" s="900">
        <f t="shared" si="100"/>
        <v>3.8720000000000011E-2</v>
      </c>
      <c r="N969" s="481"/>
    </row>
    <row r="970" spans="1:14" s="39" customFormat="1">
      <c r="A970" s="927"/>
      <c r="B970" s="894"/>
      <c r="C970" s="1008"/>
      <c r="D970" s="1009"/>
      <c r="E970" s="1045" t="s">
        <v>20514</v>
      </c>
      <c r="F970" s="1011"/>
      <c r="G970" s="588"/>
      <c r="H970" s="1012"/>
      <c r="I970" s="1012"/>
      <c r="J970" s="1012"/>
      <c r="K970" s="1012"/>
      <c r="L970" s="1012"/>
      <c r="M970" s="897">
        <f>SUM(M963:M969)</f>
        <v>0.64681000000000011</v>
      </c>
      <c r="N970" s="481"/>
    </row>
    <row r="971" spans="1:14" s="39" customFormat="1">
      <c r="A971" s="927"/>
      <c r="B971" s="894"/>
      <c r="C971" s="1008"/>
      <c r="D971" s="1009"/>
      <c r="E971" s="1010"/>
      <c r="F971" s="1011"/>
      <c r="G971" s="588"/>
      <c r="H971" s="1012"/>
      <c r="I971" s="1012"/>
      <c r="J971" s="1012"/>
      <c r="K971" s="1012"/>
      <c r="L971" s="1012"/>
      <c r="M971" s="897"/>
      <c r="N971" s="481"/>
    </row>
    <row r="972" spans="1:14" s="483" customFormat="1" ht="24.75">
      <c r="A972" s="927">
        <v>3</v>
      </c>
      <c r="B972" s="891" t="str">
        <f>$B$953&amp;"."&amp;A972</f>
        <v>5.2.3.3</v>
      </c>
      <c r="C972" s="998">
        <f ca="1">VLOOKUP($B972,'PLANILHA ORÇAMENTÁRIA'!$C:$M,2,0)</f>
        <v>3806431</v>
      </c>
      <c r="D972" s="998" t="str">
        <f ca="1">VLOOKUP($B972,'PLANILHA ORÇAMENTÁRIA'!$C:$M,3,0)</f>
        <v>SICRO 3</v>
      </c>
      <c r="E972" s="999" t="str">
        <f ca="1">VLOOKUP($B972,'PLANILHA ORÇAMENTÁRIA'!$C:$M,4,0)</f>
        <v>PLACA DE AÇO DE APOIO PARA PROTENSÃO EXTERNA EM REFORÇO DE VIGA DE OAE - CONFECÇÃO E INSTALAÇÃO</v>
      </c>
      <c r="F972" s="998" t="str">
        <f ca="1">VLOOKUP($B972,'PLANILHA ORÇAMENTÁRIA'!$C:$M,5,0)</f>
        <v>UN</v>
      </c>
      <c r="G972" s="1000" t="s">
        <v>16</v>
      </c>
      <c r="H972" s="1001" t="s">
        <v>17</v>
      </c>
      <c r="I972" s="1001" t="s">
        <v>18</v>
      </c>
      <c r="J972" s="1001" t="s">
        <v>19</v>
      </c>
      <c r="K972" s="1001" t="s">
        <v>20</v>
      </c>
      <c r="L972" s="1001" t="s">
        <v>21</v>
      </c>
      <c r="M972" s="901">
        <f>G977</f>
        <v>6</v>
      </c>
      <c r="N972" s="482"/>
    </row>
    <row r="973" spans="1:14" s="39" customFormat="1">
      <c r="A973" s="927"/>
      <c r="B973" s="894"/>
      <c r="C973" s="1008"/>
      <c r="D973" s="1009"/>
      <c r="E973" s="1013" t="s">
        <v>22818</v>
      </c>
      <c r="F973" s="1011"/>
      <c r="G973" s="588"/>
      <c r="H973" s="1012"/>
      <c r="I973" s="1012"/>
      <c r="J973" s="1012"/>
      <c r="K973" s="1012"/>
      <c r="L973" s="1012"/>
      <c r="M973" s="897"/>
      <c r="N973" s="481"/>
    </row>
    <row r="974" spans="1:14" s="39" customFormat="1">
      <c r="A974" s="927"/>
      <c r="B974" s="894"/>
      <c r="C974" s="1008"/>
      <c r="D974" s="1009"/>
      <c r="E974" s="1010" t="s">
        <v>20630</v>
      </c>
      <c r="F974" s="1011"/>
      <c r="G974" s="588">
        <v>2</v>
      </c>
      <c r="H974" s="1012"/>
      <c r="I974" s="1012"/>
      <c r="J974" s="1012"/>
      <c r="K974" s="1012"/>
      <c r="L974" s="1012"/>
      <c r="M974" s="897"/>
      <c r="N974" s="481"/>
    </row>
    <row r="975" spans="1:14" s="39" customFormat="1">
      <c r="A975" s="927"/>
      <c r="B975" s="894"/>
      <c r="C975" s="1008"/>
      <c r="D975" s="1009"/>
      <c r="E975" s="1010" t="s">
        <v>20631</v>
      </c>
      <c r="F975" s="1011"/>
      <c r="G975" s="588">
        <v>2</v>
      </c>
      <c r="H975" s="1012"/>
      <c r="I975" s="1012"/>
      <c r="J975" s="1012"/>
      <c r="K975" s="1012"/>
      <c r="L975" s="1012"/>
      <c r="M975" s="897"/>
      <c r="N975" s="481"/>
    </row>
    <row r="976" spans="1:14" s="39" customFormat="1">
      <c r="A976" s="927"/>
      <c r="B976" s="894"/>
      <c r="C976" s="1008"/>
      <c r="D976" s="1009"/>
      <c r="E976" s="1010" t="s">
        <v>22817</v>
      </c>
      <c r="F976" s="1011"/>
      <c r="G976" s="588">
        <v>2</v>
      </c>
      <c r="H976" s="1012"/>
      <c r="I976" s="1012"/>
      <c r="J976" s="1012"/>
      <c r="K976" s="1012"/>
      <c r="L976" s="1012"/>
      <c r="M976" s="897"/>
      <c r="N976" s="481"/>
    </row>
    <row r="977" spans="1:14" s="39" customFormat="1">
      <c r="A977" s="927"/>
      <c r="B977" s="894"/>
      <c r="C977" s="1008"/>
      <c r="D977" s="1009"/>
      <c r="E977" s="1045" t="s">
        <v>20629</v>
      </c>
      <c r="F977" s="1011"/>
      <c r="G977" s="1015">
        <f>SUM(G974:G976)</f>
        <v>6</v>
      </c>
      <c r="H977" s="1012"/>
      <c r="I977" s="1012"/>
      <c r="J977" s="1012"/>
      <c r="K977" s="1012"/>
      <c r="L977" s="1012"/>
      <c r="M977" s="897"/>
      <c r="N977" s="481"/>
    </row>
    <row r="978" spans="1:14" s="39" customFormat="1">
      <c r="A978" s="927"/>
      <c r="B978" s="894"/>
      <c r="C978" s="1008"/>
      <c r="D978" s="1009"/>
      <c r="E978" s="1010"/>
      <c r="F978" s="1011"/>
      <c r="G978" s="588"/>
      <c r="H978" s="1012"/>
      <c r="I978" s="1012"/>
      <c r="J978" s="1012"/>
      <c r="K978" s="1012"/>
      <c r="L978" s="1012"/>
      <c r="M978" s="897"/>
      <c r="N978" s="481"/>
    </row>
    <row r="979" spans="1:14" s="483" customFormat="1" ht="24.75">
      <c r="A979" s="927">
        <v>4</v>
      </c>
      <c r="B979" s="891" t="str">
        <f>$B$953&amp;"."&amp;A979</f>
        <v>5.2.3.4</v>
      </c>
      <c r="C979" s="998">
        <f ca="1">VLOOKUP($B979,'PLANILHA ORÇAMENTÁRIA'!$C:$M,2,0)</f>
        <v>308268</v>
      </c>
      <c r="D979" s="998" t="str">
        <f ca="1">VLOOKUP($B979,'PLANILHA ORÇAMENTÁRIA'!$C:$M,3,0)</f>
        <v>SICRO 3</v>
      </c>
      <c r="E979" s="999" t="str">
        <f ca="1">VLOOKUP($B979,'PLANILHA ORÇAMENTÁRIA'!$C:$M,4,0)</f>
        <v>APARELHO DE APOIO METÁLICO ESFÉRICO FIXO COM CAPACIDADE DE 10.000 KN - FORNECIMENTO E INSTALAÇÃO</v>
      </c>
      <c r="F979" s="998" t="str">
        <f ca="1">VLOOKUP($B979,'PLANILHA ORÇAMENTÁRIA'!$C:$M,5,0)</f>
        <v>UN</v>
      </c>
      <c r="G979" s="1000" t="s">
        <v>16</v>
      </c>
      <c r="H979" s="1001" t="s">
        <v>17</v>
      </c>
      <c r="I979" s="1001" t="s">
        <v>18</v>
      </c>
      <c r="J979" s="1001" t="s">
        <v>19</v>
      </c>
      <c r="K979" s="1001" t="s">
        <v>20</v>
      </c>
      <c r="L979" s="1001" t="s">
        <v>21</v>
      </c>
      <c r="M979" s="901">
        <f>G980</f>
        <v>1</v>
      </c>
      <c r="N979" s="482"/>
    </row>
    <row r="980" spans="1:14" s="39" customFormat="1" ht="23.25">
      <c r="A980" s="927"/>
      <c r="B980" s="894"/>
      <c r="C980" s="1008"/>
      <c r="D980" s="1009"/>
      <c r="E980" s="1013" t="s">
        <v>20642</v>
      </c>
      <c r="F980" s="1011"/>
      <c r="G980" s="1015">
        <v>1</v>
      </c>
      <c r="H980" s="1012"/>
      <c r="I980" s="1012"/>
      <c r="J980" s="1012"/>
      <c r="K980" s="1012"/>
      <c r="L980" s="1012"/>
      <c r="M980" s="897"/>
      <c r="N980" s="481"/>
    </row>
    <row r="981" spans="1:14" s="39" customFormat="1">
      <c r="A981" s="927"/>
      <c r="B981" s="894"/>
      <c r="C981" s="1008"/>
      <c r="D981" s="1009"/>
      <c r="E981" s="1010"/>
      <c r="F981" s="1011"/>
      <c r="G981" s="588"/>
      <c r="H981" s="1012"/>
      <c r="I981" s="1012"/>
      <c r="J981" s="1012"/>
      <c r="K981" s="1012"/>
      <c r="L981" s="1012"/>
      <c r="M981" s="897"/>
      <c r="N981" s="481"/>
    </row>
    <row r="982" spans="1:14" s="483" customFormat="1" ht="24.75">
      <c r="A982" s="927">
        <v>5</v>
      </c>
      <c r="B982" s="891" t="str">
        <f>$B$953&amp;"."&amp;A982</f>
        <v>5.2.3.5</v>
      </c>
      <c r="C982" s="998">
        <f ca="1">VLOOKUP($B982,'PLANILHA ORÇAMENTÁRIA'!$C:$M,2,0)</f>
        <v>308318</v>
      </c>
      <c r="D982" s="998" t="str">
        <f ca="1">VLOOKUP($B982,'PLANILHA ORÇAMENTÁRIA'!$C:$M,3,0)</f>
        <v>SICRO 3</v>
      </c>
      <c r="E982" s="999" t="str">
        <f ca="1">VLOOKUP($B982,'PLANILHA ORÇAMENTÁRIA'!$C:$M,4,0)</f>
        <v>APARELHO DE APOIO METÁLICO ELASTOMÉRICO UNIDIRECIONAL COM CAPACIDADE DE 5.500 KN - FORNECIMENTO E INSTALAÇÃO</v>
      </c>
      <c r="F982" s="998" t="str">
        <f ca="1">VLOOKUP($B982,'PLANILHA ORÇAMENTÁRIA'!$C:$M,5,0)</f>
        <v>UN</v>
      </c>
      <c r="G982" s="1000" t="s">
        <v>16</v>
      </c>
      <c r="H982" s="1001" t="s">
        <v>17</v>
      </c>
      <c r="I982" s="1001" t="s">
        <v>18</v>
      </c>
      <c r="J982" s="1001" t="s">
        <v>19</v>
      </c>
      <c r="K982" s="1001" t="s">
        <v>20</v>
      </c>
      <c r="L982" s="1001" t="s">
        <v>21</v>
      </c>
      <c r="M982" s="901">
        <f>G983</f>
        <v>1</v>
      </c>
      <c r="N982" s="482"/>
    </row>
    <row r="983" spans="1:14" s="39" customFormat="1" ht="23.25">
      <c r="A983" s="927"/>
      <c r="B983" s="894"/>
      <c r="C983" s="1008"/>
      <c r="D983" s="1009"/>
      <c r="E983" s="1013" t="s">
        <v>20641</v>
      </c>
      <c r="F983" s="1011"/>
      <c r="G983" s="1015">
        <v>1</v>
      </c>
      <c r="H983" s="1012"/>
      <c r="I983" s="1012"/>
      <c r="J983" s="1012"/>
      <c r="K983" s="1012"/>
      <c r="L983" s="1012"/>
      <c r="M983" s="897"/>
      <c r="N983" s="481"/>
    </row>
    <row r="984" spans="1:14" s="39" customFormat="1">
      <c r="A984" s="927"/>
      <c r="B984" s="894"/>
      <c r="C984" s="1008"/>
      <c r="D984" s="1009"/>
      <c r="E984" s="1010"/>
      <c r="F984" s="1011"/>
      <c r="G984" s="588"/>
      <c r="H984" s="1012"/>
      <c r="I984" s="1012"/>
      <c r="J984" s="1012"/>
      <c r="K984" s="1012"/>
      <c r="L984" s="1012"/>
      <c r="M984" s="897"/>
      <c r="N984" s="481"/>
    </row>
    <row r="985" spans="1:14" s="483" customFormat="1" ht="24.75">
      <c r="A985" s="927">
        <v>6</v>
      </c>
      <c r="B985" s="891" t="str">
        <f>$B$953&amp;"."&amp;A985</f>
        <v>5.2.3.6</v>
      </c>
      <c r="C985" s="998">
        <f ca="1">VLOOKUP($B985,'PLANILHA ORÇAMENTÁRIA'!$C:$M,2,0)</f>
        <v>308320</v>
      </c>
      <c r="D985" s="998" t="str">
        <f ca="1">VLOOKUP($B985,'PLANILHA ORÇAMENTÁRIA'!$C:$M,3,0)</f>
        <v>SICRO 3</v>
      </c>
      <c r="E985" s="999" t="str">
        <f ca="1">VLOOKUP($B985,'PLANILHA ORÇAMENTÁRIA'!$C:$M,4,0)</f>
        <v>APARELHO DE APOIO METÁLICO ELASTOMÉRICO UNIDIRECIONAL COM CAPACIDADE DE 10.000 KN - FORNECIMENTO E INSTALAÇÃO</v>
      </c>
      <c r="F985" s="998" t="str">
        <f ca="1">VLOOKUP($B985,'PLANILHA ORÇAMENTÁRIA'!$C:$M,5,0)</f>
        <v>UN</v>
      </c>
      <c r="G985" s="1000" t="s">
        <v>16</v>
      </c>
      <c r="H985" s="1001" t="s">
        <v>17</v>
      </c>
      <c r="I985" s="1001" t="s">
        <v>18</v>
      </c>
      <c r="J985" s="1001" t="s">
        <v>19</v>
      </c>
      <c r="K985" s="1001" t="s">
        <v>20</v>
      </c>
      <c r="L985" s="1001" t="s">
        <v>21</v>
      </c>
      <c r="M985" s="901">
        <f>G986</f>
        <v>1</v>
      </c>
      <c r="N985" s="482"/>
    </row>
    <row r="986" spans="1:14" s="39" customFormat="1" ht="23.25">
      <c r="A986" s="927"/>
      <c r="B986" s="894"/>
      <c r="C986" s="1008"/>
      <c r="D986" s="1009"/>
      <c r="E986" s="1013" t="s">
        <v>20639</v>
      </c>
      <c r="F986" s="1011"/>
      <c r="G986" s="1015">
        <v>1</v>
      </c>
      <c r="H986" s="1012"/>
      <c r="I986" s="1012"/>
      <c r="J986" s="1012"/>
      <c r="K986" s="1012"/>
      <c r="L986" s="1012"/>
      <c r="M986" s="897"/>
      <c r="N986" s="481"/>
    </row>
    <row r="987" spans="1:14" s="39" customFormat="1">
      <c r="A987" s="927"/>
      <c r="B987" s="894"/>
      <c r="C987" s="1008"/>
      <c r="D987" s="1009"/>
      <c r="E987" s="1010"/>
      <c r="F987" s="1011"/>
      <c r="G987" s="588"/>
      <c r="H987" s="1012"/>
      <c r="I987" s="1012"/>
      <c r="J987" s="1012"/>
      <c r="K987" s="1012"/>
      <c r="L987" s="1012"/>
      <c r="M987" s="897"/>
      <c r="N987" s="481"/>
    </row>
    <row r="988" spans="1:14" s="483" customFormat="1" ht="24.75">
      <c r="A988" s="927">
        <v>7</v>
      </c>
      <c r="B988" s="891" t="str">
        <f>$B$953&amp;"."&amp;A988</f>
        <v>5.2.3.7</v>
      </c>
      <c r="C988" s="998">
        <f ca="1">VLOOKUP($B988,'PLANILHA ORÇAMENTÁRIA'!$C:$M,2,0)</f>
        <v>308323</v>
      </c>
      <c r="D988" s="998" t="str">
        <f ca="1">VLOOKUP($B988,'PLANILHA ORÇAMENTÁRIA'!$C:$M,3,0)</f>
        <v>SICRO 3</v>
      </c>
      <c r="E988" s="999" t="str">
        <f ca="1">VLOOKUP($B988,'PLANILHA ORÇAMENTÁRIA'!$C:$M,4,0)</f>
        <v>APARELHO DE APOIO METÁLICO ELASTOMÉRICO MULTIDIRECIONAL COM CAPACIDADE DE 2.500 KN - FORNECIMENTO E INSTALAÇÃO</v>
      </c>
      <c r="F988" s="998" t="str">
        <f ca="1">VLOOKUP($B988,'PLANILHA ORÇAMENTÁRIA'!$C:$M,5,0)</f>
        <v>UN</v>
      </c>
      <c r="G988" s="1000" t="s">
        <v>16</v>
      </c>
      <c r="H988" s="1001" t="s">
        <v>17</v>
      </c>
      <c r="I988" s="1001" t="s">
        <v>18</v>
      </c>
      <c r="J988" s="1001" t="s">
        <v>19</v>
      </c>
      <c r="K988" s="1001" t="s">
        <v>20</v>
      </c>
      <c r="L988" s="1001" t="s">
        <v>21</v>
      </c>
      <c r="M988" s="901">
        <f>G989</f>
        <v>2</v>
      </c>
      <c r="N988" s="482"/>
    </row>
    <row r="989" spans="1:14" s="39" customFormat="1" ht="23.25">
      <c r="A989" s="927"/>
      <c r="B989" s="894"/>
      <c r="C989" s="1008"/>
      <c r="D989" s="1009"/>
      <c r="E989" s="1013" t="s">
        <v>20638</v>
      </c>
      <c r="F989" s="1011"/>
      <c r="G989" s="1015">
        <v>2</v>
      </c>
      <c r="H989" s="1012"/>
      <c r="I989" s="1012"/>
      <c r="J989" s="1012"/>
      <c r="K989" s="1012"/>
      <c r="L989" s="1012"/>
      <c r="M989" s="897"/>
      <c r="N989" s="481"/>
    </row>
    <row r="990" spans="1:14" s="39" customFormat="1">
      <c r="A990" s="927"/>
      <c r="B990" s="894"/>
      <c r="C990" s="1008"/>
      <c r="D990" s="1009"/>
      <c r="E990" s="1010"/>
      <c r="F990" s="1011"/>
      <c r="G990" s="588"/>
      <c r="H990" s="1012"/>
      <c r="I990" s="1012"/>
      <c r="J990" s="1012"/>
      <c r="K990" s="1012"/>
      <c r="L990" s="1012"/>
      <c r="M990" s="897"/>
      <c r="N990" s="481"/>
    </row>
    <row r="991" spans="1:14" s="483" customFormat="1" ht="24.75">
      <c r="A991" s="927">
        <v>8</v>
      </c>
      <c r="B991" s="891" t="str">
        <f>$B$953&amp;"."&amp;A991</f>
        <v>5.2.3.8</v>
      </c>
      <c r="C991" s="998">
        <f ca="1">VLOOKUP($B991,'PLANILHA ORÇAMENTÁRIA'!$C:$M,2,0)</f>
        <v>308326</v>
      </c>
      <c r="D991" s="998" t="str">
        <f ca="1">VLOOKUP($B991,'PLANILHA ORÇAMENTÁRIA'!$C:$M,3,0)</f>
        <v>SICRO 3</v>
      </c>
      <c r="E991" s="999" t="str">
        <f ca="1">VLOOKUP($B991,'PLANILHA ORÇAMENTÁRIA'!$C:$M,4,0)</f>
        <v>APARELHO DE APOIO METÁLICO ELASTOMÉRICO MULTIDIRECIONAL COM CAPACIDADE DE 7.500 KN - FORNECIMENTO E INSTALAÇÃO</v>
      </c>
      <c r="F991" s="998" t="str">
        <f ca="1">VLOOKUP($B991,'PLANILHA ORÇAMENTÁRIA'!$C:$M,5,0)</f>
        <v>UN</v>
      </c>
      <c r="G991" s="1000" t="s">
        <v>16</v>
      </c>
      <c r="H991" s="1001" t="s">
        <v>17</v>
      </c>
      <c r="I991" s="1001" t="s">
        <v>18</v>
      </c>
      <c r="J991" s="1001" t="s">
        <v>19</v>
      </c>
      <c r="K991" s="1001" t="s">
        <v>20</v>
      </c>
      <c r="L991" s="1001" t="s">
        <v>21</v>
      </c>
      <c r="M991" s="901">
        <f>G992</f>
        <v>1</v>
      </c>
      <c r="N991" s="482"/>
    </row>
    <row r="992" spans="1:14" s="39" customFormat="1" ht="23.25">
      <c r="A992" s="927"/>
      <c r="B992" s="894"/>
      <c r="C992" s="1008"/>
      <c r="D992" s="1009"/>
      <c r="E992" s="1013" t="s">
        <v>20640</v>
      </c>
      <c r="F992" s="1011"/>
      <c r="G992" s="1015">
        <v>1</v>
      </c>
      <c r="H992" s="1012"/>
      <c r="I992" s="1012"/>
      <c r="J992" s="1012"/>
      <c r="K992" s="1012"/>
      <c r="L992" s="1012"/>
      <c r="M992" s="897"/>
      <c r="N992" s="481"/>
    </row>
    <row r="993" spans="1:14" s="39" customFormat="1">
      <c r="A993" s="927"/>
      <c r="B993" s="894"/>
      <c r="C993" s="1008"/>
      <c r="D993" s="1009"/>
      <c r="E993" s="1010"/>
      <c r="F993" s="1011"/>
      <c r="G993" s="588"/>
      <c r="H993" s="1012"/>
      <c r="I993" s="1012"/>
      <c r="J993" s="1012"/>
      <c r="K993" s="1012"/>
      <c r="L993" s="1012"/>
      <c r="M993" s="897"/>
      <c r="N993" s="481"/>
    </row>
    <row r="994" spans="1:14" s="39" customFormat="1" ht="15" customHeight="1">
      <c r="A994" s="927">
        <v>4</v>
      </c>
      <c r="B994" s="910" t="str">
        <f>$B$812&amp;"."&amp;A994</f>
        <v>5.2.4</v>
      </c>
      <c r="C994" s="1039"/>
      <c r="D994" s="1039"/>
      <c r="E994" s="1040" t="s">
        <v>11945</v>
      </c>
      <c r="F994" s="1041"/>
      <c r="G994" s="1042"/>
      <c r="H994" s="1043"/>
      <c r="I994" s="1043"/>
      <c r="J994" s="1043"/>
      <c r="K994" s="1043"/>
      <c r="L994" s="1043"/>
      <c r="M994" s="911"/>
      <c r="N994" s="481"/>
    </row>
    <row r="995" spans="1:14" s="483" customFormat="1" ht="24.75">
      <c r="A995" s="927">
        <v>1</v>
      </c>
      <c r="B995" s="891" t="str">
        <f>$B$994&amp;"."&amp;A995</f>
        <v>5.2.4.1</v>
      </c>
      <c r="C995" s="998">
        <f ca="1">VLOOKUP($B995,'PLANILHA ORÇAMENTÁRIA'!$C:$M,2,0)</f>
        <v>307734</v>
      </c>
      <c r="D995" s="998" t="str">
        <f ca="1">VLOOKUP($B995,'PLANILHA ORÇAMENTÁRIA'!$C:$M,3,0)</f>
        <v>SICRO 3</v>
      </c>
      <c r="E995" s="999" t="str">
        <f ca="1">VLOOKUP($B995,'PLANILHA ORÇAMENTÁRIA'!$C:$M,4,0)</f>
        <v>JUNTA DE DILATAÇÃO EM ELASTÔMERO E PERFIL VV - L = 25 MM E H = 50 MM - FORNECIMENTO E INSTALAÇÃO</v>
      </c>
      <c r="F995" s="998" t="str">
        <f ca="1">VLOOKUP($B995,'PLANILHA ORÇAMENTÁRIA'!$C:$M,5,0)</f>
        <v>M</v>
      </c>
      <c r="G995" s="1000" t="s">
        <v>16</v>
      </c>
      <c r="H995" s="1001" t="s">
        <v>17</v>
      </c>
      <c r="I995" s="1001" t="s">
        <v>18</v>
      </c>
      <c r="J995" s="1001" t="s">
        <v>19</v>
      </c>
      <c r="K995" s="1001" t="s">
        <v>20</v>
      </c>
      <c r="L995" s="1001" t="s">
        <v>21</v>
      </c>
      <c r="M995" s="901">
        <f>M996</f>
        <v>7.8</v>
      </c>
      <c r="N995" s="482"/>
    </row>
    <row r="996" spans="1:14" s="39" customFormat="1" ht="33.75">
      <c r="A996" s="927"/>
      <c r="B996" s="894"/>
      <c r="C996" s="1008"/>
      <c r="D996" s="1009"/>
      <c r="E996" s="1013" t="s">
        <v>20676</v>
      </c>
      <c r="F996" s="1011"/>
      <c r="G996" s="588">
        <v>1</v>
      </c>
      <c r="H996" s="1012">
        <v>7.8</v>
      </c>
      <c r="I996" s="1072">
        <v>2.5000000000000001E-2</v>
      </c>
      <c r="J996" s="1072">
        <v>0.05</v>
      </c>
      <c r="K996" s="1012"/>
      <c r="L996" s="1012"/>
      <c r="M996" s="897">
        <f>H996*G996</f>
        <v>7.8</v>
      </c>
      <c r="N996" s="481"/>
    </row>
    <row r="997" spans="1:14" s="39" customFormat="1">
      <c r="A997" s="927"/>
      <c r="B997" s="894"/>
      <c r="C997" s="1008"/>
      <c r="D997" s="1009"/>
      <c r="E997" s="1025"/>
      <c r="F997" s="1011"/>
      <c r="G997" s="588"/>
      <c r="H997" s="1012"/>
      <c r="I997" s="1012"/>
      <c r="J997" s="1072"/>
      <c r="K997" s="1012"/>
      <c r="L997" s="1012"/>
      <c r="M997" s="897"/>
      <c r="N997" s="481"/>
    </row>
    <row r="998" spans="1:14" s="483" customFormat="1" ht="24.75">
      <c r="A998" s="927">
        <v>2</v>
      </c>
      <c r="B998" s="891" t="str">
        <f>$B$994&amp;"."&amp;A998</f>
        <v>5.2.4.2</v>
      </c>
      <c r="C998" s="998">
        <f ca="1">VLOOKUP($B998,'PLANILHA ORÇAMENTÁRIA'!$C:$M,2,0)</f>
        <v>307737</v>
      </c>
      <c r="D998" s="998" t="str">
        <f ca="1">VLOOKUP($B998,'PLANILHA ORÇAMENTÁRIA'!$C:$M,3,0)</f>
        <v>SICRO 3</v>
      </c>
      <c r="E998" s="999" t="str">
        <f ca="1">VLOOKUP($B998,'PLANILHA ORÇAMENTÁRIA'!$C:$M,4,0)</f>
        <v>JUNTA DE DILATAÇÃO EM ELASTÔMERO E PERFIL VV - L = 50 MM E H = 80 MM - FORNECIMENTO E INSTALAÇÃO</v>
      </c>
      <c r="F998" s="998" t="str">
        <f ca="1">VLOOKUP($B998,'PLANILHA ORÇAMENTÁRIA'!$C:$M,5,0)</f>
        <v>M</v>
      </c>
      <c r="G998" s="1000" t="s">
        <v>16</v>
      </c>
      <c r="H998" s="1001" t="s">
        <v>17</v>
      </c>
      <c r="I998" s="1001" t="s">
        <v>18</v>
      </c>
      <c r="J998" s="1073" t="s">
        <v>19</v>
      </c>
      <c r="K998" s="1001" t="s">
        <v>20</v>
      </c>
      <c r="L998" s="1001" t="s">
        <v>21</v>
      </c>
      <c r="M998" s="901">
        <f>M999</f>
        <v>39</v>
      </c>
      <c r="N998" s="482"/>
    </row>
    <row r="999" spans="1:14" s="39" customFormat="1" ht="33.75">
      <c r="A999" s="927"/>
      <c r="B999" s="894"/>
      <c r="C999" s="1008"/>
      <c r="D999" s="1009"/>
      <c r="E999" s="1013" t="s">
        <v>20677</v>
      </c>
      <c r="F999" s="1011"/>
      <c r="G999" s="588">
        <v>5</v>
      </c>
      <c r="H999" s="1012">
        <v>7.8</v>
      </c>
      <c r="I999" s="1072">
        <v>0.05</v>
      </c>
      <c r="J999" s="1072">
        <v>0.08</v>
      </c>
      <c r="K999" s="1012"/>
      <c r="L999" s="1012"/>
      <c r="M999" s="897">
        <f>H999*G999</f>
        <v>39</v>
      </c>
      <c r="N999" s="481"/>
    </row>
    <row r="1000" spans="1:14" s="39" customFormat="1">
      <c r="A1000" s="927"/>
      <c r="B1000" s="894"/>
      <c r="C1000" s="1008"/>
      <c r="D1000" s="1009"/>
      <c r="E1000" s="1010"/>
      <c r="F1000" s="1011"/>
      <c r="G1000" s="588"/>
      <c r="H1000" s="1012"/>
      <c r="I1000" s="1012"/>
      <c r="J1000" s="1012"/>
      <c r="K1000" s="1012"/>
      <c r="L1000" s="1012"/>
      <c r="M1000" s="897"/>
      <c r="N1000" s="481"/>
    </row>
    <row r="1001" spans="1:14" s="483" customFormat="1" ht="24.75">
      <c r="A1001" s="927">
        <v>3</v>
      </c>
      <c r="B1001" s="891" t="str">
        <f>$B$994&amp;"."&amp;A1001</f>
        <v>5.2.4.3</v>
      </c>
      <c r="C1001" s="998">
        <f ca="1">VLOOKUP($B1001,'PLANILHA ORÇAMENTÁRIA'!$C:$M,2,0)</f>
        <v>307084</v>
      </c>
      <c r="D1001" s="998" t="str">
        <f ca="1">VLOOKUP($B1001,'PLANILHA ORÇAMENTÁRIA'!$C:$M,3,0)</f>
        <v>SICRO 3</v>
      </c>
      <c r="E1001" s="999" t="str">
        <f ca="1">VLOOKUP($B1001,'PLANILHA ORÇAMENTÁRIA'!$C:$M,4,0)</f>
        <v>LÁBIOS POLIMÉRICOS EM JUNTA DE PAVIMENTO DE CONCRETO - L = 20 MM E H = 30 MM - CONFECÇÃO E ASSENTAMENTO</v>
      </c>
      <c r="F1001" s="998" t="str">
        <f ca="1">VLOOKUP($B1001,'PLANILHA ORÇAMENTÁRIA'!$C:$M,5,0)</f>
        <v>M</v>
      </c>
      <c r="G1001" s="1000" t="s">
        <v>16</v>
      </c>
      <c r="H1001" s="1001" t="s">
        <v>17</v>
      </c>
      <c r="I1001" s="1001" t="s">
        <v>18</v>
      </c>
      <c r="J1001" s="1073" t="s">
        <v>19</v>
      </c>
      <c r="K1001" s="1001" t="s">
        <v>20</v>
      </c>
      <c r="L1001" s="1001" t="s">
        <v>21</v>
      </c>
      <c r="M1001" s="901">
        <f>M1004</f>
        <v>93.6</v>
      </c>
      <c r="N1001" s="482"/>
    </row>
    <row r="1002" spans="1:14" s="39" customFormat="1" ht="23.25">
      <c r="A1002" s="927"/>
      <c r="B1002" s="894"/>
      <c r="C1002" s="1008"/>
      <c r="D1002" s="1009"/>
      <c r="E1002" s="1013" t="s">
        <v>20675</v>
      </c>
      <c r="F1002" s="1011"/>
      <c r="G1002" s="588">
        <f>$G$996*2</f>
        <v>2</v>
      </c>
      <c r="H1002" s="1012">
        <f>$H$996</f>
        <v>7.8</v>
      </c>
      <c r="I1002" s="1072">
        <v>0.03</v>
      </c>
      <c r="J1002" s="1072">
        <v>0.02</v>
      </c>
      <c r="K1002" s="1012"/>
      <c r="L1002" s="1012"/>
      <c r="M1002" s="900">
        <f>H1002*G1002</f>
        <v>15.6</v>
      </c>
      <c r="N1002" s="481"/>
    </row>
    <row r="1003" spans="1:14" s="39" customFormat="1" ht="23.25">
      <c r="A1003" s="927"/>
      <c r="B1003" s="894"/>
      <c r="C1003" s="1008"/>
      <c r="D1003" s="1009"/>
      <c r="E1003" s="1013" t="s">
        <v>20679</v>
      </c>
      <c r="F1003" s="1011"/>
      <c r="G1003" s="588">
        <f>G999*2</f>
        <v>10</v>
      </c>
      <c r="H1003" s="1012">
        <f>$H$999</f>
        <v>7.8</v>
      </c>
      <c r="I1003" s="1072">
        <v>0.03</v>
      </c>
      <c r="J1003" s="1072">
        <v>0.02</v>
      </c>
      <c r="K1003" s="1012"/>
      <c r="L1003" s="1012"/>
      <c r="M1003" s="900">
        <f>H1003*G1003</f>
        <v>78</v>
      </c>
      <c r="N1003" s="481"/>
    </row>
    <row r="1004" spans="1:14" s="39" customFormat="1">
      <c r="A1004" s="927"/>
      <c r="B1004" s="894"/>
      <c r="C1004" s="1008"/>
      <c r="D1004" s="1009"/>
      <c r="E1004" s="1019" t="s">
        <v>20678</v>
      </c>
      <c r="F1004" s="1011"/>
      <c r="G1004" s="588"/>
      <c r="H1004" s="1012"/>
      <c r="I1004" s="1072"/>
      <c r="J1004" s="1012"/>
      <c r="K1004" s="1012"/>
      <c r="L1004" s="1012"/>
      <c r="M1004" s="897">
        <f>SUM(M1002:M1003)</f>
        <v>93.6</v>
      </c>
      <c r="N1004" s="481"/>
    </row>
    <row r="1005" spans="1:14" s="39" customFormat="1">
      <c r="A1005" s="927"/>
      <c r="B1005" s="894"/>
      <c r="C1005" s="1008"/>
      <c r="D1005" s="1009"/>
      <c r="E1005" s="1010"/>
      <c r="F1005" s="1011"/>
      <c r="G1005" s="588"/>
      <c r="H1005" s="1012"/>
      <c r="I1005" s="1072"/>
      <c r="J1005" s="1012"/>
      <c r="K1005" s="1012"/>
      <c r="L1005" s="1012"/>
      <c r="M1005" s="897"/>
      <c r="N1005" s="481"/>
    </row>
    <row r="1006" spans="1:14" s="483" customFormat="1" ht="24.75">
      <c r="A1006" s="927">
        <v>4</v>
      </c>
      <c r="B1006" s="891" t="str">
        <f>$B$994&amp;"."&amp;A1006</f>
        <v>5.2.4.4</v>
      </c>
      <c r="C1006" s="998" t="str">
        <f ca="1">VLOOKUP($B1006,'PLANILHA ORÇAMENTÁRIA'!$C:$M,2,0)</f>
        <v>CPU-006</v>
      </c>
      <c r="D1006" s="998" t="str">
        <f ca="1">VLOOKUP($B1006,'PLANILHA ORÇAMENTÁRIA'!$C:$M,3,0)</f>
        <v>EXTRA</v>
      </c>
      <c r="E1006" s="999" t="str">
        <f ca="1">VLOOKUP($B1006,'PLANILHA ORÇAMENTÁRIA'!$C:$M,4,0)</f>
        <v>JUNTA DE DILATAÇÃO EM ELASTÔMERO E PERFIL UT 80 LPEC - CONFORT - L = 80 MM E H = 90 MM - FORNECIMENTO E INSTALAÇÃO</v>
      </c>
      <c r="F1006" s="998" t="str">
        <f ca="1">VLOOKUP($B1006,'PLANILHA ORÇAMENTÁRIA'!$C:$M,5,0)</f>
        <v>M</v>
      </c>
      <c r="G1006" s="1000" t="s">
        <v>16</v>
      </c>
      <c r="H1006" s="1001" t="s">
        <v>17</v>
      </c>
      <c r="I1006" s="1001" t="s">
        <v>18</v>
      </c>
      <c r="J1006" s="1001" t="s">
        <v>19</v>
      </c>
      <c r="K1006" s="1001" t="s">
        <v>20</v>
      </c>
      <c r="L1006" s="1001" t="s">
        <v>21</v>
      </c>
      <c r="M1006" s="901">
        <f>M1007</f>
        <v>7.8</v>
      </c>
      <c r="N1006" s="482"/>
    </row>
    <row r="1007" spans="1:14" s="39" customFormat="1" ht="33.75">
      <c r="A1007" s="927"/>
      <c r="B1007" s="894"/>
      <c r="C1007" s="1008"/>
      <c r="D1007" s="1009"/>
      <c r="E1007" s="1013" t="s">
        <v>20673</v>
      </c>
      <c r="F1007" s="1011"/>
      <c r="G1007" s="588">
        <v>1</v>
      </c>
      <c r="H1007" s="1012">
        <f>$H$999</f>
        <v>7.8</v>
      </c>
      <c r="I1007" s="1012"/>
      <c r="J1007" s="1012"/>
      <c r="K1007" s="1012"/>
      <c r="L1007" s="1012"/>
      <c r="M1007" s="897">
        <f>H1007*G1007</f>
        <v>7.8</v>
      </c>
      <c r="N1007" s="481"/>
    </row>
    <row r="1008" spans="1:14" s="39" customFormat="1">
      <c r="A1008" s="927"/>
      <c r="B1008" s="894"/>
      <c r="C1008" s="1008"/>
      <c r="D1008" s="1009"/>
      <c r="E1008" s="1010"/>
      <c r="F1008" s="1011"/>
      <c r="G1008" s="588"/>
      <c r="H1008" s="1012"/>
      <c r="I1008" s="1012"/>
      <c r="J1008" s="1012"/>
      <c r="K1008" s="1012"/>
      <c r="L1008" s="1012"/>
      <c r="M1008" s="897"/>
      <c r="N1008" s="481"/>
    </row>
    <row r="1009" spans="1:14" s="483" customFormat="1" ht="24.75">
      <c r="A1009" s="927">
        <v>5</v>
      </c>
      <c r="B1009" s="891" t="str">
        <f>$B$994&amp;"."&amp;A1009</f>
        <v>5.2.4.5</v>
      </c>
      <c r="C1009" s="998" t="str">
        <f ca="1">VLOOKUP($B1009,'PLANILHA ORÇAMENTÁRIA'!$C:$M,2,0)</f>
        <v>CPU-007</v>
      </c>
      <c r="D1009" s="998" t="str">
        <f ca="1">VLOOKUP($B1009,'PLANILHA ORÇAMENTÁRIA'!$C:$M,3,0)</f>
        <v>EXTRA</v>
      </c>
      <c r="E1009" s="999" t="str">
        <f ca="1">VLOOKUP($B1009,'PLANILHA ORÇAMENTÁRIA'!$C:$M,4,0)</f>
        <v>JUNTA DE DILATAÇÃO EM ELASTÔMERO E PERFIL UT 100 LPEC - CONFORT - L = 100 MM E H = 90 MM - FORNECIMENTO E INSTALAÇÃO</v>
      </c>
      <c r="F1009" s="998" t="str">
        <f ca="1">VLOOKUP($B1009,'PLANILHA ORÇAMENTÁRIA'!$C:$M,5,0)</f>
        <v>M</v>
      </c>
      <c r="G1009" s="1000" t="s">
        <v>16</v>
      </c>
      <c r="H1009" s="1001" t="s">
        <v>17</v>
      </c>
      <c r="I1009" s="1001" t="s">
        <v>18</v>
      </c>
      <c r="J1009" s="1001" t="s">
        <v>19</v>
      </c>
      <c r="K1009" s="1001" t="s">
        <v>20</v>
      </c>
      <c r="L1009" s="1001" t="s">
        <v>21</v>
      </c>
      <c r="M1009" s="901">
        <f>M1010</f>
        <v>7.8</v>
      </c>
      <c r="N1009" s="482"/>
    </row>
    <row r="1010" spans="1:14" s="39" customFormat="1" ht="33.75">
      <c r="A1010" s="927"/>
      <c r="B1010" s="894"/>
      <c r="C1010" s="1008"/>
      <c r="D1010" s="1009"/>
      <c r="E1010" s="1013" t="s">
        <v>20674</v>
      </c>
      <c r="F1010" s="1011"/>
      <c r="G1010" s="588">
        <v>1</v>
      </c>
      <c r="H1010" s="1012">
        <f>$H$999</f>
        <v>7.8</v>
      </c>
      <c r="I1010" s="1012"/>
      <c r="J1010" s="1012"/>
      <c r="K1010" s="1012"/>
      <c r="L1010" s="1012"/>
      <c r="M1010" s="897">
        <f>H1010*G1010</f>
        <v>7.8</v>
      </c>
      <c r="N1010" s="481"/>
    </row>
    <row r="1011" spans="1:14" s="39" customFormat="1">
      <c r="A1011" s="927"/>
      <c r="B1011" s="894"/>
      <c r="C1011" s="1008"/>
      <c r="D1011" s="1009"/>
      <c r="E1011" s="1010"/>
      <c r="F1011" s="1011"/>
      <c r="G1011" s="588"/>
      <c r="H1011" s="1012"/>
      <c r="I1011" s="1012"/>
      <c r="J1011" s="1012"/>
      <c r="K1011" s="1012"/>
      <c r="L1011" s="1012"/>
      <c r="M1011" s="897"/>
      <c r="N1011" s="481"/>
    </row>
    <row r="1012" spans="1:14" s="483" customFormat="1">
      <c r="A1012" s="927">
        <v>6</v>
      </c>
      <c r="B1012" s="891" t="str">
        <f>$B$994&amp;"."&amp;A1012</f>
        <v>5.2.4.6</v>
      </c>
      <c r="C1012" s="998" t="str">
        <f ca="1">VLOOKUP($B1012,'PLANILHA ORÇAMENTÁRIA'!$C:$M,2,0)</f>
        <v>CPU-008</v>
      </c>
      <c r="D1012" s="998" t="str">
        <f ca="1">VLOOKUP($B1012,'PLANILHA ORÇAMENTÁRIA'!$C:$M,3,0)</f>
        <v>EXTRA</v>
      </c>
      <c r="E1012" s="999" t="str">
        <f ca="1">VLOOKUP($B1012,'PLANILHA ORÇAMENTÁRIA'!$C:$M,4,0)</f>
        <v>CAMADA AMORTECEDORA COM PAPEL ALCATROADO (KRAFT)</v>
      </c>
      <c r="F1012" s="998" t="str">
        <f ca="1">VLOOKUP($B1012,'PLANILHA ORÇAMENTÁRIA'!$C:$M,5,0)</f>
        <v>M²</v>
      </c>
      <c r="G1012" s="1000" t="s">
        <v>16</v>
      </c>
      <c r="H1012" s="1001" t="s">
        <v>17</v>
      </c>
      <c r="I1012" s="1001" t="s">
        <v>18</v>
      </c>
      <c r="J1012" s="1001" t="s">
        <v>19</v>
      </c>
      <c r="K1012" s="1001" t="s">
        <v>20</v>
      </c>
      <c r="L1012" s="1001" t="s">
        <v>21</v>
      </c>
      <c r="M1012" s="901">
        <f>M1015</f>
        <v>4.29</v>
      </c>
      <c r="N1012" s="482"/>
    </row>
    <row r="1013" spans="1:14" s="39" customFormat="1" ht="23.25">
      <c r="A1013" s="927"/>
      <c r="B1013" s="894"/>
      <c r="C1013" s="1008"/>
      <c r="D1013" s="1009"/>
      <c r="E1013" s="1013" t="s">
        <v>20687</v>
      </c>
      <c r="F1013" s="1011"/>
      <c r="G1013" s="588">
        <v>1</v>
      </c>
      <c r="H1013" s="1012">
        <v>7.8</v>
      </c>
      <c r="I1013" s="1012">
        <v>0.3</v>
      </c>
      <c r="J1013" s="1012"/>
      <c r="K1013" s="1012">
        <f>H1013*I1013</f>
        <v>2.34</v>
      </c>
      <c r="L1013" s="1012"/>
      <c r="M1013" s="900">
        <f>K1013*G1013</f>
        <v>2.34</v>
      </c>
      <c r="N1013" s="481"/>
    </row>
    <row r="1014" spans="1:14" s="39" customFormat="1" ht="23.25">
      <c r="A1014" s="927"/>
      <c r="B1014" s="894"/>
      <c r="C1014" s="1008"/>
      <c r="D1014" s="1009"/>
      <c r="E1014" s="1013" t="s">
        <v>20688</v>
      </c>
      <c r="F1014" s="1011"/>
      <c r="G1014" s="588">
        <v>1</v>
      </c>
      <c r="H1014" s="1012">
        <v>7.8</v>
      </c>
      <c r="I1014" s="1012">
        <v>0.25</v>
      </c>
      <c r="J1014" s="1012"/>
      <c r="K1014" s="1012">
        <f>H1014*I1014</f>
        <v>1.95</v>
      </c>
      <c r="L1014" s="1012"/>
      <c r="M1014" s="900">
        <f>K1014*G1014</f>
        <v>1.95</v>
      </c>
      <c r="N1014" s="481"/>
    </row>
    <row r="1015" spans="1:14" s="39" customFormat="1">
      <c r="A1015" s="927"/>
      <c r="B1015" s="894"/>
      <c r="C1015" s="1008"/>
      <c r="D1015" s="1009"/>
      <c r="E1015" s="1018" t="s">
        <v>20686</v>
      </c>
      <c r="F1015" s="1011"/>
      <c r="G1015" s="588">
        <f>SUM(G1013:G1014)</f>
        <v>2</v>
      </c>
      <c r="H1015" s="1012"/>
      <c r="I1015" s="1012"/>
      <c r="J1015" s="1012"/>
      <c r="K1015" s="1012"/>
      <c r="L1015" s="1012"/>
      <c r="M1015" s="902">
        <f>SUM(M1013:M1014)</f>
        <v>4.29</v>
      </c>
      <c r="N1015" s="481"/>
    </row>
    <row r="1016" spans="1:14" s="39" customFormat="1">
      <c r="A1016" s="927"/>
      <c r="B1016" s="894"/>
      <c r="C1016" s="1008"/>
      <c r="D1016" s="1009"/>
      <c r="E1016" s="1013"/>
      <c r="F1016" s="1011"/>
      <c r="G1016" s="588"/>
      <c r="H1016" s="1012"/>
      <c r="I1016" s="1012"/>
      <c r="J1016" s="1012"/>
      <c r="K1016" s="1012"/>
      <c r="L1016" s="1012"/>
      <c r="M1016" s="897"/>
      <c r="N1016" s="481"/>
    </row>
    <row r="1017" spans="1:14" s="39" customFormat="1" ht="15" customHeight="1">
      <c r="A1017" s="927">
        <v>3</v>
      </c>
      <c r="B1017" s="908" t="str">
        <f>$B$581&amp;"."&amp;A1017</f>
        <v>5.3</v>
      </c>
      <c r="C1017" s="1034"/>
      <c r="D1017" s="1034"/>
      <c r="E1017" s="1035" t="s">
        <v>11946</v>
      </c>
      <c r="F1017" s="1036"/>
      <c r="G1017" s="1037"/>
      <c r="H1017" s="1038"/>
      <c r="I1017" s="1038"/>
      <c r="J1017" s="1038"/>
      <c r="K1017" s="1038"/>
      <c r="L1017" s="1038"/>
      <c r="M1017" s="909"/>
      <c r="N1017" s="481"/>
    </row>
    <row r="1018" spans="1:14" s="39" customFormat="1" ht="15" customHeight="1">
      <c r="A1018" s="927">
        <v>1</v>
      </c>
      <c r="B1018" s="910" t="str">
        <f>$B$1017&amp;"."&amp;A1018</f>
        <v>5.3.1</v>
      </c>
      <c r="C1018" s="1039"/>
      <c r="D1018" s="1039"/>
      <c r="E1018" s="1040" t="s">
        <v>14902</v>
      </c>
      <c r="F1018" s="1041"/>
      <c r="G1018" s="1042"/>
      <c r="H1018" s="1043"/>
      <c r="I1018" s="1043"/>
      <c r="J1018" s="1043"/>
      <c r="K1018" s="1043"/>
      <c r="L1018" s="1043"/>
      <c r="M1018" s="911"/>
      <c r="N1018" s="481"/>
    </row>
    <row r="1019" spans="1:14" s="483" customFormat="1" ht="24.75">
      <c r="A1019" s="927">
        <v>1</v>
      </c>
      <c r="B1019" s="891" t="str">
        <f>$B$1018&amp;"."&amp;A1019</f>
        <v>5.3.1.1</v>
      </c>
      <c r="C1019" s="998" t="str">
        <f ca="1">VLOOKUP($B1019,'PLANILHA ORÇAMENTÁRIA'!$C:$M,2,0)</f>
        <v>CPU-018</v>
      </c>
      <c r="D1019" s="998" t="str">
        <f ca="1">VLOOKUP($B1019,'PLANILHA ORÇAMENTÁRIA'!$C:$M,3,0)</f>
        <v>EXTRA</v>
      </c>
      <c r="E1019" s="999" t="str">
        <f ca="1">VLOOKUP($B1019,'PLANILHA ORÇAMENTÁRIA'!$C:$M,4,0)</f>
        <v>LOCAÇÃO, MONTAGEM, IÇAMENTO, DESFORMA E LIMPEZA DE FORMA PARA VIGA PRÉ MOLDADA METÁLICA LOCADA</v>
      </c>
      <c r="F1019" s="998" t="str">
        <f ca="1">VLOOKUP($B1019,'PLANILHA ORÇAMENTÁRIA'!$C:$M,5,0)</f>
        <v>M2</v>
      </c>
      <c r="G1019" s="1000" t="s">
        <v>16</v>
      </c>
      <c r="H1019" s="1001" t="s">
        <v>17</v>
      </c>
      <c r="I1019" s="1001" t="s">
        <v>18</v>
      </c>
      <c r="J1019" s="1001" t="s">
        <v>19</v>
      </c>
      <c r="K1019" s="1001" t="s">
        <v>20</v>
      </c>
      <c r="L1019" s="1001" t="s">
        <v>21</v>
      </c>
      <c r="M1019" s="901">
        <f>M1027</f>
        <v>1911.03</v>
      </c>
      <c r="N1019" s="482"/>
    </row>
    <row r="1020" spans="1:14" s="39" customFormat="1" ht="23.25">
      <c r="A1020" s="927"/>
      <c r="B1020" s="894"/>
      <c r="C1020" s="1008"/>
      <c r="D1020" s="1009"/>
      <c r="E1020" s="1013" t="s">
        <v>20658</v>
      </c>
      <c r="F1020" s="1011"/>
      <c r="G1020" s="588"/>
      <c r="H1020" s="1012"/>
      <c r="I1020" s="1012"/>
      <c r="J1020" s="1012"/>
      <c r="K1020" s="1012"/>
      <c r="L1020" s="1012"/>
      <c r="M1020" s="897"/>
      <c r="N1020" s="481"/>
    </row>
    <row r="1021" spans="1:14" s="39" customFormat="1">
      <c r="A1021" s="927"/>
      <c r="B1021" s="894"/>
      <c r="C1021" s="1008"/>
      <c r="D1021" s="1009"/>
      <c r="E1021" s="1025" t="s">
        <v>20655</v>
      </c>
      <c r="F1021" s="1011"/>
      <c r="G1021" s="588">
        <v>1</v>
      </c>
      <c r="H1021" s="1012">
        <v>23.97</v>
      </c>
      <c r="I1021" s="1012">
        <v>0.6</v>
      </c>
      <c r="J1021" s="1012">
        <v>1.8</v>
      </c>
      <c r="K1021" s="1012">
        <f>(2*H1021*J1021) + (2*I1021*J1021)+(H1021*I1021)</f>
        <v>102.834</v>
      </c>
      <c r="L1021" s="1012"/>
      <c r="M1021" s="900">
        <f>K1021*G1021</f>
        <v>102.834</v>
      </c>
      <c r="N1021" s="481"/>
    </row>
    <row r="1022" spans="1:14" s="39" customFormat="1">
      <c r="A1022" s="927"/>
      <c r="B1022" s="894"/>
      <c r="C1022" s="1008"/>
      <c r="D1022" s="1009"/>
      <c r="E1022" s="1025" t="s">
        <v>20656</v>
      </c>
      <c r="F1022" s="1011"/>
      <c r="G1022" s="588">
        <v>1</v>
      </c>
      <c r="H1022" s="1012">
        <v>24.75</v>
      </c>
      <c r="I1022" s="1012">
        <v>0.6</v>
      </c>
      <c r="J1022" s="1012">
        <v>1.8</v>
      </c>
      <c r="K1022" s="1012">
        <f t="shared" ref="K1022:K1026" si="101">(2*H1022*J1022) + (2*I1022*J1022)+(H1022*I1022)</f>
        <v>106.11</v>
      </c>
      <c r="L1022" s="1012"/>
      <c r="M1022" s="900">
        <f t="shared" ref="M1022:M1026" si="102">K1022*G1022</f>
        <v>106.11</v>
      </c>
      <c r="N1022" s="481"/>
    </row>
    <row r="1023" spans="1:14" s="39" customFormat="1">
      <c r="A1023" s="927"/>
      <c r="B1023" s="894"/>
      <c r="C1023" s="1008"/>
      <c r="D1023" s="1009"/>
      <c r="E1023" s="1025" t="s">
        <v>20663</v>
      </c>
      <c r="F1023" s="1011"/>
      <c r="G1023" s="588">
        <v>1</v>
      </c>
      <c r="H1023" s="1012">
        <v>25.48</v>
      </c>
      <c r="I1023" s="1012">
        <v>0.6</v>
      </c>
      <c r="J1023" s="1012">
        <v>1.8</v>
      </c>
      <c r="K1023" s="1012">
        <f t="shared" si="101"/>
        <v>109.176</v>
      </c>
      <c r="L1023" s="1012"/>
      <c r="M1023" s="900">
        <f t="shared" si="102"/>
        <v>109.176</v>
      </c>
      <c r="N1023" s="481"/>
    </row>
    <row r="1024" spans="1:14" s="39" customFormat="1">
      <c r="A1024" s="927"/>
      <c r="B1024" s="894"/>
      <c r="C1024" s="1008"/>
      <c r="D1024" s="1009"/>
      <c r="E1024" s="1025" t="s">
        <v>20662</v>
      </c>
      <c r="F1024" s="1011"/>
      <c r="G1024" s="588">
        <v>5</v>
      </c>
      <c r="H1024" s="1012">
        <v>24.75</v>
      </c>
      <c r="I1024" s="1012">
        <v>0.6</v>
      </c>
      <c r="J1024" s="1012">
        <v>1.8</v>
      </c>
      <c r="K1024" s="1012">
        <f t="shared" si="101"/>
        <v>106.11</v>
      </c>
      <c r="L1024" s="1012"/>
      <c r="M1024" s="900">
        <f t="shared" si="102"/>
        <v>530.54999999999995</v>
      </c>
      <c r="N1024" s="481"/>
    </row>
    <row r="1025" spans="1:14" s="39" customFormat="1">
      <c r="A1025" s="927"/>
      <c r="B1025" s="894"/>
      <c r="C1025" s="1008"/>
      <c r="D1025" s="1009"/>
      <c r="E1025" s="1025" t="s">
        <v>20661</v>
      </c>
      <c r="F1025" s="1011"/>
      <c r="G1025" s="588">
        <v>5</v>
      </c>
      <c r="H1025" s="1012">
        <v>24.78</v>
      </c>
      <c r="I1025" s="1012">
        <v>0.6</v>
      </c>
      <c r="J1025" s="1012">
        <v>1.8</v>
      </c>
      <c r="K1025" s="1012">
        <f t="shared" si="101"/>
        <v>106.236</v>
      </c>
      <c r="L1025" s="1012"/>
      <c r="M1025" s="900">
        <f t="shared" si="102"/>
        <v>531.18000000000006</v>
      </c>
      <c r="N1025" s="481"/>
    </row>
    <row r="1026" spans="1:14" s="39" customFormat="1">
      <c r="A1026" s="927"/>
      <c r="B1026" s="894"/>
      <c r="C1026" s="1008"/>
      <c r="D1026" s="1009"/>
      <c r="E1026" s="1025" t="s">
        <v>20660</v>
      </c>
      <c r="F1026" s="1011"/>
      <c r="G1026" s="588">
        <v>5</v>
      </c>
      <c r="H1026" s="1012">
        <v>24.78</v>
      </c>
      <c r="I1026" s="1012">
        <v>0.6</v>
      </c>
      <c r="J1026" s="1012">
        <v>1.8</v>
      </c>
      <c r="K1026" s="1012">
        <f t="shared" si="101"/>
        <v>106.236</v>
      </c>
      <c r="L1026" s="1012"/>
      <c r="M1026" s="900">
        <f t="shared" si="102"/>
        <v>531.18000000000006</v>
      </c>
      <c r="N1026" s="481"/>
    </row>
    <row r="1027" spans="1:14" s="39" customFormat="1">
      <c r="A1027" s="927"/>
      <c r="B1027" s="894"/>
      <c r="C1027" s="1008"/>
      <c r="D1027" s="1009"/>
      <c r="E1027" s="1018" t="s">
        <v>44305</v>
      </c>
      <c r="F1027" s="1011"/>
      <c r="G1027" s="588">
        <f>SUM(G1021:G1026)</f>
        <v>18</v>
      </c>
      <c r="H1027" s="1012">
        <v>25</v>
      </c>
      <c r="I1027" s="1012">
        <v>1</v>
      </c>
      <c r="J1027" s="1012">
        <v>1.8</v>
      </c>
      <c r="K1027" s="1012">
        <f>(2*H1027*J1027) + (2*I1027*J1027)+(H1027*I1027)</f>
        <v>118.6</v>
      </c>
      <c r="L1027" s="1012"/>
      <c r="M1027" s="902">
        <f>SUM(M1021:M1026)</f>
        <v>1911.03</v>
      </c>
      <c r="N1027" s="481"/>
    </row>
    <row r="1028" spans="1:14" s="39" customFormat="1">
      <c r="A1028" s="927"/>
      <c r="B1028" s="894"/>
      <c r="C1028" s="1008"/>
      <c r="D1028" s="1009"/>
      <c r="E1028" s="1071"/>
      <c r="F1028" s="1011"/>
      <c r="G1028" s="588"/>
      <c r="H1028" s="1012"/>
      <c r="I1028" s="1012"/>
      <c r="J1028" s="1012"/>
      <c r="K1028" s="1012"/>
      <c r="L1028" s="1012"/>
      <c r="M1028" s="897"/>
      <c r="N1028" s="481"/>
    </row>
    <row r="1029" spans="1:14" s="39" customFormat="1">
      <c r="A1029" s="927"/>
      <c r="B1029" s="894"/>
      <c r="C1029" s="1008"/>
      <c r="D1029" s="1009"/>
      <c r="E1029" s="1025"/>
      <c r="F1029" s="1011"/>
      <c r="G1029" s="588"/>
      <c r="H1029" s="1012"/>
      <c r="I1029" s="1012"/>
      <c r="J1029" s="1012"/>
      <c r="K1029" s="1012"/>
      <c r="L1029" s="1012"/>
      <c r="M1029" s="900"/>
      <c r="N1029" s="481"/>
    </row>
    <row r="1030" spans="1:14" s="483" customFormat="1">
      <c r="A1030" s="927">
        <v>2</v>
      </c>
      <c r="B1030" s="891" t="str">
        <f>$B$1018&amp;"."&amp;A1030</f>
        <v>5.3.1.2</v>
      </c>
      <c r="C1030" s="998" t="str">
        <f ca="1">VLOOKUP($B1030,'PLANILHA ORÇAMENTÁRIA'!$C:$M,2,0)</f>
        <v>CPU-026</v>
      </c>
      <c r="D1030" s="998" t="str">
        <f ca="1">VLOOKUP($B1030,'PLANILHA ORÇAMENTÁRIA'!$C:$M,3,0)</f>
        <v>EXTRA</v>
      </c>
      <c r="E1030" s="999" t="str">
        <f ca="1">VLOOKUP($B1030,'PLANILHA ORÇAMENTÁRIA'!$C:$M,4,0)</f>
        <v>LOCAÇÃO, MONTAGEM, DESMONTAGEM DE ESCORAMENTO VIGA TRAVESSA</v>
      </c>
      <c r="F1030" s="998" t="str">
        <f ca="1">VLOOKUP($B1030,'PLANILHA ORÇAMENTÁRIA'!$C:$M,5,0)</f>
        <v>M3</v>
      </c>
      <c r="G1030" s="1000" t="s">
        <v>16</v>
      </c>
      <c r="H1030" s="1001" t="s">
        <v>20397</v>
      </c>
      <c r="I1030" s="1001" t="s">
        <v>19970</v>
      </c>
      <c r="J1030" s="1001" t="s">
        <v>19</v>
      </c>
      <c r="K1030" s="1001" t="s">
        <v>20</v>
      </c>
      <c r="L1030" s="1001" t="s">
        <v>21</v>
      </c>
      <c r="M1030" s="901">
        <f>M1038</f>
        <v>2139.6000000000004</v>
      </c>
      <c r="N1030" s="482"/>
    </row>
    <row r="1031" spans="1:14" s="39" customFormat="1" ht="23.25">
      <c r="A1031" s="927"/>
      <c r="B1031" s="894"/>
      <c r="C1031" s="1008"/>
      <c r="D1031" s="1009"/>
      <c r="E1031" s="1025" t="s">
        <v>20658</v>
      </c>
      <c r="F1031" s="1011"/>
      <c r="G1031" s="588"/>
      <c r="H1031" s="1012"/>
      <c r="I1031" s="1012"/>
      <c r="J1031" s="1012"/>
      <c r="K1031" s="1012"/>
      <c r="L1031" s="1012"/>
      <c r="M1031" s="900"/>
      <c r="N1031" s="481"/>
    </row>
    <row r="1032" spans="1:14" s="39" customFormat="1">
      <c r="A1032" s="927"/>
      <c r="B1032" s="894"/>
      <c r="C1032" s="1008"/>
      <c r="D1032" s="1009"/>
      <c r="E1032" s="1025" t="s">
        <v>20655</v>
      </c>
      <c r="F1032" s="1011"/>
      <c r="G1032" s="588">
        <v>1</v>
      </c>
      <c r="H1032" s="1012">
        <v>23.97</v>
      </c>
      <c r="I1032" s="1012">
        <v>0.6</v>
      </c>
      <c r="J1032" s="1012">
        <v>1.8</v>
      </c>
      <c r="K1032" s="1012">
        <f>(2*H1032*J1032) + (2*I1032*J1032)+(H1032*I1032)</f>
        <v>102.834</v>
      </c>
      <c r="L1032" s="1012">
        <f>H1032*I1032*8</f>
        <v>115.056</v>
      </c>
      <c r="M1032" s="900">
        <f>L1032*G1032</f>
        <v>115.056</v>
      </c>
      <c r="N1032" s="481"/>
    </row>
    <row r="1033" spans="1:14" s="39" customFormat="1">
      <c r="A1033" s="927"/>
      <c r="B1033" s="894"/>
      <c r="C1033" s="1008"/>
      <c r="D1033" s="1009"/>
      <c r="E1033" s="1025" t="s">
        <v>20656</v>
      </c>
      <c r="F1033" s="1011"/>
      <c r="G1033" s="588">
        <v>1</v>
      </c>
      <c r="H1033" s="1012">
        <v>24.75</v>
      </c>
      <c r="I1033" s="1012">
        <v>0.6</v>
      </c>
      <c r="J1033" s="1012">
        <v>1.8</v>
      </c>
      <c r="K1033" s="1012">
        <f t="shared" ref="K1033:K1037" si="103">(2*H1033*J1033) + (2*I1033*J1033)+(H1033*I1033)</f>
        <v>106.11</v>
      </c>
      <c r="L1033" s="1012">
        <f t="shared" ref="L1033:L1037" si="104">H1033*I1033*8</f>
        <v>118.8</v>
      </c>
      <c r="M1033" s="900">
        <f t="shared" ref="M1033:M1037" si="105">L1033*G1033</f>
        <v>118.8</v>
      </c>
      <c r="N1033" s="481"/>
    </row>
    <row r="1034" spans="1:14" s="39" customFormat="1">
      <c r="A1034" s="927"/>
      <c r="B1034" s="894"/>
      <c r="C1034" s="1008"/>
      <c r="D1034" s="1009"/>
      <c r="E1034" s="1025" t="s">
        <v>20663</v>
      </c>
      <c r="F1034" s="1011"/>
      <c r="G1034" s="588">
        <v>1</v>
      </c>
      <c r="H1034" s="1012">
        <v>25.48</v>
      </c>
      <c r="I1034" s="1012">
        <v>0.6</v>
      </c>
      <c r="J1034" s="1012">
        <v>1.8</v>
      </c>
      <c r="K1034" s="1012">
        <f t="shared" si="103"/>
        <v>109.176</v>
      </c>
      <c r="L1034" s="1012">
        <f t="shared" si="104"/>
        <v>122.304</v>
      </c>
      <c r="M1034" s="900">
        <f t="shared" si="105"/>
        <v>122.304</v>
      </c>
      <c r="N1034" s="481"/>
    </row>
    <row r="1035" spans="1:14" s="39" customFormat="1">
      <c r="A1035" s="927"/>
      <c r="B1035" s="894"/>
      <c r="C1035" s="1008"/>
      <c r="D1035" s="1009"/>
      <c r="E1035" s="1025" t="s">
        <v>20662</v>
      </c>
      <c r="F1035" s="1011"/>
      <c r="G1035" s="588">
        <v>5</v>
      </c>
      <c r="H1035" s="1012">
        <v>24.75</v>
      </c>
      <c r="I1035" s="1012">
        <v>0.6</v>
      </c>
      <c r="J1035" s="1012">
        <v>1.8</v>
      </c>
      <c r="K1035" s="1012">
        <f t="shared" si="103"/>
        <v>106.11</v>
      </c>
      <c r="L1035" s="1012">
        <f t="shared" si="104"/>
        <v>118.8</v>
      </c>
      <c r="M1035" s="900">
        <f t="shared" si="105"/>
        <v>594</v>
      </c>
      <c r="N1035" s="481"/>
    </row>
    <row r="1036" spans="1:14" s="39" customFormat="1">
      <c r="A1036" s="927"/>
      <c r="B1036" s="894"/>
      <c r="C1036" s="1008"/>
      <c r="D1036" s="1009"/>
      <c r="E1036" s="1025" t="s">
        <v>20661</v>
      </c>
      <c r="F1036" s="1011"/>
      <c r="G1036" s="588">
        <v>5</v>
      </c>
      <c r="H1036" s="1012">
        <v>24.78</v>
      </c>
      <c r="I1036" s="1012">
        <v>0.6</v>
      </c>
      <c r="J1036" s="1012">
        <v>1.8</v>
      </c>
      <c r="K1036" s="1012">
        <f t="shared" si="103"/>
        <v>106.236</v>
      </c>
      <c r="L1036" s="1012">
        <f t="shared" si="104"/>
        <v>118.944</v>
      </c>
      <c r="M1036" s="900">
        <f t="shared" si="105"/>
        <v>594.72</v>
      </c>
      <c r="N1036" s="481"/>
    </row>
    <row r="1037" spans="1:14" s="39" customFormat="1">
      <c r="A1037" s="927"/>
      <c r="B1037" s="894"/>
      <c r="C1037" s="1008"/>
      <c r="D1037" s="1009"/>
      <c r="E1037" s="1025" t="s">
        <v>20660</v>
      </c>
      <c r="F1037" s="1011"/>
      <c r="G1037" s="588">
        <v>5</v>
      </c>
      <c r="H1037" s="1012">
        <v>24.78</v>
      </c>
      <c r="I1037" s="1012">
        <v>0.6</v>
      </c>
      <c r="J1037" s="1012">
        <v>1.8</v>
      </c>
      <c r="K1037" s="1012">
        <f t="shared" si="103"/>
        <v>106.236</v>
      </c>
      <c r="L1037" s="1012">
        <f t="shared" si="104"/>
        <v>118.944</v>
      </c>
      <c r="M1037" s="900">
        <f t="shared" si="105"/>
        <v>594.72</v>
      </c>
      <c r="N1037" s="481"/>
    </row>
    <row r="1038" spans="1:14" s="39" customFormat="1">
      <c r="A1038" s="927"/>
      <c r="B1038" s="894"/>
      <c r="C1038" s="1008"/>
      <c r="D1038" s="1009"/>
      <c r="E1038" s="1018" t="s">
        <v>20349</v>
      </c>
      <c r="F1038" s="1011"/>
      <c r="G1038" s="588">
        <f>SUM(G1032:G1037)</f>
        <v>18</v>
      </c>
      <c r="H1038" s="1012">
        <v>25</v>
      </c>
      <c r="I1038" s="1012">
        <v>1</v>
      </c>
      <c r="J1038" s="1012">
        <v>1.8</v>
      </c>
      <c r="K1038" s="1012">
        <f>(2*H1038*J1038) + (2*I1038*J1038)+(H1038*I1038)</f>
        <v>118.6</v>
      </c>
      <c r="L1038" s="1012">
        <f>H1038*I1038*8</f>
        <v>200</v>
      </c>
      <c r="M1038" s="897">
        <f>SUM(M1032:M1037)</f>
        <v>2139.6000000000004</v>
      </c>
      <c r="N1038" s="481"/>
    </row>
    <row r="1039" spans="1:14" s="39" customFormat="1">
      <c r="A1039" s="927"/>
      <c r="B1039" s="894"/>
      <c r="C1039" s="1008"/>
      <c r="D1039" s="1009"/>
      <c r="E1039" s="1010"/>
      <c r="F1039" s="1011"/>
      <c r="G1039" s="588"/>
      <c r="H1039" s="1012"/>
      <c r="I1039" s="1012"/>
      <c r="J1039" s="1012"/>
      <c r="K1039" s="1012"/>
      <c r="L1039" s="1012"/>
      <c r="M1039" s="897"/>
      <c r="N1039" s="481"/>
    </row>
    <row r="1040" spans="1:14" s="483" customFormat="1">
      <c r="A1040" s="927">
        <v>3</v>
      </c>
      <c r="B1040" s="891" t="str">
        <f>$B$1018&amp;"."&amp;A1040</f>
        <v>5.3.1.3</v>
      </c>
      <c r="C1040" s="998" t="str">
        <f ca="1">VLOOKUP($B1040,'PLANILHA ORÇAMENTÁRIA'!$C:$M,2,0)</f>
        <v>ED-48298</v>
      </c>
      <c r="D1040" s="998" t="str">
        <f ca="1">VLOOKUP($B1040,'PLANILHA ORÇAMENTÁRIA'!$C:$M,3,0)</f>
        <v>SEINFRA-MG</v>
      </c>
      <c r="E1040" s="999" t="str">
        <f ca="1">VLOOKUP($B1040,'PLANILHA ORÇAMENTÁRIA'!$C:$M,4,0)</f>
        <v>CORTE, DOBRA E MONTAGEM DE AÇO CA-50/60, INCLUSIVE ESPAÇADOR</v>
      </c>
      <c r="F1040" s="998" t="str">
        <f ca="1">VLOOKUP($B1040,'PLANILHA ORÇAMENTÁRIA'!$C:$M,5,0)</f>
        <v>KG</v>
      </c>
      <c r="G1040" s="1000" t="s">
        <v>16</v>
      </c>
      <c r="H1040" s="1001" t="s">
        <v>17</v>
      </c>
      <c r="I1040" s="1001" t="s">
        <v>18</v>
      </c>
      <c r="J1040" s="1001" t="s">
        <v>20355</v>
      </c>
      <c r="K1040" s="1001" t="s">
        <v>20354</v>
      </c>
      <c r="L1040" s="1001" t="s">
        <v>21</v>
      </c>
      <c r="M1040" s="901">
        <f>M1069</f>
        <v>103493</v>
      </c>
      <c r="N1040" s="482"/>
    </row>
    <row r="1041" spans="1:14" s="39" customFormat="1">
      <c r="A1041" s="927"/>
      <c r="B1041" s="894"/>
      <c r="C1041" s="1008"/>
      <c r="D1041" s="1009"/>
      <c r="E1041" s="1069" t="s">
        <v>20469</v>
      </c>
      <c r="F1041" s="1061"/>
      <c r="G1041" s="1062"/>
      <c r="H1041" s="1063"/>
      <c r="I1041" s="1063"/>
      <c r="J1041" s="1063"/>
      <c r="K1041" s="1064"/>
      <c r="L1041" s="1063"/>
      <c r="M1041" s="913">
        <f>K1046</f>
        <v>5856</v>
      </c>
      <c r="N1041" s="481"/>
    </row>
    <row r="1042" spans="1:14" s="39" customFormat="1">
      <c r="A1042" s="927"/>
      <c r="B1042" s="894"/>
      <c r="C1042" s="1008"/>
      <c r="D1042" s="1009"/>
      <c r="E1042" s="1025" t="s">
        <v>20425</v>
      </c>
      <c r="F1042" s="1011"/>
      <c r="G1042" s="588"/>
      <c r="H1042" s="1012">
        <v>981</v>
      </c>
      <c r="I1042" s="1012"/>
      <c r="J1042" s="1012">
        <v>0.63</v>
      </c>
      <c r="K1042" s="1012">
        <f>H1042*J1042</f>
        <v>618.03</v>
      </c>
      <c r="L1042" s="1012"/>
      <c r="M1042" s="900"/>
      <c r="N1042" s="481"/>
    </row>
    <row r="1043" spans="1:14" s="39" customFormat="1">
      <c r="A1043" s="927"/>
      <c r="B1043" s="894"/>
      <c r="C1043" s="1008"/>
      <c r="D1043" s="1009"/>
      <c r="E1043" s="1025" t="s">
        <v>20426</v>
      </c>
      <c r="F1043" s="1011"/>
      <c r="G1043" s="588"/>
      <c r="H1043" s="1012">
        <v>1700</v>
      </c>
      <c r="I1043" s="1012"/>
      <c r="J1043" s="1012">
        <v>1</v>
      </c>
      <c r="K1043" s="1012">
        <f>H1043*J1043</f>
        <v>1700</v>
      </c>
      <c r="L1043" s="1012"/>
      <c r="M1043" s="900"/>
      <c r="N1043" s="481"/>
    </row>
    <row r="1044" spans="1:14" s="39" customFormat="1">
      <c r="A1044" s="927"/>
      <c r="B1044" s="894"/>
      <c r="C1044" s="1008"/>
      <c r="D1044" s="1009"/>
      <c r="E1044" s="1025" t="s">
        <v>20427</v>
      </c>
      <c r="F1044" s="1011"/>
      <c r="G1044" s="588"/>
      <c r="H1044" s="1012">
        <v>516</v>
      </c>
      <c r="I1044" s="1012"/>
      <c r="J1044" s="1012">
        <v>1.6</v>
      </c>
      <c r="K1044" s="1012">
        <f>H1044*J1044</f>
        <v>825.6</v>
      </c>
      <c r="L1044" s="1012"/>
      <c r="M1044" s="900"/>
      <c r="N1044" s="481"/>
    </row>
    <row r="1045" spans="1:14" s="39" customFormat="1">
      <c r="A1045" s="927"/>
      <c r="B1045" s="894"/>
      <c r="C1045" s="1008"/>
      <c r="D1045" s="1009"/>
      <c r="E1045" s="1025" t="s">
        <v>20463</v>
      </c>
      <c r="F1045" s="1011"/>
      <c r="G1045" s="588"/>
      <c r="H1045" s="1012">
        <v>678</v>
      </c>
      <c r="I1045" s="1012"/>
      <c r="J1045" s="1012">
        <v>4</v>
      </c>
      <c r="K1045" s="1012">
        <f>H1045*J1045</f>
        <v>2712</v>
      </c>
      <c r="L1045" s="1012"/>
      <c r="M1045" s="900"/>
      <c r="N1045" s="481"/>
    </row>
    <row r="1046" spans="1:14" s="39" customFormat="1">
      <c r="A1046" s="927"/>
      <c r="B1046" s="894"/>
      <c r="C1046" s="1008"/>
      <c r="D1046" s="1009"/>
      <c r="E1046" s="1018" t="s">
        <v>20470</v>
      </c>
      <c r="F1046" s="1011"/>
      <c r="G1046" s="588"/>
      <c r="H1046" s="1012"/>
      <c r="I1046" s="1012"/>
      <c r="J1046" s="1012"/>
      <c r="K1046" s="1016">
        <f>ROUNDUP(SUM(K1042:K1045),0)</f>
        <v>5856</v>
      </c>
      <c r="L1046" s="1012"/>
      <c r="M1046" s="897"/>
      <c r="N1046" s="481"/>
    </row>
    <row r="1047" spans="1:14" s="39" customFormat="1">
      <c r="A1047" s="927"/>
      <c r="B1047" s="894"/>
      <c r="C1047" s="1008"/>
      <c r="D1047" s="1009"/>
      <c r="E1047" s="1071"/>
      <c r="F1047" s="1011"/>
      <c r="G1047" s="588"/>
      <c r="H1047" s="1012"/>
      <c r="I1047" s="1012"/>
      <c r="J1047" s="1012"/>
      <c r="K1047" s="1012"/>
      <c r="L1047" s="1012"/>
      <c r="M1047" s="897"/>
      <c r="N1047" s="481"/>
    </row>
    <row r="1048" spans="1:14" s="39" customFormat="1">
      <c r="A1048" s="927"/>
      <c r="B1048" s="894"/>
      <c r="C1048" s="1008"/>
      <c r="D1048" s="1009"/>
      <c r="E1048" s="1069" t="s">
        <v>20471</v>
      </c>
      <c r="F1048" s="1061"/>
      <c r="G1048" s="1062"/>
      <c r="H1048" s="1063"/>
      <c r="I1048" s="1063"/>
      <c r="J1048" s="1063"/>
      <c r="K1048" s="1064"/>
      <c r="L1048" s="1063"/>
      <c r="M1048" s="913">
        <f>K1053</f>
        <v>6003</v>
      </c>
      <c r="N1048" s="481"/>
    </row>
    <row r="1049" spans="1:14" s="39" customFormat="1">
      <c r="A1049" s="927"/>
      <c r="B1049" s="894"/>
      <c r="C1049" s="1008"/>
      <c r="D1049" s="1009"/>
      <c r="E1049" s="1025" t="s">
        <v>20425</v>
      </c>
      <c r="F1049" s="1011"/>
      <c r="G1049" s="588"/>
      <c r="H1049" s="1012">
        <v>1027</v>
      </c>
      <c r="I1049" s="1012"/>
      <c r="J1049" s="1012">
        <v>0.63</v>
      </c>
      <c r="K1049" s="1012">
        <f>H1049*J1049</f>
        <v>647.01</v>
      </c>
      <c r="L1049" s="1012"/>
      <c r="M1049" s="900"/>
      <c r="N1049" s="481"/>
    </row>
    <row r="1050" spans="1:14" s="39" customFormat="1">
      <c r="A1050" s="927"/>
      <c r="B1050" s="894"/>
      <c r="C1050" s="1008"/>
      <c r="D1050" s="1009"/>
      <c r="E1050" s="1025" t="s">
        <v>20426</v>
      </c>
      <c r="F1050" s="1011"/>
      <c r="G1050" s="588"/>
      <c r="H1050" s="1012">
        <v>1700</v>
      </c>
      <c r="I1050" s="1012"/>
      <c r="J1050" s="1012">
        <v>1</v>
      </c>
      <c r="K1050" s="1012">
        <f>H1050*J1050</f>
        <v>1700</v>
      </c>
      <c r="L1050" s="1012"/>
      <c r="M1050" s="900"/>
      <c r="N1050" s="481"/>
    </row>
    <row r="1051" spans="1:14" s="39" customFormat="1">
      <c r="A1051" s="927"/>
      <c r="B1051" s="894"/>
      <c r="C1051" s="1008"/>
      <c r="D1051" s="1009"/>
      <c r="E1051" s="1025" t="s">
        <v>20427</v>
      </c>
      <c r="F1051" s="1011"/>
      <c r="G1051" s="588"/>
      <c r="H1051" s="1012">
        <v>532</v>
      </c>
      <c r="I1051" s="1012"/>
      <c r="J1051" s="1012">
        <v>1.6</v>
      </c>
      <c r="K1051" s="1012">
        <f>H1051*J1051</f>
        <v>851.2</v>
      </c>
      <c r="L1051" s="1012"/>
      <c r="M1051" s="900"/>
      <c r="N1051" s="481"/>
    </row>
    <row r="1052" spans="1:14" s="39" customFormat="1">
      <c r="A1052" s="927"/>
      <c r="B1052" s="894"/>
      <c r="C1052" s="1008"/>
      <c r="D1052" s="1009"/>
      <c r="E1052" s="1025" t="s">
        <v>20463</v>
      </c>
      <c r="F1052" s="1011"/>
      <c r="G1052" s="588"/>
      <c r="H1052" s="1012">
        <v>701</v>
      </c>
      <c r="I1052" s="1012"/>
      <c r="J1052" s="1012">
        <v>4</v>
      </c>
      <c r="K1052" s="1012">
        <f>H1052*J1052</f>
        <v>2804</v>
      </c>
      <c r="L1052" s="1012"/>
      <c r="M1052" s="900"/>
      <c r="N1052" s="481"/>
    </row>
    <row r="1053" spans="1:14" s="39" customFormat="1">
      <c r="A1053" s="927"/>
      <c r="B1053" s="894"/>
      <c r="C1053" s="1008"/>
      <c r="D1053" s="1009"/>
      <c r="E1053" s="1018" t="s">
        <v>20470</v>
      </c>
      <c r="F1053" s="1011"/>
      <c r="G1053" s="588"/>
      <c r="H1053" s="1012"/>
      <c r="I1053" s="1012"/>
      <c r="J1053" s="1012"/>
      <c r="K1053" s="1016">
        <f>ROUNDUP(SUM(K1049:K1052),0)</f>
        <v>6003</v>
      </c>
      <c r="L1053" s="1012"/>
      <c r="M1053" s="897"/>
      <c r="N1053" s="481"/>
    </row>
    <row r="1054" spans="1:14" s="39" customFormat="1">
      <c r="A1054" s="927"/>
      <c r="B1054" s="894"/>
      <c r="C1054" s="1008"/>
      <c r="D1054" s="1009"/>
      <c r="E1054" s="1071"/>
      <c r="F1054" s="1011"/>
      <c r="G1054" s="588"/>
      <c r="H1054" s="1012"/>
      <c r="I1054" s="1012"/>
      <c r="J1054" s="1012"/>
      <c r="K1054" s="1012"/>
      <c r="L1054" s="1012"/>
      <c r="M1054" s="897"/>
      <c r="N1054" s="481"/>
    </row>
    <row r="1055" spans="1:14" s="39" customFormat="1">
      <c r="A1055" s="927"/>
      <c r="B1055" s="894"/>
      <c r="C1055" s="1008"/>
      <c r="D1055" s="1009"/>
      <c r="E1055" s="1069" t="s">
        <v>20473</v>
      </c>
      <c r="F1055" s="1061"/>
      <c r="G1055" s="1062"/>
      <c r="H1055" s="1063"/>
      <c r="I1055" s="1063"/>
      <c r="J1055" s="1063"/>
      <c r="K1055" s="1064"/>
      <c r="L1055" s="1063"/>
      <c r="M1055" s="913">
        <f>K1060</f>
        <v>6158</v>
      </c>
      <c r="N1055" s="481"/>
    </row>
    <row r="1056" spans="1:14" s="39" customFormat="1">
      <c r="A1056" s="927"/>
      <c r="B1056" s="894"/>
      <c r="C1056" s="1008"/>
      <c r="D1056" s="1009"/>
      <c r="E1056" s="1025" t="s">
        <v>20425</v>
      </c>
      <c r="F1056" s="1011"/>
      <c r="G1056" s="588"/>
      <c r="H1056" s="1012">
        <v>1095</v>
      </c>
      <c r="I1056" s="1012"/>
      <c r="J1056" s="1012">
        <v>0.63</v>
      </c>
      <c r="K1056" s="1012">
        <f>H1056*J1056</f>
        <v>689.85</v>
      </c>
      <c r="L1056" s="1012"/>
      <c r="M1056" s="900"/>
      <c r="N1056" s="481"/>
    </row>
    <row r="1057" spans="1:14" s="39" customFormat="1">
      <c r="A1057" s="927"/>
      <c r="B1057" s="894"/>
      <c r="C1057" s="1008"/>
      <c r="D1057" s="1009"/>
      <c r="E1057" s="1025" t="s">
        <v>20426</v>
      </c>
      <c r="F1057" s="1011"/>
      <c r="G1057" s="588"/>
      <c r="H1057" s="1012">
        <v>1700</v>
      </c>
      <c r="I1057" s="1012"/>
      <c r="J1057" s="1012">
        <v>1</v>
      </c>
      <c r="K1057" s="1012">
        <f>H1057*J1057</f>
        <v>1700</v>
      </c>
      <c r="L1057" s="1012"/>
      <c r="M1057" s="900"/>
      <c r="N1057" s="481"/>
    </row>
    <row r="1058" spans="1:14" s="39" customFormat="1">
      <c r="A1058" s="927"/>
      <c r="B1058" s="894"/>
      <c r="C1058" s="1008"/>
      <c r="D1058" s="1009"/>
      <c r="E1058" s="1025" t="s">
        <v>20427</v>
      </c>
      <c r="F1058" s="1011"/>
      <c r="G1058" s="588"/>
      <c r="H1058" s="1012">
        <v>547</v>
      </c>
      <c r="I1058" s="1012"/>
      <c r="J1058" s="1012">
        <v>1.6</v>
      </c>
      <c r="K1058" s="1012">
        <f>H1058*J1058</f>
        <v>875.2</v>
      </c>
      <c r="L1058" s="1012"/>
      <c r="M1058" s="900"/>
      <c r="N1058" s="481"/>
    </row>
    <row r="1059" spans="1:14" s="39" customFormat="1">
      <c r="A1059" s="927"/>
      <c r="B1059" s="894"/>
      <c r="C1059" s="1008"/>
      <c r="D1059" s="1009"/>
      <c r="E1059" s="1025" t="s">
        <v>20463</v>
      </c>
      <c r="F1059" s="1011"/>
      <c r="G1059" s="588"/>
      <c r="H1059" s="1012">
        <v>723</v>
      </c>
      <c r="I1059" s="1012"/>
      <c r="J1059" s="1012">
        <v>4</v>
      </c>
      <c r="K1059" s="1012">
        <f>H1059*J1059</f>
        <v>2892</v>
      </c>
      <c r="L1059" s="1012"/>
      <c r="M1059" s="900"/>
      <c r="N1059" s="481"/>
    </row>
    <row r="1060" spans="1:14" s="39" customFormat="1">
      <c r="A1060" s="927"/>
      <c r="B1060" s="894"/>
      <c r="C1060" s="1008"/>
      <c r="D1060" s="1009"/>
      <c r="E1060" s="1018" t="s">
        <v>20472</v>
      </c>
      <c r="F1060" s="1011"/>
      <c r="G1060" s="588"/>
      <c r="H1060" s="1012"/>
      <c r="I1060" s="1012"/>
      <c r="J1060" s="1012"/>
      <c r="K1060" s="1016">
        <f>ROUNDUP(SUM(K1056:K1059),0)</f>
        <v>6158</v>
      </c>
      <c r="L1060" s="1012"/>
      <c r="M1060" s="897"/>
      <c r="N1060" s="481"/>
    </row>
    <row r="1061" spans="1:14" s="39" customFormat="1">
      <c r="A1061" s="927"/>
      <c r="B1061" s="894"/>
      <c r="C1061" s="1008"/>
      <c r="D1061" s="1009"/>
      <c r="E1061" s="1071"/>
      <c r="F1061" s="1011"/>
      <c r="G1061" s="588"/>
      <c r="H1061" s="1012"/>
      <c r="I1061" s="1012"/>
      <c r="J1061" s="1012"/>
      <c r="K1061" s="1012"/>
      <c r="L1061" s="1012"/>
      <c r="M1061" s="897"/>
      <c r="N1061" s="481"/>
    </row>
    <row r="1062" spans="1:14" s="39" customFormat="1" ht="23.25">
      <c r="A1062" s="927"/>
      <c r="B1062" s="894"/>
      <c r="C1062" s="1008"/>
      <c r="D1062" s="1009"/>
      <c r="E1062" s="1069" t="s">
        <v>20475</v>
      </c>
      <c r="F1062" s="1061"/>
      <c r="G1062" s="1062"/>
      <c r="H1062" s="1063"/>
      <c r="I1062" s="1063"/>
      <c r="J1062" s="1063"/>
      <c r="K1062" s="1064"/>
      <c r="L1062" s="1063"/>
      <c r="M1062" s="913">
        <f>K1067</f>
        <v>85476</v>
      </c>
      <c r="N1062" s="481"/>
    </row>
    <row r="1063" spans="1:14" s="39" customFormat="1">
      <c r="A1063" s="927"/>
      <c r="B1063" s="894"/>
      <c r="C1063" s="1008"/>
      <c r="D1063" s="1009"/>
      <c r="E1063" s="1025" t="s">
        <v>20425</v>
      </c>
      <c r="F1063" s="1011"/>
      <c r="G1063" s="588"/>
      <c r="H1063" s="1012">
        <v>15725</v>
      </c>
      <c r="I1063" s="1012"/>
      <c r="J1063" s="1012">
        <v>0.63</v>
      </c>
      <c r="K1063" s="1012">
        <f>H1063*J1063</f>
        <v>9906.75</v>
      </c>
      <c r="L1063" s="1012"/>
      <c r="M1063" s="900"/>
      <c r="N1063" s="481"/>
    </row>
    <row r="1064" spans="1:14" s="39" customFormat="1">
      <c r="A1064" s="927"/>
      <c r="B1064" s="894"/>
      <c r="C1064" s="1008"/>
      <c r="D1064" s="1009"/>
      <c r="E1064" s="1025" t="s">
        <v>20426</v>
      </c>
      <c r="F1064" s="1011"/>
      <c r="G1064" s="588"/>
      <c r="H1064" s="1012">
        <v>25501</v>
      </c>
      <c r="I1064" s="1012"/>
      <c r="J1064" s="1012">
        <v>1</v>
      </c>
      <c r="K1064" s="1012">
        <f>H1064*J1064</f>
        <v>25501</v>
      </c>
      <c r="L1064" s="1012"/>
      <c r="M1064" s="900"/>
      <c r="N1064" s="481"/>
    </row>
    <row r="1065" spans="1:14" s="39" customFormat="1">
      <c r="A1065" s="927"/>
      <c r="B1065" s="894"/>
      <c r="C1065" s="1008"/>
      <c r="D1065" s="1009"/>
      <c r="E1065" s="1025" t="s">
        <v>20427</v>
      </c>
      <c r="F1065" s="1011"/>
      <c r="G1065" s="588"/>
      <c r="H1065" s="1012">
        <v>7990</v>
      </c>
      <c r="I1065" s="1012"/>
      <c r="J1065" s="1012">
        <v>1.6</v>
      </c>
      <c r="K1065" s="1012">
        <f>H1065*J1065</f>
        <v>12784</v>
      </c>
      <c r="L1065" s="1012"/>
      <c r="M1065" s="900"/>
      <c r="N1065" s="481"/>
    </row>
    <row r="1066" spans="1:14" s="39" customFormat="1">
      <c r="A1066" s="927"/>
      <c r="B1066" s="894"/>
      <c r="C1066" s="1008"/>
      <c r="D1066" s="1009"/>
      <c r="E1066" s="1025" t="s">
        <v>20463</v>
      </c>
      <c r="F1066" s="1011"/>
      <c r="G1066" s="588"/>
      <c r="H1066" s="1012">
        <v>9321</v>
      </c>
      <c r="I1066" s="1012"/>
      <c r="J1066" s="1012">
        <v>4</v>
      </c>
      <c r="K1066" s="1012">
        <f>H1066*J1066</f>
        <v>37284</v>
      </c>
      <c r="L1066" s="1012"/>
      <c r="M1066" s="900"/>
      <c r="N1066" s="481"/>
    </row>
    <row r="1067" spans="1:14" s="39" customFormat="1">
      <c r="A1067" s="927"/>
      <c r="B1067" s="894"/>
      <c r="C1067" s="1008"/>
      <c r="D1067" s="1009"/>
      <c r="E1067" s="1018" t="s">
        <v>20474</v>
      </c>
      <c r="F1067" s="1011"/>
      <c r="G1067" s="588"/>
      <c r="H1067" s="1012"/>
      <c r="I1067" s="1012"/>
      <c r="J1067" s="1012"/>
      <c r="K1067" s="1016">
        <f>ROUNDUP(SUM(K1063:K1066),0)</f>
        <v>85476</v>
      </c>
      <c r="L1067" s="1012"/>
      <c r="M1067" s="897"/>
      <c r="N1067" s="481"/>
    </row>
    <row r="1068" spans="1:14" s="39" customFormat="1">
      <c r="A1068" s="927"/>
      <c r="B1068" s="894"/>
      <c r="C1068" s="1008"/>
      <c r="D1068" s="1009"/>
      <c r="E1068" s="1071"/>
      <c r="F1068" s="1011"/>
      <c r="G1068" s="588"/>
      <c r="H1068" s="1012"/>
      <c r="I1068" s="1012"/>
      <c r="J1068" s="1012"/>
      <c r="K1068" s="1012"/>
      <c r="L1068" s="1012"/>
      <c r="M1068" s="897"/>
      <c r="N1068" s="481"/>
    </row>
    <row r="1069" spans="1:14" s="39" customFormat="1">
      <c r="A1069" s="927"/>
      <c r="B1069" s="894"/>
      <c r="C1069" s="1008"/>
      <c r="D1069" s="1009"/>
      <c r="E1069" s="1074" t="s">
        <v>20539</v>
      </c>
      <c r="F1069" s="1061"/>
      <c r="G1069" s="1062"/>
      <c r="H1069" s="1063" t="s">
        <v>19972</v>
      </c>
      <c r="I1069" s="1063"/>
      <c r="J1069" s="1063"/>
      <c r="K1069" s="1063"/>
      <c r="L1069" s="1063"/>
      <c r="M1069" s="914">
        <f>SUM(M1041:M1068)</f>
        <v>103493</v>
      </c>
      <c r="N1069" s="481"/>
    </row>
    <row r="1070" spans="1:14" s="39" customFormat="1">
      <c r="A1070" s="927"/>
      <c r="B1070" s="894"/>
      <c r="C1070" s="1008"/>
      <c r="D1070" s="1009"/>
      <c r="E1070" s="1071"/>
      <c r="F1070" s="1011"/>
      <c r="G1070" s="588"/>
      <c r="H1070" s="1012"/>
      <c r="I1070" s="1012"/>
      <c r="J1070" s="1012"/>
      <c r="K1070" s="1012"/>
      <c r="L1070" s="1012"/>
      <c r="M1070" s="897"/>
      <c r="N1070" s="481"/>
    </row>
    <row r="1071" spans="1:14" s="483" customFormat="1" ht="24.75">
      <c r="A1071" s="927">
        <v>4</v>
      </c>
      <c r="B1071" s="891" t="str">
        <f>$B$1018&amp;"."&amp;A1071</f>
        <v>5.3.1.4</v>
      </c>
      <c r="C1071" s="998">
        <f ca="1">VLOOKUP($B1071,'PLANILHA ORÇAMENTÁRIA'!$C:$M,2,0)</f>
        <v>1107912</v>
      </c>
      <c r="D1071" s="998" t="str">
        <f ca="1">VLOOKUP($B1071,'PLANILHA ORÇAMENTÁRIA'!$C:$M,3,0)</f>
        <v>SICRO 3</v>
      </c>
      <c r="E1071" s="999" t="str">
        <f ca="1">VLOOKUP($B1071,'PLANILHA ORÇAMENTÁRIA'!$C:$M,4,0)</f>
        <v>CONCRETO AUTOADENSÁVEL COM SILICATO DE ALUMÍNIO FCK = 50 MPA - CONFECÇÃO EM CENTRAL DOSADORA DE 30 M³/H - AREIA E BRITA COMERCIAIS</v>
      </c>
      <c r="F1071" s="998" t="str">
        <f ca="1">VLOOKUP($B1071,'PLANILHA ORÇAMENTÁRIA'!$C:$M,5,0)</f>
        <v>M³</v>
      </c>
      <c r="G1071" s="1000" t="s">
        <v>16</v>
      </c>
      <c r="H1071" s="1001" t="s">
        <v>17</v>
      </c>
      <c r="I1071" s="1001" t="s">
        <v>18</v>
      </c>
      <c r="J1071" s="1001" t="s">
        <v>19</v>
      </c>
      <c r="K1071" s="1001" t="s">
        <v>20</v>
      </c>
      <c r="L1071" s="1001" t="s">
        <v>21</v>
      </c>
      <c r="M1071" s="901">
        <f>M1079</f>
        <v>334.4013726</v>
      </c>
      <c r="N1071" s="482"/>
    </row>
    <row r="1072" spans="1:14" s="39" customFormat="1" ht="23.25">
      <c r="A1072" s="927"/>
      <c r="B1072" s="894"/>
      <c r="C1072" s="1008"/>
      <c r="D1072" s="1009"/>
      <c r="E1072" s="1013" t="s">
        <v>20658</v>
      </c>
      <c r="F1072" s="1011"/>
      <c r="G1072" s="588"/>
      <c r="H1072" s="1012"/>
      <c r="I1072" s="1012"/>
      <c r="J1072" s="1012"/>
      <c r="K1072" s="1012"/>
      <c r="L1072" s="1012"/>
      <c r="M1072" s="897"/>
      <c r="N1072" s="481"/>
    </row>
    <row r="1073" spans="1:14" s="39" customFormat="1">
      <c r="A1073" s="927"/>
      <c r="B1073" s="894"/>
      <c r="C1073" s="1008"/>
      <c r="D1073" s="1009"/>
      <c r="E1073" s="1025" t="s">
        <v>20655</v>
      </c>
      <c r="F1073" s="1011"/>
      <c r="G1073" s="588">
        <v>1</v>
      </c>
      <c r="H1073" s="1012">
        <v>23.97</v>
      </c>
      <c r="I1073" s="1012">
        <v>0.6</v>
      </c>
      <c r="J1073" s="1072">
        <v>1.2529999999999999</v>
      </c>
      <c r="K1073" s="1012"/>
      <c r="L1073" s="1012">
        <f>H1073*I1073*J1073</f>
        <v>18.020645999999999</v>
      </c>
      <c r="M1073" s="900">
        <f>L1073*G1073</f>
        <v>18.020645999999999</v>
      </c>
      <c r="N1073" s="481"/>
    </row>
    <row r="1074" spans="1:14" s="39" customFormat="1">
      <c r="A1074" s="927"/>
      <c r="B1074" s="894"/>
      <c r="C1074" s="1008"/>
      <c r="D1074" s="1009"/>
      <c r="E1074" s="1025" t="s">
        <v>20656</v>
      </c>
      <c r="F1074" s="1011"/>
      <c r="G1074" s="588">
        <v>1</v>
      </c>
      <c r="H1074" s="1012">
        <v>24.75</v>
      </c>
      <c r="I1074" s="1012">
        <v>0.6</v>
      </c>
      <c r="J1074" s="1072">
        <v>1.25</v>
      </c>
      <c r="K1074" s="1012"/>
      <c r="L1074" s="1012">
        <f>H1074*I1074*J1074</f>
        <v>18.5625</v>
      </c>
      <c r="M1074" s="900">
        <f t="shared" ref="M1074:M1077" si="106">L1074*G1074</f>
        <v>18.5625</v>
      </c>
      <c r="N1074" s="481"/>
    </row>
    <row r="1075" spans="1:14" s="39" customFormat="1">
      <c r="A1075" s="927"/>
      <c r="B1075" s="894"/>
      <c r="C1075" s="1008"/>
      <c r="D1075" s="1009"/>
      <c r="E1075" s="1025" t="s">
        <v>20663</v>
      </c>
      <c r="F1075" s="1011"/>
      <c r="G1075" s="588">
        <v>1</v>
      </c>
      <c r="H1075" s="1012">
        <v>25.48</v>
      </c>
      <c r="I1075" s="1012">
        <v>0.6</v>
      </c>
      <c r="J1075" s="1072">
        <v>1.2457</v>
      </c>
      <c r="K1075" s="1012"/>
      <c r="L1075" s="1012">
        <f t="shared" ref="L1075:L1076" si="107">H1075*I1075*J1075</f>
        <v>19.044261600000002</v>
      </c>
      <c r="M1075" s="900">
        <f t="shared" si="106"/>
        <v>19.044261600000002</v>
      </c>
      <c r="N1075" s="481"/>
    </row>
    <row r="1076" spans="1:14" s="39" customFormat="1">
      <c r="A1076" s="927"/>
      <c r="B1076" s="894"/>
      <c r="C1076" s="1008"/>
      <c r="D1076" s="1009"/>
      <c r="E1076" s="1025" t="s">
        <v>20657</v>
      </c>
      <c r="F1076" s="1011"/>
      <c r="G1076" s="588">
        <v>5</v>
      </c>
      <c r="H1076" s="1012">
        <v>24.75</v>
      </c>
      <c r="I1076" s="1012">
        <v>0.6</v>
      </c>
      <c r="J1076" s="1072">
        <v>1.2504999999999999</v>
      </c>
      <c r="K1076" s="1012"/>
      <c r="L1076" s="1012">
        <f t="shared" si="107"/>
        <v>18.569924999999998</v>
      </c>
      <c r="M1076" s="900">
        <f t="shared" si="106"/>
        <v>92.849624999999989</v>
      </c>
      <c r="N1076" s="481"/>
    </row>
    <row r="1077" spans="1:14" s="39" customFormat="1">
      <c r="A1077" s="927"/>
      <c r="B1077" s="894"/>
      <c r="C1077" s="1008"/>
      <c r="D1077" s="1009"/>
      <c r="E1077" s="1025" t="s">
        <v>20661</v>
      </c>
      <c r="F1077" s="1011"/>
      <c r="G1077" s="588">
        <v>5</v>
      </c>
      <c r="H1077" s="1012">
        <v>24.78</v>
      </c>
      <c r="I1077" s="1012">
        <v>0.6</v>
      </c>
      <c r="J1077" s="1072">
        <v>1.2504999999999999</v>
      </c>
      <c r="K1077" s="1012"/>
      <c r="L1077" s="1012">
        <f t="shared" ref="L1077" si="108">H1077*I1077*J1077</f>
        <v>18.592434000000001</v>
      </c>
      <c r="M1077" s="900">
        <f t="shared" si="106"/>
        <v>92.96217</v>
      </c>
      <c r="N1077" s="481"/>
    </row>
    <row r="1078" spans="1:14" s="39" customFormat="1">
      <c r="A1078" s="927"/>
      <c r="B1078" s="894"/>
      <c r="C1078" s="1008"/>
      <c r="D1078" s="1009"/>
      <c r="E1078" s="1025" t="s">
        <v>20660</v>
      </c>
      <c r="F1078" s="1011"/>
      <c r="G1078" s="588">
        <v>5</v>
      </c>
      <c r="H1078" s="1012">
        <v>24.78</v>
      </c>
      <c r="I1078" s="1012">
        <v>0.6</v>
      </c>
      <c r="J1078" s="1072">
        <v>1.2504999999999999</v>
      </c>
      <c r="K1078" s="1012"/>
      <c r="L1078" s="1012">
        <f t="shared" ref="L1078:L1079" si="109">H1078*I1078*J1078</f>
        <v>18.592434000000001</v>
      </c>
      <c r="M1078" s="900">
        <f t="shared" ref="M1078" si="110">L1078*G1078</f>
        <v>92.96217</v>
      </c>
      <c r="N1078" s="481"/>
    </row>
    <row r="1079" spans="1:14" s="39" customFormat="1">
      <c r="A1079" s="927"/>
      <c r="B1079" s="894"/>
      <c r="C1079" s="1008"/>
      <c r="D1079" s="1009"/>
      <c r="E1079" s="1018" t="s">
        <v>44281</v>
      </c>
      <c r="F1079" s="1011"/>
      <c r="G1079" s="588">
        <f>SUM(G1073:G1078)</f>
        <v>18</v>
      </c>
      <c r="H1079" s="1012">
        <v>25</v>
      </c>
      <c r="I1079" s="1012">
        <v>1</v>
      </c>
      <c r="J1079" s="1012">
        <v>1.8</v>
      </c>
      <c r="K1079" s="1012"/>
      <c r="L1079" s="1012">
        <f t="shared" si="109"/>
        <v>45</v>
      </c>
      <c r="M1079" s="902">
        <f>SUM(M1073:M1078)</f>
        <v>334.4013726</v>
      </c>
      <c r="N1079" s="481"/>
    </row>
    <row r="1080" spans="1:14" s="39" customFormat="1">
      <c r="A1080" s="927"/>
      <c r="B1080" s="894"/>
      <c r="C1080" s="1008"/>
      <c r="D1080" s="1009"/>
      <c r="E1080" s="1071"/>
      <c r="F1080" s="1011"/>
      <c r="G1080" s="588"/>
      <c r="H1080" s="1012"/>
      <c r="I1080" s="1012"/>
      <c r="J1080" s="1012"/>
      <c r="K1080" s="1012"/>
      <c r="L1080" s="1012"/>
      <c r="M1080" s="897"/>
      <c r="N1080" s="481"/>
    </row>
    <row r="1081" spans="1:14" s="483" customFormat="1" ht="24.75">
      <c r="A1081" s="927">
        <v>5</v>
      </c>
      <c r="B1081" s="891" t="str">
        <f>$B$1018&amp;"."&amp;A1081</f>
        <v>5.3.1.5</v>
      </c>
      <c r="C1081" s="998">
        <f ca="1">VLOOKUP($B1081,'PLANILHA ORÇAMENTÁRIA'!$C:$M,2,0)</f>
        <v>1106088</v>
      </c>
      <c r="D1081" s="998" t="str">
        <f ca="1">VLOOKUP($B1081,'PLANILHA ORÇAMENTÁRIA'!$C:$M,3,0)</f>
        <v>SICRO 3</v>
      </c>
      <c r="E1081" s="999" t="str">
        <f ca="1">VLOOKUP($B1081,'PLANILHA ORÇAMENTÁRIA'!$C:$M,4,0)</f>
        <v>LANÇAMENTO MECÂNICO DE CONCRETO COM BOMBA REBOCÁVEL COM CAPACIDADE DE 30 M³/H - CONFECÇÃO EM CENTRAL DOSADORA DE 30 M³/H</v>
      </c>
      <c r="F1081" s="998" t="str">
        <f ca="1">VLOOKUP($B1081,'PLANILHA ORÇAMENTÁRIA'!$C:$M,5,0)</f>
        <v>M³</v>
      </c>
      <c r="G1081" s="1000" t="s">
        <v>16</v>
      </c>
      <c r="H1081" s="1001" t="s">
        <v>17</v>
      </c>
      <c r="I1081" s="1001" t="s">
        <v>18</v>
      </c>
      <c r="J1081" s="1001" t="s">
        <v>19</v>
      </c>
      <c r="K1081" s="1001" t="s">
        <v>20</v>
      </c>
      <c r="L1081" s="1001" t="s">
        <v>21</v>
      </c>
      <c r="M1081" s="901">
        <f>M1089</f>
        <v>334.4013726</v>
      </c>
      <c r="N1081" s="482"/>
    </row>
    <row r="1082" spans="1:14" s="39" customFormat="1" ht="23.25">
      <c r="A1082" s="927"/>
      <c r="B1082" s="894"/>
      <c r="C1082" s="1008"/>
      <c r="D1082" s="1009"/>
      <c r="E1082" s="1013" t="s">
        <v>20658</v>
      </c>
      <c r="F1082" s="1011"/>
      <c r="G1082" s="588"/>
      <c r="H1082" s="1012"/>
      <c r="I1082" s="1012"/>
      <c r="J1082" s="1012"/>
      <c r="K1082" s="1012"/>
      <c r="L1082" s="1012"/>
      <c r="M1082" s="897"/>
      <c r="N1082" s="481"/>
    </row>
    <row r="1083" spans="1:14" s="39" customFormat="1">
      <c r="A1083" s="927"/>
      <c r="B1083" s="894"/>
      <c r="C1083" s="1008"/>
      <c r="D1083" s="1009"/>
      <c r="E1083" s="1025" t="s">
        <v>20655</v>
      </c>
      <c r="F1083" s="1011"/>
      <c r="G1083" s="588">
        <v>1</v>
      </c>
      <c r="H1083" s="1012">
        <v>23.97</v>
      </c>
      <c r="I1083" s="1012">
        <v>0.6</v>
      </c>
      <c r="J1083" s="1072">
        <v>1.2529999999999999</v>
      </c>
      <c r="K1083" s="1012"/>
      <c r="L1083" s="1012">
        <f>H1083*I1083*J1083</f>
        <v>18.020645999999999</v>
      </c>
      <c r="M1083" s="900">
        <f>L1083*G1083</f>
        <v>18.020645999999999</v>
      </c>
      <c r="N1083" s="481"/>
    </row>
    <row r="1084" spans="1:14" s="39" customFormat="1">
      <c r="A1084" s="927"/>
      <c r="B1084" s="894"/>
      <c r="C1084" s="1008"/>
      <c r="D1084" s="1009"/>
      <c r="E1084" s="1025" t="s">
        <v>20656</v>
      </c>
      <c r="F1084" s="1011"/>
      <c r="G1084" s="588">
        <v>1</v>
      </c>
      <c r="H1084" s="1012">
        <v>24.75</v>
      </c>
      <c r="I1084" s="1012">
        <v>0.6</v>
      </c>
      <c r="J1084" s="1072">
        <v>1.25</v>
      </c>
      <c r="K1084" s="1012"/>
      <c r="L1084" s="1012">
        <f>H1084*I1084*J1084</f>
        <v>18.5625</v>
      </c>
      <c r="M1084" s="900">
        <f t="shared" ref="M1084:M1088" si="111">L1084*G1084</f>
        <v>18.5625</v>
      </c>
      <c r="N1084" s="481"/>
    </row>
    <row r="1085" spans="1:14" s="39" customFormat="1">
      <c r="A1085" s="927"/>
      <c r="B1085" s="894"/>
      <c r="C1085" s="1008"/>
      <c r="D1085" s="1009"/>
      <c r="E1085" s="1025" t="s">
        <v>20663</v>
      </c>
      <c r="F1085" s="1011"/>
      <c r="G1085" s="588">
        <v>1</v>
      </c>
      <c r="H1085" s="1012">
        <v>25.48</v>
      </c>
      <c r="I1085" s="1012">
        <v>0.6</v>
      </c>
      <c r="J1085" s="1072">
        <v>1.2457</v>
      </c>
      <c r="K1085" s="1012"/>
      <c r="L1085" s="1012">
        <f t="shared" ref="L1085:L1089" si="112">H1085*I1085*J1085</f>
        <v>19.044261600000002</v>
      </c>
      <c r="M1085" s="900">
        <f t="shared" si="111"/>
        <v>19.044261600000002</v>
      </c>
      <c r="N1085" s="481"/>
    </row>
    <row r="1086" spans="1:14" s="39" customFormat="1">
      <c r="A1086" s="927"/>
      <c r="B1086" s="894"/>
      <c r="C1086" s="1008"/>
      <c r="D1086" s="1009"/>
      <c r="E1086" s="1025" t="s">
        <v>20657</v>
      </c>
      <c r="F1086" s="1011"/>
      <c r="G1086" s="588">
        <v>5</v>
      </c>
      <c r="H1086" s="1012">
        <v>24.75</v>
      </c>
      <c r="I1086" s="1012">
        <v>0.6</v>
      </c>
      <c r="J1086" s="1072">
        <v>1.2504999999999999</v>
      </c>
      <c r="K1086" s="1012"/>
      <c r="L1086" s="1012">
        <f t="shared" si="112"/>
        <v>18.569924999999998</v>
      </c>
      <c r="M1086" s="900">
        <f t="shared" si="111"/>
        <v>92.849624999999989</v>
      </c>
      <c r="N1086" s="481"/>
    </row>
    <row r="1087" spans="1:14" s="39" customFormat="1">
      <c r="A1087" s="927"/>
      <c r="B1087" s="894"/>
      <c r="C1087" s="1008"/>
      <c r="D1087" s="1009"/>
      <c r="E1087" s="1025" t="s">
        <v>20661</v>
      </c>
      <c r="F1087" s="1011"/>
      <c r="G1087" s="588">
        <v>5</v>
      </c>
      <c r="H1087" s="1012">
        <v>24.78</v>
      </c>
      <c r="I1087" s="1012">
        <v>0.6</v>
      </c>
      <c r="J1087" s="1072">
        <v>1.2504999999999999</v>
      </c>
      <c r="K1087" s="1012"/>
      <c r="L1087" s="1012">
        <f t="shared" si="112"/>
        <v>18.592434000000001</v>
      </c>
      <c r="M1087" s="900">
        <f t="shared" si="111"/>
        <v>92.96217</v>
      </c>
      <c r="N1087" s="481"/>
    </row>
    <row r="1088" spans="1:14" s="39" customFormat="1">
      <c r="A1088" s="927"/>
      <c r="B1088" s="894"/>
      <c r="C1088" s="1008"/>
      <c r="D1088" s="1009"/>
      <c r="E1088" s="1025" t="s">
        <v>20660</v>
      </c>
      <c r="F1088" s="1011"/>
      <c r="G1088" s="588">
        <v>5</v>
      </c>
      <c r="H1088" s="1012">
        <v>24.78</v>
      </c>
      <c r="I1088" s="1012">
        <v>0.6</v>
      </c>
      <c r="J1088" s="1072">
        <v>1.2504999999999999</v>
      </c>
      <c r="K1088" s="1012"/>
      <c r="L1088" s="1012">
        <f t="shared" si="112"/>
        <v>18.592434000000001</v>
      </c>
      <c r="M1088" s="900">
        <f t="shared" si="111"/>
        <v>92.96217</v>
      </c>
      <c r="N1088" s="481"/>
    </row>
    <row r="1089" spans="1:14" s="39" customFormat="1">
      <c r="A1089" s="927"/>
      <c r="B1089" s="894"/>
      <c r="C1089" s="1008"/>
      <c r="D1089" s="1009"/>
      <c r="E1089" s="1018" t="s">
        <v>44281</v>
      </c>
      <c r="F1089" s="1011"/>
      <c r="G1089" s="588">
        <f>SUM(G1083:G1088)</f>
        <v>18</v>
      </c>
      <c r="H1089" s="1012">
        <v>25</v>
      </c>
      <c r="I1089" s="1012">
        <v>1</v>
      </c>
      <c r="J1089" s="1012">
        <v>1.8</v>
      </c>
      <c r="K1089" s="1012"/>
      <c r="L1089" s="1012">
        <f t="shared" si="112"/>
        <v>45</v>
      </c>
      <c r="M1089" s="902">
        <f>SUM(M1083:M1088)</f>
        <v>334.4013726</v>
      </c>
      <c r="N1089" s="481"/>
    </row>
    <row r="1090" spans="1:14" s="39" customFormat="1">
      <c r="A1090" s="927"/>
      <c r="B1090" s="894"/>
      <c r="C1090" s="1008"/>
      <c r="D1090" s="1009"/>
      <c r="E1090" s="1071"/>
      <c r="F1090" s="1011"/>
      <c r="G1090" s="588"/>
      <c r="H1090" s="1012"/>
      <c r="I1090" s="1012"/>
      <c r="J1090" s="1012"/>
      <c r="K1090" s="1012"/>
      <c r="L1090" s="1012"/>
      <c r="M1090" s="897"/>
      <c r="N1090" s="481"/>
    </row>
    <row r="1091" spans="1:14" s="483" customFormat="1">
      <c r="A1091" s="927">
        <v>6</v>
      </c>
      <c r="B1091" s="891" t="str">
        <f>$B$1018&amp;"."&amp;A1091</f>
        <v>5.3.1.6</v>
      </c>
      <c r="C1091" s="998">
        <f ca="1">VLOOKUP($B1091,'PLANILHA ORÇAMENTÁRIA'!$C:$M,2,0)</f>
        <v>4507957</v>
      </c>
      <c r="D1091" s="998" t="str">
        <f ca="1">VLOOKUP($B1091,'PLANILHA ORÇAMENTÁRIA'!$C:$M,3,0)</f>
        <v>SICRO 3</v>
      </c>
      <c r="E1091" s="999" t="str">
        <f ca="1">VLOOKUP($B1091,'PLANILHA ORÇAMENTÁRIA'!$C:$M,4,0)</f>
        <v>CORDOALHA CP 190 RB D = 15,2 MM - FORNECIMENTO E INSTALAÇÃO</v>
      </c>
      <c r="F1091" s="998" t="str">
        <f ca="1">VLOOKUP($B1091,'PLANILHA ORÇAMENTÁRIA'!$C:$M,5,0)</f>
        <v>KG</v>
      </c>
      <c r="G1091" s="1000" t="s">
        <v>16</v>
      </c>
      <c r="H1091" s="1001" t="s">
        <v>20648</v>
      </c>
      <c r="I1091" s="1001" t="s">
        <v>20647</v>
      </c>
      <c r="J1091" s="1001" t="s">
        <v>20355</v>
      </c>
      <c r="K1091" s="1001" t="s">
        <v>20354</v>
      </c>
      <c r="L1091" s="1001" t="s">
        <v>21</v>
      </c>
      <c r="M1091" s="901">
        <f>M1107</f>
        <v>31728</v>
      </c>
      <c r="N1091" s="482"/>
    </row>
    <row r="1092" spans="1:14" s="39" customFormat="1" ht="23.25">
      <c r="A1092" s="927"/>
      <c r="B1092" s="894"/>
      <c r="C1092" s="1008"/>
      <c r="D1092" s="1009"/>
      <c r="E1092" s="1013" t="s">
        <v>20488</v>
      </c>
      <c r="F1092" s="1011"/>
      <c r="G1092" s="588"/>
      <c r="H1092" s="1012"/>
      <c r="I1092" s="1012"/>
      <c r="J1092" s="1012"/>
      <c r="K1092" s="1012"/>
      <c r="L1092" s="1012"/>
      <c r="M1092" s="897"/>
      <c r="N1092" s="481"/>
    </row>
    <row r="1093" spans="1:14" s="39" customFormat="1">
      <c r="A1093" s="927"/>
      <c r="B1093" s="894"/>
      <c r="C1093" s="1008"/>
      <c r="D1093" s="1009"/>
      <c r="E1093" s="1013" t="s">
        <v>20478</v>
      </c>
      <c r="F1093" s="1011"/>
      <c r="G1093" s="588">
        <v>2</v>
      </c>
      <c r="H1093" s="1012">
        <v>100</v>
      </c>
      <c r="I1093" s="1012">
        <f>87.2</f>
        <v>87.2</v>
      </c>
      <c r="J1093" s="1012">
        <v>13.22</v>
      </c>
      <c r="K1093" s="1012">
        <f>H1093*J1093</f>
        <v>1322</v>
      </c>
      <c r="L1093" s="1012"/>
      <c r="M1093" s="900">
        <f>K1093*G1093</f>
        <v>2644</v>
      </c>
      <c r="N1093" s="481"/>
    </row>
    <row r="1094" spans="1:14" s="39" customFormat="1">
      <c r="A1094" s="927"/>
      <c r="B1094" s="894"/>
      <c r="C1094" s="1008"/>
      <c r="D1094" s="1009"/>
      <c r="E1094" s="1013" t="s">
        <v>20479</v>
      </c>
      <c r="F1094" s="1011"/>
      <c r="G1094" s="588">
        <v>4</v>
      </c>
      <c r="H1094" s="1012">
        <v>100</v>
      </c>
      <c r="I1094" s="1012">
        <v>87.1</v>
      </c>
      <c r="J1094" s="1012">
        <v>13.22</v>
      </c>
      <c r="K1094" s="1012">
        <f>H1094*J1094</f>
        <v>1322</v>
      </c>
      <c r="L1094" s="1012"/>
      <c r="M1094" s="900">
        <f t="shared" ref="M1094:M1097" si="113">K1094*G1094</f>
        <v>5288</v>
      </c>
      <c r="N1094" s="481"/>
    </row>
    <row r="1095" spans="1:14" s="39" customFormat="1">
      <c r="A1095" s="927"/>
      <c r="B1095" s="894"/>
      <c r="C1095" s="1008"/>
      <c r="D1095" s="1009"/>
      <c r="E1095" s="1013" t="s">
        <v>20480</v>
      </c>
      <c r="F1095" s="1011"/>
      <c r="G1095" s="588">
        <v>2</v>
      </c>
      <c r="H1095" s="1012">
        <v>100</v>
      </c>
      <c r="I1095" s="1012">
        <v>87.4</v>
      </c>
      <c r="J1095" s="1012">
        <v>13.22</v>
      </c>
      <c r="K1095" s="1012">
        <f>H1095*J1095</f>
        <v>1322</v>
      </c>
      <c r="L1095" s="1012"/>
      <c r="M1095" s="900">
        <f t="shared" si="113"/>
        <v>2644</v>
      </c>
      <c r="N1095" s="481"/>
    </row>
    <row r="1096" spans="1:14" s="39" customFormat="1">
      <c r="A1096" s="927"/>
      <c r="B1096" s="894"/>
      <c r="C1096" s="1008"/>
      <c r="D1096" s="1009"/>
      <c r="E1096" s="1013" t="s">
        <v>20481</v>
      </c>
      <c r="F1096" s="1011"/>
      <c r="G1096" s="588">
        <v>2</v>
      </c>
      <c r="H1096" s="1012">
        <v>100</v>
      </c>
      <c r="I1096" s="1012">
        <v>87.3</v>
      </c>
      <c r="J1096" s="1012">
        <v>13.22</v>
      </c>
      <c r="K1096" s="1012">
        <f>H1096*J1096</f>
        <v>1322</v>
      </c>
      <c r="L1096" s="1012"/>
      <c r="M1096" s="900">
        <f t="shared" si="113"/>
        <v>2644</v>
      </c>
      <c r="N1096" s="481"/>
    </row>
    <row r="1097" spans="1:14" s="39" customFormat="1">
      <c r="A1097" s="927"/>
      <c r="B1097" s="894"/>
      <c r="C1097" s="1008"/>
      <c r="D1097" s="1009"/>
      <c r="E1097" s="1013" t="s">
        <v>20482</v>
      </c>
      <c r="F1097" s="1011"/>
      <c r="G1097" s="588">
        <v>2</v>
      </c>
      <c r="H1097" s="1012">
        <v>100</v>
      </c>
      <c r="I1097" s="1012">
        <v>86.6</v>
      </c>
      <c r="J1097" s="1012">
        <v>13.22</v>
      </c>
      <c r="K1097" s="1012">
        <f>H1097*J1097</f>
        <v>1322</v>
      </c>
      <c r="L1097" s="1012"/>
      <c r="M1097" s="900">
        <f t="shared" si="113"/>
        <v>2644</v>
      </c>
      <c r="N1097" s="481"/>
    </row>
    <row r="1098" spans="1:14" s="39" customFormat="1">
      <c r="A1098" s="927"/>
      <c r="B1098" s="894"/>
      <c r="C1098" s="1008"/>
      <c r="D1098" s="1009"/>
      <c r="E1098" s="1018" t="s">
        <v>20492</v>
      </c>
      <c r="F1098" s="1011"/>
      <c r="G1098" s="588"/>
      <c r="H1098" s="1012"/>
      <c r="I1098" s="1012"/>
      <c r="J1098" s="1012"/>
      <c r="K1098" s="1012"/>
      <c r="L1098" s="1012"/>
      <c r="M1098" s="902">
        <f>ROUNDUP(SUBTOTAL(9,M1093:M1097),0)</f>
        <v>15864</v>
      </c>
      <c r="N1098" s="481"/>
    </row>
    <row r="1099" spans="1:14" s="39" customFormat="1">
      <c r="A1099" s="927"/>
      <c r="B1099" s="894"/>
      <c r="C1099" s="1008"/>
      <c r="D1099" s="1009"/>
      <c r="E1099" s="1071"/>
      <c r="F1099" s="1011"/>
      <c r="G1099" s="588"/>
      <c r="H1099" s="1012"/>
      <c r="I1099" s="1012"/>
      <c r="J1099" s="1012"/>
      <c r="K1099" s="1012"/>
      <c r="L1099" s="1012"/>
      <c r="M1099" s="897"/>
      <c r="N1099" s="481"/>
    </row>
    <row r="1100" spans="1:14" s="39" customFormat="1">
      <c r="A1100" s="927"/>
      <c r="B1100" s="894"/>
      <c r="C1100" s="1008"/>
      <c r="D1100" s="1009"/>
      <c r="E1100" s="1013" t="s">
        <v>20483</v>
      </c>
      <c r="F1100" s="1011"/>
      <c r="G1100" s="588">
        <v>2</v>
      </c>
      <c r="H1100" s="1012">
        <f>ROUNDUP(99.8,0)</f>
        <v>100</v>
      </c>
      <c r="I1100" s="1012">
        <v>99.8</v>
      </c>
      <c r="J1100" s="1012">
        <v>13.22</v>
      </c>
      <c r="K1100" s="1012">
        <f>H1100*J1100</f>
        <v>1322</v>
      </c>
      <c r="L1100" s="1012"/>
      <c r="M1100" s="900">
        <f t="shared" ref="M1100" si="114">K1100*G1100</f>
        <v>2644</v>
      </c>
      <c r="N1100" s="481"/>
    </row>
    <row r="1101" spans="1:14" s="39" customFormat="1">
      <c r="A1101" s="927"/>
      <c r="B1101" s="894"/>
      <c r="C1101" s="1008"/>
      <c r="D1101" s="1009"/>
      <c r="E1101" s="1013" t="s">
        <v>20485</v>
      </c>
      <c r="F1101" s="1011"/>
      <c r="G1101" s="588">
        <v>4</v>
      </c>
      <c r="H1101" s="1012">
        <f>ROUNDUP(99.7,0)</f>
        <v>100</v>
      </c>
      <c r="I1101" s="1012">
        <v>99.7</v>
      </c>
      <c r="J1101" s="1012">
        <v>13.22</v>
      </c>
      <c r="K1101" s="1012">
        <f t="shared" ref="K1101:K1104" si="115">H1101*J1101</f>
        <v>1322</v>
      </c>
      <c r="L1101" s="1012"/>
      <c r="M1101" s="900">
        <f t="shared" ref="M1101:M1104" si="116">K1101*G1101</f>
        <v>5288</v>
      </c>
      <c r="N1101" s="481"/>
    </row>
    <row r="1102" spans="1:14" s="39" customFormat="1">
      <c r="A1102" s="927"/>
      <c r="B1102" s="894"/>
      <c r="C1102" s="1008"/>
      <c r="D1102" s="1009"/>
      <c r="E1102" s="1013" t="s">
        <v>20484</v>
      </c>
      <c r="F1102" s="1011"/>
      <c r="G1102" s="588">
        <v>2</v>
      </c>
      <c r="H1102" s="1012">
        <f>ROUNDUP(99.9,0)</f>
        <v>100</v>
      </c>
      <c r="I1102" s="1012">
        <v>99.9</v>
      </c>
      <c r="J1102" s="1012">
        <v>13.22</v>
      </c>
      <c r="K1102" s="1012">
        <f t="shared" ref="K1102:K1103" si="117">H1102*J1102</f>
        <v>1322</v>
      </c>
      <c r="L1102" s="1012"/>
      <c r="M1102" s="900">
        <f t="shared" ref="M1102:M1103" si="118">K1102*G1102</f>
        <v>2644</v>
      </c>
      <c r="N1102" s="481"/>
    </row>
    <row r="1103" spans="1:14" s="39" customFormat="1">
      <c r="A1103" s="927"/>
      <c r="B1103" s="894"/>
      <c r="C1103" s="1008"/>
      <c r="D1103" s="1009"/>
      <c r="E1103" s="1013" t="s">
        <v>20486</v>
      </c>
      <c r="F1103" s="1011"/>
      <c r="G1103" s="588">
        <v>2</v>
      </c>
      <c r="H1103" s="1012">
        <f>ROUNDUP(100,0)</f>
        <v>100</v>
      </c>
      <c r="I1103" s="1012">
        <v>100</v>
      </c>
      <c r="J1103" s="1012">
        <v>13.22</v>
      </c>
      <c r="K1103" s="1012">
        <f t="shared" si="117"/>
        <v>1322</v>
      </c>
      <c r="L1103" s="1012"/>
      <c r="M1103" s="900">
        <f t="shared" si="118"/>
        <v>2644</v>
      </c>
      <c r="N1103" s="481"/>
    </row>
    <row r="1104" spans="1:14" s="39" customFormat="1">
      <c r="A1104" s="927"/>
      <c r="B1104" s="894"/>
      <c r="C1104" s="1008"/>
      <c r="D1104" s="1009"/>
      <c r="E1104" s="1013" t="s">
        <v>20487</v>
      </c>
      <c r="F1104" s="1011"/>
      <c r="G1104" s="588">
        <v>2</v>
      </c>
      <c r="H1104" s="1012">
        <f>ROUNDUP(99.2,0)</f>
        <v>100</v>
      </c>
      <c r="I1104" s="1012">
        <v>99.2</v>
      </c>
      <c r="J1104" s="1012">
        <v>13.22</v>
      </c>
      <c r="K1104" s="1012">
        <f t="shared" si="115"/>
        <v>1322</v>
      </c>
      <c r="L1104" s="1012"/>
      <c r="M1104" s="900">
        <f t="shared" si="116"/>
        <v>2644</v>
      </c>
      <c r="N1104" s="481"/>
    </row>
    <row r="1105" spans="1:14" s="39" customFormat="1">
      <c r="A1105" s="927"/>
      <c r="B1105" s="894"/>
      <c r="C1105" s="1008"/>
      <c r="D1105" s="1009"/>
      <c r="E1105" s="1018" t="s">
        <v>20491</v>
      </c>
      <c r="F1105" s="1011"/>
      <c r="G1105" s="588"/>
      <c r="H1105" s="1012"/>
      <c r="I1105" s="1012"/>
      <c r="J1105" s="1012"/>
      <c r="K1105" s="1012"/>
      <c r="L1105" s="1012"/>
      <c r="M1105" s="902">
        <f>ROUNDUP(SUBTOTAL(9,M1100:M1104),0)</f>
        <v>15864</v>
      </c>
      <c r="N1105" s="481"/>
    </row>
    <row r="1106" spans="1:14" s="39" customFormat="1">
      <c r="A1106" s="927"/>
      <c r="B1106" s="894"/>
      <c r="C1106" s="1008"/>
      <c r="D1106" s="1009"/>
      <c r="E1106" s="1071"/>
      <c r="F1106" s="1011"/>
      <c r="G1106" s="588"/>
      <c r="H1106" s="1012"/>
      <c r="I1106" s="1012"/>
      <c r="J1106" s="1012"/>
      <c r="K1106" s="1012"/>
      <c r="L1106" s="1012"/>
      <c r="M1106" s="897"/>
      <c r="N1106" s="481"/>
    </row>
    <row r="1107" spans="1:14" s="39" customFormat="1">
      <c r="A1107" s="927"/>
      <c r="B1107" s="894"/>
      <c r="C1107" s="1008"/>
      <c r="D1107" s="1009"/>
      <c r="E1107" s="1018" t="s">
        <v>20493</v>
      </c>
      <c r="F1107" s="1011"/>
      <c r="G1107" s="588">
        <f>SUM(G1093:G1104)</f>
        <v>24</v>
      </c>
      <c r="H1107" s="1012"/>
      <c r="I1107" s="1012"/>
      <c r="J1107" s="1012"/>
      <c r="K1107" s="1012"/>
      <c r="L1107" s="1012"/>
      <c r="M1107" s="902">
        <f>ROUNDUP(SUBTOTAL(9,M1093:M1105),0)</f>
        <v>31728</v>
      </c>
      <c r="N1107" s="481"/>
    </row>
    <row r="1108" spans="1:14" s="39" customFormat="1">
      <c r="A1108" s="927"/>
      <c r="B1108" s="894"/>
      <c r="C1108" s="1008"/>
      <c r="D1108" s="1009"/>
      <c r="E1108" s="1071"/>
      <c r="F1108" s="1011"/>
      <c r="G1108" s="588"/>
      <c r="H1108" s="1012"/>
      <c r="I1108" s="1012"/>
      <c r="J1108" s="1012"/>
      <c r="K1108" s="1012"/>
      <c r="L1108" s="1012"/>
      <c r="M1108" s="897"/>
      <c r="N1108" s="481"/>
    </row>
    <row r="1109" spans="1:14" s="483" customFormat="1" ht="24.75">
      <c r="A1109" s="927">
        <v>7</v>
      </c>
      <c r="B1109" s="891" t="str">
        <f>$B$1018&amp;"."&amp;A1109</f>
        <v>5.3.1.7</v>
      </c>
      <c r="C1109" s="998">
        <f ca="1">VLOOKUP($B1109,'PLANILHA ORÇAMENTÁRIA'!$C:$M,2,0)</f>
        <v>4507842</v>
      </c>
      <c r="D1109" s="998" t="str">
        <f ca="1">VLOOKUP($B1109,'PLANILHA ORÇAMENTÁRIA'!$C:$M,3,0)</f>
        <v>SICRO 3</v>
      </c>
      <c r="E1109" s="999" t="str">
        <f ca="1">VLOOKUP($B1109,'PLANILHA ORÇAMENTÁRIA'!$C:$M,4,0)</f>
        <v>BAINHA METÁLICA REDONDA D = 80 MM PARA 12 CORDOALHAS D = 15,2 MM - FORNECIMENTO, INSTALAÇÃO E INJEÇÃO DE NATA DE CIMENTO</v>
      </c>
      <c r="F1109" s="998" t="str">
        <f ca="1">VLOOKUP($B1109,'PLANILHA ORÇAMENTÁRIA'!$C:$M,5,0)</f>
        <v>M</v>
      </c>
      <c r="G1109" s="1000" t="s">
        <v>16</v>
      </c>
      <c r="H1109" s="1001" t="s">
        <v>20648</v>
      </c>
      <c r="I1109" s="1001" t="s">
        <v>20490</v>
      </c>
      <c r="J1109" s="1001" t="s">
        <v>20647</v>
      </c>
      <c r="K1109" s="1001" t="s">
        <v>20489</v>
      </c>
      <c r="L1109" s="1001" t="s">
        <v>21</v>
      </c>
      <c r="M1109" s="901">
        <f>M1125</f>
        <v>2336</v>
      </c>
      <c r="N1109" s="482"/>
    </row>
    <row r="1110" spans="1:14" s="39" customFormat="1" ht="23.25">
      <c r="A1110" s="927"/>
      <c r="B1110" s="894"/>
      <c r="C1110" s="1008"/>
      <c r="D1110" s="1009"/>
      <c r="E1110" s="1013" t="s">
        <v>20488</v>
      </c>
      <c r="F1110" s="1011"/>
      <c r="G1110" s="588"/>
      <c r="H1110" s="1012"/>
      <c r="I1110" s="1012"/>
      <c r="J1110" s="1012"/>
      <c r="K1110" s="1012"/>
      <c r="L1110" s="1012"/>
      <c r="M1110" s="897"/>
      <c r="N1110" s="481"/>
    </row>
    <row r="1111" spans="1:14" s="39" customFormat="1">
      <c r="A1111" s="927"/>
      <c r="B1111" s="894"/>
      <c r="C1111" s="1008"/>
      <c r="D1111" s="1009"/>
      <c r="E1111" s="1013" t="s">
        <v>20478</v>
      </c>
      <c r="F1111" s="1011"/>
      <c r="G1111" s="588">
        <v>2</v>
      </c>
      <c r="H1111" s="1012">
        <f>H1093</f>
        <v>100</v>
      </c>
      <c r="I1111" s="1012">
        <v>2.7</v>
      </c>
      <c r="J1111" s="1012">
        <v>87.2</v>
      </c>
      <c r="K1111" s="1012">
        <f>H1111-I1111</f>
        <v>97.3</v>
      </c>
      <c r="L1111" s="1012"/>
      <c r="M1111" s="900">
        <f>K1111*G1111</f>
        <v>194.6</v>
      </c>
      <c r="N1111" s="481"/>
    </row>
    <row r="1112" spans="1:14" s="39" customFormat="1">
      <c r="A1112" s="927"/>
      <c r="B1112" s="894"/>
      <c r="C1112" s="1008"/>
      <c r="D1112" s="1009"/>
      <c r="E1112" s="1013" t="s">
        <v>20479</v>
      </c>
      <c r="F1112" s="1011"/>
      <c r="G1112" s="588">
        <v>4</v>
      </c>
      <c r="H1112" s="1012">
        <f t="shared" ref="H1112:H1115" si="119">H1094</f>
        <v>100</v>
      </c>
      <c r="I1112" s="1012">
        <v>2.7</v>
      </c>
      <c r="J1112" s="1012">
        <v>87.1</v>
      </c>
      <c r="K1112" s="1012">
        <f t="shared" ref="K1112:K1114" si="120">H1112-I1112</f>
        <v>97.3</v>
      </c>
      <c r="L1112" s="1012"/>
      <c r="M1112" s="900">
        <f t="shared" ref="M1112:M1115" si="121">K1112*G1112</f>
        <v>389.2</v>
      </c>
      <c r="N1112" s="481"/>
    </row>
    <row r="1113" spans="1:14" s="39" customFormat="1">
      <c r="A1113" s="927"/>
      <c r="B1113" s="894"/>
      <c r="C1113" s="1008"/>
      <c r="D1113" s="1009"/>
      <c r="E1113" s="1013" t="s">
        <v>20480</v>
      </c>
      <c r="F1113" s="1011"/>
      <c r="G1113" s="588">
        <v>2</v>
      </c>
      <c r="H1113" s="1012">
        <f t="shared" si="119"/>
        <v>100</v>
      </c>
      <c r="I1113" s="1012">
        <v>2.7</v>
      </c>
      <c r="J1113" s="1012">
        <v>87.4</v>
      </c>
      <c r="K1113" s="1012">
        <f t="shared" si="120"/>
        <v>97.3</v>
      </c>
      <c r="L1113" s="1012"/>
      <c r="M1113" s="900">
        <f t="shared" si="121"/>
        <v>194.6</v>
      </c>
      <c r="N1113" s="481"/>
    </row>
    <row r="1114" spans="1:14" s="39" customFormat="1">
      <c r="A1114" s="927"/>
      <c r="B1114" s="894"/>
      <c r="C1114" s="1008"/>
      <c r="D1114" s="1009"/>
      <c r="E1114" s="1013" t="s">
        <v>20481</v>
      </c>
      <c r="F1114" s="1011"/>
      <c r="G1114" s="588">
        <v>2</v>
      </c>
      <c r="H1114" s="1012">
        <f t="shared" si="119"/>
        <v>100</v>
      </c>
      <c r="I1114" s="1012">
        <v>2.7</v>
      </c>
      <c r="J1114" s="1012">
        <v>87.3</v>
      </c>
      <c r="K1114" s="1012">
        <f t="shared" si="120"/>
        <v>97.3</v>
      </c>
      <c r="L1114" s="1012"/>
      <c r="M1114" s="900">
        <f t="shared" si="121"/>
        <v>194.6</v>
      </c>
      <c r="N1114" s="481"/>
    </row>
    <row r="1115" spans="1:14" s="39" customFormat="1">
      <c r="A1115" s="927"/>
      <c r="B1115" s="894"/>
      <c r="C1115" s="1008"/>
      <c r="D1115" s="1009"/>
      <c r="E1115" s="1013" t="s">
        <v>20482</v>
      </c>
      <c r="F1115" s="1011"/>
      <c r="G1115" s="588">
        <v>2</v>
      </c>
      <c r="H1115" s="1012">
        <f t="shared" si="119"/>
        <v>100</v>
      </c>
      <c r="I1115" s="1012">
        <v>2.7</v>
      </c>
      <c r="J1115" s="1012">
        <v>86.6</v>
      </c>
      <c r="K1115" s="1012">
        <f>H1115-I1115</f>
        <v>97.3</v>
      </c>
      <c r="L1115" s="1012"/>
      <c r="M1115" s="900">
        <f t="shared" si="121"/>
        <v>194.6</v>
      </c>
      <c r="N1115" s="481"/>
    </row>
    <row r="1116" spans="1:14" s="39" customFormat="1">
      <c r="A1116" s="927"/>
      <c r="B1116" s="894"/>
      <c r="C1116" s="1008"/>
      <c r="D1116" s="1009"/>
      <c r="E1116" s="1018" t="s">
        <v>20534</v>
      </c>
      <c r="F1116" s="1011"/>
      <c r="G1116" s="588"/>
      <c r="H1116" s="1012"/>
      <c r="I1116" s="1012"/>
      <c r="J1116" s="1012"/>
      <c r="K1116" s="1012"/>
      <c r="L1116" s="1012"/>
      <c r="M1116" s="902">
        <f>ROUNDUP(SUBTOTAL(9,M1111:M1115),0)</f>
        <v>1168</v>
      </c>
      <c r="N1116" s="481"/>
    </row>
    <row r="1117" spans="1:14" s="39" customFormat="1">
      <c r="A1117" s="927"/>
      <c r="B1117" s="894"/>
      <c r="C1117" s="1008"/>
      <c r="D1117" s="1009"/>
      <c r="E1117" s="1071"/>
      <c r="F1117" s="1011"/>
      <c r="G1117" s="588"/>
      <c r="H1117" s="1012"/>
      <c r="I1117" s="1012"/>
      <c r="J1117" s="1012"/>
      <c r="K1117" s="1012"/>
      <c r="L1117" s="1012"/>
      <c r="M1117" s="897"/>
      <c r="N1117" s="481"/>
    </row>
    <row r="1118" spans="1:14" s="39" customFormat="1">
      <c r="A1118" s="927"/>
      <c r="B1118" s="894"/>
      <c r="C1118" s="1008"/>
      <c r="D1118" s="1009"/>
      <c r="E1118" s="1013" t="s">
        <v>20483</v>
      </c>
      <c r="F1118" s="1011"/>
      <c r="G1118" s="588">
        <v>2</v>
      </c>
      <c r="H1118" s="1012">
        <f>ROUNDUP(99.2,0)</f>
        <v>100</v>
      </c>
      <c r="I1118" s="1012">
        <v>2.7</v>
      </c>
      <c r="J1118" s="1012">
        <v>99.8</v>
      </c>
      <c r="K1118" s="1012">
        <f>H1118-I1118</f>
        <v>97.3</v>
      </c>
      <c r="L1118" s="1012"/>
      <c r="M1118" s="900">
        <f t="shared" ref="M1118:M1122" si="122">K1118*G1118</f>
        <v>194.6</v>
      </c>
      <c r="N1118" s="481"/>
    </row>
    <row r="1119" spans="1:14" s="39" customFormat="1">
      <c r="A1119" s="927"/>
      <c r="B1119" s="894"/>
      <c r="C1119" s="1008"/>
      <c r="D1119" s="1009"/>
      <c r="E1119" s="1013" t="s">
        <v>20485</v>
      </c>
      <c r="F1119" s="1011"/>
      <c r="G1119" s="588">
        <v>4</v>
      </c>
      <c r="H1119" s="1012">
        <f t="shared" ref="H1119:H1122" si="123">ROUNDUP(99.2,0)</f>
        <v>100</v>
      </c>
      <c r="I1119" s="1012">
        <v>2.7</v>
      </c>
      <c r="J1119" s="1012">
        <v>99.7</v>
      </c>
      <c r="K1119" s="1012">
        <f t="shared" ref="K1119:K1122" si="124">H1119-I1119</f>
        <v>97.3</v>
      </c>
      <c r="L1119" s="1012"/>
      <c r="M1119" s="900">
        <f t="shared" si="122"/>
        <v>389.2</v>
      </c>
      <c r="N1119" s="481"/>
    </row>
    <row r="1120" spans="1:14" s="39" customFormat="1">
      <c r="A1120" s="927"/>
      <c r="B1120" s="894"/>
      <c r="C1120" s="1008"/>
      <c r="D1120" s="1009"/>
      <c r="E1120" s="1013" t="s">
        <v>20484</v>
      </c>
      <c r="F1120" s="1011"/>
      <c r="G1120" s="588">
        <v>2</v>
      </c>
      <c r="H1120" s="1012">
        <f t="shared" si="123"/>
        <v>100</v>
      </c>
      <c r="I1120" s="1012">
        <v>2.7</v>
      </c>
      <c r="J1120" s="1012">
        <v>99.9</v>
      </c>
      <c r="K1120" s="1012">
        <f t="shared" si="124"/>
        <v>97.3</v>
      </c>
      <c r="L1120" s="1012"/>
      <c r="M1120" s="900">
        <f t="shared" si="122"/>
        <v>194.6</v>
      </c>
      <c r="N1120" s="481"/>
    </row>
    <row r="1121" spans="1:14" s="39" customFormat="1">
      <c r="A1121" s="927"/>
      <c r="B1121" s="894"/>
      <c r="C1121" s="1008"/>
      <c r="D1121" s="1009"/>
      <c r="E1121" s="1013" t="s">
        <v>20486</v>
      </c>
      <c r="F1121" s="1011"/>
      <c r="G1121" s="588">
        <v>2</v>
      </c>
      <c r="H1121" s="1012">
        <f t="shared" si="123"/>
        <v>100</v>
      </c>
      <c r="I1121" s="1012">
        <v>2.7</v>
      </c>
      <c r="J1121" s="1012">
        <v>100</v>
      </c>
      <c r="K1121" s="1012">
        <f t="shared" si="124"/>
        <v>97.3</v>
      </c>
      <c r="L1121" s="1012"/>
      <c r="M1121" s="900">
        <f t="shared" si="122"/>
        <v>194.6</v>
      </c>
      <c r="N1121" s="481"/>
    </row>
    <row r="1122" spans="1:14" s="39" customFormat="1">
      <c r="A1122" s="927"/>
      <c r="B1122" s="894"/>
      <c r="C1122" s="1008"/>
      <c r="D1122" s="1009"/>
      <c r="E1122" s="1013" t="s">
        <v>20487</v>
      </c>
      <c r="F1122" s="1011"/>
      <c r="G1122" s="588">
        <v>2</v>
      </c>
      <c r="H1122" s="1012">
        <f t="shared" si="123"/>
        <v>100</v>
      </c>
      <c r="I1122" s="1012">
        <v>2.7</v>
      </c>
      <c r="J1122" s="1012">
        <v>99.2</v>
      </c>
      <c r="K1122" s="1012">
        <f t="shared" si="124"/>
        <v>97.3</v>
      </c>
      <c r="L1122" s="1012"/>
      <c r="M1122" s="900">
        <f t="shared" si="122"/>
        <v>194.6</v>
      </c>
      <c r="N1122" s="481"/>
    </row>
    <row r="1123" spans="1:14" s="39" customFormat="1">
      <c r="A1123" s="927"/>
      <c r="B1123" s="894"/>
      <c r="C1123" s="1008"/>
      <c r="D1123" s="1009"/>
      <c r="E1123" s="1018" t="s">
        <v>20535</v>
      </c>
      <c r="F1123" s="1011"/>
      <c r="G1123" s="588"/>
      <c r="H1123" s="1012"/>
      <c r="I1123" s="1012"/>
      <c r="J1123" s="1012"/>
      <c r="K1123" s="1012"/>
      <c r="L1123" s="1012"/>
      <c r="M1123" s="902">
        <f>ROUNDUP(SUBTOTAL(9,M1118:M1122),0)</f>
        <v>1168</v>
      </c>
      <c r="N1123" s="481"/>
    </row>
    <row r="1124" spans="1:14" s="39" customFormat="1">
      <c r="A1124" s="927"/>
      <c r="B1124" s="894"/>
      <c r="C1124" s="1008"/>
      <c r="D1124" s="1009"/>
      <c r="E1124" s="1071"/>
      <c r="F1124" s="1011"/>
      <c r="G1124" s="588"/>
      <c r="H1124" s="1012"/>
      <c r="I1124" s="1012"/>
      <c r="J1124" s="1012"/>
      <c r="K1124" s="1012"/>
      <c r="L1124" s="1012"/>
      <c r="M1124" s="897"/>
      <c r="N1124" s="481"/>
    </row>
    <row r="1125" spans="1:14" s="39" customFormat="1">
      <c r="A1125" s="927"/>
      <c r="B1125" s="894"/>
      <c r="C1125" s="1008"/>
      <c r="D1125" s="1009"/>
      <c r="E1125" s="1018" t="s">
        <v>20494</v>
      </c>
      <c r="F1125" s="1011"/>
      <c r="G1125" s="588">
        <f>SUM(G1111:G1122)</f>
        <v>24</v>
      </c>
      <c r="H1125" s="1012"/>
      <c r="I1125" s="1012"/>
      <c r="J1125" s="1012"/>
      <c r="K1125" s="1012"/>
      <c r="L1125" s="1012"/>
      <c r="M1125" s="902">
        <f>ROUNDUP(SUBTOTAL(9,M1111:M1123),0)</f>
        <v>2336</v>
      </c>
      <c r="N1125" s="481"/>
    </row>
    <row r="1126" spans="1:14" s="39" customFormat="1">
      <c r="A1126" s="927"/>
      <c r="B1126" s="894"/>
      <c r="C1126" s="1008"/>
      <c r="D1126" s="1009"/>
      <c r="E1126" s="1071"/>
      <c r="F1126" s="1011"/>
      <c r="G1126" s="588"/>
      <c r="H1126" s="1012"/>
      <c r="I1126" s="1012"/>
      <c r="J1126" s="1012"/>
      <c r="K1126" s="1012"/>
      <c r="L1126" s="1012"/>
      <c r="M1126" s="897"/>
      <c r="N1126" s="481"/>
    </row>
    <row r="1127" spans="1:14" s="483" customFormat="1" ht="24.75">
      <c r="A1127" s="927">
        <v>8</v>
      </c>
      <c r="B1127" s="891" t="str">
        <f>$B$1018&amp;"."&amp;A1127</f>
        <v>5.3.1.8</v>
      </c>
      <c r="C1127" s="998">
        <f ca="1">VLOOKUP($B1127,'PLANILHA ORÇAMENTÁRIA'!$C:$M,2,0)</f>
        <v>4507756</v>
      </c>
      <c r="D1127" s="998" t="str">
        <f ca="1">VLOOKUP($B1127,'PLANILHA ORÇAMENTÁRIA'!$C:$M,3,0)</f>
        <v>SICRO 3</v>
      </c>
      <c r="E1127" s="999" t="str">
        <f ca="1">VLOOKUP($B1127,'PLANILHA ORÇAMENTÁRIA'!$C:$M,4,0)</f>
        <v>ANCORAGEM ATIVA COM 12 CORDOALHAS ADERENTES D = 15,2 MM - FORNECIMENTO E INSTALAÇÃO</v>
      </c>
      <c r="F1127" s="998" t="str">
        <f ca="1">VLOOKUP($B1127,'PLANILHA ORÇAMENTÁRIA'!$C:$M,5,0)</f>
        <v>UN</v>
      </c>
      <c r="G1127" s="1000" t="s">
        <v>16</v>
      </c>
      <c r="H1127" s="1001" t="s">
        <v>17</v>
      </c>
      <c r="I1127" s="1001" t="s">
        <v>18</v>
      </c>
      <c r="J1127" s="1001" t="s">
        <v>19</v>
      </c>
      <c r="K1127" s="1001" t="s">
        <v>20</v>
      </c>
      <c r="L1127" s="1001" t="s">
        <v>21</v>
      </c>
      <c r="M1127" s="901">
        <f>G1131</f>
        <v>48</v>
      </c>
      <c r="N1127" s="482"/>
    </row>
    <row r="1128" spans="1:14" s="39" customFormat="1" ht="23.25">
      <c r="A1128" s="927"/>
      <c r="B1128" s="894"/>
      <c r="C1128" s="1008"/>
      <c r="D1128" s="1009"/>
      <c r="E1128" s="1013" t="s">
        <v>20477</v>
      </c>
      <c r="F1128" s="1011"/>
      <c r="G1128" s="588"/>
      <c r="H1128" s="1012"/>
      <c r="I1128" s="1012"/>
      <c r="J1128" s="1012"/>
      <c r="K1128" s="1012"/>
      <c r="L1128" s="1012"/>
      <c r="M1128" s="897"/>
      <c r="N1128" s="481"/>
    </row>
    <row r="1129" spans="1:14" s="39" customFormat="1" ht="23.25">
      <c r="A1129" s="927"/>
      <c r="B1129" s="894"/>
      <c r="C1129" s="1008"/>
      <c r="D1129" s="1009"/>
      <c r="E1129" s="1013" t="s">
        <v>20495</v>
      </c>
      <c r="F1129" s="1011"/>
      <c r="G1129" s="588">
        <f>2*SUM(G1093:G1097)</f>
        <v>24</v>
      </c>
      <c r="H1129" s="1012"/>
      <c r="I1129" s="1012"/>
      <c r="J1129" s="1012"/>
      <c r="K1129" s="1012"/>
      <c r="L1129" s="1012"/>
      <c r="M1129" s="897"/>
      <c r="N1129" s="481"/>
    </row>
    <row r="1130" spans="1:14" s="39" customFormat="1" ht="23.25">
      <c r="A1130" s="927"/>
      <c r="B1130" s="894"/>
      <c r="C1130" s="1008"/>
      <c r="D1130" s="1009"/>
      <c r="E1130" s="1013" t="s">
        <v>20496</v>
      </c>
      <c r="F1130" s="1011"/>
      <c r="G1130" s="588">
        <f>2*SUM(G1100:G1104)</f>
        <v>24</v>
      </c>
      <c r="H1130" s="1012"/>
      <c r="I1130" s="1012"/>
      <c r="J1130" s="1012"/>
      <c r="K1130" s="1012"/>
      <c r="L1130" s="1012"/>
      <c r="M1130" s="897"/>
      <c r="N1130" s="481"/>
    </row>
    <row r="1131" spans="1:14" s="39" customFormat="1">
      <c r="A1131" s="927"/>
      <c r="B1131" s="894"/>
      <c r="C1131" s="1008"/>
      <c r="D1131" s="1009"/>
      <c r="E1131" s="1018" t="s">
        <v>20497</v>
      </c>
      <c r="F1131" s="1011"/>
      <c r="G1131" s="1015">
        <f>SUM(G1129:G1130)</f>
        <v>48</v>
      </c>
      <c r="H1131" s="1012"/>
      <c r="I1131" s="1012"/>
      <c r="J1131" s="1012"/>
      <c r="K1131" s="1012"/>
      <c r="L1131" s="1012"/>
      <c r="M1131" s="897"/>
      <c r="N1131" s="481"/>
    </row>
    <row r="1132" spans="1:14" s="39" customFormat="1">
      <c r="A1132" s="927"/>
      <c r="B1132" s="894"/>
      <c r="C1132" s="1008"/>
      <c r="D1132" s="1009"/>
      <c r="E1132" s="1071"/>
      <c r="F1132" s="1011"/>
      <c r="G1132" s="588"/>
      <c r="H1132" s="1012"/>
      <c r="I1132" s="1012"/>
      <c r="J1132" s="1012"/>
      <c r="K1132" s="1012"/>
      <c r="L1132" s="1012"/>
      <c r="M1132" s="897"/>
      <c r="N1132" s="481"/>
    </row>
    <row r="1133" spans="1:14" s="483" customFormat="1" ht="24.75">
      <c r="A1133" s="927">
        <v>9</v>
      </c>
      <c r="B1133" s="891" t="str">
        <f>$B$1018&amp;"."&amp;A1133</f>
        <v>5.3.1.9</v>
      </c>
      <c r="C1133" s="998">
        <f ca="1">VLOOKUP($B1133,'PLANILHA ORÇAMENTÁRIA'!$C:$M,2,0)</f>
        <v>5605956</v>
      </c>
      <c r="D1133" s="998" t="str">
        <f ca="1">VLOOKUP($B1133,'PLANILHA ORÇAMENTÁRIA'!$C:$M,3,0)</f>
        <v>SICRO 3</v>
      </c>
      <c r="E1133" s="999" t="str">
        <f ca="1">VLOOKUP($B1133,'PLANILHA ORÇAMENTÁRIA'!$C:$M,4,0)</f>
        <v>PROTENSÃO DE TIRANTE COM 12 CORDOALHAS D = 12,7 MM AÇO CP 190 RB, COM CAPACIDADE DE 1.040 KN - INCLUSIVE ANCORAGEM E GRAUTEAMENTO DA CABEÇA</v>
      </c>
      <c r="F1133" s="998" t="str">
        <f ca="1">VLOOKUP($B1133,'PLANILHA ORÇAMENTÁRIA'!$C:$M,5,0)</f>
        <v>UN</v>
      </c>
      <c r="G1133" s="1000" t="s">
        <v>16</v>
      </c>
      <c r="H1133" s="1001" t="s">
        <v>17</v>
      </c>
      <c r="I1133" s="1001" t="s">
        <v>18</v>
      </c>
      <c r="J1133" s="1001" t="s">
        <v>19</v>
      </c>
      <c r="K1133" s="1001" t="s">
        <v>20</v>
      </c>
      <c r="L1133" s="1001" t="s">
        <v>21</v>
      </c>
      <c r="M1133" s="901">
        <f>G1134</f>
        <v>48</v>
      </c>
      <c r="N1133" s="482"/>
    </row>
    <row r="1134" spans="1:14" s="39" customFormat="1" ht="23.25">
      <c r="A1134" s="927"/>
      <c r="B1134" s="894"/>
      <c r="C1134" s="1008"/>
      <c r="D1134" s="1009"/>
      <c r="E1134" s="1013" t="s">
        <v>20477</v>
      </c>
      <c r="F1134" s="1011"/>
      <c r="G1134" s="1015">
        <f>G1131</f>
        <v>48</v>
      </c>
      <c r="H1134" s="1012"/>
      <c r="I1134" s="1012"/>
      <c r="J1134" s="1012"/>
      <c r="K1134" s="1012"/>
      <c r="L1134" s="1012"/>
      <c r="M1134" s="897"/>
      <c r="N1134" s="481"/>
    </row>
    <row r="1135" spans="1:14" s="39" customFormat="1">
      <c r="A1135" s="927"/>
      <c r="B1135" s="894"/>
      <c r="C1135" s="1008"/>
      <c r="D1135" s="1009"/>
      <c r="E1135" s="1071"/>
      <c r="F1135" s="1011"/>
      <c r="G1135" s="588"/>
      <c r="H1135" s="1012"/>
      <c r="I1135" s="1012"/>
      <c r="J1135" s="1012"/>
      <c r="K1135" s="1012"/>
      <c r="L1135" s="1012"/>
      <c r="M1135" s="897"/>
      <c r="N1135" s="481"/>
    </row>
    <row r="1136" spans="1:14" s="39" customFormat="1" ht="15" customHeight="1">
      <c r="A1136" s="927">
        <v>2</v>
      </c>
      <c r="B1136" s="910" t="str">
        <f>$B$1017&amp;"."&amp;A1136</f>
        <v>5.3.2</v>
      </c>
      <c r="C1136" s="1039"/>
      <c r="D1136" s="1039"/>
      <c r="E1136" s="1040" t="s">
        <v>20412</v>
      </c>
      <c r="F1136" s="1041"/>
      <c r="G1136" s="1042"/>
      <c r="H1136" s="1043"/>
      <c r="I1136" s="1043"/>
      <c r="J1136" s="1043"/>
      <c r="K1136" s="1043"/>
      <c r="L1136" s="1043"/>
      <c r="M1136" s="911"/>
      <c r="N1136" s="481"/>
    </row>
    <row r="1137" spans="1:14" s="483" customFormat="1" ht="24.75">
      <c r="A1137" s="927">
        <v>1</v>
      </c>
      <c r="B1137" s="891" t="str">
        <f>$B$1136&amp;"."&amp;A1137</f>
        <v>5.3.2.1</v>
      </c>
      <c r="C1137" s="998" t="str">
        <f ca="1">VLOOKUP($B1137,'PLANILHA ORÇAMENTÁRIA'!$C:$M,2,0)</f>
        <v>CPU-018</v>
      </c>
      <c r="D1137" s="998" t="str">
        <f ca="1">VLOOKUP($B1137,'PLANILHA ORÇAMENTÁRIA'!$C:$M,3,0)</f>
        <v>EXTRA</v>
      </c>
      <c r="E1137" s="999" t="str">
        <f ca="1">VLOOKUP($B1137,'PLANILHA ORÇAMENTÁRIA'!$C:$M,4,0)</f>
        <v>LOCAÇÃO, MONTAGEM, IÇAMENTO, DESFORMA E LIMPEZA DE FORMA PARA VIGA PRÉ MOLDADA METÁLICA LOCADA</v>
      </c>
      <c r="F1137" s="998" t="str">
        <f ca="1">VLOOKUP($B1137,'PLANILHA ORÇAMENTÁRIA'!$C:$M,5,0)</f>
        <v>M2</v>
      </c>
      <c r="G1137" s="1000" t="s">
        <v>16</v>
      </c>
      <c r="H1137" s="1001" t="s">
        <v>17</v>
      </c>
      <c r="I1137" s="1001" t="s">
        <v>18</v>
      </c>
      <c r="J1137" s="1001" t="s">
        <v>19</v>
      </c>
      <c r="K1137" s="1001" t="s">
        <v>20</v>
      </c>
      <c r="L1137" s="1001" t="s">
        <v>167</v>
      </c>
      <c r="M1137" s="901">
        <f>M1142</f>
        <v>285.14999999999998</v>
      </c>
      <c r="N1137" s="482"/>
    </row>
    <row r="1138" spans="1:14" s="39" customFormat="1">
      <c r="A1138" s="927"/>
      <c r="B1138" s="894"/>
      <c r="C1138" s="1008"/>
      <c r="D1138" s="1009"/>
      <c r="E1138" s="1013" t="s">
        <v>20651</v>
      </c>
      <c r="F1138" s="1011"/>
      <c r="G1138" s="588"/>
      <c r="H1138" s="1012"/>
      <c r="I1138" s="1012"/>
      <c r="J1138" s="1012"/>
      <c r="K1138" s="1012"/>
      <c r="L1138" s="1012"/>
      <c r="M1138" s="897"/>
      <c r="N1138" s="481"/>
    </row>
    <row r="1139" spans="1:14" s="39" customFormat="1">
      <c r="A1139" s="927"/>
      <c r="B1139" s="894"/>
      <c r="C1139" s="1008"/>
      <c r="D1139" s="1009"/>
      <c r="E1139" s="1025" t="s">
        <v>20652</v>
      </c>
      <c r="F1139" s="1011"/>
      <c r="G1139" s="588">
        <v>1</v>
      </c>
      <c r="H1139" s="1012">
        <v>6.85</v>
      </c>
      <c r="I1139" s="1012">
        <v>1.5</v>
      </c>
      <c r="J1139" s="1012">
        <v>2.5</v>
      </c>
      <c r="K1139" s="1012">
        <f>(2*H1139*J1139)+(H1139*I1139)+(I1139*J1139)</f>
        <v>48.274999999999999</v>
      </c>
      <c r="L1139" s="1012"/>
      <c r="M1139" s="900">
        <f>K1139*G1139</f>
        <v>48.274999999999999</v>
      </c>
      <c r="N1139" s="481"/>
    </row>
    <row r="1140" spans="1:14" s="39" customFormat="1">
      <c r="A1140" s="927"/>
      <c r="B1140" s="894"/>
      <c r="C1140" s="1008"/>
      <c r="D1140" s="1009"/>
      <c r="E1140" s="1025" t="s">
        <v>20653</v>
      </c>
      <c r="F1140" s="1011"/>
      <c r="G1140" s="588">
        <v>1</v>
      </c>
      <c r="H1140" s="1012">
        <v>4.8499999999999996</v>
      </c>
      <c r="I1140" s="1012">
        <v>1.5</v>
      </c>
      <c r="J1140" s="1012">
        <v>2.5</v>
      </c>
      <c r="K1140" s="1012">
        <f>(2*H1140*J1140)+(H1140*I1140)+(I1140*J1140)</f>
        <v>35.274999999999999</v>
      </c>
      <c r="L1140" s="1012"/>
      <c r="M1140" s="900">
        <f>K1140*G1140</f>
        <v>35.274999999999999</v>
      </c>
      <c r="N1140" s="481"/>
    </row>
    <row r="1141" spans="1:14" s="39" customFormat="1">
      <c r="A1141" s="927"/>
      <c r="B1141" s="894"/>
      <c r="C1141" s="1008"/>
      <c r="D1141" s="1009"/>
      <c r="E1141" s="1025" t="s">
        <v>20650</v>
      </c>
      <c r="F1141" s="1011"/>
      <c r="G1141" s="588">
        <f>2*12</f>
        <v>24</v>
      </c>
      <c r="H1141" s="1012">
        <v>2.4</v>
      </c>
      <c r="I1141" s="1012">
        <v>0.5</v>
      </c>
      <c r="J1141" s="1012">
        <v>1.5</v>
      </c>
      <c r="K1141" s="1012">
        <f>(2*H1141*J1141)+(H1141*I1141)</f>
        <v>8.3999999999999986</v>
      </c>
      <c r="L1141" s="1012"/>
      <c r="M1141" s="900">
        <f>K1141*G1141</f>
        <v>201.59999999999997</v>
      </c>
      <c r="N1141" s="481"/>
    </row>
    <row r="1142" spans="1:14" s="39" customFormat="1">
      <c r="A1142" s="927"/>
      <c r="B1142" s="894"/>
      <c r="C1142" s="1008"/>
      <c r="D1142" s="1009"/>
      <c r="E1142" s="1018" t="s">
        <v>20659</v>
      </c>
      <c r="F1142" s="1011"/>
      <c r="G1142" s="868">
        <f>SUM(G1139:G1141)</f>
        <v>26</v>
      </c>
      <c r="H1142" s="1012"/>
      <c r="I1142" s="1012"/>
      <c r="J1142" s="1012"/>
      <c r="K1142" s="1012"/>
      <c r="L1142" s="1012"/>
      <c r="M1142" s="897">
        <f>SUM(M1139:M1141)</f>
        <v>285.14999999999998</v>
      </c>
      <c r="N1142" s="481"/>
    </row>
    <row r="1143" spans="1:14" s="39" customFormat="1">
      <c r="A1143" s="927"/>
      <c r="B1143" s="894"/>
      <c r="C1143" s="1008"/>
      <c r="D1143" s="1009"/>
      <c r="E1143" s="1018"/>
      <c r="F1143" s="1011"/>
      <c r="G1143" s="588"/>
      <c r="H1143" s="1012"/>
      <c r="I1143" s="1012"/>
      <c r="J1143" s="1012"/>
      <c r="K1143" s="1012"/>
      <c r="L1143" s="1012"/>
      <c r="M1143" s="897"/>
      <c r="N1143" s="481"/>
    </row>
    <row r="1144" spans="1:14" s="483" customFormat="1">
      <c r="A1144" s="927">
        <v>2</v>
      </c>
      <c r="B1144" s="891" t="str">
        <f>$B$1136&amp;"."&amp;A1144</f>
        <v>5.3.2.2</v>
      </c>
      <c r="C1144" s="998" t="str">
        <f ca="1">VLOOKUP($B1144,'PLANILHA ORÇAMENTÁRIA'!$C:$M,2,0)</f>
        <v>CPU-026</v>
      </c>
      <c r="D1144" s="998" t="str">
        <f ca="1">VLOOKUP($B1144,'PLANILHA ORÇAMENTÁRIA'!$C:$M,3,0)</f>
        <v>EXTRA</v>
      </c>
      <c r="E1144" s="999" t="str">
        <f ca="1">VLOOKUP($B1144,'PLANILHA ORÇAMENTÁRIA'!$C:$M,4,0)</f>
        <v>LOCAÇÃO, MONTAGEM, DESMONTAGEM DE ESCORAMENTO VIGA TRAVESSA</v>
      </c>
      <c r="F1144" s="998" t="str">
        <f ca="1">VLOOKUP($B1144,'PLANILHA ORÇAMENTÁRIA'!$C:$M,5,0)</f>
        <v>M3</v>
      </c>
      <c r="G1144" s="1000" t="s">
        <v>16</v>
      </c>
      <c r="H1144" s="1001" t="s">
        <v>17</v>
      </c>
      <c r="I1144" s="1001" t="s">
        <v>18</v>
      </c>
      <c r="J1144" s="1001" t="s">
        <v>19</v>
      </c>
      <c r="K1144" s="1001" t="s">
        <v>20</v>
      </c>
      <c r="L1144" s="1001" t="s">
        <v>167</v>
      </c>
      <c r="M1144" s="901">
        <f>M1149</f>
        <v>463.5</v>
      </c>
      <c r="N1144" s="482"/>
    </row>
    <row r="1145" spans="1:14" s="39" customFormat="1">
      <c r="A1145" s="927"/>
      <c r="B1145" s="894"/>
      <c r="C1145" s="1008"/>
      <c r="D1145" s="1009"/>
      <c r="E1145" s="1013" t="s">
        <v>20651</v>
      </c>
      <c r="F1145" s="1011"/>
      <c r="G1145" s="588"/>
      <c r="H1145" s="1012"/>
      <c r="I1145" s="1012"/>
      <c r="J1145" s="1012"/>
      <c r="K1145" s="1012"/>
      <c r="L1145" s="1012"/>
      <c r="M1145" s="897"/>
      <c r="N1145" s="481"/>
    </row>
    <row r="1146" spans="1:14" s="39" customFormat="1">
      <c r="A1146" s="927"/>
      <c r="B1146" s="894"/>
      <c r="C1146" s="1008"/>
      <c r="D1146" s="1009"/>
      <c r="E1146" s="1025" t="s">
        <v>20652</v>
      </c>
      <c r="F1146" s="1011"/>
      <c r="G1146" s="588">
        <v>1</v>
      </c>
      <c r="H1146" s="1012">
        <v>6.85</v>
      </c>
      <c r="I1146" s="1012">
        <v>1.5</v>
      </c>
      <c r="J1146" s="1012">
        <v>2.5</v>
      </c>
      <c r="K1146" s="1012">
        <f>(2*H1146*J1146)+(H1146*I1146)+(I1146*J1146)</f>
        <v>48.274999999999999</v>
      </c>
      <c r="L1146" s="1012">
        <f>H1146*I1146*10</f>
        <v>102.74999999999999</v>
      </c>
      <c r="M1146" s="900">
        <f>L1146*G1146</f>
        <v>102.74999999999999</v>
      </c>
      <c r="N1146" s="481"/>
    </row>
    <row r="1147" spans="1:14" s="39" customFormat="1">
      <c r="A1147" s="927"/>
      <c r="B1147" s="894"/>
      <c r="C1147" s="1008"/>
      <c r="D1147" s="1009"/>
      <c r="E1147" s="1025" t="s">
        <v>20653</v>
      </c>
      <c r="F1147" s="1011"/>
      <c r="G1147" s="588">
        <v>1</v>
      </c>
      <c r="H1147" s="1012">
        <v>4.8499999999999996</v>
      </c>
      <c r="I1147" s="1012">
        <v>1.5</v>
      </c>
      <c r="J1147" s="1012">
        <v>2.5</v>
      </c>
      <c r="K1147" s="1012">
        <f>(2*H1147*J1147)+(H1147*I1147)+(I1147*J1147)</f>
        <v>35.274999999999999</v>
      </c>
      <c r="L1147" s="1012">
        <f t="shared" ref="L1147:L1148" si="125">H1147*I1147*10</f>
        <v>72.75</v>
      </c>
      <c r="M1147" s="900">
        <f t="shared" ref="M1147:M1148" si="126">L1147*G1147</f>
        <v>72.75</v>
      </c>
      <c r="N1147" s="481"/>
    </row>
    <row r="1148" spans="1:14" s="39" customFormat="1">
      <c r="A1148" s="927"/>
      <c r="B1148" s="894"/>
      <c r="C1148" s="1008"/>
      <c r="D1148" s="1009"/>
      <c r="E1148" s="1025" t="s">
        <v>20650</v>
      </c>
      <c r="F1148" s="1011"/>
      <c r="G1148" s="588">
        <f>2*12</f>
        <v>24</v>
      </c>
      <c r="H1148" s="1012">
        <v>2.4</v>
      </c>
      <c r="I1148" s="1012">
        <v>0.5</v>
      </c>
      <c r="J1148" s="1012">
        <v>1.5</v>
      </c>
      <c r="K1148" s="1012">
        <f>(2*H1148*J1148)+(H1148*I1148)</f>
        <v>8.3999999999999986</v>
      </c>
      <c r="L1148" s="1012">
        <f t="shared" si="125"/>
        <v>12</v>
      </c>
      <c r="M1148" s="900">
        <f t="shared" si="126"/>
        <v>288</v>
      </c>
      <c r="N1148" s="481"/>
    </row>
    <row r="1149" spans="1:14" s="39" customFormat="1">
      <c r="A1149" s="927"/>
      <c r="B1149" s="894"/>
      <c r="C1149" s="1008"/>
      <c r="D1149" s="1009"/>
      <c r="E1149" s="1018" t="s">
        <v>20659</v>
      </c>
      <c r="F1149" s="1011"/>
      <c r="G1149" s="868">
        <f>SUM(G1146:G1148)</f>
        <v>26</v>
      </c>
      <c r="H1149" s="1012"/>
      <c r="I1149" s="1012"/>
      <c r="J1149" s="1012"/>
      <c r="K1149" s="1012"/>
      <c r="L1149" s="1012"/>
      <c r="M1149" s="897">
        <f>SUM(M1146:M1148)</f>
        <v>463.5</v>
      </c>
      <c r="N1149" s="481"/>
    </row>
    <row r="1150" spans="1:14" s="39" customFormat="1">
      <c r="A1150" s="927"/>
      <c r="B1150" s="894"/>
      <c r="C1150" s="1008"/>
      <c r="D1150" s="1009"/>
      <c r="E1150" s="1018"/>
      <c r="F1150" s="1011"/>
      <c r="G1150" s="588"/>
      <c r="H1150" s="1012"/>
      <c r="I1150" s="1012"/>
      <c r="J1150" s="1012"/>
      <c r="K1150" s="1012"/>
      <c r="L1150" s="1012"/>
      <c r="M1150" s="897"/>
      <c r="N1150" s="481"/>
    </row>
    <row r="1151" spans="1:14" s="483" customFormat="1">
      <c r="A1151" s="927">
        <v>3</v>
      </c>
      <c r="B1151" s="891" t="str">
        <f>$B$1136&amp;"."&amp;A1151</f>
        <v>5.3.2.3</v>
      </c>
      <c r="C1151" s="998" t="str">
        <f ca="1">VLOOKUP($B1151,'PLANILHA ORÇAMENTÁRIA'!$C:$M,2,0)</f>
        <v>ED-48298</v>
      </c>
      <c r="D1151" s="998" t="str">
        <f ca="1">VLOOKUP($B1151,'PLANILHA ORÇAMENTÁRIA'!$C:$M,3,0)</f>
        <v>SEINFRA-MG</v>
      </c>
      <c r="E1151" s="999" t="str">
        <f ca="1">VLOOKUP($B1151,'PLANILHA ORÇAMENTÁRIA'!$C:$M,4,0)</f>
        <v>CORTE, DOBRA E MONTAGEM DE AÇO CA-50/60, INCLUSIVE ESPAÇADOR</v>
      </c>
      <c r="F1151" s="998" t="str">
        <f ca="1">VLOOKUP($B1151,'PLANILHA ORÇAMENTÁRIA'!$C:$M,5,0)</f>
        <v>KG</v>
      </c>
      <c r="G1151" s="1000" t="s">
        <v>16</v>
      </c>
      <c r="H1151" s="1001" t="s">
        <v>17</v>
      </c>
      <c r="I1151" s="1001" t="s">
        <v>18</v>
      </c>
      <c r="J1151" s="1001" t="s">
        <v>20355</v>
      </c>
      <c r="K1151" s="1001" t="s">
        <v>20354</v>
      </c>
      <c r="L1151" s="1001" t="s">
        <v>21</v>
      </c>
      <c r="M1151" s="901">
        <f>M1195</f>
        <v>34207</v>
      </c>
      <c r="N1151" s="482"/>
    </row>
    <row r="1152" spans="1:14" s="39" customFormat="1" ht="23.25">
      <c r="A1152" s="927"/>
      <c r="B1152" s="894"/>
      <c r="C1152" s="1008"/>
      <c r="D1152" s="1009"/>
      <c r="E1152" s="1069" t="s">
        <v>20543</v>
      </c>
      <c r="F1152" s="1061"/>
      <c r="G1152" s="1062"/>
      <c r="H1152" s="1063"/>
      <c r="I1152" s="1063"/>
      <c r="J1152" s="1063"/>
      <c r="K1152" s="1064"/>
      <c r="L1152" s="1063"/>
      <c r="M1152" s="913">
        <f>K1157</f>
        <v>6961</v>
      </c>
      <c r="N1152" s="481"/>
    </row>
    <row r="1153" spans="1:14" s="39" customFormat="1">
      <c r="A1153" s="927"/>
      <c r="B1153" s="894"/>
      <c r="C1153" s="1008"/>
      <c r="D1153" s="1009"/>
      <c r="E1153" s="1025" t="s">
        <v>20425</v>
      </c>
      <c r="F1153" s="1011"/>
      <c r="G1153" s="588"/>
      <c r="H1153" s="1012">
        <v>210</v>
      </c>
      <c r="I1153" s="1012"/>
      <c r="J1153" s="1012">
        <v>0.63</v>
      </c>
      <c r="K1153" s="1012">
        <f>H1153*J1153</f>
        <v>132.30000000000001</v>
      </c>
      <c r="L1153" s="1012"/>
      <c r="M1153" s="900"/>
      <c r="N1153" s="481"/>
    </row>
    <row r="1154" spans="1:14" s="39" customFormat="1">
      <c r="A1154" s="927"/>
      <c r="B1154" s="894"/>
      <c r="C1154" s="1008"/>
      <c r="D1154" s="1009"/>
      <c r="E1154" s="1025" t="s">
        <v>20426</v>
      </c>
      <c r="F1154" s="1011"/>
      <c r="G1154" s="588"/>
      <c r="H1154" s="1012">
        <v>2883</v>
      </c>
      <c r="I1154" s="1012"/>
      <c r="J1154" s="1012">
        <v>1</v>
      </c>
      <c r="K1154" s="1012">
        <f>H1154*J1154</f>
        <v>2883</v>
      </c>
      <c r="L1154" s="1012"/>
      <c r="M1154" s="900"/>
      <c r="N1154" s="481"/>
    </row>
    <row r="1155" spans="1:14" s="39" customFormat="1">
      <c r="A1155" s="927"/>
      <c r="B1155" s="894"/>
      <c r="C1155" s="1008"/>
      <c r="D1155" s="1009"/>
      <c r="E1155" s="1025" t="s">
        <v>20427</v>
      </c>
      <c r="F1155" s="1011"/>
      <c r="G1155" s="588"/>
      <c r="H1155" s="1012">
        <v>691</v>
      </c>
      <c r="I1155" s="1012"/>
      <c r="J1155" s="1012">
        <v>1.6</v>
      </c>
      <c r="K1155" s="1012">
        <f>H1155*J1155</f>
        <v>1105.6000000000001</v>
      </c>
      <c r="L1155" s="1012"/>
      <c r="M1155" s="900"/>
      <c r="N1155" s="481"/>
    </row>
    <row r="1156" spans="1:14" s="39" customFormat="1">
      <c r="A1156" s="927"/>
      <c r="B1156" s="894"/>
      <c r="C1156" s="1008"/>
      <c r="D1156" s="1009"/>
      <c r="E1156" s="1025" t="s">
        <v>20463</v>
      </c>
      <c r="F1156" s="1011"/>
      <c r="G1156" s="588"/>
      <c r="H1156" s="1012">
        <v>710</v>
      </c>
      <c r="I1156" s="1012"/>
      <c r="J1156" s="1012">
        <v>4</v>
      </c>
      <c r="K1156" s="1012">
        <f>H1156*J1156</f>
        <v>2840</v>
      </c>
      <c r="L1156" s="1012"/>
      <c r="M1156" s="900"/>
      <c r="N1156" s="481"/>
    </row>
    <row r="1157" spans="1:14" s="39" customFormat="1">
      <c r="A1157" s="927"/>
      <c r="B1157" s="894"/>
      <c r="C1157" s="1008"/>
      <c r="D1157" s="1009"/>
      <c r="E1157" s="1018" t="s">
        <v>20586</v>
      </c>
      <c r="F1157" s="1011"/>
      <c r="G1157" s="588"/>
      <c r="H1157" s="1012"/>
      <c r="I1157" s="1012"/>
      <c r="J1157" s="1012"/>
      <c r="K1157" s="1016">
        <f>ROUNDUP(SUM(K1153:K1156),0)</f>
        <v>6961</v>
      </c>
      <c r="L1157" s="1012"/>
      <c r="M1157" s="897"/>
      <c r="N1157" s="481"/>
    </row>
    <row r="1158" spans="1:14" s="39" customFormat="1">
      <c r="A1158" s="927"/>
      <c r="B1158" s="894"/>
      <c r="C1158" s="1008"/>
      <c r="D1158" s="1009"/>
      <c r="E1158" s="1025"/>
      <c r="F1158" s="1011"/>
      <c r="G1158" s="588"/>
      <c r="H1158" s="1012"/>
      <c r="I1158" s="1012"/>
      <c r="J1158" s="1012"/>
      <c r="K1158" s="1012"/>
      <c r="L1158" s="1012"/>
      <c r="M1158" s="897"/>
      <c r="N1158" s="481"/>
    </row>
    <row r="1159" spans="1:14" s="39" customFormat="1" ht="23.25">
      <c r="A1159" s="927"/>
      <c r="B1159" s="894"/>
      <c r="C1159" s="1008"/>
      <c r="D1159" s="1009"/>
      <c r="E1159" s="1069" t="s">
        <v>20544</v>
      </c>
      <c r="F1159" s="1061"/>
      <c r="G1159" s="1062"/>
      <c r="H1159" s="1063"/>
      <c r="I1159" s="1063"/>
      <c r="J1159" s="1063"/>
      <c r="K1159" s="1064"/>
      <c r="L1159" s="1063"/>
      <c r="M1159" s="913">
        <f>K1165</f>
        <v>3558</v>
      </c>
      <c r="N1159" s="481"/>
    </row>
    <row r="1160" spans="1:14" s="39" customFormat="1">
      <c r="A1160" s="927"/>
      <c r="B1160" s="894"/>
      <c r="C1160" s="1008"/>
      <c r="D1160" s="1009"/>
      <c r="E1160" s="1025" t="s">
        <v>20425</v>
      </c>
      <c r="F1160" s="1011"/>
      <c r="G1160" s="588"/>
      <c r="H1160" s="1012">
        <v>179</v>
      </c>
      <c r="I1160" s="1012"/>
      <c r="J1160" s="1012">
        <v>0.63</v>
      </c>
      <c r="K1160" s="1012">
        <f>H1160*J1160</f>
        <v>112.77</v>
      </c>
      <c r="L1160" s="1012"/>
      <c r="M1160" s="900"/>
      <c r="N1160" s="481"/>
    </row>
    <row r="1161" spans="1:14" s="39" customFormat="1">
      <c r="A1161" s="927"/>
      <c r="B1161" s="894"/>
      <c r="C1161" s="1008"/>
      <c r="D1161" s="1009"/>
      <c r="E1161" s="1025" t="s">
        <v>20426</v>
      </c>
      <c r="F1161" s="1011"/>
      <c r="G1161" s="588"/>
      <c r="H1161" s="1012">
        <v>858</v>
      </c>
      <c r="I1161" s="1012"/>
      <c r="J1161" s="1012">
        <v>1</v>
      </c>
      <c r="K1161" s="1012">
        <f>H1161*J1161</f>
        <v>858</v>
      </c>
      <c r="L1161" s="1012"/>
      <c r="M1161" s="900"/>
      <c r="N1161" s="481"/>
    </row>
    <row r="1162" spans="1:14" s="39" customFormat="1">
      <c r="A1162" s="927"/>
      <c r="B1162" s="894"/>
      <c r="C1162" s="1008"/>
      <c r="D1162" s="1009"/>
      <c r="E1162" s="1025" t="s">
        <v>20427</v>
      </c>
      <c r="F1162" s="1011"/>
      <c r="G1162" s="588"/>
      <c r="H1162" s="1012">
        <v>1020</v>
      </c>
      <c r="I1162" s="1012"/>
      <c r="J1162" s="1012">
        <v>1.6</v>
      </c>
      <c r="K1162" s="1012">
        <f>H1162*J1162</f>
        <v>1632</v>
      </c>
      <c r="L1162" s="1012"/>
      <c r="M1162" s="900"/>
      <c r="N1162" s="481"/>
    </row>
    <row r="1163" spans="1:14" s="39" customFormat="1">
      <c r="A1163" s="927"/>
      <c r="B1163" s="894"/>
      <c r="C1163" s="1008"/>
      <c r="D1163" s="1009"/>
      <c r="E1163" s="1025" t="s">
        <v>20459</v>
      </c>
      <c r="F1163" s="1011"/>
      <c r="G1163" s="588"/>
      <c r="H1163" s="1012">
        <v>129</v>
      </c>
      <c r="I1163" s="1012"/>
      <c r="J1163" s="1012">
        <v>2.5</v>
      </c>
      <c r="K1163" s="1012">
        <f>H1163*J1163</f>
        <v>322.5</v>
      </c>
      <c r="L1163" s="1012"/>
      <c r="M1163" s="900"/>
      <c r="N1163" s="481"/>
    </row>
    <row r="1164" spans="1:14" s="39" customFormat="1">
      <c r="A1164" s="927"/>
      <c r="B1164" s="894"/>
      <c r="C1164" s="1008"/>
      <c r="D1164" s="1009"/>
      <c r="E1164" s="1025" t="s">
        <v>20463</v>
      </c>
      <c r="F1164" s="1011"/>
      <c r="G1164" s="588"/>
      <c r="H1164" s="1012">
        <v>158</v>
      </c>
      <c r="I1164" s="1012"/>
      <c r="J1164" s="1012">
        <v>4</v>
      </c>
      <c r="K1164" s="1012">
        <f>H1164*J1164</f>
        <v>632</v>
      </c>
      <c r="L1164" s="1012"/>
      <c r="M1164" s="900"/>
      <c r="N1164" s="481"/>
    </row>
    <row r="1165" spans="1:14" s="39" customFormat="1" ht="23.25">
      <c r="A1165" s="927"/>
      <c r="B1165" s="894"/>
      <c r="C1165" s="1008"/>
      <c r="D1165" s="1009"/>
      <c r="E1165" s="1018" t="s">
        <v>20542</v>
      </c>
      <c r="F1165" s="1011"/>
      <c r="G1165" s="588"/>
      <c r="H1165" s="1012"/>
      <c r="I1165" s="1012"/>
      <c r="J1165" s="1012"/>
      <c r="K1165" s="1016">
        <f>ROUNDUP(SUM(K1160:K1164),0)</f>
        <v>3558</v>
      </c>
      <c r="L1165" s="1012"/>
      <c r="M1165" s="897"/>
      <c r="N1165" s="481"/>
    </row>
    <row r="1166" spans="1:14" s="39" customFormat="1">
      <c r="A1166" s="927"/>
      <c r="B1166" s="894"/>
      <c r="C1166" s="1008"/>
      <c r="D1166" s="1009"/>
      <c r="E1166" s="1025"/>
      <c r="F1166" s="1011"/>
      <c r="G1166" s="588"/>
      <c r="H1166" s="1012"/>
      <c r="I1166" s="1012"/>
      <c r="J1166" s="1012"/>
      <c r="K1166" s="1012"/>
      <c r="L1166" s="1012"/>
      <c r="M1166" s="897"/>
      <c r="N1166" s="481"/>
    </row>
    <row r="1167" spans="1:14" s="39" customFormat="1" ht="23.25">
      <c r="A1167" s="927"/>
      <c r="B1167" s="894"/>
      <c r="C1167" s="1008"/>
      <c r="D1167" s="1009"/>
      <c r="E1167" s="1069" t="s">
        <v>20545</v>
      </c>
      <c r="F1167" s="1061"/>
      <c r="G1167" s="1062"/>
      <c r="H1167" s="1063"/>
      <c r="I1167" s="1063"/>
      <c r="J1167" s="1063"/>
      <c r="K1167" s="1064"/>
      <c r="L1167" s="1063"/>
      <c r="M1167" s="913">
        <f>K1173</f>
        <v>6148</v>
      </c>
      <c r="N1167" s="481"/>
    </row>
    <row r="1168" spans="1:14" s="39" customFormat="1">
      <c r="A1168" s="927"/>
      <c r="B1168" s="894"/>
      <c r="C1168" s="1008"/>
      <c r="D1168" s="1009"/>
      <c r="E1168" s="1025" t="s">
        <v>20458</v>
      </c>
      <c r="F1168" s="1011"/>
      <c r="G1168" s="588"/>
      <c r="H1168" s="1012">
        <v>925</v>
      </c>
      <c r="I1168" s="1012"/>
      <c r="J1168" s="1012">
        <v>0.4</v>
      </c>
      <c r="K1168" s="1012">
        <f>H1168*J1168</f>
        <v>370</v>
      </c>
      <c r="L1168" s="1012"/>
      <c r="M1168" s="900"/>
      <c r="N1168" s="481"/>
    </row>
    <row r="1169" spans="1:14" s="39" customFormat="1">
      <c r="A1169" s="927"/>
      <c r="B1169" s="894"/>
      <c r="C1169" s="1008"/>
      <c r="D1169" s="1009"/>
      <c r="E1169" s="1025" t="s">
        <v>20425</v>
      </c>
      <c r="F1169" s="1011"/>
      <c r="G1169" s="588"/>
      <c r="H1169" s="1012">
        <v>343</v>
      </c>
      <c r="I1169" s="1012"/>
      <c r="J1169" s="1012">
        <v>0.63</v>
      </c>
      <c r="K1169" s="1012">
        <f>H1169*J1169</f>
        <v>216.09</v>
      </c>
      <c r="L1169" s="1012"/>
      <c r="M1169" s="900"/>
      <c r="N1169" s="481"/>
    </row>
    <row r="1170" spans="1:14" s="39" customFormat="1">
      <c r="A1170" s="927"/>
      <c r="B1170" s="894"/>
      <c r="C1170" s="1008"/>
      <c r="D1170" s="1009"/>
      <c r="E1170" s="1025" t="s">
        <v>20426</v>
      </c>
      <c r="F1170" s="1011"/>
      <c r="G1170" s="588"/>
      <c r="H1170" s="1012">
        <v>1035</v>
      </c>
      <c r="I1170" s="1012"/>
      <c r="J1170" s="1012">
        <v>1</v>
      </c>
      <c r="K1170" s="1012">
        <f>H1170*J1170</f>
        <v>1035</v>
      </c>
      <c r="L1170" s="1012"/>
      <c r="M1170" s="900"/>
      <c r="N1170" s="481"/>
    </row>
    <row r="1171" spans="1:14" s="39" customFormat="1">
      <c r="A1171" s="927"/>
      <c r="B1171" s="894"/>
      <c r="C1171" s="1008"/>
      <c r="D1171" s="1009"/>
      <c r="E1171" s="1025" t="s">
        <v>20427</v>
      </c>
      <c r="F1171" s="1011"/>
      <c r="G1171" s="588"/>
      <c r="H1171" s="1012">
        <v>754</v>
      </c>
      <c r="I1171" s="1012"/>
      <c r="J1171" s="1012">
        <v>1.6</v>
      </c>
      <c r="K1171" s="1012">
        <f>H1171*J1171</f>
        <v>1206.4000000000001</v>
      </c>
      <c r="L1171" s="1012"/>
      <c r="M1171" s="900"/>
      <c r="N1171" s="481"/>
    </row>
    <row r="1172" spans="1:14" s="39" customFormat="1">
      <c r="A1172" s="927"/>
      <c r="B1172" s="894"/>
      <c r="C1172" s="1008"/>
      <c r="D1172" s="1009"/>
      <c r="E1172" s="1025" t="s">
        <v>20463</v>
      </c>
      <c r="F1172" s="1011"/>
      <c r="G1172" s="588"/>
      <c r="H1172" s="1012">
        <v>830</v>
      </c>
      <c r="I1172" s="1012"/>
      <c r="J1172" s="1012">
        <v>4</v>
      </c>
      <c r="K1172" s="1012">
        <f>H1172*J1172</f>
        <v>3320</v>
      </c>
      <c r="L1172" s="1012"/>
      <c r="M1172" s="900"/>
      <c r="N1172" s="481"/>
    </row>
    <row r="1173" spans="1:14" s="39" customFormat="1" ht="23.25">
      <c r="A1173" s="927"/>
      <c r="B1173" s="894"/>
      <c r="C1173" s="1008"/>
      <c r="D1173" s="1009"/>
      <c r="E1173" s="1018" t="s">
        <v>20546</v>
      </c>
      <c r="F1173" s="1011"/>
      <c r="G1173" s="588"/>
      <c r="H1173" s="1012"/>
      <c r="I1173" s="1012"/>
      <c r="J1173" s="1012"/>
      <c r="K1173" s="1016">
        <f>ROUNDUP(SUM(K1168:K1172),0)</f>
        <v>6148</v>
      </c>
      <c r="L1173" s="1012"/>
      <c r="M1173" s="897"/>
      <c r="N1173" s="481"/>
    </row>
    <row r="1174" spans="1:14" s="39" customFormat="1">
      <c r="A1174" s="927"/>
      <c r="B1174" s="894"/>
      <c r="C1174" s="1008"/>
      <c r="D1174" s="1009"/>
      <c r="E1174" s="1025"/>
      <c r="F1174" s="1011"/>
      <c r="G1174" s="588"/>
      <c r="H1174" s="1012"/>
      <c r="I1174" s="1012"/>
      <c r="J1174" s="1012"/>
      <c r="K1174" s="1012"/>
      <c r="L1174" s="1012"/>
      <c r="M1174" s="897"/>
      <c r="N1174" s="481"/>
    </row>
    <row r="1175" spans="1:14" s="39" customFormat="1" ht="23.25">
      <c r="A1175" s="927"/>
      <c r="B1175" s="894"/>
      <c r="C1175" s="1008"/>
      <c r="D1175" s="1009"/>
      <c r="E1175" s="1069" t="s">
        <v>20547</v>
      </c>
      <c r="F1175" s="1061"/>
      <c r="G1175" s="1062"/>
      <c r="H1175" s="1063"/>
      <c r="I1175" s="1063"/>
      <c r="J1175" s="1063"/>
      <c r="K1175" s="1064"/>
      <c r="L1175" s="1063"/>
      <c r="M1175" s="913">
        <f>K1180</f>
        <v>4888</v>
      </c>
      <c r="N1175" s="481"/>
    </row>
    <row r="1176" spans="1:14" s="39" customFormat="1">
      <c r="A1176" s="927"/>
      <c r="B1176" s="894"/>
      <c r="C1176" s="1008"/>
      <c r="D1176" s="1009"/>
      <c r="E1176" s="1025" t="s">
        <v>20425</v>
      </c>
      <c r="F1176" s="1011"/>
      <c r="G1176" s="588"/>
      <c r="H1176" s="1012">
        <v>1458</v>
      </c>
      <c r="I1176" s="1012"/>
      <c r="J1176" s="1012">
        <v>0.63</v>
      </c>
      <c r="K1176" s="1012">
        <f>H1176*J1176</f>
        <v>918.54</v>
      </c>
      <c r="L1176" s="1012"/>
      <c r="M1176" s="900"/>
      <c r="N1176" s="481"/>
    </row>
    <row r="1177" spans="1:14" s="39" customFormat="1">
      <c r="A1177" s="927"/>
      <c r="B1177" s="894"/>
      <c r="C1177" s="1008"/>
      <c r="D1177" s="1009"/>
      <c r="E1177" s="1025" t="s">
        <v>20426</v>
      </c>
      <c r="F1177" s="1011"/>
      <c r="G1177" s="588"/>
      <c r="H1177" s="1012">
        <v>396</v>
      </c>
      <c r="I1177" s="1012"/>
      <c r="J1177" s="1012">
        <v>1</v>
      </c>
      <c r="K1177" s="1012">
        <f>H1177*J1177</f>
        <v>396</v>
      </c>
      <c r="L1177" s="1012"/>
      <c r="M1177" s="900"/>
      <c r="N1177" s="481"/>
    </row>
    <row r="1178" spans="1:14" s="39" customFormat="1">
      <c r="A1178" s="927"/>
      <c r="B1178" s="894"/>
      <c r="C1178" s="1008"/>
      <c r="D1178" s="1009"/>
      <c r="E1178" s="1025" t="s">
        <v>20427</v>
      </c>
      <c r="F1178" s="1011"/>
      <c r="G1178" s="588"/>
      <c r="H1178" s="1012">
        <v>678</v>
      </c>
      <c r="I1178" s="1012"/>
      <c r="J1178" s="1012">
        <v>1.6</v>
      </c>
      <c r="K1178" s="1012">
        <f>H1178*J1178</f>
        <v>1084.8</v>
      </c>
      <c r="L1178" s="1012"/>
      <c r="M1178" s="900"/>
      <c r="N1178" s="481"/>
    </row>
    <row r="1179" spans="1:14" s="39" customFormat="1">
      <c r="A1179" s="927"/>
      <c r="B1179" s="894"/>
      <c r="C1179" s="1008"/>
      <c r="D1179" s="1009"/>
      <c r="E1179" s="1025" t="s">
        <v>20463</v>
      </c>
      <c r="F1179" s="1011"/>
      <c r="G1179" s="588"/>
      <c r="H1179" s="1012">
        <v>622</v>
      </c>
      <c r="I1179" s="1012"/>
      <c r="J1179" s="1012">
        <v>4</v>
      </c>
      <c r="K1179" s="1012">
        <f>H1179*J1179</f>
        <v>2488</v>
      </c>
      <c r="L1179" s="1012"/>
      <c r="M1179" s="900"/>
      <c r="N1179" s="481"/>
    </row>
    <row r="1180" spans="1:14" s="39" customFormat="1">
      <c r="A1180" s="927"/>
      <c r="B1180" s="894"/>
      <c r="C1180" s="1008"/>
      <c r="D1180" s="1009"/>
      <c r="E1180" s="1018" t="s">
        <v>20548</v>
      </c>
      <c r="F1180" s="1011"/>
      <c r="G1180" s="588"/>
      <c r="H1180" s="1012"/>
      <c r="I1180" s="1012"/>
      <c r="J1180" s="1012"/>
      <c r="K1180" s="1016">
        <f>ROUNDUP(SUM(K1176:K1179),0)</f>
        <v>4888</v>
      </c>
      <c r="L1180" s="1012"/>
      <c r="M1180" s="897"/>
      <c r="N1180" s="481"/>
    </row>
    <row r="1181" spans="1:14" s="39" customFormat="1">
      <c r="A1181" s="927"/>
      <c r="B1181" s="894"/>
      <c r="C1181" s="1008"/>
      <c r="D1181" s="1009"/>
      <c r="E1181" s="1025"/>
      <c r="F1181" s="1011"/>
      <c r="G1181" s="588"/>
      <c r="H1181" s="1012"/>
      <c r="I1181" s="1012"/>
      <c r="J1181" s="1012"/>
      <c r="K1181" s="1012"/>
      <c r="L1181" s="1012"/>
      <c r="M1181" s="897"/>
      <c r="N1181" s="481"/>
    </row>
    <row r="1182" spans="1:14" s="39" customFormat="1" ht="23.25">
      <c r="A1182" s="927"/>
      <c r="B1182" s="894"/>
      <c r="C1182" s="1008"/>
      <c r="D1182" s="1009"/>
      <c r="E1182" s="1069" t="s">
        <v>20550</v>
      </c>
      <c r="F1182" s="1061"/>
      <c r="G1182" s="1062"/>
      <c r="H1182" s="1063"/>
      <c r="I1182" s="1063"/>
      <c r="J1182" s="1063"/>
      <c r="K1182" s="1064"/>
      <c r="L1182" s="1063"/>
      <c r="M1182" s="913">
        <f>K1188</f>
        <v>3555</v>
      </c>
      <c r="N1182" s="481"/>
    </row>
    <row r="1183" spans="1:14" s="39" customFormat="1">
      <c r="A1183" s="927"/>
      <c r="B1183" s="894"/>
      <c r="C1183" s="1008"/>
      <c r="D1183" s="1009"/>
      <c r="E1183" s="1025" t="s">
        <v>20425</v>
      </c>
      <c r="F1183" s="1011"/>
      <c r="G1183" s="588"/>
      <c r="H1183" s="1012">
        <v>179</v>
      </c>
      <c r="I1183" s="1012"/>
      <c r="J1183" s="1012">
        <v>0.63</v>
      </c>
      <c r="K1183" s="1012">
        <f>H1183*J1183</f>
        <v>112.77</v>
      </c>
      <c r="L1183" s="1012"/>
      <c r="M1183" s="900"/>
      <c r="N1183" s="481"/>
    </row>
    <row r="1184" spans="1:14" s="39" customFormat="1">
      <c r="A1184" s="927"/>
      <c r="B1184" s="894"/>
      <c r="C1184" s="1008"/>
      <c r="D1184" s="1009"/>
      <c r="E1184" s="1025" t="s">
        <v>20426</v>
      </c>
      <c r="F1184" s="1011"/>
      <c r="G1184" s="588"/>
      <c r="H1184" s="1012">
        <v>855</v>
      </c>
      <c r="I1184" s="1012"/>
      <c r="J1184" s="1012">
        <v>1</v>
      </c>
      <c r="K1184" s="1012">
        <f>H1184*J1184</f>
        <v>855</v>
      </c>
      <c r="L1184" s="1012"/>
      <c r="M1184" s="900"/>
      <c r="N1184" s="481"/>
    </row>
    <row r="1185" spans="1:14" s="39" customFormat="1">
      <c r="A1185" s="927"/>
      <c r="B1185" s="894"/>
      <c r="C1185" s="1008"/>
      <c r="D1185" s="1009"/>
      <c r="E1185" s="1025" t="s">
        <v>20427</v>
      </c>
      <c r="F1185" s="1011"/>
      <c r="G1185" s="588"/>
      <c r="H1185" s="1012">
        <v>1020</v>
      </c>
      <c r="I1185" s="1012"/>
      <c r="J1185" s="1012">
        <v>1.6</v>
      </c>
      <c r="K1185" s="1012">
        <f>H1185*J1185</f>
        <v>1632</v>
      </c>
      <c r="L1185" s="1012"/>
      <c r="M1185" s="900"/>
      <c r="N1185" s="481"/>
    </row>
    <row r="1186" spans="1:14" s="39" customFormat="1">
      <c r="A1186" s="927"/>
      <c r="B1186" s="894"/>
      <c r="C1186" s="1008"/>
      <c r="D1186" s="1009"/>
      <c r="E1186" s="1025" t="s">
        <v>20459</v>
      </c>
      <c r="F1186" s="1011"/>
      <c r="G1186" s="588"/>
      <c r="H1186" s="1012">
        <v>129</v>
      </c>
      <c r="I1186" s="1012"/>
      <c r="J1186" s="1012">
        <v>2.5</v>
      </c>
      <c r="K1186" s="1012">
        <f>H1186*J1186</f>
        <v>322.5</v>
      </c>
      <c r="L1186" s="1012"/>
      <c r="M1186" s="900"/>
      <c r="N1186" s="481"/>
    </row>
    <row r="1187" spans="1:14" s="39" customFormat="1">
      <c r="A1187" s="927"/>
      <c r="B1187" s="894"/>
      <c r="C1187" s="1008"/>
      <c r="D1187" s="1009"/>
      <c r="E1187" s="1025" t="s">
        <v>20463</v>
      </c>
      <c r="F1187" s="1011"/>
      <c r="G1187" s="588"/>
      <c r="H1187" s="1012">
        <v>158</v>
      </c>
      <c r="I1187" s="1012"/>
      <c r="J1187" s="1012">
        <v>4</v>
      </c>
      <c r="K1187" s="1012">
        <f>H1187*J1187</f>
        <v>632</v>
      </c>
      <c r="L1187" s="1012"/>
      <c r="M1187" s="900"/>
      <c r="N1187" s="481"/>
    </row>
    <row r="1188" spans="1:14" s="39" customFormat="1">
      <c r="A1188" s="927"/>
      <c r="B1188" s="894"/>
      <c r="C1188" s="1008"/>
      <c r="D1188" s="1009"/>
      <c r="E1188" s="1018" t="s">
        <v>20549</v>
      </c>
      <c r="F1188" s="1011"/>
      <c r="G1188" s="588"/>
      <c r="H1188" s="1012"/>
      <c r="I1188" s="1012"/>
      <c r="J1188" s="1012"/>
      <c r="K1188" s="1016">
        <f>ROUNDUP(SUM(K1183:K1187),0)</f>
        <v>3555</v>
      </c>
      <c r="L1188" s="1012"/>
      <c r="M1188" s="897"/>
      <c r="N1188" s="481"/>
    </row>
    <row r="1189" spans="1:14" s="39" customFormat="1">
      <c r="A1189" s="927"/>
      <c r="B1189" s="894"/>
      <c r="C1189" s="1008"/>
      <c r="D1189" s="1009"/>
      <c r="E1189" s="1025"/>
      <c r="F1189" s="1011"/>
      <c r="G1189" s="588"/>
      <c r="H1189" s="1012"/>
      <c r="I1189" s="1012"/>
      <c r="J1189" s="1012"/>
      <c r="K1189" s="1012"/>
      <c r="L1189" s="1012"/>
      <c r="M1189" s="897"/>
      <c r="N1189" s="481"/>
    </row>
    <row r="1190" spans="1:14" s="39" customFormat="1" ht="23.25">
      <c r="A1190" s="927"/>
      <c r="B1190" s="894"/>
      <c r="C1190" s="1008"/>
      <c r="D1190" s="1009"/>
      <c r="E1190" s="1069" t="s">
        <v>20627</v>
      </c>
      <c r="F1190" s="1061"/>
      <c r="G1190" s="1062"/>
      <c r="H1190" s="1063"/>
      <c r="I1190" s="1063"/>
      <c r="J1190" s="1063"/>
      <c r="K1190" s="1064"/>
      <c r="L1190" s="1063"/>
      <c r="M1190" s="913">
        <f>K1193</f>
        <v>9097</v>
      </c>
      <c r="N1190" s="481"/>
    </row>
    <row r="1191" spans="1:14" s="39" customFormat="1">
      <c r="A1191" s="927"/>
      <c r="B1191" s="894"/>
      <c r="C1191" s="1008"/>
      <c r="D1191" s="1009"/>
      <c r="E1191" s="1025" t="s">
        <v>20426</v>
      </c>
      <c r="F1191" s="1011"/>
      <c r="G1191" s="588"/>
      <c r="H1191" s="1012">
        <v>7757</v>
      </c>
      <c r="I1191" s="1012"/>
      <c r="J1191" s="1012">
        <v>1</v>
      </c>
      <c r="K1191" s="1012">
        <f t="shared" ref="K1191" si="127">H1191*J1191</f>
        <v>7757</v>
      </c>
      <c r="L1191" s="1012"/>
      <c r="M1191" s="900"/>
      <c r="N1191" s="481"/>
    </row>
    <row r="1192" spans="1:14" s="39" customFormat="1">
      <c r="A1192" s="927"/>
      <c r="B1192" s="894"/>
      <c r="C1192" s="1008"/>
      <c r="D1192" s="1009"/>
      <c r="E1192" s="1025" t="s">
        <v>20427</v>
      </c>
      <c r="F1192" s="1011"/>
      <c r="G1192" s="588"/>
      <c r="H1192" s="1012">
        <v>837</v>
      </c>
      <c r="I1192" s="1012"/>
      <c r="J1192" s="1012">
        <v>1.6</v>
      </c>
      <c r="K1192" s="1012">
        <f>H1192*J1192</f>
        <v>1339.2</v>
      </c>
      <c r="L1192" s="1012"/>
      <c r="M1192" s="900"/>
      <c r="N1192" s="481"/>
    </row>
    <row r="1193" spans="1:14" s="39" customFormat="1">
      <c r="A1193" s="927"/>
      <c r="B1193" s="894"/>
      <c r="C1193" s="1008"/>
      <c r="D1193" s="1009"/>
      <c r="E1193" s="1018" t="s">
        <v>20435</v>
      </c>
      <c r="F1193" s="1011"/>
      <c r="G1193" s="588"/>
      <c r="H1193" s="1012"/>
      <c r="I1193" s="1012"/>
      <c r="J1193" s="1012"/>
      <c r="K1193" s="1016">
        <f>ROUNDUP(SUM(K1191:K1192),0)</f>
        <v>9097</v>
      </c>
      <c r="L1193" s="1012"/>
      <c r="M1193" s="897"/>
      <c r="N1193" s="481"/>
    </row>
    <row r="1194" spans="1:14" s="39" customFormat="1">
      <c r="A1194" s="927"/>
      <c r="B1194" s="894"/>
      <c r="C1194" s="1008"/>
      <c r="D1194" s="1009"/>
      <c r="E1194" s="1025"/>
      <c r="F1194" s="1011"/>
      <c r="G1194" s="588"/>
      <c r="H1194" s="1012"/>
      <c r="I1194" s="1012"/>
      <c r="J1194" s="1012"/>
      <c r="K1194" s="1012"/>
      <c r="L1194" s="1012"/>
      <c r="M1194" s="897"/>
      <c r="N1194" s="481"/>
    </row>
    <row r="1195" spans="1:14" s="39" customFormat="1">
      <c r="A1195" s="927"/>
      <c r="B1195" s="894"/>
      <c r="C1195" s="1008"/>
      <c r="D1195" s="1009"/>
      <c r="E1195" s="1070" t="s">
        <v>20626</v>
      </c>
      <c r="F1195" s="1061"/>
      <c r="G1195" s="1062"/>
      <c r="H1195" s="1063" t="s">
        <v>19972</v>
      </c>
      <c r="I1195" s="1063"/>
      <c r="J1195" s="1063"/>
      <c r="K1195" s="1063"/>
      <c r="L1195" s="1063"/>
      <c r="M1195" s="914">
        <f>SUM(M1152:M1193)</f>
        <v>34207</v>
      </c>
      <c r="N1195" s="481"/>
    </row>
    <row r="1196" spans="1:14" s="39" customFormat="1">
      <c r="A1196" s="927"/>
      <c r="B1196" s="894"/>
      <c r="C1196" s="1008"/>
      <c r="D1196" s="1009"/>
      <c r="E1196" s="1025"/>
      <c r="F1196" s="1011"/>
      <c r="G1196" s="588"/>
      <c r="H1196" s="1012"/>
      <c r="I1196" s="1012"/>
      <c r="J1196" s="1012"/>
      <c r="K1196" s="1012"/>
      <c r="L1196" s="1012"/>
      <c r="M1196" s="897"/>
      <c r="N1196" s="481"/>
    </row>
    <row r="1197" spans="1:14" s="483" customFormat="1" ht="24.75">
      <c r="A1197" s="927">
        <v>4</v>
      </c>
      <c r="B1197" s="891" t="str">
        <f>$B$1136&amp;"."&amp;A1197</f>
        <v>5.3.2.4</v>
      </c>
      <c r="C1197" s="998">
        <f ca="1">VLOOKUP($B1197,'PLANILHA ORÇAMENTÁRIA'!$C:$M,2,0)</f>
        <v>1107912</v>
      </c>
      <c r="D1197" s="998" t="str">
        <f ca="1">VLOOKUP($B1197,'PLANILHA ORÇAMENTÁRIA'!$C:$M,3,0)</f>
        <v>SICRO 3</v>
      </c>
      <c r="E1197" s="999" t="str">
        <f ca="1">VLOOKUP($B1197,'PLANILHA ORÇAMENTÁRIA'!$C:$M,4,0)</f>
        <v>CONCRETO AUTOADENSÁVEL COM SILICATO DE ALUMÍNIO FCK = 50 MPA - CONFECÇÃO EM CENTRAL DOSADORA DE 30 M³/H - AREIA E BRITA COMERCIAIS</v>
      </c>
      <c r="F1197" s="998" t="str">
        <f ca="1">VLOOKUP($B1197,'PLANILHA ORÇAMENTÁRIA'!$C:$M,5,0)</f>
        <v>M³</v>
      </c>
      <c r="G1197" s="1000" t="s">
        <v>16</v>
      </c>
      <c r="H1197" s="1001" t="s">
        <v>17</v>
      </c>
      <c r="I1197" s="1001" t="s">
        <v>18</v>
      </c>
      <c r="J1197" s="1001" t="s">
        <v>19</v>
      </c>
      <c r="K1197" s="1001" t="s">
        <v>20</v>
      </c>
      <c r="L1197" s="1001" t="s">
        <v>21</v>
      </c>
      <c r="M1197" s="901">
        <f>M1202</f>
        <v>87.074999999999989</v>
      </c>
      <c r="N1197" s="482"/>
    </row>
    <row r="1198" spans="1:14" s="39" customFormat="1">
      <c r="A1198" s="927"/>
      <c r="B1198" s="894"/>
      <c r="C1198" s="1008"/>
      <c r="D1198" s="1009"/>
      <c r="E1198" s="1013" t="s">
        <v>20413</v>
      </c>
      <c r="F1198" s="1011"/>
      <c r="G1198" s="588"/>
      <c r="H1198" s="1012"/>
      <c r="I1198" s="1012"/>
      <c r="J1198" s="1012"/>
      <c r="K1198" s="1012"/>
      <c r="L1198" s="1012"/>
      <c r="M1198" s="897"/>
      <c r="N1198" s="481"/>
    </row>
    <row r="1199" spans="1:14" s="39" customFormat="1">
      <c r="A1199" s="927"/>
      <c r="B1199" s="894"/>
      <c r="C1199" s="1008"/>
      <c r="D1199" s="1009"/>
      <c r="E1199" s="1025" t="s">
        <v>20652</v>
      </c>
      <c r="F1199" s="1011"/>
      <c r="G1199" s="588">
        <v>1</v>
      </c>
      <c r="H1199" s="1012">
        <v>6.85</v>
      </c>
      <c r="I1199" s="1012">
        <v>1.5</v>
      </c>
      <c r="J1199" s="1012">
        <v>2.5</v>
      </c>
      <c r="K1199" s="1012"/>
      <c r="L1199" s="1012">
        <f>H1199*I1199*J1199</f>
        <v>25.687499999999996</v>
      </c>
      <c r="M1199" s="900">
        <f>L1199*G1199</f>
        <v>25.687499999999996</v>
      </c>
      <c r="N1199" s="481"/>
    </row>
    <row r="1200" spans="1:14" s="39" customFormat="1">
      <c r="A1200" s="927"/>
      <c r="B1200" s="894"/>
      <c r="C1200" s="1008"/>
      <c r="D1200" s="1009"/>
      <c r="E1200" s="1025" t="s">
        <v>20653</v>
      </c>
      <c r="F1200" s="1011"/>
      <c r="G1200" s="588">
        <v>1</v>
      </c>
      <c r="H1200" s="1012">
        <v>4.8499999999999996</v>
      </c>
      <c r="I1200" s="1012">
        <v>1.5</v>
      </c>
      <c r="J1200" s="1012">
        <v>2.5</v>
      </c>
      <c r="K1200" s="1012"/>
      <c r="L1200" s="1012">
        <f>H1200*I1200*J1200</f>
        <v>18.1875</v>
      </c>
      <c r="M1200" s="900">
        <f t="shared" ref="M1200:M1201" si="128">L1200*G1200</f>
        <v>18.1875</v>
      </c>
      <c r="N1200" s="481"/>
    </row>
    <row r="1201" spans="1:14" s="39" customFormat="1">
      <c r="A1201" s="927"/>
      <c r="B1201" s="894"/>
      <c r="C1201" s="1008"/>
      <c r="D1201" s="1009"/>
      <c r="E1201" s="1025" t="s">
        <v>20650</v>
      </c>
      <c r="F1201" s="1011"/>
      <c r="G1201" s="588">
        <f>2*12</f>
        <v>24</v>
      </c>
      <c r="H1201" s="1012">
        <v>2.4</v>
      </c>
      <c r="I1201" s="1012">
        <v>0.5</v>
      </c>
      <c r="J1201" s="1012">
        <v>1.5</v>
      </c>
      <c r="K1201" s="1012"/>
      <c r="L1201" s="1012">
        <f>H1201*I1201*J1201</f>
        <v>1.7999999999999998</v>
      </c>
      <c r="M1201" s="900">
        <f t="shared" si="128"/>
        <v>43.199999999999996</v>
      </c>
      <c r="N1201" s="481"/>
    </row>
    <row r="1202" spans="1:14" s="39" customFormat="1">
      <c r="A1202" s="927"/>
      <c r="B1202" s="894"/>
      <c r="C1202" s="1008"/>
      <c r="D1202" s="1009"/>
      <c r="E1202" s="1018" t="s">
        <v>44282</v>
      </c>
      <c r="F1202" s="1011"/>
      <c r="G1202" s="588">
        <f>SUM(G1199:G1201)</f>
        <v>26</v>
      </c>
      <c r="H1202" s="1012"/>
      <c r="I1202" s="1012"/>
      <c r="J1202" s="1012"/>
      <c r="K1202" s="1012"/>
      <c r="L1202" s="1012"/>
      <c r="M1202" s="902">
        <f>SUM(M1199:M1201)</f>
        <v>87.074999999999989</v>
      </c>
      <c r="N1202" s="481"/>
    </row>
    <row r="1203" spans="1:14" s="39" customFormat="1">
      <c r="A1203" s="927"/>
      <c r="B1203" s="894"/>
      <c r="C1203" s="1008"/>
      <c r="D1203" s="1009"/>
      <c r="E1203" s="1010"/>
      <c r="F1203" s="1011"/>
      <c r="G1203" s="588"/>
      <c r="H1203" s="1012"/>
      <c r="I1203" s="1012"/>
      <c r="J1203" s="1012"/>
      <c r="K1203" s="1012"/>
      <c r="L1203" s="1012"/>
      <c r="M1203" s="897"/>
      <c r="N1203" s="481"/>
    </row>
    <row r="1204" spans="1:14" s="483" customFormat="1" ht="24.75">
      <c r="A1204" s="927">
        <v>5</v>
      </c>
      <c r="B1204" s="891" t="str">
        <f>$B$1136&amp;"."&amp;A1204</f>
        <v>5.3.2.5</v>
      </c>
      <c r="C1204" s="998">
        <f ca="1">VLOOKUP($B1204,'PLANILHA ORÇAMENTÁRIA'!$C:$M,2,0)</f>
        <v>1106088</v>
      </c>
      <c r="D1204" s="998" t="str">
        <f ca="1">VLOOKUP($B1204,'PLANILHA ORÇAMENTÁRIA'!$C:$M,3,0)</f>
        <v>SICRO 3</v>
      </c>
      <c r="E1204" s="999" t="str">
        <f ca="1">VLOOKUP($B1204,'PLANILHA ORÇAMENTÁRIA'!$C:$M,4,0)</f>
        <v>LANÇAMENTO MECÂNICO DE CONCRETO COM BOMBA REBOCÁVEL COM CAPACIDADE DE 30 M³/H - CONFECÇÃO EM CENTRAL DOSADORA DE 30 M³/H</v>
      </c>
      <c r="F1204" s="998" t="str">
        <f ca="1">VLOOKUP($B1204,'PLANILHA ORÇAMENTÁRIA'!$C:$M,5,0)</f>
        <v>M³</v>
      </c>
      <c r="G1204" s="1000" t="s">
        <v>16</v>
      </c>
      <c r="H1204" s="1001" t="s">
        <v>17</v>
      </c>
      <c r="I1204" s="1001" t="s">
        <v>18</v>
      </c>
      <c r="J1204" s="1001" t="s">
        <v>19</v>
      </c>
      <c r="K1204" s="1001" t="s">
        <v>20</v>
      </c>
      <c r="L1204" s="1001" t="s">
        <v>21</v>
      </c>
      <c r="M1204" s="901">
        <f>M1209</f>
        <v>87.074999999999989</v>
      </c>
      <c r="N1204" s="482"/>
    </row>
    <row r="1205" spans="1:14" s="39" customFormat="1">
      <c r="A1205" s="927"/>
      <c r="B1205" s="894"/>
      <c r="C1205" s="1008"/>
      <c r="D1205" s="1009"/>
      <c r="E1205" s="1013" t="s">
        <v>20413</v>
      </c>
      <c r="F1205" s="1011"/>
      <c r="G1205" s="588"/>
      <c r="H1205" s="1012"/>
      <c r="I1205" s="1012"/>
      <c r="J1205" s="1012"/>
      <c r="K1205" s="1012"/>
      <c r="L1205" s="1012"/>
      <c r="M1205" s="897"/>
      <c r="N1205" s="481"/>
    </row>
    <row r="1206" spans="1:14" s="39" customFormat="1">
      <c r="A1206" s="927"/>
      <c r="B1206" s="894"/>
      <c r="C1206" s="1008"/>
      <c r="D1206" s="1009"/>
      <c r="E1206" s="1025" t="s">
        <v>20652</v>
      </c>
      <c r="F1206" s="1011"/>
      <c r="G1206" s="588">
        <f>G1199</f>
        <v>1</v>
      </c>
      <c r="H1206" s="1012">
        <f t="shared" ref="H1206:J1206" si="129">H1199</f>
        <v>6.85</v>
      </c>
      <c r="I1206" s="1012">
        <f t="shared" si="129"/>
        <v>1.5</v>
      </c>
      <c r="J1206" s="1012">
        <f t="shared" si="129"/>
        <v>2.5</v>
      </c>
      <c r="K1206" s="1012"/>
      <c r="L1206" s="1012">
        <f>H1206*I1206*J1206</f>
        <v>25.687499999999996</v>
      </c>
      <c r="M1206" s="900">
        <f>L1206*G1206</f>
        <v>25.687499999999996</v>
      </c>
      <c r="N1206" s="481"/>
    </row>
    <row r="1207" spans="1:14" s="39" customFormat="1">
      <c r="A1207" s="927"/>
      <c r="B1207" s="894"/>
      <c r="C1207" s="1008"/>
      <c r="D1207" s="1009"/>
      <c r="E1207" s="1025" t="s">
        <v>20653</v>
      </c>
      <c r="F1207" s="1011"/>
      <c r="G1207" s="588">
        <f t="shared" ref="G1207:J1208" si="130">G1200</f>
        <v>1</v>
      </c>
      <c r="H1207" s="1012">
        <f t="shared" si="130"/>
        <v>4.8499999999999996</v>
      </c>
      <c r="I1207" s="1012">
        <f t="shared" si="130"/>
        <v>1.5</v>
      </c>
      <c r="J1207" s="1012">
        <f t="shared" si="130"/>
        <v>2.5</v>
      </c>
      <c r="K1207" s="1012"/>
      <c r="L1207" s="1012">
        <f>H1207*I1207*J1207</f>
        <v>18.1875</v>
      </c>
      <c r="M1207" s="900">
        <f t="shared" ref="M1207:M1208" si="131">L1207*G1207</f>
        <v>18.1875</v>
      </c>
      <c r="N1207" s="481"/>
    </row>
    <row r="1208" spans="1:14" s="39" customFormat="1">
      <c r="A1208" s="927"/>
      <c r="B1208" s="894"/>
      <c r="C1208" s="1008"/>
      <c r="D1208" s="1009"/>
      <c r="E1208" s="1025" t="s">
        <v>20650</v>
      </c>
      <c r="F1208" s="1011"/>
      <c r="G1208" s="588">
        <f t="shared" si="130"/>
        <v>24</v>
      </c>
      <c r="H1208" s="1012">
        <f t="shared" si="130"/>
        <v>2.4</v>
      </c>
      <c r="I1208" s="1012">
        <f t="shared" si="130"/>
        <v>0.5</v>
      </c>
      <c r="J1208" s="1012">
        <f t="shared" si="130"/>
        <v>1.5</v>
      </c>
      <c r="K1208" s="1012"/>
      <c r="L1208" s="1012">
        <f>H1208*I1208*J1208</f>
        <v>1.7999999999999998</v>
      </c>
      <c r="M1208" s="900">
        <f t="shared" si="131"/>
        <v>43.199999999999996</v>
      </c>
      <c r="N1208" s="481"/>
    </row>
    <row r="1209" spans="1:14" s="39" customFormat="1">
      <c r="A1209" s="927"/>
      <c r="B1209" s="894"/>
      <c r="C1209" s="1008"/>
      <c r="D1209" s="1009"/>
      <c r="E1209" s="1018" t="s">
        <v>44283</v>
      </c>
      <c r="F1209" s="1011"/>
      <c r="G1209" s="588">
        <f>SUM(G1206:G1208)</f>
        <v>26</v>
      </c>
      <c r="H1209" s="1012"/>
      <c r="I1209" s="1012"/>
      <c r="J1209" s="1012"/>
      <c r="K1209" s="1012"/>
      <c r="L1209" s="1012"/>
      <c r="M1209" s="902">
        <f>SUM(M1206:M1208)</f>
        <v>87.074999999999989</v>
      </c>
      <c r="N1209" s="481"/>
    </row>
    <row r="1210" spans="1:14" s="39" customFormat="1">
      <c r="A1210" s="927"/>
      <c r="B1210" s="894"/>
      <c r="C1210" s="1008"/>
      <c r="D1210" s="1009"/>
      <c r="E1210" s="1010"/>
      <c r="F1210" s="1011"/>
      <c r="G1210" s="588"/>
      <c r="H1210" s="1012"/>
      <c r="I1210" s="1012"/>
      <c r="J1210" s="1012"/>
      <c r="K1210" s="1012"/>
      <c r="L1210" s="1012"/>
      <c r="M1210" s="897"/>
      <c r="N1210" s="481"/>
    </row>
    <row r="1211" spans="1:14" s="39" customFormat="1" ht="15" customHeight="1">
      <c r="A1211" s="927">
        <v>3</v>
      </c>
      <c r="B1211" s="910" t="str">
        <f>$B$1017&amp;"."&amp;A1211</f>
        <v>5.3.3</v>
      </c>
      <c r="C1211" s="1039"/>
      <c r="D1211" s="1039"/>
      <c r="E1211" s="1040" t="s">
        <v>20457</v>
      </c>
      <c r="F1211" s="1041"/>
      <c r="G1211" s="1042"/>
      <c r="H1211" s="1043"/>
      <c r="I1211" s="1043"/>
      <c r="J1211" s="1043"/>
      <c r="K1211" s="1043"/>
      <c r="L1211" s="1043"/>
      <c r="M1211" s="911"/>
      <c r="N1211" s="481"/>
    </row>
    <row r="1212" spans="1:14" s="483" customFormat="1" ht="24.75">
      <c r="A1212" s="927">
        <v>1</v>
      </c>
      <c r="B1212" s="891" t="str">
        <f>$B$1211&amp;"."&amp;A1212</f>
        <v>5.3.3.1</v>
      </c>
      <c r="C1212" s="998" t="str">
        <f ca="1">VLOOKUP($B1212,'PLANILHA ORÇAMENTÁRIA'!$C:$M,2,0)</f>
        <v>CPU-018</v>
      </c>
      <c r="D1212" s="998" t="str">
        <f ca="1">VLOOKUP($B1212,'PLANILHA ORÇAMENTÁRIA'!$C:$M,3,0)</f>
        <v>EXTRA</v>
      </c>
      <c r="E1212" s="999" t="str">
        <f ca="1">VLOOKUP($B1212,'PLANILHA ORÇAMENTÁRIA'!$C:$M,4,0)</f>
        <v>LOCAÇÃO, MONTAGEM, IÇAMENTO, DESFORMA E LIMPEZA DE FORMA PARA VIGA PRÉ MOLDADA METÁLICA LOCADA</v>
      </c>
      <c r="F1212" s="998" t="str">
        <f ca="1">VLOOKUP($B1212,'PLANILHA ORÇAMENTÁRIA'!$C:$M,5,0)</f>
        <v>M2</v>
      </c>
      <c r="G1212" s="1000" t="s">
        <v>16</v>
      </c>
      <c r="H1212" s="1001" t="s">
        <v>17</v>
      </c>
      <c r="I1212" s="1001" t="s">
        <v>18</v>
      </c>
      <c r="J1212" s="1001" t="s">
        <v>19</v>
      </c>
      <c r="K1212" s="1001" t="s">
        <v>20</v>
      </c>
      <c r="L1212" s="1001" t="s">
        <v>21</v>
      </c>
      <c r="M1212" s="901">
        <f>M1216</f>
        <v>13.258327351998476</v>
      </c>
      <c r="N1212" s="482"/>
    </row>
    <row r="1213" spans="1:14" s="39" customFormat="1" ht="23.25">
      <c r="A1213" s="927"/>
      <c r="B1213" s="894"/>
      <c r="C1213" s="1008"/>
      <c r="D1213" s="1009"/>
      <c r="E1213" s="1013" t="s">
        <v>20713</v>
      </c>
      <c r="F1213" s="1011"/>
      <c r="G1213" s="588">
        <v>1</v>
      </c>
      <c r="H1213" s="1012">
        <f>4.55-2</f>
        <v>2.5499999999999998</v>
      </c>
      <c r="I1213" s="1012">
        <v>0.5</v>
      </c>
      <c r="J1213" s="1012">
        <v>1.5</v>
      </c>
      <c r="K1213" s="1012">
        <f>(2*H1213*J1213)+(H1213*I1213)+(2*I1213*J1213)</f>
        <v>10.424999999999999</v>
      </c>
      <c r="L1213" s="1012"/>
      <c r="M1213" s="900">
        <f>K1213*G1213</f>
        <v>10.424999999999999</v>
      </c>
      <c r="N1213" s="481"/>
    </row>
    <row r="1214" spans="1:14" s="39" customFormat="1">
      <c r="A1214" s="927"/>
      <c r="B1214" s="894"/>
      <c r="C1214" s="1008"/>
      <c r="D1214" s="1009"/>
      <c r="E1214" s="1013" t="s">
        <v>20702</v>
      </c>
      <c r="F1214" s="1011"/>
      <c r="G1214" s="588">
        <v>1</v>
      </c>
      <c r="H1214" s="1012">
        <v>2.2000000000000002</v>
      </c>
      <c r="I1214" s="1012">
        <v>1.4</v>
      </c>
      <c r="J1214" s="1012">
        <v>0.26</v>
      </c>
      <c r="K1214" s="1012">
        <f>(2*H1214*J1214)+(2*I1214*J1214)</f>
        <v>1.8720000000000001</v>
      </c>
      <c r="L1214" s="1012"/>
      <c r="M1214" s="900">
        <f t="shared" ref="M1214:M1215" si="132">K1214*G1214</f>
        <v>1.8720000000000001</v>
      </c>
      <c r="N1214" s="481"/>
    </row>
    <row r="1215" spans="1:14" s="39" customFormat="1">
      <c r="A1215" s="927"/>
      <c r="B1215" s="894"/>
      <c r="C1215" s="1008"/>
      <c r="D1215" s="1009"/>
      <c r="E1215" s="1013" t="s">
        <v>20701</v>
      </c>
      <c r="F1215" s="1011"/>
      <c r="G1215" s="588">
        <v>1</v>
      </c>
      <c r="H1215" s="1012">
        <v>1.7</v>
      </c>
      <c r="I1215" s="1012">
        <v>1.7</v>
      </c>
      <c r="J1215" s="1012">
        <v>0.18</v>
      </c>
      <c r="K1215" s="1012">
        <f>2*PI()*(H1215/2)*J1215</f>
        <v>0.96132735199847663</v>
      </c>
      <c r="L1215" s="1012"/>
      <c r="M1215" s="900">
        <f t="shared" si="132"/>
        <v>0.96132735199847663</v>
      </c>
      <c r="N1215" s="481"/>
    </row>
    <row r="1216" spans="1:14" s="39" customFormat="1">
      <c r="A1216" s="927"/>
      <c r="B1216" s="894"/>
      <c r="C1216" s="1008"/>
      <c r="D1216" s="1009"/>
      <c r="E1216" s="1018" t="s">
        <v>20349</v>
      </c>
      <c r="F1216" s="1011"/>
      <c r="G1216" s="588"/>
      <c r="H1216" s="1012"/>
      <c r="I1216" s="1012"/>
      <c r="J1216" s="1012"/>
      <c r="K1216" s="1012"/>
      <c r="L1216" s="1012"/>
      <c r="M1216" s="897">
        <f>SUM(M1213:M1215)</f>
        <v>13.258327351998476</v>
      </c>
      <c r="N1216" s="481"/>
    </row>
    <row r="1217" spans="1:14" s="39" customFormat="1">
      <c r="A1217" s="927"/>
      <c r="B1217" s="894"/>
      <c r="C1217" s="1008"/>
      <c r="D1217" s="1009"/>
      <c r="E1217" s="1010"/>
      <c r="F1217" s="1011"/>
      <c r="G1217" s="588"/>
      <c r="H1217" s="1012"/>
      <c r="I1217" s="1012"/>
      <c r="J1217" s="1012"/>
      <c r="K1217" s="1012"/>
      <c r="L1217" s="1012"/>
      <c r="M1217" s="897"/>
      <c r="N1217" s="481"/>
    </row>
    <row r="1218" spans="1:14" s="483" customFormat="1">
      <c r="A1218" s="927">
        <v>2</v>
      </c>
      <c r="B1218" s="891" t="str">
        <f>$B$1211&amp;"."&amp;A1218</f>
        <v>5.3.3.2</v>
      </c>
      <c r="C1218" s="998" t="str">
        <f ca="1">VLOOKUP($B1218,'PLANILHA ORÇAMENTÁRIA'!$C:$M,2,0)</f>
        <v>CPU-026</v>
      </c>
      <c r="D1218" s="998" t="str">
        <f ca="1">VLOOKUP($B1218,'PLANILHA ORÇAMENTÁRIA'!$C:$M,3,0)</f>
        <v>EXTRA</v>
      </c>
      <c r="E1218" s="999" t="str">
        <f ca="1">VLOOKUP($B1218,'PLANILHA ORÇAMENTÁRIA'!$C:$M,4,0)</f>
        <v>LOCAÇÃO, MONTAGEM, DESMONTAGEM DE ESCORAMENTO VIGA TRAVESSA</v>
      </c>
      <c r="F1218" s="998" t="str">
        <f ca="1">VLOOKUP($B1218,'PLANILHA ORÇAMENTÁRIA'!$C:$M,5,0)</f>
        <v>M3</v>
      </c>
      <c r="G1218" s="1000" t="s">
        <v>16</v>
      </c>
      <c r="H1218" s="1001" t="s">
        <v>17</v>
      </c>
      <c r="I1218" s="1001" t="s">
        <v>18</v>
      </c>
      <c r="J1218" s="1001" t="s">
        <v>19</v>
      </c>
      <c r="K1218" s="1001" t="s">
        <v>20</v>
      </c>
      <c r="L1218" s="1001" t="s">
        <v>21</v>
      </c>
      <c r="M1218" s="901">
        <f>M1222</f>
        <v>72.449999999999989</v>
      </c>
      <c r="N1218" s="482"/>
    </row>
    <row r="1219" spans="1:14" s="39" customFormat="1" ht="23.25">
      <c r="A1219" s="927"/>
      <c r="B1219" s="894"/>
      <c r="C1219" s="1008"/>
      <c r="D1219" s="1009"/>
      <c r="E1219" s="1013" t="s">
        <v>20713</v>
      </c>
      <c r="F1219" s="1011"/>
      <c r="G1219" s="588">
        <v>1</v>
      </c>
      <c r="H1219" s="1012">
        <f>4.55-2</f>
        <v>2.5499999999999998</v>
      </c>
      <c r="I1219" s="1012">
        <v>0.5</v>
      </c>
      <c r="J1219" s="1012">
        <v>10</v>
      </c>
      <c r="K1219" s="1012"/>
      <c r="L1219" s="1012">
        <f>H1219*I1219*J1219</f>
        <v>12.75</v>
      </c>
      <c r="M1219" s="900">
        <f>L1219*G1219</f>
        <v>12.75</v>
      </c>
      <c r="N1219" s="481"/>
    </row>
    <row r="1220" spans="1:14" s="39" customFormat="1">
      <c r="A1220" s="927"/>
      <c r="B1220" s="894"/>
      <c r="C1220" s="1008"/>
      <c r="D1220" s="1009"/>
      <c r="E1220" s="1013" t="s">
        <v>20702</v>
      </c>
      <c r="F1220" s="1011"/>
      <c r="G1220" s="588">
        <v>1</v>
      </c>
      <c r="H1220" s="1012">
        <v>2.2000000000000002</v>
      </c>
      <c r="I1220" s="1012">
        <v>1.4</v>
      </c>
      <c r="J1220" s="1012">
        <v>10</v>
      </c>
      <c r="K1220" s="1012"/>
      <c r="L1220" s="1012">
        <f t="shared" ref="L1220:L1221" si="133">H1220*I1220*J1220</f>
        <v>30.8</v>
      </c>
      <c r="M1220" s="900">
        <f t="shared" ref="M1220:M1221" si="134">L1220*G1220</f>
        <v>30.8</v>
      </c>
      <c r="N1220" s="481"/>
    </row>
    <row r="1221" spans="1:14" s="39" customFormat="1">
      <c r="A1221" s="927"/>
      <c r="B1221" s="894"/>
      <c r="C1221" s="1008"/>
      <c r="D1221" s="1009"/>
      <c r="E1221" s="1013" t="s">
        <v>20701</v>
      </c>
      <c r="F1221" s="1011"/>
      <c r="G1221" s="588">
        <v>1</v>
      </c>
      <c r="H1221" s="1012">
        <v>1.7</v>
      </c>
      <c r="I1221" s="1012">
        <v>1.7</v>
      </c>
      <c r="J1221" s="1012">
        <v>10</v>
      </c>
      <c r="K1221" s="1012"/>
      <c r="L1221" s="1012">
        <f t="shared" si="133"/>
        <v>28.9</v>
      </c>
      <c r="M1221" s="900">
        <f t="shared" si="134"/>
        <v>28.9</v>
      </c>
      <c r="N1221" s="481"/>
    </row>
    <row r="1222" spans="1:14" s="39" customFormat="1">
      <c r="A1222" s="927"/>
      <c r="B1222" s="894"/>
      <c r="C1222" s="1008"/>
      <c r="D1222" s="1009"/>
      <c r="E1222" s="1018" t="s">
        <v>20349</v>
      </c>
      <c r="F1222" s="1011"/>
      <c r="G1222" s="588"/>
      <c r="H1222" s="1012"/>
      <c r="I1222" s="1012"/>
      <c r="J1222" s="1012"/>
      <c r="K1222" s="1012"/>
      <c r="L1222" s="1012"/>
      <c r="M1222" s="897">
        <f>SUM(M1219:M1221)</f>
        <v>72.449999999999989</v>
      </c>
      <c r="N1222" s="481"/>
    </row>
    <row r="1223" spans="1:14" s="39" customFormat="1">
      <c r="A1223" s="927"/>
      <c r="B1223" s="894"/>
      <c r="C1223" s="1008"/>
      <c r="D1223" s="1009"/>
      <c r="E1223" s="1010"/>
      <c r="F1223" s="1011"/>
      <c r="G1223" s="588"/>
      <c r="H1223" s="1012"/>
      <c r="I1223" s="1012"/>
      <c r="J1223" s="1012"/>
      <c r="K1223" s="1012"/>
      <c r="L1223" s="1012"/>
      <c r="M1223" s="897"/>
      <c r="N1223" s="481"/>
    </row>
    <row r="1224" spans="1:14" s="483" customFormat="1" ht="24.75">
      <c r="A1224" s="927">
        <v>3</v>
      </c>
      <c r="B1224" s="891" t="str">
        <f>$B$1211&amp;"."&amp;A1224</f>
        <v>5.3.3.3</v>
      </c>
      <c r="C1224" s="998" t="str">
        <f ca="1">VLOOKUP($B1224,'PLANILHA ORÇAMENTÁRIA'!$C:$M,2,0)</f>
        <v>ED-9054</v>
      </c>
      <c r="D1224" s="998" t="str">
        <f ca="1">VLOOKUP($B1224,'PLANILHA ORÇAMENTÁRIA'!$C:$M,3,0)</f>
        <v>SEINFRA-MG</v>
      </c>
      <c r="E1224" s="999" t="str">
        <f ca="1">VLOOKUP($B1224,'PLANILHA ORÇAMENTÁRIA'!$C:$M,4,0)</f>
        <v>FORNECIMENTO DE CONCRETO ESTRUTURAL, USINADO BOMBEADO, AUTO-ADENSÁVEL, COM FCK 30MPA, INCLUSIVE LANÇAMENTO E ACABAMENTO</v>
      </c>
      <c r="F1224" s="998" t="str">
        <f ca="1">VLOOKUP($B1224,'PLANILHA ORÇAMENTÁRIA'!$C:$M,5,0)</f>
        <v>M3</v>
      </c>
      <c r="G1224" s="1000" t="s">
        <v>16</v>
      </c>
      <c r="H1224" s="1001" t="s">
        <v>17</v>
      </c>
      <c r="I1224" s="1001" t="s">
        <v>18</v>
      </c>
      <c r="J1224" s="1001" t="s">
        <v>19</v>
      </c>
      <c r="K1224" s="1001" t="s">
        <v>20</v>
      </c>
      <c r="L1224" s="1001" t="s">
        <v>21</v>
      </c>
      <c r="M1224" s="901">
        <f>M1228</f>
        <v>3.1218641245993521</v>
      </c>
      <c r="N1224" s="482"/>
    </row>
    <row r="1225" spans="1:14" s="39" customFormat="1" ht="33.75">
      <c r="A1225" s="927"/>
      <c r="B1225" s="894"/>
      <c r="C1225" s="1008"/>
      <c r="D1225" s="1009"/>
      <c r="E1225" s="1013" t="s">
        <v>20593</v>
      </c>
      <c r="F1225" s="1011"/>
      <c r="G1225" s="588">
        <v>1</v>
      </c>
      <c r="H1225" s="1012">
        <f>4.55-2</f>
        <v>2.5499999999999998</v>
      </c>
      <c r="I1225" s="1012">
        <v>0.5</v>
      </c>
      <c r="J1225" s="1012">
        <v>1.5</v>
      </c>
      <c r="K1225" s="1012"/>
      <c r="L1225" s="1012">
        <f>H1225*J1225*I1225</f>
        <v>1.9124999999999999</v>
      </c>
      <c r="M1225" s="900">
        <f>L1225*G1225</f>
        <v>1.9124999999999999</v>
      </c>
      <c r="N1225" s="481"/>
    </row>
    <row r="1226" spans="1:14" s="39" customFormat="1">
      <c r="A1226" s="927"/>
      <c r="B1226" s="894"/>
      <c r="C1226" s="1008"/>
      <c r="D1226" s="1009"/>
      <c r="E1226" s="1013" t="s">
        <v>20703</v>
      </c>
      <c r="F1226" s="1011"/>
      <c r="G1226" s="588">
        <v>1</v>
      </c>
      <c r="H1226" s="1012">
        <v>2.2000000000000002</v>
      </c>
      <c r="I1226" s="1012">
        <v>1.4</v>
      </c>
      <c r="J1226" s="1012">
        <v>0.26</v>
      </c>
      <c r="K1226" s="1012"/>
      <c r="L1226" s="1012">
        <f t="shared" ref="L1226" si="135">H1226*J1226*I1226</f>
        <v>0.80080000000000007</v>
      </c>
      <c r="M1226" s="900">
        <f t="shared" ref="M1226:M1227" si="136">L1226*G1226</f>
        <v>0.80080000000000007</v>
      </c>
      <c r="N1226" s="481"/>
    </row>
    <row r="1227" spans="1:14" s="39" customFormat="1">
      <c r="A1227" s="927"/>
      <c r="B1227" s="894"/>
      <c r="C1227" s="1008"/>
      <c r="D1227" s="1009"/>
      <c r="E1227" s="1013" t="s">
        <v>20704</v>
      </c>
      <c r="F1227" s="1011"/>
      <c r="G1227" s="588">
        <v>1</v>
      </c>
      <c r="H1227" s="1012">
        <v>1.7</v>
      </c>
      <c r="I1227" s="1012">
        <v>1.7</v>
      </c>
      <c r="J1227" s="1012">
        <v>0.18</v>
      </c>
      <c r="K1227" s="1012"/>
      <c r="L1227" s="1012">
        <f>PI()*(I1227/2)^2*J1227</f>
        <v>0.40856412459935249</v>
      </c>
      <c r="M1227" s="900">
        <f t="shared" si="136"/>
        <v>0.40856412459935249</v>
      </c>
      <c r="N1227" s="481"/>
    </row>
    <row r="1228" spans="1:14" s="39" customFormat="1">
      <c r="A1228" s="927"/>
      <c r="B1228" s="894"/>
      <c r="C1228" s="1008"/>
      <c r="D1228" s="1009"/>
      <c r="E1228" s="1018" t="s">
        <v>44282</v>
      </c>
      <c r="F1228" s="1011"/>
      <c r="G1228" s="588"/>
      <c r="H1228" s="1012"/>
      <c r="I1228" s="1012"/>
      <c r="J1228" s="1012"/>
      <c r="K1228" s="1012"/>
      <c r="L1228" s="1012"/>
      <c r="M1228" s="897">
        <f>SUM(M1225:M1227)</f>
        <v>3.1218641245993521</v>
      </c>
      <c r="N1228" s="481"/>
    </row>
    <row r="1229" spans="1:14" s="39" customFormat="1">
      <c r="A1229" s="927"/>
      <c r="B1229" s="894"/>
      <c r="C1229" s="1008"/>
      <c r="D1229" s="1009"/>
      <c r="E1229" s="1010"/>
      <c r="F1229" s="1011"/>
      <c r="G1229" s="588"/>
      <c r="H1229" s="1012"/>
      <c r="I1229" s="1012"/>
      <c r="J1229" s="1012"/>
      <c r="K1229" s="1012"/>
      <c r="L1229" s="1012"/>
      <c r="M1229" s="897"/>
      <c r="N1229" s="481"/>
    </row>
    <row r="1230" spans="1:14" s="39" customFormat="1">
      <c r="A1230" s="927"/>
      <c r="B1230" s="894"/>
      <c r="C1230" s="1008"/>
      <c r="D1230" s="1009"/>
      <c r="E1230" s="1010"/>
      <c r="F1230" s="1011"/>
      <c r="G1230" s="588"/>
      <c r="H1230" s="1012"/>
      <c r="I1230" s="1012"/>
      <c r="J1230" s="1012"/>
      <c r="K1230" s="1012"/>
      <c r="L1230" s="1012"/>
      <c r="M1230" s="897"/>
      <c r="N1230" s="481"/>
    </row>
    <row r="1231" spans="1:14" s="39" customFormat="1" ht="15" customHeight="1">
      <c r="A1231" s="927">
        <v>4</v>
      </c>
      <c r="B1231" s="910" t="str">
        <f>$B$1017&amp;"."&amp;A1231</f>
        <v>5.3.4</v>
      </c>
      <c r="C1231" s="1039"/>
      <c r="D1231" s="1039"/>
      <c r="E1231" s="1040" t="s">
        <v>20456</v>
      </c>
      <c r="F1231" s="1041"/>
      <c r="G1231" s="1042"/>
      <c r="H1231" s="1043"/>
      <c r="I1231" s="1043"/>
      <c r="J1231" s="1043"/>
      <c r="K1231" s="1043"/>
      <c r="L1231" s="1043"/>
      <c r="M1231" s="911"/>
      <c r="N1231" s="481"/>
    </row>
    <row r="1232" spans="1:14" s="483" customFormat="1" ht="24.75">
      <c r="A1232" s="927">
        <v>1</v>
      </c>
      <c r="B1232" s="891" t="str">
        <f>$B$1231&amp;"."&amp;A1232</f>
        <v>5.3.4.1</v>
      </c>
      <c r="C1232" s="998" t="str">
        <f ca="1">VLOOKUP($B1232,'PLANILHA ORÇAMENTÁRIA'!$C:$M,2,0)</f>
        <v>CPU-017</v>
      </c>
      <c r="D1232" s="998" t="str">
        <f ca="1">VLOOKUP($B1232,'PLANILHA ORÇAMENTÁRIA'!$C:$M,3,0)</f>
        <v>EXTRA</v>
      </c>
      <c r="E1232" s="999" t="str">
        <f ca="1">VLOOKUP($B1232,'PLANILHA ORÇAMENTÁRIA'!$C:$M,4,0)</f>
        <v>LOCAÇÃO, MONTAGEM, IÇAMENTO, DESFORMA E LIMPEZA DE FORMA PARA VIGA CAIXÃO METÁLICA LOCADA</v>
      </c>
      <c r="F1232" s="998" t="str">
        <f ca="1">VLOOKUP($B1232,'PLANILHA ORÇAMENTÁRIA'!$C:$M,5,0)</f>
        <v>M2</v>
      </c>
      <c r="G1232" s="1000" t="s">
        <v>16</v>
      </c>
      <c r="H1232" s="1001" t="s">
        <v>17</v>
      </c>
      <c r="I1232" s="1001" t="s">
        <v>18</v>
      </c>
      <c r="J1232" s="1001" t="s">
        <v>22827</v>
      </c>
      <c r="K1232" s="1001" t="s">
        <v>20</v>
      </c>
      <c r="L1232" s="1001" t="s">
        <v>21</v>
      </c>
      <c r="M1232" s="901">
        <f>K1239</f>
        <v>2192.6096000000002</v>
      </c>
      <c r="N1232" s="482"/>
    </row>
    <row r="1233" spans="1:14" s="39" customFormat="1">
      <c r="A1233" s="927"/>
      <c r="B1233" s="894"/>
      <c r="C1233" s="1008"/>
      <c r="D1233" s="1009"/>
      <c r="E1233" s="1013" t="s">
        <v>20594</v>
      </c>
      <c r="F1233" s="1011"/>
      <c r="G1233" s="588"/>
      <c r="H1233" s="1012"/>
      <c r="I1233" s="1012"/>
      <c r="J1233" s="1012"/>
      <c r="K1233" s="1016"/>
      <c r="L1233" s="1012"/>
      <c r="M1233" s="897"/>
      <c r="N1233" s="481"/>
    </row>
    <row r="1234" spans="1:14" s="39" customFormat="1">
      <c r="A1234" s="927"/>
      <c r="B1234" s="894"/>
      <c r="C1234" s="1008"/>
      <c r="D1234" s="1009"/>
      <c r="E1234" s="1013" t="s">
        <v>20697</v>
      </c>
      <c r="F1234" s="1011"/>
      <c r="G1234" s="1054">
        <v>1</v>
      </c>
      <c r="H1234" s="1055">
        <v>91</v>
      </c>
      <c r="I1234" s="1055"/>
      <c r="J1234" s="1055">
        <v>12.45</v>
      </c>
      <c r="K1234" s="1055">
        <f>J1234*H1234*G1234</f>
        <v>1132.95</v>
      </c>
      <c r="L1234" s="1012"/>
      <c r="M1234" s="897"/>
      <c r="N1234" s="481"/>
    </row>
    <row r="1235" spans="1:14" s="39" customFormat="1">
      <c r="A1235" s="927"/>
      <c r="B1235" s="894"/>
      <c r="C1235" s="1008"/>
      <c r="D1235" s="1009"/>
      <c r="E1235" s="1013" t="s">
        <v>20700</v>
      </c>
      <c r="F1235" s="1011"/>
      <c r="G1235" s="588">
        <v>1</v>
      </c>
      <c r="H1235" s="1012">
        <f>H1234-H1236</f>
        <v>75</v>
      </c>
      <c r="I1235" s="1012"/>
      <c r="J1235" s="1012">
        <f>11.273</f>
        <v>11.273</v>
      </c>
      <c r="K1235" s="1012">
        <f t="shared" ref="K1235:K1236" si="137">J1235*H1235*G1235</f>
        <v>845.47500000000002</v>
      </c>
      <c r="L1235" s="1012"/>
      <c r="M1235" s="897"/>
      <c r="N1235" s="481"/>
    </row>
    <row r="1236" spans="1:14" s="39" customFormat="1">
      <c r="A1236" s="927"/>
      <c r="B1236" s="894"/>
      <c r="C1236" s="1008"/>
      <c r="D1236" s="1009"/>
      <c r="E1236" s="1013" t="s">
        <v>20698</v>
      </c>
      <c r="F1236" s="1011"/>
      <c r="G1236" s="588">
        <v>1</v>
      </c>
      <c r="H1236" s="1012">
        <f>4*4</f>
        <v>16</v>
      </c>
      <c r="I1236" s="1012"/>
      <c r="J1236" s="1012">
        <v>10.07</v>
      </c>
      <c r="K1236" s="1012">
        <f t="shared" si="137"/>
        <v>161.12</v>
      </c>
      <c r="L1236" s="1012"/>
      <c r="M1236" s="897"/>
      <c r="N1236" s="481"/>
    </row>
    <row r="1237" spans="1:14" s="39" customFormat="1">
      <c r="A1237" s="927"/>
      <c r="B1237" s="894"/>
      <c r="C1237" s="1008"/>
      <c r="D1237" s="1009"/>
      <c r="E1237" s="1013" t="s">
        <v>20699</v>
      </c>
      <c r="F1237" s="1011"/>
      <c r="G1237" s="588">
        <v>2</v>
      </c>
      <c r="H1237" s="1012"/>
      <c r="I1237" s="1012">
        <v>0.3</v>
      </c>
      <c r="J1237" s="1012"/>
      <c r="K1237" s="1012">
        <f>(9.2074*2)*G1237</f>
        <v>36.829599999999999</v>
      </c>
      <c r="L1237" s="1012"/>
      <c r="M1237" s="897"/>
      <c r="N1237" s="481"/>
    </row>
    <row r="1238" spans="1:14" s="39" customFormat="1">
      <c r="A1238" s="927"/>
      <c r="B1238" s="894"/>
      <c r="C1238" s="1008"/>
      <c r="D1238" s="1009"/>
      <c r="E1238" s="1013" t="s">
        <v>22831</v>
      </c>
      <c r="F1238" s="1011"/>
      <c r="G1238" s="588">
        <v>1</v>
      </c>
      <c r="H1238" s="1012"/>
      <c r="I1238" s="1012">
        <v>1.5</v>
      </c>
      <c r="J1238" s="1012"/>
      <c r="K1238" s="1012">
        <f>(8.1175*2)*G1238</f>
        <v>16.234999999999999</v>
      </c>
      <c r="L1238" s="1012"/>
      <c r="M1238" s="897"/>
      <c r="N1238" s="481"/>
    </row>
    <row r="1239" spans="1:14" s="39" customFormat="1">
      <c r="A1239" s="927"/>
      <c r="B1239" s="894"/>
      <c r="C1239" s="1008"/>
      <c r="D1239" s="1009"/>
      <c r="E1239" s="1018" t="s">
        <v>22828</v>
      </c>
      <c r="F1239" s="1011"/>
      <c r="G1239" s="588"/>
      <c r="H1239" s="1012"/>
      <c r="I1239" s="1012"/>
      <c r="J1239" s="1012"/>
      <c r="K1239" s="1016">
        <f>SUM(K1234:K1238)</f>
        <v>2192.6096000000002</v>
      </c>
      <c r="L1239" s="1012"/>
      <c r="M1239" s="897"/>
      <c r="N1239" s="481"/>
    </row>
    <row r="1240" spans="1:14" s="39" customFormat="1">
      <c r="A1240" s="927"/>
      <c r="B1240" s="894"/>
      <c r="C1240" s="1008"/>
      <c r="D1240" s="1009"/>
      <c r="E1240" s="1010"/>
      <c r="F1240" s="1011"/>
      <c r="G1240" s="588"/>
      <c r="H1240" s="1012"/>
      <c r="I1240" s="1012"/>
      <c r="J1240" s="1012"/>
      <c r="K1240" s="1012"/>
      <c r="L1240" s="1012"/>
      <c r="M1240" s="897"/>
      <c r="N1240" s="481"/>
    </row>
    <row r="1241" spans="1:14" s="483" customFormat="1">
      <c r="A1241" s="927">
        <v>2</v>
      </c>
      <c r="B1241" s="891" t="str">
        <f>$B$1231&amp;"."&amp;A1241</f>
        <v>5.3.4.2</v>
      </c>
      <c r="C1241" s="998" t="str">
        <f ca="1">VLOOKUP($B1241,'PLANILHA ORÇAMENTÁRIA'!$C:$M,2,0)</f>
        <v>ED-48298</v>
      </c>
      <c r="D1241" s="998" t="str">
        <f ca="1">VLOOKUP($B1241,'PLANILHA ORÇAMENTÁRIA'!$C:$M,3,0)</f>
        <v>SEINFRA-MG</v>
      </c>
      <c r="E1241" s="999" t="str">
        <f ca="1">VLOOKUP($B1241,'PLANILHA ORÇAMENTÁRIA'!$C:$M,4,0)</f>
        <v>CORTE, DOBRA E MONTAGEM DE AÇO CA-50/60, INCLUSIVE ESPAÇADOR</v>
      </c>
      <c r="F1241" s="998" t="str">
        <f ca="1">VLOOKUP($B1241,'PLANILHA ORÇAMENTÁRIA'!$C:$M,5,0)</f>
        <v>KG</v>
      </c>
      <c r="G1241" s="1000" t="s">
        <v>16</v>
      </c>
      <c r="H1241" s="1001" t="s">
        <v>17</v>
      </c>
      <c r="I1241" s="1001" t="s">
        <v>18</v>
      </c>
      <c r="J1241" s="1001" t="s">
        <v>20355</v>
      </c>
      <c r="K1241" s="1001" t="s">
        <v>20354</v>
      </c>
      <c r="L1241" s="1001" t="s">
        <v>21</v>
      </c>
      <c r="M1241" s="901">
        <f>M1275</f>
        <v>112844</v>
      </c>
      <c r="N1241" s="482"/>
    </row>
    <row r="1242" spans="1:14" s="39" customFormat="1" ht="23.25">
      <c r="A1242" s="927"/>
      <c r="B1242" s="894"/>
      <c r="C1242" s="1008"/>
      <c r="D1242" s="1009"/>
      <c r="E1242" s="1069" t="s">
        <v>20536</v>
      </c>
      <c r="F1242" s="1061"/>
      <c r="G1242" s="1062"/>
      <c r="H1242" s="1063"/>
      <c r="I1242" s="1063"/>
      <c r="J1242" s="1063"/>
      <c r="K1242" s="1064"/>
      <c r="L1242" s="1063"/>
      <c r="M1242" s="913">
        <f>K1248</f>
        <v>24828</v>
      </c>
      <c r="N1242" s="481"/>
    </row>
    <row r="1243" spans="1:14" s="39" customFormat="1">
      <c r="A1243" s="927"/>
      <c r="B1243" s="894"/>
      <c r="C1243" s="1008"/>
      <c r="D1243" s="1009"/>
      <c r="E1243" s="1025" t="s">
        <v>20458</v>
      </c>
      <c r="F1243" s="1011"/>
      <c r="G1243" s="588"/>
      <c r="H1243" s="1012">
        <v>16</v>
      </c>
      <c r="I1243" s="1012"/>
      <c r="J1243" s="1012">
        <v>0.4</v>
      </c>
      <c r="K1243" s="1012">
        <f>H1243*J1243</f>
        <v>6.4</v>
      </c>
      <c r="L1243" s="1012"/>
      <c r="M1243" s="900"/>
      <c r="N1243" s="481"/>
    </row>
    <row r="1244" spans="1:14" s="39" customFormat="1">
      <c r="A1244" s="927"/>
      <c r="B1244" s="894"/>
      <c r="C1244" s="1008"/>
      <c r="D1244" s="1009"/>
      <c r="E1244" s="1025" t="s">
        <v>20425</v>
      </c>
      <c r="F1244" s="1011"/>
      <c r="G1244" s="588"/>
      <c r="H1244" s="1012">
        <v>5435</v>
      </c>
      <c r="I1244" s="1012"/>
      <c r="J1244" s="1012">
        <v>0.63</v>
      </c>
      <c r="K1244" s="1012">
        <f>H1244*J1244</f>
        <v>3424.05</v>
      </c>
      <c r="L1244" s="1012"/>
      <c r="M1244" s="900"/>
      <c r="N1244" s="481"/>
    </row>
    <row r="1245" spans="1:14" s="39" customFormat="1">
      <c r="A1245" s="927"/>
      <c r="B1245" s="894"/>
      <c r="C1245" s="1008"/>
      <c r="D1245" s="1009"/>
      <c r="E1245" s="1025" t="s">
        <v>20426</v>
      </c>
      <c r="F1245" s="1011"/>
      <c r="G1245" s="588"/>
      <c r="H1245" s="1012">
        <v>19365</v>
      </c>
      <c r="I1245" s="1012"/>
      <c r="J1245" s="1012">
        <v>1</v>
      </c>
      <c r="K1245" s="1012">
        <f>H1245*J1245</f>
        <v>19365</v>
      </c>
      <c r="L1245" s="1012"/>
      <c r="M1245" s="900"/>
      <c r="N1245" s="481"/>
    </row>
    <row r="1246" spans="1:14" s="39" customFormat="1">
      <c r="A1246" s="927"/>
      <c r="B1246" s="894"/>
      <c r="C1246" s="1008"/>
      <c r="D1246" s="1009"/>
      <c r="E1246" s="1025" t="s">
        <v>20459</v>
      </c>
      <c r="F1246" s="1011"/>
      <c r="G1246" s="588"/>
      <c r="H1246" s="1012">
        <v>806</v>
      </c>
      <c r="I1246" s="1012"/>
      <c r="J1246" s="1012">
        <v>2.5</v>
      </c>
      <c r="K1246" s="1012">
        <f>H1246*J1246</f>
        <v>2015</v>
      </c>
      <c r="L1246" s="1012"/>
      <c r="M1246" s="900"/>
      <c r="N1246" s="481"/>
    </row>
    <row r="1247" spans="1:14" s="39" customFormat="1">
      <c r="A1247" s="927"/>
      <c r="B1247" s="894"/>
      <c r="C1247" s="1008"/>
      <c r="D1247" s="1009"/>
      <c r="E1247" s="1025" t="s">
        <v>20460</v>
      </c>
      <c r="F1247" s="1011"/>
      <c r="G1247" s="588"/>
      <c r="H1247" s="1012">
        <v>104</v>
      </c>
      <c r="I1247" s="1012"/>
      <c r="J1247" s="1012">
        <v>0.16</v>
      </c>
      <c r="K1247" s="1012">
        <f>H1247*J1247</f>
        <v>16.64</v>
      </c>
      <c r="L1247" s="1012"/>
      <c r="M1247" s="900"/>
      <c r="N1247" s="481"/>
    </row>
    <row r="1248" spans="1:14" s="39" customFormat="1">
      <c r="A1248" s="927"/>
      <c r="B1248" s="894"/>
      <c r="C1248" s="1008"/>
      <c r="D1248" s="1009"/>
      <c r="E1248" s="1018" t="s">
        <v>20461</v>
      </c>
      <c r="F1248" s="1011"/>
      <c r="G1248" s="588"/>
      <c r="H1248" s="1012"/>
      <c r="I1248" s="1012"/>
      <c r="J1248" s="1012"/>
      <c r="K1248" s="1016">
        <f>ROUNDUP(SUM(K1243:K1247),0)</f>
        <v>24828</v>
      </c>
      <c r="L1248" s="1012"/>
      <c r="M1248" s="897"/>
      <c r="N1248" s="481"/>
    </row>
    <row r="1249" spans="1:14" s="39" customFormat="1">
      <c r="A1249" s="927"/>
      <c r="B1249" s="894"/>
      <c r="C1249" s="1008"/>
      <c r="D1249" s="1009"/>
      <c r="E1249" s="1025"/>
      <c r="F1249" s="1011"/>
      <c r="G1249" s="588"/>
      <c r="H1249" s="1012"/>
      <c r="I1249" s="1012"/>
      <c r="J1249" s="1012"/>
      <c r="K1249" s="1012"/>
      <c r="L1249" s="1012"/>
      <c r="M1249" s="897"/>
      <c r="N1249" s="481"/>
    </row>
    <row r="1250" spans="1:14" s="39" customFormat="1" ht="23.25">
      <c r="A1250" s="927"/>
      <c r="B1250" s="894"/>
      <c r="C1250" s="1008"/>
      <c r="D1250" s="1009"/>
      <c r="E1250" s="1069" t="s">
        <v>20624</v>
      </c>
      <c r="F1250" s="1061"/>
      <c r="G1250" s="1062"/>
      <c r="H1250" s="1063"/>
      <c r="I1250" s="1063"/>
      <c r="J1250" s="1063"/>
      <c r="K1250" s="1064"/>
      <c r="L1250" s="1063"/>
      <c r="M1250" s="913">
        <f>K1256</f>
        <v>53521</v>
      </c>
      <c r="N1250" s="481"/>
    </row>
    <row r="1251" spans="1:14" s="39" customFormat="1">
      <c r="A1251" s="927"/>
      <c r="B1251" s="894"/>
      <c r="C1251" s="1008"/>
      <c r="D1251" s="1009"/>
      <c r="E1251" s="1025" t="s">
        <v>20425</v>
      </c>
      <c r="F1251" s="1011"/>
      <c r="G1251" s="588"/>
      <c r="H1251" s="1012">
        <v>16129</v>
      </c>
      <c r="I1251" s="1012"/>
      <c r="J1251" s="1012">
        <v>0.63</v>
      </c>
      <c r="K1251" s="1012">
        <f>H1251*J1251</f>
        <v>10161.27</v>
      </c>
      <c r="L1251" s="1012"/>
      <c r="M1251" s="900"/>
      <c r="N1251" s="481"/>
    </row>
    <row r="1252" spans="1:14" s="39" customFormat="1">
      <c r="A1252" s="927"/>
      <c r="B1252" s="894"/>
      <c r="C1252" s="1008"/>
      <c r="D1252" s="1009"/>
      <c r="E1252" s="1025" t="s">
        <v>20426</v>
      </c>
      <c r="F1252" s="1011"/>
      <c r="G1252" s="588"/>
      <c r="H1252" s="1012">
        <v>2900</v>
      </c>
      <c r="I1252" s="1012"/>
      <c r="J1252" s="1012">
        <v>1</v>
      </c>
      <c r="K1252" s="1012">
        <f>H1252*J1252</f>
        <v>2900</v>
      </c>
      <c r="L1252" s="1012"/>
      <c r="M1252" s="900"/>
      <c r="N1252" s="481"/>
    </row>
    <row r="1253" spans="1:14" s="39" customFormat="1">
      <c r="A1253" s="927"/>
      <c r="B1253" s="894"/>
      <c r="C1253" s="1008"/>
      <c r="D1253" s="1009"/>
      <c r="E1253" s="1025" t="s">
        <v>20427</v>
      </c>
      <c r="F1253" s="1011"/>
      <c r="G1253" s="588"/>
      <c r="H1253" s="1012">
        <v>8159</v>
      </c>
      <c r="I1253" s="1012"/>
      <c r="J1253" s="1012">
        <v>1.6</v>
      </c>
      <c r="K1253" s="1012">
        <f>H1253*J1253</f>
        <v>13054.400000000001</v>
      </c>
      <c r="L1253" s="1012"/>
      <c r="M1253" s="900"/>
      <c r="N1253" s="481"/>
    </row>
    <row r="1254" spans="1:14" s="39" customFormat="1">
      <c r="A1254" s="927"/>
      <c r="B1254" s="894"/>
      <c r="C1254" s="1008"/>
      <c r="D1254" s="1009"/>
      <c r="E1254" s="1025" t="s">
        <v>20459</v>
      </c>
      <c r="F1254" s="1011"/>
      <c r="G1254" s="588"/>
      <c r="H1254" s="1012">
        <v>9514</v>
      </c>
      <c r="I1254" s="1012"/>
      <c r="J1254" s="1012">
        <v>2.5</v>
      </c>
      <c r="K1254" s="1012">
        <f>H1254*J1254</f>
        <v>23785</v>
      </c>
      <c r="L1254" s="1012"/>
      <c r="M1254" s="900"/>
      <c r="N1254" s="481"/>
    </row>
    <row r="1255" spans="1:14" s="39" customFormat="1">
      <c r="A1255" s="927"/>
      <c r="B1255" s="894"/>
      <c r="C1255" s="1008"/>
      <c r="D1255" s="1009"/>
      <c r="E1255" s="1025" t="s">
        <v>20463</v>
      </c>
      <c r="F1255" s="1011"/>
      <c r="G1255" s="588"/>
      <c r="H1255" s="1012">
        <v>905</v>
      </c>
      <c r="I1255" s="1012"/>
      <c r="J1255" s="1012">
        <v>4</v>
      </c>
      <c r="K1255" s="1012">
        <f>H1255*J1255</f>
        <v>3620</v>
      </c>
      <c r="L1255" s="1012"/>
      <c r="M1255" s="900"/>
      <c r="N1255" s="481"/>
    </row>
    <row r="1256" spans="1:14" s="39" customFormat="1">
      <c r="A1256" s="927"/>
      <c r="B1256" s="894"/>
      <c r="C1256" s="1008"/>
      <c r="D1256" s="1009"/>
      <c r="E1256" s="1018" t="s">
        <v>20462</v>
      </c>
      <c r="F1256" s="1011"/>
      <c r="G1256" s="588"/>
      <c r="H1256" s="1012"/>
      <c r="I1256" s="1012"/>
      <c r="J1256" s="1012"/>
      <c r="K1256" s="1016">
        <f>ROUNDUP(SUM(K1251:K1255),0)</f>
        <v>53521</v>
      </c>
      <c r="L1256" s="1012"/>
      <c r="M1256" s="897"/>
      <c r="N1256" s="481"/>
    </row>
    <row r="1257" spans="1:14" s="39" customFormat="1">
      <c r="A1257" s="927"/>
      <c r="B1257" s="894"/>
      <c r="C1257" s="1008"/>
      <c r="D1257" s="1009"/>
      <c r="E1257" s="1025"/>
      <c r="F1257" s="1011"/>
      <c r="G1257" s="588"/>
      <c r="H1257" s="1012"/>
      <c r="I1257" s="1012"/>
      <c r="J1257" s="1012"/>
      <c r="K1257" s="1012"/>
      <c r="L1257" s="1012"/>
      <c r="M1257" s="897"/>
      <c r="N1257" s="481"/>
    </row>
    <row r="1258" spans="1:14" s="39" customFormat="1" ht="23.25">
      <c r="A1258" s="927"/>
      <c r="B1258" s="894"/>
      <c r="C1258" s="1008"/>
      <c r="D1258" s="1009"/>
      <c r="E1258" s="1069" t="s">
        <v>20464</v>
      </c>
      <c r="F1258" s="1061"/>
      <c r="G1258" s="1062"/>
      <c r="H1258" s="1063"/>
      <c r="I1258" s="1063"/>
      <c r="J1258" s="1063"/>
      <c r="K1258" s="1064"/>
      <c r="L1258" s="1063"/>
      <c r="M1258" s="913">
        <f>K1264</f>
        <v>16195</v>
      </c>
      <c r="N1258" s="481"/>
    </row>
    <row r="1259" spans="1:14" s="39" customFormat="1">
      <c r="A1259" s="927"/>
      <c r="B1259" s="894"/>
      <c r="C1259" s="1008"/>
      <c r="D1259" s="1009"/>
      <c r="E1259" s="1025" t="s">
        <v>20465</v>
      </c>
      <c r="F1259" s="1011"/>
      <c r="G1259" s="588"/>
      <c r="H1259" s="1012">
        <v>572</v>
      </c>
      <c r="I1259" s="1012"/>
      <c r="J1259" s="1012">
        <v>0.25</v>
      </c>
      <c r="K1259" s="1012">
        <f>H1259*J1259</f>
        <v>143</v>
      </c>
      <c r="L1259" s="1012"/>
      <c r="M1259" s="900"/>
      <c r="N1259" s="481"/>
    </row>
    <row r="1260" spans="1:14" s="39" customFormat="1">
      <c r="A1260" s="927"/>
      <c r="B1260" s="894"/>
      <c r="C1260" s="1008"/>
      <c r="D1260" s="1009"/>
      <c r="E1260" s="1025" t="s">
        <v>20426</v>
      </c>
      <c r="F1260" s="1011"/>
      <c r="G1260" s="588"/>
      <c r="H1260" s="1012">
        <v>11162</v>
      </c>
      <c r="I1260" s="1012"/>
      <c r="J1260" s="1012">
        <v>1</v>
      </c>
      <c r="K1260" s="1012">
        <f>H1260*J1260</f>
        <v>11162</v>
      </c>
      <c r="L1260" s="1012"/>
      <c r="M1260" s="900"/>
      <c r="N1260" s="481"/>
    </row>
    <row r="1261" spans="1:14" s="39" customFormat="1">
      <c r="A1261" s="927"/>
      <c r="B1261" s="894"/>
      <c r="C1261" s="1008"/>
      <c r="D1261" s="1009"/>
      <c r="E1261" s="1025" t="s">
        <v>20427</v>
      </c>
      <c r="F1261" s="1011"/>
      <c r="G1261" s="588"/>
      <c r="H1261" s="1012">
        <v>161</v>
      </c>
      <c r="I1261" s="1012"/>
      <c r="J1261" s="1012">
        <v>1.6</v>
      </c>
      <c r="K1261" s="1012">
        <f>H1261*J1261</f>
        <v>257.60000000000002</v>
      </c>
      <c r="L1261" s="1012"/>
      <c r="M1261" s="900"/>
      <c r="N1261" s="481"/>
    </row>
    <row r="1262" spans="1:14" s="39" customFormat="1">
      <c r="A1262" s="927"/>
      <c r="B1262" s="894"/>
      <c r="C1262" s="1008"/>
      <c r="D1262" s="1009"/>
      <c r="E1262" s="1025" t="s">
        <v>20459</v>
      </c>
      <c r="F1262" s="1011"/>
      <c r="G1262" s="588"/>
      <c r="H1262" s="1012">
        <v>1472</v>
      </c>
      <c r="I1262" s="1012"/>
      <c r="J1262" s="1012">
        <v>2.5</v>
      </c>
      <c r="K1262" s="1012">
        <f>H1262*J1262</f>
        <v>3680</v>
      </c>
      <c r="L1262" s="1012"/>
      <c r="M1262" s="900"/>
      <c r="N1262" s="481"/>
    </row>
    <row r="1263" spans="1:14" s="39" customFormat="1">
      <c r="A1263" s="927"/>
      <c r="B1263" s="894"/>
      <c r="C1263" s="1008"/>
      <c r="D1263" s="1009"/>
      <c r="E1263" s="1025" t="s">
        <v>20463</v>
      </c>
      <c r="F1263" s="1011"/>
      <c r="G1263" s="588"/>
      <c r="H1263" s="1012">
        <v>238</v>
      </c>
      <c r="I1263" s="1012"/>
      <c r="J1263" s="1012">
        <v>4</v>
      </c>
      <c r="K1263" s="1012">
        <f>H1263*J1263</f>
        <v>952</v>
      </c>
      <c r="L1263" s="1012"/>
      <c r="M1263" s="900"/>
      <c r="N1263" s="481"/>
    </row>
    <row r="1264" spans="1:14" s="39" customFormat="1">
      <c r="A1264" s="927"/>
      <c r="B1264" s="894"/>
      <c r="C1264" s="1008"/>
      <c r="D1264" s="1009"/>
      <c r="E1264" s="1018" t="s">
        <v>20467</v>
      </c>
      <c r="F1264" s="1011"/>
      <c r="G1264" s="588"/>
      <c r="H1264" s="1012"/>
      <c r="I1264" s="1012"/>
      <c r="J1264" s="1012"/>
      <c r="K1264" s="1016">
        <f>ROUNDUP(SUM(K1259:K1263),0)</f>
        <v>16195</v>
      </c>
      <c r="L1264" s="1012"/>
      <c r="M1264" s="897"/>
      <c r="N1264" s="481"/>
    </row>
    <row r="1265" spans="1:14" s="39" customFormat="1">
      <c r="A1265" s="927"/>
      <c r="B1265" s="894"/>
      <c r="C1265" s="1008"/>
      <c r="D1265" s="1009"/>
      <c r="E1265" s="1025"/>
      <c r="F1265" s="1011"/>
      <c r="G1265" s="588"/>
      <c r="H1265" s="1012"/>
      <c r="I1265" s="1012"/>
      <c r="J1265" s="1012"/>
      <c r="K1265" s="1012"/>
      <c r="L1265" s="1012"/>
      <c r="M1265" s="897"/>
      <c r="N1265" s="481"/>
    </row>
    <row r="1266" spans="1:14" s="39" customFormat="1">
      <c r="A1266" s="927"/>
      <c r="B1266" s="894"/>
      <c r="C1266" s="1008"/>
      <c r="D1266" s="1009"/>
      <c r="E1266" s="1025"/>
      <c r="F1266" s="1011"/>
      <c r="G1266" s="588"/>
      <c r="H1266" s="1012"/>
      <c r="I1266" s="1012"/>
      <c r="J1266" s="1012"/>
      <c r="K1266" s="1012"/>
      <c r="L1266" s="1012"/>
      <c r="M1266" s="897"/>
      <c r="N1266" s="481"/>
    </row>
    <row r="1267" spans="1:14" s="39" customFormat="1" ht="23.25">
      <c r="A1267" s="927"/>
      <c r="B1267" s="894"/>
      <c r="C1267" s="1008"/>
      <c r="D1267" s="1009"/>
      <c r="E1267" s="1069" t="s">
        <v>20466</v>
      </c>
      <c r="F1267" s="1061"/>
      <c r="G1267" s="1062"/>
      <c r="H1267" s="1063"/>
      <c r="I1267" s="1063"/>
      <c r="J1267" s="1063"/>
      <c r="K1267" s="1064"/>
      <c r="L1267" s="1063"/>
      <c r="M1267" s="913">
        <f>K1273</f>
        <v>18300</v>
      </c>
      <c r="N1267" s="481"/>
    </row>
    <row r="1268" spans="1:14" s="39" customFormat="1">
      <c r="A1268" s="927"/>
      <c r="B1268" s="894"/>
      <c r="C1268" s="1008"/>
      <c r="D1268" s="1009"/>
      <c r="E1268" s="1025" t="s">
        <v>20465</v>
      </c>
      <c r="F1268" s="1011"/>
      <c r="G1268" s="588"/>
      <c r="H1268" s="1012">
        <v>656</v>
      </c>
      <c r="I1268" s="1012"/>
      <c r="J1268" s="1012">
        <v>0.25</v>
      </c>
      <c r="K1268" s="1012">
        <f>H1268*J1268</f>
        <v>164</v>
      </c>
      <c r="L1268" s="1012"/>
      <c r="M1268" s="900"/>
      <c r="N1268" s="481"/>
    </row>
    <row r="1269" spans="1:14" s="39" customFormat="1">
      <c r="A1269" s="927"/>
      <c r="B1269" s="894"/>
      <c r="C1269" s="1008"/>
      <c r="D1269" s="1009"/>
      <c r="E1269" s="1025" t="s">
        <v>20426</v>
      </c>
      <c r="F1269" s="1011"/>
      <c r="G1269" s="588"/>
      <c r="H1269" s="1012">
        <v>12703</v>
      </c>
      <c r="I1269" s="1012"/>
      <c r="J1269" s="1012">
        <v>1</v>
      </c>
      <c r="K1269" s="1012">
        <f>H1269*J1269</f>
        <v>12703</v>
      </c>
      <c r="L1269" s="1012"/>
      <c r="M1269" s="900"/>
      <c r="N1269" s="481"/>
    </row>
    <row r="1270" spans="1:14" s="39" customFormat="1">
      <c r="A1270" s="927"/>
      <c r="B1270" s="894"/>
      <c r="C1270" s="1008"/>
      <c r="D1270" s="1009"/>
      <c r="E1270" s="1025" t="s">
        <v>20427</v>
      </c>
      <c r="F1270" s="1011"/>
      <c r="G1270" s="588"/>
      <c r="H1270" s="1012">
        <v>161</v>
      </c>
      <c r="I1270" s="1012"/>
      <c r="J1270" s="1012">
        <v>1.6</v>
      </c>
      <c r="K1270" s="1012">
        <f>H1270*J1270</f>
        <v>257.60000000000002</v>
      </c>
      <c r="L1270" s="1012"/>
      <c r="M1270" s="900"/>
      <c r="N1270" s="481"/>
    </row>
    <row r="1271" spans="1:14" s="39" customFormat="1">
      <c r="A1271" s="927"/>
      <c r="B1271" s="894"/>
      <c r="C1271" s="1008"/>
      <c r="D1271" s="1009"/>
      <c r="E1271" s="1025" t="s">
        <v>20459</v>
      </c>
      <c r="F1271" s="1011"/>
      <c r="G1271" s="588"/>
      <c r="H1271" s="1012">
        <v>1689</v>
      </c>
      <c r="I1271" s="1012"/>
      <c r="J1271" s="1012">
        <v>2.5</v>
      </c>
      <c r="K1271" s="1012">
        <f>H1271*J1271</f>
        <v>4222.5</v>
      </c>
      <c r="L1271" s="1012"/>
      <c r="M1271" s="900"/>
      <c r="N1271" s="481"/>
    </row>
    <row r="1272" spans="1:14" s="39" customFormat="1">
      <c r="A1272" s="927"/>
      <c r="B1272" s="894"/>
      <c r="C1272" s="1008"/>
      <c r="D1272" s="1009"/>
      <c r="E1272" s="1025" t="s">
        <v>20463</v>
      </c>
      <c r="F1272" s="1011"/>
      <c r="G1272" s="588"/>
      <c r="H1272" s="1012">
        <v>238</v>
      </c>
      <c r="I1272" s="1012"/>
      <c r="J1272" s="1012">
        <v>4</v>
      </c>
      <c r="K1272" s="1012">
        <f>H1272*J1272</f>
        <v>952</v>
      </c>
      <c r="L1272" s="1012"/>
      <c r="M1272" s="900"/>
      <c r="N1272" s="481"/>
    </row>
    <row r="1273" spans="1:14" s="39" customFormat="1">
      <c r="A1273" s="927"/>
      <c r="B1273" s="894"/>
      <c r="C1273" s="1008"/>
      <c r="D1273" s="1009"/>
      <c r="E1273" s="1018" t="s">
        <v>20468</v>
      </c>
      <c r="F1273" s="1011"/>
      <c r="G1273" s="588"/>
      <c r="H1273" s="1012"/>
      <c r="I1273" s="1012"/>
      <c r="J1273" s="1012"/>
      <c r="K1273" s="1016">
        <f>ROUNDUP(SUM(K1268:K1272),0)</f>
        <v>18300</v>
      </c>
      <c r="L1273" s="1012"/>
      <c r="M1273" s="897"/>
      <c r="N1273" s="481"/>
    </row>
    <row r="1274" spans="1:14" s="39" customFormat="1">
      <c r="A1274" s="927"/>
      <c r="B1274" s="894"/>
      <c r="C1274" s="1008"/>
      <c r="D1274" s="1009"/>
      <c r="E1274" s="1025"/>
      <c r="F1274" s="1011"/>
      <c r="G1274" s="588"/>
      <c r="H1274" s="1012"/>
      <c r="I1274" s="1012"/>
      <c r="J1274" s="1012"/>
      <c r="K1274" s="1012"/>
      <c r="L1274" s="1012"/>
      <c r="M1274" s="897"/>
      <c r="N1274" s="481"/>
    </row>
    <row r="1275" spans="1:14" s="39" customFormat="1">
      <c r="A1275" s="927"/>
      <c r="B1275" s="894"/>
      <c r="C1275" s="1008"/>
      <c r="D1275" s="1009"/>
      <c r="E1275" s="1074" t="s">
        <v>20537</v>
      </c>
      <c r="F1275" s="1061"/>
      <c r="G1275" s="1062"/>
      <c r="H1275" s="1063" t="s">
        <v>19972</v>
      </c>
      <c r="I1275" s="1063"/>
      <c r="J1275" s="1063"/>
      <c r="K1275" s="1063"/>
      <c r="L1275" s="1063"/>
      <c r="M1275" s="914">
        <f>SUM(M1242:M1274)</f>
        <v>112844</v>
      </c>
      <c r="N1275" s="481"/>
    </row>
    <row r="1276" spans="1:14" s="39" customFormat="1">
      <c r="A1276" s="927"/>
      <c r="B1276" s="894"/>
      <c r="C1276" s="1008"/>
      <c r="D1276" s="1009"/>
      <c r="E1276" s="1025"/>
      <c r="F1276" s="1011"/>
      <c r="G1276" s="588"/>
      <c r="H1276" s="1012"/>
      <c r="I1276" s="1012"/>
      <c r="J1276" s="1012"/>
      <c r="K1276" s="1012"/>
      <c r="L1276" s="1012"/>
      <c r="M1276" s="897"/>
      <c r="N1276" s="481"/>
    </row>
    <row r="1277" spans="1:14" s="483" customFormat="1" ht="24.75">
      <c r="A1277" s="927">
        <v>3</v>
      </c>
      <c r="B1277" s="891" t="str">
        <f>$B$1231&amp;"."&amp;A1277</f>
        <v>5.3.4.3</v>
      </c>
      <c r="C1277" s="998">
        <f ca="1">VLOOKUP($B1277,'PLANILHA ORÇAMENTÁRIA'!$C:$M,2,0)</f>
        <v>1107912</v>
      </c>
      <c r="D1277" s="998" t="str">
        <f ca="1">VLOOKUP($B1277,'PLANILHA ORÇAMENTÁRIA'!$C:$M,3,0)</f>
        <v>SICRO 3</v>
      </c>
      <c r="E1277" s="999" t="str">
        <f ca="1">VLOOKUP($B1277,'PLANILHA ORÇAMENTÁRIA'!$C:$M,4,0)</f>
        <v>CONCRETO AUTOADENSÁVEL COM SILICATO DE ALUMÍNIO FCK = 50 MPA - CONFECÇÃO EM CENTRAL DOSADORA DE 30 M³/H - AREIA E BRITA COMERCIAIS</v>
      </c>
      <c r="F1277" s="998" t="str">
        <f ca="1">VLOOKUP($B1277,'PLANILHA ORÇAMENTÁRIA'!$C:$M,5,0)</f>
        <v>M³</v>
      </c>
      <c r="G1277" s="1000" t="s">
        <v>16</v>
      </c>
      <c r="H1277" s="1001" t="s">
        <v>17</v>
      </c>
      <c r="I1277" s="1001" t="s">
        <v>18</v>
      </c>
      <c r="J1277" s="1001" t="s">
        <v>19</v>
      </c>
      <c r="K1277" s="1001" t="s">
        <v>20</v>
      </c>
      <c r="L1277" s="1001" t="s">
        <v>21</v>
      </c>
      <c r="M1277" s="901">
        <f>M1284</f>
        <v>614.11008489899996</v>
      </c>
      <c r="N1277" s="482"/>
    </row>
    <row r="1278" spans="1:14" s="39" customFormat="1">
      <c r="A1278" s="927"/>
      <c r="B1278" s="894"/>
      <c r="C1278" s="1008"/>
      <c r="D1278" s="1009"/>
      <c r="E1278" s="1013" t="s">
        <v>20594</v>
      </c>
      <c r="F1278" s="1011"/>
      <c r="G1278" s="588"/>
      <c r="H1278" s="1012"/>
      <c r="I1278" s="1012"/>
      <c r="J1278" s="1012"/>
      <c r="K1278" s="1016"/>
      <c r="L1278" s="1012"/>
      <c r="M1278" s="897"/>
      <c r="N1278" s="481"/>
    </row>
    <row r="1279" spans="1:14" s="39" customFormat="1">
      <c r="A1279" s="927"/>
      <c r="B1279" s="894"/>
      <c r="C1279" s="1008"/>
      <c r="D1279" s="1009"/>
      <c r="E1279" s="1013" t="s">
        <v>20697</v>
      </c>
      <c r="F1279" s="1011"/>
      <c r="G1279" s="588">
        <v>1</v>
      </c>
      <c r="H1279" s="1012">
        <v>91</v>
      </c>
      <c r="I1279" s="1012"/>
      <c r="J1279" s="1012">
        <v>0.1245</v>
      </c>
      <c r="K1279" s="1012">
        <f>J1279*H1279*G1279</f>
        <v>11.329499999999999</v>
      </c>
      <c r="L1279" s="1012">
        <f>K1279*J1279*G1279</f>
        <v>1.4105227499999999</v>
      </c>
      <c r="M1279" s="897">
        <v>472.8</v>
      </c>
      <c r="N1279" s="481"/>
    </row>
    <row r="1280" spans="1:14" s="39" customFormat="1">
      <c r="A1280" s="927"/>
      <c r="B1280" s="894"/>
      <c r="C1280" s="1008"/>
      <c r="D1280" s="1009"/>
      <c r="E1280" s="1013" t="s">
        <v>20700</v>
      </c>
      <c r="F1280" s="1011"/>
      <c r="G1280" s="588">
        <v>1</v>
      </c>
      <c r="H1280" s="1012">
        <f>H1279-H1281</f>
        <v>75</v>
      </c>
      <c r="I1280" s="1012"/>
      <c r="J1280" s="1012">
        <f>0.11273</f>
        <v>0.11273</v>
      </c>
      <c r="K1280" s="1012">
        <f t="shared" ref="K1280:K1281" si="138">J1280*H1280*G1280</f>
        <v>8.4547500000000007</v>
      </c>
      <c r="L1280" s="1012">
        <f t="shared" ref="L1280:L1281" si="139">K1280*J1280*G1280</f>
        <v>0.95310396750000004</v>
      </c>
      <c r="M1280" s="897">
        <v>118.3</v>
      </c>
      <c r="N1280" s="481"/>
    </row>
    <row r="1281" spans="1:14" s="39" customFormat="1">
      <c r="A1281" s="927"/>
      <c r="B1281" s="894"/>
      <c r="C1281" s="1008"/>
      <c r="D1281" s="1009"/>
      <c r="E1281" s="1013" t="s">
        <v>20698</v>
      </c>
      <c r="F1281" s="1011"/>
      <c r="G1281" s="588">
        <v>1</v>
      </c>
      <c r="H1281" s="1012">
        <f>4*4</f>
        <v>16</v>
      </c>
      <c r="I1281" s="1012"/>
      <c r="J1281" s="1012">
        <v>0.1007</v>
      </c>
      <c r="K1281" s="1012">
        <f t="shared" si="138"/>
        <v>1.6112</v>
      </c>
      <c r="L1281" s="1012">
        <f t="shared" si="139"/>
        <v>0.16224784</v>
      </c>
      <c r="M1281" s="897">
        <v>5.3093034560000003</v>
      </c>
      <c r="N1281" s="481"/>
    </row>
    <row r="1282" spans="1:14" s="39" customFormat="1">
      <c r="A1282" s="927"/>
      <c r="B1282" s="894"/>
      <c r="C1282" s="1008"/>
      <c r="D1282" s="1009"/>
      <c r="E1282" s="1013" t="s">
        <v>20699</v>
      </c>
      <c r="F1282" s="1011"/>
      <c r="G1282" s="588">
        <v>2</v>
      </c>
      <c r="H1282" s="1012"/>
      <c r="I1282" s="1012">
        <v>0.3</v>
      </c>
      <c r="J1282" s="1012"/>
      <c r="K1282" s="1012">
        <f>(9.2074*2)*G1282</f>
        <v>36.829599999999999</v>
      </c>
      <c r="L1282" s="1012">
        <f>K1282*I1282*G1282</f>
        <v>22.097759999999997</v>
      </c>
      <c r="M1282" s="897">
        <v>5.5244562479999999</v>
      </c>
      <c r="N1282" s="481"/>
    </row>
    <row r="1283" spans="1:14" s="39" customFormat="1">
      <c r="A1283" s="927"/>
      <c r="B1283" s="894"/>
      <c r="C1283" s="1008"/>
      <c r="D1283" s="1009"/>
      <c r="E1283" s="1013" t="s">
        <v>22831</v>
      </c>
      <c r="F1283" s="1011"/>
      <c r="G1283" s="588">
        <v>1</v>
      </c>
      <c r="H1283" s="1012"/>
      <c r="I1283" s="1012">
        <v>1.5</v>
      </c>
      <c r="J1283" s="1012"/>
      <c r="K1283" s="1012">
        <f>(8.1175*2)*G1283</f>
        <v>16.234999999999999</v>
      </c>
      <c r="L1283" s="1012">
        <f>K1283*I1283*G1283</f>
        <v>24.352499999999999</v>
      </c>
      <c r="M1283" s="897">
        <v>12.176325195</v>
      </c>
      <c r="N1283" s="481"/>
    </row>
    <row r="1284" spans="1:14" s="39" customFormat="1">
      <c r="A1284" s="927"/>
      <c r="B1284" s="894"/>
      <c r="C1284" s="1008"/>
      <c r="D1284" s="1009"/>
      <c r="E1284" s="1018" t="s">
        <v>22830</v>
      </c>
      <c r="F1284" s="1011"/>
      <c r="G1284" s="588"/>
      <c r="H1284" s="1012"/>
      <c r="I1284" s="1012"/>
      <c r="J1284" s="1012"/>
      <c r="K1284" s="1016"/>
      <c r="L1284" s="1016">
        <f>SUM(L1279:L1283)</f>
        <v>48.976134557499996</v>
      </c>
      <c r="M1284" s="902">
        <f>SUM(M1279:M1283)</f>
        <v>614.11008489899996</v>
      </c>
      <c r="N1284" s="481"/>
    </row>
    <row r="1285" spans="1:14" s="39" customFormat="1">
      <c r="A1285" s="927"/>
      <c r="B1285" s="894"/>
      <c r="C1285" s="1008"/>
      <c r="D1285" s="1009"/>
      <c r="E1285" s="1010"/>
      <c r="F1285" s="1011"/>
      <c r="G1285" s="588"/>
      <c r="H1285" s="1012"/>
      <c r="I1285" s="1012"/>
      <c r="J1285" s="1012"/>
      <c r="K1285" s="1012"/>
      <c r="L1285" s="1012"/>
      <c r="M1285" s="897"/>
      <c r="N1285" s="481"/>
    </row>
    <row r="1286" spans="1:14" s="483" customFormat="1" ht="24.75">
      <c r="A1286" s="927">
        <v>4</v>
      </c>
      <c r="B1286" s="891" t="str">
        <f>$B$1231&amp;"."&amp;A1286</f>
        <v>5.3.4.4</v>
      </c>
      <c r="C1286" s="998" t="str">
        <f ca="1">VLOOKUP($B1286,'PLANILHA ORÇAMENTÁRIA'!$C:$M,2,0)</f>
        <v>ED-9054</v>
      </c>
      <c r="D1286" s="998" t="str">
        <f ca="1">VLOOKUP($B1286,'PLANILHA ORÇAMENTÁRIA'!$C:$M,3,0)</f>
        <v>SEINFRA-MG</v>
      </c>
      <c r="E1286" s="999" t="str">
        <f ca="1">VLOOKUP($B1286,'PLANILHA ORÇAMENTÁRIA'!$C:$M,4,0)</f>
        <v>FORNECIMENTO DE CONCRETO ESTRUTURAL, USINADO BOMBEADO, AUTO-ADENSÁVEL, COM FCK 30MPA, INCLUSIVE LANÇAMENTO E ACABAMENTO</v>
      </c>
      <c r="F1286" s="998" t="str">
        <f ca="1">VLOOKUP($B1286,'PLANILHA ORÇAMENTÁRIA'!$C:$M,5,0)</f>
        <v>M3</v>
      </c>
      <c r="G1286" s="1000" t="s">
        <v>16</v>
      </c>
      <c r="H1286" s="1001" t="s">
        <v>17</v>
      </c>
      <c r="I1286" s="1001" t="s">
        <v>18</v>
      </c>
      <c r="J1286" s="1001" t="s">
        <v>19</v>
      </c>
      <c r="K1286" s="1001" t="s">
        <v>20</v>
      </c>
      <c r="L1286" s="1001" t="s">
        <v>21</v>
      </c>
      <c r="M1286" s="901">
        <f>L1287</f>
        <v>85</v>
      </c>
      <c r="N1286" s="482"/>
    </row>
    <row r="1287" spans="1:14" s="39" customFormat="1" ht="23.25">
      <c r="A1287" s="927"/>
      <c r="B1287" s="894"/>
      <c r="C1287" s="1008"/>
      <c r="D1287" s="1009"/>
      <c r="E1287" s="1013" t="s">
        <v>22832</v>
      </c>
      <c r="F1287" s="1011"/>
      <c r="G1287" s="588">
        <v>1</v>
      </c>
      <c r="H1287" s="1012">
        <v>8.5</v>
      </c>
      <c r="I1287" s="1012">
        <v>5</v>
      </c>
      <c r="J1287" s="1012">
        <v>2</v>
      </c>
      <c r="K1287" s="1012"/>
      <c r="L1287" s="1016">
        <f>H1287*I1287*J1287*G1287</f>
        <v>85</v>
      </c>
      <c r="M1287" s="897"/>
      <c r="N1287" s="481"/>
    </row>
    <row r="1288" spans="1:14" s="39" customFormat="1">
      <c r="A1288" s="927"/>
      <c r="B1288" s="894"/>
      <c r="C1288" s="1008"/>
      <c r="D1288" s="1009"/>
      <c r="E1288" s="1010"/>
      <c r="F1288" s="1011"/>
      <c r="G1288" s="588"/>
      <c r="H1288" s="1012"/>
      <c r="I1288" s="1012"/>
      <c r="J1288" s="1012"/>
      <c r="K1288" s="1012"/>
      <c r="L1288" s="1012"/>
      <c r="M1288" s="897"/>
      <c r="N1288" s="481"/>
    </row>
    <row r="1289" spans="1:14" s="483" customFormat="1" ht="24.75">
      <c r="A1289" s="927">
        <v>5</v>
      </c>
      <c r="B1289" s="891" t="str">
        <f>$B$1231&amp;"."&amp;A1289</f>
        <v>5.3.4.5</v>
      </c>
      <c r="C1289" s="998">
        <f ca="1">VLOOKUP($B1289,'PLANILHA ORÇAMENTÁRIA'!$C:$M,2,0)</f>
        <v>1106088</v>
      </c>
      <c r="D1289" s="998" t="str">
        <f ca="1">VLOOKUP($B1289,'PLANILHA ORÇAMENTÁRIA'!$C:$M,3,0)</f>
        <v>SICRO 3</v>
      </c>
      <c r="E1289" s="999" t="str">
        <f ca="1">VLOOKUP($B1289,'PLANILHA ORÇAMENTÁRIA'!$C:$M,4,0)</f>
        <v>LANÇAMENTO MECÂNICO DE CONCRETO COM BOMBA REBOCÁVEL COM CAPACIDADE DE 30 M³/H - CONFECÇÃO EM CENTRAL DOSADORA DE 30 M³/H</v>
      </c>
      <c r="F1289" s="998" t="str">
        <f ca="1">VLOOKUP($B1289,'PLANILHA ORÇAMENTÁRIA'!$C:$M,5,0)</f>
        <v>M³</v>
      </c>
      <c r="G1289" s="1000" t="s">
        <v>16</v>
      </c>
      <c r="H1289" s="1001" t="s">
        <v>17</v>
      </c>
      <c r="I1289" s="1001" t="s">
        <v>18</v>
      </c>
      <c r="J1289" s="1001" t="s">
        <v>19</v>
      </c>
      <c r="K1289" s="1001" t="s">
        <v>20</v>
      </c>
      <c r="L1289" s="1001" t="s">
        <v>21</v>
      </c>
      <c r="M1289" s="901">
        <f>M1296</f>
        <v>614.11008489899996</v>
      </c>
      <c r="N1289" s="482"/>
    </row>
    <row r="1290" spans="1:14" s="39" customFormat="1" ht="23.25">
      <c r="A1290" s="927"/>
      <c r="B1290" s="894"/>
      <c r="C1290" s="1008"/>
      <c r="D1290" s="1009"/>
      <c r="E1290" s="1013" t="s">
        <v>23509</v>
      </c>
      <c r="F1290" s="1011"/>
      <c r="G1290" s="588"/>
      <c r="H1290" s="1012"/>
      <c r="I1290" s="1012"/>
      <c r="J1290" s="1012"/>
      <c r="K1290" s="1012"/>
      <c r="L1290" s="1016"/>
      <c r="M1290" s="897"/>
      <c r="N1290" s="481"/>
    </row>
    <row r="1291" spans="1:14" s="39" customFormat="1">
      <c r="A1291" s="927"/>
      <c r="B1291" s="894"/>
      <c r="C1291" s="1008"/>
      <c r="D1291" s="1009"/>
      <c r="E1291" s="1013" t="s">
        <v>20697</v>
      </c>
      <c r="F1291" s="1011"/>
      <c r="G1291" s="588">
        <f>G1279</f>
        <v>1</v>
      </c>
      <c r="H1291" s="588">
        <f>H1279</f>
        <v>91</v>
      </c>
      <c r="I1291" s="1012"/>
      <c r="J1291" s="1012">
        <f>J1279</f>
        <v>0.1245</v>
      </c>
      <c r="K1291" s="1012">
        <f>J1291*H1291*G1291</f>
        <v>11.329499999999999</v>
      </c>
      <c r="L1291" s="1012">
        <f>K1291*J1291*G1291</f>
        <v>1.4105227499999999</v>
      </c>
      <c r="M1291" s="897">
        <v>472.8</v>
      </c>
      <c r="N1291" s="481"/>
    </row>
    <row r="1292" spans="1:14" s="39" customFormat="1">
      <c r="A1292" s="927"/>
      <c r="B1292" s="894"/>
      <c r="C1292" s="1008"/>
      <c r="D1292" s="1009"/>
      <c r="E1292" s="1013" t="s">
        <v>20700</v>
      </c>
      <c r="F1292" s="1011"/>
      <c r="G1292" s="588">
        <f t="shared" ref="G1292:H1295" si="140">G1280</f>
        <v>1</v>
      </c>
      <c r="H1292" s="588">
        <f t="shared" si="140"/>
        <v>75</v>
      </c>
      <c r="I1292" s="1012"/>
      <c r="J1292" s="1012">
        <f t="shared" ref="J1292:J1293" si="141">J1280</f>
        <v>0.11273</v>
      </c>
      <c r="K1292" s="1012">
        <f t="shared" ref="K1292:K1293" si="142">J1292*H1292*G1292</f>
        <v>8.4547500000000007</v>
      </c>
      <c r="L1292" s="1012">
        <f t="shared" ref="L1292:L1293" si="143">K1292*J1292*G1292</f>
        <v>0.95310396750000004</v>
      </c>
      <c r="M1292" s="897">
        <v>118.3</v>
      </c>
      <c r="N1292" s="481"/>
    </row>
    <row r="1293" spans="1:14" s="39" customFormat="1">
      <c r="A1293" s="927"/>
      <c r="B1293" s="894"/>
      <c r="C1293" s="1008"/>
      <c r="D1293" s="1009"/>
      <c r="E1293" s="1013" t="s">
        <v>20698</v>
      </c>
      <c r="F1293" s="1011"/>
      <c r="G1293" s="588">
        <f t="shared" si="140"/>
        <v>1</v>
      </c>
      <c r="H1293" s="588">
        <f t="shared" si="140"/>
        <v>16</v>
      </c>
      <c r="I1293" s="1012"/>
      <c r="J1293" s="1012">
        <f t="shared" si="141"/>
        <v>0.1007</v>
      </c>
      <c r="K1293" s="1012">
        <f t="shared" si="142"/>
        <v>1.6112</v>
      </c>
      <c r="L1293" s="1012">
        <f t="shared" si="143"/>
        <v>0.16224784</v>
      </c>
      <c r="M1293" s="897">
        <v>5.3093034560000003</v>
      </c>
      <c r="N1293" s="481"/>
    </row>
    <row r="1294" spans="1:14" s="39" customFormat="1">
      <c r="A1294" s="927"/>
      <c r="B1294" s="894"/>
      <c r="C1294" s="1008"/>
      <c r="D1294" s="1009"/>
      <c r="E1294" s="1013" t="s">
        <v>20699</v>
      </c>
      <c r="F1294" s="1011"/>
      <c r="G1294" s="588">
        <f t="shared" si="140"/>
        <v>2</v>
      </c>
      <c r="H1294" s="588"/>
      <c r="I1294" s="1012">
        <f>I1282</f>
        <v>0.3</v>
      </c>
      <c r="J1294" s="1012"/>
      <c r="K1294" s="1012">
        <f>(9.2074*2)*G1294</f>
        <v>36.829599999999999</v>
      </c>
      <c r="L1294" s="1012">
        <f>K1294*I1294*G1294</f>
        <v>22.097759999999997</v>
      </c>
      <c r="M1294" s="897">
        <v>5.5244562479999999</v>
      </c>
      <c r="N1294" s="481"/>
    </row>
    <row r="1295" spans="1:14" s="39" customFormat="1">
      <c r="A1295" s="927"/>
      <c r="B1295" s="894"/>
      <c r="C1295" s="1008"/>
      <c r="D1295" s="1009"/>
      <c r="E1295" s="1013" t="s">
        <v>22831</v>
      </c>
      <c r="F1295" s="1011"/>
      <c r="G1295" s="588">
        <f t="shared" si="140"/>
        <v>1</v>
      </c>
      <c r="H1295" s="588"/>
      <c r="I1295" s="1012">
        <f>I1283</f>
        <v>1.5</v>
      </c>
      <c r="J1295" s="1012"/>
      <c r="K1295" s="1012">
        <f>(8.1175*2)*G1295</f>
        <v>16.234999999999999</v>
      </c>
      <c r="L1295" s="1012">
        <f>K1295*I1295*G1295</f>
        <v>24.352499999999999</v>
      </c>
      <c r="M1295" s="897">
        <v>12.176325195</v>
      </c>
      <c r="N1295" s="481"/>
    </row>
    <row r="1296" spans="1:14" s="39" customFormat="1">
      <c r="A1296" s="927"/>
      <c r="B1296" s="894"/>
      <c r="C1296" s="1008"/>
      <c r="D1296" s="1009"/>
      <c r="E1296" s="1018" t="s">
        <v>22829</v>
      </c>
      <c r="F1296" s="1011"/>
      <c r="G1296" s="588"/>
      <c r="H1296" s="588"/>
      <c r="I1296" s="1012"/>
      <c r="J1296" s="1012"/>
      <c r="K1296" s="1016"/>
      <c r="L1296" s="1016">
        <f>SUM(L1291:L1295)</f>
        <v>48.976134557499996</v>
      </c>
      <c r="M1296" s="897">
        <f>SUM(M1291:M1295)</f>
        <v>614.11008489899996</v>
      </c>
      <c r="N1296" s="481"/>
    </row>
    <row r="1297" spans="1:14" s="39" customFormat="1">
      <c r="A1297" s="927"/>
      <c r="B1297" s="894"/>
      <c r="C1297" s="1008"/>
      <c r="D1297" s="1009"/>
      <c r="E1297" s="1010"/>
      <c r="F1297" s="1011"/>
      <c r="G1297" s="588"/>
      <c r="H1297" s="1012"/>
      <c r="I1297" s="1012"/>
      <c r="J1297" s="1012"/>
      <c r="K1297" s="1012"/>
      <c r="L1297" s="1012"/>
      <c r="M1297" s="897"/>
      <c r="N1297" s="481"/>
    </row>
    <row r="1298" spans="1:14" s="483" customFormat="1" ht="24.75">
      <c r="A1298" s="927">
        <v>6</v>
      </c>
      <c r="B1298" s="891" t="str">
        <f>$B$1231&amp;"."&amp;A1298</f>
        <v>5.3.4.6</v>
      </c>
      <c r="C1298" s="998" t="str">
        <f ca="1">VLOOKUP($B1298,'PLANILHA ORÇAMENTÁRIA'!$C:$M,2,0)</f>
        <v>CPU-023</v>
      </c>
      <c r="D1298" s="998" t="str">
        <f ca="1">VLOOKUP($B1298,'PLANILHA ORÇAMENTÁRIA'!$C:$M,3,0)</f>
        <v>EXTRA</v>
      </c>
      <c r="E1298" s="999" t="str">
        <f ca="1">VLOOKUP($B1298,'PLANILHA ORÇAMENTÁRIA'!$C:$M,4,0)</f>
        <v>LOCAÇÃO, MONTAGEM, DESMONTAGEM DE TORRE DE ESCORAMENTO TRELIÇADO VIGA CAIXÃO E TABULEIRO</v>
      </c>
      <c r="F1298" s="998" t="str">
        <f ca="1">VLOOKUP($B1298,'PLANILHA ORÇAMENTÁRIA'!$C:$M,5,0)</f>
        <v>M3</v>
      </c>
      <c r="G1298" s="1000" t="s">
        <v>16</v>
      </c>
      <c r="H1298" s="1001" t="s">
        <v>17</v>
      </c>
      <c r="I1298" s="1001" t="s">
        <v>18</v>
      </c>
      <c r="J1298" s="1001" t="s">
        <v>19</v>
      </c>
      <c r="K1298" s="1001" t="s">
        <v>20</v>
      </c>
      <c r="L1298" s="1001" t="s">
        <v>21</v>
      </c>
      <c r="M1298" s="901">
        <f>L1299</f>
        <v>1592.5</v>
      </c>
      <c r="N1298" s="482"/>
    </row>
    <row r="1299" spans="1:14" s="39" customFormat="1" ht="23.25">
      <c r="A1299" s="927"/>
      <c r="B1299" s="894"/>
      <c r="C1299" s="1008"/>
      <c r="D1299" s="1009"/>
      <c r="E1299" s="1013" t="s">
        <v>23509</v>
      </c>
      <c r="F1299" s="1011"/>
      <c r="G1299" s="588">
        <v>1</v>
      </c>
      <c r="H1299" s="1012">
        <v>91</v>
      </c>
      <c r="I1299" s="1012">
        <v>5</v>
      </c>
      <c r="J1299" s="1012">
        <v>3.5</v>
      </c>
      <c r="K1299" s="1012">
        <f>I1299*H1299</f>
        <v>455</v>
      </c>
      <c r="L1299" s="1016">
        <f>H1299*I1299*J1299</f>
        <v>1592.5</v>
      </c>
      <c r="M1299" s="897"/>
      <c r="N1299" s="481"/>
    </row>
    <row r="1300" spans="1:14" s="39" customFormat="1">
      <c r="A1300" s="927"/>
      <c r="B1300" s="894"/>
      <c r="C1300" s="1008"/>
      <c r="D1300" s="1009"/>
      <c r="E1300" s="1010"/>
      <c r="F1300" s="1011"/>
      <c r="G1300" s="588"/>
      <c r="H1300" s="1012"/>
      <c r="I1300" s="1012"/>
      <c r="J1300" s="1012"/>
      <c r="K1300" s="1012"/>
      <c r="L1300" s="1012"/>
      <c r="M1300" s="897"/>
      <c r="N1300" s="481"/>
    </row>
    <row r="1301" spans="1:14" s="39" customFormat="1" ht="15" customHeight="1">
      <c r="A1301" s="927">
        <v>5</v>
      </c>
      <c r="B1301" s="910" t="str">
        <f>$B$1017&amp;"."&amp;A1301</f>
        <v>5.3.5</v>
      </c>
      <c r="C1301" s="1039"/>
      <c r="D1301" s="1039"/>
      <c r="E1301" s="1040" t="s">
        <v>20551</v>
      </c>
      <c r="F1301" s="1041"/>
      <c r="G1301" s="1042"/>
      <c r="H1301" s="1043"/>
      <c r="I1301" s="1043"/>
      <c r="J1301" s="1043"/>
      <c r="K1301" s="1043"/>
      <c r="L1301" s="1043"/>
      <c r="M1301" s="911"/>
      <c r="N1301" s="481"/>
    </row>
    <row r="1302" spans="1:14" s="483" customFormat="1" ht="24.75">
      <c r="A1302" s="927">
        <v>1</v>
      </c>
      <c r="B1302" s="891" t="str">
        <f>$B$1301&amp;"."&amp;A1302</f>
        <v>5.3.5.1</v>
      </c>
      <c r="C1302" s="998" t="str">
        <f ca="1">VLOOKUP($B1302,'PLANILHA ORÇAMENTÁRIA'!$C:$M,2,0)</f>
        <v>CPU-018</v>
      </c>
      <c r="D1302" s="998" t="str">
        <f ca="1">VLOOKUP($B1302,'PLANILHA ORÇAMENTÁRIA'!$C:$M,3,0)</f>
        <v>EXTRA</v>
      </c>
      <c r="E1302" s="999" t="str">
        <f ca="1">VLOOKUP($B1302,'PLANILHA ORÇAMENTÁRIA'!$C:$M,4,0)</f>
        <v>LOCAÇÃO, MONTAGEM, IÇAMENTO, DESFORMA E LIMPEZA DE FORMA PARA VIGA PRÉ MOLDADA METÁLICA LOCADA</v>
      </c>
      <c r="F1302" s="998" t="str">
        <f ca="1">VLOOKUP($B1302,'PLANILHA ORÇAMENTÁRIA'!$C:$M,5,0)</f>
        <v>M2</v>
      </c>
      <c r="G1302" s="1000" t="s">
        <v>16</v>
      </c>
      <c r="H1302" s="1001" t="s">
        <v>17</v>
      </c>
      <c r="I1302" s="1001" t="s">
        <v>18</v>
      </c>
      <c r="J1302" s="1001" t="s">
        <v>19</v>
      </c>
      <c r="K1302" s="1001" t="s">
        <v>20</v>
      </c>
      <c r="L1302" s="1001" t="s">
        <v>21</v>
      </c>
      <c r="M1302" s="901">
        <f>M1325</f>
        <v>356.24629999999991</v>
      </c>
      <c r="N1302" s="482"/>
    </row>
    <row r="1303" spans="1:14" s="39" customFormat="1">
      <c r="A1303" s="927"/>
      <c r="B1303" s="894"/>
      <c r="C1303" s="1008"/>
      <c r="D1303" s="1009"/>
      <c r="E1303" s="1025" t="s">
        <v>20590</v>
      </c>
      <c r="F1303" s="1011"/>
      <c r="G1303" s="588"/>
      <c r="H1303" s="1012"/>
      <c r="I1303" s="1012"/>
      <c r="J1303" s="1012"/>
      <c r="K1303" s="1012"/>
      <c r="L1303" s="1012"/>
      <c r="M1303" s="897"/>
      <c r="N1303" s="481"/>
    </row>
    <row r="1304" spans="1:14" s="39" customFormat="1">
      <c r="A1304" s="927"/>
      <c r="B1304" s="894"/>
      <c r="C1304" s="1008"/>
      <c r="D1304" s="1009"/>
      <c r="E1304" s="1025" t="s">
        <v>20589</v>
      </c>
      <c r="F1304" s="1011"/>
      <c r="G1304" s="588">
        <v>1</v>
      </c>
      <c r="H1304" s="1012">
        <v>8.3000000000000007</v>
      </c>
      <c r="I1304" s="1012">
        <v>3.4</v>
      </c>
      <c r="J1304" s="1012">
        <v>2</v>
      </c>
      <c r="K1304" s="1012">
        <f>(2*H1304*J1304)+(2*I1304*J1304)+(H1304*I1304)</f>
        <v>75.02000000000001</v>
      </c>
      <c r="L1304" s="1012"/>
      <c r="M1304" s="900">
        <f>K1304*G1304</f>
        <v>75.02000000000001</v>
      </c>
      <c r="N1304" s="481"/>
    </row>
    <row r="1305" spans="1:14" s="39" customFormat="1">
      <c r="A1305" s="927"/>
      <c r="B1305" s="894"/>
      <c r="C1305" s="1008"/>
      <c r="D1305" s="1009"/>
      <c r="E1305" s="1025" t="s">
        <v>20710</v>
      </c>
      <c r="F1305" s="1011"/>
      <c r="G1305" s="588">
        <v>1</v>
      </c>
      <c r="H1305" s="1012">
        <v>1.85</v>
      </c>
      <c r="I1305" s="1012">
        <v>2.2000000000000002</v>
      </c>
      <c r="J1305" s="1012">
        <v>0.189</v>
      </c>
      <c r="K1305" s="1012">
        <f>(2*H1305*J1305)+(2*I1305*J1305)</f>
        <v>1.5309000000000001</v>
      </c>
      <c r="L1305" s="1012"/>
      <c r="M1305" s="900">
        <f t="shared" ref="M1305:M1324" si="144">K1305*G1305</f>
        <v>1.5309000000000001</v>
      </c>
      <c r="N1305" s="481"/>
    </row>
    <row r="1306" spans="1:14" s="39" customFormat="1">
      <c r="A1306" s="927"/>
      <c r="B1306" s="894"/>
      <c r="C1306" s="1008"/>
      <c r="D1306" s="1009"/>
      <c r="E1306" s="1025" t="s">
        <v>20711</v>
      </c>
      <c r="F1306" s="1011"/>
      <c r="G1306" s="588">
        <v>1</v>
      </c>
      <c r="H1306" s="1012">
        <v>1.85</v>
      </c>
      <c r="I1306" s="1012">
        <v>1.2</v>
      </c>
      <c r="J1306" s="1012">
        <v>0.70299999999999996</v>
      </c>
      <c r="K1306" s="1012">
        <f t="shared" ref="K1306:K1308" si="145">(2*H1306*J1306)+(2*I1306*J1306)</f>
        <v>4.2882999999999996</v>
      </c>
      <c r="L1306" s="1012"/>
      <c r="M1306" s="900">
        <f t="shared" si="144"/>
        <v>4.2882999999999996</v>
      </c>
      <c r="N1306" s="481"/>
    </row>
    <row r="1307" spans="1:14" s="39" customFormat="1">
      <c r="A1307" s="927"/>
      <c r="B1307" s="894"/>
      <c r="C1307" s="1008"/>
      <c r="D1307" s="1009"/>
      <c r="E1307" s="1025" t="s">
        <v>20706</v>
      </c>
      <c r="F1307" s="1011"/>
      <c r="G1307" s="588">
        <v>1</v>
      </c>
      <c r="H1307" s="1012">
        <v>1</v>
      </c>
      <c r="I1307" s="1012">
        <v>1.2</v>
      </c>
      <c r="J1307" s="1012">
        <v>0.41399999999999998</v>
      </c>
      <c r="K1307" s="1012">
        <f t="shared" si="145"/>
        <v>1.8215999999999999</v>
      </c>
      <c r="L1307" s="1012"/>
      <c r="M1307" s="900">
        <f t="shared" si="144"/>
        <v>1.8215999999999999</v>
      </c>
      <c r="N1307" s="481"/>
    </row>
    <row r="1308" spans="1:14" s="39" customFormat="1">
      <c r="A1308" s="927"/>
      <c r="B1308" s="894"/>
      <c r="C1308" s="1008"/>
      <c r="D1308" s="1009"/>
      <c r="E1308" s="1025" t="s">
        <v>20707</v>
      </c>
      <c r="F1308" s="1011"/>
      <c r="G1308" s="588">
        <v>1</v>
      </c>
      <c r="H1308" s="1012">
        <v>1</v>
      </c>
      <c r="I1308" s="1012">
        <v>1.2</v>
      </c>
      <c r="J1308" s="1012">
        <v>0.55800000000000005</v>
      </c>
      <c r="K1308" s="1012">
        <f t="shared" si="145"/>
        <v>2.4552000000000005</v>
      </c>
      <c r="L1308" s="1012"/>
      <c r="M1308" s="900">
        <f t="shared" si="144"/>
        <v>2.4552000000000005</v>
      </c>
      <c r="N1308" s="481"/>
    </row>
    <row r="1309" spans="1:14" s="39" customFormat="1">
      <c r="A1309" s="927"/>
      <c r="B1309" s="894"/>
      <c r="C1309" s="1008"/>
      <c r="D1309" s="1009"/>
      <c r="E1309" s="1025"/>
      <c r="F1309" s="1011"/>
      <c r="G1309" s="588"/>
      <c r="H1309" s="1012"/>
      <c r="I1309" s="1012"/>
      <c r="J1309" s="1012"/>
      <c r="K1309" s="1012"/>
      <c r="L1309" s="1012"/>
      <c r="M1309" s="900"/>
      <c r="N1309" s="481"/>
    </row>
    <row r="1310" spans="1:14" s="39" customFormat="1" ht="23.25">
      <c r="A1310" s="927"/>
      <c r="B1310" s="894"/>
      <c r="C1310" s="1008"/>
      <c r="D1310" s="1009"/>
      <c r="E1310" s="1025" t="s">
        <v>20584</v>
      </c>
      <c r="F1310" s="1011"/>
      <c r="G1310" s="588"/>
      <c r="H1310" s="1012"/>
      <c r="I1310" s="1012"/>
      <c r="J1310" s="1012"/>
      <c r="K1310" s="1012"/>
      <c r="L1310" s="1012"/>
      <c r="M1310" s="900"/>
      <c r="N1310" s="481"/>
    </row>
    <row r="1311" spans="1:14" s="39" customFormat="1">
      <c r="A1311" s="927"/>
      <c r="B1311" s="894"/>
      <c r="C1311" s="1008"/>
      <c r="D1311" s="1009"/>
      <c r="E1311" s="1025" t="s">
        <v>20588</v>
      </c>
      <c r="F1311" s="1011"/>
      <c r="G1311" s="588">
        <v>2</v>
      </c>
      <c r="H1311" s="1012">
        <v>7.8</v>
      </c>
      <c r="I1311" s="1012">
        <v>2.2000000000000002</v>
      </c>
      <c r="J1311" s="1012">
        <v>2</v>
      </c>
      <c r="K1311" s="1012">
        <f>(2*H1311*J1311)+(2*I1311*J1311)+(H1311*I1311)</f>
        <v>57.16</v>
      </c>
      <c r="L1311" s="1012"/>
      <c r="M1311" s="900">
        <f t="shared" si="144"/>
        <v>114.32</v>
      </c>
      <c r="N1311" s="481"/>
    </row>
    <row r="1312" spans="1:14" s="39" customFormat="1">
      <c r="A1312" s="927"/>
      <c r="B1312" s="894"/>
      <c r="C1312" s="1008"/>
      <c r="D1312" s="1009"/>
      <c r="E1312" s="1025" t="s">
        <v>20705</v>
      </c>
      <c r="F1312" s="1011"/>
      <c r="G1312" s="588">
        <v>2</v>
      </c>
      <c r="H1312" s="1012">
        <v>1</v>
      </c>
      <c r="I1312" s="1012">
        <v>1.05</v>
      </c>
      <c r="J1312" s="1012">
        <v>0.104</v>
      </c>
      <c r="K1312" s="1012">
        <f>(2*H1312*J1312)+(2*I1312*J1312)</f>
        <v>0.4264</v>
      </c>
      <c r="L1312" s="1012"/>
      <c r="M1312" s="900">
        <f t="shared" si="144"/>
        <v>0.8528</v>
      </c>
      <c r="N1312" s="481"/>
    </row>
    <row r="1313" spans="1:14" s="39" customFormat="1">
      <c r="A1313" s="927"/>
      <c r="B1313" s="894"/>
      <c r="C1313" s="1008"/>
      <c r="D1313" s="1009"/>
      <c r="E1313" s="1025" t="s">
        <v>20706</v>
      </c>
      <c r="F1313" s="1011"/>
      <c r="G1313" s="588">
        <v>2</v>
      </c>
      <c r="H1313" s="1012">
        <v>1</v>
      </c>
      <c r="I1313" s="1012">
        <v>1.05</v>
      </c>
      <c r="J1313" s="1012">
        <v>0.2</v>
      </c>
      <c r="K1313" s="1012">
        <f t="shared" ref="K1313:K1316" si="146">(2*H1313*J1313)+(2*I1313*J1313)</f>
        <v>0.82000000000000006</v>
      </c>
      <c r="L1313" s="1012"/>
      <c r="M1313" s="900">
        <f t="shared" si="144"/>
        <v>1.6400000000000001</v>
      </c>
      <c r="N1313" s="481"/>
    </row>
    <row r="1314" spans="1:14" s="39" customFormat="1">
      <c r="A1314" s="927"/>
      <c r="B1314" s="894"/>
      <c r="C1314" s="1008"/>
      <c r="D1314" s="1009"/>
      <c r="E1314" s="1025" t="s">
        <v>20707</v>
      </c>
      <c r="F1314" s="1011"/>
      <c r="G1314" s="588">
        <v>2</v>
      </c>
      <c r="H1314" s="1012">
        <v>1</v>
      </c>
      <c r="I1314" s="1012">
        <v>1.05</v>
      </c>
      <c r="J1314" s="1012">
        <v>0.96</v>
      </c>
      <c r="K1314" s="1012">
        <f t="shared" si="146"/>
        <v>3.9359999999999999</v>
      </c>
      <c r="L1314" s="1012"/>
      <c r="M1314" s="900">
        <f t="shared" si="144"/>
        <v>7.8719999999999999</v>
      </c>
      <c r="N1314" s="481"/>
    </row>
    <row r="1315" spans="1:14" s="39" customFormat="1">
      <c r="A1315" s="927"/>
      <c r="B1315" s="894"/>
      <c r="C1315" s="1008"/>
      <c r="D1315" s="1009"/>
      <c r="E1315" s="1025" t="s">
        <v>20708</v>
      </c>
      <c r="F1315" s="1011"/>
      <c r="G1315" s="588">
        <v>2</v>
      </c>
      <c r="H1315" s="1012">
        <v>1</v>
      </c>
      <c r="I1315" s="1012">
        <v>1.05</v>
      </c>
      <c r="J1315" s="1012">
        <v>0.29599999999999999</v>
      </c>
      <c r="K1315" s="1012">
        <f t="shared" si="146"/>
        <v>1.2136</v>
      </c>
      <c r="L1315" s="1012"/>
      <c r="M1315" s="900">
        <f t="shared" si="144"/>
        <v>2.4272</v>
      </c>
      <c r="N1315" s="481"/>
    </row>
    <row r="1316" spans="1:14" s="39" customFormat="1">
      <c r="A1316" s="927"/>
      <c r="B1316" s="894"/>
      <c r="C1316" s="1008"/>
      <c r="D1316" s="1009"/>
      <c r="E1316" s="1025" t="s">
        <v>20709</v>
      </c>
      <c r="F1316" s="1011"/>
      <c r="G1316" s="588">
        <v>2</v>
      </c>
      <c r="H1316" s="1012">
        <v>1</v>
      </c>
      <c r="I1316" s="1012">
        <v>1.05</v>
      </c>
      <c r="J1316" s="1012">
        <v>0.192</v>
      </c>
      <c r="K1316" s="1012">
        <f t="shared" si="146"/>
        <v>0.78720000000000001</v>
      </c>
      <c r="L1316" s="1012"/>
      <c r="M1316" s="900">
        <f t="shared" si="144"/>
        <v>1.5744</v>
      </c>
      <c r="N1316" s="481"/>
    </row>
    <row r="1317" spans="1:14" s="39" customFormat="1">
      <c r="A1317" s="927"/>
      <c r="B1317" s="894"/>
      <c r="C1317" s="1008"/>
      <c r="D1317" s="1009"/>
      <c r="E1317" s="1025"/>
      <c r="F1317" s="1011"/>
      <c r="G1317" s="588"/>
      <c r="H1317" s="1012"/>
      <c r="I1317" s="1012"/>
      <c r="J1317" s="1012"/>
      <c r="K1317" s="1012"/>
      <c r="L1317" s="1012"/>
      <c r="M1317" s="900"/>
      <c r="N1317" s="481"/>
    </row>
    <row r="1318" spans="1:14" s="39" customFormat="1">
      <c r="A1318" s="927"/>
      <c r="B1318" s="894"/>
      <c r="C1318" s="1008"/>
      <c r="D1318" s="1009"/>
      <c r="E1318" s="1025" t="s">
        <v>20587</v>
      </c>
      <c r="F1318" s="1011"/>
      <c r="G1318" s="588">
        <v>3</v>
      </c>
      <c r="H1318" s="1012">
        <v>7.4</v>
      </c>
      <c r="I1318" s="1012">
        <v>1.8</v>
      </c>
      <c r="J1318" s="1012">
        <v>1.5</v>
      </c>
      <c r="K1318" s="1012">
        <f>(2*H1318*J1318)+(2*I1318*J1318)+(H1318*I1318)</f>
        <v>40.92</v>
      </c>
      <c r="L1318" s="1012"/>
      <c r="M1318" s="900">
        <f t="shared" si="144"/>
        <v>122.76</v>
      </c>
      <c r="N1318" s="481"/>
    </row>
    <row r="1319" spans="1:14" s="39" customFormat="1">
      <c r="A1319" s="927"/>
      <c r="B1319" s="894"/>
      <c r="C1319" s="1008"/>
      <c r="D1319" s="1009"/>
      <c r="E1319" s="1025" t="s">
        <v>20705</v>
      </c>
      <c r="F1319" s="1011"/>
      <c r="G1319" s="588">
        <v>3</v>
      </c>
      <c r="H1319" s="1012">
        <v>1</v>
      </c>
      <c r="I1319" s="1012">
        <v>0.85</v>
      </c>
      <c r="J1319" s="1012">
        <v>0.128</v>
      </c>
      <c r="K1319" s="1012">
        <f>(2*H1319*J1319)+(2*I1319*J1319)</f>
        <v>0.47360000000000002</v>
      </c>
      <c r="L1319" s="1012"/>
      <c r="M1319" s="900">
        <f t="shared" si="144"/>
        <v>1.4208000000000001</v>
      </c>
      <c r="N1319" s="481"/>
    </row>
    <row r="1320" spans="1:14" s="39" customFormat="1">
      <c r="A1320" s="927"/>
      <c r="B1320" s="894"/>
      <c r="C1320" s="1008"/>
      <c r="D1320" s="1009"/>
      <c r="E1320" s="1025" t="s">
        <v>20706</v>
      </c>
      <c r="F1320" s="1011"/>
      <c r="G1320" s="588">
        <v>3</v>
      </c>
      <c r="H1320" s="1012">
        <v>1</v>
      </c>
      <c r="I1320" s="1012">
        <v>0.85</v>
      </c>
      <c r="J1320" s="1012">
        <v>0.215</v>
      </c>
      <c r="K1320" s="1012">
        <f t="shared" ref="K1320:K1324" si="147">(2*H1320*J1320)+(2*I1320*J1320)</f>
        <v>0.79549999999999998</v>
      </c>
      <c r="L1320" s="1012"/>
      <c r="M1320" s="900">
        <f t="shared" si="144"/>
        <v>2.3864999999999998</v>
      </c>
      <c r="N1320" s="481"/>
    </row>
    <row r="1321" spans="1:14" s="39" customFormat="1">
      <c r="A1321" s="927"/>
      <c r="B1321" s="894"/>
      <c r="C1321" s="1008"/>
      <c r="D1321" s="1009"/>
      <c r="E1321" s="1025" t="s">
        <v>20707</v>
      </c>
      <c r="F1321" s="1011"/>
      <c r="G1321" s="588">
        <v>3</v>
      </c>
      <c r="H1321" s="1012">
        <v>1</v>
      </c>
      <c r="I1321" s="1012">
        <v>0.85</v>
      </c>
      <c r="J1321" s="1012">
        <v>0.87</v>
      </c>
      <c r="K1321" s="1012">
        <f t="shared" si="147"/>
        <v>3.2189999999999999</v>
      </c>
      <c r="L1321" s="1012"/>
      <c r="M1321" s="900">
        <f t="shared" si="144"/>
        <v>9.657</v>
      </c>
      <c r="N1321" s="481"/>
    </row>
    <row r="1322" spans="1:14" s="39" customFormat="1">
      <c r="A1322" s="927"/>
      <c r="B1322" s="894"/>
      <c r="C1322" s="1008"/>
      <c r="D1322" s="1009"/>
      <c r="E1322" s="1025" t="s">
        <v>20708</v>
      </c>
      <c r="F1322" s="1011"/>
      <c r="G1322" s="588">
        <v>3</v>
      </c>
      <c r="H1322" s="1012">
        <v>1</v>
      </c>
      <c r="I1322" s="1012">
        <v>0.85</v>
      </c>
      <c r="J1322" s="1012">
        <v>0.30199999999999999</v>
      </c>
      <c r="K1322" s="1012">
        <f t="shared" si="147"/>
        <v>1.1173999999999999</v>
      </c>
      <c r="L1322" s="1012"/>
      <c r="M1322" s="900">
        <f t="shared" si="144"/>
        <v>3.3521999999999998</v>
      </c>
      <c r="N1322" s="481"/>
    </row>
    <row r="1323" spans="1:14" s="39" customFormat="1">
      <c r="A1323" s="927"/>
      <c r="B1323" s="894"/>
      <c r="C1323" s="1008"/>
      <c r="D1323" s="1009"/>
      <c r="E1323" s="1025" t="s">
        <v>20709</v>
      </c>
      <c r="F1323" s="1011"/>
      <c r="G1323" s="588">
        <v>3</v>
      </c>
      <c r="H1323" s="1012">
        <v>1</v>
      </c>
      <c r="I1323" s="1012">
        <v>0.85</v>
      </c>
      <c r="J1323" s="1012">
        <v>0.17399999999999999</v>
      </c>
      <c r="K1323" s="1012">
        <f t="shared" ref="K1323" si="148">(2*H1323*J1323)+(2*I1323*J1323)</f>
        <v>0.64379999999999993</v>
      </c>
      <c r="L1323" s="1012"/>
      <c r="M1323" s="900">
        <f t="shared" si="144"/>
        <v>1.9313999999999998</v>
      </c>
      <c r="N1323" s="481"/>
    </row>
    <row r="1324" spans="1:14" s="39" customFormat="1">
      <c r="A1324" s="927"/>
      <c r="B1324" s="894"/>
      <c r="C1324" s="1008"/>
      <c r="D1324" s="1009"/>
      <c r="E1324" s="1025" t="s">
        <v>20714</v>
      </c>
      <c r="F1324" s="1011"/>
      <c r="G1324" s="588">
        <v>2</v>
      </c>
      <c r="H1324" s="1012">
        <v>1.05</v>
      </c>
      <c r="I1324" s="1012">
        <v>0.75</v>
      </c>
      <c r="J1324" s="1012">
        <v>0.13</v>
      </c>
      <c r="K1324" s="1012">
        <f t="shared" si="147"/>
        <v>0.46800000000000003</v>
      </c>
      <c r="L1324" s="1012"/>
      <c r="M1324" s="900">
        <f t="shared" si="144"/>
        <v>0.93600000000000005</v>
      </c>
      <c r="N1324" s="481"/>
    </row>
    <row r="1325" spans="1:14" s="39" customFormat="1">
      <c r="A1325" s="927"/>
      <c r="B1325" s="894"/>
      <c r="C1325" s="1008"/>
      <c r="D1325" s="1009"/>
      <c r="E1325" s="1018" t="s">
        <v>20591</v>
      </c>
      <c r="F1325" s="1011"/>
      <c r="G1325" s="588"/>
      <c r="H1325" s="1012"/>
      <c r="I1325" s="1012"/>
      <c r="J1325" s="1012"/>
      <c r="K1325" s="1012"/>
      <c r="L1325" s="1012"/>
      <c r="M1325" s="897">
        <f>SUM(M1303:M1324)</f>
        <v>356.24629999999991</v>
      </c>
      <c r="N1325" s="481"/>
    </row>
    <row r="1326" spans="1:14" s="39" customFormat="1">
      <c r="A1326" s="927"/>
      <c r="B1326" s="894"/>
      <c r="C1326" s="1008"/>
      <c r="D1326" s="1009"/>
      <c r="E1326" s="1010"/>
      <c r="F1326" s="1011"/>
      <c r="G1326" s="588"/>
      <c r="H1326" s="1012"/>
      <c r="I1326" s="1012"/>
      <c r="J1326" s="1012"/>
      <c r="K1326" s="1012"/>
      <c r="L1326" s="1012"/>
      <c r="M1326" s="897"/>
      <c r="N1326" s="481"/>
    </row>
    <row r="1327" spans="1:14" s="483" customFormat="1">
      <c r="A1327" s="927">
        <v>2</v>
      </c>
      <c r="B1327" s="891" t="str">
        <f>$B$1301&amp;"."&amp;A1327</f>
        <v>5.3.5.2</v>
      </c>
      <c r="C1327" s="998" t="str">
        <f ca="1">VLOOKUP($B1327,'PLANILHA ORÇAMENTÁRIA'!$C:$M,2,0)</f>
        <v>ED-48298</v>
      </c>
      <c r="D1327" s="998" t="str">
        <f ca="1">VLOOKUP($B1327,'PLANILHA ORÇAMENTÁRIA'!$C:$M,3,0)</f>
        <v>SEINFRA-MG</v>
      </c>
      <c r="E1327" s="999" t="str">
        <f ca="1">VLOOKUP($B1327,'PLANILHA ORÇAMENTÁRIA'!$C:$M,4,0)</f>
        <v>CORTE, DOBRA E MONTAGEM DE AÇO CA-50/60, INCLUSIVE ESPAÇADOR</v>
      </c>
      <c r="F1327" s="998" t="str">
        <f ca="1">VLOOKUP($B1327,'PLANILHA ORÇAMENTÁRIA'!$C:$M,5,0)</f>
        <v>KG</v>
      </c>
      <c r="G1327" s="1000" t="s">
        <v>16</v>
      </c>
      <c r="H1327" s="1001" t="s">
        <v>17</v>
      </c>
      <c r="I1327" s="1001" t="s">
        <v>18</v>
      </c>
      <c r="J1327" s="1001" t="s">
        <v>20355</v>
      </c>
      <c r="K1327" s="1001" t="s">
        <v>20354</v>
      </c>
      <c r="L1327" s="1001" t="s">
        <v>21</v>
      </c>
      <c r="M1327" s="901">
        <f>M1367</f>
        <v>28106</v>
      </c>
      <c r="N1327" s="482"/>
    </row>
    <row r="1328" spans="1:14" s="39" customFormat="1" ht="23.25">
      <c r="A1328" s="927"/>
      <c r="B1328" s="894"/>
      <c r="C1328" s="1008"/>
      <c r="D1328" s="1009"/>
      <c r="E1328" s="1025" t="s">
        <v>20552</v>
      </c>
      <c r="F1328" s="1011"/>
      <c r="G1328" s="588"/>
      <c r="H1328" s="1012"/>
      <c r="I1328" s="1012"/>
      <c r="J1328" s="1012"/>
      <c r="K1328" s="1016"/>
      <c r="L1328" s="1012"/>
      <c r="M1328" s="900">
        <f>K1334</f>
        <v>9489</v>
      </c>
      <c r="N1328" s="481"/>
    </row>
    <row r="1329" spans="1:14" s="39" customFormat="1">
      <c r="A1329" s="927"/>
      <c r="B1329" s="894"/>
      <c r="C1329" s="1008"/>
      <c r="D1329" s="1009"/>
      <c r="E1329" s="1025" t="s">
        <v>20458</v>
      </c>
      <c r="F1329" s="1011"/>
      <c r="G1329" s="588"/>
      <c r="H1329" s="1012">
        <v>298</v>
      </c>
      <c r="I1329" s="1012"/>
      <c r="J1329" s="1012">
        <v>0.4</v>
      </c>
      <c r="K1329" s="1012">
        <f>H1329*J1329</f>
        <v>119.2</v>
      </c>
      <c r="L1329" s="1012"/>
      <c r="M1329" s="900"/>
      <c r="N1329" s="481"/>
    </row>
    <row r="1330" spans="1:14" s="39" customFormat="1">
      <c r="A1330" s="927"/>
      <c r="B1330" s="894"/>
      <c r="C1330" s="1008"/>
      <c r="D1330" s="1009"/>
      <c r="E1330" s="1025" t="s">
        <v>20425</v>
      </c>
      <c r="F1330" s="1011"/>
      <c r="G1330" s="588"/>
      <c r="H1330" s="1012">
        <v>447</v>
      </c>
      <c r="I1330" s="1012"/>
      <c r="J1330" s="1012">
        <v>0.63</v>
      </c>
      <c r="K1330" s="1012">
        <f>H1330*J1330</f>
        <v>281.61</v>
      </c>
      <c r="L1330" s="1012"/>
      <c r="M1330" s="900"/>
      <c r="N1330" s="481"/>
    </row>
    <row r="1331" spans="1:14" s="39" customFormat="1">
      <c r="A1331" s="927"/>
      <c r="B1331" s="894"/>
      <c r="C1331" s="1008"/>
      <c r="D1331" s="1009"/>
      <c r="E1331" s="1025" t="s">
        <v>20426</v>
      </c>
      <c r="F1331" s="1011"/>
      <c r="G1331" s="588"/>
      <c r="H1331" s="1012">
        <v>2747</v>
      </c>
      <c r="I1331" s="1012"/>
      <c r="J1331" s="1012">
        <v>1</v>
      </c>
      <c r="K1331" s="1012">
        <f>H1331*J1331</f>
        <v>2747</v>
      </c>
      <c r="L1331" s="1012"/>
      <c r="M1331" s="900"/>
      <c r="N1331" s="481"/>
    </row>
    <row r="1332" spans="1:14" s="39" customFormat="1">
      <c r="A1332" s="927"/>
      <c r="B1332" s="894"/>
      <c r="C1332" s="1008"/>
      <c r="D1332" s="1009"/>
      <c r="E1332" s="1025" t="s">
        <v>20427</v>
      </c>
      <c r="F1332" s="1011"/>
      <c r="G1332" s="588"/>
      <c r="H1332" s="1012">
        <v>548</v>
      </c>
      <c r="I1332" s="1012"/>
      <c r="J1332" s="1012">
        <v>1.6</v>
      </c>
      <c r="K1332" s="1012">
        <f>H1332*J1332</f>
        <v>876.80000000000007</v>
      </c>
      <c r="L1332" s="1012"/>
      <c r="M1332" s="900"/>
      <c r="N1332" s="481"/>
    </row>
    <row r="1333" spans="1:14" s="39" customFormat="1">
      <c r="A1333" s="927"/>
      <c r="B1333" s="894"/>
      <c r="C1333" s="1008"/>
      <c r="D1333" s="1009"/>
      <c r="E1333" s="1025" t="s">
        <v>20463</v>
      </c>
      <c r="F1333" s="1011"/>
      <c r="G1333" s="588"/>
      <c r="H1333" s="1012">
        <v>1366</v>
      </c>
      <c r="I1333" s="1012"/>
      <c r="J1333" s="1012">
        <v>4</v>
      </c>
      <c r="K1333" s="1012">
        <f>H1333*J1333</f>
        <v>5464</v>
      </c>
      <c r="L1333" s="1012"/>
      <c r="M1333" s="900"/>
      <c r="N1333" s="481"/>
    </row>
    <row r="1334" spans="1:14" s="39" customFormat="1">
      <c r="A1334" s="927"/>
      <c r="B1334" s="894"/>
      <c r="C1334" s="1008"/>
      <c r="D1334" s="1009"/>
      <c r="E1334" s="1018" t="s">
        <v>20558</v>
      </c>
      <c r="F1334" s="1011"/>
      <c r="G1334" s="588"/>
      <c r="H1334" s="1012"/>
      <c r="I1334" s="1012"/>
      <c r="J1334" s="1012"/>
      <c r="K1334" s="1016">
        <f>ROUNDUP(SUM(K1329:K1333),0)</f>
        <v>9489</v>
      </c>
      <c r="L1334" s="1012"/>
      <c r="M1334" s="897"/>
      <c r="N1334" s="481"/>
    </row>
    <row r="1335" spans="1:14" s="39" customFormat="1">
      <c r="A1335" s="927"/>
      <c r="B1335" s="894"/>
      <c r="C1335" s="1008"/>
      <c r="D1335" s="1009"/>
      <c r="E1335" s="1025"/>
      <c r="F1335" s="1011"/>
      <c r="G1335" s="588"/>
      <c r="H1335" s="1012"/>
      <c r="I1335" s="1012"/>
      <c r="J1335" s="1012"/>
      <c r="K1335" s="1012"/>
      <c r="L1335" s="1012"/>
      <c r="M1335" s="897"/>
      <c r="N1335" s="481"/>
    </row>
    <row r="1336" spans="1:14" s="39" customFormat="1" ht="23.25">
      <c r="A1336" s="927"/>
      <c r="B1336" s="894"/>
      <c r="C1336" s="1008"/>
      <c r="D1336" s="1009"/>
      <c r="E1336" s="1025" t="s">
        <v>20553</v>
      </c>
      <c r="F1336" s="1011"/>
      <c r="G1336" s="588"/>
      <c r="H1336" s="1012"/>
      <c r="I1336" s="1012"/>
      <c r="J1336" s="1012"/>
      <c r="K1336" s="1016"/>
      <c r="L1336" s="1012"/>
      <c r="M1336" s="900">
        <f>K1339</f>
        <v>493</v>
      </c>
      <c r="N1336" s="481"/>
    </row>
    <row r="1337" spans="1:14" s="39" customFormat="1">
      <c r="A1337" s="927"/>
      <c r="B1337" s="894"/>
      <c r="C1337" s="1008"/>
      <c r="D1337" s="1009"/>
      <c r="E1337" s="1025" t="s">
        <v>20458</v>
      </c>
      <c r="F1337" s="1011"/>
      <c r="G1337" s="588"/>
      <c r="H1337" s="1012">
        <v>138</v>
      </c>
      <c r="I1337" s="1012"/>
      <c r="J1337" s="1012">
        <v>0.4</v>
      </c>
      <c r="K1337" s="1012">
        <f>H1337*J1337</f>
        <v>55.2</v>
      </c>
      <c r="L1337" s="1012"/>
      <c r="M1337" s="900"/>
      <c r="N1337" s="481"/>
    </row>
    <row r="1338" spans="1:14" s="39" customFormat="1">
      <c r="A1338" s="927"/>
      <c r="B1338" s="894"/>
      <c r="C1338" s="1008"/>
      <c r="D1338" s="1009"/>
      <c r="E1338" s="1025" t="s">
        <v>20425</v>
      </c>
      <c r="F1338" s="1011"/>
      <c r="G1338" s="588"/>
      <c r="H1338" s="1012">
        <v>694</v>
      </c>
      <c r="I1338" s="1012"/>
      <c r="J1338" s="1012">
        <v>0.63</v>
      </c>
      <c r="K1338" s="1012">
        <f>H1338*J1338</f>
        <v>437.22</v>
      </c>
      <c r="L1338" s="1012"/>
      <c r="M1338" s="900"/>
      <c r="N1338" s="481"/>
    </row>
    <row r="1339" spans="1:14" s="39" customFormat="1">
      <c r="A1339" s="927"/>
      <c r="B1339" s="894"/>
      <c r="C1339" s="1008"/>
      <c r="D1339" s="1009"/>
      <c r="E1339" s="1018" t="s">
        <v>20559</v>
      </c>
      <c r="F1339" s="1011"/>
      <c r="G1339" s="588"/>
      <c r="H1339" s="1012"/>
      <c r="I1339" s="1012"/>
      <c r="J1339" s="1012"/>
      <c r="K1339" s="1016">
        <f>ROUNDUP(SUM(K1337:K1338),0)</f>
        <v>493</v>
      </c>
      <c r="L1339" s="1012"/>
      <c r="M1339" s="897"/>
      <c r="N1339" s="481"/>
    </row>
    <row r="1340" spans="1:14" s="39" customFormat="1">
      <c r="A1340" s="927"/>
      <c r="B1340" s="894"/>
      <c r="C1340" s="1008"/>
      <c r="D1340" s="1009"/>
      <c r="E1340" s="1025"/>
      <c r="F1340" s="1011"/>
      <c r="G1340" s="588"/>
      <c r="H1340" s="1012"/>
      <c r="I1340" s="1012"/>
      <c r="J1340" s="1012"/>
      <c r="K1340" s="1012"/>
      <c r="L1340" s="1012"/>
      <c r="M1340" s="897"/>
      <c r="N1340" s="481"/>
    </row>
    <row r="1341" spans="1:14" s="39" customFormat="1" ht="23.25">
      <c r="A1341" s="927"/>
      <c r="B1341" s="894"/>
      <c r="C1341" s="1008"/>
      <c r="D1341" s="1009"/>
      <c r="E1341" s="1025" t="s">
        <v>20554</v>
      </c>
      <c r="F1341" s="1011"/>
      <c r="G1341" s="588"/>
      <c r="H1341" s="1012"/>
      <c r="I1341" s="1012"/>
      <c r="J1341" s="1012"/>
      <c r="K1341" s="1016"/>
      <c r="L1341" s="1012"/>
      <c r="M1341" s="900">
        <f>K1347</f>
        <v>8337</v>
      </c>
      <c r="N1341" s="481"/>
    </row>
    <row r="1342" spans="1:14" s="39" customFormat="1">
      <c r="A1342" s="927"/>
      <c r="B1342" s="894"/>
      <c r="C1342" s="1008"/>
      <c r="D1342" s="1009"/>
      <c r="E1342" s="1025" t="s">
        <v>20458</v>
      </c>
      <c r="F1342" s="1011"/>
      <c r="G1342" s="588"/>
      <c r="H1342" s="1012">
        <v>264</v>
      </c>
      <c r="I1342" s="1012"/>
      <c r="J1342" s="1012">
        <v>0.4</v>
      </c>
      <c r="K1342" s="1012">
        <f>H1342*J1342</f>
        <v>105.60000000000001</v>
      </c>
      <c r="L1342" s="1012"/>
      <c r="M1342" s="900"/>
      <c r="N1342" s="481"/>
    </row>
    <row r="1343" spans="1:14" s="39" customFormat="1">
      <c r="A1343" s="927"/>
      <c r="B1343" s="894"/>
      <c r="C1343" s="1008"/>
      <c r="D1343" s="1009"/>
      <c r="E1343" s="1025" t="s">
        <v>20425</v>
      </c>
      <c r="F1343" s="1011"/>
      <c r="G1343" s="588"/>
      <c r="H1343" s="1012">
        <v>432</v>
      </c>
      <c r="I1343" s="1012"/>
      <c r="J1343" s="1012">
        <v>0.63</v>
      </c>
      <c r="K1343" s="1012">
        <f>H1343*J1343</f>
        <v>272.16000000000003</v>
      </c>
      <c r="L1343" s="1012"/>
      <c r="M1343" s="900"/>
      <c r="N1343" s="481"/>
    </row>
    <row r="1344" spans="1:14" s="39" customFormat="1">
      <c r="A1344" s="927"/>
      <c r="B1344" s="894"/>
      <c r="C1344" s="1008"/>
      <c r="D1344" s="1009"/>
      <c r="E1344" s="1025" t="s">
        <v>20426</v>
      </c>
      <c r="F1344" s="1011"/>
      <c r="G1344" s="588"/>
      <c r="H1344" s="1012">
        <v>3328</v>
      </c>
      <c r="I1344" s="1012"/>
      <c r="J1344" s="1012">
        <v>1</v>
      </c>
      <c r="K1344" s="1012">
        <f>H1344*J1344</f>
        <v>3328</v>
      </c>
      <c r="L1344" s="1012"/>
      <c r="M1344" s="900"/>
      <c r="N1344" s="481"/>
    </row>
    <row r="1345" spans="1:14" s="39" customFormat="1">
      <c r="A1345" s="927"/>
      <c r="B1345" s="894"/>
      <c r="C1345" s="1008"/>
      <c r="D1345" s="1009"/>
      <c r="E1345" s="1025" t="s">
        <v>20459</v>
      </c>
      <c r="F1345" s="1011"/>
      <c r="G1345" s="588"/>
      <c r="H1345" s="1012">
        <v>582</v>
      </c>
      <c r="I1345" s="1012"/>
      <c r="J1345" s="1012">
        <v>2.5</v>
      </c>
      <c r="K1345" s="1012">
        <f>H1345*J1345</f>
        <v>1455</v>
      </c>
      <c r="L1345" s="1012"/>
      <c r="M1345" s="900"/>
      <c r="N1345" s="481"/>
    </row>
    <row r="1346" spans="1:14" s="39" customFormat="1">
      <c r="A1346" s="927"/>
      <c r="B1346" s="894"/>
      <c r="C1346" s="1008"/>
      <c r="D1346" s="1009"/>
      <c r="E1346" s="1025" t="s">
        <v>20463</v>
      </c>
      <c r="F1346" s="1011"/>
      <c r="G1346" s="588"/>
      <c r="H1346" s="1012">
        <v>794</v>
      </c>
      <c r="I1346" s="1012"/>
      <c r="J1346" s="1012">
        <v>4</v>
      </c>
      <c r="K1346" s="1012">
        <f>H1346*J1346</f>
        <v>3176</v>
      </c>
      <c r="L1346" s="1012"/>
      <c r="M1346" s="900"/>
      <c r="N1346" s="481"/>
    </row>
    <row r="1347" spans="1:14" s="39" customFormat="1">
      <c r="A1347" s="927"/>
      <c r="B1347" s="894"/>
      <c r="C1347" s="1008"/>
      <c r="D1347" s="1009"/>
      <c r="E1347" s="1018" t="s">
        <v>20560</v>
      </c>
      <c r="F1347" s="1011"/>
      <c r="G1347" s="588"/>
      <c r="H1347" s="1012"/>
      <c r="I1347" s="1012"/>
      <c r="J1347" s="1012"/>
      <c r="K1347" s="1016">
        <f>ROUNDUP(SUM(K1342:K1346),0)</f>
        <v>8337</v>
      </c>
      <c r="L1347" s="1012"/>
      <c r="M1347" s="897"/>
      <c r="N1347" s="481"/>
    </row>
    <row r="1348" spans="1:14" s="39" customFormat="1">
      <c r="A1348" s="927"/>
      <c r="B1348" s="894"/>
      <c r="C1348" s="1008"/>
      <c r="D1348" s="1009"/>
      <c r="E1348" s="1025"/>
      <c r="F1348" s="1011"/>
      <c r="G1348" s="588"/>
      <c r="H1348" s="1012"/>
      <c r="I1348" s="1012"/>
      <c r="J1348" s="1012"/>
      <c r="K1348" s="1012"/>
      <c r="L1348" s="1012"/>
      <c r="M1348" s="897"/>
      <c r="N1348" s="481"/>
    </row>
    <row r="1349" spans="1:14" s="39" customFormat="1" ht="23.25">
      <c r="A1349" s="927"/>
      <c r="B1349" s="894"/>
      <c r="C1349" s="1008"/>
      <c r="D1349" s="1009"/>
      <c r="E1349" s="1025" t="s">
        <v>20555</v>
      </c>
      <c r="F1349" s="1011"/>
      <c r="G1349" s="588"/>
      <c r="H1349" s="1012"/>
      <c r="I1349" s="1012"/>
      <c r="J1349" s="1012"/>
      <c r="K1349" s="1016"/>
      <c r="L1349" s="1012"/>
      <c r="M1349" s="900">
        <f>K1352</f>
        <v>610</v>
      </c>
      <c r="N1349" s="481"/>
    </row>
    <row r="1350" spans="1:14" s="39" customFormat="1" ht="13.5" customHeight="1">
      <c r="A1350" s="927"/>
      <c r="B1350" s="894"/>
      <c r="C1350" s="1008"/>
      <c r="D1350" s="1009"/>
      <c r="E1350" s="1025" t="s">
        <v>20458</v>
      </c>
      <c r="F1350" s="1011"/>
      <c r="G1350" s="588"/>
      <c r="H1350" s="1012">
        <v>551</v>
      </c>
      <c r="I1350" s="1012"/>
      <c r="J1350" s="1012">
        <v>0.4</v>
      </c>
      <c r="K1350" s="1012">
        <f>H1350*J1350</f>
        <v>220.4</v>
      </c>
      <c r="L1350" s="1012"/>
      <c r="M1350" s="900"/>
      <c r="N1350" s="481"/>
    </row>
    <row r="1351" spans="1:14" s="39" customFormat="1">
      <c r="A1351" s="927"/>
      <c r="B1351" s="894"/>
      <c r="C1351" s="1008"/>
      <c r="D1351" s="1009"/>
      <c r="E1351" s="1025" t="s">
        <v>20425</v>
      </c>
      <c r="F1351" s="1011"/>
      <c r="G1351" s="588"/>
      <c r="H1351" s="1012">
        <v>617</v>
      </c>
      <c r="I1351" s="1012"/>
      <c r="J1351" s="1012">
        <v>0.63</v>
      </c>
      <c r="K1351" s="1012">
        <f>H1351*J1351</f>
        <v>388.71</v>
      </c>
      <c r="L1351" s="1012"/>
      <c r="M1351" s="900"/>
      <c r="N1351" s="481"/>
    </row>
    <row r="1352" spans="1:14" s="39" customFormat="1" ht="23.25">
      <c r="A1352" s="927"/>
      <c r="B1352" s="894"/>
      <c r="C1352" s="1008"/>
      <c r="D1352" s="1009"/>
      <c r="E1352" s="1018" t="s">
        <v>20561</v>
      </c>
      <c r="F1352" s="1011"/>
      <c r="G1352" s="588"/>
      <c r="H1352" s="1012"/>
      <c r="I1352" s="1012"/>
      <c r="J1352" s="1012"/>
      <c r="K1352" s="1016">
        <f>ROUNDUP(SUM(K1350:K1351),0)</f>
        <v>610</v>
      </c>
      <c r="L1352" s="1012"/>
      <c r="M1352" s="897"/>
      <c r="N1352" s="481"/>
    </row>
    <row r="1353" spans="1:14" s="39" customFormat="1">
      <c r="A1353" s="927"/>
      <c r="B1353" s="894"/>
      <c r="C1353" s="1008"/>
      <c r="D1353" s="1009"/>
      <c r="E1353" s="1025"/>
      <c r="F1353" s="1011"/>
      <c r="G1353" s="588"/>
      <c r="H1353" s="1012"/>
      <c r="I1353" s="1012"/>
      <c r="J1353" s="1012"/>
      <c r="K1353" s="1012"/>
      <c r="L1353" s="1012"/>
      <c r="M1353" s="897"/>
      <c r="N1353" s="481"/>
    </row>
    <row r="1354" spans="1:14" s="39" customFormat="1" ht="23.25">
      <c r="A1354" s="927"/>
      <c r="B1354" s="894"/>
      <c r="C1354" s="1008"/>
      <c r="D1354" s="1009"/>
      <c r="E1354" s="1025" t="s">
        <v>20556</v>
      </c>
      <c r="F1354" s="1011"/>
      <c r="G1354" s="588"/>
      <c r="H1354" s="1012"/>
      <c r="I1354" s="1012"/>
      <c r="J1354" s="1012"/>
      <c r="K1354" s="1016"/>
      <c r="L1354" s="1012"/>
      <c r="M1354" s="900">
        <f>K1360</f>
        <v>8428</v>
      </c>
      <c r="N1354" s="481"/>
    </row>
    <row r="1355" spans="1:14" s="39" customFormat="1">
      <c r="A1355" s="927"/>
      <c r="B1355" s="894"/>
      <c r="C1355" s="1008"/>
      <c r="D1355" s="1009"/>
      <c r="E1355" s="1025" t="s">
        <v>20458</v>
      </c>
      <c r="F1355" s="1011"/>
      <c r="G1355" s="588"/>
      <c r="H1355" s="1012">
        <v>313</v>
      </c>
      <c r="I1355" s="1012"/>
      <c r="J1355" s="1012">
        <v>0.4</v>
      </c>
      <c r="K1355" s="1012">
        <f>H1355*J1355</f>
        <v>125.2</v>
      </c>
      <c r="L1355" s="1012"/>
      <c r="M1355" s="900"/>
      <c r="N1355" s="481"/>
    </row>
    <row r="1356" spans="1:14" s="39" customFormat="1">
      <c r="A1356" s="927"/>
      <c r="B1356" s="894"/>
      <c r="C1356" s="1008"/>
      <c r="D1356" s="1009"/>
      <c r="E1356" s="1025" t="s">
        <v>20425</v>
      </c>
      <c r="F1356" s="1011"/>
      <c r="G1356" s="588"/>
      <c r="H1356" s="1012">
        <v>546</v>
      </c>
      <c r="I1356" s="1012"/>
      <c r="J1356" s="1012">
        <v>0.63</v>
      </c>
      <c r="K1356" s="1012">
        <f>H1356*J1356</f>
        <v>343.98</v>
      </c>
      <c r="L1356" s="1012"/>
      <c r="M1356" s="900"/>
      <c r="N1356" s="481"/>
    </row>
    <row r="1357" spans="1:14" s="39" customFormat="1">
      <c r="A1357" s="927"/>
      <c r="B1357" s="894"/>
      <c r="C1357" s="1008"/>
      <c r="D1357" s="1009"/>
      <c r="E1357" s="1025" t="s">
        <v>20426</v>
      </c>
      <c r="F1357" s="1011"/>
      <c r="G1357" s="588"/>
      <c r="H1357" s="1012">
        <v>3732</v>
      </c>
      <c r="I1357" s="1012"/>
      <c r="J1357" s="1012">
        <v>1</v>
      </c>
      <c r="K1357" s="1012">
        <f>H1357*J1357</f>
        <v>3732</v>
      </c>
      <c r="L1357" s="1012"/>
      <c r="M1357" s="900"/>
      <c r="N1357" s="481"/>
    </row>
    <row r="1358" spans="1:14" s="39" customFormat="1">
      <c r="A1358" s="927"/>
      <c r="B1358" s="894"/>
      <c r="C1358" s="1008"/>
      <c r="D1358" s="1009"/>
      <c r="E1358" s="1025" t="s">
        <v>20459</v>
      </c>
      <c r="F1358" s="1011"/>
      <c r="G1358" s="588"/>
      <c r="H1358" s="1012">
        <v>660</v>
      </c>
      <c r="I1358" s="1012"/>
      <c r="J1358" s="1012">
        <v>2.5</v>
      </c>
      <c r="K1358" s="1012">
        <f>H1358*J1358</f>
        <v>1650</v>
      </c>
      <c r="L1358" s="1012"/>
      <c r="M1358" s="900"/>
      <c r="N1358" s="481"/>
    </row>
    <row r="1359" spans="1:14" s="39" customFormat="1">
      <c r="A1359" s="927"/>
      <c r="B1359" s="894"/>
      <c r="C1359" s="1008"/>
      <c r="D1359" s="1009"/>
      <c r="E1359" s="1025" t="s">
        <v>20463</v>
      </c>
      <c r="F1359" s="1011"/>
      <c r="G1359" s="588"/>
      <c r="H1359" s="1012">
        <v>644</v>
      </c>
      <c r="I1359" s="1012"/>
      <c r="J1359" s="1012">
        <v>4</v>
      </c>
      <c r="K1359" s="1012">
        <f>H1359*J1359</f>
        <v>2576</v>
      </c>
      <c r="L1359" s="1012"/>
      <c r="M1359" s="900"/>
      <c r="N1359" s="481"/>
    </row>
    <row r="1360" spans="1:14" s="39" customFormat="1">
      <c r="A1360" s="927"/>
      <c r="B1360" s="894"/>
      <c r="C1360" s="1008"/>
      <c r="D1360" s="1009"/>
      <c r="E1360" s="1018" t="s">
        <v>20562</v>
      </c>
      <c r="F1360" s="1011"/>
      <c r="G1360" s="588"/>
      <c r="H1360" s="1012"/>
      <c r="I1360" s="1012"/>
      <c r="J1360" s="1012"/>
      <c r="K1360" s="1016">
        <f>ROUNDUP(SUM(K1355:K1359),0)</f>
        <v>8428</v>
      </c>
      <c r="L1360" s="1012"/>
      <c r="M1360" s="897"/>
      <c r="N1360" s="481"/>
    </row>
    <row r="1361" spans="1:14" s="39" customFormat="1">
      <c r="A1361" s="927"/>
      <c r="B1361" s="894"/>
      <c r="C1361" s="1008"/>
      <c r="D1361" s="1009"/>
      <c r="E1361" s="1025"/>
      <c r="F1361" s="1011"/>
      <c r="G1361" s="588"/>
      <c r="H1361" s="1012"/>
      <c r="I1361" s="1012"/>
      <c r="J1361" s="1012"/>
      <c r="K1361" s="1012"/>
      <c r="L1361" s="1012"/>
      <c r="M1361" s="897"/>
      <c r="N1361" s="481"/>
    </row>
    <row r="1362" spans="1:14" s="39" customFormat="1" ht="23.25">
      <c r="A1362" s="927"/>
      <c r="B1362" s="894"/>
      <c r="C1362" s="1008"/>
      <c r="D1362" s="1009"/>
      <c r="E1362" s="1025" t="s">
        <v>20557</v>
      </c>
      <c r="F1362" s="1011"/>
      <c r="G1362" s="588"/>
      <c r="H1362" s="1012"/>
      <c r="I1362" s="1012"/>
      <c r="J1362" s="1012"/>
      <c r="K1362" s="1016"/>
      <c r="L1362" s="1012"/>
      <c r="M1362" s="900">
        <f>K1365</f>
        <v>749</v>
      </c>
      <c r="N1362" s="481"/>
    </row>
    <row r="1363" spans="1:14" s="39" customFormat="1" ht="13.5" customHeight="1">
      <c r="A1363" s="927"/>
      <c r="B1363" s="894"/>
      <c r="C1363" s="1008"/>
      <c r="D1363" s="1009"/>
      <c r="E1363" s="1025" t="s">
        <v>20458</v>
      </c>
      <c r="F1363" s="1011"/>
      <c r="G1363" s="588"/>
      <c r="H1363" s="1012">
        <v>645</v>
      </c>
      <c r="I1363" s="1012"/>
      <c r="J1363" s="1012">
        <v>0.4</v>
      </c>
      <c r="K1363" s="1012">
        <f>H1363*J1363</f>
        <v>258</v>
      </c>
      <c r="L1363" s="1012"/>
      <c r="M1363" s="900"/>
      <c r="N1363" s="481"/>
    </row>
    <row r="1364" spans="1:14" s="39" customFormat="1">
      <c r="A1364" s="927"/>
      <c r="B1364" s="894"/>
      <c r="C1364" s="1008"/>
      <c r="D1364" s="1009"/>
      <c r="E1364" s="1025" t="s">
        <v>20425</v>
      </c>
      <c r="F1364" s="1011"/>
      <c r="G1364" s="588"/>
      <c r="H1364" s="1012">
        <v>778</v>
      </c>
      <c r="I1364" s="1012"/>
      <c r="J1364" s="1012">
        <v>0.63</v>
      </c>
      <c r="K1364" s="1012">
        <f>H1364*J1364</f>
        <v>490.14</v>
      </c>
      <c r="L1364" s="1012"/>
      <c r="M1364" s="900"/>
      <c r="N1364" s="481"/>
    </row>
    <row r="1365" spans="1:14" s="39" customFormat="1" ht="23.25">
      <c r="A1365" s="927"/>
      <c r="B1365" s="894"/>
      <c r="C1365" s="1008"/>
      <c r="D1365" s="1009"/>
      <c r="E1365" s="1018" t="s">
        <v>20563</v>
      </c>
      <c r="F1365" s="1011"/>
      <c r="G1365" s="588"/>
      <c r="H1365" s="1012"/>
      <c r="I1365" s="1012"/>
      <c r="J1365" s="1012"/>
      <c r="K1365" s="1016">
        <f>ROUNDUP(SUM(K1363:K1364),0)</f>
        <v>749</v>
      </c>
      <c r="L1365" s="1012"/>
      <c r="M1365" s="897"/>
      <c r="N1365" s="481"/>
    </row>
    <row r="1366" spans="1:14" s="39" customFormat="1">
      <c r="A1366" s="927"/>
      <c r="B1366" s="894"/>
      <c r="C1366" s="1008"/>
      <c r="D1366" s="1009"/>
      <c r="E1366" s="1025"/>
      <c r="F1366" s="1011"/>
      <c r="G1366" s="588"/>
      <c r="H1366" s="1012"/>
      <c r="I1366" s="1012"/>
      <c r="J1366" s="1012"/>
      <c r="K1366" s="1012"/>
      <c r="L1366" s="1012"/>
      <c r="M1366" s="897"/>
      <c r="N1366" s="481"/>
    </row>
    <row r="1367" spans="1:14" s="39" customFormat="1" ht="23.25">
      <c r="A1367" s="927"/>
      <c r="B1367" s="894"/>
      <c r="C1367" s="1008"/>
      <c r="D1367" s="1009"/>
      <c r="E1367" s="1018" t="s">
        <v>20564</v>
      </c>
      <c r="F1367" s="1011"/>
      <c r="G1367" s="588"/>
      <c r="H1367" s="1012" t="s">
        <v>19972</v>
      </c>
      <c r="I1367" s="1012"/>
      <c r="J1367" s="1012"/>
      <c r="K1367" s="1012"/>
      <c r="L1367" s="1012"/>
      <c r="M1367" s="897">
        <f>SUM(M1328:M1365)</f>
        <v>28106</v>
      </c>
      <c r="N1367" s="481"/>
    </row>
    <row r="1368" spans="1:14" s="39" customFormat="1">
      <c r="A1368" s="927"/>
      <c r="B1368" s="894"/>
      <c r="C1368" s="1008"/>
      <c r="D1368" s="1009"/>
      <c r="E1368" s="1025"/>
      <c r="F1368" s="1011"/>
      <c r="G1368" s="588"/>
      <c r="H1368" s="1012"/>
      <c r="I1368" s="1012"/>
      <c r="J1368" s="1012"/>
      <c r="K1368" s="1012"/>
      <c r="L1368" s="1012"/>
      <c r="M1368" s="897"/>
      <c r="N1368" s="481"/>
    </row>
    <row r="1369" spans="1:14" s="483" customFormat="1" ht="24.75">
      <c r="A1369" s="927">
        <v>3</v>
      </c>
      <c r="B1369" s="891" t="str">
        <f>$B$1301&amp;"."&amp;A1369</f>
        <v>5.3.5.3</v>
      </c>
      <c r="C1369" s="998" t="str">
        <f ca="1">VLOOKUP($B1369,'PLANILHA ORÇAMENTÁRIA'!$C:$M,2,0)</f>
        <v>ED-9054</v>
      </c>
      <c r="D1369" s="998" t="str">
        <f ca="1">VLOOKUP($B1369,'PLANILHA ORÇAMENTÁRIA'!$C:$M,3,0)</f>
        <v>SEINFRA-MG</v>
      </c>
      <c r="E1369" s="999" t="str">
        <f ca="1">VLOOKUP($B1369,'PLANILHA ORÇAMENTÁRIA'!$C:$M,4,0)</f>
        <v>FORNECIMENTO DE CONCRETO ESTRUTURAL, USINADO BOMBEADO, AUTO-ADENSÁVEL, COM FCK 30MPA, INCLUSIVE LANÇAMENTO E ACABAMENTO</v>
      </c>
      <c r="F1369" s="998" t="str">
        <f ca="1">VLOOKUP($B1369,'PLANILHA ORÇAMENTÁRIA'!$C:$M,5,0)</f>
        <v>M3</v>
      </c>
      <c r="G1369" s="1000" t="s">
        <v>16</v>
      </c>
      <c r="H1369" s="1001" t="s">
        <v>17</v>
      </c>
      <c r="I1369" s="1001" t="s">
        <v>18</v>
      </c>
      <c r="J1369" s="1001" t="s">
        <v>19</v>
      </c>
      <c r="K1369" s="1001" t="s">
        <v>20</v>
      </c>
      <c r="L1369" s="1001" t="s">
        <v>21</v>
      </c>
      <c r="M1369" s="901">
        <f>M1392</f>
        <v>196.50244000000001</v>
      </c>
      <c r="N1369" s="482"/>
    </row>
    <row r="1370" spans="1:14" s="39" customFormat="1">
      <c r="A1370" s="927"/>
      <c r="B1370" s="894"/>
      <c r="C1370" s="1008"/>
      <c r="D1370" s="1009"/>
      <c r="E1370" s="1025" t="s">
        <v>20590</v>
      </c>
      <c r="F1370" s="1011"/>
      <c r="G1370" s="588"/>
      <c r="H1370" s="1012"/>
      <c r="I1370" s="1012"/>
      <c r="J1370" s="1012"/>
      <c r="K1370" s="1012"/>
      <c r="L1370" s="1012"/>
      <c r="M1370" s="897"/>
      <c r="N1370" s="481"/>
    </row>
    <row r="1371" spans="1:14" s="39" customFormat="1">
      <c r="A1371" s="927"/>
      <c r="B1371" s="894"/>
      <c r="C1371" s="1008"/>
      <c r="D1371" s="1009"/>
      <c r="E1371" s="1025" t="s">
        <v>20589</v>
      </c>
      <c r="F1371" s="1011"/>
      <c r="G1371" s="588">
        <v>1</v>
      </c>
      <c r="H1371" s="1012">
        <v>8.3000000000000007</v>
      </c>
      <c r="I1371" s="1012">
        <v>3.4</v>
      </c>
      <c r="J1371" s="1012">
        <v>2</v>
      </c>
      <c r="K1371" s="1012"/>
      <c r="L1371" s="1012">
        <f>H1371*I1371*J1371</f>
        <v>56.440000000000005</v>
      </c>
      <c r="M1371" s="900">
        <f t="shared" ref="M1371:M1375" si="149">L1371*G1371</f>
        <v>56.440000000000005</v>
      </c>
      <c r="N1371" s="481"/>
    </row>
    <row r="1372" spans="1:14" s="39" customFormat="1">
      <c r="A1372" s="927"/>
      <c r="B1372" s="894"/>
      <c r="C1372" s="1008"/>
      <c r="D1372" s="1009"/>
      <c r="E1372" s="1025" t="s">
        <v>20710</v>
      </c>
      <c r="F1372" s="1011"/>
      <c r="G1372" s="588">
        <v>1</v>
      </c>
      <c r="H1372" s="1012">
        <v>1.85</v>
      </c>
      <c r="I1372" s="1012">
        <v>2.2000000000000002</v>
      </c>
      <c r="J1372" s="1012">
        <v>0.189</v>
      </c>
      <c r="K1372" s="1012"/>
      <c r="L1372" s="1012">
        <f t="shared" ref="L1372" si="150">H1372*I1372*J1372</f>
        <v>0.76923000000000008</v>
      </c>
      <c r="M1372" s="900">
        <f t="shared" ref="M1372" si="151">L1372*G1372</f>
        <v>0.76923000000000008</v>
      </c>
      <c r="N1372" s="481"/>
    </row>
    <row r="1373" spans="1:14" s="39" customFormat="1">
      <c r="A1373" s="927"/>
      <c r="B1373" s="894"/>
      <c r="C1373" s="1008"/>
      <c r="D1373" s="1009"/>
      <c r="E1373" s="1025" t="s">
        <v>20711</v>
      </c>
      <c r="F1373" s="1011"/>
      <c r="G1373" s="588">
        <v>1</v>
      </c>
      <c r="H1373" s="1012">
        <v>1.85</v>
      </c>
      <c r="I1373" s="1012">
        <v>1.2</v>
      </c>
      <c r="J1373" s="1012">
        <v>0.70299999999999996</v>
      </c>
      <c r="K1373" s="1012"/>
      <c r="L1373" s="1012">
        <f t="shared" ref="L1373:L1375" si="152">H1373*I1373*J1373</f>
        <v>1.5606599999999999</v>
      </c>
      <c r="M1373" s="900">
        <f t="shared" si="149"/>
        <v>1.5606599999999999</v>
      </c>
      <c r="N1373" s="481"/>
    </row>
    <row r="1374" spans="1:14" s="39" customFormat="1">
      <c r="A1374" s="927"/>
      <c r="B1374" s="894"/>
      <c r="C1374" s="1008"/>
      <c r="D1374" s="1009"/>
      <c r="E1374" s="1025" t="s">
        <v>20706</v>
      </c>
      <c r="F1374" s="1011"/>
      <c r="G1374" s="588">
        <v>1</v>
      </c>
      <c r="H1374" s="1012">
        <v>1</v>
      </c>
      <c r="I1374" s="1012">
        <v>1.2</v>
      </c>
      <c r="J1374" s="1012">
        <v>0.41399999999999998</v>
      </c>
      <c r="K1374" s="1012"/>
      <c r="L1374" s="1012">
        <f t="shared" si="152"/>
        <v>0.49679999999999996</v>
      </c>
      <c r="M1374" s="900">
        <f t="shared" si="149"/>
        <v>0.49679999999999996</v>
      </c>
      <c r="N1374" s="481"/>
    </row>
    <row r="1375" spans="1:14" s="39" customFormat="1">
      <c r="A1375" s="927"/>
      <c r="B1375" s="894"/>
      <c r="C1375" s="1008"/>
      <c r="D1375" s="1009"/>
      <c r="E1375" s="1025" t="s">
        <v>20707</v>
      </c>
      <c r="F1375" s="1011"/>
      <c r="G1375" s="588">
        <v>1</v>
      </c>
      <c r="H1375" s="1012">
        <v>1</v>
      </c>
      <c r="I1375" s="1012">
        <v>1.2</v>
      </c>
      <c r="J1375" s="1012">
        <v>0.55800000000000005</v>
      </c>
      <c r="K1375" s="1012"/>
      <c r="L1375" s="1012">
        <f t="shared" si="152"/>
        <v>0.66960000000000008</v>
      </c>
      <c r="M1375" s="900">
        <f t="shared" si="149"/>
        <v>0.66960000000000008</v>
      </c>
      <c r="N1375" s="481"/>
    </row>
    <row r="1376" spans="1:14" s="39" customFormat="1">
      <c r="A1376" s="927"/>
      <c r="B1376" s="894"/>
      <c r="C1376" s="1008"/>
      <c r="D1376" s="1009"/>
      <c r="E1376" s="1025"/>
      <c r="F1376" s="1011"/>
      <c r="G1376" s="588"/>
      <c r="H1376" s="1012"/>
      <c r="I1376" s="1012"/>
      <c r="J1376" s="1012"/>
      <c r="K1376" s="1012"/>
      <c r="L1376" s="1012"/>
      <c r="M1376" s="900"/>
      <c r="N1376" s="481"/>
    </row>
    <row r="1377" spans="1:14" s="39" customFormat="1" ht="23.25">
      <c r="A1377" s="927"/>
      <c r="B1377" s="894"/>
      <c r="C1377" s="1008"/>
      <c r="D1377" s="1009"/>
      <c r="E1377" s="1025" t="s">
        <v>20584</v>
      </c>
      <c r="F1377" s="1011"/>
      <c r="G1377" s="588"/>
      <c r="H1377" s="1012"/>
      <c r="I1377" s="1012"/>
      <c r="J1377" s="1012"/>
      <c r="K1377" s="1012"/>
      <c r="L1377" s="1012"/>
      <c r="M1377" s="897"/>
      <c r="N1377" s="481"/>
    </row>
    <row r="1378" spans="1:14" s="39" customFormat="1">
      <c r="A1378" s="927"/>
      <c r="B1378" s="894"/>
      <c r="C1378" s="1008"/>
      <c r="D1378" s="1009"/>
      <c r="E1378" s="1025" t="s">
        <v>20588</v>
      </c>
      <c r="F1378" s="1011"/>
      <c r="G1378" s="588">
        <v>2</v>
      </c>
      <c r="H1378" s="1012">
        <v>7.8</v>
      </c>
      <c r="I1378" s="1012">
        <v>2.2000000000000002</v>
      </c>
      <c r="J1378" s="1012">
        <v>2</v>
      </c>
      <c r="K1378" s="1012"/>
      <c r="L1378" s="1012">
        <f>H1378*I1378*J1378</f>
        <v>34.32</v>
      </c>
      <c r="M1378" s="900">
        <f>L1378*G1378</f>
        <v>68.64</v>
      </c>
      <c r="N1378" s="481"/>
    </row>
    <row r="1379" spans="1:14" s="39" customFormat="1">
      <c r="A1379" s="927"/>
      <c r="B1379" s="894"/>
      <c r="C1379" s="1008"/>
      <c r="D1379" s="1009"/>
      <c r="E1379" s="1025" t="s">
        <v>20705</v>
      </c>
      <c r="F1379" s="1011"/>
      <c r="G1379" s="588">
        <v>2</v>
      </c>
      <c r="H1379" s="1012">
        <v>1</v>
      </c>
      <c r="I1379" s="1012">
        <v>1.05</v>
      </c>
      <c r="J1379" s="1012">
        <v>0.104</v>
      </c>
      <c r="K1379" s="1012"/>
      <c r="L1379" s="1012">
        <f t="shared" ref="L1379:L1383" si="153">H1379*I1379*J1379</f>
        <v>0.10920000000000001</v>
      </c>
      <c r="M1379" s="900">
        <f t="shared" ref="M1379:M1383" si="154">L1379*G1379</f>
        <v>0.21840000000000001</v>
      </c>
      <c r="N1379" s="481"/>
    </row>
    <row r="1380" spans="1:14" s="39" customFormat="1">
      <c r="A1380" s="927"/>
      <c r="B1380" s="894"/>
      <c r="C1380" s="1008"/>
      <c r="D1380" s="1009"/>
      <c r="E1380" s="1025" t="s">
        <v>20706</v>
      </c>
      <c r="F1380" s="1011"/>
      <c r="G1380" s="588">
        <v>2</v>
      </c>
      <c r="H1380" s="1012">
        <v>1</v>
      </c>
      <c r="I1380" s="1012">
        <v>1.05</v>
      </c>
      <c r="J1380" s="1012">
        <v>0.2</v>
      </c>
      <c r="K1380" s="1012"/>
      <c r="L1380" s="1012">
        <f t="shared" si="153"/>
        <v>0.21000000000000002</v>
      </c>
      <c r="M1380" s="900">
        <f t="shared" si="154"/>
        <v>0.42000000000000004</v>
      </c>
      <c r="N1380" s="481"/>
    </row>
    <row r="1381" spans="1:14" s="39" customFormat="1">
      <c r="A1381" s="927"/>
      <c r="B1381" s="894"/>
      <c r="C1381" s="1008"/>
      <c r="D1381" s="1009"/>
      <c r="E1381" s="1025" t="s">
        <v>20707</v>
      </c>
      <c r="F1381" s="1011"/>
      <c r="G1381" s="588">
        <v>2</v>
      </c>
      <c r="H1381" s="1012">
        <v>1</v>
      </c>
      <c r="I1381" s="1012">
        <v>1.05</v>
      </c>
      <c r="J1381" s="1012">
        <v>0.96</v>
      </c>
      <c r="K1381" s="1012"/>
      <c r="L1381" s="1012">
        <f t="shared" si="153"/>
        <v>1.008</v>
      </c>
      <c r="M1381" s="900">
        <f t="shared" si="154"/>
        <v>2.016</v>
      </c>
      <c r="N1381" s="481"/>
    </row>
    <row r="1382" spans="1:14" s="39" customFormat="1">
      <c r="A1382" s="927"/>
      <c r="B1382" s="894"/>
      <c r="C1382" s="1008"/>
      <c r="D1382" s="1009"/>
      <c r="E1382" s="1025" t="s">
        <v>20708</v>
      </c>
      <c r="F1382" s="1011"/>
      <c r="G1382" s="588">
        <v>2</v>
      </c>
      <c r="H1382" s="1012">
        <v>1</v>
      </c>
      <c r="I1382" s="1012">
        <v>1.05</v>
      </c>
      <c r="J1382" s="1012">
        <v>0.29599999999999999</v>
      </c>
      <c r="K1382" s="1012"/>
      <c r="L1382" s="1012">
        <f t="shared" si="153"/>
        <v>0.31080000000000002</v>
      </c>
      <c r="M1382" s="900">
        <f t="shared" si="154"/>
        <v>0.62160000000000004</v>
      </c>
      <c r="N1382" s="481"/>
    </row>
    <row r="1383" spans="1:14" s="39" customFormat="1">
      <c r="A1383" s="927"/>
      <c r="B1383" s="894"/>
      <c r="C1383" s="1008"/>
      <c r="D1383" s="1009"/>
      <c r="E1383" s="1025" t="s">
        <v>20709</v>
      </c>
      <c r="F1383" s="1011"/>
      <c r="G1383" s="588">
        <v>2</v>
      </c>
      <c r="H1383" s="1012">
        <v>1</v>
      </c>
      <c r="I1383" s="1012">
        <v>1.05</v>
      </c>
      <c r="J1383" s="1012">
        <v>0.192</v>
      </c>
      <c r="K1383" s="1012"/>
      <c r="L1383" s="1012">
        <f t="shared" si="153"/>
        <v>0.2016</v>
      </c>
      <c r="M1383" s="900">
        <f t="shared" si="154"/>
        <v>0.4032</v>
      </c>
      <c r="N1383" s="481"/>
    </row>
    <row r="1384" spans="1:14" s="39" customFormat="1">
      <c r="A1384" s="927"/>
      <c r="B1384" s="894"/>
      <c r="C1384" s="1008"/>
      <c r="D1384" s="1009"/>
      <c r="E1384" s="1025"/>
      <c r="F1384" s="1011"/>
      <c r="G1384" s="588"/>
      <c r="H1384" s="1012"/>
      <c r="I1384" s="1012"/>
      <c r="J1384" s="1012"/>
      <c r="K1384" s="1012"/>
      <c r="L1384" s="1012"/>
      <c r="M1384" s="900"/>
      <c r="N1384" s="481"/>
    </row>
    <row r="1385" spans="1:14" s="39" customFormat="1">
      <c r="A1385" s="927"/>
      <c r="B1385" s="894"/>
      <c r="C1385" s="1008"/>
      <c r="D1385" s="1009"/>
      <c r="E1385" s="1025" t="s">
        <v>20587</v>
      </c>
      <c r="F1385" s="1011"/>
      <c r="G1385" s="588">
        <v>3</v>
      </c>
      <c r="H1385" s="1012">
        <v>7.4</v>
      </c>
      <c r="I1385" s="1012">
        <v>1.8</v>
      </c>
      <c r="J1385" s="1012">
        <v>1.5</v>
      </c>
      <c r="K1385" s="1012"/>
      <c r="L1385" s="1012">
        <f>H1385*I1385*J1385</f>
        <v>19.98</v>
      </c>
      <c r="M1385" s="900">
        <f>L1385*G1385</f>
        <v>59.94</v>
      </c>
      <c r="N1385" s="481"/>
    </row>
    <row r="1386" spans="1:14" s="39" customFormat="1">
      <c r="A1386" s="927"/>
      <c r="B1386" s="894"/>
      <c r="C1386" s="1008"/>
      <c r="D1386" s="1009"/>
      <c r="E1386" s="1025" t="s">
        <v>20705</v>
      </c>
      <c r="F1386" s="1011"/>
      <c r="G1386" s="588">
        <v>3</v>
      </c>
      <c r="H1386" s="1012">
        <v>1</v>
      </c>
      <c r="I1386" s="1012">
        <v>0.85</v>
      </c>
      <c r="J1386" s="1012">
        <v>0.128</v>
      </c>
      <c r="K1386" s="1012"/>
      <c r="L1386" s="1012">
        <f t="shared" ref="L1386:L1391" si="155">H1386*I1386*J1386</f>
        <v>0.10879999999999999</v>
      </c>
      <c r="M1386" s="900">
        <f t="shared" ref="M1386:M1391" si="156">L1386*G1386</f>
        <v>0.32639999999999997</v>
      </c>
      <c r="N1386" s="481"/>
    </row>
    <row r="1387" spans="1:14" s="39" customFormat="1">
      <c r="A1387" s="927"/>
      <c r="B1387" s="894"/>
      <c r="C1387" s="1008"/>
      <c r="D1387" s="1009"/>
      <c r="E1387" s="1025" t="s">
        <v>20706</v>
      </c>
      <c r="F1387" s="1011"/>
      <c r="G1387" s="588">
        <v>3</v>
      </c>
      <c r="H1387" s="1012">
        <v>1</v>
      </c>
      <c r="I1387" s="1012">
        <v>0.85</v>
      </c>
      <c r="J1387" s="1012">
        <v>0.215</v>
      </c>
      <c r="K1387" s="1012"/>
      <c r="L1387" s="1012">
        <f t="shared" si="155"/>
        <v>0.18275</v>
      </c>
      <c r="M1387" s="900">
        <f t="shared" si="156"/>
        <v>0.54825000000000002</v>
      </c>
      <c r="N1387" s="481"/>
    </row>
    <row r="1388" spans="1:14" s="39" customFormat="1">
      <c r="A1388" s="927"/>
      <c r="B1388" s="894"/>
      <c r="C1388" s="1008"/>
      <c r="D1388" s="1009"/>
      <c r="E1388" s="1025" t="s">
        <v>20707</v>
      </c>
      <c r="F1388" s="1011"/>
      <c r="G1388" s="588">
        <v>3</v>
      </c>
      <c r="H1388" s="1012">
        <v>1</v>
      </c>
      <c r="I1388" s="1012">
        <v>0.85</v>
      </c>
      <c r="J1388" s="1012">
        <v>0.87</v>
      </c>
      <c r="K1388" s="1012"/>
      <c r="L1388" s="1012">
        <f t="shared" si="155"/>
        <v>0.73949999999999994</v>
      </c>
      <c r="M1388" s="900">
        <f t="shared" si="156"/>
        <v>2.2184999999999997</v>
      </c>
      <c r="N1388" s="481"/>
    </row>
    <row r="1389" spans="1:14" s="39" customFormat="1">
      <c r="A1389" s="927"/>
      <c r="B1389" s="894"/>
      <c r="C1389" s="1008"/>
      <c r="D1389" s="1009"/>
      <c r="E1389" s="1025" t="s">
        <v>20708</v>
      </c>
      <c r="F1389" s="1011"/>
      <c r="G1389" s="588">
        <v>3</v>
      </c>
      <c r="H1389" s="1012">
        <v>1</v>
      </c>
      <c r="I1389" s="1012">
        <v>0.85</v>
      </c>
      <c r="J1389" s="1012">
        <v>0.30199999999999999</v>
      </c>
      <c r="K1389" s="1012"/>
      <c r="L1389" s="1012">
        <f t="shared" si="155"/>
        <v>0.25669999999999998</v>
      </c>
      <c r="M1389" s="900">
        <f t="shared" si="156"/>
        <v>0.77010000000000001</v>
      </c>
      <c r="N1389" s="481"/>
    </row>
    <row r="1390" spans="1:14" s="39" customFormat="1">
      <c r="A1390" s="927"/>
      <c r="B1390" s="894"/>
      <c r="C1390" s="1008"/>
      <c r="D1390" s="1009"/>
      <c r="E1390" s="1025" t="s">
        <v>20709</v>
      </c>
      <c r="F1390" s="1011"/>
      <c r="G1390" s="588">
        <v>3</v>
      </c>
      <c r="H1390" s="1012">
        <v>1</v>
      </c>
      <c r="I1390" s="1012">
        <v>0.85</v>
      </c>
      <c r="J1390" s="1012">
        <v>0.17399999999999999</v>
      </c>
      <c r="K1390" s="1012"/>
      <c r="L1390" s="1012">
        <f t="shared" si="155"/>
        <v>0.14789999999999998</v>
      </c>
      <c r="M1390" s="900">
        <f t="shared" si="156"/>
        <v>0.44369999999999993</v>
      </c>
      <c r="N1390" s="481"/>
    </row>
    <row r="1391" spans="1:14" s="39" customFormat="1">
      <c r="A1391" s="927"/>
      <c r="B1391" s="894"/>
      <c r="C1391" s="1008"/>
      <c r="D1391" s="1009"/>
      <c r="E1391" s="1025" t="s">
        <v>20714</v>
      </c>
      <c r="F1391" s="1011"/>
      <c r="G1391" s="588">
        <v>2</v>
      </c>
      <c r="H1391" s="1012">
        <v>1.05</v>
      </c>
      <c r="I1391" s="1012">
        <v>0.75</v>
      </c>
      <c r="J1391" s="1012">
        <v>0.13</v>
      </c>
      <c r="K1391" s="1012"/>
      <c r="L1391" s="1012">
        <f t="shared" si="155"/>
        <v>0.10237500000000002</v>
      </c>
      <c r="M1391" s="900">
        <f t="shared" si="156"/>
        <v>0.20475000000000004</v>
      </c>
      <c r="N1391" s="481"/>
    </row>
    <row r="1392" spans="1:14" s="39" customFormat="1">
      <c r="A1392" s="927"/>
      <c r="B1392" s="894"/>
      <c r="C1392" s="1008"/>
      <c r="D1392" s="1009"/>
      <c r="E1392" s="1018" t="s">
        <v>20712</v>
      </c>
      <c r="F1392" s="1011"/>
      <c r="G1392" s="588"/>
      <c r="H1392" s="1012"/>
      <c r="I1392" s="1012"/>
      <c r="J1392" s="1012"/>
      <c r="K1392" s="1012"/>
      <c r="L1392" s="1012"/>
      <c r="M1392" s="897">
        <f>SUM(M1370:M1390)</f>
        <v>196.50244000000001</v>
      </c>
      <c r="N1392" s="481"/>
    </row>
    <row r="1393" spans="1:14" s="39" customFormat="1">
      <c r="A1393" s="927"/>
      <c r="B1393" s="894"/>
      <c r="C1393" s="1008"/>
      <c r="D1393" s="1009"/>
      <c r="E1393" s="1025"/>
      <c r="F1393" s="1011"/>
      <c r="G1393" s="588"/>
      <c r="H1393" s="1012"/>
      <c r="I1393" s="1012"/>
      <c r="J1393" s="1012"/>
      <c r="K1393" s="1012"/>
      <c r="L1393" s="1012"/>
      <c r="M1393" s="897"/>
      <c r="N1393" s="481"/>
    </row>
    <row r="1394" spans="1:14" s="483" customFormat="1">
      <c r="A1394" s="927">
        <v>4</v>
      </c>
      <c r="B1394" s="891" t="str">
        <f>$B$1301&amp;"."&amp;A1394</f>
        <v>5.3.5.4</v>
      </c>
      <c r="C1394" s="998" t="str">
        <f ca="1">VLOOKUP($B1394,'PLANILHA ORÇAMENTÁRIA'!$C:$M,2,0)</f>
        <v>CPU-026</v>
      </c>
      <c r="D1394" s="998" t="str">
        <f ca="1">VLOOKUP($B1394,'PLANILHA ORÇAMENTÁRIA'!$C:$M,3,0)</f>
        <v>EXTRA</v>
      </c>
      <c r="E1394" s="999" t="str">
        <f ca="1">VLOOKUP($B1394,'PLANILHA ORÇAMENTÁRIA'!$C:$M,4,0)</f>
        <v>LOCAÇÃO, MONTAGEM, DESMONTAGEM DE ESCORAMENTO VIGA TRAVESSA</v>
      </c>
      <c r="F1394" s="998" t="str">
        <f ca="1">VLOOKUP($B1394,'PLANILHA ORÇAMENTÁRIA'!$C:$M,5,0)</f>
        <v>M3</v>
      </c>
      <c r="G1394" s="1000" t="s">
        <v>16</v>
      </c>
      <c r="H1394" s="1001" t="s">
        <v>17</v>
      </c>
      <c r="I1394" s="1001" t="s">
        <v>18</v>
      </c>
      <c r="J1394" s="1001" t="s">
        <v>19</v>
      </c>
      <c r="K1394" s="1001" t="s">
        <v>20</v>
      </c>
      <c r="L1394" s="1001" t="s">
        <v>21</v>
      </c>
      <c r="M1394" s="901">
        <f>M1400</f>
        <v>110.74000000000001</v>
      </c>
      <c r="N1394" s="482"/>
    </row>
    <row r="1395" spans="1:14" s="39" customFormat="1">
      <c r="A1395" s="927"/>
      <c r="B1395" s="894"/>
      <c r="C1395" s="1008"/>
      <c r="D1395" s="1009"/>
      <c r="E1395" s="1025" t="s">
        <v>20590</v>
      </c>
      <c r="F1395" s="1011"/>
      <c r="G1395" s="588"/>
      <c r="H1395" s="1012"/>
      <c r="I1395" s="1012"/>
      <c r="J1395" s="1012"/>
      <c r="K1395" s="1012"/>
      <c r="L1395" s="1012"/>
      <c r="M1395" s="897"/>
      <c r="N1395" s="481"/>
    </row>
    <row r="1396" spans="1:14" s="39" customFormat="1">
      <c r="A1396" s="927"/>
      <c r="B1396" s="894"/>
      <c r="C1396" s="1008"/>
      <c r="D1396" s="1009"/>
      <c r="E1396" s="1025" t="s">
        <v>22819</v>
      </c>
      <c r="F1396" s="1011"/>
      <c r="G1396" s="588">
        <v>1</v>
      </c>
      <c r="H1396" s="1012">
        <v>8.3000000000000007</v>
      </c>
      <c r="I1396" s="1012">
        <v>3.4</v>
      </c>
      <c r="J1396" s="1012">
        <f>J1371</f>
        <v>2</v>
      </c>
      <c r="K1396" s="1012">
        <f>I1396*H1396*G1396</f>
        <v>28.220000000000002</v>
      </c>
      <c r="L1396" s="1012">
        <f>H1396*I1396*J1396</f>
        <v>56.440000000000005</v>
      </c>
      <c r="M1396" s="900">
        <f>L1396</f>
        <v>56.440000000000005</v>
      </c>
      <c r="N1396" s="481"/>
    </row>
    <row r="1397" spans="1:14" s="39" customFormat="1" ht="23.25">
      <c r="A1397" s="927"/>
      <c r="B1397" s="894"/>
      <c r="C1397" s="1008"/>
      <c r="D1397" s="1009"/>
      <c r="E1397" s="1025" t="s">
        <v>20584</v>
      </c>
      <c r="F1397" s="1011"/>
      <c r="G1397" s="588"/>
      <c r="H1397" s="1012"/>
      <c r="I1397" s="1012"/>
      <c r="J1397" s="1012"/>
      <c r="K1397" s="1012"/>
      <c r="L1397" s="1012"/>
      <c r="M1397" s="897"/>
      <c r="N1397" s="481"/>
    </row>
    <row r="1398" spans="1:14" s="39" customFormat="1">
      <c r="A1398" s="927"/>
      <c r="B1398" s="894"/>
      <c r="C1398" s="1008"/>
      <c r="D1398" s="1009"/>
      <c r="E1398" s="1025" t="s">
        <v>20588</v>
      </c>
      <c r="F1398" s="1011"/>
      <c r="G1398" s="588">
        <v>2</v>
      </c>
      <c r="H1398" s="1012">
        <v>7.8</v>
      </c>
      <c r="I1398" s="1012">
        <v>2.2000000000000002</v>
      </c>
      <c r="J1398" s="1012">
        <f>J1378</f>
        <v>2</v>
      </c>
      <c r="K1398" s="1012">
        <f t="shared" ref="K1398:K1399" si="157">I1398*H1398*G1398</f>
        <v>34.32</v>
      </c>
      <c r="L1398" s="1012">
        <f>H1398*I1398*J1398</f>
        <v>34.32</v>
      </c>
      <c r="M1398" s="900">
        <f t="shared" ref="M1398:M1399" si="158">L1398</f>
        <v>34.32</v>
      </c>
      <c r="N1398" s="481"/>
    </row>
    <row r="1399" spans="1:14" s="39" customFormat="1">
      <c r="A1399" s="927"/>
      <c r="B1399" s="894"/>
      <c r="C1399" s="1008"/>
      <c r="D1399" s="1009"/>
      <c r="E1399" s="1025" t="s">
        <v>20587</v>
      </c>
      <c r="F1399" s="1011"/>
      <c r="G1399" s="588">
        <v>3</v>
      </c>
      <c r="H1399" s="1012">
        <v>7.4</v>
      </c>
      <c r="I1399" s="1012">
        <v>1.8</v>
      </c>
      <c r="J1399" s="1012">
        <f>J1385</f>
        <v>1.5</v>
      </c>
      <c r="K1399" s="1012">
        <f t="shared" si="157"/>
        <v>39.96</v>
      </c>
      <c r="L1399" s="1012">
        <f>H1399*I1399*J1399</f>
        <v>19.98</v>
      </c>
      <c r="M1399" s="900">
        <f t="shared" si="158"/>
        <v>19.98</v>
      </c>
      <c r="N1399" s="481"/>
    </row>
    <row r="1400" spans="1:14" s="39" customFormat="1">
      <c r="A1400" s="927"/>
      <c r="B1400" s="894"/>
      <c r="C1400" s="1008"/>
      <c r="D1400" s="1009"/>
      <c r="E1400" s="1018" t="s">
        <v>20592</v>
      </c>
      <c r="F1400" s="1011"/>
      <c r="G1400" s="588"/>
      <c r="H1400" s="1012"/>
      <c r="I1400" s="1012"/>
      <c r="J1400" s="1012"/>
      <c r="K1400" s="1012"/>
      <c r="L1400" s="1012"/>
      <c r="M1400" s="897">
        <f>SUM(M1395:M1399)</f>
        <v>110.74000000000001</v>
      </c>
      <c r="N1400" s="481"/>
    </row>
    <row r="1401" spans="1:14" s="39" customFormat="1">
      <c r="A1401" s="927"/>
      <c r="B1401" s="894"/>
      <c r="C1401" s="1008"/>
      <c r="D1401" s="1009"/>
      <c r="E1401" s="1025"/>
      <c r="F1401" s="1011"/>
      <c r="G1401" s="588"/>
      <c r="H1401" s="1012"/>
      <c r="I1401" s="1012"/>
      <c r="J1401" s="1012"/>
      <c r="K1401" s="1012"/>
      <c r="L1401" s="1012"/>
      <c r="M1401" s="900"/>
      <c r="N1401" s="481"/>
    </row>
    <row r="1402" spans="1:14" s="39" customFormat="1" ht="15" customHeight="1">
      <c r="A1402" s="927">
        <v>6</v>
      </c>
      <c r="B1402" s="910" t="str">
        <f>$B$1017&amp;"."&amp;A1402</f>
        <v>5.3.6</v>
      </c>
      <c r="C1402" s="1039"/>
      <c r="D1402" s="1039"/>
      <c r="E1402" s="1040" t="s">
        <v>20664</v>
      </c>
      <c r="F1402" s="1041"/>
      <c r="G1402" s="1042"/>
      <c r="H1402" s="1043"/>
      <c r="I1402" s="1043"/>
      <c r="J1402" s="1043"/>
      <c r="K1402" s="1043"/>
      <c r="L1402" s="1043"/>
      <c r="M1402" s="911"/>
      <c r="N1402" s="481"/>
    </row>
    <row r="1403" spans="1:14" s="483" customFormat="1" ht="24.75">
      <c r="A1403" s="927">
        <v>1</v>
      </c>
      <c r="B1403" s="891" t="str">
        <f>$B$1402&amp;"."&amp;A1403</f>
        <v>5.3.6.1</v>
      </c>
      <c r="C1403" s="998">
        <f ca="1">VLOOKUP($B1403,'PLANILHA ORÇAMENTÁRIA'!$C:$M,2,0)</f>
        <v>92268</v>
      </c>
      <c r="D1403" s="998" t="str">
        <f ca="1">VLOOKUP($B1403,'PLANILHA ORÇAMENTÁRIA'!$C:$M,3,0)</f>
        <v>SINAPI</v>
      </c>
      <c r="E1403" s="999" t="str">
        <f ca="1">VLOOKUP($B1403,'PLANILHA ORÇAMENTÁRIA'!$C:$M,4,0)</f>
        <v>FABRICAÇÃO DE FÔRMA PARA LAJES, EM CHAPA DE MADEIRA COMPENSADA PLASTIFICADA, E = 18 MM. AF_09/2020</v>
      </c>
      <c r="F1403" s="998" t="str">
        <f ca="1">VLOOKUP($B1403,'PLANILHA ORÇAMENTÁRIA'!$C:$M,5,0)</f>
        <v>M2</v>
      </c>
      <c r="G1403" s="1000" t="s">
        <v>16</v>
      </c>
      <c r="H1403" s="1001" t="s">
        <v>17</v>
      </c>
      <c r="I1403" s="1001" t="s">
        <v>18</v>
      </c>
      <c r="J1403" s="1001" t="s">
        <v>19</v>
      </c>
      <c r="K1403" s="1001" t="s">
        <v>20</v>
      </c>
      <c r="L1403" s="1001" t="s">
        <v>21</v>
      </c>
      <c r="M1403" s="901">
        <f>M1420</f>
        <v>807.1072200000001</v>
      </c>
      <c r="N1403" s="482"/>
    </row>
    <row r="1404" spans="1:14" s="39" customFormat="1">
      <c r="A1404" s="927"/>
      <c r="B1404" s="894"/>
      <c r="C1404" s="1008"/>
      <c r="D1404" s="1009"/>
      <c r="E1404" s="1013" t="s">
        <v>20419</v>
      </c>
      <c r="F1404" s="1011"/>
      <c r="G1404" s="588"/>
      <c r="H1404" s="1012"/>
      <c r="I1404" s="1012"/>
      <c r="J1404" s="1012"/>
      <c r="K1404" s="1012"/>
      <c r="L1404" s="1012"/>
      <c r="M1404" s="897"/>
      <c r="N1404" s="481"/>
    </row>
    <row r="1405" spans="1:14" s="39" customFormat="1">
      <c r="A1405" s="927"/>
      <c r="B1405" s="894"/>
      <c r="C1405" s="1008"/>
      <c r="D1405" s="1009"/>
      <c r="E1405" s="1013" t="s">
        <v>20415</v>
      </c>
      <c r="F1405" s="1011"/>
      <c r="G1405" s="588">
        <v>1</v>
      </c>
      <c r="H1405" s="1012">
        <v>1.9650000000000001</v>
      </c>
      <c r="I1405" s="1012">
        <v>1.165</v>
      </c>
      <c r="J1405" s="1012">
        <v>0.22</v>
      </c>
      <c r="K1405" s="1012">
        <f>(H1405*I1405) + (2*H1405*J1405)+(2*I1405*J1405)</f>
        <v>3.6664250000000003</v>
      </c>
      <c r="L1405" s="1012"/>
      <c r="M1405" s="900">
        <f>K1405*G1405</f>
        <v>3.6664250000000003</v>
      </c>
      <c r="N1405" s="481"/>
    </row>
    <row r="1406" spans="1:14" s="39" customFormat="1">
      <c r="A1406" s="927"/>
      <c r="B1406" s="894"/>
      <c r="C1406" s="1008"/>
      <c r="D1406" s="1009"/>
      <c r="E1406" s="1013" t="s">
        <v>20416</v>
      </c>
      <c r="F1406" s="1011"/>
      <c r="G1406" s="588">
        <v>42</v>
      </c>
      <c r="H1406" s="1012">
        <v>1.9650000000000001</v>
      </c>
      <c r="I1406" s="1012">
        <v>1.04</v>
      </c>
      <c r="J1406" s="1012">
        <v>0.22</v>
      </c>
      <c r="K1406" s="1012">
        <f t="shared" ref="K1406:K1408" si="159">(H1406*I1406) + (2*H1406*J1406)+(2*I1406*J1406)</f>
        <v>3.3658000000000001</v>
      </c>
      <c r="L1406" s="1012"/>
      <c r="M1406" s="900">
        <f t="shared" ref="M1406:M1409" si="160">K1406*G1406</f>
        <v>141.36360000000002</v>
      </c>
      <c r="N1406" s="481"/>
    </row>
    <row r="1407" spans="1:14" s="39" customFormat="1">
      <c r="A1407" s="927"/>
      <c r="B1407" s="894"/>
      <c r="C1407" s="1008"/>
      <c r="D1407" s="1009"/>
      <c r="E1407" s="1013" t="s">
        <v>20417</v>
      </c>
      <c r="F1407" s="1011"/>
      <c r="G1407" s="588">
        <v>2</v>
      </c>
      <c r="H1407" s="1012">
        <v>1.9650000000000001</v>
      </c>
      <c r="I1407" s="1012">
        <v>1.06</v>
      </c>
      <c r="J1407" s="1012">
        <v>0.22</v>
      </c>
      <c r="K1407" s="1012">
        <f t="shared" si="159"/>
        <v>3.4138999999999999</v>
      </c>
      <c r="L1407" s="1012"/>
      <c r="M1407" s="900">
        <f t="shared" si="160"/>
        <v>6.8277999999999999</v>
      </c>
      <c r="N1407" s="481"/>
    </row>
    <row r="1408" spans="1:14" s="39" customFormat="1">
      <c r="A1408" s="927"/>
      <c r="B1408" s="894"/>
      <c r="C1408" s="1008"/>
      <c r="D1408" s="1009"/>
      <c r="E1408" s="1013" t="s">
        <v>20418</v>
      </c>
      <c r="F1408" s="1011"/>
      <c r="G1408" s="588">
        <v>1</v>
      </c>
      <c r="H1408" s="1012">
        <v>1.9650000000000001</v>
      </c>
      <c r="I1408" s="1012">
        <v>0.94299999999999995</v>
      </c>
      <c r="J1408" s="1012">
        <v>0.22</v>
      </c>
      <c r="K1408" s="1012">
        <f t="shared" si="159"/>
        <v>3.1325150000000002</v>
      </c>
      <c r="L1408" s="1012"/>
      <c r="M1408" s="900">
        <f t="shared" si="160"/>
        <v>3.1325150000000002</v>
      </c>
      <c r="N1408" s="481"/>
    </row>
    <row r="1409" spans="1:14" s="39" customFormat="1">
      <c r="A1409" s="927"/>
      <c r="B1409" s="894"/>
      <c r="C1409" s="1008"/>
      <c r="D1409" s="1009"/>
      <c r="E1409" s="1013" t="s">
        <v>20725</v>
      </c>
      <c r="F1409" s="1011"/>
      <c r="G1409" s="588">
        <v>3</v>
      </c>
      <c r="H1409" s="1072">
        <v>1.1259999999999999</v>
      </c>
      <c r="I1409" s="1012">
        <v>25</v>
      </c>
      <c r="J1409" s="1012">
        <v>0.22</v>
      </c>
      <c r="K1409" s="1012">
        <f>(H1409*I1409)</f>
        <v>28.15</v>
      </c>
      <c r="L1409" s="1012"/>
      <c r="M1409" s="900">
        <f t="shared" si="160"/>
        <v>84.449999999999989</v>
      </c>
      <c r="N1409" s="481"/>
    </row>
    <row r="1410" spans="1:14" s="39" customFormat="1">
      <c r="A1410" s="927"/>
      <c r="B1410" s="894"/>
      <c r="C1410" s="1008"/>
      <c r="D1410" s="1009"/>
      <c r="E1410" s="1018" t="s">
        <v>20666</v>
      </c>
      <c r="F1410" s="1011"/>
      <c r="G1410" s="588">
        <f>SUM(G1405:G1409)</f>
        <v>49</v>
      </c>
      <c r="H1410" s="1012"/>
      <c r="I1410" s="1012"/>
      <c r="J1410" s="1012"/>
      <c r="K1410" s="1012"/>
      <c r="L1410" s="1012"/>
      <c r="M1410" s="897">
        <f>SUBTOTAL(9,M1405:M1408)</f>
        <v>154.99034000000003</v>
      </c>
      <c r="N1410" s="481"/>
    </row>
    <row r="1411" spans="1:14" s="39" customFormat="1">
      <c r="A1411" s="927"/>
      <c r="B1411" s="894"/>
      <c r="C1411" s="1008"/>
      <c r="D1411" s="1009"/>
      <c r="E1411" s="1010"/>
      <c r="F1411" s="1011"/>
      <c r="G1411" s="588"/>
      <c r="H1411" s="1012"/>
      <c r="I1411" s="1012"/>
      <c r="J1411" s="1012"/>
      <c r="K1411" s="1012"/>
      <c r="L1411" s="1012"/>
      <c r="M1411" s="897"/>
      <c r="N1411" s="481"/>
    </row>
    <row r="1412" spans="1:14" s="39" customFormat="1" ht="23.25">
      <c r="A1412" s="927"/>
      <c r="B1412" s="894"/>
      <c r="C1412" s="1008"/>
      <c r="D1412" s="1009"/>
      <c r="E1412" s="1013" t="s">
        <v>20431</v>
      </c>
      <c r="F1412" s="1011"/>
      <c r="G1412" s="588"/>
      <c r="H1412" s="1012"/>
      <c r="I1412" s="1012"/>
      <c r="J1412" s="1012"/>
      <c r="K1412" s="1012"/>
      <c r="L1412" s="1012"/>
      <c r="M1412" s="897"/>
      <c r="N1412" s="481"/>
    </row>
    <row r="1413" spans="1:14" s="39" customFormat="1">
      <c r="A1413" s="927"/>
      <c r="B1413" s="894"/>
      <c r="C1413" s="1008"/>
      <c r="D1413" s="1009"/>
      <c r="E1413" s="1013" t="s">
        <v>20420</v>
      </c>
      <c r="F1413" s="1011"/>
      <c r="G1413" s="588">
        <v>1</v>
      </c>
      <c r="H1413" s="1012">
        <v>2.04</v>
      </c>
      <c r="I1413" s="1012">
        <v>0.71299999999999997</v>
      </c>
      <c r="J1413" s="1012">
        <v>0.22</v>
      </c>
      <c r="K1413" s="1012">
        <f t="shared" ref="K1413:K1416" si="161">(H1413*I1413) + (2*H1413*J1413)+(2*I1413*J1413)</f>
        <v>2.6658400000000002</v>
      </c>
      <c r="L1413" s="1012"/>
      <c r="M1413" s="900">
        <f>K1413*G1413</f>
        <v>2.6658400000000002</v>
      </c>
      <c r="N1413" s="481"/>
    </row>
    <row r="1414" spans="1:14" s="39" customFormat="1">
      <c r="A1414" s="927"/>
      <c r="B1414" s="894"/>
      <c r="C1414" s="1008"/>
      <c r="D1414" s="1009"/>
      <c r="E1414" s="1013" t="s">
        <v>20421</v>
      </c>
      <c r="F1414" s="1011"/>
      <c r="G1414" s="588">
        <v>44</v>
      </c>
      <c r="H1414" s="1012">
        <v>2.04</v>
      </c>
      <c r="I1414" s="1012">
        <v>1.04</v>
      </c>
      <c r="J1414" s="1012">
        <v>0.22</v>
      </c>
      <c r="K1414" s="1012">
        <f t="shared" si="161"/>
        <v>3.4767999999999999</v>
      </c>
      <c r="L1414" s="1012"/>
      <c r="M1414" s="900">
        <f>K1414*G1414</f>
        <v>152.97919999999999</v>
      </c>
      <c r="N1414" s="481"/>
    </row>
    <row r="1415" spans="1:14" s="39" customFormat="1">
      <c r="A1415" s="927"/>
      <c r="B1415" s="894"/>
      <c r="C1415" s="1008"/>
      <c r="D1415" s="1009"/>
      <c r="E1415" s="1013" t="s">
        <v>20422</v>
      </c>
      <c r="F1415" s="1011"/>
      <c r="G1415" s="588">
        <v>2</v>
      </c>
      <c r="H1415" s="1012">
        <v>2.04</v>
      </c>
      <c r="I1415" s="1012">
        <v>0.71299999999999997</v>
      </c>
      <c r="J1415" s="1012">
        <v>0.22</v>
      </c>
      <c r="K1415" s="1012">
        <f t="shared" si="161"/>
        <v>2.6658400000000002</v>
      </c>
      <c r="L1415" s="1012"/>
      <c r="M1415" s="900">
        <f>K1415*G1415</f>
        <v>5.3316800000000004</v>
      </c>
      <c r="N1415" s="481"/>
    </row>
    <row r="1416" spans="1:14" s="39" customFormat="1">
      <c r="A1416" s="927"/>
      <c r="B1416" s="894"/>
      <c r="C1416" s="1008"/>
      <c r="D1416" s="1009"/>
      <c r="E1416" s="1013" t="s">
        <v>20423</v>
      </c>
      <c r="F1416" s="1011"/>
      <c r="G1416" s="588">
        <v>1</v>
      </c>
      <c r="H1416" s="1012">
        <v>2.04</v>
      </c>
      <c r="I1416" s="1012">
        <v>0.622</v>
      </c>
      <c r="J1416" s="1012">
        <v>0.22</v>
      </c>
      <c r="K1416" s="1012">
        <f t="shared" si="161"/>
        <v>2.4401600000000001</v>
      </c>
      <c r="L1416" s="1012"/>
      <c r="M1416" s="900">
        <f>K1416*G1416</f>
        <v>2.4401600000000001</v>
      </c>
      <c r="N1416" s="481"/>
    </row>
    <row r="1417" spans="1:14" s="39" customFormat="1">
      <c r="A1417" s="927"/>
      <c r="B1417" s="894"/>
      <c r="C1417" s="1008"/>
      <c r="D1417" s="1009"/>
      <c r="E1417" s="1013" t="s">
        <v>20725</v>
      </c>
      <c r="F1417" s="1011"/>
      <c r="G1417" s="588">
        <f>3*5</f>
        <v>15</v>
      </c>
      <c r="H1417" s="1072">
        <f>1.078</f>
        <v>1.0780000000000001</v>
      </c>
      <c r="I1417" s="1012">
        <v>25</v>
      </c>
      <c r="J1417" s="1012">
        <v>0.22</v>
      </c>
      <c r="K1417" s="1012">
        <f>(H1417*I1417)</f>
        <v>26.950000000000003</v>
      </c>
      <c r="L1417" s="1012"/>
      <c r="M1417" s="900">
        <f>K1417*G1417</f>
        <v>404.25000000000006</v>
      </c>
      <c r="N1417" s="481"/>
    </row>
    <row r="1418" spans="1:14" s="39" customFormat="1">
      <c r="A1418" s="927"/>
      <c r="B1418" s="894"/>
      <c r="C1418" s="1008"/>
      <c r="D1418" s="1009"/>
      <c r="E1418" s="1018" t="s">
        <v>20665</v>
      </c>
      <c r="F1418" s="1011"/>
      <c r="G1418" s="588">
        <f>SUM(G1413:G1417)</f>
        <v>63</v>
      </c>
      <c r="H1418" s="1012"/>
      <c r="I1418" s="1012"/>
      <c r="J1418" s="1012"/>
      <c r="K1418" s="1012"/>
      <c r="L1418" s="1012"/>
      <c r="M1418" s="897">
        <f>SUBTOTAL(9,M1413:M1416)</f>
        <v>163.41687999999999</v>
      </c>
      <c r="N1418" s="481"/>
    </row>
    <row r="1419" spans="1:14" s="39" customFormat="1">
      <c r="A1419" s="927"/>
      <c r="B1419" s="894"/>
      <c r="C1419" s="1008"/>
      <c r="D1419" s="1009"/>
      <c r="E1419" s="1010"/>
      <c r="F1419" s="1011"/>
      <c r="G1419" s="588"/>
      <c r="H1419" s="1012"/>
      <c r="I1419" s="1012"/>
      <c r="J1419" s="1012"/>
      <c r="K1419" s="1012"/>
      <c r="L1419" s="1012"/>
      <c r="M1419" s="897"/>
      <c r="N1419" s="481"/>
    </row>
    <row r="1420" spans="1:14" s="39" customFormat="1">
      <c r="A1420" s="927"/>
      <c r="B1420" s="894"/>
      <c r="C1420" s="1008"/>
      <c r="D1420" s="1009"/>
      <c r="E1420" s="1018" t="s">
        <v>20433</v>
      </c>
      <c r="F1420" s="1011"/>
      <c r="G1420" s="588"/>
      <c r="H1420" s="1012"/>
      <c r="I1420" s="1012"/>
      <c r="J1420" s="1012"/>
      <c r="K1420" s="1012"/>
      <c r="L1420" s="1012"/>
      <c r="M1420" s="897">
        <f>SUBTOTAL(9,M1405:M1419)</f>
        <v>807.1072200000001</v>
      </c>
      <c r="N1420" s="481"/>
    </row>
    <row r="1421" spans="1:14" s="39" customFormat="1">
      <c r="A1421" s="927"/>
      <c r="B1421" s="894"/>
      <c r="C1421" s="1008"/>
      <c r="D1421" s="1009"/>
      <c r="E1421" s="1010"/>
      <c r="F1421" s="1011"/>
      <c r="G1421" s="588"/>
      <c r="H1421" s="1012"/>
      <c r="I1421" s="1012"/>
      <c r="J1421" s="1012"/>
      <c r="K1421" s="1012"/>
      <c r="L1421" s="1012"/>
      <c r="M1421" s="897"/>
      <c r="N1421" s="481"/>
    </row>
    <row r="1422" spans="1:14" s="483" customFormat="1" ht="24.75">
      <c r="A1422" s="927">
        <v>2</v>
      </c>
      <c r="B1422" s="891" t="str">
        <f>$B$1402&amp;"."&amp;A1422</f>
        <v>5.3.6.2</v>
      </c>
      <c r="C1422" s="998" t="str">
        <f ca="1">VLOOKUP($B1422,'PLANILHA ORÇAMENTÁRIA'!$C:$M,2,0)</f>
        <v>CPU-023</v>
      </c>
      <c r="D1422" s="998" t="str">
        <f ca="1">VLOOKUP($B1422,'PLANILHA ORÇAMENTÁRIA'!$C:$M,3,0)</f>
        <v>EXTRA</v>
      </c>
      <c r="E1422" s="999" t="str">
        <f ca="1">VLOOKUP($B1422,'PLANILHA ORÇAMENTÁRIA'!$C:$M,4,0)</f>
        <v>LOCAÇÃO, MONTAGEM, DESMONTAGEM DE TORRE DE ESCORAMENTO TRELIÇADO VIGA CAIXÃO E TABULEIRO</v>
      </c>
      <c r="F1422" s="998" t="str">
        <f ca="1">VLOOKUP($B1422,'PLANILHA ORÇAMENTÁRIA'!$C:$M,5,0)</f>
        <v>M3</v>
      </c>
      <c r="G1422" s="1000" t="s">
        <v>16</v>
      </c>
      <c r="H1422" s="1001" t="s">
        <v>17</v>
      </c>
      <c r="I1422" s="1001" t="s">
        <v>18</v>
      </c>
      <c r="J1422" s="1001" t="s">
        <v>19</v>
      </c>
      <c r="K1422" s="1001" t="s">
        <v>20</v>
      </c>
      <c r="L1422" s="1001" t="s">
        <v>21</v>
      </c>
      <c r="M1422" s="901">
        <f>L1432</f>
        <v>7878.7799999999988</v>
      </c>
      <c r="N1422" s="482"/>
    </row>
    <row r="1423" spans="1:14" s="39" customFormat="1" ht="23.25">
      <c r="A1423" s="927"/>
      <c r="B1423" s="894"/>
      <c r="C1423" s="1008"/>
      <c r="D1423" s="1009"/>
      <c r="E1423" s="1013" t="s">
        <v>22821</v>
      </c>
      <c r="F1423" s="1011"/>
      <c r="G1423" s="588"/>
      <c r="H1423" s="1012"/>
      <c r="I1423" s="1012"/>
      <c r="J1423" s="1012"/>
      <c r="K1423" s="1012"/>
      <c r="L1423" s="1012"/>
      <c r="M1423" s="897"/>
      <c r="N1423" s="481"/>
    </row>
    <row r="1424" spans="1:14" s="39" customFormat="1" ht="23.25">
      <c r="A1424" s="927"/>
      <c r="B1424" s="894"/>
      <c r="C1424" s="1008"/>
      <c r="D1424" s="1009"/>
      <c r="E1424" s="1013" t="s">
        <v>22820</v>
      </c>
      <c r="F1424" s="1011"/>
      <c r="G1424" s="588">
        <v>1</v>
      </c>
      <c r="H1424" s="1012">
        <v>91</v>
      </c>
      <c r="I1424" s="1012">
        <v>7.8</v>
      </c>
      <c r="J1424" s="1012">
        <f>AVERAGE(5.5,13,14.8)</f>
        <v>11.1</v>
      </c>
      <c r="K1424" s="1012">
        <f t="shared" ref="K1424:K1431" si="162">H1424*I1424</f>
        <v>709.8</v>
      </c>
      <c r="L1424" s="1012">
        <f t="shared" ref="L1424" si="163">H1424*I1424*J1424*G1424</f>
        <v>7878.7799999999988</v>
      </c>
      <c r="M1424" s="897"/>
      <c r="N1424" s="481"/>
    </row>
    <row r="1425" spans="1:14" s="39" customFormat="1" ht="23.25">
      <c r="A1425" s="927"/>
      <c r="B1425" s="894"/>
      <c r="C1425" s="1008"/>
      <c r="D1425" s="1051"/>
      <c r="E1425" s="1052" t="s">
        <v>44366</v>
      </c>
      <c r="F1425" s="1053"/>
      <c r="G1425" s="1054">
        <v>1</v>
      </c>
      <c r="H1425" s="1055">
        <v>25</v>
      </c>
      <c r="I1425" s="1055">
        <v>7</v>
      </c>
      <c r="J1425" s="1055">
        <f>(13.86+12.37)/2</f>
        <v>13.114999999999998</v>
      </c>
      <c r="K1425" s="1055">
        <f t="shared" si="162"/>
        <v>175</v>
      </c>
      <c r="L1425" s="1055">
        <f t="shared" ref="L1425:L1431" si="164">H1425*I1425*J1425*G1425</f>
        <v>2295.1249999999995</v>
      </c>
      <c r="M1425" s="897"/>
      <c r="N1425" s="481"/>
    </row>
    <row r="1426" spans="1:14" s="39" customFormat="1" ht="23.25">
      <c r="A1426" s="927"/>
      <c r="B1426" s="894"/>
      <c r="C1426" s="1008"/>
      <c r="D1426" s="1051"/>
      <c r="E1426" s="1052" t="s">
        <v>44367</v>
      </c>
      <c r="F1426" s="1053"/>
      <c r="G1426" s="1054">
        <v>1</v>
      </c>
      <c r="H1426" s="1055">
        <v>25</v>
      </c>
      <c r="I1426" s="1055">
        <v>7</v>
      </c>
      <c r="J1426" s="1055">
        <f>(12.25+11.08)/2</f>
        <v>11.664999999999999</v>
      </c>
      <c r="K1426" s="1055">
        <f t="shared" si="162"/>
        <v>175</v>
      </c>
      <c r="L1426" s="1055">
        <f t="shared" si="164"/>
        <v>2041.3749999999998</v>
      </c>
      <c r="M1426" s="897"/>
      <c r="N1426" s="481"/>
    </row>
    <row r="1427" spans="1:14" s="39" customFormat="1" ht="23.25">
      <c r="A1427" s="927"/>
      <c r="B1427" s="894"/>
      <c r="C1427" s="1008"/>
      <c r="D1427" s="1051"/>
      <c r="E1427" s="1052" t="s">
        <v>44368</v>
      </c>
      <c r="F1427" s="1053"/>
      <c r="G1427" s="1054">
        <v>1</v>
      </c>
      <c r="H1427" s="1055">
        <v>25</v>
      </c>
      <c r="I1427" s="1055">
        <v>7</v>
      </c>
      <c r="J1427" s="1055">
        <f>(10.13+8.52)/2</f>
        <v>9.3249999999999993</v>
      </c>
      <c r="K1427" s="1055">
        <f t="shared" si="162"/>
        <v>175</v>
      </c>
      <c r="L1427" s="1055">
        <f t="shared" si="164"/>
        <v>1631.8749999999998</v>
      </c>
      <c r="M1427" s="897"/>
      <c r="N1427" s="481"/>
    </row>
    <row r="1428" spans="1:14" s="39" customFormat="1" ht="23.25">
      <c r="A1428" s="927"/>
      <c r="B1428" s="894"/>
      <c r="C1428" s="1008"/>
      <c r="D1428" s="1051"/>
      <c r="E1428" s="1052" t="s">
        <v>44369</v>
      </c>
      <c r="F1428" s="1053"/>
      <c r="G1428" s="1054">
        <v>1</v>
      </c>
      <c r="H1428" s="1055">
        <v>25</v>
      </c>
      <c r="I1428" s="1055">
        <v>7</v>
      </c>
      <c r="J1428" s="1055">
        <f>(8.38+6.63)/2</f>
        <v>7.5050000000000008</v>
      </c>
      <c r="K1428" s="1055">
        <f t="shared" si="162"/>
        <v>175</v>
      </c>
      <c r="L1428" s="1055">
        <f t="shared" si="164"/>
        <v>1313.3750000000002</v>
      </c>
      <c r="M1428" s="897"/>
      <c r="N1428" s="481"/>
    </row>
    <row r="1429" spans="1:14" s="39" customFormat="1" ht="23.25">
      <c r="A1429" s="927"/>
      <c r="B1429" s="894"/>
      <c r="C1429" s="1008"/>
      <c r="D1429" s="1051"/>
      <c r="E1429" s="1052" t="s">
        <v>44370</v>
      </c>
      <c r="F1429" s="1053"/>
      <c r="G1429" s="1054">
        <v>1</v>
      </c>
      <c r="H1429" s="1055">
        <v>25</v>
      </c>
      <c r="I1429" s="1055">
        <v>7</v>
      </c>
      <c r="J1429" s="1055">
        <f>(6.43+4.81)/2</f>
        <v>5.6199999999999992</v>
      </c>
      <c r="K1429" s="1055">
        <f t="shared" si="162"/>
        <v>175</v>
      </c>
      <c r="L1429" s="1055">
        <f t="shared" si="164"/>
        <v>983.49999999999989</v>
      </c>
      <c r="M1429" s="897"/>
      <c r="N1429" s="481"/>
    </row>
    <row r="1430" spans="1:14" s="929" customFormat="1" ht="23.25">
      <c r="A1430" s="927"/>
      <c r="B1430" s="894"/>
      <c r="C1430" s="1008"/>
      <c r="D1430" s="1051"/>
      <c r="E1430" s="1052" t="s">
        <v>44371</v>
      </c>
      <c r="F1430" s="1053"/>
      <c r="G1430" s="1054">
        <v>1</v>
      </c>
      <c r="H1430" s="1055">
        <v>25</v>
      </c>
      <c r="I1430" s="1055">
        <v>7</v>
      </c>
      <c r="J1430" s="1055">
        <f>(4.58+3.04)/2</f>
        <v>3.81</v>
      </c>
      <c r="K1430" s="1055">
        <f t="shared" si="162"/>
        <v>175</v>
      </c>
      <c r="L1430" s="1055">
        <f t="shared" si="164"/>
        <v>666.75</v>
      </c>
      <c r="M1430" s="897"/>
      <c r="N1430" s="928"/>
    </row>
    <row r="1431" spans="1:14" s="39" customFormat="1">
      <c r="A1431" s="927"/>
      <c r="B1431" s="894"/>
      <c r="C1431" s="1008"/>
      <c r="D1431" s="1051"/>
      <c r="E1431" s="1052" t="s">
        <v>20596</v>
      </c>
      <c r="F1431" s="1053"/>
      <c r="G1431" s="1054">
        <v>12</v>
      </c>
      <c r="H1431" s="1055">
        <v>25</v>
      </c>
      <c r="I1431" s="1055">
        <v>0.5</v>
      </c>
      <c r="J1431" s="1055">
        <f>AVERAGE(J1425:J1430)</f>
        <v>8.5066666666666659</v>
      </c>
      <c r="K1431" s="1055">
        <f t="shared" si="162"/>
        <v>12.5</v>
      </c>
      <c r="L1431" s="1055">
        <f t="shared" si="164"/>
        <v>1276</v>
      </c>
      <c r="M1431" s="897"/>
      <c r="N1431" s="481"/>
    </row>
    <row r="1432" spans="1:14" s="39" customFormat="1" ht="12" customHeight="1">
      <c r="A1432" s="927"/>
      <c r="B1432" s="894"/>
      <c r="C1432" s="1008"/>
      <c r="D1432" s="1009"/>
      <c r="E1432" s="1018" t="s">
        <v>22822</v>
      </c>
      <c r="F1432" s="1011"/>
      <c r="G1432" s="588"/>
      <c r="H1432" s="1012"/>
      <c r="I1432" s="1012"/>
      <c r="J1432" s="1012"/>
      <c r="K1432" s="1016">
        <f>SUM(K1424:K1431)</f>
        <v>1772.3</v>
      </c>
      <c r="L1432" s="1016">
        <f>SUM(L1424)</f>
        <v>7878.7799999999988</v>
      </c>
      <c r="M1432" s="897"/>
      <c r="N1432" s="481"/>
    </row>
    <row r="1433" spans="1:14" s="39" customFormat="1" ht="12" customHeight="1">
      <c r="A1433" s="927"/>
      <c r="B1433" s="894"/>
      <c r="C1433" s="1008"/>
      <c r="D1433" s="1009"/>
      <c r="E1433" s="1010"/>
      <c r="F1433" s="1011"/>
      <c r="G1433" s="588"/>
      <c r="H1433" s="1012"/>
      <c r="I1433" s="1012"/>
      <c r="J1433" s="1012"/>
      <c r="K1433" s="1012"/>
      <c r="L1433" s="1012"/>
      <c r="M1433" s="897"/>
      <c r="N1433" s="481"/>
    </row>
    <row r="1434" spans="1:14" s="483" customFormat="1" ht="24.75">
      <c r="A1434" s="927">
        <v>3</v>
      </c>
      <c r="B1434" s="891" t="str">
        <f>$B$1402&amp;"."&amp;A1434</f>
        <v>5.3.6.3</v>
      </c>
      <c r="C1434" s="998" t="str">
        <f ca="1">VLOOKUP($B1434,'PLANILHA ORÇAMENTÁRIA'!$C:$M,2,0)</f>
        <v>ED-29563</v>
      </c>
      <c r="D1434" s="998" t="str">
        <f ca="1">VLOOKUP($B1434,'PLANILHA ORÇAMENTÁRIA'!$C:$M,3,0)</f>
        <v>SEINFRA-MG</v>
      </c>
      <c r="E1434" s="999" t="str">
        <f ca="1">VLOOKUP($B1434,'PLANILHA ORÇAMENTÁRIA'!$C:$M,4,0)</f>
        <v>ARMADURA DE TELA DE AÇO CA-60, SOLDADA TIPO Q-61, DIÂMETRO Ø3,4MM, TRAMA COM DIMENSÃO (150X150)MM, INCLUSIVE ESPAÇADOR, EXCLUSIVE CONCRETO</v>
      </c>
      <c r="F1434" s="998" t="str">
        <f ca="1">VLOOKUP($B1434,'PLANILHA ORÇAMENTÁRIA'!$C:$M,5,0)</f>
        <v>M2</v>
      </c>
      <c r="G1434" s="1000" t="s">
        <v>16</v>
      </c>
      <c r="H1434" s="1001" t="s">
        <v>17</v>
      </c>
      <c r="I1434" s="1001" t="s">
        <v>18</v>
      </c>
      <c r="J1434" s="1001" t="s">
        <v>20606</v>
      </c>
      <c r="K1434" s="1001" t="s">
        <v>20</v>
      </c>
      <c r="L1434" s="1001" t="s">
        <v>20432</v>
      </c>
      <c r="M1434" s="901">
        <f>M1451</f>
        <v>569.083665</v>
      </c>
      <c r="N1434" s="482"/>
    </row>
    <row r="1435" spans="1:14" s="39" customFormat="1" ht="23.25">
      <c r="A1435" s="927"/>
      <c r="B1435" s="894"/>
      <c r="C1435" s="1008"/>
      <c r="D1435" s="1009"/>
      <c r="E1435" s="1069" t="s">
        <v>20599</v>
      </c>
      <c r="F1435" s="1061"/>
      <c r="G1435" s="1062"/>
      <c r="H1435" s="1063"/>
      <c r="I1435" s="1063"/>
      <c r="J1435" s="1063"/>
      <c r="K1435" s="1064"/>
      <c r="L1435" s="1063"/>
      <c r="M1435" s="913"/>
      <c r="N1435" s="481"/>
    </row>
    <row r="1436" spans="1:14" s="39" customFormat="1">
      <c r="A1436" s="927"/>
      <c r="B1436" s="894"/>
      <c r="C1436" s="1008"/>
      <c r="D1436" s="1009"/>
      <c r="E1436" s="1013" t="s">
        <v>20600</v>
      </c>
      <c r="F1436" s="1011"/>
      <c r="G1436" s="588">
        <v>1</v>
      </c>
      <c r="H1436" s="1072">
        <v>0.78600000000000003</v>
      </c>
      <c r="I1436" s="1012">
        <v>1.9650000000000001</v>
      </c>
      <c r="J1436" s="1012">
        <v>0.97</v>
      </c>
      <c r="K1436" s="1012">
        <f>I1436*H1436</f>
        <v>1.5444900000000001</v>
      </c>
      <c r="L1436" s="1012">
        <f>K1436*J1436*G1436</f>
        <v>1.4981553000000001</v>
      </c>
      <c r="M1436" s="915">
        <f>K1436*G1436</f>
        <v>1.5444900000000001</v>
      </c>
      <c r="N1436" s="481"/>
    </row>
    <row r="1437" spans="1:14" s="39" customFormat="1">
      <c r="A1437" s="927"/>
      <c r="B1437" s="894"/>
      <c r="C1437" s="1008"/>
      <c r="D1437" s="1009"/>
      <c r="E1437" s="1013" t="s">
        <v>20601</v>
      </c>
      <c r="F1437" s="1011"/>
      <c r="G1437" s="588">
        <f>21+22</f>
        <v>43</v>
      </c>
      <c r="H1437" s="1072">
        <v>1</v>
      </c>
      <c r="I1437" s="1012">
        <v>1.9650000000000001</v>
      </c>
      <c r="J1437" s="1012">
        <v>0.97</v>
      </c>
      <c r="K1437" s="1012">
        <f t="shared" ref="K1437:K1440" si="165">I1437*H1437</f>
        <v>1.9650000000000001</v>
      </c>
      <c r="L1437" s="1012">
        <f t="shared" ref="L1437:L1440" si="166">K1437*J1437*G1437</f>
        <v>81.960149999999999</v>
      </c>
      <c r="M1437" s="915">
        <f t="shared" ref="M1437:M1440" si="167">K1437*G1437</f>
        <v>84.495000000000005</v>
      </c>
      <c r="N1437" s="481"/>
    </row>
    <row r="1438" spans="1:14" s="39" customFormat="1">
      <c r="A1438" s="927"/>
      <c r="B1438" s="894"/>
      <c r="C1438" s="1008"/>
      <c r="D1438" s="1009"/>
      <c r="E1438" s="1013" t="s">
        <v>20602</v>
      </c>
      <c r="F1438" s="1011"/>
      <c r="G1438" s="588">
        <v>1</v>
      </c>
      <c r="H1438" s="1072">
        <v>1.0629999999999999</v>
      </c>
      <c r="I1438" s="1012">
        <v>1.9650000000000001</v>
      </c>
      <c r="J1438" s="1012">
        <v>0.97</v>
      </c>
      <c r="K1438" s="1012">
        <f t="shared" si="165"/>
        <v>2.0887950000000002</v>
      </c>
      <c r="L1438" s="1012">
        <f t="shared" si="166"/>
        <v>2.0261311500000003</v>
      </c>
      <c r="M1438" s="915">
        <f t="shared" si="167"/>
        <v>2.0887950000000002</v>
      </c>
      <c r="N1438" s="481"/>
    </row>
    <row r="1439" spans="1:14" s="39" customFormat="1">
      <c r="A1439" s="927"/>
      <c r="B1439" s="894"/>
      <c r="C1439" s="1008"/>
      <c r="D1439" s="1009"/>
      <c r="E1439" s="1013" t="s">
        <v>20602</v>
      </c>
      <c r="F1439" s="1011"/>
      <c r="G1439" s="588">
        <v>1</v>
      </c>
      <c r="H1439" s="1072">
        <v>0.94899999999999995</v>
      </c>
      <c r="I1439" s="1012">
        <v>1.9650000000000001</v>
      </c>
      <c r="J1439" s="1012">
        <v>0.97</v>
      </c>
      <c r="K1439" s="1012">
        <f t="shared" si="165"/>
        <v>1.8647849999999999</v>
      </c>
      <c r="L1439" s="1012">
        <f t="shared" si="166"/>
        <v>1.8088414499999999</v>
      </c>
      <c r="M1439" s="915">
        <f t="shared" si="167"/>
        <v>1.8647849999999999</v>
      </c>
      <c r="N1439" s="481"/>
    </row>
    <row r="1440" spans="1:14" s="39" customFormat="1">
      <c r="A1440" s="927"/>
      <c r="B1440" s="894"/>
      <c r="C1440" s="1008"/>
      <c r="D1440" s="1009"/>
      <c r="E1440" s="1013" t="s">
        <v>20603</v>
      </c>
      <c r="F1440" s="1011"/>
      <c r="G1440" s="588">
        <v>1</v>
      </c>
      <c r="H1440" s="1072">
        <v>0.94299999999999995</v>
      </c>
      <c r="I1440" s="1012">
        <v>1.9650000000000001</v>
      </c>
      <c r="J1440" s="1012">
        <v>0.97</v>
      </c>
      <c r="K1440" s="1012">
        <f t="shared" si="165"/>
        <v>1.8529949999999999</v>
      </c>
      <c r="L1440" s="1012">
        <f t="shared" si="166"/>
        <v>1.7974051499999999</v>
      </c>
      <c r="M1440" s="915">
        <f t="shared" si="167"/>
        <v>1.8529949999999999</v>
      </c>
      <c r="N1440" s="481"/>
    </row>
    <row r="1441" spans="1:14" s="39" customFormat="1">
      <c r="A1441" s="927"/>
      <c r="B1441" s="894"/>
      <c r="C1441" s="1008"/>
      <c r="D1441" s="1009"/>
      <c r="E1441" s="1018" t="s">
        <v>20605</v>
      </c>
      <c r="F1441" s="1011"/>
      <c r="G1441" s="588"/>
      <c r="H1441" s="1072"/>
      <c r="I1441" s="1012"/>
      <c r="J1441" s="1012"/>
      <c r="K1441" s="1016"/>
      <c r="L1441" s="1012">
        <f>SUBTOTAL(9,L1436:L1440)</f>
        <v>89.090683049999996</v>
      </c>
      <c r="M1441" s="902">
        <f>SUBTOTAL(9,M1436:M1440)</f>
        <v>91.84606500000001</v>
      </c>
      <c r="N1441" s="481"/>
    </row>
    <row r="1442" spans="1:14" s="39" customFormat="1">
      <c r="A1442" s="927"/>
      <c r="B1442" s="894"/>
      <c r="C1442" s="1008"/>
      <c r="D1442" s="1009"/>
      <c r="E1442" s="1010" t="s">
        <v>19972</v>
      </c>
      <c r="F1442" s="1011"/>
      <c r="G1442" s="588"/>
      <c r="H1442" s="1072"/>
      <c r="I1442" s="1012"/>
      <c r="J1442" s="1012"/>
      <c r="K1442" s="1016"/>
      <c r="L1442" s="1012"/>
      <c r="M1442" s="897"/>
      <c r="N1442" s="481"/>
    </row>
    <row r="1443" spans="1:14" s="39" customFormat="1" ht="23.25">
      <c r="A1443" s="927"/>
      <c r="B1443" s="894"/>
      <c r="C1443" s="1008"/>
      <c r="D1443" s="1009"/>
      <c r="E1443" s="1069" t="s">
        <v>20434</v>
      </c>
      <c r="F1443" s="1061"/>
      <c r="G1443" s="1062"/>
      <c r="H1443" s="1063"/>
      <c r="I1443" s="1063"/>
      <c r="J1443" s="1063"/>
      <c r="K1443" s="1064"/>
      <c r="L1443" s="1063"/>
      <c r="M1443" s="913"/>
      <c r="N1443" s="481"/>
    </row>
    <row r="1444" spans="1:14" s="39" customFormat="1">
      <c r="A1444" s="927"/>
      <c r="B1444" s="894"/>
      <c r="C1444" s="1008"/>
      <c r="D1444" s="1009"/>
      <c r="E1444" s="1013" t="s">
        <v>20600</v>
      </c>
      <c r="F1444" s="1011"/>
      <c r="G1444" s="588">
        <f>1*5</f>
        <v>5</v>
      </c>
      <c r="H1444" s="1072">
        <v>0.71299999999999997</v>
      </c>
      <c r="I1444" s="1012">
        <v>2.04</v>
      </c>
      <c r="J1444" s="1012">
        <v>0.97</v>
      </c>
      <c r="K1444" s="1012">
        <f>I1444*H1444</f>
        <v>1.45452</v>
      </c>
      <c r="L1444" s="1012">
        <f>K1444*J1444*G1444</f>
        <v>7.0544220000000006</v>
      </c>
      <c r="M1444" s="915">
        <f t="shared" ref="M1444:M1448" si="168">K1444*G1444</f>
        <v>7.2726000000000006</v>
      </c>
      <c r="N1444" s="481"/>
    </row>
    <row r="1445" spans="1:14" s="39" customFormat="1">
      <c r="A1445" s="927"/>
      <c r="B1445" s="894"/>
      <c r="C1445" s="1008"/>
      <c r="D1445" s="1009"/>
      <c r="E1445" s="1013" t="s">
        <v>20601</v>
      </c>
      <c r="F1445" s="1011"/>
      <c r="G1445" s="588">
        <f>44*5</f>
        <v>220</v>
      </c>
      <c r="H1445" s="1072">
        <v>1</v>
      </c>
      <c r="I1445" s="1012">
        <v>2.04</v>
      </c>
      <c r="J1445" s="1012">
        <v>0.97</v>
      </c>
      <c r="K1445" s="1012">
        <f t="shared" ref="K1445:K1448" si="169">I1445*H1445</f>
        <v>2.04</v>
      </c>
      <c r="L1445" s="1012">
        <f t="shared" ref="L1445:L1448" si="170">K1445*J1445*G1445</f>
        <v>435.33599999999996</v>
      </c>
      <c r="M1445" s="915">
        <f t="shared" si="168"/>
        <v>448.8</v>
      </c>
      <c r="N1445" s="481"/>
    </row>
    <row r="1446" spans="1:14" s="39" customFormat="1">
      <c r="A1446" s="927"/>
      <c r="B1446" s="894"/>
      <c r="C1446" s="1008"/>
      <c r="D1446" s="1009"/>
      <c r="E1446" s="1013" t="s">
        <v>20602</v>
      </c>
      <c r="F1446" s="1011"/>
      <c r="G1446" s="588">
        <f>1*5</f>
        <v>5</v>
      </c>
      <c r="H1446" s="1072">
        <v>0.71299999999999997</v>
      </c>
      <c r="I1446" s="1012">
        <v>2.04</v>
      </c>
      <c r="J1446" s="1012">
        <v>0.97</v>
      </c>
      <c r="K1446" s="1012">
        <f t="shared" si="169"/>
        <v>1.45452</v>
      </c>
      <c r="L1446" s="1012">
        <f t="shared" si="170"/>
        <v>7.0544220000000006</v>
      </c>
      <c r="M1446" s="915">
        <f t="shared" si="168"/>
        <v>7.2726000000000006</v>
      </c>
      <c r="N1446" s="481"/>
    </row>
    <row r="1447" spans="1:14" s="39" customFormat="1">
      <c r="A1447" s="927"/>
      <c r="B1447" s="894"/>
      <c r="C1447" s="1008"/>
      <c r="D1447" s="1009"/>
      <c r="E1447" s="1013" t="s">
        <v>20602</v>
      </c>
      <c r="F1447" s="1011"/>
      <c r="G1447" s="588">
        <f>1*5</f>
        <v>5</v>
      </c>
      <c r="H1447" s="1072">
        <v>0.68100000000000005</v>
      </c>
      <c r="I1447" s="1012">
        <v>2.04</v>
      </c>
      <c r="J1447" s="1012">
        <v>0.97</v>
      </c>
      <c r="K1447" s="1012">
        <f t="shared" si="169"/>
        <v>1.38924</v>
      </c>
      <c r="L1447" s="1012">
        <f t="shared" si="170"/>
        <v>6.7378140000000002</v>
      </c>
      <c r="M1447" s="915">
        <f t="shared" si="168"/>
        <v>6.9462000000000002</v>
      </c>
      <c r="N1447" s="481"/>
    </row>
    <row r="1448" spans="1:14" s="39" customFormat="1">
      <c r="A1448" s="927"/>
      <c r="B1448" s="894"/>
      <c r="C1448" s="1008"/>
      <c r="D1448" s="1009"/>
      <c r="E1448" s="1013" t="s">
        <v>20603</v>
      </c>
      <c r="F1448" s="1011"/>
      <c r="G1448" s="588">
        <f t="shared" ref="G1448" si="171">1*5</f>
        <v>5</v>
      </c>
      <c r="H1448" s="1072">
        <v>0.68100000000000005</v>
      </c>
      <c r="I1448" s="1012">
        <v>2.04</v>
      </c>
      <c r="J1448" s="1012">
        <v>0.97</v>
      </c>
      <c r="K1448" s="1012">
        <f t="shared" si="169"/>
        <v>1.38924</v>
      </c>
      <c r="L1448" s="1012">
        <f t="shared" si="170"/>
        <v>6.7378140000000002</v>
      </c>
      <c r="M1448" s="915">
        <f t="shared" si="168"/>
        <v>6.9462000000000002</v>
      </c>
      <c r="N1448" s="481"/>
    </row>
    <row r="1449" spans="1:14" s="39" customFormat="1">
      <c r="A1449" s="927"/>
      <c r="B1449" s="894"/>
      <c r="C1449" s="1008"/>
      <c r="D1449" s="1009"/>
      <c r="E1449" s="1018" t="s">
        <v>20604</v>
      </c>
      <c r="F1449" s="1011"/>
      <c r="G1449" s="588"/>
      <c r="H1449" s="1012"/>
      <c r="I1449" s="1012"/>
      <c r="J1449" s="1012"/>
      <c r="K1449" s="1016"/>
      <c r="L1449" s="1012">
        <f>SUBTOTAL(9,L1444:L1448)</f>
        <v>462.92047199999996</v>
      </c>
      <c r="M1449" s="902">
        <f>SUBTOTAL(9,M1444:M1448)</f>
        <v>477.23759999999999</v>
      </c>
      <c r="N1449" s="481"/>
    </row>
    <row r="1450" spans="1:14" s="39" customFormat="1">
      <c r="A1450" s="927"/>
      <c r="B1450" s="894"/>
      <c r="C1450" s="1008"/>
      <c r="D1450" s="1009"/>
      <c r="E1450" s="1013" t="s">
        <v>20619</v>
      </c>
      <c r="F1450" s="1011"/>
      <c r="G1450" s="588"/>
      <c r="H1450" s="1012"/>
      <c r="I1450" s="1012"/>
      <c r="J1450" s="1012"/>
      <c r="K1450" s="1016"/>
      <c r="L1450" s="1012"/>
      <c r="M1450" s="897"/>
      <c r="N1450" s="481"/>
    </row>
    <row r="1451" spans="1:14" s="39" customFormat="1">
      <c r="A1451" s="927"/>
      <c r="B1451" s="894"/>
      <c r="C1451" s="1008"/>
      <c r="D1451" s="1009"/>
      <c r="E1451" s="1070" t="s">
        <v>20607</v>
      </c>
      <c r="F1451" s="1061"/>
      <c r="G1451" s="1062"/>
      <c r="H1451" s="1063"/>
      <c r="I1451" s="1063"/>
      <c r="J1451" s="1063"/>
      <c r="K1451" s="1063"/>
      <c r="L1451" s="1063">
        <f>(SUBTOTAL(9,L1436:L1449))</f>
        <v>552.01115504999996</v>
      </c>
      <c r="M1451" s="914">
        <f>(SUBTOTAL(9,M1436:M1449))</f>
        <v>569.083665</v>
      </c>
      <c r="N1451" s="481"/>
    </row>
    <row r="1452" spans="1:14" s="39" customFormat="1">
      <c r="A1452" s="927"/>
      <c r="B1452" s="894"/>
      <c r="C1452" s="1008"/>
      <c r="D1452" s="1009"/>
      <c r="E1452" s="1010" t="s">
        <v>19972</v>
      </c>
      <c r="F1452" s="1011"/>
      <c r="G1452" s="588"/>
      <c r="H1452" s="1012"/>
      <c r="I1452" s="1012"/>
      <c r="J1452" s="1012"/>
      <c r="K1452" s="1012"/>
      <c r="L1452" s="1012"/>
      <c r="M1452" s="897"/>
      <c r="N1452" s="481"/>
    </row>
    <row r="1453" spans="1:14" s="483" customFormat="1" ht="24.75">
      <c r="A1453" s="927">
        <v>4</v>
      </c>
      <c r="B1453" s="891" t="str">
        <f>$B$1402&amp;"."&amp;A1453</f>
        <v>5.3.6.4</v>
      </c>
      <c r="C1453" s="998">
        <f ca="1">VLOOKUP($B1453,'PLANILHA ORÇAMENTÁRIA'!$C:$M,2,0)</f>
        <v>407743</v>
      </c>
      <c r="D1453" s="998" t="str">
        <f ca="1">VLOOKUP($B1453,'PLANILHA ORÇAMENTÁRIA'!$C:$M,3,0)</f>
        <v>SICRO 3</v>
      </c>
      <c r="E1453" s="999" t="str">
        <f ca="1">VLOOKUP($B1453,'PLANILHA ORÇAMENTÁRIA'!$C:$M,4,0)</f>
        <v>TRELIÇA NERVURADA TRÊS BARRAS LONGITUDINAIS INTERLIGADAS POR DUAS DIAGONAIS SINUSOIDAL - FORNECIMENTO E INSTALAÇÃO</v>
      </c>
      <c r="F1453" s="998" t="str">
        <f ca="1">VLOOKUP($B1453,'PLANILHA ORÇAMENTÁRIA'!$C:$M,5,0)</f>
        <v>KG</v>
      </c>
      <c r="G1453" s="1000" t="s">
        <v>16</v>
      </c>
      <c r="H1453" s="1001" t="s">
        <v>17</v>
      </c>
      <c r="I1453" s="1001" t="s">
        <v>18</v>
      </c>
      <c r="J1453" s="1001" t="s">
        <v>20355</v>
      </c>
      <c r="K1453" s="1001" t="s">
        <v>20354</v>
      </c>
      <c r="L1453" s="1001" t="s">
        <v>21</v>
      </c>
      <c r="M1453" s="901">
        <f>M1468</f>
        <v>2998.05566</v>
      </c>
      <c r="N1453" s="482"/>
    </row>
    <row r="1454" spans="1:14" s="39" customFormat="1" ht="23.25">
      <c r="A1454" s="927"/>
      <c r="B1454" s="894"/>
      <c r="C1454" s="1008"/>
      <c r="D1454" s="1009"/>
      <c r="E1454" s="1069" t="s">
        <v>20597</v>
      </c>
      <c r="F1454" s="1061"/>
      <c r="G1454" s="1062"/>
      <c r="H1454" s="1063"/>
      <c r="I1454" s="1063"/>
      <c r="J1454" s="1063"/>
      <c r="K1454" s="1064"/>
      <c r="L1454" s="1063"/>
      <c r="M1454" s="913"/>
      <c r="N1454" s="481"/>
    </row>
    <row r="1455" spans="1:14" s="39" customFormat="1">
      <c r="A1455" s="927"/>
      <c r="B1455" s="894"/>
      <c r="C1455" s="1008"/>
      <c r="D1455" s="1009"/>
      <c r="E1455" s="1013" t="s">
        <v>20608</v>
      </c>
      <c r="F1455" s="1011"/>
      <c r="G1455" s="588">
        <f>1*5</f>
        <v>5</v>
      </c>
      <c r="H1455" s="1012">
        <f>1.965 + 0.2 + 0.2</f>
        <v>2.3650000000000002</v>
      </c>
      <c r="I1455" s="1012"/>
      <c r="J1455" s="1072">
        <v>0.88600000000000001</v>
      </c>
      <c r="K1455" s="1012">
        <f>H1455*J1455</f>
        <v>2.0953900000000001</v>
      </c>
      <c r="L1455" s="1012"/>
      <c r="M1455" s="900">
        <f>K1455*G1455</f>
        <v>10.47695</v>
      </c>
      <c r="N1455" s="481"/>
    </row>
    <row r="1456" spans="1:14" s="39" customFormat="1">
      <c r="A1456" s="927"/>
      <c r="B1456" s="894"/>
      <c r="C1456" s="1008"/>
      <c r="D1456" s="1009"/>
      <c r="E1456" s="1013" t="s">
        <v>20609</v>
      </c>
      <c r="F1456" s="1011"/>
      <c r="G1456" s="588">
        <f>43*5</f>
        <v>215</v>
      </c>
      <c r="H1456" s="1012">
        <f t="shared" ref="H1456:H1458" si="172">1.965 + 0.2 + 0.2</f>
        <v>2.3650000000000002</v>
      </c>
      <c r="I1456" s="1012"/>
      <c r="J1456" s="1072">
        <v>0.88600000000000001</v>
      </c>
      <c r="K1456" s="1012">
        <f t="shared" ref="K1456:K1458" si="173">H1456*J1456</f>
        <v>2.0953900000000001</v>
      </c>
      <c r="L1456" s="1012"/>
      <c r="M1456" s="900">
        <f t="shared" ref="M1456:M1458" si="174">K1456*G1456</f>
        <v>450.50885</v>
      </c>
      <c r="N1456" s="481"/>
    </row>
    <row r="1457" spans="1:14" s="39" customFormat="1">
      <c r="A1457" s="927"/>
      <c r="B1457" s="894"/>
      <c r="C1457" s="1008"/>
      <c r="D1457" s="1009"/>
      <c r="E1457" s="1013" t="s">
        <v>20611</v>
      </c>
      <c r="F1457" s="1011"/>
      <c r="G1457" s="588">
        <f>2*5</f>
        <v>10</v>
      </c>
      <c r="H1457" s="1012">
        <f t="shared" si="172"/>
        <v>2.3650000000000002</v>
      </c>
      <c r="I1457" s="1012"/>
      <c r="J1457" s="1072">
        <v>0.88600000000000001</v>
      </c>
      <c r="K1457" s="1012">
        <f t="shared" si="173"/>
        <v>2.0953900000000001</v>
      </c>
      <c r="L1457" s="1012"/>
      <c r="M1457" s="900">
        <f t="shared" si="174"/>
        <v>20.953900000000001</v>
      </c>
      <c r="N1457" s="481"/>
    </row>
    <row r="1458" spans="1:14" s="39" customFormat="1">
      <c r="A1458" s="927"/>
      <c r="B1458" s="894"/>
      <c r="C1458" s="1008"/>
      <c r="D1458" s="1009"/>
      <c r="E1458" s="1013" t="s">
        <v>20612</v>
      </c>
      <c r="F1458" s="1011"/>
      <c r="G1458" s="588">
        <f>1*4</f>
        <v>4</v>
      </c>
      <c r="H1458" s="1012">
        <f t="shared" si="172"/>
        <v>2.3650000000000002</v>
      </c>
      <c r="I1458" s="1012"/>
      <c r="J1458" s="1072">
        <v>0.88600000000000001</v>
      </c>
      <c r="K1458" s="1012">
        <f t="shared" si="173"/>
        <v>2.0953900000000001</v>
      </c>
      <c r="L1458" s="1012"/>
      <c r="M1458" s="900">
        <f t="shared" si="174"/>
        <v>8.3815600000000003</v>
      </c>
      <c r="N1458" s="481"/>
    </row>
    <row r="1459" spans="1:14" s="39" customFormat="1">
      <c r="A1459" s="927"/>
      <c r="B1459" s="894"/>
      <c r="C1459" s="1008"/>
      <c r="D1459" s="1009"/>
      <c r="E1459" s="1018" t="s">
        <v>20722</v>
      </c>
      <c r="F1459" s="1011"/>
      <c r="G1459" s="588">
        <f>SUM(G1455:G1458)</f>
        <v>234</v>
      </c>
      <c r="H1459" s="1012"/>
      <c r="I1459" s="1012"/>
      <c r="J1459" s="1012"/>
      <c r="K1459" s="1012"/>
      <c r="L1459" s="1012"/>
      <c r="M1459" s="897">
        <f>SUBTOTAL(9,M1455:M1458)</f>
        <v>490.32125999999994</v>
      </c>
      <c r="N1459" s="481"/>
    </row>
    <row r="1460" spans="1:14" s="39" customFormat="1">
      <c r="A1460" s="927"/>
      <c r="B1460" s="894"/>
      <c r="C1460" s="1008"/>
      <c r="D1460" s="1009"/>
      <c r="E1460" s="1010"/>
      <c r="F1460" s="1011"/>
      <c r="G1460" s="588"/>
      <c r="H1460" s="1012"/>
      <c r="I1460" s="1012"/>
      <c r="J1460" s="1012"/>
      <c r="K1460" s="1012"/>
      <c r="L1460" s="1012"/>
      <c r="M1460" s="897"/>
      <c r="N1460" s="481"/>
    </row>
    <row r="1461" spans="1:14" s="39" customFormat="1" ht="23.25">
      <c r="A1461" s="927"/>
      <c r="B1461" s="894"/>
      <c r="C1461" s="1008"/>
      <c r="D1461" s="1009"/>
      <c r="E1461" s="1069" t="s">
        <v>20598</v>
      </c>
      <c r="F1461" s="1061"/>
      <c r="G1461" s="1062"/>
      <c r="H1461" s="1063"/>
      <c r="I1461" s="1063"/>
      <c r="J1461" s="1063"/>
      <c r="K1461" s="1064"/>
      <c r="L1461" s="1063"/>
      <c r="M1461" s="913"/>
      <c r="N1461" s="481"/>
    </row>
    <row r="1462" spans="1:14" s="39" customFormat="1">
      <c r="A1462" s="927"/>
      <c r="B1462" s="894"/>
      <c r="C1462" s="1008"/>
      <c r="D1462" s="1009"/>
      <c r="E1462" s="1013" t="s">
        <v>20610</v>
      </c>
      <c r="F1462" s="1011"/>
      <c r="G1462" s="588">
        <f>(1*5)*3</f>
        <v>15</v>
      </c>
      <c r="H1462" s="1012">
        <f>2.04+0.2+0.2</f>
        <v>2.4400000000000004</v>
      </c>
      <c r="I1462" s="1012"/>
      <c r="J1462" s="1072">
        <v>0.88600000000000001</v>
      </c>
      <c r="K1462" s="1012">
        <f t="shared" ref="K1462:K1465" si="175">H1462*J1462</f>
        <v>2.1618400000000002</v>
      </c>
      <c r="L1462" s="1012"/>
      <c r="M1462" s="900">
        <f>K1462*G1462</f>
        <v>32.427600000000005</v>
      </c>
      <c r="N1462" s="481"/>
    </row>
    <row r="1463" spans="1:14" s="39" customFormat="1">
      <c r="A1463" s="927"/>
      <c r="B1463" s="894"/>
      <c r="C1463" s="1008"/>
      <c r="D1463" s="1009"/>
      <c r="E1463" s="1013" t="s">
        <v>20609</v>
      </c>
      <c r="F1463" s="1011"/>
      <c r="G1463" s="588">
        <f>(44*5)*5</f>
        <v>1100</v>
      </c>
      <c r="H1463" s="1012">
        <f t="shared" ref="H1463:H1465" si="176">2.04+0.2+0.2</f>
        <v>2.4400000000000004</v>
      </c>
      <c r="I1463" s="1012"/>
      <c r="J1463" s="1072">
        <v>0.88600000000000001</v>
      </c>
      <c r="K1463" s="1012">
        <f t="shared" si="175"/>
        <v>2.1618400000000002</v>
      </c>
      <c r="L1463" s="1012"/>
      <c r="M1463" s="900">
        <f t="shared" ref="M1463:M1465" si="177">K1463*G1463</f>
        <v>2378.0240000000003</v>
      </c>
      <c r="N1463" s="481"/>
    </row>
    <row r="1464" spans="1:14" s="39" customFormat="1">
      <c r="A1464" s="927"/>
      <c r="B1464" s="894"/>
      <c r="C1464" s="1008"/>
      <c r="D1464" s="1009"/>
      <c r="E1464" s="1013" t="s">
        <v>20613</v>
      </c>
      <c r="F1464" s="1011"/>
      <c r="G1464" s="588">
        <f>(2*5)*3</f>
        <v>30</v>
      </c>
      <c r="H1464" s="1012">
        <f t="shared" si="176"/>
        <v>2.4400000000000004</v>
      </c>
      <c r="I1464" s="1012"/>
      <c r="J1464" s="1072">
        <v>0.88600000000000001</v>
      </c>
      <c r="K1464" s="1012">
        <f t="shared" si="175"/>
        <v>2.1618400000000002</v>
      </c>
      <c r="L1464" s="1012"/>
      <c r="M1464" s="900">
        <f t="shared" si="177"/>
        <v>64.855200000000011</v>
      </c>
      <c r="N1464" s="481"/>
    </row>
    <row r="1465" spans="1:14" s="39" customFormat="1">
      <c r="A1465" s="927"/>
      <c r="B1465" s="894"/>
      <c r="C1465" s="1008"/>
      <c r="D1465" s="1009"/>
      <c r="E1465" s="1013" t="s">
        <v>20614</v>
      </c>
      <c r="F1465" s="1011"/>
      <c r="G1465" s="588">
        <f>(1*5)*3</f>
        <v>15</v>
      </c>
      <c r="H1465" s="1012">
        <f t="shared" si="176"/>
        <v>2.4400000000000004</v>
      </c>
      <c r="I1465" s="1012"/>
      <c r="J1465" s="1072">
        <v>0.88600000000000001</v>
      </c>
      <c r="K1465" s="1012">
        <f t="shared" si="175"/>
        <v>2.1618400000000002</v>
      </c>
      <c r="L1465" s="1012"/>
      <c r="M1465" s="900">
        <f t="shared" si="177"/>
        <v>32.427600000000005</v>
      </c>
      <c r="N1465" s="481"/>
    </row>
    <row r="1466" spans="1:14" s="39" customFormat="1">
      <c r="A1466" s="927"/>
      <c r="B1466" s="894"/>
      <c r="C1466" s="1008"/>
      <c r="D1466" s="1009"/>
      <c r="E1466" s="1018" t="s">
        <v>20721</v>
      </c>
      <c r="F1466" s="1011"/>
      <c r="G1466" s="588">
        <f>SUM(G1462:G1465)</f>
        <v>1160</v>
      </c>
      <c r="H1466" s="1012"/>
      <c r="I1466" s="1012"/>
      <c r="J1466" s="1012"/>
      <c r="K1466" s="1012"/>
      <c r="L1466" s="1012"/>
      <c r="M1466" s="897">
        <f>SUBTOTAL(9,M1462:M1465)</f>
        <v>2507.7344000000003</v>
      </c>
      <c r="N1466" s="481"/>
    </row>
    <row r="1467" spans="1:14" s="39" customFormat="1">
      <c r="A1467" s="927"/>
      <c r="B1467" s="894"/>
      <c r="C1467" s="1008"/>
      <c r="D1467" s="1009"/>
      <c r="E1467" s="1013" t="s">
        <v>20619</v>
      </c>
      <c r="F1467" s="1011"/>
      <c r="G1467" s="588"/>
      <c r="H1467" s="1012"/>
      <c r="I1467" s="1012"/>
      <c r="J1467" s="1012"/>
      <c r="K1467" s="1012"/>
      <c r="L1467" s="1012"/>
      <c r="M1467" s="897"/>
      <c r="N1467" s="481"/>
    </row>
    <row r="1468" spans="1:14" s="39" customFormat="1">
      <c r="A1468" s="927"/>
      <c r="B1468" s="894"/>
      <c r="C1468" s="1008"/>
      <c r="D1468" s="1009"/>
      <c r="E1468" s="1070" t="s">
        <v>20720</v>
      </c>
      <c r="F1468" s="1061"/>
      <c r="G1468" s="1062"/>
      <c r="H1468" s="1063"/>
      <c r="I1468" s="1063"/>
      <c r="J1468" s="1063"/>
      <c r="K1468" s="1063"/>
      <c r="L1468" s="1063"/>
      <c r="M1468" s="914">
        <f>SUBTOTAL(9,M1455:M1467)</f>
        <v>2998.05566</v>
      </c>
      <c r="N1468" s="481"/>
    </row>
    <row r="1469" spans="1:14" s="39" customFormat="1">
      <c r="A1469" s="927"/>
      <c r="B1469" s="894"/>
      <c r="C1469" s="1008"/>
      <c r="D1469" s="1009"/>
      <c r="E1469" s="1010" t="s">
        <v>19972</v>
      </c>
      <c r="F1469" s="1011"/>
      <c r="G1469" s="588"/>
      <c r="H1469" s="1012"/>
      <c r="I1469" s="1012"/>
      <c r="J1469" s="1012"/>
      <c r="K1469" s="1012"/>
      <c r="L1469" s="1012"/>
      <c r="M1469" s="897"/>
      <c r="N1469" s="481"/>
    </row>
    <row r="1470" spans="1:14" s="483" customFormat="1">
      <c r="A1470" s="927">
        <v>5</v>
      </c>
      <c r="B1470" s="891" t="str">
        <f>$B$1402&amp;"."&amp;A1470</f>
        <v>5.3.6.5</v>
      </c>
      <c r="C1470" s="998" t="str">
        <f ca="1">VLOOKUP($B1470,'PLANILHA ORÇAMENTÁRIA'!$C:$M,2,0)</f>
        <v>ED-48298</v>
      </c>
      <c r="D1470" s="998" t="str">
        <f ca="1">VLOOKUP($B1470,'PLANILHA ORÇAMENTÁRIA'!$C:$M,3,0)</f>
        <v>SEINFRA-MG</v>
      </c>
      <c r="E1470" s="999" t="str">
        <f ca="1">VLOOKUP($B1470,'PLANILHA ORÇAMENTÁRIA'!$C:$M,4,0)</f>
        <v>CORTE, DOBRA E MONTAGEM DE AÇO CA-50/60, INCLUSIVE ESPAÇADOR</v>
      </c>
      <c r="F1470" s="998" t="str">
        <f ca="1">VLOOKUP($B1470,'PLANILHA ORÇAMENTÁRIA'!$C:$M,5,0)</f>
        <v>KG</v>
      </c>
      <c r="G1470" s="1000" t="s">
        <v>16</v>
      </c>
      <c r="H1470" s="1001" t="s">
        <v>17</v>
      </c>
      <c r="I1470" s="1001" t="s">
        <v>18</v>
      </c>
      <c r="J1470" s="1001" t="s">
        <v>20355</v>
      </c>
      <c r="K1470" s="1001" t="s">
        <v>20354</v>
      </c>
      <c r="L1470" s="1001" t="s">
        <v>21</v>
      </c>
      <c r="M1470" s="901">
        <f>M1485</f>
        <v>25893</v>
      </c>
      <c r="N1470" s="482"/>
    </row>
    <row r="1471" spans="1:14" s="39" customFormat="1">
      <c r="A1471" s="927"/>
      <c r="B1471" s="894"/>
      <c r="C1471" s="1008"/>
      <c r="D1471" s="1009"/>
      <c r="E1471" s="1069" t="s">
        <v>20424</v>
      </c>
      <c r="F1471" s="1061"/>
      <c r="G1471" s="1062"/>
      <c r="H1471" s="1063"/>
      <c r="I1471" s="1063"/>
      <c r="J1471" s="1063"/>
      <c r="K1471" s="1064"/>
      <c r="L1471" s="1063"/>
      <c r="M1471" s="913">
        <f>K1476</f>
        <v>4689</v>
      </c>
      <c r="N1471" s="481"/>
    </row>
    <row r="1472" spans="1:14" s="39" customFormat="1">
      <c r="A1472" s="927"/>
      <c r="B1472" s="894"/>
      <c r="C1472" s="1008"/>
      <c r="D1472" s="1009"/>
      <c r="E1472" s="1025" t="s">
        <v>20425</v>
      </c>
      <c r="F1472" s="1011"/>
      <c r="G1472" s="588"/>
      <c r="H1472" s="1012">
        <v>2964</v>
      </c>
      <c r="I1472" s="1012"/>
      <c r="J1472" s="1012">
        <v>0.63</v>
      </c>
      <c r="K1472" s="1012">
        <f>H1472*J1472</f>
        <v>1867.32</v>
      </c>
      <c r="L1472" s="1012"/>
      <c r="M1472" s="900"/>
      <c r="N1472" s="481"/>
    </row>
    <row r="1473" spans="1:14" s="39" customFormat="1">
      <c r="A1473" s="927"/>
      <c r="B1473" s="894"/>
      <c r="C1473" s="1008"/>
      <c r="D1473" s="1009"/>
      <c r="E1473" s="1025" t="s">
        <v>20426</v>
      </c>
      <c r="F1473" s="1011"/>
      <c r="G1473" s="588"/>
      <c r="H1473" s="1012">
        <v>1172</v>
      </c>
      <c r="I1473" s="1012"/>
      <c r="J1473" s="1012">
        <v>1</v>
      </c>
      <c r="K1473" s="1012">
        <f t="shared" ref="K1473:K1474" si="178">H1473*J1473</f>
        <v>1172</v>
      </c>
      <c r="L1473" s="1012"/>
      <c r="M1473" s="900"/>
      <c r="N1473" s="481"/>
    </row>
    <row r="1474" spans="1:14" s="39" customFormat="1">
      <c r="A1474" s="927"/>
      <c r="B1474" s="894"/>
      <c r="C1474" s="1008"/>
      <c r="D1474" s="1009"/>
      <c r="E1474" s="1025" t="s">
        <v>20427</v>
      </c>
      <c r="F1474" s="1011"/>
      <c r="G1474" s="588"/>
      <c r="H1474" s="1012">
        <v>1023</v>
      </c>
      <c r="I1474" s="1012"/>
      <c r="J1474" s="1012">
        <v>1.6</v>
      </c>
      <c r="K1474" s="1012">
        <f t="shared" si="178"/>
        <v>1636.8000000000002</v>
      </c>
      <c r="L1474" s="1012"/>
      <c r="M1474" s="900"/>
      <c r="N1474" s="481"/>
    </row>
    <row r="1475" spans="1:14" s="39" customFormat="1">
      <c r="A1475" s="927"/>
      <c r="B1475" s="894"/>
      <c r="C1475" s="1008"/>
      <c r="D1475" s="1009"/>
      <c r="E1475" s="1025" t="s">
        <v>20428</v>
      </c>
      <c r="F1475" s="1011"/>
      <c r="G1475" s="588"/>
      <c r="H1475" s="1012">
        <v>79</v>
      </c>
      <c r="I1475" s="1012"/>
      <c r="J1475" s="1012">
        <v>0.16</v>
      </c>
      <c r="K1475" s="1012">
        <f>H1475*J1475</f>
        <v>12.64</v>
      </c>
      <c r="L1475" s="1012"/>
      <c r="M1475" s="900"/>
      <c r="N1475" s="481"/>
    </row>
    <row r="1476" spans="1:14" s="39" customFormat="1">
      <c r="A1476" s="927"/>
      <c r="B1476" s="894"/>
      <c r="C1476" s="1008"/>
      <c r="D1476" s="1009"/>
      <c r="E1476" s="1018" t="s">
        <v>20623</v>
      </c>
      <c r="F1476" s="1011"/>
      <c r="G1476" s="588"/>
      <c r="H1476" s="1012"/>
      <c r="I1476" s="1012"/>
      <c r="J1476" s="1012"/>
      <c r="K1476" s="1016">
        <f>ROUNDUP(SUM(K1472:K1475),0)</f>
        <v>4689</v>
      </c>
      <c r="L1476" s="1012"/>
      <c r="M1476" s="900"/>
      <c r="N1476" s="481"/>
    </row>
    <row r="1477" spans="1:14" s="39" customFormat="1">
      <c r="A1477" s="927"/>
      <c r="B1477" s="894"/>
      <c r="C1477" s="1008"/>
      <c r="D1477" s="1009"/>
      <c r="E1477" s="1025"/>
      <c r="F1477" s="1011"/>
      <c r="G1477" s="588"/>
      <c r="H1477" s="1012"/>
      <c r="I1477" s="1012"/>
      <c r="J1477" s="1012"/>
      <c r="K1477" s="1012"/>
      <c r="L1477" s="1012"/>
      <c r="M1477" s="897"/>
      <c r="N1477" s="481"/>
    </row>
    <row r="1478" spans="1:14" s="39" customFormat="1" ht="23.25">
      <c r="A1478" s="927"/>
      <c r="B1478" s="894"/>
      <c r="C1478" s="1008"/>
      <c r="D1478" s="1009"/>
      <c r="E1478" s="1069" t="s">
        <v>20429</v>
      </c>
      <c r="F1478" s="1061"/>
      <c r="G1478" s="1062"/>
      <c r="H1478" s="1063"/>
      <c r="I1478" s="1063"/>
      <c r="J1478" s="1063"/>
      <c r="K1478" s="1064"/>
      <c r="L1478" s="1063"/>
      <c r="M1478" s="913">
        <f>K1483</f>
        <v>21204</v>
      </c>
      <c r="N1478" s="481"/>
    </row>
    <row r="1479" spans="1:14" s="39" customFormat="1">
      <c r="A1479" s="927"/>
      <c r="B1479" s="894"/>
      <c r="C1479" s="1008"/>
      <c r="D1479" s="1009"/>
      <c r="E1479" s="1025" t="s">
        <v>20425</v>
      </c>
      <c r="F1479" s="1011"/>
      <c r="G1479" s="588"/>
      <c r="H1479" s="1012">
        <v>12119</v>
      </c>
      <c r="I1479" s="1012"/>
      <c r="J1479" s="1012">
        <v>0.63</v>
      </c>
      <c r="K1479" s="1012">
        <f>H1479*J1479</f>
        <v>7634.97</v>
      </c>
      <c r="L1479" s="1012"/>
      <c r="M1479" s="900"/>
      <c r="N1479" s="481"/>
    </row>
    <row r="1480" spans="1:14" s="39" customFormat="1">
      <c r="A1480" s="927"/>
      <c r="B1480" s="894"/>
      <c r="C1480" s="1008"/>
      <c r="D1480" s="1009"/>
      <c r="E1480" s="1025" t="s">
        <v>20426</v>
      </c>
      <c r="F1480" s="1011"/>
      <c r="G1480" s="588"/>
      <c r="H1480" s="1012">
        <v>5692</v>
      </c>
      <c r="I1480" s="1012"/>
      <c r="J1480" s="1012">
        <v>1</v>
      </c>
      <c r="K1480" s="1012">
        <f t="shared" ref="K1480:K1481" si="179">H1480*J1480</f>
        <v>5692</v>
      </c>
      <c r="L1480" s="1012"/>
      <c r="M1480" s="900"/>
      <c r="N1480" s="481"/>
    </row>
    <row r="1481" spans="1:14" s="39" customFormat="1">
      <c r="A1481" s="927"/>
      <c r="B1481" s="894"/>
      <c r="C1481" s="1008"/>
      <c r="D1481" s="1009"/>
      <c r="E1481" s="1025" t="s">
        <v>20427</v>
      </c>
      <c r="F1481" s="1011"/>
      <c r="G1481" s="588"/>
      <c r="H1481" s="1012">
        <v>4883</v>
      </c>
      <c r="I1481" s="1012"/>
      <c r="J1481" s="1012">
        <v>1.6</v>
      </c>
      <c r="K1481" s="1012">
        <f t="shared" si="179"/>
        <v>7812.8</v>
      </c>
      <c r="L1481" s="1012"/>
      <c r="M1481" s="900"/>
      <c r="N1481" s="481"/>
    </row>
    <row r="1482" spans="1:14" s="39" customFormat="1">
      <c r="A1482" s="927"/>
      <c r="B1482" s="894"/>
      <c r="C1482" s="1008"/>
      <c r="D1482" s="1009"/>
      <c r="E1482" s="1025" t="s">
        <v>20428</v>
      </c>
      <c r="F1482" s="1011"/>
      <c r="G1482" s="588"/>
      <c r="H1482" s="1012">
        <v>396</v>
      </c>
      <c r="I1482" s="1012"/>
      <c r="J1482" s="1012">
        <v>0.16</v>
      </c>
      <c r="K1482" s="1012">
        <f>H1482*J1482</f>
        <v>63.36</v>
      </c>
      <c r="L1482" s="1012"/>
      <c r="M1482" s="900"/>
      <c r="N1482" s="481"/>
    </row>
    <row r="1483" spans="1:14" s="39" customFormat="1">
      <c r="A1483" s="927"/>
      <c r="B1483" s="894"/>
      <c r="C1483" s="1008"/>
      <c r="D1483" s="1009"/>
      <c r="E1483" s="1018" t="s">
        <v>20622</v>
      </c>
      <c r="F1483" s="1011"/>
      <c r="G1483" s="588"/>
      <c r="H1483" s="1012"/>
      <c r="I1483" s="1012"/>
      <c r="J1483" s="1012"/>
      <c r="K1483" s="1016">
        <f>ROUNDUP(SUM(K1479:K1482),0)</f>
        <v>21204</v>
      </c>
      <c r="L1483" s="1012"/>
      <c r="M1483" s="900"/>
      <c r="N1483" s="481"/>
    </row>
    <row r="1484" spans="1:14" s="39" customFormat="1">
      <c r="A1484" s="927"/>
      <c r="B1484" s="894"/>
      <c r="C1484" s="1008"/>
      <c r="D1484" s="1009"/>
      <c r="E1484" s="1025"/>
      <c r="F1484" s="1011"/>
      <c r="G1484" s="588"/>
      <c r="H1484" s="1012"/>
      <c r="I1484" s="1012"/>
      <c r="J1484" s="1012"/>
      <c r="K1484" s="1012"/>
      <c r="L1484" s="1012"/>
      <c r="M1484" s="897"/>
      <c r="N1484" s="481"/>
    </row>
    <row r="1485" spans="1:14" s="39" customFormat="1">
      <c r="A1485" s="927"/>
      <c r="B1485" s="894"/>
      <c r="C1485" s="1008"/>
      <c r="D1485" s="1009"/>
      <c r="E1485" s="1070" t="s">
        <v>20719</v>
      </c>
      <c r="F1485" s="1061"/>
      <c r="G1485" s="1062"/>
      <c r="H1485" s="1063"/>
      <c r="I1485" s="1063"/>
      <c r="J1485" s="1063"/>
      <c r="K1485" s="1063"/>
      <c r="L1485" s="1063"/>
      <c r="M1485" s="914">
        <f>SUM(M1471:M1483)</f>
        <v>25893</v>
      </c>
      <c r="N1485" s="481"/>
    </row>
    <row r="1486" spans="1:14" s="39" customFormat="1">
      <c r="A1486" s="927"/>
      <c r="B1486" s="894"/>
      <c r="C1486" s="1008"/>
      <c r="D1486" s="1009"/>
      <c r="E1486" s="1025"/>
      <c r="F1486" s="1011"/>
      <c r="G1486" s="588"/>
      <c r="H1486" s="1012"/>
      <c r="I1486" s="1012"/>
      <c r="J1486" s="1012"/>
      <c r="K1486" s="1012"/>
      <c r="L1486" s="1012"/>
      <c r="M1486" s="897"/>
      <c r="N1486" s="481"/>
    </row>
    <row r="1487" spans="1:14" s="483" customFormat="1" ht="24.75">
      <c r="A1487" s="927">
        <v>6</v>
      </c>
      <c r="B1487" s="891" t="str">
        <f>$B$1402&amp;"."&amp;A1487</f>
        <v>5.3.6.6</v>
      </c>
      <c r="C1487" s="998">
        <f ca="1">VLOOKUP($B1487,'PLANILHA ORÇAMENTÁRIA'!$C:$M,2,0)</f>
        <v>1107912</v>
      </c>
      <c r="D1487" s="998" t="str">
        <f ca="1">VLOOKUP($B1487,'PLANILHA ORÇAMENTÁRIA'!$C:$M,3,0)</f>
        <v>SICRO 3</v>
      </c>
      <c r="E1487" s="999" t="str">
        <f ca="1">VLOOKUP($B1487,'PLANILHA ORÇAMENTÁRIA'!$C:$M,4,0)</f>
        <v>CONCRETO AUTOADENSÁVEL COM SILICATO DE ALUMÍNIO FCK = 50 MPA - CONFECÇÃO EM CENTRAL DOSADORA DE 30 M³/H - AREIA E BRITA COMERCIAIS</v>
      </c>
      <c r="F1487" s="998" t="str">
        <f ca="1">VLOOKUP($B1487,'PLANILHA ORÇAMENTÁRIA'!$C:$M,5,0)</f>
        <v>M³</v>
      </c>
      <c r="G1487" s="1000" t="s">
        <v>16</v>
      </c>
      <c r="H1487" s="1001" t="s">
        <v>17</v>
      </c>
      <c r="I1487" s="1001" t="s">
        <v>18</v>
      </c>
      <c r="J1487" s="1001" t="s">
        <v>19</v>
      </c>
      <c r="K1487" s="1001" t="s">
        <v>20</v>
      </c>
      <c r="L1487" s="1001" t="s">
        <v>21</v>
      </c>
      <c r="M1487" s="901">
        <f>M1506</f>
        <v>257.41233430000005</v>
      </c>
      <c r="N1487" s="482"/>
    </row>
    <row r="1488" spans="1:14" s="39" customFormat="1" ht="23.25">
      <c r="A1488" s="927"/>
      <c r="B1488" s="894"/>
      <c r="C1488" s="1008"/>
      <c r="D1488" s="1009"/>
      <c r="E1488" s="1013" t="s">
        <v>20723</v>
      </c>
      <c r="F1488" s="1011"/>
      <c r="G1488" s="588"/>
      <c r="H1488" s="1012"/>
      <c r="I1488" s="1012"/>
      <c r="J1488" s="1012"/>
      <c r="K1488" s="1012"/>
      <c r="L1488" s="1012"/>
      <c r="M1488" s="897"/>
      <c r="N1488" s="481"/>
    </row>
    <row r="1489" spans="1:14" s="39" customFormat="1">
      <c r="A1489" s="927"/>
      <c r="B1489" s="894"/>
      <c r="C1489" s="1008"/>
      <c r="D1489" s="1009"/>
      <c r="E1489" s="1013" t="s">
        <v>20600</v>
      </c>
      <c r="F1489" s="1011"/>
      <c r="G1489" s="588">
        <v>1</v>
      </c>
      <c r="H1489" s="1072">
        <v>0.78600000000000003</v>
      </c>
      <c r="I1489" s="1012">
        <f>1.965 + 0.2 + 0.2</f>
        <v>2.3650000000000002</v>
      </c>
      <c r="J1489" s="1012">
        <v>0.22</v>
      </c>
      <c r="K1489" s="1012"/>
      <c r="L1489" s="1012">
        <f>H1489*I1489*J1489</f>
        <v>0.40895580000000004</v>
      </c>
      <c r="M1489" s="915">
        <f>L1489*G1489</f>
        <v>0.40895580000000004</v>
      </c>
      <c r="N1489" s="481"/>
    </row>
    <row r="1490" spans="1:14" s="39" customFormat="1">
      <c r="A1490" s="927"/>
      <c r="B1490" s="894"/>
      <c r="C1490" s="1008"/>
      <c r="D1490" s="1009"/>
      <c r="E1490" s="1013" t="s">
        <v>20601</v>
      </c>
      <c r="F1490" s="1011"/>
      <c r="G1490" s="588">
        <f>21+22</f>
        <v>43</v>
      </c>
      <c r="H1490" s="1072">
        <v>1</v>
      </c>
      <c r="I1490" s="1012">
        <f t="shared" ref="I1490:I1493" si="180">1.965 + 0.2 + 0.2</f>
        <v>2.3650000000000002</v>
      </c>
      <c r="J1490" s="1012">
        <v>0.22</v>
      </c>
      <c r="K1490" s="1012"/>
      <c r="L1490" s="1012">
        <f t="shared" ref="L1490:L1494" si="181">H1490*I1490*J1490</f>
        <v>0.5203000000000001</v>
      </c>
      <c r="M1490" s="915">
        <f t="shared" ref="M1490:M1494" si="182">L1490*G1490</f>
        <v>22.372900000000005</v>
      </c>
      <c r="N1490" s="481"/>
    </row>
    <row r="1491" spans="1:14" s="39" customFormat="1">
      <c r="A1491" s="927"/>
      <c r="B1491" s="894"/>
      <c r="C1491" s="1008"/>
      <c r="D1491" s="1009"/>
      <c r="E1491" s="1013" t="s">
        <v>20602</v>
      </c>
      <c r="F1491" s="1011"/>
      <c r="G1491" s="588">
        <v>1</v>
      </c>
      <c r="H1491" s="1072">
        <v>1.0629999999999999</v>
      </c>
      <c r="I1491" s="1012">
        <f t="shared" si="180"/>
        <v>2.3650000000000002</v>
      </c>
      <c r="J1491" s="1012">
        <v>0.22</v>
      </c>
      <c r="K1491" s="1012"/>
      <c r="L1491" s="1012">
        <f t="shared" si="181"/>
        <v>0.55307890000000004</v>
      </c>
      <c r="M1491" s="915">
        <f t="shared" si="182"/>
        <v>0.55307890000000004</v>
      </c>
      <c r="N1491" s="481"/>
    </row>
    <row r="1492" spans="1:14" s="39" customFormat="1">
      <c r="A1492" s="927"/>
      <c r="B1492" s="894"/>
      <c r="C1492" s="1008"/>
      <c r="D1492" s="1009"/>
      <c r="E1492" s="1013" t="s">
        <v>20602</v>
      </c>
      <c r="F1492" s="1011"/>
      <c r="G1492" s="588">
        <v>1</v>
      </c>
      <c r="H1492" s="1072">
        <v>0.94899999999999995</v>
      </c>
      <c r="I1492" s="1012">
        <f t="shared" si="180"/>
        <v>2.3650000000000002</v>
      </c>
      <c r="J1492" s="1012">
        <v>0.22</v>
      </c>
      <c r="K1492" s="1012"/>
      <c r="L1492" s="1012">
        <f t="shared" si="181"/>
        <v>0.49376470000000006</v>
      </c>
      <c r="M1492" s="915">
        <f t="shared" si="182"/>
        <v>0.49376470000000006</v>
      </c>
      <c r="N1492" s="481"/>
    </row>
    <row r="1493" spans="1:14" s="39" customFormat="1">
      <c r="A1493" s="927"/>
      <c r="B1493" s="894"/>
      <c r="C1493" s="1008"/>
      <c r="D1493" s="1009"/>
      <c r="E1493" s="1013" t="s">
        <v>20603</v>
      </c>
      <c r="F1493" s="1011"/>
      <c r="G1493" s="588">
        <v>1</v>
      </c>
      <c r="H1493" s="1072">
        <v>0.94299999999999995</v>
      </c>
      <c r="I1493" s="1012">
        <f t="shared" si="180"/>
        <v>2.3650000000000002</v>
      </c>
      <c r="J1493" s="1012">
        <v>0.22</v>
      </c>
      <c r="K1493" s="1012"/>
      <c r="L1493" s="1012">
        <f t="shared" ref="L1493" si="183">H1493*I1493*J1493</f>
        <v>0.49064290000000005</v>
      </c>
      <c r="M1493" s="915">
        <f t="shared" si="182"/>
        <v>0.49064290000000005</v>
      </c>
      <c r="N1493" s="481"/>
    </row>
    <row r="1494" spans="1:14" s="39" customFormat="1">
      <c r="A1494" s="927"/>
      <c r="B1494" s="894"/>
      <c r="C1494" s="1008"/>
      <c r="D1494" s="1009"/>
      <c r="E1494" s="1013" t="s">
        <v>20725</v>
      </c>
      <c r="F1494" s="1011"/>
      <c r="G1494" s="588">
        <v>3</v>
      </c>
      <c r="H1494" s="1072">
        <v>1.1259999999999999</v>
      </c>
      <c r="I1494" s="1012">
        <v>25</v>
      </c>
      <c r="J1494" s="1012">
        <v>0.22</v>
      </c>
      <c r="K1494" s="1012"/>
      <c r="L1494" s="1012">
        <f t="shared" si="181"/>
        <v>6.1929999999999996</v>
      </c>
      <c r="M1494" s="915">
        <f t="shared" si="182"/>
        <v>18.579000000000001</v>
      </c>
      <c r="N1494" s="481"/>
    </row>
    <row r="1495" spans="1:14" s="39" customFormat="1">
      <c r="A1495" s="927"/>
      <c r="B1495" s="894"/>
      <c r="C1495" s="1008"/>
      <c r="D1495" s="1009"/>
      <c r="E1495" s="1018" t="s">
        <v>20615</v>
      </c>
      <c r="F1495" s="1011"/>
      <c r="G1495" s="588"/>
      <c r="H1495" s="1072"/>
      <c r="I1495" s="1012"/>
      <c r="J1495" s="1012"/>
      <c r="K1495" s="1016"/>
      <c r="L1495" s="1012"/>
      <c r="M1495" s="902">
        <f>SUBTOTAL(9,M1489:M1494)</f>
        <v>42.89834230000001</v>
      </c>
      <c r="N1495" s="481"/>
    </row>
    <row r="1496" spans="1:14" s="39" customFormat="1">
      <c r="A1496" s="927"/>
      <c r="B1496" s="894"/>
      <c r="C1496" s="1008"/>
      <c r="D1496" s="1009"/>
      <c r="E1496" s="1010" t="s">
        <v>19972</v>
      </c>
      <c r="F1496" s="1011"/>
      <c r="G1496" s="588"/>
      <c r="H1496" s="1072"/>
      <c r="I1496" s="1012"/>
      <c r="J1496" s="1012"/>
      <c r="K1496" s="1016"/>
      <c r="L1496" s="1012"/>
      <c r="M1496" s="897"/>
      <c r="N1496" s="481"/>
    </row>
    <row r="1497" spans="1:14" s="39" customFormat="1" ht="23.25">
      <c r="A1497" s="927"/>
      <c r="B1497" s="894"/>
      <c r="C1497" s="1008"/>
      <c r="D1497" s="1009"/>
      <c r="E1497" s="1013" t="s">
        <v>20724</v>
      </c>
      <c r="F1497" s="1011"/>
      <c r="G1497" s="588"/>
      <c r="H1497" s="1072"/>
      <c r="I1497" s="1012"/>
      <c r="J1497" s="1012"/>
      <c r="K1497" s="1016"/>
      <c r="L1497" s="1012"/>
      <c r="M1497" s="897"/>
      <c r="N1497" s="481"/>
    </row>
    <row r="1498" spans="1:14" s="39" customFormat="1">
      <c r="A1498" s="927"/>
      <c r="B1498" s="894"/>
      <c r="C1498" s="1008"/>
      <c r="D1498" s="1009"/>
      <c r="E1498" s="1013" t="s">
        <v>20600</v>
      </c>
      <c r="F1498" s="1011"/>
      <c r="G1498" s="588">
        <f>1*5</f>
        <v>5</v>
      </c>
      <c r="H1498" s="1072">
        <v>0.71299999999999997</v>
      </c>
      <c r="I1498" s="1012">
        <f t="shared" ref="I1498:I1502" si="184">2.04+0.2+0.2</f>
        <v>2.4400000000000004</v>
      </c>
      <c r="J1498" s="1012">
        <v>0.22</v>
      </c>
      <c r="K1498" s="1012"/>
      <c r="L1498" s="1012">
        <f>H1498*I1498*J1498</f>
        <v>0.38273840000000003</v>
      </c>
      <c r="M1498" s="915">
        <f>L1498*G1498</f>
        <v>1.9136920000000002</v>
      </c>
      <c r="N1498" s="481"/>
    </row>
    <row r="1499" spans="1:14" s="39" customFormat="1">
      <c r="A1499" s="927"/>
      <c r="B1499" s="894"/>
      <c r="C1499" s="1008"/>
      <c r="D1499" s="1009"/>
      <c r="E1499" s="1013" t="s">
        <v>20601</v>
      </c>
      <c r="F1499" s="1011"/>
      <c r="G1499" s="588">
        <f>44*5</f>
        <v>220</v>
      </c>
      <c r="H1499" s="1072">
        <v>1</v>
      </c>
      <c r="I1499" s="1012">
        <f t="shared" si="184"/>
        <v>2.4400000000000004</v>
      </c>
      <c r="J1499" s="1012">
        <v>0.22</v>
      </c>
      <c r="K1499" s="1012"/>
      <c r="L1499" s="1012">
        <f t="shared" ref="L1499:L1503" si="185">H1499*I1499*J1499</f>
        <v>0.53680000000000005</v>
      </c>
      <c r="M1499" s="915">
        <f t="shared" ref="M1499:M1503" si="186">L1499*G1499</f>
        <v>118.09600000000002</v>
      </c>
      <c r="N1499" s="481"/>
    </row>
    <row r="1500" spans="1:14" s="39" customFormat="1">
      <c r="A1500" s="927"/>
      <c r="B1500" s="894"/>
      <c r="C1500" s="1008"/>
      <c r="D1500" s="1009"/>
      <c r="E1500" s="1013" t="s">
        <v>20602</v>
      </c>
      <c r="F1500" s="1011"/>
      <c r="G1500" s="588">
        <f>1*5</f>
        <v>5</v>
      </c>
      <c r="H1500" s="1072">
        <v>0.71299999999999997</v>
      </c>
      <c r="I1500" s="1012">
        <f t="shared" si="184"/>
        <v>2.4400000000000004</v>
      </c>
      <c r="J1500" s="1012">
        <v>0.22</v>
      </c>
      <c r="K1500" s="1012"/>
      <c r="L1500" s="1012">
        <f t="shared" si="185"/>
        <v>0.38273840000000003</v>
      </c>
      <c r="M1500" s="915">
        <f t="shared" si="186"/>
        <v>1.9136920000000002</v>
      </c>
      <c r="N1500" s="481"/>
    </row>
    <row r="1501" spans="1:14" s="39" customFormat="1">
      <c r="A1501" s="927"/>
      <c r="B1501" s="894"/>
      <c r="C1501" s="1008"/>
      <c r="D1501" s="1009"/>
      <c r="E1501" s="1013" t="s">
        <v>20602</v>
      </c>
      <c r="F1501" s="1011"/>
      <c r="G1501" s="588">
        <f>1*5</f>
        <v>5</v>
      </c>
      <c r="H1501" s="1072">
        <v>0.68100000000000005</v>
      </c>
      <c r="I1501" s="1012">
        <f t="shared" si="184"/>
        <v>2.4400000000000004</v>
      </c>
      <c r="J1501" s="1012">
        <v>0.22</v>
      </c>
      <c r="K1501" s="1012"/>
      <c r="L1501" s="1012">
        <f t="shared" si="185"/>
        <v>0.36556080000000007</v>
      </c>
      <c r="M1501" s="915">
        <f t="shared" si="186"/>
        <v>1.8278040000000004</v>
      </c>
      <c r="N1501" s="481"/>
    </row>
    <row r="1502" spans="1:14" s="39" customFormat="1">
      <c r="A1502" s="927"/>
      <c r="B1502" s="894"/>
      <c r="C1502" s="1008"/>
      <c r="D1502" s="1009"/>
      <c r="E1502" s="1013" t="s">
        <v>20603</v>
      </c>
      <c r="F1502" s="1011"/>
      <c r="G1502" s="588">
        <f t="shared" ref="G1502" si="187">1*5</f>
        <v>5</v>
      </c>
      <c r="H1502" s="1072">
        <v>0.68100000000000005</v>
      </c>
      <c r="I1502" s="1012">
        <f t="shared" si="184"/>
        <v>2.4400000000000004</v>
      </c>
      <c r="J1502" s="1012">
        <v>0.22</v>
      </c>
      <c r="K1502" s="1012"/>
      <c r="L1502" s="1012">
        <f t="shared" si="185"/>
        <v>0.36556080000000007</v>
      </c>
      <c r="M1502" s="915">
        <f t="shared" si="186"/>
        <v>1.8278040000000004</v>
      </c>
      <c r="N1502" s="481"/>
    </row>
    <row r="1503" spans="1:14" s="39" customFormat="1">
      <c r="A1503" s="927"/>
      <c r="B1503" s="894"/>
      <c r="C1503" s="1008"/>
      <c r="D1503" s="1009"/>
      <c r="E1503" s="1013" t="s">
        <v>20725</v>
      </c>
      <c r="F1503" s="1011"/>
      <c r="G1503" s="588">
        <f>3*5</f>
        <v>15</v>
      </c>
      <c r="H1503" s="1072">
        <f>1.078</f>
        <v>1.0780000000000001</v>
      </c>
      <c r="I1503" s="1012">
        <v>25</v>
      </c>
      <c r="J1503" s="1012">
        <v>0.22</v>
      </c>
      <c r="K1503" s="1012"/>
      <c r="L1503" s="1012">
        <f t="shared" si="185"/>
        <v>5.9290000000000003</v>
      </c>
      <c r="M1503" s="915">
        <f t="shared" si="186"/>
        <v>88.935000000000002</v>
      </c>
      <c r="N1503" s="481"/>
    </row>
    <row r="1504" spans="1:14" s="39" customFormat="1">
      <c r="A1504" s="927"/>
      <c r="B1504" s="894"/>
      <c r="C1504" s="1008"/>
      <c r="D1504" s="1009"/>
      <c r="E1504" s="1018" t="s">
        <v>20620</v>
      </c>
      <c r="F1504" s="1011"/>
      <c r="G1504" s="588"/>
      <c r="H1504" s="1012"/>
      <c r="I1504" s="1012"/>
      <c r="J1504" s="1012"/>
      <c r="K1504" s="1016"/>
      <c r="L1504" s="1012"/>
      <c r="M1504" s="902">
        <f>SUBTOTAL(9,M1498:M1503)</f>
        <v>214.51399200000003</v>
      </c>
      <c r="N1504" s="481"/>
    </row>
    <row r="1505" spans="1:14" s="39" customFormat="1">
      <c r="A1505" s="927"/>
      <c r="B1505" s="894"/>
      <c r="C1505" s="1008"/>
      <c r="D1505" s="1009"/>
      <c r="E1505" s="1013"/>
      <c r="F1505" s="1011"/>
      <c r="G1505" s="588"/>
      <c r="H1505" s="1012"/>
      <c r="I1505" s="1012"/>
      <c r="J1505" s="1012"/>
      <c r="K1505" s="1016"/>
      <c r="L1505" s="1012"/>
      <c r="M1505" s="897"/>
      <c r="N1505" s="481"/>
    </row>
    <row r="1506" spans="1:14" s="39" customFormat="1">
      <c r="A1506" s="927"/>
      <c r="B1506" s="894"/>
      <c r="C1506" s="1008"/>
      <c r="D1506" s="1009"/>
      <c r="E1506" s="1018" t="s">
        <v>20621</v>
      </c>
      <c r="F1506" s="1011"/>
      <c r="G1506" s="588"/>
      <c r="H1506" s="1012"/>
      <c r="I1506" s="1012"/>
      <c r="J1506" s="1012"/>
      <c r="K1506" s="1016"/>
      <c r="L1506" s="1012"/>
      <c r="M1506" s="902">
        <f>(SUBTOTAL(9,M1489:M1504))</f>
        <v>257.41233430000005</v>
      </c>
      <c r="N1506" s="481"/>
    </row>
    <row r="1507" spans="1:14" s="39" customFormat="1">
      <c r="A1507" s="927"/>
      <c r="B1507" s="894"/>
      <c r="C1507" s="1008"/>
      <c r="D1507" s="1009"/>
      <c r="E1507" s="1010"/>
      <c r="F1507" s="1011"/>
      <c r="G1507" s="588"/>
      <c r="H1507" s="1012"/>
      <c r="I1507" s="1012"/>
      <c r="J1507" s="1012"/>
      <c r="K1507" s="1012"/>
      <c r="L1507" s="1012"/>
      <c r="M1507" s="897"/>
      <c r="N1507" s="481"/>
    </row>
    <row r="1508" spans="1:14" s="483" customFormat="1" ht="24.75">
      <c r="A1508" s="927">
        <v>7</v>
      </c>
      <c r="B1508" s="891" t="str">
        <f>$B$1402&amp;"."&amp;A1508</f>
        <v>5.3.6.7</v>
      </c>
      <c r="C1508" s="998">
        <f ca="1">VLOOKUP($B1508,'PLANILHA ORÇAMENTÁRIA'!$C:$M,2,0)</f>
        <v>1106088</v>
      </c>
      <c r="D1508" s="998" t="str">
        <f ca="1">VLOOKUP($B1508,'PLANILHA ORÇAMENTÁRIA'!$C:$M,3,0)</f>
        <v>SICRO 3</v>
      </c>
      <c r="E1508" s="999" t="str">
        <f ca="1">VLOOKUP($B1508,'PLANILHA ORÇAMENTÁRIA'!$C:$M,4,0)</f>
        <v>LANÇAMENTO MECÂNICO DE CONCRETO COM BOMBA REBOCÁVEL COM CAPACIDADE DE 30 M³/H - CONFECÇÃO EM CENTRAL DOSADORA DE 30 M³/H</v>
      </c>
      <c r="F1508" s="998" t="str">
        <f ca="1">VLOOKUP($B1508,'PLANILHA ORÇAMENTÁRIA'!$C:$M,5,0)</f>
        <v>M³</v>
      </c>
      <c r="G1508" s="1000" t="s">
        <v>16</v>
      </c>
      <c r="H1508" s="1001" t="s">
        <v>17</v>
      </c>
      <c r="I1508" s="1001" t="s">
        <v>18</v>
      </c>
      <c r="J1508" s="1001" t="s">
        <v>19</v>
      </c>
      <c r="K1508" s="1001" t="s">
        <v>20</v>
      </c>
      <c r="L1508" s="1001" t="s">
        <v>21</v>
      </c>
      <c r="M1508" s="901">
        <f>M1527</f>
        <v>257.41233430000005</v>
      </c>
      <c r="N1508" s="482"/>
    </row>
    <row r="1509" spans="1:14" s="39" customFormat="1" ht="23.25">
      <c r="A1509" s="927"/>
      <c r="B1509" s="894"/>
      <c r="C1509" s="1008"/>
      <c r="D1509" s="1009"/>
      <c r="E1509" s="1013" t="s">
        <v>20723</v>
      </c>
      <c r="F1509" s="1011"/>
      <c r="G1509" s="588"/>
      <c r="H1509" s="1012"/>
      <c r="I1509" s="1012"/>
      <c r="J1509" s="1012"/>
      <c r="K1509" s="1012"/>
      <c r="L1509" s="1012"/>
      <c r="M1509" s="897"/>
      <c r="N1509" s="481"/>
    </row>
    <row r="1510" spans="1:14" s="39" customFormat="1">
      <c r="A1510" s="927"/>
      <c r="B1510" s="894"/>
      <c r="C1510" s="1008"/>
      <c r="D1510" s="1009"/>
      <c r="E1510" s="1013" t="s">
        <v>20600</v>
      </c>
      <c r="F1510" s="1011"/>
      <c r="G1510" s="588">
        <f>G1489</f>
        <v>1</v>
      </c>
      <c r="H1510" s="1012">
        <f>H1489</f>
        <v>0.78600000000000003</v>
      </c>
      <c r="I1510" s="1012">
        <f t="shared" ref="I1510:J1510" si="188">I1489</f>
        <v>2.3650000000000002</v>
      </c>
      <c r="J1510" s="1012">
        <f t="shared" si="188"/>
        <v>0.22</v>
      </c>
      <c r="K1510" s="1012"/>
      <c r="L1510" s="1012">
        <f t="shared" ref="L1510" si="189">L1489</f>
        <v>0.40895580000000004</v>
      </c>
      <c r="M1510" s="915">
        <f>L1510*G1510</f>
        <v>0.40895580000000004</v>
      </c>
      <c r="N1510" s="481"/>
    </row>
    <row r="1511" spans="1:14" s="39" customFormat="1">
      <c r="A1511" s="927"/>
      <c r="B1511" s="894"/>
      <c r="C1511" s="1008"/>
      <c r="D1511" s="1009"/>
      <c r="E1511" s="1013" t="s">
        <v>20601</v>
      </c>
      <c r="F1511" s="1011"/>
      <c r="G1511" s="588">
        <f t="shared" ref="G1511:G1515" si="190">G1490</f>
        <v>43</v>
      </c>
      <c r="H1511" s="1012">
        <f t="shared" ref="H1511:J1515" si="191">H1490</f>
        <v>1</v>
      </c>
      <c r="I1511" s="1012">
        <f t="shared" si="191"/>
        <v>2.3650000000000002</v>
      </c>
      <c r="J1511" s="1012">
        <f t="shared" si="191"/>
        <v>0.22</v>
      </c>
      <c r="K1511" s="1012"/>
      <c r="L1511" s="1012">
        <f t="shared" ref="L1511" si="192">L1490</f>
        <v>0.5203000000000001</v>
      </c>
      <c r="M1511" s="915">
        <f t="shared" ref="M1511:M1515" si="193">L1511*G1511</f>
        <v>22.372900000000005</v>
      </c>
      <c r="N1511" s="481"/>
    </row>
    <row r="1512" spans="1:14" s="39" customFormat="1">
      <c r="A1512" s="927"/>
      <c r="B1512" s="894"/>
      <c r="C1512" s="1008"/>
      <c r="D1512" s="1009"/>
      <c r="E1512" s="1013" t="s">
        <v>20602</v>
      </c>
      <c r="F1512" s="1011"/>
      <c r="G1512" s="588">
        <f t="shared" si="190"/>
        <v>1</v>
      </c>
      <c r="H1512" s="1012">
        <f t="shared" si="191"/>
        <v>1.0629999999999999</v>
      </c>
      <c r="I1512" s="1012">
        <f t="shared" si="191"/>
        <v>2.3650000000000002</v>
      </c>
      <c r="J1512" s="1012">
        <f t="shared" si="191"/>
        <v>0.22</v>
      </c>
      <c r="K1512" s="1012"/>
      <c r="L1512" s="1012">
        <f t="shared" ref="L1512" si="194">L1491</f>
        <v>0.55307890000000004</v>
      </c>
      <c r="M1512" s="915">
        <f t="shared" si="193"/>
        <v>0.55307890000000004</v>
      </c>
      <c r="N1512" s="481"/>
    </row>
    <row r="1513" spans="1:14" s="39" customFormat="1">
      <c r="A1513" s="927"/>
      <c r="B1513" s="894"/>
      <c r="C1513" s="1008"/>
      <c r="D1513" s="1009"/>
      <c r="E1513" s="1013" t="s">
        <v>20602</v>
      </c>
      <c r="F1513" s="1011"/>
      <c r="G1513" s="588">
        <f t="shared" si="190"/>
        <v>1</v>
      </c>
      <c r="H1513" s="1012">
        <f t="shared" si="191"/>
        <v>0.94899999999999995</v>
      </c>
      <c r="I1513" s="1012">
        <f t="shared" si="191"/>
        <v>2.3650000000000002</v>
      </c>
      <c r="J1513" s="1012">
        <f t="shared" si="191"/>
        <v>0.22</v>
      </c>
      <c r="K1513" s="1012"/>
      <c r="L1513" s="1012">
        <f t="shared" ref="L1513" si="195">L1492</f>
        <v>0.49376470000000006</v>
      </c>
      <c r="M1513" s="915">
        <f t="shared" si="193"/>
        <v>0.49376470000000006</v>
      </c>
      <c r="N1513" s="481"/>
    </row>
    <row r="1514" spans="1:14" s="39" customFormat="1">
      <c r="A1514" s="927"/>
      <c r="B1514" s="894"/>
      <c r="C1514" s="1008"/>
      <c r="D1514" s="1009"/>
      <c r="E1514" s="1013" t="s">
        <v>20603</v>
      </c>
      <c r="F1514" s="1011"/>
      <c r="G1514" s="588">
        <f t="shared" si="190"/>
        <v>1</v>
      </c>
      <c r="H1514" s="1012">
        <f t="shared" si="191"/>
        <v>0.94299999999999995</v>
      </c>
      <c r="I1514" s="1012">
        <f t="shared" si="191"/>
        <v>2.3650000000000002</v>
      </c>
      <c r="J1514" s="1012">
        <f t="shared" si="191"/>
        <v>0.22</v>
      </c>
      <c r="K1514" s="1012"/>
      <c r="L1514" s="1012">
        <f t="shared" ref="L1514" si="196">L1493</f>
        <v>0.49064290000000005</v>
      </c>
      <c r="M1514" s="915">
        <f t="shared" si="193"/>
        <v>0.49064290000000005</v>
      </c>
      <c r="N1514" s="481"/>
    </row>
    <row r="1515" spans="1:14" s="39" customFormat="1">
      <c r="A1515" s="927"/>
      <c r="B1515" s="894"/>
      <c r="C1515" s="1008"/>
      <c r="D1515" s="1009"/>
      <c r="E1515" s="1013" t="s">
        <v>20725</v>
      </c>
      <c r="F1515" s="1011"/>
      <c r="G1515" s="588">
        <f t="shared" si="190"/>
        <v>3</v>
      </c>
      <c r="H1515" s="1012">
        <f t="shared" si="191"/>
        <v>1.1259999999999999</v>
      </c>
      <c r="I1515" s="1012">
        <f t="shared" si="191"/>
        <v>25</v>
      </c>
      <c r="J1515" s="1012">
        <f t="shared" si="191"/>
        <v>0.22</v>
      </c>
      <c r="K1515" s="1012"/>
      <c r="L1515" s="1012">
        <f t="shared" ref="L1515" si="197">L1494</f>
        <v>6.1929999999999996</v>
      </c>
      <c r="M1515" s="915">
        <f t="shared" si="193"/>
        <v>18.579000000000001</v>
      </c>
      <c r="N1515" s="481"/>
    </row>
    <row r="1516" spans="1:14" s="39" customFormat="1">
      <c r="A1516" s="927"/>
      <c r="B1516" s="894"/>
      <c r="C1516" s="1008"/>
      <c r="D1516" s="1009"/>
      <c r="E1516" s="1018" t="s">
        <v>20615</v>
      </c>
      <c r="F1516" s="1011"/>
      <c r="G1516" s="588"/>
      <c r="H1516" s="1072"/>
      <c r="I1516" s="1012"/>
      <c r="J1516" s="1012"/>
      <c r="K1516" s="1016"/>
      <c r="L1516" s="1012"/>
      <c r="M1516" s="902">
        <f>SUBTOTAL(9,M1510:M1515)</f>
        <v>42.89834230000001</v>
      </c>
      <c r="N1516" s="481"/>
    </row>
    <row r="1517" spans="1:14" s="39" customFormat="1">
      <c r="A1517" s="927"/>
      <c r="B1517" s="894"/>
      <c r="C1517" s="1008"/>
      <c r="D1517" s="1009"/>
      <c r="E1517" s="1010" t="s">
        <v>19972</v>
      </c>
      <c r="F1517" s="1011"/>
      <c r="G1517" s="588"/>
      <c r="H1517" s="1072"/>
      <c r="I1517" s="1012"/>
      <c r="J1517" s="1012"/>
      <c r="K1517" s="1016"/>
      <c r="L1517" s="1012"/>
      <c r="M1517" s="897"/>
      <c r="N1517" s="481"/>
    </row>
    <row r="1518" spans="1:14" s="39" customFormat="1" ht="23.25">
      <c r="A1518" s="927"/>
      <c r="B1518" s="894"/>
      <c r="C1518" s="1008"/>
      <c r="D1518" s="1009"/>
      <c r="E1518" s="1013" t="s">
        <v>20724</v>
      </c>
      <c r="F1518" s="1011"/>
      <c r="G1518" s="588"/>
      <c r="H1518" s="1072"/>
      <c r="I1518" s="1012"/>
      <c r="J1518" s="1012"/>
      <c r="K1518" s="1016"/>
      <c r="L1518" s="1012"/>
      <c r="M1518" s="897"/>
      <c r="N1518" s="481"/>
    </row>
    <row r="1519" spans="1:14" s="39" customFormat="1">
      <c r="A1519" s="927"/>
      <c r="B1519" s="894"/>
      <c r="C1519" s="1008"/>
      <c r="D1519" s="1009"/>
      <c r="E1519" s="1013" t="s">
        <v>20600</v>
      </c>
      <c r="F1519" s="1011"/>
      <c r="G1519" s="588">
        <f>G1498</f>
        <v>5</v>
      </c>
      <c r="H1519" s="1072">
        <f>H1498</f>
        <v>0.71299999999999997</v>
      </c>
      <c r="I1519" s="1012">
        <f>I1498</f>
        <v>2.4400000000000004</v>
      </c>
      <c r="J1519" s="1012">
        <f>J1498</f>
        <v>0.22</v>
      </c>
      <c r="K1519" s="1012"/>
      <c r="L1519" s="1012">
        <f>L1498</f>
        <v>0.38273840000000003</v>
      </c>
      <c r="M1519" s="915">
        <f>L1519*G1519</f>
        <v>1.9136920000000002</v>
      </c>
      <c r="N1519" s="481"/>
    </row>
    <row r="1520" spans="1:14" s="39" customFormat="1">
      <c r="A1520" s="927"/>
      <c r="B1520" s="894"/>
      <c r="C1520" s="1008"/>
      <c r="D1520" s="1009"/>
      <c r="E1520" s="1013" t="s">
        <v>20601</v>
      </c>
      <c r="F1520" s="1011"/>
      <c r="G1520" s="588">
        <f t="shared" ref="G1520:J1524" si="198">G1499</f>
        <v>220</v>
      </c>
      <c r="H1520" s="1072">
        <f t="shared" si="198"/>
        <v>1</v>
      </c>
      <c r="I1520" s="1012">
        <f t="shared" si="198"/>
        <v>2.4400000000000004</v>
      </c>
      <c r="J1520" s="1012">
        <f t="shared" si="198"/>
        <v>0.22</v>
      </c>
      <c r="K1520" s="1012"/>
      <c r="L1520" s="1012">
        <f t="shared" ref="L1520:L1524" si="199">L1499</f>
        <v>0.53680000000000005</v>
      </c>
      <c r="M1520" s="915">
        <f t="shared" ref="M1520:M1524" si="200">L1520*G1520</f>
        <v>118.09600000000002</v>
      </c>
      <c r="N1520" s="481"/>
    </row>
    <row r="1521" spans="1:14" s="39" customFormat="1">
      <c r="A1521" s="927"/>
      <c r="B1521" s="894"/>
      <c r="C1521" s="1008"/>
      <c r="D1521" s="1009"/>
      <c r="E1521" s="1013" t="s">
        <v>20602</v>
      </c>
      <c r="F1521" s="1011"/>
      <c r="G1521" s="588">
        <f t="shared" si="198"/>
        <v>5</v>
      </c>
      <c r="H1521" s="1072">
        <f t="shared" si="198"/>
        <v>0.71299999999999997</v>
      </c>
      <c r="I1521" s="1012">
        <f t="shared" si="198"/>
        <v>2.4400000000000004</v>
      </c>
      <c r="J1521" s="1012">
        <f t="shared" si="198"/>
        <v>0.22</v>
      </c>
      <c r="K1521" s="1012"/>
      <c r="L1521" s="1012">
        <f t="shared" si="199"/>
        <v>0.38273840000000003</v>
      </c>
      <c r="M1521" s="915">
        <f t="shared" si="200"/>
        <v>1.9136920000000002</v>
      </c>
      <c r="N1521" s="481"/>
    </row>
    <row r="1522" spans="1:14" s="39" customFormat="1">
      <c r="A1522" s="927"/>
      <c r="B1522" s="894"/>
      <c r="C1522" s="1008"/>
      <c r="D1522" s="1009"/>
      <c r="E1522" s="1013" t="s">
        <v>20602</v>
      </c>
      <c r="F1522" s="1011"/>
      <c r="G1522" s="588">
        <f t="shared" si="198"/>
        <v>5</v>
      </c>
      <c r="H1522" s="1072">
        <f t="shared" si="198"/>
        <v>0.68100000000000005</v>
      </c>
      <c r="I1522" s="1012">
        <f t="shared" si="198"/>
        <v>2.4400000000000004</v>
      </c>
      <c r="J1522" s="1012">
        <f t="shared" si="198"/>
        <v>0.22</v>
      </c>
      <c r="K1522" s="1012"/>
      <c r="L1522" s="1012">
        <f t="shared" si="199"/>
        <v>0.36556080000000007</v>
      </c>
      <c r="M1522" s="915">
        <f t="shared" si="200"/>
        <v>1.8278040000000004</v>
      </c>
      <c r="N1522" s="481"/>
    </row>
    <row r="1523" spans="1:14" s="39" customFormat="1">
      <c r="A1523" s="927"/>
      <c r="B1523" s="894"/>
      <c r="C1523" s="1008"/>
      <c r="D1523" s="1009"/>
      <c r="E1523" s="1013" t="s">
        <v>20603</v>
      </c>
      <c r="F1523" s="1011"/>
      <c r="G1523" s="588">
        <f t="shared" si="198"/>
        <v>5</v>
      </c>
      <c r="H1523" s="1072">
        <f t="shared" si="198"/>
        <v>0.68100000000000005</v>
      </c>
      <c r="I1523" s="1012">
        <f t="shared" si="198"/>
        <v>2.4400000000000004</v>
      </c>
      <c r="J1523" s="1012">
        <f t="shared" si="198"/>
        <v>0.22</v>
      </c>
      <c r="K1523" s="1012"/>
      <c r="L1523" s="1012">
        <f t="shared" si="199"/>
        <v>0.36556080000000007</v>
      </c>
      <c r="M1523" s="915">
        <f t="shared" si="200"/>
        <v>1.8278040000000004</v>
      </c>
      <c r="N1523" s="481"/>
    </row>
    <row r="1524" spans="1:14" s="39" customFormat="1">
      <c r="A1524" s="927"/>
      <c r="B1524" s="894"/>
      <c r="C1524" s="1008"/>
      <c r="D1524" s="1009"/>
      <c r="E1524" s="1013" t="s">
        <v>20725</v>
      </c>
      <c r="F1524" s="1011"/>
      <c r="G1524" s="588">
        <f t="shared" si="198"/>
        <v>15</v>
      </c>
      <c r="H1524" s="1072">
        <f t="shared" si="198"/>
        <v>1.0780000000000001</v>
      </c>
      <c r="I1524" s="1012">
        <f t="shared" si="198"/>
        <v>25</v>
      </c>
      <c r="J1524" s="1012">
        <f t="shared" si="198"/>
        <v>0.22</v>
      </c>
      <c r="K1524" s="1012"/>
      <c r="L1524" s="1012">
        <f t="shared" si="199"/>
        <v>5.9290000000000003</v>
      </c>
      <c r="M1524" s="915">
        <f t="shared" si="200"/>
        <v>88.935000000000002</v>
      </c>
      <c r="N1524" s="481"/>
    </row>
    <row r="1525" spans="1:14" s="39" customFormat="1">
      <c r="A1525" s="927"/>
      <c r="B1525" s="894"/>
      <c r="C1525" s="1008"/>
      <c r="D1525" s="1009"/>
      <c r="E1525" s="1018" t="s">
        <v>20620</v>
      </c>
      <c r="F1525" s="1011"/>
      <c r="G1525" s="588"/>
      <c r="H1525" s="1012"/>
      <c r="I1525" s="1012"/>
      <c r="J1525" s="1012"/>
      <c r="K1525" s="1016"/>
      <c r="L1525" s="1012"/>
      <c r="M1525" s="902">
        <f>SUBTOTAL(9,M1519:M1524)</f>
        <v>214.51399200000003</v>
      </c>
      <c r="N1525" s="481"/>
    </row>
    <row r="1526" spans="1:14" s="39" customFormat="1">
      <c r="A1526" s="927"/>
      <c r="B1526" s="894"/>
      <c r="C1526" s="1008"/>
      <c r="D1526" s="1009"/>
      <c r="E1526" s="1013"/>
      <c r="F1526" s="1011"/>
      <c r="G1526" s="588"/>
      <c r="H1526" s="1012"/>
      <c r="I1526" s="1012"/>
      <c r="J1526" s="1012"/>
      <c r="K1526" s="1016"/>
      <c r="L1526" s="1012"/>
      <c r="M1526" s="897"/>
      <c r="N1526" s="481"/>
    </row>
    <row r="1527" spans="1:14" s="39" customFormat="1">
      <c r="A1527" s="927"/>
      <c r="B1527" s="894"/>
      <c r="C1527" s="1008"/>
      <c r="D1527" s="1009"/>
      <c r="E1527" s="1018" t="s">
        <v>20621</v>
      </c>
      <c r="F1527" s="1011"/>
      <c r="G1527" s="588"/>
      <c r="H1527" s="1012"/>
      <c r="I1527" s="1012"/>
      <c r="J1527" s="1012"/>
      <c r="K1527" s="1016"/>
      <c r="L1527" s="1012"/>
      <c r="M1527" s="902">
        <f>(SUBTOTAL(9,M1510:M1525))</f>
        <v>257.41233430000005</v>
      </c>
      <c r="N1527" s="481"/>
    </row>
    <row r="1528" spans="1:14" s="39" customFormat="1">
      <c r="A1528" s="927"/>
      <c r="B1528" s="894"/>
      <c r="C1528" s="1008"/>
      <c r="D1528" s="1009"/>
      <c r="E1528" s="1010"/>
      <c r="F1528" s="1011"/>
      <c r="G1528" s="588"/>
      <c r="H1528" s="1012"/>
      <c r="I1528" s="1012"/>
      <c r="J1528" s="1012"/>
      <c r="K1528" s="1012"/>
      <c r="L1528" s="1012"/>
      <c r="M1528" s="897"/>
      <c r="N1528" s="481"/>
    </row>
    <row r="1529" spans="1:14" s="483" customFormat="1" ht="24.75">
      <c r="A1529" s="927">
        <v>8</v>
      </c>
      <c r="B1529" s="891" t="str">
        <f>$B$1402&amp;"."&amp;A1529</f>
        <v>5.3.6.8</v>
      </c>
      <c r="C1529" s="998">
        <f ca="1">VLOOKUP($B1529,'PLANILHA ORÇAMENTÁRIA'!$C:$M,2,0)</f>
        <v>1109680</v>
      </c>
      <c r="D1529" s="998" t="str">
        <f ca="1">VLOOKUP($B1529,'PLANILHA ORÇAMENTÁRIA'!$C:$M,3,0)</f>
        <v>SICRO 3</v>
      </c>
      <c r="E1529" s="999" t="str">
        <f ca="1">VLOOKUP($B1529,'PLANILHA ORÇAMENTÁRIA'!$C:$M,4,0)</f>
        <v>ARGAMASSA PARA REPAROS E GRAUTEAMENTO - CONFECÇÃO EM MISTURADOR E LANÇAMENTO MANUAL</v>
      </c>
      <c r="F1529" s="998" t="str">
        <f ca="1">VLOOKUP($B1529,'PLANILHA ORÇAMENTÁRIA'!$C:$M,5,0)</f>
        <v>M³</v>
      </c>
      <c r="G1529" s="1000" t="s">
        <v>16</v>
      </c>
      <c r="H1529" s="1001" t="s">
        <v>17</v>
      </c>
      <c r="I1529" s="1001" t="s">
        <v>18</v>
      </c>
      <c r="J1529" s="1001" t="s">
        <v>19</v>
      </c>
      <c r="K1529" s="1001" t="s">
        <v>20</v>
      </c>
      <c r="L1529" s="1001" t="s">
        <v>21</v>
      </c>
      <c r="M1529" s="901">
        <f>L1530</f>
        <v>0.87360000000000015</v>
      </c>
      <c r="N1529" s="482"/>
    </row>
    <row r="1530" spans="1:14" s="39" customFormat="1" ht="23.25">
      <c r="A1530" s="927"/>
      <c r="B1530" s="894"/>
      <c r="C1530" s="1008"/>
      <c r="D1530" s="1009"/>
      <c r="E1530" s="1013" t="s">
        <v>20726</v>
      </c>
      <c r="F1530" s="1011"/>
      <c r="G1530" s="588">
        <v>4</v>
      </c>
      <c r="H1530" s="1012">
        <v>0.4</v>
      </c>
      <c r="I1530" s="1012">
        <v>7.8</v>
      </c>
      <c r="J1530" s="1012">
        <v>7.0000000000000007E-2</v>
      </c>
      <c r="K1530" s="1012"/>
      <c r="L1530" s="1016">
        <f>H1530*I1530*J1530*G1530</f>
        <v>0.87360000000000015</v>
      </c>
      <c r="M1530" s="897"/>
      <c r="N1530" s="481"/>
    </row>
    <row r="1531" spans="1:14" s="39" customFormat="1">
      <c r="A1531" s="927"/>
      <c r="B1531" s="894"/>
      <c r="C1531" s="1008"/>
      <c r="D1531" s="1009"/>
      <c r="E1531" s="1013"/>
      <c r="F1531" s="1011"/>
      <c r="G1531" s="588"/>
      <c r="H1531" s="1072"/>
      <c r="I1531" s="1012"/>
      <c r="J1531" s="1012"/>
      <c r="K1531" s="1012"/>
      <c r="L1531" s="1012"/>
      <c r="M1531" s="915"/>
      <c r="N1531" s="481"/>
    </row>
    <row r="1532" spans="1:14" s="483" customFormat="1" ht="24.75">
      <c r="A1532" s="927">
        <v>9</v>
      </c>
      <c r="B1532" s="891" t="str">
        <f>$B$1402&amp;"."&amp;A1532</f>
        <v>5.3.6.9</v>
      </c>
      <c r="C1532" s="998" t="str">
        <f ca="1">VLOOKUP($B1532,'PLANILHA ORÇAMENTÁRIA'!$C:$M,2,0)</f>
        <v>CPU-024</v>
      </c>
      <c r="D1532" s="998" t="str">
        <f ca="1">VLOOKUP($B1532,'PLANILHA ORÇAMENTÁRIA'!$C:$M,3,0)</f>
        <v>EXTRA</v>
      </c>
      <c r="E1532" s="999" t="str">
        <f ca="1">VLOOKUP($B1532,'PLANILHA ORÇAMENTÁRIA'!$C:$M,4,0)</f>
        <v>LOCAÇÃO, MONTAGEM, DESMONTAGEM DE GABARITO COM VÃO LIVRE DE 8 M - PREVISÃO DE 40 DIAS</v>
      </c>
      <c r="F1532" s="998" t="str">
        <f ca="1">VLOOKUP($B1532,'PLANILHA ORÇAMENTÁRIA'!$C:$M,5,0)</f>
        <v>UN</v>
      </c>
      <c r="G1532" s="1000" t="s">
        <v>16</v>
      </c>
      <c r="H1532" s="1001" t="s">
        <v>17</v>
      </c>
      <c r="I1532" s="1001" t="s">
        <v>18</v>
      </c>
      <c r="J1532" s="1001" t="s">
        <v>19</v>
      </c>
      <c r="K1532" s="1001" t="s">
        <v>20</v>
      </c>
      <c r="L1532" s="1001" t="s">
        <v>21</v>
      </c>
      <c r="M1532" s="901">
        <f>G1533</f>
        <v>1</v>
      </c>
      <c r="N1532" s="482"/>
    </row>
    <row r="1533" spans="1:14" s="929" customFormat="1">
      <c r="A1533" s="927"/>
      <c r="B1533" s="894"/>
      <c r="C1533" s="1008"/>
      <c r="D1533" s="1009"/>
      <c r="E1533" s="1013" t="s">
        <v>44373</v>
      </c>
      <c r="F1533" s="1011"/>
      <c r="G1533" s="588">
        <v>1</v>
      </c>
      <c r="H1533" s="1012"/>
      <c r="I1533" s="1012"/>
      <c r="J1533" s="1012"/>
      <c r="K1533" s="1012"/>
      <c r="L1533" s="1012"/>
      <c r="M1533" s="897"/>
      <c r="N1533" s="928"/>
    </row>
    <row r="1534" spans="1:14" s="39" customFormat="1" ht="12" customHeight="1">
      <c r="A1534" s="927"/>
      <c r="B1534" s="894"/>
      <c r="C1534" s="1008"/>
      <c r="D1534" s="1009"/>
      <c r="E1534" s="1018" t="s">
        <v>44372</v>
      </c>
      <c r="F1534" s="1011"/>
      <c r="G1534" s="588"/>
      <c r="H1534" s="1012"/>
      <c r="I1534" s="1012"/>
      <c r="J1534" s="1012"/>
      <c r="K1534" s="1016"/>
      <c r="L1534" s="1016"/>
      <c r="M1534" s="897"/>
      <c r="N1534" s="481"/>
    </row>
    <row r="1535" spans="1:14" s="39" customFormat="1" ht="12" customHeight="1">
      <c r="A1535" s="927"/>
      <c r="B1535" s="894"/>
      <c r="C1535" s="1008"/>
      <c r="D1535" s="1009"/>
      <c r="E1535" s="1018"/>
      <c r="F1535" s="1011"/>
      <c r="G1535" s="588"/>
      <c r="H1535" s="1012"/>
      <c r="I1535" s="1012"/>
      <c r="J1535" s="1012"/>
      <c r="K1535" s="1016"/>
      <c r="L1535" s="1016"/>
      <c r="M1535" s="897"/>
      <c r="N1535" s="481"/>
    </row>
    <row r="1536" spans="1:14" s="39" customFormat="1" ht="23.25">
      <c r="A1536" s="927"/>
      <c r="B1536" s="894"/>
      <c r="C1536" s="1008"/>
      <c r="D1536" s="1051"/>
      <c r="E1536" s="1013" t="s">
        <v>44374</v>
      </c>
      <c r="F1536" s="1011"/>
      <c r="G1536" s="588">
        <v>1</v>
      </c>
      <c r="H1536" s="1012">
        <v>25</v>
      </c>
      <c r="I1536" s="1012">
        <f>3.9*2</f>
        <v>7.8</v>
      </c>
      <c r="J1536" s="1012">
        <f>(13.86+12.37)/2</f>
        <v>13.114999999999998</v>
      </c>
      <c r="K1536" s="1012">
        <f t="shared" ref="K1536:K1542" si="201">H1536*I1536</f>
        <v>195</v>
      </c>
      <c r="L1536" s="1012">
        <f t="shared" ref="L1536:L1542" si="202">H1536*I1536*J1536*G1536</f>
        <v>2557.4249999999997</v>
      </c>
      <c r="M1536" s="897"/>
      <c r="N1536" s="481"/>
    </row>
    <row r="1537" spans="1:14" s="39" customFormat="1" ht="23.25">
      <c r="A1537" s="927"/>
      <c r="B1537" s="894"/>
      <c r="C1537" s="1008"/>
      <c r="D1537" s="1051"/>
      <c r="E1537" s="1013" t="s">
        <v>44375</v>
      </c>
      <c r="F1537" s="1011"/>
      <c r="G1537" s="588">
        <v>1</v>
      </c>
      <c r="H1537" s="1012">
        <v>25</v>
      </c>
      <c r="I1537" s="1012">
        <f t="shared" ref="I1537:I1541" si="203">3.9*2</f>
        <v>7.8</v>
      </c>
      <c r="J1537" s="1012">
        <f>(12.25+11.08)/2</f>
        <v>11.664999999999999</v>
      </c>
      <c r="K1537" s="1012">
        <f t="shared" si="201"/>
        <v>195</v>
      </c>
      <c r="L1537" s="1012">
        <f t="shared" si="202"/>
        <v>2274.6749999999997</v>
      </c>
      <c r="M1537" s="897"/>
      <c r="N1537" s="481"/>
    </row>
    <row r="1538" spans="1:14" s="39" customFormat="1" ht="23.25">
      <c r="A1538" s="927"/>
      <c r="B1538" s="894"/>
      <c r="C1538" s="1008"/>
      <c r="D1538" s="1051"/>
      <c r="E1538" s="1013" t="s">
        <v>44376</v>
      </c>
      <c r="F1538" s="1011"/>
      <c r="G1538" s="588">
        <v>1</v>
      </c>
      <c r="H1538" s="1012">
        <v>25</v>
      </c>
      <c r="I1538" s="1012">
        <f t="shared" si="203"/>
        <v>7.8</v>
      </c>
      <c r="J1538" s="1012">
        <f>(10.13+8.52)/2</f>
        <v>9.3249999999999993</v>
      </c>
      <c r="K1538" s="1012">
        <f t="shared" si="201"/>
        <v>195</v>
      </c>
      <c r="L1538" s="1012">
        <f t="shared" si="202"/>
        <v>1818.3749999999998</v>
      </c>
      <c r="M1538" s="897"/>
      <c r="N1538" s="481"/>
    </row>
    <row r="1539" spans="1:14" s="39" customFormat="1" ht="23.25">
      <c r="A1539" s="927"/>
      <c r="B1539" s="894"/>
      <c r="C1539" s="1008"/>
      <c r="D1539" s="1051"/>
      <c r="E1539" s="1013" t="s">
        <v>44377</v>
      </c>
      <c r="F1539" s="1011"/>
      <c r="G1539" s="588">
        <v>1</v>
      </c>
      <c r="H1539" s="1012">
        <v>25</v>
      </c>
      <c r="I1539" s="1012">
        <f t="shared" si="203"/>
        <v>7.8</v>
      </c>
      <c r="J1539" s="1012">
        <f>(8.38+6.63)/2</f>
        <v>7.5050000000000008</v>
      </c>
      <c r="K1539" s="1012">
        <f t="shared" si="201"/>
        <v>195</v>
      </c>
      <c r="L1539" s="1012">
        <f t="shared" si="202"/>
        <v>1463.4750000000001</v>
      </c>
      <c r="M1539" s="897"/>
      <c r="N1539" s="481"/>
    </row>
    <row r="1540" spans="1:14" s="39" customFormat="1" ht="23.25">
      <c r="A1540" s="927"/>
      <c r="B1540" s="894"/>
      <c r="C1540" s="1008"/>
      <c r="D1540" s="1051"/>
      <c r="E1540" s="1013" t="s">
        <v>44378</v>
      </c>
      <c r="F1540" s="1011"/>
      <c r="G1540" s="588">
        <v>1</v>
      </c>
      <c r="H1540" s="1012">
        <v>25</v>
      </c>
      <c r="I1540" s="1012">
        <f t="shared" si="203"/>
        <v>7.8</v>
      </c>
      <c r="J1540" s="1012">
        <f>(6.43+4.81)/2</f>
        <v>5.6199999999999992</v>
      </c>
      <c r="K1540" s="1012">
        <f t="shared" si="201"/>
        <v>195</v>
      </c>
      <c r="L1540" s="1012">
        <f t="shared" si="202"/>
        <v>1095.8999999999999</v>
      </c>
      <c r="M1540" s="897"/>
      <c r="N1540" s="481"/>
    </row>
    <row r="1541" spans="1:14" s="929" customFormat="1" ht="23.25">
      <c r="A1541" s="927"/>
      <c r="B1541" s="894"/>
      <c r="C1541" s="1008"/>
      <c r="D1541" s="1051"/>
      <c r="E1541" s="1013" t="s">
        <v>44379</v>
      </c>
      <c r="F1541" s="1011"/>
      <c r="G1541" s="588">
        <v>1</v>
      </c>
      <c r="H1541" s="1012">
        <v>25</v>
      </c>
      <c r="I1541" s="1012">
        <f t="shared" si="203"/>
        <v>7.8</v>
      </c>
      <c r="J1541" s="1012">
        <f>(4.58+3.04)/2</f>
        <v>3.81</v>
      </c>
      <c r="K1541" s="1012">
        <f t="shared" si="201"/>
        <v>195</v>
      </c>
      <c r="L1541" s="1012">
        <f t="shared" si="202"/>
        <v>742.95</v>
      </c>
      <c r="M1541" s="897"/>
      <c r="N1541" s="928"/>
    </row>
    <row r="1542" spans="1:14" s="39" customFormat="1">
      <c r="A1542" s="927"/>
      <c r="B1542" s="894"/>
      <c r="C1542" s="1008"/>
      <c r="D1542" s="1051"/>
      <c r="E1542" s="1013" t="s">
        <v>20596</v>
      </c>
      <c r="F1542" s="1011"/>
      <c r="G1542" s="588">
        <v>12</v>
      </c>
      <c r="H1542" s="1012">
        <v>25</v>
      </c>
      <c r="I1542" s="1012">
        <v>0.5</v>
      </c>
      <c r="J1542" s="1012">
        <f>AVERAGE(J1536:J1541)</f>
        <v>8.5066666666666659</v>
      </c>
      <c r="K1542" s="1012">
        <f t="shared" si="201"/>
        <v>12.5</v>
      </c>
      <c r="L1542" s="1012">
        <f t="shared" si="202"/>
        <v>1276</v>
      </c>
      <c r="M1542" s="897"/>
      <c r="N1542" s="481"/>
    </row>
    <row r="1543" spans="1:14" s="39" customFormat="1" ht="12" customHeight="1">
      <c r="A1543" s="927"/>
      <c r="B1543" s="894"/>
      <c r="C1543" s="1008"/>
      <c r="D1543" s="1009"/>
      <c r="E1543" s="1018" t="s">
        <v>44372</v>
      </c>
      <c r="F1543" s="1011"/>
      <c r="G1543" s="588"/>
      <c r="H1543" s="1012"/>
      <c r="I1543" s="1012"/>
      <c r="J1543" s="1012"/>
      <c r="K1543" s="1016">
        <f>SUM(K1536:K1542)</f>
        <v>1182.5</v>
      </c>
      <c r="L1543" s="1016">
        <f>SUM(L1536:L1542)</f>
        <v>11228.800000000001</v>
      </c>
      <c r="M1543" s="897"/>
      <c r="N1543" s="481"/>
    </row>
    <row r="1544" spans="1:14" s="39" customFormat="1" ht="12" customHeight="1">
      <c r="A1544" s="927"/>
      <c r="B1544" s="894"/>
      <c r="C1544" s="1008"/>
      <c r="D1544" s="1009"/>
      <c r="E1544" s="1018"/>
      <c r="F1544" s="1011"/>
      <c r="G1544" s="588"/>
      <c r="H1544" s="1012"/>
      <c r="I1544" s="1012"/>
      <c r="J1544" s="1012"/>
      <c r="K1544" s="1016"/>
      <c r="L1544" s="1016"/>
      <c r="M1544" s="897"/>
      <c r="N1544" s="481"/>
    </row>
    <row r="1545" spans="1:14" s="483" customFormat="1" ht="24.75">
      <c r="A1545" s="927">
        <v>10</v>
      </c>
      <c r="B1545" s="891" t="str">
        <f>$B$1402&amp;"."&amp;A1545</f>
        <v>5.3.6.10</v>
      </c>
      <c r="C1545" s="998" t="str">
        <f ca="1">VLOOKUP($B1545,'PLANILHA ORÇAMENTÁRIA'!$C:$M,2,0)</f>
        <v>CPU-025</v>
      </c>
      <c r="D1545" s="998" t="str">
        <f ca="1">VLOOKUP($B1545,'PLANILHA ORÇAMENTÁRIA'!$C:$M,3,0)</f>
        <v>EXTRA</v>
      </c>
      <c r="E1545" s="999" t="str">
        <f ca="1">VLOOKUP($B1545,'PLANILHA ORÇAMENTÁRIA'!$C:$M,4,0)</f>
        <v>LOCAÇÃO, MONTAGEM, DESMONTAGEM DE CONJUNTO DE ESCORAMENTO 6 TORRES GABARITO - PREVISÃO DE 40 DIAS</v>
      </c>
      <c r="F1545" s="998" t="str">
        <f ca="1">VLOOKUP($B1545,'PLANILHA ORÇAMENTÁRIA'!$C:$M,5,0)</f>
        <v>UN</v>
      </c>
      <c r="G1545" s="1000" t="s">
        <v>16</v>
      </c>
      <c r="H1545" s="1001" t="s">
        <v>17</v>
      </c>
      <c r="I1545" s="1001" t="s">
        <v>18</v>
      </c>
      <c r="J1545" s="1001" t="s">
        <v>19</v>
      </c>
      <c r="K1545" s="1001" t="s">
        <v>20</v>
      </c>
      <c r="L1545" s="1001" t="s">
        <v>21</v>
      </c>
      <c r="M1545" s="901">
        <f>G1546</f>
        <v>1</v>
      </c>
      <c r="N1545" s="482"/>
    </row>
    <row r="1546" spans="1:14" s="929" customFormat="1">
      <c r="A1546" s="927"/>
      <c r="B1546" s="894"/>
      <c r="C1546" s="1008"/>
      <c r="D1546" s="1009"/>
      <c r="E1546" s="1013" t="s">
        <v>44373</v>
      </c>
      <c r="F1546" s="1011"/>
      <c r="G1546" s="588">
        <v>1</v>
      </c>
      <c r="H1546" s="1012"/>
      <c r="I1546" s="1012"/>
      <c r="J1546" s="1012"/>
      <c r="K1546" s="1012"/>
      <c r="L1546" s="1012"/>
      <c r="M1546" s="897"/>
      <c r="N1546" s="928"/>
    </row>
    <row r="1547" spans="1:14" s="39" customFormat="1" ht="12" customHeight="1">
      <c r="A1547" s="927"/>
      <c r="B1547" s="894"/>
      <c r="C1547" s="1008"/>
      <c r="D1547" s="1009"/>
      <c r="E1547" s="1018" t="s">
        <v>44372</v>
      </c>
      <c r="F1547" s="1011"/>
      <c r="G1547" s="588"/>
      <c r="H1547" s="1012"/>
      <c r="I1547" s="1012"/>
      <c r="J1547" s="1012"/>
      <c r="K1547" s="1016"/>
      <c r="L1547" s="1016"/>
      <c r="M1547" s="897"/>
      <c r="N1547" s="481"/>
    </row>
    <row r="1548" spans="1:14" s="39" customFormat="1" ht="12" customHeight="1">
      <c r="A1548" s="927"/>
      <c r="B1548" s="894"/>
      <c r="C1548" s="1008"/>
      <c r="D1548" s="1009"/>
      <c r="E1548" s="1018"/>
      <c r="F1548" s="1011"/>
      <c r="G1548" s="588"/>
      <c r="H1548" s="1012"/>
      <c r="I1548" s="1012"/>
      <c r="J1548" s="1012"/>
      <c r="K1548" s="1016"/>
      <c r="L1548" s="1016"/>
      <c r="M1548" s="897"/>
      <c r="N1548" s="481"/>
    </row>
    <row r="1549" spans="1:14" s="39" customFormat="1" ht="23.25">
      <c r="A1549" s="927"/>
      <c r="B1549" s="894"/>
      <c r="C1549" s="1008"/>
      <c r="D1549" s="1051"/>
      <c r="E1549" s="1013" t="s">
        <v>44374</v>
      </c>
      <c r="F1549" s="1011"/>
      <c r="G1549" s="588">
        <v>1</v>
      </c>
      <c r="H1549" s="1012">
        <v>25</v>
      </c>
      <c r="I1549" s="1012">
        <f>3.9*2</f>
        <v>7.8</v>
      </c>
      <c r="J1549" s="1012">
        <f>(13.86+12.37)/2</f>
        <v>13.114999999999998</v>
      </c>
      <c r="K1549" s="1012">
        <f t="shared" ref="K1549:K1555" si="204">H1549*I1549</f>
        <v>195</v>
      </c>
      <c r="L1549" s="1012">
        <f t="shared" ref="L1549:L1555" si="205">H1549*I1549*J1549*G1549</f>
        <v>2557.4249999999997</v>
      </c>
      <c r="M1549" s="897"/>
      <c r="N1549" s="481"/>
    </row>
    <row r="1550" spans="1:14" s="39" customFormat="1" ht="23.25">
      <c r="A1550" s="927"/>
      <c r="B1550" s="894"/>
      <c r="C1550" s="1008"/>
      <c r="D1550" s="1051"/>
      <c r="E1550" s="1013" t="s">
        <v>44375</v>
      </c>
      <c r="F1550" s="1011"/>
      <c r="G1550" s="588">
        <v>1</v>
      </c>
      <c r="H1550" s="1012">
        <v>25</v>
      </c>
      <c r="I1550" s="1012">
        <f t="shared" ref="I1550:I1554" si="206">3.9*2</f>
        <v>7.8</v>
      </c>
      <c r="J1550" s="1012">
        <f>(12.25+11.08)/2</f>
        <v>11.664999999999999</v>
      </c>
      <c r="K1550" s="1012">
        <f t="shared" si="204"/>
        <v>195</v>
      </c>
      <c r="L1550" s="1012">
        <f t="shared" si="205"/>
        <v>2274.6749999999997</v>
      </c>
      <c r="M1550" s="897"/>
      <c r="N1550" s="481"/>
    </row>
    <row r="1551" spans="1:14" s="39" customFormat="1" ht="23.25">
      <c r="A1551" s="927"/>
      <c r="B1551" s="894"/>
      <c r="C1551" s="1008"/>
      <c r="D1551" s="1051"/>
      <c r="E1551" s="1013" t="s">
        <v>44376</v>
      </c>
      <c r="F1551" s="1011"/>
      <c r="G1551" s="588">
        <v>1</v>
      </c>
      <c r="H1551" s="1012">
        <v>25</v>
      </c>
      <c r="I1551" s="1012">
        <f t="shared" si="206"/>
        <v>7.8</v>
      </c>
      <c r="J1551" s="1012">
        <f>(10.13+8.52)/2</f>
        <v>9.3249999999999993</v>
      </c>
      <c r="K1551" s="1012">
        <f t="shared" si="204"/>
        <v>195</v>
      </c>
      <c r="L1551" s="1012">
        <f t="shared" si="205"/>
        <v>1818.3749999999998</v>
      </c>
      <c r="M1551" s="897"/>
      <c r="N1551" s="481"/>
    </row>
    <row r="1552" spans="1:14" s="39" customFormat="1" ht="23.25">
      <c r="A1552" s="927"/>
      <c r="B1552" s="894"/>
      <c r="C1552" s="1008"/>
      <c r="D1552" s="1051"/>
      <c r="E1552" s="1013" t="s">
        <v>44377</v>
      </c>
      <c r="F1552" s="1011"/>
      <c r="G1552" s="588">
        <v>1</v>
      </c>
      <c r="H1552" s="1012">
        <v>25</v>
      </c>
      <c r="I1552" s="1012">
        <f t="shared" si="206"/>
        <v>7.8</v>
      </c>
      <c r="J1552" s="1012">
        <f>(8.38+6.63)/2</f>
        <v>7.5050000000000008</v>
      </c>
      <c r="K1552" s="1012">
        <f t="shared" si="204"/>
        <v>195</v>
      </c>
      <c r="L1552" s="1012">
        <f t="shared" si="205"/>
        <v>1463.4750000000001</v>
      </c>
      <c r="M1552" s="897"/>
      <c r="N1552" s="481"/>
    </row>
    <row r="1553" spans="1:14" s="39" customFormat="1" ht="23.25">
      <c r="A1553" s="927"/>
      <c r="B1553" s="894"/>
      <c r="C1553" s="1008"/>
      <c r="D1553" s="1051"/>
      <c r="E1553" s="1013" t="s">
        <v>44378</v>
      </c>
      <c r="F1553" s="1011"/>
      <c r="G1553" s="588">
        <v>1</v>
      </c>
      <c r="H1553" s="1012">
        <v>25</v>
      </c>
      <c r="I1553" s="1012">
        <f t="shared" si="206"/>
        <v>7.8</v>
      </c>
      <c r="J1553" s="1012">
        <f>(6.43+4.81)/2</f>
        <v>5.6199999999999992</v>
      </c>
      <c r="K1553" s="1012">
        <f t="shared" si="204"/>
        <v>195</v>
      </c>
      <c r="L1553" s="1012">
        <f t="shared" si="205"/>
        <v>1095.8999999999999</v>
      </c>
      <c r="M1553" s="897"/>
      <c r="N1553" s="481"/>
    </row>
    <row r="1554" spans="1:14" s="929" customFormat="1" ht="23.25">
      <c r="A1554" s="927"/>
      <c r="B1554" s="894"/>
      <c r="C1554" s="1008"/>
      <c r="D1554" s="1051"/>
      <c r="E1554" s="1013" t="s">
        <v>44379</v>
      </c>
      <c r="F1554" s="1011"/>
      <c r="G1554" s="588">
        <v>1</v>
      </c>
      <c r="H1554" s="1012">
        <v>25</v>
      </c>
      <c r="I1554" s="1012">
        <f t="shared" si="206"/>
        <v>7.8</v>
      </c>
      <c r="J1554" s="1012">
        <f>(4.58+3.04)/2</f>
        <v>3.81</v>
      </c>
      <c r="K1554" s="1012">
        <f t="shared" si="204"/>
        <v>195</v>
      </c>
      <c r="L1554" s="1012">
        <f t="shared" si="205"/>
        <v>742.95</v>
      </c>
      <c r="M1554" s="897"/>
      <c r="N1554" s="928"/>
    </row>
    <row r="1555" spans="1:14" s="39" customFormat="1">
      <c r="A1555" s="927"/>
      <c r="B1555" s="894"/>
      <c r="C1555" s="1008"/>
      <c r="D1555" s="1051"/>
      <c r="E1555" s="1013" t="s">
        <v>20596</v>
      </c>
      <c r="F1555" s="1011"/>
      <c r="G1555" s="588">
        <v>12</v>
      </c>
      <c r="H1555" s="1012">
        <v>25</v>
      </c>
      <c r="I1555" s="1012">
        <v>0.5</v>
      </c>
      <c r="J1555" s="1012">
        <f>AVERAGE(J1549:J1554)</f>
        <v>8.5066666666666659</v>
      </c>
      <c r="K1555" s="1012">
        <f t="shared" si="204"/>
        <v>12.5</v>
      </c>
      <c r="L1555" s="1012">
        <f t="shared" si="205"/>
        <v>1276</v>
      </c>
      <c r="M1555" s="897"/>
      <c r="N1555" s="481"/>
    </row>
    <row r="1556" spans="1:14" s="39" customFormat="1" ht="12" customHeight="1">
      <c r="A1556" s="927"/>
      <c r="B1556" s="894"/>
      <c r="C1556" s="1008"/>
      <c r="D1556" s="1009"/>
      <c r="E1556" s="1018" t="s">
        <v>44372</v>
      </c>
      <c r="F1556" s="1011"/>
      <c r="G1556" s="588"/>
      <c r="H1556" s="1012"/>
      <c r="I1556" s="1012"/>
      <c r="J1556" s="1012"/>
      <c r="K1556" s="1016">
        <f>SUM(K1549:K1555)</f>
        <v>1182.5</v>
      </c>
      <c r="L1556" s="1016">
        <f>SUM(L1549:L1555)</f>
        <v>11228.800000000001</v>
      </c>
      <c r="M1556" s="897"/>
      <c r="N1556" s="481"/>
    </row>
    <row r="1557" spans="1:14" s="39" customFormat="1" ht="12" customHeight="1">
      <c r="A1557" s="927"/>
      <c r="B1557" s="894"/>
      <c r="C1557" s="1008"/>
      <c r="D1557" s="1009"/>
      <c r="E1557" s="1018"/>
      <c r="F1557" s="1011"/>
      <c r="G1557" s="588"/>
      <c r="H1557" s="1012"/>
      <c r="I1557" s="1012"/>
      <c r="J1557" s="1012"/>
      <c r="K1557" s="1016"/>
      <c r="L1557" s="1016"/>
      <c r="M1557" s="897"/>
      <c r="N1557" s="481"/>
    </row>
    <row r="1558" spans="1:14" s="39" customFormat="1" ht="15" customHeight="1">
      <c r="A1558" s="927">
        <v>7</v>
      </c>
      <c r="B1558" s="910" t="str">
        <f>$B$1017&amp;"."&amp;A1558</f>
        <v>5.3.7</v>
      </c>
      <c r="C1558" s="1039"/>
      <c r="D1558" s="1039"/>
      <c r="E1558" s="1040" t="s">
        <v>20414</v>
      </c>
      <c r="F1558" s="1041"/>
      <c r="G1558" s="1042"/>
      <c r="H1558" s="1043"/>
      <c r="I1558" s="1043"/>
      <c r="J1558" s="1043"/>
      <c r="K1558" s="1043"/>
      <c r="L1558" s="1043"/>
      <c r="M1558" s="911"/>
      <c r="N1558" s="481"/>
    </row>
    <row r="1559" spans="1:14" s="483" customFormat="1" ht="24.75">
      <c r="A1559" s="927">
        <v>1</v>
      </c>
      <c r="B1559" s="891" t="str">
        <f>$B$1558&amp;"."&amp;A1559</f>
        <v>5.3.7.1</v>
      </c>
      <c r="C1559" s="998">
        <f ca="1">VLOOKUP($B1559,'PLANILHA ORÇAMENTÁRIA'!$C:$M,2,0)</f>
        <v>3108016</v>
      </c>
      <c r="D1559" s="998" t="str">
        <f ca="1">VLOOKUP($B1559,'PLANILHA ORÇAMENTÁRIA'!$C:$M,3,0)</f>
        <v>SICRO 3</v>
      </c>
      <c r="E1559" s="999" t="str">
        <f ca="1">VLOOKUP($B1559,'PLANILHA ORÇAMENTÁRIA'!$C:$M,4,0)</f>
        <v>FÔRMAS DE COMPENSADO PLASTIFICADO 14 MM - USO GERAL - UTILIZAÇÃO DE 2 VEZES - CONFECÇÃO, INSTALAÇÃO E RETIRADA</v>
      </c>
      <c r="F1559" s="998" t="str">
        <f ca="1">VLOOKUP($B1559,'PLANILHA ORÇAMENTÁRIA'!$C:$M,5,0)</f>
        <v>M²</v>
      </c>
      <c r="G1559" s="1000" t="s">
        <v>16</v>
      </c>
      <c r="H1559" s="1001" t="s">
        <v>17</v>
      </c>
      <c r="I1559" s="1001" t="s">
        <v>18</v>
      </c>
      <c r="J1559" s="1001" t="s">
        <v>19</v>
      </c>
      <c r="K1559" s="1001" t="s">
        <v>20</v>
      </c>
      <c r="L1559" s="1001" t="s">
        <v>21</v>
      </c>
      <c r="M1559" s="901">
        <f>M1574</f>
        <v>1176.3004999999998</v>
      </c>
      <c r="N1559" s="482"/>
    </row>
    <row r="1560" spans="1:14" s="39" customFormat="1">
      <c r="A1560" s="927"/>
      <c r="B1560" s="894"/>
      <c r="C1560" s="1008"/>
      <c r="D1560" s="1009"/>
      <c r="E1560" s="1013" t="s">
        <v>20430</v>
      </c>
      <c r="F1560" s="1011"/>
      <c r="G1560" s="588"/>
      <c r="H1560" s="1012"/>
      <c r="I1560" s="1012"/>
      <c r="J1560" s="1012"/>
      <c r="K1560" s="1012"/>
      <c r="L1560" s="1012"/>
      <c r="M1560" s="897"/>
      <c r="N1560" s="481"/>
    </row>
    <row r="1561" spans="1:14" s="39" customFormat="1">
      <c r="A1561" s="927"/>
      <c r="B1561" s="894"/>
      <c r="C1561" s="1008"/>
      <c r="D1561" s="1009"/>
      <c r="E1561" s="1025" t="s">
        <v>20407</v>
      </c>
      <c r="F1561" s="1011"/>
      <c r="G1561" s="588">
        <v>15</v>
      </c>
      <c r="H1561" s="1012">
        <v>5.33</v>
      </c>
      <c r="I1561" s="1012">
        <v>0.4</v>
      </c>
      <c r="J1561" s="1012">
        <v>1.1499999999999999</v>
      </c>
      <c r="K1561" s="1012">
        <f>(2*H1561*J1561)+(2*I1561*J1561)</f>
        <v>13.178999999999998</v>
      </c>
      <c r="L1561" s="1012"/>
      <c r="M1561" s="900">
        <f>K1561*G1561</f>
        <v>197.68499999999997</v>
      </c>
      <c r="N1561" s="481"/>
    </row>
    <row r="1562" spans="1:14" s="39" customFormat="1">
      <c r="A1562" s="927"/>
      <c r="B1562" s="894"/>
      <c r="C1562" s="1008"/>
      <c r="D1562" s="1009"/>
      <c r="E1562" s="1025" t="s">
        <v>20409</v>
      </c>
      <c r="F1562" s="1011"/>
      <c r="G1562" s="588">
        <v>5</v>
      </c>
      <c r="H1562" s="1012">
        <v>4.7530000000000001</v>
      </c>
      <c r="I1562" s="1012">
        <v>0.4</v>
      </c>
      <c r="J1562" s="1012">
        <v>1.1499999999999999</v>
      </c>
      <c r="K1562" s="1012">
        <f t="shared" ref="K1562:K1564" si="207">(2*H1562*J1562)+(2*I1562*J1562)</f>
        <v>11.851899999999999</v>
      </c>
      <c r="L1562" s="1012"/>
      <c r="M1562" s="900">
        <f t="shared" ref="M1562:M1564" si="208">K1562*G1562</f>
        <v>59.259499999999996</v>
      </c>
      <c r="N1562" s="481"/>
    </row>
    <row r="1563" spans="1:14" s="39" customFormat="1">
      <c r="A1563" s="927"/>
      <c r="B1563" s="894"/>
      <c r="C1563" s="1008"/>
      <c r="D1563" s="1009"/>
      <c r="E1563" s="1025" t="s">
        <v>20410</v>
      </c>
      <c r="F1563" s="1011"/>
      <c r="G1563" s="588">
        <v>5</v>
      </c>
      <c r="H1563" s="1012">
        <v>4.9749999999999996</v>
      </c>
      <c r="I1563" s="1012">
        <v>0.4</v>
      </c>
      <c r="J1563" s="1012">
        <v>1.1499999999999999</v>
      </c>
      <c r="K1563" s="1012">
        <f t="shared" si="207"/>
        <v>12.362499999999999</v>
      </c>
      <c r="L1563" s="1012"/>
      <c r="M1563" s="900">
        <f t="shared" si="208"/>
        <v>61.812499999999993</v>
      </c>
      <c r="N1563" s="481"/>
    </row>
    <row r="1564" spans="1:14" s="39" customFormat="1">
      <c r="A1564" s="927"/>
      <c r="B1564" s="894"/>
      <c r="C1564" s="1008"/>
      <c r="D1564" s="1009"/>
      <c r="E1564" s="1025" t="s">
        <v>20411</v>
      </c>
      <c r="F1564" s="1011"/>
      <c r="G1564" s="588">
        <f>4*5</f>
        <v>20</v>
      </c>
      <c r="H1564" s="1012">
        <v>4.9939999999999998</v>
      </c>
      <c r="I1564" s="1012">
        <v>0.4</v>
      </c>
      <c r="J1564" s="1012">
        <v>1.1499999999999999</v>
      </c>
      <c r="K1564" s="1012">
        <f t="shared" si="207"/>
        <v>12.406199999999998</v>
      </c>
      <c r="L1564" s="1012"/>
      <c r="M1564" s="900">
        <f t="shared" si="208"/>
        <v>248.12399999999997</v>
      </c>
      <c r="N1564" s="481"/>
    </row>
    <row r="1565" spans="1:14" s="39" customFormat="1">
      <c r="A1565" s="927"/>
      <c r="B1565" s="894"/>
      <c r="C1565" s="1008"/>
      <c r="D1565" s="1009"/>
      <c r="E1565" s="1018" t="s">
        <v>20453</v>
      </c>
      <c r="F1565" s="1011"/>
      <c r="G1565" s="588"/>
      <c r="H1565" s="1012">
        <f>(H1561*G1561)+(H1562*G1562)+(H1563*G1563)+(H1564*G1564)</f>
        <v>228.47</v>
      </c>
      <c r="I1565" s="1012"/>
      <c r="J1565" s="1012"/>
      <c r="K1565" s="1012"/>
      <c r="L1565" s="1012"/>
      <c r="M1565" s="897">
        <f>SUBTOTAL(9,M1561:M1564)</f>
        <v>566.88099999999986</v>
      </c>
      <c r="N1565" s="481"/>
    </row>
    <row r="1566" spans="1:14" s="39" customFormat="1">
      <c r="A1566" s="927"/>
      <c r="B1566" s="894"/>
      <c r="C1566" s="1008"/>
      <c r="D1566" s="1009"/>
      <c r="E1566" s="1010"/>
      <c r="F1566" s="1011"/>
      <c r="G1566" s="588" t="s">
        <v>19972</v>
      </c>
      <c r="H1566" s="1012"/>
      <c r="I1566" s="1012"/>
      <c r="J1566" s="1012"/>
      <c r="K1566" s="1012"/>
      <c r="L1566" s="1012"/>
      <c r="M1566" s="897"/>
      <c r="N1566" s="481"/>
    </row>
    <row r="1567" spans="1:14" s="39" customFormat="1">
      <c r="A1567" s="927"/>
      <c r="B1567" s="894"/>
      <c r="C1567" s="1008"/>
      <c r="D1567" s="1009"/>
      <c r="E1567" s="1025" t="s">
        <v>20408</v>
      </c>
      <c r="F1567" s="1011"/>
      <c r="G1567" s="588">
        <v>15</v>
      </c>
      <c r="H1567" s="1012">
        <v>6.4870000000000001</v>
      </c>
      <c r="I1567" s="1012">
        <v>0.4</v>
      </c>
      <c r="J1567" s="1012">
        <v>1.1499999999999999</v>
      </c>
      <c r="K1567" s="1012">
        <f>(2*H1567*J1567)+(2*I1567*J1567)</f>
        <v>15.8401</v>
      </c>
      <c r="L1567" s="1012"/>
      <c r="M1567" s="900">
        <f>K1567*G1567</f>
        <v>237.60149999999999</v>
      </c>
      <c r="N1567" s="481"/>
    </row>
    <row r="1568" spans="1:14" s="39" customFormat="1">
      <c r="A1568" s="927"/>
      <c r="B1568" s="894"/>
      <c r="C1568" s="1008"/>
      <c r="D1568" s="1009"/>
      <c r="E1568" s="1025" t="s">
        <v>20445</v>
      </c>
      <c r="F1568" s="1011"/>
      <c r="G1568" s="588">
        <v>5</v>
      </c>
      <c r="H1568" s="1012">
        <v>5.1769999999999996</v>
      </c>
      <c r="I1568" s="1012">
        <v>0.4</v>
      </c>
      <c r="J1568" s="1012">
        <v>1.1499999999999999</v>
      </c>
      <c r="K1568" s="1012">
        <f t="shared" ref="K1568:K1571" si="209">(2*H1568*J1568)+(2*I1568*J1568)</f>
        <v>12.827099999999998</v>
      </c>
      <c r="L1568" s="1012"/>
      <c r="M1568" s="900">
        <f t="shared" ref="M1568:M1571" si="210">K1568*G1568</f>
        <v>64.135499999999993</v>
      </c>
      <c r="N1568" s="481"/>
    </row>
    <row r="1569" spans="1:14" s="39" customFormat="1">
      <c r="A1569" s="927"/>
      <c r="B1569" s="894"/>
      <c r="C1569" s="1008"/>
      <c r="D1569" s="1009"/>
      <c r="E1569" s="1025" t="s">
        <v>20446</v>
      </c>
      <c r="F1569" s="1011"/>
      <c r="G1569" s="588">
        <v>5</v>
      </c>
      <c r="H1569" s="1012">
        <v>4.9649999999999999</v>
      </c>
      <c r="I1569" s="1012">
        <v>0.4</v>
      </c>
      <c r="J1569" s="1012">
        <v>1.1499999999999999</v>
      </c>
      <c r="K1569" s="1012">
        <f t="shared" si="209"/>
        <v>12.339499999999999</v>
      </c>
      <c r="L1569" s="1012"/>
      <c r="M1569" s="900">
        <f t="shared" si="210"/>
        <v>61.697499999999998</v>
      </c>
      <c r="N1569" s="481"/>
    </row>
    <row r="1570" spans="1:14" s="39" customFormat="1">
      <c r="A1570" s="927"/>
      <c r="B1570" s="894"/>
      <c r="C1570" s="1008"/>
      <c r="D1570" s="1009"/>
      <c r="E1570" s="1025" t="s">
        <v>20447</v>
      </c>
      <c r="F1570" s="1011"/>
      <c r="G1570" s="588">
        <f>3*5</f>
        <v>15</v>
      </c>
      <c r="H1570" s="1012">
        <v>4.9450000000000003</v>
      </c>
      <c r="I1570" s="1012">
        <v>0.4</v>
      </c>
      <c r="J1570" s="1012">
        <v>1.1499999999999999</v>
      </c>
      <c r="K1570" s="1012">
        <f t="shared" si="209"/>
        <v>12.2935</v>
      </c>
      <c r="L1570" s="1012"/>
      <c r="M1570" s="900">
        <f t="shared" si="210"/>
        <v>184.4025</v>
      </c>
      <c r="N1570" s="481"/>
    </row>
    <row r="1571" spans="1:14" s="39" customFormat="1">
      <c r="A1571" s="927"/>
      <c r="B1571" s="894"/>
      <c r="C1571" s="1008"/>
      <c r="D1571" s="1009"/>
      <c r="E1571" s="1025" t="s">
        <v>20448</v>
      </c>
      <c r="F1571" s="1011"/>
      <c r="G1571" s="588">
        <v>5</v>
      </c>
      <c r="H1571" s="1012">
        <v>4.9550000000000001</v>
      </c>
      <c r="I1571" s="1012">
        <v>0.4</v>
      </c>
      <c r="J1571" s="1012">
        <v>1.1499999999999999</v>
      </c>
      <c r="K1571" s="1012">
        <f t="shared" si="209"/>
        <v>12.3165</v>
      </c>
      <c r="L1571" s="1012"/>
      <c r="M1571" s="900">
        <f t="shared" si="210"/>
        <v>61.582499999999996</v>
      </c>
      <c r="N1571" s="481"/>
    </row>
    <row r="1572" spans="1:14" s="39" customFormat="1">
      <c r="A1572" s="927"/>
      <c r="B1572" s="894"/>
      <c r="C1572" s="1008"/>
      <c r="D1572" s="1009"/>
      <c r="E1572" s="1018" t="s">
        <v>20452</v>
      </c>
      <c r="F1572" s="1011"/>
      <c r="G1572" s="588"/>
      <c r="H1572" s="1012">
        <f>(H1567*G1567)+(H1568*G1568)+(H1569*G1569)+(H1570*G1570)+(H1571*G1571)</f>
        <v>246.965</v>
      </c>
      <c r="I1572" s="1012"/>
      <c r="J1572" s="1012"/>
      <c r="K1572" s="1012"/>
      <c r="L1572" s="1012"/>
      <c r="M1572" s="897">
        <f>SUBTOTAL(9,M1567:M1571)</f>
        <v>609.41949999999997</v>
      </c>
      <c r="N1572" s="481"/>
    </row>
    <row r="1573" spans="1:14" s="39" customFormat="1">
      <c r="A1573" s="927"/>
      <c r="B1573" s="894"/>
      <c r="C1573" s="1008"/>
      <c r="D1573" s="1009"/>
      <c r="E1573" s="1010"/>
      <c r="F1573" s="1011"/>
      <c r="G1573" s="588"/>
      <c r="H1573" s="1012"/>
      <c r="I1573" s="1012"/>
      <c r="J1573" s="1012"/>
      <c r="K1573" s="1012"/>
      <c r="L1573" s="1012"/>
      <c r="M1573" s="897"/>
      <c r="N1573" s="481"/>
    </row>
    <row r="1574" spans="1:14" s="39" customFormat="1">
      <c r="A1574" s="927"/>
      <c r="B1574" s="894"/>
      <c r="C1574" s="1008"/>
      <c r="D1574" s="1009"/>
      <c r="E1574" s="1018" t="s">
        <v>20454</v>
      </c>
      <c r="F1574" s="1011"/>
      <c r="G1574" s="588"/>
      <c r="H1574" s="1012"/>
      <c r="I1574" s="1012"/>
      <c r="J1574" s="1012"/>
      <c r="K1574" s="1012"/>
      <c r="L1574" s="1012"/>
      <c r="M1574" s="897">
        <f>SUBTOTAL(9,M1560:M1573)</f>
        <v>1176.3004999999998</v>
      </c>
      <c r="N1574" s="481"/>
    </row>
    <row r="1575" spans="1:14" s="39" customFormat="1">
      <c r="A1575" s="927"/>
      <c r="B1575" s="894"/>
      <c r="C1575" s="1008"/>
      <c r="D1575" s="1009"/>
      <c r="E1575" s="1010"/>
      <c r="F1575" s="1011"/>
      <c r="G1575" s="588"/>
      <c r="H1575" s="1012"/>
      <c r="I1575" s="1012"/>
      <c r="J1575" s="1012"/>
      <c r="K1575" s="1012"/>
      <c r="L1575" s="1012"/>
      <c r="M1575" s="897"/>
      <c r="N1575" s="481"/>
    </row>
    <row r="1576" spans="1:14" s="483" customFormat="1">
      <c r="A1576" s="927">
        <v>2</v>
      </c>
      <c r="B1576" s="891" t="str">
        <f>$B$1558&amp;"."&amp;A1576</f>
        <v>5.3.7.2</v>
      </c>
      <c r="C1576" s="998" t="str">
        <f ca="1">VLOOKUP($B1576,'PLANILHA ORÇAMENTÁRIA'!$C:$M,2,0)</f>
        <v>ED-48298</v>
      </c>
      <c r="D1576" s="998" t="str">
        <f ca="1">VLOOKUP($B1576,'PLANILHA ORÇAMENTÁRIA'!$C:$M,3,0)</f>
        <v>SEINFRA-MG</v>
      </c>
      <c r="E1576" s="999" t="str">
        <f ca="1">VLOOKUP($B1576,'PLANILHA ORÇAMENTÁRIA'!$C:$M,4,0)</f>
        <v>CORTE, DOBRA E MONTAGEM DE AÇO CA-50/60, INCLUSIVE ESPAÇADOR</v>
      </c>
      <c r="F1576" s="998" t="str">
        <f ca="1">VLOOKUP($B1576,'PLANILHA ORÇAMENTÁRIA'!$C:$M,5,0)</f>
        <v>KG</v>
      </c>
      <c r="G1576" s="1000" t="s">
        <v>16</v>
      </c>
      <c r="H1576" s="1001" t="s">
        <v>17</v>
      </c>
      <c r="I1576" s="1001" t="s">
        <v>18</v>
      </c>
      <c r="J1576" s="1001" t="s">
        <v>20355</v>
      </c>
      <c r="K1576" s="1001" t="s">
        <v>20354</v>
      </c>
      <c r="L1576" s="1001" t="s">
        <v>21</v>
      </c>
      <c r="M1576" s="901">
        <f>M1590</f>
        <v>7870</v>
      </c>
      <c r="N1576" s="482"/>
    </row>
    <row r="1577" spans="1:14" s="39" customFormat="1">
      <c r="A1577" s="927"/>
      <c r="B1577" s="894"/>
      <c r="C1577" s="1008"/>
      <c r="D1577" s="1009"/>
      <c r="E1577" s="1075" t="s">
        <v>20400</v>
      </c>
      <c r="F1577" s="1011"/>
      <c r="G1577" s="588"/>
      <c r="H1577" s="1012"/>
      <c r="I1577" s="1012"/>
      <c r="J1577" s="1012"/>
      <c r="K1577" s="1012"/>
      <c r="L1577" s="1012"/>
      <c r="M1577" s="897"/>
      <c r="N1577" s="481"/>
    </row>
    <row r="1578" spans="1:14" s="39" customFormat="1" ht="33.75">
      <c r="A1578" s="927"/>
      <c r="B1578" s="894"/>
      <c r="C1578" s="1008"/>
      <c r="D1578" s="1009"/>
      <c r="E1578" s="1069" t="s">
        <v>20595</v>
      </c>
      <c r="F1578" s="1011"/>
      <c r="G1578" s="588"/>
      <c r="H1578" s="1012"/>
      <c r="I1578" s="1012"/>
      <c r="J1578" s="1012"/>
      <c r="K1578" s="1012"/>
      <c r="L1578" s="1012"/>
      <c r="M1578" s="897"/>
      <c r="N1578" s="481"/>
    </row>
    <row r="1579" spans="1:14" s="39" customFormat="1">
      <c r="A1579" s="927"/>
      <c r="B1579" s="894"/>
      <c r="C1579" s="1008"/>
      <c r="D1579" s="1009"/>
      <c r="E1579" s="1075" t="s">
        <v>20455</v>
      </c>
      <c r="F1579" s="1011"/>
      <c r="G1579" s="588"/>
      <c r="H1579" s="1012"/>
      <c r="I1579" s="1012"/>
      <c r="J1579" s="1012"/>
      <c r="K1579" s="1012"/>
      <c r="L1579" s="1012"/>
      <c r="M1579" s="897"/>
      <c r="N1579" s="481"/>
    </row>
    <row r="1580" spans="1:14" s="39" customFormat="1" ht="23.25">
      <c r="A1580" s="927"/>
      <c r="B1580" s="894"/>
      <c r="C1580" s="1008"/>
      <c r="D1580" s="1009"/>
      <c r="E1580" s="1069" t="s">
        <v>20565</v>
      </c>
      <c r="F1580" s="1061"/>
      <c r="G1580" s="1062"/>
      <c r="H1580" s="1063"/>
      <c r="I1580" s="1063"/>
      <c r="J1580" s="1063"/>
      <c r="K1580" s="1064"/>
      <c r="L1580" s="1063"/>
      <c r="M1580" s="913">
        <f>K1583</f>
        <v>1305</v>
      </c>
      <c r="N1580" s="481"/>
    </row>
    <row r="1581" spans="1:14" s="39" customFormat="1">
      <c r="A1581" s="927"/>
      <c r="B1581" s="894"/>
      <c r="C1581" s="1008"/>
      <c r="D1581" s="1009"/>
      <c r="E1581" s="1025" t="s">
        <v>20425</v>
      </c>
      <c r="F1581" s="1011"/>
      <c r="G1581" s="588"/>
      <c r="H1581" s="1012">
        <v>392</v>
      </c>
      <c r="I1581" s="1012"/>
      <c r="J1581" s="1012">
        <v>0.63</v>
      </c>
      <c r="K1581" s="1012">
        <f>H1581*J1581</f>
        <v>246.96</v>
      </c>
      <c r="L1581" s="1012"/>
      <c r="M1581" s="900"/>
      <c r="N1581" s="481"/>
    </row>
    <row r="1582" spans="1:14" s="39" customFormat="1">
      <c r="A1582" s="927"/>
      <c r="B1582" s="894"/>
      <c r="C1582" s="1008"/>
      <c r="D1582" s="1009"/>
      <c r="E1582" s="1025" t="s">
        <v>20426</v>
      </c>
      <c r="F1582" s="1011"/>
      <c r="G1582" s="588"/>
      <c r="H1582" s="1012">
        <v>1058</v>
      </c>
      <c r="I1582" s="1012"/>
      <c r="J1582" s="1012">
        <v>1</v>
      </c>
      <c r="K1582" s="1012">
        <f t="shared" ref="K1582" si="211">H1582*J1582</f>
        <v>1058</v>
      </c>
      <c r="L1582" s="1012"/>
      <c r="M1582" s="900"/>
      <c r="N1582" s="481"/>
    </row>
    <row r="1583" spans="1:14" s="39" customFormat="1">
      <c r="A1583" s="927"/>
      <c r="B1583" s="894"/>
      <c r="C1583" s="1008"/>
      <c r="D1583" s="1009"/>
      <c r="E1583" s="1076" t="s">
        <v>20541</v>
      </c>
      <c r="F1583" s="1011"/>
      <c r="G1583" s="588"/>
      <c r="H1583" s="1012"/>
      <c r="I1583" s="1012"/>
      <c r="J1583" s="1012"/>
      <c r="K1583" s="1016">
        <f>ROUNDUP(SUM(K1581:K1582),0)</f>
        <v>1305</v>
      </c>
      <c r="L1583" s="1012"/>
      <c r="M1583" s="900"/>
      <c r="N1583" s="481"/>
    </row>
    <row r="1584" spans="1:14" s="39" customFormat="1">
      <c r="A1584" s="927"/>
      <c r="B1584" s="894"/>
      <c r="C1584" s="1008"/>
      <c r="D1584" s="1009"/>
      <c r="E1584" s="1013"/>
      <c r="F1584" s="1011"/>
      <c r="G1584" s="588"/>
      <c r="H1584" s="1012"/>
      <c r="I1584" s="1012"/>
      <c r="J1584" s="1012"/>
      <c r="K1584" s="1012"/>
      <c r="L1584" s="1012"/>
      <c r="M1584" s="897"/>
      <c r="N1584" s="481"/>
    </row>
    <row r="1585" spans="1:14" s="39" customFormat="1" ht="23.25">
      <c r="A1585" s="927"/>
      <c r="B1585" s="894"/>
      <c r="C1585" s="1008"/>
      <c r="D1585" s="1009"/>
      <c r="E1585" s="1069" t="s">
        <v>20566</v>
      </c>
      <c r="F1585" s="1061"/>
      <c r="G1585" s="1062"/>
      <c r="H1585" s="1063"/>
      <c r="I1585" s="1063"/>
      <c r="J1585" s="1063"/>
      <c r="K1585" s="1064"/>
      <c r="L1585" s="1063"/>
      <c r="M1585" s="913">
        <f>K1588</f>
        <v>6565</v>
      </c>
      <c r="N1585" s="481"/>
    </row>
    <row r="1586" spans="1:14" s="39" customFormat="1">
      <c r="A1586" s="927"/>
      <c r="B1586" s="894"/>
      <c r="C1586" s="1008"/>
      <c r="D1586" s="1009"/>
      <c r="E1586" s="1025" t="s">
        <v>20425</v>
      </c>
      <c r="F1586" s="1011"/>
      <c r="G1586" s="588"/>
      <c r="H1586" s="1012">
        <v>1960</v>
      </c>
      <c r="I1586" s="1012"/>
      <c r="J1586" s="1012">
        <v>0.63</v>
      </c>
      <c r="K1586" s="1012">
        <f>H1586*J1586</f>
        <v>1234.8</v>
      </c>
      <c r="L1586" s="1012"/>
      <c r="M1586" s="900"/>
      <c r="N1586" s="481"/>
    </row>
    <row r="1587" spans="1:14" s="39" customFormat="1">
      <c r="A1587" s="927"/>
      <c r="B1587" s="894"/>
      <c r="C1587" s="1008"/>
      <c r="D1587" s="1009"/>
      <c r="E1587" s="1025" t="s">
        <v>20426</v>
      </c>
      <c r="F1587" s="1011"/>
      <c r="G1587" s="588"/>
      <c r="H1587" s="1012">
        <v>5330</v>
      </c>
      <c r="I1587" s="1012"/>
      <c r="J1587" s="1012">
        <v>1</v>
      </c>
      <c r="K1587" s="1012">
        <f t="shared" ref="K1587" si="212">H1587*J1587</f>
        <v>5330</v>
      </c>
      <c r="L1587" s="1012"/>
      <c r="M1587" s="900"/>
      <c r="N1587" s="481"/>
    </row>
    <row r="1588" spans="1:14" s="39" customFormat="1">
      <c r="A1588" s="927"/>
      <c r="B1588" s="894"/>
      <c r="C1588" s="1008"/>
      <c r="D1588" s="1009"/>
      <c r="E1588" s="1076" t="s">
        <v>20540</v>
      </c>
      <c r="F1588" s="1011"/>
      <c r="G1588" s="588"/>
      <c r="H1588" s="1012"/>
      <c r="I1588" s="1012"/>
      <c r="J1588" s="1012"/>
      <c r="K1588" s="1016">
        <f>ROUNDUP(SUM(K1586:K1587),0)</f>
        <v>6565</v>
      </c>
      <c r="L1588" s="1012"/>
      <c r="M1588" s="900"/>
      <c r="N1588" s="481"/>
    </row>
    <row r="1589" spans="1:14" s="39" customFormat="1">
      <c r="A1589" s="927"/>
      <c r="B1589" s="894"/>
      <c r="C1589" s="1008"/>
      <c r="D1589" s="1009"/>
      <c r="E1589" s="1025"/>
      <c r="F1589" s="1011"/>
      <c r="G1589" s="588"/>
      <c r="H1589" s="1012"/>
      <c r="I1589" s="1012"/>
      <c r="J1589" s="1012"/>
      <c r="K1589" s="1012"/>
      <c r="L1589" s="1012"/>
      <c r="M1589" s="897"/>
      <c r="N1589" s="481"/>
    </row>
    <row r="1590" spans="1:14" s="39" customFormat="1">
      <c r="A1590" s="927"/>
      <c r="B1590" s="894"/>
      <c r="C1590" s="1008"/>
      <c r="D1590" s="1009"/>
      <c r="E1590" s="1070" t="s">
        <v>20451</v>
      </c>
      <c r="F1590" s="1061"/>
      <c r="G1590" s="1061"/>
      <c r="H1590" s="1061"/>
      <c r="I1590" s="1061"/>
      <c r="J1590" s="1061"/>
      <c r="K1590" s="1061"/>
      <c r="L1590" s="1061"/>
      <c r="M1590" s="914">
        <f>SUBTOTAL(9,M1578:M1588)</f>
        <v>7870</v>
      </c>
      <c r="N1590" s="481"/>
    </row>
    <row r="1591" spans="1:14" s="39" customFormat="1">
      <c r="A1591" s="927"/>
      <c r="B1591" s="894"/>
      <c r="C1591" s="1008"/>
      <c r="D1591" s="1009"/>
      <c r="E1591" s="1025"/>
      <c r="F1591" s="1011"/>
      <c r="G1591" s="588"/>
      <c r="H1591" s="1012"/>
      <c r="I1591" s="1012"/>
      <c r="J1591" s="1012"/>
      <c r="K1591" s="1012"/>
      <c r="L1591" s="1012"/>
      <c r="M1591" s="897"/>
      <c r="N1591" s="481"/>
    </row>
    <row r="1592" spans="1:14" s="39" customFormat="1">
      <c r="A1592" s="927"/>
      <c r="B1592" s="894"/>
      <c r="C1592" s="1008"/>
      <c r="D1592" s="1009"/>
      <c r="E1592" s="1025"/>
      <c r="F1592" s="1011"/>
      <c r="G1592" s="588"/>
      <c r="H1592" s="1012"/>
      <c r="I1592" s="1012"/>
      <c r="J1592" s="1012"/>
      <c r="K1592" s="1012"/>
      <c r="L1592" s="1012"/>
      <c r="M1592" s="897"/>
      <c r="N1592" s="481"/>
    </row>
    <row r="1593" spans="1:14" s="483" customFormat="1" ht="24.75">
      <c r="A1593" s="927">
        <v>3</v>
      </c>
      <c r="B1593" s="891" t="str">
        <f>$B$1558&amp;"."&amp;A1593</f>
        <v>5.3.7.3</v>
      </c>
      <c r="C1593" s="998" t="str">
        <f ca="1">VLOOKUP($B1593,'PLANILHA ORÇAMENTÁRIA'!$C:$M,2,0)</f>
        <v>ED-9054</v>
      </c>
      <c r="D1593" s="998" t="str">
        <f ca="1">VLOOKUP($B1593,'PLANILHA ORÇAMENTÁRIA'!$C:$M,3,0)</f>
        <v>SEINFRA-MG</v>
      </c>
      <c r="E1593" s="999" t="str">
        <f ca="1">VLOOKUP($B1593,'PLANILHA ORÇAMENTÁRIA'!$C:$M,4,0)</f>
        <v>FORNECIMENTO DE CONCRETO ESTRUTURAL, USINADO BOMBEADO, AUTO-ADENSÁVEL, COM FCK 30MPA, INCLUSIVE LANÇAMENTO E ACABAMENTO</v>
      </c>
      <c r="F1593" s="998" t="str">
        <f ca="1">VLOOKUP($B1593,'PLANILHA ORÇAMENTÁRIA'!$C:$M,5,0)</f>
        <v>M3</v>
      </c>
      <c r="G1593" s="1000" t="s">
        <v>16</v>
      </c>
      <c r="H1593" s="1001" t="s">
        <v>17</v>
      </c>
      <c r="I1593" s="1001" t="s">
        <v>18</v>
      </c>
      <c r="J1593" s="1001" t="s">
        <v>19</v>
      </c>
      <c r="K1593" s="1001" t="s">
        <v>20</v>
      </c>
      <c r="L1593" s="1001" t="s">
        <v>21</v>
      </c>
      <c r="M1593" s="901">
        <f>M1608</f>
        <v>174.00921000000002</v>
      </c>
      <c r="N1593" s="482"/>
    </row>
    <row r="1594" spans="1:14" s="39" customFormat="1" ht="23.25">
      <c r="A1594" s="927"/>
      <c r="B1594" s="894"/>
      <c r="C1594" s="1008"/>
      <c r="D1594" s="1009"/>
      <c r="E1594" s="1013" t="s">
        <v>20577</v>
      </c>
      <c r="F1594" s="1011"/>
      <c r="G1594" s="588"/>
      <c r="H1594" s="1012"/>
      <c r="I1594" s="1012"/>
      <c r="J1594" s="1012"/>
      <c r="K1594" s="1012"/>
      <c r="L1594" s="1012"/>
      <c r="M1594" s="897"/>
      <c r="N1594" s="481"/>
    </row>
    <row r="1595" spans="1:14" s="39" customFormat="1">
      <c r="A1595" s="927"/>
      <c r="B1595" s="894"/>
      <c r="C1595" s="1008"/>
      <c r="D1595" s="1009"/>
      <c r="E1595" s="1025" t="s">
        <v>20571</v>
      </c>
      <c r="F1595" s="1011"/>
      <c r="G1595" s="588">
        <v>15</v>
      </c>
      <c r="H1595" s="1012">
        <v>5.33</v>
      </c>
      <c r="I1595" s="1012">
        <v>0.4</v>
      </c>
      <c r="J1595" s="1012">
        <f>0.28+0.15+0.25</f>
        <v>0.68</v>
      </c>
      <c r="K1595" s="1012"/>
      <c r="L1595" s="1012">
        <f>(H1595*I1595*J1595)+(H1595*I1595/2*0.47)</f>
        <v>1.9507800000000002</v>
      </c>
      <c r="M1595" s="900">
        <f>L1595*G1595</f>
        <v>29.261700000000001</v>
      </c>
      <c r="N1595" s="481"/>
    </row>
    <row r="1596" spans="1:14" s="39" customFormat="1">
      <c r="A1596" s="927"/>
      <c r="B1596" s="894"/>
      <c r="C1596" s="1008"/>
      <c r="D1596" s="1009"/>
      <c r="E1596" s="1025" t="s">
        <v>20568</v>
      </c>
      <c r="F1596" s="1011"/>
      <c r="G1596" s="588">
        <v>5</v>
      </c>
      <c r="H1596" s="1012">
        <v>4.7530000000000001</v>
      </c>
      <c r="I1596" s="1012">
        <v>0.4</v>
      </c>
      <c r="J1596" s="1012">
        <f t="shared" ref="J1596:J1598" si="213">0.28+0.15+0.25</f>
        <v>0.68</v>
      </c>
      <c r="K1596" s="1012"/>
      <c r="L1596" s="1012">
        <f t="shared" ref="L1596:L1598" si="214">(H1596*I1596*J1596)+(H1596*I1596/2*0.47)</f>
        <v>1.7395980000000002</v>
      </c>
      <c r="M1596" s="900">
        <f t="shared" ref="M1596:M1598" si="215">L1596*G1596</f>
        <v>8.6979900000000008</v>
      </c>
      <c r="N1596" s="481"/>
    </row>
    <row r="1597" spans="1:14" s="39" customFormat="1">
      <c r="A1597" s="927"/>
      <c r="B1597" s="894"/>
      <c r="C1597" s="1008"/>
      <c r="D1597" s="1009"/>
      <c r="E1597" s="1025" t="s">
        <v>20569</v>
      </c>
      <c r="F1597" s="1011"/>
      <c r="G1597" s="588">
        <v>5</v>
      </c>
      <c r="H1597" s="1012">
        <v>4.9749999999999996</v>
      </c>
      <c r="I1597" s="1012">
        <v>0.4</v>
      </c>
      <c r="J1597" s="1012">
        <f t="shared" si="213"/>
        <v>0.68</v>
      </c>
      <c r="K1597" s="1012"/>
      <c r="L1597" s="1012">
        <f t="shared" si="214"/>
        <v>1.8208500000000001</v>
      </c>
      <c r="M1597" s="900">
        <f t="shared" si="215"/>
        <v>9.1042500000000004</v>
      </c>
      <c r="N1597" s="481"/>
    </row>
    <row r="1598" spans="1:14" s="39" customFormat="1">
      <c r="A1598" s="927"/>
      <c r="B1598" s="894"/>
      <c r="C1598" s="1008"/>
      <c r="D1598" s="1009"/>
      <c r="E1598" s="1025" t="s">
        <v>20570</v>
      </c>
      <c r="F1598" s="1011"/>
      <c r="G1598" s="588">
        <f>4*5</f>
        <v>20</v>
      </c>
      <c r="H1598" s="1012">
        <v>4.9939999999999998</v>
      </c>
      <c r="I1598" s="1012">
        <v>0.4</v>
      </c>
      <c r="J1598" s="1012">
        <f t="shared" si="213"/>
        <v>0.68</v>
      </c>
      <c r="K1598" s="1012"/>
      <c r="L1598" s="1012">
        <f t="shared" si="214"/>
        <v>1.827804</v>
      </c>
      <c r="M1598" s="900">
        <f t="shared" si="215"/>
        <v>36.556080000000001</v>
      </c>
      <c r="N1598" s="481"/>
    </row>
    <row r="1599" spans="1:14" s="39" customFormat="1">
      <c r="A1599" s="927"/>
      <c r="B1599" s="894"/>
      <c r="C1599" s="1008"/>
      <c r="D1599" s="1009"/>
      <c r="E1599" s="1018" t="s">
        <v>20450</v>
      </c>
      <c r="F1599" s="1011"/>
      <c r="G1599" s="588"/>
      <c r="H1599" s="1012">
        <f>(H1595*G1595)+(H1596*G1596)+(H1597*G1597)+(H1598*G1598)</f>
        <v>228.47</v>
      </c>
      <c r="I1599" s="1012"/>
      <c r="J1599" s="1012"/>
      <c r="K1599" s="1012"/>
      <c r="L1599" s="1012"/>
      <c r="M1599" s="897">
        <f>SUBTOTAL(9,M1595:M1598)</f>
        <v>83.620020000000011</v>
      </c>
      <c r="N1599" s="481"/>
    </row>
    <row r="1600" spans="1:14" s="39" customFormat="1">
      <c r="A1600" s="927"/>
      <c r="B1600" s="894"/>
      <c r="C1600" s="1008"/>
      <c r="D1600" s="1009"/>
      <c r="E1600" s="1010"/>
      <c r="F1600" s="1011"/>
      <c r="G1600" s="588" t="s">
        <v>19972</v>
      </c>
      <c r="H1600" s="1012"/>
      <c r="I1600" s="1012"/>
      <c r="J1600" s="1012"/>
      <c r="K1600" s="1012"/>
      <c r="L1600" s="1012"/>
      <c r="M1600" s="897"/>
      <c r="N1600" s="481"/>
    </row>
    <row r="1601" spans="1:14" s="39" customFormat="1">
      <c r="A1601" s="927"/>
      <c r="B1601" s="894"/>
      <c r="C1601" s="1008"/>
      <c r="D1601" s="1009"/>
      <c r="E1601" s="1025" t="s">
        <v>20576</v>
      </c>
      <c r="F1601" s="1011"/>
      <c r="G1601" s="588">
        <v>15</v>
      </c>
      <c r="H1601" s="1012">
        <v>6.4870000000000001</v>
      </c>
      <c r="I1601" s="1012">
        <v>0.4</v>
      </c>
      <c r="J1601" s="1012">
        <f t="shared" ref="J1601:J1605" si="216">0.28+0.15+0.25</f>
        <v>0.68</v>
      </c>
      <c r="K1601" s="1012"/>
      <c r="L1601" s="1012">
        <f t="shared" ref="L1601:L1605" si="217">(H1601*I1601*J1601)+(H1601*I1601/2*0.47)</f>
        <v>2.3742420000000002</v>
      </c>
      <c r="M1601" s="900">
        <f>L1601*G1601</f>
        <v>35.613630000000001</v>
      </c>
      <c r="N1601" s="481"/>
    </row>
    <row r="1602" spans="1:14" s="39" customFormat="1">
      <c r="A1602" s="927"/>
      <c r="B1602" s="894"/>
      <c r="C1602" s="1008"/>
      <c r="D1602" s="1009"/>
      <c r="E1602" s="1025" t="s">
        <v>20572</v>
      </c>
      <c r="F1602" s="1011"/>
      <c r="G1602" s="588">
        <v>5</v>
      </c>
      <c r="H1602" s="1012">
        <v>5.1769999999999996</v>
      </c>
      <c r="I1602" s="1012">
        <v>0.4</v>
      </c>
      <c r="J1602" s="1012">
        <f t="shared" si="216"/>
        <v>0.68</v>
      </c>
      <c r="K1602" s="1012"/>
      <c r="L1602" s="1012">
        <f t="shared" si="217"/>
        <v>1.8947819999999997</v>
      </c>
      <c r="M1602" s="900">
        <f t="shared" ref="M1602:M1605" si="218">L1602*G1602</f>
        <v>9.4739099999999983</v>
      </c>
      <c r="N1602" s="481"/>
    </row>
    <row r="1603" spans="1:14" s="39" customFormat="1">
      <c r="A1603" s="927"/>
      <c r="B1603" s="894"/>
      <c r="C1603" s="1008"/>
      <c r="D1603" s="1009"/>
      <c r="E1603" s="1025" t="s">
        <v>20573</v>
      </c>
      <c r="F1603" s="1011"/>
      <c r="G1603" s="588">
        <v>5</v>
      </c>
      <c r="H1603" s="1012">
        <v>4.9649999999999999</v>
      </c>
      <c r="I1603" s="1012">
        <v>0.4</v>
      </c>
      <c r="J1603" s="1012">
        <f t="shared" si="216"/>
        <v>0.68</v>
      </c>
      <c r="K1603" s="1012"/>
      <c r="L1603" s="1012">
        <f t="shared" si="217"/>
        <v>1.8171900000000001</v>
      </c>
      <c r="M1603" s="900">
        <f t="shared" si="218"/>
        <v>9.0859500000000004</v>
      </c>
      <c r="N1603" s="481"/>
    </row>
    <row r="1604" spans="1:14" s="39" customFormat="1">
      <c r="A1604" s="927"/>
      <c r="B1604" s="894"/>
      <c r="C1604" s="1008"/>
      <c r="D1604" s="1009"/>
      <c r="E1604" s="1025" t="s">
        <v>20575</v>
      </c>
      <c r="F1604" s="1011"/>
      <c r="G1604" s="588">
        <f>3*5</f>
        <v>15</v>
      </c>
      <c r="H1604" s="1012">
        <v>4.9450000000000003</v>
      </c>
      <c r="I1604" s="1012">
        <v>0.4</v>
      </c>
      <c r="J1604" s="1012">
        <f t="shared" si="216"/>
        <v>0.68</v>
      </c>
      <c r="K1604" s="1012"/>
      <c r="L1604" s="1012">
        <f t="shared" si="217"/>
        <v>1.8098700000000003</v>
      </c>
      <c r="M1604" s="900">
        <f t="shared" si="218"/>
        <v>27.148050000000005</v>
      </c>
      <c r="N1604" s="481"/>
    </row>
    <row r="1605" spans="1:14" s="39" customFormat="1">
      <c r="A1605" s="927"/>
      <c r="B1605" s="894"/>
      <c r="C1605" s="1008"/>
      <c r="D1605" s="1009"/>
      <c r="E1605" s="1025" t="s">
        <v>20574</v>
      </c>
      <c r="F1605" s="1011"/>
      <c r="G1605" s="588">
        <v>5</v>
      </c>
      <c r="H1605" s="1012">
        <v>4.9550000000000001</v>
      </c>
      <c r="I1605" s="1012">
        <v>0.4</v>
      </c>
      <c r="J1605" s="1012">
        <f t="shared" si="216"/>
        <v>0.68</v>
      </c>
      <c r="K1605" s="1012"/>
      <c r="L1605" s="1012">
        <f t="shared" si="217"/>
        <v>1.8135300000000003</v>
      </c>
      <c r="M1605" s="900">
        <f t="shared" si="218"/>
        <v>9.0676500000000022</v>
      </c>
      <c r="N1605" s="481"/>
    </row>
    <row r="1606" spans="1:14" s="39" customFormat="1">
      <c r="A1606" s="927"/>
      <c r="B1606" s="894"/>
      <c r="C1606" s="1008"/>
      <c r="D1606" s="1009"/>
      <c r="E1606" s="1018" t="s">
        <v>20449</v>
      </c>
      <c r="F1606" s="1011"/>
      <c r="G1606" s="588"/>
      <c r="H1606" s="1012">
        <f>(H1601*G1601)+(H1602*G1602)+(H1603*G1603)+(H1604*G1604)+(H1605*G1605)</f>
        <v>246.965</v>
      </c>
      <c r="I1606" s="1012"/>
      <c r="J1606" s="1012"/>
      <c r="K1606" s="1012"/>
      <c r="L1606" s="1012"/>
      <c r="M1606" s="897">
        <f>SUBTOTAL(9,M1601:M1605)</f>
        <v>90.389189999999999</v>
      </c>
      <c r="N1606" s="481"/>
    </row>
    <row r="1607" spans="1:14" s="39" customFormat="1" ht="27">
      <c r="A1607" s="927"/>
      <c r="B1607" s="894"/>
      <c r="C1607" s="1008"/>
      <c r="D1607" s="1009"/>
      <c r="E1607" s="1010" t="s">
        <v>20567</v>
      </c>
      <c r="F1607" s="1011"/>
      <c r="G1607" s="588"/>
      <c r="H1607" s="1012"/>
      <c r="I1607" s="1012"/>
      <c r="J1607" s="1012"/>
      <c r="K1607" s="1012"/>
      <c r="L1607" s="1012"/>
      <c r="M1607" s="897"/>
      <c r="N1607" s="481"/>
    </row>
    <row r="1608" spans="1:14" s="39" customFormat="1">
      <c r="A1608" s="927"/>
      <c r="B1608" s="894"/>
      <c r="C1608" s="1008"/>
      <c r="D1608" s="1009"/>
      <c r="E1608" s="1018" t="s">
        <v>20505</v>
      </c>
      <c r="F1608" s="1011"/>
      <c r="G1608" s="588"/>
      <c r="H1608" s="1012"/>
      <c r="I1608" s="1012"/>
      <c r="J1608" s="1012"/>
      <c r="K1608" s="1012"/>
      <c r="L1608" s="1012"/>
      <c r="M1608" s="897">
        <f>SUBTOTAL(9,M1594:M1607)</f>
        <v>174.00921000000002</v>
      </c>
      <c r="N1608" s="481"/>
    </row>
    <row r="1609" spans="1:14" s="39" customFormat="1">
      <c r="A1609" s="927"/>
      <c r="B1609" s="894"/>
      <c r="C1609" s="1008"/>
      <c r="D1609" s="1009"/>
      <c r="E1609" s="1010"/>
      <c r="F1609" s="1011"/>
      <c r="G1609" s="588"/>
      <c r="H1609" s="1012"/>
      <c r="I1609" s="1012"/>
      <c r="J1609" s="1012"/>
      <c r="K1609" s="1012"/>
      <c r="L1609" s="1012"/>
      <c r="M1609" s="897"/>
      <c r="N1609" s="481"/>
    </row>
    <row r="1610" spans="1:14" s="39" customFormat="1" ht="15" customHeight="1">
      <c r="A1610" s="927">
        <v>8</v>
      </c>
      <c r="B1610" s="910" t="str">
        <f>$B$1017&amp;"."&amp;A1610</f>
        <v>5.3.8</v>
      </c>
      <c r="C1610" s="1039"/>
      <c r="D1610" s="1039"/>
      <c r="E1610" s="1040" t="s">
        <v>22966</v>
      </c>
      <c r="F1610" s="1041"/>
      <c r="G1610" s="1042"/>
      <c r="H1610" s="1043"/>
      <c r="I1610" s="1043"/>
      <c r="J1610" s="1043"/>
      <c r="K1610" s="1043"/>
      <c r="L1610" s="1043"/>
      <c r="M1610" s="911"/>
      <c r="N1610" s="481"/>
    </row>
    <row r="1611" spans="1:14" s="483" customFormat="1">
      <c r="A1611" s="927">
        <v>1</v>
      </c>
      <c r="B1611" s="891" t="str">
        <f>$B$1610&amp;"."&amp;A1611</f>
        <v>5.3.8.1</v>
      </c>
      <c r="C1611" s="998">
        <f ca="1">VLOOKUP($B1611,'PLANILHA ORÇAMENTÁRIA'!$C:$M,2,0)</f>
        <v>2007971</v>
      </c>
      <c r="D1611" s="998" t="str">
        <f ca="1">VLOOKUP($B1611,'PLANILHA ORÇAMENTÁRIA'!$C:$M,3,0)</f>
        <v>SICRO 3</v>
      </c>
      <c r="E1611" s="999" t="str">
        <f ca="1">VLOOKUP($B1611,'PLANILHA ORÇAMENTÁRIA'!$C:$M,4,0)</f>
        <v>DRENO DE PVC D = 100 MM PARA OAE - FORNECIMENTO E INSTALAÇÃO</v>
      </c>
      <c r="F1611" s="998" t="str">
        <f ca="1">VLOOKUP($B1611,'PLANILHA ORÇAMENTÁRIA'!$C:$M,5,0)</f>
        <v>M</v>
      </c>
      <c r="G1611" s="1000" t="s">
        <v>16</v>
      </c>
      <c r="H1611" s="1001" t="s">
        <v>17</v>
      </c>
      <c r="I1611" s="1001" t="s">
        <v>18</v>
      </c>
      <c r="J1611" s="1001" t="s">
        <v>19</v>
      </c>
      <c r="K1611" s="1001" t="s">
        <v>20</v>
      </c>
      <c r="L1611" s="1001" t="s">
        <v>21</v>
      </c>
      <c r="M1611" s="901">
        <f>M1615</f>
        <v>21.599999999999998</v>
      </c>
      <c r="N1611" s="482"/>
    </row>
    <row r="1612" spans="1:14" s="39" customFormat="1" ht="23.25">
      <c r="A1612" s="927"/>
      <c r="B1612" s="894"/>
      <c r="C1612" s="1008"/>
      <c r="D1612" s="1009"/>
      <c r="E1612" s="1013" t="s">
        <v>20440</v>
      </c>
      <c r="F1612" s="1011"/>
      <c r="G1612" s="588"/>
      <c r="H1612" s="1016"/>
      <c r="I1612" s="1012"/>
      <c r="J1612" s="1012"/>
      <c r="K1612" s="1012"/>
      <c r="L1612" s="1012"/>
      <c r="M1612" s="897"/>
      <c r="N1612" s="481"/>
    </row>
    <row r="1613" spans="1:14" s="39" customFormat="1">
      <c r="A1613" s="927"/>
      <c r="B1613" s="894"/>
      <c r="C1613" s="1008"/>
      <c r="D1613" s="1009"/>
      <c r="E1613" s="1013" t="s">
        <v>20668</v>
      </c>
      <c r="F1613" s="1011"/>
      <c r="G1613" s="588">
        <f>12*2</f>
        <v>24</v>
      </c>
      <c r="H1613" s="1012"/>
      <c r="I1613" s="1012"/>
      <c r="J1613" s="1012">
        <v>0.3</v>
      </c>
      <c r="K1613" s="1012"/>
      <c r="L1613" s="1012"/>
      <c r="M1613" s="900">
        <f>J1613*G1613</f>
        <v>7.1999999999999993</v>
      </c>
      <c r="N1613" s="481"/>
    </row>
    <row r="1614" spans="1:14" s="39" customFormat="1">
      <c r="A1614" s="927"/>
      <c r="B1614" s="894"/>
      <c r="C1614" s="1008"/>
      <c r="D1614" s="1009"/>
      <c r="E1614" s="1013" t="s">
        <v>20667</v>
      </c>
      <c r="F1614" s="1011"/>
      <c r="G1614" s="588">
        <f>(6*4)*2</f>
        <v>48</v>
      </c>
      <c r="H1614" s="1012"/>
      <c r="I1614" s="1012"/>
      <c r="J1614" s="1012">
        <v>0.3</v>
      </c>
      <c r="K1614" s="1012"/>
      <c r="L1614" s="1012"/>
      <c r="M1614" s="900">
        <f>J1614*G1614</f>
        <v>14.399999999999999</v>
      </c>
      <c r="N1614" s="481"/>
    </row>
    <row r="1615" spans="1:14" s="39" customFormat="1">
      <c r="A1615" s="927"/>
      <c r="B1615" s="894"/>
      <c r="C1615" s="1008"/>
      <c r="D1615" s="1009"/>
      <c r="E1615" s="1019" t="s">
        <v>20439</v>
      </c>
      <c r="F1615" s="1011"/>
      <c r="G1615" s="588">
        <f>SUM(G1613:G1614)</f>
        <v>72</v>
      </c>
      <c r="H1615" s="1012"/>
      <c r="I1615" s="1012"/>
      <c r="J1615" s="1012"/>
      <c r="K1615" s="1012"/>
      <c r="L1615" s="1012"/>
      <c r="M1615" s="897">
        <f>SUM(M1613:M1614)</f>
        <v>21.599999999999998</v>
      </c>
      <c r="N1615" s="481"/>
    </row>
    <row r="1616" spans="1:14" s="39" customFormat="1">
      <c r="A1616" s="927"/>
      <c r="B1616" s="894"/>
      <c r="C1616" s="1008"/>
      <c r="D1616" s="1009"/>
      <c r="E1616" s="1010"/>
      <c r="F1616" s="1011"/>
      <c r="G1616" s="588"/>
      <c r="H1616" s="1012"/>
      <c r="I1616" s="1012"/>
      <c r="J1616" s="1012"/>
      <c r="K1616" s="1012"/>
      <c r="L1616" s="1012"/>
      <c r="M1616" s="897"/>
      <c r="N1616" s="481"/>
    </row>
    <row r="1617" spans="1:14" s="483" customFormat="1">
      <c r="A1617" s="927">
        <v>2</v>
      </c>
      <c r="B1617" s="891" t="str">
        <f>$B$1610&amp;"."&amp;A1617</f>
        <v>5.3.8.2</v>
      </c>
      <c r="C1617" s="998">
        <f ca="1">VLOOKUP($B1617,'PLANILHA ORÇAMENTÁRIA'!$C:$M,2,0)</f>
        <v>2015642</v>
      </c>
      <c r="D1617" s="998" t="str">
        <f ca="1">VLOOKUP($B1617,'PLANILHA ORÇAMENTÁRIA'!$C:$M,3,0)</f>
        <v>SICRO 3</v>
      </c>
      <c r="E1617" s="999" t="str">
        <f ca="1">VLOOKUP($B1617,'PLANILHA ORÇAMENTÁRIA'!$C:$M,4,0)</f>
        <v>DRENO EM TUBO DE AÇO GALVANIZADO D = 100 MM EM OAE - FORNECIMENTO E INSTALAÇÃO</v>
      </c>
      <c r="F1617" s="998" t="str">
        <f ca="1">VLOOKUP($B1617,'PLANILHA ORÇAMENTÁRIA'!$C:$M,5,0)</f>
        <v>M</v>
      </c>
      <c r="G1617" s="1000" t="s">
        <v>16</v>
      </c>
      <c r="H1617" s="1001" t="s">
        <v>17</v>
      </c>
      <c r="I1617" s="1001" t="s">
        <v>18</v>
      </c>
      <c r="J1617" s="1001" t="s">
        <v>19</v>
      </c>
      <c r="K1617" s="1001" t="s">
        <v>20</v>
      </c>
      <c r="L1617" s="1001" t="s">
        <v>21</v>
      </c>
      <c r="M1617" s="901">
        <f>M1621</f>
        <v>294</v>
      </c>
      <c r="N1617" s="482"/>
    </row>
    <row r="1618" spans="1:14" s="39" customFormat="1" ht="23.25">
      <c r="A1618" s="927"/>
      <c r="B1618" s="894"/>
      <c r="C1618" s="1008"/>
      <c r="D1618" s="1009"/>
      <c r="E1618" s="1013" t="s">
        <v>20444</v>
      </c>
      <c r="F1618" s="1011"/>
      <c r="G1618" s="588"/>
      <c r="H1618" s="1016"/>
      <c r="I1618" s="1012"/>
      <c r="J1618" s="1012"/>
      <c r="K1618" s="1012"/>
      <c r="L1618" s="1012"/>
      <c r="M1618" s="897"/>
      <c r="N1618" s="481"/>
    </row>
    <row r="1619" spans="1:14" s="39" customFormat="1">
      <c r="A1619" s="927"/>
      <c r="B1619" s="894"/>
      <c r="C1619" s="1008"/>
      <c r="D1619" s="1009"/>
      <c r="E1619" s="1025" t="s">
        <v>20437</v>
      </c>
      <c r="F1619" s="1011"/>
      <c r="G1619" s="588"/>
      <c r="H1619" s="1012">
        <f>H1413*SUM(G1410+G1418)</f>
        <v>228.48000000000002</v>
      </c>
      <c r="I1619" s="1012"/>
      <c r="J1619" s="1012"/>
      <c r="K1619" s="1012"/>
      <c r="L1619" s="1012"/>
      <c r="M1619" s="900">
        <f>H1619</f>
        <v>228.48000000000002</v>
      </c>
      <c r="N1619" s="481"/>
    </row>
    <row r="1620" spans="1:14" s="39" customFormat="1">
      <c r="A1620" s="927"/>
      <c r="B1620" s="894"/>
      <c r="C1620" s="1008"/>
      <c r="D1620" s="1009"/>
      <c r="E1620" s="1025" t="s">
        <v>20436</v>
      </c>
      <c r="F1620" s="1011"/>
      <c r="G1620" s="588"/>
      <c r="H1620" s="1012"/>
      <c r="I1620" s="1012"/>
      <c r="J1620" s="1012">
        <f>SUM(J863:J874)</f>
        <v>65.2</v>
      </c>
      <c r="K1620" s="1012"/>
      <c r="L1620" s="1012"/>
      <c r="M1620" s="900">
        <f>J1620</f>
        <v>65.2</v>
      </c>
      <c r="N1620" s="481"/>
    </row>
    <row r="1621" spans="1:14" s="39" customFormat="1">
      <c r="A1621" s="927"/>
      <c r="B1621" s="894"/>
      <c r="C1621" s="1008"/>
      <c r="D1621" s="1009"/>
      <c r="E1621" s="1019" t="s">
        <v>20438</v>
      </c>
      <c r="F1621" s="1011"/>
      <c r="G1621" s="588"/>
      <c r="H1621" s="1012"/>
      <c r="I1621" s="1012"/>
      <c r="J1621" s="1012"/>
      <c r="K1621" s="1012"/>
      <c r="L1621" s="1012"/>
      <c r="M1621" s="897">
        <f>ROUNDUP(SUM(M1619:M1620),0)</f>
        <v>294</v>
      </c>
      <c r="N1621" s="481"/>
    </row>
    <row r="1622" spans="1:14" s="39" customFormat="1">
      <c r="A1622" s="927"/>
      <c r="B1622" s="894"/>
      <c r="C1622" s="1008"/>
      <c r="D1622" s="1009"/>
      <c r="E1622" s="1010"/>
      <c r="F1622" s="1011"/>
      <c r="G1622" s="588"/>
      <c r="H1622" s="1012"/>
      <c r="I1622" s="1012"/>
      <c r="J1622" s="1012"/>
      <c r="K1622" s="1012"/>
      <c r="L1622" s="1012"/>
      <c r="M1622" s="897"/>
      <c r="N1622" s="481"/>
    </row>
    <row r="1623" spans="1:14" s="483" customFormat="1" ht="48.75">
      <c r="A1623" s="927">
        <v>3</v>
      </c>
      <c r="B1623" s="891" t="str">
        <f>$B$1610&amp;"."&amp;A1623</f>
        <v>5.3.8.3</v>
      </c>
      <c r="C1623" s="998">
        <f ca="1">VLOOKUP($B1623,'PLANILHA ORÇAMENTÁRIA'!$C:$M,2,0)</f>
        <v>91172</v>
      </c>
      <c r="D1623" s="998" t="str">
        <f ca="1">VLOOKUP($B1623,'PLANILHA ORÇAMENTÁRIA'!$C:$M,3,0)</f>
        <v>SINAPI</v>
      </c>
      <c r="E1623" s="999" t="str">
        <f ca="1">VLOOKUP($B1623,'PLANILHA ORÇAMENTÁRIA'!$C:$M,4,0)</f>
        <v>FIXAÇÃO DE TUBOS HORIZONTAIS DE PVC ÁGUA, PVC ESGOTO, PVC ÁGUA PLUVIAL, CPVC, PPR, COBRE OU AÇO, DIÂMETROS MAIORES QUE 75 MM E MENORES OU IGUAIS A 100 MM, COM ABRAÇADEIRA METÁLICA RÍGIDA TIPO U PERFIL 4", FIXADA EM PERFILADO EM LAJE. AF_09/2023_PS</v>
      </c>
      <c r="F1623" s="998" t="str">
        <f ca="1">VLOOKUP($B1623,'PLANILHA ORÇAMENTÁRIA'!$C:$M,5,0)</f>
        <v>M</v>
      </c>
      <c r="G1623" s="1000" t="s">
        <v>16</v>
      </c>
      <c r="H1623" s="1001" t="s">
        <v>17</v>
      </c>
      <c r="I1623" s="1001" t="s">
        <v>18</v>
      </c>
      <c r="J1623" s="1001" t="s">
        <v>19</v>
      </c>
      <c r="K1623" s="1001" t="s">
        <v>20</v>
      </c>
      <c r="L1623" s="1001" t="s">
        <v>21</v>
      </c>
      <c r="M1623" s="901">
        <f>H1625</f>
        <v>228.48000000000002</v>
      </c>
      <c r="N1623" s="482"/>
    </row>
    <row r="1624" spans="1:14" s="39" customFormat="1" ht="23.25">
      <c r="A1624" s="927"/>
      <c r="B1624" s="894"/>
      <c r="C1624" s="1008"/>
      <c r="D1624" s="1009"/>
      <c r="E1624" s="1013" t="s">
        <v>20440</v>
      </c>
      <c r="F1624" s="1011"/>
      <c r="G1624" s="588"/>
      <c r="H1624" s="1012"/>
      <c r="I1624" s="1012"/>
      <c r="J1624" s="1012"/>
      <c r="K1624" s="1012"/>
      <c r="L1624" s="1012"/>
      <c r="M1624" s="897"/>
      <c r="N1624" s="481"/>
    </row>
    <row r="1625" spans="1:14" s="39" customFormat="1">
      <c r="A1625" s="927"/>
      <c r="B1625" s="894"/>
      <c r="C1625" s="1008"/>
      <c r="D1625" s="1009"/>
      <c r="E1625" s="1025" t="s">
        <v>20437</v>
      </c>
      <c r="F1625" s="1011"/>
      <c r="G1625" s="588"/>
      <c r="H1625" s="1016">
        <f>M1619</f>
        <v>228.48000000000002</v>
      </c>
      <c r="I1625" s="1012"/>
      <c r="J1625" s="1012"/>
      <c r="K1625" s="1012"/>
      <c r="L1625" s="1012"/>
      <c r="M1625" s="897"/>
      <c r="N1625" s="481"/>
    </row>
    <row r="1626" spans="1:14" s="39" customFormat="1">
      <c r="A1626" s="927"/>
      <c r="B1626" s="894"/>
      <c r="C1626" s="1008"/>
      <c r="D1626" s="1009"/>
      <c r="E1626" s="1010"/>
      <c r="F1626" s="1011"/>
      <c r="G1626" s="588"/>
      <c r="H1626" s="1012"/>
      <c r="I1626" s="1012"/>
      <c r="J1626" s="1012"/>
      <c r="K1626" s="1012"/>
      <c r="L1626" s="1012"/>
      <c r="M1626" s="897"/>
      <c r="N1626" s="481"/>
    </row>
    <row r="1627" spans="1:14" s="483" customFormat="1" ht="48.75">
      <c r="A1627" s="927">
        <v>4</v>
      </c>
      <c r="B1627" s="891" t="str">
        <f>$B$1610&amp;"."&amp;A1627</f>
        <v>5.3.8.4</v>
      </c>
      <c r="C1627" s="998">
        <f ca="1">VLOOKUP($B1627,'PLANILHA ORÇAMENTÁRIA'!$C:$M,2,0)</f>
        <v>91175</v>
      </c>
      <c r="D1627" s="998" t="str">
        <f ca="1">VLOOKUP($B1627,'PLANILHA ORÇAMENTÁRIA'!$C:$M,3,0)</f>
        <v>SINAPI</v>
      </c>
      <c r="E1627" s="999" t="str">
        <f ca="1">VLOOKUP($B1627,'PLANILHA ORÇAMENTÁRIA'!$C:$M,4,0)</f>
        <v>FIXAÇÃO DE TUBOS VERTICAIS DE PVC ÁGUA, PVC ESGOTO, PVC ÁGUA PLUVIAL, CPVC, PPR, COBRE OU AÇO, DIÂMETROS MAIORES QUE 75 MM E MENORES OU IGUAIS A 100 MM, COM ABRAÇADEIRA METÁLICA RÍGIDA TIPO U PERFIL 4", FIXADA EM PERFILADO EM PAREDE. AF_09/2023_PS</v>
      </c>
      <c r="F1627" s="998" t="str">
        <f ca="1">VLOOKUP($B1627,'PLANILHA ORÇAMENTÁRIA'!$C:$M,5,0)</f>
        <v>M</v>
      </c>
      <c r="G1627" s="1000" t="s">
        <v>16</v>
      </c>
      <c r="H1627" s="1001" t="s">
        <v>17</v>
      </c>
      <c r="I1627" s="1001" t="s">
        <v>18</v>
      </c>
      <c r="J1627" s="1001" t="s">
        <v>19</v>
      </c>
      <c r="K1627" s="1001" t="s">
        <v>20</v>
      </c>
      <c r="L1627" s="1001" t="s">
        <v>21</v>
      </c>
      <c r="M1627" s="901">
        <f>J1629</f>
        <v>65.2</v>
      </c>
      <c r="N1627" s="482"/>
    </row>
    <row r="1628" spans="1:14" s="39" customFormat="1" ht="23.25">
      <c r="A1628" s="927"/>
      <c r="B1628" s="894"/>
      <c r="C1628" s="1008"/>
      <c r="D1628" s="1009"/>
      <c r="E1628" s="1013" t="s">
        <v>20440</v>
      </c>
      <c r="F1628" s="1011"/>
      <c r="G1628" s="588"/>
      <c r="H1628" s="1012"/>
      <c r="I1628" s="1012"/>
      <c r="J1628" s="1012"/>
      <c r="K1628" s="1012"/>
      <c r="L1628" s="1012"/>
      <c r="M1628" s="897"/>
      <c r="N1628" s="481"/>
    </row>
    <row r="1629" spans="1:14" s="39" customFormat="1" ht="23.25">
      <c r="A1629" s="927"/>
      <c r="B1629" s="894"/>
      <c r="C1629" s="1008"/>
      <c r="D1629" s="1009"/>
      <c r="E1629" s="1025" t="s">
        <v>22826</v>
      </c>
      <c r="F1629" s="1011"/>
      <c r="G1629" s="588"/>
      <c r="H1629" s="1012"/>
      <c r="I1629" s="1012"/>
      <c r="J1629" s="1016">
        <f>M1620</f>
        <v>65.2</v>
      </c>
      <c r="K1629" s="1012"/>
      <c r="L1629" s="1012"/>
      <c r="M1629" s="897"/>
      <c r="N1629" s="481"/>
    </row>
    <row r="1630" spans="1:14" s="39" customFormat="1">
      <c r="A1630" s="927"/>
      <c r="B1630" s="894"/>
      <c r="C1630" s="1008"/>
      <c r="D1630" s="1009"/>
      <c r="E1630" s="1010"/>
      <c r="F1630" s="1011"/>
      <c r="G1630" s="588"/>
      <c r="H1630" s="1012"/>
      <c r="I1630" s="1012"/>
      <c r="J1630" s="1012"/>
      <c r="K1630" s="1012"/>
      <c r="L1630" s="1012"/>
      <c r="M1630" s="897"/>
      <c r="N1630" s="481"/>
    </row>
    <row r="1631" spans="1:14" s="483" customFormat="1" ht="24.75">
      <c r="A1631" s="927">
        <v>5</v>
      </c>
      <c r="B1631" s="891" t="str">
        <f>$B$1610&amp;"."&amp;A1631</f>
        <v>5.3.8.5</v>
      </c>
      <c r="C1631" s="998" t="str">
        <f ca="1">VLOOKUP($B1631,'PLANILHA ORÇAMENTÁRIA'!$C:$M,2,0)</f>
        <v>ED-49616</v>
      </c>
      <c r="D1631" s="998" t="str">
        <f ca="1">VLOOKUP($B1631,'PLANILHA ORÇAMENTÁRIA'!$C:$M,3,0)</f>
        <v>SEINFRA-MG</v>
      </c>
      <c r="E1631" s="999" t="str">
        <f ca="1">VLOOKUP($B1631,'PLANILHA ORÇAMENTÁRIA'!$C:$M,4,0)</f>
        <v>FORNECIMENTO DE CONCRETO NÃO ESTRUTURAL, PREPARADO EM OBRA COM BETONEIRA, COM FCK 15MPA, INCLUSIVE LANÇAMENTO, ADENSAMENTO E ACABAMENTO</v>
      </c>
      <c r="F1631" s="998" t="str">
        <f ca="1">VLOOKUP($B1631,'PLANILHA ORÇAMENTÁRIA'!$C:$M,5,0)</f>
        <v>M3</v>
      </c>
      <c r="G1631" s="1000" t="s">
        <v>16</v>
      </c>
      <c r="H1631" s="1001" t="s">
        <v>17</v>
      </c>
      <c r="I1631" s="1001" t="s">
        <v>18</v>
      </c>
      <c r="J1631" s="1001" t="s">
        <v>19</v>
      </c>
      <c r="K1631" s="1001" t="s">
        <v>20</v>
      </c>
      <c r="L1631" s="1001" t="s">
        <v>21</v>
      </c>
      <c r="M1631" s="901">
        <f>M1635</f>
        <v>0.60901550506570168</v>
      </c>
      <c r="N1631" s="482"/>
    </row>
    <row r="1632" spans="1:14" s="39" customFormat="1" ht="23.25">
      <c r="A1632" s="927"/>
      <c r="B1632" s="894"/>
      <c r="C1632" s="1008"/>
      <c r="D1632" s="1009"/>
      <c r="E1632" s="1013" t="s">
        <v>20444</v>
      </c>
      <c r="F1632" s="1011"/>
      <c r="G1632" s="588"/>
      <c r="H1632" s="1012"/>
      <c r="I1632" s="1012"/>
      <c r="J1632" s="1012"/>
      <c r="K1632" s="1012"/>
      <c r="L1632" s="1012"/>
      <c r="M1632" s="897"/>
      <c r="N1632" s="481"/>
    </row>
    <row r="1633" spans="1:14" s="39" customFormat="1">
      <c r="A1633" s="927"/>
      <c r="B1633" s="894"/>
      <c r="C1633" s="1008"/>
      <c r="D1633" s="1009"/>
      <c r="E1633" s="1025" t="s">
        <v>20441</v>
      </c>
      <c r="F1633" s="1011"/>
      <c r="G1633" s="588">
        <f>G876</f>
        <v>11</v>
      </c>
      <c r="H1633" s="1012">
        <v>0.2</v>
      </c>
      <c r="I1633" s="1012">
        <v>0.15</v>
      </c>
      <c r="J1633" s="1012">
        <v>2.5</v>
      </c>
      <c r="K1633" s="1012">
        <f>H1633*I1633</f>
        <v>0.03</v>
      </c>
      <c r="L1633" s="1012">
        <f>K1633*J1633</f>
        <v>7.4999999999999997E-2</v>
      </c>
      <c r="M1633" s="900">
        <f>L1633*G1633</f>
        <v>0.82499999999999996</v>
      </c>
      <c r="N1633" s="481"/>
    </row>
    <row r="1634" spans="1:14" s="39" customFormat="1">
      <c r="A1634" s="927"/>
      <c r="B1634" s="894"/>
      <c r="C1634" s="1008"/>
      <c r="D1634" s="1009"/>
      <c r="E1634" s="1025" t="s">
        <v>20443</v>
      </c>
      <c r="F1634" s="1011"/>
      <c r="G1634" s="588">
        <f>G876</f>
        <v>11</v>
      </c>
      <c r="H1634" s="1012"/>
      <c r="I1634" s="1012">
        <v>0.1</v>
      </c>
      <c r="J1634" s="1012">
        <v>2.5</v>
      </c>
      <c r="K1634" s="1012">
        <f>PI()*(I1634/2)^2</f>
        <v>7.8539816339744835E-3</v>
      </c>
      <c r="L1634" s="1012">
        <f>K1634*J1634</f>
        <v>1.9634954084936207E-2</v>
      </c>
      <c r="M1634" s="900">
        <f>L1634*G1634</f>
        <v>0.21598449493429828</v>
      </c>
      <c r="N1634" s="481"/>
    </row>
    <row r="1635" spans="1:14" s="39" customFormat="1">
      <c r="A1635" s="927"/>
      <c r="B1635" s="894"/>
      <c r="C1635" s="1008"/>
      <c r="D1635" s="1009"/>
      <c r="E1635" s="1018" t="s">
        <v>20442</v>
      </c>
      <c r="F1635" s="1011"/>
      <c r="G1635" s="588"/>
      <c r="H1635" s="1012"/>
      <c r="I1635" s="1012"/>
      <c r="J1635" s="1012"/>
      <c r="K1635" s="1012"/>
      <c r="L1635" s="1012"/>
      <c r="M1635" s="897">
        <f>M1633-M1634</f>
        <v>0.60901550506570168</v>
      </c>
      <c r="N1635" s="481"/>
    </row>
    <row r="1636" spans="1:14" s="39" customFormat="1">
      <c r="A1636" s="927"/>
      <c r="B1636" s="894"/>
      <c r="C1636" s="1008"/>
      <c r="D1636" s="1009"/>
      <c r="E1636" s="1010"/>
      <c r="F1636" s="1011"/>
      <c r="G1636" s="588"/>
      <c r="H1636" s="1012"/>
      <c r="I1636" s="1012"/>
      <c r="J1636" s="1012"/>
      <c r="K1636" s="1012"/>
      <c r="L1636" s="1012"/>
      <c r="M1636" s="897"/>
      <c r="N1636" s="481"/>
    </row>
    <row r="1637" spans="1:14" s="483" customFormat="1">
      <c r="A1637" s="927">
        <v>6</v>
      </c>
      <c r="B1637" s="891" t="str">
        <f>$B$1610&amp;"."&amp;A1637</f>
        <v>5.3.8.6</v>
      </c>
      <c r="C1637" s="998" t="str">
        <f ca="1">VLOOKUP($B1637,'PLANILHA ORÇAMENTÁRIA'!$C:$M,2,0)</f>
        <v>40.80.35</v>
      </c>
      <c r="D1637" s="998" t="str">
        <f ca="1">VLOOKUP($B1637,'PLANILHA ORÇAMENTÁRIA'!$C:$M,3,0)</f>
        <v>SUDECAP</v>
      </c>
      <c r="E1637" s="999" t="str">
        <f ca="1">VLOOKUP($B1637,'PLANILHA ORÇAMENTÁRIA'!$C:$M,4,0)</f>
        <v>TAMPAO DE FERRO FUNDIDO T 109</v>
      </c>
      <c r="F1637" s="998" t="str">
        <f ca="1">VLOOKUP($B1637,'PLANILHA ORÇAMENTÁRIA'!$C:$M,5,0)</f>
        <v>UN</v>
      </c>
      <c r="G1637" s="1000" t="s">
        <v>16</v>
      </c>
      <c r="H1637" s="1001" t="s">
        <v>17</v>
      </c>
      <c r="I1637" s="1001" t="s">
        <v>18</v>
      </c>
      <c r="J1637" s="1001" t="s">
        <v>19</v>
      </c>
      <c r="K1637" s="1001" t="s">
        <v>20</v>
      </c>
      <c r="L1637" s="1001" t="s">
        <v>21</v>
      </c>
      <c r="M1637" s="901">
        <f>G1638</f>
        <v>2</v>
      </c>
      <c r="N1637" s="482"/>
    </row>
    <row r="1638" spans="1:14" s="39" customFormat="1" ht="23.25">
      <c r="A1638" s="927"/>
      <c r="B1638" s="894"/>
      <c r="C1638" s="1008"/>
      <c r="D1638" s="1009"/>
      <c r="E1638" s="1013" t="s">
        <v>20717</v>
      </c>
      <c r="F1638" s="1011"/>
      <c r="G1638" s="588">
        <v>2</v>
      </c>
      <c r="H1638" s="1012"/>
      <c r="I1638" s="1012"/>
      <c r="J1638" s="1012"/>
      <c r="K1638" s="1012"/>
      <c r="L1638" s="1012"/>
      <c r="M1638" s="897"/>
      <c r="N1638" s="481"/>
    </row>
    <row r="1639" spans="1:14" s="39" customFormat="1">
      <c r="A1639" s="927"/>
      <c r="B1639" s="894"/>
      <c r="C1639" s="1008"/>
      <c r="D1639" s="1009"/>
      <c r="E1639" s="1013"/>
      <c r="F1639" s="1011"/>
      <c r="G1639" s="588"/>
      <c r="H1639" s="1012"/>
      <c r="I1639" s="1012"/>
      <c r="J1639" s="1012"/>
      <c r="K1639" s="1012"/>
      <c r="L1639" s="1012"/>
      <c r="M1639" s="897"/>
      <c r="N1639" s="481"/>
    </row>
    <row r="1640" spans="1:14" s="483" customFormat="1" ht="24.75">
      <c r="A1640" s="927">
        <v>7</v>
      </c>
      <c r="B1640" s="891" t="str">
        <f>$B$1610&amp;"."&amp;A1640</f>
        <v>5.3.8.7</v>
      </c>
      <c r="C1640" s="998">
        <f ca="1">VLOOKUP($B1640,'PLANILHA ORÇAMENTÁRIA'!$C:$M,2,0)</f>
        <v>2407980</v>
      </c>
      <c r="D1640" s="998" t="str">
        <f ca="1">VLOOKUP($B1640,'PLANILHA ORÇAMENTÁRIA'!$C:$M,3,0)</f>
        <v>SICRO 3</v>
      </c>
      <c r="E1640" s="999" t="str">
        <f ca="1">VLOOKUP($B1640,'PLANILHA ORÇAMENTÁRIA'!$C:$M,4,0)</f>
        <v>PINTURA DE ACABAMENTO COM TINTA DE POLIURETANO ACRÍLICO DE DOIS COMPONENTES COM PISTOLA AIRLESS, UMA DEMÃO, ESPESSURA DE 70 µM - EM ESPAÇO CONFINADO</v>
      </c>
      <c r="F1640" s="998" t="str">
        <f ca="1">VLOOKUP($B1640,'PLANILHA ORÇAMENTÁRIA'!$C:$M,5,0)</f>
        <v>M²</v>
      </c>
      <c r="G1640" s="1000" t="s">
        <v>16</v>
      </c>
      <c r="H1640" s="1001" t="s">
        <v>17</v>
      </c>
      <c r="I1640" s="1001" t="s">
        <v>18</v>
      </c>
      <c r="J1640" s="1001" t="s">
        <v>19</v>
      </c>
      <c r="K1640" s="1001" t="s">
        <v>20</v>
      </c>
      <c r="L1640" s="1001" t="s">
        <v>21</v>
      </c>
      <c r="M1640" s="901">
        <f>K1647</f>
        <v>2797.6686510455152</v>
      </c>
      <c r="N1640" s="482"/>
    </row>
    <row r="1641" spans="1:14" s="39" customFormat="1">
      <c r="A1641" s="927"/>
      <c r="B1641" s="894"/>
      <c r="C1641" s="1008"/>
      <c r="D1641" s="1009"/>
      <c r="E1641" s="1013" t="s">
        <v>20718</v>
      </c>
      <c r="F1641" s="1011"/>
      <c r="G1641" s="588"/>
      <c r="H1641" s="1012"/>
      <c r="I1641" s="1012"/>
      <c r="J1641" s="1012"/>
      <c r="K1641" s="1012"/>
      <c r="L1641" s="1012"/>
      <c r="M1641" s="897"/>
      <c r="N1641" s="481"/>
    </row>
    <row r="1642" spans="1:14" s="39" customFormat="1">
      <c r="A1642" s="927"/>
      <c r="B1642" s="894"/>
      <c r="C1642" s="1008"/>
      <c r="D1642" s="1009"/>
      <c r="E1642" s="1013" t="s">
        <v>20682</v>
      </c>
      <c r="F1642" s="1011"/>
      <c r="G1642" s="588">
        <v>11</v>
      </c>
      <c r="H1642" s="1012"/>
      <c r="I1642" s="1012">
        <v>3</v>
      </c>
      <c r="J1642" s="1012">
        <v>12.5</v>
      </c>
      <c r="K1642" s="1012">
        <f>$M$814</f>
        <v>149.22565104551515</v>
      </c>
      <c r="L1642" s="1012"/>
      <c r="M1642" s="897"/>
      <c r="N1642" s="481"/>
    </row>
    <row r="1643" spans="1:14" s="39" customFormat="1">
      <c r="A1643" s="927"/>
      <c r="B1643" s="894"/>
      <c r="C1643" s="1008"/>
      <c r="D1643" s="1009"/>
      <c r="E1643" s="1013" t="s">
        <v>20515</v>
      </c>
      <c r="F1643" s="1011"/>
      <c r="G1643" s="588">
        <v>1</v>
      </c>
      <c r="H1643" s="1012">
        <v>8.6</v>
      </c>
      <c r="I1643" s="1012">
        <v>2.5</v>
      </c>
      <c r="J1643" s="1012">
        <v>1.8</v>
      </c>
      <c r="K1643" s="1012">
        <f>((H1643*J1643*2)+(I1643*J1643*2))*G1643</f>
        <v>39.96</v>
      </c>
      <c r="L1643" s="1012"/>
      <c r="M1643" s="897"/>
      <c r="N1643" s="481"/>
    </row>
    <row r="1644" spans="1:14" s="39" customFormat="1">
      <c r="A1644" s="927"/>
      <c r="B1644" s="894"/>
      <c r="C1644" s="1008"/>
      <c r="D1644" s="1009"/>
      <c r="E1644" s="1013" t="s">
        <v>20516</v>
      </c>
      <c r="F1644" s="1011"/>
      <c r="G1644" s="588">
        <v>1</v>
      </c>
      <c r="H1644" s="1012">
        <v>7.8</v>
      </c>
      <c r="I1644" s="1012">
        <v>3.3</v>
      </c>
      <c r="J1644" s="1012">
        <v>1.8</v>
      </c>
      <c r="K1644" s="1012">
        <f>((2*H1644*J1644)+(2*I1644*J1644)+(H1644*I1644))*G1644</f>
        <v>65.699999999999989</v>
      </c>
      <c r="L1644" s="1012"/>
      <c r="M1644" s="897"/>
      <c r="N1644" s="481"/>
    </row>
    <row r="1645" spans="1:14" s="39" customFormat="1">
      <c r="A1645" s="927"/>
      <c r="B1645" s="894"/>
      <c r="C1645" s="1008"/>
      <c r="D1645" s="1009"/>
      <c r="E1645" s="1013" t="s">
        <v>20517</v>
      </c>
      <c r="F1645" s="1011"/>
      <c r="G1645" s="588">
        <v>1</v>
      </c>
      <c r="H1645" s="1012">
        <v>241</v>
      </c>
      <c r="I1645" s="1012">
        <v>7</v>
      </c>
      <c r="J1645" s="1012"/>
      <c r="K1645" s="1012">
        <f>H1645*I1645</f>
        <v>1687</v>
      </c>
      <c r="L1645" s="1012"/>
      <c r="M1645" s="897"/>
      <c r="N1645" s="481"/>
    </row>
    <row r="1646" spans="1:14" s="39" customFormat="1">
      <c r="A1646" s="927"/>
      <c r="B1646" s="894"/>
      <c r="C1646" s="1008"/>
      <c r="D1646" s="1009"/>
      <c r="E1646" s="1013" t="s">
        <v>20669</v>
      </c>
      <c r="F1646" s="1011"/>
      <c r="G1646" s="588">
        <v>2</v>
      </c>
      <c r="H1646" s="1012">
        <f>H1565+H1572</f>
        <v>475.435</v>
      </c>
      <c r="I1646" s="1012"/>
      <c r="J1646" s="1012">
        <v>0.9</v>
      </c>
      <c r="K1646" s="1012">
        <f>H1646*J1646*G1646</f>
        <v>855.78300000000002</v>
      </c>
      <c r="L1646" s="1012"/>
      <c r="M1646" s="897"/>
      <c r="N1646" s="481"/>
    </row>
    <row r="1647" spans="1:14" s="39" customFormat="1">
      <c r="A1647" s="927"/>
      <c r="B1647" s="894"/>
      <c r="C1647" s="1008"/>
      <c r="D1647" s="1009"/>
      <c r="E1647" s="1018" t="s">
        <v>22825</v>
      </c>
      <c r="F1647" s="1011"/>
      <c r="G1647" s="588"/>
      <c r="H1647" s="1012"/>
      <c r="I1647" s="1012"/>
      <c r="J1647" s="1012"/>
      <c r="K1647" s="1016">
        <f>SUM(K1642:K1646)</f>
        <v>2797.6686510455152</v>
      </c>
      <c r="L1647" s="1012"/>
      <c r="M1647" s="897"/>
      <c r="N1647" s="481"/>
    </row>
    <row r="1648" spans="1:14" s="39" customFormat="1">
      <c r="A1648" s="927"/>
      <c r="B1648" s="894"/>
      <c r="C1648" s="1008"/>
      <c r="D1648" s="1009"/>
      <c r="E1648" s="1013"/>
      <c r="F1648" s="1011"/>
      <c r="G1648" s="588"/>
      <c r="H1648" s="1012"/>
      <c r="I1648" s="1012"/>
      <c r="J1648" s="1012"/>
      <c r="K1648" s="1012"/>
      <c r="L1648" s="1012"/>
      <c r="M1648" s="897"/>
      <c r="N1648" s="481"/>
    </row>
    <row r="1649" spans="1:14" s="483" customFormat="1" ht="24.75">
      <c r="A1649" s="927">
        <v>8</v>
      </c>
      <c r="B1649" s="891" t="str">
        <f>$B$1610&amp;"."&amp;A1649</f>
        <v>5.3.8.8</v>
      </c>
      <c r="C1649" s="998" t="str">
        <f ca="1">VLOOKUP($B1649,'PLANILHA ORÇAMENTÁRIA'!$C:$M,2,0)</f>
        <v>20.24.01</v>
      </c>
      <c r="D1649" s="998" t="str">
        <f ca="1">VLOOKUP($B1649,'PLANILHA ORÇAMENTÁRIA'!$C:$M,3,0)</f>
        <v>SUDECAP</v>
      </c>
      <c r="E1649" s="999" t="str">
        <f ca="1">VLOOKUP($B1649,'PLANILHA ORÇAMENTÁRIA'!$C:$M,4,0)</f>
        <v>PAVIMENTO DE CONCRETO - CONSUMO DE CIMENTO 390KG/M3 E FCTM, K=4,5 MPA, INCLUSIVE TEXTURIZAÇÃO</v>
      </c>
      <c r="F1649" s="998" t="str">
        <f ca="1">VLOOKUP($B1649,'PLANILHA ORÇAMENTÁRIA'!$C:$M,5,0)</f>
        <v>M3</v>
      </c>
      <c r="G1649" s="1000" t="s">
        <v>16</v>
      </c>
      <c r="H1649" s="1001" t="s">
        <v>17</v>
      </c>
      <c r="I1649" s="1001" t="s">
        <v>18</v>
      </c>
      <c r="J1649" s="1001" t="s">
        <v>19</v>
      </c>
      <c r="K1649" s="1001" t="s">
        <v>20</v>
      </c>
      <c r="L1649" s="1001" t="s">
        <v>21</v>
      </c>
      <c r="M1649" s="901">
        <f>L1653</f>
        <v>121.76500000000001</v>
      </c>
      <c r="N1649" s="482"/>
    </row>
    <row r="1650" spans="1:14" s="39" customFormat="1" ht="25.5">
      <c r="A1650" s="927"/>
      <c r="B1650" s="894"/>
      <c r="C1650" s="1008"/>
      <c r="D1650" s="1009"/>
      <c r="E1650" s="1013" t="s">
        <v>44284</v>
      </c>
      <c r="F1650" s="1011"/>
      <c r="G1650" s="588"/>
      <c r="H1650" s="1012"/>
      <c r="I1650" s="1012"/>
      <c r="J1650" s="1012"/>
      <c r="K1650" s="1012"/>
      <c r="L1650" s="1012"/>
      <c r="M1650" s="897"/>
      <c r="N1650" s="481"/>
    </row>
    <row r="1651" spans="1:14" s="39" customFormat="1">
      <c r="A1651" s="927"/>
      <c r="B1651" s="894"/>
      <c r="C1651" s="1008"/>
      <c r="D1651" s="1009"/>
      <c r="E1651" s="1013" t="s">
        <v>22823</v>
      </c>
      <c r="F1651" s="1011"/>
      <c r="G1651" s="588">
        <v>1</v>
      </c>
      <c r="H1651" s="1012">
        <v>241</v>
      </c>
      <c r="I1651" s="1012">
        <v>7</v>
      </c>
      <c r="J1651" s="1012">
        <v>7.0000000000000007E-2</v>
      </c>
      <c r="K1651" s="1012"/>
      <c r="L1651" s="1012">
        <f>H1651*I1651*J1651</f>
        <v>118.09000000000002</v>
      </c>
      <c r="M1651" s="897"/>
      <c r="N1651" s="481"/>
    </row>
    <row r="1652" spans="1:14" s="39" customFormat="1">
      <c r="A1652" s="927"/>
      <c r="B1652" s="894"/>
      <c r="C1652" s="1008"/>
      <c r="D1652" s="1009"/>
      <c r="E1652" s="1013" t="s">
        <v>22824</v>
      </c>
      <c r="F1652" s="1011"/>
      <c r="G1652" s="588">
        <v>2</v>
      </c>
      <c r="H1652" s="1012">
        <v>7</v>
      </c>
      <c r="I1652" s="1012">
        <f>4-0.25</f>
        <v>3.75</v>
      </c>
      <c r="J1652" s="1012">
        <v>7.0000000000000007E-2</v>
      </c>
      <c r="K1652" s="1012"/>
      <c r="L1652" s="1012">
        <f>H1652*I1652*J1652*G1652</f>
        <v>3.6750000000000003</v>
      </c>
      <c r="M1652" s="897"/>
      <c r="N1652" s="481"/>
    </row>
    <row r="1653" spans="1:14" s="39" customFormat="1">
      <c r="A1653" s="927"/>
      <c r="B1653" s="894"/>
      <c r="C1653" s="1008"/>
      <c r="D1653" s="1009"/>
      <c r="E1653" s="1018" t="s">
        <v>20716</v>
      </c>
      <c r="F1653" s="1011"/>
      <c r="G1653" s="588"/>
      <c r="H1653" s="1012"/>
      <c r="I1653" s="1012"/>
      <c r="J1653" s="1012"/>
      <c r="K1653" s="1012"/>
      <c r="L1653" s="1016">
        <f>SUM(L1651:L1652)</f>
        <v>121.76500000000001</v>
      </c>
      <c r="M1653" s="897"/>
      <c r="N1653" s="481"/>
    </row>
    <row r="1654" spans="1:14" s="39" customFormat="1">
      <c r="A1654" s="927"/>
      <c r="B1654" s="894"/>
      <c r="C1654" s="1008"/>
      <c r="D1654" s="1009"/>
      <c r="E1654" s="1013"/>
      <c r="F1654" s="1011"/>
      <c r="G1654" s="588"/>
      <c r="H1654" s="1012"/>
      <c r="I1654" s="1012"/>
      <c r="J1654" s="1012"/>
      <c r="K1654" s="1012"/>
      <c r="L1654" s="1012"/>
      <c r="M1654" s="897"/>
      <c r="N1654" s="481"/>
    </row>
    <row r="1655" spans="1:14" s="39" customFormat="1" ht="15" customHeight="1">
      <c r="A1655" s="927">
        <v>9</v>
      </c>
      <c r="B1655" s="910" t="str">
        <f>$B$1017&amp;"."&amp;A1655</f>
        <v>5.3.9</v>
      </c>
      <c r="C1655" s="1039"/>
      <c r="D1655" s="1039"/>
      <c r="E1655" s="1040" t="s">
        <v>44302</v>
      </c>
      <c r="F1655" s="1041"/>
      <c r="G1655" s="1042"/>
      <c r="H1655" s="1043"/>
      <c r="I1655" s="1043"/>
      <c r="J1655" s="1043"/>
      <c r="K1655" s="1043"/>
      <c r="L1655" s="1043"/>
      <c r="M1655" s="911"/>
      <c r="N1655" s="481"/>
    </row>
    <row r="1656" spans="1:14" s="483" customFormat="1" ht="36.75">
      <c r="A1656" s="927">
        <v>1</v>
      </c>
      <c r="B1656" s="891" t="str">
        <f>$B$1655&amp;"."&amp;A1656</f>
        <v>5.3.9.1</v>
      </c>
      <c r="C1656" s="998" t="str">
        <f ca="1">VLOOKUP($B1656,'PLANILHA ORÇAMENTÁRIA'!$C:$M,2,0)</f>
        <v>ED-49665</v>
      </c>
      <c r="D1656" s="998" t="str">
        <f ca="1">VLOOKUP($B1656,'PLANILHA ORÇAMENTÁRIA'!$C:$M,3,0)</f>
        <v>SEINFRA-MG</v>
      </c>
      <c r="E1656" s="999" t="str">
        <f ca="1">VLOOKUP($B1656,'PLANILHA ORÇAMENTÁRIA'!$C:$M,4,0)</f>
        <v>FORNECIMENTO DE ESTRUTURA METÁLICA EM PERFIL SOLDADO, INCLUSIVE FABRICAÇÃO, TRANSPORTE, MONTAGEM E APLICAÇÃO DE FUNDO PREPARADOR ANTICORROSIVO EM SUPERFÍCIE METÁLICA, UMA (1) DEMÃO</v>
      </c>
      <c r="F1656" s="998" t="str">
        <f ca="1">VLOOKUP($B1656,'PLANILHA ORÇAMENTÁRIA'!$C:$M,5,0)</f>
        <v>KG</v>
      </c>
      <c r="G1656" s="1000" t="s">
        <v>44307</v>
      </c>
      <c r="H1656" s="1001" t="s">
        <v>17</v>
      </c>
      <c r="I1656" s="1001" t="s">
        <v>18</v>
      </c>
      <c r="J1656" s="1001" t="s">
        <v>19</v>
      </c>
      <c r="K1656" s="1001" t="s">
        <v>44308</v>
      </c>
      <c r="L1656" s="1000" t="s">
        <v>12075</v>
      </c>
      <c r="M1656" s="901">
        <f>M1662</f>
        <v>59114.469115734719</v>
      </c>
      <c r="N1656" s="482"/>
    </row>
    <row r="1657" spans="1:14" s="39" customFormat="1">
      <c r="A1657" s="927"/>
      <c r="B1657" s="894"/>
      <c r="C1657" s="1008"/>
      <c r="D1657" s="1009"/>
      <c r="E1657" s="1013" t="s">
        <v>44293</v>
      </c>
      <c r="F1657" s="1011"/>
      <c r="G1657" s="588"/>
      <c r="H1657" s="1016"/>
      <c r="I1657" s="1012"/>
      <c r="J1657" s="1012"/>
      <c r="K1657" s="1012"/>
      <c r="L1657" s="1012"/>
      <c r="M1657" s="897"/>
      <c r="N1657" s="481"/>
    </row>
    <row r="1658" spans="1:14" s="39" customFormat="1">
      <c r="A1658" s="927"/>
      <c r="B1658" s="894"/>
      <c r="C1658" s="1008"/>
      <c r="D1658" s="1009"/>
      <c r="E1658" s="1013" t="s">
        <v>44294</v>
      </c>
      <c r="F1658" s="1011"/>
      <c r="G1658" s="1011">
        <v>55</v>
      </c>
      <c r="H1658" s="1012">
        <v>9</v>
      </c>
      <c r="I1658" s="1012"/>
      <c r="J1658" s="1012">
        <v>8</v>
      </c>
      <c r="K1658" s="1012">
        <f>(J1658*2)+H1658</f>
        <v>25</v>
      </c>
      <c r="L1658" s="1012">
        <f>K1658*G1658</f>
        <v>1375</v>
      </c>
      <c r="M1658" s="900">
        <f>L1658</f>
        <v>1375</v>
      </c>
      <c r="N1658" s="481"/>
    </row>
    <row r="1659" spans="1:14" s="39" customFormat="1">
      <c r="A1659" s="927"/>
      <c r="B1659" s="894"/>
      <c r="C1659" s="1008"/>
      <c r="D1659" s="1009"/>
      <c r="E1659" s="1013" t="s">
        <v>44295</v>
      </c>
      <c r="F1659" s="1011"/>
      <c r="G1659" s="1011">
        <v>55</v>
      </c>
      <c r="H1659" s="1012">
        <v>9</v>
      </c>
      <c r="I1659" s="1012"/>
      <c r="J1659" s="1012">
        <v>8</v>
      </c>
      <c r="K1659" s="1012">
        <f>(J1659*2)+H1659</f>
        <v>25</v>
      </c>
      <c r="L1659" s="1012">
        <f>K1659*G1659</f>
        <v>1375</v>
      </c>
      <c r="M1659" s="900">
        <f>L1659</f>
        <v>1375</v>
      </c>
      <c r="N1659" s="481"/>
    </row>
    <row r="1660" spans="1:14" s="39" customFormat="1">
      <c r="A1660" s="927"/>
      <c r="B1660" s="894"/>
      <c r="C1660" s="1008"/>
      <c r="D1660" s="1009"/>
      <c r="E1660" s="1013"/>
      <c r="F1660" s="1011"/>
      <c r="G1660" s="1011"/>
      <c r="H1660" s="1012"/>
      <c r="I1660" s="1012"/>
      <c r="J1660" s="1012"/>
      <c r="K1660" s="1012"/>
      <c r="L1660" s="1012"/>
      <c r="M1660" s="900"/>
      <c r="N1660" s="481"/>
    </row>
    <row r="1661" spans="1:14" s="39" customFormat="1">
      <c r="A1661" s="927"/>
      <c r="B1661" s="894"/>
      <c r="C1661" s="1008"/>
      <c r="D1661" s="1009"/>
      <c r="E1661" s="1013" t="s">
        <v>44322</v>
      </c>
      <c r="F1661" s="588">
        <v>56364.469115734719</v>
      </c>
      <c r="G1661" s="1011"/>
      <c r="H1661" s="1012"/>
      <c r="I1661" s="1012"/>
      <c r="J1661" s="1012"/>
      <c r="K1661" s="1012"/>
      <c r="L1661" s="1012"/>
      <c r="M1661" s="900">
        <f>F1661</f>
        <v>56364.469115734719</v>
      </c>
      <c r="N1661" s="481"/>
    </row>
    <row r="1662" spans="1:14" s="39" customFormat="1">
      <c r="A1662" s="927"/>
      <c r="B1662" s="894"/>
      <c r="C1662" s="1008"/>
      <c r="D1662" s="1009"/>
      <c r="E1662" s="1019" t="s">
        <v>44296</v>
      </c>
      <c r="F1662" s="1011"/>
      <c r="G1662" s="588"/>
      <c r="H1662" s="1012"/>
      <c r="I1662" s="1012"/>
      <c r="J1662" s="1012"/>
      <c r="K1662" s="1012"/>
      <c r="L1662" s="1012"/>
      <c r="M1662" s="897">
        <f>SUM(M1658:M1661)</f>
        <v>59114.469115734719</v>
      </c>
      <c r="N1662" s="481"/>
    </row>
    <row r="1663" spans="1:14" s="39" customFormat="1">
      <c r="A1663" s="927"/>
      <c r="B1663" s="894"/>
      <c r="C1663" s="1008"/>
      <c r="D1663" s="1009"/>
      <c r="E1663" s="1010"/>
      <c r="F1663" s="1011"/>
      <c r="G1663" s="588"/>
      <c r="H1663" s="1012"/>
      <c r="I1663" s="1012"/>
      <c r="J1663" s="1012"/>
      <c r="K1663" s="1012"/>
      <c r="L1663" s="1012"/>
      <c r="M1663" s="897"/>
      <c r="N1663" s="481"/>
    </row>
    <row r="1664" spans="1:14" s="480" customFormat="1" ht="15" customHeight="1">
      <c r="A1664" s="951"/>
      <c r="B1664" s="903">
        <v>6</v>
      </c>
      <c r="C1664" s="1020"/>
      <c r="D1664" s="1020"/>
      <c r="E1664" s="1021" t="s">
        <v>36</v>
      </c>
      <c r="F1664" s="1022"/>
      <c r="G1664" s="1023"/>
      <c r="H1664" s="1024"/>
      <c r="I1664" s="1024"/>
      <c r="J1664" s="1024"/>
      <c r="K1664" s="1024"/>
      <c r="L1664" s="1024"/>
      <c r="M1664" s="904"/>
      <c r="N1664" s="479"/>
    </row>
    <row r="1665" spans="1:17" s="483" customFormat="1">
      <c r="A1665" s="927">
        <v>1</v>
      </c>
      <c r="B1665" s="891" t="str">
        <f>$B$1664&amp;"."&amp;A1665</f>
        <v>6.1</v>
      </c>
      <c r="C1665" s="998">
        <f ca="1">VLOOKUP($B1665,'PLANILHA ORÇAMENTÁRIA'!$C:$M,2,0)</f>
        <v>4915667</v>
      </c>
      <c r="D1665" s="998" t="str">
        <f ca="1">VLOOKUP($B1665,'PLANILHA ORÇAMENTÁRIA'!$C:$M,3,0)</f>
        <v>SICRO 3</v>
      </c>
      <c r="E1665" s="999" t="str">
        <f ca="1">VLOOKUP($B1665,'PLANILHA ORÇAMENTÁRIA'!$C:$M,4,0)</f>
        <v>REMOÇÃO MECANIZADA DE REVESTIMENTO ASFÁLTICO</v>
      </c>
      <c r="F1665" s="998" t="str">
        <f ca="1">VLOOKUP($B1665,'PLANILHA ORÇAMENTÁRIA'!$C:$M,5,0)</f>
        <v>M³</v>
      </c>
      <c r="G1665" s="1000" t="s">
        <v>16</v>
      </c>
      <c r="H1665" s="1001" t="s">
        <v>17</v>
      </c>
      <c r="I1665" s="1001" t="s">
        <v>18</v>
      </c>
      <c r="J1665" s="1001" t="s">
        <v>19</v>
      </c>
      <c r="K1665" s="1001" t="s">
        <v>20</v>
      </c>
      <c r="L1665" s="1001" t="s">
        <v>21</v>
      </c>
      <c r="M1665" s="901">
        <f>SUM(L1677)</f>
        <v>64.762500000000003</v>
      </c>
      <c r="N1665" s="482"/>
    </row>
    <row r="1666" spans="1:17" ht="34.5">
      <c r="B1666" s="905"/>
      <c r="C1666" s="1077"/>
      <c r="D1666" s="1078"/>
      <c r="E1666" s="1013" t="s">
        <v>23387</v>
      </c>
      <c r="F1666" s="1026"/>
      <c r="G1666" s="865"/>
      <c r="H1666" s="865"/>
      <c r="I1666" s="865"/>
      <c r="J1666" s="865"/>
      <c r="K1666" s="865"/>
      <c r="L1666" s="865"/>
      <c r="M1666" s="916"/>
      <c r="N1666" s="117"/>
      <c r="Q1666" s="180"/>
    </row>
    <row r="1667" spans="1:17">
      <c r="B1667" s="905"/>
      <c r="C1667" s="1077"/>
      <c r="D1667" s="1078"/>
      <c r="E1667" s="1079" t="s">
        <v>23388</v>
      </c>
      <c r="F1667" s="1026"/>
      <c r="G1667" s="588"/>
      <c r="H1667" s="1012"/>
      <c r="I1667" s="1012"/>
      <c r="J1667" s="1012"/>
      <c r="K1667" s="1012"/>
      <c r="L1667" s="1012"/>
      <c r="M1667" s="915"/>
      <c r="N1667" s="117"/>
      <c r="Q1667" s="180"/>
    </row>
    <row r="1668" spans="1:17">
      <c r="B1668" s="905"/>
      <c r="C1668" s="1077"/>
      <c r="D1668" s="1078"/>
      <c r="E1668" s="1019" t="s">
        <v>22834</v>
      </c>
      <c r="F1668" s="1026"/>
      <c r="G1668" s="588"/>
      <c r="H1668" s="1012"/>
      <c r="I1668" s="1012"/>
      <c r="J1668" s="1012"/>
      <c r="K1668" s="1012"/>
      <c r="L1668" s="1012"/>
      <c r="M1668" s="915"/>
      <c r="N1668" s="117"/>
      <c r="Q1668" s="180"/>
    </row>
    <row r="1669" spans="1:17">
      <c r="B1669" s="905"/>
      <c r="C1669" s="1077"/>
      <c r="D1669" s="1078"/>
      <c r="E1669" s="1013" t="s">
        <v>22835</v>
      </c>
      <c r="F1669" s="1026"/>
      <c r="G1669" s="588"/>
      <c r="H1669" s="1012">
        <v>135.68</v>
      </c>
      <c r="I1669" s="1012">
        <v>0.3</v>
      </c>
      <c r="J1669" s="1012">
        <v>0.25</v>
      </c>
      <c r="K1669" s="1012">
        <f>H1669*I1669</f>
        <v>40.704000000000001</v>
      </c>
      <c r="L1669" s="1012">
        <f>K1669*J1669</f>
        <v>10.176</v>
      </c>
      <c r="M1669" s="915"/>
      <c r="N1669" s="117"/>
      <c r="Q1669" s="180"/>
    </row>
    <row r="1670" spans="1:17">
      <c r="B1670" s="905"/>
      <c r="C1670" s="1077"/>
      <c r="D1670" s="1078"/>
      <c r="E1670" s="1019" t="s">
        <v>22836</v>
      </c>
      <c r="F1670" s="1026"/>
      <c r="G1670" s="588"/>
      <c r="H1670" s="1012"/>
      <c r="I1670" s="1012"/>
      <c r="J1670" s="1012"/>
      <c r="K1670" s="1012"/>
      <c r="L1670" s="1012"/>
      <c r="M1670" s="915"/>
      <c r="N1670" s="117"/>
      <c r="Q1670" s="180"/>
    </row>
    <row r="1671" spans="1:17">
      <c r="B1671" s="905"/>
      <c r="C1671" s="1077"/>
      <c r="D1671" s="1078"/>
      <c r="E1671" s="1013" t="s">
        <v>22837</v>
      </c>
      <c r="F1671" s="1026"/>
      <c r="G1671" s="588"/>
      <c r="H1671" s="1012">
        <v>57.89</v>
      </c>
      <c r="I1671" s="1012">
        <v>0.3</v>
      </c>
      <c r="J1671" s="1012">
        <v>0.25</v>
      </c>
      <c r="K1671" s="1012">
        <f>H1671*I1671</f>
        <v>17.367000000000001</v>
      </c>
      <c r="L1671" s="1012">
        <f>K1671*J1671</f>
        <v>4.3417500000000002</v>
      </c>
      <c r="M1671" s="915"/>
      <c r="N1671" s="117"/>
      <c r="Q1671" s="180"/>
    </row>
    <row r="1672" spans="1:17">
      <c r="B1672" s="905"/>
      <c r="C1672" s="1077"/>
      <c r="D1672" s="1078"/>
      <c r="E1672" s="1019" t="s">
        <v>22838</v>
      </c>
      <c r="F1672" s="1026"/>
      <c r="G1672" s="588"/>
      <c r="H1672" s="1012"/>
      <c r="I1672" s="1012"/>
      <c r="J1672" s="1012"/>
      <c r="K1672" s="1012"/>
      <c r="L1672" s="1012"/>
      <c r="M1672" s="915"/>
      <c r="N1672" s="117"/>
      <c r="Q1672" s="180"/>
    </row>
    <row r="1673" spans="1:17">
      <c r="B1673" s="905"/>
      <c r="C1673" s="1077"/>
      <c r="D1673" s="1078"/>
      <c r="E1673" s="1013" t="s">
        <v>22839</v>
      </c>
      <c r="F1673" s="1026"/>
      <c r="G1673" s="588"/>
      <c r="H1673" s="1012">
        <v>280.3</v>
      </c>
      <c r="I1673" s="1012">
        <v>0.3</v>
      </c>
      <c r="J1673" s="1012">
        <v>0.25</v>
      </c>
      <c r="K1673" s="1012">
        <f>H1673*I1673</f>
        <v>84.09</v>
      </c>
      <c r="L1673" s="1012">
        <f>K1673*J1673</f>
        <v>21.022500000000001</v>
      </c>
      <c r="M1673" s="915"/>
      <c r="N1673" s="117"/>
      <c r="Q1673" s="180"/>
    </row>
    <row r="1674" spans="1:17">
      <c r="B1674" s="905"/>
      <c r="C1674" s="1077"/>
      <c r="D1674" s="1078"/>
      <c r="E1674" s="1013" t="s">
        <v>22840</v>
      </c>
      <c r="F1674" s="1026"/>
      <c r="G1674" s="588"/>
      <c r="H1674" s="1012">
        <v>203.23</v>
      </c>
      <c r="I1674" s="1012">
        <v>0.3</v>
      </c>
      <c r="J1674" s="1012">
        <v>0.25</v>
      </c>
      <c r="K1674" s="1012">
        <f>H1674*I1674</f>
        <v>60.968999999999994</v>
      </c>
      <c r="L1674" s="1012">
        <f>K1674*J1674</f>
        <v>15.242249999999999</v>
      </c>
      <c r="M1674" s="915"/>
      <c r="N1674" s="117"/>
      <c r="Q1674" s="180"/>
    </row>
    <row r="1675" spans="1:17">
      <c r="B1675" s="905"/>
      <c r="C1675" s="1077"/>
      <c r="D1675" s="1078"/>
      <c r="E1675" s="1019" t="s">
        <v>22841</v>
      </c>
      <c r="F1675" s="1026"/>
      <c r="G1675" s="588"/>
      <c r="H1675" s="1012"/>
      <c r="I1675" s="1012"/>
      <c r="J1675" s="1012"/>
      <c r="K1675" s="1012"/>
      <c r="L1675" s="1012"/>
      <c r="M1675" s="915"/>
      <c r="N1675" s="117"/>
      <c r="Q1675" s="180"/>
    </row>
    <row r="1676" spans="1:17">
      <c r="B1676" s="905"/>
      <c r="C1676" s="1077"/>
      <c r="D1676" s="1078"/>
      <c r="E1676" s="1013" t="s">
        <v>22842</v>
      </c>
      <c r="F1676" s="1026"/>
      <c r="G1676" s="588"/>
      <c r="H1676" s="1012">
        <v>186.4</v>
      </c>
      <c r="I1676" s="1012">
        <v>0.3</v>
      </c>
      <c r="J1676" s="1012">
        <v>0.25</v>
      </c>
      <c r="K1676" s="1012">
        <f>H1676*I1676</f>
        <v>55.92</v>
      </c>
      <c r="L1676" s="1012">
        <f>K1676*J1676</f>
        <v>13.98</v>
      </c>
      <c r="M1676" s="915"/>
      <c r="N1676" s="117"/>
      <c r="Q1676" s="180"/>
    </row>
    <row r="1677" spans="1:17">
      <c r="B1677" s="905"/>
      <c r="C1677" s="1077"/>
      <c r="D1677" s="1078"/>
      <c r="E1677" s="1018" t="s">
        <v>22843</v>
      </c>
      <c r="F1677" s="1026"/>
      <c r="G1677" s="588"/>
      <c r="H1677" s="1012"/>
      <c r="I1677" s="1012"/>
      <c r="J1677" s="1012"/>
      <c r="K1677" s="1016"/>
      <c r="L1677" s="1016">
        <f>SUBTOTAL(9,L1668:L1676)</f>
        <v>64.762500000000003</v>
      </c>
      <c r="M1677" s="915"/>
      <c r="N1677" s="117"/>
      <c r="Q1677" s="180"/>
    </row>
    <row r="1678" spans="1:17">
      <c r="B1678" s="905"/>
      <c r="C1678" s="1077"/>
      <c r="D1678" s="1078"/>
      <c r="E1678" s="1080"/>
      <c r="F1678" s="1026"/>
      <c r="G1678" s="865"/>
      <c r="H1678" s="1081"/>
      <c r="I1678" s="1081"/>
      <c r="J1678" s="1081"/>
      <c r="K1678" s="1081"/>
      <c r="L1678" s="1081"/>
      <c r="M1678" s="916"/>
      <c r="N1678" s="117"/>
      <c r="Q1678" s="180"/>
    </row>
    <row r="1679" spans="1:17" s="483" customFormat="1">
      <c r="A1679" s="927">
        <v>2</v>
      </c>
      <c r="B1679" s="891" t="str">
        <f>$B$1664&amp;"."&amp;A1679</f>
        <v>6.2</v>
      </c>
      <c r="C1679" s="998">
        <f ca="1">VLOOKUP($B1679,'PLANILHA ORÇAMENTÁRIA'!$C:$M,2,0)</f>
        <v>4915657</v>
      </c>
      <c r="D1679" s="998" t="str">
        <f ca="1">VLOOKUP($B1679,'PLANILHA ORÇAMENTÁRIA'!$C:$M,3,0)</f>
        <v>SICRO 3</v>
      </c>
      <c r="E1679" s="999" t="str">
        <f ca="1">VLOOKUP($B1679,'PLANILHA ORÇAMENTÁRIA'!$C:$M,4,0)</f>
        <v>FRESAGEM CONTÍNUA DE REVESTIMENTO ASFÁLTICO - ESPESSURA DE 5 CM</v>
      </c>
      <c r="F1679" s="998" t="str">
        <f ca="1">VLOOKUP($B1679,'PLANILHA ORÇAMENTÁRIA'!$C:$M,5,0)</f>
        <v>M³</v>
      </c>
      <c r="G1679" s="1000" t="s">
        <v>16</v>
      </c>
      <c r="H1679" s="1001" t="s">
        <v>17</v>
      </c>
      <c r="I1679" s="1001" t="s">
        <v>18</v>
      </c>
      <c r="J1679" s="1001" t="s">
        <v>19</v>
      </c>
      <c r="K1679" s="1001" t="s">
        <v>20</v>
      </c>
      <c r="L1679" s="1001" t="s">
        <v>21</v>
      </c>
      <c r="M1679" s="901">
        <f>L1691</f>
        <v>12.952500000000001</v>
      </c>
      <c r="N1679" s="482"/>
    </row>
    <row r="1680" spans="1:17" ht="34.5">
      <c r="B1680" s="905"/>
      <c r="C1680" s="1077"/>
      <c r="D1680" s="1078"/>
      <c r="E1680" s="1013" t="s">
        <v>23387</v>
      </c>
      <c r="F1680" s="1026"/>
      <c r="G1680" s="865"/>
      <c r="H1680" s="1081"/>
      <c r="I1680" s="1081"/>
      <c r="J1680" s="1081"/>
      <c r="K1680" s="1081"/>
      <c r="L1680" s="1081"/>
      <c r="M1680" s="916"/>
      <c r="N1680" s="117"/>
      <c r="Q1680" s="180"/>
    </row>
    <row r="1681" spans="1:17">
      <c r="B1681" s="905"/>
      <c r="C1681" s="1077"/>
      <c r="D1681" s="1078"/>
      <c r="E1681" s="1079" t="s">
        <v>23389</v>
      </c>
      <c r="F1681" s="1026"/>
      <c r="G1681" s="588"/>
      <c r="H1681" s="1012"/>
      <c r="I1681" s="1012"/>
      <c r="J1681" s="1012"/>
      <c r="K1681" s="1012"/>
      <c r="L1681" s="1012"/>
      <c r="M1681" s="915"/>
      <c r="N1681" s="117"/>
      <c r="Q1681" s="180"/>
    </row>
    <row r="1682" spans="1:17">
      <c r="B1682" s="905"/>
      <c r="C1682" s="1077"/>
      <c r="D1682" s="1078"/>
      <c r="E1682" s="1019" t="s">
        <v>22834</v>
      </c>
      <c r="F1682" s="1026"/>
      <c r="G1682" s="588"/>
      <c r="H1682" s="1012"/>
      <c r="I1682" s="1012"/>
      <c r="J1682" s="1012"/>
      <c r="K1682" s="1012"/>
      <c r="L1682" s="1012"/>
      <c r="M1682" s="915"/>
      <c r="N1682" s="117"/>
      <c r="Q1682" s="180"/>
    </row>
    <row r="1683" spans="1:17">
      <c r="B1683" s="905"/>
      <c r="C1683" s="1077"/>
      <c r="D1683" s="1078"/>
      <c r="E1683" s="1013" t="s">
        <v>22835</v>
      </c>
      <c r="F1683" s="1026"/>
      <c r="G1683" s="588"/>
      <c r="H1683" s="1012">
        <f>H1669</f>
        <v>135.68</v>
      </c>
      <c r="I1683" s="1012">
        <f>I1669</f>
        <v>0.3</v>
      </c>
      <c r="J1683" s="1012">
        <v>0.05</v>
      </c>
      <c r="K1683" s="1012">
        <f>K1669</f>
        <v>40.704000000000001</v>
      </c>
      <c r="L1683" s="1012">
        <f>K1683*J1683</f>
        <v>2.0352000000000001</v>
      </c>
      <c r="M1683" s="915"/>
      <c r="N1683" s="117"/>
      <c r="Q1683" s="180"/>
    </row>
    <row r="1684" spans="1:17">
      <c r="B1684" s="905"/>
      <c r="C1684" s="1077"/>
      <c r="D1684" s="1078"/>
      <c r="E1684" s="1019" t="s">
        <v>22836</v>
      </c>
      <c r="F1684" s="1026"/>
      <c r="G1684" s="588"/>
      <c r="H1684" s="1012"/>
      <c r="I1684" s="1012"/>
      <c r="J1684" s="1012"/>
      <c r="K1684" s="1012"/>
      <c r="L1684" s="1012"/>
      <c r="M1684" s="915"/>
      <c r="N1684" s="117"/>
      <c r="Q1684" s="180"/>
    </row>
    <row r="1685" spans="1:17">
      <c r="B1685" s="905"/>
      <c r="C1685" s="1077"/>
      <c r="D1685" s="1078"/>
      <c r="E1685" s="1013" t="s">
        <v>22837</v>
      </c>
      <c r="F1685" s="1026"/>
      <c r="G1685" s="588"/>
      <c r="H1685" s="1012">
        <f>H1671</f>
        <v>57.89</v>
      </c>
      <c r="I1685" s="1012">
        <f>I1671</f>
        <v>0.3</v>
      </c>
      <c r="J1685" s="1012">
        <v>0.05</v>
      </c>
      <c r="K1685" s="1012">
        <f>K1671</f>
        <v>17.367000000000001</v>
      </c>
      <c r="L1685" s="1012">
        <f>K1685*J1685</f>
        <v>0.86835000000000007</v>
      </c>
      <c r="M1685" s="915"/>
      <c r="N1685" s="117"/>
      <c r="Q1685" s="180"/>
    </row>
    <row r="1686" spans="1:17">
      <c r="B1686" s="905"/>
      <c r="C1686" s="1077"/>
      <c r="D1686" s="1078"/>
      <c r="E1686" s="1019" t="s">
        <v>22838</v>
      </c>
      <c r="F1686" s="1026"/>
      <c r="G1686" s="588"/>
      <c r="H1686" s="1012"/>
      <c r="I1686" s="1012"/>
      <c r="J1686" s="1012"/>
      <c r="K1686" s="1012"/>
      <c r="L1686" s="1012"/>
      <c r="M1686" s="915"/>
      <c r="N1686" s="117"/>
      <c r="Q1686" s="180"/>
    </row>
    <row r="1687" spans="1:17">
      <c r="B1687" s="905"/>
      <c r="C1687" s="1077"/>
      <c r="D1687" s="1078"/>
      <c r="E1687" s="1013" t="s">
        <v>22839</v>
      </c>
      <c r="F1687" s="1026"/>
      <c r="G1687" s="588"/>
      <c r="H1687" s="1012">
        <f>H1673</f>
        <v>280.3</v>
      </c>
      <c r="I1687" s="1012">
        <f>I1673</f>
        <v>0.3</v>
      </c>
      <c r="J1687" s="1012">
        <v>0.05</v>
      </c>
      <c r="K1687" s="1012">
        <f>K1673</f>
        <v>84.09</v>
      </c>
      <c r="L1687" s="1012">
        <f>K1687*J1687</f>
        <v>4.2045000000000003</v>
      </c>
      <c r="M1687" s="915"/>
      <c r="N1687" s="117"/>
      <c r="Q1687" s="180"/>
    </row>
    <row r="1688" spans="1:17">
      <c r="B1688" s="905"/>
      <c r="C1688" s="1077"/>
      <c r="D1688" s="1078"/>
      <c r="E1688" s="1013" t="s">
        <v>22840</v>
      </c>
      <c r="F1688" s="1026"/>
      <c r="G1688" s="588"/>
      <c r="H1688" s="1012">
        <f>H1674</f>
        <v>203.23</v>
      </c>
      <c r="I1688" s="1012">
        <f>I1674</f>
        <v>0.3</v>
      </c>
      <c r="J1688" s="1012">
        <v>0.05</v>
      </c>
      <c r="K1688" s="1012">
        <f>K1674</f>
        <v>60.968999999999994</v>
      </c>
      <c r="L1688" s="1012">
        <f>K1688*J1688</f>
        <v>3.0484499999999999</v>
      </c>
      <c r="M1688" s="915"/>
      <c r="N1688" s="117"/>
      <c r="Q1688" s="180"/>
    </row>
    <row r="1689" spans="1:17">
      <c r="B1689" s="905"/>
      <c r="C1689" s="1077"/>
      <c r="D1689" s="1078"/>
      <c r="E1689" s="1019" t="s">
        <v>22841</v>
      </c>
      <c r="F1689" s="1026"/>
      <c r="G1689" s="588"/>
      <c r="H1689" s="1012"/>
      <c r="I1689" s="1012"/>
      <c r="J1689" s="1012"/>
      <c r="K1689" s="1012"/>
      <c r="L1689" s="1012"/>
      <c r="M1689" s="915"/>
      <c r="N1689" s="117"/>
      <c r="Q1689" s="180"/>
    </row>
    <row r="1690" spans="1:17">
      <c r="B1690" s="905"/>
      <c r="C1690" s="1077"/>
      <c r="D1690" s="1078"/>
      <c r="E1690" s="1013" t="s">
        <v>22842</v>
      </c>
      <c r="F1690" s="1026"/>
      <c r="G1690" s="588"/>
      <c r="H1690" s="1012">
        <f>H1676</f>
        <v>186.4</v>
      </c>
      <c r="I1690" s="1012">
        <f>I1676</f>
        <v>0.3</v>
      </c>
      <c r="J1690" s="1012">
        <v>0.05</v>
      </c>
      <c r="K1690" s="1012">
        <f>K1676</f>
        <v>55.92</v>
      </c>
      <c r="L1690" s="1012">
        <f>K1690*J1690</f>
        <v>2.7960000000000003</v>
      </c>
      <c r="M1690" s="915"/>
      <c r="N1690" s="117"/>
      <c r="Q1690" s="180"/>
    </row>
    <row r="1691" spans="1:17">
      <c r="B1691" s="905"/>
      <c r="C1691" s="1077"/>
      <c r="D1691" s="1078"/>
      <c r="E1691" s="1018" t="s">
        <v>22844</v>
      </c>
      <c r="F1691" s="1026"/>
      <c r="G1691" s="588"/>
      <c r="H1691" s="1012"/>
      <c r="I1691" s="1012"/>
      <c r="J1691" s="1012"/>
      <c r="K1691" s="1016"/>
      <c r="L1691" s="1016">
        <f>SUBTOTAL(9,L1682:L1690)</f>
        <v>12.952500000000001</v>
      </c>
      <c r="M1691" s="915"/>
      <c r="N1691" s="117"/>
      <c r="Q1691" s="180"/>
    </row>
    <row r="1692" spans="1:17">
      <c r="B1692" s="905"/>
      <c r="C1692" s="1077"/>
      <c r="D1692" s="1078"/>
      <c r="E1692" s="1080"/>
      <c r="F1692" s="1026"/>
      <c r="G1692" s="865"/>
      <c r="H1692" s="1081"/>
      <c r="I1692" s="1081"/>
      <c r="J1692" s="1081"/>
      <c r="K1692" s="1081"/>
      <c r="L1692" s="1081"/>
      <c r="M1692" s="916"/>
      <c r="N1692" s="117"/>
      <c r="Q1692" s="180"/>
    </row>
    <row r="1693" spans="1:17" s="483" customFormat="1">
      <c r="A1693" s="927">
        <v>3</v>
      </c>
      <c r="B1693" s="891" t="str">
        <f>$B$1664&amp;"."&amp;A1693</f>
        <v>6.3</v>
      </c>
      <c r="C1693" s="998" t="str">
        <f ca="1">VLOOKUP($B1693,'PLANILHA ORÇAMENTÁRIA'!$C:$M,2,0)</f>
        <v>20.01.01</v>
      </c>
      <c r="D1693" s="998" t="str">
        <f ca="1">VLOOKUP($B1693,'PLANILHA ORÇAMENTÁRIA'!$C:$M,3,0)</f>
        <v>SUDECAP</v>
      </c>
      <c r="E1693" s="999" t="str">
        <f ca="1">VLOOKUP($B1693,'PLANILHA ORÇAMENTÁRIA'!$C:$M,4,0)</f>
        <v>REGULARIZAÇÃO E COMPACTAÇÃO DO SUBLEITO COM ROLO COMPACTADOR</v>
      </c>
      <c r="F1693" s="998" t="str">
        <f ca="1">VLOOKUP($B1693,'PLANILHA ORÇAMENTÁRIA'!$C:$M,5,0)</f>
        <v>M2</v>
      </c>
      <c r="G1693" s="1000" t="s">
        <v>16</v>
      </c>
      <c r="H1693" s="1001" t="s">
        <v>17</v>
      </c>
      <c r="I1693" s="1001" t="s">
        <v>18</v>
      </c>
      <c r="J1693" s="1001" t="s">
        <v>19</v>
      </c>
      <c r="K1693" s="1001" t="s">
        <v>20</v>
      </c>
      <c r="L1693" s="1001" t="s">
        <v>21</v>
      </c>
      <c r="M1693" s="901">
        <f>K1707</f>
        <v>4325.4399999999996</v>
      </c>
      <c r="N1693" s="482"/>
    </row>
    <row r="1694" spans="1:17" ht="37.5" customHeight="1">
      <c r="B1694" s="905"/>
      <c r="C1694" s="1077"/>
      <c r="D1694" s="1078"/>
      <c r="E1694" s="1013" t="s">
        <v>23390</v>
      </c>
      <c r="F1694" s="1026"/>
      <c r="G1694" s="588"/>
      <c r="H1694" s="1012"/>
      <c r="I1694" s="1082"/>
      <c r="J1694" s="1012"/>
      <c r="K1694" s="1012"/>
      <c r="L1694" s="1012"/>
      <c r="M1694" s="915"/>
      <c r="N1694" s="117"/>
      <c r="Q1694" s="180"/>
    </row>
    <row r="1695" spans="1:17">
      <c r="B1695" s="905"/>
      <c r="C1695" s="1077"/>
      <c r="D1695" s="1078"/>
      <c r="E1695" s="1079" t="s">
        <v>23391</v>
      </c>
      <c r="F1695" s="1026"/>
      <c r="G1695" s="588"/>
      <c r="H1695" s="1012"/>
      <c r="I1695" s="1012"/>
      <c r="J1695" s="1012"/>
      <c r="K1695" s="1012"/>
      <c r="L1695" s="1012"/>
      <c r="M1695" s="915"/>
      <c r="N1695" s="117"/>
      <c r="Q1695" s="180"/>
    </row>
    <row r="1696" spans="1:17">
      <c r="B1696" s="905"/>
      <c r="C1696" s="1077"/>
      <c r="D1696" s="1078"/>
      <c r="E1696" s="1019" t="s">
        <v>22834</v>
      </c>
      <c r="F1696" s="1026"/>
      <c r="G1696" s="588"/>
      <c r="H1696" s="1012"/>
      <c r="I1696" s="1012"/>
      <c r="J1696" s="1012"/>
      <c r="K1696" s="1012"/>
      <c r="L1696" s="1012"/>
      <c r="M1696" s="915"/>
      <c r="N1696" s="117"/>
      <c r="Q1696" s="180"/>
    </row>
    <row r="1697" spans="1:17">
      <c r="B1697" s="905"/>
      <c r="C1697" s="1077"/>
      <c r="D1697" s="1078"/>
      <c r="E1697" s="1013" t="s">
        <v>22835</v>
      </c>
      <c r="F1697" s="1026"/>
      <c r="G1697" s="588"/>
      <c r="H1697" s="1012">
        <v>135.68</v>
      </c>
      <c r="I1697" s="1012" t="s">
        <v>23393</v>
      </c>
      <c r="J1697" s="1012"/>
      <c r="K1697" s="1012">
        <v>582.74</v>
      </c>
      <c r="L1697" s="1012"/>
      <c r="M1697" s="915"/>
      <c r="N1697" s="117"/>
      <c r="Q1697" s="180"/>
    </row>
    <row r="1698" spans="1:17">
      <c r="B1698" s="905"/>
      <c r="C1698" s="1077"/>
      <c r="D1698" s="1078"/>
      <c r="E1698" s="1019" t="s">
        <v>22836</v>
      </c>
      <c r="F1698" s="1026"/>
      <c r="G1698" s="588"/>
      <c r="H1698" s="1012"/>
      <c r="I1698" s="1012"/>
      <c r="J1698" s="1012"/>
      <c r="K1698" s="1012"/>
      <c r="L1698" s="1012"/>
      <c r="M1698" s="915"/>
      <c r="N1698" s="117"/>
      <c r="Q1698" s="180"/>
    </row>
    <row r="1699" spans="1:17">
      <c r="B1699" s="905"/>
      <c r="C1699" s="1077"/>
      <c r="D1699" s="1078"/>
      <c r="E1699" s="1013" t="s">
        <v>22845</v>
      </c>
      <c r="F1699" s="1026"/>
      <c r="G1699" s="588"/>
      <c r="H1699" s="1012">
        <v>78.47</v>
      </c>
      <c r="I1699" s="1012" t="s">
        <v>23393</v>
      </c>
      <c r="J1699" s="1012"/>
      <c r="K1699" s="1012">
        <v>562.22</v>
      </c>
      <c r="L1699" s="1012"/>
      <c r="M1699" s="915"/>
      <c r="N1699" s="117"/>
      <c r="Q1699" s="180"/>
    </row>
    <row r="1700" spans="1:17">
      <c r="B1700" s="905"/>
      <c r="C1700" s="1077"/>
      <c r="D1700" s="1078"/>
      <c r="E1700" s="1019" t="s">
        <v>22846</v>
      </c>
      <c r="F1700" s="1026"/>
      <c r="G1700" s="588"/>
      <c r="H1700" s="1012">
        <v>87.95</v>
      </c>
      <c r="I1700" s="1012" t="s">
        <v>23393</v>
      </c>
      <c r="J1700" s="1012"/>
      <c r="K1700" s="1012">
        <v>664.89</v>
      </c>
      <c r="L1700" s="1012"/>
      <c r="M1700" s="915"/>
      <c r="N1700" s="117"/>
      <c r="Q1700" s="180"/>
    </row>
    <row r="1701" spans="1:17">
      <c r="B1701" s="905"/>
      <c r="C1701" s="1077"/>
      <c r="D1701" s="1078"/>
      <c r="E1701" s="1013" t="s">
        <v>22837</v>
      </c>
      <c r="F1701" s="1026"/>
      <c r="G1701" s="588"/>
      <c r="H1701" s="1012">
        <v>57.89</v>
      </c>
      <c r="I1701" s="1012" t="s">
        <v>23393</v>
      </c>
      <c r="J1701" s="1012"/>
      <c r="K1701" s="1012">
        <v>447.81</v>
      </c>
      <c r="L1701" s="1012"/>
      <c r="M1701" s="915"/>
      <c r="N1701" s="117"/>
      <c r="Q1701" s="180"/>
    </row>
    <row r="1702" spans="1:17">
      <c r="B1702" s="905"/>
      <c r="C1702" s="1077"/>
      <c r="D1702" s="1078"/>
      <c r="E1702" s="1019" t="s">
        <v>22838</v>
      </c>
      <c r="F1702" s="1026"/>
      <c r="G1702" s="588"/>
      <c r="H1702" s="1012"/>
      <c r="I1702" s="1012"/>
      <c r="J1702" s="1012"/>
      <c r="K1702" s="1012"/>
      <c r="L1702" s="1012"/>
      <c r="M1702" s="915"/>
      <c r="N1702" s="117"/>
      <c r="Q1702" s="180"/>
    </row>
    <row r="1703" spans="1:17">
      <c r="B1703" s="905"/>
      <c r="C1703" s="1077"/>
      <c r="D1703" s="1078"/>
      <c r="E1703" s="1013" t="s">
        <v>22839</v>
      </c>
      <c r="F1703" s="1026"/>
      <c r="G1703" s="588"/>
      <c r="H1703" s="1012">
        <v>280.3</v>
      </c>
      <c r="I1703" s="1012" t="s">
        <v>23393</v>
      </c>
      <c r="J1703" s="1012"/>
      <c r="K1703" s="1012">
        <v>1188.54</v>
      </c>
      <c r="L1703" s="1012"/>
      <c r="M1703" s="915"/>
      <c r="N1703" s="117"/>
      <c r="Q1703" s="180"/>
    </row>
    <row r="1704" spans="1:17">
      <c r="B1704" s="905"/>
      <c r="C1704" s="1077"/>
      <c r="D1704" s="1078"/>
      <c r="E1704" s="1013" t="s">
        <v>22840</v>
      </c>
      <c r="F1704" s="1026"/>
      <c r="G1704" s="588"/>
      <c r="H1704" s="1012">
        <v>203.23</v>
      </c>
      <c r="I1704" s="1012" t="s">
        <v>23393</v>
      </c>
      <c r="J1704" s="1012"/>
      <c r="K1704" s="1012">
        <v>582.64</v>
      </c>
      <c r="L1704" s="1012"/>
      <c r="M1704" s="915"/>
      <c r="N1704" s="117"/>
      <c r="Q1704" s="180"/>
    </row>
    <row r="1705" spans="1:17">
      <c r="B1705" s="905"/>
      <c r="C1705" s="1077"/>
      <c r="D1705" s="1078"/>
      <c r="E1705" s="1018" t="s">
        <v>22841</v>
      </c>
      <c r="F1705" s="1026"/>
      <c r="G1705" s="588"/>
      <c r="H1705" s="1012"/>
      <c r="I1705" s="1012"/>
      <c r="J1705" s="1012"/>
      <c r="K1705" s="1012"/>
      <c r="L1705" s="1012"/>
      <c r="M1705" s="915"/>
      <c r="N1705" s="117"/>
      <c r="Q1705" s="180"/>
    </row>
    <row r="1706" spans="1:17">
      <c r="B1706" s="905"/>
      <c r="C1706" s="1077"/>
      <c r="D1706" s="1078"/>
      <c r="E1706" s="1025" t="s">
        <v>22842</v>
      </c>
      <c r="F1706" s="1026"/>
      <c r="G1706" s="865"/>
      <c r="H1706" s="1012">
        <v>186.4</v>
      </c>
      <c r="I1706" s="1012" t="s">
        <v>23393</v>
      </c>
      <c r="J1706" s="1012"/>
      <c r="K1706" s="1012">
        <v>296.60000000000002</v>
      </c>
      <c r="L1706" s="1012"/>
      <c r="M1706" s="916"/>
      <c r="N1706" s="117"/>
      <c r="Q1706" s="180"/>
    </row>
    <row r="1707" spans="1:17">
      <c r="B1707" s="905"/>
      <c r="C1707" s="1077"/>
      <c r="D1707" s="1078"/>
      <c r="E1707" s="1018" t="s">
        <v>22847</v>
      </c>
      <c r="F1707" s="1026"/>
      <c r="G1707" s="865"/>
      <c r="H1707" s="1012"/>
      <c r="I1707" s="1012"/>
      <c r="J1707" s="1012"/>
      <c r="K1707" s="1016">
        <v>4325.4399999999996</v>
      </c>
      <c r="L1707" s="1081"/>
      <c r="M1707" s="916"/>
      <c r="N1707" s="117"/>
      <c r="Q1707" s="180"/>
    </row>
    <row r="1708" spans="1:17">
      <c r="B1708" s="905"/>
      <c r="C1708" s="1077"/>
      <c r="D1708" s="1078"/>
      <c r="E1708" s="1080"/>
      <c r="F1708" s="1026"/>
      <c r="G1708" s="865"/>
      <c r="H1708" s="1012"/>
      <c r="I1708" s="1012"/>
      <c r="J1708" s="1012"/>
      <c r="K1708" s="1012"/>
      <c r="L1708" s="1081"/>
      <c r="M1708" s="916"/>
      <c r="N1708" s="117"/>
      <c r="Q1708" s="180"/>
    </row>
    <row r="1709" spans="1:17" s="483" customFormat="1" ht="36.75">
      <c r="A1709" s="927">
        <v>4</v>
      </c>
      <c r="B1709" s="891" t="str">
        <f>$B$1664&amp;"."&amp;A1709</f>
        <v>6.4</v>
      </c>
      <c r="C1709" s="998">
        <f ca="1">VLOOKUP($B1709,'PLANILHA ORÇAMENTÁRIA'!$C:$M,2,0)</f>
        <v>96397</v>
      </c>
      <c r="D1709" s="998" t="str">
        <f ca="1">VLOOKUP($B1709,'PLANILHA ORÇAMENTÁRIA'!$C:$M,3,0)</f>
        <v>SINAPI</v>
      </c>
      <c r="E1709" s="999" t="str">
        <f ca="1">VLOOKUP($B1709,'PLANILHA ORÇAMENTÁRIA'!$C:$M,4,0)</f>
        <v>CONSTRUÇÃO DE BASE E SUB-BASE PARA PAVIMENTAÇÃO DE BRITA GRADUADA SIMPLES TRATADA COM CIMENTO, COM ESPESSURA DE 15 CM - EXCLUSIVE CARGA E TRANSPORTE. AF_09/2024</v>
      </c>
      <c r="F1709" s="998" t="str">
        <f ca="1">VLOOKUP($B1709,'PLANILHA ORÇAMENTÁRIA'!$C:$M,5,0)</f>
        <v>M3</v>
      </c>
      <c r="G1709" s="1000" t="s">
        <v>16</v>
      </c>
      <c r="H1709" s="1001" t="s">
        <v>17</v>
      </c>
      <c r="I1709" s="1001" t="s">
        <v>18</v>
      </c>
      <c r="J1709" s="1001" t="s">
        <v>19</v>
      </c>
      <c r="K1709" s="1001" t="s">
        <v>20</v>
      </c>
      <c r="L1709" s="1001" t="s">
        <v>21</v>
      </c>
      <c r="M1709" s="901">
        <f>L1738</f>
        <v>1336.4894999999997</v>
      </c>
      <c r="N1709" s="482"/>
    </row>
    <row r="1710" spans="1:17" ht="34.5">
      <c r="B1710" s="905"/>
      <c r="C1710" s="1077"/>
      <c r="D1710" s="1078"/>
      <c r="E1710" s="1013" t="s">
        <v>23394</v>
      </c>
      <c r="F1710" s="1026"/>
      <c r="G1710" s="588"/>
      <c r="H1710" s="588"/>
      <c r="I1710" s="588"/>
      <c r="J1710" s="588"/>
      <c r="K1710" s="588"/>
      <c r="L1710" s="1015"/>
      <c r="M1710" s="915"/>
      <c r="N1710" s="117"/>
      <c r="Q1710" s="180"/>
    </row>
    <row r="1711" spans="1:17">
      <c r="B1711" s="905"/>
      <c r="C1711" s="1077"/>
      <c r="D1711" s="1078"/>
      <c r="E1711" s="1013" t="s">
        <v>23438</v>
      </c>
      <c r="F1711" s="1026"/>
      <c r="G1711" s="588"/>
      <c r="H1711" s="588"/>
      <c r="I1711" s="1012"/>
      <c r="J1711" s="588"/>
      <c r="K1711" s="588"/>
      <c r="L1711" s="1015"/>
      <c r="M1711" s="915"/>
      <c r="N1711" s="117"/>
      <c r="Q1711" s="180"/>
    </row>
    <row r="1712" spans="1:17">
      <c r="B1712" s="905"/>
      <c r="C1712" s="1077"/>
      <c r="D1712" s="1078"/>
      <c r="E1712" s="1018" t="s">
        <v>23441</v>
      </c>
      <c r="F1712" s="1026"/>
      <c r="G1712" s="588"/>
      <c r="H1712" s="588"/>
      <c r="I1712" s="1012" t="s">
        <v>23393</v>
      </c>
      <c r="J1712" s="588">
        <f>0.15</f>
        <v>0.15</v>
      </c>
      <c r="K1712" s="588">
        <f>M1693</f>
        <v>4325.4399999999996</v>
      </c>
      <c r="L1712" s="1015">
        <f>J1712*K1712</f>
        <v>648.81599999999992</v>
      </c>
      <c r="M1712" s="915"/>
      <c r="N1712" s="117"/>
      <c r="Q1712" s="180"/>
    </row>
    <row r="1713" spans="2:17">
      <c r="B1713" s="905"/>
      <c r="C1713" s="1077"/>
      <c r="D1713" s="1078"/>
      <c r="E1713" s="1013"/>
      <c r="F1713" s="1026"/>
      <c r="G1713" s="588"/>
      <c r="H1713" s="588"/>
      <c r="I1713" s="588"/>
      <c r="J1713" s="588"/>
      <c r="K1713" s="588"/>
      <c r="L1713" s="588"/>
      <c r="M1713" s="915"/>
      <c r="N1713" s="117"/>
      <c r="Q1713" s="180"/>
    </row>
    <row r="1714" spans="2:17">
      <c r="B1714" s="905"/>
      <c r="C1714" s="1077"/>
      <c r="D1714" s="1078"/>
      <c r="E1714" s="1013" t="s">
        <v>23439</v>
      </c>
      <c r="F1714" s="1026"/>
      <c r="G1714" s="588"/>
      <c r="H1714" s="588"/>
      <c r="I1714" s="588"/>
      <c r="J1714" s="588"/>
      <c r="K1714" s="588"/>
      <c r="L1714" s="588"/>
      <c r="M1714" s="915"/>
      <c r="N1714" s="117"/>
      <c r="Q1714" s="180"/>
    </row>
    <row r="1715" spans="2:17">
      <c r="B1715" s="905"/>
      <c r="C1715" s="1077"/>
      <c r="D1715" s="1078"/>
      <c r="E1715" s="1018" t="s">
        <v>22834</v>
      </c>
      <c r="F1715" s="1026"/>
      <c r="G1715" s="588"/>
      <c r="H1715" s="588"/>
      <c r="I1715" s="588"/>
      <c r="J1715" s="588"/>
      <c r="K1715" s="588"/>
      <c r="L1715" s="588"/>
      <c r="M1715" s="915"/>
      <c r="N1715" s="117"/>
      <c r="Q1715" s="180"/>
    </row>
    <row r="1716" spans="2:17">
      <c r="B1716" s="905"/>
      <c r="C1716" s="1077"/>
      <c r="D1716" s="1078"/>
      <c r="E1716" s="1025" t="s">
        <v>22835</v>
      </c>
      <c r="F1716" s="1026"/>
      <c r="G1716" s="588"/>
      <c r="H1716" s="588">
        <f>H1697</f>
        <v>135.68</v>
      </c>
      <c r="I1716" s="588" t="str">
        <f>I1697</f>
        <v>Variável*</v>
      </c>
      <c r="J1716" s="588">
        <v>0.15</v>
      </c>
      <c r="K1716" s="588">
        <v>582.74</v>
      </c>
      <c r="L1716" s="588">
        <f>K1716*J1716</f>
        <v>87.411000000000001</v>
      </c>
      <c r="M1716" s="915"/>
      <c r="N1716" s="117"/>
      <c r="Q1716" s="180"/>
    </row>
    <row r="1717" spans="2:17">
      <c r="B1717" s="905"/>
      <c r="C1717" s="1077"/>
      <c r="D1717" s="1078"/>
      <c r="E1717" s="1018" t="s">
        <v>22836</v>
      </c>
      <c r="F1717" s="1026"/>
      <c r="G1717" s="588"/>
      <c r="H1717" s="588"/>
      <c r="I1717" s="588"/>
      <c r="J1717" s="588"/>
      <c r="K1717" s="588"/>
      <c r="L1717" s="588"/>
      <c r="M1717" s="915"/>
      <c r="N1717" s="117"/>
      <c r="Q1717" s="180"/>
    </row>
    <row r="1718" spans="2:17">
      <c r="B1718" s="905"/>
      <c r="C1718" s="1077"/>
      <c r="D1718" s="1078"/>
      <c r="E1718" s="1025" t="s">
        <v>22845</v>
      </c>
      <c r="F1718" s="1026"/>
      <c r="G1718" s="588"/>
      <c r="H1718" s="588">
        <f t="shared" ref="H1718:I1720" si="219">H1699</f>
        <v>78.47</v>
      </c>
      <c r="I1718" s="588" t="str">
        <f t="shared" si="219"/>
        <v>Variável*</v>
      </c>
      <c r="J1718" s="588">
        <v>0.15</v>
      </c>
      <c r="K1718" s="588">
        <v>562.22</v>
      </c>
      <c r="L1718" s="588">
        <f t="shared" ref="L1718:L1725" si="220">K1718*J1718</f>
        <v>84.332999999999998</v>
      </c>
      <c r="M1718" s="915"/>
      <c r="N1718" s="117"/>
      <c r="Q1718" s="180"/>
    </row>
    <row r="1719" spans="2:17">
      <c r="B1719" s="905"/>
      <c r="C1719" s="1077"/>
      <c r="D1719" s="1078"/>
      <c r="E1719" s="1025" t="s">
        <v>22846</v>
      </c>
      <c r="F1719" s="1026"/>
      <c r="G1719" s="588"/>
      <c r="H1719" s="588">
        <f t="shared" si="219"/>
        <v>87.95</v>
      </c>
      <c r="I1719" s="588" t="str">
        <f t="shared" si="219"/>
        <v>Variável*</v>
      </c>
      <c r="J1719" s="588">
        <v>0.15</v>
      </c>
      <c r="K1719" s="588">
        <v>664.89</v>
      </c>
      <c r="L1719" s="588">
        <f t="shared" si="220"/>
        <v>99.733499999999992</v>
      </c>
      <c r="M1719" s="915"/>
      <c r="N1719" s="117"/>
      <c r="Q1719" s="180"/>
    </row>
    <row r="1720" spans="2:17">
      <c r="B1720" s="905"/>
      <c r="C1720" s="1077"/>
      <c r="D1720" s="1078"/>
      <c r="E1720" s="1025" t="s">
        <v>22837</v>
      </c>
      <c r="F1720" s="1026"/>
      <c r="G1720" s="588"/>
      <c r="H1720" s="588">
        <f t="shared" si="219"/>
        <v>57.89</v>
      </c>
      <c r="I1720" s="588" t="str">
        <f t="shared" si="219"/>
        <v>Variável*</v>
      </c>
      <c r="J1720" s="588">
        <v>0.15</v>
      </c>
      <c r="K1720" s="588">
        <v>447.81</v>
      </c>
      <c r="L1720" s="588">
        <f t="shared" si="220"/>
        <v>67.171499999999995</v>
      </c>
      <c r="M1720" s="915"/>
      <c r="N1720" s="117"/>
      <c r="Q1720" s="180"/>
    </row>
    <row r="1721" spans="2:17">
      <c r="B1721" s="905"/>
      <c r="C1721" s="1077"/>
      <c r="D1721" s="1078"/>
      <c r="E1721" s="1018" t="s">
        <v>22838</v>
      </c>
      <c r="F1721" s="1026"/>
      <c r="G1721" s="588"/>
      <c r="H1721" s="588"/>
      <c r="I1721" s="588"/>
      <c r="J1721" s="588"/>
      <c r="K1721" s="588"/>
      <c r="L1721" s="588"/>
      <c r="M1721" s="915"/>
      <c r="N1721" s="117"/>
      <c r="Q1721" s="180"/>
    </row>
    <row r="1722" spans="2:17">
      <c r="B1722" s="905"/>
      <c r="C1722" s="1077"/>
      <c r="D1722" s="1078"/>
      <c r="E1722" s="1025" t="s">
        <v>22839</v>
      </c>
      <c r="F1722" s="1026"/>
      <c r="G1722" s="588"/>
      <c r="H1722" s="588">
        <f>H1703</f>
        <v>280.3</v>
      </c>
      <c r="I1722" s="588" t="str">
        <f>I1703</f>
        <v>Variável*</v>
      </c>
      <c r="J1722" s="588">
        <v>0.15</v>
      </c>
      <c r="K1722" s="588">
        <v>1188.54</v>
      </c>
      <c r="L1722" s="588">
        <f t="shared" si="220"/>
        <v>178.28099999999998</v>
      </c>
      <c r="M1722" s="915"/>
      <c r="N1722" s="117"/>
      <c r="Q1722" s="180"/>
    </row>
    <row r="1723" spans="2:17">
      <c r="B1723" s="905"/>
      <c r="C1723" s="1077"/>
      <c r="D1723" s="1078"/>
      <c r="E1723" s="1025" t="s">
        <v>22840</v>
      </c>
      <c r="F1723" s="1026"/>
      <c r="G1723" s="588"/>
      <c r="H1723" s="588">
        <f>H1704</f>
        <v>203.23</v>
      </c>
      <c r="I1723" s="588" t="str">
        <f>I1704</f>
        <v>Variável*</v>
      </c>
      <c r="J1723" s="588">
        <v>0.15</v>
      </c>
      <c r="K1723" s="588">
        <v>582.64</v>
      </c>
      <c r="L1723" s="588">
        <f t="shared" si="220"/>
        <v>87.396000000000001</v>
      </c>
      <c r="M1723" s="915"/>
      <c r="N1723" s="117"/>
      <c r="Q1723" s="180"/>
    </row>
    <row r="1724" spans="2:17">
      <c r="B1724" s="905"/>
      <c r="C1724" s="1077"/>
      <c r="D1724" s="1078"/>
      <c r="E1724" s="1018" t="s">
        <v>22841</v>
      </c>
      <c r="F1724" s="1026"/>
      <c r="G1724" s="588"/>
      <c r="H1724" s="588"/>
      <c r="I1724" s="588"/>
      <c r="J1724" s="588"/>
      <c r="K1724" s="588"/>
      <c r="L1724" s="588"/>
      <c r="M1724" s="915"/>
      <c r="N1724" s="117"/>
      <c r="Q1724" s="180"/>
    </row>
    <row r="1725" spans="2:17">
      <c r="B1725" s="905"/>
      <c r="C1725" s="1077"/>
      <c r="D1725" s="1078"/>
      <c r="E1725" s="1025" t="s">
        <v>22842</v>
      </c>
      <c r="F1725" s="1026"/>
      <c r="G1725" s="865"/>
      <c r="H1725" s="588">
        <f>H1706</f>
        <v>186.4</v>
      </c>
      <c r="I1725" s="588" t="str">
        <f>I1706</f>
        <v>Variável*</v>
      </c>
      <c r="J1725" s="588">
        <v>0.15</v>
      </c>
      <c r="K1725" s="588">
        <v>296.60000000000002</v>
      </c>
      <c r="L1725" s="588">
        <f t="shared" si="220"/>
        <v>44.49</v>
      </c>
      <c r="M1725" s="916"/>
      <c r="N1725" s="117"/>
      <c r="Q1725" s="180"/>
    </row>
    <row r="1726" spans="2:17">
      <c r="B1726" s="905"/>
      <c r="C1726" s="1077"/>
      <c r="D1726" s="1078"/>
      <c r="E1726" s="1025"/>
      <c r="F1726" s="1026"/>
      <c r="G1726" s="865"/>
      <c r="H1726" s="865"/>
      <c r="I1726" s="865"/>
      <c r="J1726" s="865"/>
      <c r="K1726" s="865"/>
      <c r="L1726" s="865"/>
      <c r="M1726" s="916"/>
      <c r="N1726" s="117"/>
      <c r="Q1726" s="180"/>
    </row>
    <row r="1727" spans="2:17">
      <c r="B1727" s="905"/>
      <c r="C1727" s="1077"/>
      <c r="D1727" s="1078"/>
      <c r="E1727" s="1013" t="s">
        <v>23440</v>
      </c>
      <c r="F1727" s="1026"/>
      <c r="G1727" s="588"/>
      <c r="H1727" s="588"/>
      <c r="I1727" s="588"/>
      <c r="J1727" s="588"/>
      <c r="K1727" s="588"/>
      <c r="L1727" s="588"/>
      <c r="M1727" s="915"/>
      <c r="N1727" s="117"/>
      <c r="Q1727" s="180"/>
    </row>
    <row r="1728" spans="2:17">
      <c r="B1728" s="905"/>
      <c r="C1728" s="1077"/>
      <c r="D1728" s="1078"/>
      <c r="E1728" s="1018" t="s">
        <v>22834</v>
      </c>
      <c r="F1728" s="1026"/>
      <c r="G1728" s="588"/>
      <c r="H1728" s="588"/>
      <c r="I1728" s="588"/>
      <c r="J1728" s="588"/>
      <c r="K1728" s="588"/>
      <c r="L1728" s="588"/>
      <c r="M1728" s="915"/>
      <c r="N1728" s="117"/>
      <c r="Q1728" s="180"/>
    </row>
    <row r="1729" spans="1:17">
      <c r="B1729" s="905"/>
      <c r="C1729" s="1077"/>
      <c r="D1729" s="1078"/>
      <c r="E1729" s="1025" t="s">
        <v>22835</v>
      </c>
      <c r="F1729" s="1026"/>
      <c r="G1729" s="588"/>
      <c r="H1729" s="588">
        <f>H1716</f>
        <v>135.68</v>
      </c>
      <c r="I1729" s="588">
        <v>0.3</v>
      </c>
      <c r="J1729" s="588">
        <v>0.15</v>
      </c>
      <c r="K1729" s="588">
        <f>H1729*I1729</f>
        <v>40.704000000000001</v>
      </c>
      <c r="L1729" s="588">
        <f>K1729*J1729</f>
        <v>6.1055999999999999</v>
      </c>
      <c r="M1729" s="915"/>
      <c r="N1729" s="117"/>
      <c r="Q1729" s="180"/>
    </row>
    <row r="1730" spans="1:17">
      <c r="B1730" s="905"/>
      <c r="C1730" s="1077"/>
      <c r="D1730" s="1078"/>
      <c r="E1730" s="1018" t="s">
        <v>22836</v>
      </c>
      <c r="F1730" s="1026"/>
      <c r="G1730" s="588"/>
      <c r="H1730" s="588"/>
      <c r="I1730" s="588"/>
      <c r="J1730" s="588"/>
      <c r="K1730" s="588"/>
      <c r="L1730" s="588"/>
      <c r="M1730" s="915"/>
      <c r="N1730" s="117"/>
      <c r="Q1730" s="180"/>
    </row>
    <row r="1731" spans="1:17">
      <c r="B1731" s="905"/>
      <c r="C1731" s="1077"/>
      <c r="D1731" s="1078"/>
      <c r="E1731" s="1025" t="s">
        <v>22837</v>
      </c>
      <c r="F1731" s="1026"/>
      <c r="G1731" s="588"/>
      <c r="H1731" s="588">
        <f>H1720</f>
        <v>57.89</v>
      </c>
      <c r="I1731" s="588">
        <v>0.3</v>
      </c>
      <c r="J1731" s="588">
        <v>0.15</v>
      </c>
      <c r="K1731" s="588">
        <f t="shared" ref="K1731:K1736" si="221">H1731*I1731</f>
        <v>17.367000000000001</v>
      </c>
      <c r="L1731" s="588">
        <f t="shared" ref="L1731:L1736" si="222">K1731*J1731</f>
        <v>2.6050499999999999</v>
      </c>
      <c r="M1731" s="915"/>
      <c r="N1731" s="117"/>
      <c r="Q1731" s="180"/>
    </row>
    <row r="1732" spans="1:17">
      <c r="B1732" s="905"/>
      <c r="C1732" s="1077"/>
      <c r="D1732" s="1078"/>
      <c r="E1732" s="1018" t="s">
        <v>22838</v>
      </c>
      <c r="F1732" s="1026"/>
      <c r="G1732" s="588"/>
      <c r="H1732" s="588"/>
      <c r="I1732" s="588"/>
      <c r="J1732" s="588"/>
      <c r="K1732" s="588"/>
      <c r="L1732" s="588"/>
      <c r="M1732" s="915"/>
      <c r="N1732" s="117"/>
      <c r="Q1732" s="180"/>
    </row>
    <row r="1733" spans="1:17">
      <c r="B1733" s="905"/>
      <c r="C1733" s="1077"/>
      <c r="D1733" s="1078"/>
      <c r="E1733" s="1025" t="s">
        <v>22839</v>
      </c>
      <c r="F1733" s="1026"/>
      <c r="G1733" s="588"/>
      <c r="H1733" s="588">
        <f t="shared" ref="H1733:H1736" si="223">H1722</f>
        <v>280.3</v>
      </c>
      <c r="I1733" s="588">
        <v>0.3</v>
      </c>
      <c r="J1733" s="588">
        <v>0.15</v>
      </c>
      <c r="K1733" s="588">
        <f t="shared" si="221"/>
        <v>84.09</v>
      </c>
      <c r="L1733" s="588">
        <f t="shared" si="222"/>
        <v>12.6135</v>
      </c>
      <c r="M1733" s="915"/>
      <c r="N1733" s="117"/>
      <c r="Q1733" s="180"/>
    </row>
    <row r="1734" spans="1:17">
      <c r="B1734" s="905"/>
      <c r="C1734" s="1077"/>
      <c r="D1734" s="1078"/>
      <c r="E1734" s="1025" t="s">
        <v>22840</v>
      </c>
      <c r="F1734" s="1026"/>
      <c r="G1734" s="588"/>
      <c r="H1734" s="588">
        <f t="shared" si="223"/>
        <v>203.23</v>
      </c>
      <c r="I1734" s="588">
        <v>0.3</v>
      </c>
      <c r="J1734" s="588">
        <v>0.15</v>
      </c>
      <c r="K1734" s="588">
        <f t="shared" si="221"/>
        <v>60.968999999999994</v>
      </c>
      <c r="L1734" s="588">
        <f t="shared" si="222"/>
        <v>9.1453499999999988</v>
      </c>
      <c r="M1734" s="915"/>
      <c r="N1734" s="117"/>
      <c r="Q1734" s="180"/>
    </row>
    <row r="1735" spans="1:17">
      <c r="B1735" s="905"/>
      <c r="C1735" s="1077"/>
      <c r="D1735" s="1078"/>
      <c r="E1735" s="1018" t="s">
        <v>22841</v>
      </c>
      <c r="F1735" s="1026"/>
      <c r="G1735" s="588"/>
      <c r="H1735" s="588"/>
      <c r="I1735" s="588"/>
      <c r="J1735" s="588"/>
      <c r="K1735" s="588"/>
      <c r="L1735" s="588"/>
      <c r="M1735" s="915"/>
      <c r="N1735" s="117"/>
      <c r="Q1735" s="180"/>
    </row>
    <row r="1736" spans="1:17">
      <c r="B1736" s="905"/>
      <c r="C1736" s="1077"/>
      <c r="D1736" s="1078"/>
      <c r="E1736" s="1025" t="s">
        <v>22842</v>
      </c>
      <c r="F1736" s="1026"/>
      <c r="G1736" s="865"/>
      <c r="H1736" s="588">
        <f t="shared" si="223"/>
        <v>186.4</v>
      </c>
      <c r="I1736" s="588">
        <v>0.3</v>
      </c>
      <c r="J1736" s="588">
        <v>0.15</v>
      </c>
      <c r="K1736" s="588">
        <f t="shared" si="221"/>
        <v>55.92</v>
      </c>
      <c r="L1736" s="588">
        <f t="shared" si="222"/>
        <v>8.3879999999999999</v>
      </c>
      <c r="M1736" s="916"/>
      <c r="N1736" s="117"/>
      <c r="Q1736" s="180"/>
    </row>
    <row r="1737" spans="1:17">
      <c r="B1737" s="905"/>
      <c r="C1737" s="1077"/>
      <c r="D1737" s="1078"/>
      <c r="E1737" s="1018" t="s">
        <v>23392</v>
      </c>
      <c r="F1737" s="1026"/>
      <c r="G1737" s="865"/>
      <c r="H1737" s="588"/>
      <c r="I1737" s="588"/>
      <c r="J1737" s="588"/>
      <c r="K1737" s="588">
        <f>SUBTOTAL(9,K1716:K1736)</f>
        <v>4584.49</v>
      </c>
      <c r="L1737" s="1015">
        <f>SUBTOTAL(9,L1716:L1736)</f>
        <v>687.67349999999999</v>
      </c>
      <c r="M1737" s="916"/>
      <c r="N1737" s="117"/>
      <c r="Q1737" s="180"/>
    </row>
    <row r="1738" spans="1:17">
      <c r="B1738" s="905"/>
      <c r="C1738" s="1077"/>
      <c r="D1738" s="1078"/>
      <c r="E1738" s="1018" t="s">
        <v>22848</v>
      </c>
      <c r="F1738" s="1026"/>
      <c r="G1738" s="865"/>
      <c r="H1738" s="588"/>
      <c r="I1738" s="588"/>
      <c r="J1738" s="588"/>
      <c r="K1738" s="1015"/>
      <c r="L1738" s="1015">
        <f>SUBTOTAL(9,L1711:L1737)</f>
        <v>1336.4894999999997</v>
      </c>
      <c r="M1738" s="916"/>
      <c r="N1738" s="117"/>
      <c r="Q1738" s="180"/>
    </row>
    <row r="1739" spans="1:17">
      <c r="B1739" s="905"/>
      <c r="C1739" s="1077"/>
      <c r="D1739" s="1078"/>
      <c r="E1739" s="1013"/>
      <c r="F1739" s="1026"/>
      <c r="G1739" s="588"/>
      <c r="H1739" s="588"/>
      <c r="I1739" s="588"/>
      <c r="J1739" s="588"/>
      <c r="K1739" s="588"/>
      <c r="L1739" s="588"/>
      <c r="M1739" s="915"/>
      <c r="N1739" s="117"/>
      <c r="Q1739" s="180"/>
    </row>
    <row r="1740" spans="1:17" s="483" customFormat="1" ht="24.75">
      <c r="A1740" s="927">
        <v>5</v>
      </c>
      <c r="B1740" s="891" t="str">
        <f>$B$1664&amp;"."&amp;A1740</f>
        <v>6.5</v>
      </c>
      <c r="C1740" s="998" t="str">
        <f ca="1">VLOOKUP($B1740,'PLANILHA ORÇAMENTÁRIA'!$C:$M,2,0)</f>
        <v>20.12.03</v>
      </c>
      <c r="D1740" s="998" t="str">
        <f ca="1">VLOOKUP($B1740,'PLANILHA ORÇAMENTÁRIA'!$C:$M,3,0)</f>
        <v>SUDECAP</v>
      </c>
      <c r="E1740" s="999" t="str">
        <f ca="1">VLOOKUP($B1740,'PLANILHA ORÇAMENTÁRIA'!$C:$M,4,0)</f>
        <v>PINTURA DE LIGAÇÃO EM DUAS ETAPAS COM RR-2C, INCLUSIVE MANTA GEOTÊXTIL, LIMPEZA MANUAL</v>
      </c>
      <c r="F1740" s="998" t="str">
        <f ca="1">VLOOKUP($B1740,'PLANILHA ORÇAMENTÁRIA'!$C:$M,5,0)</f>
        <v>M2</v>
      </c>
      <c r="G1740" s="1000" t="s">
        <v>16</v>
      </c>
      <c r="H1740" s="1001" t="s">
        <v>17</v>
      </c>
      <c r="I1740" s="1001" t="s">
        <v>18</v>
      </c>
      <c r="J1740" s="1001" t="s">
        <v>19</v>
      </c>
      <c r="K1740" s="1001" t="s">
        <v>20</v>
      </c>
      <c r="L1740" s="1001" t="s">
        <v>21</v>
      </c>
      <c r="M1740" s="901">
        <f>K1767</f>
        <v>8909.9299999999985</v>
      </c>
      <c r="N1740" s="482"/>
    </row>
    <row r="1741" spans="1:17" ht="34.5">
      <c r="B1741" s="905"/>
      <c r="C1741" s="1077"/>
      <c r="D1741" s="1078"/>
      <c r="E1741" s="1013" t="s">
        <v>23396</v>
      </c>
      <c r="F1741" s="1026"/>
      <c r="G1741" s="588"/>
      <c r="H1741" s="1012"/>
      <c r="I1741" s="1012"/>
      <c r="J1741" s="1012"/>
      <c r="K1741" s="1012"/>
      <c r="L1741" s="1012"/>
      <c r="M1741" s="915"/>
      <c r="N1741" s="117"/>
      <c r="Q1741" s="180"/>
    </row>
    <row r="1742" spans="1:17">
      <c r="B1742" s="905"/>
      <c r="C1742" s="1077"/>
      <c r="D1742" s="1078"/>
      <c r="E1742" s="1013" t="s">
        <v>23397</v>
      </c>
      <c r="F1742" s="1026"/>
      <c r="G1742" s="588"/>
      <c r="H1742" s="1012"/>
      <c r="I1742" s="1012"/>
      <c r="J1742" s="1012"/>
      <c r="K1742" s="1016"/>
      <c r="L1742" s="1012"/>
      <c r="M1742" s="902"/>
      <c r="N1742" s="117"/>
      <c r="Q1742" s="180"/>
    </row>
    <row r="1743" spans="1:17">
      <c r="B1743" s="905"/>
      <c r="C1743" s="1077"/>
      <c r="D1743" s="1078"/>
      <c r="E1743" s="1013" t="s">
        <v>23398</v>
      </c>
      <c r="F1743" s="1026"/>
      <c r="G1743" s="588"/>
      <c r="H1743" s="1012"/>
      <c r="I1743" s="1012"/>
      <c r="J1743" s="1012"/>
      <c r="K1743" s="1012"/>
      <c r="L1743" s="1012"/>
      <c r="M1743" s="915"/>
      <c r="N1743" s="117"/>
      <c r="Q1743" s="180"/>
    </row>
    <row r="1744" spans="1:17">
      <c r="B1744" s="905"/>
      <c r="C1744" s="1077"/>
      <c r="D1744" s="1078"/>
      <c r="E1744" s="1018" t="s">
        <v>22834</v>
      </c>
      <c r="F1744" s="1026"/>
      <c r="G1744" s="588"/>
      <c r="H1744" s="1012"/>
      <c r="I1744" s="1012"/>
      <c r="J1744" s="1012"/>
      <c r="K1744" s="1012"/>
      <c r="L1744" s="1012"/>
      <c r="M1744" s="915"/>
      <c r="N1744" s="117"/>
      <c r="Q1744" s="180"/>
    </row>
    <row r="1745" spans="2:17">
      <c r="B1745" s="905"/>
      <c r="C1745" s="1077"/>
      <c r="D1745" s="1078"/>
      <c r="E1745" s="1025" t="s">
        <v>22835</v>
      </c>
      <c r="F1745" s="1026"/>
      <c r="G1745" s="588"/>
      <c r="H1745" s="1012">
        <f>H1697</f>
        <v>135.68</v>
      </c>
      <c r="I1745" s="1012" t="str">
        <f>I1697</f>
        <v>Variável*</v>
      </c>
      <c r="J1745" s="1012"/>
      <c r="K1745" s="1012">
        <f>1165.48</f>
        <v>1165.48</v>
      </c>
      <c r="L1745" s="1012"/>
      <c r="M1745" s="915"/>
      <c r="N1745" s="117"/>
      <c r="Q1745" s="180"/>
    </row>
    <row r="1746" spans="2:17">
      <c r="B1746" s="905"/>
      <c r="C1746" s="1077"/>
      <c r="D1746" s="1078"/>
      <c r="E1746" s="1018" t="s">
        <v>22836</v>
      </c>
      <c r="F1746" s="1026"/>
      <c r="G1746" s="588"/>
      <c r="H1746" s="1012"/>
      <c r="I1746" s="1012"/>
      <c r="J1746" s="1012"/>
      <c r="K1746" s="1012"/>
      <c r="L1746" s="1012"/>
      <c r="M1746" s="915"/>
      <c r="N1746" s="117"/>
      <c r="Q1746" s="180"/>
    </row>
    <row r="1747" spans="2:17">
      <c r="B1747" s="905"/>
      <c r="C1747" s="1077"/>
      <c r="D1747" s="1078"/>
      <c r="E1747" s="1025" t="s">
        <v>22845</v>
      </c>
      <c r="F1747" s="1026"/>
      <c r="G1747" s="588"/>
      <c r="H1747" s="1012">
        <f t="shared" ref="H1747:I1749" si="224">H1699</f>
        <v>78.47</v>
      </c>
      <c r="I1747" s="1012" t="str">
        <f t="shared" si="224"/>
        <v>Variável*</v>
      </c>
      <c r="J1747" s="1012"/>
      <c r="K1747" s="1012">
        <f>1124.44</f>
        <v>1124.44</v>
      </c>
      <c r="L1747" s="1012"/>
      <c r="M1747" s="915"/>
      <c r="N1747" s="117"/>
      <c r="Q1747" s="180"/>
    </row>
    <row r="1748" spans="2:17">
      <c r="B1748" s="905"/>
      <c r="C1748" s="1077"/>
      <c r="D1748" s="1078"/>
      <c r="E1748" s="1025" t="s">
        <v>22846</v>
      </c>
      <c r="F1748" s="1026"/>
      <c r="G1748" s="588"/>
      <c r="H1748" s="1012">
        <f t="shared" si="224"/>
        <v>87.95</v>
      </c>
      <c r="I1748" s="1012" t="str">
        <f t="shared" si="224"/>
        <v>Variável*</v>
      </c>
      <c r="J1748" s="1012"/>
      <c r="K1748" s="1012">
        <f>1329.78</f>
        <v>1329.78</v>
      </c>
      <c r="L1748" s="1012"/>
      <c r="M1748" s="915"/>
      <c r="N1748" s="117"/>
      <c r="Q1748" s="180"/>
    </row>
    <row r="1749" spans="2:17">
      <c r="B1749" s="905"/>
      <c r="C1749" s="1077"/>
      <c r="D1749" s="1078"/>
      <c r="E1749" s="1025" t="s">
        <v>22837</v>
      </c>
      <c r="F1749" s="1026"/>
      <c r="G1749" s="588"/>
      <c r="H1749" s="1012">
        <f t="shared" si="224"/>
        <v>57.89</v>
      </c>
      <c r="I1749" s="1012" t="str">
        <f t="shared" si="224"/>
        <v>Variável*</v>
      </c>
      <c r="J1749" s="1012"/>
      <c r="K1749" s="1012">
        <f>895.62</f>
        <v>895.62</v>
      </c>
      <c r="L1749" s="1012"/>
      <c r="M1749" s="915"/>
      <c r="N1749" s="117"/>
      <c r="Q1749" s="180"/>
    </row>
    <row r="1750" spans="2:17">
      <c r="B1750" s="905"/>
      <c r="C1750" s="1077"/>
      <c r="D1750" s="1078"/>
      <c r="E1750" s="1018" t="s">
        <v>22838</v>
      </c>
      <c r="F1750" s="1026"/>
      <c r="G1750" s="588"/>
      <c r="H1750" s="1012"/>
      <c r="I1750" s="1012"/>
      <c r="J1750" s="1012"/>
      <c r="K1750" s="1012"/>
      <c r="L1750" s="1012"/>
      <c r="M1750" s="915"/>
      <c r="N1750" s="117"/>
      <c r="Q1750" s="180"/>
    </row>
    <row r="1751" spans="2:17">
      <c r="B1751" s="905"/>
      <c r="C1751" s="1077"/>
      <c r="D1751" s="1078"/>
      <c r="E1751" s="1025" t="s">
        <v>22839</v>
      </c>
      <c r="F1751" s="1026"/>
      <c r="G1751" s="588"/>
      <c r="H1751" s="1012">
        <f>H1703</f>
        <v>280.3</v>
      </c>
      <c r="I1751" s="1012" t="str">
        <f>I1703</f>
        <v>Variável*</v>
      </c>
      <c r="J1751" s="1012"/>
      <c r="K1751" s="1012">
        <f>2377.08</f>
        <v>2377.08</v>
      </c>
      <c r="L1751" s="1012"/>
      <c r="M1751" s="915"/>
      <c r="N1751" s="117"/>
      <c r="Q1751" s="180"/>
    </row>
    <row r="1752" spans="2:17">
      <c r="B1752" s="905"/>
      <c r="C1752" s="1077"/>
      <c r="D1752" s="1078"/>
      <c r="E1752" s="1025" t="s">
        <v>22840</v>
      </c>
      <c r="F1752" s="1026"/>
      <c r="G1752" s="588"/>
      <c r="H1752" s="1012">
        <f>H1704</f>
        <v>203.23</v>
      </c>
      <c r="I1752" s="1012" t="str">
        <f>I1704</f>
        <v>Variável*</v>
      </c>
      <c r="J1752" s="1012"/>
      <c r="K1752" s="1012">
        <f>1165.28</f>
        <v>1165.28</v>
      </c>
      <c r="L1752" s="1012"/>
      <c r="M1752" s="915"/>
      <c r="N1752" s="117"/>
      <c r="Q1752" s="180"/>
    </row>
    <row r="1753" spans="2:17">
      <c r="B1753" s="905"/>
      <c r="C1753" s="1077"/>
      <c r="D1753" s="1078"/>
      <c r="E1753" s="1018" t="s">
        <v>22841</v>
      </c>
      <c r="F1753" s="1026"/>
      <c r="G1753" s="588"/>
      <c r="H1753" s="1012"/>
      <c r="I1753" s="1012"/>
      <c r="J1753" s="1012"/>
      <c r="K1753" s="1012"/>
      <c r="L1753" s="1012"/>
      <c r="M1753" s="915"/>
      <c r="N1753" s="117"/>
      <c r="Q1753" s="180"/>
    </row>
    <row r="1754" spans="2:17">
      <c r="B1754" s="905"/>
      <c r="C1754" s="1077"/>
      <c r="D1754" s="1078"/>
      <c r="E1754" s="1025" t="s">
        <v>22842</v>
      </c>
      <c r="F1754" s="1026"/>
      <c r="G1754" s="588"/>
      <c r="H1754" s="1012">
        <f>H1706</f>
        <v>186.4</v>
      </c>
      <c r="I1754" s="1012" t="str">
        <f>I1706</f>
        <v>Variável*</v>
      </c>
      <c r="J1754" s="1012"/>
      <c r="K1754" s="1012">
        <f>593.2</f>
        <v>593.20000000000005</v>
      </c>
      <c r="L1754" s="1012"/>
      <c r="M1754" s="915"/>
      <c r="N1754" s="117"/>
      <c r="Q1754" s="180"/>
    </row>
    <row r="1755" spans="2:17">
      <c r="B1755" s="905"/>
      <c r="C1755" s="1077"/>
      <c r="D1755" s="1078"/>
      <c r="E1755" s="1025"/>
      <c r="F1755" s="1026"/>
      <c r="G1755" s="865"/>
      <c r="H1755" s="1081"/>
      <c r="I1755" s="1081"/>
      <c r="J1755" s="1081"/>
      <c r="K1755" s="1012"/>
      <c r="L1755" s="1081"/>
      <c r="M1755" s="915"/>
      <c r="N1755" s="117"/>
      <c r="Q1755" s="180"/>
    </row>
    <row r="1756" spans="2:17">
      <c r="B1756" s="905"/>
      <c r="C1756" s="1077"/>
      <c r="D1756" s="1078"/>
      <c r="E1756" s="1013" t="s">
        <v>23395</v>
      </c>
      <c r="F1756" s="1026"/>
      <c r="G1756" s="588"/>
      <c r="H1756" s="1012"/>
      <c r="I1756" s="1012"/>
      <c r="J1756" s="1012"/>
      <c r="K1756" s="1012"/>
      <c r="L1756" s="1012"/>
      <c r="M1756" s="915"/>
      <c r="N1756" s="117"/>
      <c r="Q1756" s="180"/>
    </row>
    <row r="1757" spans="2:17">
      <c r="B1757" s="905"/>
      <c r="C1757" s="1077"/>
      <c r="D1757" s="1078"/>
      <c r="E1757" s="1018" t="s">
        <v>22834</v>
      </c>
      <c r="F1757" s="1026"/>
      <c r="G1757" s="588"/>
      <c r="H1757" s="1012"/>
      <c r="I1757" s="1012"/>
      <c r="J1757" s="1012"/>
      <c r="K1757" s="1012"/>
      <c r="L1757" s="1012"/>
      <c r="M1757" s="915"/>
      <c r="N1757" s="117"/>
      <c r="Q1757" s="180"/>
    </row>
    <row r="1758" spans="2:17">
      <c r="B1758" s="905"/>
      <c r="C1758" s="1077"/>
      <c r="D1758" s="1078"/>
      <c r="E1758" s="1025" t="s">
        <v>22835</v>
      </c>
      <c r="F1758" s="1026"/>
      <c r="G1758" s="588">
        <v>1</v>
      </c>
      <c r="H1758" s="1012">
        <f>H1745</f>
        <v>135.68</v>
      </c>
      <c r="I1758" s="1012">
        <v>0.3</v>
      </c>
      <c r="J1758" s="1012"/>
      <c r="K1758" s="1012">
        <f>H1758*I1758</f>
        <v>40.704000000000001</v>
      </c>
      <c r="L1758" s="1012"/>
      <c r="M1758" s="915"/>
      <c r="N1758" s="117"/>
      <c r="Q1758" s="180"/>
    </row>
    <row r="1759" spans="2:17">
      <c r="B1759" s="905"/>
      <c r="C1759" s="1077"/>
      <c r="D1759" s="1078"/>
      <c r="E1759" s="1018" t="s">
        <v>22836</v>
      </c>
      <c r="F1759" s="1026"/>
      <c r="G1759" s="588"/>
      <c r="H1759" s="1012"/>
      <c r="I1759" s="1012"/>
      <c r="J1759" s="1012"/>
      <c r="K1759" s="1012"/>
      <c r="L1759" s="1012"/>
      <c r="M1759" s="915"/>
      <c r="N1759" s="117"/>
      <c r="Q1759" s="180"/>
    </row>
    <row r="1760" spans="2:17">
      <c r="B1760" s="905"/>
      <c r="C1760" s="1077"/>
      <c r="D1760" s="1078"/>
      <c r="E1760" s="1025" t="s">
        <v>22837</v>
      </c>
      <c r="F1760" s="1026"/>
      <c r="G1760" s="588">
        <v>1</v>
      </c>
      <c r="H1760" s="1012">
        <f>H1749</f>
        <v>57.89</v>
      </c>
      <c r="I1760" s="1012">
        <v>0.3</v>
      </c>
      <c r="J1760" s="1012"/>
      <c r="K1760" s="1012">
        <f>H1760*I1760</f>
        <v>17.367000000000001</v>
      </c>
      <c r="L1760" s="1012"/>
      <c r="M1760" s="915"/>
      <c r="N1760" s="117"/>
      <c r="Q1760" s="180"/>
    </row>
    <row r="1761" spans="1:17">
      <c r="B1761" s="905"/>
      <c r="C1761" s="1077"/>
      <c r="D1761" s="1078"/>
      <c r="E1761" s="1018" t="s">
        <v>22838</v>
      </c>
      <c r="F1761" s="1026"/>
      <c r="G1761" s="588"/>
      <c r="H1761" s="1012"/>
      <c r="I1761" s="1012"/>
      <c r="J1761" s="1012"/>
      <c r="K1761" s="1012"/>
      <c r="L1761" s="1012"/>
      <c r="M1761" s="915"/>
      <c r="N1761" s="117"/>
      <c r="Q1761" s="180"/>
    </row>
    <row r="1762" spans="1:17">
      <c r="B1762" s="905"/>
      <c r="C1762" s="1077"/>
      <c r="D1762" s="1078"/>
      <c r="E1762" s="1025" t="s">
        <v>22839</v>
      </c>
      <c r="F1762" s="1026"/>
      <c r="G1762" s="588">
        <v>1</v>
      </c>
      <c r="H1762" s="1012">
        <f t="shared" ref="H1762:H1765" si="225">H1751</f>
        <v>280.3</v>
      </c>
      <c r="I1762" s="1012">
        <v>0.3</v>
      </c>
      <c r="J1762" s="1012"/>
      <c r="K1762" s="1012">
        <f>H1762*I1762</f>
        <v>84.09</v>
      </c>
      <c r="L1762" s="1012"/>
      <c r="M1762" s="915"/>
      <c r="N1762" s="117"/>
      <c r="Q1762" s="180"/>
    </row>
    <row r="1763" spans="1:17">
      <c r="B1763" s="905"/>
      <c r="C1763" s="1077"/>
      <c r="D1763" s="1078"/>
      <c r="E1763" s="1025" t="s">
        <v>22840</v>
      </c>
      <c r="F1763" s="1026"/>
      <c r="G1763" s="588">
        <v>1</v>
      </c>
      <c r="H1763" s="1012">
        <f t="shared" si="225"/>
        <v>203.23</v>
      </c>
      <c r="I1763" s="1012">
        <v>0.3</v>
      </c>
      <c r="J1763" s="1012"/>
      <c r="K1763" s="1012">
        <f>H1763*I1763</f>
        <v>60.968999999999994</v>
      </c>
      <c r="L1763" s="1012"/>
      <c r="M1763" s="915"/>
      <c r="N1763" s="117"/>
      <c r="Q1763" s="180"/>
    </row>
    <row r="1764" spans="1:17">
      <c r="B1764" s="905"/>
      <c r="C1764" s="1077"/>
      <c r="D1764" s="1078"/>
      <c r="E1764" s="1018" t="s">
        <v>22841</v>
      </c>
      <c r="F1764" s="1026"/>
      <c r="G1764" s="588"/>
      <c r="H1764" s="1012"/>
      <c r="I1764" s="1012"/>
      <c r="J1764" s="1012"/>
      <c r="K1764" s="1012"/>
      <c r="L1764" s="1012"/>
      <c r="M1764" s="915"/>
      <c r="N1764" s="117"/>
      <c r="Q1764" s="180"/>
    </row>
    <row r="1765" spans="1:17">
      <c r="B1765" s="905"/>
      <c r="C1765" s="1077"/>
      <c r="D1765" s="1078"/>
      <c r="E1765" s="1025" t="s">
        <v>22842</v>
      </c>
      <c r="F1765" s="1026"/>
      <c r="G1765" s="865">
        <v>1</v>
      </c>
      <c r="H1765" s="1012">
        <f t="shared" si="225"/>
        <v>186.4</v>
      </c>
      <c r="I1765" s="1012">
        <v>0.3</v>
      </c>
      <c r="J1765" s="1012"/>
      <c r="K1765" s="1012">
        <f>H1765*I1765</f>
        <v>55.92</v>
      </c>
      <c r="L1765" s="1012"/>
      <c r="M1765" s="915"/>
      <c r="N1765" s="117"/>
      <c r="Q1765" s="180"/>
    </row>
    <row r="1766" spans="1:17">
      <c r="B1766" s="905"/>
      <c r="C1766" s="1077"/>
      <c r="D1766" s="1078"/>
      <c r="E1766" s="1025"/>
      <c r="F1766" s="1026"/>
      <c r="G1766" s="865"/>
      <c r="H1766" s="1012"/>
      <c r="I1766" s="1012"/>
      <c r="J1766" s="1012"/>
      <c r="K1766" s="1016"/>
      <c r="L1766" s="1012"/>
      <c r="M1766" s="915"/>
      <c r="N1766" s="117"/>
      <c r="Q1766" s="180"/>
    </row>
    <row r="1767" spans="1:17">
      <c r="B1767" s="905"/>
      <c r="C1767" s="1077"/>
      <c r="D1767" s="1078"/>
      <c r="E1767" s="1019" t="s">
        <v>22849</v>
      </c>
      <c r="F1767" s="1026"/>
      <c r="G1767" s="865"/>
      <c r="H1767" s="1012"/>
      <c r="I1767" s="1012"/>
      <c r="J1767" s="1012"/>
      <c r="K1767" s="1016">
        <f>SUBTOTAL(9,K1745:K1766)</f>
        <v>8909.9299999999985</v>
      </c>
      <c r="L1767" s="1016"/>
      <c r="M1767" s="915"/>
      <c r="N1767" s="117"/>
      <c r="Q1767" s="180"/>
    </row>
    <row r="1768" spans="1:17">
      <c r="B1768" s="905"/>
      <c r="C1768" s="1077"/>
      <c r="D1768" s="1078"/>
      <c r="E1768" s="1013"/>
      <c r="F1768" s="1026"/>
      <c r="G1768" s="588"/>
      <c r="H1768" s="1012"/>
      <c r="I1768" s="1012"/>
      <c r="J1768" s="1012"/>
      <c r="K1768" s="1012"/>
      <c r="L1768" s="1012"/>
      <c r="M1768" s="915"/>
      <c r="N1768" s="117"/>
      <c r="Q1768" s="180"/>
    </row>
    <row r="1769" spans="1:17" s="483" customFormat="1" ht="24.75">
      <c r="A1769" s="927">
        <v>6</v>
      </c>
      <c r="B1769" s="891" t="str">
        <f>$B$1664&amp;"."&amp;A1769</f>
        <v>6.6</v>
      </c>
      <c r="C1769" s="998">
        <f ca="1">VLOOKUP($B1769,'PLANILHA ORÇAMENTÁRIA'!$C:$M,2,0)</f>
        <v>4011410</v>
      </c>
      <c r="D1769" s="998" t="str">
        <f ca="1">VLOOKUP($B1769,'PLANILHA ORÇAMENTÁRIA'!$C:$M,3,0)</f>
        <v>SICRO 3</v>
      </c>
      <c r="E1769" s="999" t="str">
        <f ca="1">VLOOKUP($B1769,'PLANILHA ORÇAMENTÁRIA'!$C:$M,4,0)</f>
        <v>MICRORREVESTIMENTO A FRIO COM EMULSÃO MODIFICADA COM POLÍMERO DE 1,5 CM - FAIXA III - BRITA COMERCIAL</v>
      </c>
      <c r="F1769" s="998" t="str">
        <f ca="1">VLOOKUP($B1769,'PLANILHA ORÇAMENTÁRIA'!$C:$M,5,0)</f>
        <v>M²</v>
      </c>
      <c r="G1769" s="1000" t="s">
        <v>16</v>
      </c>
      <c r="H1769" s="1001" t="s">
        <v>17</v>
      </c>
      <c r="I1769" s="1001" t="s">
        <v>18</v>
      </c>
      <c r="J1769" s="1001" t="s">
        <v>19</v>
      </c>
      <c r="K1769" s="1001" t="s">
        <v>20</v>
      </c>
      <c r="L1769" s="1001" t="s">
        <v>21</v>
      </c>
      <c r="M1769" s="901">
        <f>ROUND(SUM(K1795),2)</f>
        <v>4584.49</v>
      </c>
      <c r="N1769" s="482"/>
    </row>
    <row r="1770" spans="1:17" ht="45.75">
      <c r="B1770" s="905"/>
      <c r="C1770" s="1077"/>
      <c r="D1770" s="1078"/>
      <c r="E1770" s="1013" t="s">
        <v>23399</v>
      </c>
      <c r="F1770" s="1026"/>
      <c r="G1770" s="588"/>
      <c r="H1770" s="588"/>
      <c r="I1770" s="588"/>
      <c r="J1770" s="588"/>
      <c r="K1770" s="1015"/>
      <c r="L1770" s="1012"/>
      <c r="M1770" s="915"/>
      <c r="N1770" s="117"/>
      <c r="Q1770" s="180"/>
    </row>
    <row r="1771" spans="1:17">
      <c r="B1771" s="905"/>
      <c r="C1771" s="1077"/>
      <c r="D1771" s="1078"/>
      <c r="E1771" s="1013" t="s">
        <v>23400</v>
      </c>
      <c r="F1771" s="1026"/>
      <c r="G1771" s="588"/>
      <c r="H1771" s="588"/>
      <c r="I1771" s="588"/>
      <c r="J1771" s="588"/>
      <c r="K1771" s="1015"/>
      <c r="L1771" s="1012"/>
      <c r="M1771" s="902"/>
      <c r="N1771" s="117"/>
      <c r="Q1771" s="180"/>
    </row>
    <row r="1772" spans="1:17">
      <c r="B1772" s="905"/>
      <c r="C1772" s="1077"/>
      <c r="D1772" s="1078"/>
      <c r="E1772" s="1013" t="s">
        <v>23401</v>
      </c>
      <c r="F1772" s="1026"/>
      <c r="G1772" s="588"/>
      <c r="H1772" s="588"/>
      <c r="I1772" s="588"/>
      <c r="J1772" s="588"/>
      <c r="K1772" s="588"/>
      <c r="L1772" s="1012"/>
      <c r="M1772" s="915"/>
      <c r="N1772" s="117"/>
      <c r="Q1772" s="180"/>
    </row>
    <row r="1773" spans="1:17">
      <c r="B1773" s="905"/>
      <c r="C1773" s="1077"/>
      <c r="D1773" s="1078"/>
      <c r="E1773" s="1018" t="s">
        <v>22834</v>
      </c>
      <c r="F1773" s="1026"/>
      <c r="G1773" s="588"/>
      <c r="H1773" s="588"/>
      <c r="I1773" s="588"/>
      <c r="J1773" s="588"/>
      <c r="K1773" s="588"/>
      <c r="L1773" s="1012"/>
      <c r="M1773" s="915"/>
      <c r="N1773" s="117"/>
      <c r="Q1773" s="180"/>
    </row>
    <row r="1774" spans="1:17">
      <c r="B1774" s="905"/>
      <c r="C1774" s="1077"/>
      <c r="D1774" s="1078"/>
      <c r="E1774" s="1025" t="s">
        <v>22835</v>
      </c>
      <c r="F1774" s="1026"/>
      <c r="G1774" s="588"/>
      <c r="H1774" s="588">
        <v>135.68</v>
      </c>
      <c r="I1774" s="588" t="s">
        <v>23393</v>
      </c>
      <c r="J1774" s="588"/>
      <c r="K1774" s="588">
        <v>582.74</v>
      </c>
      <c r="L1774" s="1012"/>
      <c r="M1774" s="915"/>
      <c r="N1774" s="117"/>
      <c r="Q1774" s="180"/>
    </row>
    <row r="1775" spans="1:17">
      <c r="B1775" s="905"/>
      <c r="C1775" s="1077"/>
      <c r="D1775" s="1078"/>
      <c r="E1775" s="1018" t="s">
        <v>22836</v>
      </c>
      <c r="F1775" s="1026"/>
      <c r="G1775" s="588"/>
      <c r="H1775" s="588"/>
      <c r="I1775" s="588"/>
      <c r="J1775" s="588"/>
      <c r="K1775" s="588"/>
      <c r="L1775" s="1012"/>
      <c r="M1775" s="915"/>
      <c r="N1775" s="117"/>
      <c r="Q1775" s="180"/>
    </row>
    <row r="1776" spans="1:17">
      <c r="B1776" s="905"/>
      <c r="C1776" s="1077"/>
      <c r="D1776" s="1078"/>
      <c r="E1776" s="1025" t="s">
        <v>22845</v>
      </c>
      <c r="F1776" s="1026"/>
      <c r="G1776" s="588"/>
      <c r="H1776" s="588">
        <v>78.47</v>
      </c>
      <c r="I1776" s="588" t="s">
        <v>23393</v>
      </c>
      <c r="J1776" s="588"/>
      <c r="K1776" s="588">
        <v>562.22</v>
      </c>
      <c r="L1776" s="1012"/>
      <c r="M1776" s="915"/>
      <c r="N1776" s="117"/>
      <c r="Q1776" s="180"/>
    </row>
    <row r="1777" spans="2:17">
      <c r="B1777" s="905"/>
      <c r="C1777" s="1077"/>
      <c r="D1777" s="1078"/>
      <c r="E1777" s="1025" t="s">
        <v>22846</v>
      </c>
      <c r="F1777" s="1026"/>
      <c r="G1777" s="588"/>
      <c r="H1777" s="588">
        <v>87.95</v>
      </c>
      <c r="I1777" s="588" t="s">
        <v>23393</v>
      </c>
      <c r="J1777" s="588"/>
      <c r="K1777" s="588">
        <v>664.89</v>
      </c>
      <c r="L1777" s="1012"/>
      <c r="M1777" s="915"/>
      <c r="N1777" s="117"/>
      <c r="Q1777" s="180"/>
    </row>
    <row r="1778" spans="2:17">
      <c r="B1778" s="905"/>
      <c r="C1778" s="1077"/>
      <c r="D1778" s="1078"/>
      <c r="E1778" s="1025" t="s">
        <v>22837</v>
      </c>
      <c r="F1778" s="1026"/>
      <c r="G1778" s="588"/>
      <c r="H1778" s="588">
        <v>57.89</v>
      </c>
      <c r="I1778" s="588" t="s">
        <v>23393</v>
      </c>
      <c r="J1778" s="588"/>
      <c r="K1778" s="588">
        <v>447.81</v>
      </c>
      <c r="L1778" s="1012"/>
      <c r="M1778" s="915"/>
      <c r="N1778" s="117"/>
      <c r="Q1778" s="180"/>
    </row>
    <row r="1779" spans="2:17">
      <c r="B1779" s="905"/>
      <c r="C1779" s="1077"/>
      <c r="D1779" s="1078"/>
      <c r="E1779" s="1018" t="s">
        <v>22838</v>
      </c>
      <c r="F1779" s="1026"/>
      <c r="G1779" s="588"/>
      <c r="H1779" s="588"/>
      <c r="I1779" s="588"/>
      <c r="J1779" s="588"/>
      <c r="K1779" s="588"/>
      <c r="L1779" s="1012"/>
      <c r="M1779" s="915"/>
      <c r="N1779" s="117"/>
      <c r="Q1779" s="180"/>
    </row>
    <row r="1780" spans="2:17">
      <c r="B1780" s="905"/>
      <c r="C1780" s="1077"/>
      <c r="D1780" s="1078"/>
      <c r="E1780" s="1025" t="s">
        <v>22839</v>
      </c>
      <c r="F1780" s="1026"/>
      <c r="G1780" s="588"/>
      <c r="H1780" s="588">
        <v>280.3</v>
      </c>
      <c r="I1780" s="588" t="s">
        <v>23393</v>
      </c>
      <c r="J1780" s="588"/>
      <c r="K1780" s="588">
        <v>1188.54</v>
      </c>
      <c r="L1780" s="1012"/>
      <c r="M1780" s="915"/>
      <c r="N1780" s="117"/>
      <c r="Q1780" s="180"/>
    </row>
    <row r="1781" spans="2:17">
      <c r="B1781" s="905"/>
      <c r="C1781" s="1077"/>
      <c r="D1781" s="1078"/>
      <c r="E1781" s="1025" t="s">
        <v>22840</v>
      </c>
      <c r="F1781" s="1026"/>
      <c r="G1781" s="588"/>
      <c r="H1781" s="588">
        <v>203.23</v>
      </c>
      <c r="I1781" s="588" t="s">
        <v>23393</v>
      </c>
      <c r="J1781" s="588"/>
      <c r="K1781" s="588">
        <v>582.64</v>
      </c>
      <c r="L1781" s="1012"/>
      <c r="M1781" s="915"/>
      <c r="N1781" s="117"/>
      <c r="Q1781" s="180"/>
    </row>
    <row r="1782" spans="2:17">
      <c r="B1782" s="905"/>
      <c r="C1782" s="1077"/>
      <c r="D1782" s="1078"/>
      <c r="E1782" s="1018" t="s">
        <v>22841</v>
      </c>
      <c r="F1782" s="1026"/>
      <c r="G1782" s="588"/>
      <c r="H1782" s="588"/>
      <c r="I1782" s="588"/>
      <c r="J1782" s="588"/>
      <c r="K1782" s="588"/>
      <c r="L1782" s="1012"/>
      <c r="M1782" s="915"/>
      <c r="N1782" s="117"/>
      <c r="Q1782" s="180"/>
    </row>
    <row r="1783" spans="2:17">
      <c r="B1783" s="905"/>
      <c r="C1783" s="1077"/>
      <c r="D1783" s="1078"/>
      <c r="E1783" s="1025" t="s">
        <v>22842</v>
      </c>
      <c r="F1783" s="1026"/>
      <c r="G1783" s="865"/>
      <c r="H1783" s="588">
        <v>186.4</v>
      </c>
      <c r="I1783" s="588" t="s">
        <v>23393</v>
      </c>
      <c r="J1783" s="588"/>
      <c r="K1783" s="588">
        <v>296.60000000000002</v>
      </c>
      <c r="L1783" s="1012"/>
      <c r="M1783" s="915"/>
      <c r="N1783" s="117"/>
      <c r="Q1783" s="180"/>
    </row>
    <row r="1784" spans="2:17">
      <c r="B1784" s="905"/>
      <c r="C1784" s="1077"/>
      <c r="D1784" s="1078"/>
      <c r="E1784" s="1025"/>
      <c r="F1784" s="1026"/>
      <c r="G1784" s="865"/>
      <c r="H1784" s="588"/>
      <c r="I1784" s="588"/>
      <c r="J1784" s="588"/>
      <c r="K1784" s="588"/>
      <c r="L1784" s="1081"/>
      <c r="M1784" s="915"/>
      <c r="N1784" s="117"/>
      <c r="Q1784" s="180"/>
    </row>
    <row r="1785" spans="2:17">
      <c r="B1785" s="905"/>
      <c r="C1785" s="1077"/>
      <c r="D1785" s="1078"/>
      <c r="E1785" s="1013" t="s">
        <v>23402</v>
      </c>
      <c r="F1785" s="1026"/>
      <c r="G1785" s="588"/>
      <c r="H1785" s="588"/>
      <c r="I1785" s="588"/>
      <c r="J1785" s="588"/>
      <c r="K1785" s="588"/>
      <c r="L1785" s="1012"/>
      <c r="M1785" s="915"/>
      <c r="N1785" s="117"/>
      <c r="Q1785" s="180"/>
    </row>
    <row r="1786" spans="2:17">
      <c r="B1786" s="905"/>
      <c r="C1786" s="1077"/>
      <c r="D1786" s="1078"/>
      <c r="E1786" s="1018" t="s">
        <v>22834</v>
      </c>
      <c r="F1786" s="1026"/>
      <c r="G1786" s="588"/>
      <c r="H1786" s="588"/>
      <c r="I1786" s="588"/>
      <c r="J1786" s="588"/>
      <c r="K1786" s="588"/>
      <c r="L1786" s="1012"/>
      <c r="M1786" s="915"/>
      <c r="N1786" s="117"/>
      <c r="Q1786" s="180"/>
    </row>
    <row r="1787" spans="2:17">
      <c r="B1787" s="905"/>
      <c r="C1787" s="1077"/>
      <c r="D1787" s="1078"/>
      <c r="E1787" s="1025" t="s">
        <v>22835</v>
      </c>
      <c r="F1787" s="1026"/>
      <c r="G1787" s="588"/>
      <c r="H1787" s="588">
        <f>H1774</f>
        <v>135.68</v>
      </c>
      <c r="I1787" s="588">
        <v>0.3</v>
      </c>
      <c r="J1787" s="588"/>
      <c r="K1787" s="588">
        <f>H1787*I1787</f>
        <v>40.704000000000001</v>
      </c>
      <c r="L1787" s="1012"/>
      <c r="M1787" s="915"/>
      <c r="N1787" s="117"/>
      <c r="Q1787" s="180"/>
    </row>
    <row r="1788" spans="2:17">
      <c r="B1788" s="905"/>
      <c r="C1788" s="1077"/>
      <c r="D1788" s="1078"/>
      <c r="E1788" s="1018" t="s">
        <v>22836</v>
      </c>
      <c r="F1788" s="1026"/>
      <c r="G1788" s="588"/>
      <c r="H1788" s="588"/>
      <c r="I1788" s="588"/>
      <c r="J1788" s="588"/>
      <c r="K1788" s="588"/>
      <c r="L1788" s="1012"/>
      <c r="M1788" s="915"/>
      <c r="N1788" s="117"/>
      <c r="Q1788" s="180"/>
    </row>
    <row r="1789" spans="2:17">
      <c r="B1789" s="905"/>
      <c r="C1789" s="1077"/>
      <c r="D1789" s="1078"/>
      <c r="E1789" s="1025" t="s">
        <v>22837</v>
      </c>
      <c r="F1789" s="1026"/>
      <c r="G1789" s="588"/>
      <c r="H1789" s="588">
        <f>H1778</f>
        <v>57.89</v>
      </c>
      <c r="I1789" s="588">
        <v>0.3</v>
      </c>
      <c r="J1789" s="588"/>
      <c r="K1789" s="588">
        <f>H1789*I1789</f>
        <v>17.367000000000001</v>
      </c>
      <c r="L1789" s="1012"/>
      <c r="M1789" s="915"/>
      <c r="N1789" s="117"/>
      <c r="Q1789" s="180"/>
    </row>
    <row r="1790" spans="2:17">
      <c r="B1790" s="905"/>
      <c r="C1790" s="1077"/>
      <c r="D1790" s="1078"/>
      <c r="E1790" s="1018" t="s">
        <v>22838</v>
      </c>
      <c r="F1790" s="1026"/>
      <c r="G1790" s="588"/>
      <c r="H1790" s="588"/>
      <c r="I1790" s="588"/>
      <c r="J1790" s="588"/>
      <c r="K1790" s="588"/>
      <c r="L1790" s="1012"/>
      <c r="M1790" s="915"/>
      <c r="N1790" s="117"/>
      <c r="Q1790" s="180"/>
    </row>
    <row r="1791" spans="2:17">
      <c r="B1791" s="905"/>
      <c r="C1791" s="1077"/>
      <c r="D1791" s="1078"/>
      <c r="E1791" s="1025" t="s">
        <v>22839</v>
      </c>
      <c r="F1791" s="1026"/>
      <c r="G1791" s="588"/>
      <c r="H1791" s="588">
        <f>H1780</f>
        <v>280.3</v>
      </c>
      <c r="I1791" s="588">
        <v>0.3</v>
      </c>
      <c r="J1791" s="588"/>
      <c r="K1791" s="588">
        <f>H1791*I1791</f>
        <v>84.09</v>
      </c>
      <c r="L1791" s="1012"/>
      <c r="M1791" s="915"/>
      <c r="N1791" s="117"/>
      <c r="Q1791" s="180"/>
    </row>
    <row r="1792" spans="2:17">
      <c r="B1792" s="905"/>
      <c r="C1792" s="1077"/>
      <c r="D1792" s="1078"/>
      <c r="E1792" s="1025" t="s">
        <v>22840</v>
      </c>
      <c r="F1792" s="1026"/>
      <c r="G1792" s="588"/>
      <c r="H1792" s="588">
        <f>H1781</f>
        <v>203.23</v>
      </c>
      <c r="I1792" s="588">
        <v>0.3</v>
      </c>
      <c r="J1792" s="588"/>
      <c r="K1792" s="588">
        <f>H1792*I1792</f>
        <v>60.968999999999994</v>
      </c>
      <c r="L1792" s="1012"/>
      <c r="M1792" s="915"/>
      <c r="N1792" s="117"/>
      <c r="Q1792" s="180"/>
    </row>
    <row r="1793" spans="1:17">
      <c r="B1793" s="905"/>
      <c r="C1793" s="1077"/>
      <c r="D1793" s="1078"/>
      <c r="E1793" s="1018" t="s">
        <v>22841</v>
      </c>
      <c r="F1793" s="1026"/>
      <c r="G1793" s="588"/>
      <c r="H1793" s="588"/>
      <c r="I1793" s="588"/>
      <c r="J1793" s="588"/>
      <c r="K1793" s="588"/>
      <c r="L1793" s="1012"/>
      <c r="M1793" s="915"/>
      <c r="N1793" s="117"/>
      <c r="Q1793" s="180"/>
    </row>
    <row r="1794" spans="1:17">
      <c r="B1794" s="905"/>
      <c r="C1794" s="1077"/>
      <c r="D1794" s="1078"/>
      <c r="E1794" s="1025" t="s">
        <v>22842</v>
      </c>
      <c r="F1794" s="1026"/>
      <c r="G1794" s="865"/>
      <c r="H1794" s="588">
        <f>H1783</f>
        <v>186.4</v>
      </c>
      <c r="I1794" s="588">
        <v>0.3</v>
      </c>
      <c r="J1794" s="588"/>
      <c r="K1794" s="588">
        <f>H1794*I1794</f>
        <v>55.92</v>
      </c>
      <c r="L1794" s="1012"/>
      <c r="M1794" s="915"/>
      <c r="N1794" s="117"/>
      <c r="Q1794" s="180"/>
    </row>
    <row r="1795" spans="1:17">
      <c r="B1795" s="905"/>
      <c r="C1795" s="1077"/>
      <c r="D1795" s="1078"/>
      <c r="E1795" s="1018" t="s">
        <v>23403</v>
      </c>
      <c r="F1795" s="1026"/>
      <c r="G1795" s="865"/>
      <c r="H1795" s="588"/>
      <c r="I1795" s="588"/>
      <c r="J1795" s="588"/>
      <c r="K1795" s="1015">
        <f>SUM(K1773:K1794)</f>
        <v>4584.49</v>
      </c>
      <c r="L1795" s="1012"/>
      <c r="M1795" s="915"/>
      <c r="N1795" s="117"/>
      <c r="Q1795" s="180"/>
    </row>
    <row r="1796" spans="1:17">
      <c r="B1796" s="905"/>
      <c r="C1796" s="1077"/>
      <c r="D1796" s="1078"/>
      <c r="E1796" s="1013"/>
      <c r="F1796" s="1026"/>
      <c r="G1796" s="588"/>
      <c r="H1796" s="588"/>
      <c r="I1796" s="588"/>
      <c r="J1796" s="588"/>
      <c r="K1796" s="1015"/>
      <c r="L1796" s="1016"/>
      <c r="M1796" s="915"/>
      <c r="N1796" s="117"/>
      <c r="Q1796" s="180"/>
    </row>
    <row r="1797" spans="1:17" s="483" customFormat="1">
      <c r="A1797" s="927">
        <v>7</v>
      </c>
      <c r="B1797" s="891" t="str">
        <f>$B$1664&amp;"."&amp;A1797</f>
        <v>6.7</v>
      </c>
      <c r="C1797" s="998" t="str">
        <f ca="1">VLOOKUP($B1797,'PLANILHA ORÇAMENTÁRIA'!$C:$M,2,0)</f>
        <v>20.12.01</v>
      </c>
      <c r="D1797" s="998" t="str">
        <f ca="1">VLOOKUP($B1797,'PLANILHA ORÇAMENTÁRIA'!$C:$M,3,0)</f>
        <v>SUDECAP</v>
      </c>
      <c r="E1797" s="999" t="str">
        <f ca="1">VLOOKUP($B1797,'PLANILHA ORÇAMENTÁRIA'!$C:$M,4,0)</f>
        <v>PINTURA DE LIGAÇÃO COM RR-1C</v>
      </c>
      <c r="F1797" s="998" t="str">
        <f ca="1">VLOOKUP($B1797,'PLANILHA ORÇAMENTÁRIA'!$C:$M,5,0)</f>
        <v>M2</v>
      </c>
      <c r="G1797" s="1000" t="s">
        <v>16</v>
      </c>
      <c r="H1797" s="1001" t="s">
        <v>17</v>
      </c>
      <c r="I1797" s="1001" t="s">
        <v>18</v>
      </c>
      <c r="J1797" s="1001" t="s">
        <v>19</v>
      </c>
      <c r="K1797" s="1001" t="s">
        <v>20</v>
      </c>
      <c r="L1797" s="1001" t="s">
        <v>14897</v>
      </c>
      <c r="M1797" s="901">
        <f>ROUND(SUM(K1837),2)</f>
        <v>8398.11</v>
      </c>
      <c r="N1797" s="482"/>
    </row>
    <row r="1798" spans="1:17" ht="34.5">
      <c r="B1798" s="905"/>
      <c r="C1798" s="1077"/>
      <c r="D1798" s="1078"/>
      <c r="E1798" s="1013" t="s">
        <v>23404</v>
      </c>
      <c r="F1798" s="1026"/>
      <c r="G1798" s="588"/>
      <c r="H1798" s="588"/>
      <c r="I1798" s="588"/>
      <c r="J1798" s="588"/>
      <c r="K1798" s="1015"/>
      <c r="L1798" s="1012"/>
      <c r="M1798" s="915"/>
      <c r="N1798" s="117"/>
      <c r="Q1798" s="180"/>
    </row>
    <row r="1799" spans="1:17">
      <c r="B1799" s="905"/>
      <c r="C1799" s="1077"/>
      <c r="D1799" s="1078"/>
      <c r="E1799" s="1013" t="s">
        <v>23405</v>
      </c>
      <c r="F1799" s="1026"/>
      <c r="G1799" s="588"/>
      <c r="H1799" s="588"/>
      <c r="I1799" s="588"/>
      <c r="J1799" s="588"/>
      <c r="K1799" s="588"/>
      <c r="L1799" s="1012"/>
      <c r="M1799" s="902"/>
      <c r="N1799" s="117"/>
      <c r="Q1799" s="180"/>
    </row>
    <row r="1800" spans="1:17">
      <c r="B1800" s="905"/>
      <c r="C1800" s="1077"/>
      <c r="D1800" s="1078"/>
      <c r="E1800" s="1018" t="s">
        <v>22834</v>
      </c>
      <c r="F1800" s="1026"/>
      <c r="G1800" s="588"/>
      <c r="H1800" s="588"/>
      <c r="I1800" s="588"/>
      <c r="J1800" s="588"/>
      <c r="K1800" s="588"/>
      <c r="L1800" s="1012"/>
      <c r="M1800" s="915"/>
      <c r="N1800" s="117"/>
      <c r="Q1800" s="180"/>
    </row>
    <row r="1801" spans="1:17">
      <c r="B1801" s="905"/>
      <c r="C1801" s="1077"/>
      <c r="D1801" s="1078"/>
      <c r="E1801" s="1025" t="s">
        <v>22835</v>
      </c>
      <c r="F1801" s="1026"/>
      <c r="G1801" s="588"/>
      <c r="H1801" s="588">
        <v>135.68</v>
      </c>
      <c r="I1801" s="588" t="s">
        <v>23393</v>
      </c>
      <c r="J1801" s="588"/>
      <c r="K1801" s="588">
        <v>1029.8</v>
      </c>
      <c r="L1801" s="1012"/>
      <c r="M1801" s="915"/>
      <c r="N1801" s="117"/>
      <c r="Q1801" s="180"/>
    </row>
    <row r="1802" spans="1:17">
      <c r="B1802" s="905"/>
      <c r="C1802" s="1077"/>
      <c r="D1802" s="1078"/>
      <c r="E1802" s="1018" t="s">
        <v>22836</v>
      </c>
      <c r="F1802" s="1026"/>
      <c r="G1802" s="588"/>
      <c r="H1802" s="588"/>
      <c r="I1802" s="588"/>
      <c r="J1802" s="588"/>
      <c r="K1802" s="588"/>
      <c r="L1802" s="1012"/>
      <c r="M1802" s="915"/>
      <c r="N1802" s="117"/>
      <c r="Q1802" s="180"/>
    </row>
    <row r="1803" spans="1:17">
      <c r="B1803" s="905"/>
      <c r="C1803" s="1077"/>
      <c r="D1803" s="1078"/>
      <c r="E1803" s="1025" t="s">
        <v>22845</v>
      </c>
      <c r="F1803" s="1026"/>
      <c r="G1803" s="588"/>
      <c r="H1803" s="588">
        <v>78.47</v>
      </c>
      <c r="I1803" s="588" t="s">
        <v>23393</v>
      </c>
      <c r="J1803" s="588"/>
      <c r="K1803" s="588">
        <v>1045.97</v>
      </c>
      <c r="L1803" s="1012"/>
      <c r="M1803" s="915"/>
      <c r="N1803" s="117"/>
      <c r="Q1803" s="180"/>
    </row>
    <row r="1804" spans="1:17">
      <c r="B1804" s="905"/>
      <c r="C1804" s="1077"/>
      <c r="D1804" s="1078"/>
      <c r="E1804" s="1025" t="s">
        <v>22846</v>
      </c>
      <c r="F1804" s="1026"/>
      <c r="G1804" s="588"/>
      <c r="H1804" s="588">
        <v>87.95</v>
      </c>
      <c r="I1804" s="588" t="s">
        <v>23393</v>
      </c>
      <c r="J1804" s="588"/>
      <c r="K1804" s="588">
        <v>1241.83</v>
      </c>
      <c r="L1804" s="1012"/>
      <c r="M1804" s="915"/>
      <c r="N1804" s="117"/>
      <c r="Q1804" s="180"/>
    </row>
    <row r="1805" spans="1:17">
      <c r="B1805" s="905"/>
      <c r="C1805" s="1077"/>
      <c r="D1805" s="1078"/>
      <c r="E1805" s="1025" t="s">
        <v>22837</v>
      </c>
      <c r="F1805" s="1026"/>
      <c r="G1805" s="588"/>
      <c r="H1805" s="588">
        <v>57.89</v>
      </c>
      <c r="I1805" s="588" t="s">
        <v>23393</v>
      </c>
      <c r="J1805" s="588"/>
      <c r="K1805" s="588">
        <v>837.73</v>
      </c>
      <c r="L1805" s="1012"/>
      <c r="M1805" s="915"/>
      <c r="N1805" s="117"/>
      <c r="Q1805" s="180"/>
    </row>
    <row r="1806" spans="1:17">
      <c r="B1806" s="905"/>
      <c r="C1806" s="1077"/>
      <c r="D1806" s="1078"/>
      <c r="E1806" s="1018" t="s">
        <v>22838</v>
      </c>
      <c r="F1806" s="1026"/>
      <c r="G1806" s="588"/>
      <c r="H1806" s="588"/>
      <c r="I1806" s="588"/>
      <c r="J1806" s="588"/>
      <c r="K1806" s="588"/>
      <c r="L1806" s="1012"/>
      <c r="M1806" s="915"/>
      <c r="N1806" s="117"/>
      <c r="Q1806" s="180"/>
    </row>
    <row r="1807" spans="1:17">
      <c r="B1807" s="905"/>
      <c r="C1807" s="1077"/>
      <c r="D1807" s="1078"/>
      <c r="E1807" s="1025" t="s">
        <v>22839</v>
      </c>
      <c r="F1807" s="1026"/>
      <c r="G1807" s="588"/>
      <c r="H1807" s="588">
        <v>280.3</v>
      </c>
      <c r="I1807" s="588" t="s">
        <v>23393</v>
      </c>
      <c r="J1807" s="588"/>
      <c r="K1807" s="588">
        <v>2096.7800000000002</v>
      </c>
      <c r="L1807" s="1012"/>
      <c r="M1807" s="915"/>
      <c r="N1807" s="117"/>
      <c r="Q1807" s="180"/>
    </row>
    <row r="1808" spans="1:17">
      <c r="B1808" s="905"/>
      <c r="C1808" s="1077"/>
      <c r="D1808" s="1078"/>
      <c r="E1808" s="1025" t="s">
        <v>22840</v>
      </c>
      <c r="F1808" s="1026"/>
      <c r="G1808" s="588"/>
      <c r="H1808" s="588">
        <v>203.23</v>
      </c>
      <c r="I1808" s="588" t="s">
        <v>23393</v>
      </c>
      <c r="J1808" s="588"/>
      <c r="K1808" s="588">
        <v>962.05</v>
      </c>
      <c r="L1808" s="1012"/>
      <c r="M1808" s="915"/>
      <c r="N1808" s="117"/>
      <c r="Q1808" s="180"/>
    </row>
    <row r="1809" spans="2:17">
      <c r="B1809" s="905"/>
      <c r="C1809" s="1077"/>
      <c r="D1809" s="1078"/>
      <c r="E1809" s="1018" t="s">
        <v>22841</v>
      </c>
      <c r="F1809" s="1026"/>
      <c r="G1809" s="588"/>
      <c r="H1809" s="588"/>
      <c r="I1809" s="588"/>
      <c r="J1809" s="588"/>
      <c r="K1809" s="588"/>
      <c r="L1809" s="1012"/>
      <c r="M1809" s="915"/>
      <c r="N1809" s="117"/>
      <c r="Q1809" s="180"/>
    </row>
    <row r="1810" spans="2:17">
      <c r="B1810" s="905"/>
      <c r="C1810" s="1077"/>
      <c r="D1810" s="1078"/>
      <c r="E1810" s="1025" t="s">
        <v>22842</v>
      </c>
      <c r="F1810" s="1026"/>
      <c r="G1810" s="865"/>
      <c r="H1810" s="588">
        <v>186.4</v>
      </c>
      <c r="I1810" s="588" t="s">
        <v>23393</v>
      </c>
      <c r="J1810" s="588"/>
      <c r="K1810" s="588">
        <v>406.8</v>
      </c>
      <c r="L1810" s="1012"/>
      <c r="M1810" s="915"/>
      <c r="N1810" s="117"/>
      <c r="Q1810" s="180"/>
    </row>
    <row r="1811" spans="2:17">
      <c r="B1811" s="905"/>
      <c r="C1811" s="1077"/>
      <c r="D1811" s="1078"/>
      <c r="E1811" s="1025"/>
      <c r="F1811" s="1026"/>
      <c r="G1811" s="865"/>
      <c r="H1811" s="588"/>
      <c r="I1811" s="588"/>
      <c r="J1811" s="588"/>
      <c r="K1811" s="1015">
        <f>SUM(K1800:K1810)</f>
        <v>7620.9600000000009</v>
      </c>
      <c r="L1811" s="1012"/>
      <c r="M1811" s="915"/>
      <c r="N1811" s="117"/>
      <c r="Q1811" s="180"/>
    </row>
    <row r="1812" spans="2:17">
      <c r="B1812" s="905"/>
      <c r="C1812" s="1077"/>
      <c r="D1812" s="1078"/>
      <c r="E1812" s="1025"/>
      <c r="F1812" s="1026"/>
      <c r="G1812" s="865"/>
      <c r="H1812" s="588"/>
      <c r="I1812" s="588"/>
      <c r="J1812" s="588"/>
      <c r="K1812" s="1015"/>
      <c r="L1812" s="1081"/>
      <c r="M1812" s="915"/>
      <c r="N1812" s="117"/>
      <c r="Q1812" s="180"/>
    </row>
    <row r="1813" spans="2:17">
      <c r="B1813" s="905"/>
      <c r="C1813" s="1077"/>
      <c r="D1813" s="1078"/>
      <c r="E1813" s="1013" t="s">
        <v>23406</v>
      </c>
      <c r="F1813" s="1026"/>
      <c r="G1813" s="588"/>
      <c r="H1813" s="588"/>
      <c r="I1813" s="588"/>
      <c r="J1813" s="588"/>
      <c r="K1813" s="588"/>
      <c r="L1813" s="1012"/>
      <c r="M1813" s="915"/>
      <c r="N1813" s="117"/>
      <c r="Q1813" s="180"/>
    </row>
    <row r="1814" spans="2:17">
      <c r="B1814" s="905"/>
      <c r="C1814" s="1077"/>
      <c r="D1814" s="1078"/>
      <c r="E1814" s="1018" t="s">
        <v>22834</v>
      </c>
      <c r="F1814" s="1026"/>
      <c r="G1814" s="588"/>
      <c r="H1814" s="588"/>
      <c r="I1814" s="588"/>
      <c r="J1814" s="588"/>
      <c r="K1814" s="588"/>
      <c r="L1814" s="1012"/>
      <c r="M1814" s="915"/>
      <c r="N1814" s="117"/>
      <c r="Q1814" s="180"/>
    </row>
    <row r="1815" spans="2:17">
      <c r="B1815" s="905"/>
      <c r="C1815" s="1077"/>
      <c r="D1815" s="1078"/>
      <c r="E1815" s="1025" t="s">
        <v>22835</v>
      </c>
      <c r="F1815" s="1026"/>
      <c r="G1815" s="588">
        <v>2</v>
      </c>
      <c r="H1815" s="588">
        <f>H1801</f>
        <v>135.68</v>
      </c>
      <c r="I1815" s="588">
        <v>0.3</v>
      </c>
      <c r="J1815" s="588"/>
      <c r="K1815" s="588">
        <f>H1815*I1815*G1815</f>
        <v>81.408000000000001</v>
      </c>
      <c r="L1815" s="1012"/>
      <c r="M1815" s="915"/>
      <c r="N1815" s="117"/>
      <c r="Q1815" s="180"/>
    </row>
    <row r="1816" spans="2:17">
      <c r="B1816" s="905"/>
      <c r="C1816" s="1077"/>
      <c r="D1816" s="1078"/>
      <c r="E1816" s="1018" t="s">
        <v>22836</v>
      </c>
      <c r="F1816" s="1026"/>
      <c r="G1816" s="588"/>
      <c r="H1816" s="588"/>
      <c r="I1816" s="588"/>
      <c r="J1816" s="588"/>
      <c r="K1816" s="588"/>
      <c r="L1816" s="1012"/>
      <c r="M1816" s="915"/>
      <c r="N1816" s="117"/>
      <c r="Q1816" s="180"/>
    </row>
    <row r="1817" spans="2:17">
      <c r="B1817" s="905"/>
      <c r="C1817" s="1077"/>
      <c r="D1817" s="1078"/>
      <c r="E1817" s="1025" t="s">
        <v>22837</v>
      </c>
      <c r="F1817" s="1026"/>
      <c r="G1817" s="588">
        <v>2</v>
      </c>
      <c r="H1817" s="588">
        <f>H1805</f>
        <v>57.89</v>
      </c>
      <c r="I1817" s="588">
        <v>0.3</v>
      </c>
      <c r="J1817" s="588"/>
      <c r="K1817" s="588">
        <f>H1817*I1817*G1817</f>
        <v>34.734000000000002</v>
      </c>
      <c r="L1817" s="1012"/>
      <c r="M1817" s="915"/>
      <c r="N1817" s="117"/>
      <c r="Q1817" s="180"/>
    </row>
    <row r="1818" spans="2:17">
      <c r="B1818" s="905"/>
      <c r="C1818" s="1077"/>
      <c r="D1818" s="1078"/>
      <c r="E1818" s="1018" t="s">
        <v>22838</v>
      </c>
      <c r="F1818" s="1026"/>
      <c r="G1818" s="588"/>
      <c r="H1818" s="588"/>
      <c r="I1818" s="588"/>
      <c r="J1818" s="588"/>
      <c r="K1818" s="588"/>
      <c r="L1818" s="1012"/>
      <c r="M1818" s="915"/>
      <c r="N1818" s="117"/>
      <c r="Q1818" s="180"/>
    </row>
    <row r="1819" spans="2:17">
      <c r="B1819" s="905"/>
      <c r="C1819" s="1077"/>
      <c r="D1819" s="1078"/>
      <c r="E1819" s="1025" t="s">
        <v>22839</v>
      </c>
      <c r="F1819" s="1026"/>
      <c r="G1819" s="588">
        <v>2</v>
      </c>
      <c r="H1819" s="588">
        <f>H1807</f>
        <v>280.3</v>
      </c>
      <c r="I1819" s="588">
        <v>0.3</v>
      </c>
      <c r="J1819" s="588"/>
      <c r="K1819" s="588">
        <f>H1819*I1819*G1819</f>
        <v>168.18</v>
      </c>
      <c r="L1819" s="1012"/>
      <c r="M1819" s="915"/>
      <c r="N1819" s="117"/>
      <c r="Q1819" s="180"/>
    </row>
    <row r="1820" spans="2:17">
      <c r="B1820" s="905"/>
      <c r="C1820" s="1077"/>
      <c r="D1820" s="1078"/>
      <c r="E1820" s="1025" t="s">
        <v>22840</v>
      </c>
      <c r="F1820" s="1026"/>
      <c r="G1820" s="588">
        <v>2</v>
      </c>
      <c r="H1820" s="588">
        <f>H1808</f>
        <v>203.23</v>
      </c>
      <c r="I1820" s="588">
        <v>0.3</v>
      </c>
      <c r="J1820" s="588"/>
      <c r="K1820" s="588">
        <f>H1820*I1820*G1820</f>
        <v>121.93799999999999</v>
      </c>
      <c r="L1820" s="1012"/>
      <c r="M1820" s="915"/>
      <c r="N1820" s="117"/>
      <c r="Q1820" s="180"/>
    </row>
    <row r="1821" spans="2:17">
      <c r="B1821" s="905"/>
      <c r="C1821" s="1077"/>
      <c r="D1821" s="1078"/>
      <c r="E1821" s="1018" t="s">
        <v>22841</v>
      </c>
      <c r="F1821" s="1026"/>
      <c r="G1821" s="588"/>
      <c r="H1821" s="588"/>
      <c r="I1821" s="588"/>
      <c r="J1821" s="588"/>
      <c r="K1821" s="588"/>
      <c r="L1821" s="1012"/>
      <c r="M1821" s="915"/>
      <c r="N1821" s="117"/>
      <c r="Q1821" s="180"/>
    </row>
    <row r="1822" spans="2:17">
      <c r="B1822" s="905"/>
      <c r="C1822" s="1077"/>
      <c r="D1822" s="1078"/>
      <c r="E1822" s="1025" t="s">
        <v>22842</v>
      </c>
      <c r="F1822" s="1026"/>
      <c r="G1822" s="588">
        <v>2</v>
      </c>
      <c r="H1822" s="588">
        <f>H1810</f>
        <v>186.4</v>
      </c>
      <c r="I1822" s="588">
        <v>0.3</v>
      </c>
      <c r="J1822" s="588"/>
      <c r="K1822" s="588">
        <f>H1822*I1822*G1822</f>
        <v>111.84</v>
      </c>
      <c r="L1822" s="1012"/>
      <c r="M1822" s="915"/>
      <c r="N1822" s="117"/>
      <c r="Q1822" s="180"/>
    </row>
    <row r="1823" spans="2:17">
      <c r="B1823" s="905"/>
      <c r="C1823" s="1077"/>
      <c r="D1823" s="1078"/>
      <c r="E1823" s="1018"/>
      <c r="F1823" s="1026"/>
      <c r="G1823" s="865"/>
      <c r="H1823" s="588"/>
      <c r="I1823" s="588"/>
      <c r="J1823" s="588"/>
      <c r="K1823" s="1015">
        <f>SUM(K1814:K1822)</f>
        <v>518.1</v>
      </c>
      <c r="L1823" s="1012"/>
      <c r="M1823" s="915"/>
      <c r="N1823" s="117"/>
      <c r="Q1823" s="180"/>
    </row>
    <row r="1824" spans="2:17">
      <c r="B1824" s="905"/>
      <c r="C1824" s="1077"/>
      <c r="D1824" s="1078"/>
      <c r="E1824" s="1019"/>
      <c r="F1824" s="1026"/>
      <c r="G1824" s="588"/>
      <c r="H1824" s="588"/>
      <c r="I1824" s="588"/>
      <c r="J1824" s="588"/>
      <c r="K1824" s="1015"/>
      <c r="L1824" s="1016"/>
      <c r="M1824" s="915"/>
      <c r="N1824" s="117"/>
      <c r="Q1824" s="180"/>
    </row>
    <row r="1825" spans="1:17">
      <c r="B1825" s="905"/>
      <c r="C1825" s="1077"/>
      <c r="D1825" s="1078"/>
      <c r="E1825" s="1013" t="s">
        <v>23407</v>
      </c>
      <c r="F1825" s="1026"/>
      <c r="G1825" s="588"/>
      <c r="H1825" s="588"/>
      <c r="I1825" s="588"/>
      <c r="J1825" s="588"/>
      <c r="K1825" s="588"/>
      <c r="L1825" s="588"/>
      <c r="M1825" s="915"/>
      <c r="N1825" s="117"/>
      <c r="Q1825" s="180"/>
    </row>
    <row r="1826" spans="1:17">
      <c r="B1826" s="905"/>
      <c r="C1826" s="1077"/>
      <c r="D1826" s="1078"/>
      <c r="E1826" s="1018" t="s">
        <v>22834</v>
      </c>
      <c r="F1826" s="1026"/>
      <c r="G1826" s="588"/>
      <c r="H1826" s="588"/>
      <c r="I1826" s="588"/>
      <c r="J1826" s="588"/>
      <c r="K1826" s="588"/>
      <c r="L1826" s="1012"/>
      <c r="M1826" s="915"/>
      <c r="N1826" s="117"/>
      <c r="Q1826" s="180"/>
    </row>
    <row r="1827" spans="1:17">
      <c r="B1827" s="905"/>
      <c r="C1827" s="1077"/>
      <c r="D1827" s="1078"/>
      <c r="E1827" s="1025" t="s">
        <v>22835</v>
      </c>
      <c r="F1827" s="1026"/>
      <c r="G1827" s="588"/>
      <c r="H1827" s="588">
        <f>H1815</f>
        <v>135.68</v>
      </c>
      <c r="I1827" s="588">
        <v>0.3</v>
      </c>
      <c r="J1827" s="588"/>
      <c r="K1827" s="588">
        <f>H1827*I1827</f>
        <v>40.704000000000001</v>
      </c>
      <c r="L1827" s="1012"/>
      <c r="M1827" s="915"/>
      <c r="N1827" s="117"/>
      <c r="Q1827" s="180"/>
    </row>
    <row r="1828" spans="1:17">
      <c r="B1828" s="905"/>
      <c r="C1828" s="1077"/>
      <c r="D1828" s="1078"/>
      <c r="E1828" s="1018" t="s">
        <v>22836</v>
      </c>
      <c r="F1828" s="1026"/>
      <c r="G1828" s="588"/>
      <c r="H1828" s="588"/>
      <c r="I1828" s="588"/>
      <c r="J1828" s="588"/>
      <c r="K1828" s="588"/>
      <c r="L1828" s="1012"/>
      <c r="M1828" s="915"/>
      <c r="N1828" s="117"/>
      <c r="Q1828" s="180"/>
    </row>
    <row r="1829" spans="1:17">
      <c r="B1829" s="905"/>
      <c r="C1829" s="1077"/>
      <c r="D1829" s="1078"/>
      <c r="E1829" s="1025" t="s">
        <v>22837</v>
      </c>
      <c r="F1829" s="1026"/>
      <c r="G1829" s="588"/>
      <c r="H1829" s="588">
        <f>H1817</f>
        <v>57.89</v>
      </c>
      <c r="I1829" s="588">
        <v>0.3</v>
      </c>
      <c r="J1829" s="588"/>
      <c r="K1829" s="588">
        <f t="shared" ref="K1829:K1834" si="226">H1829*I1829</f>
        <v>17.367000000000001</v>
      </c>
      <c r="L1829" s="1012"/>
      <c r="M1829" s="915"/>
      <c r="N1829" s="117"/>
      <c r="Q1829" s="180"/>
    </row>
    <row r="1830" spans="1:17">
      <c r="B1830" s="905"/>
      <c r="C1830" s="1077"/>
      <c r="D1830" s="1078"/>
      <c r="E1830" s="1018" t="s">
        <v>22838</v>
      </c>
      <c r="F1830" s="1026"/>
      <c r="G1830" s="588"/>
      <c r="H1830" s="588"/>
      <c r="I1830" s="588"/>
      <c r="J1830" s="588"/>
      <c r="K1830" s="588"/>
      <c r="L1830" s="1012"/>
      <c r="M1830" s="915"/>
      <c r="N1830" s="117"/>
      <c r="Q1830" s="180"/>
    </row>
    <row r="1831" spans="1:17">
      <c r="B1831" s="905"/>
      <c r="C1831" s="1077"/>
      <c r="D1831" s="1078"/>
      <c r="E1831" s="1025" t="s">
        <v>22839</v>
      </c>
      <c r="F1831" s="1026"/>
      <c r="G1831" s="588"/>
      <c r="H1831" s="588">
        <f>H1819</f>
        <v>280.3</v>
      </c>
      <c r="I1831" s="588">
        <v>0.3</v>
      </c>
      <c r="J1831" s="588"/>
      <c r="K1831" s="588">
        <f t="shared" si="226"/>
        <v>84.09</v>
      </c>
      <c r="L1831" s="1012"/>
      <c r="M1831" s="915"/>
      <c r="N1831" s="117"/>
      <c r="Q1831" s="180"/>
    </row>
    <row r="1832" spans="1:17">
      <c r="B1832" s="905"/>
      <c r="C1832" s="1077"/>
      <c r="D1832" s="1078"/>
      <c r="E1832" s="1025" t="s">
        <v>22840</v>
      </c>
      <c r="F1832" s="1026"/>
      <c r="G1832" s="588"/>
      <c r="H1832" s="588">
        <f>H1820</f>
        <v>203.23</v>
      </c>
      <c r="I1832" s="588">
        <v>0.3</v>
      </c>
      <c r="J1832" s="588"/>
      <c r="K1832" s="588">
        <f t="shared" si="226"/>
        <v>60.968999999999994</v>
      </c>
      <c r="L1832" s="1012"/>
      <c r="M1832" s="915"/>
      <c r="N1832" s="117"/>
      <c r="Q1832" s="180"/>
    </row>
    <row r="1833" spans="1:17">
      <c r="B1833" s="905"/>
      <c r="C1833" s="1077"/>
      <c r="D1833" s="1078"/>
      <c r="E1833" s="1018" t="s">
        <v>22841</v>
      </c>
      <c r="F1833" s="1026"/>
      <c r="G1833" s="588"/>
      <c r="H1833" s="588"/>
      <c r="I1833" s="588"/>
      <c r="J1833" s="588"/>
      <c r="K1833" s="588"/>
      <c r="L1833" s="1012"/>
      <c r="M1833" s="915"/>
      <c r="N1833" s="117"/>
      <c r="Q1833" s="180"/>
    </row>
    <row r="1834" spans="1:17">
      <c r="B1834" s="905"/>
      <c r="C1834" s="1077"/>
      <c r="D1834" s="1078"/>
      <c r="E1834" s="1025" t="s">
        <v>22842</v>
      </c>
      <c r="F1834" s="1026"/>
      <c r="G1834" s="588"/>
      <c r="H1834" s="588">
        <f>H1822</f>
        <v>186.4</v>
      </c>
      <c r="I1834" s="588">
        <v>0.3</v>
      </c>
      <c r="J1834" s="588"/>
      <c r="K1834" s="588">
        <f t="shared" si="226"/>
        <v>55.92</v>
      </c>
      <c r="L1834" s="1012"/>
      <c r="M1834" s="915"/>
      <c r="N1834" s="117"/>
      <c r="Q1834" s="180"/>
    </row>
    <row r="1835" spans="1:17">
      <c r="B1835" s="905"/>
      <c r="C1835" s="1077"/>
      <c r="D1835" s="1078"/>
      <c r="E1835" s="1018"/>
      <c r="F1835" s="1026"/>
      <c r="G1835" s="865"/>
      <c r="H1835" s="588"/>
      <c r="I1835" s="588"/>
      <c r="J1835" s="588"/>
      <c r="K1835" s="1015">
        <f>SUM(K1826:K1834)</f>
        <v>259.05</v>
      </c>
      <c r="L1835" s="1012"/>
      <c r="M1835" s="915"/>
      <c r="N1835" s="117"/>
      <c r="Q1835" s="180"/>
    </row>
    <row r="1836" spans="1:17">
      <c r="B1836" s="905"/>
      <c r="C1836" s="1077"/>
      <c r="D1836" s="1078"/>
      <c r="E1836" s="1018"/>
      <c r="F1836" s="1026"/>
      <c r="G1836" s="865"/>
      <c r="H1836" s="588"/>
      <c r="I1836" s="588"/>
      <c r="J1836" s="588"/>
      <c r="K1836" s="1015"/>
      <c r="L1836" s="1012"/>
      <c r="M1836" s="915"/>
      <c r="N1836" s="117"/>
      <c r="Q1836" s="180"/>
    </row>
    <row r="1837" spans="1:17">
      <c r="B1837" s="905"/>
      <c r="C1837" s="1077"/>
      <c r="D1837" s="1078"/>
      <c r="E1837" s="1019" t="s">
        <v>23408</v>
      </c>
      <c r="F1837" s="1026"/>
      <c r="G1837" s="588"/>
      <c r="H1837" s="588"/>
      <c r="I1837" s="588"/>
      <c r="J1837" s="588"/>
      <c r="K1837" s="1015">
        <f>K1811+K1823+K1835</f>
        <v>8398.11</v>
      </c>
      <c r="L1837" s="1016"/>
      <c r="M1837" s="915"/>
      <c r="N1837" s="117"/>
      <c r="Q1837" s="180"/>
    </row>
    <row r="1838" spans="1:17">
      <c r="B1838" s="905"/>
      <c r="C1838" s="1077"/>
      <c r="D1838" s="1078"/>
      <c r="E1838" s="1013"/>
      <c r="F1838" s="1026"/>
      <c r="G1838" s="588"/>
      <c r="H1838" s="588"/>
      <c r="I1838" s="588"/>
      <c r="J1838" s="588"/>
      <c r="K1838" s="588"/>
      <c r="L1838" s="588"/>
      <c r="M1838" s="915"/>
      <c r="N1838" s="117"/>
      <c r="Q1838" s="180"/>
    </row>
    <row r="1839" spans="1:17" s="483" customFormat="1">
      <c r="A1839" s="927">
        <v>8</v>
      </c>
      <c r="B1839" s="891" t="str">
        <f>$B$1664&amp;"."&amp;A1839</f>
        <v>6.8</v>
      </c>
      <c r="C1839" s="998">
        <f ca="1">VLOOKUP($B1839,'PLANILHA ORÇAMENTÁRIA'!$C:$M,2,0)</f>
        <v>4011470</v>
      </c>
      <c r="D1839" s="998" t="str">
        <f ca="1">VLOOKUP($B1839,'PLANILHA ORÇAMENTÁRIA'!$C:$M,3,0)</f>
        <v>SICRO 3</v>
      </c>
      <c r="E1839" s="999" t="str">
        <f ca="1">VLOOKUP($B1839,'PLANILHA ORÇAMENTÁRIA'!$C:$M,4,0)</f>
        <v>CONCRETO ASFÁLTICO COM BORRACHA - FAIXA B - BRITA COMERCIAL</v>
      </c>
      <c r="F1839" s="998" t="str">
        <f ca="1">VLOOKUP($B1839,'PLANILHA ORÇAMENTÁRIA'!$C:$M,5,0)</f>
        <v>T</v>
      </c>
      <c r="G1839" s="1000" t="s">
        <v>16</v>
      </c>
      <c r="H1839" s="1001" t="s">
        <v>17</v>
      </c>
      <c r="I1839" s="1001" t="s">
        <v>18</v>
      </c>
      <c r="J1839" s="1001" t="s">
        <v>19</v>
      </c>
      <c r="K1839" s="1001" t="s">
        <v>20</v>
      </c>
      <c r="L1839" s="1001" t="s">
        <v>21</v>
      </c>
      <c r="M1839" s="901">
        <f>M1867</f>
        <v>488.346</v>
      </c>
      <c r="N1839" s="482"/>
    </row>
    <row r="1840" spans="1:17" ht="34.5">
      <c r="B1840" s="905"/>
      <c r="C1840" s="1077"/>
      <c r="D1840" s="1078"/>
      <c r="E1840" s="1013" t="s">
        <v>23409</v>
      </c>
      <c r="F1840" s="1026"/>
      <c r="G1840" s="588"/>
      <c r="H1840" s="588"/>
      <c r="I1840" s="588"/>
      <c r="J1840" s="588"/>
      <c r="K1840" s="588"/>
      <c r="L1840" s="588"/>
      <c r="M1840" s="915"/>
      <c r="N1840" s="117"/>
      <c r="Q1840" s="180"/>
    </row>
    <row r="1841" spans="2:17">
      <c r="B1841" s="905"/>
      <c r="C1841" s="1077"/>
      <c r="D1841" s="1078"/>
      <c r="E1841" s="1013" t="s">
        <v>23410</v>
      </c>
      <c r="F1841" s="1026"/>
      <c r="G1841" s="588"/>
      <c r="H1841" s="588"/>
      <c r="I1841" s="588"/>
      <c r="J1841" s="588"/>
      <c r="K1841" s="588"/>
      <c r="L1841" s="588"/>
      <c r="M1841" s="915"/>
      <c r="N1841" s="117"/>
      <c r="Q1841" s="180"/>
    </row>
    <row r="1842" spans="2:17">
      <c r="B1842" s="905"/>
      <c r="C1842" s="1077"/>
      <c r="D1842" s="1078"/>
      <c r="E1842" s="1018" t="s">
        <v>22834</v>
      </c>
      <c r="F1842" s="1026"/>
      <c r="G1842" s="588"/>
      <c r="H1842" s="588"/>
      <c r="I1842" s="588"/>
      <c r="J1842" s="588"/>
      <c r="K1842" s="588"/>
      <c r="L1842" s="588"/>
      <c r="M1842" s="915"/>
      <c r="N1842" s="117"/>
      <c r="Q1842" s="180"/>
    </row>
    <row r="1843" spans="2:17">
      <c r="B1843" s="905"/>
      <c r="C1843" s="1077"/>
      <c r="D1843" s="1078"/>
      <c r="E1843" s="1025" t="s">
        <v>22835</v>
      </c>
      <c r="F1843" s="1026"/>
      <c r="G1843" s="588">
        <v>2.4</v>
      </c>
      <c r="H1843" s="1012">
        <f>H1697</f>
        <v>135.68</v>
      </c>
      <c r="I1843" s="1012" t="s">
        <v>23393</v>
      </c>
      <c r="J1843" s="1012">
        <v>0.05</v>
      </c>
      <c r="K1843" s="1012">
        <v>514.9</v>
      </c>
      <c r="L1843" s="1012">
        <f>K1843*J1843</f>
        <v>25.745000000000001</v>
      </c>
      <c r="M1843" s="915">
        <f>L1843*G1843</f>
        <v>61.787999999999997</v>
      </c>
      <c r="N1843" s="117"/>
      <c r="Q1843" s="180"/>
    </row>
    <row r="1844" spans="2:17">
      <c r="B1844" s="905"/>
      <c r="C1844" s="1077"/>
      <c r="D1844" s="1078"/>
      <c r="E1844" s="1018" t="s">
        <v>22836</v>
      </c>
      <c r="F1844" s="1026"/>
      <c r="G1844" s="588"/>
      <c r="H1844" s="1012"/>
      <c r="I1844" s="1012"/>
      <c r="J1844" s="1012"/>
      <c r="K1844" s="1012"/>
      <c r="L1844" s="1012"/>
      <c r="M1844" s="915"/>
      <c r="N1844" s="117"/>
      <c r="Q1844" s="180"/>
    </row>
    <row r="1845" spans="2:17">
      <c r="B1845" s="905"/>
      <c r="C1845" s="1077"/>
      <c r="D1845" s="1078"/>
      <c r="E1845" s="1025" t="s">
        <v>22845</v>
      </c>
      <c r="F1845" s="1026"/>
      <c r="G1845" s="588">
        <v>2.4</v>
      </c>
      <c r="H1845" s="1012">
        <f>H1699</f>
        <v>78.47</v>
      </c>
      <c r="I1845" s="1012" t="s">
        <v>23393</v>
      </c>
      <c r="J1845" s="1012">
        <v>0.05</v>
      </c>
      <c r="K1845" s="1012">
        <v>522.99</v>
      </c>
      <c r="L1845" s="1012">
        <f>K1845*J1845</f>
        <v>26.149500000000003</v>
      </c>
      <c r="M1845" s="915">
        <f>L1845*G1845</f>
        <v>62.758800000000008</v>
      </c>
      <c r="N1845" s="117"/>
      <c r="Q1845" s="180"/>
    </row>
    <row r="1846" spans="2:17">
      <c r="B1846" s="905"/>
      <c r="C1846" s="1077"/>
      <c r="D1846" s="1078"/>
      <c r="E1846" s="1025" t="s">
        <v>22846</v>
      </c>
      <c r="F1846" s="1026"/>
      <c r="G1846" s="588">
        <v>2.4</v>
      </c>
      <c r="H1846" s="1012">
        <f>H1700</f>
        <v>87.95</v>
      </c>
      <c r="I1846" s="1012" t="s">
        <v>23393</v>
      </c>
      <c r="J1846" s="1012">
        <v>0.05</v>
      </c>
      <c r="K1846" s="1012">
        <v>620.91999999999996</v>
      </c>
      <c r="L1846" s="1012">
        <f>K1846*J1846</f>
        <v>31.045999999999999</v>
      </c>
      <c r="M1846" s="915">
        <f>L1846*G1846</f>
        <v>74.51039999999999</v>
      </c>
      <c r="N1846" s="117"/>
      <c r="Q1846" s="180"/>
    </row>
    <row r="1847" spans="2:17">
      <c r="B1847" s="905"/>
      <c r="C1847" s="1077"/>
      <c r="D1847" s="1078"/>
      <c r="E1847" s="1025" t="s">
        <v>22837</v>
      </c>
      <c r="F1847" s="1026"/>
      <c r="G1847" s="588">
        <v>2.4</v>
      </c>
      <c r="H1847" s="1012">
        <f>H1701</f>
        <v>57.89</v>
      </c>
      <c r="I1847" s="1012" t="s">
        <v>23393</v>
      </c>
      <c r="J1847" s="1012">
        <v>0.05</v>
      </c>
      <c r="K1847" s="1012">
        <v>418.87</v>
      </c>
      <c r="L1847" s="1012">
        <f>K1847*J1847</f>
        <v>20.9435</v>
      </c>
      <c r="M1847" s="915">
        <f>L1847*G1847</f>
        <v>50.264400000000002</v>
      </c>
      <c r="N1847" s="117"/>
      <c r="Q1847" s="180"/>
    </row>
    <row r="1848" spans="2:17">
      <c r="B1848" s="905"/>
      <c r="C1848" s="1077"/>
      <c r="D1848" s="1078"/>
      <c r="E1848" s="1018" t="s">
        <v>22838</v>
      </c>
      <c r="F1848" s="1026"/>
      <c r="G1848" s="588"/>
      <c r="H1848" s="1012"/>
      <c r="I1848" s="1012"/>
      <c r="J1848" s="1012"/>
      <c r="K1848" s="1012"/>
      <c r="L1848" s="1012"/>
      <c r="M1848" s="915"/>
      <c r="N1848" s="117"/>
      <c r="Q1848" s="180"/>
    </row>
    <row r="1849" spans="2:17">
      <c r="B1849" s="905"/>
      <c r="C1849" s="1077"/>
      <c r="D1849" s="1078"/>
      <c r="E1849" s="1025" t="s">
        <v>22839</v>
      </c>
      <c r="F1849" s="1026"/>
      <c r="G1849" s="588">
        <v>2.4</v>
      </c>
      <c r="H1849" s="1012">
        <f>H1703</f>
        <v>280.3</v>
      </c>
      <c r="I1849" s="1012" t="s">
        <v>23393</v>
      </c>
      <c r="J1849" s="1012">
        <v>0.05</v>
      </c>
      <c r="K1849" s="1012">
        <v>1048.3900000000001</v>
      </c>
      <c r="L1849" s="1012">
        <f>K1849*J1849</f>
        <v>52.419500000000006</v>
      </c>
      <c r="M1849" s="915">
        <f>L1849*G1849</f>
        <v>125.80680000000001</v>
      </c>
      <c r="N1849" s="117"/>
      <c r="Q1849" s="180"/>
    </row>
    <row r="1850" spans="2:17">
      <c r="B1850" s="905"/>
      <c r="C1850" s="1077"/>
      <c r="D1850" s="1078"/>
      <c r="E1850" s="1025" t="s">
        <v>22840</v>
      </c>
      <c r="F1850" s="1026"/>
      <c r="G1850" s="588">
        <v>2.4</v>
      </c>
      <c r="H1850" s="1012">
        <f>H1704</f>
        <v>203.23</v>
      </c>
      <c r="I1850" s="1012" t="s">
        <v>23393</v>
      </c>
      <c r="J1850" s="1012">
        <v>0.05</v>
      </c>
      <c r="K1850" s="1012">
        <v>481.03</v>
      </c>
      <c r="L1850" s="1012">
        <f>K1850*J1850</f>
        <v>24.051500000000001</v>
      </c>
      <c r="M1850" s="915">
        <f>L1850*G1850</f>
        <v>57.723599999999998</v>
      </c>
      <c r="N1850" s="117"/>
      <c r="Q1850" s="180"/>
    </row>
    <row r="1851" spans="2:17">
      <c r="B1851" s="905"/>
      <c r="C1851" s="1077"/>
      <c r="D1851" s="1078"/>
      <c r="E1851" s="1018" t="s">
        <v>22841</v>
      </c>
      <c r="F1851" s="1026"/>
      <c r="G1851" s="588"/>
      <c r="H1851" s="1012"/>
      <c r="I1851" s="1012"/>
      <c r="J1851" s="1012"/>
      <c r="K1851" s="1012"/>
      <c r="L1851" s="1012"/>
      <c r="M1851" s="915"/>
      <c r="N1851" s="117"/>
      <c r="Q1851" s="180"/>
    </row>
    <row r="1852" spans="2:17">
      <c r="B1852" s="905"/>
      <c r="C1852" s="1077"/>
      <c r="D1852" s="1078"/>
      <c r="E1852" s="1025" t="s">
        <v>22842</v>
      </c>
      <c r="F1852" s="1026"/>
      <c r="G1852" s="588">
        <v>2.4</v>
      </c>
      <c r="H1852" s="1012">
        <f>H1706</f>
        <v>186.4</v>
      </c>
      <c r="I1852" s="1012" t="s">
        <v>23393</v>
      </c>
      <c r="J1852" s="1012">
        <v>0.05</v>
      </c>
      <c r="K1852" s="1012">
        <v>203.4</v>
      </c>
      <c r="L1852" s="1012">
        <f>K1852*J1852</f>
        <v>10.170000000000002</v>
      </c>
      <c r="M1852" s="915">
        <f>L1852*G1852</f>
        <v>24.408000000000005</v>
      </c>
      <c r="N1852" s="117"/>
      <c r="Q1852" s="180"/>
    </row>
    <row r="1853" spans="2:17">
      <c r="B1853" s="905"/>
      <c r="C1853" s="1077"/>
      <c r="D1853" s="1078"/>
      <c r="E1853" s="1025"/>
      <c r="F1853" s="1026"/>
      <c r="G1853" s="588"/>
      <c r="H1853" s="1012"/>
      <c r="I1853" s="1012"/>
      <c r="J1853" s="1012"/>
      <c r="K1853" s="1012"/>
      <c r="L1853" s="1012"/>
      <c r="M1853" s="902">
        <f>SUM(M1841:M1852)</f>
        <v>457.26</v>
      </c>
      <c r="N1853" s="117"/>
      <c r="Q1853" s="180"/>
    </row>
    <row r="1854" spans="2:17">
      <c r="B1854" s="905"/>
      <c r="C1854" s="1077"/>
      <c r="D1854" s="1078"/>
      <c r="E1854" s="1025"/>
      <c r="F1854" s="1026"/>
      <c r="G1854" s="588"/>
      <c r="H1854" s="1012"/>
      <c r="I1854" s="1012"/>
      <c r="J1854" s="1012"/>
      <c r="K1854" s="1012"/>
      <c r="L1854" s="1012"/>
      <c r="M1854" s="902"/>
      <c r="N1854" s="117"/>
      <c r="Q1854" s="180"/>
    </row>
    <row r="1855" spans="2:17">
      <c r="B1855" s="905"/>
      <c r="C1855" s="1077"/>
      <c r="D1855" s="1078"/>
      <c r="E1855" s="1013" t="s">
        <v>23411</v>
      </c>
      <c r="F1855" s="1026"/>
      <c r="G1855" s="588"/>
      <c r="H1855" s="1012"/>
      <c r="I1855" s="1012"/>
      <c r="J1855" s="1012"/>
      <c r="K1855" s="1012"/>
      <c r="L1855" s="1012"/>
      <c r="M1855" s="915"/>
      <c r="N1855" s="117"/>
      <c r="Q1855" s="180"/>
    </row>
    <row r="1856" spans="2:17">
      <c r="B1856" s="905"/>
      <c r="C1856" s="1077"/>
      <c r="D1856" s="1078"/>
      <c r="E1856" s="1018" t="s">
        <v>22834</v>
      </c>
      <c r="F1856" s="1026"/>
      <c r="G1856" s="588"/>
      <c r="H1856" s="1012"/>
      <c r="I1856" s="1012"/>
      <c r="J1856" s="1012"/>
      <c r="K1856" s="1012"/>
      <c r="L1856" s="1012"/>
      <c r="M1856" s="915"/>
      <c r="N1856" s="117"/>
      <c r="Q1856" s="180"/>
    </row>
    <row r="1857" spans="1:17">
      <c r="B1857" s="905"/>
      <c r="C1857" s="1077"/>
      <c r="D1857" s="1078"/>
      <c r="E1857" s="1025" t="s">
        <v>22835</v>
      </c>
      <c r="F1857" s="1026"/>
      <c r="G1857" s="588">
        <v>2.4</v>
      </c>
      <c r="H1857" s="1012">
        <f>H1843</f>
        <v>135.68</v>
      </c>
      <c r="I1857" s="1012">
        <v>0.3</v>
      </c>
      <c r="J1857" s="1012">
        <v>0.05</v>
      </c>
      <c r="K1857" s="1012">
        <f>H1857*I1857</f>
        <v>40.704000000000001</v>
      </c>
      <c r="L1857" s="1012">
        <f>K1857*J1857</f>
        <v>2.0352000000000001</v>
      </c>
      <c r="M1857" s="915">
        <f>L1857*G1857</f>
        <v>4.8844799999999999</v>
      </c>
      <c r="N1857" s="117"/>
      <c r="Q1857" s="180"/>
    </row>
    <row r="1858" spans="1:17">
      <c r="B1858" s="905"/>
      <c r="C1858" s="1077"/>
      <c r="D1858" s="1078"/>
      <c r="E1858" s="1018" t="s">
        <v>22836</v>
      </c>
      <c r="F1858" s="1026"/>
      <c r="G1858" s="588"/>
      <c r="H1858" s="1012"/>
      <c r="I1858" s="1012"/>
      <c r="J1858" s="1012"/>
      <c r="K1858" s="1012"/>
      <c r="L1858" s="1012"/>
      <c r="M1858" s="915"/>
      <c r="N1858" s="117"/>
      <c r="Q1858" s="180"/>
    </row>
    <row r="1859" spans="1:17">
      <c r="B1859" s="905"/>
      <c r="C1859" s="1077"/>
      <c r="D1859" s="1078"/>
      <c r="E1859" s="1025" t="s">
        <v>22837</v>
      </c>
      <c r="F1859" s="1026"/>
      <c r="G1859" s="588">
        <v>2.4</v>
      </c>
      <c r="H1859" s="1012">
        <f>H1847</f>
        <v>57.89</v>
      </c>
      <c r="I1859" s="1012">
        <v>0.3</v>
      </c>
      <c r="J1859" s="1012">
        <v>0.05</v>
      </c>
      <c r="K1859" s="1012">
        <f>H1859*I1859</f>
        <v>17.367000000000001</v>
      </c>
      <c r="L1859" s="1012">
        <f>K1859*J1859</f>
        <v>0.86835000000000007</v>
      </c>
      <c r="M1859" s="915">
        <f>L1859*G1859</f>
        <v>2.0840399999999999</v>
      </c>
      <c r="N1859" s="117"/>
      <c r="Q1859" s="180"/>
    </row>
    <row r="1860" spans="1:17">
      <c r="B1860" s="905"/>
      <c r="C1860" s="1077"/>
      <c r="D1860" s="1078"/>
      <c r="E1860" s="1018" t="s">
        <v>22838</v>
      </c>
      <c r="F1860" s="1026"/>
      <c r="G1860" s="588"/>
      <c r="H1860" s="1012"/>
      <c r="I1860" s="1012"/>
      <c r="J1860" s="1012"/>
      <c r="K1860" s="1012"/>
      <c r="L1860" s="1012"/>
      <c r="M1860" s="915"/>
      <c r="N1860" s="117"/>
      <c r="Q1860" s="180"/>
    </row>
    <row r="1861" spans="1:17">
      <c r="B1861" s="905"/>
      <c r="C1861" s="1077"/>
      <c r="D1861" s="1078"/>
      <c r="E1861" s="1025" t="s">
        <v>22839</v>
      </c>
      <c r="F1861" s="1026"/>
      <c r="G1861" s="588">
        <v>2.4</v>
      </c>
      <c r="H1861" s="1012">
        <f>H1849</f>
        <v>280.3</v>
      </c>
      <c r="I1861" s="1012">
        <v>0.3</v>
      </c>
      <c r="J1861" s="1012">
        <v>0.05</v>
      </c>
      <c r="K1861" s="1012">
        <f>H1861*I1861</f>
        <v>84.09</v>
      </c>
      <c r="L1861" s="1012">
        <f>K1861*J1861</f>
        <v>4.2045000000000003</v>
      </c>
      <c r="M1861" s="915">
        <f>L1861*G1861</f>
        <v>10.0908</v>
      </c>
      <c r="N1861" s="117"/>
      <c r="Q1861" s="180"/>
    </row>
    <row r="1862" spans="1:17">
      <c r="B1862" s="905"/>
      <c r="C1862" s="1077"/>
      <c r="D1862" s="1078"/>
      <c r="E1862" s="1025" t="s">
        <v>22840</v>
      </c>
      <c r="F1862" s="1026"/>
      <c r="G1862" s="588">
        <v>2.4</v>
      </c>
      <c r="H1862" s="1012">
        <f>H1850</f>
        <v>203.23</v>
      </c>
      <c r="I1862" s="1012">
        <v>0.3</v>
      </c>
      <c r="J1862" s="1012">
        <v>0.05</v>
      </c>
      <c r="K1862" s="1012">
        <f>H1862*I1862</f>
        <v>60.968999999999994</v>
      </c>
      <c r="L1862" s="1012">
        <f>K1862*J1862</f>
        <v>3.0484499999999999</v>
      </c>
      <c r="M1862" s="915">
        <f>L1862*G1862</f>
        <v>7.316279999999999</v>
      </c>
      <c r="N1862" s="117"/>
      <c r="Q1862" s="180"/>
    </row>
    <row r="1863" spans="1:17">
      <c r="B1863" s="905"/>
      <c r="C1863" s="1077"/>
      <c r="D1863" s="1078"/>
      <c r="E1863" s="1018" t="s">
        <v>22841</v>
      </c>
      <c r="F1863" s="1026"/>
      <c r="G1863" s="588"/>
      <c r="H1863" s="1012"/>
      <c r="I1863" s="1012"/>
      <c r="J1863" s="1012"/>
      <c r="K1863" s="1012"/>
      <c r="L1863" s="1012"/>
      <c r="M1863" s="915"/>
      <c r="N1863" s="117"/>
      <c r="Q1863" s="180"/>
    </row>
    <row r="1864" spans="1:17">
      <c r="B1864" s="905"/>
      <c r="C1864" s="1077"/>
      <c r="D1864" s="1078"/>
      <c r="E1864" s="1025" t="s">
        <v>22842</v>
      </c>
      <c r="F1864" s="1026"/>
      <c r="G1864" s="588">
        <v>2.4</v>
      </c>
      <c r="H1864" s="1012">
        <f>H1852</f>
        <v>186.4</v>
      </c>
      <c r="I1864" s="1012">
        <v>0.3</v>
      </c>
      <c r="J1864" s="1012">
        <v>0.05</v>
      </c>
      <c r="K1864" s="1012">
        <f>H1864*I1864</f>
        <v>55.92</v>
      </c>
      <c r="L1864" s="1012">
        <f>K1864*J1864</f>
        <v>2.7960000000000003</v>
      </c>
      <c r="M1864" s="915">
        <f>L1864*G1864</f>
        <v>6.7104000000000008</v>
      </c>
      <c r="N1864" s="117"/>
      <c r="Q1864" s="180"/>
    </row>
    <row r="1865" spans="1:17">
      <c r="B1865" s="905"/>
      <c r="C1865" s="1077"/>
      <c r="D1865" s="1078"/>
      <c r="E1865" s="1025"/>
      <c r="F1865" s="1026"/>
      <c r="G1865" s="588"/>
      <c r="H1865" s="1012"/>
      <c r="I1865" s="1012"/>
      <c r="J1865" s="1012"/>
      <c r="K1865" s="1012"/>
      <c r="L1865" s="1012"/>
      <c r="M1865" s="902">
        <f>SUBTOTAL(9,M1855:M1864)</f>
        <v>31.085999999999999</v>
      </c>
      <c r="N1865" s="117"/>
      <c r="Q1865" s="180"/>
    </row>
    <row r="1866" spans="1:17">
      <c r="B1866" s="905"/>
      <c r="C1866" s="1077"/>
      <c r="D1866" s="1078"/>
      <c r="E1866" s="1025"/>
      <c r="F1866" s="1026"/>
      <c r="G1866" s="588"/>
      <c r="H1866" s="1012"/>
      <c r="I1866" s="1012"/>
      <c r="J1866" s="1012"/>
      <c r="K1866" s="1012"/>
      <c r="L1866" s="1012"/>
      <c r="M1866" s="902"/>
      <c r="N1866" s="117"/>
      <c r="O1866" s="103"/>
      <c r="Q1866" s="180"/>
    </row>
    <row r="1867" spans="1:17">
      <c r="B1867" s="905"/>
      <c r="C1867" s="1077"/>
      <c r="D1867" s="1078"/>
      <c r="E1867" s="1018" t="s">
        <v>23412</v>
      </c>
      <c r="F1867" s="1026"/>
      <c r="G1867" s="865"/>
      <c r="H1867" s="588"/>
      <c r="I1867" s="588"/>
      <c r="J1867" s="588"/>
      <c r="K1867" s="1015"/>
      <c r="L1867" s="1015"/>
      <c r="M1867" s="902">
        <f>M1853+M1865</f>
        <v>488.346</v>
      </c>
      <c r="N1867" s="117"/>
      <c r="O1867" s="103"/>
      <c r="Q1867" s="180"/>
    </row>
    <row r="1868" spans="1:17">
      <c r="B1868" s="905"/>
      <c r="C1868" s="1077"/>
      <c r="D1868" s="1078"/>
      <c r="E1868" s="1013"/>
      <c r="F1868" s="1026"/>
      <c r="G1868" s="588"/>
      <c r="H1868" s="588"/>
      <c r="I1868" s="588"/>
      <c r="J1868" s="588"/>
      <c r="K1868" s="588"/>
      <c r="L1868" s="588"/>
      <c r="M1868" s="915"/>
      <c r="N1868" s="588"/>
      <c r="O1868" s="103"/>
      <c r="Q1868" s="180"/>
    </row>
    <row r="1869" spans="1:17" s="483" customFormat="1">
      <c r="A1869" s="927">
        <v>9</v>
      </c>
      <c r="B1869" s="891" t="str">
        <f>$B$1664&amp;"."&amp;A1869</f>
        <v>6.9</v>
      </c>
      <c r="C1869" s="998">
        <f ca="1">VLOOKUP($B1869,'PLANILHA ORÇAMENTÁRIA'!$C:$M,2,0)</f>
        <v>4011471</v>
      </c>
      <c r="D1869" s="998" t="str">
        <f ca="1">VLOOKUP($B1869,'PLANILHA ORÇAMENTÁRIA'!$C:$M,3,0)</f>
        <v>SICRO 3</v>
      </c>
      <c r="E1869" s="999" t="str">
        <f ca="1">VLOOKUP($B1869,'PLANILHA ORÇAMENTÁRIA'!$C:$M,4,0)</f>
        <v>CONCRETO ASFÁLTICO COM BORRACHA - FAIXA C - BRITA COMERCIAL</v>
      </c>
      <c r="F1869" s="998" t="str">
        <f ca="1">VLOOKUP($B1869,'PLANILHA ORÇAMENTÁRIA'!$C:$M,5,0)</f>
        <v>T</v>
      </c>
      <c r="G1869" s="1000" t="s">
        <v>16</v>
      </c>
      <c r="H1869" s="1001" t="s">
        <v>17</v>
      </c>
      <c r="I1869" s="1001" t="s">
        <v>18</v>
      </c>
      <c r="J1869" s="1001" t="s">
        <v>19</v>
      </c>
      <c r="K1869" s="1001" t="s">
        <v>20</v>
      </c>
      <c r="L1869" s="1001" t="s">
        <v>21</v>
      </c>
      <c r="M1869" s="901">
        <f>M1896</f>
        <v>519.43200000000002</v>
      </c>
      <c r="N1869" s="482"/>
    </row>
    <row r="1870" spans="1:17" ht="34.5">
      <c r="B1870" s="905"/>
      <c r="C1870" s="1077"/>
      <c r="D1870" s="1078"/>
      <c r="E1870" s="1013" t="s">
        <v>23413</v>
      </c>
      <c r="F1870" s="1026"/>
      <c r="G1870" s="588"/>
      <c r="H1870" s="588"/>
      <c r="I1870" s="588"/>
      <c r="J1870" s="588"/>
      <c r="K1870" s="588"/>
      <c r="L1870" s="588"/>
      <c r="M1870" s="915"/>
      <c r="N1870" s="117"/>
      <c r="Q1870" s="180"/>
    </row>
    <row r="1871" spans="1:17">
      <c r="B1871" s="905"/>
      <c r="C1871" s="1077"/>
      <c r="D1871" s="1078"/>
      <c r="E1871" s="1013" t="s">
        <v>23414</v>
      </c>
      <c r="F1871" s="1026"/>
      <c r="G1871" s="588"/>
      <c r="H1871" s="588"/>
      <c r="I1871" s="588"/>
      <c r="J1871" s="588"/>
      <c r="K1871" s="588"/>
      <c r="L1871" s="588"/>
      <c r="M1871" s="915"/>
      <c r="N1871" s="117"/>
      <c r="Q1871" s="180"/>
    </row>
    <row r="1872" spans="1:17">
      <c r="B1872" s="905"/>
      <c r="C1872" s="1077"/>
      <c r="D1872" s="1078"/>
      <c r="E1872" s="1018" t="s">
        <v>22834</v>
      </c>
      <c r="F1872" s="1026"/>
      <c r="G1872" s="588" t="s">
        <v>23415</v>
      </c>
      <c r="H1872" s="588"/>
      <c r="I1872" s="588"/>
      <c r="J1872" s="588"/>
      <c r="K1872" s="588"/>
      <c r="L1872" s="588"/>
      <c r="M1872" s="915"/>
      <c r="N1872" s="117"/>
      <c r="Q1872" s="180"/>
    </row>
    <row r="1873" spans="2:17">
      <c r="B1873" s="905"/>
      <c r="C1873" s="1077"/>
      <c r="D1873" s="1078"/>
      <c r="E1873" s="1025" t="s">
        <v>22835</v>
      </c>
      <c r="F1873" s="1026"/>
      <c r="G1873" s="588">
        <v>2.4</v>
      </c>
      <c r="H1873" s="1012">
        <f>H1843</f>
        <v>135.68</v>
      </c>
      <c r="I1873" s="1012" t="str">
        <f>I1843</f>
        <v>Variável*</v>
      </c>
      <c r="J1873" s="1012">
        <v>0.05</v>
      </c>
      <c r="K1873" s="1012">
        <v>514.9</v>
      </c>
      <c r="L1873" s="1012">
        <f>K1873*J1873</f>
        <v>25.745000000000001</v>
      </c>
      <c r="M1873" s="915">
        <f>L1873*G1873</f>
        <v>61.787999999999997</v>
      </c>
      <c r="N1873" s="117"/>
      <c r="Q1873" s="180"/>
    </row>
    <row r="1874" spans="2:17">
      <c r="B1874" s="905"/>
      <c r="C1874" s="1077"/>
      <c r="D1874" s="1078"/>
      <c r="E1874" s="1018" t="s">
        <v>22836</v>
      </c>
      <c r="F1874" s="1026"/>
      <c r="G1874" s="588"/>
      <c r="H1874" s="1012"/>
      <c r="I1874" s="1012"/>
      <c r="J1874" s="1012"/>
      <c r="K1874" s="1012"/>
      <c r="L1874" s="1012"/>
      <c r="M1874" s="915"/>
      <c r="N1874" s="117"/>
      <c r="Q1874" s="180"/>
    </row>
    <row r="1875" spans="2:17">
      <c r="B1875" s="905"/>
      <c r="C1875" s="1077"/>
      <c r="D1875" s="1078"/>
      <c r="E1875" s="1025" t="s">
        <v>22845</v>
      </c>
      <c r="F1875" s="1026"/>
      <c r="G1875" s="588">
        <v>2.4</v>
      </c>
      <c r="H1875" s="1012">
        <f t="shared" ref="H1875:I1877" si="227">H1845</f>
        <v>78.47</v>
      </c>
      <c r="I1875" s="1012" t="str">
        <f t="shared" si="227"/>
        <v>Variável*</v>
      </c>
      <c r="J1875" s="1012">
        <v>0.05</v>
      </c>
      <c r="K1875" s="1012">
        <v>522.99</v>
      </c>
      <c r="L1875" s="1012">
        <f>K1875*J1875</f>
        <v>26.149500000000003</v>
      </c>
      <c r="M1875" s="915">
        <f t="shared" ref="M1875:M1877" si="228">L1875*G1875</f>
        <v>62.758800000000008</v>
      </c>
      <c r="N1875" s="117"/>
      <c r="Q1875" s="180"/>
    </row>
    <row r="1876" spans="2:17">
      <c r="B1876" s="905"/>
      <c r="C1876" s="1077"/>
      <c r="D1876" s="1078"/>
      <c r="E1876" s="1025" t="s">
        <v>22846</v>
      </c>
      <c r="F1876" s="1026"/>
      <c r="G1876" s="588">
        <v>2.4</v>
      </c>
      <c r="H1876" s="1012">
        <f t="shared" si="227"/>
        <v>87.95</v>
      </c>
      <c r="I1876" s="1012" t="str">
        <f t="shared" si="227"/>
        <v>Variável*</v>
      </c>
      <c r="J1876" s="1012">
        <v>0.05</v>
      </c>
      <c r="K1876" s="1012">
        <v>620.91999999999996</v>
      </c>
      <c r="L1876" s="1012">
        <f>K1876*J1876</f>
        <v>31.045999999999999</v>
      </c>
      <c r="M1876" s="915">
        <f t="shared" si="228"/>
        <v>74.51039999999999</v>
      </c>
      <c r="N1876" s="117"/>
      <c r="Q1876" s="180"/>
    </row>
    <row r="1877" spans="2:17">
      <c r="B1877" s="905"/>
      <c r="C1877" s="1077"/>
      <c r="D1877" s="1078"/>
      <c r="E1877" s="1025" t="s">
        <v>22837</v>
      </c>
      <c r="F1877" s="1026"/>
      <c r="G1877" s="588">
        <v>2.4</v>
      </c>
      <c r="H1877" s="1012">
        <f t="shared" si="227"/>
        <v>57.89</v>
      </c>
      <c r="I1877" s="1012" t="str">
        <f t="shared" si="227"/>
        <v>Variável*</v>
      </c>
      <c r="J1877" s="1012">
        <v>0.05</v>
      </c>
      <c r="K1877" s="1012">
        <v>418.87</v>
      </c>
      <c r="L1877" s="1012">
        <f>K1877*J1877</f>
        <v>20.9435</v>
      </c>
      <c r="M1877" s="915">
        <f t="shared" si="228"/>
        <v>50.264400000000002</v>
      </c>
      <c r="N1877" s="117"/>
      <c r="Q1877" s="180"/>
    </row>
    <row r="1878" spans="2:17">
      <c r="B1878" s="905"/>
      <c r="C1878" s="1077"/>
      <c r="D1878" s="1078"/>
      <c r="E1878" s="1018" t="s">
        <v>22838</v>
      </c>
      <c r="F1878" s="1026"/>
      <c r="G1878" s="588"/>
      <c r="H1878" s="1012"/>
      <c r="I1878" s="1012"/>
      <c r="J1878" s="1012"/>
      <c r="K1878" s="1012"/>
      <c r="L1878" s="1012"/>
      <c r="M1878" s="915"/>
      <c r="N1878" s="117"/>
      <c r="Q1878" s="180"/>
    </row>
    <row r="1879" spans="2:17">
      <c r="B1879" s="905"/>
      <c r="C1879" s="1077"/>
      <c r="D1879" s="1078"/>
      <c r="E1879" s="1025" t="s">
        <v>22839</v>
      </c>
      <c r="F1879" s="1026"/>
      <c r="G1879" s="588">
        <v>2.4</v>
      </c>
      <c r="H1879" s="1012">
        <f>H1849</f>
        <v>280.3</v>
      </c>
      <c r="I1879" s="1012" t="str">
        <f>I1849</f>
        <v>Variável*</v>
      </c>
      <c r="J1879" s="1012">
        <v>0.05</v>
      </c>
      <c r="K1879" s="1012">
        <v>1048.3900000000001</v>
      </c>
      <c r="L1879" s="1012">
        <f>K1879*J1879</f>
        <v>52.419500000000006</v>
      </c>
      <c r="M1879" s="915">
        <f t="shared" ref="M1879:M1880" si="229">L1879*G1879</f>
        <v>125.80680000000001</v>
      </c>
      <c r="N1879" s="117"/>
      <c r="Q1879" s="180"/>
    </row>
    <row r="1880" spans="2:17">
      <c r="B1880" s="905"/>
      <c r="C1880" s="1077"/>
      <c r="D1880" s="1078"/>
      <c r="E1880" s="1025" t="s">
        <v>22840</v>
      </c>
      <c r="F1880" s="1026"/>
      <c r="G1880" s="588">
        <v>2.4</v>
      </c>
      <c r="H1880" s="1012">
        <f>H1850</f>
        <v>203.23</v>
      </c>
      <c r="I1880" s="1012" t="str">
        <f>I1850</f>
        <v>Variável*</v>
      </c>
      <c r="J1880" s="1012">
        <v>0.05</v>
      </c>
      <c r="K1880" s="1012">
        <v>481.03</v>
      </c>
      <c r="L1880" s="1012">
        <f>K1880*J1880</f>
        <v>24.051500000000001</v>
      </c>
      <c r="M1880" s="915">
        <f t="shared" si="229"/>
        <v>57.723599999999998</v>
      </c>
      <c r="N1880" s="117"/>
      <c r="Q1880" s="180"/>
    </row>
    <row r="1881" spans="2:17">
      <c r="B1881" s="905"/>
      <c r="C1881" s="1077"/>
      <c r="D1881" s="1078"/>
      <c r="E1881" s="1018" t="s">
        <v>22841</v>
      </c>
      <c r="F1881" s="1026"/>
      <c r="G1881" s="588"/>
      <c r="H1881" s="1012"/>
      <c r="I1881" s="1012"/>
      <c r="J1881" s="1012"/>
      <c r="K1881" s="1012"/>
      <c r="L1881" s="1012"/>
      <c r="M1881" s="915"/>
      <c r="N1881" s="117"/>
      <c r="Q1881" s="180"/>
    </row>
    <row r="1882" spans="2:17">
      <c r="B1882" s="905"/>
      <c r="C1882" s="1077"/>
      <c r="D1882" s="1078"/>
      <c r="E1882" s="1025" t="s">
        <v>22842</v>
      </c>
      <c r="F1882" s="1026"/>
      <c r="G1882" s="588">
        <v>2.4</v>
      </c>
      <c r="H1882" s="1012">
        <f>H1852</f>
        <v>186.4</v>
      </c>
      <c r="I1882" s="1012" t="str">
        <f>I1852</f>
        <v>Variável*</v>
      </c>
      <c r="J1882" s="1012">
        <v>0.05</v>
      </c>
      <c r="K1882" s="1012">
        <v>203.4</v>
      </c>
      <c r="L1882" s="1012">
        <f>K1882*J1882</f>
        <v>10.170000000000002</v>
      </c>
      <c r="M1882" s="915">
        <f t="shared" ref="M1882" si="230">L1882*G1882</f>
        <v>24.408000000000005</v>
      </c>
      <c r="N1882" s="117"/>
      <c r="Q1882" s="180"/>
    </row>
    <row r="1883" spans="2:17">
      <c r="B1883" s="905"/>
      <c r="C1883" s="1077"/>
      <c r="D1883" s="1078"/>
      <c r="E1883" s="1025"/>
      <c r="F1883" s="1026"/>
      <c r="G1883" s="588"/>
      <c r="H1883" s="1012"/>
      <c r="I1883" s="1012"/>
      <c r="J1883" s="1012"/>
      <c r="K1883" s="1012"/>
      <c r="L1883" s="1012"/>
      <c r="M1883" s="902">
        <f>SUBTOTAL(9,M1873:M1882)</f>
        <v>457.26</v>
      </c>
      <c r="N1883" s="117"/>
      <c r="Q1883" s="180"/>
    </row>
    <row r="1884" spans="2:17">
      <c r="B1884" s="905"/>
      <c r="C1884" s="1077"/>
      <c r="D1884" s="1078"/>
      <c r="E1884" s="1013" t="s">
        <v>23416</v>
      </c>
      <c r="F1884" s="1026"/>
      <c r="G1884" s="588"/>
      <c r="H1884" s="1012"/>
      <c r="I1884" s="1012"/>
      <c r="J1884" s="1012"/>
      <c r="K1884" s="1012"/>
      <c r="L1884" s="1012"/>
      <c r="M1884" s="915"/>
      <c r="N1884" s="117"/>
      <c r="Q1884" s="180"/>
    </row>
    <row r="1885" spans="2:17">
      <c r="B1885" s="905"/>
      <c r="C1885" s="1077"/>
      <c r="D1885" s="1078"/>
      <c r="E1885" s="1018" t="s">
        <v>22834</v>
      </c>
      <c r="F1885" s="1026"/>
      <c r="G1885" s="588"/>
      <c r="H1885" s="1012"/>
      <c r="I1885" s="1012"/>
      <c r="J1885" s="1012"/>
      <c r="K1885" s="1012"/>
      <c r="L1885" s="1012"/>
      <c r="M1885" s="915"/>
      <c r="N1885" s="117"/>
      <c r="Q1885" s="180"/>
    </row>
    <row r="1886" spans="2:17">
      <c r="B1886" s="905"/>
      <c r="C1886" s="1077"/>
      <c r="D1886" s="1078"/>
      <c r="E1886" s="1025" t="s">
        <v>22835</v>
      </c>
      <c r="F1886" s="1026"/>
      <c r="G1886" s="588">
        <v>2.4</v>
      </c>
      <c r="H1886" s="1012">
        <f>H1857</f>
        <v>135.68</v>
      </c>
      <c r="I1886" s="1012">
        <v>0.6</v>
      </c>
      <c r="J1886" s="1012">
        <v>0.05</v>
      </c>
      <c r="K1886" s="1012">
        <f>H1886*I1886</f>
        <v>81.408000000000001</v>
      </c>
      <c r="L1886" s="1012">
        <f>K1886*J1886</f>
        <v>4.0704000000000002</v>
      </c>
      <c r="M1886" s="915">
        <f>L1886*G1886</f>
        <v>9.7689599999999999</v>
      </c>
      <c r="N1886" s="117"/>
      <c r="Q1886" s="180"/>
    </row>
    <row r="1887" spans="2:17">
      <c r="B1887" s="905"/>
      <c r="C1887" s="1077"/>
      <c r="D1887" s="1078"/>
      <c r="E1887" s="1018" t="s">
        <v>22836</v>
      </c>
      <c r="F1887" s="1026"/>
      <c r="G1887" s="588"/>
      <c r="H1887" s="1012"/>
      <c r="I1887" s="1012"/>
      <c r="J1887" s="1012"/>
      <c r="K1887" s="1012"/>
      <c r="L1887" s="1012"/>
      <c r="M1887" s="915"/>
      <c r="N1887" s="117"/>
      <c r="Q1887" s="180"/>
    </row>
    <row r="1888" spans="2:17">
      <c r="B1888" s="905"/>
      <c r="C1888" s="1077"/>
      <c r="D1888" s="1078"/>
      <c r="E1888" s="1025" t="s">
        <v>22837</v>
      </c>
      <c r="F1888" s="1026"/>
      <c r="G1888" s="588">
        <v>2.4</v>
      </c>
      <c r="H1888" s="1012">
        <f>H1859</f>
        <v>57.89</v>
      </c>
      <c r="I1888" s="1012">
        <v>0.6</v>
      </c>
      <c r="J1888" s="1012">
        <v>0.05</v>
      </c>
      <c r="K1888" s="1012">
        <f t="shared" ref="K1888:K1893" si="231">H1888*I1888</f>
        <v>34.734000000000002</v>
      </c>
      <c r="L1888" s="1012">
        <f>K1888*J1888</f>
        <v>1.7367000000000001</v>
      </c>
      <c r="M1888" s="915">
        <f>L1888*G1888</f>
        <v>4.1680799999999998</v>
      </c>
      <c r="N1888" s="117"/>
      <c r="Q1888" s="180"/>
    </row>
    <row r="1889" spans="1:17">
      <c r="B1889" s="905"/>
      <c r="C1889" s="1077"/>
      <c r="D1889" s="1078"/>
      <c r="E1889" s="1018" t="s">
        <v>22838</v>
      </c>
      <c r="F1889" s="1026"/>
      <c r="G1889" s="588"/>
      <c r="H1889" s="1012"/>
      <c r="I1889" s="1012"/>
      <c r="J1889" s="1012"/>
      <c r="K1889" s="1012"/>
      <c r="L1889" s="1012"/>
      <c r="M1889" s="915"/>
      <c r="N1889" s="117"/>
      <c r="Q1889" s="180"/>
    </row>
    <row r="1890" spans="1:17">
      <c r="B1890" s="905"/>
      <c r="C1890" s="1077"/>
      <c r="D1890" s="1078"/>
      <c r="E1890" s="1025" t="s">
        <v>22839</v>
      </c>
      <c r="F1890" s="1026"/>
      <c r="G1890" s="588">
        <v>2.4</v>
      </c>
      <c r="H1890" s="1012">
        <f>H1861</f>
        <v>280.3</v>
      </c>
      <c r="I1890" s="1012">
        <v>0.6</v>
      </c>
      <c r="J1890" s="1012">
        <v>0.05</v>
      </c>
      <c r="K1890" s="1012">
        <f t="shared" si="231"/>
        <v>168.18</v>
      </c>
      <c r="L1890" s="1012">
        <f>K1890*J1890</f>
        <v>8.4090000000000007</v>
      </c>
      <c r="M1890" s="915">
        <f>L1890*G1890</f>
        <v>20.1816</v>
      </c>
      <c r="N1890" s="117"/>
      <c r="Q1890" s="180"/>
    </row>
    <row r="1891" spans="1:17">
      <c r="B1891" s="905"/>
      <c r="C1891" s="1077"/>
      <c r="D1891" s="1078"/>
      <c r="E1891" s="1025" t="s">
        <v>22840</v>
      </c>
      <c r="F1891" s="1026"/>
      <c r="G1891" s="588">
        <v>2.4</v>
      </c>
      <c r="H1891" s="1012">
        <f>H1862</f>
        <v>203.23</v>
      </c>
      <c r="I1891" s="1012">
        <v>0.6</v>
      </c>
      <c r="J1891" s="1012">
        <v>0.05</v>
      </c>
      <c r="K1891" s="1012">
        <f t="shared" si="231"/>
        <v>121.93799999999999</v>
      </c>
      <c r="L1891" s="1012">
        <f>K1891*J1891</f>
        <v>6.0968999999999998</v>
      </c>
      <c r="M1891" s="915">
        <f>L1891*G1891</f>
        <v>14.632559999999998</v>
      </c>
      <c r="N1891" s="117"/>
      <c r="Q1891" s="180"/>
    </row>
    <row r="1892" spans="1:17">
      <c r="B1892" s="905"/>
      <c r="C1892" s="1077"/>
      <c r="D1892" s="1078"/>
      <c r="E1892" s="1018" t="s">
        <v>22841</v>
      </c>
      <c r="F1892" s="1026"/>
      <c r="G1892" s="588"/>
      <c r="H1892" s="1012"/>
      <c r="I1892" s="1012"/>
      <c r="J1892" s="1012"/>
      <c r="K1892" s="1012"/>
      <c r="L1892" s="1012"/>
      <c r="M1892" s="915"/>
      <c r="N1892" s="117"/>
      <c r="Q1892" s="180"/>
    </row>
    <row r="1893" spans="1:17">
      <c r="B1893" s="905"/>
      <c r="C1893" s="1077"/>
      <c r="D1893" s="1078"/>
      <c r="E1893" s="1025" t="s">
        <v>22842</v>
      </c>
      <c r="F1893" s="1026"/>
      <c r="G1893" s="588">
        <v>2.4</v>
      </c>
      <c r="H1893" s="1012">
        <f>H1864</f>
        <v>186.4</v>
      </c>
      <c r="I1893" s="1012">
        <v>0.6</v>
      </c>
      <c r="J1893" s="1012">
        <v>0.05</v>
      </c>
      <c r="K1893" s="1012">
        <f t="shared" si="231"/>
        <v>111.84</v>
      </c>
      <c r="L1893" s="1012">
        <f>K1893*J1893</f>
        <v>5.5920000000000005</v>
      </c>
      <c r="M1893" s="915">
        <f>L1893*G1893</f>
        <v>13.420800000000002</v>
      </c>
      <c r="N1893" s="117"/>
      <c r="Q1893" s="180"/>
    </row>
    <row r="1894" spans="1:17">
      <c r="B1894" s="905"/>
      <c r="C1894" s="1077"/>
      <c r="D1894" s="1078"/>
      <c r="E1894" s="1013"/>
      <c r="F1894" s="1026"/>
      <c r="G1894" s="588"/>
      <c r="H1894" s="1012"/>
      <c r="I1894" s="1012"/>
      <c r="J1894" s="1012"/>
      <c r="L1894" s="1012"/>
      <c r="M1894" s="902">
        <f>SUBTOTAL(9,M1885:M1893)</f>
        <v>62.171999999999997</v>
      </c>
      <c r="N1894" s="117"/>
      <c r="Q1894" s="180"/>
    </row>
    <row r="1895" spans="1:17">
      <c r="B1895" s="905"/>
      <c r="C1895" s="1077"/>
      <c r="D1895" s="1078"/>
      <c r="E1895" s="1013"/>
      <c r="F1895" s="1026"/>
      <c r="G1895" s="588"/>
      <c r="H1895" s="1012"/>
      <c r="I1895" s="1012"/>
      <c r="J1895" s="1012"/>
      <c r="L1895" s="1012"/>
      <c r="M1895" s="902"/>
      <c r="N1895" s="117"/>
      <c r="Q1895" s="180"/>
    </row>
    <row r="1896" spans="1:17">
      <c r="B1896" s="905"/>
      <c r="C1896" s="1077"/>
      <c r="D1896" s="1078"/>
      <c r="E1896" s="1018" t="s">
        <v>23417</v>
      </c>
      <c r="F1896" s="1026"/>
      <c r="G1896" s="865"/>
      <c r="H1896" s="588"/>
      <c r="I1896" s="588"/>
      <c r="J1896" s="588"/>
      <c r="K1896" s="1015"/>
      <c r="L1896" s="1015"/>
      <c r="M1896" s="902">
        <f>M1883+M1894</f>
        <v>519.43200000000002</v>
      </c>
      <c r="N1896" s="117"/>
      <c r="Q1896" s="180"/>
    </row>
    <row r="1897" spans="1:17">
      <c r="B1897" s="905"/>
      <c r="C1897" s="1077"/>
      <c r="D1897" s="1078"/>
      <c r="E1897" s="1013"/>
      <c r="F1897" s="1026"/>
      <c r="G1897" s="588"/>
      <c r="H1897" s="865"/>
      <c r="I1897" s="865"/>
      <c r="J1897" s="865"/>
      <c r="K1897" s="865"/>
      <c r="L1897" s="865"/>
      <c r="M1897" s="916"/>
      <c r="N1897" s="117"/>
      <c r="Q1897" s="180"/>
    </row>
    <row r="1898" spans="1:17" s="483" customFormat="1" ht="36.75">
      <c r="A1898" s="927">
        <v>10</v>
      </c>
      <c r="B1898" s="891" t="str">
        <f>$B$1664&amp;"."&amp;A1898</f>
        <v>6.10</v>
      </c>
      <c r="C1898" s="998">
        <f ca="1">VLOOKUP($B1898,'PLANILHA ORÇAMENTÁRIA'!$C:$M,2,0)</f>
        <v>100980</v>
      </c>
      <c r="D1898" s="998" t="str">
        <f ca="1">VLOOKUP($B1898,'PLANILHA ORÇAMENTÁRIA'!$C:$M,3,0)</f>
        <v>SINAPI</v>
      </c>
      <c r="E1898" s="999" t="str">
        <f ca="1">VLOOKUP($B1898,'PLANILHA ORÇAMENTÁRIA'!$C:$M,4,0)</f>
        <v>CARGA, MANOBRA E DESCARGA DE SOLOS E MATERIAIS GRANULARES EM CAMINHÃO BASCULANTE 18 M³ - CARGA COM ESCAVADEIRA HIDRÁULICA (CAÇAMBA DE 1,20 M³ / 155 HP) E DESCARGA LIVRE (UNIDADE: M3). AF_07/2020</v>
      </c>
      <c r="F1898" s="998" t="str">
        <f ca="1">VLOOKUP($B1898,'PLANILHA ORÇAMENTÁRIA'!$C:$M,5,0)</f>
        <v>M3</v>
      </c>
      <c r="G1898" s="1000" t="s">
        <v>19975</v>
      </c>
      <c r="H1898" s="1001" t="s">
        <v>17</v>
      </c>
      <c r="I1898" s="1001" t="s">
        <v>18</v>
      </c>
      <c r="J1898" s="1001" t="s">
        <v>19</v>
      </c>
      <c r="K1898" s="1001" t="s">
        <v>20</v>
      </c>
      <c r="L1898" s="1001" t="s">
        <v>21</v>
      </c>
      <c r="M1898" s="901">
        <f>M1903</f>
        <v>89.372249999999994</v>
      </c>
      <c r="N1898" s="482"/>
    </row>
    <row r="1899" spans="1:17" ht="24">
      <c r="B1899" s="905"/>
      <c r="C1899" s="1077"/>
      <c r="D1899" s="1078"/>
      <c r="E1899" s="1013" t="s">
        <v>22833</v>
      </c>
      <c r="F1899" s="1026"/>
      <c r="G1899" s="588"/>
      <c r="H1899" s="865"/>
      <c r="I1899" s="865"/>
      <c r="J1899" s="865"/>
      <c r="K1899" s="865"/>
      <c r="L1899" s="1016"/>
      <c r="M1899" s="916"/>
      <c r="N1899" s="117"/>
      <c r="Q1899" s="180"/>
    </row>
    <row r="1900" spans="1:17">
      <c r="B1900" s="905"/>
      <c r="C1900" s="1077"/>
      <c r="D1900" s="1078"/>
      <c r="E1900" s="1013" t="s">
        <v>23418</v>
      </c>
      <c r="F1900" s="1026"/>
      <c r="G1900" s="588"/>
      <c r="H1900" s="865"/>
      <c r="I1900" s="865"/>
      <c r="J1900" s="865"/>
      <c r="K1900" s="865"/>
      <c r="L1900" s="865"/>
      <c r="M1900" s="916"/>
      <c r="N1900" s="117"/>
      <c r="Q1900" s="180"/>
    </row>
    <row r="1901" spans="1:17">
      <c r="B1901" s="905"/>
      <c r="C1901" s="1077"/>
      <c r="D1901" s="1078"/>
      <c r="E1901" s="1013" t="s">
        <v>23419</v>
      </c>
      <c r="F1901" s="1026"/>
      <c r="G1901" s="588"/>
      <c r="H1901" s="865"/>
      <c r="I1901" s="865"/>
      <c r="J1901" s="865"/>
      <c r="K1901" s="865"/>
      <c r="L1901" s="1081">
        <f>M1665</f>
        <v>64.762500000000003</v>
      </c>
      <c r="M1901" s="916"/>
      <c r="N1901" s="117"/>
      <c r="Q1901" s="180"/>
    </row>
    <row r="1902" spans="1:17">
      <c r="B1902" s="905"/>
      <c r="C1902" s="1077"/>
      <c r="D1902" s="1078"/>
      <c r="E1902" s="1013" t="s">
        <v>23420</v>
      </c>
      <c r="F1902" s="1026"/>
      <c r="G1902" s="588"/>
      <c r="H1902" s="865"/>
      <c r="I1902" s="865"/>
      <c r="J1902" s="865"/>
      <c r="K1902" s="865"/>
      <c r="L1902" s="1081">
        <f>M1679</f>
        <v>12.952500000000001</v>
      </c>
      <c r="M1902" s="916"/>
      <c r="N1902" s="117"/>
      <c r="Q1902" s="180"/>
    </row>
    <row r="1903" spans="1:17">
      <c r="B1903" s="905"/>
      <c r="C1903" s="1077"/>
      <c r="D1903" s="1078"/>
      <c r="E1903" s="1013" t="s">
        <v>44343</v>
      </c>
      <c r="F1903" s="1026"/>
      <c r="G1903" s="588">
        <v>1.1499999999999999</v>
      </c>
      <c r="H1903" s="865"/>
      <c r="I1903" s="865"/>
      <c r="J1903" s="865"/>
      <c r="K1903" s="865"/>
      <c r="L1903" s="1012">
        <f>SUM(L1901:L1902)</f>
        <v>77.715000000000003</v>
      </c>
      <c r="M1903" s="902">
        <f>L1903*G1903</f>
        <v>89.372249999999994</v>
      </c>
      <c r="N1903" s="117"/>
      <c r="Q1903" s="180"/>
    </row>
    <row r="1904" spans="1:17">
      <c r="B1904" s="905"/>
      <c r="C1904" s="1077"/>
      <c r="D1904" s="1078"/>
      <c r="E1904" s="1013"/>
      <c r="F1904" s="1026"/>
      <c r="G1904" s="588"/>
      <c r="H1904" s="865"/>
      <c r="I1904" s="865"/>
      <c r="J1904" s="865"/>
      <c r="K1904" s="865"/>
      <c r="L1904" s="865"/>
      <c r="M1904" s="916"/>
      <c r="N1904" s="117"/>
      <c r="Q1904" s="180"/>
    </row>
    <row r="1905" spans="1:17" s="483" customFormat="1" ht="24.75">
      <c r="A1905" s="927">
        <v>11</v>
      </c>
      <c r="B1905" s="891" t="str">
        <f>$B$1664&amp;"."&amp;A1905</f>
        <v>6.11</v>
      </c>
      <c r="C1905" s="998">
        <f ca="1">VLOOKUP($B1905,'PLANILHA ORÇAMENTÁRIA'!$C:$M,2,0)</f>
        <v>95877</v>
      </c>
      <c r="D1905" s="998" t="str">
        <f ca="1">VLOOKUP($B1905,'PLANILHA ORÇAMENTÁRIA'!$C:$M,3,0)</f>
        <v>SINAPI</v>
      </c>
      <c r="E1905" s="999" t="str">
        <f ca="1">VLOOKUP($B1905,'PLANILHA ORÇAMENTÁRIA'!$C:$M,4,0)</f>
        <v>TRANSPORTE COM CAMINHÃO BASCULANTE DE 18 M³, EM VIA URBANA PAVIMENTADA, DMT ATÉ 30 KM (UNIDADE: M3XKM). AF_07/2020</v>
      </c>
      <c r="F1905" s="998" t="str">
        <f ca="1">VLOOKUP($B1905,'PLANILHA ORÇAMENTÁRIA'!$C:$M,5,0)</f>
        <v>M3XKM</v>
      </c>
      <c r="G1905" s="1000" t="s">
        <v>19974</v>
      </c>
      <c r="H1905" s="1001" t="s">
        <v>17</v>
      </c>
      <c r="I1905" s="1001" t="s">
        <v>18</v>
      </c>
      <c r="J1905" s="1001" t="s">
        <v>19</v>
      </c>
      <c r="K1905" s="1001" t="s">
        <v>20</v>
      </c>
      <c r="L1905" s="1001" t="s">
        <v>21</v>
      </c>
      <c r="M1905" s="901">
        <f>M1915</f>
        <v>42775.852499999994</v>
      </c>
      <c r="N1905" s="482"/>
    </row>
    <row r="1906" spans="1:17">
      <c r="B1906" s="905"/>
      <c r="C1906" s="1077"/>
      <c r="D1906" s="1078"/>
      <c r="E1906" s="1013" t="s">
        <v>44340</v>
      </c>
      <c r="F1906" s="1026"/>
      <c r="G1906" s="588"/>
      <c r="H1906" s="588"/>
      <c r="I1906" s="588"/>
      <c r="J1906" s="588"/>
      <c r="K1906" s="588"/>
      <c r="L1906" s="1012"/>
      <c r="M1906" s="915"/>
      <c r="N1906" s="117"/>
      <c r="Q1906" s="180"/>
    </row>
    <row r="1907" spans="1:17">
      <c r="B1907" s="905"/>
      <c r="C1907" s="1077"/>
      <c r="D1907" s="1078"/>
      <c r="E1907" s="1013" t="s">
        <v>23421</v>
      </c>
      <c r="F1907" s="1026"/>
      <c r="G1907" s="588">
        <v>30</v>
      </c>
      <c r="H1907" s="588"/>
      <c r="I1907" s="588"/>
      <c r="J1907" s="588"/>
      <c r="K1907" s="588"/>
      <c r="L1907" s="1012">
        <f>M1898</f>
        <v>89.372249999999994</v>
      </c>
      <c r="M1907" s="902">
        <f>L1907*G1907</f>
        <v>2681.1675</v>
      </c>
      <c r="N1907" s="117"/>
      <c r="Q1907" s="180"/>
    </row>
    <row r="1908" spans="1:17" ht="330.75" customHeight="1">
      <c r="B1908" s="905"/>
      <c r="C1908" s="1077"/>
      <c r="D1908" s="1078"/>
      <c r="E1908" s="1013"/>
      <c r="F1908" s="1026"/>
      <c r="G1908" s="588"/>
      <c r="H1908" s="865"/>
      <c r="I1908" s="865"/>
      <c r="J1908" s="865"/>
      <c r="K1908" s="865"/>
      <c r="L1908" s="1012"/>
      <c r="M1908" s="915"/>
      <c r="N1908" s="117"/>
      <c r="Q1908" s="180"/>
    </row>
    <row r="1909" spans="1:17">
      <c r="B1909" s="905"/>
      <c r="C1909" s="1077"/>
      <c r="D1909" s="1078"/>
      <c r="E1909" s="1013"/>
      <c r="F1909" s="1026"/>
      <c r="G1909" s="588"/>
      <c r="H1909" s="865"/>
      <c r="I1909" s="865"/>
      <c r="J1909" s="865"/>
      <c r="K1909" s="865"/>
      <c r="L1909" s="865"/>
      <c r="M1909" s="916"/>
      <c r="N1909" s="117"/>
      <c r="Q1909" s="180"/>
    </row>
    <row r="1910" spans="1:17" ht="24">
      <c r="B1910" s="905"/>
      <c r="C1910" s="1077"/>
      <c r="D1910" s="1078"/>
      <c r="E1910" s="1013" t="s">
        <v>44344</v>
      </c>
      <c r="F1910" s="1026"/>
      <c r="G1910" s="588"/>
      <c r="H1910" s="588"/>
      <c r="I1910" s="588"/>
      <c r="J1910" s="588"/>
      <c r="K1910" s="588"/>
      <c r="L1910" s="1012"/>
      <c r="M1910" s="915"/>
      <c r="N1910" s="117"/>
      <c r="Q1910" s="180"/>
    </row>
    <row r="1911" spans="1:17">
      <c r="B1911" s="905"/>
      <c r="C1911" s="1077"/>
      <c r="D1911" s="1078"/>
      <c r="E1911" s="1013" t="s">
        <v>23422</v>
      </c>
      <c r="F1911" s="1026"/>
      <c r="G1911" s="588">
        <v>30</v>
      </c>
      <c r="H1911" s="588"/>
      <c r="I1911" s="588"/>
      <c r="J1911" s="588"/>
      <c r="K1911" s="588"/>
      <c r="L1911" s="1012">
        <f>L1712</f>
        <v>648.81599999999992</v>
      </c>
      <c r="M1911" s="902">
        <f>L1911*G1911</f>
        <v>19464.479999999996</v>
      </c>
      <c r="N1911" s="117"/>
      <c r="Q1911" s="180"/>
    </row>
    <row r="1912" spans="1:17">
      <c r="B1912" s="905"/>
      <c r="C1912" s="1077"/>
      <c r="D1912" s="1078"/>
      <c r="E1912" s="1013" t="s">
        <v>23423</v>
      </c>
      <c r="F1912" s="1026"/>
      <c r="G1912" s="588">
        <v>30</v>
      </c>
      <c r="H1912" s="588"/>
      <c r="I1912" s="588"/>
      <c r="J1912" s="588"/>
      <c r="K1912" s="588"/>
      <c r="L1912" s="1012">
        <f>L1737</f>
        <v>687.67349999999999</v>
      </c>
      <c r="M1912" s="902">
        <f>L1912*G1912</f>
        <v>20630.204999999998</v>
      </c>
      <c r="N1912" s="117"/>
      <c r="Q1912" s="180"/>
    </row>
    <row r="1913" spans="1:17" ht="336" customHeight="1">
      <c r="B1913" s="905"/>
      <c r="C1913" s="1077"/>
      <c r="D1913" s="1078"/>
      <c r="E1913" s="1019"/>
      <c r="F1913" s="1026"/>
      <c r="G1913" s="588"/>
      <c r="H1913" s="865"/>
      <c r="I1913" s="865"/>
      <c r="J1913" s="865"/>
      <c r="K1913" s="865"/>
      <c r="L1913" s="1015"/>
      <c r="M1913" s="902"/>
      <c r="N1913" s="117"/>
      <c r="Q1913" s="180"/>
    </row>
    <row r="1914" spans="1:17">
      <c r="B1914" s="905"/>
      <c r="C1914" s="1077"/>
      <c r="D1914" s="1078"/>
      <c r="E1914" s="1019"/>
      <c r="F1914" s="1026"/>
      <c r="G1914" s="588"/>
      <c r="H1914" s="865"/>
      <c r="I1914" s="865"/>
      <c r="J1914" s="865"/>
      <c r="K1914" s="865"/>
      <c r="L1914" s="1015"/>
      <c r="M1914" s="902"/>
      <c r="N1914" s="117"/>
      <c r="Q1914" s="180"/>
    </row>
    <row r="1915" spans="1:17">
      <c r="B1915" s="905"/>
      <c r="C1915" s="1077"/>
      <c r="D1915" s="1078"/>
      <c r="E1915" s="1019" t="s">
        <v>23432</v>
      </c>
      <c r="F1915" s="1026"/>
      <c r="G1915" s="588"/>
      <c r="H1915" s="865"/>
      <c r="I1915" s="865"/>
      <c r="J1915" s="865"/>
      <c r="K1915" s="865"/>
      <c r="L1915" s="1015"/>
      <c r="M1915" s="902">
        <f>SUBTOTAL(9,M1906:M1914)</f>
        <v>42775.852499999994</v>
      </c>
      <c r="N1915" s="117"/>
      <c r="Q1915" s="180"/>
    </row>
    <row r="1916" spans="1:17">
      <c r="B1916" s="905"/>
      <c r="C1916" s="1077"/>
      <c r="D1916" s="1078"/>
      <c r="E1916" s="1013"/>
      <c r="F1916" s="1026"/>
      <c r="G1916" s="588"/>
      <c r="H1916" s="865"/>
      <c r="I1916" s="865"/>
      <c r="J1916" s="865"/>
      <c r="K1916" s="865"/>
      <c r="L1916" s="865"/>
      <c r="M1916" s="916"/>
      <c r="N1916" s="117"/>
      <c r="Q1916" s="180"/>
    </row>
    <row r="1917" spans="1:17" s="483" customFormat="1" ht="24.75">
      <c r="A1917" s="927">
        <v>12</v>
      </c>
      <c r="B1917" s="891" t="str">
        <f>$B$1664&amp;"."&amp;A1917</f>
        <v>6.12</v>
      </c>
      <c r="C1917" s="998">
        <f ca="1">VLOOKUP($B1917,'PLANILHA ORÇAMENTÁRIA'!$C:$M,2,0)</f>
        <v>95427</v>
      </c>
      <c r="D1917" s="998" t="str">
        <f ca="1">VLOOKUP($B1917,'PLANILHA ORÇAMENTÁRIA'!$C:$M,3,0)</f>
        <v>SINAPI</v>
      </c>
      <c r="E1917" s="999" t="str">
        <f ca="1">VLOOKUP($B1917,'PLANILHA ORÇAMENTÁRIA'!$C:$M,4,0)</f>
        <v>TRANSPORTE COM CAMINHÃO BASCULANTE DE 18 M³, EM VIA URBANA PAVIMENTADA, ADICIONAL PARA DMT EXCEDENTE A 30 KM (UNIDADE: M3XKM). AF_07/2020</v>
      </c>
      <c r="F1917" s="998" t="str">
        <f ca="1">VLOOKUP($B1917,'PLANILHA ORÇAMENTÁRIA'!$C:$M,5,0)</f>
        <v>M3XKM</v>
      </c>
      <c r="G1917" s="1000" t="s">
        <v>19974</v>
      </c>
      <c r="H1917" s="1001" t="s">
        <v>17</v>
      </c>
      <c r="I1917" s="1001" t="s">
        <v>18</v>
      </c>
      <c r="J1917" s="1001" t="s">
        <v>19</v>
      </c>
      <c r="K1917" s="1001" t="s">
        <v>20</v>
      </c>
      <c r="L1917" s="1001" t="s">
        <v>21</v>
      </c>
      <c r="M1917" s="901">
        <f>M1922</f>
        <v>2672.9789999999998</v>
      </c>
      <c r="N1917" s="482"/>
    </row>
    <row r="1918" spans="1:17" ht="24">
      <c r="B1918" s="905"/>
      <c r="C1918" s="1077"/>
      <c r="D1918" s="1078"/>
      <c r="E1918" s="1013" t="s">
        <v>44344</v>
      </c>
      <c r="F1918" s="1026"/>
      <c r="G1918" s="588"/>
      <c r="H1918" s="588"/>
      <c r="I1918" s="588"/>
      <c r="J1918" s="588"/>
      <c r="K1918" s="588"/>
      <c r="L1918" s="1012"/>
      <c r="M1918" s="915"/>
      <c r="N1918" s="117"/>
      <c r="Q1918" s="180"/>
    </row>
    <row r="1919" spans="1:17">
      <c r="B1919" s="905"/>
      <c r="C1919" s="1077"/>
      <c r="D1919" s="1078"/>
      <c r="E1919" s="1013" t="s">
        <v>23422</v>
      </c>
      <c r="F1919" s="1026"/>
      <c r="G1919" s="588">
        <v>2</v>
      </c>
      <c r="H1919" s="588"/>
      <c r="I1919" s="588"/>
      <c r="J1919" s="588"/>
      <c r="K1919" s="588"/>
      <c r="L1919" s="1012">
        <f>L1712</f>
        <v>648.81599999999992</v>
      </c>
      <c r="M1919" s="915">
        <f>L1919*G1919</f>
        <v>1297.6319999999998</v>
      </c>
      <c r="N1919" s="117"/>
      <c r="Q1919" s="180"/>
    </row>
    <row r="1920" spans="1:17">
      <c r="B1920" s="905"/>
      <c r="C1920" s="1077"/>
      <c r="D1920" s="1078"/>
      <c r="E1920" s="1013" t="s">
        <v>23423</v>
      </c>
      <c r="F1920" s="1026"/>
      <c r="G1920" s="588">
        <v>2</v>
      </c>
      <c r="H1920" s="865"/>
      <c r="I1920" s="865"/>
      <c r="J1920" s="865"/>
      <c r="K1920" s="865"/>
      <c r="L1920" s="1081">
        <f>L1737</f>
        <v>687.67349999999999</v>
      </c>
      <c r="M1920" s="915">
        <f>L1920*G1920</f>
        <v>1375.347</v>
      </c>
      <c r="N1920" s="117"/>
      <c r="Q1920" s="180"/>
    </row>
    <row r="1921" spans="1:17">
      <c r="B1921" s="905"/>
      <c r="C1921" s="1077"/>
      <c r="D1921" s="1078"/>
      <c r="E1921" s="1013"/>
      <c r="F1921" s="1026"/>
      <c r="G1921" s="588"/>
      <c r="H1921" s="588"/>
      <c r="I1921" s="588"/>
      <c r="J1921" s="588"/>
      <c r="K1921" s="588"/>
      <c r="L1921" s="588"/>
      <c r="M1921" s="915"/>
      <c r="N1921" s="117"/>
      <c r="Q1921" s="180"/>
    </row>
    <row r="1922" spans="1:17">
      <c r="B1922" s="905"/>
      <c r="C1922" s="1077"/>
      <c r="D1922" s="1078"/>
      <c r="E1922" s="1019" t="s">
        <v>23424</v>
      </c>
      <c r="F1922" s="1026"/>
      <c r="G1922" s="588"/>
      <c r="H1922" s="865"/>
      <c r="I1922" s="865"/>
      <c r="J1922" s="865"/>
      <c r="K1922" s="865"/>
      <c r="L1922" s="1015"/>
      <c r="M1922" s="902">
        <f>SUBTOTAL(9,M1918:M1921)</f>
        <v>2672.9789999999998</v>
      </c>
      <c r="N1922" s="117"/>
      <c r="Q1922" s="180"/>
    </row>
    <row r="1923" spans="1:17">
      <c r="B1923" s="905"/>
      <c r="C1923" s="1077"/>
      <c r="D1923" s="1078"/>
      <c r="E1923" s="1013"/>
      <c r="F1923" s="1026"/>
      <c r="G1923" s="588"/>
      <c r="H1923" s="588"/>
      <c r="I1923" s="588"/>
      <c r="J1923" s="588"/>
      <c r="K1923" s="588"/>
      <c r="L1923" s="588"/>
      <c r="M1923" s="915"/>
      <c r="N1923" s="117"/>
      <c r="Q1923" s="180"/>
    </row>
    <row r="1924" spans="1:17" s="483" customFormat="1" ht="24.75">
      <c r="A1924" s="927">
        <v>13</v>
      </c>
      <c r="B1924" s="891" t="str">
        <f>$B$1664&amp;"."&amp;A1924</f>
        <v>6.13</v>
      </c>
      <c r="C1924" s="998">
        <f ca="1">VLOOKUP($B1924,'PLANILHA ORÇAMENTÁRIA'!$C:$M,2,0)</f>
        <v>5914622</v>
      </c>
      <c r="D1924" s="998" t="str">
        <f ca="1">VLOOKUP($B1924,'PLANILHA ORÇAMENTÁRIA'!$C:$M,3,0)</f>
        <v>SICRO 3</v>
      </c>
      <c r="E1924" s="999" t="str">
        <f ca="1">VLOOKUP($B1924,'PLANILHA ORÇAMENTÁRIA'!$C:$M,4,0)</f>
        <v>TRANSPORTE DE MATERIAL BETUMINOSO COM CAMINHÃO TANQUE DISTRIBUIDOR - RODOVIA PAVIMENTADA</v>
      </c>
      <c r="F1924" s="998" t="str">
        <f ca="1">VLOOKUP($B1924,'PLANILHA ORÇAMENTÁRIA'!$C:$M,5,0)</f>
        <v>TKM</v>
      </c>
      <c r="G1924" s="1000" t="s">
        <v>19974</v>
      </c>
      <c r="H1924" s="1001" t="s">
        <v>22851</v>
      </c>
      <c r="I1924" s="1001" t="s">
        <v>18</v>
      </c>
      <c r="J1924" s="1000" t="s">
        <v>22850</v>
      </c>
      <c r="K1924" s="1001" t="s">
        <v>20</v>
      </c>
      <c r="L1924" s="1000" t="s">
        <v>29</v>
      </c>
      <c r="M1924" s="901">
        <f>M1936</f>
        <v>163535.87401363638</v>
      </c>
      <c r="N1924" s="482"/>
    </row>
    <row r="1925" spans="1:17" ht="34.5">
      <c r="B1925" s="905"/>
      <c r="C1925" s="1077"/>
      <c r="D1925" s="1078"/>
      <c r="E1925" s="1013" t="s">
        <v>23428</v>
      </c>
      <c r="F1925" s="1026"/>
      <c r="G1925" s="588"/>
      <c r="H1925" s="1012"/>
      <c r="I1925" s="1012"/>
      <c r="J1925" s="588"/>
      <c r="K1925" s="588"/>
      <c r="L1925" s="588"/>
      <c r="M1925" s="915"/>
      <c r="N1925" s="117"/>
      <c r="Q1925" s="180"/>
    </row>
    <row r="1926" spans="1:17">
      <c r="B1926" s="905"/>
      <c r="C1926" s="1077"/>
      <c r="D1926" s="1078"/>
      <c r="E1926" s="1013" t="s">
        <v>23429</v>
      </c>
      <c r="F1926" s="1026"/>
      <c r="G1926" s="588">
        <v>45</v>
      </c>
      <c r="H1926" s="588">
        <v>2.2000000000000002</v>
      </c>
      <c r="I1926" s="588"/>
      <c r="J1926" s="588">
        <v>1.4999999999999999E-2</v>
      </c>
      <c r="K1926" s="588">
        <f>M1769</f>
        <v>4584.49</v>
      </c>
      <c r="L1926" s="588">
        <f>K1926*J1926</f>
        <v>68.767349999999993</v>
      </c>
      <c r="M1926" s="902">
        <f>L1926*H1926*G1926</f>
        <v>6807.9676500000005</v>
      </c>
      <c r="N1926" s="117"/>
      <c r="Q1926" s="180"/>
    </row>
    <row r="1927" spans="1:17">
      <c r="B1927" s="905"/>
      <c r="C1927" s="1077"/>
      <c r="D1927" s="1078"/>
      <c r="E1927" s="1013" t="s">
        <v>23430</v>
      </c>
      <c r="F1927" s="1026"/>
      <c r="G1927" s="588">
        <v>45</v>
      </c>
      <c r="H1927" s="588">
        <v>2.2000000000000002</v>
      </c>
      <c r="I1927" s="588"/>
      <c r="J1927" s="588">
        <f>0.4</f>
        <v>0.4</v>
      </c>
      <c r="K1927" s="588">
        <f>M1797</f>
        <v>8398.11</v>
      </c>
      <c r="L1927" s="588">
        <f>K1927*J1927</f>
        <v>3359.2440000000006</v>
      </c>
      <c r="M1927" s="902">
        <f>(L1927/H1927)*G1927</f>
        <v>68711.809090909097</v>
      </c>
      <c r="N1927" s="117"/>
      <c r="Q1927" s="180"/>
    </row>
    <row r="1928" spans="1:17">
      <c r="B1928" s="905"/>
      <c r="C1928" s="1077"/>
      <c r="D1928" s="1078"/>
      <c r="E1928" s="1013" t="s">
        <v>23431</v>
      </c>
      <c r="F1928" s="1026"/>
      <c r="G1928" s="588">
        <v>45</v>
      </c>
      <c r="H1928" s="588">
        <v>2.2000000000000002</v>
      </c>
      <c r="I1928" s="588"/>
      <c r="J1928" s="588">
        <f>0.4</f>
        <v>0.4</v>
      </c>
      <c r="K1928" s="588">
        <f>M1740</f>
        <v>8909.9299999999985</v>
      </c>
      <c r="L1928" s="588">
        <f t="shared" ref="L1928" si="232">K1928*J1928</f>
        <v>3563.9719999999998</v>
      </c>
      <c r="M1928" s="902">
        <f>(L1928/H1928)*G1928</f>
        <v>72899.427272727262</v>
      </c>
      <c r="N1928" s="117"/>
      <c r="Q1928" s="180"/>
    </row>
    <row r="1929" spans="1:17" ht="267" customHeight="1">
      <c r="B1929" s="905"/>
      <c r="C1929" s="1077"/>
      <c r="D1929" s="1078"/>
      <c r="E1929" s="1013"/>
      <c r="F1929" s="1026"/>
      <c r="G1929" s="588"/>
      <c r="H1929" s="588"/>
      <c r="I1929" s="588"/>
      <c r="J1929" s="588"/>
      <c r="K1929" s="588"/>
      <c r="L1929" s="588"/>
      <c r="M1929" s="915"/>
      <c r="N1929" s="117"/>
      <c r="Q1929" s="180"/>
    </row>
    <row r="1930" spans="1:17">
      <c r="B1930" s="905"/>
      <c r="C1930" s="1077"/>
      <c r="D1930" s="1078"/>
      <c r="E1930" s="1013"/>
      <c r="F1930" s="1026"/>
      <c r="G1930" s="865"/>
      <c r="H1930" s="1081"/>
      <c r="I1930" s="1081"/>
      <c r="J1930" s="1081"/>
      <c r="K1930" s="1081"/>
      <c r="L1930" s="1081"/>
      <c r="M1930" s="916"/>
      <c r="N1930" s="117"/>
      <c r="Q1930" s="180"/>
    </row>
    <row r="1931" spans="1:17" ht="34.5">
      <c r="B1931" s="905"/>
      <c r="C1931" s="1077"/>
      <c r="D1931" s="1078"/>
      <c r="E1931" s="1013" t="s">
        <v>23425</v>
      </c>
      <c r="F1931" s="588"/>
      <c r="G1931" s="1012"/>
      <c r="H1931" s="1012"/>
      <c r="I1931" s="1012"/>
      <c r="J1931" s="588"/>
      <c r="K1931" s="1012"/>
      <c r="L1931" s="588" t="s">
        <v>22852</v>
      </c>
      <c r="M1931" s="915"/>
      <c r="N1931" s="117"/>
      <c r="Q1931" s="180"/>
    </row>
    <row r="1932" spans="1:17">
      <c r="B1932" s="905"/>
      <c r="C1932" s="1077"/>
      <c r="D1932" s="1078"/>
      <c r="E1932" s="1013" t="s">
        <v>23426</v>
      </c>
      <c r="F1932" s="1026"/>
      <c r="G1932" s="588">
        <v>15</v>
      </c>
      <c r="H1932" s="588"/>
      <c r="I1932" s="588"/>
      <c r="J1932" s="588"/>
      <c r="K1932" s="588"/>
      <c r="L1932" s="1012">
        <f>M1839</f>
        <v>488.346</v>
      </c>
      <c r="M1932" s="902">
        <f>L1932*G1932</f>
        <v>7325.1900000000005</v>
      </c>
      <c r="N1932" s="117"/>
      <c r="Q1932" s="180"/>
    </row>
    <row r="1933" spans="1:17">
      <c r="B1933" s="905"/>
      <c r="C1933" s="1077"/>
      <c r="D1933" s="1078"/>
      <c r="E1933" s="1013" t="s">
        <v>23427</v>
      </c>
      <c r="F1933" s="1026"/>
      <c r="G1933" s="588">
        <v>15</v>
      </c>
      <c r="H1933" s="588"/>
      <c r="I1933" s="588"/>
      <c r="J1933" s="588"/>
      <c r="K1933" s="588"/>
      <c r="L1933" s="1012">
        <f>M1869</f>
        <v>519.43200000000002</v>
      </c>
      <c r="M1933" s="902">
        <f>L1933*G1933</f>
        <v>7791.4800000000005</v>
      </c>
      <c r="N1933" s="117"/>
      <c r="Q1933" s="180"/>
    </row>
    <row r="1934" spans="1:17" ht="252.75" customHeight="1">
      <c r="B1934" s="905"/>
      <c r="C1934" s="1077"/>
      <c r="D1934" s="1078"/>
      <c r="E1934" s="1013"/>
      <c r="F1934" s="1026"/>
      <c r="G1934" s="865"/>
      <c r="H1934" s="1081"/>
      <c r="I1934" s="1081"/>
      <c r="J1934" s="1081"/>
      <c r="K1934" s="1081"/>
      <c r="L1934" s="1081"/>
      <c r="M1934" s="916"/>
      <c r="N1934" s="117"/>
      <c r="Q1934" s="180"/>
    </row>
    <row r="1935" spans="1:17">
      <c r="B1935" s="905"/>
      <c r="C1935" s="1077"/>
      <c r="D1935" s="1078"/>
      <c r="E1935" s="1013"/>
      <c r="F1935" s="1026"/>
      <c r="G1935" s="865"/>
      <c r="H1935" s="1081"/>
      <c r="I1935" s="1081"/>
      <c r="J1935" s="1081"/>
      <c r="K1935" s="1081"/>
      <c r="L1935" s="1081"/>
      <c r="M1935" s="916"/>
      <c r="N1935" s="117"/>
      <c r="Q1935" s="180"/>
    </row>
    <row r="1936" spans="1:17">
      <c r="B1936" s="905"/>
      <c r="C1936" s="1077"/>
      <c r="D1936" s="1078"/>
      <c r="E1936" s="1019" t="s">
        <v>22853</v>
      </c>
      <c r="F1936" s="1026"/>
      <c r="G1936" s="588"/>
      <c r="H1936" s="588"/>
      <c r="I1936" s="588"/>
      <c r="J1936" s="588"/>
      <c r="K1936" s="588"/>
      <c r="L1936" s="588"/>
      <c r="M1936" s="902">
        <f>SUBTOTAL(9,M1926:M1934)</f>
        <v>163535.87401363638</v>
      </c>
      <c r="N1936" s="117"/>
      <c r="Q1936" s="180"/>
    </row>
    <row r="1937" spans="1:17">
      <c r="B1937" s="905"/>
      <c r="C1937" s="1077"/>
      <c r="D1937" s="1078"/>
      <c r="E1937" s="1013"/>
      <c r="F1937" s="1026"/>
      <c r="G1937" s="865"/>
      <c r="H1937" s="1081"/>
      <c r="I1937" s="1081"/>
      <c r="J1937" s="1081"/>
      <c r="K1937" s="1081"/>
      <c r="L1937" s="1081"/>
      <c r="M1937" s="916"/>
      <c r="N1937" s="117"/>
      <c r="Q1937" s="180"/>
    </row>
    <row r="1938" spans="1:17" s="483" customFormat="1">
      <c r="A1938" s="927">
        <v>14</v>
      </c>
      <c r="B1938" s="891" t="str">
        <f>$B$1664&amp;"."&amp;A1938</f>
        <v>6.14</v>
      </c>
      <c r="C1938" s="998" t="str">
        <f ca="1">VLOOKUP($B1938,'PLANILHA ORÇAMENTÁRIA'!$C:$M,2,0)</f>
        <v>CPU-002</v>
      </c>
      <c r="D1938" s="998" t="str">
        <f ca="1">VLOOKUP($B1938,'PLANILHA ORÇAMENTÁRIA'!$C:$M,3,0)</f>
        <v>EXTRA</v>
      </c>
      <c r="E1938" s="999" t="str">
        <f ca="1">VLOOKUP($B1938,'PLANILHA ORÇAMENTÁRIA'!$C:$M,4,0)</f>
        <v>TICKET DE DESTINAÇÃO DE MATERIAL EM BOTA-FORA</v>
      </c>
      <c r="F1938" s="998" t="str">
        <f ca="1">VLOOKUP($B1938,'PLANILHA ORÇAMENTÁRIA'!$C:$M,5,0)</f>
        <v>M³</v>
      </c>
      <c r="G1938" s="1000" t="s">
        <v>16</v>
      </c>
      <c r="H1938" s="1001" t="s">
        <v>17</v>
      </c>
      <c r="I1938" s="1001" t="s">
        <v>18</v>
      </c>
      <c r="J1938" s="1001" t="s">
        <v>19</v>
      </c>
      <c r="K1938" s="1001" t="s">
        <v>20</v>
      </c>
      <c r="L1938" s="1001" t="s">
        <v>21</v>
      </c>
      <c r="M1938" s="901">
        <f>L1939</f>
        <v>89.372249999999994</v>
      </c>
      <c r="N1938" s="482"/>
    </row>
    <row r="1939" spans="1:17">
      <c r="B1939" s="905"/>
      <c r="C1939" s="1077"/>
      <c r="D1939" s="1078"/>
      <c r="E1939" s="1025" t="s">
        <v>44342</v>
      </c>
      <c r="F1939" s="1026"/>
      <c r="G1939" s="588">
        <v>1</v>
      </c>
      <c r="H1939" s="1012"/>
      <c r="I1939" s="1012"/>
      <c r="J1939" s="1012"/>
      <c r="K1939" s="588"/>
      <c r="L1939" s="1015">
        <f>M1898</f>
        <v>89.372249999999994</v>
      </c>
      <c r="M1939" s="915"/>
      <c r="N1939" s="117"/>
      <c r="Q1939" s="180"/>
    </row>
    <row r="1940" spans="1:17">
      <c r="B1940" s="905"/>
      <c r="C1940" s="1077"/>
      <c r="D1940" s="1078"/>
      <c r="E1940" s="1013"/>
      <c r="F1940" s="1026"/>
      <c r="G1940" s="588"/>
      <c r="H1940" s="1012"/>
      <c r="I1940" s="1012"/>
      <c r="J1940" s="1012"/>
      <c r="K1940" s="1012"/>
      <c r="L1940" s="1012"/>
      <c r="M1940" s="915"/>
      <c r="N1940" s="117"/>
      <c r="Q1940" s="180"/>
    </row>
    <row r="1941" spans="1:17" s="480" customFormat="1" ht="15" customHeight="1">
      <c r="A1941" s="951"/>
      <c r="B1941" s="903">
        <v>7</v>
      </c>
      <c r="C1941" s="1020"/>
      <c r="D1941" s="1020"/>
      <c r="E1941" s="1021" t="s">
        <v>14898</v>
      </c>
      <c r="F1941" s="1022"/>
      <c r="G1941" s="1023"/>
      <c r="H1941" s="1024"/>
      <c r="I1941" s="1024"/>
      <c r="J1941" s="1024"/>
      <c r="K1941" s="1024"/>
      <c r="L1941" s="1024"/>
      <c r="M1941" s="904"/>
      <c r="N1941" s="479"/>
    </row>
    <row r="1942" spans="1:17" s="39" customFormat="1">
      <c r="A1942" s="927">
        <v>1</v>
      </c>
      <c r="B1942" s="908" t="s">
        <v>22855</v>
      </c>
      <c r="C1942" s="1034"/>
      <c r="D1942" s="1034"/>
      <c r="E1942" s="1035" t="s">
        <v>11949</v>
      </c>
      <c r="F1942" s="1036"/>
      <c r="G1942" s="1037"/>
      <c r="H1942" s="1038"/>
      <c r="I1942" s="1038"/>
      <c r="J1942" s="1038"/>
      <c r="K1942" s="1038"/>
      <c r="L1942" s="1038"/>
      <c r="M1942" s="909"/>
      <c r="N1942" s="481"/>
    </row>
    <row r="1943" spans="1:17" s="483" customFormat="1">
      <c r="A1943" s="927">
        <v>1</v>
      </c>
      <c r="B1943" s="891" t="str">
        <f>$B$1942&amp;"."&amp;A1943</f>
        <v>7.1.1</v>
      </c>
      <c r="C1943" s="998">
        <f ca="1">VLOOKUP($B1943,'PLANILHA ORÇAMENTÁRIA'!$C:$M,2,0)</f>
        <v>5501706</v>
      </c>
      <c r="D1943" s="998" t="str">
        <f ca="1">VLOOKUP($B1943,'PLANILHA ORÇAMENTÁRIA'!$C:$M,3,0)</f>
        <v>SICRO 3</v>
      </c>
      <c r="E1943" s="999" t="str">
        <f ca="1">VLOOKUP($B1943,'PLANILHA ORÇAMENTÁRIA'!$C:$M,4,0)</f>
        <v>ESCAVAÇÃO MECÂNICA COM RETROESCAVADEIRA EM MATERIAL DE 1ª CATEGORIA</v>
      </c>
      <c r="F1943" s="998" t="str">
        <f ca="1">VLOOKUP($B1943,'PLANILHA ORÇAMENTÁRIA'!$C:$M,5,0)</f>
        <v>M³</v>
      </c>
      <c r="G1943" s="1000" t="s">
        <v>19970</v>
      </c>
      <c r="H1943" s="1001" t="s">
        <v>17</v>
      </c>
      <c r="I1943" s="1001" t="s">
        <v>18</v>
      </c>
      <c r="J1943" s="1001" t="s">
        <v>22939</v>
      </c>
      <c r="K1943" s="1001" t="s">
        <v>20</v>
      </c>
      <c r="L1943" s="1001" t="s">
        <v>21</v>
      </c>
      <c r="M1943" s="901">
        <f>M1956</f>
        <v>248.5966</v>
      </c>
      <c r="N1943" s="482"/>
    </row>
    <row r="1944" spans="1:17" ht="34.5">
      <c r="B1944" s="917"/>
      <c r="C1944" s="1083"/>
      <c r="D1944" s="869"/>
      <c r="E1944" s="1013" t="s">
        <v>23444</v>
      </c>
      <c r="F1944" s="588"/>
      <c r="G1944" s="588"/>
      <c r="H1944" s="1012"/>
      <c r="I1944" s="1012"/>
      <c r="J1944" s="1012"/>
      <c r="K1944" s="1012"/>
      <c r="L1944" s="1012"/>
      <c r="M1944" s="915"/>
      <c r="N1944" s="117"/>
    </row>
    <row r="1945" spans="1:17">
      <c r="B1945" s="917"/>
      <c r="C1945" s="1083"/>
      <c r="D1945" s="869"/>
      <c r="E1945" s="1019" t="s">
        <v>22856</v>
      </c>
      <c r="F1945" s="588"/>
      <c r="G1945" s="588"/>
      <c r="H1945" s="1012"/>
      <c r="I1945" s="1012"/>
      <c r="J1945" s="1012"/>
      <c r="K1945" s="1012"/>
      <c r="L1945" s="1012"/>
      <c r="M1945" s="915"/>
      <c r="N1945" s="117"/>
    </row>
    <row r="1946" spans="1:17">
      <c r="B1946" s="917"/>
      <c r="C1946" s="1083"/>
      <c r="D1946" s="869"/>
      <c r="E1946" s="1068" t="s">
        <v>22857</v>
      </c>
      <c r="F1946" s="588"/>
      <c r="G1946" s="588">
        <v>0.6</v>
      </c>
      <c r="H1946" s="1012">
        <v>42</v>
      </c>
      <c r="I1946" s="1012">
        <f>0.6*2+G1946</f>
        <v>1.7999999999999998</v>
      </c>
      <c r="J1946" s="1012">
        <v>1.75</v>
      </c>
      <c r="K1946" s="1012"/>
      <c r="L1946" s="1012">
        <f t="shared" ref="L1946:L1948" si="233">J1946*H1946*I1946</f>
        <v>132.29999999999998</v>
      </c>
      <c r="M1946" s="915"/>
      <c r="N1946" s="117"/>
    </row>
    <row r="1947" spans="1:17">
      <c r="B1947" s="917"/>
      <c r="C1947" s="1083"/>
      <c r="D1947" s="869"/>
      <c r="E1947" s="1068" t="s">
        <v>22858</v>
      </c>
      <c r="F1947" s="588"/>
      <c r="G1947" s="588">
        <v>0.6</v>
      </c>
      <c r="H1947" s="1012">
        <v>5</v>
      </c>
      <c r="I1947" s="1012">
        <f t="shared" ref="I1947:I1950" si="234">0.6*2+G1947</f>
        <v>1.7999999999999998</v>
      </c>
      <c r="J1947" s="1012">
        <v>2.2999999999999998</v>
      </c>
      <c r="K1947" s="1012"/>
      <c r="L1947" s="1012">
        <f t="shared" si="233"/>
        <v>20.7</v>
      </c>
      <c r="M1947" s="915"/>
      <c r="N1947" s="117"/>
    </row>
    <row r="1948" spans="1:17">
      <c r="B1948" s="917"/>
      <c r="C1948" s="1083"/>
      <c r="D1948" s="869"/>
      <c r="E1948" s="1068" t="s">
        <v>22859</v>
      </c>
      <c r="F1948" s="588"/>
      <c r="G1948" s="588">
        <v>0.4</v>
      </c>
      <c r="H1948" s="1012">
        <v>4</v>
      </c>
      <c r="I1948" s="1012">
        <f t="shared" si="234"/>
        <v>1.6</v>
      </c>
      <c r="J1948" s="1012">
        <v>2.6</v>
      </c>
      <c r="K1948" s="1012"/>
      <c r="L1948" s="1012">
        <f t="shared" si="233"/>
        <v>16.64</v>
      </c>
      <c r="M1948" s="915"/>
      <c r="N1948" s="117"/>
    </row>
    <row r="1949" spans="1:17">
      <c r="B1949" s="917"/>
      <c r="C1949" s="1083"/>
      <c r="D1949" s="869"/>
      <c r="E1949" s="1019" t="s">
        <v>22860</v>
      </c>
      <c r="F1949" s="588"/>
      <c r="G1949" s="588"/>
      <c r="H1949" s="1012"/>
      <c r="I1949" s="1012"/>
      <c r="J1949" s="1012"/>
      <c r="K1949" s="1012"/>
      <c r="L1949" s="1012"/>
      <c r="M1949" s="915"/>
      <c r="N1949" s="117"/>
    </row>
    <row r="1950" spans="1:17">
      <c r="B1950" s="917"/>
      <c r="C1950" s="1083"/>
      <c r="D1950" s="869"/>
      <c r="E1950" s="1068" t="s">
        <v>22861</v>
      </c>
      <c r="F1950" s="588"/>
      <c r="G1950" s="588">
        <v>0.6</v>
      </c>
      <c r="H1950" s="1012">
        <v>4</v>
      </c>
      <c r="I1950" s="1012">
        <f t="shared" si="234"/>
        <v>1.7999999999999998</v>
      </c>
      <c r="J1950" s="1012">
        <v>1.7</v>
      </c>
      <c r="K1950" s="1012"/>
      <c r="L1950" s="1012">
        <f t="shared" ref="L1950" si="235">J1950*H1950*I1950</f>
        <v>12.239999999999998</v>
      </c>
      <c r="M1950" s="915"/>
      <c r="N1950" s="117"/>
    </row>
    <row r="1951" spans="1:17">
      <c r="B1951" s="917"/>
      <c r="C1951" s="1083"/>
      <c r="D1951" s="869"/>
      <c r="E1951" s="1067" t="s">
        <v>23442</v>
      </c>
      <c r="F1951" s="588"/>
      <c r="G1951" s="588"/>
      <c r="H1951" s="1012"/>
      <c r="I1951" s="1012"/>
      <c r="J1951" s="1012"/>
      <c r="K1951" s="1012"/>
      <c r="L1951" s="1012"/>
      <c r="M1951" s="915"/>
      <c r="N1951" s="117"/>
    </row>
    <row r="1952" spans="1:17">
      <c r="B1952" s="917"/>
      <c r="C1952" s="1083"/>
      <c r="D1952" s="869"/>
      <c r="E1952" s="1068" t="s">
        <v>22862</v>
      </c>
      <c r="F1952" s="588"/>
      <c r="G1952" s="588">
        <v>0.8</v>
      </c>
      <c r="H1952" s="1012">
        <v>10</v>
      </c>
      <c r="I1952" s="1012">
        <f t="shared" ref="I1952:I1954" si="236">0.6*2+G1952</f>
        <v>2</v>
      </c>
      <c r="J1952" s="1012">
        <v>2.5</v>
      </c>
      <c r="K1952" s="1012"/>
      <c r="L1952" s="1012">
        <f t="shared" ref="L1952:L1954" si="237">J1952*H1952*I1952</f>
        <v>50</v>
      </c>
      <c r="M1952" s="915"/>
      <c r="N1952" s="117"/>
    </row>
    <row r="1953" spans="1:14">
      <c r="B1953" s="917"/>
      <c r="C1953" s="1083"/>
      <c r="D1953" s="869"/>
      <c r="E1953" s="1067" t="s">
        <v>22863</v>
      </c>
      <c r="F1953" s="588"/>
      <c r="G1953" s="588"/>
      <c r="H1953" s="1012"/>
      <c r="I1953" s="1012"/>
      <c r="J1953" s="1012"/>
      <c r="K1953" s="1012"/>
      <c r="L1953" s="1012"/>
      <c r="M1953" s="915"/>
      <c r="N1953" s="117"/>
    </row>
    <row r="1954" spans="1:14">
      <c r="B1954" s="917"/>
      <c r="C1954" s="1083"/>
      <c r="D1954" s="869"/>
      <c r="E1954" s="1013" t="s">
        <v>22859</v>
      </c>
      <c r="F1954" s="588"/>
      <c r="G1954" s="588">
        <v>0.4</v>
      </c>
      <c r="H1954" s="1012">
        <v>4</v>
      </c>
      <c r="I1954" s="1012">
        <f t="shared" si="236"/>
        <v>1.6</v>
      </c>
      <c r="J1954" s="1012">
        <v>1.5</v>
      </c>
      <c r="K1954" s="1012"/>
      <c r="L1954" s="1012">
        <f t="shared" si="237"/>
        <v>9.6000000000000014</v>
      </c>
      <c r="M1954" s="915"/>
      <c r="N1954" s="117"/>
    </row>
    <row r="1955" spans="1:14">
      <c r="B1955" s="917"/>
      <c r="C1955" s="1083"/>
      <c r="D1955" s="869"/>
      <c r="E1955" s="1068" t="s">
        <v>22864</v>
      </c>
      <c r="F1955" s="588"/>
      <c r="G1955" s="588"/>
      <c r="H1955" s="1012">
        <f>SUM(H1946:H1954)</f>
        <v>69</v>
      </c>
      <c r="I1955" s="1012">
        <f>SUM(I1946:I1954)/9</f>
        <v>1.1777777777777778</v>
      </c>
      <c r="J1955" s="1012">
        <v>0.15</v>
      </c>
      <c r="K1955" s="1012"/>
      <c r="L1955" s="1012">
        <f>H1955*I1955*J1955</f>
        <v>12.19</v>
      </c>
      <c r="M1955" s="915"/>
      <c r="N1955" s="117"/>
    </row>
    <row r="1956" spans="1:14">
      <c r="B1956" s="917"/>
      <c r="C1956" s="1083"/>
      <c r="D1956" s="869"/>
      <c r="E1956" s="1067" t="s">
        <v>23443</v>
      </c>
      <c r="F1956" s="588"/>
      <c r="G1956" s="1084">
        <v>0.98</v>
      </c>
      <c r="H1956" s="1012"/>
      <c r="I1956" s="1012"/>
      <c r="J1956" s="1012"/>
      <c r="K1956" s="1012"/>
      <c r="L1956" s="1012">
        <f>SUM(L1945:L1955)</f>
        <v>253.67</v>
      </c>
      <c r="M1956" s="902">
        <f>L1956*G1956</f>
        <v>248.5966</v>
      </c>
      <c r="N1956" s="117"/>
    </row>
    <row r="1957" spans="1:14">
      <c r="B1957" s="905"/>
      <c r="C1957" s="1077"/>
      <c r="D1957" s="1078"/>
      <c r="E1957" s="1085"/>
      <c r="F1957" s="1026"/>
      <c r="G1957" s="865"/>
      <c r="H1957" s="1081"/>
      <c r="I1957" s="1081"/>
      <c r="J1957" s="1081"/>
      <c r="K1957" s="1081"/>
      <c r="L1957" s="1081"/>
      <c r="M1957" s="918"/>
      <c r="N1957" s="117"/>
    </row>
    <row r="1958" spans="1:14" s="483" customFormat="1">
      <c r="A1958" s="927">
        <v>2</v>
      </c>
      <c r="B1958" s="891" t="str">
        <f>$B$1942&amp;"."&amp;A1958</f>
        <v>7.1.2</v>
      </c>
      <c r="C1958" s="998">
        <f ca="1">VLOOKUP($B1958,'PLANILHA ORÇAMENTÁRIA'!$C:$M,2,0)</f>
        <v>4805749</v>
      </c>
      <c r="D1958" s="998" t="str">
        <f ca="1">VLOOKUP($B1958,'PLANILHA ORÇAMENTÁRIA'!$C:$M,3,0)</f>
        <v>SICRO 3</v>
      </c>
      <c r="E1958" s="999" t="str">
        <f ca="1">VLOOKUP($B1958,'PLANILHA ORÇAMENTÁRIA'!$C:$M,4,0)</f>
        <v>ESCAVAÇÃO MANUAL DE VALA EM MATERIAL DE 1ª CATEGORIA</v>
      </c>
      <c r="F1958" s="998" t="str">
        <f ca="1">VLOOKUP($B1958,'PLANILHA ORÇAMENTÁRIA'!$C:$M,5,0)</f>
        <v>M³</v>
      </c>
      <c r="G1958" s="1000" t="str">
        <f ca="1">VLOOKUP($B1958,'PLANILHA ORÇAMENTÁRIA'!$C:$M,5,0)</f>
        <v>M³</v>
      </c>
      <c r="H1958" s="1001" t="s">
        <v>17</v>
      </c>
      <c r="I1958" s="1001" t="s">
        <v>18</v>
      </c>
      <c r="J1958" s="1001" t="s">
        <v>19</v>
      </c>
      <c r="K1958" s="1001" t="s">
        <v>20</v>
      </c>
      <c r="L1958" s="1001" t="s">
        <v>21</v>
      </c>
      <c r="M1958" s="901">
        <f>M1961</f>
        <v>5.0733999999999995</v>
      </c>
      <c r="N1958" s="482"/>
    </row>
    <row r="1959" spans="1:14" ht="34.5">
      <c r="B1959" s="905"/>
      <c r="C1959" s="1077"/>
      <c r="D1959" s="1078"/>
      <c r="E1959" s="1013" t="s">
        <v>23444</v>
      </c>
      <c r="F1959" s="588"/>
      <c r="G1959" s="588"/>
      <c r="H1959" s="1012"/>
      <c r="I1959" s="1012"/>
      <c r="J1959" s="1012"/>
      <c r="K1959" s="1012"/>
      <c r="L1959" s="1012"/>
      <c r="M1959" s="915"/>
      <c r="N1959" s="117"/>
    </row>
    <row r="1960" spans="1:14">
      <c r="B1960" s="905"/>
      <c r="C1960" s="1077"/>
      <c r="D1960" s="1078"/>
      <c r="E1960" s="1013" t="s">
        <v>23445</v>
      </c>
      <c r="F1960" s="588"/>
      <c r="G1960" s="870"/>
      <c r="H1960" s="1012"/>
      <c r="I1960" s="1012"/>
      <c r="J1960" s="1012"/>
      <c r="K1960" s="1012"/>
      <c r="L1960" s="1012"/>
      <c r="M1960" s="902"/>
      <c r="N1960" s="117"/>
    </row>
    <row r="1961" spans="1:14">
      <c r="B1961" s="905"/>
      <c r="C1961" s="1077"/>
      <c r="D1961" s="1078"/>
      <c r="E1961" s="1019" t="s">
        <v>23446</v>
      </c>
      <c r="F1961" s="588"/>
      <c r="G1961" s="870">
        <v>0.02</v>
      </c>
      <c r="H1961" s="1012"/>
      <c r="I1961" s="1012"/>
      <c r="J1961" s="1012"/>
      <c r="K1961" s="1012"/>
      <c r="L1961" s="1012">
        <f>L1956</f>
        <v>253.67</v>
      </c>
      <c r="M1961" s="902">
        <f>L1961*G1961</f>
        <v>5.0733999999999995</v>
      </c>
      <c r="N1961" s="117"/>
    </row>
    <row r="1962" spans="1:14">
      <c r="B1962" s="905"/>
      <c r="C1962" s="1077"/>
      <c r="D1962" s="1078"/>
      <c r="E1962" s="1086"/>
      <c r="F1962" s="588"/>
      <c r="G1962" s="588"/>
      <c r="H1962" s="1012"/>
      <c r="I1962" s="1012"/>
      <c r="J1962" s="1012"/>
      <c r="K1962" s="1012"/>
      <c r="L1962" s="1012"/>
      <c r="M1962" s="902"/>
      <c r="N1962" s="117"/>
    </row>
    <row r="1963" spans="1:14" s="483" customFormat="1" ht="24.75">
      <c r="A1963" s="927">
        <v>3</v>
      </c>
      <c r="B1963" s="891" t="str">
        <f>$B$1942&amp;"."&amp;A1963</f>
        <v>7.1.3</v>
      </c>
      <c r="C1963" s="998" t="str">
        <f ca="1">VLOOKUP($B1963,'PLANILHA ORÇAMENTÁRIA'!$C:$M,2,0)</f>
        <v>ED-51094</v>
      </c>
      <c r="D1963" s="998" t="str">
        <f ca="1">VLOOKUP($B1963,'PLANILHA ORÇAMENTÁRIA'!$C:$M,3,0)</f>
        <v>SEINFRA-MG</v>
      </c>
      <c r="E1963" s="999" t="str">
        <f ca="1">VLOOKUP($B1963,'PLANILHA ORÇAMENTÁRIA'!$C:$M,4,0)</f>
        <v>APILOAMENTO MECANIZADO EM FUNDO DE VALA COM PLACA VIBRATÓRIA, EXCLUSIVE ESCAVAÇÃO</v>
      </c>
      <c r="F1963" s="998" t="str">
        <f ca="1">VLOOKUP($B1963,'PLANILHA ORÇAMENTÁRIA'!$C:$M,5,0)</f>
        <v>M2</v>
      </c>
      <c r="G1963" s="1000" t="s">
        <v>16</v>
      </c>
      <c r="H1963" s="1001" t="s">
        <v>22942</v>
      </c>
      <c r="I1963" s="1001" t="s">
        <v>23447</v>
      </c>
      <c r="J1963" s="1001" t="s">
        <v>19</v>
      </c>
      <c r="K1963" s="1001" t="s">
        <v>20</v>
      </c>
      <c r="L1963" s="1001" t="s">
        <v>21</v>
      </c>
      <c r="M1963" s="901">
        <f>SUM(ROUND(K1968,2))</f>
        <v>124.6</v>
      </c>
      <c r="N1963" s="482"/>
    </row>
    <row r="1964" spans="1:14">
      <c r="B1964" s="905"/>
      <c r="C1964" s="1087"/>
      <c r="D1964" s="1087"/>
      <c r="E1964" s="1013" t="s">
        <v>22910</v>
      </c>
      <c r="F1964" s="588"/>
      <c r="G1964" s="588"/>
      <c r="H1964" s="1012"/>
      <c r="I1964" s="1012"/>
      <c r="J1964" s="1012"/>
      <c r="K1964" s="1012"/>
      <c r="L1964" s="1012"/>
      <c r="M1964" s="915"/>
      <c r="N1964" s="117"/>
    </row>
    <row r="1965" spans="1:14">
      <c r="B1965" s="905"/>
      <c r="C1965" s="1087"/>
      <c r="D1965" s="1087"/>
      <c r="E1965" s="1013" t="s">
        <v>9280</v>
      </c>
      <c r="F1965" s="588"/>
      <c r="G1965" s="588"/>
      <c r="H1965" s="1012">
        <f>TRUNC(H1948+H1954,2)</f>
        <v>8</v>
      </c>
      <c r="I1965" s="1012">
        <f>SUM(I1948+I1954)/2</f>
        <v>1.6</v>
      </c>
      <c r="J1965" s="1012"/>
      <c r="K1965" s="1012">
        <f>H1965*I1965</f>
        <v>12.8</v>
      </c>
      <c r="L1965" s="1012"/>
      <c r="M1965" s="915"/>
      <c r="N1965" s="117"/>
    </row>
    <row r="1966" spans="1:14">
      <c r="B1966" s="905"/>
      <c r="C1966" s="1087"/>
      <c r="D1966" s="1087"/>
      <c r="E1966" s="1013" t="s">
        <v>11952</v>
      </c>
      <c r="F1966" s="588"/>
      <c r="G1966" s="588"/>
      <c r="H1966" s="1012">
        <f>TRUNC(H1946+H1947+H1950,2)</f>
        <v>51</v>
      </c>
      <c r="I1966" s="1012">
        <f>SUM(I1946+I1947+I1950)/3</f>
        <v>1.7999999999999998</v>
      </c>
      <c r="J1966" s="1012"/>
      <c r="K1966" s="1012">
        <f>H1966*I1966</f>
        <v>91.8</v>
      </c>
      <c r="L1966" s="1012"/>
      <c r="M1966" s="915"/>
      <c r="N1966" s="117"/>
    </row>
    <row r="1967" spans="1:14">
      <c r="B1967" s="905"/>
      <c r="C1967" s="1087"/>
      <c r="D1967" s="1087"/>
      <c r="E1967" s="1013" t="s">
        <v>11953</v>
      </c>
      <c r="F1967" s="588"/>
      <c r="G1967" s="588"/>
      <c r="H1967" s="1012">
        <f>TRUNC(H1952,2)</f>
        <v>10</v>
      </c>
      <c r="I1967" s="1012">
        <f>SUM(I1952)/1</f>
        <v>2</v>
      </c>
      <c r="J1967" s="1012"/>
      <c r="K1967" s="1012">
        <f>H1967*I1967</f>
        <v>20</v>
      </c>
      <c r="L1967" s="1012"/>
      <c r="M1967" s="915"/>
      <c r="N1967" s="117"/>
    </row>
    <row r="1968" spans="1:14">
      <c r="B1968" s="905"/>
      <c r="C1968" s="1087"/>
      <c r="D1968" s="1087"/>
      <c r="E1968" s="1019" t="s">
        <v>22940</v>
      </c>
      <c r="F1968" s="588"/>
      <c r="G1968" s="588"/>
      <c r="H1968" s="1012"/>
      <c r="I1968" s="1012"/>
      <c r="J1968" s="1012"/>
      <c r="K1968" s="1016">
        <f>SUM(K1965:K1967)</f>
        <v>124.6</v>
      </c>
      <c r="L1968" s="1012"/>
      <c r="M1968" s="915"/>
      <c r="N1968" s="117"/>
    </row>
    <row r="1969" spans="1:31">
      <c r="B1969" s="905"/>
      <c r="C1969" s="1087"/>
      <c r="D1969" s="1087"/>
      <c r="E1969" s="1088"/>
      <c r="F1969" s="871"/>
      <c r="G1969" s="865"/>
      <c r="H1969" s="1081"/>
      <c r="I1969" s="1081"/>
      <c r="J1969" s="1081"/>
      <c r="K1969" s="1081"/>
      <c r="L1969" s="1081"/>
      <c r="M1969" s="919"/>
      <c r="N1969" s="117"/>
    </row>
    <row r="1970" spans="1:31" s="483" customFormat="1">
      <c r="A1970" s="927">
        <v>4</v>
      </c>
      <c r="B1970" s="891" t="str">
        <f>$B$1942&amp;"."&amp;A1970</f>
        <v>7.1.4</v>
      </c>
      <c r="C1970" s="998">
        <f ca="1">VLOOKUP($B1970,'PLANILHA ORÇAMENTÁRIA'!$C:$M,2,0)</f>
        <v>4815671</v>
      </c>
      <c r="D1970" s="998" t="str">
        <f ca="1">VLOOKUP($B1970,'PLANILHA ORÇAMENTÁRIA'!$C:$M,3,0)</f>
        <v>SICRO 3</v>
      </c>
      <c r="E1970" s="999" t="str">
        <f ca="1">VLOOKUP($B1970,'PLANILHA ORÇAMENTÁRIA'!$C:$M,4,0)</f>
        <v>REATERRO E COMPACTAÇÃO COM SOQUETE VIBRATÓRIO</v>
      </c>
      <c r="F1970" s="998" t="str">
        <f ca="1">VLOOKUP($B1970,'PLANILHA ORÇAMENTÁRIA'!$C:$M,5,0)</f>
        <v>M³</v>
      </c>
      <c r="G1970" s="1000" t="s">
        <v>16</v>
      </c>
      <c r="H1970" s="1001" t="s">
        <v>22942</v>
      </c>
      <c r="I1970" s="1001" t="s">
        <v>18</v>
      </c>
      <c r="J1970" s="1001" t="s">
        <v>22938</v>
      </c>
      <c r="K1970" s="1001" t="s">
        <v>20</v>
      </c>
      <c r="L1970" s="1001" t="s">
        <v>22941</v>
      </c>
      <c r="M1970" s="901">
        <f>SUM(ROUND(L1983,2))</f>
        <v>224.87</v>
      </c>
      <c r="N1970" s="482"/>
    </row>
    <row r="1971" spans="1:31" ht="24.75">
      <c r="B1971" s="920"/>
      <c r="C1971" s="1008"/>
      <c r="D1971" s="1008"/>
      <c r="E1971" s="1089" t="s">
        <v>22911</v>
      </c>
      <c r="F1971" s="1090"/>
      <c r="G1971" s="588"/>
      <c r="H1971" s="1012"/>
      <c r="I1971" s="1012"/>
      <c r="J1971" s="1012"/>
      <c r="K1971" s="1012"/>
      <c r="L1971" s="1012"/>
      <c r="M1971" s="921"/>
      <c r="N1971" s="117"/>
      <c r="O1971" s="518"/>
      <c r="P1971" s="519"/>
      <c r="Q1971" s="520"/>
      <c r="R1971" s="519"/>
      <c r="S1971" s="519"/>
      <c r="T1971" s="519"/>
      <c r="U1971" s="519"/>
      <c r="V1971" s="519"/>
      <c r="W1971" s="519"/>
      <c r="X1971" s="519"/>
      <c r="Y1971" s="521"/>
      <c r="Z1971" s="521"/>
      <c r="AA1971" s="521"/>
      <c r="AB1971" s="521"/>
      <c r="AC1971" s="521"/>
      <c r="AD1971" s="521"/>
      <c r="AE1971" s="521"/>
    </row>
    <row r="1972" spans="1:31" ht="12.75">
      <c r="B1972" s="920"/>
      <c r="C1972" s="1008"/>
      <c r="D1972" s="1008"/>
      <c r="E1972" s="1089" t="s">
        <v>9281</v>
      </c>
      <c r="F1972" s="1090"/>
      <c r="G1972" s="588"/>
      <c r="H1972" s="1012">
        <f>H1965</f>
        <v>8</v>
      </c>
      <c r="I1972" s="1012">
        <v>0.4</v>
      </c>
      <c r="J1972" s="1012">
        <v>0.4</v>
      </c>
      <c r="K1972" s="1012">
        <f>(PI()*((J1972/2)^2))</f>
        <v>0.12566370614359174</v>
      </c>
      <c r="L1972" s="1012">
        <f>K1972*H1972</f>
        <v>1.0053096491487339</v>
      </c>
      <c r="M1972" s="921"/>
      <c r="N1972" s="117"/>
      <c r="O1972" s="518"/>
      <c r="P1972" s="519"/>
      <c r="Q1972" s="520"/>
      <c r="R1972" s="519"/>
      <c r="S1972" s="519"/>
      <c r="T1972" s="519"/>
      <c r="U1972" s="519"/>
      <c r="V1972" s="519"/>
      <c r="W1972" s="519"/>
      <c r="X1972" s="519"/>
      <c r="Y1972" s="521"/>
      <c r="Z1972" s="521"/>
      <c r="AA1972" s="521"/>
      <c r="AB1972" s="521"/>
      <c r="AC1972" s="521"/>
      <c r="AD1972" s="521"/>
      <c r="AE1972" s="521"/>
    </row>
    <row r="1973" spans="1:31" ht="12.75">
      <c r="B1973" s="920"/>
      <c r="C1973" s="1008"/>
      <c r="D1973" s="1008"/>
      <c r="E1973" s="1089" t="s">
        <v>9282</v>
      </c>
      <c r="F1973" s="1090"/>
      <c r="G1973" s="588"/>
      <c r="H1973" s="1012">
        <f>H1972</f>
        <v>8</v>
      </c>
      <c r="I1973" s="1012">
        <v>0.6</v>
      </c>
      <c r="J1973" s="1012">
        <v>0.151</v>
      </c>
      <c r="K1973" s="1012">
        <f>H1973*I1973</f>
        <v>4.8</v>
      </c>
      <c r="L1973" s="1012">
        <f>K1973*J1973</f>
        <v>0.7248</v>
      </c>
      <c r="M1973" s="921"/>
      <c r="N1973" s="117"/>
      <c r="O1973" s="518"/>
      <c r="P1973" s="519"/>
      <c r="Q1973" s="520"/>
      <c r="R1973" s="519"/>
      <c r="S1973" s="519"/>
      <c r="T1973" s="519"/>
      <c r="U1973" s="519"/>
      <c r="V1973" s="519"/>
      <c r="W1973" s="519"/>
      <c r="X1973" s="519"/>
      <c r="Y1973" s="521"/>
      <c r="Z1973" s="521"/>
      <c r="AA1973" s="521"/>
      <c r="AB1973" s="521"/>
      <c r="AC1973" s="521"/>
      <c r="AD1973" s="521"/>
      <c r="AE1973" s="521"/>
    </row>
    <row r="1974" spans="1:31" ht="12.75">
      <c r="B1974" s="920"/>
      <c r="C1974" s="1008"/>
      <c r="D1974" s="1008"/>
      <c r="E1974" s="1089"/>
      <c r="F1974" s="1090"/>
      <c r="G1974" s="588"/>
      <c r="H1974" s="1012"/>
      <c r="I1974" s="1012"/>
      <c r="J1974" s="1012"/>
      <c r="K1974" s="1012"/>
      <c r="L1974" s="1012"/>
      <c r="M1974" s="921"/>
      <c r="N1974" s="117"/>
      <c r="O1974" s="518"/>
      <c r="P1974" s="519"/>
      <c r="Q1974" s="520"/>
      <c r="R1974" s="519"/>
      <c r="S1974" s="519"/>
      <c r="T1974" s="519"/>
      <c r="U1974" s="519"/>
      <c r="V1974" s="519"/>
      <c r="W1974" s="519"/>
      <c r="X1974" s="519"/>
      <c r="Y1974" s="521"/>
      <c r="Z1974" s="521"/>
      <c r="AA1974" s="521"/>
      <c r="AB1974" s="521"/>
      <c r="AC1974" s="521"/>
      <c r="AD1974" s="521"/>
      <c r="AE1974" s="521"/>
    </row>
    <row r="1975" spans="1:31" ht="12.75">
      <c r="B1975" s="920"/>
      <c r="C1975" s="1008"/>
      <c r="D1975" s="1008"/>
      <c r="E1975" s="1089" t="s">
        <v>11956</v>
      </c>
      <c r="F1975" s="1090"/>
      <c r="G1975" s="588"/>
      <c r="H1975" s="1012">
        <f>H1966</f>
        <v>51</v>
      </c>
      <c r="I1975" s="1012">
        <v>0.6</v>
      </c>
      <c r="J1975" s="1012">
        <v>0.6</v>
      </c>
      <c r="K1975" s="1012">
        <f t="shared" ref="K1975:K1978" si="238">(PI()*((J1975/2)^2))</f>
        <v>0.28274333882308139</v>
      </c>
      <c r="L1975" s="1012">
        <f>K1975*H1975</f>
        <v>14.419910279977151</v>
      </c>
      <c r="M1975" s="921"/>
      <c r="N1975" s="117"/>
      <c r="O1975" s="518"/>
      <c r="P1975" s="519"/>
      <c r="Q1975" s="520"/>
      <c r="R1975" s="519"/>
      <c r="S1975" s="519"/>
      <c r="T1975" s="519"/>
      <c r="U1975" s="519"/>
      <c r="V1975" s="519"/>
      <c r="W1975" s="519"/>
      <c r="X1975" s="519"/>
      <c r="Y1975" s="521"/>
      <c r="Z1975" s="521"/>
      <c r="AA1975" s="521"/>
      <c r="AB1975" s="521"/>
      <c r="AC1975" s="521"/>
      <c r="AD1975" s="521"/>
      <c r="AE1975" s="521"/>
    </row>
    <row r="1976" spans="1:31" ht="12.75">
      <c r="B1976" s="920"/>
      <c r="C1976" s="1008"/>
      <c r="D1976" s="1008"/>
      <c r="E1976" s="1089" t="s">
        <v>11955</v>
      </c>
      <c r="F1976" s="1090"/>
      <c r="G1976" s="588"/>
      <c r="H1976" s="1012">
        <f>H1975</f>
        <v>51</v>
      </c>
      <c r="I1976" s="1012">
        <v>0.8</v>
      </c>
      <c r="J1976" s="1012">
        <v>0.15</v>
      </c>
      <c r="K1976" s="1012">
        <f>H1976*I1976</f>
        <v>40.800000000000004</v>
      </c>
      <c r="L1976" s="1012">
        <f>K1976*J1976</f>
        <v>6.12</v>
      </c>
      <c r="M1976" s="921"/>
      <c r="N1976" s="117"/>
      <c r="O1976" s="518"/>
      <c r="P1976" s="519"/>
      <c r="Q1976" s="520"/>
      <c r="R1976" s="519"/>
      <c r="S1976" s="519"/>
      <c r="T1976" s="519"/>
      <c r="U1976" s="519"/>
      <c r="V1976" s="519"/>
      <c r="W1976" s="519"/>
      <c r="X1976" s="519"/>
      <c r="Y1976" s="521"/>
      <c r="Z1976" s="521"/>
      <c r="AA1976" s="521"/>
      <c r="AB1976" s="521"/>
      <c r="AC1976" s="521"/>
      <c r="AD1976" s="521"/>
      <c r="AE1976" s="521"/>
    </row>
    <row r="1977" spans="1:31">
      <c r="B1977" s="905"/>
      <c r="C1977" s="1077"/>
      <c r="D1977" s="1091"/>
      <c r="E1977" s="1013"/>
      <c r="F1977" s="588"/>
      <c r="G1977" s="588"/>
      <c r="H1977" s="1012"/>
      <c r="I1977" s="1012"/>
      <c r="J1977" s="1012"/>
      <c r="K1977" s="1012"/>
      <c r="L1977" s="1012"/>
      <c r="M1977" s="915"/>
      <c r="N1977" s="117"/>
    </row>
    <row r="1978" spans="1:31">
      <c r="B1978" s="905"/>
      <c r="C1978" s="1077"/>
      <c r="D1978" s="1091"/>
      <c r="E1978" s="1013" t="s">
        <v>10534</v>
      </c>
      <c r="F1978" s="588"/>
      <c r="G1978" s="588"/>
      <c r="H1978" s="1012">
        <f>H1967</f>
        <v>10</v>
      </c>
      <c r="I1978" s="1012">
        <v>0.8</v>
      </c>
      <c r="J1978" s="1012">
        <v>0.8</v>
      </c>
      <c r="K1978" s="1012">
        <f t="shared" si="238"/>
        <v>0.50265482457436694</v>
      </c>
      <c r="L1978" s="1012">
        <f>K1978*H1978</f>
        <v>5.026548245743669</v>
      </c>
      <c r="M1978" s="915"/>
      <c r="N1978" s="117"/>
    </row>
    <row r="1979" spans="1:31">
      <c r="B1979" s="905"/>
      <c r="C1979" s="1077"/>
      <c r="D1979" s="1091"/>
      <c r="E1979" s="1013" t="s">
        <v>11954</v>
      </c>
      <c r="F1979" s="588"/>
      <c r="G1979" s="588"/>
      <c r="H1979" s="1012">
        <f>H1978</f>
        <v>10</v>
      </c>
      <c r="I1979" s="1012">
        <v>1</v>
      </c>
      <c r="J1979" s="1012">
        <v>0.15</v>
      </c>
      <c r="K1979" s="1012">
        <f>H1979*I1979</f>
        <v>10</v>
      </c>
      <c r="L1979" s="1012">
        <f>K1979*J1979</f>
        <v>1.5</v>
      </c>
      <c r="M1979" s="915"/>
      <c r="N1979" s="117"/>
    </row>
    <row r="1980" spans="1:31">
      <c r="B1980" s="905"/>
      <c r="C1980" s="1077"/>
      <c r="D1980" s="1091"/>
      <c r="E1980" s="1013" t="s">
        <v>22945</v>
      </c>
      <c r="F1980" s="588"/>
      <c r="G1980" s="588"/>
      <c r="H1980" s="1012"/>
      <c r="I1980" s="1012"/>
      <c r="J1980" s="1012"/>
      <c r="K1980" s="1012"/>
      <c r="L1980" s="1016">
        <f>SUM(L1972:L1979)</f>
        <v>28.796568174869556</v>
      </c>
      <c r="M1980" s="915"/>
      <c r="N1980" s="117"/>
    </row>
    <row r="1981" spans="1:31">
      <c r="B1981" s="905"/>
      <c r="C1981" s="1077"/>
      <c r="D1981" s="1091"/>
      <c r="E1981" s="1013" t="s">
        <v>22943</v>
      </c>
      <c r="F1981" s="588"/>
      <c r="G1981" s="588"/>
      <c r="H1981" s="1012"/>
      <c r="I1981" s="1012"/>
      <c r="J1981" s="1012"/>
      <c r="K1981" s="1012"/>
      <c r="L1981" s="1016">
        <f>M1943+M1958</f>
        <v>253.67</v>
      </c>
      <c r="M1981" s="915"/>
      <c r="N1981" s="117"/>
    </row>
    <row r="1982" spans="1:31">
      <c r="B1982" s="905"/>
      <c r="C1982" s="1077"/>
      <c r="D1982" s="1091"/>
      <c r="E1982" s="1013"/>
      <c r="F1982" s="588"/>
      <c r="G1982" s="588"/>
      <c r="H1982" s="1012"/>
      <c r="I1982" s="1012"/>
      <c r="J1982" s="1012"/>
      <c r="K1982" s="1012"/>
      <c r="L1982" s="1012"/>
      <c r="M1982" s="915"/>
      <c r="N1982" s="117"/>
    </row>
    <row r="1983" spans="1:31">
      <c r="B1983" s="905"/>
      <c r="C1983" s="1077"/>
      <c r="D1983" s="1091"/>
      <c r="E1983" s="1019" t="s">
        <v>22944</v>
      </c>
      <c r="F1983" s="588"/>
      <c r="G1983" s="588"/>
      <c r="H1983" s="1012"/>
      <c r="I1983" s="1012"/>
      <c r="J1983" s="1012"/>
      <c r="K1983" s="1012"/>
      <c r="L1983" s="1016">
        <f>L1981-L1980</f>
        <v>224.87343182513044</v>
      </c>
      <c r="M1983" s="915"/>
      <c r="N1983" s="117"/>
    </row>
    <row r="1984" spans="1:31">
      <c r="B1984" s="905"/>
      <c r="C1984" s="1077"/>
      <c r="D1984" s="1091"/>
      <c r="E1984" s="1086"/>
      <c r="F1984" s="588"/>
      <c r="G1984" s="588"/>
      <c r="H1984" s="1012"/>
      <c r="I1984" s="1012"/>
      <c r="J1984" s="1012"/>
      <c r="K1984" s="1012"/>
      <c r="L1984" s="1012"/>
      <c r="M1984" s="915"/>
      <c r="N1984" s="117"/>
    </row>
    <row r="1985" spans="1:31" s="483" customFormat="1" ht="36.75">
      <c r="A1985" s="927">
        <v>5</v>
      </c>
      <c r="B1985" s="891" t="str">
        <f>$B$1942&amp;"."&amp;A1985</f>
        <v>7.1.5</v>
      </c>
      <c r="C1985" s="998">
        <f ca="1">VLOOKUP($B1985,'PLANILHA ORÇAMENTÁRIA'!$C:$M,2,0)</f>
        <v>100980</v>
      </c>
      <c r="D1985" s="998" t="str">
        <f ca="1">VLOOKUP($B1985,'PLANILHA ORÇAMENTÁRIA'!$C:$M,3,0)</f>
        <v>SINAPI</v>
      </c>
      <c r="E1985" s="999" t="str">
        <f ca="1">VLOOKUP($B1985,'PLANILHA ORÇAMENTÁRIA'!$C:$M,4,0)</f>
        <v>CARGA, MANOBRA E DESCARGA DE SOLOS E MATERIAIS GRANULARES EM CAMINHÃO BASCULANTE 18 M³ - CARGA COM ESCAVADEIRA HIDRÁULICA (CAÇAMBA DE 1,20 M³ / 155 HP) E DESCARGA LIVRE (UNIDADE: M3). AF_07/2020</v>
      </c>
      <c r="F1985" s="998" t="str">
        <f ca="1">VLOOKUP($B1985,'PLANILHA ORÇAMENTÁRIA'!$C:$M,5,0)</f>
        <v>M3</v>
      </c>
      <c r="G1985" s="1000" t="s">
        <v>22949</v>
      </c>
      <c r="H1985" s="1001" t="s">
        <v>17</v>
      </c>
      <c r="I1985" s="1001" t="s">
        <v>18</v>
      </c>
      <c r="J1985" s="1001" t="s">
        <v>19</v>
      </c>
      <c r="K1985" s="1001" t="s">
        <v>20</v>
      </c>
      <c r="L1985" s="1001" t="s">
        <v>21</v>
      </c>
      <c r="M1985" s="901">
        <f>M1987</f>
        <v>37.435538627330423</v>
      </c>
      <c r="N1985" s="482"/>
    </row>
    <row r="1986" spans="1:31" ht="12.75">
      <c r="B1986" s="920"/>
      <c r="C1986" s="1008"/>
      <c r="D1986" s="1008"/>
      <c r="E1986" s="1092" t="s">
        <v>22946</v>
      </c>
      <c r="F1986" s="1090"/>
      <c r="G1986" s="588"/>
      <c r="H1986" s="1012"/>
      <c r="I1986" s="1012"/>
      <c r="J1986" s="1012"/>
      <c r="K1986" s="1012"/>
      <c r="L1986" s="1012"/>
      <c r="M1986" s="921"/>
      <c r="N1986" s="117"/>
      <c r="O1986" s="518"/>
      <c r="P1986" s="519"/>
      <c r="Q1986" s="520"/>
      <c r="R1986" s="519"/>
      <c r="S1986" s="519"/>
      <c r="T1986" s="519"/>
      <c r="U1986" s="519"/>
      <c r="V1986" s="519"/>
      <c r="W1986" s="519"/>
      <c r="X1986" s="519"/>
      <c r="Y1986" s="521"/>
      <c r="Z1986" s="521"/>
      <c r="AA1986" s="521"/>
      <c r="AB1986" s="521"/>
      <c r="AC1986" s="521"/>
      <c r="AD1986" s="521"/>
      <c r="AE1986" s="521"/>
    </row>
    <row r="1987" spans="1:31" ht="12.75">
      <c r="B1987" s="920"/>
      <c r="C1987" s="1008"/>
      <c r="D1987" s="1008"/>
      <c r="E1987" s="1093" t="s">
        <v>23448</v>
      </c>
      <c r="F1987" s="1090"/>
      <c r="G1987" s="870">
        <v>0.3</v>
      </c>
      <c r="H1987" s="1012"/>
      <c r="I1987" s="1012"/>
      <c r="J1987" s="1012"/>
      <c r="K1987" s="1012"/>
      <c r="L1987" s="1012">
        <f>L1980</f>
        <v>28.796568174869556</v>
      </c>
      <c r="M1987" s="921">
        <f>L1987*(1+G1987)</f>
        <v>37.435538627330423</v>
      </c>
      <c r="N1987" s="117"/>
      <c r="O1987" s="518"/>
      <c r="P1987" s="519"/>
      <c r="Q1987" s="520"/>
      <c r="R1987" s="519"/>
      <c r="S1987" s="519"/>
      <c r="T1987" s="519"/>
      <c r="U1987" s="519"/>
      <c r="V1987" s="519"/>
      <c r="W1987" s="519"/>
      <c r="X1987" s="519"/>
      <c r="Y1987" s="521"/>
      <c r="Z1987" s="521"/>
      <c r="AA1987" s="521"/>
      <c r="AB1987" s="521"/>
      <c r="AC1987" s="521"/>
      <c r="AD1987" s="521"/>
      <c r="AE1987" s="521"/>
    </row>
    <row r="1988" spans="1:31" ht="12.75">
      <c r="B1988" s="920"/>
      <c r="C1988" s="1008"/>
      <c r="D1988" s="1008"/>
      <c r="E1988" s="1089"/>
      <c r="F1988" s="1090"/>
      <c r="G1988" s="588"/>
      <c r="H1988" s="1012"/>
      <c r="I1988" s="1012"/>
      <c r="J1988" s="1012"/>
      <c r="K1988" s="1012"/>
      <c r="L1988" s="1012"/>
      <c r="M1988" s="921"/>
      <c r="N1988" s="117"/>
      <c r="O1988" s="518"/>
      <c r="P1988" s="519"/>
      <c r="Q1988" s="520"/>
      <c r="R1988" s="519"/>
      <c r="S1988" s="519"/>
      <c r="T1988" s="519"/>
      <c r="U1988" s="519"/>
      <c r="V1988" s="519"/>
      <c r="W1988" s="519"/>
      <c r="X1988" s="519"/>
      <c r="Y1988" s="521"/>
      <c r="Z1988" s="521"/>
      <c r="AA1988" s="521"/>
      <c r="AB1988" s="521"/>
      <c r="AC1988" s="521"/>
      <c r="AD1988" s="521"/>
      <c r="AE1988" s="521"/>
    </row>
    <row r="1989" spans="1:31" s="483" customFormat="1" ht="24.75">
      <c r="A1989" s="927">
        <v>6</v>
      </c>
      <c r="B1989" s="891" t="str">
        <f>$B$1942&amp;"."&amp;A1989</f>
        <v>7.1.6</v>
      </c>
      <c r="C1989" s="998">
        <f ca="1">VLOOKUP($B1989,'PLANILHA ORÇAMENTÁRIA'!$C:$M,2,0)</f>
        <v>95877</v>
      </c>
      <c r="D1989" s="998" t="str">
        <f ca="1">VLOOKUP($B1989,'PLANILHA ORÇAMENTÁRIA'!$C:$M,3,0)</f>
        <v>SINAPI</v>
      </c>
      <c r="E1989" s="999" t="str">
        <f ca="1">VLOOKUP($B1989,'PLANILHA ORÇAMENTÁRIA'!$C:$M,4,0)</f>
        <v>TRANSPORTE COM CAMINHÃO BASCULANTE DE 18 M³, EM VIA URBANA PAVIMENTADA, DMT ATÉ 30 KM (UNIDADE: M3XKM). AF_07/2020</v>
      </c>
      <c r="F1989" s="998" t="str">
        <f ca="1">VLOOKUP($B1989,'PLANILHA ORÇAMENTÁRIA'!$C:$M,5,0)</f>
        <v>M3XKM</v>
      </c>
      <c r="G1989" s="1000" t="s">
        <v>19974</v>
      </c>
      <c r="H1989" s="1001" t="s">
        <v>17</v>
      </c>
      <c r="I1989" s="1001" t="s">
        <v>18</v>
      </c>
      <c r="J1989" s="1001" t="s">
        <v>19</v>
      </c>
      <c r="K1989" s="1001" t="s">
        <v>20</v>
      </c>
      <c r="L1989" s="1001" t="s">
        <v>21</v>
      </c>
      <c r="M1989" s="901">
        <f>SUM(ROUND(M1991,2))</f>
        <v>1123.07</v>
      </c>
      <c r="N1989" s="482"/>
    </row>
    <row r="1990" spans="1:31" ht="12.75">
      <c r="B1990" s="920"/>
      <c r="C1990" s="1008"/>
      <c r="D1990" s="1008"/>
      <c r="E1990" s="1013" t="s">
        <v>44340</v>
      </c>
      <c r="F1990" s="1090"/>
      <c r="G1990" s="588"/>
      <c r="H1990" s="1012"/>
      <c r="I1990" s="1012"/>
      <c r="J1990" s="1012"/>
      <c r="K1990" s="1012"/>
      <c r="L1990" s="1012"/>
      <c r="M1990" s="921"/>
      <c r="N1990" s="117"/>
      <c r="O1990" s="518"/>
      <c r="P1990" s="519"/>
      <c r="Q1990" s="520"/>
      <c r="R1990" s="519"/>
      <c r="S1990" s="519"/>
      <c r="T1990" s="519"/>
      <c r="U1990" s="519"/>
      <c r="V1990" s="519"/>
      <c r="W1990" s="519"/>
      <c r="X1990" s="519"/>
      <c r="Y1990" s="521"/>
      <c r="Z1990" s="521"/>
      <c r="AA1990" s="521"/>
      <c r="AB1990" s="521"/>
      <c r="AC1990" s="521"/>
      <c r="AD1990" s="521"/>
      <c r="AE1990" s="521"/>
    </row>
    <row r="1991" spans="1:31" ht="12.75">
      <c r="B1991" s="920"/>
      <c r="C1991" s="1008"/>
      <c r="D1991" s="1008"/>
      <c r="E1991" s="1092" t="s">
        <v>23449</v>
      </c>
      <c r="F1991" s="1090"/>
      <c r="G1991" s="588">
        <v>30</v>
      </c>
      <c r="H1991" s="1012"/>
      <c r="I1991" s="1012"/>
      <c r="J1991" s="1012"/>
      <c r="K1991" s="1012"/>
      <c r="L1991" s="1012">
        <f>M1985</f>
        <v>37.435538627330423</v>
      </c>
      <c r="M1991" s="921">
        <f>G1991*L1991</f>
        <v>1123.0661588199127</v>
      </c>
      <c r="N1991" s="117"/>
      <c r="O1991" s="518"/>
      <c r="P1991" s="519"/>
      <c r="Q1991" s="520"/>
      <c r="R1991" s="519"/>
      <c r="S1991" s="519"/>
      <c r="T1991" s="519"/>
      <c r="U1991" s="519"/>
      <c r="V1991" s="519"/>
      <c r="W1991" s="519"/>
      <c r="X1991" s="519"/>
      <c r="Y1991" s="521"/>
      <c r="Z1991" s="521"/>
      <c r="AA1991" s="521"/>
      <c r="AB1991" s="521"/>
      <c r="AC1991" s="521"/>
      <c r="AD1991" s="521"/>
      <c r="AE1991" s="521"/>
    </row>
    <row r="1992" spans="1:31" ht="12.75">
      <c r="B1992" s="920"/>
      <c r="C1992" s="1008"/>
      <c r="D1992" s="1008"/>
      <c r="E1992" s="1089"/>
      <c r="F1992" s="1090"/>
      <c r="G1992" s="588"/>
      <c r="H1992" s="1012"/>
      <c r="I1992" s="1012"/>
      <c r="J1992" s="1012"/>
      <c r="K1992" s="1012"/>
      <c r="L1992" s="1012"/>
      <c r="M1992" s="921"/>
      <c r="N1992" s="117"/>
      <c r="O1992" s="518"/>
      <c r="P1992" s="519"/>
      <c r="Q1992" s="520"/>
      <c r="R1992" s="519"/>
      <c r="S1992" s="519"/>
      <c r="T1992" s="519"/>
      <c r="U1992" s="519"/>
      <c r="V1992" s="519"/>
      <c r="W1992" s="519"/>
      <c r="X1992" s="519"/>
      <c r="Y1992" s="521"/>
      <c r="Z1992" s="521"/>
      <c r="AA1992" s="521"/>
      <c r="AB1992" s="521"/>
      <c r="AC1992" s="521"/>
      <c r="AD1992" s="521"/>
      <c r="AE1992" s="521"/>
    </row>
    <row r="1993" spans="1:31" s="483" customFormat="1" ht="36.75">
      <c r="A1993" s="927">
        <v>7</v>
      </c>
      <c r="B1993" s="891" t="str">
        <f>$B$1942&amp;"."&amp;A1993</f>
        <v>7.1.7</v>
      </c>
      <c r="C1993" s="998" t="str">
        <f ca="1">VLOOKUP($B1993,'PLANILHA ORÇAMENTÁRIA'!$C:$M,2,0)</f>
        <v>ED-50164</v>
      </c>
      <c r="D1993" s="998" t="str">
        <f ca="1">VLOOKUP($B1993,'PLANILHA ORÇAMENTÁRIA'!$C:$M,3,0)</f>
        <v>SEINFRA-MG</v>
      </c>
      <c r="E1993" s="999" t="str">
        <f ca="1">VLOOKUP($B1993,'PLANILHA ORÇAMENTÁRIA'!$C:$M,4,0)</f>
        <v>TAPUME FIXO DE PROTEÇÃO PARA FECHAMENTO DE OBRA EM TELA GALVANIZADA, COM TRAMA LOSANGULAR DE 2"X2", FIO BWG 14, COM MÓDULO NA DIMENSÃO DE (300X220)CM, INCLUSIVE PINTURA ESMALTE COM DUAS (2) DEMÃOS, EXCLUSIVE ABERTURA PARA PORTÃO</v>
      </c>
      <c r="F1993" s="998" t="str">
        <f ca="1">VLOOKUP($B1993,'PLANILHA ORÇAMENTÁRIA'!$C:$M,5,0)</f>
        <v>M2</v>
      </c>
      <c r="G1993" s="1000" t="s">
        <v>16</v>
      </c>
      <c r="H1993" s="1001" t="s">
        <v>17</v>
      </c>
      <c r="I1993" s="1001" t="s">
        <v>18</v>
      </c>
      <c r="J1993" s="1001" t="s">
        <v>19</v>
      </c>
      <c r="K1993" s="1001" t="s">
        <v>20</v>
      </c>
      <c r="L1993" s="1001" t="s">
        <v>21</v>
      </c>
      <c r="M1993" s="901">
        <f>SUM(ROUND(M1995,2))</f>
        <v>303.60000000000002</v>
      </c>
      <c r="N1993" s="482"/>
    </row>
    <row r="1994" spans="1:31" ht="23.25">
      <c r="B1994" s="920"/>
      <c r="C1994" s="1008"/>
      <c r="D1994" s="1008"/>
      <c r="E1994" s="1092" t="s">
        <v>22947</v>
      </c>
      <c r="F1994" s="1090"/>
      <c r="G1994" s="588"/>
      <c r="H1994" s="1012"/>
      <c r="I1994" s="1012"/>
      <c r="J1994" s="1012"/>
      <c r="K1994" s="1012"/>
      <c r="L1994" s="1012"/>
      <c r="M1994" s="921"/>
      <c r="N1994" s="117"/>
      <c r="O1994" s="518"/>
      <c r="P1994" s="519"/>
      <c r="Q1994" s="520"/>
      <c r="R1994" s="519"/>
      <c r="S1994" s="519"/>
      <c r="T1994" s="519"/>
      <c r="U1994" s="519"/>
      <c r="V1994" s="519"/>
      <c r="W1994" s="519"/>
      <c r="X1994" s="519"/>
      <c r="Y1994" s="521"/>
      <c r="Z1994" s="521"/>
      <c r="AA1994" s="521"/>
      <c r="AB1994" s="521"/>
      <c r="AC1994" s="521"/>
      <c r="AD1994" s="521"/>
      <c r="AE1994" s="521"/>
    </row>
    <row r="1995" spans="1:31" ht="12.75">
      <c r="B1995" s="920"/>
      <c r="C1995" s="1008"/>
      <c r="D1995" s="1008"/>
      <c r="E1995" s="1092" t="s">
        <v>23450</v>
      </c>
      <c r="F1995" s="1090"/>
      <c r="G1995" s="588">
        <v>2</v>
      </c>
      <c r="H1995" s="1012">
        <f>H1955</f>
        <v>69</v>
      </c>
      <c r="I1995" s="1012"/>
      <c r="J1995" s="1012">
        <v>2.2000000000000002</v>
      </c>
      <c r="K1995" s="1012">
        <f>(J1995*H1995)</f>
        <v>151.80000000000001</v>
      </c>
      <c r="L1995" s="1012"/>
      <c r="M1995" s="921">
        <f>K1995*G1995</f>
        <v>303.60000000000002</v>
      </c>
      <c r="N1995" s="117"/>
      <c r="O1995" s="518"/>
      <c r="P1995" s="519"/>
      <c r="Q1995" s="520"/>
      <c r="R1995" s="519"/>
      <c r="S1995" s="519"/>
      <c r="T1995" s="519"/>
      <c r="U1995" s="519"/>
      <c r="V1995" s="519"/>
      <c r="W1995" s="519"/>
      <c r="X1995" s="519"/>
      <c r="Y1995" s="521"/>
      <c r="Z1995" s="521"/>
      <c r="AA1995" s="521"/>
      <c r="AB1995" s="521"/>
      <c r="AC1995" s="521"/>
      <c r="AD1995" s="521"/>
      <c r="AE1995" s="521"/>
    </row>
    <row r="1996" spans="1:31" ht="12.75">
      <c r="B1996" s="920"/>
      <c r="C1996" s="1008"/>
      <c r="D1996" s="1008"/>
      <c r="E1996" s="1092"/>
      <c r="F1996" s="1090"/>
      <c r="G1996" s="588"/>
      <c r="H1996" s="1012"/>
      <c r="I1996" s="1012"/>
      <c r="J1996" s="1012"/>
      <c r="K1996" s="1012"/>
      <c r="L1996" s="1012"/>
      <c r="M1996" s="921"/>
      <c r="N1996" s="117"/>
      <c r="O1996" s="518"/>
      <c r="P1996" s="519"/>
      <c r="Q1996" s="520"/>
      <c r="R1996" s="519"/>
      <c r="S1996" s="519"/>
      <c r="T1996" s="519"/>
      <c r="U1996" s="519"/>
      <c r="V1996" s="519"/>
      <c r="W1996" s="519"/>
      <c r="X1996" s="519"/>
      <c r="Y1996" s="521"/>
      <c r="Z1996" s="521"/>
      <c r="AA1996" s="521"/>
      <c r="AB1996" s="521"/>
      <c r="AC1996" s="521"/>
      <c r="AD1996" s="521"/>
      <c r="AE1996" s="521"/>
    </row>
    <row r="1997" spans="1:31" s="483" customFormat="1">
      <c r="A1997" s="927">
        <v>8</v>
      </c>
      <c r="B1997" s="891" t="str">
        <f>$B$1942&amp;"."&amp;A1997</f>
        <v>7.1.8</v>
      </c>
      <c r="C1997" s="998" t="str">
        <f ca="1">VLOOKUP($B1997,'PLANILHA ORÇAMENTÁRIA'!$C:$M,2,0)</f>
        <v>CPU-002</v>
      </c>
      <c r="D1997" s="998" t="str">
        <f ca="1">VLOOKUP($B1997,'PLANILHA ORÇAMENTÁRIA'!$C:$M,3,0)</f>
        <v>EXTRA</v>
      </c>
      <c r="E1997" s="999" t="str">
        <f ca="1">VLOOKUP($B1997,'PLANILHA ORÇAMENTÁRIA'!$C:$M,4,0)</f>
        <v>TICKET DE DESTINAÇÃO DE MATERIAL EM BOTA-FORA</v>
      </c>
      <c r="F1997" s="998" t="str">
        <f ca="1">VLOOKUP($B1997,'PLANILHA ORÇAMENTÁRIA'!$C:$M,5,0)</f>
        <v>M³</v>
      </c>
      <c r="G1997" s="1000" t="s">
        <v>16</v>
      </c>
      <c r="H1997" s="1001" t="s">
        <v>17</v>
      </c>
      <c r="I1997" s="1001" t="s">
        <v>18</v>
      </c>
      <c r="J1997" s="1001" t="s">
        <v>19</v>
      </c>
      <c r="K1997" s="1001" t="s">
        <v>20</v>
      </c>
      <c r="L1997" s="1001" t="s">
        <v>21</v>
      </c>
      <c r="M1997" s="901">
        <f>L1999</f>
        <v>37.435538627330423</v>
      </c>
      <c r="N1997" s="482"/>
    </row>
    <row r="1998" spans="1:31" ht="12.75">
      <c r="B1998" s="920"/>
      <c r="C1998" s="1008"/>
      <c r="D1998" s="1008"/>
      <c r="E1998" s="1025" t="s">
        <v>44342</v>
      </c>
      <c r="F1998" s="1090"/>
      <c r="G1998" s="588"/>
      <c r="H1998" s="1012"/>
      <c r="I1998" s="1012"/>
      <c r="J1998" s="1012"/>
      <c r="K1998" s="1012"/>
      <c r="L1998" s="1016"/>
      <c r="M1998" s="921"/>
      <c r="N1998" s="117"/>
      <c r="O1998" s="518"/>
      <c r="P1998" s="519"/>
      <c r="Q1998" s="520"/>
      <c r="R1998" s="519"/>
      <c r="S1998" s="519"/>
      <c r="T1998" s="519"/>
      <c r="U1998" s="519"/>
      <c r="V1998" s="519"/>
      <c r="W1998" s="519"/>
      <c r="X1998" s="519"/>
      <c r="Y1998" s="521"/>
      <c r="Z1998" s="521"/>
      <c r="AA1998" s="521"/>
      <c r="AB1998" s="521"/>
      <c r="AC1998" s="521"/>
      <c r="AD1998" s="521"/>
      <c r="AE1998" s="521"/>
    </row>
    <row r="1999" spans="1:31" ht="12.75">
      <c r="B1999" s="920"/>
      <c r="C1999" s="1008"/>
      <c r="D1999" s="1008"/>
      <c r="E1999" s="1025" t="s">
        <v>23451</v>
      </c>
      <c r="F1999" s="1090"/>
      <c r="G1999" s="588">
        <v>1</v>
      </c>
      <c r="H1999" s="1012"/>
      <c r="I1999" s="1012"/>
      <c r="J1999" s="1012"/>
      <c r="K1999" s="1012"/>
      <c r="L1999" s="1016">
        <f>M1985</f>
        <v>37.435538627330423</v>
      </c>
      <c r="M1999" s="921"/>
      <c r="N1999" s="117"/>
      <c r="O1999" s="518"/>
      <c r="P1999" s="519"/>
      <c r="Q1999" s="520"/>
      <c r="R1999" s="519"/>
      <c r="S1999" s="519"/>
      <c r="T1999" s="519"/>
      <c r="U1999" s="519"/>
      <c r="V1999" s="519"/>
      <c r="W1999" s="519"/>
      <c r="X1999" s="519"/>
      <c r="Y1999" s="521"/>
      <c r="Z1999" s="521"/>
      <c r="AA1999" s="521"/>
      <c r="AB1999" s="521"/>
      <c r="AC1999" s="521"/>
      <c r="AD1999" s="521"/>
      <c r="AE1999" s="521"/>
    </row>
    <row r="2000" spans="1:31" ht="12.75">
      <c r="B2000" s="920"/>
      <c r="C2000" s="1008"/>
      <c r="D2000" s="1008"/>
      <c r="E2000" s="1092"/>
      <c r="F2000" s="1090"/>
      <c r="G2000" s="588"/>
      <c r="H2000" s="1012"/>
      <c r="I2000" s="1012"/>
      <c r="J2000" s="1012"/>
      <c r="K2000" s="1012"/>
      <c r="L2000" s="1012"/>
      <c r="M2000" s="921"/>
      <c r="N2000" s="117"/>
      <c r="O2000" s="518"/>
      <c r="P2000" s="519"/>
      <c r="Q2000" s="520"/>
      <c r="R2000" s="519"/>
      <c r="S2000" s="519"/>
      <c r="T2000" s="519"/>
      <c r="U2000" s="519"/>
      <c r="V2000" s="519"/>
      <c r="W2000" s="519"/>
      <c r="X2000" s="519"/>
      <c r="Y2000" s="521"/>
      <c r="Z2000" s="521"/>
      <c r="AA2000" s="521"/>
      <c r="AB2000" s="521"/>
      <c r="AC2000" s="521"/>
      <c r="AD2000" s="521"/>
      <c r="AE2000" s="521"/>
    </row>
    <row r="2001" spans="1:31" s="39" customFormat="1">
      <c r="A2001" s="927">
        <v>2</v>
      </c>
      <c r="B2001" s="908" t="s">
        <v>22865</v>
      </c>
      <c r="C2001" s="1034"/>
      <c r="D2001" s="1034"/>
      <c r="E2001" s="1035" t="s">
        <v>3777</v>
      </c>
      <c r="F2001" s="1036"/>
      <c r="G2001" s="1037"/>
      <c r="H2001" s="1038"/>
      <c r="I2001" s="1038"/>
      <c r="J2001" s="1038"/>
      <c r="K2001" s="1038"/>
      <c r="L2001" s="1038"/>
      <c r="M2001" s="909"/>
      <c r="N2001" s="481"/>
    </row>
    <row r="2002" spans="1:31" s="483" customFormat="1" ht="24.75">
      <c r="A2002" s="927">
        <v>1</v>
      </c>
      <c r="B2002" s="891" t="str">
        <f>$B$2001&amp;"."&amp;A2002</f>
        <v>7.2.1</v>
      </c>
      <c r="C2002" s="998">
        <f ca="1">VLOOKUP($B2002,'PLANILHA ORÇAMENTÁRIA'!$C:$M,2,0)</f>
        <v>101571</v>
      </c>
      <c r="D2002" s="998" t="str">
        <f ca="1">VLOOKUP($B2002,'PLANILHA ORÇAMENTÁRIA'!$C:$M,3,0)</f>
        <v>SINAPI</v>
      </c>
      <c r="E2002" s="999" t="str">
        <f ca="1">VLOOKUP($B2002,'PLANILHA ORÇAMENTÁRIA'!$C:$M,4,0)</f>
        <v>ESCORAMENTO DE VALA, TIPO PONTALETEAMENTO, COM PROFUNDIDADE DE 0 A 1,5 M, LARGURA MAIOR OU IGUAL A 1,5 M E MENOR QUE 2,5 M. AF_08/2020</v>
      </c>
      <c r="F2002" s="998" t="str">
        <f ca="1">VLOOKUP($B2002,'PLANILHA ORÇAMENTÁRIA'!$C:$M,5,0)</f>
        <v>M2</v>
      </c>
      <c r="G2002" s="1000" t="s">
        <v>16</v>
      </c>
      <c r="H2002" s="1001" t="s">
        <v>17</v>
      </c>
      <c r="I2002" s="1001" t="s">
        <v>19</v>
      </c>
      <c r="J2002" s="1001" t="s">
        <v>22951</v>
      </c>
      <c r="K2002" s="1001" t="s">
        <v>20</v>
      </c>
      <c r="L2002" s="1001" t="s">
        <v>21</v>
      </c>
      <c r="M2002" s="901">
        <f>SUM(ROUND(K2015,2))</f>
        <v>103.5</v>
      </c>
      <c r="N2002" s="482"/>
    </row>
    <row r="2003" spans="1:31" ht="12.75">
      <c r="B2003" s="920"/>
      <c r="C2003" s="1008"/>
      <c r="D2003" s="1008"/>
      <c r="E2003" s="1092" t="s">
        <v>22950</v>
      </c>
      <c r="F2003" s="1090"/>
      <c r="G2003" s="588"/>
      <c r="H2003" s="1012"/>
      <c r="I2003" s="1012"/>
      <c r="J2003" s="1012"/>
      <c r="K2003" s="1012"/>
      <c r="L2003" s="1012"/>
      <c r="M2003" s="921"/>
      <c r="N2003" s="117"/>
      <c r="O2003" s="518"/>
      <c r="P2003" s="519"/>
      <c r="Q2003" s="520"/>
      <c r="R2003" s="519"/>
      <c r="S2003" s="519"/>
      <c r="T2003" s="519"/>
      <c r="U2003" s="519"/>
      <c r="V2003" s="519"/>
      <c r="W2003" s="519"/>
      <c r="X2003" s="519"/>
      <c r="Y2003" s="521"/>
      <c r="Z2003" s="521"/>
      <c r="AA2003" s="521"/>
      <c r="AB2003" s="521"/>
      <c r="AC2003" s="521"/>
      <c r="AD2003" s="521"/>
      <c r="AE2003" s="521"/>
    </row>
    <row r="2004" spans="1:31" ht="12.75">
      <c r="B2004" s="920"/>
      <c r="C2004" s="1008"/>
      <c r="D2004" s="1008"/>
      <c r="E2004" s="1093" t="s">
        <v>22856</v>
      </c>
      <c r="F2004" s="1090"/>
      <c r="G2004" s="588"/>
      <c r="H2004" s="1012"/>
      <c r="I2004" s="1012"/>
      <c r="J2004" s="1012"/>
      <c r="K2004" s="1012"/>
      <c r="L2004" s="1012"/>
      <c r="M2004" s="921"/>
      <c r="N2004" s="117"/>
      <c r="O2004" s="518"/>
      <c r="P2004" s="519"/>
      <c r="Q2004" s="520"/>
      <c r="R2004" s="519"/>
      <c r="S2004" s="519"/>
      <c r="T2004" s="519"/>
      <c r="U2004" s="519"/>
      <c r="V2004" s="519"/>
      <c r="W2004" s="519"/>
      <c r="X2004" s="519"/>
      <c r="Y2004" s="521"/>
      <c r="Z2004" s="521"/>
      <c r="AA2004" s="521"/>
      <c r="AB2004" s="521"/>
      <c r="AC2004" s="521"/>
      <c r="AD2004" s="521"/>
      <c r="AE2004" s="521"/>
    </row>
    <row r="2005" spans="1:31" ht="12.75">
      <c r="B2005" s="920"/>
      <c r="C2005" s="1008"/>
      <c r="D2005" s="1008"/>
      <c r="E2005" s="1092" t="s">
        <v>22857</v>
      </c>
      <c r="F2005" s="1090"/>
      <c r="G2005" s="588"/>
      <c r="H2005" s="1012">
        <v>42</v>
      </c>
      <c r="I2005" s="1012">
        <v>1.75</v>
      </c>
      <c r="J2005" s="1012">
        <v>1.5</v>
      </c>
      <c r="K2005" s="1012">
        <f>H2005*J2005</f>
        <v>63</v>
      </c>
      <c r="L2005" s="1012"/>
      <c r="M2005" s="921"/>
      <c r="N2005" s="117"/>
      <c r="O2005" s="518"/>
      <c r="P2005" s="519"/>
      <c r="Q2005" s="520"/>
      <c r="R2005" s="519"/>
      <c r="S2005" s="519"/>
      <c r="T2005" s="519"/>
      <c r="U2005" s="519"/>
      <c r="V2005" s="519"/>
      <c r="W2005" s="519"/>
      <c r="X2005" s="519"/>
      <c r="Y2005" s="521"/>
      <c r="Z2005" s="521"/>
      <c r="AA2005" s="521"/>
      <c r="AB2005" s="521"/>
      <c r="AC2005" s="521"/>
      <c r="AD2005" s="521"/>
      <c r="AE2005" s="521"/>
    </row>
    <row r="2006" spans="1:31" ht="12.75">
      <c r="B2006" s="920"/>
      <c r="C2006" s="1008"/>
      <c r="D2006" s="1008"/>
      <c r="E2006" s="1092" t="s">
        <v>22858</v>
      </c>
      <c r="F2006" s="1090"/>
      <c r="G2006" s="588"/>
      <c r="H2006" s="1012">
        <v>5</v>
      </c>
      <c r="I2006" s="1012">
        <v>2.2999999999999998</v>
      </c>
      <c r="J2006" s="1012">
        <v>1.5</v>
      </c>
      <c r="K2006" s="1012">
        <f t="shared" ref="K2006:K2011" si="239">H2006*J2006</f>
        <v>7.5</v>
      </c>
      <c r="L2006" s="1012"/>
      <c r="M2006" s="921"/>
      <c r="N2006" s="117"/>
      <c r="O2006" s="518"/>
      <c r="P2006" s="519"/>
      <c r="Q2006" s="520"/>
      <c r="R2006" s="519"/>
      <c r="S2006" s="519"/>
      <c r="T2006" s="519"/>
      <c r="U2006" s="519"/>
      <c r="V2006" s="519"/>
      <c r="W2006" s="519"/>
      <c r="X2006" s="519"/>
      <c r="Y2006" s="521"/>
      <c r="Z2006" s="521"/>
      <c r="AA2006" s="521"/>
      <c r="AB2006" s="521"/>
      <c r="AC2006" s="521"/>
      <c r="AD2006" s="521"/>
      <c r="AE2006" s="521"/>
    </row>
    <row r="2007" spans="1:31" ht="12.75">
      <c r="B2007" s="920"/>
      <c r="C2007" s="1008"/>
      <c r="D2007" s="1008"/>
      <c r="E2007" s="1092" t="s">
        <v>22859</v>
      </c>
      <c r="F2007" s="1090"/>
      <c r="G2007" s="588"/>
      <c r="H2007" s="1012">
        <v>4</v>
      </c>
      <c r="I2007" s="1012">
        <v>2.5</v>
      </c>
      <c r="J2007" s="1012">
        <v>1.5</v>
      </c>
      <c r="K2007" s="1012">
        <f t="shared" si="239"/>
        <v>6</v>
      </c>
      <c r="L2007" s="1012"/>
      <c r="M2007" s="921"/>
      <c r="N2007" s="117"/>
      <c r="O2007" s="518"/>
      <c r="P2007" s="519"/>
      <c r="Q2007" s="520"/>
      <c r="R2007" s="519"/>
      <c r="S2007" s="519"/>
      <c r="T2007" s="519"/>
      <c r="U2007" s="519"/>
      <c r="V2007" s="519"/>
      <c r="W2007" s="519"/>
      <c r="X2007" s="519"/>
      <c r="Y2007" s="521"/>
      <c r="Z2007" s="521"/>
      <c r="AA2007" s="521"/>
      <c r="AB2007" s="521"/>
      <c r="AC2007" s="521"/>
      <c r="AD2007" s="521"/>
      <c r="AE2007" s="521"/>
    </row>
    <row r="2008" spans="1:31" ht="12.75">
      <c r="B2008" s="920"/>
      <c r="C2008" s="1008"/>
      <c r="D2008" s="1008"/>
      <c r="E2008" s="1093" t="s">
        <v>22860</v>
      </c>
      <c r="F2008" s="1090"/>
      <c r="G2008" s="588"/>
      <c r="H2008" s="1012"/>
      <c r="I2008" s="1012"/>
      <c r="J2008" s="1012"/>
      <c r="K2008" s="1012">
        <f t="shared" si="239"/>
        <v>0</v>
      </c>
      <c r="L2008" s="1012"/>
      <c r="M2008" s="921"/>
      <c r="N2008" s="117"/>
      <c r="O2008" s="518"/>
      <c r="P2008" s="519"/>
      <c r="Q2008" s="520"/>
      <c r="R2008" s="519"/>
      <c r="S2008" s="519"/>
      <c r="T2008" s="519"/>
      <c r="U2008" s="519"/>
      <c r="V2008" s="519"/>
      <c r="W2008" s="519"/>
      <c r="X2008" s="519"/>
      <c r="Y2008" s="521"/>
      <c r="Z2008" s="521"/>
      <c r="AA2008" s="521"/>
      <c r="AB2008" s="521"/>
      <c r="AC2008" s="521"/>
      <c r="AD2008" s="521"/>
      <c r="AE2008" s="521"/>
    </row>
    <row r="2009" spans="1:31" ht="12.75">
      <c r="B2009" s="920"/>
      <c r="C2009" s="1008"/>
      <c r="D2009" s="1008"/>
      <c r="E2009" s="1092" t="s">
        <v>22861</v>
      </c>
      <c r="F2009" s="1090"/>
      <c r="G2009" s="588"/>
      <c r="H2009" s="1012">
        <v>4</v>
      </c>
      <c r="I2009" s="1012">
        <v>1.7</v>
      </c>
      <c r="J2009" s="1012">
        <v>1.5</v>
      </c>
      <c r="K2009" s="1012">
        <f t="shared" si="239"/>
        <v>6</v>
      </c>
      <c r="L2009" s="1012"/>
      <c r="M2009" s="921"/>
      <c r="N2009" s="117"/>
      <c r="O2009" s="518"/>
      <c r="P2009" s="519"/>
      <c r="Q2009" s="520"/>
      <c r="R2009" s="519"/>
      <c r="S2009" s="519"/>
      <c r="T2009" s="519"/>
      <c r="U2009" s="519"/>
      <c r="V2009" s="519"/>
      <c r="W2009" s="519"/>
      <c r="X2009" s="519"/>
      <c r="Y2009" s="521"/>
      <c r="Z2009" s="521"/>
      <c r="AA2009" s="521"/>
      <c r="AB2009" s="521"/>
      <c r="AC2009" s="521"/>
      <c r="AD2009" s="521"/>
      <c r="AE2009" s="521"/>
    </row>
    <row r="2010" spans="1:31" ht="12.75">
      <c r="B2010" s="920"/>
      <c r="C2010" s="1008"/>
      <c r="D2010" s="1008"/>
      <c r="E2010" s="1093" t="s">
        <v>23442</v>
      </c>
      <c r="F2010" s="1090"/>
      <c r="G2010" s="588"/>
      <c r="H2010" s="1012"/>
      <c r="I2010" s="1012"/>
      <c r="J2010" s="1012"/>
      <c r="K2010" s="1012">
        <f t="shared" si="239"/>
        <v>0</v>
      </c>
      <c r="L2010" s="1012"/>
      <c r="M2010" s="921"/>
      <c r="N2010" s="117"/>
      <c r="O2010" s="518"/>
      <c r="P2010" s="519"/>
      <c r="Q2010" s="520"/>
      <c r="R2010" s="519"/>
      <c r="S2010" s="519"/>
      <c r="T2010" s="519"/>
      <c r="U2010" s="519"/>
      <c r="V2010" s="519"/>
      <c r="W2010" s="519"/>
      <c r="X2010" s="519"/>
      <c r="Y2010" s="521"/>
      <c r="Z2010" s="521"/>
      <c r="AA2010" s="521"/>
      <c r="AB2010" s="521"/>
      <c r="AC2010" s="521"/>
      <c r="AD2010" s="521"/>
      <c r="AE2010" s="521"/>
    </row>
    <row r="2011" spans="1:31" ht="12.75">
      <c r="B2011" s="920"/>
      <c r="C2011" s="1008"/>
      <c r="D2011" s="1008"/>
      <c r="E2011" s="1092" t="s">
        <v>22862</v>
      </c>
      <c r="F2011" s="1090"/>
      <c r="G2011" s="588"/>
      <c r="H2011" s="1012">
        <v>10</v>
      </c>
      <c r="I2011" s="1012">
        <v>2</v>
      </c>
      <c r="J2011" s="1012">
        <v>1.5</v>
      </c>
      <c r="K2011" s="1012">
        <f t="shared" si="239"/>
        <v>15</v>
      </c>
      <c r="L2011" s="1012"/>
      <c r="M2011" s="921"/>
      <c r="N2011" s="117"/>
      <c r="O2011" s="518"/>
      <c r="P2011" s="519"/>
      <c r="Q2011" s="520"/>
      <c r="R2011" s="519"/>
      <c r="S2011" s="519"/>
      <c r="T2011" s="519"/>
      <c r="U2011" s="519"/>
      <c r="V2011" s="519"/>
      <c r="W2011" s="519"/>
      <c r="X2011" s="519"/>
      <c r="Y2011" s="521"/>
      <c r="Z2011" s="521"/>
      <c r="AA2011" s="521"/>
      <c r="AB2011" s="521"/>
      <c r="AC2011" s="521"/>
      <c r="AD2011" s="521"/>
      <c r="AE2011" s="521"/>
    </row>
    <row r="2012" spans="1:31" ht="12.75">
      <c r="B2012" s="920"/>
      <c r="C2012" s="1008"/>
      <c r="D2012" s="1008"/>
      <c r="E2012" s="1093" t="s">
        <v>22863</v>
      </c>
      <c r="F2012" s="1090"/>
      <c r="G2012" s="588"/>
      <c r="H2012" s="1012"/>
      <c r="I2012" s="1012"/>
      <c r="J2012" s="1012"/>
      <c r="K2012" s="1012"/>
      <c r="L2012" s="1094" t="s">
        <v>97</v>
      </c>
      <c r="M2012" s="921"/>
      <c r="N2012" s="117"/>
      <c r="O2012" s="518"/>
      <c r="P2012" s="519"/>
      <c r="Q2012" s="520"/>
      <c r="R2012" s="519"/>
      <c r="S2012" s="519"/>
      <c r="T2012" s="519"/>
      <c r="U2012" s="519"/>
      <c r="V2012" s="519"/>
      <c r="W2012" s="519"/>
      <c r="X2012" s="519"/>
      <c r="Y2012" s="521"/>
      <c r="Z2012" s="521"/>
      <c r="AA2012" s="521"/>
      <c r="AB2012" s="521"/>
      <c r="AC2012" s="521"/>
      <c r="AD2012" s="521"/>
      <c r="AE2012" s="521"/>
    </row>
    <row r="2013" spans="1:31" ht="12.75">
      <c r="B2013" s="920"/>
      <c r="C2013" s="1008"/>
      <c r="D2013" s="1008"/>
      <c r="E2013" s="1092" t="s">
        <v>22859</v>
      </c>
      <c r="F2013" s="1090"/>
      <c r="G2013" s="588"/>
      <c r="H2013" s="1012">
        <v>4</v>
      </c>
      <c r="I2013" s="1012">
        <v>1.5</v>
      </c>
      <c r="J2013" s="1012">
        <v>1.5</v>
      </c>
      <c r="K2013" s="1012">
        <f t="shared" ref="K2013" si="240">H2013*J2013</f>
        <v>6</v>
      </c>
      <c r="L2013" s="1012"/>
      <c r="M2013" s="921"/>
      <c r="N2013" s="117"/>
      <c r="O2013" s="518"/>
      <c r="P2013" s="519"/>
      <c r="Q2013" s="520"/>
      <c r="R2013" s="519"/>
      <c r="S2013" s="519"/>
      <c r="T2013" s="519"/>
      <c r="U2013" s="519"/>
      <c r="V2013" s="519"/>
      <c r="W2013" s="519"/>
      <c r="X2013" s="519"/>
      <c r="Y2013" s="521"/>
      <c r="Z2013" s="521"/>
      <c r="AA2013" s="521"/>
      <c r="AB2013" s="521"/>
      <c r="AC2013" s="521"/>
      <c r="AD2013" s="521"/>
      <c r="AE2013" s="521"/>
    </row>
    <row r="2014" spans="1:31" ht="12.75">
      <c r="B2014" s="920"/>
      <c r="C2014" s="1008"/>
      <c r="D2014" s="1008"/>
      <c r="E2014" s="1092"/>
      <c r="F2014" s="1090"/>
      <c r="G2014" s="588"/>
      <c r="H2014" s="1012"/>
      <c r="I2014" s="1012"/>
      <c r="J2014" s="1012"/>
      <c r="K2014" s="1016"/>
      <c r="L2014" s="1012"/>
      <c r="M2014" s="921"/>
      <c r="N2014" s="117"/>
      <c r="O2014" s="518"/>
      <c r="P2014" s="519"/>
      <c r="Q2014" s="520"/>
      <c r="R2014" s="519"/>
      <c r="S2014" s="519"/>
      <c r="T2014" s="519"/>
      <c r="U2014" s="519"/>
      <c r="V2014" s="519"/>
      <c r="W2014" s="519"/>
      <c r="X2014" s="519"/>
      <c r="Y2014" s="521"/>
      <c r="Z2014" s="521"/>
      <c r="AA2014" s="521"/>
      <c r="AB2014" s="521"/>
      <c r="AC2014" s="521"/>
      <c r="AD2014" s="521"/>
      <c r="AE2014" s="521"/>
    </row>
    <row r="2015" spans="1:31" ht="12.75">
      <c r="B2015" s="920"/>
      <c r="C2015" s="1008"/>
      <c r="D2015" s="1008"/>
      <c r="E2015" s="1093" t="s">
        <v>22953</v>
      </c>
      <c r="F2015" s="1090"/>
      <c r="G2015" s="588"/>
      <c r="H2015" s="1012"/>
      <c r="I2015" s="1012"/>
      <c r="J2015" s="1012"/>
      <c r="K2015" s="1016">
        <f>SUM(K2005:K2013)</f>
        <v>103.5</v>
      </c>
      <c r="L2015" s="1012"/>
      <c r="M2015" s="921"/>
      <c r="N2015" s="117"/>
      <c r="O2015" s="518"/>
      <c r="P2015" s="519"/>
      <c r="Q2015" s="520"/>
      <c r="R2015" s="519"/>
      <c r="S2015" s="519"/>
      <c r="T2015" s="519"/>
      <c r="U2015" s="519"/>
      <c r="V2015" s="519"/>
      <c r="W2015" s="519"/>
      <c r="X2015" s="519"/>
      <c r="Y2015" s="521"/>
      <c r="Z2015" s="521"/>
      <c r="AA2015" s="521"/>
      <c r="AB2015" s="521"/>
      <c r="AC2015" s="521"/>
      <c r="AD2015" s="521"/>
      <c r="AE2015" s="521"/>
    </row>
    <row r="2016" spans="1:31" ht="12.75">
      <c r="B2016" s="920"/>
      <c r="C2016" s="1008"/>
      <c r="D2016" s="1008"/>
      <c r="E2016" s="1092"/>
      <c r="F2016" s="1090"/>
      <c r="G2016" s="588"/>
      <c r="H2016" s="1012"/>
      <c r="I2016" s="1012"/>
      <c r="J2016" s="1012"/>
      <c r="K2016" s="1012"/>
      <c r="L2016" s="1012"/>
      <c r="M2016" s="921"/>
      <c r="N2016" s="117"/>
      <c r="O2016" s="518"/>
      <c r="P2016" s="519"/>
      <c r="Q2016" s="520"/>
      <c r="R2016" s="519"/>
      <c r="S2016" s="519"/>
      <c r="T2016" s="519"/>
      <c r="U2016" s="519"/>
      <c r="V2016" s="519"/>
      <c r="W2016" s="519"/>
      <c r="X2016" s="519"/>
      <c r="Y2016" s="521"/>
      <c r="Z2016" s="521"/>
      <c r="AA2016" s="521"/>
      <c r="AB2016" s="521"/>
      <c r="AC2016" s="521"/>
      <c r="AD2016" s="521"/>
      <c r="AE2016" s="521"/>
    </row>
    <row r="2017" spans="1:31" ht="12.75">
      <c r="B2017" s="920"/>
      <c r="C2017" s="1008"/>
      <c r="D2017" s="1008"/>
      <c r="E2017" s="1092"/>
      <c r="F2017" s="1090"/>
      <c r="G2017" s="588"/>
      <c r="H2017" s="1012"/>
      <c r="I2017" s="1012"/>
      <c r="J2017" s="1012"/>
      <c r="K2017" s="1012"/>
      <c r="L2017" s="1012"/>
      <c r="M2017" s="921"/>
      <c r="N2017" s="117"/>
      <c r="O2017" s="518"/>
      <c r="P2017" s="519"/>
      <c r="Q2017" s="520"/>
      <c r="R2017" s="519"/>
      <c r="S2017" s="519"/>
      <c r="T2017" s="519"/>
      <c r="U2017" s="519"/>
      <c r="V2017" s="519"/>
      <c r="W2017" s="519"/>
      <c r="X2017" s="519"/>
      <c r="Y2017" s="521"/>
      <c r="Z2017" s="521"/>
      <c r="AA2017" s="521"/>
      <c r="AB2017" s="521"/>
      <c r="AC2017" s="521"/>
      <c r="AD2017" s="521"/>
      <c r="AE2017" s="521"/>
    </row>
    <row r="2018" spans="1:31" s="483" customFormat="1" ht="24.75">
      <c r="A2018" s="927">
        <v>2</v>
      </c>
      <c r="B2018" s="891" t="str">
        <f>$B$2001&amp;"."&amp;A2018</f>
        <v>7.2.2</v>
      </c>
      <c r="C2018" s="998">
        <f ca="1">VLOOKUP($B2018,'PLANILHA ORÇAMENTÁRIA'!$C:$M,2,0)</f>
        <v>101573</v>
      </c>
      <c r="D2018" s="998" t="str">
        <f ca="1">VLOOKUP($B2018,'PLANILHA ORÇAMENTÁRIA'!$C:$M,3,0)</f>
        <v>SINAPI</v>
      </c>
      <c r="E2018" s="999" t="str">
        <f ca="1">VLOOKUP($B2018,'PLANILHA ORÇAMENTÁRIA'!$C:$M,4,0)</f>
        <v>ESCORAMENTO DE VALA, TIPO PONTALETEAMENTO, COM PROFUNDIDADE DE 1,5 A 3,0 M, LARGURA MAIOR OU IGUAL A 1,5 M E MENOR QUE 2,5 M. AF_08/2020</v>
      </c>
      <c r="F2018" s="998" t="str">
        <f ca="1">VLOOKUP($B2018,'PLANILHA ORÇAMENTÁRIA'!$C:$M,5,0)</f>
        <v>M2</v>
      </c>
      <c r="G2018" s="1000" t="s">
        <v>16</v>
      </c>
      <c r="H2018" s="1001" t="s">
        <v>17</v>
      </c>
      <c r="I2018" s="1001" t="s">
        <v>19</v>
      </c>
      <c r="J2018" s="1001" t="s">
        <v>22951</v>
      </c>
      <c r="K2018" s="1001" t="s">
        <v>20</v>
      </c>
      <c r="L2018" s="1001" t="s">
        <v>21</v>
      </c>
      <c r="M2018" s="901">
        <f>K2029</f>
        <v>29.3</v>
      </c>
      <c r="N2018" s="482"/>
    </row>
    <row r="2019" spans="1:31" ht="12.75">
      <c r="B2019" s="920"/>
      <c r="C2019" s="1008"/>
      <c r="D2019" s="1008"/>
      <c r="E2019" s="1092" t="s">
        <v>22950</v>
      </c>
      <c r="F2019" s="1090"/>
      <c r="G2019" s="588"/>
      <c r="H2019" s="1012"/>
      <c r="I2019" s="1012"/>
      <c r="J2019" s="1012"/>
      <c r="K2019" s="1012"/>
      <c r="L2019" s="1012"/>
      <c r="M2019" s="921"/>
      <c r="N2019" s="117"/>
      <c r="O2019" s="518"/>
      <c r="P2019" s="519"/>
      <c r="Q2019" s="520"/>
      <c r="R2019" s="519"/>
      <c r="S2019" s="519"/>
      <c r="T2019" s="519"/>
      <c r="U2019" s="519"/>
      <c r="V2019" s="519"/>
      <c r="W2019" s="519"/>
      <c r="X2019" s="519"/>
      <c r="Y2019" s="521"/>
      <c r="Z2019" s="521"/>
      <c r="AA2019" s="521"/>
      <c r="AB2019" s="521"/>
      <c r="AC2019" s="521"/>
      <c r="AD2019" s="521"/>
      <c r="AE2019" s="521"/>
    </row>
    <row r="2020" spans="1:31" ht="12.75">
      <c r="B2020" s="920"/>
      <c r="C2020" s="1008"/>
      <c r="D2020" s="1008"/>
      <c r="E2020" s="1093" t="s">
        <v>22856</v>
      </c>
      <c r="F2020" s="1090"/>
      <c r="G2020" s="588"/>
      <c r="H2020" s="1012"/>
      <c r="I2020" s="1012"/>
      <c r="J2020" s="1012"/>
      <c r="K2020" s="1012"/>
      <c r="L2020" s="1012"/>
      <c r="M2020" s="921"/>
      <c r="N2020" s="117"/>
      <c r="O2020" s="518"/>
      <c r="P2020" s="519"/>
      <c r="Q2020" s="520"/>
      <c r="R2020" s="519"/>
      <c r="S2020" s="519"/>
      <c r="T2020" s="519"/>
      <c r="U2020" s="519"/>
      <c r="V2020" s="519"/>
      <c r="W2020" s="519"/>
      <c r="X2020" s="519"/>
      <c r="Y2020" s="521"/>
      <c r="Z2020" s="521"/>
      <c r="AA2020" s="521"/>
      <c r="AB2020" s="521"/>
      <c r="AC2020" s="521"/>
      <c r="AD2020" s="521"/>
      <c r="AE2020" s="521"/>
    </row>
    <row r="2021" spans="1:31" ht="12.75">
      <c r="B2021" s="920"/>
      <c r="C2021" s="1008"/>
      <c r="D2021" s="1008"/>
      <c r="E2021" s="1092" t="s">
        <v>22857</v>
      </c>
      <c r="F2021" s="1090"/>
      <c r="G2021" s="588"/>
      <c r="H2021" s="1012">
        <f t="shared" ref="H2021:I2023" si="241">H2005</f>
        <v>42</v>
      </c>
      <c r="I2021" s="1012">
        <f t="shared" si="241"/>
        <v>1.75</v>
      </c>
      <c r="J2021" s="1012">
        <f>I2021-J2005</f>
        <v>0.25</v>
      </c>
      <c r="K2021" s="1012">
        <f t="shared" ref="K2021:K2027" si="242">H2021*J2021</f>
        <v>10.5</v>
      </c>
      <c r="L2021" s="1012"/>
      <c r="M2021" s="921"/>
      <c r="N2021" s="117"/>
      <c r="O2021" s="518"/>
      <c r="P2021" s="519"/>
      <c r="Q2021" s="520"/>
      <c r="R2021" s="519"/>
      <c r="S2021" s="519"/>
      <c r="T2021" s="519"/>
      <c r="U2021" s="519"/>
      <c r="V2021" s="519"/>
      <c r="W2021" s="519"/>
      <c r="X2021" s="519"/>
      <c r="Y2021" s="521"/>
      <c r="Z2021" s="521"/>
      <c r="AA2021" s="521"/>
      <c r="AB2021" s="521"/>
      <c r="AC2021" s="521"/>
      <c r="AD2021" s="521"/>
      <c r="AE2021" s="521"/>
    </row>
    <row r="2022" spans="1:31" ht="12.75">
      <c r="B2022" s="920"/>
      <c r="C2022" s="1008"/>
      <c r="D2022" s="1008"/>
      <c r="E2022" s="1092" t="s">
        <v>22858</v>
      </c>
      <c r="F2022" s="1090"/>
      <c r="G2022" s="588"/>
      <c r="H2022" s="1012">
        <f t="shared" si="241"/>
        <v>5</v>
      </c>
      <c r="I2022" s="1012">
        <f t="shared" si="241"/>
        <v>2.2999999999999998</v>
      </c>
      <c r="J2022" s="1012">
        <f>I2022-J2006</f>
        <v>0.79999999999999982</v>
      </c>
      <c r="K2022" s="1012">
        <f t="shared" si="242"/>
        <v>3.9999999999999991</v>
      </c>
      <c r="L2022" s="1012"/>
      <c r="M2022" s="921"/>
      <c r="N2022" s="117"/>
      <c r="O2022" s="518"/>
      <c r="P2022" s="519"/>
      <c r="Q2022" s="520"/>
      <c r="R2022" s="519"/>
      <c r="S2022" s="519"/>
      <c r="T2022" s="519"/>
      <c r="U2022" s="519"/>
      <c r="V2022" s="519"/>
      <c r="W2022" s="519"/>
      <c r="X2022" s="519"/>
      <c r="Y2022" s="521"/>
      <c r="Z2022" s="521"/>
      <c r="AA2022" s="521"/>
      <c r="AB2022" s="521"/>
      <c r="AC2022" s="521"/>
      <c r="AD2022" s="521"/>
      <c r="AE2022" s="521"/>
    </row>
    <row r="2023" spans="1:31" ht="12.75">
      <c r="B2023" s="920"/>
      <c r="C2023" s="1008"/>
      <c r="D2023" s="1008"/>
      <c r="E2023" s="1092" t="s">
        <v>22859</v>
      </c>
      <c r="F2023" s="1090"/>
      <c r="G2023" s="588"/>
      <c r="H2023" s="1012">
        <f t="shared" si="241"/>
        <v>4</v>
      </c>
      <c r="I2023" s="1012">
        <f t="shared" si="241"/>
        <v>2.5</v>
      </c>
      <c r="J2023" s="1012">
        <f>I2023-J2007</f>
        <v>1</v>
      </c>
      <c r="K2023" s="1012">
        <f t="shared" si="242"/>
        <v>4</v>
      </c>
      <c r="L2023" s="1012"/>
      <c r="M2023" s="921"/>
      <c r="N2023" s="117"/>
      <c r="O2023" s="518"/>
      <c r="P2023" s="519"/>
      <c r="Q2023" s="520"/>
      <c r="R2023" s="519"/>
      <c r="S2023" s="519"/>
      <c r="T2023" s="519"/>
      <c r="U2023" s="519"/>
      <c r="V2023" s="519"/>
      <c r="W2023" s="519"/>
      <c r="X2023" s="519"/>
      <c r="Y2023" s="521"/>
      <c r="Z2023" s="521"/>
      <c r="AA2023" s="521"/>
      <c r="AB2023" s="521"/>
      <c r="AC2023" s="521"/>
      <c r="AD2023" s="521"/>
      <c r="AE2023" s="521"/>
    </row>
    <row r="2024" spans="1:31" ht="12.75">
      <c r="B2024" s="920"/>
      <c r="C2024" s="1008"/>
      <c r="D2024" s="1008"/>
      <c r="E2024" s="1093" t="s">
        <v>22860</v>
      </c>
      <c r="F2024" s="1090"/>
      <c r="G2024" s="588"/>
      <c r="H2024" s="1012"/>
      <c r="I2024" s="1012"/>
      <c r="J2024" s="1012"/>
      <c r="K2024" s="1012"/>
      <c r="L2024" s="1012"/>
      <c r="M2024" s="921"/>
      <c r="N2024" s="117"/>
      <c r="O2024" s="518"/>
      <c r="P2024" s="519"/>
      <c r="Q2024" s="520"/>
      <c r="R2024" s="519"/>
      <c r="S2024" s="519"/>
      <c r="T2024" s="519"/>
      <c r="U2024" s="519"/>
      <c r="V2024" s="519"/>
      <c r="W2024" s="519"/>
      <c r="X2024" s="519"/>
      <c r="Y2024" s="521"/>
      <c r="Z2024" s="521"/>
      <c r="AA2024" s="521"/>
      <c r="AB2024" s="521"/>
      <c r="AC2024" s="521"/>
      <c r="AD2024" s="521"/>
      <c r="AE2024" s="521"/>
    </row>
    <row r="2025" spans="1:31" ht="12.75">
      <c r="B2025" s="920"/>
      <c r="C2025" s="1008"/>
      <c r="D2025" s="1008"/>
      <c r="E2025" s="1092" t="s">
        <v>22861</v>
      </c>
      <c r="F2025" s="1090"/>
      <c r="G2025" s="588"/>
      <c r="H2025" s="1012">
        <f>H2009</f>
        <v>4</v>
      </c>
      <c r="I2025" s="1012">
        <f>I2009</f>
        <v>1.7</v>
      </c>
      <c r="J2025" s="1012">
        <f>I2025-J2009</f>
        <v>0.19999999999999996</v>
      </c>
      <c r="K2025" s="1012">
        <f t="shared" si="242"/>
        <v>0.79999999999999982</v>
      </c>
      <c r="L2025" s="1012"/>
      <c r="M2025" s="921"/>
      <c r="N2025" s="117"/>
      <c r="O2025" s="518"/>
      <c r="P2025" s="519"/>
      <c r="Q2025" s="520"/>
      <c r="R2025" s="519"/>
      <c r="S2025" s="519"/>
      <c r="T2025" s="519"/>
      <c r="U2025" s="519"/>
      <c r="V2025" s="519"/>
      <c r="W2025" s="519"/>
      <c r="X2025" s="519"/>
      <c r="Y2025" s="521"/>
      <c r="Z2025" s="521"/>
      <c r="AA2025" s="521"/>
      <c r="AB2025" s="521"/>
      <c r="AC2025" s="521"/>
      <c r="AD2025" s="521"/>
      <c r="AE2025" s="521"/>
    </row>
    <row r="2026" spans="1:31" ht="12.75">
      <c r="B2026" s="920"/>
      <c r="C2026" s="1008"/>
      <c r="D2026" s="1008"/>
      <c r="E2026" s="1093" t="s">
        <v>23442</v>
      </c>
      <c r="F2026" s="1090"/>
      <c r="G2026" s="588"/>
      <c r="H2026" s="1012"/>
      <c r="I2026" s="1012"/>
      <c r="J2026" s="1012"/>
      <c r="K2026" s="1012"/>
      <c r="L2026" s="1012"/>
      <c r="M2026" s="921"/>
      <c r="N2026" s="117"/>
      <c r="O2026" s="518"/>
      <c r="P2026" s="519"/>
      <c r="Q2026" s="520"/>
      <c r="R2026" s="519"/>
      <c r="S2026" s="519"/>
      <c r="T2026" s="519"/>
      <c r="U2026" s="519"/>
      <c r="V2026" s="519"/>
      <c r="W2026" s="519"/>
      <c r="X2026" s="519"/>
      <c r="Y2026" s="521"/>
      <c r="Z2026" s="521"/>
      <c r="AA2026" s="521"/>
      <c r="AB2026" s="521"/>
      <c r="AC2026" s="521"/>
      <c r="AD2026" s="521"/>
      <c r="AE2026" s="521"/>
    </row>
    <row r="2027" spans="1:31" ht="12.75">
      <c r="B2027" s="920"/>
      <c r="C2027" s="1008"/>
      <c r="D2027" s="1008"/>
      <c r="E2027" s="1092" t="s">
        <v>22862</v>
      </c>
      <c r="F2027" s="1090"/>
      <c r="G2027" s="588"/>
      <c r="H2027" s="1012">
        <v>10</v>
      </c>
      <c r="I2027" s="1012">
        <v>2.5</v>
      </c>
      <c r="J2027" s="1012">
        <v>1</v>
      </c>
      <c r="K2027" s="1012">
        <f t="shared" si="242"/>
        <v>10</v>
      </c>
      <c r="L2027" s="1012"/>
      <c r="M2027" s="921"/>
      <c r="N2027" s="117"/>
      <c r="O2027" s="518"/>
      <c r="P2027" s="519"/>
      <c r="Q2027" s="520"/>
      <c r="R2027" s="519"/>
      <c r="S2027" s="519"/>
      <c r="T2027" s="519"/>
      <c r="U2027" s="519"/>
      <c r="V2027" s="519"/>
      <c r="W2027" s="519"/>
      <c r="X2027" s="519"/>
      <c r="Y2027" s="521"/>
      <c r="Z2027" s="521"/>
      <c r="AA2027" s="521"/>
      <c r="AB2027" s="521"/>
      <c r="AC2027" s="521"/>
      <c r="AD2027" s="521"/>
      <c r="AE2027" s="521"/>
    </row>
    <row r="2028" spans="1:31" ht="12.75">
      <c r="B2028" s="920"/>
      <c r="C2028" s="1008"/>
      <c r="D2028" s="1008"/>
      <c r="E2028" s="1092"/>
      <c r="F2028" s="1090"/>
      <c r="G2028" s="588"/>
      <c r="H2028" s="1012"/>
      <c r="I2028" s="1012"/>
      <c r="J2028" s="1012"/>
      <c r="K2028" s="1012"/>
      <c r="L2028" s="1012"/>
      <c r="M2028" s="921"/>
      <c r="N2028" s="117"/>
      <c r="O2028" s="518"/>
      <c r="P2028" s="519"/>
      <c r="Q2028" s="520"/>
      <c r="R2028" s="519"/>
      <c r="S2028" s="519"/>
      <c r="T2028" s="519"/>
      <c r="U2028" s="519"/>
      <c r="V2028" s="519"/>
      <c r="W2028" s="519"/>
      <c r="X2028" s="519"/>
      <c r="Y2028" s="521"/>
      <c r="Z2028" s="521"/>
      <c r="AA2028" s="521"/>
      <c r="AB2028" s="521"/>
      <c r="AC2028" s="521"/>
      <c r="AD2028" s="521"/>
      <c r="AE2028" s="521"/>
    </row>
    <row r="2029" spans="1:31" ht="12.75">
      <c r="B2029" s="920"/>
      <c r="C2029" s="1008"/>
      <c r="D2029" s="1008"/>
      <c r="E2029" s="1093" t="s">
        <v>22952</v>
      </c>
      <c r="F2029" s="1090"/>
      <c r="G2029" s="588"/>
      <c r="H2029" s="1012"/>
      <c r="I2029" s="1012"/>
      <c r="J2029" s="1012"/>
      <c r="K2029" s="1016">
        <f>SUM(K2020:K2027)</f>
        <v>29.3</v>
      </c>
      <c r="L2029" s="1012"/>
      <c r="M2029" s="921"/>
      <c r="N2029" s="117"/>
      <c r="O2029" s="518"/>
      <c r="P2029" s="519"/>
      <c r="Q2029" s="520"/>
      <c r="R2029" s="519"/>
      <c r="S2029" s="519"/>
      <c r="T2029" s="519"/>
      <c r="U2029" s="519"/>
      <c r="V2029" s="519"/>
      <c r="W2029" s="519"/>
      <c r="X2029" s="519"/>
      <c r="Y2029" s="521"/>
      <c r="Z2029" s="521"/>
      <c r="AA2029" s="521"/>
      <c r="AB2029" s="521"/>
      <c r="AC2029" s="521"/>
      <c r="AD2029" s="521"/>
      <c r="AE2029" s="521"/>
    </row>
    <row r="2030" spans="1:31" ht="12.75">
      <c r="B2030" s="920"/>
      <c r="C2030" s="1008"/>
      <c r="D2030" s="1008"/>
      <c r="E2030" s="1092"/>
      <c r="F2030" s="1090"/>
      <c r="G2030" s="588"/>
      <c r="H2030" s="1012"/>
      <c r="I2030" s="1012"/>
      <c r="J2030" s="1012"/>
      <c r="K2030" s="1012"/>
      <c r="L2030" s="1012"/>
      <c r="M2030" s="921"/>
      <c r="N2030" s="117"/>
      <c r="O2030" s="518"/>
      <c r="P2030" s="519"/>
      <c r="Q2030" s="520"/>
      <c r="R2030" s="519"/>
      <c r="S2030" s="519"/>
      <c r="T2030" s="519"/>
      <c r="U2030" s="519"/>
      <c r="V2030" s="519"/>
      <c r="W2030" s="519"/>
      <c r="X2030" s="519"/>
      <c r="Y2030" s="521"/>
      <c r="Z2030" s="521"/>
      <c r="AA2030" s="521"/>
      <c r="AB2030" s="521"/>
      <c r="AC2030" s="521"/>
      <c r="AD2030" s="521"/>
      <c r="AE2030" s="521"/>
    </row>
    <row r="2031" spans="1:31" s="39" customFormat="1">
      <c r="A2031" s="927">
        <v>3</v>
      </c>
      <c r="B2031" s="908" t="s">
        <v>22866</v>
      </c>
      <c r="C2031" s="1034"/>
      <c r="D2031" s="1034"/>
      <c r="E2031" s="1035" t="s">
        <v>11951</v>
      </c>
      <c r="F2031" s="1036"/>
      <c r="G2031" s="1037"/>
      <c r="H2031" s="1038"/>
      <c r="I2031" s="1038"/>
      <c r="J2031" s="1038"/>
      <c r="K2031" s="1038"/>
      <c r="L2031" s="1038"/>
      <c r="M2031" s="909"/>
      <c r="N2031" s="481"/>
    </row>
    <row r="2032" spans="1:31" s="483" customFormat="1">
      <c r="A2032" s="927">
        <v>1</v>
      </c>
      <c r="B2032" s="891" t="str">
        <f>$B$2031&amp;"."&amp;A2032</f>
        <v>7.3.1</v>
      </c>
      <c r="C2032" s="998">
        <f ca="1">VLOOKUP($B2032,'PLANILHA ORÇAMENTÁRIA'!$C:$M,2,0)</f>
        <v>804013</v>
      </c>
      <c r="D2032" s="998" t="str">
        <f ca="1">VLOOKUP($B2032,'PLANILHA ORÇAMENTÁRIA'!$C:$M,3,0)</f>
        <v>SICRO 3</v>
      </c>
      <c r="E2032" s="999" t="str">
        <f ca="1">VLOOKUP($B2032,'PLANILHA ORÇAMENTÁRIA'!$C:$M,4,0)</f>
        <v>CORPO DE BSTC D = 0,40 M PA1 - AREIA, BRITA E PEDRA DE MÃO COMERCIAIS</v>
      </c>
      <c r="F2032" s="998" t="str">
        <f ca="1">VLOOKUP($B2032,'PLANILHA ORÇAMENTÁRIA'!$C:$M,5,0)</f>
        <v>M</v>
      </c>
      <c r="G2032" s="1000" t="s">
        <v>16</v>
      </c>
      <c r="H2032" s="1001" t="s">
        <v>17</v>
      </c>
      <c r="I2032" s="1001" t="s">
        <v>18</v>
      </c>
      <c r="J2032" s="1001" t="s">
        <v>19</v>
      </c>
      <c r="K2032" s="1001" t="s">
        <v>22938</v>
      </c>
      <c r="L2032" s="1001" t="s">
        <v>21</v>
      </c>
      <c r="M2032" s="901">
        <f>H2034</f>
        <v>8</v>
      </c>
      <c r="N2032" s="482"/>
    </row>
    <row r="2033" spans="1:31" ht="33.75">
      <c r="B2033" s="920"/>
      <c r="C2033" s="1008"/>
      <c r="D2033" s="1008"/>
      <c r="E2033" s="1013" t="s">
        <v>23444</v>
      </c>
      <c r="F2033" s="1090"/>
      <c r="G2033" s="588"/>
      <c r="H2033" s="1012"/>
      <c r="I2033" s="1012"/>
      <c r="J2033" s="1012"/>
      <c r="K2033" s="1012"/>
      <c r="L2033" s="1012"/>
      <c r="M2033" s="921"/>
      <c r="N2033" s="117"/>
      <c r="O2033" s="518"/>
      <c r="P2033" s="519"/>
      <c r="Q2033" s="520"/>
      <c r="R2033" s="519"/>
      <c r="S2033" s="519"/>
      <c r="T2033" s="519"/>
      <c r="U2033" s="519"/>
      <c r="V2033" s="519"/>
      <c r="W2033" s="519"/>
      <c r="X2033" s="519"/>
      <c r="Y2033" s="521"/>
      <c r="Z2033" s="521"/>
      <c r="AA2033" s="521"/>
      <c r="AB2033" s="521"/>
      <c r="AC2033" s="521"/>
      <c r="AD2033" s="521"/>
      <c r="AE2033" s="521"/>
    </row>
    <row r="2034" spans="1:31" ht="12.75">
      <c r="B2034" s="920"/>
      <c r="C2034" s="1008"/>
      <c r="D2034" s="1008"/>
      <c r="E2034" s="1092" t="s">
        <v>22958</v>
      </c>
      <c r="F2034" s="1090"/>
      <c r="G2034" s="588"/>
      <c r="H2034" s="1016">
        <f>H1948+H1954</f>
        <v>8</v>
      </c>
      <c r="I2034" s="1012"/>
      <c r="J2034" s="1012"/>
      <c r="K2034" s="1095">
        <v>0.4</v>
      </c>
      <c r="L2034" s="1012"/>
      <c r="M2034" s="921"/>
      <c r="N2034" s="117"/>
      <c r="O2034" s="518"/>
      <c r="P2034" s="519"/>
      <c r="Q2034" s="520"/>
      <c r="R2034" s="519"/>
      <c r="S2034" s="519"/>
      <c r="T2034" s="519"/>
      <c r="U2034" s="519"/>
      <c r="V2034" s="519"/>
      <c r="W2034" s="519"/>
      <c r="X2034" s="519"/>
      <c r="Y2034" s="521"/>
      <c r="Z2034" s="521"/>
      <c r="AA2034" s="521"/>
      <c r="AB2034" s="521"/>
      <c r="AC2034" s="521"/>
      <c r="AD2034" s="521"/>
      <c r="AE2034" s="521"/>
    </row>
    <row r="2035" spans="1:31" ht="12.75">
      <c r="B2035" s="920"/>
      <c r="C2035" s="1008"/>
      <c r="D2035" s="1008"/>
      <c r="E2035" s="1092"/>
      <c r="F2035" s="1090"/>
      <c r="G2035" s="588"/>
      <c r="H2035" s="1012"/>
      <c r="I2035" s="1012"/>
      <c r="J2035" s="1012"/>
      <c r="K2035" s="1012"/>
      <c r="L2035" s="1012"/>
      <c r="M2035" s="921"/>
      <c r="N2035" s="117"/>
      <c r="O2035" s="518"/>
      <c r="P2035" s="519"/>
      <c r="Q2035" s="520"/>
      <c r="R2035" s="519"/>
      <c r="S2035" s="519"/>
      <c r="T2035" s="519"/>
      <c r="U2035" s="519"/>
      <c r="V2035" s="519"/>
      <c r="W2035" s="519"/>
      <c r="X2035" s="519"/>
      <c r="Y2035" s="521"/>
      <c r="Z2035" s="521"/>
      <c r="AA2035" s="521"/>
      <c r="AB2035" s="521"/>
      <c r="AC2035" s="521"/>
      <c r="AD2035" s="521"/>
      <c r="AE2035" s="521"/>
    </row>
    <row r="2036" spans="1:31" s="483" customFormat="1">
      <c r="A2036" s="927">
        <v>2</v>
      </c>
      <c r="B2036" s="891" t="s">
        <v>22867</v>
      </c>
      <c r="C2036" s="998">
        <f ca="1">VLOOKUP($B2036,'PLANILHA ORÇAMENTÁRIA'!$C:$M,2,0)</f>
        <v>804021</v>
      </c>
      <c r="D2036" s="998" t="str">
        <f ca="1">VLOOKUP($B2036,'PLANILHA ORÇAMENTÁRIA'!$C:$M,3,0)</f>
        <v>SICRO 3</v>
      </c>
      <c r="E2036" s="999" t="str">
        <f ca="1">VLOOKUP($B2036,'PLANILHA ORÇAMENTÁRIA'!$C:$M,4,0)</f>
        <v>CORPO DE BSTC D = 0,60 M PA1 - AREIA, BRITA E PEDRA DE MÃO COMERCIAIS</v>
      </c>
      <c r="F2036" s="998" t="str">
        <f ca="1">VLOOKUP($B2036,'PLANILHA ORÇAMENTÁRIA'!$C:$M,5,0)</f>
        <v>M</v>
      </c>
      <c r="G2036" s="1000" t="s">
        <v>16</v>
      </c>
      <c r="H2036" s="1001" t="s">
        <v>17</v>
      </c>
      <c r="I2036" s="1001" t="s">
        <v>18</v>
      </c>
      <c r="J2036" s="1001" t="s">
        <v>19</v>
      </c>
      <c r="K2036" s="1001" t="s">
        <v>22938</v>
      </c>
      <c r="L2036" s="1001" t="s">
        <v>21</v>
      </c>
      <c r="M2036" s="901">
        <f>H2038</f>
        <v>51</v>
      </c>
      <c r="N2036" s="482"/>
    </row>
    <row r="2037" spans="1:31" ht="33.75">
      <c r="B2037" s="920"/>
      <c r="C2037" s="1008"/>
      <c r="D2037" s="1008"/>
      <c r="E2037" s="1013" t="s">
        <v>23444</v>
      </c>
      <c r="F2037" s="1090"/>
      <c r="G2037" s="588"/>
      <c r="H2037" s="1012"/>
      <c r="I2037" s="1012"/>
      <c r="J2037" s="1012"/>
      <c r="K2037" s="1012"/>
      <c r="L2037" s="1012"/>
      <c r="M2037" s="921"/>
      <c r="N2037" s="117"/>
      <c r="O2037" s="518"/>
      <c r="P2037" s="519"/>
      <c r="Q2037" s="520"/>
      <c r="R2037" s="519"/>
      <c r="S2037" s="519"/>
      <c r="T2037" s="519"/>
      <c r="U2037" s="519"/>
      <c r="V2037" s="519"/>
      <c r="W2037" s="519"/>
      <c r="X2037" s="519"/>
      <c r="Y2037" s="521"/>
      <c r="Z2037" s="521"/>
      <c r="AA2037" s="521"/>
      <c r="AB2037" s="521"/>
      <c r="AC2037" s="521"/>
      <c r="AD2037" s="521"/>
      <c r="AE2037" s="521"/>
    </row>
    <row r="2038" spans="1:31" ht="12.75">
      <c r="B2038" s="920"/>
      <c r="C2038" s="1008"/>
      <c r="D2038" s="1008"/>
      <c r="E2038" s="1092" t="s">
        <v>22956</v>
      </c>
      <c r="F2038" s="1090"/>
      <c r="G2038" s="588"/>
      <c r="H2038" s="1016">
        <f>H1946+H1947+H1950</f>
        <v>51</v>
      </c>
      <c r="I2038" s="1012"/>
      <c r="J2038" s="1012"/>
      <c r="K2038" s="1012">
        <v>0.6</v>
      </c>
      <c r="L2038" s="1012"/>
      <c r="M2038" s="921"/>
      <c r="N2038" s="117"/>
      <c r="O2038" s="518"/>
      <c r="P2038" s="519"/>
      <c r="Q2038" s="520"/>
      <c r="R2038" s="519"/>
      <c r="S2038" s="519"/>
      <c r="T2038" s="519"/>
      <c r="U2038" s="519"/>
      <c r="V2038" s="519"/>
      <c r="W2038" s="519"/>
      <c r="X2038" s="519"/>
      <c r="Y2038" s="521"/>
      <c r="Z2038" s="521"/>
      <c r="AA2038" s="521"/>
      <c r="AB2038" s="521"/>
      <c r="AC2038" s="521"/>
      <c r="AD2038" s="521"/>
      <c r="AE2038" s="521"/>
    </row>
    <row r="2039" spans="1:31" ht="12.75">
      <c r="B2039" s="920"/>
      <c r="C2039" s="1008"/>
      <c r="D2039" s="1008"/>
      <c r="E2039" s="1092"/>
      <c r="F2039" s="1090"/>
      <c r="G2039" s="588"/>
      <c r="H2039" s="1012"/>
      <c r="I2039" s="1012"/>
      <c r="J2039" s="1012"/>
      <c r="K2039" s="1012"/>
      <c r="L2039" s="1012"/>
      <c r="M2039" s="921"/>
      <c r="N2039" s="117"/>
      <c r="O2039" s="518"/>
      <c r="P2039" s="519"/>
      <c r="Q2039" s="520"/>
      <c r="R2039" s="519"/>
      <c r="S2039" s="519"/>
      <c r="T2039" s="519"/>
      <c r="U2039" s="519"/>
      <c r="V2039" s="519"/>
      <c r="W2039" s="519"/>
      <c r="X2039" s="519"/>
      <c r="Y2039" s="521"/>
      <c r="Z2039" s="521"/>
      <c r="AA2039" s="521"/>
      <c r="AB2039" s="521"/>
      <c r="AC2039" s="521"/>
      <c r="AD2039" s="521"/>
      <c r="AE2039" s="521"/>
    </row>
    <row r="2040" spans="1:31" s="483" customFormat="1">
      <c r="A2040" s="927">
        <v>3</v>
      </c>
      <c r="B2040" s="891" t="s">
        <v>22868</v>
      </c>
      <c r="C2040" s="998">
        <f ca="1">VLOOKUP($B2040,'PLANILHA ORÇAMENTÁRIA'!$C:$M,2,0)</f>
        <v>804029</v>
      </c>
      <c r="D2040" s="998" t="str">
        <f ca="1">VLOOKUP($B2040,'PLANILHA ORÇAMENTÁRIA'!$C:$M,3,0)</f>
        <v>SICRO 3</v>
      </c>
      <c r="E2040" s="999" t="str">
        <f ca="1">VLOOKUP($B2040,'PLANILHA ORÇAMENTÁRIA'!$C:$M,4,0)</f>
        <v>CORPO DE BSTC D = 0,80 M PA1 - AREIA, BRITA E PEDRA DE MÃO COMERCIAIS</v>
      </c>
      <c r="F2040" s="998" t="str">
        <f ca="1">VLOOKUP($B2040,'PLANILHA ORÇAMENTÁRIA'!$C:$M,5,0)</f>
        <v>M</v>
      </c>
      <c r="G2040" s="1000" t="s">
        <v>16</v>
      </c>
      <c r="H2040" s="1001" t="s">
        <v>17</v>
      </c>
      <c r="I2040" s="1001" t="s">
        <v>18</v>
      </c>
      <c r="J2040" s="1001" t="s">
        <v>19</v>
      </c>
      <c r="K2040" s="1001" t="s">
        <v>22938</v>
      </c>
      <c r="L2040" s="1001" t="s">
        <v>21</v>
      </c>
      <c r="M2040" s="901">
        <f>H2042</f>
        <v>10</v>
      </c>
      <c r="N2040" s="482"/>
    </row>
    <row r="2041" spans="1:31" ht="33.75">
      <c r="B2041" s="920"/>
      <c r="C2041" s="1008"/>
      <c r="D2041" s="1008"/>
      <c r="E2041" s="1013" t="s">
        <v>23444</v>
      </c>
      <c r="F2041" s="1090"/>
      <c r="G2041" s="588"/>
      <c r="H2041" s="1012"/>
      <c r="I2041" s="1012"/>
      <c r="J2041" s="1012"/>
      <c r="K2041" s="1012"/>
      <c r="L2041" s="1012"/>
      <c r="M2041" s="921"/>
      <c r="N2041" s="117"/>
      <c r="O2041" s="518"/>
      <c r="P2041" s="519"/>
      <c r="Q2041" s="520"/>
      <c r="R2041" s="519"/>
      <c r="S2041" s="519"/>
      <c r="T2041" s="519"/>
      <c r="U2041" s="519"/>
      <c r="V2041" s="519"/>
      <c r="W2041" s="519"/>
      <c r="X2041" s="519"/>
      <c r="Y2041" s="521"/>
      <c r="Z2041" s="521"/>
      <c r="AA2041" s="521"/>
      <c r="AB2041" s="521"/>
      <c r="AC2041" s="521"/>
      <c r="AD2041" s="521"/>
      <c r="AE2041" s="521"/>
    </row>
    <row r="2042" spans="1:31" ht="12.75">
      <c r="B2042" s="920"/>
      <c r="C2042" s="1008"/>
      <c r="D2042" s="1008"/>
      <c r="E2042" s="1092" t="s">
        <v>22957</v>
      </c>
      <c r="F2042" s="1090"/>
      <c r="G2042" s="588"/>
      <c r="H2042" s="1016">
        <f>H1952</f>
        <v>10</v>
      </c>
      <c r="I2042" s="1012"/>
      <c r="J2042" s="1012"/>
      <c r="K2042" s="1012">
        <v>0.8</v>
      </c>
      <c r="L2042" s="1012"/>
      <c r="M2042" s="921"/>
      <c r="N2042" s="117"/>
      <c r="O2042" s="518"/>
      <c r="P2042" s="519"/>
      <c r="Q2042" s="520"/>
      <c r="R2042" s="519"/>
      <c r="S2042" s="519"/>
      <c r="T2042" s="519"/>
      <c r="U2042" s="519"/>
      <c r="V2042" s="519"/>
      <c r="W2042" s="519"/>
      <c r="X2042" s="519"/>
      <c r="Y2042" s="521"/>
      <c r="Z2042" s="521"/>
      <c r="AA2042" s="521"/>
      <c r="AB2042" s="521"/>
      <c r="AC2042" s="521"/>
      <c r="AD2042" s="521"/>
      <c r="AE2042" s="521"/>
    </row>
    <row r="2043" spans="1:31" ht="12.75">
      <c r="B2043" s="920"/>
      <c r="C2043" s="1008"/>
      <c r="D2043" s="1008"/>
      <c r="E2043" s="1092"/>
      <c r="F2043" s="1090"/>
      <c r="G2043" s="588"/>
      <c r="H2043" s="1012"/>
      <c r="I2043" s="1012"/>
      <c r="J2043" s="1012"/>
      <c r="K2043" s="1012"/>
      <c r="L2043" s="1012"/>
      <c r="M2043" s="921"/>
      <c r="N2043" s="117"/>
      <c r="O2043" s="518"/>
      <c r="P2043" s="519"/>
      <c r="Q2043" s="520"/>
      <c r="R2043" s="519"/>
      <c r="S2043" s="519"/>
      <c r="T2043" s="519"/>
      <c r="U2043" s="519"/>
      <c r="V2043" s="519"/>
      <c r="W2043" s="519"/>
      <c r="X2043" s="519"/>
      <c r="Y2043" s="521"/>
      <c r="Z2043" s="521"/>
      <c r="AA2043" s="521"/>
      <c r="AB2043" s="521"/>
      <c r="AC2043" s="521"/>
      <c r="AD2043" s="521"/>
      <c r="AE2043" s="521"/>
    </row>
    <row r="2044" spans="1:31" s="483" customFormat="1" ht="24.75">
      <c r="A2044" s="927">
        <v>4</v>
      </c>
      <c r="B2044" s="891" t="s">
        <v>22869</v>
      </c>
      <c r="C2044" s="998">
        <f ca="1">VLOOKUP($B2044,'PLANILHA ORÇAMENTÁRIA'!$C:$M,2,0)</f>
        <v>605504</v>
      </c>
      <c r="D2044" s="998" t="str">
        <f ca="1">VLOOKUP($B2044,'PLANILHA ORÇAMENTÁRIA'!$C:$M,3,0)</f>
        <v>SICRO 3</v>
      </c>
      <c r="E2044" s="999" t="str">
        <f ca="1">VLOOKUP($B2044,'PLANILHA ORÇAMENTÁRIA'!$C:$M,4,0)</f>
        <v>BUEIRO METÁLICO SEM INTERRUPÇÃO DE TRÁFEGO - D = 1,20 M - CHAPA GALVANIZADA - ESCAVADO EM MATERIAL DE 1ª CATEGORIA - ATERRO RODOVIÁRIO MÁXIMO = 9,00 M</v>
      </c>
      <c r="F2044" s="998" t="str">
        <f ca="1">VLOOKUP($B2044,'PLANILHA ORÇAMENTÁRIA'!$C:$M,5,0)</f>
        <v>M</v>
      </c>
      <c r="G2044" s="1000" t="s">
        <v>16</v>
      </c>
      <c r="H2044" s="1001" t="s">
        <v>17</v>
      </c>
      <c r="I2044" s="1001" t="s">
        <v>18</v>
      </c>
      <c r="J2044" s="1001" t="s">
        <v>19</v>
      </c>
      <c r="K2044" s="1001" t="s">
        <v>22938</v>
      </c>
      <c r="L2044" s="1001" t="s">
        <v>21</v>
      </c>
      <c r="M2044" s="901">
        <f>H2046</f>
        <v>70</v>
      </c>
      <c r="N2044" s="482"/>
    </row>
    <row r="2045" spans="1:31" ht="33.75">
      <c r="B2045" s="920"/>
      <c r="C2045" s="1008"/>
      <c r="D2045" s="1008"/>
      <c r="E2045" s="1013" t="s">
        <v>23444</v>
      </c>
      <c r="F2045" s="1090"/>
      <c r="G2045" s="588"/>
      <c r="H2045" s="1012"/>
      <c r="I2045" s="1012"/>
      <c r="J2045" s="1012"/>
      <c r="K2045" s="1012"/>
      <c r="L2045" s="1012"/>
      <c r="M2045" s="921"/>
      <c r="N2045" s="117"/>
      <c r="O2045" s="518"/>
      <c r="P2045" s="519"/>
      <c r="Q2045" s="520"/>
      <c r="R2045" s="519"/>
      <c r="S2045" s="519"/>
      <c r="T2045" s="519"/>
      <c r="U2045" s="519"/>
      <c r="V2045" s="519"/>
      <c r="W2045" s="519"/>
      <c r="X2045" s="519"/>
      <c r="Y2045" s="521"/>
      <c r="Z2045" s="521"/>
      <c r="AA2045" s="521"/>
      <c r="AB2045" s="521"/>
      <c r="AC2045" s="521"/>
      <c r="AD2045" s="521"/>
      <c r="AE2045" s="521"/>
    </row>
    <row r="2046" spans="1:31" ht="12.75">
      <c r="B2046" s="920"/>
      <c r="C2046" s="1008"/>
      <c r="D2046" s="1008"/>
      <c r="E2046" s="1092" t="s">
        <v>22959</v>
      </c>
      <c r="F2046" s="1090"/>
      <c r="G2046" s="588"/>
      <c r="H2046" s="1016">
        <v>70</v>
      </c>
      <c r="I2046" s="1012"/>
      <c r="J2046" s="1012"/>
      <c r="K2046" s="1012">
        <v>1.2</v>
      </c>
      <c r="L2046" s="1012"/>
      <c r="M2046" s="921"/>
      <c r="N2046" s="117"/>
      <c r="O2046" s="518"/>
      <c r="P2046" s="519"/>
      <c r="Q2046" s="520"/>
      <c r="R2046" s="519"/>
      <c r="S2046" s="519"/>
      <c r="T2046" s="519"/>
      <c r="U2046" s="519"/>
      <c r="V2046" s="519"/>
      <c r="W2046" s="519"/>
      <c r="X2046" s="519"/>
      <c r="Y2046" s="521"/>
      <c r="Z2046" s="521"/>
      <c r="AA2046" s="521"/>
      <c r="AB2046" s="521"/>
      <c r="AC2046" s="521"/>
      <c r="AD2046" s="521"/>
      <c r="AE2046" s="521"/>
    </row>
    <row r="2047" spans="1:31" ht="12.75">
      <c r="B2047" s="920"/>
      <c r="C2047" s="1008"/>
      <c r="D2047" s="1008"/>
      <c r="E2047" s="1092"/>
      <c r="F2047" s="1090"/>
      <c r="G2047" s="588"/>
      <c r="H2047" s="1012"/>
      <c r="I2047" s="1012"/>
      <c r="J2047" s="1012"/>
      <c r="K2047" s="1012"/>
      <c r="L2047" s="1012"/>
      <c r="M2047" s="921"/>
      <c r="N2047" s="117"/>
      <c r="O2047" s="518"/>
      <c r="P2047" s="519"/>
      <c r="Q2047" s="520"/>
      <c r="R2047" s="519"/>
      <c r="S2047" s="519"/>
      <c r="T2047" s="519"/>
      <c r="U2047" s="519"/>
      <c r="V2047" s="519"/>
      <c r="W2047" s="519"/>
      <c r="X2047" s="519"/>
      <c r="Y2047" s="521"/>
      <c r="Z2047" s="521"/>
      <c r="AA2047" s="521"/>
      <c r="AB2047" s="521"/>
      <c r="AC2047" s="521"/>
      <c r="AD2047" s="521"/>
      <c r="AE2047" s="521"/>
    </row>
    <row r="2048" spans="1:31" s="483" customFormat="1" ht="24.75">
      <c r="A2048" s="927">
        <v>5</v>
      </c>
      <c r="B2048" s="891" t="s">
        <v>22870</v>
      </c>
      <c r="C2048" s="998" t="str">
        <f ca="1">VLOOKUP($B2048,'PLANILHA ORÇAMENTÁRIA'!$C:$M,2,0)</f>
        <v>19.08.03</v>
      </c>
      <c r="D2048" s="998" t="str">
        <f ca="1">VLOOKUP($B2048,'PLANILHA ORÇAMENTÁRIA'!$C:$M,3,0)</f>
        <v>SUDECAP</v>
      </c>
      <c r="E2048" s="999" t="str">
        <f ca="1">VLOOKUP($B2048,'PLANILHA ORÇAMENTÁRIA'!$C:$M,4,0)</f>
        <v>FORMA PARA BERÇO EM TÁBUA DE MADEIRA SERRADA, 4 APROVEITAMENTOS - FABRICAÇÃO, MONTAGEM E DESMONTAGEM REF 96533</v>
      </c>
      <c r="F2048" s="998" t="str">
        <f ca="1">VLOOKUP($B2048,'PLANILHA ORÇAMENTÁRIA'!$C:$M,5,0)</f>
        <v>M2</v>
      </c>
      <c r="G2048" s="1000" t="s">
        <v>16</v>
      </c>
      <c r="H2048" s="1001" t="s">
        <v>17</v>
      </c>
      <c r="I2048" s="1001" t="s">
        <v>18</v>
      </c>
      <c r="J2048" s="1001" t="s">
        <v>19</v>
      </c>
      <c r="K2048" s="1001" t="s">
        <v>20</v>
      </c>
      <c r="L2048" s="1001" t="s">
        <v>21</v>
      </c>
      <c r="M2048" s="901">
        <f>K2054</f>
        <v>55.6</v>
      </c>
      <c r="N2048" s="482"/>
    </row>
    <row r="2049" spans="1:31" ht="33.75">
      <c r="B2049" s="920"/>
      <c r="C2049" s="1008"/>
      <c r="D2049" s="1008"/>
      <c r="E2049" s="1092" t="s">
        <v>23444</v>
      </c>
      <c r="F2049" s="1090"/>
      <c r="G2049" s="588"/>
      <c r="H2049" s="1012"/>
      <c r="I2049" s="1012"/>
      <c r="J2049" s="1012"/>
      <c r="K2049" s="1012"/>
      <c r="L2049" s="1012"/>
      <c r="M2049" s="921"/>
      <c r="N2049" s="117"/>
      <c r="O2049" s="518"/>
      <c r="P2049" s="519"/>
      <c r="Q2049" s="520"/>
      <c r="R2049" s="519"/>
      <c r="S2049" s="519"/>
      <c r="T2049" s="519"/>
      <c r="U2049" s="519"/>
      <c r="V2049" s="519"/>
      <c r="W2049" s="519"/>
      <c r="X2049" s="519"/>
      <c r="Y2049" s="521"/>
      <c r="Z2049" s="521"/>
      <c r="AA2049" s="521"/>
      <c r="AB2049" s="521"/>
      <c r="AC2049" s="521"/>
      <c r="AD2049" s="521"/>
      <c r="AE2049" s="521"/>
    </row>
    <row r="2050" spans="1:31" ht="12.75">
      <c r="B2050" s="920"/>
      <c r="C2050" s="1008"/>
      <c r="D2050" s="1008"/>
      <c r="E2050" s="1092" t="s">
        <v>22958</v>
      </c>
      <c r="F2050" s="1090"/>
      <c r="G2050" s="588"/>
      <c r="H2050" s="1012">
        <f>H2034</f>
        <v>8</v>
      </c>
      <c r="I2050" s="1012">
        <v>0.6</v>
      </c>
      <c r="J2050" s="1012"/>
      <c r="K2050" s="1012">
        <f>H2050*I2050</f>
        <v>4.8</v>
      </c>
      <c r="L2050" s="1012"/>
      <c r="M2050" s="921"/>
      <c r="N2050" s="117"/>
      <c r="O2050" s="518"/>
      <c r="P2050" s="519"/>
      <c r="Q2050" s="520"/>
      <c r="R2050" s="519"/>
      <c r="S2050" s="519"/>
      <c r="T2050" s="519"/>
      <c r="U2050" s="519"/>
      <c r="V2050" s="519"/>
      <c r="W2050" s="519"/>
      <c r="X2050" s="519"/>
      <c r="Y2050" s="521"/>
      <c r="Z2050" s="521"/>
      <c r="AA2050" s="521"/>
      <c r="AB2050" s="521"/>
      <c r="AC2050" s="521"/>
      <c r="AD2050" s="521"/>
      <c r="AE2050" s="521"/>
    </row>
    <row r="2051" spans="1:31" ht="12.75">
      <c r="B2051" s="920"/>
      <c r="C2051" s="1008"/>
      <c r="D2051" s="1008"/>
      <c r="E2051" s="1092" t="s">
        <v>22956</v>
      </c>
      <c r="F2051" s="1090"/>
      <c r="G2051" s="588"/>
      <c r="H2051" s="1012">
        <f>H2038</f>
        <v>51</v>
      </c>
      <c r="I2051" s="1012">
        <v>0.8</v>
      </c>
      <c r="J2051" s="1012"/>
      <c r="K2051" s="1012">
        <f t="shared" ref="K2051:K2052" si="243">H2051*I2051</f>
        <v>40.800000000000004</v>
      </c>
      <c r="L2051" s="1012"/>
      <c r="M2051" s="921"/>
      <c r="N2051" s="117"/>
      <c r="O2051" s="518"/>
      <c r="P2051" s="519"/>
      <c r="Q2051" s="520"/>
      <c r="R2051" s="519"/>
      <c r="S2051" s="519"/>
      <c r="T2051" s="519"/>
      <c r="U2051" s="519"/>
      <c r="V2051" s="519"/>
      <c r="W2051" s="519"/>
      <c r="X2051" s="519"/>
      <c r="Y2051" s="521"/>
      <c r="Z2051" s="521"/>
      <c r="AA2051" s="521"/>
      <c r="AB2051" s="521"/>
      <c r="AC2051" s="521"/>
      <c r="AD2051" s="521"/>
      <c r="AE2051" s="521"/>
    </row>
    <row r="2052" spans="1:31" ht="12.75">
      <c r="B2052" s="920"/>
      <c r="C2052" s="1008"/>
      <c r="D2052" s="1008"/>
      <c r="E2052" s="1092" t="s">
        <v>22957</v>
      </c>
      <c r="F2052" s="1090"/>
      <c r="G2052" s="588"/>
      <c r="H2052" s="1012">
        <f>H2042</f>
        <v>10</v>
      </c>
      <c r="I2052" s="1012">
        <v>1</v>
      </c>
      <c r="J2052" s="1012"/>
      <c r="K2052" s="1012">
        <f t="shared" si="243"/>
        <v>10</v>
      </c>
      <c r="L2052" s="1012"/>
      <c r="M2052" s="921"/>
      <c r="N2052" s="117"/>
      <c r="O2052" s="518"/>
      <c r="P2052" s="519"/>
      <c r="Q2052" s="520"/>
      <c r="R2052" s="519"/>
      <c r="S2052" s="519"/>
      <c r="T2052" s="519"/>
      <c r="U2052" s="519"/>
      <c r="V2052" s="519"/>
      <c r="W2052" s="519"/>
      <c r="X2052" s="519"/>
      <c r="Y2052" s="521"/>
      <c r="Z2052" s="521"/>
      <c r="AA2052" s="521"/>
      <c r="AB2052" s="521"/>
      <c r="AC2052" s="521"/>
      <c r="AD2052" s="521"/>
      <c r="AE2052" s="521"/>
    </row>
    <row r="2053" spans="1:31" ht="12.75">
      <c r="B2053" s="920"/>
      <c r="C2053" s="1008"/>
      <c r="D2053" s="1008"/>
      <c r="E2053" s="1092"/>
      <c r="F2053" s="1090"/>
      <c r="G2053" s="588"/>
      <c r="H2053" s="1012"/>
      <c r="I2053" s="1012"/>
      <c r="J2053" s="1012"/>
      <c r="K2053" s="1012"/>
      <c r="L2053" s="1012"/>
      <c r="M2053" s="921"/>
      <c r="N2053" s="117"/>
      <c r="O2053" s="518"/>
      <c r="P2053" s="519"/>
      <c r="Q2053" s="520"/>
      <c r="R2053" s="519"/>
      <c r="S2053" s="519"/>
      <c r="T2053" s="519"/>
      <c r="U2053" s="519"/>
      <c r="V2053" s="519"/>
      <c r="W2053" s="519"/>
      <c r="X2053" s="519"/>
      <c r="Y2053" s="521"/>
      <c r="Z2053" s="521"/>
      <c r="AA2053" s="521"/>
      <c r="AB2053" s="521"/>
      <c r="AC2053" s="521"/>
      <c r="AD2053" s="521"/>
      <c r="AE2053" s="521"/>
    </row>
    <row r="2054" spans="1:31" ht="12.75">
      <c r="B2054" s="920"/>
      <c r="C2054" s="1008"/>
      <c r="D2054" s="1008"/>
      <c r="E2054" s="1093" t="s">
        <v>22954</v>
      </c>
      <c r="F2054" s="1090"/>
      <c r="G2054" s="588"/>
      <c r="H2054" s="1012"/>
      <c r="I2054" s="1012"/>
      <c r="J2054" s="1012"/>
      <c r="K2054" s="1016">
        <f>SUM(K2050:K2052)</f>
        <v>55.6</v>
      </c>
      <c r="L2054" s="1012"/>
      <c r="M2054" s="921"/>
      <c r="N2054" s="117"/>
      <c r="O2054" s="518"/>
      <c r="P2054" s="519"/>
      <c r="Q2054" s="520"/>
      <c r="R2054" s="519"/>
      <c r="S2054" s="519"/>
      <c r="T2054" s="519"/>
      <c r="U2054" s="519"/>
      <c r="V2054" s="519"/>
      <c r="W2054" s="519"/>
      <c r="X2054" s="519"/>
      <c r="Y2054" s="521"/>
      <c r="Z2054" s="521"/>
      <c r="AA2054" s="521"/>
      <c r="AB2054" s="521"/>
      <c r="AC2054" s="521"/>
      <c r="AD2054" s="521"/>
      <c r="AE2054" s="521"/>
    </row>
    <row r="2055" spans="1:31">
      <c r="B2055" s="905"/>
      <c r="C2055" s="1077"/>
      <c r="D2055" s="1078"/>
      <c r="E2055" s="1096"/>
      <c r="F2055" s="1026"/>
      <c r="G2055" s="865"/>
      <c r="H2055" s="1081"/>
      <c r="I2055" s="1081"/>
      <c r="J2055" s="1081"/>
      <c r="K2055" s="1081"/>
      <c r="L2055" s="1081"/>
      <c r="M2055" s="918"/>
      <c r="N2055" s="117"/>
    </row>
    <row r="2056" spans="1:31" s="483" customFormat="1">
      <c r="A2056" s="927">
        <v>6</v>
      </c>
      <c r="B2056" s="891" t="s">
        <v>22871</v>
      </c>
      <c r="C2056" s="998" t="str">
        <f ca="1">VLOOKUP($B2056,'PLANILHA ORÇAMENTÁRIA'!$C:$M,2,0)</f>
        <v>40.07.10</v>
      </c>
      <c r="D2056" s="998" t="str">
        <f ca="1">VLOOKUP($B2056,'PLANILHA ORÇAMENTÁRIA'!$C:$M,3,0)</f>
        <v>SUDECAP</v>
      </c>
      <c r="E2056" s="999" t="str">
        <f ca="1">VLOOKUP($B2056,'PLANILHA ORÇAMENTÁRIA'!$C:$M,4,0)</f>
        <v>CONCRETO CICLOPICO 1:3:6 C/ 30% PEDRA, LANC. FUND.</v>
      </c>
      <c r="F2056" s="998" t="str">
        <f ca="1">VLOOKUP($B2056,'PLANILHA ORÇAMENTÁRIA'!$C:$M,5,0)</f>
        <v>M3</v>
      </c>
      <c r="G2056" s="1000" t="s">
        <v>16</v>
      </c>
      <c r="H2056" s="1001" t="s">
        <v>17</v>
      </c>
      <c r="I2056" s="1001" t="s">
        <v>18</v>
      </c>
      <c r="J2056" s="1001" t="s">
        <v>19</v>
      </c>
      <c r="K2056" s="1001" t="s">
        <v>20</v>
      </c>
      <c r="L2056" s="1001" t="s">
        <v>21</v>
      </c>
      <c r="M2056" s="901">
        <f>L2062</f>
        <v>8.3447999999999993</v>
      </c>
      <c r="N2056" s="482"/>
    </row>
    <row r="2057" spans="1:31" ht="33.75">
      <c r="B2057" s="920"/>
      <c r="C2057" s="1008"/>
      <c r="D2057" s="1008"/>
      <c r="E2057" s="1092" t="s">
        <v>23444</v>
      </c>
      <c r="F2057" s="1090"/>
      <c r="G2057" s="588"/>
      <c r="H2057" s="1012"/>
      <c r="I2057" s="1012"/>
      <c r="J2057" s="1012"/>
      <c r="K2057" s="1012"/>
      <c r="L2057" s="1012"/>
      <c r="M2057" s="921"/>
      <c r="N2057" s="117"/>
      <c r="O2057" s="518"/>
      <c r="P2057" s="519"/>
      <c r="Q2057" s="520"/>
      <c r="R2057" s="519"/>
      <c r="S2057" s="519"/>
      <c r="T2057" s="519"/>
      <c r="U2057" s="519"/>
      <c r="V2057" s="519"/>
      <c r="W2057" s="519"/>
      <c r="X2057" s="519"/>
      <c r="Y2057" s="521"/>
      <c r="Z2057" s="521"/>
      <c r="AA2057" s="521"/>
      <c r="AB2057" s="521"/>
      <c r="AC2057" s="521"/>
      <c r="AD2057" s="521"/>
      <c r="AE2057" s="521"/>
    </row>
    <row r="2058" spans="1:31" ht="12.75">
      <c r="B2058" s="920"/>
      <c r="C2058" s="1008"/>
      <c r="D2058" s="1008"/>
      <c r="E2058" s="1092" t="s">
        <v>22958</v>
      </c>
      <c r="F2058" s="1090"/>
      <c r="G2058" s="588"/>
      <c r="H2058" s="1012">
        <f t="shared" ref="H2058:I2060" si="244">H2050</f>
        <v>8</v>
      </c>
      <c r="I2058" s="1012">
        <f t="shared" si="244"/>
        <v>0.6</v>
      </c>
      <c r="J2058" s="1012">
        <v>0.151</v>
      </c>
      <c r="K2058" s="1012"/>
      <c r="L2058" s="1012">
        <f>H2058*I2058*J2058</f>
        <v>0.7248</v>
      </c>
      <c r="M2058" s="921"/>
      <c r="N2058" s="117"/>
      <c r="O2058" s="518"/>
      <c r="P2058" s="519"/>
      <c r="Q2058" s="520"/>
      <c r="R2058" s="519"/>
      <c r="S2058" s="519"/>
      <c r="T2058" s="519"/>
      <c r="U2058" s="519"/>
      <c r="V2058" s="519"/>
      <c r="W2058" s="519"/>
      <c r="X2058" s="519"/>
      <c r="Y2058" s="521"/>
      <c r="Z2058" s="521"/>
      <c r="AA2058" s="521"/>
      <c r="AB2058" s="521"/>
      <c r="AC2058" s="521"/>
      <c r="AD2058" s="521"/>
      <c r="AE2058" s="521"/>
    </row>
    <row r="2059" spans="1:31" ht="12.75">
      <c r="B2059" s="920"/>
      <c r="C2059" s="1008"/>
      <c r="D2059" s="1008"/>
      <c r="E2059" s="1092" t="s">
        <v>22956</v>
      </c>
      <c r="F2059" s="1090"/>
      <c r="G2059" s="588"/>
      <c r="H2059" s="1012">
        <f t="shared" si="244"/>
        <v>51</v>
      </c>
      <c r="I2059" s="1012">
        <f t="shared" si="244"/>
        <v>0.8</v>
      </c>
      <c r="J2059" s="1012">
        <v>0.15</v>
      </c>
      <c r="K2059" s="1012"/>
      <c r="L2059" s="1012">
        <f t="shared" ref="L2059:L2060" si="245">H2059*I2059*J2059</f>
        <v>6.12</v>
      </c>
      <c r="M2059" s="921"/>
      <c r="N2059" s="117"/>
      <c r="O2059" s="518"/>
      <c r="P2059" s="519"/>
      <c r="Q2059" s="520"/>
      <c r="R2059" s="519"/>
      <c r="S2059" s="519"/>
      <c r="T2059" s="519"/>
      <c r="U2059" s="519"/>
      <c r="V2059" s="519"/>
      <c r="W2059" s="519"/>
      <c r="X2059" s="519"/>
      <c r="Y2059" s="521"/>
      <c r="Z2059" s="521"/>
      <c r="AA2059" s="521"/>
      <c r="AB2059" s="521"/>
      <c r="AC2059" s="521"/>
      <c r="AD2059" s="521"/>
      <c r="AE2059" s="521"/>
    </row>
    <row r="2060" spans="1:31" ht="12.75">
      <c r="B2060" s="920"/>
      <c r="C2060" s="1008"/>
      <c r="D2060" s="1008"/>
      <c r="E2060" s="1092" t="s">
        <v>22957</v>
      </c>
      <c r="F2060" s="1090"/>
      <c r="G2060" s="588"/>
      <c r="H2060" s="1012">
        <f t="shared" si="244"/>
        <v>10</v>
      </c>
      <c r="I2060" s="1012">
        <f t="shared" si="244"/>
        <v>1</v>
      </c>
      <c r="J2060" s="1012">
        <v>0.15</v>
      </c>
      <c r="K2060" s="1012"/>
      <c r="L2060" s="1012">
        <f t="shared" si="245"/>
        <v>1.5</v>
      </c>
      <c r="M2060" s="921"/>
      <c r="N2060" s="117"/>
      <c r="O2060" s="518"/>
      <c r="P2060" s="519"/>
      <c r="Q2060" s="520"/>
      <c r="R2060" s="519"/>
      <c r="S2060" s="519"/>
      <c r="T2060" s="519"/>
      <c r="U2060" s="519"/>
      <c r="V2060" s="519"/>
      <c r="W2060" s="519"/>
      <c r="X2060" s="519"/>
      <c r="Y2060" s="521"/>
      <c r="Z2060" s="521"/>
      <c r="AA2060" s="521"/>
      <c r="AB2060" s="521"/>
      <c r="AC2060" s="521"/>
      <c r="AD2060" s="521"/>
      <c r="AE2060" s="521"/>
    </row>
    <row r="2061" spans="1:31" ht="12.75">
      <c r="B2061" s="920"/>
      <c r="C2061" s="1008"/>
      <c r="D2061" s="1008"/>
      <c r="E2061" s="1092"/>
      <c r="F2061" s="1090"/>
      <c r="G2061" s="588"/>
      <c r="H2061" s="1012"/>
      <c r="I2061" s="1012"/>
      <c r="J2061" s="1012"/>
      <c r="K2061" s="1012"/>
      <c r="L2061" s="1012"/>
      <c r="M2061" s="921"/>
      <c r="N2061" s="117"/>
      <c r="O2061" s="518"/>
      <c r="P2061" s="519"/>
      <c r="Q2061" s="520"/>
      <c r="R2061" s="519"/>
      <c r="S2061" s="519"/>
      <c r="T2061" s="519"/>
      <c r="U2061" s="519"/>
      <c r="V2061" s="519"/>
      <c r="W2061" s="519"/>
      <c r="X2061" s="519"/>
      <c r="Y2061" s="521"/>
      <c r="Z2061" s="521"/>
      <c r="AA2061" s="521"/>
      <c r="AB2061" s="521"/>
      <c r="AC2061" s="521"/>
      <c r="AD2061" s="521"/>
      <c r="AE2061" s="521"/>
    </row>
    <row r="2062" spans="1:31">
      <c r="B2062" s="905"/>
      <c r="C2062" s="1077"/>
      <c r="D2062" s="1078"/>
      <c r="E2062" s="1093" t="s">
        <v>22955</v>
      </c>
      <c r="F2062" s="1026"/>
      <c r="G2062" s="865"/>
      <c r="H2062" s="1081"/>
      <c r="I2062" s="1081"/>
      <c r="J2062" s="1081"/>
      <c r="K2062" s="1081"/>
      <c r="L2062" s="1016">
        <f>SUM(L2058:L2060)</f>
        <v>8.3447999999999993</v>
      </c>
      <c r="M2062" s="918"/>
      <c r="N2062" s="117"/>
    </row>
    <row r="2063" spans="1:31" ht="12.75">
      <c r="B2063" s="920"/>
      <c r="C2063" s="1008"/>
      <c r="D2063" s="1008"/>
      <c r="E2063" s="1092"/>
      <c r="F2063" s="1090"/>
      <c r="G2063" s="588"/>
      <c r="H2063" s="1012"/>
      <c r="I2063" s="1012"/>
      <c r="J2063" s="1012"/>
      <c r="K2063" s="1012"/>
      <c r="L2063" s="1012"/>
      <c r="M2063" s="921"/>
      <c r="N2063" s="117"/>
      <c r="O2063" s="518"/>
      <c r="P2063" s="519"/>
      <c r="Q2063" s="520"/>
      <c r="R2063" s="519"/>
      <c r="S2063" s="519"/>
      <c r="T2063" s="519"/>
      <c r="U2063" s="519"/>
      <c r="V2063" s="519"/>
      <c r="W2063" s="519"/>
      <c r="X2063" s="519"/>
      <c r="Y2063" s="521"/>
      <c r="Z2063" s="521"/>
      <c r="AA2063" s="521"/>
      <c r="AB2063" s="521"/>
      <c r="AC2063" s="521"/>
      <c r="AD2063" s="521"/>
      <c r="AE2063" s="521"/>
    </row>
    <row r="2064" spans="1:31" s="483" customFormat="1" ht="36.75">
      <c r="A2064" s="927">
        <v>7</v>
      </c>
      <c r="B2064" s="891" t="str">
        <f>$B$2031&amp;"."&amp;A2064</f>
        <v>7.3.7</v>
      </c>
      <c r="C2064" s="998">
        <f ca="1">VLOOKUP($B2064,'PLANILHA ORÇAMENTÁRIA'!$C:$M,2,0)</f>
        <v>91078</v>
      </c>
      <c r="D2064" s="998" t="str">
        <f ca="1">VLOOKUP($B2064,'PLANILHA ORÇAMENTÁRIA'!$C:$M,3,0)</f>
        <v>SINAPI</v>
      </c>
      <c r="E2064" s="999" t="str">
        <f ca="1">VLOOKUP($B2064,'PLANILHA ORÇAMENTÁRIA'!$C:$M,4,0)</f>
        <v>EXECUÇÃO DE REVESTIMENTO DE CONCRETO PROJETADO COM ESPESSURA DE 10 CM, ARMADO COM FIBRAS DE AÇO, INCLINAÇÃO MENOR QUE 90°, APLICAÇÃO CONTÍNUA, UTILIZANDO EQUIPAMENTO DE PROJEÇÃO COM 6 M3/H DE CAPACIDADE. AF_07/2024</v>
      </c>
      <c r="F2064" s="998" t="str">
        <f ca="1">VLOOKUP($B2064,'PLANILHA ORÇAMENTÁRIA'!$C:$M,5,0)</f>
        <v>M2</v>
      </c>
      <c r="G2064" s="1000" t="s">
        <v>16</v>
      </c>
      <c r="H2064" s="1001" t="s">
        <v>17</v>
      </c>
      <c r="I2064" s="1001" t="s">
        <v>18</v>
      </c>
      <c r="J2064" s="1001" t="s">
        <v>19</v>
      </c>
      <c r="K2064" s="1001" t="s">
        <v>20</v>
      </c>
      <c r="L2064" s="1001" t="s">
        <v>21</v>
      </c>
      <c r="M2064" s="901">
        <f>K2066</f>
        <v>42</v>
      </c>
      <c r="N2064" s="482"/>
    </row>
    <row r="2065" spans="1:31" ht="23.25">
      <c r="B2065" s="920"/>
      <c r="C2065" s="1008"/>
      <c r="D2065" s="1008"/>
      <c r="E2065" s="1092" t="s">
        <v>23452</v>
      </c>
      <c r="F2065" s="1090"/>
      <c r="G2065" s="588"/>
      <c r="H2065" s="1012"/>
      <c r="I2065" s="1012"/>
      <c r="J2065" s="1012"/>
      <c r="K2065" s="1012"/>
      <c r="L2065" s="1012"/>
      <c r="M2065" s="921"/>
      <c r="N2065" s="117"/>
      <c r="O2065" s="518"/>
      <c r="P2065" s="519"/>
      <c r="Q2065" s="520"/>
      <c r="R2065" s="519"/>
      <c r="S2065" s="519"/>
      <c r="T2065" s="519"/>
      <c r="U2065" s="519"/>
      <c r="V2065" s="519"/>
      <c r="W2065" s="519"/>
      <c r="X2065" s="519"/>
      <c r="Y2065" s="521"/>
      <c r="Z2065" s="521"/>
      <c r="AA2065" s="521"/>
      <c r="AB2065" s="521"/>
      <c r="AC2065" s="521"/>
      <c r="AD2065" s="521"/>
      <c r="AE2065" s="521"/>
    </row>
    <row r="2066" spans="1:31" ht="12.75">
      <c r="B2066" s="920"/>
      <c r="C2066" s="1008"/>
      <c r="D2066" s="1008"/>
      <c r="E2066" s="1092" t="s">
        <v>22960</v>
      </c>
      <c r="F2066" s="1090"/>
      <c r="G2066" s="588"/>
      <c r="H2066" s="1012">
        <f>H2046</f>
        <v>70</v>
      </c>
      <c r="I2066" s="1012">
        <v>0.6</v>
      </c>
      <c r="J2066" s="1012"/>
      <c r="K2066" s="1016">
        <f>H2066*I2066</f>
        <v>42</v>
      </c>
      <c r="L2066" s="1012"/>
      <c r="M2066" s="921"/>
      <c r="N2066" s="117"/>
      <c r="O2066" s="518"/>
      <c r="P2066" s="519"/>
      <c r="Q2066" s="520"/>
      <c r="R2066" s="519"/>
      <c r="S2066" s="519"/>
      <c r="T2066" s="519"/>
      <c r="U2066" s="519"/>
      <c r="V2066" s="519"/>
      <c r="W2066" s="519"/>
      <c r="X2066" s="519"/>
      <c r="Y2066" s="521"/>
      <c r="Z2066" s="521"/>
      <c r="AA2066" s="521"/>
      <c r="AB2066" s="521"/>
      <c r="AC2066" s="521"/>
      <c r="AD2066" s="521"/>
      <c r="AE2066" s="521"/>
    </row>
    <row r="2067" spans="1:31" ht="12.75">
      <c r="B2067" s="920"/>
      <c r="C2067" s="1008"/>
      <c r="D2067" s="1008"/>
      <c r="E2067" s="1092"/>
      <c r="F2067" s="1090"/>
      <c r="G2067" s="588"/>
      <c r="H2067" s="1012"/>
      <c r="I2067" s="1012"/>
      <c r="J2067" s="1012"/>
      <c r="K2067" s="1012"/>
      <c r="L2067" s="1012"/>
      <c r="M2067" s="921"/>
      <c r="N2067" s="117"/>
      <c r="O2067" s="518"/>
      <c r="P2067" s="519"/>
      <c r="Q2067" s="520"/>
      <c r="R2067" s="519"/>
      <c r="S2067" s="519"/>
      <c r="T2067" s="519"/>
      <c r="U2067" s="519"/>
      <c r="V2067" s="519"/>
      <c r="W2067" s="519"/>
      <c r="X2067" s="519"/>
      <c r="Y2067" s="521"/>
      <c r="Z2067" s="521"/>
      <c r="AA2067" s="521"/>
      <c r="AB2067" s="521"/>
      <c r="AC2067" s="521"/>
      <c r="AD2067" s="521"/>
      <c r="AE2067" s="521"/>
    </row>
    <row r="2068" spans="1:31" s="39" customFormat="1" ht="15" customHeight="1">
      <c r="A2068" s="927">
        <v>4</v>
      </c>
      <c r="B2068" s="908" t="s">
        <v>22872</v>
      </c>
      <c r="C2068" s="1034"/>
      <c r="D2068" s="1034"/>
      <c r="E2068" s="1035" t="s">
        <v>11950</v>
      </c>
      <c r="F2068" s="1036"/>
      <c r="G2068" s="1037"/>
      <c r="H2068" s="1038"/>
      <c r="I2068" s="1038"/>
      <c r="J2068" s="1038"/>
      <c r="K2068" s="1038"/>
      <c r="L2068" s="1038"/>
      <c r="M2068" s="909"/>
      <c r="N2068" s="481"/>
    </row>
    <row r="2069" spans="1:31" s="483" customFormat="1" ht="24.75">
      <c r="A2069" s="927">
        <v>1</v>
      </c>
      <c r="B2069" s="891" t="str">
        <f>$B$2068&amp;"."&amp;A2069</f>
        <v>7.4.1</v>
      </c>
      <c r="C2069" s="998">
        <f ca="1">VLOOKUP($B2069,'PLANILHA ORÇAMENTÁRIA'!$C:$M,2,0)</f>
        <v>2003477</v>
      </c>
      <c r="D2069" s="998" t="str">
        <f ca="1">VLOOKUP($B2069,'PLANILHA ORÇAMENTÁRIA'!$C:$M,3,0)</f>
        <v>SICRO 3</v>
      </c>
      <c r="E2069" s="999" t="str">
        <f ca="1">VLOOKUP($B2069,'PLANILHA ORÇAMENTÁRIA'!$C:$M,4,0)</f>
        <v>CAIXA COLETORA DE SARJETA - CCS 200-60 A - COM GRELHA DE CONCRETO - AREIA E BRITA COMERCIAIS</v>
      </c>
      <c r="F2069" s="998" t="str">
        <f ca="1">VLOOKUP($B2069,'PLANILHA ORÇAMENTÁRIA'!$C:$M,5,0)</f>
        <v>UN</v>
      </c>
      <c r="G2069" s="1000" t="s">
        <v>16</v>
      </c>
      <c r="H2069" s="1001" t="s">
        <v>17</v>
      </c>
      <c r="I2069" s="1001" t="s">
        <v>18</v>
      </c>
      <c r="J2069" s="1001" t="s">
        <v>19</v>
      </c>
      <c r="K2069" s="1001" t="s">
        <v>20</v>
      </c>
      <c r="L2069" s="1001" t="s">
        <v>21</v>
      </c>
      <c r="M2069" s="901">
        <f>G2078</f>
        <v>3</v>
      </c>
      <c r="N2069" s="482"/>
    </row>
    <row r="2070" spans="1:31" ht="23.25">
      <c r="B2070" s="920"/>
      <c r="C2070" s="1008"/>
      <c r="D2070" s="1008"/>
      <c r="E2070" s="1092" t="s">
        <v>23458</v>
      </c>
      <c r="F2070" s="1090"/>
      <c r="G2070" s="588"/>
      <c r="H2070" s="1012"/>
      <c r="I2070" s="1012"/>
      <c r="J2070" s="1012"/>
      <c r="K2070" s="1012"/>
      <c r="L2070" s="1012"/>
      <c r="M2070" s="921"/>
      <c r="N2070" s="117"/>
      <c r="O2070" s="518"/>
      <c r="P2070" s="519"/>
      <c r="Q2070" s="520"/>
      <c r="R2070" s="519"/>
      <c r="S2070" s="519"/>
      <c r="T2070" s="519"/>
      <c r="U2070" s="519"/>
      <c r="V2070" s="519"/>
      <c r="W2070" s="519"/>
      <c r="X2070" s="519"/>
      <c r="Y2070" s="521"/>
      <c r="Z2070" s="521"/>
      <c r="AA2070" s="521"/>
      <c r="AB2070" s="521"/>
      <c r="AC2070" s="521"/>
      <c r="AD2070" s="521"/>
      <c r="AE2070" s="521"/>
    </row>
    <row r="2071" spans="1:31" ht="12.75">
      <c r="B2071" s="920"/>
      <c r="C2071" s="1008"/>
      <c r="D2071" s="1008"/>
      <c r="E2071" s="1092" t="s">
        <v>22912</v>
      </c>
      <c r="F2071" s="1090"/>
      <c r="G2071" s="1015"/>
      <c r="H2071" s="1012"/>
      <c r="I2071" s="1012"/>
      <c r="J2071" s="1012"/>
      <c r="K2071" s="1012"/>
      <c r="L2071" s="1012"/>
      <c r="M2071" s="921"/>
      <c r="N2071" s="117"/>
      <c r="O2071" s="518"/>
      <c r="P2071" s="519"/>
      <c r="Q2071" s="520"/>
      <c r="R2071" s="519"/>
      <c r="S2071" s="519"/>
      <c r="T2071" s="519"/>
      <c r="U2071" s="519"/>
      <c r="V2071" s="519"/>
      <c r="W2071" s="519"/>
      <c r="X2071" s="519"/>
      <c r="Y2071" s="521"/>
      <c r="Z2071" s="521"/>
      <c r="AA2071" s="521"/>
      <c r="AB2071" s="521"/>
      <c r="AC2071" s="521"/>
      <c r="AD2071" s="521"/>
      <c r="AE2071" s="521"/>
    </row>
    <row r="2072" spans="1:31" ht="12.75">
      <c r="B2072" s="920"/>
      <c r="C2072" s="1008"/>
      <c r="D2072" s="1008"/>
      <c r="E2072" s="1097" t="s">
        <v>22873</v>
      </c>
      <c r="F2072" s="1090"/>
      <c r="G2072" s="588"/>
      <c r="H2072" s="1012"/>
      <c r="I2072" s="1012"/>
      <c r="J2072" s="1012"/>
      <c r="K2072" s="1012"/>
      <c r="L2072" s="1012"/>
      <c r="M2072" s="921"/>
      <c r="N2072" s="117"/>
      <c r="O2072" s="518"/>
      <c r="P2072" s="519"/>
      <c r="Q2072" s="520"/>
      <c r="R2072" s="519"/>
      <c r="S2072" s="519"/>
      <c r="T2072" s="519"/>
      <c r="U2072" s="519"/>
      <c r="V2072" s="519"/>
      <c r="W2072" s="519"/>
      <c r="X2072" s="519"/>
      <c r="Y2072" s="521"/>
      <c r="Z2072" s="521"/>
      <c r="AA2072" s="521"/>
      <c r="AB2072" s="521"/>
      <c r="AC2072" s="521"/>
      <c r="AD2072" s="521"/>
      <c r="AE2072" s="521"/>
    </row>
    <row r="2073" spans="1:31" ht="12.75">
      <c r="B2073" s="920"/>
      <c r="C2073" s="1008"/>
      <c r="D2073" s="1008"/>
      <c r="E2073" s="1089" t="s">
        <v>23453</v>
      </c>
      <c r="F2073" s="1090"/>
      <c r="G2073" s="588">
        <v>1</v>
      </c>
      <c r="H2073" s="1012"/>
      <c r="I2073" s="1012"/>
      <c r="J2073" s="1012"/>
      <c r="K2073" s="1012"/>
      <c r="L2073" s="1012"/>
      <c r="M2073" s="921"/>
      <c r="N2073" s="117"/>
      <c r="O2073" s="518"/>
      <c r="P2073" s="519"/>
      <c r="Q2073" s="520"/>
      <c r="R2073" s="519"/>
      <c r="S2073" s="519"/>
      <c r="T2073" s="519"/>
      <c r="U2073" s="519"/>
      <c r="V2073" s="519"/>
      <c r="W2073" s="519"/>
      <c r="X2073" s="519"/>
      <c r="Y2073" s="521"/>
      <c r="Z2073" s="521"/>
      <c r="AA2073" s="521"/>
      <c r="AB2073" s="521"/>
      <c r="AC2073" s="521"/>
      <c r="AD2073" s="521"/>
      <c r="AE2073" s="521"/>
    </row>
    <row r="2074" spans="1:31" ht="12.75">
      <c r="B2074" s="920"/>
      <c r="C2074" s="1008"/>
      <c r="D2074" s="1008"/>
      <c r="E2074" s="1097" t="s">
        <v>23454</v>
      </c>
      <c r="F2074" s="1090"/>
      <c r="G2074" s="588"/>
      <c r="H2074" s="1012"/>
      <c r="I2074" s="1012"/>
      <c r="J2074" s="1012"/>
      <c r="K2074" s="1012"/>
      <c r="L2074" s="1012"/>
      <c r="M2074" s="921"/>
      <c r="N2074" s="117"/>
      <c r="O2074" s="518"/>
      <c r="P2074" s="519"/>
      <c r="Q2074" s="520"/>
      <c r="R2074" s="519"/>
      <c r="S2074" s="519"/>
      <c r="T2074" s="519"/>
      <c r="U2074" s="519"/>
      <c r="V2074" s="519"/>
      <c r="W2074" s="519"/>
      <c r="X2074" s="519"/>
      <c r="Y2074" s="521"/>
      <c r="Z2074" s="521"/>
      <c r="AA2074" s="521"/>
      <c r="AB2074" s="521"/>
      <c r="AC2074" s="521"/>
      <c r="AD2074" s="521"/>
      <c r="AE2074" s="521"/>
    </row>
    <row r="2075" spans="1:31" ht="12.75">
      <c r="B2075" s="920"/>
      <c r="C2075" s="1008"/>
      <c r="D2075" s="1008"/>
      <c r="E2075" s="1089" t="s">
        <v>23455</v>
      </c>
      <c r="F2075" s="1090"/>
      <c r="G2075" s="588">
        <v>1</v>
      </c>
      <c r="H2075" s="1012"/>
      <c r="I2075" s="1012"/>
      <c r="J2075" s="1012"/>
      <c r="K2075" s="1012"/>
      <c r="L2075" s="1012"/>
      <c r="M2075" s="921"/>
      <c r="N2075" s="117"/>
      <c r="O2075" s="518"/>
      <c r="P2075" s="519"/>
      <c r="Q2075" s="520"/>
      <c r="R2075" s="519"/>
      <c r="S2075" s="519"/>
      <c r="T2075" s="519"/>
      <c r="U2075" s="519"/>
      <c r="V2075" s="519"/>
      <c r="W2075" s="519"/>
      <c r="X2075" s="519"/>
      <c r="Y2075" s="521"/>
      <c r="Z2075" s="521"/>
      <c r="AA2075" s="521"/>
      <c r="AB2075" s="521"/>
      <c r="AC2075" s="521"/>
      <c r="AD2075" s="521"/>
      <c r="AE2075" s="521"/>
    </row>
    <row r="2076" spans="1:31" ht="12.75">
      <c r="B2076" s="920"/>
      <c r="C2076" s="1008"/>
      <c r="D2076" s="1008"/>
      <c r="E2076" s="1097" t="s">
        <v>23456</v>
      </c>
      <c r="F2076" s="1090"/>
      <c r="G2076" s="588"/>
      <c r="H2076" s="1012"/>
      <c r="I2076" s="1012"/>
      <c r="J2076" s="1012"/>
      <c r="K2076" s="1012"/>
      <c r="L2076" s="1012"/>
      <c r="M2076" s="921"/>
      <c r="N2076" s="117"/>
      <c r="O2076" s="518"/>
      <c r="P2076" s="519"/>
      <c r="Q2076" s="520"/>
      <c r="R2076" s="519"/>
      <c r="S2076" s="519"/>
      <c r="T2076" s="519"/>
      <c r="U2076" s="519"/>
      <c r="V2076" s="519"/>
      <c r="W2076" s="519"/>
      <c r="X2076" s="519"/>
      <c r="Y2076" s="521"/>
      <c r="Z2076" s="521"/>
      <c r="AA2076" s="521"/>
      <c r="AB2076" s="521"/>
      <c r="AC2076" s="521"/>
      <c r="AD2076" s="521"/>
      <c r="AE2076" s="521"/>
    </row>
    <row r="2077" spans="1:31" ht="12.75">
      <c r="B2077" s="920"/>
      <c r="C2077" s="1008"/>
      <c r="D2077" s="1008"/>
      <c r="E2077" s="1089" t="s">
        <v>23457</v>
      </c>
      <c r="F2077" s="1090"/>
      <c r="G2077" s="588">
        <v>1</v>
      </c>
      <c r="H2077" s="1012"/>
      <c r="I2077" s="1012"/>
      <c r="J2077" s="1012"/>
      <c r="K2077" s="1012"/>
      <c r="L2077" s="1012"/>
      <c r="M2077" s="921"/>
      <c r="N2077" s="117"/>
      <c r="O2077" s="518"/>
      <c r="P2077" s="519"/>
      <c r="Q2077" s="520"/>
      <c r="R2077" s="519"/>
      <c r="S2077" s="519"/>
      <c r="T2077" s="519"/>
      <c r="U2077" s="519"/>
      <c r="V2077" s="519"/>
      <c r="W2077" s="519"/>
      <c r="X2077" s="519"/>
      <c r="Y2077" s="521"/>
      <c r="Z2077" s="521"/>
      <c r="AA2077" s="521"/>
      <c r="AB2077" s="521"/>
      <c r="AC2077" s="521"/>
      <c r="AD2077" s="521"/>
      <c r="AE2077" s="521"/>
    </row>
    <row r="2078" spans="1:31" ht="12.75">
      <c r="B2078" s="920"/>
      <c r="C2078" s="1008"/>
      <c r="D2078" s="1008"/>
      <c r="E2078" s="1089"/>
      <c r="F2078" s="1090"/>
      <c r="G2078" s="1015">
        <f>SUM(G2072:G2077)</f>
        <v>3</v>
      </c>
      <c r="H2078" s="1012"/>
      <c r="I2078" s="1012"/>
      <c r="J2078" s="1012"/>
      <c r="K2078" s="1012"/>
      <c r="L2078" s="1012"/>
      <c r="M2078" s="921"/>
      <c r="N2078" s="117"/>
      <c r="O2078" s="518"/>
      <c r="P2078" s="519"/>
      <c r="Q2078" s="520"/>
      <c r="R2078" s="519"/>
      <c r="S2078" s="519"/>
      <c r="T2078" s="519"/>
      <c r="U2078" s="519"/>
      <c r="V2078" s="519"/>
      <c r="W2078" s="519"/>
      <c r="X2078" s="519"/>
      <c r="Y2078" s="521"/>
      <c r="Z2078" s="521"/>
      <c r="AA2078" s="521"/>
      <c r="AB2078" s="521"/>
      <c r="AC2078" s="521"/>
      <c r="AD2078" s="521"/>
      <c r="AE2078" s="521"/>
    </row>
    <row r="2079" spans="1:31" ht="12.75">
      <c r="B2079" s="920"/>
      <c r="C2079" s="1008"/>
      <c r="D2079" s="1008"/>
      <c r="E2079" s="1089"/>
      <c r="F2079" s="1090"/>
      <c r="G2079" s="588"/>
      <c r="H2079" s="1012"/>
      <c r="I2079" s="1012"/>
      <c r="J2079" s="1012"/>
      <c r="K2079" s="1012"/>
      <c r="L2079" s="1012"/>
      <c r="M2079" s="921"/>
      <c r="N2079" s="117"/>
      <c r="O2079" s="518"/>
      <c r="P2079" s="519"/>
      <c r="Q2079" s="520"/>
      <c r="R2079" s="519"/>
      <c r="S2079" s="519"/>
      <c r="T2079" s="519"/>
      <c r="U2079" s="519"/>
      <c r="V2079" s="519"/>
      <c r="W2079" s="519"/>
      <c r="X2079" s="519"/>
      <c r="Y2079" s="521"/>
      <c r="Z2079" s="521"/>
      <c r="AA2079" s="521"/>
      <c r="AB2079" s="521"/>
      <c r="AC2079" s="521"/>
      <c r="AD2079" s="521"/>
      <c r="AE2079" s="521"/>
    </row>
    <row r="2080" spans="1:31" s="483" customFormat="1" ht="24.75">
      <c r="A2080" s="927">
        <v>2</v>
      </c>
      <c r="B2080" s="891" t="str">
        <f>$B$2068&amp;"."&amp;A2080</f>
        <v>7.4.2</v>
      </c>
      <c r="C2080" s="998">
        <f ca="1">VLOOKUP($B2080,'PLANILHA ORÇAMENTÁRIA'!$C:$M,2,0)</f>
        <v>2003479</v>
      </c>
      <c r="D2080" s="998" t="str">
        <f ca="1">VLOOKUP($B2080,'PLANILHA ORÇAMENTÁRIA'!$C:$M,3,0)</f>
        <v>SICRO 3</v>
      </c>
      <c r="E2080" s="999" t="str">
        <f ca="1">VLOOKUP($B2080,'PLANILHA ORÇAMENTÁRIA'!$C:$M,4,0)</f>
        <v>CAIXA COLETORA DE SARJETA - CCS 200-80 A - COM GRELHA DE CONCRETO - AREIA E BRITA COMERCIAIS</v>
      </c>
      <c r="F2080" s="998" t="str">
        <f ca="1">VLOOKUP($B2080,'PLANILHA ORÇAMENTÁRIA'!$C:$M,5,0)</f>
        <v>UN</v>
      </c>
      <c r="G2080" s="1000" t="s">
        <v>16</v>
      </c>
      <c r="H2080" s="1001" t="s">
        <v>17</v>
      </c>
      <c r="I2080" s="1001" t="s">
        <v>18</v>
      </c>
      <c r="J2080" s="1001" t="s">
        <v>19</v>
      </c>
      <c r="K2080" s="1001" t="s">
        <v>20</v>
      </c>
      <c r="L2080" s="1001" t="s">
        <v>21</v>
      </c>
      <c r="M2080" s="901">
        <f>G2088</f>
        <v>3</v>
      </c>
      <c r="N2080" s="482"/>
    </row>
    <row r="2081" spans="1:31" ht="23.25">
      <c r="B2081" s="920"/>
      <c r="C2081" s="1008"/>
      <c r="D2081" s="1008"/>
      <c r="E2081" s="1092" t="s">
        <v>23458</v>
      </c>
      <c r="F2081" s="1090"/>
      <c r="G2081" s="588"/>
      <c r="H2081" s="1012"/>
      <c r="I2081" s="1012"/>
      <c r="J2081" s="1012"/>
      <c r="K2081" s="1012"/>
      <c r="L2081" s="1012"/>
      <c r="M2081" s="921"/>
      <c r="N2081" s="117"/>
      <c r="O2081" s="518"/>
      <c r="P2081" s="519"/>
      <c r="Q2081" s="520"/>
      <c r="R2081" s="519"/>
      <c r="S2081" s="519"/>
      <c r="T2081" s="519"/>
      <c r="U2081" s="519"/>
      <c r="V2081" s="519"/>
      <c r="W2081" s="519"/>
      <c r="X2081" s="519"/>
      <c r="Y2081" s="521"/>
      <c r="Z2081" s="521"/>
      <c r="AA2081" s="521"/>
      <c r="AB2081" s="521"/>
      <c r="AC2081" s="521"/>
      <c r="AD2081" s="521"/>
      <c r="AE2081" s="521"/>
    </row>
    <row r="2082" spans="1:31" ht="12.75">
      <c r="B2082" s="920"/>
      <c r="C2082" s="1008"/>
      <c r="D2082" s="1008"/>
      <c r="E2082" s="1092" t="s">
        <v>22913</v>
      </c>
      <c r="F2082" s="1090"/>
      <c r="G2082" s="1015"/>
      <c r="H2082" s="1012"/>
      <c r="I2082" s="1012"/>
      <c r="J2082" s="1012"/>
      <c r="K2082" s="1012"/>
      <c r="L2082" s="1012"/>
      <c r="M2082" s="921"/>
      <c r="N2082" s="117"/>
      <c r="O2082" s="518"/>
      <c r="P2082" s="519"/>
      <c r="Q2082" s="520"/>
      <c r="R2082" s="519"/>
      <c r="S2082" s="519"/>
      <c r="T2082" s="519"/>
      <c r="U2082" s="519"/>
      <c r="V2082" s="519"/>
      <c r="W2082" s="519"/>
      <c r="X2082" s="519"/>
      <c r="Y2082" s="521"/>
      <c r="Z2082" s="521"/>
      <c r="AA2082" s="521"/>
      <c r="AB2082" s="521"/>
      <c r="AC2082" s="521"/>
      <c r="AD2082" s="521"/>
      <c r="AE2082" s="521"/>
    </row>
    <row r="2083" spans="1:31" ht="12.75">
      <c r="B2083" s="920"/>
      <c r="C2083" s="1008"/>
      <c r="D2083" s="1008"/>
      <c r="E2083" s="1097" t="s">
        <v>23454</v>
      </c>
      <c r="F2083" s="1090"/>
      <c r="G2083" s="588"/>
      <c r="H2083" s="1012"/>
      <c r="I2083" s="1012"/>
      <c r="J2083" s="1012"/>
      <c r="K2083" s="1012"/>
      <c r="L2083" s="1012"/>
      <c r="M2083" s="921"/>
      <c r="N2083" s="117"/>
      <c r="O2083" s="518"/>
      <c r="P2083" s="519"/>
      <c r="Q2083" s="520"/>
      <c r="R2083" s="519"/>
      <c r="S2083" s="519"/>
      <c r="T2083" s="519"/>
      <c r="U2083" s="519"/>
      <c r="V2083" s="519"/>
      <c r="W2083" s="519"/>
      <c r="X2083" s="519"/>
      <c r="Y2083" s="521"/>
      <c r="Z2083" s="521"/>
      <c r="AA2083" s="521"/>
      <c r="AB2083" s="521"/>
      <c r="AC2083" s="521"/>
      <c r="AD2083" s="521"/>
      <c r="AE2083" s="521"/>
    </row>
    <row r="2084" spans="1:31" ht="12.75">
      <c r="B2084" s="920"/>
      <c r="C2084" s="1008"/>
      <c r="D2084" s="1008"/>
      <c r="E2084" s="1089" t="s">
        <v>23455</v>
      </c>
      <c r="F2084" s="1090"/>
      <c r="G2084" s="588">
        <v>1</v>
      </c>
      <c r="H2084" s="1012"/>
      <c r="I2084" s="1012"/>
      <c r="J2084" s="1012"/>
      <c r="K2084" s="1012"/>
      <c r="L2084" s="1012"/>
      <c r="M2084" s="921"/>
      <c r="N2084" s="117"/>
      <c r="O2084" s="518"/>
      <c r="P2084" s="519"/>
      <c r="Q2084" s="520"/>
      <c r="R2084" s="519"/>
      <c r="S2084" s="519"/>
      <c r="T2084" s="519"/>
      <c r="U2084" s="519"/>
      <c r="V2084" s="519"/>
      <c r="W2084" s="519"/>
      <c r="X2084" s="519"/>
      <c r="Y2084" s="521"/>
      <c r="Z2084" s="521"/>
      <c r="AA2084" s="521"/>
      <c r="AB2084" s="521"/>
      <c r="AC2084" s="521"/>
      <c r="AD2084" s="521"/>
      <c r="AE2084" s="521"/>
    </row>
    <row r="2085" spans="1:31" ht="12.75">
      <c r="B2085" s="920"/>
      <c r="C2085" s="1008"/>
      <c r="D2085" s="1008"/>
      <c r="E2085" s="1089" t="s">
        <v>23455</v>
      </c>
      <c r="F2085" s="1090"/>
      <c r="G2085" s="588"/>
      <c r="H2085" s="1012"/>
      <c r="I2085" s="1012"/>
      <c r="J2085" s="1012"/>
      <c r="K2085" s="1012"/>
      <c r="L2085" s="1012"/>
      <c r="M2085" s="921"/>
      <c r="N2085" s="117"/>
      <c r="O2085" s="518"/>
      <c r="P2085" s="519"/>
      <c r="Q2085" s="520"/>
      <c r="R2085" s="519"/>
      <c r="S2085" s="519"/>
      <c r="T2085" s="519"/>
      <c r="U2085" s="519"/>
      <c r="V2085" s="519"/>
      <c r="W2085" s="519"/>
      <c r="X2085" s="519"/>
      <c r="Y2085" s="521"/>
      <c r="Z2085" s="521"/>
      <c r="AA2085" s="521"/>
      <c r="AB2085" s="521"/>
      <c r="AC2085" s="521"/>
      <c r="AD2085" s="521"/>
      <c r="AE2085" s="521"/>
    </row>
    <row r="2086" spans="1:31" ht="12.75">
      <c r="B2086" s="920"/>
      <c r="C2086" s="1008"/>
      <c r="D2086" s="1008"/>
      <c r="E2086" s="1097" t="s">
        <v>23456</v>
      </c>
      <c r="F2086" s="1090"/>
      <c r="G2086" s="588">
        <v>1</v>
      </c>
      <c r="H2086" s="1012"/>
      <c r="I2086" s="1012"/>
      <c r="J2086" s="1012"/>
      <c r="K2086" s="1012"/>
      <c r="L2086" s="1012"/>
      <c r="M2086" s="921"/>
      <c r="N2086" s="117"/>
      <c r="O2086" s="518"/>
      <c r="P2086" s="519"/>
      <c r="Q2086" s="520"/>
      <c r="R2086" s="519"/>
      <c r="S2086" s="519"/>
      <c r="T2086" s="519"/>
      <c r="U2086" s="519"/>
      <c r="V2086" s="519"/>
      <c r="W2086" s="519"/>
      <c r="X2086" s="519"/>
      <c r="Y2086" s="521"/>
      <c r="Z2086" s="521"/>
      <c r="AA2086" s="521"/>
      <c r="AB2086" s="521"/>
      <c r="AC2086" s="521"/>
      <c r="AD2086" s="521"/>
      <c r="AE2086" s="521"/>
    </row>
    <row r="2087" spans="1:31" ht="12.75">
      <c r="B2087" s="920"/>
      <c r="C2087" s="1008"/>
      <c r="D2087" s="1008"/>
      <c r="E2087" s="1089" t="s">
        <v>23459</v>
      </c>
      <c r="F2087" s="1090"/>
      <c r="G2087" s="588">
        <v>1</v>
      </c>
      <c r="H2087" s="1012"/>
      <c r="I2087" s="1012"/>
      <c r="J2087" s="1012"/>
      <c r="K2087" s="1012"/>
      <c r="L2087" s="1012"/>
      <c r="M2087" s="921"/>
      <c r="N2087" s="117"/>
      <c r="O2087" s="518"/>
      <c r="P2087" s="519"/>
      <c r="Q2087" s="520"/>
      <c r="R2087" s="519"/>
      <c r="S2087" s="519"/>
      <c r="T2087" s="519"/>
      <c r="U2087" s="519"/>
      <c r="V2087" s="519"/>
      <c r="W2087" s="519"/>
      <c r="X2087" s="519"/>
      <c r="Y2087" s="521"/>
      <c r="Z2087" s="521"/>
      <c r="AA2087" s="521"/>
      <c r="AB2087" s="521"/>
      <c r="AC2087" s="521"/>
      <c r="AD2087" s="521"/>
      <c r="AE2087" s="521"/>
    </row>
    <row r="2088" spans="1:31" ht="12.75">
      <c r="B2088" s="920"/>
      <c r="C2088" s="1008"/>
      <c r="D2088" s="1008"/>
      <c r="E2088" s="1089"/>
      <c r="F2088" s="1090"/>
      <c r="G2088" s="1015">
        <f>SUM(G2083:G2087)</f>
        <v>3</v>
      </c>
      <c r="H2088" s="1012"/>
      <c r="I2088" s="1012"/>
      <c r="J2088" s="1012"/>
      <c r="K2088" s="1012"/>
      <c r="L2088" s="1012"/>
      <c r="M2088" s="921"/>
      <c r="N2088" s="117"/>
      <c r="O2088" s="518"/>
      <c r="P2088" s="519"/>
      <c r="Q2088" s="520"/>
      <c r="R2088" s="519"/>
      <c r="S2088" s="519"/>
      <c r="T2088" s="519"/>
      <c r="U2088" s="519"/>
      <c r="V2088" s="519"/>
      <c r="W2088" s="519"/>
      <c r="X2088" s="519"/>
      <c r="Y2088" s="521"/>
      <c r="Z2088" s="521"/>
      <c r="AA2088" s="521"/>
      <c r="AB2088" s="521"/>
      <c r="AC2088" s="521"/>
      <c r="AD2088" s="521"/>
      <c r="AE2088" s="521"/>
    </row>
    <row r="2089" spans="1:31" ht="12.75">
      <c r="B2089" s="920"/>
      <c r="C2089" s="1008"/>
      <c r="D2089" s="1008"/>
      <c r="E2089" s="1089"/>
      <c r="F2089" s="1090"/>
      <c r="G2089" s="588"/>
      <c r="H2089" s="1012"/>
      <c r="I2089" s="1012"/>
      <c r="J2089" s="1012"/>
      <c r="K2089" s="1012"/>
      <c r="L2089" s="1012"/>
      <c r="M2089" s="921"/>
      <c r="N2089" s="117"/>
      <c r="O2089" s="518"/>
      <c r="P2089" s="519"/>
      <c r="Q2089" s="520"/>
      <c r="R2089" s="519"/>
      <c r="S2089" s="519"/>
      <c r="T2089" s="519"/>
      <c r="U2089" s="519"/>
      <c r="V2089" s="519"/>
      <c r="W2089" s="519"/>
      <c r="X2089" s="519"/>
      <c r="Y2089" s="521"/>
      <c r="Z2089" s="521"/>
      <c r="AA2089" s="521"/>
      <c r="AB2089" s="521"/>
      <c r="AC2089" s="521"/>
      <c r="AD2089" s="521"/>
      <c r="AE2089" s="521"/>
    </row>
    <row r="2090" spans="1:31" s="483" customFormat="1">
      <c r="A2090" s="927">
        <v>3</v>
      </c>
      <c r="B2090" s="891" t="str">
        <f>$B$2068&amp;"."&amp;A2090</f>
        <v>7.4.3</v>
      </c>
      <c r="C2090" s="998">
        <f ca="1">VLOOKUP($B2090,'PLANILHA ORÇAMENTÁRIA'!$C:$M,2,0)</f>
        <v>2003626</v>
      </c>
      <c r="D2090" s="998" t="str">
        <f ca="1">VLOOKUP($B2090,'PLANILHA ORÇAMENTÁRIA'!$C:$M,3,0)</f>
        <v>SICRO 3</v>
      </c>
      <c r="E2090" s="999" t="str">
        <f ca="1">VLOOKUP($B2090,'PLANILHA ORÇAMENTÁRIA'!$C:$M,4,0)</f>
        <v>BOCA DE LOBO SIMPLES - GRELHA DE CONCRETO - BLSG 01 - AREIA E BRITA COMERCIAIS</v>
      </c>
      <c r="F2090" s="998" t="str">
        <f ca="1">VLOOKUP($B2090,'PLANILHA ORÇAMENTÁRIA'!$C:$M,5,0)</f>
        <v>UN</v>
      </c>
      <c r="G2090" s="1000" t="s">
        <v>16</v>
      </c>
      <c r="H2090" s="1001" t="s">
        <v>17</v>
      </c>
      <c r="I2090" s="1001" t="s">
        <v>18</v>
      </c>
      <c r="J2090" s="1001" t="s">
        <v>19</v>
      </c>
      <c r="K2090" s="1001" t="s">
        <v>20</v>
      </c>
      <c r="L2090" s="1001" t="s">
        <v>21</v>
      </c>
      <c r="M2090" s="901">
        <f>G2098</f>
        <v>3</v>
      </c>
      <c r="N2090" s="482"/>
    </row>
    <row r="2091" spans="1:31" ht="23.25">
      <c r="B2091" s="920"/>
      <c r="C2091" s="1008"/>
      <c r="D2091" s="1008"/>
      <c r="E2091" s="1092" t="s">
        <v>23458</v>
      </c>
      <c r="F2091" s="1090"/>
      <c r="G2091" s="588"/>
      <c r="H2091" s="1012"/>
      <c r="I2091" s="1012"/>
      <c r="J2091" s="1012"/>
      <c r="K2091" s="1012"/>
      <c r="L2091" s="1012"/>
      <c r="M2091" s="921"/>
      <c r="N2091" s="117"/>
      <c r="O2091" s="518"/>
      <c r="P2091" s="519"/>
      <c r="Q2091" s="520"/>
      <c r="R2091" s="519"/>
      <c r="S2091" s="519"/>
      <c r="T2091" s="519"/>
      <c r="U2091" s="519"/>
      <c r="V2091" s="519"/>
      <c r="W2091" s="519"/>
      <c r="X2091" s="519"/>
      <c r="Y2091" s="521"/>
      <c r="Z2091" s="521"/>
      <c r="AA2091" s="521"/>
      <c r="AB2091" s="521"/>
      <c r="AC2091" s="521"/>
      <c r="AD2091" s="521"/>
      <c r="AE2091" s="521"/>
    </row>
    <row r="2092" spans="1:31" ht="12.75">
      <c r="B2092" s="920"/>
      <c r="C2092" s="1008"/>
      <c r="D2092" s="1008"/>
      <c r="E2092" s="1092" t="s">
        <v>22913</v>
      </c>
      <c r="F2092" s="1090"/>
      <c r="G2092" s="1015"/>
      <c r="H2092" s="1012"/>
      <c r="I2092" s="1012"/>
      <c r="J2092" s="1012"/>
      <c r="K2092" s="1012"/>
      <c r="L2092" s="1012"/>
      <c r="M2092" s="921"/>
      <c r="N2092" s="117"/>
      <c r="O2092" s="518"/>
      <c r="P2092" s="519"/>
      <c r="Q2092" s="520"/>
      <c r="R2092" s="519"/>
      <c r="S2092" s="519"/>
      <c r="T2092" s="519"/>
      <c r="U2092" s="519"/>
      <c r="V2092" s="519"/>
      <c r="W2092" s="519"/>
      <c r="X2092" s="519"/>
      <c r="Y2092" s="521"/>
      <c r="Z2092" s="521"/>
      <c r="AA2092" s="521"/>
      <c r="AB2092" s="521"/>
      <c r="AC2092" s="521"/>
      <c r="AD2092" s="521"/>
      <c r="AE2092" s="521"/>
    </row>
    <row r="2093" spans="1:31" ht="12.75">
      <c r="B2093" s="920"/>
      <c r="C2093" s="1008"/>
      <c r="D2093" s="1008"/>
      <c r="E2093" s="1097" t="s">
        <v>23454</v>
      </c>
      <c r="F2093" s="1090"/>
      <c r="G2093" s="588"/>
      <c r="H2093" s="1012"/>
      <c r="I2093" s="1012"/>
      <c r="J2093" s="1012"/>
      <c r="K2093" s="1012"/>
      <c r="L2093" s="1012"/>
      <c r="M2093" s="921"/>
      <c r="N2093" s="117"/>
      <c r="O2093" s="518"/>
      <c r="P2093" s="519"/>
      <c r="Q2093" s="520"/>
      <c r="R2093" s="519"/>
      <c r="S2093" s="519"/>
      <c r="T2093" s="519"/>
      <c r="U2093" s="519"/>
      <c r="V2093" s="519"/>
      <c r="W2093" s="519"/>
      <c r="X2093" s="519"/>
      <c r="Y2093" s="521"/>
      <c r="Z2093" s="521"/>
      <c r="AA2093" s="521"/>
      <c r="AB2093" s="521"/>
      <c r="AC2093" s="521"/>
      <c r="AD2093" s="521"/>
      <c r="AE2093" s="521"/>
    </row>
    <row r="2094" spans="1:31" ht="12.75">
      <c r="B2094" s="920"/>
      <c r="C2094" s="1008"/>
      <c r="D2094" s="1008"/>
      <c r="E2094" s="1089" t="s">
        <v>23455</v>
      </c>
      <c r="F2094" s="1090"/>
      <c r="G2094" s="588">
        <v>1</v>
      </c>
      <c r="H2094" s="1012"/>
      <c r="I2094" s="1012"/>
      <c r="J2094" s="1012"/>
      <c r="K2094" s="1012"/>
      <c r="L2094" s="1012"/>
      <c r="M2094" s="921"/>
      <c r="N2094" s="117"/>
      <c r="O2094" s="518"/>
      <c r="P2094" s="519"/>
      <c r="Q2094" s="520"/>
      <c r="R2094" s="519"/>
      <c r="S2094" s="519"/>
      <c r="T2094" s="519"/>
      <c r="U2094" s="519"/>
      <c r="V2094" s="519"/>
      <c r="W2094" s="519"/>
      <c r="X2094" s="519"/>
      <c r="Y2094" s="521"/>
      <c r="Z2094" s="521"/>
      <c r="AA2094" s="521"/>
      <c r="AB2094" s="521"/>
      <c r="AC2094" s="521"/>
      <c r="AD2094" s="521"/>
      <c r="AE2094" s="521"/>
    </row>
    <row r="2095" spans="1:31" ht="12.75">
      <c r="B2095" s="920"/>
      <c r="C2095" s="1008"/>
      <c r="D2095" s="1008"/>
      <c r="E2095" s="1089" t="s">
        <v>23455</v>
      </c>
      <c r="F2095" s="1090"/>
      <c r="G2095" s="588"/>
      <c r="H2095" s="1012"/>
      <c r="I2095" s="1012"/>
      <c r="J2095" s="1012"/>
      <c r="K2095" s="1012"/>
      <c r="L2095" s="1012"/>
      <c r="M2095" s="921"/>
      <c r="N2095" s="117"/>
      <c r="O2095" s="518"/>
      <c r="P2095" s="519"/>
      <c r="Q2095" s="520"/>
      <c r="R2095" s="519"/>
      <c r="S2095" s="519"/>
      <c r="T2095" s="519"/>
      <c r="U2095" s="519"/>
      <c r="V2095" s="519"/>
      <c r="W2095" s="519"/>
      <c r="X2095" s="519"/>
      <c r="Y2095" s="521"/>
      <c r="Z2095" s="521"/>
      <c r="AA2095" s="521"/>
      <c r="AB2095" s="521"/>
      <c r="AC2095" s="521"/>
      <c r="AD2095" s="521"/>
      <c r="AE2095" s="521"/>
    </row>
    <row r="2096" spans="1:31" ht="12.75">
      <c r="B2096" s="920"/>
      <c r="C2096" s="1008"/>
      <c r="D2096" s="1008"/>
      <c r="E2096" s="1097" t="s">
        <v>23456</v>
      </c>
      <c r="F2096" s="1090"/>
      <c r="G2096" s="588">
        <v>1</v>
      </c>
      <c r="H2096" s="1012"/>
      <c r="I2096" s="1012"/>
      <c r="J2096" s="1012"/>
      <c r="K2096" s="1012"/>
      <c r="L2096" s="1012"/>
      <c r="M2096" s="921"/>
      <c r="N2096" s="117"/>
      <c r="O2096" s="518"/>
      <c r="P2096" s="519"/>
      <c r="Q2096" s="520"/>
      <c r="R2096" s="519"/>
      <c r="S2096" s="519"/>
      <c r="T2096" s="519"/>
      <c r="U2096" s="519"/>
      <c r="V2096" s="519"/>
      <c r="W2096" s="519"/>
      <c r="X2096" s="519"/>
      <c r="Y2096" s="521"/>
      <c r="Z2096" s="521"/>
      <c r="AA2096" s="521"/>
      <c r="AB2096" s="521"/>
      <c r="AC2096" s="521"/>
      <c r="AD2096" s="521"/>
      <c r="AE2096" s="521"/>
    </row>
    <row r="2097" spans="1:31" ht="12.75">
      <c r="B2097" s="920"/>
      <c r="C2097" s="1008"/>
      <c r="D2097" s="1008"/>
      <c r="E2097" s="1089" t="s">
        <v>23459</v>
      </c>
      <c r="F2097" s="1090"/>
      <c r="G2097" s="588">
        <v>1</v>
      </c>
      <c r="H2097" s="1012"/>
      <c r="I2097" s="1012"/>
      <c r="J2097" s="1012"/>
      <c r="K2097" s="1012"/>
      <c r="L2097" s="1012"/>
      <c r="M2097" s="921"/>
      <c r="N2097" s="117"/>
      <c r="O2097" s="518"/>
      <c r="P2097" s="519"/>
      <c r="Q2097" s="520"/>
      <c r="R2097" s="519"/>
      <c r="S2097" s="519"/>
      <c r="T2097" s="519"/>
      <c r="U2097" s="519"/>
      <c r="V2097" s="519"/>
      <c r="W2097" s="519"/>
      <c r="X2097" s="519"/>
      <c r="Y2097" s="521"/>
      <c r="Z2097" s="521"/>
      <c r="AA2097" s="521"/>
      <c r="AB2097" s="521"/>
      <c r="AC2097" s="521"/>
      <c r="AD2097" s="521"/>
      <c r="AE2097" s="521"/>
    </row>
    <row r="2098" spans="1:31" ht="12.75">
      <c r="B2098" s="920"/>
      <c r="C2098" s="1008"/>
      <c r="D2098" s="1008"/>
      <c r="E2098" s="1089"/>
      <c r="F2098" s="1090"/>
      <c r="G2098" s="1015">
        <f>SUM(G2093:G2097)</f>
        <v>3</v>
      </c>
      <c r="H2098" s="1012"/>
      <c r="I2098" s="1012"/>
      <c r="J2098" s="1012"/>
      <c r="K2098" s="1012"/>
      <c r="L2098" s="1012"/>
      <c r="M2098" s="921"/>
      <c r="N2098" s="117"/>
      <c r="O2098" s="518"/>
      <c r="P2098" s="519"/>
      <c r="Q2098" s="520"/>
      <c r="R2098" s="519"/>
      <c r="S2098" s="519"/>
      <c r="T2098" s="519"/>
      <c r="U2098" s="519"/>
      <c r="V2098" s="519"/>
      <c r="W2098" s="519"/>
      <c r="X2098" s="519"/>
      <c r="Y2098" s="521"/>
      <c r="Z2098" s="521"/>
      <c r="AA2098" s="521"/>
      <c r="AB2098" s="521"/>
      <c r="AC2098" s="521"/>
      <c r="AD2098" s="521"/>
      <c r="AE2098" s="521"/>
    </row>
    <row r="2099" spans="1:31" ht="12.75">
      <c r="B2099" s="920"/>
      <c r="C2099" s="1008"/>
      <c r="D2099" s="1008"/>
      <c r="E2099" s="1089"/>
      <c r="F2099" s="1090"/>
      <c r="G2099" s="588"/>
      <c r="H2099" s="1012"/>
      <c r="I2099" s="1012"/>
      <c r="J2099" s="1012"/>
      <c r="K2099" s="1012"/>
      <c r="L2099" s="1012"/>
      <c r="M2099" s="921"/>
      <c r="N2099" s="117"/>
      <c r="O2099" s="518"/>
      <c r="P2099" s="519"/>
      <c r="Q2099" s="520"/>
      <c r="R2099" s="519"/>
      <c r="S2099" s="519"/>
      <c r="T2099" s="519"/>
      <c r="U2099" s="519"/>
      <c r="V2099" s="519"/>
      <c r="W2099" s="519"/>
      <c r="X2099" s="519"/>
      <c r="Y2099" s="521"/>
      <c r="Z2099" s="521"/>
      <c r="AA2099" s="521"/>
      <c r="AB2099" s="521"/>
      <c r="AC2099" s="521"/>
      <c r="AD2099" s="521"/>
      <c r="AE2099" s="521"/>
    </row>
    <row r="2100" spans="1:31" s="483" customFormat="1">
      <c r="A2100" s="927">
        <v>4</v>
      </c>
      <c r="B2100" s="891" t="str">
        <f>$B$2068&amp;"."&amp;A2100</f>
        <v>7.4.4</v>
      </c>
      <c r="C2100" s="998">
        <f ca="1">VLOOKUP($B2100,'PLANILHA ORÇAMENTÁRIA'!$C:$M,2,0)</f>
        <v>2003634</v>
      </c>
      <c r="D2100" s="998" t="str">
        <f ca="1">VLOOKUP($B2100,'PLANILHA ORÇAMENTÁRIA'!$C:$M,3,0)</f>
        <v>SICRO 3</v>
      </c>
      <c r="E2100" s="999" t="str">
        <f ca="1">VLOOKUP($B2100,'PLANILHA ORÇAMENTÁRIA'!$C:$M,4,0)</f>
        <v>BOCA DE LOBO DUPLA - GRELHA DE CONCRETO - BLDG 01 - AREIA E BRITA COMERCIAIS</v>
      </c>
      <c r="F2100" s="998" t="str">
        <f ca="1">VLOOKUP($B2100,'PLANILHA ORÇAMENTÁRIA'!$C:$M,5,0)</f>
        <v>UN</v>
      </c>
      <c r="G2100" s="1000" t="s">
        <v>16</v>
      </c>
      <c r="H2100" s="1001" t="s">
        <v>17</v>
      </c>
      <c r="I2100" s="1001" t="s">
        <v>18</v>
      </c>
      <c r="J2100" s="1001" t="s">
        <v>19</v>
      </c>
      <c r="K2100" s="1001" t="s">
        <v>20</v>
      </c>
      <c r="L2100" s="1001" t="s">
        <v>21</v>
      </c>
      <c r="M2100" s="901">
        <f>G2103</f>
        <v>1</v>
      </c>
      <c r="N2100" s="482"/>
    </row>
    <row r="2101" spans="1:31" ht="23.25">
      <c r="B2101" s="920"/>
      <c r="C2101" s="1008"/>
      <c r="D2101" s="1008"/>
      <c r="E2101" s="1092" t="s">
        <v>23458</v>
      </c>
      <c r="F2101" s="1090"/>
      <c r="G2101" s="588"/>
      <c r="H2101" s="1012"/>
      <c r="I2101" s="1012"/>
      <c r="J2101" s="1012"/>
      <c r="K2101" s="1012"/>
      <c r="L2101" s="1012"/>
      <c r="M2101" s="921"/>
      <c r="N2101" s="117"/>
      <c r="O2101" s="518"/>
      <c r="P2101" s="519"/>
      <c r="Q2101" s="520"/>
      <c r="R2101" s="519"/>
      <c r="S2101" s="519"/>
      <c r="T2101" s="519"/>
      <c r="U2101" s="519"/>
      <c r="V2101" s="519"/>
      <c r="W2101" s="519"/>
      <c r="X2101" s="519"/>
      <c r="Y2101" s="521"/>
      <c r="Z2101" s="521"/>
      <c r="AA2101" s="521"/>
      <c r="AB2101" s="521"/>
      <c r="AC2101" s="521"/>
      <c r="AD2101" s="521"/>
      <c r="AE2101" s="521"/>
    </row>
    <row r="2102" spans="1:31" ht="12.75">
      <c r="B2102" s="920"/>
      <c r="C2102" s="1008"/>
      <c r="D2102" s="1008"/>
      <c r="E2102" s="1092" t="s">
        <v>22964</v>
      </c>
      <c r="F2102" s="1090"/>
      <c r="G2102" s="1015"/>
      <c r="H2102" s="1012"/>
      <c r="I2102" s="1012"/>
      <c r="J2102" s="1012"/>
      <c r="K2102" s="1012"/>
      <c r="L2102" s="1012"/>
      <c r="M2102" s="921"/>
      <c r="N2102" s="117"/>
      <c r="O2102" s="518"/>
      <c r="P2102" s="519"/>
      <c r="Q2102" s="520"/>
      <c r="R2102" s="519"/>
      <c r="S2102" s="519"/>
      <c r="T2102" s="519"/>
      <c r="U2102" s="519"/>
      <c r="V2102" s="519"/>
      <c r="W2102" s="519"/>
      <c r="X2102" s="519"/>
      <c r="Y2102" s="521"/>
      <c r="Z2102" s="521"/>
      <c r="AA2102" s="521"/>
      <c r="AB2102" s="521"/>
      <c r="AC2102" s="521"/>
      <c r="AD2102" s="521"/>
      <c r="AE2102" s="521"/>
    </row>
    <row r="2103" spans="1:31" ht="12.75">
      <c r="B2103" s="920"/>
      <c r="C2103" s="1008"/>
      <c r="D2103" s="1008"/>
      <c r="E2103" s="1097" t="s">
        <v>22873</v>
      </c>
      <c r="F2103" s="1090"/>
      <c r="G2103" s="1015">
        <v>1</v>
      </c>
      <c r="H2103" s="1012"/>
      <c r="I2103" s="1012"/>
      <c r="J2103" s="1012"/>
      <c r="K2103" s="1012"/>
      <c r="L2103" s="1012"/>
      <c r="M2103" s="921"/>
      <c r="N2103" s="117"/>
      <c r="O2103" s="518"/>
      <c r="P2103" s="519"/>
      <c r="Q2103" s="520"/>
      <c r="R2103" s="519"/>
      <c r="S2103" s="519"/>
      <c r="T2103" s="519"/>
      <c r="U2103" s="519"/>
      <c r="V2103" s="519"/>
      <c r="W2103" s="519"/>
      <c r="X2103" s="519"/>
      <c r="Y2103" s="521"/>
      <c r="Z2103" s="521"/>
      <c r="AA2103" s="521"/>
      <c r="AB2103" s="521"/>
      <c r="AC2103" s="521"/>
      <c r="AD2103" s="521"/>
      <c r="AE2103" s="521"/>
    </row>
    <row r="2104" spans="1:31" ht="12.75">
      <c r="B2104" s="920"/>
      <c r="C2104" s="1008"/>
      <c r="D2104" s="1008"/>
      <c r="E2104" s="1089" t="s">
        <v>23453</v>
      </c>
      <c r="F2104" s="1090"/>
      <c r="G2104" s="588"/>
      <c r="H2104" s="1012"/>
      <c r="I2104" s="1012"/>
      <c r="J2104" s="1012"/>
      <c r="K2104" s="1012"/>
      <c r="L2104" s="1012"/>
      <c r="M2104" s="921"/>
      <c r="N2104" s="117"/>
      <c r="O2104" s="518"/>
      <c r="P2104" s="519"/>
      <c r="Q2104" s="520"/>
      <c r="R2104" s="519"/>
      <c r="S2104" s="519"/>
      <c r="T2104" s="519"/>
      <c r="U2104" s="519"/>
      <c r="V2104" s="519"/>
      <c r="W2104" s="519"/>
      <c r="X2104" s="519"/>
      <c r="Y2104" s="521"/>
      <c r="Z2104" s="521"/>
      <c r="AA2104" s="521"/>
      <c r="AB2104" s="521"/>
      <c r="AC2104" s="521"/>
      <c r="AD2104" s="521"/>
      <c r="AE2104" s="521"/>
    </row>
    <row r="2105" spans="1:31" ht="12.75">
      <c r="B2105" s="920"/>
      <c r="C2105" s="1008"/>
      <c r="D2105" s="1008"/>
      <c r="E2105" s="1089"/>
      <c r="F2105" s="1090"/>
      <c r="G2105" s="588"/>
      <c r="H2105" s="1012"/>
      <c r="I2105" s="1012"/>
      <c r="J2105" s="1012"/>
      <c r="K2105" s="1012"/>
      <c r="L2105" s="1012"/>
      <c r="M2105" s="921"/>
      <c r="N2105" s="117"/>
      <c r="O2105" s="518"/>
      <c r="P2105" s="519"/>
      <c r="Q2105" s="520"/>
      <c r="R2105" s="519"/>
      <c r="S2105" s="519"/>
      <c r="T2105" s="519"/>
      <c r="U2105" s="519"/>
      <c r="V2105" s="519"/>
      <c r="W2105" s="519"/>
      <c r="X2105" s="519"/>
      <c r="Y2105" s="521"/>
      <c r="Z2105" s="521"/>
      <c r="AA2105" s="521"/>
      <c r="AB2105" s="521"/>
      <c r="AC2105" s="521"/>
      <c r="AD2105" s="521"/>
      <c r="AE2105" s="521"/>
    </row>
    <row r="2106" spans="1:31" s="483" customFormat="1">
      <c r="A2106" s="927">
        <v>5</v>
      </c>
      <c r="B2106" s="891" t="str">
        <f>$B$2068&amp;"."&amp;A2106</f>
        <v>7.4.5</v>
      </c>
      <c r="C2106" s="998">
        <f ca="1">VLOOKUP($B2106,'PLANILHA ORÇAMENTÁRIA'!$C:$M,2,0)</f>
        <v>2003678</v>
      </c>
      <c r="D2106" s="998" t="str">
        <f ca="1">VLOOKUP($B2106,'PLANILHA ORÇAMENTÁRIA'!$C:$M,3,0)</f>
        <v>SICRO 3</v>
      </c>
      <c r="E2106" s="999" t="str">
        <f ca="1">VLOOKUP($B2106,'PLANILHA ORÇAMENTÁRIA'!$C:$M,4,0)</f>
        <v>POÇO DE VISITA - PVI 01 - AREIA E BRITA COMERCIAIS</v>
      </c>
      <c r="F2106" s="998" t="str">
        <f ca="1">VLOOKUP($B2106,'PLANILHA ORÇAMENTÁRIA'!$C:$M,5,0)</f>
        <v>UN</v>
      </c>
      <c r="G2106" s="1000" t="s">
        <v>16</v>
      </c>
      <c r="H2106" s="1001" t="s">
        <v>17</v>
      </c>
      <c r="I2106" s="1001" t="s">
        <v>18</v>
      </c>
      <c r="J2106" s="1001" t="s">
        <v>19</v>
      </c>
      <c r="K2106" s="1001" t="s">
        <v>20</v>
      </c>
      <c r="L2106" s="1001" t="s">
        <v>21</v>
      </c>
      <c r="M2106" s="901">
        <f>G2112</f>
        <v>2</v>
      </c>
      <c r="N2106" s="482"/>
    </row>
    <row r="2107" spans="1:31" ht="23.25">
      <c r="B2107" s="920"/>
      <c r="C2107" s="1008"/>
      <c r="D2107" s="1008"/>
      <c r="E2107" s="1092" t="s">
        <v>23458</v>
      </c>
      <c r="F2107" s="1090"/>
      <c r="G2107" s="588"/>
      <c r="H2107" s="1012"/>
      <c r="I2107" s="1012"/>
      <c r="J2107" s="1012"/>
      <c r="K2107" s="1012"/>
      <c r="L2107" s="1012"/>
      <c r="M2107" s="921"/>
      <c r="N2107" s="117"/>
      <c r="O2107" s="518"/>
      <c r="P2107" s="519"/>
      <c r="Q2107" s="520"/>
      <c r="R2107" s="519"/>
      <c r="S2107" s="519"/>
      <c r="T2107" s="519"/>
      <c r="U2107" s="519"/>
      <c r="V2107" s="519"/>
      <c r="W2107" s="519"/>
      <c r="X2107" s="519"/>
      <c r="Y2107" s="521"/>
      <c r="Z2107" s="521"/>
      <c r="AA2107" s="521"/>
      <c r="AB2107" s="521"/>
      <c r="AC2107" s="521"/>
      <c r="AD2107" s="521"/>
      <c r="AE2107" s="521"/>
    </row>
    <row r="2108" spans="1:31" ht="12.75">
      <c r="B2108" s="920"/>
      <c r="C2108" s="1008"/>
      <c r="D2108" s="1008"/>
      <c r="E2108" s="1092" t="s">
        <v>22930</v>
      </c>
      <c r="F2108" s="1090"/>
      <c r="G2108" s="1015"/>
      <c r="H2108" s="1012"/>
      <c r="I2108" s="1012"/>
      <c r="J2108" s="1012"/>
      <c r="K2108" s="1012"/>
      <c r="L2108" s="1012"/>
      <c r="M2108" s="921"/>
      <c r="N2108" s="117"/>
      <c r="O2108" s="518"/>
      <c r="P2108" s="519"/>
      <c r="Q2108" s="520"/>
      <c r="R2108" s="519"/>
      <c r="S2108" s="519"/>
      <c r="T2108" s="519"/>
      <c r="U2108" s="519"/>
      <c r="V2108" s="519"/>
      <c r="W2108" s="519"/>
      <c r="X2108" s="519"/>
      <c r="Y2108" s="521"/>
      <c r="Z2108" s="521"/>
      <c r="AA2108" s="521"/>
      <c r="AB2108" s="521"/>
      <c r="AC2108" s="521"/>
      <c r="AD2108" s="521"/>
      <c r="AE2108" s="521"/>
    </row>
    <row r="2109" spans="1:31" ht="12.75">
      <c r="B2109" s="920"/>
      <c r="C2109" s="1008"/>
      <c r="D2109" s="1008"/>
      <c r="E2109" s="1097" t="s">
        <v>22873</v>
      </c>
      <c r="F2109" s="1090"/>
      <c r="G2109" s="588"/>
      <c r="H2109" s="1012"/>
      <c r="I2109" s="1012"/>
      <c r="J2109" s="1012"/>
      <c r="K2109" s="1012"/>
      <c r="L2109" s="1012"/>
      <c r="M2109" s="921"/>
      <c r="N2109" s="117"/>
      <c r="O2109" s="518"/>
      <c r="P2109" s="519"/>
      <c r="Q2109" s="520"/>
      <c r="R2109" s="519"/>
      <c r="S2109" s="519"/>
      <c r="T2109" s="519"/>
      <c r="U2109" s="519"/>
      <c r="V2109" s="519"/>
      <c r="W2109" s="519"/>
      <c r="X2109" s="519"/>
      <c r="Y2109" s="521"/>
      <c r="Z2109" s="521"/>
      <c r="AA2109" s="521"/>
      <c r="AB2109" s="521"/>
      <c r="AC2109" s="521"/>
      <c r="AD2109" s="521"/>
      <c r="AE2109" s="521"/>
    </row>
    <row r="2110" spans="1:31" ht="12.75">
      <c r="B2110" s="920"/>
      <c r="C2110" s="1008"/>
      <c r="D2110" s="1008"/>
      <c r="E2110" s="1089" t="s">
        <v>23460</v>
      </c>
      <c r="F2110" s="1090"/>
      <c r="G2110" s="588">
        <v>1</v>
      </c>
      <c r="H2110" s="1012"/>
      <c r="I2110" s="1012"/>
      <c r="J2110" s="1012"/>
      <c r="K2110" s="1012"/>
      <c r="L2110" s="1012"/>
      <c r="M2110" s="921"/>
      <c r="N2110" s="117"/>
      <c r="O2110" s="518"/>
      <c r="P2110" s="519"/>
      <c r="Q2110" s="520"/>
      <c r="R2110" s="519"/>
      <c r="S2110" s="519"/>
      <c r="T2110" s="519"/>
      <c r="U2110" s="519"/>
      <c r="V2110" s="519"/>
      <c r="W2110" s="519"/>
      <c r="X2110" s="519"/>
      <c r="Y2110" s="521"/>
      <c r="Z2110" s="521"/>
      <c r="AA2110" s="521"/>
      <c r="AB2110" s="521"/>
      <c r="AC2110" s="521"/>
      <c r="AD2110" s="521"/>
      <c r="AE2110" s="521"/>
    </row>
    <row r="2111" spans="1:31" ht="12.75">
      <c r="B2111" s="920"/>
      <c r="C2111" s="1008"/>
      <c r="D2111" s="1008"/>
      <c r="E2111" s="1089" t="s">
        <v>23461</v>
      </c>
      <c r="F2111" s="1090"/>
      <c r="G2111" s="588">
        <v>1</v>
      </c>
      <c r="H2111" s="1012"/>
      <c r="I2111" s="1012"/>
      <c r="J2111" s="1012"/>
      <c r="K2111" s="1012"/>
      <c r="L2111" s="1012"/>
      <c r="M2111" s="921"/>
      <c r="N2111" s="117"/>
      <c r="O2111" s="518"/>
      <c r="P2111" s="519"/>
      <c r="Q2111" s="520"/>
      <c r="R2111" s="519"/>
      <c r="S2111" s="519"/>
      <c r="T2111" s="519"/>
      <c r="U2111" s="519"/>
      <c r="V2111" s="519"/>
      <c r="W2111" s="519"/>
      <c r="X2111" s="519"/>
      <c r="Y2111" s="521"/>
      <c r="Z2111" s="521"/>
      <c r="AA2111" s="521"/>
      <c r="AB2111" s="521"/>
      <c r="AC2111" s="521"/>
      <c r="AD2111" s="521"/>
      <c r="AE2111" s="521"/>
    </row>
    <row r="2112" spans="1:31" ht="12.75">
      <c r="B2112" s="920"/>
      <c r="C2112" s="1008"/>
      <c r="D2112" s="1008"/>
      <c r="E2112" s="1089"/>
      <c r="F2112" s="1090"/>
      <c r="G2112" s="1015">
        <v>2</v>
      </c>
      <c r="H2112" s="1012"/>
      <c r="I2112" s="1012"/>
      <c r="J2112" s="1012"/>
      <c r="K2112" s="1012"/>
      <c r="L2112" s="1012"/>
      <c r="M2112" s="921"/>
      <c r="N2112" s="117"/>
      <c r="O2112" s="518"/>
      <c r="P2112" s="519"/>
      <c r="Q2112" s="520"/>
      <c r="R2112" s="519"/>
      <c r="S2112" s="519"/>
      <c r="T2112" s="519"/>
      <c r="U2112" s="519"/>
      <c r="V2112" s="519"/>
      <c r="W2112" s="519"/>
      <c r="X2112" s="519"/>
      <c r="Y2112" s="521"/>
      <c r="Z2112" s="521"/>
      <c r="AA2112" s="521"/>
      <c r="AB2112" s="521"/>
      <c r="AC2112" s="521"/>
      <c r="AD2112" s="521"/>
      <c r="AE2112" s="521"/>
    </row>
    <row r="2113" spans="1:31" ht="12.75">
      <c r="B2113" s="920"/>
      <c r="C2113" s="1008"/>
      <c r="D2113" s="1008"/>
      <c r="E2113" s="1089"/>
      <c r="F2113" s="1090"/>
      <c r="G2113" s="588"/>
      <c r="H2113" s="1012"/>
      <c r="I2113" s="1012"/>
      <c r="J2113" s="1012"/>
      <c r="K2113" s="1012"/>
      <c r="L2113" s="1012"/>
      <c r="M2113" s="921"/>
      <c r="N2113" s="117"/>
      <c r="O2113" s="518"/>
      <c r="P2113" s="519"/>
      <c r="Q2113" s="520"/>
      <c r="R2113" s="519"/>
      <c r="S2113" s="519"/>
      <c r="T2113" s="519"/>
      <c r="U2113" s="519"/>
      <c r="V2113" s="519"/>
      <c r="W2113" s="519"/>
      <c r="X2113" s="519"/>
      <c r="Y2113" s="521"/>
      <c r="Z2113" s="521"/>
      <c r="AA2113" s="521"/>
      <c r="AB2113" s="521"/>
      <c r="AC2113" s="521"/>
      <c r="AD2113" s="521"/>
      <c r="AE2113" s="521"/>
    </row>
    <row r="2114" spans="1:31" s="483" customFormat="1">
      <c r="A2114" s="927">
        <v>6</v>
      </c>
      <c r="B2114" s="891" t="str">
        <f>$B$2068&amp;"."&amp;A2114</f>
        <v>7.4.6</v>
      </c>
      <c r="C2114" s="998">
        <f ca="1">VLOOKUP($B2114,'PLANILHA ORÇAMENTÁRIA'!$C:$M,2,0)</f>
        <v>2003714</v>
      </c>
      <c r="D2114" s="998" t="str">
        <f ca="1">VLOOKUP($B2114,'PLANILHA ORÇAMENTÁRIA'!$C:$M,3,0)</f>
        <v>SICRO 3</v>
      </c>
      <c r="E2114" s="999" t="str">
        <f ca="1">VLOOKUP($B2114,'PLANILHA ORÇAMENTÁRIA'!$C:$M,4,0)</f>
        <v>CHAMINÉ DOS POÇOS DE VISITA - CPV 01 - AREIA E BRITA COMERCIAIS</v>
      </c>
      <c r="F2114" s="998" t="str">
        <f ca="1">VLOOKUP($B2114,'PLANILHA ORÇAMENTÁRIA'!$C:$M,5,0)</f>
        <v>UN</v>
      </c>
      <c r="G2114" s="1000" t="s">
        <v>16</v>
      </c>
      <c r="H2114" s="1001" t="s">
        <v>17</v>
      </c>
      <c r="I2114" s="1001" t="s">
        <v>18</v>
      </c>
      <c r="J2114" s="1001" t="s">
        <v>19</v>
      </c>
      <c r="K2114" s="1001" t="s">
        <v>20</v>
      </c>
      <c r="L2114" s="1001" t="s">
        <v>21</v>
      </c>
      <c r="M2114" s="901">
        <f>G2116</f>
        <v>2</v>
      </c>
      <c r="N2114" s="482"/>
    </row>
    <row r="2115" spans="1:31" ht="23.25">
      <c r="B2115" s="920"/>
      <c r="C2115" s="1008"/>
      <c r="D2115" s="1008"/>
      <c r="E2115" s="1092" t="s">
        <v>23458</v>
      </c>
      <c r="F2115" s="1090"/>
      <c r="G2115" s="588"/>
      <c r="H2115" s="1012"/>
      <c r="I2115" s="1012"/>
      <c r="J2115" s="1012"/>
      <c r="K2115" s="1012"/>
      <c r="L2115" s="1012"/>
      <c r="M2115" s="921"/>
      <c r="N2115" s="117"/>
      <c r="O2115" s="518"/>
      <c r="P2115" s="519"/>
      <c r="Q2115" s="520"/>
      <c r="R2115" s="519"/>
      <c r="S2115" s="519"/>
      <c r="T2115" s="519"/>
      <c r="U2115" s="519"/>
      <c r="V2115" s="519"/>
      <c r="W2115" s="519"/>
      <c r="X2115" s="519"/>
      <c r="Y2115" s="521"/>
      <c r="Z2115" s="521"/>
      <c r="AA2115" s="521"/>
      <c r="AB2115" s="521"/>
      <c r="AC2115" s="521"/>
      <c r="AD2115" s="521"/>
      <c r="AE2115" s="521"/>
    </row>
    <row r="2116" spans="1:31" ht="12.75">
      <c r="B2116" s="920"/>
      <c r="C2116" s="1008"/>
      <c r="D2116" s="1008"/>
      <c r="E2116" s="1092" t="s">
        <v>22931</v>
      </c>
      <c r="F2116" s="1090"/>
      <c r="G2116" s="1015">
        <v>2</v>
      </c>
      <c r="H2116" s="1012"/>
      <c r="I2116" s="1012"/>
      <c r="J2116" s="1012"/>
      <c r="K2116" s="1012"/>
      <c r="L2116" s="1012"/>
      <c r="M2116" s="921"/>
      <c r="N2116" s="117"/>
      <c r="O2116" s="518"/>
      <c r="P2116" s="519"/>
      <c r="Q2116" s="520"/>
      <c r="R2116" s="519"/>
      <c r="S2116" s="519"/>
      <c r="T2116" s="519"/>
      <c r="U2116" s="519"/>
      <c r="V2116" s="519"/>
      <c r="W2116" s="519"/>
      <c r="X2116" s="519"/>
      <c r="Y2116" s="521"/>
      <c r="Z2116" s="521"/>
      <c r="AA2116" s="521"/>
      <c r="AB2116" s="521"/>
      <c r="AC2116" s="521"/>
      <c r="AD2116" s="521"/>
      <c r="AE2116" s="521"/>
    </row>
    <row r="2117" spans="1:31" ht="12.75">
      <c r="B2117" s="920"/>
      <c r="C2117" s="1008"/>
      <c r="D2117" s="1008"/>
      <c r="E2117" s="1092"/>
      <c r="F2117" s="1090"/>
      <c r="G2117" s="588"/>
      <c r="H2117" s="1012"/>
      <c r="I2117" s="1012"/>
      <c r="J2117" s="1012"/>
      <c r="K2117" s="1012"/>
      <c r="L2117" s="1012"/>
      <c r="M2117" s="921"/>
      <c r="N2117" s="117"/>
      <c r="O2117" s="518"/>
      <c r="P2117" s="519"/>
      <c r="Q2117" s="520"/>
      <c r="R2117" s="519"/>
      <c r="S2117" s="519"/>
      <c r="T2117" s="519"/>
      <c r="U2117" s="519"/>
      <c r="V2117" s="519"/>
      <c r="W2117" s="519"/>
      <c r="X2117" s="519"/>
      <c r="Y2117" s="521"/>
      <c r="Z2117" s="521"/>
      <c r="AA2117" s="521"/>
      <c r="AB2117" s="521"/>
      <c r="AC2117" s="521"/>
      <c r="AD2117" s="521"/>
      <c r="AE2117" s="521"/>
    </row>
    <row r="2118" spans="1:31" s="483" customFormat="1">
      <c r="A2118" s="927">
        <v>7</v>
      </c>
      <c r="B2118" s="891" t="str">
        <f>$B$2068&amp;"."&amp;A2118</f>
        <v>7.4.7</v>
      </c>
      <c r="C2118" s="998" t="str">
        <f ca="1">VLOOKUP($B2118,'PLANILHA ORÇAMENTÁRIA'!$C:$M,2,0)</f>
        <v>19.22.02</v>
      </c>
      <c r="D2118" s="998" t="str">
        <f ca="1">VLOOKUP($B2118,'PLANILHA ORÇAMENTÁRIA'!$C:$M,3,0)</f>
        <v>SUDECAP</v>
      </c>
      <c r="E2118" s="999" t="str">
        <f ca="1">VLOOKUP($B2118,'PLANILHA ORÇAMENTÁRIA'!$C:$M,4,0)</f>
        <v>TAMPÃO DE POÇO DE VISITA DE FERRO FUNDIDO NODULAR</v>
      </c>
      <c r="F2118" s="998" t="str">
        <f ca="1">VLOOKUP($B2118,'PLANILHA ORÇAMENTÁRIA'!$C:$M,5,0)</f>
        <v>UN</v>
      </c>
      <c r="G2118" s="1000" t="s">
        <v>16</v>
      </c>
      <c r="H2118" s="1001" t="s">
        <v>17</v>
      </c>
      <c r="I2118" s="1001" t="s">
        <v>18</v>
      </c>
      <c r="J2118" s="1001" t="s">
        <v>19</v>
      </c>
      <c r="K2118" s="1001" t="s">
        <v>20</v>
      </c>
      <c r="L2118" s="1001" t="s">
        <v>21</v>
      </c>
      <c r="M2118" s="901">
        <f>G2120</f>
        <v>2</v>
      </c>
      <c r="N2118" s="482"/>
    </row>
    <row r="2119" spans="1:31" ht="12.75">
      <c r="B2119" s="920"/>
      <c r="C2119" s="1008"/>
      <c r="D2119" s="1008"/>
      <c r="E2119" s="1092" t="s">
        <v>22929</v>
      </c>
      <c r="F2119" s="1090"/>
      <c r="G2119" s="588"/>
      <c r="H2119" s="1012"/>
      <c r="I2119" s="1012"/>
      <c r="J2119" s="1012"/>
      <c r="K2119" s="1012"/>
      <c r="L2119" s="1012"/>
      <c r="M2119" s="921"/>
      <c r="N2119" s="117"/>
      <c r="O2119" s="518"/>
      <c r="P2119" s="519"/>
      <c r="Q2119" s="520"/>
      <c r="R2119" s="519"/>
      <c r="S2119" s="519"/>
      <c r="T2119" s="519"/>
      <c r="U2119" s="519"/>
      <c r="V2119" s="519"/>
      <c r="W2119" s="519"/>
      <c r="X2119" s="519"/>
      <c r="Y2119" s="521"/>
      <c r="Z2119" s="521"/>
      <c r="AA2119" s="521"/>
      <c r="AB2119" s="521"/>
      <c r="AC2119" s="521"/>
      <c r="AD2119" s="521"/>
      <c r="AE2119" s="521"/>
    </row>
    <row r="2120" spans="1:31" ht="12.75">
      <c r="B2120" s="920"/>
      <c r="C2120" s="1008"/>
      <c r="D2120" s="1008"/>
      <c r="E2120" s="1092" t="s">
        <v>22961</v>
      </c>
      <c r="F2120" s="1090"/>
      <c r="G2120" s="1015">
        <v>2</v>
      </c>
      <c r="H2120" s="1012"/>
      <c r="I2120" s="1012"/>
      <c r="J2120" s="1012"/>
      <c r="K2120" s="1012"/>
      <c r="L2120" s="1012"/>
      <c r="M2120" s="921"/>
      <c r="N2120" s="117"/>
      <c r="O2120" s="518"/>
      <c r="P2120" s="519"/>
      <c r="Q2120" s="520"/>
      <c r="R2120" s="519"/>
      <c r="S2120" s="519"/>
      <c r="T2120" s="519"/>
      <c r="U2120" s="519"/>
      <c r="V2120" s="519"/>
      <c r="W2120" s="519"/>
      <c r="X2120" s="519"/>
      <c r="Y2120" s="521"/>
      <c r="Z2120" s="521"/>
      <c r="AA2120" s="521"/>
      <c r="AB2120" s="521"/>
      <c r="AC2120" s="521"/>
      <c r="AD2120" s="521"/>
      <c r="AE2120" s="521"/>
    </row>
    <row r="2121" spans="1:31" ht="12.75">
      <c r="B2121" s="920"/>
      <c r="C2121" s="1008"/>
      <c r="D2121" s="1008"/>
      <c r="E2121" s="1089"/>
      <c r="F2121" s="1090"/>
      <c r="G2121" s="588"/>
      <c r="H2121" s="1012"/>
      <c r="I2121" s="1012"/>
      <c r="J2121" s="1012"/>
      <c r="K2121" s="1012"/>
      <c r="L2121" s="1012"/>
      <c r="M2121" s="921"/>
      <c r="N2121" s="117"/>
      <c r="O2121" s="518"/>
      <c r="P2121" s="519"/>
      <c r="Q2121" s="520"/>
      <c r="R2121" s="519"/>
      <c r="S2121" s="519"/>
      <c r="T2121" s="519"/>
      <c r="U2121" s="519"/>
      <c r="V2121" s="519"/>
      <c r="W2121" s="519"/>
      <c r="X2121" s="519"/>
      <c r="Y2121" s="521"/>
      <c r="Z2121" s="521"/>
      <c r="AA2121" s="521"/>
      <c r="AB2121" s="521"/>
      <c r="AC2121" s="521"/>
      <c r="AD2121" s="521"/>
      <c r="AE2121" s="521"/>
    </row>
    <row r="2122" spans="1:31" s="483" customFormat="1">
      <c r="A2122" s="927">
        <v>8</v>
      </c>
      <c r="B2122" s="891" t="str">
        <f>$B$2068&amp;"."&amp;A2122</f>
        <v>7.4.8</v>
      </c>
      <c r="C2122" s="998" t="str">
        <f ca="1">VLOOKUP($B2122,'PLANILHA ORÇAMENTÁRIA'!$C:$M,2,0)</f>
        <v>19.15.03</v>
      </c>
      <c r="D2122" s="998" t="str">
        <f ca="1">VLOOKUP($B2122,'PLANILHA ORÇAMENTÁRIA'!$C:$M,3,0)</f>
        <v>SUDECAP</v>
      </c>
      <c r="E2122" s="999" t="str">
        <f ca="1">VLOOKUP($B2122,'PLANILHA ORÇAMENTÁRIA'!$C:$M,4,0)</f>
        <v>CAIXA DE PASSAGEM TIPO A, D= 600MM - PADRÃO SUDECAP</v>
      </c>
      <c r="F2122" s="998" t="str">
        <f ca="1">VLOOKUP($B2122,'PLANILHA ORÇAMENTÁRIA'!$C:$M,5,0)</f>
        <v>UN</v>
      </c>
      <c r="G2122" s="1000" t="s">
        <v>16</v>
      </c>
      <c r="H2122" s="1001" t="s">
        <v>17</v>
      </c>
      <c r="I2122" s="1001" t="s">
        <v>18</v>
      </c>
      <c r="J2122" s="1001" t="s">
        <v>19</v>
      </c>
      <c r="K2122" s="1001" t="s">
        <v>20</v>
      </c>
      <c r="L2122" s="1001" t="s">
        <v>21</v>
      </c>
      <c r="M2122" s="901">
        <f>G2126</f>
        <v>1</v>
      </c>
      <c r="N2122" s="482"/>
    </row>
    <row r="2123" spans="1:31" ht="23.25">
      <c r="B2123" s="920"/>
      <c r="C2123" s="1008"/>
      <c r="D2123" s="1008"/>
      <c r="E2123" s="1092" t="s">
        <v>23462</v>
      </c>
      <c r="F2123" s="1090"/>
      <c r="G2123" s="588"/>
      <c r="H2123" s="1012"/>
      <c r="I2123" s="1012"/>
      <c r="J2123" s="1012"/>
      <c r="K2123" s="1012"/>
      <c r="L2123" s="1012"/>
      <c r="M2123" s="921"/>
      <c r="N2123" s="117"/>
      <c r="O2123" s="518"/>
      <c r="P2123" s="519"/>
      <c r="Q2123" s="520"/>
      <c r="R2123" s="519"/>
      <c r="S2123" s="519"/>
      <c r="T2123" s="519"/>
      <c r="U2123" s="519"/>
      <c r="V2123" s="519"/>
      <c r="W2123" s="519"/>
      <c r="X2123" s="519"/>
      <c r="Y2123" s="521"/>
      <c r="Z2123" s="521"/>
      <c r="AA2123" s="521"/>
      <c r="AB2123" s="521"/>
      <c r="AC2123" s="521"/>
      <c r="AD2123" s="521"/>
      <c r="AE2123" s="521"/>
    </row>
    <row r="2124" spans="1:31" ht="12.75">
      <c r="B2124" s="920"/>
      <c r="C2124" s="1008"/>
      <c r="D2124" s="1008"/>
      <c r="E2124" s="1092" t="s">
        <v>22962</v>
      </c>
      <c r="F2124" s="1090"/>
      <c r="G2124" s="1015"/>
      <c r="H2124" s="1012"/>
      <c r="I2124" s="1012"/>
      <c r="J2124" s="1012"/>
      <c r="K2124" s="1012"/>
      <c r="L2124" s="1012"/>
      <c r="M2124" s="921"/>
      <c r="N2124" s="117"/>
      <c r="O2124" s="518"/>
      <c r="P2124" s="519"/>
      <c r="Q2124" s="520"/>
      <c r="R2124" s="519"/>
      <c r="S2124" s="519"/>
      <c r="T2124" s="519"/>
      <c r="U2124" s="519"/>
      <c r="V2124" s="519"/>
      <c r="W2124" s="519"/>
      <c r="X2124" s="519"/>
      <c r="Y2124" s="521"/>
      <c r="Z2124" s="521"/>
      <c r="AA2124" s="521"/>
      <c r="AB2124" s="521"/>
      <c r="AC2124" s="521"/>
      <c r="AD2124" s="521"/>
      <c r="AE2124" s="521"/>
    </row>
    <row r="2125" spans="1:31" ht="12.75">
      <c r="B2125" s="920"/>
      <c r="C2125" s="1008"/>
      <c r="D2125" s="1008"/>
      <c r="E2125" s="1097" t="s">
        <v>22873</v>
      </c>
      <c r="F2125" s="1090"/>
      <c r="G2125" s="1015"/>
      <c r="H2125" s="1012"/>
      <c r="I2125" s="1012"/>
      <c r="J2125" s="1012"/>
      <c r="K2125" s="1012"/>
      <c r="L2125" s="1012"/>
      <c r="M2125" s="921"/>
      <c r="N2125" s="117"/>
      <c r="O2125" s="518"/>
      <c r="P2125" s="519"/>
      <c r="Q2125" s="520"/>
      <c r="R2125" s="519"/>
      <c r="S2125" s="519"/>
      <c r="T2125" s="519"/>
      <c r="U2125" s="519"/>
      <c r="V2125" s="519"/>
      <c r="W2125" s="519"/>
      <c r="X2125" s="519"/>
      <c r="Y2125" s="521"/>
      <c r="Z2125" s="521"/>
      <c r="AA2125" s="521"/>
      <c r="AB2125" s="521"/>
      <c r="AC2125" s="521"/>
      <c r="AD2125" s="521"/>
      <c r="AE2125" s="521"/>
    </row>
    <row r="2126" spans="1:31" ht="12.75">
      <c r="B2126" s="920"/>
      <c r="C2126" s="1008"/>
      <c r="D2126" s="1008"/>
      <c r="E2126" s="1089" t="s">
        <v>23453</v>
      </c>
      <c r="F2126" s="1090"/>
      <c r="G2126" s="1015">
        <v>1</v>
      </c>
      <c r="H2126" s="1012"/>
      <c r="I2126" s="1012"/>
      <c r="J2126" s="1012"/>
      <c r="K2126" s="1012"/>
      <c r="L2126" s="1012"/>
      <c r="M2126" s="921"/>
      <c r="N2126" s="117"/>
      <c r="O2126" s="518"/>
      <c r="P2126" s="519"/>
      <c r="Q2126" s="520"/>
      <c r="R2126" s="519"/>
      <c r="S2126" s="519"/>
      <c r="T2126" s="519"/>
      <c r="U2126" s="519"/>
      <c r="V2126" s="519"/>
      <c r="W2126" s="519"/>
      <c r="X2126" s="519"/>
      <c r="Y2126" s="521"/>
      <c r="Z2126" s="521"/>
      <c r="AA2126" s="521"/>
      <c r="AB2126" s="521"/>
      <c r="AC2126" s="521"/>
      <c r="AD2126" s="521"/>
      <c r="AE2126" s="521"/>
    </row>
    <row r="2127" spans="1:31" ht="12.75">
      <c r="B2127" s="920"/>
      <c r="C2127" s="1008"/>
      <c r="D2127" s="1008"/>
      <c r="E2127" s="1089"/>
      <c r="F2127" s="1090"/>
      <c r="G2127" s="588"/>
      <c r="H2127" s="1012"/>
      <c r="I2127" s="1012"/>
      <c r="J2127" s="1012"/>
      <c r="K2127" s="1012"/>
      <c r="L2127" s="1012"/>
      <c r="M2127" s="921"/>
      <c r="N2127" s="117"/>
      <c r="O2127" s="518"/>
      <c r="P2127" s="519"/>
      <c r="Q2127" s="520"/>
      <c r="R2127" s="519"/>
      <c r="S2127" s="519"/>
      <c r="T2127" s="519"/>
      <c r="U2127" s="519"/>
      <c r="V2127" s="519"/>
      <c r="W2127" s="519"/>
      <c r="X2127" s="519"/>
      <c r="Y2127" s="521"/>
      <c r="Z2127" s="521"/>
      <c r="AA2127" s="521"/>
      <c r="AB2127" s="521"/>
      <c r="AC2127" s="521"/>
      <c r="AD2127" s="521"/>
      <c r="AE2127" s="521"/>
    </row>
    <row r="2128" spans="1:31" s="483" customFormat="1">
      <c r="A2128" s="927">
        <v>9</v>
      </c>
      <c r="B2128" s="891" t="str">
        <f>$B$2068&amp;"."&amp;A2128</f>
        <v>7.4.9</v>
      </c>
      <c r="C2128" s="998" t="str">
        <f ca="1">VLOOKUP($B2128,'PLANILHA ORÇAMENTÁRIA'!$C:$M,2,0)</f>
        <v>19.15.09</v>
      </c>
      <c r="D2128" s="998" t="str">
        <f ca="1">VLOOKUP($B2128,'PLANILHA ORÇAMENTÁRIA'!$C:$M,3,0)</f>
        <v>SUDECAP</v>
      </c>
      <c r="E2128" s="999" t="str">
        <f ca="1">VLOOKUP($B2128,'PLANILHA ORÇAMENTÁRIA'!$C:$M,4,0)</f>
        <v>CAIXA DE PASSAGEM TIPO A, D= 1200MM - PADRÃO SUDECAP</v>
      </c>
      <c r="F2128" s="998" t="str">
        <f ca="1">VLOOKUP($B2128,'PLANILHA ORÇAMENTÁRIA'!$C:$M,5,0)</f>
        <v>UN</v>
      </c>
      <c r="G2128" s="1000" t="s">
        <v>16</v>
      </c>
      <c r="H2128" s="1001" t="s">
        <v>17</v>
      </c>
      <c r="I2128" s="1001" t="s">
        <v>18</v>
      </c>
      <c r="J2128" s="1001" t="s">
        <v>19</v>
      </c>
      <c r="K2128" s="1001" t="s">
        <v>20</v>
      </c>
      <c r="L2128" s="1001" t="s">
        <v>21</v>
      </c>
      <c r="M2128" s="901">
        <f>G2135</f>
        <v>2</v>
      </c>
      <c r="N2128" s="482"/>
    </row>
    <row r="2129" spans="1:31" ht="23.25">
      <c r="B2129" s="920"/>
      <c r="C2129" s="1008"/>
      <c r="D2129" s="1008"/>
      <c r="E2129" s="1092" t="s">
        <v>23462</v>
      </c>
      <c r="F2129" s="1090"/>
      <c r="G2129" s="588"/>
      <c r="H2129" s="1012"/>
      <c r="I2129" s="1012"/>
      <c r="J2129" s="1012"/>
      <c r="K2129" s="1012"/>
      <c r="L2129" s="1012"/>
      <c r="M2129" s="921"/>
      <c r="N2129" s="117"/>
      <c r="O2129" s="518"/>
      <c r="P2129" s="519"/>
      <c r="Q2129" s="520"/>
      <c r="R2129" s="519"/>
      <c r="S2129" s="519"/>
      <c r="T2129" s="519"/>
      <c r="U2129" s="519"/>
      <c r="V2129" s="519"/>
      <c r="W2129" s="519"/>
      <c r="X2129" s="519"/>
      <c r="Y2129" s="521"/>
      <c r="Z2129" s="521"/>
      <c r="AA2129" s="521"/>
      <c r="AB2129" s="521"/>
      <c r="AC2129" s="521"/>
      <c r="AD2129" s="521"/>
      <c r="AE2129" s="521"/>
    </row>
    <row r="2130" spans="1:31" ht="12.75">
      <c r="B2130" s="920"/>
      <c r="C2130" s="1008"/>
      <c r="D2130" s="1008"/>
      <c r="E2130" s="1092" t="s">
        <v>22963</v>
      </c>
      <c r="F2130" s="1090"/>
      <c r="G2130" s="588"/>
      <c r="H2130" s="1012"/>
      <c r="I2130" s="1012"/>
      <c r="J2130" s="1012"/>
      <c r="K2130" s="1012"/>
      <c r="L2130" s="1012"/>
      <c r="M2130" s="921"/>
      <c r="N2130" s="117"/>
      <c r="O2130" s="518"/>
      <c r="P2130" s="519"/>
      <c r="Q2130" s="520"/>
      <c r="R2130" s="519"/>
      <c r="S2130" s="519"/>
      <c r="T2130" s="519"/>
      <c r="U2130" s="519"/>
      <c r="V2130" s="519"/>
      <c r="W2130" s="519"/>
      <c r="X2130" s="519"/>
      <c r="Y2130" s="521"/>
      <c r="Z2130" s="521"/>
      <c r="AA2130" s="521"/>
      <c r="AB2130" s="521"/>
      <c r="AC2130" s="521"/>
      <c r="AD2130" s="521"/>
      <c r="AE2130" s="521"/>
    </row>
    <row r="2131" spans="1:31" ht="12.75">
      <c r="B2131" s="920"/>
      <c r="C2131" s="1008"/>
      <c r="D2131" s="1008"/>
      <c r="E2131" s="1093" t="s">
        <v>22873</v>
      </c>
      <c r="F2131" s="1090"/>
      <c r="G2131" s="588"/>
      <c r="H2131" s="1012"/>
      <c r="I2131" s="1012"/>
      <c r="J2131" s="1012"/>
      <c r="K2131" s="1012"/>
      <c r="L2131" s="1012"/>
      <c r="M2131" s="921"/>
      <c r="N2131" s="117"/>
      <c r="O2131" s="518"/>
      <c r="P2131" s="519"/>
      <c r="Q2131" s="520"/>
      <c r="R2131" s="519"/>
      <c r="S2131" s="519"/>
      <c r="T2131" s="519"/>
      <c r="U2131" s="519"/>
      <c r="V2131" s="519"/>
      <c r="W2131" s="519"/>
      <c r="X2131" s="519"/>
      <c r="Y2131" s="521"/>
      <c r="Z2131" s="521"/>
      <c r="AA2131" s="521"/>
      <c r="AB2131" s="521"/>
      <c r="AC2131" s="521"/>
      <c r="AD2131" s="521"/>
      <c r="AE2131" s="521"/>
    </row>
    <row r="2132" spans="1:31" ht="12.75">
      <c r="B2132" s="920"/>
      <c r="C2132" s="1008"/>
      <c r="D2132" s="1008"/>
      <c r="E2132" s="1098" t="s">
        <v>23453</v>
      </c>
      <c r="F2132" s="1090"/>
      <c r="G2132" s="588">
        <v>1</v>
      </c>
      <c r="H2132" s="1012"/>
      <c r="I2132" s="1012"/>
      <c r="J2132" s="1012"/>
      <c r="K2132" s="1012"/>
      <c r="L2132" s="1012"/>
      <c r="M2132" s="921"/>
      <c r="N2132" s="117"/>
      <c r="O2132" s="518"/>
      <c r="P2132" s="519"/>
      <c r="Q2132" s="520"/>
      <c r="R2132" s="519"/>
      <c r="S2132" s="519"/>
      <c r="T2132" s="519"/>
      <c r="U2132" s="519"/>
      <c r="V2132" s="519"/>
      <c r="W2132" s="519"/>
      <c r="X2132" s="519"/>
      <c r="Y2132" s="521"/>
      <c r="Z2132" s="521"/>
      <c r="AA2132" s="521"/>
      <c r="AB2132" s="521"/>
      <c r="AC2132" s="521"/>
      <c r="AD2132" s="521"/>
      <c r="AE2132" s="521"/>
    </row>
    <row r="2133" spans="1:31" ht="12.75">
      <c r="B2133" s="920"/>
      <c r="C2133" s="1008"/>
      <c r="D2133" s="1008"/>
      <c r="E2133" s="1093" t="s">
        <v>23463</v>
      </c>
      <c r="F2133" s="1090"/>
      <c r="G2133" s="588"/>
      <c r="H2133" s="1012"/>
      <c r="I2133" s="1012"/>
      <c r="J2133" s="1012"/>
      <c r="K2133" s="1012"/>
      <c r="L2133" s="1012"/>
      <c r="M2133" s="921"/>
      <c r="N2133" s="117"/>
      <c r="O2133" s="518"/>
      <c r="P2133" s="519"/>
      <c r="Q2133" s="520"/>
      <c r="R2133" s="519"/>
      <c r="S2133" s="519"/>
      <c r="T2133" s="519"/>
      <c r="U2133" s="519"/>
      <c r="V2133" s="519"/>
      <c r="W2133" s="519"/>
      <c r="X2133" s="519"/>
      <c r="Y2133" s="521"/>
      <c r="Z2133" s="521"/>
      <c r="AA2133" s="521"/>
      <c r="AB2133" s="521"/>
      <c r="AC2133" s="521"/>
      <c r="AD2133" s="521"/>
      <c r="AE2133" s="521"/>
    </row>
    <row r="2134" spans="1:31" ht="12.75">
      <c r="B2134" s="920"/>
      <c r="C2134" s="1008"/>
      <c r="D2134" s="1008"/>
      <c r="E2134" s="1098" t="s">
        <v>23464</v>
      </c>
      <c r="F2134" s="1090"/>
      <c r="G2134" s="588">
        <v>1</v>
      </c>
      <c r="H2134" s="1012"/>
      <c r="I2134" s="1012"/>
      <c r="J2134" s="1012"/>
      <c r="K2134" s="1012"/>
      <c r="L2134" s="1012"/>
      <c r="M2134" s="921"/>
      <c r="N2134" s="117"/>
      <c r="O2134" s="518"/>
      <c r="P2134" s="519"/>
      <c r="Q2134" s="520"/>
      <c r="R2134" s="519"/>
      <c r="S2134" s="519"/>
      <c r="T2134" s="519"/>
      <c r="U2134" s="519"/>
      <c r="V2134" s="519"/>
      <c r="W2134" s="519"/>
      <c r="X2134" s="519"/>
      <c r="Y2134" s="521"/>
      <c r="Z2134" s="521"/>
      <c r="AA2134" s="521"/>
      <c r="AB2134" s="521"/>
      <c r="AC2134" s="521"/>
      <c r="AD2134" s="521"/>
      <c r="AE2134" s="521"/>
    </row>
    <row r="2135" spans="1:31" ht="12.75">
      <c r="B2135" s="920"/>
      <c r="C2135" s="1008"/>
      <c r="D2135" s="1008"/>
      <c r="E2135" s="1098"/>
      <c r="F2135" s="1090"/>
      <c r="G2135" s="1015">
        <f>SUM(G2132:G2134)</f>
        <v>2</v>
      </c>
      <c r="H2135" s="1012"/>
      <c r="I2135" s="1012"/>
      <c r="J2135" s="1012"/>
      <c r="K2135" s="1012"/>
      <c r="L2135" s="1012"/>
      <c r="M2135" s="921"/>
      <c r="N2135" s="117"/>
      <c r="O2135" s="518"/>
      <c r="P2135" s="519"/>
      <c r="Q2135" s="520"/>
      <c r="R2135" s="519"/>
      <c r="S2135" s="519"/>
      <c r="T2135" s="519"/>
      <c r="U2135" s="519"/>
      <c r="V2135" s="519"/>
      <c r="W2135" s="519"/>
      <c r="X2135" s="519"/>
      <c r="Y2135" s="521"/>
      <c r="Z2135" s="521"/>
      <c r="AA2135" s="521"/>
      <c r="AB2135" s="521"/>
      <c r="AC2135" s="521"/>
      <c r="AD2135" s="521"/>
      <c r="AE2135" s="521"/>
    </row>
    <row r="2136" spans="1:31" ht="12.75">
      <c r="B2136" s="920"/>
      <c r="C2136" s="1008"/>
      <c r="D2136" s="1008"/>
      <c r="E2136" s="1098"/>
      <c r="F2136" s="1090"/>
      <c r="G2136" s="588"/>
      <c r="H2136" s="1012"/>
      <c r="I2136" s="1012"/>
      <c r="J2136" s="1012"/>
      <c r="K2136" s="1012"/>
      <c r="L2136" s="1012"/>
      <c r="M2136" s="921"/>
      <c r="N2136" s="117"/>
      <c r="O2136" s="518"/>
      <c r="P2136" s="519"/>
      <c r="Q2136" s="520"/>
      <c r="R2136" s="519"/>
      <c r="S2136" s="519"/>
      <c r="T2136" s="519"/>
      <c r="U2136" s="519"/>
      <c r="V2136" s="519"/>
      <c r="W2136" s="519"/>
      <c r="X2136" s="519"/>
      <c r="Y2136" s="521"/>
      <c r="Z2136" s="521"/>
      <c r="AA2136" s="521"/>
      <c r="AB2136" s="521"/>
      <c r="AC2136" s="521"/>
      <c r="AD2136" s="521"/>
      <c r="AE2136" s="521"/>
    </row>
    <row r="2137" spans="1:31" s="483" customFormat="1" ht="48.75">
      <c r="A2137" s="927">
        <v>10</v>
      </c>
      <c r="B2137" s="891" t="str">
        <f>$B$2068&amp;"."&amp;A2137</f>
        <v>7.4.10</v>
      </c>
      <c r="C2137" s="998" t="str">
        <f ca="1">VLOOKUP($B2137,'PLANILHA ORÇAMENTÁRIA'!$C:$M,2,0)</f>
        <v>ED-14764</v>
      </c>
      <c r="D2137" s="998" t="str">
        <f ca="1">VLOOKUP($B2137,'PLANILHA ORÇAMENTÁRIA'!$C:$M,3,0)</f>
        <v>SEINFRA-MG</v>
      </c>
      <c r="E2137" s="999" t="str">
        <f ca="1">VLOOKUP($B2137,'PLANILHA ORÇAMENTÁRIA'!$C:$M,4,0)</f>
        <v>SARJETA DE CONCRETO URBANO (SCU), TIPO 3, COM FCK 15 MPA, LARGURA DE 50CM COM INCLINAÇÃO DE 25%, ESP. 7CM, PADRÃO DER-MG, EXCLUSIVE MEIO-FIO, INCLUSIVE ESCAVAÇÃO, APILAOMENTO E TRANSPORTE COM RETIRADA DO MATERIAL ESCAVADO (EM CAÇAMBA)</v>
      </c>
      <c r="F2137" s="998" t="str">
        <f ca="1">VLOOKUP($B2137,'PLANILHA ORÇAMENTÁRIA'!$C:$M,5,0)</f>
        <v>M</v>
      </c>
      <c r="G2137" s="1000" t="s">
        <v>16</v>
      </c>
      <c r="H2137" s="1001" t="s">
        <v>17</v>
      </c>
      <c r="I2137" s="1001" t="s">
        <v>18</v>
      </c>
      <c r="J2137" s="1001" t="s">
        <v>19</v>
      </c>
      <c r="K2137" s="1001" t="s">
        <v>20</v>
      </c>
      <c r="L2137" s="1001" t="s">
        <v>21</v>
      </c>
      <c r="M2137" s="901">
        <f>H2147</f>
        <v>775</v>
      </c>
      <c r="N2137" s="482"/>
    </row>
    <row r="2138" spans="1:31" ht="23.25">
      <c r="B2138" s="920"/>
      <c r="C2138" s="1008"/>
      <c r="D2138" s="1008"/>
      <c r="E2138" s="1092" t="s">
        <v>23465</v>
      </c>
      <c r="F2138" s="1090"/>
      <c r="G2138" s="588"/>
      <c r="H2138" s="1012"/>
      <c r="I2138" s="1012"/>
      <c r="J2138" s="1012"/>
      <c r="K2138" s="1012"/>
      <c r="L2138" s="1012"/>
      <c r="M2138" s="921"/>
      <c r="N2138" s="117"/>
      <c r="O2138" s="518"/>
      <c r="P2138" s="519"/>
      <c r="Q2138" s="520"/>
      <c r="R2138" s="519"/>
      <c r="S2138" s="519"/>
      <c r="T2138" s="519"/>
      <c r="U2138" s="519"/>
      <c r="V2138" s="519"/>
      <c r="W2138" s="519"/>
      <c r="X2138" s="519"/>
      <c r="Y2138" s="521"/>
      <c r="Z2138" s="521"/>
      <c r="AA2138" s="521"/>
      <c r="AB2138" s="521"/>
      <c r="AC2138" s="521"/>
      <c r="AD2138" s="521"/>
      <c r="AE2138" s="521"/>
    </row>
    <row r="2139" spans="1:31" ht="12.75">
      <c r="B2139" s="920"/>
      <c r="C2139" s="1008"/>
      <c r="D2139" s="1008"/>
      <c r="E2139" s="1093" t="s">
        <v>22873</v>
      </c>
      <c r="F2139" s="1090"/>
      <c r="G2139" s="588"/>
      <c r="H2139" s="1012"/>
      <c r="I2139" s="1012"/>
      <c r="J2139" s="1012"/>
      <c r="K2139" s="1012"/>
      <c r="L2139" s="1012"/>
      <c r="M2139" s="921"/>
      <c r="N2139" s="117"/>
      <c r="O2139" s="518"/>
      <c r="P2139" s="519"/>
      <c r="Q2139" s="520"/>
      <c r="R2139" s="519"/>
      <c r="S2139" s="519"/>
      <c r="T2139" s="519"/>
      <c r="U2139" s="519"/>
      <c r="V2139" s="519"/>
      <c r="W2139" s="519"/>
      <c r="X2139" s="519"/>
      <c r="Y2139" s="521"/>
      <c r="Z2139" s="521"/>
      <c r="AA2139" s="521"/>
      <c r="AB2139" s="521"/>
      <c r="AC2139" s="521"/>
      <c r="AD2139" s="521"/>
      <c r="AE2139" s="521"/>
    </row>
    <row r="2140" spans="1:31" ht="12.75">
      <c r="B2140" s="920"/>
      <c r="C2140" s="1008"/>
      <c r="D2140" s="1008"/>
      <c r="E2140" s="1098" t="s">
        <v>22874</v>
      </c>
      <c r="F2140" s="1090"/>
      <c r="G2140" s="588"/>
      <c r="H2140" s="1012">
        <v>130</v>
      </c>
      <c r="I2140" s="1012"/>
      <c r="J2140" s="1012"/>
      <c r="K2140" s="1012"/>
      <c r="L2140" s="1012"/>
      <c r="M2140" s="921"/>
      <c r="N2140" s="117"/>
      <c r="O2140" s="518"/>
      <c r="P2140" s="519"/>
      <c r="Q2140" s="520"/>
      <c r="R2140" s="519"/>
      <c r="S2140" s="519"/>
      <c r="T2140" s="519"/>
      <c r="U2140" s="519"/>
      <c r="V2140" s="519"/>
      <c r="W2140" s="519"/>
      <c r="X2140" s="519"/>
      <c r="Y2140" s="521"/>
      <c r="Z2140" s="521"/>
      <c r="AA2140" s="521"/>
      <c r="AB2140" s="521"/>
      <c r="AC2140" s="521"/>
      <c r="AD2140" s="521"/>
      <c r="AE2140" s="521"/>
    </row>
    <row r="2141" spans="1:31" ht="12.75">
      <c r="B2141" s="920"/>
      <c r="C2141" s="1008"/>
      <c r="D2141" s="1008"/>
      <c r="E2141" s="1098" t="s">
        <v>22875</v>
      </c>
      <c r="F2141" s="1090"/>
      <c r="G2141" s="588"/>
      <c r="H2141" s="1012">
        <v>45</v>
      </c>
      <c r="I2141" s="1012"/>
      <c r="J2141" s="1012"/>
      <c r="K2141" s="1012"/>
      <c r="L2141" s="1012"/>
      <c r="M2141" s="921"/>
      <c r="N2141" s="117"/>
      <c r="O2141" s="518"/>
      <c r="P2141" s="519"/>
      <c r="Q2141" s="520"/>
      <c r="R2141" s="519"/>
      <c r="S2141" s="519"/>
      <c r="T2141" s="519"/>
      <c r="U2141" s="519"/>
      <c r="V2141" s="519"/>
      <c r="W2141" s="519"/>
      <c r="X2141" s="519"/>
      <c r="Y2141" s="521"/>
      <c r="Z2141" s="521"/>
      <c r="AA2141" s="521"/>
      <c r="AB2141" s="521"/>
      <c r="AC2141" s="521"/>
      <c r="AD2141" s="521"/>
      <c r="AE2141" s="521"/>
    </row>
    <row r="2142" spans="1:31" ht="12.75">
      <c r="B2142" s="920"/>
      <c r="C2142" s="1008"/>
      <c r="D2142" s="1008"/>
      <c r="E2142" s="1093" t="s">
        <v>22876</v>
      </c>
      <c r="F2142" s="1090"/>
      <c r="G2142" s="588"/>
      <c r="H2142" s="1012"/>
      <c r="I2142" s="1012"/>
      <c r="J2142" s="1012"/>
      <c r="K2142" s="1012"/>
      <c r="L2142" s="1012"/>
      <c r="M2142" s="921"/>
      <c r="N2142" s="117"/>
      <c r="O2142" s="518"/>
      <c r="P2142" s="519"/>
      <c r="Q2142" s="520"/>
      <c r="R2142" s="519"/>
      <c r="S2142" s="519"/>
      <c r="T2142" s="519"/>
      <c r="U2142" s="519"/>
      <c r="V2142" s="519"/>
      <c r="W2142" s="519"/>
      <c r="X2142" s="519"/>
      <c r="Y2142" s="521"/>
      <c r="Z2142" s="521"/>
      <c r="AA2142" s="521"/>
      <c r="AB2142" s="521"/>
      <c r="AC2142" s="521"/>
      <c r="AD2142" s="521"/>
      <c r="AE2142" s="521"/>
    </row>
    <row r="2143" spans="1:31" ht="12.75">
      <c r="B2143" s="920"/>
      <c r="C2143" s="1008"/>
      <c r="D2143" s="1008"/>
      <c r="E2143" s="1098" t="s">
        <v>22877</v>
      </c>
      <c r="F2143" s="1090"/>
      <c r="G2143" s="588"/>
      <c r="H2143" s="1012">
        <v>480</v>
      </c>
      <c r="I2143" s="1012"/>
      <c r="J2143" s="1012"/>
      <c r="K2143" s="1012"/>
      <c r="L2143" s="1012"/>
      <c r="M2143" s="921"/>
      <c r="N2143" s="117"/>
      <c r="O2143" s="518"/>
      <c r="P2143" s="519"/>
      <c r="Q2143" s="520"/>
      <c r="R2143" s="519"/>
      <c r="S2143" s="519"/>
      <c r="T2143" s="519"/>
      <c r="U2143" s="519"/>
      <c r="V2143" s="519"/>
      <c r="W2143" s="519"/>
      <c r="X2143" s="519"/>
      <c r="Y2143" s="521"/>
      <c r="Z2143" s="521"/>
      <c r="AA2143" s="521"/>
      <c r="AB2143" s="521"/>
      <c r="AC2143" s="521"/>
      <c r="AD2143" s="521"/>
      <c r="AE2143" s="521"/>
    </row>
    <row r="2144" spans="1:31" ht="12.75">
      <c r="B2144" s="920"/>
      <c r="C2144" s="1008"/>
      <c r="D2144" s="1008"/>
      <c r="E2144" s="1093" t="s">
        <v>22878</v>
      </c>
      <c r="F2144" s="1090"/>
      <c r="G2144" s="588"/>
      <c r="H2144" s="1012"/>
      <c r="I2144" s="1012"/>
      <c r="J2144" s="1012"/>
      <c r="K2144" s="1012"/>
      <c r="L2144" s="1012"/>
      <c r="M2144" s="921"/>
      <c r="N2144" s="117"/>
      <c r="O2144" s="518"/>
      <c r="P2144" s="519"/>
      <c r="Q2144" s="520"/>
      <c r="R2144" s="519"/>
      <c r="S2144" s="519"/>
      <c r="T2144" s="519"/>
      <c r="U2144" s="519"/>
      <c r="V2144" s="519"/>
      <c r="W2144" s="519"/>
      <c r="X2144" s="519"/>
      <c r="Y2144" s="521"/>
      <c r="Z2144" s="521"/>
      <c r="AA2144" s="521"/>
      <c r="AB2144" s="521"/>
      <c r="AC2144" s="521"/>
      <c r="AD2144" s="521"/>
      <c r="AE2144" s="521"/>
    </row>
    <row r="2145" spans="1:31" ht="12.75">
      <c r="B2145" s="920"/>
      <c r="C2145" s="1008"/>
      <c r="D2145" s="1008"/>
      <c r="E2145" s="1098" t="s">
        <v>22879</v>
      </c>
      <c r="F2145" s="1090"/>
      <c r="G2145" s="588"/>
      <c r="H2145" s="1012">
        <v>120</v>
      </c>
      <c r="I2145" s="1012"/>
      <c r="J2145" s="1012"/>
      <c r="K2145" s="1012"/>
      <c r="L2145" s="1012"/>
      <c r="M2145" s="921"/>
      <c r="N2145" s="117"/>
      <c r="O2145" s="518"/>
      <c r="P2145" s="519"/>
      <c r="Q2145" s="520"/>
      <c r="R2145" s="519"/>
      <c r="S2145" s="519"/>
      <c r="T2145" s="519"/>
      <c r="U2145" s="519"/>
      <c r="V2145" s="519"/>
      <c r="W2145" s="519"/>
      <c r="X2145" s="519"/>
      <c r="Y2145" s="521"/>
      <c r="Z2145" s="521"/>
      <c r="AA2145" s="521"/>
      <c r="AB2145" s="521"/>
      <c r="AC2145" s="521"/>
      <c r="AD2145" s="521"/>
      <c r="AE2145" s="521"/>
    </row>
    <row r="2146" spans="1:31" ht="12.75">
      <c r="B2146" s="920"/>
      <c r="C2146" s="1008"/>
      <c r="D2146" s="1008"/>
      <c r="E2146" s="1089"/>
      <c r="F2146" s="1090"/>
      <c r="G2146" s="588"/>
      <c r="H2146" s="1012"/>
      <c r="I2146" s="1012"/>
      <c r="J2146" s="1012"/>
      <c r="K2146" s="1012"/>
      <c r="L2146" s="1012"/>
      <c r="M2146" s="921"/>
      <c r="N2146" s="117"/>
      <c r="O2146" s="518"/>
      <c r="P2146" s="519"/>
      <c r="Q2146" s="520"/>
      <c r="R2146" s="519"/>
      <c r="S2146" s="519"/>
      <c r="T2146" s="519"/>
      <c r="U2146" s="519"/>
      <c r="V2146" s="519"/>
      <c r="W2146" s="519"/>
      <c r="X2146" s="519"/>
      <c r="Y2146" s="521"/>
      <c r="Z2146" s="521"/>
      <c r="AA2146" s="521"/>
      <c r="AB2146" s="521"/>
      <c r="AC2146" s="521"/>
      <c r="AD2146" s="521"/>
      <c r="AE2146" s="521"/>
    </row>
    <row r="2147" spans="1:31" ht="12.75">
      <c r="B2147" s="920"/>
      <c r="C2147" s="1008"/>
      <c r="D2147" s="1008"/>
      <c r="E2147" s="1093" t="s">
        <v>22932</v>
      </c>
      <c r="F2147" s="1090"/>
      <c r="G2147" s="588"/>
      <c r="H2147" s="1016">
        <f>SUBTOTAL(9,H2140:H2145)</f>
        <v>775</v>
      </c>
      <c r="I2147" s="1012"/>
      <c r="J2147" s="1012"/>
      <c r="K2147" s="1012"/>
      <c r="L2147" s="1012"/>
      <c r="M2147" s="921"/>
      <c r="N2147" s="117"/>
      <c r="O2147" s="518"/>
      <c r="P2147" s="519"/>
      <c r="Q2147" s="520"/>
      <c r="R2147" s="519"/>
      <c r="S2147" s="519"/>
      <c r="T2147" s="519"/>
      <c r="U2147" s="519"/>
      <c r="V2147" s="519"/>
      <c r="W2147" s="519"/>
      <c r="X2147" s="519"/>
      <c r="Y2147" s="521"/>
      <c r="Z2147" s="521"/>
      <c r="AA2147" s="521"/>
      <c r="AB2147" s="521"/>
      <c r="AC2147" s="521"/>
      <c r="AD2147" s="521"/>
      <c r="AE2147" s="521"/>
    </row>
    <row r="2148" spans="1:31" ht="12.75">
      <c r="B2148" s="920"/>
      <c r="C2148" s="1008"/>
      <c r="D2148" s="1008"/>
      <c r="E2148" s="1089"/>
      <c r="F2148" s="1090"/>
      <c r="G2148" s="588"/>
      <c r="H2148" s="1012"/>
      <c r="I2148" s="1012"/>
      <c r="J2148" s="1012"/>
      <c r="K2148" s="1012"/>
      <c r="L2148" s="1012"/>
      <c r="M2148" s="921"/>
      <c r="N2148" s="117"/>
      <c r="O2148" s="518"/>
      <c r="P2148" s="519"/>
      <c r="Q2148" s="520"/>
      <c r="R2148" s="519"/>
      <c r="S2148" s="519"/>
      <c r="T2148" s="519"/>
      <c r="U2148" s="519"/>
      <c r="V2148" s="519"/>
      <c r="W2148" s="519"/>
      <c r="X2148" s="519"/>
      <c r="Y2148" s="521"/>
      <c r="Z2148" s="521"/>
      <c r="AA2148" s="521"/>
      <c r="AB2148" s="521"/>
      <c r="AC2148" s="521"/>
      <c r="AD2148" s="521"/>
      <c r="AE2148" s="521"/>
    </row>
    <row r="2149" spans="1:31" s="483" customFormat="1" ht="24.75">
      <c r="A2149" s="927">
        <v>11</v>
      </c>
      <c r="B2149" s="891" t="str">
        <f>$B$2068&amp;"."&amp;A2149</f>
        <v>7.4.11</v>
      </c>
      <c r="C2149" s="998">
        <f ca="1">VLOOKUP($B2149,'PLANILHA ORÇAMENTÁRIA'!$C:$M,2,0)</f>
        <v>2003345</v>
      </c>
      <c r="D2149" s="998" t="str">
        <f ca="1">VLOOKUP($B2149,'PLANILHA ORÇAMENTÁRIA'!$C:$M,3,0)</f>
        <v>SICRO 3</v>
      </c>
      <c r="E2149" s="999" t="str">
        <f ca="1">VLOOKUP($B2149,'PLANILHA ORÇAMENTÁRIA'!$C:$M,4,0)</f>
        <v>SARJETA TRAPEZOIDAL DE CONCRETO - SZC 60-20 - ESCAVAÇÃO MECÂNICA - AREIA E BRITA COMERCIAIS</v>
      </c>
      <c r="F2149" s="998" t="str">
        <f ca="1">VLOOKUP($B2149,'PLANILHA ORÇAMENTÁRIA'!$C:$M,5,0)</f>
        <v>M</v>
      </c>
      <c r="G2149" s="1000" t="s">
        <v>16</v>
      </c>
      <c r="H2149" s="1001" t="s">
        <v>17</v>
      </c>
      <c r="I2149" s="1001" t="s">
        <v>18</v>
      </c>
      <c r="J2149" s="1001" t="s">
        <v>19</v>
      </c>
      <c r="K2149" s="1001" t="s">
        <v>20</v>
      </c>
      <c r="L2149" s="1001" t="s">
        <v>21</v>
      </c>
      <c r="M2149" s="901">
        <f>H2153</f>
        <v>70</v>
      </c>
      <c r="N2149" s="482"/>
    </row>
    <row r="2150" spans="1:31" ht="23.25">
      <c r="B2150" s="920"/>
      <c r="C2150" s="1008"/>
      <c r="D2150" s="1008"/>
      <c r="E2150" s="1092" t="s">
        <v>23465</v>
      </c>
      <c r="F2150" s="1090"/>
      <c r="G2150" s="588"/>
      <c r="H2150" s="1012"/>
      <c r="I2150" s="1012"/>
      <c r="J2150" s="1012"/>
      <c r="K2150" s="1012"/>
      <c r="L2150" s="1012"/>
      <c r="M2150" s="921"/>
      <c r="N2150" s="117"/>
      <c r="O2150" s="518"/>
      <c r="P2150" s="519"/>
      <c r="Q2150" s="520"/>
      <c r="R2150" s="519"/>
      <c r="S2150" s="519"/>
      <c r="T2150" s="519"/>
      <c r="U2150" s="519"/>
      <c r="V2150" s="519"/>
      <c r="W2150" s="519"/>
      <c r="X2150" s="519"/>
      <c r="Y2150" s="521"/>
      <c r="Z2150" s="521"/>
      <c r="AA2150" s="521"/>
      <c r="AB2150" s="521"/>
      <c r="AC2150" s="521"/>
      <c r="AD2150" s="521"/>
      <c r="AE2150" s="521"/>
    </row>
    <row r="2151" spans="1:31" ht="12.75">
      <c r="B2151" s="920"/>
      <c r="C2151" s="1008"/>
      <c r="D2151" s="1008"/>
      <c r="E2151" s="1092" t="s">
        <v>22933</v>
      </c>
      <c r="F2151" s="1090"/>
      <c r="G2151" s="588"/>
      <c r="H2151" s="1012"/>
      <c r="I2151" s="1012"/>
      <c r="J2151" s="1012"/>
      <c r="K2151" s="1012"/>
      <c r="L2151" s="1012"/>
      <c r="M2151" s="921"/>
      <c r="N2151" s="117"/>
      <c r="O2151" s="518"/>
      <c r="P2151" s="519"/>
      <c r="Q2151" s="520"/>
      <c r="R2151" s="519"/>
      <c r="S2151" s="519"/>
      <c r="T2151" s="519"/>
      <c r="U2151" s="519"/>
      <c r="V2151" s="519"/>
      <c r="W2151" s="519"/>
      <c r="X2151" s="519"/>
      <c r="Y2151" s="521"/>
      <c r="Z2151" s="521"/>
      <c r="AA2151" s="521"/>
      <c r="AB2151" s="521"/>
      <c r="AC2151" s="521"/>
      <c r="AD2151" s="521"/>
      <c r="AE2151" s="521"/>
    </row>
    <row r="2152" spans="1:31" ht="12.75">
      <c r="B2152" s="920"/>
      <c r="C2152" s="1008"/>
      <c r="D2152" s="1008"/>
      <c r="E2152" s="1093" t="s">
        <v>22878</v>
      </c>
      <c r="F2152" s="1090"/>
      <c r="G2152" s="588"/>
      <c r="H2152" s="1012"/>
      <c r="I2152" s="1012"/>
      <c r="J2152" s="1012"/>
      <c r="K2152" s="1012"/>
      <c r="L2152" s="1012"/>
      <c r="M2152" s="921"/>
      <c r="N2152" s="117"/>
      <c r="O2152" s="518"/>
      <c r="P2152" s="519"/>
      <c r="Q2152" s="520"/>
      <c r="R2152" s="519"/>
      <c r="S2152" s="519"/>
      <c r="T2152" s="519"/>
      <c r="U2152" s="519"/>
      <c r="V2152" s="519"/>
      <c r="W2152" s="519"/>
      <c r="X2152" s="519"/>
      <c r="Y2152" s="521"/>
      <c r="Z2152" s="521"/>
      <c r="AA2152" s="521"/>
      <c r="AB2152" s="521"/>
      <c r="AC2152" s="521"/>
      <c r="AD2152" s="521"/>
      <c r="AE2152" s="521"/>
    </row>
    <row r="2153" spans="1:31" ht="12.75">
      <c r="B2153" s="920"/>
      <c r="C2153" s="1008"/>
      <c r="D2153" s="1008"/>
      <c r="E2153" s="1098" t="s">
        <v>22880</v>
      </c>
      <c r="F2153" s="1090"/>
      <c r="G2153" s="588"/>
      <c r="H2153" s="1016">
        <v>70</v>
      </c>
      <c r="I2153" s="1012"/>
      <c r="J2153" s="1012"/>
      <c r="K2153" s="1012"/>
      <c r="L2153" s="1012"/>
      <c r="M2153" s="921"/>
      <c r="N2153" s="117"/>
      <c r="O2153" s="518"/>
      <c r="P2153" s="519"/>
      <c r="Q2153" s="520"/>
      <c r="R2153" s="519"/>
      <c r="S2153" s="519"/>
      <c r="T2153" s="519"/>
      <c r="U2153" s="519"/>
      <c r="V2153" s="519"/>
      <c r="W2153" s="519"/>
      <c r="X2153" s="519"/>
      <c r="Y2153" s="521"/>
      <c r="Z2153" s="521"/>
      <c r="AA2153" s="521"/>
      <c r="AB2153" s="521"/>
      <c r="AC2153" s="521"/>
      <c r="AD2153" s="521"/>
      <c r="AE2153" s="521"/>
    </row>
    <row r="2154" spans="1:31" ht="12.75">
      <c r="B2154" s="920"/>
      <c r="C2154" s="1008"/>
      <c r="D2154" s="1008"/>
      <c r="E2154" s="1092"/>
      <c r="F2154" s="1090"/>
      <c r="G2154" s="588"/>
      <c r="H2154" s="1012"/>
      <c r="I2154" s="1012"/>
      <c r="J2154" s="1012"/>
      <c r="K2154" s="1012"/>
      <c r="L2154" s="1012"/>
      <c r="M2154" s="921"/>
      <c r="N2154" s="117"/>
      <c r="O2154" s="518"/>
      <c r="P2154" s="519"/>
      <c r="Q2154" s="520"/>
      <c r="R2154" s="519"/>
      <c r="S2154" s="519"/>
      <c r="T2154" s="519"/>
      <c r="U2154" s="519"/>
      <c r="V2154" s="519"/>
      <c r="W2154" s="519"/>
      <c r="X2154" s="519"/>
      <c r="Y2154" s="521"/>
      <c r="Z2154" s="521"/>
      <c r="AA2154" s="521"/>
      <c r="AB2154" s="521"/>
      <c r="AC2154" s="521"/>
      <c r="AD2154" s="521"/>
      <c r="AE2154" s="521"/>
    </row>
    <row r="2155" spans="1:31" s="483" customFormat="1" ht="24.75">
      <c r="A2155" s="927">
        <v>12</v>
      </c>
      <c r="B2155" s="891" t="str">
        <f>$B$2068&amp;"."&amp;A2155</f>
        <v>7.4.12</v>
      </c>
      <c r="C2155" s="998">
        <f ca="1">VLOOKUP($B2155,'PLANILHA ORÇAMENTÁRIA'!$C:$M,2,0)</f>
        <v>2003269</v>
      </c>
      <c r="D2155" s="998" t="str">
        <f ca="1">VLOOKUP($B2155,'PLANILHA ORÇAMENTÁRIA'!$C:$M,3,0)</f>
        <v>SICRO 3</v>
      </c>
      <c r="E2155" s="999" t="str">
        <f ca="1">VLOOKUP($B2155,'PLANILHA ORÇAMENTÁRIA'!$C:$M,4,0)</f>
        <v>SARJETA TRIANGULAR DE CONCRETO - STC 73-15 - ESCAVAÇÃO MECÂNICA - AREIA E BRITA COMERCIAIS</v>
      </c>
      <c r="F2155" s="998" t="str">
        <f ca="1">VLOOKUP($B2155,'PLANILHA ORÇAMENTÁRIA'!$C:$M,5,0)</f>
        <v>M</v>
      </c>
      <c r="G2155" s="1000" t="s">
        <v>16</v>
      </c>
      <c r="H2155" s="1001" t="s">
        <v>17</v>
      </c>
      <c r="I2155" s="1001" t="s">
        <v>18</v>
      </c>
      <c r="J2155" s="1001" t="s">
        <v>19</v>
      </c>
      <c r="K2155" s="1001" t="s">
        <v>20</v>
      </c>
      <c r="L2155" s="1001" t="s">
        <v>21</v>
      </c>
      <c r="M2155" s="901">
        <f>H2159</f>
        <v>180</v>
      </c>
      <c r="N2155" s="482"/>
    </row>
    <row r="2156" spans="1:31" ht="23.25">
      <c r="B2156" s="920"/>
      <c r="C2156" s="1008"/>
      <c r="D2156" s="1008"/>
      <c r="E2156" s="1092" t="s">
        <v>23465</v>
      </c>
      <c r="F2156" s="1090"/>
      <c r="G2156" s="588"/>
      <c r="H2156" s="1012"/>
      <c r="I2156" s="1012"/>
      <c r="J2156" s="1012"/>
      <c r="K2156" s="1012"/>
      <c r="L2156" s="1012"/>
      <c r="M2156" s="921"/>
      <c r="N2156" s="117"/>
      <c r="O2156" s="518"/>
      <c r="P2156" s="519"/>
      <c r="Q2156" s="520"/>
      <c r="R2156" s="519"/>
      <c r="S2156" s="519"/>
      <c r="T2156" s="519"/>
      <c r="U2156" s="519"/>
      <c r="V2156" s="519"/>
      <c r="W2156" s="519"/>
      <c r="X2156" s="519"/>
      <c r="Y2156" s="521"/>
      <c r="Z2156" s="521"/>
      <c r="AA2156" s="521"/>
      <c r="AB2156" s="521"/>
      <c r="AC2156" s="521"/>
      <c r="AD2156" s="521"/>
      <c r="AE2156" s="521"/>
    </row>
    <row r="2157" spans="1:31" ht="12.75">
      <c r="B2157" s="920"/>
      <c r="C2157" s="1008"/>
      <c r="D2157" s="1008"/>
      <c r="E2157" s="1092" t="s">
        <v>22914</v>
      </c>
      <c r="F2157" s="1099"/>
      <c r="G2157" s="588"/>
      <c r="H2157" s="1012"/>
      <c r="I2157" s="1012"/>
      <c r="J2157" s="1012"/>
      <c r="K2157" s="1012"/>
      <c r="L2157" s="1012"/>
      <c r="M2157" s="921"/>
      <c r="N2157" s="117"/>
      <c r="O2157" s="518"/>
      <c r="P2157" s="519"/>
      <c r="Q2157" s="520"/>
      <c r="R2157" s="519"/>
      <c r="S2157" s="519"/>
      <c r="T2157" s="519"/>
      <c r="U2157" s="519"/>
      <c r="V2157" s="519"/>
      <c r="W2157" s="519"/>
      <c r="X2157" s="519"/>
      <c r="Y2157" s="521"/>
      <c r="Z2157" s="521"/>
      <c r="AA2157" s="521"/>
      <c r="AB2157" s="521"/>
      <c r="AC2157" s="521"/>
      <c r="AD2157" s="521"/>
      <c r="AE2157" s="521"/>
    </row>
    <row r="2158" spans="1:31" ht="12.75">
      <c r="B2158" s="920"/>
      <c r="C2158" s="1008"/>
      <c r="D2158" s="1008"/>
      <c r="E2158" s="1093" t="s">
        <v>22881</v>
      </c>
      <c r="F2158" s="1099"/>
      <c r="G2158" s="588"/>
      <c r="H2158" s="1012"/>
      <c r="I2158" s="1012"/>
      <c r="J2158" s="1012"/>
      <c r="K2158" s="1012"/>
      <c r="L2158" s="1012"/>
      <c r="M2158" s="921"/>
      <c r="N2158" s="117"/>
      <c r="O2158" s="518"/>
      <c r="P2158" s="519"/>
      <c r="Q2158" s="520"/>
      <c r="R2158" s="519"/>
      <c r="S2158" s="519"/>
      <c r="T2158" s="519"/>
      <c r="U2158" s="519"/>
      <c r="V2158" s="519"/>
      <c r="W2158" s="519"/>
      <c r="X2158" s="519"/>
      <c r="Y2158" s="521"/>
      <c r="Z2158" s="521"/>
      <c r="AA2158" s="521"/>
      <c r="AB2158" s="521"/>
      <c r="AC2158" s="521"/>
      <c r="AD2158" s="521"/>
      <c r="AE2158" s="521"/>
    </row>
    <row r="2159" spans="1:31" ht="12.75">
      <c r="B2159" s="920"/>
      <c r="C2159" s="1008"/>
      <c r="D2159" s="1008"/>
      <c r="E2159" s="1098" t="s">
        <v>22882</v>
      </c>
      <c r="F2159" s="1099"/>
      <c r="G2159" s="588"/>
      <c r="H2159" s="1016">
        <v>180</v>
      </c>
      <c r="I2159" s="1012"/>
      <c r="J2159" s="1012"/>
      <c r="K2159" s="1012"/>
      <c r="L2159" s="1012"/>
      <c r="M2159" s="921"/>
      <c r="N2159" s="117"/>
      <c r="O2159" s="518"/>
      <c r="P2159" s="519"/>
      <c r="Q2159" s="520"/>
      <c r="R2159" s="519"/>
      <c r="S2159" s="519"/>
      <c r="T2159" s="519"/>
      <c r="U2159" s="519"/>
      <c r="V2159" s="519"/>
      <c r="W2159" s="519"/>
      <c r="X2159" s="519"/>
      <c r="Y2159" s="521"/>
      <c r="Z2159" s="521"/>
      <c r="AA2159" s="521"/>
      <c r="AB2159" s="521"/>
      <c r="AC2159" s="521"/>
      <c r="AD2159" s="521"/>
      <c r="AE2159" s="521"/>
    </row>
    <row r="2160" spans="1:31" ht="12.75">
      <c r="B2160" s="920"/>
      <c r="C2160" s="1008"/>
      <c r="D2160" s="1008"/>
      <c r="E2160" s="1092"/>
      <c r="F2160" s="1099"/>
      <c r="G2160" s="588"/>
      <c r="H2160" s="1012"/>
      <c r="I2160" s="1012"/>
      <c r="J2160" s="1012"/>
      <c r="K2160" s="1012"/>
      <c r="L2160" s="1012"/>
      <c r="M2160" s="921"/>
      <c r="N2160" s="117"/>
      <c r="O2160" s="518"/>
      <c r="P2160" s="519"/>
      <c r="Q2160" s="520"/>
      <c r="R2160" s="519"/>
      <c r="S2160" s="519"/>
      <c r="T2160" s="519"/>
      <c r="U2160" s="519"/>
      <c r="V2160" s="519"/>
      <c r="W2160" s="519"/>
      <c r="X2160" s="519"/>
      <c r="Y2160" s="521"/>
      <c r="Z2160" s="521"/>
      <c r="AA2160" s="521"/>
      <c r="AB2160" s="521"/>
      <c r="AC2160" s="521"/>
      <c r="AD2160" s="521"/>
      <c r="AE2160" s="521"/>
    </row>
    <row r="2161" spans="1:31" s="483" customFormat="1">
      <c r="A2161" s="927">
        <v>13</v>
      </c>
      <c r="B2161" s="891" t="str">
        <f>$B$2068&amp;"."&amp;A2161</f>
        <v>7.4.13</v>
      </c>
      <c r="C2161" s="998">
        <f ca="1">VLOOKUP($B2161,'PLANILHA ORÇAMENTÁRIA'!$C:$M,2,0)</f>
        <v>2003373</v>
      </c>
      <c r="D2161" s="998" t="str">
        <f ca="1">VLOOKUP($B2161,'PLANILHA ORÇAMENTÁRIA'!$C:$M,3,0)</f>
        <v>SICRO 3</v>
      </c>
      <c r="E2161" s="999" t="str">
        <f ca="1">VLOOKUP($B2161,'PLANILHA ORÇAMENTÁRIA'!$C:$M,4,0)</f>
        <v>MEIO-FIO DE CONCRETO - MFC 03 - AREIA E BRITA COMERCIAIS - FÔRMA DE MADEIRA</v>
      </c>
      <c r="F2161" s="998" t="str">
        <f ca="1">VLOOKUP($B2161,'PLANILHA ORÇAMENTÁRIA'!$C:$M,5,0)</f>
        <v>M</v>
      </c>
      <c r="G2161" s="1000" t="s">
        <v>16</v>
      </c>
      <c r="H2161" s="1001" t="s">
        <v>17</v>
      </c>
      <c r="I2161" s="1001" t="s">
        <v>18</v>
      </c>
      <c r="J2161" s="1001" t="s">
        <v>19</v>
      </c>
      <c r="K2161" s="1001" t="s">
        <v>20</v>
      </c>
      <c r="L2161" s="1001" t="s">
        <v>21</v>
      </c>
      <c r="M2161" s="901">
        <f>H2174</f>
        <v>995</v>
      </c>
      <c r="N2161" s="482"/>
    </row>
    <row r="2162" spans="1:31" ht="23.25">
      <c r="B2162" s="920"/>
      <c r="C2162" s="1008"/>
      <c r="D2162" s="1008"/>
      <c r="E2162" s="1092" t="s">
        <v>23465</v>
      </c>
      <c r="F2162" s="1099"/>
      <c r="G2162" s="588"/>
      <c r="H2162" s="1012"/>
      <c r="I2162" s="1012"/>
      <c r="J2162" s="1012"/>
      <c r="K2162" s="1012"/>
      <c r="L2162" s="1012"/>
      <c r="M2162" s="921"/>
      <c r="N2162" s="117"/>
      <c r="O2162" s="518"/>
      <c r="P2162" s="519"/>
      <c r="Q2162" s="520"/>
      <c r="R2162" s="519"/>
      <c r="S2162" s="519"/>
      <c r="T2162" s="519"/>
      <c r="U2162" s="519"/>
      <c r="V2162" s="519"/>
      <c r="W2162" s="519"/>
      <c r="X2162" s="519"/>
      <c r="Y2162" s="521"/>
      <c r="Z2162" s="521"/>
      <c r="AA2162" s="521"/>
      <c r="AB2162" s="521"/>
      <c r="AC2162" s="521"/>
      <c r="AD2162" s="521"/>
      <c r="AE2162" s="521"/>
    </row>
    <row r="2163" spans="1:31" ht="12.75">
      <c r="B2163" s="920"/>
      <c r="C2163" s="1008"/>
      <c r="D2163" s="1008"/>
      <c r="E2163" s="1093" t="s">
        <v>22873</v>
      </c>
      <c r="F2163" s="1099"/>
      <c r="G2163" s="588"/>
      <c r="H2163" s="1012"/>
      <c r="I2163" s="1012"/>
      <c r="J2163" s="1012"/>
      <c r="K2163" s="1012"/>
      <c r="L2163" s="1012"/>
      <c r="M2163" s="921"/>
      <c r="N2163" s="117"/>
      <c r="O2163" s="518"/>
      <c r="P2163" s="519"/>
      <c r="Q2163" s="520"/>
      <c r="R2163" s="519"/>
      <c r="S2163" s="519"/>
      <c r="T2163" s="519"/>
      <c r="U2163" s="519"/>
      <c r="V2163" s="519"/>
      <c r="W2163" s="519"/>
      <c r="X2163" s="519"/>
      <c r="Y2163" s="521"/>
      <c r="Z2163" s="521"/>
      <c r="AA2163" s="521"/>
      <c r="AB2163" s="521"/>
      <c r="AC2163" s="521"/>
      <c r="AD2163" s="521"/>
      <c r="AE2163" s="521"/>
    </row>
    <row r="2164" spans="1:31" ht="12.75">
      <c r="B2164" s="920"/>
      <c r="C2164" s="1008"/>
      <c r="D2164" s="1008"/>
      <c r="E2164" s="1098" t="s">
        <v>22874</v>
      </c>
      <c r="F2164" s="1099"/>
      <c r="G2164" s="588"/>
      <c r="H2164" s="1012">
        <f>H2140</f>
        <v>130</v>
      </c>
      <c r="I2164" s="1012"/>
      <c r="J2164" s="1012"/>
      <c r="K2164" s="1012"/>
      <c r="L2164" s="1012"/>
      <c r="M2164" s="921"/>
      <c r="N2164" s="117"/>
      <c r="O2164" s="518"/>
      <c r="P2164" s="519"/>
      <c r="Q2164" s="520"/>
      <c r="R2164" s="519"/>
      <c r="S2164" s="519"/>
      <c r="T2164" s="519"/>
      <c r="U2164" s="519"/>
      <c r="V2164" s="519"/>
      <c r="W2164" s="519"/>
      <c r="X2164" s="519"/>
      <c r="Y2164" s="521"/>
      <c r="Z2164" s="521"/>
      <c r="AA2164" s="521"/>
      <c r="AB2164" s="521"/>
      <c r="AC2164" s="521"/>
      <c r="AD2164" s="521"/>
      <c r="AE2164" s="521"/>
    </row>
    <row r="2165" spans="1:31" ht="12.75">
      <c r="B2165" s="920"/>
      <c r="C2165" s="1008"/>
      <c r="D2165" s="1008"/>
      <c r="E2165" s="1098" t="s">
        <v>22875</v>
      </c>
      <c r="F2165" s="1099"/>
      <c r="G2165" s="588"/>
      <c r="H2165" s="1012">
        <f>H2141</f>
        <v>45</v>
      </c>
      <c r="I2165" s="1012"/>
      <c r="J2165" s="1012"/>
      <c r="K2165" s="1012"/>
      <c r="L2165" s="1012"/>
      <c r="M2165" s="921"/>
      <c r="N2165" s="117"/>
      <c r="O2165" s="518"/>
      <c r="P2165" s="519"/>
      <c r="Q2165" s="520"/>
      <c r="R2165" s="519"/>
      <c r="S2165" s="519"/>
      <c r="T2165" s="519"/>
      <c r="U2165" s="519"/>
      <c r="V2165" s="519"/>
      <c r="W2165" s="519"/>
      <c r="X2165" s="519"/>
      <c r="Y2165" s="521"/>
      <c r="Z2165" s="521"/>
      <c r="AA2165" s="521"/>
      <c r="AB2165" s="521"/>
      <c r="AC2165" s="521"/>
      <c r="AD2165" s="521"/>
      <c r="AE2165" s="521"/>
    </row>
    <row r="2166" spans="1:31" ht="12.75">
      <c r="B2166" s="920"/>
      <c r="C2166" s="1008"/>
      <c r="D2166" s="1008"/>
      <c r="E2166" s="1098" t="s">
        <v>22883</v>
      </c>
      <c r="F2166" s="1099"/>
      <c r="G2166" s="588"/>
      <c r="H2166" s="1012">
        <v>100</v>
      </c>
      <c r="I2166" s="1012"/>
      <c r="J2166" s="1012"/>
      <c r="K2166" s="1012"/>
      <c r="L2166" s="1012"/>
      <c r="M2166" s="921"/>
      <c r="N2166" s="117"/>
      <c r="O2166" s="518"/>
      <c r="P2166" s="519"/>
      <c r="Q2166" s="520"/>
      <c r="R2166" s="519"/>
      <c r="S2166" s="519"/>
      <c r="T2166" s="519"/>
      <c r="U2166" s="519"/>
      <c r="V2166" s="519"/>
      <c r="W2166" s="519"/>
      <c r="X2166" s="519"/>
      <c r="Y2166" s="521"/>
      <c r="Z2166" s="521"/>
      <c r="AA2166" s="521"/>
      <c r="AB2166" s="521"/>
      <c r="AC2166" s="521"/>
      <c r="AD2166" s="521"/>
      <c r="AE2166" s="521"/>
    </row>
    <row r="2167" spans="1:31" ht="12.75">
      <c r="B2167" s="920"/>
      <c r="C2167" s="1008"/>
      <c r="D2167" s="1008"/>
      <c r="E2167" s="1093" t="s">
        <v>22876</v>
      </c>
      <c r="F2167" s="1099"/>
      <c r="G2167" s="588"/>
      <c r="H2167" s="1012"/>
      <c r="I2167" s="1012"/>
      <c r="J2167" s="1012"/>
      <c r="K2167" s="1012"/>
      <c r="L2167" s="1012"/>
      <c r="M2167" s="921"/>
      <c r="N2167" s="117"/>
      <c r="O2167" s="518"/>
      <c r="P2167" s="519"/>
      <c r="Q2167" s="520"/>
      <c r="R2167" s="519"/>
      <c r="S2167" s="519"/>
      <c r="T2167" s="519"/>
      <c r="U2167" s="519"/>
      <c r="V2167" s="519"/>
      <c r="W2167" s="519"/>
      <c r="X2167" s="519"/>
      <c r="Y2167" s="521"/>
      <c r="Z2167" s="521"/>
      <c r="AA2167" s="521"/>
      <c r="AB2167" s="521"/>
      <c r="AC2167" s="521"/>
      <c r="AD2167" s="521"/>
      <c r="AE2167" s="521"/>
    </row>
    <row r="2168" spans="1:31" ht="12.75">
      <c r="B2168" s="920"/>
      <c r="C2168" s="1008"/>
      <c r="D2168" s="1008"/>
      <c r="E2168" s="1098" t="s">
        <v>22877</v>
      </c>
      <c r="F2168" s="1099"/>
      <c r="G2168" s="588"/>
      <c r="H2168" s="1012">
        <f>H2143</f>
        <v>480</v>
      </c>
      <c r="I2168" s="1012"/>
      <c r="J2168" s="1012"/>
      <c r="K2168" s="1012"/>
      <c r="L2168" s="1012"/>
      <c r="M2168" s="921"/>
      <c r="N2168" s="117"/>
      <c r="O2168" s="518"/>
      <c r="P2168" s="519"/>
      <c r="Q2168" s="520"/>
      <c r="R2168" s="519"/>
      <c r="S2168" s="519"/>
      <c r="T2168" s="519"/>
      <c r="U2168" s="519"/>
      <c r="V2168" s="519"/>
      <c r="W2168" s="519"/>
      <c r="X2168" s="519"/>
      <c r="Y2168" s="521"/>
      <c r="Z2168" s="521"/>
      <c r="AA2168" s="521"/>
      <c r="AB2168" s="521"/>
      <c r="AC2168" s="521"/>
      <c r="AD2168" s="521"/>
      <c r="AE2168" s="521"/>
    </row>
    <row r="2169" spans="1:31" ht="12.75">
      <c r="B2169" s="920"/>
      <c r="C2169" s="1008"/>
      <c r="D2169" s="1008"/>
      <c r="E2169" s="1093" t="s">
        <v>22878</v>
      </c>
      <c r="F2169" s="1099"/>
      <c r="G2169" s="588"/>
      <c r="H2169" s="1012"/>
      <c r="I2169" s="1012"/>
      <c r="J2169" s="1012"/>
      <c r="K2169" s="1012"/>
      <c r="L2169" s="1012"/>
      <c r="M2169" s="921"/>
      <c r="N2169" s="117"/>
      <c r="O2169" s="518"/>
      <c r="P2169" s="519"/>
      <c r="Q2169" s="520"/>
      <c r="R2169" s="519"/>
      <c r="S2169" s="519"/>
      <c r="T2169" s="519"/>
      <c r="U2169" s="519"/>
      <c r="V2169" s="519"/>
      <c r="W2169" s="519"/>
      <c r="X2169" s="519"/>
      <c r="Y2169" s="521"/>
      <c r="Z2169" s="521"/>
      <c r="AA2169" s="521"/>
      <c r="AB2169" s="521"/>
      <c r="AC2169" s="521"/>
      <c r="AD2169" s="521"/>
      <c r="AE2169" s="521"/>
    </row>
    <row r="2170" spans="1:31" ht="12.75">
      <c r="B2170" s="920"/>
      <c r="C2170" s="1008"/>
      <c r="D2170" s="1008"/>
      <c r="E2170" s="1098" t="s">
        <v>22879</v>
      </c>
      <c r="F2170" s="1099"/>
      <c r="G2170" s="1012"/>
      <c r="H2170" s="1012">
        <v>120</v>
      </c>
      <c r="I2170" s="1012"/>
      <c r="J2170" s="1012"/>
      <c r="K2170" s="1012"/>
      <c r="L2170" s="1012"/>
      <c r="M2170" s="921"/>
      <c r="N2170" s="117"/>
      <c r="O2170" s="518"/>
      <c r="P2170" s="519"/>
      <c r="Q2170" s="520"/>
      <c r="R2170" s="519"/>
      <c r="S2170" s="519"/>
      <c r="T2170" s="519"/>
      <c r="U2170" s="519"/>
      <c r="V2170" s="519"/>
      <c r="W2170" s="519"/>
      <c r="X2170" s="519"/>
      <c r="Y2170" s="521"/>
      <c r="Z2170" s="521"/>
      <c r="AA2170" s="521"/>
      <c r="AB2170" s="521"/>
      <c r="AC2170" s="521"/>
      <c r="AD2170" s="521"/>
      <c r="AE2170" s="521"/>
    </row>
    <row r="2171" spans="1:31" ht="12.75">
      <c r="B2171" s="920"/>
      <c r="C2171" s="1008"/>
      <c r="D2171" s="1008"/>
      <c r="E2171" s="1092" t="s">
        <v>23466</v>
      </c>
      <c r="F2171" s="1099"/>
      <c r="G2171" s="588"/>
      <c r="H2171" s="1012">
        <v>60</v>
      </c>
      <c r="I2171" s="1012"/>
      <c r="J2171" s="1012"/>
      <c r="K2171" s="1012"/>
      <c r="L2171" s="1012"/>
      <c r="M2171" s="921"/>
      <c r="N2171" s="117"/>
      <c r="O2171" s="518"/>
      <c r="P2171" s="519"/>
      <c r="Q2171" s="520"/>
      <c r="R2171" s="519"/>
      <c r="S2171" s="519"/>
      <c r="T2171" s="519"/>
      <c r="U2171" s="519"/>
      <c r="V2171" s="519"/>
      <c r="W2171" s="519"/>
      <c r="X2171" s="519"/>
      <c r="Y2171" s="521"/>
      <c r="Z2171" s="521"/>
      <c r="AA2171" s="521"/>
      <c r="AB2171" s="521"/>
      <c r="AC2171" s="521"/>
      <c r="AD2171" s="521"/>
      <c r="AE2171" s="521"/>
    </row>
    <row r="2172" spans="1:31" ht="12.75">
      <c r="B2172" s="920"/>
      <c r="C2172" s="1008"/>
      <c r="D2172" s="1008"/>
      <c r="E2172" s="1100" t="s">
        <v>23467</v>
      </c>
      <c r="F2172" s="1099"/>
      <c r="G2172" s="588"/>
      <c r="H2172" s="1012"/>
      <c r="I2172" s="1012"/>
      <c r="J2172" s="1012"/>
      <c r="K2172" s="1012"/>
      <c r="L2172" s="1012"/>
      <c r="M2172" s="921"/>
      <c r="N2172" s="117"/>
      <c r="O2172" s="518"/>
      <c r="P2172" s="519"/>
      <c r="Q2172" s="520"/>
      <c r="R2172" s="519"/>
      <c r="S2172" s="519"/>
      <c r="T2172" s="519"/>
      <c r="U2172" s="519"/>
      <c r="V2172" s="519"/>
      <c r="W2172" s="519"/>
      <c r="X2172" s="519"/>
      <c r="Y2172" s="521"/>
      <c r="Z2172" s="521"/>
      <c r="AA2172" s="521"/>
      <c r="AB2172" s="521"/>
      <c r="AC2172" s="521"/>
      <c r="AD2172" s="521"/>
      <c r="AE2172" s="521"/>
    </row>
    <row r="2173" spans="1:31" ht="12.75">
      <c r="B2173" s="920"/>
      <c r="C2173" s="1008"/>
      <c r="D2173" s="1008"/>
      <c r="E2173" s="1089" t="s">
        <v>23468</v>
      </c>
      <c r="F2173" s="1099"/>
      <c r="G2173" s="588"/>
      <c r="H2173" s="1012">
        <v>60</v>
      </c>
      <c r="I2173" s="1012"/>
      <c r="J2173" s="588"/>
      <c r="K2173" s="588"/>
      <c r="L2173" s="588"/>
      <c r="M2173" s="921"/>
      <c r="N2173" s="117"/>
      <c r="O2173" s="518"/>
      <c r="P2173" s="519"/>
      <c r="Q2173" s="520"/>
      <c r="R2173" s="519"/>
      <c r="S2173" s="519"/>
      <c r="T2173" s="519"/>
      <c r="U2173" s="519"/>
      <c r="V2173" s="519"/>
      <c r="W2173" s="519"/>
      <c r="X2173" s="519"/>
      <c r="Y2173" s="521"/>
      <c r="Z2173" s="521"/>
      <c r="AA2173" s="521"/>
      <c r="AB2173" s="521"/>
      <c r="AC2173" s="521"/>
      <c r="AD2173" s="521"/>
      <c r="AE2173" s="521"/>
    </row>
    <row r="2174" spans="1:31" ht="12.75">
      <c r="B2174" s="920"/>
      <c r="C2174" s="1008"/>
      <c r="D2174" s="1008"/>
      <c r="E2174" s="1093" t="s">
        <v>22934</v>
      </c>
      <c r="F2174" s="1099"/>
      <c r="G2174" s="588"/>
      <c r="H2174" s="1016">
        <f>SUBTOTAL(9,H2163:H2173)</f>
        <v>995</v>
      </c>
      <c r="I2174" s="1012"/>
      <c r="J2174" s="1012"/>
      <c r="K2174" s="1012"/>
      <c r="L2174" s="1012"/>
      <c r="M2174" s="921"/>
      <c r="N2174" s="117"/>
      <c r="O2174" s="518"/>
      <c r="P2174" s="519"/>
      <c r="Q2174" s="520"/>
      <c r="R2174" s="519"/>
      <c r="S2174" s="519"/>
      <c r="T2174" s="519"/>
      <c r="U2174" s="519"/>
      <c r="V2174" s="519"/>
      <c r="W2174" s="519"/>
      <c r="X2174" s="519"/>
      <c r="Y2174" s="521"/>
      <c r="Z2174" s="521"/>
      <c r="AA2174" s="521"/>
      <c r="AB2174" s="521"/>
      <c r="AC2174" s="521"/>
      <c r="AD2174" s="521"/>
      <c r="AE2174" s="521"/>
    </row>
    <row r="2175" spans="1:31" ht="12.75">
      <c r="B2175" s="920"/>
      <c r="C2175" s="1008"/>
      <c r="D2175" s="1008"/>
      <c r="E2175" s="1089"/>
      <c r="F2175" s="1099"/>
      <c r="G2175" s="588"/>
      <c r="H2175" s="588"/>
      <c r="I2175" s="1012"/>
      <c r="J2175" s="588"/>
      <c r="K2175" s="588"/>
      <c r="L2175" s="588"/>
      <c r="M2175" s="921"/>
      <c r="N2175" s="117"/>
      <c r="O2175" s="518"/>
      <c r="P2175" s="519"/>
      <c r="Q2175" s="520"/>
      <c r="R2175" s="519"/>
      <c r="S2175" s="519"/>
      <c r="T2175" s="519"/>
      <c r="U2175" s="519"/>
      <c r="V2175" s="519"/>
      <c r="W2175" s="519"/>
      <c r="X2175" s="519"/>
      <c r="Y2175" s="521"/>
      <c r="Z2175" s="521"/>
      <c r="AA2175" s="521"/>
      <c r="AB2175" s="521"/>
      <c r="AC2175" s="521"/>
      <c r="AD2175" s="521"/>
      <c r="AE2175" s="521"/>
    </row>
    <row r="2176" spans="1:31" s="483" customFormat="1">
      <c r="A2176" s="927">
        <v>14</v>
      </c>
      <c r="B2176" s="891" t="str">
        <f>$B$2068&amp;"."&amp;A2176</f>
        <v>7.4.14</v>
      </c>
      <c r="C2176" s="998">
        <f ca="1">VLOOKUP($B2176,'PLANILHA ORÇAMENTÁRIA'!$C:$M,2,0)</f>
        <v>2003117</v>
      </c>
      <c r="D2176" s="998" t="str">
        <f ca="1">VLOOKUP($B2176,'PLANILHA ORÇAMENTÁRIA'!$C:$M,3,0)</f>
        <v>SICRO 3</v>
      </c>
      <c r="E2176" s="999" t="str">
        <f ca="1">VLOOKUP($B2176,'PLANILHA ORÇAMENTÁRIA'!$C:$M,4,0)</f>
        <v>ENTRADA PARA DESCIDA D'ÁGUA - EDA 02 B - AREIA E BRITA COMERCIAIS</v>
      </c>
      <c r="F2176" s="998" t="str">
        <f ca="1">VLOOKUP($B2176,'PLANILHA ORÇAMENTÁRIA'!$C:$M,5,0)</f>
        <v>UN</v>
      </c>
      <c r="G2176" s="1000" t="s">
        <v>16</v>
      </c>
      <c r="H2176" s="1001" t="s">
        <v>17</v>
      </c>
      <c r="I2176" s="1001" t="s">
        <v>18</v>
      </c>
      <c r="J2176" s="1001" t="s">
        <v>19</v>
      </c>
      <c r="K2176" s="1001" t="s">
        <v>20</v>
      </c>
      <c r="L2176" s="1001" t="s">
        <v>21</v>
      </c>
      <c r="M2176" s="901">
        <f>G2183</f>
        <v>2</v>
      </c>
      <c r="N2176" s="482"/>
    </row>
    <row r="2177" spans="1:31" ht="23.25">
      <c r="B2177" s="920"/>
      <c r="C2177" s="1008"/>
      <c r="D2177" s="1008"/>
      <c r="E2177" s="1092" t="s">
        <v>23465</v>
      </c>
      <c r="F2177" s="1099"/>
      <c r="G2177" s="588"/>
      <c r="H2177" s="588"/>
      <c r="I2177" s="1012"/>
      <c r="J2177" s="588"/>
      <c r="K2177" s="588"/>
      <c r="L2177" s="588"/>
      <c r="M2177" s="921"/>
      <c r="N2177" s="117"/>
      <c r="O2177" s="518"/>
      <c r="P2177" s="519"/>
      <c r="Q2177" s="520"/>
      <c r="R2177" s="519"/>
      <c r="S2177" s="519"/>
      <c r="T2177" s="519"/>
      <c r="U2177" s="519"/>
      <c r="V2177" s="519"/>
      <c r="W2177" s="519"/>
      <c r="X2177" s="519"/>
      <c r="Y2177" s="521"/>
      <c r="Z2177" s="521"/>
      <c r="AA2177" s="521"/>
      <c r="AB2177" s="521"/>
      <c r="AC2177" s="521"/>
      <c r="AD2177" s="521"/>
      <c r="AE2177" s="521"/>
    </row>
    <row r="2178" spans="1:31" ht="12.75">
      <c r="B2178" s="920"/>
      <c r="C2178" s="1008"/>
      <c r="D2178" s="1008"/>
      <c r="E2178" s="1092" t="s">
        <v>22915</v>
      </c>
      <c r="F2178" s="1099"/>
      <c r="G2178" s="1015"/>
      <c r="H2178" s="588"/>
      <c r="I2178" s="1012"/>
      <c r="J2178" s="588"/>
      <c r="K2178" s="588"/>
      <c r="L2178" s="588"/>
      <c r="M2178" s="921"/>
      <c r="N2178" s="117"/>
      <c r="O2178" s="518"/>
      <c r="P2178" s="519"/>
      <c r="Q2178" s="520"/>
      <c r="R2178" s="519"/>
      <c r="S2178" s="519"/>
      <c r="T2178" s="519"/>
      <c r="U2178" s="519"/>
      <c r="V2178" s="519"/>
      <c r="W2178" s="519"/>
      <c r="X2178" s="519"/>
      <c r="Y2178" s="521"/>
      <c r="Z2178" s="521"/>
      <c r="AA2178" s="521"/>
      <c r="AB2178" s="521"/>
      <c r="AC2178" s="521"/>
      <c r="AD2178" s="521"/>
      <c r="AE2178" s="521"/>
    </row>
    <row r="2179" spans="1:31" ht="12.75">
      <c r="B2179" s="920"/>
      <c r="C2179" s="1008"/>
      <c r="D2179" s="1008"/>
      <c r="E2179" s="1093" t="s">
        <v>22876</v>
      </c>
      <c r="F2179" s="1099"/>
      <c r="G2179" s="1015"/>
      <c r="H2179" s="588"/>
      <c r="I2179" s="1012"/>
      <c r="J2179" s="588"/>
      <c r="K2179" s="588"/>
      <c r="L2179" s="588"/>
      <c r="M2179" s="921"/>
      <c r="N2179" s="117"/>
      <c r="O2179" s="518"/>
      <c r="P2179" s="519"/>
      <c r="Q2179" s="520"/>
      <c r="R2179" s="519"/>
      <c r="S2179" s="519"/>
      <c r="T2179" s="519"/>
      <c r="U2179" s="519"/>
      <c r="V2179" s="519"/>
      <c r="W2179" s="519"/>
      <c r="X2179" s="519"/>
      <c r="Y2179" s="521"/>
      <c r="Z2179" s="521"/>
      <c r="AA2179" s="521"/>
      <c r="AB2179" s="521"/>
      <c r="AC2179" s="521"/>
      <c r="AD2179" s="521"/>
      <c r="AE2179" s="521"/>
    </row>
    <row r="2180" spans="1:31" ht="12.75">
      <c r="B2180" s="920"/>
      <c r="C2180" s="1008"/>
      <c r="D2180" s="1008"/>
      <c r="E2180" s="1098" t="s">
        <v>23459</v>
      </c>
      <c r="F2180" s="1099"/>
      <c r="G2180" s="588">
        <v>1</v>
      </c>
      <c r="H2180" s="588"/>
      <c r="I2180" s="1012"/>
      <c r="J2180" s="588"/>
      <c r="K2180" s="588"/>
      <c r="L2180" s="588"/>
      <c r="M2180" s="921"/>
      <c r="N2180" s="117"/>
      <c r="O2180" s="518"/>
      <c r="P2180" s="519"/>
      <c r="Q2180" s="520"/>
      <c r="R2180" s="519"/>
      <c r="S2180" s="519"/>
      <c r="T2180" s="519"/>
      <c r="U2180" s="519"/>
      <c r="V2180" s="519"/>
      <c r="W2180" s="519"/>
      <c r="X2180" s="519"/>
      <c r="Y2180" s="521"/>
      <c r="Z2180" s="521"/>
      <c r="AA2180" s="521"/>
      <c r="AB2180" s="521"/>
      <c r="AC2180" s="521"/>
      <c r="AD2180" s="521"/>
      <c r="AE2180" s="521"/>
    </row>
    <row r="2181" spans="1:31" ht="12.75">
      <c r="B2181" s="920"/>
      <c r="C2181" s="1008"/>
      <c r="D2181" s="1008"/>
      <c r="E2181" s="1093" t="s">
        <v>22841</v>
      </c>
      <c r="F2181" s="1099"/>
      <c r="G2181" s="1015"/>
      <c r="H2181" s="588"/>
      <c r="I2181" s="1012"/>
      <c r="J2181" s="588"/>
      <c r="K2181" s="588"/>
      <c r="L2181" s="588"/>
      <c r="M2181" s="921"/>
      <c r="N2181" s="117"/>
      <c r="O2181" s="518"/>
      <c r="P2181" s="519"/>
      <c r="Q2181" s="520"/>
      <c r="R2181" s="519"/>
      <c r="S2181" s="519"/>
      <c r="T2181" s="519"/>
      <c r="U2181" s="519"/>
      <c r="V2181" s="519"/>
      <c r="W2181" s="519"/>
      <c r="X2181" s="519"/>
      <c r="Y2181" s="521"/>
      <c r="Z2181" s="521"/>
      <c r="AA2181" s="521"/>
      <c r="AB2181" s="521"/>
      <c r="AC2181" s="521"/>
      <c r="AD2181" s="521"/>
      <c r="AE2181" s="521"/>
    </row>
    <row r="2182" spans="1:31" ht="12.75">
      <c r="B2182" s="920"/>
      <c r="C2182" s="1008"/>
      <c r="D2182" s="1008"/>
      <c r="E2182" s="1098" t="s">
        <v>23469</v>
      </c>
      <c r="F2182" s="1099"/>
      <c r="G2182" s="588">
        <v>1</v>
      </c>
      <c r="H2182" s="588"/>
      <c r="I2182" s="1012"/>
      <c r="J2182" s="588"/>
      <c r="K2182" s="588"/>
      <c r="L2182" s="588"/>
      <c r="M2182" s="921"/>
      <c r="N2182" s="117"/>
      <c r="O2182" s="518"/>
      <c r="P2182" s="519"/>
      <c r="Q2182" s="520"/>
      <c r="R2182" s="519"/>
      <c r="S2182" s="519"/>
      <c r="T2182" s="519"/>
      <c r="U2182" s="519"/>
      <c r="V2182" s="519"/>
      <c r="W2182" s="519"/>
      <c r="X2182" s="519"/>
      <c r="Y2182" s="521"/>
      <c r="Z2182" s="521"/>
      <c r="AA2182" s="521"/>
      <c r="AB2182" s="521"/>
      <c r="AC2182" s="521"/>
      <c r="AD2182" s="521"/>
      <c r="AE2182" s="521"/>
    </row>
    <row r="2183" spans="1:31" ht="12.75">
      <c r="B2183" s="920"/>
      <c r="C2183" s="1008"/>
      <c r="D2183" s="1008"/>
      <c r="E2183" s="1092"/>
      <c r="F2183" s="1099"/>
      <c r="G2183" s="1015">
        <f>SUM(G2180:G2182)</f>
        <v>2</v>
      </c>
      <c r="H2183" s="588"/>
      <c r="I2183" s="1012"/>
      <c r="J2183" s="588"/>
      <c r="K2183" s="588"/>
      <c r="L2183" s="588"/>
      <c r="M2183" s="921"/>
      <c r="N2183" s="117"/>
      <c r="O2183" s="518"/>
      <c r="P2183" s="519"/>
      <c r="Q2183" s="520"/>
      <c r="R2183" s="519"/>
      <c r="S2183" s="519"/>
      <c r="T2183" s="519"/>
      <c r="U2183" s="519"/>
      <c r="V2183" s="519"/>
      <c r="W2183" s="519"/>
      <c r="X2183" s="519"/>
      <c r="Y2183" s="521"/>
      <c r="Z2183" s="521"/>
      <c r="AA2183" s="521"/>
      <c r="AB2183" s="521"/>
      <c r="AC2183" s="521"/>
      <c r="AD2183" s="521"/>
      <c r="AE2183" s="521"/>
    </row>
    <row r="2184" spans="1:31" ht="12.75">
      <c r="B2184" s="920"/>
      <c r="C2184" s="1008"/>
      <c r="D2184" s="1008"/>
      <c r="E2184" s="1092"/>
      <c r="F2184" s="1099"/>
      <c r="G2184" s="588"/>
      <c r="H2184" s="588"/>
      <c r="I2184" s="1012"/>
      <c r="J2184" s="588"/>
      <c r="K2184" s="588"/>
      <c r="L2184" s="588"/>
      <c r="M2184" s="921"/>
      <c r="N2184" s="117"/>
      <c r="O2184" s="518"/>
      <c r="P2184" s="519"/>
      <c r="Q2184" s="520"/>
      <c r="R2184" s="519"/>
      <c r="S2184" s="519"/>
      <c r="T2184" s="519"/>
      <c r="U2184" s="519"/>
      <c r="V2184" s="519"/>
      <c r="W2184" s="519"/>
      <c r="X2184" s="519"/>
      <c r="Y2184" s="521"/>
      <c r="Z2184" s="521"/>
      <c r="AA2184" s="521"/>
      <c r="AB2184" s="521"/>
      <c r="AC2184" s="521"/>
      <c r="AD2184" s="521"/>
      <c r="AE2184" s="521"/>
    </row>
    <row r="2185" spans="1:31" s="483" customFormat="1">
      <c r="A2185" s="927">
        <v>15</v>
      </c>
      <c r="B2185" s="891" t="str">
        <f>$B$2068&amp;"."&amp;A2185</f>
        <v>7.4.15</v>
      </c>
      <c r="C2185" s="998">
        <f ca="1">VLOOKUP($B2185,'PLANILHA ORÇAMENTÁRIA'!$C:$M,2,0)</f>
        <v>2003403</v>
      </c>
      <c r="D2185" s="998" t="str">
        <f ca="1">VLOOKUP($B2185,'PLANILHA ORÇAMENTÁRIA'!$C:$M,3,0)</f>
        <v>SICRO 3</v>
      </c>
      <c r="E2185" s="999" t="str">
        <f ca="1">VLOOKUP($B2185,'PLANILHA ORÇAMENTÁRIA'!$C:$M,4,0)</f>
        <v>DESCIDA D'ÁGUA DE CORTES EM DEGRAUS - DCD 80-40 - AREIA E BRITA COMERCIAIS</v>
      </c>
      <c r="F2185" s="998" t="str">
        <f ca="1">VLOOKUP($B2185,'PLANILHA ORÇAMENTÁRIA'!$C:$M,5,0)</f>
        <v>M</v>
      </c>
      <c r="G2185" s="1000" t="s">
        <v>16</v>
      </c>
      <c r="H2185" s="1001" t="s">
        <v>17</v>
      </c>
      <c r="I2185" s="1001" t="s">
        <v>18</v>
      </c>
      <c r="J2185" s="1001" t="s">
        <v>19</v>
      </c>
      <c r="K2185" s="1001" t="s">
        <v>20</v>
      </c>
      <c r="L2185" s="1001" t="s">
        <v>21</v>
      </c>
      <c r="M2185" s="901">
        <f>H2194</f>
        <v>25</v>
      </c>
      <c r="N2185" s="482"/>
    </row>
    <row r="2186" spans="1:31" ht="23.25">
      <c r="B2186" s="920"/>
      <c r="C2186" s="1008"/>
      <c r="D2186" s="1008"/>
      <c r="E2186" s="1092" t="s">
        <v>23470</v>
      </c>
      <c r="F2186" s="1099"/>
      <c r="G2186" s="588"/>
      <c r="H2186" s="1012"/>
      <c r="I2186" s="1012"/>
      <c r="J2186" s="588"/>
      <c r="K2186" s="588"/>
      <c r="L2186" s="588"/>
      <c r="M2186" s="921"/>
      <c r="N2186" s="117"/>
      <c r="O2186" s="518"/>
      <c r="P2186" s="519"/>
      <c r="Q2186" s="520"/>
      <c r="R2186" s="519"/>
      <c r="S2186" s="519"/>
      <c r="T2186" s="519"/>
      <c r="U2186" s="519"/>
      <c r="V2186" s="519"/>
      <c r="W2186" s="519"/>
      <c r="X2186" s="519"/>
      <c r="Y2186" s="521"/>
      <c r="Z2186" s="521"/>
      <c r="AA2186" s="521"/>
      <c r="AB2186" s="521"/>
      <c r="AC2186" s="521"/>
      <c r="AD2186" s="521"/>
      <c r="AE2186" s="521"/>
    </row>
    <row r="2187" spans="1:31" ht="12.75">
      <c r="B2187" s="920"/>
      <c r="C2187" s="1008"/>
      <c r="D2187" s="1008"/>
      <c r="E2187" s="1092" t="s">
        <v>22916</v>
      </c>
      <c r="F2187" s="1099"/>
      <c r="G2187" s="588"/>
      <c r="H2187" s="1016"/>
      <c r="I2187" s="1012"/>
      <c r="J2187" s="588"/>
      <c r="K2187" s="588"/>
      <c r="L2187" s="588"/>
      <c r="M2187" s="921"/>
      <c r="N2187" s="117"/>
      <c r="O2187" s="518"/>
      <c r="P2187" s="519"/>
      <c r="Q2187" s="520"/>
      <c r="R2187" s="519"/>
      <c r="S2187" s="519"/>
      <c r="T2187" s="519"/>
      <c r="U2187" s="519"/>
      <c r="V2187" s="519"/>
      <c r="W2187" s="519"/>
      <c r="X2187" s="519"/>
      <c r="Y2187" s="521"/>
      <c r="Z2187" s="521"/>
      <c r="AA2187" s="521"/>
      <c r="AB2187" s="521"/>
      <c r="AC2187" s="521"/>
      <c r="AD2187" s="521"/>
      <c r="AE2187" s="521"/>
    </row>
    <row r="2188" spans="1:31" ht="12.75">
      <c r="B2188" s="920"/>
      <c r="C2188" s="1008"/>
      <c r="D2188" s="1008"/>
      <c r="E2188" s="1097" t="s">
        <v>22841</v>
      </c>
      <c r="F2188" s="1099"/>
      <c r="G2188" s="588"/>
      <c r="H2188" s="1012"/>
      <c r="I2188" s="1012"/>
      <c r="J2188" s="588"/>
      <c r="K2188" s="588"/>
      <c r="L2188" s="588"/>
      <c r="M2188" s="921"/>
      <c r="N2188" s="117"/>
      <c r="O2188" s="518"/>
      <c r="P2188" s="519"/>
      <c r="Q2188" s="520"/>
      <c r="R2188" s="519"/>
      <c r="S2188" s="519"/>
      <c r="T2188" s="519"/>
      <c r="U2188" s="519"/>
      <c r="V2188" s="519"/>
      <c r="W2188" s="519"/>
      <c r="X2188" s="519"/>
      <c r="Y2188" s="521"/>
      <c r="Z2188" s="521"/>
      <c r="AA2188" s="521"/>
      <c r="AB2188" s="521"/>
      <c r="AC2188" s="521"/>
      <c r="AD2188" s="521"/>
      <c r="AE2188" s="521"/>
    </row>
    <row r="2189" spans="1:31" ht="12.75">
      <c r="B2189" s="920"/>
      <c r="C2189" s="1008"/>
      <c r="D2189" s="1008"/>
      <c r="E2189" s="1089" t="s">
        <v>23455</v>
      </c>
      <c r="F2189" s="1099"/>
      <c r="G2189" s="588"/>
      <c r="H2189" s="1012">
        <v>6</v>
      </c>
      <c r="I2189" s="1012"/>
      <c r="J2189" s="588"/>
      <c r="K2189" s="588"/>
      <c r="L2189" s="588"/>
      <c r="M2189" s="921"/>
      <c r="N2189" s="117"/>
      <c r="O2189" s="518"/>
      <c r="P2189" s="519"/>
      <c r="Q2189" s="520"/>
      <c r="R2189" s="519"/>
      <c r="S2189" s="519"/>
      <c r="T2189" s="519"/>
      <c r="U2189" s="519"/>
      <c r="V2189" s="519"/>
      <c r="W2189" s="519"/>
      <c r="X2189" s="519"/>
      <c r="Y2189" s="521"/>
      <c r="Z2189" s="521"/>
      <c r="AA2189" s="521"/>
      <c r="AB2189" s="521"/>
      <c r="AC2189" s="521"/>
      <c r="AD2189" s="521"/>
      <c r="AE2189" s="521"/>
    </row>
    <row r="2190" spans="1:31" ht="12.75">
      <c r="B2190" s="920"/>
      <c r="C2190" s="1008"/>
      <c r="D2190" s="1008"/>
      <c r="E2190" s="1089" t="s">
        <v>23455</v>
      </c>
      <c r="F2190" s="1099"/>
      <c r="G2190" s="588"/>
      <c r="H2190" s="1012">
        <v>5</v>
      </c>
      <c r="I2190" s="1012"/>
      <c r="J2190" s="588"/>
      <c r="K2190" s="588"/>
      <c r="L2190" s="588"/>
      <c r="M2190" s="921"/>
      <c r="N2190" s="117"/>
      <c r="O2190" s="518"/>
      <c r="P2190" s="519"/>
      <c r="Q2190" s="520"/>
      <c r="R2190" s="519"/>
      <c r="S2190" s="519"/>
      <c r="T2190" s="519"/>
      <c r="U2190" s="519"/>
      <c r="V2190" s="519"/>
      <c r="W2190" s="519"/>
      <c r="X2190" s="519"/>
      <c r="Y2190" s="521"/>
      <c r="Z2190" s="521"/>
      <c r="AA2190" s="521"/>
      <c r="AB2190" s="521"/>
      <c r="AC2190" s="521"/>
      <c r="AD2190" s="521"/>
      <c r="AE2190" s="521"/>
    </row>
    <row r="2191" spans="1:31" ht="12.75">
      <c r="B2191" s="920"/>
      <c r="C2191" s="1008"/>
      <c r="D2191" s="1008"/>
      <c r="E2191" s="1089" t="s">
        <v>23455</v>
      </c>
      <c r="F2191" s="1099"/>
      <c r="G2191" s="588"/>
      <c r="H2191" s="1012">
        <v>10</v>
      </c>
      <c r="I2191" s="1012"/>
      <c r="J2191" s="588"/>
      <c r="K2191" s="588"/>
      <c r="L2191" s="588"/>
      <c r="M2191" s="921"/>
      <c r="N2191" s="117"/>
      <c r="O2191" s="518"/>
      <c r="P2191" s="519"/>
      <c r="Q2191" s="520"/>
      <c r="R2191" s="519"/>
      <c r="S2191" s="519"/>
      <c r="T2191" s="519"/>
      <c r="U2191" s="519"/>
      <c r="V2191" s="519"/>
      <c r="W2191" s="519"/>
      <c r="X2191" s="519"/>
      <c r="Y2191" s="521"/>
      <c r="Z2191" s="521"/>
      <c r="AA2191" s="521"/>
      <c r="AB2191" s="521"/>
      <c r="AC2191" s="521"/>
      <c r="AD2191" s="521"/>
      <c r="AE2191" s="521"/>
    </row>
    <row r="2192" spans="1:31" ht="12.75">
      <c r="B2192" s="920"/>
      <c r="C2192" s="1008"/>
      <c r="D2192" s="1008"/>
      <c r="E2192" s="1097" t="s">
        <v>22873</v>
      </c>
      <c r="F2192" s="1099"/>
      <c r="G2192" s="588"/>
      <c r="H2192" s="1012"/>
      <c r="I2192" s="1012"/>
      <c r="J2192" s="588"/>
      <c r="K2192" s="588"/>
      <c r="L2192" s="588"/>
      <c r="M2192" s="921"/>
      <c r="N2192" s="117"/>
      <c r="O2192" s="518"/>
      <c r="P2192" s="519"/>
      <c r="Q2192" s="520"/>
      <c r="R2192" s="519"/>
      <c r="S2192" s="519"/>
      <c r="T2192" s="519"/>
      <c r="U2192" s="519"/>
      <c r="V2192" s="519"/>
      <c r="W2192" s="519"/>
      <c r="X2192" s="519"/>
      <c r="Y2192" s="521"/>
      <c r="Z2192" s="521"/>
      <c r="AA2192" s="521"/>
      <c r="AB2192" s="521"/>
      <c r="AC2192" s="521"/>
      <c r="AD2192" s="521"/>
      <c r="AE2192" s="521"/>
    </row>
    <row r="2193" spans="1:31" ht="12.75">
      <c r="B2193" s="920"/>
      <c r="C2193" s="1008"/>
      <c r="D2193" s="1008"/>
      <c r="E2193" s="1089" t="s">
        <v>23453</v>
      </c>
      <c r="F2193" s="1099"/>
      <c r="G2193" s="588"/>
      <c r="H2193" s="1012">
        <v>4</v>
      </c>
      <c r="I2193" s="1012"/>
      <c r="J2193" s="588"/>
      <c r="K2193" s="588"/>
      <c r="L2193" s="588"/>
      <c r="M2193" s="921"/>
      <c r="N2193" s="117"/>
      <c r="O2193" s="518"/>
      <c r="P2193" s="519"/>
      <c r="Q2193" s="520"/>
      <c r="R2193" s="519"/>
      <c r="S2193" s="519"/>
      <c r="T2193" s="519"/>
      <c r="U2193" s="519"/>
      <c r="V2193" s="519"/>
      <c r="W2193" s="519"/>
      <c r="X2193" s="519"/>
      <c r="Y2193" s="521"/>
      <c r="Z2193" s="521"/>
      <c r="AA2193" s="521"/>
      <c r="AB2193" s="521"/>
      <c r="AC2193" s="521"/>
      <c r="AD2193" s="521"/>
      <c r="AE2193" s="521"/>
    </row>
    <row r="2194" spans="1:31" ht="12.75">
      <c r="B2194" s="920"/>
      <c r="C2194" s="1008"/>
      <c r="D2194" s="1008"/>
      <c r="E2194" s="1089"/>
      <c r="F2194" s="1099"/>
      <c r="G2194" s="588"/>
      <c r="H2194" s="1016">
        <f>SUM(H2189:H2193)</f>
        <v>25</v>
      </c>
      <c r="I2194" s="1012"/>
      <c r="J2194" s="588"/>
      <c r="K2194" s="588"/>
      <c r="L2194" s="588"/>
      <c r="M2194" s="921"/>
      <c r="N2194" s="117"/>
      <c r="O2194" s="518"/>
      <c r="P2194" s="519"/>
      <c r="Q2194" s="520"/>
      <c r="R2194" s="519"/>
      <c r="S2194" s="519"/>
      <c r="T2194" s="519"/>
      <c r="U2194" s="519"/>
      <c r="V2194" s="519"/>
      <c r="W2194" s="519"/>
      <c r="X2194" s="519"/>
      <c r="Y2194" s="521"/>
      <c r="Z2194" s="521"/>
      <c r="AA2194" s="521"/>
      <c r="AB2194" s="521"/>
      <c r="AC2194" s="521"/>
      <c r="AD2194" s="521"/>
      <c r="AE2194" s="521"/>
    </row>
    <row r="2195" spans="1:31" ht="12.75">
      <c r="B2195" s="920"/>
      <c r="C2195" s="1008"/>
      <c r="D2195" s="1008"/>
      <c r="E2195" s="1089"/>
      <c r="F2195" s="1099"/>
      <c r="G2195" s="588"/>
      <c r="H2195" s="1012"/>
      <c r="I2195" s="1012"/>
      <c r="J2195" s="588"/>
      <c r="K2195" s="588"/>
      <c r="L2195" s="588"/>
      <c r="M2195" s="921"/>
      <c r="N2195" s="117"/>
      <c r="O2195" s="518"/>
      <c r="P2195" s="519"/>
      <c r="Q2195" s="520"/>
      <c r="R2195" s="519"/>
      <c r="S2195" s="519"/>
      <c r="T2195" s="519"/>
      <c r="U2195" s="519"/>
      <c r="V2195" s="519"/>
      <c r="W2195" s="519"/>
      <c r="X2195" s="519"/>
      <c r="Y2195" s="521"/>
      <c r="Z2195" s="521"/>
      <c r="AA2195" s="521"/>
      <c r="AB2195" s="521"/>
      <c r="AC2195" s="521"/>
      <c r="AD2195" s="521"/>
      <c r="AE2195" s="521"/>
    </row>
    <row r="2196" spans="1:31" s="483" customFormat="1" ht="24.75">
      <c r="A2196" s="927">
        <v>16</v>
      </c>
      <c r="B2196" s="891" t="str">
        <f>$B$2068&amp;"."&amp;A2196</f>
        <v>7.4.16</v>
      </c>
      <c r="C2196" s="998">
        <f ca="1">VLOOKUP($B2196,'PLANILHA ORÇAMENTÁRIA'!$C:$M,2,0)</f>
        <v>2003309</v>
      </c>
      <c r="D2196" s="998" t="str">
        <f ca="1">VLOOKUP($B2196,'PLANILHA ORÇAMENTÁRIA'!$C:$M,3,0)</f>
        <v>SICRO 3</v>
      </c>
      <c r="E2196" s="999" t="str">
        <f ca="1">VLOOKUP($B2196,'PLANILHA ORÇAMENTÁRIA'!$C:$M,4,0)</f>
        <v>VALETA DE PROTEÇÃO DE CORTES COM REVESTIMENTO DE CONCRETO - VPCC 120-30 - ESCAVAÇÃO MECÂNICA - AREIA E BRITA COMERCIAIS</v>
      </c>
      <c r="F2196" s="998" t="str">
        <f ca="1">VLOOKUP($B2196,'PLANILHA ORÇAMENTÁRIA'!$C:$M,5,0)</f>
        <v>M</v>
      </c>
      <c r="G2196" s="1000" t="s">
        <v>16</v>
      </c>
      <c r="H2196" s="1001" t="s">
        <v>17</v>
      </c>
      <c r="I2196" s="1001" t="s">
        <v>18</v>
      </c>
      <c r="J2196" s="1001" t="s">
        <v>19</v>
      </c>
      <c r="K2196" s="1001" t="s">
        <v>20</v>
      </c>
      <c r="L2196" s="1001" t="s">
        <v>21</v>
      </c>
      <c r="M2196" s="901">
        <f>H2203</f>
        <v>300</v>
      </c>
      <c r="N2196" s="482"/>
    </row>
    <row r="2197" spans="1:31" ht="23.25">
      <c r="B2197" s="920"/>
      <c r="C2197" s="1008"/>
      <c r="D2197" s="1008"/>
      <c r="E2197" s="1092" t="s">
        <v>23470</v>
      </c>
      <c r="F2197" s="1099"/>
      <c r="G2197" s="588"/>
      <c r="H2197" s="1012"/>
      <c r="I2197" s="1012"/>
      <c r="J2197" s="588"/>
      <c r="K2197" s="588"/>
      <c r="L2197" s="588"/>
      <c r="M2197" s="921"/>
      <c r="N2197" s="117"/>
      <c r="O2197" s="518"/>
      <c r="P2197" s="519"/>
      <c r="Q2197" s="520"/>
      <c r="R2197" s="519"/>
      <c r="S2197" s="519"/>
      <c r="T2197" s="519"/>
      <c r="U2197" s="519"/>
      <c r="V2197" s="519"/>
      <c r="W2197" s="519"/>
      <c r="X2197" s="519"/>
      <c r="Y2197" s="521"/>
      <c r="Z2197" s="521"/>
      <c r="AA2197" s="521"/>
      <c r="AB2197" s="521"/>
      <c r="AC2197" s="521"/>
      <c r="AD2197" s="521"/>
      <c r="AE2197" s="521"/>
    </row>
    <row r="2198" spans="1:31" ht="12.75">
      <c r="B2198" s="920"/>
      <c r="C2198" s="1008"/>
      <c r="D2198" s="1008"/>
      <c r="E2198" s="1093" t="s">
        <v>22878</v>
      </c>
      <c r="F2198" s="1099"/>
      <c r="G2198" s="588"/>
      <c r="H2198" s="1012"/>
      <c r="I2198" s="1012"/>
      <c r="J2198" s="588"/>
      <c r="K2198" s="588"/>
      <c r="L2198" s="588"/>
      <c r="M2198" s="921"/>
      <c r="N2198" s="117"/>
      <c r="O2198" s="518"/>
      <c r="P2198" s="519"/>
      <c r="Q2198" s="520"/>
      <c r="R2198" s="519"/>
      <c r="S2198" s="519"/>
      <c r="T2198" s="519"/>
      <c r="U2198" s="519"/>
      <c r="V2198" s="519"/>
      <c r="W2198" s="519"/>
      <c r="X2198" s="519"/>
      <c r="Y2198" s="521"/>
      <c r="Z2198" s="521"/>
      <c r="AA2198" s="521"/>
      <c r="AB2198" s="521"/>
      <c r="AC2198" s="521"/>
      <c r="AD2198" s="521"/>
      <c r="AE2198" s="521"/>
    </row>
    <row r="2199" spans="1:31" ht="12.75">
      <c r="B2199" s="920"/>
      <c r="C2199" s="1008"/>
      <c r="D2199" s="1008"/>
      <c r="E2199" s="1095" t="s">
        <v>22884</v>
      </c>
      <c r="F2199" s="1099"/>
      <c r="G2199" s="588"/>
      <c r="H2199" s="1012">
        <v>140</v>
      </c>
      <c r="I2199" s="1012"/>
      <c r="J2199" s="588"/>
      <c r="K2199" s="588"/>
      <c r="L2199" s="588"/>
      <c r="M2199" s="921"/>
      <c r="N2199" s="117"/>
      <c r="O2199" s="518"/>
      <c r="P2199" s="519"/>
      <c r="Q2199" s="520"/>
      <c r="R2199" s="519"/>
      <c r="S2199" s="519"/>
      <c r="T2199" s="519"/>
      <c r="U2199" s="519"/>
      <c r="V2199" s="519"/>
      <c r="W2199" s="519"/>
      <c r="X2199" s="519"/>
      <c r="Y2199" s="521"/>
      <c r="Z2199" s="521"/>
      <c r="AA2199" s="521"/>
      <c r="AB2199" s="521"/>
      <c r="AC2199" s="521"/>
      <c r="AD2199" s="521"/>
      <c r="AE2199" s="521"/>
    </row>
    <row r="2200" spans="1:31" ht="12.75">
      <c r="B2200" s="920"/>
      <c r="C2200" s="1008"/>
      <c r="D2200" s="1008"/>
      <c r="E2200" s="1093" t="s">
        <v>22873</v>
      </c>
      <c r="F2200" s="1099"/>
      <c r="G2200" s="588"/>
      <c r="H2200" s="1012"/>
      <c r="I2200" s="1012"/>
      <c r="J2200" s="588"/>
      <c r="K2200" s="588"/>
      <c r="L2200" s="588"/>
      <c r="M2200" s="921"/>
      <c r="N2200" s="117"/>
      <c r="O2200" s="518"/>
      <c r="P2200" s="519"/>
      <c r="Q2200" s="520"/>
      <c r="R2200" s="519"/>
      <c r="S2200" s="519"/>
      <c r="T2200" s="519"/>
      <c r="U2200" s="519"/>
      <c r="V2200" s="519"/>
      <c r="W2200" s="519"/>
      <c r="X2200" s="519"/>
      <c r="Y2200" s="521"/>
      <c r="Z2200" s="521"/>
      <c r="AA2200" s="521"/>
      <c r="AB2200" s="521"/>
      <c r="AC2200" s="521"/>
      <c r="AD2200" s="521"/>
      <c r="AE2200" s="521"/>
    </row>
    <row r="2201" spans="1:31" ht="12.75">
      <c r="B2201" s="920"/>
      <c r="C2201" s="1008"/>
      <c r="D2201" s="1008"/>
      <c r="E2201" s="1095" t="s">
        <v>22885</v>
      </c>
      <c r="F2201" s="1099"/>
      <c r="G2201" s="588"/>
      <c r="H2201" s="1012">
        <v>160</v>
      </c>
      <c r="I2201" s="1012"/>
      <c r="J2201" s="588"/>
      <c r="K2201" s="588"/>
      <c r="L2201" s="588"/>
      <c r="M2201" s="921"/>
      <c r="N2201" s="117"/>
      <c r="O2201" s="518"/>
      <c r="P2201" s="519"/>
      <c r="Q2201" s="520"/>
      <c r="R2201" s="519"/>
      <c r="S2201" s="519"/>
      <c r="T2201" s="519"/>
      <c r="U2201" s="519"/>
      <c r="V2201" s="519"/>
      <c r="W2201" s="519"/>
      <c r="X2201" s="519"/>
      <c r="Y2201" s="521"/>
      <c r="Z2201" s="521"/>
      <c r="AA2201" s="521"/>
      <c r="AB2201" s="521"/>
      <c r="AC2201" s="521"/>
      <c r="AD2201" s="521"/>
      <c r="AE2201" s="521"/>
    </row>
    <row r="2202" spans="1:31" ht="12.75">
      <c r="B2202" s="920"/>
      <c r="C2202" s="1008"/>
      <c r="D2202" s="1008"/>
      <c r="E2202" s="1092"/>
      <c r="F2202" s="1099"/>
      <c r="G2202" s="588"/>
      <c r="H2202" s="1012"/>
      <c r="I2202" s="1012"/>
      <c r="J2202" s="588"/>
      <c r="K2202" s="588"/>
      <c r="L2202" s="588"/>
      <c r="M2202" s="921"/>
      <c r="N2202" s="117"/>
      <c r="O2202" s="518"/>
      <c r="P2202" s="519"/>
      <c r="Q2202" s="520"/>
      <c r="R2202" s="519"/>
      <c r="S2202" s="519"/>
      <c r="T2202" s="519"/>
      <c r="U2202" s="519"/>
      <c r="V2202" s="519"/>
      <c r="W2202" s="519"/>
      <c r="X2202" s="519"/>
      <c r="Y2202" s="521"/>
      <c r="Z2202" s="521"/>
      <c r="AA2202" s="521"/>
      <c r="AB2202" s="521"/>
      <c r="AC2202" s="521"/>
      <c r="AD2202" s="521"/>
      <c r="AE2202" s="521"/>
    </row>
    <row r="2203" spans="1:31" ht="12.75">
      <c r="B2203" s="920"/>
      <c r="C2203" s="1008"/>
      <c r="D2203" s="1008"/>
      <c r="E2203" s="1093" t="s">
        <v>22935</v>
      </c>
      <c r="F2203" s="1099"/>
      <c r="G2203" s="588"/>
      <c r="H2203" s="1016">
        <f>SUM(H2198:H2201)</f>
        <v>300</v>
      </c>
      <c r="I2203" s="1012"/>
      <c r="J2203" s="588"/>
      <c r="K2203" s="588"/>
      <c r="L2203" s="588"/>
      <c r="M2203" s="921"/>
      <c r="N2203" s="117"/>
      <c r="O2203" s="518"/>
      <c r="P2203" s="519"/>
      <c r="Q2203" s="520"/>
      <c r="R2203" s="519"/>
      <c r="S2203" s="519"/>
      <c r="T2203" s="519"/>
      <c r="U2203" s="519"/>
      <c r="V2203" s="519"/>
      <c r="W2203" s="519"/>
      <c r="X2203" s="519"/>
      <c r="Y2203" s="521"/>
      <c r="Z2203" s="521"/>
      <c r="AA2203" s="521"/>
      <c r="AB2203" s="521"/>
      <c r="AC2203" s="521"/>
      <c r="AD2203" s="521"/>
      <c r="AE2203" s="521"/>
    </row>
    <row r="2204" spans="1:31" ht="12.75">
      <c r="B2204" s="920"/>
      <c r="C2204" s="1008"/>
      <c r="D2204" s="1008"/>
      <c r="E2204" s="1092"/>
      <c r="F2204" s="1099"/>
      <c r="G2204" s="588"/>
      <c r="H2204" s="1012"/>
      <c r="I2204" s="1012"/>
      <c r="J2204" s="588"/>
      <c r="K2204" s="588"/>
      <c r="L2204" s="588"/>
      <c r="M2204" s="921"/>
      <c r="N2204" s="117"/>
      <c r="O2204" s="518"/>
      <c r="P2204" s="519"/>
      <c r="Q2204" s="520"/>
      <c r="R2204" s="519"/>
      <c r="S2204" s="519"/>
      <c r="T2204" s="519"/>
      <c r="U2204" s="519"/>
      <c r="V2204" s="519"/>
      <c r="W2204" s="519"/>
      <c r="X2204" s="519"/>
      <c r="Y2204" s="521"/>
      <c r="Z2204" s="521"/>
      <c r="AA2204" s="521"/>
      <c r="AB2204" s="521"/>
      <c r="AC2204" s="521"/>
      <c r="AD2204" s="521"/>
      <c r="AE2204" s="521"/>
    </row>
    <row r="2205" spans="1:31" s="483" customFormat="1" ht="24.75">
      <c r="A2205" s="927">
        <v>17</v>
      </c>
      <c r="B2205" s="891" t="str">
        <f>$B$2068&amp;"."&amp;A2205</f>
        <v>7.4.17</v>
      </c>
      <c r="C2205" s="998">
        <f ca="1">VLOOKUP($B2205,'PLANILHA ORÇAMENTÁRIA'!$C:$M,2,0)</f>
        <v>2003571</v>
      </c>
      <c r="D2205" s="998" t="str">
        <f ca="1">VLOOKUP($B2205,'PLANILHA ORÇAMENTÁRIA'!$C:$M,3,0)</f>
        <v>SICRO 3</v>
      </c>
      <c r="E2205" s="999" t="str">
        <f ca="1">VLOOKUP($B2205,'PLANILHA ORÇAMENTÁRIA'!$C:$M,4,0)</f>
        <v>DRENO LONGITUDINAL PROFUNDO PARA CORTE EM SOLO - DPS 08 - TUBO DE CONCRETO PERFURADO E BRITA COMERCIAL</v>
      </c>
      <c r="F2205" s="998" t="str">
        <f ca="1">VLOOKUP($B2205,'PLANILHA ORÇAMENTÁRIA'!$C:$M,5,0)</f>
        <v>M</v>
      </c>
      <c r="G2205" s="1000" t="s">
        <v>16</v>
      </c>
      <c r="H2205" s="1001" t="s">
        <v>17</v>
      </c>
      <c r="I2205" s="1001" t="s">
        <v>18</v>
      </c>
      <c r="J2205" s="1001" t="s">
        <v>19</v>
      </c>
      <c r="K2205" s="1001" t="s">
        <v>20</v>
      </c>
      <c r="L2205" s="1001" t="s">
        <v>21</v>
      </c>
      <c r="M2205" s="901">
        <f>H2219</f>
        <v>1030</v>
      </c>
      <c r="N2205" s="482"/>
    </row>
    <row r="2206" spans="1:31" ht="23.25">
      <c r="B2206" s="920"/>
      <c r="C2206" s="1008"/>
      <c r="D2206" s="1009"/>
      <c r="E2206" s="1092" t="s">
        <v>23471</v>
      </c>
      <c r="F2206" s="1101"/>
      <c r="G2206" s="588"/>
      <c r="H2206" s="1012"/>
      <c r="I2206" s="1012"/>
      <c r="J2206" s="1101"/>
      <c r="K2206" s="588"/>
      <c r="L2206" s="588"/>
      <c r="M2206" s="921"/>
      <c r="N2206" s="117"/>
      <c r="O2206" s="518"/>
      <c r="P2206" s="519"/>
      <c r="Q2206" s="520"/>
      <c r="R2206" s="519"/>
      <c r="S2206" s="519"/>
      <c r="T2206" s="519"/>
      <c r="U2206" s="519"/>
      <c r="V2206" s="519"/>
      <c r="W2206" s="519"/>
      <c r="X2206" s="519"/>
      <c r="Y2206" s="521"/>
      <c r="Z2206" s="521"/>
      <c r="AA2206" s="521"/>
      <c r="AB2206" s="521"/>
      <c r="AC2206" s="521"/>
      <c r="AD2206" s="521"/>
      <c r="AE2206" s="521"/>
    </row>
    <row r="2207" spans="1:31" ht="12.75">
      <c r="B2207" s="920"/>
      <c r="C2207" s="1008"/>
      <c r="D2207" s="1008"/>
      <c r="E2207" s="1093" t="s">
        <v>22873</v>
      </c>
      <c r="F2207" s="1090"/>
      <c r="G2207" s="588"/>
      <c r="H2207" s="1029"/>
      <c r="I2207" s="1012"/>
      <c r="J2207" s="588"/>
      <c r="K2207" s="588"/>
      <c r="L2207" s="588"/>
      <c r="M2207" s="921"/>
      <c r="N2207" s="117"/>
      <c r="O2207" s="518"/>
      <c r="P2207" s="519"/>
      <c r="Q2207" s="520"/>
      <c r="R2207" s="519"/>
      <c r="S2207" s="519"/>
      <c r="T2207" s="519"/>
      <c r="U2207" s="519"/>
      <c r="V2207" s="519"/>
      <c r="W2207" s="519"/>
      <c r="X2207" s="519"/>
      <c r="Y2207" s="521"/>
      <c r="Z2207" s="521"/>
      <c r="AA2207" s="521"/>
      <c r="AB2207" s="521"/>
      <c r="AC2207" s="521"/>
      <c r="AD2207" s="521"/>
      <c r="AE2207" s="521"/>
    </row>
    <row r="2208" spans="1:31" ht="12.75">
      <c r="B2208" s="920"/>
      <c r="C2208" s="1008"/>
      <c r="D2208" s="1008"/>
      <c r="E2208" s="1092" t="s">
        <v>22886</v>
      </c>
      <c r="F2208" s="1090"/>
      <c r="G2208" s="588"/>
      <c r="H2208" s="1029">
        <v>125</v>
      </c>
      <c r="I2208" s="1012"/>
      <c r="J2208" s="588"/>
      <c r="K2208" s="588"/>
      <c r="L2208" s="588"/>
      <c r="M2208" s="921"/>
      <c r="N2208" s="117"/>
      <c r="O2208" s="518"/>
      <c r="P2208" s="519"/>
      <c r="Q2208" s="520"/>
      <c r="R2208" s="519"/>
      <c r="S2208" s="519"/>
      <c r="T2208" s="519"/>
      <c r="U2208" s="519"/>
      <c r="V2208" s="519"/>
      <c r="W2208" s="519"/>
      <c r="X2208" s="519"/>
      <c r="Y2208" s="521"/>
      <c r="Z2208" s="521"/>
      <c r="AA2208" s="521"/>
      <c r="AB2208" s="521"/>
      <c r="AC2208" s="521"/>
      <c r="AD2208" s="521"/>
      <c r="AE2208" s="521"/>
    </row>
    <row r="2209" spans="1:31" ht="15.75" customHeight="1">
      <c r="B2209" s="920"/>
      <c r="C2209" s="1008"/>
      <c r="D2209" s="1008"/>
      <c r="E2209" s="1092" t="s">
        <v>22883</v>
      </c>
      <c r="F2209" s="1099"/>
      <c r="G2209" s="588"/>
      <c r="H2209" s="1029">
        <v>125</v>
      </c>
      <c r="I2209" s="1012"/>
      <c r="J2209" s="588"/>
      <c r="K2209" s="588"/>
      <c r="L2209" s="588"/>
      <c r="M2209" s="921"/>
      <c r="N2209" s="117"/>
      <c r="O2209" s="518"/>
      <c r="P2209" s="519"/>
      <c r="Q2209" s="520"/>
      <c r="R2209" s="519"/>
      <c r="S2209" s="519"/>
      <c r="T2209" s="519"/>
      <c r="U2209" s="519"/>
      <c r="V2209" s="519"/>
      <c r="W2209" s="519"/>
      <c r="X2209" s="519"/>
      <c r="Y2209" s="521"/>
      <c r="Z2209" s="521"/>
      <c r="AA2209" s="521"/>
      <c r="AB2209" s="521"/>
      <c r="AC2209" s="521"/>
      <c r="AD2209" s="521"/>
      <c r="AE2209" s="521"/>
    </row>
    <row r="2210" spans="1:31" ht="12.75">
      <c r="B2210" s="920"/>
      <c r="C2210" s="1008"/>
      <c r="D2210" s="1008"/>
      <c r="E2210" s="1093" t="s">
        <v>22887</v>
      </c>
      <c r="F2210" s="1090"/>
      <c r="G2210" s="588"/>
      <c r="H2210" s="1029"/>
      <c r="I2210" s="1012"/>
      <c r="J2210" s="588"/>
      <c r="K2210" s="588"/>
      <c r="L2210" s="588"/>
      <c r="M2210" s="921"/>
      <c r="N2210" s="117"/>
      <c r="O2210" s="518"/>
      <c r="P2210" s="519"/>
      <c r="Q2210" s="520"/>
      <c r="R2210" s="519"/>
      <c r="S2210" s="519"/>
      <c r="T2210" s="519"/>
      <c r="U2210" s="519"/>
      <c r="V2210" s="519"/>
      <c r="W2210" s="519"/>
      <c r="X2210" s="519"/>
      <c r="Y2210" s="521"/>
      <c r="Z2210" s="521"/>
      <c r="AA2210" s="521"/>
      <c r="AB2210" s="521"/>
      <c r="AC2210" s="521"/>
      <c r="AD2210" s="521"/>
      <c r="AE2210" s="521"/>
    </row>
    <row r="2211" spans="1:31" ht="12.75">
      <c r="B2211" s="920"/>
      <c r="C2211" s="1008"/>
      <c r="D2211" s="1008"/>
      <c r="E2211" s="1092" t="s">
        <v>22888</v>
      </c>
      <c r="F2211" s="1099"/>
      <c r="G2211" s="588"/>
      <c r="H2211" s="1029">
        <v>80</v>
      </c>
      <c r="I2211" s="1012"/>
      <c r="J2211" s="588"/>
      <c r="K2211" s="588"/>
      <c r="L2211" s="588"/>
      <c r="M2211" s="921"/>
      <c r="N2211" s="117"/>
      <c r="O2211" s="518"/>
      <c r="P2211" s="519"/>
      <c r="Q2211" s="520"/>
      <c r="R2211" s="519"/>
      <c r="S2211" s="519"/>
      <c r="T2211" s="519"/>
      <c r="U2211" s="519"/>
      <c r="V2211" s="519"/>
      <c r="W2211" s="519"/>
      <c r="X2211" s="519"/>
      <c r="Y2211" s="521"/>
      <c r="Z2211" s="521"/>
      <c r="AA2211" s="521"/>
      <c r="AB2211" s="521"/>
      <c r="AC2211" s="521"/>
      <c r="AD2211" s="521"/>
      <c r="AE2211" s="521"/>
    </row>
    <row r="2212" spans="1:31" ht="12.75">
      <c r="B2212" s="920"/>
      <c r="C2212" s="1008"/>
      <c r="D2212" s="1008"/>
      <c r="E2212" s="1093" t="s">
        <v>22878</v>
      </c>
      <c r="F2212" s="1090"/>
      <c r="G2212" s="588"/>
      <c r="H2212" s="1029"/>
      <c r="I2212" s="1012"/>
      <c r="J2212" s="588"/>
      <c r="K2212" s="588"/>
      <c r="L2212" s="588"/>
      <c r="M2212" s="921"/>
      <c r="N2212" s="117"/>
      <c r="O2212" s="518"/>
      <c r="P2212" s="519"/>
      <c r="Q2212" s="520"/>
      <c r="R2212" s="519"/>
      <c r="S2212" s="519"/>
      <c r="T2212" s="519"/>
      <c r="U2212" s="519"/>
      <c r="V2212" s="519"/>
      <c r="W2212" s="519"/>
      <c r="X2212" s="519"/>
      <c r="Y2212" s="521"/>
      <c r="Z2212" s="521"/>
      <c r="AA2212" s="521"/>
      <c r="AB2212" s="521"/>
      <c r="AC2212" s="521"/>
      <c r="AD2212" s="521"/>
      <c r="AE2212" s="521"/>
    </row>
    <row r="2213" spans="1:31" ht="12.75">
      <c r="B2213" s="920"/>
      <c r="C2213" s="1008"/>
      <c r="D2213" s="1008"/>
      <c r="E2213" s="1092" t="s">
        <v>22889</v>
      </c>
      <c r="F2213" s="1099"/>
      <c r="G2213" s="588"/>
      <c r="H2213" s="1029">
        <v>40</v>
      </c>
      <c r="I2213" s="1012"/>
      <c r="J2213" s="588"/>
      <c r="K2213" s="588"/>
      <c r="L2213" s="588"/>
      <c r="M2213" s="921"/>
      <c r="N2213" s="117"/>
      <c r="O2213" s="518"/>
      <c r="P2213" s="519"/>
      <c r="Q2213" s="520"/>
      <c r="R2213" s="519"/>
      <c r="S2213" s="519"/>
      <c r="T2213" s="519"/>
      <c r="U2213" s="519"/>
      <c r="V2213" s="519"/>
      <c r="W2213" s="519"/>
      <c r="X2213" s="519"/>
      <c r="Y2213" s="521"/>
      <c r="Z2213" s="521"/>
      <c r="AA2213" s="521"/>
      <c r="AB2213" s="521"/>
      <c r="AC2213" s="521"/>
      <c r="AD2213" s="521"/>
      <c r="AE2213" s="521"/>
    </row>
    <row r="2214" spans="1:31" ht="12.75">
      <c r="B2214" s="920"/>
      <c r="C2214" s="1008"/>
      <c r="D2214" s="1008"/>
      <c r="E2214" s="1093" t="s">
        <v>22881</v>
      </c>
      <c r="F2214" s="1090"/>
      <c r="G2214" s="588"/>
      <c r="H2214" s="1029"/>
      <c r="I2214" s="1012"/>
      <c r="J2214" s="588"/>
      <c r="K2214" s="588"/>
      <c r="L2214" s="588"/>
      <c r="M2214" s="921"/>
      <c r="N2214" s="117"/>
      <c r="O2214" s="518"/>
      <c r="P2214" s="519"/>
      <c r="Q2214" s="520"/>
      <c r="R2214" s="519"/>
      <c r="S2214" s="519"/>
      <c r="T2214" s="519"/>
      <c r="U2214" s="519"/>
      <c r="V2214" s="519"/>
      <c r="W2214" s="519"/>
      <c r="X2214" s="519"/>
      <c r="Y2214" s="521"/>
      <c r="Z2214" s="521"/>
      <c r="AA2214" s="521"/>
      <c r="AB2214" s="521"/>
      <c r="AC2214" s="521"/>
      <c r="AD2214" s="521"/>
      <c r="AE2214" s="521"/>
    </row>
    <row r="2215" spans="1:31" ht="12.75">
      <c r="B2215" s="920"/>
      <c r="C2215" s="1008"/>
      <c r="D2215" s="1008"/>
      <c r="E2215" s="1092" t="s">
        <v>22882</v>
      </c>
      <c r="F2215" s="1099"/>
      <c r="G2215" s="588"/>
      <c r="H2215" s="1029">
        <v>180</v>
      </c>
      <c r="I2215" s="1012"/>
      <c r="J2215" s="588"/>
      <c r="K2215" s="588"/>
      <c r="L2215" s="588"/>
      <c r="M2215" s="921"/>
      <c r="N2215" s="117"/>
      <c r="O2215" s="518"/>
      <c r="P2215" s="519"/>
      <c r="Q2215" s="520"/>
      <c r="R2215" s="519"/>
      <c r="S2215" s="519"/>
      <c r="T2215" s="519"/>
      <c r="U2215" s="519"/>
      <c r="V2215" s="519"/>
      <c r="W2215" s="519"/>
      <c r="X2215" s="519"/>
      <c r="Y2215" s="521"/>
      <c r="Z2215" s="521"/>
      <c r="AA2215" s="521"/>
      <c r="AB2215" s="521"/>
      <c r="AC2215" s="521"/>
      <c r="AD2215" s="521"/>
      <c r="AE2215" s="521"/>
    </row>
    <row r="2216" spans="1:31" ht="12.75">
      <c r="B2216" s="920"/>
      <c r="C2216" s="1008"/>
      <c r="D2216" s="1008"/>
      <c r="E2216" s="1093" t="s">
        <v>22876</v>
      </c>
      <c r="F2216" s="1090"/>
      <c r="G2216" s="588"/>
      <c r="H2216" s="1029"/>
      <c r="I2216" s="1012"/>
      <c r="J2216" s="588"/>
      <c r="K2216" s="588"/>
      <c r="L2216" s="588"/>
      <c r="M2216" s="921"/>
      <c r="N2216" s="117"/>
      <c r="O2216" s="518"/>
      <c r="P2216" s="519"/>
      <c r="Q2216" s="520"/>
      <c r="R2216" s="519"/>
      <c r="S2216" s="519"/>
      <c r="T2216" s="519"/>
      <c r="U2216" s="519"/>
      <c r="V2216" s="519"/>
      <c r="W2216" s="519"/>
      <c r="X2216" s="519"/>
      <c r="Y2216" s="521"/>
      <c r="Z2216" s="521"/>
      <c r="AA2216" s="521"/>
      <c r="AB2216" s="521"/>
      <c r="AC2216" s="521"/>
      <c r="AD2216" s="521"/>
      <c r="AE2216" s="521"/>
    </row>
    <row r="2217" spans="1:31" ht="12.75">
      <c r="B2217" s="920"/>
      <c r="C2217" s="1008"/>
      <c r="D2217" s="1009"/>
      <c r="E2217" s="1092" t="s">
        <v>22877</v>
      </c>
      <c r="F2217" s="1102"/>
      <c r="G2217" s="588"/>
      <c r="H2217" s="1029">
        <v>480</v>
      </c>
      <c r="I2217" s="1012"/>
      <c r="J2217" s="588"/>
      <c r="K2217" s="588"/>
      <c r="L2217" s="588"/>
      <c r="M2217" s="921"/>
      <c r="N2217" s="117"/>
      <c r="O2217" s="518"/>
      <c r="P2217" s="519"/>
      <c r="Q2217" s="520"/>
      <c r="R2217" s="519"/>
      <c r="S2217" s="519"/>
      <c r="T2217" s="519"/>
      <c r="U2217" s="519"/>
      <c r="V2217" s="519"/>
      <c r="W2217" s="519"/>
      <c r="X2217" s="519"/>
      <c r="Y2217" s="521"/>
      <c r="Z2217" s="521"/>
      <c r="AA2217" s="521"/>
      <c r="AB2217" s="521"/>
      <c r="AC2217" s="521"/>
      <c r="AD2217" s="521"/>
      <c r="AE2217" s="521"/>
    </row>
    <row r="2218" spans="1:31" ht="12.75">
      <c r="B2218" s="920"/>
      <c r="C2218" s="1008"/>
      <c r="D2218" s="1009"/>
      <c r="E2218" s="1085"/>
      <c r="F2218" s="1101"/>
      <c r="G2218" s="588"/>
      <c r="H2218" s="588"/>
      <c r="I2218" s="1012"/>
      <c r="J2218" s="588"/>
      <c r="K2218" s="588"/>
      <c r="L2218" s="588"/>
      <c r="M2218" s="921"/>
      <c r="N2218" s="117"/>
      <c r="O2218" s="518"/>
      <c r="P2218" s="519"/>
      <c r="Q2218" s="520"/>
      <c r="R2218" s="519"/>
      <c r="S2218" s="519"/>
      <c r="T2218" s="519"/>
      <c r="U2218" s="519"/>
      <c r="V2218" s="519"/>
      <c r="W2218" s="519"/>
      <c r="X2218" s="519"/>
      <c r="Y2218" s="521"/>
      <c r="Z2218" s="521"/>
      <c r="AA2218" s="521"/>
      <c r="AB2218" s="521"/>
      <c r="AC2218" s="521"/>
      <c r="AD2218" s="521"/>
      <c r="AE2218" s="521"/>
    </row>
    <row r="2219" spans="1:31" ht="12.75">
      <c r="B2219" s="920"/>
      <c r="C2219" s="1008"/>
      <c r="D2219" s="1009"/>
      <c r="E2219" s="1093" t="s">
        <v>22937</v>
      </c>
      <c r="F2219" s="1101"/>
      <c r="G2219" s="588"/>
      <c r="H2219" s="1016">
        <f>SUM(H2207:H2217)</f>
        <v>1030</v>
      </c>
      <c r="I2219" s="1012"/>
      <c r="J2219" s="588"/>
      <c r="K2219" s="588"/>
      <c r="L2219" s="588"/>
      <c r="M2219" s="921"/>
      <c r="N2219" s="117"/>
      <c r="O2219" s="518"/>
      <c r="P2219" s="519"/>
      <c r="Q2219" s="520"/>
      <c r="R2219" s="519"/>
      <c r="S2219" s="519"/>
      <c r="T2219" s="519"/>
      <c r="U2219" s="519"/>
      <c r="V2219" s="519"/>
      <c r="W2219" s="519"/>
      <c r="X2219" s="519"/>
      <c r="Y2219" s="521"/>
      <c r="Z2219" s="521"/>
      <c r="AA2219" s="521"/>
      <c r="AB2219" s="521"/>
      <c r="AC2219" s="521"/>
      <c r="AD2219" s="521"/>
      <c r="AE2219" s="521"/>
    </row>
    <row r="2220" spans="1:31" ht="12.75">
      <c r="B2220" s="920"/>
      <c r="C2220" s="1008"/>
      <c r="D2220" s="1009"/>
      <c r="E2220" s="1085"/>
      <c r="F2220" s="1101"/>
      <c r="G2220" s="588"/>
      <c r="H2220" s="588"/>
      <c r="I2220" s="1012"/>
      <c r="J2220" s="588"/>
      <c r="K2220" s="588"/>
      <c r="L2220" s="588"/>
      <c r="M2220" s="921"/>
      <c r="N2220" s="117"/>
      <c r="O2220" s="518"/>
      <c r="P2220" s="519"/>
      <c r="Q2220" s="520"/>
      <c r="R2220" s="519"/>
      <c r="S2220" s="519"/>
      <c r="T2220" s="519"/>
      <c r="U2220" s="519"/>
      <c r="V2220" s="519"/>
      <c r="W2220" s="519"/>
      <c r="X2220" s="519"/>
      <c r="Y2220" s="521"/>
      <c r="Z2220" s="521"/>
      <c r="AA2220" s="521"/>
      <c r="AB2220" s="521"/>
      <c r="AC2220" s="521"/>
      <c r="AD2220" s="521"/>
      <c r="AE2220" s="521"/>
    </row>
    <row r="2221" spans="1:31" s="483" customFormat="1" ht="36.75">
      <c r="A2221" s="927">
        <v>18</v>
      </c>
      <c r="B2221" s="891" t="str">
        <f>$B$2068&amp;"."&amp;A2221</f>
        <v>7.4.18</v>
      </c>
      <c r="C2221" s="998">
        <f ca="1">VLOOKUP($B2221,'PLANILHA ORÇAMENTÁRIA'!$C:$M,2,0)</f>
        <v>102693</v>
      </c>
      <c r="D2221" s="998" t="str">
        <f ca="1">VLOOKUP($B2221,'PLANILHA ORÇAMENTÁRIA'!$C:$M,3,0)</f>
        <v>SINAPI</v>
      </c>
      <c r="E2221" s="999" t="str">
        <f ca="1">VLOOKUP($B2221,'PLANILHA ORÇAMENTÁRIA'!$C:$M,4,0)</f>
        <v>DRENO ESPINHA DE PEIXE (SEÇÃO 0,40 X 0,40 M), COM TUBO DE PVC CORRUGADO RÍGIDO PERFURADO, DN 100 MM, ENCHIMENTO COM BRITA, ENVOLVIDO COM MANTA GEOTÊXTIL, INCLUSIVE CONEXÕES. AF_07/2021</v>
      </c>
      <c r="F2221" s="998" t="str">
        <f ca="1">VLOOKUP($B2221,'PLANILHA ORÇAMENTÁRIA'!$C:$M,5,0)</f>
        <v>M</v>
      </c>
      <c r="G2221" s="1000" t="s">
        <v>16</v>
      </c>
      <c r="H2221" s="1001" t="s">
        <v>17</v>
      </c>
      <c r="I2221" s="1001" t="s">
        <v>18</v>
      </c>
      <c r="J2221" s="1001" t="s">
        <v>19</v>
      </c>
      <c r="K2221" s="1001" t="s">
        <v>20</v>
      </c>
      <c r="L2221" s="1001" t="s">
        <v>21</v>
      </c>
      <c r="M2221" s="901">
        <f>H2228</f>
        <v>660</v>
      </c>
      <c r="N2221" s="482"/>
    </row>
    <row r="2222" spans="1:31" s="100" customFormat="1" ht="24">
      <c r="A2222" s="932"/>
      <c r="B2222" s="894"/>
      <c r="C2222" s="1008"/>
      <c r="D2222" s="1009"/>
      <c r="E2222" s="1092" t="s">
        <v>23472</v>
      </c>
      <c r="F2222" s="1011"/>
      <c r="G2222" s="588"/>
      <c r="H2222" s="1012"/>
      <c r="I2222" s="1012"/>
      <c r="J2222" s="1012"/>
      <c r="K2222" s="1012"/>
      <c r="L2222" s="1012"/>
      <c r="M2222" s="895"/>
      <c r="N2222" s="101"/>
      <c r="O2222" s="115"/>
      <c r="P2222" s="113"/>
      <c r="Q2222" s="113"/>
      <c r="R2222" s="113"/>
      <c r="S2222" s="113"/>
      <c r="T2222" s="113"/>
      <c r="U2222" s="113"/>
      <c r="V2222" s="113"/>
      <c r="W2222" s="113"/>
      <c r="X2222" s="113"/>
      <c r="Y2222" s="22"/>
      <c r="Z2222" s="22"/>
      <c r="AA2222" s="22"/>
      <c r="AB2222" s="22"/>
      <c r="AC2222" s="22"/>
      <c r="AD2222" s="22"/>
      <c r="AE2222" s="22"/>
    </row>
    <row r="2223" spans="1:31" s="100" customFormat="1">
      <c r="A2223" s="932"/>
      <c r="B2223" s="894"/>
      <c r="C2223" s="1008"/>
      <c r="D2223" s="1009"/>
      <c r="E2223" s="1093" t="s">
        <v>22881</v>
      </c>
      <c r="F2223" s="1011"/>
      <c r="G2223" s="588"/>
      <c r="H2223" s="1012"/>
      <c r="I2223" s="1012"/>
      <c r="J2223" s="1012"/>
      <c r="K2223" s="1016"/>
      <c r="L2223" s="1012"/>
      <c r="M2223" s="895"/>
      <c r="N2223" s="101"/>
      <c r="O2223" s="115"/>
      <c r="P2223" s="113"/>
      <c r="Q2223" s="113"/>
      <c r="R2223" s="113"/>
      <c r="S2223" s="113"/>
      <c r="T2223" s="113"/>
      <c r="U2223" s="113"/>
      <c r="V2223" s="113"/>
      <c r="W2223" s="113"/>
      <c r="X2223" s="113"/>
      <c r="Y2223" s="22"/>
      <c r="Z2223" s="22"/>
      <c r="AA2223" s="22"/>
      <c r="AB2223" s="22"/>
      <c r="AC2223" s="22"/>
      <c r="AD2223" s="22"/>
      <c r="AE2223" s="22"/>
    </row>
    <row r="2224" spans="1:31" ht="12.75" customHeight="1">
      <c r="B2224" s="905"/>
      <c r="C2224" s="1008"/>
      <c r="D2224" s="1008"/>
      <c r="E2224" s="1092" t="s">
        <v>22882</v>
      </c>
      <c r="F2224" s="1103"/>
      <c r="G2224" s="588"/>
      <c r="H2224" s="1012">
        <v>180</v>
      </c>
      <c r="I2224" s="1012"/>
      <c r="J2224" s="1012"/>
      <c r="K2224" s="1016"/>
      <c r="L2224" s="1012"/>
      <c r="M2224" s="895"/>
      <c r="N2224" s="117"/>
      <c r="Q2224" s="180"/>
    </row>
    <row r="2225" spans="1:31">
      <c r="B2225" s="905"/>
      <c r="C2225" s="1008"/>
      <c r="D2225" s="1008"/>
      <c r="E2225" s="1093" t="s">
        <v>22876</v>
      </c>
      <c r="F2225" s="1030"/>
      <c r="G2225" s="588"/>
      <c r="H2225" s="1012"/>
      <c r="I2225" s="1012"/>
      <c r="J2225" s="1012"/>
      <c r="K2225" s="1016"/>
      <c r="L2225" s="1012"/>
      <c r="M2225" s="895"/>
      <c r="N2225" s="117"/>
      <c r="Q2225" s="180"/>
    </row>
    <row r="2226" spans="1:31">
      <c r="B2226" s="905"/>
      <c r="C2226" s="1008"/>
      <c r="D2226" s="1008"/>
      <c r="E2226" s="1092" t="s">
        <v>22877</v>
      </c>
      <c r="F2226" s="1103"/>
      <c r="G2226" s="588"/>
      <c r="H2226" s="1012">
        <v>480</v>
      </c>
      <c r="I2226" s="1012"/>
      <c r="J2226" s="1012"/>
      <c r="K2226" s="1016"/>
      <c r="L2226" s="1012"/>
      <c r="M2226" s="895"/>
      <c r="N2226" s="117"/>
      <c r="Q2226" s="180"/>
    </row>
    <row r="2227" spans="1:31">
      <c r="B2227" s="905"/>
      <c r="C2227" s="1077"/>
      <c r="D2227" s="1078"/>
      <c r="E2227" s="1096"/>
      <c r="F2227" s="1026"/>
      <c r="G2227" s="865"/>
      <c r="H2227" s="1081"/>
      <c r="I2227" s="1081"/>
      <c r="J2227" s="865"/>
      <c r="K2227" s="865"/>
      <c r="L2227" s="1012"/>
      <c r="M2227" s="895"/>
      <c r="N2227" s="117"/>
      <c r="Q2227" s="180"/>
    </row>
    <row r="2228" spans="1:31">
      <c r="B2228" s="905"/>
      <c r="C2228" s="1077"/>
      <c r="D2228" s="1078"/>
      <c r="E2228" s="1093" t="s">
        <v>22936</v>
      </c>
      <c r="F2228" s="1026"/>
      <c r="G2228" s="588"/>
      <c r="H2228" s="1016">
        <f>SUM(H2224:H2226)</f>
        <v>660</v>
      </c>
      <c r="I2228" s="1012"/>
      <c r="J2228" s="1012"/>
      <c r="K2228" s="1016"/>
      <c r="L2228" s="1012"/>
      <c r="M2228" s="895"/>
      <c r="N2228" s="117"/>
      <c r="Q2228" s="180"/>
    </row>
    <row r="2229" spans="1:31">
      <c r="B2229" s="905"/>
      <c r="C2229" s="1077"/>
      <c r="D2229" s="1078"/>
      <c r="E2229" s="1096"/>
      <c r="F2229" s="1026"/>
      <c r="G2229" s="865"/>
      <c r="H2229" s="1081"/>
      <c r="I2229" s="1081"/>
      <c r="J2229" s="865"/>
      <c r="K2229" s="865"/>
      <c r="L2229" s="865"/>
      <c r="M2229" s="918"/>
      <c r="N2229" s="117"/>
      <c r="Q2229" s="180"/>
    </row>
    <row r="2230" spans="1:31" s="480" customFormat="1" ht="15" customHeight="1">
      <c r="A2230" s="951"/>
      <c r="B2230" s="903">
        <v>8</v>
      </c>
      <c r="C2230" s="1020"/>
      <c r="D2230" s="1020"/>
      <c r="E2230" s="1021" t="s">
        <v>11938</v>
      </c>
      <c r="F2230" s="1022"/>
      <c r="G2230" s="1023"/>
      <c r="H2230" s="1024"/>
      <c r="I2230" s="1024"/>
      <c r="J2230" s="1024"/>
      <c r="K2230" s="1024"/>
      <c r="L2230" s="1024"/>
      <c r="M2230" s="904"/>
      <c r="N2230" s="479"/>
    </row>
    <row r="2231" spans="1:31" s="39" customFormat="1" ht="15" customHeight="1">
      <c r="A2231" s="927">
        <v>1</v>
      </c>
      <c r="B2231" s="908" t="s">
        <v>22890</v>
      </c>
      <c r="C2231" s="1034"/>
      <c r="D2231" s="1034"/>
      <c r="E2231" s="1035" t="s">
        <v>14899</v>
      </c>
      <c r="F2231" s="1036"/>
      <c r="G2231" s="1037"/>
      <c r="H2231" s="1038"/>
      <c r="I2231" s="1038"/>
      <c r="J2231" s="1038"/>
      <c r="K2231" s="1038"/>
      <c r="L2231" s="1038"/>
      <c r="M2231" s="909"/>
      <c r="N2231" s="481"/>
    </row>
    <row r="2232" spans="1:31" s="483" customFormat="1" ht="30" customHeight="1">
      <c r="A2232" s="927">
        <v>1</v>
      </c>
      <c r="B2232" s="891" t="str">
        <f>$B$2231&amp;"."&amp;A2232</f>
        <v>8.1.1</v>
      </c>
      <c r="C2232" s="998">
        <f ca="1">VLOOKUP($B2232,'PLANILHA ORÇAMENTÁRIA'!$C:$M,2,0)</f>
        <v>5213570</v>
      </c>
      <c r="D2232" s="998" t="str">
        <f ca="1">VLOOKUP($B2232,'PLANILHA ORÇAMENTÁRIA'!$C:$M,3,0)</f>
        <v>SICRO 3</v>
      </c>
      <c r="E2232" s="999" t="str">
        <f ca="1">VLOOKUP($B2232,'PLANILHA ORÇAMENTÁRIA'!$C:$M,4,0)</f>
        <v>PLACA EM AÇO - PELÍCULA I + I - FORNECIMENTO E IMPLANTAÇÃO</v>
      </c>
      <c r="F2232" s="998" t="str">
        <f ca="1">VLOOKUP($B2232,'PLANILHA ORÇAMENTÁRIA'!$C:$M,5,0)</f>
        <v>M²</v>
      </c>
      <c r="G2232" s="1000" t="s">
        <v>16</v>
      </c>
      <c r="H2232" s="1001" t="s">
        <v>17</v>
      </c>
      <c r="I2232" s="1001" t="s">
        <v>18</v>
      </c>
      <c r="J2232" s="1001" t="s">
        <v>19</v>
      </c>
      <c r="K2232" s="1001" t="s">
        <v>20</v>
      </c>
      <c r="L2232" s="1001" t="s">
        <v>21</v>
      </c>
      <c r="M2232" s="901">
        <f>K2234</f>
        <v>12.36</v>
      </c>
      <c r="N2232" s="482"/>
    </row>
    <row r="2233" spans="1:31" s="100" customFormat="1" ht="24">
      <c r="A2233" s="932"/>
      <c r="B2233" s="894"/>
      <c r="C2233" s="1008"/>
      <c r="D2233" s="1009"/>
      <c r="E2233" s="1025" t="s">
        <v>23473</v>
      </c>
      <c r="F2233" s="1011"/>
      <c r="G2233" s="588"/>
      <c r="H2233" s="1012"/>
      <c r="I2233" s="1012"/>
      <c r="J2233" s="1012"/>
      <c r="K2233" s="1012"/>
      <c r="L2233" s="1012"/>
      <c r="M2233" s="895"/>
      <c r="N2233" s="101"/>
      <c r="O2233" s="115"/>
      <c r="P2233" s="113"/>
      <c r="Q2233" s="113"/>
      <c r="R2233" s="113"/>
      <c r="S2233" s="113"/>
      <c r="T2233" s="113"/>
      <c r="U2233" s="113"/>
      <c r="V2233" s="113"/>
      <c r="W2233" s="113"/>
      <c r="X2233" s="113"/>
      <c r="Y2233" s="22"/>
      <c r="Z2233" s="22"/>
      <c r="AA2233" s="22"/>
      <c r="AB2233" s="22"/>
      <c r="AC2233" s="22"/>
      <c r="AD2233" s="22"/>
      <c r="AE2233" s="22"/>
    </row>
    <row r="2234" spans="1:31" s="100" customFormat="1">
      <c r="A2234" s="932"/>
      <c r="B2234" s="894"/>
      <c r="C2234" s="1008"/>
      <c r="D2234" s="1009"/>
      <c r="E2234" s="1025" t="s">
        <v>22891</v>
      </c>
      <c r="F2234" s="1011"/>
      <c r="G2234" s="588"/>
      <c r="H2234" s="1012"/>
      <c r="I2234" s="1012"/>
      <c r="J2234" s="1012"/>
      <c r="K2234" s="1016">
        <v>12.36</v>
      </c>
      <c r="L2234" s="1012"/>
      <c r="M2234" s="895"/>
      <c r="N2234" s="101"/>
      <c r="O2234" s="115"/>
      <c r="P2234" s="113"/>
      <c r="Q2234" s="113"/>
      <c r="R2234" s="113"/>
      <c r="S2234" s="113"/>
      <c r="T2234" s="113"/>
      <c r="U2234" s="113"/>
      <c r="V2234" s="113"/>
      <c r="W2234" s="113"/>
      <c r="X2234" s="113"/>
      <c r="Y2234" s="22"/>
      <c r="Z2234" s="22"/>
      <c r="AA2234" s="22"/>
      <c r="AB2234" s="22"/>
      <c r="AC2234" s="22"/>
      <c r="AD2234" s="22"/>
      <c r="AE2234" s="22"/>
    </row>
    <row r="2235" spans="1:31" s="100" customFormat="1">
      <c r="A2235" s="932"/>
      <c r="B2235" s="894"/>
      <c r="C2235" s="1008"/>
      <c r="D2235" s="1009"/>
      <c r="E2235" s="1025"/>
      <c r="F2235" s="1011"/>
      <c r="G2235" s="588"/>
      <c r="H2235" s="1012"/>
      <c r="I2235" s="1012"/>
      <c r="J2235" s="1012"/>
      <c r="K2235" s="1012"/>
      <c r="L2235" s="1012"/>
      <c r="M2235" s="895"/>
      <c r="N2235" s="101"/>
      <c r="O2235" s="115"/>
      <c r="P2235" s="113"/>
      <c r="Q2235" s="113"/>
      <c r="R2235" s="113"/>
      <c r="S2235" s="113"/>
      <c r="T2235" s="113"/>
      <c r="U2235" s="113"/>
      <c r="V2235" s="113"/>
      <c r="W2235" s="113"/>
      <c r="X2235" s="113"/>
      <c r="Y2235" s="22"/>
      <c r="Z2235" s="22"/>
      <c r="AA2235" s="22"/>
      <c r="AB2235" s="22"/>
      <c r="AC2235" s="22"/>
      <c r="AD2235" s="22"/>
      <c r="AE2235" s="22"/>
    </row>
    <row r="2236" spans="1:31" s="483" customFormat="1" ht="30" customHeight="1">
      <c r="A2236" s="927">
        <v>2</v>
      </c>
      <c r="B2236" s="891" t="str">
        <f>$B$2231&amp;"."&amp;A2236</f>
        <v>8.1.2</v>
      </c>
      <c r="C2236" s="998">
        <f ca="1">VLOOKUP($B2236,'PLANILHA ORÇAMENTÁRIA'!$C:$M,2,0)</f>
        <v>5213483</v>
      </c>
      <c r="D2236" s="998" t="str">
        <f ca="1">VLOOKUP($B2236,'PLANILHA ORÇAMENTÁRIA'!$C:$M,3,0)</f>
        <v>SICRO 3</v>
      </c>
      <c r="E2236" s="999" t="str">
        <f ca="1">VLOOKUP($B2236,'PLANILHA ORÇAMENTÁRIA'!$C:$M,4,0)</f>
        <v>PLACA EM ALUMÍNIO, ESPESSURA DE 1,5 MM, MODULADA, AÉREA - PELÍCULA RETRORREFLETIVA TIPO I + III - FORNECIMENTO E IMPLANTAÇÃO</v>
      </c>
      <c r="F2236" s="998" t="str">
        <f ca="1">VLOOKUP($B2236,'PLANILHA ORÇAMENTÁRIA'!$C:$M,5,0)</f>
        <v>M²</v>
      </c>
      <c r="G2236" s="1000" t="s">
        <v>16</v>
      </c>
      <c r="H2236" s="1001" t="s">
        <v>17</v>
      </c>
      <c r="I2236" s="1001" t="s">
        <v>18</v>
      </c>
      <c r="J2236" s="1001" t="s">
        <v>19</v>
      </c>
      <c r="K2236" s="1001" t="s">
        <v>20</v>
      </c>
      <c r="L2236" s="1001" t="s">
        <v>21</v>
      </c>
      <c r="M2236" s="901">
        <f>K2238</f>
        <v>50.74</v>
      </c>
      <c r="N2236" s="482"/>
    </row>
    <row r="2237" spans="1:31" s="100" customFormat="1" ht="24">
      <c r="A2237" s="932"/>
      <c r="B2237" s="894"/>
      <c r="C2237" s="1008"/>
      <c r="D2237" s="1009"/>
      <c r="E2237" s="1025" t="s">
        <v>23473</v>
      </c>
      <c r="F2237" s="1011"/>
      <c r="G2237" s="588"/>
      <c r="H2237" s="1012"/>
      <c r="I2237" s="1012"/>
      <c r="J2237" s="1012"/>
      <c r="K2237" s="1012"/>
      <c r="L2237" s="1012"/>
      <c r="M2237" s="895"/>
      <c r="N2237" s="101"/>
      <c r="O2237" s="115"/>
      <c r="P2237" s="113"/>
      <c r="Q2237" s="113"/>
      <c r="R2237" s="113"/>
      <c r="S2237" s="113"/>
      <c r="T2237" s="113"/>
      <c r="U2237" s="113"/>
      <c r="V2237" s="113"/>
      <c r="W2237" s="113"/>
      <c r="X2237" s="113"/>
      <c r="Y2237" s="22"/>
      <c r="Z2237" s="22"/>
      <c r="AA2237" s="22"/>
      <c r="AB2237" s="22"/>
      <c r="AC2237" s="22"/>
      <c r="AD2237" s="22"/>
      <c r="AE2237" s="22"/>
    </row>
    <row r="2238" spans="1:31" s="100" customFormat="1">
      <c r="A2238" s="932"/>
      <c r="B2238" s="894"/>
      <c r="C2238" s="1008"/>
      <c r="D2238" s="1009"/>
      <c r="E2238" s="1025" t="s">
        <v>22892</v>
      </c>
      <c r="F2238" s="1011"/>
      <c r="G2238" s="588"/>
      <c r="H2238" s="1012"/>
      <c r="I2238" s="1012"/>
      <c r="J2238" s="1012"/>
      <c r="K2238" s="1016">
        <v>50.74</v>
      </c>
      <c r="L2238" s="1012"/>
      <c r="M2238" s="895"/>
      <c r="N2238" s="101"/>
      <c r="O2238" s="115"/>
      <c r="P2238" s="113"/>
      <c r="Q2238" s="113"/>
      <c r="R2238" s="113"/>
      <c r="S2238" s="113"/>
      <c r="T2238" s="113"/>
      <c r="U2238" s="113"/>
      <c r="V2238" s="113"/>
      <c r="W2238" s="113"/>
      <c r="X2238" s="113"/>
      <c r="Y2238" s="22"/>
      <c r="Z2238" s="22"/>
      <c r="AA2238" s="22"/>
      <c r="AB2238" s="22"/>
      <c r="AC2238" s="22"/>
      <c r="AD2238" s="22"/>
      <c r="AE2238" s="22"/>
    </row>
    <row r="2239" spans="1:31" s="100" customFormat="1">
      <c r="A2239" s="932"/>
      <c r="B2239" s="894"/>
      <c r="C2239" s="1008"/>
      <c r="D2239" s="1009"/>
      <c r="E2239" s="1025"/>
      <c r="F2239" s="1011"/>
      <c r="G2239" s="588"/>
      <c r="H2239" s="1012"/>
      <c r="I2239" s="1012"/>
      <c r="J2239" s="1012"/>
      <c r="K2239" s="1012"/>
      <c r="L2239" s="1012"/>
      <c r="M2239" s="895"/>
      <c r="N2239" s="101"/>
      <c r="O2239" s="115"/>
      <c r="P2239" s="113"/>
      <c r="Q2239" s="113"/>
      <c r="R2239" s="113"/>
      <c r="S2239" s="113"/>
      <c r="T2239" s="113"/>
      <c r="U2239" s="113"/>
      <c r="V2239" s="113"/>
      <c r="W2239" s="113"/>
      <c r="X2239" s="113"/>
      <c r="Y2239" s="22"/>
      <c r="Z2239" s="22"/>
      <c r="AA2239" s="22"/>
      <c r="AB2239" s="22"/>
      <c r="AC2239" s="22"/>
      <c r="AD2239" s="22"/>
      <c r="AE2239" s="22"/>
    </row>
    <row r="2240" spans="1:31" s="483" customFormat="1" ht="30" customHeight="1">
      <c r="A2240" s="927">
        <v>3</v>
      </c>
      <c r="B2240" s="891" t="str">
        <f>$B$2231&amp;"."&amp;A2240</f>
        <v>8.1.3</v>
      </c>
      <c r="C2240" s="998">
        <f ca="1">VLOOKUP($B2240,'PLANILHA ORÇAMENTÁRIA'!$C:$M,2,0)</f>
        <v>5213864</v>
      </c>
      <c r="D2240" s="998" t="str">
        <f ca="1">VLOOKUP($B2240,'PLANILHA ORÇAMENTÁRIA'!$C:$M,3,0)</f>
        <v>SICRO 3</v>
      </c>
      <c r="E2240" s="999" t="str">
        <f ca="1">VLOOKUP($B2240,'PLANILHA ORÇAMENTÁRIA'!$C:$M,4,0)</f>
        <v>SUPORTE METÁLICO GALVANIZADO PARA PLACA DE ADVERTÊNCIA OU REGULAMENTAÇÃO - LADO OU DIÂMETRO DE 0,80 M - FORNECIMENTO E IMPLANTAÇÃO</v>
      </c>
      <c r="F2240" s="998" t="str">
        <f ca="1">VLOOKUP($B2240,'PLANILHA ORÇAMENTÁRIA'!$C:$M,5,0)</f>
        <v>UN</v>
      </c>
      <c r="G2240" s="1000" t="s">
        <v>16</v>
      </c>
      <c r="H2240" s="1001" t="s">
        <v>17</v>
      </c>
      <c r="I2240" s="1001" t="s">
        <v>18</v>
      </c>
      <c r="J2240" s="1001" t="s">
        <v>19</v>
      </c>
      <c r="K2240" s="1001" t="s">
        <v>20</v>
      </c>
      <c r="L2240" s="1001" t="s">
        <v>21</v>
      </c>
      <c r="M2240" s="901">
        <f>G2242</f>
        <v>1</v>
      </c>
      <c r="N2240" s="482"/>
    </row>
    <row r="2241" spans="1:31" s="100" customFormat="1" ht="24">
      <c r="A2241" s="932"/>
      <c r="B2241" s="894"/>
      <c r="C2241" s="1008"/>
      <c r="D2241" s="1009"/>
      <c r="E2241" s="1025" t="s">
        <v>23473</v>
      </c>
      <c r="F2241" s="1011"/>
      <c r="G2241" s="588"/>
      <c r="H2241" s="1012"/>
      <c r="I2241" s="1012"/>
      <c r="J2241" s="1012"/>
      <c r="K2241" s="1012"/>
      <c r="L2241" s="1012"/>
      <c r="M2241" s="895"/>
      <c r="N2241" s="101"/>
      <c r="O2241" s="115"/>
      <c r="P2241" s="113"/>
      <c r="Q2241" s="113"/>
      <c r="R2241" s="113"/>
      <c r="S2241" s="113"/>
      <c r="T2241" s="113"/>
      <c r="U2241" s="113"/>
      <c r="V2241" s="113"/>
      <c r="W2241" s="113"/>
      <c r="X2241" s="113"/>
      <c r="Y2241" s="22"/>
      <c r="Z2241" s="22"/>
      <c r="AA2241" s="22"/>
      <c r="AB2241" s="22"/>
      <c r="AC2241" s="22"/>
      <c r="AD2241" s="22"/>
      <c r="AE2241" s="22"/>
    </row>
    <row r="2242" spans="1:31" s="100" customFormat="1">
      <c r="A2242" s="932"/>
      <c r="B2242" s="894"/>
      <c r="C2242" s="1008"/>
      <c r="D2242" s="1009"/>
      <c r="E2242" s="1025" t="s">
        <v>22893</v>
      </c>
      <c r="F2242" s="1011"/>
      <c r="G2242" s="1015">
        <v>1</v>
      </c>
      <c r="H2242" s="1012"/>
      <c r="I2242" s="1012"/>
      <c r="J2242" s="1012"/>
      <c r="K2242" s="1012"/>
      <c r="L2242" s="1012"/>
      <c r="M2242" s="895"/>
      <c r="N2242" s="101"/>
      <c r="O2242" s="115"/>
      <c r="P2242" s="113"/>
      <c r="Q2242" s="113"/>
      <c r="R2242" s="113"/>
      <c r="S2242" s="113"/>
      <c r="T2242" s="113"/>
      <c r="U2242" s="113"/>
      <c r="V2242" s="113"/>
      <c r="W2242" s="113"/>
      <c r="X2242" s="113"/>
      <c r="Y2242" s="22"/>
      <c r="Z2242" s="22"/>
      <c r="AA2242" s="22"/>
      <c r="AB2242" s="22"/>
      <c r="AC2242" s="22"/>
      <c r="AD2242" s="22"/>
      <c r="AE2242" s="22"/>
    </row>
    <row r="2243" spans="1:31" s="100" customFormat="1">
      <c r="A2243" s="932"/>
      <c r="B2243" s="894"/>
      <c r="C2243" s="1008"/>
      <c r="D2243" s="1009"/>
      <c r="E2243" s="1025"/>
      <c r="F2243" s="1011"/>
      <c r="G2243" s="588"/>
      <c r="H2243" s="1012"/>
      <c r="I2243" s="1012"/>
      <c r="J2243" s="1012"/>
      <c r="K2243" s="1012"/>
      <c r="L2243" s="1012"/>
      <c r="M2243" s="895"/>
      <c r="N2243" s="101"/>
      <c r="O2243" s="115"/>
      <c r="P2243" s="113"/>
      <c r="Q2243" s="113"/>
      <c r="R2243" s="113"/>
      <c r="S2243" s="113"/>
      <c r="T2243" s="113"/>
      <c r="U2243" s="113"/>
      <c r="V2243" s="113"/>
      <c r="W2243" s="113"/>
      <c r="X2243" s="113"/>
      <c r="Y2243" s="22"/>
      <c r="Z2243" s="22"/>
      <c r="AA2243" s="22"/>
      <c r="AB2243" s="22"/>
      <c r="AC2243" s="22"/>
      <c r="AD2243" s="22"/>
      <c r="AE2243" s="22"/>
    </row>
    <row r="2244" spans="1:31" s="483" customFormat="1" ht="30" customHeight="1">
      <c r="A2244" s="927">
        <v>4</v>
      </c>
      <c r="B2244" s="891" t="str">
        <f>$B$2231&amp;"."&amp;A2244</f>
        <v>8.1.4</v>
      </c>
      <c r="C2244" s="998">
        <f ca="1">VLOOKUP($B2244,'PLANILHA ORÇAMENTÁRIA'!$C:$M,2,0)</f>
        <v>5213865</v>
      </c>
      <c r="D2244" s="998" t="str">
        <f ca="1">VLOOKUP($B2244,'PLANILHA ORÇAMENTÁRIA'!$C:$M,3,0)</f>
        <v>SICRO 3</v>
      </c>
      <c r="E2244" s="999" t="str">
        <f ca="1">VLOOKUP($B2244,'PLANILHA ORÇAMENTÁRIA'!$C:$M,4,0)</f>
        <v>SUPORTE METÁLICO GALVANIZADO PARA PLACA DE ADVERTÊNCIA OU REGULAMENTAÇÃO - LADO OU DIÂMETRO DE 1,00 M - FORNECIMENTO E IMPLANTAÇÃO</v>
      </c>
      <c r="F2244" s="998" t="str">
        <f ca="1">VLOOKUP($B2244,'PLANILHA ORÇAMENTÁRIA'!$C:$M,5,0)</f>
        <v>UN</v>
      </c>
      <c r="G2244" s="1000" t="s">
        <v>16</v>
      </c>
      <c r="H2244" s="1001" t="s">
        <v>17</v>
      </c>
      <c r="I2244" s="1001" t="s">
        <v>18</v>
      </c>
      <c r="J2244" s="1001" t="s">
        <v>19</v>
      </c>
      <c r="K2244" s="1001" t="s">
        <v>20</v>
      </c>
      <c r="L2244" s="1001" t="s">
        <v>21</v>
      </c>
      <c r="M2244" s="901">
        <f>G2246</f>
        <v>19</v>
      </c>
      <c r="N2244" s="482"/>
    </row>
    <row r="2245" spans="1:31" s="100" customFormat="1" ht="24">
      <c r="A2245" s="932"/>
      <c r="B2245" s="894"/>
      <c r="C2245" s="1008"/>
      <c r="D2245" s="1009"/>
      <c r="E2245" s="1025" t="s">
        <v>23473</v>
      </c>
      <c r="F2245" s="1011"/>
      <c r="G2245" s="588"/>
      <c r="H2245" s="1012"/>
      <c r="I2245" s="1012"/>
      <c r="J2245" s="1012"/>
      <c r="K2245" s="1012"/>
      <c r="L2245" s="1012"/>
      <c r="M2245" s="895"/>
      <c r="N2245" s="101"/>
      <c r="O2245" s="115"/>
      <c r="P2245" s="113"/>
      <c r="Q2245" s="113"/>
      <c r="R2245" s="113"/>
      <c r="S2245" s="113"/>
      <c r="T2245" s="113"/>
      <c r="U2245" s="113"/>
      <c r="V2245" s="113"/>
      <c r="W2245" s="113"/>
      <c r="X2245" s="113"/>
      <c r="Y2245" s="22"/>
      <c r="Z2245" s="22"/>
      <c r="AA2245" s="22"/>
      <c r="AB2245" s="22"/>
      <c r="AC2245" s="22"/>
      <c r="AD2245" s="22"/>
      <c r="AE2245" s="22"/>
    </row>
    <row r="2246" spans="1:31" s="100" customFormat="1">
      <c r="A2246" s="932"/>
      <c r="B2246" s="894"/>
      <c r="C2246" s="1008"/>
      <c r="D2246" s="1009"/>
      <c r="E2246" s="1025" t="s">
        <v>22894</v>
      </c>
      <c r="F2246" s="1011"/>
      <c r="G2246" s="1015">
        <v>19</v>
      </c>
      <c r="H2246" s="1012"/>
      <c r="I2246" s="1012"/>
      <c r="J2246" s="1012"/>
      <c r="K2246" s="1012"/>
      <c r="L2246" s="1012"/>
      <c r="M2246" s="895"/>
      <c r="N2246" s="101"/>
      <c r="O2246" s="115"/>
      <c r="P2246" s="113"/>
      <c r="Q2246" s="113"/>
      <c r="R2246" s="113"/>
      <c r="S2246" s="113"/>
      <c r="T2246" s="113"/>
      <c r="U2246" s="113"/>
      <c r="V2246" s="113"/>
      <c r="W2246" s="113"/>
      <c r="X2246" s="113"/>
      <c r="Y2246" s="22"/>
      <c r="Z2246" s="22"/>
      <c r="AA2246" s="22"/>
      <c r="AB2246" s="22"/>
      <c r="AC2246" s="22"/>
      <c r="AD2246" s="22"/>
      <c r="AE2246" s="22"/>
    </row>
    <row r="2247" spans="1:31" s="100" customFormat="1">
      <c r="A2247" s="932"/>
      <c r="B2247" s="894"/>
      <c r="C2247" s="1008"/>
      <c r="D2247" s="1009"/>
      <c r="E2247" s="1025"/>
      <c r="F2247" s="1011"/>
      <c r="G2247" s="588"/>
      <c r="H2247" s="1012"/>
      <c r="I2247" s="1012"/>
      <c r="J2247" s="1012"/>
      <c r="K2247" s="1012"/>
      <c r="L2247" s="1012"/>
      <c r="M2247" s="895"/>
      <c r="N2247" s="101"/>
      <c r="O2247" s="115"/>
      <c r="P2247" s="113"/>
      <c r="Q2247" s="113"/>
      <c r="R2247" s="113"/>
      <c r="S2247" s="113"/>
      <c r="T2247" s="113"/>
      <c r="U2247" s="113"/>
      <c r="V2247" s="113"/>
      <c r="W2247" s="113"/>
      <c r="X2247" s="113"/>
      <c r="Y2247" s="22"/>
      <c r="Z2247" s="22"/>
      <c r="AA2247" s="22"/>
      <c r="AB2247" s="22"/>
      <c r="AC2247" s="22"/>
      <c r="AD2247" s="22"/>
      <c r="AE2247" s="22"/>
    </row>
    <row r="2248" spans="1:31" s="483" customFormat="1" ht="30" customHeight="1">
      <c r="A2248" s="927">
        <v>5</v>
      </c>
      <c r="B2248" s="891" t="str">
        <f>$B$2231&amp;"."&amp;A2248</f>
        <v>8.1.5</v>
      </c>
      <c r="C2248" s="998" t="str">
        <f ca="1">VLOOKUP($B2248,'PLANILHA ORÇAMENTÁRIA'!$C:$M,2,0)</f>
        <v>CPU-011</v>
      </c>
      <c r="D2248" s="998" t="str">
        <f ca="1">VLOOKUP($B2248,'PLANILHA ORÇAMENTÁRIA'!$C:$M,3,0)</f>
        <v>EXTRA</v>
      </c>
      <c r="E2248" s="999" t="str">
        <f ca="1">VLOOKUP($B2248,'PLANILHA ORÇAMENTÁRIA'!$C:$M,4,0)</f>
        <v>SUPORTE BRAÇO PROJETADO PARA PLACA DE SINALIZAÇÃO, ENTERRADO - INCLUINDO INSTALAÇÃO</v>
      </c>
      <c r="F2248" s="998" t="str">
        <f ca="1">VLOOKUP($B2248,'PLANILHA ORÇAMENTÁRIA'!$C:$M,5,0)</f>
        <v>UN</v>
      </c>
      <c r="G2248" s="1000" t="s">
        <v>16</v>
      </c>
      <c r="H2248" s="1001" t="s">
        <v>17</v>
      </c>
      <c r="I2248" s="1001" t="s">
        <v>18</v>
      </c>
      <c r="J2248" s="1001" t="s">
        <v>19</v>
      </c>
      <c r="K2248" s="1001" t="s">
        <v>20</v>
      </c>
      <c r="L2248" s="1001" t="s">
        <v>21</v>
      </c>
      <c r="M2248" s="901">
        <f>G2250</f>
        <v>5</v>
      </c>
      <c r="N2248" s="482"/>
    </row>
    <row r="2249" spans="1:31" s="100" customFormat="1" ht="24">
      <c r="A2249" s="932"/>
      <c r="B2249" s="894"/>
      <c r="C2249" s="1008"/>
      <c r="D2249" s="1009"/>
      <c r="E2249" s="1025" t="s">
        <v>23473</v>
      </c>
      <c r="F2249" s="1011"/>
      <c r="G2249" s="588"/>
      <c r="H2249" s="1012"/>
      <c r="I2249" s="1012"/>
      <c r="J2249" s="1012"/>
      <c r="K2249" s="1012"/>
      <c r="L2249" s="1012"/>
      <c r="M2249" s="895"/>
      <c r="N2249" s="101"/>
      <c r="O2249" s="115"/>
      <c r="P2249" s="113"/>
      <c r="Q2249" s="113"/>
      <c r="R2249" s="113"/>
      <c r="S2249" s="113"/>
      <c r="T2249" s="113"/>
      <c r="U2249" s="113"/>
      <c r="V2249" s="113"/>
      <c r="W2249" s="113"/>
      <c r="X2249" s="113"/>
      <c r="Y2249" s="22"/>
      <c r="Z2249" s="22"/>
      <c r="AA2249" s="22"/>
      <c r="AB2249" s="22"/>
      <c r="AC2249" s="22"/>
      <c r="AD2249" s="22"/>
      <c r="AE2249" s="22"/>
    </row>
    <row r="2250" spans="1:31" s="100" customFormat="1">
      <c r="A2250" s="932"/>
      <c r="B2250" s="894"/>
      <c r="C2250" s="1008"/>
      <c r="D2250" s="1009"/>
      <c r="E2250" s="1025" t="s">
        <v>22895</v>
      </c>
      <c r="F2250" s="1011"/>
      <c r="G2250" s="1015">
        <v>5</v>
      </c>
      <c r="H2250" s="1012"/>
      <c r="I2250" s="1012"/>
      <c r="J2250" s="1012"/>
      <c r="K2250" s="1012"/>
      <c r="L2250" s="1012"/>
      <c r="M2250" s="895"/>
      <c r="N2250" s="101"/>
      <c r="O2250" s="115"/>
      <c r="P2250" s="113"/>
      <c r="Q2250" s="113"/>
      <c r="R2250" s="113"/>
      <c r="S2250" s="113"/>
      <c r="T2250" s="113"/>
      <c r="U2250" s="113"/>
      <c r="V2250" s="113"/>
      <c r="W2250" s="113"/>
      <c r="X2250" s="113"/>
      <c r="Y2250" s="22"/>
      <c r="Z2250" s="22"/>
      <c r="AA2250" s="22"/>
      <c r="AB2250" s="22"/>
      <c r="AC2250" s="22"/>
      <c r="AD2250" s="22"/>
      <c r="AE2250" s="22"/>
    </row>
    <row r="2251" spans="1:31" s="100" customFormat="1">
      <c r="A2251" s="932"/>
      <c r="B2251" s="894"/>
      <c r="C2251" s="1008"/>
      <c r="D2251" s="1009"/>
      <c r="E2251" s="1025"/>
      <c r="F2251" s="1011"/>
      <c r="G2251" s="588"/>
      <c r="H2251" s="1012"/>
      <c r="I2251" s="1012"/>
      <c r="J2251" s="1012"/>
      <c r="K2251" s="1012"/>
      <c r="L2251" s="1012"/>
      <c r="M2251" s="895"/>
      <c r="N2251" s="101"/>
      <c r="O2251" s="115"/>
      <c r="P2251" s="113"/>
      <c r="Q2251" s="113"/>
      <c r="R2251" s="113"/>
      <c r="S2251" s="113"/>
      <c r="T2251" s="113"/>
      <c r="U2251" s="113"/>
      <c r="V2251" s="113"/>
      <c r="W2251" s="113"/>
      <c r="X2251" s="113"/>
      <c r="Y2251" s="22"/>
      <c r="Z2251" s="22"/>
      <c r="AA2251" s="22"/>
      <c r="AB2251" s="22"/>
      <c r="AC2251" s="22"/>
      <c r="AD2251" s="22"/>
      <c r="AE2251" s="22"/>
    </row>
    <row r="2252" spans="1:31" s="483" customFormat="1" ht="30" customHeight="1">
      <c r="A2252" s="927">
        <v>6</v>
      </c>
      <c r="B2252" s="891" t="str">
        <f>$B$2231&amp;"."&amp;A2252</f>
        <v>8.1.6</v>
      </c>
      <c r="C2252" s="998">
        <f ca="1">VLOOKUP($B2252,'PLANILHA ORÇAMENTÁRIA'!$C:$M,2,0)</f>
        <v>5213871</v>
      </c>
      <c r="D2252" s="998" t="str">
        <f ca="1">VLOOKUP($B2252,'PLANILHA ORÇAMENTÁRIA'!$C:$M,3,0)</f>
        <v>SICRO 3</v>
      </c>
      <c r="E2252" s="999" t="str">
        <f ca="1">VLOOKUP($B2252,'PLANILHA ORÇAMENTÁRIA'!$C:$M,4,0)</f>
        <v>SUPORTE DUPLO METÁLICO GALVANIZADO PARA PLACAS - 4,00 X 2,00 M - FORNECIMENTO E IMPLANTAÇÃO</v>
      </c>
      <c r="F2252" s="998" t="str">
        <f ca="1">VLOOKUP($B2252,'PLANILHA ORÇAMENTÁRIA'!$C:$M,5,0)</f>
        <v>UN</v>
      </c>
      <c r="G2252" s="1000" t="s">
        <v>16</v>
      </c>
      <c r="H2252" s="1001" t="s">
        <v>17</v>
      </c>
      <c r="I2252" s="1001" t="s">
        <v>18</v>
      </c>
      <c r="J2252" s="1001" t="s">
        <v>19</v>
      </c>
      <c r="K2252" s="1001" t="s">
        <v>20</v>
      </c>
      <c r="L2252" s="1001" t="s">
        <v>21</v>
      </c>
      <c r="M2252" s="901">
        <f>G2254</f>
        <v>2</v>
      </c>
      <c r="N2252" s="482"/>
    </row>
    <row r="2253" spans="1:31" s="100" customFormat="1" ht="24">
      <c r="A2253" s="932"/>
      <c r="B2253" s="894"/>
      <c r="C2253" s="1008"/>
      <c r="D2253" s="1009"/>
      <c r="E2253" s="1025" t="s">
        <v>23473</v>
      </c>
      <c r="F2253" s="1011"/>
      <c r="G2253" s="588"/>
      <c r="H2253" s="1012"/>
      <c r="I2253" s="1012"/>
      <c r="J2253" s="1012"/>
      <c r="K2253" s="1012"/>
      <c r="L2253" s="1012"/>
      <c r="M2253" s="895"/>
      <c r="N2253" s="101"/>
      <c r="O2253" s="115"/>
      <c r="P2253" s="113"/>
      <c r="Q2253" s="113"/>
      <c r="R2253" s="113"/>
      <c r="S2253" s="113"/>
      <c r="T2253" s="113"/>
      <c r="U2253" s="113"/>
      <c r="V2253" s="113"/>
      <c r="W2253" s="113"/>
      <c r="X2253" s="113"/>
      <c r="Y2253" s="22"/>
      <c r="Z2253" s="22"/>
      <c r="AA2253" s="22"/>
      <c r="AB2253" s="22"/>
      <c r="AC2253" s="22"/>
      <c r="AD2253" s="22"/>
      <c r="AE2253" s="22"/>
    </row>
    <row r="2254" spans="1:31" s="100" customFormat="1">
      <c r="A2254" s="932"/>
      <c r="B2254" s="894"/>
      <c r="C2254" s="1008"/>
      <c r="D2254" s="1009"/>
      <c r="E2254" s="1025" t="s">
        <v>22896</v>
      </c>
      <c r="F2254" s="1011"/>
      <c r="G2254" s="1015">
        <v>2</v>
      </c>
      <c r="H2254" s="1012"/>
      <c r="I2254" s="1012"/>
      <c r="J2254" s="1012"/>
      <c r="K2254" s="1012"/>
      <c r="L2254" s="1012"/>
      <c r="M2254" s="895"/>
      <c r="N2254" s="101"/>
      <c r="O2254" s="115"/>
      <c r="P2254" s="113"/>
      <c r="Q2254" s="113"/>
      <c r="R2254" s="113"/>
      <c r="S2254" s="113"/>
      <c r="T2254" s="113"/>
      <c r="U2254" s="113"/>
      <c r="V2254" s="113"/>
      <c r="W2254" s="113"/>
      <c r="X2254" s="113"/>
      <c r="Y2254" s="22"/>
      <c r="Z2254" s="22"/>
      <c r="AA2254" s="22"/>
      <c r="AB2254" s="22"/>
      <c r="AC2254" s="22"/>
      <c r="AD2254" s="22"/>
      <c r="AE2254" s="22"/>
    </row>
    <row r="2255" spans="1:31" s="100" customFormat="1">
      <c r="A2255" s="932"/>
      <c r="B2255" s="894"/>
      <c r="C2255" s="1008"/>
      <c r="D2255" s="1009"/>
      <c r="E2255" s="1025"/>
      <c r="F2255" s="1011"/>
      <c r="G2255" s="588"/>
      <c r="H2255" s="1012"/>
      <c r="I2255" s="1012"/>
      <c r="J2255" s="1012"/>
      <c r="K2255" s="1012"/>
      <c r="L2255" s="1012"/>
      <c r="M2255" s="895"/>
      <c r="N2255" s="101"/>
      <c r="O2255" s="115"/>
      <c r="P2255" s="113"/>
      <c r="Q2255" s="113"/>
      <c r="R2255" s="113"/>
      <c r="S2255" s="113"/>
      <c r="T2255" s="113"/>
      <c r="U2255" s="113"/>
      <c r="V2255" s="113"/>
      <c r="W2255" s="113"/>
      <c r="X2255" s="113"/>
      <c r="Y2255" s="22"/>
      <c r="Z2255" s="22"/>
      <c r="AA2255" s="22"/>
      <c r="AB2255" s="22"/>
      <c r="AC2255" s="22"/>
      <c r="AD2255" s="22"/>
      <c r="AE2255" s="22"/>
    </row>
    <row r="2256" spans="1:31" s="483" customFormat="1" ht="30" customHeight="1">
      <c r="A2256" s="927">
        <v>7</v>
      </c>
      <c r="B2256" s="891" t="str">
        <f>$B$2231&amp;"."&amp;A2256</f>
        <v>8.1.7</v>
      </c>
      <c r="C2256" s="998">
        <f ca="1">VLOOKUP($B2256,'PLANILHA ORÇAMENTÁRIA'!$C:$M,2,0)</f>
        <v>5213776</v>
      </c>
      <c r="D2256" s="998" t="str">
        <f ca="1">VLOOKUP($B2256,'PLANILHA ORÇAMENTÁRIA'!$C:$M,3,0)</f>
        <v>SICRO 3</v>
      </c>
      <c r="E2256" s="999" t="str">
        <f ca="1">VLOOKUP($B2256,'PLANILHA ORÇAMENTÁRIA'!$C:$M,4,0)</f>
        <v>PÓRTICO METÁLICO COM VÃO DE 15,9 M, VENTO DE 45 M/S E ÁREA DE EXPOSIÇÃO DE ATÉ 23,85 M² - FORNECIMENTO E IMPLANTAÇÃO - AREIA E BRITA COMERCIAIS</v>
      </c>
      <c r="F2256" s="998" t="str">
        <f ca="1">VLOOKUP($B2256,'PLANILHA ORÇAMENTÁRIA'!$C:$M,5,0)</f>
        <v>UN</v>
      </c>
      <c r="G2256" s="1000" t="s">
        <v>16</v>
      </c>
      <c r="H2256" s="1001" t="s">
        <v>17</v>
      </c>
      <c r="I2256" s="1001" t="s">
        <v>18</v>
      </c>
      <c r="J2256" s="1001" t="s">
        <v>19</v>
      </c>
      <c r="K2256" s="1001" t="s">
        <v>20</v>
      </c>
      <c r="L2256" s="1001" t="s">
        <v>21</v>
      </c>
      <c r="M2256" s="901">
        <f>G2258</f>
        <v>1</v>
      </c>
      <c r="N2256" s="482"/>
    </row>
    <row r="2257" spans="1:31" s="100" customFormat="1" ht="24">
      <c r="A2257" s="932"/>
      <c r="B2257" s="894"/>
      <c r="C2257" s="1008"/>
      <c r="D2257" s="1009"/>
      <c r="E2257" s="1025" t="s">
        <v>23473</v>
      </c>
      <c r="F2257" s="1011"/>
      <c r="G2257" s="588"/>
      <c r="H2257" s="1012"/>
      <c r="I2257" s="1012"/>
      <c r="J2257" s="1012"/>
      <c r="K2257" s="1012"/>
      <c r="L2257" s="1012"/>
      <c r="M2257" s="895"/>
      <c r="N2257" s="101"/>
      <c r="O2257" s="115"/>
      <c r="P2257" s="113"/>
      <c r="Q2257" s="113"/>
      <c r="R2257" s="113"/>
      <c r="S2257" s="113"/>
      <c r="T2257" s="113"/>
      <c r="U2257" s="113"/>
      <c r="V2257" s="113"/>
      <c r="W2257" s="113"/>
      <c r="X2257" s="113"/>
      <c r="Y2257" s="22"/>
      <c r="Z2257" s="22"/>
      <c r="AA2257" s="22"/>
      <c r="AB2257" s="22"/>
      <c r="AC2257" s="22"/>
      <c r="AD2257" s="22"/>
      <c r="AE2257" s="22"/>
    </row>
    <row r="2258" spans="1:31" s="100" customFormat="1">
      <c r="A2258" s="932"/>
      <c r="B2258" s="894"/>
      <c r="C2258" s="1008"/>
      <c r="D2258" s="1009"/>
      <c r="E2258" s="1025" t="s">
        <v>22807</v>
      </c>
      <c r="F2258" s="1011"/>
      <c r="G2258" s="1015">
        <v>1</v>
      </c>
      <c r="H2258" s="1012"/>
      <c r="I2258" s="1012"/>
      <c r="J2258" s="1012"/>
      <c r="K2258" s="1012"/>
      <c r="L2258" s="1012"/>
      <c r="M2258" s="895"/>
      <c r="N2258" s="101"/>
      <c r="O2258" s="115"/>
      <c r="P2258" s="113"/>
      <c r="Q2258" s="113"/>
      <c r="R2258" s="113"/>
      <c r="S2258" s="113"/>
      <c r="T2258" s="113"/>
      <c r="U2258" s="113"/>
      <c r="V2258" s="113"/>
      <c r="W2258" s="113"/>
      <c r="X2258" s="113"/>
      <c r="Y2258" s="22"/>
      <c r="Z2258" s="22"/>
      <c r="AA2258" s="22"/>
      <c r="AB2258" s="22"/>
      <c r="AC2258" s="22"/>
      <c r="AD2258" s="22"/>
      <c r="AE2258" s="22"/>
    </row>
    <row r="2259" spans="1:31">
      <c r="B2259" s="905"/>
      <c r="C2259" s="1077"/>
      <c r="D2259" s="1078"/>
      <c r="E2259" s="1104"/>
      <c r="F2259" s="1026"/>
      <c r="G2259" s="865"/>
      <c r="H2259" s="1081"/>
      <c r="I2259" s="1081"/>
      <c r="J2259" s="865"/>
      <c r="K2259" s="865"/>
      <c r="L2259" s="865"/>
      <c r="M2259" s="918"/>
      <c r="N2259" s="117"/>
      <c r="Q2259" s="180"/>
    </row>
    <row r="2260" spans="1:31" s="39" customFormat="1" ht="15" customHeight="1">
      <c r="A2260" s="927">
        <v>2</v>
      </c>
      <c r="B2260" s="908" t="s">
        <v>22897</v>
      </c>
      <c r="C2260" s="1034"/>
      <c r="D2260" s="1034"/>
      <c r="E2260" s="1035" t="s">
        <v>14900</v>
      </c>
      <c r="F2260" s="1036"/>
      <c r="G2260" s="1037"/>
      <c r="H2260" s="1038"/>
      <c r="I2260" s="1038"/>
      <c r="J2260" s="1038"/>
      <c r="K2260" s="1038"/>
      <c r="L2260" s="1038"/>
      <c r="M2260" s="909"/>
      <c r="N2260" s="481"/>
    </row>
    <row r="2261" spans="1:31" s="483" customFormat="1" ht="30" customHeight="1">
      <c r="A2261" s="927">
        <v>1</v>
      </c>
      <c r="B2261" s="891" t="str">
        <f>$B$2260&amp;"."&amp;A2261</f>
        <v>8.2.1</v>
      </c>
      <c r="C2261" s="998">
        <f ca="1">VLOOKUP($B2261,'PLANILHA ORÇAMENTÁRIA'!$C:$M,2,0)</f>
        <v>5213408</v>
      </c>
      <c r="D2261" s="998" t="str">
        <f ca="1">VLOOKUP($B2261,'PLANILHA ORÇAMENTÁRIA'!$C:$M,3,0)</f>
        <v>SICRO 3</v>
      </c>
      <c r="E2261" s="999" t="str">
        <f ca="1">VLOOKUP($B2261,'PLANILHA ORÇAMENTÁRIA'!$C:$M,4,0)</f>
        <v>PINTURA DE FAIXA COM TERMOPLÁSTICO POR ASPERSÃO - ESPESSURA DE 1,5 MM</v>
      </c>
      <c r="F2261" s="998" t="str">
        <f ca="1">VLOOKUP($B2261,'PLANILHA ORÇAMENTÁRIA'!$C:$M,5,0)</f>
        <v>M²</v>
      </c>
      <c r="G2261" s="1000" t="s">
        <v>16</v>
      </c>
      <c r="H2261" s="1001" t="s">
        <v>17</v>
      </c>
      <c r="I2261" s="1001" t="s">
        <v>18</v>
      </c>
      <c r="J2261" s="1001" t="s">
        <v>19</v>
      </c>
      <c r="K2261" s="1001" t="s">
        <v>20</v>
      </c>
      <c r="L2261" s="1001" t="s">
        <v>21</v>
      </c>
      <c r="M2261" s="901">
        <f>K2263</f>
        <v>218.22</v>
      </c>
      <c r="N2261" s="482"/>
    </row>
    <row r="2262" spans="1:31" s="100" customFormat="1" ht="24">
      <c r="A2262" s="932"/>
      <c r="B2262" s="894"/>
      <c r="C2262" s="1008"/>
      <c r="D2262" s="1009"/>
      <c r="E2262" s="1025" t="s">
        <v>23473</v>
      </c>
      <c r="F2262" s="1011"/>
      <c r="G2262" s="588"/>
      <c r="H2262" s="1012"/>
      <c r="I2262" s="1012"/>
      <c r="J2262" s="1012"/>
      <c r="K2262" s="1012"/>
      <c r="L2262" s="1012"/>
      <c r="M2262" s="895"/>
      <c r="N2262" s="101"/>
      <c r="O2262" s="115"/>
      <c r="P2262" s="113"/>
      <c r="Q2262" s="113"/>
      <c r="R2262" s="113"/>
      <c r="S2262" s="113"/>
      <c r="T2262" s="113"/>
      <c r="U2262" s="113"/>
      <c r="V2262" s="113"/>
      <c r="W2262" s="113"/>
      <c r="X2262" s="113"/>
      <c r="Y2262" s="22"/>
      <c r="Z2262" s="22"/>
      <c r="AA2262" s="22"/>
      <c r="AB2262" s="22"/>
      <c r="AC2262" s="22"/>
      <c r="AD2262" s="22"/>
      <c r="AE2262" s="22"/>
    </row>
    <row r="2263" spans="1:31" s="100" customFormat="1">
      <c r="A2263" s="932"/>
      <c r="B2263" s="894"/>
      <c r="C2263" s="1008"/>
      <c r="D2263" s="1009"/>
      <c r="E2263" s="1025" t="s">
        <v>22898</v>
      </c>
      <c r="F2263" s="1011"/>
      <c r="G2263" s="588"/>
      <c r="H2263" s="1012"/>
      <c r="I2263" s="1012"/>
      <c r="J2263" s="1012"/>
      <c r="K2263" s="1016">
        <v>218.22</v>
      </c>
      <c r="L2263" s="1012"/>
      <c r="M2263" s="895"/>
      <c r="N2263" s="101"/>
      <c r="O2263" s="115"/>
      <c r="P2263" s="113"/>
      <c r="Q2263" s="113"/>
      <c r="R2263" s="113"/>
      <c r="S2263" s="113"/>
      <c r="T2263" s="113"/>
      <c r="U2263" s="113"/>
      <c r="V2263" s="113"/>
      <c r="W2263" s="113"/>
      <c r="X2263" s="113"/>
      <c r="Y2263" s="22"/>
      <c r="Z2263" s="22"/>
      <c r="AA2263" s="22"/>
      <c r="AB2263" s="22"/>
      <c r="AC2263" s="22"/>
      <c r="AD2263" s="22"/>
      <c r="AE2263" s="22"/>
    </row>
    <row r="2264" spans="1:31" s="100" customFormat="1">
      <c r="A2264" s="932"/>
      <c r="B2264" s="894"/>
      <c r="C2264" s="1008"/>
      <c r="D2264" s="1009"/>
      <c r="E2264" s="1025"/>
      <c r="F2264" s="1011"/>
      <c r="G2264" s="588"/>
      <c r="H2264" s="1012"/>
      <c r="I2264" s="1012"/>
      <c r="J2264" s="1012"/>
      <c r="K2264" s="1012"/>
      <c r="L2264" s="1012"/>
      <c r="M2264" s="895"/>
      <c r="N2264" s="101"/>
      <c r="O2264" s="115"/>
      <c r="P2264" s="113"/>
      <c r="Q2264" s="113"/>
      <c r="R2264" s="113"/>
      <c r="S2264" s="113"/>
      <c r="T2264" s="113"/>
      <c r="U2264" s="113"/>
      <c r="V2264" s="113"/>
      <c r="W2264" s="113"/>
      <c r="X2264" s="113"/>
      <c r="Y2264" s="22"/>
      <c r="Z2264" s="22"/>
      <c r="AA2264" s="22"/>
      <c r="AB2264" s="22"/>
      <c r="AC2264" s="22"/>
      <c r="AD2264" s="22"/>
      <c r="AE2264" s="22"/>
    </row>
    <row r="2265" spans="1:31" s="483" customFormat="1" ht="30" customHeight="1">
      <c r="A2265" s="927">
        <v>2</v>
      </c>
      <c r="B2265" s="891" t="str">
        <f>$B$2260&amp;"."&amp;A2265</f>
        <v>8.2.2</v>
      </c>
      <c r="C2265" s="998">
        <f ca="1">VLOOKUP($B2265,'PLANILHA ORÇAMENTÁRIA'!$C:$M,2,0)</f>
        <v>5214005</v>
      </c>
      <c r="D2265" s="998" t="str">
        <f ca="1">VLOOKUP($B2265,'PLANILHA ORÇAMENTÁRIA'!$C:$M,3,0)</f>
        <v>SICRO 3</v>
      </c>
      <c r="E2265" s="999" t="str">
        <f ca="1">VLOOKUP($B2265,'PLANILHA ORÇAMENTÁRIA'!$C:$M,4,0)</f>
        <v>PINTURA DE FAIXA COM TERMOPLÁSTICO EM ALTO RELEVO TIPO III POR EXTRUSÃO - RELEVO SIMPLES COM BASE</v>
      </c>
      <c r="F2265" s="998" t="str">
        <f ca="1">VLOOKUP($B2265,'PLANILHA ORÇAMENTÁRIA'!$C:$M,5,0)</f>
        <v>M²</v>
      </c>
      <c r="G2265" s="1000" t="s">
        <v>16</v>
      </c>
      <c r="H2265" s="1001" t="s">
        <v>17</v>
      </c>
      <c r="I2265" s="1001" t="s">
        <v>18</v>
      </c>
      <c r="J2265" s="1001" t="s">
        <v>19</v>
      </c>
      <c r="K2265" s="1001" t="s">
        <v>20</v>
      </c>
      <c r="L2265" s="1001" t="s">
        <v>21</v>
      </c>
      <c r="M2265" s="901">
        <f>SUBTOTAL(9,K2270)</f>
        <v>74.460000000000008</v>
      </c>
      <c r="N2265" s="482"/>
    </row>
    <row r="2266" spans="1:31" s="100" customFormat="1" ht="24">
      <c r="A2266" s="932"/>
      <c r="B2266" s="894"/>
      <c r="C2266" s="1008"/>
      <c r="D2266" s="1009"/>
      <c r="E2266" s="1025" t="s">
        <v>23473</v>
      </c>
      <c r="F2266" s="1011"/>
      <c r="G2266" s="588"/>
      <c r="H2266" s="1012"/>
      <c r="I2266" s="1012"/>
      <c r="J2266" s="1012"/>
      <c r="K2266" s="1012"/>
      <c r="L2266" s="1012"/>
      <c r="M2266" s="895"/>
      <c r="N2266" s="101"/>
      <c r="O2266" s="115"/>
      <c r="P2266" s="113"/>
      <c r="Q2266" s="113"/>
      <c r="R2266" s="113"/>
      <c r="S2266" s="113"/>
      <c r="T2266" s="113"/>
      <c r="U2266" s="113"/>
      <c r="V2266" s="113"/>
      <c r="W2266" s="113"/>
      <c r="X2266" s="113"/>
      <c r="Y2266" s="22"/>
      <c r="Z2266" s="22"/>
      <c r="AA2266" s="22"/>
      <c r="AB2266" s="22"/>
      <c r="AC2266" s="22"/>
      <c r="AD2266" s="22"/>
      <c r="AE2266" s="22"/>
    </row>
    <row r="2267" spans="1:31" s="100" customFormat="1">
      <c r="A2267" s="932"/>
      <c r="B2267" s="894"/>
      <c r="C2267" s="1008"/>
      <c r="D2267" s="1009"/>
      <c r="E2267" s="1025" t="s">
        <v>22899</v>
      </c>
      <c r="F2267" s="1011"/>
      <c r="G2267" s="588"/>
      <c r="H2267" s="1012"/>
      <c r="I2267" s="1012"/>
      <c r="J2267" s="1012"/>
      <c r="K2267" s="1012">
        <v>47.2</v>
      </c>
      <c r="L2267" s="1012"/>
      <c r="M2267" s="895"/>
      <c r="N2267" s="101"/>
      <c r="O2267" s="115"/>
      <c r="P2267" s="113"/>
      <c r="Q2267" s="113"/>
      <c r="R2267" s="113"/>
      <c r="S2267" s="113"/>
      <c r="T2267" s="113"/>
      <c r="U2267" s="113"/>
      <c r="V2267" s="113"/>
      <c r="W2267" s="113"/>
      <c r="X2267" s="113"/>
      <c r="Y2267" s="22"/>
      <c r="Z2267" s="22"/>
      <c r="AA2267" s="22"/>
      <c r="AB2267" s="22"/>
      <c r="AC2267" s="22"/>
      <c r="AD2267" s="22"/>
      <c r="AE2267" s="22"/>
    </row>
    <row r="2268" spans="1:31" s="100" customFormat="1">
      <c r="A2268" s="932"/>
      <c r="B2268" s="894"/>
      <c r="C2268" s="1008"/>
      <c r="D2268" s="1009"/>
      <c r="E2268" s="1025" t="s">
        <v>22900</v>
      </c>
      <c r="F2268" s="1011"/>
      <c r="G2268" s="588"/>
      <c r="H2268" s="1012"/>
      <c r="I2268" s="1012"/>
      <c r="J2268" s="1012"/>
      <c r="K2268" s="1012">
        <v>8.06</v>
      </c>
      <c r="L2268" s="1012"/>
      <c r="M2268" s="895"/>
      <c r="N2268" s="101"/>
      <c r="O2268" s="115"/>
      <c r="P2268" s="113"/>
      <c r="Q2268" s="113"/>
      <c r="R2268" s="113"/>
      <c r="S2268" s="113"/>
      <c r="T2268" s="113"/>
      <c r="U2268" s="113"/>
      <c r="V2268" s="113"/>
      <c r="W2268" s="113"/>
      <c r="X2268" s="113"/>
      <c r="Y2268" s="22"/>
      <c r="Z2268" s="22"/>
      <c r="AA2268" s="22"/>
      <c r="AB2268" s="22"/>
      <c r="AC2268" s="22"/>
      <c r="AD2268" s="22"/>
      <c r="AE2268" s="22"/>
    </row>
    <row r="2269" spans="1:31" s="100" customFormat="1">
      <c r="A2269" s="932"/>
      <c r="B2269" s="894"/>
      <c r="C2269" s="1008"/>
      <c r="D2269" s="1009"/>
      <c r="E2269" s="1025" t="s">
        <v>22901</v>
      </c>
      <c r="F2269" s="1011"/>
      <c r="G2269" s="588"/>
      <c r="H2269" s="1012"/>
      <c r="I2269" s="1012"/>
      <c r="J2269" s="1012"/>
      <c r="K2269" s="1012">
        <v>19.2</v>
      </c>
      <c r="L2269" s="1012"/>
      <c r="M2269" s="895"/>
      <c r="N2269" s="101"/>
      <c r="O2269" s="115"/>
      <c r="P2269" s="113"/>
      <c r="Q2269" s="113"/>
      <c r="R2269" s="113"/>
      <c r="S2269" s="113"/>
      <c r="T2269" s="113"/>
      <c r="U2269" s="113"/>
      <c r="V2269" s="113"/>
      <c r="W2269" s="113"/>
      <c r="X2269" s="113"/>
      <c r="Y2269" s="22"/>
      <c r="Z2269" s="22"/>
      <c r="AA2269" s="22"/>
      <c r="AB2269" s="22"/>
      <c r="AC2269" s="22"/>
      <c r="AD2269" s="22"/>
      <c r="AE2269" s="22"/>
    </row>
    <row r="2270" spans="1:31" s="100" customFormat="1">
      <c r="A2270" s="932"/>
      <c r="B2270" s="894"/>
      <c r="C2270" s="1008"/>
      <c r="D2270" s="1009"/>
      <c r="E2270" s="1018" t="s">
        <v>22927</v>
      </c>
      <c r="F2270" s="1011"/>
      <c r="G2270" s="588"/>
      <c r="H2270" s="1012"/>
      <c r="I2270" s="1012"/>
      <c r="J2270" s="1012"/>
      <c r="K2270" s="1016">
        <f>SUM(K2267:K2269)</f>
        <v>74.460000000000008</v>
      </c>
      <c r="L2270" s="1012"/>
      <c r="M2270" s="895"/>
      <c r="N2270" s="101"/>
      <c r="O2270" s="115"/>
      <c r="P2270" s="113"/>
      <c r="Q2270" s="113"/>
      <c r="R2270" s="113"/>
      <c r="S2270" s="113"/>
      <c r="T2270" s="113"/>
      <c r="U2270" s="113"/>
      <c r="V2270" s="113"/>
      <c r="W2270" s="113"/>
      <c r="X2270" s="113"/>
      <c r="Y2270" s="22"/>
      <c r="Z2270" s="22"/>
      <c r="AA2270" s="22"/>
      <c r="AB2270" s="22"/>
      <c r="AC2270" s="22"/>
      <c r="AD2270" s="22"/>
      <c r="AE2270" s="22"/>
    </row>
    <row r="2271" spans="1:31" s="100" customFormat="1">
      <c r="A2271" s="932"/>
      <c r="B2271" s="894"/>
      <c r="C2271" s="1008"/>
      <c r="D2271" s="1009"/>
      <c r="E2271" s="1025"/>
      <c r="F2271" s="1011"/>
      <c r="G2271" s="588"/>
      <c r="H2271" s="1012"/>
      <c r="I2271" s="1012"/>
      <c r="J2271" s="1012"/>
      <c r="K2271" s="1012"/>
      <c r="L2271" s="1012"/>
      <c r="M2271" s="895"/>
      <c r="N2271" s="101"/>
      <c r="O2271" s="115"/>
      <c r="P2271" s="113"/>
      <c r="Q2271" s="113"/>
      <c r="R2271" s="113"/>
      <c r="S2271" s="113"/>
      <c r="T2271" s="113"/>
      <c r="U2271" s="113"/>
      <c r="V2271" s="113"/>
      <c r="W2271" s="113"/>
      <c r="X2271" s="113"/>
      <c r="Y2271" s="22"/>
      <c r="Z2271" s="22"/>
      <c r="AA2271" s="22"/>
      <c r="AB2271" s="22"/>
      <c r="AC2271" s="22"/>
      <c r="AD2271" s="22"/>
      <c r="AE2271" s="22"/>
    </row>
    <row r="2272" spans="1:31" s="483" customFormat="1" ht="30" customHeight="1">
      <c r="A2272" s="927">
        <v>3</v>
      </c>
      <c r="B2272" s="891" t="str">
        <f>$B$2260&amp;"."&amp;A2272</f>
        <v>8.2.3</v>
      </c>
      <c r="C2272" s="998">
        <f ca="1">VLOOKUP($B2272,'PLANILHA ORÇAMENTÁRIA'!$C:$M,2,0)</f>
        <v>5213401</v>
      </c>
      <c r="D2272" s="998" t="str">
        <f ca="1">VLOOKUP($B2272,'PLANILHA ORÇAMENTÁRIA'!$C:$M,3,0)</f>
        <v>SICRO 3</v>
      </c>
      <c r="E2272" s="999" t="str">
        <f ca="1">VLOOKUP($B2272,'PLANILHA ORÇAMENTÁRIA'!$C:$M,4,0)</f>
        <v>PINTURA DE FAIXA COM TINTA ACRÍLICA - ESPESSURA DE 0,6 MM</v>
      </c>
      <c r="F2272" s="998" t="str">
        <f ca="1">VLOOKUP($B2272,'PLANILHA ORÇAMENTÁRIA'!$C:$M,5,0)</f>
        <v>M²</v>
      </c>
      <c r="G2272" s="1000" t="s">
        <v>16</v>
      </c>
      <c r="H2272" s="1001" t="s">
        <v>17</v>
      </c>
      <c r="I2272" s="1001" t="s">
        <v>18</v>
      </c>
      <c r="J2272" s="1001" t="s">
        <v>19</v>
      </c>
      <c r="K2272" s="1001" t="s">
        <v>20</v>
      </c>
      <c r="L2272" s="1001" t="s">
        <v>21</v>
      </c>
      <c r="M2272" s="901">
        <f>K2274</f>
        <v>1142.08</v>
      </c>
      <c r="N2272" s="482"/>
    </row>
    <row r="2273" spans="1:31" s="100" customFormat="1" ht="24">
      <c r="A2273" s="932"/>
      <c r="B2273" s="894"/>
      <c r="C2273" s="1008"/>
      <c r="D2273" s="1009"/>
      <c r="E2273" s="1025" t="s">
        <v>23473</v>
      </c>
      <c r="F2273" s="1011"/>
      <c r="G2273" s="588"/>
      <c r="H2273" s="1012"/>
      <c r="I2273" s="1012"/>
      <c r="J2273" s="1012"/>
      <c r="K2273" s="1012"/>
      <c r="L2273" s="1012"/>
      <c r="M2273" s="895"/>
      <c r="N2273" s="101"/>
      <c r="O2273" s="115"/>
      <c r="P2273" s="113"/>
      <c r="Q2273" s="113"/>
      <c r="R2273" s="113"/>
      <c r="S2273" s="113"/>
      <c r="T2273" s="113"/>
      <c r="U2273" s="113"/>
      <c r="V2273" s="113"/>
      <c r="W2273" s="113"/>
      <c r="X2273" s="113"/>
      <c r="Y2273" s="22"/>
      <c r="Z2273" s="22"/>
      <c r="AA2273" s="22"/>
      <c r="AB2273" s="22"/>
      <c r="AC2273" s="22"/>
      <c r="AD2273" s="22"/>
      <c r="AE2273" s="22"/>
    </row>
    <row r="2274" spans="1:31">
      <c r="B2274" s="905"/>
      <c r="C2274" s="1077"/>
      <c r="D2274" s="1078"/>
      <c r="E2274" s="1025" t="s">
        <v>22902</v>
      </c>
      <c r="F2274" s="1026"/>
      <c r="G2274" s="865"/>
      <c r="H2274" s="872"/>
      <c r="I2274" s="1081"/>
      <c r="J2274" s="865"/>
      <c r="K2274" s="1016">
        <v>1142.08</v>
      </c>
      <c r="L2274" s="865"/>
      <c r="M2274" s="922"/>
      <c r="N2274" s="117"/>
      <c r="Q2274" s="180"/>
    </row>
    <row r="2275" spans="1:31" ht="15">
      <c r="B2275" s="905"/>
      <c r="C2275" s="1105"/>
      <c r="D2275" s="1105"/>
      <c r="E2275" s="1025"/>
      <c r="F2275" s="1106"/>
      <c r="G2275" s="1107"/>
      <c r="H2275" s="1108"/>
      <c r="I2275" s="1081"/>
      <c r="J2275" s="865"/>
      <c r="K2275" s="865"/>
      <c r="L2275" s="865"/>
      <c r="M2275" s="918"/>
      <c r="N2275" s="117"/>
      <c r="Q2275" s="180"/>
    </row>
    <row r="2276" spans="1:31" s="483" customFormat="1" ht="30" customHeight="1">
      <c r="A2276" s="927">
        <v>4</v>
      </c>
      <c r="B2276" s="891" t="str">
        <f>$B$2260&amp;"."&amp;A2276</f>
        <v>8.2.4</v>
      </c>
      <c r="C2276" s="998">
        <f ca="1">VLOOKUP($B2276,'PLANILHA ORÇAMENTÁRIA'!$C:$M,2,0)</f>
        <v>5213358</v>
      </c>
      <c r="D2276" s="998" t="str">
        <f ca="1">VLOOKUP($B2276,'PLANILHA ORÇAMENTÁRIA'!$C:$M,3,0)</f>
        <v>SICRO 3</v>
      </c>
      <c r="E2276" s="999" t="str">
        <f ca="1">VLOOKUP($B2276,'PLANILHA ORÇAMENTÁRIA'!$C:$M,4,0)</f>
        <v>LAMINADO ELASTOPLÁSTICO PARA SINALIZAÇÃO HORIZONTAL - ESPESSURA DE 1,5 MM - FORNECIMENTO E IMPLANTAÇÃO</v>
      </c>
      <c r="F2276" s="998" t="str">
        <f ca="1">VLOOKUP($B2276,'PLANILHA ORÇAMENTÁRIA'!$C:$M,5,0)</f>
        <v>M²</v>
      </c>
      <c r="G2276" s="1000" t="s">
        <v>16</v>
      </c>
      <c r="H2276" s="1001" t="s">
        <v>17</v>
      </c>
      <c r="I2276" s="1001" t="s">
        <v>18</v>
      </c>
      <c r="J2276" s="1001" t="s">
        <v>19</v>
      </c>
      <c r="K2276" s="1001" t="s">
        <v>20</v>
      </c>
      <c r="L2276" s="1001" t="s">
        <v>21</v>
      </c>
      <c r="M2276" s="901">
        <f>SUBTOTAL(9,K2281)</f>
        <v>1072.18</v>
      </c>
      <c r="N2276" s="482"/>
    </row>
    <row r="2277" spans="1:31" s="100" customFormat="1" ht="24">
      <c r="A2277" s="932"/>
      <c r="B2277" s="894"/>
      <c r="C2277" s="1008"/>
      <c r="D2277" s="1009"/>
      <c r="E2277" s="1025" t="s">
        <v>23473</v>
      </c>
      <c r="F2277" s="1011"/>
      <c r="G2277" s="588"/>
      <c r="H2277" s="1012"/>
      <c r="I2277" s="1012"/>
      <c r="J2277" s="1012"/>
      <c r="K2277" s="1012"/>
      <c r="L2277" s="1012"/>
      <c r="M2277" s="895"/>
      <c r="N2277" s="101"/>
      <c r="O2277" s="115"/>
      <c r="P2277" s="113"/>
      <c r="Q2277" s="113"/>
      <c r="R2277" s="113"/>
      <c r="S2277" s="113"/>
      <c r="T2277" s="113"/>
      <c r="U2277" s="113"/>
      <c r="V2277" s="113"/>
      <c r="W2277" s="113"/>
      <c r="X2277" s="113"/>
      <c r="Y2277" s="22"/>
      <c r="Z2277" s="22"/>
      <c r="AA2277" s="22"/>
      <c r="AB2277" s="22"/>
      <c r="AC2277" s="22"/>
      <c r="AD2277" s="22"/>
      <c r="AE2277" s="22"/>
    </row>
    <row r="2278" spans="1:31" s="100" customFormat="1">
      <c r="A2278" s="932"/>
      <c r="B2278" s="894"/>
      <c r="C2278" s="1008"/>
      <c r="D2278" s="1009"/>
      <c r="E2278" s="1025" t="s">
        <v>22903</v>
      </c>
      <c r="F2278" s="1011"/>
      <c r="G2278" s="588"/>
      <c r="H2278" s="1012"/>
      <c r="I2278" s="1012"/>
      <c r="J2278" s="1012"/>
      <c r="K2278" s="1012">
        <v>15.98</v>
      </c>
      <c r="L2278" s="1012"/>
      <c r="M2278" s="895"/>
      <c r="N2278" s="101"/>
      <c r="O2278" s="115"/>
      <c r="P2278" s="113"/>
      <c r="Q2278" s="113"/>
      <c r="R2278" s="113"/>
      <c r="S2278" s="113"/>
      <c r="T2278" s="113"/>
      <c r="U2278" s="113"/>
      <c r="V2278" s="113"/>
      <c r="W2278" s="113"/>
      <c r="X2278" s="113"/>
      <c r="Y2278" s="22"/>
      <c r="Z2278" s="22"/>
      <c r="AA2278" s="22"/>
      <c r="AB2278" s="22"/>
      <c r="AC2278" s="22"/>
      <c r="AD2278" s="22"/>
      <c r="AE2278" s="22"/>
    </row>
    <row r="2279" spans="1:31" s="100" customFormat="1">
      <c r="A2279" s="932"/>
      <c r="B2279" s="894"/>
      <c r="C2279" s="1008"/>
      <c r="D2279" s="1009"/>
      <c r="E2279" s="1025" t="s">
        <v>22904</v>
      </c>
      <c r="F2279" s="1011"/>
      <c r="G2279" s="588"/>
      <c r="H2279" s="1012"/>
      <c r="I2279" s="1012"/>
      <c r="J2279" s="1012"/>
      <c r="K2279" s="1012">
        <v>91.09</v>
      </c>
      <c r="L2279" s="1012"/>
      <c r="M2279" s="895"/>
      <c r="N2279" s="101"/>
      <c r="O2279" s="115"/>
      <c r="P2279" s="113"/>
      <c r="Q2279" s="113"/>
      <c r="R2279" s="113"/>
      <c r="S2279" s="113"/>
      <c r="T2279" s="113"/>
      <c r="U2279" s="113"/>
      <c r="V2279" s="113"/>
      <c r="W2279" s="113"/>
      <c r="X2279" s="113"/>
      <c r="Y2279" s="22"/>
      <c r="Z2279" s="22"/>
      <c r="AA2279" s="22"/>
      <c r="AB2279" s="22"/>
      <c r="AC2279" s="22"/>
      <c r="AD2279" s="22"/>
      <c r="AE2279" s="22"/>
    </row>
    <row r="2280" spans="1:31" s="100" customFormat="1">
      <c r="A2280" s="932"/>
      <c r="B2280" s="894"/>
      <c r="C2280" s="1008"/>
      <c r="D2280" s="1009"/>
      <c r="E2280" s="1025" t="s">
        <v>22905</v>
      </c>
      <c r="F2280" s="1011"/>
      <c r="G2280" s="588"/>
      <c r="H2280" s="1012"/>
      <c r="I2280" s="1012"/>
      <c r="J2280" s="1012"/>
      <c r="K2280" s="1012">
        <v>965.11</v>
      </c>
      <c r="L2280" s="1012"/>
      <c r="M2280" s="895"/>
      <c r="N2280" s="101"/>
      <c r="O2280" s="115"/>
      <c r="P2280" s="113"/>
      <c r="Q2280" s="113"/>
      <c r="R2280" s="113"/>
      <c r="S2280" s="113"/>
      <c r="T2280" s="113"/>
      <c r="U2280" s="113"/>
      <c r="V2280" s="113"/>
      <c r="W2280" s="113"/>
      <c r="X2280" s="113"/>
      <c r="Y2280" s="22"/>
      <c r="Z2280" s="22"/>
      <c r="AA2280" s="22"/>
      <c r="AB2280" s="22"/>
      <c r="AC2280" s="22"/>
      <c r="AD2280" s="22"/>
      <c r="AE2280" s="22"/>
    </row>
    <row r="2281" spans="1:31" s="100" customFormat="1">
      <c r="A2281" s="932"/>
      <c r="B2281" s="894"/>
      <c r="C2281" s="1008"/>
      <c r="D2281" s="1009"/>
      <c r="E2281" s="1018" t="s">
        <v>22928</v>
      </c>
      <c r="F2281" s="1011"/>
      <c r="G2281" s="588"/>
      <c r="H2281" s="1012"/>
      <c r="I2281" s="1012"/>
      <c r="J2281" s="1012"/>
      <c r="K2281" s="1016">
        <f>SUM(K2278:K2280)</f>
        <v>1072.18</v>
      </c>
      <c r="L2281" s="1012"/>
      <c r="M2281" s="895"/>
      <c r="N2281" s="101"/>
      <c r="O2281" s="115"/>
      <c r="P2281" s="113"/>
      <c r="Q2281" s="113"/>
      <c r="R2281" s="113"/>
      <c r="S2281" s="113"/>
      <c r="T2281" s="113"/>
      <c r="U2281" s="113"/>
      <c r="V2281" s="113"/>
      <c r="W2281" s="113"/>
      <c r="X2281" s="113"/>
      <c r="Y2281" s="22"/>
      <c r="Z2281" s="22"/>
      <c r="AA2281" s="22"/>
      <c r="AB2281" s="22"/>
      <c r="AC2281" s="22"/>
      <c r="AD2281" s="22"/>
      <c r="AE2281" s="22"/>
    </row>
    <row r="2282" spans="1:31" ht="15">
      <c r="B2282" s="905"/>
      <c r="C2282" s="1077"/>
      <c r="D2282" s="1078"/>
      <c r="E2282" s="200"/>
      <c r="F2282" s="1026"/>
      <c r="G2282" s="865"/>
      <c r="H2282" s="872"/>
      <c r="I2282" s="1081"/>
      <c r="J2282" s="865"/>
      <c r="K2282" s="865"/>
      <c r="L2282" s="865"/>
      <c r="M2282" s="918"/>
      <c r="N2282" s="117"/>
      <c r="Q2282" s="180"/>
    </row>
    <row r="2283" spans="1:31" s="483" customFormat="1" ht="30" customHeight="1">
      <c r="A2283" s="927">
        <v>5</v>
      </c>
      <c r="B2283" s="891" t="str">
        <f>$B$2260&amp;"."&amp;A2283</f>
        <v>8.2.5</v>
      </c>
      <c r="C2283" s="998">
        <f ca="1">VLOOKUP($B2283,'PLANILHA ORÇAMENTÁRIA'!$C:$M,2,0)</f>
        <v>5213361</v>
      </c>
      <c r="D2283" s="998" t="str">
        <f ca="1">VLOOKUP($B2283,'PLANILHA ORÇAMENTÁRIA'!$C:$M,3,0)</f>
        <v>SICRO 3</v>
      </c>
      <c r="E2283" s="999" t="str">
        <f ca="1">VLOOKUP($B2283,'PLANILHA ORÇAMENTÁRIA'!$C:$M,4,0)</f>
        <v>TACHÃO REFLETIVO EM PLÁSTICO INJETADO - MONODIRECIONAL - FORNECIMENTO E COLOCAÇÃO</v>
      </c>
      <c r="F2283" s="998" t="str">
        <f ca="1">VLOOKUP($B2283,'PLANILHA ORÇAMENTÁRIA'!$C:$M,5,0)</f>
        <v>UN</v>
      </c>
      <c r="G2283" s="1000" t="s">
        <v>16</v>
      </c>
      <c r="H2283" s="1001" t="s">
        <v>17</v>
      </c>
      <c r="I2283" s="1001" t="s">
        <v>18</v>
      </c>
      <c r="J2283" s="1001" t="s">
        <v>19</v>
      </c>
      <c r="K2283" s="1001" t="s">
        <v>20</v>
      </c>
      <c r="L2283" s="1001" t="s">
        <v>21</v>
      </c>
      <c r="M2283" s="901">
        <f>G2285</f>
        <v>38</v>
      </c>
      <c r="N2283" s="482"/>
    </row>
    <row r="2284" spans="1:31" s="100" customFormat="1" ht="24">
      <c r="A2284" s="932"/>
      <c r="B2284" s="894"/>
      <c r="C2284" s="1008"/>
      <c r="D2284" s="1009"/>
      <c r="E2284" s="1025" t="s">
        <v>23473</v>
      </c>
      <c r="F2284" s="1011"/>
      <c r="G2284" s="588"/>
      <c r="H2284" s="1012"/>
      <c r="I2284" s="1012"/>
      <c r="J2284" s="1012"/>
      <c r="K2284" s="1012"/>
      <c r="L2284" s="1012"/>
      <c r="M2284" s="895"/>
      <c r="N2284" s="101"/>
      <c r="O2284" s="115"/>
      <c r="P2284" s="113"/>
      <c r="Q2284" s="113"/>
      <c r="R2284" s="113"/>
      <c r="S2284" s="113"/>
      <c r="T2284" s="113"/>
      <c r="U2284" s="113"/>
      <c r="V2284" s="113"/>
      <c r="W2284" s="113"/>
      <c r="X2284" s="113"/>
      <c r="Y2284" s="22"/>
      <c r="Z2284" s="22"/>
      <c r="AA2284" s="22"/>
      <c r="AB2284" s="22"/>
      <c r="AC2284" s="22"/>
      <c r="AD2284" s="22"/>
      <c r="AE2284" s="22"/>
    </row>
    <row r="2285" spans="1:31">
      <c r="B2285" s="905"/>
      <c r="C2285" s="1077"/>
      <c r="D2285" s="1078"/>
      <c r="E2285" s="1025" t="s">
        <v>23474</v>
      </c>
      <c r="F2285" s="1026"/>
      <c r="G2285" s="1030">
        <v>38</v>
      </c>
      <c r="H2285" s="872"/>
      <c r="I2285" s="1081"/>
      <c r="J2285" s="865"/>
      <c r="K2285" s="1016"/>
      <c r="L2285" s="865"/>
      <c r="M2285" s="922"/>
      <c r="N2285" s="117"/>
      <c r="Q2285" s="180"/>
    </row>
    <row r="2286" spans="1:31" ht="15">
      <c r="B2286" s="905"/>
      <c r="C2286" s="1105"/>
      <c r="D2286" s="1105"/>
      <c r="E2286" s="1025"/>
      <c r="F2286" s="1106"/>
      <c r="G2286" s="1107"/>
      <c r="H2286" s="1108"/>
      <c r="I2286" s="1081"/>
      <c r="J2286" s="865"/>
      <c r="K2286" s="865"/>
      <c r="L2286" s="865"/>
      <c r="M2286" s="918"/>
      <c r="N2286" s="117"/>
      <c r="Q2286" s="180"/>
    </row>
    <row r="2287" spans="1:31" s="39" customFormat="1" ht="15" customHeight="1">
      <c r="A2287" s="927">
        <v>3</v>
      </c>
      <c r="B2287" s="908" t="s">
        <v>22906</v>
      </c>
      <c r="C2287" s="1034"/>
      <c r="D2287" s="1034"/>
      <c r="E2287" s="1035" t="s">
        <v>14901</v>
      </c>
      <c r="F2287" s="1036"/>
      <c r="G2287" s="1037"/>
      <c r="H2287" s="1038"/>
      <c r="I2287" s="1038"/>
      <c r="J2287" s="1038"/>
      <c r="K2287" s="1038"/>
      <c r="L2287" s="1038"/>
      <c r="M2287" s="909"/>
      <c r="N2287" s="481"/>
    </row>
    <row r="2288" spans="1:31" s="483" customFormat="1" ht="24.75">
      <c r="A2288" s="927">
        <v>1</v>
      </c>
      <c r="B2288" s="891" t="str">
        <f>$B$2287&amp;"."&amp;A2288</f>
        <v>8.3.1</v>
      </c>
      <c r="C2288" s="998">
        <f ca="1">VLOOKUP($B2288,'PLANILHA ORÇAMENTÁRIA'!$C:$M,2,0)</f>
        <v>3713610</v>
      </c>
      <c r="D2288" s="998" t="str">
        <f ca="1">VLOOKUP($B2288,'PLANILHA ORÇAMENTÁRIA'!$C:$M,3,0)</f>
        <v>SICRO 3</v>
      </c>
      <c r="E2288" s="999" t="str">
        <f ca="1">VLOOKUP($B2288,'PLANILHA ORÇAMENTÁRIA'!$C:$M,4,0)</f>
        <v>CERCA COM 4 FIOS DE ARAME FARPADO E MOURÃO DE CONCRETO DE SEÇÃO QUADRADA DE 11 CM A CADA 2,5 M E ESTICADOR DE 15 CM A CADA 50 M - AREIA E BRITA COMERCIAIS</v>
      </c>
      <c r="F2288" s="998" t="str">
        <f ca="1">VLOOKUP($B2288,'PLANILHA ORÇAMENTÁRIA'!$C:$M,5,0)</f>
        <v>M</v>
      </c>
      <c r="G2288" s="1000" t="s">
        <v>16</v>
      </c>
      <c r="H2288" s="1001" t="s">
        <v>17</v>
      </c>
      <c r="I2288" s="1001" t="s">
        <v>18</v>
      </c>
      <c r="J2288" s="1001" t="s">
        <v>19</v>
      </c>
      <c r="K2288" s="1001" t="s">
        <v>20</v>
      </c>
      <c r="L2288" s="1001" t="s">
        <v>21</v>
      </c>
      <c r="M2288" s="901">
        <f>H2292</f>
        <v>294.99</v>
      </c>
      <c r="N2288" s="482"/>
    </row>
    <row r="2289" spans="1:31" s="100" customFormat="1" ht="34.5">
      <c r="A2289" s="932"/>
      <c r="B2289" s="894"/>
      <c r="C2289" s="1008"/>
      <c r="D2289" s="1009"/>
      <c r="E2289" s="1025" t="s">
        <v>23484</v>
      </c>
      <c r="F2289" s="1011"/>
      <c r="G2289" s="588"/>
      <c r="H2289" s="1012"/>
      <c r="I2289" s="1012"/>
      <c r="J2289" s="1012"/>
      <c r="K2289" s="1012"/>
      <c r="L2289" s="1012"/>
      <c r="M2289" s="895"/>
      <c r="N2289" s="101"/>
      <c r="O2289" s="115"/>
      <c r="P2289" s="113"/>
      <c r="Q2289" s="113"/>
      <c r="R2289" s="113"/>
      <c r="S2289" s="113"/>
      <c r="T2289" s="113"/>
      <c r="U2289" s="113"/>
      <c r="V2289" s="113"/>
      <c r="W2289" s="113"/>
      <c r="X2289" s="113"/>
      <c r="Y2289" s="22"/>
      <c r="Z2289" s="22"/>
      <c r="AA2289" s="22"/>
      <c r="AB2289" s="22"/>
      <c r="AC2289" s="22"/>
      <c r="AD2289" s="22"/>
      <c r="AE2289" s="22"/>
    </row>
    <row r="2290" spans="1:31" s="100" customFormat="1">
      <c r="A2290" s="932"/>
      <c r="B2290" s="894"/>
      <c r="C2290" s="1008"/>
      <c r="D2290" s="1009"/>
      <c r="E2290" s="1025" t="s">
        <v>22907</v>
      </c>
      <c r="F2290" s="1011"/>
      <c r="G2290" s="588"/>
      <c r="H2290" s="1012"/>
      <c r="I2290" s="1012"/>
      <c r="J2290" s="1012"/>
      <c r="K2290" s="1016"/>
      <c r="L2290" s="1012"/>
      <c r="M2290" s="895"/>
      <c r="N2290" s="101"/>
      <c r="O2290" s="115"/>
      <c r="P2290" s="113"/>
      <c r="Q2290" s="113"/>
      <c r="R2290" s="113"/>
      <c r="S2290" s="113"/>
      <c r="T2290" s="113"/>
      <c r="U2290" s="113"/>
      <c r="V2290" s="113"/>
      <c r="W2290" s="113"/>
      <c r="X2290" s="113"/>
      <c r="Y2290" s="22"/>
      <c r="Z2290" s="22"/>
      <c r="AA2290" s="22"/>
      <c r="AB2290" s="22"/>
      <c r="AC2290" s="22"/>
      <c r="AD2290" s="22"/>
      <c r="AE2290" s="22"/>
    </row>
    <row r="2291" spans="1:31" s="100" customFormat="1">
      <c r="A2291" s="932"/>
      <c r="B2291" s="894"/>
      <c r="C2291" s="1008"/>
      <c r="D2291" s="1009"/>
      <c r="E2291" s="1018" t="s">
        <v>22878</v>
      </c>
      <c r="F2291" s="1011"/>
      <c r="G2291" s="588"/>
      <c r="H2291" s="1012"/>
      <c r="I2291" s="1012"/>
      <c r="J2291" s="1012"/>
      <c r="K2291" s="1016"/>
      <c r="L2291" s="1012"/>
      <c r="M2291" s="895"/>
      <c r="N2291" s="101"/>
      <c r="O2291" s="115"/>
      <c r="P2291" s="113"/>
      <c r="Q2291" s="113"/>
      <c r="R2291" s="113"/>
      <c r="S2291" s="113"/>
      <c r="T2291" s="113"/>
      <c r="U2291" s="113"/>
      <c r="V2291" s="113"/>
      <c r="W2291" s="113"/>
      <c r="X2291" s="113"/>
      <c r="Y2291" s="22"/>
      <c r="Z2291" s="22"/>
      <c r="AA2291" s="22"/>
      <c r="AB2291" s="22"/>
      <c r="AC2291" s="22"/>
      <c r="AD2291" s="22"/>
      <c r="AE2291" s="22"/>
    </row>
    <row r="2292" spans="1:31" s="100" customFormat="1">
      <c r="A2292" s="932"/>
      <c r="B2292" s="894"/>
      <c r="C2292" s="1008"/>
      <c r="D2292" s="1009"/>
      <c r="E2292" s="1025" t="s">
        <v>23475</v>
      </c>
      <c r="F2292" s="1011"/>
      <c r="G2292" s="588"/>
      <c r="H2292" s="1016">
        <v>294.99</v>
      </c>
      <c r="I2292" s="1012"/>
      <c r="J2292" s="1012"/>
      <c r="K2292" s="1016"/>
      <c r="L2292" s="1012"/>
      <c r="M2292" s="895"/>
      <c r="N2292" s="101"/>
      <c r="O2292" s="115"/>
      <c r="P2292" s="113"/>
      <c r="Q2292" s="113"/>
      <c r="R2292" s="113"/>
      <c r="S2292" s="113"/>
      <c r="T2292" s="113"/>
      <c r="U2292" s="113"/>
      <c r="V2292" s="113"/>
      <c r="W2292" s="113"/>
      <c r="X2292" s="113"/>
      <c r="Y2292" s="22"/>
      <c r="Z2292" s="22"/>
      <c r="AA2292" s="22"/>
      <c r="AB2292" s="22"/>
      <c r="AC2292" s="22"/>
      <c r="AD2292" s="22"/>
      <c r="AE2292" s="22"/>
    </row>
    <row r="2293" spans="1:31" s="100" customFormat="1" ht="16.5">
      <c r="A2293" s="932"/>
      <c r="B2293" s="894"/>
      <c r="C2293" s="1008"/>
      <c r="D2293" s="1009"/>
      <c r="E2293" s="1109"/>
      <c r="F2293" s="1011"/>
      <c r="G2293" s="588"/>
      <c r="H2293" s="1012"/>
      <c r="I2293" s="1012"/>
      <c r="J2293" s="1012"/>
      <c r="K2293" s="1012"/>
      <c r="L2293" s="1012"/>
      <c r="M2293" s="895"/>
      <c r="N2293" s="101"/>
      <c r="O2293" s="115"/>
      <c r="P2293" s="113"/>
      <c r="Q2293" s="113"/>
      <c r="R2293" s="113"/>
      <c r="S2293" s="113"/>
      <c r="T2293" s="113"/>
      <c r="U2293" s="113"/>
      <c r="V2293" s="113"/>
      <c r="W2293" s="113"/>
      <c r="X2293" s="113"/>
      <c r="Y2293" s="22"/>
      <c r="Z2293" s="22"/>
      <c r="AA2293" s="22"/>
      <c r="AB2293" s="22"/>
      <c r="AC2293" s="22"/>
      <c r="AD2293" s="22"/>
      <c r="AE2293" s="22"/>
    </row>
    <row r="2294" spans="1:31" s="483" customFormat="1" ht="30" customHeight="1">
      <c r="A2294" s="927">
        <v>2</v>
      </c>
      <c r="B2294" s="891" t="str">
        <f>$B$2287&amp;"."&amp;A2294</f>
        <v>8.3.2</v>
      </c>
      <c r="C2294" s="998" t="str">
        <f ca="1">VLOOKUP($B2294,'PLANILHA ORÇAMENTÁRIA'!$C:$M,2,0)</f>
        <v>CPU-033</v>
      </c>
      <c r="D2294" s="998" t="str">
        <f ca="1">VLOOKUP($B2294,'PLANILHA ORÇAMENTÁRIA'!$C:$M,3,0)</f>
        <v>EXTRA</v>
      </c>
      <c r="E2294" s="999" t="str">
        <f ca="1">VLOOKUP($B2294,'PLANILHA ORÇAMENTÁRIA'!$C:$M,4,0)</f>
        <v>BARREIRA SIMPLES DE CONCRETO, ARMADA, PRÉ-MOLDADA (PERFIL NEW JERSEY) - L &gt; 3,00 M E H = 810 MM, CONSIDERANDO CONFECÇÃO E INSTALAÇÃO, INCLUSIVE CONCRETO, FORMA E ARMAÇÃO</v>
      </c>
      <c r="F2294" s="998" t="str">
        <f ca="1">VLOOKUP($B2294,'PLANILHA ORÇAMENTÁRIA'!$C:$M,5,0)</f>
        <v>M</v>
      </c>
      <c r="G2294" s="1000" t="s">
        <v>16</v>
      </c>
      <c r="H2294" s="1001" t="s">
        <v>17</v>
      </c>
      <c r="I2294" s="1001" t="s">
        <v>18</v>
      </c>
      <c r="J2294" s="1001" t="s">
        <v>19</v>
      </c>
      <c r="K2294" s="1001" t="s">
        <v>20</v>
      </c>
      <c r="L2294" s="1001" t="s">
        <v>21</v>
      </c>
      <c r="M2294" s="901">
        <f>H2303</f>
        <v>1015</v>
      </c>
      <c r="N2294" s="482"/>
    </row>
    <row r="2295" spans="1:31" s="100" customFormat="1" ht="34.5">
      <c r="A2295" s="932"/>
      <c r="B2295" s="894"/>
      <c r="C2295" s="1008"/>
      <c r="D2295" s="1009"/>
      <c r="E2295" s="1025" t="s">
        <v>23484</v>
      </c>
      <c r="F2295" s="1011"/>
      <c r="G2295" s="588"/>
      <c r="H2295" s="1012"/>
      <c r="I2295" s="1012"/>
      <c r="J2295" s="1012"/>
      <c r="K2295" s="1012"/>
      <c r="L2295" s="1012"/>
      <c r="M2295" s="895"/>
      <c r="N2295" s="101"/>
      <c r="O2295" s="115"/>
      <c r="P2295" s="113"/>
      <c r="Q2295" s="113"/>
      <c r="R2295" s="113"/>
      <c r="S2295" s="113"/>
      <c r="T2295" s="113"/>
      <c r="U2295" s="113"/>
      <c r="V2295" s="113"/>
      <c r="W2295" s="113"/>
      <c r="X2295" s="113"/>
      <c r="Y2295" s="22"/>
      <c r="Z2295" s="22"/>
      <c r="AA2295" s="22"/>
      <c r="AB2295" s="22"/>
      <c r="AC2295" s="22"/>
      <c r="AD2295" s="22"/>
      <c r="AE2295" s="22"/>
    </row>
    <row r="2296" spans="1:31" s="100" customFormat="1">
      <c r="A2296" s="932"/>
      <c r="B2296" s="894"/>
      <c r="C2296" s="1008"/>
      <c r="D2296" s="1009"/>
      <c r="E2296" s="1025" t="s">
        <v>22908</v>
      </c>
      <c r="F2296" s="1011"/>
      <c r="G2296" s="588"/>
      <c r="H2296" s="1016"/>
      <c r="I2296" s="1012"/>
      <c r="J2296" s="1012"/>
      <c r="K2296" s="1012"/>
      <c r="L2296" s="1012"/>
      <c r="M2296" s="895"/>
      <c r="N2296" s="101"/>
      <c r="O2296" s="115"/>
      <c r="P2296" s="113"/>
      <c r="Q2296" s="113"/>
      <c r="R2296" s="113"/>
      <c r="S2296" s="113"/>
      <c r="T2296" s="113"/>
      <c r="U2296" s="113"/>
      <c r="V2296" s="113"/>
      <c r="W2296" s="113"/>
      <c r="X2296" s="113"/>
      <c r="Y2296" s="22"/>
      <c r="Z2296" s="22"/>
      <c r="AA2296" s="22"/>
      <c r="AB2296" s="22"/>
      <c r="AC2296" s="22"/>
      <c r="AD2296" s="22"/>
      <c r="AE2296" s="22"/>
    </row>
    <row r="2297" spans="1:31" s="100" customFormat="1">
      <c r="A2297" s="932"/>
      <c r="B2297" s="894"/>
      <c r="C2297" s="1008"/>
      <c r="D2297" s="1009"/>
      <c r="E2297" s="1093" t="s">
        <v>22841</v>
      </c>
      <c r="F2297" s="1011"/>
      <c r="G2297" s="588"/>
      <c r="H2297" s="1016"/>
      <c r="I2297" s="1012"/>
      <c r="J2297" s="1012"/>
      <c r="K2297" s="1012"/>
      <c r="L2297" s="1012"/>
      <c r="M2297" s="895"/>
      <c r="N2297" s="101"/>
      <c r="O2297" s="115"/>
      <c r="P2297" s="113"/>
      <c r="Q2297" s="113"/>
      <c r="R2297" s="113"/>
      <c r="S2297" s="113"/>
      <c r="T2297" s="113"/>
      <c r="U2297" s="113"/>
      <c r="V2297" s="113"/>
      <c r="W2297" s="113"/>
      <c r="X2297" s="113"/>
      <c r="Y2297" s="22"/>
      <c r="Z2297" s="22"/>
      <c r="AA2297" s="22"/>
      <c r="AB2297" s="22"/>
      <c r="AC2297" s="22"/>
      <c r="AD2297" s="22"/>
      <c r="AE2297" s="22"/>
    </row>
    <row r="2298" spans="1:31" s="100" customFormat="1">
      <c r="A2298" s="932"/>
      <c r="B2298" s="894"/>
      <c r="C2298" s="1008"/>
      <c r="D2298" s="1009"/>
      <c r="E2298" s="1092" t="s">
        <v>23476</v>
      </c>
      <c r="F2298" s="1011"/>
      <c r="G2298" s="588"/>
      <c r="H2298" s="1012">
        <v>680</v>
      </c>
      <c r="I2298" s="1012"/>
      <c r="J2298" s="1012"/>
      <c r="K2298" s="1012"/>
      <c r="L2298" s="1012"/>
      <c r="M2298" s="895"/>
      <c r="N2298" s="101"/>
      <c r="O2298" s="115"/>
      <c r="P2298" s="113"/>
      <c r="Q2298" s="113"/>
      <c r="R2298" s="113"/>
      <c r="S2298" s="113"/>
      <c r="T2298" s="113"/>
      <c r="U2298" s="113"/>
      <c r="V2298" s="113"/>
      <c r="W2298" s="113"/>
      <c r="X2298" s="113"/>
      <c r="Y2298" s="22"/>
      <c r="Z2298" s="22"/>
      <c r="AA2298" s="22"/>
      <c r="AB2298" s="22"/>
      <c r="AC2298" s="22"/>
      <c r="AD2298" s="22"/>
      <c r="AE2298" s="22"/>
    </row>
    <row r="2299" spans="1:31" s="100" customFormat="1">
      <c r="A2299" s="932"/>
      <c r="B2299" s="894"/>
      <c r="C2299" s="1008"/>
      <c r="D2299" s="1009"/>
      <c r="E2299" s="1093" t="s">
        <v>22876</v>
      </c>
      <c r="F2299" s="1011"/>
      <c r="G2299" s="588"/>
      <c r="H2299" s="1012"/>
      <c r="I2299" s="1012"/>
      <c r="J2299" s="1012"/>
      <c r="K2299" s="1012"/>
      <c r="L2299" s="1012"/>
      <c r="M2299" s="895"/>
      <c r="N2299" s="101"/>
      <c r="O2299" s="115"/>
      <c r="P2299" s="113"/>
      <c r="Q2299" s="113"/>
      <c r="R2299" s="113"/>
      <c r="S2299" s="113"/>
      <c r="T2299" s="113"/>
      <c r="U2299" s="113"/>
      <c r="V2299" s="113"/>
      <c r="W2299" s="113"/>
      <c r="X2299" s="113"/>
      <c r="Y2299" s="22"/>
      <c r="Z2299" s="22"/>
      <c r="AA2299" s="22"/>
      <c r="AB2299" s="22"/>
      <c r="AC2299" s="22"/>
      <c r="AD2299" s="22"/>
      <c r="AE2299" s="22"/>
    </row>
    <row r="2300" spans="1:31" s="100" customFormat="1">
      <c r="A2300" s="932"/>
      <c r="B2300" s="894"/>
      <c r="C2300" s="1008"/>
      <c r="D2300" s="1009"/>
      <c r="E2300" s="1092" t="s">
        <v>23477</v>
      </c>
      <c r="F2300" s="1011"/>
      <c r="G2300" s="588"/>
      <c r="H2300" s="1012">
        <v>205</v>
      </c>
      <c r="I2300" s="1012"/>
      <c r="J2300" s="1012"/>
      <c r="K2300" s="1012"/>
      <c r="L2300" s="1012"/>
      <c r="M2300" s="895"/>
      <c r="N2300" s="101"/>
      <c r="O2300" s="115"/>
      <c r="P2300" s="113"/>
      <c r="Q2300" s="113"/>
      <c r="R2300" s="113"/>
      <c r="S2300" s="113"/>
      <c r="T2300" s="113"/>
      <c r="U2300" s="113"/>
      <c r="V2300" s="113"/>
      <c r="W2300" s="113"/>
      <c r="X2300" s="113"/>
      <c r="Y2300" s="22"/>
      <c r="Z2300" s="22"/>
      <c r="AA2300" s="22"/>
      <c r="AB2300" s="22"/>
      <c r="AC2300" s="22"/>
      <c r="AD2300" s="22"/>
      <c r="AE2300" s="22"/>
    </row>
    <row r="2301" spans="1:31" s="100" customFormat="1">
      <c r="A2301" s="932"/>
      <c r="B2301" s="894"/>
      <c r="C2301" s="1008"/>
      <c r="D2301" s="1009"/>
      <c r="E2301" s="1093" t="s">
        <v>22878</v>
      </c>
      <c r="F2301" s="1011"/>
      <c r="G2301" s="588"/>
      <c r="H2301" s="1012"/>
      <c r="I2301" s="1012"/>
      <c r="J2301" s="1012"/>
      <c r="K2301" s="1012"/>
      <c r="L2301" s="1012"/>
      <c r="M2301" s="895"/>
      <c r="N2301" s="101"/>
      <c r="O2301" s="115"/>
      <c r="P2301" s="113"/>
      <c r="Q2301" s="113"/>
      <c r="R2301" s="113"/>
      <c r="S2301" s="113"/>
      <c r="T2301" s="113"/>
      <c r="U2301" s="113"/>
      <c r="V2301" s="113"/>
      <c r="W2301" s="113"/>
      <c r="X2301" s="113"/>
      <c r="Y2301" s="22"/>
      <c r="Z2301" s="22"/>
      <c r="AA2301" s="22"/>
      <c r="AB2301" s="22"/>
      <c r="AC2301" s="22"/>
      <c r="AD2301" s="22"/>
      <c r="AE2301" s="22"/>
    </row>
    <row r="2302" spans="1:31" s="100" customFormat="1">
      <c r="A2302" s="932"/>
      <c r="B2302" s="894"/>
      <c r="C2302" s="1008"/>
      <c r="D2302" s="1009"/>
      <c r="E2302" s="1092" t="s">
        <v>23478</v>
      </c>
      <c r="F2302" s="1011"/>
      <c r="G2302" s="588"/>
      <c r="H2302" s="1012">
        <v>130</v>
      </c>
      <c r="I2302" s="1012"/>
      <c r="J2302" s="1012"/>
      <c r="K2302" s="1012"/>
      <c r="L2302" s="1012"/>
      <c r="M2302" s="895"/>
      <c r="N2302" s="101"/>
      <c r="O2302" s="115"/>
      <c r="P2302" s="113"/>
      <c r="Q2302" s="113"/>
      <c r="R2302" s="113"/>
      <c r="S2302" s="113"/>
      <c r="T2302" s="113"/>
      <c r="U2302" s="113"/>
      <c r="V2302" s="113"/>
      <c r="W2302" s="113"/>
      <c r="X2302" s="113"/>
      <c r="Y2302" s="22"/>
      <c r="Z2302" s="22"/>
      <c r="AA2302" s="22"/>
      <c r="AB2302" s="22"/>
      <c r="AC2302" s="22"/>
      <c r="AD2302" s="22"/>
      <c r="AE2302" s="22"/>
    </row>
    <row r="2303" spans="1:31" s="100" customFormat="1">
      <c r="A2303" s="932"/>
      <c r="B2303" s="894"/>
      <c r="C2303" s="1008"/>
      <c r="D2303" s="1009"/>
      <c r="E2303" s="1093" t="s">
        <v>23485</v>
      </c>
      <c r="F2303" s="1011"/>
      <c r="G2303" s="588"/>
      <c r="H2303" s="867">
        <f>SUM(H2298:H2302)</f>
        <v>1015</v>
      </c>
      <c r="I2303" s="1012"/>
      <c r="J2303" s="1012"/>
      <c r="K2303" s="1012"/>
      <c r="L2303" s="1012"/>
      <c r="M2303" s="895"/>
      <c r="N2303" s="101"/>
      <c r="O2303" s="115"/>
      <c r="P2303" s="113"/>
      <c r="Q2303" s="113"/>
      <c r="R2303" s="113"/>
      <c r="S2303" s="113"/>
      <c r="T2303" s="113"/>
      <c r="U2303" s="113"/>
      <c r="V2303" s="113"/>
      <c r="W2303" s="113"/>
      <c r="X2303" s="113"/>
      <c r="Y2303" s="22"/>
      <c r="Z2303" s="22"/>
      <c r="AA2303" s="22"/>
      <c r="AB2303" s="22"/>
      <c r="AC2303" s="22"/>
      <c r="AD2303" s="22"/>
      <c r="AE2303" s="22"/>
    </row>
    <row r="2304" spans="1:31" s="100" customFormat="1">
      <c r="A2304" s="932"/>
      <c r="B2304" s="894"/>
      <c r="C2304" s="1008"/>
      <c r="D2304" s="1009"/>
      <c r="E2304" s="1093"/>
      <c r="F2304" s="1011"/>
      <c r="G2304" s="588"/>
      <c r="H2304" s="1012"/>
      <c r="I2304" s="1012"/>
      <c r="J2304" s="1012"/>
      <c r="K2304" s="1012"/>
      <c r="L2304" s="1012"/>
      <c r="M2304" s="895"/>
      <c r="N2304" s="101"/>
      <c r="O2304" s="115"/>
      <c r="P2304" s="113"/>
      <c r="Q2304" s="113"/>
      <c r="R2304" s="113"/>
      <c r="S2304" s="113"/>
      <c r="T2304" s="113"/>
      <c r="U2304" s="113"/>
      <c r="V2304" s="113"/>
      <c r="W2304" s="113"/>
      <c r="X2304" s="113"/>
      <c r="Y2304" s="22"/>
      <c r="Z2304" s="22"/>
      <c r="AA2304" s="22"/>
      <c r="AB2304" s="22"/>
      <c r="AC2304" s="22"/>
      <c r="AD2304" s="22"/>
      <c r="AE2304" s="22"/>
    </row>
    <row r="2305" spans="1:31" s="483" customFormat="1" ht="34.5" customHeight="1">
      <c r="A2305" s="927">
        <v>3</v>
      </c>
      <c r="B2305" s="891" t="str">
        <f>$B$2287&amp;"."&amp;A2305</f>
        <v>8.3.3</v>
      </c>
      <c r="C2305" s="998">
        <f ca="1">VLOOKUP($B2305,'PLANILHA ORÇAMENTÁRIA'!$C:$M,2,0)</f>
        <v>65000081</v>
      </c>
      <c r="D2305" s="998" t="str">
        <f ca="1">VLOOKUP($B2305,'PLANILHA ORÇAMENTÁRIA'!$C:$M,3,0)</f>
        <v>COPASA</v>
      </c>
      <c r="E2305" s="999" t="str">
        <f ca="1">VLOOKUP($B2305,'PLANILHA ORÇAMENTÁRIA'!$C:$M,4,0)</f>
        <v>GRAMA EM PLACAS - FORNECIMENTO E PLANTIO</v>
      </c>
      <c r="F2305" s="998" t="str">
        <f ca="1">VLOOKUP($B2305,'PLANILHA ORÇAMENTÁRIA'!$C:$M,5,0)</f>
        <v>M2</v>
      </c>
      <c r="G2305" s="1000" t="s">
        <v>16</v>
      </c>
      <c r="H2305" s="1001" t="s">
        <v>17</v>
      </c>
      <c r="I2305" s="1001" t="s">
        <v>18</v>
      </c>
      <c r="J2305" s="1001" t="s">
        <v>19</v>
      </c>
      <c r="K2305" s="1001" t="s">
        <v>20</v>
      </c>
      <c r="L2305" s="1001" t="s">
        <v>21</v>
      </c>
      <c r="M2305" s="901">
        <f>K2314</f>
        <v>2638.82</v>
      </c>
      <c r="N2305" s="482"/>
    </row>
    <row r="2306" spans="1:31" s="100" customFormat="1" ht="34.5">
      <c r="A2306" s="932"/>
      <c r="B2306" s="894"/>
      <c r="C2306" s="1008"/>
      <c r="D2306" s="1009"/>
      <c r="E2306" s="1025" t="s">
        <v>23484</v>
      </c>
      <c r="F2306" s="1011"/>
      <c r="G2306" s="588"/>
      <c r="H2306" s="1012"/>
      <c r="I2306" s="1012"/>
      <c r="J2306" s="1012"/>
      <c r="K2306" s="1012"/>
      <c r="L2306" s="1012"/>
      <c r="M2306" s="895"/>
      <c r="N2306" s="101"/>
      <c r="O2306" s="115"/>
      <c r="P2306" s="113"/>
      <c r="Q2306" s="113"/>
      <c r="R2306" s="113"/>
      <c r="S2306" s="113"/>
      <c r="T2306" s="113"/>
      <c r="U2306" s="113"/>
      <c r="V2306" s="113"/>
      <c r="W2306" s="113"/>
      <c r="X2306" s="113"/>
      <c r="Y2306" s="22"/>
      <c r="Z2306" s="22"/>
      <c r="AA2306" s="22"/>
      <c r="AB2306" s="22"/>
      <c r="AC2306" s="22"/>
      <c r="AD2306" s="22"/>
      <c r="AE2306" s="22"/>
    </row>
    <row r="2307" spans="1:31" s="100" customFormat="1">
      <c r="A2307" s="932"/>
      <c r="B2307" s="894"/>
      <c r="C2307" s="1008"/>
      <c r="D2307" s="1009"/>
      <c r="E2307" s="1025" t="s">
        <v>22909</v>
      </c>
      <c r="F2307" s="1011"/>
      <c r="G2307" s="588"/>
      <c r="H2307" s="1016"/>
      <c r="I2307" s="1012"/>
      <c r="J2307" s="1012"/>
      <c r="K2307" s="1012"/>
      <c r="L2307" s="1012"/>
      <c r="M2307" s="895"/>
      <c r="N2307" s="101"/>
      <c r="O2307" s="115"/>
      <c r="P2307" s="113"/>
      <c r="Q2307" s="113"/>
      <c r="R2307" s="113"/>
      <c r="S2307" s="113"/>
      <c r="T2307" s="113"/>
      <c r="U2307" s="113"/>
      <c r="V2307" s="113"/>
      <c r="W2307" s="113"/>
      <c r="X2307" s="113"/>
      <c r="Y2307" s="22"/>
      <c r="Z2307" s="22"/>
      <c r="AA2307" s="22"/>
      <c r="AB2307" s="22"/>
      <c r="AC2307" s="22"/>
      <c r="AD2307" s="22"/>
      <c r="AE2307" s="22"/>
    </row>
    <row r="2308" spans="1:31" s="100" customFormat="1">
      <c r="A2308" s="932"/>
      <c r="B2308" s="894"/>
      <c r="C2308" s="1008"/>
      <c r="D2308" s="1009"/>
      <c r="E2308" s="1093" t="s">
        <v>22878</v>
      </c>
      <c r="F2308" s="1011"/>
      <c r="G2308" s="588"/>
      <c r="H2308" s="1012"/>
      <c r="I2308" s="1012"/>
      <c r="J2308" s="1012"/>
      <c r="K2308" s="1012"/>
      <c r="L2308" s="1012"/>
      <c r="M2308" s="895"/>
      <c r="N2308" s="101"/>
      <c r="O2308" s="115"/>
      <c r="P2308" s="113"/>
      <c r="Q2308" s="113"/>
      <c r="R2308" s="113"/>
      <c r="S2308" s="113"/>
      <c r="T2308" s="113"/>
      <c r="U2308" s="113"/>
      <c r="V2308" s="113"/>
      <c r="W2308" s="113"/>
      <c r="X2308" s="113"/>
      <c r="Y2308" s="22"/>
      <c r="Z2308" s="22"/>
      <c r="AA2308" s="22"/>
      <c r="AB2308" s="22"/>
      <c r="AC2308" s="22"/>
      <c r="AD2308" s="22"/>
      <c r="AE2308" s="22"/>
    </row>
    <row r="2309" spans="1:31" s="100" customFormat="1">
      <c r="A2309" s="932"/>
      <c r="B2309" s="894"/>
      <c r="C2309" s="1008"/>
      <c r="D2309" s="1009"/>
      <c r="E2309" s="1092" t="s">
        <v>23479</v>
      </c>
      <c r="F2309" s="1011"/>
      <c r="G2309" s="588"/>
      <c r="H2309" s="1012"/>
      <c r="I2309" s="1012"/>
      <c r="J2309" s="1012"/>
      <c r="K2309" s="1012">
        <v>155.22</v>
      </c>
      <c r="L2309" s="1012"/>
      <c r="M2309" s="895"/>
      <c r="N2309" s="101"/>
      <c r="O2309" s="115"/>
      <c r="P2309" s="113"/>
      <c r="Q2309" s="113"/>
      <c r="R2309" s="113"/>
      <c r="S2309" s="113"/>
      <c r="T2309" s="113"/>
      <c r="U2309" s="113"/>
      <c r="V2309" s="113"/>
      <c r="W2309" s="113"/>
      <c r="X2309" s="113"/>
      <c r="Y2309" s="22"/>
      <c r="Z2309" s="22"/>
      <c r="AA2309" s="22"/>
      <c r="AB2309" s="22"/>
      <c r="AC2309" s="22"/>
      <c r="AD2309" s="22"/>
      <c r="AE2309" s="22"/>
    </row>
    <row r="2310" spans="1:31" s="100" customFormat="1">
      <c r="A2310" s="932"/>
      <c r="B2310" s="894"/>
      <c r="C2310" s="1008"/>
      <c r="D2310" s="1009"/>
      <c r="E2310" s="1093" t="s">
        <v>22887</v>
      </c>
      <c r="F2310" s="1011"/>
      <c r="G2310" s="588"/>
      <c r="H2310" s="1012"/>
      <c r="I2310" s="1012"/>
      <c r="J2310" s="1012"/>
      <c r="K2310" s="1012"/>
      <c r="L2310" s="1012"/>
      <c r="M2310" s="895"/>
      <c r="N2310" s="101"/>
      <c r="O2310" s="115"/>
      <c r="P2310" s="113"/>
      <c r="Q2310" s="113"/>
      <c r="R2310" s="113"/>
      <c r="S2310" s="113"/>
      <c r="T2310" s="113"/>
      <c r="U2310" s="113"/>
      <c r="V2310" s="113"/>
      <c r="W2310" s="113"/>
      <c r="X2310" s="113"/>
      <c r="Y2310" s="22"/>
      <c r="Z2310" s="22"/>
      <c r="AA2310" s="22"/>
      <c r="AB2310" s="22"/>
      <c r="AC2310" s="22"/>
      <c r="AD2310" s="22"/>
      <c r="AE2310" s="22"/>
    </row>
    <row r="2311" spans="1:31" s="100" customFormat="1">
      <c r="A2311" s="932"/>
      <c r="B2311" s="894"/>
      <c r="C2311" s="1008"/>
      <c r="D2311" s="1009"/>
      <c r="E2311" s="1092" t="s">
        <v>23480</v>
      </c>
      <c r="F2311" s="1011"/>
      <c r="G2311" s="588"/>
      <c r="H2311" s="1012"/>
      <c r="I2311" s="1012"/>
      <c r="J2311" s="1012"/>
      <c r="K2311" s="1012">
        <v>196.95</v>
      </c>
      <c r="L2311" s="1012"/>
      <c r="M2311" s="895"/>
      <c r="N2311" s="101"/>
      <c r="O2311" s="115"/>
      <c r="P2311" s="113"/>
      <c r="Q2311" s="113"/>
      <c r="R2311" s="113"/>
      <c r="S2311" s="113"/>
      <c r="T2311" s="113"/>
      <c r="U2311" s="113"/>
      <c r="V2311" s="113"/>
      <c r="W2311" s="113"/>
      <c r="X2311" s="113"/>
      <c r="Y2311" s="22"/>
      <c r="Z2311" s="22"/>
      <c r="AA2311" s="22"/>
      <c r="AB2311" s="22"/>
      <c r="AC2311" s="22"/>
      <c r="AD2311" s="22"/>
      <c r="AE2311" s="22"/>
    </row>
    <row r="2312" spans="1:31" s="100" customFormat="1">
      <c r="A2312" s="932"/>
      <c r="B2312" s="894"/>
      <c r="C2312" s="1008"/>
      <c r="D2312" s="1009"/>
      <c r="E2312" s="1093" t="s">
        <v>22876</v>
      </c>
      <c r="F2312" s="1011"/>
      <c r="G2312" s="588"/>
      <c r="H2312" s="1012"/>
      <c r="I2312" s="1012"/>
      <c r="J2312" s="1012"/>
      <c r="K2312" s="1012"/>
      <c r="L2312" s="1012"/>
      <c r="M2312" s="895"/>
      <c r="N2312" s="101"/>
      <c r="O2312" s="115"/>
      <c r="P2312" s="113"/>
      <c r="Q2312" s="113"/>
      <c r="R2312" s="113"/>
      <c r="S2312" s="113"/>
      <c r="T2312" s="113"/>
      <c r="U2312" s="113"/>
      <c r="V2312" s="113"/>
      <c r="W2312" s="113"/>
      <c r="X2312" s="113"/>
      <c r="Y2312" s="22"/>
      <c r="Z2312" s="22"/>
      <c r="AA2312" s="22"/>
      <c r="AB2312" s="22"/>
      <c r="AC2312" s="22"/>
      <c r="AD2312" s="22"/>
      <c r="AE2312" s="22"/>
    </row>
    <row r="2313" spans="1:31" s="100" customFormat="1">
      <c r="A2313" s="932"/>
      <c r="B2313" s="894"/>
      <c r="C2313" s="1008"/>
      <c r="D2313" s="1009"/>
      <c r="E2313" s="1092" t="s">
        <v>23481</v>
      </c>
      <c r="F2313" s="1011"/>
      <c r="G2313" s="1012"/>
      <c r="H2313" s="1012"/>
      <c r="I2313" s="1012"/>
      <c r="J2313" s="1012"/>
      <c r="K2313" s="1012">
        <v>2286.65</v>
      </c>
      <c r="L2313" s="1012"/>
      <c r="M2313" s="895"/>
      <c r="N2313" s="101"/>
      <c r="O2313" s="115"/>
      <c r="P2313" s="113"/>
      <c r="Q2313" s="113"/>
      <c r="R2313" s="113"/>
      <c r="S2313" s="113"/>
      <c r="T2313" s="113"/>
      <c r="U2313" s="113"/>
      <c r="V2313" s="113"/>
      <c r="W2313" s="113"/>
      <c r="X2313" s="113"/>
      <c r="Y2313" s="22"/>
      <c r="Z2313" s="22"/>
      <c r="AA2313" s="22"/>
      <c r="AB2313" s="22"/>
      <c r="AC2313" s="22"/>
      <c r="AD2313" s="22"/>
      <c r="AE2313" s="22"/>
    </row>
    <row r="2314" spans="1:31" s="100" customFormat="1">
      <c r="A2314" s="932"/>
      <c r="B2314" s="894"/>
      <c r="C2314" s="1008"/>
      <c r="D2314" s="1009"/>
      <c r="E2314" s="1093" t="s">
        <v>23486</v>
      </c>
      <c r="F2314" s="1011"/>
      <c r="G2314" s="588"/>
      <c r="H2314" s="1012"/>
      <c r="I2314" s="1012"/>
      <c r="J2314" s="1012"/>
      <c r="K2314" s="1016">
        <f>SUM(K2308:K2313)</f>
        <v>2638.82</v>
      </c>
      <c r="L2314" s="1012"/>
      <c r="M2314" s="895"/>
      <c r="N2314" s="101"/>
      <c r="O2314" s="115"/>
      <c r="P2314" s="113"/>
      <c r="Q2314" s="113"/>
      <c r="R2314" s="113"/>
      <c r="S2314" s="113"/>
      <c r="T2314" s="113"/>
      <c r="U2314" s="113"/>
      <c r="V2314" s="113"/>
      <c r="W2314" s="113"/>
      <c r="X2314" s="113"/>
      <c r="Y2314" s="22"/>
      <c r="Z2314" s="22"/>
      <c r="AA2314" s="22"/>
      <c r="AB2314" s="22"/>
      <c r="AC2314" s="22"/>
      <c r="AD2314" s="22"/>
      <c r="AE2314" s="22"/>
    </row>
    <row r="2315" spans="1:31" s="100" customFormat="1">
      <c r="A2315" s="932"/>
      <c r="B2315" s="894"/>
      <c r="C2315" s="1008"/>
      <c r="D2315" s="1009"/>
      <c r="E2315" s="1025"/>
      <c r="F2315" s="1011"/>
      <c r="G2315" s="588"/>
      <c r="H2315" s="1012"/>
      <c r="I2315" s="1012"/>
      <c r="J2315" s="1012"/>
      <c r="K2315" s="1012"/>
      <c r="L2315" s="1012"/>
      <c r="M2315" s="895"/>
      <c r="N2315" s="101"/>
      <c r="O2315" s="115"/>
      <c r="P2315" s="113"/>
      <c r="Q2315" s="113"/>
      <c r="R2315" s="113"/>
      <c r="S2315" s="113"/>
      <c r="T2315" s="113"/>
      <c r="U2315" s="113"/>
      <c r="V2315" s="113"/>
      <c r="W2315" s="113"/>
      <c r="X2315" s="113"/>
      <c r="Y2315" s="22"/>
      <c r="Z2315" s="22"/>
      <c r="AA2315" s="22"/>
      <c r="AB2315" s="22"/>
      <c r="AC2315" s="22"/>
      <c r="AD2315" s="22"/>
      <c r="AE2315" s="22"/>
    </row>
    <row r="2316" spans="1:31" s="483" customFormat="1">
      <c r="A2316" s="927">
        <v>4</v>
      </c>
      <c r="B2316" s="891" t="str">
        <f>$B$2287&amp;"."&amp;A2316</f>
        <v>8.3.4</v>
      </c>
      <c r="C2316" s="998">
        <f ca="1">VLOOKUP($B2316,'PLANILHA ORÇAMENTÁRIA'!$C:$M,2,0)</f>
        <v>4413905</v>
      </c>
      <c r="D2316" s="998" t="str">
        <f ca="1">VLOOKUP($B2316,'PLANILHA ORÇAMENTÁRIA'!$C:$M,3,0)</f>
        <v>SICRO 3</v>
      </c>
      <c r="E2316" s="999" t="str">
        <f ca="1">VLOOKUP($B2316,'PLANILHA ORÇAMENTÁRIA'!$C:$M,4,0)</f>
        <v>HIDROSSEMEADURA</v>
      </c>
      <c r="F2316" s="998" t="str">
        <f ca="1">VLOOKUP($B2316,'PLANILHA ORÇAMENTÁRIA'!$C:$M,5,0)</f>
        <v>M²</v>
      </c>
      <c r="G2316" s="1000" t="s">
        <v>16</v>
      </c>
      <c r="H2316" s="1001" t="s">
        <v>17</v>
      </c>
      <c r="I2316" s="1001" t="s">
        <v>18</v>
      </c>
      <c r="J2316" s="1001" t="s">
        <v>19</v>
      </c>
      <c r="K2316" s="1001" t="s">
        <v>20</v>
      </c>
      <c r="L2316" s="1001" t="s">
        <v>21</v>
      </c>
      <c r="M2316" s="901">
        <f>K2325</f>
        <v>2926.4900000000002</v>
      </c>
      <c r="N2316" s="482"/>
    </row>
    <row r="2317" spans="1:31" s="100" customFormat="1" ht="34.5">
      <c r="A2317" s="932"/>
      <c r="B2317" s="894"/>
      <c r="C2317" s="1008"/>
      <c r="D2317" s="1009"/>
      <c r="E2317" s="1025" t="s">
        <v>23484</v>
      </c>
      <c r="F2317" s="1011"/>
      <c r="G2317" s="588"/>
      <c r="H2317" s="1012"/>
      <c r="I2317" s="1012"/>
      <c r="J2317" s="1012"/>
      <c r="K2317" s="1012"/>
      <c r="L2317" s="1012"/>
      <c r="M2317" s="895"/>
      <c r="N2317" s="101"/>
      <c r="O2317" s="115"/>
      <c r="P2317" s="113"/>
      <c r="Q2317" s="113"/>
      <c r="R2317" s="113"/>
      <c r="S2317" s="113"/>
      <c r="T2317" s="113"/>
      <c r="U2317" s="113"/>
      <c r="V2317" s="113"/>
      <c r="W2317" s="113"/>
      <c r="X2317" s="113"/>
      <c r="Y2317" s="22"/>
      <c r="Z2317" s="22"/>
      <c r="AA2317" s="22"/>
      <c r="AB2317" s="22"/>
      <c r="AC2317" s="22"/>
      <c r="AD2317" s="22"/>
      <c r="AE2317" s="22"/>
    </row>
    <row r="2318" spans="1:31" s="100" customFormat="1">
      <c r="A2318" s="932"/>
      <c r="B2318" s="894"/>
      <c r="C2318" s="1008"/>
      <c r="D2318" s="1009"/>
      <c r="E2318" s="1025" t="s">
        <v>20786</v>
      </c>
      <c r="F2318" s="1011"/>
      <c r="G2318" s="588"/>
      <c r="H2318" s="1016"/>
      <c r="I2318" s="1012"/>
      <c r="J2318" s="1012"/>
      <c r="K2318" s="1012"/>
      <c r="L2318" s="1012"/>
      <c r="M2318" s="895"/>
      <c r="N2318" s="101"/>
      <c r="O2318" s="115"/>
      <c r="P2318" s="113"/>
      <c r="Q2318" s="113"/>
      <c r="R2318" s="113"/>
      <c r="S2318" s="113"/>
      <c r="T2318" s="113"/>
      <c r="U2318" s="113"/>
      <c r="V2318" s="113"/>
      <c r="W2318" s="113"/>
      <c r="X2318" s="113"/>
      <c r="Y2318" s="22"/>
      <c r="Z2318" s="22"/>
      <c r="AA2318" s="22"/>
      <c r="AB2318" s="22"/>
      <c r="AC2318" s="22"/>
      <c r="AD2318" s="22"/>
      <c r="AE2318" s="22"/>
    </row>
    <row r="2319" spans="1:31" s="100" customFormat="1">
      <c r="A2319" s="932"/>
      <c r="B2319" s="894"/>
      <c r="C2319" s="1008"/>
      <c r="D2319" s="1009"/>
      <c r="E2319" s="1093" t="s">
        <v>22876</v>
      </c>
      <c r="F2319" s="1011"/>
      <c r="G2319" s="588"/>
      <c r="H2319" s="1012"/>
      <c r="I2319" s="1012"/>
      <c r="J2319" s="1012"/>
      <c r="K2319" s="1012"/>
      <c r="L2319" s="1012"/>
      <c r="M2319" s="895"/>
      <c r="N2319" s="101"/>
      <c r="O2319" s="115"/>
      <c r="P2319" s="113"/>
      <c r="Q2319" s="113"/>
      <c r="R2319" s="113"/>
      <c r="S2319" s="113"/>
      <c r="T2319" s="113"/>
      <c r="U2319" s="113"/>
      <c r="V2319" s="113"/>
      <c r="W2319" s="113"/>
      <c r="X2319" s="113"/>
      <c r="Y2319" s="22"/>
      <c r="Z2319" s="22"/>
      <c r="AA2319" s="22"/>
      <c r="AB2319" s="22"/>
      <c r="AC2319" s="22"/>
      <c r="AD2319" s="22"/>
      <c r="AE2319" s="22"/>
    </row>
    <row r="2320" spans="1:31" s="100" customFormat="1">
      <c r="A2320" s="932"/>
      <c r="B2320" s="894"/>
      <c r="C2320" s="1008"/>
      <c r="D2320" s="1009"/>
      <c r="E2320" s="1092" t="s">
        <v>23482</v>
      </c>
      <c r="F2320" s="1011"/>
      <c r="G2320" s="588"/>
      <c r="H2320" s="1012"/>
      <c r="I2320" s="1012"/>
      <c r="J2320" s="1012"/>
      <c r="K2320" s="1012">
        <v>745.97</v>
      </c>
      <c r="L2320" s="1012"/>
      <c r="M2320" s="895"/>
      <c r="N2320" s="101"/>
      <c r="O2320" s="115"/>
      <c r="P2320" s="113"/>
      <c r="Q2320" s="113"/>
      <c r="R2320" s="113"/>
      <c r="S2320" s="113"/>
      <c r="T2320" s="113"/>
      <c r="U2320" s="113"/>
      <c r="V2320" s="113"/>
      <c r="W2320" s="113"/>
      <c r="X2320" s="113"/>
      <c r="Y2320" s="22"/>
      <c r="Z2320" s="22"/>
      <c r="AA2320" s="22"/>
      <c r="AB2320" s="22"/>
      <c r="AC2320" s="22"/>
      <c r="AD2320" s="22"/>
      <c r="AE2320" s="22"/>
    </row>
    <row r="2321" spans="1:31" s="100" customFormat="1">
      <c r="A2321" s="932"/>
      <c r="B2321" s="894"/>
      <c r="C2321" s="1008"/>
      <c r="D2321" s="1009"/>
      <c r="E2321" s="1093" t="s">
        <v>22887</v>
      </c>
      <c r="F2321" s="1011"/>
      <c r="G2321" s="588"/>
      <c r="H2321" s="1012"/>
      <c r="I2321" s="1012"/>
      <c r="J2321" s="1012"/>
      <c r="K2321" s="1012"/>
      <c r="L2321" s="1012"/>
      <c r="M2321" s="895"/>
      <c r="N2321" s="101"/>
      <c r="O2321" s="115"/>
      <c r="P2321" s="113"/>
      <c r="Q2321" s="113"/>
      <c r="R2321" s="113"/>
      <c r="S2321" s="113"/>
      <c r="T2321" s="113"/>
      <c r="U2321" s="113"/>
      <c r="V2321" s="113"/>
      <c r="W2321" s="113"/>
      <c r="X2321" s="113"/>
      <c r="Y2321" s="22"/>
      <c r="Z2321" s="22"/>
      <c r="AA2321" s="22"/>
      <c r="AB2321" s="22"/>
      <c r="AC2321" s="22"/>
      <c r="AD2321" s="22"/>
      <c r="AE2321" s="22"/>
    </row>
    <row r="2322" spans="1:31" s="100" customFormat="1">
      <c r="A2322" s="932"/>
      <c r="B2322" s="894"/>
      <c r="C2322" s="1008"/>
      <c r="D2322" s="1009"/>
      <c r="E2322" s="1092" t="s">
        <v>23483</v>
      </c>
      <c r="F2322" s="1011"/>
      <c r="G2322" s="588"/>
      <c r="H2322" s="1012"/>
      <c r="I2322" s="1012"/>
      <c r="J2322" s="1012"/>
      <c r="K2322" s="1012">
        <v>1154.3800000000001</v>
      </c>
      <c r="L2322" s="1012"/>
      <c r="M2322" s="895"/>
      <c r="N2322" s="101"/>
      <c r="O2322" s="115"/>
      <c r="P2322" s="113"/>
      <c r="Q2322" s="113"/>
      <c r="R2322" s="113"/>
      <c r="S2322" s="113"/>
      <c r="T2322" s="113"/>
      <c r="U2322" s="113"/>
      <c r="V2322" s="113"/>
      <c r="W2322" s="113"/>
      <c r="X2322" s="113"/>
      <c r="Y2322" s="22"/>
      <c r="Z2322" s="22"/>
      <c r="AA2322" s="22"/>
      <c r="AB2322" s="22"/>
      <c r="AC2322" s="22"/>
      <c r="AD2322" s="22"/>
      <c r="AE2322" s="22"/>
    </row>
    <row r="2323" spans="1:31" s="100" customFormat="1">
      <c r="A2323" s="932"/>
      <c r="B2323" s="894"/>
      <c r="C2323" s="1008"/>
      <c r="D2323" s="1009"/>
      <c r="E2323" s="1093" t="s">
        <v>22873</v>
      </c>
      <c r="F2323" s="1011"/>
      <c r="G2323" s="588"/>
      <c r="H2323" s="1012"/>
      <c r="I2323" s="1012"/>
      <c r="J2323" s="1012"/>
      <c r="K2323" s="1012"/>
      <c r="L2323" s="1012"/>
      <c r="M2323" s="895"/>
      <c r="N2323" s="101"/>
      <c r="O2323" s="115"/>
      <c r="P2323" s="113"/>
      <c r="Q2323" s="113"/>
      <c r="R2323" s="113"/>
      <c r="S2323" s="113"/>
      <c r="T2323" s="113"/>
      <c r="U2323" s="113"/>
      <c r="V2323" s="113"/>
      <c r="W2323" s="113"/>
      <c r="X2323" s="113"/>
      <c r="Y2323" s="22"/>
      <c r="Z2323" s="22"/>
      <c r="AA2323" s="22"/>
      <c r="AB2323" s="22"/>
      <c r="AC2323" s="22"/>
      <c r="AD2323" s="22"/>
      <c r="AE2323" s="22"/>
    </row>
    <row r="2324" spans="1:31" s="100" customFormat="1">
      <c r="A2324" s="932"/>
      <c r="B2324" s="894"/>
      <c r="C2324" s="1008"/>
      <c r="D2324" s="1009"/>
      <c r="E2324" s="1092" t="s">
        <v>23340</v>
      </c>
      <c r="F2324" s="1011"/>
      <c r="G2324" s="1012"/>
      <c r="H2324" s="1012"/>
      <c r="I2324" s="1012"/>
      <c r="J2324" s="1012"/>
      <c r="K2324" s="1012">
        <v>1026.1400000000001</v>
      </c>
      <c r="L2324" s="1012"/>
      <c r="M2324" s="895"/>
      <c r="N2324" s="101"/>
      <c r="O2324" s="115"/>
      <c r="P2324" s="113"/>
      <c r="Q2324" s="113"/>
      <c r="R2324" s="113"/>
      <c r="S2324" s="113"/>
      <c r="T2324" s="113"/>
      <c r="U2324" s="113"/>
      <c r="V2324" s="113"/>
      <c r="W2324" s="113"/>
      <c r="X2324" s="113"/>
      <c r="Y2324" s="22"/>
      <c r="Z2324" s="22"/>
      <c r="AA2324" s="22"/>
      <c r="AB2324" s="22"/>
      <c r="AC2324" s="22"/>
      <c r="AD2324" s="22"/>
      <c r="AE2324" s="22"/>
    </row>
    <row r="2325" spans="1:31" s="100" customFormat="1">
      <c r="A2325" s="932"/>
      <c r="B2325" s="894"/>
      <c r="C2325" s="1008"/>
      <c r="D2325" s="1009"/>
      <c r="E2325" s="1093" t="s">
        <v>23487</v>
      </c>
      <c r="F2325" s="1011"/>
      <c r="G2325" s="588"/>
      <c r="H2325" s="1012"/>
      <c r="I2325" s="1012"/>
      <c r="J2325" s="1012"/>
      <c r="K2325" s="1016">
        <f>SUM(K2318:K2324)</f>
        <v>2926.4900000000002</v>
      </c>
      <c r="L2325" s="1012"/>
      <c r="M2325" s="895"/>
      <c r="N2325" s="101"/>
      <c r="O2325" s="115"/>
      <c r="P2325" s="113"/>
      <c r="Q2325" s="113"/>
      <c r="R2325" s="113"/>
      <c r="S2325" s="113"/>
      <c r="T2325" s="113"/>
      <c r="U2325" s="113"/>
      <c r="V2325" s="113"/>
      <c r="W2325" s="113"/>
      <c r="X2325" s="113"/>
      <c r="Y2325" s="22"/>
      <c r="Z2325" s="22"/>
      <c r="AA2325" s="22"/>
      <c r="AB2325" s="22"/>
      <c r="AC2325" s="22"/>
      <c r="AD2325" s="22"/>
      <c r="AE2325" s="22"/>
    </row>
    <row r="2326" spans="1:31" s="100" customFormat="1">
      <c r="A2326" s="932"/>
      <c r="B2326" s="894"/>
      <c r="C2326" s="1008"/>
      <c r="D2326" s="1009"/>
      <c r="E2326" s="1025"/>
      <c r="F2326" s="1011"/>
      <c r="G2326" s="588"/>
      <c r="H2326" s="1012"/>
      <c r="I2326" s="1012"/>
      <c r="J2326" s="1012"/>
      <c r="K2326" s="1012"/>
      <c r="L2326" s="1012"/>
      <c r="M2326" s="895"/>
      <c r="N2326" s="101"/>
      <c r="O2326" s="115"/>
      <c r="P2326" s="113"/>
      <c r="Q2326" s="113"/>
      <c r="R2326" s="113"/>
      <c r="S2326" s="113"/>
      <c r="T2326" s="113"/>
      <c r="U2326" s="113"/>
      <c r="V2326" s="113"/>
      <c r="W2326" s="113"/>
      <c r="X2326" s="113"/>
      <c r="Y2326" s="22"/>
      <c r="Z2326" s="22"/>
      <c r="AA2326" s="22"/>
      <c r="AB2326" s="22"/>
      <c r="AC2326" s="22"/>
      <c r="AD2326" s="22"/>
      <c r="AE2326" s="22"/>
    </row>
    <row r="2327" spans="1:31" s="480" customFormat="1" ht="15" customHeight="1">
      <c r="A2327" s="951"/>
      <c r="B2327" s="903">
        <v>9</v>
      </c>
      <c r="C2327" s="1020"/>
      <c r="D2327" s="1020"/>
      <c r="E2327" s="1021" t="s">
        <v>11948</v>
      </c>
      <c r="F2327" s="1022"/>
      <c r="G2327" s="1023"/>
      <c r="H2327" s="1024"/>
      <c r="I2327" s="1024"/>
      <c r="J2327" s="1024"/>
      <c r="K2327" s="1024"/>
      <c r="L2327" s="1024"/>
      <c r="M2327" s="904"/>
      <c r="N2327" s="479"/>
    </row>
    <row r="2328" spans="1:31" s="39" customFormat="1" ht="21" customHeight="1">
      <c r="A2328" s="927">
        <v>1</v>
      </c>
      <c r="B2328" s="908" t="str">
        <f>$B$2327&amp;"."&amp;A2328</f>
        <v>9.1</v>
      </c>
      <c r="C2328" s="1034"/>
      <c r="D2328" s="1034"/>
      <c r="E2328" s="1035" t="s">
        <v>8836</v>
      </c>
      <c r="F2328" s="1036"/>
      <c r="G2328" s="1037"/>
      <c r="H2328" s="1038"/>
      <c r="I2328" s="1038"/>
      <c r="J2328" s="1038"/>
      <c r="K2328" s="1038"/>
      <c r="L2328" s="1038"/>
      <c r="M2328" s="909"/>
      <c r="N2328" s="481"/>
    </row>
    <row r="2329" spans="1:31" s="483" customFormat="1">
      <c r="A2329" s="927">
        <v>1</v>
      </c>
      <c r="B2329" s="891" t="str">
        <f>$B$2328&amp;"."&amp;A2329</f>
        <v>9.1.1</v>
      </c>
      <c r="C2329" s="998" t="str">
        <f ca="1">VLOOKUP($B2329,'PLANILHA ORÇAMENTÁRIA'!$C:$M,2,0)</f>
        <v>43.01.03</v>
      </c>
      <c r="D2329" s="998" t="str">
        <f ca="1">VLOOKUP($B2329,'PLANILHA ORÇAMENTÁRIA'!$C:$M,3,0)</f>
        <v>SUDECAP</v>
      </c>
      <c r="E2329" s="999" t="str">
        <f ca="1">VLOOKUP($B2329,'PLANILHA ORÇAMENTÁRIA'!$C:$M,4,0)</f>
        <v>EQUIPE DE TOPOGRAFIA - OBRA</v>
      </c>
      <c r="F2329" s="998" t="str">
        <f ca="1">VLOOKUP($B2329,'PLANILHA ORÇAMENTÁRIA'!$C:$M,5,0)</f>
        <v>MES</v>
      </c>
      <c r="G2329" s="1000" t="s">
        <v>16</v>
      </c>
      <c r="H2329" s="1001" t="s">
        <v>17</v>
      </c>
      <c r="I2329" s="1001" t="s">
        <v>18</v>
      </c>
      <c r="J2329" s="1001" t="s">
        <v>19</v>
      </c>
      <c r="K2329" s="1001" t="s">
        <v>20</v>
      </c>
      <c r="L2329" s="1001" t="s">
        <v>21</v>
      </c>
      <c r="M2329" s="901">
        <f>G2330</f>
        <v>12</v>
      </c>
      <c r="N2329" s="482"/>
    </row>
    <row r="2330" spans="1:31" s="100" customFormat="1">
      <c r="A2330" s="932"/>
      <c r="B2330" s="894"/>
      <c r="C2330" s="1008"/>
      <c r="D2330" s="1009"/>
      <c r="E2330" s="1025" t="s">
        <v>44303</v>
      </c>
      <c r="F2330" s="1011"/>
      <c r="G2330" s="588">
        <v>12</v>
      </c>
      <c r="H2330" s="1012"/>
      <c r="I2330" s="1012"/>
      <c r="J2330" s="1012"/>
      <c r="K2330" s="1012"/>
      <c r="L2330" s="1012"/>
      <c r="M2330" s="895"/>
      <c r="N2330" s="101"/>
      <c r="O2330" s="115"/>
      <c r="P2330" s="113"/>
      <c r="Q2330" s="113"/>
      <c r="R2330" s="113"/>
      <c r="S2330" s="113"/>
      <c r="T2330" s="113"/>
      <c r="U2330" s="113"/>
      <c r="V2330" s="113"/>
      <c r="W2330" s="113"/>
      <c r="X2330" s="113"/>
      <c r="Y2330" s="22"/>
      <c r="Z2330" s="22"/>
      <c r="AA2330" s="22"/>
      <c r="AB2330" s="22"/>
      <c r="AC2330" s="22"/>
      <c r="AD2330" s="22"/>
      <c r="AE2330" s="22"/>
    </row>
    <row r="2331" spans="1:31" s="100" customFormat="1">
      <c r="A2331" s="932"/>
      <c r="B2331" s="894"/>
      <c r="C2331" s="1008"/>
      <c r="D2331" s="1009"/>
      <c r="E2331" s="1010"/>
      <c r="F2331" s="1011"/>
      <c r="G2331" s="588"/>
      <c r="H2331" s="1012"/>
      <c r="I2331" s="1012"/>
      <c r="J2331" s="1012"/>
      <c r="K2331" s="1012"/>
      <c r="L2331" s="1012"/>
      <c r="M2331" s="895"/>
      <c r="N2331" s="101"/>
      <c r="O2331" s="114"/>
      <c r="P2331" s="113"/>
      <c r="Q2331" s="113"/>
      <c r="R2331" s="113"/>
      <c r="S2331" s="113"/>
      <c r="T2331" s="113"/>
      <c r="U2331" s="113"/>
      <c r="V2331" s="113"/>
      <c r="W2331" s="113"/>
      <c r="X2331" s="113"/>
      <c r="Y2331" s="22"/>
      <c r="Z2331" s="22"/>
      <c r="AA2331" s="22"/>
      <c r="AB2331" s="22"/>
      <c r="AC2331" s="22"/>
      <c r="AD2331" s="22"/>
      <c r="AE2331" s="22"/>
    </row>
    <row r="2332" spans="1:31" s="39" customFormat="1" ht="15" customHeight="1">
      <c r="A2332" s="927">
        <v>2</v>
      </c>
      <c r="B2332" s="908" t="str">
        <f>$B$2327&amp;"."&amp;A2332</f>
        <v>9.2</v>
      </c>
      <c r="C2332" s="1034"/>
      <c r="D2332" s="1034"/>
      <c r="E2332" s="1035" t="s">
        <v>11947</v>
      </c>
      <c r="F2332" s="1036"/>
      <c r="G2332" s="1037"/>
      <c r="H2332" s="1038"/>
      <c r="I2332" s="1038"/>
      <c r="J2332" s="1038"/>
      <c r="K2332" s="1038"/>
      <c r="L2332" s="1038"/>
      <c r="M2332" s="909"/>
      <c r="N2332" s="481"/>
    </row>
    <row r="2333" spans="1:31" s="483" customFormat="1">
      <c r="A2333" s="927">
        <v>1</v>
      </c>
      <c r="B2333" s="891" t="str">
        <f>$B$2332&amp;"."&amp;A2333</f>
        <v>9.2.1</v>
      </c>
      <c r="C2333" s="998" t="str">
        <f ca="1">VLOOKUP($B2333,'PLANILHA ORÇAMENTÁRIA'!$C:$M,2,0)</f>
        <v>45.01.03</v>
      </c>
      <c r="D2333" s="998" t="str">
        <f ca="1">VLOOKUP($B2333,'PLANILHA ORÇAMENTÁRIA'!$C:$M,3,0)</f>
        <v>SUDECAP</v>
      </c>
      <c r="E2333" s="999" t="str">
        <f ca="1">VLOOKUP($B2333,'PLANILHA ORÇAMENTÁRIA'!$C:$M,4,0)</f>
        <v>LOCAÇÃO VEICULO TIPO PICAPE LEVE C/ SEGURO SEM COMBUSTÍVEL</v>
      </c>
      <c r="F2333" s="998" t="str">
        <f ca="1">VLOOKUP($B2333,'PLANILHA ORÇAMENTÁRIA'!$C:$M,5,0)</f>
        <v>MES</v>
      </c>
      <c r="G2333" s="1000" t="s">
        <v>22919</v>
      </c>
      <c r="H2333" s="1000" t="s">
        <v>22918</v>
      </c>
      <c r="I2333" s="1001" t="s">
        <v>18</v>
      </c>
      <c r="J2333" s="1001" t="s">
        <v>19</v>
      </c>
      <c r="K2333" s="1001" t="s">
        <v>20</v>
      </c>
      <c r="L2333" s="1001" t="s">
        <v>21</v>
      </c>
      <c r="M2333" s="901">
        <f>M2334</f>
        <v>48</v>
      </c>
      <c r="N2333" s="482"/>
    </row>
    <row r="2334" spans="1:31" s="100" customFormat="1">
      <c r="A2334" s="932"/>
      <c r="B2334" s="894"/>
      <c r="C2334" s="1008"/>
      <c r="D2334" s="1009"/>
      <c r="E2334" s="1025" t="s">
        <v>33823</v>
      </c>
      <c r="F2334" s="1011"/>
      <c r="G2334" s="588">
        <v>2</v>
      </c>
      <c r="H2334" s="1012">
        <v>24</v>
      </c>
      <c r="I2334" s="1012"/>
      <c r="J2334" s="1012"/>
      <c r="K2334" s="1012"/>
      <c r="L2334" s="1012"/>
      <c r="M2334" s="895">
        <f>H2334*G2334</f>
        <v>48</v>
      </c>
      <c r="N2334" s="101"/>
      <c r="O2334" s="115"/>
      <c r="P2334" s="113"/>
      <c r="Q2334" s="113"/>
      <c r="R2334" s="113"/>
      <c r="S2334" s="113"/>
      <c r="T2334" s="113"/>
      <c r="U2334" s="113"/>
      <c r="V2334" s="113"/>
      <c r="W2334" s="113"/>
      <c r="X2334" s="113"/>
      <c r="Y2334" s="22"/>
      <c r="Z2334" s="22"/>
      <c r="AA2334" s="22"/>
      <c r="AB2334" s="22"/>
      <c r="AC2334" s="22"/>
      <c r="AD2334" s="22"/>
      <c r="AE2334" s="22"/>
    </row>
    <row r="2335" spans="1:31" s="100" customFormat="1">
      <c r="A2335" s="932"/>
      <c r="B2335" s="894"/>
      <c r="C2335" s="1008"/>
      <c r="D2335" s="1009"/>
      <c r="E2335" s="1010"/>
      <c r="F2335" s="1011"/>
      <c r="G2335" s="588"/>
      <c r="H2335" s="1012"/>
      <c r="I2335" s="1012"/>
      <c r="J2335" s="1012"/>
      <c r="K2335" s="1012"/>
      <c r="L2335" s="1012"/>
      <c r="M2335" s="895"/>
      <c r="N2335" s="101"/>
      <c r="O2335" s="114"/>
      <c r="P2335" s="113"/>
      <c r="Q2335" s="113"/>
      <c r="R2335" s="113"/>
      <c r="S2335" s="113"/>
      <c r="T2335" s="113"/>
      <c r="U2335" s="113"/>
      <c r="V2335" s="113"/>
      <c r="W2335" s="113"/>
      <c r="X2335" s="113"/>
      <c r="Y2335" s="22"/>
      <c r="Z2335" s="22"/>
      <c r="AA2335" s="22"/>
      <c r="AB2335" s="22"/>
      <c r="AC2335" s="22"/>
      <c r="AD2335" s="22"/>
      <c r="AE2335" s="22"/>
    </row>
    <row r="2336" spans="1:31" s="483" customFormat="1">
      <c r="A2336" s="927">
        <v>2</v>
      </c>
      <c r="B2336" s="891" t="str">
        <f>$B$2332&amp;"."&amp;A2336</f>
        <v>9.2.2</v>
      </c>
      <c r="C2336" s="998" t="str">
        <f ca="1">VLOOKUP($B2336,'PLANILHA ORÇAMENTÁRIA'!$C:$M,2,0)</f>
        <v>45.02.01</v>
      </c>
      <c r="D2336" s="998" t="str">
        <f ca="1">VLOOKUP($B2336,'PLANILHA ORÇAMENTÁRIA'!$C:$M,3,0)</f>
        <v>SUDECAP</v>
      </c>
      <c r="E2336" s="999" t="str">
        <f ca="1">VLOOKUP($B2336,'PLANILHA ORÇAMENTÁRIA'!$C:$M,4,0)</f>
        <v>GASOLINA</v>
      </c>
      <c r="F2336" s="998" t="str">
        <f ca="1">VLOOKUP($B2336,'PLANILHA ORÇAMENTÁRIA'!$C:$M,5,0)</f>
        <v>L</v>
      </c>
      <c r="G2336" s="1000" t="s">
        <v>22919</v>
      </c>
      <c r="H2336" s="1000" t="s">
        <v>22918</v>
      </c>
      <c r="I2336" s="1000" t="s">
        <v>22920</v>
      </c>
      <c r="J2336" s="1001" t="s">
        <v>19</v>
      </c>
      <c r="K2336" s="1001" t="s">
        <v>20</v>
      </c>
      <c r="L2336" s="1001" t="s">
        <v>21</v>
      </c>
      <c r="M2336" s="901">
        <f>M2337</f>
        <v>6720</v>
      </c>
      <c r="N2336" s="482"/>
    </row>
    <row r="2337" spans="1:31" s="100" customFormat="1">
      <c r="A2337" s="932"/>
      <c r="B2337" s="894"/>
      <c r="C2337" s="1008"/>
      <c r="D2337" s="1009"/>
      <c r="E2337" s="1025" t="s">
        <v>43547</v>
      </c>
      <c r="F2337" s="1011"/>
      <c r="G2337" s="588">
        <f>G2334</f>
        <v>2</v>
      </c>
      <c r="H2337" s="1012">
        <f>H2334</f>
        <v>24</v>
      </c>
      <c r="I2337" s="1012">
        <f>35*4</f>
        <v>140</v>
      </c>
      <c r="J2337" s="1012"/>
      <c r="K2337" s="1012"/>
      <c r="L2337" s="1012"/>
      <c r="M2337" s="895">
        <f>H2337*G2337*I2337</f>
        <v>6720</v>
      </c>
      <c r="N2337" s="101"/>
      <c r="O2337" s="115"/>
      <c r="P2337" s="113"/>
      <c r="Q2337" s="113"/>
      <c r="R2337" s="113"/>
      <c r="S2337" s="113"/>
      <c r="T2337" s="113"/>
      <c r="U2337" s="113"/>
      <c r="V2337" s="113"/>
      <c r="W2337" s="113"/>
      <c r="X2337" s="113"/>
      <c r="Y2337" s="22"/>
      <c r="Z2337" s="22"/>
      <c r="AA2337" s="22"/>
      <c r="AB2337" s="22"/>
      <c r="AC2337" s="22"/>
      <c r="AD2337" s="22"/>
      <c r="AE2337" s="22"/>
    </row>
    <row r="2338" spans="1:31" s="100" customFormat="1">
      <c r="A2338" s="932"/>
      <c r="B2338" s="894"/>
      <c r="C2338" s="1008"/>
      <c r="D2338" s="1009"/>
      <c r="E2338" s="1025"/>
      <c r="F2338" s="1011"/>
      <c r="G2338" s="588"/>
      <c r="H2338" s="1012"/>
      <c r="I2338" s="1012"/>
      <c r="J2338" s="1012"/>
      <c r="K2338" s="1012"/>
      <c r="L2338" s="1012"/>
      <c r="M2338" s="895"/>
      <c r="N2338" s="101"/>
      <c r="O2338" s="114"/>
      <c r="P2338" s="113"/>
      <c r="Q2338" s="113"/>
      <c r="R2338" s="113"/>
      <c r="S2338" s="113"/>
      <c r="T2338" s="113"/>
      <c r="U2338" s="113"/>
      <c r="V2338" s="113"/>
      <c r="W2338" s="113"/>
      <c r="X2338" s="113"/>
      <c r="Y2338" s="22"/>
      <c r="Z2338" s="22"/>
      <c r="AA2338" s="22"/>
      <c r="AB2338" s="22"/>
      <c r="AC2338" s="22"/>
      <c r="AD2338" s="22"/>
      <c r="AE2338" s="22"/>
    </row>
    <row r="2339" spans="1:31" s="480" customFormat="1" ht="15" customHeight="1">
      <c r="A2339" s="951"/>
      <c r="B2339" s="903">
        <v>10</v>
      </c>
      <c r="C2339" s="1020"/>
      <c r="D2339" s="1020"/>
      <c r="E2339" s="1021" t="s">
        <v>23502</v>
      </c>
      <c r="F2339" s="1022"/>
      <c r="G2339" s="1023"/>
      <c r="H2339" s="1024"/>
      <c r="I2339" s="1024"/>
      <c r="J2339" s="1024"/>
      <c r="K2339" s="1024"/>
      <c r="L2339" s="1024"/>
      <c r="M2339" s="904"/>
      <c r="N2339" s="479"/>
    </row>
    <row r="2340" spans="1:31" s="100" customFormat="1" ht="25.5">
      <c r="A2340" s="932">
        <v>1</v>
      </c>
      <c r="B2340" s="891" t="str">
        <f>$B$2339&amp;"."&amp;A2340</f>
        <v>10.1</v>
      </c>
      <c r="C2340" s="998" t="str">
        <f ca="1">VLOOKUP($B2340,'PLANILHA ORÇAMENTÁRIA'!$C:$M,2,0)</f>
        <v>CPU-012</v>
      </c>
      <c r="D2340" s="998" t="str">
        <f ca="1">VLOOKUP($B2340,'PLANILHA ORÇAMENTÁRIA'!$C:$M,3,0)</f>
        <v>EXTRA</v>
      </c>
      <c r="E2340" s="999" t="str">
        <f ca="1">VLOOKUP($B2340,'PLANILHA ORÇAMENTÁRIA'!$C:$M,4,0)</f>
        <v>PLATAFORMA TELESCÓPICA COM ALTURA DE TRABALHO DE 30M - ALCANCE HORIZONTAL 15,80M CAPACIDADE DA PLATAFORMA 227 KG</v>
      </c>
      <c r="F2340" s="998" t="str">
        <f ca="1">VLOOKUP($B2340,'PLANILHA ORÇAMENTÁRIA'!$C:$M,5,0)</f>
        <v>MÊS</v>
      </c>
      <c r="G2340" s="1000" t="s">
        <v>16</v>
      </c>
      <c r="H2340" s="1000" t="s">
        <v>22918</v>
      </c>
      <c r="I2340" s="1000" t="s">
        <v>22920</v>
      </c>
      <c r="J2340" s="1001" t="s">
        <v>19</v>
      </c>
      <c r="K2340" s="1001" t="s">
        <v>20</v>
      </c>
      <c r="L2340" s="1001" t="s">
        <v>21</v>
      </c>
      <c r="M2340" s="901">
        <f>G2341</f>
        <v>24</v>
      </c>
      <c r="N2340" s="101"/>
      <c r="O2340" s="589"/>
      <c r="P2340" s="113"/>
      <c r="Q2340" s="113"/>
      <c r="R2340" s="113"/>
      <c r="S2340" s="113"/>
      <c r="T2340" s="113"/>
      <c r="U2340" s="113"/>
      <c r="V2340" s="113"/>
      <c r="W2340" s="113"/>
      <c r="X2340" s="113"/>
      <c r="Y2340" s="22"/>
      <c r="Z2340" s="22"/>
      <c r="AA2340" s="22"/>
      <c r="AB2340" s="22"/>
      <c r="AC2340" s="22"/>
      <c r="AD2340" s="22"/>
      <c r="AE2340" s="22"/>
    </row>
    <row r="2341" spans="1:31" s="100" customFormat="1">
      <c r="A2341" s="932"/>
      <c r="B2341" s="923"/>
      <c r="C2341" s="1110"/>
      <c r="D2341" s="1111"/>
      <c r="E2341" s="1025" t="s">
        <v>33823</v>
      </c>
      <c r="F2341" s="1112"/>
      <c r="G2341" s="1113">
        <v>24</v>
      </c>
      <c r="H2341" s="1114"/>
      <c r="I2341" s="1114"/>
      <c r="J2341" s="1114"/>
      <c r="K2341" s="1115"/>
      <c r="L2341" s="1115"/>
      <c r="M2341" s="924"/>
      <c r="N2341" s="101"/>
      <c r="O2341" s="589"/>
      <c r="P2341" s="113"/>
      <c r="Q2341" s="113"/>
      <c r="R2341" s="113"/>
      <c r="S2341" s="113"/>
      <c r="T2341" s="113"/>
      <c r="U2341" s="113"/>
      <c r="V2341" s="113"/>
      <c r="W2341" s="113"/>
      <c r="X2341" s="113"/>
      <c r="Y2341" s="22"/>
      <c r="Z2341" s="22"/>
      <c r="AA2341" s="22"/>
      <c r="AB2341" s="22"/>
      <c r="AC2341" s="22"/>
      <c r="AD2341" s="22"/>
      <c r="AE2341" s="22"/>
    </row>
    <row r="2342" spans="1:31" s="100" customFormat="1">
      <c r="A2342" s="932"/>
      <c r="B2342" s="923"/>
      <c r="C2342" s="1110"/>
      <c r="D2342" s="1111"/>
      <c r="E2342" s="1116"/>
      <c r="F2342" s="1112"/>
      <c r="G2342" s="1113"/>
      <c r="H2342" s="1114"/>
      <c r="I2342" s="1114"/>
      <c r="J2342" s="1114"/>
      <c r="K2342" s="1115"/>
      <c r="L2342" s="1115"/>
      <c r="M2342" s="924"/>
      <c r="N2342" s="101"/>
      <c r="O2342" s="114"/>
      <c r="P2342" s="113"/>
      <c r="Q2342" s="113"/>
      <c r="R2342" s="113"/>
      <c r="S2342" s="113"/>
      <c r="T2342" s="113"/>
      <c r="U2342" s="113"/>
      <c r="V2342" s="113"/>
      <c r="W2342" s="113"/>
      <c r="X2342" s="113"/>
      <c r="Y2342" s="22"/>
      <c r="Z2342" s="22"/>
      <c r="AA2342" s="22"/>
      <c r="AB2342" s="22"/>
      <c r="AC2342" s="22"/>
      <c r="AD2342" s="22"/>
      <c r="AE2342" s="22"/>
    </row>
    <row r="2343" spans="1:31" s="480" customFormat="1" ht="15" customHeight="1">
      <c r="A2343" s="951"/>
      <c r="B2343" s="903">
        <v>11</v>
      </c>
      <c r="C2343" s="1020"/>
      <c r="D2343" s="1020"/>
      <c r="E2343" s="1021" t="s">
        <v>23503</v>
      </c>
      <c r="F2343" s="1022"/>
      <c r="G2343" s="1023"/>
      <c r="H2343" s="1024"/>
      <c r="I2343" s="1024"/>
      <c r="J2343" s="1024"/>
      <c r="K2343" s="1024"/>
      <c r="L2343" s="1024"/>
      <c r="M2343" s="904"/>
      <c r="N2343" s="479"/>
    </row>
    <row r="2344" spans="1:31" s="100" customFormat="1">
      <c r="A2344" s="932">
        <v>1</v>
      </c>
      <c r="B2344" s="891" t="str">
        <f>$B$2343&amp;"."&amp;A2344</f>
        <v>11.1</v>
      </c>
      <c r="C2344" s="998" t="str">
        <f ca="1">VLOOKUP($B2344,'PLANILHA ORÇAMENTÁRIA'!$C:$M,2,0)</f>
        <v>CPU-013</v>
      </c>
      <c r="D2344" s="998" t="str">
        <f ca="1">VLOOKUP($B2344,'PLANILHA ORÇAMENTÁRIA'!$C:$M,3,0)</f>
        <v>EXTRA</v>
      </c>
      <c r="E2344" s="999" t="str">
        <f ca="1">VLOOKUP($B2344,'PLANILHA ORÇAMENTÁRIA'!$C:$M,4,0)</f>
        <v>SINALIZAÇÃO VIÁRIA MÓVEL PARA 4 FRENTES DE SERVIÇOS (DIURNO E NOTURNO)</v>
      </c>
      <c r="F2344" s="998" t="str">
        <f ca="1">VLOOKUP($B2344,'PLANILHA ORÇAMENTÁRIA'!$C:$M,5,0)</f>
        <v>MÊS</v>
      </c>
      <c r="G2344" s="1000" t="s">
        <v>16</v>
      </c>
      <c r="H2344" s="1000" t="s">
        <v>22918</v>
      </c>
      <c r="I2344" s="1000" t="s">
        <v>22920</v>
      </c>
      <c r="J2344" s="1001" t="s">
        <v>19</v>
      </c>
      <c r="K2344" s="1001" t="s">
        <v>20</v>
      </c>
      <c r="L2344" s="1001" t="s">
        <v>21</v>
      </c>
      <c r="M2344" s="901">
        <f>G2345</f>
        <v>24</v>
      </c>
      <c r="N2344" s="101"/>
      <c r="O2344" s="589"/>
      <c r="P2344" s="113"/>
      <c r="Q2344" s="113"/>
      <c r="R2344" s="113"/>
      <c r="S2344" s="113"/>
      <c r="T2344" s="113"/>
      <c r="U2344" s="113"/>
      <c r="V2344" s="113"/>
      <c r="W2344" s="113"/>
      <c r="X2344" s="113"/>
      <c r="Y2344" s="22"/>
      <c r="Z2344" s="22"/>
      <c r="AA2344" s="22"/>
      <c r="AB2344" s="22"/>
      <c r="AC2344" s="22"/>
      <c r="AD2344" s="22"/>
      <c r="AE2344" s="22"/>
    </row>
    <row r="2345" spans="1:31" s="100" customFormat="1">
      <c r="A2345" s="932"/>
      <c r="B2345" s="923"/>
      <c r="C2345" s="1110"/>
      <c r="D2345" s="1111"/>
      <c r="E2345" s="1025" t="s">
        <v>33823</v>
      </c>
      <c r="F2345" s="1112"/>
      <c r="G2345" s="1113">
        <v>24</v>
      </c>
      <c r="H2345" s="1114"/>
      <c r="I2345" s="1114"/>
      <c r="J2345" s="1114"/>
      <c r="K2345" s="1115"/>
      <c r="L2345" s="1115"/>
      <c r="M2345" s="924"/>
      <c r="N2345" s="101"/>
      <c r="O2345" s="589"/>
      <c r="P2345" s="113"/>
      <c r="Q2345" s="113"/>
      <c r="R2345" s="113"/>
      <c r="S2345" s="113"/>
      <c r="T2345" s="113"/>
      <c r="U2345" s="113"/>
      <c r="V2345" s="113"/>
      <c r="W2345" s="113"/>
      <c r="X2345" s="113"/>
      <c r="Y2345" s="22"/>
      <c r="Z2345" s="22"/>
      <c r="AA2345" s="22"/>
      <c r="AB2345" s="22"/>
      <c r="AC2345" s="22"/>
      <c r="AD2345" s="22"/>
      <c r="AE2345" s="22"/>
    </row>
    <row r="2346" spans="1:31" s="100" customFormat="1">
      <c r="A2346" s="932"/>
      <c r="B2346" s="923"/>
      <c r="C2346" s="1110"/>
      <c r="D2346" s="1111"/>
      <c r="E2346" s="1116"/>
      <c r="F2346" s="1112"/>
      <c r="G2346" s="1113"/>
      <c r="H2346" s="1114"/>
      <c r="I2346" s="1114"/>
      <c r="J2346" s="1114"/>
      <c r="K2346" s="1115"/>
      <c r="L2346" s="1115"/>
      <c r="M2346" s="924"/>
      <c r="N2346" s="101"/>
      <c r="O2346" s="114"/>
      <c r="P2346" s="113"/>
      <c r="Q2346" s="113"/>
      <c r="R2346" s="113"/>
      <c r="S2346" s="113"/>
      <c r="T2346" s="113"/>
      <c r="U2346" s="113"/>
      <c r="V2346" s="113"/>
      <c r="W2346" s="113"/>
      <c r="X2346" s="113"/>
      <c r="Y2346" s="22"/>
      <c r="Z2346" s="22"/>
      <c r="AA2346" s="22"/>
      <c r="AB2346" s="22"/>
      <c r="AC2346" s="22"/>
      <c r="AD2346" s="22"/>
      <c r="AE2346" s="22"/>
    </row>
    <row r="2347" spans="1:31" s="480" customFormat="1" ht="15" customHeight="1">
      <c r="A2347" s="951"/>
      <c r="B2347" s="903">
        <v>12</v>
      </c>
      <c r="C2347" s="1020"/>
      <c r="D2347" s="1020"/>
      <c r="E2347" s="1021" t="s">
        <v>23490</v>
      </c>
      <c r="F2347" s="1022"/>
      <c r="G2347" s="1023"/>
      <c r="H2347" s="1024"/>
      <c r="I2347" s="1024"/>
      <c r="J2347" s="1024"/>
      <c r="K2347" s="1024"/>
      <c r="L2347" s="1024"/>
      <c r="M2347" s="904"/>
      <c r="N2347" s="479"/>
    </row>
    <row r="2348" spans="1:31" s="100" customFormat="1" ht="25.5">
      <c r="A2348" s="932">
        <v>1</v>
      </c>
      <c r="B2348" s="891" t="str">
        <f>$B$2347&amp;"."&amp;A2348</f>
        <v>12.1</v>
      </c>
      <c r="C2348" s="998" t="str">
        <f ca="1">VLOOKUP($B2348,'PLANILHA ORÇAMENTÁRIA'!$C:$M,2,0)</f>
        <v>CPU-014</v>
      </c>
      <c r="D2348" s="998" t="str">
        <f ca="1">VLOOKUP($B2348,'PLANILHA ORÇAMENTÁRIA'!$C:$M,3,0)</f>
        <v>EXTRA</v>
      </c>
      <c r="E2348" s="999" t="str">
        <f ca="1">VLOOKUP($B2348,'PLANILHA ORÇAMENTÁRIA'!$C:$M,4,0)</f>
        <v>GERADOR DE ENERGIA ELÉTRICA - MOTOR A DIESEL, POTENCIA MINÍMA 80KVA AUTONOMÍA DE 10h INCLUSIVE DIESEL</v>
      </c>
      <c r="F2348" s="998" t="str">
        <f ca="1">VLOOKUP($B2348,'PLANILHA ORÇAMENTÁRIA'!$C:$M,5,0)</f>
        <v>MÊS</v>
      </c>
      <c r="G2348" s="1000" t="s">
        <v>16</v>
      </c>
      <c r="H2348" s="1000" t="s">
        <v>22918</v>
      </c>
      <c r="I2348" s="1000" t="s">
        <v>22920</v>
      </c>
      <c r="J2348" s="1001" t="s">
        <v>19</v>
      </c>
      <c r="K2348" s="1001" t="s">
        <v>20</v>
      </c>
      <c r="L2348" s="1001" t="s">
        <v>21</v>
      </c>
      <c r="M2348" s="901">
        <f>G2349</f>
        <v>48</v>
      </c>
      <c r="N2348" s="101"/>
      <c r="O2348" s="589"/>
      <c r="P2348" s="113"/>
      <c r="Q2348" s="113"/>
      <c r="R2348" s="113"/>
      <c r="S2348" s="113"/>
      <c r="T2348" s="113"/>
      <c r="U2348" s="113"/>
      <c r="V2348" s="113"/>
      <c r="W2348" s="113"/>
      <c r="X2348" s="113"/>
      <c r="Y2348" s="22"/>
      <c r="Z2348" s="22"/>
      <c r="AA2348" s="22"/>
      <c r="AB2348" s="22"/>
      <c r="AC2348" s="22"/>
      <c r="AD2348" s="22"/>
      <c r="AE2348" s="22"/>
    </row>
    <row r="2349" spans="1:31" s="100" customFormat="1">
      <c r="A2349" s="932"/>
      <c r="B2349" s="923"/>
      <c r="C2349" s="1110"/>
      <c r="D2349" s="1111"/>
      <c r="E2349" s="1025" t="s">
        <v>44306</v>
      </c>
      <c r="G2349" s="1113">
        <v>48</v>
      </c>
      <c r="H2349" s="1114"/>
      <c r="I2349" s="1114"/>
      <c r="J2349" s="1114"/>
      <c r="K2349" s="1115"/>
      <c r="L2349" s="1115"/>
      <c r="M2349" s="924"/>
      <c r="N2349" s="101"/>
      <c r="O2349" s="589"/>
      <c r="P2349" s="113"/>
      <c r="Q2349" s="113"/>
      <c r="R2349" s="113"/>
      <c r="S2349" s="113"/>
      <c r="T2349" s="113"/>
      <c r="U2349" s="113"/>
      <c r="V2349" s="113"/>
      <c r="W2349" s="113"/>
      <c r="X2349" s="113"/>
      <c r="Y2349" s="22"/>
      <c r="Z2349" s="22"/>
      <c r="AA2349" s="22"/>
      <c r="AB2349" s="22"/>
      <c r="AC2349" s="22"/>
      <c r="AD2349" s="22"/>
      <c r="AE2349" s="22"/>
    </row>
    <row r="2350" spans="1:31" s="100" customFormat="1">
      <c r="A2350" s="932"/>
      <c r="B2350" s="923"/>
      <c r="C2350" s="1110"/>
      <c r="D2350" s="1111"/>
      <c r="E2350" s="1116"/>
      <c r="F2350" s="1112"/>
      <c r="G2350" s="1113"/>
      <c r="H2350" s="1114"/>
      <c r="I2350" s="1114"/>
      <c r="J2350" s="1114"/>
      <c r="K2350" s="1115"/>
      <c r="L2350" s="1115"/>
      <c r="M2350" s="924"/>
      <c r="N2350" s="101"/>
      <c r="O2350" s="114"/>
      <c r="P2350" s="113"/>
      <c r="Q2350" s="113"/>
      <c r="R2350" s="113"/>
      <c r="S2350" s="113"/>
      <c r="T2350" s="113"/>
      <c r="U2350" s="113"/>
      <c r="V2350" s="113"/>
      <c r="W2350" s="113"/>
      <c r="X2350" s="113"/>
      <c r="Y2350" s="22"/>
      <c r="Z2350" s="22"/>
      <c r="AA2350" s="22"/>
      <c r="AB2350" s="22"/>
      <c r="AC2350" s="22"/>
      <c r="AD2350" s="22"/>
      <c r="AE2350" s="22"/>
    </row>
    <row r="2351" spans="1:31" s="480" customFormat="1" ht="15" customHeight="1">
      <c r="A2351" s="951">
        <v>13</v>
      </c>
      <c r="B2351" s="903">
        <v>13</v>
      </c>
      <c r="C2351" s="1020"/>
      <c r="D2351" s="1020"/>
      <c r="E2351" s="1021" t="s">
        <v>22854</v>
      </c>
      <c r="F2351" s="1022"/>
      <c r="G2351" s="1023"/>
      <c r="H2351" s="1024"/>
      <c r="I2351" s="1024"/>
      <c r="J2351" s="1024"/>
      <c r="K2351" s="1024"/>
      <c r="L2351" s="1024"/>
      <c r="M2351" s="904"/>
      <c r="N2351" s="479"/>
    </row>
    <row r="2352" spans="1:31" s="39" customFormat="1">
      <c r="A2352" s="927">
        <v>1</v>
      </c>
      <c r="B2352" s="908" t="str">
        <f>$B$2351&amp;"."&amp;A2352</f>
        <v>13.1</v>
      </c>
      <c r="C2352" s="1034"/>
      <c r="D2352" s="1034"/>
      <c r="E2352" s="1035" t="s">
        <v>44304</v>
      </c>
      <c r="F2352" s="1036"/>
      <c r="G2352" s="1037"/>
      <c r="H2352" s="1038"/>
      <c r="I2352" s="1038"/>
      <c r="J2352" s="1038"/>
      <c r="K2352" s="1038"/>
      <c r="L2352" s="1038"/>
      <c r="M2352" s="909"/>
      <c r="N2352" s="481"/>
    </row>
    <row r="2353" spans="1:31" s="100" customFormat="1">
      <c r="A2353" s="932">
        <v>1</v>
      </c>
      <c r="B2353" s="945" t="str">
        <f>$B$2352&amp;"."&amp;A2353</f>
        <v>13.1.1</v>
      </c>
      <c r="C2353" s="1002" t="str">
        <f ca="1">VLOOKUP($B2353,'PLANILHA ORÇAMENTÁRIA'!$C:$M,2,0)</f>
        <v>67.01.01 C</v>
      </c>
      <c r="D2353" s="1002" t="str">
        <f ca="1">VLOOKUP($B2353,'PLANILHA ORÇAMENTÁRIA'!$C:$M,3,0)</f>
        <v>SUDECAP</v>
      </c>
      <c r="E2353" s="1003" t="str">
        <f ca="1">VLOOKUP($B2353,'PLANILHA ORÇAMENTÁRIA'!$C:$M,4,0)</f>
        <v>DETERMINAÇÃO DO TEOR DE UMIDADE DE SOLOS EM LABORATORIO (NBR 6457:2016 ANEXO A)</v>
      </c>
      <c r="F2353" s="1004" t="str">
        <f ca="1">VLOOKUP($B2353,'PLANILHA ORÇAMENTÁRIA'!$C:$M,5,0)</f>
        <v>UN</v>
      </c>
      <c r="G2353" s="860" t="s">
        <v>16</v>
      </c>
      <c r="H2353" s="860" t="s">
        <v>17</v>
      </c>
      <c r="I2353" s="860" t="s">
        <v>18</v>
      </c>
      <c r="J2353" s="860" t="s">
        <v>19</v>
      </c>
      <c r="K2353" s="860" t="s">
        <v>20</v>
      </c>
      <c r="L2353" s="860" t="s">
        <v>21</v>
      </c>
      <c r="M2353" s="893">
        <f>G2357</f>
        <v>12</v>
      </c>
      <c r="N2353" s="101"/>
      <c r="O2353" s="115"/>
      <c r="P2353" s="113"/>
      <c r="Q2353" s="113"/>
      <c r="R2353" s="113"/>
      <c r="S2353" s="113"/>
      <c r="T2353" s="113"/>
      <c r="U2353" s="113"/>
      <c r="V2353" s="113"/>
      <c r="W2353" s="113"/>
      <c r="X2353" s="113"/>
      <c r="Y2353" s="22"/>
      <c r="Z2353" s="22"/>
      <c r="AA2353" s="22"/>
      <c r="AB2353" s="22"/>
      <c r="AC2353" s="22"/>
      <c r="AD2353" s="22"/>
      <c r="AE2353" s="22"/>
    </row>
    <row r="2354" spans="1:31" s="100" customFormat="1" ht="23.25">
      <c r="A2354" s="932"/>
      <c r="B2354" s="946"/>
      <c r="C2354" s="1005"/>
      <c r="D2354" s="1005"/>
      <c r="E2354" s="1006" t="s">
        <v>23433</v>
      </c>
      <c r="F2354" s="1007"/>
      <c r="G2354" s="861"/>
      <c r="H2354" s="947"/>
      <c r="I2354" s="861"/>
      <c r="J2354" s="861"/>
      <c r="K2354" s="861"/>
      <c r="L2354" s="948"/>
      <c r="M2354" s="949"/>
      <c r="N2354" s="101"/>
      <c r="O2354" s="115"/>
      <c r="P2354" s="113"/>
      <c r="Q2354" s="113"/>
      <c r="R2354" s="113"/>
      <c r="S2354" s="113"/>
      <c r="T2354" s="113"/>
      <c r="U2354" s="113"/>
      <c r="V2354" s="113"/>
      <c r="W2354" s="113"/>
      <c r="X2354" s="113"/>
      <c r="Y2354" s="22"/>
      <c r="Z2354" s="22"/>
      <c r="AA2354" s="22"/>
      <c r="AB2354" s="22"/>
      <c r="AC2354" s="22"/>
      <c r="AD2354" s="22"/>
      <c r="AE2354" s="22"/>
    </row>
    <row r="2355" spans="1:31" s="100" customFormat="1">
      <c r="A2355" s="932"/>
      <c r="B2355" s="894"/>
      <c r="C2355" s="1008"/>
      <c r="D2355" s="1009"/>
      <c r="E2355" s="1025" t="s">
        <v>22921</v>
      </c>
      <c r="F2355" s="1011"/>
      <c r="G2355" s="588">
        <v>2</v>
      </c>
      <c r="H2355" s="1012"/>
      <c r="I2355" s="1012"/>
      <c r="J2355" s="1012"/>
      <c r="K2355" s="1012"/>
      <c r="L2355" s="1012"/>
      <c r="M2355" s="895"/>
      <c r="N2355" s="101"/>
      <c r="O2355" s="114"/>
      <c r="P2355" s="113"/>
      <c r="Q2355" s="113"/>
      <c r="R2355" s="113"/>
      <c r="S2355" s="113"/>
      <c r="T2355" s="113"/>
      <c r="U2355" s="113"/>
      <c r="V2355" s="113"/>
      <c r="W2355" s="113"/>
      <c r="X2355" s="113"/>
      <c r="Y2355" s="22"/>
      <c r="Z2355" s="22"/>
      <c r="AA2355" s="22"/>
      <c r="AB2355" s="22"/>
      <c r="AC2355" s="22"/>
      <c r="AD2355" s="22"/>
      <c r="AE2355" s="22"/>
    </row>
    <row r="2356" spans="1:31" s="100" customFormat="1">
      <c r="A2356" s="932"/>
      <c r="B2356" s="894"/>
      <c r="C2356" s="1008"/>
      <c r="D2356" s="1009"/>
      <c r="E2356" s="1025" t="s">
        <v>22922</v>
      </c>
      <c r="F2356" s="1011"/>
      <c r="G2356" s="588">
        <v>10</v>
      </c>
      <c r="H2356" s="1012"/>
      <c r="I2356" s="1012"/>
      <c r="J2356" s="1012"/>
      <c r="K2356" s="1012"/>
      <c r="L2356" s="1012"/>
      <c r="M2356" s="895"/>
      <c r="N2356" s="101"/>
      <c r="O2356" s="114"/>
      <c r="P2356" s="113"/>
      <c r="Q2356" s="113"/>
      <c r="R2356" s="113"/>
      <c r="S2356" s="113"/>
      <c r="T2356" s="113"/>
      <c r="U2356" s="113"/>
      <c r="V2356" s="113"/>
      <c r="W2356" s="113"/>
      <c r="X2356" s="113"/>
      <c r="Y2356" s="22"/>
      <c r="Z2356" s="22"/>
      <c r="AA2356" s="22"/>
      <c r="AB2356" s="22"/>
      <c r="AC2356" s="22"/>
      <c r="AD2356" s="22"/>
      <c r="AE2356" s="22"/>
    </row>
    <row r="2357" spans="1:31" s="100" customFormat="1">
      <c r="A2357" s="932"/>
      <c r="B2357" s="894"/>
      <c r="C2357" s="1008"/>
      <c r="D2357" s="1009"/>
      <c r="E2357" s="1018" t="s">
        <v>22923</v>
      </c>
      <c r="F2357" s="1011"/>
      <c r="G2357" s="1015">
        <f>SUM(G2355:G2356)</f>
        <v>12</v>
      </c>
      <c r="H2357" s="1012"/>
      <c r="I2357" s="1012"/>
      <c r="J2357" s="1012"/>
      <c r="K2357" s="1012"/>
      <c r="L2357" s="1012"/>
      <c r="M2357" s="895"/>
      <c r="N2357" s="101"/>
      <c r="O2357" s="114"/>
      <c r="P2357" s="113"/>
      <c r="Q2357" s="113"/>
      <c r="R2357" s="113"/>
      <c r="S2357" s="113"/>
      <c r="T2357" s="113"/>
      <c r="U2357" s="113"/>
      <c r="V2357" s="113"/>
      <c r="W2357" s="113"/>
      <c r="X2357" s="113"/>
      <c r="Y2357" s="22"/>
      <c r="Z2357" s="22"/>
      <c r="AA2357" s="22"/>
      <c r="AB2357" s="22"/>
      <c r="AC2357" s="22"/>
      <c r="AD2357" s="22"/>
      <c r="AE2357" s="22"/>
    </row>
    <row r="2358" spans="1:31" s="100" customFormat="1">
      <c r="A2358" s="932"/>
      <c r="B2358" s="894"/>
      <c r="C2358" s="1008"/>
      <c r="D2358" s="1009"/>
      <c r="E2358" s="1010"/>
      <c r="F2358" s="1011"/>
      <c r="G2358" s="588"/>
      <c r="H2358" s="1012"/>
      <c r="I2358" s="1012"/>
      <c r="J2358" s="1012"/>
      <c r="K2358" s="1012"/>
      <c r="L2358" s="1012"/>
      <c r="M2358" s="895"/>
      <c r="N2358" s="101"/>
      <c r="O2358" s="114"/>
      <c r="P2358" s="113"/>
      <c r="Q2358" s="113"/>
      <c r="R2358" s="113"/>
      <c r="S2358" s="113"/>
      <c r="T2358" s="113"/>
      <c r="U2358" s="113"/>
      <c r="V2358" s="113"/>
      <c r="W2358" s="113"/>
      <c r="X2358" s="113"/>
      <c r="Y2358" s="22"/>
      <c r="Z2358" s="22"/>
      <c r="AA2358" s="22"/>
      <c r="AB2358" s="22"/>
      <c r="AC2358" s="22"/>
      <c r="AD2358" s="22"/>
      <c r="AE2358" s="22"/>
    </row>
    <row r="2359" spans="1:31" s="483" customFormat="1" ht="24.75">
      <c r="A2359" s="927">
        <v>2</v>
      </c>
      <c r="B2359" s="945" t="str">
        <f>$B$2352&amp;"."&amp;A2359</f>
        <v>13.1.2</v>
      </c>
      <c r="C2359" s="998" t="str">
        <f ca="1">VLOOKUP($B2359,'PLANILHA ORÇAMENTÁRIA'!$C:$M,2,0)</f>
        <v>67.01.05 C</v>
      </c>
      <c r="D2359" s="998" t="str">
        <f ca="1">VLOOKUP($B2359,'PLANILHA ORÇAMENTÁRIA'!$C:$M,3,0)</f>
        <v>SUDECAP</v>
      </c>
      <c r="E2359" s="999" t="str">
        <f ca="1">VLOOKUP($B2359,'PLANILHA ORÇAMENTÁRIA'!$C:$M,4,0)</f>
        <v>ANÁLISE GRANULOMETRICA DE SOLOS POR PENEIRAMENTO E SEDIMENTAÇÃO (NBR 7181:2016)</v>
      </c>
      <c r="F2359" s="998" t="str">
        <f ca="1">VLOOKUP($B2359,'PLANILHA ORÇAMENTÁRIA'!$C:$M,5,0)</f>
        <v>UN</v>
      </c>
      <c r="G2359" s="1000" t="s">
        <v>16</v>
      </c>
      <c r="H2359" s="1001" t="s">
        <v>17</v>
      </c>
      <c r="I2359" s="1001" t="s">
        <v>18</v>
      </c>
      <c r="J2359" s="1001" t="s">
        <v>19</v>
      </c>
      <c r="K2359" s="1001" t="s">
        <v>20</v>
      </c>
      <c r="L2359" s="1001" t="s">
        <v>21</v>
      </c>
      <c r="M2359" s="901">
        <f>G2363</f>
        <v>4</v>
      </c>
      <c r="N2359" s="482"/>
    </row>
    <row r="2360" spans="1:31" s="100" customFormat="1" ht="34.5">
      <c r="A2360" s="932"/>
      <c r="B2360" s="894"/>
      <c r="C2360" s="1008"/>
      <c r="D2360" s="1009"/>
      <c r="E2360" s="1025" t="s">
        <v>23434</v>
      </c>
      <c r="F2360" s="1011"/>
      <c r="G2360" s="1015"/>
      <c r="H2360" s="1012"/>
      <c r="I2360" s="1012"/>
      <c r="J2360" s="1012"/>
      <c r="K2360" s="1012"/>
      <c r="L2360" s="1012"/>
      <c r="M2360" s="895"/>
      <c r="N2360" s="101"/>
      <c r="O2360" s="115"/>
      <c r="P2360" s="113"/>
      <c r="Q2360" s="113"/>
      <c r="R2360" s="113"/>
      <c r="S2360" s="113"/>
      <c r="T2360" s="113"/>
      <c r="U2360" s="113"/>
      <c r="V2360" s="113"/>
      <c r="W2360" s="113"/>
      <c r="X2360" s="113"/>
      <c r="Y2360" s="22"/>
      <c r="Z2360" s="22"/>
      <c r="AA2360" s="22"/>
      <c r="AB2360" s="22"/>
      <c r="AC2360" s="22"/>
      <c r="AD2360" s="22"/>
      <c r="AE2360" s="22"/>
    </row>
    <row r="2361" spans="1:31" s="100" customFormat="1">
      <c r="A2361" s="932"/>
      <c r="B2361" s="894"/>
      <c r="C2361" s="1008"/>
      <c r="D2361" s="1009"/>
      <c r="E2361" s="1025" t="s">
        <v>22924</v>
      </c>
      <c r="F2361" s="1011"/>
      <c r="G2361" s="588">
        <v>1</v>
      </c>
      <c r="H2361" s="1012"/>
      <c r="I2361" s="1012"/>
      <c r="J2361" s="1012"/>
      <c r="K2361" s="1012"/>
      <c r="L2361" s="1012"/>
      <c r="M2361" s="895"/>
      <c r="N2361" s="101"/>
      <c r="O2361" s="114"/>
      <c r="P2361" s="113"/>
      <c r="Q2361" s="113"/>
      <c r="R2361" s="113"/>
      <c r="S2361" s="113"/>
      <c r="T2361" s="113"/>
      <c r="U2361" s="113"/>
      <c r="V2361" s="113"/>
      <c r="W2361" s="113"/>
      <c r="X2361" s="113"/>
      <c r="Y2361" s="22"/>
      <c r="Z2361" s="22"/>
      <c r="AA2361" s="22"/>
      <c r="AB2361" s="22"/>
      <c r="AC2361" s="22"/>
      <c r="AD2361" s="22"/>
      <c r="AE2361" s="22"/>
    </row>
    <row r="2362" spans="1:31" s="100" customFormat="1">
      <c r="A2362" s="932"/>
      <c r="B2362" s="894"/>
      <c r="C2362" s="1008"/>
      <c r="D2362" s="1009"/>
      <c r="E2362" s="1025" t="s">
        <v>22925</v>
      </c>
      <c r="F2362" s="1011"/>
      <c r="G2362" s="588">
        <v>3</v>
      </c>
      <c r="H2362" s="1012"/>
      <c r="I2362" s="1012"/>
      <c r="J2362" s="1012"/>
      <c r="K2362" s="1012"/>
      <c r="L2362" s="1012"/>
      <c r="M2362" s="895"/>
      <c r="N2362" s="101"/>
      <c r="O2362" s="114"/>
      <c r="P2362" s="113"/>
      <c r="Q2362" s="113"/>
      <c r="R2362" s="113"/>
      <c r="S2362" s="113"/>
      <c r="T2362" s="113"/>
      <c r="U2362" s="113"/>
      <c r="V2362" s="113"/>
      <c r="W2362" s="113"/>
      <c r="X2362" s="113"/>
      <c r="Y2362" s="22"/>
      <c r="Z2362" s="22"/>
      <c r="AA2362" s="22"/>
      <c r="AB2362" s="22"/>
      <c r="AC2362" s="22"/>
      <c r="AD2362" s="22"/>
      <c r="AE2362" s="22"/>
    </row>
    <row r="2363" spans="1:31" s="100" customFormat="1">
      <c r="A2363" s="932"/>
      <c r="B2363" s="894"/>
      <c r="C2363" s="1008"/>
      <c r="D2363" s="1009"/>
      <c r="E2363" s="1018" t="s">
        <v>22923</v>
      </c>
      <c r="F2363" s="1011"/>
      <c r="G2363" s="1015">
        <f>SUM(G2361:G2362)</f>
        <v>4</v>
      </c>
      <c r="H2363" s="1012"/>
      <c r="I2363" s="1012"/>
      <c r="J2363" s="1012"/>
      <c r="K2363" s="1012"/>
      <c r="L2363" s="1012"/>
      <c r="M2363" s="895"/>
      <c r="N2363" s="101"/>
      <c r="O2363" s="114"/>
      <c r="P2363" s="113"/>
      <c r="Q2363" s="113"/>
      <c r="R2363" s="113"/>
      <c r="S2363" s="113"/>
      <c r="T2363" s="113"/>
      <c r="U2363" s="113"/>
      <c r="V2363" s="113"/>
      <c r="W2363" s="113"/>
      <c r="X2363" s="113"/>
      <c r="Y2363" s="22"/>
      <c r="Z2363" s="22"/>
      <c r="AA2363" s="22"/>
      <c r="AB2363" s="22"/>
      <c r="AC2363" s="22"/>
      <c r="AD2363" s="22"/>
      <c r="AE2363" s="22"/>
    </row>
    <row r="2364" spans="1:31" s="100" customFormat="1">
      <c r="A2364" s="932"/>
      <c r="B2364" s="894"/>
      <c r="C2364" s="1008"/>
      <c r="D2364" s="1009"/>
      <c r="E2364" s="1010"/>
      <c r="F2364" s="1011"/>
      <c r="G2364" s="588"/>
      <c r="H2364" s="1012"/>
      <c r="I2364" s="1012"/>
      <c r="J2364" s="1012"/>
      <c r="K2364" s="1012"/>
      <c r="L2364" s="1012"/>
      <c r="M2364" s="895"/>
      <c r="N2364" s="101"/>
      <c r="O2364" s="114"/>
      <c r="P2364" s="113"/>
      <c r="Q2364" s="113"/>
      <c r="R2364" s="113"/>
      <c r="S2364" s="113"/>
      <c r="T2364" s="113"/>
      <c r="U2364" s="113"/>
      <c r="V2364" s="113"/>
      <c r="W2364" s="113"/>
      <c r="X2364" s="113"/>
      <c r="Y2364" s="22"/>
      <c r="Z2364" s="22"/>
      <c r="AA2364" s="22"/>
      <c r="AB2364" s="22"/>
      <c r="AC2364" s="22"/>
      <c r="AD2364" s="22"/>
      <c r="AE2364" s="22"/>
    </row>
    <row r="2365" spans="1:31" s="483" customFormat="1" ht="24.75">
      <c r="A2365" s="927">
        <v>3</v>
      </c>
      <c r="B2365" s="945" t="str">
        <f>$B$2352&amp;"."&amp;A2365</f>
        <v>13.1.3</v>
      </c>
      <c r="C2365" s="998" t="str">
        <f ca="1">VLOOKUP($B2365,'PLANILHA ORÇAMENTÁRIA'!$C:$M,2,0)</f>
        <v>67.01.13 C</v>
      </c>
      <c r="D2365" s="998" t="str">
        <f ca="1">VLOOKUP($B2365,'PLANILHA ORÇAMENTÁRIA'!$C:$M,3,0)</f>
        <v>SUDECAP</v>
      </c>
      <c r="E2365" s="999" t="str">
        <f ca="1">VLOOKUP($B2365,'PLANILHA ORÇAMENTÁRIA'!$C:$M,4,0)</f>
        <v>ÍNDICE DE SUPORTE CALIFÓRNIA DE SOLOS (ISC/CBR) C/3 CP (DNIT 172/016-ME / NBR 9895:2017)</v>
      </c>
      <c r="F2365" s="998" t="str">
        <f ca="1">VLOOKUP($B2365,'PLANILHA ORÇAMENTÁRIA'!$C:$M,5,0)</f>
        <v>UN</v>
      </c>
      <c r="G2365" s="1000" t="s">
        <v>16</v>
      </c>
      <c r="H2365" s="1001" t="s">
        <v>17</v>
      </c>
      <c r="I2365" s="1001" t="s">
        <v>18</v>
      </c>
      <c r="J2365" s="1001" t="s">
        <v>19</v>
      </c>
      <c r="K2365" s="1001" t="s">
        <v>20</v>
      </c>
      <c r="L2365" s="1001" t="s">
        <v>21</v>
      </c>
      <c r="M2365" s="901">
        <f>G2367</f>
        <v>3</v>
      </c>
      <c r="N2365" s="482"/>
    </row>
    <row r="2366" spans="1:31" s="100" customFormat="1" ht="24">
      <c r="A2366" s="932"/>
      <c r="B2366" s="894"/>
      <c r="C2366" s="1008"/>
      <c r="D2366" s="1009"/>
      <c r="E2366" s="1025" t="s">
        <v>23435</v>
      </c>
      <c r="F2366" s="1011"/>
      <c r="G2366" s="1015"/>
      <c r="H2366" s="1012"/>
      <c r="I2366" s="1012"/>
      <c r="J2366" s="1012"/>
      <c r="K2366" s="1012"/>
      <c r="L2366" s="1012"/>
      <c r="M2366" s="895"/>
      <c r="N2366" s="101"/>
      <c r="O2366" s="115"/>
      <c r="P2366" s="113"/>
      <c r="Q2366" s="113"/>
      <c r="R2366" s="113"/>
      <c r="S2366" s="113"/>
      <c r="T2366" s="113"/>
      <c r="U2366" s="113"/>
      <c r="V2366" s="113"/>
      <c r="W2366" s="113"/>
      <c r="X2366" s="113"/>
      <c r="Y2366" s="22"/>
      <c r="Z2366" s="22"/>
      <c r="AA2366" s="22"/>
      <c r="AB2366" s="22"/>
      <c r="AC2366" s="22"/>
      <c r="AD2366" s="22"/>
      <c r="AE2366" s="22"/>
    </row>
    <row r="2367" spans="1:31" s="100" customFormat="1">
      <c r="A2367" s="932"/>
      <c r="B2367" s="894"/>
      <c r="C2367" s="1008"/>
      <c r="D2367" s="1009"/>
      <c r="E2367" s="1025" t="s">
        <v>22925</v>
      </c>
      <c r="F2367" s="1011"/>
      <c r="G2367" s="1015">
        <v>3</v>
      </c>
      <c r="H2367" s="1012"/>
      <c r="I2367" s="1012"/>
      <c r="J2367" s="1012"/>
      <c r="K2367" s="1012"/>
      <c r="L2367" s="1012"/>
      <c r="M2367" s="895"/>
      <c r="N2367" s="101"/>
      <c r="O2367" s="114"/>
      <c r="P2367" s="113"/>
      <c r="Q2367" s="113"/>
      <c r="R2367" s="113"/>
      <c r="S2367" s="113"/>
      <c r="T2367" s="113"/>
      <c r="U2367" s="113"/>
      <c r="V2367" s="113"/>
      <c r="W2367" s="113"/>
      <c r="X2367" s="113"/>
      <c r="Y2367" s="22"/>
      <c r="Z2367" s="22"/>
      <c r="AA2367" s="22"/>
      <c r="AB2367" s="22"/>
      <c r="AC2367" s="22"/>
      <c r="AD2367" s="22"/>
      <c r="AE2367" s="22"/>
    </row>
    <row r="2368" spans="1:31" s="100" customFormat="1">
      <c r="A2368" s="932"/>
      <c r="B2368" s="894"/>
      <c r="C2368" s="1008"/>
      <c r="D2368" s="1009"/>
      <c r="E2368" s="1010"/>
      <c r="F2368" s="1011"/>
      <c r="G2368" s="588"/>
      <c r="H2368" s="1012"/>
      <c r="I2368" s="1012"/>
      <c r="J2368" s="1012"/>
      <c r="K2368" s="1012"/>
      <c r="L2368" s="1012"/>
      <c r="M2368" s="895"/>
      <c r="N2368" s="101"/>
      <c r="O2368" s="114"/>
      <c r="P2368" s="113"/>
      <c r="Q2368" s="113"/>
      <c r="R2368" s="113"/>
      <c r="S2368" s="113"/>
      <c r="T2368" s="113"/>
      <c r="U2368" s="113"/>
      <c r="V2368" s="113"/>
      <c r="W2368" s="113"/>
      <c r="X2368" s="113"/>
      <c r="Y2368" s="22"/>
      <c r="Z2368" s="22"/>
      <c r="AA2368" s="22"/>
      <c r="AB2368" s="22"/>
      <c r="AC2368" s="22"/>
      <c r="AD2368" s="22"/>
      <c r="AE2368" s="22"/>
    </row>
    <row r="2369" spans="1:31" s="483" customFormat="1">
      <c r="A2369" s="927">
        <v>4</v>
      </c>
      <c r="B2369" s="945" t="str">
        <f>$B$2352&amp;"."&amp;A2369</f>
        <v>13.1.4</v>
      </c>
      <c r="C2369" s="998" t="str">
        <f ca="1">VLOOKUP($B2369,'PLANILHA ORÇAMENTÁRIA'!$C:$M,2,0)</f>
        <v>CPU-036</v>
      </c>
      <c r="D2369" s="998" t="str">
        <f ca="1">VLOOKUP($B2369,'PLANILHA ORÇAMENTÁRIA'!$C:$M,3,0)</f>
        <v>EXTRA</v>
      </c>
      <c r="E2369" s="999" t="str">
        <f ca="1">VLOOKUP($B2369,'PLANILHA ORÇAMENTÁRIA'!$C:$M,4,0)</f>
        <v>ENSAIO DE MASSA ESPECIFICA - IN SITU - METODO FRASCO DE AREIA - SOLOS</v>
      </c>
      <c r="F2369" s="998" t="str">
        <f ca="1">VLOOKUP($B2369,'PLANILHA ORÇAMENTÁRIA'!$C:$M,5,0)</f>
        <v>UN</v>
      </c>
      <c r="G2369" s="1000" t="s">
        <v>16</v>
      </c>
      <c r="H2369" s="1001" t="s">
        <v>17</v>
      </c>
      <c r="I2369" s="1001" t="s">
        <v>18</v>
      </c>
      <c r="J2369" s="1001" t="s">
        <v>19</v>
      </c>
      <c r="K2369" s="1001" t="s">
        <v>20</v>
      </c>
      <c r="L2369" s="1001" t="s">
        <v>21</v>
      </c>
      <c r="M2369" s="901">
        <f>G2371</f>
        <v>5</v>
      </c>
      <c r="N2369" s="482"/>
    </row>
    <row r="2370" spans="1:31" s="100" customFormat="1" ht="24">
      <c r="A2370" s="932"/>
      <c r="B2370" s="894"/>
      <c r="C2370" s="1008"/>
      <c r="D2370" s="1009"/>
      <c r="E2370" s="1025" t="s">
        <v>23436</v>
      </c>
      <c r="F2370" s="1011"/>
      <c r="G2370" s="1015"/>
      <c r="H2370" s="1012"/>
      <c r="I2370" s="1012"/>
      <c r="J2370" s="1012"/>
      <c r="K2370" s="1012"/>
      <c r="L2370" s="1012"/>
      <c r="M2370" s="895"/>
      <c r="N2370" s="101"/>
      <c r="O2370" s="115"/>
      <c r="P2370" s="113"/>
      <c r="Q2370" s="113"/>
      <c r="R2370" s="113"/>
      <c r="S2370" s="113"/>
      <c r="T2370" s="113"/>
      <c r="U2370" s="113"/>
      <c r="V2370" s="113"/>
      <c r="W2370" s="113"/>
      <c r="X2370" s="113"/>
      <c r="Y2370" s="22"/>
      <c r="Z2370" s="22"/>
      <c r="AA2370" s="22"/>
      <c r="AB2370" s="22"/>
      <c r="AC2370" s="22"/>
      <c r="AD2370" s="22"/>
      <c r="AE2370" s="22"/>
    </row>
    <row r="2371" spans="1:31" s="100" customFormat="1">
      <c r="A2371" s="932"/>
      <c r="B2371" s="894"/>
      <c r="C2371" s="1008"/>
      <c r="D2371" s="1009"/>
      <c r="E2371" s="1025" t="s">
        <v>22926</v>
      </c>
      <c r="F2371" s="1011"/>
      <c r="G2371" s="1015">
        <v>5</v>
      </c>
      <c r="H2371" s="1012"/>
      <c r="I2371" s="1012"/>
      <c r="J2371" s="1012"/>
      <c r="K2371" s="1012"/>
      <c r="L2371" s="1012"/>
      <c r="M2371" s="895"/>
      <c r="N2371" s="101"/>
      <c r="O2371" s="114"/>
      <c r="P2371" s="113"/>
      <c r="Q2371" s="113"/>
      <c r="R2371" s="113"/>
      <c r="S2371" s="113"/>
      <c r="T2371" s="113"/>
      <c r="U2371" s="113"/>
      <c r="V2371" s="113"/>
      <c r="W2371" s="113"/>
      <c r="X2371" s="113"/>
      <c r="Y2371" s="22"/>
      <c r="Z2371" s="22"/>
      <c r="AA2371" s="22"/>
      <c r="AB2371" s="22"/>
      <c r="AC2371" s="22"/>
      <c r="AD2371" s="22"/>
      <c r="AE2371" s="22"/>
    </row>
    <row r="2372" spans="1:31" s="100" customFormat="1">
      <c r="A2372" s="932"/>
      <c r="B2372" s="894"/>
      <c r="C2372" s="1008"/>
      <c r="D2372" s="1009"/>
      <c r="E2372" s="1010"/>
      <c r="F2372" s="1011"/>
      <c r="G2372" s="588"/>
      <c r="H2372" s="1012"/>
      <c r="I2372" s="1012"/>
      <c r="J2372" s="1012"/>
      <c r="K2372" s="1012"/>
      <c r="L2372" s="1012"/>
      <c r="M2372" s="895"/>
      <c r="N2372" s="101"/>
      <c r="O2372" s="114"/>
      <c r="P2372" s="113"/>
      <c r="Q2372" s="113"/>
      <c r="R2372" s="113"/>
      <c r="S2372" s="113"/>
      <c r="T2372" s="113"/>
      <c r="U2372" s="113"/>
      <c r="V2372" s="113"/>
      <c r="W2372" s="113"/>
      <c r="X2372" s="113"/>
      <c r="Y2372" s="22"/>
      <c r="Z2372" s="22"/>
      <c r="AA2372" s="22"/>
      <c r="AB2372" s="22"/>
      <c r="AC2372" s="22"/>
      <c r="AD2372" s="22"/>
      <c r="AE2372" s="22"/>
    </row>
    <row r="2373" spans="1:31" s="483" customFormat="1" ht="24.75">
      <c r="A2373" s="927">
        <v>5</v>
      </c>
      <c r="B2373" s="945" t="str">
        <f>$B$2352&amp;"."&amp;A2373</f>
        <v>13.1.5</v>
      </c>
      <c r="C2373" s="998" t="str">
        <f ca="1">VLOOKUP($B2373,'PLANILHA ORÇAMENTÁRIA'!$C:$M,2,0)</f>
        <v>67.01.01 C</v>
      </c>
      <c r="D2373" s="998" t="str">
        <f ca="1">VLOOKUP($B2373,'PLANILHA ORÇAMENTÁRIA'!$C:$M,3,0)</f>
        <v>SUDECAP</v>
      </c>
      <c r="E2373" s="999" t="str">
        <f ca="1">VLOOKUP($B2373,'PLANILHA ORÇAMENTÁRIA'!$C:$M,4,0)</f>
        <v>DETERMINAÇÃO DO TEOR DE UMIDADE DE SOLOS EM LABORATORIO (NBR 6457:2016 ANEXO A)</v>
      </c>
      <c r="F2373" s="998" t="str">
        <f ca="1">VLOOKUP($B2373,'PLANILHA ORÇAMENTÁRIA'!$C:$M,5,0)</f>
        <v>UN</v>
      </c>
      <c r="G2373" s="1000" t="s">
        <v>16</v>
      </c>
      <c r="H2373" s="1001" t="s">
        <v>17</v>
      </c>
      <c r="I2373" s="1001" t="s">
        <v>18</v>
      </c>
      <c r="J2373" s="1001" t="s">
        <v>19</v>
      </c>
      <c r="K2373" s="1001" t="s">
        <v>20</v>
      </c>
      <c r="L2373" s="1001" t="s">
        <v>21</v>
      </c>
      <c r="M2373" s="901">
        <f>G2375</f>
        <v>5</v>
      </c>
      <c r="N2373" s="482"/>
    </row>
    <row r="2374" spans="1:31" s="100" customFormat="1" ht="24">
      <c r="A2374" s="932"/>
      <c r="B2374" s="894"/>
      <c r="C2374" s="1008"/>
      <c r="D2374" s="1009"/>
      <c r="E2374" s="1025" t="s">
        <v>23437</v>
      </c>
      <c r="F2374" s="1011"/>
      <c r="G2374" s="1015"/>
      <c r="H2374" s="1012"/>
      <c r="I2374" s="1012"/>
      <c r="J2374" s="1012"/>
      <c r="K2374" s="1012"/>
      <c r="L2374" s="1012"/>
      <c r="M2374" s="895"/>
      <c r="N2374" s="101"/>
      <c r="O2374" s="115"/>
      <c r="P2374" s="113"/>
      <c r="Q2374" s="113"/>
      <c r="R2374" s="113"/>
      <c r="S2374" s="113"/>
      <c r="T2374" s="113"/>
      <c r="U2374" s="113"/>
      <c r="V2374" s="113"/>
      <c r="W2374" s="113"/>
      <c r="X2374" s="113"/>
      <c r="Y2374" s="22"/>
      <c r="Z2374" s="22"/>
      <c r="AA2374" s="22"/>
      <c r="AB2374" s="22"/>
      <c r="AC2374" s="22"/>
      <c r="AD2374" s="22"/>
      <c r="AE2374" s="22"/>
    </row>
    <row r="2375" spans="1:31" s="100" customFormat="1">
      <c r="A2375" s="932"/>
      <c r="B2375" s="894"/>
      <c r="C2375" s="1008"/>
      <c r="D2375" s="1009"/>
      <c r="E2375" s="1025" t="s">
        <v>22926</v>
      </c>
      <c r="F2375" s="1011"/>
      <c r="G2375" s="1015">
        <v>5</v>
      </c>
      <c r="H2375" s="1012"/>
      <c r="I2375" s="1012"/>
      <c r="J2375" s="1012"/>
      <c r="K2375" s="1012"/>
      <c r="L2375" s="1012"/>
      <c r="M2375" s="895"/>
      <c r="N2375" s="101"/>
      <c r="O2375" s="114"/>
      <c r="P2375" s="113"/>
      <c r="Q2375" s="113"/>
      <c r="R2375" s="113"/>
      <c r="S2375" s="113"/>
      <c r="T2375" s="113"/>
      <c r="U2375" s="113"/>
      <c r="V2375" s="113"/>
      <c r="W2375" s="113"/>
      <c r="X2375" s="113"/>
      <c r="Y2375" s="22"/>
      <c r="Z2375" s="22"/>
      <c r="AA2375" s="22"/>
      <c r="AB2375" s="22"/>
      <c r="AC2375" s="22"/>
      <c r="AD2375" s="22"/>
      <c r="AE2375" s="22"/>
    </row>
    <row r="2376" spans="1:31" s="100" customFormat="1">
      <c r="A2376" s="932"/>
      <c r="B2376" s="894"/>
      <c r="C2376" s="1008"/>
      <c r="D2376" s="1009"/>
      <c r="E2376" s="1010"/>
      <c r="F2376" s="1011"/>
      <c r="G2376" s="588"/>
      <c r="H2376" s="1012"/>
      <c r="I2376" s="1012"/>
      <c r="J2376" s="1012"/>
      <c r="K2376" s="1012"/>
      <c r="L2376" s="1012"/>
      <c r="M2376" s="895"/>
      <c r="N2376" s="101"/>
      <c r="O2376" s="114"/>
      <c r="P2376" s="113"/>
      <c r="Q2376" s="113"/>
      <c r="R2376" s="113"/>
      <c r="S2376" s="113"/>
      <c r="T2376" s="113"/>
      <c r="U2376" s="113"/>
      <c r="V2376" s="113"/>
      <c r="W2376" s="113"/>
      <c r="X2376" s="113"/>
      <c r="Y2376" s="22"/>
      <c r="Z2376" s="22"/>
      <c r="AA2376" s="22"/>
      <c r="AB2376" s="22"/>
      <c r="AC2376" s="22"/>
      <c r="AD2376" s="22"/>
      <c r="AE2376" s="22"/>
    </row>
    <row r="2377" spans="1:31" s="191" customFormat="1" ht="25.5">
      <c r="A2377" s="932">
        <v>6</v>
      </c>
      <c r="B2377" s="945" t="str">
        <f>$B$2352&amp;"."&amp;A2377</f>
        <v>13.1.6</v>
      </c>
      <c r="C2377" s="998" t="str">
        <f ca="1">VLOOKUP($B2377,'PLANILHA ORÇAMENTÁRIA'!$C:$M,2,0)</f>
        <v>CPU-037</v>
      </c>
      <c r="D2377" s="998" t="str">
        <f ca="1">VLOOKUP($B2377,'PLANILHA ORÇAMENTÁRIA'!$C:$M,3,0)</f>
        <v>EXTRA</v>
      </c>
      <c r="E2377" s="999" t="str">
        <f ca="1">VLOOKUP($B2377,'PLANILHA ORÇAMENTÁRIA'!$C:$M,4,0)</f>
        <v>ENSAIO DE CONCRETO: CURA, FACEAMENTO, RUPTURA, EMISSÃO DE CERTIFICADOS - ATE 6 UNIDADES</v>
      </c>
      <c r="F2377" s="998" t="str">
        <f ca="1">VLOOKUP($B2377,'PLANILHA ORÇAMENTÁRIA'!$C:$M,5,0)</f>
        <v>UN</v>
      </c>
      <c r="G2377" s="1000" t="s">
        <v>16</v>
      </c>
      <c r="H2377" s="1001" t="s">
        <v>44290</v>
      </c>
      <c r="I2377" s="1001" t="s">
        <v>18</v>
      </c>
      <c r="J2377" s="1001" t="s">
        <v>19</v>
      </c>
      <c r="K2377" s="1001" t="s">
        <v>20</v>
      </c>
      <c r="L2377" s="1001" t="s">
        <v>21</v>
      </c>
      <c r="M2377" s="892">
        <f>ROUNDUP(M2378,0.1)</f>
        <v>1873</v>
      </c>
      <c r="N2377" s="190"/>
      <c r="O2377" s="115"/>
      <c r="P2377" s="113"/>
      <c r="Q2377" s="113"/>
      <c r="R2377" s="113"/>
      <c r="S2377" s="113"/>
      <c r="T2377" s="113"/>
      <c r="U2377" s="113"/>
      <c r="V2377" s="113"/>
      <c r="W2377" s="113"/>
      <c r="X2377" s="113"/>
      <c r="Y2377" s="22"/>
      <c r="Z2377" s="22"/>
      <c r="AA2377" s="22"/>
      <c r="AB2377" s="22"/>
      <c r="AC2377" s="22"/>
      <c r="AD2377" s="22"/>
      <c r="AE2377" s="22"/>
    </row>
    <row r="2378" spans="1:31" s="39" customFormat="1">
      <c r="A2378" s="927"/>
      <c r="B2378" s="894"/>
      <c r="C2378" s="1008"/>
      <c r="D2378" s="1009"/>
      <c r="E2378" s="1013" t="s">
        <v>44289</v>
      </c>
      <c r="F2378" s="1011"/>
      <c r="G2378" s="588">
        <v>4</v>
      </c>
      <c r="H2378" s="1012">
        <v>8</v>
      </c>
      <c r="I2378" s="1012"/>
      <c r="J2378" s="1012"/>
      <c r="K2378" s="1012"/>
      <c r="L2378" s="1012">
        <v>3744.57</v>
      </c>
      <c r="M2378" s="897">
        <f>L2378/H2378*G2378</f>
        <v>1872.2850000000001</v>
      </c>
      <c r="N2378" s="481"/>
    </row>
    <row r="2379" spans="1:31" s="39" customFormat="1">
      <c r="A2379" s="927"/>
      <c r="B2379" s="894"/>
      <c r="C2379" s="1008"/>
      <c r="D2379" s="1009"/>
      <c r="E2379" s="1018"/>
      <c r="F2379" s="1011"/>
      <c r="G2379" s="1015"/>
      <c r="H2379" s="1012"/>
      <c r="I2379" s="1012"/>
      <c r="J2379" s="1012"/>
      <c r="K2379" s="1012"/>
      <c r="L2379" s="1012"/>
      <c r="M2379" s="897"/>
      <c r="N2379" s="481"/>
    </row>
    <row r="2380" spans="1:31" s="191" customFormat="1">
      <c r="A2380" s="932"/>
      <c r="B2380" s="894"/>
      <c r="C2380" s="1008"/>
      <c r="D2380" s="1009"/>
      <c r="E2380" s="1045"/>
      <c r="F2380" s="1011"/>
      <c r="G2380" s="588"/>
      <c r="H2380" s="1012"/>
      <c r="I2380" s="1012"/>
      <c r="J2380" s="1012"/>
      <c r="K2380" s="1012"/>
      <c r="L2380" s="1012"/>
      <c r="M2380" s="902"/>
      <c r="N2380" s="190"/>
      <c r="O2380" s="114"/>
      <c r="P2380" s="113"/>
      <c r="Q2380" s="113"/>
      <c r="R2380" s="113"/>
      <c r="S2380" s="113"/>
      <c r="T2380" s="113"/>
      <c r="U2380" s="113"/>
      <c r="V2380" s="113"/>
      <c r="W2380" s="113"/>
      <c r="X2380" s="113"/>
      <c r="Y2380" s="22"/>
      <c r="Z2380" s="22"/>
      <c r="AA2380" s="22"/>
      <c r="AB2380" s="22"/>
      <c r="AC2380" s="22"/>
      <c r="AD2380" s="22"/>
      <c r="AE2380" s="22"/>
    </row>
    <row r="2381" spans="1:31" s="191" customFormat="1" ht="25.5">
      <c r="A2381" s="932">
        <v>7</v>
      </c>
      <c r="B2381" s="945" t="str">
        <f>$B$2352&amp;"."&amp;A2381</f>
        <v>13.1.7</v>
      </c>
      <c r="C2381" s="998" t="str">
        <f ca="1">VLOOKUP($B2381,'PLANILHA ORÇAMENTÁRIA'!$C:$M,2,0)</f>
        <v>CPU-038</v>
      </c>
      <c r="D2381" s="998" t="str">
        <f ca="1">VLOOKUP($B2381,'PLANILHA ORÇAMENTÁRIA'!$C:$M,3,0)</f>
        <v>EXTRA</v>
      </c>
      <c r="E2381" s="999" t="str">
        <f ca="1">VLOOKUP($B2381,'PLANILHA ORÇAMENTÁRIA'!$C:$M,4,0)</f>
        <v>DETERMINAÇÃO E ANÁLISE DE RESULTADO DE RESISTÊNCIA A COMPRESSÃO DO CONCRETO MOLDADO</v>
      </c>
      <c r="F2381" s="998" t="str">
        <f ca="1">VLOOKUP($B2381,'PLANILHA ORÇAMENTÁRIA'!$C:$M,5,0)</f>
        <v>UN</v>
      </c>
      <c r="G2381" s="1000" t="s">
        <v>16</v>
      </c>
      <c r="H2381" s="1001" t="s">
        <v>17</v>
      </c>
      <c r="I2381" s="1001" t="s">
        <v>18</v>
      </c>
      <c r="J2381" s="1001" t="s">
        <v>19</v>
      </c>
      <c r="K2381" s="1001" t="s">
        <v>20</v>
      </c>
      <c r="L2381" s="1001" t="s">
        <v>21</v>
      </c>
      <c r="M2381" s="892">
        <f>ROUNDUP(M2382,0.1)</f>
        <v>150</v>
      </c>
      <c r="N2381" s="190"/>
      <c r="O2381" s="115"/>
      <c r="P2381" s="113"/>
      <c r="Q2381" s="113"/>
      <c r="R2381" s="113"/>
      <c r="S2381" s="113"/>
      <c r="T2381" s="113"/>
      <c r="U2381" s="113"/>
      <c r="V2381" s="113"/>
      <c r="W2381" s="113"/>
      <c r="X2381" s="113"/>
      <c r="Y2381" s="22"/>
      <c r="Z2381" s="22"/>
      <c r="AA2381" s="22"/>
      <c r="AB2381" s="22"/>
      <c r="AC2381" s="22"/>
      <c r="AD2381" s="22"/>
      <c r="AE2381" s="22"/>
    </row>
    <row r="2382" spans="1:31" s="39" customFormat="1">
      <c r="A2382" s="927"/>
      <c r="B2382" s="894"/>
      <c r="C2382" s="1008"/>
      <c r="D2382" s="1009"/>
      <c r="E2382" s="1013"/>
      <c r="F2382" s="1011"/>
      <c r="G2382" s="588">
        <v>2</v>
      </c>
      <c r="H2382" s="1012">
        <v>50</v>
      </c>
      <c r="I2382" s="1012"/>
      <c r="J2382" s="1012"/>
      <c r="K2382" s="1012"/>
      <c r="L2382" s="1012">
        <v>3744.57</v>
      </c>
      <c r="M2382" s="897">
        <f>L2382/H2382*G2382</f>
        <v>149.78280000000001</v>
      </c>
      <c r="N2382" s="481"/>
    </row>
    <row r="2383" spans="1:31" s="39" customFormat="1">
      <c r="A2383" s="927"/>
      <c r="B2383" s="894"/>
      <c r="C2383" s="1008"/>
      <c r="D2383" s="1009"/>
      <c r="E2383" s="1018"/>
      <c r="F2383" s="1011"/>
      <c r="G2383" s="1015"/>
      <c r="H2383" s="1012"/>
      <c r="I2383" s="1012"/>
      <c r="J2383" s="1012"/>
      <c r="K2383" s="1012"/>
      <c r="L2383" s="1012"/>
      <c r="M2383" s="897"/>
      <c r="N2383" s="481"/>
    </row>
    <row r="2384" spans="1:31" s="191" customFormat="1">
      <c r="A2384" s="932"/>
      <c r="B2384" s="894"/>
      <c r="C2384" s="1008"/>
      <c r="D2384" s="1009"/>
      <c r="E2384" s="1045"/>
      <c r="F2384" s="1011"/>
      <c r="G2384" s="588"/>
      <c r="H2384" s="1012"/>
      <c r="I2384" s="1012"/>
      <c r="J2384" s="1012"/>
      <c r="K2384" s="1012"/>
      <c r="L2384" s="1012"/>
      <c r="M2384" s="902"/>
      <c r="N2384" s="190"/>
      <c r="O2384" s="114"/>
      <c r="P2384" s="113"/>
      <c r="Q2384" s="113"/>
      <c r="R2384" s="113"/>
      <c r="S2384" s="113"/>
      <c r="T2384" s="113"/>
      <c r="U2384" s="113"/>
      <c r="V2384" s="113"/>
      <c r="W2384" s="113"/>
      <c r="X2384" s="113"/>
      <c r="Y2384" s="22"/>
      <c r="Z2384" s="22"/>
      <c r="AA2384" s="22"/>
      <c r="AB2384" s="22"/>
      <c r="AC2384" s="22"/>
      <c r="AD2384" s="22"/>
      <c r="AE2384" s="22"/>
    </row>
    <row r="2385" spans="1:31" s="191" customFormat="1">
      <c r="A2385" s="932">
        <v>8</v>
      </c>
      <c r="B2385" s="945" t="str">
        <f>$B$2352&amp;"."&amp;A2385</f>
        <v>13.1.8</v>
      </c>
      <c r="C2385" s="998" t="str">
        <f ca="1">VLOOKUP($B2385,'PLANILHA ORÇAMENTÁRIA'!$C:$M,2,0)</f>
        <v>CPU-039</v>
      </c>
      <c r="D2385" s="998" t="str">
        <f ca="1">VLOOKUP($B2385,'PLANILHA ORÇAMENTÁRIA'!$C:$M,3,0)</f>
        <v>EXTRA</v>
      </c>
      <c r="E2385" s="999" t="str">
        <f ca="1">VLOOKUP($B2385,'PLANILHA ORÇAMENTÁRIA'!$C:$M,4,0)</f>
        <v>ENSAIO DE RESISTENCIA A TRACAO POR COMPRESSAO DIAMETRAL - CONCRETO</v>
      </c>
      <c r="F2385" s="998" t="str">
        <f ca="1">VLOOKUP($B2385,'PLANILHA ORÇAMENTÁRIA'!$C:$M,5,0)</f>
        <v>UN</v>
      </c>
      <c r="G2385" s="1000" t="s">
        <v>16</v>
      </c>
      <c r="H2385" s="1001" t="s">
        <v>17</v>
      </c>
      <c r="I2385" s="1001" t="s">
        <v>18</v>
      </c>
      <c r="J2385" s="1001" t="s">
        <v>19</v>
      </c>
      <c r="K2385" s="1001" t="s">
        <v>20</v>
      </c>
      <c r="L2385" s="1001" t="s">
        <v>21</v>
      </c>
      <c r="M2385" s="892">
        <f>G2386</f>
        <v>50</v>
      </c>
      <c r="N2385" s="190"/>
      <c r="O2385" s="115"/>
      <c r="P2385" s="113"/>
      <c r="Q2385" s="113"/>
      <c r="R2385" s="113"/>
      <c r="S2385" s="113"/>
      <c r="T2385" s="113"/>
      <c r="U2385" s="113"/>
      <c r="V2385" s="113"/>
      <c r="W2385" s="113"/>
      <c r="X2385" s="113"/>
      <c r="Y2385" s="22"/>
      <c r="Z2385" s="22"/>
      <c r="AA2385" s="22"/>
      <c r="AB2385" s="22"/>
      <c r="AC2385" s="22"/>
      <c r="AD2385" s="22"/>
      <c r="AE2385" s="22"/>
    </row>
    <row r="2386" spans="1:31" s="190" customFormat="1">
      <c r="A2386" s="932"/>
      <c r="B2386" s="894"/>
      <c r="C2386" s="1008"/>
      <c r="D2386" s="1009"/>
      <c r="E2386" s="1013"/>
      <c r="F2386" s="1011"/>
      <c r="G2386" s="1015">
        <v>50</v>
      </c>
      <c r="H2386" s="1016"/>
      <c r="I2386" s="1012"/>
      <c r="J2386" s="1012"/>
      <c r="K2386" s="1012"/>
      <c r="L2386" s="1012"/>
      <c r="M2386" s="897"/>
      <c r="O2386" s="115"/>
      <c r="P2386" s="113"/>
      <c r="Q2386" s="113"/>
      <c r="R2386" s="113"/>
      <c r="S2386" s="113"/>
      <c r="T2386" s="113"/>
      <c r="U2386" s="113"/>
      <c r="V2386" s="113"/>
      <c r="W2386" s="113"/>
      <c r="X2386" s="113"/>
      <c r="Y2386" s="22"/>
      <c r="Z2386" s="22"/>
      <c r="AA2386" s="22"/>
      <c r="AB2386" s="22"/>
      <c r="AC2386" s="22"/>
      <c r="AD2386" s="22"/>
      <c r="AE2386" s="22"/>
    </row>
    <row r="2387" spans="1:31" s="190" customFormat="1">
      <c r="A2387" s="932"/>
      <c r="B2387" s="894"/>
      <c r="C2387" s="1008"/>
      <c r="D2387" s="1009"/>
      <c r="E2387" s="1018"/>
      <c r="F2387" s="1011"/>
      <c r="G2387" s="588"/>
      <c r="H2387" s="1012"/>
      <c r="I2387" s="1012"/>
      <c r="J2387" s="1012"/>
      <c r="K2387" s="1012"/>
      <c r="L2387" s="1012"/>
      <c r="M2387" s="897"/>
      <c r="O2387" s="115"/>
      <c r="P2387" s="113"/>
      <c r="Q2387" s="113"/>
      <c r="R2387" s="113"/>
      <c r="S2387" s="113"/>
      <c r="T2387" s="113"/>
      <c r="U2387" s="113"/>
      <c r="V2387" s="113"/>
      <c r="W2387" s="113"/>
      <c r="X2387" s="113"/>
      <c r="Y2387" s="22"/>
      <c r="Z2387" s="22"/>
      <c r="AA2387" s="22"/>
      <c r="AB2387" s="22"/>
      <c r="AC2387" s="22"/>
      <c r="AD2387" s="22"/>
      <c r="AE2387" s="22"/>
    </row>
    <row r="2388" spans="1:31" s="191" customFormat="1">
      <c r="A2388" s="932"/>
      <c r="B2388" s="894"/>
      <c r="C2388" s="1008"/>
      <c r="D2388" s="1009"/>
      <c r="E2388" s="1045"/>
      <c r="F2388" s="1011"/>
      <c r="G2388" s="588"/>
      <c r="H2388" s="1012"/>
      <c r="I2388" s="1012"/>
      <c r="J2388" s="1012"/>
      <c r="K2388" s="1012"/>
      <c r="L2388" s="1012"/>
      <c r="M2388" s="902"/>
      <c r="N2388" s="190"/>
      <c r="O2388" s="114"/>
      <c r="P2388" s="113"/>
      <c r="Q2388" s="113"/>
      <c r="R2388" s="113"/>
      <c r="S2388" s="113"/>
      <c r="T2388" s="113"/>
      <c r="U2388" s="113"/>
      <c r="V2388" s="113"/>
      <c r="W2388" s="113"/>
      <c r="X2388" s="113"/>
      <c r="Y2388" s="22"/>
      <c r="Z2388" s="22"/>
      <c r="AA2388" s="22"/>
      <c r="AB2388" s="22"/>
      <c r="AC2388" s="22"/>
      <c r="AD2388" s="22"/>
      <c r="AE2388" s="22"/>
    </row>
    <row r="2389" spans="1:31" s="191" customFormat="1">
      <c r="A2389" s="932">
        <v>9</v>
      </c>
      <c r="B2389" s="945" t="str">
        <f>$B$2352&amp;"."&amp;A2389</f>
        <v>13.1.9</v>
      </c>
      <c r="C2389" s="998" t="str">
        <f ca="1">VLOOKUP($B2389,'PLANILHA ORÇAMENTÁRIA'!$C:$M,2,0)</f>
        <v>CPU-029</v>
      </c>
      <c r="D2389" s="998" t="str">
        <f ca="1">VLOOKUP($B2389,'PLANILHA ORÇAMENTÁRIA'!$C:$M,3,0)</f>
        <v>EXTRA</v>
      </c>
      <c r="E2389" s="999" t="str">
        <f ca="1">VLOOKUP($B2389,'PLANILHA ORÇAMENTÁRIA'!$C:$M,4,0)</f>
        <v>ENSAIO DE RESISTENCIA A TRACAO NA FLEXAO DE CONCRETO</v>
      </c>
      <c r="F2389" s="998" t="str">
        <f ca="1">VLOOKUP($B2389,'PLANILHA ORÇAMENTÁRIA'!$C:$M,5,0)</f>
        <v>UN</v>
      </c>
      <c r="G2389" s="1000" t="s">
        <v>16</v>
      </c>
      <c r="H2389" s="1001" t="s">
        <v>17</v>
      </c>
      <c r="I2389" s="1001" t="s">
        <v>18</v>
      </c>
      <c r="J2389" s="1001" t="s">
        <v>19</v>
      </c>
      <c r="K2389" s="1001" t="s">
        <v>20</v>
      </c>
      <c r="L2389" s="1001" t="s">
        <v>21</v>
      </c>
      <c r="M2389" s="892">
        <f>G2390</f>
        <v>50</v>
      </c>
      <c r="N2389" s="190"/>
      <c r="O2389" s="115"/>
      <c r="P2389" s="113"/>
      <c r="Q2389" s="113"/>
      <c r="R2389" s="113"/>
      <c r="S2389" s="113"/>
      <c r="T2389" s="113"/>
      <c r="U2389" s="113"/>
      <c r="V2389" s="113"/>
      <c r="W2389" s="113"/>
      <c r="X2389" s="113"/>
      <c r="Y2389" s="22"/>
      <c r="Z2389" s="22"/>
      <c r="AA2389" s="22"/>
      <c r="AB2389" s="22"/>
      <c r="AC2389" s="22"/>
      <c r="AD2389" s="22"/>
      <c r="AE2389" s="22"/>
    </row>
    <row r="2390" spans="1:31" s="190" customFormat="1">
      <c r="A2390" s="932"/>
      <c r="B2390" s="894"/>
      <c r="C2390" s="1008"/>
      <c r="D2390" s="1009"/>
      <c r="E2390" s="1013"/>
      <c r="F2390" s="1011"/>
      <c r="G2390" s="1015">
        <v>50</v>
      </c>
      <c r="H2390" s="1016"/>
      <c r="I2390" s="1012"/>
      <c r="J2390" s="1012"/>
      <c r="K2390" s="1012"/>
      <c r="L2390" s="1012"/>
      <c r="M2390" s="897"/>
      <c r="O2390" s="115"/>
      <c r="P2390" s="113"/>
      <c r="Q2390" s="113"/>
      <c r="R2390" s="113"/>
      <c r="S2390" s="113"/>
      <c r="T2390" s="113"/>
      <c r="U2390" s="113"/>
      <c r="V2390" s="113"/>
      <c r="W2390" s="113"/>
      <c r="X2390" s="113"/>
      <c r="Y2390" s="22"/>
      <c r="Z2390" s="22"/>
      <c r="AA2390" s="22"/>
      <c r="AB2390" s="22"/>
      <c r="AC2390" s="22"/>
      <c r="AD2390" s="22"/>
      <c r="AE2390" s="22"/>
    </row>
    <row r="2391" spans="1:31" s="190" customFormat="1">
      <c r="A2391" s="932"/>
      <c r="B2391" s="894"/>
      <c r="C2391" s="1008"/>
      <c r="D2391" s="1009"/>
      <c r="E2391" s="1018"/>
      <c r="F2391" s="1011"/>
      <c r="G2391" s="588"/>
      <c r="H2391" s="1012"/>
      <c r="I2391" s="1012"/>
      <c r="J2391" s="1012"/>
      <c r="K2391" s="1012"/>
      <c r="L2391" s="1012"/>
      <c r="M2391" s="897"/>
      <c r="O2391" s="115"/>
      <c r="P2391" s="113"/>
      <c r="Q2391" s="113"/>
      <c r="R2391" s="113"/>
      <c r="S2391" s="113"/>
      <c r="T2391" s="113"/>
      <c r="U2391" s="113"/>
      <c r="V2391" s="113"/>
      <c r="W2391" s="113"/>
      <c r="X2391" s="113"/>
      <c r="Y2391" s="22"/>
      <c r="Z2391" s="22"/>
      <c r="AA2391" s="22"/>
      <c r="AB2391" s="22"/>
      <c r="AC2391" s="22"/>
      <c r="AD2391" s="22"/>
      <c r="AE2391" s="22"/>
    </row>
    <row r="2392" spans="1:31" s="191" customFormat="1">
      <c r="A2392" s="932"/>
      <c r="B2392" s="894"/>
      <c r="C2392" s="1008"/>
      <c r="D2392" s="1009"/>
      <c r="E2392" s="1045"/>
      <c r="F2392" s="1011"/>
      <c r="G2392" s="588"/>
      <c r="H2392" s="1012"/>
      <c r="I2392" s="1012"/>
      <c r="J2392" s="1012"/>
      <c r="K2392" s="1012"/>
      <c r="L2392" s="1012"/>
      <c r="M2392" s="902"/>
      <c r="N2392" s="190"/>
      <c r="O2392" s="114"/>
      <c r="P2392" s="113"/>
      <c r="Q2392" s="113"/>
      <c r="R2392" s="113"/>
      <c r="S2392" s="113"/>
      <c r="T2392" s="113"/>
      <c r="U2392" s="113"/>
      <c r="V2392" s="113"/>
      <c r="W2392" s="113"/>
      <c r="X2392" s="113"/>
      <c r="Y2392" s="22"/>
      <c r="Z2392" s="22"/>
      <c r="AA2392" s="22"/>
      <c r="AB2392" s="22"/>
      <c r="AC2392" s="22"/>
      <c r="AD2392" s="22"/>
      <c r="AE2392" s="22"/>
    </row>
    <row r="2393" spans="1:31" s="191" customFormat="1">
      <c r="A2393" s="932">
        <v>10</v>
      </c>
      <c r="B2393" s="945" t="str">
        <f>$B$2352&amp;"."&amp;A2393</f>
        <v>13.1.10</v>
      </c>
      <c r="C2393" s="998" t="str">
        <f ca="1">VLOOKUP($B2393,'PLANILHA ORÇAMENTÁRIA'!$C:$M,2,0)</f>
        <v>CPU-030</v>
      </c>
      <c r="D2393" s="998" t="str">
        <f ca="1">VLOOKUP($B2393,'PLANILHA ORÇAMENTÁRIA'!$C:$M,3,0)</f>
        <v>EXTRA</v>
      </c>
      <c r="E2393" s="999" t="str">
        <f ca="1">VLOOKUP($B2393,'PLANILHA ORÇAMENTÁRIA'!$C:$M,4,0)</f>
        <v xml:space="preserve">EXECUÇÃO DE TESTE DE INTEGRIDADE DAS ESTACAS - PIT </v>
      </c>
      <c r="F2393" s="998" t="str">
        <f ca="1">VLOOKUP($B2393,'PLANILHA ORÇAMENTÁRIA'!$C:$M,5,0)</f>
        <v>UN</v>
      </c>
      <c r="G2393" s="1000" t="s">
        <v>16</v>
      </c>
      <c r="H2393" s="1001" t="s">
        <v>17</v>
      </c>
      <c r="I2393" s="1001" t="s">
        <v>18</v>
      </c>
      <c r="J2393" s="1001" t="s">
        <v>19</v>
      </c>
      <c r="K2393" s="1001" t="s">
        <v>20</v>
      </c>
      <c r="L2393" s="1001" t="s">
        <v>21</v>
      </c>
      <c r="M2393" s="892">
        <f>G2394</f>
        <v>53</v>
      </c>
      <c r="N2393" s="190"/>
      <c r="O2393" s="115"/>
      <c r="P2393" s="113"/>
      <c r="Q2393" s="113"/>
      <c r="R2393" s="113"/>
      <c r="S2393" s="113"/>
      <c r="T2393" s="113"/>
      <c r="U2393" s="113"/>
      <c r="V2393" s="113"/>
      <c r="W2393" s="113"/>
      <c r="X2393" s="113"/>
      <c r="Y2393" s="22"/>
      <c r="Z2393" s="22"/>
      <c r="AA2393" s="22"/>
      <c r="AB2393" s="22"/>
      <c r="AC2393" s="22"/>
      <c r="AD2393" s="22"/>
      <c r="AE2393" s="22"/>
    </row>
    <row r="2394" spans="1:31" s="190" customFormat="1">
      <c r="A2394" s="932"/>
      <c r="B2394" s="894"/>
      <c r="C2394" s="1008"/>
      <c r="D2394" s="1009"/>
      <c r="E2394" s="1013" t="s">
        <v>44326</v>
      </c>
      <c r="F2394" s="1011"/>
      <c r="G2394" s="1015">
        <f>SUM(F2395:F2402)</f>
        <v>53</v>
      </c>
      <c r="H2394" s="1016"/>
      <c r="I2394" s="1012"/>
      <c r="J2394" s="1012"/>
      <c r="K2394" s="1012"/>
      <c r="L2394" s="1012"/>
      <c r="M2394" s="897"/>
      <c r="O2394" s="115"/>
      <c r="P2394" s="113"/>
      <c r="Q2394" s="113"/>
      <c r="R2394" s="113"/>
      <c r="S2394" s="113"/>
      <c r="T2394" s="113"/>
      <c r="U2394" s="113"/>
      <c r="V2394" s="113"/>
      <c r="W2394" s="113"/>
      <c r="X2394" s="113"/>
      <c r="Y2394" s="22"/>
      <c r="Z2394" s="22"/>
      <c r="AA2394" s="22"/>
      <c r="AB2394" s="22"/>
      <c r="AC2394" s="22"/>
      <c r="AD2394" s="22"/>
      <c r="AE2394" s="22"/>
    </row>
    <row r="2395" spans="1:31" s="190" customFormat="1">
      <c r="A2395" s="932"/>
      <c r="B2395" s="894"/>
      <c r="C2395" s="1008"/>
      <c r="D2395" s="1009"/>
      <c r="E2395" s="1025" t="s">
        <v>44327</v>
      </c>
      <c r="F2395" s="1011">
        <v>8</v>
      </c>
      <c r="G2395" s="1015"/>
      <c r="H2395" s="1016"/>
      <c r="I2395" s="1012"/>
      <c r="J2395" s="1012"/>
      <c r="K2395" s="1012"/>
      <c r="L2395" s="1012"/>
      <c r="M2395" s="897"/>
      <c r="O2395" s="115"/>
      <c r="P2395" s="113"/>
      <c r="Q2395" s="113"/>
      <c r="R2395" s="113"/>
      <c r="S2395" s="113"/>
      <c r="T2395" s="113"/>
      <c r="U2395" s="113"/>
      <c r="V2395" s="113"/>
      <c r="W2395" s="113"/>
      <c r="X2395" s="113"/>
      <c r="Y2395" s="22"/>
      <c r="Z2395" s="22"/>
      <c r="AA2395" s="22"/>
      <c r="AB2395" s="22"/>
      <c r="AC2395" s="22"/>
      <c r="AD2395" s="22"/>
      <c r="AE2395" s="22"/>
    </row>
    <row r="2396" spans="1:31" s="190" customFormat="1">
      <c r="A2396" s="932"/>
      <c r="B2396" s="894"/>
      <c r="C2396" s="1008"/>
      <c r="D2396" s="1009"/>
      <c r="E2396" s="1025" t="s">
        <v>44328</v>
      </c>
      <c r="F2396" s="1011">
        <v>12</v>
      </c>
      <c r="G2396" s="588"/>
      <c r="H2396" s="1012"/>
      <c r="I2396" s="1012"/>
      <c r="J2396" s="1012"/>
      <c r="K2396" s="1012"/>
      <c r="L2396" s="1012"/>
      <c r="M2396" s="897"/>
      <c r="O2396" s="115"/>
      <c r="P2396" s="113"/>
      <c r="Q2396" s="113"/>
      <c r="R2396" s="113"/>
      <c r="S2396" s="113"/>
      <c r="T2396" s="113"/>
      <c r="U2396" s="113"/>
      <c r="V2396" s="113"/>
      <c r="W2396" s="113"/>
      <c r="X2396" s="113"/>
      <c r="Y2396" s="22"/>
      <c r="Z2396" s="22"/>
      <c r="AA2396" s="22"/>
      <c r="AB2396" s="22"/>
      <c r="AC2396" s="22"/>
      <c r="AD2396" s="22"/>
      <c r="AE2396" s="22"/>
    </row>
    <row r="2397" spans="1:31" s="190" customFormat="1">
      <c r="A2397" s="932"/>
      <c r="B2397" s="894"/>
      <c r="C2397" s="1008"/>
      <c r="D2397" s="1009"/>
      <c r="E2397" s="1025" t="s">
        <v>44329</v>
      </c>
      <c r="F2397" s="1011">
        <v>9</v>
      </c>
      <c r="G2397" s="588"/>
      <c r="H2397" s="1012"/>
      <c r="I2397" s="1012"/>
      <c r="J2397" s="1012"/>
      <c r="K2397" s="1012"/>
      <c r="L2397" s="1012"/>
      <c r="M2397" s="897"/>
      <c r="O2397" s="115"/>
      <c r="P2397" s="113"/>
      <c r="Q2397" s="113"/>
      <c r="R2397" s="113"/>
      <c r="S2397" s="113"/>
      <c r="T2397" s="113"/>
      <c r="U2397" s="113"/>
      <c r="V2397" s="113"/>
      <c r="W2397" s="113"/>
      <c r="X2397" s="113"/>
      <c r="Y2397" s="22"/>
      <c r="Z2397" s="22"/>
      <c r="AA2397" s="22"/>
      <c r="AB2397" s="22"/>
      <c r="AC2397" s="22"/>
      <c r="AD2397" s="22"/>
      <c r="AE2397" s="22"/>
    </row>
    <row r="2398" spans="1:31" s="190" customFormat="1">
      <c r="A2398" s="932"/>
      <c r="B2398" s="894"/>
      <c r="C2398" s="1008"/>
      <c r="D2398" s="1009"/>
      <c r="E2398" s="1025" t="s">
        <v>44330</v>
      </c>
      <c r="F2398" s="1011">
        <v>6</v>
      </c>
      <c r="G2398" s="588"/>
      <c r="H2398" s="1012"/>
      <c r="I2398" s="1012"/>
      <c r="J2398" s="1012"/>
      <c r="K2398" s="1012"/>
      <c r="L2398" s="1012"/>
      <c r="M2398" s="897"/>
      <c r="O2398" s="115"/>
      <c r="P2398" s="113"/>
      <c r="Q2398" s="113"/>
      <c r="R2398" s="113"/>
      <c r="S2398" s="113"/>
      <c r="T2398" s="113"/>
      <c r="U2398" s="113"/>
      <c r="V2398" s="113"/>
      <c r="W2398" s="113"/>
      <c r="X2398" s="113"/>
      <c r="Y2398" s="22"/>
      <c r="Z2398" s="22"/>
      <c r="AA2398" s="22"/>
      <c r="AB2398" s="22"/>
      <c r="AC2398" s="22"/>
      <c r="AD2398" s="22"/>
      <c r="AE2398" s="22"/>
    </row>
    <row r="2399" spans="1:31" s="190" customFormat="1">
      <c r="A2399" s="932"/>
      <c r="B2399" s="894"/>
      <c r="C2399" s="1008"/>
      <c r="D2399" s="1009"/>
      <c r="E2399" s="1025" t="s">
        <v>44331</v>
      </c>
      <c r="F2399" s="1011">
        <v>6</v>
      </c>
      <c r="G2399" s="588"/>
      <c r="H2399" s="1012"/>
      <c r="I2399" s="1012"/>
      <c r="J2399" s="1012"/>
      <c r="K2399" s="1012"/>
      <c r="L2399" s="1012"/>
      <c r="M2399" s="897"/>
      <c r="O2399" s="115"/>
      <c r="P2399" s="113"/>
      <c r="Q2399" s="113"/>
      <c r="R2399" s="113"/>
      <c r="S2399" s="113"/>
      <c r="T2399" s="113"/>
      <c r="U2399" s="113"/>
      <c r="V2399" s="113"/>
      <c r="W2399" s="113"/>
      <c r="X2399" s="113"/>
      <c r="Y2399" s="22"/>
      <c r="Z2399" s="22"/>
      <c r="AA2399" s="22"/>
      <c r="AB2399" s="22"/>
      <c r="AC2399" s="22"/>
      <c r="AD2399" s="22"/>
      <c r="AE2399" s="22"/>
    </row>
    <row r="2400" spans="1:31" s="190" customFormat="1">
      <c r="A2400" s="932"/>
      <c r="B2400" s="894"/>
      <c r="C2400" s="1008"/>
      <c r="D2400" s="1009"/>
      <c r="E2400" s="1025" t="s">
        <v>44332</v>
      </c>
      <c r="F2400" s="1011">
        <v>4</v>
      </c>
      <c r="G2400" s="588"/>
      <c r="H2400" s="1012"/>
      <c r="I2400" s="1012"/>
      <c r="J2400" s="1012"/>
      <c r="K2400" s="1012"/>
      <c r="L2400" s="1012"/>
      <c r="M2400" s="897"/>
      <c r="O2400" s="115"/>
      <c r="P2400" s="113"/>
      <c r="Q2400" s="113"/>
      <c r="R2400" s="113"/>
      <c r="S2400" s="113"/>
      <c r="T2400" s="113"/>
      <c r="U2400" s="113"/>
      <c r="V2400" s="113"/>
      <c r="W2400" s="113"/>
      <c r="X2400" s="113"/>
      <c r="Y2400" s="22"/>
      <c r="Z2400" s="22"/>
      <c r="AA2400" s="22"/>
      <c r="AB2400" s="22"/>
      <c r="AC2400" s="22"/>
      <c r="AD2400" s="22"/>
      <c r="AE2400" s="22"/>
    </row>
    <row r="2401" spans="1:31" s="190" customFormat="1">
      <c r="A2401" s="932"/>
      <c r="B2401" s="894"/>
      <c r="C2401" s="1008"/>
      <c r="D2401" s="1009"/>
      <c r="E2401" s="1025" t="s">
        <v>44333</v>
      </c>
      <c r="F2401" s="1011">
        <v>4</v>
      </c>
      <c r="G2401" s="588"/>
      <c r="H2401" s="1012"/>
      <c r="I2401" s="1012"/>
      <c r="J2401" s="1012"/>
      <c r="K2401" s="1012"/>
      <c r="L2401" s="1012"/>
      <c r="M2401" s="897"/>
      <c r="O2401" s="115"/>
      <c r="P2401" s="113"/>
      <c r="Q2401" s="113"/>
      <c r="R2401" s="113"/>
      <c r="S2401" s="113"/>
      <c r="T2401" s="113"/>
      <c r="U2401" s="113"/>
      <c r="V2401" s="113"/>
      <c r="W2401" s="113"/>
      <c r="X2401" s="113"/>
      <c r="Y2401" s="22"/>
      <c r="Z2401" s="22"/>
      <c r="AA2401" s="22"/>
      <c r="AB2401" s="22"/>
      <c r="AC2401" s="22"/>
      <c r="AD2401" s="22"/>
      <c r="AE2401" s="22"/>
    </row>
    <row r="2402" spans="1:31" s="190" customFormat="1">
      <c r="A2402" s="932"/>
      <c r="B2402" s="894"/>
      <c r="C2402" s="1008"/>
      <c r="D2402" s="1009"/>
      <c r="E2402" s="1025" t="s">
        <v>44334</v>
      </c>
      <c r="F2402" s="1011">
        <v>4</v>
      </c>
      <c r="G2402" s="588"/>
      <c r="H2402" s="1012"/>
      <c r="I2402" s="1012"/>
      <c r="J2402" s="1012"/>
      <c r="K2402" s="1012"/>
      <c r="L2402" s="1012"/>
      <c r="M2402" s="897"/>
      <c r="O2402" s="115"/>
      <c r="P2402" s="113"/>
      <c r="Q2402" s="113"/>
      <c r="R2402" s="113"/>
      <c r="S2402" s="113"/>
      <c r="T2402" s="113"/>
      <c r="U2402" s="113"/>
      <c r="V2402" s="113"/>
      <c r="W2402" s="113"/>
      <c r="X2402" s="113"/>
      <c r="Y2402" s="22"/>
      <c r="Z2402" s="22"/>
      <c r="AA2402" s="22"/>
      <c r="AB2402" s="22"/>
      <c r="AC2402" s="22"/>
      <c r="AD2402" s="22"/>
      <c r="AE2402" s="22"/>
    </row>
    <row r="2403" spans="1:31" s="191" customFormat="1">
      <c r="A2403" s="932"/>
      <c r="B2403" s="894"/>
      <c r="C2403" s="1008"/>
      <c r="D2403" s="1009"/>
      <c r="E2403" s="1045"/>
      <c r="F2403" s="1011"/>
      <c r="G2403" s="588"/>
      <c r="H2403" s="1012"/>
      <c r="I2403" s="1012"/>
      <c r="J2403" s="1012"/>
      <c r="K2403" s="1012"/>
      <c r="L2403" s="1012"/>
      <c r="M2403" s="902"/>
      <c r="N2403" s="190"/>
      <c r="O2403" s="114"/>
      <c r="P2403" s="113"/>
      <c r="Q2403" s="113"/>
      <c r="R2403" s="113"/>
      <c r="S2403" s="113"/>
      <c r="T2403" s="113"/>
      <c r="U2403" s="113"/>
      <c r="V2403" s="113"/>
      <c r="W2403" s="113"/>
      <c r="X2403" s="113"/>
      <c r="Y2403" s="22"/>
      <c r="Z2403" s="22"/>
      <c r="AA2403" s="22"/>
      <c r="AB2403" s="22"/>
      <c r="AC2403" s="22"/>
      <c r="AD2403" s="22"/>
      <c r="AE2403" s="22"/>
    </row>
    <row r="2404" spans="1:31" s="191" customFormat="1">
      <c r="A2404" s="932">
        <v>11</v>
      </c>
      <c r="B2404" s="945" t="str">
        <f>$B$2352&amp;"."&amp;A2404</f>
        <v>13.1.11</v>
      </c>
      <c r="C2404" s="998" t="str">
        <f ca="1">VLOOKUP($B2404,'PLANILHA ORÇAMENTÁRIA'!$C:$M,2,0)</f>
        <v>CPU-031</v>
      </c>
      <c r="D2404" s="998" t="str">
        <f ca="1">VLOOKUP($B2404,'PLANILHA ORÇAMENTÁRIA'!$C:$M,3,0)</f>
        <v>EXTRA</v>
      </c>
      <c r="E2404" s="999" t="str">
        <f ca="1">VLOOKUP($B2404,'PLANILHA ORÇAMENTÁRIA'!$C:$M,4,0)</f>
        <v xml:space="preserve">EXECUÇÃO DE TESTE DE CARREGAMENTO DINÂMICO - PDA </v>
      </c>
      <c r="F2404" s="998" t="str">
        <f ca="1">VLOOKUP($B2404,'PLANILHA ORÇAMENTÁRIA'!$C:$M,5,0)</f>
        <v>UN</v>
      </c>
      <c r="G2404" s="1000" t="s">
        <v>16</v>
      </c>
      <c r="H2404" s="1001" t="s">
        <v>17</v>
      </c>
      <c r="I2404" s="1001" t="s">
        <v>18</v>
      </c>
      <c r="J2404" s="1001" t="s">
        <v>19</v>
      </c>
      <c r="K2404" s="1001" t="s">
        <v>20</v>
      </c>
      <c r="L2404" s="1001" t="s">
        <v>21</v>
      </c>
      <c r="M2404" s="892">
        <f>G2405</f>
        <v>8</v>
      </c>
      <c r="N2404" s="190"/>
      <c r="O2404" s="115"/>
      <c r="P2404" s="113"/>
      <c r="Q2404" s="113"/>
      <c r="R2404" s="113"/>
      <c r="S2404" s="113"/>
      <c r="T2404" s="113"/>
      <c r="U2404" s="113"/>
      <c r="V2404" s="113"/>
      <c r="W2404" s="113"/>
      <c r="X2404" s="113"/>
      <c r="Y2404" s="22"/>
      <c r="Z2404" s="22"/>
      <c r="AA2404" s="22"/>
      <c r="AB2404" s="22"/>
      <c r="AC2404" s="22"/>
      <c r="AD2404" s="22"/>
      <c r="AE2404" s="22"/>
    </row>
    <row r="2405" spans="1:31" s="190" customFormat="1">
      <c r="A2405" s="932"/>
      <c r="B2405" s="894"/>
      <c r="C2405" s="1008"/>
      <c r="D2405" s="1009"/>
      <c r="E2405" s="1013" t="s">
        <v>44326</v>
      </c>
      <c r="F2405" s="1011"/>
      <c r="G2405" s="1015">
        <v>8</v>
      </c>
      <c r="H2405" s="1016"/>
      <c r="I2405" s="1012"/>
      <c r="J2405" s="1012"/>
      <c r="K2405" s="1012"/>
      <c r="L2405" s="1012"/>
      <c r="M2405" s="897"/>
      <c r="O2405" s="115"/>
      <c r="P2405" s="113"/>
      <c r="Q2405" s="113"/>
      <c r="R2405" s="113"/>
      <c r="S2405" s="113"/>
      <c r="T2405" s="113"/>
      <c r="U2405" s="113"/>
      <c r="V2405" s="113"/>
      <c r="W2405" s="113"/>
      <c r="X2405" s="113"/>
      <c r="Y2405" s="22"/>
      <c r="Z2405" s="22"/>
      <c r="AA2405" s="22"/>
      <c r="AB2405" s="22"/>
      <c r="AC2405" s="22"/>
      <c r="AD2405" s="22"/>
      <c r="AE2405" s="22"/>
    </row>
    <row r="2406" spans="1:31" s="190" customFormat="1">
      <c r="A2406" s="932"/>
      <c r="B2406" s="894"/>
      <c r="C2406" s="1008"/>
      <c r="D2406" s="1009"/>
      <c r="E2406" s="1025" t="s">
        <v>44327</v>
      </c>
      <c r="F2406" s="1011">
        <v>8</v>
      </c>
      <c r="G2406" s="588"/>
      <c r="H2406" s="1012"/>
      <c r="I2406" s="1012"/>
      <c r="J2406" s="1012"/>
      <c r="K2406" s="1012"/>
      <c r="L2406" s="1012"/>
      <c r="M2406" s="897"/>
      <c r="O2406" s="115"/>
      <c r="P2406" s="113"/>
      <c r="Q2406" s="113"/>
      <c r="R2406" s="113"/>
      <c r="S2406" s="113"/>
      <c r="T2406" s="113"/>
      <c r="U2406" s="113"/>
      <c r="V2406" s="113"/>
      <c r="W2406" s="113"/>
      <c r="X2406" s="113"/>
      <c r="Y2406" s="22"/>
      <c r="Z2406" s="22"/>
      <c r="AA2406" s="22"/>
      <c r="AB2406" s="22"/>
      <c r="AC2406" s="22"/>
      <c r="AD2406" s="22"/>
      <c r="AE2406" s="22"/>
    </row>
    <row r="2407" spans="1:31" s="190" customFormat="1">
      <c r="A2407" s="932"/>
      <c r="B2407" s="894"/>
      <c r="C2407" s="1008"/>
      <c r="D2407" s="1009"/>
      <c r="E2407" s="1025" t="s">
        <v>44328</v>
      </c>
      <c r="F2407" s="1011">
        <v>12</v>
      </c>
      <c r="G2407" s="588"/>
      <c r="H2407" s="1012"/>
      <c r="I2407" s="1012"/>
      <c r="J2407" s="1012"/>
      <c r="K2407" s="1012"/>
      <c r="L2407" s="1012"/>
      <c r="M2407" s="897"/>
      <c r="O2407" s="115"/>
      <c r="P2407" s="113"/>
      <c r="Q2407" s="113"/>
      <c r="R2407" s="113"/>
      <c r="S2407" s="113"/>
      <c r="T2407" s="113"/>
      <c r="U2407" s="113"/>
      <c r="V2407" s="113"/>
      <c r="W2407" s="113"/>
      <c r="X2407" s="113"/>
      <c r="Y2407" s="22"/>
      <c r="Z2407" s="22"/>
      <c r="AA2407" s="22"/>
      <c r="AB2407" s="22"/>
      <c r="AC2407" s="22"/>
      <c r="AD2407" s="22"/>
      <c r="AE2407" s="22"/>
    </row>
    <row r="2408" spans="1:31" s="190" customFormat="1">
      <c r="A2408" s="932"/>
      <c r="B2408" s="894"/>
      <c r="C2408" s="1008"/>
      <c r="D2408" s="1009"/>
      <c r="E2408" s="1025" t="s">
        <v>44329</v>
      </c>
      <c r="F2408" s="1011">
        <v>9</v>
      </c>
      <c r="G2408" s="588"/>
      <c r="H2408" s="1012"/>
      <c r="I2408" s="1012"/>
      <c r="J2408" s="1012"/>
      <c r="K2408" s="1012"/>
      <c r="L2408" s="1012"/>
      <c r="M2408" s="897"/>
      <c r="O2408" s="115"/>
      <c r="P2408" s="113"/>
      <c r="Q2408" s="113"/>
      <c r="R2408" s="113"/>
      <c r="S2408" s="113"/>
      <c r="T2408" s="113"/>
      <c r="U2408" s="113"/>
      <c r="V2408" s="113"/>
      <c r="W2408" s="113"/>
      <c r="X2408" s="113"/>
      <c r="Y2408" s="22"/>
      <c r="Z2408" s="22"/>
      <c r="AA2408" s="22"/>
      <c r="AB2408" s="22"/>
      <c r="AC2408" s="22"/>
      <c r="AD2408" s="22"/>
      <c r="AE2408" s="22"/>
    </row>
    <row r="2409" spans="1:31" s="190" customFormat="1">
      <c r="A2409" s="932"/>
      <c r="B2409" s="894"/>
      <c r="C2409" s="1008"/>
      <c r="D2409" s="1009"/>
      <c r="E2409" s="1025" t="s">
        <v>44330</v>
      </c>
      <c r="F2409" s="1011">
        <v>6</v>
      </c>
      <c r="G2409" s="588"/>
      <c r="H2409" s="1012"/>
      <c r="I2409" s="1012"/>
      <c r="J2409" s="1012"/>
      <c r="K2409" s="1012"/>
      <c r="L2409" s="1012"/>
      <c r="M2409" s="897"/>
      <c r="O2409" s="115"/>
      <c r="P2409" s="113"/>
      <c r="Q2409" s="113"/>
      <c r="R2409" s="113"/>
      <c r="S2409" s="113"/>
      <c r="T2409" s="113"/>
      <c r="U2409" s="113"/>
      <c r="V2409" s="113"/>
      <c r="W2409" s="113"/>
      <c r="X2409" s="113"/>
      <c r="Y2409" s="22"/>
      <c r="Z2409" s="22"/>
      <c r="AA2409" s="22"/>
      <c r="AB2409" s="22"/>
      <c r="AC2409" s="22"/>
      <c r="AD2409" s="22"/>
      <c r="AE2409" s="22"/>
    </row>
    <row r="2410" spans="1:31" s="190" customFormat="1">
      <c r="A2410" s="932"/>
      <c r="B2410" s="894"/>
      <c r="C2410" s="1008"/>
      <c r="D2410" s="1009"/>
      <c r="E2410" s="1025" t="s">
        <v>44331</v>
      </c>
      <c r="F2410" s="1011">
        <v>6</v>
      </c>
      <c r="G2410" s="588"/>
      <c r="H2410" s="1012"/>
      <c r="I2410" s="1012"/>
      <c r="J2410" s="1012"/>
      <c r="K2410" s="1012"/>
      <c r="L2410" s="1012"/>
      <c r="M2410" s="897"/>
      <c r="O2410" s="115"/>
      <c r="P2410" s="113"/>
      <c r="Q2410" s="113"/>
      <c r="R2410" s="113"/>
      <c r="S2410" s="113"/>
      <c r="T2410" s="113"/>
      <c r="U2410" s="113"/>
      <c r="V2410" s="113"/>
      <c r="W2410" s="113"/>
      <c r="X2410" s="113"/>
      <c r="Y2410" s="22"/>
      <c r="Z2410" s="22"/>
      <c r="AA2410" s="22"/>
      <c r="AB2410" s="22"/>
      <c r="AC2410" s="22"/>
      <c r="AD2410" s="22"/>
      <c r="AE2410" s="22"/>
    </row>
    <row r="2411" spans="1:31" s="190" customFormat="1">
      <c r="A2411" s="932"/>
      <c r="B2411" s="894"/>
      <c r="C2411" s="1008"/>
      <c r="D2411" s="1009"/>
      <c r="E2411" s="1025" t="s">
        <v>44332</v>
      </c>
      <c r="F2411" s="1011">
        <v>4</v>
      </c>
      <c r="G2411" s="588"/>
      <c r="H2411" s="1012"/>
      <c r="I2411" s="1012"/>
      <c r="J2411" s="1012"/>
      <c r="K2411" s="1012"/>
      <c r="L2411" s="1012"/>
      <c r="M2411" s="897"/>
      <c r="O2411" s="115"/>
      <c r="P2411" s="113"/>
      <c r="Q2411" s="113"/>
      <c r="R2411" s="113"/>
      <c r="S2411" s="113"/>
      <c r="T2411" s="113"/>
      <c r="U2411" s="113"/>
      <c r="V2411" s="113"/>
      <c r="W2411" s="113"/>
      <c r="X2411" s="113"/>
      <c r="Y2411" s="22"/>
      <c r="Z2411" s="22"/>
      <c r="AA2411" s="22"/>
      <c r="AB2411" s="22"/>
      <c r="AC2411" s="22"/>
      <c r="AD2411" s="22"/>
      <c r="AE2411" s="22"/>
    </row>
    <row r="2412" spans="1:31" s="190" customFormat="1">
      <c r="A2412" s="932"/>
      <c r="B2412" s="894"/>
      <c r="C2412" s="1008"/>
      <c r="D2412" s="1009"/>
      <c r="E2412" s="1025" t="s">
        <v>44333</v>
      </c>
      <c r="F2412" s="1011">
        <v>4</v>
      </c>
      <c r="G2412" s="588"/>
      <c r="H2412" s="1012"/>
      <c r="I2412" s="1012"/>
      <c r="J2412" s="1012"/>
      <c r="K2412" s="1012"/>
      <c r="L2412" s="1012"/>
      <c r="M2412" s="897"/>
      <c r="O2412" s="115"/>
      <c r="P2412" s="113"/>
      <c r="Q2412" s="113"/>
      <c r="R2412" s="113"/>
      <c r="S2412" s="113"/>
      <c r="T2412" s="113"/>
      <c r="U2412" s="113"/>
      <c r="V2412" s="113"/>
      <c r="W2412" s="113"/>
      <c r="X2412" s="113"/>
      <c r="Y2412" s="22"/>
      <c r="Z2412" s="22"/>
      <c r="AA2412" s="22"/>
      <c r="AB2412" s="22"/>
      <c r="AC2412" s="22"/>
      <c r="AD2412" s="22"/>
      <c r="AE2412" s="22"/>
    </row>
    <row r="2413" spans="1:31" s="190" customFormat="1">
      <c r="A2413" s="932"/>
      <c r="B2413" s="894"/>
      <c r="C2413" s="1008"/>
      <c r="D2413" s="1009"/>
      <c r="E2413" s="1025" t="s">
        <v>44334</v>
      </c>
      <c r="F2413" s="1011">
        <v>4</v>
      </c>
      <c r="G2413" s="588"/>
      <c r="H2413" s="1012"/>
      <c r="I2413" s="1012"/>
      <c r="J2413" s="1012"/>
      <c r="K2413" s="1012"/>
      <c r="L2413" s="1012"/>
      <c r="M2413" s="897"/>
      <c r="O2413" s="115"/>
      <c r="P2413" s="113"/>
      <c r="Q2413" s="113"/>
      <c r="R2413" s="113"/>
      <c r="S2413" s="113"/>
      <c r="T2413" s="113"/>
      <c r="U2413" s="113"/>
      <c r="V2413" s="113"/>
      <c r="W2413" s="113"/>
      <c r="X2413" s="113"/>
      <c r="Y2413" s="22"/>
      <c r="Z2413" s="22"/>
      <c r="AA2413" s="22"/>
      <c r="AB2413" s="22"/>
      <c r="AC2413" s="22"/>
      <c r="AD2413" s="22"/>
      <c r="AE2413" s="22"/>
    </row>
    <row r="2414" spans="1:31" s="191" customFormat="1">
      <c r="A2414" s="932"/>
      <c r="B2414" s="894"/>
      <c r="C2414" s="1008"/>
      <c r="D2414" s="1009"/>
      <c r="E2414" s="1045"/>
      <c r="F2414" s="1011"/>
      <c r="G2414" s="588"/>
      <c r="H2414" s="1012"/>
      <c r="I2414" s="1012"/>
      <c r="J2414" s="1012"/>
      <c r="K2414" s="1012"/>
      <c r="L2414" s="1012"/>
      <c r="M2414" s="902"/>
      <c r="N2414" s="190"/>
      <c r="O2414" s="114"/>
      <c r="P2414" s="113"/>
      <c r="Q2414" s="113"/>
      <c r="R2414" s="113"/>
      <c r="S2414" s="113"/>
      <c r="T2414" s="113"/>
      <c r="U2414" s="113"/>
      <c r="V2414" s="113"/>
      <c r="W2414" s="113"/>
      <c r="X2414" s="113"/>
      <c r="Y2414" s="22"/>
      <c r="Z2414" s="22"/>
      <c r="AA2414" s="22"/>
      <c r="AB2414" s="22"/>
      <c r="AC2414" s="22"/>
      <c r="AD2414" s="22"/>
      <c r="AE2414" s="22"/>
    </row>
    <row r="2415" spans="1:31" s="191" customFormat="1">
      <c r="A2415" s="932">
        <v>12</v>
      </c>
      <c r="B2415" s="945" t="str">
        <f>$B$2352&amp;"."&amp;A2415</f>
        <v>13.1.12</v>
      </c>
      <c r="C2415" s="998" t="str">
        <f ca="1">VLOOKUP($B2415,'PLANILHA ORÇAMENTÁRIA'!$C:$M,2,0)</f>
        <v>CPU-032</v>
      </c>
      <c r="D2415" s="998" t="str">
        <f ca="1">VLOOKUP($B2415,'PLANILHA ORÇAMENTÁRIA'!$C:$M,3,0)</f>
        <v>EXTRA</v>
      </c>
      <c r="E2415" s="999" t="str">
        <f ca="1">VLOOKUP($B2415,'PLANILHA ORÇAMENTÁRIA'!$C:$M,4,0)</f>
        <v xml:space="preserve">EXECUÇÃO DE PROVA DE CARGA ESTÁTICA - PCE </v>
      </c>
      <c r="F2415" s="998" t="str">
        <f ca="1">VLOOKUP($B2415,'PLANILHA ORÇAMENTÁRIA'!$C:$M,5,0)</f>
        <v>UN</v>
      </c>
      <c r="G2415" s="1000" t="s">
        <v>16</v>
      </c>
      <c r="H2415" s="1001" t="s">
        <v>17</v>
      </c>
      <c r="I2415" s="1001" t="s">
        <v>18</v>
      </c>
      <c r="J2415" s="1001" t="s">
        <v>19</v>
      </c>
      <c r="K2415" s="1001" t="s">
        <v>20</v>
      </c>
      <c r="L2415" s="1001" t="s">
        <v>21</v>
      </c>
      <c r="M2415" s="892">
        <f>G2416</f>
        <v>53</v>
      </c>
      <c r="N2415" s="190"/>
      <c r="O2415" s="115"/>
      <c r="P2415" s="113"/>
      <c r="Q2415" s="113"/>
      <c r="R2415" s="113"/>
      <c r="S2415" s="113"/>
      <c r="T2415" s="113"/>
      <c r="U2415" s="113"/>
      <c r="V2415" s="113"/>
      <c r="W2415" s="113"/>
      <c r="X2415" s="113"/>
      <c r="Y2415" s="22"/>
      <c r="Z2415" s="22"/>
      <c r="AA2415" s="22"/>
      <c r="AB2415" s="22"/>
      <c r="AC2415" s="22"/>
      <c r="AD2415" s="22"/>
      <c r="AE2415" s="22"/>
    </row>
    <row r="2416" spans="1:31" s="190" customFormat="1">
      <c r="A2416" s="932"/>
      <c r="B2416" s="894"/>
      <c r="C2416" s="1008"/>
      <c r="D2416" s="1009"/>
      <c r="E2416" s="1013" t="s">
        <v>44326</v>
      </c>
      <c r="F2416" s="1011"/>
      <c r="G2416" s="1015">
        <f>SUM(F2417:F2424)</f>
        <v>53</v>
      </c>
      <c r="H2416" s="1016"/>
      <c r="I2416" s="1012"/>
      <c r="J2416" s="1012"/>
      <c r="K2416" s="1012"/>
      <c r="L2416" s="1012"/>
      <c r="M2416" s="897"/>
      <c r="O2416" s="115"/>
      <c r="P2416" s="113"/>
      <c r="Q2416" s="113"/>
      <c r="R2416" s="113"/>
      <c r="S2416" s="113"/>
      <c r="T2416" s="113"/>
      <c r="U2416" s="113"/>
      <c r="V2416" s="113"/>
      <c r="W2416" s="113"/>
      <c r="X2416" s="113"/>
      <c r="Y2416" s="22"/>
      <c r="Z2416" s="22"/>
      <c r="AA2416" s="22"/>
      <c r="AB2416" s="22"/>
      <c r="AC2416" s="22"/>
      <c r="AD2416" s="22"/>
      <c r="AE2416" s="22"/>
    </row>
    <row r="2417" spans="1:31" s="190" customFormat="1">
      <c r="A2417" s="932"/>
      <c r="B2417" s="894"/>
      <c r="C2417" s="1008"/>
      <c r="D2417" s="1009"/>
      <c r="E2417" s="1025" t="s">
        <v>44327</v>
      </c>
      <c r="F2417" s="1011">
        <v>8</v>
      </c>
      <c r="G2417" s="588"/>
      <c r="H2417" s="1012"/>
      <c r="I2417" s="1012"/>
      <c r="J2417" s="1012"/>
      <c r="K2417" s="1012"/>
      <c r="L2417" s="1012"/>
      <c r="M2417" s="897"/>
      <c r="O2417" s="115"/>
      <c r="P2417" s="113"/>
      <c r="Q2417" s="113"/>
      <c r="R2417" s="113"/>
      <c r="S2417" s="113"/>
      <c r="T2417" s="113"/>
      <c r="U2417" s="113"/>
      <c r="V2417" s="113"/>
      <c r="W2417" s="113"/>
      <c r="X2417" s="113"/>
      <c r="Y2417" s="22"/>
      <c r="Z2417" s="22"/>
      <c r="AA2417" s="22"/>
      <c r="AB2417" s="22"/>
      <c r="AC2417" s="22"/>
      <c r="AD2417" s="22"/>
      <c r="AE2417" s="22"/>
    </row>
    <row r="2418" spans="1:31" s="190" customFormat="1">
      <c r="A2418" s="932"/>
      <c r="B2418" s="894"/>
      <c r="C2418" s="1008"/>
      <c r="D2418" s="1009"/>
      <c r="E2418" s="1025" t="s">
        <v>44328</v>
      </c>
      <c r="F2418" s="1011">
        <v>12</v>
      </c>
      <c r="G2418" s="588"/>
      <c r="H2418" s="1012"/>
      <c r="I2418" s="1012"/>
      <c r="J2418" s="1012"/>
      <c r="K2418" s="1012"/>
      <c r="L2418" s="1012"/>
      <c r="M2418" s="897"/>
      <c r="O2418" s="115"/>
      <c r="P2418" s="113"/>
      <c r="Q2418" s="113"/>
      <c r="R2418" s="113"/>
      <c r="S2418" s="113"/>
      <c r="T2418" s="113"/>
      <c r="U2418" s="113"/>
      <c r="V2418" s="113"/>
      <c r="W2418" s="113"/>
      <c r="X2418" s="113"/>
      <c r="Y2418" s="22"/>
      <c r="Z2418" s="22"/>
      <c r="AA2418" s="22"/>
      <c r="AB2418" s="22"/>
      <c r="AC2418" s="22"/>
      <c r="AD2418" s="22"/>
      <c r="AE2418" s="22"/>
    </row>
    <row r="2419" spans="1:31" s="190" customFormat="1">
      <c r="A2419" s="932"/>
      <c r="B2419" s="894"/>
      <c r="C2419" s="1008"/>
      <c r="D2419" s="1009"/>
      <c r="E2419" s="1025" t="s">
        <v>44329</v>
      </c>
      <c r="F2419" s="1011">
        <v>9</v>
      </c>
      <c r="G2419" s="588"/>
      <c r="H2419" s="1012"/>
      <c r="I2419" s="1012"/>
      <c r="J2419" s="1012"/>
      <c r="K2419" s="1012"/>
      <c r="L2419" s="1012"/>
      <c r="M2419" s="897"/>
      <c r="O2419" s="115"/>
      <c r="P2419" s="113"/>
      <c r="Q2419" s="113"/>
      <c r="R2419" s="113"/>
      <c r="S2419" s="113"/>
      <c r="T2419" s="113"/>
      <c r="U2419" s="113"/>
      <c r="V2419" s="113"/>
      <c r="W2419" s="113"/>
      <c r="X2419" s="113"/>
      <c r="Y2419" s="22"/>
      <c r="Z2419" s="22"/>
      <c r="AA2419" s="22"/>
      <c r="AB2419" s="22"/>
      <c r="AC2419" s="22"/>
      <c r="AD2419" s="22"/>
      <c r="AE2419" s="22"/>
    </row>
    <row r="2420" spans="1:31" s="190" customFormat="1">
      <c r="A2420" s="932"/>
      <c r="B2420" s="894"/>
      <c r="C2420" s="1008"/>
      <c r="D2420" s="1009"/>
      <c r="E2420" s="1025" t="s">
        <v>44330</v>
      </c>
      <c r="F2420" s="1011">
        <v>6</v>
      </c>
      <c r="G2420" s="588"/>
      <c r="H2420" s="1012"/>
      <c r="I2420" s="1012"/>
      <c r="J2420" s="1012"/>
      <c r="K2420" s="1012"/>
      <c r="L2420" s="1012"/>
      <c r="M2420" s="897"/>
      <c r="O2420" s="115"/>
      <c r="P2420" s="113"/>
      <c r="Q2420" s="113"/>
      <c r="R2420" s="113"/>
      <c r="S2420" s="113"/>
      <c r="T2420" s="113"/>
      <c r="U2420" s="113"/>
      <c r="V2420" s="113"/>
      <c r="W2420" s="113"/>
      <c r="X2420" s="113"/>
      <c r="Y2420" s="22"/>
      <c r="Z2420" s="22"/>
      <c r="AA2420" s="22"/>
      <c r="AB2420" s="22"/>
      <c r="AC2420" s="22"/>
      <c r="AD2420" s="22"/>
      <c r="AE2420" s="22"/>
    </row>
    <row r="2421" spans="1:31" s="190" customFormat="1">
      <c r="A2421" s="932"/>
      <c r="B2421" s="894"/>
      <c r="C2421" s="1008"/>
      <c r="D2421" s="1009"/>
      <c r="E2421" s="1025" t="s">
        <v>44331</v>
      </c>
      <c r="F2421" s="1011">
        <v>6</v>
      </c>
      <c r="G2421" s="588"/>
      <c r="H2421" s="1012"/>
      <c r="I2421" s="1012"/>
      <c r="J2421" s="1012"/>
      <c r="K2421" s="1012"/>
      <c r="L2421" s="1012"/>
      <c r="M2421" s="897"/>
      <c r="O2421" s="115"/>
      <c r="P2421" s="113"/>
      <c r="Q2421" s="113"/>
      <c r="R2421" s="113"/>
      <c r="S2421" s="113"/>
      <c r="T2421" s="113"/>
      <c r="U2421" s="113"/>
      <c r="V2421" s="113"/>
      <c r="W2421" s="113"/>
      <c r="X2421" s="113"/>
      <c r="Y2421" s="22"/>
      <c r="Z2421" s="22"/>
      <c r="AA2421" s="22"/>
      <c r="AB2421" s="22"/>
      <c r="AC2421" s="22"/>
      <c r="AD2421" s="22"/>
      <c r="AE2421" s="22"/>
    </row>
    <row r="2422" spans="1:31" s="190" customFormat="1">
      <c r="A2422" s="932"/>
      <c r="B2422" s="894"/>
      <c r="C2422" s="1008"/>
      <c r="D2422" s="1009"/>
      <c r="E2422" s="1025" t="s">
        <v>44332</v>
      </c>
      <c r="F2422" s="1011">
        <v>4</v>
      </c>
      <c r="G2422" s="588"/>
      <c r="H2422" s="1012"/>
      <c r="I2422" s="1012"/>
      <c r="J2422" s="1012"/>
      <c r="K2422" s="1012"/>
      <c r="L2422" s="1012"/>
      <c r="M2422" s="897"/>
      <c r="O2422" s="115"/>
      <c r="P2422" s="113"/>
      <c r="Q2422" s="113"/>
      <c r="R2422" s="113"/>
      <c r="S2422" s="113"/>
      <c r="T2422" s="113"/>
      <c r="U2422" s="113"/>
      <c r="V2422" s="113"/>
      <c r="W2422" s="113"/>
      <c r="X2422" s="113"/>
      <c r="Y2422" s="22"/>
      <c r="Z2422" s="22"/>
      <c r="AA2422" s="22"/>
      <c r="AB2422" s="22"/>
      <c r="AC2422" s="22"/>
      <c r="AD2422" s="22"/>
      <c r="AE2422" s="22"/>
    </row>
    <row r="2423" spans="1:31" s="190" customFormat="1">
      <c r="A2423" s="932"/>
      <c r="B2423" s="894"/>
      <c r="C2423" s="1008"/>
      <c r="D2423" s="1009"/>
      <c r="E2423" s="1025" t="s">
        <v>44333</v>
      </c>
      <c r="F2423" s="1011">
        <v>4</v>
      </c>
      <c r="G2423" s="588"/>
      <c r="H2423" s="1012"/>
      <c r="I2423" s="1012"/>
      <c r="J2423" s="1012"/>
      <c r="K2423" s="1012"/>
      <c r="L2423" s="1012"/>
      <c r="M2423" s="897"/>
      <c r="O2423" s="115"/>
      <c r="P2423" s="113"/>
      <c r="Q2423" s="113"/>
      <c r="R2423" s="113"/>
      <c r="S2423" s="113"/>
      <c r="T2423" s="113"/>
      <c r="U2423" s="113"/>
      <c r="V2423" s="113"/>
      <c r="W2423" s="113"/>
      <c r="X2423" s="113"/>
      <c r="Y2423" s="22"/>
      <c r="Z2423" s="22"/>
      <c r="AA2423" s="22"/>
      <c r="AB2423" s="22"/>
      <c r="AC2423" s="22"/>
      <c r="AD2423" s="22"/>
      <c r="AE2423" s="22"/>
    </row>
    <row r="2424" spans="1:31" s="190" customFormat="1">
      <c r="A2424" s="932"/>
      <c r="B2424" s="894"/>
      <c r="C2424" s="1008"/>
      <c r="D2424" s="1009"/>
      <c r="E2424" s="1025" t="s">
        <v>44334</v>
      </c>
      <c r="F2424" s="1011">
        <v>4</v>
      </c>
      <c r="G2424" s="588"/>
      <c r="H2424" s="1012"/>
      <c r="I2424" s="1012"/>
      <c r="J2424" s="1012"/>
      <c r="K2424" s="1012"/>
      <c r="L2424" s="1012"/>
      <c r="M2424" s="897"/>
      <c r="O2424" s="115"/>
      <c r="P2424" s="113"/>
      <c r="Q2424" s="113"/>
      <c r="R2424" s="113"/>
      <c r="S2424" s="113"/>
      <c r="T2424" s="113"/>
      <c r="U2424" s="113"/>
      <c r="V2424" s="113"/>
      <c r="W2424" s="113"/>
      <c r="X2424" s="113"/>
      <c r="Y2424" s="22"/>
      <c r="Z2424" s="22"/>
      <c r="AA2424" s="22"/>
      <c r="AB2424" s="22"/>
      <c r="AC2424" s="22"/>
      <c r="AD2424" s="22"/>
      <c r="AE2424" s="22"/>
    </row>
    <row r="2425" spans="1:31" s="191" customFormat="1">
      <c r="A2425" s="932"/>
      <c r="B2425" s="894"/>
      <c r="C2425" s="1008"/>
      <c r="D2425" s="1009"/>
      <c r="E2425" s="1045"/>
      <c r="F2425" s="1011"/>
      <c r="G2425" s="588"/>
      <c r="H2425" s="1012"/>
      <c r="I2425" s="1012"/>
      <c r="J2425" s="1012"/>
      <c r="K2425" s="1012"/>
      <c r="L2425" s="1012"/>
      <c r="M2425" s="902"/>
      <c r="N2425" s="190"/>
      <c r="O2425" s="114"/>
      <c r="P2425" s="113"/>
      <c r="Q2425" s="113"/>
      <c r="R2425" s="113"/>
      <c r="S2425" s="113"/>
      <c r="T2425" s="113"/>
      <c r="U2425" s="113"/>
      <c r="V2425" s="113"/>
      <c r="W2425" s="113"/>
      <c r="X2425" s="113"/>
      <c r="Y2425" s="22"/>
      <c r="Z2425" s="22"/>
      <c r="AA2425" s="22"/>
      <c r="AB2425" s="22"/>
      <c r="AC2425" s="22"/>
      <c r="AD2425" s="22"/>
      <c r="AE2425" s="22"/>
    </row>
    <row r="2426" spans="1:31" s="191" customFormat="1" ht="25.5">
      <c r="A2426" s="932">
        <v>13</v>
      </c>
      <c r="B2426" s="945" t="str">
        <f>$B$2352&amp;"."&amp;A2426</f>
        <v>13.1.13</v>
      </c>
      <c r="C2426" s="998" t="str">
        <f ca="1">VLOOKUP($B2426,'PLANILHA ORÇAMENTÁRIA'!$C:$M,2,0)</f>
        <v>CO-28388</v>
      </c>
      <c r="D2426" s="998" t="str">
        <f ca="1">VLOOKUP($B2426,'PLANILHA ORÇAMENTÁRIA'!$C:$M,3,0)</f>
        <v>SEINFRA-MG</v>
      </c>
      <c r="E2426" s="999" t="str">
        <f ca="1">VLOOKUP($B2426,'PLANILHA ORÇAMENTÁRIA'!$C:$M,4,0)</f>
        <v>SONDAGEM A PERCUSSÃO COM ENSAIO DE PENETRAÇÃO PADRÃO (SPT), DIÂMETRO 2.1/2", EXCLUSIVE MOBILIZAÇÃO E DESMOBILIZAÇÃO</v>
      </c>
      <c r="F2426" s="998" t="str">
        <f ca="1">VLOOKUP($B2426,'PLANILHA ORÇAMENTÁRIA'!$C:$M,5,0)</f>
        <v>M</v>
      </c>
      <c r="G2426" s="1000" t="s">
        <v>16</v>
      </c>
      <c r="H2426" s="1001" t="s">
        <v>17</v>
      </c>
      <c r="I2426" s="1001" t="s">
        <v>18</v>
      </c>
      <c r="J2426" s="1001" t="s">
        <v>19</v>
      </c>
      <c r="K2426" s="1001" t="s">
        <v>20</v>
      </c>
      <c r="L2426" s="1001" t="s">
        <v>21</v>
      </c>
      <c r="M2426" s="892">
        <f>H2442</f>
        <v>67.06</v>
      </c>
      <c r="N2426" s="190"/>
      <c r="O2426" s="115"/>
      <c r="P2426" s="113"/>
      <c r="Q2426" s="113"/>
      <c r="R2426" s="113"/>
      <c r="S2426" s="113"/>
      <c r="T2426" s="113"/>
      <c r="U2426" s="113"/>
      <c r="V2426" s="113"/>
      <c r="W2426" s="113"/>
      <c r="X2426" s="113"/>
      <c r="Y2426" s="22"/>
      <c r="Z2426" s="22"/>
      <c r="AA2426" s="22"/>
      <c r="AB2426" s="22"/>
      <c r="AC2426" s="22"/>
      <c r="AD2426" s="22"/>
      <c r="AE2426" s="22"/>
    </row>
    <row r="2427" spans="1:31" s="190" customFormat="1" ht="24">
      <c r="A2427" s="932"/>
      <c r="B2427" s="894"/>
      <c r="C2427" s="1008"/>
      <c r="D2427" s="1009"/>
      <c r="E2427" s="1013" t="s">
        <v>23288</v>
      </c>
      <c r="F2427" s="1011"/>
      <c r="G2427" s="1015"/>
      <c r="H2427" s="1012"/>
      <c r="I2427" s="1012"/>
      <c r="J2427" s="1012"/>
      <c r="K2427" s="1012"/>
      <c r="L2427" s="1012"/>
      <c r="M2427" s="897"/>
      <c r="O2427" s="115"/>
      <c r="P2427" s="113"/>
      <c r="Q2427" s="113"/>
      <c r="R2427" s="113"/>
      <c r="S2427" s="113"/>
      <c r="T2427" s="113"/>
      <c r="U2427" s="113"/>
      <c r="V2427" s="113"/>
      <c r="W2427" s="113"/>
      <c r="X2427" s="113"/>
      <c r="Y2427" s="22"/>
      <c r="Z2427" s="22"/>
      <c r="AA2427" s="22"/>
      <c r="AB2427" s="22"/>
      <c r="AC2427" s="22"/>
      <c r="AD2427" s="22"/>
      <c r="AE2427" s="22"/>
    </row>
    <row r="2428" spans="1:31" s="190" customFormat="1">
      <c r="A2428" s="932"/>
      <c r="B2428" s="894"/>
      <c r="C2428" s="1008"/>
      <c r="D2428" s="1009"/>
      <c r="E2428" s="1010" t="s">
        <v>23289</v>
      </c>
      <c r="F2428" s="1011"/>
      <c r="G2428" s="588">
        <v>1</v>
      </c>
      <c r="H2428" s="1012">
        <v>3.19</v>
      </c>
      <c r="I2428" s="1012"/>
      <c r="J2428" s="1012"/>
      <c r="K2428" s="1012"/>
      <c r="L2428" s="1012"/>
      <c r="M2428" s="897"/>
      <c r="O2428" s="115"/>
      <c r="P2428" s="113"/>
      <c r="Q2428" s="113"/>
      <c r="R2428" s="113"/>
      <c r="S2428" s="113"/>
      <c r="T2428" s="113"/>
      <c r="U2428" s="113"/>
      <c r="V2428" s="113"/>
      <c r="W2428" s="113"/>
      <c r="X2428" s="113"/>
      <c r="Y2428" s="22"/>
      <c r="Z2428" s="22"/>
      <c r="AA2428" s="22"/>
      <c r="AB2428" s="22"/>
      <c r="AC2428" s="22"/>
      <c r="AD2428" s="22"/>
      <c r="AE2428" s="22"/>
    </row>
    <row r="2429" spans="1:31" s="190" customFormat="1">
      <c r="A2429" s="932"/>
      <c r="B2429" s="894"/>
      <c r="C2429" s="1008"/>
      <c r="D2429" s="1009"/>
      <c r="E2429" s="1010" t="s">
        <v>23290</v>
      </c>
      <c r="F2429" s="1011"/>
      <c r="G2429" s="588">
        <v>1</v>
      </c>
      <c r="H2429" s="1012">
        <v>4.03</v>
      </c>
      <c r="I2429" s="1012"/>
      <c r="J2429" s="1012"/>
      <c r="K2429" s="1012"/>
      <c r="L2429" s="1012"/>
      <c r="M2429" s="897"/>
      <c r="O2429" s="115"/>
      <c r="P2429" s="113"/>
      <c r="Q2429" s="113"/>
      <c r="R2429" s="113"/>
      <c r="S2429" s="113"/>
      <c r="T2429" s="113"/>
      <c r="U2429" s="113"/>
      <c r="V2429" s="113"/>
      <c r="W2429" s="113"/>
      <c r="X2429" s="113"/>
      <c r="Y2429" s="22"/>
      <c r="Z2429" s="22"/>
      <c r="AA2429" s="22"/>
      <c r="AB2429" s="22"/>
      <c r="AC2429" s="22"/>
      <c r="AD2429" s="22"/>
      <c r="AE2429" s="22"/>
    </row>
    <row r="2430" spans="1:31" s="190" customFormat="1">
      <c r="A2430" s="932"/>
      <c r="B2430" s="894"/>
      <c r="C2430" s="1008"/>
      <c r="D2430" s="1009"/>
      <c r="E2430" s="1010" t="s">
        <v>23291</v>
      </c>
      <c r="F2430" s="1011"/>
      <c r="G2430" s="588">
        <v>1</v>
      </c>
      <c r="H2430" s="1012">
        <v>1.32</v>
      </c>
      <c r="I2430" s="1012"/>
      <c r="J2430" s="1012"/>
      <c r="K2430" s="1012"/>
      <c r="L2430" s="1012"/>
      <c r="M2430" s="897"/>
      <c r="O2430" s="115"/>
      <c r="P2430" s="113"/>
      <c r="Q2430" s="113"/>
      <c r="R2430" s="113"/>
      <c r="S2430" s="113"/>
      <c r="T2430" s="113"/>
      <c r="U2430" s="113"/>
      <c r="V2430" s="113"/>
      <c r="W2430" s="113"/>
      <c r="X2430" s="113"/>
      <c r="Y2430" s="22"/>
      <c r="Z2430" s="22"/>
      <c r="AA2430" s="22"/>
      <c r="AB2430" s="22"/>
      <c r="AC2430" s="22"/>
      <c r="AD2430" s="22"/>
      <c r="AE2430" s="22"/>
    </row>
    <row r="2431" spans="1:31" s="190" customFormat="1" ht="24">
      <c r="A2431" s="932"/>
      <c r="B2431" s="894"/>
      <c r="C2431" s="1008"/>
      <c r="D2431" s="1009"/>
      <c r="E2431" s="1013" t="s">
        <v>20337</v>
      </c>
      <c r="F2431" s="1011"/>
      <c r="G2431" s="1015"/>
      <c r="H2431" s="1012"/>
      <c r="I2431" s="1012"/>
      <c r="J2431" s="1012"/>
      <c r="K2431" s="1012"/>
      <c r="L2431" s="1012"/>
      <c r="M2431" s="897"/>
      <c r="O2431" s="115"/>
      <c r="P2431" s="113"/>
      <c r="Q2431" s="113"/>
      <c r="R2431" s="113"/>
      <c r="S2431" s="113"/>
      <c r="T2431" s="113"/>
      <c r="U2431" s="113"/>
      <c r="V2431" s="113"/>
      <c r="W2431" s="113"/>
      <c r="X2431" s="113"/>
      <c r="Y2431" s="22"/>
      <c r="Z2431" s="22"/>
      <c r="AA2431" s="22"/>
      <c r="AB2431" s="22"/>
      <c r="AC2431" s="22"/>
      <c r="AD2431" s="22"/>
      <c r="AE2431" s="22"/>
    </row>
    <row r="2432" spans="1:31" s="190" customFormat="1">
      <c r="A2432" s="932"/>
      <c r="B2432" s="894"/>
      <c r="C2432" s="1008"/>
      <c r="D2432" s="1009"/>
      <c r="E2432" s="1010" t="s">
        <v>23221</v>
      </c>
      <c r="F2432" s="1011"/>
      <c r="G2432" s="588">
        <v>1</v>
      </c>
      <c r="H2432" s="1012">
        <v>1.32</v>
      </c>
      <c r="I2432" s="1012"/>
      <c r="J2432" s="1012"/>
      <c r="K2432" s="1012"/>
      <c r="L2432" s="1012"/>
      <c r="M2432" s="897"/>
      <c r="O2432" s="115"/>
      <c r="P2432" s="113"/>
      <c r="Q2432" s="113"/>
      <c r="R2432" s="113"/>
      <c r="S2432" s="113"/>
      <c r="T2432" s="113"/>
      <c r="U2432" s="113"/>
      <c r="V2432" s="113"/>
      <c r="W2432" s="113"/>
      <c r="X2432" s="113"/>
      <c r="Y2432" s="22"/>
      <c r="Z2432" s="22"/>
      <c r="AA2432" s="22"/>
      <c r="AB2432" s="22"/>
      <c r="AC2432" s="22"/>
      <c r="AD2432" s="22"/>
      <c r="AE2432" s="22"/>
    </row>
    <row r="2433" spans="1:31" s="190" customFormat="1">
      <c r="A2433" s="932"/>
      <c r="B2433" s="894"/>
      <c r="C2433" s="1008"/>
      <c r="D2433" s="1009"/>
      <c r="E2433" s="1010" t="s">
        <v>23222</v>
      </c>
      <c r="F2433" s="1011"/>
      <c r="G2433" s="588">
        <v>1</v>
      </c>
      <c r="H2433" s="1012">
        <v>7.18</v>
      </c>
      <c r="I2433" s="1012"/>
      <c r="J2433" s="1012"/>
      <c r="K2433" s="1012"/>
      <c r="L2433" s="1012"/>
      <c r="M2433" s="897"/>
      <c r="O2433" s="115"/>
      <c r="P2433" s="113"/>
      <c r="Q2433" s="113"/>
      <c r="R2433" s="113"/>
      <c r="S2433" s="113"/>
      <c r="T2433" s="113"/>
      <c r="U2433" s="113"/>
      <c r="V2433" s="113"/>
      <c r="W2433" s="113"/>
      <c r="X2433" s="113"/>
      <c r="Y2433" s="22"/>
      <c r="Z2433" s="22"/>
      <c r="AA2433" s="22"/>
      <c r="AB2433" s="22"/>
      <c r="AC2433" s="22"/>
      <c r="AD2433" s="22"/>
      <c r="AE2433" s="22"/>
    </row>
    <row r="2434" spans="1:31" s="190" customFormat="1">
      <c r="A2434" s="932"/>
      <c r="B2434" s="894"/>
      <c r="C2434" s="1008"/>
      <c r="D2434" s="1009"/>
      <c r="E2434" s="1010" t="s">
        <v>23223</v>
      </c>
      <c r="F2434" s="1011"/>
      <c r="G2434" s="588">
        <v>1</v>
      </c>
      <c r="H2434" s="1012">
        <v>5.32</v>
      </c>
      <c r="I2434" s="1012"/>
      <c r="J2434" s="1012"/>
      <c r="K2434" s="1012"/>
      <c r="L2434" s="1012"/>
      <c r="M2434" s="897"/>
      <c r="O2434" s="115"/>
      <c r="P2434" s="113"/>
      <c r="Q2434" s="113"/>
      <c r="R2434" s="113"/>
      <c r="S2434" s="113"/>
      <c r="T2434" s="113"/>
      <c r="U2434" s="113"/>
      <c r="V2434" s="113"/>
      <c r="W2434" s="113"/>
      <c r="X2434" s="113"/>
      <c r="Y2434" s="22"/>
      <c r="Z2434" s="22"/>
      <c r="AA2434" s="22"/>
      <c r="AB2434" s="22"/>
      <c r="AC2434" s="22"/>
      <c r="AD2434" s="22"/>
      <c r="AE2434" s="22"/>
    </row>
    <row r="2435" spans="1:31" s="190" customFormat="1">
      <c r="A2435" s="932"/>
      <c r="B2435" s="894"/>
      <c r="C2435" s="1008"/>
      <c r="D2435" s="1009"/>
      <c r="E2435" s="1010" t="s">
        <v>23224</v>
      </c>
      <c r="F2435" s="1011"/>
      <c r="G2435" s="588">
        <v>1</v>
      </c>
      <c r="H2435" s="1012">
        <v>6.65</v>
      </c>
      <c r="I2435" s="1012"/>
      <c r="J2435" s="1012"/>
      <c r="K2435" s="1012"/>
      <c r="L2435" s="1012"/>
      <c r="M2435" s="897"/>
      <c r="O2435" s="115"/>
      <c r="P2435" s="113"/>
      <c r="Q2435" s="113"/>
      <c r="R2435" s="113"/>
      <c r="S2435" s="113"/>
      <c r="T2435" s="113"/>
      <c r="U2435" s="113"/>
      <c r="V2435" s="113"/>
      <c r="W2435" s="113"/>
      <c r="X2435" s="113"/>
      <c r="Y2435" s="22"/>
      <c r="Z2435" s="22"/>
      <c r="AA2435" s="22"/>
      <c r="AB2435" s="22"/>
      <c r="AC2435" s="22"/>
      <c r="AD2435" s="22"/>
      <c r="AE2435" s="22"/>
    </row>
    <row r="2436" spans="1:31" s="190" customFormat="1">
      <c r="A2436" s="932"/>
      <c r="B2436" s="894"/>
      <c r="C2436" s="1008"/>
      <c r="D2436" s="1009"/>
      <c r="E2436" s="1010" t="s">
        <v>23225</v>
      </c>
      <c r="F2436" s="1011"/>
      <c r="G2436" s="588">
        <v>1</v>
      </c>
      <c r="H2436" s="1012">
        <v>9.0500000000000007</v>
      </c>
      <c r="I2436" s="1012"/>
      <c r="J2436" s="1012"/>
      <c r="K2436" s="1012"/>
      <c r="L2436" s="1012"/>
      <c r="M2436" s="897"/>
      <c r="O2436" s="115"/>
      <c r="P2436" s="113"/>
      <c r="Q2436" s="113"/>
      <c r="R2436" s="113"/>
      <c r="S2436" s="113"/>
      <c r="T2436" s="113"/>
      <c r="U2436" s="113"/>
      <c r="V2436" s="113"/>
      <c r="W2436" s="113"/>
      <c r="X2436" s="113"/>
      <c r="Y2436" s="22"/>
      <c r="Z2436" s="22"/>
      <c r="AA2436" s="22"/>
      <c r="AB2436" s="22"/>
      <c r="AC2436" s="22"/>
      <c r="AD2436" s="22"/>
      <c r="AE2436" s="22"/>
    </row>
    <row r="2437" spans="1:31" s="190" customFormat="1">
      <c r="A2437" s="932"/>
      <c r="B2437" s="894"/>
      <c r="C2437" s="1008"/>
      <c r="D2437" s="1009"/>
      <c r="E2437" s="1010" t="s">
        <v>23226</v>
      </c>
      <c r="F2437" s="1011"/>
      <c r="G2437" s="588">
        <v>1</v>
      </c>
      <c r="H2437" s="1012">
        <v>2.48</v>
      </c>
      <c r="I2437" s="1012"/>
      <c r="J2437" s="1012"/>
      <c r="K2437" s="1012"/>
      <c r="L2437" s="1012"/>
      <c r="M2437" s="897"/>
      <c r="O2437" s="115"/>
      <c r="P2437" s="113"/>
      <c r="Q2437" s="113"/>
      <c r="R2437" s="113"/>
      <c r="S2437" s="113"/>
      <c r="T2437" s="113"/>
      <c r="U2437" s="113"/>
      <c r="V2437" s="113"/>
      <c r="W2437" s="113"/>
      <c r="X2437" s="113"/>
      <c r="Y2437" s="22"/>
      <c r="Z2437" s="22"/>
      <c r="AA2437" s="22"/>
      <c r="AB2437" s="22"/>
      <c r="AC2437" s="22"/>
      <c r="AD2437" s="22"/>
      <c r="AE2437" s="22"/>
    </row>
    <row r="2438" spans="1:31" s="190" customFormat="1">
      <c r="A2438" s="932"/>
      <c r="B2438" s="894"/>
      <c r="C2438" s="1008"/>
      <c r="D2438" s="1009"/>
      <c r="E2438" s="1010" t="s">
        <v>23227</v>
      </c>
      <c r="F2438" s="1011"/>
      <c r="G2438" s="588">
        <v>1</v>
      </c>
      <c r="H2438" s="1012">
        <v>2.5</v>
      </c>
      <c r="I2438" s="1012"/>
      <c r="J2438" s="1012"/>
      <c r="K2438" s="1012"/>
      <c r="L2438" s="1012"/>
      <c r="M2438" s="897"/>
      <c r="O2438" s="115"/>
      <c r="P2438" s="113"/>
      <c r="Q2438" s="113"/>
      <c r="R2438" s="113"/>
      <c r="S2438" s="113"/>
      <c r="T2438" s="113"/>
      <c r="U2438" s="113"/>
      <c r="V2438" s="113"/>
      <c r="W2438" s="113"/>
      <c r="X2438" s="113"/>
      <c r="Y2438" s="22"/>
      <c r="Z2438" s="22"/>
      <c r="AA2438" s="22"/>
      <c r="AB2438" s="22"/>
      <c r="AC2438" s="22"/>
      <c r="AD2438" s="22"/>
      <c r="AE2438" s="22"/>
    </row>
    <row r="2439" spans="1:31" s="190" customFormat="1">
      <c r="A2439" s="932"/>
      <c r="B2439" s="894"/>
      <c r="C2439" s="1008"/>
      <c r="D2439" s="1009"/>
      <c r="E2439" s="1010" t="s">
        <v>23228</v>
      </c>
      <c r="F2439" s="1011"/>
      <c r="G2439" s="588">
        <v>1</v>
      </c>
      <c r="H2439" s="1012">
        <v>2.4700000000000002</v>
      </c>
      <c r="I2439" s="1012"/>
      <c r="J2439" s="1012"/>
      <c r="K2439" s="1012"/>
      <c r="L2439" s="1012"/>
      <c r="M2439" s="897"/>
      <c r="O2439" s="115"/>
      <c r="P2439" s="113"/>
      <c r="Q2439" s="113"/>
      <c r="R2439" s="113"/>
      <c r="S2439" s="113"/>
      <c r="T2439" s="113"/>
      <c r="U2439" s="113"/>
      <c r="V2439" s="113"/>
      <c r="W2439" s="113"/>
      <c r="X2439" s="113"/>
      <c r="Y2439" s="22"/>
      <c r="Z2439" s="22"/>
      <c r="AA2439" s="22"/>
      <c r="AB2439" s="22"/>
      <c r="AC2439" s="22"/>
      <c r="AD2439" s="22"/>
      <c r="AE2439" s="22"/>
    </row>
    <row r="2440" spans="1:31" s="190" customFormat="1">
      <c r="A2440" s="932"/>
      <c r="B2440" s="894"/>
      <c r="C2440" s="1008"/>
      <c r="D2440" s="1009"/>
      <c r="E2440" s="1010" t="s">
        <v>23229</v>
      </c>
      <c r="F2440" s="1011"/>
      <c r="G2440" s="588">
        <v>1</v>
      </c>
      <c r="H2440" s="1012">
        <v>11.21</v>
      </c>
      <c r="I2440" s="1012"/>
      <c r="J2440" s="1012"/>
      <c r="K2440" s="1012"/>
      <c r="L2440" s="1012"/>
      <c r="M2440" s="897"/>
      <c r="O2440" s="115"/>
      <c r="P2440" s="113"/>
      <c r="Q2440" s="113"/>
      <c r="R2440" s="113"/>
      <c r="S2440" s="113"/>
      <c r="T2440" s="113"/>
      <c r="U2440" s="113"/>
      <c r="V2440" s="113"/>
      <c r="W2440" s="113"/>
      <c r="X2440" s="113"/>
      <c r="Y2440" s="22"/>
      <c r="Z2440" s="22"/>
      <c r="AA2440" s="22"/>
      <c r="AB2440" s="22"/>
      <c r="AC2440" s="22"/>
      <c r="AD2440" s="22"/>
      <c r="AE2440" s="22"/>
    </row>
    <row r="2441" spans="1:31" s="190" customFormat="1">
      <c r="A2441" s="932"/>
      <c r="B2441" s="894"/>
      <c r="C2441" s="1008"/>
      <c r="D2441" s="1009"/>
      <c r="E2441" s="1010" t="s">
        <v>23230</v>
      </c>
      <c r="F2441" s="1011"/>
      <c r="G2441" s="588">
        <v>1</v>
      </c>
      <c r="H2441" s="1012">
        <v>10.34</v>
      </c>
      <c r="I2441" s="1012"/>
      <c r="J2441" s="1012"/>
      <c r="K2441" s="1012"/>
      <c r="L2441" s="1012"/>
      <c r="M2441" s="897"/>
      <c r="O2441" s="115"/>
      <c r="P2441" s="113"/>
      <c r="Q2441" s="113"/>
      <c r="R2441" s="113"/>
      <c r="S2441" s="113"/>
      <c r="T2441" s="113"/>
      <c r="U2441" s="113"/>
      <c r="V2441" s="113"/>
      <c r="W2441" s="113"/>
      <c r="X2441" s="113"/>
      <c r="Y2441" s="22"/>
      <c r="Z2441" s="22"/>
      <c r="AA2441" s="22"/>
      <c r="AB2441" s="22"/>
      <c r="AC2441" s="22"/>
      <c r="AD2441" s="22"/>
      <c r="AE2441" s="22"/>
    </row>
    <row r="2442" spans="1:31" s="190" customFormat="1">
      <c r="A2442" s="932"/>
      <c r="B2442" s="894"/>
      <c r="C2442" s="1008"/>
      <c r="D2442" s="1009"/>
      <c r="E2442" s="1010"/>
      <c r="F2442" s="1011"/>
      <c r="G2442" s="1015">
        <f>SUM(G2432:G2441)</f>
        <v>10</v>
      </c>
      <c r="H2442" s="1016">
        <f>SUM(H2428:H2441)</f>
        <v>67.06</v>
      </c>
      <c r="I2442" s="1012"/>
      <c r="J2442" s="1012"/>
      <c r="K2442" s="1012"/>
      <c r="L2442" s="1012"/>
      <c r="M2442" s="897"/>
      <c r="O2442" s="115"/>
      <c r="P2442" s="113"/>
      <c r="Q2442" s="113"/>
      <c r="R2442" s="113"/>
      <c r="S2442" s="113"/>
      <c r="T2442" s="113"/>
      <c r="U2442" s="113"/>
      <c r="V2442" s="113"/>
      <c r="W2442" s="113"/>
      <c r="X2442" s="113"/>
      <c r="Y2442" s="22"/>
      <c r="Z2442" s="22"/>
      <c r="AA2442" s="22"/>
      <c r="AB2442" s="22"/>
      <c r="AC2442" s="22"/>
      <c r="AD2442" s="22"/>
      <c r="AE2442" s="22"/>
    </row>
    <row r="2443" spans="1:31" s="190" customFormat="1">
      <c r="A2443" s="932"/>
      <c r="B2443" s="894"/>
      <c r="C2443" s="1008"/>
      <c r="D2443" s="1009"/>
      <c r="E2443" s="1010"/>
      <c r="F2443" s="1011"/>
      <c r="G2443" s="588"/>
      <c r="H2443" s="1012"/>
      <c r="I2443" s="1012"/>
      <c r="J2443" s="1012"/>
      <c r="K2443" s="1012"/>
      <c r="L2443" s="1012"/>
      <c r="M2443" s="897"/>
      <c r="O2443" s="115"/>
      <c r="P2443" s="113"/>
      <c r="Q2443" s="113"/>
      <c r="R2443" s="113"/>
      <c r="S2443" s="113"/>
      <c r="T2443" s="113"/>
      <c r="U2443" s="113"/>
      <c r="V2443" s="113"/>
      <c r="W2443" s="113"/>
      <c r="X2443" s="113"/>
      <c r="Y2443" s="22"/>
      <c r="Z2443" s="22"/>
      <c r="AA2443" s="22"/>
      <c r="AB2443" s="22"/>
      <c r="AC2443" s="22"/>
      <c r="AD2443" s="22"/>
      <c r="AE2443" s="22"/>
    </row>
    <row r="2444" spans="1:31" s="190" customFormat="1">
      <c r="A2444" s="932"/>
      <c r="B2444" s="894"/>
      <c r="C2444" s="1008"/>
      <c r="D2444" s="1009"/>
      <c r="E2444" s="1010"/>
      <c r="F2444" s="1011"/>
      <c r="G2444" s="588"/>
      <c r="H2444" s="1012"/>
      <c r="I2444" s="1012"/>
      <c r="J2444" s="1012"/>
      <c r="K2444" s="1012"/>
      <c r="L2444" s="1012"/>
      <c r="M2444" s="897"/>
      <c r="O2444" s="115"/>
      <c r="P2444" s="113"/>
      <c r="Q2444" s="113"/>
      <c r="R2444" s="113"/>
      <c r="S2444" s="113"/>
      <c r="T2444" s="113"/>
      <c r="U2444" s="113"/>
      <c r="V2444" s="113"/>
      <c r="W2444" s="113"/>
      <c r="X2444" s="113"/>
      <c r="Y2444" s="22"/>
      <c r="Z2444" s="22"/>
      <c r="AA2444" s="22"/>
      <c r="AB2444" s="22"/>
      <c r="AC2444" s="22"/>
      <c r="AD2444" s="22"/>
      <c r="AE2444" s="22"/>
    </row>
    <row r="2445" spans="1:31" s="480" customFormat="1">
      <c r="A2445" s="951"/>
      <c r="B2445" s="903">
        <v>14</v>
      </c>
      <c r="C2445" s="1020"/>
      <c r="D2445" s="1020"/>
      <c r="E2445" s="1021" t="s">
        <v>23489</v>
      </c>
      <c r="F2445" s="1022"/>
      <c r="G2445" s="1023"/>
      <c r="H2445" s="1024"/>
      <c r="I2445" s="1024"/>
      <c r="J2445" s="1024"/>
      <c r="K2445" s="1024"/>
      <c r="L2445" s="1024"/>
      <c r="M2445" s="904"/>
      <c r="N2445" s="479"/>
    </row>
    <row r="2446" spans="1:31" s="483" customFormat="1" ht="36.75">
      <c r="A2446" s="927">
        <v>1</v>
      </c>
      <c r="B2446" s="891" t="str">
        <f>$B$2445&amp;"."&amp;A2446</f>
        <v>14.1</v>
      </c>
      <c r="C2446" s="998">
        <f ca="1">VLOOKUP($B2446,'PLANILHA ORÇAMENTÁRIA'!$C:$M,2,0)</f>
        <v>5928</v>
      </c>
      <c r="D2446" s="998" t="str">
        <f ca="1">VLOOKUP($B2446,'PLANILHA ORÇAMENTÁRIA'!$C:$M,3,0)</f>
        <v>SINAPI</v>
      </c>
      <c r="E2446" s="999" t="str">
        <f ca="1">VLOOKUP($B2446,'PLANILHA ORÇAMENTÁRIA'!$C:$M,4,0)</f>
        <v>GUINDAUTO HIDRÁULICO, CAPACIDADE MÁXIMA DE CARGA 6200 KG, MOMENTO MÁXIMO DE CARGA 11,7 TM, ALCANCE MÁXIMO HORIZONTAL 9,70 M, INCLUSIVE CAMINHÃO TOCO PBT 16.000 KG, POTÊNCIA DE 189 CV - CHP DIURNO. AF_06/2014</v>
      </c>
      <c r="F2446" s="1000" t="str">
        <f ca="1">VLOOKUP($B2446,'PLANILHA ORÇAMENTÁRIA'!$C:$M,5,0)</f>
        <v>CHP</v>
      </c>
      <c r="G2446" s="1000" t="s">
        <v>16</v>
      </c>
      <c r="H2446" s="1001" t="s">
        <v>17</v>
      </c>
      <c r="I2446" s="1001" t="s">
        <v>18</v>
      </c>
      <c r="J2446" s="1001" t="s">
        <v>19</v>
      </c>
      <c r="K2446" s="1001" t="s">
        <v>20</v>
      </c>
      <c r="L2446" s="1001" t="s">
        <v>21</v>
      </c>
      <c r="M2446" s="901">
        <f>G2447</f>
        <v>660</v>
      </c>
      <c r="N2446" s="482"/>
    </row>
    <row r="2447" spans="1:31" s="100" customFormat="1">
      <c r="A2447" s="932"/>
      <c r="B2447" s="894"/>
      <c r="C2447" s="1008"/>
      <c r="D2447" s="1009"/>
      <c r="E2447" s="1025" t="s">
        <v>44309</v>
      </c>
      <c r="F2447" s="588"/>
      <c r="G2447" s="1015">
        <v>660</v>
      </c>
      <c r="H2447" s="1012"/>
      <c r="I2447" s="1012"/>
      <c r="J2447" s="1012"/>
      <c r="K2447" s="1012"/>
      <c r="L2447" s="1012"/>
      <c r="M2447" s="895"/>
      <c r="N2447" s="101"/>
      <c r="O2447" s="115"/>
      <c r="P2447" s="113"/>
      <c r="Q2447" s="113"/>
      <c r="R2447" s="113"/>
      <c r="S2447" s="113"/>
      <c r="T2447" s="113"/>
      <c r="U2447" s="113"/>
      <c r="V2447" s="113"/>
      <c r="W2447" s="113"/>
      <c r="X2447" s="113"/>
      <c r="Y2447" s="22"/>
      <c r="Z2447" s="22"/>
      <c r="AA2447" s="22"/>
      <c r="AB2447" s="22"/>
      <c r="AC2447" s="22"/>
      <c r="AD2447" s="22"/>
      <c r="AE2447" s="22"/>
    </row>
    <row r="2448" spans="1:31" s="100" customFormat="1">
      <c r="A2448" s="932"/>
      <c r="B2448" s="894"/>
      <c r="C2448" s="1008"/>
      <c r="D2448" s="1009"/>
      <c r="E2448" s="1010"/>
      <c r="F2448" s="588"/>
      <c r="G2448" s="588"/>
      <c r="H2448" s="1012"/>
      <c r="I2448" s="1012"/>
      <c r="J2448" s="1012"/>
      <c r="K2448" s="1012"/>
      <c r="L2448" s="1012"/>
      <c r="M2448" s="895"/>
      <c r="N2448" s="101"/>
      <c r="O2448" s="114"/>
      <c r="P2448" s="113"/>
      <c r="Q2448" s="113"/>
      <c r="R2448" s="113"/>
      <c r="S2448" s="113"/>
      <c r="T2448" s="113"/>
      <c r="U2448" s="113"/>
      <c r="V2448" s="113"/>
      <c r="W2448" s="113"/>
      <c r="X2448" s="113"/>
      <c r="Y2448" s="22"/>
      <c r="Z2448" s="22"/>
      <c r="AA2448" s="22"/>
      <c r="AB2448" s="22"/>
      <c r="AC2448" s="22"/>
      <c r="AD2448" s="22"/>
      <c r="AE2448" s="22"/>
    </row>
    <row r="2449" spans="1:31" s="483" customFormat="1" ht="36.75">
      <c r="A2449" s="927">
        <v>2</v>
      </c>
      <c r="B2449" s="891" t="str">
        <f>$B$2445&amp;"."&amp;A2449</f>
        <v>14.2</v>
      </c>
      <c r="C2449" s="998">
        <f ca="1">VLOOKUP($B2449,'PLANILHA ORÇAMENTÁRIA'!$C:$M,2,0)</f>
        <v>5930</v>
      </c>
      <c r="D2449" s="998" t="str">
        <f ca="1">VLOOKUP($B2449,'PLANILHA ORÇAMENTÁRIA'!$C:$M,3,0)</f>
        <v>SINAPI</v>
      </c>
      <c r="E2449" s="999" t="str">
        <f ca="1">VLOOKUP($B2449,'PLANILHA ORÇAMENTÁRIA'!$C:$M,4,0)</f>
        <v>GUINDAUTO HIDRÁULICO, CAPACIDADE MÁXIMA DE CARGA 6200 KG, MOMENTO MÁXIMO DE CARGA 11,7 TM, ALCANCE MÁXIMO HORIZONTAL 9,70 M, INCLUSIVE CAMINHÃO TOCO PBT 16.000 KG, POTÊNCIA DE 189 CV - CHI DIURNO. AF_06/2014</v>
      </c>
      <c r="F2449" s="1000" t="str">
        <f ca="1">VLOOKUP($B2449,'PLANILHA ORÇAMENTÁRIA'!$C:$M,5,0)</f>
        <v>CHI</v>
      </c>
      <c r="G2449" s="1000" t="s">
        <v>16</v>
      </c>
      <c r="H2449" s="1001" t="s">
        <v>17</v>
      </c>
      <c r="I2449" s="1001" t="s">
        <v>18</v>
      </c>
      <c r="J2449" s="1001" t="s">
        <v>19</v>
      </c>
      <c r="K2449" s="1001" t="s">
        <v>20</v>
      </c>
      <c r="L2449" s="1001" t="s">
        <v>21</v>
      </c>
      <c r="M2449" s="901">
        <f>G2450</f>
        <v>330</v>
      </c>
      <c r="N2449" s="482"/>
    </row>
    <row r="2450" spans="1:31" s="100" customFormat="1">
      <c r="A2450" s="932"/>
      <c r="B2450" s="894"/>
      <c r="C2450" s="1008"/>
      <c r="D2450" s="1009"/>
      <c r="E2450" s="1025" t="s">
        <v>44309</v>
      </c>
      <c r="F2450" s="588"/>
      <c r="G2450" s="1015">
        <v>330</v>
      </c>
      <c r="H2450" s="1012"/>
      <c r="I2450" s="1012"/>
      <c r="J2450" s="1012"/>
      <c r="K2450" s="1012"/>
      <c r="L2450" s="1012"/>
      <c r="M2450" s="895"/>
      <c r="N2450" s="101"/>
      <c r="O2450" s="115"/>
      <c r="P2450" s="113"/>
      <c r="Q2450" s="113"/>
      <c r="R2450" s="113"/>
      <c r="S2450" s="113"/>
      <c r="T2450" s="113"/>
      <c r="U2450" s="113"/>
      <c r="V2450" s="113"/>
      <c r="W2450" s="113"/>
      <c r="X2450" s="113"/>
      <c r="Y2450" s="22"/>
      <c r="Z2450" s="22"/>
      <c r="AA2450" s="22"/>
      <c r="AB2450" s="22"/>
      <c r="AC2450" s="22"/>
      <c r="AD2450" s="22"/>
      <c r="AE2450" s="22"/>
    </row>
    <row r="2451" spans="1:31" s="100" customFormat="1">
      <c r="A2451" s="932"/>
      <c r="B2451" s="894"/>
      <c r="C2451" s="1008"/>
      <c r="D2451" s="1009"/>
      <c r="E2451" s="1025"/>
      <c r="F2451" s="588"/>
      <c r="G2451" s="588"/>
      <c r="H2451" s="1012"/>
      <c r="I2451" s="1012"/>
      <c r="J2451" s="1012"/>
      <c r="K2451" s="1012"/>
      <c r="L2451" s="1012"/>
      <c r="M2451" s="895"/>
      <c r="N2451" s="101"/>
      <c r="O2451" s="114"/>
      <c r="P2451" s="113"/>
      <c r="Q2451" s="113"/>
      <c r="R2451" s="113"/>
      <c r="S2451" s="113"/>
      <c r="T2451" s="113"/>
      <c r="U2451" s="113"/>
      <c r="V2451" s="113"/>
      <c r="W2451" s="113"/>
      <c r="X2451" s="113"/>
      <c r="Y2451" s="22"/>
      <c r="Z2451" s="22"/>
      <c r="AA2451" s="22"/>
      <c r="AB2451" s="22"/>
      <c r="AC2451" s="22"/>
      <c r="AD2451" s="22"/>
      <c r="AE2451" s="22"/>
    </row>
    <row r="2452" spans="1:31" s="483" customFormat="1" ht="48.75">
      <c r="A2452" s="927">
        <v>3</v>
      </c>
      <c r="B2452" s="891" t="str">
        <f>$B$2445&amp;"."&amp;A2452</f>
        <v>14.3</v>
      </c>
      <c r="C2452" s="998">
        <f ca="1">VLOOKUP($B2452,'PLANILHA ORÇAMENTÁRIA'!$C:$M,2,0)</f>
        <v>105984</v>
      </c>
      <c r="D2452" s="998" t="str">
        <f ca="1">VLOOKUP($B2452,'PLANILHA ORÇAMENTÁRIA'!$C:$M,3,0)</f>
        <v>SINAPI</v>
      </c>
      <c r="E2452" s="999" t="str">
        <f ca="1">VLOOKUP($B2452,'PLANILHA ORÇAMENTÁRIA'!$C:$M,4,0)</f>
        <v>GUINDAUTO HIDRÁULICO, CAPACIDADE MÁXIMA DE CARGA 8500 KG, MOMENTO MÁXIMO DE CARGA 30,4 TM, ALCANCE MÁXIMO HORIZONTAL 14,30 M, INCLUSIVE CAMINHÃO TRUCADO PBT 23.000 KG, POTÊNCIA DE 256 CV E CARROCERIA FIXA ABERTA DE MADEIRA - CHP DIURNO. AF_05/2025</v>
      </c>
      <c r="F2452" s="1000" t="str">
        <f ca="1">VLOOKUP($B2452,'PLANILHA ORÇAMENTÁRIA'!$C:$M,5,0)</f>
        <v>CHP</v>
      </c>
      <c r="G2452" s="1000" t="s">
        <v>16</v>
      </c>
      <c r="H2452" s="1001" t="s">
        <v>17</v>
      </c>
      <c r="I2452" s="1001" t="s">
        <v>18</v>
      </c>
      <c r="J2452" s="1001" t="s">
        <v>19</v>
      </c>
      <c r="K2452" s="1001" t="s">
        <v>20</v>
      </c>
      <c r="L2452" s="1001" t="s">
        <v>21</v>
      </c>
      <c r="M2452" s="901">
        <f>G2453</f>
        <v>660</v>
      </c>
      <c r="N2452" s="482"/>
    </row>
    <row r="2453" spans="1:31" s="100" customFormat="1">
      <c r="A2453" s="932"/>
      <c r="B2453" s="894"/>
      <c r="C2453" s="1008"/>
      <c r="D2453" s="1009"/>
      <c r="E2453" s="1025" t="s">
        <v>44309</v>
      </c>
      <c r="F2453" s="588"/>
      <c r="G2453" s="1015">
        <v>660</v>
      </c>
      <c r="H2453" s="1012"/>
      <c r="I2453" s="1012"/>
      <c r="J2453" s="1012"/>
      <c r="K2453" s="1012"/>
      <c r="L2453" s="1012"/>
      <c r="M2453" s="895"/>
      <c r="N2453" s="101"/>
      <c r="O2453" s="115"/>
      <c r="P2453" s="113"/>
      <c r="Q2453" s="113"/>
      <c r="R2453" s="113"/>
      <c r="S2453" s="113"/>
      <c r="T2453" s="113"/>
      <c r="U2453" s="113"/>
      <c r="V2453" s="113"/>
      <c r="W2453" s="113"/>
      <c r="X2453" s="113"/>
      <c r="Y2453" s="22"/>
      <c r="Z2453" s="22"/>
      <c r="AA2453" s="22"/>
      <c r="AB2453" s="22"/>
      <c r="AC2453" s="22"/>
      <c r="AD2453" s="22"/>
      <c r="AE2453" s="22"/>
    </row>
    <row r="2454" spans="1:31" s="100" customFormat="1">
      <c r="A2454" s="932"/>
      <c r="B2454" s="894"/>
      <c r="C2454" s="1008"/>
      <c r="D2454" s="1009"/>
      <c r="E2454" s="1010"/>
      <c r="F2454" s="588"/>
      <c r="G2454" s="588"/>
      <c r="H2454" s="1012"/>
      <c r="I2454" s="1012"/>
      <c r="J2454" s="1012"/>
      <c r="K2454" s="1012"/>
      <c r="L2454" s="1012"/>
      <c r="M2454" s="895"/>
      <c r="N2454" s="101"/>
      <c r="O2454" s="114"/>
      <c r="P2454" s="113"/>
      <c r="Q2454" s="113"/>
      <c r="R2454" s="113"/>
      <c r="S2454" s="113"/>
      <c r="T2454" s="113"/>
      <c r="U2454" s="113"/>
      <c r="V2454" s="113"/>
      <c r="W2454" s="113"/>
      <c r="X2454" s="113"/>
      <c r="Y2454" s="22"/>
      <c r="Z2454" s="22"/>
      <c r="AA2454" s="22"/>
      <c r="AB2454" s="22"/>
      <c r="AC2454" s="22"/>
      <c r="AD2454" s="22"/>
      <c r="AE2454" s="22"/>
    </row>
    <row r="2455" spans="1:31" s="483" customFormat="1" ht="48.75">
      <c r="A2455" s="927">
        <v>4</v>
      </c>
      <c r="B2455" s="891" t="str">
        <f>$B$2445&amp;"."&amp;A2455</f>
        <v>14.4</v>
      </c>
      <c r="C2455" s="998">
        <f ca="1">VLOOKUP($B2455,'PLANILHA ORÇAMENTÁRIA'!$C:$M,2,0)</f>
        <v>105985</v>
      </c>
      <c r="D2455" s="998" t="str">
        <f ca="1">VLOOKUP($B2455,'PLANILHA ORÇAMENTÁRIA'!$C:$M,3,0)</f>
        <v>SINAPI</v>
      </c>
      <c r="E2455" s="999" t="str">
        <f ca="1">VLOOKUP($B2455,'PLANILHA ORÇAMENTÁRIA'!$C:$M,4,0)</f>
        <v>GUINDAUTO HIDRÁULICO, CAPACIDADE MÁXIMA DE CARGA 8500 KG, MOMENTO MÁXIMO DE CARGA 30,4 TM, ALCANCE MÁXIMO HORIZONTAL 14,30 M, INCLUSIVE CAMINHÃO TRUCADO PBT 23.000 KG, POTÊNCIA DE 256 CV E CARROCERIA FIXA ABERTA DE MADEIRA - CHI DIURNO. AF_05/2025</v>
      </c>
      <c r="F2455" s="1000" t="str">
        <f ca="1">VLOOKUP($B2455,'PLANILHA ORÇAMENTÁRIA'!$C:$M,5,0)</f>
        <v>CHI</v>
      </c>
      <c r="G2455" s="1000" t="s">
        <v>16</v>
      </c>
      <c r="H2455" s="1001" t="s">
        <v>17</v>
      </c>
      <c r="I2455" s="1001" t="s">
        <v>18</v>
      </c>
      <c r="J2455" s="1001" t="s">
        <v>19</v>
      </c>
      <c r="K2455" s="1001" t="s">
        <v>20</v>
      </c>
      <c r="L2455" s="1001" t="s">
        <v>21</v>
      </c>
      <c r="M2455" s="901">
        <f>G2456</f>
        <v>330</v>
      </c>
      <c r="N2455" s="482"/>
    </row>
    <row r="2456" spans="1:31" s="100" customFormat="1">
      <c r="A2456" s="932"/>
      <c r="B2456" s="894"/>
      <c r="C2456" s="1008"/>
      <c r="D2456" s="1009"/>
      <c r="E2456" s="1025" t="s">
        <v>44309</v>
      </c>
      <c r="F2456" s="588"/>
      <c r="G2456" s="1015">
        <v>330</v>
      </c>
      <c r="H2456" s="1012"/>
      <c r="I2456" s="1012"/>
      <c r="J2456" s="1012"/>
      <c r="K2456" s="1012"/>
      <c r="L2456" s="1012"/>
      <c r="M2456" s="895"/>
      <c r="N2456" s="101"/>
      <c r="O2456" s="115"/>
      <c r="P2456" s="113"/>
      <c r="Q2456" s="113"/>
      <c r="R2456" s="113"/>
      <c r="S2456" s="113"/>
      <c r="T2456" s="113"/>
      <c r="U2456" s="113"/>
      <c r="V2456" s="113"/>
      <c r="W2456" s="113"/>
      <c r="X2456" s="113"/>
      <c r="Y2456" s="22"/>
      <c r="Z2456" s="22"/>
      <c r="AA2456" s="22"/>
      <c r="AB2456" s="22"/>
      <c r="AC2456" s="22"/>
      <c r="AD2456" s="22"/>
      <c r="AE2456" s="22"/>
    </row>
    <row r="2457" spans="1:31" s="100" customFormat="1">
      <c r="A2457" s="932"/>
      <c r="B2457" s="894"/>
      <c r="C2457" s="1008"/>
      <c r="D2457" s="1009"/>
      <c r="E2457" s="1025"/>
      <c r="F2457" s="588"/>
      <c r="G2457" s="588"/>
      <c r="H2457" s="1012"/>
      <c r="I2457" s="1012"/>
      <c r="J2457" s="1012"/>
      <c r="K2457" s="1012"/>
      <c r="L2457" s="1012"/>
      <c r="M2457" s="895"/>
      <c r="N2457" s="101"/>
      <c r="O2457" s="114"/>
      <c r="P2457" s="113"/>
      <c r="Q2457" s="113"/>
      <c r="R2457" s="113"/>
      <c r="S2457" s="113"/>
      <c r="T2457" s="113"/>
      <c r="U2457" s="113"/>
      <c r="V2457" s="113"/>
      <c r="W2457" s="113"/>
      <c r="X2457" s="113"/>
      <c r="Y2457" s="22"/>
      <c r="Z2457" s="22"/>
      <c r="AA2457" s="22"/>
      <c r="AB2457" s="22"/>
      <c r="AC2457" s="22"/>
      <c r="AD2457" s="22"/>
      <c r="AE2457" s="22"/>
    </row>
    <row r="2458" spans="1:31" s="483" customFormat="1" ht="36.75">
      <c r="A2458" s="927">
        <v>5</v>
      </c>
      <c r="B2458" s="891" t="str">
        <f>$B$2445&amp;"."&amp;A2458</f>
        <v>14.5</v>
      </c>
      <c r="C2458" s="998">
        <f ca="1">VLOOKUP($B2458,'PLANILHA ORÇAMENTÁRIA'!$C:$M,2,0)</f>
        <v>5824</v>
      </c>
      <c r="D2458" s="998" t="str">
        <f ca="1">VLOOKUP($B2458,'PLANILHA ORÇAMENTÁRIA'!$C:$M,3,0)</f>
        <v>SINAPI</v>
      </c>
      <c r="E2458" s="999" t="str">
        <f ca="1">VLOOKUP($B2458,'PLANILHA ORÇAMENTÁRIA'!$C:$M,4,0)</f>
        <v>CAMINHÃO TOCO, PBT 16.000 KG, CARGA ÚTIL MÁX. 10.685 KG, DIST. ENTRE EIXOS 4,8 M, POTÊNCIA 189 CV, INCLUSIVE CARROCERIA FIXA ABERTA DE MADEIRA P/ TRANSPORTE GERAL DE CARGA SECA, DIMEN. APROX. 2,5 X 7,00 X 0,50 M - CHP DIURNO. AF_06/2014</v>
      </c>
      <c r="F2458" s="1000" t="str">
        <f ca="1">VLOOKUP($B2458,'PLANILHA ORÇAMENTÁRIA'!$C:$M,5,0)</f>
        <v>CHP</v>
      </c>
      <c r="G2458" s="1000" t="s">
        <v>16</v>
      </c>
      <c r="H2458" s="1001" t="s">
        <v>17</v>
      </c>
      <c r="I2458" s="1001" t="s">
        <v>18</v>
      </c>
      <c r="J2458" s="1001" t="s">
        <v>19</v>
      </c>
      <c r="K2458" s="1001" t="s">
        <v>20</v>
      </c>
      <c r="L2458" s="1001" t="s">
        <v>21</v>
      </c>
      <c r="M2458" s="901">
        <f>G2459</f>
        <v>660</v>
      </c>
      <c r="N2458" s="482"/>
    </row>
    <row r="2459" spans="1:31" s="100" customFormat="1">
      <c r="A2459" s="932"/>
      <c r="B2459" s="894"/>
      <c r="C2459" s="1008"/>
      <c r="D2459" s="1009"/>
      <c r="E2459" s="1025" t="s">
        <v>44309</v>
      </c>
      <c r="F2459" s="588"/>
      <c r="G2459" s="1015">
        <v>660</v>
      </c>
      <c r="H2459" s="1012"/>
      <c r="I2459" s="1012"/>
      <c r="J2459" s="1012"/>
      <c r="K2459" s="1012"/>
      <c r="L2459" s="1012"/>
      <c r="M2459" s="895"/>
      <c r="N2459" s="101"/>
      <c r="O2459" s="115"/>
      <c r="P2459" s="113"/>
      <c r="Q2459" s="113"/>
      <c r="R2459" s="113"/>
      <c r="S2459" s="113"/>
      <c r="T2459" s="113"/>
      <c r="U2459" s="113"/>
      <c r="V2459" s="113"/>
      <c r="W2459" s="113"/>
      <c r="X2459" s="113"/>
      <c r="Y2459" s="22"/>
      <c r="Z2459" s="22"/>
      <c r="AA2459" s="22"/>
      <c r="AB2459" s="22"/>
      <c r="AC2459" s="22"/>
      <c r="AD2459" s="22"/>
      <c r="AE2459" s="22"/>
    </row>
    <row r="2460" spans="1:31" s="100" customFormat="1">
      <c r="A2460" s="932"/>
      <c r="B2460" s="894"/>
      <c r="C2460" s="1008"/>
      <c r="D2460" s="1009"/>
      <c r="E2460" s="1025"/>
      <c r="F2460" s="588"/>
      <c r="G2460" s="588"/>
      <c r="H2460" s="1012"/>
      <c r="I2460" s="1012"/>
      <c r="J2460" s="1012"/>
      <c r="K2460" s="1012"/>
      <c r="L2460" s="1012"/>
      <c r="M2460" s="895"/>
      <c r="N2460" s="101"/>
      <c r="O2460" s="114"/>
      <c r="P2460" s="113"/>
      <c r="Q2460" s="113"/>
      <c r="R2460" s="113"/>
      <c r="S2460" s="113"/>
      <c r="T2460" s="113"/>
      <c r="U2460" s="113"/>
      <c r="V2460" s="113"/>
      <c r="W2460" s="113"/>
      <c r="X2460" s="113"/>
      <c r="Y2460" s="22"/>
      <c r="Z2460" s="22"/>
      <c r="AA2460" s="22"/>
      <c r="AB2460" s="22"/>
      <c r="AC2460" s="22"/>
      <c r="AD2460" s="22"/>
      <c r="AE2460" s="22"/>
    </row>
    <row r="2461" spans="1:31" s="483" customFormat="1" ht="36.75">
      <c r="A2461" s="927">
        <v>6</v>
      </c>
      <c r="B2461" s="891" t="str">
        <f>$B$2445&amp;"."&amp;A2461</f>
        <v>14.6</v>
      </c>
      <c r="C2461" s="998">
        <f ca="1">VLOOKUP($B2461,'PLANILHA ORÇAMENTÁRIA'!$C:$M,2,0)</f>
        <v>5826</v>
      </c>
      <c r="D2461" s="998" t="str">
        <f ca="1">VLOOKUP($B2461,'PLANILHA ORÇAMENTÁRIA'!$C:$M,3,0)</f>
        <v>SINAPI</v>
      </c>
      <c r="E2461" s="999" t="str">
        <f ca="1">VLOOKUP($B2461,'PLANILHA ORÇAMENTÁRIA'!$C:$M,4,0)</f>
        <v>CAMINHÃO TOCO, PBT 16.000 KG, CARGA ÚTIL MÁX. 10.685 KG, DIST. ENTRE EIXOS 4,8 M, POTÊNCIA 189 CV, INCLUSIVE CARROCERIA FIXA ABERTA DE MADEIRA P/ TRANSPORTE GERAL DE CARGA SECA, DIMEN. APROX. 2,5 X 7,00 X 0,50 M - CHI DIURNO. AF_06/2014</v>
      </c>
      <c r="F2461" s="1000" t="str">
        <f ca="1">VLOOKUP($B2461,'PLANILHA ORÇAMENTÁRIA'!$C:$M,5,0)</f>
        <v>CHI</v>
      </c>
      <c r="G2461" s="1000" t="s">
        <v>16</v>
      </c>
      <c r="H2461" s="1001" t="s">
        <v>17</v>
      </c>
      <c r="I2461" s="1001" t="s">
        <v>18</v>
      </c>
      <c r="J2461" s="1001" t="s">
        <v>19</v>
      </c>
      <c r="K2461" s="1001" t="s">
        <v>20</v>
      </c>
      <c r="L2461" s="1001" t="s">
        <v>21</v>
      </c>
      <c r="M2461" s="901">
        <f>G2462</f>
        <v>330</v>
      </c>
      <c r="N2461" s="482"/>
    </row>
    <row r="2462" spans="1:31" s="100" customFormat="1">
      <c r="A2462" s="932"/>
      <c r="B2462" s="894"/>
      <c r="C2462" s="1008"/>
      <c r="D2462" s="1009"/>
      <c r="E2462" s="1025" t="s">
        <v>44309</v>
      </c>
      <c r="F2462" s="588"/>
      <c r="G2462" s="1015">
        <v>330</v>
      </c>
      <c r="H2462" s="1012"/>
      <c r="I2462" s="1012"/>
      <c r="J2462" s="1012"/>
      <c r="K2462" s="1012"/>
      <c r="L2462" s="1012"/>
      <c r="M2462" s="895"/>
      <c r="N2462" s="101"/>
      <c r="O2462" s="115"/>
      <c r="P2462" s="113"/>
      <c r="Q2462" s="113"/>
      <c r="R2462" s="113"/>
      <c r="S2462" s="113"/>
      <c r="T2462" s="113"/>
      <c r="U2462" s="113"/>
      <c r="V2462" s="113"/>
      <c r="W2462" s="113"/>
      <c r="X2462" s="113"/>
      <c r="Y2462" s="22"/>
      <c r="Z2462" s="22"/>
      <c r="AA2462" s="22"/>
      <c r="AB2462" s="22"/>
      <c r="AC2462" s="22"/>
      <c r="AD2462" s="22"/>
      <c r="AE2462" s="22"/>
    </row>
    <row r="2463" spans="1:31" s="100" customFormat="1">
      <c r="A2463" s="932"/>
      <c r="B2463" s="894"/>
      <c r="C2463" s="1008"/>
      <c r="D2463" s="1009"/>
      <c r="E2463" s="1025"/>
      <c r="F2463" s="588"/>
      <c r="G2463" s="588"/>
      <c r="H2463" s="1012"/>
      <c r="I2463" s="1012"/>
      <c r="J2463" s="1012"/>
      <c r="K2463" s="1012"/>
      <c r="L2463" s="1012"/>
      <c r="M2463" s="895"/>
      <c r="N2463" s="101"/>
      <c r="O2463" s="114"/>
      <c r="P2463" s="113"/>
      <c r="Q2463" s="113"/>
      <c r="R2463" s="113"/>
      <c r="S2463" s="113"/>
      <c r="T2463" s="113"/>
      <c r="U2463" s="113"/>
      <c r="V2463" s="113"/>
      <c r="W2463" s="113"/>
      <c r="X2463" s="113"/>
      <c r="Y2463" s="22"/>
      <c r="Z2463" s="22"/>
      <c r="AA2463" s="22"/>
      <c r="AB2463" s="22"/>
      <c r="AC2463" s="22"/>
      <c r="AD2463" s="22"/>
      <c r="AE2463" s="22"/>
    </row>
    <row r="2464" spans="1:31" s="483" customFormat="1">
      <c r="A2464" s="927">
        <v>7</v>
      </c>
      <c r="B2464" s="891" t="str">
        <f>$B$2445&amp;"."&amp;A2464</f>
        <v>14.7</v>
      </c>
      <c r="C2464" s="998" t="str">
        <f ca="1">VLOOKUP($B2464,'PLANILHA ORÇAMENTÁRIA'!$C:$M,2,0)</f>
        <v>50.20.06</v>
      </c>
      <c r="D2464" s="998" t="str">
        <f ca="1">VLOOKUP($B2464,'PLANILHA ORÇAMENTÁRIA'!$C:$M,3,0)</f>
        <v>SUDECAP</v>
      </c>
      <c r="E2464" s="999" t="str">
        <f ca="1">VLOOKUP($B2464,'PLANILHA ORÇAMENTÁRIA'!$C:$M,4,0)</f>
        <v>CHP/RETROESCAVADEIRA TRAÇÃO 4X2, 85HP, CAÇAMBA 610MM / 0,22M3 OU EQUIVALENTE</v>
      </c>
      <c r="F2464" s="1000" t="str">
        <f ca="1">VLOOKUP($B2464,'PLANILHA ORÇAMENTÁRIA'!$C:$M,5,0)</f>
        <v>H</v>
      </c>
      <c r="G2464" s="1000" t="s">
        <v>16</v>
      </c>
      <c r="H2464" s="1001" t="s">
        <v>17</v>
      </c>
      <c r="I2464" s="1001" t="s">
        <v>18</v>
      </c>
      <c r="J2464" s="1001" t="s">
        <v>19</v>
      </c>
      <c r="K2464" s="1001" t="s">
        <v>20</v>
      </c>
      <c r="L2464" s="1001" t="s">
        <v>21</v>
      </c>
      <c r="M2464" s="901">
        <f>SUM(G2465:G2466)</f>
        <v>660</v>
      </c>
      <c r="N2464" s="482"/>
    </row>
    <row r="2465" spans="1:31" s="100" customFormat="1">
      <c r="A2465" s="932"/>
      <c r="B2465" s="894"/>
      <c r="C2465" s="1008"/>
      <c r="D2465" s="1009"/>
      <c r="E2465" s="1025" t="s">
        <v>44309</v>
      </c>
      <c r="F2465" s="588"/>
      <c r="G2465" s="588">
        <v>660</v>
      </c>
      <c r="H2465" s="1012"/>
      <c r="I2465" s="1012"/>
      <c r="J2465" s="1012"/>
      <c r="K2465" s="1012"/>
      <c r="L2465" s="1012"/>
      <c r="M2465" s="895"/>
      <c r="N2465" s="101"/>
      <c r="O2465" s="115"/>
      <c r="P2465" s="113"/>
      <c r="Q2465" s="113"/>
      <c r="R2465" s="113"/>
      <c r="S2465" s="113"/>
      <c r="T2465" s="113"/>
      <c r="U2465" s="113"/>
      <c r="V2465" s="113"/>
      <c r="W2465" s="113"/>
      <c r="X2465" s="113"/>
      <c r="Y2465" s="22"/>
      <c r="Z2465" s="22"/>
      <c r="AA2465" s="22"/>
      <c r="AB2465" s="22"/>
      <c r="AC2465" s="22"/>
      <c r="AD2465" s="22"/>
      <c r="AE2465" s="22"/>
    </row>
    <row r="2466" spans="1:31" s="100" customFormat="1">
      <c r="A2466" s="932"/>
      <c r="B2466" s="894"/>
      <c r="C2466" s="1008"/>
      <c r="D2466" s="1009"/>
      <c r="E2466" s="1010"/>
      <c r="F2466" s="588"/>
      <c r="G2466" s="588"/>
      <c r="H2466" s="1012"/>
      <c r="I2466" s="1012"/>
      <c r="J2466" s="1012"/>
      <c r="K2466" s="1012"/>
      <c r="L2466" s="1012"/>
      <c r="M2466" s="895"/>
      <c r="N2466" s="101"/>
      <c r="O2466" s="115"/>
      <c r="P2466" s="113"/>
      <c r="Q2466" s="113"/>
      <c r="R2466" s="113"/>
      <c r="S2466" s="113"/>
      <c r="T2466" s="113"/>
      <c r="U2466" s="113"/>
      <c r="V2466" s="113"/>
      <c r="W2466" s="113"/>
      <c r="X2466" s="113"/>
      <c r="Y2466" s="22"/>
      <c r="Z2466" s="22"/>
      <c r="AA2466" s="22"/>
      <c r="AB2466" s="22"/>
      <c r="AC2466" s="22"/>
      <c r="AD2466" s="22"/>
      <c r="AE2466" s="22"/>
    </row>
    <row r="2467" spans="1:31" s="100" customFormat="1">
      <c r="A2467" s="932"/>
      <c r="B2467" s="894"/>
      <c r="C2467" s="1008"/>
      <c r="D2467" s="1009"/>
      <c r="E2467" s="1025"/>
      <c r="F2467" s="588"/>
      <c r="G2467" s="588"/>
      <c r="H2467" s="1012"/>
      <c r="I2467" s="1012"/>
      <c r="J2467" s="1012"/>
      <c r="K2467" s="1012"/>
      <c r="L2467" s="1012"/>
      <c r="M2467" s="895"/>
      <c r="N2467" s="101"/>
      <c r="O2467" s="114"/>
      <c r="P2467" s="113"/>
      <c r="Q2467" s="113"/>
      <c r="R2467" s="113"/>
      <c r="S2467" s="113"/>
      <c r="T2467" s="113"/>
      <c r="U2467" s="113"/>
      <c r="V2467" s="113"/>
      <c r="W2467" s="113"/>
      <c r="X2467" s="113"/>
      <c r="Y2467" s="22"/>
      <c r="Z2467" s="22"/>
      <c r="AA2467" s="22"/>
      <c r="AB2467" s="22"/>
      <c r="AC2467" s="22"/>
      <c r="AD2467" s="22"/>
      <c r="AE2467" s="22"/>
    </row>
    <row r="2468" spans="1:31" s="483" customFormat="1">
      <c r="A2468" s="927">
        <v>8</v>
      </c>
      <c r="B2468" s="891" t="str">
        <f>$B$2445&amp;"."&amp;A2468</f>
        <v>14.8</v>
      </c>
      <c r="C2468" s="998" t="str">
        <f ca="1">VLOOKUP($B2468,'PLANILHA ORÇAMENTÁRIA'!$C:$M,2,0)</f>
        <v>50.20.07</v>
      </c>
      <c r="D2468" s="998" t="str">
        <f ca="1">VLOOKUP($B2468,'PLANILHA ORÇAMENTÁRIA'!$C:$M,3,0)</f>
        <v>SUDECAP</v>
      </c>
      <c r="E2468" s="999" t="str">
        <f ca="1">VLOOKUP($B2468,'PLANILHA ORÇAMENTÁRIA'!$C:$M,4,0)</f>
        <v>CHI/RETROESCAVADEIRA TRAÇÃO 4X2, 85HP, CAÇAMBA 610MM / 0,22M3 OU EQUIVALENTE</v>
      </c>
      <c r="F2468" s="1000" t="str">
        <f ca="1">VLOOKUP($B2468,'PLANILHA ORÇAMENTÁRIA'!$C:$M,5,0)</f>
        <v>H</v>
      </c>
      <c r="G2468" s="1000" t="s">
        <v>16</v>
      </c>
      <c r="H2468" s="1001" t="s">
        <v>17</v>
      </c>
      <c r="I2468" s="1001" t="s">
        <v>18</v>
      </c>
      <c r="J2468" s="1001" t="s">
        <v>19</v>
      </c>
      <c r="K2468" s="1001" t="s">
        <v>20</v>
      </c>
      <c r="L2468" s="1001" t="s">
        <v>21</v>
      </c>
      <c r="M2468" s="901">
        <f>G2469</f>
        <v>330</v>
      </c>
      <c r="N2468" s="482"/>
    </row>
    <row r="2469" spans="1:31" s="100" customFormat="1">
      <c r="A2469" s="932"/>
      <c r="B2469" s="894"/>
      <c r="C2469" s="1008"/>
      <c r="D2469" s="1009"/>
      <c r="E2469" s="1025" t="s">
        <v>44309</v>
      </c>
      <c r="F2469" s="588"/>
      <c r="G2469" s="1015">
        <v>330</v>
      </c>
      <c r="H2469" s="1012"/>
      <c r="I2469" s="1012"/>
      <c r="J2469" s="1012"/>
      <c r="K2469" s="1012"/>
      <c r="L2469" s="1012"/>
      <c r="M2469" s="895"/>
      <c r="N2469" s="101"/>
      <c r="O2469" s="115"/>
      <c r="P2469" s="113"/>
      <c r="Q2469" s="113"/>
      <c r="R2469" s="113"/>
      <c r="S2469" s="113"/>
      <c r="T2469" s="113"/>
      <c r="U2469" s="113"/>
      <c r="V2469" s="113"/>
      <c r="W2469" s="113"/>
      <c r="X2469" s="113"/>
      <c r="Y2469" s="22"/>
      <c r="Z2469" s="22"/>
      <c r="AA2469" s="22"/>
      <c r="AB2469" s="22"/>
      <c r="AC2469" s="22"/>
      <c r="AD2469" s="22"/>
      <c r="AE2469" s="22"/>
    </row>
    <row r="2470" spans="1:31" s="100" customFormat="1">
      <c r="A2470" s="932"/>
      <c r="B2470" s="894"/>
      <c r="C2470" s="1008"/>
      <c r="D2470" s="1009"/>
      <c r="E2470" s="1025"/>
      <c r="F2470" s="588"/>
      <c r="G2470" s="588"/>
      <c r="H2470" s="1012"/>
      <c r="I2470" s="1012"/>
      <c r="J2470" s="1012"/>
      <c r="K2470" s="1012"/>
      <c r="L2470" s="1012"/>
      <c r="M2470" s="895"/>
      <c r="N2470" s="101"/>
      <c r="O2470" s="114"/>
      <c r="P2470" s="113"/>
      <c r="Q2470" s="113"/>
      <c r="R2470" s="113"/>
      <c r="S2470" s="113"/>
      <c r="T2470" s="113"/>
      <c r="U2470" s="113"/>
      <c r="V2470" s="113"/>
      <c r="W2470" s="113"/>
      <c r="X2470" s="113"/>
      <c r="Y2470" s="22"/>
      <c r="Z2470" s="22"/>
      <c r="AA2470" s="22"/>
      <c r="AB2470" s="22"/>
      <c r="AC2470" s="22"/>
      <c r="AD2470" s="22"/>
      <c r="AE2470" s="22"/>
    </row>
    <row r="2471" spans="1:31" s="483" customFormat="1" ht="36.75">
      <c r="A2471" s="927">
        <v>9</v>
      </c>
      <c r="B2471" s="891" t="str">
        <f>$B$2445&amp;"."&amp;A2471</f>
        <v>14.9</v>
      </c>
      <c r="C2471" s="998">
        <f ca="1">VLOOKUP($B2471,'PLANILHA ORÇAMENTÁRIA'!$C:$M,2,0)</f>
        <v>6259</v>
      </c>
      <c r="D2471" s="998" t="str">
        <f ca="1">VLOOKUP($B2471,'PLANILHA ORÇAMENTÁRIA'!$C:$M,3,0)</f>
        <v>SINAPI</v>
      </c>
      <c r="E2471" s="999" t="str">
        <f ca="1">VLOOKUP($B2471,'PLANILHA ORÇAMENTÁRIA'!$C:$M,4,0)</f>
        <v>CAMINHÃO PIPA 6.000 L, PESO BRUTO TOTAL 13.000 KG, DISTÂNCIA ENTRE EIXOS 4,80 M, POTÊNCIA 189 CV INCLUSIVE TANQUE DE AÇO PARA TRANSPORTE DE ÁGUA, CAPACIDADE 6 M3 - CHP DIURNO. AF_06/2014</v>
      </c>
      <c r="F2471" s="1000" t="str">
        <f ca="1">VLOOKUP($B2471,'PLANILHA ORÇAMENTÁRIA'!$C:$M,5,0)</f>
        <v>CHP</v>
      </c>
      <c r="G2471" s="1000" t="s">
        <v>16</v>
      </c>
      <c r="H2471" s="1001" t="s">
        <v>17</v>
      </c>
      <c r="I2471" s="1001" t="s">
        <v>18</v>
      </c>
      <c r="J2471" s="1001" t="s">
        <v>19</v>
      </c>
      <c r="K2471" s="1001" t="s">
        <v>20</v>
      </c>
      <c r="L2471" s="1001" t="s">
        <v>21</v>
      </c>
      <c r="M2471" s="901">
        <f>G2472</f>
        <v>660</v>
      </c>
      <c r="N2471" s="482"/>
    </row>
    <row r="2472" spans="1:31" s="100" customFormat="1">
      <c r="A2472" s="932"/>
      <c r="B2472" s="894"/>
      <c r="C2472" s="1008"/>
      <c r="D2472" s="1009"/>
      <c r="E2472" s="1025" t="s">
        <v>44309</v>
      </c>
      <c r="F2472" s="588"/>
      <c r="G2472" s="1015">
        <v>660</v>
      </c>
      <c r="H2472" s="1012"/>
      <c r="I2472" s="1012"/>
      <c r="J2472" s="1012"/>
      <c r="K2472" s="1012"/>
      <c r="L2472" s="1012"/>
      <c r="M2472" s="895"/>
      <c r="N2472" s="101"/>
      <c r="O2472" s="115"/>
      <c r="P2472" s="113"/>
      <c r="Q2472" s="113"/>
      <c r="R2472" s="113"/>
      <c r="S2472" s="113"/>
      <c r="T2472" s="113"/>
      <c r="U2472" s="113"/>
      <c r="V2472" s="113"/>
      <c r="W2472" s="113"/>
      <c r="X2472" s="113"/>
      <c r="Y2472" s="22"/>
      <c r="Z2472" s="22"/>
      <c r="AA2472" s="22"/>
      <c r="AB2472" s="22"/>
      <c r="AC2472" s="22"/>
      <c r="AD2472" s="22"/>
      <c r="AE2472" s="22"/>
    </row>
    <row r="2473" spans="1:31" s="100" customFormat="1">
      <c r="A2473" s="932"/>
      <c r="B2473" s="894"/>
      <c r="C2473" s="1008"/>
      <c r="D2473" s="1009"/>
      <c r="E2473" s="1025"/>
      <c r="F2473" s="588"/>
      <c r="G2473" s="588"/>
      <c r="H2473" s="1012"/>
      <c r="I2473" s="1012"/>
      <c r="J2473" s="1012"/>
      <c r="K2473" s="1012"/>
      <c r="L2473" s="1012"/>
      <c r="M2473" s="895"/>
      <c r="N2473" s="101"/>
      <c r="O2473" s="114"/>
      <c r="P2473" s="113"/>
      <c r="Q2473" s="113"/>
      <c r="R2473" s="113"/>
      <c r="S2473" s="113"/>
      <c r="T2473" s="113"/>
      <c r="U2473" s="113"/>
      <c r="V2473" s="113"/>
      <c r="W2473" s="113"/>
      <c r="X2473" s="113"/>
      <c r="Y2473" s="22"/>
      <c r="Z2473" s="22"/>
      <c r="AA2473" s="22"/>
      <c r="AB2473" s="22"/>
      <c r="AC2473" s="22"/>
      <c r="AD2473" s="22"/>
      <c r="AE2473" s="22"/>
    </row>
    <row r="2474" spans="1:31" s="483" customFormat="1" ht="36.75">
      <c r="A2474" s="927">
        <v>10</v>
      </c>
      <c r="B2474" s="891" t="str">
        <f>$B$2445&amp;"."&amp;A2474</f>
        <v>14.10</v>
      </c>
      <c r="C2474" s="998">
        <f ca="1">VLOOKUP($B2474,'PLANILHA ORÇAMENTÁRIA'!$C:$M,2,0)</f>
        <v>6260</v>
      </c>
      <c r="D2474" s="998" t="str">
        <f ca="1">VLOOKUP($B2474,'PLANILHA ORÇAMENTÁRIA'!$C:$M,3,0)</f>
        <v>SINAPI</v>
      </c>
      <c r="E2474" s="999" t="str">
        <f ca="1">VLOOKUP($B2474,'PLANILHA ORÇAMENTÁRIA'!$C:$M,4,0)</f>
        <v>CAMINHÃO PIPA 6.000 L, PESO BRUTO TOTAL 13.000 KG, DISTÂNCIA ENTRE EIXOS 4,80 M, POTÊNCIA 189 CV INCLUSIVE TANQUE DE AÇO PARA TRANSPORTE DE ÁGUA, CAPACIDADE 6 M3 - CHI DIURNO. AF_06/2014</v>
      </c>
      <c r="F2474" s="1000" t="str">
        <f ca="1">VLOOKUP($B2474,'PLANILHA ORÇAMENTÁRIA'!$C:$M,5,0)</f>
        <v>CHI</v>
      </c>
      <c r="G2474" s="1000" t="s">
        <v>16</v>
      </c>
      <c r="H2474" s="1001" t="s">
        <v>17</v>
      </c>
      <c r="I2474" s="1001" t="s">
        <v>18</v>
      </c>
      <c r="J2474" s="1001" t="s">
        <v>19</v>
      </c>
      <c r="K2474" s="1001" t="s">
        <v>20</v>
      </c>
      <c r="L2474" s="1001" t="s">
        <v>21</v>
      </c>
      <c r="M2474" s="901">
        <f>G2475</f>
        <v>330</v>
      </c>
      <c r="N2474" s="482"/>
    </row>
    <row r="2475" spans="1:31" s="100" customFormat="1">
      <c r="A2475" s="932"/>
      <c r="B2475" s="894"/>
      <c r="C2475" s="1008"/>
      <c r="D2475" s="1009"/>
      <c r="E2475" s="1025" t="s">
        <v>44309</v>
      </c>
      <c r="F2475" s="588"/>
      <c r="G2475" s="1015">
        <v>330</v>
      </c>
      <c r="H2475" s="1012"/>
      <c r="I2475" s="1012"/>
      <c r="J2475" s="1012"/>
      <c r="K2475" s="1012"/>
      <c r="L2475" s="1012"/>
      <c r="M2475" s="895"/>
      <c r="N2475" s="101"/>
      <c r="O2475" s="115"/>
      <c r="P2475" s="113"/>
      <c r="Q2475" s="113"/>
      <c r="R2475" s="113"/>
      <c r="S2475" s="113"/>
      <c r="T2475" s="113"/>
      <c r="U2475" s="113"/>
      <c r="V2475" s="113"/>
      <c r="W2475" s="113"/>
      <c r="X2475" s="113"/>
      <c r="Y2475" s="22"/>
      <c r="Z2475" s="22"/>
      <c r="AA2475" s="22"/>
      <c r="AB2475" s="22"/>
      <c r="AC2475" s="22"/>
      <c r="AD2475" s="22"/>
      <c r="AE2475" s="22"/>
    </row>
    <row r="2476" spans="1:31" s="100" customFormat="1">
      <c r="A2476" s="932"/>
      <c r="B2476" s="894"/>
      <c r="C2476" s="1008"/>
      <c r="D2476" s="1009"/>
      <c r="E2476" s="1025"/>
      <c r="F2476" s="588"/>
      <c r="G2476" s="588"/>
      <c r="H2476" s="1012"/>
      <c r="I2476" s="1012"/>
      <c r="J2476" s="1012"/>
      <c r="K2476" s="1012"/>
      <c r="L2476" s="1012"/>
      <c r="M2476" s="895"/>
      <c r="N2476" s="101"/>
      <c r="O2476" s="114"/>
      <c r="P2476" s="113"/>
      <c r="Q2476" s="113"/>
      <c r="R2476" s="113"/>
      <c r="S2476" s="113"/>
      <c r="T2476" s="113"/>
      <c r="U2476" s="113"/>
      <c r="V2476" s="113"/>
      <c r="W2476" s="113"/>
      <c r="X2476" s="113"/>
      <c r="Y2476" s="22"/>
      <c r="Z2476" s="22"/>
      <c r="AA2476" s="22"/>
      <c r="AB2476" s="22"/>
      <c r="AC2476" s="22"/>
      <c r="AD2476" s="22"/>
      <c r="AE2476" s="22"/>
    </row>
    <row r="2477" spans="1:31" s="483" customFormat="1" ht="24.75">
      <c r="A2477" s="927">
        <v>11</v>
      </c>
      <c r="B2477" s="891" t="str">
        <f>$B$2445&amp;"."&amp;A2477</f>
        <v>14.11</v>
      </c>
      <c r="C2477" s="998">
        <f ca="1">VLOOKUP($B2477,'PLANILHA ORÇAMENTÁRIA'!$C:$M,2,0)</f>
        <v>89273</v>
      </c>
      <c r="D2477" s="998" t="str">
        <f ca="1">VLOOKUP($B2477,'PLANILHA ORÇAMENTÁRIA'!$C:$M,3,0)</f>
        <v>SINAPI</v>
      </c>
      <c r="E2477" s="999" t="str">
        <f ca="1">VLOOKUP($B2477,'PLANILHA ORÇAMENTÁRIA'!$C:$M,4,0)</f>
        <v>GUINDASTE HIDRÁULICO AUTOPROPELIDO, COM LANÇA TELESCÓPICA 28,80 M, CAPACIDADE MÁXIMA 30 T, POTÊNCIA 97 KW, TRAÇÃO 4 X 4 - CHI DIURNO. AF_11/2014</v>
      </c>
      <c r="F2477" s="1000" t="str">
        <f ca="1">VLOOKUP($B2477,'PLANILHA ORÇAMENTÁRIA'!$C:$M,5,0)</f>
        <v>CHI</v>
      </c>
      <c r="G2477" s="1000" t="s">
        <v>16</v>
      </c>
      <c r="H2477" s="1001" t="s">
        <v>17</v>
      </c>
      <c r="I2477" s="1001" t="s">
        <v>18</v>
      </c>
      <c r="J2477" s="1001" t="s">
        <v>19</v>
      </c>
      <c r="K2477" s="1001" t="s">
        <v>20</v>
      </c>
      <c r="L2477" s="1001" t="s">
        <v>21</v>
      </c>
      <c r="M2477" s="901">
        <f>G2478</f>
        <v>660</v>
      </c>
      <c r="N2477" s="482"/>
    </row>
    <row r="2478" spans="1:31" s="100" customFormat="1">
      <c r="A2478" s="932"/>
      <c r="B2478" s="894"/>
      <c r="C2478" s="1008"/>
      <c r="D2478" s="1009"/>
      <c r="E2478" s="1025" t="s">
        <v>44309</v>
      </c>
      <c r="F2478" s="588"/>
      <c r="G2478" s="1015">
        <v>660</v>
      </c>
      <c r="H2478" s="1012"/>
      <c r="I2478" s="1012"/>
      <c r="J2478" s="1012"/>
      <c r="K2478" s="1012"/>
      <c r="L2478" s="1012"/>
      <c r="M2478" s="895"/>
      <c r="N2478" s="101"/>
      <c r="O2478" s="115"/>
      <c r="P2478" s="113"/>
      <c r="Q2478" s="113"/>
      <c r="R2478" s="113"/>
      <c r="S2478" s="113"/>
      <c r="T2478" s="113"/>
      <c r="U2478" s="113"/>
      <c r="V2478" s="113"/>
      <c r="W2478" s="113"/>
      <c r="X2478" s="113"/>
      <c r="Y2478" s="22"/>
      <c r="Z2478" s="22"/>
      <c r="AA2478" s="22"/>
      <c r="AB2478" s="22"/>
      <c r="AC2478" s="22"/>
      <c r="AD2478" s="22"/>
      <c r="AE2478" s="22"/>
    </row>
    <row r="2479" spans="1:31" s="100" customFormat="1">
      <c r="A2479" s="932"/>
      <c r="B2479" s="894"/>
      <c r="C2479" s="1008"/>
      <c r="D2479" s="1009"/>
      <c r="E2479" s="1010"/>
      <c r="F2479" s="588"/>
      <c r="G2479" s="588"/>
      <c r="H2479" s="1012"/>
      <c r="I2479" s="1012"/>
      <c r="J2479" s="1012"/>
      <c r="K2479" s="1012"/>
      <c r="L2479" s="1012"/>
      <c r="M2479" s="895"/>
      <c r="N2479" s="101"/>
      <c r="O2479" s="114"/>
      <c r="P2479" s="113"/>
      <c r="Q2479" s="113"/>
      <c r="R2479" s="113"/>
      <c r="S2479" s="113"/>
      <c r="T2479" s="113"/>
      <c r="U2479" s="113"/>
      <c r="V2479" s="113"/>
      <c r="W2479" s="113"/>
      <c r="X2479" s="113"/>
      <c r="Y2479" s="22"/>
      <c r="Z2479" s="22"/>
      <c r="AA2479" s="22"/>
      <c r="AB2479" s="22"/>
      <c r="AC2479" s="22"/>
      <c r="AD2479" s="22"/>
      <c r="AE2479" s="22"/>
    </row>
    <row r="2480" spans="1:31" s="483" customFormat="1" ht="24.75">
      <c r="A2480" s="927">
        <v>12</v>
      </c>
      <c r="B2480" s="891" t="str">
        <f>$B$2445&amp;"."&amp;A2480</f>
        <v>14.12</v>
      </c>
      <c r="C2480" s="998">
        <f ca="1">VLOOKUP($B2480,'PLANILHA ORÇAMENTÁRIA'!$C:$M,2,0)</f>
        <v>89272</v>
      </c>
      <c r="D2480" s="998" t="str">
        <f ca="1">VLOOKUP($B2480,'PLANILHA ORÇAMENTÁRIA'!$C:$M,3,0)</f>
        <v>SINAPI</v>
      </c>
      <c r="E2480" s="999" t="str">
        <f ca="1">VLOOKUP($B2480,'PLANILHA ORÇAMENTÁRIA'!$C:$M,4,0)</f>
        <v>GUINDASTE HIDRÁULICO AUTOPROPELIDO, COM LANÇA TELESCÓPICA 28,80 M, CAPACIDADE MÁXIMA 30 T, POTÊNCIA 97 KW, TRAÇÃO 4 X 4 - CHP DIURNO. AF_11/2014</v>
      </c>
      <c r="F2480" s="1000" t="str">
        <f ca="1">VLOOKUP($B2480,'PLANILHA ORÇAMENTÁRIA'!$C:$M,5,0)</f>
        <v>CHP</v>
      </c>
      <c r="G2480" s="1000" t="s">
        <v>16</v>
      </c>
      <c r="H2480" s="1001" t="s">
        <v>17</v>
      </c>
      <c r="I2480" s="1001" t="s">
        <v>18</v>
      </c>
      <c r="J2480" s="1001" t="s">
        <v>19</v>
      </c>
      <c r="K2480" s="1001" t="s">
        <v>20</v>
      </c>
      <c r="L2480" s="1001" t="s">
        <v>21</v>
      </c>
      <c r="M2480" s="901">
        <f>G2481</f>
        <v>330</v>
      </c>
      <c r="N2480" s="482"/>
    </row>
    <row r="2481" spans="1:31" s="100" customFormat="1">
      <c r="A2481" s="932"/>
      <c r="B2481" s="894"/>
      <c r="C2481" s="1008"/>
      <c r="D2481" s="1009"/>
      <c r="E2481" s="1025" t="s">
        <v>44309</v>
      </c>
      <c r="F2481" s="588"/>
      <c r="G2481" s="1015">
        <v>330</v>
      </c>
      <c r="H2481" s="1012"/>
      <c r="I2481" s="1012"/>
      <c r="J2481" s="1012"/>
      <c r="K2481" s="1012"/>
      <c r="L2481" s="1012"/>
      <c r="M2481" s="895"/>
      <c r="N2481" s="101"/>
      <c r="O2481" s="115"/>
      <c r="P2481" s="113"/>
      <c r="Q2481" s="113"/>
      <c r="R2481" s="113"/>
      <c r="S2481" s="113"/>
      <c r="T2481" s="113"/>
      <c r="U2481" s="113"/>
      <c r="V2481" s="113"/>
      <c r="W2481" s="113"/>
      <c r="X2481" s="113"/>
      <c r="Y2481" s="22"/>
      <c r="Z2481" s="22"/>
      <c r="AA2481" s="22"/>
      <c r="AB2481" s="22"/>
      <c r="AC2481" s="22"/>
      <c r="AD2481" s="22"/>
      <c r="AE2481" s="22"/>
    </row>
    <row r="2482" spans="1:31" s="100" customFormat="1">
      <c r="A2482" s="932"/>
      <c r="B2482" s="894"/>
      <c r="C2482" s="1008"/>
      <c r="D2482" s="1009"/>
      <c r="E2482" s="1025"/>
      <c r="F2482" s="588"/>
      <c r="G2482" s="588"/>
      <c r="H2482" s="1012"/>
      <c r="I2482" s="1012"/>
      <c r="J2482" s="1012"/>
      <c r="K2482" s="1012"/>
      <c r="L2482" s="1012"/>
      <c r="M2482" s="895"/>
      <c r="N2482" s="101"/>
      <c r="O2482" s="114"/>
      <c r="P2482" s="113"/>
      <c r="Q2482" s="113"/>
      <c r="R2482" s="113"/>
      <c r="S2482" s="113"/>
      <c r="T2482" s="113"/>
      <c r="U2482" s="113"/>
      <c r="V2482" s="113"/>
      <c r="W2482" s="113"/>
      <c r="X2482" s="113"/>
      <c r="Y2482" s="22"/>
      <c r="Z2482" s="22"/>
      <c r="AA2482" s="22"/>
      <c r="AB2482" s="22"/>
      <c r="AC2482" s="22"/>
      <c r="AD2482" s="22"/>
      <c r="AE2482" s="22"/>
    </row>
    <row r="2483" spans="1:31" s="480" customFormat="1">
      <c r="A2483" s="951"/>
      <c r="B2483" s="903">
        <v>15</v>
      </c>
      <c r="C2483" s="1020"/>
      <c r="D2483" s="1020"/>
      <c r="E2483" s="1021" t="s">
        <v>10536</v>
      </c>
      <c r="F2483" s="1022"/>
      <c r="G2483" s="1023"/>
      <c r="H2483" s="1024"/>
      <c r="I2483" s="1024"/>
      <c r="J2483" s="1024"/>
      <c r="K2483" s="1024"/>
      <c r="L2483" s="1024"/>
      <c r="M2483" s="904"/>
      <c r="N2483" s="479"/>
    </row>
    <row r="2484" spans="1:31" s="483" customFormat="1">
      <c r="A2484" s="927">
        <v>1</v>
      </c>
      <c r="B2484" s="891" t="str">
        <f>$B$2483&amp;"."&amp;A2484</f>
        <v>15.1</v>
      </c>
      <c r="C2484" s="998" t="str">
        <f ca="1">VLOOKUP($B2484,'PLANILHA ORÇAMENTÁRIA'!$C:$M,2,0)</f>
        <v>ED-50266</v>
      </c>
      <c r="D2484" s="998" t="str">
        <f ca="1">VLOOKUP($B2484,'PLANILHA ORÇAMENTÁRIA'!$C:$M,3,0)</f>
        <v>SEINFRA-MG</v>
      </c>
      <c r="E2484" s="999" t="str">
        <f ca="1">VLOOKUP($B2484,'PLANILHA ORÇAMENTÁRIA'!$C:$M,4,0)</f>
        <v>LIMPEZA FINAL PARA ENTREGA DA OBRA</v>
      </c>
      <c r="F2484" s="998" t="str">
        <f ca="1">VLOOKUP($B2484,'PLANILHA ORÇAMENTÁRIA'!$C:$M,5,0)</f>
        <v>M2</v>
      </c>
      <c r="G2484" s="1000" t="s">
        <v>16</v>
      </c>
      <c r="H2484" s="1001" t="s">
        <v>17</v>
      </c>
      <c r="I2484" s="1001" t="s">
        <v>18</v>
      </c>
      <c r="J2484" s="1001" t="s">
        <v>19</v>
      </c>
      <c r="K2484" s="1001" t="s">
        <v>20</v>
      </c>
      <c r="L2484" s="1001" t="s">
        <v>21</v>
      </c>
      <c r="M2484" s="901">
        <f>M2485</f>
        <v>1807.5</v>
      </c>
      <c r="N2484" s="482"/>
    </row>
    <row r="2485" spans="1:31">
      <c r="B2485" s="905"/>
      <c r="C2485" s="1077"/>
      <c r="D2485" s="1091"/>
      <c r="E2485" s="1025" t="s">
        <v>23488</v>
      </c>
      <c r="F2485" s="1077"/>
      <c r="G2485" s="873"/>
      <c r="H2485" s="588">
        <f>241</f>
        <v>241</v>
      </c>
      <c r="I2485" s="588">
        <v>7.5</v>
      </c>
      <c r="J2485" s="588"/>
      <c r="K2485" s="588">
        <f>I2485*H2485</f>
        <v>1807.5</v>
      </c>
      <c r="L2485" s="588"/>
      <c r="M2485" s="902">
        <f>K2485</f>
        <v>1807.5</v>
      </c>
      <c r="N2485" s="117"/>
      <c r="Q2485" s="180"/>
    </row>
    <row r="2486" spans="1:31">
      <c r="B2486" s="905"/>
      <c r="C2486" s="1077"/>
      <c r="D2486" s="1091"/>
      <c r="E2486" s="1026"/>
      <c r="F2486" s="1077"/>
      <c r="G2486" s="865"/>
      <c r="H2486" s="588"/>
      <c r="I2486" s="588"/>
      <c r="J2486" s="588"/>
      <c r="K2486" s="588"/>
      <c r="L2486" s="588"/>
      <c r="M2486" s="915"/>
      <c r="N2486" s="117"/>
      <c r="Q2486" s="180"/>
    </row>
    <row r="2487" spans="1:31" s="480" customFormat="1">
      <c r="A2487" s="951"/>
      <c r="B2487" s="903">
        <v>16</v>
      </c>
      <c r="C2487" s="1020"/>
      <c r="D2487" s="1020"/>
      <c r="E2487" s="1021" t="s">
        <v>44325</v>
      </c>
      <c r="F2487" s="1022"/>
      <c r="G2487" s="1023"/>
      <c r="H2487" s="1024"/>
      <c r="I2487" s="1024"/>
      <c r="J2487" s="1024"/>
      <c r="K2487" s="1024"/>
      <c r="L2487" s="1024"/>
      <c r="M2487" s="904"/>
      <c r="N2487" s="479"/>
    </row>
    <row r="2488" spans="1:31" s="483" customFormat="1" ht="24.75">
      <c r="A2488" s="927">
        <v>1</v>
      </c>
      <c r="B2488" s="891" t="str">
        <f>$B$2487&amp;"."&amp;A2488</f>
        <v>16.1</v>
      </c>
      <c r="C2488" s="998" t="s">
        <v>167</v>
      </c>
      <c r="D2488" s="998" t="s">
        <v>167</v>
      </c>
      <c r="E2488" s="999" t="s">
        <v>44324</v>
      </c>
      <c r="F2488" s="998" t="str">
        <f ca="1">VLOOKUP($B2488,'PLANILHA ORÇAMENTÁRIA'!$C:$M,5,0)</f>
        <v>%</v>
      </c>
      <c r="G2488" s="1000" t="s">
        <v>22917</v>
      </c>
      <c r="H2488" s="1001" t="s">
        <v>9283</v>
      </c>
      <c r="I2488" s="1001" t="s">
        <v>18</v>
      </c>
      <c r="J2488" s="1001" t="s">
        <v>19</v>
      </c>
      <c r="K2488" s="1001" t="s">
        <v>20</v>
      </c>
      <c r="L2488" s="1001" t="s">
        <v>21</v>
      </c>
      <c r="M2488" s="901">
        <f>ROUND(G2489,2)</f>
        <v>5</v>
      </c>
      <c r="N2488" s="482"/>
    </row>
    <row r="2489" spans="1:31">
      <c r="B2489" s="905"/>
      <c r="C2489" s="1087"/>
      <c r="D2489" s="1087"/>
      <c r="E2489" s="1025" t="s">
        <v>23245</v>
      </c>
      <c r="F2489" s="588"/>
      <c r="G2489" s="588">
        <v>5</v>
      </c>
      <c r="H2489" s="865"/>
      <c r="I2489" s="865"/>
      <c r="J2489" s="865"/>
      <c r="K2489" s="865"/>
      <c r="L2489" s="865"/>
      <c r="M2489" s="916"/>
      <c r="N2489" s="117"/>
      <c r="Q2489" s="180"/>
    </row>
    <row r="2490" spans="1:31">
      <c r="B2490" s="905"/>
      <c r="C2490" s="1087"/>
      <c r="D2490" s="1087"/>
      <c r="E2490" s="1026"/>
      <c r="F2490" s="1077"/>
      <c r="G2490" s="865"/>
      <c r="H2490" s="865"/>
      <c r="I2490" s="865"/>
      <c r="J2490" s="865"/>
      <c r="K2490" s="865"/>
      <c r="L2490" s="865"/>
      <c r="M2490" s="916"/>
      <c r="N2490" s="117"/>
      <c r="Q2490" s="180"/>
    </row>
    <row r="2491" spans="1:31" s="480" customFormat="1">
      <c r="A2491" s="951"/>
      <c r="B2491" s="903">
        <v>17</v>
      </c>
      <c r="C2491" s="1020"/>
      <c r="D2491" s="1020"/>
      <c r="E2491" s="1021" t="s">
        <v>12835</v>
      </c>
      <c r="F2491" s="1022"/>
      <c r="G2491" s="1023"/>
      <c r="H2491" s="1024"/>
      <c r="I2491" s="1024"/>
      <c r="J2491" s="1024"/>
      <c r="K2491" s="1024"/>
      <c r="L2491" s="1024"/>
      <c r="M2491" s="904"/>
      <c r="N2491" s="479"/>
    </row>
    <row r="2492" spans="1:31" s="483" customFormat="1" ht="24.75">
      <c r="A2492" s="927">
        <v>1</v>
      </c>
      <c r="B2492" s="891" t="str">
        <f>$B$2491&amp;"."&amp;A2492</f>
        <v>17.1</v>
      </c>
      <c r="C2492" s="998" t="str">
        <f ca="1">VLOOKUP($B2492,'PLANILHA ORÇAMENTÁRIA'!$C:$M,2,0)</f>
        <v>CPU ANTIG.-ED-50394</v>
      </c>
      <c r="D2492" s="998" t="str">
        <f ca="1">VLOOKUP($B2492,'PLANILHA ORÇAMENTÁRIA'!$C:$M,3,0)</f>
        <v>SEINFRA-MG</v>
      </c>
      <c r="E2492" s="999" t="str">
        <f ca="1">VLOOKUP($B2492,'PLANILHA ORÇAMENTÁRIA'!$C:$M,4,0)</f>
        <v>MOBILIZAÇÃO E DESMOBILIZAÇÃO DA OBRA</v>
      </c>
      <c r="F2492" s="998">
        <f ca="1">VLOOKUP($B2492,'PLANILHA ORÇAMENTÁRIA'!$C:$M,5,0)</f>
        <v>2E-3</v>
      </c>
      <c r="G2492" s="1000" t="s">
        <v>22917</v>
      </c>
      <c r="H2492" s="1001" t="s">
        <v>9283</v>
      </c>
      <c r="I2492" s="1001" t="s">
        <v>18</v>
      </c>
      <c r="J2492" s="1001" t="s">
        <v>19</v>
      </c>
      <c r="K2492" s="1001" t="s">
        <v>20</v>
      </c>
      <c r="L2492" s="1001" t="s">
        <v>21</v>
      </c>
      <c r="M2492" s="901">
        <f>ROUND(G2493,2)</f>
        <v>0.2</v>
      </c>
      <c r="N2492" s="482"/>
    </row>
    <row r="2493" spans="1:31">
      <c r="B2493" s="905"/>
      <c r="C2493" s="1087"/>
      <c r="D2493" s="1087"/>
      <c r="E2493" s="1025" t="s">
        <v>23245</v>
      </c>
      <c r="F2493" s="588"/>
      <c r="G2493" s="588">
        <v>0.2</v>
      </c>
      <c r="H2493" s="865"/>
      <c r="I2493" s="865"/>
      <c r="J2493" s="865"/>
      <c r="K2493" s="865"/>
      <c r="L2493" s="865"/>
      <c r="M2493" s="916"/>
      <c r="N2493" s="117"/>
      <c r="Q2493" s="180"/>
    </row>
    <row r="2494" spans="1:31">
      <c r="B2494" s="905"/>
      <c r="C2494" s="1087"/>
      <c r="D2494" s="1087"/>
      <c r="E2494" s="1026"/>
      <c r="F2494" s="1077"/>
      <c r="G2494" s="865"/>
      <c r="H2494" s="865"/>
      <c r="I2494" s="865"/>
      <c r="J2494" s="865"/>
      <c r="K2494" s="865"/>
      <c r="L2494" s="865"/>
      <c r="M2494" s="916"/>
      <c r="N2494" s="117"/>
      <c r="Q2494" s="180"/>
    </row>
    <row r="2495" spans="1:31" s="480" customFormat="1">
      <c r="A2495" s="951"/>
      <c r="B2495" s="903">
        <v>18</v>
      </c>
      <c r="C2495" s="1020"/>
      <c r="D2495" s="1020"/>
      <c r="E2495" s="1021" t="s">
        <v>9279</v>
      </c>
      <c r="F2495" s="1022"/>
      <c r="G2495" s="1023"/>
      <c r="H2495" s="1024"/>
      <c r="I2495" s="1024"/>
      <c r="J2495" s="1024"/>
      <c r="K2495" s="1024"/>
      <c r="L2495" s="1024"/>
      <c r="M2495" s="904"/>
      <c r="N2495" s="479"/>
    </row>
    <row r="2496" spans="1:31" s="483" customFormat="1">
      <c r="A2496" s="927">
        <v>1</v>
      </c>
      <c r="B2496" s="891" t="str">
        <f>$B$2495&amp;"."&amp;A2496</f>
        <v>18.1</v>
      </c>
      <c r="C2496" s="998" t="str">
        <f ca="1">VLOOKUP($B2496,'PLANILHA ORÇAMENTÁRIA'!$C:$M,2,0)</f>
        <v>CPU-001</v>
      </c>
      <c r="D2496" s="998" t="str">
        <f ca="1">VLOOKUP($B2496,'PLANILHA ORÇAMENTÁRIA'!$C:$M,3,0)</f>
        <v>EXTRA</v>
      </c>
      <c r="E2496" s="999" t="str">
        <f ca="1">VLOOKUP($B2496,'PLANILHA ORÇAMENTÁRIA'!$C:$M,4,0)</f>
        <v>ADMINISTRAÇÃO LOCAL</v>
      </c>
      <c r="F2496" s="998" t="str">
        <f ca="1">VLOOKUP($B2496,'PLANILHA ORÇAMENTÁRIA'!$C:$M,5,0)</f>
        <v>UN</v>
      </c>
      <c r="G2496" s="1000" t="s">
        <v>16</v>
      </c>
      <c r="H2496" s="1001" t="s">
        <v>17</v>
      </c>
      <c r="I2496" s="1001" t="s">
        <v>18</v>
      </c>
      <c r="J2496" s="1001" t="s">
        <v>19</v>
      </c>
      <c r="K2496" s="1001" t="s">
        <v>20</v>
      </c>
      <c r="L2496" s="1001" t="s">
        <v>21</v>
      </c>
      <c r="M2496" s="901">
        <f>G2497</f>
        <v>100</v>
      </c>
      <c r="N2496" s="482"/>
    </row>
    <row r="2497" spans="2:17">
      <c r="B2497" s="905"/>
      <c r="C2497" s="1087"/>
      <c r="D2497" s="1087"/>
      <c r="E2497" s="1025" t="s">
        <v>43472</v>
      </c>
      <c r="F2497" s="588"/>
      <c r="G2497" s="1015">
        <v>100</v>
      </c>
      <c r="H2497" s="865"/>
      <c r="I2497" s="865"/>
      <c r="J2497" s="865"/>
      <c r="K2497" s="865"/>
      <c r="L2497" s="865"/>
      <c r="M2497" s="916"/>
      <c r="N2497" s="117"/>
      <c r="Q2497" s="180"/>
    </row>
    <row r="2498" spans="2:17" ht="15" thickBot="1">
      <c r="B2498" s="952"/>
      <c r="C2498" s="931"/>
      <c r="D2498" s="931"/>
      <c r="E2498" s="953"/>
      <c r="F2498" s="931"/>
      <c r="G2498" s="954"/>
      <c r="H2498" s="931"/>
      <c r="I2498" s="931"/>
      <c r="J2498" s="931"/>
      <c r="K2498" s="931"/>
      <c r="L2498" s="931"/>
      <c r="M2498" s="955"/>
    </row>
  </sheetData>
  <autoFilter ref="B7:M7" xr:uid="{00000000-0009-0000-0000-000002000000}"/>
  <mergeCells count="6">
    <mergeCell ref="B2:M2"/>
    <mergeCell ref="B3:M3"/>
    <mergeCell ref="B4:M4"/>
    <mergeCell ref="B5:J5"/>
    <mergeCell ref="B6:J6"/>
    <mergeCell ref="M5:M6"/>
  </mergeCells>
  <phoneticPr fontId="12" type="noConversion"/>
  <conditionalFormatting sqref="E395">
    <cfRule type="expression" dxfId="29" priority="12">
      <formula>LEN($C395)=1</formula>
    </cfRule>
  </conditionalFormatting>
  <conditionalFormatting sqref="E631">
    <cfRule type="expression" dxfId="28" priority="18">
      <formula>LEN($C631)=1</formula>
    </cfRule>
  </conditionalFormatting>
  <conditionalFormatting sqref="E636">
    <cfRule type="expression" dxfId="27" priority="17">
      <formula>LEN($C636)=1</formula>
    </cfRule>
  </conditionalFormatting>
  <conditionalFormatting sqref="E642 E644">
    <cfRule type="expression" dxfId="26" priority="15">
      <formula>LEN($C642)=1</formula>
    </cfRule>
  </conditionalFormatting>
  <conditionalFormatting sqref="E717">
    <cfRule type="expression" dxfId="25" priority="23">
      <formula>LEN($C717)=1</formula>
    </cfRule>
  </conditionalFormatting>
  <conditionalFormatting sqref="E723:E724">
    <cfRule type="expression" dxfId="24" priority="28">
      <formula>LEN($C723)=1</formula>
    </cfRule>
  </conditionalFormatting>
  <conditionalFormatting sqref="E729:E730">
    <cfRule type="expression" dxfId="23" priority="26">
      <formula>LEN($C729)=1</formula>
    </cfRule>
  </conditionalFormatting>
  <conditionalFormatting sqref="E736:E738">
    <cfRule type="expression" dxfId="22" priority="2">
      <formula>LEN($C736)=1</formula>
    </cfRule>
  </conditionalFormatting>
  <conditionalFormatting sqref="E857">
    <cfRule type="expression" dxfId="21" priority="14">
      <formula>LEN($C857)=1</formula>
    </cfRule>
  </conditionalFormatting>
  <dataValidations disablePrompts="1" count="1">
    <dataValidation type="list" allowBlank="1" showInputMessage="1" showErrorMessage="1" sqref="L5:L6" xr:uid="{00000000-0002-0000-0200-000000000000}">
      <formula1>"COPASA,CEMIG,DEER-MG,DNIT,SETOP_Central,SETOP,SBC,SICRO3"</formula1>
    </dataValidation>
  </dataValidations>
  <pageMargins left="0.59055118110236227" right="0.19685039370078741" top="0.59055118110236227" bottom="0.78740157480314965" header="0.31496062992125984" footer="0.31496062992125984"/>
  <pageSetup paperSize="9" scale="55" fitToHeight="0" orientation="landscape" r:id="rId1"/>
  <headerFooter>
    <oddFooter>&amp;CAvenida Barão Homem de Melo, 3280 – Bairro Estoril – Belo Horizonte – MG – CEP: 30494-080&amp;R&amp;P/&amp;N</oddFooter>
  </headerFooter>
  <rowBreaks count="11" manualBreakCount="11">
    <brk id="489" min="1" max="12" man="1"/>
    <brk id="563" min="1" max="12" man="1"/>
    <brk id="664" min="1" max="12" man="1"/>
    <brk id="1875" min="1" max="12" man="1"/>
    <brk id="1909" min="1" max="12" man="1"/>
    <brk id="1923" min="1" max="12" man="1"/>
    <brk id="1996" min="1" max="12" man="1"/>
    <brk id="2163" min="1" max="12" man="1"/>
    <brk id="2222" min="1" max="12" man="1"/>
    <brk id="2323" min="1" max="12" man="1"/>
    <brk id="2475" min="1" max="12" man="1"/>
  </rowBreaks>
  <ignoredErrors>
    <ignoredError sqref="H691 H767 H669 H587 G1445 G1463 G1499 K432 L283 K440" formula="1"/>
  </ignoredError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BB47"/>
  <sheetViews>
    <sheetView showGridLines="0" view="pageBreakPreview" zoomScale="115" zoomScaleNormal="85" zoomScaleSheetLayoutView="115" workbookViewId="0">
      <pane xSplit="5" topLeftCell="AO1" activePane="topRight" state="frozen"/>
      <selection pane="topRight" activeCell="AZ32" sqref="AZ32"/>
    </sheetView>
  </sheetViews>
  <sheetFormatPr defaultColWidth="9.14453125" defaultRowHeight="12.75" customHeight="1"/>
  <cols>
    <col min="1" max="1" width="1.74609375" style="29" customWidth="1"/>
    <col min="2" max="2" width="7.80078125" style="27" customWidth="1"/>
    <col min="3" max="3" width="37.39453125" style="28" customWidth="1"/>
    <col min="4" max="4" width="16.8125" style="28" bestFit="1" customWidth="1"/>
    <col min="5" max="5" width="8.33984375" style="28" bestFit="1" customWidth="1"/>
    <col min="6" max="6" width="11.56640625" style="28" bestFit="1" customWidth="1"/>
    <col min="7" max="7" width="7.80078125" style="28" bestFit="1" customWidth="1"/>
    <col min="8" max="8" width="11.56640625" style="28" bestFit="1" customWidth="1"/>
    <col min="9" max="9" width="7.80078125" style="28" bestFit="1" customWidth="1"/>
    <col min="10" max="10" width="13.31640625" style="28" bestFit="1" customWidth="1"/>
    <col min="11" max="11" width="7.80078125" style="28" bestFit="1" customWidth="1"/>
    <col min="12" max="12" width="13.31640625" style="28" bestFit="1" customWidth="1"/>
    <col min="13" max="13" width="7.80078125" style="28" bestFit="1" customWidth="1"/>
    <col min="14" max="14" width="13.31640625" style="28" bestFit="1" customWidth="1"/>
    <col min="15" max="15" width="7.80078125" style="28" bestFit="1" customWidth="1"/>
    <col min="16" max="16" width="13.31640625" style="28" bestFit="1" customWidth="1"/>
    <col min="17" max="17" width="7.80078125" style="28" bestFit="1" customWidth="1"/>
    <col min="18" max="18" width="13.31640625" style="28" bestFit="1" customWidth="1"/>
    <col min="19" max="19" width="7.80078125" style="28" bestFit="1" customWidth="1"/>
    <col min="20" max="20" width="13.31640625" style="28" bestFit="1" customWidth="1"/>
    <col min="21" max="21" width="7.80078125" style="28" bestFit="1" customWidth="1"/>
    <col min="22" max="22" width="14.2578125" style="28" bestFit="1" customWidth="1"/>
    <col min="23" max="23" width="7.80078125" style="28" bestFit="1" customWidth="1"/>
    <col min="24" max="24" width="14.2578125" style="28" bestFit="1" customWidth="1"/>
    <col min="25" max="25" width="7.80078125" style="28" bestFit="1" customWidth="1"/>
    <col min="26" max="26" width="14.2578125" style="28" bestFit="1" customWidth="1"/>
    <col min="27" max="27" width="7.80078125" style="28" bestFit="1" customWidth="1"/>
    <col min="28" max="28" width="14.2578125" style="28" bestFit="1" customWidth="1"/>
    <col min="29" max="29" width="7.80078125" style="28" bestFit="1" customWidth="1"/>
    <col min="30" max="30" width="14.2578125" style="28" bestFit="1" customWidth="1"/>
    <col min="31" max="31" width="7.80078125" style="28" bestFit="1" customWidth="1"/>
    <col min="32" max="32" width="14.2578125" style="28" bestFit="1" customWidth="1"/>
    <col min="33" max="33" width="7.80078125" style="28" bestFit="1" customWidth="1"/>
    <col min="34" max="34" width="14.2578125" style="28" bestFit="1" customWidth="1"/>
    <col min="35" max="35" width="7.80078125" style="28" bestFit="1" customWidth="1"/>
    <col min="36" max="36" width="14.2578125" style="28" bestFit="1" customWidth="1"/>
    <col min="37" max="37" width="7.80078125" style="28" bestFit="1" customWidth="1"/>
    <col min="38" max="38" width="14.2578125" style="28" bestFit="1" customWidth="1"/>
    <col min="39" max="39" width="7.80078125" style="28" bestFit="1" customWidth="1"/>
    <col min="40" max="40" width="14.2578125" style="28" bestFit="1" customWidth="1"/>
    <col min="41" max="41" width="7.80078125" style="28" bestFit="1" customWidth="1"/>
    <col min="42" max="42" width="14.2578125" style="28" bestFit="1" customWidth="1"/>
    <col min="43" max="43" width="7.80078125" style="28" bestFit="1" customWidth="1"/>
    <col min="44" max="44" width="14.2578125" style="28" bestFit="1" customWidth="1"/>
    <col min="45" max="45" width="7.80078125" style="28" bestFit="1" customWidth="1"/>
    <col min="46" max="46" width="14.2578125" style="28" bestFit="1" customWidth="1"/>
    <col min="47" max="47" width="7.80078125" style="28" bestFit="1" customWidth="1"/>
    <col min="48" max="48" width="14.2578125" style="28" bestFit="1" customWidth="1"/>
    <col min="49" max="49" width="7.80078125" style="28" bestFit="1" customWidth="1"/>
    <col min="50" max="50" width="14.2578125" style="28" bestFit="1" customWidth="1"/>
    <col min="51" max="51" width="7.80078125" style="28" bestFit="1" customWidth="1"/>
    <col min="52" max="52" width="14.2578125" style="28" bestFit="1" customWidth="1"/>
    <col min="53" max="53" width="8.33984375" style="28" bestFit="1" customWidth="1"/>
    <col min="54" max="54" width="13.31640625" style="29" bestFit="1" customWidth="1"/>
    <col min="55" max="16384" width="9.14453125" style="29"/>
  </cols>
  <sheetData>
    <row r="1" spans="2:54" ht="9.9499999999999993" customHeight="1"/>
    <row r="2" spans="2:54" ht="9.9499999999999993" customHeight="1" thickBot="1"/>
    <row r="3" spans="2:54" ht="60.75" customHeight="1">
      <c r="B3" s="1459" t="s">
        <v>9065</v>
      </c>
      <c r="C3" s="1460"/>
      <c r="D3" s="1460"/>
      <c r="E3" s="1460"/>
      <c r="F3" s="1460"/>
      <c r="G3" s="1460"/>
      <c r="H3" s="1460"/>
      <c r="I3" s="1460"/>
      <c r="J3" s="1460"/>
      <c r="K3" s="1460"/>
      <c r="L3" s="1460"/>
      <c r="M3" s="1460"/>
      <c r="N3" s="1460"/>
      <c r="O3" s="1460"/>
      <c r="P3" s="1460"/>
      <c r="Q3" s="1460"/>
      <c r="R3" s="1460"/>
      <c r="S3" s="1460"/>
      <c r="T3" s="1460"/>
      <c r="U3" s="1460"/>
      <c r="V3" s="1460"/>
      <c r="W3" s="1460"/>
      <c r="X3" s="1460"/>
      <c r="Y3" s="1460"/>
      <c r="Z3" s="1460"/>
      <c r="AA3" s="1460"/>
      <c r="AB3" s="1460"/>
      <c r="AC3" s="1460"/>
      <c r="AD3" s="1460"/>
      <c r="AE3" s="1460"/>
      <c r="AF3" s="1460"/>
      <c r="AG3" s="1460"/>
      <c r="AH3" s="1460"/>
      <c r="AI3" s="1460"/>
      <c r="AJ3" s="1460"/>
      <c r="AK3" s="1460"/>
      <c r="AL3" s="1460"/>
      <c r="AM3" s="1460"/>
      <c r="AN3" s="1460"/>
      <c r="AO3" s="1460"/>
      <c r="AP3" s="1460"/>
      <c r="AQ3" s="1460"/>
      <c r="AR3" s="1460"/>
      <c r="AS3" s="1460"/>
      <c r="AT3" s="1460"/>
      <c r="AU3" s="1460"/>
      <c r="AV3" s="1460"/>
      <c r="AW3" s="1460"/>
      <c r="AX3" s="1460"/>
      <c r="AY3" s="1460"/>
      <c r="AZ3" s="1460"/>
      <c r="BA3" s="1461"/>
    </row>
    <row r="4" spans="2:54" ht="15" customHeight="1">
      <c r="B4" s="699" t="str">
        <f>'PLANILHA ORÇAMENTÁRIA'!C5</f>
        <v>Município: PREFEITURA MUNICIPAL DE NOVA LIMA - MG</v>
      </c>
      <c r="C4" s="734"/>
      <c r="D4" s="734"/>
      <c r="E4" s="734"/>
      <c r="F4" s="734"/>
      <c r="G4" s="734"/>
      <c r="H4" s="734"/>
      <c r="I4" s="734"/>
      <c r="J4" s="734"/>
      <c r="K4" s="734"/>
      <c r="L4" s="734"/>
      <c r="M4" s="734"/>
      <c r="N4" s="734"/>
      <c r="O4" s="734"/>
      <c r="P4" s="734"/>
      <c r="Q4" s="734"/>
      <c r="R4" s="734"/>
      <c r="S4" s="734"/>
      <c r="T4" s="734"/>
      <c r="U4" s="734"/>
      <c r="V4" s="734"/>
      <c r="W4" s="734"/>
      <c r="X4" s="734"/>
      <c r="Y4" s="734"/>
      <c r="Z4" s="734"/>
      <c r="AA4" s="734"/>
      <c r="AB4" s="734"/>
      <c r="AC4" s="734"/>
      <c r="AD4" s="734"/>
      <c r="AE4" s="703"/>
      <c r="AF4" s="734"/>
      <c r="AG4" s="734"/>
      <c r="AH4" s="734"/>
      <c r="AI4" s="703"/>
      <c r="AJ4" s="703"/>
      <c r="AK4" s="734"/>
      <c r="AL4" s="734"/>
      <c r="AM4" s="734"/>
      <c r="AN4" s="734"/>
      <c r="AO4" s="734"/>
      <c r="AP4" s="734"/>
      <c r="AQ4" s="734"/>
      <c r="AR4" s="734"/>
      <c r="AS4" s="734"/>
      <c r="AT4" s="734"/>
      <c r="AU4" s="734"/>
      <c r="AV4" s="734"/>
      <c r="AW4" s="734"/>
      <c r="AX4" s="734"/>
      <c r="AY4" s="734"/>
      <c r="AZ4" s="734"/>
      <c r="BA4" s="735"/>
    </row>
    <row r="5" spans="2:54" ht="15" customHeight="1">
      <c r="B5" s="1462" t="str">
        <f>'PLANILHA ORÇAMENTÁRIA'!C6</f>
        <v>Projeto: ENTRONCAMENTO DA MG-030 x BR-356 – VIADUTO FERRADURA</v>
      </c>
      <c r="C5" s="1463"/>
      <c r="D5" s="1463"/>
      <c r="E5" s="1463"/>
      <c r="F5" s="1463"/>
      <c r="G5" s="1463"/>
      <c r="H5" s="1463"/>
      <c r="I5" s="1463"/>
      <c r="J5" s="1463"/>
      <c r="K5" s="1463"/>
      <c r="L5" s="1463"/>
      <c r="M5" s="1463"/>
      <c r="N5" s="1463"/>
      <c r="O5" s="1463"/>
      <c r="P5" s="1463"/>
      <c r="Q5" s="1463"/>
      <c r="R5" s="1463"/>
      <c r="S5" s="1463"/>
      <c r="T5" s="1463"/>
      <c r="U5" s="1463"/>
      <c r="V5" s="1463"/>
      <c r="W5" s="1463"/>
      <c r="X5" s="1463"/>
      <c r="Y5" s="1463"/>
      <c r="Z5" s="1463"/>
      <c r="AA5" s="1463"/>
      <c r="AB5" s="1463"/>
      <c r="AC5" s="1464"/>
      <c r="AD5" s="700"/>
      <c r="AE5" s="701"/>
      <c r="AF5" s="701"/>
      <c r="AG5" s="701"/>
      <c r="AH5" s="701"/>
      <c r="AI5" s="701"/>
      <c r="AJ5" s="701"/>
      <c r="AK5" s="700"/>
      <c r="AL5" s="700"/>
      <c r="AM5" s="701"/>
      <c r="AN5" s="700"/>
      <c r="AO5" s="700"/>
      <c r="AP5" s="701"/>
      <c r="AQ5" s="701"/>
      <c r="AR5" s="701"/>
      <c r="AS5" s="701"/>
      <c r="AT5" s="701"/>
      <c r="AU5" s="701"/>
      <c r="AV5" s="701"/>
      <c r="AW5" s="701"/>
      <c r="AX5" s="701"/>
      <c r="AY5" s="701"/>
      <c r="AZ5" s="701"/>
      <c r="BA5" s="736"/>
    </row>
    <row r="6" spans="2:54" ht="15" customHeight="1">
      <c r="B6" s="1462" t="str">
        <f>'PLANILHA ORÇAMENTÁRIA'!C7</f>
        <v>Responsável Técnico: SINVAL LADEIRA</v>
      </c>
      <c r="C6" s="1463"/>
      <c r="D6" s="1463"/>
      <c r="E6" s="1463"/>
      <c r="F6" s="1463"/>
      <c r="G6" s="1463"/>
      <c r="H6" s="1463"/>
      <c r="I6" s="1463"/>
      <c r="J6" s="1463"/>
      <c r="K6" s="1463"/>
      <c r="L6" s="1463"/>
      <c r="M6" s="1463"/>
      <c r="N6" s="1463"/>
      <c r="O6" s="1463"/>
      <c r="P6" s="1463"/>
      <c r="Q6" s="1463"/>
      <c r="R6" s="1463"/>
      <c r="S6" s="1463"/>
      <c r="T6" s="1463"/>
      <c r="U6" s="1463"/>
      <c r="V6" s="1463"/>
      <c r="W6" s="1463"/>
      <c r="X6" s="1463"/>
      <c r="Y6" s="1463"/>
      <c r="Z6" s="1463"/>
      <c r="AA6" s="1463"/>
      <c r="AB6" s="1463"/>
      <c r="AC6" s="1464"/>
      <c r="AD6" s="701"/>
      <c r="AE6" s="734"/>
      <c r="AF6" s="701"/>
      <c r="AG6" s="734"/>
      <c r="AH6" s="701"/>
      <c r="AI6" s="701"/>
      <c r="AJ6" s="734"/>
      <c r="AK6" s="701"/>
      <c r="AL6" s="701"/>
      <c r="AM6" s="734"/>
      <c r="AN6" s="701"/>
      <c r="AO6" s="701"/>
      <c r="AP6" s="734"/>
      <c r="AQ6" s="734"/>
      <c r="AR6" s="734"/>
      <c r="AS6" s="734"/>
      <c r="AT6" s="734"/>
      <c r="AU6" s="734"/>
      <c r="AV6" s="734"/>
      <c r="AW6" s="734"/>
      <c r="AX6" s="734"/>
      <c r="AY6" s="734"/>
      <c r="AZ6" s="734"/>
      <c r="BA6" s="735"/>
    </row>
    <row r="7" spans="2:54" ht="15" customHeight="1">
      <c r="B7" s="1462" t="str">
        <f>'PLANILHA ORÇAMENTÁRIA'!C8</f>
        <v>Nº CREA: 28498/D</v>
      </c>
      <c r="C7" s="1463"/>
      <c r="D7" s="1463"/>
      <c r="E7" s="1463"/>
      <c r="F7" s="1463"/>
      <c r="G7" s="1463"/>
      <c r="H7" s="1463"/>
      <c r="I7" s="1463"/>
      <c r="J7" s="1463"/>
      <c r="K7" s="1463"/>
      <c r="L7" s="1463"/>
      <c r="M7" s="1463"/>
      <c r="N7" s="1463"/>
      <c r="O7" s="1463"/>
      <c r="P7" s="1463"/>
      <c r="Q7" s="1463"/>
      <c r="R7" s="1463"/>
      <c r="S7" s="1463"/>
      <c r="T7" s="1463"/>
      <c r="U7" s="1463"/>
      <c r="V7" s="1463"/>
      <c r="W7" s="1463"/>
      <c r="X7" s="1463"/>
      <c r="Y7" s="1463"/>
      <c r="Z7" s="1463"/>
      <c r="AA7" s="1463"/>
      <c r="AB7" s="1463"/>
      <c r="AC7" s="1464"/>
      <c r="AD7" s="734"/>
      <c r="AE7" s="701"/>
      <c r="AF7" s="701"/>
      <c r="AG7" s="701"/>
      <c r="AH7" s="734"/>
      <c r="AI7" s="701"/>
      <c r="AJ7" s="700"/>
      <c r="AK7" s="701"/>
      <c r="AL7" s="734"/>
      <c r="AM7" s="701"/>
      <c r="AN7" s="701"/>
      <c r="AO7" s="701"/>
      <c r="AP7" s="701"/>
      <c r="AQ7" s="701"/>
      <c r="AR7" s="701"/>
      <c r="AS7" s="701"/>
      <c r="AT7" s="701"/>
      <c r="AU7" s="701"/>
      <c r="AV7" s="701"/>
      <c r="AW7" s="701"/>
      <c r="AX7" s="701"/>
      <c r="AY7" s="701"/>
      <c r="AZ7" s="701"/>
      <c r="BA7" s="736"/>
    </row>
    <row r="8" spans="2:54" ht="15" customHeight="1">
      <c r="B8" s="63" t="str">
        <f>'PLANILHA ORÇAMENTÁRIA'!C9</f>
        <v>DATA:</v>
      </c>
      <c r="C8" s="1465">
        <f ca="1">RESUMO!D9</f>
        <v>46092</v>
      </c>
      <c r="D8" s="1466"/>
      <c r="E8" s="1466"/>
      <c r="F8" s="1466"/>
      <c r="G8" s="1466"/>
      <c r="H8" s="1466"/>
      <c r="I8" s="1466"/>
      <c r="J8" s="1466"/>
      <c r="K8" s="1466"/>
      <c r="L8" s="1466"/>
      <c r="M8" s="1466"/>
      <c r="N8" s="1466"/>
      <c r="O8" s="1466"/>
      <c r="P8" s="1466"/>
      <c r="Q8" s="1466"/>
      <c r="R8" s="1466"/>
      <c r="S8" s="1466"/>
      <c r="T8" s="1466"/>
      <c r="U8" s="1466"/>
      <c r="V8" s="1466"/>
      <c r="W8" s="1466"/>
      <c r="X8" s="1466"/>
      <c r="Y8" s="1466"/>
      <c r="Z8" s="1466"/>
      <c r="AA8" s="1466"/>
      <c r="AB8" s="1466"/>
      <c r="AC8" s="1466"/>
      <c r="AD8" s="702"/>
      <c r="AE8" s="737"/>
      <c r="AF8" s="737"/>
      <c r="AG8" s="737"/>
      <c r="AH8" s="702"/>
      <c r="AI8" s="737"/>
      <c r="AJ8" s="702"/>
      <c r="AK8" s="737"/>
      <c r="AL8" s="702"/>
      <c r="AM8" s="737"/>
      <c r="AN8" s="737"/>
      <c r="AO8" s="737"/>
      <c r="AP8" s="737"/>
      <c r="AQ8" s="737"/>
      <c r="AR8" s="737"/>
      <c r="AS8" s="737"/>
      <c r="AT8" s="737"/>
      <c r="AU8" s="737"/>
      <c r="AV8" s="737"/>
      <c r="AW8" s="737"/>
      <c r="AX8" s="737"/>
      <c r="AY8" s="737"/>
      <c r="AZ8" s="737"/>
      <c r="BA8" s="738"/>
    </row>
    <row r="9" spans="2:54" ht="15" customHeight="1" thickBot="1">
      <c r="B9" s="44"/>
      <c r="C9" s="45"/>
      <c r="D9" s="1454" t="s">
        <v>33826</v>
      </c>
      <c r="E9" s="1454"/>
      <c r="F9" s="1454"/>
      <c r="G9" s="1454"/>
      <c r="H9" s="1454"/>
      <c r="I9" s="1454"/>
      <c r="J9" s="1454"/>
      <c r="K9" s="1454"/>
      <c r="L9" s="1454"/>
      <c r="M9" s="1454"/>
      <c r="N9" s="1454"/>
      <c r="O9" s="1454"/>
      <c r="P9" s="1454"/>
      <c r="Q9" s="1454"/>
      <c r="R9" s="1454"/>
      <c r="S9" s="1454"/>
      <c r="T9" s="1454"/>
      <c r="U9" s="1454"/>
      <c r="V9" s="1454"/>
      <c r="W9" s="1454"/>
      <c r="X9" s="1454"/>
      <c r="Y9" s="1454"/>
      <c r="Z9" s="1454"/>
      <c r="AA9" s="1454"/>
      <c r="AB9" s="1454"/>
      <c r="AC9" s="1454"/>
      <c r="AD9" s="1454"/>
      <c r="AE9" s="1454"/>
      <c r="AF9" s="1454"/>
      <c r="AG9" s="1454"/>
      <c r="AH9" s="1454"/>
      <c r="AI9" s="1454"/>
      <c r="AJ9" s="1454"/>
      <c r="AK9" s="1454"/>
      <c r="AL9" s="1454"/>
      <c r="AM9" s="1454"/>
      <c r="AN9" s="1454"/>
      <c r="AO9" s="1454"/>
      <c r="AP9" s="1454"/>
      <c r="AQ9" s="1454"/>
      <c r="AR9" s="1454"/>
      <c r="AS9" s="1454"/>
      <c r="AT9" s="1454"/>
      <c r="AU9" s="1454"/>
      <c r="AV9" s="1454"/>
      <c r="AW9" s="1454"/>
      <c r="AX9" s="1454"/>
      <c r="AY9" s="1454"/>
      <c r="AZ9" s="1454"/>
      <c r="BA9" s="1455"/>
    </row>
    <row r="10" spans="2:54" ht="15" customHeight="1">
      <c r="B10" s="1472" t="s">
        <v>1</v>
      </c>
      <c r="C10" s="752" t="s">
        <v>3</v>
      </c>
      <c r="D10" s="1474" t="s">
        <v>9064</v>
      </c>
      <c r="E10" s="1475"/>
      <c r="F10" s="1456">
        <v>1</v>
      </c>
      <c r="G10" s="1457"/>
      <c r="H10" s="1456">
        <v>2</v>
      </c>
      <c r="I10" s="1457"/>
      <c r="J10" s="1456">
        <v>3</v>
      </c>
      <c r="K10" s="1457"/>
      <c r="L10" s="1456">
        <v>4</v>
      </c>
      <c r="M10" s="1457"/>
      <c r="N10" s="1456">
        <v>5</v>
      </c>
      <c r="O10" s="1457"/>
      <c r="P10" s="1456">
        <v>6</v>
      </c>
      <c r="Q10" s="1457"/>
      <c r="R10" s="1456">
        <v>7</v>
      </c>
      <c r="S10" s="1457"/>
      <c r="T10" s="1456">
        <v>8</v>
      </c>
      <c r="U10" s="1457"/>
      <c r="V10" s="1456">
        <v>9</v>
      </c>
      <c r="W10" s="1457"/>
      <c r="X10" s="1456">
        <v>10</v>
      </c>
      <c r="Y10" s="1457"/>
      <c r="Z10" s="1468">
        <v>11</v>
      </c>
      <c r="AA10" s="1456"/>
      <c r="AB10" s="1468">
        <v>12</v>
      </c>
      <c r="AC10" s="1469"/>
      <c r="AD10" s="1456">
        <v>13</v>
      </c>
      <c r="AE10" s="1457"/>
      <c r="AF10" s="1456">
        <v>14</v>
      </c>
      <c r="AG10" s="1457"/>
      <c r="AH10" s="1456">
        <v>15</v>
      </c>
      <c r="AI10" s="1457"/>
      <c r="AJ10" s="1456">
        <v>16</v>
      </c>
      <c r="AK10" s="1457"/>
      <c r="AL10" s="1456">
        <v>17</v>
      </c>
      <c r="AM10" s="1457"/>
      <c r="AN10" s="1468">
        <v>18</v>
      </c>
      <c r="AO10" s="1456"/>
      <c r="AP10" s="1468">
        <v>19</v>
      </c>
      <c r="AQ10" s="1477"/>
      <c r="AR10" s="1467">
        <v>20</v>
      </c>
      <c r="AS10" s="1457"/>
      <c r="AT10" s="1456">
        <v>21</v>
      </c>
      <c r="AU10" s="1457"/>
      <c r="AV10" s="1456">
        <v>22</v>
      </c>
      <c r="AW10" s="1457"/>
      <c r="AX10" s="1456">
        <v>23</v>
      </c>
      <c r="AY10" s="1457"/>
      <c r="AZ10" s="1456">
        <v>24</v>
      </c>
      <c r="BA10" s="1458"/>
    </row>
    <row r="11" spans="2:54" ht="15" customHeight="1" thickBot="1">
      <c r="B11" s="1473"/>
      <c r="C11" s="753" t="s">
        <v>9063</v>
      </c>
      <c r="D11" s="30" t="s">
        <v>9062</v>
      </c>
      <c r="E11" s="64" t="s">
        <v>9061</v>
      </c>
      <c r="F11" s="30" t="s">
        <v>9062</v>
      </c>
      <c r="G11" s="31" t="s">
        <v>9061</v>
      </c>
      <c r="H11" s="30" t="s">
        <v>9062</v>
      </c>
      <c r="I11" s="31" t="s">
        <v>9061</v>
      </c>
      <c r="J11" s="30" t="s">
        <v>9062</v>
      </c>
      <c r="K11" s="31" t="s">
        <v>9061</v>
      </c>
      <c r="L11" s="30" t="s">
        <v>9062</v>
      </c>
      <c r="M11" s="31" t="s">
        <v>9061</v>
      </c>
      <c r="N11" s="30" t="s">
        <v>9062</v>
      </c>
      <c r="O11" s="31" t="s">
        <v>9061</v>
      </c>
      <c r="P11" s="30" t="s">
        <v>9062</v>
      </c>
      <c r="Q11" s="31" t="s">
        <v>9061</v>
      </c>
      <c r="R11" s="30" t="s">
        <v>9062</v>
      </c>
      <c r="S11" s="31" t="s">
        <v>9061</v>
      </c>
      <c r="T11" s="30" t="s">
        <v>9062</v>
      </c>
      <c r="U11" s="31" t="s">
        <v>9061</v>
      </c>
      <c r="V11" s="30" t="s">
        <v>9062</v>
      </c>
      <c r="W11" s="31" t="s">
        <v>9061</v>
      </c>
      <c r="X11" s="30" t="s">
        <v>9062</v>
      </c>
      <c r="Y11" s="31" t="s">
        <v>9061</v>
      </c>
      <c r="Z11" s="30" t="s">
        <v>9062</v>
      </c>
      <c r="AA11" s="31" t="s">
        <v>9061</v>
      </c>
      <c r="AB11" s="30" t="s">
        <v>9062</v>
      </c>
      <c r="AC11" s="64" t="s">
        <v>9061</v>
      </c>
      <c r="AD11" s="744" t="s">
        <v>9062</v>
      </c>
      <c r="AE11" s="31" t="s">
        <v>9061</v>
      </c>
      <c r="AF11" s="30" t="s">
        <v>9062</v>
      </c>
      <c r="AG11" s="31" t="s">
        <v>9061</v>
      </c>
      <c r="AH11" s="30" t="s">
        <v>9062</v>
      </c>
      <c r="AI11" s="31" t="s">
        <v>9061</v>
      </c>
      <c r="AJ11" s="30" t="s">
        <v>9062</v>
      </c>
      <c r="AK11" s="31" t="s">
        <v>9061</v>
      </c>
      <c r="AL11" s="30" t="s">
        <v>9062</v>
      </c>
      <c r="AM11" s="31" t="s">
        <v>9061</v>
      </c>
      <c r="AN11" s="30" t="s">
        <v>9062</v>
      </c>
      <c r="AO11" s="31" t="s">
        <v>9061</v>
      </c>
      <c r="AP11" s="30" t="s">
        <v>9062</v>
      </c>
      <c r="AQ11" s="704" t="s">
        <v>9061</v>
      </c>
      <c r="AR11" s="741" t="s">
        <v>9062</v>
      </c>
      <c r="AS11" s="31" t="s">
        <v>9061</v>
      </c>
      <c r="AT11" s="30" t="s">
        <v>9062</v>
      </c>
      <c r="AU11" s="31" t="s">
        <v>9061</v>
      </c>
      <c r="AV11" s="30" t="s">
        <v>9062</v>
      </c>
      <c r="AW11" s="31" t="s">
        <v>9061</v>
      </c>
      <c r="AX11" s="30" t="s">
        <v>9062</v>
      </c>
      <c r="AY11" s="31" t="s">
        <v>9061</v>
      </c>
      <c r="AZ11" s="30" t="s">
        <v>9062</v>
      </c>
      <c r="BA11" s="64" t="s">
        <v>9061</v>
      </c>
    </row>
    <row r="12" spans="2:54">
      <c r="B12" s="41">
        <v>1</v>
      </c>
      <c r="C12" s="32" t="str">
        <f ca="1">VLOOKUP(B12,'PLANILHA ORÇAMENTÁRIA'!C:M,4,0)</f>
        <v>CANTEIRO DE OBRA</v>
      </c>
      <c r="D12" s="746">
        <f ca="1">VLOOKUP(B12,'PLANILHA ORÇAMENTÁRIA'!C:M,10,0)</f>
        <v>2742382.5000000005</v>
      </c>
      <c r="E12" s="748">
        <f t="shared" ref="E12:E29" ca="1" si="0">IFERROR(D12/$D$31,"")</f>
        <v>5.834060644229027E-2</v>
      </c>
      <c r="F12" s="706">
        <f ca="1">G12*D12</f>
        <v>11243.768250000003</v>
      </c>
      <c r="G12" s="35">
        <v>4.1000000000000003E-3</v>
      </c>
      <c r="H12" s="34">
        <f ca="1">I12*D12</f>
        <v>25504.157250000004</v>
      </c>
      <c r="I12" s="35">
        <v>9.2999999999999992E-3</v>
      </c>
      <c r="J12" s="34">
        <f ca="1">K12*D12</f>
        <v>39216.06975000001</v>
      </c>
      <c r="K12" s="35">
        <v>1.43E-2</v>
      </c>
      <c r="L12" s="34">
        <f ca="1">M12*D12</f>
        <v>57590.032500000016</v>
      </c>
      <c r="M12" s="35">
        <v>2.1000000000000001E-2</v>
      </c>
      <c r="N12" s="34">
        <f ca="1">O12*D12</f>
        <v>77883.663000000015</v>
      </c>
      <c r="O12" s="35">
        <v>2.8400000000000002E-2</v>
      </c>
      <c r="P12" s="34">
        <f ca="1">Q12*D12</f>
        <v>97903.055250000019</v>
      </c>
      <c r="Q12" s="35">
        <v>3.5700000000000003E-2</v>
      </c>
      <c r="R12" s="34">
        <f ca="1">S12*D12</f>
        <v>118196.68575000002</v>
      </c>
      <c r="S12" s="35">
        <v>4.3099999999999999E-2</v>
      </c>
      <c r="T12" s="34">
        <f ca="1">U12*D12</f>
        <v>132457.07475000003</v>
      </c>
      <c r="U12" s="35">
        <v>4.8300000000000003E-2</v>
      </c>
      <c r="V12" s="34">
        <f ca="1">W12*D12</f>
        <v>149459.84625000003</v>
      </c>
      <c r="W12" s="35">
        <v>5.45E-2</v>
      </c>
      <c r="X12" s="34">
        <f ca="1">Y12*D12</f>
        <v>162897.52050000004</v>
      </c>
      <c r="Y12" s="35">
        <v>5.9400000000000001E-2</v>
      </c>
      <c r="Z12" s="34">
        <f ca="1">AA12*D12</f>
        <v>173044.33575000003</v>
      </c>
      <c r="AA12" s="35">
        <v>6.3100000000000003E-2</v>
      </c>
      <c r="AB12" s="34">
        <f ca="1">AC12*D12</f>
        <v>183191.15100000001</v>
      </c>
      <c r="AC12" s="65">
        <v>6.6799999999999998E-2</v>
      </c>
      <c r="AD12" s="706">
        <f ca="1">AE12*D12</f>
        <v>192789.48975000004</v>
      </c>
      <c r="AE12" s="35">
        <v>7.0300000000000001E-2</v>
      </c>
      <c r="AF12" s="34">
        <f ca="1">AG12*D12</f>
        <v>195257.63400000002</v>
      </c>
      <c r="AG12" s="35">
        <v>7.1199999999999999E-2</v>
      </c>
      <c r="AH12" s="34">
        <f ca="1">AI12*D12</f>
        <v>194983.39575000003</v>
      </c>
      <c r="AI12" s="35">
        <v>7.1099999999999997E-2</v>
      </c>
      <c r="AJ12" s="34">
        <f ca="1">AK12*D12</f>
        <v>188950.15425000005</v>
      </c>
      <c r="AK12" s="35">
        <v>6.8900000000000003E-2</v>
      </c>
      <c r="AL12" s="34">
        <f ca="1">AM12*D12</f>
        <v>178529.10075000004</v>
      </c>
      <c r="AM12" s="35">
        <v>6.5100000000000005E-2</v>
      </c>
      <c r="AN12" s="34">
        <f ca="1">AO12*D12</f>
        <v>163720.23525000003</v>
      </c>
      <c r="AO12" s="35">
        <v>5.9700000000000003E-2</v>
      </c>
      <c r="AP12" s="34">
        <f ca="1">AQ12*D12</f>
        <v>139313.03100000002</v>
      </c>
      <c r="AQ12" s="705">
        <v>5.0799999999999998E-2</v>
      </c>
      <c r="AR12" s="34">
        <f ca="1">AS12*D12</f>
        <v>110518.01475000003</v>
      </c>
      <c r="AS12" s="35">
        <v>4.0300000000000002E-2</v>
      </c>
      <c r="AT12" s="34">
        <f ca="1">AU12*D12</f>
        <v>77335.186500000011</v>
      </c>
      <c r="AU12" s="35">
        <v>2.8199999999999999E-2</v>
      </c>
      <c r="AV12" s="34">
        <f ca="1">AW12*D12</f>
        <v>44700.834750000002</v>
      </c>
      <c r="AW12" s="35">
        <v>1.6299999999999999E-2</v>
      </c>
      <c r="AX12" s="34">
        <f ca="1">AY12*D12</f>
        <v>21939.060000000005</v>
      </c>
      <c r="AY12" s="35">
        <v>8.0000000000000002E-3</v>
      </c>
      <c r="AZ12" s="34">
        <f ca="1">BA12*D12</f>
        <v>5759.0032500000007</v>
      </c>
      <c r="BA12" s="65">
        <v>2.0999999999999999E-3</v>
      </c>
      <c r="BB12" s="926" t="str">
        <f>IF(SUM(AC12,AA12,Y12,W12,U12,S12,Q12,O12,M12,K12,I12,G12,BA12,AY12,AW12,AU12,AS12,AQ12,AO12,AM12,AK12,AI12,AG12,AE12)=100%,"","Rever")</f>
        <v/>
      </c>
    </row>
    <row r="13" spans="2:54">
      <c r="B13" s="26">
        <v>2</v>
      </c>
      <c r="C13" s="33" t="str">
        <f ca="1">VLOOKUP(B13,'PLANILHA ORÇAMENTÁRIA'!C:M,4,0)</f>
        <v>DEMOLIÇÕES E REMOÇÕES</v>
      </c>
      <c r="D13" s="706">
        <f ca="1">VLOOKUP(B13,'PLANILHA ORÇAMENTÁRIA'!C:M,10,0)</f>
        <v>81844.89</v>
      </c>
      <c r="E13" s="749">
        <f t="shared" ca="1" si="0"/>
        <v>1.7411431544660666E-3</v>
      </c>
      <c r="F13" s="706">
        <f ca="1">G13*D13</f>
        <v>3985.8461430000002</v>
      </c>
      <c r="G13" s="35">
        <v>4.87E-2</v>
      </c>
      <c r="H13" s="34">
        <f t="shared" ref="H13:H29" ca="1" si="1">I13*D13</f>
        <v>12792.356307</v>
      </c>
      <c r="I13" s="35">
        <v>0.15629999999999999</v>
      </c>
      <c r="J13" s="34">
        <f t="shared" ref="J13:J29" ca="1" si="2">K13*D13</f>
        <v>19937.415204000001</v>
      </c>
      <c r="K13" s="35">
        <v>0.24360000000000001</v>
      </c>
      <c r="L13" s="34">
        <f t="shared" ref="L13:L29" ca="1" si="3">M13*D13</f>
        <v>0</v>
      </c>
      <c r="M13" s="35"/>
      <c r="N13" s="34">
        <f t="shared" ref="N13:N29" ca="1" si="4">O13*D13</f>
        <v>0</v>
      </c>
      <c r="O13" s="35"/>
      <c r="P13" s="34">
        <f t="shared" ref="P13:P29" ca="1" si="5">Q13*D13</f>
        <v>0</v>
      </c>
      <c r="Q13" s="35"/>
      <c r="R13" s="34">
        <f t="shared" ref="R13:R29" ca="1" si="6">S13*D13</f>
        <v>0</v>
      </c>
      <c r="S13" s="35"/>
      <c r="T13" s="34">
        <f t="shared" ref="T13:T29" ca="1" si="7">U13*D13</f>
        <v>0</v>
      </c>
      <c r="U13" s="35"/>
      <c r="V13" s="34">
        <f t="shared" ref="V13:V29" ca="1" si="8">W13*D13</f>
        <v>0</v>
      </c>
      <c r="W13" s="35"/>
      <c r="X13" s="34">
        <f t="shared" ref="X13:X29" ca="1" si="9">Y13*D13</f>
        <v>0</v>
      </c>
      <c r="Y13" s="35"/>
      <c r="Z13" s="34">
        <f t="shared" ref="Z13:Z29" ca="1" si="10">AA13*D13</f>
        <v>0</v>
      </c>
      <c r="AA13" s="35"/>
      <c r="AB13" s="34">
        <f t="shared" ref="AB13:AB29" ca="1" si="11">AC13*D13</f>
        <v>0</v>
      </c>
      <c r="AC13" s="65"/>
      <c r="AD13" s="706">
        <f t="shared" ref="AD13:AD29" ca="1" si="12">AE13*D13</f>
        <v>23039.336534999999</v>
      </c>
      <c r="AE13" s="35">
        <v>0.28149999999999997</v>
      </c>
      <c r="AF13" s="34">
        <f t="shared" ref="AF13:AF29" ca="1" si="13">AG13*D13</f>
        <v>17621.204816999998</v>
      </c>
      <c r="AG13" s="35">
        <v>0.21529999999999999</v>
      </c>
      <c r="AH13" s="34">
        <f t="shared" ref="AH13:AH29" ca="1" si="14">AI13*D13</f>
        <v>4468.7309940000005</v>
      </c>
      <c r="AI13" s="35">
        <v>5.4600000000000003E-2</v>
      </c>
      <c r="AJ13" s="34">
        <f t="shared" ref="AJ13:AJ29" ca="1" si="15">AK13*D13</f>
        <v>0</v>
      </c>
      <c r="AK13" s="35"/>
      <c r="AL13" s="34">
        <f t="shared" ref="AL13:AL29" ca="1" si="16">AM13*D13</f>
        <v>0</v>
      </c>
      <c r="AM13" s="35"/>
      <c r="AN13" s="34">
        <f t="shared" ref="AN13:AN29" ca="1" si="17">AO13*D13</f>
        <v>0</v>
      </c>
      <c r="AO13" s="35"/>
      <c r="AP13" s="34">
        <f t="shared" ref="AP13:AP29" ca="1" si="18">AQ13*D13</f>
        <v>0</v>
      </c>
      <c r="AQ13" s="705"/>
      <c r="AR13" s="34">
        <f t="shared" ref="AR13:AR29" ca="1" si="19">AS13*D13</f>
        <v>0</v>
      </c>
      <c r="AS13" s="35"/>
      <c r="AT13" s="34">
        <f t="shared" ref="AT13:AT29" ca="1" si="20">AU13*D13</f>
        <v>0</v>
      </c>
      <c r="AU13" s="35"/>
      <c r="AV13" s="34">
        <f t="shared" ref="AV13:AV29" ca="1" si="21">AW13*D13</f>
        <v>0</v>
      </c>
      <c r="AW13" s="35"/>
      <c r="AX13" s="34">
        <f t="shared" ref="AX13:AX29" ca="1" si="22">AY13*D13</f>
        <v>0</v>
      </c>
      <c r="AY13" s="35"/>
      <c r="AZ13" s="34">
        <f t="shared" ref="AZ13:AZ29" ca="1" si="23">BA13*D13</f>
        <v>0</v>
      </c>
      <c r="BA13" s="65"/>
      <c r="BB13" s="292" t="str">
        <f t="shared" ref="BB13:BB29" si="24">IF(SUM(AC13,AA13,Y13,W13,U13,S13,Q13,O13,M13,K13,I13,G13,BA13,AY13,AW13,AU13,AS13,AQ13,AO13,AM13,AK13,AI13,AG13,AE13)=100%,"","Rever")</f>
        <v/>
      </c>
    </row>
    <row r="14" spans="2:54">
      <c r="B14" s="26">
        <v>3</v>
      </c>
      <c r="C14" s="33" t="str">
        <f ca="1">VLOOKUP(B14,'PLANILHA ORÇAMENTÁRIA'!C:M,4,0)</f>
        <v>TERRAPLENAGEM</v>
      </c>
      <c r="D14" s="706">
        <f ca="1">VLOOKUP(B14,'PLANILHA ORÇAMENTÁRIA'!C:M,10,0)</f>
        <v>1054710.52</v>
      </c>
      <c r="E14" s="749">
        <f t="shared" ca="1" si="0"/>
        <v>2.2437588978876329E-2</v>
      </c>
      <c r="F14" s="706">
        <f t="shared" ref="F14:F29" ca="1" si="25">G14*D14</f>
        <v>0</v>
      </c>
      <c r="G14" s="35"/>
      <c r="H14" s="34">
        <f t="shared" ca="1" si="1"/>
        <v>14133.120968000001</v>
      </c>
      <c r="I14" s="35">
        <v>1.34E-2</v>
      </c>
      <c r="J14" s="34">
        <f t="shared" ca="1" si="2"/>
        <v>37231.281356</v>
      </c>
      <c r="K14" s="35">
        <v>3.5299999999999998E-2</v>
      </c>
      <c r="L14" s="34">
        <f t="shared" ca="1" si="3"/>
        <v>67817.886436000001</v>
      </c>
      <c r="M14" s="35">
        <v>6.4299999999999996E-2</v>
      </c>
      <c r="N14" s="34">
        <f t="shared" ca="1" si="4"/>
        <v>96822.425736000005</v>
      </c>
      <c r="O14" s="35">
        <v>9.1800000000000007E-2</v>
      </c>
      <c r="P14" s="34">
        <f t="shared" ca="1" si="5"/>
        <v>120131.52822800001</v>
      </c>
      <c r="Q14" s="35">
        <v>0.1139</v>
      </c>
      <c r="R14" s="34">
        <f t="shared" ca="1" si="6"/>
        <v>137006.89654799999</v>
      </c>
      <c r="S14" s="35">
        <v>0.12989999999999999</v>
      </c>
      <c r="T14" s="34">
        <f t="shared" ca="1" si="7"/>
        <v>0</v>
      </c>
      <c r="U14" s="35"/>
      <c r="V14" s="34">
        <f t="shared" ca="1" si="8"/>
        <v>0</v>
      </c>
      <c r="W14" s="35"/>
      <c r="X14" s="34">
        <f t="shared" ca="1" si="9"/>
        <v>0</v>
      </c>
      <c r="Y14" s="35"/>
      <c r="Z14" s="34">
        <f t="shared" ca="1" si="10"/>
        <v>0</v>
      </c>
      <c r="AA14" s="35"/>
      <c r="AB14" s="34">
        <f t="shared" ca="1" si="11"/>
        <v>0</v>
      </c>
      <c r="AC14" s="65"/>
      <c r="AD14" s="706">
        <f t="shared" ca="1" si="12"/>
        <v>149241.53857999999</v>
      </c>
      <c r="AE14" s="35">
        <v>0.14149999999999999</v>
      </c>
      <c r="AF14" s="34">
        <f t="shared" ca="1" si="13"/>
        <v>147659.47280000002</v>
      </c>
      <c r="AG14" s="35">
        <v>0.14000000000000001</v>
      </c>
      <c r="AH14" s="34">
        <f t="shared" ca="1" si="14"/>
        <v>130995.04658400001</v>
      </c>
      <c r="AI14" s="35">
        <v>0.1242</v>
      </c>
      <c r="AJ14" s="34">
        <f t="shared" ca="1" si="15"/>
        <v>96084.128372000006</v>
      </c>
      <c r="AK14" s="35">
        <v>9.11E-2</v>
      </c>
      <c r="AL14" s="34">
        <f t="shared" ca="1" si="16"/>
        <v>46934.618139999999</v>
      </c>
      <c r="AM14" s="35">
        <v>4.4499999999999998E-2</v>
      </c>
      <c r="AN14" s="34">
        <f t="shared" ca="1" si="17"/>
        <v>10652.576251999999</v>
      </c>
      <c r="AO14" s="35">
        <v>1.01E-2</v>
      </c>
      <c r="AP14" s="34">
        <f t="shared" ca="1" si="18"/>
        <v>0</v>
      </c>
      <c r="AQ14" s="705"/>
      <c r="AR14" s="34">
        <f t="shared" ca="1" si="19"/>
        <v>0</v>
      </c>
      <c r="AS14" s="35"/>
      <c r="AT14" s="34">
        <f t="shared" ca="1" si="20"/>
        <v>0</v>
      </c>
      <c r="AU14" s="35"/>
      <c r="AV14" s="34">
        <f t="shared" ca="1" si="21"/>
        <v>0</v>
      </c>
      <c r="AW14" s="35"/>
      <c r="AX14" s="34">
        <f t="shared" ca="1" si="22"/>
        <v>0</v>
      </c>
      <c r="AY14" s="35"/>
      <c r="AZ14" s="34">
        <f t="shared" ca="1" si="23"/>
        <v>0</v>
      </c>
      <c r="BA14" s="65"/>
      <c r="BB14" s="292" t="str">
        <f t="shared" si="24"/>
        <v/>
      </c>
    </row>
    <row r="15" spans="2:54">
      <c r="B15" s="26">
        <v>4</v>
      </c>
      <c r="C15" s="33" t="str">
        <f ca="1">VLOOKUP(B15,'PLANILHA ORÇAMENTÁRIA'!C:M,4,0)</f>
        <v>CONTENÇÕES</v>
      </c>
      <c r="D15" s="706">
        <f ca="1">VLOOKUP(B15,'PLANILHA ORÇAMENTÁRIA'!C:M,10,0)</f>
        <v>3011972.9600000004</v>
      </c>
      <c r="E15" s="749">
        <f t="shared" ca="1" si="0"/>
        <v>6.4075791423763864E-2</v>
      </c>
      <c r="F15" s="706">
        <f t="shared" ca="1" si="25"/>
        <v>0</v>
      </c>
      <c r="G15" s="35"/>
      <c r="H15" s="34">
        <f t="shared" ca="1" si="1"/>
        <v>0</v>
      </c>
      <c r="I15" s="35"/>
      <c r="J15" s="34">
        <f t="shared" ca="1" si="2"/>
        <v>40360.437664000005</v>
      </c>
      <c r="K15" s="35">
        <v>1.34E-2</v>
      </c>
      <c r="L15" s="34">
        <f t="shared" ca="1" si="3"/>
        <v>106322.64548800001</v>
      </c>
      <c r="M15" s="35">
        <v>3.5299999999999998E-2</v>
      </c>
      <c r="N15" s="34">
        <f t="shared" ca="1" si="4"/>
        <v>193669.86132800003</v>
      </c>
      <c r="O15" s="35">
        <v>6.4299999999999996E-2</v>
      </c>
      <c r="P15" s="34">
        <f t="shared" ca="1" si="5"/>
        <v>276499.11772800004</v>
      </c>
      <c r="Q15" s="35">
        <v>9.1800000000000007E-2</v>
      </c>
      <c r="R15" s="34">
        <f t="shared" ca="1" si="6"/>
        <v>343063.72014400008</v>
      </c>
      <c r="S15" s="35">
        <v>0.1139</v>
      </c>
      <c r="T15" s="34">
        <f t="shared" ca="1" si="7"/>
        <v>391255.28750400001</v>
      </c>
      <c r="U15" s="35">
        <v>0.12989999999999999</v>
      </c>
      <c r="V15" s="34">
        <f t="shared" ca="1" si="8"/>
        <v>426194.17384</v>
      </c>
      <c r="W15" s="35">
        <v>0.14149999999999999</v>
      </c>
      <c r="X15" s="34">
        <f t="shared" ca="1" si="9"/>
        <v>421676.21440000011</v>
      </c>
      <c r="Y15" s="35">
        <v>0.14000000000000001</v>
      </c>
      <c r="Z15" s="34">
        <f t="shared" ca="1" si="10"/>
        <v>374087.04163200007</v>
      </c>
      <c r="AA15" s="35">
        <v>0.1242</v>
      </c>
      <c r="AB15" s="34">
        <f t="shared" ca="1" si="11"/>
        <v>274390.73665600002</v>
      </c>
      <c r="AC15" s="65">
        <v>9.11E-2</v>
      </c>
      <c r="AD15" s="706">
        <f t="shared" ca="1" si="12"/>
        <v>134032.79672000001</v>
      </c>
      <c r="AE15" s="35">
        <v>4.4499999999999998E-2</v>
      </c>
      <c r="AF15" s="34">
        <f t="shared" ca="1" si="13"/>
        <v>30420.926896000004</v>
      </c>
      <c r="AG15" s="35">
        <v>1.01E-2</v>
      </c>
      <c r="AH15" s="34">
        <f t="shared" ca="1" si="14"/>
        <v>0</v>
      </c>
      <c r="AI15" s="35"/>
      <c r="AJ15" s="34">
        <f t="shared" ca="1" si="15"/>
        <v>0</v>
      </c>
      <c r="AK15" s="35"/>
      <c r="AL15" s="34">
        <f t="shared" ca="1" si="16"/>
        <v>0</v>
      </c>
      <c r="AM15" s="35"/>
      <c r="AN15" s="34">
        <f t="shared" ca="1" si="17"/>
        <v>0</v>
      </c>
      <c r="AO15" s="35"/>
      <c r="AP15" s="34">
        <f t="shared" ca="1" si="18"/>
        <v>0</v>
      </c>
      <c r="AQ15" s="705"/>
      <c r="AR15" s="34">
        <f t="shared" ca="1" si="19"/>
        <v>0</v>
      </c>
      <c r="AS15" s="35"/>
      <c r="AT15" s="34">
        <f t="shared" ca="1" si="20"/>
        <v>0</v>
      </c>
      <c r="AU15" s="35"/>
      <c r="AV15" s="34">
        <f t="shared" ca="1" si="21"/>
        <v>0</v>
      </c>
      <c r="AW15" s="35"/>
      <c r="AX15" s="34">
        <f t="shared" ca="1" si="22"/>
        <v>0</v>
      </c>
      <c r="AY15" s="35"/>
      <c r="AZ15" s="34">
        <f t="shared" ca="1" si="23"/>
        <v>0</v>
      </c>
      <c r="BA15" s="65"/>
      <c r="BB15" s="292" t="str">
        <f t="shared" si="24"/>
        <v/>
      </c>
    </row>
    <row r="16" spans="2:54">
      <c r="B16" s="26">
        <v>5</v>
      </c>
      <c r="C16" s="33" t="str">
        <f ca="1">VLOOKUP(B16,'PLANILHA ORÇAMENTÁRIA'!C:M,4,0)</f>
        <v>ESTRUTURAL DO VIADUTO</v>
      </c>
      <c r="D16" s="706">
        <f ca="1">VLOOKUP(B16,'PLANILHA ORÇAMENTÁRIA'!C:M,10,0)</f>
        <v>22329475.029999997</v>
      </c>
      <c r="E16" s="749">
        <f t="shared" ca="1" si="0"/>
        <v>0.47503042146315377</v>
      </c>
      <c r="F16" s="706">
        <f t="shared" ca="1" si="25"/>
        <v>0</v>
      </c>
      <c r="G16" s="35"/>
      <c r="H16" s="34">
        <f t="shared" ca="1" si="1"/>
        <v>0</v>
      </c>
      <c r="I16" s="35"/>
      <c r="J16" s="34">
        <f t="shared" ca="1" si="2"/>
        <v>0</v>
      </c>
      <c r="K16" s="35"/>
      <c r="L16" s="34">
        <f t="shared" ca="1" si="3"/>
        <v>180868.74774299996</v>
      </c>
      <c r="M16" s="35">
        <v>8.0999999999999996E-3</v>
      </c>
      <c r="N16" s="34">
        <f t="shared" ca="1" si="4"/>
        <v>437657.71058799996</v>
      </c>
      <c r="O16" s="35">
        <v>1.9599999999999999E-2</v>
      </c>
      <c r="P16" s="34">
        <f t="shared" ca="1" si="5"/>
        <v>765900.99352899985</v>
      </c>
      <c r="Q16" s="35">
        <v>3.4299999999999997E-2</v>
      </c>
      <c r="R16" s="34">
        <f t="shared" ca="1" si="6"/>
        <v>1134337.3315239998</v>
      </c>
      <c r="S16" s="35">
        <v>5.0799999999999998E-2</v>
      </c>
      <c r="T16" s="34">
        <f t="shared" ca="1" si="7"/>
        <v>1493841.8795069999</v>
      </c>
      <c r="U16" s="35">
        <v>6.6900000000000001E-2</v>
      </c>
      <c r="V16" s="34">
        <f t="shared" ca="1" si="8"/>
        <v>1777426.212388</v>
      </c>
      <c r="W16" s="35">
        <v>7.9600000000000004E-2</v>
      </c>
      <c r="X16" s="34">
        <f t="shared" ca="1" si="9"/>
        <v>2020817.4902149998</v>
      </c>
      <c r="Y16" s="35">
        <v>9.0499999999999997E-2</v>
      </c>
      <c r="Z16" s="34">
        <f t="shared" ca="1" si="10"/>
        <v>2206152.1329639996</v>
      </c>
      <c r="AA16" s="35">
        <v>9.8799999999999999E-2</v>
      </c>
      <c r="AB16" s="34">
        <f t="shared" ca="1" si="11"/>
        <v>2364691.4056769996</v>
      </c>
      <c r="AC16" s="65">
        <v>0.10589999999999999</v>
      </c>
      <c r="AD16" s="706">
        <f t="shared" ca="1" si="12"/>
        <v>2382554.9857009999</v>
      </c>
      <c r="AE16" s="35">
        <v>0.1067</v>
      </c>
      <c r="AF16" s="34">
        <f t="shared" ca="1" si="13"/>
        <v>2279839.4005629998</v>
      </c>
      <c r="AG16" s="35">
        <v>0.1021</v>
      </c>
      <c r="AH16" s="34">
        <f t="shared" ca="1" si="14"/>
        <v>2031982.2277299997</v>
      </c>
      <c r="AI16" s="35">
        <v>9.0999999999999998E-2</v>
      </c>
      <c r="AJ16" s="34">
        <f t="shared" ca="1" si="15"/>
        <v>1618886.9396749998</v>
      </c>
      <c r="AK16" s="35">
        <v>7.2499999999999995E-2</v>
      </c>
      <c r="AL16" s="34">
        <f t="shared" ca="1" si="16"/>
        <v>1045019.4314039999</v>
      </c>
      <c r="AM16" s="35">
        <v>4.6800000000000001E-2</v>
      </c>
      <c r="AN16" s="34">
        <f t="shared" ca="1" si="17"/>
        <v>471151.92313299997</v>
      </c>
      <c r="AO16" s="35">
        <v>2.1100000000000001E-2</v>
      </c>
      <c r="AP16" s="34">
        <f t="shared" ca="1" si="18"/>
        <v>118346.21765899999</v>
      </c>
      <c r="AQ16" s="705">
        <v>5.3E-3</v>
      </c>
      <c r="AR16" s="34">
        <f t="shared" ca="1" si="19"/>
        <v>0</v>
      </c>
      <c r="AS16" s="35"/>
      <c r="AT16" s="34">
        <f t="shared" ca="1" si="20"/>
        <v>0</v>
      </c>
      <c r="AU16" s="35"/>
      <c r="AV16" s="34">
        <f t="shared" ca="1" si="21"/>
        <v>0</v>
      </c>
      <c r="AW16" s="35"/>
      <c r="AX16" s="34">
        <f t="shared" ca="1" si="22"/>
        <v>0</v>
      </c>
      <c r="AY16" s="35"/>
      <c r="AZ16" s="34">
        <f t="shared" ca="1" si="23"/>
        <v>0</v>
      </c>
      <c r="BA16" s="65"/>
      <c r="BB16" s="292" t="str">
        <f t="shared" si="24"/>
        <v/>
      </c>
    </row>
    <row r="17" spans="2:54">
      <c r="B17" s="26">
        <v>6</v>
      </c>
      <c r="C17" s="33" t="str">
        <f ca="1">VLOOKUP(B17,'PLANILHA ORÇAMENTÁRIA'!C:M,4,0)</f>
        <v>PAVIMENTAÇÃO</v>
      </c>
      <c r="D17" s="706">
        <f ca="1">VLOOKUP(B17,'PLANILHA ORÇAMENTÁRIA'!C:M,10,0)</f>
        <v>1569815.6600000004</v>
      </c>
      <c r="E17" s="749">
        <f t="shared" ca="1" si="0"/>
        <v>3.3395778162602828E-2</v>
      </c>
      <c r="F17" s="706">
        <f t="shared" ca="1" si="25"/>
        <v>0</v>
      </c>
      <c r="G17" s="35"/>
      <c r="H17" s="34">
        <f t="shared" ca="1" si="1"/>
        <v>0</v>
      </c>
      <c r="I17" s="35"/>
      <c r="J17" s="34">
        <f t="shared" ca="1" si="2"/>
        <v>0</v>
      </c>
      <c r="K17" s="35"/>
      <c r="L17" s="34">
        <f t="shared" ca="1" si="3"/>
        <v>0</v>
      </c>
      <c r="M17" s="35"/>
      <c r="N17" s="34">
        <f t="shared" ca="1" si="4"/>
        <v>0</v>
      </c>
      <c r="O17" s="35"/>
      <c r="P17" s="34">
        <f t="shared" ca="1" si="5"/>
        <v>0</v>
      </c>
      <c r="Q17" s="35"/>
      <c r="R17" s="34">
        <f t="shared" ca="1" si="6"/>
        <v>0</v>
      </c>
      <c r="S17" s="35"/>
      <c r="T17" s="34">
        <f t="shared" ca="1" si="7"/>
        <v>0</v>
      </c>
      <c r="U17" s="35"/>
      <c r="V17" s="34">
        <f t="shared" ca="1" si="8"/>
        <v>0</v>
      </c>
      <c r="W17" s="35"/>
      <c r="X17" s="34">
        <f t="shared" ca="1" si="9"/>
        <v>0</v>
      </c>
      <c r="Y17" s="35"/>
      <c r="Z17" s="34">
        <f t="shared" ca="1" si="10"/>
        <v>0</v>
      </c>
      <c r="AA17" s="35"/>
      <c r="AB17" s="34">
        <f t="shared" ca="1" si="11"/>
        <v>28256.681880000004</v>
      </c>
      <c r="AC17" s="65">
        <v>1.7999999999999999E-2</v>
      </c>
      <c r="AD17" s="706">
        <f t="shared" ca="1" si="12"/>
        <v>83200.229980000018</v>
      </c>
      <c r="AE17" s="35">
        <v>5.2999999999999999E-2</v>
      </c>
      <c r="AF17" s="34">
        <f t="shared" ca="1" si="13"/>
        <v>147562.67204000003</v>
      </c>
      <c r="AG17" s="35">
        <v>9.4E-2</v>
      </c>
      <c r="AH17" s="34">
        <f t="shared" ca="1" si="14"/>
        <v>202506.22014000005</v>
      </c>
      <c r="AI17" s="35">
        <v>0.129</v>
      </c>
      <c r="AJ17" s="34">
        <f t="shared" ca="1" si="15"/>
        <v>243321.42730000007</v>
      </c>
      <c r="AK17" s="35">
        <v>0.155</v>
      </c>
      <c r="AL17" s="34">
        <f t="shared" ca="1" si="16"/>
        <v>266868.66220000008</v>
      </c>
      <c r="AM17" s="35">
        <v>0.17</v>
      </c>
      <c r="AN17" s="34">
        <f t="shared" ca="1" si="17"/>
        <v>257449.76824000006</v>
      </c>
      <c r="AO17" s="35">
        <v>0.16400000000000001</v>
      </c>
      <c r="AP17" s="34">
        <f t="shared" ca="1" si="18"/>
        <v>205645.85146000006</v>
      </c>
      <c r="AQ17" s="705">
        <v>0.13100000000000001</v>
      </c>
      <c r="AR17" s="34">
        <f t="shared" ca="1" si="19"/>
        <v>111456.91186000002</v>
      </c>
      <c r="AS17" s="35">
        <v>7.0999999999999994E-2</v>
      </c>
      <c r="AT17" s="34">
        <f t="shared" ca="1" si="20"/>
        <v>23547.234900000003</v>
      </c>
      <c r="AU17" s="35">
        <v>1.4999999999999999E-2</v>
      </c>
      <c r="AV17" s="34">
        <f t="shared" ca="1" si="21"/>
        <v>0</v>
      </c>
      <c r="AW17" s="35"/>
      <c r="AX17" s="34">
        <f t="shared" ca="1" si="22"/>
        <v>0</v>
      </c>
      <c r="AY17" s="35"/>
      <c r="AZ17" s="34">
        <f t="shared" ca="1" si="23"/>
        <v>0</v>
      </c>
      <c r="BA17" s="65"/>
      <c r="BB17" s="292" t="str">
        <f t="shared" si="24"/>
        <v/>
      </c>
    </row>
    <row r="18" spans="2:54">
      <c r="B18" s="26">
        <v>7</v>
      </c>
      <c r="C18" s="33" t="str">
        <f ca="1">VLOOKUP(B18,'PLANILHA ORÇAMENTÁRIA'!C:M,4,0)</f>
        <v>DRENAGEM PROFUNDA E SUPERFICIAL</v>
      </c>
      <c r="D18" s="706">
        <f ca="1">VLOOKUP(B18,'PLANILHA ORÇAMENTÁRIA'!C:M,10,0)</f>
        <v>1179990.7599999998</v>
      </c>
      <c r="E18" s="749">
        <f t="shared" ca="1" si="0"/>
        <v>2.5102762482877194E-2</v>
      </c>
      <c r="F18" s="706">
        <f t="shared" ca="1" si="25"/>
        <v>0</v>
      </c>
      <c r="G18" s="35"/>
      <c r="H18" s="34">
        <f t="shared" ca="1" si="1"/>
        <v>0</v>
      </c>
      <c r="I18" s="35"/>
      <c r="J18" s="34">
        <f t="shared" ca="1" si="2"/>
        <v>3775.9704319999996</v>
      </c>
      <c r="K18" s="35">
        <v>3.2000000000000002E-3</v>
      </c>
      <c r="L18" s="34">
        <f t="shared" ca="1" si="3"/>
        <v>14277.888195999996</v>
      </c>
      <c r="M18" s="35">
        <v>1.21E-2</v>
      </c>
      <c r="N18" s="34">
        <f t="shared" ca="1" si="4"/>
        <v>31269.755139999994</v>
      </c>
      <c r="O18" s="35">
        <v>2.6499999999999999E-2</v>
      </c>
      <c r="P18" s="34">
        <f t="shared" ca="1" si="5"/>
        <v>51919.59343999999</v>
      </c>
      <c r="Q18" s="35">
        <v>4.3999999999999997E-2</v>
      </c>
      <c r="R18" s="34">
        <f t="shared" ca="1" si="6"/>
        <v>70681.446523999984</v>
      </c>
      <c r="S18" s="35">
        <v>5.9900000000000002E-2</v>
      </c>
      <c r="T18" s="34">
        <f t="shared" ca="1" si="7"/>
        <v>84605.337491999977</v>
      </c>
      <c r="U18" s="35">
        <v>7.17E-2</v>
      </c>
      <c r="V18" s="34">
        <f t="shared" ca="1" si="8"/>
        <v>94045.263571999967</v>
      </c>
      <c r="W18" s="35">
        <v>7.9699999999999993E-2</v>
      </c>
      <c r="X18" s="34">
        <f t="shared" ca="1" si="9"/>
        <v>99237.22291599997</v>
      </c>
      <c r="Y18" s="35">
        <v>8.4099999999999994E-2</v>
      </c>
      <c r="Z18" s="34">
        <f t="shared" ca="1" si="10"/>
        <v>101125.20813199999</v>
      </c>
      <c r="AA18" s="35">
        <v>8.5699999999999998E-2</v>
      </c>
      <c r="AB18" s="34">
        <f t="shared" ca="1" si="11"/>
        <v>99709.219219999984</v>
      </c>
      <c r="AC18" s="65">
        <v>8.4500000000000006E-2</v>
      </c>
      <c r="AD18" s="706">
        <f t="shared" ca="1" si="12"/>
        <v>94045.263571999967</v>
      </c>
      <c r="AE18" s="35">
        <v>7.9699999999999993E-2</v>
      </c>
      <c r="AF18" s="34">
        <f t="shared" ca="1" si="13"/>
        <v>87909.311619999979</v>
      </c>
      <c r="AG18" s="35">
        <v>7.4499999999999997E-2</v>
      </c>
      <c r="AH18" s="34">
        <f t="shared" ca="1" si="14"/>
        <v>80829.36705999999</v>
      </c>
      <c r="AI18" s="35">
        <v>6.8500000000000005E-2</v>
      </c>
      <c r="AJ18" s="34">
        <f t="shared" ca="1" si="15"/>
        <v>71625.439131999985</v>
      </c>
      <c r="AK18" s="35">
        <v>6.0699999999999997E-2</v>
      </c>
      <c r="AL18" s="34">
        <f t="shared" ca="1" si="16"/>
        <v>61831.515823999987</v>
      </c>
      <c r="AM18" s="35">
        <v>5.2400000000000002E-2</v>
      </c>
      <c r="AN18" s="34">
        <f t="shared" ca="1" si="17"/>
        <v>49559.611919999996</v>
      </c>
      <c r="AO18" s="35">
        <v>4.2000000000000003E-2</v>
      </c>
      <c r="AP18" s="34">
        <f t="shared" ca="1" si="18"/>
        <v>37051.709863999989</v>
      </c>
      <c r="AQ18" s="705">
        <v>3.1399999999999997E-2</v>
      </c>
      <c r="AR18" s="34">
        <f t="shared" ca="1" si="19"/>
        <v>24779.805959999998</v>
      </c>
      <c r="AS18" s="35">
        <v>2.1000000000000001E-2</v>
      </c>
      <c r="AT18" s="34">
        <f t="shared" ca="1" si="20"/>
        <v>15221.880803999997</v>
      </c>
      <c r="AU18" s="35">
        <v>1.29E-2</v>
      </c>
      <c r="AV18" s="34">
        <f t="shared" ca="1" si="21"/>
        <v>6489.9491799999987</v>
      </c>
      <c r="AW18" s="35">
        <v>5.4999999999999997E-3</v>
      </c>
      <c r="AX18" s="34">
        <f t="shared" ca="1" si="22"/>
        <v>0</v>
      </c>
      <c r="AY18" s="35"/>
      <c r="AZ18" s="34">
        <f t="shared" ca="1" si="23"/>
        <v>0</v>
      </c>
      <c r="BA18" s="65"/>
      <c r="BB18" s="292" t="str">
        <f t="shared" si="24"/>
        <v/>
      </c>
    </row>
    <row r="19" spans="2:54">
      <c r="B19" s="26">
        <v>8</v>
      </c>
      <c r="C19" s="33" t="str">
        <f ca="1">VLOOKUP(B19,'PLANILHA ORÇAMENTÁRIA'!C:M,4,0)</f>
        <v>SINALIZAÇÃO VIÁRIA</v>
      </c>
      <c r="D19" s="706">
        <f ca="1">VLOOKUP(B19,'PLANILHA ORÇAMENTÁRIA'!C:M,10,0)</f>
        <v>1021319.8700000001</v>
      </c>
      <c r="E19" s="749">
        <f t="shared" ca="1" si="0"/>
        <v>2.1727246504585358E-2</v>
      </c>
      <c r="F19" s="706">
        <f t="shared" ca="1" si="25"/>
        <v>0</v>
      </c>
      <c r="G19" s="35"/>
      <c r="H19" s="34">
        <f t="shared" ca="1" si="1"/>
        <v>0</v>
      </c>
      <c r="I19" s="35"/>
      <c r="J19" s="34">
        <f t="shared" ca="1" si="2"/>
        <v>0</v>
      </c>
      <c r="K19" s="35"/>
      <c r="L19" s="34">
        <f t="shared" ca="1" si="3"/>
        <v>0</v>
      </c>
      <c r="M19" s="35"/>
      <c r="N19" s="34">
        <f t="shared" ca="1" si="4"/>
        <v>0</v>
      </c>
      <c r="O19" s="35"/>
      <c r="P19" s="34">
        <f t="shared" ca="1" si="5"/>
        <v>0</v>
      </c>
      <c r="Q19" s="35"/>
      <c r="R19" s="34">
        <f t="shared" ca="1" si="6"/>
        <v>0</v>
      </c>
      <c r="S19" s="35"/>
      <c r="T19" s="34">
        <f t="shared" ca="1" si="7"/>
        <v>0</v>
      </c>
      <c r="U19" s="35"/>
      <c r="V19" s="34">
        <f t="shared" ca="1" si="8"/>
        <v>0</v>
      </c>
      <c r="W19" s="35"/>
      <c r="X19" s="34">
        <f t="shared" ca="1" si="9"/>
        <v>0</v>
      </c>
      <c r="Y19" s="35"/>
      <c r="Z19" s="34">
        <f t="shared" ca="1" si="10"/>
        <v>0</v>
      </c>
      <c r="AA19" s="35"/>
      <c r="AB19" s="34">
        <f t="shared" ca="1" si="11"/>
        <v>0</v>
      </c>
      <c r="AC19" s="65"/>
      <c r="AD19" s="706">
        <f t="shared" ca="1" si="12"/>
        <v>13685.686258000002</v>
      </c>
      <c r="AE19" s="35">
        <v>1.34E-2</v>
      </c>
      <c r="AF19" s="34">
        <f t="shared" ca="1" si="13"/>
        <v>36052.591411000001</v>
      </c>
      <c r="AG19" s="35">
        <v>3.5299999999999998E-2</v>
      </c>
      <c r="AH19" s="34">
        <f t="shared" ca="1" si="14"/>
        <v>65670.867641000004</v>
      </c>
      <c r="AI19" s="35">
        <v>6.4299999999999996E-2</v>
      </c>
      <c r="AJ19" s="34">
        <f t="shared" ca="1" si="15"/>
        <v>93757.164066000012</v>
      </c>
      <c r="AK19" s="35">
        <v>9.1800000000000007E-2</v>
      </c>
      <c r="AL19" s="34">
        <f t="shared" ca="1" si="16"/>
        <v>116328.33319300001</v>
      </c>
      <c r="AM19" s="35">
        <v>0.1139</v>
      </c>
      <c r="AN19" s="34">
        <f t="shared" ca="1" si="17"/>
        <v>132669.45111299999</v>
      </c>
      <c r="AO19" s="35">
        <v>0.12989999999999999</v>
      </c>
      <c r="AP19" s="34">
        <f t="shared" ca="1" si="18"/>
        <v>144516.76160500001</v>
      </c>
      <c r="AQ19" s="705">
        <v>0.14149999999999999</v>
      </c>
      <c r="AR19" s="34">
        <f t="shared" ca="1" si="19"/>
        <v>142984.78180000003</v>
      </c>
      <c r="AS19" s="35">
        <v>0.14000000000000001</v>
      </c>
      <c r="AT19" s="34">
        <f t="shared" ca="1" si="20"/>
        <v>126847.92785400002</v>
      </c>
      <c r="AU19" s="35">
        <v>0.1242</v>
      </c>
      <c r="AV19" s="34">
        <f t="shared" ca="1" si="21"/>
        <v>93042.240157000007</v>
      </c>
      <c r="AW19" s="35">
        <v>9.11E-2</v>
      </c>
      <c r="AX19" s="34">
        <f t="shared" ca="1" si="22"/>
        <v>45448.734215000004</v>
      </c>
      <c r="AY19" s="35">
        <v>4.4499999999999998E-2</v>
      </c>
      <c r="AZ19" s="34">
        <f t="shared" ca="1" si="23"/>
        <v>10315.330687000001</v>
      </c>
      <c r="BA19" s="65">
        <v>1.01E-2</v>
      </c>
      <c r="BB19" s="292" t="str">
        <f t="shared" si="24"/>
        <v/>
      </c>
    </row>
    <row r="20" spans="2:54">
      <c r="B20" s="26">
        <v>9</v>
      </c>
      <c r="C20" s="33" t="str">
        <f ca="1">VLOOKUP(B20,'PLANILHA ORÇAMENTÁRIA'!C:M,4,0)</f>
        <v>SERVIÇOS TÉCNICOS E DE APOIO</v>
      </c>
      <c r="D20" s="706">
        <f ca="1">VLOOKUP(B20,'PLANILHA ORÇAMENTÁRIA'!C:M,10,0)</f>
        <v>558711.96</v>
      </c>
      <c r="E20" s="749">
        <f t="shared" ca="1" si="0"/>
        <v>1.1885867333590634E-2</v>
      </c>
      <c r="F20" s="706">
        <f t="shared" ca="1" si="25"/>
        <v>0</v>
      </c>
      <c r="G20" s="35"/>
      <c r="H20" s="34">
        <f t="shared" ca="1" si="1"/>
        <v>2625.9462119999998</v>
      </c>
      <c r="I20" s="35">
        <v>4.7000000000000002E-3</v>
      </c>
      <c r="J20" s="34">
        <f t="shared" ca="1" si="2"/>
        <v>6089.9603639999996</v>
      </c>
      <c r="K20" s="35">
        <v>1.09E-2</v>
      </c>
      <c r="L20" s="34">
        <f t="shared" ca="1" si="3"/>
        <v>9553.9745160000002</v>
      </c>
      <c r="M20" s="35">
        <v>1.7100000000000001E-2</v>
      </c>
      <c r="N20" s="34">
        <f t="shared" ca="1" si="4"/>
        <v>14247.154979999998</v>
      </c>
      <c r="O20" s="35">
        <v>2.5499999999999998E-2</v>
      </c>
      <c r="P20" s="34">
        <f t="shared" ca="1" si="5"/>
        <v>19107.949032</v>
      </c>
      <c r="Q20" s="35">
        <v>3.4200000000000001E-2</v>
      </c>
      <c r="R20" s="34">
        <f t="shared" ca="1" si="6"/>
        <v>24024.614279999998</v>
      </c>
      <c r="S20" s="35">
        <v>4.2999999999999997E-2</v>
      </c>
      <c r="T20" s="34">
        <f t="shared" ca="1" si="7"/>
        <v>28494.309959999995</v>
      </c>
      <c r="U20" s="35">
        <v>5.0999999999999997E-2</v>
      </c>
      <c r="V20" s="34">
        <f t="shared" ca="1" si="8"/>
        <v>32070.066503999999</v>
      </c>
      <c r="W20" s="35">
        <v>5.74E-2</v>
      </c>
      <c r="X20" s="34">
        <f t="shared" ca="1" si="9"/>
        <v>35645.823047999998</v>
      </c>
      <c r="Y20" s="35">
        <v>6.3799999999999996E-2</v>
      </c>
      <c r="Z20" s="34">
        <f t="shared" ca="1" si="10"/>
        <v>38160.026868000001</v>
      </c>
      <c r="AA20" s="35">
        <v>6.83E-2</v>
      </c>
      <c r="AB20" s="34">
        <f t="shared" ca="1" si="11"/>
        <v>40618.359491999996</v>
      </c>
      <c r="AC20" s="65">
        <v>7.2700000000000001E-2</v>
      </c>
      <c r="AD20" s="706">
        <f t="shared" ca="1" si="12"/>
        <v>42909.078527999991</v>
      </c>
      <c r="AE20" s="35">
        <v>7.6799999999999993E-2</v>
      </c>
      <c r="AF20" s="34">
        <f t="shared" ca="1" si="13"/>
        <v>43411.919291999999</v>
      </c>
      <c r="AG20" s="35">
        <v>7.7700000000000005E-2</v>
      </c>
      <c r="AH20" s="34">
        <f t="shared" ca="1" si="14"/>
        <v>43132.563311999998</v>
      </c>
      <c r="AI20" s="35">
        <v>7.7200000000000005E-2</v>
      </c>
      <c r="AJ20" s="34">
        <f t="shared" ca="1" si="15"/>
        <v>41344.685039999997</v>
      </c>
      <c r="AK20" s="35">
        <v>7.3999999999999996E-2</v>
      </c>
      <c r="AL20" s="34">
        <f t="shared" ca="1" si="16"/>
        <v>38327.640455999994</v>
      </c>
      <c r="AM20" s="35">
        <v>6.8599999999999994E-2</v>
      </c>
      <c r="AN20" s="34">
        <f t="shared" ca="1" si="17"/>
        <v>33578.588795999996</v>
      </c>
      <c r="AO20" s="35">
        <v>6.0100000000000001E-2</v>
      </c>
      <c r="AP20" s="34">
        <f t="shared" ca="1" si="18"/>
        <v>27488.628431999998</v>
      </c>
      <c r="AQ20" s="705">
        <v>4.9200000000000001E-2</v>
      </c>
      <c r="AR20" s="34">
        <f t="shared" ca="1" si="19"/>
        <v>19499.047403999997</v>
      </c>
      <c r="AS20" s="35">
        <v>3.49E-2</v>
      </c>
      <c r="AT20" s="34">
        <f t="shared" ca="1" si="20"/>
        <v>11509.466375999998</v>
      </c>
      <c r="AU20" s="35">
        <v>2.06E-2</v>
      </c>
      <c r="AV20" s="34">
        <f t="shared" ca="1" si="21"/>
        <v>5419.5060119999998</v>
      </c>
      <c r="AW20" s="35">
        <v>9.7000000000000003E-3</v>
      </c>
      <c r="AX20" s="34">
        <f t="shared" ca="1" si="22"/>
        <v>1452.6510959999998</v>
      </c>
      <c r="AY20" s="35">
        <v>2.5999999999999999E-3</v>
      </c>
      <c r="AZ20" s="34">
        <f t="shared" ca="1" si="23"/>
        <v>0</v>
      </c>
      <c r="BA20" s="65"/>
      <c r="BB20" s="292" t="str">
        <f t="shared" si="24"/>
        <v/>
      </c>
    </row>
    <row r="21" spans="2:54">
      <c r="B21" s="26">
        <v>10</v>
      </c>
      <c r="C21" s="33" t="str">
        <f ca="1">VLOOKUP(B21,'PLANILHA ORÇAMENTÁRIA'!C:M,4,0)</f>
        <v xml:space="preserve">PLATAFORMA TELESCÓPICA </v>
      </c>
      <c r="D21" s="706">
        <f ca="1">VLOOKUP(B21,'PLANILHA ORÇAMENTÁRIA'!C:M,10,0)</f>
        <v>915829.2</v>
      </c>
      <c r="E21" s="749">
        <f t="shared" ca="1" si="0"/>
        <v>1.9483070259366637E-2</v>
      </c>
      <c r="F21" s="706">
        <f t="shared" ca="1" si="25"/>
        <v>0</v>
      </c>
      <c r="G21" s="458"/>
      <c r="H21" s="34">
        <f t="shared" ca="1" si="1"/>
        <v>0</v>
      </c>
      <c r="I21" s="458"/>
      <c r="J21" s="34">
        <f t="shared" ca="1" si="2"/>
        <v>5037.0605999999998</v>
      </c>
      <c r="K21" s="458">
        <v>5.4999999999999997E-3</v>
      </c>
      <c r="L21" s="34">
        <f t="shared" ca="1" si="3"/>
        <v>11814.196679999999</v>
      </c>
      <c r="M21" s="35">
        <v>1.29E-2</v>
      </c>
      <c r="N21" s="34">
        <f t="shared" ca="1" si="4"/>
        <v>19232.413199999999</v>
      </c>
      <c r="O21" s="35">
        <v>2.1000000000000001E-2</v>
      </c>
      <c r="P21" s="34">
        <f t="shared" ca="1" si="5"/>
        <v>28757.036879999996</v>
      </c>
      <c r="Q21" s="35">
        <v>3.1399999999999997E-2</v>
      </c>
      <c r="R21" s="34">
        <f t="shared" ca="1" si="6"/>
        <v>38464.826399999998</v>
      </c>
      <c r="S21" s="35">
        <v>4.2000000000000003E-2</v>
      </c>
      <c r="T21" s="34">
        <f t="shared" ca="1" si="7"/>
        <v>47989.450080000002</v>
      </c>
      <c r="U21" s="35">
        <v>5.2400000000000002E-2</v>
      </c>
      <c r="V21" s="34">
        <f t="shared" ca="1" si="8"/>
        <v>55590.832439999991</v>
      </c>
      <c r="W21" s="35">
        <v>6.0699999999999997E-2</v>
      </c>
      <c r="X21" s="34">
        <f t="shared" ca="1" si="9"/>
        <v>62734.300200000005</v>
      </c>
      <c r="Y21" s="35">
        <v>6.8500000000000005E-2</v>
      </c>
      <c r="Z21" s="34">
        <f t="shared" ca="1" si="10"/>
        <v>68229.275399999999</v>
      </c>
      <c r="AA21" s="35">
        <v>7.4499999999999997E-2</v>
      </c>
      <c r="AB21" s="34">
        <f t="shared" ca="1" si="11"/>
        <v>72991.587239999993</v>
      </c>
      <c r="AC21" s="65">
        <v>7.9699999999999993E-2</v>
      </c>
      <c r="AD21" s="706">
        <f t="shared" ca="1" si="12"/>
        <v>77387.5674</v>
      </c>
      <c r="AE21" s="35">
        <v>8.4500000000000006E-2</v>
      </c>
      <c r="AF21" s="34">
        <f t="shared" ca="1" si="13"/>
        <v>78486.562439999994</v>
      </c>
      <c r="AG21" s="35">
        <v>8.5699999999999998E-2</v>
      </c>
      <c r="AH21" s="34">
        <f t="shared" ca="1" si="14"/>
        <v>77021.235719999997</v>
      </c>
      <c r="AI21" s="35">
        <v>8.4099999999999994E-2</v>
      </c>
      <c r="AJ21" s="34">
        <f t="shared" ca="1" si="15"/>
        <v>72991.587239999993</v>
      </c>
      <c r="AK21" s="35">
        <v>7.9699999999999993E-2</v>
      </c>
      <c r="AL21" s="34">
        <f t="shared" ca="1" si="16"/>
        <v>65664.953639999992</v>
      </c>
      <c r="AM21" s="35">
        <v>7.17E-2</v>
      </c>
      <c r="AN21" s="34">
        <f t="shared" ca="1" si="17"/>
        <v>54858.16908</v>
      </c>
      <c r="AO21" s="35">
        <v>5.9900000000000002E-2</v>
      </c>
      <c r="AP21" s="34">
        <f t="shared" ca="1" si="18"/>
        <v>40296.484799999998</v>
      </c>
      <c r="AQ21" s="705">
        <v>4.3999999999999997E-2</v>
      </c>
      <c r="AR21" s="34">
        <f t="shared" ca="1" si="19"/>
        <v>24269.4738</v>
      </c>
      <c r="AS21" s="35">
        <v>2.6499999999999999E-2</v>
      </c>
      <c r="AT21" s="34">
        <f t="shared" ca="1" si="20"/>
        <v>11081.533319999999</v>
      </c>
      <c r="AU21" s="35">
        <v>1.21E-2</v>
      </c>
      <c r="AV21" s="34">
        <f t="shared" ca="1" si="21"/>
        <v>2930.65344</v>
      </c>
      <c r="AW21" s="35">
        <v>3.2000000000000002E-3</v>
      </c>
      <c r="AX21" s="34">
        <f t="shared" ca="1" si="22"/>
        <v>0</v>
      </c>
      <c r="AY21" s="35"/>
      <c r="AZ21" s="34">
        <f t="shared" ca="1" si="23"/>
        <v>0</v>
      </c>
      <c r="BA21" s="65"/>
      <c r="BB21" s="292" t="str">
        <f t="shared" si="24"/>
        <v/>
      </c>
    </row>
    <row r="22" spans="2:54">
      <c r="B22" s="26">
        <v>11</v>
      </c>
      <c r="C22" s="698" t="str">
        <f ca="1">VLOOKUP(B22,'PLANILHA ORÇAMENTÁRIA'!C:M,4,0)</f>
        <v>SINALIZAÇÃO DE TRÂNSITO</v>
      </c>
      <c r="D22" s="706">
        <f ca="1">VLOOKUP(B22,'PLANILHA ORÇAMENTÁRIA'!C:M,10,0)</f>
        <v>1613422.56</v>
      </c>
      <c r="E22" s="749">
        <f t="shared" ca="1" si="0"/>
        <v>3.4323458014362491E-2</v>
      </c>
      <c r="F22" s="706">
        <f t="shared" ca="1" si="25"/>
        <v>6615.0324960000007</v>
      </c>
      <c r="G22" s="35">
        <v>4.1000000000000003E-3</v>
      </c>
      <c r="H22" s="34">
        <f t="shared" ca="1" si="1"/>
        <v>15004.829807999999</v>
      </c>
      <c r="I22" s="35">
        <v>9.2999999999999992E-3</v>
      </c>
      <c r="J22" s="34">
        <f t="shared" ca="1" si="2"/>
        <v>23071.942608000001</v>
      </c>
      <c r="K22" s="35">
        <v>1.43E-2</v>
      </c>
      <c r="L22" s="34">
        <f t="shared" ca="1" si="3"/>
        <v>33881.873760000002</v>
      </c>
      <c r="M22" s="35">
        <v>2.1000000000000001E-2</v>
      </c>
      <c r="N22" s="34">
        <f t="shared" ca="1" si="4"/>
        <v>45821.200704000003</v>
      </c>
      <c r="O22" s="35">
        <v>2.8400000000000002E-2</v>
      </c>
      <c r="P22" s="34">
        <f t="shared" ca="1" si="5"/>
        <v>57599.185392000007</v>
      </c>
      <c r="Q22" s="35">
        <v>3.5700000000000003E-2</v>
      </c>
      <c r="R22" s="34">
        <f t="shared" ca="1" si="6"/>
        <v>69538.512336</v>
      </c>
      <c r="S22" s="35">
        <v>4.3099999999999999E-2</v>
      </c>
      <c r="T22" s="34">
        <f t="shared" ca="1" si="7"/>
        <v>77928.309648000009</v>
      </c>
      <c r="U22" s="35">
        <v>4.8300000000000003E-2</v>
      </c>
      <c r="V22" s="34">
        <f t="shared" ca="1" si="8"/>
        <v>87931.529519999996</v>
      </c>
      <c r="W22" s="35">
        <v>5.45E-2</v>
      </c>
      <c r="X22" s="34">
        <f t="shared" ca="1" si="9"/>
        <v>95837.30006400001</v>
      </c>
      <c r="Y22" s="35">
        <v>5.9400000000000001E-2</v>
      </c>
      <c r="Z22" s="34">
        <f t="shared" ca="1" si="10"/>
        <v>101806.96353600001</v>
      </c>
      <c r="AA22" s="35">
        <v>6.3100000000000003E-2</v>
      </c>
      <c r="AB22" s="34">
        <f t="shared" ca="1" si="11"/>
        <v>107776.627008</v>
      </c>
      <c r="AC22" s="65">
        <v>6.6799999999999998E-2</v>
      </c>
      <c r="AD22" s="706">
        <f t="shared" ca="1" si="12"/>
        <v>113423.605968</v>
      </c>
      <c r="AE22" s="35">
        <v>7.0300000000000001E-2</v>
      </c>
      <c r="AF22" s="34">
        <f t="shared" ca="1" si="13"/>
        <v>114875.68627200001</v>
      </c>
      <c r="AG22" s="35">
        <v>7.1199999999999999E-2</v>
      </c>
      <c r="AH22" s="34">
        <f t="shared" ca="1" si="14"/>
        <v>114714.344016</v>
      </c>
      <c r="AI22" s="35">
        <v>7.1099999999999997E-2</v>
      </c>
      <c r="AJ22" s="34">
        <f t="shared" ca="1" si="15"/>
        <v>111164.81438400001</v>
      </c>
      <c r="AK22" s="35">
        <v>6.8900000000000003E-2</v>
      </c>
      <c r="AL22" s="34">
        <f t="shared" ca="1" si="16"/>
        <v>105033.80865600001</v>
      </c>
      <c r="AM22" s="35">
        <v>6.5100000000000005E-2</v>
      </c>
      <c r="AN22" s="34">
        <f t="shared" ca="1" si="17"/>
        <v>96321.326832000006</v>
      </c>
      <c r="AO22" s="35">
        <v>5.9700000000000003E-2</v>
      </c>
      <c r="AP22" s="34">
        <f t="shared" ca="1" si="18"/>
        <v>81961.866047999996</v>
      </c>
      <c r="AQ22" s="705">
        <v>5.0799999999999998E-2</v>
      </c>
      <c r="AR22" s="34">
        <f t="shared" ca="1" si="19"/>
        <v>65020.92916800001</v>
      </c>
      <c r="AS22" s="35">
        <v>4.0300000000000002E-2</v>
      </c>
      <c r="AT22" s="34">
        <f t="shared" ca="1" si="20"/>
        <v>45498.516192000003</v>
      </c>
      <c r="AU22" s="35">
        <v>2.8199999999999999E-2</v>
      </c>
      <c r="AV22" s="34">
        <f t="shared" ca="1" si="21"/>
        <v>26298.787727999999</v>
      </c>
      <c r="AW22" s="35">
        <v>1.6299999999999999E-2</v>
      </c>
      <c r="AX22" s="34">
        <f t="shared" ca="1" si="22"/>
        <v>12907.38048</v>
      </c>
      <c r="AY22" s="35">
        <v>8.0000000000000002E-3</v>
      </c>
      <c r="AZ22" s="34">
        <f t="shared" ca="1" si="23"/>
        <v>3388.1873759999999</v>
      </c>
      <c r="BA22" s="65">
        <v>2.0999999999999999E-3</v>
      </c>
      <c r="BB22" s="292" t="str">
        <f t="shared" si="24"/>
        <v/>
      </c>
    </row>
    <row r="23" spans="2:54">
      <c r="B23" s="26">
        <v>12</v>
      </c>
      <c r="C23" s="33" t="str">
        <f ca="1">VLOOKUP(B23,'PLANILHA ORÇAMENTÁRIA'!C:M,4,0)</f>
        <v>GERADOR DE ENERGIA</v>
      </c>
      <c r="D23" s="706">
        <f ca="1">VLOOKUP(B23,'PLANILHA ORÇAMENTÁRIA'!C:M,10,0)</f>
        <v>340421.28</v>
      </c>
      <c r="E23" s="749">
        <f t="shared" ca="1" si="0"/>
        <v>7.2420181798347593E-3</v>
      </c>
      <c r="F23" s="706">
        <f t="shared" ca="1" si="25"/>
        <v>1395.7272480000001</v>
      </c>
      <c r="G23" s="35">
        <v>4.1000000000000003E-3</v>
      </c>
      <c r="H23" s="34">
        <f t="shared" ca="1" si="1"/>
        <v>3165.9179039999999</v>
      </c>
      <c r="I23" s="35">
        <v>9.2999999999999992E-3</v>
      </c>
      <c r="J23" s="34">
        <f t="shared" ca="1" si="2"/>
        <v>4868.0243040000005</v>
      </c>
      <c r="K23" s="35">
        <v>1.43E-2</v>
      </c>
      <c r="L23" s="34">
        <f t="shared" ca="1" si="3"/>
        <v>7148.846880000001</v>
      </c>
      <c r="M23" s="35">
        <v>2.1000000000000001E-2</v>
      </c>
      <c r="N23" s="34">
        <f t="shared" ca="1" si="4"/>
        <v>9667.9643520000009</v>
      </c>
      <c r="O23" s="35">
        <v>2.8400000000000002E-2</v>
      </c>
      <c r="P23" s="34">
        <f t="shared" ca="1" si="5"/>
        <v>12153.039696000002</v>
      </c>
      <c r="Q23" s="35">
        <v>3.5700000000000003E-2</v>
      </c>
      <c r="R23" s="34">
        <f t="shared" ca="1" si="6"/>
        <v>14672.157168000002</v>
      </c>
      <c r="S23" s="35">
        <v>4.3099999999999999E-2</v>
      </c>
      <c r="T23" s="34">
        <f t="shared" ca="1" si="7"/>
        <v>16442.347824000004</v>
      </c>
      <c r="U23" s="35">
        <v>4.8300000000000003E-2</v>
      </c>
      <c r="V23" s="34">
        <f t="shared" ca="1" si="8"/>
        <v>18552.959760000002</v>
      </c>
      <c r="W23" s="35">
        <v>5.45E-2</v>
      </c>
      <c r="X23" s="34">
        <f t="shared" ca="1" si="9"/>
        <v>20221.024032000001</v>
      </c>
      <c r="Y23" s="35">
        <v>5.9400000000000001E-2</v>
      </c>
      <c r="Z23" s="34">
        <f t="shared" ca="1" si="10"/>
        <v>21480.582768000004</v>
      </c>
      <c r="AA23" s="35">
        <v>6.3100000000000003E-2</v>
      </c>
      <c r="AB23" s="34">
        <f t="shared" ca="1" si="11"/>
        <v>22740.141504000003</v>
      </c>
      <c r="AC23" s="65">
        <v>6.6799999999999998E-2</v>
      </c>
      <c r="AD23" s="706">
        <f t="shared" ca="1" si="12"/>
        <v>23931.615984000004</v>
      </c>
      <c r="AE23" s="35">
        <v>7.0300000000000001E-2</v>
      </c>
      <c r="AF23" s="34">
        <f t="shared" ca="1" si="13"/>
        <v>24237.995136000001</v>
      </c>
      <c r="AG23" s="35">
        <v>7.1199999999999999E-2</v>
      </c>
      <c r="AH23" s="34">
        <f t="shared" ca="1" si="14"/>
        <v>24203.953008</v>
      </c>
      <c r="AI23" s="35">
        <v>7.1099999999999997E-2</v>
      </c>
      <c r="AJ23" s="34">
        <f t="shared" ca="1" si="15"/>
        <v>23455.026192000001</v>
      </c>
      <c r="AK23" s="35">
        <v>6.8900000000000003E-2</v>
      </c>
      <c r="AL23" s="34">
        <f t="shared" ca="1" si="16"/>
        <v>22161.425328000005</v>
      </c>
      <c r="AM23" s="35">
        <v>6.5100000000000005E-2</v>
      </c>
      <c r="AN23" s="34">
        <f t="shared" ca="1" si="17"/>
        <v>20323.150416000004</v>
      </c>
      <c r="AO23" s="35">
        <v>5.9700000000000003E-2</v>
      </c>
      <c r="AP23" s="34">
        <f t="shared" ca="1" si="18"/>
        <v>17293.401024000003</v>
      </c>
      <c r="AQ23" s="705">
        <v>5.0799999999999998E-2</v>
      </c>
      <c r="AR23" s="34">
        <f t="shared" ca="1" si="19"/>
        <v>13718.977584000002</v>
      </c>
      <c r="AS23" s="35">
        <v>4.0300000000000002E-2</v>
      </c>
      <c r="AT23" s="34">
        <f t="shared" ca="1" si="20"/>
        <v>9599.8800960000008</v>
      </c>
      <c r="AU23" s="35">
        <v>2.8199999999999999E-2</v>
      </c>
      <c r="AV23" s="34">
        <f t="shared" ca="1" si="21"/>
        <v>5548.8668639999996</v>
      </c>
      <c r="AW23" s="35">
        <v>1.6299999999999999E-2</v>
      </c>
      <c r="AX23" s="34">
        <f t="shared" ca="1" si="22"/>
        <v>2723.3702400000002</v>
      </c>
      <c r="AY23" s="35">
        <v>8.0000000000000002E-3</v>
      </c>
      <c r="AZ23" s="34">
        <f t="shared" ca="1" si="23"/>
        <v>714.88468799999998</v>
      </c>
      <c r="BA23" s="65">
        <v>2.0999999999999999E-3</v>
      </c>
      <c r="BB23" s="292" t="str">
        <f t="shared" si="24"/>
        <v/>
      </c>
    </row>
    <row r="24" spans="2:54">
      <c r="B24" s="26">
        <v>13</v>
      </c>
      <c r="C24" s="33" t="str">
        <f ca="1">VLOOKUP(B24,'PLANILHA ORÇAMENTÁRIA'!C:M,4,0)</f>
        <v>CONTROLE TECNOLÓGICO</v>
      </c>
      <c r="D24" s="706">
        <f ca="1">VLOOKUP(B24,'PLANILHA ORÇAMENTÁRIA'!C:M,10,0)</f>
        <v>1758071.0000000002</v>
      </c>
      <c r="E24" s="749">
        <f t="shared" ca="1" si="0"/>
        <v>3.7400664680657676E-2</v>
      </c>
      <c r="F24" s="706">
        <f t="shared" ca="1" si="25"/>
        <v>7208.0911000000015</v>
      </c>
      <c r="G24" s="35">
        <v>4.1000000000000003E-3</v>
      </c>
      <c r="H24" s="34">
        <f t="shared" ca="1" si="1"/>
        <v>16350.060300000001</v>
      </c>
      <c r="I24" s="35">
        <v>9.2999999999999992E-3</v>
      </c>
      <c r="J24" s="34">
        <f t="shared" ca="1" si="2"/>
        <v>25140.415300000004</v>
      </c>
      <c r="K24" s="35">
        <v>1.43E-2</v>
      </c>
      <c r="L24" s="34">
        <f t="shared" ca="1" si="3"/>
        <v>36919.491000000009</v>
      </c>
      <c r="M24" s="35">
        <v>2.1000000000000001E-2</v>
      </c>
      <c r="N24" s="34">
        <f t="shared" ca="1" si="4"/>
        <v>49929.216400000012</v>
      </c>
      <c r="O24" s="35">
        <v>2.8400000000000002E-2</v>
      </c>
      <c r="P24" s="34">
        <f t="shared" ca="1" si="5"/>
        <v>62763.13470000001</v>
      </c>
      <c r="Q24" s="35">
        <v>3.5700000000000003E-2</v>
      </c>
      <c r="R24" s="34">
        <f t="shared" ca="1" si="6"/>
        <v>75772.860100000005</v>
      </c>
      <c r="S24" s="35">
        <v>4.3099999999999999E-2</v>
      </c>
      <c r="T24" s="34">
        <f t="shared" ca="1" si="7"/>
        <v>84914.829300000012</v>
      </c>
      <c r="U24" s="35">
        <v>4.8300000000000003E-2</v>
      </c>
      <c r="V24" s="34">
        <f t="shared" ca="1" si="8"/>
        <v>95814.869500000015</v>
      </c>
      <c r="W24" s="35">
        <v>5.45E-2</v>
      </c>
      <c r="X24" s="34">
        <f t="shared" ca="1" si="9"/>
        <v>104429.41740000002</v>
      </c>
      <c r="Y24" s="35">
        <v>5.9400000000000001E-2</v>
      </c>
      <c r="Z24" s="34">
        <f t="shared" ca="1" si="10"/>
        <v>110934.28010000002</v>
      </c>
      <c r="AA24" s="35">
        <v>6.3100000000000003E-2</v>
      </c>
      <c r="AB24" s="34">
        <f t="shared" ca="1" si="11"/>
        <v>117439.14280000002</v>
      </c>
      <c r="AC24" s="65">
        <v>6.6799999999999998E-2</v>
      </c>
      <c r="AD24" s="706">
        <f t="shared" ca="1" si="12"/>
        <v>123592.39130000002</v>
      </c>
      <c r="AE24" s="35">
        <v>7.0300000000000001E-2</v>
      </c>
      <c r="AF24" s="34">
        <f t="shared" ca="1" si="13"/>
        <v>125174.65520000001</v>
      </c>
      <c r="AG24" s="35">
        <v>7.1199999999999999E-2</v>
      </c>
      <c r="AH24" s="34">
        <f t="shared" ca="1" si="14"/>
        <v>124998.84810000002</v>
      </c>
      <c r="AI24" s="35">
        <v>7.1099999999999997E-2</v>
      </c>
      <c r="AJ24" s="34">
        <f t="shared" ca="1" si="15"/>
        <v>121131.09190000001</v>
      </c>
      <c r="AK24" s="35">
        <v>6.8900000000000003E-2</v>
      </c>
      <c r="AL24" s="34">
        <f t="shared" ca="1" si="16"/>
        <v>114450.42210000003</v>
      </c>
      <c r="AM24" s="35">
        <v>6.5100000000000005E-2</v>
      </c>
      <c r="AN24" s="34">
        <f t="shared" ca="1" si="17"/>
        <v>104956.83870000002</v>
      </c>
      <c r="AO24" s="35">
        <v>5.9700000000000003E-2</v>
      </c>
      <c r="AP24" s="34">
        <f t="shared" ca="1" si="18"/>
        <v>89310.006800000003</v>
      </c>
      <c r="AQ24" s="705">
        <v>5.0799999999999998E-2</v>
      </c>
      <c r="AR24" s="34">
        <f t="shared" ca="1" si="19"/>
        <v>70850.261300000013</v>
      </c>
      <c r="AS24" s="35">
        <v>4.0300000000000002E-2</v>
      </c>
      <c r="AT24" s="34">
        <f t="shared" ca="1" si="20"/>
        <v>49577.602200000008</v>
      </c>
      <c r="AU24" s="35">
        <v>2.8199999999999999E-2</v>
      </c>
      <c r="AV24" s="34">
        <f t="shared" ca="1" si="21"/>
        <v>28656.5573</v>
      </c>
      <c r="AW24" s="35">
        <v>1.6299999999999999E-2</v>
      </c>
      <c r="AX24" s="34">
        <f t="shared" ca="1" si="22"/>
        <v>14064.568000000003</v>
      </c>
      <c r="AY24" s="35">
        <v>8.0000000000000002E-3</v>
      </c>
      <c r="AZ24" s="34">
        <f t="shared" ca="1" si="23"/>
        <v>3691.9491000000003</v>
      </c>
      <c r="BA24" s="65">
        <v>2.0999999999999999E-3</v>
      </c>
      <c r="BB24" s="292" t="str">
        <f t="shared" si="24"/>
        <v/>
      </c>
    </row>
    <row r="25" spans="2:54">
      <c r="B25" s="26">
        <v>14</v>
      </c>
      <c r="C25" s="33" t="str">
        <f ca="1">VLOOKUP(B25,'PLANILHA ORÇAMENTÁRIA'!C:M,4,0)</f>
        <v>APOIO E EQUIPAMENTOS DIVERSOS</v>
      </c>
      <c r="D25" s="706">
        <f ca="1">VLOOKUP(B25,'PLANILHA ORÇAMENTÁRIA'!C:M,10,0)</f>
        <v>1308789.9000000001</v>
      </c>
      <c r="E25" s="749">
        <f t="shared" ca="1" si="0"/>
        <v>2.7842795989087749E-2</v>
      </c>
      <c r="F25" s="706">
        <f t="shared" ca="1" si="25"/>
        <v>0</v>
      </c>
      <c r="G25" s="35"/>
      <c r="H25" s="34">
        <f t="shared" ca="1" si="1"/>
        <v>0</v>
      </c>
      <c r="I25" s="35"/>
      <c r="J25" s="34">
        <f t="shared" ca="1" si="2"/>
        <v>0</v>
      </c>
      <c r="K25" s="35"/>
      <c r="L25" s="34">
        <f t="shared" ca="1" si="3"/>
        <v>0</v>
      </c>
      <c r="M25" s="35"/>
      <c r="N25" s="34">
        <f t="shared" ca="1" si="4"/>
        <v>7198.3444500000005</v>
      </c>
      <c r="O25" s="35">
        <v>5.4999999999999997E-3</v>
      </c>
      <c r="P25" s="34">
        <f t="shared" ca="1" si="5"/>
        <v>16883.389710000003</v>
      </c>
      <c r="Q25" s="35">
        <v>1.29E-2</v>
      </c>
      <c r="R25" s="34">
        <f t="shared" ca="1" si="6"/>
        <v>27484.587900000006</v>
      </c>
      <c r="S25" s="35">
        <v>2.1000000000000001E-2</v>
      </c>
      <c r="T25" s="34">
        <f t="shared" ca="1" si="7"/>
        <v>41096.002860000001</v>
      </c>
      <c r="U25" s="35">
        <v>3.1399999999999997E-2</v>
      </c>
      <c r="V25" s="34">
        <f t="shared" ca="1" si="8"/>
        <v>54969.175800000012</v>
      </c>
      <c r="W25" s="35">
        <v>4.2000000000000003E-2</v>
      </c>
      <c r="X25" s="34">
        <f t="shared" ca="1" si="9"/>
        <v>68580.590760000006</v>
      </c>
      <c r="Y25" s="35">
        <v>5.2400000000000002E-2</v>
      </c>
      <c r="Z25" s="34">
        <f t="shared" ca="1" si="10"/>
        <v>79443.546930000011</v>
      </c>
      <c r="AA25" s="35">
        <v>6.0699999999999997E-2</v>
      </c>
      <c r="AB25" s="34">
        <f t="shared" ca="1" si="11"/>
        <v>89652.108150000015</v>
      </c>
      <c r="AC25" s="65">
        <v>6.8500000000000005E-2</v>
      </c>
      <c r="AD25" s="706">
        <f t="shared" ca="1" si="12"/>
        <v>97504.847550000006</v>
      </c>
      <c r="AE25" s="35">
        <v>7.4499999999999997E-2</v>
      </c>
      <c r="AF25" s="34">
        <f t="shared" ca="1" si="13"/>
        <v>104310.55503</v>
      </c>
      <c r="AG25" s="35">
        <v>7.9699999999999993E-2</v>
      </c>
      <c r="AH25" s="34">
        <f t="shared" ca="1" si="14"/>
        <v>110592.74655000003</v>
      </c>
      <c r="AI25" s="35">
        <v>8.4500000000000006E-2</v>
      </c>
      <c r="AJ25" s="34">
        <f t="shared" ca="1" si="15"/>
        <v>112163.29443000001</v>
      </c>
      <c r="AK25" s="35">
        <v>8.5699999999999998E-2</v>
      </c>
      <c r="AL25" s="34">
        <f t="shared" ca="1" si="16"/>
        <v>110069.23059000001</v>
      </c>
      <c r="AM25" s="35">
        <v>8.4099999999999994E-2</v>
      </c>
      <c r="AN25" s="34">
        <f t="shared" ca="1" si="17"/>
        <v>104310.55503</v>
      </c>
      <c r="AO25" s="35">
        <v>7.9699999999999993E-2</v>
      </c>
      <c r="AP25" s="34">
        <f t="shared" ca="1" si="18"/>
        <v>93840.235830000005</v>
      </c>
      <c r="AQ25" s="705">
        <v>7.17E-2</v>
      </c>
      <c r="AR25" s="34">
        <f t="shared" ca="1" si="19"/>
        <v>78396.515010000017</v>
      </c>
      <c r="AS25" s="35">
        <v>5.9900000000000002E-2</v>
      </c>
      <c r="AT25" s="34">
        <f t="shared" ca="1" si="20"/>
        <v>57586.755600000004</v>
      </c>
      <c r="AU25" s="35">
        <v>4.3999999999999997E-2</v>
      </c>
      <c r="AV25" s="34">
        <f t="shared" ca="1" si="21"/>
        <v>34682.932350000003</v>
      </c>
      <c r="AW25" s="35">
        <v>2.6499999999999999E-2</v>
      </c>
      <c r="AX25" s="34">
        <f t="shared" ca="1" si="22"/>
        <v>15836.357790000002</v>
      </c>
      <c r="AY25" s="35">
        <v>1.21E-2</v>
      </c>
      <c r="AZ25" s="34">
        <f t="shared" ca="1" si="23"/>
        <v>4188.1276800000005</v>
      </c>
      <c r="BA25" s="65">
        <v>3.2000000000000002E-3</v>
      </c>
      <c r="BB25" s="292" t="str">
        <f t="shared" si="24"/>
        <v/>
      </c>
    </row>
    <row r="26" spans="2:54">
      <c r="B26" s="26">
        <v>15</v>
      </c>
      <c r="C26" s="754" t="str">
        <f ca="1">VLOOKUP(B26,'PLANILHA ORÇAMENTÁRIA'!C:M,4,0)</f>
        <v>SERVIÇOS FINAIS</v>
      </c>
      <c r="D26" s="34">
        <f ca="1">VLOOKUP(B26,'PLANILHA ORÇAMENTÁRIA'!C:M,10,0)</f>
        <v>18436.5</v>
      </c>
      <c r="E26" s="749">
        <f t="shared" ca="1" si="0"/>
        <v>3.9221246149043188E-4</v>
      </c>
      <c r="F26" s="706">
        <f t="shared" ca="1" si="25"/>
        <v>510.69104999999996</v>
      </c>
      <c r="G26" s="35">
        <v>2.7699999999999999E-2</v>
      </c>
      <c r="H26" s="34">
        <f t="shared" ca="1" si="1"/>
        <v>1568.94615</v>
      </c>
      <c r="I26" s="35">
        <v>8.5099999999999995E-2</v>
      </c>
      <c r="J26" s="34">
        <f t="shared" ca="1" si="2"/>
        <v>2700.9472499999997</v>
      </c>
      <c r="K26" s="35">
        <v>0.14649999999999999</v>
      </c>
      <c r="L26" s="34">
        <f t="shared" ca="1" si="3"/>
        <v>3490.02945</v>
      </c>
      <c r="M26" s="35">
        <v>0.1893</v>
      </c>
      <c r="N26" s="34">
        <f t="shared" ca="1" si="4"/>
        <v>0</v>
      </c>
      <c r="O26" s="35"/>
      <c r="P26" s="34">
        <f t="shared" ca="1" si="5"/>
        <v>0</v>
      </c>
      <c r="Q26" s="35"/>
      <c r="R26" s="34">
        <f t="shared" ca="1" si="6"/>
        <v>0</v>
      </c>
      <c r="S26" s="35"/>
      <c r="T26" s="34">
        <f t="shared" ca="1" si="7"/>
        <v>0</v>
      </c>
      <c r="U26" s="35"/>
      <c r="V26" s="34">
        <f t="shared" ca="1" si="8"/>
        <v>0</v>
      </c>
      <c r="W26" s="35"/>
      <c r="X26" s="34">
        <f t="shared" ca="1" si="9"/>
        <v>0</v>
      </c>
      <c r="Y26" s="35"/>
      <c r="Z26" s="34">
        <f t="shared" ca="1" si="10"/>
        <v>0</v>
      </c>
      <c r="AA26" s="35"/>
      <c r="AB26" s="34">
        <f t="shared" ca="1" si="11"/>
        <v>0</v>
      </c>
      <c r="AC26" s="65"/>
      <c r="AD26" s="706">
        <f t="shared" ca="1" si="12"/>
        <v>0</v>
      </c>
      <c r="AE26" s="35"/>
      <c r="AF26" s="34">
        <f t="shared" ca="1" si="13"/>
        <v>0</v>
      </c>
      <c r="AG26" s="35"/>
      <c r="AH26" s="34">
        <f t="shared" ca="1" si="14"/>
        <v>0</v>
      </c>
      <c r="AI26" s="35"/>
      <c r="AJ26" s="34">
        <f t="shared" ca="1" si="15"/>
        <v>0</v>
      </c>
      <c r="AK26" s="35"/>
      <c r="AL26" s="34">
        <f t="shared" ca="1" si="16"/>
        <v>0</v>
      </c>
      <c r="AM26" s="35"/>
      <c r="AN26" s="34">
        <f t="shared" ca="1" si="17"/>
        <v>0</v>
      </c>
      <c r="AO26" s="35"/>
      <c r="AP26" s="34">
        <f t="shared" ca="1" si="18"/>
        <v>0</v>
      </c>
      <c r="AQ26" s="705"/>
      <c r="AR26" s="34">
        <f t="shared" ca="1" si="19"/>
        <v>0</v>
      </c>
      <c r="AS26" s="35"/>
      <c r="AT26" s="34">
        <f t="shared" ca="1" si="20"/>
        <v>3919.5999000000002</v>
      </c>
      <c r="AU26" s="35">
        <v>0.21260000000000001</v>
      </c>
      <c r="AV26" s="34">
        <f t="shared" ca="1" si="21"/>
        <v>3560.08815</v>
      </c>
      <c r="AW26" s="35">
        <v>0.19309999999999999</v>
      </c>
      <c r="AX26" s="34">
        <f t="shared" ca="1" si="22"/>
        <v>2199.4744500000002</v>
      </c>
      <c r="AY26" s="35">
        <v>0.1193</v>
      </c>
      <c r="AZ26" s="34">
        <f t="shared" ca="1" si="23"/>
        <v>486.72359999999998</v>
      </c>
      <c r="BA26" s="65">
        <v>2.64E-2</v>
      </c>
      <c r="BB26" s="292" t="str">
        <f t="shared" si="24"/>
        <v/>
      </c>
    </row>
    <row r="27" spans="2:54" ht="23.25">
      <c r="B27" s="26">
        <v>16</v>
      </c>
      <c r="C27" s="754" t="str">
        <f ca="1">VLOOKUP(B27,'PLANILHA ORÇAMENTÁRIA'!C:M,4,0)</f>
        <v>ENCARGOS SOCIAIS DE SERVIÇOS REALIZADOS COM ADICIONAL NOTURNO (22HS ATÉ 05HS)</v>
      </c>
      <c r="D27" s="34">
        <f ca="1">VLOOKUP(B27,'PLANILHA ORÇAMENTÁRIA'!C:M,10,0)</f>
        <v>1975194.8095</v>
      </c>
      <c r="E27" s="749">
        <f t="shared" ca="1" si="0"/>
        <v>4.2019690188328573E-2</v>
      </c>
      <c r="F27" s="706">
        <f t="shared" ca="1" si="25"/>
        <v>54712.896223149997</v>
      </c>
      <c r="G27" s="35">
        <v>2.7699999999999999E-2</v>
      </c>
      <c r="H27" s="34">
        <f t="shared" ca="1" si="1"/>
        <v>168089.07828844999</v>
      </c>
      <c r="I27" s="35">
        <v>8.5099999999999995E-2</v>
      </c>
      <c r="J27" s="34">
        <f t="shared" ca="1" si="2"/>
        <v>289366.03959174996</v>
      </c>
      <c r="K27" s="35">
        <v>0.14649999999999999</v>
      </c>
      <c r="L27" s="34">
        <f t="shared" ca="1" si="3"/>
        <v>373904.37743835</v>
      </c>
      <c r="M27" s="35">
        <v>0.1893</v>
      </c>
      <c r="N27" s="34">
        <f t="shared" ca="1" si="4"/>
        <v>0</v>
      </c>
      <c r="O27" s="35"/>
      <c r="P27" s="34">
        <f t="shared" ca="1" si="5"/>
        <v>0</v>
      </c>
      <c r="Q27" s="35"/>
      <c r="R27" s="34">
        <f t="shared" ca="1" si="6"/>
        <v>0</v>
      </c>
      <c r="S27" s="35"/>
      <c r="T27" s="34">
        <f t="shared" ca="1" si="7"/>
        <v>0</v>
      </c>
      <c r="U27" s="35"/>
      <c r="V27" s="34">
        <f t="shared" ca="1" si="8"/>
        <v>0</v>
      </c>
      <c r="W27" s="35"/>
      <c r="X27" s="34">
        <f t="shared" ca="1" si="9"/>
        <v>0</v>
      </c>
      <c r="Y27" s="35"/>
      <c r="Z27" s="34">
        <f t="shared" ca="1" si="10"/>
        <v>0</v>
      </c>
      <c r="AA27" s="35"/>
      <c r="AB27" s="34">
        <f t="shared" ca="1" si="11"/>
        <v>0</v>
      </c>
      <c r="AC27" s="65"/>
      <c r="AD27" s="706">
        <f t="shared" ca="1" si="12"/>
        <v>0</v>
      </c>
      <c r="AE27" s="35"/>
      <c r="AF27" s="34">
        <f t="shared" ca="1" si="13"/>
        <v>0</v>
      </c>
      <c r="AG27" s="35"/>
      <c r="AH27" s="34">
        <f t="shared" ca="1" si="14"/>
        <v>0</v>
      </c>
      <c r="AI27" s="35"/>
      <c r="AJ27" s="34">
        <f t="shared" ca="1" si="15"/>
        <v>0</v>
      </c>
      <c r="AK27" s="35"/>
      <c r="AL27" s="34">
        <f t="shared" ca="1" si="16"/>
        <v>0</v>
      </c>
      <c r="AM27" s="35"/>
      <c r="AN27" s="34">
        <f t="shared" ca="1" si="17"/>
        <v>0</v>
      </c>
      <c r="AO27" s="35"/>
      <c r="AP27" s="34">
        <f t="shared" ca="1" si="18"/>
        <v>0</v>
      </c>
      <c r="AQ27" s="705"/>
      <c r="AR27" s="34">
        <f t="shared" ca="1" si="19"/>
        <v>0</v>
      </c>
      <c r="AS27" s="35"/>
      <c r="AT27" s="34">
        <f t="shared" ca="1" si="20"/>
        <v>419926.41649969999</v>
      </c>
      <c r="AU27" s="35">
        <v>0.21260000000000001</v>
      </c>
      <c r="AV27" s="34">
        <f t="shared" ca="1" si="21"/>
        <v>381410.11771445</v>
      </c>
      <c r="AW27" s="35">
        <v>0.19309999999999999</v>
      </c>
      <c r="AX27" s="34">
        <f t="shared" ca="1" si="22"/>
        <v>235640.74077335</v>
      </c>
      <c r="AY27" s="35">
        <v>0.1193</v>
      </c>
      <c r="AZ27" s="34">
        <f t="shared" ca="1" si="23"/>
        <v>52145.1429708</v>
      </c>
      <c r="BA27" s="65">
        <v>2.64E-2</v>
      </c>
      <c r="BB27" s="292" t="str">
        <f t="shared" si="24"/>
        <v/>
      </c>
    </row>
    <row r="28" spans="2:54">
      <c r="B28" s="26">
        <v>17</v>
      </c>
      <c r="C28" s="754" t="str">
        <f ca="1">VLOOKUP(B28,'PLANILHA ORÇAMENTÁRIA'!C:M,4,0)</f>
        <v>MOBILIZAÇÃO E DESMOBILIZAÇÃO DA OBRA</v>
      </c>
      <c r="D28" s="34">
        <f ca="1">VLOOKUP(B28,'PLANILHA ORÇAMENTÁRIA'!C:M,10,0)</f>
        <v>82958.182000000001</v>
      </c>
      <c r="E28" s="749">
        <f t="shared" ca="1" si="0"/>
        <v>1.7648269879310737E-3</v>
      </c>
      <c r="F28" s="706">
        <f t="shared" ref="F28" ca="1" si="26">G28*D28</f>
        <v>2297.9416413999998</v>
      </c>
      <c r="G28" s="35">
        <v>2.7699999999999999E-2</v>
      </c>
      <c r="H28" s="34">
        <f t="shared" ref="H28" ca="1" si="27">I28*D28</f>
        <v>7059.7412881999999</v>
      </c>
      <c r="I28" s="35">
        <v>8.5099999999999995E-2</v>
      </c>
      <c r="J28" s="34">
        <f t="shared" ref="J28" ca="1" si="28">K28*D28</f>
        <v>12153.373662999998</v>
      </c>
      <c r="K28" s="35">
        <v>0.14649999999999999</v>
      </c>
      <c r="L28" s="34">
        <f t="shared" ref="L28" ca="1" si="29">M28*D28</f>
        <v>15703.9838526</v>
      </c>
      <c r="M28" s="35">
        <v>0.1893</v>
      </c>
      <c r="N28" s="34">
        <f t="shared" ref="N28" ca="1" si="30">O28*D28</f>
        <v>0</v>
      </c>
      <c r="O28" s="35"/>
      <c r="P28" s="34">
        <f t="shared" ref="P28" ca="1" si="31">Q28*D28</f>
        <v>0</v>
      </c>
      <c r="Q28" s="35"/>
      <c r="R28" s="34">
        <f t="shared" ref="R28" ca="1" si="32">S28*D28</f>
        <v>0</v>
      </c>
      <c r="S28" s="35"/>
      <c r="T28" s="34">
        <f t="shared" ref="T28" ca="1" si="33">U28*D28</f>
        <v>0</v>
      </c>
      <c r="U28" s="35"/>
      <c r="V28" s="34">
        <f t="shared" ref="V28" ca="1" si="34">W28*D28</f>
        <v>0</v>
      </c>
      <c r="W28" s="35"/>
      <c r="X28" s="34">
        <f t="shared" ref="X28" ca="1" si="35">Y28*D28</f>
        <v>0</v>
      </c>
      <c r="Y28" s="35"/>
      <c r="Z28" s="34">
        <f t="shared" ref="Z28" ca="1" si="36">AA28*D28</f>
        <v>0</v>
      </c>
      <c r="AA28" s="35"/>
      <c r="AB28" s="34">
        <f t="shared" ref="AB28" ca="1" si="37">AC28*D28</f>
        <v>0</v>
      </c>
      <c r="AC28" s="65"/>
      <c r="AD28" s="706">
        <f t="shared" ref="AD28" ca="1" si="38">AE28*D28</f>
        <v>0</v>
      </c>
      <c r="AE28" s="35"/>
      <c r="AF28" s="34">
        <f t="shared" ref="AF28" ca="1" si="39">AG28*D28</f>
        <v>0</v>
      </c>
      <c r="AG28" s="35"/>
      <c r="AH28" s="34">
        <f t="shared" ref="AH28" ca="1" si="40">AI28*D28</f>
        <v>0</v>
      </c>
      <c r="AI28" s="35"/>
      <c r="AJ28" s="34">
        <f t="shared" ref="AJ28" ca="1" si="41">AK28*D28</f>
        <v>0</v>
      </c>
      <c r="AK28" s="35"/>
      <c r="AL28" s="34">
        <f t="shared" ref="AL28" ca="1" si="42">AM28*D28</f>
        <v>0</v>
      </c>
      <c r="AM28" s="35"/>
      <c r="AN28" s="34">
        <f t="shared" ref="AN28" ca="1" si="43">AO28*D28</f>
        <v>0</v>
      </c>
      <c r="AO28" s="35"/>
      <c r="AP28" s="34">
        <f t="shared" ref="AP28" ca="1" si="44">AQ28*D28</f>
        <v>0</v>
      </c>
      <c r="AQ28" s="705"/>
      <c r="AR28" s="34">
        <f t="shared" ref="AR28" ca="1" si="45">AS28*D28</f>
        <v>0</v>
      </c>
      <c r="AS28" s="35"/>
      <c r="AT28" s="34">
        <f t="shared" ref="AT28" ca="1" si="46">AU28*D28</f>
        <v>17636.909493200001</v>
      </c>
      <c r="AU28" s="35">
        <v>0.21260000000000001</v>
      </c>
      <c r="AV28" s="34">
        <f t="shared" ref="AV28" ca="1" si="47">AW28*D28</f>
        <v>16019.224944199999</v>
      </c>
      <c r="AW28" s="35">
        <v>0.19309999999999999</v>
      </c>
      <c r="AX28" s="34">
        <f t="shared" ref="AX28" ca="1" si="48">AY28*D28</f>
        <v>9896.9111126000007</v>
      </c>
      <c r="AY28" s="35">
        <v>0.1193</v>
      </c>
      <c r="AZ28" s="34">
        <f t="shared" ref="AZ28" ca="1" si="49">BA28*D28</f>
        <v>2190.0960048000002</v>
      </c>
      <c r="BA28" s="65">
        <v>2.64E-2</v>
      </c>
      <c r="BB28" s="292" t="str">
        <f t="shared" ref="BB28" si="50">IF(SUM(AC28,AA28,Y28,W28,U28,S28,Q28,O28,M28,K28,I28,G28,BA28,AY28,AW28,AU28,AS28,AQ28,AO28,AM28,AK28,AI28,AG28,AE28)=100%,"","Rever")</f>
        <v/>
      </c>
    </row>
    <row r="29" spans="2:54">
      <c r="B29" s="26">
        <v>18</v>
      </c>
      <c r="C29" s="33" t="str">
        <f ca="1">VLOOKUP(B29,'PLANILHA ORÇAMENTÁRIA'!C:M,4,0)</f>
        <v xml:space="preserve">ADMINISTRAÇÃO LOCAL </v>
      </c>
      <c r="D29" s="706">
        <f ca="1">VLOOKUP(B29,'PLANILHA ORÇAMENTÁRIA'!C:M,10,0)</f>
        <v>5443063</v>
      </c>
      <c r="E29" s="749">
        <f t="shared" ca="1" si="0"/>
        <v>0.11579405729273423</v>
      </c>
      <c r="F29" s="706">
        <f t="shared" ca="1" si="25"/>
        <v>22316.558300000001</v>
      </c>
      <c r="G29" s="35">
        <v>4.1000000000000003E-3</v>
      </c>
      <c r="H29" s="34">
        <f t="shared" ca="1" si="1"/>
        <v>50620.485899999992</v>
      </c>
      <c r="I29" s="35">
        <v>9.2999999999999992E-3</v>
      </c>
      <c r="J29" s="34">
        <f t="shared" ca="1" si="2"/>
        <v>77835.800900000002</v>
      </c>
      <c r="K29" s="35">
        <v>1.43E-2</v>
      </c>
      <c r="L29" s="34">
        <f t="shared" ca="1" si="3"/>
        <v>114304.323</v>
      </c>
      <c r="M29" s="35">
        <v>2.1000000000000001E-2</v>
      </c>
      <c r="N29" s="34">
        <f t="shared" ca="1" si="4"/>
        <v>154582.98920000001</v>
      </c>
      <c r="O29" s="35">
        <v>2.8400000000000002E-2</v>
      </c>
      <c r="P29" s="34">
        <f t="shared" ca="1" si="5"/>
        <v>194317.34910000002</v>
      </c>
      <c r="Q29" s="35">
        <v>3.5700000000000003E-2</v>
      </c>
      <c r="R29" s="34">
        <f t="shared" ca="1" si="6"/>
        <v>234596.0153</v>
      </c>
      <c r="S29" s="35">
        <v>4.3099999999999999E-2</v>
      </c>
      <c r="T29" s="34">
        <f t="shared" ca="1" si="7"/>
        <v>262899.94290000002</v>
      </c>
      <c r="U29" s="35">
        <v>4.8300000000000003E-2</v>
      </c>
      <c r="V29" s="34">
        <f t="shared" ca="1" si="8"/>
        <v>296646.93349999998</v>
      </c>
      <c r="W29" s="35">
        <v>5.45E-2</v>
      </c>
      <c r="X29" s="34">
        <f t="shared" ca="1" si="9"/>
        <v>323317.94219999999</v>
      </c>
      <c r="Y29" s="35">
        <v>5.9400000000000001E-2</v>
      </c>
      <c r="Z29" s="34">
        <f t="shared" ca="1" si="10"/>
        <v>343457.27530000004</v>
      </c>
      <c r="AA29" s="35">
        <v>6.3100000000000003E-2</v>
      </c>
      <c r="AB29" s="34">
        <f t="shared" ca="1" si="11"/>
        <v>363596.60839999997</v>
      </c>
      <c r="AC29" s="65">
        <v>6.6799999999999998E-2</v>
      </c>
      <c r="AD29" s="706">
        <f t="shared" ca="1" si="12"/>
        <v>382647.32890000002</v>
      </c>
      <c r="AE29" s="35">
        <v>7.0300000000000001E-2</v>
      </c>
      <c r="AF29" s="34">
        <f t="shared" ca="1" si="13"/>
        <v>387546.08559999999</v>
      </c>
      <c r="AG29" s="35">
        <v>7.1199999999999999E-2</v>
      </c>
      <c r="AH29" s="34">
        <f t="shared" ca="1" si="14"/>
        <v>387001.77929999999</v>
      </c>
      <c r="AI29" s="35">
        <v>7.1099999999999997E-2</v>
      </c>
      <c r="AJ29" s="34">
        <f t="shared" ca="1" si="15"/>
        <v>375027.04070000001</v>
      </c>
      <c r="AK29" s="35">
        <v>6.8900000000000003E-2</v>
      </c>
      <c r="AL29" s="34">
        <f t="shared" ca="1" si="16"/>
        <v>354343.40130000003</v>
      </c>
      <c r="AM29" s="35">
        <v>6.5100000000000005E-2</v>
      </c>
      <c r="AN29" s="34">
        <f t="shared" ca="1" si="17"/>
        <v>324950.86110000004</v>
      </c>
      <c r="AO29" s="35">
        <v>5.9700000000000003E-2</v>
      </c>
      <c r="AP29" s="34">
        <f t="shared" ca="1" si="18"/>
        <v>276507.6004</v>
      </c>
      <c r="AQ29" s="705">
        <v>5.0799999999999998E-2</v>
      </c>
      <c r="AR29" s="34">
        <f t="shared" ca="1" si="19"/>
        <v>219355.43890000001</v>
      </c>
      <c r="AS29" s="35">
        <v>4.0300000000000002E-2</v>
      </c>
      <c r="AT29" s="34">
        <f t="shared" ca="1" si="20"/>
        <v>153494.37659999999</v>
      </c>
      <c r="AU29" s="35">
        <v>2.8199999999999999E-2</v>
      </c>
      <c r="AV29" s="34">
        <f t="shared" ca="1" si="21"/>
        <v>88721.926899999991</v>
      </c>
      <c r="AW29" s="35">
        <v>1.6299999999999999E-2</v>
      </c>
      <c r="AX29" s="34">
        <f t="shared" ca="1" si="22"/>
        <v>43544.504000000001</v>
      </c>
      <c r="AY29" s="35">
        <v>8.0000000000000002E-3</v>
      </c>
      <c r="AZ29" s="34">
        <f t="shared" ca="1" si="23"/>
        <v>11430.432299999999</v>
      </c>
      <c r="BA29" s="65">
        <v>2.0999999999999999E-3</v>
      </c>
      <c r="BB29" s="292" t="str">
        <f t="shared" si="24"/>
        <v/>
      </c>
    </row>
    <row r="30" spans="2:54" ht="6.75" customHeight="1" thickBot="1">
      <c r="B30" s="66"/>
      <c r="C30" s="739"/>
      <c r="D30" s="755"/>
      <c r="E30" s="750"/>
      <c r="F30" s="36"/>
      <c r="G30" s="740"/>
      <c r="H30" s="36"/>
      <c r="I30" s="740"/>
      <c r="J30" s="36"/>
      <c r="K30" s="740"/>
      <c r="L30" s="36"/>
      <c r="M30" s="740"/>
      <c r="N30" s="36"/>
      <c r="O30" s="740"/>
      <c r="P30" s="36"/>
      <c r="Q30" s="740"/>
      <c r="R30" s="36"/>
      <c r="S30" s="740"/>
      <c r="T30" s="36"/>
      <c r="U30" s="740"/>
      <c r="V30" s="36"/>
      <c r="W30" s="740"/>
      <c r="X30" s="36"/>
      <c r="Y30" s="740"/>
      <c r="Z30" s="36"/>
      <c r="AA30" s="740"/>
      <c r="AB30" s="36"/>
      <c r="AC30" s="745"/>
      <c r="AD30" s="36"/>
      <c r="AE30" s="740"/>
      <c r="AF30" s="36"/>
      <c r="AG30" s="740"/>
      <c r="AH30" s="36"/>
      <c r="AI30" s="740"/>
      <c r="AJ30" s="36"/>
      <c r="AK30" s="740"/>
      <c r="AL30" s="36"/>
      <c r="AM30" s="740"/>
      <c r="AN30" s="36"/>
      <c r="AO30" s="740"/>
      <c r="AP30" s="36"/>
      <c r="AQ30" s="740"/>
      <c r="AR30" s="742"/>
      <c r="AS30" s="740"/>
      <c r="AT30" s="36"/>
      <c r="AU30" s="740"/>
      <c r="AV30" s="36"/>
      <c r="AW30" s="740"/>
      <c r="AX30" s="36"/>
      <c r="AY30" s="740"/>
      <c r="AZ30" s="36"/>
      <c r="BA30" s="67"/>
    </row>
    <row r="31" spans="2:54" ht="27" customHeight="1" thickBot="1">
      <c r="B31" s="1470" t="s">
        <v>9060</v>
      </c>
      <c r="C31" s="1476"/>
      <c r="D31" s="747">
        <f ca="1">SUBTOTAL(9,D12:D29)</f>
        <v>47006410.581500001</v>
      </c>
      <c r="E31" s="751">
        <f ca="1">SUM(E12:E29)</f>
        <v>1.0000000000000002</v>
      </c>
      <c r="F31" s="743">
        <f ca="1">SUBTOTAL(9,F12:F29)</f>
        <v>110286.55245155001</v>
      </c>
      <c r="G31" s="70">
        <f ca="1">IFERROR(F31/$D$31,0)</f>
        <v>2.3462023814886804E-3</v>
      </c>
      <c r="H31" s="69">
        <f ca="1">SUBTOTAL(9,H12:H29)</f>
        <v>316914.64037564996</v>
      </c>
      <c r="I31" s="70">
        <f ca="1">IFERROR(H31/$D$31,0)</f>
        <v>6.7419451188722741E-3</v>
      </c>
      <c r="J31" s="69">
        <f ca="1">SUBTOTAL(9,J12:J29)</f>
        <v>586784.7389867499</v>
      </c>
      <c r="K31" s="70">
        <f ca="1">IFERROR(J31/$D$31,0)</f>
        <v>1.2483079046620224E-2</v>
      </c>
      <c r="L31" s="69">
        <f ca="1">SUBTOTAL(9,L12:L29)</f>
        <v>1033598.2969399501</v>
      </c>
      <c r="M31" s="70">
        <f ca="1">IFERROR(L31/$D$31,0)</f>
        <v>2.198845400347876E-2</v>
      </c>
      <c r="N31" s="69">
        <f ca="1">SUBTOTAL(9,N12:N29)</f>
        <v>1137982.6990779999</v>
      </c>
      <c r="O31" s="70">
        <f ca="1">IFERROR(N31/$D$31,0)</f>
        <v>2.420909584459674E-2</v>
      </c>
      <c r="P31" s="69">
        <f ca="1">SUBTOTAL(9,P12:P29)</f>
        <v>1703935.3726850001</v>
      </c>
      <c r="Q31" s="70">
        <f ca="1">IFERROR(P31/$D$31,0)</f>
        <v>3.6248999904613152E-2</v>
      </c>
      <c r="R31" s="69">
        <f ca="1">SUBTOTAL(9,R12:R29)</f>
        <v>2287839.6539739999</v>
      </c>
      <c r="S31" s="70">
        <f ca="1">IFERROR(R31/$D$31,0)</f>
        <v>4.8670800975269733E-2</v>
      </c>
      <c r="T31" s="69">
        <f ca="1">SUBTOTAL(9,T12:T29)</f>
        <v>2661924.7718249997</v>
      </c>
      <c r="U31" s="70">
        <f ca="1">IFERROR(T31/$D$31,0)</f>
        <v>5.6628973344172669E-2</v>
      </c>
      <c r="V31" s="69">
        <f ca="1">SUBTOTAL(9,V12:V29)</f>
        <v>3088701.863074</v>
      </c>
      <c r="W31" s="70">
        <f ca="1">IFERROR(V31/$D$31,0)</f>
        <v>6.5708098637286716E-2</v>
      </c>
      <c r="X31" s="69">
        <f ca="1">SUBTOTAL(9,X12:X29)</f>
        <v>3415394.845735</v>
      </c>
      <c r="Y31" s="70">
        <f ca="1">IFERROR(X31/$D$31,0)</f>
        <v>7.2658065218857065E-2</v>
      </c>
      <c r="Z31" s="69">
        <f ca="1">SUBTOTAL(9,Z12:Z29)</f>
        <v>3617920.6693800003</v>
      </c>
      <c r="AA31" s="70">
        <f ca="1">IFERROR(Z31/$D$31,0)</f>
        <v>7.6966537640801719E-2</v>
      </c>
      <c r="AB31" s="69">
        <f ca="1">SUBTOTAL(9,AB12:AB29)</f>
        <v>3765053.7690269994</v>
      </c>
      <c r="AC31" s="71">
        <f ca="1">IFERROR(AB31/$D$31,0)</f>
        <v>8.0096602196398858E-2</v>
      </c>
      <c r="AD31" s="743">
        <f ca="1">SUBTOTAL(9,AD12:AD29)</f>
        <v>3933985.7627259996</v>
      </c>
      <c r="AE31" s="70">
        <f ca="1">IFERROR(AD31/$D$31,0)</f>
        <v>8.3690409756031703E-2</v>
      </c>
      <c r="AF31" s="69">
        <f ca="1">SUBTOTAL(9,AF12:AF29)</f>
        <v>3820366.6731169997</v>
      </c>
      <c r="AG31" s="70">
        <f ca="1">IFERROR(AF31/$D$31,0)</f>
        <v>8.127331199843954E-2</v>
      </c>
      <c r="AH31" s="69">
        <f ca="1">SUBTOTAL(9,AH12:AH29)</f>
        <v>3593101.3259049994</v>
      </c>
      <c r="AI31" s="70">
        <f ca="1">IFERROR(AH31/$D$31,0)</f>
        <v>7.6438538519661231E-2</v>
      </c>
      <c r="AJ31" s="69">
        <f ca="1">SUBTOTAL(9,AJ12:AJ29)</f>
        <v>3169902.7926809993</v>
      </c>
      <c r="AK31" s="70">
        <f ca="1">IFERROR(AJ31/$D$31,0)</f>
        <v>6.743554237533203E-2</v>
      </c>
      <c r="AL31" s="69">
        <f ca="1">SUBTOTAL(9,AL12:AL29)</f>
        <v>2525562.5435810001</v>
      </c>
      <c r="AM31" s="70">
        <f ca="1">IFERROR(AL31/$D$31,0)</f>
        <v>5.3728045012119446E-2</v>
      </c>
      <c r="AN31" s="69">
        <f ca="1">SUBTOTAL(9,AN12:AN29)</f>
        <v>1824503.055862</v>
      </c>
      <c r="AO31" s="70">
        <f ca="1">IFERROR(AN31/$D$31,0)</f>
        <v>3.8813919916277494E-2</v>
      </c>
      <c r="AP31" s="69">
        <f ca="1">SUBTOTAL(9,AP12:AP29)</f>
        <v>1271571.7949220003</v>
      </c>
      <c r="AQ31" s="707">
        <f ca="1">IFERROR(AP31/$D$31,0)</f>
        <v>2.7051029406241121E-2</v>
      </c>
      <c r="AR31" s="69">
        <f ca="1">SUBTOTAL(9,AR12:AR29)</f>
        <v>880850.15753600001</v>
      </c>
      <c r="AS31" s="70">
        <f ca="1">IFERROR(AR31/$D$31,0)</f>
        <v>1.8738936809667196E-2</v>
      </c>
      <c r="AT31" s="69">
        <f ca="1">SUBTOTAL(9,AT12:AT29)</f>
        <v>1022783.2863349</v>
      </c>
      <c r="AU31" s="70">
        <f ca="1">IFERROR(AT31/$D$31,0)</f>
        <v>2.1758378776052089E-2</v>
      </c>
      <c r="AV31" s="69">
        <f ca="1">SUBTOTAL(9,AV12:AV29)</f>
        <v>737481.68548965</v>
      </c>
      <c r="AW31" s="70">
        <f ca="1">IFERROR(AV31/$D$31,0)</f>
        <v>1.5688959790090752E-2</v>
      </c>
      <c r="AX31" s="69">
        <f ca="1">SUBTOTAL(9,AX12:AX29)</f>
        <v>405653.75215695001</v>
      </c>
      <c r="AY31" s="70">
        <f ca="1">IFERROR(AX31/$D$31,0)</f>
        <v>8.629753838651966E-3</v>
      </c>
      <c r="AZ31" s="69">
        <f ca="1">SUBTOTAL(9,AZ12:AZ29)</f>
        <v>94309.877656600002</v>
      </c>
      <c r="BA31" s="71">
        <f ca="1">IFERROR(AZ31/$D$31,0)</f>
        <v>2.0063194889787419E-3</v>
      </c>
    </row>
    <row r="32" spans="2:54" ht="27" customHeight="1" thickBot="1">
      <c r="B32" s="1470" t="s">
        <v>9059</v>
      </c>
      <c r="C32" s="1471"/>
      <c r="D32" s="68">
        <f ca="1">SUBTOTAL(9,D12:D29)</f>
        <v>47006410.581500001</v>
      </c>
      <c r="E32" s="751">
        <f ca="1">IFERROR(D32/D31,0)</f>
        <v>1</v>
      </c>
      <c r="F32" s="743">
        <f ca="1">SUBTOTAL(9,F12:F30)</f>
        <v>110286.55245155001</v>
      </c>
      <c r="G32" s="72">
        <f ca="1">G31</f>
        <v>2.3462023814886804E-3</v>
      </c>
      <c r="H32" s="69">
        <f t="shared" ref="H32:I32" ca="1" si="51">H31+F32</f>
        <v>427201.19282719999</v>
      </c>
      <c r="I32" s="72">
        <f t="shared" ca="1" si="51"/>
        <v>9.0881475003609553E-3</v>
      </c>
      <c r="J32" s="69">
        <f t="shared" ref="J32" ca="1" si="52">J31+H32</f>
        <v>1013985.93181395</v>
      </c>
      <c r="K32" s="72">
        <f t="shared" ref="K32" ca="1" si="53">K31+I32</f>
        <v>2.1571226546981181E-2</v>
      </c>
      <c r="L32" s="69">
        <f t="shared" ref="L32" ca="1" si="54">L31+J32</f>
        <v>2047584.2287539002</v>
      </c>
      <c r="M32" s="72">
        <f t="shared" ref="M32" ca="1" si="55">M31+K32</f>
        <v>4.3559680550459945E-2</v>
      </c>
      <c r="N32" s="69">
        <f t="shared" ref="N32" ca="1" si="56">N31+L32</f>
        <v>3185566.9278319003</v>
      </c>
      <c r="O32" s="72">
        <f t="shared" ref="O32" ca="1" si="57">O31+M32</f>
        <v>6.7768776395056685E-2</v>
      </c>
      <c r="P32" s="69">
        <f t="shared" ref="P32" ca="1" si="58">P31+N32</f>
        <v>4889502.3005169006</v>
      </c>
      <c r="Q32" s="72">
        <f t="shared" ref="Q32" ca="1" si="59">Q31+O32</f>
        <v>0.10401777629966984</v>
      </c>
      <c r="R32" s="69">
        <f t="shared" ref="R32" ca="1" si="60">R31+P32</f>
        <v>7177341.9544909</v>
      </c>
      <c r="S32" s="72">
        <f t="shared" ref="S32" ca="1" si="61">S31+Q32</f>
        <v>0.15268857727493956</v>
      </c>
      <c r="T32" s="69">
        <f t="shared" ref="T32" ca="1" si="62">T31+R32</f>
        <v>9839266.7263159007</v>
      </c>
      <c r="U32" s="72">
        <f t="shared" ref="U32" ca="1" si="63">U31+S32</f>
        <v>0.20931755061911222</v>
      </c>
      <c r="V32" s="69">
        <f t="shared" ref="V32" ca="1" si="64">V31+T32</f>
        <v>12927968.589389902</v>
      </c>
      <c r="W32" s="72">
        <f t="shared" ref="W32" ca="1" si="65">W31+U32</f>
        <v>0.27502564925639894</v>
      </c>
      <c r="X32" s="69">
        <f t="shared" ref="X32" ca="1" si="66">X31+V32</f>
        <v>16343363.435124902</v>
      </c>
      <c r="Y32" s="72">
        <f t="shared" ref="Y32" ca="1" si="67">Y31+W32</f>
        <v>0.34768371447525603</v>
      </c>
      <c r="Z32" s="69">
        <f t="shared" ref="Z32" ca="1" si="68">Z31+X32</f>
        <v>19961284.104504902</v>
      </c>
      <c r="AA32" s="72">
        <f t="shared" ref="AA32" ca="1" si="69">AA31+Y32</f>
        <v>0.42465025211605778</v>
      </c>
      <c r="AB32" s="69">
        <f t="shared" ref="AB32" ca="1" si="70">AB31+Z32</f>
        <v>23726337.8735319</v>
      </c>
      <c r="AC32" s="293">
        <f t="shared" ref="AC32" ca="1" si="71">AC31+AA32</f>
        <v>0.50474685431245669</v>
      </c>
      <c r="AD32" s="743">
        <f t="shared" ref="AD32" ca="1" si="72">AD31+AB32</f>
        <v>27660323.636257902</v>
      </c>
      <c r="AE32" s="72">
        <f t="shared" ref="AE32" ca="1" si="73">AE31+AC32</f>
        <v>0.5884372640684884</v>
      </c>
      <c r="AF32" s="69">
        <f t="shared" ref="AF32" ca="1" si="74">AF31+AD32</f>
        <v>31480690.309374902</v>
      </c>
      <c r="AG32" s="72">
        <f t="shared" ref="AG32" ca="1" si="75">AG31+AE32</f>
        <v>0.66971057606692797</v>
      </c>
      <c r="AH32" s="69">
        <f t="shared" ref="AH32" ca="1" si="76">AH31+AF32</f>
        <v>35073791.635279901</v>
      </c>
      <c r="AI32" s="72">
        <f t="shared" ref="AI32" ca="1" si="77">AI31+AG32</f>
        <v>0.74614911458658917</v>
      </c>
      <c r="AJ32" s="69">
        <f t="shared" ref="AJ32" ca="1" si="78">AJ31+AH32</f>
        <v>38243694.427960902</v>
      </c>
      <c r="AK32" s="72">
        <f t="shared" ref="AK32" ca="1" si="79">AK31+AI32</f>
        <v>0.81358465696192117</v>
      </c>
      <c r="AL32" s="69">
        <f t="shared" ref="AL32" ca="1" si="80">AL31+AJ32</f>
        <v>40769256.971541904</v>
      </c>
      <c r="AM32" s="72">
        <f t="shared" ref="AM32" ca="1" si="81">AM31+AK32</f>
        <v>0.86731270197404065</v>
      </c>
      <c r="AN32" s="69">
        <f t="shared" ref="AN32" ca="1" si="82">AN31+AL32</f>
        <v>42593760.027403906</v>
      </c>
      <c r="AO32" s="72">
        <f t="shared" ref="AO32" ca="1" si="83">AO31+AM32</f>
        <v>0.90612662189031812</v>
      </c>
      <c r="AP32" s="69">
        <f t="shared" ref="AP32" ca="1" si="84">AP31+AN32</f>
        <v>43865331.822325908</v>
      </c>
      <c r="AQ32" s="708">
        <f t="shared" ref="AQ32" ca="1" si="85">AQ31+AO32</f>
        <v>0.93317765129655927</v>
      </c>
      <c r="AR32" s="69">
        <f t="shared" ref="AR32" ca="1" si="86">AR31+AP32</f>
        <v>44746181.979861908</v>
      </c>
      <c r="AS32" s="72">
        <f t="shared" ref="AS32" ca="1" si="87">AS31+AQ32</f>
        <v>0.95191658810622648</v>
      </c>
      <c r="AT32" s="69">
        <f t="shared" ref="AT32" ca="1" si="88">AT31+AR32</f>
        <v>45768965.26619681</v>
      </c>
      <c r="AU32" s="72">
        <f t="shared" ref="AU32" ca="1" si="89">AU31+AS32</f>
        <v>0.97367496688227861</v>
      </c>
      <c r="AV32" s="69">
        <f t="shared" ref="AV32" ca="1" si="90">AV31+AT32</f>
        <v>46506446.951686457</v>
      </c>
      <c r="AW32" s="72">
        <f t="shared" ref="AW32" ca="1" si="91">AW31+AU32</f>
        <v>0.98936392667236939</v>
      </c>
      <c r="AX32" s="69">
        <f t="shared" ref="AX32" ca="1" si="92">AX31+AV32</f>
        <v>46912100.703843407</v>
      </c>
      <c r="AY32" s="72">
        <f t="shared" ref="AY32" ca="1" si="93">AY31+AW32</f>
        <v>0.99799368051102133</v>
      </c>
      <c r="AZ32" s="69">
        <f t="shared" ref="AZ32" ca="1" si="94">AZ31+AX32</f>
        <v>47006410.581500009</v>
      </c>
      <c r="BA32" s="293">
        <f t="shared" ref="BA32" ca="1" si="95">BA31+AY32</f>
        <v>1</v>
      </c>
    </row>
    <row r="33" spans="2:52" ht="15" customHeight="1">
      <c r="AZ33" s="1137">
        <f ca="1">AZ32-RESUMO!I33</f>
        <v>0</v>
      </c>
    </row>
    <row r="34" spans="2:52" ht="15" customHeight="1"/>
    <row r="35" spans="2:52" ht="15" customHeight="1">
      <c r="B35" s="37"/>
    </row>
    <row r="36" spans="2:52" ht="15" customHeight="1">
      <c r="B36" s="28"/>
    </row>
    <row r="37" spans="2:52" ht="15" customHeight="1">
      <c r="B37" s="28"/>
    </row>
    <row r="38" spans="2:52" ht="15" customHeight="1">
      <c r="B38" s="28"/>
    </row>
    <row r="39" spans="2:52" ht="15" customHeight="1"/>
    <row r="40" spans="2:52" ht="15" customHeight="1"/>
    <row r="41" spans="2:52" ht="15" customHeight="1">
      <c r="B41" s="38"/>
    </row>
    <row r="42" spans="2:52" ht="15" customHeight="1">
      <c r="C42" s="27"/>
      <c r="D42" s="27"/>
      <c r="E42" s="27"/>
      <c r="F42" s="27"/>
      <c r="H42" s="27"/>
      <c r="J42" s="459"/>
      <c r="L42" s="27"/>
      <c r="N42" s="27"/>
      <c r="P42" s="27"/>
      <c r="R42" s="27"/>
      <c r="T42" s="27"/>
      <c r="V42" s="27"/>
      <c r="X42" s="27"/>
      <c r="Z42" s="27"/>
      <c r="AB42" s="27"/>
      <c r="AD42" s="27"/>
      <c r="AF42" s="27"/>
      <c r="AH42" s="27"/>
      <c r="AJ42" s="27"/>
      <c r="AL42" s="27"/>
      <c r="AN42" s="27"/>
      <c r="AP42" s="27"/>
      <c r="AR42" s="27"/>
      <c r="AT42" s="27"/>
      <c r="AV42" s="27"/>
      <c r="AX42" s="27"/>
      <c r="AZ42" s="27"/>
    </row>
    <row r="43" spans="2:52" ht="15" customHeight="1"/>
    <row r="44" spans="2:52" ht="15" customHeight="1"/>
    <row r="45" spans="2:52" ht="15" customHeight="1"/>
    <row r="46" spans="2:52" ht="15" customHeight="1"/>
    <row r="47" spans="2:52" ht="15" customHeight="1"/>
  </sheetData>
  <sheetProtection formatCells="0" formatColumns="0" formatRows="0"/>
  <mergeCells count="34">
    <mergeCell ref="N10:O10"/>
    <mergeCell ref="AD10:AE10"/>
    <mergeCell ref="AF10:AG10"/>
    <mergeCell ref="AL10:AM10"/>
    <mergeCell ref="AN10:AO10"/>
    <mergeCell ref="AP10:AQ10"/>
    <mergeCell ref="R10:S10"/>
    <mergeCell ref="P10:Q10"/>
    <mergeCell ref="X10:Y10"/>
    <mergeCell ref="Z10:AA10"/>
    <mergeCell ref="T10:U10"/>
    <mergeCell ref="AH10:AI10"/>
    <mergeCell ref="AJ10:AK10"/>
    <mergeCell ref="B32:C32"/>
    <mergeCell ref="B10:B11"/>
    <mergeCell ref="D10:E10"/>
    <mergeCell ref="F10:G10"/>
    <mergeCell ref="B31:C31"/>
    <mergeCell ref="D9:BA9"/>
    <mergeCell ref="AX10:AY10"/>
    <mergeCell ref="AZ10:BA10"/>
    <mergeCell ref="B3:BA3"/>
    <mergeCell ref="B5:AC5"/>
    <mergeCell ref="B6:AC6"/>
    <mergeCell ref="B7:AC7"/>
    <mergeCell ref="C8:AC8"/>
    <mergeCell ref="AR10:AS10"/>
    <mergeCell ref="AT10:AU10"/>
    <mergeCell ref="AV10:AW10"/>
    <mergeCell ref="V10:W10"/>
    <mergeCell ref="H10:I10"/>
    <mergeCell ref="L10:M10"/>
    <mergeCell ref="J10:K10"/>
    <mergeCell ref="AB10:AC10"/>
  </mergeCells>
  <pageMargins left="0.59055118110236227" right="0.19685039370078741" top="0.59055118110236227" bottom="0.39370078740157483" header="0.31496062992125984" footer="0.31496062992125984"/>
  <pageSetup paperSize="9" fitToHeight="0" orientation="landscape" r:id="rId1"/>
  <headerFooter>
    <oddFooter>&amp;CAvenida Barão Homem de Melo, 3280 – Bairro Estoril – Belo Horizonte – MG – CEP: 30494-080&amp;R&amp;P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Q252"/>
  <sheetViews>
    <sheetView showGridLines="0" view="pageBreakPreview" zoomScale="85" zoomScaleNormal="100" zoomScaleSheetLayoutView="85" workbookViewId="0">
      <selection activeCell="C245" sqref="C245"/>
    </sheetView>
  </sheetViews>
  <sheetFormatPr defaultColWidth="9.14453125" defaultRowHeight="14.25"/>
  <cols>
    <col min="1" max="1" width="3.359375" style="88" customWidth="1"/>
    <col min="2" max="2" width="2.015625" style="88" customWidth="1"/>
    <col min="3" max="3" width="22.59765625" style="86" customWidth="1"/>
    <col min="4" max="4" width="20.17578125" style="82" customWidth="1"/>
    <col min="5" max="5" width="89.859375" style="462" customWidth="1"/>
    <col min="6" max="6" width="11.43359375" style="82" bestFit="1" customWidth="1"/>
    <col min="7" max="7" width="16.6796875" style="82" bestFit="1" customWidth="1"/>
    <col min="8" max="8" width="19.37109375" style="82" bestFit="1" customWidth="1"/>
    <col min="9" max="9" width="22.8671875" style="82" bestFit="1" customWidth="1"/>
    <col min="10" max="10" width="13.31640625" style="82" customWidth="1"/>
    <col min="11" max="11" width="20.04296875" style="82" customWidth="1"/>
    <col min="12" max="12" width="22.1953125" style="82" customWidth="1"/>
    <col min="13" max="13" width="17.08203125" style="82" hidden="1" customWidth="1"/>
    <col min="14" max="15" width="0" style="82" hidden="1" customWidth="1"/>
    <col min="16" max="16" width="16.54296875" style="82" customWidth="1"/>
    <col min="17" max="17" width="14.66015625" style="82" customWidth="1"/>
    <col min="18" max="16384" width="9.14453125" style="82"/>
  </cols>
  <sheetData>
    <row r="1" spans="1:16" ht="15" thickBot="1"/>
    <row r="2" spans="1:16" ht="70.5" customHeight="1" thickBot="1">
      <c r="C2" s="1483" t="s">
        <v>23302</v>
      </c>
      <c r="D2" s="1484"/>
      <c r="E2" s="1484"/>
      <c r="F2" s="1484"/>
      <c r="G2" s="1484"/>
      <c r="H2" s="1484"/>
      <c r="I2" s="1484"/>
      <c r="J2" s="1484"/>
      <c r="K2" s="1484"/>
      <c r="L2" s="1485"/>
    </row>
    <row r="3" spans="1:16" ht="15" thickBot="1">
      <c r="C3" s="1372" t="s">
        <v>170</v>
      </c>
      <c r="D3" s="1373"/>
      <c r="E3" s="1373"/>
      <c r="F3" s="1373"/>
      <c r="G3" s="1373"/>
      <c r="H3" s="1489"/>
      <c r="I3" s="1502" t="s">
        <v>12818</v>
      </c>
      <c r="J3" s="1503"/>
      <c r="K3" s="456" t="s">
        <v>172</v>
      </c>
      <c r="L3" s="1490" t="s">
        <v>171</v>
      </c>
    </row>
    <row r="4" spans="1:16" ht="15" thickBot="1">
      <c r="C4" s="1374"/>
      <c r="D4" s="1375"/>
      <c r="E4" s="1375"/>
      <c r="F4" s="1375"/>
      <c r="G4" s="1375"/>
      <c r="H4" s="1375"/>
      <c r="I4" s="1492" t="str">
        <f>RESUMO!G4</f>
        <v>SINAPI-MG</v>
      </c>
      <c r="J4" s="1493"/>
      <c r="K4" s="296">
        <f>RESUMO!H4</f>
        <v>45901</v>
      </c>
      <c r="L4" s="1491"/>
    </row>
    <row r="5" spans="1:16">
      <c r="C5" s="59" t="str">
        <f>'PLANILHA ORÇAMENTÁRIA'!C5</f>
        <v>Município: PREFEITURA MUNICIPAL DE NOVA LIMA - MG</v>
      </c>
      <c r="D5" s="83"/>
      <c r="E5" s="181"/>
      <c r="F5" s="83"/>
      <c r="G5" s="83"/>
      <c r="H5" s="83"/>
      <c r="I5" s="1500" t="str">
        <f>RESUMO!G5</f>
        <v>SEINFRA-MG</v>
      </c>
      <c r="J5" s="1501"/>
      <c r="K5" s="297">
        <f>RESUMO!H5</f>
        <v>45839</v>
      </c>
      <c r="L5" s="1496">
        <f>'COMP. BDI'!$N$8</f>
        <v>0.22650000000000001</v>
      </c>
    </row>
    <row r="6" spans="1:16" ht="15" thickBot="1">
      <c r="C6" s="61" t="str">
        <f>+'PLANILHA ORÇAMENTÁRIA'!C6</f>
        <v>Projeto: ENTRONCAMENTO DA MG-030 x BR-356 – VIADUTO FERRADURA</v>
      </c>
      <c r="D6" s="455"/>
      <c r="E6" s="182"/>
      <c r="F6" s="455"/>
      <c r="G6" s="455"/>
      <c r="H6" s="455"/>
      <c r="I6" s="1500" t="str">
        <f>RESUMO!G6</f>
        <v>SUDECAP</v>
      </c>
      <c r="J6" s="1501"/>
      <c r="K6" s="297">
        <f>RESUMO!H6</f>
        <v>45839</v>
      </c>
      <c r="L6" s="1497"/>
    </row>
    <row r="7" spans="1:16">
      <c r="C7" s="61" t="s">
        <v>9227</v>
      </c>
      <c r="D7" s="455"/>
      <c r="E7" s="182"/>
      <c r="F7" s="455"/>
      <c r="G7" s="455"/>
      <c r="H7" s="455"/>
      <c r="I7" s="1500" t="str">
        <f>RESUMO!G7</f>
        <v>SICRO 3</v>
      </c>
      <c r="J7" s="1501"/>
      <c r="K7" s="297">
        <f>RESUMO!H7</f>
        <v>45839</v>
      </c>
      <c r="L7" s="1498" t="s">
        <v>9233</v>
      </c>
    </row>
    <row r="8" spans="1:16" ht="15" thickBot="1">
      <c r="C8" s="61" t="s">
        <v>9228</v>
      </c>
      <c r="D8" s="455"/>
      <c r="E8" s="182"/>
      <c r="F8" s="455"/>
      <c r="G8" s="455"/>
      <c r="H8" s="455"/>
      <c r="I8" s="1494" t="str">
        <f>RESUMO!G8</f>
        <v>COPASA</v>
      </c>
      <c r="J8" s="1495"/>
      <c r="K8" s="299">
        <f>RESUMO!H8</f>
        <v>45931</v>
      </c>
      <c r="L8" s="1499"/>
    </row>
    <row r="9" spans="1:16" ht="15" thickBot="1">
      <c r="C9" s="457" t="s">
        <v>9077</v>
      </c>
      <c r="D9" s="62">
        <f ca="1">RESUMO!D9</f>
        <v>46092</v>
      </c>
      <c r="E9" s="463"/>
      <c r="F9" s="81"/>
      <c r="G9" s="81"/>
      <c r="H9" s="84"/>
      <c r="I9" s="1481" t="str">
        <f>'PLANILHA ORÇAMENTÁRIA'!I9</f>
        <v xml:space="preserve">TIPO DE TABELA: </v>
      </c>
      <c r="J9" s="1482"/>
      <c r="K9" s="803" t="str">
        <f>'PLANILHA ORÇAMENTÁRIA'!K9</f>
        <v>ONERADO</v>
      </c>
      <c r="L9" s="93">
        <f>'COMP. BDI'!N17</f>
        <v>0.156</v>
      </c>
    </row>
    <row r="10" spans="1:16" ht="15" thickBot="1">
      <c r="C10" s="1486" t="s">
        <v>9069</v>
      </c>
      <c r="D10" s="1487"/>
      <c r="E10" s="1487"/>
      <c r="F10" s="1487"/>
      <c r="G10" s="1487"/>
      <c r="H10" s="1487"/>
      <c r="I10" s="1487"/>
      <c r="J10" s="1487"/>
      <c r="K10" s="1487"/>
      <c r="L10" s="1488"/>
    </row>
    <row r="11" spans="1:16" s="85" customFormat="1" ht="29.25" thickBot="1">
      <c r="A11" s="89"/>
      <c r="B11" s="89"/>
      <c r="C11" s="254" t="s">
        <v>2</v>
      </c>
      <c r="D11" s="255" t="s">
        <v>9070</v>
      </c>
      <c r="E11" s="256" t="s">
        <v>3</v>
      </c>
      <c r="F11" s="257" t="s">
        <v>164</v>
      </c>
      <c r="G11" s="255" t="s">
        <v>9071</v>
      </c>
      <c r="H11" s="255" t="s">
        <v>9072</v>
      </c>
      <c r="I11" s="258" t="s">
        <v>4</v>
      </c>
      <c r="J11" s="259" t="s">
        <v>9073</v>
      </c>
      <c r="K11" s="259" t="s">
        <v>9074</v>
      </c>
      <c r="L11" s="260" t="s">
        <v>9075</v>
      </c>
      <c r="M11" s="86"/>
    </row>
    <row r="12" spans="1:16" ht="15">
      <c r="A12" s="87"/>
      <c r="B12" s="87"/>
      <c r="C12" s="440" t="s">
        <v>3702</v>
      </c>
      <c r="D12" s="441" t="str">
        <f ca="1">VLOOKUP($C12,'PLANILHA ORÇAMENTÁRIA'!$D:$M,2,0)</f>
        <v>SEINFRA-MG</v>
      </c>
      <c r="E12" s="442" t="str">
        <f ca="1">VLOOKUP($C12,'PLANILHA ORÇAMENTÁRIA'!$D:$M,3,0)</f>
        <v>CORTE, DOBRA E MONTAGEM DE AÇO CA-50/60, INCLUSIVE ESPAÇADOR</v>
      </c>
      <c r="F12" s="441" t="str">
        <f ca="1">VLOOKUP($C12,'PLANILHA ORÇAMENTÁRIA'!$D:$M,4,0)</f>
        <v>KG</v>
      </c>
      <c r="G12" s="443">
        <f ca="1">SUMIF('PLANILHA ORÇAMENTÁRIA'!$D$17:$D$376,'CURVA ABC'!C12,'PLANILHA ORÇAMENTÁRIA'!$H$17:$H$376)</f>
        <v>474080.11</v>
      </c>
      <c r="H12" s="444">
        <f ca="1">VLOOKUP($C12,'PLANILHA ORÇAMENTÁRIA'!$D:$M,8,0)</f>
        <v>17.170000000000002</v>
      </c>
      <c r="I12" s="445">
        <f t="shared" ref="I12:I13" ca="1" si="0">ROUND(H12*G12,2)</f>
        <v>8139955.4900000002</v>
      </c>
      <c r="J12" s="446">
        <f ca="1">I12/'PLANILHA ORÇAMENTÁRIA'!$L$377</f>
        <v>0.17316692317714616</v>
      </c>
      <c r="K12" s="446">
        <f ca="1">J12</f>
        <v>0.17316692317714616</v>
      </c>
      <c r="L12" s="432" t="str">
        <f ca="1">IF(K12&lt;80%,"A",IF(K12&lt;95%,"B",IF(K12&lt;110%,"C",0)))</f>
        <v>A</v>
      </c>
      <c r="M12" s="447" t="str">
        <f t="shared" ref="M12" ca="1" si="1">UPPER(E12)</f>
        <v>CORTE, DOBRA E MONTAGEM DE AÇO CA-50/60, INCLUSIVE ESPAÇADOR</v>
      </c>
      <c r="N12" s="448" t="e">
        <f>UPPER(#REF!)</f>
        <v>#REF!</v>
      </c>
      <c r="O12" s="448" t="str">
        <f t="shared" ref="O12" ca="1" si="2">UPPER(F12)</f>
        <v>KG</v>
      </c>
      <c r="P12" s="591"/>
    </row>
    <row r="13" spans="1:16" ht="15">
      <c r="A13" s="87"/>
      <c r="B13" s="87"/>
      <c r="C13" s="449" t="s">
        <v>17175</v>
      </c>
      <c r="D13" s="450" t="str">
        <f ca="1">VLOOKUP($C13,'PLANILHA ORÇAMENTÁRIA'!$D:$M,2,0)</f>
        <v>EXTRA</v>
      </c>
      <c r="E13" s="451" t="str">
        <f ca="1">VLOOKUP($C13,'PLANILHA ORÇAMENTÁRIA'!$D:$M,3,0)</f>
        <v>ADMINISTRAÇÃO LOCAL</v>
      </c>
      <c r="F13" s="450" t="str">
        <f ca="1">VLOOKUP($C13,'PLANILHA ORÇAMENTÁRIA'!$D:$M,4,0)</f>
        <v>UN</v>
      </c>
      <c r="G13" s="452">
        <f ca="1">SUMIF('PLANILHA ORÇAMENTÁRIA'!$D$17:$D$376,'CURVA ABC'!C13,'PLANILHA ORÇAMENTÁRIA'!$H$17:$H$376)</f>
        <v>100</v>
      </c>
      <c r="H13" s="445">
        <f ca="1">VLOOKUP($C13,'PLANILHA ORÇAMENTÁRIA'!$D:$M,8,0)</f>
        <v>54430.63</v>
      </c>
      <c r="I13" s="445">
        <f t="shared" ca="1" si="0"/>
        <v>5443063</v>
      </c>
      <c r="J13" s="453">
        <f ca="1">I13/'PLANILHA ORÇAMENTÁRIA'!$L$377</f>
        <v>0.11579405729273426</v>
      </c>
      <c r="K13" s="453">
        <f ca="1">J13+K12</f>
        <v>0.28896098046988039</v>
      </c>
      <c r="L13" s="434" t="str">
        <f ca="1">IF(K13&lt;80%,"A",IF(K13&lt;95%,"B",IF(K13&lt;110%,"C",0)))</f>
        <v>A</v>
      </c>
      <c r="M13" s="447" t="str">
        <f t="shared" ref="M13" ca="1" si="3">UPPER(E13)</f>
        <v>ADMINISTRAÇÃO LOCAL</v>
      </c>
      <c r="N13" s="448" t="e">
        <f>UPPER(#REF!)</f>
        <v>#REF!</v>
      </c>
      <c r="O13" s="448" t="str">
        <f t="shared" ref="O13" ca="1" si="4">UPPER(F13)</f>
        <v>UN</v>
      </c>
      <c r="P13" s="448" t="str">
        <f t="shared" ref="P13" ca="1" si="5">IF(I13&gt;I12,"ERRO","")</f>
        <v/>
      </c>
    </row>
    <row r="14" spans="1:16" ht="15">
      <c r="C14" s="449" t="s">
        <v>43478</v>
      </c>
      <c r="D14" s="450" t="str">
        <f ca="1">VLOOKUP($C14,'PLANILHA ORÇAMENTÁRIA'!$D:$M,2,0)</f>
        <v>EXTRA</v>
      </c>
      <c r="E14" s="451" t="str">
        <f ca="1">VLOOKUP($C14,'PLANILHA ORÇAMENTÁRIA'!$D:$M,3,0)</f>
        <v>LOCAÇÃO, MONTAGEM, DESMONTAGEM DE TORRE DE ESCORAMENTO TRELIÇADO VIGA CAIXÃO E TABULEIRO</v>
      </c>
      <c r="F14" s="450" t="str">
        <f ca="1">VLOOKUP($C14,'PLANILHA ORÇAMENTÁRIA'!$D:$M,4,0)</f>
        <v>M3</v>
      </c>
      <c r="G14" s="452">
        <f ca="1">SUMIF('PLANILHA ORÇAMENTÁRIA'!$D$17:$D$376,'CURVA ABC'!C14,'PLANILHA ORÇAMENTÁRIA'!$H$17:$H$376)</f>
        <v>9471.2799999999988</v>
      </c>
      <c r="H14" s="445">
        <f ca="1">VLOOKUP($C14,'PLANILHA ORÇAMENTÁRIA'!$D:$M,8,0)</f>
        <v>316</v>
      </c>
      <c r="I14" s="445">
        <f t="shared" ref="I14:I17" ca="1" si="6">ROUND(H14*G14,2)</f>
        <v>2992924.48</v>
      </c>
      <c r="J14" s="453">
        <f ca="1">I14/'PLANILHA ORÇAMENTÁRIA'!$L$377</f>
        <v>6.3670559886950945E-2</v>
      </c>
      <c r="K14" s="453">
        <f t="shared" ref="K14:K17" ca="1" si="7">J14+K13</f>
        <v>0.35263154035683131</v>
      </c>
      <c r="L14" s="434" t="str">
        <f t="shared" ref="L14:L77" ca="1" si="8">IF(K14&lt;80%,"A",IF(K14&lt;95%,"B",IF(K14&lt;110%,"C",0)))</f>
        <v>A</v>
      </c>
      <c r="M14" s="447" t="str">
        <f t="shared" ref="M14:M17" ca="1" si="9">UPPER(E14)</f>
        <v>LOCAÇÃO, MONTAGEM, DESMONTAGEM DE TORRE DE ESCORAMENTO TRELIÇADO VIGA CAIXÃO E TABULEIRO</v>
      </c>
      <c r="N14" s="448" t="e">
        <f>UPPER(#REF!)</f>
        <v>#REF!</v>
      </c>
      <c r="O14" s="448" t="str">
        <f t="shared" ref="O14:O17" ca="1" si="10">UPPER(F14)</f>
        <v>M3</v>
      </c>
      <c r="P14" s="448" t="str">
        <f t="shared" ref="P14:P17" ca="1" si="11">IF(I14&gt;I13,"ERRO","")</f>
        <v/>
      </c>
    </row>
    <row r="15" spans="1:16" ht="27.75">
      <c r="C15" s="449" t="s">
        <v>3736</v>
      </c>
      <c r="D15" s="450" t="str">
        <f ca="1">VLOOKUP($C15,'PLANILHA ORÇAMENTÁRIA'!$D:$M,2,0)</f>
        <v>SEINFRA-MG</v>
      </c>
      <c r="E15" s="451" t="str">
        <f ca="1">VLOOKUP($C15,'PLANILHA ORÇAMENTÁRIA'!$D:$M,3,0)</f>
        <v>FORNECIMENTO DE CONCRETO ESTRUTURAL, USINADO BOMBEADO, AUTO-ADENSÁVEL, COM FCK 30MPA, INCLUSIVE LANÇAMENTO E ACABAMENTO</v>
      </c>
      <c r="F15" s="450" t="str">
        <f ca="1">VLOOKUP($C15,'PLANILHA ORÇAMENTÁRIA'!$D:$M,4,0)</f>
        <v>M3</v>
      </c>
      <c r="G15" s="452">
        <f ca="1">SUMIF('PLANILHA ORÇAMENTÁRIA'!$D$17:$D$376,'CURVA ABC'!C15,'PLANILHA ORÇAMENTÁRIA'!$H$17:$H$376)</f>
        <v>2237.4495399502139</v>
      </c>
      <c r="H15" s="445">
        <f ca="1">VLOOKUP($C15,'PLANILHA ORÇAMENTÁRIA'!$D:$M,8,0)</f>
        <v>933.98</v>
      </c>
      <c r="I15" s="445">
        <f t="shared" ca="1" si="6"/>
        <v>2089733.1200000001</v>
      </c>
      <c r="J15" s="453">
        <f ca="1">I15/'PLANILHA ORÇAMENTÁRIA'!$L$377</f>
        <v>4.4456343169976965E-2</v>
      </c>
      <c r="K15" s="453">
        <f t="shared" ca="1" si="7"/>
        <v>0.39708788352680829</v>
      </c>
      <c r="L15" s="434" t="str">
        <f t="shared" ca="1" si="8"/>
        <v>A</v>
      </c>
      <c r="M15" s="447" t="str">
        <f t="shared" ca="1" si="9"/>
        <v>FORNECIMENTO DE CONCRETO ESTRUTURAL, USINADO BOMBEADO, AUTO-ADENSÁVEL, COM FCK 30MPA, INCLUSIVE LANÇAMENTO E ACABAMENTO</v>
      </c>
      <c r="N15" s="448" t="e">
        <f>UPPER(#REF!)</f>
        <v>#REF!</v>
      </c>
      <c r="O15" s="448" t="str">
        <f t="shared" ca="1" si="10"/>
        <v>M3</v>
      </c>
      <c r="P15" s="448" t="str">
        <f t="shared" ca="1" si="11"/>
        <v/>
      </c>
    </row>
    <row r="16" spans="1:16" ht="27.75">
      <c r="A16" s="87"/>
      <c r="B16" s="87"/>
      <c r="C16" s="449" t="s">
        <v>44364</v>
      </c>
      <c r="D16" s="450" t="str">
        <f ca="1">VLOOKUP($C16,'PLANILHA ORÇAMENTÁRIA'!$D:$M,2,0)</f>
        <v>PRÓPRIO</v>
      </c>
      <c r="E16" s="451" t="str">
        <f ca="1">VLOOKUP($C16,'PLANILHA ORÇAMENTÁRIA'!$D:$M,3,0)</f>
        <v>ENCARGOS SOCIAIS DE SERVIÇOS REALIZADOS COM ADICIONAL NOTURNO (22HS ATÉ 05HS), PREVISTO ESTIMATIVA NO VALOR DE 5% SOBRE O PREÇO GLOBAL DA OBRA</v>
      </c>
      <c r="F16" s="450" t="str">
        <f ca="1">VLOOKUP($C16,'PLANILHA ORÇAMENTÁRIA'!$D:$M,4,0)</f>
        <v>%</v>
      </c>
      <c r="G16" s="452">
        <f ca="1">SUMIF('PLANILHA ORÇAMENTÁRIA'!$D$17:$D$376,'CURVA ABC'!C16,'PLANILHA ORÇAMENTÁRIA'!$H$17:$H$376)</f>
        <v>5</v>
      </c>
      <c r="H16" s="445">
        <f ca="1">VLOOKUP($C16,'PLANILHA ORÇAMENTÁRIA'!$D:$M,8,0)/100</f>
        <v>395038.96189999999</v>
      </c>
      <c r="I16" s="445">
        <f t="shared" ca="1" si="6"/>
        <v>1975194.81</v>
      </c>
      <c r="J16" s="453">
        <f ca="1">I16/'PLANILHA ORÇAMENTÁRIA'!$L$377</f>
        <v>4.2019690198965426E-2</v>
      </c>
      <c r="K16" s="453">
        <f t="shared" ca="1" si="7"/>
        <v>0.43910757372577369</v>
      </c>
      <c r="L16" s="434" t="str">
        <f t="shared" ca="1" si="8"/>
        <v>A</v>
      </c>
      <c r="M16" s="447" t="str">
        <f t="shared" ca="1" si="9"/>
        <v>ENCARGOS SOCIAIS DE SERVIÇOS REALIZADOS COM ADICIONAL NOTURNO (22HS ATÉ 05HS), PREVISTO ESTIMATIVA NO VALOR DE 5% SOBRE O PREÇO GLOBAL DA OBRA</v>
      </c>
      <c r="N16" s="448" t="e">
        <f>UPPER(#REF!)</f>
        <v>#REF!</v>
      </c>
      <c r="O16" s="448" t="str">
        <f t="shared" ca="1" si="10"/>
        <v>%</v>
      </c>
      <c r="P16" s="448" t="str">
        <f t="shared" ca="1" si="11"/>
        <v/>
      </c>
    </row>
    <row r="17" spans="1:16" ht="41.25">
      <c r="A17" s="87"/>
      <c r="B17" s="87"/>
      <c r="C17" s="449" t="s">
        <v>3755</v>
      </c>
      <c r="D17" s="450" t="str">
        <f ca="1">VLOOKUP($C17,'PLANILHA ORÇAMENTÁRIA'!$D:$M,2,0)</f>
        <v>SEINFRA-MG</v>
      </c>
      <c r="E17" s="451" t="str">
        <f ca="1">VLOOKUP($C17,'PLANILHA ORÇAMENTÁRIA'!$D:$M,3,0)</f>
        <v>FORNECIMENTO DE ESTRUTURA METÁLICA EM PERFIL SOLDADO, INCLUSIVE FABRICAÇÃO, TRANSPORTE, MONTAGEM E APLICAÇÃO DE FUNDO PREPARADOR ANTICORROSIVO EM SUPERFÍCIE METÁLICA, UMA (1) DEMÃO</v>
      </c>
      <c r="F17" s="450" t="str">
        <f ca="1">VLOOKUP($C17,'PLANILHA ORÇAMENTÁRIA'!$D:$M,4,0)</f>
        <v>KG</v>
      </c>
      <c r="G17" s="452">
        <f ca="1">SUMIF('PLANILHA ORÇAMENTÁRIA'!$D$17:$D$376,'CURVA ABC'!C17,'PLANILHA ORÇAMENTÁRIA'!$H$17:$H$376)</f>
        <v>59114.469115734719</v>
      </c>
      <c r="H17" s="445">
        <f ca="1">VLOOKUP($C17,'PLANILHA ORÇAMENTÁRIA'!$D:$M,8,0)</f>
        <v>32.53</v>
      </c>
      <c r="I17" s="445">
        <f t="shared" ca="1" si="6"/>
        <v>1922993.68</v>
      </c>
      <c r="J17" s="453">
        <f ca="1">I17/'PLANILHA ORÇAMENTÁRIA'!$L$377</f>
        <v>4.0909179327060126E-2</v>
      </c>
      <c r="K17" s="453">
        <f t="shared" ca="1" si="7"/>
        <v>0.48001675305283381</v>
      </c>
      <c r="L17" s="434" t="str">
        <f t="shared" ca="1" si="8"/>
        <v>A</v>
      </c>
      <c r="M17" s="447" t="str">
        <f t="shared" ca="1" si="9"/>
        <v>FORNECIMENTO DE ESTRUTURA METÁLICA EM PERFIL SOLDADO, INCLUSIVE FABRICAÇÃO, TRANSPORTE, MONTAGEM E APLICAÇÃO DE FUNDO PREPARADOR ANTICORROSIVO EM SUPERFÍCIE METÁLICA, UMA (1) DEMÃO</v>
      </c>
      <c r="N17" s="448" t="e">
        <f>UPPER(#REF!)</f>
        <v>#REF!</v>
      </c>
      <c r="O17" s="448" t="str">
        <f t="shared" ca="1" si="10"/>
        <v>KG</v>
      </c>
      <c r="P17" s="448" t="str">
        <f t="shared" ca="1" si="11"/>
        <v/>
      </c>
    </row>
    <row r="18" spans="1:16" ht="15">
      <c r="C18" s="449" t="s">
        <v>23500</v>
      </c>
      <c r="D18" s="450" t="str">
        <f ca="1">VLOOKUP($C18,'PLANILHA ORÇAMENTÁRIA'!$D:$M,2,0)</f>
        <v>EXTRA</v>
      </c>
      <c r="E18" s="451" t="str">
        <f ca="1">VLOOKUP($C18,'PLANILHA ORÇAMENTÁRIA'!$D:$M,3,0)</f>
        <v>SINALIZAÇÃO VIÁRIA MÓVEL PARA 4 FRENTES DE SERVIÇOS (DIURNO E NOTURNO)</v>
      </c>
      <c r="F18" s="450" t="str">
        <f ca="1">VLOOKUP($C18,'PLANILHA ORÇAMENTÁRIA'!$D:$M,4,0)</f>
        <v>MÊS</v>
      </c>
      <c r="G18" s="452">
        <f ca="1">SUMIF('PLANILHA ORÇAMENTÁRIA'!$D$17:$D$376,'CURVA ABC'!C18,'PLANILHA ORÇAMENTÁRIA'!$H$17:$H$376)</f>
        <v>24</v>
      </c>
      <c r="H18" s="445">
        <f ca="1">VLOOKUP($C18,'PLANILHA ORÇAMENTÁRIA'!$D:$M,8,0)</f>
        <v>67225.94</v>
      </c>
      <c r="I18" s="445">
        <f t="shared" ref="I18:I81" ca="1" si="12">ROUND(H18*G18,2)</f>
        <v>1613422.56</v>
      </c>
      <c r="J18" s="453">
        <f ca="1">I18/'PLANILHA ORÇAMENTÁRIA'!$L$377</f>
        <v>3.4323458014362498E-2</v>
      </c>
      <c r="K18" s="453">
        <f t="shared" ref="K18:K81" ca="1" si="13">J18+K17</f>
        <v>0.5143402110671963</v>
      </c>
      <c r="L18" s="434" t="str">
        <f t="shared" ca="1" si="8"/>
        <v>A</v>
      </c>
      <c r="M18" s="447" t="str">
        <f t="shared" ref="M18:M81" ca="1" si="14">UPPER(E18)</f>
        <v>SINALIZAÇÃO VIÁRIA MÓVEL PARA 4 FRENTES DE SERVIÇOS (DIURNO E NOTURNO)</v>
      </c>
      <c r="N18" s="448" t="e">
        <f>UPPER(#REF!)</f>
        <v>#REF!</v>
      </c>
      <c r="O18" s="448" t="str">
        <f t="shared" ref="O18:O81" ca="1" si="15">UPPER(F18)</f>
        <v>MÊS</v>
      </c>
      <c r="P18" s="448" t="str">
        <f t="shared" ref="P18:P81" ca="1" si="16">IF(I18&gt;I17,"ERRO","")</f>
        <v/>
      </c>
    </row>
    <row r="19" spans="1:16" ht="41.25">
      <c r="C19" s="449">
        <v>93957</v>
      </c>
      <c r="D19" s="450" t="str">
        <f ca="1">VLOOKUP($C19,'PLANILHA ORÇAMENTÁRIA'!$D:$M,2,0)</f>
        <v>SINAPI</v>
      </c>
      <c r="E19" s="451" t="str">
        <f ca="1">VLOOKUP($C19,'PLANILHA ORÇAMENTÁRIA'!$D:$M,3,0)</f>
        <v>EXECUÇÃO DE GRAMPO PARA SOLO GRAMPEADO COM COMPRIMENTO MENOR OU IGUAL A 6 M, DIÂMETRO DE 10 CM, PERFURAÇÃO COM EQUIPAMENTO MANUAL E ARMADURA COM DIÂMETRO DE 20 MM. AF_07/2024</v>
      </c>
      <c r="F19" s="450" t="str">
        <f ca="1">VLOOKUP($C19,'PLANILHA ORÇAMENTÁRIA'!$D:$M,4,0)</f>
        <v>M</v>
      </c>
      <c r="G19" s="452">
        <f ca="1">SUMIF('PLANILHA ORÇAMENTÁRIA'!$D$17:$D$376,'CURVA ABC'!C19,'PLANILHA ORÇAMENTÁRIA'!$H$17:$H$376)</f>
        <v>3177</v>
      </c>
      <c r="H19" s="445">
        <f ca="1">VLOOKUP($C19,'PLANILHA ORÇAMENTÁRIA'!$D:$M,8,0)</f>
        <v>410.51</v>
      </c>
      <c r="I19" s="445">
        <f t="shared" ca="1" si="12"/>
        <v>1304190.27</v>
      </c>
      <c r="J19" s="453">
        <f ca="1">I19/'PLANILHA ORÇAMENTÁRIA'!$L$377</f>
        <v>2.7744944867440734E-2</v>
      </c>
      <c r="K19" s="453">
        <f t="shared" ca="1" si="13"/>
        <v>0.54208515593463702</v>
      </c>
      <c r="L19" s="434" t="str">
        <f t="shared" ca="1" si="8"/>
        <v>A</v>
      </c>
      <c r="M19" s="447" t="str">
        <f t="shared" ca="1" si="14"/>
        <v>EXECUÇÃO DE GRAMPO PARA SOLO GRAMPEADO COM COMPRIMENTO MENOR OU IGUAL A 6 M, DIÂMETRO DE 10 CM, PERFURAÇÃO COM EQUIPAMENTO MANUAL E ARMADURA COM DIÂMETRO DE 20 MM. AF_07/2024</v>
      </c>
      <c r="N19" s="448" t="e">
        <f>UPPER(#REF!)</f>
        <v>#REF!</v>
      </c>
      <c r="O19" s="448" t="str">
        <f t="shared" ca="1" si="15"/>
        <v>M</v>
      </c>
      <c r="P19" s="448" t="str">
        <f t="shared" ca="1" si="16"/>
        <v/>
      </c>
    </row>
    <row r="20" spans="1:16" ht="27.75">
      <c r="A20" s="87"/>
      <c r="B20" s="87"/>
      <c r="C20" s="449">
        <v>1107912</v>
      </c>
      <c r="D20" s="450" t="str">
        <f ca="1">VLOOKUP($C20,'PLANILHA ORÇAMENTÁRIA'!$D:$M,2,0)</f>
        <v>SICRO 3</v>
      </c>
      <c r="E20" s="451" t="str">
        <f ca="1">VLOOKUP($C20,'PLANILHA ORÇAMENTÁRIA'!$D:$M,3,0)</f>
        <v>CONCRETO AUTOADENSÁVEL COM SILICATO DE ALUMÍNIO FCK = 50 MPA - CONFECÇÃO EM CENTRAL DOSADORA DE 30 M³/H - AREIA E BRITA COMERCIAIS</v>
      </c>
      <c r="F20" s="450" t="str">
        <f ca="1">VLOOKUP($C20,'PLANILHA ORÇAMENTÁRIA'!$D:$M,4,0)</f>
        <v>M³</v>
      </c>
      <c r="G20" s="452">
        <f ca="1">SUMIF('PLANILHA ORÇAMENTÁRIA'!$D$17:$D$376,'CURVA ABC'!C20,'PLANILHA ORÇAMENTÁRIA'!$H$17:$H$376)</f>
        <v>1432.6039717990002</v>
      </c>
      <c r="H20" s="445">
        <f ca="1">VLOOKUP($C20,'PLANILHA ORÇAMENTÁRIA'!$D:$M,8,0)</f>
        <v>924.2</v>
      </c>
      <c r="I20" s="445">
        <f t="shared" ca="1" si="12"/>
        <v>1324012.5900000001</v>
      </c>
      <c r="J20" s="453">
        <f ca="1">I20/'PLANILHA ORÇAMENTÁRIA'!$L$377</f>
        <v>2.8166638839705049E-2</v>
      </c>
      <c r="K20" s="453">
        <f t="shared" ca="1" si="13"/>
        <v>0.57025179477434207</v>
      </c>
      <c r="L20" s="434" t="str">
        <f t="shared" ca="1" si="8"/>
        <v>A</v>
      </c>
      <c r="M20" s="447" t="str">
        <f t="shared" ca="1" si="14"/>
        <v>CONCRETO AUTOADENSÁVEL COM SILICATO DE ALUMÍNIO FCK = 50 MPA - CONFECÇÃO EM CENTRAL DOSADORA DE 30 M³/H - AREIA E BRITA COMERCIAIS</v>
      </c>
      <c r="N20" s="448" t="e">
        <f>UPPER(#REF!)</f>
        <v>#REF!</v>
      </c>
      <c r="O20" s="448" t="str">
        <f t="shared" ca="1" si="15"/>
        <v>M³</v>
      </c>
      <c r="P20" s="448" t="str">
        <f t="shared" ca="1" si="16"/>
        <v>ERRO</v>
      </c>
    </row>
    <row r="21" spans="1:16" ht="27.75">
      <c r="A21" s="87"/>
      <c r="B21" s="87"/>
      <c r="C21" s="449" t="s">
        <v>43488</v>
      </c>
      <c r="D21" s="450" t="str">
        <f ca="1">VLOOKUP($C21,'PLANILHA ORÇAMENTÁRIA'!$D:$M,2,0)</f>
        <v>EXTRA</v>
      </c>
      <c r="E21" s="451" t="str">
        <f ca="1">VLOOKUP($C21,'PLANILHA ORÇAMENTÁRIA'!$D:$M,3,0)</f>
        <v>LOCAÇÃO, MONTAGEM, IÇAMENTO, DESMONTAGEM DE PASSARELAS C = 36,00 M L = 1,50 M + C = 18,00 M L = 1,50, COM 4 TORRES DE 8,00 M DE ALTURA, COM ESCADAS E RAMPAS PARA ACESSO A PASSARELA</v>
      </c>
      <c r="F21" s="450" t="str">
        <f ca="1">VLOOKUP($C21,'PLANILHA ORÇAMENTÁRIA'!$D:$M,4,0)</f>
        <v>DIA</v>
      </c>
      <c r="G21" s="452">
        <f ca="1">SUMIF('PLANILHA ORÇAMENTÁRIA'!$D$17:$D$376,'CURVA ABC'!C21,'PLANILHA ORÇAMENTÁRIA'!$H$17:$H$376)</f>
        <v>600</v>
      </c>
      <c r="H21" s="445">
        <f ca="1">VLOOKUP($C21,'PLANILHA ORÇAMENTÁRIA'!$D:$M,8,0)</f>
        <v>2116.15</v>
      </c>
      <c r="I21" s="445">
        <f t="shared" ca="1" si="12"/>
        <v>1269690</v>
      </c>
      <c r="J21" s="453">
        <f ca="1">I21/'PLANILHA ORÇAMENTÁRIA'!$L$377</f>
        <v>2.7010996676689533E-2</v>
      </c>
      <c r="K21" s="453">
        <f t="shared" ca="1" si="13"/>
        <v>0.59726279145103156</v>
      </c>
      <c r="L21" s="434" t="str">
        <f t="shared" ca="1" si="8"/>
        <v>A</v>
      </c>
      <c r="M21" s="447" t="str">
        <f t="shared" ca="1" si="14"/>
        <v>LOCAÇÃO, MONTAGEM, IÇAMENTO, DESMONTAGEM DE PASSARELAS C = 36,00 M L = 1,50 M + C = 18,00 M L = 1,50, COM 4 TORRES DE 8,00 M DE ALTURA, COM ESCADAS E RAMPAS PARA ACESSO A PASSARELA</v>
      </c>
      <c r="N21" s="448" t="e">
        <f>UPPER(#REF!)</f>
        <v>#REF!</v>
      </c>
      <c r="O21" s="448" t="str">
        <f t="shared" ca="1" si="15"/>
        <v>DIA</v>
      </c>
      <c r="P21" s="448" t="str">
        <f t="shared" ca="1" si="16"/>
        <v/>
      </c>
    </row>
    <row r="22" spans="1:16" ht="27.75">
      <c r="A22" s="87"/>
      <c r="B22" s="87"/>
      <c r="C22" s="449">
        <v>95877</v>
      </c>
      <c r="D22" s="450" t="str">
        <f ca="1">VLOOKUP($C22,'PLANILHA ORÇAMENTÁRIA'!$D:$M,2,0)</f>
        <v>SINAPI</v>
      </c>
      <c r="E22" s="451" t="str">
        <f ca="1">VLOOKUP($C22,'PLANILHA ORÇAMENTÁRIA'!$D:$M,3,0)</f>
        <v>TRANSPORTE COM CAMINHÃO BASCULANTE DE 18 M³, EM VIA URBANA PAVIMENTADA, DMT ATÉ 30 KM (UNIDADE: M3XKM). AF_07/2020</v>
      </c>
      <c r="F22" s="450" t="str">
        <f ca="1">VLOOKUP($C22,'PLANILHA ORÇAMENTÁRIA'!$D:$M,4,0)</f>
        <v>M3XKM</v>
      </c>
      <c r="G22" s="452">
        <f ca="1">SUMIF('PLANILHA ORÇAMENTÁRIA'!$D$17:$D$376,'CURVA ABC'!C22,'PLANILHA ORÇAMENTÁRIA'!$H$17:$H$376)</f>
        <v>508550.59274586861</v>
      </c>
      <c r="H22" s="445">
        <f ca="1">VLOOKUP($C22,'PLANILHA ORÇAMENTÁRIA'!$D:$M,8,0)</f>
        <v>2.31</v>
      </c>
      <c r="I22" s="445">
        <f t="shared" ca="1" si="12"/>
        <v>1174751.8700000001</v>
      </c>
      <c r="J22" s="453">
        <f ca="1">I22/'PLANILHA ORÇAMENTÁRIA'!$L$377</f>
        <v>2.499131193953234E-2</v>
      </c>
      <c r="K22" s="453">
        <f t="shared" ca="1" si="13"/>
        <v>0.62225410339056386</v>
      </c>
      <c r="L22" s="434" t="str">
        <f t="shared" ca="1" si="8"/>
        <v>A</v>
      </c>
      <c r="M22" s="447" t="str">
        <f t="shared" ca="1" si="14"/>
        <v>TRANSPORTE COM CAMINHÃO BASCULANTE DE 18 M³, EM VIA URBANA PAVIMENTADA, DMT ATÉ 30 KM (UNIDADE: M3XKM). AF_07/2020</v>
      </c>
      <c r="N22" s="448" t="e">
        <f>UPPER(#REF!)</f>
        <v>#REF!</v>
      </c>
      <c r="O22" s="448" t="str">
        <f t="shared" ca="1" si="15"/>
        <v>M3XKM</v>
      </c>
      <c r="P22" s="448" t="str">
        <f t="shared" ca="1" si="16"/>
        <v/>
      </c>
    </row>
    <row r="23" spans="1:16" ht="15">
      <c r="C23" s="449" t="s">
        <v>34552</v>
      </c>
      <c r="D23" s="450" t="str">
        <f ca="1">VLOOKUP($C23,'PLANILHA ORÇAMENTÁRIA'!$D:$M,2,0)</f>
        <v>EXTRA</v>
      </c>
      <c r="E23" s="451" t="str">
        <f ca="1">VLOOKUP($C23,'PLANILHA ORÇAMENTÁRIA'!$D:$M,3,0)</f>
        <v>LOCAÇÃO, MONTAGEM, IÇAMENTO, DESFORMA E LIMPEZA DE FORMA PARA VIGA CAIXÃO METÁLICA LOCADA</v>
      </c>
      <c r="F23" s="450" t="str">
        <f ca="1">VLOOKUP($C23,'PLANILHA ORÇAMENTÁRIA'!$D:$M,4,0)</f>
        <v>M2</v>
      </c>
      <c r="G23" s="452">
        <f ca="1">SUMIF('PLANILHA ORÇAMENTÁRIA'!$D$17:$D$376,'CURVA ABC'!C23,'PLANILHA ORÇAMENTÁRIA'!$H$17:$H$376)</f>
        <v>2192.6096000000002</v>
      </c>
      <c r="H23" s="445">
        <f ca="1">VLOOKUP($C23,'PLANILHA ORÇAMENTÁRIA'!$D:$M,8,0)</f>
        <v>431.2</v>
      </c>
      <c r="I23" s="445">
        <f t="shared" ca="1" si="12"/>
        <v>945453.26</v>
      </c>
      <c r="J23" s="453">
        <f ca="1">I23/'PLANILHA ORÇAMENTÁRIA'!$L$377</f>
        <v>2.011328345015341E-2</v>
      </c>
      <c r="K23" s="453">
        <f t="shared" ca="1" si="13"/>
        <v>0.64236738684071726</v>
      </c>
      <c r="L23" s="434" t="str">
        <f t="shared" ca="1" si="8"/>
        <v>A</v>
      </c>
      <c r="M23" s="447" t="str">
        <f t="shared" ca="1" si="14"/>
        <v>LOCAÇÃO, MONTAGEM, IÇAMENTO, DESFORMA E LIMPEZA DE FORMA PARA VIGA CAIXÃO METÁLICA LOCADA</v>
      </c>
      <c r="N23" s="448" t="e">
        <f>UPPER(#REF!)</f>
        <v>#REF!</v>
      </c>
      <c r="O23" s="448" t="str">
        <f t="shared" ca="1" si="15"/>
        <v>M2</v>
      </c>
      <c r="P23" s="448" t="str">
        <f t="shared" ca="1" si="16"/>
        <v/>
      </c>
    </row>
    <row r="24" spans="1:16" ht="15">
      <c r="C24" s="449" t="s">
        <v>43474</v>
      </c>
      <c r="D24" s="450" t="str">
        <f ca="1">VLOOKUP($C24,'PLANILHA ORÇAMENTÁRIA'!$D:$M,2,0)</f>
        <v>EXTRA</v>
      </c>
      <c r="E24" s="451" t="str">
        <f ca="1">VLOOKUP($C24,'PLANILHA ORÇAMENTÁRIA'!$D:$M,3,0)</f>
        <v>LOCAÇÃO, MONTAGEM, IÇAMENTO, DESFORMA E LIMPEZA DE FORMA PARA PILAR D = 2,00 M LOCADA</v>
      </c>
      <c r="F24" s="450" t="str">
        <f ca="1">VLOOKUP($C24,'PLANILHA ORÇAMENTÁRIA'!$D:$M,4,0)</f>
        <v>M2</v>
      </c>
      <c r="G24" s="452">
        <f ca="1">SUMIF('PLANILHA ORÇAMENTÁRIA'!$D$17:$D$376,'CURVA ABC'!C24,'PLANILHA ORÇAMENTÁRIA'!$H$17:$H$376)</f>
        <v>282.1150202923634</v>
      </c>
      <c r="H24" s="445">
        <f ca="1">VLOOKUP($C24,'PLANILHA ORÇAMENTÁRIA'!$D:$M,8,0)</f>
        <v>3303.65</v>
      </c>
      <c r="I24" s="445">
        <f t="shared" ca="1" si="12"/>
        <v>932009.29</v>
      </c>
      <c r="J24" s="453">
        <f ca="1">I24/'PLANILHA ORÇAMENTÁRIA'!$L$377</f>
        <v>1.9827280544726485E-2</v>
      </c>
      <c r="K24" s="453">
        <f t="shared" ca="1" si="13"/>
        <v>0.66219466738544375</v>
      </c>
      <c r="L24" s="434" t="str">
        <f t="shared" ca="1" si="8"/>
        <v>A</v>
      </c>
      <c r="M24" s="447" t="str">
        <f t="shared" ca="1" si="14"/>
        <v>LOCAÇÃO, MONTAGEM, IÇAMENTO, DESFORMA E LIMPEZA DE FORMA PARA PILAR D = 2,00 M LOCADA</v>
      </c>
      <c r="N24" s="448" t="e">
        <f>UPPER(#REF!)</f>
        <v>#REF!</v>
      </c>
      <c r="O24" s="448" t="str">
        <f t="shared" ca="1" si="15"/>
        <v>M2</v>
      </c>
      <c r="P24" s="448" t="str">
        <f t="shared" ca="1" si="16"/>
        <v/>
      </c>
    </row>
    <row r="25" spans="1:16" ht="27.75">
      <c r="C25" s="449" t="s">
        <v>19964</v>
      </c>
      <c r="D25" s="450" t="str">
        <f ca="1">VLOOKUP($C25,'PLANILHA ORÇAMENTÁRIA'!$D:$M,2,0)</f>
        <v>EXTRA</v>
      </c>
      <c r="E25" s="451" t="str">
        <f ca="1">VLOOKUP($C25,'PLANILHA ORÇAMENTÁRIA'!$D:$M,3,0)</f>
        <v>PLATAFORMA TELESCÓPICA COM ALTURA DE TRABALHO DE 30M - ALCANCE HORIZONTAL 15,80M CAPACIDADE DA PLATAFORMA 227 KG</v>
      </c>
      <c r="F25" s="450" t="str">
        <f ca="1">VLOOKUP($C25,'PLANILHA ORÇAMENTÁRIA'!$D:$M,4,0)</f>
        <v>MÊS</v>
      </c>
      <c r="G25" s="452">
        <f ca="1">SUMIF('PLANILHA ORÇAMENTÁRIA'!$D$17:$D$376,'CURVA ABC'!C25,'PLANILHA ORÇAMENTÁRIA'!$H$17:$H$376)</f>
        <v>24</v>
      </c>
      <c r="H25" s="445">
        <f ca="1">VLOOKUP($C25,'PLANILHA ORÇAMENTÁRIA'!$D:$M,8,0)</f>
        <v>38159.550000000003</v>
      </c>
      <c r="I25" s="445">
        <f t="shared" ca="1" si="12"/>
        <v>915829.2</v>
      </c>
      <c r="J25" s="453">
        <f ca="1">I25/'PLANILHA ORÇAMENTÁRIA'!$L$377</f>
        <v>1.9483070259366641E-2</v>
      </c>
      <c r="K25" s="453">
        <f t="shared" ca="1" si="13"/>
        <v>0.68167773764481043</v>
      </c>
      <c r="L25" s="434" t="str">
        <f t="shared" ca="1" si="8"/>
        <v>A</v>
      </c>
      <c r="M25" s="447" t="str">
        <f t="shared" ca="1" si="14"/>
        <v>PLATAFORMA TELESCÓPICA COM ALTURA DE TRABALHO DE 30M - ALCANCE HORIZONTAL 15,80M CAPACIDADE DA PLATAFORMA 227 KG</v>
      </c>
      <c r="N25" s="448" t="e">
        <f>UPPER(#REF!)</f>
        <v>#REF!</v>
      </c>
      <c r="O25" s="448" t="str">
        <f t="shared" ca="1" si="15"/>
        <v>MÊS</v>
      </c>
      <c r="P25" s="448" t="str">
        <f t="shared" ca="1" si="16"/>
        <v/>
      </c>
    </row>
    <row r="26" spans="1:16" ht="15">
      <c r="A26" s="87"/>
      <c r="B26" s="87"/>
      <c r="C26" s="449" t="s">
        <v>43496</v>
      </c>
      <c r="D26" s="450" t="str">
        <f ca="1">VLOOKUP($C26,'PLANILHA ORÇAMENTÁRIA'!$D:$M,2,0)</f>
        <v>EXTRA</v>
      </c>
      <c r="E26" s="451" t="str">
        <f ca="1">VLOOKUP($C26,'PLANILHA ORÇAMENTÁRIA'!$D:$M,3,0)</f>
        <v xml:space="preserve">EXECUÇÃO DE PROVA DE CARGA ESTÁTICA - PCE </v>
      </c>
      <c r="F26" s="450" t="str">
        <f ca="1">VLOOKUP($C26,'PLANILHA ORÇAMENTÁRIA'!$D:$M,4,0)</f>
        <v>UN</v>
      </c>
      <c r="G26" s="452">
        <f ca="1">SUMIF('PLANILHA ORÇAMENTÁRIA'!$D$17:$D$376,'CURVA ABC'!C26,'PLANILHA ORÇAMENTÁRIA'!$H$17:$H$376)</f>
        <v>53</v>
      </c>
      <c r="H26" s="445">
        <f ca="1">VLOOKUP($C26,'PLANILHA ORÇAMENTÁRIA'!$D:$M,8,0)</f>
        <v>14718</v>
      </c>
      <c r="I26" s="445">
        <f t="shared" ca="1" si="12"/>
        <v>780054</v>
      </c>
      <c r="J26" s="453">
        <f ca="1">I26/'PLANILHA ORÇAMENTÁRIA'!$L$377</f>
        <v>1.6594630186611201E-2</v>
      </c>
      <c r="K26" s="453">
        <f t="shared" ca="1" si="13"/>
        <v>0.69827236783142166</v>
      </c>
      <c r="L26" s="434" t="str">
        <f t="shared" ca="1" si="8"/>
        <v>A</v>
      </c>
      <c r="M26" s="447" t="str">
        <f t="shared" ca="1" si="14"/>
        <v xml:space="preserve">EXECUÇÃO DE PROVA DE CARGA ESTÁTICA - PCE </v>
      </c>
      <c r="N26" s="448" t="e">
        <f>UPPER(#REF!)</f>
        <v>#REF!</v>
      </c>
      <c r="O26" s="448" t="str">
        <f t="shared" ca="1" si="15"/>
        <v>UN</v>
      </c>
      <c r="P26" s="448" t="str">
        <f t="shared" ca="1" si="16"/>
        <v/>
      </c>
    </row>
    <row r="27" spans="1:16" ht="15">
      <c r="A27" s="87"/>
      <c r="B27" s="87"/>
      <c r="C27" s="449" t="s">
        <v>43484</v>
      </c>
      <c r="D27" s="450" t="str">
        <f ca="1">VLOOKUP($C27,'PLANILHA ORÇAMENTÁRIA'!$D:$M,2,0)</f>
        <v>EXTRA</v>
      </c>
      <c r="E27" s="451" t="str">
        <f ca="1">VLOOKUP($C27,'PLANILHA ORÇAMENTÁRIA'!$D:$M,3,0)</f>
        <v>LOCAÇÃO, MONTAGEM, DESMONTAGEM DE ESCORAMENTO VIGA TRAVESSA</v>
      </c>
      <c r="F27" s="450" t="str">
        <f ca="1">VLOOKUP($C27,'PLANILHA ORÇAMENTÁRIA'!$D:$M,4,0)</f>
        <v>M3</v>
      </c>
      <c r="G27" s="452">
        <f ca="1">SUMIF('PLANILHA ORÇAMENTÁRIA'!$D$17:$D$376,'CURVA ABC'!C27,'PLANILHA ORÇAMENTÁRIA'!$H$17:$H$376)</f>
        <v>2858.2179999999998</v>
      </c>
      <c r="H27" s="445">
        <f ca="1">VLOOKUP($C27,'PLANILHA ORÇAMENTÁRIA'!$D:$M,8,0)</f>
        <v>235.75</v>
      </c>
      <c r="I27" s="445">
        <f t="shared" ca="1" si="12"/>
        <v>673824.89</v>
      </c>
      <c r="J27" s="453">
        <f ca="1">I27/'PLANILHA ORÇAMENTÁRIA'!$L$377</f>
        <v>1.4334744594712638E-2</v>
      </c>
      <c r="K27" s="453">
        <f t="shared" ca="1" si="13"/>
        <v>0.71260711242613428</v>
      </c>
      <c r="L27" s="434" t="str">
        <f t="shared" ca="1" si="8"/>
        <v>A</v>
      </c>
      <c r="M27" s="447" t="str">
        <f t="shared" ca="1" si="14"/>
        <v>LOCAÇÃO, MONTAGEM, DESMONTAGEM DE ESCORAMENTO VIGA TRAVESSA</v>
      </c>
      <c r="N27" s="448" t="e">
        <f>UPPER(#REF!)</f>
        <v>#REF!</v>
      </c>
      <c r="O27" s="448" t="str">
        <f t="shared" ca="1" si="15"/>
        <v>M3</v>
      </c>
      <c r="P27" s="448" t="str">
        <f t="shared" ca="1" si="16"/>
        <v/>
      </c>
    </row>
    <row r="28" spans="1:16" ht="15">
      <c r="A28" s="87"/>
      <c r="B28" s="87"/>
      <c r="C28" s="449" t="s">
        <v>43492</v>
      </c>
      <c r="D28" s="450" t="str">
        <f ca="1">VLOOKUP($C28,'PLANILHA ORÇAMENTÁRIA'!$D:$M,2,0)</f>
        <v>EXTRA</v>
      </c>
      <c r="E28" s="451" t="str">
        <f ca="1">VLOOKUP($C28,'PLANILHA ORÇAMENTÁRIA'!$D:$M,3,0)</f>
        <v xml:space="preserve">EXECUÇÃO DE TESTE DE INTEGRIDADE DAS ESTACAS - PIT </v>
      </c>
      <c r="F28" s="450" t="str">
        <f ca="1">VLOOKUP($C28,'PLANILHA ORÇAMENTÁRIA'!$D:$M,4,0)</f>
        <v>UN</v>
      </c>
      <c r="G28" s="452">
        <f ca="1">SUMIF('PLANILHA ORÇAMENTÁRIA'!$D$17:$D$376,'CURVA ABC'!C28,'PLANILHA ORÇAMENTÁRIA'!$H$17:$H$376)</f>
        <v>53</v>
      </c>
      <c r="H28" s="445">
        <f ca="1">VLOOKUP($C28,'PLANILHA ORÇAMENTÁRIA'!$D:$M,8,0)</f>
        <v>9014.7800000000007</v>
      </c>
      <c r="I28" s="445">
        <f t="shared" ca="1" si="12"/>
        <v>477783.34</v>
      </c>
      <c r="J28" s="453">
        <f ca="1">I28/'PLANILHA ORÇAMENTÁRIA'!$L$377</f>
        <v>1.0164216626828301E-2</v>
      </c>
      <c r="K28" s="453">
        <f t="shared" ca="1" si="13"/>
        <v>0.7227713290529626</v>
      </c>
      <c r="L28" s="434" t="str">
        <f t="shared" ca="1" si="8"/>
        <v>A</v>
      </c>
      <c r="M28" s="447" t="str">
        <f t="shared" ca="1" si="14"/>
        <v xml:space="preserve">EXECUÇÃO DE TESTE DE INTEGRIDADE DAS ESTACAS - PIT </v>
      </c>
      <c r="N28" s="448" t="e">
        <f>UPPER(#REF!)</f>
        <v>#REF!</v>
      </c>
      <c r="O28" s="448" t="str">
        <f t="shared" ca="1" si="15"/>
        <v>UN</v>
      </c>
      <c r="P28" s="448" t="str">
        <f t="shared" ca="1" si="16"/>
        <v/>
      </c>
    </row>
    <row r="29" spans="1:16" ht="27.75">
      <c r="A29" s="87"/>
      <c r="B29" s="87"/>
      <c r="C29" s="449">
        <v>96397</v>
      </c>
      <c r="D29" s="450" t="str">
        <f ca="1">VLOOKUP($C29,'PLANILHA ORÇAMENTÁRIA'!$D:$M,2,0)</f>
        <v>SINAPI</v>
      </c>
      <c r="E29" s="451" t="str">
        <f ca="1">VLOOKUP($C29,'PLANILHA ORÇAMENTÁRIA'!$D:$M,3,0)</f>
        <v>CONSTRUÇÃO DE BASE E SUB-BASE PARA PAVIMENTAÇÃO DE BRITA GRADUADA SIMPLES TRATADA COM CIMENTO, COM ESPESSURA DE 15 CM - EXCLUSIVE CARGA E TRANSPORTE. AF_09/2024</v>
      </c>
      <c r="F29" s="450" t="str">
        <f ca="1">VLOOKUP($C29,'PLANILHA ORÇAMENTÁRIA'!$D:$M,4,0)</f>
        <v>M3</v>
      </c>
      <c r="G29" s="452">
        <f ca="1">SUMIF('PLANILHA ORÇAMENTÁRIA'!$D$17:$D$376,'CURVA ABC'!C29,'PLANILHA ORÇAMENTÁRIA'!$H$17:$H$376)</f>
        <v>1336.4894999999997</v>
      </c>
      <c r="H29" s="445">
        <f ca="1">VLOOKUP($C29,'PLANILHA ORÇAMENTÁRIA'!$D:$M,8,0)</f>
        <v>345.42</v>
      </c>
      <c r="I29" s="445">
        <f t="shared" ca="1" si="12"/>
        <v>461650.2</v>
      </c>
      <c r="J29" s="453">
        <f ca="1">I29/'PLANILHA ORÇAMENTÁRIA'!$L$377</f>
        <v>9.8210051414070031E-3</v>
      </c>
      <c r="K29" s="453">
        <f t="shared" ca="1" si="13"/>
        <v>0.73259233419436964</v>
      </c>
      <c r="L29" s="434" t="str">
        <f t="shared" ca="1" si="8"/>
        <v>A</v>
      </c>
      <c r="M29" s="447" t="str">
        <f t="shared" ca="1" si="14"/>
        <v>CONSTRUÇÃO DE BASE E SUB-BASE PARA PAVIMENTAÇÃO DE BRITA GRADUADA SIMPLES TRATADA COM CIMENTO, COM ESPESSURA DE 15 CM - EXCLUSIVE CARGA E TRANSPORTE. AF_09/2024</v>
      </c>
      <c r="N29" s="448" t="e">
        <f>UPPER(#REF!)</f>
        <v>#REF!</v>
      </c>
      <c r="O29" s="448" t="str">
        <f t="shared" ca="1" si="15"/>
        <v>M3</v>
      </c>
      <c r="P29" s="448" t="str">
        <f t="shared" ca="1" si="16"/>
        <v/>
      </c>
    </row>
    <row r="30" spans="1:16" ht="15">
      <c r="C30" s="449" t="s">
        <v>43476</v>
      </c>
      <c r="D30" s="450" t="str">
        <f ca="1">VLOOKUP($C30,'PLANILHA ORÇAMENTÁRIA'!$D:$M,2,0)</f>
        <v>EXTRA</v>
      </c>
      <c r="E30" s="451" t="str">
        <f ca="1">VLOOKUP($C30,'PLANILHA ORÇAMENTÁRIA'!$D:$M,3,0)</f>
        <v>LOCAÇÃO, MONTAGEM, IÇAMENTO, DESFORMA E LIMPEZA DE FORMA PARA PILAR D = 3,00 M LOCADA</v>
      </c>
      <c r="F30" s="450" t="str">
        <f ca="1">VLOOKUP($C30,'PLANILHA ORÇAMENTÁRIA'!$D:$M,4,0)</f>
        <v>M2</v>
      </c>
      <c r="G30" s="452">
        <f ca="1">SUMIF('PLANILHA ORÇAMENTÁRIA'!$D$17:$D$376,'CURVA ABC'!C30,'PLANILHA ORÇAMENTÁRIA'!$H$17:$H$376)</f>
        <v>120.63715789784806</v>
      </c>
      <c r="H30" s="445">
        <f ca="1">VLOOKUP($C30,'PLANILHA ORÇAMENTÁRIA'!$D:$M,8,0)</f>
        <v>3864.41</v>
      </c>
      <c r="I30" s="445">
        <f t="shared" ca="1" si="12"/>
        <v>466191.44</v>
      </c>
      <c r="J30" s="453">
        <f ca="1">I30/'PLANILHA ORÇAMENTÁRIA'!$L$377</f>
        <v>9.9176140920548377E-3</v>
      </c>
      <c r="K30" s="453">
        <f t="shared" ca="1" si="13"/>
        <v>0.74250994828642447</v>
      </c>
      <c r="L30" s="434" t="str">
        <f t="shared" ca="1" si="8"/>
        <v>A</v>
      </c>
      <c r="M30" s="447" t="str">
        <f t="shared" ca="1" si="14"/>
        <v>LOCAÇÃO, MONTAGEM, IÇAMENTO, DESFORMA E LIMPEZA DE FORMA PARA PILAR D = 3,00 M LOCADA</v>
      </c>
      <c r="N30" s="448" t="e">
        <f>UPPER(#REF!)</f>
        <v>#REF!</v>
      </c>
      <c r="O30" s="448" t="str">
        <f t="shared" ca="1" si="15"/>
        <v>M2</v>
      </c>
      <c r="P30" s="448" t="str">
        <f t="shared" ca="1" si="16"/>
        <v>ERRO</v>
      </c>
    </row>
    <row r="31" spans="1:16" ht="27.75">
      <c r="C31" s="449" t="s">
        <v>34554</v>
      </c>
      <c r="D31" s="450" t="str">
        <f ca="1">VLOOKUP($C31,'PLANILHA ORÇAMENTÁRIA'!$D:$M,2,0)</f>
        <v>EXTRA</v>
      </c>
      <c r="E31" s="451" t="str">
        <f ca="1">VLOOKUP($C31,'PLANILHA ORÇAMENTÁRIA'!$D:$M,3,0)</f>
        <v>LOCAÇÃO, MONTAGEM, IÇAMENTO, DESFORMA E LIMPEZA DE FORMA PARA VIGA PRÉ MOLDADA METÁLICA LOCADA</v>
      </c>
      <c r="F31" s="450" t="str">
        <f ca="1">VLOOKUP($C31,'PLANILHA ORÇAMENTÁRIA'!$D:$M,4,0)</f>
        <v>M2</v>
      </c>
      <c r="G31" s="452">
        <f ca="1">SUMIF('PLANILHA ORÇAMENTÁRIA'!$D$17:$D$376,'CURVA ABC'!C31,'PLANILHA ORÇAMENTÁRIA'!$H$17:$H$376)</f>
        <v>2565.6846273519982</v>
      </c>
      <c r="H31" s="445">
        <f ca="1">VLOOKUP($C31,'PLANILHA ORÇAMENTÁRIA'!$D:$M,8,0)</f>
        <v>170.14</v>
      </c>
      <c r="I31" s="445">
        <f t="shared" ca="1" si="12"/>
        <v>436525.58</v>
      </c>
      <c r="J31" s="453">
        <f ca="1">I31/'PLANILHA ORÇAMENTÁRIA'!$L$377</f>
        <v>9.286511660854202E-3</v>
      </c>
      <c r="K31" s="453">
        <f t="shared" ca="1" si="13"/>
        <v>0.75179645994727862</v>
      </c>
      <c r="L31" s="434" t="str">
        <f t="shared" ca="1" si="8"/>
        <v>A</v>
      </c>
      <c r="M31" s="447" t="str">
        <f t="shared" ca="1" si="14"/>
        <v>LOCAÇÃO, MONTAGEM, IÇAMENTO, DESFORMA E LIMPEZA DE FORMA PARA VIGA PRÉ MOLDADA METÁLICA LOCADA</v>
      </c>
      <c r="N31" s="448" t="e">
        <f>UPPER(#REF!)</f>
        <v>#REF!</v>
      </c>
      <c r="O31" s="448" t="str">
        <f t="shared" ca="1" si="15"/>
        <v>M2</v>
      </c>
      <c r="P31" s="448" t="str">
        <f t="shared" ca="1" si="16"/>
        <v/>
      </c>
    </row>
    <row r="32" spans="1:16" ht="15">
      <c r="C32" s="449">
        <v>4507957</v>
      </c>
      <c r="D32" s="450" t="str">
        <f ca="1">VLOOKUP($C32,'PLANILHA ORÇAMENTÁRIA'!$D:$M,2,0)</f>
        <v>SICRO 3</v>
      </c>
      <c r="E32" s="451" t="str">
        <f ca="1">VLOOKUP($C32,'PLANILHA ORÇAMENTÁRIA'!$D:$M,3,0)</f>
        <v>CORDOALHA CP 190 RB D = 15,2 MM - FORNECIMENTO E INSTALAÇÃO</v>
      </c>
      <c r="F32" s="450" t="str">
        <f ca="1">VLOOKUP($C32,'PLANILHA ORÇAMENTÁRIA'!$D:$M,4,0)</f>
        <v>KG</v>
      </c>
      <c r="G32" s="452">
        <f ca="1">SUMIF('PLANILHA ORÇAMENTÁRIA'!$D$17:$D$376,'CURVA ABC'!C32,'PLANILHA ORÇAMENTÁRIA'!$H$17:$H$376)</f>
        <v>31728</v>
      </c>
      <c r="H32" s="445">
        <f ca="1">VLOOKUP($C32,'PLANILHA ORÇAMENTÁRIA'!$D:$M,8,0)</f>
        <v>13.18</v>
      </c>
      <c r="I32" s="445">
        <f t="shared" ca="1" si="12"/>
        <v>418175.04</v>
      </c>
      <c r="J32" s="453">
        <f ca="1">I32/'PLANILHA ORÇAMENTÁRIA'!$L$377</f>
        <v>8.8961278861096112E-3</v>
      </c>
      <c r="K32" s="453">
        <f t="shared" ca="1" si="13"/>
        <v>0.76069258783338822</v>
      </c>
      <c r="L32" s="434" t="str">
        <f t="shared" ca="1" si="8"/>
        <v>A</v>
      </c>
      <c r="M32" s="447" t="str">
        <f t="shared" ca="1" si="14"/>
        <v>CORDOALHA CP 190 RB D = 15,2 MM - FORNECIMENTO E INSTALAÇÃO</v>
      </c>
      <c r="N32" s="448" t="e">
        <f>UPPER(#REF!)</f>
        <v>#REF!</v>
      </c>
      <c r="O32" s="448" t="str">
        <f t="shared" ca="1" si="15"/>
        <v>KG</v>
      </c>
      <c r="P32" s="448" t="str">
        <f t="shared" ca="1" si="16"/>
        <v/>
      </c>
    </row>
    <row r="33" spans="3:16" ht="27.75">
      <c r="C33" s="449">
        <v>605504</v>
      </c>
      <c r="D33" s="450" t="str">
        <f ca="1">VLOOKUP($C33,'PLANILHA ORÇAMENTÁRIA'!$D:$M,2,0)</f>
        <v>SICRO 3</v>
      </c>
      <c r="E33" s="451" t="str">
        <f ca="1">VLOOKUP($C33,'PLANILHA ORÇAMENTÁRIA'!$D:$M,3,0)</f>
        <v>BUEIRO METÁLICO SEM INTERRUPÇÃO DE TRÁFEGO - D = 1,20 M - CHAPA GALVANIZADA - ESCAVADO EM MATERIAL DE 1ª CATEGORIA - ATERRO RODOVIÁRIO MÁXIMO = 9,00 M</v>
      </c>
      <c r="F33" s="450" t="str">
        <f ca="1">VLOOKUP($C33,'PLANILHA ORÇAMENTÁRIA'!$D:$M,4,0)</f>
        <v>M</v>
      </c>
      <c r="G33" s="452">
        <f ca="1">SUMIF('PLANILHA ORÇAMENTÁRIA'!$D$17:$D$376,'CURVA ABC'!C33,'PLANILHA ORÇAMENTÁRIA'!$H$17:$H$376)</f>
        <v>70</v>
      </c>
      <c r="H33" s="445">
        <f ca="1">VLOOKUP($C33,'PLANILHA ORÇAMENTÁRIA'!$D:$M,8,0)</f>
        <v>6088.92</v>
      </c>
      <c r="I33" s="445">
        <f t="shared" ca="1" si="12"/>
        <v>426224.4</v>
      </c>
      <c r="J33" s="453">
        <f ca="1">I33/'PLANILHA ORÇAMENTÁRIA'!$L$377</f>
        <v>9.0673675085445986E-3</v>
      </c>
      <c r="K33" s="453">
        <f t="shared" ca="1" si="13"/>
        <v>0.76975995534193287</v>
      </c>
      <c r="L33" s="434" t="str">
        <f t="shared" ca="1" si="8"/>
        <v>A</v>
      </c>
      <c r="M33" s="447" t="str">
        <f t="shared" ca="1" si="14"/>
        <v>BUEIRO METÁLICO SEM INTERRUPÇÃO DE TRÁFEGO - D = 1,20 M - CHAPA GALVANIZADA - ESCAVADO EM MATERIAL DE 1ª CATEGORIA - ATERRO RODOVIÁRIO MÁXIMO = 9,00 M</v>
      </c>
      <c r="N33" s="448" t="e">
        <f>UPPER(#REF!)</f>
        <v>#REF!</v>
      </c>
      <c r="O33" s="448" t="str">
        <f t="shared" ca="1" si="15"/>
        <v>M</v>
      </c>
      <c r="P33" s="448" t="str">
        <f t="shared" ca="1" si="16"/>
        <v>ERRO</v>
      </c>
    </row>
    <row r="34" spans="3:16" ht="15">
      <c r="C34" s="449">
        <v>5914622</v>
      </c>
      <c r="D34" s="450" t="str">
        <f ca="1">VLOOKUP($C34,'PLANILHA ORÇAMENTÁRIA'!$D:$M,2,0)</f>
        <v>SICRO 3</v>
      </c>
      <c r="E34" s="451" t="str">
        <f ca="1">VLOOKUP($C34,'PLANILHA ORÇAMENTÁRIA'!$D:$M,3,0)</f>
        <v>TRANSPORTE DE MATERIAL BETUMINOSO COM CAMINHÃO TANQUE DISTRIBUIDOR - RODOVIA PAVIMENTADA</v>
      </c>
      <c r="F34" s="450" t="str">
        <f ca="1">VLOOKUP($C34,'PLANILHA ORÇAMENTÁRIA'!$D:$M,4,0)</f>
        <v>TKM</v>
      </c>
      <c r="G34" s="452">
        <f ca="1">SUMIF('PLANILHA ORÇAMENTÁRIA'!$D$17:$D$376,'CURVA ABC'!C34,'PLANILHA ORÇAMENTÁRIA'!$H$17:$H$376)</f>
        <v>163535.87401363638</v>
      </c>
      <c r="H34" s="445">
        <f ca="1">VLOOKUP($C34,'PLANILHA ORÇAMENTÁRIA'!$D:$M,8,0)</f>
        <v>2.72</v>
      </c>
      <c r="I34" s="445">
        <f t="shared" ca="1" si="12"/>
        <v>444817.58</v>
      </c>
      <c r="J34" s="453">
        <f ca="1">I34/'PLANILHA ORÇAMENTÁRIA'!$L$377</f>
        <v>9.4629131324284518E-3</v>
      </c>
      <c r="K34" s="453">
        <f t="shared" ca="1" si="13"/>
        <v>0.77922286847436129</v>
      </c>
      <c r="L34" s="434" t="str">
        <f t="shared" ca="1" si="8"/>
        <v>A</v>
      </c>
      <c r="M34" s="447" t="str">
        <f t="shared" ca="1" si="14"/>
        <v>TRANSPORTE DE MATERIAL BETUMINOSO COM CAMINHÃO TANQUE DISTRIBUIDOR - RODOVIA PAVIMENTADA</v>
      </c>
      <c r="N34" s="448" t="e">
        <f>UPPER(#REF!)</f>
        <v>#REF!</v>
      </c>
      <c r="O34" s="448" t="str">
        <f t="shared" ca="1" si="15"/>
        <v>TKM</v>
      </c>
      <c r="P34" s="448" t="str">
        <f t="shared" ca="1" si="16"/>
        <v>ERRO</v>
      </c>
    </row>
    <row r="35" spans="3:16" ht="27.75">
      <c r="C35" s="449" t="s">
        <v>43498</v>
      </c>
      <c r="D35" s="450" t="str">
        <f ca="1">VLOOKUP($C35,'PLANILHA ORÇAMENTÁRIA'!$D:$M,2,0)</f>
        <v>EXTRA</v>
      </c>
      <c r="E35" s="451" t="str">
        <f ca="1">VLOOKUP($C35,'PLANILHA ORÇAMENTÁRIA'!$D:$M,3,0)</f>
        <v>BARREIRA SIMPLES DE CONCRETO, ARMADA, PRÉ-MOLDADA (PERFIL NEW JERSEY) - L &gt; 3,00 M E H = 810 MM, CONSIDERANDO CONFECÇÃO E INSTALAÇÃO, INCLUSIVE CONCRETO, FORMA E ARMAÇÃO</v>
      </c>
      <c r="F35" s="450" t="str">
        <f ca="1">VLOOKUP($C35,'PLANILHA ORÇAMENTÁRIA'!$D:$M,4,0)</f>
        <v>M</v>
      </c>
      <c r="G35" s="452">
        <f ca="1">SUMIF('PLANILHA ORÇAMENTÁRIA'!$D$17:$D$376,'CURVA ABC'!C35,'PLANILHA ORÇAMENTÁRIA'!$H$17:$H$376)</f>
        <v>1015</v>
      </c>
      <c r="H35" s="445">
        <f ca="1">VLOOKUP($C35,'PLANILHA ORÇAMENTÁRIA'!$D:$M,8,0)</f>
        <v>346.12</v>
      </c>
      <c r="I35" s="445">
        <f t="shared" ca="1" si="12"/>
        <v>351311.8</v>
      </c>
      <c r="J35" s="453">
        <f ca="1">I35/'PLANILHA ORÇAMENTÁRIA'!$L$377</f>
        <v>7.4736997710321551E-3</v>
      </c>
      <c r="K35" s="453">
        <f t="shared" ca="1" si="13"/>
        <v>0.78669656824539347</v>
      </c>
      <c r="L35" s="434" t="str">
        <f t="shared" ca="1" si="8"/>
        <v>A</v>
      </c>
      <c r="M35" s="447" t="str">
        <f t="shared" ca="1" si="14"/>
        <v>BARREIRA SIMPLES DE CONCRETO, ARMADA, PRÉ-MOLDADA (PERFIL NEW JERSEY) - L &gt; 3,00 M E H = 810 MM, CONSIDERANDO CONFECÇÃO E INSTALAÇÃO, INCLUSIVE CONCRETO, FORMA E ARMAÇÃO</v>
      </c>
      <c r="N35" s="448" t="e">
        <f>UPPER(#REF!)</f>
        <v>#REF!</v>
      </c>
      <c r="O35" s="448" t="str">
        <f t="shared" ca="1" si="15"/>
        <v>M</v>
      </c>
      <c r="P35" s="448" t="str">
        <f t="shared" ca="1" si="16"/>
        <v/>
      </c>
    </row>
    <row r="36" spans="3:16" ht="27.75">
      <c r="C36" s="449" t="s">
        <v>23505</v>
      </c>
      <c r="D36" s="450" t="str">
        <f ca="1">VLOOKUP($C36,'PLANILHA ORÇAMENTÁRIA'!$D:$M,2,0)</f>
        <v>EXTRA</v>
      </c>
      <c r="E36" s="451" t="str">
        <f ca="1">VLOOKUP($C36,'PLANILHA ORÇAMENTÁRIA'!$D:$M,3,0)</f>
        <v>GERADOR DE ENERGIA ELÉTRICA - MOTOR A DIESEL, POTENCIA MINÍMA 80KVA AUTONOMÍA DE 10h INCLUSIVE DIESEL</v>
      </c>
      <c r="F36" s="450" t="str">
        <f ca="1">VLOOKUP($C36,'PLANILHA ORÇAMENTÁRIA'!$D:$M,4,0)</f>
        <v>MÊS</v>
      </c>
      <c r="G36" s="452">
        <f ca="1">SUMIF('PLANILHA ORÇAMENTÁRIA'!$D$17:$D$376,'CURVA ABC'!C36,'PLANILHA ORÇAMENTÁRIA'!$H$17:$H$376)</f>
        <v>48</v>
      </c>
      <c r="H36" s="445">
        <f ca="1">VLOOKUP($C36,'PLANILHA ORÇAMENTÁRIA'!$D:$M,8,0)</f>
        <v>7092.11</v>
      </c>
      <c r="I36" s="445">
        <f t="shared" ca="1" si="12"/>
        <v>340421.28</v>
      </c>
      <c r="J36" s="453">
        <f ca="1">I36/'PLANILHA ORÇAMENTÁRIA'!$L$377</f>
        <v>7.242018179834761E-3</v>
      </c>
      <c r="K36" s="453">
        <f t="shared" ca="1" si="13"/>
        <v>0.79393858642522819</v>
      </c>
      <c r="L36" s="434" t="str">
        <f t="shared" ca="1" si="8"/>
        <v>A</v>
      </c>
      <c r="M36" s="447" t="str">
        <f t="shared" ca="1" si="14"/>
        <v>GERADOR DE ENERGIA ELÉTRICA - MOTOR A DIESEL, POTENCIA MINÍMA 80KVA AUTONOMÍA DE 10H INCLUSIVE DIESEL</v>
      </c>
      <c r="N36" s="448" t="e">
        <f>UPPER(#REF!)</f>
        <v>#REF!</v>
      </c>
      <c r="O36" s="448" t="str">
        <f t="shared" ca="1" si="15"/>
        <v>MÊS</v>
      </c>
      <c r="P36" s="448" t="str">
        <f t="shared" ca="1" si="16"/>
        <v/>
      </c>
    </row>
    <row r="37" spans="3:16" ht="15">
      <c r="C37" s="449" t="s">
        <v>8839</v>
      </c>
      <c r="D37" s="450" t="str">
        <f ca="1">VLOOKUP($C37,'PLANILHA ORÇAMENTÁRIA'!$D:$M,2,0)</f>
        <v>SUDECAP</v>
      </c>
      <c r="E37" s="451" t="str">
        <f ca="1">VLOOKUP($C37,'PLANILHA ORÇAMENTÁRIA'!$D:$M,3,0)</f>
        <v>EQUIPE DE TOPOGRAFIA - OBRA</v>
      </c>
      <c r="F37" s="450" t="str">
        <f ca="1">VLOOKUP($C37,'PLANILHA ORÇAMENTÁRIA'!$D:$M,4,0)</f>
        <v>MES</v>
      </c>
      <c r="G37" s="452">
        <f ca="1">SUMIF('PLANILHA ORÇAMENTÁRIA'!$D$17:$D$376,'CURVA ABC'!C37,'PLANILHA ORÇAMENTÁRIA'!$H$17:$H$376)</f>
        <v>12</v>
      </c>
      <c r="H37" s="445">
        <f ca="1">VLOOKUP($C37,'PLANILHA ORÇAMENTÁRIA'!$D:$M,8,0)</f>
        <v>24778.01</v>
      </c>
      <c r="I37" s="445">
        <f t="shared" ca="1" si="12"/>
        <v>297336.12</v>
      </c>
      <c r="J37" s="453">
        <f ca="1">I37/'PLANILHA ORÇAMENTÁRIA'!$L$377</f>
        <v>6.3254376652409324E-3</v>
      </c>
      <c r="K37" s="453">
        <f t="shared" ca="1" si="13"/>
        <v>0.80026402409046915</v>
      </c>
      <c r="L37" s="434" t="str">
        <f t="shared" ca="1" si="8"/>
        <v>B</v>
      </c>
      <c r="M37" s="447" t="str">
        <f t="shared" ca="1" si="14"/>
        <v>EQUIPE DE TOPOGRAFIA - OBRA</v>
      </c>
      <c r="N37" s="448" t="e">
        <f>UPPER(#REF!)</f>
        <v>#REF!</v>
      </c>
      <c r="O37" s="448" t="str">
        <f t="shared" ca="1" si="15"/>
        <v>MES</v>
      </c>
      <c r="P37" s="448" t="str">
        <f t="shared" ca="1" si="16"/>
        <v/>
      </c>
    </row>
    <row r="38" spans="3:16" ht="27.75">
      <c r="C38" s="449">
        <v>5213358</v>
      </c>
      <c r="D38" s="450" t="str">
        <f ca="1">VLOOKUP($C38,'PLANILHA ORÇAMENTÁRIA'!$D:$M,2,0)</f>
        <v>SICRO 3</v>
      </c>
      <c r="E38" s="451" t="str">
        <f ca="1">VLOOKUP($C38,'PLANILHA ORÇAMENTÁRIA'!$D:$M,3,0)</f>
        <v>LAMINADO ELASTOPLÁSTICO PARA SINALIZAÇÃO HORIZONTAL - ESPESSURA DE 1,5 MM - FORNECIMENTO E IMPLANTAÇÃO</v>
      </c>
      <c r="F38" s="450" t="str">
        <f ca="1">VLOOKUP($C38,'PLANILHA ORÇAMENTÁRIA'!$D:$M,4,0)</f>
        <v>M²</v>
      </c>
      <c r="G38" s="452">
        <f ca="1">SUMIF('PLANILHA ORÇAMENTÁRIA'!$D$17:$D$376,'CURVA ABC'!C38,'PLANILHA ORÇAMENTÁRIA'!$H$17:$H$376)</f>
        <v>1072.18</v>
      </c>
      <c r="H38" s="445">
        <f ca="1">VLOOKUP($C38,'PLANILHA ORÇAMENTÁRIA'!$D:$M,8,0)</f>
        <v>234.58</v>
      </c>
      <c r="I38" s="445">
        <f t="shared" ca="1" si="12"/>
        <v>251511.98</v>
      </c>
      <c r="J38" s="453">
        <f ca="1">I38/'PLANILHA ORÇAMENTÁRIA'!$L$377</f>
        <v>5.35058892794903E-3</v>
      </c>
      <c r="K38" s="453">
        <f t="shared" ca="1" si="13"/>
        <v>0.80561461301841819</v>
      </c>
      <c r="L38" s="434" t="str">
        <f t="shared" ca="1" si="8"/>
        <v>B</v>
      </c>
      <c r="M38" s="447" t="str">
        <f t="shared" ca="1" si="14"/>
        <v>LAMINADO ELASTOPLÁSTICO PARA SINALIZAÇÃO HORIZONTAL - ESPESSURA DE 1,5 MM - FORNECIMENTO E IMPLANTAÇÃO</v>
      </c>
      <c r="N38" s="448" t="e">
        <f>UPPER(#REF!)</f>
        <v>#REF!</v>
      </c>
      <c r="O38" s="448" t="str">
        <f t="shared" ca="1" si="15"/>
        <v>M²</v>
      </c>
      <c r="P38" s="448" t="str">
        <f t="shared" ca="1" si="16"/>
        <v/>
      </c>
    </row>
    <row r="39" spans="3:16" ht="27.75">
      <c r="C39" s="449">
        <v>2003571</v>
      </c>
      <c r="D39" s="450" t="str">
        <f ca="1">VLOOKUP($C39,'PLANILHA ORÇAMENTÁRIA'!$D:$M,2,0)</f>
        <v>SICRO 3</v>
      </c>
      <c r="E39" s="451" t="str">
        <f ca="1">VLOOKUP($C39,'PLANILHA ORÇAMENTÁRIA'!$D:$M,3,0)</f>
        <v>DRENO LONGITUDINAL PROFUNDO PARA CORTE EM SOLO - DPS 08 - TUBO DE CONCRETO PERFURADO E BRITA COMERCIAL</v>
      </c>
      <c r="F39" s="450" t="str">
        <f ca="1">VLOOKUP($C39,'PLANILHA ORÇAMENTÁRIA'!$D:$M,4,0)</f>
        <v>M</v>
      </c>
      <c r="G39" s="452">
        <f ca="1">SUMIF('PLANILHA ORÇAMENTÁRIA'!$D$17:$D$376,'CURVA ABC'!C39,'PLANILHA ORÇAMENTÁRIA'!$H$17:$H$376)</f>
        <v>1030</v>
      </c>
      <c r="H39" s="445">
        <f ca="1">VLOOKUP($C39,'PLANILHA ORÇAMENTÁRIA'!$D:$M,8,0)</f>
        <v>262.7</v>
      </c>
      <c r="I39" s="445">
        <f t="shared" ca="1" si="12"/>
        <v>270581</v>
      </c>
      <c r="J39" s="453">
        <f ca="1">I39/'PLANILHA ORÇAMENTÁRIA'!$L$377</f>
        <v>5.7562574264389968E-3</v>
      </c>
      <c r="K39" s="453">
        <f t="shared" ca="1" si="13"/>
        <v>0.81137087044485723</v>
      </c>
      <c r="L39" s="434" t="str">
        <f t="shared" ca="1" si="8"/>
        <v>B</v>
      </c>
      <c r="M39" s="447" t="str">
        <f t="shared" ca="1" si="14"/>
        <v>DRENO LONGITUDINAL PROFUNDO PARA CORTE EM SOLO - DPS 08 - TUBO DE CONCRETO PERFURADO E BRITA COMERCIAL</v>
      </c>
      <c r="N39" s="448" t="e">
        <f>UPPER(#REF!)</f>
        <v>#REF!</v>
      </c>
      <c r="O39" s="448" t="str">
        <f t="shared" ca="1" si="15"/>
        <v>M</v>
      </c>
      <c r="P39" s="448" t="str">
        <f t="shared" ca="1" si="16"/>
        <v>ERRO</v>
      </c>
    </row>
    <row r="40" spans="3:16" ht="15">
      <c r="C40" s="449" t="s">
        <v>34556</v>
      </c>
      <c r="D40" s="450" t="str">
        <f ca="1">VLOOKUP($C40,'PLANILHA ORÇAMENTÁRIA'!$D:$M,2,0)</f>
        <v>EXTRA</v>
      </c>
      <c r="E40" s="451" t="str">
        <f ca="1">VLOOKUP($C40,'PLANILHA ORÇAMENTÁRIA'!$D:$M,3,0)</f>
        <v>LOCAÇÃO, MONTAGEM, IÇAMENTO, DESFORMA E LIMPEZA DE FORMA PARA PILAR D = 1,50 M LOCADA</v>
      </c>
      <c r="F40" s="450" t="str">
        <f ca="1">VLOOKUP($C40,'PLANILHA ORÇAMENTÁRIA'!$D:$M,4,0)</f>
        <v>M2</v>
      </c>
      <c r="G40" s="452">
        <f ca="1">SUMIF('PLANILHA ORÇAMENTÁRIA'!$D$17:$D$376,'CURVA ABC'!C40,'PLANILHA ORÇAMENTÁRIA'!$H$17:$H$376)</f>
        <v>149.22565104551515</v>
      </c>
      <c r="H40" s="445">
        <f ca="1">VLOOKUP($C40,'PLANILHA ORÇAMENTÁRIA'!$D:$M,8,0)</f>
        <v>1812.41</v>
      </c>
      <c r="I40" s="445">
        <f t="shared" ca="1" si="12"/>
        <v>270458.06</v>
      </c>
      <c r="J40" s="453">
        <f ca="1">I40/'PLANILHA ORÇAMENTÁRIA'!$L$377</f>
        <v>5.7536420384849043E-3</v>
      </c>
      <c r="K40" s="453">
        <f t="shared" ca="1" si="13"/>
        <v>0.81712451248334217</v>
      </c>
      <c r="L40" s="434" t="str">
        <f t="shared" ca="1" si="8"/>
        <v>B</v>
      </c>
      <c r="M40" s="447" t="str">
        <f t="shared" ca="1" si="14"/>
        <v>LOCAÇÃO, MONTAGEM, IÇAMENTO, DESFORMA E LIMPEZA DE FORMA PARA PILAR D = 1,50 M LOCADA</v>
      </c>
      <c r="N40" s="448" t="e">
        <f>UPPER(#REF!)</f>
        <v>#REF!</v>
      </c>
      <c r="O40" s="448" t="str">
        <f t="shared" ca="1" si="15"/>
        <v>M2</v>
      </c>
      <c r="P40" s="448" t="str">
        <f t="shared" ca="1" si="16"/>
        <v/>
      </c>
    </row>
    <row r="41" spans="3:16" ht="15">
      <c r="C41" s="417" t="s">
        <v>43509</v>
      </c>
      <c r="D41" s="450" t="str">
        <f ca="1">VLOOKUP($C41,'PLANILHA ORÇAMENTÁRIA'!$D:$M,2,0)</f>
        <v>EXTRA</v>
      </c>
      <c r="E41" s="451" t="str">
        <f ca="1">VLOOKUP($C41,'PLANILHA ORÇAMENTÁRIA'!$D:$M,3,0)</f>
        <v>ENSAIO DE CONCRETO: CURA, FACEAMENTO, RUPTURA, EMISSÃO DE CERTIFICADOS - ATE 6 UNIDADES</v>
      </c>
      <c r="F41" s="450" t="str">
        <f ca="1">VLOOKUP($C41,'PLANILHA ORÇAMENTÁRIA'!$D:$M,4,0)</f>
        <v>UN</v>
      </c>
      <c r="G41" s="452">
        <f ca="1">SUMIF('PLANILHA ORÇAMENTÁRIA'!$D$17:$D$376,'CURVA ABC'!C41,'PLANILHA ORÇAMENTÁRIA'!$H$17:$H$376)</f>
        <v>1873</v>
      </c>
      <c r="H41" s="445">
        <f ca="1">VLOOKUP($C41,'PLANILHA ORÇAMENTÁRIA'!$D:$M,8,0)</f>
        <v>144.69</v>
      </c>
      <c r="I41" s="445">
        <f t="shared" ca="1" si="12"/>
        <v>271004.37</v>
      </c>
      <c r="J41" s="453">
        <f ca="1">I41/'PLANILHA ORÇAMENTÁRIA'!$L$377</f>
        <v>5.7652640703150689E-3</v>
      </c>
      <c r="K41" s="453">
        <f t="shared" ca="1" si="13"/>
        <v>0.82288977655365725</v>
      </c>
      <c r="L41" s="434" t="str">
        <f t="shared" ca="1" si="8"/>
        <v>B</v>
      </c>
      <c r="M41" s="447" t="str">
        <f t="shared" ca="1" si="14"/>
        <v>ENSAIO DE CONCRETO: CURA, FACEAMENTO, RUPTURA, EMISSÃO DE CERTIFICADOS - ATE 6 UNIDADES</v>
      </c>
      <c r="N41" s="448" t="e">
        <f>UPPER(#REF!)</f>
        <v>#REF!</v>
      </c>
      <c r="O41" s="448" t="str">
        <f t="shared" ca="1" si="15"/>
        <v>UN</v>
      </c>
      <c r="P41" s="448" t="str">
        <f t="shared" ca="1" si="16"/>
        <v>ERRO</v>
      </c>
    </row>
    <row r="42" spans="3:16" ht="41.25">
      <c r="C42" s="449">
        <v>105984</v>
      </c>
      <c r="D42" s="450" t="str">
        <f ca="1">VLOOKUP($C42,'PLANILHA ORÇAMENTÁRIA'!$D:$M,2,0)</f>
        <v>SINAPI</v>
      </c>
      <c r="E42" s="451" t="str">
        <f ca="1">VLOOKUP($C42,'PLANILHA ORÇAMENTÁRIA'!$D:$M,3,0)</f>
        <v>GUINDAUTO HIDRÁULICO, CAPACIDADE MÁXIMA DE CARGA 8500 KG, MOMENTO MÁXIMO DE CARGA 30,4 TM, ALCANCE MÁXIMO HORIZONTAL 14,30 M, INCLUSIVE CAMINHÃO TRUCADO PBT 23.000 KG, POTÊNCIA DE 256 CV E CARROCERIA FIXA ABERTA DE MADEIRA - CHP DIURNO. AF_05/2025</v>
      </c>
      <c r="F42" s="450" t="str">
        <f ca="1">VLOOKUP($C42,'PLANILHA ORÇAMENTÁRIA'!$D:$M,4,0)</f>
        <v>CHP</v>
      </c>
      <c r="G42" s="452">
        <f ca="1">SUMIF('PLANILHA ORÇAMENTÁRIA'!$D$17:$D$376,'CURVA ABC'!C42,'PLANILHA ORÇAMENTÁRIA'!$H$17:$H$376)</f>
        <v>660</v>
      </c>
      <c r="H42" s="445">
        <f ca="1">VLOOKUP($C42,'PLANILHA ORÇAMENTÁRIA'!$D:$M,8,0)</f>
        <v>398.97</v>
      </c>
      <c r="I42" s="445">
        <f t="shared" ca="1" si="12"/>
        <v>263320.2</v>
      </c>
      <c r="J42" s="453">
        <f ca="1">I42/'PLANILHA ORÇAMENTÁRIA'!$L$377</f>
        <v>5.6017933882327366E-3</v>
      </c>
      <c r="K42" s="453">
        <f t="shared" ca="1" si="13"/>
        <v>0.82849156994188999</v>
      </c>
      <c r="L42" s="434" t="str">
        <f t="shared" ca="1" si="8"/>
        <v>B</v>
      </c>
      <c r="M42" s="447" t="str">
        <f t="shared" ca="1" si="14"/>
        <v>GUINDAUTO HIDRÁULICO, CAPACIDADE MÁXIMA DE CARGA 8500 KG, MOMENTO MÁXIMO DE CARGA 30,4 TM, ALCANCE MÁXIMO HORIZONTAL 14,30 M, INCLUSIVE CAMINHÃO TRUCADO PBT 23.000 KG, POTÊNCIA DE 256 CV E CARROCERIA FIXA ABERTA DE MADEIRA - CHP DIURNO. AF_05/2025</v>
      </c>
      <c r="N42" s="448" t="e">
        <f>UPPER(#REF!)</f>
        <v>#REF!</v>
      </c>
      <c r="O42" s="448" t="str">
        <f t="shared" ca="1" si="15"/>
        <v>CHP</v>
      </c>
      <c r="P42" s="448" t="str">
        <f t="shared" ca="1" si="16"/>
        <v/>
      </c>
    </row>
    <row r="43" spans="3:16" ht="15">
      <c r="C43" s="449" t="s">
        <v>8890</v>
      </c>
      <c r="D43" s="450" t="str">
        <f ca="1">VLOOKUP($C43,'PLANILHA ORÇAMENTÁRIA'!$D:$M,2,0)</f>
        <v>SUDECAP</v>
      </c>
      <c r="E43" s="451" t="str">
        <f ca="1">VLOOKUP($C43,'PLANILHA ORÇAMENTÁRIA'!$D:$M,3,0)</f>
        <v>LOCAÇÃO VEICULO TIPO PICAPE LEVE C/ SEGURO SEM COMBUSTÍVEL</v>
      </c>
      <c r="F43" s="450" t="str">
        <f ca="1">VLOOKUP($C43,'PLANILHA ORÇAMENTÁRIA'!$D:$M,4,0)</f>
        <v>MES</v>
      </c>
      <c r="G43" s="452">
        <f ca="1">SUMIF('PLANILHA ORÇAMENTÁRIA'!$D$17:$D$376,'CURVA ABC'!C43,'PLANILHA ORÇAMENTÁRIA'!$H$17:$H$376)</f>
        <v>48</v>
      </c>
      <c r="H43" s="445">
        <f ca="1">VLOOKUP($C43,'PLANILHA ORÇAMENTÁRIA'!$D:$M,8,0)</f>
        <v>4458.33</v>
      </c>
      <c r="I43" s="445">
        <f t="shared" ca="1" si="12"/>
        <v>213999.84</v>
      </c>
      <c r="J43" s="453">
        <f ca="1">I43/'PLANILHA ORÇAMENTÁRIA'!$L$377</f>
        <v>4.5525671361136113E-3</v>
      </c>
      <c r="K43" s="453">
        <f t="shared" ca="1" si="13"/>
        <v>0.83304413707800362</v>
      </c>
      <c r="L43" s="434" t="str">
        <f t="shared" ca="1" si="8"/>
        <v>B</v>
      </c>
      <c r="M43" s="447" t="str">
        <f t="shared" ca="1" si="14"/>
        <v>LOCAÇÃO VEICULO TIPO PICAPE LEVE C/ SEGURO SEM COMBUSTÍVEL</v>
      </c>
      <c r="N43" s="448" t="e">
        <f>UPPER(#REF!)</f>
        <v>#REF!</v>
      </c>
      <c r="O43" s="448" t="str">
        <f t="shared" ca="1" si="15"/>
        <v>MES</v>
      </c>
      <c r="P43" s="448" t="str">
        <f t="shared" ca="1" si="16"/>
        <v/>
      </c>
    </row>
    <row r="44" spans="3:16" ht="15">
      <c r="C44" s="449">
        <v>3806420</v>
      </c>
      <c r="D44" s="450" t="str">
        <f ca="1">VLOOKUP($C44,'PLANILHA ORÇAMENTÁRIA'!$D:$M,2,0)</f>
        <v>SICRO 3</v>
      </c>
      <c r="E44" s="451" t="str">
        <f ca="1">VLOOKUP($C44,'PLANILHA ORÇAMENTÁRIA'!$D:$M,3,0)</f>
        <v>LANÇAMENTO DE VIGA PRÉ-MOLDADA DE ATÉ 500 KN COM UTILIZAÇÃO DE GUINDASTE</v>
      </c>
      <c r="F44" s="450" t="str">
        <f ca="1">VLOOKUP($C44,'PLANILHA ORÇAMENTÁRIA'!$D:$M,4,0)</f>
        <v>UN</v>
      </c>
      <c r="G44" s="452">
        <f ca="1">SUMIF('PLANILHA ORÇAMENTÁRIA'!$D$17:$D$376,'CURVA ABC'!C44,'PLANILHA ORÇAMENTÁRIA'!$H$17:$H$376)</f>
        <v>36</v>
      </c>
      <c r="H44" s="445">
        <f ca="1">VLOOKUP($C44,'PLANILHA ORÇAMENTÁRIA'!$D:$M,8,0)</f>
        <v>4992.33</v>
      </c>
      <c r="I44" s="445">
        <f t="shared" ca="1" si="12"/>
        <v>179723.88</v>
      </c>
      <c r="J44" s="453">
        <f ca="1">I44/'PLANILHA ORÇAMENTÁRIA'!$L$377</f>
        <v>3.823390847688608E-3</v>
      </c>
      <c r="K44" s="453">
        <f t="shared" ca="1" si="13"/>
        <v>0.83686752792569219</v>
      </c>
      <c r="L44" s="434" t="str">
        <f t="shared" ca="1" si="8"/>
        <v>B</v>
      </c>
      <c r="M44" s="447" t="str">
        <f t="shared" ca="1" si="14"/>
        <v>LANÇAMENTO DE VIGA PRÉ-MOLDADA DE ATÉ 500 KN COM UTILIZAÇÃO DE GUINDASTE</v>
      </c>
      <c r="N44" s="448" t="e">
        <f>UPPER(#REF!)</f>
        <v>#REF!</v>
      </c>
      <c r="O44" s="448" t="str">
        <f t="shared" ca="1" si="15"/>
        <v>UN</v>
      </c>
      <c r="P44" s="448" t="str">
        <f t="shared" ca="1" si="16"/>
        <v/>
      </c>
    </row>
    <row r="45" spans="3:16" ht="41.25">
      <c r="C45" s="449">
        <v>5928</v>
      </c>
      <c r="D45" s="450" t="str">
        <f ca="1">VLOOKUP($C45,'PLANILHA ORÇAMENTÁRIA'!$D:$M,2,0)</f>
        <v>SINAPI</v>
      </c>
      <c r="E45" s="451" t="str">
        <f ca="1">VLOOKUP($C45,'PLANILHA ORÇAMENTÁRIA'!$D:$M,3,0)</f>
        <v>GUINDAUTO HIDRÁULICO, CAPACIDADE MÁXIMA DE CARGA 6200 KG, MOMENTO MÁXIMO DE CARGA 11,7 TM, ALCANCE MÁXIMO HORIZONTAL 9,70 M, INCLUSIVE CAMINHÃO TOCO PBT 16.000 KG, POTÊNCIA DE 189 CV - CHP DIURNO. AF_06/2014</v>
      </c>
      <c r="F45" s="450" t="str">
        <f ca="1">VLOOKUP($C45,'PLANILHA ORÇAMENTÁRIA'!$D:$M,4,0)</f>
        <v>CHP</v>
      </c>
      <c r="G45" s="452">
        <f ca="1">SUMIF('PLANILHA ORÇAMENTÁRIA'!$D$17:$D$376,'CURVA ABC'!C45,'PLANILHA ORÇAMENTÁRIA'!$H$17:$H$376)</f>
        <v>660</v>
      </c>
      <c r="H45" s="445">
        <f ca="1">VLOOKUP($C45,'PLANILHA ORÇAMENTÁRIA'!$D:$M,8,0)</f>
        <v>341.8</v>
      </c>
      <c r="I45" s="445">
        <f t="shared" ca="1" si="12"/>
        <v>225588</v>
      </c>
      <c r="J45" s="453">
        <f ca="1">I45/'PLANILHA ORÇAMENTÁRIA'!$L$377</f>
        <v>4.7990901072710963E-3</v>
      </c>
      <c r="K45" s="453">
        <f t="shared" ca="1" si="13"/>
        <v>0.84166661803296328</v>
      </c>
      <c r="L45" s="434" t="str">
        <f t="shared" ca="1" si="8"/>
        <v>B</v>
      </c>
      <c r="M45" s="447" t="str">
        <f t="shared" ca="1" si="14"/>
        <v>GUINDAUTO HIDRÁULICO, CAPACIDADE MÁXIMA DE CARGA 6200 KG, MOMENTO MÁXIMO DE CARGA 11,7 TM, ALCANCE MÁXIMO HORIZONTAL 9,70 M, INCLUSIVE CAMINHÃO TOCO PBT 16.000 KG, POTÊNCIA DE 189 CV - CHP DIURNO. AF_06/2014</v>
      </c>
      <c r="N45" s="448" t="e">
        <f>UPPER(#REF!)</f>
        <v>#REF!</v>
      </c>
      <c r="O45" s="448" t="str">
        <f t="shared" ca="1" si="15"/>
        <v>CHP</v>
      </c>
      <c r="P45" s="448" t="str">
        <f t="shared" ca="1" si="16"/>
        <v>ERRO</v>
      </c>
    </row>
    <row r="46" spans="3:16" ht="27.75">
      <c r="C46" s="449">
        <v>5405978</v>
      </c>
      <c r="D46" s="450" t="str">
        <f ca="1">VLOOKUP($C46,'PLANILHA ORÇAMENTÁRIA'!$D:$M,2,0)</f>
        <v>SICRO 3</v>
      </c>
      <c r="E46" s="451" t="str">
        <f ca="1">VLOOKUP($C46,'PLANILHA ORÇAMENTÁRIA'!$D:$M,3,0)</f>
        <v>ATERRO COMPACTADO EM SOLO REFORÇADO COM FITA METÁLICA GALVANIZADA - TAXA 3,31 KG/M³ - MATERIAL DE JAZIDA</v>
      </c>
      <c r="F46" s="450" t="str">
        <f ca="1">VLOOKUP($C46,'PLANILHA ORÇAMENTÁRIA'!$D:$M,4,0)</f>
        <v>M³</v>
      </c>
      <c r="G46" s="452">
        <f ca="1">SUMIF('PLANILHA ORÇAMENTÁRIA'!$D$17:$D$376,'CURVA ABC'!C46,'PLANILHA ORÇAMENTÁRIA'!$H$17:$H$376)</f>
        <v>2790.2549999999997</v>
      </c>
      <c r="H46" s="445">
        <f ca="1">VLOOKUP($C46,'PLANILHA ORÇAMENTÁRIA'!$D:$M,8,0)</f>
        <v>81.02</v>
      </c>
      <c r="I46" s="445">
        <f t="shared" ca="1" si="12"/>
        <v>226066.46</v>
      </c>
      <c r="J46" s="453">
        <f ca="1">I46/'PLANILHA ORÇAMENTÁRIA'!$L$377</f>
        <v>4.8092687189557823E-3</v>
      </c>
      <c r="K46" s="453">
        <f t="shared" ca="1" si="13"/>
        <v>0.84647588675191909</v>
      </c>
      <c r="L46" s="434" t="str">
        <f t="shared" ca="1" si="8"/>
        <v>B</v>
      </c>
      <c r="M46" s="447" t="str">
        <f t="shared" ca="1" si="14"/>
        <v>ATERRO COMPACTADO EM SOLO REFORÇADO COM FITA METÁLICA GALVANIZADA - TAXA 3,31 KG/M³ - MATERIAL DE JAZIDA</v>
      </c>
      <c r="N46" s="448" t="e">
        <f>UPPER(#REF!)</f>
        <v>#REF!</v>
      </c>
      <c r="O46" s="448" t="str">
        <f t="shared" ca="1" si="15"/>
        <v>M³</v>
      </c>
      <c r="P46" s="448" t="str">
        <f t="shared" ca="1" si="16"/>
        <v>ERRO</v>
      </c>
    </row>
    <row r="47" spans="3:16" ht="15">
      <c r="C47" s="449" t="s">
        <v>14581</v>
      </c>
      <c r="D47" s="450" t="str">
        <f ca="1">VLOOKUP($C47,'PLANILHA ORÇAMENTÁRIA'!$D:$M,2,0)</f>
        <v>SUDECAP</v>
      </c>
      <c r="E47" s="451" t="str">
        <f ca="1">VLOOKUP($C47,'PLANILHA ORÇAMENTÁRIA'!$D:$M,3,0)</f>
        <v>CONTAINER VESTIÁRIO TIPO II</v>
      </c>
      <c r="F47" s="450" t="str">
        <f ca="1">VLOOKUP($C47,'PLANILHA ORÇAMENTÁRIA'!$D:$M,4,0)</f>
        <v>MES</v>
      </c>
      <c r="G47" s="452">
        <f ca="1">SUMIF('PLANILHA ORÇAMENTÁRIA'!$D$17:$D$376,'CURVA ABC'!C47,'PLANILHA ORÇAMENTÁRIA'!$H$17:$H$376)</f>
        <v>72</v>
      </c>
      <c r="H47" s="445">
        <f ca="1">VLOOKUP($C47,'PLANILHA ORÇAMENTÁRIA'!$D:$M,8,0)</f>
        <v>2943.6</v>
      </c>
      <c r="I47" s="445">
        <f t="shared" ca="1" si="12"/>
        <v>211939.20000000001</v>
      </c>
      <c r="J47" s="453">
        <f ca="1">I47/'PLANILHA ORÇAMENTÁRIA'!$L$377</f>
        <v>4.5087297110792705E-3</v>
      </c>
      <c r="K47" s="453">
        <f t="shared" ca="1" si="13"/>
        <v>0.85098461646299839</v>
      </c>
      <c r="L47" s="434" t="str">
        <f t="shared" ca="1" si="8"/>
        <v>B</v>
      </c>
      <c r="M47" s="447" t="str">
        <f t="shared" ca="1" si="14"/>
        <v>CONTAINER VESTIÁRIO TIPO II</v>
      </c>
      <c r="N47" s="448" t="e">
        <f>UPPER(#REF!)</f>
        <v>#REF!</v>
      </c>
      <c r="O47" s="448" t="str">
        <f t="shared" ca="1" si="15"/>
        <v>MES</v>
      </c>
      <c r="P47" s="448" t="str">
        <f t="shared" ca="1" si="16"/>
        <v/>
      </c>
    </row>
    <row r="48" spans="3:16" ht="27.75">
      <c r="C48" s="449">
        <v>6259</v>
      </c>
      <c r="D48" s="450" t="str">
        <f ca="1">VLOOKUP($C48,'PLANILHA ORÇAMENTÁRIA'!$D:$M,2,0)</f>
        <v>SINAPI</v>
      </c>
      <c r="E48" s="451" t="str">
        <f ca="1">VLOOKUP($C48,'PLANILHA ORÇAMENTÁRIA'!$D:$M,3,0)</f>
        <v>CAMINHÃO PIPA 6.000 L, PESO BRUTO TOTAL 13.000 KG, DISTÂNCIA ENTRE EIXOS 4,80 M, POTÊNCIA 189 CV INCLUSIVE TANQUE DE AÇO PARA TRANSPORTE DE ÁGUA, CAPACIDADE 6 M3 - CHP DIURNO. AF_06/2014</v>
      </c>
      <c r="F48" s="450" t="str">
        <f ca="1">VLOOKUP($C48,'PLANILHA ORÇAMENTÁRIA'!$D:$M,4,0)</f>
        <v>CHP</v>
      </c>
      <c r="G48" s="452">
        <f ca="1">SUMIF('PLANILHA ORÇAMENTÁRIA'!$D$17:$D$376,'CURVA ABC'!C48,'PLANILHA ORÇAMENTÁRIA'!$H$17:$H$376)</f>
        <v>660</v>
      </c>
      <c r="H48" s="445">
        <f ca="1">VLOOKUP($C48,'PLANILHA ORÇAMENTÁRIA'!$D:$M,8,0)</f>
        <v>314.52</v>
      </c>
      <c r="I48" s="445">
        <f t="shared" ca="1" si="12"/>
        <v>207583.2</v>
      </c>
      <c r="J48" s="453">
        <f ca="1">I48/'PLANILHA ORÇAMENTÁRIA'!$L$377</f>
        <v>4.4160614995286873E-3</v>
      </c>
      <c r="K48" s="453">
        <f t="shared" ca="1" si="13"/>
        <v>0.85540067796252706</v>
      </c>
      <c r="L48" s="434" t="str">
        <f t="shared" ca="1" si="8"/>
        <v>B</v>
      </c>
      <c r="M48" s="447" t="str">
        <f t="shared" ca="1" si="14"/>
        <v>CAMINHÃO PIPA 6.000 L, PESO BRUTO TOTAL 13.000 KG, DISTÂNCIA ENTRE EIXOS 4,80 M, POTÊNCIA 189 CV INCLUSIVE TANQUE DE AÇO PARA TRANSPORTE DE ÁGUA, CAPACIDADE 6 M3 - CHP DIURNO. AF_06/2014</v>
      </c>
      <c r="N48" s="448" t="e">
        <f>UPPER(#REF!)</f>
        <v>#REF!</v>
      </c>
      <c r="O48" s="448" t="str">
        <f t="shared" ca="1" si="15"/>
        <v>CHP</v>
      </c>
      <c r="P48" s="448" t="str">
        <f t="shared" ca="1" si="16"/>
        <v/>
      </c>
    </row>
    <row r="49" spans="3:16" ht="41.25">
      <c r="C49" s="449">
        <v>5824</v>
      </c>
      <c r="D49" s="450" t="str">
        <f ca="1">VLOOKUP($C49,'PLANILHA ORÇAMENTÁRIA'!$D:$M,2,0)</f>
        <v>SINAPI</v>
      </c>
      <c r="E49" s="451" t="str">
        <f ca="1">VLOOKUP($C49,'PLANILHA ORÇAMENTÁRIA'!$D:$M,3,0)</f>
        <v>CAMINHÃO TOCO, PBT 16.000 KG, CARGA ÚTIL MÁX. 10.685 KG, DIST. ENTRE EIXOS 4,8 M, POTÊNCIA 189 CV, INCLUSIVE CARROCERIA FIXA ABERTA DE MADEIRA P/ TRANSPORTE GERAL DE CARGA SECA, DIMEN. APROX. 2,5 X 7,00 X 0,50 M - CHP DIURNO. AF_06/2014</v>
      </c>
      <c r="F49" s="450" t="str">
        <f ca="1">VLOOKUP($C49,'PLANILHA ORÇAMENTÁRIA'!$D:$M,4,0)</f>
        <v>CHP</v>
      </c>
      <c r="G49" s="452">
        <f ca="1">SUMIF('PLANILHA ORÇAMENTÁRIA'!$D$17:$D$376,'CURVA ABC'!C49,'PLANILHA ORÇAMENTÁRIA'!$H$17:$H$376)</f>
        <v>660</v>
      </c>
      <c r="H49" s="445">
        <f ca="1">VLOOKUP($C49,'PLANILHA ORÇAMENTÁRIA'!$D:$M,8,0)</f>
        <v>268.64</v>
      </c>
      <c r="I49" s="445">
        <f t="shared" ca="1" si="12"/>
        <v>177302.39999999999</v>
      </c>
      <c r="J49" s="453">
        <f ca="1">I49/'PLANILHA ORÇAMENTÁRIA'!$L$377</f>
        <v>3.7718770228709984E-3</v>
      </c>
      <c r="K49" s="453">
        <f t="shared" ca="1" si="13"/>
        <v>0.85917255498539802</v>
      </c>
      <c r="L49" s="434" t="str">
        <f t="shared" ca="1" si="8"/>
        <v>B</v>
      </c>
      <c r="M49" s="447" t="str">
        <f t="shared" ca="1" si="14"/>
        <v>CAMINHÃO TOCO, PBT 16.000 KG, CARGA ÚTIL MÁX. 10.685 KG, DIST. ENTRE EIXOS 4,8 M, POTÊNCIA 189 CV, INCLUSIVE CARROCERIA FIXA ABERTA DE MADEIRA P/ TRANSPORTE GERAL DE CARGA SECA, DIMEN. APROX. 2,5 X 7,00 X 0,50 M - CHP DIURNO. AF_06/2014</v>
      </c>
      <c r="N49" s="448" t="e">
        <f>UPPER(#REF!)</f>
        <v>#REF!</v>
      </c>
      <c r="O49" s="448" t="str">
        <f t="shared" ca="1" si="15"/>
        <v>CHP</v>
      </c>
      <c r="P49" s="448" t="str">
        <f t="shared" ca="1" si="16"/>
        <v/>
      </c>
    </row>
    <row r="50" spans="3:16" ht="15">
      <c r="C50" s="449" t="s">
        <v>43494</v>
      </c>
      <c r="D50" s="450" t="str">
        <f ca="1">VLOOKUP($C50,'PLANILHA ORÇAMENTÁRIA'!$D:$M,2,0)</f>
        <v>EXTRA</v>
      </c>
      <c r="E50" s="451" t="str">
        <f ca="1">VLOOKUP($C50,'PLANILHA ORÇAMENTÁRIA'!$D:$M,3,0)</f>
        <v xml:space="preserve">EXECUÇÃO DE TESTE DE CARREGAMENTO DINÂMICO - PDA </v>
      </c>
      <c r="F50" s="450" t="str">
        <f ca="1">VLOOKUP($C50,'PLANILHA ORÇAMENTÁRIA'!$D:$M,4,0)</f>
        <v>UN</v>
      </c>
      <c r="G50" s="452">
        <f ca="1">SUMIF('PLANILHA ORÇAMENTÁRIA'!$D$17:$D$376,'CURVA ABC'!C50,'PLANILHA ORÇAMENTÁRIA'!$H$17:$H$376)</f>
        <v>8</v>
      </c>
      <c r="H50" s="445">
        <f ca="1">VLOOKUP($C50,'PLANILHA ORÇAMENTÁRIA'!$D:$M,8,0)</f>
        <v>21034.48</v>
      </c>
      <c r="I50" s="445">
        <f t="shared" ca="1" si="12"/>
        <v>168275.84</v>
      </c>
      <c r="J50" s="453">
        <f ca="1">I50/'PLANILHA ORÇAMENTÁRIA'!$L$377</f>
        <v>3.5798487465500549E-3</v>
      </c>
      <c r="K50" s="453">
        <f t="shared" ca="1" si="13"/>
        <v>0.86275240373194806</v>
      </c>
      <c r="L50" s="434" t="str">
        <f t="shared" ca="1" si="8"/>
        <v>B</v>
      </c>
      <c r="M50" s="447" t="str">
        <f t="shared" ca="1" si="14"/>
        <v xml:space="preserve">EXECUÇÃO DE TESTE DE CARREGAMENTO DINÂMICO - PDA </v>
      </c>
      <c r="N50" s="448" t="e">
        <f>UPPER(#REF!)</f>
        <v>#REF!</v>
      </c>
      <c r="O50" s="448" t="str">
        <f t="shared" ca="1" si="15"/>
        <v>UN</v>
      </c>
      <c r="P50" s="448" t="str">
        <f t="shared" ca="1" si="16"/>
        <v/>
      </c>
    </row>
    <row r="51" spans="3:16" ht="15">
      <c r="C51" s="449" t="s">
        <v>22590</v>
      </c>
      <c r="D51" s="450" t="str">
        <f ca="1">VLOOKUP($C51,'PLANILHA ORÇAMENTÁRIA'!$D:$M,2,0)</f>
        <v>SUDECAP</v>
      </c>
      <c r="E51" s="451" t="str">
        <f ca="1">VLOOKUP($C51,'PLANILHA ORÇAMENTÁRIA'!$D:$M,3,0)</f>
        <v>PINTURA DE LIGAÇÃO EM DUAS ETAPAS COM RR-2C, INCLUSIVE MANTA GEOTÊXTIL, LIMPEZA MANUAL</v>
      </c>
      <c r="F51" s="450" t="str">
        <f ca="1">VLOOKUP($C51,'PLANILHA ORÇAMENTÁRIA'!$D:$M,4,0)</f>
        <v>M2</v>
      </c>
      <c r="G51" s="452">
        <f ca="1">SUMIF('PLANILHA ORÇAMENTÁRIA'!$D$17:$D$376,'CURVA ABC'!C51,'PLANILHA ORÇAMENTÁRIA'!$H$17:$H$376)</f>
        <v>8909.9299999999985</v>
      </c>
      <c r="H51" s="445">
        <f ca="1">VLOOKUP($C51,'PLANILHA ORÇAMENTÁRIA'!$D:$M,8,0)</f>
        <v>16.899999999999999</v>
      </c>
      <c r="I51" s="445">
        <f t="shared" ca="1" si="12"/>
        <v>150577.82</v>
      </c>
      <c r="J51" s="453">
        <f ca="1">I51/'PLANILHA ORÇAMENTÁRIA'!$L$377</f>
        <v>3.2033464826872345E-3</v>
      </c>
      <c r="K51" s="453">
        <f t="shared" ca="1" si="13"/>
        <v>0.86595575021463533</v>
      </c>
      <c r="L51" s="434" t="str">
        <f t="shared" ca="1" si="8"/>
        <v>B</v>
      </c>
      <c r="M51" s="447" t="str">
        <f t="shared" ca="1" si="14"/>
        <v>PINTURA DE LIGAÇÃO EM DUAS ETAPAS COM RR-2C, INCLUSIVE MANTA GEOTÊXTIL, LIMPEZA MANUAL</v>
      </c>
      <c r="N51" s="448" t="e">
        <f>UPPER(#REF!)</f>
        <v>#REF!</v>
      </c>
      <c r="O51" s="448" t="str">
        <f t="shared" ca="1" si="15"/>
        <v>M2</v>
      </c>
      <c r="P51" s="448" t="str">
        <f t="shared" ca="1" si="16"/>
        <v/>
      </c>
    </row>
    <row r="52" spans="3:16" ht="15">
      <c r="C52" s="449">
        <v>4011471</v>
      </c>
      <c r="D52" s="450" t="str">
        <f ca="1">VLOOKUP($C52,'PLANILHA ORÇAMENTÁRIA'!$D:$M,2,0)</f>
        <v>SICRO 3</v>
      </c>
      <c r="E52" s="451" t="str">
        <f ca="1">VLOOKUP($C52,'PLANILHA ORÇAMENTÁRIA'!$D:$M,3,0)</f>
        <v>CONCRETO ASFÁLTICO COM BORRACHA - FAIXA C - BRITA COMERCIAL</v>
      </c>
      <c r="F52" s="450" t="str">
        <f ca="1">VLOOKUP($C52,'PLANILHA ORÇAMENTÁRIA'!$D:$M,4,0)</f>
        <v>T</v>
      </c>
      <c r="G52" s="452">
        <f ca="1">SUMIF('PLANILHA ORÇAMENTÁRIA'!$D$17:$D$376,'CURVA ABC'!C52,'PLANILHA ORÇAMENTÁRIA'!$H$17:$H$376)</f>
        <v>519.43200000000002</v>
      </c>
      <c r="H52" s="445">
        <f ca="1">VLOOKUP($C52,'PLANILHA ORÇAMENTÁRIA'!$D:$M,8,0)</f>
        <v>333.67</v>
      </c>
      <c r="I52" s="445">
        <f t="shared" ca="1" si="12"/>
        <v>173318.88</v>
      </c>
      <c r="J52" s="453">
        <f ca="1">I52/'PLANILHA ORÇAMENTÁRIA'!$L$377</f>
        <v>3.6871328369031432E-3</v>
      </c>
      <c r="K52" s="453">
        <f t="shared" ca="1" si="13"/>
        <v>0.86964288305153847</v>
      </c>
      <c r="L52" s="434" t="str">
        <f t="shared" ca="1" si="8"/>
        <v>B</v>
      </c>
      <c r="M52" s="447" t="str">
        <f t="shared" ca="1" si="14"/>
        <v>CONCRETO ASFÁLTICO COM BORRACHA - FAIXA C - BRITA COMERCIAL</v>
      </c>
      <c r="N52" s="448" t="e">
        <f>UPPER(#REF!)</f>
        <v>#REF!</v>
      </c>
      <c r="O52" s="448" t="str">
        <f t="shared" ca="1" si="15"/>
        <v>T</v>
      </c>
      <c r="P52" s="448" t="str">
        <f t="shared" ca="1" si="16"/>
        <v>ERRO</v>
      </c>
    </row>
    <row r="53" spans="3:16" ht="15">
      <c r="C53" s="449">
        <v>4011470</v>
      </c>
      <c r="D53" s="450" t="str">
        <f ca="1">VLOOKUP($C53,'PLANILHA ORÇAMENTÁRIA'!$D:$M,2,0)</f>
        <v>SICRO 3</v>
      </c>
      <c r="E53" s="451" t="str">
        <f ca="1">VLOOKUP($C53,'PLANILHA ORÇAMENTÁRIA'!$D:$M,3,0)</f>
        <v>CONCRETO ASFÁLTICO COM BORRACHA - FAIXA B - BRITA COMERCIAL</v>
      </c>
      <c r="F53" s="450" t="str">
        <f ca="1">VLOOKUP($C53,'PLANILHA ORÇAMENTÁRIA'!$D:$M,4,0)</f>
        <v>T</v>
      </c>
      <c r="G53" s="452">
        <f ca="1">SUMIF('PLANILHA ORÇAMENTÁRIA'!$D$17:$D$376,'CURVA ABC'!C53,'PLANILHA ORÇAMENTÁRIA'!$H$17:$H$376)</f>
        <v>488.346</v>
      </c>
      <c r="H53" s="445">
        <f ca="1">VLOOKUP($C53,'PLANILHA ORÇAMENTÁRIA'!$D:$M,8,0)</f>
        <v>332.47</v>
      </c>
      <c r="I53" s="445">
        <f t="shared" ca="1" si="12"/>
        <v>162360.39000000001</v>
      </c>
      <c r="J53" s="453">
        <f ca="1">I53/'PLANILHA ORÇAMENTÁRIA'!$L$377</f>
        <v>3.4540052727169757E-3</v>
      </c>
      <c r="K53" s="453">
        <f t="shared" ca="1" si="13"/>
        <v>0.87309688832425547</v>
      </c>
      <c r="L53" s="434" t="str">
        <f t="shared" ca="1" si="8"/>
        <v>B</v>
      </c>
      <c r="M53" s="447" t="str">
        <f t="shared" ca="1" si="14"/>
        <v>CONCRETO ASFÁLTICO COM BORRACHA - FAIXA B - BRITA COMERCIAL</v>
      </c>
      <c r="N53" s="448" t="e">
        <f>UPPER(#REF!)</f>
        <v>#REF!</v>
      </c>
      <c r="O53" s="448" t="str">
        <f t="shared" ca="1" si="15"/>
        <v>T</v>
      </c>
      <c r="P53" s="448" t="str">
        <f t="shared" ca="1" si="16"/>
        <v/>
      </c>
    </row>
    <row r="54" spans="3:16" ht="15">
      <c r="C54" s="449" t="s">
        <v>17174</v>
      </c>
      <c r="D54" s="450" t="str">
        <f ca="1">VLOOKUP($C54,'PLANILHA ORÇAMENTÁRIA'!$D:$M,2,0)</f>
        <v>EXTRA</v>
      </c>
      <c r="E54" s="451" t="str">
        <f ca="1">VLOOKUP($C54,'PLANILHA ORÇAMENTÁRIA'!$D:$M,3,0)</f>
        <v>TICKET DE DESTINAÇÃO DE MATERIAL EM BOTA-FORA</v>
      </c>
      <c r="F54" s="450" t="str">
        <f ca="1">VLOOKUP($C54,'PLANILHA ORÇAMENTÁRIA'!$D:$M,4,0)</f>
        <v>M³</v>
      </c>
      <c r="G54" s="452">
        <f ca="1">SUMIF('PLANILHA ORÇAMENTÁRIA'!$D$17:$D$376,'CURVA ABC'!C54,'PLANILHA ORÇAMENTÁRIA'!$H$17:$H$376)</f>
        <v>11147.230129322952</v>
      </c>
      <c r="H54" s="445">
        <f ca="1">VLOOKUP($C54,'PLANILHA ORÇAMENTÁRIA'!$D:$M,8,0)</f>
        <v>12.95</v>
      </c>
      <c r="I54" s="445">
        <f t="shared" ca="1" si="12"/>
        <v>144356.63</v>
      </c>
      <c r="J54" s="453">
        <f ca="1">I54/'PLANILHA ORÇAMENTÁRIA'!$L$377</f>
        <v>3.0709987896164422E-3</v>
      </c>
      <c r="K54" s="453">
        <f t="shared" ca="1" si="13"/>
        <v>0.87616788711387195</v>
      </c>
      <c r="L54" s="434" t="str">
        <f t="shared" ca="1" si="8"/>
        <v>B</v>
      </c>
      <c r="M54" s="447" t="str">
        <f t="shared" ca="1" si="14"/>
        <v>TICKET DE DESTINAÇÃO DE MATERIAL EM BOTA-FORA</v>
      </c>
      <c r="N54" s="448" t="e">
        <f>UPPER(#REF!)</f>
        <v>#REF!</v>
      </c>
      <c r="O54" s="448" t="str">
        <f t="shared" ca="1" si="15"/>
        <v>M³</v>
      </c>
      <c r="P54" s="448" t="str">
        <f t="shared" ca="1" si="16"/>
        <v/>
      </c>
    </row>
    <row r="55" spans="3:16" ht="15">
      <c r="C55" s="449" t="s">
        <v>17176</v>
      </c>
      <c r="D55" s="450" t="str">
        <f ca="1">VLOOKUP($C55,'PLANILHA ORÇAMENTÁRIA'!$D:$M,2,0)</f>
        <v>EXTRA</v>
      </c>
      <c r="E55" s="451" t="str">
        <f ca="1">VLOOKUP($C55,'PLANILHA ORÇAMENTÁRIA'!$D:$M,3,0)</f>
        <v>TICKET DE EMPRESTIMO DE JAZIDA INCLUINDO TRANSPORTE</v>
      </c>
      <c r="F55" s="450" t="str">
        <f ca="1">VLOOKUP($C55,'PLANILHA ORÇAMENTÁRIA'!$D:$M,4,0)</f>
        <v>M³</v>
      </c>
      <c r="G55" s="452">
        <f ca="1">SUMIF('PLANILHA ORÇAMENTÁRIA'!$D$17:$D$376,'CURVA ABC'!C55,'PLANILHA ORÇAMENTÁRIA'!$H$17:$H$376)</f>
        <v>2790.2549999999997</v>
      </c>
      <c r="H55" s="445">
        <f ca="1">VLOOKUP($C55,'PLANILHA ORÇAMENTÁRIA'!$D:$M,8,0)</f>
        <v>51.11</v>
      </c>
      <c r="I55" s="445">
        <f t="shared" ca="1" si="12"/>
        <v>142609.93</v>
      </c>
      <c r="J55" s="453">
        <f ca="1">I55/'PLANILHA ORÇAMENTÁRIA'!$L$377</f>
        <v>3.0338400281115286E-3</v>
      </c>
      <c r="K55" s="453">
        <f t="shared" ca="1" si="13"/>
        <v>0.87920172714198352</v>
      </c>
      <c r="L55" s="434" t="str">
        <f t="shared" ca="1" si="8"/>
        <v>B</v>
      </c>
      <c r="M55" s="447" t="str">
        <f t="shared" ca="1" si="14"/>
        <v>TICKET DE EMPRESTIMO DE JAZIDA INCLUINDO TRANSPORTE</v>
      </c>
      <c r="N55" s="448" t="e">
        <f>UPPER(#REF!)</f>
        <v>#REF!</v>
      </c>
      <c r="O55" s="448" t="str">
        <f t="shared" ca="1" si="15"/>
        <v>M³</v>
      </c>
      <c r="P55" s="448" t="str">
        <f t="shared" ca="1" si="16"/>
        <v/>
      </c>
    </row>
    <row r="56" spans="3:16" ht="41.25">
      <c r="C56" s="449">
        <v>100980</v>
      </c>
      <c r="D56" s="450" t="str">
        <f ca="1">VLOOKUP($C56,'PLANILHA ORÇAMENTÁRIA'!$D:$M,2,0)</f>
        <v>SINAPI</v>
      </c>
      <c r="E56" s="451" t="str">
        <f ca="1">VLOOKUP($C56,'PLANILHA ORÇAMENTÁRIA'!$D:$M,3,0)</f>
        <v>CARGA, MANOBRA E DESCARGA DE SOLOS E MATERIAIS GRANULARES EM CAMINHÃO BASCULANTE 18 M³ - CARGA COM ESCAVADEIRA HIDRÁULICA (CAÇAMBA DE 1,20 M³ / 155 HP) E DESCARGA LIVRE (UNIDADE: M3). AF_07/2020</v>
      </c>
      <c r="F56" s="450" t="str">
        <f ca="1">VLOOKUP($C56,'PLANILHA ORÇAMENTÁRIA'!$D:$M,4,0)</f>
        <v>M3</v>
      </c>
      <c r="G56" s="452">
        <f ca="1">SUMIF('PLANILHA ORÇAMENTÁRIA'!$D$17:$D$376,'CURVA ABC'!C56,'PLANILHA ORÇAMENTÁRIA'!$H$17:$H$376)</f>
        <v>17509.410129322954</v>
      </c>
      <c r="H56" s="445">
        <f ca="1">VLOOKUP($C56,'PLANILHA ORÇAMENTÁRIA'!$D:$M,8,0)</f>
        <v>7.95</v>
      </c>
      <c r="I56" s="445">
        <f t="shared" ca="1" si="12"/>
        <v>139199.81</v>
      </c>
      <c r="J56" s="453">
        <f ca="1">I56/'PLANILHA ORÇAMENTÁRIA'!$L$377</f>
        <v>2.9612941783473245E-3</v>
      </c>
      <c r="K56" s="453">
        <f t="shared" ca="1" si="13"/>
        <v>0.88216302132033086</v>
      </c>
      <c r="L56" s="434" t="str">
        <f t="shared" ca="1" si="8"/>
        <v>B</v>
      </c>
      <c r="M56" s="447" t="str">
        <f t="shared" ca="1" si="14"/>
        <v>CARGA, MANOBRA E DESCARGA DE SOLOS E MATERIAIS GRANULARES EM CAMINHÃO BASCULANTE 18 M³ - CARGA COM ESCAVADEIRA HIDRÁULICA (CAÇAMBA DE 1,20 M³ / 155 HP) E DESCARGA LIVRE (UNIDADE: M3). AF_07/2020</v>
      </c>
      <c r="N56" s="448" t="e">
        <f>UPPER(#REF!)</f>
        <v>#REF!</v>
      </c>
      <c r="O56" s="448" t="str">
        <f t="shared" ca="1" si="15"/>
        <v>M3</v>
      </c>
      <c r="P56" s="448" t="str">
        <f t="shared" ca="1" si="16"/>
        <v/>
      </c>
    </row>
    <row r="57" spans="3:16" ht="27.75">
      <c r="C57" s="449">
        <v>3108016</v>
      </c>
      <c r="D57" s="450" t="str">
        <f ca="1">VLOOKUP($C57,'PLANILHA ORÇAMENTÁRIA'!$D:$M,2,0)</f>
        <v>SICRO 3</v>
      </c>
      <c r="E57" s="451" t="str">
        <f ca="1">VLOOKUP($C57,'PLANILHA ORÇAMENTÁRIA'!$D:$M,3,0)</f>
        <v>FÔRMAS DE COMPENSADO PLASTIFICADO 14 MM - USO GERAL - UTILIZAÇÃO DE 2 VEZES - CONFECÇÃO, INSTALAÇÃO E RETIRADA</v>
      </c>
      <c r="F57" s="450" t="str">
        <f ca="1">VLOOKUP($C57,'PLANILHA ORÇAMENTÁRIA'!$D:$M,4,0)</f>
        <v>M²</v>
      </c>
      <c r="G57" s="452">
        <f ca="1">SUMIF('PLANILHA ORÇAMENTÁRIA'!$D$17:$D$376,'CURVA ABC'!C57,'PLANILHA ORÇAMENTÁRIA'!$H$17:$H$376)</f>
        <v>1176.3004999999998</v>
      </c>
      <c r="H57" s="445">
        <f ca="1">VLOOKUP($C57,'PLANILHA ORÇAMENTÁRIA'!$D:$M,8,0)</f>
        <v>117.68</v>
      </c>
      <c r="I57" s="445">
        <f t="shared" ca="1" si="12"/>
        <v>138427.04</v>
      </c>
      <c r="J57" s="453">
        <f ca="1">I57/'PLANILHA ORÇAMENTÁRIA'!$L$377</f>
        <v>2.9448545057486229E-3</v>
      </c>
      <c r="K57" s="453">
        <f t="shared" ca="1" si="13"/>
        <v>0.88510787582607953</v>
      </c>
      <c r="L57" s="434" t="str">
        <f t="shared" ca="1" si="8"/>
        <v>B</v>
      </c>
      <c r="M57" s="447" t="str">
        <f t="shared" ca="1" si="14"/>
        <v>FÔRMAS DE COMPENSADO PLASTIFICADO 14 MM - USO GERAL - UTILIZAÇÃO DE 2 VEZES - CONFECÇÃO, INSTALAÇÃO E RETIRADA</v>
      </c>
      <c r="N57" s="448" t="e">
        <f>UPPER(#REF!)</f>
        <v>#REF!</v>
      </c>
      <c r="O57" s="448" t="str">
        <f t="shared" ca="1" si="15"/>
        <v>M²</v>
      </c>
      <c r="P57" s="448" t="str">
        <f t="shared" ca="1" si="16"/>
        <v/>
      </c>
    </row>
    <row r="58" spans="3:16" ht="27.75">
      <c r="C58" s="449">
        <v>5213776</v>
      </c>
      <c r="D58" s="450" t="str">
        <f ca="1">VLOOKUP($C58,'PLANILHA ORÇAMENTÁRIA'!$D:$M,2,0)</f>
        <v>SICRO 3</v>
      </c>
      <c r="E58" s="451" t="str">
        <f ca="1">VLOOKUP($C58,'PLANILHA ORÇAMENTÁRIA'!$D:$M,3,0)</f>
        <v>PÓRTICO METÁLICO COM VÃO DE 15,9 M, VENTO DE 45 M/S E ÁREA DE EXPOSIÇÃO DE ATÉ 23,85 M² - FORNECIMENTO E IMPLANTAÇÃO - AREIA E BRITA COMERCIAIS</v>
      </c>
      <c r="F58" s="450" t="str">
        <f ca="1">VLOOKUP($C58,'PLANILHA ORÇAMENTÁRIA'!$D:$M,4,0)</f>
        <v>UN</v>
      </c>
      <c r="G58" s="452">
        <f ca="1">SUMIF('PLANILHA ORÇAMENTÁRIA'!$D$17:$D$376,'CURVA ABC'!C58,'PLANILHA ORÇAMENTÁRIA'!$H$17:$H$376)</f>
        <v>1</v>
      </c>
      <c r="H58" s="445">
        <f ca="1">VLOOKUP($C58,'PLANILHA ORÇAMENTÁRIA'!$D:$M,8,0)</f>
        <v>138046.95000000001</v>
      </c>
      <c r="I58" s="445">
        <f t="shared" ca="1" si="12"/>
        <v>138046.95000000001</v>
      </c>
      <c r="J58" s="453">
        <f ca="1">I58/'PLANILHA ORÇAMENTÁRIA'!$L$377</f>
        <v>2.9367685873537054E-3</v>
      </c>
      <c r="K58" s="453">
        <f t="shared" ca="1" si="13"/>
        <v>0.88804464441343323</v>
      </c>
      <c r="L58" s="434" t="str">
        <f t="shared" ca="1" si="8"/>
        <v>B</v>
      </c>
      <c r="M58" s="447" t="str">
        <f t="shared" ca="1" si="14"/>
        <v>PÓRTICO METÁLICO COM VÃO DE 15,9 M, VENTO DE 45 M/S E ÁREA DE EXPOSIÇÃO DE ATÉ 23,85 M² - FORNECIMENTO E IMPLANTAÇÃO - AREIA E BRITA COMERCIAIS</v>
      </c>
      <c r="N58" s="448" t="e">
        <f>UPPER(#REF!)</f>
        <v>#REF!</v>
      </c>
      <c r="O58" s="448" t="str">
        <f t="shared" ca="1" si="15"/>
        <v>UN</v>
      </c>
      <c r="P58" s="448" t="str">
        <f t="shared" ca="1" si="16"/>
        <v/>
      </c>
    </row>
    <row r="59" spans="3:16" ht="15">
      <c r="C59" s="449" t="s">
        <v>7025</v>
      </c>
      <c r="D59" s="450" t="str">
        <f ca="1">VLOOKUP($C59,'PLANILHA ORÇAMENTÁRIA'!$D:$M,2,0)</f>
        <v>SUDECAP</v>
      </c>
      <c r="E59" s="451" t="str">
        <f ca="1">VLOOKUP($C59,'PLANILHA ORÇAMENTÁRIA'!$D:$M,3,0)</f>
        <v>CONTAINER COM SANITÁRIO E AR CONDICIONADO PARA ESCRITÓRIO</v>
      </c>
      <c r="F59" s="450" t="str">
        <f ca="1">VLOOKUP($C59,'PLANILHA ORÇAMENTÁRIA'!$D:$M,4,0)</f>
        <v>MES</v>
      </c>
      <c r="G59" s="452">
        <f ca="1">SUMIF('PLANILHA ORÇAMENTÁRIA'!$D$17:$D$376,'CURVA ABC'!C59,'PLANILHA ORÇAMENTÁRIA'!$H$17:$H$376)</f>
        <v>48</v>
      </c>
      <c r="H59" s="445">
        <f ca="1">VLOOKUP($C59,'PLANILHA ORÇAMENTÁRIA'!$D:$M,8,0)</f>
        <v>2146.38</v>
      </c>
      <c r="I59" s="445">
        <f t="shared" ca="1" si="12"/>
        <v>103026.24000000001</v>
      </c>
      <c r="J59" s="453">
        <f ca="1">I59/'PLANILHA ORÇAMENTÁRIA'!$L$377</f>
        <v>2.1917487152390098E-3</v>
      </c>
      <c r="K59" s="453">
        <f t="shared" ca="1" si="13"/>
        <v>0.8902363931286722</v>
      </c>
      <c r="L59" s="434" t="str">
        <f t="shared" ca="1" si="8"/>
        <v>B</v>
      </c>
      <c r="M59" s="447" t="str">
        <f t="shared" ca="1" si="14"/>
        <v>CONTAINER COM SANITÁRIO E AR CONDICIONADO PARA ESCRITÓRIO</v>
      </c>
      <c r="N59" s="448" t="e">
        <f>UPPER(#REF!)</f>
        <v>#REF!</v>
      </c>
      <c r="O59" s="448" t="str">
        <f t="shared" ca="1" si="15"/>
        <v>MES</v>
      </c>
      <c r="P59" s="448" t="str">
        <f t="shared" ca="1" si="16"/>
        <v/>
      </c>
    </row>
    <row r="60" spans="3:16" ht="15">
      <c r="C60" s="449">
        <v>3806421</v>
      </c>
      <c r="D60" s="450" t="str">
        <f ca="1">VLOOKUP($C60,'PLANILHA ORÇAMENTÁRIA'!$D:$M,2,0)</f>
        <v>CPU-027</v>
      </c>
      <c r="E60" s="451" t="str">
        <f ca="1">VLOOKUP($C60,'PLANILHA ORÇAMENTÁRIA'!$D:$M,3,0)</f>
        <v>LANÇAMENTO DE VIGA PRÉ-MOLDADA DE 500 A 750 KN COM UTILIZAÇÃO DE GUINDASTE</v>
      </c>
      <c r="F60" s="450" t="str">
        <f ca="1">VLOOKUP($C60,'PLANILHA ORÇAMENTÁRIA'!$D:$M,4,0)</f>
        <v>UN</v>
      </c>
      <c r="G60" s="452">
        <f ca="1">SUMIF('PLANILHA ORÇAMENTÁRIA'!$D$17:$D$376,'CURVA ABC'!C60,'PLANILHA ORÇAMENTÁRIA'!$H$17:$H$376)</f>
        <v>18</v>
      </c>
      <c r="H60" s="445">
        <f ca="1">VLOOKUP($C60,'PLANILHA ORÇAMENTÁRIA'!$D:$M,8,0)</f>
        <v>5705.51</v>
      </c>
      <c r="I60" s="445">
        <f t="shared" ca="1" si="12"/>
        <v>102699.18</v>
      </c>
      <c r="J60" s="453">
        <f ca="1">I60/'PLANILHA ORÇAMENTÁRIA'!$L$377</f>
        <v>2.1847909408428358E-3</v>
      </c>
      <c r="K60" s="453">
        <f t="shared" ca="1" si="13"/>
        <v>0.89242118406951498</v>
      </c>
      <c r="L60" s="434" t="str">
        <f t="shared" ca="1" si="8"/>
        <v>B</v>
      </c>
      <c r="M60" s="447" t="str">
        <f t="shared" ca="1" si="14"/>
        <v>LANÇAMENTO DE VIGA PRÉ-MOLDADA DE 500 A 750 KN COM UTILIZAÇÃO DE GUINDASTE</v>
      </c>
      <c r="N60" s="448" t="e">
        <f>UPPER(#REF!)</f>
        <v>#REF!</v>
      </c>
      <c r="O60" s="448" t="str">
        <f t="shared" ca="1" si="15"/>
        <v>UN</v>
      </c>
      <c r="P60" s="448" t="str">
        <f t="shared" ca="1" si="16"/>
        <v/>
      </c>
    </row>
    <row r="61" spans="3:16" ht="41.25">
      <c r="C61" s="449" t="s">
        <v>13214</v>
      </c>
      <c r="D61" s="450" t="str">
        <f ca="1">VLOOKUP($C61,'PLANILHA ORÇAMENTÁRIA'!$D:$M,2,0)</f>
        <v>SEINFRA-MG</v>
      </c>
      <c r="E61" s="451" t="str">
        <f ca="1">VLOOKUP($C61,'PLANILHA ORÇAMENTÁRIA'!$D:$M,3,0)</f>
        <v>ESCAVAÇÃO, CARGA E TRANSPORTE DE MATERIAL DE 1ª CATEGORIA - EXECUTADO COM ESCAVADEIRA DE 1,40 M3 E CAMINHÃO BASCULANTE DE 12 M3 E COM CAMINHO DE SERVIÇO EM REVESTIMENTO PRIMÁRIO - DMT DE 1.000 A 1.200 M</v>
      </c>
      <c r="F61" s="450" t="str">
        <f ca="1">VLOOKUP($C61,'PLANILHA ORÇAMENTÁRIA'!$D:$M,4,0)</f>
        <v>M3</v>
      </c>
      <c r="G61" s="452">
        <f ca="1">SUMIF('PLANILHA ORÇAMENTÁRIA'!$D$17:$D$376,'CURVA ABC'!C61,'PLANILHA ORÇAMENTÁRIA'!$H$17:$H$376)</f>
        <v>14031.597</v>
      </c>
      <c r="H61" s="445">
        <f ca="1">VLOOKUP($C61,'PLANILHA ORÇAMENTÁRIA'!$D:$M,8,0)</f>
        <v>9.01</v>
      </c>
      <c r="I61" s="445">
        <f t="shared" ca="1" si="12"/>
        <v>126424.69</v>
      </c>
      <c r="J61" s="453">
        <f ca="1">I61/'PLANILHA ORÇAMENTÁRIA'!$L$377</f>
        <v>2.6895201832270116E-3</v>
      </c>
      <c r="K61" s="453">
        <f t="shared" ca="1" si="13"/>
        <v>0.89511070425274197</v>
      </c>
      <c r="L61" s="434" t="str">
        <f t="shared" ca="1" si="8"/>
        <v>B</v>
      </c>
      <c r="M61" s="447" t="str">
        <f t="shared" ca="1" si="14"/>
        <v>ESCAVAÇÃO, CARGA E TRANSPORTE DE MATERIAL DE 1ª CATEGORIA - EXECUTADO COM ESCAVADEIRA DE 1,40 M3 E CAMINHÃO BASCULANTE DE 12 M3 E COM CAMINHO DE SERVIÇO EM REVESTIMENTO PRIMÁRIO - DMT DE 1.000 A 1.200 M</v>
      </c>
      <c r="N61" s="448" t="e">
        <f>UPPER(#REF!)</f>
        <v>#REF!</v>
      </c>
      <c r="O61" s="448" t="str">
        <f t="shared" ca="1" si="15"/>
        <v>M3</v>
      </c>
      <c r="P61" s="448" t="str">
        <f t="shared" ca="1" si="16"/>
        <v>ERRO</v>
      </c>
    </row>
    <row r="62" spans="3:16" ht="27.75">
      <c r="C62" s="449">
        <v>4507842</v>
      </c>
      <c r="D62" s="450" t="str">
        <f ca="1">VLOOKUP($C62,'PLANILHA ORÇAMENTÁRIA'!$D:$M,2,0)</f>
        <v>SICRO 3</v>
      </c>
      <c r="E62" s="451" t="str">
        <f ca="1">VLOOKUP($C62,'PLANILHA ORÇAMENTÁRIA'!$D:$M,3,0)</f>
        <v>BAINHA METÁLICA REDONDA D = 80 MM PARA 12 CORDOALHAS D = 15,2 MM - FORNECIMENTO, INSTALAÇÃO E INJEÇÃO DE NATA DE CIMENTO</v>
      </c>
      <c r="F62" s="450" t="str">
        <f ca="1">VLOOKUP($C62,'PLANILHA ORÇAMENTÁRIA'!$D:$M,4,0)</f>
        <v>M</v>
      </c>
      <c r="G62" s="452">
        <f ca="1">SUMIF('PLANILHA ORÇAMENTÁRIA'!$D$17:$D$376,'CURVA ABC'!C62,'PLANILHA ORÇAMENTÁRIA'!$H$17:$H$376)</f>
        <v>2336</v>
      </c>
      <c r="H62" s="445">
        <f ca="1">VLOOKUP($C62,'PLANILHA ORÇAMENTÁRIA'!$D:$M,8,0)</f>
        <v>51.98</v>
      </c>
      <c r="I62" s="445">
        <f t="shared" ca="1" si="12"/>
        <v>121425.28</v>
      </c>
      <c r="J62" s="453">
        <f ca="1">I62/'PLANILHA ORÇAMENTÁRIA'!$L$377</f>
        <v>2.583164264148017E-3</v>
      </c>
      <c r="K62" s="453">
        <f t="shared" ca="1" si="13"/>
        <v>0.89769386851689004</v>
      </c>
      <c r="L62" s="434" t="str">
        <f t="shared" ca="1" si="8"/>
        <v>B</v>
      </c>
      <c r="M62" s="447" t="str">
        <f t="shared" ca="1" si="14"/>
        <v>BAINHA METÁLICA REDONDA D = 80 MM PARA 12 CORDOALHAS D = 15,2 MM - FORNECIMENTO, INSTALAÇÃO E INJEÇÃO DE NATA DE CIMENTO</v>
      </c>
      <c r="N62" s="448" t="e">
        <f>UPPER(#REF!)</f>
        <v>#REF!</v>
      </c>
      <c r="O62" s="448" t="str">
        <f t="shared" ca="1" si="15"/>
        <v>M</v>
      </c>
      <c r="P62" s="448" t="str">
        <f t="shared" ca="1" si="16"/>
        <v/>
      </c>
    </row>
    <row r="63" spans="3:16" ht="54.75">
      <c r="C63" s="449" t="s">
        <v>21928</v>
      </c>
      <c r="D63" s="450" t="str">
        <f ca="1">VLOOKUP($C63,'PLANILHA ORÇAMENTÁRIA'!$D:$M,2,0)</f>
        <v>SEINFRA-MG</v>
      </c>
      <c r="E63" s="451" t="str">
        <f ca="1">VLOOKUP($C63,'PLANILHA ORÇAMENTÁRIA'!$D:$M,3,0)</f>
        <v>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v>
      </c>
      <c r="F63" s="450" t="str">
        <f ca="1">VLOOKUP($C63,'PLANILHA ORÇAMENTÁRIA'!$D:$M,4,0)</f>
        <v>M3</v>
      </c>
      <c r="G63" s="452">
        <f ca="1">SUMIF('PLANILHA ORÇAMENTÁRIA'!$D$17:$D$376,'CURVA ABC'!C63,'PLANILHA ORÇAMENTÁRIA'!$H$17:$H$376)</f>
        <v>784.118334</v>
      </c>
      <c r="H63" s="445">
        <f ca="1">VLOOKUP($C63,'PLANILHA ORÇAMENTÁRIA'!$D:$M,8,0)</f>
        <v>143.19</v>
      </c>
      <c r="I63" s="445">
        <f t="shared" ca="1" si="12"/>
        <v>112277.9</v>
      </c>
      <c r="J63" s="453">
        <f ca="1">I63/'PLANILHA ORÇAMENTÁRIA'!$L$377</f>
        <v>2.3885657001044974E-3</v>
      </c>
      <c r="K63" s="453">
        <f t="shared" ca="1" si="13"/>
        <v>0.90008243421699452</v>
      </c>
      <c r="L63" s="434" t="str">
        <f t="shared" ca="1" si="8"/>
        <v>B</v>
      </c>
      <c r="M63" s="447" t="str">
        <f t="shared" ca="1" si="14"/>
        <v>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v>
      </c>
      <c r="N63" s="448" t="e">
        <f>UPPER(#REF!)</f>
        <v>#REF!</v>
      </c>
      <c r="O63" s="448" t="str">
        <f t="shared" ca="1" si="15"/>
        <v>M3</v>
      </c>
      <c r="P63" s="448" t="str">
        <f t="shared" ca="1" si="16"/>
        <v/>
      </c>
    </row>
    <row r="64" spans="3:16" ht="27.75">
      <c r="C64" s="449">
        <v>92447</v>
      </c>
      <c r="D64" s="450" t="str">
        <f ca="1">VLOOKUP($C64,'PLANILHA ORÇAMENTÁRIA'!$D:$M,2,0)</f>
        <v>SINAPI</v>
      </c>
      <c r="E64" s="451" t="str">
        <f ca="1">VLOOKUP($C64,'PLANILHA ORÇAMENTÁRIA'!$D:$M,3,0)</f>
        <v>MONTAGEM E DESMONTAGEM DE FÔRMA DE VIGA, ESCORAMENTO COM PONTALETE DE MADEIRA, PÉ-DIREITO SIMPLES, EM MADEIRA SERRADA, 2 UTILIZAÇÕES. AF_09/2020</v>
      </c>
      <c r="F64" s="450" t="str">
        <f ca="1">VLOOKUP($C64,'PLANILHA ORÇAMENTÁRIA'!$D:$M,4,0)</f>
        <v>M2</v>
      </c>
      <c r="G64" s="452">
        <f ca="1">SUMIF('PLANILHA ORÇAMENTÁRIA'!$D$17:$D$376,'CURVA ABC'!C64,'PLANILHA ORÇAMENTÁRIA'!$H$17:$H$376)</f>
        <v>362.45499999999998</v>
      </c>
      <c r="H64" s="445">
        <f ca="1">VLOOKUP($C64,'PLANILHA ORÇAMENTÁRIA'!$D:$M,8,0)</f>
        <v>303.56</v>
      </c>
      <c r="I64" s="445">
        <f t="shared" ca="1" si="12"/>
        <v>110026.84</v>
      </c>
      <c r="J64" s="453">
        <f ca="1">I64/'PLANILHA ORÇAMENTÁRIA'!$L$377</f>
        <v>2.3406773382374049E-3</v>
      </c>
      <c r="K64" s="453">
        <f t="shared" ca="1" si="13"/>
        <v>0.90242311155523192</v>
      </c>
      <c r="L64" s="434" t="str">
        <f t="shared" ca="1" si="8"/>
        <v>B</v>
      </c>
      <c r="M64" s="447" t="str">
        <f t="shared" ca="1" si="14"/>
        <v>MONTAGEM E DESMONTAGEM DE FÔRMA DE VIGA, ESCORAMENTO COM PONTALETE DE MADEIRA, PÉ-DIREITO SIMPLES, EM MADEIRA SERRADA, 2 UTILIZAÇÕES. AF_09/2020</v>
      </c>
      <c r="N64" s="448" t="e">
        <f>UPPER(#REF!)</f>
        <v>#REF!</v>
      </c>
      <c r="O64" s="448" t="str">
        <f t="shared" ca="1" si="15"/>
        <v>M2</v>
      </c>
      <c r="P64" s="448" t="str">
        <f t="shared" ca="1" si="16"/>
        <v/>
      </c>
    </row>
    <row r="65" spans="1:16" ht="15">
      <c r="C65" s="449">
        <v>1207719</v>
      </c>
      <c r="D65" s="450" t="str">
        <f ca="1">VLOOKUP($C65,'PLANILHA ORÇAMENTÁRIA'!$D:$M,2,0)</f>
        <v>SICRO 3</v>
      </c>
      <c r="E65" s="451" t="str">
        <f ca="1">VLOOKUP($C65,'PLANILHA ORÇAMENTÁRIA'!$D:$M,3,0)</f>
        <v>CONCRETO PROJETADO VIA SECA FCK = 30 MPA APLICADO EM SUPERFÍCIES INCLINADAS E VERTICAIS</v>
      </c>
      <c r="F65" s="450" t="str">
        <f ca="1">VLOOKUP($C65,'PLANILHA ORÇAMENTÁRIA'!$D:$M,4,0)</f>
        <v>M³</v>
      </c>
      <c r="G65" s="452">
        <f ca="1">SUMIF('PLANILHA ORÇAMENTÁRIA'!$D$17:$D$376,'CURVA ABC'!C65,'PLANILHA ORÇAMENTÁRIA'!$H$17:$H$376)</f>
        <v>74.517696000000001</v>
      </c>
      <c r="H65" s="445">
        <f ca="1">VLOOKUP($C65,'PLANILHA ORÇAMENTÁRIA'!$D:$M,8,0)</f>
        <v>1533.31</v>
      </c>
      <c r="I65" s="445">
        <f t="shared" ca="1" si="12"/>
        <v>114258.73</v>
      </c>
      <c r="J65" s="453">
        <f ca="1">I65/'PLANILHA ORÇAMENTÁRIA'!$L$377</f>
        <v>2.4307052716117843E-3</v>
      </c>
      <c r="K65" s="453">
        <f t="shared" ca="1" si="13"/>
        <v>0.90485381682684374</v>
      </c>
      <c r="L65" s="434" t="str">
        <f t="shared" ca="1" si="8"/>
        <v>B</v>
      </c>
      <c r="M65" s="447" t="str">
        <f t="shared" ca="1" si="14"/>
        <v>CONCRETO PROJETADO VIA SECA FCK = 30 MPA APLICADO EM SUPERFÍCIES INCLINADAS E VERTICAIS</v>
      </c>
      <c r="N65" s="448" t="e">
        <f>UPPER(#REF!)</f>
        <v>#REF!</v>
      </c>
      <c r="O65" s="448" t="str">
        <f t="shared" ca="1" si="15"/>
        <v>M³</v>
      </c>
      <c r="P65" s="448" t="str">
        <f t="shared" ca="1" si="16"/>
        <v>ERRO</v>
      </c>
    </row>
    <row r="66" spans="1:16" ht="15">
      <c r="C66" s="449" t="s">
        <v>13184</v>
      </c>
      <c r="D66" s="450" t="str">
        <f ca="1">VLOOKUP($C66,'PLANILHA ORÇAMENTÁRIA'!$D:$M,2,0)</f>
        <v>SEINFRA-MG</v>
      </c>
      <c r="E66" s="451" t="str">
        <f ca="1">VLOOKUP($C66,'PLANILHA ORÇAMENTÁRIA'!$D:$M,3,0)</f>
        <v>COMPACTAÇÃO DE ATERROS A 95% DO PROCTOR NORMAL (INCLUI ESPALHAMENTO)</v>
      </c>
      <c r="F66" s="450" t="str">
        <f ca="1">VLOOKUP($C66,'PLANILHA ORÇAMENTÁRIA'!$D:$M,4,0)</f>
        <v>M3</v>
      </c>
      <c r="G66" s="452">
        <f ca="1">SUMIF('PLANILHA ORÇAMENTÁRIA'!$D$17:$D$376,'CURVA ABC'!C66,'PLANILHA ORÇAMENTÁRIA'!$H$17:$H$376)</f>
        <v>18684</v>
      </c>
      <c r="H66" s="445">
        <f ca="1">VLOOKUP($C66,'PLANILHA ORÇAMENTÁRIA'!$D:$M,8,0)</f>
        <v>5.84</v>
      </c>
      <c r="I66" s="445">
        <f t="shared" ca="1" si="12"/>
        <v>109114.56</v>
      </c>
      <c r="J66" s="453">
        <f ca="1">I66/'PLANILHA ORÇAMENTÁRIA'!$L$377</f>
        <v>2.3212697725731798E-3</v>
      </c>
      <c r="K66" s="453">
        <f t="shared" ca="1" si="13"/>
        <v>0.90717508659941692</v>
      </c>
      <c r="L66" s="434" t="str">
        <f t="shared" ca="1" si="8"/>
        <v>B</v>
      </c>
      <c r="M66" s="447" t="str">
        <f t="shared" ca="1" si="14"/>
        <v>COMPACTAÇÃO DE ATERROS A 95% DO PROCTOR NORMAL (INCLUI ESPALHAMENTO)</v>
      </c>
      <c r="N66" s="448" t="e">
        <f>UPPER(#REF!)</f>
        <v>#REF!</v>
      </c>
      <c r="O66" s="448" t="str">
        <f t="shared" ca="1" si="15"/>
        <v>M3</v>
      </c>
      <c r="P66" s="448" t="str">
        <f t="shared" ca="1" si="16"/>
        <v/>
      </c>
    </row>
    <row r="67" spans="1:16" ht="27.75">
      <c r="C67" s="449">
        <v>1106088</v>
      </c>
      <c r="D67" s="450" t="str">
        <f ca="1">VLOOKUP($C67,'PLANILHA ORÇAMENTÁRIA'!$D:$M,2,0)</f>
        <v>SICRO 3</v>
      </c>
      <c r="E67" s="451" t="str">
        <f ca="1">VLOOKUP($C67,'PLANILHA ORÇAMENTÁRIA'!$D:$M,3,0)</f>
        <v>LANÇAMENTO MECÂNICO DE CONCRETO COM BOMBA REBOCÁVEL COM CAPACIDADE DE 30 M³/H - CONFECÇÃO EM CENTRAL DOSADORA DE 30 M³/H</v>
      </c>
      <c r="F67" s="450" t="str">
        <f ca="1">VLOOKUP($C67,'PLANILHA ORÇAMENTÁRIA'!$D:$M,4,0)</f>
        <v>M³</v>
      </c>
      <c r="G67" s="452">
        <f ca="1">SUMIF('PLANILHA ORÇAMENTÁRIA'!$D$17:$D$376,'CURVA ABC'!C67,'PLANILHA ORÇAMENTÁRIA'!$H$17:$H$376)</f>
        <v>1432.6039717990002</v>
      </c>
      <c r="H67" s="445">
        <f ca="1">VLOOKUP($C67,'PLANILHA ORÇAMENTÁRIA'!$D:$M,8,0)</f>
        <v>84.48</v>
      </c>
      <c r="I67" s="445">
        <f t="shared" ca="1" si="12"/>
        <v>121026.38</v>
      </c>
      <c r="J67" s="453">
        <f ca="1">I67/'PLANILHA ORÇAMENTÁRIA'!$L$377</f>
        <v>2.5746781875668587E-3</v>
      </c>
      <c r="K67" s="453">
        <f t="shared" ca="1" si="13"/>
        <v>0.90974976478698377</v>
      </c>
      <c r="L67" s="434" t="str">
        <f t="shared" ca="1" si="8"/>
        <v>B</v>
      </c>
      <c r="M67" s="447" t="str">
        <f t="shared" ca="1" si="14"/>
        <v>LANÇAMENTO MECÂNICO DE CONCRETO COM BOMBA REBOCÁVEL COM CAPACIDADE DE 30 M³/H - CONFECÇÃO EM CENTRAL DOSADORA DE 30 M³/H</v>
      </c>
      <c r="N67" s="448" t="e">
        <f>UPPER(#REF!)</f>
        <v>#REF!</v>
      </c>
      <c r="O67" s="448" t="str">
        <f t="shared" ca="1" si="15"/>
        <v>M³</v>
      </c>
      <c r="P67" s="448" t="str">
        <f t="shared" ca="1" si="16"/>
        <v>ERRO</v>
      </c>
    </row>
    <row r="68" spans="1:16" ht="15">
      <c r="A68" s="87"/>
      <c r="B68" s="87"/>
      <c r="C68" s="449" t="s">
        <v>43480</v>
      </c>
      <c r="D68" s="450" t="str">
        <f ca="1">VLOOKUP($C68,'PLANILHA ORÇAMENTÁRIA'!$D:$M,2,0)</f>
        <v>EXTRA</v>
      </c>
      <c r="E68" s="451" t="str">
        <f ca="1">VLOOKUP($C68,'PLANILHA ORÇAMENTÁRIA'!$D:$M,3,0)</f>
        <v>LOCAÇÃO, MONTAGEM, DESMONTAGEM DE GABARITO COM VÃO LIVRE DE 8 M - PREVISÃO DE 40 DIAS</v>
      </c>
      <c r="F68" s="450" t="str">
        <f ca="1">VLOOKUP($C68,'PLANILHA ORÇAMENTÁRIA'!$D:$M,4,0)</f>
        <v>UN</v>
      </c>
      <c r="G68" s="452">
        <f ca="1">SUMIF('PLANILHA ORÇAMENTÁRIA'!$D$17:$D$376,'CURVA ABC'!C68,'PLANILHA ORÇAMENTÁRIA'!$H$17:$H$376)</f>
        <v>1</v>
      </c>
      <c r="H68" s="445">
        <f ca="1">VLOOKUP($C68,'PLANILHA ORÇAMENTÁRIA'!$D:$M,8,0)</f>
        <v>107978.46</v>
      </c>
      <c r="I68" s="445">
        <f t="shared" ca="1" si="12"/>
        <v>107978.46</v>
      </c>
      <c r="J68" s="453">
        <f ca="1">I68/'PLANILHA ORÇAMENTÁRIA'!$L$377</f>
        <v>2.2971007286928728E-3</v>
      </c>
      <c r="K68" s="453">
        <f t="shared" ca="1" si="13"/>
        <v>0.9120468655156766</v>
      </c>
      <c r="L68" s="434" t="str">
        <f t="shared" ca="1" si="8"/>
        <v>B</v>
      </c>
      <c r="M68" s="447" t="str">
        <f t="shared" ca="1" si="14"/>
        <v>LOCAÇÃO, MONTAGEM, DESMONTAGEM DE GABARITO COM VÃO LIVRE DE 8 M - PREVISÃO DE 40 DIAS</v>
      </c>
      <c r="N68" s="448" t="e">
        <f>UPPER(#REF!)</f>
        <v>#REF!</v>
      </c>
      <c r="O68" s="448" t="str">
        <f t="shared" ca="1" si="15"/>
        <v>UN</v>
      </c>
      <c r="P68" s="448" t="str">
        <f t="shared" ca="1" si="16"/>
        <v/>
      </c>
    </row>
    <row r="69" spans="1:16" ht="15">
      <c r="C69" s="449" t="s">
        <v>9005</v>
      </c>
      <c r="D69" s="450" t="str">
        <f ca="1">VLOOKUP($C69,'PLANILHA ORÇAMENTÁRIA'!$D:$M,2,0)</f>
        <v>SUDECAP</v>
      </c>
      <c r="E69" s="451" t="str">
        <f ca="1">VLOOKUP($C69,'PLANILHA ORÇAMENTÁRIA'!$D:$M,3,0)</f>
        <v>CHP/RETROESCAVADEIRA TRAÇÃO 4X2, 85HP, CAÇAMBA 610MM / 0,22M3 OU EQUIVALENTE</v>
      </c>
      <c r="F69" s="450" t="str">
        <f ca="1">VLOOKUP($C69,'PLANILHA ORÇAMENTÁRIA'!$D:$M,4,0)</f>
        <v>H</v>
      </c>
      <c r="G69" s="452">
        <f ca="1">SUMIF('PLANILHA ORÇAMENTÁRIA'!$D$17:$D$376,'CURVA ABC'!C69,'PLANILHA ORÇAMENTÁRIA'!$H$17:$H$376)</f>
        <v>660</v>
      </c>
      <c r="H69" s="445">
        <f ca="1">VLOOKUP($C69,'PLANILHA ORÇAMENTÁRIA'!$D:$M,8,0)</f>
        <v>150.87</v>
      </c>
      <c r="I69" s="445">
        <f t="shared" ca="1" si="12"/>
        <v>99574.2</v>
      </c>
      <c r="J69" s="453">
        <f ca="1">I69/'PLANILHA ORÇAMENTÁRIA'!$L$377</f>
        <v>2.1183110722176428E-3</v>
      </c>
      <c r="K69" s="453">
        <f t="shared" ca="1" si="13"/>
        <v>0.9141651765878942</v>
      </c>
      <c r="L69" s="434" t="str">
        <f t="shared" ca="1" si="8"/>
        <v>B</v>
      </c>
      <c r="M69" s="447" t="str">
        <f t="shared" ca="1" si="14"/>
        <v>CHP/RETROESCAVADEIRA TRAÇÃO 4X2, 85HP, CAÇAMBA 610MM / 0,22M3 OU EQUIVALENTE</v>
      </c>
      <c r="N69" s="448" t="e">
        <f>UPPER(#REF!)</f>
        <v>#REF!</v>
      </c>
      <c r="O69" s="448" t="str">
        <f t="shared" ca="1" si="15"/>
        <v>H</v>
      </c>
      <c r="P69" s="448" t="str">
        <f t="shared" ca="1" si="16"/>
        <v/>
      </c>
    </row>
    <row r="70" spans="1:16" ht="27.75">
      <c r="C70" s="449">
        <v>101591</v>
      </c>
      <c r="D70" s="450" t="str">
        <f ca="1">VLOOKUP($C70,'PLANILHA ORÇAMENTÁRIA'!$D:$M,2,0)</f>
        <v>SINAPI</v>
      </c>
      <c r="E70" s="451" t="str">
        <f ca="1">VLOOKUP($C70,'PLANILHA ORÇAMENTÁRIA'!$D:$M,3,0)</f>
        <v>ESCORAMENTO DE VALA, TIPO CONTÍNUO COM PERFIL METÁLICO "U", COM PROFUNDIDADE DE 1,5 A 3,0 M, LARGURA MAIOR OU IGUAL 1,5 M E MENOR QUE 2,5 M. AF_08/2020</v>
      </c>
      <c r="F70" s="450" t="str">
        <f ca="1">VLOOKUP($C70,'PLANILHA ORÇAMENTÁRIA'!$D:$M,4,0)</f>
        <v>M2</v>
      </c>
      <c r="G70" s="452">
        <f ca="1">SUMIF('PLANILHA ORÇAMENTÁRIA'!$D$17:$D$376,'CURVA ABC'!C70,'PLANILHA ORÇAMENTÁRIA'!$H$17:$H$376)</f>
        <v>661.56</v>
      </c>
      <c r="H70" s="445">
        <f ca="1">VLOOKUP($C70,'PLANILHA ORÇAMENTÁRIA'!$D:$M,8,0)</f>
        <v>145.66</v>
      </c>
      <c r="I70" s="445">
        <f t="shared" ca="1" si="12"/>
        <v>96362.83</v>
      </c>
      <c r="J70" s="453">
        <f ca="1">I70/'PLANILHA ORÇAMENTÁRIA'!$L$377</f>
        <v>2.0499933691581398E-3</v>
      </c>
      <c r="K70" s="453">
        <f t="shared" ca="1" si="13"/>
        <v>0.91621516995705232</v>
      </c>
      <c r="L70" s="434" t="str">
        <f t="shared" ca="1" si="8"/>
        <v>B</v>
      </c>
      <c r="M70" s="447" t="str">
        <f t="shared" ca="1" si="14"/>
        <v>ESCORAMENTO DE VALA, TIPO CONTÍNUO COM PERFIL METÁLICO "U", COM PROFUNDIDADE DE 1,5 A 3,0 M, LARGURA MAIOR OU IGUAL 1,5 M E MENOR QUE 2,5 M. AF_08/2020</v>
      </c>
      <c r="N70" s="448" t="e">
        <f>UPPER(#REF!)</f>
        <v>#REF!</v>
      </c>
      <c r="O70" s="448" t="str">
        <f t="shared" ca="1" si="15"/>
        <v>M2</v>
      </c>
      <c r="P70" s="448" t="str">
        <f t="shared" ca="1" si="16"/>
        <v/>
      </c>
    </row>
    <row r="71" spans="1:16" ht="15">
      <c r="C71" s="449">
        <v>92270</v>
      </c>
      <c r="D71" s="450" t="str">
        <f ca="1">VLOOKUP($C71,'PLANILHA ORÇAMENTÁRIA'!$D:$M,2,0)</f>
        <v>SINAPI</v>
      </c>
      <c r="E71" s="451" t="str">
        <f ca="1">VLOOKUP($C71,'PLANILHA ORÇAMENTÁRIA'!$D:$M,3,0)</f>
        <v>FABRICAÇÃO DE FÔRMA PARA VIGAS, COM MADEIRA SERRADA, E = 25 MM. AF_09/2020</v>
      </c>
      <c r="F71" s="450" t="str">
        <f ca="1">VLOOKUP($C71,'PLANILHA ORÇAMENTÁRIA'!$D:$M,4,0)</f>
        <v>M2</v>
      </c>
      <c r="G71" s="452">
        <f ca="1">SUMIF('PLANILHA ORÇAMENTÁRIA'!$D$17:$D$376,'CURVA ABC'!C71,'PLANILHA ORÇAMENTÁRIA'!$H$17:$H$376)</f>
        <v>362.45499999999998</v>
      </c>
      <c r="H71" s="445">
        <f ca="1">VLOOKUP($C71,'PLANILHA ORÇAMENTÁRIA'!$D:$M,8,0)</f>
        <v>268.05</v>
      </c>
      <c r="I71" s="445">
        <f t="shared" ca="1" si="12"/>
        <v>97156.06</v>
      </c>
      <c r="J71" s="453">
        <f ca="1">I71/'PLANILHA ORÇAMENTÁRIA'!$L$377</f>
        <v>2.0668683015383667E-3</v>
      </c>
      <c r="K71" s="453">
        <f t="shared" ca="1" si="13"/>
        <v>0.91828203825859067</v>
      </c>
      <c r="L71" s="434" t="str">
        <f t="shared" ca="1" si="8"/>
        <v>B</v>
      </c>
      <c r="M71" s="447" t="str">
        <f t="shared" ca="1" si="14"/>
        <v>FABRICAÇÃO DE FÔRMA PARA VIGAS, COM MADEIRA SERRADA, E = 25 MM. AF_09/2020</v>
      </c>
      <c r="N71" s="448" t="e">
        <f>UPPER(#REF!)</f>
        <v>#REF!</v>
      </c>
      <c r="O71" s="448" t="str">
        <f t="shared" ca="1" si="15"/>
        <v>M2</v>
      </c>
      <c r="P71" s="448" t="str">
        <f t="shared" ca="1" si="16"/>
        <v>ERRO</v>
      </c>
    </row>
    <row r="72" spans="1:16" ht="27.75">
      <c r="C72" s="449">
        <v>102693</v>
      </c>
      <c r="D72" s="450" t="str">
        <f ca="1">VLOOKUP($C72,'PLANILHA ORÇAMENTÁRIA'!$D:$M,2,0)</f>
        <v>SINAPI</v>
      </c>
      <c r="E72" s="451" t="str">
        <f ca="1">VLOOKUP($C72,'PLANILHA ORÇAMENTÁRIA'!$D:$M,3,0)</f>
        <v>DRENO ESPINHA DE PEIXE (SEÇÃO 0,40 X 0,40 M), COM TUBO DE PVC CORRUGADO RÍGIDO PERFURADO, DN 100 MM, ENCHIMENTO COM BRITA, ENVOLVIDO COM MANTA GEOTÊXTIL, INCLUSIVE CONEXÕES. AF_07/2021</v>
      </c>
      <c r="F72" s="450" t="str">
        <f ca="1">VLOOKUP($C72,'PLANILHA ORÇAMENTÁRIA'!$D:$M,4,0)</f>
        <v>M</v>
      </c>
      <c r="G72" s="452">
        <f ca="1">SUMIF('PLANILHA ORÇAMENTÁRIA'!$D$17:$D$376,'CURVA ABC'!C72,'PLANILHA ORÇAMENTÁRIA'!$H$17:$H$376)</f>
        <v>660</v>
      </c>
      <c r="H72" s="445">
        <f ca="1">VLOOKUP($C72,'PLANILHA ORÇAMENTÁRIA'!$D:$M,8,0)</f>
        <v>155.74</v>
      </c>
      <c r="I72" s="445">
        <f t="shared" ca="1" si="12"/>
        <v>102788.4</v>
      </c>
      <c r="J72" s="453">
        <f ca="1">I72/'PLANILHA ORÇAMENTÁRIA'!$L$377</f>
        <v>2.186688979831482E-3</v>
      </c>
      <c r="K72" s="453">
        <f t="shared" ca="1" si="13"/>
        <v>0.9204687272384221</v>
      </c>
      <c r="L72" s="434" t="str">
        <f t="shared" ca="1" si="8"/>
        <v>B</v>
      </c>
      <c r="M72" s="447" t="str">
        <f t="shared" ca="1" si="14"/>
        <v>DRENO ESPINHA DE PEIXE (SEÇÃO 0,40 X 0,40 M), COM TUBO DE PVC CORRUGADO RÍGIDO PERFURADO, DN 100 MM, ENCHIMENTO COM BRITA, ENVOLVIDO COM MANTA GEOTÊXTIL, INCLUSIVE CONEXÕES. AF_07/2021</v>
      </c>
      <c r="N72" s="448" t="e">
        <f>UPPER(#REF!)</f>
        <v>#REF!</v>
      </c>
      <c r="O72" s="448" t="str">
        <f t="shared" ca="1" si="15"/>
        <v>M</v>
      </c>
      <c r="P72" s="448" t="str">
        <f t="shared" ca="1" si="16"/>
        <v>ERRO</v>
      </c>
    </row>
    <row r="73" spans="1:16" ht="27.75">
      <c r="C73" s="449">
        <v>89273</v>
      </c>
      <c r="D73" s="450" t="str">
        <f ca="1">VLOOKUP($C73,'PLANILHA ORÇAMENTÁRIA'!$D:$M,2,0)</f>
        <v>SINAPI</v>
      </c>
      <c r="E73" s="451" t="str">
        <f ca="1">VLOOKUP($C73,'PLANILHA ORÇAMENTÁRIA'!$D:$M,3,0)</f>
        <v>GUINDASTE HIDRÁULICO AUTOPROPELIDO, COM LANÇA TELESCÓPICA 28,80 M, CAPACIDADE MÁXIMA 30 T, POTÊNCIA 97 KW, TRAÇÃO 4 X 4 - CHI DIURNO. AF_11/2014</v>
      </c>
      <c r="F73" s="450" t="str">
        <f ca="1">VLOOKUP($C73,'PLANILHA ORÇAMENTÁRIA'!$D:$M,4,0)</f>
        <v>CHI</v>
      </c>
      <c r="G73" s="452">
        <f ca="1">SUMIF('PLANILHA ORÇAMENTÁRIA'!$D$17:$D$376,'CURVA ABC'!C73,'PLANILHA ORÇAMENTÁRIA'!$H$17:$H$376)</f>
        <v>660</v>
      </c>
      <c r="H73" s="445">
        <f ca="1">VLOOKUP($C73,'PLANILHA ORÇAMENTÁRIA'!$D:$M,8,0)</f>
        <v>143.83000000000001</v>
      </c>
      <c r="I73" s="445">
        <f t="shared" ca="1" si="12"/>
        <v>94927.8</v>
      </c>
      <c r="J73" s="453">
        <f ca="1">I73/'PLANILHA ORÇAMENTÁRIA'!$L$377</f>
        <v>2.0194649798970211E-3</v>
      </c>
      <c r="K73" s="453">
        <f t="shared" ca="1" si="13"/>
        <v>0.92248819221831913</v>
      </c>
      <c r="L73" s="434" t="str">
        <f t="shared" ca="1" si="8"/>
        <v>B</v>
      </c>
      <c r="M73" s="447" t="str">
        <f t="shared" ca="1" si="14"/>
        <v>GUINDASTE HIDRÁULICO AUTOPROPELIDO, COM LANÇA TELESCÓPICA 28,80 M, CAPACIDADE MÁXIMA 30 T, POTÊNCIA 97 KW, TRAÇÃO 4 X 4 - CHI DIURNO. AF_11/2014</v>
      </c>
      <c r="N73" s="448" t="e">
        <f>UPPER(#REF!)</f>
        <v>#REF!</v>
      </c>
      <c r="O73" s="448" t="str">
        <f t="shared" ca="1" si="15"/>
        <v>CHI</v>
      </c>
      <c r="P73" s="448" t="str">
        <f t="shared" ca="1" si="16"/>
        <v/>
      </c>
    </row>
    <row r="74" spans="1:16" ht="27.75">
      <c r="C74" s="449">
        <v>92268</v>
      </c>
      <c r="D74" s="450" t="str">
        <f ca="1">VLOOKUP($C74,'PLANILHA ORÇAMENTÁRIA'!$D:$M,2,0)</f>
        <v>SINAPI</v>
      </c>
      <c r="E74" s="451" t="str">
        <f ca="1">VLOOKUP($C74,'PLANILHA ORÇAMENTÁRIA'!$D:$M,3,0)</f>
        <v>FABRICAÇÃO DE FÔRMA PARA LAJES, EM CHAPA DE MADEIRA COMPENSADA PLASTIFICADA, E = 18 MM. AF_09/2020</v>
      </c>
      <c r="F74" s="450" t="str">
        <f ca="1">VLOOKUP($C74,'PLANILHA ORÇAMENTÁRIA'!$D:$M,4,0)</f>
        <v>M2</v>
      </c>
      <c r="G74" s="452">
        <f ca="1">SUMIF('PLANILHA ORÇAMENTÁRIA'!$D$17:$D$376,'CURVA ABC'!C74,'PLANILHA ORÇAMENTÁRIA'!$H$17:$H$376)</f>
        <v>807.1072200000001</v>
      </c>
      <c r="H74" s="445">
        <f ca="1">VLOOKUP($C74,'PLANILHA ORÇAMENTÁRIA'!$D:$M,8,0)</f>
        <v>115.3</v>
      </c>
      <c r="I74" s="445">
        <f t="shared" ca="1" si="12"/>
        <v>93059.46</v>
      </c>
      <c r="J74" s="453">
        <f ca="1">I74/'PLANILHA ORÇAMENTÁRIA'!$L$377</f>
        <v>1.9797184862403601E-3</v>
      </c>
      <c r="K74" s="453">
        <f t="shared" ca="1" si="13"/>
        <v>0.92446791070455947</v>
      </c>
      <c r="L74" s="434" t="str">
        <f t="shared" ca="1" si="8"/>
        <v>B</v>
      </c>
      <c r="M74" s="447" t="str">
        <f t="shared" ca="1" si="14"/>
        <v>FABRICAÇÃO DE FÔRMA PARA LAJES, EM CHAPA DE MADEIRA COMPENSADA PLASTIFICADA, E = 18 MM. AF_09/2020</v>
      </c>
      <c r="N74" s="448" t="e">
        <f>UPPER(#REF!)</f>
        <v>#REF!</v>
      </c>
      <c r="O74" s="448" t="str">
        <f t="shared" ca="1" si="15"/>
        <v>M2</v>
      </c>
      <c r="P74" s="448" t="str">
        <f t="shared" ca="1" si="16"/>
        <v/>
      </c>
    </row>
    <row r="75" spans="1:16" ht="27.75">
      <c r="C75" s="449">
        <v>89272</v>
      </c>
      <c r="D75" s="450" t="str">
        <f ca="1">VLOOKUP($C75,'PLANILHA ORÇAMENTÁRIA'!$D:$M,2,0)</f>
        <v>SINAPI</v>
      </c>
      <c r="E75" s="451" t="str">
        <f ca="1">VLOOKUP($C75,'PLANILHA ORÇAMENTÁRIA'!$D:$M,3,0)</f>
        <v>GUINDASTE HIDRÁULICO AUTOPROPELIDO, COM LANÇA TELESCÓPICA 28,80 M, CAPACIDADE MÁXIMA 30 T, POTÊNCIA 97 KW, TRAÇÃO 4 X 4 - CHP DIURNO. AF_11/2014</v>
      </c>
      <c r="F75" s="450" t="str">
        <f ca="1">VLOOKUP($C75,'PLANILHA ORÇAMENTÁRIA'!$D:$M,4,0)</f>
        <v>CHP</v>
      </c>
      <c r="G75" s="452">
        <f ca="1">SUMIF('PLANILHA ORÇAMENTÁRIA'!$D$17:$D$376,'CURVA ABC'!C75,'PLANILHA ORÇAMENTÁRIA'!$H$17:$H$376)</f>
        <v>330</v>
      </c>
      <c r="H75" s="445">
        <f ca="1">VLOOKUP($C75,'PLANILHA ORÇAMENTÁRIA'!$D:$M,8,0)</f>
        <v>280.37</v>
      </c>
      <c r="I75" s="445">
        <f t="shared" ca="1" si="12"/>
        <v>92522.1</v>
      </c>
      <c r="J75" s="453">
        <f ca="1">I75/'PLANILHA ORÇAMENTÁRIA'!$L$377</f>
        <v>1.9682868539724948E-3</v>
      </c>
      <c r="K75" s="453">
        <f t="shared" ca="1" si="13"/>
        <v>0.92643619755853202</v>
      </c>
      <c r="L75" s="434" t="str">
        <f t="shared" ca="1" si="8"/>
        <v>B</v>
      </c>
      <c r="M75" s="447" t="str">
        <f t="shared" ca="1" si="14"/>
        <v>GUINDASTE HIDRÁULICO AUTOPROPELIDO, COM LANÇA TELESCÓPICA 28,80 M, CAPACIDADE MÁXIMA 30 T, POTÊNCIA 97 KW, TRAÇÃO 4 X 4 - CHP DIURNO. AF_11/2014</v>
      </c>
      <c r="N75" s="448" t="e">
        <f>UPPER(#REF!)</f>
        <v>#REF!</v>
      </c>
      <c r="O75" s="448" t="str">
        <f t="shared" ca="1" si="15"/>
        <v>CHP</v>
      </c>
      <c r="P75" s="448" t="str">
        <f t="shared" ca="1" si="16"/>
        <v/>
      </c>
    </row>
    <row r="76" spans="1:16" ht="27.75">
      <c r="C76" s="449">
        <v>308268</v>
      </c>
      <c r="D76" s="450" t="str">
        <f ca="1">VLOOKUP($C76,'PLANILHA ORÇAMENTÁRIA'!$D:$M,2,0)</f>
        <v>SICRO 3</v>
      </c>
      <c r="E76" s="451" t="str">
        <f ca="1">VLOOKUP($C76,'PLANILHA ORÇAMENTÁRIA'!$D:$M,3,0)</f>
        <v>APARELHO DE APOIO METÁLICO ESFÉRICO FIXO COM CAPACIDADE DE 10.000 KN - FORNECIMENTO E INSTALAÇÃO</v>
      </c>
      <c r="F76" s="450" t="str">
        <f ca="1">VLOOKUP($C76,'PLANILHA ORÇAMENTÁRIA'!$D:$M,4,0)</f>
        <v>UN</v>
      </c>
      <c r="G76" s="452">
        <f ca="1">SUMIF('PLANILHA ORÇAMENTÁRIA'!$D$17:$D$376,'CURVA ABC'!C76,'PLANILHA ORÇAMENTÁRIA'!$H$17:$H$376)</f>
        <v>1</v>
      </c>
      <c r="H76" s="445">
        <f ca="1">VLOOKUP($C76,'PLANILHA ORÇAMENTÁRIA'!$D:$M,8,0)</f>
        <v>95626.75</v>
      </c>
      <c r="I76" s="445">
        <f t="shared" ca="1" si="12"/>
        <v>95626.75</v>
      </c>
      <c r="J76" s="453">
        <f ca="1">I76/'PLANILHA ORÇAMENTÁRIA'!$L$377</f>
        <v>2.0343342283963965E-3</v>
      </c>
      <c r="K76" s="453">
        <f t="shared" ca="1" si="13"/>
        <v>0.9284705317869284</v>
      </c>
      <c r="L76" s="434" t="str">
        <f t="shared" ca="1" si="8"/>
        <v>B</v>
      </c>
      <c r="M76" s="447" t="str">
        <f t="shared" ca="1" si="14"/>
        <v>APARELHO DE APOIO METÁLICO ESFÉRICO FIXO COM CAPACIDADE DE 10.000 KN - FORNECIMENTO E INSTALAÇÃO</v>
      </c>
      <c r="N76" s="448" t="e">
        <f>UPPER(#REF!)</f>
        <v>#REF!</v>
      </c>
      <c r="O76" s="448" t="str">
        <f t="shared" ca="1" si="15"/>
        <v>UN</v>
      </c>
      <c r="P76" s="448" t="str">
        <f t="shared" ca="1" si="16"/>
        <v>ERRO</v>
      </c>
    </row>
    <row r="77" spans="1:16" ht="15">
      <c r="C77" s="449" t="s">
        <v>14585</v>
      </c>
      <c r="D77" s="450" t="str">
        <f ca="1">VLOOKUP($C77,'PLANILHA ORÇAMENTÁRIA'!$D:$M,2,0)</f>
        <v>SUDECAP</v>
      </c>
      <c r="E77" s="451" t="str">
        <f ca="1">VLOOKUP($C77,'PLANILHA ORÇAMENTÁRIA'!$D:$M,3,0)</f>
        <v>CONTAINER SIMPLES</v>
      </c>
      <c r="F77" s="450" t="str">
        <f ca="1">VLOOKUP($C77,'PLANILHA ORÇAMENTÁRIA'!$D:$M,4,0)</f>
        <v>MES</v>
      </c>
      <c r="G77" s="452">
        <f ca="1">SUMIF('PLANILHA ORÇAMENTÁRIA'!$D$17:$D$376,'CURVA ABC'!C77,'PLANILHA ORÇAMENTÁRIA'!$H$17:$H$376)</f>
        <v>72</v>
      </c>
      <c r="H77" s="445">
        <f ca="1">VLOOKUP($C77,'PLANILHA ORÇAMENTÁRIA'!$D:$M,8,0)</f>
        <v>1226.5</v>
      </c>
      <c r="I77" s="445">
        <f t="shared" ca="1" si="12"/>
        <v>88308</v>
      </c>
      <c r="J77" s="453">
        <f ca="1">I77/'PLANILHA ORÇAMENTÁRIA'!$L$377</f>
        <v>1.8786373796163625E-3</v>
      </c>
      <c r="K77" s="453">
        <f t="shared" ca="1" si="13"/>
        <v>0.93034916916654475</v>
      </c>
      <c r="L77" s="434" t="str">
        <f t="shared" ca="1" si="8"/>
        <v>B</v>
      </c>
      <c r="M77" s="447" t="str">
        <f t="shared" ca="1" si="14"/>
        <v>CONTAINER SIMPLES</v>
      </c>
      <c r="N77" s="448" t="e">
        <f>UPPER(#REF!)</f>
        <v>#REF!</v>
      </c>
      <c r="O77" s="448" t="str">
        <f t="shared" ca="1" si="15"/>
        <v>MES</v>
      </c>
      <c r="P77" s="448" t="str">
        <f t="shared" ca="1" si="16"/>
        <v/>
      </c>
    </row>
    <row r="78" spans="1:16" ht="15">
      <c r="C78" s="449">
        <v>903804</v>
      </c>
      <c r="D78" s="450" t="str">
        <f ca="1">VLOOKUP($C78,'PLANILHA ORÇAMENTÁRIA'!$D:$M,2,0)</f>
        <v>SICRO 3</v>
      </c>
      <c r="E78" s="451" t="str">
        <f ca="1">VLOOKUP($C78,'PLANILHA ORÇAMENTÁRIA'!$D:$M,3,0)</f>
        <v>INSTALAÇÃO DA CENTRAL DE CONCRETO COM CAPACIDADE DE 30 M³/H</v>
      </c>
      <c r="F78" s="450" t="str">
        <f ca="1">VLOOKUP($C78,'PLANILHA ORÇAMENTÁRIA'!$D:$M,4,0)</f>
        <v>UN</v>
      </c>
      <c r="G78" s="452">
        <f ca="1">SUMIF('PLANILHA ORÇAMENTÁRIA'!$D$17:$D$376,'CURVA ABC'!C78,'PLANILHA ORÇAMENTÁRIA'!$H$17:$H$376)</f>
        <v>1</v>
      </c>
      <c r="H78" s="445">
        <f ca="1">VLOOKUP($C78,'PLANILHA ORÇAMENTÁRIA'!$D:$M,8,0)</f>
        <v>92067.27</v>
      </c>
      <c r="I78" s="445">
        <f t="shared" ca="1" si="12"/>
        <v>92067.27</v>
      </c>
      <c r="J78" s="453">
        <f ca="1">I78/'PLANILHA ORÇAMENTÁRIA'!$L$377</f>
        <v>1.9586109396796682E-3</v>
      </c>
      <c r="K78" s="453">
        <f t="shared" ca="1" si="13"/>
        <v>0.93230778010622439</v>
      </c>
      <c r="L78" s="434" t="str">
        <f t="shared" ref="L78:L141" ca="1" si="17">IF(K78&lt;80%,"A",IF(K78&lt;95%,"B",IF(K78&lt;110%,"C",0)))</f>
        <v>B</v>
      </c>
      <c r="M78" s="447" t="str">
        <f t="shared" ca="1" si="14"/>
        <v>INSTALAÇÃO DA CENTRAL DE CONCRETO COM CAPACIDADE DE 30 M³/H</v>
      </c>
      <c r="N78" s="448" t="e">
        <f>UPPER(#REF!)</f>
        <v>#REF!</v>
      </c>
      <c r="O78" s="448" t="str">
        <f t="shared" ca="1" si="15"/>
        <v>UN</v>
      </c>
      <c r="P78" s="448" t="str">
        <f t="shared" ca="1" si="16"/>
        <v>ERRO</v>
      </c>
    </row>
    <row r="79" spans="1:16" ht="15">
      <c r="C79" s="449" t="s">
        <v>7032</v>
      </c>
      <c r="D79" s="450" t="str">
        <f ca="1">VLOOKUP($C79,'PLANILHA ORÇAMENTÁRIA'!$D:$M,2,0)</f>
        <v>SUDECAP</v>
      </c>
      <c r="E79" s="451" t="str">
        <f ca="1">VLOOKUP($C79,'PLANILHA ORÇAMENTÁRIA'!$D:$M,3,0)</f>
        <v>BANHEIRO QUÍMICO 110 X 120 X 230CM COM MANUTENÇÃO</v>
      </c>
      <c r="F79" s="450" t="str">
        <f ca="1">VLOOKUP($C79,'PLANILHA ORÇAMENTÁRIA'!$D:$M,4,0)</f>
        <v>MES</v>
      </c>
      <c r="G79" s="452">
        <f ca="1">SUMIF('PLANILHA ORÇAMENTÁRIA'!$D$17:$D$376,'CURVA ABC'!C79,'PLANILHA ORÇAMENTÁRIA'!$H$17:$H$376)</f>
        <v>72</v>
      </c>
      <c r="H79" s="445">
        <f ca="1">VLOOKUP($C79,'PLANILHA ORÇAMENTÁRIA'!$D:$M,8,0)</f>
        <v>1447.27</v>
      </c>
      <c r="I79" s="445">
        <f t="shared" ca="1" si="12"/>
        <v>104203.44</v>
      </c>
      <c r="J79" s="453">
        <f ca="1">I79/'PLANILHA ORÇAMENTÁRIA'!$L$377</f>
        <v>2.2167921079473078E-3</v>
      </c>
      <c r="K79" s="453">
        <f t="shared" ca="1" si="13"/>
        <v>0.93452457221417173</v>
      </c>
      <c r="L79" s="434" t="str">
        <f t="shared" ca="1" si="17"/>
        <v>B</v>
      </c>
      <c r="M79" s="447" t="str">
        <f t="shared" ca="1" si="14"/>
        <v>BANHEIRO QUÍMICO 110 X 120 X 230CM COM MANUTENÇÃO</v>
      </c>
      <c r="N79" s="448" t="e">
        <f>UPPER(#REF!)</f>
        <v>#REF!</v>
      </c>
      <c r="O79" s="448" t="str">
        <f t="shared" ca="1" si="15"/>
        <v>MES</v>
      </c>
      <c r="P79" s="448" t="str">
        <f t="shared" ca="1" si="16"/>
        <v>ERRO</v>
      </c>
    </row>
    <row r="80" spans="1:16" ht="27.75">
      <c r="C80" s="449" t="s">
        <v>20715</v>
      </c>
      <c r="D80" s="450" t="str">
        <f ca="1">VLOOKUP($C80,'PLANILHA ORÇAMENTÁRIA'!$D:$M,2,0)</f>
        <v>SUDECAP</v>
      </c>
      <c r="E80" s="451" t="str">
        <f ca="1">VLOOKUP($C80,'PLANILHA ORÇAMENTÁRIA'!$D:$M,3,0)</f>
        <v>PAVIMENTO DE CONCRETO - CONSUMO DE CIMENTO 390KG/M3 E FCTM, K=4,5 MPA, INCLUSIVE TEXTURIZAÇÃO</v>
      </c>
      <c r="F80" s="450" t="str">
        <f ca="1">VLOOKUP($C80,'PLANILHA ORÇAMENTÁRIA'!$D:$M,4,0)</f>
        <v>M3</v>
      </c>
      <c r="G80" s="452">
        <f ca="1">SUMIF('PLANILHA ORÇAMENTÁRIA'!$D$17:$D$376,'CURVA ABC'!C80,'PLANILHA ORÇAMENTÁRIA'!$H$17:$H$376)</f>
        <v>121.76500000000001</v>
      </c>
      <c r="H80" s="445">
        <f ca="1">VLOOKUP($C80,'PLANILHA ORÇAMENTÁRIA'!$D:$M,8,0)</f>
        <v>697.49</v>
      </c>
      <c r="I80" s="445">
        <f t="shared" ca="1" si="12"/>
        <v>84929.87</v>
      </c>
      <c r="J80" s="453">
        <f ca="1">I80/'PLANILHA ORÇAMENTÁRIA'!$L$377</f>
        <v>1.8067720753267916E-3</v>
      </c>
      <c r="K80" s="453">
        <f t="shared" ca="1" si="13"/>
        <v>0.93633134428949849</v>
      </c>
      <c r="L80" s="434" t="str">
        <f t="shared" ca="1" si="17"/>
        <v>B</v>
      </c>
      <c r="M80" s="447" t="str">
        <f t="shared" ca="1" si="14"/>
        <v>PAVIMENTO DE CONCRETO - CONSUMO DE CIMENTO 390KG/M3 E FCTM, K=4,5 MPA, INCLUSIVE TEXTURIZAÇÃO</v>
      </c>
      <c r="N80" s="448" t="e">
        <f>UPPER(#REF!)</f>
        <v>#REF!</v>
      </c>
      <c r="O80" s="448" t="str">
        <f t="shared" ca="1" si="15"/>
        <v>M3</v>
      </c>
      <c r="P80" s="448" t="str">
        <f t="shared" ca="1" si="16"/>
        <v/>
      </c>
    </row>
    <row r="81" spans="3:16" ht="15">
      <c r="C81" s="786" t="s">
        <v>45423</v>
      </c>
      <c r="D81" s="450" t="str">
        <f ca="1">VLOOKUP($C81,'PLANILHA ORÇAMENTÁRIA'!$D:$M,2,0)</f>
        <v>SEINFRA-MG</v>
      </c>
      <c r="E81" s="451" t="str">
        <f ca="1">VLOOKUP($C81,'PLANILHA ORÇAMENTÁRIA'!$D:$M,3,0)</f>
        <v>MOBILIZAÇÃO E DESMOBILIZAÇÃO DA OBRA</v>
      </c>
      <c r="F81" s="450">
        <f ca="1">VLOOKUP($C81,'PLANILHA ORÇAMENTÁRIA'!$D:$M,4,0)</f>
        <v>2E-3</v>
      </c>
      <c r="G81" s="452">
        <f ca="1">SUMIF('PLANILHA ORÇAMENTÁRIA'!$D$17:$D$376,'CURVA ABC'!C81,'PLANILHA ORÇAMENTÁRIA'!$H$17:$H$376)</f>
        <v>0.2</v>
      </c>
      <c r="H81" s="445">
        <f ca="1">VLOOKUP($C81,'PLANILHA ORÇAMENTÁRIA'!$D:$M,8,0)/100</f>
        <v>414790.91</v>
      </c>
      <c r="I81" s="445">
        <f t="shared" ca="1" si="12"/>
        <v>82958.179999999993</v>
      </c>
      <c r="J81" s="453">
        <f ca="1">I81/'PLANILHA ORÇAMENTÁRIA'!$L$377</f>
        <v>1.7648269453836856E-3</v>
      </c>
      <c r="K81" s="453">
        <f t="shared" ca="1" si="13"/>
        <v>0.9380961712348822</v>
      </c>
      <c r="L81" s="434" t="str">
        <f t="shared" ca="1" si="17"/>
        <v>B</v>
      </c>
      <c r="M81" s="447" t="str">
        <f t="shared" ca="1" si="14"/>
        <v>MOBILIZAÇÃO E DESMOBILIZAÇÃO DA OBRA</v>
      </c>
      <c r="N81" s="448" t="e">
        <f>UPPER(#REF!)</f>
        <v>#REF!</v>
      </c>
      <c r="O81" s="448" t="str">
        <f t="shared" ca="1" si="15"/>
        <v>0,002</v>
      </c>
      <c r="P81" s="448" t="str">
        <f t="shared" ca="1" si="16"/>
        <v/>
      </c>
    </row>
    <row r="82" spans="3:16" ht="27.75">
      <c r="C82" s="449" t="s">
        <v>10778</v>
      </c>
      <c r="D82" s="450" t="str">
        <f ca="1">VLOOKUP($C82,'PLANILHA ORÇAMENTÁRIA'!$D:$M,2,0)</f>
        <v>SEINFRA-MG</v>
      </c>
      <c r="E82" s="451" t="str">
        <f ca="1">VLOOKUP($C82,'PLANILHA ORÇAMENTÁRIA'!$D:$M,3,0)</f>
        <v>PERFURAÇÃO MECÂNICA DE ESTACA TIPO TRADO ROTATIVO, INCLUSIVE AFASTAMENTO LATERAL, EXCLUSIVE ARMAÇÃO, CONCRETO ESTRUTURAL, TRANSPORTE E RETIRADA DO MATERIAL ESCAVADO</v>
      </c>
      <c r="F82" s="450" t="str">
        <f ca="1">VLOOKUP($C82,'PLANILHA ORÇAMENTÁRIA'!$D:$M,4,0)</f>
        <v>M3</v>
      </c>
      <c r="G82" s="452">
        <f ca="1">SUMIF('PLANILHA ORÇAMENTÁRIA'!$D$17:$D$376,'CURVA ABC'!C82,'PLANILHA ORÇAMENTÁRIA'!$H$17:$H$376)</f>
        <v>777.74053130432321</v>
      </c>
      <c r="H82" s="445">
        <f ca="1">VLOOKUP($C82,'PLANILHA ORÇAMENTÁRIA'!$D:$M,8,0)</f>
        <v>103.08</v>
      </c>
      <c r="I82" s="445">
        <f t="shared" ref="I82:I145" ca="1" si="18">ROUND(H82*G82,2)</f>
        <v>80169.490000000005</v>
      </c>
      <c r="J82" s="453">
        <f ca="1">I82/'PLANILHA ORÇAMENTÁRIA'!$L$377</f>
        <v>1.7055012073513179E-3</v>
      </c>
      <c r="K82" s="453">
        <f t="shared" ref="K82:K145" ca="1" si="19">J82+K81</f>
        <v>0.93980167244223356</v>
      </c>
      <c r="L82" s="434" t="str">
        <f t="shared" ca="1" si="17"/>
        <v>B</v>
      </c>
      <c r="M82" s="447" t="str">
        <f t="shared" ref="M82:M145" ca="1" si="20">UPPER(E82)</f>
        <v>PERFURAÇÃO MECÂNICA DE ESTACA TIPO TRADO ROTATIVO, INCLUSIVE AFASTAMENTO LATERAL, EXCLUSIVE ARMAÇÃO, CONCRETO ESTRUTURAL, TRANSPORTE E RETIRADA DO MATERIAL ESCAVADO</v>
      </c>
      <c r="N82" s="448" t="e">
        <f>UPPER(#REF!)</f>
        <v>#REF!</v>
      </c>
      <c r="O82" s="448" t="str">
        <f t="shared" ref="O82:O145" ca="1" si="21">UPPER(F82)</f>
        <v>M3</v>
      </c>
      <c r="P82" s="448" t="str">
        <f t="shared" ref="P82:P145" ca="1" si="22">IF(I82&gt;I81,"ERRO","")</f>
        <v/>
      </c>
    </row>
    <row r="83" spans="3:16" ht="15">
      <c r="C83" s="449">
        <v>5405976</v>
      </c>
      <c r="D83" s="450" t="str">
        <f ca="1">VLOOKUP($C83,'PLANILHA ORÇAMENTÁRIA'!$D:$M,2,0)</f>
        <v>SICRO 3</v>
      </c>
      <c r="E83" s="451" t="str">
        <f ca="1">VLOOKUP($C83,'PLANILHA ORÇAMENTÁRIA'!$D:$M,3,0)</f>
        <v>MONTAGEM DAS ESCAMAS DE CONCRETO ARMADO EM SOLO REFORÇADO COM FITA METÁLICA</v>
      </c>
      <c r="F83" s="450" t="str">
        <f ca="1">VLOOKUP($C83,'PLANILHA ORÇAMENTÁRIA'!$D:$M,4,0)</f>
        <v>M²</v>
      </c>
      <c r="G83" s="452">
        <f ca="1">SUMIF('PLANILHA ORÇAMENTÁRIA'!$D$17:$D$376,'CURVA ABC'!C83,'PLANILHA ORÇAMENTÁRIA'!$H$17:$H$376)</f>
        <v>529.65900000000011</v>
      </c>
      <c r="H83" s="445">
        <f ca="1">VLOOKUP($C83,'PLANILHA ORÇAMENTÁRIA'!$D:$M,8,0)</f>
        <v>158</v>
      </c>
      <c r="I83" s="445">
        <f t="shared" ca="1" si="18"/>
        <v>83686.12</v>
      </c>
      <c r="J83" s="453">
        <f ca="1">I83/'PLANILHA ORÇAMENTÁRIA'!$L$377</f>
        <v>1.7803129182753597E-3</v>
      </c>
      <c r="K83" s="453">
        <f t="shared" ca="1" si="19"/>
        <v>0.94158198536050897</v>
      </c>
      <c r="L83" s="434" t="str">
        <f t="shared" ca="1" si="17"/>
        <v>B</v>
      </c>
      <c r="M83" s="447" t="str">
        <f t="shared" ca="1" si="20"/>
        <v>MONTAGEM DAS ESCAMAS DE CONCRETO ARMADO EM SOLO REFORÇADO COM FITA METÁLICA</v>
      </c>
      <c r="N83" s="448" t="e">
        <f>UPPER(#REF!)</f>
        <v>#REF!</v>
      </c>
      <c r="O83" s="448" t="str">
        <f t="shared" ca="1" si="21"/>
        <v>M²</v>
      </c>
      <c r="P83" s="448" t="str">
        <f t="shared" ca="1" si="22"/>
        <v>ERRO</v>
      </c>
    </row>
    <row r="84" spans="3:16" ht="15">
      <c r="C84" s="449">
        <v>2003373</v>
      </c>
      <c r="D84" s="450" t="str">
        <f ca="1">VLOOKUP($C84,'PLANILHA ORÇAMENTÁRIA'!$D:$M,2,0)</f>
        <v>SICRO 3</v>
      </c>
      <c r="E84" s="451" t="str">
        <f ca="1">VLOOKUP($C84,'PLANILHA ORÇAMENTÁRIA'!$D:$M,3,0)</f>
        <v>MEIO-FIO DE CONCRETO - MFC 03 - AREIA E BRITA COMERCIAIS - FÔRMA DE MADEIRA</v>
      </c>
      <c r="F84" s="450" t="str">
        <f ca="1">VLOOKUP($C84,'PLANILHA ORÇAMENTÁRIA'!$D:$M,4,0)</f>
        <v>M</v>
      </c>
      <c r="G84" s="452">
        <f ca="1">SUMIF('PLANILHA ORÇAMENTÁRIA'!$D$17:$D$376,'CURVA ABC'!C84,'PLANILHA ORÇAMENTÁRIA'!$H$17:$H$376)</f>
        <v>995</v>
      </c>
      <c r="H84" s="445">
        <f ca="1">VLOOKUP($C84,'PLANILHA ORÇAMENTÁRIA'!$D:$M,8,0)</f>
        <v>78.34</v>
      </c>
      <c r="I84" s="445">
        <f t="shared" ca="1" si="18"/>
        <v>77948.3</v>
      </c>
      <c r="J84" s="453">
        <f ca="1">I84/'PLANILHA ORÇAMENTÁRIA'!$L$377</f>
        <v>1.6582482907273419E-3</v>
      </c>
      <c r="K84" s="453">
        <f t="shared" ca="1" si="19"/>
        <v>0.94324023365123633</v>
      </c>
      <c r="L84" s="434" t="str">
        <f t="shared" ca="1" si="17"/>
        <v>B</v>
      </c>
      <c r="M84" s="447" t="str">
        <f t="shared" ca="1" si="20"/>
        <v>MEIO-FIO DE CONCRETO - MFC 03 - AREIA E BRITA COMERCIAIS - FÔRMA DE MADEIRA</v>
      </c>
      <c r="N84" s="448" t="e">
        <f>UPPER(#REF!)</f>
        <v>#REF!</v>
      </c>
      <c r="O84" s="448" t="str">
        <f t="shared" ca="1" si="21"/>
        <v>M</v>
      </c>
      <c r="P84" s="448" t="str">
        <f t="shared" ca="1" si="22"/>
        <v/>
      </c>
    </row>
    <row r="85" spans="3:16" ht="15">
      <c r="C85" s="449" t="s">
        <v>12235</v>
      </c>
      <c r="D85" s="450" t="str">
        <f ca="1">VLOOKUP($C85,'PLANILHA ORÇAMENTÁRIA'!$D:$M,2,0)</f>
        <v>SUDECAP</v>
      </c>
      <c r="E85" s="451" t="str">
        <f ca="1">VLOOKUP($C85,'PLANILHA ORÇAMENTÁRIA'!$D:$M,3,0)</f>
        <v>TAPUME METÁLICO COM TELA E BASE ENTERRADA (M)</v>
      </c>
      <c r="F85" s="450" t="str">
        <f ca="1">VLOOKUP($C85,'PLANILHA ORÇAMENTÁRIA'!$D:$M,4,0)</f>
        <v>M</v>
      </c>
      <c r="G85" s="452">
        <f ca="1">SUMIF('PLANILHA ORÇAMENTÁRIA'!$D$17:$D$376,'CURVA ABC'!C85,'PLANILHA ORÇAMENTÁRIA'!$H$17:$H$376)</f>
        <v>550</v>
      </c>
      <c r="H85" s="445">
        <f ca="1">VLOOKUP($C85,'PLANILHA ORÇAMENTÁRIA'!$D:$M,8,0)</f>
        <v>140.78</v>
      </c>
      <c r="I85" s="445">
        <f t="shared" ca="1" si="18"/>
        <v>77429</v>
      </c>
      <c r="J85" s="453">
        <f ca="1">I85/'PLANILHA ORÇAMENTÁRIA'!$L$377</f>
        <v>1.6472008613751339E-3</v>
      </c>
      <c r="K85" s="453">
        <f t="shared" ca="1" si="19"/>
        <v>0.94488743451261148</v>
      </c>
      <c r="L85" s="434" t="str">
        <f t="shared" ca="1" si="17"/>
        <v>B</v>
      </c>
      <c r="M85" s="447" t="str">
        <f t="shared" ca="1" si="20"/>
        <v>TAPUME METÁLICO COM TELA E BASE ENTERRADA (M)</v>
      </c>
      <c r="N85" s="448" t="e">
        <f>UPPER(#REF!)</f>
        <v>#REF!</v>
      </c>
      <c r="O85" s="448" t="str">
        <f t="shared" ca="1" si="21"/>
        <v>M</v>
      </c>
      <c r="P85" s="448" t="str">
        <f t="shared" ca="1" si="22"/>
        <v/>
      </c>
    </row>
    <row r="86" spans="3:16" ht="15">
      <c r="C86" s="449">
        <v>4507756</v>
      </c>
      <c r="D86" s="450" t="str">
        <f ca="1">VLOOKUP($C86,'PLANILHA ORÇAMENTÁRIA'!$D:$M,2,0)</f>
        <v>SICRO 3</v>
      </c>
      <c r="E86" s="451" t="str">
        <f ca="1">VLOOKUP($C86,'PLANILHA ORÇAMENTÁRIA'!$D:$M,3,0)</f>
        <v>ANCORAGEM ATIVA COM 12 CORDOALHAS ADERENTES D = 15,2 MM - FORNECIMENTO E INSTALAÇÃO</v>
      </c>
      <c r="F86" s="450" t="str">
        <f ca="1">VLOOKUP($C86,'PLANILHA ORÇAMENTÁRIA'!$D:$M,4,0)</f>
        <v>UN</v>
      </c>
      <c r="G86" s="452">
        <f ca="1">SUMIF('PLANILHA ORÇAMENTÁRIA'!$D$17:$D$376,'CURVA ABC'!C86,'PLANILHA ORÇAMENTÁRIA'!$H$17:$H$376)</f>
        <v>48</v>
      </c>
      <c r="H86" s="445">
        <f ca="1">VLOOKUP($C86,'PLANILHA ORÇAMENTÁRIA'!$D:$M,8,0)</f>
        <v>1683.2</v>
      </c>
      <c r="I86" s="445">
        <f t="shared" ca="1" si="18"/>
        <v>80793.600000000006</v>
      </c>
      <c r="J86" s="453">
        <f ca="1">I86/'PLANILHA ORÇAMENTÁRIA'!$L$377</f>
        <v>1.7187783325833736E-3</v>
      </c>
      <c r="K86" s="453">
        <f t="shared" ca="1" si="19"/>
        <v>0.94660621284519486</v>
      </c>
      <c r="L86" s="434" t="str">
        <f t="shared" ca="1" si="17"/>
        <v>B</v>
      </c>
      <c r="M86" s="447" t="str">
        <f t="shared" ca="1" si="20"/>
        <v>ANCORAGEM ATIVA COM 12 CORDOALHAS ADERENTES D = 15,2 MM - FORNECIMENTO E INSTALAÇÃO</v>
      </c>
      <c r="N86" s="448" t="e">
        <f>UPPER(#REF!)</f>
        <v>#REF!</v>
      </c>
      <c r="O86" s="448" t="str">
        <f t="shared" ca="1" si="21"/>
        <v>UN</v>
      </c>
      <c r="P86" s="448" t="str">
        <f t="shared" ca="1" si="22"/>
        <v>ERRO</v>
      </c>
    </row>
    <row r="87" spans="3:16" ht="27.75">
      <c r="C87" s="449" t="s">
        <v>3709</v>
      </c>
      <c r="D87" s="450" t="str">
        <f ca="1">VLOOKUP($C87,'PLANILHA ORÇAMENTÁRIA'!$D:$M,2,0)</f>
        <v>SEINFRA-MG</v>
      </c>
      <c r="E87" s="451" t="str">
        <f ca="1">VLOOKUP($C87,'PLANILHA ORÇAMENTÁRIA'!$D:$M,3,0)</f>
        <v>FÔRMA E DESFORMA DE COMPENSADO RESINADO, ESP. 14MM, REAPROVEITAMENTO (3X), EXCLUSIVE ESCORAMENTO</v>
      </c>
      <c r="F87" s="450" t="str">
        <f ca="1">VLOOKUP($C87,'PLANILHA ORÇAMENTÁRIA'!$D:$M,4,0)</f>
        <v>M2</v>
      </c>
      <c r="G87" s="452">
        <f ca="1">SUMIF('PLANILHA ORÇAMENTÁRIA'!$D$17:$D$376,'CURVA ABC'!C87,'PLANILHA ORÇAMENTÁRIA'!$H$17:$H$376)</f>
        <v>748.68049999999982</v>
      </c>
      <c r="H87" s="445">
        <f ca="1">VLOOKUP($C87,'PLANILHA ORÇAMENTÁRIA'!$D:$M,8,0)</f>
        <v>94.24</v>
      </c>
      <c r="I87" s="445">
        <f t="shared" ca="1" si="18"/>
        <v>70555.649999999994</v>
      </c>
      <c r="J87" s="453">
        <f ca="1">I87/'PLANILHA ORÇAMENTÁRIA'!$L$377</f>
        <v>1.5009793159524527E-3</v>
      </c>
      <c r="K87" s="453">
        <f t="shared" ca="1" si="19"/>
        <v>0.94810719216114736</v>
      </c>
      <c r="L87" s="434" t="str">
        <f t="shared" ca="1" si="17"/>
        <v>B</v>
      </c>
      <c r="M87" s="447" t="str">
        <f t="shared" ca="1" si="20"/>
        <v>FÔRMA E DESFORMA DE COMPENSADO RESINADO, ESP. 14MM, REAPROVEITAMENTO (3X), EXCLUSIVE ESCORAMENTO</v>
      </c>
      <c r="N87" s="448" t="e">
        <f>UPPER(#REF!)</f>
        <v>#REF!</v>
      </c>
      <c r="O87" s="448" t="str">
        <f t="shared" ca="1" si="21"/>
        <v>M2</v>
      </c>
      <c r="P87" s="448" t="str">
        <f t="shared" ca="1" si="22"/>
        <v/>
      </c>
    </row>
    <row r="88" spans="3:16" ht="15">
      <c r="C88" s="449">
        <v>65000081</v>
      </c>
      <c r="D88" s="450" t="str">
        <f ca="1">VLOOKUP($C88,'PLANILHA ORÇAMENTÁRIA'!$D:$M,2,0)</f>
        <v>COPASA</v>
      </c>
      <c r="E88" s="451" t="str">
        <f ca="1">VLOOKUP($C88,'PLANILHA ORÇAMENTÁRIA'!$D:$M,3,0)</f>
        <v>GRAMA EM PLACAS - FORNECIMENTO E PLANTIO</v>
      </c>
      <c r="F88" s="450" t="str">
        <f ca="1">VLOOKUP($C88,'PLANILHA ORÇAMENTÁRIA'!$D:$M,4,0)</f>
        <v>M2</v>
      </c>
      <c r="G88" s="452">
        <f ca="1">SUMIF('PLANILHA ORÇAMENTÁRIA'!$D$17:$D$376,'CURVA ABC'!C88,'PLANILHA ORÇAMENTÁRIA'!$H$17:$H$376)</f>
        <v>2638.82</v>
      </c>
      <c r="H88" s="445">
        <f ca="1">VLOOKUP($C88,'PLANILHA ORÇAMENTÁRIA'!$D:$M,8,0)</f>
        <v>27.77</v>
      </c>
      <c r="I88" s="445">
        <f t="shared" ca="1" si="18"/>
        <v>73280.03</v>
      </c>
      <c r="J88" s="453">
        <f ca="1">I88/'PLANILHA ORÇAMENTÁRIA'!$L$377</f>
        <v>1.558936942716497E-3</v>
      </c>
      <c r="K88" s="453">
        <f t="shared" ca="1" si="19"/>
        <v>0.94966612910386383</v>
      </c>
      <c r="L88" s="434" t="str">
        <f t="shared" ca="1" si="17"/>
        <v>B</v>
      </c>
      <c r="M88" s="447" t="str">
        <f t="shared" ca="1" si="20"/>
        <v>GRAMA EM PLACAS - FORNECIMENTO E PLANTIO</v>
      </c>
      <c r="N88" s="448" t="e">
        <f>UPPER(#REF!)</f>
        <v>#REF!</v>
      </c>
      <c r="O88" s="448" t="str">
        <f t="shared" ca="1" si="21"/>
        <v>M2</v>
      </c>
      <c r="P88" s="448" t="str">
        <f t="shared" ca="1" si="22"/>
        <v>ERRO</v>
      </c>
    </row>
    <row r="89" spans="3:16" ht="15">
      <c r="C89" s="449" t="s">
        <v>6997</v>
      </c>
      <c r="D89" s="450" t="str">
        <f ca="1">VLOOKUP($C89,'PLANILHA ORÇAMENTÁRIA'!$D:$M,2,0)</f>
        <v>SUDECAP</v>
      </c>
      <c r="E89" s="451" t="str">
        <f ca="1">VLOOKUP($C89,'PLANILHA ORÇAMENTÁRIA'!$D:$M,3,0)</f>
        <v>TAPUME PADRÃO SUDECAP, DE COMPENSADO 10MM, COM FIXAÇÃO ENTERRADA</v>
      </c>
      <c r="F89" s="450" t="str">
        <f ca="1">VLOOKUP($C89,'PLANILHA ORÇAMENTÁRIA'!$D:$M,4,0)</f>
        <v>M</v>
      </c>
      <c r="G89" s="452">
        <f ca="1">SUMIF('PLANILHA ORÇAMENTÁRIA'!$D$17:$D$376,'CURVA ABC'!C89,'PLANILHA ORÇAMENTÁRIA'!$H$17:$H$376)</f>
        <v>500</v>
      </c>
      <c r="H89" s="445">
        <f ca="1">VLOOKUP($C89,'PLANILHA ORÇAMENTÁRIA'!$D:$M,8,0)</f>
        <v>134.99</v>
      </c>
      <c r="I89" s="445">
        <f t="shared" ca="1" si="18"/>
        <v>67495</v>
      </c>
      <c r="J89" s="453">
        <f ca="1">I89/'PLANILHA ORÇAMENTÁRIA'!$L$377</f>
        <v>1.4358679840694658E-3</v>
      </c>
      <c r="K89" s="453">
        <f t="shared" ca="1" si="19"/>
        <v>0.9511019970879333</v>
      </c>
      <c r="L89" s="434" t="str">
        <f t="shared" ca="1" si="17"/>
        <v>C</v>
      </c>
      <c r="M89" s="447" t="str">
        <f t="shared" ca="1" si="20"/>
        <v>TAPUME PADRÃO SUDECAP, DE COMPENSADO 10MM, COM FIXAÇÃO ENTERRADA</v>
      </c>
      <c r="N89" s="448" t="e">
        <f>UPPER(#REF!)</f>
        <v>#REF!</v>
      </c>
      <c r="O89" s="448" t="str">
        <f t="shared" ca="1" si="21"/>
        <v>M</v>
      </c>
      <c r="P89" s="448" t="str">
        <f t="shared" ca="1" si="22"/>
        <v/>
      </c>
    </row>
    <row r="90" spans="3:16" ht="27.75">
      <c r="C90" s="449">
        <v>97090</v>
      </c>
      <c r="D90" s="450" t="str">
        <f ca="1">VLOOKUP($C90,'PLANILHA ORÇAMENTÁRIA'!$D:$M,2,0)</f>
        <v>SINAPI</v>
      </c>
      <c r="E90" s="451" t="str">
        <f ca="1">VLOOKUP($C90,'PLANILHA ORÇAMENTÁRIA'!$D:$M,3,0)</f>
        <v>ARMAÇÃO PARA EXECUÇÃO DE RADIER, PISO DE CONCRETO OU LAJE SOBRE SOLO, COM USO DE TELA Q-138. AF_09/2021</v>
      </c>
      <c r="F90" s="450" t="str">
        <f ca="1">VLOOKUP($C90,'PLANILHA ORÇAMENTÁRIA'!$D:$M,4,0)</f>
        <v>KG</v>
      </c>
      <c r="G90" s="452">
        <f ca="1">SUMIF('PLANILHA ORÇAMENTÁRIA'!$D$17:$D$376,'CURVA ABC'!C90,'PLANILHA ORÇAMENTÁRIA'!$H$17:$H$376)</f>
        <v>3484</v>
      </c>
      <c r="H90" s="445">
        <f ca="1">VLOOKUP($C90,'PLANILHA ORÇAMENTÁRIA'!$D:$M,8,0)</f>
        <v>17.43</v>
      </c>
      <c r="I90" s="445">
        <f t="shared" ca="1" si="18"/>
        <v>60726.12</v>
      </c>
      <c r="J90" s="453">
        <f ca="1">I90/'PLANILHA ORÇAMENTÁRIA'!$L$377</f>
        <v>1.2918689014706345E-3</v>
      </c>
      <c r="K90" s="453">
        <f t="shared" ca="1" si="19"/>
        <v>0.9523938659894039</v>
      </c>
      <c r="L90" s="434" t="str">
        <f t="shared" ca="1" si="17"/>
        <v>C</v>
      </c>
      <c r="M90" s="447" t="str">
        <f t="shared" ca="1" si="20"/>
        <v>ARMAÇÃO PARA EXECUÇÃO DE RADIER, PISO DE CONCRETO OU LAJE SOBRE SOLO, COM USO DE TELA Q-138. AF_09/2021</v>
      </c>
      <c r="N90" s="448" t="e">
        <f>UPPER(#REF!)</f>
        <v>#REF!</v>
      </c>
      <c r="O90" s="448" t="str">
        <f t="shared" ca="1" si="21"/>
        <v>KG</v>
      </c>
      <c r="P90" s="448" t="str">
        <f t="shared" ca="1" si="22"/>
        <v/>
      </c>
    </row>
    <row r="91" spans="3:16" ht="27.75">
      <c r="C91" s="449">
        <v>5213483</v>
      </c>
      <c r="D91" s="450" t="str">
        <f ca="1">VLOOKUP($C91,'PLANILHA ORÇAMENTÁRIA'!$D:$M,2,0)</f>
        <v>SICRO 3</v>
      </c>
      <c r="E91" s="451" t="str">
        <f ca="1">VLOOKUP($C91,'PLANILHA ORÇAMENTÁRIA'!$D:$M,3,0)</f>
        <v>PLACA EM ALUMÍNIO, ESPESSURA DE 1,5 MM, MODULADA, AÉREA - PELÍCULA RETRORREFLETIVA TIPO I + III - FORNECIMENTO E IMPLANTAÇÃO</v>
      </c>
      <c r="F91" s="450" t="str">
        <f ca="1">VLOOKUP($C91,'PLANILHA ORÇAMENTÁRIA'!$D:$M,4,0)</f>
        <v>M²</v>
      </c>
      <c r="G91" s="452">
        <f ca="1">SUMIF('PLANILHA ORÇAMENTÁRIA'!$D$17:$D$376,'CURVA ABC'!C91,'PLANILHA ORÇAMENTÁRIA'!$H$17:$H$376)</f>
        <v>50.74</v>
      </c>
      <c r="H91" s="445">
        <f ca="1">VLOOKUP($C91,'PLANILHA ORÇAMENTÁRIA'!$D:$M,8,0)</f>
        <v>1201.1199999999999</v>
      </c>
      <c r="I91" s="445">
        <f t="shared" ca="1" si="18"/>
        <v>60944.83</v>
      </c>
      <c r="J91" s="453">
        <f ca="1">I91/'PLANILHA ORÇAMENTÁRIA'!$L$377</f>
        <v>1.2965216711098052E-3</v>
      </c>
      <c r="K91" s="453">
        <f t="shared" ca="1" si="19"/>
        <v>0.95369038766051373</v>
      </c>
      <c r="L91" s="434" t="str">
        <f t="shared" ca="1" si="17"/>
        <v>C</v>
      </c>
      <c r="M91" s="447" t="str">
        <f t="shared" ca="1" si="20"/>
        <v>PLACA EM ALUMÍNIO, ESPESSURA DE 1,5 MM, MODULADA, AÉREA - PELÍCULA RETRORREFLETIVA TIPO I + III - FORNECIMENTO E IMPLANTAÇÃO</v>
      </c>
      <c r="N91" s="448" t="e">
        <f>UPPER(#REF!)</f>
        <v>#REF!</v>
      </c>
      <c r="O91" s="448" t="str">
        <f t="shared" ca="1" si="21"/>
        <v>M²</v>
      </c>
      <c r="P91" s="448" t="str">
        <f t="shared" ca="1" si="22"/>
        <v>ERRO</v>
      </c>
    </row>
    <row r="92" spans="3:16" ht="15">
      <c r="C92" s="449">
        <v>2015642</v>
      </c>
      <c r="D92" s="450" t="str">
        <f ca="1">VLOOKUP($C92,'PLANILHA ORÇAMENTÁRIA'!$D:$M,2,0)</f>
        <v>SICRO 3</v>
      </c>
      <c r="E92" s="451" t="str">
        <f ca="1">VLOOKUP($C92,'PLANILHA ORÇAMENTÁRIA'!$D:$M,3,0)</f>
        <v>DRENO EM TUBO DE AÇO GALVANIZADO D = 100 MM EM OAE - FORNECIMENTO E INSTALAÇÃO</v>
      </c>
      <c r="F92" s="450" t="str">
        <f ca="1">VLOOKUP($C92,'PLANILHA ORÇAMENTÁRIA'!$D:$M,4,0)</f>
        <v>M</v>
      </c>
      <c r="G92" s="452">
        <f ca="1">SUMIF('PLANILHA ORÇAMENTÁRIA'!$D$17:$D$376,'CURVA ABC'!C92,'PLANILHA ORÇAMENTÁRIA'!$H$17:$H$376)</f>
        <v>294</v>
      </c>
      <c r="H92" s="445">
        <f ca="1">VLOOKUP($C92,'PLANILHA ORÇAMENTÁRIA'!$D:$M,8,0)</f>
        <v>191.16</v>
      </c>
      <c r="I92" s="445">
        <f t="shared" ca="1" si="18"/>
        <v>56201.04</v>
      </c>
      <c r="J92" s="453">
        <f ca="1">I92/'PLANILHA ORÇAMENTÁRIA'!$L$377</f>
        <v>1.1956037337196447E-3</v>
      </c>
      <c r="K92" s="453">
        <f t="shared" ca="1" si="19"/>
        <v>0.95488599139423336</v>
      </c>
      <c r="L92" s="434" t="str">
        <f t="shared" ca="1" si="17"/>
        <v>C</v>
      </c>
      <c r="M92" s="447" t="str">
        <f t="shared" ca="1" si="20"/>
        <v>DRENO EM TUBO DE AÇO GALVANIZADO D = 100 MM EM OAE - FORNECIMENTO E INSTALAÇÃO</v>
      </c>
      <c r="N92" s="448" t="e">
        <f>UPPER(#REF!)</f>
        <v>#REF!</v>
      </c>
      <c r="O92" s="448" t="str">
        <f t="shared" ca="1" si="21"/>
        <v>M</v>
      </c>
      <c r="P92" s="448" t="str">
        <f t="shared" ca="1" si="22"/>
        <v/>
      </c>
    </row>
    <row r="93" spans="3:16" ht="15">
      <c r="C93" s="449" t="s">
        <v>22497</v>
      </c>
      <c r="D93" s="450" t="str">
        <f ca="1">VLOOKUP($C93,'PLANILHA ORÇAMENTÁRIA'!$D:$M,2,0)</f>
        <v>SUDECAP</v>
      </c>
      <c r="E93" s="451" t="str">
        <f ca="1">VLOOKUP($C93,'PLANILHA ORÇAMENTÁRIA'!$D:$M,3,0)</f>
        <v>ANDAIME METÁLICO TIPO FACHADEIRO, INCLUINDO SAPATAS AJUSTÁVEIS, PISO METÁLICO E ESCADA</v>
      </c>
      <c r="F93" s="450" t="str">
        <f ca="1">VLOOKUP($C93,'PLANILHA ORÇAMENTÁRIA'!$D:$M,4,0)</f>
        <v>M2MES</v>
      </c>
      <c r="G93" s="452">
        <f ca="1">SUMIF('PLANILHA ORÇAMENTÁRIA'!$D$17:$D$376,'CURVA ABC'!C93,'PLANILHA ORÇAMENTÁRIA'!$H$17:$H$376)</f>
        <v>2800</v>
      </c>
      <c r="H93" s="445">
        <f ca="1">VLOOKUP($C93,'PLANILHA ORÇAMENTÁRIA'!$D:$M,8,0)</f>
        <v>20.239999999999998</v>
      </c>
      <c r="I93" s="445">
        <f t="shared" ca="1" si="18"/>
        <v>56672</v>
      </c>
      <c r="J93" s="453">
        <f ca="1">I93/'PLANILHA ORÇAMENTÁRIA'!$L$377</f>
        <v>1.2056227926984927E-3</v>
      </c>
      <c r="K93" s="453">
        <f t="shared" ca="1" si="19"/>
        <v>0.95609161418693189</v>
      </c>
      <c r="L93" s="434" t="str">
        <f t="shared" ca="1" si="17"/>
        <v>C</v>
      </c>
      <c r="M93" s="447" t="str">
        <f t="shared" ca="1" si="20"/>
        <v>ANDAIME METÁLICO TIPO FACHADEIRO, INCLUINDO SAPATAS AJUSTÁVEIS, PISO METÁLICO E ESCADA</v>
      </c>
      <c r="N93" s="448" t="e">
        <f>UPPER(#REF!)</f>
        <v>#REF!</v>
      </c>
      <c r="O93" s="448" t="str">
        <f t="shared" ca="1" si="21"/>
        <v>M2MES</v>
      </c>
      <c r="P93" s="448" t="str">
        <f t="shared" ca="1" si="22"/>
        <v>ERRO</v>
      </c>
    </row>
    <row r="94" spans="3:16" ht="27.75">
      <c r="C94" s="449">
        <v>308320</v>
      </c>
      <c r="D94" s="450" t="str">
        <f ca="1">VLOOKUP($C94,'PLANILHA ORÇAMENTÁRIA'!$D:$M,2,0)</f>
        <v>SICRO 3</v>
      </c>
      <c r="E94" s="451" t="str">
        <f ca="1">VLOOKUP($C94,'PLANILHA ORÇAMENTÁRIA'!$D:$M,3,0)</f>
        <v>APARELHO DE APOIO METÁLICO ELASTOMÉRICO UNIDIRECIONAL COM CAPACIDADE DE 10.000 KN - FORNECIMENTO E INSTALAÇÃO</v>
      </c>
      <c r="F94" s="450" t="str">
        <f ca="1">VLOOKUP($C94,'PLANILHA ORÇAMENTÁRIA'!$D:$M,4,0)</f>
        <v>UN</v>
      </c>
      <c r="G94" s="452">
        <f ca="1">SUMIF('PLANILHA ORÇAMENTÁRIA'!$D$17:$D$376,'CURVA ABC'!C94,'PLANILHA ORÇAMENTÁRIA'!$H$17:$H$376)</f>
        <v>1</v>
      </c>
      <c r="H94" s="445">
        <f ca="1">VLOOKUP($C94,'PLANILHA ORÇAMENTÁRIA'!$D:$M,8,0)</f>
        <v>57573.68</v>
      </c>
      <c r="I94" s="445">
        <f t="shared" ca="1" si="18"/>
        <v>57573.68</v>
      </c>
      <c r="J94" s="453">
        <f ca="1">I94/'PLANILHA ORÇAMENTÁRIA'!$L$377</f>
        <v>1.224804857205134E-3</v>
      </c>
      <c r="K94" s="453">
        <f t="shared" ca="1" si="19"/>
        <v>0.957316419044137</v>
      </c>
      <c r="L94" s="434" t="str">
        <f t="shared" ca="1" si="17"/>
        <v>C</v>
      </c>
      <c r="M94" s="447" t="str">
        <f t="shared" ca="1" si="20"/>
        <v>APARELHO DE APOIO METÁLICO ELASTOMÉRICO UNIDIRECIONAL COM CAPACIDADE DE 10.000 KN - FORNECIMENTO E INSTALAÇÃO</v>
      </c>
      <c r="N94" s="448" t="e">
        <f>UPPER(#REF!)</f>
        <v>#REF!</v>
      </c>
      <c r="O94" s="448" t="str">
        <f t="shared" ca="1" si="21"/>
        <v>UN</v>
      </c>
      <c r="P94" s="448" t="str">
        <f t="shared" ca="1" si="22"/>
        <v>ERRO</v>
      </c>
    </row>
    <row r="95" spans="3:16" ht="27.75">
      <c r="C95" s="449">
        <v>5605956</v>
      </c>
      <c r="D95" s="450" t="str">
        <f ca="1">VLOOKUP($C95,'PLANILHA ORÇAMENTÁRIA'!$D:$M,2,0)</f>
        <v>SICRO 3</v>
      </c>
      <c r="E95" s="451" t="str">
        <f ca="1">VLOOKUP($C95,'PLANILHA ORÇAMENTÁRIA'!$D:$M,3,0)</f>
        <v>PROTENSÃO DE TIRANTE COM 12 CORDOALHAS D = 12,7 MM AÇO CP 190 RB, COM CAPACIDADE DE 1.040 KN - INCLUSIVE ANCORAGEM E GRAUTEAMENTO DA CABEÇA</v>
      </c>
      <c r="F95" s="450" t="str">
        <f ca="1">VLOOKUP($C95,'PLANILHA ORÇAMENTÁRIA'!$D:$M,4,0)</f>
        <v>UN</v>
      </c>
      <c r="G95" s="452">
        <f ca="1">SUMIF('PLANILHA ORÇAMENTÁRIA'!$D$17:$D$376,'CURVA ABC'!C95,'PLANILHA ORÇAMENTÁRIA'!$H$17:$H$376)</f>
        <v>48</v>
      </c>
      <c r="H95" s="445">
        <f ca="1">VLOOKUP($C95,'PLANILHA ORÇAMENTÁRIA'!$D:$M,8,0)</f>
        <v>1250.3800000000001</v>
      </c>
      <c r="I95" s="445">
        <f t="shared" ca="1" si="18"/>
        <v>60018.239999999998</v>
      </c>
      <c r="J95" s="453">
        <f ca="1">I95/'PLANILHA ORÇAMENTÁRIA'!$L$377</f>
        <v>1.2768096788828413E-3</v>
      </c>
      <c r="K95" s="453">
        <f t="shared" ca="1" si="19"/>
        <v>0.95859322872301989</v>
      </c>
      <c r="L95" s="434" t="str">
        <f t="shared" ca="1" si="17"/>
        <v>C</v>
      </c>
      <c r="M95" s="447" t="str">
        <f t="shared" ca="1" si="20"/>
        <v>PROTENSÃO DE TIRANTE COM 12 CORDOALHAS D = 12,7 MM AÇO CP 190 RB, COM CAPACIDADE DE 1.040 KN - INCLUSIVE ANCORAGEM E GRAUTEAMENTO DA CABEÇA</v>
      </c>
      <c r="N95" s="448" t="e">
        <f>UPPER(#REF!)</f>
        <v>#REF!</v>
      </c>
      <c r="O95" s="448" t="str">
        <f t="shared" ca="1" si="21"/>
        <v>UN</v>
      </c>
      <c r="P95" s="448" t="str">
        <f t="shared" ca="1" si="22"/>
        <v>ERRO</v>
      </c>
    </row>
    <row r="96" spans="3:16" ht="15">
      <c r="C96" s="449" t="s">
        <v>34551</v>
      </c>
      <c r="D96" s="450" t="str">
        <f ca="1">VLOOKUP($C96,'PLANILHA ORÇAMENTÁRIA'!$D:$M,2,0)</f>
        <v>EXTRA</v>
      </c>
      <c r="E96" s="451" t="str">
        <f ca="1">VLOOKUP($C96,'PLANILHA ORÇAMENTÁRIA'!$D:$M,3,0)</f>
        <v>LOCAÇÃO, MONTAGEM, IÇAMENTO, DESFORMA E LIMPEZA DE FORMA PARA BLOCO METÁLICA LOCADA</v>
      </c>
      <c r="F96" s="450" t="str">
        <f ca="1">VLOOKUP($C96,'PLANILHA ORÇAMENTÁRIA'!$D:$M,4,0)</f>
        <v>M2</v>
      </c>
      <c r="G96" s="452">
        <f ca="1">SUMIF('PLANILHA ORÇAMENTÁRIA'!$D$17:$D$376,'CURVA ABC'!C96,'PLANILHA ORÇAMENTÁRIA'!$H$17:$H$376)</f>
        <v>450.86</v>
      </c>
      <c r="H96" s="445">
        <f ca="1">VLOOKUP($C96,'PLANILHA ORÇAMENTÁRIA'!$D:$M,8,0)</f>
        <v>111.35</v>
      </c>
      <c r="I96" s="445">
        <f t="shared" ca="1" si="18"/>
        <v>50203.26</v>
      </c>
      <c r="J96" s="453">
        <f ca="1">I96/'PLANILHA ORÇAMENTÁRIA'!$L$377</f>
        <v>1.0680087966503482E-3</v>
      </c>
      <c r="K96" s="453">
        <f t="shared" ca="1" si="19"/>
        <v>0.95966123751967025</v>
      </c>
      <c r="L96" s="434" t="str">
        <f t="shared" ca="1" si="17"/>
        <v>C</v>
      </c>
      <c r="M96" s="447" t="str">
        <f t="shared" ca="1" si="20"/>
        <v>LOCAÇÃO, MONTAGEM, IÇAMENTO, DESFORMA E LIMPEZA DE FORMA PARA BLOCO METÁLICA LOCADA</v>
      </c>
      <c r="N96" s="448" t="e">
        <f>UPPER(#REF!)</f>
        <v>#REF!</v>
      </c>
      <c r="O96" s="448" t="str">
        <f t="shared" ca="1" si="21"/>
        <v>M2</v>
      </c>
      <c r="P96" s="448" t="str">
        <f t="shared" ca="1" si="22"/>
        <v/>
      </c>
    </row>
    <row r="97" spans="1:16" ht="27.75">
      <c r="C97" s="449">
        <v>96521</v>
      </c>
      <c r="D97" s="450" t="str">
        <f ca="1">VLOOKUP($C97,'PLANILHA ORÇAMENTÁRIA'!$D:$M,2,0)</f>
        <v>SINAPI</v>
      </c>
      <c r="E97" s="451" t="str">
        <f ca="1">VLOOKUP($C97,'PLANILHA ORÇAMENTÁRIA'!$D:$M,3,0)</f>
        <v>ESCAVAÇÃO MECANIZADA PARA BLOCO DE COROAMENTO OU SAPATA COM RETROESCAVADEIRA (INCLUINDO ESCAVAÇÃO PARA COLOCAÇÃO DE FÔRMAS). AF_01/2024</v>
      </c>
      <c r="F97" s="450" t="str">
        <f ca="1">VLOOKUP($C97,'PLANILHA ORÇAMENTÁRIA'!$D:$M,4,0)</f>
        <v>M3</v>
      </c>
      <c r="G97" s="452">
        <f ca="1">SUMIF('PLANILHA ORÇAMENTÁRIA'!$D$17:$D$376,'CURVA ABC'!C97,'PLANILHA ORÇAMENTÁRIA'!$H$17:$H$376)</f>
        <v>911.00900000000001</v>
      </c>
      <c r="H97" s="445">
        <f ca="1">VLOOKUP($C97,'PLANILHA ORÇAMENTÁRIA'!$D:$M,8,0)</f>
        <v>54.97</v>
      </c>
      <c r="I97" s="445">
        <f t="shared" ca="1" si="18"/>
        <v>50078.16</v>
      </c>
      <c r="J97" s="453">
        <f ca="1">I97/'PLANILHA ORÇAMENTÁRIA'!$L$377</f>
        <v>1.0653474575169741E-3</v>
      </c>
      <c r="K97" s="453">
        <f t="shared" ca="1" si="19"/>
        <v>0.96072658497718721</v>
      </c>
      <c r="L97" s="434" t="str">
        <f t="shared" ca="1" si="17"/>
        <v>C</v>
      </c>
      <c r="M97" s="447" t="str">
        <f t="shared" ca="1" si="20"/>
        <v>ESCAVAÇÃO MECANIZADA PARA BLOCO DE COROAMENTO OU SAPATA COM RETROESCAVADEIRA (INCLUINDO ESCAVAÇÃO PARA COLOCAÇÃO DE FÔRMAS). AF_01/2024</v>
      </c>
      <c r="N97" s="448" t="e">
        <f>UPPER(#REF!)</f>
        <v>#REF!</v>
      </c>
      <c r="O97" s="448" t="str">
        <f t="shared" ca="1" si="21"/>
        <v>M3</v>
      </c>
      <c r="P97" s="448" t="str">
        <f t="shared" ca="1" si="22"/>
        <v/>
      </c>
    </row>
    <row r="98" spans="1:16" ht="41.25">
      <c r="C98" s="449" t="s">
        <v>6239</v>
      </c>
      <c r="D98" s="450" t="str">
        <f ca="1">VLOOKUP($C98,'PLANILHA ORÇAMENTÁRIA'!$D:$M,2,0)</f>
        <v>SEINFRA-MG</v>
      </c>
      <c r="E98" s="451" t="str">
        <f ca="1">VLOOKUP($C98,'PLANILHA ORÇAMENTÁRIA'!$D:$M,3,0)</f>
        <v>SARJETA DE CONCRETO URBANO (SCU), TIPO 3, COM FCK 15 MPA, LARGURA DE 50CM COM INCLINAÇÃO DE 25%, ESP. 7CM, PADRÃO DER-MG, EXCLUSIVE MEIO-FIO, INCLUSIVE ESCAVAÇÃO, APILAOMENTO E TRANSPORTE COM RETIRADA DO MATERIAL ESCAVADO (EM CAÇAMBA)</v>
      </c>
      <c r="F98" s="450" t="str">
        <f ca="1">VLOOKUP($C98,'PLANILHA ORÇAMENTÁRIA'!$D:$M,4,0)</f>
        <v>M</v>
      </c>
      <c r="G98" s="452">
        <f ca="1">SUMIF('PLANILHA ORÇAMENTÁRIA'!$D$17:$D$376,'CURVA ABC'!C98,'PLANILHA ORÇAMENTÁRIA'!$H$17:$H$376)</f>
        <v>775</v>
      </c>
      <c r="H98" s="445">
        <f ca="1">VLOOKUP($C98,'PLANILHA ORÇAMENTÁRIA'!$D:$M,8,0)</f>
        <v>64.61</v>
      </c>
      <c r="I98" s="445">
        <f t="shared" ca="1" si="18"/>
        <v>50072.75</v>
      </c>
      <c r="J98" s="453">
        <f ca="1">I98/'PLANILHA ORÇAMENTÁRIA'!$L$377</f>
        <v>1.0652323668318296E-3</v>
      </c>
      <c r="K98" s="453">
        <f t="shared" ca="1" si="19"/>
        <v>0.96179181734401908</v>
      </c>
      <c r="L98" s="434" t="str">
        <f t="shared" ca="1" si="17"/>
        <v>C</v>
      </c>
      <c r="M98" s="447" t="str">
        <f t="shared" ca="1" si="20"/>
        <v>SARJETA DE CONCRETO URBANO (SCU), TIPO 3, COM FCK 15 MPA, LARGURA DE 50CM COM INCLINAÇÃO DE 25%, ESP. 7CM, PADRÃO DER-MG, EXCLUSIVE MEIO-FIO, INCLUSIVE ESCAVAÇÃO, APILAOMENTO E TRANSPORTE COM RETIRADA DO MATERIAL ESCAVADO (EM CAÇAMBA)</v>
      </c>
      <c r="N98" s="448" t="e">
        <f>UPPER(#REF!)</f>
        <v>#REF!</v>
      </c>
      <c r="O98" s="448" t="str">
        <f t="shared" ca="1" si="21"/>
        <v>M</v>
      </c>
      <c r="P98" s="448" t="str">
        <f t="shared" ca="1" si="22"/>
        <v/>
      </c>
    </row>
    <row r="99" spans="1:16" ht="15">
      <c r="C99" s="449" t="s">
        <v>8896</v>
      </c>
      <c r="D99" s="450" t="str">
        <f ca="1">VLOOKUP($C99,'PLANILHA ORÇAMENTÁRIA'!$D:$M,2,0)</f>
        <v>SUDECAP</v>
      </c>
      <c r="E99" s="451" t="str">
        <f ca="1">VLOOKUP($C99,'PLANILHA ORÇAMENTÁRIA'!$D:$M,3,0)</f>
        <v>GASOLINA</v>
      </c>
      <c r="F99" s="450" t="str">
        <f ca="1">VLOOKUP($C99,'PLANILHA ORÇAMENTÁRIA'!$D:$M,4,0)</f>
        <v>L</v>
      </c>
      <c r="G99" s="452">
        <f ca="1">SUMIF('PLANILHA ORÇAMENTÁRIA'!$D$17:$D$376,'CURVA ABC'!C99,'PLANILHA ORÇAMENTÁRIA'!$H$17:$H$376)</f>
        <v>6720</v>
      </c>
      <c r="H99" s="445">
        <f ca="1">VLOOKUP($C99,'PLANILHA ORÇAMENTÁRIA'!$D:$M,8,0)</f>
        <v>7.05</v>
      </c>
      <c r="I99" s="445">
        <f t="shared" ca="1" si="18"/>
        <v>47376</v>
      </c>
      <c r="J99" s="453">
        <f ca="1">I99/'PLANILHA ORÇAMENTÁRIA'!$L$377</f>
        <v>1.0078625322360918E-3</v>
      </c>
      <c r="K99" s="453">
        <f t="shared" ca="1" si="19"/>
        <v>0.96279967987625514</v>
      </c>
      <c r="L99" s="434" t="str">
        <f t="shared" ca="1" si="17"/>
        <v>C</v>
      </c>
      <c r="M99" s="447" t="str">
        <f t="shared" ca="1" si="20"/>
        <v>GASOLINA</v>
      </c>
      <c r="N99" s="448" t="e">
        <f>UPPER(#REF!)</f>
        <v>#REF!</v>
      </c>
      <c r="O99" s="448" t="str">
        <f t="shared" ca="1" si="21"/>
        <v>L</v>
      </c>
      <c r="P99" s="448" t="str">
        <f t="shared" ca="1" si="22"/>
        <v/>
      </c>
    </row>
    <row r="100" spans="1:16" ht="27.75">
      <c r="C100" s="449">
        <v>2407980</v>
      </c>
      <c r="D100" s="450" t="str">
        <f ca="1">VLOOKUP($C100,'PLANILHA ORÇAMENTÁRIA'!$D:$M,2,0)</f>
        <v>SICRO 3</v>
      </c>
      <c r="E100" s="451" t="str">
        <f ca="1">VLOOKUP($C100,'PLANILHA ORÇAMENTÁRIA'!$D:$M,3,0)</f>
        <v>PINTURA DE ACABAMENTO COM TINTA DE POLIURETANO ACRÍLICO DE DOIS COMPONENTES COM PISTOLA AIRLESS, UMA DEMÃO, ESPESSURA DE 70 µM - EM ESPAÇO CONFINADO</v>
      </c>
      <c r="F100" s="450" t="str">
        <f ca="1">VLOOKUP($C100,'PLANILHA ORÇAMENTÁRIA'!$D:$M,4,0)</f>
        <v>M²</v>
      </c>
      <c r="G100" s="452">
        <f ca="1">SUMIF('PLANILHA ORÇAMENTÁRIA'!$D$17:$D$376,'CURVA ABC'!C100,'PLANILHA ORÇAMENTÁRIA'!$H$17:$H$376)</f>
        <v>2797.6686510455152</v>
      </c>
      <c r="H100" s="445">
        <f ca="1">VLOOKUP($C100,'PLANILHA ORÇAMENTÁRIA'!$D:$M,8,0)</f>
        <v>16.09</v>
      </c>
      <c r="I100" s="445">
        <f t="shared" ca="1" si="18"/>
        <v>45014.49</v>
      </c>
      <c r="J100" s="453">
        <f ca="1">I100/'PLANILHA ORÇAMENTÁRIA'!$L$377</f>
        <v>9.5762449085436141E-4</v>
      </c>
      <c r="K100" s="453">
        <f t="shared" ca="1" si="19"/>
        <v>0.96375730436710949</v>
      </c>
      <c r="L100" s="434" t="str">
        <f t="shared" ca="1" si="17"/>
        <v>C</v>
      </c>
      <c r="M100" s="447" t="str">
        <f t="shared" ca="1" si="20"/>
        <v>PINTURA DE ACABAMENTO COM TINTA DE POLIURETANO ACRÍLICO DE DOIS COMPONENTES COM PISTOLA AIRLESS, UMA DEMÃO, ESPESSURA DE 70 µM - EM ESPAÇO CONFINADO</v>
      </c>
      <c r="N100" s="448" t="e">
        <f>UPPER(#REF!)</f>
        <v>#REF!</v>
      </c>
      <c r="O100" s="448" t="str">
        <f t="shared" ca="1" si="21"/>
        <v>M²</v>
      </c>
      <c r="P100" s="448" t="str">
        <f t="shared" ca="1" si="22"/>
        <v/>
      </c>
    </row>
    <row r="101" spans="1:16" ht="15">
      <c r="C101" s="449">
        <v>3719529</v>
      </c>
      <c r="D101" s="450" t="str">
        <f ca="1">VLOOKUP($C101,'PLANILHA ORÇAMENTÁRIA'!$D:$M,2,0)</f>
        <v>SICRO 3</v>
      </c>
      <c r="E101" s="451" t="str">
        <f ca="1">VLOOKUP($C101,'PLANILHA ORÇAMENTÁRIA'!$D:$M,3,0)</f>
        <v>BARREIRA SIMPLES DE CONCRETO, ARMADA, PRÉ-MOLDADA (PERFIL NEW JERSEY) - L &gt; 3,00 M E H = 810 MM</v>
      </c>
      <c r="F101" s="450" t="str">
        <f ca="1">VLOOKUP($C101,'PLANILHA ORÇAMENTÁRIA'!$D:$M,4,0)</f>
        <v>M</v>
      </c>
      <c r="G101" s="452">
        <f ca="1">SUMIF('PLANILHA ORÇAMENTÁRIA'!$D$17:$D$376,'CURVA ABC'!C101,'PLANILHA ORÇAMENTÁRIA'!$H$17:$H$376)</f>
        <v>180</v>
      </c>
      <c r="H101" s="445">
        <f ca="1">VLOOKUP($C101,'PLANILHA ORÇAMENTÁRIA'!$D:$M,8,0)</f>
        <v>249.49</v>
      </c>
      <c r="I101" s="445">
        <f t="shared" ca="1" si="18"/>
        <v>44908.2</v>
      </c>
      <c r="J101" s="453">
        <f ca="1">I101/'PLANILHA ORÇAMENTÁRIA'!$L$377</f>
        <v>9.5536330990722833E-4</v>
      </c>
      <c r="K101" s="453">
        <f t="shared" ca="1" si="19"/>
        <v>0.96471266767701669</v>
      </c>
      <c r="L101" s="434" t="str">
        <f t="shared" ca="1" si="17"/>
        <v>C</v>
      </c>
      <c r="M101" s="447" t="str">
        <f t="shared" ca="1" si="20"/>
        <v>BARREIRA SIMPLES DE CONCRETO, ARMADA, PRÉ-MOLDADA (PERFIL NEW JERSEY) - L &gt; 3,00 M E H = 810 MM</v>
      </c>
      <c r="N101" s="448" t="e">
        <f>UPPER(#REF!)</f>
        <v>#REF!</v>
      </c>
      <c r="O101" s="448" t="str">
        <f t="shared" ca="1" si="21"/>
        <v>M</v>
      </c>
      <c r="P101" s="448" t="str">
        <f t="shared" ca="1" si="22"/>
        <v/>
      </c>
    </row>
    <row r="102" spans="1:16" ht="27.75">
      <c r="A102" s="87"/>
      <c r="B102" s="87"/>
      <c r="C102" s="449" t="s">
        <v>43482</v>
      </c>
      <c r="D102" s="450" t="str">
        <f ca="1">VLOOKUP($C102,'PLANILHA ORÇAMENTÁRIA'!$D:$M,2,0)</f>
        <v>EXTRA</v>
      </c>
      <c r="E102" s="451" t="str">
        <f ca="1">VLOOKUP($C102,'PLANILHA ORÇAMENTÁRIA'!$D:$M,3,0)</f>
        <v>LOCAÇÃO, MONTAGEM, DESMONTAGEM DE CONJUNTO DE ESCORAMENTO 6 TORRES GABARITO - PREVISÃO DE 40 DIAS</v>
      </c>
      <c r="F102" s="450" t="str">
        <f ca="1">VLOOKUP($C102,'PLANILHA ORÇAMENTÁRIA'!$D:$M,4,0)</f>
        <v>UN</v>
      </c>
      <c r="G102" s="452">
        <f ca="1">SUMIF('PLANILHA ORÇAMENTÁRIA'!$D$17:$D$376,'CURVA ABC'!C102,'PLANILHA ORÇAMENTÁRIA'!$H$17:$H$376)</f>
        <v>1</v>
      </c>
      <c r="H102" s="445">
        <f ca="1">VLOOKUP($C102,'PLANILHA ORÇAMENTÁRIA'!$D:$M,8,0)</f>
        <v>43751.71</v>
      </c>
      <c r="I102" s="445">
        <f t="shared" ca="1" si="18"/>
        <v>43751.71</v>
      </c>
      <c r="J102" s="453">
        <f ca="1">I102/'PLANILHA ORÇAMENTÁRIA'!$L$377</f>
        <v>9.3076049540398377E-4</v>
      </c>
      <c r="K102" s="453">
        <f t="shared" ca="1" si="19"/>
        <v>0.96564342817242066</v>
      </c>
      <c r="L102" s="434" t="str">
        <f t="shared" ca="1" si="17"/>
        <v>C</v>
      </c>
      <c r="M102" s="447" t="str">
        <f t="shared" ca="1" si="20"/>
        <v>LOCAÇÃO, MONTAGEM, DESMONTAGEM DE CONJUNTO DE ESCORAMENTO 6 TORRES GABARITO - PREVISÃO DE 40 DIAS</v>
      </c>
      <c r="N102" s="448" t="e">
        <f>UPPER(#REF!)</f>
        <v>#REF!</v>
      </c>
      <c r="O102" s="448" t="str">
        <f t="shared" ca="1" si="21"/>
        <v>UN</v>
      </c>
      <c r="P102" s="448" t="str">
        <f t="shared" ca="1" si="22"/>
        <v/>
      </c>
    </row>
    <row r="103" spans="1:16" ht="41.25">
      <c r="C103" s="449">
        <v>105985</v>
      </c>
      <c r="D103" s="450" t="str">
        <f ca="1">VLOOKUP($C103,'PLANILHA ORÇAMENTÁRIA'!$D:$M,2,0)</f>
        <v>SINAPI</v>
      </c>
      <c r="E103" s="451" t="str">
        <f ca="1">VLOOKUP($C103,'PLANILHA ORÇAMENTÁRIA'!$D:$M,3,0)</f>
        <v>GUINDAUTO HIDRÁULICO, CAPACIDADE MÁXIMA DE CARGA 8500 KG, MOMENTO MÁXIMO DE CARGA 30,4 TM, ALCANCE MÁXIMO HORIZONTAL 14,30 M, INCLUSIVE CAMINHÃO TRUCADO PBT 23.000 KG, POTÊNCIA DE 256 CV E CARROCERIA FIXA ABERTA DE MADEIRA - CHI DIURNO. AF_05/2025</v>
      </c>
      <c r="F103" s="450" t="str">
        <f ca="1">VLOOKUP($C103,'PLANILHA ORÇAMENTÁRIA'!$D:$M,4,0)</f>
        <v>CHI</v>
      </c>
      <c r="G103" s="452">
        <f ca="1">SUMIF('PLANILHA ORÇAMENTÁRIA'!$D$17:$D$376,'CURVA ABC'!C103,'PLANILHA ORÇAMENTÁRIA'!$H$17:$H$376)</f>
        <v>330</v>
      </c>
      <c r="H103" s="445">
        <f ca="1">VLOOKUP($C103,'PLANILHA ORÇAMENTÁRIA'!$D:$M,8,0)</f>
        <v>126.16</v>
      </c>
      <c r="I103" s="445">
        <f t="shared" ca="1" si="18"/>
        <v>41632.800000000003</v>
      </c>
      <c r="J103" s="453">
        <f ca="1">I103/'PLANILHA ORÇAMENTÁRIA'!$L$377</f>
        <v>8.8568345221375295E-4</v>
      </c>
      <c r="K103" s="453">
        <f t="shared" ca="1" si="19"/>
        <v>0.9665291116246344</v>
      </c>
      <c r="L103" s="434" t="str">
        <f t="shared" ca="1" si="17"/>
        <v>C</v>
      </c>
      <c r="M103" s="447" t="str">
        <f t="shared" ca="1" si="20"/>
        <v>GUINDAUTO HIDRÁULICO, CAPACIDADE MÁXIMA DE CARGA 8500 KG, MOMENTO MÁXIMO DE CARGA 30,4 TM, ALCANCE MÁXIMO HORIZONTAL 14,30 M, INCLUSIVE CAMINHÃO TRUCADO PBT 23.000 KG, POTÊNCIA DE 256 CV E CARROCERIA FIXA ABERTA DE MADEIRA - CHI DIURNO. AF_05/2025</v>
      </c>
      <c r="N103" s="448" t="e">
        <f>UPPER(#REF!)</f>
        <v>#REF!</v>
      </c>
      <c r="O103" s="448" t="str">
        <f t="shared" ca="1" si="21"/>
        <v>CHI</v>
      </c>
      <c r="P103" s="448" t="str">
        <f t="shared" ca="1" si="22"/>
        <v/>
      </c>
    </row>
    <row r="104" spans="1:16" ht="27.75">
      <c r="C104" s="449" t="s">
        <v>43506</v>
      </c>
      <c r="D104" s="450" t="str">
        <f ca="1">VLOOKUP($C104,'PLANILHA ORÇAMENTÁRIA'!$D:$M,2,0)</f>
        <v>EXTRA</v>
      </c>
      <c r="E104" s="451" t="str">
        <f ca="1">VLOOKUP($C104,'PLANILHA ORÇAMENTÁRIA'!$D:$M,3,0)</f>
        <v>FABRICAÇÃO DE ESCAMA DE CONCRETO ARMADO PARA SOLO REFORÇADO COM FITA METÁLICA - 2 A 5 LIGAÇÕES - AREIA E BRITA COMERCIAIS</v>
      </c>
      <c r="F104" s="450" t="str">
        <f ca="1">VLOOKUP($C104,'PLANILHA ORÇAMENTÁRIA'!$D:$M,4,0)</f>
        <v>M</v>
      </c>
      <c r="G104" s="452">
        <f ca="1">SUMIF('PLANILHA ORÇAMENTÁRIA'!$D$17:$D$376,'CURVA ABC'!C104,'PLANILHA ORÇAMENTÁRIA'!$H$17:$H$376)</f>
        <v>74.377600000000001</v>
      </c>
      <c r="H104" s="445">
        <f ca="1">VLOOKUP($C104,'PLANILHA ORÇAMENTÁRIA'!$D:$M,8,0)</f>
        <v>574.42999999999995</v>
      </c>
      <c r="I104" s="445">
        <f t="shared" ca="1" si="18"/>
        <v>42724.72</v>
      </c>
      <c r="J104" s="453">
        <f ca="1">I104/'PLANILHA ORÇAMENTÁRIA'!$L$377</f>
        <v>9.089126242882049E-4</v>
      </c>
      <c r="K104" s="453">
        <f t="shared" ca="1" si="19"/>
        <v>0.96743802424892256</v>
      </c>
      <c r="L104" s="434" t="str">
        <f t="shared" ca="1" si="17"/>
        <v>C</v>
      </c>
      <c r="M104" s="447" t="str">
        <f t="shared" ca="1" si="20"/>
        <v>FABRICAÇÃO DE ESCAMA DE CONCRETO ARMADO PARA SOLO REFORÇADO COM FITA METÁLICA - 2 A 5 LIGAÇÕES - AREIA E BRITA COMERCIAIS</v>
      </c>
      <c r="N104" s="448" t="e">
        <f>UPPER(#REF!)</f>
        <v>#REF!</v>
      </c>
      <c r="O104" s="448" t="str">
        <f t="shared" ca="1" si="21"/>
        <v>M</v>
      </c>
      <c r="P104" s="448" t="str">
        <f t="shared" ca="1" si="22"/>
        <v>ERRO</v>
      </c>
    </row>
    <row r="105" spans="1:16" ht="27.75">
      <c r="C105" s="449">
        <v>3806431</v>
      </c>
      <c r="D105" s="450" t="str">
        <f ca="1">VLOOKUP($C105,'PLANILHA ORÇAMENTÁRIA'!$D:$M,2,0)</f>
        <v>SICRO 3</v>
      </c>
      <c r="E105" s="451" t="str">
        <f ca="1">VLOOKUP($C105,'PLANILHA ORÇAMENTÁRIA'!$D:$M,3,0)</f>
        <v>PLACA DE AÇO DE APOIO PARA PROTENSÃO EXTERNA EM REFORÇO DE VIGA DE OAE - CONFECÇÃO E INSTALAÇÃO</v>
      </c>
      <c r="F105" s="450" t="str">
        <f ca="1">VLOOKUP($C105,'PLANILHA ORÇAMENTÁRIA'!$D:$M,4,0)</f>
        <v>UN</v>
      </c>
      <c r="G105" s="452">
        <f ca="1">SUMIF('PLANILHA ORÇAMENTÁRIA'!$D$17:$D$376,'CURVA ABC'!C105,'PLANILHA ORÇAMENTÁRIA'!$H$17:$H$376)</f>
        <v>6</v>
      </c>
      <c r="H105" s="445">
        <f ca="1">VLOOKUP($C105,'PLANILHA ORÇAMENTÁRIA'!$D:$M,8,0)</f>
        <v>7173.38</v>
      </c>
      <c r="I105" s="445">
        <f t="shared" ca="1" si="18"/>
        <v>43040.28</v>
      </c>
      <c r="J105" s="453">
        <f ca="1">I105/'PLANILHA ORÇAMENTÁRIA'!$L$377</f>
        <v>9.1562575120209412E-4</v>
      </c>
      <c r="K105" s="453">
        <f t="shared" ca="1" si="19"/>
        <v>0.96835365000012463</v>
      </c>
      <c r="L105" s="434" t="str">
        <f t="shared" ca="1" si="17"/>
        <v>C</v>
      </c>
      <c r="M105" s="447" t="str">
        <f t="shared" ca="1" si="20"/>
        <v>PLACA DE AÇO DE APOIO PARA PROTENSÃO EXTERNA EM REFORÇO DE VIGA DE OAE - CONFECÇÃO E INSTALAÇÃO</v>
      </c>
      <c r="N105" s="448" t="e">
        <f>UPPER(#REF!)</f>
        <v>#REF!</v>
      </c>
      <c r="O105" s="448" t="str">
        <f t="shared" ca="1" si="21"/>
        <v>UN</v>
      </c>
      <c r="P105" s="448" t="str">
        <f t="shared" ca="1" si="22"/>
        <v>ERRO</v>
      </c>
    </row>
    <row r="106" spans="1:16" ht="27.75">
      <c r="C106" s="449">
        <v>407743</v>
      </c>
      <c r="D106" s="450" t="str">
        <f ca="1">VLOOKUP($C106,'PLANILHA ORÇAMENTÁRIA'!$D:$M,2,0)</f>
        <v>SICRO 3</v>
      </c>
      <c r="E106" s="451" t="str">
        <f ca="1">VLOOKUP($C106,'PLANILHA ORÇAMENTÁRIA'!$D:$M,3,0)</f>
        <v>TRELIÇA NERVURADA TRÊS BARRAS LONGITUDINAIS INTERLIGADAS POR DUAS DIAGONAIS SINUSOIDAL - FORNECIMENTO E INSTALAÇÃO</v>
      </c>
      <c r="F106" s="450" t="str">
        <f ca="1">VLOOKUP($C106,'PLANILHA ORÇAMENTÁRIA'!$D:$M,4,0)</f>
        <v>KG</v>
      </c>
      <c r="G106" s="452">
        <f ca="1">SUMIF('PLANILHA ORÇAMENTÁRIA'!$D$17:$D$376,'CURVA ABC'!C106,'PLANILHA ORÇAMENTÁRIA'!$H$17:$H$376)</f>
        <v>2998.05566</v>
      </c>
      <c r="H106" s="445">
        <f ca="1">VLOOKUP($C106,'PLANILHA ORÇAMENTÁRIA'!$D:$M,8,0)</f>
        <v>12.84</v>
      </c>
      <c r="I106" s="445">
        <f t="shared" ca="1" si="18"/>
        <v>38495.03</v>
      </c>
      <c r="J106" s="453">
        <f ca="1">I106/'PLANILHA ORÇAMENTÁRIA'!$L$377</f>
        <v>8.1893149304087122E-4</v>
      </c>
      <c r="K106" s="453">
        <f t="shared" ca="1" si="19"/>
        <v>0.96917258149316554</v>
      </c>
      <c r="L106" s="434" t="str">
        <f t="shared" ca="1" si="17"/>
        <v>C</v>
      </c>
      <c r="M106" s="447" t="str">
        <f t="shared" ca="1" si="20"/>
        <v>TRELIÇA NERVURADA TRÊS BARRAS LONGITUDINAIS INTERLIGADAS POR DUAS DIAGONAIS SINUSOIDAL - FORNECIMENTO E INSTALAÇÃO</v>
      </c>
      <c r="N106" s="448" t="e">
        <f>UPPER(#REF!)</f>
        <v>#REF!</v>
      </c>
      <c r="O106" s="448" t="str">
        <f t="shared" ca="1" si="21"/>
        <v>KG</v>
      </c>
      <c r="P106" s="448" t="str">
        <f t="shared" ca="1" si="22"/>
        <v/>
      </c>
    </row>
    <row r="107" spans="1:16" ht="27.75">
      <c r="C107" s="449">
        <v>104796</v>
      </c>
      <c r="D107" s="450" t="str">
        <f ca="1">VLOOKUP($C107,'PLANILHA ORÇAMENTÁRIA'!$D:$M,2,0)</f>
        <v>SINAPI</v>
      </c>
      <c r="E107" s="451" t="str">
        <f ca="1">VLOOKUP($C107,'PLANILHA ORÇAMENTÁRIA'!$D:$M,3,0)</f>
        <v>DEMOLIÇÃO DE GUIAS, SARJETAS OU SARJETÕES, DE FORMA MECANIZADA, SEM REAPROVEITAMENTO. AF_09/2023</v>
      </c>
      <c r="F107" s="450" t="str">
        <f ca="1">VLOOKUP($C107,'PLANILHA ORÇAMENTÁRIA'!$D:$M,4,0)</f>
        <v>M</v>
      </c>
      <c r="G107" s="452">
        <f ca="1">SUMIF('PLANILHA ORÇAMENTÁRIA'!$D$17:$D$376,'CURVA ABC'!C107,'PLANILHA ORÇAMENTÁRIA'!$H$17:$H$376)</f>
        <v>2009</v>
      </c>
      <c r="H107" s="445">
        <f ca="1">VLOOKUP($C107,'PLANILHA ORÇAMENTÁRIA'!$D:$M,8,0)</f>
        <v>18.510000000000002</v>
      </c>
      <c r="I107" s="445">
        <f t="shared" ca="1" si="18"/>
        <v>37186.589999999997</v>
      </c>
      <c r="J107" s="453">
        <f ca="1">I107/'PLANILHA ORÇAMENTÁRIA'!$L$377</f>
        <v>7.9109614071735316E-4</v>
      </c>
      <c r="K107" s="453">
        <f t="shared" ca="1" si="19"/>
        <v>0.96996367763388291</v>
      </c>
      <c r="L107" s="434" t="str">
        <f t="shared" ca="1" si="17"/>
        <v>C</v>
      </c>
      <c r="M107" s="447" t="str">
        <f t="shared" ca="1" si="20"/>
        <v>DEMOLIÇÃO DE GUIAS, SARJETAS OU SARJETÕES, DE FORMA MECANIZADA, SEM REAPROVEITAMENTO. AF_09/2023</v>
      </c>
      <c r="N107" s="448" t="e">
        <f>UPPER(#REF!)</f>
        <v>#REF!</v>
      </c>
      <c r="O107" s="448" t="str">
        <f t="shared" ca="1" si="21"/>
        <v>M</v>
      </c>
      <c r="P107" s="448" t="str">
        <f t="shared" ca="1" si="22"/>
        <v/>
      </c>
    </row>
    <row r="108" spans="1:16" ht="15">
      <c r="C108" s="449">
        <v>307731</v>
      </c>
      <c r="D108" s="450" t="str">
        <f ca="1">VLOOKUP($C108,'PLANILHA ORÇAMENTÁRIA'!$D:$M,2,0)</f>
        <v>SICRO 3</v>
      </c>
      <c r="E108" s="451" t="str">
        <f ca="1">VLOOKUP($C108,'PLANILHA ORÇAMENTÁRIA'!$D:$M,3,0)</f>
        <v>Aparelho de apoio de neoprene fretado para estruturas moldadas no local - fornecimento e instalação</v>
      </c>
      <c r="F108" s="450" t="str">
        <f ca="1">VLOOKUP($C108,'PLANILHA ORÇAMENTÁRIA'!$D:$M,4,0)</f>
        <v>dm³</v>
      </c>
      <c r="G108" s="452">
        <f ca="1">SUMIF('PLANILHA ORÇAMENTÁRIA'!$D$17:$D$376,'CURVA ABC'!C108,'PLANILHA ORÇAMENTÁRIA'!$H$17:$H$376)</f>
        <v>217.84</v>
      </c>
      <c r="H108" s="445">
        <f ca="1">VLOOKUP($C108,'PLANILHA ORÇAMENTÁRIA'!$D:$M,8,0)</f>
        <v>184.12</v>
      </c>
      <c r="I108" s="445">
        <f t="shared" ca="1" si="18"/>
        <v>40108.699999999997</v>
      </c>
      <c r="J108" s="453">
        <f ca="1">I108/'PLANILHA ORÇAMENTÁRIA'!$L$377</f>
        <v>8.5326021501810467E-4</v>
      </c>
      <c r="K108" s="453">
        <f t="shared" ca="1" si="19"/>
        <v>0.970816937848901</v>
      </c>
      <c r="L108" s="434" t="str">
        <f t="shared" ca="1" si="17"/>
        <v>C</v>
      </c>
      <c r="M108" s="447" t="str">
        <f t="shared" ca="1" si="20"/>
        <v>APARELHO DE APOIO DE NEOPRENE FRETADO PARA ESTRUTURAS MOLDADAS NO LOCAL - FORNECIMENTO E INSTALAÇÃO</v>
      </c>
      <c r="N108" s="448" t="e">
        <f>UPPER(#REF!)</f>
        <v>#REF!</v>
      </c>
      <c r="O108" s="448" t="str">
        <f t="shared" ca="1" si="21"/>
        <v>DM³</v>
      </c>
      <c r="P108" s="448" t="str">
        <f t="shared" ca="1" si="22"/>
        <v>ERRO</v>
      </c>
    </row>
    <row r="109" spans="1:16" ht="15">
      <c r="C109" s="449" t="s">
        <v>22450</v>
      </c>
      <c r="D109" s="450" t="str">
        <f ca="1">VLOOKUP($C109,'PLANILHA ORÇAMENTÁRIA'!$D:$M,2,0)</f>
        <v>SUDECAP</v>
      </c>
      <c r="E109" s="451" t="str">
        <f ca="1">VLOOKUP($C109,'PLANILHA ORÇAMENTÁRIA'!$D:$M,3,0)</f>
        <v>ÁREA COBERTA EM TELHA DE FIBROCIMENTO</v>
      </c>
      <c r="F109" s="450" t="str">
        <f ca="1">VLOOKUP($C109,'PLANILHA ORÇAMENTÁRIA'!$D:$M,4,0)</f>
        <v>M2</v>
      </c>
      <c r="G109" s="452">
        <f ca="1">SUMIF('PLANILHA ORÇAMENTÁRIA'!$D$17:$D$376,'CURVA ABC'!C109,'PLANILHA ORÇAMENTÁRIA'!$H$17:$H$376)</f>
        <v>240</v>
      </c>
      <c r="H109" s="445">
        <f ca="1">VLOOKUP($C109,'PLANILHA ORÇAMENTÁRIA'!$D:$M,8,0)</f>
        <v>144.86000000000001</v>
      </c>
      <c r="I109" s="445">
        <f t="shared" ca="1" si="18"/>
        <v>34766.400000000001</v>
      </c>
      <c r="J109" s="453">
        <f ca="1">I109/'PLANILHA ORÇAMENTÁRIA'!$L$377</f>
        <v>7.3960975896514823E-4</v>
      </c>
      <c r="K109" s="453">
        <f t="shared" ca="1" si="19"/>
        <v>0.97155654760786614</v>
      </c>
      <c r="L109" s="434" t="str">
        <f t="shared" ca="1" si="17"/>
        <v>C</v>
      </c>
      <c r="M109" s="447" t="str">
        <f t="shared" ca="1" si="20"/>
        <v>ÁREA COBERTA EM TELHA DE FIBROCIMENTO</v>
      </c>
      <c r="N109" s="448" t="e">
        <f>UPPER(#REF!)</f>
        <v>#REF!</v>
      </c>
      <c r="O109" s="448" t="str">
        <f t="shared" ca="1" si="21"/>
        <v>M2</v>
      </c>
      <c r="P109" s="448" t="str">
        <f t="shared" ca="1" si="22"/>
        <v/>
      </c>
    </row>
    <row r="110" spans="1:16" ht="15">
      <c r="C110" s="449">
        <v>5213401</v>
      </c>
      <c r="D110" s="450" t="str">
        <f ca="1">VLOOKUP($C110,'PLANILHA ORÇAMENTÁRIA'!$D:$M,2,0)</f>
        <v>SICRO 3</v>
      </c>
      <c r="E110" s="451" t="str">
        <f ca="1">VLOOKUP($C110,'PLANILHA ORÇAMENTÁRIA'!$D:$M,3,0)</f>
        <v>PINTURA DE FAIXA COM TINTA ACRÍLICA - ESPESSURA DE 0,6 MM</v>
      </c>
      <c r="F110" s="450" t="str">
        <f ca="1">VLOOKUP($C110,'PLANILHA ORÇAMENTÁRIA'!$D:$M,4,0)</f>
        <v>M²</v>
      </c>
      <c r="G110" s="452">
        <f ca="1">SUMIF('PLANILHA ORÇAMENTÁRIA'!$D$17:$D$376,'CURVA ABC'!C110,'PLANILHA ORÇAMENTÁRIA'!$H$17:$H$376)</f>
        <v>1142.08</v>
      </c>
      <c r="H110" s="445">
        <f ca="1">VLOOKUP($C110,'PLANILHA ORÇAMENTÁRIA'!$D:$M,8,0)</f>
        <v>33.61</v>
      </c>
      <c r="I110" s="445">
        <f t="shared" ca="1" si="18"/>
        <v>38385.31</v>
      </c>
      <c r="J110" s="453">
        <f ca="1">I110/'PLANILHA ORÇAMENTÁRIA'!$L$377</f>
        <v>8.1659734332293504E-4</v>
      </c>
      <c r="K110" s="453">
        <f t="shared" ca="1" si="19"/>
        <v>0.97237314495118909</v>
      </c>
      <c r="L110" s="434" t="str">
        <f t="shared" ca="1" si="17"/>
        <v>C</v>
      </c>
      <c r="M110" s="447" t="str">
        <f t="shared" ca="1" si="20"/>
        <v>PINTURA DE FAIXA COM TINTA ACRÍLICA - ESPESSURA DE 0,6 MM</v>
      </c>
      <c r="N110" s="448" t="e">
        <f>UPPER(#REF!)</f>
        <v>#REF!</v>
      </c>
      <c r="O110" s="448" t="str">
        <f t="shared" ca="1" si="21"/>
        <v>M²</v>
      </c>
      <c r="P110" s="448" t="str">
        <f t="shared" ca="1" si="22"/>
        <v>ERRO</v>
      </c>
    </row>
    <row r="111" spans="1:16" ht="41.25">
      <c r="C111" s="449" t="s">
        <v>3505</v>
      </c>
      <c r="D111" s="450" t="str">
        <f ca="1">VLOOKUP($C111,'PLANILHA ORÇAMENTÁRIA'!$D:$M,2,0)</f>
        <v>SEINFRA-MG</v>
      </c>
      <c r="E111" s="451" t="str">
        <f ca="1">VLOOKUP($C111,'PLANILHA ORÇAMENTÁRIA'!$D:$M,3,0)</f>
        <v>BARRACÃO DE OBRA PARA DEPÓSITO E FERRAMENTARIA TIPO-II, ÁREA INTERNA 25,41M2, EM CHAPA DE COMPENSADO RESINADO, INCLUSIVE MOBILIÁRIO (OBRA DE MÉDIO PORTE, EFETIVO DE 30 A 60 HOMENS), PADRÃO DER-MG</v>
      </c>
      <c r="F111" s="450" t="str">
        <f ca="1">VLOOKUP($C111,'PLANILHA ORÇAMENTÁRIA'!$D:$M,4,0)</f>
        <v>UN</v>
      </c>
      <c r="G111" s="452">
        <f ca="1">SUMIF('PLANILHA ORÇAMENTÁRIA'!$D$17:$D$376,'CURVA ABC'!C111,'PLANILHA ORÇAMENTÁRIA'!$H$17:$H$376)</f>
        <v>2</v>
      </c>
      <c r="H111" s="445">
        <f ca="1">VLOOKUP($C111,'PLANILHA ORÇAMENTÁRIA'!$D:$M,8,0)</f>
        <v>18293.46</v>
      </c>
      <c r="I111" s="445">
        <f t="shared" ca="1" si="18"/>
        <v>36586.92</v>
      </c>
      <c r="J111" s="453">
        <f ca="1">I111/'PLANILHA ORÇAMENTÁRIA'!$L$377</f>
        <v>7.7833894456938761E-4</v>
      </c>
      <c r="K111" s="453">
        <f t="shared" ca="1" si="19"/>
        <v>0.97315148389575845</v>
      </c>
      <c r="L111" s="434" t="str">
        <f t="shared" ca="1" si="17"/>
        <v>C</v>
      </c>
      <c r="M111" s="447" t="str">
        <f t="shared" ca="1" si="20"/>
        <v>BARRACÃO DE OBRA PARA DEPÓSITO E FERRAMENTARIA TIPO-II, ÁREA INTERNA 25,41M2, EM CHAPA DE COMPENSADO RESINADO, INCLUSIVE MOBILIÁRIO (OBRA DE MÉDIO PORTE, EFETIVO DE 30 A 60 HOMENS), PADRÃO DER-MG</v>
      </c>
      <c r="N111" s="448" t="e">
        <f>UPPER(#REF!)</f>
        <v>#REF!</v>
      </c>
      <c r="O111" s="448" t="str">
        <f t="shared" ca="1" si="21"/>
        <v>UN</v>
      </c>
      <c r="P111" s="448" t="str">
        <f t="shared" ca="1" si="22"/>
        <v/>
      </c>
    </row>
    <row r="112" spans="1:16" ht="41.25">
      <c r="C112" s="449" t="s">
        <v>3565</v>
      </c>
      <c r="D112" s="450" t="str">
        <f ca="1">VLOOKUP($C112,'PLANILHA ORÇAMENTÁRIA'!$D:$M,2,0)</f>
        <v>SEINFRA-MG</v>
      </c>
      <c r="E112" s="451" t="str">
        <f ca="1">VLOOKUP($C112,'PLANILHA ORÇAMENTÁRIA'!$D:$M,3,0)</f>
        <v>TAPUME FIXO DE PROTEÇÃO PARA FECHAMENTO DE OBRA EM TELA GALVANIZADA, COM TRAMA LOSANGULAR DE 2"X2", FIO BWG 14, COM MÓDULO NA DIMENSÃO DE (300X220)CM, INCLUSIVE PINTURA ESMALTE COM DUAS (2) DEMÃOS, EXCLUSIVE ABERTURA PARA PORTÃO</v>
      </c>
      <c r="F112" s="450" t="str">
        <f ca="1">VLOOKUP($C112,'PLANILHA ORÇAMENTÁRIA'!$D:$M,4,0)</f>
        <v>M2</v>
      </c>
      <c r="G112" s="452">
        <f ca="1">SUMIF('PLANILHA ORÇAMENTÁRIA'!$D$17:$D$376,'CURVA ABC'!C112,'PLANILHA ORÇAMENTÁRIA'!$H$17:$H$376)</f>
        <v>303.60000000000002</v>
      </c>
      <c r="H112" s="445">
        <f ca="1">VLOOKUP($C112,'PLANILHA ORÇAMENTÁRIA'!$D:$M,8,0)</f>
        <v>120.5</v>
      </c>
      <c r="I112" s="445">
        <f t="shared" ca="1" si="18"/>
        <v>36583.800000000003</v>
      </c>
      <c r="J112" s="453">
        <f ca="1">I112/'PLANILHA ORÇAMENTÁRIA'!$L$377</f>
        <v>7.7827257064375913E-4</v>
      </c>
      <c r="K112" s="453">
        <f t="shared" ca="1" si="19"/>
        <v>0.97392975646640223</v>
      </c>
      <c r="L112" s="434" t="str">
        <f t="shared" ca="1" si="17"/>
        <v>C</v>
      </c>
      <c r="M112" s="447" t="str">
        <f t="shared" ca="1" si="20"/>
        <v>TAPUME FIXO DE PROTEÇÃO PARA FECHAMENTO DE OBRA EM TELA GALVANIZADA, COM TRAMA LOSANGULAR DE 2"X2", FIO BWG 14, COM MÓDULO NA DIMENSÃO DE (300X220)CM, INCLUSIVE PINTURA ESMALTE COM DUAS (2) DEMÃOS, EXCLUSIVE ABERTURA PARA PORTÃO</v>
      </c>
      <c r="N112" s="448" t="e">
        <f>UPPER(#REF!)</f>
        <v>#REF!</v>
      </c>
      <c r="O112" s="448" t="str">
        <f t="shared" ca="1" si="21"/>
        <v>M2</v>
      </c>
      <c r="P112" s="448" t="str">
        <f t="shared" ca="1" si="22"/>
        <v/>
      </c>
    </row>
    <row r="113" spans="3:16" ht="27.75">
      <c r="C113" s="449">
        <v>2003309</v>
      </c>
      <c r="D113" s="450" t="str">
        <f ca="1">VLOOKUP($C113,'PLANILHA ORÇAMENTÁRIA'!$D:$M,2,0)</f>
        <v>SICRO 3</v>
      </c>
      <c r="E113" s="451" t="str">
        <f ca="1">VLOOKUP($C113,'PLANILHA ORÇAMENTÁRIA'!$D:$M,3,0)</f>
        <v>VALETA DE PROTEÇÃO DE CORTES COM REVESTIMENTO DE CONCRETO - VPCC 120-30 - ESCAVAÇÃO MECÂNICA - AREIA E BRITA COMERCIAIS</v>
      </c>
      <c r="F113" s="450" t="str">
        <f ca="1">VLOOKUP($C113,'PLANILHA ORÇAMENTÁRIA'!$D:$M,4,0)</f>
        <v>M</v>
      </c>
      <c r="G113" s="452">
        <f ca="1">SUMIF('PLANILHA ORÇAMENTÁRIA'!$D$17:$D$376,'CURVA ABC'!C113,'PLANILHA ORÇAMENTÁRIA'!$H$17:$H$376)</f>
        <v>300</v>
      </c>
      <c r="H113" s="445">
        <f ca="1">VLOOKUP($C113,'PLANILHA ORÇAMENTÁRIA'!$D:$M,8,0)</f>
        <v>119.19</v>
      </c>
      <c r="I113" s="445">
        <f t="shared" ca="1" si="18"/>
        <v>35757</v>
      </c>
      <c r="J113" s="453">
        <f ca="1">I113/'PLANILHA ORÇAMENTÁRIA'!$L$377</f>
        <v>7.606834803522022E-4</v>
      </c>
      <c r="K113" s="453">
        <f t="shared" ca="1" si="19"/>
        <v>0.97469043994675442</v>
      </c>
      <c r="L113" s="434" t="str">
        <f t="shared" ca="1" si="17"/>
        <v>C</v>
      </c>
      <c r="M113" s="447" t="str">
        <f t="shared" ca="1" si="20"/>
        <v>VALETA DE PROTEÇÃO DE CORTES COM REVESTIMENTO DE CONCRETO - VPCC 120-30 - ESCAVAÇÃO MECÂNICA - AREIA E BRITA COMERCIAIS</v>
      </c>
      <c r="N113" s="448" t="e">
        <f>UPPER(#REF!)</f>
        <v>#REF!</v>
      </c>
      <c r="O113" s="448" t="str">
        <f t="shared" ca="1" si="21"/>
        <v>M</v>
      </c>
      <c r="P113" s="448" t="str">
        <f t="shared" ca="1" si="22"/>
        <v/>
      </c>
    </row>
    <row r="114" spans="3:16" ht="15">
      <c r="C114" s="417" t="s">
        <v>43510</v>
      </c>
      <c r="D114" s="450" t="str">
        <f ca="1">VLOOKUP($C114,'PLANILHA ORÇAMENTÁRIA'!$D:$M,2,0)</f>
        <v>EXTRA</v>
      </c>
      <c r="E114" s="451" t="str">
        <f ca="1">VLOOKUP($C114,'PLANILHA ORÇAMENTÁRIA'!$D:$M,3,0)</f>
        <v>DETERMINAÇÃO E ANÁLISE DE RESULTADO DE RESISTÊNCIA A COMPRESSÃO DO CONCRETO MOLDADO</v>
      </c>
      <c r="F114" s="450" t="str">
        <f ca="1">VLOOKUP($C114,'PLANILHA ORÇAMENTÁRIA'!$D:$M,4,0)</f>
        <v>UN</v>
      </c>
      <c r="G114" s="452">
        <f ca="1">SUMIF('PLANILHA ORÇAMENTÁRIA'!$D$17:$D$376,'CURVA ABC'!C114,'PLANILHA ORÇAMENTÁRIA'!$H$17:$H$376)</f>
        <v>150</v>
      </c>
      <c r="H114" s="445">
        <f ca="1">VLOOKUP($C114,'PLANILHA ORÇAMENTÁRIA'!$D:$M,8,0)</f>
        <v>226.31</v>
      </c>
      <c r="I114" s="445">
        <f t="shared" ca="1" si="18"/>
        <v>33946.5</v>
      </c>
      <c r="J114" s="453">
        <f ca="1">I114/'PLANILHA ORÇAMENTÁRIA'!$L$377</f>
        <v>7.2216745716296201E-4</v>
      </c>
      <c r="K114" s="453">
        <f t="shared" ca="1" si="19"/>
        <v>0.97541260740391733</v>
      </c>
      <c r="L114" s="434" t="str">
        <f t="shared" ca="1" si="17"/>
        <v>C</v>
      </c>
      <c r="M114" s="447" t="str">
        <f t="shared" ca="1" si="20"/>
        <v>DETERMINAÇÃO E ANÁLISE DE RESULTADO DE RESISTÊNCIA A COMPRESSÃO DO CONCRETO MOLDADO</v>
      </c>
      <c r="N114" s="448" t="e">
        <f>UPPER(#REF!)</f>
        <v>#REF!</v>
      </c>
      <c r="O114" s="448" t="str">
        <f t="shared" ca="1" si="21"/>
        <v>UN</v>
      </c>
      <c r="P114" s="448" t="str">
        <f t="shared" ca="1" si="22"/>
        <v/>
      </c>
    </row>
    <row r="115" spans="3:16" ht="41.25">
      <c r="C115" s="449">
        <v>5930</v>
      </c>
      <c r="D115" s="450" t="str">
        <f ca="1">VLOOKUP($C115,'PLANILHA ORÇAMENTÁRIA'!$D:$M,2,0)</f>
        <v>SINAPI</v>
      </c>
      <c r="E115" s="451" t="str">
        <f ca="1">VLOOKUP($C115,'PLANILHA ORÇAMENTÁRIA'!$D:$M,3,0)</f>
        <v>GUINDAUTO HIDRÁULICO, CAPACIDADE MÁXIMA DE CARGA 6200 KG, MOMENTO MÁXIMO DE CARGA 11,7 TM, ALCANCE MÁXIMO HORIZONTAL 9,70 M, INCLUSIVE CAMINHÃO TOCO PBT 16.000 KG, POTÊNCIA DE 189 CV - CHI DIURNO. AF_06/2014</v>
      </c>
      <c r="F115" s="450" t="str">
        <f ca="1">VLOOKUP($C115,'PLANILHA ORÇAMENTÁRIA'!$D:$M,4,0)</f>
        <v>CHI</v>
      </c>
      <c r="G115" s="452">
        <f ca="1">SUMIF('PLANILHA ORÇAMENTÁRIA'!$D$17:$D$376,'CURVA ABC'!C115,'PLANILHA ORÇAMENTÁRIA'!$H$17:$H$376)</f>
        <v>330</v>
      </c>
      <c r="H115" s="445">
        <f ca="1">VLOOKUP($C115,'PLANILHA ORÇAMENTÁRIA'!$D:$M,8,0)</f>
        <v>97.15</v>
      </c>
      <c r="I115" s="445">
        <f t="shared" ca="1" si="18"/>
        <v>32059.5</v>
      </c>
      <c r="J115" s="453">
        <f ca="1">I115/'PLANILHA ORÇAMENTÁRIA'!$L$377</f>
        <v>6.8202399637417644E-4</v>
      </c>
      <c r="K115" s="453">
        <f t="shared" ca="1" si="19"/>
        <v>0.97609463140029151</v>
      </c>
      <c r="L115" s="434" t="str">
        <f t="shared" ca="1" si="17"/>
        <v>C</v>
      </c>
      <c r="M115" s="447" t="str">
        <f t="shared" ca="1" si="20"/>
        <v>GUINDAUTO HIDRÁULICO, CAPACIDADE MÁXIMA DE CARGA 6200 KG, MOMENTO MÁXIMO DE CARGA 11,7 TM, ALCANCE MÁXIMO HORIZONTAL 9,70 M, INCLUSIVE CAMINHÃO TOCO PBT 16.000 KG, POTÊNCIA DE 189 CV - CHI DIURNO. AF_06/2014</v>
      </c>
      <c r="N115" s="448" t="e">
        <f>UPPER(#REF!)</f>
        <v>#REF!</v>
      </c>
      <c r="O115" s="448" t="str">
        <f t="shared" ca="1" si="21"/>
        <v>CHI</v>
      </c>
      <c r="P115" s="448" t="str">
        <f t="shared" ca="1" si="22"/>
        <v/>
      </c>
    </row>
    <row r="116" spans="3:16" ht="27.75">
      <c r="C116" s="449">
        <v>3816197</v>
      </c>
      <c r="D116" s="450" t="str">
        <f ca="1">VLOOKUP($C116,'PLANILHA ORÇAMENTÁRIA'!$D:$M,2,0)</f>
        <v>SICRO 3</v>
      </c>
      <c r="E116" s="451" t="str">
        <f ca="1">VLOOKUP($C116,'PLANILHA ORÇAMENTÁRIA'!$D:$M,3,0)</f>
        <v>PLATAFORMA DE TRABALHO EM MADEIRA APOIADA NO SOLO - ALTURA DE ATÉ 6 M - UTILIZAÇÃO DE 5 VEZES - CONFECÇÃO, INSTALAÇÃO E RETIRADA</v>
      </c>
      <c r="F116" s="450" t="str">
        <f ca="1">VLOOKUP($C116,'PLANILHA ORÇAMENTÁRIA'!$D:$M,4,0)</f>
        <v>M³</v>
      </c>
      <c r="G116" s="452">
        <f ca="1">SUMIF('PLANILHA ORÇAMENTÁRIA'!$D$17:$D$376,'CURVA ABC'!C116,'PLANILHA ORÇAMENTÁRIA'!$H$17:$H$376)</f>
        <v>450</v>
      </c>
      <c r="H116" s="445">
        <f ca="1">VLOOKUP($C116,'PLANILHA ORÇAMENTÁRIA'!$D:$M,8,0)</f>
        <v>66.56</v>
      </c>
      <c r="I116" s="445">
        <f t="shared" ca="1" si="18"/>
        <v>29952</v>
      </c>
      <c r="J116" s="453">
        <f ca="1">I116/'PLANILHA ORÇAMENTÁRIA'!$L$377</f>
        <v>6.371896860337601E-4</v>
      </c>
      <c r="K116" s="453">
        <f t="shared" ca="1" si="19"/>
        <v>0.97673182108632528</v>
      </c>
      <c r="L116" s="434" t="str">
        <f t="shared" ca="1" si="17"/>
        <v>C</v>
      </c>
      <c r="M116" s="447" t="str">
        <f t="shared" ca="1" si="20"/>
        <v>PLATAFORMA DE TRABALHO EM MADEIRA APOIADA NO SOLO - ALTURA DE ATÉ 6 M - UTILIZAÇÃO DE 5 VEZES - CONFECÇÃO, INSTALAÇÃO E RETIRADA</v>
      </c>
      <c r="N116" s="448" t="e">
        <f>UPPER(#REF!)</f>
        <v>#REF!</v>
      </c>
      <c r="O116" s="448" t="str">
        <f t="shared" ca="1" si="21"/>
        <v>M³</v>
      </c>
      <c r="P116" s="448" t="str">
        <f t="shared" ca="1" si="22"/>
        <v/>
      </c>
    </row>
    <row r="117" spans="3:16" ht="27.75">
      <c r="C117" s="449">
        <v>3107969</v>
      </c>
      <c r="D117" s="450" t="str">
        <f ca="1">VLOOKUP($C117,'PLANILHA ORÇAMENTÁRIA'!$D:$M,2,0)</f>
        <v>SICRO 3</v>
      </c>
      <c r="E117" s="451" t="str">
        <f ca="1">VLOOKUP($C117,'PLANILHA ORÇAMENTÁRIA'!$D:$M,3,0)</f>
        <v>FÔRMAS CURVAS DE COMPENSADO PLASTIFICADO 10 MM - USO GERAL - UTILIZAÇÃO DE 2 VEZES - CONFECÇÃO, INSTALAÇÃO E RETIRADA</v>
      </c>
      <c r="F117" s="450" t="str">
        <f ca="1">VLOOKUP($C117,'PLANILHA ORÇAMENTÁRIA'!$D:$M,4,0)</f>
        <v>M²</v>
      </c>
      <c r="G117" s="452">
        <f ca="1">SUMIF('PLANILHA ORÇAMENTÁRIA'!$D$17:$D$376,'CURVA ABC'!C117,'PLANILHA ORÇAMENTÁRIA'!$H$17:$H$376)</f>
        <v>211.69799999999998</v>
      </c>
      <c r="H117" s="445">
        <f ca="1">VLOOKUP($C117,'PLANILHA ORÇAMENTÁRIA'!$D:$M,8,0)</f>
        <v>141.15</v>
      </c>
      <c r="I117" s="445">
        <f t="shared" ca="1" si="18"/>
        <v>29881.17</v>
      </c>
      <c r="J117" s="453">
        <f ca="1">I117/'PLANILHA ORÇAMENTÁRIA'!$L$377</f>
        <v>6.3568287027982806E-4</v>
      </c>
      <c r="K117" s="453">
        <f t="shared" ca="1" si="19"/>
        <v>0.9773675039566051</v>
      </c>
      <c r="L117" s="434" t="str">
        <f t="shared" ca="1" si="17"/>
        <v>C</v>
      </c>
      <c r="M117" s="447" t="str">
        <f t="shared" ca="1" si="20"/>
        <v>FÔRMAS CURVAS DE COMPENSADO PLASTIFICADO 10 MM - USO GERAL - UTILIZAÇÃO DE 2 VEZES - CONFECÇÃO, INSTALAÇÃO E RETIRADA</v>
      </c>
      <c r="N117" s="448" t="e">
        <f>UPPER(#REF!)</f>
        <v>#REF!</v>
      </c>
      <c r="O117" s="448" t="str">
        <f t="shared" ca="1" si="21"/>
        <v>M²</v>
      </c>
      <c r="P117" s="448" t="str">
        <f t="shared" ca="1" si="22"/>
        <v/>
      </c>
    </row>
    <row r="118" spans="3:16" ht="41.25">
      <c r="C118" s="449" t="s">
        <v>3582</v>
      </c>
      <c r="D118" s="450" t="str">
        <f ca="1">VLOOKUP($C118,'PLANILHA ORÇAMENTÁRIA'!$D:$M,2,0)</f>
        <v>SEINFRA-MG</v>
      </c>
      <c r="E118" s="451" t="str">
        <f ca="1">VLOOKUP($C118,'PLANILHA ORÇAMENTÁRIA'!$D:$M,3,0)</f>
        <v xml:space="preserve">TELA DE PROTEÇÃO, TIPO FACHADEIRA, INSTALADA EM ANDAIME METÁLICO PARA FACHADA, EXCLUSIVE ANDAIME METÁLICO, INCLUSIVE ACESSÓRIOS DE FIXAÇÃO
</v>
      </c>
      <c r="F118" s="450" t="str">
        <f ca="1">VLOOKUP($C118,'PLANILHA ORÇAMENTÁRIA'!$D:$M,4,0)</f>
        <v>M2</v>
      </c>
      <c r="G118" s="452">
        <f ca="1">SUMIF('PLANILHA ORÇAMENTÁRIA'!$D$17:$D$376,'CURVA ABC'!C118,'PLANILHA ORÇAMENTÁRIA'!$H$17:$H$376)</f>
        <v>2800</v>
      </c>
      <c r="H118" s="445">
        <f ca="1">VLOOKUP($C118,'PLANILHA ORÇAMENTÁRIA'!$D:$M,8,0)</f>
        <v>10.71</v>
      </c>
      <c r="I118" s="445">
        <f t="shared" ca="1" si="18"/>
        <v>29988</v>
      </c>
      <c r="J118" s="453">
        <f ca="1">I118/'PLANILHA ORÇAMENTÁRIA'!$L$377</f>
        <v>6.3795553902178147E-4</v>
      </c>
      <c r="K118" s="453">
        <f t="shared" ca="1" si="19"/>
        <v>0.97800545949562689</v>
      </c>
      <c r="L118" s="434" t="str">
        <f t="shared" ca="1" si="17"/>
        <v>C</v>
      </c>
      <c r="M118" s="447" t="str">
        <f t="shared" ca="1" si="20"/>
        <v xml:space="preserve">TELA DE PROTEÇÃO, TIPO FACHADEIRA, INSTALADA EM ANDAIME METÁLICO PARA FACHADA, EXCLUSIVE ANDAIME METÁLICO, INCLUSIVE ACESSÓRIOS DE FIXAÇÃO
</v>
      </c>
      <c r="N118" s="448" t="e">
        <f>UPPER(#REF!)</f>
        <v>#REF!</v>
      </c>
      <c r="O118" s="448" t="str">
        <f t="shared" ca="1" si="21"/>
        <v>M2</v>
      </c>
      <c r="P118" s="448" t="str">
        <f t="shared" ca="1" si="22"/>
        <v>ERRO</v>
      </c>
    </row>
    <row r="119" spans="3:16" ht="27.75">
      <c r="C119" s="449">
        <v>4011410</v>
      </c>
      <c r="D119" s="450" t="str">
        <f ca="1">VLOOKUP($C119,'PLANILHA ORÇAMENTÁRIA'!$D:$M,2,0)</f>
        <v>SICRO 3</v>
      </c>
      <c r="E119" s="451" t="str">
        <f ca="1">VLOOKUP($C119,'PLANILHA ORÇAMENTÁRIA'!$D:$M,3,0)</f>
        <v>MICRORREVESTIMENTO A FRIO COM EMULSÃO MODIFICADA COM POLÍMERO DE 1,5 CM - FAIXA III - BRITA COMERCIAL</v>
      </c>
      <c r="F119" s="450" t="str">
        <f ca="1">VLOOKUP($C119,'PLANILHA ORÇAMENTÁRIA'!$D:$M,4,0)</f>
        <v>M²</v>
      </c>
      <c r="G119" s="452">
        <f ca="1">SUMIF('PLANILHA ORÇAMENTÁRIA'!$D$17:$D$376,'CURVA ABC'!C119,'PLANILHA ORÇAMENTÁRIA'!$H$17:$H$376)</f>
        <v>4584.49</v>
      </c>
      <c r="H119" s="445">
        <f ca="1">VLOOKUP($C119,'PLANILHA ORÇAMENTÁRIA'!$D:$M,8,0)</f>
        <v>6.87</v>
      </c>
      <c r="I119" s="445">
        <f t="shared" ca="1" si="18"/>
        <v>31495.45</v>
      </c>
      <c r="J119" s="453">
        <f ca="1">I119/'PLANILHA ORÇAMENTÁRIA'!$L$377</f>
        <v>6.7002456921046974E-4</v>
      </c>
      <c r="K119" s="453">
        <f t="shared" ca="1" si="19"/>
        <v>0.9786754840648374</v>
      </c>
      <c r="L119" s="434" t="str">
        <f t="shared" ca="1" si="17"/>
        <v>C</v>
      </c>
      <c r="M119" s="447" t="str">
        <f t="shared" ca="1" si="20"/>
        <v>MICRORREVESTIMENTO A FRIO COM EMULSÃO MODIFICADA COM POLÍMERO DE 1,5 CM - FAIXA III - BRITA COMERCIAL</v>
      </c>
      <c r="N119" s="448" t="e">
        <f>UPPER(#REF!)</f>
        <v>#REF!</v>
      </c>
      <c r="O119" s="448" t="str">
        <f t="shared" ca="1" si="21"/>
        <v>M²</v>
      </c>
      <c r="P119" s="448" t="str">
        <f t="shared" ca="1" si="22"/>
        <v>ERRO</v>
      </c>
    </row>
    <row r="120" spans="3:16" ht="27.75">
      <c r="C120" s="449">
        <v>308318</v>
      </c>
      <c r="D120" s="450" t="str">
        <f ca="1">VLOOKUP($C120,'PLANILHA ORÇAMENTÁRIA'!$D:$M,2,0)</f>
        <v>SICRO 3</v>
      </c>
      <c r="E120" s="451" t="str">
        <f ca="1">VLOOKUP($C120,'PLANILHA ORÇAMENTÁRIA'!$D:$M,3,0)</f>
        <v>APARELHO DE APOIO METÁLICO ELASTOMÉRICO UNIDIRECIONAL COM CAPACIDADE DE 5.500 KN - FORNECIMENTO E INSTALAÇÃO</v>
      </c>
      <c r="F120" s="450" t="str">
        <f ca="1">VLOOKUP($C120,'PLANILHA ORÇAMENTÁRIA'!$D:$M,4,0)</f>
        <v>UN</v>
      </c>
      <c r="G120" s="452">
        <f ca="1">SUMIF('PLANILHA ORÇAMENTÁRIA'!$D$17:$D$376,'CURVA ABC'!C120,'PLANILHA ORÇAMENTÁRIA'!$H$17:$H$376)</f>
        <v>1</v>
      </c>
      <c r="H120" s="445">
        <f ca="1">VLOOKUP($C120,'PLANILHA ORÇAMENTÁRIA'!$D:$M,8,0)</f>
        <v>29590.07</v>
      </c>
      <c r="I120" s="445">
        <f t="shared" ca="1" si="18"/>
        <v>29590.07</v>
      </c>
      <c r="J120" s="453">
        <f ca="1">I120/'PLANILHA ORÇAMENTÁRIA'!$L$377</f>
        <v>6.2949009792391108E-4</v>
      </c>
      <c r="K120" s="453">
        <f t="shared" ca="1" si="19"/>
        <v>0.9793049741627613</v>
      </c>
      <c r="L120" s="434" t="str">
        <f t="shared" ca="1" si="17"/>
        <v>C</v>
      </c>
      <c r="M120" s="447" t="str">
        <f t="shared" ca="1" si="20"/>
        <v>APARELHO DE APOIO METÁLICO ELASTOMÉRICO UNIDIRECIONAL COM CAPACIDADE DE 5.500 KN - FORNECIMENTO E INSTALAÇÃO</v>
      </c>
      <c r="N120" s="448" t="e">
        <f>UPPER(#REF!)</f>
        <v>#REF!</v>
      </c>
      <c r="O120" s="448" t="str">
        <f t="shared" ca="1" si="21"/>
        <v>UN</v>
      </c>
      <c r="P120" s="448" t="str">
        <f t="shared" ca="1" si="22"/>
        <v/>
      </c>
    </row>
    <row r="121" spans="3:16" ht="27.75">
      <c r="C121" s="449">
        <v>307737</v>
      </c>
      <c r="D121" s="450" t="str">
        <f ca="1">VLOOKUP($C121,'PLANILHA ORÇAMENTÁRIA'!$D:$M,2,0)</f>
        <v>SICRO 3</v>
      </c>
      <c r="E121" s="451" t="str">
        <f ca="1">VLOOKUP($C121,'PLANILHA ORÇAMENTÁRIA'!$D:$M,3,0)</f>
        <v>JUNTA DE DILATAÇÃO EM ELASTÔMERO E PERFIL VV - L = 50 MM E H = 80 MM - FORNECIMENTO E INSTALAÇÃO</v>
      </c>
      <c r="F121" s="450" t="str">
        <f ca="1">VLOOKUP($C121,'PLANILHA ORÇAMENTÁRIA'!$D:$M,4,0)</f>
        <v>M</v>
      </c>
      <c r="G121" s="452">
        <f ca="1">SUMIF('PLANILHA ORÇAMENTÁRIA'!$D$17:$D$376,'CURVA ABC'!C121,'PLANILHA ORÇAMENTÁRIA'!$H$17:$H$376)</f>
        <v>39</v>
      </c>
      <c r="H121" s="445">
        <f ca="1">VLOOKUP($C121,'PLANILHA ORÇAMENTÁRIA'!$D:$M,8,0)</f>
        <v>720.97</v>
      </c>
      <c r="I121" s="445">
        <f t="shared" ca="1" si="18"/>
        <v>28117.83</v>
      </c>
      <c r="J121" s="453">
        <f ca="1">I121/'PLANILHA ORÇAMENTÁRIA'!$L$377</f>
        <v>5.9817011450489588E-4</v>
      </c>
      <c r="K121" s="453">
        <f t="shared" ca="1" si="19"/>
        <v>0.97990314427726621</v>
      </c>
      <c r="L121" s="434" t="str">
        <f t="shared" ca="1" si="17"/>
        <v>C</v>
      </c>
      <c r="M121" s="447" t="str">
        <f t="shared" ca="1" si="20"/>
        <v>JUNTA DE DILATAÇÃO EM ELASTÔMERO E PERFIL VV - L = 50 MM E H = 80 MM - FORNECIMENTO E INSTALAÇÃO</v>
      </c>
      <c r="N121" s="448" t="e">
        <f>UPPER(#REF!)</f>
        <v>#REF!</v>
      </c>
      <c r="O121" s="448" t="str">
        <f t="shared" ca="1" si="21"/>
        <v>M</v>
      </c>
      <c r="P121" s="448" t="str">
        <f t="shared" ca="1" si="22"/>
        <v/>
      </c>
    </row>
    <row r="122" spans="3:16" ht="41.25">
      <c r="C122" s="449">
        <v>5826</v>
      </c>
      <c r="D122" s="450" t="str">
        <f ca="1">VLOOKUP($C122,'PLANILHA ORÇAMENTÁRIA'!$D:$M,2,0)</f>
        <v>SINAPI</v>
      </c>
      <c r="E122" s="451" t="str">
        <f ca="1">VLOOKUP($C122,'PLANILHA ORÇAMENTÁRIA'!$D:$M,3,0)</f>
        <v>CAMINHÃO TOCO, PBT 16.000 KG, CARGA ÚTIL MÁX. 10.685 KG, DIST. ENTRE EIXOS 4,8 M, POTÊNCIA 189 CV, INCLUSIVE CARROCERIA FIXA ABERTA DE MADEIRA P/ TRANSPORTE GERAL DE CARGA SECA, DIMEN. APROX. 2,5 X 7,00 X 0,50 M - CHI DIURNO. AF_06/2014</v>
      </c>
      <c r="F122" s="450" t="str">
        <f ca="1">VLOOKUP($C122,'PLANILHA ORÇAMENTÁRIA'!$D:$M,4,0)</f>
        <v>CHI</v>
      </c>
      <c r="G122" s="452">
        <f ca="1">SUMIF('PLANILHA ORÇAMENTÁRIA'!$D$17:$D$376,'CURVA ABC'!C122,'PLANILHA ORÇAMENTÁRIA'!$H$17:$H$376)</f>
        <v>330</v>
      </c>
      <c r="H122" s="445">
        <f ca="1">VLOOKUP($C122,'PLANILHA ORÇAMENTÁRIA'!$D:$M,8,0)</f>
        <v>82.48</v>
      </c>
      <c r="I122" s="445">
        <f t="shared" ca="1" si="18"/>
        <v>27218.400000000001</v>
      </c>
      <c r="J122" s="453">
        <f ca="1">I122/'PLANILHA ORÇAMENTÁRIA'!$L$377</f>
        <v>5.7903591581000594E-4</v>
      </c>
      <c r="K122" s="453">
        <f t="shared" ca="1" si="19"/>
        <v>0.9804821801930762</v>
      </c>
      <c r="L122" s="434" t="str">
        <f t="shared" ca="1" si="17"/>
        <v>C</v>
      </c>
      <c r="M122" s="447" t="str">
        <f t="shared" ca="1" si="20"/>
        <v>CAMINHÃO TOCO, PBT 16.000 KG, CARGA ÚTIL MÁX. 10.685 KG, DIST. ENTRE EIXOS 4,8 M, POTÊNCIA 189 CV, INCLUSIVE CARROCERIA FIXA ABERTA DE MADEIRA P/ TRANSPORTE GERAL DE CARGA SECA, DIMEN. APROX. 2,5 X 7,00 X 0,50 M - CHI DIURNO. AF_06/2014</v>
      </c>
      <c r="N122" s="448" t="e">
        <f>UPPER(#REF!)</f>
        <v>#REF!</v>
      </c>
      <c r="O122" s="448" t="str">
        <f t="shared" ca="1" si="21"/>
        <v>CHI</v>
      </c>
      <c r="P122" s="448" t="str">
        <f t="shared" ca="1" si="22"/>
        <v/>
      </c>
    </row>
    <row r="123" spans="3:16" ht="27.75">
      <c r="C123" s="449">
        <v>308326</v>
      </c>
      <c r="D123" s="450" t="str">
        <f ca="1">VLOOKUP($C123,'PLANILHA ORÇAMENTÁRIA'!$D:$M,2,0)</f>
        <v>SICRO 3</v>
      </c>
      <c r="E123" s="451" t="str">
        <f ca="1">VLOOKUP($C123,'PLANILHA ORÇAMENTÁRIA'!$D:$M,3,0)</f>
        <v>APARELHO DE APOIO METÁLICO ELASTOMÉRICO MULTIDIRECIONAL COM CAPACIDADE DE 7.500 KN - FORNECIMENTO E INSTALAÇÃO</v>
      </c>
      <c r="F123" s="450" t="str">
        <f ca="1">VLOOKUP($C123,'PLANILHA ORÇAMENTÁRIA'!$D:$M,4,0)</f>
        <v>UN</v>
      </c>
      <c r="G123" s="452">
        <f ca="1">SUMIF('PLANILHA ORÇAMENTÁRIA'!$D$17:$D$376,'CURVA ABC'!C123,'PLANILHA ORÇAMENTÁRIA'!$H$17:$H$376)</f>
        <v>1</v>
      </c>
      <c r="H123" s="445">
        <f ca="1">VLOOKUP($C123,'PLANILHA ORÇAMENTÁRIA'!$D:$M,8,0)</f>
        <v>26994.6</v>
      </c>
      <c r="I123" s="445">
        <f t="shared" ca="1" si="18"/>
        <v>26994.6</v>
      </c>
      <c r="J123" s="453">
        <f ca="1">I123/'PLANILHA ORÇAMENTÁRIA'!$L$377</f>
        <v>5.7427486306780651E-4</v>
      </c>
      <c r="K123" s="453">
        <f t="shared" ca="1" si="19"/>
        <v>0.98105645505614403</v>
      </c>
      <c r="L123" s="434" t="str">
        <f t="shared" ca="1" si="17"/>
        <v>C</v>
      </c>
      <c r="M123" s="447" t="str">
        <f t="shared" ca="1" si="20"/>
        <v>APARELHO DE APOIO METÁLICO ELASTOMÉRICO MULTIDIRECIONAL COM CAPACIDADE DE 7.500 KN - FORNECIMENTO E INSTALAÇÃO</v>
      </c>
      <c r="N123" s="448" t="e">
        <f>UPPER(#REF!)</f>
        <v>#REF!</v>
      </c>
      <c r="O123" s="448" t="str">
        <f t="shared" ca="1" si="21"/>
        <v>UN</v>
      </c>
      <c r="P123" s="448" t="str">
        <f t="shared" ca="1" si="22"/>
        <v/>
      </c>
    </row>
    <row r="124" spans="3:16" ht="27.75">
      <c r="C124" s="449">
        <v>6260</v>
      </c>
      <c r="D124" s="450" t="str">
        <f ca="1">VLOOKUP($C124,'PLANILHA ORÇAMENTÁRIA'!$D:$M,2,0)</f>
        <v>SINAPI</v>
      </c>
      <c r="E124" s="451" t="str">
        <f ca="1">VLOOKUP($C124,'PLANILHA ORÇAMENTÁRIA'!$D:$M,3,0)</f>
        <v>CAMINHÃO PIPA 6.000 L, PESO BRUTO TOTAL 13.000 KG, DISTÂNCIA ENTRE EIXOS 4,80 M, POTÊNCIA 189 CV INCLUSIVE TANQUE DE AÇO PARA TRANSPORTE DE ÁGUA, CAPACIDADE 6 M3 - CHI DIURNO. AF_06/2014</v>
      </c>
      <c r="F124" s="450" t="str">
        <f ca="1">VLOOKUP($C124,'PLANILHA ORÇAMENTÁRIA'!$D:$M,4,0)</f>
        <v>CHI</v>
      </c>
      <c r="G124" s="452">
        <f ca="1">SUMIF('PLANILHA ORÇAMENTÁRIA'!$D$17:$D$376,'CURVA ABC'!C124,'PLANILHA ORÇAMENTÁRIA'!$H$17:$H$376)</f>
        <v>330</v>
      </c>
      <c r="H124" s="445">
        <f ca="1">VLOOKUP($C124,'PLANILHA ORÇAMENTÁRIA'!$D:$M,8,0)</f>
        <v>81.33</v>
      </c>
      <c r="I124" s="445">
        <f t="shared" ca="1" si="18"/>
        <v>26838.9</v>
      </c>
      <c r="J124" s="453">
        <f ca="1">I124/'PLANILHA ORÇAMENTÁRIA'!$L$377</f>
        <v>5.7096254889461417E-4</v>
      </c>
      <c r="K124" s="453">
        <f t="shared" ca="1" si="19"/>
        <v>0.98162741760503869</v>
      </c>
      <c r="L124" s="434" t="str">
        <f t="shared" ca="1" si="17"/>
        <v>C</v>
      </c>
      <c r="M124" s="447" t="str">
        <f t="shared" ca="1" si="20"/>
        <v>CAMINHÃO PIPA 6.000 L, PESO BRUTO TOTAL 13.000 KG, DISTÂNCIA ENTRE EIXOS 4,80 M, POTÊNCIA 189 CV INCLUSIVE TANQUE DE AÇO PARA TRANSPORTE DE ÁGUA, CAPACIDADE 6 M3 - CHI DIURNO. AF_06/2014</v>
      </c>
      <c r="N124" s="448" t="e">
        <f>UPPER(#REF!)</f>
        <v>#REF!</v>
      </c>
      <c r="O124" s="448" t="str">
        <f t="shared" ca="1" si="21"/>
        <v>CHI</v>
      </c>
      <c r="P124" s="448" t="str">
        <f t="shared" ca="1" si="22"/>
        <v/>
      </c>
    </row>
    <row r="125" spans="3:16" ht="15">
      <c r="C125" s="449">
        <v>4413905</v>
      </c>
      <c r="D125" s="450" t="str">
        <f ca="1">VLOOKUP($C125,'PLANILHA ORÇAMENTÁRIA'!$D:$M,2,0)</f>
        <v>SICRO 3</v>
      </c>
      <c r="E125" s="451" t="str">
        <f ca="1">VLOOKUP($C125,'PLANILHA ORÇAMENTÁRIA'!$D:$M,3,0)</f>
        <v>HIDROSSEMEADURA</v>
      </c>
      <c r="F125" s="450" t="str">
        <f ca="1">VLOOKUP($C125,'PLANILHA ORÇAMENTÁRIA'!$D:$M,4,0)</f>
        <v>M²</v>
      </c>
      <c r="G125" s="452">
        <f ca="1">SUMIF('PLANILHA ORÇAMENTÁRIA'!$D$17:$D$376,'CURVA ABC'!C125,'PLANILHA ORÇAMENTÁRIA'!$H$17:$H$376)</f>
        <v>2926.4900000000002</v>
      </c>
      <c r="H125" s="445">
        <f ca="1">VLOOKUP($C125,'PLANILHA ORÇAMENTÁRIA'!$D:$M,8,0)</f>
        <v>8.2200000000000006</v>
      </c>
      <c r="I125" s="445">
        <f t="shared" ca="1" si="18"/>
        <v>24055.75</v>
      </c>
      <c r="J125" s="453">
        <f ca="1">I125/'PLANILHA ORÇAMENTÁRIA'!$L$377</f>
        <v>5.1175466712762507E-4</v>
      </c>
      <c r="K125" s="453">
        <f t="shared" ca="1" si="19"/>
        <v>0.98213917227216629</v>
      </c>
      <c r="L125" s="434" t="str">
        <f t="shared" ca="1" si="17"/>
        <v>C</v>
      </c>
      <c r="M125" s="447" t="str">
        <f t="shared" ca="1" si="20"/>
        <v>HIDROSSEMEADURA</v>
      </c>
      <c r="N125" s="448" t="e">
        <f>UPPER(#REF!)</f>
        <v>#REF!</v>
      </c>
      <c r="O125" s="448" t="str">
        <f t="shared" ca="1" si="21"/>
        <v>M²</v>
      </c>
      <c r="P125" s="448" t="str">
        <f t="shared" ca="1" si="22"/>
        <v/>
      </c>
    </row>
    <row r="126" spans="3:16" ht="15">
      <c r="C126" s="449">
        <v>804021</v>
      </c>
      <c r="D126" s="450" t="str">
        <f ca="1">VLOOKUP($C126,'PLANILHA ORÇAMENTÁRIA'!$D:$M,2,0)</f>
        <v>SICRO 3</v>
      </c>
      <c r="E126" s="451" t="str">
        <f ca="1">VLOOKUP($C126,'PLANILHA ORÇAMENTÁRIA'!$D:$M,3,0)</f>
        <v>CORPO DE BSTC D = 0,60 M PA1 - AREIA, BRITA E PEDRA DE MÃO COMERCIAIS</v>
      </c>
      <c r="F126" s="450" t="str">
        <f ca="1">VLOOKUP($C126,'PLANILHA ORÇAMENTÁRIA'!$D:$M,4,0)</f>
        <v>M</v>
      </c>
      <c r="G126" s="452">
        <f ca="1">SUMIF('PLANILHA ORÇAMENTÁRIA'!$D$17:$D$376,'CURVA ABC'!C126,'PLANILHA ORÇAMENTÁRIA'!$H$17:$H$376)</f>
        <v>51</v>
      </c>
      <c r="H126" s="445">
        <f ca="1">VLOOKUP($C126,'PLANILHA ORÇAMENTÁRIA'!$D:$M,8,0)</f>
        <v>516.86</v>
      </c>
      <c r="I126" s="445">
        <f t="shared" ca="1" si="18"/>
        <v>26359.86</v>
      </c>
      <c r="J126" s="453">
        <f ca="1">I126/'PLANILHA ORÇAMENTÁRIA'!$L$377</f>
        <v>5.6077159846734345E-4</v>
      </c>
      <c r="K126" s="453">
        <f t="shared" ca="1" si="19"/>
        <v>0.98269994387063364</v>
      </c>
      <c r="L126" s="434" t="str">
        <f t="shared" ca="1" si="17"/>
        <v>C</v>
      </c>
      <c r="M126" s="447" t="str">
        <f t="shared" ca="1" si="20"/>
        <v>CORPO DE BSTC D = 0,60 M PA1 - AREIA, BRITA E PEDRA DE MÃO COMERCIAIS</v>
      </c>
      <c r="N126" s="448" t="e">
        <f>UPPER(#REF!)</f>
        <v>#REF!</v>
      </c>
      <c r="O126" s="448" t="str">
        <f t="shared" ca="1" si="21"/>
        <v>M</v>
      </c>
      <c r="P126" s="448" t="str">
        <f t="shared" ca="1" si="22"/>
        <v>ERRO</v>
      </c>
    </row>
    <row r="127" spans="3:16" ht="15">
      <c r="C127" s="449" t="s">
        <v>8524</v>
      </c>
      <c r="D127" s="450" t="str">
        <f ca="1">VLOOKUP($C127,'PLANILHA ORÇAMENTÁRIA'!$D:$M,2,0)</f>
        <v>SUDECAP</v>
      </c>
      <c r="E127" s="451" t="str">
        <f ca="1">VLOOKUP($C127,'PLANILHA ORÇAMENTÁRIA'!$D:$M,3,0)</f>
        <v>PINTURA DE LIGAÇÃO COM RR-1C</v>
      </c>
      <c r="F127" s="450" t="str">
        <f ca="1">VLOOKUP($C127,'PLANILHA ORÇAMENTÁRIA'!$D:$M,4,0)</f>
        <v>M2</v>
      </c>
      <c r="G127" s="452">
        <f ca="1">SUMIF('PLANILHA ORÇAMENTÁRIA'!$D$17:$D$376,'CURVA ABC'!C127,'PLANILHA ORÇAMENTÁRIA'!$H$17:$H$376)</f>
        <v>8398.11</v>
      </c>
      <c r="H127" s="445">
        <f ca="1">VLOOKUP($C127,'PLANILHA ORÇAMENTÁRIA'!$D:$M,8,0)</f>
        <v>2.96</v>
      </c>
      <c r="I127" s="445">
        <f t="shared" ca="1" si="18"/>
        <v>24858.41</v>
      </c>
      <c r="J127" s="453">
        <f ca="1">I127/'PLANILHA ORÇAMENTÁRIA'!$L$377</f>
        <v>5.2883021044332541E-4</v>
      </c>
      <c r="K127" s="453">
        <f t="shared" ca="1" si="19"/>
        <v>0.98322877408107701</v>
      </c>
      <c r="L127" s="434" t="str">
        <f t="shared" ca="1" si="17"/>
        <v>C</v>
      </c>
      <c r="M127" s="447" t="str">
        <f t="shared" ca="1" si="20"/>
        <v>PINTURA DE LIGAÇÃO COM RR-1C</v>
      </c>
      <c r="N127" s="448" t="e">
        <f>UPPER(#REF!)</f>
        <v>#REF!</v>
      </c>
      <c r="O127" s="448" t="str">
        <f t="shared" ca="1" si="21"/>
        <v>M2</v>
      </c>
      <c r="P127" s="448" t="str">
        <f t="shared" ca="1" si="22"/>
        <v/>
      </c>
    </row>
    <row r="128" spans="3:16" ht="15">
      <c r="C128" s="449">
        <v>2003403</v>
      </c>
      <c r="D128" s="450" t="str">
        <f ca="1">VLOOKUP($C128,'PLANILHA ORÇAMENTÁRIA'!$D:$M,2,0)</f>
        <v>SICRO 3</v>
      </c>
      <c r="E128" s="451" t="str">
        <f ca="1">VLOOKUP($C128,'PLANILHA ORÇAMENTÁRIA'!$D:$M,3,0)</f>
        <v>DESCIDA D'ÁGUA DE CORTES EM DEGRAUS - DCD 80-40 - AREIA E BRITA COMERCIAIS</v>
      </c>
      <c r="F128" s="450" t="str">
        <f ca="1">VLOOKUP($C128,'PLANILHA ORÇAMENTÁRIA'!$D:$M,4,0)</f>
        <v>M</v>
      </c>
      <c r="G128" s="452">
        <f ca="1">SUMIF('PLANILHA ORÇAMENTÁRIA'!$D$17:$D$376,'CURVA ABC'!C128,'PLANILHA ORÇAMENTÁRIA'!$H$17:$H$376)</f>
        <v>25</v>
      </c>
      <c r="H128" s="445">
        <f ca="1">VLOOKUP($C128,'PLANILHA ORÇAMENTÁRIA'!$D:$M,8,0)</f>
        <v>906.42</v>
      </c>
      <c r="I128" s="445">
        <f t="shared" ca="1" si="18"/>
        <v>22660.5</v>
      </c>
      <c r="J128" s="453">
        <f ca="1">I128/'PLANILHA ORÇAMENTÁRIA'!$L$377</f>
        <v>4.820725454182699E-4</v>
      </c>
      <c r="K128" s="453">
        <f t="shared" ca="1" si="19"/>
        <v>0.98371084662649533</v>
      </c>
      <c r="L128" s="434" t="str">
        <f t="shared" ca="1" si="17"/>
        <v>C</v>
      </c>
      <c r="M128" s="447" t="str">
        <f t="shared" ca="1" si="20"/>
        <v>DESCIDA D'ÁGUA DE CORTES EM DEGRAUS - DCD 80-40 - AREIA E BRITA COMERCIAIS</v>
      </c>
      <c r="N128" s="448" t="e">
        <f>UPPER(#REF!)</f>
        <v>#REF!</v>
      </c>
      <c r="O128" s="448" t="str">
        <f t="shared" ca="1" si="21"/>
        <v>M</v>
      </c>
      <c r="P128" s="448" t="str">
        <f t="shared" ca="1" si="22"/>
        <v/>
      </c>
    </row>
    <row r="129" spans="3:16" ht="15">
      <c r="C129" s="449">
        <v>96616</v>
      </c>
      <c r="D129" s="450" t="str">
        <f ca="1">VLOOKUP($C129,'PLANILHA ORÇAMENTÁRIA'!$D:$M,2,0)</f>
        <v>SINAPI</v>
      </c>
      <c r="E129" s="451" t="str">
        <f ca="1">VLOOKUP($C129,'PLANILHA ORÇAMENTÁRIA'!$D:$M,3,0)</f>
        <v>LASTRO DE CONCRETO MAGRO, APLICADO EM BLOCOS DE COROAMENTO OU SAPATAS. AF_01/2024</v>
      </c>
      <c r="F129" s="450" t="str">
        <f ca="1">VLOOKUP($C129,'PLANILHA ORÇAMENTÁRIA'!$D:$M,4,0)</f>
        <v>M3</v>
      </c>
      <c r="G129" s="452">
        <f ca="1">SUMIF('PLANILHA ORÇAMENTÁRIA'!$D$17:$D$376,'CURVA ABC'!C129,'PLANILHA ORÇAMENTÁRIA'!$H$17:$H$376)</f>
        <v>19.422999999999998</v>
      </c>
      <c r="H129" s="445">
        <f ca="1">VLOOKUP($C129,'PLANILHA ORÇAMENTÁRIA'!$D:$M,8,0)</f>
        <v>1114.3</v>
      </c>
      <c r="I129" s="445">
        <f t="shared" ca="1" si="18"/>
        <v>21643.05</v>
      </c>
      <c r="J129" s="453">
        <f ca="1">I129/'PLANILHA ORÇAMENTÁRIA'!$L$377</f>
        <v>4.604276253443166E-4</v>
      </c>
      <c r="K129" s="453">
        <f t="shared" ca="1" si="19"/>
        <v>0.98417127425183959</v>
      </c>
      <c r="L129" s="434" t="str">
        <f t="shared" ca="1" si="17"/>
        <v>C</v>
      </c>
      <c r="M129" s="447" t="str">
        <f t="shared" ca="1" si="20"/>
        <v>LASTRO DE CONCRETO MAGRO, APLICADO EM BLOCOS DE COROAMENTO OU SAPATAS. AF_01/2024</v>
      </c>
      <c r="N129" s="448" t="e">
        <f>UPPER(#REF!)</f>
        <v>#REF!</v>
      </c>
      <c r="O129" s="448" t="str">
        <f t="shared" ca="1" si="21"/>
        <v>M3</v>
      </c>
      <c r="P129" s="448" t="str">
        <f t="shared" ca="1" si="22"/>
        <v/>
      </c>
    </row>
    <row r="130" spans="3:16" ht="15">
      <c r="C130" s="449" t="s">
        <v>22465</v>
      </c>
      <c r="D130" s="450" t="str">
        <f ca="1">VLOOKUP($C130,'PLANILHA ORÇAMENTÁRIA'!$D:$M,2,0)</f>
        <v>SUDECAP</v>
      </c>
      <c r="E130" s="451" t="str">
        <f ca="1">VLOOKUP($C130,'PLANILHA ORÇAMENTÁRIA'!$D:$M,3,0)</f>
        <v>REFEITÓRIO - ATÉ 19M2</v>
      </c>
      <c r="F130" s="450" t="str">
        <f ca="1">VLOOKUP($C130,'PLANILHA ORÇAMENTÁRIA'!$D:$M,4,0)</f>
        <v>M2</v>
      </c>
      <c r="G130" s="452">
        <f ca="1">SUMIF('PLANILHA ORÇAMENTÁRIA'!$D$17:$D$376,'CURVA ABC'!C130,'PLANILHA ORÇAMENTÁRIA'!$H$17:$H$376)</f>
        <v>38</v>
      </c>
      <c r="H130" s="445">
        <f ca="1">VLOOKUP($C130,'PLANILHA ORÇAMENTÁRIA'!$D:$M,8,0)</f>
        <v>563.59</v>
      </c>
      <c r="I130" s="445">
        <f t="shared" ca="1" si="18"/>
        <v>21416.42</v>
      </c>
      <c r="J130" s="453">
        <f ca="1">I130/'PLANILHA ORÇAMENTÁRIA'!$L$377</f>
        <v>4.5560636804778111E-4</v>
      </c>
      <c r="K130" s="453">
        <f t="shared" ca="1" si="19"/>
        <v>0.98462688061988735</v>
      </c>
      <c r="L130" s="434" t="str">
        <f t="shared" ca="1" si="17"/>
        <v>C</v>
      </c>
      <c r="M130" s="447" t="str">
        <f t="shared" ca="1" si="20"/>
        <v>REFEITÓRIO - ATÉ 19M2</v>
      </c>
      <c r="N130" s="448" t="e">
        <f>UPPER(#REF!)</f>
        <v>#REF!</v>
      </c>
      <c r="O130" s="448" t="str">
        <f t="shared" ca="1" si="21"/>
        <v>M2</v>
      </c>
      <c r="P130" s="448" t="str">
        <f t="shared" ca="1" si="22"/>
        <v/>
      </c>
    </row>
    <row r="131" spans="3:16" ht="15">
      <c r="C131" s="449" t="s">
        <v>9007</v>
      </c>
      <c r="D131" s="450" t="str">
        <f ca="1">VLOOKUP($C131,'PLANILHA ORÇAMENTÁRIA'!$D:$M,2,0)</f>
        <v>SUDECAP</v>
      </c>
      <c r="E131" s="451" t="str">
        <f ca="1">VLOOKUP($C131,'PLANILHA ORÇAMENTÁRIA'!$D:$M,3,0)</f>
        <v>CHI/RETROESCAVADEIRA TRAÇÃO 4X2, 85HP, CAÇAMBA 610MM / 0,22M3 OU EQUIVALENTE</v>
      </c>
      <c r="F131" s="450" t="str">
        <f ca="1">VLOOKUP($C131,'PLANILHA ORÇAMENTÁRIA'!$D:$M,4,0)</f>
        <v>H</v>
      </c>
      <c r="G131" s="452">
        <f ca="1">SUMIF('PLANILHA ORÇAMENTÁRIA'!$D$17:$D$376,'CURVA ABC'!C131,'PLANILHA ORÇAMENTÁRIA'!$H$17:$H$376)</f>
        <v>330</v>
      </c>
      <c r="H131" s="445">
        <f ca="1">VLOOKUP($C131,'PLANILHA ORÇAMENTÁRIA'!$D:$M,8,0)</f>
        <v>61.28</v>
      </c>
      <c r="I131" s="445">
        <f t="shared" ca="1" si="18"/>
        <v>20222.400000000001</v>
      </c>
      <c r="J131" s="453">
        <f ca="1">I131/'PLANILHA ORÇAMENTÁRIA'!$L$377</f>
        <v>4.3020515180452426E-4</v>
      </c>
      <c r="K131" s="453">
        <f t="shared" ca="1" si="19"/>
        <v>0.98505708577169182</v>
      </c>
      <c r="L131" s="434" t="str">
        <f t="shared" ca="1" si="17"/>
        <v>C</v>
      </c>
      <c r="M131" s="447" t="str">
        <f t="shared" ca="1" si="20"/>
        <v>CHI/RETROESCAVADEIRA TRAÇÃO 4X2, 85HP, CAÇAMBA 610MM / 0,22M3 OU EQUIVALENTE</v>
      </c>
      <c r="N131" s="448" t="e">
        <f>UPPER(#REF!)</f>
        <v>#REF!</v>
      </c>
      <c r="O131" s="448" t="str">
        <f t="shared" ca="1" si="21"/>
        <v>H</v>
      </c>
      <c r="P131" s="448" t="str">
        <f t="shared" ca="1" si="22"/>
        <v/>
      </c>
    </row>
    <row r="132" spans="3:16" ht="15">
      <c r="C132" s="449" t="s">
        <v>17177</v>
      </c>
      <c r="D132" s="450" t="str">
        <f ca="1">VLOOKUP($C132,'PLANILHA ORÇAMENTÁRIA'!$D:$M,2,0)</f>
        <v>EXTRA</v>
      </c>
      <c r="E132" s="451" t="str">
        <f ca="1">VLOOKUP($C132,'PLANILHA ORÇAMENTÁRIA'!$D:$M,3,0)</f>
        <v>REMANEJAMENTO DE POSTE</v>
      </c>
      <c r="F132" s="450" t="str">
        <f ca="1">VLOOKUP($C132,'PLANILHA ORÇAMENTÁRIA'!$D:$M,4,0)</f>
        <v>UN</v>
      </c>
      <c r="G132" s="452">
        <f ca="1">SUMIF('PLANILHA ORÇAMENTÁRIA'!$D$17:$D$376,'CURVA ABC'!C132,'PLANILHA ORÇAMENTÁRIA'!$H$17:$H$376)</f>
        <v>25</v>
      </c>
      <c r="H132" s="445">
        <f ca="1">VLOOKUP($C132,'PLANILHA ORÇAMENTÁRIA'!$D:$M,8,0)</f>
        <v>767.03</v>
      </c>
      <c r="I132" s="445">
        <f t="shared" ca="1" si="18"/>
        <v>19175.75</v>
      </c>
      <c r="J132" s="453">
        <f ca="1">I132/'PLANILHA ORÇAMENTÁRIA'!$L$377</f>
        <v>4.0793903986250919E-4</v>
      </c>
      <c r="K132" s="453">
        <f t="shared" ca="1" si="19"/>
        <v>0.98546502481155429</v>
      </c>
      <c r="L132" s="434" t="str">
        <f t="shared" ca="1" si="17"/>
        <v>C</v>
      </c>
      <c r="M132" s="447" t="str">
        <f t="shared" ca="1" si="20"/>
        <v>REMANEJAMENTO DE POSTE</v>
      </c>
      <c r="N132" s="448" t="e">
        <f>UPPER(#REF!)</f>
        <v>#REF!</v>
      </c>
      <c r="O132" s="448" t="str">
        <f t="shared" ca="1" si="21"/>
        <v>UN</v>
      </c>
      <c r="P132" s="448" t="str">
        <f t="shared" ca="1" si="22"/>
        <v/>
      </c>
    </row>
    <row r="133" spans="3:16" ht="15">
      <c r="C133" s="449" t="s">
        <v>22447</v>
      </c>
      <c r="D133" s="450" t="str">
        <f ca="1">VLOOKUP($C133,'PLANILHA ORÇAMENTÁRIA'!$D:$M,2,0)</f>
        <v>SUDECAP</v>
      </c>
      <c r="E133" s="451" t="str">
        <f ca="1">VLOOKUP($C133,'PLANILHA ORÇAMENTÁRIA'!$D:$M,3,0)</f>
        <v>ESCRITÓRIO DA CONTRATADA - ATÉ 22M2</v>
      </c>
      <c r="F133" s="450" t="str">
        <f ca="1">VLOOKUP($C133,'PLANILHA ORÇAMENTÁRIA'!$D:$M,4,0)</f>
        <v>M2</v>
      </c>
      <c r="G133" s="452">
        <f ca="1">SUMIF('PLANILHA ORÇAMENTÁRIA'!$D$17:$D$376,'CURVA ABC'!C133,'PLANILHA ORÇAMENTÁRIA'!$H$17:$H$376)</f>
        <v>30</v>
      </c>
      <c r="H133" s="445">
        <f ca="1">VLOOKUP($C133,'PLANILHA ORÇAMENTÁRIA'!$D:$M,8,0)</f>
        <v>622.33000000000004</v>
      </c>
      <c r="I133" s="445">
        <f t="shared" ca="1" si="18"/>
        <v>18669.900000000001</v>
      </c>
      <c r="J133" s="453">
        <f ca="1">I133/'PLANILHA ORÇAMENTÁRIA'!$L$377</f>
        <v>3.971777416961037E-4</v>
      </c>
      <c r="K133" s="453">
        <f t="shared" ca="1" si="19"/>
        <v>0.98586220255325041</v>
      </c>
      <c r="L133" s="434" t="str">
        <f t="shared" ca="1" si="17"/>
        <v>C</v>
      </c>
      <c r="M133" s="447" t="str">
        <f t="shared" ca="1" si="20"/>
        <v>ESCRITÓRIO DA CONTRATADA - ATÉ 22M2</v>
      </c>
      <c r="N133" s="448" t="e">
        <f>UPPER(#REF!)</f>
        <v>#REF!</v>
      </c>
      <c r="O133" s="448" t="str">
        <f t="shared" ca="1" si="21"/>
        <v>M2</v>
      </c>
      <c r="P133" s="448" t="str">
        <f t="shared" ca="1" si="22"/>
        <v/>
      </c>
    </row>
    <row r="134" spans="3:16" ht="15">
      <c r="C134" s="449" t="s">
        <v>7002</v>
      </c>
      <c r="D134" s="450" t="str">
        <f ca="1">VLOOKUP($C134,'PLANILHA ORÇAMENTÁRIA'!$D:$M,2,0)</f>
        <v>SUDECAP</v>
      </c>
      <c r="E134" s="451" t="str">
        <f ca="1">VLOOKUP($C134,'PLANILHA ORÇAMENTÁRIA'!$D:$M,3,0)</f>
        <v>TELA - TAPUME DE POLIPROPILENO H=1,20 M, INCLUSIVE BASE</v>
      </c>
      <c r="F134" s="450" t="str">
        <f ca="1">VLOOKUP($C134,'PLANILHA ORÇAMENTÁRIA'!$D:$M,4,0)</f>
        <v>M</v>
      </c>
      <c r="G134" s="452">
        <f ca="1">SUMIF('PLANILHA ORÇAMENTÁRIA'!$D$17:$D$376,'CURVA ABC'!C134,'PLANILHA ORÇAMENTÁRIA'!$H$17:$H$376)</f>
        <v>1300</v>
      </c>
      <c r="H134" s="445">
        <f ca="1">VLOOKUP($C134,'PLANILHA ORÇAMENTÁRIA'!$D:$M,8,0)</f>
        <v>15.31</v>
      </c>
      <c r="I134" s="445">
        <f t="shared" ca="1" si="18"/>
        <v>19903</v>
      </c>
      <c r="J134" s="453">
        <f ca="1">I134/'PLANILHA ORÇAMENTÁRIA'!$L$377</f>
        <v>4.23410333905246E-4</v>
      </c>
      <c r="K134" s="453">
        <f t="shared" ca="1" si="19"/>
        <v>0.98628561288715566</v>
      </c>
      <c r="L134" s="434" t="str">
        <f t="shared" ca="1" si="17"/>
        <v>C</v>
      </c>
      <c r="M134" s="447" t="str">
        <f t="shared" ca="1" si="20"/>
        <v>TELA - TAPUME DE POLIPROPILENO H=1,20 M, INCLUSIVE BASE</v>
      </c>
      <c r="N134" s="448" t="e">
        <f>UPPER(#REF!)</f>
        <v>#REF!</v>
      </c>
      <c r="O134" s="448" t="str">
        <f t="shared" ca="1" si="21"/>
        <v>M</v>
      </c>
      <c r="P134" s="448" t="str">
        <f t="shared" ca="1" si="22"/>
        <v>ERRO</v>
      </c>
    </row>
    <row r="135" spans="3:16" ht="27.75">
      <c r="C135" s="449">
        <v>308323</v>
      </c>
      <c r="D135" s="450" t="str">
        <f ca="1">VLOOKUP($C135,'PLANILHA ORÇAMENTÁRIA'!$D:$M,2,0)</f>
        <v>SICRO 3</v>
      </c>
      <c r="E135" s="451" t="str">
        <f ca="1">VLOOKUP($C135,'PLANILHA ORÇAMENTÁRIA'!$D:$M,3,0)</f>
        <v>APARELHO DE APOIO METÁLICO ELASTOMÉRICO MULTIDIRECIONAL COM CAPACIDADE DE 2.500 KN - FORNECIMENTO E INSTALAÇÃO</v>
      </c>
      <c r="F135" s="450" t="str">
        <f ca="1">VLOOKUP($C135,'PLANILHA ORÇAMENTÁRIA'!$D:$M,4,0)</f>
        <v>UN</v>
      </c>
      <c r="G135" s="452">
        <f ca="1">SUMIF('PLANILHA ORÇAMENTÁRIA'!$D$17:$D$376,'CURVA ABC'!C135,'PLANILHA ORÇAMENTÁRIA'!$H$17:$H$376)</f>
        <v>2</v>
      </c>
      <c r="H135" s="445">
        <f ca="1">VLOOKUP($C135,'PLANILHA ORÇAMENTÁRIA'!$D:$M,8,0)</f>
        <v>9474.58</v>
      </c>
      <c r="I135" s="445">
        <f t="shared" ca="1" si="18"/>
        <v>18949.16</v>
      </c>
      <c r="J135" s="453">
        <f ca="1">I135/'PLANILHA ORÇAMENTÁRIA'!$L$377</f>
        <v>4.0311863351373816E-4</v>
      </c>
      <c r="K135" s="453">
        <f t="shared" ca="1" si="19"/>
        <v>0.98668873152066938</v>
      </c>
      <c r="L135" s="434" t="str">
        <f t="shared" ca="1" si="17"/>
        <v>C</v>
      </c>
      <c r="M135" s="447" t="str">
        <f t="shared" ca="1" si="20"/>
        <v>APARELHO DE APOIO METÁLICO ELASTOMÉRICO MULTIDIRECIONAL COM CAPACIDADE DE 2.500 KN - FORNECIMENTO E INSTALAÇÃO</v>
      </c>
      <c r="N135" s="448" t="e">
        <f>UPPER(#REF!)</f>
        <v>#REF!</v>
      </c>
      <c r="O135" s="448" t="str">
        <f t="shared" ca="1" si="21"/>
        <v>UN</v>
      </c>
      <c r="P135" s="448" t="str">
        <f t="shared" ca="1" si="22"/>
        <v/>
      </c>
    </row>
    <row r="136" spans="3:16" ht="15">
      <c r="C136" s="449" t="s">
        <v>6635</v>
      </c>
      <c r="D136" s="450" t="str">
        <f ca="1">VLOOKUP($C136,'PLANILHA ORÇAMENTÁRIA'!$D:$M,2,0)</f>
        <v>SEINFRA-MG</v>
      </c>
      <c r="E136" s="451" t="str">
        <f ca="1">VLOOKUP($C136,'PLANILHA ORÇAMENTÁRIA'!$D:$M,3,0)</f>
        <v>LIMPEZA FINAL PARA ENTREGA DA OBRA</v>
      </c>
      <c r="F136" s="450" t="str">
        <f ca="1">VLOOKUP($C136,'PLANILHA ORÇAMENTÁRIA'!$D:$M,4,0)</f>
        <v>M2</v>
      </c>
      <c r="G136" s="452">
        <f ca="1">SUMIF('PLANILHA ORÇAMENTÁRIA'!$D$17:$D$376,'CURVA ABC'!C136,'PLANILHA ORÇAMENTÁRIA'!$H$17:$H$376)</f>
        <v>1807.5</v>
      </c>
      <c r="H136" s="445">
        <f ca="1">VLOOKUP($C136,'PLANILHA ORÇAMENTÁRIA'!$D:$M,8,0)</f>
        <v>10.199999999999999</v>
      </c>
      <c r="I136" s="445">
        <f t="shared" ca="1" si="18"/>
        <v>18436.5</v>
      </c>
      <c r="J136" s="453">
        <f ca="1">I136/'PLANILHA ORÇAMENTÁRIA'!$L$377</f>
        <v>3.9221246149043199E-4</v>
      </c>
      <c r="K136" s="453">
        <f t="shared" ca="1" si="19"/>
        <v>0.98708094398215984</v>
      </c>
      <c r="L136" s="434" t="str">
        <f t="shared" ca="1" si="17"/>
        <v>C</v>
      </c>
      <c r="M136" s="447" t="str">
        <f t="shared" ca="1" si="20"/>
        <v>LIMPEZA FINAL PARA ENTREGA DA OBRA</v>
      </c>
      <c r="N136" s="448" t="e">
        <f>UPPER(#REF!)</f>
        <v>#REF!</v>
      </c>
      <c r="O136" s="448" t="str">
        <f t="shared" ca="1" si="21"/>
        <v>M2</v>
      </c>
      <c r="P136" s="448" t="str">
        <f t="shared" ca="1" si="22"/>
        <v/>
      </c>
    </row>
    <row r="137" spans="3:16" ht="27.75">
      <c r="C137" s="449">
        <v>5213835</v>
      </c>
      <c r="D137" s="450" t="str">
        <f ca="1">VLOOKUP($C137,'PLANILHA ORÇAMENTÁRIA'!$D:$M,2,0)</f>
        <v>SICRO 3</v>
      </c>
      <c r="E137" s="451" t="str">
        <f ca="1">VLOOKUP($C137,'PLANILHA ORÇAMENTÁRIA'!$D:$M,3,0)</f>
        <v>CONE PLÁSTICO PARA CANALIZAÇÃO DE TRÂNSITO - UTILIZAÇÃO DE 150 CICLOS - FORNECIMENTO, 01 IMPLANTAÇÃO E 01 RETIRADA DIÁRIA</v>
      </c>
      <c r="F137" s="450" t="str">
        <f ca="1">VLOOKUP($C137,'PLANILHA ORÇAMENTÁRIA'!$D:$M,4,0)</f>
        <v>UN.DIA</v>
      </c>
      <c r="G137" s="452">
        <f ca="1">SUMIF('PLANILHA ORÇAMENTÁRIA'!$D$17:$D$376,'CURVA ABC'!C137,'PLANILHA ORÇAMENTÁRIA'!$H$17:$H$376)</f>
        <v>18000</v>
      </c>
      <c r="H137" s="445">
        <f ca="1">VLOOKUP($C137,'PLANILHA ORÇAMENTÁRIA'!$D:$M,8,0)</f>
        <v>0.98</v>
      </c>
      <c r="I137" s="445">
        <f t="shared" ca="1" si="18"/>
        <v>17640</v>
      </c>
      <c r="J137" s="453">
        <f ca="1">I137/'PLANILHA ORÇAMENTÁRIA'!$L$377</f>
        <v>3.752679641304597E-4</v>
      </c>
      <c r="K137" s="453">
        <f t="shared" ca="1" si="19"/>
        <v>0.9874562119462903</v>
      </c>
      <c r="L137" s="434" t="str">
        <f t="shared" ca="1" si="17"/>
        <v>C</v>
      </c>
      <c r="M137" s="447" t="str">
        <f t="shared" ca="1" si="20"/>
        <v>CONE PLÁSTICO PARA CANALIZAÇÃO DE TRÂNSITO - UTILIZAÇÃO DE 150 CICLOS - FORNECIMENTO, 01 IMPLANTAÇÃO E 01 RETIRADA DIÁRIA</v>
      </c>
      <c r="N137" s="448" t="e">
        <f>UPPER(#REF!)</f>
        <v>#REF!</v>
      </c>
      <c r="O137" s="448" t="str">
        <f t="shared" ca="1" si="21"/>
        <v>UN.DIA</v>
      </c>
      <c r="P137" s="448" t="str">
        <f t="shared" ca="1" si="22"/>
        <v/>
      </c>
    </row>
    <row r="138" spans="3:16" ht="15">
      <c r="C138" s="449">
        <v>2003477</v>
      </c>
      <c r="D138" s="450" t="str">
        <f ca="1">VLOOKUP($C138,'PLANILHA ORÇAMENTÁRIA'!$D:$M,2,0)</f>
        <v>SICRO 3</v>
      </c>
      <c r="E138" s="451" t="str">
        <f ca="1">VLOOKUP($C138,'PLANILHA ORÇAMENTÁRIA'!$D:$M,3,0)</f>
        <v>CAIXA COLETORA DE SARJETA - CCS 200-60 A - COM GRELHA DE CONCRETO - AREIA E BRITA COMERCIAIS</v>
      </c>
      <c r="F138" s="450" t="str">
        <f ca="1">VLOOKUP($C138,'PLANILHA ORÇAMENTÁRIA'!$D:$M,4,0)</f>
        <v>UN</v>
      </c>
      <c r="G138" s="452">
        <f ca="1">SUMIF('PLANILHA ORÇAMENTÁRIA'!$D$17:$D$376,'CURVA ABC'!C138,'PLANILHA ORÇAMENTÁRIA'!$H$17:$H$376)</f>
        <v>3</v>
      </c>
      <c r="H138" s="445">
        <f ca="1">VLOOKUP($C138,'PLANILHA ORÇAMENTÁRIA'!$D:$M,8,0)</f>
        <v>5746.01</v>
      </c>
      <c r="I138" s="445">
        <f t="shared" ca="1" si="18"/>
        <v>17238.03</v>
      </c>
      <c r="J138" s="453">
        <f ca="1">I138/'PLANILHA ORÇAMENTÁRIA'!$L$377</f>
        <v>3.6671657730837797E-4</v>
      </c>
      <c r="K138" s="453">
        <f t="shared" ca="1" si="19"/>
        <v>0.98782292852359865</v>
      </c>
      <c r="L138" s="434" t="str">
        <f t="shared" ca="1" si="17"/>
        <v>C</v>
      </c>
      <c r="M138" s="447" t="str">
        <f t="shared" ca="1" si="20"/>
        <v>CAIXA COLETORA DE SARJETA - CCS 200-60 A - COM GRELHA DE CONCRETO - AREIA E BRITA COMERCIAIS</v>
      </c>
      <c r="N138" s="448" t="e">
        <f>UPPER(#REF!)</f>
        <v>#REF!</v>
      </c>
      <c r="O138" s="448" t="str">
        <f t="shared" ca="1" si="21"/>
        <v>UN</v>
      </c>
      <c r="P138" s="448" t="str">
        <f t="shared" ca="1" si="22"/>
        <v/>
      </c>
    </row>
    <row r="139" spans="3:16" ht="15">
      <c r="C139" s="449">
        <v>2003479</v>
      </c>
      <c r="D139" s="450" t="str">
        <f ca="1">VLOOKUP($C139,'PLANILHA ORÇAMENTÁRIA'!$D:$M,2,0)</f>
        <v>SICRO 3</v>
      </c>
      <c r="E139" s="451" t="str">
        <f ca="1">VLOOKUP($C139,'PLANILHA ORÇAMENTÁRIA'!$D:$M,3,0)</f>
        <v>CAIXA COLETORA DE SARJETA - CCS 200-80 A - COM GRELHA DE CONCRETO - AREIA E BRITA COMERCIAIS</v>
      </c>
      <c r="F139" s="450" t="str">
        <f ca="1">VLOOKUP($C139,'PLANILHA ORÇAMENTÁRIA'!$D:$M,4,0)</f>
        <v>UN</v>
      </c>
      <c r="G139" s="452">
        <f ca="1">SUMIF('PLANILHA ORÇAMENTÁRIA'!$D$17:$D$376,'CURVA ABC'!C139,'PLANILHA ORÇAMENTÁRIA'!$H$17:$H$376)</f>
        <v>3</v>
      </c>
      <c r="H139" s="445">
        <f ca="1">VLOOKUP($C139,'PLANILHA ORÇAMENTÁRIA'!$D:$M,8,0)</f>
        <v>5708.07</v>
      </c>
      <c r="I139" s="445">
        <f t="shared" ca="1" si="18"/>
        <v>17124.21</v>
      </c>
      <c r="J139" s="453">
        <f ca="1">I139/'PLANILHA ORÇAMENTÁRIA'!$L$377</f>
        <v>3.6429520544458381E-4</v>
      </c>
      <c r="K139" s="453">
        <f t="shared" ca="1" si="19"/>
        <v>0.98818722372904322</v>
      </c>
      <c r="L139" s="434" t="str">
        <f t="shared" ca="1" si="17"/>
        <v>C</v>
      </c>
      <c r="M139" s="447" t="str">
        <f t="shared" ca="1" si="20"/>
        <v>CAIXA COLETORA DE SARJETA - CCS 200-80 A - COM GRELHA DE CONCRETO - AREIA E BRITA COMERCIAIS</v>
      </c>
      <c r="N139" s="448" t="e">
        <f>UPPER(#REF!)</f>
        <v>#REF!</v>
      </c>
      <c r="O139" s="448" t="str">
        <f t="shared" ca="1" si="21"/>
        <v>UN</v>
      </c>
      <c r="P139" s="448" t="str">
        <f t="shared" ca="1" si="22"/>
        <v/>
      </c>
    </row>
    <row r="140" spans="3:16" ht="15">
      <c r="C140" s="449" t="s">
        <v>8518</v>
      </c>
      <c r="D140" s="450" t="str">
        <f ca="1">VLOOKUP($C140,'PLANILHA ORÇAMENTÁRIA'!$D:$M,2,0)</f>
        <v>SUDECAP</v>
      </c>
      <c r="E140" s="451" t="str">
        <f ca="1">VLOOKUP($C140,'PLANILHA ORÇAMENTÁRIA'!$D:$M,3,0)</f>
        <v>REGULARIZAÇÃO E COMPACTAÇÃO DO SUBLEITO COM ROLO COMPACTADOR</v>
      </c>
      <c r="F140" s="450" t="str">
        <f ca="1">VLOOKUP($C140,'PLANILHA ORÇAMENTÁRIA'!$D:$M,4,0)</f>
        <v>M2</v>
      </c>
      <c r="G140" s="452">
        <f ca="1">SUMIF('PLANILHA ORÇAMENTÁRIA'!$D$17:$D$376,'CURVA ABC'!C140,'PLANILHA ORÇAMENTÁRIA'!$H$17:$H$376)</f>
        <v>4325.4399999999996</v>
      </c>
      <c r="H140" s="445">
        <f ca="1">VLOOKUP($C140,'PLANILHA ORÇAMENTÁRIA'!$D:$M,8,0)</f>
        <v>3.56</v>
      </c>
      <c r="I140" s="445">
        <f t="shared" ca="1" si="18"/>
        <v>15398.57</v>
      </c>
      <c r="J140" s="453">
        <f ca="1">I140/'PLANILHA ORÇAMENTÁRIA'!$L$377</f>
        <v>3.2758446793766286E-4</v>
      </c>
      <c r="K140" s="453">
        <f t="shared" ca="1" si="19"/>
        <v>0.9885148081969809</v>
      </c>
      <c r="L140" s="434" t="str">
        <f t="shared" ca="1" si="17"/>
        <v>C</v>
      </c>
      <c r="M140" s="447" t="str">
        <f t="shared" ca="1" si="20"/>
        <v>REGULARIZAÇÃO E COMPACTAÇÃO DO SUBLEITO COM ROLO COMPACTADOR</v>
      </c>
      <c r="N140" s="448" t="e">
        <f>UPPER(#REF!)</f>
        <v>#REF!</v>
      </c>
      <c r="O140" s="448" t="str">
        <f t="shared" ca="1" si="21"/>
        <v>M2</v>
      </c>
      <c r="P140" s="448" t="str">
        <f t="shared" ca="1" si="22"/>
        <v/>
      </c>
    </row>
    <row r="141" spans="3:16" ht="27.75">
      <c r="C141" s="449" t="s">
        <v>13189</v>
      </c>
      <c r="D141" s="450" t="str">
        <f ca="1">VLOOKUP($C141,'PLANILHA ORÇAMENTÁRIA'!$D:$M,2,0)</f>
        <v>SEINFRA-MG</v>
      </c>
      <c r="E141" s="451" t="str">
        <f ca="1">VLOOKUP($C141,'PLANILHA ORÇAMENTÁRIA'!$D:$M,3,0)</f>
        <v xml:space="preserve">DESMATAMENTO, DESTOCAMENTO, LIMPEZA DE ÁREA E ESTOCAGEM DO MATERIAL DE LIMPEZA COM ÁRVORES DE DIÂMETRO ATÉ 0,15 M (EXCLUI CARGA E TRANSPORTE PARA BOTA-FORA) </v>
      </c>
      <c r="F141" s="450" t="str">
        <f ca="1">VLOOKUP($C141,'PLANILHA ORÇAMENTÁRIA'!$D:$M,4,0)</f>
        <v>M2</v>
      </c>
      <c r="G141" s="452">
        <f ca="1">SUMIF('PLANILHA ORÇAMENTÁRIA'!$D$17:$D$376,'CURVA ABC'!C141,'PLANILHA ORÇAMENTÁRIA'!$H$17:$H$376)</f>
        <v>23742.49</v>
      </c>
      <c r="H141" s="445">
        <f ca="1">VLOOKUP($C141,'PLANILHA ORÇAMENTÁRIA'!$D:$M,8,0)</f>
        <v>0.64</v>
      </c>
      <c r="I141" s="445">
        <f t="shared" ca="1" si="18"/>
        <v>15195.19</v>
      </c>
      <c r="J141" s="453">
        <f ca="1">I141/'PLANILHA ORÇAMENTÁRIA'!$L$377</f>
        <v>3.2325782402922449E-4</v>
      </c>
      <c r="K141" s="453">
        <f t="shared" ca="1" si="19"/>
        <v>0.9888380660210101</v>
      </c>
      <c r="L141" s="434" t="str">
        <f t="shared" ca="1" si="17"/>
        <v>C</v>
      </c>
      <c r="M141" s="447" t="str">
        <f t="shared" ca="1" si="20"/>
        <v xml:space="preserve">DESMATAMENTO, DESTOCAMENTO, LIMPEZA DE ÁREA E ESTOCAGEM DO MATERIAL DE LIMPEZA COM ÁRVORES DE DIÂMETRO ATÉ 0,15 M (EXCLUI CARGA E TRANSPORTE PARA BOTA-FORA) </v>
      </c>
      <c r="N141" s="448" t="e">
        <f>UPPER(#REF!)</f>
        <v>#REF!</v>
      </c>
      <c r="O141" s="448" t="str">
        <f t="shared" ca="1" si="21"/>
        <v>M2</v>
      </c>
      <c r="P141" s="448" t="str">
        <f t="shared" ca="1" si="22"/>
        <v/>
      </c>
    </row>
    <row r="142" spans="3:16" ht="27.75">
      <c r="C142" s="449">
        <v>307736</v>
      </c>
      <c r="D142" s="450" t="str">
        <f ca="1">VLOOKUP($C142,'PLANILHA ORÇAMENTÁRIA'!$D:$M,2,0)</f>
        <v>SICRO 3</v>
      </c>
      <c r="E142" s="451" t="str">
        <f ca="1">VLOOKUP($C142,'PLANILHA ORÇAMENTÁRIA'!$D:$M,3,0)</f>
        <v>JUNTA DE DILATAÇÃO EM ELASTÔMERO E PERFIL VV - L = 40 MM E H = 70 MM - FORNECIMENTO E INSTALAÇÃO</v>
      </c>
      <c r="F142" s="450" t="str">
        <f ca="1">VLOOKUP($C142,'PLANILHA ORÇAMENTÁRIA'!$D:$M,4,0)</f>
        <v>M</v>
      </c>
      <c r="G142" s="452">
        <f ca="1">SUMIF('PLANILHA ORÇAMENTÁRIA'!$D$17:$D$376,'CURVA ABC'!C142,'PLANILHA ORÇAMENTÁRIA'!$H$17:$H$376)</f>
        <v>22.54</v>
      </c>
      <c r="H142" s="445">
        <f ca="1">VLOOKUP($C142,'PLANILHA ORÇAMENTÁRIA'!$D:$M,8,0)</f>
        <v>684.22</v>
      </c>
      <c r="I142" s="445">
        <f t="shared" ca="1" si="18"/>
        <v>15422.32</v>
      </c>
      <c r="J142" s="453">
        <f ca="1">I142/'PLANILHA ORÇAMENTÁRIA'!$L$377</f>
        <v>3.2808971817281581E-4</v>
      </c>
      <c r="K142" s="453">
        <f t="shared" ca="1" si="19"/>
        <v>0.98916615573918287</v>
      </c>
      <c r="L142" s="434" t="str">
        <f t="shared" ref="L142:L205" ca="1" si="23">IF(K142&lt;80%,"A",IF(K142&lt;95%,"B",IF(K142&lt;110%,"C",0)))</f>
        <v>C</v>
      </c>
      <c r="M142" s="447" t="str">
        <f t="shared" ca="1" si="20"/>
        <v>JUNTA DE DILATAÇÃO EM ELASTÔMERO E PERFIL VV - L = 40 MM E H = 70 MM - FORNECIMENTO E INSTALAÇÃO</v>
      </c>
      <c r="N142" s="448" t="e">
        <f>UPPER(#REF!)</f>
        <v>#REF!</v>
      </c>
      <c r="O142" s="448" t="str">
        <f t="shared" ca="1" si="21"/>
        <v>M</v>
      </c>
      <c r="P142" s="448" t="str">
        <f t="shared" ca="1" si="22"/>
        <v>ERRO</v>
      </c>
    </row>
    <row r="143" spans="3:16" ht="27.75">
      <c r="C143" s="449" t="s">
        <v>4096</v>
      </c>
      <c r="D143" s="450" t="str">
        <f ca="1">VLOOKUP($C143,'PLANILHA ORÇAMENTÁRIA'!$D:$M,2,0)</f>
        <v>SEINFRA-MG</v>
      </c>
      <c r="E143" s="451" t="str">
        <f ca="1">VLOOKUP($C143,'PLANILHA ORÇAMENTÁRIA'!$D:$M,3,0)</f>
        <v>IMPERMEABILIZAÇÃO POR CRISTALIZAÇÃO, APLICAÇÃO MANUAL, INCLUSIVE LIMPEZA DA SUPERFÍCIE E LAVAGEM COM HIDROJATEAMENTO</v>
      </c>
      <c r="F143" s="450" t="str">
        <f ca="1">VLOOKUP($C143,'PLANILHA ORÇAMENTÁRIA'!$D:$M,4,0)</f>
        <v>M2</v>
      </c>
      <c r="G143" s="452">
        <f ca="1">SUMIF('PLANILHA ORÇAMENTÁRIA'!$D$17:$D$376,'CURVA ABC'!C143,'PLANILHA ORÇAMENTÁRIA'!$H$17:$H$376)</f>
        <v>450.86</v>
      </c>
      <c r="H143" s="445">
        <f ca="1">VLOOKUP($C143,'PLANILHA ORÇAMENTÁRIA'!$D:$M,8,0)</f>
        <v>33.15</v>
      </c>
      <c r="I143" s="445">
        <f t="shared" ca="1" si="18"/>
        <v>14946.01</v>
      </c>
      <c r="J143" s="453">
        <f ca="1">I143/'PLANILHA ORÇAMENTÁRIA'!$L$377</f>
        <v>3.1795684493047003E-4</v>
      </c>
      <c r="K143" s="453">
        <f t="shared" ca="1" si="19"/>
        <v>0.9894841125841134</v>
      </c>
      <c r="L143" s="434" t="str">
        <f t="shared" ca="1" si="23"/>
        <v>C</v>
      </c>
      <c r="M143" s="447" t="str">
        <f t="shared" ca="1" si="20"/>
        <v>IMPERMEABILIZAÇÃO POR CRISTALIZAÇÃO, APLICAÇÃO MANUAL, INCLUSIVE LIMPEZA DA SUPERFÍCIE E LAVAGEM COM HIDROJATEAMENTO</v>
      </c>
      <c r="N143" s="448" t="e">
        <f>UPPER(#REF!)</f>
        <v>#REF!</v>
      </c>
      <c r="O143" s="448" t="str">
        <f t="shared" ca="1" si="21"/>
        <v>M2</v>
      </c>
      <c r="P143" s="448" t="str">
        <f t="shared" ca="1" si="22"/>
        <v/>
      </c>
    </row>
    <row r="144" spans="3:16" ht="27.75">
      <c r="C144" s="449">
        <v>95427</v>
      </c>
      <c r="D144" s="450" t="str">
        <f ca="1">VLOOKUP($C144,'PLANILHA ORÇAMENTÁRIA'!$D:$M,2,0)</f>
        <v>SINAPI</v>
      </c>
      <c r="E144" s="451" t="str">
        <f ca="1">VLOOKUP($C144,'PLANILHA ORÇAMENTÁRIA'!$D:$M,3,0)</f>
        <v>TRANSPORTE COM CAMINHÃO BASCULANTE DE 18 M³, EM VIA URBANA PAVIMENTADA, ADICIONAL PARA DMT EXCEDENTE A 30 KM (UNIDADE: M3XKM). AF_07/2020</v>
      </c>
      <c r="F144" s="450" t="str">
        <f ca="1">VLOOKUP($C144,'PLANILHA ORÇAMENTÁRIA'!$D:$M,4,0)</f>
        <v>M3XKM</v>
      </c>
      <c r="G144" s="452">
        <f ca="1">SUMIF('PLANILHA ORÇAMENTÁRIA'!$D$17:$D$376,'CURVA ABC'!C144,'PLANILHA ORÇAMENTÁRIA'!$H$17:$H$376)</f>
        <v>15397.339</v>
      </c>
      <c r="H144" s="445">
        <f ca="1">VLOOKUP($C144,'PLANILHA ORÇAMENTÁRIA'!$D:$M,8,0)</f>
        <v>0.93</v>
      </c>
      <c r="I144" s="445">
        <f t="shared" ca="1" si="18"/>
        <v>14319.53</v>
      </c>
      <c r="J144" s="453">
        <f ca="1">I144/'PLANILHA ORÇAMENTÁRIA'!$L$377</f>
        <v>3.046293010433697E-4</v>
      </c>
      <c r="K144" s="453">
        <f t="shared" ca="1" si="19"/>
        <v>0.98978874188515675</v>
      </c>
      <c r="L144" s="434" t="str">
        <f t="shared" ca="1" si="23"/>
        <v>C</v>
      </c>
      <c r="M144" s="447" t="str">
        <f t="shared" ca="1" si="20"/>
        <v>TRANSPORTE COM CAMINHÃO BASCULANTE DE 18 M³, EM VIA URBANA PAVIMENTADA, ADICIONAL PARA DMT EXCEDENTE A 30 KM (UNIDADE: M3XKM). AF_07/2020</v>
      </c>
      <c r="N144" s="448" t="e">
        <f>UPPER(#REF!)</f>
        <v>#REF!</v>
      </c>
      <c r="O144" s="448" t="str">
        <f t="shared" ca="1" si="21"/>
        <v>M3XKM</v>
      </c>
      <c r="P144" s="448" t="str">
        <f t="shared" ca="1" si="22"/>
        <v/>
      </c>
    </row>
    <row r="145" spans="3:16" ht="27.75">
      <c r="C145" s="449">
        <v>5214005</v>
      </c>
      <c r="D145" s="450" t="str">
        <f ca="1">VLOOKUP($C145,'PLANILHA ORÇAMENTÁRIA'!$D:$M,2,0)</f>
        <v>SICRO 3</v>
      </c>
      <c r="E145" s="451" t="str">
        <f ca="1">VLOOKUP($C145,'PLANILHA ORÇAMENTÁRIA'!$D:$M,3,0)</f>
        <v>PINTURA DE FAIXA COM TERMOPLÁSTICO EM ALTO RELEVO TIPO III POR EXTRUSÃO - RELEVO SIMPLES COM BASE</v>
      </c>
      <c r="F145" s="450" t="str">
        <f ca="1">VLOOKUP($C145,'PLANILHA ORÇAMENTÁRIA'!$D:$M,4,0)</f>
        <v>M²</v>
      </c>
      <c r="G145" s="452">
        <f ca="1">SUMIF('PLANILHA ORÇAMENTÁRIA'!$D$17:$D$376,'CURVA ABC'!C145,'PLANILHA ORÇAMENTÁRIA'!$H$17:$H$376)</f>
        <v>74.460000000000008</v>
      </c>
      <c r="H145" s="445">
        <f ca="1">VLOOKUP($C145,'PLANILHA ORÇAMENTÁRIA'!$D:$M,8,0)</f>
        <v>190.7</v>
      </c>
      <c r="I145" s="445">
        <f t="shared" ca="1" si="18"/>
        <v>14199.52</v>
      </c>
      <c r="J145" s="453">
        <f ca="1">I145/'PLANILHA ORÇAMENTÁRIA'!$L$377</f>
        <v>3.0207624501302411E-4</v>
      </c>
      <c r="K145" s="453">
        <f t="shared" ca="1" si="19"/>
        <v>0.99009081813016975</v>
      </c>
      <c r="L145" s="434" t="str">
        <f t="shared" ca="1" si="23"/>
        <v>C</v>
      </c>
      <c r="M145" s="447" t="str">
        <f t="shared" ca="1" si="20"/>
        <v>PINTURA DE FAIXA COM TERMOPLÁSTICO EM ALTO RELEVO TIPO III POR EXTRUSÃO - RELEVO SIMPLES COM BASE</v>
      </c>
      <c r="N145" s="448" t="e">
        <f>UPPER(#REF!)</f>
        <v>#REF!</v>
      </c>
      <c r="O145" s="448" t="str">
        <f t="shared" ca="1" si="21"/>
        <v>M²</v>
      </c>
      <c r="P145" s="448" t="str">
        <f t="shared" ca="1" si="22"/>
        <v/>
      </c>
    </row>
    <row r="146" spans="3:16" ht="15">
      <c r="C146" s="449" t="s">
        <v>7014</v>
      </c>
      <c r="D146" s="450" t="str">
        <f ca="1">VLOOKUP($C146,'PLANILHA ORÇAMENTÁRIA'!$D:$M,2,0)</f>
        <v>SUDECAP</v>
      </c>
      <c r="E146" s="451" t="str">
        <f ca="1">VLOOKUP($C146,'PLANILHA ORÇAMENTÁRIA'!$D:$M,3,0)</f>
        <v>FOSSA SÉPTICA E SUMIDOURO DN= 1,20M H= 4,00M</v>
      </c>
      <c r="F146" s="450" t="str">
        <f ca="1">VLOOKUP($C146,'PLANILHA ORÇAMENTÁRIA'!$D:$M,4,0)</f>
        <v>UN</v>
      </c>
      <c r="G146" s="452">
        <f ca="1">SUMIF('PLANILHA ORÇAMENTÁRIA'!$D$17:$D$376,'CURVA ABC'!C146,'PLANILHA ORÇAMENTÁRIA'!$H$17:$H$376)</f>
        <v>2</v>
      </c>
      <c r="H146" s="445">
        <f ca="1">VLOOKUP($C146,'PLANILHA ORÇAMENTÁRIA'!$D:$M,8,0)</f>
        <v>6732.34</v>
      </c>
      <c r="I146" s="445">
        <f t="shared" ref="I146:I209" ca="1" si="24">ROUND(H146*G146,2)</f>
        <v>13464.68</v>
      </c>
      <c r="J146" s="453">
        <f ca="1">I146/'PLANILHA ORÇAMENTÁRIA'!$L$377</f>
        <v>2.8644348363197946E-4</v>
      </c>
      <c r="K146" s="453">
        <f t="shared" ref="K146:K209" ca="1" si="25">J146+K145</f>
        <v>0.99037726161380168</v>
      </c>
      <c r="L146" s="434" t="str">
        <f t="shared" ca="1" si="23"/>
        <v>C</v>
      </c>
      <c r="M146" s="447" t="str">
        <f t="shared" ref="M146:M209" ca="1" si="26">UPPER(E146)</f>
        <v>FOSSA SÉPTICA E SUMIDOURO DN= 1,20M H= 4,00M</v>
      </c>
      <c r="N146" s="448" t="e">
        <f>UPPER(#REF!)</f>
        <v>#REF!</v>
      </c>
      <c r="O146" s="448" t="str">
        <f t="shared" ref="O146:O209" ca="1" si="27">UPPER(F146)</f>
        <v>UN</v>
      </c>
      <c r="P146" s="448" t="str">
        <f t="shared" ref="P146:P209" ca="1" si="28">IF(I146&gt;I145,"ERRO","")</f>
        <v/>
      </c>
    </row>
    <row r="147" spans="3:16" ht="27.75">
      <c r="C147" s="449">
        <v>97086</v>
      </c>
      <c r="D147" s="450" t="str">
        <f ca="1">VLOOKUP($C147,'PLANILHA ORÇAMENTÁRIA'!$D:$M,2,0)</f>
        <v>SINAPI</v>
      </c>
      <c r="E147" s="451" t="str">
        <f ca="1">VLOOKUP($C147,'PLANILHA ORÇAMENTÁRIA'!$D:$M,3,0)</f>
        <v>FABRICAÇÃO, MONTAGEM E DESMONTAGEM DE FORMA PARA RADIER, PISO DE CONCRETO OU LAJE SOBRE SOLO, EM MADEIRA SERRADA, 4 UTILIZAÇÕES. AF_09/2021</v>
      </c>
      <c r="F147" s="450" t="str">
        <f ca="1">VLOOKUP($C147,'PLANILHA ORÇAMENTÁRIA'!$D:$M,4,0)</f>
        <v>M2</v>
      </c>
      <c r="G147" s="452">
        <f ca="1">SUMIF('PLANILHA ORÇAMENTÁRIA'!$D$17:$D$376,'CURVA ABC'!C147,'PLANILHA ORÇAMENTÁRIA'!$H$17:$H$376)</f>
        <v>69.2</v>
      </c>
      <c r="H147" s="445">
        <f ca="1">VLOOKUP($C147,'PLANILHA ORÇAMENTÁRIA'!$D:$M,8,0)</f>
        <v>183.13</v>
      </c>
      <c r="I147" s="445">
        <f t="shared" ca="1" si="24"/>
        <v>12672.6</v>
      </c>
      <c r="J147" s="453">
        <f ca="1">I147/'PLANILHA ORÇAMENTÁRIA'!$L$377</f>
        <v>2.695930159999809E-4</v>
      </c>
      <c r="K147" s="453">
        <f t="shared" ca="1" si="25"/>
        <v>0.99064685462980162</v>
      </c>
      <c r="L147" s="434" t="str">
        <f t="shared" ca="1" si="23"/>
        <v>C</v>
      </c>
      <c r="M147" s="447" t="str">
        <f t="shared" ca="1" si="26"/>
        <v>FABRICAÇÃO, MONTAGEM E DESMONTAGEM DE FORMA PARA RADIER, PISO DE CONCRETO OU LAJE SOBRE SOLO, EM MADEIRA SERRADA, 4 UTILIZAÇÕES. AF_09/2021</v>
      </c>
      <c r="N147" s="448" t="e">
        <f>UPPER(#REF!)</f>
        <v>#REF!</v>
      </c>
      <c r="O147" s="448" t="str">
        <f t="shared" ca="1" si="27"/>
        <v>M2</v>
      </c>
      <c r="P147" s="448" t="str">
        <f t="shared" ca="1" si="28"/>
        <v/>
      </c>
    </row>
    <row r="148" spans="3:16" ht="15">
      <c r="C148" s="449" t="s">
        <v>7003</v>
      </c>
      <c r="D148" s="450" t="str">
        <f ca="1">VLOOKUP($C148,'PLANILHA ORÇAMENTÁRIA'!$D:$M,2,0)</f>
        <v>SUDECAP</v>
      </c>
      <c r="E148" s="451" t="str">
        <f ca="1">VLOOKUP($C148,'PLANILHA ORÇAMENTÁRIA'!$D:$M,3,0)</f>
        <v>PROTEÇAO COM FITA ZEBRADA AMARELA L=7CM E PEÇA 7X7</v>
      </c>
      <c r="F148" s="450" t="str">
        <f ca="1">VLOOKUP($C148,'PLANILHA ORÇAMENTÁRIA'!$D:$M,4,0)</f>
        <v>M</v>
      </c>
      <c r="G148" s="452">
        <f ca="1">SUMIF('PLANILHA ORÇAMENTÁRIA'!$D$17:$D$376,'CURVA ABC'!C148,'PLANILHA ORÇAMENTÁRIA'!$H$17:$H$376)</f>
        <v>1000</v>
      </c>
      <c r="H148" s="445">
        <f ca="1">VLOOKUP($C148,'PLANILHA ORÇAMENTÁRIA'!$D:$M,8,0)</f>
        <v>12.03</v>
      </c>
      <c r="I148" s="445">
        <f t="shared" ca="1" si="24"/>
        <v>12030</v>
      </c>
      <c r="J148" s="453">
        <f ca="1">I148/'PLANILHA ORÇAMENTÁRIA'!$L$377</f>
        <v>2.5592254016379987E-4</v>
      </c>
      <c r="K148" s="453">
        <f t="shared" ca="1" si="25"/>
        <v>0.99090277716996544</v>
      </c>
      <c r="L148" s="434" t="str">
        <f t="shared" ca="1" si="23"/>
        <v>C</v>
      </c>
      <c r="M148" s="447" t="str">
        <f t="shared" ca="1" si="26"/>
        <v>PROTEÇAO COM FITA ZEBRADA AMARELA L=7CM E PEÇA 7X7</v>
      </c>
      <c r="N148" s="448" t="e">
        <f>UPPER(#REF!)</f>
        <v>#REF!</v>
      </c>
      <c r="O148" s="448" t="str">
        <f t="shared" ca="1" si="27"/>
        <v>M</v>
      </c>
      <c r="P148" s="448" t="str">
        <f t="shared" ca="1" si="28"/>
        <v/>
      </c>
    </row>
    <row r="149" spans="3:16" ht="54.75">
      <c r="C149" s="449" t="s">
        <v>99</v>
      </c>
      <c r="D149" s="450" t="str">
        <f ca="1">VLOOKUP($C149,'PLANILHA ORÇAMENTÁRIA'!$D:$M,2,0)</f>
        <v>SEINFRA-MG</v>
      </c>
      <c r="E149" s="451" t="str">
        <f ca="1">VLOOKUP($C149,'PLANILHA ORÇAMENTÁRIA'!$D:$M,3,0)</f>
        <v>FORNECIMENTO E COLOCAÇÃO DE PLACA DE OBRA EM CHAPA GALVANIZADA #26, ESP. 0,45 MM, PLOTADA COM ADESIVO VINÍLICO, AFIXADA COM REBITES 4,8X40 MM, EM ESTRUTURA METÁLICA DE METALON 20X20 MM, ESP. 1,25 MM, INCLUSIVE SUPORTE EM EUCALIPTO AUTOCLAVADO PINTADO COM TINTA PVA DUAS (2) DEMÃOS</v>
      </c>
      <c r="F149" s="450" t="str">
        <f ca="1">VLOOKUP($C149,'PLANILHA ORÇAMENTÁRIA'!$D:$M,4,0)</f>
        <v>M2</v>
      </c>
      <c r="G149" s="452">
        <f ca="1">SUMIF('PLANILHA ORÇAMENTÁRIA'!$D$17:$D$376,'CURVA ABC'!C149,'PLANILHA ORÇAMENTÁRIA'!$H$17:$H$376)</f>
        <v>40</v>
      </c>
      <c r="H149" s="445">
        <f ca="1">VLOOKUP($C149,'PLANILHA ORÇAMENTÁRIA'!$D:$M,8,0)</f>
        <v>315.22000000000003</v>
      </c>
      <c r="I149" s="445">
        <f t="shared" ca="1" si="24"/>
        <v>12608.8</v>
      </c>
      <c r="J149" s="453">
        <f ca="1">I149/'PLANILHA ORÇAMENTÁRIA'!$L$377</f>
        <v>2.6823575431565418E-4</v>
      </c>
      <c r="K149" s="453">
        <f t="shared" ca="1" si="25"/>
        <v>0.99117101292428111</v>
      </c>
      <c r="L149" s="434" t="str">
        <f t="shared" ca="1" si="23"/>
        <v>C</v>
      </c>
      <c r="M149" s="447" t="str">
        <f t="shared" ca="1" si="26"/>
        <v>FORNECIMENTO E COLOCAÇÃO DE PLACA DE OBRA EM CHAPA GALVANIZADA #26, ESP. 0,45 MM, PLOTADA COM ADESIVO VINÍLICO, AFIXADA COM REBITES 4,8X40 MM, EM ESTRUTURA METÁLICA DE METALON 20X20 MM, ESP. 1,25 MM, INCLUSIVE SUPORTE EM EUCALIPTO AUTOCLAVADO PINTADO COM TINTA PVA DUAS (2) DEMÃOS</v>
      </c>
      <c r="N149" s="448" t="e">
        <f>UPPER(#REF!)</f>
        <v>#REF!</v>
      </c>
      <c r="O149" s="448" t="str">
        <f t="shared" ca="1" si="27"/>
        <v>M2</v>
      </c>
      <c r="P149" s="448" t="str">
        <f t="shared" ca="1" si="28"/>
        <v>ERRO</v>
      </c>
    </row>
    <row r="150" spans="3:16" ht="15">
      <c r="C150" s="449">
        <v>5213408</v>
      </c>
      <c r="D150" s="450" t="str">
        <f ca="1">VLOOKUP($C150,'PLANILHA ORÇAMENTÁRIA'!$D:$M,2,0)</f>
        <v>SICRO 3</v>
      </c>
      <c r="E150" s="451" t="str">
        <f ca="1">VLOOKUP($C150,'PLANILHA ORÇAMENTÁRIA'!$D:$M,3,0)</f>
        <v>PINTURA DE FAIXA COM TERMOPLÁSTICO POR ASPERSÃO - ESPESSURA DE 1,5 MM</v>
      </c>
      <c r="F150" s="450" t="str">
        <f ca="1">VLOOKUP($C150,'PLANILHA ORÇAMENTÁRIA'!$D:$M,4,0)</f>
        <v>M²</v>
      </c>
      <c r="G150" s="452">
        <f ca="1">SUMIF('PLANILHA ORÇAMENTÁRIA'!$D$17:$D$376,'CURVA ABC'!C150,'PLANILHA ORÇAMENTÁRIA'!$H$17:$H$376)</f>
        <v>218.22</v>
      </c>
      <c r="H150" s="445">
        <f ca="1">VLOOKUP($C150,'PLANILHA ORÇAMENTÁRIA'!$D:$M,8,0)</f>
        <v>57.35</v>
      </c>
      <c r="I150" s="445">
        <f t="shared" ca="1" si="24"/>
        <v>12514.92</v>
      </c>
      <c r="J150" s="453">
        <f ca="1">I150/'PLANILHA ORÇAMENTÁRIA'!$L$377</f>
        <v>2.662385799124474E-4</v>
      </c>
      <c r="K150" s="453">
        <f t="shared" ca="1" si="25"/>
        <v>0.9914372515041936</v>
      </c>
      <c r="L150" s="434" t="str">
        <f t="shared" ca="1" si="23"/>
        <v>C</v>
      </c>
      <c r="M150" s="447" t="str">
        <f t="shared" ca="1" si="26"/>
        <v>PINTURA DE FAIXA COM TERMOPLÁSTICO POR ASPERSÃO - ESPESSURA DE 1,5 MM</v>
      </c>
      <c r="N150" s="448" t="e">
        <f>UPPER(#REF!)</f>
        <v>#REF!</v>
      </c>
      <c r="O150" s="448" t="str">
        <f t="shared" ca="1" si="27"/>
        <v>M²</v>
      </c>
      <c r="P150" s="448" t="str">
        <f t="shared" ca="1" si="28"/>
        <v/>
      </c>
    </row>
    <row r="151" spans="3:16" ht="27.75">
      <c r="C151" s="449">
        <v>3713610</v>
      </c>
      <c r="D151" s="450" t="str">
        <f ca="1">VLOOKUP($C151,'PLANILHA ORÇAMENTÁRIA'!$D:$M,2,0)</f>
        <v>SICRO 3</v>
      </c>
      <c r="E151" s="451" t="str">
        <f ca="1">VLOOKUP($C151,'PLANILHA ORÇAMENTÁRIA'!$D:$M,3,0)</f>
        <v>CERCA COM 4 FIOS DE ARAME FARPADO E MOURÃO DE CONCRETO DE SEÇÃO QUADRADA DE 11 CM A CADA 2,5 M E ESTICADOR DE 15 CM A CADA 50 M - AREIA E BRITA COMERCIAIS</v>
      </c>
      <c r="F151" s="450" t="str">
        <f ca="1">VLOOKUP($C151,'PLANILHA ORÇAMENTÁRIA'!$D:$M,4,0)</f>
        <v>M</v>
      </c>
      <c r="G151" s="452">
        <f ca="1">SUMIF('PLANILHA ORÇAMENTÁRIA'!$D$17:$D$376,'CURVA ABC'!C151,'PLANILHA ORÇAMENTÁRIA'!$H$17:$H$376)</f>
        <v>294.99</v>
      </c>
      <c r="H151" s="445">
        <f ca="1">VLOOKUP($C151,'PLANILHA ORÇAMENTÁRIA'!$D:$M,8,0)</f>
        <v>41.64</v>
      </c>
      <c r="I151" s="445">
        <f t="shared" ca="1" si="24"/>
        <v>12283.38</v>
      </c>
      <c r="J151" s="453">
        <f ca="1">I151/'PLANILHA ORÇAMENTÁRIA'!$L$377</f>
        <v>2.6131286877782343E-4</v>
      </c>
      <c r="K151" s="453">
        <f t="shared" ca="1" si="25"/>
        <v>0.99169856437297144</v>
      </c>
      <c r="L151" s="434" t="str">
        <f t="shared" ca="1" si="23"/>
        <v>C</v>
      </c>
      <c r="M151" s="447" t="str">
        <f t="shared" ca="1" si="26"/>
        <v>CERCA COM 4 FIOS DE ARAME FARPADO E MOURÃO DE CONCRETO DE SEÇÃO QUADRADA DE 11 CM A CADA 2,5 M E ESTICADOR DE 15 CM A CADA 50 M - AREIA E BRITA COMERCIAIS</v>
      </c>
      <c r="N151" s="448" t="e">
        <f>UPPER(#REF!)</f>
        <v>#REF!</v>
      </c>
      <c r="O151" s="448" t="str">
        <f t="shared" ca="1" si="27"/>
        <v>M</v>
      </c>
      <c r="P151" s="448" t="str">
        <f t="shared" ca="1" si="28"/>
        <v/>
      </c>
    </row>
    <row r="152" spans="3:16" ht="27.75">
      <c r="C152" s="449">
        <v>5213865</v>
      </c>
      <c r="D152" s="450" t="str">
        <f ca="1">VLOOKUP($C152,'PLANILHA ORÇAMENTÁRIA'!$D:$M,2,0)</f>
        <v>SICRO 3</v>
      </c>
      <c r="E152" s="451" t="str">
        <f ca="1">VLOOKUP($C152,'PLANILHA ORÇAMENTÁRIA'!$D:$M,3,0)</f>
        <v>SUPORTE METÁLICO GALVANIZADO PARA PLACA DE ADVERTÊNCIA OU REGULAMENTAÇÃO - LADO OU DIÂMETRO DE 1,00 M - FORNECIMENTO E IMPLANTAÇÃO</v>
      </c>
      <c r="F152" s="450" t="str">
        <f ca="1">VLOOKUP($C152,'PLANILHA ORÇAMENTÁRIA'!$D:$M,4,0)</f>
        <v>UN</v>
      </c>
      <c r="G152" s="452">
        <f ca="1">SUMIF('PLANILHA ORÇAMENTÁRIA'!$D$17:$D$376,'CURVA ABC'!C152,'PLANILHA ORÇAMENTÁRIA'!$H$17:$H$376)</f>
        <v>19</v>
      </c>
      <c r="H152" s="445">
        <f ca="1">VLOOKUP($C152,'PLANILHA ORÇAMENTÁRIA'!$D:$M,8,0)</f>
        <v>653.59</v>
      </c>
      <c r="I152" s="445">
        <f t="shared" ca="1" si="24"/>
        <v>12418.21</v>
      </c>
      <c r="J152" s="453">
        <f ca="1">I152/'PLANILHA ORÇAMENTÁRIA'!$L$377</f>
        <v>2.6418120095490451E-4</v>
      </c>
      <c r="K152" s="453">
        <f t="shared" ca="1" si="25"/>
        <v>0.99196274557392639</v>
      </c>
      <c r="L152" s="434" t="str">
        <f t="shared" ca="1" si="23"/>
        <v>C</v>
      </c>
      <c r="M152" s="447" t="str">
        <f t="shared" ca="1" si="26"/>
        <v>SUPORTE METÁLICO GALVANIZADO PARA PLACA DE ADVERTÊNCIA OU REGULAMENTAÇÃO - LADO OU DIÂMETRO DE 1,00 M - FORNECIMENTO E IMPLANTAÇÃO</v>
      </c>
      <c r="N152" s="448" t="e">
        <f>UPPER(#REF!)</f>
        <v>#REF!</v>
      </c>
      <c r="O152" s="448" t="str">
        <f t="shared" ca="1" si="27"/>
        <v>UN</v>
      </c>
      <c r="P152" s="448" t="str">
        <f t="shared" ca="1" si="28"/>
        <v>ERRO</v>
      </c>
    </row>
    <row r="153" spans="3:16" ht="15">
      <c r="C153" s="449" t="s">
        <v>7023</v>
      </c>
      <c r="D153" s="450" t="str">
        <f ca="1">VLOOKUP($C153,'PLANILHA ORÇAMENTÁRIA'!$D:$M,2,0)</f>
        <v>SUDECAP</v>
      </c>
      <c r="E153" s="451" t="str">
        <f ca="1">VLOOKUP($C153,'PLANILHA ORÇAMENTÁRIA'!$D:$M,3,0)</f>
        <v>MOBILIZAÇÃO DE CONTAINER</v>
      </c>
      <c r="F153" s="450" t="str">
        <f ca="1">VLOOKUP($C153,'PLANILHA ORÇAMENTÁRIA'!$D:$M,4,0)</f>
        <v>UN</v>
      </c>
      <c r="G153" s="452">
        <f ca="1">SUMIF('PLANILHA ORÇAMENTÁRIA'!$D$17:$D$376,'CURVA ABC'!C153,'PLANILHA ORÇAMENTÁRIA'!$H$17:$H$376)</f>
        <v>8</v>
      </c>
      <c r="H153" s="445">
        <f ca="1">VLOOKUP($C153,'PLANILHA ORÇAMENTÁRIA'!$D:$M,8,0)</f>
        <v>1717.1</v>
      </c>
      <c r="I153" s="445">
        <f t="shared" ca="1" si="24"/>
        <v>13736.8</v>
      </c>
      <c r="J153" s="453">
        <f ca="1">I153/'PLANILHA ORÇAMENTÁRIA'!$L$377</f>
        <v>2.9223248127365636E-4</v>
      </c>
      <c r="K153" s="453">
        <f t="shared" ca="1" si="25"/>
        <v>0.99225497805520002</v>
      </c>
      <c r="L153" s="434" t="str">
        <f t="shared" ca="1" si="23"/>
        <v>C</v>
      </c>
      <c r="M153" s="447" t="str">
        <f t="shared" ca="1" si="26"/>
        <v>MOBILIZAÇÃO DE CONTAINER</v>
      </c>
      <c r="N153" s="448" t="e">
        <f>UPPER(#REF!)</f>
        <v>#REF!</v>
      </c>
      <c r="O153" s="448" t="str">
        <f t="shared" ca="1" si="27"/>
        <v>UN</v>
      </c>
      <c r="P153" s="448" t="str">
        <f t="shared" ca="1" si="28"/>
        <v>ERRO</v>
      </c>
    </row>
    <row r="154" spans="3:16" ht="15">
      <c r="C154" s="449" t="s">
        <v>7026</v>
      </c>
      <c r="D154" s="450" t="str">
        <f ca="1">VLOOKUP($C154,'PLANILHA ORÇAMENTÁRIA'!$D:$M,2,0)</f>
        <v>SUDECAP</v>
      </c>
      <c r="E154" s="451" t="str">
        <f ca="1">VLOOKUP($C154,'PLANILHA ORÇAMENTÁRIA'!$D:$M,3,0)</f>
        <v>DESMOBILIZAÇÃO DE CONTAINER</v>
      </c>
      <c r="F154" s="450" t="str">
        <f ca="1">VLOOKUP($C154,'PLANILHA ORÇAMENTÁRIA'!$D:$M,4,0)</f>
        <v>UN</v>
      </c>
      <c r="G154" s="452">
        <f ca="1">SUMIF('PLANILHA ORÇAMENTÁRIA'!$D$17:$D$376,'CURVA ABC'!C154,'PLANILHA ORÇAMENTÁRIA'!$H$17:$H$376)</f>
        <v>8</v>
      </c>
      <c r="H154" s="445">
        <f ca="1">VLOOKUP($C154,'PLANILHA ORÇAMENTÁRIA'!$D:$M,8,0)</f>
        <v>1717.1</v>
      </c>
      <c r="I154" s="445">
        <f t="shared" ca="1" si="24"/>
        <v>13736.8</v>
      </c>
      <c r="J154" s="453">
        <f ca="1">I154/'PLANILHA ORÇAMENTÁRIA'!$L$377</f>
        <v>2.9223248127365636E-4</v>
      </c>
      <c r="K154" s="453">
        <f t="shared" ca="1" si="25"/>
        <v>0.99254721053647366</v>
      </c>
      <c r="L154" s="434" t="str">
        <f t="shared" ca="1" si="23"/>
        <v>C</v>
      </c>
      <c r="M154" s="447" t="str">
        <f t="shared" ca="1" si="26"/>
        <v>DESMOBILIZAÇÃO DE CONTAINER</v>
      </c>
      <c r="N154" s="448" t="e">
        <f>UPPER(#REF!)</f>
        <v>#REF!</v>
      </c>
      <c r="O154" s="448" t="str">
        <f t="shared" ca="1" si="27"/>
        <v>UN</v>
      </c>
      <c r="P154" s="448" t="str">
        <f t="shared" ca="1" si="28"/>
        <v/>
      </c>
    </row>
    <row r="155" spans="3:16" ht="41.25">
      <c r="C155" s="449">
        <v>91078</v>
      </c>
      <c r="D155" s="450" t="str">
        <f ca="1">VLOOKUP($C155,'PLANILHA ORÇAMENTÁRIA'!$D:$M,2,0)</f>
        <v>SINAPI</v>
      </c>
      <c r="E155" s="451" t="str">
        <f ca="1">VLOOKUP($C155,'PLANILHA ORÇAMENTÁRIA'!$D:$M,3,0)</f>
        <v>EXECUÇÃO DE REVESTIMENTO DE CONCRETO PROJETADO COM ESPESSURA DE 10 CM, ARMADO COM FIBRAS DE AÇO, INCLINAÇÃO MENOR QUE 90°, APLICAÇÃO CONTÍNUA, UTILIZANDO EQUIPAMENTO DE PROJEÇÃO COM 6 M3/H DE CAPACIDADE. AF_07/2024</v>
      </c>
      <c r="F155" s="450" t="str">
        <f ca="1">VLOOKUP($C155,'PLANILHA ORÇAMENTÁRIA'!$D:$M,4,0)</f>
        <v>M2</v>
      </c>
      <c r="G155" s="452">
        <f ca="1">SUMIF('PLANILHA ORÇAMENTÁRIA'!$D$17:$D$376,'CURVA ABC'!C155,'PLANILHA ORÇAMENTÁRIA'!$H$17:$H$376)</f>
        <v>42</v>
      </c>
      <c r="H155" s="445">
        <f ca="1">VLOOKUP($C155,'PLANILHA ORÇAMENTÁRIA'!$D:$M,8,0)</f>
        <v>239.67</v>
      </c>
      <c r="I155" s="445">
        <f t="shared" ca="1" si="24"/>
        <v>10066.14</v>
      </c>
      <c r="J155" s="453">
        <f ca="1">I155/'PLANILHA ORÇAMENTÁRIA'!$L$377</f>
        <v>2.1414398324558873E-4</v>
      </c>
      <c r="K155" s="453">
        <f t="shared" ca="1" si="25"/>
        <v>0.99276135451971925</v>
      </c>
      <c r="L155" s="434" t="str">
        <f t="shared" ca="1" si="23"/>
        <v>C</v>
      </c>
      <c r="M155" s="447" t="str">
        <f t="shared" ca="1" si="26"/>
        <v>EXECUÇÃO DE REVESTIMENTO DE CONCRETO PROJETADO COM ESPESSURA DE 10 CM, ARMADO COM FIBRAS DE AÇO, INCLINAÇÃO MENOR QUE 90°, APLICAÇÃO CONTÍNUA, UTILIZANDO EQUIPAMENTO DE PROJEÇÃO COM 6 M3/H DE CAPACIDADE. AF_07/2024</v>
      </c>
      <c r="N155" s="448" t="e">
        <f>UPPER(#REF!)</f>
        <v>#REF!</v>
      </c>
      <c r="O155" s="448" t="str">
        <f t="shared" ca="1" si="27"/>
        <v>M2</v>
      </c>
      <c r="P155" s="448" t="str">
        <f t="shared" ca="1" si="28"/>
        <v/>
      </c>
    </row>
    <row r="156" spans="3:16" ht="27.75">
      <c r="C156" s="449" t="s">
        <v>10812</v>
      </c>
      <c r="D156" s="450" t="str">
        <f ca="1">VLOOKUP($C156,'PLANILHA ORÇAMENTÁRIA'!$D:$M,2,0)</f>
        <v>SEINFRA-MG</v>
      </c>
      <c r="E156" s="451" t="str">
        <f ca="1">VLOOKUP($C156,'PLANILHA ORÇAMENTÁRIA'!$D:$M,3,0)</f>
        <v>ARMADURA DE TELA DE AÇO CA-60, SOLDADA TIPO Q-61, DIÂMETRO Ø3,4MM, TRAMA COM DIMENSÃO (150X150)MM, INCLUSIVE ESPAÇADOR, EXCLUSIVE CONCRETO</v>
      </c>
      <c r="F156" s="450" t="str">
        <f ca="1">VLOOKUP($C156,'PLANILHA ORÇAMENTÁRIA'!$D:$M,4,0)</f>
        <v>M2</v>
      </c>
      <c r="G156" s="452">
        <f ca="1">SUMIF('PLANILHA ORÇAMENTÁRIA'!$D$17:$D$376,'CURVA ABC'!C156,'PLANILHA ORÇAMENTÁRIA'!$H$17:$H$376)</f>
        <v>569.083665</v>
      </c>
      <c r="H156" s="445">
        <f ca="1">VLOOKUP($C156,'PLANILHA ORÇAMENTÁRIA'!$D:$M,8,0)</f>
        <v>17.8</v>
      </c>
      <c r="I156" s="445">
        <f t="shared" ca="1" si="24"/>
        <v>10129.69</v>
      </c>
      <c r="J156" s="453">
        <f ca="1">I156/'PLANILHA ORÇAMENTÁRIA'!$L$377</f>
        <v>2.1549592650638754E-4</v>
      </c>
      <c r="K156" s="453">
        <f t="shared" ca="1" si="25"/>
        <v>0.99297685044622563</v>
      </c>
      <c r="L156" s="434" t="str">
        <f t="shared" ca="1" si="23"/>
        <v>C</v>
      </c>
      <c r="M156" s="447" t="str">
        <f t="shared" ca="1" si="26"/>
        <v>ARMADURA DE TELA DE AÇO CA-60, SOLDADA TIPO Q-61, DIÂMETRO Ø3,4MM, TRAMA COM DIMENSÃO (150X150)MM, INCLUSIVE ESPAÇADOR, EXCLUSIVE CONCRETO</v>
      </c>
      <c r="N156" s="448" t="e">
        <f>UPPER(#REF!)</f>
        <v>#REF!</v>
      </c>
      <c r="O156" s="448" t="str">
        <f t="shared" ca="1" si="27"/>
        <v>M2</v>
      </c>
      <c r="P156" s="448" t="str">
        <f t="shared" ca="1" si="28"/>
        <v>ERRO</v>
      </c>
    </row>
    <row r="157" spans="3:16" ht="15">
      <c r="C157" s="449" t="s">
        <v>8371</v>
      </c>
      <c r="D157" s="450" t="str">
        <f ca="1">VLOOKUP($C157,'PLANILHA ORÇAMENTÁRIA'!$D:$M,2,0)</f>
        <v>SUDECAP</v>
      </c>
      <c r="E157" s="451" t="str">
        <f ca="1">VLOOKUP($C157,'PLANILHA ORÇAMENTÁRIA'!$D:$M,3,0)</f>
        <v>CAIXA DE PASSAGEM TIPO A, D= 1200MM - PADRÃO SUDECAP</v>
      </c>
      <c r="F157" s="450" t="str">
        <f ca="1">VLOOKUP($C157,'PLANILHA ORÇAMENTÁRIA'!$D:$M,4,0)</f>
        <v>UN</v>
      </c>
      <c r="G157" s="452">
        <f ca="1">SUMIF('PLANILHA ORÇAMENTÁRIA'!$D$17:$D$376,'CURVA ABC'!C157,'PLANILHA ORÇAMENTÁRIA'!$H$17:$H$376)</f>
        <v>2</v>
      </c>
      <c r="H157" s="445">
        <f ca="1">VLOOKUP($C157,'PLANILHA ORÇAMENTÁRIA'!$D:$M,8,0)</f>
        <v>5043.8500000000004</v>
      </c>
      <c r="I157" s="445">
        <f t="shared" ca="1" si="24"/>
        <v>10087.700000000001</v>
      </c>
      <c r="J157" s="453">
        <f ca="1">I157/'PLANILHA ORÇAMENTÁRIA'!$L$377</f>
        <v>2.146026440906371E-4</v>
      </c>
      <c r="K157" s="453">
        <f t="shared" ca="1" si="25"/>
        <v>0.99319145309031631</v>
      </c>
      <c r="L157" s="434" t="str">
        <f t="shared" ca="1" si="23"/>
        <v>C</v>
      </c>
      <c r="M157" s="447" t="str">
        <f t="shared" ca="1" si="26"/>
        <v>CAIXA DE PASSAGEM TIPO A, D= 1200MM - PADRÃO SUDECAP</v>
      </c>
      <c r="N157" s="448" t="e">
        <f>UPPER(#REF!)</f>
        <v>#REF!</v>
      </c>
      <c r="O157" s="448" t="str">
        <f t="shared" ca="1" si="27"/>
        <v>UN</v>
      </c>
      <c r="P157" s="448" t="str">
        <f t="shared" ca="1" si="28"/>
        <v/>
      </c>
    </row>
    <row r="158" spans="3:16" ht="15">
      <c r="C158" s="449" t="s">
        <v>7174</v>
      </c>
      <c r="D158" s="450" t="str">
        <f ca="1">VLOOKUP($C158,'PLANILHA ORÇAMENTÁRIA'!$D:$M,2,0)</f>
        <v>SUDECAP</v>
      </c>
      <c r="E158" s="451" t="str">
        <f ca="1">VLOOKUP($C158,'PLANILHA ORÇAMENTÁRIA'!$D:$M,3,0)</f>
        <v>ATERRO COMPACTADO COM ROLO VIBRATÓRIO</v>
      </c>
      <c r="F158" s="450" t="str">
        <f ca="1">VLOOKUP($C158,'PLANILHA ORÇAMENTÁRIA'!$D:$M,4,0)</f>
        <v>M3</v>
      </c>
      <c r="G158" s="452">
        <f ca="1">SUMIF('PLANILHA ORÇAMENTÁRIA'!$D$17:$D$376,'CURVA ABC'!C158,'PLANILHA ORÇAMENTÁRIA'!$H$17:$H$376)</f>
        <v>1430.12</v>
      </c>
      <c r="H158" s="445">
        <f ca="1">VLOOKUP($C158,'PLANILHA ORÇAMENTÁRIA'!$D:$M,8,0)</f>
        <v>6.91</v>
      </c>
      <c r="I158" s="445">
        <f t="shared" ca="1" si="24"/>
        <v>9882.1299999999992</v>
      </c>
      <c r="J158" s="453">
        <f ca="1">I158/'PLANILHA ORÇAMENTÁRIA'!$L$377</f>
        <v>2.1022941079209406E-4</v>
      </c>
      <c r="K158" s="453">
        <f t="shared" ca="1" si="25"/>
        <v>0.99340168250110839</v>
      </c>
      <c r="L158" s="434" t="str">
        <f t="shared" ca="1" si="23"/>
        <v>C</v>
      </c>
      <c r="M158" s="447" t="str">
        <f t="shared" ca="1" si="26"/>
        <v>ATERRO COMPACTADO COM ROLO VIBRATÓRIO</v>
      </c>
      <c r="N158" s="448" t="e">
        <f>UPPER(#REF!)</f>
        <v>#REF!</v>
      </c>
      <c r="O158" s="448" t="str">
        <f t="shared" ca="1" si="27"/>
        <v>M3</v>
      </c>
      <c r="P158" s="448" t="str">
        <f t="shared" ca="1" si="28"/>
        <v/>
      </c>
    </row>
    <row r="159" spans="3:16" ht="15">
      <c r="C159" s="449" t="s">
        <v>17182</v>
      </c>
      <c r="D159" s="450" t="str">
        <f ca="1">VLOOKUP($C159,'PLANILHA ORÇAMENTÁRIA'!$D:$M,2,0)</f>
        <v>EXTRA</v>
      </c>
      <c r="E159" s="451" t="str">
        <f ca="1">VLOOKUP($C159,'PLANILHA ORÇAMENTÁRIA'!$D:$M,3,0)</f>
        <v>SUPORTE BRAÇO PROJETADO PARA PLACA DE SINALIZAÇÃO, ENTERRADO - INCLUINDO INSTALAÇÃO</v>
      </c>
      <c r="F159" s="450" t="str">
        <f ca="1">VLOOKUP($C159,'PLANILHA ORÇAMENTÁRIA'!$D:$M,4,0)</f>
        <v>UN</v>
      </c>
      <c r="G159" s="452">
        <f ca="1">SUMIF('PLANILHA ORÇAMENTÁRIA'!$D$17:$D$376,'CURVA ABC'!C159,'PLANILHA ORÇAMENTÁRIA'!$H$17:$H$376)</f>
        <v>5</v>
      </c>
      <c r="H159" s="445">
        <f ca="1">VLOOKUP($C159,'PLANILHA ORÇAMENTÁRIA'!$D:$M,8,0)</f>
        <v>2394.8000000000002</v>
      </c>
      <c r="I159" s="445">
        <f t="shared" ca="1" si="24"/>
        <v>11974</v>
      </c>
      <c r="J159" s="453">
        <f ca="1">I159/'PLANILHA ORÇAMENTÁRIA'!$L$377</f>
        <v>2.5473121329354446E-4</v>
      </c>
      <c r="K159" s="453">
        <f t="shared" ca="1" si="25"/>
        <v>0.99365641371440194</v>
      </c>
      <c r="L159" s="434" t="str">
        <f t="shared" ca="1" si="23"/>
        <v>C</v>
      </c>
      <c r="M159" s="447" t="str">
        <f t="shared" ca="1" si="26"/>
        <v>SUPORTE BRAÇO PROJETADO PARA PLACA DE SINALIZAÇÃO, ENTERRADO - INCLUINDO INSTALAÇÃO</v>
      </c>
      <c r="N159" s="448" t="e">
        <f>UPPER(#REF!)</f>
        <v>#REF!</v>
      </c>
      <c r="O159" s="448" t="str">
        <f t="shared" ca="1" si="27"/>
        <v>UN</v>
      </c>
      <c r="P159" s="448" t="str">
        <f t="shared" ca="1" si="28"/>
        <v>ERRO</v>
      </c>
    </row>
    <row r="160" spans="3:16" ht="15">
      <c r="C160" s="449">
        <v>2003269</v>
      </c>
      <c r="D160" s="450" t="str">
        <f ca="1">VLOOKUP($C160,'PLANILHA ORÇAMENTÁRIA'!$D:$M,2,0)</f>
        <v>SICRO 3</v>
      </c>
      <c r="E160" s="451" t="str">
        <f ca="1">VLOOKUP($C160,'PLANILHA ORÇAMENTÁRIA'!$D:$M,3,0)</f>
        <v>SARJETA TRIANGULAR DE CONCRETO - STC 73-15 - ESCAVAÇÃO MECÂNICA - AREIA E BRITA COMERCIAIS</v>
      </c>
      <c r="F160" s="450" t="str">
        <f ca="1">VLOOKUP($C160,'PLANILHA ORÇAMENTÁRIA'!$D:$M,4,0)</f>
        <v>M</v>
      </c>
      <c r="G160" s="452">
        <f ca="1">SUMIF('PLANILHA ORÇAMENTÁRIA'!$D$17:$D$376,'CURVA ABC'!C160,'PLANILHA ORÇAMENTÁRIA'!$H$17:$H$376)</f>
        <v>180</v>
      </c>
      <c r="H160" s="445">
        <f ca="1">VLOOKUP($C160,'PLANILHA ORÇAMENTÁRIA'!$D:$M,8,0)</f>
        <v>55.13</v>
      </c>
      <c r="I160" s="445">
        <f t="shared" ca="1" si="24"/>
        <v>9923.4</v>
      </c>
      <c r="J160" s="453">
        <f ca="1">I160/'PLANILHA ORÇAMENTÁRIA'!$L$377</f>
        <v>2.111073761480841E-4</v>
      </c>
      <c r="K160" s="453">
        <f t="shared" ca="1" si="25"/>
        <v>0.99386752109054999</v>
      </c>
      <c r="L160" s="434" t="str">
        <f t="shared" ca="1" si="23"/>
        <v>C</v>
      </c>
      <c r="M160" s="447" t="str">
        <f t="shared" ca="1" si="26"/>
        <v>SARJETA TRIANGULAR DE CONCRETO - STC 73-15 - ESCAVAÇÃO MECÂNICA - AREIA E BRITA COMERCIAIS</v>
      </c>
      <c r="N160" s="448" t="e">
        <f>UPPER(#REF!)</f>
        <v>#REF!</v>
      </c>
      <c r="O160" s="448" t="str">
        <f t="shared" ca="1" si="27"/>
        <v>M</v>
      </c>
      <c r="P160" s="448" t="str">
        <f t="shared" ca="1" si="28"/>
        <v/>
      </c>
    </row>
    <row r="161" spans="3:16" ht="15">
      <c r="C161" s="449" t="s">
        <v>7044</v>
      </c>
      <c r="D161" s="450" t="str">
        <f ca="1">VLOOKUP($C161,'PLANILHA ORÇAMENTÁRIA'!$D:$M,2,0)</f>
        <v>SUDECAP</v>
      </c>
      <c r="E161" s="451" t="str">
        <f ca="1">VLOOKUP($C161,'PLANILHA ORÇAMENTÁRIA'!$D:$M,3,0)</f>
        <v>SINALIZADOR MONOLIGHT LED 60 A 70 FLASHES/MINUTO</v>
      </c>
      <c r="F161" s="450" t="str">
        <f ca="1">VLOOKUP($C161,'PLANILHA ORÇAMENTÁRIA'!$D:$M,4,0)</f>
        <v>UN</v>
      </c>
      <c r="G161" s="452">
        <f ca="1">SUMIF('PLANILHA ORÇAMENTÁRIA'!$D$17:$D$376,'CURVA ABC'!C161,'PLANILHA ORÇAMENTÁRIA'!$H$17:$H$376)</f>
        <v>100</v>
      </c>
      <c r="H161" s="445">
        <f ca="1">VLOOKUP($C161,'PLANILHA ORÇAMENTÁRIA'!$D:$M,8,0)</f>
        <v>94.64</v>
      </c>
      <c r="I161" s="445">
        <f t="shared" ca="1" si="24"/>
        <v>9464</v>
      </c>
      <c r="J161" s="453">
        <f ca="1">I161/'PLANILHA ORÇAMENTÁRIA'!$L$377</f>
        <v>2.0133424107316727E-4</v>
      </c>
      <c r="K161" s="453">
        <f t="shared" ca="1" si="25"/>
        <v>0.99406885533162315</v>
      </c>
      <c r="L161" s="434" t="str">
        <f t="shared" ca="1" si="23"/>
        <v>C</v>
      </c>
      <c r="M161" s="447" t="str">
        <f t="shared" ca="1" si="26"/>
        <v>SINALIZADOR MONOLIGHT LED 60 A 70 FLASHES/MINUTO</v>
      </c>
      <c r="N161" s="448" t="e">
        <f>UPPER(#REF!)</f>
        <v>#REF!</v>
      </c>
      <c r="O161" s="448" t="str">
        <f t="shared" ca="1" si="27"/>
        <v>UN</v>
      </c>
      <c r="P161" s="448" t="str">
        <f t="shared" ca="1" si="28"/>
        <v/>
      </c>
    </row>
    <row r="162" spans="3:16" ht="15">
      <c r="C162" s="449" t="s">
        <v>7017</v>
      </c>
      <c r="D162" s="450" t="str">
        <f ca="1">VLOOKUP($C162,'PLANILHA ORÇAMENTÁRIA'!$D:$M,2,0)</f>
        <v>SUDECAP</v>
      </c>
      <c r="E162" s="451" t="str">
        <f ca="1">VLOOKUP($C162,'PLANILHA ORÇAMENTÁRIA'!$D:$M,3,0)</f>
        <v>REDE INTERNA E PROVISÓRIA DE ÁGUA E ESGOTO TUBO PVC D= 150MM</v>
      </c>
      <c r="F162" s="450" t="str">
        <f ca="1">VLOOKUP($C162,'PLANILHA ORÇAMENTÁRIA'!$D:$M,4,0)</f>
        <v>M</v>
      </c>
      <c r="G162" s="452">
        <f ca="1">SUMIF('PLANILHA ORÇAMENTÁRIA'!$D$17:$D$376,'CURVA ABC'!C162,'PLANILHA ORÇAMENTÁRIA'!$H$17:$H$376)</f>
        <v>150</v>
      </c>
      <c r="H162" s="445">
        <f ca="1">VLOOKUP($C162,'PLANILHA ORÇAMENTÁRIA'!$D:$M,8,0)</f>
        <v>59.08</v>
      </c>
      <c r="I162" s="445">
        <f t="shared" ca="1" si="24"/>
        <v>8862</v>
      </c>
      <c r="J162" s="453">
        <f ca="1">I162/'PLANILHA ORÇAMENTÁRIA'!$L$377</f>
        <v>1.8852747721792142E-4</v>
      </c>
      <c r="K162" s="453">
        <f t="shared" ca="1" si="25"/>
        <v>0.99425738280884102</v>
      </c>
      <c r="L162" s="434" t="str">
        <f t="shared" ca="1" si="23"/>
        <v>C</v>
      </c>
      <c r="M162" s="447" t="str">
        <f t="shared" ca="1" si="26"/>
        <v>REDE INTERNA E PROVISÓRIA DE ÁGUA E ESGOTO TUBO PVC D= 150MM</v>
      </c>
      <c r="N162" s="448" t="e">
        <f>UPPER(#REF!)</f>
        <v>#REF!</v>
      </c>
      <c r="O162" s="448" t="str">
        <f t="shared" ca="1" si="27"/>
        <v>M</v>
      </c>
      <c r="P162" s="448" t="str">
        <f t="shared" ca="1" si="28"/>
        <v/>
      </c>
    </row>
    <row r="163" spans="3:16" ht="27.75">
      <c r="C163" s="449" t="s">
        <v>17186</v>
      </c>
      <c r="D163" s="450" t="str">
        <f ca="1">VLOOKUP($C163,'PLANILHA ORÇAMENTÁRIA'!$D:$M,2,0)</f>
        <v>EXTRA</v>
      </c>
      <c r="E163" s="451" t="str">
        <f ca="1">VLOOKUP($C163,'PLANILHA ORÇAMENTÁRIA'!$D:$M,3,0)</f>
        <v>SOLEIRA EM CONCRETO COM FCK&gt;20,0MPa, INCLUINDO MATERIAIS, DOSAGEM E COLOCAÇÃO, INCLUSIVE FORMAS</v>
      </c>
      <c r="F163" s="450" t="str">
        <f ca="1">VLOOKUP($C163,'PLANILHA ORÇAMENTÁRIA'!$D:$M,4,0)</f>
        <v>M</v>
      </c>
      <c r="G163" s="452">
        <f ca="1">SUMIF('PLANILHA ORÇAMENTÁRIA'!$D$17:$D$376,'CURVA ABC'!C163,'PLANILHA ORÇAMENTÁRIA'!$H$17:$H$376)</f>
        <v>141.05000000000001</v>
      </c>
      <c r="H163" s="445">
        <f ca="1">VLOOKUP($C163,'PLANILHA ORÇAMENTÁRIA'!$D:$M,8,0)</f>
        <v>61.18</v>
      </c>
      <c r="I163" s="445">
        <f t="shared" ca="1" si="24"/>
        <v>8629.44</v>
      </c>
      <c r="J163" s="453">
        <f ca="1">I163/'PLANILHA ORÇAMENTÁRIA'!$L$377</f>
        <v>1.8358006691530351E-4</v>
      </c>
      <c r="K163" s="453">
        <f t="shared" ca="1" si="25"/>
        <v>0.99444096287575634</v>
      </c>
      <c r="L163" s="434" t="str">
        <f t="shared" ca="1" si="23"/>
        <v>C</v>
      </c>
      <c r="M163" s="447" t="str">
        <f t="shared" ca="1" si="26"/>
        <v>SOLEIRA EM CONCRETO COM FCK&gt;20,0MPA, INCLUINDO MATERIAIS, DOSAGEM E COLOCAÇÃO, INCLUSIVE FORMAS</v>
      </c>
      <c r="N163" s="448" t="e">
        <f>UPPER(#REF!)</f>
        <v>#REF!</v>
      </c>
      <c r="O163" s="448" t="str">
        <f t="shared" ca="1" si="27"/>
        <v>M</v>
      </c>
      <c r="P163" s="448" t="str">
        <f t="shared" ca="1" si="28"/>
        <v/>
      </c>
    </row>
    <row r="164" spans="3:16" ht="27.75">
      <c r="C164" s="449">
        <v>5405986</v>
      </c>
      <c r="D164" s="450" t="str">
        <f ca="1">VLOOKUP($C164,'PLANILHA ORÇAMENTÁRIA'!$D:$M,2,0)</f>
        <v>SICRO 3</v>
      </c>
      <c r="E164" s="451" t="str">
        <f ca="1">VLOOKUP($C164,'PLANILHA ORÇAMENTÁRIA'!$D:$M,3,0)</f>
        <v>MOLDES METÁLICOS PARA ESCAMA DE CONCRETO ARMADO PARA SOLO REFORÇADO COM FITA METÁLICA - FORMATO CRUCIFORME DE 1,50 X 1,50 M - UTILIZAÇÃO DE 100 VEZES</v>
      </c>
      <c r="F164" s="450" t="str">
        <f ca="1">VLOOKUP($C164,'PLANILHA ORÇAMENTÁRIA'!$D:$M,4,0)</f>
        <v>M²</v>
      </c>
      <c r="G164" s="452">
        <f ca="1">SUMIF('PLANILHA ORÇAMENTÁRIA'!$D$17:$D$376,'CURVA ABC'!C164,'PLANILHA ORÇAMENTÁRIA'!$H$17:$H$376)</f>
        <v>745.92399999999986</v>
      </c>
      <c r="H164" s="445">
        <f ca="1">VLOOKUP($C164,'PLANILHA ORÇAMENTÁRIA'!$D:$M,8,0)</f>
        <v>11.79</v>
      </c>
      <c r="I164" s="445">
        <f t="shared" ca="1" si="24"/>
        <v>8794.44</v>
      </c>
      <c r="J164" s="453">
        <f ca="1">I164/'PLANILHA ORÇAMENTÁRIA'!$L$377</f>
        <v>1.8709022644373469E-4</v>
      </c>
      <c r="K164" s="453">
        <f t="shared" ca="1" si="25"/>
        <v>0.99462805310220004</v>
      </c>
      <c r="L164" s="434" t="str">
        <f t="shared" ca="1" si="23"/>
        <v>C</v>
      </c>
      <c r="M164" s="447" t="str">
        <f t="shared" ca="1" si="26"/>
        <v>MOLDES METÁLICOS PARA ESCAMA DE CONCRETO ARMADO PARA SOLO REFORÇADO COM FITA METÁLICA - FORMATO CRUCIFORME DE 1,50 X 1,50 M - UTILIZAÇÃO DE 100 VEZES</v>
      </c>
      <c r="N164" s="448" t="e">
        <f>UPPER(#REF!)</f>
        <v>#REF!</v>
      </c>
      <c r="O164" s="448" t="str">
        <f t="shared" ca="1" si="27"/>
        <v>M²</v>
      </c>
      <c r="P164" s="448" t="str">
        <f t="shared" ca="1" si="28"/>
        <v>ERRO</v>
      </c>
    </row>
    <row r="165" spans="3:16" ht="15">
      <c r="C165" s="449">
        <v>5213871</v>
      </c>
      <c r="D165" s="450" t="str">
        <f ca="1">VLOOKUP($C165,'PLANILHA ORÇAMENTÁRIA'!$D:$M,2,0)</f>
        <v>SICRO 3</v>
      </c>
      <c r="E165" s="451" t="str">
        <f ca="1">VLOOKUP($C165,'PLANILHA ORÇAMENTÁRIA'!$D:$M,3,0)</f>
        <v>SUPORTE DUPLO METÁLICO GALVANIZADO PARA PLACAS - 4,00 X 2,00 M - FORNECIMENTO E IMPLANTAÇÃO</v>
      </c>
      <c r="F165" s="450" t="str">
        <f ca="1">VLOOKUP($C165,'PLANILHA ORÇAMENTÁRIA'!$D:$M,4,0)</f>
        <v>UN</v>
      </c>
      <c r="G165" s="452">
        <f ca="1">SUMIF('PLANILHA ORÇAMENTÁRIA'!$D$17:$D$376,'CURVA ABC'!C165,'PLANILHA ORÇAMENTÁRIA'!$H$17:$H$376)</f>
        <v>2</v>
      </c>
      <c r="H165" s="445">
        <f ca="1">VLOOKUP($C165,'PLANILHA ORÇAMENTÁRIA'!$D:$M,8,0)</f>
        <v>4313.1099999999997</v>
      </c>
      <c r="I165" s="445">
        <f t="shared" ca="1" si="24"/>
        <v>8626.2199999999993</v>
      </c>
      <c r="J165" s="453">
        <f ca="1">I165/'PLANILHA ORÇAMENTÁRIA'!$L$377</f>
        <v>1.8351156562026381E-4</v>
      </c>
      <c r="K165" s="453">
        <f t="shared" ca="1" si="25"/>
        <v>0.99481156466782028</v>
      </c>
      <c r="L165" s="434" t="str">
        <f t="shared" ca="1" si="23"/>
        <v>C</v>
      </c>
      <c r="M165" s="447" t="str">
        <f t="shared" ca="1" si="26"/>
        <v>SUPORTE DUPLO METÁLICO GALVANIZADO PARA PLACAS - 4,00 X 2,00 M - FORNECIMENTO E IMPLANTAÇÃO</v>
      </c>
      <c r="N165" s="448" t="e">
        <f>UPPER(#REF!)</f>
        <v>#REF!</v>
      </c>
      <c r="O165" s="448" t="str">
        <f t="shared" ca="1" si="27"/>
        <v>UN</v>
      </c>
      <c r="P165" s="448" t="str">
        <f t="shared" ca="1" si="28"/>
        <v/>
      </c>
    </row>
    <row r="166" spans="3:16" ht="15">
      <c r="C166" s="449">
        <v>804029</v>
      </c>
      <c r="D166" s="450" t="str">
        <f ca="1">VLOOKUP($C166,'PLANILHA ORÇAMENTÁRIA'!$D:$M,2,0)</f>
        <v>SICRO 3</v>
      </c>
      <c r="E166" s="451" t="str">
        <f ca="1">VLOOKUP($C166,'PLANILHA ORÇAMENTÁRIA'!$D:$M,3,0)</f>
        <v>CORPO DE BSTC D = 0,80 M PA1 - AREIA, BRITA E PEDRA DE MÃO COMERCIAIS</v>
      </c>
      <c r="F166" s="450" t="str">
        <f ca="1">VLOOKUP($C166,'PLANILHA ORÇAMENTÁRIA'!$D:$M,4,0)</f>
        <v>M</v>
      </c>
      <c r="G166" s="452">
        <f ca="1">SUMIF('PLANILHA ORÇAMENTÁRIA'!$D$17:$D$376,'CURVA ABC'!C166,'PLANILHA ORÇAMENTÁRIA'!$H$17:$H$376)</f>
        <v>10</v>
      </c>
      <c r="H166" s="445">
        <f ca="1">VLOOKUP($C166,'PLANILHA ORÇAMENTÁRIA'!$D:$M,8,0)</f>
        <v>782.95</v>
      </c>
      <c r="I166" s="445">
        <f t="shared" ca="1" si="24"/>
        <v>7829.5</v>
      </c>
      <c r="J166" s="453">
        <f ca="1">I166/'PLANILHA ORÇAMENTÁRIA'!$L$377</f>
        <v>1.6656238804758696E-4</v>
      </c>
      <c r="K166" s="453">
        <f t="shared" ca="1" si="25"/>
        <v>0.99497812705586786</v>
      </c>
      <c r="L166" s="434" t="str">
        <f t="shared" ca="1" si="23"/>
        <v>C</v>
      </c>
      <c r="M166" s="447" t="str">
        <f t="shared" ca="1" si="26"/>
        <v>CORPO DE BSTC D = 0,80 M PA1 - AREIA, BRITA E PEDRA DE MÃO COMERCIAIS</v>
      </c>
      <c r="N166" s="448" t="e">
        <f>UPPER(#REF!)</f>
        <v>#REF!</v>
      </c>
      <c r="O166" s="448" t="str">
        <f t="shared" ca="1" si="27"/>
        <v>M</v>
      </c>
      <c r="P166" s="448" t="str">
        <f t="shared" ca="1" si="28"/>
        <v/>
      </c>
    </row>
    <row r="167" spans="3:16" ht="15">
      <c r="C167" s="449">
        <v>1109680</v>
      </c>
      <c r="D167" s="450" t="str">
        <f ca="1">VLOOKUP($C167,'PLANILHA ORÇAMENTÁRIA'!$D:$M,2,0)</f>
        <v>SICRO 3</v>
      </c>
      <c r="E167" s="451" t="str">
        <f ca="1">VLOOKUP($C167,'PLANILHA ORÇAMENTÁRIA'!$D:$M,3,0)</f>
        <v>ARGAMASSA PARA REPAROS E GRAUTEAMENTO - CONFECÇÃO EM MISTURADOR E LANÇAMENTO MANUAL</v>
      </c>
      <c r="F167" s="450" t="str">
        <f ca="1">VLOOKUP($C167,'PLANILHA ORÇAMENTÁRIA'!$D:$M,4,0)</f>
        <v>M³</v>
      </c>
      <c r="G167" s="452">
        <f ca="1">SUMIF('PLANILHA ORÇAMENTÁRIA'!$D$17:$D$376,'CURVA ABC'!C167,'PLANILHA ORÇAMENTÁRIA'!$H$17:$H$376)</f>
        <v>1.7654100000000001</v>
      </c>
      <c r="H167" s="445">
        <f ca="1">VLOOKUP($C167,'PLANILHA ORÇAMENTÁRIA'!$D:$M,8,0)</f>
        <v>4084.59</v>
      </c>
      <c r="I167" s="445">
        <f t="shared" ca="1" si="24"/>
        <v>7210.98</v>
      </c>
      <c r="J167" s="453">
        <f ca="1">I167/'PLANILHA ORÇAMENTÁRIA'!$L$377</f>
        <v>1.5340418276561576E-4</v>
      </c>
      <c r="K167" s="453">
        <f t="shared" ca="1" si="25"/>
        <v>0.99513153123863352</v>
      </c>
      <c r="L167" s="434" t="str">
        <f t="shared" ca="1" si="23"/>
        <v>C</v>
      </c>
      <c r="M167" s="447" t="str">
        <f t="shared" ca="1" si="26"/>
        <v>ARGAMASSA PARA REPAROS E GRAUTEAMENTO - CONFECÇÃO EM MISTURADOR E LANÇAMENTO MANUAL</v>
      </c>
      <c r="N167" s="448" t="e">
        <f>UPPER(#REF!)</f>
        <v>#REF!</v>
      </c>
      <c r="O167" s="448" t="str">
        <f t="shared" ca="1" si="27"/>
        <v>M³</v>
      </c>
      <c r="P167" s="448" t="str">
        <f t="shared" ca="1" si="28"/>
        <v/>
      </c>
    </row>
    <row r="168" spans="3:16" ht="15">
      <c r="C168" s="449">
        <v>5213570</v>
      </c>
      <c r="D168" s="450" t="str">
        <f ca="1">VLOOKUP($C168,'PLANILHA ORÇAMENTÁRIA'!$D:$M,2,0)</f>
        <v>SICRO 3</v>
      </c>
      <c r="E168" s="451" t="str">
        <f ca="1">VLOOKUP($C168,'PLANILHA ORÇAMENTÁRIA'!$D:$M,3,0)</f>
        <v>PLACA EM AÇO - PELÍCULA I + I - FORNECIMENTO E IMPLANTAÇÃO</v>
      </c>
      <c r="F168" s="450" t="str">
        <f ca="1">VLOOKUP($C168,'PLANILHA ORÇAMENTÁRIA'!$D:$M,4,0)</f>
        <v>M²</v>
      </c>
      <c r="G168" s="452">
        <f ca="1">SUMIF('PLANILHA ORÇAMENTÁRIA'!$D$17:$D$376,'CURVA ABC'!C168,'PLANILHA ORÇAMENTÁRIA'!$H$17:$H$376)</f>
        <v>12.36</v>
      </c>
      <c r="H168" s="445">
        <f ca="1">VLOOKUP($C168,'PLANILHA ORÇAMENTÁRIA'!$D:$M,8,0)</f>
        <v>583.74</v>
      </c>
      <c r="I168" s="445">
        <f t="shared" ca="1" si="24"/>
        <v>7215.03</v>
      </c>
      <c r="J168" s="453">
        <f ca="1">I168/'PLANILHA ORÇAMENTÁRIA'!$L$377</f>
        <v>1.5349034122676816E-4</v>
      </c>
      <c r="K168" s="453">
        <f t="shared" ca="1" si="25"/>
        <v>0.99528502157986032</v>
      </c>
      <c r="L168" s="434" t="str">
        <f t="shared" ca="1" si="23"/>
        <v>C</v>
      </c>
      <c r="M168" s="447" t="str">
        <f t="shared" ca="1" si="26"/>
        <v>PLACA EM AÇO - PELÍCULA I + I - FORNECIMENTO E IMPLANTAÇÃO</v>
      </c>
      <c r="N168" s="448" t="e">
        <f>UPPER(#REF!)</f>
        <v>#REF!</v>
      </c>
      <c r="O168" s="448" t="str">
        <f t="shared" ca="1" si="27"/>
        <v>M²</v>
      </c>
      <c r="P168" s="448" t="str">
        <f t="shared" ca="1" si="28"/>
        <v>ERRO</v>
      </c>
    </row>
    <row r="169" spans="3:16" ht="27.75">
      <c r="C169" s="449">
        <v>5405975</v>
      </c>
      <c r="D169" s="450" t="str">
        <f ca="1">VLOOKUP($C169,'PLANILHA ORÇAMENTÁRIA'!$D:$M,2,0)</f>
        <v>SICRO 3</v>
      </c>
      <c r="E169" s="451" t="str">
        <f ca="1">VLOOKUP($C169,'PLANILHA ORÇAMENTÁRIA'!$D:$M,3,0)</f>
        <v>ESCORAMENTO DA PRIMEIRA LINHA DE ESCAMAS DE CONCRETO ARMADO EM SOLO REFORÇADO COM FITA METÁLICA – UTILIZAÇÃO DE 3 VEZES - CONFECÇÃO, INSTALAÇÃO E RETIRADA</v>
      </c>
      <c r="F169" s="450" t="str">
        <f ca="1">VLOOKUP($C169,'PLANILHA ORÇAMENTÁRIA'!$D:$M,4,0)</f>
        <v>M²</v>
      </c>
      <c r="G169" s="452">
        <f ca="1">SUMIF('PLANILHA ORÇAMENTÁRIA'!$D$17:$D$376,'CURVA ABC'!C169,'PLANILHA ORÇAMENTÁRIA'!$H$17:$H$376)</f>
        <v>179.05499999999995</v>
      </c>
      <c r="H169" s="445">
        <f ca="1">VLOOKUP($C169,'PLANILHA ORÇAMENTÁRIA'!$D:$M,8,0)</f>
        <v>39.85</v>
      </c>
      <c r="I169" s="445">
        <f t="shared" ca="1" si="24"/>
        <v>7135.34</v>
      </c>
      <c r="J169" s="453">
        <f ca="1">I169/'PLANILHA ORÇAMENTÁRIA'!$L$377</f>
        <v>1.5179504054300649E-4</v>
      </c>
      <c r="K169" s="453">
        <f t="shared" ca="1" si="25"/>
        <v>0.99543681662040329</v>
      </c>
      <c r="L169" s="434" t="str">
        <f t="shared" ca="1" si="23"/>
        <v>C</v>
      </c>
      <c r="M169" s="447" t="str">
        <f t="shared" ca="1" si="26"/>
        <v>ESCORAMENTO DA PRIMEIRA LINHA DE ESCAMAS DE CONCRETO ARMADO EM SOLO REFORÇADO COM FITA METÁLICA – UTILIZAÇÃO DE 3 VEZES - CONFECÇÃO, INSTALAÇÃO E RETIRADA</v>
      </c>
      <c r="N169" s="448" t="e">
        <f>UPPER(#REF!)</f>
        <v>#REF!</v>
      </c>
      <c r="O169" s="448" t="str">
        <f t="shared" ca="1" si="27"/>
        <v>M²</v>
      </c>
      <c r="P169" s="448" t="str">
        <f t="shared" ca="1" si="28"/>
        <v/>
      </c>
    </row>
    <row r="170" spans="3:16" ht="27.75">
      <c r="C170" s="449" t="s">
        <v>27802</v>
      </c>
      <c r="D170" s="450" t="str">
        <f ca="1">VLOOKUP($C170,'PLANILHA ORÇAMENTÁRIA'!$D:$M,2,0)</f>
        <v>SUDECAP</v>
      </c>
      <c r="E170" s="451" t="str">
        <f ca="1">VLOOKUP($C170,'PLANILHA ORÇAMENTÁRIA'!$D:$M,3,0)</f>
        <v>FORMA PARA BERÇO EM TÁBUA DE MADEIRA SERRADA, 4 APROVEITAMENTOS - FABRICAÇÃO, MONTAGEM E DESMONTAGEM REF 96533</v>
      </c>
      <c r="F170" s="450" t="str">
        <f ca="1">VLOOKUP($C170,'PLANILHA ORÇAMENTÁRIA'!$D:$M,4,0)</f>
        <v>M2</v>
      </c>
      <c r="G170" s="452">
        <f ca="1">SUMIF('PLANILHA ORÇAMENTÁRIA'!$D$17:$D$376,'CURVA ABC'!C170,'PLANILHA ORÇAMENTÁRIA'!$H$17:$H$376)</f>
        <v>55.6</v>
      </c>
      <c r="H170" s="445">
        <f ca="1">VLOOKUP($C170,'PLANILHA ORÇAMENTÁRIA'!$D:$M,8,0)</f>
        <v>108.69</v>
      </c>
      <c r="I170" s="445">
        <f t="shared" ca="1" si="24"/>
        <v>6043.16</v>
      </c>
      <c r="J170" s="453">
        <f ca="1">I170/'PLANILHA ORÇAMENTÁRIA'!$L$377</f>
        <v>1.2856033730808552E-4</v>
      </c>
      <c r="K170" s="453">
        <f t="shared" ca="1" si="25"/>
        <v>0.99556537695771141</v>
      </c>
      <c r="L170" s="434" t="str">
        <f t="shared" ca="1" si="23"/>
        <v>C</v>
      </c>
      <c r="M170" s="447" t="str">
        <f t="shared" ca="1" si="26"/>
        <v>FORMA PARA BERÇO EM TÁBUA DE MADEIRA SERRADA, 4 APROVEITAMENTOS - FABRICAÇÃO, MONTAGEM E DESMONTAGEM REF 96533</v>
      </c>
      <c r="N170" s="448" t="e">
        <f>UPPER(#REF!)</f>
        <v>#REF!</v>
      </c>
      <c r="O170" s="448" t="str">
        <f t="shared" ca="1" si="27"/>
        <v>M2</v>
      </c>
      <c r="P170" s="448" t="str">
        <f t="shared" ca="1" si="28"/>
        <v/>
      </c>
    </row>
    <row r="171" spans="3:16" ht="15">
      <c r="C171" s="449" t="s">
        <v>43490</v>
      </c>
      <c r="D171" s="450" t="str">
        <f ca="1">VLOOKUP($C171,'PLANILHA ORÇAMENTÁRIA'!$D:$M,2,0)</f>
        <v>EXTRA</v>
      </c>
      <c r="E171" s="451" t="str">
        <f ca="1">VLOOKUP($C171,'PLANILHA ORÇAMENTÁRIA'!$D:$M,3,0)</f>
        <v>ENSAIO DE RESISTENCIA A TRACAO NA FLEXAO DE CONCRETO</v>
      </c>
      <c r="F171" s="450" t="str">
        <f ca="1">VLOOKUP($C171,'PLANILHA ORÇAMENTÁRIA'!$D:$M,4,0)</f>
        <v>UN</v>
      </c>
      <c r="G171" s="452">
        <f ca="1">SUMIF('PLANILHA ORÇAMENTÁRIA'!$D$17:$D$376,'CURVA ABC'!C171,'PLANILHA ORÇAMENTÁRIA'!$H$17:$H$376)</f>
        <v>50</v>
      </c>
      <c r="H171" s="445">
        <f ca="1">VLOOKUP($C171,'PLANILHA ORÇAMENTÁRIA'!$D:$M,8,0)</f>
        <v>132.58000000000001</v>
      </c>
      <c r="I171" s="445">
        <f t="shared" ca="1" si="24"/>
        <v>6629</v>
      </c>
      <c r="J171" s="453">
        <f ca="1">I171/'PLANILHA ORÇAMENTÁRIA'!$L$377</f>
        <v>1.4102331826648624E-4</v>
      </c>
      <c r="K171" s="453">
        <f t="shared" ca="1" si="25"/>
        <v>0.9957064002759779</v>
      </c>
      <c r="L171" s="434" t="str">
        <f t="shared" ca="1" si="23"/>
        <v>C</v>
      </c>
      <c r="M171" s="447" t="str">
        <f t="shared" ca="1" si="26"/>
        <v>ENSAIO DE RESISTENCIA A TRACAO NA FLEXAO DE CONCRETO</v>
      </c>
      <c r="N171" s="448" t="e">
        <f>UPPER(#REF!)</f>
        <v>#REF!</v>
      </c>
      <c r="O171" s="448" t="str">
        <f t="shared" ca="1" si="27"/>
        <v>UN</v>
      </c>
      <c r="P171" s="448" t="str">
        <f t="shared" ca="1" si="28"/>
        <v>ERRO</v>
      </c>
    </row>
    <row r="172" spans="3:16" ht="27.75">
      <c r="C172" s="449" t="s">
        <v>11615</v>
      </c>
      <c r="D172" s="450" t="str">
        <f ca="1">VLOOKUP($C172,'PLANILHA ORÇAMENTÁRIA'!$D:$M,2,0)</f>
        <v>SEINFRA-MG</v>
      </c>
      <c r="E172" s="451" t="str">
        <f ca="1">VLOOKUP($C172,'PLANILHA ORÇAMENTÁRIA'!$D:$M,3,0)</f>
        <v>SONDAGEM A PERCUSSÃO COM ENSAIO DE PENETRAÇÃO PADRÃO (SPT), DIÂMETRO 2.1/2", EXCLUSIVE MOBILIZAÇÃO E DESMOBILIZAÇÃO</v>
      </c>
      <c r="F172" s="450" t="str">
        <f ca="1">VLOOKUP($C172,'PLANILHA ORÇAMENTÁRIA'!$D:$M,4,0)</f>
        <v>M</v>
      </c>
      <c r="G172" s="452">
        <f ca="1">SUMIF('PLANILHA ORÇAMENTÁRIA'!$D$17:$D$376,'CURVA ABC'!C172,'PLANILHA ORÇAMENTÁRIA'!$H$17:$H$376)</f>
        <v>67.06</v>
      </c>
      <c r="H172" s="445">
        <f ca="1">VLOOKUP($C172,'PLANILHA ORÇAMENTÁRIA'!$D:$M,8,0)</f>
        <v>97</v>
      </c>
      <c r="I172" s="445">
        <f t="shared" ca="1" si="24"/>
        <v>6504.82</v>
      </c>
      <c r="J172" s="453">
        <f ca="1">I172/'PLANILHA ORÇAMENTÁRIA'!$L$377</f>
        <v>1.3838155093169483E-4</v>
      </c>
      <c r="K172" s="453">
        <f t="shared" ca="1" si="25"/>
        <v>0.99584478182690961</v>
      </c>
      <c r="L172" s="434" t="str">
        <f t="shared" ca="1" si="23"/>
        <v>C</v>
      </c>
      <c r="M172" s="447" t="str">
        <f t="shared" ca="1" si="26"/>
        <v>SONDAGEM A PERCUSSÃO COM ENSAIO DE PENETRAÇÃO PADRÃO (SPT), DIÂMETRO 2.1/2", EXCLUSIVE MOBILIZAÇÃO E DESMOBILIZAÇÃO</v>
      </c>
      <c r="N172" s="448" t="e">
        <f>UPPER(#REF!)</f>
        <v>#REF!</v>
      </c>
      <c r="O172" s="448" t="str">
        <f t="shared" ca="1" si="27"/>
        <v>M</v>
      </c>
      <c r="P172" s="448" t="str">
        <f t="shared" ca="1" si="28"/>
        <v/>
      </c>
    </row>
    <row r="173" spans="3:16" ht="27.75">
      <c r="C173" s="449" t="s">
        <v>17179</v>
      </c>
      <c r="D173" s="450" t="str">
        <f ca="1">VLOOKUP($C173,'PLANILHA ORÇAMENTÁRIA'!$D:$M,2,0)</f>
        <v>EXTRA</v>
      </c>
      <c r="E173" s="451" t="str">
        <f ca="1">VLOOKUP($C173,'PLANILHA ORÇAMENTÁRIA'!$D:$M,3,0)</f>
        <v>JUNTA DE DILATAÇÃO EM ELASTÔMERO E PERFIL UT 100 LPEC - CONFORT - L = 100 MM E H = 90 MM - FORNECIMENTO E INSTALAÇÃO</v>
      </c>
      <c r="F173" s="450" t="str">
        <f ca="1">VLOOKUP($C173,'PLANILHA ORÇAMENTÁRIA'!$D:$M,4,0)</f>
        <v>M</v>
      </c>
      <c r="G173" s="452">
        <f ca="1">SUMIF('PLANILHA ORÇAMENTÁRIA'!$D$17:$D$376,'CURVA ABC'!C173,'PLANILHA ORÇAMENTÁRIA'!$H$17:$H$376)</f>
        <v>7.8</v>
      </c>
      <c r="H173" s="445">
        <f ca="1">VLOOKUP($C173,'PLANILHA ORÇAMENTÁRIA'!$D:$M,8,0)</f>
        <v>813.26</v>
      </c>
      <c r="I173" s="445">
        <f t="shared" ca="1" si="24"/>
        <v>6343.43</v>
      </c>
      <c r="J173" s="453">
        <f ca="1">I173/'PLANILHA ORÇAMENTÁRIA'!$L$377</f>
        <v>1.349481894390069E-4</v>
      </c>
      <c r="K173" s="453">
        <f t="shared" ca="1" si="25"/>
        <v>0.99597973001634865</v>
      </c>
      <c r="L173" s="434" t="str">
        <f t="shared" ca="1" si="23"/>
        <v>C</v>
      </c>
      <c r="M173" s="447" t="str">
        <f t="shared" ca="1" si="26"/>
        <v>JUNTA DE DILATAÇÃO EM ELASTÔMERO E PERFIL UT 100 LPEC - CONFORT - L = 100 MM E H = 90 MM - FORNECIMENTO E INSTALAÇÃO</v>
      </c>
      <c r="N173" s="448" t="e">
        <f>UPPER(#REF!)</f>
        <v>#REF!</v>
      </c>
      <c r="O173" s="448" t="str">
        <f t="shared" ca="1" si="27"/>
        <v>M</v>
      </c>
      <c r="P173" s="448" t="str">
        <f t="shared" ca="1" si="28"/>
        <v/>
      </c>
    </row>
    <row r="174" spans="3:16" ht="27.75">
      <c r="C174" s="449" t="s">
        <v>17183</v>
      </c>
      <c r="D174" s="450" t="str">
        <f ca="1">VLOOKUP($C174,'PLANILHA ORÇAMENTÁRIA'!$D:$M,2,0)</f>
        <v>EXTRA</v>
      </c>
      <c r="E174" s="451" t="str">
        <f ca="1">VLOOKUP($C174,'PLANILHA ORÇAMENTÁRIA'!$D:$M,3,0)</f>
        <v>JUNTA DE DILATAÇÃO EM ELASTÔMERO E PERFIL UT 80 LPEC - CONFORT - L = 80 MM E H = 90 MM - FORNECIMENTO E INSTALAÇÃO</v>
      </c>
      <c r="F174" s="450" t="str">
        <f ca="1">VLOOKUP($C174,'PLANILHA ORÇAMENTÁRIA'!$D:$M,4,0)</f>
        <v>M</v>
      </c>
      <c r="G174" s="452">
        <f ca="1">SUMIF('PLANILHA ORÇAMENTÁRIA'!$D$17:$D$376,'CURVA ABC'!C174,'PLANILHA ORÇAMENTÁRIA'!$H$17:$H$376)</f>
        <v>7.8</v>
      </c>
      <c r="H174" s="445">
        <f ca="1">VLOOKUP($C174,'PLANILHA ORÇAMENTÁRIA'!$D:$M,8,0)</f>
        <v>793.66</v>
      </c>
      <c r="I174" s="445">
        <f t="shared" ca="1" si="24"/>
        <v>6190.55</v>
      </c>
      <c r="J174" s="453">
        <f ca="1">I174/'PLANILHA ORÇAMENTÁRIA'!$L$377</f>
        <v>1.316958670832096E-4</v>
      </c>
      <c r="K174" s="453">
        <f t="shared" ca="1" si="25"/>
        <v>0.99611142588343182</v>
      </c>
      <c r="L174" s="434" t="str">
        <f t="shared" ca="1" si="23"/>
        <v>C</v>
      </c>
      <c r="M174" s="447" t="str">
        <f t="shared" ca="1" si="26"/>
        <v>JUNTA DE DILATAÇÃO EM ELASTÔMERO E PERFIL UT 80 LPEC - CONFORT - L = 80 MM E H = 90 MM - FORNECIMENTO E INSTALAÇÃO</v>
      </c>
      <c r="N174" s="448" t="e">
        <f>UPPER(#REF!)</f>
        <v>#REF!</v>
      </c>
      <c r="O174" s="448" t="str">
        <f t="shared" ca="1" si="27"/>
        <v>M</v>
      </c>
      <c r="P174" s="448" t="str">
        <f t="shared" ca="1" si="28"/>
        <v/>
      </c>
    </row>
    <row r="175" spans="3:16" ht="15">
      <c r="C175" s="417" t="s">
        <v>43511</v>
      </c>
      <c r="D175" s="450" t="str">
        <f ca="1">VLOOKUP($C175,'PLANILHA ORÇAMENTÁRIA'!$D:$M,2,0)</f>
        <v>EXTRA</v>
      </c>
      <c r="E175" s="451" t="str">
        <f ca="1">VLOOKUP($C175,'PLANILHA ORÇAMENTÁRIA'!$D:$M,3,0)</f>
        <v>ENSAIO DE RESISTENCIA A TRACAO POR COMPRESSAO DIAMETRAL - CONCRETO</v>
      </c>
      <c r="F175" s="450" t="str">
        <f ca="1">VLOOKUP($C175,'PLANILHA ORÇAMENTÁRIA'!$D:$M,4,0)</f>
        <v>UN</v>
      </c>
      <c r="G175" s="452">
        <f ca="1">SUMIF('PLANILHA ORÇAMENTÁRIA'!$D$17:$D$376,'CURVA ABC'!C175,'PLANILHA ORÇAMENTÁRIA'!$H$17:$H$376)</f>
        <v>50</v>
      </c>
      <c r="H175" s="445">
        <f ca="1">VLOOKUP($C175,'PLANILHA ORÇAMENTÁRIA'!$D:$M,8,0)</f>
        <v>126.13</v>
      </c>
      <c r="I175" s="445">
        <f t="shared" ca="1" si="24"/>
        <v>6306.5</v>
      </c>
      <c r="J175" s="453">
        <f ca="1">I175/'PLANILHA ORÇAMENTÁRIA'!$L$377</f>
        <v>1.3416255191546166E-4</v>
      </c>
      <c r="K175" s="453">
        <f t="shared" ca="1" si="25"/>
        <v>0.99624558843534727</v>
      </c>
      <c r="L175" s="434" t="str">
        <f t="shared" ca="1" si="23"/>
        <v>C</v>
      </c>
      <c r="M175" s="447" t="str">
        <f t="shared" ca="1" si="26"/>
        <v>ENSAIO DE RESISTENCIA A TRACAO POR COMPRESSAO DIAMETRAL - CONCRETO</v>
      </c>
      <c r="N175" s="448" t="e">
        <f>UPPER(#REF!)</f>
        <v>#REF!</v>
      </c>
      <c r="O175" s="448" t="str">
        <f t="shared" ca="1" si="27"/>
        <v>UN</v>
      </c>
      <c r="P175" s="448" t="str">
        <f t="shared" ca="1" si="28"/>
        <v>ERRO</v>
      </c>
    </row>
    <row r="176" spans="3:16" ht="27.75">
      <c r="C176" s="449" t="s">
        <v>33821</v>
      </c>
      <c r="D176" s="450" t="str">
        <f ca="1">VLOOKUP($C176,'PLANILHA ORÇAMENTÁRIA'!$D:$M,2,0)</f>
        <v>EXTRA</v>
      </c>
      <c r="E176" s="451" t="str">
        <f ca="1">VLOOKUP($C176,'PLANILHA ORÇAMENTÁRIA'!$D:$M,3,0)</f>
        <v>ESPACADOR/SEPARADOR /CENTRALIZADOR DE BARRA DE ACO, PLASTICO, (CHUMBADOR TIPO CARAMBOLA - CB), DIAMETRO INTERNO ATE 20 MM</v>
      </c>
      <c r="F176" s="450" t="str">
        <f ca="1">VLOOKUP($C176,'PLANILHA ORÇAMENTÁRIA'!$D:$M,4,0)</f>
        <v>UN</v>
      </c>
      <c r="G176" s="452">
        <f ca="1">SUMIF('PLANILHA ORÇAMENTÁRIA'!$D$17:$D$376,'CURVA ABC'!C176,'PLANILHA ORÇAMENTÁRIA'!$H$17:$H$376)</f>
        <v>706</v>
      </c>
      <c r="H176" s="445">
        <f ca="1">VLOOKUP($C176,'PLANILHA ORÇAMENTÁRIA'!$D:$M,8,0)</f>
        <v>8.35</v>
      </c>
      <c r="I176" s="445">
        <f t="shared" ca="1" si="24"/>
        <v>5895.1</v>
      </c>
      <c r="J176" s="453">
        <f ca="1">I176/'PLANILHA ORÇAMENTÁRIA'!$L$377</f>
        <v>1.2541055415790664E-4</v>
      </c>
      <c r="K176" s="453">
        <f t="shared" ca="1" si="25"/>
        <v>0.99637099898950521</v>
      </c>
      <c r="L176" s="434" t="str">
        <f t="shared" ca="1" si="23"/>
        <v>C</v>
      </c>
      <c r="M176" s="447" t="str">
        <f t="shared" ca="1" si="26"/>
        <v>ESPACADOR/SEPARADOR /CENTRALIZADOR DE BARRA DE ACO, PLASTICO, (CHUMBADOR TIPO CARAMBOLA - CB), DIAMETRO INTERNO ATE 20 MM</v>
      </c>
      <c r="N176" s="448" t="e">
        <f>UPPER(#REF!)</f>
        <v>#REF!</v>
      </c>
      <c r="O176" s="448" t="str">
        <f t="shared" ca="1" si="27"/>
        <v>UN</v>
      </c>
      <c r="P176" s="448" t="str">
        <f t="shared" ca="1" si="28"/>
        <v/>
      </c>
    </row>
    <row r="177" spans="3:16" ht="15">
      <c r="C177" s="449" t="s">
        <v>8576</v>
      </c>
      <c r="D177" s="450" t="str">
        <f ca="1">VLOOKUP($C177,'PLANILHA ORÇAMENTÁRIA'!$D:$M,2,0)</f>
        <v>SUDECAP</v>
      </c>
      <c r="E177" s="451" t="str">
        <f ca="1">VLOOKUP($C177,'PLANILHA ORÇAMENTÁRIA'!$D:$M,3,0)</f>
        <v>CONCRETO CICLOPICO 1:3:6 C/ 30% PEDRA, LANC. FUND.</v>
      </c>
      <c r="F177" s="450" t="str">
        <f ca="1">VLOOKUP($C177,'PLANILHA ORÇAMENTÁRIA'!$D:$M,4,0)</f>
        <v>M3</v>
      </c>
      <c r="G177" s="452">
        <f ca="1">SUMIF('PLANILHA ORÇAMENTÁRIA'!$D$17:$D$376,'CURVA ABC'!C177,'PLANILHA ORÇAMENTÁRIA'!$H$17:$H$376)</f>
        <v>8.3447999999999993</v>
      </c>
      <c r="H177" s="445">
        <f ca="1">VLOOKUP($C177,'PLANILHA ORÇAMENTÁRIA'!$D:$M,8,0)</f>
        <v>667.53</v>
      </c>
      <c r="I177" s="445">
        <f t="shared" ca="1" si="24"/>
        <v>5570.4</v>
      </c>
      <c r="J177" s="453">
        <f ca="1">I177/'PLANILHA ORÇAMENTÁRIA'!$L$377</f>
        <v>1.1850298567983631E-4</v>
      </c>
      <c r="K177" s="453">
        <f t="shared" ca="1" si="25"/>
        <v>0.99648950197518504</v>
      </c>
      <c r="L177" s="434" t="str">
        <f t="shared" ca="1" si="23"/>
        <v>C</v>
      </c>
      <c r="M177" s="447" t="str">
        <f t="shared" ca="1" si="26"/>
        <v>CONCRETO CICLOPICO 1:3:6 C/ 30% PEDRA, LANC. FUND.</v>
      </c>
      <c r="N177" s="448" t="e">
        <f>UPPER(#REF!)</f>
        <v>#REF!</v>
      </c>
      <c r="O177" s="448" t="str">
        <f t="shared" ca="1" si="27"/>
        <v>M3</v>
      </c>
      <c r="P177" s="448" t="str">
        <f t="shared" ca="1" si="28"/>
        <v/>
      </c>
    </row>
    <row r="178" spans="3:16" ht="41.25">
      <c r="C178" s="449">
        <v>93369</v>
      </c>
      <c r="D178" s="450" t="str">
        <f ca="1">VLOOKUP($C178,'PLANILHA ORÇAMENTÁRIA'!$D:$M,2,0)</f>
        <v>SINAPI</v>
      </c>
      <c r="E178" s="451" t="str">
        <f ca="1">VLOOKUP($C178,'PLANILHA ORÇAMENTÁRIA'!$D:$M,3,0)</f>
        <v>REATERRO MECANIZADO DE VALA COM ESCAVADEIRA HIDRÁULICA (CAPACIDADE DA CAÇAMBA: 0,8 M³/POTÊNCIA: 111 HP), LARGURA 1,5 A 2,5 M, PROFUNDIDADE 1,5 A 3,0 M, COM SOLO (SEM SUBSTITUIÇÃO) DE 1ª CATEGORIA, COM COMPACTADOR DE SOLOS DE PERCUSSÃO. AF_08/2023</v>
      </c>
      <c r="F178" s="450" t="str">
        <f ca="1">VLOOKUP($C178,'PLANILHA ORÇAMENTÁRIA'!$D:$M,4,0)</f>
        <v>M3</v>
      </c>
      <c r="G178" s="452">
        <f ca="1">SUMIF('PLANILHA ORÇAMENTÁRIA'!$D$17:$D$376,'CURVA ABC'!C178,'PLANILHA ORÇAMENTÁRIA'!$H$17:$H$376)</f>
        <v>250.98850000000004</v>
      </c>
      <c r="H178" s="445">
        <f ca="1">VLOOKUP($C178,'PLANILHA ORÇAMENTÁRIA'!$D:$M,8,0)</f>
        <v>22.37</v>
      </c>
      <c r="I178" s="445">
        <f t="shared" ca="1" si="24"/>
        <v>5614.61</v>
      </c>
      <c r="J178" s="453">
        <f ca="1">I178/'PLANILHA ORÇAMENTÁRIA'!$L$377</f>
        <v>1.1944349569651475E-4</v>
      </c>
      <c r="K178" s="453">
        <f t="shared" ca="1" si="25"/>
        <v>0.99660894547088152</v>
      </c>
      <c r="L178" s="434" t="str">
        <f t="shared" ca="1" si="23"/>
        <v>C</v>
      </c>
      <c r="M178" s="447" t="str">
        <f t="shared" ca="1" si="26"/>
        <v>REATERRO MECANIZADO DE VALA COM ESCAVADEIRA HIDRÁULICA (CAPACIDADE DA CAÇAMBA: 0,8 M³/POTÊNCIA: 111 HP), LARGURA 1,5 A 2,5 M, PROFUNDIDADE 1,5 A 3,0 M, COM SOLO (SEM SUBSTITUIÇÃO) DE 1ª CATEGORIA, COM COMPACTADOR DE SOLOS DE PERCUSSÃO. AF_08/2023</v>
      </c>
      <c r="N178" s="448" t="e">
        <f>UPPER(#REF!)</f>
        <v>#REF!</v>
      </c>
      <c r="O178" s="448" t="str">
        <f t="shared" ca="1" si="27"/>
        <v>M3</v>
      </c>
      <c r="P178" s="448" t="str">
        <f t="shared" ca="1" si="28"/>
        <v>ERRO</v>
      </c>
    </row>
    <row r="179" spans="3:16" ht="41.25">
      <c r="C179" s="449">
        <v>91172</v>
      </c>
      <c r="D179" s="450" t="str">
        <f ca="1">VLOOKUP($C179,'PLANILHA ORÇAMENTÁRIA'!$D:$M,2,0)</f>
        <v>SINAPI</v>
      </c>
      <c r="E179" s="451" t="str">
        <f ca="1">VLOOKUP($C179,'PLANILHA ORÇAMENTÁRIA'!$D:$M,3,0)</f>
        <v>FIXAÇÃO DE TUBOS HORIZONTAIS DE PVC ÁGUA, PVC ESGOTO, PVC ÁGUA PLUVIAL, CPVC, PPR, COBRE OU AÇO, DIÂMETROS MAIORES QUE 75 MM E MENORES OU IGUAIS A 100 MM, COM ABRAÇADEIRA METÁLICA RÍGIDA TIPO U PERFIL 4", FIXADA EM PERFILADO EM LAJE. AF_09/2023_PS</v>
      </c>
      <c r="F179" s="450" t="str">
        <f ca="1">VLOOKUP($C179,'PLANILHA ORÇAMENTÁRIA'!$D:$M,4,0)</f>
        <v>M</v>
      </c>
      <c r="G179" s="452">
        <f ca="1">SUMIF('PLANILHA ORÇAMENTÁRIA'!$D$17:$D$376,'CURVA ABC'!C179,'PLANILHA ORÇAMENTÁRIA'!$H$17:$H$376)</f>
        <v>228.48000000000002</v>
      </c>
      <c r="H179" s="445">
        <f ca="1">VLOOKUP($C179,'PLANILHA ORÇAMENTÁRIA'!$D:$M,8,0)</f>
        <v>23.51</v>
      </c>
      <c r="I179" s="445">
        <f t="shared" ca="1" si="24"/>
        <v>5371.56</v>
      </c>
      <c r="J179" s="453">
        <f ca="1">I179/'PLANILHA ORÇAMENTÁRIA'!$L$377</f>
        <v>1.1427292434266509E-4</v>
      </c>
      <c r="K179" s="453">
        <f t="shared" ca="1" si="25"/>
        <v>0.99672321839522415</v>
      </c>
      <c r="L179" s="434" t="str">
        <f t="shared" ca="1" si="23"/>
        <v>C</v>
      </c>
      <c r="M179" s="447" t="str">
        <f t="shared" ca="1" si="26"/>
        <v>FIXAÇÃO DE TUBOS HORIZONTAIS DE PVC ÁGUA, PVC ESGOTO, PVC ÁGUA PLUVIAL, CPVC, PPR, COBRE OU AÇO, DIÂMETROS MAIORES QUE 75 MM E MENORES OU IGUAIS A 100 MM, COM ABRAÇADEIRA METÁLICA RÍGIDA TIPO U PERFIL 4", FIXADA EM PERFILADO EM LAJE. AF_09/2023_PS</v>
      </c>
      <c r="N179" s="448" t="e">
        <f>UPPER(#REF!)</f>
        <v>#REF!</v>
      </c>
      <c r="O179" s="448" t="str">
        <f t="shared" ca="1" si="27"/>
        <v>M</v>
      </c>
      <c r="P179" s="448" t="str">
        <f t="shared" ca="1" si="28"/>
        <v/>
      </c>
    </row>
    <row r="180" spans="3:16" ht="27.75">
      <c r="C180" s="449" t="s">
        <v>34555</v>
      </c>
      <c r="D180" s="450" t="str">
        <f ca="1">VLOOKUP($C180,'PLANILHA ORÇAMENTÁRIA'!$D:$M,2,0)</f>
        <v>EXTRA</v>
      </c>
      <c r="E180" s="451" t="str">
        <f ca="1">VLOOKUP($C180,'PLANILHA ORÇAMENTÁRIA'!$D:$M,3,0)</f>
        <v>LOCAÇÃO, MONTAGEM, IÇAMENTO, DESFORMA E LIMPEZA DE FORMA PARA VIGA TRAVESSA METÁLICA LOCADA</v>
      </c>
      <c r="F180" s="450" t="str">
        <f ca="1">VLOOKUP($C180,'PLANILHA ORÇAMENTÁRIA'!$D:$M,4,0)</f>
        <v>M2</v>
      </c>
      <c r="G180" s="452">
        <f ca="1">SUMIF('PLANILHA ORÇAMENTÁRIA'!$D$17:$D$376,'CURVA ABC'!C180,'PLANILHA ORÇAMENTÁRIA'!$H$17:$H$376)</f>
        <v>39.96</v>
      </c>
      <c r="H180" s="445">
        <f ca="1">VLOOKUP($C180,'PLANILHA ORÇAMENTÁRIA'!$D:$M,8,0)</f>
        <v>133.16</v>
      </c>
      <c r="I180" s="445">
        <f t="shared" ca="1" si="24"/>
        <v>5321.07</v>
      </c>
      <c r="J180" s="453">
        <f ca="1">I180/'PLANILHA ORÇAMENTÁRIA'!$L$377</f>
        <v>1.1319881552696513E-4</v>
      </c>
      <c r="K180" s="453">
        <f t="shared" ca="1" si="25"/>
        <v>0.99683641721075111</v>
      </c>
      <c r="L180" s="434" t="str">
        <f t="shared" ca="1" si="23"/>
        <v>C</v>
      </c>
      <c r="M180" s="447" t="str">
        <f t="shared" ca="1" si="26"/>
        <v>LOCAÇÃO, MONTAGEM, IÇAMENTO, DESFORMA E LIMPEZA DE FORMA PARA VIGA TRAVESSA METÁLICA LOCADA</v>
      </c>
      <c r="N180" s="448" t="e">
        <f>UPPER(#REF!)</f>
        <v>#REF!</v>
      </c>
      <c r="O180" s="448" t="str">
        <f t="shared" ca="1" si="27"/>
        <v>M2</v>
      </c>
      <c r="P180" s="448" t="str">
        <f t="shared" ca="1" si="28"/>
        <v/>
      </c>
    </row>
    <row r="181" spans="3:16" ht="15">
      <c r="C181" s="449">
        <v>2003678</v>
      </c>
      <c r="D181" s="450" t="str">
        <f ca="1">VLOOKUP($C181,'PLANILHA ORÇAMENTÁRIA'!$D:$M,2,0)</f>
        <v>SICRO 3</v>
      </c>
      <c r="E181" s="451" t="str">
        <f ca="1">VLOOKUP($C181,'PLANILHA ORÇAMENTÁRIA'!$D:$M,3,0)</f>
        <v>POÇO DE VISITA - PVI 01 - AREIA E BRITA COMERCIAIS</v>
      </c>
      <c r="F181" s="450" t="str">
        <f ca="1">VLOOKUP($C181,'PLANILHA ORÇAMENTÁRIA'!$D:$M,4,0)</f>
        <v>UN</v>
      </c>
      <c r="G181" s="452">
        <f ca="1">SUMIF('PLANILHA ORÇAMENTÁRIA'!$D$17:$D$376,'CURVA ABC'!C181,'PLANILHA ORÇAMENTÁRIA'!$H$17:$H$376)</f>
        <v>2</v>
      </c>
      <c r="H181" s="445">
        <f ca="1">VLOOKUP($C181,'PLANILHA ORÇAMENTÁRIA'!$D:$M,8,0)</f>
        <v>2704.49</v>
      </c>
      <c r="I181" s="445">
        <f t="shared" ca="1" si="24"/>
        <v>5408.98</v>
      </c>
      <c r="J181" s="453">
        <f ca="1">I181/'PLANILHA ORÇAMENTÁRIA'!$L$377</f>
        <v>1.1506898597632503E-4</v>
      </c>
      <c r="K181" s="453">
        <f t="shared" ca="1" si="25"/>
        <v>0.99695148619672747</v>
      </c>
      <c r="L181" s="434" t="str">
        <f t="shared" ca="1" si="23"/>
        <v>C</v>
      </c>
      <c r="M181" s="447" t="str">
        <f t="shared" ca="1" si="26"/>
        <v>POÇO DE VISITA - PVI 01 - AREIA E BRITA COMERCIAIS</v>
      </c>
      <c r="N181" s="448" t="e">
        <f>UPPER(#REF!)</f>
        <v>#REF!</v>
      </c>
      <c r="O181" s="448" t="str">
        <f t="shared" ca="1" si="27"/>
        <v>UN</v>
      </c>
      <c r="P181" s="448" t="str">
        <f t="shared" ca="1" si="28"/>
        <v>ERRO</v>
      </c>
    </row>
    <row r="182" spans="3:16" ht="15">
      <c r="C182" s="449">
        <v>95604</v>
      </c>
      <c r="D182" s="450" t="str">
        <f ca="1">VLOOKUP($C182,'PLANILHA ORÇAMENTÁRIA'!$D:$M,2,0)</f>
        <v>SINAPI</v>
      </c>
      <c r="E182" s="451" t="str">
        <f ca="1">VLOOKUP($C182,'PLANILHA ORÇAMENTÁRIA'!$D:$M,3,0)</f>
        <v>ARRASAMENTO MECANICO DE ESTACA DE CONCRETO ARMADO, DIAMETROS DE 81 CM A 100 CM. AF_05/2021</v>
      </c>
      <c r="F182" s="450" t="str">
        <f ca="1">VLOOKUP($C182,'PLANILHA ORÇAMENTÁRIA'!$D:$M,4,0)</f>
        <v>UN</v>
      </c>
      <c r="G182" s="452">
        <f ca="1">SUMIF('PLANILHA ORÇAMENTÁRIA'!$D$17:$D$376,'CURVA ABC'!C182,'PLANILHA ORÇAMENTÁRIA'!$H$17:$H$376)</f>
        <v>53</v>
      </c>
      <c r="H182" s="445">
        <f ca="1">VLOOKUP($C182,'PLANILHA ORÇAMENTÁRIA'!$D:$M,8,0)</f>
        <v>99.67</v>
      </c>
      <c r="I182" s="445">
        <f t="shared" ca="1" si="24"/>
        <v>5282.51</v>
      </c>
      <c r="J182" s="453">
        <f ca="1">I182/'PLANILHA ORÇAMENTÁRIA'!$L$377</f>
        <v>1.1237850188201784E-4</v>
      </c>
      <c r="K182" s="453">
        <f t="shared" ca="1" si="25"/>
        <v>0.99706386469860953</v>
      </c>
      <c r="L182" s="434" t="str">
        <f t="shared" ca="1" si="23"/>
        <v>C</v>
      </c>
      <c r="M182" s="447" t="str">
        <f t="shared" ca="1" si="26"/>
        <v>ARRASAMENTO MECANICO DE ESTACA DE CONCRETO ARMADO, DIAMETROS DE 81 CM A 100 CM. AF_05/2021</v>
      </c>
      <c r="N182" s="448" t="e">
        <f>UPPER(#REF!)</f>
        <v>#REF!</v>
      </c>
      <c r="O182" s="448" t="str">
        <f t="shared" ca="1" si="27"/>
        <v>UN</v>
      </c>
      <c r="P182" s="448" t="str">
        <f t="shared" ca="1" si="28"/>
        <v/>
      </c>
    </row>
    <row r="183" spans="3:16" ht="15">
      <c r="C183" s="449" t="s">
        <v>13182</v>
      </c>
      <c r="D183" s="450" t="str">
        <f ca="1">VLOOKUP($C183,'PLANILHA ORÇAMENTÁRIA'!$D:$M,2,0)</f>
        <v>SEINFRA-MG</v>
      </c>
      <c r="E183" s="451" t="str">
        <f ca="1">VLOOKUP($C183,'PLANILHA ORÇAMENTÁRIA'!$D:$M,3,0)</f>
        <v>COMPACTAÇÃO DE ATERROS A 100% DO PROCTOR INTERNORMAL (INCLUI ESPALHAMENTO)</v>
      </c>
      <c r="F183" s="450" t="str">
        <f ca="1">VLOOKUP($C183,'PLANILHA ORÇAMENTÁRIA'!$D:$M,4,0)</f>
        <v>M3</v>
      </c>
      <c r="G183" s="452">
        <f ca="1">SUMIF('PLANILHA ORÇAMENTÁRIA'!$D$17:$D$376,'CURVA ABC'!C183,'PLANILHA ORÇAMENTÁRIA'!$H$17:$H$376)</f>
        <v>620</v>
      </c>
      <c r="H183" s="445">
        <f ca="1">VLOOKUP($C183,'PLANILHA ORÇAMENTÁRIA'!$D:$M,8,0)</f>
        <v>8.0299999999999994</v>
      </c>
      <c r="I183" s="445">
        <f t="shared" ca="1" si="24"/>
        <v>4978.6000000000004</v>
      </c>
      <c r="J183" s="453">
        <f ca="1">I183/'PLANILHA ORÇAMENTÁRIA'!$L$377</f>
        <v>1.0591321350452985E-4</v>
      </c>
      <c r="K183" s="453">
        <f t="shared" ca="1" si="25"/>
        <v>0.99716977791211403</v>
      </c>
      <c r="L183" s="434" t="str">
        <f t="shared" ca="1" si="23"/>
        <v>C</v>
      </c>
      <c r="M183" s="447" t="str">
        <f t="shared" ca="1" si="26"/>
        <v>COMPACTAÇÃO DE ATERROS A 100% DO PROCTOR INTERNORMAL (INCLUI ESPALHAMENTO)</v>
      </c>
      <c r="N183" s="448" t="e">
        <f>UPPER(#REF!)</f>
        <v>#REF!</v>
      </c>
      <c r="O183" s="448" t="str">
        <f t="shared" ca="1" si="27"/>
        <v>M3</v>
      </c>
      <c r="P183" s="448" t="str">
        <f t="shared" ca="1" si="28"/>
        <v/>
      </c>
    </row>
    <row r="184" spans="3:16" ht="27.75">
      <c r="C184" s="449" t="s">
        <v>17178</v>
      </c>
      <c r="D184" s="450" t="str">
        <f ca="1">VLOOKUP($C184,'PLANILHA ORÇAMENTÁRIA'!$D:$M,2,0)</f>
        <v>EXTRA</v>
      </c>
      <c r="E184" s="451" t="str">
        <f ca="1">VLOOKUP($C184,'PLANILHA ORÇAMENTÁRIA'!$D:$M,3,0)</f>
        <v>MANTA GEOTÊXTIL MACDRAIN FP (FÔRMA PERDIDA) LAMINADO COM FILME PLÁSTICO, GEOCOMPOSTO DRENANTE - FORNECIMENTO E INSTALAÇÃO</v>
      </c>
      <c r="F184" s="450" t="str">
        <f ca="1">VLOOKUP($C184,'PLANILHA ORÇAMENTÁRIA'!$D:$M,4,0)</f>
        <v>M²</v>
      </c>
      <c r="G184" s="452">
        <f ca="1">SUMIF('PLANILHA ORÇAMENTÁRIA'!$D$17:$D$376,'CURVA ABC'!C184,'PLANILHA ORÇAMENTÁRIA'!$H$17:$H$376)</f>
        <v>55.460000000000008</v>
      </c>
      <c r="H184" s="445">
        <f ca="1">VLOOKUP($C184,'PLANILHA ORÇAMENTÁRIA'!$D:$M,8,0)</f>
        <v>90.96</v>
      </c>
      <c r="I184" s="445">
        <f t="shared" ca="1" si="24"/>
        <v>5044.6400000000003</v>
      </c>
      <c r="J184" s="453">
        <f ca="1">I184/'PLANILHA ORÇAMENTÁRIA'!$L$377</f>
        <v>1.073181282636668E-4</v>
      </c>
      <c r="K184" s="453">
        <f t="shared" ca="1" si="25"/>
        <v>0.99727709604037773</v>
      </c>
      <c r="L184" s="434" t="str">
        <f t="shared" ca="1" si="23"/>
        <v>C</v>
      </c>
      <c r="M184" s="447" t="str">
        <f t="shared" ca="1" si="26"/>
        <v>MANTA GEOTÊXTIL MACDRAIN FP (FÔRMA PERDIDA) LAMINADO COM FILME PLÁSTICO, GEOCOMPOSTO DRENANTE - FORNECIMENTO E INSTALAÇÃO</v>
      </c>
      <c r="N184" s="448" t="e">
        <f>UPPER(#REF!)</f>
        <v>#REF!</v>
      </c>
      <c r="O184" s="448" t="str">
        <f t="shared" ca="1" si="27"/>
        <v>M²</v>
      </c>
      <c r="P184" s="448" t="str">
        <f t="shared" ca="1" si="28"/>
        <v>ERRO</v>
      </c>
    </row>
    <row r="185" spans="3:16" ht="15">
      <c r="C185" s="449">
        <v>2003345</v>
      </c>
      <c r="D185" s="450" t="str">
        <f ca="1">VLOOKUP($C185,'PLANILHA ORÇAMENTÁRIA'!$D:$M,2,0)</f>
        <v>SICRO 3</v>
      </c>
      <c r="E185" s="451" t="str">
        <f ca="1">VLOOKUP($C185,'PLANILHA ORÇAMENTÁRIA'!$D:$M,3,0)</f>
        <v>SARJETA TRAPEZOIDAL DE CONCRETO - SZC 60-20 - ESCAVAÇÃO MECÂNICA - AREIA E BRITA COMERCIAIS</v>
      </c>
      <c r="F185" s="450" t="str">
        <f ca="1">VLOOKUP($C185,'PLANILHA ORÇAMENTÁRIA'!$D:$M,4,0)</f>
        <v>M</v>
      </c>
      <c r="G185" s="452">
        <f ca="1">SUMIF('PLANILHA ORÇAMENTÁRIA'!$D$17:$D$376,'CURVA ABC'!C185,'PLANILHA ORÇAMENTÁRIA'!$H$17:$H$376)</f>
        <v>70</v>
      </c>
      <c r="H185" s="445">
        <f ca="1">VLOOKUP($C185,'PLANILHA ORÇAMENTÁRIA'!$D:$M,8,0)</f>
        <v>69.42</v>
      </c>
      <c r="I185" s="445">
        <f t="shared" ca="1" si="24"/>
        <v>4859.3999999999996</v>
      </c>
      <c r="J185" s="453">
        <f ca="1">I185/'PLANILHA ORÇAMENTÁRIA'!$L$377</f>
        <v>1.0337738916641472E-4</v>
      </c>
      <c r="K185" s="453">
        <f t="shared" ca="1" si="25"/>
        <v>0.99738047342954417</v>
      </c>
      <c r="L185" s="434" t="str">
        <f t="shared" ca="1" si="23"/>
        <v>C</v>
      </c>
      <c r="M185" s="447" t="str">
        <f t="shared" ca="1" si="26"/>
        <v>SARJETA TRAPEZOIDAL DE CONCRETO - SZC 60-20 - ESCAVAÇÃO MECÂNICA - AREIA E BRITA COMERCIAIS</v>
      </c>
      <c r="N185" s="448" t="e">
        <f>UPPER(#REF!)</f>
        <v>#REF!</v>
      </c>
      <c r="O185" s="448" t="str">
        <f t="shared" ca="1" si="27"/>
        <v>M</v>
      </c>
      <c r="P185" s="448" t="str">
        <f t="shared" ca="1" si="28"/>
        <v/>
      </c>
    </row>
    <row r="186" spans="3:16" ht="27.75">
      <c r="C186" s="449">
        <v>101571</v>
      </c>
      <c r="D186" s="450" t="str">
        <f ca="1">VLOOKUP($C186,'PLANILHA ORÇAMENTÁRIA'!$D:$M,2,0)</f>
        <v>SINAPI</v>
      </c>
      <c r="E186" s="451" t="str">
        <f ca="1">VLOOKUP($C186,'PLANILHA ORÇAMENTÁRIA'!$D:$M,3,0)</f>
        <v>ESCORAMENTO DE VALA, TIPO PONTALETEAMENTO, COM PROFUNDIDADE DE 0 A 1,5 M, LARGURA MAIOR OU IGUAL A 1,5 M E MENOR QUE 2,5 M. AF_08/2020</v>
      </c>
      <c r="F186" s="450" t="str">
        <f ca="1">VLOOKUP($C186,'PLANILHA ORÇAMENTÁRIA'!$D:$M,4,0)</f>
        <v>M2</v>
      </c>
      <c r="G186" s="452">
        <f ca="1">SUMIF('PLANILHA ORÇAMENTÁRIA'!$D$17:$D$376,'CURVA ABC'!C186,'PLANILHA ORÇAMENTÁRIA'!$H$17:$H$376)</f>
        <v>103.5</v>
      </c>
      <c r="H186" s="445">
        <f ca="1">VLOOKUP($C186,'PLANILHA ORÇAMENTÁRIA'!$D:$M,8,0)</f>
        <v>44.93</v>
      </c>
      <c r="I186" s="445">
        <f t="shared" ca="1" si="24"/>
        <v>4650.26</v>
      </c>
      <c r="J186" s="453">
        <f ca="1">I186/'PLANILHA ORÇAMENTÁRIA'!$L$377</f>
        <v>9.8928208779892936E-5</v>
      </c>
      <c r="K186" s="453">
        <f t="shared" ca="1" si="25"/>
        <v>0.99747940163832405</v>
      </c>
      <c r="L186" s="434" t="str">
        <f t="shared" ca="1" si="23"/>
        <v>C</v>
      </c>
      <c r="M186" s="447" t="str">
        <f t="shared" ca="1" si="26"/>
        <v>ESCORAMENTO DE VALA, TIPO PONTALETEAMENTO, COM PROFUNDIDADE DE 0 A 1,5 M, LARGURA MAIOR OU IGUAL A 1,5 M E MENOR QUE 2,5 M. AF_08/2020</v>
      </c>
      <c r="N186" s="448" t="e">
        <f>UPPER(#REF!)</f>
        <v>#REF!</v>
      </c>
      <c r="O186" s="448" t="str">
        <f t="shared" ca="1" si="27"/>
        <v>M2</v>
      </c>
      <c r="P186" s="448" t="str">
        <f t="shared" ca="1" si="28"/>
        <v/>
      </c>
    </row>
    <row r="187" spans="3:16" ht="15">
      <c r="C187" s="449" t="s">
        <v>22495</v>
      </c>
      <c r="D187" s="450" t="str">
        <f ca="1">VLOOKUP($C187,'PLANILHA ORÇAMENTÁRIA'!$D:$M,2,0)</f>
        <v>SUDECAP</v>
      </c>
      <c r="E187" s="451" t="str">
        <f ca="1">VLOOKUP($C187,'PLANILHA ORÇAMENTÁRIA'!$D:$M,3,0)</f>
        <v>INSTALAÇÃO HIDROSSANITÁRIA - SANITÁRIO ATÉ 22M2</v>
      </c>
      <c r="F187" s="450" t="str">
        <f ca="1">VLOOKUP($C187,'PLANILHA ORÇAMENTÁRIA'!$D:$M,4,0)</f>
        <v>UN</v>
      </c>
      <c r="G187" s="452">
        <f ca="1">SUMIF('PLANILHA ORÇAMENTÁRIA'!$D$17:$D$376,'CURVA ABC'!C187,'PLANILHA ORÇAMENTÁRIA'!$H$17:$H$376)</f>
        <v>3</v>
      </c>
      <c r="H187" s="445">
        <f ca="1">VLOOKUP($C187,'PLANILHA ORÇAMENTÁRIA'!$D:$M,8,0)</f>
        <v>1567.96</v>
      </c>
      <c r="I187" s="445">
        <f t="shared" ca="1" si="24"/>
        <v>4703.88</v>
      </c>
      <c r="J187" s="453">
        <f ca="1">I187/'PLANILHA ORÇAMENTÁRIA'!$L$377</f>
        <v>1.0006890425816251E-4</v>
      </c>
      <c r="K187" s="453">
        <f t="shared" ca="1" si="25"/>
        <v>0.99757947054258223</v>
      </c>
      <c r="L187" s="434" t="str">
        <f t="shared" ca="1" si="23"/>
        <v>C</v>
      </c>
      <c r="M187" s="447" t="str">
        <f t="shared" ca="1" si="26"/>
        <v>INSTALAÇÃO HIDROSSANITÁRIA - SANITÁRIO ATÉ 22M2</v>
      </c>
      <c r="N187" s="448" t="e">
        <f>UPPER(#REF!)</f>
        <v>#REF!</v>
      </c>
      <c r="O187" s="448" t="str">
        <f t="shared" ca="1" si="27"/>
        <v>UN</v>
      </c>
      <c r="P187" s="448" t="str">
        <f t="shared" ca="1" si="28"/>
        <v>ERRO</v>
      </c>
    </row>
    <row r="188" spans="3:16" ht="15">
      <c r="C188" s="449">
        <v>4815671</v>
      </c>
      <c r="D188" s="450" t="str">
        <f ca="1">VLOOKUP($C188,'PLANILHA ORÇAMENTÁRIA'!$D:$M,2,0)</f>
        <v>SICRO 3</v>
      </c>
      <c r="E188" s="451" t="str">
        <f ca="1">VLOOKUP($C188,'PLANILHA ORÇAMENTÁRIA'!$D:$M,3,0)</f>
        <v>REATERRO E COMPACTAÇÃO COM SOQUETE VIBRATÓRIO</v>
      </c>
      <c r="F188" s="450" t="str">
        <f ca="1">VLOOKUP($C188,'PLANILHA ORÇAMENTÁRIA'!$D:$M,4,0)</f>
        <v>M³</v>
      </c>
      <c r="G188" s="452">
        <f ca="1">SUMIF('PLANILHA ORÇAMENTÁRIA'!$D$17:$D$376,'CURVA ABC'!C188,'PLANILHA ORÇAMENTÁRIA'!$H$17:$H$376)</f>
        <v>224.87</v>
      </c>
      <c r="H188" s="445">
        <f ca="1">VLOOKUP($C188,'PLANILHA ORÇAMENTÁRIA'!$D:$M,8,0)</f>
        <v>22.14</v>
      </c>
      <c r="I188" s="445">
        <f t="shared" ca="1" si="24"/>
        <v>4978.62</v>
      </c>
      <c r="J188" s="453">
        <f ca="1">I188/'PLANILHA ORÇAMENTÁRIA'!$L$377</f>
        <v>1.0591363897841208E-4</v>
      </c>
      <c r="K188" s="453">
        <f t="shared" ca="1" si="25"/>
        <v>0.99768538418156061</v>
      </c>
      <c r="L188" s="434" t="str">
        <f t="shared" ca="1" si="23"/>
        <v>C</v>
      </c>
      <c r="M188" s="447" t="str">
        <f t="shared" ca="1" si="26"/>
        <v>REATERRO E COMPACTAÇÃO COM SOQUETE VIBRATÓRIO</v>
      </c>
      <c r="N188" s="448" t="e">
        <f>UPPER(#REF!)</f>
        <v>#REF!</v>
      </c>
      <c r="O188" s="448" t="str">
        <f t="shared" ca="1" si="27"/>
        <v>M³</v>
      </c>
      <c r="P188" s="448" t="str">
        <f t="shared" ca="1" si="28"/>
        <v>ERRO</v>
      </c>
    </row>
    <row r="189" spans="3:16" ht="27.75">
      <c r="C189" s="449">
        <v>5212560</v>
      </c>
      <c r="D189" s="450" t="str">
        <f ca="1">VLOOKUP($C189,'PLANILHA ORÇAMENTÁRIA'!$D:$M,2,0)</f>
        <v>SICRO 3</v>
      </c>
      <c r="E189" s="451" t="str">
        <f ca="1">VLOOKUP($C189,'PLANILHA ORÇAMENTÁRIA'!$D:$M,3,0)</f>
        <v>PLACA DE ADVERTÊNCIA PARA SINALIZAÇÃO DE OBRAS MONTADA EM SUPORTE METÁLICO MÓVEL, LADO 1,00 M - UTILIZAÇÃO DE 600 CICLOS - FORNECIMENTO, 01 IMPLANTAÇÃO E 01 RETIRADA DIÁRIA</v>
      </c>
      <c r="F189" s="450" t="str">
        <f ca="1">VLOOKUP($C189,'PLANILHA ORÇAMENTÁRIA'!$D:$M,4,0)</f>
        <v>UN.DIA</v>
      </c>
      <c r="G189" s="452">
        <f ca="1">SUMIF('PLANILHA ORÇAMENTÁRIA'!$D$17:$D$376,'CURVA ABC'!C189,'PLANILHA ORÇAMENTÁRIA'!$H$17:$H$376)</f>
        <v>900</v>
      </c>
      <c r="H189" s="445">
        <f ca="1">VLOOKUP($C189,'PLANILHA ORÇAMENTÁRIA'!$D:$M,8,0)</f>
        <v>4.8899999999999997</v>
      </c>
      <c r="I189" s="445">
        <f t="shared" ca="1" si="24"/>
        <v>4401</v>
      </c>
      <c r="J189" s="453">
        <f ca="1">I189/'PLANILHA ORÇAMENTÁRIA'!$L$377</f>
        <v>9.3625527785609581E-5</v>
      </c>
      <c r="K189" s="453">
        <f t="shared" ca="1" si="25"/>
        <v>0.99777900970934619</v>
      </c>
      <c r="L189" s="434" t="str">
        <f t="shared" ca="1" si="23"/>
        <v>C</v>
      </c>
      <c r="M189" s="447" t="str">
        <f t="shared" ca="1" si="26"/>
        <v>PLACA DE ADVERTÊNCIA PARA SINALIZAÇÃO DE OBRAS MONTADA EM SUPORTE METÁLICO MÓVEL, LADO 1,00 M - UTILIZAÇÃO DE 600 CICLOS - FORNECIMENTO, 01 IMPLANTAÇÃO E 01 RETIRADA DIÁRIA</v>
      </c>
      <c r="N189" s="448" t="e">
        <f>UPPER(#REF!)</f>
        <v>#REF!</v>
      </c>
      <c r="O189" s="448" t="str">
        <f t="shared" ca="1" si="27"/>
        <v>UN.DIA</v>
      </c>
      <c r="P189" s="448" t="str">
        <f t="shared" ca="1" si="28"/>
        <v/>
      </c>
    </row>
    <row r="190" spans="3:16" ht="27.75">
      <c r="C190" s="449" t="s">
        <v>10774</v>
      </c>
      <c r="D190" s="450" t="str">
        <f ca="1">VLOOKUP($C190,'PLANILHA ORÇAMENTÁRIA'!$D:$M,2,0)</f>
        <v>SEINFRA-MG</v>
      </c>
      <c r="E190" s="451" t="str">
        <f ca="1">VLOOKUP($C190,'PLANILHA ORÇAMENTÁRIA'!$D:$M,3,0)</f>
        <v>MOBILIZAÇÃO E DESMOBILIZAÇÃO DE EQUIPAMENTO PARA ESTACA TIPO TRADO ROTATIVO (CUSTO FIXO), INCLUSIVE CARGA E DESCARGA, EXCLUSIVE TRANSPORTE EM QUILÔMETRO RODADO (CUSTO VARIÁVEL)</v>
      </c>
      <c r="F190" s="450" t="str">
        <f ca="1">VLOOKUP($C190,'PLANILHA ORÇAMENTÁRIA'!$D:$M,4,0)</f>
        <v>UN</v>
      </c>
      <c r="G190" s="452">
        <f ca="1">SUMIF('PLANILHA ORÇAMENTÁRIA'!$D$17:$D$376,'CURVA ABC'!C190,'PLANILHA ORÇAMENTÁRIA'!$H$17:$H$376)</f>
        <v>1</v>
      </c>
      <c r="H190" s="445">
        <f ca="1">VLOOKUP($C190,'PLANILHA ORÇAMENTÁRIA'!$D:$M,8,0)</f>
        <v>4331.8999999999996</v>
      </c>
      <c r="I190" s="445">
        <f t="shared" ca="1" si="24"/>
        <v>4331.8999999999996</v>
      </c>
      <c r="J190" s="453">
        <f ca="1">I190/'PLANILHA ORÇAMENTÁRIA'!$L$377</f>
        <v>9.2155515522490827E-5</v>
      </c>
      <c r="K190" s="453">
        <f t="shared" ca="1" si="25"/>
        <v>0.99787116522486863</v>
      </c>
      <c r="L190" s="434" t="str">
        <f t="shared" ca="1" si="23"/>
        <v>C</v>
      </c>
      <c r="M190" s="447" t="str">
        <f t="shared" ca="1" si="26"/>
        <v>MOBILIZAÇÃO E DESMOBILIZAÇÃO DE EQUIPAMENTO PARA ESTACA TIPO TRADO ROTATIVO (CUSTO FIXO), INCLUSIVE CARGA E DESCARGA, EXCLUSIVE TRANSPORTE EM QUILÔMETRO RODADO (CUSTO VARIÁVEL)</v>
      </c>
      <c r="N190" s="448" t="e">
        <f>UPPER(#REF!)</f>
        <v>#REF!</v>
      </c>
      <c r="O190" s="448" t="str">
        <f t="shared" ca="1" si="27"/>
        <v>UN</v>
      </c>
      <c r="P190" s="448" t="str">
        <f t="shared" ca="1" si="28"/>
        <v/>
      </c>
    </row>
    <row r="191" spans="3:16" ht="15">
      <c r="C191" s="449" t="s">
        <v>7007</v>
      </c>
      <c r="D191" s="450" t="str">
        <f ca="1">VLOOKUP($C191,'PLANILHA ORÇAMENTÁRIA'!$D:$M,2,0)</f>
        <v>SUDECAP</v>
      </c>
      <c r="E191" s="451" t="str">
        <f ca="1">VLOOKUP($C191,'PLANILHA ORÇAMENTÁRIA'!$D:$M,3,0)</f>
        <v>REMANEJAMENTO DE TAPUME</v>
      </c>
      <c r="F191" s="450" t="str">
        <f ca="1">VLOOKUP($C191,'PLANILHA ORÇAMENTÁRIA'!$D:$M,4,0)</f>
        <v>M</v>
      </c>
      <c r="G191" s="452">
        <f ca="1">SUMIF('PLANILHA ORÇAMENTÁRIA'!$D$17:$D$376,'CURVA ABC'!C191,'PLANILHA ORÇAMENTÁRIA'!$H$17:$H$376)</f>
        <v>350</v>
      </c>
      <c r="H191" s="445">
        <f ca="1">VLOOKUP($C191,'PLANILHA ORÇAMENTÁRIA'!$D:$M,8,0)</f>
        <v>11.98</v>
      </c>
      <c r="I191" s="445">
        <f t="shared" ca="1" si="24"/>
        <v>4193</v>
      </c>
      <c r="J191" s="453">
        <f ca="1">I191/'PLANILHA ORÇAMENTÁRIA'!$L$377</f>
        <v>8.9200599410375135E-5</v>
      </c>
      <c r="K191" s="453">
        <f t="shared" ca="1" si="25"/>
        <v>0.99796036582427905</v>
      </c>
      <c r="L191" s="434" t="str">
        <f t="shared" ca="1" si="23"/>
        <v>C</v>
      </c>
      <c r="M191" s="447" t="str">
        <f t="shared" ca="1" si="26"/>
        <v>REMANEJAMENTO DE TAPUME</v>
      </c>
      <c r="N191" s="448" t="e">
        <f>UPPER(#REF!)</f>
        <v>#REF!</v>
      </c>
      <c r="O191" s="448" t="str">
        <f t="shared" ca="1" si="27"/>
        <v>M</v>
      </c>
      <c r="P191" s="448" t="str">
        <f t="shared" ca="1" si="28"/>
        <v/>
      </c>
    </row>
    <row r="192" spans="3:16" ht="15">
      <c r="C192" s="449">
        <v>5213361</v>
      </c>
      <c r="D192" s="450" t="str">
        <f ca="1">VLOOKUP($C192,'PLANILHA ORÇAMENTÁRIA'!$D:$M,2,0)</f>
        <v>SICRO 3</v>
      </c>
      <c r="E192" s="451" t="str">
        <f ca="1">VLOOKUP($C192,'PLANILHA ORÇAMENTÁRIA'!$D:$M,3,0)</f>
        <v>TACHÃO REFLETIVO EM PLÁSTICO INJETADO - MONODIRECIONAL - FORNECIMENTO E COLOCAÇÃO</v>
      </c>
      <c r="F192" s="450" t="str">
        <f ca="1">VLOOKUP($C192,'PLANILHA ORÇAMENTÁRIA'!$D:$M,4,0)</f>
        <v>UN</v>
      </c>
      <c r="G192" s="452">
        <f ca="1">SUMIF('PLANILHA ORÇAMENTÁRIA'!$D$17:$D$376,'CURVA ABC'!C192,'PLANILHA ORÇAMENTÁRIA'!$H$17:$H$376)</f>
        <v>38</v>
      </c>
      <c r="H192" s="445">
        <f ca="1">VLOOKUP($C192,'PLANILHA ORÇAMENTÁRIA'!$D:$M,8,0)</f>
        <v>103.58</v>
      </c>
      <c r="I192" s="445">
        <f t="shared" ca="1" si="24"/>
        <v>3936.04</v>
      </c>
      <c r="J192" s="453">
        <f ca="1">I192/'PLANILHA ORÇAMENTÁRIA'!$L$377</f>
        <v>8.3734110971431664E-5</v>
      </c>
      <c r="K192" s="453">
        <f t="shared" ca="1" si="25"/>
        <v>0.99804409993525045</v>
      </c>
      <c r="L192" s="434" t="str">
        <f t="shared" ca="1" si="23"/>
        <v>C</v>
      </c>
      <c r="M192" s="447" t="str">
        <f t="shared" ca="1" si="26"/>
        <v>TACHÃO REFLETIVO EM PLÁSTICO INJETADO - MONODIRECIONAL - FORNECIMENTO E COLOCAÇÃO</v>
      </c>
      <c r="N192" s="448" t="e">
        <f>UPPER(#REF!)</f>
        <v>#REF!</v>
      </c>
      <c r="O192" s="448" t="str">
        <f t="shared" ca="1" si="27"/>
        <v>UN</v>
      </c>
      <c r="P192" s="448" t="str">
        <f t="shared" ca="1" si="28"/>
        <v/>
      </c>
    </row>
    <row r="193" spans="3:16" ht="15">
      <c r="C193" s="449" t="s">
        <v>7030</v>
      </c>
      <c r="D193" s="450" t="str">
        <f ca="1">VLOOKUP($C193,'PLANILHA ORÇAMENTÁRIA'!$D:$M,2,0)</f>
        <v>SUDECAP</v>
      </c>
      <c r="E193" s="451" t="str">
        <f ca="1">VLOOKUP($C193,'PLANILHA ORÇAMENTÁRIA'!$D:$M,3,0)</f>
        <v>INSTALAÇÕES DE MOBILIÁRIOS PARA CONTAINER TIPO DEPÓSITO E FERRAMENTARIA COM LAVATÓRIO</v>
      </c>
      <c r="F193" s="450" t="str">
        <f ca="1">VLOOKUP($C193,'PLANILHA ORÇAMENTÁRIA'!$D:$M,4,0)</f>
        <v>UN</v>
      </c>
      <c r="G193" s="452">
        <f ca="1">SUMIF('PLANILHA ORÇAMENTÁRIA'!$D$17:$D$376,'CURVA ABC'!C193,'PLANILHA ORÇAMENTÁRIA'!$H$17:$H$376)</f>
        <v>3</v>
      </c>
      <c r="H193" s="445">
        <f ca="1">VLOOKUP($C193,'PLANILHA ORÇAMENTÁRIA'!$D:$M,8,0)</f>
        <v>1298.26</v>
      </c>
      <c r="I193" s="445">
        <f t="shared" ca="1" si="24"/>
        <v>3894.78</v>
      </c>
      <c r="J193" s="453">
        <f ca="1">I193/'PLANILHA ORÇAMENTÁRIA'!$L$377</f>
        <v>8.2856358352382755E-5</v>
      </c>
      <c r="K193" s="453">
        <f t="shared" ca="1" si="25"/>
        <v>0.99812695629360282</v>
      </c>
      <c r="L193" s="434" t="str">
        <f t="shared" ca="1" si="23"/>
        <v>C</v>
      </c>
      <c r="M193" s="447" t="str">
        <f t="shared" ca="1" si="26"/>
        <v>INSTALAÇÕES DE MOBILIÁRIOS PARA CONTAINER TIPO DEPÓSITO E FERRAMENTARIA COM LAVATÓRIO</v>
      </c>
      <c r="N193" s="448" t="e">
        <f>UPPER(#REF!)</f>
        <v>#REF!</v>
      </c>
      <c r="O193" s="448" t="str">
        <f t="shared" ca="1" si="27"/>
        <v>UN</v>
      </c>
      <c r="P193" s="448" t="str">
        <f t="shared" ca="1" si="28"/>
        <v/>
      </c>
    </row>
    <row r="194" spans="3:16" ht="27.75">
      <c r="C194" s="449">
        <v>307084</v>
      </c>
      <c r="D194" s="450" t="str">
        <f ca="1">VLOOKUP($C194,'PLANILHA ORÇAMENTÁRIA'!$D:$M,2,0)</f>
        <v>SICRO 3</v>
      </c>
      <c r="E194" s="451" t="str">
        <f ca="1">VLOOKUP($C194,'PLANILHA ORÇAMENTÁRIA'!$D:$M,3,0)</f>
        <v>LÁBIOS POLIMÉRICOS EM JUNTA DE PAVIMENTO DE CONCRETO - L = 20 MM E H = 30 MM - CONFECÇÃO E ASSENTAMENTO</v>
      </c>
      <c r="F194" s="450" t="str">
        <f ca="1">VLOOKUP($C194,'PLANILHA ORÇAMENTÁRIA'!$D:$M,4,0)</f>
        <v>M</v>
      </c>
      <c r="G194" s="452">
        <f ca="1">SUMIF('PLANILHA ORÇAMENTÁRIA'!$D$17:$D$376,'CURVA ABC'!C194,'PLANILHA ORÇAMENTÁRIA'!$H$17:$H$376)</f>
        <v>93.6</v>
      </c>
      <c r="H194" s="445">
        <f ca="1">VLOOKUP($C194,'PLANILHA ORÇAMENTÁRIA'!$D:$M,8,0)</f>
        <v>38.81</v>
      </c>
      <c r="I194" s="445">
        <f t="shared" ca="1" si="24"/>
        <v>3632.62</v>
      </c>
      <c r="J194" s="453">
        <f ca="1">I194/'PLANILHA ORÇAMENTÁRIA'!$L$377</f>
        <v>7.7279246704058417E-5</v>
      </c>
      <c r="K194" s="453">
        <f t="shared" ca="1" si="25"/>
        <v>0.99820423554030691</v>
      </c>
      <c r="L194" s="434" t="str">
        <f t="shared" ca="1" si="23"/>
        <v>C</v>
      </c>
      <c r="M194" s="447" t="str">
        <f t="shared" ca="1" si="26"/>
        <v>LÁBIOS POLIMÉRICOS EM JUNTA DE PAVIMENTO DE CONCRETO - L = 20 MM E H = 30 MM - CONFECÇÃO E ASSENTAMENTO</v>
      </c>
      <c r="N194" s="448" t="e">
        <f>UPPER(#REF!)</f>
        <v>#REF!</v>
      </c>
      <c r="O194" s="448" t="str">
        <f t="shared" ca="1" si="27"/>
        <v>M</v>
      </c>
      <c r="P194" s="448" t="str">
        <f t="shared" ca="1" si="28"/>
        <v/>
      </c>
    </row>
    <row r="195" spans="3:16" ht="15">
      <c r="C195" s="449" t="s">
        <v>7016</v>
      </c>
      <c r="D195" s="450" t="str">
        <f ca="1">VLOOKUP($C195,'PLANILHA ORÇAMENTÁRIA'!$D:$M,2,0)</f>
        <v>SUDECAP</v>
      </c>
      <c r="E195" s="451" t="str">
        <f ca="1">VLOOKUP($C195,'PLANILHA ORÇAMENTÁRIA'!$D:$M,3,0)</f>
        <v>REDE INTERNA E PROVISÓRIA DE ÁGUA E ESGOTO TUBO PVC D= 100MM</v>
      </c>
      <c r="F195" s="450" t="str">
        <f ca="1">VLOOKUP($C195,'PLANILHA ORÇAMENTÁRIA'!$D:$M,4,0)</f>
        <v>M</v>
      </c>
      <c r="G195" s="452">
        <f ca="1">SUMIF('PLANILHA ORÇAMENTÁRIA'!$D$17:$D$376,'CURVA ABC'!C195,'PLANILHA ORÇAMENTÁRIA'!$H$17:$H$376)</f>
        <v>150</v>
      </c>
      <c r="H195" s="445">
        <f ca="1">VLOOKUP($C195,'PLANILHA ORÇAMENTÁRIA'!$D:$M,8,0)</f>
        <v>25.03</v>
      </c>
      <c r="I195" s="445">
        <f t="shared" ca="1" si="24"/>
        <v>3754.5</v>
      </c>
      <c r="J195" s="453">
        <f ca="1">I195/'PLANILHA ORÇAMENTÁRIA'!$L$377</f>
        <v>7.9872084542392913E-5</v>
      </c>
      <c r="K195" s="453">
        <f t="shared" ca="1" si="25"/>
        <v>0.99828410762484932</v>
      </c>
      <c r="L195" s="434" t="str">
        <f t="shared" ca="1" si="23"/>
        <v>C</v>
      </c>
      <c r="M195" s="447" t="str">
        <f t="shared" ca="1" si="26"/>
        <v>REDE INTERNA E PROVISÓRIA DE ÁGUA E ESGOTO TUBO PVC D= 100MM</v>
      </c>
      <c r="N195" s="448" t="e">
        <f>UPPER(#REF!)</f>
        <v>#REF!</v>
      </c>
      <c r="O195" s="448" t="str">
        <f t="shared" ca="1" si="27"/>
        <v>M</v>
      </c>
      <c r="P195" s="448" t="str">
        <f t="shared" ca="1" si="28"/>
        <v>ERRO</v>
      </c>
    </row>
    <row r="196" spans="3:16" ht="15">
      <c r="C196" s="449">
        <v>2003714</v>
      </c>
      <c r="D196" s="450" t="str">
        <f ca="1">VLOOKUP($C196,'PLANILHA ORÇAMENTÁRIA'!$D:$M,2,0)</f>
        <v>SICRO 3</v>
      </c>
      <c r="E196" s="451" t="str">
        <f ca="1">VLOOKUP($C196,'PLANILHA ORÇAMENTÁRIA'!$D:$M,3,0)</f>
        <v>CHAMINÉ DOS POÇOS DE VISITA - CPV 01 - AREIA E BRITA COMERCIAIS</v>
      </c>
      <c r="F196" s="450" t="str">
        <f ca="1">VLOOKUP($C196,'PLANILHA ORÇAMENTÁRIA'!$D:$M,4,0)</f>
        <v>UN</v>
      </c>
      <c r="G196" s="452">
        <f ca="1">SUMIF('PLANILHA ORÇAMENTÁRIA'!$D$17:$D$376,'CURVA ABC'!C196,'PLANILHA ORÇAMENTÁRIA'!$H$17:$H$376)</f>
        <v>2</v>
      </c>
      <c r="H196" s="445">
        <f ca="1">VLOOKUP($C196,'PLANILHA ORÇAMENTÁRIA'!$D:$M,8,0)</f>
        <v>1880.04</v>
      </c>
      <c r="I196" s="445">
        <f t="shared" ca="1" si="24"/>
        <v>3760.08</v>
      </c>
      <c r="J196" s="453">
        <f ca="1">I196/'PLANILHA ORÇAMENTÁRIA'!$L$377</f>
        <v>7.9990791755536213E-5</v>
      </c>
      <c r="K196" s="453">
        <f t="shared" ca="1" si="25"/>
        <v>0.99836409841660489</v>
      </c>
      <c r="L196" s="434" t="str">
        <f t="shared" ca="1" si="23"/>
        <v>C</v>
      </c>
      <c r="M196" s="447" t="str">
        <f t="shared" ca="1" si="26"/>
        <v>CHAMINÉ DOS POÇOS DE VISITA - CPV 01 - AREIA E BRITA COMERCIAIS</v>
      </c>
      <c r="N196" s="448" t="e">
        <f>UPPER(#REF!)</f>
        <v>#REF!</v>
      </c>
      <c r="O196" s="448" t="str">
        <f t="shared" ca="1" si="27"/>
        <v>UN</v>
      </c>
      <c r="P196" s="448" t="str">
        <f t="shared" ca="1" si="28"/>
        <v>ERRO</v>
      </c>
    </row>
    <row r="197" spans="3:16" ht="15">
      <c r="C197" s="449">
        <v>2003626</v>
      </c>
      <c r="D197" s="450" t="str">
        <f ca="1">VLOOKUP($C197,'PLANILHA ORÇAMENTÁRIA'!$D:$M,2,0)</f>
        <v>SICRO 3</v>
      </c>
      <c r="E197" s="451" t="str">
        <f ca="1">VLOOKUP($C197,'PLANILHA ORÇAMENTÁRIA'!$D:$M,3,0)</f>
        <v>BOCA DE LOBO SIMPLES - GRELHA DE CONCRETO - BLSG 01 - AREIA E BRITA COMERCIAIS</v>
      </c>
      <c r="F197" s="450" t="str">
        <f ca="1">VLOOKUP($C197,'PLANILHA ORÇAMENTÁRIA'!$D:$M,4,0)</f>
        <v>UN</v>
      </c>
      <c r="G197" s="452">
        <f ca="1">SUMIF('PLANILHA ORÇAMENTÁRIA'!$D$17:$D$376,'CURVA ABC'!C197,'PLANILHA ORÇAMENTÁRIA'!$H$17:$H$376)</f>
        <v>3</v>
      </c>
      <c r="H197" s="445">
        <f ca="1">VLOOKUP($C197,'PLANILHA ORÇAMENTÁRIA'!$D:$M,8,0)</f>
        <v>1181.8599999999999</v>
      </c>
      <c r="I197" s="445">
        <f t="shared" ca="1" si="24"/>
        <v>3545.58</v>
      </c>
      <c r="J197" s="453">
        <f ca="1">I197/'PLANILHA ORÇAMENTÁRIA'!$L$377</f>
        <v>7.5427584368575686E-5</v>
      </c>
      <c r="K197" s="453">
        <f t="shared" ca="1" si="25"/>
        <v>0.99843952600097352</v>
      </c>
      <c r="L197" s="434" t="str">
        <f t="shared" ca="1" si="23"/>
        <v>C</v>
      </c>
      <c r="M197" s="447" t="str">
        <f t="shared" ca="1" si="26"/>
        <v>BOCA DE LOBO SIMPLES - GRELHA DE CONCRETO - BLSG 01 - AREIA E BRITA COMERCIAIS</v>
      </c>
      <c r="N197" s="448" t="e">
        <f>UPPER(#REF!)</f>
        <v>#REF!</v>
      </c>
      <c r="O197" s="448" t="str">
        <f t="shared" ca="1" si="27"/>
        <v>UN</v>
      </c>
      <c r="P197" s="448" t="str">
        <f t="shared" ca="1" si="28"/>
        <v/>
      </c>
    </row>
    <row r="198" spans="3:16" ht="15">
      <c r="C198" s="449" t="s">
        <v>17181</v>
      </c>
      <c r="D198" s="450" t="str">
        <f ca="1">VLOOKUP($C198,'PLANILHA ORÇAMENTÁRIA'!$D:$M,2,0)</f>
        <v>EXTRA</v>
      </c>
      <c r="E198" s="451" t="str">
        <f ca="1">VLOOKUP($C198,'PLANILHA ORÇAMENTÁRIA'!$D:$M,3,0)</f>
        <v>TUBO PEAD PARA CORDOALHA - D = 20 MM - FORNECIMENTO E INSTALAÇÃO</v>
      </c>
      <c r="F198" s="450" t="str">
        <f ca="1">VLOOKUP($C198,'PLANILHA ORÇAMENTÁRIA'!$D:$M,4,0)</f>
        <v>M</v>
      </c>
      <c r="G198" s="452">
        <f ca="1">SUMIF('PLANILHA ORÇAMENTÁRIA'!$D$17:$D$376,'CURVA ABC'!C198,'PLANILHA ORÇAMENTÁRIA'!$H$17:$H$376)</f>
        <v>51</v>
      </c>
      <c r="H198" s="445">
        <f ca="1">VLOOKUP($C198,'PLANILHA ORÇAMENTÁRIA'!$D:$M,8,0)</f>
        <v>65.91</v>
      </c>
      <c r="I198" s="445">
        <f t="shared" ca="1" si="24"/>
        <v>3361.41</v>
      </c>
      <c r="J198" s="453">
        <f ca="1">I198/'PLANILHA ORÇAMENTÁRIA'!$L$377</f>
        <v>7.1509608124023153E-5</v>
      </c>
      <c r="K198" s="453">
        <f t="shared" ca="1" si="25"/>
        <v>0.9985110356090976</v>
      </c>
      <c r="L198" s="434" t="str">
        <f t="shared" ca="1" si="23"/>
        <v>C</v>
      </c>
      <c r="M198" s="447" t="str">
        <f t="shared" ca="1" si="26"/>
        <v>TUBO PEAD PARA CORDOALHA - D = 20 MM - FORNECIMENTO E INSTALAÇÃO</v>
      </c>
      <c r="N198" s="448" t="e">
        <f>UPPER(#REF!)</f>
        <v>#REF!</v>
      </c>
      <c r="O198" s="448" t="str">
        <f t="shared" ca="1" si="27"/>
        <v>M</v>
      </c>
      <c r="P198" s="448" t="str">
        <f t="shared" ca="1" si="28"/>
        <v/>
      </c>
    </row>
    <row r="199" spans="3:16" ht="15">
      <c r="C199" s="449" t="s">
        <v>14627</v>
      </c>
      <c r="D199" s="450" t="str">
        <f ca="1">VLOOKUP($C199,'PLANILHA ORÇAMENTÁRIA'!$D:$M,2,0)</f>
        <v>SUDECAP</v>
      </c>
      <c r="E199" s="451" t="str">
        <f ca="1">VLOOKUP($C199,'PLANILHA ORÇAMENTÁRIA'!$D:$M,3,0)</f>
        <v>TORRE PROVISÓRIA PARA CAIXA D'ÁGUA DE 1000L, H=4,00M</v>
      </c>
      <c r="F199" s="450" t="str">
        <f ca="1">VLOOKUP($C199,'PLANILHA ORÇAMENTÁRIA'!$D:$M,4,0)</f>
        <v>UN</v>
      </c>
      <c r="G199" s="452">
        <f ca="1">SUMIF('PLANILHA ORÇAMENTÁRIA'!$D$17:$D$376,'CURVA ABC'!C199,'PLANILHA ORÇAMENTÁRIA'!$H$17:$H$376)</f>
        <v>2</v>
      </c>
      <c r="H199" s="445">
        <f ca="1">VLOOKUP($C199,'PLANILHA ORÇAMENTÁRIA'!$D:$M,8,0)</f>
        <v>1526.67</v>
      </c>
      <c r="I199" s="445">
        <f t="shared" ca="1" si="24"/>
        <v>3053.34</v>
      </c>
      <c r="J199" s="453">
        <f ca="1">I199/'PLANILHA ORÇAMENTÁRIA'!$L$377</f>
        <v>6.4955821179030486E-5</v>
      </c>
      <c r="K199" s="453">
        <f t="shared" ca="1" si="25"/>
        <v>0.99857599143027664</v>
      </c>
      <c r="L199" s="434" t="str">
        <f t="shared" ca="1" si="23"/>
        <v>C</v>
      </c>
      <c r="M199" s="447" t="str">
        <f t="shared" ca="1" si="26"/>
        <v>TORRE PROVISÓRIA PARA CAIXA D'ÁGUA DE 1000L, H=4,00M</v>
      </c>
      <c r="N199" s="448" t="e">
        <f>UPPER(#REF!)</f>
        <v>#REF!</v>
      </c>
      <c r="O199" s="448" t="str">
        <f t="shared" ca="1" si="27"/>
        <v>UN</v>
      </c>
      <c r="P199" s="448" t="str">
        <f t="shared" ca="1" si="28"/>
        <v/>
      </c>
    </row>
    <row r="200" spans="3:16" ht="27.75">
      <c r="C200" s="449" t="s">
        <v>11211</v>
      </c>
      <c r="D200" s="450" t="str">
        <f ca="1">VLOOKUP($C200,'PLANILHA ORÇAMENTÁRIA'!$D:$M,2,0)</f>
        <v>SEINFRA-MG</v>
      </c>
      <c r="E200" s="451" t="str">
        <f ca="1">VLOOKUP($C200,'PLANILHA ORÇAMENTÁRIA'!$D:$M,3,0)</f>
        <v>FURO EM CONCRETO, PARA ELEMENTO ESTRUTURAL DE VIGA, COM DIÂMETRO MAIORES QUE 82MM (3.1/4") E MENORES QUE 110MM(4.1/4"), EXCLUSIVE FORNECIMENTO DE ANDAIME OU PLATAFORMA</v>
      </c>
      <c r="F200" s="450" t="str">
        <f ca="1">VLOOKUP($C200,'PLANILHA ORÇAMENTÁRIA'!$D:$M,4,0)</f>
        <v>M</v>
      </c>
      <c r="G200" s="452">
        <f ca="1">SUMIF('PLANILHA ORÇAMENTÁRIA'!$D$17:$D$376,'CURVA ABC'!C200,'PLANILHA ORÇAMENTÁRIA'!$H$17:$H$376)</f>
        <v>10.799999999999999</v>
      </c>
      <c r="H200" s="445">
        <f ca="1">VLOOKUP($C200,'PLANILHA ORÇAMENTÁRIA'!$D:$M,8,0)</f>
        <v>285.77</v>
      </c>
      <c r="I200" s="445">
        <f t="shared" ca="1" si="24"/>
        <v>3086.32</v>
      </c>
      <c r="J200" s="453">
        <f ca="1">I200/'PLANILHA ORÇAMENTÁRIA'!$L$377</f>
        <v>6.5657427610834489E-5</v>
      </c>
      <c r="K200" s="453">
        <f t="shared" ca="1" si="25"/>
        <v>0.99864164885788753</v>
      </c>
      <c r="L200" s="434" t="str">
        <f t="shared" ca="1" si="23"/>
        <v>C</v>
      </c>
      <c r="M200" s="447" t="str">
        <f t="shared" ca="1" si="26"/>
        <v>FURO EM CONCRETO, PARA ELEMENTO ESTRUTURAL DE VIGA, COM DIÂMETRO MAIORES QUE 82MM (3.1/4") E MENORES QUE 110MM(4.1/4"), EXCLUSIVE FORNECIMENTO DE ANDAIME OU PLATAFORMA</v>
      </c>
      <c r="N200" s="448" t="e">
        <f>UPPER(#REF!)</f>
        <v>#REF!</v>
      </c>
      <c r="O200" s="448" t="str">
        <f t="shared" ca="1" si="27"/>
        <v>M</v>
      </c>
      <c r="P200" s="448" t="str">
        <f t="shared" ca="1" si="28"/>
        <v>ERRO</v>
      </c>
    </row>
    <row r="201" spans="3:16" ht="27.75">
      <c r="C201" s="449">
        <v>307734</v>
      </c>
      <c r="D201" s="450" t="str">
        <f ca="1">VLOOKUP($C201,'PLANILHA ORÇAMENTÁRIA'!$D:$M,2,0)</f>
        <v>SICRO 3</v>
      </c>
      <c r="E201" s="451" t="str">
        <f ca="1">VLOOKUP($C201,'PLANILHA ORÇAMENTÁRIA'!$D:$M,3,0)</f>
        <v>JUNTA DE DILATAÇÃO EM ELASTÔMERO E PERFIL VV - L = 25 MM E H = 50 MM - FORNECIMENTO E INSTALAÇÃO</v>
      </c>
      <c r="F201" s="450" t="str">
        <f ca="1">VLOOKUP($C201,'PLANILHA ORÇAMENTÁRIA'!$D:$M,4,0)</f>
        <v>M</v>
      </c>
      <c r="G201" s="452">
        <f ca="1">SUMIF('PLANILHA ORÇAMENTÁRIA'!$D$17:$D$376,'CURVA ABC'!C201,'PLANILHA ORÇAMENTÁRIA'!$H$17:$H$376)</f>
        <v>7.8</v>
      </c>
      <c r="H201" s="445">
        <f ca="1">VLOOKUP($C201,'PLANILHA ORÇAMENTÁRIA'!$D:$M,8,0)</f>
        <v>390.84</v>
      </c>
      <c r="I201" s="445">
        <f t="shared" ca="1" si="24"/>
        <v>3048.55</v>
      </c>
      <c r="J201" s="453">
        <f ca="1">I201/'PLANILHA ORÇAMENTÁRIA'!$L$377</f>
        <v>6.4853920184235433E-5</v>
      </c>
      <c r="K201" s="453">
        <f t="shared" ca="1" si="25"/>
        <v>0.99870650277807171</v>
      </c>
      <c r="L201" s="434" t="str">
        <f t="shared" ca="1" si="23"/>
        <v>C</v>
      </c>
      <c r="M201" s="447" t="str">
        <f t="shared" ca="1" si="26"/>
        <v>JUNTA DE DILATAÇÃO EM ELASTÔMERO E PERFIL VV - L = 25 MM E H = 50 MM - FORNECIMENTO E INSTALAÇÃO</v>
      </c>
      <c r="N201" s="448" t="e">
        <f>UPPER(#REF!)</f>
        <v>#REF!</v>
      </c>
      <c r="O201" s="448" t="str">
        <f t="shared" ca="1" si="27"/>
        <v>M</v>
      </c>
      <c r="P201" s="448" t="str">
        <f t="shared" ca="1" si="28"/>
        <v/>
      </c>
    </row>
    <row r="202" spans="3:16" ht="15">
      <c r="C202" s="449" t="s">
        <v>7064</v>
      </c>
      <c r="D202" s="450" t="str">
        <f ca="1">VLOOKUP($C202,'PLANILHA ORÇAMENTÁRIA'!$D:$M,2,0)</f>
        <v>SUDECAP</v>
      </c>
      <c r="E202" s="451" t="str">
        <f ca="1">VLOOKUP($C202,'PLANILHA ORÇAMENTÁRIA'!$D:$M,3,0)</f>
        <v>MONTAGEM DE ANDAIME FACHADEIRO ADP REF 97063</v>
      </c>
      <c r="F202" s="450" t="str">
        <f ca="1">VLOOKUP($C202,'PLANILHA ORÇAMENTÁRIA'!$D:$M,4,0)</f>
        <v>M2</v>
      </c>
      <c r="G202" s="452">
        <f ca="1">SUMIF('PLANILHA ORÇAMENTÁRIA'!$D$17:$D$376,'CURVA ABC'!C202,'PLANILHA ORÇAMENTÁRIA'!$H$17:$H$376)</f>
        <v>300</v>
      </c>
      <c r="H202" s="445">
        <f ca="1">VLOOKUP($C202,'PLANILHA ORÇAMENTÁRIA'!$D:$M,8,0)</f>
        <v>10.119999999999999</v>
      </c>
      <c r="I202" s="445">
        <f t="shared" ca="1" si="24"/>
        <v>3036</v>
      </c>
      <c r="J202" s="453">
        <f ca="1">I202/'PLANILHA ORÇAMENTÁRIA'!$L$377</f>
        <v>6.4586935323133541E-5</v>
      </c>
      <c r="K202" s="453">
        <f t="shared" ca="1" si="25"/>
        <v>0.9987710897133949</v>
      </c>
      <c r="L202" s="434" t="str">
        <f t="shared" ca="1" si="23"/>
        <v>C</v>
      </c>
      <c r="M202" s="447" t="str">
        <f t="shared" ca="1" si="26"/>
        <v>MONTAGEM DE ANDAIME FACHADEIRO ADP REF 97063</v>
      </c>
      <c r="N202" s="448" t="e">
        <f>UPPER(#REF!)</f>
        <v>#REF!</v>
      </c>
      <c r="O202" s="448" t="str">
        <f t="shared" ca="1" si="27"/>
        <v>M2</v>
      </c>
      <c r="P202" s="448" t="str">
        <f t="shared" ca="1" si="28"/>
        <v/>
      </c>
    </row>
    <row r="203" spans="3:16" ht="15">
      <c r="C203" s="449" t="s">
        <v>7065</v>
      </c>
      <c r="D203" s="450" t="str">
        <f ca="1">VLOOKUP($C203,'PLANILHA ORÇAMENTÁRIA'!$D:$M,2,0)</f>
        <v>SUDECAP</v>
      </c>
      <c r="E203" s="451" t="str">
        <f ca="1">VLOOKUP($C203,'PLANILHA ORÇAMENTÁRIA'!$D:$M,3,0)</f>
        <v>DESMONTAGEM DE ANDAIME FACHADEIRO ADP REF 97063</v>
      </c>
      <c r="F203" s="450" t="str">
        <f ca="1">VLOOKUP($C203,'PLANILHA ORÇAMENTÁRIA'!$D:$M,4,0)</f>
        <v>M2</v>
      </c>
      <c r="G203" s="452">
        <f ca="1">SUMIF('PLANILHA ORÇAMENTÁRIA'!$D$17:$D$376,'CURVA ABC'!C203,'PLANILHA ORÇAMENTÁRIA'!$H$17:$H$376)</f>
        <v>300</v>
      </c>
      <c r="H203" s="445">
        <f ca="1">VLOOKUP($C203,'PLANILHA ORÇAMENTÁRIA'!$D:$M,8,0)</f>
        <v>10.119999999999999</v>
      </c>
      <c r="I203" s="445">
        <f t="shared" ca="1" si="24"/>
        <v>3036</v>
      </c>
      <c r="J203" s="453">
        <f ca="1">I203/'PLANILHA ORÇAMENTÁRIA'!$L$377</f>
        <v>6.4586935323133541E-5</v>
      </c>
      <c r="K203" s="453">
        <f t="shared" ca="1" si="25"/>
        <v>0.99883567664871808</v>
      </c>
      <c r="L203" s="434" t="str">
        <f t="shared" ca="1" si="23"/>
        <v>C</v>
      </c>
      <c r="M203" s="447" t="str">
        <f t="shared" ca="1" si="26"/>
        <v>DESMONTAGEM DE ANDAIME FACHADEIRO ADP REF 97063</v>
      </c>
      <c r="N203" s="448" t="e">
        <f>UPPER(#REF!)</f>
        <v>#REF!</v>
      </c>
      <c r="O203" s="448" t="str">
        <f t="shared" ca="1" si="27"/>
        <v>M2</v>
      </c>
      <c r="P203" s="448" t="str">
        <f t="shared" ca="1" si="28"/>
        <v/>
      </c>
    </row>
    <row r="204" spans="3:16" ht="15">
      <c r="C204" s="449" t="s">
        <v>46546</v>
      </c>
      <c r="D204" s="450" t="str">
        <f ca="1">VLOOKUP($C204,'PLANILHA ORÇAMENTÁRIA'!$D:$M,2,0)</f>
        <v>SUDECAP</v>
      </c>
      <c r="E204" s="451" t="str">
        <f ca="1">VLOOKUP($C204,'PLANILHA ORÇAMENTÁRIA'!$D:$M,3,0)</f>
        <v>COMPACTAÇÃO DO SOLO ENERGIA PROCTOR INTERMEDIÁRIO (NBR 7182:2020) COM 05 CORPOS DE PROVA</v>
      </c>
      <c r="F204" s="450" t="str">
        <f ca="1">VLOOKUP($C204,'PLANILHA ORÇAMENTÁRIA'!$D:$M,4,0)</f>
        <v>UN</v>
      </c>
      <c r="G204" s="452">
        <f ca="1">SUMIF('PLANILHA ORÇAMENTÁRIA'!$D$17:$D$376,'CURVA ABC'!C204,'PLANILHA ORÇAMENTÁRIA'!$H$17:$H$376)</f>
        <v>12</v>
      </c>
      <c r="H204" s="445">
        <f ca="1">VLOOKUP($C204,'PLANILHA ORÇAMENTÁRIA'!$D:$M,8,0)</f>
        <v>245.3</v>
      </c>
      <c r="I204" s="445">
        <f t="shared" ca="1" si="24"/>
        <v>2943.6</v>
      </c>
      <c r="J204" s="453">
        <f ca="1">I204/'PLANILHA ORÇAMENTÁRIA'!$L$377</f>
        <v>6.2621245987212081E-5</v>
      </c>
      <c r="K204" s="453">
        <f t="shared" ca="1" si="25"/>
        <v>0.9988982978947053</v>
      </c>
      <c r="L204" s="434" t="str">
        <f t="shared" ca="1" si="23"/>
        <v>C</v>
      </c>
      <c r="M204" s="447" t="str">
        <f t="shared" ca="1" si="26"/>
        <v>COMPACTAÇÃO DO SOLO ENERGIA PROCTOR INTERMEDIÁRIO (NBR 7182:2020) COM 05 CORPOS DE PROVA</v>
      </c>
      <c r="N204" s="448" t="e">
        <f>UPPER(#REF!)</f>
        <v>#REF!</v>
      </c>
      <c r="O204" s="448" t="str">
        <f t="shared" ca="1" si="27"/>
        <v>UN</v>
      </c>
      <c r="P204" s="448" t="str">
        <f t="shared" ca="1" si="28"/>
        <v/>
      </c>
    </row>
    <row r="205" spans="3:16" ht="15">
      <c r="C205" s="449">
        <v>804013</v>
      </c>
      <c r="D205" s="450" t="str">
        <f ca="1">VLOOKUP($C205,'PLANILHA ORÇAMENTÁRIA'!$D:$M,2,0)</f>
        <v>SICRO 3</v>
      </c>
      <c r="E205" s="451" t="str">
        <f ca="1">VLOOKUP($C205,'PLANILHA ORÇAMENTÁRIA'!$D:$M,3,0)</f>
        <v>CORPO DE BSTC D = 0,40 M PA1 - AREIA, BRITA E PEDRA DE MÃO COMERCIAIS</v>
      </c>
      <c r="F205" s="450" t="str">
        <f ca="1">VLOOKUP($C205,'PLANILHA ORÇAMENTÁRIA'!$D:$M,4,0)</f>
        <v>M</v>
      </c>
      <c r="G205" s="452">
        <f ca="1">SUMIF('PLANILHA ORÇAMENTÁRIA'!$D$17:$D$376,'CURVA ABC'!C205,'PLANILHA ORÇAMENTÁRIA'!$H$17:$H$376)</f>
        <v>8</v>
      </c>
      <c r="H205" s="445">
        <f ca="1">VLOOKUP($C205,'PLANILHA ORÇAMENTÁRIA'!$D:$M,8,0)</f>
        <v>318.39999999999998</v>
      </c>
      <c r="I205" s="445">
        <f t="shared" ca="1" si="24"/>
        <v>2547.1999999999998</v>
      </c>
      <c r="J205" s="453">
        <f ca="1">I205/'PLANILHA ORÇAMENTÁRIA'!$L$377</f>
        <v>5.4188353641332584E-5</v>
      </c>
      <c r="K205" s="453">
        <f t="shared" ca="1" si="25"/>
        <v>0.99895248624834665</v>
      </c>
      <c r="L205" s="434" t="str">
        <f t="shared" ca="1" si="23"/>
        <v>C</v>
      </c>
      <c r="M205" s="447" t="str">
        <f t="shared" ca="1" si="26"/>
        <v>CORPO DE BSTC D = 0,40 M PA1 - AREIA, BRITA E PEDRA DE MÃO COMERCIAIS</v>
      </c>
      <c r="N205" s="448" t="e">
        <f>UPPER(#REF!)</f>
        <v>#REF!</v>
      </c>
      <c r="O205" s="448" t="str">
        <f t="shared" ca="1" si="27"/>
        <v>M</v>
      </c>
      <c r="P205" s="448" t="str">
        <f t="shared" ca="1" si="28"/>
        <v/>
      </c>
    </row>
    <row r="206" spans="3:16" ht="15">
      <c r="C206" s="449">
        <v>4507956</v>
      </c>
      <c r="D206" s="450" t="str">
        <f ca="1">VLOOKUP($C206,'PLANILHA ORÇAMENTÁRIA'!$D:$M,2,0)</f>
        <v>SICRO 3</v>
      </c>
      <c r="E206" s="451" t="str">
        <f ca="1">VLOOKUP($C206,'PLANILHA ORÇAMENTÁRIA'!$D:$M,3,0)</f>
        <v>CORDOALHA CP 190 RB D = 12,7 MM - FORNECIMENTO E INSTALAÇÃO</v>
      </c>
      <c r="F206" s="450" t="str">
        <f ca="1">VLOOKUP($C206,'PLANILHA ORÇAMENTÁRIA'!$D:$M,4,0)</f>
        <v>KG</v>
      </c>
      <c r="G206" s="452">
        <f ca="1">SUMIF('PLANILHA ORÇAMENTÁRIA'!$D$17:$D$376,'CURVA ABC'!C206,'PLANILHA ORÇAMENTÁRIA'!$H$17:$H$376)</f>
        <v>195.5</v>
      </c>
      <c r="H206" s="445">
        <f ca="1">VLOOKUP($C206,'PLANILHA ORÇAMENTÁRIA'!$D:$M,8,0)</f>
        <v>12.8</v>
      </c>
      <c r="I206" s="445">
        <f t="shared" ca="1" si="24"/>
        <v>2502.4</v>
      </c>
      <c r="J206" s="453">
        <f ca="1">I206/'PLANILHA ORÇAMENTÁRIA'!$L$377</f>
        <v>5.3235292145128253E-5</v>
      </c>
      <c r="K206" s="453">
        <f t="shared" ca="1" si="25"/>
        <v>0.99900572154049183</v>
      </c>
      <c r="L206" s="434" t="str">
        <f t="shared" ref="L206:L250" ca="1" si="29">IF(K206&lt;80%,"A",IF(K206&lt;95%,"B",IF(K206&lt;110%,"C",0)))</f>
        <v>C</v>
      </c>
      <c r="M206" s="447" t="str">
        <f t="shared" ca="1" si="26"/>
        <v>CORDOALHA CP 190 RB D = 12,7 MM - FORNECIMENTO E INSTALAÇÃO</v>
      </c>
      <c r="N206" s="448" t="e">
        <f>UPPER(#REF!)</f>
        <v>#REF!</v>
      </c>
      <c r="O206" s="448" t="str">
        <f t="shared" ca="1" si="27"/>
        <v>KG</v>
      </c>
      <c r="P206" s="448" t="str">
        <f t="shared" ca="1" si="28"/>
        <v/>
      </c>
    </row>
    <row r="207" spans="3:16" ht="15">
      <c r="C207" s="449" t="s">
        <v>8433</v>
      </c>
      <c r="D207" s="450" t="str">
        <f ca="1">VLOOKUP($C207,'PLANILHA ORÇAMENTÁRIA'!$D:$M,2,0)</f>
        <v>SUDECAP</v>
      </c>
      <c r="E207" s="451" t="str">
        <f ca="1">VLOOKUP($C207,'PLANILHA ORÇAMENTÁRIA'!$D:$M,3,0)</f>
        <v>TAMPÃO DE POÇO DE VISITA DE FERRO FUNDIDO NODULAR</v>
      </c>
      <c r="F207" s="450" t="str">
        <f ca="1">VLOOKUP($C207,'PLANILHA ORÇAMENTÁRIA'!$D:$M,4,0)</f>
        <v>UN</v>
      </c>
      <c r="G207" s="452">
        <f ca="1">SUMIF('PLANILHA ORÇAMENTÁRIA'!$D$17:$D$376,'CURVA ABC'!C207,'PLANILHA ORÇAMENTÁRIA'!$H$17:$H$376)</f>
        <v>2</v>
      </c>
      <c r="H207" s="445">
        <f ca="1">VLOOKUP($C207,'PLANILHA ORÇAMENTÁRIA'!$D:$M,8,0)</f>
        <v>1445.79</v>
      </c>
      <c r="I207" s="445">
        <f t="shared" ca="1" si="24"/>
        <v>2891.58</v>
      </c>
      <c r="J207" s="453">
        <f ca="1">I207/'PLANILHA ORÇAMENTÁRIA'!$L$377</f>
        <v>6.1514588419521232E-5</v>
      </c>
      <c r="K207" s="453">
        <f t="shared" ca="1" si="25"/>
        <v>0.99906723612891135</v>
      </c>
      <c r="L207" s="434" t="str">
        <f t="shared" ca="1" si="29"/>
        <v>C</v>
      </c>
      <c r="M207" s="447" t="str">
        <f t="shared" ca="1" si="26"/>
        <v>TAMPÃO DE POÇO DE VISITA DE FERRO FUNDIDO NODULAR</v>
      </c>
      <c r="N207" s="448" t="e">
        <f>UPPER(#REF!)</f>
        <v>#REF!</v>
      </c>
      <c r="O207" s="448" t="str">
        <f t="shared" ca="1" si="27"/>
        <v>UN</v>
      </c>
      <c r="P207" s="448" t="str">
        <f t="shared" ca="1" si="28"/>
        <v>ERRO</v>
      </c>
    </row>
    <row r="208" spans="3:16" ht="27.75">
      <c r="C208" s="449">
        <v>102826</v>
      </c>
      <c r="D208" s="450" t="str">
        <f ca="1">VLOOKUP($C208,'PLANILHA ORÇAMENTÁRIA'!$D:$M,2,0)</f>
        <v>SINAPI</v>
      </c>
      <c r="E208" s="451" t="str">
        <f ca="1">VLOOKUP($C208,'PLANILHA ORÇAMENTÁRIA'!$D:$M,3,0)</f>
        <v>CONJUNTO MACACO E BOMBA HIDRÁULICA PARA PROTENSAO DE CORDOALHAS, ESFORÇO MAXIMO DE 115 TONELADAS - MATERIAIS NA OPERAÇÃO. AF_05/2023</v>
      </c>
      <c r="F208" s="450" t="str">
        <f ca="1">VLOOKUP($C208,'PLANILHA ORÇAMENTÁRIA'!$D:$M,4,0)</f>
        <v>H</v>
      </c>
      <c r="G208" s="452">
        <f ca="1">SUMIF('PLANILHA ORÇAMENTÁRIA'!$D$17:$D$376,'CURVA ABC'!C208,'PLANILHA ORÇAMENTÁRIA'!$H$17:$H$376)</f>
        <v>288</v>
      </c>
      <c r="H208" s="445">
        <f ca="1">VLOOKUP($C208,'PLANILHA ORÇAMENTÁRIA'!$D:$M,8,0)</f>
        <v>9.15</v>
      </c>
      <c r="I208" s="445">
        <f t="shared" ca="1" si="24"/>
        <v>2635.2</v>
      </c>
      <c r="J208" s="453">
        <f ca="1">I208/'PLANILHA ORÇAMENTÁRIA'!$L$377</f>
        <v>5.6060438723162544E-5</v>
      </c>
      <c r="K208" s="453">
        <f t="shared" ca="1" si="25"/>
        <v>0.99912329656763454</v>
      </c>
      <c r="L208" s="434" t="str">
        <f t="shared" ca="1" si="29"/>
        <v>C</v>
      </c>
      <c r="M208" s="447" t="str">
        <f t="shared" ca="1" si="26"/>
        <v>CONJUNTO MACACO E BOMBA HIDRÁULICA PARA PROTENSAO DE CORDOALHAS, ESFORÇO MAXIMO DE 115 TONELADAS - MATERIAIS NA OPERAÇÃO. AF_05/2023</v>
      </c>
      <c r="N208" s="448" t="e">
        <f>UPPER(#REF!)</f>
        <v>#REF!</v>
      </c>
      <c r="O208" s="448" t="str">
        <f t="shared" ca="1" si="27"/>
        <v>H</v>
      </c>
      <c r="P208" s="448" t="str">
        <f t="shared" ca="1" si="28"/>
        <v/>
      </c>
    </row>
    <row r="209" spans="3:16" ht="15">
      <c r="C209" s="449" t="s">
        <v>46545</v>
      </c>
      <c r="D209" s="450" t="str">
        <f ca="1">VLOOKUP($C209,'PLANILHA ORÇAMENTÁRIA'!$D:$M,2,0)</f>
        <v>SUDECAP</v>
      </c>
      <c r="E209" s="451" t="str">
        <f ca="1">VLOOKUP($C209,'PLANILHA ORÇAMENTÁRIA'!$D:$M,3,0)</f>
        <v>DETERMINAÇÃO DO TEOR DE UMIDADE DE SOLOS EM LABORATORIO (NBR 6457:2016 ANEXO A)</v>
      </c>
      <c r="F209" s="450" t="str">
        <f ca="1">VLOOKUP($C209,'PLANILHA ORÇAMENTÁRIA'!$D:$M,4,0)</f>
        <v>UN</v>
      </c>
      <c r="G209" s="452">
        <f ca="1">SUMIF('PLANILHA ORÇAMENTÁRIA'!$D$17:$D$376,'CURVA ABC'!C209,'PLANILHA ORÇAMENTÁRIA'!$H$17:$H$376)</f>
        <v>68</v>
      </c>
      <c r="H209" s="445">
        <f ca="1">VLOOKUP($C209,'PLANILHA ORÇAMENTÁRIA'!$D:$M,8,0)</f>
        <v>36.799999999999997</v>
      </c>
      <c r="I209" s="445">
        <f t="shared" ca="1" si="24"/>
        <v>2502.4</v>
      </c>
      <c r="J209" s="453">
        <f ca="1">I209/'PLANILHA ORÇAMENTÁRIA'!$L$377</f>
        <v>5.3235292145128253E-5</v>
      </c>
      <c r="K209" s="453">
        <f t="shared" ca="1" si="25"/>
        <v>0.99917653185977973</v>
      </c>
      <c r="L209" s="434" t="str">
        <f t="shared" ca="1" si="29"/>
        <v>C</v>
      </c>
      <c r="M209" s="447" t="str">
        <f t="shared" ca="1" si="26"/>
        <v>DETERMINAÇÃO DO TEOR DE UMIDADE DE SOLOS EM LABORATORIO (NBR 6457:2016 ANEXO A)</v>
      </c>
      <c r="N209" s="448" t="e">
        <f>UPPER(#REF!)</f>
        <v>#REF!</v>
      </c>
      <c r="O209" s="448" t="str">
        <f t="shared" ca="1" si="27"/>
        <v>UN</v>
      </c>
      <c r="P209" s="448" t="str">
        <f t="shared" ca="1" si="28"/>
        <v/>
      </c>
    </row>
    <row r="210" spans="3:16" ht="15">
      <c r="C210" s="449">
        <v>2007971</v>
      </c>
      <c r="D210" s="450" t="str">
        <f ca="1">VLOOKUP($C210,'PLANILHA ORÇAMENTÁRIA'!$D:$M,2,0)</f>
        <v>SICRO 3</v>
      </c>
      <c r="E210" s="451" t="str">
        <f ca="1">VLOOKUP($C210,'PLANILHA ORÇAMENTÁRIA'!$D:$M,3,0)</f>
        <v>DRENO DE PVC D = 100 MM PARA OAE - FORNECIMENTO E INSTALAÇÃO</v>
      </c>
      <c r="F210" s="450" t="str">
        <f ca="1">VLOOKUP($C210,'PLANILHA ORÇAMENTÁRIA'!$D:$M,4,0)</f>
        <v>M</v>
      </c>
      <c r="G210" s="452">
        <f ca="1">SUMIF('PLANILHA ORÇAMENTÁRIA'!$D$17:$D$376,'CURVA ABC'!C210,'PLANILHA ORÇAMENTÁRIA'!$H$17:$H$376)</f>
        <v>21.599999999999998</v>
      </c>
      <c r="H210" s="445">
        <f ca="1">VLOOKUP($C210,'PLANILHA ORÇAMENTÁRIA'!$D:$M,8,0)</f>
        <v>109.66</v>
      </c>
      <c r="I210" s="445">
        <f t="shared" ref="I210:I250" ca="1" si="30">ROUND(H210*G210,2)</f>
        <v>2368.66</v>
      </c>
      <c r="J210" s="453">
        <f ca="1">I210/'PLANILHA ORÇAMENTÁRIA'!$L$377</f>
        <v>5.0390148294628947E-5</v>
      </c>
      <c r="K210" s="453">
        <f t="shared" ref="K210:K250" ca="1" si="31">J210+K209</f>
        <v>0.99922692200807439</v>
      </c>
      <c r="L210" s="434" t="str">
        <f t="shared" ca="1" si="29"/>
        <v>C</v>
      </c>
      <c r="M210" s="447" t="str">
        <f t="shared" ref="M210:M250" ca="1" si="32">UPPER(E210)</f>
        <v>DRENO DE PVC D = 100 MM PARA OAE - FORNECIMENTO E INSTALAÇÃO</v>
      </c>
      <c r="N210" s="448" t="e">
        <f>UPPER(#REF!)</f>
        <v>#REF!</v>
      </c>
      <c r="O210" s="448" t="str">
        <f t="shared" ref="O210:O250" ca="1" si="33">UPPER(F210)</f>
        <v>M</v>
      </c>
      <c r="P210" s="448" t="str">
        <f t="shared" ref="P210:P250" ca="1" si="34">IF(I210&gt;I209,"ERRO","")</f>
        <v/>
      </c>
    </row>
    <row r="211" spans="3:16" ht="15">
      <c r="C211" s="449" t="s">
        <v>8365</v>
      </c>
      <c r="D211" s="450" t="str">
        <f ca="1">VLOOKUP($C211,'PLANILHA ORÇAMENTÁRIA'!$D:$M,2,0)</f>
        <v>SUDECAP</v>
      </c>
      <c r="E211" s="451" t="str">
        <f ca="1">VLOOKUP($C211,'PLANILHA ORÇAMENTÁRIA'!$D:$M,3,0)</f>
        <v>CAIXA DE PASSAGEM TIPO A, D= 600MM - PADRÃO SUDECAP</v>
      </c>
      <c r="F211" s="450" t="str">
        <f ca="1">VLOOKUP($C211,'PLANILHA ORÇAMENTÁRIA'!$D:$M,4,0)</f>
        <v>UN</v>
      </c>
      <c r="G211" s="452">
        <f ca="1">SUMIF('PLANILHA ORÇAMENTÁRIA'!$D$17:$D$376,'CURVA ABC'!C211,'PLANILHA ORÇAMENTÁRIA'!$H$17:$H$376)</f>
        <v>1</v>
      </c>
      <c r="H211" s="445">
        <f ca="1">VLOOKUP($C211,'PLANILHA ORÇAMENTÁRIA'!$D:$M,8,0)</f>
        <v>2161.41</v>
      </c>
      <c r="I211" s="445">
        <f t="shared" ca="1" si="30"/>
        <v>2161.41</v>
      </c>
      <c r="J211" s="453">
        <f ca="1">I211/'PLANILHA ORÇAMENTÁRIA'!$L$377</f>
        <v>4.598117518997828E-5</v>
      </c>
      <c r="K211" s="453">
        <f t="shared" ca="1" si="31"/>
        <v>0.99927290318326434</v>
      </c>
      <c r="L211" s="434" t="str">
        <f t="shared" ca="1" si="29"/>
        <v>C</v>
      </c>
      <c r="M211" s="447" t="str">
        <f t="shared" ca="1" si="32"/>
        <v>CAIXA DE PASSAGEM TIPO A, D= 600MM - PADRÃO SUDECAP</v>
      </c>
      <c r="N211" s="448" t="e">
        <f>UPPER(#REF!)</f>
        <v>#REF!</v>
      </c>
      <c r="O211" s="448" t="str">
        <f t="shared" ca="1" si="33"/>
        <v>UN</v>
      </c>
      <c r="P211" s="448" t="str">
        <f t="shared" ca="1" si="34"/>
        <v/>
      </c>
    </row>
    <row r="212" spans="3:16" ht="15">
      <c r="C212" s="449" t="s">
        <v>3611</v>
      </c>
      <c r="D212" s="450" t="str">
        <f ca="1">VLOOKUP($C212,'PLANILHA ORÇAMENTÁRIA'!$D:$M,2,0)</f>
        <v>SEINFRA-MG</v>
      </c>
      <c r="E212" s="451" t="str">
        <f ca="1">VLOOKUP($C212,'PLANILHA ORÇAMENTÁRIA'!$D:$M,3,0)</f>
        <v>APILOAMENTO MECANIZADO EM FUNDO DE VALA COM PLACA VIBRATÓRIA, EXCLUSIVE ESCAVAÇÃO</v>
      </c>
      <c r="F212" s="450" t="str">
        <f ca="1">VLOOKUP($C212,'PLANILHA ORÇAMENTÁRIA'!$D:$M,4,0)</f>
        <v>M2</v>
      </c>
      <c r="G212" s="452">
        <f ca="1">SUMIF('PLANILHA ORÇAMENTÁRIA'!$D$17:$D$376,'CURVA ABC'!C212,'PLANILHA ORÇAMENTÁRIA'!$H$17:$H$376)</f>
        <v>124.6</v>
      </c>
      <c r="H212" s="445">
        <f ca="1">VLOOKUP($C212,'PLANILHA ORÇAMENTÁRIA'!$D:$M,8,0)</f>
        <v>18.03</v>
      </c>
      <c r="I212" s="445">
        <f t="shared" ca="1" si="30"/>
        <v>2246.54</v>
      </c>
      <c r="J212" s="453">
        <f ca="1">I212/'PLANILHA ORÇAMENTÁRIA'!$L$377</f>
        <v>4.7792204769707645E-5</v>
      </c>
      <c r="K212" s="453">
        <f t="shared" ca="1" si="31"/>
        <v>0.99932069538803403</v>
      </c>
      <c r="L212" s="434" t="str">
        <f t="shared" ca="1" si="29"/>
        <v>C</v>
      </c>
      <c r="M212" s="447" t="str">
        <f t="shared" ca="1" si="32"/>
        <v>APILOAMENTO MECANIZADO EM FUNDO DE VALA COM PLACA VIBRATÓRIA, EXCLUSIVE ESCAVAÇÃO</v>
      </c>
      <c r="N212" s="448" t="e">
        <f>UPPER(#REF!)</f>
        <v>#REF!</v>
      </c>
      <c r="O212" s="448" t="str">
        <f t="shared" ca="1" si="33"/>
        <v>M2</v>
      </c>
      <c r="P212" s="448" t="str">
        <f t="shared" ca="1" si="34"/>
        <v>ERRO</v>
      </c>
    </row>
    <row r="213" spans="3:16" ht="15">
      <c r="C213" s="449">
        <v>2003634</v>
      </c>
      <c r="D213" s="450" t="str">
        <f ca="1">VLOOKUP($C213,'PLANILHA ORÇAMENTÁRIA'!$D:$M,2,0)</f>
        <v>SICRO 3</v>
      </c>
      <c r="E213" s="451" t="str">
        <f ca="1">VLOOKUP($C213,'PLANILHA ORÇAMENTÁRIA'!$D:$M,3,0)</f>
        <v>BOCA DE LOBO DUPLA - GRELHA DE CONCRETO - BLDG 01 - AREIA E BRITA COMERCIAIS</v>
      </c>
      <c r="F213" s="450" t="str">
        <f ca="1">VLOOKUP($C213,'PLANILHA ORÇAMENTÁRIA'!$D:$M,4,0)</f>
        <v>UN</v>
      </c>
      <c r="G213" s="452">
        <f ca="1">SUMIF('PLANILHA ORÇAMENTÁRIA'!$D$17:$D$376,'CURVA ABC'!C213,'PLANILHA ORÇAMENTÁRIA'!$H$17:$H$376)</f>
        <v>1</v>
      </c>
      <c r="H213" s="445">
        <f ca="1">VLOOKUP($C213,'PLANILHA ORÇAMENTÁRIA'!$D:$M,8,0)</f>
        <v>2272.85</v>
      </c>
      <c r="I213" s="445">
        <f t="shared" ca="1" si="30"/>
        <v>2272.85</v>
      </c>
      <c r="J213" s="453">
        <f ca="1">I213/'PLANILHA ORÇAMENTÁRIA'!$L$377</f>
        <v>4.8351915661786579E-5</v>
      </c>
      <c r="K213" s="453">
        <f t="shared" ca="1" si="31"/>
        <v>0.9993690473036958</v>
      </c>
      <c r="L213" s="434" t="str">
        <f t="shared" ca="1" si="29"/>
        <v>C</v>
      </c>
      <c r="M213" s="447" t="str">
        <f t="shared" ca="1" si="32"/>
        <v>BOCA DE LOBO DUPLA - GRELHA DE CONCRETO - BLDG 01 - AREIA E BRITA COMERCIAIS</v>
      </c>
      <c r="N213" s="448" t="e">
        <f>UPPER(#REF!)</f>
        <v>#REF!</v>
      </c>
      <c r="O213" s="448" t="str">
        <f t="shared" ca="1" si="33"/>
        <v>UN</v>
      </c>
      <c r="P213" s="448" t="str">
        <f t="shared" ca="1" si="34"/>
        <v>ERRO</v>
      </c>
    </row>
    <row r="214" spans="3:16" ht="15">
      <c r="C214" s="449">
        <v>5501706</v>
      </c>
      <c r="D214" s="450" t="str">
        <f ca="1">VLOOKUP($C214,'PLANILHA ORÇAMENTÁRIA'!$D:$M,2,0)</f>
        <v>SICRO 3</v>
      </c>
      <c r="E214" s="451" t="str">
        <f ca="1">VLOOKUP($C214,'PLANILHA ORÇAMENTÁRIA'!$D:$M,3,0)</f>
        <v>ESCAVAÇÃO MECÂNICA COM RETROESCAVADEIRA EM MATERIAL DE 1ª CATEGORIA</v>
      </c>
      <c r="F214" s="450" t="str">
        <f ca="1">VLOOKUP($C214,'PLANILHA ORÇAMENTÁRIA'!$D:$M,4,0)</f>
        <v>M³</v>
      </c>
      <c r="G214" s="452">
        <f ca="1">SUMIF('PLANILHA ORÇAMENTÁRIA'!$D$17:$D$376,'CURVA ABC'!C214,'PLANILHA ORÇAMENTÁRIA'!$H$17:$H$376)</f>
        <v>248.5966</v>
      </c>
      <c r="H214" s="445">
        <f ca="1">VLOOKUP($C214,'PLANILHA ORÇAMENTÁRIA'!$D:$M,8,0)</f>
        <v>8.5500000000000007</v>
      </c>
      <c r="I214" s="445">
        <f t="shared" ca="1" si="30"/>
        <v>2125.5</v>
      </c>
      <c r="J214" s="453">
        <f ca="1">I214/'PLANILHA ORÇAMENTÁRIA'!$L$377</f>
        <v>4.5217236834426986E-5</v>
      </c>
      <c r="K214" s="453">
        <f t="shared" ca="1" si="31"/>
        <v>0.99941426454053017</v>
      </c>
      <c r="L214" s="434" t="str">
        <f t="shared" ca="1" si="29"/>
        <v>C</v>
      </c>
      <c r="M214" s="447" t="str">
        <f t="shared" ca="1" si="32"/>
        <v>ESCAVAÇÃO MECÂNICA COM RETROESCAVADEIRA EM MATERIAL DE 1ª CATEGORIA</v>
      </c>
      <c r="N214" s="448" t="e">
        <f>UPPER(#REF!)</f>
        <v>#REF!</v>
      </c>
      <c r="O214" s="448" t="str">
        <f t="shared" ca="1" si="33"/>
        <v>M³</v>
      </c>
      <c r="P214" s="448" t="str">
        <f t="shared" ca="1" si="34"/>
        <v/>
      </c>
    </row>
    <row r="215" spans="3:16" ht="15">
      <c r="C215" s="449" t="s">
        <v>22486</v>
      </c>
      <c r="D215" s="450" t="str">
        <f ca="1">VLOOKUP($C215,'PLANILHA ORÇAMENTÁRIA'!$D:$M,2,0)</f>
        <v>SUDECAP</v>
      </c>
      <c r="E215" s="451" t="str">
        <f ca="1">VLOOKUP($C215,'PLANILHA ORÇAMENTÁRIA'!$D:$M,3,0)</f>
        <v>INSTALAÇÃO ELÉTRICA - REFEITÓRIO ATÉ 19M2</v>
      </c>
      <c r="F215" s="450" t="str">
        <f ca="1">VLOOKUP($C215,'PLANILHA ORÇAMENTÁRIA'!$D:$M,4,0)</f>
        <v>UN</v>
      </c>
      <c r="G215" s="452">
        <f ca="1">SUMIF('PLANILHA ORÇAMENTÁRIA'!$D$17:$D$376,'CURVA ABC'!C215,'PLANILHA ORÇAMENTÁRIA'!$H$17:$H$376)</f>
        <v>2</v>
      </c>
      <c r="H215" s="445">
        <f ca="1">VLOOKUP($C215,'PLANILHA ORÇAMENTÁRIA'!$D:$M,8,0)</f>
        <v>885.97</v>
      </c>
      <c r="I215" s="445">
        <f t="shared" ca="1" si="30"/>
        <v>1771.94</v>
      </c>
      <c r="J215" s="453">
        <f ca="1">I215/'PLANILHA ORÇAMENTÁRIA'!$L$377</f>
        <v>3.7695709544292899E-5</v>
      </c>
      <c r="K215" s="453">
        <f t="shared" ca="1" si="31"/>
        <v>0.99945196025007443</v>
      </c>
      <c r="L215" s="434" t="str">
        <f t="shared" ca="1" si="29"/>
        <v>C</v>
      </c>
      <c r="M215" s="447" t="str">
        <f t="shared" ca="1" si="32"/>
        <v>INSTALAÇÃO ELÉTRICA - REFEITÓRIO ATÉ 19M2</v>
      </c>
      <c r="N215" s="448" t="e">
        <f>UPPER(#REF!)</f>
        <v>#REF!</v>
      </c>
      <c r="O215" s="448" t="str">
        <f t="shared" ca="1" si="33"/>
        <v>UN</v>
      </c>
      <c r="P215" s="448" t="str">
        <f t="shared" ca="1" si="34"/>
        <v/>
      </c>
    </row>
    <row r="216" spans="3:16" ht="15">
      <c r="C216" s="449" t="s">
        <v>7009</v>
      </c>
      <c r="D216" s="450" t="str">
        <f ca="1">VLOOKUP($C216,'PLANILHA ORÇAMENTÁRIA'!$D:$M,2,0)</f>
        <v>SUDECAP</v>
      </c>
      <c r="E216" s="451" t="str">
        <f ca="1">VLOOKUP($C216,'PLANILHA ORÇAMENTÁRIA'!$D:$M,3,0)</f>
        <v>PADRÃO CEMIG PROVISÓRIO TIPO C3, DEMANDA PROVÁVEL DE 23,1 ATÉ 27,0KW (3F+N)</v>
      </c>
      <c r="F216" s="450" t="str">
        <f ca="1">VLOOKUP($C216,'PLANILHA ORÇAMENTÁRIA'!$D:$M,4,0)</f>
        <v>UN</v>
      </c>
      <c r="G216" s="452">
        <f ca="1">SUMIF('PLANILHA ORÇAMENTÁRIA'!$D$17:$D$376,'CURVA ABC'!C216,'PLANILHA ORÇAMENTÁRIA'!$H$17:$H$376)</f>
        <v>2</v>
      </c>
      <c r="H216" s="445">
        <f ca="1">VLOOKUP($C216,'PLANILHA ORÇAMENTÁRIA'!$D:$M,8,0)</f>
        <v>861.25</v>
      </c>
      <c r="I216" s="445">
        <f t="shared" ca="1" si="30"/>
        <v>1722.5</v>
      </c>
      <c r="J216" s="453">
        <f ca="1">I216/'PLANILHA ORÇAMENTÁRIA'!$L$377</f>
        <v>3.664393810741025E-5</v>
      </c>
      <c r="K216" s="453">
        <f t="shared" ca="1" si="31"/>
        <v>0.99948860418818186</v>
      </c>
      <c r="L216" s="434" t="str">
        <f t="shared" ca="1" si="29"/>
        <v>C</v>
      </c>
      <c r="M216" s="447" t="str">
        <f t="shared" ca="1" si="32"/>
        <v>PADRÃO CEMIG PROVISÓRIO TIPO C3, DEMANDA PROVÁVEL DE 23,1 ATÉ 27,0KW (3F+N)</v>
      </c>
      <c r="N216" s="448" t="e">
        <f>UPPER(#REF!)</f>
        <v>#REF!</v>
      </c>
      <c r="O216" s="448" t="str">
        <f t="shared" ca="1" si="33"/>
        <v>UN</v>
      </c>
      <c r="P216" s="448" t="str">
        <f t="shared" ca="1" si="34"/>
        <v/>
      </c>
    </row>
    <row r="217" spans="3:16" ht="15">
      <c r="C217" s="449" t="s">
        <v>8801</v>
      </c>
      <c r="D217" s="450" t="str">
        <f ca="1">VLOOKUP($C217,'PLANILHA ORÇAMENTÁRIA'!$D:$M,2,0)</f>
        <v>SUDECAP</v>
      </c>
      <c r="E217" s="451" t="str">
        <f ca="1">VLOOKUP($C217,'PLANILHA ORÇAMENTÁRIA'!$D:$M,3,0)</f>
        <v>TAMPAO DE FERRO FUNDIDO T 109</v>
      </c>
      <c r="F217" s="450" t="str">
        <f ca="1">VLOOKUP($C217,'PLANILHA ORÇAMENTÁRIA'!$D:$M,4,0)</f>
        <v>UN</v>
      </c>
      <c r="G217" s="452">
        <f ca="1">SUMIF('PLANILHA ORÇAMENTÁRIA'!$D$17:$D$376,'CURVA ABC'!C217,'PLANILHA ORÇAMENTÁRIA'!$H$17:$H$376)</f>
        <v>2</v>
      </c>
      <c r="H217" s="445">
        <f ca="1">VLOOKUP($C217,'PLANILHA ORÇAMENTÁRIA'!$D:$M,8,0)</f>
        <v>793.7</v>
      </c>
      <c r="I217" s="445">
        <f t="shared" ca="1" si="30"/>
        <v>1587.4</v>
      </c>
      <c r="J217" s="453">
        <f ca="1">I217/'PLANILHA ORÇAMENTÁRIA'!$L$377</f>
        <v>3.3769862032919034E-5</v>
      </c>
      <c r="K217" s="453">
        <f t="shared" ca="1" si="31"/>
        <v>0.99952237405021482</v>
      </c>
      <c r="L217" s="434" t="str">
        <f t="shared" ca="1" si="29"/>
        <v>C</v>
      </c>
      <c r="M217" s="447" t="str">
        <f t="shared" ca="1" si="32"/>
        <v>TAMPAO DE FERRO FUNDIDO T 109</v>
      </c>
      <c r="N217" s="448" t="e">
        <f>UPPER(#REF!)</f>
        <v>#REF!</v>
      </c>
      <c r="O217" s="448" t="str">
        <f t="shared" ca="1" si="33"/>
        <v>UN</v>
      </c>
      <c r="P217" s="448" t="str">
        <f t="shared" ca="1" si="34"/>
        <v/>
      </c>
    </row>
    <row r="218" spans="3:16" ht="15">
      <c r="C218" s="449" t="s">
        <v>7135</v>
      </c>
      <c r="D218" s="450" t="str">
        <f ca="1">VLOOKUP($C218,'PLANILHA ORÇAMENTÁRIA'!$D:$M,2,0)</f>
        <v>SUDECAP</v>
      </c>
      <c r="E218" s="451" t="str">
        <f ca="1">VLOOKUP($C218,'PLANILHA ORÇAMENTÁRIA'!$D:$M,3,0)</f>
        <v>REMOÇÃO DE CERCA DE ARAME</v>
      </c>
      <c r="F218" s="450" t="str">
        <f ca="1">VLOOKUP($C218,'PLANILHA ORÇAMENTÁRIA'!$D:$M,4,0)</f>
        <v>M</v>
      </c>
      <c r="G218" s="452">
        <f ca="1">SUMIF('PLANILHA ORÇAMENTÁRIA'!$D$17:$D$376,'CURVA ABC'!C218,'PLANILHA ORÇAMENTÁRIA'!$H$17:$H$376)</f>
        <v>115</v>
      </c>
      <c r="H218" s="445">
        <f ca="1">VLOOKUP($C218,'PLANILHA ORÇAMENTÁRIA'!$D:$M,8,0)</f>
        <v>13.72</v>
      </c>
      <c r="I218" s="445">
        <f t="shared" ca="1" si="30"/>
        <v>1577.8</v>
      </c>
      <c r="J218" s="453">
        <f ca="1">I218/'PLANILHA ORÇAMENTÁRIA'!$L$377</f>
        <v>3.3565634569446673E-5</v>
      </c>
      <c r="K218" s="453">
        <f t="shared" ca="1" si="31"/>
        <v>0.99955593968478429</v>
      </c>
      <c r="L218" s="434" t="str">
        <f t="shared" ca="1" si="29"/>
        <v>C</v>
      </c>
      <c r="M218" s="447" t="str">
        <f t="shared" ca="1" si="32"/>
        <v>REMOÇÃO DE CERCA DE ARAME</v>
      </c>
      <c r="N218" s="448" t="e">
        <f>UPPER(#REF!)</f>
        <v>#REF!</v>
      </c>
      <c r="O218" s="448" t="str">
        <f t="shared" ca="1" si="33"/>
        <v>M</v>
      </c>
      <c r="P218" s="448" t="str">
        <f t="shared" ca="1" si="34"/>
        <v/>
      </c>
    </row>
    <row r="219" spans="3:16" ht="15">
      <c r="C219" s="449" t="s">
        <v>7028</v>
      </c>
      <c r="D219" s="450" t="str">
        <f ca="1">VLOOKUP($C219,'PLANILHA ORÇAMENTÁRIA'!$D:$M,2,0)</f>
        <v>SUDECAP</v>
      </c>
      <c r="E219" s="451" t="str">
        <f ca="1">VLOOKUP($C219,'PLANILHA ORÇAMENTÁRIA'!$D:$M,3,0)</f>
        <v>INSTALAÇÕES DE MOBILIÁRIOS PARA CONTAINER TIPO ESCRITÓRIO COM SANITÁRIO</v>
      </c>
      <c r="F219" s="450" t="str">
        <f ca="1">VLOOKUP($C219,'PLANILHA ORÇAMENTÁRIA'!$D:$M,4,0)</f>
        <v>UN</v>
      </c>
      <c r="G219" s="452">
        <f ca="1">SUMIF('PLANILHA ORÇAMENTÁRIA'!$D$17:$D$376,'CURVA ABC'!C219,'PLANILHA ORÇAMENTÁRIA'!$H$17:$H$376)</f>
        <v>2</v>
      </c>
      <c r="H219" s="445">
        <f ca="1">VLOOKUP($C219,'PLANILHA ORÇAMENTÁRIA'!$D:$M,8,0)</f>
        <v>634.14</v>
      </c>
      <c r="I219" s="445">
        <f t="shared" ca="1" si="30"/>
        <v>1268.28</v>
      </c>
      <c r="J219" s="453">
        <f ca="1">I219/'PLANILHA ORÇAMENTÁRIA'!$L$377</f>
        <v>2.6981000767992028E-5</v>
      </c>
      <c r="K219" s="453">
        <f t="shared" ca="1" si="31"/>
        <v>0.99958292068555232</v>
      </c>
      <c r="L219" s="434" t="str">
        <f t="shared" ca="1" si="29"/>
        <v>C</v>
      </c>
      <c r="M219" s="447" t="str">
        <f t="shared" ca="1" si="32"/>
        <v>INSTALAÇÕES DE MOBILIÁRIOS PARA CONTAINER TIPO ESCRITÓRIO COM SANITÁRIO</v>
      </c>
      <c r="N219" s="448" t="e">
        <f>UPPER(#REF!)</f>
        <v>#REF!</v>
      </c>
      <c r="O219" s="448" t="str">
        <f t="shared" ca="1" si="33"/>
        <v>UN</v>
      </c>
      <c r="P219" s="448" t="str">
        <f t="shared" ca="1" si="34"/>
        <v/>
      </c>
    </row>
    <row r="220" spans="3:16" ht="27.75">
      <c r="C220" s="449">
        <v>101573</v>
      </c>
      <c r="D220" s="450" t="str">
        <f ca="1">VLOOKUP($C220,'PLANILHA ORÇAMENTÁRIA'!$D:$M,2,0)</f>
        <v>SINAPI</v>
      </c>
      <c r="E220" s="451" t="str">
        <f ca="1">VLOOKUP($C220,'PLANILHA ORÇAMENTÁRIA'!$D:$M,3,0)</f>
        <v>ESCORAMENTO DE VALA, TIPO PONTALETEAMENTO, COM PROFUNDIDADE DE 1,5 A 3,0 M, LARGURA MAIOR OU IGUAL A 1,5 M E MENOR QUE 2,5 M. AF_08/2020</v>
      </c>
      <c r="F220" s="450" t="str">
        <f ca="1">VLOOKUP($C220,'PLANILHA ORÇAMENTÁRIA'!$D:$M,4,0)</f>
        <v>M2</v>
      </c>
      <c r="G220" s="452">
        <f ca="1">SUMIF('PLANILHA ORÇAMENTÁRIA'!$D$17:$D$376,'CURVA ABC'!C220,'PLANILHA ORÇAMENTÁRIA'!$H$17:$H$376)</f>
        <v>29.3</v>
      </c>
      <c r="H220" s="445">
        <f ca="1">VLOOKUP($C220,'PLANILHA ORÇAMENTÁRIA'!$D:$M,8,0)</f>
        <v>37.81</v>
      </c>
      <c r="I220" s="445">
        <f t="shared" ca="1" si="30"/>
        <v>1107.83</v>
      </c>
      <c r="J220" s="453">
        <f ca="1">I220/'PLANILHA ORÇAMENTÁRIA'!$L$377</f>
        <v>2.3567636547769112E-5</v>
      </c>
      <c r="K220" s="453">
        <f t="shared" ca="1" si="31"/>
        <v>0.99960648832210008</v>
      </c>
      <c r="L220" s="434" t="str">
        <f t="shared" ca="1" si="29"/>
        <v>C</v>
      </c>
      <c r="M220" s="447" t="str">
        <f t="shared" ca="1" si="32"/>
        <v>ESCORAMENTO DE VALA, TIPO PONTALETEAMENTO, COM PROFUNDIDADE DE 1,5 A 3,0 M, LARGURA MAIOR OU IGUAL A 1,5 M E MENOR QUE 2,5 M. AF_08/2020</v>
      </c>
      <c r="N220" s="448" t="e">
        <f>UPPER(#REF!)</f>
        <v>#REF!</v>
      </c>
      <c r="O220" s="448" t="str">
        <f t="shared" ca="1" si="33"/>
        <v>M2</v>
      </c>
      <c r="P220" s="448" t="str">
        <f t="shared" ca="1" si="34"/>
        <v/>
      </c>
    </row>
    <row r="221" spans="3:16" ht="15">
      <c r="C221" s="449" t="s">
        <v>46547</v>
      </c>
      <c r="D221" s="450" t="str">
        <f ca="1">VLOOKUP($C221,'PLANILHA ORÇAMENTÁRIA'!$D:$M,2,0)</f>
        <v>SUDECAP</v>
      </c>
      <c r="E221" s="451" t="str">
        <f ca="1">VLOOKUP($C221,'PLANILHA ORÇAMENTÁRIA'!$D:$M,3,0)</f>
        <v>ÍNDICE DE SUPORTE CALIFÓRNIA DE SOLOS (ISC/CBR) C/3 CP (DNIT 172/016-ME / NBR 9895:2017)</v>
      </c>
      <c r="F221" s="450" t="str">
        <f ca="1">VLOOKUP($C221,'PLANILHA ORÇAMENTÁRIA'!$D:$M,4,0)</f>
        <v>UN</v>
      </c>
      <c r="G221" s="452">
        <f ca="1">SUMIF('PLANILHA ORÇAMENTÁRIA'!$D$17:$D$376,'CURVA ABC'!C221,'PLANILHA ORÇAMENTÁRIA'!$H$17:$H$376)</f>
        <v>3</v>
      </c>
      <c r="H221" s="445">
        <f ca="1">VLOOKUP($C221,'PLANILHA ORÇAMENTÁRIA'!$D:$M,8,0)</f>
        <v>380.22</v>
      </c>
      <c r="I221" s="445">
        <f t="shared" ca="1" si="30"/>
        <v>1140.6600000000001</v>
      </c>
      <c r="J221" s="453">
        <f ca="1">I221/'PLANILHA ORÇAMENTÁRIA'!$L$377</f>
        <v>2.4266051925456357E-5</v>
      </c>
      <c r="K221" s="453">
        <f t="shared" ca="1" si="31"/>
        <v>0.99963075437402549</v>
      </c>
      <c r="L221" s="434" t="str">
        <f t="shared" ca="1" si="29"/>
        <v>C</v>
      </c>
      <c r="M221" s="447" t="str">
        <f t="shared" ca="1" si="32"/>
        <v>ÍNDICE DE SUPORTE CALIFÓRNIA DE SOLOS (ISC/CBR) C/3 CP (DNIT 172/016-ME / NBR 9895:2017)</v>
      </c>
      <c r="N221" s="448" t="e">
        <f>UPPER(#REF!)</f>
        <v>#REF!</v>
      </c>
      <c r="O221" s="448" t="str">
        <f t="shared" ca="1" si="33"/>
        <v>UN</v>
      </c>
      <c r="P221" s="448" t="str">
        <f t="shared" ca="1" si="34"/>
        <v>ERRO</v>
      </c>
    </row>
    <row r="222" spans="3:16" ht="27.75">
      <c r="C222" s="449" t="s">
        <v>11611</v>
      </c>
      <c r="D222" s="450" t="str">
        <f ca="1">VLOOKUP($C222,'PLANILHA ORÇAMENTÁRIA'!$D:$M,2,0)</f>
        <v>SEINFRA-MG</v>
      </c>
      <c r="E222" s="451" t="str">
        <f ca="1">VLOOKUP($C222,'PLANILHA ORÇAMENTÁRIA'!$D:$M,3,0)</f>
        <v>MOBILIZAÇÃO E DESMOBILIZAÇÃO DE EQUIPAMENTO DE SONDAGEM A PERCUSSÃO COM ENSAIO DE PENETRAÇÃO PADRÃO (SPT) - (CUSTO FIXO)</v>
      </c>
      <c r="F222" s="450" t="str">
        <f ca="1">VLOOKUP($C222,'PLANILHA ORÇAMENTÁRIA'!$D:$M,4,0)</f>
        <v>UN</v>
      </c>
      <c r="G222" s="452">
        <f ca="1">SUMIF('PLANILHA ORÇAMENTÁRIA'!$D$17:$D$376,'CURVA ABC'!C222,'PLANILHA ORÇAMENTÁRIA'!$H$17:$H$376)</f>
        <v>1</v>
      </c>
      <c r="H222" s="445">
        <f ca="1">VLOOKUP($C222,'PLANILHA ORÇAMENTÁRIA'!$D:$M,8,0)</f>
        <v>1071.47</v>
      </c>
      <c r="I222" s="445">
        <f t="shared" ca="1" si="30"/>
        <v>1071.47</v>
      </c>
      <c r="J222" s="453">
        <f ca="1">I222/'PLANILHA ORÇAMENTÁRIA'!$L$377</f>
        <v>2.2794125029867555E-5</v>
      </c>
      <c r="K222" s="453">
        <f t="shared" ca="1" si="31"/>
        <v>0.9996535484990553</v>
      </c>
      <c r="L222" s="434" t="str">
        <f t="shared" ca="1" si="29"/>
        <v>C</v>
      </c>
      <c r="M222" s="447" t="str">
        <f t="shared" ca="1" si="32"/>
        <v>MOBILIZAÇÃO E DESMOBILIZAÇÃO DE EQUIPAMENTO DE SONDAGEM A PERCUSSÃO COM ENSAIO DE PENETRAÇÃO PADRÃO (SPT) - (CUSTO FIXO)</v>
      </c>
      <c r="N222" s="448" t="e">
        <f>UPPER(#REF!)</f>
        <v>#REF!</v>
      </c>
      <c r="O222" s="448" t="str">
        <f t="shared" ca="1" si="33"/>
        <v>UN</v>
      </c>
      <c r="P222" s="448" t="str">
        <f t="shared" ca="1" si="34"/>
        <v/>
      </c>
    </row>
    <row r="223" spans="3:16" ht="27.75">
      <c r="C223" s="449">
        <v>100576</v>
      </c>
      <c r="D223" s="450" t="str">
        <f ca="1">VLOOKUP($C223,'PLANILHA ORÇAMENTÁRIA'!$D:$M,2,0)</f>
        <v>SINAPI</v>
      </c>
      <c r="E223" s="451" t="str">
        <f ca="1">VLOOKUP($C223,'PLANILHA ORÇAMENTÁRIA'!$D:$M,3,0)</f>
        <v>REGULARIZAÇÃO E COMPACTAÇÃO DE SUBLEITO DE SOLO PREDOMINANTEMENTE ARGILOSO, PARA OBRAS DE CONSTRUÇÃO DE PAVIMENTOS. AF_09/2024</v>
      </c>
      <c r="F223" s="450" t="str">
        <f ca="1">VLOOKUP($C223,'PLANILHA ORÇAMENTÁRIA'!$D:$M,4,0)</f>
        <v>M2</v>
      </c>
      <c r="G223" s="452">
        <f ca="1">SUMIF('PLANILHA ORÇAMENTÁRIA'!$D$17:$D$376,'CURVA ABC'!C223,'PLANILHA ORÇAMENTÁRIA'!$H$17:$H$376)</f>
        <v>308.64</v>
      </c>
      <c r="H223" s="445">
        <f ca="1">VLOOKUP($C223,'PLANILHA ORÇAMENTÁRIA'!$D:$M,8,0)</f>
        <v>3.54</v>
      </c>
      <c r="I223" s="445">
        <f t="shared" ca="1" si="30"/>
        <v>1092.5899999999999</v>
      </c>
      <c r="J223" s="453">
        <f ca="1">I223/'PLANILHA ORÇAMENTÁRIA'!$L$377</f>
        <v>2.3243425449506741E-5</v>
      </c>
      <c r="K223" s="453">
        <f t="shared" ca="1" si="31"/>
        <v>0.99967679192450476</v>
      </c>
      <c r="L223" s="434" t="str">
        <f t="shared" ca="1" si="29"/>
        <v>C</v>
      </c>
      <c r="M223" s="447" t="str">
        <f t="shared" ca="1" si="32"/>
        <v>REGULARIZAÇÃO E COMPACTAÇÃO DE SUBLEITO DE SOLO PREDOMINANTEMENTE ARGILOSO, PARA OBRAS DE CONSTRUÇÃO DE PAVIMENTOS. AF_09/2024</v>
      </c>
      <c r="N223" s="448" t="e">
        <f>UPPER(#REF!)</f>
        <v>#REF!</v>
      </c>
      <c r="O223" s="448" t="str">
        <f t="shared" ca="1" si="33"/>
        <v>M2</v>
      </c>
      <c r="P223" s="448" t="str">
        <f t="shared" ca="1" si="34"/>
        <v>ERRO</v>
      </c>
    </row>
    <row r="224" spans="3:16" ht="15">
      <c r="C224" s="449" t="s">
        <v>7011</v>
      </c>
      <c r="D224" s="450" t="str">
        <f ca="1">VLOOKUP($C224,'PLANILHA ORÇAMENTÁRIA'!$D:$M,2,0)</f>
        <v>SUDECAP</v>
      </c>
      <c r="E224" s="451" t="str">
        <f ca="1">VLOOKUP($C224,'PLANILHA ORÇAMENTÁRIA'!$D:$M,3,0)</f>
        <v>PADRÃO COPASA - KIT CAVALETE METAL E REGISTRO 3/4"</v>
      </c>
      <c r="F224" s="450" t="str">
        <f ca="1">VLOOKUP($C224,'PLANILHA ORÇAMENTÁRIA'!$D:$M,4,0)</f>
        <v>UN</v>
      </c>
      <c r="G224" s="452">
        <f ca="1">SUMIF('PLANILHA ORÇAMENTÁRIA'!$D$17:$D$376,'CURVA ABC'!C224,'PLANILHA ORÇAMENTÁRIA'!$H$17:$H$376)</f>
        <v>2</v>
      </c>
      <c r="H224" s="445">
        <f ca="1">VLOOKUP($C224,'PLANILHA ORÇAMENTÁRIA'!$D:$M,8,0)</f>
        <v>492.49</v>
      </c>
      <c r="I224" s="445">
        <f t="shared" ca="1" si="30"/>
        <v>984.98</v>
      </c>
      <c r="J224" s="453">
        <f ca="1">I224/'PLANILHA ORÇAMENTÁRIA'!$L$377</f>
        <v>2.0954163226146269E-5</v>
      </c>
      <c r="K224" s="453">
        <f t="shared" ca="1" si="31"/>
        <v>0.99969774608773088</v>
      </c>
      <c r="L224" s="434" t="str">
        <f t="shared" ca="1" si="29"/>
        <v>C</v>
      </c>
      <c r="M224" s="447" t="str">
        <f t="shared" ca="1" si="32"/>
        <v>PADRÃO COPASA - KIT CAVALETE METAL E REGISTRO 3/4"</v>
      </c>
      <c r="N224" s="448" t="e">
        <f>UPPER(#REF!)</f>
        <v>#REF!</v>
      </c>
      <c r="O224" s="448" t="str">
        <f t="shared" ca="1" si="33"/>
        <v>UN</v>
      </c>
      <c r="P224" s="448" t="str">
        <f t="shared" ca="1" si="34"/>
        <v/>
      </c>
    </row>
    <row r="225" spans="3:16" ht="15">
      <c r="C225" s="449">
        <v>4915667</v>
      </c>
      <c r="D225" s="450" t="str">
        <f ca="1">VLOOKUP($C225,'PLANILHA ORÇAMENTÁRIA'!$D:$M,2,0)</f>
        <v>SICRO 3</v>
      </c>
      <c r="E225" s="451" t="str">
        <f ca="1">VLOOKUP($C225,'PLANILHA ORÇAMENTÁRIA'!$D:$M,3,0)</f>
        <v>REMOÇÃO MECANIZADA DE REVESTIMENTO ASFÁLTICO</v>
      </c>
      <c r="F225" s="450" t="str">
        <f ca="1">VLOOKUP($C225,'PLANILHA ORÇAMENTÁRIA'!$D:$M,4,0)</f>
        <v>M³</v>
      </c>
      <c r="G225" s="452">
        <f ca="1">SUMIF('PLANILHA ORÇAMENTÁRIA'!$D$17:$D$376,'CURVA ABC'!C225,'PLANILHA ORÇAMENTÁRIA'!$H$17:$H$376)</f>
        <v>64.762500000000003</v>
      </c>
      <c r="H225" s="445">
        <f ca="1">VLOOKUP($C225,'PLANILHA ORÇAMENTÁRIA'!$D:$M,8,0)</f>
        <v>16.45</v>
      </c>
      <c r="I225" s="445">
        <f t="shared" ca="1" si="30"/>
        <v>1065.3399999999999</v>
      </c>
      <c r="J225" s="453">
        <f ca="1">I225/'PLANILHA ORÇAMENTÁRIA'!$L$377</f>
        <v>2.2663717284962806E-5</v>
      </c>
      <c r="K225" s="453">
        <f t="shared" ca="1" si="31"/>
        <v>0.99972040980501586</v>
      </c>
      <c r="L225" s="434" t="str">
        <f t="shared" ca="1" si="29"/>
        <v>C</v>
      </c>
      <c r="M225" s="447" t="str">
        <f t="shared" ca="1" si="32"/>
        <v>REMOÇÃO MECANIZADA DE REVESTIMENTO ASFÁLTICO</v>
      </c>
      <c r="N225" s="448" t="e">
        <f>UPPER(#REF!)</f>
        <v>#REF!</v>
      </c>
      <c r="O225" s="448" t="str">
        <f t="shared" ca="1" si="33"/>
        <v>M³</v>
      </c>
      <c r="P225" s="448" t="str">
        <f t="shared" ca="1" si="34"/>
        <v>ERRO</v>
      </c>
    </row>
    <row r="226" spans="3:16" ht="27.75">
      <c r="C226" s="449">
        <v>3806417</v>
      </c>
      <c r="D226" s="450" t="str">
        <f ca="1">VLOOKUP($C226,'PLANILHA ORÇAMENTÁRIA'!$D:$M,2,0)</f>
        <v>SICRO 3</v>
      </c>
      <c r="E226" s="451" t="str">
        <f ca="1">VLOOKUP($C226,'PLANILHA ORÇAMENTÁRIA'!$D:$M,3,0)</f>
        <v>ELEVAÇÃO DE ESTRUTURAS DE 496 A 929 KN PARA SUBSTITUIÇÃO DE APARELHO DE APOIO COM A UTILIZAÇÃO DE MACACO HIDRÁULICO</v>
      </c>
      <c r="F226" s="450" t="str">
        <f ca="1">VLOOKUP($C226,'PLANILHA ORÇAMENTÁRIA'!$D:$M,4,0)</f>
        <v>UN</v>
      </c>
      <c r="G226" s="452">
        <f ca="1">SUMIF('PLANILHA ORÇAMENTÁRIA'!$D$17:$D$376,'CURVA ABC'!C226,'PLANILHA ORÇAMENTÁRIA'!$H$17:$H$376)</f>
        <v>8</v>
      </c>
      <c r="H226" s="445">
        <f ca="1">VLOOKUP($C226,'PLANILHA ORÇAMENTÁRIA'!$D:$M,8,0)</f>
        <v>114.97</v>
      </c>
      <c r="I226" s="445">
        <f t="shared" ca="1" si="30"/>
        <v>919.76</v>
      </c>
      <c r="J226" s="453">
        <f ca="1">I226/'PLANILHA ORÇAMENTÁRIA'!$L$377</f>
        <v>1.9566692896180928E-5</v>
      </c>
      <c r="K226" s="453">
        <f t="shared" ca="1" si="31"/>
        <v>0.99973997649791202</v>
      </c>
      <c r="L226" s="434" t="str">
        <f t="shared" ca="1" si="29"/>
        <v>C</v>
      </c>
      <c r="M226" s="447" t="str">
        <f t="shared" ca="1" si="32"/>
        <v>ELEVAÇÃO DE ESTRUTURAS DE 496 A 929 KN PARA SUBSTITUIÇÃO DE APARELHO DE APOIO COM A UTILIZAÇÃO DE MACACO HIDRÁULICO</v>
      </c>
      <c r="N226" s="448" t="e">
        <f>UPPER(#REF!)</f>
        <v>#REF!</v>
      </c>
      <c r="O226" s="448" t="str">
        <f t="shared" ca="1" si="33"/>
        <v>UN</v>
      </c>
      <c r="P226" s="448" t="str">
        <f t="shared" ca="1" si="34"/>
        <v/>
      </c>
    </row>
    <row r="227" spans="3:16" ht="15">
      <c r="C227" s="449">
        <v>4915657</v>
      </c>
      <c r="D227" s="450" t="str">
        <f ca="1">VLOOKUP($C227,'PLANILHA ORÇAMENTÁRIA'!$D:$M,2,0)</f>
        <v>SICRO 3</v>
      </c>
      <c r="E227" s="451" t="str">
        <f ca="1">VLOOKUP($C227,'PLANILHA ORÇAMENTÁRIA'!$D:$M,3,0)</f>
        <v>FRESAGEM CONTÍNUA DE REVESTIMENTO ASFÁLTICO - ESPESSURA DE 5 CM</v>
      </c>
      <c r="F227" s="450" t="str">
        <f ca="1">VLOOKUP($C227,'PLANILHA ORÇAMENTÁRIA'!$D:$M,4,0)</f>
        <v>M³</v>
      </c>
      <c r="G227" s="452">
        <f ca="1">SUMIF('PLANILHA ORÇAMENTÁRIA'!$D$17:$D$376,'CURVA ABC'!C227,'PLANILHA ORÇAMENTÁRIA'!$H$17:$H$376)</f>
        <v>12.952500000000001</v>
      </c>
      <c r="H227" s="445">
        <f ca="1">VLOOKUP($C227,'PLANILHA ORÇAMENTÁRIA'!$D:$M,8,0)</f>
        <v>85.47</v>
      </c>
      <c r="I227" s="445">
        <f t="shared" ca="1" si="30"/>
        <v>1107.05</v>
      </c>
      <c r="J227" s="453">
        <f ca="1">I227/'PLANILHA ORÇAMENTÁRIA'!$L$377</f>
        <v>2.3551043066361982E-5</v>
      </c>
      <c r="K227" s="453">
        <f t="shared" ca="1" si="31"/>
        <v>0.99976352754097841</v>
      </c>
      <c r="L227" s="434" t="str">
        <f t="shared" ca="1" si="29"/>
        <v>C</v>
      </c>
      <c r="M227" s="447" t="str">
        <f t="shared" ca="1" si="32"/>
        <v>FRESAGEM CONTÍNUA DE REVESTIMENTO ASFÁLTICO - ESPESSURA DE 5 CM</v>
      </c>
      <c r="N227" s="448" t="e">
        <f>UPPER(#REF!)</f>
        <v>#REF!</v>
      </c>
      <c r="O227" s="448" t="str">
        <f t="shared" ca="1" si="33"/>
        <v>M³</v>
      </c>
      <c r="P227" s="448" t="str">
        <f t="shared" ca="1" si="34"/>
        <v>ERRO</v>
      </c>
    </row>
    <row r="228" spans="3:16" ht="15">
      <c r="C228" s="449" t="s">
        <v>14593</v>
      </c>
      <c r="D228" s="450" t="str">
        <f ca="1">VLOOKUP($C228,'PLANILHA ORÇAMENTÁRIA'!$D:$M,2,0)</f>
        <v>SUDECAP</v>
      </c>
      <c r="E228" s="451" t="str">
        <f ca="1">VLOOKUP($C228,'PLANILHA ORÇAMENTÁRIA'!$D:$M,3,0)</f>
        <v>INSTALAÇÕES DE MOBILIÁRIOS PARA CONTAINER VESTIÁRIO TIPO II</v>
      </c>
      <c r="F228" s="450" t="str">
        <f ca="1">VLOOKUP($C228,'PLANILHA ORÇAMENTÁRIA'!$D:$M,4,0)</f>
        <v>UN</v>
      </c>
      <c r="G228" s="452">
        <f ca="1">SUMIF('PLANILHA ORÇAMENTÁRIA'!$D$17:$D$376,'CURVA ABC'!C228,'PLANILHA ORÇAMENTÁRIA'!$H$17:$H$376)</f>
        <v>3</v>
      </c>
      <c r="H228" s="445">
        <f ca="1">VLOOKUP($C228,'PLANILHA ORÇAMENTÁRIA'!$D:$M,8,0)</f>
        <v>287.74</v>
      </c>
      <c r="I228" s="445">
        <f t="shared" ca="1" si="30"/>
        <v>863.22</v>
      </c>
      <c r="J228" s="453">
        <f ca="1">I228/'PLANILHA ORÇAMENTÁRIA'!$L$377</f>
        <v>1.8363878231105183E-5</v>
      </c>
      <c r="K228" s="453">
        <f t="shared" ca="1" si="31"/>
        <v>0.99978189141920948</v>
      </c>
      <c r="L228" s="434" t="str">
        <f t="shared" ca="1" si="29"/>
        <v>C</v>
      </c>
      <c r="M228" s="447" t="str">
        <f t="shared" ca="1" si="32"/>
        <v>INSTALAÇÕES DE MOBILIÁRIOS PARA CONTAINER VESTIÁRIO TIPO II</v>
      </c>
      <c r="N228" s="448" t="e">
        <f>UPPER(#REF!)</f>
        <v>#REF!</v>
      </c>
      <c r="O228" s="448" t="str">
        <f t="shared" ca="1" si="33"/>
        <v>UN</v>
      </c>
      <c r="P228" s="448" t="str">
        <f t="shared" ca="1" si="34"/>
        <v/>
      </c>
    </row>
    <row r="229" spans="3:16" ht="41.25">
      <c r="C229" s="449">
        <v>91175</v>
      </c>
      <c r="D229" s="450" t="str">
        <f ca="1">VLOOKUP($C229,'PLANILHA ORÇAMENTÁRIA'!$D:$M,2,0)</f>
        <v>SINAPI</v>
      </c>
      <c r="E229" s="451" t="str">
        <f ca="1">VLOOKUP($C229,'PLANILHA ORÇAMENTÁRIA'!$D:$M,3,0)</f>
        <v>FIXAÇÃO DE TUBOS VERTICAIS DE PVC ÁGUA, PVC ESGOTO, PVC ÁGUA PLUVIAL, CPVC, PPR, COBRE OU AÇO, DIÂMETROS MAIORES QUE 75 MM E MENORES OU IGUAIS A 100 MM, COM ABRAÇADEIRA METÁLICA RÍGIDA TIPO U PERFIL 4", FIXADA EM PERFILADO EM PAREDE. AF_09/2023_PS</v>
      </c>
      <c r="F229" s="450" t="str">
        <f ca="1">VLOOKUP($C229,'PLANILHA ORÇAMENTÁRIA'!$D:$M,4,0)</f>
        <v>M</v>
      </c>
      <c r="G229" s="452">
        <f ca="1">SUMIF('PLANILHA ORÇAMENTÁRIA'!$D$17:$D$376,'CURVA ABC'!C229,'PLANILHA ORÇAMENTÁRIA'!$H$17:$H$376)</f>
        <v>65.2</v>
      </c>
      <c r="H229" s="445">
        <f ca="1">VLOOKUP($C229,'PLANILHA ORÇAMENTÁRIA'!$D:$M,8,0)</f>
        <v>12.68</v>
      </c>
      <c r="I229" s="445">
        <f t="shared" ca="1" si="30"/>
        <v>826.74</v>
      </c>
      <c r="J229" s="453">
        <f ca="1">I229/'PLANILHA ORÇAMENTÁRIA'!$L$377</f>
        <v>1.7587813869910216E-5</v>
      </c>
      <c r="K229" s="453">
        <f t="shared" ca="1" si="31"/>
        <v>0.99979947923307944</v>
      </c>
      <c r="L229" s="434" t="str">
        <f t="shared" ca="1" si="29"/>
        <v>C</v>
      </c>
      <c r="M229" s="447" t="str">
        <f t="shared" ca="1" si="32"/>
        <v>FIXAÇÃO DE TUBOS VERTICAIS DE PVC ÁGUA, PVC ESGOTO, PVC ÁGUA PLUVIAL, CPVC, PPR, COBRE OU AÇO, DIÂMETROS MAIORES QUE 75 MM E MENORES OU IGUAIS A 100 MM, COM ABRAÇADEIRA METÁLICA RÍGIDA TIPO U PERFIL 4", FIXADA EM PERFILADO EM PAREDE. AF_09/2023_PS</v>
      </c>
      <c r="N229" s="448" t="e">
        <f>UPPER(#REF!)</f>
        <v>#REF!</v>
      </c>
      <c r="O229" s="448" t="str">
        <f t="shared" ca="1" si="33"/>
        <v>M</v>
      </c>
      <c r="P229" s="448" t="str">
        <f t="shared" ca="1" si="34"/>
        <v/>
      </c>
    </row>
    <row r="230" spans="3:16" ht="27.75">
      <c r="C230" s="449" t="s">
        <v>6020</v>
      </c>
      <c r="D230" s="450" t="str">
        <f ca="1">VLOOKUP($C230,'PLANILHA ORÇAMENTÁRIA'!$D:$M,2,0)</f>
        <v>SEINFRA-MG</v>
      </c>
      <c r="E230" s="451" t="str">
        <f ca="1">VLOOKUP($C230,'PLANILHA ORÇAMENTÁRIA'!$D:$M,3,0)</f>
        <v>FORNECIMENTO E ASSENTAMENTO DE TUBO PVC RÍGIDO, DRENAGEM/PLUVIAL, PBV - SÉRIE NORMAL, DN 100 MM (4"), INCLUSIVE CONEXÕES</v>
      </c>
      <c r="F230" s="450" t="str">
        <f ca="1">VLOOKUP($C230,'PLANILHA ORÇAMENTÁRIA'!$D:$M,4,0)</f>
        <v>M</v>
      </c>
      <c r="G230" s="452">
        <f ca="1">SUMIF('PLANILHA ORÇAMENTÁRIA'!$D$17:$D$376,'CURVA ABC'!C230,'PLANILHA ORÇAMENTÁRIA'!$H$17:$H$376)</f>
        <v>17.7</v>
      </c>
      <c r="H230" s="445">
        <f ca="1">VLOOKUP($C230,'PLANILHA ORÇAMENTÁRIA'!$D:$M,8,0)</f>
        <v>45.76</v>
      </c>
      <c r="I230" s="445">
        <f t="shared" ca="1" si="30"/>
        <v>809.95</v>
      </c>
      <c r="J230" s="453">
        <f ca="1">I230/'PLANILHA ORÇAMENTÁRIA'!$L$377</f>
        <v>1.7230628545774706E-5</v>
      </c>
      <c r="K230" s="453">
        <f t="shared" ca="1" si="31"/>
        <v>0.99981670986162519</v>
      </c>
      <c r="L230" s="434" t="str">
        <f t="shared" ca="1" si="29"/>
        <v>C</v>
      </c>
      <c r="M230" s="447" t="str">
        <f t="shared" ca="1" si="32"/>
        <v>FORNECIMENTO E ASSENTAMENTO DE TUBO PVC RÍGIDO, DRENAGEM/PLUVIAL, PBV - SÉRIE NORMAL, DN 100 MM (4"), INCLUSIVE CONEXÕES</v>
      </c>
      <c r="N230" s="448" t="e">
        <f>UPPER(#REF!)</f>
        <v>#REF!</v>
      </c>
      <c r="O230" s="448" t="str">
        <f t="shared" ca="1" si="33"/>
        <v>M</v>
      </c>
      <c r="P230" s="448" t="str">
        <f t="shared" ca="1" si="34"/>
        <v/>
      </c>
    </row>
    <row r="231" spans="3:16" ht="15">
      <c r="C231" s="449">
        <v>2003117</v>
      </c>
      <c r="D231" s="450" t="str">
        <f ca="1">VLOOKUP($C231,'PLANILHA ORÇAMENTÁRIA'!$D:$M,2,0)</f>
        <v>SICRO 3</v>
      </c>
      <c r="E231" s="451" t="str">
        <f ca="1">VLOOKUP($C231,'PLANILHA ORÇAMENTÁRIA'!$D:$M,3,0)</f>
        <v>ENTRADA PARA DESCIDA D'ÁGUA - EDA 02 B - AREIA E BRITA COMERCIAIS</v>
      </c>
      <c r="F231" s="450" t="str">
        <f ca="1">VLOOKUP($C231,'PLANILHA ORÇAMENTÁRIA'!$D:$M,4,0)</f>
        <v>UN</v>
      </c>
      <c r="G231" s="452">
        <f ca="1">SUMIF('PLANILHA ORÇAMENTÁRIA'!$D$17:$D$376,'CURVA ABC'!C231,'PLANILHA ORÇAMENTÁRIA'!$H$17:$H$376)</f>
        <v>2</v>
      </c>
      <c r="H231" s="445">
        <f ca="1">VLOOKUP($C231,'PLANILHA ORÇAMENTÁRIA'!$D:$M,8,0)</f>
        <v>370.88</v>
      </c>
      <c r="I231" s="445">
        <f t="shared" ca="1" si="30"/>
        <v>741.76</v>
      </c>
      <c r="J231" s="453">
        <f ca="1">I231/'PLANILHA ORÇAMENTÁRIA'!$L$377</f>
        <v>1.5779975344297605E-5</v>
      </c>
      <c r="K231" s="453">
        <f t="shared" ca="1" si="31"/>
        <v>0.99983248983696948</v>
      </c>
      <c r="L231" s="434" t="str">
        <f t="shared" ca="1" si="29"/>
        <v>C</v>
      </c>
      <c r="M231" s="447" t="str">
        <f t="shared" ca="1" si="32"/>
        <v>ENTRADA PARA DESCIDA D'ÁGUA - EDA 02 B - AREIA E BRITA COMERCIAIS</v>
      </c>
      <c r="N231" s="448" t="e">
        <f>UPPER(#REF!)</f>
        <v>#REF!</v>
      </c>
      <c r="O231" s="448" t="str">
        <f t="shared" ca="1" si="33"/>
        <v>UN</v>
      </c>
      <c r="P231" s="448" t="str">
        <f t="shared" ca="1" si="34"/>
        <v/>
      </c>
    </row>
    <row r="232" spans="3:16" ht="15">
      <c r="C232" s="449" t="s">
        <v>46548</v>
      </c>
      <c r="D232" s="450" t="str">
        <f ca="1">VLOOKUP($C232,'PLANILHA ORÇAMENTÁRIA'!$D:$M,2,0)</f>
        <v>SUDECAP</v>
      </c>
      <c r="E232" s="451" t="str">
        <f ca="1">VLOOKUP($C232,'PLANILHA ORÇAMENTÁRIA'!$D:$M,3,0)</f>
        <v>ANÁLISE GRANULOMETRICA DE SOLOS POR PENEIRAMENTO E SEDIMENTAÇÃO (NBR 7181:2016)</v>
      </c>
      <c r="F232" s="450" t="str">
        <f ca="1">VLOOKUP($C232,'PLANILHA ORÇAMENTÁRIA'!$D:$M,4,0)</f>
        <v>UN</v>
      </c>
      <c r="G232" s="452">
        <f ca="1">SUMIF('PLANILHA ORÇAMENTÁRIA'!$D$17:$D$376,'CURVA ABC'!C232,'PLANILHA ORÇAMENTÁRIA'!$H$17:$H$376)</f>
        <v>4</v>
      </c>
      <c r="H232" s="445">
        <f ca="1">VLOOKUP($C232,'PLANILHA ORÇAMENTÁRIA'!$D:$M,8,0)</f>
        <v>183.98</v>
      </c>
      <c r="I232" s="445">
        <f t="shared" ca="1" si="30"/>
        <v>735.92</v>
      </c>
      <c r="J232" s="453">
        <f ca="1">I232/'PLANILHA ORÇAMENTÁRIA'!$L$377</f>
        <v>1.5655736970685255E-5</v>
      </c>
      <c r="K232" s="453">
        <f t="shared" ca="1" si="31"/>
        <v>0.99984814557394019</v>
      </c>
      <c r="L232" s="434" t="str">
        <f t="shared" ca="1" si="29"/>
        <v>C</v>
      </c>
      <c r="M232" s="447" t="str">
        <f t="shared" ca="1" si="32"/>
        <v>ANÁLISE GRANULOMETRICA DE SOLOS POR PENEIRAMENTO E SEDIMENTAÇÃO (NBR 7181:2016)</v>
      </c>
      <c r="N232" s="448" t="e">
        <f>UPPER(#REF!)</f>
        <v>#REF!</v>
      </c>
      <c r="O232" s="448" t="str">
        <f t="shared" ca="1" si="33"/>
        <v>UN</v>
      </c>
      <c r="P232" s="448" t="str">
        <f t="shared" ca="1" si="34"/>
        <v/>
      </c>
    </row>
    <row r="233" spans="3:16" ht="41.25">
      <c r="C233" s="449" t="s">
        <v>3451</v>
      </c>
      <c r="D233" s="450" t="str">
        <f ca="1">VLOOKUP($C233,'PLANILHA ORÇAMENTÁRIA'!$D:$M,2,0)</f>
        <v>SEINFRA-MG</v>
      </c>
      <c r="E233" s="451" t="str">
        <f ca="1">VLOOKUP($C233,'PLANILHA ORÇAMENTÁRIA'!$D:$M,3,0)</f>
        <v>REMOÇÃO MANUAL DE PADRÃO DE ENTRADA DE ENERGIA, COM REAPROVEITAMENTO, INCLUSIVE AFASTAMENTO E EMPILHAMENTO, EXCLUSIVE TRANSPORTE E RETIRADA DO MATERIAL REMOVIDO NÃO REAPROVEITÁVEL</v>
      </c>
      <c r="F233" s="450" t="str">
        <f ca="1">VLOOKUP($C233,'PLANILHA ORÇAMENTÁRIA'!$D:$M,4,0)</f>
        <v>UN</v>
      </c>
      <c r="G233" s="452">
        <f ca="1">SUMIF('PLANILHA ORÇAMENTÁRIA'!$D$17:$D$376,'CURVA ABC'!C233,'PLANILHA ORÇAMENTÁRIA'!$H$17:$H$376)</f>
        <v>2</v>
      </c>
      <c r="H233" s="445">
        <f ca="1">VLOOKUP($C233,'PLANILHA ORÇAMENTÁRIA'!$D:$M,8,0)</f>
        <v>342.75</v>
      </c>
      <c r="I233" s="445">
        <f t="shared" ca="1" si="30"/>
        <v>685.5</v>
      </c>
      <c r="J233" s="453">
        <f ca="1">I233/'PLANILHA ORÇAMENTÁRIA'!$L$377</f>
        <v>1.4583117313573136E-5</v>
      </c>
      <c r="K233" s="453">
        <f t="shared" ca="1" si="31"/>
        <v>0.99986272869125381</v>
      </c>
      <c r="L233" s="434" t="str">
        <f t="shared" ca="1" si="29"/>
        <v>C</v>
      </c>
      <c r="M233" s="447" t="str">
        <f t="shared" ca="1" si="32"/>
        <v>REMOÇÃO MANUAL DE PADRÃO DE ENTRADA DE ENERGIA, COM REAPROVEITAMENTO, INCLUSIVE AFASTAMENTO E EMPILHAMENTO, EXCLUSIVE TRANSPORTE E RETIRADA DO MATERIAL REMOVIDO NÃO REAPROVEITÁVEL</v>
      </c>
      <c r="N233" s="448" t="e">
        <f>UPPER(#REF!)</f>
        <v>#REF!</v>
      </c>
      <c r="O233" s="448" t="str">
        <f t="shared" ca="1" si="33"/>
        <v>UN</v>
      </c>
      <c r="P233" s="448" t="str">
        <f t="shared" ca="1" si="34"/>
        <v/>
      </c>
    </row>
    <row r="234" spans="3:16" ht="15">
      <c r="C234" s="449">
        <v>65000012</v>
      </c>
      <c r="D234" s="450" t="str">
        <f ca="1">VLOOKUP($C234,'PLANILHA ORÇAMENTÁRIA'!$D:$M,2,0)</f>
        <v>COPASA</v>
      </c>
      <c r="E234" s="451" t="str">
        <f ca="1">VLOOKUP($C234,'PLANILHA ORÇAMENTÁRIA'!$D:$M,3,0)</f>
        <v>SINALIZACAO NOTURNA - FORNECIMENTO E INSTALACAO</v>
      </c>
      <c r="F234" s="450" t="str">
        <f ca="1">VLOOKUP($C234,'PLANILHA ORÇAMENTÁRIA'!$D:$M,4,0)</f>
        <v>UN</v>
      </c>
      <c r="G234" s="452">
        <f ca="1">SUMIF('PLANILHA ORÇAMENTÁRIA'!$D$17:$D$376,'CURVA ABC'!C234,'PLANILHA ORÇAMENTÁRIA'!$H$17:$H$376)</f>
        <v>200</v>
      </c>
      <c r="H234" s="445">
        <f ca="1">VLOOKUP($C234,'PLANILHA ORÇAMENTÁRIA'!$D:$M,8,0)</f>
        <v>3.53</v>
      </c>
      <c r="I234" s="445">
        <f t="shared" ca="1" si="30"/>
        <v>706</v>
      </c>
      <c r="J234" s="453">
        <f ca="1">I234/'PLANILHA ORÇAMENTÁRIA'!$L$377</f>
        <v>1.5019228042863069E-5</v>
      </c>
      <c r="K234" s="453">
        <f t="shared" ca="1" si="31"/>
        <v>0.99987774791929662</v>
      </c>
      <c r="L234" s="434" t="str">
        <f t="shared" ca="1" si="29"/>
        <v>C</v>
      </c>
      <c r="M234" s="447" t="str">
        <f t="shared" ca="1" si="32"/>
        <v>SINALIZACAO NOTURNA - FORNECIMENTO E INSTALACAO</v>
      </c>
      <c r="N234" s="448" t="e">
        <f>UPPER(#REF!)</f>
        <v>#REF!</v>
      </c>
      <c r="O234" s="448" t="str">
        <f t="shared" ca="1" si="33"/>
        <v>UN</v>
      </c>
      <c r="P234" s="448" t="str">
        <f t="shared" ca="1" si="34"/>
        <v>ERRO</v>
      </c>
    </row>
    <row r="235" spans="3:16" ht="27.75">
      <c r="C235" s="449" t="s">
        <v>117</v>
      </c>
      <c r="D235" s="450" t="str">
        <f ca="1">VLOOKUP($C235,'PLANILHA ORÇAMENTÁRIA'!$D:$M,2,0)</f>
        <v>SEINFRA-MG</v>
      </c>
      <c r="E235" s="451" t="str">
        <f ca="1">VLOOKUP($C235,'PLANILHA ORÇAMENTÁRIA'!$D:$M,3,0)</f>
        <v>DEMOLIÇÃO MECANIZADA DE CONCRETO, SEM ARMAÇÃO, COM EQUIPAMENTO ELÉTRICO, INCLUSIVE AFASTAMENTO E EMPILHAMENTO, EXCLUSIVE TRANSPORTE E RETIRADA DO MATERIAL DEMOLIDO</v>
      </c>
      <c r="F235" s="450" t="str">
        <f ca="1">VLOOKUP($C235,'PLANILHA ORÇAMENTÁRIA'!$D:$M,4,0)</f>
        <v>M3</v>
      </c>
      <c r="G235" s="452">
        <f ca="1">SUMIF('PLANILHA ORÇAMENTÁRIA'!$D$17:$D$376,'CURVA ABC'!C235,'PLANILHA ORÇAMENTÁRIA'!$H$17:$H$376)</f>
        <v>3.1751999999999998</v>
      </c>
      <c r="H235" s="445">
        <f ca="1">VLOOKUP($C235,'PLANILHA ORÇAMENTÁRIA'!$D:$M,8,0)</f>
        <v>210.6</v>
      </c>
      <c r="I235" s="445">
        <f t="shared" ca="1" si="30"/>
        <v>668.7</v>
      </c>
      <c r="J235" s="453">
        <f ca="1">I235/'PLANILHA ORÇAMENTÁRIA'!$L$377</f>
        <v>1.4225719252496509E-5</v>
      </c>
      <c r="K235" s="453">
        <f t="shared" ca="1" si="31"/>
        <v>0.99989197363854909</v>
      </c>
      <c r="L235" s="434" t="str">
        <f t="shared" ca="1" si="29"/>
        <v>C</v>
      </c>
      <c r="M235" s="447" t="str">
        <f t="shared" ca="1" si="32"/>
        <v>DEMOLIÇÃO MECANIZADA DE CONCRETO, SEM ARMAÇÃO, COM EQUIPAMENTO ELÉTRICO, INCLUSIVE AFASTAMENTO E EMPILHAMENTO, EXCLUSIVE TRANSPORTE E RETIRADA DO MATERIAL DEMOLIDO</v>
      </c>
      <c r="N235" s="448" t="e">
        <f>UPPER(#REF!)</f>
        <v>#REF!</v>
      </c>
      <c r="O235" s="448" t="str">
        <f t="shared" ca="1" si="33"/>
        <v>M3</v>
      </c>
      <c r="P235" s="448" t="str">
        <f t="shared" ca="1" si="34"/>
        <v/>
      </c>
    </row>
    <row r="236" spans="3:16" ht="27.75">
      <c r="C236" s="449">
        <v>65000008</v>
      </c>
      <c r="D236" s="450" t="str">
        <f ca="1">VLOOKUP($C236,'PLANILHA ORÇAMENTÁRIA'!$D:$M,2,0)</f>
        <v>COPASA</v>
      </c>
      <c r="E236" s="451" t="str">
        <f ca="1">VLOOKUP($C236,'PLANILHA ORÇAMENTÁRIA'!$D:$M,3,0)</f>
        <v>SINALIZACAO - PLACA DE DISTANCIA DE OBRAS CONFORME PADRAO COPASA P.066 - FORNECIMENTO E MOVIMENTACAO</v>
      </c>
      <c r="F236" s="450" t="str">
        <f ca="1">VLOOKUP($C236,'PLANILHA ORÇAMENTÁRIA'!$D:$M,4,0)</f>
        <v>UN</v>
      </c>
      <c r="G236" s="452">
        <f ca="1">SUMIF('PLANILHA ORÇAMENTÁRIA'!$D$17:$D$376,'CURVA ABC'!C236,'PLANILHA ORÇAMENTÁRIA'!$H$17:$H$376)</f>
        <v>80</v>
      </c>
      <c r="H236" s="445">
        <f ca="1">VLOOKUP($C236,'PLANILHA ORÇAMENTÁRIA'!$D:$M,8,0)</f>
        <v>8.01</v>
      </c>
      <c r="I236" s="445">
        <f t="shared" ca="1" si="30"/>
        <v>640.79999999999995</v>
      </c>
      <c r="J236" s="453">
        <f ca="1">I236/'PLANILHA ORÇAMENTÁRIA'!$L$377</f>
        <v>1.3632183186779963E-5</v>
      </c>
      <c r="K236" s="453">
        <f t="shared" ca="1" si="31"/>
        <v>0.99990560582173582</v>
      </c>
      <c r="L236" s="434" t="str">
        <f t="shared" ca="1" si="29"/>
        <v>C</v>
      </c>
      <c r="M236" s="447" t="str">
        <f t="shared" ca="1" si="32"/>
        <v>SINALIZACAO - PLACA DE DISTANCIA DE OBRAS CONFORME PADRAO COPASA P.066 - FORNECIMENTO E MOVIMENTACAO</v>
      </c>
      <c r="N236" s="448" t="e">
        <f>UPPER(#REF!)</f>
        <v>#REF!</v>
      </c>
      <c r="O236" s="448" t="str">
        <f t="shared" ca="1" si="33"/>
        <v>UN</v>
      </c>
      <c r="P236" s="448" t="str">
        <f t="shared" ca="1" si="34"/>
        <v/>
      </c>
    </row>
    <row r="237" spans="3:16" ht="27.75">
      <c r="C237" s="449" t="s">
        <v>43507</v>
      </c>
      <c r="D237" s="450" t="str">
        <f ca="1">VLOOKUP($C237,'PLANILHA ORÇAMENTÁRIA'!$D:$M,2,0)</f>
        <v>EXTRA</v>
      </c>
      <c r="E237" s="451" t="str">
        <f ca="1">VLOOKUP($C237,'PLANILHA ORÇAMENTÁRIA'!$D:$M,3,0)</f>
        <v>FABRICAÇÃO DE ESCAMA DE CONCRETO ARMADO PARA SOLO REFORÇADO COM FITA METÁLICA - 2 A 5 LIGAÇÕES - AREIA E BRITA COMERCIAIS</v>
      </c>
      <c r="F237" s="450" t="str">
        <f ca="1">VLOOKUP($C237,'PLANILHA ORÇAMENTÁRIA'!$D:$M,4,0)</f>
        <v>M</v>
      </c>
      <c r="G237" s="452">
        <f ca="1">SUMIF('PLANILHA ORÇAMENTÁRIA'!$D$17:$D$376,'CURVA ABC'!C237,'PLANILHA ORÇAMENTÁRIA'!$H$17:$H$376)</f>
        <v>0.79600000000000004</v>
      </c>
      <c r="H237" s="445">
        <f ca="1">VLOOKUP($C237,'PLANILHA ORÇAMENTÁRIA'!$D:$M,8,0)</f>
        <v>794.5</v>
      </c>
      <c r="I237" s="445">
        <f t="shared" ca="1" si="30"/>
        <v>632.41999999999996</v>
      </c>
      <c r="J237" s="453">
        <f ca="1">I237/'PLANILHA ORÇAMENTÁRIA'!$L$377</f>
        <v>1.3453909630123882E-5</v>
      </c>
      <c r="K237" s="453">
        <f t="shared" ca="1" si="31"/>
        <v>0.99991905973136597</v>
      </c>
      <c r="L237" s="434" t="str">
        <f t="shared" ca="1" si="29"/>
        <v>C</v>
      </c>
      <c r="M237" s="447" t="str">
        <f t="shared" ca="1" si="32"/>
        <v>FABRICAÇÃO DE ESCAMA DE CONCRETO ARMADO PARA SOLO REFORÇADO COM FITA METÁLICA - 2 A 5 LIGAÇÕES - AREIA E BRITA COMERCIAIS</v>
      </c>
      <c r="N237" s="448" t="e">
        <f>UPPER(#REF!)</f>
        <v>#REF!</v>
      </c>
      <c r="O237" s="448" t="str">
        <f t="shared" ca="1" si="33"/>
        <v>M</v>
      </c>
      <c r="P237" s="448" t="str">
        <f t="shared" ca="1" si="34"/>
        <v/>
      </c>
    </row>
    <row r="238" spans="3:16" ht="27.75">
      <c r="C238" s="449">
        <v>5213864</v>
      </c>
      <c r="D238" s="450" t="str">
        <f ca="1">VLOOKUP($C238,'PLANILHA ORÇAMENTÁRIA'!$D:$M,2,0)</f>
        <v>SICRO 3</v>
      </c>
      <c r="E238" s="451" t="str">
        <f ca="1">VLOOKUP($C238,'PLANILHA ORÇAMENTÁRIA'!$D:$M,3,0)</f>
        <v>SUPORTE METÁLICO GALVANIZADO PARA PLACA DE ADVERTÊNCIA OU REGULAMENTAÇÃO - LADO OU DIÂMETRO DE 0,80 M - FORNECIMENTO E IMPLANTAÇÃO</v>
      </c>
      <c r="F238" s="450" t="str">
        <f ca="1">VLOOKUP($C238,'PLANILHA ORÇAMENTÁRIA'!$D:$M,4,0)</f>
        <v>UN</v>
      </c>
      <c r="G238" s="452">
        <f ca="1">SUMIF('PLANILHA ORÇAMENTÁRIA'!$D$17:$D$376,'CURVA ABC'!C238,'PLANILHA ORÇAMENTÁRIA'!$H$17:$H$376)</f>
        <v>1</v>
      </c>
      <c r="H238" s="445">
        <f ca="1">VLOOKUP($C238,'PLANILHA ORÇAMENTÁRIA'!$D:$M,8,0)</f>
        <v>615.9</v>
      </c>
      <c r="I238" s="445">
        <f t="shared" ca="1" si="30"/>
        <v>615.9</v>
      </c>
      <c r="J238" s="453">
        <f ca="1">I238/'PLANILHA ORÇAMENTÁRIA'!$L$377</f>
        <v>1.3102468203398533E-5</v>
      </c>
      <c r="K238" s="453">
        <f t="shared" ca="1" si="31"/>
        <v>0.99993216219956937</v>
      </c>
      <c r="L238" s="434" t="str">
        <f t="shared" ca="1" si="29"/>
        <v>C</v>
      </c>
      <c r="M238" s="447" t="str">
        <f t="shared" ca="1" si="32"/>
        <v>SUPORTE METÁLICO GALVANIZADO PARA PLACA DE ADVERTÊNCIA OU REGULAMENTAÇÃO - LADO OU DIÂMETRO DE 0,80 M - FORNECIMENTO E IMPLANTAÇÃO</v>
      </c>
      <c r="N238" s="448" t="e">
        <f>UPPER(#REF!)</f>
        <v>#REF!</v>
      </c>
      <c r="O238" s="448" t="str">
        <f t="shared" ca="1" si="33"/>
        <v>UN</v>
      </c>
      <c r="P238" s="448" t="str">
        <f t="shared" ca="1" si="34"/>
        <v/>
      </c>
    </row>
    <row r="239" spans="3:16" ht="27.75">
      <c r="C239" s="449" t="s">
        <v>3748</v>
      </c>
      <c r="D239" s="450" t="str">
        <f ca="1">VLOOKUP($C239,'PLANILHA ORÇAMENTÁRIA'!$D:$M,2,0)</f>
        <v>SEINFRA-MG</v>
      </c>
      <c r="E239" s="451" t="str">
        <f ca="1">VLOOKUP($C239,'PLANILHA ORÇAMENTÁRIA'!$D:$M,3,0)</f>
        <v>FORNECIMENTO DE CONCRETO NÃO ESTRUTURAL, PREPARADO EM OBRA COM BETONEIRA, COM FCK 15MPA, INCLUSIVE LANÇAMENTO, ADENSAMENTO E ACABAMENTO</v>
      </c>
      <c r="F239" s="450" t="str">
        <f ca="1">VLOOKUP($C239,'PLANILHA ORÇAMENTÁRIA'!$D:$M,4,0)</f>
        <v>M3</v>
      </c>
      <c r="G239" s="452">
        <f ca="1">SUMIF('PLANILHA ORÇAMENTÁRIA'!$D$17:$D$376,'CURVA ABC'!C239,'PLANILHA ORÇAMENTÁRIA'!$H$17:$H$376)</f>
        <v>0.60901550506570168</v>
      </c>
      <c r="H239" s="445">
        <f ca="1">VLOOKUP($C239,'PLANILHA ORÇAMENTÁRIA'!$D:$M,8,0)</f>
        <v>913.15</v>
      </c>
      <c r="I239" s="445">
        <f t="shared" ca="1" si="30"/>
        <v>556.12</v>
      </c>
      <c r="J239" s="453">
        <f ca="1">I239/'PLANILHA ORÇAMENTÁRIA'!$L$377</f>
        <v>1.1830726769400864E-5</v>
      </c>
      <c r="K239" s="453">
        <f t="shared" ca="1" si="31"/>
        <v>0.99994399292633873</v>
      </c>
      <c r="L239" s="434" t="str">
        <f t="shared" ca="1" si="29"/>
        <v>C</v>
      </c>
      <c r="M239" s="447" t="str">
        <f t="shared" ca="1" si="32"/>
        <v>FORNECIMENTO DE CONCRETO NÃO ESTRUTURAL, PREPARADO EM OBRA COM BETONEIRA, COM FCK 15MPA, INCLUSIVE LANÇAMENTO, ADENSAMENTO E ACABAMENTO</v>
      </c>
      <c r="N239" s="448" t="e">
        <f>UPPER(#REF!)</f>
        <v>#REF!</v>
      </c>
      <c r="O239" s="448" t="str">
        <f t="shared" ca="1" si="33"/>
        <v>M3</v>
      </c>
      <c r="P239" s="448" t="str">
        <f t="shared" ca="1" si="34"/>
        <v/>
      </c>
    </row>
    <row r="240" spans="3:16" ht="15">
      <c r="C240" s="449">
        <v>65000014</v>
      </c>
      <c r="D240" s="450" t="str">
        <f ca="1">VLOOKUP($C240,'PLANILHA ORÇAMENTÁRIA'!$D:$M,2,0)</f>
        <v>COPASA</v>
      </c>
      <c r="E240" s="451" t="str">
        <f ca="1">VLOOKUP($C240,'PLANILHA ORÇAMENTÁRIA'!$D:$M,3,0)</f>
        <v>TRAVESSIA PARA VEICULOS EM CHAPA DE ACO FORNECIMENTO E POSICIONAMENTO</v>
      </c>
      <c r="F240" s="450" t="str">
        <f ca="1">VLOOKUP($C240,'PLANILHA ORÇAMENTÁRIA'!$D:$M,4,0)</f>
        <v>M2</v>
      </c>
      <c r="G240" s="452">
        <f ca="1">SUMIF('PLANILHA ORÇAMENTÁRIA'!$D$17:$D$376,'CURVA ABC'!C240,'PLANILHA ORÇAMENTÁRIA'!$H$17:$H$376)</f>
        <v>30</v>
      </c>
      <c r="H240" s="445">
        <f ca="1">VLOOKUP($C240,'PLANILHA ORÇAMENTÁRIA'!$D:$M,8,0)</f>
        <v>16.61</v>
      </c>
      <c r="I240" s="445">
        <f t="shared" ca="1" si="30"/>
        <v>498.3</v>
      </c>
      <c r="J240" s="453">
        <f ca="1">I240/'PLANILHA ORÇAMENTÁRIA'!$L$377</f>
        <v>1.0600681775862135E-5</v>
      </c>
      <c r="K240" s="453">
        <f t="shared" ca="1" si="31"/>
        <v>0.99995459360811456</v>
      </c>
      <c r="L240" s="434" t="str">
        <f t="shared" ca="1" si="29"/>
        <v>C</v>
      </c>
      <c r="M240" s="447" t="str">
        <f t="shared" ca="1" si="32"/>
        <v>TRAVESSIA PARA VEICULOS EM CHAPA DE ACO FORNECIMENTO E POSICIONAMENTO</v>
      </c>
      <c r="N240" s="448" t="e">
        <f>UPPER(#REF!)</f>
        <v>#REF!</v>
      </c>
      <c r="O240" s="448" t="str">
        <f t="shared" ca="1" si="33"/>
        <v>M2</v>
      </c>
      <c r="P240" s="448" t="str">
        <f t="shared" ca="1" si="34"/>
        <v/>
      </c>
    </row>
    <row r="241" spans="1:17" ht="15">
      <c r="C241" s="449">
        <v>4805749</v>
      </c>
      <c r="D241" s="450" t="str">
        <f ca="1">VLOOKUP($C241,'PLANILHA ORÇAMENTÁRIA'!$D:$M,2,0)</f>
        <v>SICRO 3</v>
      </c>
      <c r="E241" s="451" t="str">
        <f ca="1">VLOOKUP($C241,'PLANILHA ORÇAMENTÁRIA'!$D:$M,3,0)</f>
        <v>ESCAVAÇÃO MANUAL DE VALA EM MATERIAL DE 1ª CATEGORIA</v>
      </c>
      <c r="F241" s="450" t="str">
        <f ca="1">VLOOKUP($C241,'PLANILHA ORÇAMENTÁRIA'!$D:$M,4,0)</f>
        <v>M³</v>
      </c>
      <c r="G241" s="452">
        <f ca="1">SUMIF('PLANILHA ORÇAMENTÁRIA'!$D$17:$D$376,'CURVA ABC'!C241,'PLANILHA ORÇAMENTÁRIA'!$H$17:$H$376)</f>
        <v>5.0733999999999995</v>
      </c>
      <c r="H241" s="445">
        <f ca="1">VLOOKUP($C241,'PLANILHA ORÇAMENTÁRIA'!$D:$M,8,0)</f>
        <v>90.26</v>
      </c>
      <c r="I241" s="445">
        <f t="shared" ca="1" si="30"/>
        <v>457.93</v>
      </c>
      <c r="J241" s="453">
        <f ca="1">I241/'PLANILHA ORÇAMENTÁRIA'!$L$377</f>
        <v>9.7418627445726419E-6</v>
      </c>
      <c r="K241" s="453">
        <f t="shared" ca="1" si="31"/>
        <v>0.99996433547085917</v>
      </c>
      <c r="L241" s="434" t="str">
        <f t="shared" ca="1" si="29"/>
        <v>C</v>
      </c>
      <c r="M241" s="447" t="str">
        <f t="shared" ca="1" si="32"/>
        <v>ESCAVAÇÃO MANUAL DE VALA EM MATERIAL DE 1ª CATEGORIA</v>
      </c>
      <c r="N241" s="448" t="e">
        <f>UPPER(#REF!)</f>
        <v>#REF!</v>
      </c>
      <c r="O241" s="448" t="str">
        <f t="shared" ca="1" si="33"/>
        <v>M³</v>
      </c>
      <c r="P241" s="448" t="str">
        <f t="shared" ca="1" si="34"/>
        <v/>
      </c>
    </row>
    <row r="242" spans="1:17" ht="15">
      <c r="C242" s="449">
        <v>5213667</v>
      </c>
      <c r="D242" s="450" t="str">
        <f ca="1">VLOOKUP($C242,'PLANILHA ORÇAMENTÁRIA'!$D:$M,2,0)</f>
        <v>SICRO 3</v>
      </c>
      <c r="E242" s="451" t="str">
        <f ca="1">VLOOKUP($C242,'PLANILHA ORÇAMENTÁRIA'!$D:$M,3,0)</f>
        <v>REMOÇÃO DA ESTRUTURA DE PÓRTICO METÁLICO</v>
      </c>
      <c r="F242" s="450" t="str">
        <f ca="1">VLOOKUP($C242,'PLANILHA ORÇAMENTÁRIA'!$D:$M,4,0)</f>
        <v>UN</v>
      </c>
      <c r="G242" s="452">
        <f ca="1">SUMIF('PLANILHA ORÇAMENTÁRIA'!$D$17:$D$376,'CURVA ABC'!C242,'PLANILHA ORÇAMENTÁRIA'!$H$17:$H$376)</f>
        <v>1</v>
      </c>
      <c r="H242" s="445">
        <f ca="1">VLOOKUP($C242,'PLANILHA ORÇAMENTÁRIA'!$D:$M,8,0)</f>
        <v>438.02</v>
      </c>
      <c r="I242" s="445">
        <f t="shared" ca="1" si="30"/>
        <v>438.02</v>
      </c>
      <c r="J242" s="453">
        <f ca="1">I242/'PLANILHA ORÇAMENTÁRIA'!$L$377</f>
        <v>9.3183034948086128E-6</v>
      </c>
      <c r="K242" s="453">
        <f t="shared" ca="1" si="31"/>
        <v>0.99997365377435399</v>
      </c>
      <c r="L242" s="434" t="str">
        <f t="shared" ca="1" si="29"/>
        <v>C</v>
      </c>
      <c r="M242" s="447" t="str">
        <f t="shared" ca="1" si="32"/>
        <v>REMOÇÃO DA ESTRUTURA DE PÓRTICO METÁLICO</v>
      </c>
      <c r="N242" s="448" t="e">
        <f>UPPER(#REF!)</f>
        <v>#REF!</v>
      </c>
      <c r="O242" s="448" t="str">
        <f t="shared" ca="1" si="33"/>
        <v>UN</v>
      </c>
      <c r="P242" s="448" t="str">
        <f t="shared" ca="1" si="34"/>
        <v/>
      </c>
    </row>
    <row r="243" spans="1:17" ht="15">
      <c r="C243" s="449" t="s">
        <v>7040</v>
      </c>
      <c r="D243" s="450" t="str">
        <f ca="1">VLOOKUP($C243,'PLANILHA ORÇAMENTÁRIA'!$D:$M,2,0)</f>
        <v>SUDECAP</v>
      </c>
      <c r="E243" s="451" t="str">
        <f ca="1">VLOOKUP($C243,'PLANILHA ORÇAMENTÁRIA'!$D:$M,3,0)</f>
        <v>PLACA 0,50 X 0,50M CHAPA GALVANIZADA 22 CAVALETE METALON 20 X 20</v>
      </c>
      <c r="F243" s="450" t="str">
        <f ca="1">VLOOKUP($C243,'PLANILHA ORÇAMENTÁRIA'!$D:$M,4,0)</f>
        <v>UNMES</v>
      </c>
      <c r="G243" s="452">
        <f ca="1">SUMIF('PLANILHA ORÇAMENTÁRIA'!$D$17:$D$376,'CURVA ABC'!C243,'PLANILHA ORÇAMENTÁRIA'!$H$17:$H$376)</f>
        <v>20</v>
      </c>
      <c r="H243" s="445">
        <f ca="1">VLOOKUP($C243,'PLANILHA ORÇAMENTÁRIA'!$D:$M,8,0)</f>
        <v>19.190000000000001</v>
      </c>
      <c r="I243" s="445">
        <f t="shared" ca="1" si="30"/>
        <v>383.8</v>
      </c>
      <c r="J243" s="453">
        <f ca="1">I243/'PLANILHA ORÇAMENTÁRIA'!$L$377</f>
        <v>8.1648438000720205E-6</v>
      </c>
      <c r="K243" s="453">
        <f t="shared" ca="1" si="31"/>
        <v>0.99998181861815405</v>
      </c>
      <c r="L243" s="434" t="str">
        <f t="shared" ca="1" si="29"/>
        <v>C</v>
      </c>
      <c r="M243" s="447" t="str">
        <f t="shared" ca="1" si="32"/>
        <v>PLACA 0,50 X 0,50M CHAPA GALVANIZADA 22 CAVALETE METALON 20 X 20</v>
      </c>
      <c r="N243" s="448" t="e">
        <f>UPPER(#REF!)</f>
        <v>#REF!</v>
      </c>
      <c r="O243" s="448" t="str">
        <f t="shared" ca="1" si="33"/>
        <v>UNMES</v>
      </c>
      <c r="P243" s="448" t="str">
        <f t="shared" ca="1" si="34"/>
        <v/>
      </c>
    </row>
    <row r="244" spans="1:17" ht="27.75">
      <c r="C244" s="449" t="s">
        <v>10776</v>
      </c>
      <c r="D244" s="450" t="str">
        <f ca="1">VLOOKUP($C244,'PLANILHA ORÇAMENTÁRIA'!$D:$M,2,0)</f>
        <v>SEINFRA-MG</v>
      </c>
      <c r="E244" s="451" t="str">
        <f ca="1">VLOOKUP($C244,'PLANILHA ORÇAMENTÁRIA'!$D:$M,3,0)</f>
        <v>MOBILIZAÇÃO E DESMOBILIZAÇÃO DE EQUIPAMENTO PARA ESTACA TIPO TRADO ROTATIVO (CUSTO VARIÁVEL), EXCLUSIVE CUSTO FIXO DE TRANSPORTE</v>
      </c>
      <c r="F244" s="450" t="str">
        <f ca="1">VLOOKUP($C244,'PLANILHA ORÇAMENTÁRIA'!$D:$M,4,0)</f>
        <v>KM</v>
      </c>
      <c r="G244" s="452">
        <f ca="1">SUMIF('PLANILHA ORÇAMENTÁRIA'!$D$17:$D$376,'CURVA ABC'!C244,'PLANILHA ORÇAMENTÁRIA'!$H$17:$H$376)</f>
        <v>10</v>
      </c>
      <c r="H244" s="445">
        <f ca="1">VLOOKUP($C244,'PLANILHA ORÇAMENTÁRIA'!$D:$M,8,0)</f>
        <v>24.57</v>
      </c>
      <c r="I244" s="445">
        <f t="shared" ca="1" si="30"/>
        <v>245.7</v>
      </c>
      <c r="J244" s="453">
        <f ca="1">I244/'PLANILHA ORÇAMENTÁRIA'!$L$377</f>
        <v>5.2269466432456885E-6</v>
      </c>
      <c r="K244" s="453">
        <f t="shared" ca="1" si="31"/>
        <v>0.99998704556479734</v>
      </c>
      <c r="L244" s="434" t="str">
        <f t="shared" ca="1" si="29"/>
        <v>C</v>
      </c>
      <c r="M244" s="447" t="str">
        <f t="shared" ca="1" si="32"/>
        <v>MOBILIZAÇÃO E DESMOBILIZAÇÃO DE EQUIPAMENTO PARA ESTACA TIPO TRADO ROTATIVO (CUSTO VARIÁVEL), EXCLUSIVE CUSTO FIXO DE TRANSPORTE</v>
      </c>
      <c r="N244" s="448" t="e">
        <f>UPPER(#REF!)</f>
        <v>#REF!</v>
      </c>
      <c r="O244" s="448" t="str">
        <f t="shared" ca="1" si="33"/>
        <v>KM</v>
      </c>
      <c r="P244" s="448" t="str">
        <f t="shared" ca="1" si="34"/>
        <v/>
      </c>
    </row>
    <row r="245" spans="1:17" ht="15">
      <c r="C245" s="119" t="s">
        <v>43508</v>
      </c>
      <c r="D245" s="450" t="str">
        <f ca="1">VLOOKUP($C245,'PLANILHA ORÇAMENTÁRIA'!$D:$M,2,0)</f>
        <v>EXTRA</v>
      </c>
      <c r="E245" s="451" t="str">
        <f ca="1">VLOOKUP($C245,'PLANILHA ORÇAMENTÁRIA'!$D:$M,3,0)</f>
        <v>ENSAIO DE MASSA ESPECIFICA - IN SITU - METODO FRASCO DE AREIA - SOLOS</v>
      </c>
      <c r="F245" s="450" t="str">
        <f ca="1">VLOOKUP($C245,'PLANILHA ORÇAMENTÁRIA'!$D:$M,4,0)</f>
        <v>UN</v>
      </c>
      <c r="G245" s="452">
        <f ca="1">SUMIF('PLANILHA ORÇAMENTÁRIA'!$D$17:$D$376,'CURVA ABC'!C245,'PLANILHA ORÇAMENTÁRIA'!$H$17:$H$376)</f>
        <v>5</v>
      </c>
      <c r="H245" s="445">
        <f ca="1">VLOOKUP($C245,'PLANILHA ORÇAMENTÁRIA'!$D:$M,8,0)</f>
        <v>48.81</v>
      </c>
      <c r="I245" s="445">
        <f t="shared" ca="1" si="30"/>
        <v>244.05</v>
      </c>
      <c r="J245" s="453">
        <f ca="1">I245/'PLANILHA ORÇAMENTÁRIA'!$L$377</f>
        <v>5.1918450479613769E-6</v>
      </c>
      <c r="K245" s="453">
        <f t="shared" ca="1" si="31"/>
        <v>0.99999223740984533</v>
      </c>
      <c r="L245" s="434" t="str">
        <f t="shared" ca="1" si="29"/>
        <v>C</v>
      </c>
      <c r="M245" s="447" t="str">
        <f t="shared" ca="1" si="32"/>
        <v>ENSAIO DE MASSA ESPECIFICA - IN SITU - METODO FRASCO DE AREIA - SOLOS</v>
      </c>
      <c r="N245" s="448" t="e">
        <f>UPPER(#REF!)</f>
        <v>#REF!</v>
      </c>
      <c r="O245" s="448" t="str">
        <f t="shared" ca="1" si="33"/>
        <v>UN</v>
      </c>
      <c r="P245" s="448" t="str">
        <f t="shared" ca="1" si="34"/>
        <v/>
      </c>
    </row>
    <row r="246" spans="1:17" ht="15">
      <c r="C246" s="449">
        <v>65000010</v>
      </c>
      <c r="D246" s="450" t="str">
        <f ca="1">VLOOKUP($C246,'PLANILHA ORÇAMENTÁRIA'!$D:$M,2,0)</f>
        <v>COPASA</v>
      </c>
      <c r="E246" s="451" t="str">
        <f ca="1">VLOOKUP($C246,'PLANILHA ORÇAMENTÁRIA'!$D:$M,3,0)</f>
        <v>SINALIZACAO - CONE CONFORME PADRAO COPASA P.065 FORNECIMENTO E MOVIMENTACAO</v>
      </c>
      <c r="F246" s="450" t="str">
        <f ca="1">VLOOKUP($C246,'PLANILHA ORÇAMENTÁRIA'!$D:$M,4,0)</f>
        <v>UN</v>
      </c>
      <c r="G246" s="452">
        <f ca="1">SUMIF('PLANILHA ORÇAMENTÁRIA'!$D$17:$D$376,'CURVA ABC'!C246,'PLANILHA ORÇAMENTÁRIA'!$H$17:$H$376)</f>
        <v>80</v>
      </c>
      <c r="H246" s="445">
        <f ca="1">VLOOKUP($C246,'PLANILHA ORÇAMENTÁRIA'!$D:$M,8,0)</f>
        <v>1.56</v>
      </c>
      <c r="I246" s="445">
        <f t="shared" ca="1" si="30"/>
        <v>124.8</v>
      </c>
      <c r="J246" s="453">
        <f ca="1">I246/'PLANILHA ORÇAMENTÁRIA'!$L$377</f>
        <v>2.654957025140667E-6</v>
      </c>
      <c r="K246" s="453">
        <f t="shared" ca="1" si="31"/>
        <v>0.99999489236687045</v>
      </c>
      <c r="L246" s="434" t="str">
        <f t="shared" ca="1" si="29"/>
        <v>C</v>
      </c>
      <c r="M246" s="447" t="str">
        <f t="shared" ca="1" si="32"/>
        <v>SINALIZACAO - CONE CONFORME PADRAO COPASA P.065 FORNECIMENTO E MOVIMENTACAO</v>
      </c>
      <c r="N246" s="448" t="e">
        <f>UPPER(#REF!)</f>
        <v>#REF!</v>
      </c>
      <c r="O246" s="448" t="str">
        <f t="shared" ca="1" si="33"/>
        <v>UN</v>
      </c>
      <c r="P246" s="448" t="str">
        <f t="shared" ca="1" si="34"/>
        <v/>
      </c>
    </row>
    <row r="247" spans="1:17" ht="15">
      <c r="C247" s="449" t="s">
        <v>17180</v>
      </c>
      <c r="D247" s="450" t="str">
        <f ca="1">VLOOKUP($C247,'PLANILHA ORÇAMENTÁRIA'!$D:$M,2,0)</f>
        <v>EXTRA</v>
      </c>
      <c r="E247" s="451" t="str">
        <f ca="1">VLOOKUP($C247,'PLANILHA ORÇAMENTÁRIA'!$D:$M,3,0)</f>
        <v>CAMADA AMORTECEDORA COM PAPEL ALCATROADO (KRAFT)</v>
      </c>
      <c r="F247" s="450" t="str">
        <f ca="1">VLOOKUP($C247,'PLANILHA ORÇAMENTÁRIA'!$D:$M,4,0)</f>
        <v>M²</v>
      </c>
      <c r="G247" s="452">
        <f ca="1">SUMIF('PLANILHA ORÇAMENTÁRIA'!$D$17:$D$376,'CURVA ABC'!C247,'PLANILHA ORÇAMENTÁRIA'!$H$17:$H$376)</f>
        <v>4.29</v>
      </c>
      <c r="H247" s="445">
        <f ca="1">VLOOKUP($C247,'PLANILHA ORÇAMENTÁRIA'!$D:$M,8,0)</f>
        <v>22.59</v>
      </c>
      <c r="I247" s="445">
        <f t="shared" ca="1" si="30"/>
        <v>96.91</v>
      </c>
      <c r="J247" s="453">
        <f ca="1">I247/'PLANILHA ORÇAMENTÁRIA'!$L$377</f>
        <v>2.0616336963652407E-6</v>
      </c>
      <c r="K247" s="453">
        <f t="shared" ca="1" si="31"/>
        <v>0.99999695400056676</v>
      </c>
      <c r="L247" s="434" t="str">
        <f t="shared" ca="1" si="29"/>
        <v>C</v>
      </c>
      <c r="M247" s="447" t="str">
        <f t="shared" ca="1" si="32"/>
        <v>CAMADA AMORTECEDORA COM PAPEL ALCATROADO (KRAFT)</v>
      </c>
      <c r="N247" s="448" t="e">
        <f>UPPER(#REF!)</f>
        <v>#REF!</v>
      </c>
      <c r="O247" s="448" t="str">
        <f t="shared" ca="1" si="33"/>
        <v>M²</v>
      </c>
      <c r="P247" s="448" t="str">
        <f t="shared" ca="1" si="34"/>
        <v/>
      </c>
    </row>
    <row r="248" spans="1:17" ht="15">
      <c r="C248" s="449">
        <v>95602</v>
      </c>
      <c r="D248" s="450" t="str">
        <f ca="1">VLOOKUP($C248,'PLANILHA ORÇAMENTÁRIA'!$D:$M,2,0)</f>
        <v>SINAPI</v>
      </c>
      <c r="E248" s="451" t="str">
        <f ca="1">VLOOKUP($C248,'PLANILHA ORÇAMENTÁRIA'!$D:$M,3,0)</f>
        <v>ARRASAMENTO MECANICO DE ESTACA DE CONCRETO ARMADO, DIAMETROS DE 41 CM A 60 CM. AF_05/2021</v>
      </c>
      <c r="F248" s="450" t="str">
        <f ca="1">VLOOKUP($C248,'PLANILHA ORÇAMENTÁRIA'!$D:$M,4,0)</f>
        <v>UN</v>
      </c>
      <c r="G248" s="452">
        <f ca="1">SUMIF('PLANILHA ORÇAMENTÁRIA'!$D$17:$D$376,'CURVA ABC'!C248,'PLANILHA ORÇAMENTÁRIA'!$H$17:$H$376)</f>
        <v>2</v>
      </c>
      <c r="H248" s="445">
        <f ca="1">VLOOKUP($C248,'PLANILHA ORÇAMENTÁRIA'!$D:$M,8,0)</f>
        <v>37.64</v>
      </c>
      <c r="I248" s="445">
        <f t="shared" ca="1" si="30"/>
        <v>75.28</v>
      </c>
      <c r="J248" s="453">
        <f ca="1">I248/'PLANILHA ORÇAMENTÁRIA'!$L$377</f>
        <v>1.6014836927290819E-6</v>
      </c>
      <c r="K248" s="453">
        <f t="shared" ca="1" si="31"/>
        <v>0.99999855548425953</v>
      </c>
      <c r="L248" s="434" t="str">
        <f t="shared" ca="1" si="29"/>
        <v>C</v>
      </c>
      <c r="M248" s="447" t="str">
        <f t="shared" ca="1" si="32"/>
        <v>ARRASAMENTO MECANICO DE ESTACA DE CONCRETO ARMADO, DIAMETROS DE 41 CM A 60 CM. AF_05/2021</v>
      </c>
      <c r="N248" s="448" t="e">
        <f>UPPER(#REF!)</f>
        <v>#REF!</v>
      </c>
      <c r="O248" s="448" t="str">
        <f t="shared" ca="1" si="33"/>
        <v>UN</v>
      </c>
      <c r="P248" s="448" t="str">
        <f t="shared" ca="1" si="34"/>
        <v/>
      </c>
    </row>
    <row r="249" spans="1:17" ht="15">
      <c r="C249" s="449">
        <v>65000015</v>
      </c>
      <c r="D249" s="450" t="str">
        <f ca="1">VLOOKUP($C249,'PLANILHA ORÇAMENTÁRIA'!$D:$M,2,0)</f>
        <v>COPASA</v>
      </c>
      <c r="E249" s="451" t="str">
        <f ca="1">VLOOKUP($C249,'PLANILHA ORÇAMENTÁRIA'!$D:$M,3,0)</f>
        <v>TRAVESSIA PARA PEDESTRES EM MADEIRA INCLUSIVE GUARDA-CORPO FORNECIMENTO E POSICIONAMENTO</v>
      </c>
      <c r="F249" s="450" t="str">
        <f ca="1">VLOOKUP($C249,'PLANILHA ORÇAMENTÁRIA'!$D:$M,4,0)</f>
        <v>M2</v>
      </c>
      <c r="G249" s="452">
        <f ca="1">SUMIF('PLANILHA ORÇAMENTÁRIA'!$D$17:$D$376,'CURVA ABC'!C249,'PLANILHA ORÇAMENTÁRIA'!$H$17:$H$376)</f>
        <v>7.5</v>
      </c>
      <c r="H249" s="445">
        <f ca="1">VLOOKUP($C249,'PLANILHA ORÇAMENTÁRIA'!$D:$M,8,0)</f>
        <v>5.72</v>
      </c>
      <c r="I249" s="445">
        <f t="shared" ca="1" si="30"/>
        <v>42.9</v>
      </c>
      <c r="J249" s="453">
        <f ca="1">I249/'PLANILHA ORÇAMENTÁRIA'!$L$377</f>
        <v>9.1264147739210432E-7</v>
      </c>
      <c r="K249" s="453">
        <f t="shared" ca="1" si="31"/>
        <v>0.99999946812573692</v>
      </c>
      <c r="L249" s="434" t="str">
        <f t="shared" ca="1" si="29"/>
        <v>C</v>
      </c>
      <c r="M249" s="447" t="str">
        <f t="shared" ca="1" si="32"/>
        <v>TRAVESSIA PARA PEDESTRES EM MADEIRA INCLUSIVE GUARDA-CORPO FORNECIMENTO E POSICIONAMENTO</v>
      </c>
      <c r="N249" s="448" t="e">
        <f>UPPER(#REF!)</f>
        <v>#REF!</v>
      </c>
      <c r="O249" s="448" t="str">
        <f t="shared" ca="1" si="33"/>
        <v>M2</v>
      </c>
      <c r="P249" s="448" t="str">
        <f t="shared" ca="1" si="34"/>
        <v/>
      </c>
    </row>
    <row r="250" spans="1:17" ht="28.5" thickBot="1">
      <c r="C250" s="449" t="s">
        <v>11613</v>
      </c>
      <c r="D250" s="450" t="str">
        <f ca="1">VLOOKUP($C250,'PLANILHA ORÇAMENTÁRIA'!$D:$M,2,0)</f>
        <v>SEINFRA-MG</v>
      </c>
      <c r="E250" s="451" t="str">
        <f ca="1">VLOOKUP($C250,'PLANILHA ORÇAMENTÁRIA'!$D:$M,3,0)</f>
        <v>MOBILIZAÇÃO E DESMOBILIZAÇÃO DE EQUIPAMENTO DE SONDAGEM A PERCUSSÃO COM ENSAIO DE PENETRAÇÃO PADRÃO (SPT) - (CUSTO VARIÁVEL), EXCLUSIVE CUSTO FIXO</v>
      </c>
      <c r="F250" s="450" t="str">
        <f ca="1">VLOOKUP($C250,'PLANILHA ORÇAMENTÁRIA'!$D:$M,4,0)</f>
        <v>KM</v>
      </c>
      <c r="G250" s="452">
        <f ca="1">SUMIF('PLANILHA ORÇAMENTÁRIA'!$D$17:$D$376,'CURVA ABC'!C250,'PLANILHA ORÇAMENTÁRIA'!$H$17:$H$376)</f>
        <v>10</v>
      </c>
      <c r="H250" s="445">
        <f ca="1">VLOOKUP($C250,'PLANILHA ORÇAMENTÁRIA'!$D:$M,8,0)</f>
        <v>2.5</v>
      </c>
      <c r="I250" s="445">
        <f t="shared" ca="1" si="30"/>
        <v>25</v>
      </c>
      <c r="J250" s="453">
        <f ca="1">I250/'PLANILHA ORÇAMENTÁRIA'!$L$377</f>
        <v>5.3184235279260159E-7</v>
      </c>
      <c r="K250" s="453">
        <f t="shared" ca="1" si="31"/>
        <v>0.99999999996808975</v>
      </c>
      <c r="L250" s="434" t="str">
        <f t="shared" ca="1" si="29"/>
        <v>C</v>
      </c>
      <c r="M250" s="447" t="str">
        <f t="shared" ca="1" si="32"/>
        <v>MOBILIZAÇÃO E DESMOBILIZAÇÃO DE EQUIPAMENTO DE SONDAGEM A PERCUSSÃO COM ENSAIO DE PENETRAÇÃO PADRÃO (SPT) - (CUSTO VARIÁVEL), EXCLUSIVE CUSTO FIXO</v>
      </c>
      <c r="N250" s="448" t="e">
        <f>UPPER(#REF!)</f>
        <v>#REF!</v>
      </c>
      <c r="O250" s="448" t="str">
        <f t="shared" ca="1" si="33"/>
        <v>KM</v>
      </c>
      <c r="P250" s="448" t="str">
        <f t="shared" ca="1" si="34"/>
        <v/>
      </c>
    </row>
    <row r="251" spans="1:17" s="112" customFormat="1" ht="15.75" thickBot="1">
      <c r="A251" s="25"/>
      <c r="B251" s="111"/>
      <c r="C251" s="1478" t="s">
        <v>179</v>
      </c>
      <c r="D251" s="1479"/>
      <c r="E251" s="1479"/>
      <c r="F251" s="1479"/>
      <c r="G251" s="1479"/>
      <c r="H251" s="1480"/>
      <c r="I251" s="435">
        <f ca="1">SUM(I12:I250)</f>
        <v>47006410.579999961</v>
      </c>
      <c r="J251" s="436"/>
      <c r="K251" s="437"/>
      <c r="L251" s="789"/>
      <c r="M251" s="788"/>
      <c r="N251" s="454"/>
      <c r="O251" s="454"/>
      <c r="P251" s="448"/>
      <c r="Q251" s="82"/>
    </row>
    <row r="252" spans="1:17" ht="15">
      <c r="C252" s="438"/>
      <c r="D252" s="433"/>
      <c r="E252" s="464"/>
      <c r="F252" s="433"/>
      <c r="G252" s="433"/>
      <c r="H252" s="433"/>
      <c r="I252" s="439">
        <f ca="1">I251-'PLANILHA ORÇAMENTÁRIA'!L377</f>
        <v>-1.5000328421592712E-3</v>
      </c>
      <c r="J252" s="433"/>
      <c r="K252" s="433"/>
      <c r="L252" s="433"/>
      <c r="M252" s="433"/>
      <c r="N252" s="433"/>
      <c r="O252" s="433"/>
      <c r="P252" s="433" t="str">
        <f t="shared" ref="P252" ca="1" si="35">IF(I252&gt;I251,"ERRO","")</f>
        <v/>
      </c>
    </row>
  </sheetData>
  <mergeCells count="14">
    <mergeCell ref="C251:H251"/>
    <mergeCell ref="I9:J9"/>
    <mergeCell ref="C2:L2"/>
    <mergeCell ref="C10:L10"/>
    <mergeCell ref="C3:H4"/>
    <mergeCell ref="L3:L4"/>
    <mergeCell ref="I4:J4"/>
    <mergeCell ref="I8:J8"/>
    <mergeCell ref="L5:L6"/>
    <mergeCell ref="L7:L8"/>
    <mergeCell ref="I5:J5"/>
    <mergeCell ref="I6:J6"/>
    <mergeCell ref="I7:J7"/>
    <mergeCell ref="I3:J3"/>
  </mergeCells>
  <phoneticPr fontId="12" type="noConversion"/>
  <conditionalFormatting sqref="C41">
    <cfRule type="expression" dxfId="20" priority="3">
      <formula>LEN($B41)=1</formula>
    </cfRule>
  </conditionalFormatting>
  <conditionalFormatting sqref="C114">
    <cfRule type="expression" dxfId="19" priority="4">
      <formula>LEN($B114)=1</formula>
    </cfRule>
  </conditionalFormatting>
  <conditionalFormatting sqref="C175">
    <cfRule type="expression" dxfId="18" priority="2">
      <formula>LEN($B175)=1</formula>
    </cfRule>
  </conditionalFormatting>
  <conditionalFormatting sqref="C245">
    <cfRule type="expression" dxfId="17" priority="1">
      <formula>LEN($C245)=1</formula>
    </cfRule>
  </conditionalFormatting>
  <conditionalFormatting sqref="C252:C1048576 C1:C9 C11">
    <cfRule type="duplicateValues" dxfId="16" priority="7284"/>
  </conditionalFormatting>
  <conditionalFormatting sqref="D12:K250">
    <cfRule type="expression" dxfId="15" priority="24">
      <formula>LEN($C12)=1</formula>
    </cfRule>
  </conditionalFormatting>
  <conditionalFormatting sqref="L12:L250">
    <cfRule type="containsText" dxfId="14" priority="5" stopIfTrue="1" operator="containsText" text="C">
      <formula>NOT(ISERROR(SEARCH("C",L12)))</formula>
    </cfRule>
    <cfRule type="containsText" dxfId="13" priority="6" stopIfTrue="1" operator="containsText" text="B">
      <formula>NOT(ISERROR(SEARCH("B",L12)))</formula>
    </cfRule>
    <cfRule type="containsText" dxfId="12" priority="7" operator="containsText" text="A">
      <formula>NOT(ISERROR(SEARCH("A",L12)))</formula>
    </cfRule>
  </conditionalFormatting>
  <pageMargins left="0.59055118110236227" right="0.19685039370078741" top="0.59055118110236227" bottom="0.39370078740157483" header="0.31496062992125984" footer="0.31496062992125984"/>
  <pageSetup paperSize="9" scale="53" fitToHeight="0" orientation="landscape" r:id="rId1"/>
  <headerFooter>
    <oddFooter>&amp;CAvenida Barão Homem de Melo, 3280 – Bairro Estoril – Belo Horizonte – MG – CEP: 30494-080&amp;R&amp;P / &amp;N</oddFooter>
  </headerFooter>
  <rowBreaks count="2" manualBreakCount="2">
    <brk id="34" min="2" max="11" man="1"/>
    <brk id="243" min="2"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B08D-5DA8-4DBA-8BB6-C81DC2E6FCCD}">
  <dimension ref="B1:G53"/>
  <sheetViews>
    <sheetView showGridLines="0" view="pageBreakPreview" zoomScaleNormal="100" zoomScaleSheetLayoutView="100" workbookViewId="0">
      <selection activeCell="L68" sqref="L68"/>
    </sheetView>
  </sheetViews>
  <sheetFormatPr defaultColWidth="9.14453125" defaultRowHeight="12.75"/>
  <cols>
    <col min="1" max="1" width="5.6484375" style="49" customWidth="1"/>
    <col min="2" max="2" width="12.9140625" style="49" customWidth="1"/>
    <col min="3" max="3" width="37.53125" style="49" customWidth="1"/>
    <col min="4" max="4" width="12.64453125" style="49" customWidth="1"/>
    <col min="5" max="5" width="16.27734375" style="49" customWidth="1"/>
    <col min="6" max="6" width="21.1171875" style="49" customWidth="1"/>
    <col min="7" max="7" width="12.64453125" style="49" customWidth="1"/>
    <col min="8" max="16384" width="9.14453125" style="49"/>
  </cols>
  <sheetData>
    <row r="1" spans="2:7" ht="19.5" customHeight="1" thickBot="1"/>
    <row r="2" spans="2:7" ht="25.5" customHeight="1">
      <c r="B2" s="607"/>
      <c r="C2" s="608"/>
      <c r="D2" s="608"/>
      <c r="E2" s="608"/>
      <c r="F2" s="608"/>
      <c r="G2" s="609"/>
    </row>
    <row r="3" spans="2:7" ht="12.75" customHeight="1">
      <c r="B3" s="610"/>
      <c r="C3" s="1509" t="str">
        <f>'PLANILHA ORÇAMENTÁRIA'!C6</f>
        <v>Projeto: ENTRONCAMENTO DA MG-030 x BR-356 – VIADUTO FERRADURA</v>
      </c>
      <c r="D3" s="1509"/>
      <c r="E3" s="1509"/>
      <c r="F3" s="1509"/>
      <c r="G3" s="1510"/>
    </row>
    <row r="4" spans="2:7" ht="23.25" customHeight="1">
      <c r="B4" s="610"/>
      <c r="G4" s="611"/>
    </row>
    <row r="5" spans="2:7" ht="14.25">
      <c r="B5" s="1511" t="s">
        <v>22974</v>
      </c>
      <c r="C5" s="1512"/>
      <c r="D5" s="1512"/>
      <c r="E5" s="1512"/>
      <c r="F5" s="1512"/>
      <c r="G5" s="1513"/>
    </row>
    <row r="6" spans="2:7" ht="14.25">
      <c r="B6" s="1514" t="s">
        <v>9219</v>
      </c>
      <c r="C6" s="1515"/>
      <c r="D6" s="1516" t="s">
        <v>33825</v>
      </c>
      <c r="E6" s="1517"/>
      <c r="F6" s="1517"/>
      <c r="G6" s="1518"/>
    </row>
    <row r="7" spans="2:7" ht="14.25">
      <c r="B7" s="1519" t="s">
        <v>9218</v>
      </c>
      <c r="C7" s="1520"/>
      <c r="D7" s="1520"/>
      <c r="E7" s="1520"/>
      <c r="F7" s="1520"/>
      <c r="G7" s="1521"/>
    </row>
    <row r="8" spans="2:7" ht="14.25">
      <c r="B8" s="1504" t="s">
        <v>8</v>
      </c>
      <c r="C8" s="1505" t="s">
        <v>9</v>
      </c>
      <c r="D8" s="1506" t="s">
        <v>9217</v>
      </c>
      <c r="E8" s="1506"/>
      <c r="F8" s="1507" t="s">
        <v>6990</v>
      </c>
      <c r="G8" s="1508"/>
    </row>
    <row r="9" spans="2:7" ht="15">
      <c r="B9" s="1504"/>
      <c r="C9" s="1505"/>
      <c r="D9" s="54" t="s">
        <v>9216</v>
      </c>
      <c r="E9" s="54" t="s">
        <v>9215</v>
      </c>
      <c r="F9" s="54" t="s">
        <v>9216</v>
      </c>
      <c r="G9" s="612" t="s">
        <v>9215</v>
      </c>
    </row>
    <row r="10" spans="2:7" ht="15">
      <c r="B10" s="1504"/>
      <c r="C10" s="1505"/>
      <c r="D10" s="54" t="s">
        <v>169</v>
      </c>
      <c r="E10" s="54" t="s">
        <v>169</v>
      </c>
      <c r="F10" s="54" t="s">
        <v>169</v>
      </c>
      <c r="G10" s="612" t="s">
        <v>169</v>
      </c>
    </row>
    <row r="11" spans="2:7" ht="14.25">
      <c r="B11" s="1523" t="s">
        <v>9214</v>
      </c>
      <c r="C11" s="1524"/>
      <c r="D11" s="1524"/>
      <c r="E11" s="1524"/>
      <c r="F11" s="1524"/>
      <c r="G11" s="1525"/>
    </row>
    <row r="12" spans="2:7" ht="14.25">
      <c r="B12" s="613" t="s">
        <v>9213</v>
      </c>
      <c r="C12" s="53" t="s">
        <v>9212</v>
      </c>
      <c r="D12" s="52">
        <v>0.05</v>
      </c>
      <c r="E12" s="52">
        <v>0.05</v>
      </c>
      <c r="F12" s="52">
        <v>0.2</v>
      </c>
      <c r="G12" s="614">
        <v>0.2</v>
      </c>
    </row>
    <row r="13" spans="2:7" ht="14.25">
      <c r="B13" s="710" t="s">
        <v>9211</v>
      </c>
      <c r="C13" s="711" t="s">
        <v>9210</v>
      </c>
      <c r="D13" s="712">
        <v>1.4999999999999999E-2</v>
      </c>
      <c r="E13" s="712">
        <v>1.4999999999999999E-2</v>
      </c>
      <c r="F13" s="712">
        <v>1.4999999999999999E-2</v>
      </c>
      <c r="G13" s="713">
        <v>1.4999999999999999E-2</v>
      </c>
    </row>
    <row r="14" spans="2:7" ht="14.25">
      <c r="B14" s="613" t="s">
        <v>9209</v>
      </c>
      <c r="C14" s="53" t="s">
        <v>9208</v>
      </c>
      <c r="D14" s="52">
        <v>0.01</v>
      </c>
      <c r="E14" s="52">
        <v>0.01</v>
      </c>
      <c r="F14" s="52">
        <v>0.01</v>
      </c>
      <c r="G14" s="614">
        <v>0.01</v>
      </c>
    </row>
    <row r="15" spans="2:7" ht="14.25">
      <c r="B15" s="710" t="s">
        <v>9207</v>
      </c>
      <c r="C15" s="711" t="s">
        <v>9206</v>
      </c>
      <c r="D15" s="712">
        <v>2E-3</v>
      </c>
      <c r="E15" s="712">
        <v>2E-3</v>
      </c>
      <c r="F15" s="712">
        <v>2E-3</v>
      </c>
      <c r="G15" s="713">
        <v>2E-3</v>
      </c>
    </row>
    <row r="16" spans="2:7" ht="14.25">
      <c r="B16" s="613" t="s">
        <v>9205</v>
      </c>
      <c r="C16" s="53" t="s">
        <v>9204</v>
      </c>
      <c r="D16" s="52">
        <v>6.0000000000000001E-3</v>
      </c>
      <c r="E16" s="52">
        <v>6.0000000000000001E-3</v>
      </c>
      <c r="F16" s="52">
        <v>6.0000000000000001E-3</v>
      </c>
      <c r="G16" s="614">
        <v>6.0000000000000001E-3</v>
      </c>
    </row>
    <row r="17" spans="2:7" ht="14.25">
      <c r="B17" s="710" t="s">
        <v>9203</v>
      </c>
      <c r="C17" s="711" t="s">
        <v>9202</v>
      </c>
      <c r="D17" s="712">
        <v>2.5000000000000001E-2</v>
      </c>
      <c r="E17" s="712">
        <v>2.5000000000000001E-2</v>
      </c>
      <c r="F17" s="712">
        <v>2.5000000000000001E-2</v>
      </c>
      <c r="G17" s="713">
        <v>2.5000000000000001E-2</v>
      </c>
    </row>
    <row r="18" spans="2:7" ht="14.25">
      <c r="B18" s="613" t="s">
        <v>9201</v>
      </c>
      <c r="C18" s="53" t="s">
        <v>9200</v>
      </c>
      <c r="D18" s="52">
        <v>0.03</v>
      </c>
      <c r="E18" s="52">
        <v>0.03</v>
      </c>
      <c r="F18" s="52">
        <v>0.03</v>
      </c>
      <c r="G18" s="614">
        <v>0.03</v>
      </c>
    </row>
    <row r="19" spans="2:7" ht="14.25">
      <c r="B19" s="710" t="s">
        <v>9199</v>
      </c>
      <c r="C19" s="711" t="s">
        <v>9198</v>
      </c>
      <c r="D19" s="712">
        <v>0.08</v>
      </c>
      <c r="E19" s="712">
        <v>0.08</v>
      </c>
      <c r="F19" s="712">
        <v>0.08</v>
      </c>
      <c r="G19" s="713">
        <v>0.08</v>
      </c>
    </row>
    <row r="20" spans="2:7" ht="14.25">
      <c r="B20" s="613" t="s">
        <v>9197</v>
      </c>
      <c r="C20" s="53" t="s">
        <v>9196</v>
      </c>
      <c r="D20" s="52">
        <v>1.2E-2</v>
      </c>
      <c r="E20" s="52">
        <v>1.2E-2</v>
      </c>
      <c r="F20" s="52">
        <v>1.2E-2</v>
      </c>
      <c r="G20" s="614">
        <v>1.2E-2</v>
      </c>
    </row>
    <row r="21" spans="2:7" ht="14.25">
      <c r="B21" s="714" t="s">
        <v>9082</v>
      </c>
      <c r="C21" s="715" t="s">
        <v>179</v>
      </c>
      <c r="D21" s="716">
        <f>SUM(D12:D20)</f>
        <v>0.23000000000000004</v>
      </c>
      <c r="E21" s="716">
        <f>SUM(E12:E20)</f>
        <v>0.23000000000000004</v>
      </c>
      <c r="F21" s="716">
        <f>SUM(F12:F20)</f>
        <v>0.38000000000000006</v>
      </c>
      <c r="G21" s="717">
        <f>SUM(G12:G20)</f>
        <v>0.38000000000000006</v>
      </c>
    </row>
    <row r="22" spans="2:7" ht="14.25">
      <c r="B22" s="1523" t="s">
        <v>9195</v>
      </c>
      <c r="C22" s="1524"/>
      <c r="D22" s="1524"/>
      <c r="E22" s="1524"/>
      <c r="F22" s="1524"/>
      <c r="G22" s="1525"/>
    </row>
    <row r="23" spans="2:7" ht="14.25">
      <c r="B23" s="613" t="s">
        <v>9194</v>
      </c>
      <c r="C23" s="53" t="s">
        <v>9193</v>
      </c>
      <c r="D23" s="52">
        <v>0.17760000000000001</v>
      </c>
      <c r="E23" s="52" t="s">
        <v>9180</v>
      </c>
      <c r="F23" s="52">
        <v>0.17760000000000001</v>
      </c>
      <c r="G23" s="614" t="s">
        <v>9180</v>
      </c>
    </row>
    <row r="24" spans="2:7" ht="14.25">
      <c r="B24" s="710" t="s">
        <v>9192</v>
      </c>
      <c r="C24" s="711" t="s">
        <v>9191</v>
      </c>
      <c r="D24" s="712">
        <v>3.6799999999999999E-2</v>
      </c>
      <c r="E24" s="712" t="s">
        <v>9180</v>
      </c>
      <c r="F24" s="712">
        <v>3.6799999999999999E-2</v>
      </c>
      <c r="G24" s="713" t="s">
        <v>9180</v>
      </c>
    </row>
    <row r="25" spans="2:7" ht="14.25">
      <c r="B25" s="613" t="s">
        <v>9190</v>
      </c>
      <c r="C25" s="53" t="s">
        <v>9189</v>
      </c>
      <c r="D25" s="52">
        <v>8.6E-3</v>
      </c>
      <c r="E25" s="52">
        <v>6.4999999999999997E-3</v>
      </c>
      <c r="F25" s="52">
        <v>8.6E-3</v>
      </c>
      <c r="G25" s="614">
        <v>6.4999999999999997E-3</v>
      </c>
    </row>
    <row r="26" spans="2:7" ht="14.25">
      <c r="B26" s="710" t="s">
        <v>9188</v>
      </c>
      <c r="C26" s="711" t="s">
        <v>9187</v>
      </c>
      <c r="D26" s="712">
        <v>0.1106</v>
      </c>
      <c r="E26" s="712">
        <v>8.3299999999999999E-2</v>
      </c>
      <c r="F26" s="712">
        <v>0.1106</v>
      </c>
      <c r="G26" s="713">
        <v>8.3299999999999999E-2</v>
      </c>
    </row>
    <row r="27" spans="2:7" ht="14.25">
      <c r="B27" s="613" t="s">
        <v>9186</v>
      </c>
      <c r="C27" s="53" t="s">
        <v>9185</v>
      </c>
      <c r="D27" s="52">
        <v>6.9999999999999999E-4</v>
      </c>
      <c r="E27" s="52">
        <v>5.0000000000000001E-4</v>
      </c>
      <c r="F27" s="52">
        <v>6.9999999999999999E-4</v>
      </c>
      <c r="G27" s="614">
        <v>5.0000000000000001E-4</v>
      </c>
    </row>
    <row r="28" spans="2:7" ht="14.25">
      <c r="B28" s="710" t="s">
        <v>9184</v>
      </c>
      <c r="C28" s="711" t="s">
        <v>9183</v>
      </c>
      <c r="D28" s="712">
        <v>7.4000000000000003E-3</v>
      </c>
      <c r="E28" s="712">
        <v>5.5999999999999999E-3</v>
      </c>
      <c r="F28" s="712">
        <v>7.4000000000000003E-3</v>
      </c>
      <c r="G28" s="713">
        <v>5.5999999999999999E-3</v>
      </c>
    </row>
    <row r="29" spans="2:7" ht="14.25">
      <c r="B29" s="613" t="s">
        <v>9182</v>
      </c>
      <c r="C29" s="53" t="s">
        <v>9181</v>
      </c>
      <c r="D29" s="52">
        <v>1.09E-2</v>
      </c>
      <c r="E29" s="52" t="s">
        <v>9180</v>
      </c>
      <c r="F29" s="52">
        <v>1.09E-2</v>
      </c>
      <c r="G29" s="614" t="s">
        <v>9180</v>
      </c>
    </row>
    <row r="30" spans="2:7" ht="14.25">
      <c r="B30" s="710" t="s">
        <v>9179</v>
      </c>
      <c r="C30" s="711" t="s">
        <v>9178</v>
      </c>
      <c r="D30" s="712">
        <v>1E-3</v>
      </c>
      <c r="E30" s="712">
        <v>6.9999999999999999E-4</v>
      </c>
      <c r="F30" s="712">
        <v>1E-3</v>
      </c>
      <c r="G30" s="713">
        <v>6.9999999999999999E-4</v>
      </c>
    </row>
    <row r="31" spans="2:7" ht="14.25">
      <c r="B31" s="613" t="s">
        <v>9177</v>
      </c>
      <c r="C31" s="53" t="s">
        <v>9176</v>
      </c>
      <c r="D31" s="52">
        <v>0.1384</v>
      </c>
      <c r="E31" s="52">
        <v>0.1042</v>
      </c>
      <c r="F31" s="52">
        <v>0.1384</v>
      </c>
      <c r="G31" s="614">
        <v>0.1042</v>
      </c>
    </row>
    <row r="32" spans="2:7" ht="14.25">
      <c r="B32" s="710" t="s">
        <v>9175</v>
      </c>
      <c r="C32" s="718" t="s">
        <v>9174</v>
      </c>
      <c r="D32" s="712">
        <v>2.9999999999999997E-4</v>
      </c>
      <c r="E32" s="712">
        <v>2.9999999999999997E-4</v>
      </c>
      <c r="F32" s="712">
        <v>2.9999999999999997E-4</v>
      </c>
      <c r="G32" s="713">
        <v>2.9999999999999997E-4</v>
      </c>
    </row>
    <row r="33" spans="2:7" ht="14.25">
      <c r="B33" s="615" t="s">
        <v>9083</v>
      </c>
      <c r="C33" s="719" t="s">
        <v>179</v>
      </c>
      <c r="D33" s="720">
        <f>SUM(D23:D32)</f>
        <v>0.49230000000000002</v>
      </c>
      <c r="E33" s="720">
        <f>SUM(E23:E32)</f>
        <v>0.2011</v>
      </c>
      <c r="F33" s="720">
        <f>SUM(F23:F32)</f>
        <v>0.49230000000000002</v>
      </c>
      <c r="G33" s="721">
        <f>SUM(G23:G32)</f>
        <v>0.2011</v>
      </c>
    </row>
    <row r="34" spans="2:7" ht="14.25">
      <c r="B34" s="1523" t="s">
        <v>9173</v>
      </c>
      <c r="C34" s="1524"/>
      <c r="D34" s="1524"/>
      <c r="E34" s="1524"/>
      <c r="F34" s="1524"/>
      <c r="G34" s="1525"/>
    </row>
    <row r="35" spans="2:7" ht="14.25">
      <c r="B35" s="613" t="s">
        <v>9172</v>
      </c>
      <c r="C35" s="53" t="s">
        <v>9171</v>
      </c>
      <c r="D35" s="52">
        <v>5.9700000000000003E-2</v>
      </c>
      <c r="E35" s="52">
        <v>4.4999999999999998E-2</v>
      </c>
      <c r="F35" s="52">
        <v>5.9700000000000003E-2</v>
      </c>
      <c r="G35" s="614">
        <v>4.4999999999999998E-2</v>
      </c>
    </row>
    <row r="36" spans="2:7" ht="14.25">
      <c r="B36" s="710" t="s">
        <v>9170</v>
      </c>
      <c r="C36" s="711" t="s">
        <v>9169</v>
      </c>
      <c r="D36" s="712">
        <v>1.4E-3</v>
      </c>
      <c r="E36" s="712">
        <v>1.1000000000000001E-3</v>
      </c>
      <c r="F36" s="712">
        <v>1.4E-3</v>
      </c>
      <c r="G36" s="713">
        <v>1.1000000000000001E-3</v>
      </c>
    </row>
    <row r="37" spans="2:7" ht="14.25">
      <c r="B37" s="613" t="s">
        <v>9168</v>
      </c>
      <c r="C37" s="53" t="s">
        <v>9167</v>
      </c>
      <c r="D37" s="52">
        <v>9.2999999999999992E-3</v>
      </c>
      <c r="E37" s="52">
        <v>7.0000000000000001E-3</v>
      </c>
      <c r="F37" s="52">
        <v>9.2999999999999992E-3</v>
      </c>
      <c r="G37" s="614">
        <v>7.0000000000000001E-3</v>
      </c>
    </row>
    <row r="38" spans="2:7" ht="11.25" customHeight="1">
      <c r="B38" s="710" t="s">
        <v>9166</v>
      </c>
      <c r="C38" s="711" t="s">
        <v>9165</v>
      </c>
      <c r="D38" s="712">
        <v>2.7799999999999998E-2</v>
      </c>
      <c r="E38" s="712">
        <v>2.0899999999999998E-2</v>
      </c>
      <c r="F38" s="712">
        <v>2.7799999999999998E-2</v>
      </c>
      <c r="G38" s="713">
        <v>2.0899999999999998E-2</v>
      </c>
    </row>
    <row r="39" spans="2:7" ht="14.25">
      <c r="B39" s="613" t="s">
        <v>9164</v>
      </c>
      <c r="C39" s="53" t="s">
        <v>9163</v>
      </c>
      <c r="D39" s="52">
        <v>5.0000000000000001E-3</v>
      </c>
      <c r="E39" s="52">
        <v>3.8E-3</v>
      </c>
      <c r="F39" s="52">
        <v>5.0000000000000001E-3</v>
      </c>
      <c r="G39" s="614">
        <v>3.8E-3</v>
      </c>
    </row>
    <row r="40" spans="2:7" ht="14.25">
      <c r="B40" s="714" t="s">
        <v>9162</v>
      </c>
      <c r="C40" s="715" t="s">
        <v>179</v>
      </c>
      <c r="D40" s="716">
        <f>SUM(D35:D39)</f>
        <v>0.10320000000000001</v>
      </c>
      <c r="E40" s="716">
        <f>SUM(E35:E39)</f>
        <v>7.7799999999999994E-2</v>
      </c>
      <c r="F40" s="716">
        <f>SUM(F35:F39)</f>
        <v>0.10320000000000001</v>
      </c>
      <c r="G40" s="717">
        <f>SUM(G35:G39)</f>
        <v>7.7799999999999994E-2</v>
      </c>
    </row>
    <row r="41" spans="2:7" ht="14.25">
      <c r="B41" s="1523" t="s">
        <v>9161</v>
      </c>
      <c r="C41" s="1524"/>
      <c r="D41" s="1524"/>
      <c r="E41" s="1524"/>
      <c r="F41" s="1524"/>
      <c r="G41" s="1525"/>
    </row>
    <row r="42" spans="2:7" ht="14.25">
      <c r="B42" s="613" t="s">
        <v>9160</v>
      </c>
      <c r="C42" s="53" t="s">
        <v>9159</v>
      </c>
      <c r="D42" s="52">
        <v>0.1077</v>
      </c>
      <c r="E42" s="52">
        <v>4.2099999999999999E-2</v>
      </c>
      <c r="F42" s="52">
        <v>0.18709999999999999</v>
      </c>
      <c r="G42" s="614">
        <v>7.6399999999999996E-2</v>
      </c>
    </row>
    <row r="43" spans="2:7" ht="37.5">
      <c r="B43" s="710" t="s">
        <v>9158</v>
      </c>
      <c r="C43" s="711" t="s">
        <v>9157</v>
      </c>
      <c r="D43" s="712">
        <v>5.1000000000000004E-3</v>
      </c>
      <c r="E43" s="712">
        <v>3.8999999999999998E-3</v>
      </c>
      <c r="F43" s="712">
        <v>5.3E-3</v>
      </c>
      <c r="G43" s="713">
        <v>4.0000000000000001E-3</v>
      </c>
    </row>
    <row r="44" spans="2:7" ht="14.25">
      <c r="B44" s="615" t="s">
        <v>9156</v>
      </c>
      <c r="C44" s="51" t="s">
        <v>179</v>
      </c>
      <c r="D44" s="50">
        <f>SUM(D42:D43)</f>
        <v>0.11280000000000001</v>
      </c>
      <c r="E44" s="50">
        <f>SUM(E42:E43)</f>
        <v>4.5999999999999999E-2</v>
      </c>
      <c r="F44" s="50">
        <f>SUM(F42:F43)</f>
        <v>0.19239999999999999</v>
      </c>
      <c r="G44" s="616">
        <f>SUM(G42:G43)</f>
        <v>8.0399999999999999E-2</v>
      </c>
    </row>
    <row r="45" spans="2:7" ht="14.25">
      <c r="B45" s="1523" t="s">
        <v>43460</v>
      </c>
      <c r="C45" s="1524"/>
      <c r="D45" s="1524"/>
      <c r="E45" s="1524"/>
      <c r="F45" s="1524"/>
      <c r="G45" s="1525"/>
    </row>
    <row r="46" spans="2:7" ht="49.5">
      <c r="B46" s="807" t="s">
        <v>43461</v>
      </c>
      <c r="C46" s="53" t="s">
        <v>43462</v>
      </c>
      <c r="D46" s="52">
        <f>30%*D21+30%*D23+30%*D31+30%*D26+30%*D35</f>
        <v>0.21489</v>
      </c>
      <c r="E46" s="52">
        <f>30%*E21+30%*E31+30%*E26+30%*E35</f>
        <v>0.13875000000000001</v>
      </c>
      <c r="F46" s="52">
        <f>30%*F21+30%*F23+30%*F31+30%*F26+30%*F35</f>
        <v>0.25989000000000001</v>
      </c>
      <c r="G46" s="52">
        <f>30%*G21+30%*G31+30%*G26+30%*G35</f>
        <v>0.18375000000000002</v>
      </c>
    </row>
    <row r="47" spans="2:7" ht="14.25">
      <c r="B47" s="714" t="s">
        <v>43463</v>
      </c>
      <c r="C47" s="715" t="s">
        <v>179</v>
      </c>
      <c r="D47" s="716">
        <f>SUM(D46:D46)</f>
        <v>0.21489</v>
      </c>
      <c r="E47" s="716">
        <f>SUM(E46:E46)</f>
        <v>0.13875000000000001</v>
      </c>
      <c r="F47" s="716">
        <f>SUM(F46:F46)</f>
        <v>0.25989000000000001</v>
      </c>
      <c r="G47" s="717">
        <f>SUM(G46:G46)</f>
        <v>0.18375000000000002</v>
      </c>
    </row>
    <row r="48" spans="2:7" ht="14.25">
      <c r="B48" s="1519" t="s">
        <v>44255</v>
      </c>
      <c r="C48" s="1520"/>
      <c r="D48" s="722">
        <f>D21+D33+D40+D44</f>
        <v>0.93830000000000013</v>
      </c>
      <c r="E48" s="722">
        <f t="shared" ref="E48:G48" si="0">E21+E33+E40+E44</f>
        <v>0.55490000000000006</v>
      </c>
      <c r="F48" s="722">
        <f t="shared" si="0"/>
        <v>1.1678999999999999</v>
      </c>
      <c r="G48" s="722">
        <f t="shared" si="0"/>
        <v>0.73930000000000007</v>
      </c>
    </row>
    <row r="49" spans="2:7" ht="14.25">
      <c r="B49" s="1519" t="s">
        <v>44256</v>
      </c>
      <c r="C49" s="1520"/>
      <c r="D49" s="722">
        <f>D21+D33+D40+D44+D47</f>
        <v>1.1531900000000002</v>
      </c>
      <c r="E49" s="722">
        <f>E21+E33+E40+E44+E47</f>
        <v>0.6936500000000001</v>
      </c>
      <c r="F49" s="722">
        <f>F21+F33+F40+F44+F47</f>
        <v>1.4277899999999999</v>
      </c>
      <c r="G49" s="723">
        <f>G21+G33+G40+G44+G47</f>
        <v>0.92305000000000015</v>
      </c>
    </row>
    <row r="50" spans="2:7" ht="13.5" thickBot="1">
      <c r="B50" s="1526"/>
      <c r="C50" s="1527"/>
      <c r="D50" s="1527"/>
      <c r="E50" s="1527"/>
      <c r="F50" s="1527"/>
      <c r="G50" s="1528"/>
    </row>
    <row r="52" spans="2:7">
      <c r="B52" s="1522" t="s">
        <v>22976</v>
      </c>
      <c r="C52" s="1522"/>
      <c r="D52" s="1522"/>
      <c r="E52" s="1522"/>
      <c r="F52" s="1522"/>
      <c r="G52" s="1522"/>
    </row>
    <row r="53" spans="2:7" ht="17.25" customHeight="1">
      <c r="B53" s="49" t="s">
        <v>22975</v>
      </c>
    </row>
  </sheetData>
  <mergeCells count="18">
    <mergeCell ref="B52:G52"/>
    <mergeCell ref="B45:G45"/>
    <mergeCell ref="B49:C49"/>
    <mergeCell ref="B11:G11"/>
    <mergeCell ref="B22:G22"/>
    <mergeCell ref="B34:G34"/>
    <mergeCell ref="B41:G41"/>
    <mergeCell ref="B50:G50"/>
    <mergeCell ref="B48:C48"/>
    <mergeCell ref="B8:B10"/>
    <mergeCell ref="C8:C10"/>
    <mergeCell ref="D8:E8"/>
    <mergeCell ref="F8:G8"/>
    <mergeCell ref="C3:G3"/>
    <mergeCell ref="B5:G5"/>
    <mergeCell ref="B6:C6"/>
    <mergeCell ref="D6:G6"/>
    <mergeCell ref="B7:G7"/>
  </mergeCells>
  <pageMargins left="0.51181102362204722" right="0.51181102362204722" top="0.78740157480314965" bottom="0.78740157480314965" header="0.31496062992125984" footer="0.31496062992125984"/>
  <pageSetup paperSize="9" scale="81" orientation="portrait" r:id="rId1"/>
  <headerFooter scaleWithDoc="0" alignWithMargins="0">
    <oddFooter>&amp;CAvenida Barão Homem de Melo, 3280 – Bairro Estoril – Belo Horizonte – MG – CEP: 30494-080&amp;R&amp;P /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lanilha5">
    <pageSetUpPr fitToPage="1"/>
  </sheetPr>
  <dimension ref="A1:S56"/>
  <sheetViews>
    <sheetView showGridLines="0" view="pageBreakPreview" zoomScaleNormal="100" zoomScaleSheetLayoutView="100" workbookViewId="0"/>
  </sheetViews>
  <sheetFormatPr defaultRowHeight="15"/>
  <cols>
    <col min="1" max="1" width="2.5546875" style="6" customWidth="1"/>
    <col min="2" max="2" width="16.140625" style="6" customWidth="1"/>
    <col min="3" max="3" width="17.08203125" style="6" customWidth="1"/>
    <col min="4" max="4" width="13.046875" style="6" customWidth="1"/>
    <col min="5" max="5" width="27.0390625" style="6" customWidth="1"/>
    <col min="6" max="6" width="11.1640625" style="6" customWidth="1"/>
    <col min="7" max="7" width="23.9453125" style="6" bestFit="1" customWidth="1"/>
    <col min="8" max="8" width="10.76171875" style="6" bestFit="1" customWidth="1"/>
    <col min="9" max="9" width="18.29296875" style="7" customWidth="1"/>
    <col min="10" max="10" width="20.84765625" style="6" customWidth="1"/>
    <col min="11" max="11" width="15.73828125" style="1" customWidth="1"/>
    <col min="12" max="12" width="22.59765625" style="6" customWidth="1"/>
    <col min="13" max="13" width="16.94921875" style="6" bestFit="1" customWidth="1"/>
    <col min="14" max="14" width="14.52734375" style="6" customWidth="1"/>
    <col min="15" max="15" width="3.765625" style="6" customWidth="1"/>
    <col min="16" max="16" width="14.390625" style="43" customWidth="1"/>
    <col min="17" max="18" width="18.6953125" style="6" customWidth="1"/>
    <col min="19" max="19" width="26.36328125" style="6" customWidth="1"/>
    <col min="20" max="20" width="17.484375" style="6" customWidth="1"/>
    <col min="21" max="21" width="15.73828125" style="6" customWidth="1"/>
    <col min="22" max="246" width="9.14453125" style="6"/>
    <col min="247" max="247" width="2.015625" style="6" customWidth="1"/>
    <col min="248" max="248" width="27.7109375" style="6" customWidth="1"/>
    <col min="249" max="249" width="1.74609375" style="6" customWidth="1"/>
    <col min="250" max="250" width="16.140625" style="6" customWidth="1"/>
    <col min="251" max="251" width="17.08203125" style="6" customWidth="1"/>
    <col min="252" max="252" width="13.046875" style="6" customWidth="1"/>
    <col min="253" max="253" width="27.0390625" style="6" customWidth="1"/>
    <col min="254" max="254" width="11.1640625" style="6" customWidth="1"/>
    <col min="255" max="255" width="24.75" style="6" customWidth="1"/>
    <col min="256" max="256" width="13.1796875" style="6" customWidth="1"/>
    <col min="257" max="257" width="13.98828125" style="6" customWidth="1"/>
    <col min="258" max="258" width="17.08203125" style="6" customWidth="1"/>
    <col min="259" max="259" width="15.73828125" style="6" customWidth="1"/>
    <col min="260" max="260" width="17.890625" style="6" customWidth="1"/>
    <col min="261" max="261" width="21.65625" style="6" customWidth="1"/>
    <col min="262" max="262" width="22.734375" style="6" customWidth="1"/>
    <col min="263" max="263" width="1.74609375" style="6" customWidth="1"/>
    <col min="264" max="264" width="14.390625" style="6" customWidth="1"/>
    <col min="265" max="265" width="22.734375" style="6" customWidth="1"/>
    <col min="266" max="271" width="30.66796875" style="6" customWidth="1"/>
    <col min="272" max="272" width="22.734375" style="6" customWidth="1"/>
    <col min="273" max="274" width="18.6953125" style="6" customWidth="1"/>
    <col min="275" max="275" width="26.36328125" style="6" customWidth="1"/>
    <col min="276" max="276" width="17.484375" style="6" customWidth="1"/>
    <col min="277" max="277" width="15.73828125" style="6" customWidth="1"/>
    <col min="278" max="502" width="9.14453125" style="6"/>
    <col min="503" max="503" width="2.015625" style="6" customWidth="1"/>
    <col min="504" max="504" width="27.7109375" style="6" customWidth="1"/>
    <col min="505" max="505" width="1.74609375" style="6" customWidth="1"/>
    <col min="506" max="506" width="16.140625" style="6" customWidth="1"/>
    <col min="507" max="507" width="17.08203125" style="6" customWidth="1"/>
    <col min="508" max="508" width="13.046875" style="6" customWidth="1"/>
    <col min="509" max="509" width="27.0390625" style="6" customWidth="1"/>
    <col min="510" max="510" width="11.1640625" style="6" customWidth="1"/>
    <col min="511" max="511" width="24.75" style="6" customWidth="1"/>
    <col min="512" max="512" width="13.1796875" style="6" customWidth="1"/>
    <col min="513" max="513" width="13.98828125" style="6" customWidth="1"/>
    <col min="514" max="514" width="17.08203125" style="6" customWidth="1"/>
    <col min="515" max="515" width="15.73828125" style="6" customWidth="1"/>
    <col min="516" max="516" width="17.890625" style="6" customWidth="1"/>
    <col min="517" max="517" width="21.65625" style="6" customWidth="1"/>
    <col min="518" max="518" width="22.734375" style="6" customWidth="1"/>
    <col min="519" max="519" width="1.74609375" style="6" customWidth="1"/>
    <col min="520" max="520" width="14.390625" style="6" customWidth="1"/>
    <col min="521" max="521" width="22.734375" style="6" customWidth="1"/>
    <col min="522" max="527" width="30.66796875" style="6" customWidth="1"/>
    <col min="528" max="528" width="22.734375" style="6" customWidth="1"/>
    <col min="529" max="530" width="18.6953125" style="6" customWidth="1"/>
    <col min="531" max="531" width="26.36328125" style="6" customWidth="1"/>
    <col min="532" max="532" width="17.484375" style="6" customWidth="1"/>
    <col min="533" max="533" width="15.73828125" style="6" customWidth="1"/>
    <col min="534" max="758" width="9.14453125" style="6"/>
    <col min="759" max="759" width="2.015625" style="6" customWidth="1"/>
    <col min="760" max="760" width="27.7109375" style="6" customWidth="1"/>
    <col min="761" max="761" width="1.74609375" style="6" customWidth="1"/>
    <col min="762" max="762" width="16.140625" style="6" customWidth="1"/>
    <col min="763" max="763" width="17.08203125" style="6" customWidth="1"/>
    <col min="764" max="764" width="13.046875" style="6" customWidth="1"/>
    <col min="765" max="765" width="27.0390625" style="6" customWidth="1"/>
    <col min="766" max="766" width="11.1640625" style="6" customWidth="1"/>
    <col min="767" max="767" width="24.75" style="6" customWidth="1"/>
    <col min="768" max="768" width="13.1796875" style="6" customWidth="1"/>
    <col min="769" max="769" width="13.98828125" style="6" customWidth="1"/>
    <col min="770" max="770" width="17.08203125" style="6" customWidth="1"/>
    <col min="771" max="771" width="15.73828125" style="6" customWidth="1"/>
    <col min="772" max="772" width="17.890625" style="6" customWidth="1"/>
    <col min="773" max="773" width="21.65625" style="6" customWidth="1"/>
    <col min="774" max="774" width="22.734375" style="6" customWidth="1"/>
    <col min="775" max="775" width="1.74609375" style="6" customWidth="1"/>
    <col min="776" max="776" width="14.390625" style="6" customWidth="1"/>
    <col min="777" max="777" width="22.734375" style="6" customWidth="1"/>
    <col min="778" max="783" width="30.66796875" style="6" customWidth="1"/>
    <col min="784" max="784" width="22.734375" style="6" customWidth="1"/>
    <col min="785" max="786" width="18.6953125" style="6" customWidth="1"/>
    <col min="787" max="787" width="26.36328125" style="6" customWidth="1"/>
    <col min="788" max="788" width="17.484375" style="6" customWidth="1"/>
    <col min="789" max="789" width="15.73828125" style="6" customWidth="1"/>
    <col min="790" max="1014" width="9.14453125" style="6"/>
    <col min="1015" max="1015" width="2.015625" style="6" customWidth="1"/>
    <col min="1016" max="1016" width="27.7109375" style="6" customWidth="1"/>
    <col min="1017" max="1017" width="1.74609375" style="6" customWidth="1"/>
    <col min="1018" max="1018" width="16.140625" style="6" customWidth="1"/>
    <col min="1019" max="1019" width="17.08203125" style="6" customWidth="1"/>
    <col min="1020" max="1020" width="13.046875" style="6" customWidth="1"/>
    <col min="1021" max="1021" width="27.0390625" style="6" customWidth="1"/>
    <col min="1022" max="1022" width="11.1640625" style="6" customWidth="1"/>
    <col min="1023" max="1023" width="24.75" style="6" customWidth="1"/>
    <col min="1024" max="1024" width="13.1796875" style="6" customWidth="1"/>
    <col min="1025" max="1025" width="13.98828125" style="6" customWidth="1"/>
    <col min="1026" max="1026" width="17.08203125" style="6" customWidth="1"/>
    <col min="1027" max="1027" width="15.73828125" style="6" customWidth="1"/>
    <col min="1028" max="1028" width="17.890625" style="6" customWidth="1"/>
    <col min="1029" max="1029" width="21.65625" style="6" customWidth="1"/>
    <col min="1030" max="1030" width="22.734375" style="6" customWidth="1"/>
    <col min="1031" max="1031" width="1.74609375" style="6" customWidth="1"/>
    <col min="1032" max="1032" width="14.390625" style="6" customWidth="1"/>
    <col min="1033" max="1033" width="22.734375" style="6" customWidth="1"/>
    <col min="1034" max="1039" width="30.66796875" style="6" customWidth="1"/>
    <col min="1040" max="1040" width="22.734375" style="6" customWidth="1"/>
    <col min="1041" max="1042" width="18.6953125" style="6" customWidth="1"/>
    <col min="1043" max="1043" width="26.36328125" style="6" customWidth="1"/>
    <col min="1044" max="1044" width="17.484375" style="6" customWidth="1"/>
    <col min="1045" max="1045" width="15.73828125" style="6" customWidth="1"/>
    <col min="1046" max="1270" width="9.14453125" style="6"/>
    <col min="1271" max="1271" width="2.015625" style="6" customWidth="1"/>
    <col min="1272" max="1272" width="27.7109375" style="6" customWidth="1"/>
    <col min="1273" max="1273" width="1.74609375" style="6" customWidth="1"/>
    <col min="1274" max="1274" width="16.140625" style="6" customWidth="1"/>
    <col min="1275" max="1275" width="17.08203125" style="6" customWidth="1"/>
    <col min="1276" max="1276" width="13.046875" style="6" customWidth="1"/>
    <col min="1277" max="1277" width="27.0390625" style="6" customWidth="1"/>
    <col min="1278" max="1278" width="11.1640625" style="6" customWidth="1"/>
    <col min="1279" max="1279" width="24.75" style="6" customWidth="1"/>
    <col min="1280" max="1280" width="13.1796875" style="6" customWidth="1"/>
    <col min="1281" max="1281" width="13.98828125" style="6" customWidth="1"/>
    <col min="1282" max="1282" width="17.08203125" style="6" customWidth="1"/>
    <col min="1283" max="1283" width="15.73828125" style="6" customWidth="1"/>
    <col min="1284" max="1284" width="17.890625" style="6" customWidth="1"/>
    <col min="1285" max="1285" width="21.65625" style="6" customWidth="1"/>
    <col min="1286" max="1286" width="22.734375" style="6" customWidth="1"/>
    <col min="1287" max="1287" width="1.74609375" style="6" customWidth="1"/>
    <col min="1288" max="1288" width="14.390625" style="6" customWidth="1"/>
    <col min="1289" max="1289" width="22.734375" style="6" customWidth="1"/>
    <col min="1290" max="1295" width="30.66796875" style="6" customWidth="1"/>
    <col min="1296" max="1296" width="22.734375" style="6" customWidth="1"/>
    <col min="1297" max="1298" width="18.6953125" style="6" customWidth="1"/>
    <col min="1299" max="1299" width="26.36328125" style="6" customWidth="1"/>
    <col min="1300" max="1300" width="17.484375" style="6" customWidth="1"/>
    <col min="1301" max="1301" width="15.73828125" style="6" customWidth="1"/>
    <col min="1302" max="1526" width="9.14453125" style="6"/>
    <col min="1527" max="1527" width="2.015625" style="6" customWidth="1"/>
    <col min="1528" max="1528" width="27.7109375" style="6" customWidth="1"/>
    <col min="1529" max="1529" width="1.74609375" style="6" customWidth="1"/>
    <col min="1530" max="1530" width="16.140625" style="6" customWidth="1"/>
    <col min="1531" max="1531" width="17.08203125" style="6" customWidth="1"/>
    <col min="1532" max="1532" width="13.046875" style="6" customWidth="1"/>
    <col min="1533" max="1533" width="27.0390625" style="6" customWidth="1"/>
    <col min="1534" max="1534" width="11.1640625" style="6" customWidth="1"/>
    <col min="1535" max="1535" width="24.75" style="6" customWidth="1"/>
    <col min="1536" max="1536" width="13.1796875" style="6" customWidth="1"/>
    <col min="1537" max="1537" width="13.98828125" style="6" customWidth="1"/>
    <col min="1538" max="1538" width="17.08203125" style="6" customWidth="1"/>
    <col min="1539" max="1539" width="15.73828125" style="6" customWidth="1"/>
    <col min="1540" max="1540" width="17.890625" style="6" customWidth="1"/>
    <col min="1541" max="1541" width="21.65625" style="6" customWidth="1"/>
    <col min="1542" max="1542" width="22.734375" style="6" customWidth="1"/>
    <col min="1543" max="1543" width="1.74609375" style="6" customWidth="1"/>
    <col min="1544" max="1544" width="14.390625" style="6" customWidth="1"/>
    <col min="1545" max="1545" width="22.734375" style="6" customWidth="1"/>
    <col min="1546" max="1551" width="30.66796875" style="6" customWidth="1"/>
    <col min="1552" max="1552" width="22.734375" style="6" customWidth="1"/>
    <col min="1553" max="1554" width="18.6953125" style="6" customWidth="1"/>
    <col min="1555" max="1555" width="26.36328125" style="6" customWidth="1"/>
    <col min="1556" max="1556" width="17.484375" style="6" customWidth="1"/>
    <col min="1557" max="1557" width="15.73828125" style="6" customWidth="1"/>
    <col min="1558" max="1782" width="9.14453125" style="6"/>
    <col min="1783" max="1783" width="2.015625" style="6" customWidth="1"/>
    <col min="1784" max="1784" width="27.7109375" style="6" customWidth="1"/>
    <col min="1785" max="1785" width="1.74609375" style="6" customWidth="1"/>
    <col min="1786" max="1786" width="16.140625" style="6" customWidth="1"/>
    <col min="1787" max="1787" width="17.08203125" style="6" customWidth="1"/>
    <col min="1788" max="1788" width="13.046875" style="6" customWidth="1"/>
    <col min="1789" max="1789" width="27.0390625" style="6" customWidth="1"/>
    <col min="1790" max="1790" width="11.1640625" style="6" customWidth="1"/>
    <col min="1791" max="1791" width="24.75" style="6" customWidth="1"/>
    <col min="1792" max="1792" width="13.1796875" style="6" customWidth="1"/>
    <col min="1793" max="1793" width="13.98828125" style="6" customWidth="1"/>
    <col min="1794" max="1794" width="17.08203125" style="6" customWidth="1"/>
    <col min="1795" max="1795" width="15.73828125" style="6" customWidth="1"/>
    <col min="1796" max="1796" width="17.890625" style="6" customWidth="1"/>
    <col min="1797" max="1797" width="21.65625" style="6" customWidth="1"/>
    <col min="1798" max="1798" width="22.734375" style="6" customWidth="1"/>
    <col min="1799" max="1799" width="1.74609375" style="6" customWidth="1"/>
    <col min="1800" max="1800" width="14.390625" style="6" customWidth="1"/>
    <col min="1801" max="1801" width="22.734375" style="6" customWidth="1"/>
    <col min="1802" max="1807" width="30.66796875" style="6" customWidth="1"/>
    <col min="1808" max="1808" width="22.734375" style="6" customWidth="1"/>
    <col min="1809" max="1810" width="18.6953125" style="6" customWidth="1"/>
    <col min="1811" max="1811" width="26.36328125" style="6" customWidth="1"/>
    <col min="1812" max="1812" width="17.484375" style="6" customWidth="1"/>
    <col min="1813" max="1813" width="15.73828125" style="6" customWidth="1"/>
    <col min="1814" max="2038" width="9.14453125" style="6"/>
    <col min="2039" max="2039" width="2.015625" style="6" customWidth="1"/>
    <col min="2040" max="2040" width="27.7109375" style="6" customWidth="1"/>
    <col min="2041" max="2041" width="1.74609375" style="6" customWidth="1"/>
    <col min="2042" max="2042" width="16.140625" style="6" customWidth="1"/>
    <col min="2043" max="2043" width="17.08203125" style="6" customWidth="1"/>
    <col min="2044" max="2044" width="13.046875" style="6" customWidth="1"/>
    <col min="2045" max="2045" width="27.0390625" style="6" customWidth="1"/>
    <col min="2046" max="2046" width="11.1640625" style="6" customWidth="1"/>
    <col min="2047" max="2047" width="24.75" style="6" customWidth="1"/>
    <col min="2048" max="2048" width="13.1796875" style="6" customWidth="1"/>
    <col min="2049" max="2049" width="13.98828125" style="6" customWidth="1"/>
    <col min="2050" max="2050" width="17.08203125" style="6" customWidth="1"/>
    <col min="2051" max="2051" width="15.73828125" style="6" customWidth="1"/>
    <col min="2052" max="2052" width="17.890625" style="6" customWidth="1"/>
    <col min="2053" max="2053" width="21.65625" style="6" customWidth="1"/>
    <col min="2054" max="2054" width="22.734375" style="6" customWidth="1"/>
    <col min="2055" max="2055" width="1.74609375" style="6" customWidth="1"/>
    <col min="2056" max="2056" width="14.390625" style="6" customWidth="1"/>
    <col min="2057" max="2057" width="22.734375" style="6" customWidth="1"/>
    <col min="2058" max="2063" width="30.66796875" style="6" customWidth="1"/>
    <col min="2064" max="2064" width="22.734375" style="6" customWidth="1"/>
    <col min="2065" max="2066" width="18.6953125" style="6" customWidth="1"/>
    <col min="2067" max="2067" width="26.36328125" style="6" customWidth="1"/>
    <col min="2068" max="2068" width="17.484375" style="6" customWidth="1"/>
    <col min="2069" max="2069" width="15.73828125" style="6" customWidth="1"/>
    <col min="2070" max="2294" width="9.14453125" style="6"/>
    <col min="2295" max="2295" width="2.015625" style="6" customWidth="1"/>
    <col min="2296" max="2296" width="27.7109375" style="6" customWidth="1"/>
    <col min="2297" max="2297" width="1.74609375" style="6" customWidth="1"/>
    <col min="2298" max="2298" width="16.140625" style="6" customWidth="1"/>
    <col min="2299" max="2299" width="17.08203125" style="6" customWidth="1"/>
    <col min="2300" max="2300" width="13.046875" style="6" customWidth="1"/>
    <col min="2301" max="2301" width="27.0390625" style="6" customWidth="1"/>
    <col min="2302" max="2302" width="11.1640625" style="6" customWidth="1"/>
    <col min="2303" max="2303" width="24.75" style="6" customWidth="1"/>
    <col min="2304" max="2304" width="13.1796875" style="6" customWidth="1"/>
    <col min="2305" max="2305" width="13.98828125" style="6" customWidth="1"/>
    <col min="2306" max="2306" width="17.08203125" style="6" customWidth="1"/>
    <col min="2307" max="2307" width="15.73828125" style="6" customWidth="1"/>
    <col min="2308" max="2308" width="17.890625" style="6" customWidth="1"/>
    <col min="2309" max="2309" width="21.65625" style="6" customWidth="1"/>
    <col min="2310" max="2310" width="22.734375" style="6" customWidth="1"/>
    <col min="2311" max="2311" width="1.74609375" style="6" customWidth="1"/>
    <col min="2312" max="2312" width="14.390625" style="6" customWidth="1"/>
    <col min="2313" max="2313" width="22.734375" style="6" customWidth="1"/>
    <col min="2314" max="2319" width="30.66796875" style="6" customWidth="1"/>
    <col min="2320" max="2320" width="22.734375" style="6" customWidth="1"/>
    <col min="2321" max="2322" width="18.6953125" style="6" customWidth="1"/>
    <col min="2323" max="2323" width="26.36328125" style="6" customWidth="1"/>
    <col min="2324" max="2324" width="17.484375" style="6" customWidth="1"/>
    <col min="2325" max="2325" width="15.73828125" style="6" customWidth="1"/>
    <col min="2326" max="2550" width="9.14453125" style="6"/>
    <col min="2551" max="2551" width="2.015625" style="6" customWidth="1"/>
    <col min="2552" max="2552" width="27.7109375" style="6" customWidth="1"/>
    <col min="2553" max="2553" width="1.74609375" style="6" customWidth="1"/>
    <col min="2554" max="2554" width="16.140625" style="6" customWidth="1"/>
    <col min="2555" max="2555" width="17.08203125" style="6" customWidth="1"/>
    <col min="2556" max="2556" width="13.046875" style="6" customWidth="1"/>
    <col min="2557" max="2557" width="27.0390625" style="6" customWidth="1"/>
    <col min="2558" max="2558" width="11.1640625" style="6" customWidth="1"/>
    <col min="2559" max="2559" width="24.75" style="6" customWidth="1"/>
    <col min="2560" max="2560" width="13.1796875" style="6" customWidth="1"/>
    <col min="2561" max="2561" width="13.98828125" style="6" customWidth="1"/>
    <col min="2562" max="2562" width="17.08203125" style="6" customWidth="1"/>
    <col min="2563" max="2563" width="15.73828125" style="6" customWidth="1"/>
    <col min="2564" max="2564" width="17.890625" style="6" customWidth="1"/>
    <col min="2565" max="2565" width="21.65625" style="6" customWidth="1"/>
    <col min="2566" max="2566" width="22.734375" style="6" customWidth="1"/>
    <col min="2567" max="2567" width="1.74609375" style="6" customWidth="1"/>
    <col min="2568" max="2568" width="14.390625" style="6" customWidth="1"/>
    <col min="2569" max="2569" width="22.734375" style="6" customWidth="1"/>
    <col min="2570" max="2575" width="30.66796875" style="6" customWidth="1"/>
    <col min="2576" max="2576" width="22.734375" style="6" customWidth="1"/>
    <col min="2577" max="2578" width="18.6953125" style="6" customWidth="1"/>
    <col min="2579" max="2579" width="26.36328125" style="6" customWidth="1"/>
    <col min="2580" max="2580" width="17.484375" style="6" customWidth="1"/>
    <col min="2581" max="2581" width="15.73828125" style="6" customWidth="1"/>
    <col min="2582" max="2806" width="9.14453125" style="6"/>
    <col min="2807" max="2807" width="2.015625" style="6" customWidth="1"/>
    <col min="2808" max="2808" width="27.7109375" style="6" customWidth="1"/>
    <col min="2809" max="2809" width="1.74609375" style="6" customWidth="1"/>
    <col min="2810" max="2810" width="16.140625" style="6" customWidth="1"/>
    <col min="2811" max="2811" width="17.08203125" style="6" customWidth="1"/>
    <col min="2812" max="2812" width="13.046875" style="6" customWidth="1"/>
    <col min="2813" max="2813" width="27.0390625" style="6" customWidth="1"/>
    <col min="2814" max="2814" width="11.1640625" style="6" customWidth="1"/>
    <col min="2815" max="2815" width="24.75" style="6" customWidth="1"/>
    <col min="2816" max="2816" width="13.1796875" style="6" customWidth="1"/>
    <col min="2817" max="2817" width="13.98828125" style="6" customWidth="1"/>
    <col min="2818" max="2818" width="17.08203125" style="6" customWidth="1"/>
    <col min="2819" max="2819" width="15.73828125" style="6" customWidth="1"/>
    <col min="2820" max="2820" width="17.890625" style="6" customWidth="1"/>
    <col min="2821" max="2821" width="21.65625" style="6" customWidth="1"/>
    <col min="2822" max="2822" width="22.734375" style="6" customWidth="1"/>
    <col min="2823" max="2823" width="1.74609375" style="6" customWidth="1"/>
    <col min="2824" max="2824" width="14.390625" style="6" customWidth="1"/>
    <col min="2825" max="2825" width="22.734375" style="6" customWidth="1"/>
    <col min="2826" max="2831" width="30.66796875" style="6" customWidth="1"/>
    <col min="2832" max="2832" width="22.734375" style="6" customWidth="1"/>
    <col min="2833" max="2834" width="18.6953125" style="6" customWidth="1"/>
    <col min="2835" max="2835" width="26.36328125" style="6" customWidth="1"/>
    <col min="2836" max="2836" width="17.484375" style="6" customWidth="1"/>
    <col min="2837" max="2837" width="15.73828125" style="6" customWidth="1"/>
    <col min="2838" max="3062" width="9.14453125" style="6"/>
    <col min="3063" max="3063" width="2.015625" style="6" customWidth="1"/>
    <col min="3064" max="3064" width="27.7109375" style="6" customWidth="1"/>
    <col min="3065" max="3065" width="1.74609375" style="6" customWidth="1"/>
    <col min="3066" max="3066" width="16.140625" style="6" customWidth="1"/>
    <col min="3067" max="3067" width="17.08203125" style="6" customWidth="1"/>
    <col min="3068" max="3068" width="13.046875" style="6" customWidth="1"/>
    <col min="3069" max="3069" width="27.0390625" style="6" customWidth="1"/>
    <col min="3070" max="3070" width="11.1640625" style="6" customWidth="1"/>
    <col min="3071" max="3071" width="24.75" style="6" customWidth="1"/>
    <col min="3072" max="3072" width="13.1796875" style="6" customWidth="1"/>
    <col min="3073" max="3073" width="13.98828125" style="6" customWidth="1"/>
    <col min="3074" max="3074" width="17.08203125" style="6" customWidth="1"/>
    <col min="3075" max="3075" width="15.73828125" style="6" customWidth="1"/>
    <col min="3076" max="3076" width="17.890625" style="6" customWidth="1"/>
    <col min="3077" max="3077" width="21.65625" style="6" customWidth="1"/>
    <col min="3078" max="3078" width="22.734375" style="6" customWidth="1"/>
    <col min="3079" max="3079" width="1.74609375" style="6" customWidth="1"/>
    <col min="3080" max="3080" width="14.390625" style="6" customWidth="1"/>
    <col min="3081" max="3081" width="22.734375" style="6" customWidth="1"/>
    <col min="3082" max="3087" width="30.66796875" style="6" customWidth="1"/>
    <col min="3088" max="3088" width="22.734375" style="6" customWidth="1"/>
    <col min="3089" max="3090" width="18.6953125" style="6" customWidth="1"/>
    <col min="3091" max="3091" width="26.36328125" style="6" customWidth="1"/>
    <col min="3092" max="3092" width="17.484375" style="6" customWidth="1"/>
    <col min="3093" max="3093" width="15.73828125" style="6" customWidth="1"/>
    <col min="3094" max="3318" width="9.14453125" style="6"/>
    <col min="3319" max="3319" width="2.015625" style="6" customWidth="1"/>
    <col min="3320" max="3320" width="27.7109375" style="6" customWidth="1"/>
    <col min="3321" max="3321" width="1.74609375" style="6" customWidth="1"/>
    <col min="3322" max="3322" width="16.140625" style="6" customWidth="1"/>
    <col min="3323" max="3323" width="17.08203125" style="6" customWidth="1"/>
    <col min="3324" max="3324" width="13.046875" style="6" customWidth="1"/>
    <col min="3325" max="3325" width="27.0390625" style="6" customWidth="1"/>
    <col min="3326" max="3326" width="11.1640625" style="6" customWidth="1"/>
    <col min="3327" max="3327" width="24.75" style="6" customWidth="1"/>
    <col min="3328" max="3328" width="13.1796875" style="6" customWidth="1"/>
    <col min="3329" max="3329" width="13.98828125" style="6" customWidth="1"/>
    <col min="3330" max="3330" width="17.08203125" style="6" customWidth="1"/>
    <col min="3331" max="3331" width="15.73828125" style="6" customWidth="1"/>
    <col min="3332" max="3332" width="17.890625" style="6" customWidth="1"/>
    <col min="3333" max="3333" width="21.65625" style="6" customWidth="1"/>
    <col min="3334" max="3334" width="22.734375" style="6" customWidth="1"/>
    <col min="3335" max="3335" width="1.74609375" style="6" customWidth="1"/>
    <col min="3336" max="3336" width="14.390625" style="6" customWidth="1"/>
    <col min="3337" max="3337" width="22.734375" style="6" customWidth="1"/>
    <col min="3338" max="3343" width="30.66796875" style="6" customWidth="1"/>
    <col min="3344" max="3344" width="22.734375" style="6" customWidth="1"/>
    <col min="3345" max="3346" width="18.6953125" style="6" customWidth="1"/>
    <col min="3347" max="3347" width="26.36328125" style="6" customWidth="1"/>
    <col min="3348" max="3348" width="17.484375" style="6" customWidth="1"/>
    <col min="3349" max="3349" width="15.73828125" style="6" customWidth="1"/>
    <col min="3350" max="3574" width="9.14453125" style="6"/>
    <col min="3575" max="3575" width="2.015625" style="6" customWidth="1"/>
    <col min="3576" max="3576" width="27.7109375" style="6" customWidth="1"/>
    <col min="3577" max="3577" width="1.74609375" style="6" customWidth="1"/>
    <col min="3578" max="3578" width="16.140625" style="6" customWidth="1"/>
    <col min="3579" max="3579" width="17.08203125" style="6" customWidth="1"/>
    <col min="3580" max="3580" width="13.046875" style="6" customWidth="1"/>
    <col min="3581" max="3581" width="27.0390625" style="6" customWidth="1"/>
    <col min="3582" max="3582" width="11.1640625" style="6" customWidth="1"/>
    <col min="3583" max="3583" width="24.75" style="6" customWidth="1"/>
    <col min="3584" max="3584" width="13.1796875" style="6" customWidth="1"/>
    <col min="3585" max="3585" width="13.98828125" style="6" customWidth="1"/>
    <col min="3586" max="3586" width="17.08203125" style="6" customWidth="1"/>
    <col min="3587" max="3587" width="15.73828125" style="6" customWidth="1"/>
    <col min="3588" max="3588" width="17.890625" style="6" customWidth="1"/>
    <col min="3589" max="3589" width="21.65625" style="6" customWidth="1"/>
    <col min="3590" max="3590" width="22.734375" style="6" customWidth="1"/>
    <col min="3591" max="3591" width="1.74609375" style="6" customWidth="1"/>
    <col min="3592" max="3592" width="14.390625" style="6" customWidth="1"/>
    <col min="3593" max="3593" width="22.734375" style="6" customWidth="1"/>
    <col min="3594" max="3599" width="30.66796875" style="6" customWidth="1"/>
    <col min="3600" max="3600" width="22.734375" style="6" customWidth="1"/>
    <col min="3601" max="3602" width="18.6953125" style="6" customWidth="1"/>
    <col min="3603" max="3603" width="26.36328125" style="6" customWidth="1"/>
    <col min="3604" max="3604" width="17.484375" style="6" customWidth="1"/>
    <col min="3605" max="3605" width="15.73828125" style="6" customWidth="1"/>
    <col min="3606" max="3830" width="9.14453125" style="6"/>
    <col min="3831" max="3831" width="2.015625" style="6" customWidth="1"/>
    <col min="3832" max="3832" width="27.7109375" style="6" customWidth="1"/>
    <col min="3833" max="3833" width="1.74609375" style="6" customWidth="1"/>
    <col min="3834" max="3834" width="16.140625" style="6" customWidth="1"/>
    <col min="3835" max="3835" width="17.08203125" style="6" customWidth="1"/>
    <col min="3836" max="3836" width="13.046875" style="6" customWidth="1"/>
    <col min="3837" max="3837" width="27.0390625" style="6" customWidth="1"/>
    <col min="3838" max="3838" width="11.1640625" style="6" customWidth="1"/>
    <col min="3839" max="3839" width="24.75" style="6" customWidth="1"/>
    <col min="3840" max="3840" width="13.1796875" style="6" customWidth="1"/>
    <col min="3841" max="3841" width="13.98828125" style="6" customWidth="1"/>
    <col min="3842" max="3842" width="17.08203125" style="6" customWidth="1"/>
    <col min="3843" max="3843" width="15.73828125" style="6" customWidth="1"/>
    <col min="3844" max="3844" width="17.890625" style="6" customWidth="1"/>
    <col min="3845" max="3845" width="21.65625" style="6" customWidth="1"/>
    <col min="3846" max="3846" width="22.734375" style="6" customWidth="1"/>
    <col min="3847" max="3847" width="1.74609375" style="6" customWidth="1"/>
    <col min="3848" max="3848" width="14.390625" style="6" customWidth="1"/>
    <col min="3849" max="3849" width="22.734375" style="6" customWidth="1"/>
    <col min="3850" max="3855" width="30.66796875" style="6" customWidth="1"/>
    <col min="3856" max="3856" width="22.734375" style="6" customWidth="1"/>
    <col min="3857" max="3858" width="18.6953125" style="6" customWidth="1"/>
    <col min="3859" max="3859" width="26.36328125" style="6" customWidth="1"/>
    <col min="3860" max="3860" width="17.484375" style="6" customWidth="1"/>
    <col min="3861" max="3861" width="15.73828125" style="6" customWidth="1"/>
    <col min="3862" max="4086" width="9.14453125" style="6"/>
    <col min="4087" max="4087" width="2.015625" style="6" customWidth="1"/>
    <col min="4088" max="4088" width="27.7109375" style="6" customWidth="1"/>
    <col min="4089" max="4089" width="1.74609375" style="6" customWidth="1"/>
    <col min="4090" max="4090" width="16.140625" style="6" customWidth="1"/>
    <col min="4091" max="4091" width="17.08203125" style="6" customWidth="1"/>
    <col min="4092" max="4092" width="13.046875" style="6" customWidth="1"/>
    <col min="4093" max="4093" width="27.0390625" style="6" customWidth="1"/>
    <col min="4094" max="4094" width="11.1640625" style="6" customWidth="1"/>
    <col min="4095" max="4095" width="24.75" style="6" customWidth="1"/>
    <col min="4096" max="4096" width="13.1796875" style="6" customWidth="1"/>
    <col min="4097" max="4097" width="13.98828125" style="6" customWidth="1"/>
    <col min="4098" max="4098" width="17.08203125" style="6" customWidth="1"/>
    <col min="4099" max="4099" width="15.73828125" style="6" customWidth="1"/>
    <col min="4100" max="4100" width="17.890625" style="6" customWidth="1"/>
    <col min="4101" max="4101" width="21.65625" style="6" customWidth="1"/>
    <col min="4102" max="4102" width="22.734375" style="6" customWidth="1"/>
    <col min="4103" max="4103" width="1.74609375" style="6" customWidth="1"/>
    <col min="4104" max="4104" width="14.390625" style="6" customWidth="1"/>
    <col min="4105" max="4105" width="22.734375" style="6" customWidth="1"/>
    <col min="4106" max="4111" width="30.66796875" style="6" customWidth="1"/>
    <col min="4112" max="4112" width="22.734375" style="6" customWidth="1"/>
    <col min="4113" max="4114" width="18.6953125" style="6" customWidth="1"/>
    <col min="4115" max="4115" width="26.36328125" style="6" customWidth="1"/>
    <col min="4116" max="4116" width="17.484375" style="6" customWidth="1"/>
    <col min="4117" max="4117" width="15.73828125" style="6" customWidth="1"/>
    <col min="4118" max="4342" width="9.14453125" style="6"/>
    <col min="4343" max="4343" width="2.015625" style="6" customWidth="1"/>
    <col min="4344" max="4344" width="27.7109375" style="6" customWidth="1"/>
    <col min="4345" max="4345" width="1.74609375" style="6" customWidth="1"/>
    <col min="4346" max="4346" width="16.140625" style="6" customWidth="1"/>
    <col min="4347" max="4347" width="17.08203125" style="6" customWidth="1"/>
    <col min="4348" max="4348" width="13.046875" style="6" customWidth="1"/>
    <col min="4349" max="4349" width="27.0390625" style="6" customWidth="1"/>
    <col min="4350" max="4350" width="11.1640625" style="6" customWidth="1"/>
    <col min="4351" max="4351" width="24.75" style="6" customWidth="1"/>
    <col min="4352" max="4352" width="13.1796875" style="6" customWidth="1"/>
    <col min="4353" max="4353" width="13.98828125" style="6" customWidth="1"/>
    <col min="4354" max="4354" width="17.08203125" style="6" customWidth="1"/>
    <col min="4355" max="4355" width="15.73828125" style="6" customWidth="1"/>
    <col min="4356" max="4356" width="17.890625" style="6" customWidth="1"/>
    <col min="4357" max="4357" width="21.65625" style="6" customWidth="1"/>
    <col min="4358" max="4358" width="22.734375" style="6" customWidth="1"/>
    <col min="4359" max="4359" width="1.74609375" style="6" customWidth="1"/>
    <col min="4360" max="4360" width="14.390625" style="6" customWidth="1"/>
    <col min="4361" max="4361" width="22.734375" style="6" customWidth="1"/>
    <col min="4362" max="4367" width="30.66796875" style="6" customWidth="1"/>
    <col min="4368" max="4368" width="22.734375" style="6" customWidth="1"/>
    <col min="4369" max="4370" width="18.6953125" style="6" customWidth="1"/>
    <col min="4371" max="4371" width="26.36328125" style="6" customWidth="1"/>
    <col min="4372" max="4372" width="17.484375" style="6" customWidth="1"/>
    <col min="4373" max="4373" width="15.73828125" style="6" customWidth="1"/>
    <col min="4374" max="4598" width="9.14453125" style="6"/>
    <col min="4599" max="4599" width="2.015625" style="6" customWidth="1"/>
    <col min="4600" max="4600" width="27.7109375" style="6" customWidth="1"/>
    <col min="4601" max="4601" width="1.74609375" style="6" customWidth="1"/>
    <col min="4602" max="4602" width="16.140625" style="6" customWidth="1"/>
    <col min="4603" max="4603" width="17.08203125" style="6" customWidth="1"/>
    <col min="4604" max="4604" width="13.046875" style="6" customWidth="1"/>
    <col min="4605" max="4605" width="27.0390625" style="6" customWidth="1"/>
    <col min="4606" max="4606" width="11.1640625" style="6" customWidth="1"/>
    <col min="4607" max="4607" width="24.75" style="6" customWidth="1"/>
    <col min="4608" max="4608" width="13.1796875" style="6" customWidth="1"/>
    <col min="4609" max="4609" width="13.98828125" style="6" customWidth="1"/>
    <col min="4610" max="4610" width="17.08203125" style="6" customWidth="1"/>
    <col min="4611" max="4611" width="15.73828125" style="6" customWidth="1"/>
    <col min="4612" max="4612" width="17.890625" style="6" customWidth="1"/>
    <col min="4613" max="4613" width="21.65625" style="6" customWidth="1"/>
    <col min="4614" max="4614" width="22.734375" style="6" customWidth="1"/>
    <col min="4615" max="4615" width="1.74609375" style="6" customWidth="1"/>
    <col min="4616" max="4616" width="14.390625" style="6" customWidth="1"/>
    <col min="4617" max="4617" width="22.734375" style="6" customWidth="1"/>
    <col min="4618" max="4623" width="30.66796875" style="6" customWidth="1"/>
    <col min="4624" max="4624" width="22.734375" style="6" customWidth="1"/>
    <col min="4625" max="4626" width="18.6953125" style="6" customWidth="1"/>
    <col min="4627" max="4627" width="26.36328125" style="6" customWidth="1"/>
    <col min="4628" max="4628" width="17.484375" style="6" customWidth="1"/>
    <col min="4629" max="4629" width="15.73828125" style="6" customWidth="1"/>
    <col min="4630" max="4854" width="9.14453125" style="6"/>
    <col min="4855" max="4855" width="2.015625" style="6" customWidth="1"/>
    <col min="4856" max="4856" width="27.7109375" style="6" customWidth="1"/>
    <col min="4857" max="4857" width="1.74609375" style="6" customWidth="1"/>
    <col min="4858" max="4858" width="16.140625" style="6" customWidth="1"/>
    <col min="4859" max="4859" width="17.08203125" style="6" customWidth="1"/>
    <col min="4860" max="4860" width="13.046875" style="6" customWidth="1"/>
    <col min="4861" max="4861" width="27.0390625" style="6" customWidth="1"/>
    <col min="4862" max="4862" width="11.1640625" style="6" customWidth="1"/>
    <col min="4863" max="4863" width="24.75" style="6" customWidth="1"/>
    <col min="4864" max="4864" width="13.1796875" style="6" customWidth="1"/>
    <col min="4865" max="4865" width="13.98828125" style="6" customWidth="1"/>
    <col min="4866" max="4866" width="17.08203125" style="6" customWidth="1"/>
    <col min="4867" max="4867" width="15.73828125" style="6" customWidth="1"/>
    <col min="4868" max="4868" width="17.890625" style="6" customWidth="1"/>
    <col min="4869" max="4869" width="21.65625" style="6" customWidth="1"/>
    <col min="4870" max="4870" width="22.734375" style="6" customWidth="1"/>
    <col min="4871" max="4871" width="1.74609375" style="6" customWidth="1"/>
    <col min="4872" max="4872" width="14.390625" style="6" customWidth="1"/>
    <col min="4873" max="4873" width="22.734375" style="6" customWidth="1"/>
    <col min="4874" max="4879" width="30.66796875" style="6" customWidth="1"/>
    <col min="4880" max="4880" width="22.734375" style="6" customWidth="1"/>
    <col min="4881" max="4882" width="18.6953125" style="6" customWidth="1"/>
    <col min="4883" max="4883" width="26.36328125" style="6" customWidth="1"/>
    <col min="4884" max="4884" width="17.484375" style="6" customWidth="1"/>
    <col min="4885" max="4885" width="15.73828125" style="6" customWidth="1"/>
    <col min="4886" max="5110" width="9.14453125" style="6"/>
    <col min="5111" max="5111" width="2.015625" style="6" customWidth="1"/>
    <col min="5112" max="5112" width="27.7109375" style="6" customWidth="1"/>
    <col min="5113" max="5113" width="1.74609375" style="6" customWidth="1"/>
    <col min="5114" max="5114" width="16.140625" style="6" customWidth="1"/>
    <col min="5115" max="5115" width="17.08203125" style="6" customWidth="1"/>
    <col min="5116" max="5116" width="13.046875" style="6" customWidth="1"/>
    <col min="5117" max="5117" width="27.0390625" style="6" customWidth="1"/>
    <col min="5118" max="5118" width="11.1640625" style="6" customWidth="1"/>
    <col min="5119" max="5119" width="24.75" style="6" customWidth="1"/>
    <col min="5120" max="5120" width="13.1796875" style="6" customWidth="1"/>
    <col min="5121" max="5121" width="13.98828125" style="6" customWidth="1"/>
    <col min="5122" max="5122" width="17.08203125" style="6" customWidth="1"/>
    <col min="5123" max="5123" width="15.73828125" style="6" customWidth="1"/>
    <col min="5124" max="5124" width="17.890625" style="6" customWidth="1"/>
    <col min="5125" max="5125" width="21.65625" style="6" customWidth="1"/>
    <col min="5126" max="5126" width="22.734375" style="6" customWidth="1"/>
    <col min="5127" max="5127" width="1.74609375" style="6" customWidth="1"/>
    <col min="5128" max="5128" width="14.390625" style="6" customWidth="1"/>
    <col min="5129" max="5129" width="22.734375" style="6" customWidth="1"/>
    <col min="5130" max="5135" width="30.66796875" style="6" customWidth="1"/>
    <col min="5136" max="5136" width="22.734375" style="6" customWidth="1"/>
    <col min="5137" max="5138" width="18.6953125" style="6" customWidth="1"/>
    <col min="5139" max="5139" width="26.36328125" style="6" customWidth="1"/>
    <col min="5140" max="5140" width="17.484375" style="6" customWidth="1"/>
    <col min="5141" max="5141" width="15.73828125" style="6" customWidth="1"/>
    <col min="5142" max="5366" width="9.14453125" style="6"/>
    <col min="5367" max="5367" width="2.015625" style="6" customWidth="1"/>
    <col min="5368" max="5368" width="27.7109375" style="6" customWidth="1"/>
    <col min="5369" max="5369" width="1.74609375" style="6" customWidth="1"/>
    <col min="5370" max="5370" width="16.140625" style="6" customWidth="1"/>
    <col min="5371" max="5371" width="17.08203125" style="6" customWidth="1"/>
    <col min="5372" max="5372" width="13.046875" style="6" customWidth="1"/>
    <col min="5373" max="5373" width="27.0390625" style="6" customWidth="1"/>
    <col min="5374" max="5374" width="11.1640625" style="6" customWidth="1"/>
    <col min="5375" max="5375" width="24.75" style="6" customWidth="1"/>
    <col min="5376" max="5376" width="13.1796875" style="6" customWidth="1"/>
    <col min="5377" max="5377" width="13.98828125" style="6" customWidth="1"/>
    <col min="5378" max="5378" width="17.08203125" style="6" customWidth="1"/>
    <col min="5379" max="5379" width="15.73828125" style="6" customWidth="1"/>
    <col min="5380" max="5380" width="17.890625" style="6" customWidth="1"/>
    <col min="5381" max="5381" width="21.65625" style="6" customWidth="1"/>
    <col min="5382" max="5382" width="22.734375" style="6" customWidth="1"/>
    <col min="5383" max="5383" width="1.74609375" style="6" customWidth="1"/>
    <col min="5384" max="5384" width="14.390625" style="6" customWidth="1"/>
    <col min="5385" max="5385" width="22.734375" style="6" customWidth="1"/>
    <col min="5386" max="5391" width="30.66796875" style="6" customWidth="1"/>
    <col min="5392" max="5392" width="22.734375" style="6" customWidth="1"/>
    <col min="5393" max="5394" width="18.6953125" style="6" customWidth="1"/>
    <col min="5395" max="5395" width="26.36328125" style="6" customWidth="1"/>
    <col min="5396" max="5396" width="17.484375" style="6" customWidth="1"/>
    <col min="5397" max="5397" width="15.73828125" style="6" customWidth="1"/>
    <col min="5398" max="5622" width="9.14453125" style="6"/>
    <col min="5623" max="5623" width="2.015625" style="6" customWidth="1"/>
    <col min="5624" max="5624" width="27.7109375" style="6" customWidth="1"/>
    <col min="5625" max="5625" width="1.74609375" style="6" customWidth="1"/>
    <col min="5626" max="5626" width="16.140625" style="6" customWidth="1"/>
    <col min="5627" max="5627" width="17.08203125" style="6" customWidth="1"/>
    <col min="5628" max="5628" width="13.046875" style="6" customWidth="1"/>
    <col min="5629" max="5629" width="27.0390625" style="6" customWidth="1"/>
    <col min="5630" max="5630" width="11.1640625" style="6" customWidth="1"/>
    <col min="5631" max="5631" width="24.75" style="6" customWidth="1"/>
    <col min="5632" max="5632" width="13.1796875" style="6" customWidth="1"/>
    <col min="5633" max="5633" width="13.98828125" style="6" customWidth="1"/>
    <col min="5634" max="5634" width="17.08203125" style="6" customWidth="1"/>
    <col min="5635" max="5635" width="15.73828125" style="6" customWidth="1"/>
    <col min="5636" max="5636" width="17.890625" style="6" customWidth="1"/>
    <col min="5637" max="5637" width="21.65625" style="6" customWidth="1"/>
    <col min="5638" max="5638" width="22.734375" style="6" customWidth="1"/>
    <col min="5639" max="5639" width="1.74609375" style="6" customWidth="1"/>
    <col min="5640" max="5640" width="14.390625" style="6" customWidth="1"/>
    <col min="5641" max="5641" width="22.734375" style="6" customWidth="1"/>
    <col min="5642" max="5647" width="30.66796875" style="6" customWidth="1"/>
    <col min="5648" max="5648" width="22.734375" style="6" customWidth="1"/>
    <col min="5649" max="5650" width="18.6953125" style="6" customWidth="1"/>
    <col min="5651" max="5651" width="26.36328125" style="6" customWidth="1"/>
    <col min="5652" max="5652" width="17.484375" style="6" customWidth="1"/>
    <col min="5653" max="5653" width="15.73828125" style="6" customWidth="1"/>
    <col min="5654" max="5878" width="9.14453125" style="6"/>
    <col min="5879" max="5879" width="2.015625" style="6" customWidth="1"/>
    <col min="5880" max="5880" width="27.7109375" style="6" customWidth="1"/>
    <col min="5881" max="5881" width="1.74609375" style="6" customWidth="1"/>
    <col min="5882" max="5882" width="16.140625" style="6" customWidth="1"/>
    <col min="5883" max="5883" width="17.08203125" style="6" customWidth="1"/>
    <col min="5884" max="5884" width="13.046875" style="6" customWidth="1"/>
    <col min="5885" max="5885" width="27.0390625" style="6" customWidth="1"/>
    <col min="5886" max="5886" width="11.1640625" style="6" customWidth="1"/>
    <col min="5887" max="5887" width="24.75" style="6" customWidth="1"/>
    <col min="5888" max="5888" width="13.1796875" style="6" customWidth="1"/>
    <col min="5889" max="5889" width="13.98828125" style="6" customWidth="1"/>
    <col min="5890" max="5890" width="17.08203125" style="6" customWidth="1"/>
    <col min="5891" max="5891" width="15.73828125" style="6" customWidth="1"/>
    <col min="5892" max="5892" width="17.890625" style="6" customWidth="1"/>
    <col min="5893" max="5893" width="21.65625" style="6" customWidth="1"/>
    <col min="5894" max="5894" width="22.734375" style="6" customWidth="1"/>
    <col min="5895" max="5895" width="1.74609375" style="6" customWidth="1"/>
    <col min="5896" max="5896" width="14.390625" style="6" customWidth="1"/>
    <col min="5897" max="5897" width="22.734375" style="6" customWidth="1"/>
    <col min="5898" max="5903" width="30.66796875" style="6" customWidth="1"/>
    <col min="5904" max="5904" width="22.734375" style="6" customWidth="1"/>
    <col min="5905" max="5906" width="18.6953125" style="6" customWidth="1"/>
    <col min="5907" max="5907" width="26.36328125" style="6" customWidth="1"/>
    <col min="5908" max="5908" width="17.484375" style="6" customWidth="1"/>
    <col min="5909" max="5909" width="15.73828125" style="6" customWidth="1"/>
    <col min="5910" max="6134" width="9.14453125" style="6"/>
    <col min="6135" max="6135" width="2.015625" style="6" customWidth="1"/>
    <col min="6136" max="6136" width="27.7109375" style="6" customWidth="1"/>
    <col min="6137" max="6137" width="1.74609375" style="6" customWidth="1"/>
    <col min="6138" max="6138" width="16.140625" style="6" customWidth="1"/>
    <col min="6139" max="6139" width="17.08203125" style="6" customWidth="1"/>
    <col min="6140" max="6140" width="13.046875" style="6" customWidth="1"/>
    <col min="6141" max="6141" width="27.0390625" style="6" customWidth="1"/>
    <col min="6142" max="6142" width="11.1640625" style="6" customWidth="1"/>
    <col min="6143" max="6143" width="24.75" style="6" customWidth="1"/>
    <col min="6144" max="6144" width="13.1796875" style="6" customWidth="1"/>
    <col min="6145" max="6145" width="13.98828125" style="6" customWidth="1"/>
    <col min="6146" max="6146" width="17.08203125" style="6" customWidth="1"/>
    <col min="6147" max="6147" width="15.73828125" style="6" customWidth="1"/>
    <col min="6148" max="6148" width="17.890625" style="6" customWidth="1"/>
    <col min="6149" max="6149" width="21.65625" style="6" customWidth="1"/>
    <col min="6150" max="6150" width="22.734375" style="6" customWidth="1"/>
    <col min="6151" max="6151" width="1.74609375" style="6" customWidth="1"/>
    <col min="6152" max="6152" width="14.390625" style="6" customWidth="1"/>
    <col min="6153" max="6153" width="22.734375" style="6" customWidth="1"/>
    <col min="6154" max="6159" width="30.66796875" style="6" customWidth="1"/>
    <col min="6160" max="6160" width="22.734375" style="6" customWidth="1"/>
    <col min="6161" max="6162" width="18.6953125" style="6" customWidth="1"/>
    <col min="6163" max="6163" width="26.36328125" style="6" customWidth="1"/>
    <col min="6164" max="6164" width="17.484375" style="6" customWidth="1"/>
    <col min="6165" max="6165" width="15.73828125" style="6" customWidth="1"/>
    <col min="6166" max="6390" width="9.14453125" style="6"/>
    <col min="6391" max="6391" width="2.015625" style="6" customWidth="1"/>
    <col min="6392" max="6392" width="27.7109375" style="6" customWidth="1"/>
    <col min="6393" max="6393" width="1.74609375" style="6" customWidth="1"/>
    <col min="6394" max="6394" width="16.140625" style="6" customWidth="1"/>
    <col min="6395" max="6395" width="17.08203125" style="6" customWidth="1"/>
    <col min="6396" max="6396" width="13.046875" style="6" customWidth="1"/>
    <col min="6397" max="6397" width="27.0390625" style="6" customWidth="1"/>
    <col min="6398" max="6398" width="11.1640625" style="6" customWidth="1"/>
    <col min="6399" max="6399" width="24.75" style="6" customWidth="1"/>
    <col min="6400" max="6400" width="13.1796875" style="6" customWidth="1"/>
    <col min="6401" max="6401" width="13.98828125" style="6" customWidth="1"/>
    <col min="6402" max="6402" width="17.08203125" style="6" customWidth="1"/>
    <col min="6403" max="6403" width="15.73828125" style="6" customWidth="1"/>
    <col min="6404" max="6404" width="17.890625" style="6" customWidth="1"/>
    <col min="6405" max="6405" width="21.65625" style="6" customWidth="1"/>
    <col min="6406" max="6406" width="22.734375" style="6" customWidth="1"/>
    <col min="6407" max="6407" width="1.74609375" style="6" customWidth="1"/>
    <col min="6408" max="6408" width="14.390625" style="6" customWidth="1"/>
    <col min="6409" max="6409" width="22.734375" style="6" customWidth="1"/>
    <col min="6410" max="6415" width="30.66796875" style="6" customWidth="1"/>
    <col min="6416" max="6416" width="22.734375" style="6" customWidth="1"/>
    <col min="6417" max="6418" width="18.6953125" style="6" customWidth="1"/>
    <col min="6419" max="6419" width="26.36328125" style="6" customWidth="1"/>
    <col min="6420" max="6420" width="17.484375" style="6" customWidth="1"/>
    <col min="6421" max="6421" width="15.73828125" style="6" customWidth="1"/>
    <col min="6422" max="6646" width="9.14453125" style="6"/>
    <col min="6647" max="6647" width="2.015625" style="6" customWidth="1"/>
    <col min="6648" max="6648" width="27.7109375" style="6" customWidth="1"/>
    <col min="6649" max="6649" width="1.74609375" style="6" customWidth="1"/>
    <col min="6650" max="6650" width="16.140625" style="6" customWidth="1"/>
    <col min="6651" max="6651" width="17.08203125" style="6" customWidth="1"/>
    <col min="6652" max="6652" width="13.046875" style="6" customWidth="1"/>
    <col min="6653" max="6653" width="27.0390625" style="6" customWidth="1"/>
    <col min="6654" max="6654" width="11.1640625" style="6" customWidth="1"/>
    <col min="6655" max="6655" width="24.75" style="6" customWidth="1"/>
    <col min="6656" max="6656" width="13.1796875" style="6" customWidth="1"/>
    <col min="6657" max="6657" width="13.98828125" style="6" customWidth="1"/>
    <col min="6658" max="6658" width="17.08203125" style="6" customWidth="1"/>
    <col min="6659" max="6659" width="15.73828125" style="6" customWidth="1"/>
    <col min="6660" max="6660" width="17.890625" style="6" customWidth="1"/>
    <col min="6661" max="6661" width="21.65625" style="6" customWidth="1"/>
    <col min="6662" max="6662" width="22.734375" style="6" customWidth="1"/>
    <col min="6663" max="6663" width="1.74609375" style="6" customWidth="1"/>
    <col min="6664" max="6664" width="14.390625" style="6" customWidth="1"/>
    <col min="6665" max="6665" width="22.734375" style="6" customWidth="1"/>
    <col min="6666" max="6671" width="30.66796875" style="6" customWidth="1"/>
    <col min="6672" max="6672" width="22.734375" style="6" customWidth="1"/>
    <col min="6673" max="6674" width="18.6953125" style="6" customWidth="1"/>
    <col min="6675" max="6675" width="26.36328125" style="6" customWidth="1"/>
    <col min="6676" max="6676" width="17.484375" style="6" customWidth="1"/>
    <col min="6677" max="6677" width="15.73828125" style="6" customWidth="1"/>
    <col min="6678" max="6902" width="9.14453125" style="6"/>
    <col min="6903" max="6903" width="2.015625" style="6" customWidth="1"/>
    <col min="6904" max="6904" width="27.7109375" style="6" customWidth="1"/>
    <col min="6905" max="6905" width="1.74609375" style="6" customWidth="1"/>
    <col min="6906" max="6906" width="16.140625" style="6" customWidth="1"/>
    <col min="6907" max="6907" width="17.08203125" style="6" customWidth="1"/>
    <col min="6908" max="6908" width="13.046875" style="6" customWidth="1"/>
    <col min="6909" max="6909" width="27.0390625" style="6" customWidth="1"/>
    <col min="6910" max="6910" width="11.1640625" style="6" customWidth="1"/>
    <col min="6911" max="6911" width="24.75" style="6" customWidth="1"/>
    <col min="6912" max="6912" width="13.1796875" style="6" customWidth="1"/>
    <col min="6913" max="6913" width="13.98828125" style="6" customWidth="1"/>
    <col min="6914" max="6914" width="17.08203125" style="6" customWidth="1"/>
    <col min="6915" max="6915" width="15.73828125" style="6" customWidth="1"/>
    <col min="6916" max="6916" width="17.890625" style="6" customWidth="1"/>
    <col min="6917" max="6917" width="21.65625" style="6" customWidth="1"/>
    <col min="6918" max="6918" width="22.734375" style="6" customWidth="1"/>
    <col min="6919" max="6919" width="1.74609375" style="6" customWidth="1"/>
    <col min="6920" max="6920" width="14.390625" style="6" customWidth="1"/>
    <col min="6921" max="6921" width="22.734375" style="6" customWidth="1"/>
    <col min="6922" max="6927" width="30.66796875" style="6" customWidth="1"/>
    <col min="6928" max="6928" width="22.734375" style="6" customWidth="1"/>
    <col min="6929" max="6930" width="18.6953125" style="6" customWidth="1"/>
    <col min="6931" max="6931" width="26.36328125" style="6" customWidth="1"/>
    <col min="6932" max="6932" width="17.484375" style="6" customWidth="1"/>
    <col min="6933" max="6933" width="15.73828125" style="6" customWidth="1"/>
    <col min="6934" max="7158" width="9.14453125" style="6"/>
    <col min="7159" max="7159" width="2.015625" style="6" customWidth="1"/>
    <col min="7160" max="7160" width="27.7109375" style="6" customWidth="1"/>
    <col min="7161" max="7161" width="1.74609375" style="6" customWidth="1"/>
    <col min="7162" max="7162" width="16.140625" style="6" customWidth="1"/>
    <col min="7163" max="7163" width="17.08203125" style="6" customWidth="1"/>
    <col min="7164" max="7164" width="13.046875" style="6" customWidth="1"/>
    <col min="7165" max="7165" width="27.0390625" style="6" customWidth="1"/>
    <col min="7166" max="7166" width="11.1640625" style="6" customWidth="1"/>
    <col min="7167" max="7167" width="24.75" style="6" customWidth="1"/>
    <col min="7168" max="7168" width="13.1796875" style="6" customWidth="1"/>
    <col min="7169" max="7169" width="13.98828125" style="6" customWidth="1"/>
    <col min="7170" max="7170" width="17.08203125" style="6" customWidth="1"/>
    <col min="7171" max="7171" width="15.73828125" style="6" customWidth="1"/>
    <col min="7172" max="7172" width="17.890625" style="6" customWidth="1"/>
    <col min="7173" max="7173" width="21.65625" style="6" customWidth="1"/>
    <col min="7174" max="7174" width="22.734375" style="6" customWidth="1"/>
    <col min="7175" max="7175" width="1.74609375" style="6" customWidth="1"/>
    <col min="7176" max="7176" width="14.390625" style="6" customWidth="1"/>
    <col min="7177" max="7177" width="22.734375" style="6" customWidth="1"/>
    <col min="7178" max="7183" width="30.66796875" style="6" customWidth="1"/>
    <col min="7184" max="7184" width="22.734375" style="6" customWidth="1"/>
    <col min="7185" max="7186" width="18.6953125" style="6" customWidth="1"/>
    <col min="7187" max="7187" width="26.36328125" style="6" customWidth="1"/>
    <col min="7188" max="7188" width="17.484375" style="6" customWidth="1"/>
    <col min="7189" max="7189" width="15.73828125" style="6" customWidth="1"/>
    <col min="7190" max="7414" width="9.14453125" style="6"/>
    <col min="7415" max="7415" width="2.015625" style="6" customWidth="1"/>
    <col min="7416" max="7416" width="27.7109375" style="6" customWidth="1"/>
    <col min="7417" max="7417" width="1.74609375" style="6" customWidth="1"/>
    <col min="7418" max="7418" width="16.140625" style="6" customWidth="1"/>
    <col min="7419" max="7419" width="17.08203125" style="6" customWidth="1"/>
    <col min="7420" max="7420" width="13.046875" style="6" customWidth="1"/>
    <col min="7421" max="7421" width="27.0390625" style="6" customWidth="1"/>
    <col min="7422" max="7422" width="11.1640625" style="6" customWidth="1"/>
    <col min="7423" max="7423" width="24.75" style="6" customWidth="1"/>
    <col min="7424" max="7424" width="13.1796875" style="6" customWidth="1"/>
    <col min="7425" max="7425" width="13.98828125" style="6" customWidth="1"/>
    <col min="7426" max="7426" width="17.08203125" style="6" customWidth="1"/>
    <col min="7427" max="7427" width="15.73828125" style="6" customWidth="1"/>
    <col min="7428" max="7428" width="17.890625" style="6" customWidth="1"/>
    <col min="7429" max="7429" width="21.65625" style="6" customWidth="1"/>
    <col min="7430" max="7430" width="22.734375" style="6" customWidth="1"/>
    <col min="7431" max="7431" width="1.74609375" style="6" customWidth="1"/>
    <col min="7432" max="7432" width="14.390625" style="6" customWidth="1"/>
    <col min="7433" max="7433" width="22.734375" style="6" customWidth="1"/>
    <col min="7434" max="7439" width="30.66796875" style="6" customWidth="1"/>
    <col min="7440" max="7440" width="22.734375" style="6" customWidth="1"/>
    <col min="7441" max="7442" width="18.6953125" style="6" customWidth="1"/>
    <col min="7443" max="7443" width="26.36328125" style="6" customWidth="1"/>
    <col min="7444" max="7444" width="17.484375" style="6" customWidth="1"/>
    <col min="7445" max="7445" width="15.73828125" style="6" customWidth="1"/>
    <col min="7446" max="7670" width="9.14453125" style="6"/>
    <col min="7671" max="7671" width="2.015625" style="6" customWidth="1"/>
    <col min="7672" max="7672" width="27.7109375" style="6" customWidth="1"/>
    <col min="7673" max="7673" width="1.74609375" style="6" customWidth="1"/>
    <col min="7674" max="7674" width="16.140625" style="6" customWidth="1"/>
    <col min="7675" max="7675" width="17.08203125" style="6" customWidth="1"/>
    <col min="7676" max="7676" width="13.046875" style="6" customWidth="1"/>
    <col min="7677" max="7677" width="27.0390625" style="6" customWidth="1"/>
    <col min="7678" max="7678" width="11.1640625" style="6" customWidth="1"/>
    <col min="7679" max="7679" width="24.75" style="6" customWidth="1"/>
    <col min="7680" max="7680" width="13.1796875" style="6" customWidth="1"/>
    <col min="7681" max="7681" width="13.98828125" style="6" customWidth="1"/>
    <col min="7682" max="7682" width="17.08203125" style="6" customWidth="1"/>
    <col min="7683" max="7683" width="15.73828125" style="6" customWidth="1"/>
    <col min="7684" max="7684" width="17.890625" style="6" customWidth="1"/>
    <col min="7685" max="7685" width="21.65625" style="6" customWidth="1"/>
    <col min="7686" max="7686" width="22.734375" style="6" customWidth="1"/>
    <col min="7687" max="7687" width="1.74609375" style="6" customWidth="1"/>
    <col min="7688" max="7688" width="14.390625" style="6" customWidth="1"/>
    <col min="7689" max="7689" width="22.734375" style="6" customWidth="1"/>
    <col min="7690" max="7695" width="30.66796875" style="6" customWidth="1"/>
    <col min="7696" max="7696" width="22.734375" style="6" customWidth="1"/>
    <col min="7697" max="7698" width="18.6953125" style="6" customWidth="1"/>
    <col min="7699" max="7699" width="26.36328125" style="6" customWidth="1"/>
    <col min="7700" max="7700" width="17.484375" style="6" customWidth="1"/>
    <col min="7701" max="7701" width="15.73828125" style="6" customWidth="1"/>
    <col min="7702" max="7926" width="9.14453125" style="6"/>
    <col min="7927" max="7927" width="2.015625" style="6" customWidth="1"/>
    <col min="7928" max="7928" width="27.7109375" style="6" customWidth="1"/>
    <col min="7929" max="7929" width="1.74609375" style="6" customWidth="1"/>
    <col min="7930" max="7930" width="16.140625" style="6" customWidth="1"/>
    <col min="7931" max="7931" width="17.08203125" style="6" customWidth="1"/>
    <col min="7932" max="7932" width="13.046875" style="6" customWidth="1"/>
    <col min="7933" max="7933" width="27.0390625" style="6" customWidth="1"/>
    <col min="7934" max="7934" width="11.1640625" style="6" customWidth="1"/>
    <col min="7935" max="7935" width="24.75" style="6" customWidth="1"/>
    <col min="7936" max="7936" width="13.1796875" style="6" customWidth="1"/>
    <col min="7937" max="7937" width="13.98828125" style="6" customWidth="1"/>
    <col min="7938" max="7938" width="17.08203125" style="6" customWidth="1"/>
    <col min="7939" max="7939" width="15.73828125" style="6" customWidth="1"/>
    <col min="7940" max="7940" width="17.890625" style="6" customWidth="1"/>
    <col min="7941" max="7941" width="21.65625" style="6" customWidth="1"/>
    <col min="7942" max="7942" width="22.734375" style="6" customWidth="1"/>
    <col min="7943" max="7943" width="1.74609375" style="6" customWidth="1"/>
    <col min="7944" max="7944" width="14.390625" style="6" customWidth="1"/>
    <col min="7945" max="7945" width="22.734375" style="6" customWidth="1"/>
    <col min="7946" max="7951" width="30.66796875" style="6" customWidth="1"/>
    <col min="7952" max="7952" width="22.734375" style="6" customWidth="1"/>
    <col min="7953" max="7954" width="18.6953125" style="6" customWidth="1"/>
    <col min="7955" max="7955" width="26.36328125" style="6" customWidth="1"/>
    <col min="7956" max="7956" width="17.484375" style="6" customWidth="1"/>
    <col min="7957" max="7957" width="15.73828125" style="6" customWidth="1"/>
    <col min="7958" max="8182" width="9.14453125" style="6"/>
    <col min="8183" max="8183" width="2.015625" style="6" customWidth="1"/>
    <col min="8184" max="8184" width="27.7109375" style="6" customWidth="1"/>
    <col min="8185" max="8185" width="1.74609375" style="6" customWidth="1"/>
    <col min="8186" max="8186" width="16.140625" style="6" customWidth="1"/>
    <col min="8187" max="8187" width="17.08203125" style="6" customWidth="1"/>
    <col min="8188" max="8188" width="13.046875" style="6" customWidth="1"/>
    <col min="8189" max="8189" width="27.0390625" style="6" customWidth="1"/>
    <col min="8190" max="8190" width="11.1640625" style="6" customWidth="1"/>
    <col min="8191" max="8191" width="24.75" style="6" customWidth="1"/>
    <col min="8192" max="8192" width="13.1796875" style="6" customWidth="1"/>
    <col min="8193" max="8193" width="13.98828125" style="6" customWidth="1"/>
    <col min="8194" max="8194" width="17.08203125" style="6" customWidth="1"/>
    <col min="8195" max="8195" width="15.73828125" style="6" customWidth="1"/>
    <col min="8196" max="8196" width="17.890625" style="6" customWidth="1"/>
    <col min="8197" max="8197" width="21.65625" style="6" customWidth="1"/>
    <col min="8198" max="8198" width="22.734375" style="6" customWidth="1"/>
    <col min="8199" max="8199" width="1.74609375" style="6" customWidth="1"/>
    <col min="8200" max="8200" width="14.390625" style="6" customWidth="1"/>
    <col min="8201" max="8201" width="22.734375" style="6" customWidth="1"/>
    <col min="8202" max="8207" width="30.66796875" style="6" customWidth="1"/>
    <col min="8208" max="8208" width="22.734375" style="6" customWidth="1"/>
    <col min="8209" max="8210" width="18.6953125" style="6" customWidth="1"/>
    <col min="8211" max="8211" width="26.36328125" style="6" customWidth="1"/>
    <col min="8212" max="8212" width="17.484375" style="6" customWidth="1"/>
    <col min="8213" max="8213" width="15.73828125" style="6" customWidth="1"/>
    <col min="8214" max="8438" width="9.14453125" style="6"/>
    <col min="8439" max="8439" width="2.015625" style="6" customWidth="1"/>
    <col min="8440" max="8440" width="27.7109375" style="6" customWidth="1"/>
    <col min="8441" max="8441" width="1.74609375" style="6" customWidth="1"/>
    <col min="8442" max="8442" width="16.140625" style="6" customWidth="1"/>
    <col min="8443" max="8443" width="17.08203125" style="6" customWidth="1"/>
    <col min="8444" max="8444" width="13.046875" style="6" customWidth="1"/>
    <col min="8445" max="8445" width="27.0390625" style="6" customWidth="1"/>
    <col min="8446" max="8446" width="11.1640625" style="6" customWidth="1"/>
    <col min="8447" max="8447" width="24.75" style="6" customWidth="1"/>
    <col min="8448" max="8448" width="13.1796875" style="6" customWidth="1"/>
    <col min="8449" max="8449" width="13.98828125" style="6" customWidth="1"/>
    <col min="8450" max="8450" width="17.08203125" style="6" customWidth="1"/>
    <col min="8451" max="8451" width="15.73828125" style="6" customWidth="1"/>
    <col min="8452" max="8452" width="17.890625" style="6" customWidth="1"/>
    <col min="8453" max="8453" width="21.65625" style="6" customWidth="1"/>
    <col min="8454" max="8454" width="22.734375" style="6" customWidth="1"/>
    <col min="8455" max="8455" width="1.74609375" style="6" customWidth="1"/>
    <col min="8456" max="8456" width="14.390625" style="6" customWidth="1"/>
    <col min="8457" max="8457" width="22.734375" style="6" customWidth="1"/>
    <col min="8458" max="8463" width="30.66796875" style="6" customWidth="1"/>
    <col min="8464" max="8464" width="22.734375" style="6" customWidth="1"/>
    <col min="8465" max="8466" width="18.6953125" style="6" customWidth="1"/>
    <col min="8467" max="8467" width="26.36328125" style="6" customWidth="1"/>
    <col min="8468" max="8468" width="17.484375" style="6" customWidth="1"/>
    <col min="8469" max="8469" width="15.73828125" style="6" customWidth="1"/>
    <col min="8470" max="8694" width="9.14453125" style="6"/>
    <col min="8695" max="8695" width="2.015625" style="6" customWidth="1"/>
    <col min="8696" max="8696" width="27.7109375" style="6" customWidth="1"/>
    <col min="8697" max="8697" width="1.74609375" style="6" customWidth="1"/>
    <col min="8698" max="8698" width="16.140625" style="6" customWidth="1"/>
    <col min="8699" max="8699" width="17.08203125" style="6" customWidth="1"/>
    <col min="8700" max="8700" width="13.046875" style="6" customWidth="1"/>
    <col min="8701" max="8701" width="27.0390625" style="6" customWidth="1"/>
    <col min="8702" max="8702" width="11.1640625" style="6" customWidth="1"/>
    <col min="8703" max="8703" width="24.75" style="6" customWidth="1"/>
    <col min="8704" max="8704" width="13.1796875" style="6" customWidth="1"/>
    <col min="8705" max="8705" width="13.98828125" style="6" customWidth="1"/>
    <col min="8706" max="8706" width="17.08203125" style="6" customWidth="1"/>
    <col min="8707" max="8707" width="15.73828125" style="6" customWidth="1"/>
    <col min="8708" max="8708" width="17.890625" style="6" customWidth="1"/>
    <col min="8709" max="8709" width="21.65625" style="6" customWidth="1"/>
    <col min="8710" max="8710" width="22.734375" style="6" customWidth="1"/>
    <col min="8711" max="8711" width="1.74609375" style="6" customWidth="1"/>
    <col min="8712" max="8712" width="14.390625" style="6" customWidth="1"/>
    <col min="8713" max="8713" width="22.734375" style="6" customWidth="1"/>
    <col min="8714" max="8719" width="30.66796875" style="6" customWidth="1"/>
    <col min="8720" max="8720" width="22.734375" style="6" customWidth="1"/>
    <col min="8721" max="8722" width="18.6953125" style="6" customWidth="1"/>
    <col min="8723" max="8723" width="26.36328125" style="6" customWidth="1"/>
    <col min="8724" max="8724" width="17.484375" style="6" customWidth="1"/>
    <col min="8725" max="8725" width="15.73828125" style="6" customWidth="1"/>
    <col min="8726" max="8950" width="9.14453125" style="6"/>
    <col min="8951" max="8951" width="2.015625" style="6" customWidth="1"/>
    <col min="8952" max="8952" width="27.7109375" style="6" customWidth="1"/>
    <col min="8953" max="8953" width="1.74609375" style="6" customWidth="1"/>
    <col min="8954" max="8954" width="16.140625" style="6" customWidth="1"/>
    <col min="8955" max="8955" width="17.08203125" style="6" customWidth="1"/>
    <col min="8956" max="8956" width="13.046875" style="6" customWidth="1"/>
    <col min="8957" max="8957" width="27.0390625" style="6" customWidth="1"/>
    <col min="8958" max="8958" width="11.1640625" style="6" customWidth="1"/>
    <col min="8959" max="8959" width="24.75" style="6" customWidth="1"/>
    <col min="8960" max="8960" width="13.1796875" style="6" customWidth="1"/>
    <col min="8961" max="8961" width="13.98828125" style="6" customWidth="1"/>
    <col min="8962" max="8962" width="17.08203125" style="6" customWidth="1"/>
    <col min="8963" max="8963" width="15.73828125" style="6" customWidth="1"/>
    <col min="8964" max="8964" width="17.890625" style="6" customWidth="1"/>
    <col min="8965" max="8965" width="21.65625" style="6" customWidth="1"/>
    <col min="8966" max="8966" width="22.734375" style="6" customWidth="1"/>
    <col min="8967" max="8967" width="1.74609375" style="6" customWidth="1"/>
    <col min="8968" max="8968" width="14.390625" style="6" customWidth="1"/>
    <col min="8969" max="8969" width="22.734375" style="6" customWidth="1"/>
    <col min="8970" max="8975" width="30.66796875" style="6" customWidth="1"/>
    <col min="8976" max="8976" width="22.734375" style="6" customWidth="1"/>
    <col min="8977" max="8978" width="18.6953125" style="6" customWidth="1"/>
    <col min="8979" max="8979" width="26.36328125" style="6" customWidth="1"/>
    <col min="8980" max="8980" width="17.484375" style="6" customWidth="1"/>
    <col min="8981" max="8981" width="15.73828125" style="6" customWidth="1"/>
    <col min="8982" max="9206" width="9.14453125" style="6"/>
    <col min="9207" max="9207" width="2.015625" style="6" customWidth="1"/>
    <col min="9208" max="9208" width="27.7109375" style="6" customWidth="1"/>
    <col min="9209" max="9209" width="1.74609375" style="6" customWidth="1"/>
    <col min="9210" max="9210" width="16.140625" style="6" customWidth="1"/>
    <col min="9211" max="9211" width="17.08203125" style="6" customWidth="1"/>
    <col min="9212" max="9212" width="13.046875" style="6" customWidth="1"/>
    <col min="9213" max="9213" width="27.0390625" style="6" customWidth="1"/>
    <col min="9214" max="9214" width="11.1640625" style="6" customWidth="1"/>
    <col min="9215" max="9215" width="24.75" style="6" customWidth="1"/>
    <col min="9216" max="9216" width="13.1796875" style="6" customWidth="1"/>
    <col min="9217" max="9217" width="13.98828125" style="6" customWidth="1"/>
    <col min="9218" max="9218" width="17.08203125" style="6" customWidth="1"/>
    <col min="9219" max="9219" width="15.73828125" style="6" customWidth="1"/>
    <col min="9220" max="9220" width="17.890625" style="6" customWidth="1"/>
    <col min="9221" max="9221" width="21.65625" style="6" customWidth="1"/>
    <col min="9222" max="9222" width="22.734375" style="6" customWidth="1"/>
    <col min="9223" max="9223" width="1.74609375" style="6" customWidth="1"/>
    <col min="9224" max="9224" width="14.390625" style="6" customWidth="1"/>
    <col min="9225" max="9225" width="22.734375" style="6" customWidth="1"/>
    <col min="9226" max="9231" width="30.66796875" style="6" customWidth="1"/>
    <col min="9232" max="9232" width="22.734375" style="6" customWidth="1"/>
    <col min="9233" max="9234" width="18.6953125" style="6" customWidth="1"/>
    <col min="9235" max="9235" width="26.36328125" style="6" customWidth="1"/>
    <col min="9236" max="9236" width="17.484375" style="6" customWidth="1"/>
    <col min="9237" max="9237" width="15.73828125" style="6" customWidth="1"/>
    <col min="9238" max="9462" width="9.14453125" style="6"/>
    <col min="9463" max="9463" width="2.015625" style="6" customWidth="1"/>
    <col min="9464" max="9464" width="27.7109375" style="6" customWidth="1"/>
    <col min="9465" max="9465" width="1.74609375" style="6" customWidth="1"/>
    <col min="9466" max="9466" width="16.140625" style="6" customWidth="1"/>
    <col min="9467" max="9467" width="17.08203125" style="6" customWidth="1"/>
    <col min="9468" max="9468" width="13.046875" style="6" customWidth="1"/>
    <col min="9469" max="9469" width="27.0390625" style="6" customWidth="1"/>
    <col min="9470" max="9470" width="11.1640625" style="6" customWidth="1"/>
    <col min="9471" max="9471" width="24.75" style="6" customWidth="1"/>
    <col min="9472" max="9472" width="13.1796875" style="6" customWidth="1"/>
    <col min="9473" max="9473" width="13.98828125" style="6" customWidth="1"/>
    <col min="9474" max="9474" width="17.08203125" style="6" customWidth="1"/>
    <col min="9475" max="9475" width="15.73828125" style="6" customWidth="1"/>
    <col min="9476" max="9476" width="17.890625" style="6" customWidth="1"/>
    <col min="9477" max="9477" width="21.65625" style="6" customWidth="1"/>
    <col min="9478" max="9478" width="22.734375" style="6" customWidth="1"/>
    <col min="9479" max="9479" width="1.74609375" style="6" customWidth="1"/>
    <col min="9480" max="9480" width="14.390625" style="6" customWidth="1"/>
    <col min="9481" max="9481" width="22.734375" style="6" customWidth="1"/>
    <col min="9482" max="9487" width="30.66796875" style="6" customWidth="1"/>
    <col min="9488" max="9488" width="22.734375" style="6" customWidth="1"/>
    <col min="9489" max="9490" width="18.6953125" style="6" customWidth="1"/>
    <col min="9491" max="9491" width="26.36328125" style="6" customWidth="1"/>
    <col min="9492" max="9492" width="17.484375" style="6" customWidth="1"/>
    <col min="9493" max="9493" width="15.73828125" style="6" customWidth="1"/>
    <col min="9494" max="9718" width="9.14453125" style="6"/>
    <col min="9719" max="9719" width="2.015625" style="6" customWidth="1"/>
    <col min="9720" max="9720" width="27.7109375" style="6" customWidth="1"/>
    <col min="9721" max="9721" width="1.74609375" style="6" customWidth="1"/>
    <col min="9722" max="9722" width="16.140625" style="6" customWidth="1"/>
    <col min="9723" max="9723" width="17.08203125" style="6" customWidth="1"/>
    <col min="9724" max="9724" width="13.046875" style="6" customWidth="1"/>
    <col min="9725" max="9725" width="27.0390625" style="6" customWidth="1"/>
    <col min="9726" max="9726" width="11.1640625" style="6" customWidth="1"/>
    <col min="9727" max="9727" width="24.75" style="6" customWidth="1"/>
    <col min="9728" max="9728" width="13.1796875" style="6" customWidth="1"/>
    <col min="9729" max="9729" width="13.98828125" style="6" customWidth="1"/>
    <col min="9730" max="9730" width="17.08203125" style="6" customWidth="1"/>
    <col min="9731" max="9731" width="15.73828125" style="6" customWidth="1"/>
    <col min="9732" max="9732" width="17.890625" style="6" customWidth="1"/>
    <col min="9733" max="9733" width="21.65625" style="6" customWidth="1"/>
    <col min="9734" max="9734" width="22.734375" style="6" customWidth="1"/>
    <col min="9735" max="9735" width="1.74609375" style="6" customWidth="1"/>
    <col min="9736" max="9736" width="14.390625" style="6" customWidth="1"/>
    <col min="9737" max="9737" width="22.734375" style="6" customWidth="1"/>
    <col min="9738" max="9743" width="30.66796875" style="6" customWidth="1"/>
    <col min="9744" max="9744" width="22.734375" style="6" customWidth="1"/>
    <col min="9745" max="9746" width="18.6953125" style="6" customWidth="1"/>
    <col min="9747" max="9747" width="26.36328125" style="6" customWidth="1"/>
    <col min="9748" max="9748" width="17.484375" style="6" customWidth="1"/>
    <col min="9749" max="9749" width="15.73828125" style="6" customWidth="1"/>
    <col min="9750" max="9974" width="9.14453125" style="6"/>
    <col min="9975" max="9975" width="2.015625" style="6" customWidth="1"/>
    <col min="9976" max="9976" width="27.7109375" style="6" customWidth="1"/>
    <col min="9977" max="9977" width="1.74609375" style="6" customWidth="1"/>
    <col min="9978" max="9978" width="16.140625" style="6" customWidth="1"/>
    <col min="9979" max="9979" width="17.08203125" style="6" customWidth="1"/>
    <col min="9980" max="9980" width="13.046875" style="6" customWidth="1"/>
    <col min="9981" max="9981" width="27.0390625" style="6" customWidth="1"/>
    <col min="9982" max="9982" width="11.1640625" style="6" customWidth="1"/>
    <col min="9983" max="9983" width="24.75" style="6" customWidth="1"/>
    <col min="9984" max="9984" width="13.1796875" style="6" customWidth="1"/>
    <col min="9985" max="9985" width="13.98828125" style="6" customWidth="1"/>
    <col min="9986" max="9986" width="17.08203125" style="6" customWidth="1"/>
    <col min="9987" max="9987" width="15.73828125" style="6" customWidth="1"/>
    <col min="9988" max="9988" width="17.890625" style="6" customWidth="1"/>
    <col min="9989" max="9989" width="21.65625" style="6" customWidth="1"/>
    <col min="9990" max="9990" width="22.734375" style="6" customWidth="1"/>
    <col min="9991" max="9991" width="1.74609375" style="6" customWidth="1"/>
    <col min="9992" max="9992" width="14.390625" style="6" customWidth="1"/>
    <col min="9993" max="9993" width="22.734375" style="6" customWidth="1"/>
    <col min="9994" max="9999" width="30.66796875" style="6" customWidth="1"/>
    <col min="10000" max="10000" width="22.734375" style="6" customWidth="1"/>
    <col min="10001" max="10002" width="18.6953125" style="6" customWidth="1"/>
    <col min="10003" max="10003" width="26.36328125" style="6" customWidth="1"/>
    <col min="10004" max="10004" width="17.484375" style="6" customWidth="1"/>
    <col min="10005" max="10005" width="15.73828125" style="6" customWidth="1"/>
    <col min="10006" max="10230" width="9.14453125" style="6"/>
    <col min="10231" max="10231" width="2.015625" style="6" customWidth="1"/>
    <col min="10232" max="10232" width="27.7109375" style="6" customWidth="1"/>
    <col min="10233" max="10233" width="1.74609375" style="6" customWidth="1"/>
    <col min="10234" max="10234" width="16.140625" style="6" customWidth="1"/>
    <col min="10235" max="10235" width="17.08203125" style="6" customWidth="1"/>
    <col min="10236" max="10236" width="13.046875" style="6" customWidth="1"/>
    <col min="10237" max="10237" width="27.0390625" style="6" customWidth="1"/>
    <col min="10238" max="10238" width="11.1640625" style="6" customWidth="1"/>
    <col min="10239" max="10239" width="24.75" style="6" customWidth="1"/>
    <col min="10240" max="10240" width="13.1796875" style="6" customWidth="1"/>
    <col min="10241" max="10241" width="13.98828125" style="6" customWidth="1"/>
    <col min="10242" max="10242" width="17.08203125" style="6" customWidth="1"/>
    <col min="10243" max="10243" width="15.73828125" style="6" customWidth="1"/>
    <col min="10244" max="10244" width="17.890625" style="6" customWidth="1"/>
    <col min="10245" max="10245" width="21.65625" style="6" customWidth="1"/>
    <col min="10246" max="10246" width="22.734375" style="6" customWidth="1"/>
    <col min="10247" max="10247" width="1.74609375" style="6" customWidth="1"/>
    <col min="10248" max="10248" width="14.390625" style="6" customWidth="1"/>
    <col min="10249" max="10249" width="22.734375" style="6" customWidth="1"/>
    <col min="10250" max="10255" width="30.66796875" style="6" customWidth="1"/>
    <col min="10256" max="10256" width="22.734375" style="6" customWidth="1"/>
    <col min="10257" max="10258" width="18.6953125" style="6" customWidth="1"/>
    <col min="10259" max="10259" width="26.36328125" style="6" customWidth="1"/>
    <col min="10260" max="10260" width="17.484375" style="6" customWidth="1"/>
    <col min="10261" max="10261" width="15.73828125" style="6" customWidth="1"/>
    <col min="10262" max="10486" width="9.14453125" style="6"/>
    <col min="10487" max="10487" width="2.015625" style="6" customWidth="1"/>
    <col min="10488" max="10488" width="27.7109375" style="6" customWidth="1"/>
    <col min="10489" max="10489" width="1.74609375" style="6" customWidth="1"/>
    <col min="10490" max="10490" width="16.140625" style="6" customWidth="1"/>
    <col min="10491" max="10491" width="17.08203125" style="6" customWidth="1"/>
    <col min="10492" max="10492" width="13.046875" style="6" customWidth="1"/>
    <col min="10493" max="10493" width="27.0390625" style="6" customWidth="1"/>
    <col min="10494" max="10494" width="11.1640625" style="6" customWidth="1"/>
    <col min="10495" max="10495" width="24.75" style="6" customWidth="1"/>
    <col min="10496" max="10496" width="13.1796875" style="6" customWidth="1"/>
    <col min="10497" max="10497" width="13.98828125" style="6" customWidth="1"/>
    <col min="10498" max="10498" width="17.08203125" style="6" customWidth="1"/>
    <col min="10499" max="10499" width="15.73828125" style="6" customWidth="1"/>
    <col min="10500" max="10500" width="17.890625" style="6" customWidth="1"/>
    <col min="10501" max="10501" width="21.65625" style="6" customWidth="1"/>
    <col min="10502" max="10502" width="22.734375" style="6" customWidth="1"/>
    <col min="10503" max="10503" width="1.74609375" style="6" customWidth="1"/>
    <col min="10504" max="10504" width="14.390625" style="6" customWidth="1"/>
    <col min="10505" max="10505" width="22.734375" style="6" customWidth="1"/>
    <col min="10506" max="10511" width="30.66796875" style="6" customWidth="1"/>
    <col min="10512" max="10512" width="22.734375" style="6" customWidth="1"/>
    <col min="10513" max="10514" width="18.6953125" style="6" customWidth="1"/>
    <col min="10515" max="10515" width="26.36328125" style="6" customWidth="1"/>
    <col min="10516" max="10516" width="17.484375" style="6" customWidth="1"/>
    <col min="10517" max="10517" width="15.73828125" style="6" customWidth="1"/>
    <col min="10518" max="10742" width="9.14453125" style="6"/>
    <col min="10743" max="10743" width="2.015625" style="6" customWidth="1"/>
    <col min="10744" max="10744" width="27.7109375" style="6" customWidth="1"/>
    <col min="10745" max="10745" width="1.74609375" style="6" customWidth="1"/>
    <col min="10746" max="10746" width="16.140625" style="6" customWidth="1"/>
    <col min="10747" max="10747" width="17.08203125" style="6" customWidth="1"/>
    <col min="10748" max="10748" width="13.046875" style="6" customWidth="1"/>
    <col min="10749" max="10749" width="27.0390625" style="6" customWidth="1"/>
    <col min="10750" max="10750" width="11.1640625" style="6" customWidth="1"/>
    <col min="10751" max="10751" width="24.75" style="6" customWidth="1"/>
    <col min="10752" max="10752" width="13.1796875" style="6" customWidth="1"/>
    <col min="10753" max="10753" width="13.98828125" style="6" customWidth="1"/>
    <col min="10754" max="10754" width="17.08203125" style="6" customWidth="1"/>
    <col min="10755" max="10755" width="15.73828125" style="6" customWidth="1"/>
    <col min="10756" max="10756" width="17.890625" style="6" customWidth="1"/>
    <col min="10757" max="10757" width="21.65625" style="6" customWidth="1"/>
    <col min="10758" max="10758" width="22.734375" style="6" customWidth="1"/>
    <col min="10759" max="10759" width="1.74609375" style="6" customWidth="1"/>
    <col min="10760" max="10760" width="14.390625" style="6" customWidth="1"/>
    <col min="10761" max="10761" width="22.734375" style="6" customWidth="1"/>
    <col min="10762" max="10767" width="30.66796875" style="6" customWidth="1"/>
    <col min="10768" max="10768" width="22.734375" style="6" customWidth="1"/>
    <col min="10769" max="10770" width="18.6953125" style="6" customWidth="1"/>
    <col min="10771" max="10771" width="26.36328125" style="6" customWidth="1"/>
    <col min="10772" max="10772" width="17.484375" style="6" customWidth="1"/>
    <col min="10773" max="10773" width="15.73828125" style="6" customWidth="1"/>
    <col min="10774" max="10998" width="9.14453125" style="6"/>
    <col min="10999" max="10999" width="2.015625" style="6" customWidth="1"/>
    <col min="11000" max="11000" width="27.7109375" style="6" customWidth="1"/>
    <col min="11001" max="11001" width="1.74609375" style="6" customWidth="1"/>
    <col min="11002" max="11002" width="16.140625" style="6" customWidth="1"/>
    <col min="11003" max="11003" width="17.08203125" style="6" customWidth="1"/>
    <col min="11004" max="11004" width="13.046875" style="6" customWidth="1"/>
    <col min="11005" max="11005" width="27.0390625" style="6" customWidth="1"/>
    <col min="11006" max="11006" width="11.1640625" style="6" customWidth="1"/>
    <col min="11007" max="11007" width="24.75" style="6" customWidth="1"/>
    <col min="11008" max="11008" width="13.1796875" style="6" customWidth="1"/>
    <col min="11009" max="11009" width="13.98828125" style="6" customWidth="1"/>
    <col min="11010" max="11010" width="17.08203125" style="6" customWidth="1"/>
    <col min="11011" max="11011" width="15.73828125" style="6" customWidth="1"/>
    <col min="11012" max="11012" width="17.890625" style="6" customWidth="1"/>
    <col min="11013" max="11013" width="21.65625" style="6" customWidth="1"/>
    <col min="11014" max="11014" width="22.734375" style="6" customWidth="1"/>
    <col min="11015" max="11015" width="1.74609375" style="6" customWidth="1"/>
    <col min="11016" max="11016" width="14.390625" style="6" customWidth="1"/>
    <col min="11017" max="11017" width="22.734375" style="6" customWidth="1"/>
    <col min="11018" max="11023" width="30.66796875" style="6" customWidth="1"/>
    <col min="11024" max="11024" width="22.734375" style="6" customWidth="1"/>
    <col min="11025" max="11026" width="18.6953125" style="6" customWidth="1"/>
    <col min="11027" max="11027" width="26.36328125" style="6" customWidth="1"/>
    <col min="11028" max="11028" width="17.484375" style="6" customWidth="1"/>
    <col min="11029" max="11029" width="15.73828125" style="6" customWidth="1"/>
    <col min="11030" max="11254" width="9.14453125" style="6"/>
    <col min="11255" max="11255" width="2.015625" style="6" customWidth="1"/>
    <col min="11256" max="11256" width="27.7109375" style="6" customWidth="1"/>
    <col min="11257" max="11257" width="1.74609375" style="6" customWidth="1"/>
    <col min="11258" max="11258" width="16.140625" style="6" customWidth="1"/>
    <col min="11259" max="11259" width="17.08203125" style="6" customWidth="1"/>
    <col min="11260" max="11260" width="13.046875" style="6" customWidth="1"/>
    <col min="11261" max="11261" width="27.0390625" style="6" customWidth="1"/>
    <col min="11262" max="11262" width="11.1640625" style="6" customWidth="1"/>
    <col min="11263" max="11263" width="24.75" style="6" customWidth="1"/>
    <col min="11264" max="11264" width="13.1796875" style="6" customWidth="1"/>
    <col min="11265" max="11265" width="13.98828125" style="6" customWidth="1"/>
    <col min="11266" max="11266" width="17.08203125" style="6" customWidth="1"/>
    <col min="11267" max="11267" width="15.73828125" style="6" customWidth="1"/>
    <col min="11268" max="11268" width="17.890625" style="6" customWidth="1"/>
    <col min="11269" max="11269" width="21.65625" style="6" customWidth="1"/>
    <col min="11270" max="11270" width="22.734375" style="6" customWidth="1"/>
    <col min="11271" max="11271" width="1.74609375" style="6" customWidth="1"/>
    <col min="11272" max="11272" width="14.390625" style="6" customWidth="1"/>
    <col min="11273" max="11273" width="22.734375" style="6" customWidth="1"/>
    <col min="11274" max="11279" width="30.66796875" style="6" customWidth="1"/>
    <col min="11280" max="11280" width="22.734375" style="6" customWidth="1"/>
    <col min="11281" max="11282" width="18.6953125" style="6" customWidth="1"/>
    <col min="11283" max="11283" width="26.36328125" style="6" customWidth="1"/>
    <col min="11284" max="11284" width="17.484375" style="6" customWidth="1"/>
    <col min="11285" max="11285" width="15.73828125" style="6" customWidth="1"/>
    <col min="11286" max="11510" width="9.14453125" style="6"/>
    <col min="11511" max="11511" width="2.015625" style="6" customWidth="1"/>
    <col min="11512" max="11512" width="27.7109375" style="6" customWidth="1"/>
    <col min="11513" max="11513" width="1.74609375" style="6" customWidth="1"/>
    <col min="11514" max="11514" width="16.140625" style="6" customWidth="1"/>
    <col min="11515" max="11515" width="17.08203125" style="6" customWidth="1"/>
    <col min="11516" max="11516" width="13.046875" style="6" customWidth="1"/>
    <col min="11517" max="11517" width="27.0390625" style="6" customWidth="1"/>
    <col min="11518" max="11518" width="11.1640625" style="6" customWidth="1"/>
    <col min="11519" max="11519" width="24.75" style="6" customWidth="1"/>
    <col min="11520" max="11520" width="13.1796875" style="6" customWidth="1"/>
    <col min="11521" max="11521" width="13.98828125" style="6" customWidth="1"/>
    <col min="11522" max="11522" width="17.08203125" style="6" customWidth="1"/>
    <col min="11523" max="11523" width="15.73828125" style="6" customWidth="1"/>
    <col min="11524" max="11524" width="17.890625" style="6" customWidth="1"/>
    <col min="11525" max="11525" width="21.65625" style="6" customWidth="1"/>
    <col min="11526" max="11526" width="22.734375" style="6" customWidth="1"/>
    <col min="11527" max="11527" width="1.74609375" style="6" customWidth="1"/>
    <col min="11528" max="11528" width="14.390625" style="6" customWidth="1"/>
    <col min="11529" max="11529" width="22.734375" style="6" customWidth="1"/>
    <col min="11530" max="11535" width="30.66796875" style="6" customWidth="1"/>
    <col min="11536" max="11536" width="22.734375" style="6" customWidth="1"/>
    <col min="11537" max="11538" width="18.6953125" style="6" customWidth="1"/>
    <col min="11539" max="11539" width="26.36328125" style="6" customWidth="1"/>
    <col min="11540" max="11540" width="17.484375" style="6" customWidth="1"/>
    <col min="11541" max="11541" width="15.73828125" style="6" customWidth="1"/>
    <col min="11542" max="11766" width="9.14453125" style="6"/>
    <col min="11767" max="11767" width="2.015625" style="6" customWidth="1"/>
    <col min="11768" max="11768" width="27.7109375" style="6" customWidth="1"/>
    <col min="11769" max="11769" width="1.74609375" style="6" customWidth="1"/>
    <col min="11770" max="11770" width="16.140625" style="6" customWidth="1"/>
    <col min="11771" max="11771" width="17.08203125" style="6" customWidth="1"/>
    <col min="11772" max="11772" width="13.046875" style="6" customWidth="1"/>
    <col min="11773" max="11773" width="27.0390625" style="6" customWidth="1"/>
    <col min="11774" max="11774" width="11.1640625" style="6" customWidth="1"/>
    <col min="11775" max="11775" width="24.75" style="6" customWidth="1"/>
    <col min="11776" max="11776" width="13.1796875" style="6" customWidth="1"/>
    <col min="11777" max="11777" width="13.98828125" style="6" customWidth="1"/>
    <col min="11778" max="11778" width="17.08203125" style="6" customWidth="1"/>
    <col min="11779" max="11779" width="15.73828125" style="6" customWidth="1"/>
    <col min="11780" max="11780" width="17.890625" style="6" customWidth="1"/>
    <col min="11781" max="11781" width="21.65625" style="6" customWidth="1"/>
    <col min="11782" max="11782" width="22.734375" style="6" customWidth="1"/>
    <col min="11783" max="11783" width="1.74609375" style="6" customWidth="1"/>
    <col min="11784" max="11784" width="14.390625" style="6" customWidth="1"/>
    <col min="11785" max="11785" width="22.734375" style="6" customWidth="1"/>
    <col min="11786" max="11791" width="30.66796875" style="6" customWidth="1"/>
    <col min="11792" max="11792" width="22.734375" style="6" customWidth="1"/>
    <col min="11793" max="11794" width="18.6953125" style="6" customWidth="1"/>
    <col min="11795" max="11795" width="26.36328125" style="6" customWidth="1"/>
    <col min="11796" max="11796" width="17.484375" style="6" customWidth="1"/>
    <col min="11797" max="11797" width="15.73828125" style="6" customWidth="1"/>
    <col min="11798" max="12022" width="9.14453125" style="6"/>
    <col min="12023" max="12023" width="2.015625" style="6" customWidth="1"/>
    <col min="12024" max="12024" width="27.7109375" style="6" customWidth="1"/>
    <col min="12025" max="12025" width="1.74609375" style="6" customWidth="1"/>
    <col min="12026" max="12026" width="16.140625" style="6" customWidth="1"/>
    <col min="12027" max="12027" width="17.08203125" style="6" customWidth="1"/>
    <col min="12028" max="12028" width="13.046875" style="6" customWidth="1"/>
    <col min="12029" max="12029" width="27.0390625" style="6" customWidth="1"/>
    <col min="12030" max="12030" width="11.1640625" style="6" customWidth="1"/>
    <col min="12031" max="12031" width="24.75" style="6" customWidth="1"/>
    <col min="12032" max="12032" width="13.1796875" style="6" customWidth="1"/>
    <col min="12033" max="12033" width="13.98828125" style="6" customWidth="1"/>
    <col min="12034" max="12034" width="17.08203125" style="6" customWidth="1"/>
    <col min="12035" max="12035" width="15.73828125" style="6" customWidth="1"/>
    <col min="12036" max="12036" width="17.890625" style="6" customWidth="1"/>
    <col min="12037" max="12037" width="21.65625" style="6" customWidth="1"/>
    <col min="12038" max="12038" width="22.734375" style="6" customWidth="1"/>
    <col min="12039" max="12039" width="1.74609375" style="6" customWidth="1"/>
    <col min="12040" max="12040" width="14.390625" style="6" customWidth="1"/>
    <col min="12041" max="12041" width="22.734375" style="6" customWidth="1"/>
    <col min="12042" max="12047" width="30.66796875" style="6" customWidth="1"/>
    <col min="12048" max="12048" width="22.734375" style="6" customWidth="1"/>
    <col min="12049" max="12050" width="18.6953125" style="6" customWidth="1"/>
    <col min="12051" max="12051" width="26.36328125" style="6" customWidth="1"/>
    <col min="12052" max="12052" width="17.484375" style="6" customWidth="1"/>
    <col min="12053" max="12053" width="15.73828125" style="6" customWidth="1"/>
    <col min="12054" max="12278" width="9.14453125" style="6"/>
    <col min="12279" max="12279" width="2.015625" style="6" customWidth="1"/>
    <col min="12280" max="12280" width="27.7109375" style="6" customWidth="1"/>
    <col min="12281" max="12281" width="1.74609375" style="6" customWidth="1"/>
    <col min="12282" max="12282" width="16.140625" style="6" customWidth="1"/>
    <col min="12283" max="12283" width="17.08203125" style="6" customWidth="1"/>
    <col min="12284" max="12284" width="13.046875" style="6" customWidth="1"/>
    <col min="12285" max="12285" width="27.0390625" style="6" customWidth="1"/>
    <col min="12286" max="12286" width="11.1640625" style="6" customWidth="1"/>
    <col min="12287" max="12287" width="24.75" style="6" customWidth="1"/>
    <col min="12288" max="12288" width="13.1796875" style="6" customWidth="1"/>
    <col min="12289" max="12289" width="13.98828125" style="6" customWidth="1"/>
    <col min="12290" max="12290" width="17.08203125" style="6" customWidth="1"/>
    <col min="12291" max="12291" width="15.73828125" style="6" customWidth="1"/>
    <col min="12292" max="12292" width="17.890625" style="6" customWidth="1"/>
    <col min="12293" max="12293" width="21.65625" style="6" customWidth="1"/>
    <col min="12294" max="12294" width="22.734375" style="6" customWidth="1"/>
    <col min="12295" max="12295" width="1.74609375" style="6" customWidth="1"/>
    <col min="12296" max="12296" width="14.390625" style="6" customWidth="1"/>
    <col min="12297" max="12297" width="22.734375" style="6" customWidth="1"/>
    <col min="12298" max="12303" width="30.66796875" style="6" customWidth="1"/>
    <col min="12304" max="12304" width="22.734375" style="6" customWidth="1"/>
    <col min="12305" max="12306" width="18.6953125" style="6" customWidth="1"/>
    <col min="12307" max="12307" width="26.36328125" style="6" customWidth="1"/>
    <col min="12308" max="12308" width="17.484375" style="6" customWidth="1"/>
    <col min="12309" max="12309" width="15.73828125" style="6" customWidth="1"/>
    <col min="12310" max="12534" width="9.14453125" style="6"/>
    <col min="12535" max="12535" width="2.015625" style="6" customWidth="1"/>
    <col min="12536" max="12536" width="27.7109375" style="6" customWidth="1"/>
    <col min="12537" max="12537" width="1.74609375" style="6" customWidth="1"/>
    <col min="12538" max="12538" width="16.140625" style="6" customWidth="1"/>
    <col min="12539" max="12539" width="17.08203125" style="6" customWidth="1"/>
    <col min="12540" max="12540" width="13.046875" style="6" customWidth="1"/>
    <col min="12541" max="12541" width="27.0390625" style="6" customWidth="1"/>
    <col min="12542" max="12542" width="11.1640625" style="6" customWidth="1"/>
    <col min="12543" max="12543" width="24.75" style="6" customWidth="1"/>
    <col min="12544" max="12544" width="13.1796875" style="6" customWidth="1"/>
    <col min="12545" max="12545" width="13.98828125" style="6" customWidth="1"/>
    <col min="12546" max="12546" width="17.08203125" style="6" customWidth="1"/>
    <col min="12547" max="12547" width="15.73828125" style="6" customWidth="1"/>
    <col min="12548" max="12548" width="17.890625" style="6" customWidth="1"/>
    <col min="12549" max="12549" width="21.65625" style="6" customWidth="1"/>
    <col min="12550" max="12550" width="22.734375" style="6" customWidth="1"/>
    <col min="12551" max="12551" width="1.74609375" style="6" customWidth="1"/>
    <col min="12552" max="12552" width="14.390625" style="6" customWidth="1"/>
    <col min="12553" max="12553" width="22.734375" style="6" customWidth="1"/>
    <col min="12554" max="12559" width="30.66796875" style="6" customWidth="1"/>
    <col min="12560" max="12560" width="22.734375" style="6" customWidth="1"/>
    <col min="12561" max="12562" width="18.6953125" style="6" customWidth="1"/>
    <col min="12563" max="12563" width="26.36328125" style="6" customWidth="1"/>
    <col min="12564" max="12564" width="17.484375" style="6" customWidth="1"/>
    <col min="12565" max="12565" width="15.73828125" style="6" customWidth="1"/>
    <col min="12566" max="12790" width="9.14453125" style="6"/>
    <col min="12791" max="12791" width="2.015625" style="6" customWidth="1"/>
    <col min="12792" max="12792" width="27.7109375" style="6" customWidth="1"/>
    <col min="12793" max="12793" width="1.74609375" style="6" customWidth="1"/>
    <col min="12794" max="12794" width="16.140625" style="6" customWidth="1"/>
    <col min="12795" max="12795" width="17.08203125" style="6" customWidth="1"/>
    <col min="12796" max="12796" width="13.046875" style="6" customWidth="1"/>
    <col min="12797" max="12797" width="27.0390625" style="6" customWidth="1"/>
    <col min="12798" max="12798" width="11.1640625" style="6" customWidth="1"/>
    <col min="12799" max="12799" width="24.75" style="6" customWidth="1"/>
    <col min="12800" max="12800" width="13.1796875" style="6" customWidth="1"/>
    <col min="12801" max="12801" width="13.98828125" style="6" customWidth="1"/>
    <col min="12802" max="12802" width="17.08203125" style="6" customWidth="1"/>
    <col min="12803" max="12803" width="15.73828125" style="6" customWidth="1"/>
    <col min="12804" max="12804" width="17.890625" style="6" customWidth="1"/>
    <col min="12805" max="12805" width="21.65625" style="6" customWidth="1"/>
    <col min="12806" max="12806" width="22.734375" style="6" customWidth="1"/>
    <col min="12807" max="12807" width="1.74609375" style="6" customWidth="1"/>
    <col min="12808" max="12808" width="14.390625" style="6" customWidth="1"/>
    <col min="12809" max="12809" width="22.734375" style="6" customWidth="1"/>
    <col min="12810" max="12815" width="30.66796875" style="6" customWidth="1"/>
    <col min="12816" max="12816" width="22.734375" style="6" customWidth="1"/>
    <col min="12817" max="12818" width="18.6953125" style="6" customWidth="1"/>
    <col min="12819" max="12819" width="26.36328125" style="6" customWidth="1"/>
    <col min="12820" max="12820" width="17.484375" style="6" customWidth="1"/>
    <col min="12821" max="12821" width="15.73828125" style="6" customWidth="1"/>
    <col min="12822" max="13046" width="9.14453125" style="6"/>
    <col min="13047" max="13047" width="2.015625" style="6" customWidth="1"/>
    <col min="13048" max="13048" width="27.7109375" style="6" customWidth="1"/>
    <col min="13049" max="13049" width="1.74609375" style="6" customWidth="1"/>
    <col min="13050" max="13050" width="16.140625" style="6" customWidth="1"/>
    <col min="13051" max="13051" width="17.08203125" style="6" customWidth="1"/>
    <col min="13052" max="13052" width="13.046875" style="6" customWidth="1"/>
    <col min="13053" max="13053" width="27.0390625" style="6" customWidth="1"/>
    <col min="13054" max="13054" width="11.1640625" style="6" customWidth="1"/>
    <col min="13055" max="13055" width="24.75" style="6" customWidth="1"/>
    <col min="13056" max="13056" width="13.1796875" style="6" customWidth="1"/>
    <col min="13057" max="13057" width="13.98828125" style="6" customWidth="1"/>
    <col min="13058" max="13058" width="17.08203125" style="6" customWidth="1"/>
    <col min="13059" max="13059" width="15.73828125" style="6" customWidth="1"/>
    <col min="13060" max="13060" width="17.890625" style="6" customWidth="1"/>
    <col min="13061" max="13061" width="21.65625" style="6" customWidth="1"/>
    <col min="13062" max="13062" width="22.734375" style="6" customWidth="1"/>
    <col min="13063" max="13063" width="1.74609375" style="6" customWidth="1"/>
    <col min="13064" max="13064" width="14.390625" style="6" customWidth="1"/>
    <col min="13065" max="13065" width="22.734375" style="6" customWidth="1"/>
    <col min="13066" max="13071" width="30.66796875" style="6" customWidth="1"/>
    <col min="13072" max="13072" width="22.734375" style="6" customWidth="1"/>
    <col min="13073" max="13074" width="18.6953125" style="6" customWidth="1"/>
    <col min="13075" max="13075" width="26.36328125" style="6" customWidth="1"/>
    <col min="13076" max="13076" width="17.484375" style="6" customWidth="1"/>
    <col min="13077" max="13077" width="15.73828125" style="6" customWidth="1"/>
    <col min="13078" max="13302" width="9.14453125" style="6"/>
    <col min="13303" max="13303" width="2.015625" style="6" customWidth="1"/>
    <col min="13304" max="13304" width="27.7109375" style="6" customWidth="1"/>
    <col min="13305" max="13305" width="1.74609375" style="6" customWidth="1"/>
    <col min="13306" max="13306" width="16.140625" style="6" customWidth="1"/>
    <col min="13307" max="13307" width="17.08203125" style="6" customWidth="1"/>
    <col min="13308" max="13308" width="13.046875" style="6" customWidth="1"/>
    <col min="13309" max="13309" width="27.0390625" style="6" customWidth="1"/>
    <col min="13310" max="13310" width="11.1640625" style="6" customWidth="1"/>
    <col min="13311" max="13311" width="24.75" style="6" customWidth="1"/>
    <col min="13312" max="13312" width="13.1796875" style="6" customWidth="1"/>
    <col min="13313" max="13313" width="13.98828125" style="6" customWidth="1"/>
    <col min="13314" max="13314" width="17.08203125" style="6" customWidth="1"/>
    <col min="13315" max="13315" width="15.73828125" style="6" customWidth="1"/>
    <col min="13316" max="13316" width="17.890625" style="6" customWidth="1"/>
    <col min="13317" max="13317" width="21.65625" style="6" customWidth="1"/>
    <col min="13318" max="13318" width="22.734375" style="6" customWidth="1"/>
    <col min="13319" max="13319" width="1.74609375" style="6" customWidth="1"/>
    <col min="13320" max="13320" width="14.390625" style="6" customWidth="1"/>
    <col min="13321" max="13321" width="22.734375" style="6" customWidth="1"/>
    <col min="13322" max="13327" width="30.66796875" style="6" customWidth="1"/>
    <col min="13328" max="13328" width="22.734375" style="6" customWidth="1"/>
    <col min="13329" max="13330" width="18.6953125" style="6" customWidth="1"/>
    <col min="13331" max="13331" width="26.36328125" style="6" customWidth="1"/>
    <col min="13332" max="13332" width="17.484375" style="6" customWidth="1"/>
    <col min="13333" max="13333" width="15.73828125" style="6" customWidth="1"/>
    <col min="13334" max="13558" width="9.14453125" style="6"/>
    <col min="13559" max="13559" width="2.015625" style="6" customWidth="1"/>
    <col min="13560" max="13560" width="27.7109375" style="6" customWidth="1"/>
    <col min="13561" max="13561" width="1.74609375" style="6" customWidth="1"/>
    <col min="13562" max="13562" width="16.140625" style="6" customWidth="1"/>
    <col min="13563" max="13563" width="17.08203125" style="6" customWidth="1"/>
    <col min="13564" max="13564" width="13.046875" style="6" customWidth="1"/>
    <col min="13565" max="13565" width="27.0390625" style="6" customWidth="1"/>
    <col min="13566" max="13566" width="11.1640625" style="6" customWidth="1"/>
    <col min="13567" max="13567" width="24.75" style="6" customWidth="1"/>
    <col min="13568" max="13568" width="13.1796875" style="6" customWidth="1"/>
    <col min="13569" max="13569" width="13.98828125" style="6" customWidth="1"/>
    <col min="13570" max="13570" width="17.08203125" style="6" customWidth="1"/>
    <col min="13571" max="13571" width="15.73828125" style="6" customWidth="1"/>
    <col min="13572" max="13572" width="17.890625" style="6" customWidth="1"/>
    <col min="13573" max="13573" width="21.65625" style="6" customWidth="1"/>
    <col min="13574" max="13574" width="22.734375" style="6" customWidth="1"/>
    <col min="13575" max="13575" width="1.74609375" style="6" customWidth="1"/>
    <col min="13576" max="13576" width="14.390625" style="6" customWidth="1"/>
    <col min="13577" max="13577" width="22.734375" style="6" customWidth="1"/>
    <col min="13578" max="13583" width="30.66796875" style="6" customWidth="1"/>
    <col min="13584" max="13584" width="22.734375" style="6" customWidth="1"/>
    <col min="13585" max="13586" width="18.6953125" style="6" customWidth="1"/>
    <col min="13587" max="13587" width="26.36328125" style="6" customWidth="1"/>
    <col min="13588" max="13588" width="17.484375" style="6" customWidth="1"/>
    <col min="13589" max="13589" width="15.73828125" style="6" customWidth="1"/>
    <col min="13590" max="13814" width="9.14453125" style="6"/>
    <col min="13815" max="13815" width="2.015625" style="6" customWidth="1"/>
    <col min="13816" max="13816" width="27.7109375" style="6" customWidth="1"/>
    <col min="13817" max="13817" width="1.74609375" style="6" customWidth="1"/>
    <col min="13818" max="13818" width="16.140625" style="6" customWidth="1"/>
    <col min="13819" max="13819" width="17.08203125" style="6" customWidth="1"/>
    <col min="13820" max="13820" width="13.046875" style="6" customWidth="1"/>
    <col min="13821" max="13821" width="27.0390625" style="6" customWidth="1"/>
    <col min="13822" max="13822" width="11.1640625" style="6" customWidth="1"/>
    <col min="13823" max="13823" width="24.75" style="6" customWidth="1"/>
    <col min="13824" max="13824" width="13.1796875" style="6" customWidth="1"/>
    <col min="13825" max="13825" width="13.98828125" style="6" customWidth="1"/>
    <col min="13826" max="13826" width="17.08203125" style="6" customWidth="1"/>
    <col min="13827" max="13827" width="15.73828125" style="6" customWidth="1"/>
    <col min="13828" max="13828" width="17.890625" style="6" customWidth="1"/>
    <col min="13829" max="13829" width="21.65625" style="6" customWidth="1"/>
    <col min="13830" max="13830" width="22.734375" style="6" customWidth="1"/>
    <col min="13831" max="13831" width="1.74609375" style="6" customWidth="1"/>
    <col min="13832" max="13832" width="14.390625" style="6" customWidth="1"/>
    <col min="13833" max="13833" width="22.734375" style="6" customWidth="1"/>
    <col min="13834" max="13839" width="30.66796875" style="6" customWidth="1"/>
    <col min="13840" max="13840" width="22.734375" style="6" customWidth="1"/>
    <col min="13841" max="13842" width="18.6953125" style="6" customWidth="1"/>
    <col min="13843" max="13843" width="26.36328125" style="6" customWidth="1"/>
    <col min="13844" max="13844" width="17.484375" style="6" customWidth="1"/>
    <col min="13845" max="13845" width="15.73828125" style="6" customWidth="1"/>
    <col min="13846" max="14070" width="9.14453125" style="6"/>
    <col min="14071" max="14071" width="2.015625" style="6" customWidth="1"/>
    <col min="14072" max="14072" width="27.7109375" style="6" customWidth="1"/>
    <col min="14073" max="14073" width="1.74609375" style="6" customWidth="1"/>
    <col min="14074" max="14074" width="16.140625" style="6" customWidth="1"/>
    <col min="14075" max="14075" width="17.08203125" style="6" customWidth="1"/>
    <col min="14076" max="14076" width="13.046875" style="6" customWidth="1"/>
    <col min="14077" max="14077" width="27.0390625" style="6" customWidth="1"/>
    <col min="14078" max="14078" width="11.1640625" style="6" customWidth="1"/>
    <col min="14079" max="14079" width="24.75" style="6" customWidth="1"/>
    <col min="14080" max="14080" width="13.1796875" style="6" customWidth="1"/>
    <col min="14081" max="14081" width="13.98828125" style="6" customWidth="1"/>
    <col min="14082" max="14082" width="17.08203125" style="6" customWidth="1"/>
    <col min="14083" max="14083" width="15.73828125" style="6" customWidth="1"/>
    <col min="14084" max="14084" width="17.890625" style="6" customWidth="1"/>
    <col min="14085" max="14085" width="21.65625" style="6" customWidth="1"/>
    <col min="14086" max="14086" width="22.734375" style="6" customWidth="1"/>
    <col min="14087" max="14087" width="1.74609375" style="6" customWidth="1"/>
    <col min="14088" max="14088" width="14.390625" style="6" customWidth="1"/>
    <col min="14089" max="14089" width="22.734375" style="6" customWidth="1"/>
    <col min="14090" max="14095" width="30.66796875" style="6" customWidth="1"/>
    <col min="14096" max="14096" width="22.734375" style="6" customWidth="1"/>
    <col min="14097" max="14098" width="18.6953125" style="6" customWidth="1"/>
    <col min="14099" max="14099" width="26.36328125" style="6" customWidth="1"/>
    <col min="14100" max="14100" width="17.484375" style="6" customWidth="1"/>
    <col min="14101" max="14101" width="15.73828125" style="6" customWidth="1"/>
    <col min="14102" max="14326" width="9.14453125" style="6"/>
    <col min="14327" max="14327" width="2.015625" style="6" customWidth="1"/>
    <col min="14328" max="14328" width="27.7109375" style="6" customWidth="1"/>
    <col min="14329" max="14329" width="1.74609375" style="6" customWidth="1"/>
    <col min="14330" max="14330" width="16.140625" style="6" customWidth="1"/>
    <col min="14331" max="14331" width="17.08203125" style="6" customWidth="1"/>
    <col min="14332" max="14332" width="13.046875" style="6" customWidth="1"/>
    <col min="14333" max="14333" width="27.0390625" style="6" customWidth="1"/>
    <col min="14334" max="14334" width="11.1640625" style="6" customWidth="1"/>
    <col min="14335" max="14335" width="24.75" style="6" customWidth="1"/>
    <col min="14336" max="14336" width="13.1796875" style="6" customWidth="1"/>
    <col min="14337" max="14337" width="13.98828125" style="6" customWidth="1"/>
    <col min="14338" max="14338" width="17.08203125" style="6" customWidth="1"/>
    <col min="14339" max="14339" width="15.73828125" style="6" customWidth="1"/>
    <col min="14340" max="14340" width="17.890625" style="6" customWidth="1"/>
    <col min="14341" max="14341" width="21.65625" style="6" customWidth="1"/>
    <col min="14342" max="14342" width="22.734375" style="6" customWidth="1"/>
    <col min="14343" max="14343" width="1.74609375" style="6" customWidth="1"/>
    <col min="14344" max="14344" width="14.390625" style="6" customWidth="1"/>
    <col min="14345" max="14345" width="22.734375" style="6" customWidth="1"/>
    <col min="14346" max="14351" width="30.66796875" style="6" customWidth="1"/>
    <col min="14352" max="14352" width="22.734375" style="6" customWidth="1"/>
    <col min="14353" max="14354" width="18.6953125" style="6" customWidth="1"/>
    <col min="14355" max="14355" width="26.36328125" style="6" customWidth="1"/>
    <col min="14356" max="14356" width="17.484375" style="6" customWidth="1"/>
    <col min="14357" max="14357" width="15.73828125" style="6" customWidth="1"/>
    <col min="14358" max="14582" width="9.14453125" style="6"/>
    <col min="14583" max="14583" width="2.015625" style="6" customWidth="1"/>
    <col min="14584" max="14584" width="27.7109375" style="6" customWidth="1"/>
    <col min="14585" max="14585" width="1.74609375" style="6" customWidth="1"/>
    <col min="14586" max="14586" width="16.140625" style="6" customWidth="1"/>
    <col min="14587" max="14587" width="17.08203125" style="6" customWidth="1"/>
    <col min="14588" max="14588" width="13.046875" style="6" customWidth="1"/>
    <col min="14589" max="14589" width="27.0390625" style="6" customWidth="1"/>
    <col min="14590" max="14590" width="11.1640625" style="6" customWidth="1"/>
    <col min="14591" max="14591" width="24.75" style="6" customWidth="1"/>
    <col min="14592" max="14592" width="13.1796875" style="6" customWidth="1"/>
    <col min="14593" max="14593" width="13.98828125" style="6" customWidth="1"/>
    <col min="14594" max="14594" width="17.08203125" style="6" customWidth="1"/>
    <col min="14595" max="14595" width="15.73828125" style="6" customWidth="1"/>
    <col min="14596" max="14596" width="17.890625" style="6" customWidth="1"/>
    <col min="14597" max="14597" width="21.65625" style="6" customWidth="1"/>
    <col min="14598" max="14598" width="22.734375" style="6" customWidth="1"/>
    <col min="14599" max="14599" width="1.74609375" style="6" customWidth="1"/>
    <col min="14600" max="14600" width="14.390625" style="6" customWidth="1"/>
    <col min="14601" max="14601" width="22.734375" style="6" customWidth="1"/>
    <col min="14602" max="14607" width="30.66796875" style="6" customWidth="1"/>
    <col min="14608" max="14608" width="22.734375" style="6" customWidth="1"/>
    <col min="14609" max="14610" width="18.6953125" style="6" customWidth="1"/>
    <col min="14611" max="14611" width="26.36328125" style="6" customWidth="1"/>
    <col min="14612" max="14612" width="17.484375" style="6" customWidth="1"/>
    <col min="14613" max="14613" width="15.73828125" style="6" customWidth="1"/>
    <col min="14614" max="14838" width="9.14453125" style="6"/>
    <col min="14839" max="14839" width="2.015625" style="6" customWidth="1"/>
    <col min="14840" max="14840" width="27.7109375" style="6" customWidth="1"/>
    <col min="14841" max="14841" width="1.74609375" style="6" customWidth="1"/>
    <col min="14842" max="14842" width="16.140625" style="6" customWidth="1"/>
    <col min="14843" max="14843" width="17.08203125" style="6" customWidth="1"/>
    <col min="14844" max="14844" width="13.046875" style="6" customWidth="1"/>
    <col min="14845" max="14845" width="27.0390625" style="6" customWidth="1"/>
    <col min="14846" max="14846" width="11.1640625" style="6" customWidth="1"/>
    <col min="14847" max="14847" width="24.75" style="6" customWidth="1"/>
    <col min="14848" max="14848" width="13.1796875" style="6" customWidth="1"/>
    <col min="14849" max="14849" width="13.98828125" style="6" customWidth="1"/>
    <col min="14850" max="14850" width="17.08203125" style="6" customWidth="1"/>
    <col min="14851" max="14851" width="15.73828125" style="6" customWidth="1"/>
    <col min="14852" max="14852" width="17.890625" style="6" customWidth="1"/>
    <col min="14853" max="14853" width="21.65625" style="6" customWidth="1"/>
    <col min="14854" max="14854" width="22.734375" style="6" customWidth="1"/>
    <col min="14855" max="14855" width="1.74609375" style="6" customWidth="1"/>
    <col min="14856" max="14856" width="14.390625" style="6" customWidth="1"/>
    <col min="14857" max="14857" width="22.734375" style="6" customWidth="1"/>
    <col min="14858" max="14863" width="30.66796875" style="6" customWidth="1"/>
    <col min="14864" max="14864" width="22.734375" style="6" customWidth="1"/>
    <col min="14865" max="14866" width="18.6953125" style="6" customWidth="1"/>
    <col min="14867" max="14867" width="26.36328125" style="6" customWidth="1"/>
    <col min="14868" max="14868" width="17.484375" style="6" customWidth="1"/>
    <col min="14869" max="14869" width="15.73828125" style="6" customWidth="1"/>
    <col min="14870" max="15094" width="9.14453125" style="6"/>
    <col min="15095" max="15095" width="2.015625" style="6" customWidth="1"/>
    <col min="15096" max="15096" width="27.7109375" style="6" customWidth="1"/>
    <col min="15097" max="15097" width="1.74609375" style="6" customWidth="1"/>
    <col min="15098" max="15098" width="16.140625" style="6" customWidth="1"/>
    <col min="15099" max="15099" width="17.08203125" style="6" customWidth="1"/>
    <col min="15100" max="15100" width="13.046875" style="6" customWidth="1"/>
    <col min="15101" max="15101" width="27.0390625" style="6" customWidth="1"/>
    <col min="15102" max="15102" width="11.1640625" style="6" customWidth="1"/>
    <col min="15103" max="15103" width="24.75" style="6" customWidth="1"/>
    <col min="15104" max="15104" width="13.1796875" style="6" customWidth="1"/>
    <col min="15105" max="15105" width="13.98828125" style="6" customWidth="1"/>
    <col min="15106" max="15106" width="17.08203125" style="6" customWidth="1"/>
    <col min="15107" max="15107" width="15.73828125" style="6" customWidth="1"/>
    <col min="15108" max="15108" width="17.890625" style="6" customWidth="1"/>
    <col min="15109" max="15109" width="21.65625" style="6" customWidth="1"/>
    <col min="15110" max="15110" width="22.734375" style="6" customWidth="1"/>
    <col min="15111" max="15111" width="1.74609375" style="6" customWidth="1"/>
    <col min="15112" max="15112" width="14.390625" style="6" customWidth="1"/>
    <col min="15113" max="15113" width="22.734375" style="6" customWidth="1"/>
    <col min="15114" max="15119" width="30.66796875" style="6" customWidth="1"/>
    <col min="15120" max="15120" width="22.734375" style="6" customWidth="1"/>
    <col min="15121" max="15122" width="18.6953125" style="6" customWidth="1"/>
    <col min="15123" max="15123" width="26.36328125" style="6" customWidth="1"/>
    <col min="15124" max="15124" width="17.484375" style="6" customWidth="1"/>
    <col min="15125" max="15125" width="15.73828125" style="6" customWidth="1"/>
    <col min="15126" max="15350" width="9.14453125" style="6"/>
    <col min="15351" max="15351" width="2.015625" style="6" customWidth="1"/>
    <col min="15352" max="15352" width="27.7109375" style="6" customWidth="1"/>
    <col min="15353" max="15353" width="1.74609375" style="6" customWidth="1"/>
    <col min="15354" max="15354" width="16.140625" style="6" customWidth="1"/>
    <col min="15355" max="15355" width="17.08203125" style="6" customWidth="1"/>
    <col min="15356" max="15356" width="13.046875" style="6" customWidth="1"/>
    <col min="15357" max="15357" width="27.0390625" style="6" customWidth="1"/>
    <col min="15358" max="15358" width="11.1640625" style="6" customWidth="1"/>
    <col min="15359" max="15359" width="24.75" style="6" customWidth="1"/>
    <col min="15360" max="15360" width="13.1796875" style="6" customWidth="1"/>
    <col min="15361" max="15361" width="13.98828125" style="6" customWidth="1"/>
    <col min="15362" max="15362" width="17.08203125" style="6" customWidth="1"/>
    <col min="15363" max="15363" width="15.73828125" style="6" customWidth="1"/>
    <col min="15364" max="15364" width="17.890625" style="6" customWidth="1"/>
    <col min="15365" max="15365" width="21.65625" style="6" customWidth="1"/>
    <col min="15366" max="15366" width="22.734375" style="6" customWidth="1"/>
    <col min="15367" max="15367" width="1.74609375" style="6" customWidth="1"/>
    <col min="15368" max="15368" width="14.390625" style="6" customWidth="1"/>
    <col min="15369" max="15369" width="22.734375" style="6" customWidth="1"/>
    <col min="15370" max="15375" width="30.66796875" style="6" customWidth="1"/>
    <col min="15376" max="15376" width="22.734375" style="6" customWidth="1"/>
    <col min="15377" max="15378" width="18.6953125" style="6" customWidth="1"/>
    <col min="15379" max="15379" width="26.36328125" style="6" customWidth="1"/>
    <col min="15380" max="15380" width="17.484375" style="6" customWidth="1"/>
    <col min="15381" max="15381" width="15.73828125" style="6" customWidth="1"/>
    <col min="15382" max="15606" width="9.14453125" style="6"/>
    <col min="15607" max="15607" width="2.015625" style="6" customWidth="1"/>
    <col min="15608" max="15608" width="27.7109375" style="6" customWidth="1"/>
    <col min="15609" max="15609" width="1.74609375" style="6" customWidth="1"/>
    <col min="15610" max="15610" width="16.140625" style="6" customWidth="1"/>
    <col min="15611" max="15611" width="17.08203125" style="6" customWidth="1"/>
    <col min="15612" max="15612" width="13.046875" style="6" customWidth="1"/>
    <col min="15613" max="15613" width="27.0390625" style="6" customWidth="1"/>
    <col min="15614" max="15614" width="11.1640625" style="6" customWidth="1"/>
    <col min="15615" max="15615" width="24.75" style="6" customWidth="1"/>
    <col min="15616" max="15616" width="13.1796875" style="6" customWidth="1"/>
    <col min="15617" max="15617" width="13.98828125" style="6" customWidth="1"/>
    <col min="15618" max="15618" width="17.08203125" style="6" customWidth="1"/>
    <col min="15619" max="15619" width="15.73828125" style="6" customWidth="1"/>
    <col min="15620" max="15620" width="17.890625" style="6" customWidth="1"/>
    <col min="15621" max="15621" width="21.65625" style="6" customWidth="1"/>
    <col min="15622" max="15622" width="22.734375" style="6" customWidth="1"/>
    <col min="15623" max="15623" width="1.74609375" style="6" customWidth="1"/>
    <col min="15624" max="15624" width="14.390625" style="6" customWidth="1"/>
    <col min="15625" max="15625" width="22.734375" style="6" customWidth="1"/>
    <col min="15626" max="15631" width="30.66796875" style="6" customWidth="1"/>
    <col min="15632" max="15632" width="22.734375" style="6" customWidth="1"/>
    <col min="15633" max="15634" width="18.6953125" style="6" customWidth="1"/>
    <col min="15635" max="15635" width="26.36328125" style="6" customWidth="1"/>
    <col min="15636" max="15636" width="17.484375" style="6" customWidth="1"/>
    <col min="15637" max="15637" width="15.73828125" style="6" customWidth="1"/>
    <col min="15638" max="15862" width="9.14453125" style="6"/>
    <col min="15863" max="15863" width="2.015625" style="6" customWidth="1"/>
    <col min="15864" max="15864" width="27.7109375" style="6" customWidth="1"/>
    <col min="15865" max="15865" width="1.74609375" style="6" customWidth="1"/>
    <col min="15866" max="15866" width="16.140625" style="6" customWidth="1"/>
    <col min="15867" max="15867" width="17.08203125" style="6" customWidth="1"/>
    <col min="15868" max="15868" width="13.046875" style="6" customWidth="1"/>
    <col min="15869" max="15869" width="27.0390625" style="6" customWidth="1"/>
    <col min="15870" max="15870" width="11.1640625" style="6" customWidth="1"/>
    <col min="15871" max="15871" width="24.75" style="6" customWidth="1"/>
    <col min="15872" max="15872" width="13.1796875" style="6" customWidth="1"/>
    <col min="15873" max="15873" width="13.98828125" style="6" customWidth="1"/>
    <col min="15874" max="15874" width="17.08203125" style="6" customWidth="1"/>
    <col min="15875" max="15875" width="15.73828125" style="6" customWidth="1"/>
    <col min="15876" max="15876" width="17.890625" style="6" customWidth="1"/>
    <col min="15877" max="15877" width="21.65625" style="6" customWidth="1"/>
    <col min="15878" max="15878" width="22.734375" style="6" customWidth="1"/>
    <col min="15879" max="15879" width="1.74609375" style="6" customWidth="1"/>
    <col min="15880" max="15880" width="14.390625" style="6" customWidth="1"/>
    <col min="15881" max="15881" width="22.734375" style="6" customWidth="1"/>
    <col min="15882" max="15887" width="30.66796875" style="6" customWidth="1"/>
    <col min="15888" max="15888" width="22.734375" style="6" customWidth="1"/>
    <col min="15889" max="15890" width="18.6953125" style="6" customWidth="1"/>
    <col min="15891" max="15891" width="26.36328125" style="6" customWidth="1"/>
    <col min="15892" max="15892" width="17.484375" style="6" customWidth="1"/>
    <col min="15893" max="15893" width="15.73828125" style="6" customWidth="1"/>
    <col min="15894" max="16118" width="9.14453125" style="6"/>
    <col min="16119" max="16119" width="2.015625" style="6" customWidth="1"/>
    <col min="16120" max="16120" width="27.7109375" style="6" customWidth="1"/>
    <col min="16121" max="16121" width="1.74609375" style="6" customWidth="1"/>
    <col min="16122" max="16122" width="16.140625" style="6" customWidth="1"/>
    <col min="16123" max="16123" width="17.08203125" style="6" customWidth="1"/>
    <col min="16124" max="16124" width="13.046875" style="6" customWidth="1"/>
    <col min="16125" max="16125" width="27.0390625" style="6" customWidth="1"/>
    <col min="16126" max="16126" width="11.1640625" style="6" customWidth="1"/>
    <col min="16127" max="16127" width="24.75" style="6" customWidth="1"/>
    <col min="16128" max="16128" width="13.1796875" style="6" customWidth="1"/>
    <col min="16129" max="16129" width="13.98828125" style="6" customWidth="1"/>
    <col min="16130" max="16130" width="17.08203125" style="6" customWidth="1"/>
    <col min="16131" max="16131" width="15.73828125" style="6" customWidth="1"/>
    <col min="16132" max="16132" width="17.890625" style="6" customWidth="1"/>
    <col min="16133" max="16133" width="21.65625" style="6" customWidth="1"/>
    <col min="16134" max="16134" width="22.734375" style="6" customWidth="1"/>
    <col min="16135" max="16135" width="1.74609375" style="6" customWidth="1"/>
    <col min="16136" max="16136" width="14.390625" style="6" customWidth="1"/>
    <col min="16137" max="16137" width="22.734375" style="6" customWidth="1"/>
    <col min="16138" max="16143" width="30.66796875" style="6" customWidth="1"/>
    <col min="16144" max="16144" width="22.734375" style="6" customWidth="1"/>
    <col min="16145" max="16146" width="18.6953125" style="6" customWidth="1"/>
    <col min="16147" max="16147" width="26.36328125" style="6" customWidth="1"/>
    <col min="16148" max="16148" width="17.484375" style="6" customWidth="1"/>
    <col min="16149" max="16149" width="15.73828125" style="6" customWidth="1"/>
    <col min="16150" max="16384" width="9.14453125" style="6"/>
  </cols>
  <sheetData>
    <row r="1" spans="1:18" ht="16.5" customHeight="1" thickBot="1">
      <c r="A1" s="6" t="s">
        <v>19972</v>
      </c>
    </row>
    <row r="2" spans="1:18" ht="62.25" customHeight="1" thickBot="1">
      <c r="B2" s="1590" t="s">
        <v>9155</v>
      </c>
      <c r="C2" s="1591"/>
      <c r="D2" s="1591"/>
      <c r="E2" s="1591"/>
      <c r="F2" s="1591"/>
      <c r="G2" s="1591"/>
      <c r="H2" s="1591"/>
      <c r="I2" s="1591"/>
      <c r="J2" s="1591"/>
      <c r="K2" s="1591"/>
      <c r="L2" s="1591"/>
      <c r="M2" s="1591"/>
      <c r="N2" s="1592"/>
    </row>
    <row r="3" spans="1:18" ht="15.75" thickBot="1">
      <c r="B3" s="1559" t="s">
        <v>122</v>
      </c>
      <c r="C3" s="1560"/>
      <c r="D3" s="1561"/>
      <c r="E3" s="1562" t="s">
        <v>123</v>
      </c>
      <c r="F3" s="1561"/>
      <c r="G3" s="1562" t="s">
        <v>124</v>
      </c>
      <c r="H3" s="1561"/>
      <c r="I3" s="1563" t="s">
        <v>9154</v>
      </c>
      <c r="J3" s="1564"/>
      <c r="K3" s="1564"/>
      <c r="L3" s="1564"/>
      <c r="M3" s="1565"/>
      <c r="N3" s="617">
        <f>N8</f>
        <v>0.22650000000000001</v>
      </c>
      <c r="P3" s="8"/>
    </row>
    <row r="4" spans="1:18">
      <c r="B4" s="1587" t="s">
        <v>125</v>
      </c>
      <c r="C4" s="1588"/>
      <c r="D4" s="1589"/>
      <c r="E4" s="1593" t="s">
        <v>9301</v>
      </c>
      <c r="F4" s="1594"/>
      <c r="G4" s="9" t="s">
        <v>126</v>
      </c>
      <c r="H4" s="1570">
        <v>4.0000000000000001E-3</v>
      </c>
      <c r="I4" s="1538" t="s">
        <v>127</v>
      </c>
      <c r="J4" s="1539"/>
      <c r="K4" s="1539"/>
      <c r="L4" s="1539"/>
      <c r="M4" s="1539"/>
      <c r="N4" s="1540"/>
    </row>
    <row r="5" spans="1:18">
      <c r="B5" s="1532" t="s">
        <v>128</v>
      </c>
      <c r="C5" s="1533"/>
      <c r="D5" s="1534"/>
      <c r="E5" s="1595"/>
      <c r="F5" s="1596"/>
      <c r="G5" s="10" t="s">
        <v>129</v>
      </c>
      <c r="H5" s="1571"/>
      <c r="I5" s="1538"/>
      <c r="J5" s="1539"/>
      <c r="K5" s="1539"/>
      <c r="L5" s="1539"/>
      <c r="M5" s="1539"/>
      <c r="N5" s="1540"/>
    </row>
    <row r="6" spans="1:18">
      <c r="B6" s="1532" t="s">
        <v>130</v>
      </c>
      <c r="C6" s="1533"/>
      <c r="D6" s="1534"/>
      <c r="E6" s="1585" t="s">
        <v>9302</v>
      </c>
      <c r="F6" s="1586"/>
      <c r="G6" s="9" t="s">
        <v>131</v>
      </c>
      <c r="H6" s="90">
        <v>5.5999999999999999E-3</v>
      </c>
      <c r="I6" s="1538"/>
      <c r="J6" s="1539"/>
      <c r="K6" s="1539"/>
      <c r="L6" s="1539"/>
      <c r="M6" s="1539"/>
      <c r="N6" s="1540"/>
    </row>
    <row r="7" spans="1:18">
      <c r="B7" s="1532" t="s">
        <v>132</v>
      </c>
      <c r="C7" s="1533"/>
      <c r="D7" s="1534"/>
      <c r="E7" s="1585" t="s">
        <v>9304</v>
      </c>
      <c r="F7" s="1586"/>
      <c r="G7" s="9" t="s">
        <v>133</v>
      </c>
      <c r="H7" s="90">
        <v>1.11E-2</v>
      </c>
      <c r="I7" s="11"/>
      <c r="N7" s="618"/>
    </row>
    <row r="8" spans="1:18">
      <c r="B8" s="1532" t="s">
        <v>134</v>
      </c>
      <c r="C8" s="1533"/>
      <c r="D8" s="1534"/>
      <c r="E8" s="1585" t="s">
        <v>9300</v>
      </c>
      <c r="F8" s="1586"/>
      <c r="G8" s="10" t="s">
        <v>26</v>
      </c>
      <c r="H8" s="90">
        <v>4.0099999999999997E-2</v>
      </c>
      <c r="I8" s="1530" t="s">
        <v>135</v>
      </c>
      <c r="J8" s="1531"/>
      <c r="K8" s="1531"/>
      <c r="L8" s="1531"/>
      <c r="M8" s="12" t="s">
        <v>136</v>
      </c>
      <c r="N8" s="619">
        <f>ROUND((ABS(((1+H8+H6+H4)*(1+H7)*(1+H9))/(1-H10))-1),4)</f>
        <v>0.22650000000000001</v>
      </c>
      <c r="Q8" s="48"/>
    </row>
    <row r="9" spans="1:18">
      <c r="B9" s="1532" t="s">
        <v>137</v>
      </c>
      <c r="C9" s="1533"/>
      <c r="D9" s="1534"/>
      <c r="E9" s="1585" t="s">
        <v>9303</v>
      </c>
      <c r="F9" s="1586"/>
      <c r="G9" s="13" t="s">
        <v>27</v>
      </c>
      <c r="H9" s="517">
        <v>7.2999999999999995E-2</v>
      </c>
      <c r="I9" s="14"/>
      <c r="J9" s="43"/>
      <c r="K9" s="1546" t="s">
        <v>138</v>
      </c>
      <c r="L9" s="1546"/>
      <c r="M9" s="43"/>
      <c r="N9" s="620"/>
    </row>
    <row r="10" spans="1:18" s="17" customFormat="1">
      <c r="A10" s="6"/>
      <c r="B10" s="621" t="s">
        <v>139</v>
      </c>
      <c r="C10" s="15"/>
      <c r="D10" s="622"/>
      <c r="E10" s="16" t="s">
        <v>140</v>
      </c>
      <c r="F10" s="2">
        <v>3.5000000000000003E-2</v>
      </c>
      <c r="G10" s="1550" t="s">
        <v>141</v>
      </c>
      <c r="H10" s="1575">
        <f>SUM(F10:F13)</f>
        <v>7.1500000000000008E-2</v>
      </c>
      <c r="I10" s="1538" t="s">
        <v>142</v>
      </c>
      <c r="J10" s="1539"/>
      <c r="K10" s="1539"/>
      <c r="L10" s="1539"/>
      <c r="M10" s="1539"/>
      <c r="N10" s="1540"/>
      <c r="O10" s="6"/>
      <c r="P10" s="43"/>
      <c r="Q10" s="6"/>
      <c r="R10" s="6"/>
    </row>
    <row r="11" spans="1:18" s="17" customFormat="1">
      <c r="A11" s="6"/>
      <c r="B11" s="1578" t="s">
        <v>143</v>
      </c>
      <c r="C11" s="1539"/>
      <c r="D11" s="1579"/>
      <c r="E11" s="16" t="s">
        <v>144</v>
      </c>
      <c r="F11" s="2">
        <v>6.4999999999999997E-3</v>
      </c>
      <c r="G11" s="1551"/>
      <c r="H11" s="1576"/>
      <c r="I11" s="1538"/>
      <c r="J11" s="1539"/>
      <c r="K11" s="1539"/>
      <c r="L11" s="1539"/>
      <c r="M11" s="1539"/>
      <c r="N11" s="1540"/>
      <c r="O11" s="6"/>
      <c r="P11" s="43"/>
      <c r="Q11" s="6"/>
      <c r="R11" s="6"/>
    </row>
    <row r="12" spans="1:18" s="17" customFormat="1">
      <c r="A12" s="6"/>
      <c r="B12" s="1578"/>
      <c r="C12" s="1539"/>
      <c r="D12" s="1579"/>
      <c r="E12" s="16" t="s">
        <v>145</v>
      </c>
      <c r="F12" s="2">
        <v>0.03</v>
      </c>
      <c r="G12" s="1551"/>
      <c r="H12" s="1576"/>
      <c r="I12" s="1538"/>
      <c r="J12" s="1539"/>
      <c r="K12" s="1539"/>
      <c r="L12" s="1539"/>
      <c r="M12" s="1539"/>
      <c r="N12" s="1540"/>
      <c r="O12" s="6"/>
      <c r="P12" s="43"/>
      <c r="Q12" s="6"/>
      <c r="R12" s="6"/>
    </row>
    <row r="13" spans="1:18" s="17" customFormat="1" ht="15.75" thickBot="1">
      <c r="A13" s="6"/>
      <c r="B13" s="1580"/>
      <c r="C13" s="1557"/>
      <c r="D13" s="1581"/>
      <c r="E13" s="18" t="s">
        <v>146</v>
      </c>
      <c r="F13" s="3">
        <v>0</v>
      </c>
      <c r="G13" s="1552"/>
      <c r="H13" s="1577"/>
      <c r="I13" s="1556"/>
      <c r="J13" s="1557"/>
      <c r="K13" s="1557"/>
      <c r="L13" s="1557"/>
      <c r="M13" s="1557"/>
      <c r="N13" s="1558"/>
      <c r="O13" s="6"/>
      <c r="P13" s="43"/>
      <c r="Q13" s="6"/>
      <c r="R13" s="6"/>
    </row>
    <row r="14" spans="1:18" s="17" customFormat="1">
      <c r="A14" s="6"/>
      <c r="B14" s="623"/>
      <c r="C14" s="6"/>
      <c r="D14" s="43"/>
      <c r="E14" s="43"/>
      <c r="F14" s="43"/>
      <c r="G14" s="43"/>
      <c r="H14" s="6"/>
      <c r="I14" s="7"/>
      <c r="J14" s="6"/>
      <c r="K14" s="1"/>
      <c r="L14" s="6"/>
      <c r="M14" s="6"/>
      <c r="N14" s="618"/>
      <c r="O14" s="6"/>
      <c r="P14" s="43"/>
      <c r="Q14" s="6"/>
      <c r="R14" s="6"/>
    </row>
    <row r="15" spans="1:18" s="17" customFormat="1" ht="13.5" thickBot="1">
      <c r="A15" s="6"/>
      <c r="B15" s="623"/>
      <c r="C15" s="6"/>
      <c r="D15" s="6"/>
      <c r="E15" s="6"/>
      <c r="F15" s="6"/>
      <c r="G15" s="6"/>
      <c r="H15" s="6"/>
      <c r="I15" s="7"/>
      <c r="J15" s="6"/>
      <c r="K15" s="1"/>
      <c r="L15" s="6"/>
      <c r="M15" s="6"/>
      <c r="N15" s="618"/>
      <c r="O15" s="6"/>
      <c r="P15" s="6"/>
      <c r="Q15" s="6"/>
      <c r="R15" s="6"/>
    </row>
    <row r="16" spans="1:18" ht="20.25" thickBot="1">
      <c r="B16" s="1582" t="s">
        <v>147</v>
      </c>
      <c r="C16" s="1583"/>
      <c r="D16" s="1583"/>
      <c r="E16" s="1583"/>
      <c r="F16" s="1583"/>
      <c r="G16" s="1583"/>
      <c r="H16" s="1583"/>
      <c r="I16" s="1583"/>
      <c r="J16" s="1583"/>
      <c r="K16" s="1583"/>
      <c r="L16" s="1583"/>
      <c r="M16" s="1583"/>
      <c r="N16" s="1584"/>
      <c r="P16" s="6"/>
    </row>
    <row r="17" spans="2:19" ht="15.75" thickBot="1">
      <c r="B17" s="1559" t="s">
        <v>122</v>
      </c>
      <c r="C17" s="1560"/>
      <c r="D17" s="1561"/>
      <c r="E17" s="1562" t="s">
        <v>123</v>
      </c>
      <c r="F17" s="1561"/>
      <c r="G17" s="1562" t="s">
        <v>124</v>
      </c>
      <c r="H17" s="1561"/>
      <c r="I17" s="1563" t="s">
        <v>148</v>
      </c>
      <c r="J17" s="1564"/>
      <c r="K17" s="1564"/>
      <c r="L17" s="1564"/>
      <c r="M17" s="1565"/>
      <c r="N17" s="624">
        <f>N22</f>
        <v>0.156</v>
      </c>
    </row>
    <row r="18" spans="2:19">
      <c r="B18" s="1572" t="s">
        <v>149</v>
      </c>
      <c r="C18" s="1573"/>
      <c r="D18" s="1574"/>
      <c r="E18" s="1566" t="s">
        <v>150</v>
      </c>
      <c r="F18" s="1567"/>
      <c r="G18" s="19" t="s">
        <v>151</v>
      </c>
      <c r="H18" s="1570">
        <v>4.7999999999999996E-3</v>
      </c>
      <c r="I18" s="4"/>
      <c r="J18" s="5"/>
      <c r="K18" s="5"/>
      <c r="L18" s="5"/>
      <c r="M18" s="5"/>
      <c r="N18" s="625"/>
    </row>
    <row r="19" spans="2:19">
      <c r="B19" s="1532" t="s">
        <v>128</v>
      </c>
      <c r="C19" s="1533"/>
      <c r="D19" s="1534"/>
      <c r="E19" s="1568"/>
      <c r="F19" s="1569"/>
      <c r="G19" s="10" t="s">
        <v>129</v>
      </c>
      <c r="H19" s="1571"/>
      <c r="I19" s="1535" t="s">
        <v>127</v>
      </c>
      <c r="J19" s="1536"/>
      <c r="K19" s="1536"/>
      <c r="L19" s="1536"/>
      <c r="M19" s="1536"/>
      <c r="N19" s="1537"/>
    </row>
    <row r="20" spans="2:19">
      <c r="B20" s="1532" t="s">
        <v>130</v>
      </c>
      <c r="C20" s="1533"/>
      <c r="D20" s="1534"/>
      <c r="E20" s="1544" t="s">
        <v>152</v>
      </c>
      <c r="F20" s="1545"/>
      <c r="G20" s="9" t="s">
        <v>131</v>
      </c>
      <c r="H20" s="626">
        <v>8.5000000000000006E-3</v>
      </c>
      <c r="I20" s="1538"/>
      <c r="J20" s="1539"/>
      <c r="K20" s="1539"/>
      <c r="L20" s="1539"/>
      <c r="M20" s="1539"/>
      <c r="N20" s="1540"/>
    </row>
    <row r="21" spans="2:19">
      <c r="B21" s="1532" t="s">
        <v>132</v>
      </c>
      <c r="C21" s="1533"/>
      <c r="D21" s="1534"/>
      <c r="E21" s="1544" t="s">
        <v>153</v>
      </c>
      <c r="F21" s="1545"/>
      <c r="G21" s="9" t="s">
        <v>133</v>
      </c>
      <c r="H21" s="626">
        <v>8.5000000000000006E-3</v>
      </c>
      <c r="I21" s="11"/>
      <c r="N21" s="618"/>
    </row>
    <row r="22" spans="2:19">
      <c r="B22" s="1532" t="s">
        <v>134</v>
      </c>
      <c r="C22" s="1533"/>
      <c r="D22" s="1534"/>
      <c r="E22" s="1544" t="s">
        <v>154</v>
      </c>
      <c r="F22" s="1545"/>
      <c r="G22" s="10" t="s">
        <v>26</v>
      </c>
      <c r="H22" s="626">
        <v>1.4999999999999999E-2</v>
      </c>
      <c r="I22" s="1530" t="s">
        <v>135</v>
      </c>
      <c r="J22" s="1531"/>
      <c r="K22" s="1531"/>
      <c r="L22" s="1531"/>
      <c r="M22" s="12" t="s">
        <v>136</v>
      </c>
      <c r="N22" s="619">
        <f>ROUND((ABS(((1+H22+H20+H18)*(1+H21)*(1+H23))/(1-H24))-1),4)</f>
        <v>0.156</v>
      </c>
    </row>
    <row r="23" spans="2:19" ht="19.5" customHeight="1">
      <c r="B23" s="1532" t="s">
        <v>137</v>
      </c>
      <c r="C23" s="1533"/>
      <c r="D23" s="1534"/>
      <c r="E23" s="1544" t="s">
        <v>155</v>
      </c>
      <c r="F23" s="1545"/>
      <c r="G23" s="13" t="s">
        <v>27</v>
      </c>
      <c r="H23" s="626">
        <v>3.5000000000000003E-2</v>
      </c>
      <c r="I23" s="14"/>
      <c r="J23" s="43"/>
      <c r="K23" s="1546" t="s">
        <v>138</v>
      </c>
      <c r="L23" s="1546"/>
      <c r="M23" s="43"/>
      <c r="N23" s="620"/>
    </row>
    <row r="24" spans="2:19">
      <c r="B24" s="1547" t="s">
        <v>139</v>
      </c>
      <c r="C24" s="1548"/>
      <c r="D24" s="1549"/>
      <c r="E24" s="16" t="s">
        <v>144</v>
      </c>
      <c r="F24" s="2">
        <f>F11</f>
        <v>6.4999999999999997E-3</v>
      </c>
      <c r="G24" s="1550" t="s">
        <v>141</v>
      </c>
      <c r="H24" s="1553">
        <v>7.1499999999999994E-2</v>
      </c>
      <c r="I24" s="1538" t="s">
        <v>142</v>
      </c>
      <c r="J24" s="1539"/>
      <c r="K24" s="1539"/>
      <c r="L24" s="1539"/>
      <c r="M24" s="1539"/>
      <c r="N24" s="1540"/>
      <c r="Q24" s="46"/>
      <c r="R24" s="46"/>
    </row>
    <row r="25" spans="2:19">
      <c r="B25" s="627"/>
      <c r="C25" s="20"/>
      <c r="D25" s="21"/>
      <c r="E25" s="16" t="s">
        <v>145</v>
      </c>
      <c r="F25" s="2">
        <v>0.03</v>
      </c>
      <c r="G25" s="1551"/>
      <c r="H25" s="1554"/>
      <c r="I25" s="1538"/>
      <c r="J25" s="1539"/>
      <c r="K25" s="1539"/>
      <c r="L25" s="1539"/>
      <c r="M25" s="1539"/>
      <c r="N25" s="1540"/>
      <c r="Q25" s="46"/>
      <c r="R25" s="46"/>
    </row>
    <row r="26" spans="2:19" ht="15.75" thickBot="1">
      <c r="B26" s="1541" t="s">
        <v>156</v>
      </c>
      <c r="C26" s="1542"/>
      <c r="D26" s="1543"/>
      <c r="E26" s="18" t="s">
        <v>146</v>
      </c>
      <c r="F26" s="3"/>
      <c r="G26" s="1552"/>
      <c r="H26" s="1555"/>
      <c r="I26" s="1556"/>
      <c r="J26" s="1557"/>
      <c r="K26" s="1557"/>
      <c r="L26" s="1557"/>
      <c r="M26" s="1557"/>
      <c r="N26" s="1558"/>
      <c r="Q26" s="46" t="s">
        <v>9079</v>
      </c>
      <c r="R26" s="46"/>
    </row>
    <row r="27" spans="2:19" ht="16.5">
      <c r="B27" s="628"/>
      <c r="C27" s="94"/>
      <c r="D27" s="94"/>
      <c r="E27" s="94"/>
      <c r="F27" s="94"/>
      <c r="G27" s="94"/>
      <c r="H27" s="94"/>
      <c r="N27" s="618"/>
      <c r="Q27" s="46"/>
      <c r="R27" s="46"/>
    </row>
    <row r="28" spans="2:19">
      <c r="B28" s="629"/>
      <c r="C28" s="43"/>
      <c r="D28" s="43"/>
      <c r="E28" s="43"/>
      <c r="F28" s="43"/>
      <c r="G28" s="43"/>
      <c r="H28" s="43"/>
      <c r="N28" s="618"/>
      <c r="Q28" s="47"/>
      <c r="R28" s="47"/>
    </row>
    <row r="29" spans="2:19">
      <c r="B29" s="623"/>
      <c r="N29" s="618"/>
      <c r="Q29" s="46"/>
      <c r="R29" s="46"/>
      <c r="S29" s="39"/>
    </row>
    <row r="30" spans="2:19" ht="15" customHeight="1">
      <c r="B30" s="623"/>
      <c r="E30" s="1529" t="s">
        <v>9230</v>
      </c>
      <c r="F30" s="1529"/>
      <c r="G30" s="1529"/>
      <c r="H30" s="1529"/>
      <c r="I30" s="1529"/>
      <c r="J30" s="1529"/>
      <c r="K30" s="630">
        <v>0.7</v>
      </c>
      <c r="N30" s="618"/>
      <c r="Q30" s="47"/>
      <c r="R30" s="47"/>
    </row>
    <row r="31" spans="2:19" ht="15" customHeight="1">
      <c r="B31" s="623"/>
      <c r="E31" s="1529" t="s">
        <v>9231</v>
      </c>
      <c r="F31" s="1529"/>
      <c r="G31" s="1529"/>
      <c r="H31" s="1529"/>
      <c r="I31" s="1529"/>
      <c r="J31" s="630">
        <v>0.05</v>
      </c>
      <c r="N31" s="618"/>
      <c r="Q31" s="46"/>
      <c r="R31" s="46"/>
    </row>
    <row r="32" spans="2:19">
      <c r="B32" s="623"/>
      <c r="N32" s="618"/>
      <c r="Q32" s="46"/>
      <c r="R32" s="46"/>
    </row>
    <row r="33" spans="2:18" ht="15.75" thickBot="1">
      <c r="B33" s="631"/>
      <c r="C33" s="632"/>
      <c r="D33" s="632"/>
      <c r="E33" s="632"/>
      <c r="F33" s="632"/>
      <c r="G33" s="632"/>
      <c r="H33" s="632"/>
      <c r="I33" s="633"/>
      <c r="J33" s="632"/>
      <c r="K33" s="634"/>
      <c r="L33" s="632"/>
      <c r="M33" s="632"/>
      <c r="N33" s="635"/>
      <c r="Q33" s="47"/>
      <c r="R33" s="47"/>
    </row>
    <row r="34" spans="2:18" ht="21.75" customHeight="1">
      <c r="C34" s="92"/>
      <c r="D34" s="92"/>
      <c r="E34" s="92"/>
      <c r="F34" s="92"/>
      <c r="G34" s="92"/>
      <c r="H34" s="92"/>
    </row>
    <row r="36" spans="2:18">
      <c r="Q36" s="43"/>
      <c r="R36" s="43"/>
    </row>
    <row r="37" spans="2:18" ht="15" customHeight="1">
      <c r="C37" s="91"/>
      <c r="D37" s="91"/>
      <c r="E37" s="91"/>
      <c r="F37" s="91"/>
      <c r="G37" s="91"/>
      <c r="H37" s="91"/>
    </row>
    <row r="38" spans="2:18">
      <c r="C38" s="91"/>
      <c r="D38" s="91"/>
      <c r="E38" s="91"/>
      <c r="F38" s="91"/>
      <c r="G38" s="91"/>
      <c r="H38" s="91"/>
    </row>
    <row r="39" spans="2:18" ht="66" customHeight="1"/>
    <row r="53" spans="1:18" s="17" customFormat="1">
      <c r="A53" s="6"/>
      <c r="B53" s="6"/>
      <c r="C53" s="6"/>
      <c r="D53" s="6"/>
      <c r="E53" s="6"/>
      <c r="F53" s="6"/>
      <c r="G53" s="6"/>
      <c r="H53" s="6"/>
      <c r="I53" s="7"/>
      <c r="J53" s="6"/>
      <c r="K53" s="1"/>
      <c r="L53" s="6"/>
      <c r="M53" s="6"/>
      <c r="N53" s="6"/>
      <c r="O53" s="6"/>
      <c r="P53" s="43"/>
      <c r="Q53" s="6"/>
      <c r="R53" s="6"/>
    </row>
    <row r="54" spans="1:18" s="17" customFormat="1">
      <c r="A54" s="6"/>
      <c r="B54" s="6"/>
      <c r="C54" s="6"/>
      <c r="D54" s="6"/>
      <c r="E54" s="6"/>
      <c r="F54" s="6"/>
      <c r="G54" s="6"/>
      <c r="H54" s="6"/>
      <c r="I54" s="7"/>
      <c r="J54" s="6"/>
      <c r="K54" s="1"/>
      <c r="L54" s="6"/>
      <c r="M54" s="6"/>
      <c r="N54" s="6"/>
      <c r="O54" s="6"/>
      <c r="P54" s="43"/>
      <c r="Q54" s="6"/>
      <c r="R54" s="6"/>
    </row>
    <row r="55" spans="1:18" s="17" customFormat="1">
      <c r="A55" s="6"/>
      <c r="B55" s="6"/>
      <c r="C55" s="6"/>
      <c r="D55" s="6"/>
      <c r="E55" s="6"/>
      <c r="F55" s="6"/>
      <c r="G55" s="6"/>
      <c r="H55" s="6"/>
      <c r="I55" s="7"/>
      <c r="J55" s="6"/>
      <c r="K55" s="1"/>
      <c r="L55" s="6"/>
      <c r="M55" s="6"/>
      <c r="N55" s="6"/>
      <c r="O55" s="6"/>
      <c r="P55" s="43"/>
      <c r="Q55" s="6"/>
      <c r="R55" s="6"/>
    </row>
    <row r="56" spans="1:18" s="17" customFormat="1">
      <c r="A56" s="6"/>
      <c r="B56" s="6"/>
      <c r="C56" s="6"/>
      <c r="D56" s="6"/>
      <c r="E56" s="6"/>
      <c r="F56" s="6"/>
      <c r="G56" s="6"/>
      <c r="H56" s="6"/>
      <c r="I56" s="7"/>
      <c r="J56" s="6"/>
      <c r="K56" s="1"/>
      <c r="L56" s="6"/>
      <c r="M56" s="6"/>
      <c r="N56" s="6"/>
      <c r="O56" s="6"/>
      <c r="P56" s="43"/>
      <c r="Q56" s="6"/>
      <c r="R56" s="6"/>
    </row>
  </sheetData>
  <mergeCells count="51">
    <mergeCell ref="E31:I31"/>
    <mergeCell ref="B4:D4"/>
    <mergeCell ref="I4:N6"/>
    <mergeCell ref="B2:N2"/>
    <mergeCell ref="B3:D3"/>
    <mergeCell ref="E3:F3"/>
    <mergeCell ref="G3:H3"/>
    <mergeCell ref="I3:M3"/>
    <mergeCell ref="B5:D5"/>
    <mergeCell ref="B6:D6"/>
    <mergeCell ref="E6:F6"/>
    <mergeCell ref="H4:H5"/>
    <mergeCell ref="E4:F5"/>
    <mergeCell ref="B7:D7"/>
    <mergeCell ref="E7:F7"/>
    <mergeCell ref="B8:D8"/>
    <mergeCell ref="E8:F8"/>
    <mergeCell ref="I8:L8"/>
    <mergeCell ref="B9:D9"/>
    <mergeCell ref="E9:F9"/>
    <mergeCell ref="K9:L9"/>
    <mergeCell ref="G10:G13"/>
    <mergeCell ref="H10:H13"/>
    <mergeCell ref="I10:N13"/>
    <mergeCell ref="B11:D13"/>
    <mergeCell ref="B16:N16"/>
    <mergeCell ref="H24:H26"/>
    <mergeCell ref="I24:N26"/>
    <mergeCell ref="B17:D17"/>
    <mergeCell ref="E17:F17"/>
    <mergeCell ref="G17:H17"/>
    <mergeCell ref="I17:M17"/>
    <mergeCell ref="E18:F19"/>
    <mergeCell ref="H18:H19"/>
    <mergeCell ref="B18:D18"/>
    <mergeCell ref="E30:J30"/>
    <mergeCell ref="I22:L22"/>
    <mergeCell ref="B19:D19"/>
    <mergeCell ref="I19:N20"/>
    <mergeCell ref="B20:D20"/>
    <mergeCell ref="B26:D26"/>
    <mergeCell ref="B22:D22"/>
    <mergeCell ref="E22:F22"/>
    <mergeCell ref="E20:F20"/>
    <mergeCell ref="B21:D21"/>
    <mergeCell ref="E21:F21"/>
    <mergeCell ref="B23:D23"/>
    <mergeCell ref="E23:F23"/>
    <mergeCell ref="K23:L23"/>
    <mergeCell ref="B24:D24"/>
    <mergeCell ref="G24:G26"/>
  </mergeCells>
  <dataValidations disablePrompts="1" count="1">
    <dataValidation type="decimal" allowBlank="1" showInputMessage="1" showErrorMessage="1" sqref="J31" xr:uid="{00000000-0002-0000-0600-000000000000}">
      <formula1>0</formula1>
      <formula2>0.05</formula2>
    </dataValidation>
  </dataValidations>
  <pageMargins left="0.59055118110236227" right="0.19685039370078741" top="0.59055118110236227" bottom="0.39370078740157483" header="0.31496062992125984" footer="0.31496062992125984"/>
  <pageSetup paperSize="9" scale="60" fitToHeight="25" orientation="landscape" r:id="rId1"/>
  <headerFooter>
    <oddFooter>&amp;CAvenida Barão Homem de Melo, 3280 – Bairro Estoril – Belo Horizonte – MG – CEP: 30494-080&amp;R&amp;P /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2"/>
    <pageSetUpPr fitToPage="1"/>
  </sheetPr>
  <dimension ref="A1:R389"/>
  <sheetViews>
    <sheetView showGridLines="0" view="pageBreakPreview" zoomScaleNormal="85" zoomScaleSheetLayoutView="100" workbookViewId="0">
      <selection activeCell="E384" sqref="E384"/>
    </sheetView>
  </sheetViews>
  <sheetFormatPr defaultColWidth="0" defaultRowHeight="14.25"/>
  <cols>
    <col min="1" max="1" width="2.95703125" style="73" customWidth="1"/>
    <col min="2" max="2" width="18.4296875" style="961" customWidth="1"/>
    <col min="3" max="3" width="12.64453125" style="74" bestFit="1" customWidth="1"/>
    <col min="4" max="4" width="14.390625" style="74" customWidth="1"/>
    <col min="5" max="5" width="119.45703125" style="75" customWidth="1"/>
    <col min="6" max="6" width="12.64453125" style="74" customWidth="1"/>
    <col min="7" max="7" width="15.73828125" style="76" customWidth="1"/>
    <col min="8" max="8" width="15.73828125" style="77" customWidth="1"/>
    <col min="9" max="9" width="15.73828125" style="74" customWidth="1"/>
    <col min="10" max="10" width="9.953125" style="78" customWidth="1"/>
    <col min="11" max="11" width="38.60546875" style="78" customWidth="1"/>
    <col min="12" max="12" width="36.05078125" style="78" customWidth="1"/>
    <col min="13" max="17" width="9.14453125" style="78" customWidth="1"/>
    <col min="18" max="18" width="0" style="78" hidden="1" customWidth="1"/>
    <col min="19" max="16384" width="9.14453125" style="78" hidden="1"/>
  </cols>
  <sheetData>
    <row r="1" spans="1:10" ht="15" thickBot="1"/>
    <row r="2" spans="1:10" s="80" customFormat="1" ht="62.25" customHeight="1" thickBot="1">
      <c r="A2" s="79"/>
      <c r="B2" s="1598" t="str">
        <f>B10</f>
        <v>PLANILHA DE COMPOSIÇÃO DE PREÇOS UNITÁRIOS</v>
      </c>
      <c r="C2" s="1599"/>
      <c r="D2" s="1599"/>
      <c r="E2" s="1599"/>
      <c r="F2" s="1599"/>
      <c r="G2" s="1599"/>
      <c r="H2" s="1599"/>
      <c r="I2" s="1600"/>
    </row>
    <row r="3" spans="1:10" s="80" customFormat="1" ht="15" thickBot="1">
      <c r="A3" s="79"/>
      <c r="B3" s="1613" t="s">
        <v>170</v>
      </c>
      <c r="C3" s="1614"/>
      <c r="D3" s="1614"/>
      <c r="E3" s="1614"/>
      <c r="F3" s="839" t="s">
        <v>12818</v>
      </c>
      <c r="G3" s="827"/>
      <c r="H3" s="828" t="s">
        <v>172</v>
      </c>
      <c r="I3" s="1601" t="s">
        <v>171</v>
      </c>
    </row>
    <row r="4" spans="1:10" s="80" customFormat="1" ht="15" thickBot="1">
      <c r="A4" s="79"/>
      <c r="B4" s="1615"/>
      <c r="C4" s="1616"/>
      <c r="D4" s="1616"/>
      <c r="E4" s="1616"/>
      <c r="F4" s="1611" t="str">
        <f>RESUMO!G4</f>
        <v>SINAPI-MG</v>
      </c>
      <c r="G4" s="1612"/>
      <c r="H4" s="829">
        <f>RESUMO!H4</f>
        <v>45901</v>
      </c>
      <c r="I4" s="1602"/>
    </row>
    <row r="5" spans="1:10" s="80" customFormat="1">
      <c r="A5" s="79"/>
      <c r="B5" s="1603" t="str">
        <f>'PLANILHA ORÇAMENTÁRIA'!C5</f>
        <v>Município: PREFEITURA MUNICIPAL DE NOVA LIMA - MG</v>
      </c>
      <c r="C5" s="1604"/>
      <c r="D5" s="1604"/>
      <c r="E5" s="1604"/>
      <c r="F5" s="1605" t="str">
        <f>RESUMO!G5</f>
        <v>SEINFRA-MG</v>
      </c>
      <c r="G5" s="1606"/>
      <c r="H5" s="830">
        <f>RESUMO!H5</f>
        <v>45839</v>
      </c>
      <c r="I5" s="1607">
        <f>+'PLANILHA ORÇAMENTÁRIA'!M5</f>
        <v>0.22650000000000001</v>
      </c>
    </row>
    <row r="6" spans="1:10" s="80" customFormat="1" ht="15" thickBot="1">
      <c r="A6" s="79"/>
      <c r="B6" s="1609" t="str">
        <f>'PLANILHA ORÇAMENTÁRIA'!C6</f>
        <v>Projeto: ENTRONCAMENTO DA MG-030 x BR-356 – VIADUTO FERRADURA</v>
      </c>
      <c r="C6" s="1610"/>
      <c r="D6" s="1610"/>
      <c r="E6" s="1610"/>
      <c r="F6" s="1605" t="str">
        <f>RESUMO!G6</f>
        <v>SUDECAP</v>
      </c>
      <c r="G6" s="1606"/>
      <c r="H6" s="830">
        <f>RESUMO!H6</f>
        <v>45839</v>
      </c>
      <c r="I6" s="1608"/>
    </row>
    <row r="7" spans="1:10" s="80" customFormat="1">
      <c r="A7" s="79"/>
      <c r="B7" s="1609" t="str">
        <f>'PLANILHA ORÇAMENTÁRIA'!C7</f>
        <v>Responsável Técnico: SINVAL LADEIRA</v>
      </c>
      <c r="C7" s="1610"/>
      <c r="D7" s="1610"/>
      <c r="E7" s="1610"/>
      <c r="F7" s="1605" t="str">
        <f>RESUMO!G7</f>
        <v>SICRO 3</v>
      </c>
      <c r="G7" s="1606"/>
      <c r="H7" s="830">
        <f>RESUMO!H7</f>
        <v>45839</v>
      </c>
      <c r="I7" s="1617" t="s">
        <v>9232</v>
      </c>
    </row>
    <row r="8" spans="1:10" s="80" customFormat="1" ht="15" thickBot="1">
      <c r="A8" s="79"/>
      <c r="B8" s="1619" t="str">
        <f>'PLANILHA ORÇAMENTÁRIA'!C8</f>
        <v>Nº CREA: 28498/D</v>
      </c>
      <c r="C8" s="1620"/>
      <c r="D8" s="1620"/>
      <c r="E8" s="1620"/>
      <c r="F8" s="1621" t="str">
        <f>RESUMO!G8</f>
        <v>COPASA</v>
      </c>
      <c r="G8" s="1622"/>
      <c r="H8" s="831">
        <f>RESUMO!H8</f>
        <v>45931</v>
      </c>
      <c r="I8" s="1618"/>
    </row>
    <row r="9" spans="1:10" s="80" customFormat="1" ht="15" thickBot="1">
      <c r="A9" s="79"/>
      <c r="B9" s="962" t="str">
        <f>'PLANILHA ORÇAMENTÁRIA'!C9</f>
        <v>DATA:</v>
      </c>
      <c r="C9" s="832">
        <f ca="1">RESUMO!D9</f>
        <v>46092</v>
      </c>
      <c r="D9" s="143"/>
      <c r="E9" s="144"/>
      <c r="F9" s="145"/>
      <c r="G9" s="145"/>
      <c r="H9" s="146"/>
      <c r="I9" s="826">
        <f>'COMP. BDI'!N17</f>
        <v>0.156</v>
      </c>
    </row>
    <row r="10" spans="1:10" s="80" customFormat="1" ht="15" thickBot="1">
      <c r="A10" s="79"/>
      <c r="B10" s="1623" t="s">
        <v>9229</v>
      </c>
      <c r="C10" s="1624"/>
      <c r="D10" s="1625"/>
      <c r="E10" s="1625"/>
      <c r="F10" s="1625"/>
      <c r="G10" s="1625"/>
      <c r="H10" s="1625"/>
      <c r="I10" s="1626"/>
    </row>
    <row r="11" spans="1:10" s="291" customFormat="1" ht="15.75" thickBot="1">
      <c r="B11" s="963" t="s">
        <v>1</v>
      </c>
      <c r="C11" s="791" t="s">
        <v>2</v>
      </c>
      <c r="D11" s="791" t="s">
        <v>160</v>
      </c>
      <c r="E11" s="791" t="s">
        <v>3</v>
      </c>
      <c r="F11" s="791" t="s">
        <v>164</v>
      </c>
      <c r="G11" s="791" t="s">
        <v>9071</v>
      </c>
      <c r="H11" s="791" t="s">
        <v>10537</v>
      </c>
      <c r="I11" s="792" t="s">
        <v>4</v>
      </c>
    </row>
    <row r="12" spans="1:10" ht="15.75" thickTop="1">
      <c r="A12"/>
      <c r="B12" s="956"/>
      <c r="C12" s="164"/>
      <c r="D12" s="164"/>
      <c r="E12" s="164"/>
      <c r="F12" s="840"/>
      <c r="G12" s="164"/>
      <c r="H12" s="164"/>
      <c r="I12" s="639"/>
      <c r="J12" s="385"/>
    </row>
    <row r="13" spans="1:10" customFormat="1" ht="15">
      <c r="B13" s="964" t="s">
        <v>12071</v>
      </c>
      <c r="C13" s="147" t="s">
        <v>2</v>
      </c>
      <c r="D13" s="148" t="s">
        <v>160</v>
      </c>
      <c r="E13" s="148" t="s">
        <v>3</v>
      </c>
      <c r="F13" s="149" t="s">
        <v>164</v>
      </c>
      <c r="G13" s="147" t="s">
        <v>9071</v>
      </c>
      <c r="H13" s="147" t="s">
        <v>10537</v>
      </c>
      <c r="I13" s="636" t="s">
        <v>4</v>
      </c>
    </row>
    <row r="14" spans="1:10" ht="15">
      <c r="B14" s="957" t="s">
        <v>12072</v>
      </c>
      <c r="C14" s="150" t="s">
        <v>17175</v>
      </c>
      <c r="D14" s="151" t="s">
        <v>181</v>
      </c>
      <c r="E14" s="484" t="s">
        <v>9078</v>
      </c>
      <c r="F14" s="152" t="s">
        <v>28</v>
      </c>
      <c r="G14" s="153">
        <v>1</v>
      </c>
      <c r="H14" s="154">
        <f ca="1">'CPU-001 - ADM LOCAL'!L36</f>
        <v>44378.827499999992</v>
      </c>
      <c r="I14" s="793">
        <f ca="1">G14*H14</f>
        <v>44378.827499999992</v>
      </c>
      <c r="J14" s="385"/>
    </row>
    <row r="15" spans="1:10" ht="15">
      <c r="A15"/>
      <c r="B15" s="958"/>
      <c r="C15" s="1138"/>
      <c r="D15" s="1138"/>
      <c r="E15" s="1138"/>
      <c r="F15" s="1139"/>
      <c r="G15" s="1140"/>
      <c r="H15" s="1138"/>
      <c r="I15" s="638"/>
      <c r="J15" s="385"/>
    </row>
    <row r="16" spans="1:10" ht="15.75" thickBot="1">
      <c r="A16"/>
      <c r="B16" s="958"/>
      <c r="C16" s="1138"/>
      <c r="D16" s="1138"/>
      <c r="E16" s="1138"/>
      <c r="F16" s="1139"/>
      <c r="G16" s="1597"/>
      <c r="H16" s="1597"/>
      <c r="I16" s="638"/>
      <c r="J16" s="385"/>
    </row>
    <row r="17" spans="1:10" ht="15.75" thickTop="1">
      <c r="A17"/>
      <c r="B17" s="956"/>
      <c r="C17" s="164"/>
      <c r="D17" s="164"/>
      <c r="E17" s="164"/>
      <c r="F17" s="840"/>
      <c r="G17" s="164"/>
      <c r="H17" s="164"/>
      <c r="I17" s="639"/>
      <c r="J17" s="385"/>
    </row>
    <row r="18" spans="1:10" ht="15">
      <c r="A18"/>
      <c r="B18" s="964" t="s">
        <v>12074</v>
      </c>
      <c r="C18" s="147" t="s">
        <v>2</v>
      </c>
      <c r="D18" s="148" t="s">
        <v>160</v>
      </c>
      <c r="E18" s="148" t="s">
        <v>3</v>
      </c>
      <c r="F18" s="149" t="s">
        <v>164</v>
      </c>
      <c r="G18" s="147" t="s">
        <v>9071</v>
      </c>
      <c r="H18" s="147" t="s">
        <v>10537</v>
      </c>
      <c r="I18" s="636" t="s">
        <v>4</v>
      </c>
      <c r="J18" s="385"/>
    </row>
    <row r="19" spans="1:10" ht="15">
      <c r="A19"/>
      <c r="B19" s="957" t="s">
        <v>12072</v>
      </c>
      <c r="C19" s="150" t="s">
        <v>17174</v>
      </c>
      <c r="D19" s="151" t="s">
        <v>181</v>
      </c>
      <c r="E19" s="151" t="s">
        <v>19971</v>
      </c>
      <c r="F19" s="152" t="s">
        <v>14896</v>
      </c>
      <c r="G19" s="153">
        <v>1</v>
      </c>
      <c r="H19" s="154">
        <f ca="1">I20</f>
        <v>10.56</v>
      </c>
      <c r="I19" s="640">
        <f ca="1">H19*G19</f>
        <v>10.56</v>
      </c>
      <c r="J19" s="385"/>
    </row>
    <row r="20" spans="1:10" ht="15">
      <c r="A20"/>
      <c r="B20" s="959" t="s">
        <v>10539</v>
      </c>
      <c r="C20" s="159" t="s">
        <v>17184</v>
      </c>
      <c r="D20" s="160" t="str">
        <f ca="1">VLOOKUP(C20,BASE!$A:$E,2,0)</f>
        <v>COTAÇÃO</v>
      </c>
      <c r="E20" s="160" t="str">
        <f ca="1">VLOOKUP(C20,BASE!$A:$E,3,0)</f>
        <v>TICKET DE DESTINAÇÃO DE MATERIAL EM BOTA-FORA</v>
      </c>
      <c r="F20" s="161" t="str">
        <f ca="1">VLOOKUP(C20,BASE!$A:$E,4,0)</f>
        <v>M³</v>
      </c>
      <c r="G20" s="162">
        <v>1</v>
      </c>
      <c r="H20" s="163">
        <f ca="1">VLOOKUP(C20,BASE!$A:$E,5,0)</f>
        <v>10.555555555555555</v>
      </c>
      <c r="I20" s="641">
        <f ca="1">ROUND(H20*G20,2)</f>
        <v>10.56</v>
      </c>
      <c r="J20" s="385"/>
    </row>
    <row r="21" spans="1:10" ht="15">
      <c r="A21"/>
      <c r="B21" s="958"/>
      <c r="C21" s="1138"/>
      <c r="D21" s="1138"/>
      <c r="E21" s="1138"/>
      <c r="F21" s="1139"/>
      <c r="G21" s="1140"/>
      <c r="H21" s="1138"/>
      <c r="I21" s="638"/>
      <c r="J21" s="385"/>
    </row>
    <row r="22" spans="1:10" ht="15.75" thickBot="1">
      <c r="A22"/>
      <c r="B22" s="958"/>
      <c r="C22" s="1138"/>
      <c r="D22" s="1138"/>
      <c r="E22" s="1138"/>
      <c r="F22" s="1139"/>
      <c r="G22" s="1597"/>
      <c r="H22" s="1597"/>
      <c r="I22" s="638"/>
      <c r="J22" s="385"/>
    </row>
    <row r="23" spans="1:10" ht="15.75" thickTop="1">
      <c r="A23"/>
      <c r="B23" s="956"/>
      <c r="C23" s="164"/>
      <c r="D23" s="164"/>
      <c r="E23" s="164"/>
      <c r="F23" s="840"/>
      <c r="G23" s="164"/>
      <c r="H23" s="164"/>
      <c r="I23" s="639"/>
      <c r="J23" s="385"/>
    </row>
    <row r="24" spans="1:10">
      <c r="B24" s="965" t="s">
        <v>19963</v>
      </c>
      <c r="C24" s="147" t="s">
        <v>2</v>
      </c>
      <c r="D24" s="148" t="s">
        <v>160</v>
      </c>
      <c r="E24" s="148" t="s">
        <v>3</v>
      </c>
      <c r="F24" s="149" t="s">
        <v>164</v>
      </c>
      <c r="G24" s="147" t="s">
        <v>9071</v>
      </c>
      <c r="H24" s="147" t="s">
        <v>10537</v>
      </c>
      <c r="I24" s="636" t="s">
        <v>4</v>
      </c>
    </row>
    <row r="25" spans="1:10" ht="15">
      <c r="A25"/>
      <c r="B25" s="957" t="s">
        <v>12072</v>
      </c>
      <c r="C25" s="150" t="s">
        <v>17176</v>
      </c>
      <c r="D25" s="151" t="s">
        <v>181</v>
      </c>
      <c r="E25" s="151" t="s">
        <v>14894</v>
      </c>
      <c r="F25" s="152" t="s">
        <v>14896</v>
      </c>
      <c r="G25" s="153">
        <v>1</v>
      </c>
      <c r="H25" s="154">
        <f ca="1">I26</f>
        <v>41.67</v>
      </c>
      <c r="I25" s="640">
        <f ca="1">H25*G25</f>
        <v>41.67</v>
      </c>
      <c r="J25" s="385"/>
    </row>
    <row r="26" spans="1:10" ht="15">
      <c r="A26"/>
      <c r="B26" s="959" t="s">
        <v>10539</v>
      </c>
      <c r="C26" s="159" t="s">
        <v>9084</v>
      </c>
      <c r="D26" s="160" t="str">
        <f ca="1">VLOOKUP(C26,BASE!$A:$E,2,0)</f>
        <v>COTAÇÃO</v>
      </c>
      <c r="E26" s="160" t="str">
        <f ca="1">VLOOKUP(C26,BASE!$A:$E,3,0)</f>
        <v>TICKET DE EMPRESTIMO DE JAZIDA INCLUINDO TRANSPORTE</v>
      </c>
      <c r="F26" s="161" t="str">
        <f ca="1">VLOOKUP(C26,BASE!$A:$E,4,0)</f>
        <v>M³</v>
      </c>
      <c r="G26" s="162">
        <v>1</v>
      </c>
      <c r="H26" s="163">
        <f ca="1">VLOOKUP(C26,BASE!$A:$E,5,0)</f>
        <v>41.67</v>
      </c>
      <c r="I26" s="641">
        <f ca="1">ROUND(H26*G26,2)</f>
        <v>41.67</v>
      </c>
      <c r="J26" s="385"/>
    </row>
    <row r="27" spans="1:10" customFormat="1" ht="15">
      <c r="B27" s="958"/>
      <c r="C27" s="1141"/>
      <c r="D27" s="1141"/>
      <c r="E27" s="1138"/>
      <c r="F27" s="1139"/>
      <c r="G27" s="1597"/>
      <c r="H27" s="1597"/>
      <c r="I27" s="638"/>
      <c r="J27" s="385"/>
    </row>
    <row r="28" spans="1:10" customFormat="1" ht="15.75" thickBot="1">
      <c r="B28" s="958"/>
      <c r="C28" s="1141"/>
      <c r="D28" s="1141"/>
      <c r="E28" s="1138"/>
      <c r="F28" s="1139"/>
      <c r="G28" s="1597"/>
      <c r="H28" s="1597"/>
      <c r="I28" s="638"/>
      <c r="J28" s="385"/>
    </row>
    <row r="29" spans="1:10" ht="15.75" thickTop="1">
      <c r="A29"/>
      <c r="B29" s="956"/>
      <c r="C29" s="164"/>
      <c r="D29" s="164"/>
      <c r="E29" s="164"/>
      <c r="F29" s="840"/>
      <c r="G29" s="164"/>
      <c r="H29" s="164"/>
      <c r="I29" s="639"/>
      <c r="J29" s="385"/>
    </row>
    <row r="30" spans="1:10">
      <c r="B30" s="965" t="s">
        <v>19962</v>
      </c>
      <c r="C30" s="147" t="s">
        <v>2</v>
      </c>
      <c r="D30" s="148" t="s">
        <v>160</v>
      </c>
      <c r="E30" s="148" t="s">
        <v>3</v>
      </c>
      <c r="F30" s="149" t="s">
        <v>164</v>
      </c>
      <c r="G30" s="147" t="s">
        <v>9071</v>
      </c>
      <c r="H30" s="147" t="s">
        <v>10537</v>
      </c>
      <c r="I30" s="636" t="s">
        <v>4</v>
      </c>
    </row>
    <row r="31" spans="1:10">
      <c r="B31" s="957" t="s">
        <v>12072</v>
      </c>
      <c r="C31" s="150" t="s">
        <v>17177</v>
      </c>
      <c r="D31" s="151" t="s">
        <v>181</v>
      </c>
      <c r="E31" s="484" t="s">
        <v>22813</v>
      </c>
      <c r="F31" s="152" t="s">
        <v>28</v>
      </c>
      <c r="G31" s="153">
        <v>1</v>
      </c>
      <c r="H31" s="154">
        <f ca="1">SUM(I32:I40)</f>
        <v>625.38</v>
      </c>
      <c r="I31" s="637">
        <f ca="1">G31*H31</f>
        <v>625.38</v>
      </c>
    </row>
    <row r="32" spans="1:10" ht="15">
      <c r="A32"/>
      <c r="B32" s="960" t="s">
        <v>12073</v>
      </c>
      <c r="C32" s="155">
        <v>88247</v>
      </c>
      <c r="D32" s="156" t="str">
        <f ca="1">VLOOKUP(C32,BASE!$A:$E,2,0)</f>
        <v>SINAPI</v>
      </c>
      <c r="E32" s="156" t="str">
        <f ca="1">VLOOKUP(C32,BASE!$A:$E,3,0)</f>
        <v>AUXILIAR DE ELETRICISTA COM ENCARGOS COMPLEMENTARES</v>
      </c>
      <c r="F32" s="157" t="str">
        <f ca="1">VLOOKUP(C32,BASE!$A:$E,4,0)</f>
        <v>H</v>
      </c>
      <c r="G32" s="158">
        <v>1</v>
      </c>
      <c r="H32" s="155">
        <f ca="1">VLOOKUP(C32,BASE!$A:$E,5,0)</f>
        <v>25.52</v>
      </c>
      <c r="I32" s="642">
        <f ca="1">ROUND(H32*G32,2)</f>
        <v>25.52</v>
      </c>
      <c r="J32" s="385"/>
    </row>
    <row r="33" spans="1:10" ht="15">
      <c r="A33"/>
      <c r="B33" s="960" t="s">
        <v>12073</v>
      </c>
      <c r="C33" s="155">
        <v>88253</v>
      </c>
      <c r="D33" s="156" t="str">
        <f ca="1">VLOOKUP(C33,BASE!$A:$E,2,0)</f>
        <v>SINAPI</v>
      </c>
      <c r="E33" s="156" t="str">
        <f ca="1">VLOOKUP(C33,BASE!$A:$E,3,0)</f>
        <v>AUXILIAR DE TOPÓGRAFO COM ENCARGOS COMPLEMENTARES</v>
      </c>
      <c r="F33" s="157" t="str">
        <f ca="1">VLOOKUP(C33,BASE!$A:$E,4,0)</f>
        <v>H</v>
      </c>
      <c r="G33" s="158">
        <v>1</v>
      </c>
      <c r="H33" s="155">
        <f ca="1">VLOOKUP(C33,BASE!$A:$E,5,0)</f>
        <v>22.68</v>
      </c>
      <c r="I33" s="642">
        <f ca="1">ROUND(H33*G33,2)</f>
        <v>22.68</v>
      </c>
      <c r="J33" s="385"/>
    </row>
    <row r="34" spans="1:10" ht="15">
      <c r="A34"/>
      <c r="B34" s="960" t="s">
        <v>12073</v>
      </c>
      <c r="C34" s="155" t="s">
        <v>22814</v>
      </c>
      <c r="D34" s="156" t="s">
        <v>25</v>
      </c>
      <c r="E34" s="156" t="s">
        <v>22815</v>
      </c>
      <c r="F34" s="157" t="s">
        <v>9239</v>
      </c>
      <c r="G34" s="158">
        <v>0.4</v>
      </c>
      <c r="H34" s="155">
        <v>612.6</v>
      </c>
      <c r="I34" s="642">
        <v>245.04</v>
      </c>
      <c r="J34" s="385"/>
    </row>
    <row r="35" spans="1:10" ht="15">
      <c r="A35"/>
      <c r="B35" s="960" t="s">
        <v>12073</v>
      </c>
      <c r="C35" s="155">
        <v>88264</v>
      </c>
      <c r="D35" s="156" t="str">
        <f ca="1">VLOOKUP(C35,BASE!$A:$E,2,0)</f>
        <v>SINAPI</v>
      </c>
      <c r="E35" s="156" t="str">
        <f ca="1">VLOOKUP(C35,BASE!$A:$E,3,0)</f>
        <v>ELETRICISTA COM ENCARGOS COMPLEMENTARES</v>
      </c>
      <c r="F35" s="157" t="str">
        <f ca="1">VLOOKUP(C35,BASE!$A:$E,4,0)</f>
        <v>H</v>
      </c>
      <c r="G35" s="158">
        <v>1</v>
      </c>
      <c r="H35" s="155">
        <f ca="1">VLOOKUP(C35,BASE!$A:$E,5,0)</f>
        <v>31.63</v>
      </c>
      <c r="I35" s="642">
        <f t="shared" ref="I35:I40" ca="1" si="0">ROUND(H35*G35,2)</f>
        <v>31.63</v>
      </c>
      <c r="J35" s="385"/>
    </row>
    <row r="36" spans="1:10" ht="15">
      <c r="A36"/>
      <c r="B36" s="960" t="s">
        <v>12073</v>
      </c>
      <c r="C36" s="155">
        <v>4805750</v>
      </c>
      <c r="D36" s="156" t="str">
        <f ca="1">VLOOKUP(C36,BASE!$A:$E,2,0)</f>
        <v>SICRO 3</v>
      </c>
      <c r="E36" s="156" t="str">
        <f ca="1">VLOOKUP(C36,BASE!$A:$E,3,0)</f>
        <v>ESCAVAÇÃO MANUAL EM MATERIAL DE 1ª CATEGORIA NA PROFUNDIDADE DE ATÉ 1 M</v>
      </c>
      <c r="F36" s="157" t="str">
        <f ca="1">VLOOKUP(C36,BASE!$A:$E,4,0)</f>
        <v>M³</v>
      </c>
      <c r="G36" s="158">
        <v>1.2</v>
      </c>
      <c r="H36" s="155">
        <f ca="1">VLOOKUP(C36,BASE!$A:$E,5,0)</f>
        <v>44.15</v>
      </c>
      <c r="I36" s="642">
        <f t="shared" ca="1" si="0"/>
        <v>52.98</v>
      </c>
      <c r="J36" s="385"/>
    </row>
    <row r="37" spans="1:10" ht="24.75">
      <c r="A37"/>
      <c r="B37" s="960" t="s">
        <v>12073</v>
      </c>
      <c r="C37" s="155">
        <v>5928</v>
      </c>
      <c r="D37" s="156" t="str">
        <f ca="1">VLOOKUP(C37,BASE!$A:$E,2,0)</f>
        <v>SINAPI</v>
      </c>
      <c r="E37" s="156" t="str">
        <f ca="1">VLOOKUP(C37,BASE!$A:$E,3,0)</f>
        <v>GUINDAUTO HIDRÁULICO, CAPACIDADE MÁXIMA DE CARGA 6200 KG, MOMENTO MÁXIMO DE CARGA 11,7 TM, ALCANCE MÁXIMO HORIZONTAL 9,70 M, INCLUSIVE CAMINHÃO TOCO PBT 16.000 KG, POTÊNCIA DE 189 CV - CHP DIURNO. AF_06/2014</v>
      </c>
      <c r="F37" s="157" t="str">
        <f ca="1">VLOOKUP(C37,BASE!$A:$E,4,0)</f>
        <v>CHP</v>
      </c>
      <c r="G37" s="158">
        <v>0.52400000000000002</v>
      </c>
      <c r="H37" s="155">
        <f ca="1">VLOOKUP(C37,BASE!$A:$E,5,0)</f>
        <v>278.68</v>
      </c>
      <c r="I37" s="642">
        <f t="shared" ca="1" si="0"/>
        <v>146.03</v>
      </c>
      <c r="J37" s="385"/>
    </row>
    <row r="38" spans="1:10" ht="15">
      <c r="A38"/>
      <c r="B38" s="960" t="s">
        <v>12073</v>
      </c>
      <c r="C38" s="155">
        <v>88309</v>
      </c>
      <c r="D38" s="156" t="str">
        <f ca="1">VLOOKUP(C38,BASE!$A:$E,2,0)</f>
        <v>SINAPI</v>
      </c>
      <c r="E38" s="156" t="str">
        <f ca="1">VLOOKUP(C38,BASE!$A:$E,3,0)</f>
        <v>PEDREIRO COM ENCARGOS COMPLEMENTARES</v>
      </c>
      <c r="F38" s="157" t="str">
        <f ca="1">VLOOKUP(C38,BASE!$A:$E,4,0)</f>
        <v>H</v>
      </c>
      <c r="G38" s="158">
        <v>1</v>
      </c>
      <c r="H38" s="155">
        <f ca="1">VLOOKUP(C38,BASE!$A:$E,5,0)</f>
        <v>31.21</v>
      </c>
      <c r="I38" s="642">
        <f t="shared" ca="1" si="0"/>
        <v>31.21</v>
      </c>
      <c r="J38" s="385"/>
    </row>
    <row r="39" spans="1:10" ht="15">
      <c r="A39"/>
      <c r="B39" s="960" t="s">
        <v>12073</v>
      </c>
      <c r="C39" s="155">
        <v>88316</v>
      </c>
      <c r="D39" s="156" t="str">
        <f ca="1">VLOOKUP(C39,BASE!$A:$E,2,0)</f>
        <v>SINAPI</v>
      </c>
      <c r="E39" s="156" t="str">
        <f ca="1">VLOOKUP(C39,BASE!$A:$E,3,0)</f>
        <v>SERVENTE COM ENCARGOS COMPLEMENTARES</v>
      </c>
      <c r="F39" s="157" t="str">
        <f ca="1">VLOOKUP(C39,BASE!$A:$E,4,0)</f>
        <v>H</v>
      </c>
      <c r="G39" s="158">
        <v>1</v>
      </c>
      <c r="H39" s="155">
        <f ca="1">VLOOKUP(C39,BASE!$A:$E,5,0)</f>
        <v>22.64</v>
      </c>
      <c r="I39" s="642">
        <f t="shared" ca="1" si="0"/>
        <v>22.64</v>
      </c>
      <c r="J39" s="385"/>
    </row>
    <row r="40" spans="1:10" ht="15">
      <c r="A40"/>
      <c r="B40" s="960" t="s">
        <v>12073</v>
      </c>
      <c r="C40" s="155">
        <v>90781</v>
      </c>
      <c r="D40" s="156" t="str">
        <f ca="1">VLOOKUP(C40,BASE!$A:$E,2,0)</f>
        <v>SINAPI</v>
      </c>
      <c r="E40" s="156" t="str">
        <f ca="1">VLOOKUP(C40,BASE!$A:$E,3,0)</f>
        <v>TOPOGRAFO COM ENCARGOS COMPLEMENTARES</v>
      </c>
      <c r="F40" s="157" t="str">
        <f ca="1">VLOOKUP(C40,BASE!$A:$E,4,0)</f>
        <v>H</v>
      </c>
      <c r="G40" s="158">
        <v>1</v>
      </c>
      <c r="H40" s="155">
        <f ca="1">VLOOKUP(C40,BASE!$A:$E,5,0)</f>
        <v>47.65</v>
      </c>
      <c r="I40" s="642">
        <f t="shared" ca="1" si="0"/>
        <v>47.65</v>
      </c>
      <c r="J40" s="385"/>
    </row>
    <row r="41" spans="1:10" customFormat="1" ht="15">
      <c r="B41" s="643" t="s">
        <v>19965</v>
      </c>
      <c r="C41" s="1141"/>
      <c r="D41" s="1141"/>
      <c r="E41" s="1138"/>
      <c r="F41" s="1139"/>
      <c r="G41" s="1140"/>
      <c r="H41" s="1138"/>
      <c r="I41" s="638"/>
      <c r="J41" s="385"/>
    </row>
    <row r="42" spans="1:10" customFormat="1" ht="15.75" thickBot="1">
      <c r="B42" s="958"/>
      <c r="C42" s="1141"/>
      <c r="D42" s="1141"/>
      <c r="E42" s="1138"/>
      <c r="F42" s="1139"/>
      <c r="G42" s="1597"/>
      <c r="H42" s="1597"/>
      <c r="I42" s="638"/>
      <c r="J42" s="385"/>
    </row>
    <row r="43" spans="1:10" ht="15.75" thickTop="1">
      <c r="A43"/>
      <c r="B43" s="956"/>
      <c r="C43" s="164"/>
      <c r="D43" s="164"/>
      <c r="E43" s="164"/>
      <c r="F43" s="840"/>
      <c r="G43" s="164"/>
      <c r="H43" s="164"/>
      <c r="I43" s="639"/>
      <c r="J43" s="385"/>
    </row>
    <row r="44" spans="1:10">
      <c r="B44" s="965" t="s">
        <v>20782</v>
      </c>
      <c r="C44" s="147" t="s">
        <v>2</v>
      </c>
      <c r="D44" s="148" t="s">
        <v>160</v>
      </c>
      <c r="E44" s="148" t="s">
        <v>3</v>
      </c>
      <c r="F44" s="149" t="s">
        <v>164</v>
      </c>
      <c r="G44" s="147" t="s">
        <v>9071</v>
      </c>
      <c r="H44" s="147" t="s">
        <v>10537</v>
      </c>
      <c r="I44" s="636" t="s">
        <v>4</v>
      </c>
    </row>
    <row r="45" spans="1:10" ht="24">
      <c r="B45" s="957" t="s">
        <v>12072</v>
      </c>
      <c r="C45" s="150" t="s">
        <v>17178</v>
      </c>
      <c r="D45" s="151" t="s">
        <v>181</v>
      </c>
      <c r="E45" s="484" t="s">
        <v>20342</v>
      </c>
      <c r="F45" s="152" t="s">
        <v>14895</v>
      </c>
      <c r="G45" s="153">
        <v>1</v>
      </c>
      <c r="H45" s="154">
        <f ca="1">SUM(I46:I48)</f>
        <v>74.16</v>
      </c>
      <c r="I45" s="637">
        <f ca="1">G45*H45</f>
        <v>74.16</v>
      </c>
    </row>
    <row r="46" spans="1:10" ht="15">
      <c r="A46"/>
      <c r="B46" s="960" t="s">
        <v>12073</v>
      </c>
      <c r="C46" s="155">
        <v>88309</v>
      </c>
      <c r="D46" s="156" t="str">
        <f ca="1">VLOOKUP(C46,BASE!$A:$E,2,0)</f>
        <v>SINAPI</v>
      </c>
      <c r="E46" s="156" t="str">
        <f ca="1">VLOOKUP(C46,BASE!$A:$E,3,0)</f>
        <v>PEDREIRO COM ENCARGOS COMPLEMENTARES</v>
      </c>
      <c r="F46" s="157" t="str">
        <f ca="1">VLOOKUP(C46,BASE!$A:$E,4,0)</f>
        <v>H</v>
      </c>
      <c r="G46" s="158">
        <v>4.8999999999999998E-3</v>
      </c>
      <c r="H46" s="155">
        <f ca="1">VLOOKUP(C46,BASE!$A:$E,5,0)</f>
        <v>31.21</v>
      </c>
      <c r="I46" s="642">
        <f ca="1">ROUND(H46*G46,2)</f>
        <v>0.15</v>
      </c>
      <c r="J46" s="385"/>
    </row>
    <row r="47" spans="1:10" ht="15">
      <c r="A47"/>
      <c r="B47" s="960" t="s">
        <v>12073</v>
      </c>
      <c r="C47" s="155">
        <v>88316</v>
      </c>
      <c r="D47" s="156" t="str">
        <f ca="1">VLOOKUP(C47,BASE!$A:$E,2,0)</f>
        <v>SINAPI</v>
      </c>
      <c r="E47" s="156" t="str">
        <f ca="1">VLOOKUP(C47,BASE!$A:$E,3,0)</f>
        <v>SERVENTE COM ENCARGOS COMPLEMENTARES</v>
      </c>
      <c r="F47" s="157" t="str">
        <f ca="1">VLOOKUP(C47,BASE!$A:$E,4,0)</f>
        <v>H</v>
      </c>
      <c r="G47" s="158">
        <v>1.4800000000000001E-2</v>
      </c>
      <c r="H47" s="155">
        <f ca="1">VLOOKUP(C47,BASE!$A:$E,5,0)</f>
        <v>22.64</v>
      </c>
      <c r="I47" s="642">
        <f ca="1">ROUND(H47*G47,2)</f>
        <v>0.34</v>
      </c>
      <c r="J47" s="385"/>
    </row>
    <row r="48" spans="1:10" customFormat="1" ht="15">
      <c r="B48" s="959" t="s">
        <v>10539</v>
      </c>
      <c r="C48" s="159" t="s">
        <v>17185</v>
      </c>
      <c r="D48" s="160" t="str">
        <f ca="1">VLOOKUP(C48,BASE!$A:$E,2,0)</f>
        <v>COTAÇÃO</v>
      </c>
      <c r="E48" s="160" t="str">
        <f ca="1">VLOOKUP(C48,BASE!$A:$E,3,0)</f>
        <v>MANTA GEOTÊXTIL MACDRAIN FP (FÔRMA PERDIDA) LAMINADO COM FILME PLÁSTICO, GEOCOMPOSTO PARA DRENAGEM</v>
      </c>
      <c r="F48" s="161" t="str">
        <f ca="1">VLOOKUP(C48,BASE!$A:$E,4,0)</f>
        <v>M³</v>
      </c>
      <c r="G48" s="162">
        <v>1.2104999999999999</v>
      </c>
      <c r="H48" s="163">
        <f ca="1">VLOOKUP(C48,BASE!$A:$E,5,0)</f>
        <v>60.86</v>
      </c>
      <c r="I48" s="641">
        <f ca="1">ROUND(H48*G48,2)</f>
        <v>73.67</v>
      </c>
      <c r="J48" s="385"/>
    </row>
    <row r="49" spans="1:10" customFormat="1" ht="15">
      <c r="B49" s="643" t="s">
        <v>19965</v>
      </c>
      <c r="C49" s="1141"/>
      <c r="D49" s="1141"/>
      <c r="E49" s="1138"/>
      <c r="F49" s="1139"/>
      <c r="G49" s="1140"/>
      <c r="H49" s="1138"/>
      <c r="I49" s="638"/>
      <c r="J49" s="385"/>
    </row>
    <row r="50" spans="1:10" customFormat="1" ht="15.75" thickBot="1">
      <c r="B50" s="958"/>
      <c r="C50" s="1141"/>
      <c r="D50" s="1141"/>
      <c r="E50" s="1138"/>
      <c r="F50" s="1139"/>
      <c r="G50" s="1597"/>
      <c r="H50" s="1597"/>
      <c r="I50" s="638"/>
      <c r="J50" s="385"/>
    </row>
    <row r="51" spans="1:10" ht="15.75" thickTop="1">
      <c r="A51"/>
      <c r="B51" s="956"/>
      <c r="C51" s="164"/>
      <c r="D51" s="164"/>
      <c r="E51" s="164"/>
      <c r="F51" s="840"/>
      <c r="G51" s="164"/>
      <c r="H51" s="164"/>
      <c r="I51" s="639"/>
      <c r="J51" s="385"/>
    </row>
    <row r="52" spans="1:10" customFormat="1" ht="15">
      <c r="B52" s="965" t="s">
        <v>20680</v>
      </c>
      <c r="C52" s="147" t="s">
        <v>2</v>
      </c>
      <c r="D52" s="148" t="s">
        <v>160</v>
      </c>
      <c r="E52" s="148" t="s">
        <v>3</v>
      </c>
      <c r="F52" s="149" t="s">
        <v>164</v>
      </c>
      <c r="G52" s="147" t="s">
        <v>9071</v>
      </c>
      <c r="H52" s="147" t="s">
        <v>10537</v>
      </c>
      <c r="I52" s="636" t="s">
        <v>4</v>
      </c>
      <c r="J52" s="385"/>
    </row>
    <row r="53" spans="1:10" customFormat="1" ht="15">
      <c r="B53" s="957" t="s">
        <v>12072</v>
      </c>
      <c r="C53" s="150" t="s">
        <v>17183</v>
      </c>
      <c r="D53" s="151" t="s">
        <v>181</v>
      </c>
      <c r="E53" s="151" t="s">
        <v>20671</v>
      </c>
      <c r="F53" s="152" t="s">
        <v>5</v>
      </c>
      <c r="G53" s="153">
        <v>1</v>
      </c>
      <c r="H53" s="154">
        <f ca="1">SUM(I54:I58)</f>
        <v>647.08999999999992</v>
      </c>
      <c r="I53" s="640">
        <f ca="1">H53*G53</f>
        <v>647.08999999999992</v>
      </c>
      <c r="J53" s="385"/>
    </row>
    <row r="54" spans="1:10" customFormat="1" ht="15">
      <c r="B54" s="960" t="s">
        <v>12073</v>
      </c>
      <c r="C54" s="155">
        <v>5914655</v>
      </c>
      <c r="D54" s="156" t="str">
        <f ca="1">VLOOKUP(C54,BASE!$A:$E,2,0)</f>
        <v>SICRO 3</v>
      </c>
      <c r="E54" s="156" t="str">
        <f ca="1">VLOOKUP(C54,BASE!$A:$E,3,0)</f>
        <v>CARGA, MANOBRA E DESCARGA DE MATERIAIS DIVERSOS EM CAMINHÃO CARROCERIA DE 15 T - CARGA E DESCARGA MANUAIS</v>
      </c>
      <c r="F54" s="157" t="str">
        <f ca="1">VLOOKUP(C54,BASE!$A:$E,4,0)</f>
        <v>T</v>
      </c>
      <c r="G54" s="158">
        <f>0.00125*2+(0.0028*2)</f>
        <v>8.0999999999999996E-3</v>
      </c>
      <c r="H54" s="155">
        <f ca="1">VLOOKUP(C54,BASE!$A:$E,5,0)</f>
        <v>33.33</v>
      </c>
      <c r="I54" s="642">
        <f ca="1">ROUND(H54*G54,2)</f>
        <v>0.27</v>
      </c>
      <c r="J54" s="385"/>
    </row>
    <row r="55" spans="1:10" customFormat="1" ht="15">
      <c r="B55" s="959" t="s">
        <v>10539</v>
      </c>
      <c r="C55" s="159" t="s">
        <v>15289</v>
      </c>
      <c r="D55" s="160" t="str">
        <f ca="1">VLOOKUP(C55,BASE!$A:$E,2,0)</f>
        <v>SICRO3-I</v>
      </c>
      <c r="E55" s="160" t="str">
        <f ca="1">VLOOKUP(C55,BASE!$A:$E,3,0)</f>
        <v>JUNTA DE DILATAÇÃO EM ELASTÔMERO E PERFIL VV - L = 50 MM E H = 80 MM</v>
      </c>
      <c r="F55" s="161" t="str">
        <f ca="1">VLOOKUP(C55,BASE!$A:$E,4,0)</f>
        <v>M</v>
      </c>
      <c r="G55" s="162">
        <v>1.0475000000000001</v>
      </c>
      <c r="H55" s="163">
        <f ca="1">VLOOKUP(C55,BASE!$A:$E,5,0)</f>
        <v>399.62709999999998</v>
      </c>
      <c r="I55" s="641">
        <f ca="1">ROUND(H55*G55,2)</f>
        <v>418.61</v>
      </c>
      <c r="J55" s="385"/>
    </row>
    <row r="56" spans="1:10" customFormat="1" ht="15">
      <c r="B56" s="959" t="s">
        <v>10539</v>
      </c>
      <c r="C56" s="159" t="s">
        <v>15287</v>
      </c>
      <c r="D56" s="160" t="str">
        <f ca="1">VLOOKUP(C56,BASE!$A:$E,2,0)</f>
        <v>SICRO3-I</v>
      </c>
      <c r="E56" s="160" t="str">
        <f ca="1">VLOOKUP(C56,BASE!$A:$E,3,0)</f>
        <v>ADESIVO ESTRUTURAL À BASE DE RESINA EPÓXI BICOMPONENTE TIPO ADE-52 OU SIMILAR</v>
      </c>
      <c r="F56" s="161" t="str">
        <f ca="1">VLOOKUP(C56,BASE!$A:$E,4,0)</f>
        <v>KG</v>
      </c>
      <c r="G56" s="162">
        <v>1.4039999999999999</v>
      </c>
      <c r="H56" s="163">
        <f ca="1">VLOOKUP(C56,BASE!$A:$E,5,0)</f>
        <v>127.5128</v>
      </c>
      <c r="I56" s="641">
        <f ca="1">ROUND(H56*G56,2)</f>
        <v>179.03</v>
      </c>
      <c r="J56" s="385"/>
    </row>
    <row r="57" spans="1:10" customFormat="1" ht="15">
      <c r="B57" s="959" t="s">
        <v>10539</v>
      </c>
      <c r="C57" s="159" t="s">
        <v>17045</v>
      </c>
      <c r="D57" s="160" t="str">
        <f ca="1">VLOOKUP(C57,BASE!$A:$E,2,0)</f>
        <v>SICRO3-I</v>
      </c>
      <c r="E57" s="160" t="str">
        <f ca="1">VLOOKUP(C57,BASE!$A:$E,3,0)</f>
        <v>PEDREIRO</v>
      </c>
      <c r="F57" s="161" t="str">
        <f ca="1">VLOOKUP(C57,BASE!$A:$E,4,0)</f>
        <v>H</v>
      </c>
      <c r="G57" s="162">
        <v>1</v>
      </c>
      <c r="H57" s="163">
        <f ca="1">VLOOKUP(C57,BASE!$A:$E,5,0)</f>
        <v>27.552299999999999</v>
      </c>
      <c r="I57" s="641">
        <f ca="1">ROUND(H57*G57,2)</f>
        <v>27.55</v>
      </c>
      <c r="J57" s="385"/>
    </row>
    <row r="58" spans="1:10" customFormat="1" ht="15">
      <c r="B58" s="959" t="s">
        <v>10539</v>
      </c>
      <c r="C58" s="159" t="s">
        <v>17046</v>
      </c>
      <c r="D58" s="160" t="str">
        <f ca="1">VLOOKUP(C58,BASE!$A:$E,2,0)</f>
        <v>SICRO3-I</v>
      </c>
      <c r="E58" s="160" t="str">
        <f ca="1">VLOOKUP(C58,BASE!$A:$E,3,0)</f>
        <v>SERVENTE</v>
      </c>
      <c r="F58" s="161" t="str">
        <f ca="1">VLOOKUP(C58,BASE!$A:$E,4,0)</f>
        <v>H</v>
      </c>
      <c r="G58" s="162">
        <v>1</v>
      </c>
      <c r="H58" s="163">
        <f ca="1">VLOOKUP(C58,BASE!$A:$E,5,0)</f>
        <v>21.634</v>
      </c>
      <c r="I58" s="641">
        <f ca="1">ROUND(H58*G58,2)</f>
        <v>21.63</v>
      </c>
      <c r="J58" s="385"/>
    </row>
    <row r="59" spans="1:10" customFormat="1" ht="15">
      <c r="B59" s="643" t="s">
        <v>19965</v>
      </c>
      <c r="C59" s="1141" t="s">
        <v>19966</v>
      </c>
      <c r="D59" s="1141">
        <v>307737</v>
      </c>
      <c r="E59" s="1138"/>
      <c r="F59" s="1139"/>
      <c r="G59" s="1140"/>
      <c r="H59" s="1138"/>
      <c r="I59" s="638"/>
      <c r="J59" s="385"/>
    </row>
    <row r="60" spans="1:10" customFormat="1" ht="15.75" thickBot="1">
      <c r="B60" s="958"/>
      <c r="C60" s="1141"/>
      <c r="D60" s="1141"/>
      <c r="E60" s="1138"/>
      <c r="F60" s="1139"/>
      <c r="G60" s="1597"/>
      <c r="H60" s="1597"/>
      <c r="I60" s="638"/>
      <c r="J60" s="385"/>
    </row>
    <row r="61" spans="1:10" ht="15.75" thickTop="1">
      <c r="A61"/>
      <c r="B61" s="956"/>
      <c r="C61" s="164"/>
      <c r="D61" s="164"/>
      <c r="E61" s="164"/>
      <c r="F61" s="840"/>
      <c r="G61" s="164"/>
      <c r="H61" s="164"/>
      <c r="I61" s="639"/>
      <c r="J61" s="385"/>
    </row>
    <row r="62" spans="1:10" customFormat="1" ht="15">
      <c r="B62" s="965" t="s">
        <v>20681</v>
      </c>
      <c r="C62" s="147" t="s">
        <v>2</v>
      </c>
      <c r="D62" s="148" t="s">
        <v>160</v>
      </c>
      <c r="E62" s="148" t="s">
        <v>3</v>
      </c>
      <c r="F62" s="149" t="s">
        <v>164</v>
      </c>
      <c r="G62" s="147" t="s">
        <v>9071</v>
      </c>
      <c r="H62" s="147" t="s">
        <v>10537</v>
      </c>
      <c r="I62" s="636" t="s">
        <v>4</v>
      </c>
      <c r="J62" s="385"/>
    </row>
    <row r="63" spans="1:10" customFormat="1" ht="15">
      <c r="B63" s="957" t="s">
        <v>12072</v>
      </c>
      <c r="C63" s="150" t="s">
        <v>17179</v>
      </c>
      <c r="D63" s="151" t="s">
        <v>181</v>
      </c>
      <c r="E63" s="151" t="s">
        <v>20672</v>
      </c>
      <c r="F63" s="152" t="s">
        <v>5</v>
      </c>
      <c r="G63" s="153">
        <v>1</v>
      </c>
      <c r="H63" s="154">
        <f ca="1">SUM(I64:I68)</f>
        <v>663.06999999999994</v>
      </c>
      <c r="I63" s="640">
        <f ca="1">H63*G63</f>
        <v>663.06999999999994</v>
      </c>
      <c r="J63" s="385"/>
    </row>
    <row r="64" spans="1:10" customFormat="1" ht="15">
      <c r="B64" s="960" t="s">
        <v>12073</v>
      </c>
      <c r="C64" s="155">
        <v>5914655</v>
      </c>
      <c r="D64" s="156" t="str">
        <f ca="1">VLOOKUP(C64,BASE!$A:$E,2,0)</f>
        <v>SICRO 3</v>
      </c>
      <c r="E64" s="156" t="str">
        <f ca="1">VLOOKUP(C64,BASE!$A:$E,3,0)</f>
        <v>CARGA, MANOBRA E DESCARGA DE MATERIAIS DIVERSOS EM CAMINHÃO CARROCERIA DE 15 T - CARGA E DESCARGA MANUAIS</v>
      </c>
      <c r="F64" s="157" t="str">
        <f ca="1">VLOOKUP(C64,BASE!$A:$E,4,0)</f>
        <v>T</v>
      </c>
      <c r="G64" s="158">
        <f>0.00125*2+(0.0028*2)</f>
        <v>8.0999999999999996E-3</v>
      </c>
      <c r="H64" s="155">
        <f ca="1">VLOOKUP(C64,BASE!$A:$E,5,0)</f>
        <v>33.33</v>
      </c>
      <c r="I64" s="642">
        <f ca="1">ROUND(H64*G64,2)</f>
        <v>0.27</v>
      </c>
      <c r="J64" s="385"/>
    </row>
    <row r="65" spans="1:10" customFormat="1" ht="15">
      <c r="B65" s="959" t="s">
        <v>10539</v>
      </c>
      <c r="C65" s="159" t="s">
        <v>15289</v>
      </c>
      <c r="D65" s="160" t="str">
        <f ca="1">VLOOKUP(C65,BASE!$A:$E,2,0)</f>
        <v>SICRO3-I</v>
      </c>
      <c r="E65" s="160" t="str">
        <f ca="1">VLOOKUP(C65,BASE!$A:$E,3,0)</f>
        <v>JUNTA DE DILATAÇÃO EM ELASTÔMERO E PERFIL VV - L = 50 MM E H = 80 MM</v>
      </c>
      <c r="F65" s="161" t="str">
        <f ca="1">VLOOKUP(C65,BASE!$A:$E,4,0)</f>
        <v>M</v>
      </c>
      <c r="G65" s="162">
        <v>1.0874999999999999</v>
      </c>
      <c r="H65" s="163">
        <f ca="1">VLOOKUP(C65,BASE!$A:$E,5,0)</f>
        <v>399.62709999999998</v>
      </c>
      <c r="I65" s="641">
        <f ca="1">ROUND(H65*G65,2)</f>
        <v>434.59</v>
      </c>
      <c r="J65" s="385"/>
    </row>
    <row r="66" spans="1:10" customFormat="1" ht="15">
      <c r="B66" s="959" t="s">
        <v>10539</v>
      </c>
      <c r="C66" s="159" t="s">
        <v>15287</v>
      </c>
      <c r="D66" s="160" t="str">
        <f ca="1">VLOOKUP(C66,BASE!$A:$E,2,0)</f>
        <v>SICRO3-I</v>
      </c>
      <c r="E66" s="160" t="str">
        <f ca="1">VLOOKUP(C66,BASE!$A:$E,3,0)</f>
        <v>ADESIVO ESTRUTURAL À BASE DE RESINA EPÓXI BICOMPONENTE TIPO ADE-52 OU SIMILAR</v>
      </c>
      <c r="F66" s="161" t="str">
        <f ca="1">VLOOKUP(C66,BASE!$A:$E,4,0)</f>
        <v>KG</v>
      </c>
      <c r="G66" s="162">
        <v>1.4039999999999999</v>
      </c>
      <c r="H66" s="163">
        <f ca="1">VLOOKUP(C66,BASE!$A:$E,5,0)</f>
        <v>127.5128</v>
      </c>
      <c r="I66" s="641">
        <f ca="1">ROUND(H66*G66,2)</f>
        <v>179.03</v>
      </c>
      <c r="J66" s="385"/>
    </row>
    <row r="67" spans="1:10" customFormat="1" ht="15">
      <c r="B67" s="959" t="s">
        <v>10539</v>
      </c>
      <c r="C67" s="159" t="s">
        <v>17045</v>
      </c>
      <c r="D67" s="160" t="str">
        <f ca="1">VLOOKUP(C67,BASE!$A:$E,2,0)</f>
        <v>SICRO3-I</v>
      </c>
      <c r="E67" s="160" t="str">
        <f ca="1">VLOOKUP(C67,BASE!$A:$E,3,0)</f>
        <v>PEDREIRO</v>
      </c>
      <c r="F67" s="161" t="str">
        <f ca="1">VLOOKUP(C67,BASE!$A:$E,4,0)</f>
        <v>H</v>
      </c>
      <c r="G67" s="162">
        <v>1</v>
      </c>
      <c r="H67" s="163">
        <f ca="1">VLOOKUP(C67,BASE!$A:$E,5,0)</f>
        <v>27.552299999999999</v>
      </c>
      <c r="I67" s="641">
        <f ca="1">ROUND(H67*G67,2)</f>
        <v>27.55</v>
      </c>
      <c r="J67" s="385"/>
    </row>
    <row r="68" spans="1:10" customFormat="1" ht="15">
      <c r="B68" s="959" t="s">
        <v>10539</v>
      </c>
      <c r="C68" s="159" t="s">
        <v>17046</v>
      </c>
      <c r="D68" s="160" t="str">
        <f ca="1">VLOOKUP(C68,BASE!$A:$E,2,0)</f>
        <v>SICRO3-I</v>
      </c>
      <c r="E68" s="160" t="str">
        <f ca="1">VLOOKUP(C68,BASE!$A:$E,3,0)</f>
        <v>SERVENTE</v>
      </c>
      <c r="F68" s="161" t="str">
        <f ca="1">VLOOKUP(C68,BASE!$A:$E,4,0)</f>
        <v>H</v>
      </c>
      <c r="G68" s="162">
        <v>1</v>
      </c>
      <c r="H68" s="163">
        <f ca="1">VLOOKUP(C68,BASE!$A:$E,5,0)</f>
        <v>21.634</v>
      </c>
      <c r="I68" s="641">
        <f ca="1">ROUND(H68*G68,2)</f>
        <v>21.63</v>
      </c>
      <c r="J68" s="385"/>
    </row>
    <row r="69" spans="1:10" customFormat="1" ht="15">
      <c r="B69" s="643" t="s">
        <v>19965</v>
      </c>
      <c r="C69" s="1141" t="s">
        <v>19966</v>
      </c>
      <c r="D69" s="1141">
        <v>307737</v>
      </c>
      <c r="E69" s="1138"/>
      <c r="F69" s="1139"/>
      <c r="G69" s="1140"/>
      <c r="H69" s="1138"/>
      <c r="I69" s="638"/>
      <c r="J69" s="385"/>
    </row>
    <row r="70" spans="1:10" customFormat="1" ht="15.75" thickBot="1">
      <c r="B70" s="958"/>
      <c r="C70" s="1141"/>
      <c r="D70" s="1141"/>
      <c r="E70" s="1138"/>
      <c r="F70" s="1139"/>
      <c r="G70" s="1597"/>
      <c r="H70" s="1597"/>
      <c r="I70" s="638"/>
      <c r="J70" s="385"/>
    </row>
    <row r="71" spans="1:10" ht="15.75" thickTop="1">
      <c r="A71"/>
      <c r="B71" s="956"/>
      <c r="C71" s="164"/>
      <c r="D71" s="164"/>
      <c r="E71" s="164"/>
      <c r="F71" s="840"/>
      <c r="G71" s="164"/>
      <c r="H71" s="164"/>
      <c r="I71" s="639"/>
      <c r="J71" s="385"/>
    </row>
    <row r="72" spans="1:10" customFormat="1" ht="15">
      <c r="B72" s="965" t="s">
        <v>20683</v>
      </c>
      <c r="C72" s="147" t="s">
        <v>2</v>
      </c>
      <c r="D72" s="148" t="s">
        <v>160</v>
      </c>
      <c r="E72" s="148" t="s">
        <v>3</v>
      </c>
      <c r="F72" s="149" t="s">
        <v>164</v>
      </c>
      <c r="G72" s="147" t="s">
        <v>9071</v>
      </c>
      <c r="H72" s="147" t="s">
        <v>10537</v>
      </c>
      <c r="I72" s="636" t="s">
        <v>4</v>
      </c>
      <c r="J72" s="385"/>
    </row>
    <row r="73" spans="1:10" customFormat="1" ht="15">
      <c r="B73" s="957" t="s">
        <v>12072</v>
      </c>
      <c r="C73" s="150" t="s">
        <v>17180</v>
      </c>
      <c r="D73" s="151" t="s">
        <v>181</v>
      </c>
      <c r="E73" s="151" t="s">
        <v>20685</v>
      </c>
      <c r="F73" s="152" t="s">
        <v>14895</v>
      </c>
      <c r="G73" s="153">
        <v>1</v>
      </c>
      <c r="H73" s="154">
        <f ca="1">SUM(I74:I76)</f>
        <v>18.420000000000002</v>
      </c>
      <c r="I73" s="640">
        <f ca="1">H73*G73</f>
        <v>18.420000000000002</v>
      </c>
      <c r="J73" s="385"/>
    </row>
    <row r="74" spans="1:10" customFormat="1" ht="15">
      <c r="B74" s="960" t="s">
        <v>12073</v>
      </c>
      <c r="C74" s="155">
        <v>88270</v>
      </c>
      <c r="D74" s="156" t="str">
        <f ca="1">VLOOKUP(C74,BASE!$A:$E,2,0)</f>
        <v>SINAPI</v>
      </c>
      <c r="E74" s="156" t="str">
        <f ca="1">VLOOKUP(C74,BASE!$A:$E,3,0)</f>
        <v>IMPERMEABILIZADOR COM ENCARGOS COMPLEMENTARES</v>
      </c>
      <c r="F74" s="157" t="str">
        <f ca="1">VLOOKUP(C74,BASE!$A:$E,4,0)</f>
        <v>H</v>
      </c>
      <c r="G74" s="158">
        <v>0.21099999999999999</v>
      </c>
      <c r="H74" s="155">
        <f ca="1">VLOOKUP(C74,BASE!$A:$E,5,0)</f>
        <v>31.21</v>
      </c>
      <c r="I74" s="642">
        <f ca="1">ROUND(H74*G74,2)</f>
        <v>6.59</v>
      </c>
      <c r="J74" s="385"/>
    </row>
    <row r="75" spans="1:10" customFormat="1" ht="15">
      <c r="B75" s="960" t="s">
        <v>12073</v>
      </c>
      <c r="C75" s="155" t="s">
        <v>6930</v>
      </c>
      <c r="D75" s="156" t="str">
        <f ca="1">VLOOKUP(C75,BASE!$A:$E,2,0)</f>
        <v>SEINFRA-MG</v>
      </c>
      <c r="E75" s="156" t="str">
        <f ca="1">VLOOKUP(C75,BASE!$A:$E,3,0)</f>
        <v>AJUDANTE IMPERMEABILIZADOR COM ENCARGOS COMPLEMENTARES</v>
      </c>
      <c r="F75" s="157" t="str">
        <f ca="1">VLOOKUP(C75,BASE!$A:$E,4,0)</f>
        <v>HORA</v>
      </c>
      <c r="G75" s="158">
        <v>0.26400000000000001</v>
      </c>
      <c r="H75" s="155">
        <f ca="1">VLOOKUP(C75,BASE!$A:$E,5,0)</f>
        <v>22.66</v>
      </c>
      <c r="I75" s="642">
        <f ca="1">ROUND(H75*G75,2)</f>
        <v>5.98</v>
      </c>
      <c r="J75" s="385"/>
    </row>
    <row r="76" spans="1:10" customFormat="1" ht="15">
      <c r="B76" s="959" t="s">
        <v>10539</v>
      </c>
      <c r="C76" s="159">
        <v>38366</v>
      </c>
      <c r="D76" s="160" t="str">
        <f ca="1">VLOOKUP(C76,BASE!$A:$E,2,0)</f>
        <v>SINAPI-I</v>
      </c>
      <c r="E76" s="160" t="str">
        <f ca="1">VLOOKUP(C76,BASE!$A:$E,3,0)</f>
        <v>PAPEL KRAFT BETUMADO</v>
      </c>
      <c r="F76" s="161" t="str">
        <f ca="1">VLOOKUP(C76,BASE!$A:$E,4,0)</f>
        <v>M2</v>
      </c>
      <c r="G76" s="162">
        <v>1.1000000000000001</v>
      </c>
      <c r="H76" s="163">
        <f ca="1">VLOOKUP(C76,BASE!$A:$E,5,0)</f>
        <v>5.32</v>
      </c>
      <c r="I76" s="641">
        <f ca="1">ROUND(H76*G76,2)</f>
        <v>5.85</v>
      </c>
      <c r="J76" s="385"/>
    </row>
    <row r="77" spans="1:10" customFormat="1" ht="15">
      <c r="B77" s="643" t="s">
        <v>19965</v>
      </c>
      <c r="C77" s="1141" t="s">
        <v>20684</v>
      </c>
      <c r="D77" s="1141">
        <v>160389</v>
      </c>
      <c r="E77" s="1138"/>
      <c r="F77" s="1139"/>
      <c r="G77" s="1140"/>
      <c r="H77" s="1138"/>
      <c r="I77" s="638"/>
      <c r="J77" s="385"/>
    </row>
    <row r="78" spans="1:10" customFormat="1" ht="15.75" thickBot="1">
      <c r="B78" s="958"/>
      <c r="C78" s="1141"/>
      <c r="D78" s="1141"/>
      <c r="E78" s="1138"/>
      <c r="F78" s="1139"/>
      <c r="G78" s="1597"/>
      <c r="H78" s="1597"/>
      <c r="I78" s="638"/>
      <c r="J78" s="385"/>
    </row>
    <row r="79" spans="1:10" ht="15.75" thickTop="1">
      <c r="A79"/>
      <c r="B79" s="956"/>
      <c r="C79" s="164"/>
      <c r="D79" s="164"/>
      <c r="E79" s="164"/>
      <c r="F79" s="840"/>
      <c r="G79" s="164"/>
      <c r="H79" s="164"/>
      <c r="I79" s="639"/>
      <c r="J79" s="385"/>
    </row>
    <row r="80" spans="1:10" customFormat="1" ht="15">
      <c r="B80" s="965" t="s">
        <v>20779</v>
      </c>
      <c r="C80" s="147" t="s">
        <v>2</v>
      </c>
      <c r="D80" s="148" t="s">
        <v>160</v>
      </c>
      <c r="E80" s="148" t="s">
        <v>3</v>
      </c>
      <c r="F80" s="149" t="s">
        <v>164</v>
      </c>
      <c r="G80" s="147" t="s">
        <v>9071</v>
      </c>
      <c r="H80" s="147" t="s">
        <v>10537</v>
      </c>
      <c r="I80" s="636" t="s">
        <v>4</v>
      </c>
      <c r="J80" s="385"/>
    </row>
    <row r="81" spans="1:10" customFormat="1" ht="15">
      <c r="B81" s="957" t="s">
        <v>12072</v>
      </c>
      <c r="C81" s="150" t="s">
        <v>17181</v>
      </c>
      <c r="D81" s="151" t="s">
        <v>181</v>
      </c>
      <c r="E81" s="151" t="s">
        <v>20780</v>
      </c>
      <c r="F81" s="152" t="s">
        <v>5</v>
      </c>
      <c r="G81" s="153">
        <v>1</v>
      </c>
      <c r="H81" s="154">
        <f ca="1">SUM(I82:I86)</f>
        <v>53.739999999999995</v>
      </c>
      <c r="I81" s="640">
        <f ca="1">H81*G81</f>
        <v>53.739999999999995</v>
      </c>
      <c r="J81" s="385"/>
    </row>
    <row r="82" spans="1:10" customFormat="1" ht="24.75">
      <c r="B82" s="960" t="s">
        <v>12073</v>
      </c>
      <c r="C82" s="155">
        <v>5914333</v>
      </c>
      <c r="D82" s="156" t="str">
        <f ca="1">VLOOKUP(C82,BASE!$A:$E,2,0)</f>
        <v>SICRO 3</v>
      </c>
      <c r="E82" s="156" t="str">
        <f ca="1">VLOOKUP(C82,BASE!$A:$E,3,0)</f>
        <v>CARGA, MANOBRA E DESCARGA DE MATERIAIS DIVERSOS EM CAMINHÃO CARROCERIA DE 15 T - CARGA E DESCARGA COM CAMINHÃO GUINDAUTO COM CAPACIDADE DE ELEVAÇÃO DE 6,2 T</v>
      </c>
      <c r="F82" s="157" t="str">
        <f ca="1">VLOOKUP(C82,BASE!$A:$E,4,0)</f>
        <v>T</v>
      </c>
      <c r="G82" s="158">
        <v>1.48E-3</v>
      </c>
      <c r="H82" s="155">
        <f ca="1">VLOOKUP(C82,BASE!$A:$E,5,0)</f>
        <v>34.24</v>
      </c>
      <c r="I82" s="642">
        <f ca="1">ROUND(H82*G82,2)</f>
        <v>0.05</v>
      </c>
      <c r="J82" s="385"/>
    </row>
    <row r="83" spans="1:10" customFormat="1" ht="15">
      <c r="B83" s="959" t="s">
        <v>10539</v>
      </c>
      <c r="C83" s="159" t="s">
        <v>16583</v>
      </c>
      <c r="D83" s="160" t="str">
        <f ca="1">VLOOKUP(C83,BASE!$A:$E,2,0)</f>
        <v>SICRO3-I</v>
      </c>
      <c r="E83" s="160" t="str">
        <f ca="1">VLOOKUP(C83,BASE!$A:$E,3,0)</f>
        <v>MÁQUINA DE SOLDA POR TERMOFUSÃO PARA TUBOS PEAD COM GERADOR DE 4 KW</v>
      </c>
      <c r="F83" s="161" t="str">
        <f ca="1">VLOOKUP(C83,BASE!$A:$E,4,0)</f>
        <v>H</v>
      </c>
      <c r="G83" s="162">
        <v>0.11500544090414463</v>
      </c>
      <c r="H83" s="163">
        <f ca="1">VLOOKUP(C83,BASE!$A:$E,5,0)</f>
        <v>84.191100000000006</v>
      </c>
      <c r="I83" s="641">
        <f ca="1">ROUND(H83*G83,2)</f>
        <v>9.68</v>
      </c>
      <c r="J83" s="385"/>
    </row>
    <row r="84" spans="1:10" customFormat="1" ht="15">
      <c r="B84" s="959" t="s">
        <v>10539</v>
      </c>
      <c r="C84" s="159">
        <v>88246</v>
      </c>
      <c r="D84" s="160" t="str">
        <f ca="1">VLOOKUP(C84,BASE!$A:$E,2,0)</f>
        <v>SINAPI</v>
      </c>
      <c r="E84" s="160" t="str">
        <f ca="1">VLOOKUP(C84,BASE!$A:$E,3,0)</f>
        <v>ASSENTADOR DE TUBOS COM ENCARGOS COMPLEMENTARES</v>
      </c>
      <c r="F84" s="161" t="str">
        <f ca="1">VLOOKUP(C84,BASE!$A:$E,4,0)</f>
        <v>H</v>
      </c>
      <c r="G84" s="162">
        <f>2/5.2381</f>
        <v>0.38181783471105935</v>
      </c>
      <c r="H84" s="163">
        <f ca="1">VLOOKUP(C84,BASE!$A:$E,5,0)</f>
        <v>24.7</v>
      </c>
      <c r="I84" s="641">
        <f ca="1">ROUND(H84*G84,2)</f>
        <v>9.43</v>
      </c>
      <c r="J84" s="385"/>
    </row>
    <row r="85" spans="1:10" customFormat="1" ht="15">
      <c r="B85" s="959" t="s">
        <v>10539</v>
      </c>
      <c r="C85" s="159">
        <v>88316</v>
      </c>
      <c r="D85" s="160" t="str">
        <f ca="1">VLOOKUP(C85,BASE!$A:$E,2,0)</f>
        <v>SINAPI</v>
      </c>
      <c r="E85" s="160" t="str">
        <f ca="1">VLOOKUP(C85,BASE!$A:$E,3,0)</f>
        <v>SERVENTE COM ENCARGOS COMPLEMENTARES</v>
      </c>
      <c r="F85" s="161" t="str">
        <f ca="1">VLOOKUP(C85,BASE!$A:$E,4,0)</f>
        <v>H</v>
      </c>
      <c r="G85" s="162">
        <f>8/5.2381</f>
        <v>1.5272713388442374</v>
      </c>
      <c r="H85" s="163">
        <f ca="1">VLOOKUP(C85,BASE!$A:$E,5,0)</f>
        <v>22.64</v>
      </c>
      <c r="I85" s="641">
        <f ca="1">ROUND(H85*G85,2)</f>
        <v>34.58</v>
      </c>
      <c r="J85" s="385"/>
    </row>
    <row r="86" spans="1:10" customFormat="1" ht="24.75">
      <c r="B86" s="959" t="s">
        <v>10539</v>
      </c>
      <c r="C86" s="159">
        <v>9813</v>
      </c>
      <c r="D86" s="160" t="str">
        <f ca="1">VLOOKUP(C86,BASE!$A:$E,2,0)</f>
        <v>SINAPI-I</v>
      </c>
      <c r="E86" s="160" t="str">
        <f ca="1">VLOOKUP(C86,BASE!$A:$E,3,0)</f>
        <v>TUBO DE POLIETILENO DE ALTA DENSIDADE (PEAD), PE-80, DE = 20 MM X 2,3 MM DE PAREDE, PARA LIGACAO DE AGUA PREDIAL (NBR 15561)</v>
      </c>
      <c r="F86" s="161" t="str">
        <f ca="1">VLOOKUP(C86,BASE!$A:$E,4,0)</f>
        <v>M</v>
      </c>
      <c r="G86" s="162">
        <v>1.0207999999999999</v>
      </c>
      <c r="H86" s="163">
        <f ca="1">VLOOKUP(C86,BASE!$A:$E,5,0)</f>
        <v>0</v>
      </c>
      <c r="I86" s="641">
        <f ca="1">ROUND(H86*G86,2)</f>
        <v>0</v>
      </c>
      <c r="J86" s="385"/>
    </row>
    <row r="87" spans="1:10" customFormat="1" ht="15">
      <c r="B87" s="643" t="s">
        <v>19965</v>
      </c>
      <c r="C87" s="1141" t="s">
        <v>0</v>
      </c>
      <c r="D87" s="1141">
        <v>104060</v>
      </c>
      <c r="E87" s="1138"/>
      <c r="F87" s="1139"/>
      <c r="G87" s="1140"/>
      <c r="H87" s="1138"/>
      <c r="I87" s="638"/>
      <c r="J87" s="385"/>
    </row>
    <row r="88" spans="1:10" customFormat="1" ht="15.75" thickBot="1">
      <c r="B88" s="958"/>
      <c r="C88" s="1141"/>
      <c r="D88" s="1141"/>
      <c r="E88" s="1138"/>
      <c r="F88" s="1139"/>
      <c r="G88" s="1597"/>
      <c r="H88" s="1597"/>
      <c r="I88" s="638"/>
      <c r="J88" s="385"/>
    </row>
    <row r="89" spans="1:10" ht="15.75" thickTop="1">
      <c r="A89"/>
      <c r="B89" s="956"/>
      <c r="C89" s="164"/>
      <c r="D89" s="164"/>
      <c r="E89" s="164"/>
      <c r="F89" s="840"/>
      <c r="G89" s="164"/>
      <c r="H89" s="164"/>
      <c r="I89" s="639"/>
      <c r="J89" s="385"/>
    </row>
    <row r="90" spans="1:10" customFormat="1" ht="15">
      <c r="B90" s="965" t="s">
        <v>20781</v>
      </c>
      <c r="C90" s="147" t="s">
        <v>2</v>
      </c>
      <c r="D90" s="148" t="s">
        <v>160</v>
      </c>
      <c r="E90" s="148" t="s">
        <v>3</v>
      </c>
      <c r="F90" s="149" t="s">
        <v>164</v>
      </c>
      <c r="G90" s="147" t="s">
        <v>9071</v>
      </c>
      <c r="H90" s="147" t="s">
        <v>10537</v>
      </c>
      <c r="I90" s="636" t="s">
        <v>4</v>
      </c>
      <c r="J90" s="385"/>
    </row>
    <row r="91" spans="1:10" customFormat="1" ht="15">
      <c r="B91" s="957" t="s">
        <v>12072</v>
      </c>
      <c r="C91" s="150" t="s">
        <v>17186</v>
      </c>
      <c r="D91" s="151" t="s">
        <v>181</v>
      </c>
      <c r="E91" s="151" t="s">
        <v>22965</v>
      </c>
      <c r="F91" s="152" t="s">
        <v>5</v>
      </c>
      <c r="G91" s="153">
        <v>1</v>
      </c>
      <c r="H91" s="154">
        <f ca="1">SUM(I92:I94)</f>
        <v>49.879999999999995</v>
      </c>
      <c r="I91" s="640">
        <f ca="1">H91*G91</f>
        <v>49.879999999999995</v>
      </c>
      <c r="J91" s="385"/>
    </row>
    <row r="92" spans="1:10" customFormat="1" ht="15">
      <c r="B92" s="960" t="s">
        <v>12073</v>
      </c>
      <c r="C92" s="155">
        <v>1107892</v>
      </c>
      <c r="D92" s="156" t="str">
        <f ca="1">VLOOKUP(C92,BASE!$A:$E,2,0)</f>
        <v>SICRO 3</v>
      </c>
      <c r="E92" s="156" t="str">
        <f ca="1">VLOOKUP(C92,BASE!$A:$E,3,0)</f>
        <v>CONCRETO FCK = 20 MPA - CONFECÇÃO EM BETONEIRA E LANÇAMENTO MANUAL - AREIA E BRITA COMERCIAIS</v>
      </c>
      <c r="F92" s="157" t="str">
        <f ca="1">VLOOKUP(C92,BASE!$A:$E,4,0)</f>
        <v>M³</v>
      </c>
      <c r="G92" s="158">
        <f>0.35*0.15*1</f>
        <v>5.2499999999999998E-2</v>
      </c>
      <c r="H92" s="155">
        <f ca="1">VLOOKUP(C92,BASE!$A:$E,5,0)</f>
        <v>471.42</v>
      </c>
      <c r="I92" s="642">
        <f ca="1">ROUND(H92*G92,2)</f>
        <v>24.75</v>
      </c>
      <c r="J92" s="385"/>
    </row>
    <row r="93" spans="1:10" customFormat="1" ht="15">
      <c r="B93" s="960" t="s">
        <v>12073</v>
      </c>
      <c r="C93" s="155">
        <v>4805750</v>
      </c>
      <c r="D93" s="156" t="str">
        <f ca="1">VLOOKUP(C93,BASE!$A:$E,2,0)</f>
        <v>SICRO 3</v>
      </c>
      <c r="E93" s="156" t="str">
        <f ca="1">VLOOKUP(C93,BASE!$A:$E,3,0)</f>
        <v>ESCAVAÇÃO MANUAL EM MATERIAL DE 1ª CATEGORIA NA PROFUNDIDADE DE ATÉ 1 M</v>
      </c>
      <c r="F93" s="157" t="str">
        <f ca="1">VLOOKUP(C93,BASE!$A:$E,4,0)</f>
        <v>M³</v>
      </c>
      <c r="G93" s="158">
        <f>0.35*0.15*1</f>
        <v>5.2499999999999998E-2</v>
      </c>
      <c r="H93" s="155">
        <f ca="1">VLOOKUP(C93,BASE!$A:$E,5,0)</f>
        <v>44.15</v>
      </c>
      <c r="I93" s="642">
        <f ca="1">ROUND(H93*G93,2)</f>
        <v>2.3199999999999998</v>
      </c>
      <c r="J93" s="385"/>
    </row>
    <row r="94" spans="1:10" customFormat="1" ht="24.75">
      <c r="B94" s="960" t="s">
        <v>12073</v>
      </c>
      <c r="C94" s="155">
        <v>3103302</v>
      </c>
      <c r="D94" s="156" t="str">
        <f ca="1">VLOOKUP(C94,BASE!$A:$E,2,0)</f>
        <v>SICRO 3</v>
      </c>
      <c r="E94" s="156" t="str">
        <f ca="1">VLOOKUP(C94,BASE!$A:$E,3,0)</f>
        <v>FÔRMAS DE TÁBUAS DE PINHO PARA DISPOSITIVOS DE DRENAGEM - UTILIZAÇÃO DE 3 VEZES - CONFECÇÃO, INSTALAÇÃO E RETIRADA</v>
      </c>
      <c r="F94" s="157" t="str">
        <f ca="1">VLOOKUP(C94,BASE!$A:$E,4,0)</f>
        <v>M²</v>
      </c>
      <c r="G94" s="158">
        <f>0.15*2</f>
        <v>0.3</v>
      </c>
      <c r="H94" s="155">
        <f ca="1">VLOOKUP(C94,BASE!$A:$E,5,0)</f>
        <v>76.040000000000006</v>
      </c>
      <c r="I94" s="642">
        <f ca="1">ROUND(H94*G94,2)</f>
        <v>22.81</v>
      </c>
      <c r="J94" s="385"/>
    </row>
    <row r="95" spans="1:10" customFormat="1" ht="15">
      <c r="B95" s="643" t="s">
        <v>19965</v>
      </c>
      <c r="C95" s="1141" t="s">
        <v>19966</v>
      </c>
      <c r="D95" s="1141">
        <v>2003377</v>
      </c>
      <c r="E95" s="1138"/>
      <c r="F95" s="1139"/>
      <c r="G95" s="1140"/>
      <c r="H95" s="1138"/>
      <c r="I95" s="638"/>
      <c r="J95" s="385"/>
    </row>
    <row r="96" spans="1:10" customFormat="1" ht="15.75" thickBot="1">
      <c r="B96" s="958"/>
      <c r="C96" s="1141"/>
      <c r="D96" s="1141"/>
      <c r="E96" s="1138"/>
      <c r="F96" s="1139"/>
      <c r="G96" s="1597"/>
      <c r="H96" s="1597"/>
      <c r="I96" s="638"/>
      <c r="J96" s="385"/>
    </row>
    <row r="97" spans="1:10" ht="15.75" thickTop="1">
      <c r="A97"/>
      <c r="B97" s="956"/>
      <c r="C97" s="164"/>
      <c r="D97" s="164"/>
      <c r="E97" s="164"/>
      <c r="F97" s="840"/>
      <c r="G97" s="164"/>
      <c r="H97" s="164"/>
      <c r="I97" s="639"/>
      <c r="J97" s="385"/>
    </row>
    <row r="98" spans="1:10" customFormat="1" ht="15">
      <c r="B98" s="965" t="s">
        <v>22968</v>
      </c>
      <c r="C98" s="147" t="s">
        <v>2</v>
      </c>
      <c r="D98" s="148" t="s">
        <v>160</v>
      </c>
      <c r="E98" s="148" t="s">
        <v>3</v>
      </c>
      <c r="F98" s="149" t="s">
        <v>164</v>
      </c>
      <c r="G98" s="147" t="s">
        <v>9071</v>
      </c>
      <c r="H98" s="147" t="s">
        <v>10537</v>
      </c>
      <c r="I98" s="636" t="s">
        <v>4</v>
      </c>
      <c r="J98" s="385"/>
    </row>
    <row r="99" spans="1:10" customFormat="1" ht="15">
      <c r="B99" s="957" t="s">
        <v>12072</v>
      </c>
      <c r="C99" s="150" t="s">
        <v>17182</v>
      </c>
      <c r="D99" s="151" t="s">
        <v>181</v>
      </c>
      <c r="E99" s="151" t="s">
        <v>22967</v>
      </c>
      <c r="F99" s="152" t="s">
        <v>28</v>
      </c>
      <c r="G99" s="153">
        <v>1</v>
      </c>
      <c r="H99" s="154">
        <f ca="1">SUM(I100:I106)</f>
        <v>1952.55</v>
      </c>
      <c r="I99" s="640">
        <f ca="1">H99*G99</f>
        <v>1952.55</v>
      </c>
      <c r="J99" s="385"/>
    </row>
    <row r="100" spans="1:10" customFormat="1" ht="15">
      <c r="B100" s="960" t="s">
        <v>12073</v>
      </c>
      <c r="C100" s="155">
        <v>4805751</v>
      </c>
      <c r="D100" s="156" t="str">
        <f ca="1">VLOOKUP(C100,BASE!$A:$E,2,0)</f>
        <v>SICRO 3</v>
      </c>
      <c r="E100" s="156" t="str">
        <f ca="1">VLOOKUP(C100,BASE!$A:$E,3,0)</f>
        <v>ESCAVAÇÃO MANUAL EM MATERIAL DE 1ª CATEGORIA NA PROFUNDIDADE DE 1 A 2 M</v>
      </c>
      <c r="F100" s="157" t="str">
        <f ca="1">VLOOKUP(C100,BASE!$A:$E,4,0)</f>
        <v>M³</v>
      </c>
      <c r="G100" s="158">
        <v>0.1</v>
      </c>
      <c r="H100" s="155">
        <f ca="1">VLOOKUP(C100,BASE!$A:$E,5,0)</f>
        <v>55.19</v>
      </c>
      <c r="I100" s="642">
        <f t="shared" ref="I100:I106" ca="1" si="1">ROUND(H100*G100,2)</f>
        <v>5.52</v>
      </c>
      <c r="J100" s="385"/>
    </row>
    <row r="101" spans="1:10" customFormat="1" ht="24.75">
      <c r="B101" s="960" t="s">
        <v>12073</v>
      </c>
      <c r="C101" s="155">
        <v>102480</v>
      </c>
      <c r="D101" s="156" t="str">
        <f ca="1">VLOOKUP(C101,BASE!$A:$E,2,0)</f>
        <v>SINAPI</v>
      </c>
      <c r="E101" s="156" t="str">
        <f ca="1">VLOOKUP(C101,BASE!$A:$E,3,0)</f>
        <v>CONCRETO FCK = 15MPA, TRAÇO 1:3,4:3,4 (EM MASSA SECA DE CIMENTO/ AREIA MÉDIA/ SEIXO ROLADO) - PREPARO MECÂNICO COM BETONEIRA 600 L. AF_05/2021</v>
      </c>
      <c r="F101" s="157" t="str">
        <f ca="1">VLOOKUP(C101,BASE!$A:$E,4,0)</f>
        <v>M3</v>
      </c>
      <c r="G101" s="158">
        <v>0.1</v>
      </c>
      <c r="H101" s="155">
        <f ca="1">VLOOKUP(C101,BASE!$A:$E,5,0)</f>
        <v>683.14</v>
      </c>
      <c r="I101" s="642">
        <f t="shared" ca="1" si="1"/>
        <v>68.31</v>
      </c>
      <c r="J101" s="385"/>
    </row>
    <row r="102" spans="1:10" customFormat="1" ht="15">
      <c r="B102" s="960" t="s">
        <v>12073</v>
      </c>
      <c r="C102" s="155">
        <v>88277</v>
      </c>
      <c r="D102" s="156" t="str">
        <f ca="1">VLOOKUP(C102,BASE!$A:$E,2,0)</f>
        <v>SINAPI</v>
      </c>
      <c r="E102" s="156" t="str">
        <f ca="1">VLOOKUP(C102,BASE!$A:$E,3,0)</f>
        <v>MONTADOR (TUBO AÇO/EQUIPAMENTOS) COM ENCARGOS COMPLEMENTARES</v>
      </c>
      <c r="F102" s="157" t="str">
        <f ca="1">VLOOKUP(C102,BASE!$A:$E,4,0)</f>
        <v>H</v>
      </c>
      <c r="G102" s="158">
        <v>2</v>
      </c>
      <c r="H102" s="155">
        <f ca="1">VLOOKUP(C102,BASE!$A:$E,5,0)</f>
        <v>26.32</v>
      </c>
      <c r="I102" s="642">
        <f t="shared" ca="1" si="1"/>
        <v>52.64</v>
      </c>
      <c r="J102" s="385"/>
    </row>
    <row r="103" spans="1:10" customFormat="1" ht="15">
      <c r="B103" s="960" t="s">
        <v>12073</v>
      </c>
      <c r="C103" s="155">
        <v>88243</v>
      </c>
      <c r="D103" s="156" t="str">
        <f ca="1">VLOOKUP(C103,BASE!$A:$E,2,0)</f>
        <v>SINAPI</v>
      </c>
      <c r="E103" s="156" t="str">
        <f ca="1">VLOOKUP(C103,BASE!$A:$E,3,0)</f>
        <v>AJUDANTE ESPECIALIZADO COM ENCARGOS COMPLEMENTARES</v>
      </c>
      <c r="F103" s="157" t="str">
        <f ca="1">VLOOKUP(C103,BASE!$A:$E,4,0)</f>
        <v>H</v>
      </c>
      <c r="G103" s="158">
        <v>2</v>
      </c>
      <c r="H103" s="155">
        <f ca="1">VLOOKUP(C103,BASE!$A:$E,5,0)</f>
        <v>26.45</v>
      </c>
      <c r="I103" s="642">
        <f t="shared" ca="1" si="1"/>
        <v>52.9</v>
      </c>
      <c r="J103" s="385"/>
    </row>
    <row r="104" spans="1:10" customFormat="1" ht="15">
      <c r="B104" s="960" t="s">
        <v>12073</v>
      </c>
      <c r="C104" s="155">
        <v>98750</v>
      </c>
      <c r="D104" s="156" t="str">
        <f ca="1">VLOOKUP(C104,BASE!$A:$E,2,0)</f>
        <v>SINAPI</v>
      </c>
      <c r="E104" s="156" t="str">
        <f ca="1">VLOOKUP(C104,BASE!$A:$E,3,0)</f>
        <v>SOLDA DE TOPO EM CHAPA/PERFIL/TUBO DE AÇO CHANFRADO, ESPESSURA=3/8''. AF_06/2018</v>
      </c>
      <c r="F104" s="157" t="str">
        <f ca="1">VLOOKUP(C104,BASE!$A:$E,4,0)</f>
        <v>M</v>
      </c>
      <c r="G104" s="158">
        <v>0.61199999999999999</v>
      </c>
      <c r="H104" s="155">
        <f ca="1">VLOOKUP(C104,BASE!$A:$E,5,0)</f>
        <v>142.47</v>
      </c>
      <c r="I104" s="642">
        <f t="shared" ca="1" si="1"/>
        <v>87.19</v>
      </c>
      <c r="J104" s="385"/>
    </row>
    <row r="105" spans="1:10" customFormat="1" ht="15">
      <c r="B105" s="959" t="s">
        <v>10539</v>
      </c>
      <c r="C105" s="159">
        <v>7694</v>
      </c>
      <c r="D105" s="160" t="str">
        <f ca="1">VLOOKUP(C105,BASE!$A:$E,2,0)</f>
        <v>SINAPI-I</v>
      </c>
      <c r="E105" s="160" t="str">
        <f ca="1">VLOOKUP(C105,BASE!$A:$E,3,0)</f>
        <v>TUBO ACO GALVANIZADO COM COSTURA, CLASSE MEDIA, DN 3", E = *4,05* MM, PESO *8,47* KG/M (NBR 5580)</v>
      </c>
      <c r="F105" s="161" t="str">
        <f ca="1">VLOOKUP(C105,BASE!$A:$E,4,0)</f>
        <v>M</v>
      </c>
      <c r="G105" s="162">
        <v>9.1999999999999993</v>
      </c>
      <c r="H105" s="163">
        <f ca="1">VLOOKUP(C105,BASE!$A:$E,5,0)</f>
        <v>176.46</v>
      </c>
      <c r="I105" s="641">
        <f t="shared" ca="1" si="1"/>
        <v>1623.43</v>
      </c>
      <c r="J105" s="385"/>
    </row>
    <row r="106" spans="1:10" customFormat="1" ht="24.75">
      <c r="B106" s="959" t="s">
        <v>10539</v>
      </c>
      <c r="C106" s="159" t="s">
        <v>15215</v>
      </c>
      <c r="D106" s="160" t="str">
        <f ca="1">VLOOKUP(C106,BASE!$A:$E,2,0)</f>
        <v>SICRO3-I</v>
      </c>
      <c r="E106" s="160" t="str">
        <f ca="1">VLOOKUP(C106,BASE!$A:$E,3,0)</f>
        <v>CONJUNTO PARA FIXAÇÃO DE PLACAS EM AÇO GALVANIZADO COMPOSTO POR BARRA CHATA, ABRAÇADEIRA, PARAFUSOS, PORCAS E ARRUELAS</v>
      </c>
      <c r="F106" s="161" t="str">
        <f ca="1">VLOOKUP(C106,BASE!$A:$E,4,0)</f>
        <v>KG</v>
      </c>
      <c r="G106" s="162">
        <v>2</v>
      </c>
      <c r="H106" s="163">
        <f ca="1">VLOOKUP(C106,BASE!$A:$E,5,0)</f>
        <v>31.281400000000001</v>
      </c>
      <c r="I106" s="641">
        <f t="shared" ca="1" si="1"/>
        <v>62.56</v>
      </c>
      <c r="J106" s="385"/>
    </row>
    <row r="107" spans="1:10" customFormat="1" ht="15">
      <c r="B107" s="643" t="s">
        <v>19965</v>
      </c>
      <c r="C107" s="1141"/>
      <c r="D107" s="1141"/>
      <c r="E107" s="1138"/>
      <c r="F107" s="1139"/>
      <c r="G107" s="1140"/>
      <c r="H107" s="1138"/>
      <c r="I107" s="638"/>
      <c r="J107" s="385"/>
    </row>
    <row r="108" spans="1:10" customFormat="1" ht="15.75" thickBot="1">
      <c r="B108" s="958"/>
      <c r="C108" s="1141"/>
      <c r="D108" s="1141"/>
      <c r="E108" s="1138"/>
      <c r="F108" s="1139"/>
      <c r="G108" s="1597"/>
      <c r="H108" s="1597"/>
      <c r="I108" s="638"/>
      <c r="J108" s="385"/>
    </row>
    <row r="109" spans="1:10" ht="15.75" thickTop="1">
      <c r="A109"/>
      <c r="B109" s="956"/>
      <c r="C109" s="164"/>
      <c r="D109" s="164"/>
      <c r="E109" s="164"/>
      <c r="F109" s="840"/>
      <c r="G109" s="164"/>
      <c r="H109" s="164"/>
      <c r="I109" s="639"/>
      <c r="J109" s="385"/>
    </row>
    <row r="110" spans="1:10" customFormat="1" ht="15">
      <c r="B110" s="965" t="s">
        <v>23491</v>
      </c>
      <c r="C110" s="147" t="s">
        <v>2</v>
      </c>
      <c r="D110" s="148" t="s">
        <v>160</v>
      </c>
      <c r="E110" s="148" t="s">
        <v>3</v>
      </c>
      <c r="F110" s="149" t="s">
        <v>164</v>
      </c>
      <c r="G110" s="147" t="s">
        <v>9071</v>
      </c>
      <c r="H110" s="147" t="s">
        <v>10537</v>
      </c>
      <c r="I110" s="636" t="s">
        <v>4</v>
      </c>
      <c r="J110" s="385"/>
    </row>
    <row r="111" spans="1:10" customFormat="1" ht="24.75">
      <c r="B111" s="957" t="s">
        <v>12072</v>
      </c>
      <c r="C111" s="150" t="s">
        <v>19964</v>
      </c>
      <c r="D111" s="151" t="s">
        <v>181</v>
      </c>
      <c r="E111" s="151" t="s">
        <v>23492</v>
      </c>
      <c r="F111" s="152" t="s">
        <v>163</v>
      </c>
      <c r="G111" s="153">
        <v>1</v>
      </c>
      <c r="H111" s="154">
        <f ca="1">SUM(I112:I114)</f>
        <v>31112.559999999998</v>
      </c>
      <c r="I111" s="640">
        <f ca="1">H111*G111</f>
        <v>31112.559999999998</v>
      </c>
      <c r="J111" s="385"/>
    </row>
    <row r="112" spans="1:10" customFormat="1" ht="15">
      <c r="B112" s="960" t="s">
        <v>12073</v>
      </c>
      <c r="C112" s="155">
        <v>88297</v>
      </c>
      <c r="D112" s="156" t="str">
        <f ca="1">VLOOKUP(C112,BASE!$A:$E,2,0)</f>
        <v>SINAPI</v>
      </c>
      <c r="E112" s="156" t="str">
        <f ca="1">VLOOKUP(C112,BASE!$A:$E,3,0)</f>
        <v>OPERADOR DE MÁQUINAS E EQUIPAMENTOS COM ENCARGOS COMPLEMENTARES</v>
      </c>
      <c r="F112" s="157" t="str">
        <f ca="1">VLOOKUP(C112,BASE!$A:$E,4,0)</f>
        <v>H</v>
      </c>
      <c r="G112" s="158">
        <v>80</v>
      </c>
      <c r="H112" s="155">
        <f ca="1">VLOOKUP(C112,BASE!$A:$E,5,0)</f>
        <v>38.19</v>
      </c>
      <c r="I112" s="642">
        <f ca="1">ROUND(H112*G112,2)</f>
        <v>3055.2</v>
      </c>
      <c r="J112" s="385"/>
    </row>
    <row r="113" spans="1:10" customFormat="1" ht="15">
      <c r="B113" s="960" t="s">
        <v>12073</v>
      </c>
      <c r="C113" s="155">
        <v>4221</v>
      </c>
      <c r="D113" s="156" t="str">
        <f ca="1">VLOOKUP(C113,BASE!$A:$E,2,0)</f>
        <v>SINAPI-I</v>
      </c>
      <c r="E113" s="156" t="str">
        <f ca="1">VLOOKUP(C113,BASE!$A:$E,3,0)</f>
        <v>OLEO DIESEL COMBUSTIVEL COMUM METROPOLITANO S-10 OU S-500</v>
      </c>
      <c r="F113" s="157" t="str">
        <f ca="1">VLOOKUP(C113,BASE!$A:$E,4,0)</f>
        <v>L</v>
      </c>
      <c r="G113" s="158">
        <v>105</v>
      </c>
      <c r="H113" s="155">
        <f ca="1">VLOOKUP(C113,BASE!$A:$E,5,0)</f>
        <v>5.78</v>
      </c>
      <c r="I113" s="642">
        <f ca="1">ROUND(H113*G113,2)</f>
        <v>606.9</v>
      </c>
      <c r="J113" s="385"/>
    </row>
    <row r="114" spans="1:10" customFormat="1" ht="24.75">
      <c r="B114" s="959" t="s">
        <v>10539</v>
      </c>
      <c r="C114" s="159" t="s">
        <v>23493</v>
      </c>
      <c r="D114" s="160" t="str">
        <f ca="1">VLOOKUP(C114,BASE!$A:$E,2,0)</f>
        <v>COTAÇÃO</v>
      </c>
      <c r="E114" s="160" t="str">
        <f ca="1">VLOOKUP(C114,BASE!$A:$E,3,0)</f>
        <v>PLATAFORMA TELESCÓPICA COM ALTURA DE TRABALHO DE 30M - ALCANCE HORIZONTAL 15,80M CAPACIDADE DA PLATAFORMA 227 KG</v>
      </c>
      <c r="F114" s="161" t="str">
        <f ca="1">VLOOKUP(C114,BASE!$A:$E,4,0)</f>
        <v>MêS</v>
      </c>
      <c r="G114" s="162">
        <v>1</v>
      </c>
      <c r="H114" s="163">
        <f ca="1">VLOOKUP(C114,BASE!$A:$E,5,0)</f>
        <v>27450.456666666669</v>
      </c>
      <c r="I114" s="641">
        <f ca="1">ROUND(H114*G114,2)</f>
        <v>27450.46</v>
      </c>
      <c r="J114" s="385"/>
    </row>
    <row r="115" spans="1:10" customFormat="1" ht="15">
      <c r="B115" s="643" t="s">
        <v>19965</v>
      </c>
      <c r="C115" s="1141"/>
      <c r="D115" s="1141"/>
      <c r="E115" s="1138"/>
      <c r="F115" s="1139"/>
      <c r="G115" s="1140"/>
      <c r="H115" s="1138"/>
      <c r="I115" s="638"/>
      <c r="J115" s="385"/>
    </row>
    <row r="116" spans="1:10">
      <c r="B116" s="966"/>
      <c r="I116" s="644"/>
    </row>
    <row r="117" spans="1:10" ht="15" thickBot="1">
      <c r="B117" s="966"/>
      <c r="I117" s="644"/>
    </row>
    <row r="118" spans="1:10" ht="15.75" thickTop="1">
      <c r="A118"/>
      <c r="B118" s="956"/>
      <c r="C118" s="164"/>
      <c r="D118" s="164"/>
      <c r="E118" s="164"/>
      <c r="F118" s="840"/>
      <c r="G118" s="164"/>
      <c r="H118" s="164"/>
      <c r="I118" s="639"/>
      <c r="J118" s="385"/>
    </row>
    <row r="119" spans="1:10" customFormat="1" ht="15">
      <c r="B119" s="965" t="s">
        <v>23499</v>
      </c>
      <c r="C119" s="147" t="s">
        <v>2</v>
      </c>
      <c r="D119" s="148" t="s">
        <v>160</v>
      </c>
      <c r="E119" s="148" t="s">
        <v>3</v>
      </c>
      <c r="F119" s="149" t="s">
        <v>164</v>
      </c>
      <c r="G119" s="147" t="s">
        <v>9071</v>
      </c>
      <c r="H119" s="147" t="s">
        <v>10537</v>
      </c>
      <c r="I119" s="636" t="s">
        <v>4</v>
      </c>
      <c r="J119" s="385"/>
    </row>
    <row r="120" spans="1:10" customFormat="1" ht="15">
      <c r="B120" s="957" t="s">
        <v>12072</v>
      </c>
      <c r="C120" s="150" t="s">
        <v>23500</v>
      </c>
      <c r="D120" s="151" t="s">
        <v>181</v>
      </c>
      <c r="E120" s="151" t="s">
        <v>23501</v>
      </c>
      <c r="F120" s="152" t="s">
        <v>163</v>
      </c>
      <c r="G120" s="153">
        <v>1</v>
      </c>
      <c r="H120" s="154">
        <f ca="1">SUM(I121:I122)</f>
        <v>54811.199999999997</v>
      </c>
      <c r="I120" s="640">
        <f ca="1">H120*G120</f>
        <v>54811.199999999997</v>
      </c>
      <c r="J120" s="385"/>
    </row>
    <row r="121" spans="1:10" customFormat="1" ht="15">
      <c r="B121" s="960" t="s">
        <v>12073</v>
      </c>
      <c r="C121" s="155">
        <v>88316</v>
      </c>
      <c r="D121" s="156" t="str">
        <f ca="1">VLOOKUP(C121,BASE!$A:$E,2,0)</f>
        <v>SINAPI</v>
      </c>
      <c r="E121" s="156" t="str">
        <f ca="1">VLOOKUP(C121,BASE!$A:$E,3,0)</f>
        <v>SERVENTE COM ENCARGOS COMPLEMENTARES</v>
      </c>
      <c r="F121" s="157" t="str">
        <f ca="1">VLOOKUP(C121,BASE!$A:$E,4,0)</f>
        <v>H</v>
      </c>
      <c r="G121" s="158">
        <v>80</v>
      </c>
      <c r="H121" s="155">
        <f ca="1">VLOOKUP(C121,BASE!$A:$E,5,0)</f>
        <v>22.64</v>
      </c>
      <c r="I121" s="642">
        <f ca="1">ROUND(H121*G121,2)</f>
        <v>1811.2</v>
      </c>
      <c r="J121" s="385"/>
    </row>
    <row r="122" spans="1:10" customFormat="1" ht="36">
      <c r="B122" s="959" t="s">
        <v>10539</v>
      </c>
      <c r="C122" s="159" t="s">
        <v>23498</v>
      </c>
      <c r="D122" s="160" t="str">
        <f ca="1">VLOOKUP(C122,BASE!$A:$E,2,0)</f>
        <v>COTAÇÃO</v>
      </c>
      <c r="E122" s="160" t="str">
        <f ca="1">VLOOKUP(C122,BASE!$A:$E,3,0)</f>
        <v>SINALIZAÇÃO VIÁRIA MÓVEL PARA 4 FRENTES DE SERVIÇOS (DIURNO E NOTURNO) - CONSIDERANDO FUNCIONÁRIOS DA EMPRESA IN LOCO PARA O ACOMPANHAMENTO DAS ATIVIDADES ESTIMATIVA DE CUSTO A SER VALIDADA APÓS PLANO DE INTERVENÇÃO DA ÁREA COM ROTAS, RETORNOS E IMPLANTAÇÕES DEFINIDAS</v>
      </c>
      <c r="F122" s="161" t="str">
        <f ca="1">VLOOKUP(C122,BASE!$A:$E,4,0)</f>
        <v>MêS</v>
      </c>
      <c r="G122" s="162">
        <v>1</v>
      </c>
      <c r="H122" s="163">
        <f ca="1">VLOOKUP(C122,BASE!$A:$E,5,0)</f>
        <v>53000</v>
      </c>
      <c r="I122" s="641">
        <f ca="1">ROUND(H122*G122,2)</f>
        <v>53000</v>
      </c>
      <c r="J122" s="385"/>
    </row>
    <row r="123" spans="1:10" customFormat="1" ht="15">
      <c r="B123" s="643" t="s">
        <v>19965</v>
      </c>
      <c r="C123" s="1141"/>
      <c r="D123" s="1141"/>
      <c r="E123" s="1138"/>
      <c r="F123" s="1139"/>
      <c r="G123" s="1140"/>
      <c r="H123" s="1138"/>
      <c r="I123" s="638"/>
      <c r="J123" s="385"/>
    </row>
    <row r="124" spans="1:10">
      <c r="B124" s="966"/>
      <c r="I124" s="644"/>
    </row>
    <row r="125" spans="1:10" ht="15" thickBot="1">
      <c r="B125" s="966"/>
      <c r="I125" s="644"/>
    </row>
    <row r="126" spans="1:10" ht="15.75" thickTop="1">
      <c r="A126"/>
      <c r="B126" s="956"/>
      <c r="C126" s="164"/>
      <c r="D126" s="164"/>
      <c r="E126" s="164"/>
      <c r="F126" s="840"/>
      <c r="G126" s="164"/>
      <c r="H126" s="164"/>
      <c r="I126" s="639"/>
      <c r="J126" s="385"/>
    </row>
    <row r="127" spans="1:10" customFormat="1" ht="15">
      <c r="B127" s="965" t="s">
        <v>23504</v>
      </c>
      <c r="C127" s="147" t="s">
        <v>2</v>
      </c>
      <c r="D127" s="148" t="s">
        <v>160</v>
      </c>
      <c r="E127" s="148" t="s">
        <v>3</v>
      </c>
      <c r="F127" s="149" t="s">
        <v>164</v>
      </c>
      <c r="G127" s="147" t="s">
        <v>9071</v>
      </c>
      <c r="H127" s="147" t="s">
        <v>10537</v>
      </c>
      <c r="I127" s="636" t="s">
        <v>4</v>
      </c>
      <c r="J127" s="385"/>
    </row>
    <row r="128" spans="1:10" customFormat="1" ht="15">
      <c r="B128" s="957" t="s">
        <v>12072</v>
      </c>
      <c r="C128" s="150" t="s">
        <v>23505</v>
      </c>
      <c r="D128" s="151" t="s">
        <v>181</v>
      </c>
      <c r="E128" s="151" t="s">
        <v>23506</v>
      </c>
      <c r="F128" s="152" t="s">
        <v>163</v>
      </c>
      <c r="G128" s="153">
        <v>1</v>
      </c>
      <c r="H128" s="154">
        <f ca="1">SUM(I129:I130)</f>
        <v>5782.4</v>
      </c>
      <c r="I128" s="640">
        <f ca="1">H128*G128</f>
        <v>5782.4</v>
      </c>
      <c r="J128" s="385"/>
    </row>
    <row r="129" spans="1:10" customFormat="1" ht="15">
      <c r="B129" s="960" t="s">
        <v>12073</v>
      </c>
      <c r="C129" s="155" t="s">
        <v>8899</v>
      </c>
      <c r="D129" s="156" t="str">
        <f ca="1">VLOOKUP(C129,BASE!$A:$E,2,0)</f>
        <v>SUDECAP</v>
      </c>
      <c r="E129" s="156" t="str">
        <f ca="1">VLOOKUP(C129,BASE!$A:$E,3,0)</f>
        <v>OLEO DIESEL</v>
      </c>
      <c r="F129" s="157" t="str">
        <f ca="1">VLOOKUP(C129,BASE!$A:$E,4,0)</f>
        <v>L</v>
      </c>
      <c r="G129" s="158">
        <v>160</v>
      </c>
      <c r="H129" s="155">
        <f ca="1">VLOOKUP(C129,BASE!$A:$E,5,0)</f>
        <v>5.45</v>
      </c>
      <c r="I129" s="642">
        <f ca="1">ROUND(H129*G129,2)</f>
        <v>872</v>
      </c>
      <c r="J129" s="385"/>
    </row>
    <row r="130" spans="1:10" customFormat="1" ht="15">
      <c r="B130" s="959" t="s">
        <v>10539</v>
      </c>
      <c r="C130" s="159">
        <v>3346</v>
      </c>
      <c r="D130" s="160" t="str">
        <f ca="1">VLOOKUP(C130,BASE!$A:$E,2,0)</f>
        <v>SINAPI-I</v>
      </c>
      <c r="E130" s="160" t="str">
        <f ca="1">VLOOKUP(C130,BASE!$A:$E,3,0)</f>
        <v>LOCACAO DE GRUPO GERADOR *80 A 125* KVA, MOTOR DIESEL, REBOCAVEL, ACIONAMENTO MANUAL</v>
      </c>
      <c r="F130" s="161" t="str">
        <f ca="1">VLOOKUP(C130,BASE!$A:$E,4,0)</f>
        <v>H</v>
      </c>
      <c r="G130" s="162">
        <v>220</v>
      </c>
      <c r="H130" s="163">
        <f ca="1">VLOOKUP(C130,BASE!$A:$E,5,0)</f>
        <v>22.32</v>
      </c>
      <c r="I130" s="641">
        <f ca="1">ROUND(H130*G130,2)</f>
        <v>4910.3999999999996</v>
      </c>
      <c r="J130" s="385"/>
    </row>
    <row r="131" spans="1:10" customFormat="1" ht="15">
      <c r="B131" s="643" t="s">
        <v>19965</v>
      </c>
      <c r="C131" s="1141"/>
      <c r="D131" s="1141"/>
      <c r="E131" s="1138"/>
      <c r="F131" s="1139"/>
      <c r="G131" s="1140"/>
      <c r="H131" s="1138"/>
      <c r="I131" s="638"/>
      <c r="J131" s="385"/>
    </row>
    <row r="132" spans="1:10" ht="15" thickBot="1">
      <c r="B132" s="967"/>
      <c r="C132" s="645"/>
      <c r="D132" s="645"/>
      <c r="E132" s="646"/>
      <c r="F132" s="645"/>
      <c r="G132" s="647"/>
      <c r="H132" s="648"/>
      <c r="I132" s="649"/>
    </row>
    <row r="133" spans="1:10" ht="15.75" thickTop="1">
      <c r="A133"/>
      <c r="B133" s="956"/>
      <c r="C133" s="164"/>
      <c r="D133" s="164"/>
      <c r="E133" s="164"/>
      <c r="F133" s="840"/>
      <c r="G133" s="164"/>
      <c r="H133" s="164"/>
      <c r="I133" s="639"/>
      <c r="J133" s="385"/>
    </row>
    <row r="134" spans="1:10" customFormat="1" ht="15">
      <c r="B134" s="965" t="s">
        <v>34541</v>
      </c>
      <c r="C134" s="147" t="s">
        <v>2</v>
      </c>
      <c r="D134" s="148" t="s">
        <v>160</v>
      </c>
      <c r="E134" s="148" t="s">
        <v>3</v>
      </c>
      <c r="F134" s="149" t="s">
        <v>164</v>
      </c>
      <c r="G134" s="147" t="s">
        <v>9071</v>
      </c>
      <c r="H134" s="147" t="s">
        <v>10537</v>
      </c>
      <c r="I134" s="636" t="s">
        <v>4</v>
      </c>
      <c r="J134" s="385"/>
    </row>
    <row r="135" spans="1:10" customFormat="1" ht="24.75">
      <c r="B135" s="957" t="s">
        <v>12072</v>
      </c>
      <c r="C135" s="150" t="s">
        <v>33821</v>
      </c>
      <c r="D135" s="151" t="s">
        <v>181</v>
      </c>
      <c r="E135" s="151" t="s">
        <v>30023</v>
      </c>
      <c r="F135" s="152" t="s">
        <v>28</v>
      </c>
      <c r="G135" s="153">
        <v>1</v>
      </c>
      <c r="H135" s="154">
        <f ca="1">SUM(I136:I138)</f>
        <v>6.81</v>
      </c>
      <c r="I135" s="640">
        <f ca="1">H135*G135</f>
        <v>6.81</v>
      </c>
      <c r="J135" s="385"/>
    </row>
    <row r="136" spans="1:10" customFormat="1" ht="15">
      <c r="B136" s="960" t="s">
        <v>12073</v>
      </c>
      <c r="C136" s="155">
        <v>88245</v>
      </c>
      <c r="D136" s="156" t="str">
        <f ca="1">VLOOKUP(C136,BASE!$A:$E,2,0)</f>
        <v>SINAPI</v>
      </c>
      <c r="E136" s="156" t="str">
        <f ca="1">VLOOKUP(C136,BASE!$A:$E,3,0)</f>
        <v>ARMADOR COM ENCARGOS COMPLEMENTARES</v>
      </c>
      <c r="F136" s="157" t="str">
        <f ca="1">VLOOKUP(C136,BASE!$A:$E,4,0)</f>
        <v>H</v>
      </c>
      <c r="G136" s="158">
        <v>0.1</v>
      </c>
      <c r="H136" s="155">
        <f ca="1">VLOOKUP(C136,BASE!$A:$E,5,0)</f>
        <v>30.97</v>
      </c>
      <c r="I136" s="642">
        <f ca="1">ROUND(H136*G136,2)</f>
        <v>3.1</v>
      </c>
      <c r="J136" s="385"/>
    </row>
    <row r="137" spans="1:10" customFormat="1" ht="15">
      <c r="B137" s="960" t="s">
        <v>12073</v>
      </c>
      <c r="C137" s="155">
        <v>88316</v>
      </c>
      <c r="D137" s="156" t="str">
        <f ca="1">VLOOKUP(C137,BASE!$A:$E,2,0)</f>
        <v>SINAPI</v>
      </c>
      <c r="E137" s="156" t="str">
        <f ca="1">VLOOKUP(C137,BASE!$A:$E,3,0)</f>
        <v>SERVENTE COM ENCARGOS COMPLEMENTARES</v>
      </c>
      <c r="F137" s="157" t="str">
        <f ca="1">VLOOKUP(C137,BASE!$A:$E,4,0)</f>
        <v>H</v>
      </c>
      <c r="G137" s="158">
        <v>0.1</v>
      </c>
      <c r="H137" s="155">
        <f ca="1">VLOOKUP(C137,BASE!$A:$E,5,0)</f>
        <v>22.64</v>
      </c>
      <c r="I137" s="642">
        <f ca="1">ROUND(H137*G137,2)</f>
        <v>2.2599999999999998</v>
      </c>
      <c r="J137" s="385"/>
    </row>
    <row r="138" spans="1:10" customFormat="1" ht="24.75">
      <c r="B138" s="959" t="s">
        <v>10539</v>
      </c>
      <c r="C138" s="159">
        <v>39013</v>
      </c>
      <c r="D138" s="160" t="str">
        <f ca="1">VLOOKUP(C138,BASE!$A:$E,2,0)</f>
        <v>SINAPI-I</v>
      </c>
      <c r="E138" s="160" t="str">
        <f ca="1">VLOOKUP(C138,BASE!$A:$E,3,0)</f>
        <v>ESPACADOR/SEPARADOR /CENTRALIZADOR DE BARRA DE ACO, PLASTICO, (CHUMBADOR TIPO CARAMBOLA - CB), DIAMETRO INTERNO ATE 20 MM</v>
      </c>
      <c r="F138" s="161" t="str">
        <f ca="1">VLOOKUP(C138,BASE!$A:$E,4,0)</f>
        <v>UN</v>
      </c>
      <c r="G138" s="162">
        <v>1</v>
      </c>
      <c r="H138" s="163">
        <f ca="1">VLOOKUP(C138,BASE!$A:$E,5,0)</f>
        <v>1.45</v>
      </c>
      <c r="I138" s="641">
        <f ca="1">ROUND(H138*G138,2)</f>
        <v>1.45</v>
      </c>
      <c r="J138" s="385"/>
    </row>
    <row r="139" spans="1:10" customFormat="1" ht="24.75">
      <c r="B139" s="643" t="s">
        <v>33820</v>
      </c>
      <c r="C139" s="1141"/>
      <c r="D139" s="1141"/>
      <c r="E139" s="1138"/>
      <c r="F139" s="1139"/>
      <c r="G139" s="1140"/>
      <c r="H139" s="1138"/>
      <c r="I139" s="638"/>
      <c r="J139" s="385"/>
    </row>
    <row r="140" spans="1:10" ht="15" thickBot="1">
      <c r="B140" s="967"/>
      <c r="C140" s="645"/>
      <c r="D140" s="645"/>
      <c r="E140" s="646"/>
      <c r="F140" s="645"/>
      <c r="G140" s="647"/>
      <c r="H140" s="648"/>
      <c r="I140" s="649"/>
    </row>
    <row r="141" spans="1:10" ht="15" thickTop="1">
      <c r="B141" s="956"/>
      <c r="C141" s="164"/>
      <c r="D141" s="164"/>
      <c r="E141" s="164"/>
      <c r="F141" s="840"/>
      <c r="G141" s="164"/>
      <c r="H141" s="164"/>
      <c r="I141" s="639"/>
    </row>
    <row r="142" spans="1:10">
      <c r="B142" s="965" t="s">
        <v>34547</v>
      </c>
      <c r="C142" s="147" t="s">
        <v>2</v>
      </c>
      <c r="D142" s="148" t="s">
        <v>160</v>
      </c>
      <c r="E142" s="148" t="s">
        <v>3</v>
      </c>
      <c r="F142" s="149" t="s">
        <v>164</v>
      </c>
      <c r="G142" s="147" t="s">
        <v>9071</v>
      </c>
      <c r="H142" s="147" t="s">
        <v>10537</v>
      </c>
      <c r="I142" s="636" t="s">
        <v>4</v>
      </c>
    </row>
    <row r="143" spans="1:10">
      <c r="B143" s="957" t="s">
        <v>12072</v>
      </c>
      <c r="C143" s="150" t="s">
        <v>34551</v>
      </c>
      <c r="D143" s="151" t="s">
        <v>181</v>
      </c>
      <c r="E143" s="151" t="s">
        <v>44310</v>
      </c>
      <c r="F143" s="152" t="s">
        <v>32</v>
      </c>
      <c r="G143" s="153">
        <v>1</v>
      </c>
      <c r="H143" s="154">
        <f ca="1">SUM(I144:I149)</f>
        <v>90.79</v>
      </c>
      <c r="I143" s="640">
        <f ca="1">H143*G143</f>
        <v>90.79</v>
      </c>
    </row>
    <row r="144" spans="1:10">
      <c r="B144" s="1142" t="s">
        <v>12073</v>
      </c>
      <c r="C144" s="836">
        <v>88262</v>
      </c>
      <c r="D144" s="835" t="str">
        <f ca="1">VLOOKUP(C144,BASE!$A:$E,2,0)</f>
        <v>SINAPI</v>
      </c>
      <c r="E144" s="835" t="str">
        <f ca="1">VLOOKUP(C144,BASE!$A:$E,3,0)</f>
        <v>CARPINTEIRO DE FORMAS COM ENCARGOS COMPLEMENTARES</v>
      </c>
      <c r="F144" s="837" t="str">
        <f ca="1">VLOOKUP(C144,BASE!$A:$E,4,0)</f>
        <v>H</v>
      </c>
      <c r="G144" s="838">
        <v>0.5</v>
      </c>
      <c r="H144" s="836">
        <f ca="1">VLOOKUP(C144,BASE!$A:$E,5,0)</f>
        <v>30.75</v>
      </c>
      <c r="I144" s="1143">
        <f t="shared" ref="I144:I149" ca="1" si="2">ROUND(H144*G144,2)</f>
        <v>15.38</v>
      </c>
    </row>
    <row r="145" spans="2:16">
      <c r="B145" s="1142" t="s">
        <v>12073</v>
      </c>
      <c r="C145" s="836">
        <v>88239</v>
      </c>
      <c r="D145" s="835" t="str">
        <f ca="1">VLOOKUP(C145,BASE!$A:$E,2,0)</f>
        <v>SINAPI</v>
      </c>
      <c r="E145" s="835" t="str">
        <f ca="1">VLOOKUP(C145,BASE!$A:$E,3,0)</f>
        <v>AJUDANTE DE CARPINTEIRO COM ENCARGOS COMPLEMENTARES</v>
      </c>
      <c r="F145" s="837" t="str">
        <f ca="1">VLOOKUP(C145,BASE!$A:$E,4,0)</f>
        <v>H</v>
      </c>
      <c r="G145" s="838">
        <v>1</v>
      </c>
      <c r="H145" s="836">
        <f ca="1">VLOOKUP(C145,BASE!$A:$E,5,0)</f>
        <v>24.85</v>
      </c>
      <c r="I145" s="1143">
        <f t="shared" ca="1" si="2"/>
        <v>24.85</v>
      </c>
    </row>
    <row r="146" spans="2:16">
      <c r="B146" s="1142" t="s">
        <v>12073</v>
      </c>
      <c r="C146" s="843">
        <v>39397</v>
      </c>
      <c r="D146" s="842" t="str">
        <f ca="1">VLOOKUP(C146,BASE!$A:$E,2,0)</f>
        <v>SINAPI-I</v>
      </c>
      <c r="E146" s="842" t="str">
        <f ca="1">VLOOKUP(C146,BASE!$A:$E,3,0)</f>
        <v>DESMOLDANTE PARA FORMAS METALICAS A BASE DE OLEO VEGETAL</v>
      </c>
      <c r="F146" s="844" t="str">
        <f ca="1">VLOOKUP(C146,BASE!$A:$E,4,0)</f>
        <v>L</v>
      </c>
      <c r="G146" s="845">
        <f>20/800</f>
        <v>2.5000000000000001E-2</v>
      </c>
      <c r="H146" s="843">
        <f ca="1">VLOOKUP(C146,BASE!$A:$E,5,0)</f>
        <v>15.34</v>
      </c>
      <c r="I146" s="1144">
        <f t="shared" ca="1" si="2"/>
        <v>0.38</v>
      </c>
    </row>
    <row r="147" spans="2:16" ht="24">
      <c r="B147" s="1142" t="s">
        <v>12073</v>
      </c>
      <c r="C147" s="843">
        <v>89273</v>
      </c>
      <c r="D147" s="842" t="str">
        <f ca="1">VLOOKUP(C147,BASE!$A:$E,2,0)</f>
        <v>SINAPI</v>
      </c>
      <c r="E147" s="842" t="str">
        <f ca="1">VLOOKUP(C147,BASE!$A:$E,3,0)</f>
        <v>GUINDASTE HIDRÁULICO AUTOPROPELIDO, COM LANÇA TELESCÓPICA 28,80 M, CAPACIDADE MÁXIMA 30 T, POTÊNCIA 97 KW, TRAÇÃO 4 X 4 - CHI DIURNO. AF_11/2014</v>
      </c>
      <c r="F147" s="844" t="str">
        <f ca="1">VLOOKUP(C147,BASE!$A:$E,4,0)</f>
        <v>CHI</v>
      </c>
      <c r="G147" s="845">
        <f>G148*0.1</f>
        <v>3.3000000000000004E-3</v>
      </c>
      <c r="H147" s="843">
        <f ca="1">VLOOKUP(C147,BASE!$A:$E,5,0)</f>
        <v>117.27</v>
      </c>
      <c r="I147" s="1144">
        <f t="shared" ca="1" si="2"/>
        <v>0.39</v>
      </c>
      <c r="P147" s="78">
        <f>1/G148</f>
        <v>30.303030303030301</v>
      </c>
    </row>
    <row r="148" spans="2:16" ht="24">
      <c r="B148" s="1142" t="s">
        <v>12073</v>
      </c>
      <c r="C148" s="843">
        <v>89272</v>
      </c>
      <c r="D148" s="842" t="str">
        <f ca="1">VLOOKUP(C148,BASE!$A:$E,2,0)</f>
        <v>SINAPI</v>
      </c>
      <c r="E148" s="842" t="str">
        <f ca="1">VLOOKUP(C148,BASE!$A:$E,3,0)</f>
        <v>GUINDASTE HIDRÁULICO AUTOPROPELIDO, COM LANÇA TELESCÓPICA 28,80 M, CAPACIDADE MÁXIMA 30 T, POTÊNCIA 97 KW, TRAÇÃO 4 X 4 - CHP DIURNO. AF_11/2014</v>
      </c>
      <c r="F148" s="844" t="str">
        <f ca="1">VLOOKUP(C148,BASE!$A:$E,4,0)</f>
        <v>CHP</v>
      </c>
      <c r="G148" s="845">
        <f>0.0165*2</f>
        <v>3.3000000000000002E-2</v>
      </c>
      <c r="H148" s="843">
        <f ca="1">VLOOKUP(C148,BASE!$A:$E,5,0)</f>
        <v>228.59</v>
      </c>
      <c r="I148" s="1144">
        <f t="shared" ca="1" si="2"/>
        <v>7.54</v>
      </c>
    </row>
    <row r="149" spans="2:16">
      <c r="B149" s="1142" t="s">
        <v>10539</v>
      </c>
      <c r="C149" s="843" t="s">
        <v>34542</v>
      </c>
      <c r="D149" s="842" t="str">
        <f ca="1">VLOOKUP(C149,BASE!$A:$E,2,0)</f>
        <v>COTAÇÃO</v>
      </c>
      <c r="E149" s="842" t="str">
        <f ca="1">VLOOKUP(C149,BASE!$A:$E,3,0)</f>
        <v>LOCAÇÃO DE FORMA METÁLICA PARA FUNDAÇÃO E PAREDES</v>
      </c>
      <c r="F149" s="844" t="str">
        <f ca="1">VLOOKUP(C149,BASE!$A:$E,4,0)</f>
        <v>M2/dia</v>
      </c>
      <c r="G149" s="845">
        <v>13</v>
      </c>
      <c r="H149" s="843">
        <f ca="1">VLOOKUP(C149,BASE!$A:$E,5,0)</f>
        <v>3.25</v>
      </c>
      <c r="I149" s="1144">
        <f t="shared" ca="1" si="2"/>
        <v>42.25</v>
      </c>
    </row>
    <row r="150" spans="2:16">
      <c r="B150" s="966"/>
      <c r="H150" s="1145"/>
      <c r="I150" s="644"/>
    </row>
    <row r="151" spans="2:16" ht="15" thickBot="1">
      <c r="B151" s="966"/>
      <c r="H151" s="1145"/>
      <c r="I151" s="644"/>
    </row>
    <row r="152" spans="2:16" ht="15" thickTop="1">
      <c r="B152" s="1146"/>
      <c r="C152" s="846"/>
      <c r="D152" s="846"/>
      <c r="E152" s="846"/>
      <c r="F152" s="847"/>
      <c r="G152" s="846"/>
      <c r="H152" s="848"/>
      <c r="I152" s="1147"/>
    </row>
    <row r="153" spans="2:16">
      <c r="B153" s="965" t="s">
        <v>34548</v>
      </c>
      <c r="C153" s="849" t="s">
        <v>2</v>
      </c>
      <c r="D153" s="850" t="s">
        <v>160</v>
      </c>
      <c r="E153" s="850" t="s">
        <v>3</v>
      </c>
      <c r="F153" s="851" t="s">
        <v>164</v>
      </c>
      <c r="G153" s="849" t="s">
        <v>9071</v>
      </c>
      <c r="H153" s="849" t="s">
        <v>10537</v>
      </c>
      <c r="I153" s="1148" t="s">
        <v>4</v>
      </c>
    </row>
    <row r="154" spans="2:16">
      <c r="B154" s="1149" t="s">
        <v>12072</v>
      </c>
      <c r="C154" s="853" t="s">
        <v>34552</v>
      </c>
      <c r="D154" s="852" t="s">
        <v>181</v>
      </c>
      <c r="E154" s="852" t="s">
        <v>44311</v>
      </c>
      <c r="F154" s="854" t="s">
        <v>32</v>
      </c>
      <c r="G154" s="855">
        <v>1</v>
      </c>
      <c r="H154" s="856">
        <f ca="1">SUM(I155:I160)</f>
        <v>351.57</v>
      </c>
      <c r="I154" s="1150">
        <f ca="1">H154*G154</f>
        <v>351.57</v>
      </c>
    </row>
    <row r="155" spans="2:16">
      <c r="B155" s="1142" t="s">
        <v>12073</v>
      </c>
      <c r="C155" s="843">
        <v>88262</v>
      </c>
      <c r="D155" s="842" t="str">
        <f ca="1">VLOOKUP(C155,BASE!$A:$E,2,0)</f>
        <v>SINAPI</v>
      </c>
      <c r="E155" s="842" t="str">
        <f ca="1">VLOOKUP(C155,BASE!$A:$E,3,0)</f>
        <v>CARPINTEIRO DE FORMAS COM ENCARGOS COMPLEMENTARES</v>
      </c>
      <c r="F155" s="844" t="str">
        <f ca="1">VLOOKUP(C155,BASE!$A:$E,4,0)</f>
        <v>H</v>
      </c>
      <c r="G155" s="845">
        <v>1.6969689999999999</v>
      </c>
      <c r="H155" s="843">
        <f ca="1">VLOOKUP(C155,BASE!$A:$E,5,0)</f>
        <v>30.75</v>
      </c>
      <c r="I155" s="1144">
        <f t="shared" ref="I155:I160" ca="1" si="3">ROUND(H155*G155,2)</f>
        <v>52.18</v>
      </c>
    </row>
    <row r="156" spans="2:16">
      <c r="B156" s="1142" t="s">
        <v>12073</v>
      </c>
      <c r="C156" s="843">
        <v>88239</v>
      </c>
      <c r="D156" s="842" t="str">
        <f ca="1">VLOOKUP(C156,BASE!$A:$E,2,0)</f>
        <v>SINAPI</v>
      </c>
      <c r="E156" s="842" t="str">
        <f ca="1">VLOOKUP(C156,BASE!$A:$E,3,0)</f>
        <v>AJUDANTE DE CARPINTEIRO COM ENCARGOS COMPLEMENTARES</v>
      </c>
      <c r="F156" s="844" t="str">
        <f ca="1">VLOOKUP(C156,BASE!$A:$E,4,0)</f>
        <v>H</v>
      </c>
      <c r="G156" s="845">
        <v>0.84848800000000002</v>
      </c>
      <c r="H156" s="843">
        <f ca="1">VLOOKUP(C156,BASE!$A:$E,5,0)</f>
        <v>24.85</v>
      </c>
      <c r="I156" s="1144">
        <f t="shared" ca="1" si="3"/>
        <v>21.08</v>
      </c>
      <c r="L156" s="78">
        <f>10+12+16</f>
        <v>38</v>
      </c>
    </row>
    <row r="157" spans="2:16">
      <c r="B157" s="1142" t="s">
        <v>12073</v>
      </c>
      <c r="C157" s="843">
        <v>39397</v>
      </c>
      <c r="D157" s="842" t="str">
        <f ca="1">VLOOKUP(C157,BASE!$A:$E,2,0)</f>
        <v>SINAPI-I</v>
      </c>
      <c r="E157" s="842" t="str">
        <f ca="1">VLOOKUP(C157,BASE!$A:$E,3,0)</f>
        <v>DESMOLDANTE PARA FORMAS METALICAS A BASE DE OLEO VEGETAL</v>
      </c>
      <c r="F157" s="844" t="str">
        <f ca="1">VLOOKUP(C157,BASE!$A:$E,4,0)</f>
        <v>L</v>
      </c>
      <c r="G157" s="845">
        <f>20/800</f>
        <v>2.5000000000000001E-2</v>
      </c>
      <c r="H157" s="843">
        <f ca="1">VLOOKUP(C157,BASE!$A:$E,5,0)</f>
        <v>15.34</v>
      </c>
      <c r="I157" s="1144">
        <f t="shared" ca="1" si="3"/>
        <v>0.38</v>
      </c>
      <c r="N157" s="78">
        <v>1</v>
      </c>
      <c r="P157" s="78">
        <v>5000</v>
      </c>
    </row>
    <row r="158" spans="2:16" ht="24">
      <c r="B158" s="1142" t="s">
        <v>12073</v>
      </c>
      <c r="C158" s="843">
        <v>89273</v>
      </c>
      <c r="D158" s="842" t="str">
        <f ca="1">VLOOKUP(C158,BASE!$A:$E,2,0)</f>
        <v>SINAPI</v>
      </c>
      <c r="E158" s="842" t="str">
        <f ca="1">VLOOKUP(C158,BASE!$A:$E,3,0)</f>
        <v>GUINDASTE HIDRÁULICO AUTOPROPELIDO, COM LANÇA TELESCÓPICA 28,80 M, CAPACIDADE MÁXIMA 30 T, POTÊNCIA 97 KW, TRAÇÃO 4 X 4 - CHI DIURNO. AF_11/2014</v>
      </c>
      <c r="F158" s="844" t="str">
        <f ca="1">VLOOKUP(C158,BASE!$A:$E,4,0)</f>
        <v>CHI</v>
      </c>
      <c r="G158" s="845">
        <f>G159*0.1</f>
        <v>3.3000000000000004E-3</v>
      </c>
      <c r="H158" s="843">
        <f ca="1">VLOOKUP(C158,BASE!$A:$E,5,0)</f>
        <v>117.27</v>
      </c>
      <c r="I158" s="1144">
        <f t="shared" ca="1" si="3"/>
        <v>0.39</v>
      </c>
      <c r="L158" s="78">
        <f>L156/3</f>
        <v>12.666666666666666</v>
      </c>
    </row>
    <row r="159" spans="2:16" ht="24">
      <c r="B159" s="1142" t="s">
        <v>12073</v>
      </c>
      <c r="C159" s="843">
        <v>89272</v>
      </c>
      <c r="D159" s="842" t="str">
        <f ca="1">VLOOKUP(C159,BASE!$A:$E,2,0)</f>
        <v>SINAPI</v>
      </c>
      <c r="E159" s="842" t="str">
        <f ca="1">VLOOKUP(C159,BASE!$A:$E,3,0)</f>
        <v>GUINDASTE HIDRÁULICO AUTOPROPELIDO, COM LANÇA TELESCÓPICA 28,80 M, CAPACIDADE MÁXIMA 30 T, POTÊNCIA 97 KW, TRAÇÃO 4 X 4 - CHP DIURNO. AF_11/2014</v>
      </c>
      <c r="F159" s="844" t="str">
        <f ca="1">VLOOKUP(C159,BASE!$A:$E,4,0)</f>
        <v>CHP</v>
      </c>
      <c r="G159" s="845">
        <f>0.0165*2</f>
        <v>3.3000000000000002E-2</v>
      </c>
      <c r="H159" s="843">
        <f ca="1">VLOOKUP(C159,BASE!$A:$E,5,0)</f>
        <v>228.59</v>
      </c>
      <c r="I159" s="1144">
        <f t="shared" ca="1" si="3"/>
        <v>7.54</v>
      </c>
    </row>
    <row r="160" spans="2:16">
      <c r="B160" s="1142" t="s">
        <v>10539</v>
      </c>
      <c r="C160" s="843" t="s">
        <v>34544</v>
      </c>
      <c r="D160" s="842" t="str">
        <f ca="1">VLOOKUP(C160,BASE!$A:$E,2,0)</f>
        <v>COTAÇÃO</v>
      </c>
      <c r="E160" s="842" t="str">
        <f ca="1">VLOOKUP(C160,BASE!$A:$E,3,0)</f>
        <v>LOCAÇÃO DE FORMA METÁLICA PARA VIGA CAIXÃO</v>
      </c>
      <c r="F160" s="844" t="str">
        <f ca="1">VLOOKUP(C160,BASE!$A:$E,4,0)</f>
        <v>M2/dia</v>
      </c>
      <c r="G160" s="845">
        <v>100</v>
      </c>
      <c r="H160" s="843">
        <f ca="1">VLOOKUP(C160,BASE!$A:$E,5,0)</f>
        <v>2.6999999999999997</v>
      </c>
      <c r="I160" s="1144">
        <f t="shared" ca="1" si="3"/>
        <v>270</v>
      </c>
      <c r="P160" s="78">
        <v>58</v>
      </c>
    </row>
    <row r="161" spans="2:16">
      <c r="B161" s="966"/>
      <c r="H161" s="1145"/>
      <c r="I161" s="644"/>
      <c r="P161" s="833">
        <f>P160/P157</f>
        <v>1.1599999999999999E-2</v>
      </c>
    </row>
    <row r="162" spans="2:16" ht="15" thickBot="1">
      <c r="B162" s="966"/>
      <c r="H162" s="1145"/>
      <c r="I162" s="644"/>
    </row>
    <row r="163" spans="2:16" ht="15" thickTop="1">
      <c r="B163" s="1146"/>
      <c r="C163" s="846"/>
      <c r="D163" s="846"/>
      <c r="E163" s="846"/>
      <c r="F163" s="847"/>
      <c r="G163" s="846"/>
      <c r="H163" s="848"/>
      <c r="I163" s="1147"/>
    </row>
    <row r="164" spans="2:16">
      <c r="B164" s="965" t="s">
        <v>34590</v>
      </c>
      <c r="C164" s="849" t="s">
        <v>2</v>
      </c>
      <c r="D164" s="850" t="s">
        <v>160</v>
      </c>
      <c r="E164" s="850" t="s">
        <v>3</v>
      </c>
      <c r="F164" s="851" t="s">
        <v>164</v>
      </c>
      <c r="G164" s="849" t="s">
        <v>9071</v>
      </c>
      <c r="H164" s="849" t="s">
        <v>10537</v>
      </c>
      <c r="I164" s="1148" t="s">
        <v>4</v>
      </c>
    </row>
    <row r="165" spans="2:16">
      <c r="B165" s="1149" t="s">
        <v>12072</v>
      </c>
      <c r="C165" s="853" t="s">
        <v>34554</v>
      </c>
      <c r="D165" s="852" t="s">
        <v>181</v>
      </c>
      <c r="E165" s="852" t="s">
        <v>44312</v>
      </c>
      <c r="F165" s="854" t="s">
        <v>32</v>
      </c>
      <c r="G165" s="855">
        <v>1</v>
      </c>
      <c r="H165" s="856">
        <f ca="1">SUM(I166:I171)</f>
        <v>138.72</v>
      </c>
      <c r="I165" s="1150">
        <f ca="1">H165*G165</f>
        <v>138.72</v>
      </c>
    </row>
    <row r="166" spans="2:16">
      <c r="B166" s="1142" t="s">
        <v>12073</v>
      </c>
      <c r="C166" s="843">
        <v>88262</v>
      </c>
      <c r="D166" s="842" t="str">
        <f ca="1">VLOOKUP(C166,BASE!$A:$E,2,0)</f>
        <v>SINAPI</v>
      </c>
      <c r="E166" s="842" t="str">
        <f ca="1">VLOOKUP(C166,BASE!$A:$E,3,0)</f>
        <v>CARPINTEIRO DE FORMAS COM ENCARGOS COMPLEMENTARES</v>
      </c>
      <c r="F166" s="844" t="str">
        <f ca="1">VLOOKUP(C166,BASE!$A:$E,4,0)</f>
        <v>H</v>
      </c>
      <c r="G166" s="845">
        <v>1.6969689999999999</v>
      </c>
      <c r="H166" s="843">
        <f ca="1">VLOOKUP(C166,BASE!$A:$E,5,0)</f>
        <v>30.75</v>
      </c>
      <c r="I166" s="1144">
        <f t="shared" ref="I166:I171" ca="1" si="4">ROUND(H166*G166,2)</f>
        <v>52.18</v>
      </c>
    </row>
    <row r="167" spans="2:16">
      <c r="B167" s="1142" t="s">
        <v>12073</v>
      </c>
      <c r="C167" s="843">
        <v>88239</v>
      </c>
      <c r="D167" s="842" t="str">
        <f ca="1">VLOOKUP(C167,BASE!$A:$E,2,0)</f>
        <v>SINAPI</v>
      </c>
      <c r="E167" s="842" t="str">
        <f ca="1">VLOOKUP(C167,BASE!$A:$E,3,0)</f>
        <v>AJUDANTE DE CARPINTEIRO COM ENCARGOS COMPLEMENTARES</v>
      </c>
      <c r="F167" s="844" t="str">
        <f ca="1">VLOOKUP(C167,BASE!$A:$E,4,0)</f>
        <v>H</v>
      </c>
      <c r="G167" s="845">
        <v>0.84848800000000002</v>
      </c>
      <c r="H167" s="843">
        <f ca="1">VLOOKUP(C167,BASE!$A:$E,5,0)</f>
        <v>24.85</v>
      </c>
      <c r="I167" s="1144">
        <f t="shared" ca="1" si="4"/>
        <v>21.08</v>
      </c>
    </row>
    <row r="168" spans="2:16">
      <c r="B168" s="1142" t="s">
        <v>12073</v>
      </c>
      <c r="C168" s="843">
        <v>39397</v>
      </c>
      <c r="D168" s="842" t="str">
        <f ca="1">VLOOKUP(C168,BASE!$A:$E,2,0)</f>
        <v>SINAPI-I</v>
      </c>
      <c r="E168" s="842" t="str">
        <f ca="1">VLOOKUP(C168,BASE!$A:$E,3,0)</f>
        <v>DESMOLDANTE PARA FORMAS METALICAS A BASE DE OLEO VEGETAL</v>
      </c>
      <c r="F168" s="844" t="str">
        <f ca="1">VLOOKUP(C168,BASE!$A:$E,4,0)</f>
        <v>L</v>
      </c>
      <c r="G168" s="845">
        <f>20/800</f>
        <v>2.5000000000000001E-2</v>
      </c>
      <c r="H168" s="843">
        <f ca="1">VLOOKUP(C168,BASE!$A:$E,5,0)</f>
        <v>15.34</v>
      </c>
      <c r="I168" s="1144">
        <f t="shared" ca="1" si="4"/>
        <v>0.38</v>
      </c>
    </row>
    <row r="169" spans="2:16" ht="24">
      <c r="B169" s="1142" t="s">
        <v>12073</v>
      </c>
      <c r="C169" s="843">
        <v>89273</v>
      </c>
      <c r="D169" s="842" t="str">
        <f ca="1">VLOOKUP(C169,BASE!$A:$E,2,0)</f>
        <v>SINAPI</v>
      </c>
      <c r="E169" s="842" t="str">
        <f ca="1">VLOOKUP(C169,BASE!$A:$E,3,0)</f>
        <v>GUINDASTE HIDRÁULICO AUTOPROPELIDO, COM LANÇA TELESCÓPICA 28,80 M, CAPACIDADE MÁXIMA 30 T, POTÊNCIA 97 KW, TRAÇÃO 4 X 4 - CHI DIURNO. AF_11/2014</v>
      </c>
      <c r="F169" s="844" t="str">
        <f ca="1">VLOOKUP(C169,BASE!$A:$E,4,0)</f>
        <v>CHI</v>
      </c>
      <c r="G169" s="845">
        <f>G170*0.1</f>
        <v>3.3000000000000004E-3</v>
      </c>
      <c r="H169" s="843">
        <f ca="1">VLOOKUP(C169,BASE!$A:$E,5,0)</f>
        <v>117.27</v>
      </c>
      <c r="I169" s="1144">
        <f t="shared" ca="1" si="4"/>
        <v>0.39</v>
      </c>
    </row>
    <row r="170" spans="2:16" ht="24">
      <c r="B170" s="1142" t="s">
        <v>12073</v>
      </c>
      <c r="C170" s="843">
        <v>89272</v>
      </c>
      <c r="D170" s="842" t="str">
        <f ca="1">VLOOKUP(C170,BASE!$A:$E,2,0)</f>
        <v>SINAPI</v>
      </c>
      <c r="E170" s="842" t="str">
        <f ca="1">VLOOKUP(C170,BASE!$A:$E,3,0)</f>
        <v>GUINDASTE HIDRÁULICO AUTOPROPELIDO, COM LANÇA TELESCÓPICA 28,80 M, CAPACIDADE MÁXIMA 30 T, POTÊNCIA 97 KW, TRAÇÃO 4 X 4 - CHP DIURNO. AF_11/2014</v>
      </c>
      <c r="F170" s="844" t="str">
        <f ca="1">VLOOKUP(C170,BASE!$A:$E,4,0)</f>
        <v>CHP</v>
      </c>
      <c r="G170" s="845">
        <f>0.0165*2</f>
        <v>3.3000000000000002E-2</v>
      </c>
      <c r="H170" s="843">
        <f ca="1">VLOOKUP(C170,BASE!$A:$E,5,0)</f>
        <v>228.59</v>
      </c>
      <c r="I170" s="1144">
        <f t="shared" ca="1" si="4"/>
        <v>7.54</v>
      </c>
    </row>
    <row r="171" spans="2:16">
      <c r="B171" s="1142" t="s">
        <v>10539</v>
      </c>
      <c r="C171" s="843" t="s">
        <v>34546</v>
      </c>
      <c r="D171" s="842" t="str">
        <f ca="1">VLOOKUP(C171,BASE!$A:$E,2,0)</f>
        <v>COTAÇÃO</v>
      </c>
      <c r="E171" s="842" t="str">
        <f ca="1">VLOOKUP(C171,BASE!$A:$E,3,0)</f>
        <v>LOCAÇÃO DE FORMA METÁLICA PARA VIGA PRÉ MOLDADA</v>
      </c>
      <c r="F171" s="844" t="str">
        <f ca="1">VLOOKUP(C171,BASE!$A:$E,4,0)</f>
        <v>M2/dia</v>
      </c>
      <c r="G171" s="845">
        <v>15</v>
      </c>
      <c r="H171" s="857">
        <f ca="1">VLOOKUP(C171,BASE!$A:$E,5,0)</f>
        <v>3.8099720410065241</v>
      </c>
      <c r="I171" s="1144">
        <f t="shared" ca="1" si="4"/>
        <v>57.15</v>
      </c>
    </row>
    <row r="172" spans="2:16">
      <c r="B172" s="966"/>
      <c r="H172" s="1145"/>
      <c r="I172" s="644"/>
    </row>
    <row r="173" spans="2:16" ht="15" thickBot="1">
      <c r="B173" s="966"/>
      <c r="H173" s="1145"/>
      <c r="I173" s="644"/>
    </row>
    <row r="174" spans="2:16" ht="15" thickTop="1">
      <c r="B174" s="1146"/>
      <c r="C174" s="846"/>
      <c r="D174" s="846"/>
      <c r="E174" s="846"/>
      <c r="F174" s="847"/>
      <c r="G174" s="846"/>
      <c r="H174" s="848"/>
      <c r="I174" s="1147"/>
    </row>
    <row r="175" spans="2:16">
      <c r="B175" s="965" t="s">
        <v>34549</v>
      </c>
      <c r="C175" s="849" t="s">
        <v>2</v>
      </c>
      <c r="D175" s="850" t="s">
        <v>160</v>
      </c>
      <c r="E175" s="850" t="s">
        <v>3</v>
      </c>
      <c r="F175" s="851" t="s">
        <v>164</v>
      </c>
      <c r="G175" s="849" t="s">
        <v>9071</v>
      </c>
      <c r="H175" s="849" t="s">
        <v>10537</v>
      </c>
      <c r="I175" s="1148" t="s">
        <v>4</v>
      </c>
    </row>
    <row r="176" spans="2:16">
      <c r="B176" s="1149" t="s">
        <v>12072</v>
      </c>
      <c r="C176" s="853" t="s">
        <v>34555</v>
      </c>
      <c r="D176" s="852" t="s">
        <v>181</v>
      </c>
      <c r="E176" s="852" t="s">
        <v>44313</v>
      </c>
      <c r="F176" s="854" t="s">
        <v>32</v>
      </c>
      <c r="G176" s="855">
        <v>1</v>
      </c>
      <c r="H176" s="856">
        <f ca="1">SUM(I177:I182)</f>
        <v>108.57</v>
      </c>
      <c r="I176" s="1150">
        <f ca="1">H176*G176</f>
        <v>108.57</v>
      </c>
    </row>
    <row r="177" spans="2:9">
      <c r="B177" s="1142" t="s">
        <v>12073</v>
      </c>
      <c r="C177" s="843">
        <v>88262</v>
      </c>
      <c r="D177" s="842" t="str">
        <f ca="1">VLOOKUP(C177,BASE!$A:$E,2,0)</f>
        <v>SINAPI</v>
      </c>
      <c r="E177" s="842" t="str">
        <f ca="1">VLOOKUP(C177,BASE!$A:$E,3,0)</f>
        <v>CARPINTEIRO DE FORMAS COM ENCARGOS COMPLEMENTARES</v>
      </c>
      <c r="F177" s="844" t="str">
        <f ca="1">VLOOKUP(C177,BASE!$A:$E,4,0)</f>
        <v>H</v>
      </c>
      <c r="G177" s="845">
        <v>1.6969689999999999</v>
      </c>
      <c r="H177" s="843">
        <f ca="1">VLOOKUP(C177,BASE!$A:$E,5,0)</f>
        <v>30.75</v>
      </c>
      <c r="I177" s="1144">
        <f t="shared" ref="I177:I182" ca="1" si="5">ROUND(H177*G177,2)</f>
        <v>52.18</v>
      </c>
    </row>
    <row r="178" spans="2:9">
      <c r="B178" s="1142" t="s">
        <v>12073</v>
      </c>
      <c r="C178" s="843">
        <v>88239</v>
      </c>
      <c r="D178" s="842" t="str">
        <f ca="1">VLOOKUP(C178,BASE!$A:$E,2,0)</f>
        <v>SINAPI</v>
      </c>
      <c r="E178" s="842" t="str">
        <f ca="1">VLOOKUP(C178,BASE!$A:$E,3,0)</f>
        <v>AJUDANTE DE CARPINTEIRO COM ENCARGOS COMPLEMENTARES</v>
      </c>
      <c r="F178" s="844" t="str">
        <f ca="1">VLOOKUP(C178,BASE!$A:$E,4,0)</f>
        <v>H</v>
      </c>
      <c r="G178" s="845">
        <v>0.84848800000000002</v>
      </c>
      <c r="H178" s="843">
        <f ca="1">VLOOKUP(C178,BASE!$A:$E,5,0)</f>
        <v>24.85</v>
      </c>
      <c r="I178" s="1144">
        <f t="shared" ca="1" si="5"/>
        <v>21.08</v>
      </c>
    </row>
    <row r="179" spans="2:9">
      <c r="B179" s="1142" t="s">
        <v>12073</v>
      </c>
      <c r="C179" s="843">
        <v>39397</v>
      </c>
      <c r="D179" s="842" t="str">
        <f ca="1">VLOOKUP(C179,BASE!$A:$E,2,0)</f>
        <v>SINAPI-I</v>
      </c>
      <c r="E179" s="842" t="str">
        <f ca="1">VLOOKUP(C179,BASE!$A:$E,3,0)</f>
        <v>DESMOLDANTE PARA FORMAS METALICAS A BASE DE OLEO VEGETAL</v>
      </c>
      <c r="F179" s="844" t="str">
        <f ca="1">VLOOKUP(C179,BASE!$A:$E,4,0)</f>
        <v>L</v>
      </c>
      <c r="G179" s="845">
        <f>20/800</f>
        <v>2.5000000000000001E-2</v>
      </c>
      <c r="H179" s="843">
        <f ca="1">VLOOKUP(C179,BASE!$A:$E,5,0)</f>
        <v>15.34</v>
      </c>
      <c r="I179" s="1144">
        <f t="shared" ca="1" si="5"/>
        <v>0.38</v>
      </c>
    </row>
    <row r="180" spans="2:9" ht="24">
      <c r="B180" s="1142" t="s">
        <v>12073</v>
      </c>
      <c r="C180" s="843">
        <v>89273</v>
      </c>
      <c r="D180" s="842" t="str">
        <f ca="1">VLOOKUP(C180,BASE!$A:$E,2,0)</f>
        <v>SINAPI</v>
      </c>
      <c r="E180" s="842" t="str">
        <f ca="1">VLOOKUP(C180,BASE!$A:$E,3,0)</f>
        <v>GUINDASTE HIDRÁULICO AUTOPROPELIDO, COM LANÇA TELESCÓPICA 28,80 M, CAPACIDADE MÁXIMA 30 T, POTÊNCIA 97 KW, TRAÇÃO 4 X 4 - CHI DIURNO. AF_11/2014</v>
      </c>
      <c r="F180" s="844" t="str">
        <f ca="1">VLOOKUP(C180,BASE!$A:$E,4,0)</f>
        <v>CHI</v>
      </c>
      <c r="G180" s="845">
        <f>G181*0.1</f>
        <v>3.3000000000000004E-3</v>
      </c>
      <c r="H180" s="843">
        <f ca="1">VLOOKUP(C180,BASE!$A:$E,5,0)</f>
        <v>117.27</v>
      </c>
      <c r="I180" s="1144">
        <f t="shared" ca="1" si="5"/>
        <v>0.39</v>
      </c>
    </row>
    <row r="181" spans="2:9" ht="24">
      <c r="B181" s="1142" t="s">
        <v>12073</v>
      </c>
      <c r="C181" s="843">
        <v>89272</v>
      </c>
      <c r="D181" s="842" t="str">
        <f ca="1">VLOOKUP(C181,BASE!$A:$E,2,0)</f>
        <v>SINAPI</v>
      </c>
      <c r="E181" s="842" t="str">
        <f ca="1">VLOOKUP(C181,BASE!$A:$E,3,0)</f>
        <v>GUINDASTE HIDRÁULICO AUTOPROPELIDO, COM LANÇA TELESCÓPICA 28,80 M, CAPACIDADE MÁXIMA 30 T, POTÊNCIA 97 KW, TRAÇÃO 4 X 4 - CHP DIURNO. AF_11/2014</v>
      </c>
      <c r="F181" s="844" t="str">
        <f ca="1">VLOOKUP(C181,BASE!$A:$E,4,0)</f>
        <v>CHP</v>
      </c>
      <c r="G181" s="845">
        <f>0.0165*2</f>
        <v>3.3000000000000002E-2</v>
      </c>
      <c r="H181" s="843">
        <f ca="1">VLOOKUP(C181,BASE!$A:$E,5,0)</f>
        <v>228.59</v>
      </c>
      <c r="I181" s="1144">
        <f t="shared" ca="1" si="5"/>
        <v>7.54</v>
      </c>
    </row>
    <row r="182" spans="2:9">
      <c r="B182" s="1142" t="s">
        <v>10539</v>
      </c>
      <c r="C182" s="843" t="s">
        <v>34545</v>
      </c>
      <c r="D182" s="842" t="str">
        <f ca="1">VLOOKUP(C182,BASE!$A:$E,2,0)</f>
        <v>COTAÇÃO</v>
      </c>
      <c r="E182" s="842" t="str">
        <f ca="1">VLOOKUP(C182,BASE!$A:$E,3,0)</f>
        <v>LOCAÇÃO DE FORMA METÁLICA PARA LATERAIS TRAVESSAS</v>
      </c>
      <c r="F182" s="844" t="str">
        <f ca="1">VLOOKUP(C182,BASE!$A:$E,4,0)</f>
        <v>M2/dia</v>
      </c>
      <c r="G182" s="845">
        <v>10</v>
      </c>
      <c r="H182" s="843">
        <f ca="1">VLOOKUP(C182,BASE!$A:$E,5,0)</f>
        <v>2.6999999999999997</v>
      </c>
      <c r="I182" s="1144">
        <f t="shared" ca="1" si="5"/>
        <v>27</v>
      </c>
    </row>
    <row r="183" spans="2:9">
      <c r="B183" s="966"/>
      <c r="H183" s="1145"/>
      <c r="I183" s="644"/>
    </row>
    <row r="184" spans="2:9" ht="15" thickBot="1">
      <c r="B184" s="966"/>
      <c r="H184" s="1145"/>
      <c r="I184" s="644"/>
    </row>
    <row r="185" spans="2:9" ht="15" thickTop="1">
      <c r="B185" s="1146"/>
      <c r="C185" s="846"/>
      <c r="D185" s="846"/>
      <c r="E185" s="846"/>
      <c r="F185" s="847"/>
      <c r="G185" s="846"/>
      <c r="H185" s="848"/>
      <c r="I185" s="1147"/>
    </row>
    <row r="186" spans="2:9">
      <c r="B186" s="965" t="s">
        <v>34550</v>
      </c>
      <c r="C186" s="849" t="s">
        <v>2</v>
      </c>
      <c r="D186" s="850" t="s">
        <v>160</v>
      </c>
      <c r="E186" s="850" t="s">
        <v>3</v>
      </c>
      <c r="F186" s="851" t="s">
        <v>164</v>
      </c>
      <c r="G186" s="849" t="s">
        <v>9071</v>
      </c>
      <c r="H186" s="849" t="s">
        <v>10537</v>
      </c>
      <c r="I186" s="1148" t="s">
        <v>4</v>
      </c>
    </row>
    <row r="187" spans="2:9">
      <c r="B187" s="1149" t="s">
        <v>12072</v>
      </c>
      <c r="C187" s="853" t="s">
        <v>34556</v>
      </c>
      <c r="D187" s="852" t="s">
        <v>181</v>
      </c>
      <c r="E187" s="852" t="s">
        <v>44314</v>
      </c>
      <c r="F187" s="854" t="s">
        <v>32</v>
      </c>
      <c r="G187" s="855">
        <v>1</v>
      </c>
      <c r="H187" s="856">
        <f ca="1">SUM(I188:I194)</f>
        <v>1477.71</v>
      </c>
      <c r="I187" s="1150">
        <f ca="1">H187*G187</f>
        <v>1477.71</v>
      </c>
    </row>
    <row r="188" spans="2:9">
      <c r="B188" s="1142" t="s">
        <v>12073</v>
      </c>
      <c r="C188" s="843">
        <v>88262</v>
      </c>
      <c r="D188" s="842" t="str">
        <f ca="1">VLOOKUP(C188,BASE!$A:$E,2,0)</f>
        <v>SINAPI</v>
      </c>
      <c r="E188" s="842" t="str">
        <f ca="1">VLOOKUP(C188,BASE!$A:$E,3,0)</f>
        <v>CARPINTEIRO DE FORMAS COM ENCARGOS COMPLEMENTARES</v>
      </c>
      <c r="F188" s="844" t="str">
        <f ca="1">VLOOKUP(C188,BASE!$A:$E,4,0)</f>
        <v>H</v>
      </c>
      <c r="G188" s="845">
        <v>1.6949000000000001</v>
      </c>
      <c r="H188" s="843">
        <f ca="1">VLOOKUP(C188,BASE!$A:$E,5,0)</f>
        <v>30.75</v>
      </c>
      <c r="I188" s="1144">
        <f t="shared" ref="I188:I194" ca="1" si="6">ROUND(H188*G188,2)</f>
        <v>52.12</v>
      </c>
    </row>
    <row r="189" spans="2:9">
      <c r="B189" s="1142" t="s">
        <v>12073</v>
      </c>
      <c r="C189" s="843">
        <v>88239</v>
      </c>
      <c r="D189" s="842" t="str">
        <f ca="1">VLOOKUP(C189,BASE!$A:$E,2,0)</f>
        <v>SINAPI</v>
      </c>
      <c r="E189" s="842" t="str">
        <f ca="1">VLOOKUP(C189,BASE!$A:$E,3,0)</f>
        <v>AJUDANTE DE CARPINTEIRO COM ENCARGOS COMPLEMENTARES</v>
      </c>
      <c r="F189" s="844" t="str">
        <f ca="1">VLOOKUP(C189,BASE!$A:$E,4,0)</f>
        <v>H</v>
      </c>
      <c r="G189" s="845">
        <v>3.3898000000000001</v>
      </c>
      <c r="H189" s="843">
        <f ca="1">VLOOKUP(C189,BASE!$A:$E,5,0)</f>
        <v>24.85</v>
      </c>
      <c r="I189" s="1144">
        <f t="shared" ca="1" si="6"/>
        <v>84.24</v>
      </c>
    </row>
    <row r="190" spans="2:9">
      <c r="B190" s="1142" t="s">
        <v>12073</v>
      </c>
      <c r="C190" s="843">
        <v>39397</v>
      </c>
      <c r="D190" s="842" t="str">
        <f ca="1">VLOOKUP(C190,BASE!$A:$E,2,0)</f>
        <v>SINAPI-I</v>
      </c>
      <c r="E190" s="842" t="str">
        <f ca="1">VLOOKUP(C190,BASE!$A:$E,3,0)</f>
        <v>DESMOLDANTE PARA FORMAS METALICAS A BASE DE OLEO VEGETAL</v>
      </c>
      <c r="F190" s="844" t="str">
        <f ca="1">VLOOKUP(C190,BASE!$A:$E,4,0)</f>
        <v>L</v>
      </c>
      <c r="G190" s="845">
        <f>20/800</f>
        <v>2.5000000000000001E-2</v>
      </c>
      <c r="H190" s="843">
        <f ca="1">VLOOKUP(C190,BASE!$A:$E,5,0)</f>
        <v>15.34</v>
      </c>
      <c r="I190" s="1144">
        <f t="shared" ca="1" si="6"/>
        <v>0.38</v>
      </c>
    </row>
    <row r="191" spans="2:9" ht="24">
      <c r="B191" s="1142" t="s">
        <v>12073</v>
      </c>
      <c r="C191" s="843">
        <v>89273</v>
      </c>
      <c r="D191" s="842" t="str">
        <f ca="1">VLOOKUP(C191,BASE!$A:$E,2,0)</f>
        <v>SINAPI</v>
      </c>
      <c r="E191" s="842" t="str">
        <f ca="1">VLOOKUP(C191,BASE!$A:$E,3,0)</f>
        <v>GUINDASTE HIDRÁULICO AUTOPROPELIDO, COM LANÇA TELESCÓPICA 28,80 M, CAPACIDADE MÁXIMA 30 T, POTÊNCIA 97 KW, TRAÇÃO 4 X 4 - CHI DIURNO. AF_11/2014</v>
      </c>
      <c r="F191" s="844" t="str">
        <f ca="1">VLOOKUP(C191,BASE!$A:$E,4,0)</f>
        <v>CHI</v>
      </c>
      <c r="G191" s="845">
        <f>G192*0.1</f>
        <v>3.3000000000000004E-3</v>
      </c>
      <c r="H191" s="843">
        <f ca="1">VLOOKUP(C191,BASE!$A:$E,5,0)</f>
        <v>117.27</v>
      </c>
      <c r="I191" s="1144">
        <f t="shared" ca="1" si="6"/>
        <v>0.39</v>
      </c>
    </row>
    <row r="192" spans="2:9" ht="24">
      <c r="B192" s="1142" t="s">
        <v>12073</v>
      </c>
      <c r="C192" s="843">
        <v>89272</v>
      </c>
      <c r="D192" s="842" t="str">
        <f ca="1">VLOOKUP(C192,BASE!$A:$E,2,0)</f>
        <v>SINAPI</v>
      </c>
      <c r="E192" s="842" t="str">
        <f ca="1">VLOOKUP(C192,BASE!$A:$E,3,0)</f>
        <v>GUINDASTE HIDRÁULICO AUTOPROPELIDO, COM LANÇA TELESCÓPICA 28,80 M, CAPACIDADE MÁXIMA 30 T, POTÊNCIA 97 KW, TRAÇÃO 4 X 4 - CHP DIURNO. AF_11/2014</v>
      </c>
      <c r="F192" s="844" t="str">
        <f ca="1">VLOOKUP(C192,BASE!$A:$E,4,0)</f>
        <v>CHP</v>
      </c>
      <c r="G192" s="845">
        <f>0.0165*2</f>
        <v>3.3000000000000002E-2</v>
      </c>
      <c r="H192" s="843">
        <f ca="1">VLOOKUP(C192,BASE!$A:$E,5,0)</f>
        <v>228.59</v>
      </c>
      <c r="I192" s="1144">
        <f t="shared" ca="1" si="6"/>
        <v>7.54</v>
      </c>
    </row>
    <row r="193" spans="2:9" ht="35.25">
      <c r="B193" s="1142" t="s">
        <v>12073</v>
      </c>
      <c r="C193" s="843">
        <v>10527</v>
      </c>
      <c r="D193" s="842" t="str">
        <f ca="1">VLOOKUP(C193,BASE!$A:$E,2,0)</f>
        <v>SINAPI-I</v>
      </c>
      <c r="E193" s="842" t="str">
        <f ca="1">VLOOKUP(C193,BASE!$A:$E,3,0)</f>
        <v>LOCACAO DE ANDAIME METALICO TUBULAR DE ENCAIXE, TIPO DE TORRE, CADA PAINEL COM LARGURA DE 1 ATE 1,5 M E ALTURA DE *1,00* M, INCLUINDO DIAGONAL, BARRAS DE LIGACAO, SAPATAS OU RODIZIOS E DEMAIS ITENS NECESSARIOS A MONTAGEM (NAO INCLUI INSTALACAO)</v>
      </c>
      <c r="F193" s="844" t="str">
        <f ca="1">VLOOKUP(C193,BASE!$A:$E,4,0)</f>
        <v>MXMES</v>
      </c>
      <c r="G193" s="845">
        <v>4.72</v>
      </c>
      <c r="H193" s="843">
        <f ca="1">VLOOKUP(C193,BASE!$A:$E,5,0)</f>
        <v>22</v>
      </c>
      <c r="I193" s="1144">
        <f t="shared" ca="1" si="6"/>
        <v>103.84</v>
      </c>
    </row>
    <row r="194" spans="2:9">
      <c r="B194" s="1142" t="s">
        <v>10539</v>
      </c>
      <c r="C194" s="843" t="s">
        <v>34553</v>
      </c>
      <c r="D194" s="842" t="str">
        <f ca="1">VLOOKUP(C194,BASE!$A:$E,2,0)</f>
        <v>COTAÇÃO</v>
      </c>
      <c r="E194" s="842" t="str">
        <f ca="1">VLOOKUP(C194,BASE!$A:$E,3,0)</f>
        <v>LOCAÇÃO DE FORMA CIRCULAR PILAR D = 1,50 M - H = 4,00</v>
      </c>
      <c r="F194" s="844" t="str">
        <f ca="1">VLOOKUP(C194,BASE!$A:$E,4,0)</f>
        <v>M2/dia</v>
      </c>
      <c r="G194" s="845">
        <v>26</v>
      </c>
      <c r="H194" s="857">
        <f ca="1">VLOOKUP(C194,BASE!$A:$E,5,0)</f>
        <v>47.276799006621857</v>
      </c>
      <c r="I194" s="1144">
        <f t="shared" ca="1" si="6"/>
        <v>1229.2</v>
      </c>
    </row>
    <row r="195" spans="2:9">
      <c r="B195" s="966"/>
      <c r="H195" s="1145"/>
      <c r="I195" s="644"/>
    </row>
    <row r="196" spans="2:9" ht="15" thickBot="1">
      <c r="B196" s="966"/>
      <c r="H196" s="1145"/>
      <c r="I196" s="644"/>
    </row>
    <row r="197" spans="2:9" ht="15" thickTop="1">
      <c r="B197" s="1146"/>
      <c r="C197" s="846"/>
      <c r="D197" s="846"/>
      <c r="E197" s="846"/>
      <c r="F197" s="847"/>
      <c r="G197" s="846"/>
      <c r="H197" s="848"/>
      <c r="I197" s="1147"/>
    </row>
    <row r="198" spans="2:9">
      <c r="B198" s="965" t="s">
        <v>43473</v>
      </c>
      <c r="C198" s="849" t="s">
        <v>2</v>
      </c>
      <c r="D198" s="850" t="s">
        <v>160</v>
      </c>
      <c r="E198" s="850" t="s">
        <v>3</v>
      </c>
      <c r="F198" s="851" t="s">
        <v>164</v>
      </c>
      <c r="G198" s="849" t="s">
        <v>9071</v>
      </c>
      <c r="H198" s="849" t="s">
        <v>10537</v>
      </c>
      <c r="I198" s="1148" t="s">
        <v>4</v>
      </c>
    </row>
    <row r="199" spans="2:9">
      <c r="B199" s="1149" t="s">
        <v>12072</v>
      </c>
      <c r="C199" s="853" t="s">
        <v>43474</v>
      </c>
      <c r="D199" s="852" t="s">
        <v>181</v>
      </c>
      <c r="E199" s="852" t="s">
        <v>44315</v>
      </c>
      <c r="F199" s="854" t="s">
        <v>32</v>
      </c>
      <c r="G199" s="855">
        <v>1</v>
      </c>
      <c r="H199" s="856">
        <f ca="1">SUM(I200:I206)</f>
        <v>2693.56</v>
      </c>
      <c r="I199" s="1150">
        <f ca="1">H199*G199</f>
        <v>2693.56</v>
      </c>
    </row>
    <row r="200" spans="2:9">
      <c r="B200" s="1142" t="s">
        <v>12073</v>
      </c>
      <c r="C200" s="843">
        <v>88262</v>
      </c>
      <c r="D200" s="842" t="str">
        <f ca="1">VLOOKUP(C200,BASE!$A:$E,2,0)</f>
        <v>SINAPI</v>
      </c>
      <c r="E200" s="842" t="str">
        <f ca="1">VLOOKUP(C200,BASE!$A:$E,3,0)</f>
        <v>CARPINTEIRO DE FORMAS COM ENCARGOS COMPLEMENTARES</v>
      </c>
      <c r="F200" s="844" t="str">
        <f ca="1">VLOOKUP(C200,BASE!$A:$E,4,0)</f>
        <v>H</v>
      </c>
      <c r="G200" s="845">
        <v>1.9077999999999999</v>
      </c>
      <c r="H200" s="843">
        <f ca="1">VLOOKUP(C200,BASE!$A:$E,5,0)</f>
        <v>30.75</v>
      </c>
      <c r="I200" s="1144">
        <f t="shared" ref="I200:I206" ca="1" si="7">ROUND(H200*G200,2)</f>
        <v>58.66</v>
      </c>
    </row>
    <row r="201" spans="2:9">
      <c r="B201" s="1142" t="s">
        <v>12073</v>
      </c>
      <c r="C201" s="843">
        <v>88239</v>
      </c>
      <c r="D201" s="842" t="str">
        <f ca="1">VLOOKUP(C201,BASE!$A:$E,2,0)</f>
        <v>SINAPI</v>
      </c>
      <c r="E201" s="842" t="str">
        <f ca="1">VLOOKUP(C201,BASE!$A:$E,3,0)</f>
        <v>AJUDANTE DE CARPINTEIRO COM ENCARGOS COMPLEMENTARES</v>
      </c>
      <c r="F201" s="844" t="str">
        <f ca="1">VLOOKUP(C201,BASE!$A:$E,4,0)</f>
        <v>H</v>
      </c>
      <c r="G201" s="845">
        <v>3.8155999999999999</v>
      </c>
      <c r="H201" s="843">
        <f ca="1">VLOOKUP(C201,BASE!$A:$E,5,0)</f>
        <v>24.85</v>
      </c>
      <c r="I201" s="1144">
        <f t="shared" ca="1" si="7"/>
        <v>94.82</v>
      </c>
    </row>
    <row r="202" spans="2:9">
      <c r="B202" s="1142" t="s">
        <v>12073</v>
      </c>
      <c r="C202" s="843">
        <v>39397</v>
      </c>
      <c r="D202" s="842" t="str">
        <f ca="1">VLOOKUP(C202,BASE!$A:$E,2,0)</f>
        <v>SINAPI-I</v>
      </c>
      <c r="E202" s="842" t="str">
        <f ca="1">VLOOKUP(C202,BASE!$A:$E,3,0)</f>
        <v>DESMOLDANTE PARA FORMAS METALICAS A BASE DE OLEO VEGETAL</v>
      </c>
      <c r="F202" s="844" t="str">
        <f ca="1">VLOOKUP(C202,BASE!$A:$E,4,0)</f>
        <v>L</v>
      </c>
      <c r="G202" s="845">
        <f>20/800</f>
        <v>2.5000000000000001E-2</v>
      </c>
      <c r="H202" s="843">
        <f ca="1">VLOOKUP(C202,BASE!$A:$E,5,0)</f>
        <v>15.34</v>
      </c>
      <c r="I202" s="1144">
        <f t="shared" ca="1" si="7"/>
        <v>0.38</v>
      </c>
    </row>
    <row r="203" spans="2:9" ht="24">
      <c r="B203" s="1142" t="s">
        <v>12073</v>
      </c>
      <c r="C203" s="843">
        <v>89273</v>
      </c>
      <c r="D203" s="842" t="str">
        <f ca="1">VLOOKUP(C203,BASE!$A:$E,2,0)</f>
        <v>SINAPI</v>
      </c>
      <c r="E203" s="842" t="str">
        <f ca="1">VLOOKUP(C203,BASE!$A:$E,3,0)</f>
        <v>GUINDASTE HIDRÁULICO AUTOPROPELIDO, COM LANÇA TELESCÓPICA 28,80 M, CAPACIDADE MÁXIMA 30 T, POTÊNCIA 97 KW, TRAÇÃO 4 X 4 - CHI DIURNO. AF_11/2014</v>
      </c>
      <c r="F203" s="844" t="str">
        <f ca="1">VLOOKUP(C203,BASE!$A:$E,4,0)</f>
        <v>CHI</v>
      </c>
      <c r="G203" s="845">
        <f>G204*0.1</f>
        <v>3.3000000000000004E-3</v>
      </c>
      <c r="H203" s="843">
        <f ca="1">VLOOKUP(C203,BASE!$A:$E,5,0)</f>
        <v>117.27</v>
      </c>
      <c r="I203" s="1144">
        <f t="shared" ca="1" si="7"/>
        <v>0.39</v>
      </c>
    </row>
    <row r="204" spans="2:9" ht="24">
      <c r="B204" s="1142" t="s">
        <v>12073</v>
      </c>
      <c r="C204" s="843">
        <v>89272</v>
      </c>
      <c r="D204" s="842" t="str">
        <f ca="1">VLOOKUP(C204,BASE!$A:$E,2,0)</f>
        <v>SINAPI</v>
      </c>
      <c r="E204" s="842" t="str">
        <f ca="1">VLOOKUP(C204,BASE!$A:$E,3,0)</f>
        <v>GUINDASTE HIDRÁULICO AUTOPROPELIDO, COM LANÇA TELESCÓPICA 28,80 M, CAPACIDADE MÁXIMA 30 T, POTÊNCIA 97 KW, TRAÇÃO 4 X 4 - CHP DIURNO. AF_11/2014</v>
      </c>
      <c r="F204" s="844" t="str">
        <f ca="1">VLOOKUP(C204,BASE!$A:$E,4,0)</f>
        <v>CHP</v>
      </c>
      <c r="G204" s="845">
        <f>0.0165*2</f>
        <v>3.3000000000000002E-2</v>
      </c>
      <c r="H204" s="843">
        <f ca="1">VLOOKUP(C204,BASE!$A:$E,5,0)</f>
        <v>228.59</v>
      </c>
      <c r="I204" s="1144">
        <f t="shared" ca="1" si="7"/>
        <v>7.54</v>
      </c>
    </row>
    <row r="205" spans="2:9" ht="35.25">
      <c r="B205" s="1142" t="s">
        <v>12073</v>
      </c>
      <c r="C205" s="843">
        <v>10527</v>
      </c>
      <c r="D205" s="842" t="str">
        <f ca="1">VLOOKUP(C205,BASE!$A:$E,2,0)</f>
        <v>SINAPI-I</v>
      </c>
      <c r="E205" s="842" t="str">
        <f ca="1">VLOOKUP(C205,BASE!$A:$E,3,0)</f>
        <v>LOCACAO DE ANDAIME METALICO TUBULAR DE ENCAIXE, TIPO DE TORRE, CADA PAINEL COM LARGURA DE 1 ATE 1,5 M E ALTURA DE *1,00* M, INCLUINDO DIAGONAL, BARRAS DE LIGACAO, SAPATAS OU RODIZIOS E DEMAIS ITENS NECESSARIOS A MONTAGEM (NAO INCLUI INSTALACAO)</v>
      </c>
      <c r="F205" s="844" t="str">
        <f ca="1">VLOOKUP(C205,BASE!$A:$E,4,0)</f>
        <v>MXMES</v>
      </c>
      <c r="G205" s="845">
        <v>6.29</v>
      </c>
      <c r="H205" s="843">
        <f ca="1">VLOOKUP(C205,BASE!$A:$E,5,0)</f>
        <v>22</v>
      </c>
      <c r="I205" s="1144">
        <f t="shared" ca="1" si="7"/>
        <v>138.38</v>
      </c>
    </row>
    <row r="206" spans="2:9">
      <c r="B206" s="1142" t="s">
        <v>10539</v>
      </c>
      <c r="C206" s="843" t="s">
        <v>34557</v>
      </c>
      <c r="D206" s="842" t="str">
        <f ca="1">VLOOKUP(C206,BASE!$A:$E,2,0)</f>
        <v>COTAÇÃO</v>
      </c>
      <c r="E206" s="842" t="str">
        <f ca="1">VLOOKUP(C206,BASE!$A:$E,3,0)</f>
        <v>LOCAÇÃO DE FORMA CIRCULAR PILAR D = 2,00 M - H = 4,00</v>
      </c>
      <c r="F206" s="844" t="str">
        <f ca="1">VLOOKUP(C206,BASE!$A:$E,4,0)</f>
        <v>M2/dia</v>
      </c>
      <c r="G206" s="845">
        <v>45</v>
      </c>
      <c r="H206" s="857">
        <f ca="1">VLOOKUP(C206,BASE!$A:$E,5,0)</f>
        <v>53.186398882449588</v>
      </c>
      <c r="I206" s="1144">
        <f t="shared" ca="1" si="7"/>
        <v>2393.39</v>
      </c>
    </row>
    <row r="207" spans="2:9">
      <c r="B207" s="966"/>
      <c r="H207" s="1145"/>
      <c r="I207" s="644"/>
    </row>
    <row r="208" spans="2:9" ht="15" thickBot="1">
      <c r="B208" s="966"/>
      <c r="H208" s="1145"/>
      <c r="I208" s="644"/>
    </row>
    <row r="209" spans="2:9" ht="15" thickTop="1">
      <c r="B209" s="1146"/>
      <c r="C209" s="846"/>
      <c r="D209" s="846"/>
      <c r="E209" s="846"/>
      <c r="F209" s="847"/>
      <c r="G209" s="846"/>
      <c r="H209" s="848"/>
      <c r="I209" s="1147"/>
    </row>
    <row r="210" spans="2:9">
      <c r="B210" s="965" t="s">
        <v>43475</v>
      </c>
      <c r="C210" s="849" t="s">
        <v>2</v>
      </c>
      <c r="D210" s="850" t="s">
        <v>160</v>
      </c>
      <c r="E210" s="850" t="s">
        <v>3</v>
      </c>
      <c r="F210" s="851" t="s">
        <v>164</v>
      </c>
      <c r="G210" s="849" t="s">
        <v>9071</v>
      </c>
      <c r="H210" s="849" t="s">
        <v>10537</v>
      </c>
      <c r="I210" s="1148" t="s">
        <v>4</v>
      </c>
    </row>
    <row r="211" spans="2:9">
      <c r="B211" s="1149" t="s">
        <v>12072</v>
      </c>
      <c r="C211" s="853" t="s">
        <v>43476</v>
      </c>
      <c r="D211" s="852" t="s">
        <v>181</v>
      </c>
      <c r="E211" s="852" t="s">
        <v>44316</v>
      </c>
      <c r="F211" s="854" t="s">
        <v>32</v>
      </c>
      <c r="G211" s="855">
        <v>1</v>
      </c>
      <c r="H211" s="856">
        <f ca="1">SUM(I212:I218)</f>
        <v>3150.7599999999998</v>
      </c>
      <c r="I211" s="1150">
        <f ca="1">H211*G211</f>
        <v>3150.7599999999998</v>
      </c>
    </row>
    <row r="212" spans="2:9">
      <c r="B212" s="1142" t="s">
        <v>12073</v>
      </c>
      <c r="C212" s="843">
        <v>88262</v>
      </c>
      <c r="D212" s="842" t="str">
        <f ca="1">VLOOKUP(C212,BASE!$A:$E,2,0)</f>
        <v>SINAPI</v>
      </c>
      <c r="E212" s="842" t="str">
        <f ca="1">VLOOKUP(C212,BASE!$A:$E,3,0)</f>
        <v>CARPINTEIRO DE FORMAS COM ENCARGOS COMPLEMENTARES</v>
      </c>
      <c r="F212" s="844" t="str">
        <f ca="1">VLOOKUP(C212,BASE!$A:$E,4,0)</f>
        <v>H</v>
      </c>
      <c r="G212" s="845">
        <v>2.5451000000000001</v>
      </c>
      <c r="H212" s="843">
        <f ca="1">VLOOKUP(C212,BASE!$A:$E,5,0)</f>
        <v>30.75</v>
      </c>
      <c r="I212" s="1144">
        <f t="shared" ref="I212:I218" ca="1" si="8">ROUND(H212*G212,2)</f>
        <v>78.260000000000005</v>
      </c>
    </row>
    <row r="213" spans="2:9">
      <c r="B213" s="1142" t="s">
        <v>12073</v>
      </c>
      <c r="C213" s="843">
        <v>88239</v>
      </c>
      <c r="D213" s="842" t="str">
        <f ca="1">VLOOKUP(C213,BASE!$A:$E,2,0)</f>
        <v>SINAPI</v>
      </c>
      <c r="E213" s="842" t="str">
        <f ca="1">VLOOKUP(C213,BASE!$A:$E,3,0)</f>
        <v>AJUDANTE DE CARPINTEIRO COM ENCARGOS COMPLEMENTARES</v>
      </c>
      <c r="F213" s="844" t="str">
        <f ca="1">VLOOKUP(C213,BASE!$A:$E,4,0)</f>
        <v>H</v>
      </c>
      <c r="G213" s="845">
        <v>5.0900999999999996</v>
      </c>
      <c r="H213" s="843">
        <f ca="1">VLOOKUP(C213,BASE!$A:$E,5,0)</f>
        <v>24.85</v>
      </c>
      <c r="I213" s="1144">
        <f t="shared" ca="1" si="8"/>
        <v>126.49</v>
      </c>
    </row>
    <row r="214" spans="2:9">
      <c r="B214" s="1142" t="s">
        <v>12073</v>
      </c>
      <c r="C214" s="843">
        <v>39397</v>
      </c>
      <c r="D214" s="842" t="str">
        <f ca="1">VLOOKUP(C214,BASE!$A:$E,2,0)</f>
        <v>SINAPI-I</v>
      </c>
      <c r="E214" s="842" t="str">
        <f ca="1">VLOOKUP(C214,BASE!$A:$E,3,0)</f>
        <v>DESMOLDANTE PARA FORMAS METALICAS A BASE DE OLEO VEGETAL</v>
      </c>
      <c r="F214" s="844" t="str">
        <f ca="1">VLOOKUP(C214,BASE!$A:$E,4,0)</f>
        <v>L</v>
      </c>
      <c r="G214" s="845">
        <f>20/800</f>
        <v>2.5000000000000001E-2</v>
      </c>
      <c r="H214" s="843">
        <f ca="1">VLOOKUP(C214,BASE!$A:$E,5,0)</f>
        <v>15.34</v>
      </c>
      <c r="I214" s="1144">
        <f t="shared" ca="1" si="8"/>
        <v>0.38</v>
      </c>
    </row>
    <row r="215" spans="2:9" ht="24">
      <c r="B215" s="1142" t="s">
        <v>12073</v>
      </c>
      <c r="C215" s="843">
        <v>89273</v>
      </c>
      <c r="D215" s="842" t="str">
        <f ca="1">VLOOKUP(C215,BASE!$A:$E,2,0)</f>
        <v>SINAPI</v>
      </c>
      <c r="E215" s="842" t="str">
        <f ca="1">VLOOKUP(C215,BASE!$A:$E,3,0)</f>
        <v>GUINDASTE HIDRÁULICO AUTOPROPELIDO, COM LANÇA TELESCÓPICA 28,80 M, CAPACIDADE MÁXIMA 30 T, POTÊNCIA 97 KW, TRAÇÃO 4 X 4 - CHI DIURNO. AF_11/2014</v>
      </c>
      <c r="F215" s="844" t="str">
        <f ca="1">VLOOKUP(C215,BASE!$A:$E,4,0)</f>
        <v>CHI</v>
      </c>
      <c r="G215" s="845">
        <f>G216*0.1</f>
        <v>3.3000000000000004E-3</v>
      </c>
      <c r="H215" s="843">
        <f ca="1">VLOOKUP(C215,BASE!$A:$E,5,0)</f>
        <v>117.27</v>
      </c>
      <c r="I215" s="1144">
        <f t="shared" ca="1" si="8"/>
        <v>0.39</v>
      </c>
    </row>
    <row r="216" spans="2:9" ht="24">
      <c r="B216" s="1142" t="s">
        <v>12073</v>
      </c>
      <c r="C216" s="843">
        <v>89272</v>
      </c>
      <c r="D216" s="842" t="str">
        <f ca="1">VLOOKUP(C216,BASE!$A:$E,2,0)</f>
        <v>SINAPI</v>
      </c>
      <c r="E216" s="842" t="str">
        <f ca="1">VLOOKUP(C216,BASE!$A:$E,3,0)</f>
        <v>GUINDASTE HIDRÁULICO AUTOPROPELIDO, COM LANÇA TELESCÓPICA 28,80 M, CAPACIDADE MÁXIMA 30 T, POTÊNCIA 97 KW, TRAÇÃO 4 X 4 - CHP DIURNO. AF_11/2014</v>
      </c>
      <c r="F216" s="844" t="str">
        <f ca="1">VLOOKUP(C216,BASE!$A:$E,4,0)</f>
        <v>CHP</v>
      </c>
      <c r="G216" s="845">
        <f>0.0165*2</f>
        <v>3.3000000000000002E-2</v>
      </c>
      <c r="H216" s="843">
        <f ca="1">VLOOKUP(C216,BASE!$A:$E,5,0)</f>
        <v>228.59</v>
      </c>
      <c r="I216" s="1144">
        <f t="shared" ca="1" si="8"/>
        <v>7.54</v>
      </c>
    </row>
    <row r="217" spans="2:9" ht="35.25">
      <c r="B217" s="1142" t="s">
        <v>12073</v>
      </c>
      <c r="C217" s="843">
        <v>10527</v>
      </c>
      <c r="D217" s="842" t="str">
        <f ca="1">VLOOKUP(C217,BASE!$A:$E,2,0)</f>
        <v>SINAPI-I</v>
      </c>
      <c r="E217" s="842" t="str">
        <f ca="1">VLOOKUP(C217,BASE!$A:$E,3,0)</f>
        <v>LOCACAO DE ANDAIME METALICO TUBULAR DE ENCAIXE, TIPO DE TORRE, CADA PAINEL COM LARGURA DE 1 ATE 1,5 M E ALTURA DE *1,00* M, INCLUINDO DIAGONAL, BARRAS DE LIGACAO, SAPATAS OU RODIZIOS E DEMAIS ITENS NECESSARIOS A MONTAGEM (NAO INCLUI INSTALACAO)</v>
      </c>
      <c r="F217" s="844" t="str">
        <f ca="1">VLOOKUP(C217,BASE!$A:$E,4,0)</f>
        <v>MXMES</v>
      </c>
      <c r="G217" s="845">
        <v>9.43</v>
      </c>
      <c r="H217" s="843">
        <f ca="1">VLOOKUP(C217,BASE!$A:$E,5,0)</f>
        <v>22</v>
      </c>
      <c r="I217" s="1144">
        <f t="shared" ca="1" si="8"/>
        <v>207.46</v>
      </c>
    </row>
    <row r="218" spans="2:9">
      <c r="B218" s="1142" t="s">
        <v>10539</v>
      </c>
      <c r="C218" s="843" t="s">
        <v>34558</v>
      </c>
      <c r="D218" s="842" t="str">
        <f ca="1">VLOOKUP(C218,BASE!$A:$E,2,0)</f>
        <v>COTAÇÃO</v>
      </c>
      <c r="E218" s="842" t="str">
        <f ca="1">VLOOKUP(C218,BASE!$A:$E,3,0)</f>
        <v>LOCAÇÃO DE FORMA CIRCULAR PILAR D = 3,00 M - H = 4,00</v>
      </c>
      <c r="F218" s="844" t="str">
        <f ca="1">VLOOKUP(C218,BASE!$A:$E,4,0)</f>
        <v>M2/dia</v>
      </c>
      <c r="G218" s="845">
        <v>77</v>
      </c>
      <c r="H218" s="857">
        <f ca="1">VLOOKUP(C218,BASE!$A:$E,5,0)</f>
        <v>35.457599254966389</v>
      </c>
      <c r="I218" s="1144">
        <f t="shared" ca="1" si="8"/>
        <v>2730.24</v>
      </c>
    </row>
    <row r="219" spans="2:9">
      <c r="B219" s="966"/>
      <c r="H219" s="1145"/>
      <c r="I219" s="644"/>
    </row>
    <row r="220" spans="2:9" ht="15" thickBot="1">
      <c r="B220" s="966"/>
      <c r="H220" s="1145"/>
      <c r="I220" s="644"/>
    </row>
    <row r="221" spans="2:9" ht="15" thickTop="1">
      <c r="B221" s="1146"/>
      <c r="C221" s="846"/>
      <c r="D221" s="846"/>
      <c r="E221" s="846"/>
      <c r="F221" s="847"/>
      <c r="G221" s="846"/>
      <c r="H221" s="848"/>
      <c r="I221" s="1147"/>
    </row>
    <row r="222" spans="2:9">
      <c r="B222" s="965" t="s">
        <v>43477</v>
      </c>
      <c r="C222" s="849" t="s">
        <v>2</v>
      </c>
      <c r="D222" s="850" t="s">
        <v>160</v>
      </c>
      <c r="E222" s="850" t="s">
        <v>3</v>
      </c>
      <c r="F222" s="851" t="s">
        <v>164</v>
      </c>
      <c r="G222" s="849" t="s">
        <v>9071</v>
      </c>
      <c r="H222" s="849" t="s">
        <v>10537</v>
      </c>
      <c r="I222" s="1148" t="s">
        <v>4</v>
      </c>
    </row>
    <row r="223" spans="2:9">
      <c r="B223" s="1149" t="s">
        <v>12072</v>
      </c>
      <c r="C223" s="853" t="s">
        <v>43478</v>
      </c>
      <c r="D223" s="852" t="s">
        <v>181</v>
      </c>
      <c r="E223" s="852" t="s">
        <v>44317</v>
      </c>
      <c r="F223" s="854" t="s">
        <v>34</v>
      </c>
      <c r="G223" s="855">
        <v>1</v>
      </c>
      <c r="H223" s="856">
        <f ca="1">SUM(I224:I228)</f>
        <v>257.64</v>
      </c>
      <c r="I223" s="1150">
        <f ca="1">H223*G223</f>
        <v>257.64</v>
      </c>
    </row>
    <row r="224" spans="2:9">
      <c r="B224" s="1142" t="s">
        <v>12073</v>
      </c>
      <c r="C224" s="843">
        <v>88262</v>
      </c>
      <c r="D224" s="842" t="str">
        <f ca="1">VLOOKUP(C224,BASE!$A:$E,2,0)</f>
        <v>SINAPI</v>
      </c>
      <c r="E224" s="842" t="str">
        <f ca="1">VLOOKUP(C224,BASE!$A:$E,3,0)</f>
        <v>CARPINTEIRO DE FORMAS COM ENCARGOS COMPLEMENTARES</v>
      </c>
      <c r="F224" s="844" t="str">
        <f ca="1">VLOOKUP(C224,BASE!$A:$E,4,0)</f>
        <v>H</v>
      </c>
      <c r="G224" s="845">
        <v>0.25</v>
      </c>
      <c r="H224" s="843">
        <f ca="1">VLOOKUP(C224,BASE!$A:$E,5,0)</f>
        <v>30.75</v>
      </c>
      <c r="I224" s="1144">
        <f ca="1">ROUND(H224*G224,2)</f>
        <v>7.69</v>
      </c>
    </row>
    <row r="225" spans="2:14">
      <c r="B225" s="1142" t="s">
        <v>12073</v>
      </c>
      <c r="C225" s="843">
        <v>88239</v>
      </c>
      <c r="D225" s="842" t="str">
        <f ca="1">VLOOKUP(C225,BASE!$A:$E,2,0)</f>
        <v>SINAPI</v>
      </c>
      <c r="E225" s="842" t="str">
        <f ca="1">VLOOKUP(C225,BASE!$A:$E,3,0)</f>
        <v>AJUDANTE DE CARPINTEIRO COM ENCARGOS COMPLEMENTARES</v>
      </c>
      <c r="F225" s="844" t="str">
        <f ca="1">VLOOKUP(C225,BASE!$A:$E,4,0)</f>
        <v>H</v>
      </c>
      <c r="G225" s="845">
        <v>0.5</v>
      </c>
      <c r="H225" s="843">
        <f ca="1">VLOOKUP(C225,BASE!$A:$E,5,0)</f>
        <v>24.85</v>
      </c>
      <c r="I225" s="1144">
        <f ca="1">ROUND(H225*G225,2)</f>
        <v>12.43</v>
      </c>
      <c r="L225" s="78">
        <f>3668.15</f>
        <v>3668.15</v>
      </c>
    </row>
    <row r="226" spans="2:14" ht="24">
      <c r="B226" s="1142" t="s">
        <v>12073</v>
      </c>
      <c r="C226" s="843">
        <v>89273</v>
      </c>
      <c r="D226" s="842" t="str">
        <f ca="1">VLOOKUP(C226,BASE!$A:$E,2,0)</f>
        <v>SINAPI</v>
      </c>
      <c r="E226" s="842" t="str">
        <f ca="1">VLOOKUP(C226,BASE!$A:$E,3,0)</f>
        <v>GUINDASTE HIDRÁULICO AUTOPROPELIDO, COM LANÇA TELESCÓPICA 28,80 M, CAPACIDADE MÁXIMA 30 T, POTÊNCIA 97 KW, TRAÇÃO 4 X 4 - CHI DIURNO. AF_11/2014</v>
      </c>
      <c r="F226" s="844" t="str">
        <f ca="1">VLOOKUP(C226,BASE!$A:$E,4,0)</f>
        <v>CHI</v>
      </c>
      <c r="G226" s="845">
        <f>G227*0.1</f>
        <v>2E-3</v>
      </c>
      <c r="H226" s="843">
        <f ca="1">VLOOKUP(C226,BASE!$A:$E,5,0)</f>
        <v>117.27</v>
      </c>
      <c r="I226" s="1144">
        <f ca="1">ROUND(H226*G226,2)</f>
        <v>0.23</v>
      </c>
      <c r="L226" s="78">
        <v>3498.35</v>
      </c>
    </row>
    <row r="227" spans="2:14" ht="24">
      <c r="B227" s="1142" t="s">
        <v>12073</v>
      </c>
      <c r="C227" s="843">
        <v>89272</v>
      </c>
      <c r="D227" s="842" t="str">
        <f ca="1">VLOOKUP(C227,BASE!$A:$E,2,0)</f>
        <v>SINAPI</v>
      </c>
      <c r="E227" s="842" t="str">
        <f ca="1">VLOOKUP(C227,BASE!$A:$E,3,0)</f>
        <v>GUINDASTE HIDRÁULICO AUTOPROPELIDO, COM LANÇA TELESCÓPICA 28,80 M, CAPACIDADE MÁXIMA 30 T, POTÊNCIA 97 KW, TRAÇÃO 4 X 4 - CHP DIURNO. AF_11/2014</v>
      </c>
      <c r="F227" s="844" t="str">
        <f ca="1">VLOOKUP(C227,BASE!$A:$E,4,0)</f>
        <v>CHP</v>
      </c>
      <c r="G227" s="845">
        <v>0.02</v>
      </c>
      <c r="H227" s="843">
        <f ca="1">VLOOKUP(C227,BASE!$A:$E,5,0)</f>
        <v>228.59</v>
      </c>
      <c r="I227" s="1144">
        <f ca="1">ROUND(H227*G227,2)</f>
        <v>4.57</v>
      </c>
      <c r="L227" s="78">
        <f>SUM(L225:L226)</f>
        <v>7166.5</v>
      </c>
    </row>
    <row r="228" spans="2:14">
      <c r="B228" s="1142" t="s">
        <v>10539</v>
      </c>
      <c r="C228" s="843" t="s">
        <v>34559</v>
      </c>
      <c r="D228" s="842" t="str">
        <f ca="1">VLOOKUP(C228,BASE!$A:$E,2,0)</f>
        <v>COTAÇÃO</v>
      </c>
      <c r="E228" s="842" t="str">
        <f ca="1">VLOOKUP(C228,BASE!$A:$E,3,0)</f>
        <v>LOCAÇÃO DE TORRE DE ESCORAMENTO TRELIÇADO</v>
      </c>
      <c r="F228" s="844" t="str">
        <f ca="1">VLOOKUP(C228,BASE!$A:$E,4,0)</f>
        <v>M3/dia</v>
      </c>
      <c r="G228" s="845">
        <v>100</v>
      </c>
      <c r="H228" s="857">
        <f ca="1">VLOOKUP(C228,BASE!$A:$E,5,0)</f>
        <v>2.3272171166407021</v>
      </c>
      <c r="I228" s="1144">
        <f ca="1">ROUND(H228*G228,2)</f>
        <v>232.72</v>
      </c>
    </row>
    <row r="229" spans="2:14">
      <c r="B229" s="966"/>
      <c r="H229" s="1145"/>
      <c r="I229" s="644"/>
      <c r="N229" s="834"/>
    </row>
    <row r="230" spans="2:14" ht="15" thickBot="1">
      <c r="B230" s="966"/>
      <c r="H230" s="1145"/>
      <c r="I230" s="644"/>
    </row>
    <row r="231" spans="2:14" ht="15" thickTop="1">
      <c r="B231" s="1146"/>
      <c r="C231" s="846"/>
      <c r="D231" s="846"/>
      <c r="E231" s="846"/>
      <c r="F231" s="847"/>
      <c r="G231" s="846"/>
      <c r="H231" s="848"/>
      <c r="I231" s="1147"/>
    </row>
    <row r="232" spans="2:14">
      <c r="B232" s="965" t="s">
        <v>43479</v>
      </c>
      <c r="C232" s="849" t="s">
        <v>2</v>
      </c>
      <c r="D232" s="850" t="s">
        <v>160</v>
      </c>
      <c r="E232" s="850" t="s">
        <v>3</v>
      </c>
      <c r="F232" s="851" t="s">
        <v>164</v>
      </c>
      <c r="G232" s="849" t="s">
        <v>9071</v>
      </c>
      <c r="H232" s="849" t="s">
        <v>10537</v>
      </c>
      <c r="I232" s="1148" t="s">
        <v>4</v>
      </c>
    </row>
    <row r="233" spans="2:14">
      <c r="B233" s="1149" t="s">
        <v>12072</v>
      </c>
      <c r="C233" s="853" t="s">
        <v>43480</v>
      </c>
      <c r="D233" s="852" t="s">
        <v>181</v>
      </c>
      <c r="E233" s="852" t="s">
        <v>44380</v>
      </c>
      <c r="F233" s="854" t="s">
        <v>28</v>
      </c>
      <c r="G233" s="855">
        <v>1</v>
      </c>
      <c r="H233" s="856">
        <f ca="1">SUM(I234:I238)</f>
        <v>88037.88</v>
      </c>
      <c r="I233" s="1150">
        <f ca="1">H233*G233</f>
        <v>88037.88</v>
      </c>
    </row>
    <row r="234" spans="2:14">
      <c r="B234" s="1142" t="s">
        <v>12073</v>
      </c>
      <c r="C234" s="843">
        <v>88262</v>
      </c>
      <c r="D234" s="842" t="str">
        <f ca="1">VLOOKUP(C234,BASE!$A:$E,2,0)</f>
        <v>SINAPI</v>
      </c>
      <c r="E234" s="842" t="str">
        <f ca="1">VLOOKUP(C234,BASE!$A:$E,3,0)</f>
        <v>CARPINTEIRO DE FORMAS COM ENCARGOS COMPLEMENTARES</v>
      </c>
      <c r="F234" s="844" t="str">
        <f ca="1">VLOOKUP(C234,BASE!$A:$E,4,0)</f>
        <v>H</v>
      </c>
      <c r="G234" s="845">
        <v>40</v>
      </c>
      <c r="H234" s="843">
        <f ca="1">VLOOKUP(C234,BASE!$A:$E,5,0)</f>
        <v>30.75</v>
      </c>
      <c r="I234" s="1144">
        <f ca="1">ROUND(H234*G234,2)</f>
        <v>1230</v>
      </c>
    </row>
    <row r="235" spans="2:14">
      <c r="B235" s="1142" t="s">
        <v>12073</v>
      </c>
      <c r="C235" s="843">
        <v>88239</v>
      </c>
      <c r="D235" s="842" t="str">
        <f ca="1">VLOOKUP(C235,BASE!$A:$E,2,0)</f>
        <v>SINAPI</v>
      </c>
      <c r="E235" s="842" t="str">
        <f ca="1">VLOOKUP(C235,BASE!$A:$E,3,0)</f>
        <v>AJUDANTE DE CARPINTEIRO COM ENCARGOS COMPLEMENTARES</v>
      </c>
      <c r="F235" s="844" t="str">
        <f ca="1">VLOOKUP(C235,BASE!$A:$E,4,0)</f>
        <v>H</v>
      </c>
      <c r="G235" s="845">
        <v>80</v>
      </c>
      <c r="H235" s="843">
        <f ca="1">VLOOKUP(C235,BASE!$A:$E,5,0)</f>
        <v>24.85</v>
      </c>
      <c r="I235" s="1144">
        <f ca="1">ROUND(H235*G235,2)</f>
        <v>1988</v>
      </c>
    </row>
    <row r="236" spans="2:14" ht="24">
      <c r="B236" s="1142" t="s">
        <v>12073</v>
      </c>
      <c r="C236" s="843">
        <v>89273</v>
      </c>
      <c r="D236" s="842" t="str">
        <f ca="1">VLOOKUP(C236,BASE!$A:$E,2,0)</f>
        <v>SINAPI</v>
      </c>
      <c r="E236" s="842" t="str">
        <f ca="1">VLOOKUP(C236,BASE!$A:$E,3,0)</f>
        <v>GUINDASTE HIDRÁULICO AUTOPROPELIDO, COM LANÇA TELESCÓPICA 28,80 M, CAPACIDADE MÁXIMA 30 T, POTÊNCIA 97 KW, TRAÇÃO 4 X 4 - CHI DIURNO. AF_11/2014</v>
      </c>
      <c r="F236" s="844" t="str">
        <f ca="1">VLOOKUP(C236,BASE!$A:$E,4,0)</f>
        <v>CHI</v>
      </c>
      <c r="G236" s="845">
        <f>G237*0.1</f>
        <v>4</v>
      </c>
      <c r="H236" s="843">
        <f ca="1">VLOOKUP(C236,BASE!$A:$E,5,0)</f>
        <v>117.27</v>
      </c>
      <c r="I236" s="1144">
        <f ca="1">ROUND(H236*G236,2)</f>
        <v>469.08</v>
      </c>
    </row>
    <row r="237" spans="2:14" ht="24">
      <c r="B237" s="1142" t="s">
        <v>12073</v>
      </c>
      <c r="C237" s="843">
        <v>89272</v>
      </c>
      <c r="D237" s="842" t="str">
        <f ca="1">VLOOKUP(C237,BASE!$A:$E,2,0)</f>
        <v>SINAPI</v>
      </c>
      <c r="E237" s="842" t="str">
        <f ca="1">VLOOKUP(C237,BASE!$A:$E,3,0)</f>
        <v>GUINDASTE HIDRÁULICO AUTOPROPELIDO, COM LANÇA TELESCÓPICA 28,80 M, CAPACIDADE MÁXIMA 30 T, POTÊNCIA 97 KW, TRAÇÃO 4 X 4 - CHP DIURNO. AF_11/2014</v>
      </c>
      <c r="F237" s="844" t="str">
        <f ca="1">VLOOKUP(C237,BASE!$A:$E,4,0)</f>
        <v>CHP</v>
      </c>
      <c r="G237" s="845">
        <v>40</v>
      </c>
      <c r="H237" s="843">
        <f ca="1">VLOOKUP(C237,BASE!$A:$E,5,0)</f>
        <v>228.59</v>
      </c>
      <c r="I237" s="1144">
        <f ca="1">ROUND(H237*G237,2)</f>
        <v>9143.6</v>
      </c>
    </row>
    <row r="238" spans="2:14">
      <c r="B238" s="1142" t="s">
        <v>10539</v>
      </c>
      <c r="C238" s="843" t="s">
        <v>34570</v>
      </c>
      <c r="D238" s="842" t="str">
        <f ca="1">VLOOKUP(C238,BASE!$A:$E,2,0)</f>
        <v>COTAÇÃO</v>
      </c>
      <c r="E238" s="842" t="str">
        <f ca="1">VLOOKUP(C238,BASE!$A:$E,3,0)</f>
        <v>LOCAÇÃO GABARITO VÃO 8 M</v>
      </c>
      <c r="F238" s="844" t="str">
        <f ca="1">VLOOKUP(C238,BASE!$A:$E,4,0)</f>
        <v>dia</v>
      </c>
      <c r="G238" s="845">
        <v>40</v>
      </c>
      <c r="H238" s="843">
        <f ca="1">VLOOKUP(C238,BASE!$A:$E,5,0)</f>
        <v>1880.18</v>
      </c>
      <c r="I238" s="1144">
        <f ca="1">ROUND(H238*G238,2)</f>
        <v>75207.199999999997</v>
      </c>
    </row>
    <row r="239" spans="2:14">
      <c r="B239" s="966"/>
      <c r="H239" s="1145"/>
      <c r="I239" s="644"/>
    </row>
    <row r="240" spans="2:14" ht="15" thickBot="1">
      <c r="B240" s="966"/>
      <c r="H240" s="1145"/>
      <c r="I240" s="644"/>
    </row>
    <row r="241" spans="2:9" ht="15" thickTop="1">
      <c r="B241" s="1146"/>
      <c r="C241" s="846"/>
      <c r="D241" s="846"/>
      <c r="E241" s="846"/>
      <c r="F241" s="847"/>
      <c r="G241" s="846"/>
      <c r="H241" s="848"/>
      <c r="I241" s="1147"/>
    </row>
    <row r="242" spans="2:9">
      <c r="B242" s="965" t="s">
        <v>43481</v>
      </c>
      <c r="C242" s="849" t="s">
        <v>2</v>
      </c>
      <c r="D242" s="850" t="s">
        <v>160</v>
      </c>
      <c r="E242" s="850" t="s">
        <v>3</v>
      </c>
      <c r="F242" s="851" t="s">
        <v>164</v>
      </c>
      <c r="G242" s="849" t="s">
        <v>9071</v>
      </c>
      <c r="H242" s="849" t="s">
        <v>10537</v>
      </c>
      <c r="I242" s="1148" t="s">
        <v>4</v>
      </c>
    </row>
    <row r="243" spans="2:9">
      <c r="B243" s="1149" t="s">
        <v>12072</v>
      </c>
      <c r="C243" s="853" t="s">
        <v>43482</v>
      </c>
      <c r="D243" s="852" t="s">
        <v>181</v>
      </c>
      <c r="E243" s="852" t="s">
        <v>44381</v>
      </c>
      <c r="F243" s="854" t="s">
        <v>28</v>
      </c>
      <c r="G243" s="855">
        <v>1</v>
      </c>
      <c r="H243" s="856">
        <f ca="1">SUM(I244:I246)</f>
        <v>35672</v>
      </c>
      <c r="I243" s="1150">
        <f ca="1">H243*G243</f>
        <v>35672</v>
      </c>
    </row>
    <row r="244" spans="2:9">
      <c r="B244" s="1142" t="s">
        <v>12073</v>
      </c>
      <c r="C244" s="843">
        <v>88262</v>
      </c>
      <c r="D244" s="842" t="str">
        <f ca="1">VLOOKUP(C244,BASE!$A:$E,2,0)</f>
        <v>SINAPI</v>
      </c>
      <c r="E244" s="842" t="str">
        <f ca="1">VLOOKUP(C244,BASE!$A:$E,3,0)</f>
        <v>CARPINTEIRO DE FORMAS COM ENCARGOS COMPLEMENTARES</v>
      </c>
      <c r="F244" s="844" t="str">
        <f ca="1">VLOOKUP(C244,BASE!$A:$E,4,0)</f>
        <v>H</v>
      </c>
      <c r="G244" s="845">
        <v>40</v>
      </c>
      <c r="H244" s="843">
        <f ca="1">VLOOKUP(C244,BASE!$A:$E,5,0)</f>
        <v>30.75</v>
      </c>
      <c r="I244" s="1144">
        <f ca="1">ROUND(H244*G244,2)</f>
        <v>1230</v>
      </c>
    </row>
    <row r="245" spans="2:9">
      <c r="B245" s="1142" t="s">
        <v>12073</v>
      </c>
      <c r="C245" s="843">
        <v>88239</v>
      </c>
      <c r="D245" s="842" t="str">
        <f ca="1">VLOOKUP(C245,BASE!$A:$E,2,0)</f>
        <v>SINAPI</v>
      </c>
      <c r="E245" s="842" t="str">
        <f ca="1">VLOOKUP(C245,BASE!$A:$E,3,0)</f>
        <v>AJUDANTE DE CARPINTEIRO COM ENCARGOS COMPLEMENTARES</v>
      </c>
      <c r="F245" s="844" t="str">
        <f ca="1">VLOOKUP(C245,BASE!$A:$E,4,0)</f>
        <v>H</v>
      </c>
      <c r="G245" s="845">
        <v>80</v>
      </c>
      <c r="H245" s="843">
        <f ca="1">VLOOKUP(C245,BASE!$A:$E,5,0)</f>
        <v>24.85</v>
      </c>
      <c r="I245" s="1144">
        <f ca="1">ROUND(H245*G245,2)</f>
        <v>1988</v>
      </c>
    </row>
    <row r="246" spans="2:9">
      <c r="B246" s="1142" t="s">
        <v>10539</v>
      </c>
      <c r="C246" s="843" t="s">
        <v>34571</v>
      </c>
      <c r="D246" s="842" t="str">
        <f ca="1">VLOOKUP(C246,BASE!$A:$E,2,0)</f>
        <v>COTAÇÃO</v>
      </c>
      <c r="E246" s="842" t="str">
        <f ca="1">VLOOKUP(C246,BASE!$A:$E,3,0)</f>
        <v>LOCAÇÃO 6 TORRES GABARITO VÃO 8 M</v>
      </c>
      <c r="F246" s="844" t="str">
        <f ca="1">VLOOKUP(C246,BASE!$A:$E,4,0)</f>
        <v>dia</v>
      </c>
      <c r="G246" s="845">
        <v>40</v>
      </c>
      <c r="H246" s="843">
        <f ca="1">VLOOKUP(C246,BASE!$A:$E,5,0)</f>
        <v>811.35</v>
      </c>
      <c r="I246" s="1144">
        <f ca="1">ROUND(H246*G246,2)</f>
        <v>32454</v>
      </c>
    </row>
    <row r="247" spans="2:9">
      <c r="B247" s="966"/>
      <c r="H247" s="1145"/>
      <c r="I247" s="644"/>
    </row>
    <row r="248" spans="2:9" ht="15" thickBot="1">
      <c r="B248" s="966"/>
      <c r="H248" s="1145"/>
      <c r="I248" s="644"/>
    </row>
    <row r="249" spans="2:9" ht="15" thickTop="1">
      <c r="B249" s="1146"/>
      <c r="C249" s="846"/>
      <c r="D249" s="846"/>
      <c r="E249" s="846"/>
      <c r="F249" s="847"/>
      <c r="G249" s="846"/>
      <c r="H249" s="848"/>
      <c r="I249" s="1147"/>
    </row>
    <row r="250" spans="2:9">
      <c r="B250" s="965" t="s">
        <v>43483</v>
      </c>
      <c r="C250" s="849" t="s">
        <v>2</v>
      </c>
      <c r="D250" s="850" t="s">
        <v>160</v>
      </c>
      <c r="E250" s="850" t="s">
        <v>3</v>
      </c>
      <c r="F250" s="851" t="s">
        <v>164</v>
      </c>
      <c r="G250" s="849" t="s">
        <v>9071</v>
      </c>
      <c r="H250" s="849" t="s">
        <v>10537</v>
      </c>
      <c r="I250" s="1148" t="s">
        <v>4</v>
      </c>
    </row>
    <row r="251" spans="2:9">
      <c r="B251" s="1149" t="s">
        <v>12072</v>
      </c>
      <c r="C251" s="853" t="s">
        <v>43484</v>
      </c>
      <c r="D251" s="852" t="s">
        <v>181</v>
      </c>
      <c r="E251" s="852" t="s">
        <v>44318</v>
      </c>
      <c r="F251" s="854" t="s">
        <v>34</v>
      </c>
      <c r="G251" s="855">
        <v>1</v>
      </c>
      <c r="H251" s="856">
        <f ca="1">SUM(I252:I256)</f>
        <v>192.20999999999998</v>
      </c>
      <c r="I251" s="1150">
        <f ca="1">H251*G251</f>
        <v>192.20999999999998</v>
      </c>
    </row>
    <row r="252" spans="2:9">
      <c r="B252" s="1142" t="s">
        <v>12073</v>
      </c>
      <c r="C252" s="843">
        <v>88262</v>
      </c>
      <c r="D252" s="842" t="str">
        <f ca="1">VLOOKUP(C252,BASE!$A:$E,2,0)</f>
        <v>SINAPI</v>
      </c>
      <c r="E252" s="842" t="str">
        <f ca="1">VLOOKUP(C252,BASE!$A:$E,3,0)</f>
        <v>CARPINTEIRO DE FORMAS COM ENCARGOS COMPLEMENTARES</v>
      </c>
      <c r="F252" s="844" t="str">
        <f ca="1">VLOOKUP(C252,BASE!$A:$E,4,0)</f>
        <v>H</v>
      </c>
      <c r="G252" s="845">
        <v>0.25</v>
      </c>
      <c r="H252" s="843">
        <f ca="1">VLOOKUP(C252,BASE!$A:$E,5,0)</f>
        <v>30.75</v>
      </c>
      <c r="I252" s="1144">
        <f ca="1">ROUND(H252*G252,2)</f>
        <v>7.69</v>
      </c>
    </row>
    <row r="253" spans="2:9">
      <c r="B253" s="1142" t="s">
        <v>12073</v>
      </c>
      <c r="C253" s="843">
        <v>88239</v>
      </c>
      <c r="D253" s="842" t="str">
        <f ca="1">VLOOKUP(C253,BASE!$A:$E,2,0)</f>
        <v>SINAPI</v>
      </c>
      <c r="E253" s="842" t="str">
        <f ca="1">VLOOKUP(C253,BASE!$A:$E,3,0)</f>
        <v>AJUDANTE DE CARPINTEIRO COM ENCARGOS COMPLEMENTARES</v>
      </c>
      <c r="F253" s="844" t="str">
        <f ca="1">VLOOKUP(C253,BASE!$A:$E,4,0)</f>
        <v>H</v>
      </c>
      <c r="G253" s="845">
        <v>0.5</v>
      </c>
      <c r="H253" s="843">
        <f ca="1">VLOOKUP(C253,BASE!$A:$E,5,0)</f>
        <v>24.85</v>
      </c>
      <c r="I253" s="1144">
        <f ca="1">ROUND(H253*G253,2)</f>
        <v>12.43</v>
      </c>
    </row>
    <row r="254" spans="2:9" ht="24">
      <c r="B254" s="1142" t="s">
        <v>12073</v>
      </c>
      <c r="C254" s="843">
        <v>89273</v>
      </c>
      <c r="D254" s="842" t="str">
        <f ca="1">VLOOKUP(C254,BASE!$A:$E,2,0)</f>
        <v>SINAPI</v>
      </c>
      <c r="E254" s="842" t="str">
        <f ca="1">VLOOKUP(C254,BASE!$A:$E,3,0)</f>
        <v>GUINDASTE HIDRÁULICO AUTOPROPELIDO, COM LANÇA TELESCÓPICA 28,80 M, CAPACIDADE MÁXIMA 30 T, POTÊNCIA 97 KW, TRAÇÃO 4 X 4 - CHI DIURNO. AF_11/2014</v>
      </c>
      <c r="F254" s="844" t="str">
        <f ca="1">VLOOKUP(C254,BASE!$A:$E,4,0)</f>
        <v>CHI</v>
      </c>
      <c r="G254" s="845">
        <f>G255*0.1</f>
        <v>2E-3</v>
      </c>
      <c r="H254" s="843">
        <f ca="1">VLOOKUP(C254,BASE!$A:$E,5,0)</f>
        <v>117.27</v>
      </c>
      <c r="I254" s="1144">
        <f ca="1">ROUND(H254*G254,2)</f>
        <v>0.23</v>
      </c>
    </row>
    <row r="255" spans="2:9" ht="24">
      <c r="B255" s="1142" t="s">
        <v>12073</v>
      </c>
      <c r="C255" s="843">
        <v>89272</v>
      </c>
      <c r="D255" s="842" t="str">
        <f ca="1">VLOOKUP(C255,BASE!$A:$E,2,0)</f>
        <v>SINAPI</v>
      </c>
      <c r="E255" s="842" t="str">
        <f ca="1">VLOOKUP(C255,BASE!$A:$E,3,0)</f>
        <v>GUINDASTE HIDRÁULICO AUTOPROPELIDO, COM LANÇA TELESCÓPICA 28,80 M, CAPACIDADE MÁXIMA 30 T, POTÊNCIA 97 KW, TRAÇÃO 4 X 4 - CHP DIURNO. AF_11/2014</v>
      </c>
      <c r="F255" s="844" t="str">
        <f ca="1">VLOOKUP(C255,BASE!$A:$E,4,0)</f>
        <v>CHP</v>
      </c>
      <c r="G255" s="845">
        <v>0.02</v>
      </c>
      <c r="H255" s="843">
        <f ca="1">VLOOKUP(C255,BASE!$A:$E,5,0)</f>
        <v>228.59</v>
      </c>
      <c r="I255" s="1144">
        <f ca="1">ROUND(H255*G255,2)</f>
        <v>4.57</v>
      </c>
    </row>
    <row r="256" spans="2:9">
      <c r="B256" s="1142" t="s">
        <v>10539</v>
      </c>
      <c r="C256" s="843" t="s">
        <v>34572</v>
      </c>
      <c r="D256" s="842" t="str">
        <f ca="1">VLOOKUP(C256,BASE!$A:$E,2,0)</f>
        <v>COTAÇÃO</v>
      </c>
      <c r="E256" s="842" t="str">
        <f ca="1">VLOOKUP(C256,BASE!$A:$E,3,0)</f>
        <v>LOCAÇÃO ESCORAMENTO TRAVESSA</v>
      </c>
      <c r="F256" s="844" t="str">
        <f ca="1">VLOOKUP(C256,BASE!$A:$E,4,0)</f>
        <v>M3/dia</v>
      </c>
      <c r="G256" s="845">
        <v>100</v>
      </c>
      <c r="H256" s="857">
        <f ca="1">VLOOKUP(C256,BASE!$A:$E,5,0)</f>
        <v>1.6728562217923919</v>
      </c>
      <c r="I256" s="1144">
        <f ca="1">ROUND(H256*G256,2)</f>
        <v>167.29</v>
      </c>
    </row>
    <row r="257" spans="2:9">
      <c r="B257" s="966"/>
      <c r="H257" s="1145"/>
      <c r="I257" s="644"/>
    </row>
    <row r="258" spans="2:9" ht="15" thickBot="1">
      <c r="B258" s="966"/>
      <c r="H258" s="1145"/>
      <c r="I258" s="644"/>
    </row>
    <row r="259" spans="2:9" ht="15" thickTop="1">
      <c r="B259" s="1146"/>
      <c r="C259" s="846"/>
      <c r="D259" s="846"/>
      <c r="E259" s="846"/>
      <c r="F259" s="847"/>
      <c r="G259" s="846"/>
      <c r="H259" s="848"/>
      <c r="I259" s="1147"/>
    </row>
    <row r="260" spans="2:9">
      <c r="B260" s="965" t="s">
        <v>43485</v>
      </c>
      <c r="C260" s="849" t="s">
        <v>2</v>
      </c>
      <c r="D260" s="850" t="s">
        <v>160</v>
      </c>
      <c r="E260" s="850" t="s">
        <v>3</v>
      </c>
      <c r="F260" s="851" t="s">
        <v>164</v>
      </c>
      <c r="G260" s="849" t="s">
        <v>9071</v>
      </c>
      <c r="H260" s="849" t="s">
        <v>10537</v>
      </c>
      <c r="I260" s="1148" t="s">
        <v>4</v>
      </c>
    </row>
    <row r="261" spans="2:9">
      <c r="B261" s="1149" t="s">
        <v>12072</v>
      </c>
      <c r="C261" s="853" t="s">
        <v>43486</v>
      </c>
      <c r="D261" s="852" t="s">
        <v>181</v>
      </c>
      <c r="E261" s="852" t="s">
        <v>44319</v>
      </c>
      <c r="F261" s="854" t="s">
        <v>34</v>
      </c>
      <c r="G261" s="855">
        <v>1</v>
      </c>
      <c r="H261" s="856">
        <f ca="1">SUM(I262:I266)</f>
        <v>203.26999999999998</v>
      </c>
      <c r="I261" s="1150">
        <f ca="1">H261*G261</f>
        <v>203.26999999999998</v>
      </c>
    </row>
    <row r="262" spans="2:9">
      <c r="B262" s="1142" t="s">
        <v>12073</v>
      </c>
      <c r="C262" s="843">
        <v>88262</v>
      </c>
      <c r="D262" s="842" t="str">
        <f ca="1">VLOOKUP(C262,BASE!$A:$E,2,0)</f>
        <v>SINAPI</v>
      </c>
      <c r="E262" s="842" t="str">
        <f ca="1">VLOOKUP(C262,BASE!$A:$E,3,0)</f>
        <v>CARPINTEIRO DE FORMAS COM ENCARGOS COMPLEMENTARES</v>
      </c>
      <c r="F262" s="844" t="str">
        <f ca="1">VLOOKUP(C262,BASE!$A:$E,4,0)</f>
        <v>H</v>
      </c>
      <c r="G262" s="845">
        <v>0.25</v>
      </c>
      <c r="H262" s="843">
        <f ca="1">VLOOKUP(C262,BASE!$A:$E,5,0)</f>
        <v>30.75</v>
      </c>
      <c r="I262" s="1144">
        <f ca="1">ROUND(H262*G262,2)</f>
        <v>7.69</v>
      </c>
    </row>
    <row r="263" spans="2:9">
      <c r="B263" s="1142" t="s">
        <v>12073</v>
      </c>
      <c r="C263" s="843">
        <v>88239</v>
      </c>
      <c r="D263" s="842" t="str">
        <f ca="1">VLOOKUP(C263,BASE!$A:$E,2,0)</f>
        <v>SINAPI</v>
      </c>
      <c r="E263" s="842" t="str">
        <f ca="1">VLOOKUP(C263,BASE!$A:$E,3,0)</f>
        <v>AJUDANTE DE CARPINTEIRO COM ENCARGOS COMPLEMENTARES</v>
      </c>
      <c r="F263" s="844" t="str">
        <f ca="1">VLOOKUP(C263,BASE!$A:$E,4,0)</f>
        <v>H</v>
      </c>
      <c r="G263" s="845">
        <v>0.5</v>
      </c>
      <c r="H263" s="843">
        <f ca="1">VLOOKUP(C263,BASE!$A:$E,5,0)</f>
        <v>24.85</v>
      </c>
      <c r="I263" s="1144">
        <f ca="1">ROUND(H263*G263,2)</f>
        <v>12.43</v>
      </c>
    </row>
    <row r="264" spans="2:9" ht="24">
      <c r="B264" s="1142" t="s">
        <v>12073</v>
      </c>
      <c r="C264" s="843">
        <v>89273</v>
      </c>
      <c r="D264" s="842" t="str">
        <f ca="1">VLOOKUP(C264,BASE!$A:$E,2,0)</f>
        <v>SINAPI</v>
      </c>
      <c r="E264" s="842" t="str">
        <f ca="1">VLOOKUP(C264,BASE!$A:$E,3,0)</f>
        <v>GUINDASTE HIDRÁULICO AUTOPROPELIDO, COM LANÇA TELESCÓPICA 28,80 M, CAPACIDADE MÁXIMA 30 T, POTÊNCIA 97 KW, TRAÇÃO 4 X 4 - CHI DIURNO. AF_11/2014</v>
      </c>
      <c r="F264" s="844" t="str">
        <f ca="1">VLOOKUP(C264,BASE!$A:$E,4,0)</f>
        <v>CHI</v>
      </c>
      <c r="G264" s="845">
        <f>G265*0.1</f>
        <v>2E-3</v>
      </c>
      <c r="H264" s="843">
        <f ca="1">VLOOKUP(C264,BASE!$A:$E,5,0)</f>
        <v>117.27</v>
      </c>
      <c r="I264" s="1144">
        <f ca="1">ROUND(H264*G264,2)</f>
        <v>0.23</v>
      </c>
    </row>
    <row r="265" spans="2:9" ht="24">
      <c r="B265" s="1142" t="s">
        <v>12073</v>
      </c>
      <c r="C265" s="843">
        <v>89272</v>
      </c>
      <c r="D265" s="842" t="str">
        <f ca="1">VLOOKUP(C265,BASE!$A:$E,2,0)</f>
        <v>SINAPI</v>
      </c>
      <c r="E265" s="842" t="str">
        <f ca="1">VLOOKUP(C265,BASE!$A:$E,3,0)</f>
        <v>GUINDASTE HIDRÁULICO AUTOPROPELIDO, COM LANÇA TELESCÓPICA 28,80 M, CAPACIDADE MÁXIMA 30 T, POTÊNCIA 97 KW, TRAÇÃO 4 X 4 - CHP DIURNO. AF_11/2014</v>
      </c>
      <c r="F265" s="844" t="str">
        <f ca="1">VLOOKUP(C265,BASE!$A:$E,4,0)</f>
        <v>CHP</v>
      </c>
      <c r="G265" s="845">
        <v>0.02</v>
      </c>
      <c r="H265" s="843">
        <f ca="1">VLOOKUP(C265,BASE!$A:$E,5,0)</f>
        <v>228.59</v>
      </c>
      <c r="I265" s="1144">
        <f ca="1">ROUND(H265*G265,2)</f>
        <v>4.57</v>
      </c>
    </row>
    <row r="266" spans="2:9">
      <c r="B266" s="1142" t="s">
        <v>10539</v>
      </c>
      <c r="C266" s="843" t="s">
        <v>34573</v>
      </c>
      <c r="D266" s="842" t="str">
        <f ca="1">VLOOKUP(C266,BASE!$A:$E,2,0)</f>
        <v>COTAÇÃO</v>
      </c>
      <c r="E266" s="842" t="str">
        <f ca="1">VLOOKUP(C266,BASE!$A:$E,3,0)</f>
        <v>LOCAÇÃO ESCORAMENTO LONGARINA</v>
      </c>
      <c r="F266" s="844" t="str">
        <f ca="1">VLOOKUP(C266,BASE!$A:$E,4,0)</f>
        <v>M3/dia</v>
      </c>
      <c r="G266" s="845">
        <v>100</v>
      </c>
      <c r="H266" s="857">
        <f ca="1">VLOOKUP(C266,BASE!$A:$E,5,0)</f>
        <v>1.7834666666666665</v>
      </c>
      <c r="I266" s="1144">
        <f ca="1">ROUND(H266*G266,2)</f>
        <v>178.35</v>
      </c>
    </row>
    <row r="267" spans="2:9">
      <c r="B267" s="966"/>
      <c r="H267" s="1145"/>
      <c r="I267" s="644"/>
    </row>
    <row r="268" spans="2:9" ht="15" thickBot="1">
      <c r="B268" s="966"/>
      <c r="H268" s="1145"/>
      <c r="I268" s="644"/>
    </row>
    <row r="269" spans="2:9" ht="15" thickTop="1">
      <c r="B269" s="1146"/>
      <c r="C269" s="846"/>
      <c r="D269" s="846"/>
      <c r="E269" s="846"/>
      <c r="F269" s="847"/>
      <c r="G269" s="846"/>
      <c r="H269" s="848"/>
      <c r="I269" s="1147"/>
    </row>
    <row r="270" spans="2:9">
      <c r="B270" s="965" t="s">
        <v>43487</v>
      </c>
      <c r="C270" s="849" t="s">
        <v>2</v>
      </c>
      <c r="D270" s="850" t="s">
        <v>160</v>
      </c>
      <c r="E270" s="850" t="s">
        <v>3</v>
      </c>
      <c r="F270" s="851" t="s">
        <v>164</v>
      </c>
      <c r="G270" s="849" t="s">
        <v>9071</v>
      </c>
      <c r="H270" s="849" t="s">
        <v>10537</v>
      </c>
      <c r="I270" s="1148" t="s">
        <v>4</v>
      </c>
    </row>
    <row r="271" spans="2:9" ht="24">
      <c r="B271" s="1149" t="s">
        <v>12072</v>
      </c>
      <c r="C271" s="853" t="s">
        <v>43488</v>
      </c>
      <c r="D271" s="852" t="s">
        <v>181</v>
      </c>
      <c r="E271" s="852" t="s">
        <v>44321</v>
      </c>
      <c r="F271" s="854" t="s">
        <v>8845</v>
      </c>
      <c r="G271" s="855">
        <v>1</v>
      </c>
      <c r="H271" s="856">
        <f ca="1">SUM(I272:I281)</f>
        <v>1725.3600000000001</v>
      </c>
      <c r="I271" s="1150">
        <f ca="1">H271*G271</f>
        <v>1725.3600000000001</v>
      </c>
    </row>
    <row r="272" spans="2:9">
      <c r="B272" s="1142" t="s">
        <v>12073</v>
      </c>
      <c r="C272" s="843">
        <v>88262</v>
      </c>
      <c r="D272" s="842" t="str">
        <f ca="1">VLOOKUP(C272,BASE!$A:$E,2,0)</f>
        <v>SINAPI</v>
      </c>
      <c r="E272" s="842" t="str">
        <f ca="1">VLOOKUP(C272,BASE!$A:$E,3,0)</f>
        <v>CARPINTEIRO DE FORMAS COM ENCARGOS COMPLEMENTARES</v>
      </c>
      <c r="F272" s="844" t="str">
        <f ca="1">VLOOKUP(C272,BASE!$A:$E,4,0)</f>
        <v>H</v>
      </c>
      <c r="G272" s="845">
        <v>0.6</v>
      </c>
      <c r="H272" s="843">
        <f ca="1">VLOOKUP(C272,BASE!$A:$E,5,0)</f>
        <v>30.75</v>
      </c>
      <c r="I272" s="1144">
        <f t="shared" ref="I272:I281" ca="1" si="9">ROUND(H272*G272,2)</f>
        <v>18.45</v>
      </c>
    </row>
    <row r="273" spans="2:9">
      <c r="B273" s="1142" t="s">
        <v>12073</v>
      </c>
      <c r="C273" s="843">
        <v>88239</v>
      </c>
      <c r="D273" s="842" t="str">
        <f ca="1">VLOOKUP(C273,BASE!$A:$E,2,0)</f>
        <v>SINAPI</v>
      </c>
      <c r="E273" s="842" t="str">
        <f ca="1">VLOOKUP(C273,BASE!$A:$E,3,0)</f>
        <v>AJUDANTE DE CARPINTEIRO COM ENCARGOS COMPLEMENTARES</v>
      </c>
      <c r="F273" s="844" t="str">
        <f ca="1">VLOOKUP(C273,BASE!$A:$E,4,0)</f>
        <v>H</v>
      </c>
      <c r="G273" s="845">
        <v>1.2</v>
      </c>
      <c r="H273" s="843">
        <f ca="1">VLOOKUP(C273,BASE!$A:$E,5,0)</f>
        <v>24.85</v>
      </c>
      <c r="I273" s="1144">
        <f t="shared" ca="1" si="9"/>
        <v>29.82</v>
      </c>
    </row>
    <row r="274" spans="2:9" ht="24">
      <c r="B274" s="1142" t="s">
        <v>12073</v>
      </c>
      <c r="C274" s="843">
        <v>43680</v>
      </c>
      <c r="D274" s="842" t="str">
        <f ca="1">VLOOKUP(C274,BASE!$A:$E,2,0)</f>
        <v>SINAPI-I</v>
      </c>
      <c r="E274" s="842" t="str">
        <f ca="1">VLOOKUP(C274,BASE!$A:$E,3,0)</f>
        <v>CHAPA/PAINEL DE MADEIRA COMPENSADA PLASTIFICADA (MADEIRITE PLASTIFICADO) PARA FORMA DE CONCRETO, DE 2200 X 1100 MM, E = 20 MM</v>
      </c>
      <c r="F274" s="844" t="str">
        <f ca="1">VLOOKUP(C274,BASE!$A:$E,4,0)</f>
        <v>M2</v>
      </c>
      <c r="G274" s="845">
        <v>0.13500000000000001</v>
      </c>
      <c r="H274" s="843">
        <f ca="1">VLOOKUP(C274,BASE!$A:$E,5,0)</f>
        <v>106.34</v>
      </c>
      <c r="I274" s="1144">
        <f t="shared" ref="I274:I276" ca="1" si="10">ROUND(H274*G274,2)</f>
        <v>14.36</v>
      </c>
    </row>
    <row r="275" spans="2:9" ht="24">
      <c r="B275" s="1142" t="s">
        <v>12073</v>
      </c>
      <c r="C275" s="843">
        <v>89273</v>
      </c>
      <c r="D275" s="842" t="str">
        <f ca="1">VLOOKUP(C275,BASE!$A:$E,2,0)</f>
        <v>SINAPI</v>
      </c>
      <c r="E275" s="842" t="str">
        <f ca="1">VLOOKUP(C275,BASE!$A:$E,3,0)</f>
        <v>GUINDASTE HIDRÁULICO AUTOPROPELIDO, COM LANÇA TELESCÓPICA 28,80 M, CAPACIDADE MÁXIMA 30 T, POTÊNCIA 97 KW, TRAÇÃO 4 X 4 - CHI DIURNO. AF_11/2014</v>
      </c>
      <c r="F275" s="844" t="str">
        <f ca="1">VLOOKUP(C275,BASE!$A:$E,4,0)</f>
        <v>CHI</v>
      </c>
      <c r="G275" s="845">
        <v>0.13333333333333333</v>
      </c>
      <c r="H275" s="843">
        <f ca="1">VLOOKUP(C275,BASE!$A:$E,5,0)</f>
        <v>117.27</v>
      </c>
      <c r="I275" s="1144">
        <f t="shared" ca="1" si="10"/>
        <v>15.64</v>
      </c>
    </row>
    <row r="276" spans="2:9" ht="24">
      <c r="B276" s="1142" t="s">
        <v>12073</v>
      </c>
      <c r="C276" s="843">
        <v>89272</v>
      </c>
      <c r="D276" s="842" t="str">
        <f ca="1">VLOOKUP(C276,BASE!$A:$E,2,0)</f>
        <v>SINAPI</v>
      </c>
      <c r="E276" s="842" t="str">
        <f ca="1">VLOOKUP(C276,BASE!$A:$E,3,0)</f>
        <v>GUINDASTE HIDRÁULICO AUTOPROPELIDO, COM LANÇA TELESCÓPICA 28,80 M, CAPACIDADE MÁXIMA 30 T, POTÊNCIA 97 KW, TRAÇÃO 4 X 4 - CHP DIURNO. AF_11/2014</v>
      </c>
      <c r="F276" s="844" t="str">
        <f ca="1">VLOOKUP(C276,BASE!$A:$E,4,0)</f>
        <v>CHP</v>
      </c>
      <c r="G276" s="845">
        <v>0.2</v>
      </c>
      <c r="H276" s="843">
        <f ca="1">VLOOKUP(C276,BASE!$A:$E,5,0)</f>
        <v>228.59</v>
      </c>
      <c r="I276" s="1144">
        <f t="shared" ca="1" si="10"/>
        <v>45.72</v>
      </c>
    </row>
    <row r="277" spans="2:9">
      <c r="B277" s="1142" t="s">
        <v>10539</v>
      </c>
      <c r="C277" s="843" t="s">
        <v>34574</v>
      </c>
      <c r="D277" s="842" t="str">
        <f ca="1">VLOOKUP(C277,BASE!$A:$E,2,0)</f>
        <v>COTAÇÃO</v>
      </c>
      <c r="E277" s="842" t="str">
        <f ca="1">VLOOKUP(C277,BASE!$A:$E,3,0)</f>
        <v>LOCAÇÃO DE TRELIÇA PASSARELA C = 36,00 M E L = 1,50 SEM MADEIRAMENTO DE PISO</v>
      </c>
      <c r="F277" s="844" t="str">
        <f ca="1">VLOOKUP(C277,BASE!$A:$E,4,0)</f>
        <v>dia</v>
      </c>
      <c r="G277" s="845">
        <v>1</v>
      </c>
      <c r="H277" s="843">
        <f ca="1">VLOOKUP(C277,BASE!$A:$E,5,0)</f>
        <v>447.13</v>
      </c>
      <c r="I277" s="1144">
        <f t="shared" ca="1" si="9"/>
        <v>447.13</v>
      </c>
    </row>
    <row r="278" spans="2:9">
      <c r="B278" s="1142" t="s">
        <v>10539</v>
      </c>
      <c r="C278" s="843" t="s">
        <v>34575</v>
      </c>
      <c r="D278" s="842" t="str">
        <f ca="1">VLOOKUP(C278,BASE!$A:$E,2,0)</f>
        <v>COTAÇÃO</v>
      </c>
      <c r="E278" s="842" t="str">
        <f ca="1">VLOOKUP(C278,BASE!$A:$E,3,0)</f>
        <v>LOCAÇÃO DE TRELIÇA PASSARELA C =18,00 M E L = 1,50 SEM MADEIRAMENTO DE PISO</v>
      </c>
      <c r="F278" s="844" t="str">
        <f ca="1">VLOOKUP(C278,BASE!$A:$E,4,0)</f>
        <v>dia</v>
      </c>
      <c r="G278" s="845">
        <v>1</v>
      </c>
      <c r="H278" s="843">
        <f ca="1">VLOOKUP(C278,BASE!$A:$E,5,0)</f>
        <v>223.56</v>
      </c>
      <c r="I278" s="1144">
        <f t="shared" ca="1" si="9"/>
        <v>223.56</v>
      </c>
    </row>
    <row r="279" spans="2:9">
      <c r="B279" s="1142" t="s">
        <v>10539</v>
      </c>
      <c r="C279" s="843" t="s">
        <v>34576</v>
      </c>
      <c r="D279" s="842" t="str">
        <f ca="1">VLOOKUP(C279,BASE!$A:$E,2,0)</f>
        <v>COTAÇÃO</v>
      </c>
      <c r="E279" s="842" t="str">
        <f ca="1">VLOOKUP(C279,BASE!$A:$E,3,0)</f>
        <v>LOCAÇÃO DE TORRES PARA APOIO DAS PASSARELAS, CONJUNTO 4 TORRES, H = 8,00 M</v>
      </c>
      <c r="F279" s="844" t="str">
        <f ca="1">VLOOKUP(C279,BASE!$A:$E,4,0)</f>
        <v>dia</v>
      </c>
      <c r="G279" s="845">
        <v>1</v>
      </c>
      <c r="H279" s="843">
        <f ca="1">VLOOKUP(C279,BASE!$A:$E,5,0)</f>
        <v>413.46</v>
      </c>
      <c r="I279" s="1144">
        <f t="shared" ca="1" si="9"/>
        <v>413.46</v>
      </c>
    </row>
    <row r="280" spans="2:9">
      <c r="B280" s="1142" t="s">
        <v>10539</v>
      </c>
      <c r="C280" s="843" t="s">
        <v>34577</v>
      </c>
      <c r="D280" s="842" t="str">
        <f ca="1">VLOOKUP(C280,BASE!$A:$E,2,0)</f>
        <v>COTAÇÃO</v>
      </c>
      <c r="E280" s="842" t="str">
        <f ca="1">VLOOKUP(C280,BASE!$A:$E,3,0)</f>
        <v>LOCAÇÃO DE 4 ESCADAS MODULADAS PARA AS PASSARELAS</v>
      </c>
      <c r="F280" s="844" t="str">
        <f ca="1">VLOOKUP(C280,BASE!$A:$E,4,0)</f>
        <v>dia</v>
      </c>
      <c r="G280" s="845">
        <v>1</v>
      </c>
      <c r="H280" s="843">
        <f ca="1">VLOOKUP(C280,BASE!$A:$E,5,0)</f>
        <v>412.29</v>
      </c>
      <c r="I280" s="1144">
        <f t="shared" ca="1" si="9"/>
        <v>412.29</v>
      </c>
    </row>
    <row r="281" spans="2:9">
      <c r="B281" s="1142" t="s">
        <v>10539</v>
      </c>
      <c r="C281" s="843" t="s">
        <v>34582</v>
      </c>
      <c r="D281" s="842" t="str">
        <f ca="1">VLOOKUP(C281,BASE!$A:$E,2,0)</f>
        <v>COTAÇÃO</v>
      </c>
      <c r="E281" s="842" t="str">
        <f ca="1">VLOOKUP(C281,BASE!$A:$E,3,0)</f>
        <v>LOCAÇÃO DE SISTEMA DE RAMPAS PARA LIGAÇÃO ENTRE AS PASSARELAS C =25,00 M E L = 1,50 M</v>
      </c>
      <c r="F281" s="844" t="str">
        <f ca="1">VLOOKUP(C281,BASE!$A:$E,4,0)</f>
        <v>dia</v>
      </c>
      <c r="G281" s="845">
        <v>1</v>
      </c>
      <c r="H281" s="843">
        <f ca="1">VLOOKUP(C281,BASE!$A:$E,5,0)</f>
        <v>104.93</v>
      </c>
      <c r="I281" s="1144">
        <f t="shared" ca="1" si="9"/>
        <v>104.93</v>
      </c>
    </row>
    <row r="282" spans="2:9">
      <c r="B282" s="966"/>
      <c r="I282" s="644"/>
    </row>
    <row r="283" spans="2:9" ht="15" thickBot="1">
      <c r="B283" s="966"/>
      <c r="I283" s="644"/>
    </row>
    <row r="284" spans="2:9" ht="15" thickTop="1">
      <c r="B284" s="1146"/>
      <c r="C284" s="846"/>
      <c r="D284" s="846"/>
      <c r="E284" s="846"/>
      <c r="F284" s="847"/>
      <c r="G284" s="846"/>
      <c r="H284" s="848"/>
      <c r="I284" s="1147"/>
    </row>
    <row r="285" spans="2:9">
      <c r="B285" s="965" t="s">
        <v>43489</v>
      </c>
      <c r="C285" s="849" t="s">
        <v>2</v>
      </c>
      <c r="D285" s="850" t="s">
        <v>160</v>
      </c>
      <c r="E285" s="850" t="s">
        <v>3</v>
      </c>
      <c r="F285" s="851" t="s">
        <v>164</v>
      </c>
      <c r="G285" s="849" t="s">
        <v>9071</v>
      </c>
      <c r="H285" s="849" t="s">
        <v>10537</v>
      </c>
      <c r="I285" s="1148" t="s">
        <v>4</v>
      </c>
    </row>
    <row r="286" spans="2:9">
      <c r="B286" s="1149" t="s">
        <v>12072</v>
      </c>
      <c r="C286" s="853" t="s">
        <v>43490</v>
      </c>
      <c r="D286" s="852" t="s">
        <v>181</v>
      </c>
      <c r="E286" s="852" t="s">
        <v>44276</v>
      </c>
      <c r="F286" s="854" t="s">
        <v>28</v>
      </c>
      <c r="G286" s="855">
        <v>1</v>
      </c>
      <c r="H286" s="856">
        <f>SUM(I287:I287)</f>
        <v>108.1</v>
      </c>
      <c r="I286" s="1150">
        <f>H286*G286</f>
        <v>108.1</v>
      </c>
    </row>
    <row r="287" spans="2:9">
      <c r="B287" s="1142" t="s">
        <v>12073</v>
      </c>
      <c r="C287" s="843" t="s">
        <v>44274</v>
      </c>
      <c r="D287" s="842" t="s">
        <v>25</v>
      </c>
      <c r="E287" s="842" t="s">
        <v>44275</v>
      </c>
      <c r="F287" s="844" t="s">
        <v>28</v>
      </c>
      <c r="G287" s="845">
        <v>1</v>
      </c>
      <c r="H287" s="843">
        <v>108.1</v>
      </c>
      <c r="I287" s="1144">
        <f>ROUND(H287*G287,2)</f>
        <v>108.1</v>
      </c>
    </row>
    <row r="288" spans="2:9">
      <c r="B288" s="966"/>
      <c r="I288" s="644"/>
    </row>
    <row r="289" spans="2:9" ht="15" thickBot="1">
      <c r="B289" s="966"/>
      <c r="I289" s="644"/>
    </row>
    <row r="290" spans="2:9" ht="15" thickTop="1">
      <c r="B290" s="1146"/>
      <c r="C290" s="846"/>
      <c r="D290" s="846"/>
      <c r="E290" s="846"/>
      <c r="F290" s="847"/>
      <c r="G290" s="846"/>
      <c r="H290" s="848"/>
      <c r="I290" s="1147"/>
    </row>
    <row r="291" spans="2:9">
      <c r="B291" s="965" t="s">
        <v>43491</v>
      </c>
      <c r="C291" s="849" t="s">
        <v>2</v>
      </c>
      <c r="D291" s="850" t="s">
        <v>160</v>
      </c>
      <c r="E291" s="850" t="s">
        <v>3</v>
      </c>
      <c r="F291" s="851" t="s">
        <v>164</v>
      </c>
      <c r="G291" s="849" t="s">
        <v>9071</v>
      </c>
      <c r="H291" s="849" t="s">
        <v>10537</v>
      </c>
      <c r="I291" s="1148" t="s">
        <v>4</v>
      </c>
    </row>
    <row r="292" spans="2:9">
      <c r="B292" s="1149" t="s">
        <v>12072</v>
      </c>
      <c r="C292" s="853" t="s">
        <v>43492</v>
      </c>
      <c r="D292" s="852" t="s">
        <v>181</v>
      </c>
      <c r="E292" s="852" t="s">
        <v>12822</v>
      </c>
      <c r="F292" s="854" t="s">
        <v>28</v>
      </c>
      <c r="G292" s="855">
        <v>1</v>
      </c>
      <c r="H292" s="856">
        <f>SUM(I293:I297)</f>
        <v>7350</v>
      </c>
      <c r="I292" s="1150">
        <f>H292*G292</f>
        <v>7350</v>
      </c>
    </row>
    <row r="293" spans="2:9" ht="24">
      <c r="B293" s="1142" t="s">
        <v>12073</v>
      </c>
      <c r="C293" s="844" t="s">
        <v>167</v>
      </c>
      <c r="D293" s="844" t="s">
        <v>167</v>
      </c>
      <c r="E293" s="842" t="s">
        <v>44354</v>
      </c>
      <c r="F293" s="844" t="s">
        <v>12821</v>
      </c>
      <c r="G293" s="845">
        <v>1</v>
      </c>
      <c r="H293" s="1133">
        <v>2500</v>
      </c>
      <c r="I293" s="1151">
        <f t="shared" ref="I293:I296" si="11">ROUND(H293*G293,2)</f>
        <v>2500</v>
      </c>
    </row>
    <row r="294" spans="2:9" ht="24">
      <c r="B294" s="1142" t="s">
        <v>12073</v>
      </c>
      <c r="C294" s="844" t="s">
        <v>167</v>
      </c>
      <c r="D294" s="844" t="s">
        <v>167</v>
      </c>
      <c r="E294" s="842" t="s">
        <v>44355</v>
      </c>
      <c r="F294" s="844" t="s">
        <v>12821</v>
      </c>
      <c r="G294" s="845">
        <v>1</v>
      </c>
      <c r="H294" s="1133">
        <v>2500</v>
      </c>
      <c r="I294" s="1151">
        <f t="shared" si="11"/>
        <v>2500</v>
      </c>
    </row>
    <row r="295" spans="2:9">
      <c r="B295" s="1142" t="s">
        <v>12073</v>
      </c>
      <c r="C295" s="844" t="s">
        <v>167</v>
      </c>
      <c r="D295" s="844" t="s">
        <v>167</v>
      </c>
      <c r="E295" s="842" t="s">
        <v>44363</v>
      </c>
      <c r="F295" s="844" t="s">
        <v>12821</v>
      </c>
      <c r="G295" s="845">
        <v>1</v>
      </c>
      <c r="H295" s="1133">
        <v>1500</v>
      </c>
      <c r="I295" s="1151">
        <f t="shared" si="11"/>
        <v>1500</v>
      </c>
    </row>
    <row r="296" spans="2:9">
      <c r="B296" s="1142" t="s">
        <v>12073</v>
      </c>
      <c r="C296" s="844" t="s">
        <v>167</v>
      </c>
      <c r="D296" s="844" t="s">
        <v>167</v>
      </c>
      <c r="E296" s="842" t="s">
        <v>44357</v>
      </c>
      <c r="F296" s="844" t="s">
        <v>12821</v>
      </c>
      <c r="G296" s="845">
        <v>1</v>
      </c>
      <c r="H296" s="843">
        <v>500</v>
      </c>
      <c r="I296" s="1144">
        <f t="shared" si="11"/>
        <v>500</v>
      </c>
    </row>
    <row r="297" spans="2:9">
      <c r="B297" s="1142" t="s">
        <v>12073</v>
      </c>
      <c r="C297" s="844" t="s">
        <v>167</v>
      </c>
      <c r="D297" s="844" t="s">
        <v>167</v>
      </c>
      <c r="E297" s="842" t="s">
        <v>44358</v>
      </c>
      <c r="F297" s="844" t="s">
        <v>12821</v>
      </c>
      <c r="G297" s="845">
        <v>1</v>
      </c>
      <c r="H297" s="843">
        <v>350</v>
      </c>
      <c r="I297" s="1144">
        <f>ROUND(H297*G297,2)</f>
        <v>350</v>
      </c>
    </row>
    <row r="298" spans="2:9">
      <c r="B298" s="1152" t="s">
        <v>44353</v>
      </c>
      <c r="I298" s="644"/>
    </row>
    <row r="299" spans="2:9" ht="15" thickBot="1">
      <c r="B299" s="966"/>
      <c r="I299" s="644"/>
    </row>
    <row r="300" spans="2:9" ht="15" thickTop="1">
      <c r="B300" s="1146"/>
      <c r="C300" s="846"/>
      <c r="D300" s="846"/>
      <c r="E300" s="846"/>
      <c r="F300" s="847"/>
      <c r="G300" s="846"/>
      <c r="H300" s="848"/>
      <c r="I300" s="1147"/>
    </row>
    <row r="301" spans="2:9">
      <c r="B301" s="965" t="s">
        <v>43493</v>
      </c>
      <c r="C301" s="849" t="s">
        <v>2</v>
      </c>
      <c r="D301" s="850" t="s">
        <v>160</v>
      </c>
      <c r="E301" s="850" t="s">
        <v>3</v>
      </c>
      <c r="F301" s="851" t="s">
        <v>164</v>
      </c>
      <c r="G301" s="849" t="s">
        <v>9071</v>
      </c>
      <c r="H301" s="849" t="s">
        <v>10537</v>
      </c>
      <c r="I301" s="1148" t="s">
        <v>4</v>
      </c>
    </row>
    <row r="302" spans="2:9">
      <c r="B302" s="1149" t="s">
        <v>12072</v>
      </c>
      <c r="C302" s="853" t="s">
        <v>43494</v>
      </c>
      <c r="D302" s="852" t="s">
        <v>181</v>
      </c>
      <c r="E302" s="852" t="s">
        <v>12831</v>
      </c>
      <c r="F302" s="854" t="s">
        <v>28</v>
      </c>
      <c r="G302" s="855">
        <v>1</v>
      </c>
      <c r="H302" s="856">
        <f>SUM(I303:I308)</f>
        <v>17150</v>
      </c>
      <c r="I302" s="1150">
        <f>H302*G302</f>
        <v>17150</v>
      </c>
    </row>
    <row r="303" spans="2:9" ht="24">
      <c r="B303" s="1142" t="s">
        <v>12073</v>
      </c>
      <c r="C303" s="844" t="s">
        <v>167</v>
      </c>
      <c r="D303" s="844" t="s">
        <v>167</v>
      </c>
      <c r="E303" s="842" t="s">
        <v>44359</v>
      </c>
      <c r="F303" s="844" t="s">
        <v>12821</v>
      </c>
      <c r="G303" s="845">
        <v>1</v>
      </c>
      <c r="H303" s="1133">
        <v>5000</v>
      </c>
      <c r="I303" s="1144">
        <f t="shared" ref="I303:I307" si="12">ROUND(H303*G303,2)</f>
        <v>5000</v>
      </c>
    </row>
    <row r="304" spans="2:9" ht="24">
      <c r="B304" s="1142" t="s">
        <v>12073</v>
      </c>
      <c r="C304" s="844" t="s">
        <v>167</v>
      </c>
      <c r="D304" s="844" t="s">
        <v>167</v>
      </c>
      <c r="E304" s="842" t="s">
        <v>44360</v>
      </c>
      <c r="F304" s="844" t="s">
        <v>12821</v>
      </c>
      <c r="G304" s="845">
        <v>1</v>
      </c>
      <c r="H304" s="1133">
        <v>5000</v>
      </c>
      <c r="I304" s="1144">
        <f t="shared" si="12"/>
        <v>5000</v>
      </c>
    </row>
    <row r="305" spans="2:9">
      <c r="B305" s="1142" t="s">
        <v>12073</v>
      </c>
      <c r="C305" s="844" t="s">
        <v>167</v>
      </c>
      <c r="D305" s="844" t="s">
        <v>167</v>
      </c>
      <c r="E305" s="842" t="s">
        <v>44361</v>
      </c>
      <c r="F305" s="844" t="s">
        <v>12821</v>
      </c>
      <c r="G305" s="845">
        <v>1</v>
      </c>
      <c r="H305" s="1133">
        <v>4800</v>
      </c>
      <c r="I305" s="1144">
        <f t="shared" si="12"/>
        <v>4800</v>
      </c>
    </row>
    <row r="306" spans="2:9">
      <c r="B306" s="1142" t="s">
        <v>12073</v>
      </c>
      <c r="C306" s="844" t="s">
        <v>167</v>
      </c>
      <c r="D306" s="844" t="s">
        <v>167</v>
      </c>
      <c r="E306" s="842" t="s">
        <v>44362</v>
      </c>
      <c r="F306" s="844" t="s">
        <v>12821</v>
      </c>
      <c r="G306" s="845">
        <v>1</v>
      </c>
      <c r="H306" s="843">
        <v>1500</v>
      </c>
      <c r="I306" s="1144">
        <f t="shared" si="12"/>
        <v>1500</v>
      </c>
    </row>
    <row r="307" spans="2:9">
      <c r="B307" s="1142" t="s">
        <v>12073</v>
      </c>
      <c r="C307" s="844" t="s">
        <v>167</v>
      </c>
      <c r="D307" s="844" t="s">
        <v>167</v>
      </c>
      <c r="E307" s="842" t="s">
        <v>44357</v>
      </c>
      <c r="F307" s="844" t="s">
        <v>12821</v>
      </c>
      <c r="G307" s="845">
        <v>1</v>
      </c>
      <c r="H307" s="843">
        <v>500</v>
      </c>
      <c r="I307" s="1144">
        <f t="shared" si="12"/>
        <v>500</v>
      </c>
    </row>
    <row r="308" spans="2:9">
      <c r="B308" s="1142" t="s">
        <v>12073</v>
      </c>
      <c r="C308" s="844" t="s">
        <v>167</v>
      </c>
      <c r="D308" s="844" t="s">
        <v>167</v>
      </c>
      <c r="E308" s="842" t="s">
        <v>44358</v>
      </c>
      <c r="F308" s="844" t="s">
        <v>12821</v>
      </c>
      <c r="G308" s="845">
        <v>1</v>
      </c>
      <c r="H308" s="843">
        <v>350</v>
      </c>
      <c r="I308" s="1144">
        <f>ROUND(H308*G308,2)</f>
        <v>350</v>
      </c>
    </row>
    <row r="309" spans="2:9">
      <c r="B309" s="1152" t="s">
        <v>44353</v>
      </c>
      <c r="I309" s="644"/>
    </row>
    <row r="310" spans="2:9" ht="15" thickBot="1">
      <c r="B310" s="966"/>
      <c r="I310" s="644"/>
    </row>
    <row r="311" spans="2:9" ht="15" thickTop="1">
      <c r="B311" s="1146"/>
      <c r="C311" s="846"/>
      <c r="D311" s="846"/>
      <c r="E311" s="846"/>
      <c r="F311" s="847"/>
      <c r="G311" s="846"/>
      <c r="H311" s="848"/>
      <c r="I311" s="1147"/>
    </row>
    <row r="312" spans="2:9">
      <c r="B312" s="965" t="s">
        <v>43495</v>
      </c>
      <c r="C312" s="849" t="s">
        <v>2</v>
      </c>
      <c r="D312" s="850" t="s">
        <v>160</v>
      </c>
      <c r="E312" s="850" t="s">
        <v>3</v>
      </c>
      <c r="F312" s="851" t="s">
        <v>164</v>
      </c>
      <c r="G312" s="849" t="s">
        <v>9071</v>
      </c>
      <c r="H312" s="849" t="s">
        <v>10537</v>
      </c>
      <c r="I312" s="1148" t="s">
        <v>4</v>
      </c>
    </row>
    <row r="313" spans="2:9">
      <c r="B313" s="1149" t="s">
        <v>12072</v>
      </c>
      <c r="C313" s="853" t="s">
        <v>43496</v>
      </c>
      <c r="D313" s="852" t="s">
        <v>181</v>
      </c>
      <c r="E313" s="852" t="s">
        <v>44258</v>
      </c>
      <c r="F313" s="854" t="s">
        <v>28</v>
      </c>
      <c r="G313" s="855">
        <v>1</v>
      </c>
      <c r="H313" s="856">
        <f>SUM(I314:I317)</f>
        <v>12000</v>
      </c>
      <c r="I313" s="1150">
        <f>H313*G313</f>
        <v>12000</v>
      </c>
    </row>
    <row r="314" spans="2:9" ht="24">
      <c r="B314" s="1142" t="s">
        <v>12073</v>
      </c>
      <c r="C314" s="844" t="s">
        <v>167</v>
      </c>
      <c r="D314" s="844" t="s">
        <v>167</v>
      </c>
      <c r="E314" s="842" t="s">
        <v>44354</v>
      </c>
      <c r="F314" s="844" t="s">
        <v>12821</v>
      </c>
      <c r="G314" s="845">
        <v>1</v>
      </c>
      <c r="H314" s="1133">
        <v>2500</v>
      </c>
      <c r="I314" s="1151">
        <f t="shared" ref="I314:I317" si="13">ROUND(H314*G314,2)</f>
        <v>2500</v>
      </c>
    </row>
    <row r="315" spans="2:9" ht="24">
      <c r="B315" s="1142" t="s">
        <v>12073</v>
      </c>
      <c r="C315" s="844" t="s">
        <v>167</v>
      </c>
      <c r="D315" s="844" t="s">
        <v>167</v>
      </c>
      <c r="E315" s="842" t="s">
        <v>44355</v>
      </c>
      <c r="F315" s="844" t="s">
        <v>12821</v>
      </c>
      <c r="G315" s="845">
        <v>1</v>
      </c>
      <c r="H315" s="1133">
        <v>2500</v>
      </c>
      <c r="I315" s="1151">
        <f t="shared" si="13"/>
        <v>2500</v>
      </c>
    </row>
    <row r="316" spans="2:9">
      <c r="B316" s="1142" t="s">
        <v>12073</v>
      </c>
      <c r="C316" s="844" t="s">
        <v>167</v>
      </c>
      <c r="D316" s="844" t="s">
        <v>167</v>
      </c>
      <c r="E316" s="842" t="s">
        <v>44356</v>
      </c>
      <c r="F316" s="844" t="s">
        <v>12821</v>
      </c>
      <c r="G316" s="845">
        <v>1</v>
      </c>
      <c r="H316" s="1133">
        <v>6500</v>
      </c>
      <c r="I316" s="1151">
        <f t="shared" si="13"/>
        <v>6500</v>
      </c>
    </row>
    <row r="317" spans="2:9">
      <c r="B317" s="1142" t="s">
        <v>12073</v>
      </c>
      <c r="C317" s="844" t="s">
        <v>167</v>
      </c>
      <c r="D317" s="844" t="s">
        <v>167</v>
      </c>
      <c r="E317" s="842" t="s">
        <v>44357</v>
      </c>
      <c r="F317" s="844" t="s">
        <v>12821</v>
      </c>
      <c r="G317" s="845">
        <v>1</v>
      </c>
      <c r="H317" s="843">
        <v>500</v>
      </c>
      <c r="I317" s="1144">
        <f t="shared" si="13"/>
        <v>500</v>
      </c>
    </row>
    <row r="318" spans="2:9">
      <c r="B318" s="1142" t="s">
        <v>12073</v>
      </c>
      <c r="C318" s="844" t="s">
        <v>167</v>
      </c>
      <c r="D318" s="844" t="s">
        <v>167</v>
      </c>
      <c r="E318" s="842" t="s">
        <v>44358</v>
      </c>
      <c r="F318" s="844" t="s">
        <v>12821</v>
      </c>
      <c r="G318" s="845">
        <v>1</v>
      </c>
      <c r="H318" s="843">
        <v>350</v>
      </c>
      <c r="I318" s="1144">
        <f>ROUND(H318*G318,2)</f>
        <v>350</v>
      </c>
    </row>
    <row r="319" spans="2:9">
      <c r="B319" s="1152" t="s">
        <v>44353</v>
      </c>
      <c r="I319" s="644"/>
    </row>
    <row r="320" spans="2:9" ht="15" thickBot="1">
      <c r="B320" s="966"/>
      <c r="I320" s="644"/>
    </row>
    <row r="321" spans="1:9" ht="15" thickTop="1">
      <c r="B321" s="1146"/>
      <c r="C321" s="846"/>
      <c r="D321" s="846"/>
      <c r="E321" s="846"/>
      <c r="F321" s="847"/>
      <c r="G321" s="846"/>
      <c r="H321" s="848"/>
      <c r="I321" s="1147"/>
    </row>
    <row r="322" spans="1:9">
      <c r="A322" s="78"/>
      <c r="B322" s="965" t="s">
        <v>43497</v>
      </c>
      <c r="C322" s="849" t="s">
        <v>2</v>
      </c>
      <c r="D322" s="850" t="s">
        <v>160</v>
      </c>
      <c r="E322" s="850" t="s">
        <v>3</v>
      </c>
      <c r="F322" s="851" t="s">
        <v>164</v>
      </c>
      <c r="G322" s="849" t="s">
        <v>9071</v>
      </c>
      <c r="H322" s="849" t="s">
        <v>10537</v>
      </c>
      <c r="I322" s="1148" t="s">
        <v>4</v>
      </c>
    </row>
    <row r="323" spans="1:9" ht="24">
      <c r="A323" s="78"/>
      <c r="B323" s="1149" t="s">
        <v>12072</v>
      </c>
      <c r="C323" s="853" t="s">
        <v>43498</v>
      </c>
      <c r="D323" s="852" t="s">
        <v>181</v>
      </c>
      <c r="E323" s="852" t="s">
        <v>44292</v>
      </c>
      <c r="F323" s="854" t="s">
        <v>5</v>
      </c>
      <c r="G323" s="855">
        <v>1</v>
      </c>
      <c r="H323" s="856">
        <f ca="1">SUM(I324:I333)</f>
        <v>282.19999999999993</v>
      </c>
      <c r="I323" s="1150">
        <f ca="1">H323*G323</f>
        <v>282.19999999999993</v>
      </c>
    </row>
    <row r="324" spans="1:9">
      <c r="A324" s="78"/>
      <c r="B324" s="1142" t="s">
        <v>12073</v>
      </c>
      <c r="C324" s="843">
        <v>407819</v>
      </c>
      <c r="D324" s="842" t="str">
        <f ca="1">VLOOKUP(C324,BASE!$A:$E,2,0)</f>
        <v>SICRO 3</v>
      </c>
      <c r="E324" s="842" t="str">
        <f ca="1">VLOOKUP(C324,BASE!$A:$E,3,0)</f>
        <v>ARMAÇÃO EM AÇO CA-50 - FORNECIMENTO, PREPARO E COLOCAÇÃO</v>
      </c>
      <c r="F324" s="844" t="str">
        <f ca="1">VLOOKUP(C324,BASE!$A:$E,4,0)</f>
        <v>KG</v>
      </c>
      <c r="G324" s="845">
        <v>13.26793</v>
      </c>
      <c r="H324" s="843">
        <f ca="1">VLOOKUP(C324,BASE!$A:$E,5,0)</f>
        <v>12.65</v>
      </c>
      <c r="I324" s="1144">
        <f t="shared" ref="I324:I333" ca="1" si="14">ROUND(H324*G324,2)</f>
        <v>167.84</v>
      </c>
    </row>
    <row r="325" spans="1:9" ht="24">
      <c r="A325" s="78"/>
      <c r="B325" s="1142" t="s">
        <v>12073</v>
      </c>
      <c r="C325" s="843">
        <v>3107967</v>
      </c>
      <c r="D325" s="842" t="str">
        <f ca="1">VLOOKUP(C325,BASE!$A:$E,2,0)</f>
        <v>SICRO 3</v>
      </c>
      <c r="E325" s="842" t="str">
        <f ca="1">VLOOKUP(C325,BASE!$A:$E,3,0)</f>
        <v>FÔRMA METÁLICA EM CHAPA 1/8" REFORÇADA COM NERVURAS DE 40 MM X 1/8" DISPOSTAS EM GRELHAS DE 40 X 60 CM - UTILIZAÇÃO DE 100 VEZES - CONFECÇÃO, INSTALAÇÃO E RETIRADA</v>
      </c>
      <c r="F325" s="844" t="str">
        <f ca="1">VLOOKUP(C325,BASE!$A:$E,4,0)</f>
        <v>M²</v>
      </c>
      <c r="G325" s="845">
        <v>1.679</v>
      </c>
      <c r="H325" s="843">
        <f ca="1">VLOOKUP(C325,BASE!$A:$E,5,0)</f>
        <v>11.52</v>
      </c>
      <c r="I325" s="1144">
        <f t="shared" ca="1" si="14"/>
        <v>19.34</v>
      </c>
    </row>
    <row r="326" spans="1:9">
      <c r="A326" s="78"/>
      <c r="B326" s="1142" t="s">
        <v>12073</v>
      </c>
      <c r="C326" s="843">
        <v>1119528</v>
      </c>
      <c r="D326" s="842" t="str">
        <f ca="1">VLOOKUP(C326,BASE!$A:$E,2,0)</f>
        <v>SICRO 3</v>
      </c>
      <c r="E326" s="842" t="str">
        <f ca="1">VLOOKUP(C326,BASE!$A:$E,3,0)</f>
        <v>CONCRETO FCK = 25 MPA - CONFECÇÃO EM CENTRAL DOSADORA DE 30 M³/H - AREIA E BRITA COMERCIAIS</v>
      </c>
      <c r="F326" s="844" t="str">
        <f ca="1">VLOOKUP(C326,BASE!$A:$E,4,0)</f>
        <v>M³</v>
      </c>
      <c r="G326" s="845">
        <v>0.18645</v>
      </c>
      <c r="H326" s="843">
        <f ca="1">VLOOKUP(C326,BASE!$A:$E,5,0)</f>
        <v>422.77</v>
      </c>
      <c r="I326" s="1144">
        <f t="shared" ca="1" si="14"/>
        <v>78.83</v>
      </c>
    </row>
    <row r="327" spans="1:9">
      <c r="A327" s="78"/>
      <c r="B327" s="1142" t="s">
        <v>12073</v>
      </c>
      <c r="C327" s="843" t="s">
        <v>16593</v>
      </c>
      <c r="D327" s="842" t="str">
        <f ca="1">VLOOKUP(C327,BASE!$A:$E,2,0)</f>
        <v>SICRO3-I</v>
      </c>
      <c r="E327" s="842" t="str">
        <f ca="1">VLOOKUP(C327,BASE!$A:$E,3,0)</f>
        <v>EMPILHADEIRA A DIESEL COM CAPACIDADE DE 10 T - 82 KW</v>
      </c>
      <c r="F327" s="844" t="str">
        <f ca="1">VLOOKUP(C327,BASE!$A:$E,4,0)</f>
        <v>H</v>
      </c>
      <c r="G327" s="845">
        <v>2.1741799999999999E-2</v>
      </c>
      <c r="H327" s="843">
        <f ca="1">VLOOKUP(C327,BASE!$A:$E,5,0)</f>
        <v>220.0668</v>
      </c>
      <c r="I327" s="1144">
        <f t="shared" ref="I327:I329" ca="1" si="15">ROUND(H327*G327,2)</f>
        <v>4.78</v>
      </c>
    </row>
    <row r="328" spans="1:9">
      <c r="A328" s="78"/>
      <c r="B328" s="1142" t="s">
        <v>12073</v>
      </c>
      <c r="C328" s="843" t="s">
        <v>16886</v>
      </c>
      <c r="D328" s="842" t="str">
        <f ca="1">VLOOKUP(C328,BASE!$A:$E,2,0)</f>
        <v>SICRO3-I</v>
      </c>
      <c r="E328" s="842" t="str">
        <f ca="1">VLOOKUP(C328,BASE!$A:$E,3,0)</f>
        <v>GRUPO GERADOR - 40 KVA</v>
      </c>
      <c r="F328" s="844" t="str">
        <f ca="1">VLOOKUP(C328,BASE!$A:$E,4,0)</f>
        <v>H</v>
      </c>
      <c r="G328" s="845">
        <v>3.0787999999999999E-2</v>
      </c>
      <c r="H328" s="843">
        <f ca="1">VLOOKUP(C328,BASE!$A:$E,5,0)</f>
        <v>46.409199999999998</v>
      </c>
      <c r="I328" s="1144">
        <f t="shared" ca="1" si="15"/>
        <v>1.43</v>
      </c>
    </row>
    <row r="329" spans="1:9">
      <c r="A329" s="78"/>
      <c r="B329" s="1142" t="s">
        <v>12073</v>
      </c>
      <c r="C329" s="843" t="s">
        <v>16652</v>
      </c>
      <c r="D329" s="842" t="str">
        <f ca="1">VLOOKUP(C329,BASE!$A:$E,2,0)</f>
        <v>SICRO3-I</v>
      </c>
      <c r="E329" s="842" t="str">
        <f ca="1">VLOOKUP(C329,BASE!$A:$E,3,0)</f>
        <v>PÓRTICO METÁLICO ROLANTE COM TALHA COM CAPACIDADE DE 5 T - 10 KW</v>
      </c>
      <c r="F329" s="844" t="str">
        <f ca="1">VLOOKUP(C329,BASE!$A:$E,4,0)</f>
        <v>H</v>
      </c>
      <c r="G329" s="845">
        <v>3.0787999999999999E-2</v>
      </c>
      <c r="H329" s="843">
        <f ca="1">VLOOKUP(C329,BASE!$A:$E,5,0)</f>
        <v>51.376100000000001</v>
      </c>
      <c r="I329" s="1144">
        <f t="shared" ca="1" si="15"/>
        <v>1.58</v>
      </c>
    </row>
    <row r="330" spans="1:9">
      <c r="A330" s="78"/>
      <c r="B330" s="1142" t="s">
        <v>12073</v>
      </c>
      <c r="C330" s="843" t="s">
        <v>17046</v>
      </c>
      <c r="D330" s="842" t="str">
        <f ca="1">VLOOKUP(C330,BASE!$A:$E,2,0)</f>
        <v>SICRO3-I</v>
      </c>
      <c r="E330" s="842" t="str">
        <f ca="1">VLOOKUP(C330,BASE!$A:$E,3,0)</f>
        <v>SERVENTE</v>
      </c>
      <c r="F330" s="844" t="str">
        <f ca="1">VLOOKUP(C330,BASE!$A:$E,4,0)</f>
        <v>H</v>
      </c>
      <c r="G330" s="845">
        <v>6.1576400000000003E-2</v>
      </c>
      <c r="H330" s="843">
        <f ca="1">VLOOKUP(C330,BASE!$A:$E,5,0)</f>
        <v>21.634</v>
      </c>
      <c r="I330" s="1144">
        <f t="shared" ca="1" si="14"/>
        <v>1.33</v>
      </c>
    </row>
    <row r="331" spans="1:9">
      <c r="A331" s="78"/>
      <c r="B331" s="1142" t="s">
        <v>12073</v>
      </c>
      <c r="C331" s="843" t="s">
        <v>16928</v>
      </c>
      <c r="D331" s="842" t="str">
        <f ca="1">VLOOKUP(C331,BASE!$A:$E,2,0)</f>
        <v>SICRO3-I</v>
      </c>
      <c r="E331" s="842" t="str">
        <f ca="1">VLOOKUP(C331,BASE!$A:$E,3,0)</f>
        <v>CAMINHÃO GUINDAUTO COM CAPACIDADE DE ELEVAÇÃO DE 11,9 T E CARROCERIA DE 11,5 T - 188 KW</v>
      </c>
      <c r="F331" s="844" t="str">
        <f ca="1">VLOOKUP(C331,BASE!$A:$E,4,0)</f>
        <v>H</v>
      </c>
      <c r="G331" s="845">
        <v>1.3333299999999999E-2</v>
      </c>
      <c r="H331" s="843">
        <f ca="1">VLOOKUP(C331,BASE!$A:$E,5,0)</f>
        <v>397.25650000000002</v>
      </c>
      <c r="I331" s="1144">
        <f t="shared" ca="1" si="14"/>
        <v>5.3</v>
      </c>
    </row>
    <row r="332" spans="1:9">
      <c r="A332" s="78"/>
      <c r="B332" s="1142" t="s">
        <v>12073</v>
      </c>
      <c r="C332" s="843" t="s">
        <v>17047</v>
      </c>
      <c r="D332" s="842" t="str">
        <f ca="1">VLOOKUP(C332,BASE!$A:$E,2,0)</f>
        <v>SICRO3-I</v>
      </c>
      <c r="E332" s="842" t="str">
        <f ca="1">VLOOKUP(C332,BASE!$A:$E,3,0)</f>
        <v>AJUDANTE</v>
      </c>
      <c r="F332" s="844" t="str">
        <f ca="1">VLOOKUP(C332,BASE!$A:$E,4,0)</f>
        <v>H</v>
      </c>
      <c r="G332" s="845">
        <v>5.33333E-2</v>
      </c>
      <c r="H332" s="843">
        <f ca="1">VLOOKUP(C332,BASE!$A:$E,5,0)</f>
        <v>23.591000000000001</v>
      </c>
      <c r="I332" s="1144">
        <f t="shared" ca="1" si="14"/>
        <v>1.26</v>
      </c>
    </row>
    <row r="333" spans="1:9">
      <c r="A333" s="78"/>
      <c r="B333" s="1142" t="s">
        <v>12073</v>
      </c>
      <c r="C333" s="843" t="s">
        <v>17048</v>
      </c>
      <c r="D333" s="842" t="str">
        <f ca="1">VLOOKUP(C333,BASE!$A:$E,2,0)</f>
        <v>SICRO3-I</v>
      </c>
      <c r="E333" s="842" t="str">
        <f ca="1">VLOOKUP(C333,BASE!$A:$E,3,0)</f>
        <v>MONTADOR</v>
      </c>
      <c r="F333" s="844" t="str">
        <f ca="1">VLOOKUP(C333,BASE!$A:$E,4,0)</f>
        <v>H</v>
      </c>
      <c r="G333" s="845">
        <v>1.3333299999999999E-2</v>
      </c>
      <c r="H333" s="843">
        <f ca="1">VLOOKUP(C333,BASE!$A:$E,5,0)</f>
        <v>38.268000000000001</v>
      </c>
      <c r="I333" s="1144">
        <f t="shared" ca="1" si="14"/>
        <v>0.51</v>
      </c>
    </row>
    <row r="334" spans="1:9">
      <c r="A334" s="78"/>
      <c r="B334" s="1153" t="s">
        <v>44291</v>
      </c>
      <c r="I334" s="644"/>
    </row>
    <row r="335" spans="1:9">
      <c r="B335" s="966"/>
      <c r="C335" s="1154"/>
      <c r="I335" s="644"/>
    </row>
    <row r="336" spans="1:9">
      <c r="B336" s="966"/>
      <c r="I336" s="644"/>
    </row>
    <row r="337" spans="1:9" ht="15" thickBot="1">
      <c r="B337" s="966"/>
      <c r="I337" s="644"/>
    </row>
    <row r="338" spans="1:9" ht="15" thickTop="1">
      <c r="B338" s="1146"/>
      <c r="C338" s="846"/>
      <c r="D338" s="846"/>
      <c r="E338" s="846"/>
      <c r="F338" s="847"/>
      <c r="G338" s="846"/>
      <c r="H338" s="848"/>
      <c r="I338" s="1147"/>
    </row>
    <row r="339" spans="1:9">
      <c r="A339" s="78"/>
      <c r="B339" s="965" t="s">
        <v>44320</v>
      </c>
      <c r="C339" s="849" t="s">
        <v>2</v>
      </c>
      <c r="D339" s="850" t="s">
        <v>160</v>
      </c>
      <c r="E339" s="850" t="s">
        <v>3</v>
      </c>
      <c r="F339" s="851" t="s">
        <v>164</v>
      </c>
      <c r="G339" s="849" t="s">
        <v>9071</v>
      </c>
      <c r="H339" s="849" t="s">
        <v>10537</v>
      </c>
      <c r="I339" s="1148" t="s">
        <v>4</v>
      </c>
    </row>
    <row r="340" spans="1:9" ht="24">
      <c r="A340" s="78"/>
      <c r="B340" s="1149" t="s">
        <v>12072</v>
      </c>
      <c r="C340" s="853" t="s">
        <v>43506</v>
      </c>
      <c r="D340" s="852" t="s">
        <v>181</v>
      </c>
      <c r="E340" s="852" t="s">
        <v>40169</v>
      </c>
      <c r="F340" s="854" t="s">
        <v>5</v>
      </c>
      <c r="G340" s="855">
        <v>1</v>
      </c>
      <c r="H340" s="856">
        <f ca="1">SUM(I341:I348)</f>
        <v>468.35</v>
      </c>
      <c r="I340" s="1150">
        <f ca="1">H340*G340</f>
        <v>468.35</v>
      </c>
    </row>
    <row r="341" spans="1:9">
      <c r="A341" s="78"/>
      <c r="B341" s="1142" t="s">
        <v>12073</v>
      </c>
      <c r="C341" s="843" t="s">
        <v>11983</v>
      </c>
      <c r="D341" s="842" t="str">
        <f ca="1">VLOOKUP(C341,BASE!$A:$E,2,0)</f>
        <v>SICRO3-I</v>
      </c>
      <c r="E341" s="842" t="str">
        <f ca="1">VLOOKUP(C341,BASE!$A:$E,3,0)</f>
        <v>CAMINHÃO GUINDAUTO COM CAPACIDADE DE ELEVAÇÃO DE 6,2 T E CARROCERIA DE 7 T - 136 KW</v>
      </c>
      <c r="F341" s="844" t="str">
        <f ca="1">VLOOKUP(C341,BASE!$A:$E,4,0)</f>
        <v>H</v>
      </c>
      <c r="G341" s="845">
        <v>0.73721000000000003</v>
      </c>
      <c r="H341" s="843">
        <f ca="1">VLOOKUP(C341,BASE!$A:$E,5,0)</f>
        <v>321.60590000000002</v>
      </c>
      <c r="I341" s="1144">
        <f t="shared" ref="I341:I348" ca="1" si="16">ROUND(H341*G341,2)</f>
        <v>237.09</v>
      </c>
    </row>
    <row r="342" spans="1:9" ht="25.5" customHeight="1">
      <c r="A342" s="78"/>
      <c r="B342" s="1142" t="s">
        <v>12073</v>
      </c>
      <c r="C342" s="843" t="s">
        <v>17046</v>
      </c>
      <c r="D342" s="842" t="str">
        <f ca="1">VLOOKUP(C342,BASE!$A:$E,2,0)</f>
        <v>SICRO3-I</v>
      </c>
      <c r="E342" s="842" t="str">
        <f ca="1">VLOOKUP(C342,BASE!$A:$E,3,0)</f>
        <v>SERVENTE</v>
      </c>
      <c r="F342" s="844" t="str">
        <f ca="1">VLOOKUP(C342,BASE!$A:$E,4,0)</f>
        <v>H</v>
      </c>
      <c r="G342" s="845">
        <v>2</v>
      </c>
      <c r="H342" s="843">
        <f ca="1">VLOOKUP(C342,BASE!$A:$E,5,0)</f>
        <v>21.634</v>
      </c>
      <c r="I342" s="1144">
        <f t="shared" ca="1" si="16"/>
        <v>43.27</v>
      </c>
    </row>
    <row r="343" spans="1:9">
      <c r="A343" s="78"/>
      <c r="B343" s="1142" t="s">
        <v>12073</v>
      </c>
      <c r="C343" s="843" t="s">
        <v>16547</v>
      </c>
      <c r="D343" s="842" t="str">
        <f ca="1">VLOOKUP(C343,BASE!$A:$E,2,0)</f>
        <v>SICRO3-I</v>
      </c>
      <c r="E343" s="842" t="str">
        <f ca="1">VLOOKUP(C343,BASE!$A:$E,3,0)</f>
        <v>DESMOLDANTE PARA FÔRMAS METÁLICAS</v>
      </c>
      <c r="F343" s="844" t="str">
        <f ca="1">VLOOKUP(C343,BASE!$A:$E,4,0)</f>
        <v>L</v>
      </c>
      <c r="G343" s="845">
        <v>0.13474</v>
      </c>
      <c r="H343" s="843">
        <f ca="1">VLOOKUP(C343,BASE!$A:$E,5,0)</f>
        <v>17.111999999999998</v>
      </c>
      <c r="I343" s="1144">
        <f t="shared" ca="1" si="16"/>
        <v>2.31</v>
      </c>
    </row>
    <row r="344" spans="1:9">
      <c r="A344" s="78"/>
      <c r="B344" s="1142" t="s">
        <v>12073</v>
      </c>
      <c r="C344" s="843" t="s">
        <v>16300</v>
      </c>
      <c r="D344" s="842" t="str">
        <f ca="1">VLOOKUP(C344,BASE!$A:$E,2,0)</f>
        <v>SICRO3-I</v>
      </c>
      <c r="E344" s="842" t="str">
        <f ca="1">VLOOKUP(C344,BASE!$A:$E,3,0)</f>
        <v>LIGAÇÃO TIPO BARRA CHATA EM AÇO GALVANIZADO PARA CONTENÇÃO - L = 45 MM E E = 4 MM</v>
      </c>
      <c r="F344" s="844" t="str">
        <f ca="1">VLOOKUP(C344,BASE!$A:$E,4,0)</f>
        <v>KG</v>
      </c>
      <c r="G344" s="845">
        <v>8.6419800000000002</v>
      </c>
      <c r="H344" s="843">
        <f ca="1">VLOOKUP(C344,BASE!$A:$E,5,0)</f>
        <v>16.804500000000001</v>
      </c>
      <c r="I344" s="1144">
        <f t="shared" ca="1" si="16"/>
        <v>145.22</v>
      </c>
    </row>
    <row r="345" spans="1:9">
      <c r="A345" s="78"/>
      <c r="B345" s="1142" t="s">
        <v>12073</v>
      </c>
      <c r="C345" s="843" t="s">
        <v>16299</v>
      </c>
      <c r="D345" s="842" t="str">
        <f ca="1">VLOOKUP(C345,BASE!$A:$E,2,0)</f>
        <v>SICRO3-I</v>
      </c>
      <c r="E345" s="842" t="str">
        <f ca="1">VLOOKUP(C345,BASE!$A:$E,3,0)</f>
        <v>PARAFUSO DE CABEÇA SEXTAVADA EM AÇO GALVANIZADO, CLASSE 8.8 - D = 12 MM (M12) E C = 30 MM</v>
      </c>
      <c r="F345" s="844" t="str">
        <f ca="1">VLOOKUP(C345,BASE!$A:$E,4,0)</f>
        <v>UN</v>
      </c>
      <c r="G345" s="845">
        <v>13</v>
      </c>
      <c r="H345" s="843">
        <f ca="1">VLOOKUP(C345,BASE!$A:$E,5,0)</f>
        <v>2.1515</v>
      </c>
      <c r="I345" s="1144">
        <f t="shared" ca="1" si="16"/>
        <v>27.97</v>
      </c>
    </row>
    <row r="346" spans="1:9">
      <c r="A346" s="78"/>
      <c r="B346" s="1142" t="s">
        <v>12073</v>
      </c>
      <c r="C346" s="843" t="s">
        <v>16298</v>
      </c>
      <c r="D346" s="842" t="str">
        <f ca="1">VLOOKUP(C346,BASE!$A:$E,2,0)</f>
        <v>SICRO3-I</v>
      </c>
      <c r="E346" s="842" t="str">
        <f ca="1">VLOOKUP(C346,BASE!$A:$E,3,0)</f>
        <v>PORCA SEXTAVADA EM AÇO GALVANIZADO PARA PARAFUSO - D = 12 MM (M12)</v>
      </c>
      <c r="F346" s="844" t="str">
        <f ca="1">VLOOKUP(C346,BASE!$A:$E,4,0)</f>
        <v>UN</v>
      </c>
      <c r="G346" s="845">
        <v>13</v>
      </c>
      <c r="H346" s="843">
        <f ca="1">VLOOKUP(C346,BASE!$A:$E,5,0)</f>
        <v>0.68640000000000001</v>
      </c>
      <c r="I346" s="1144">
        <f t="shared" ca="1" si="16"/>
        <v>8.92</v>
      </c>
    </row>
    <row r="347" spans="1:9">
      <c r="A347" s="78"/>
      <c r="B347" s="1142" t="s">
        <v>12073</v>
      </c>
      <c r="C347" s="843">
        <v>1100657</v>
      </c>
      <c r="D347" s="842" t="str">
        <f ca="1">VLOOKUP(C347,BASE!$A:$E,2,0)</f>
        <v>SICRO 3</v>
      </c>
      <c r="E347" s="842" t="str">
        <f ca="1">VLOOKUP(C347,BASE!$A:$E,3,0)</f>
        <v>ADENSAMENTO DE CONCRETO POR VIBRADOR DE IMERSÃO</v>
      </c>
      <c r="F347" s="844" t="str">
        <f ca="1">VLOOKUP(C347,BASE!$A:$E,4,0)</f>
        <v>M³</v>
      </c>
      <c r="G347" s="845">
        <v>1</v>
      </c>
      <c r="H347" s="843">
        <f ca="1">VLOOKUP(C347,BASE!$A:$E,5,0)</f>
        <v>3.42</v>
      </c>
      <c r="I347" s="1144">
        <f t="shared" ca="1" si="16"/>
        <v>3.42</v>
      </c>
    </row>
    <row r="348" spans="1:9">
      <c r="A348" s="78"/>
      <c r="B348" s="1142" t="s">
        <v>12073</v>
      </c>
      <c r="C348" s="843" t="s">
        <v>16300</v>
      </c>
      <c r="D348" s="842" t="str">
        <f ca="1">VLOOKUP(C348,BASE!$A:$E,2,0)</f>
        <v>SICRO3-I</v>
      </c>
      <c r="E348" s="842" t="str">
        <f ca="1">VLOOKUP(C348,BASE!$A:$E,3,0)</f>
        <v>LIGAÇÃO TIPO BARRA CHATA EM AÇO GALVANIZADO PARA CONTENÇÃO - L = 45 MM E E = 4 MM</v>
      </c>
      <c r="F348" s="844" t="str">
        <f ca="1">VLOOKUP(C348,BASE!$A:$E,4,0)</f>
        <v>KG</v>
      </c>
      <c r="G348" s="845">
        <v>8.6400000000000001E-3</v>
      </c>
      <c r="H348" s="843">
        <f ca="1">VLOOKUP(C348,BASE!$A:$E,5,0)</f>
        <v>16.804500000000001</v>
      </c>
      <c r="I348" s="1144">
        <f t="shared" ca="1" si="16"/>
        <v>0.15</v>
      </c>
    </row>
    <row r="349" spans="1:9">
      <c r="A349" s="78"/>
      <c r="B349" s="1153" t="s">
        <v>44346</v>
      </c>
      <c r="I349" s="644"/>
    </row>
    <row r="350" spans="1:9" ht="15" thickBot="1">
      <c r="B350" s="966"/>
      <c r="C350" s="1154"/>
      <c r="I350" s="644"/>
    </row>
    <row r="351" spans="1:9" ht="15" thickTop="1">
      <c r="B351" s="1146"/>
      <c r="C351" s="846"/>
      <c r="D351" s="846"/>
      <c r="E351" s="846"/>
      <c r="F351" s="847"/>
      <c r="G351" s="846"/>
      <c r="H351" s="848"/>
      <c r="I351" s="1147"/>
    </row>
    <row r="352" spans="1:9">
      <c r="A352" s="78"/>
      <c r="B352" s="965" t="s">
        <v>44345</v>
      </c>
      <c r="C352" s="849" t="s">
        <v>2</v>
      </c>
      <c r="D352" s="850" t="s">
        <v>160</v>
      </c>
      <c r="E352" s="850" t="s">
        <v>3</v>
      </c>
      <c r="F352" s="851" t="s">
        <v>164</v>
      </c>
      <c r="G352" s="849" t="s">
        <v>9071</v>
      </c>
      <c r="H352" s="849" t="s">
        <v>10537</v>
      </c>
      <c r="I352" s="1148" t="s">
        <v>4</v>
      </c>
    </row>
    <row r="353" spans="1:9" ht="24">
      <c r="A353" s="78"/>
      <c r="B353" s="1149" t="s">
        <v>12072</v>
      </c>
      <c r="C353" s="853" t="s">
        <v>43507</v>
      </c>
      <c r="D353" s="852" t="s">
        <v>181</v>
      </c>
      <c r="E353" s="852" t="s">
        <v>40169</v>
      </c>
      <c r="F353" s="854" t="s">
        <v>5</v>
      </c>
      <c r="G353" s="855">
        <v>1</v>
      </c>
      <c r="H353" s="856">
        <f ca="1">SUM(I354:I361)</f>
        <v>647.77999999999986</v>
      </c>
      <c r="I353" s="1150">
        <f ca="1">H353*G353</f>
        <v>647.77999999999986</v>
      </c>
    </row>
    <row r="354" spans="1:9">
      <c r="A354" s="78"/>
      <c r="B354" s="1142" t="s">
        <v>12073</v>
      </c>
      <c r="C354" s="843" t="s">
        <v>11983</v>
      </c>
      <c r="D354" s="842" t="str">
        <f ca="1">VLOOKUP(C354,BASE!$A:$E,2,0)</f>
        <v>SICRO3-I</v>
      </c>
      <c r="E354" s="842" t="str">
        <f ca="1">VLOOKUP(C354,BASE!$A:$E,3,0)</f>
        <v>CAMINHÃO GUINDAUTO COM CAPACIDADE DE ELEVAÇÃO DE 6,2 T E CARROCERIA DE 7 T - 136 KW</v>
      </c>
      <c r="F354" s="844" t="str">
        <f ca="1">VLOOKUP(C354,BASE!$A:$E,4,0)</f>
        <v>H</v>
      </c>
      <c r="G354" s="845">
        <v>0.73721000000000003</v>
      </c>
      <c r="H354" s="843">
        <f ca="1">VLOOKUP(C354,BASE!$A:$E,5,0)</f>
        <v>321.60590000000002</v>
      </c>
      <c r="I354" s="1144">
        <f t="shared" ref="I354:I361" ca="1" si="17">ROUND(H354*G354,2)</f>
        <v>237.09</v>
      </c>
    </row>
    <row r="355" spans="1:9" ht="25.5" customHeight="1">
      <c r="A355" s="78"/>
      <c r="B355" s="1142" t="s">
        <v>12073</v>
      </c>
      <c r="C355" s="843" t="s">
        <v>17046</v>
      </c>
      <c r="D355" s="842" t="str">
        <f ca="1">VLOOKUP(C355,BASE!$A:$E,2,0)</f>
        <v>SICRO3-I</v>
      </c>
      <c r="E355" s="842" t="str">
        <f ca="1">VLOOKUP(C355,BASE!$A:$E,3,0)</f>
        <v>SERVENTE</v>
      </c>
      <c r="F355" s="844" t="str">
        <f ca="1">VLOOKUP(C355,BASE!$A:$E,4,0)</f>
        <v>H</v>
      </c>
      <c r="G355" s="845">
        <v>2</v>
      </c>
      <c r="H355" s="843">
        <f ca="1">VLOOKUP(C355,BASE!$A:$E,5,0)</f>
        <v>21.634</v>
      </c>
      <c r="I355" s="1144">
        <f t="shared" ca="1" si="17"/>
        <v>43.27</v>
      </c>
    </row>
    <row r="356" spans="1:9">
      <c r="A356" s="78"/>
      <c r="B356" s="1142" t="s">
        <v>12073</v>
      </c>
      <c r="C356" s="843" t="s">
        <v>16547</v>
      </c>
      <c r="D356" s="842" t="str">
        <f ca="1">VLOOKUP(C356,BASE!$A:$E,2,0)</f>
        <v>SICRO3-I</v>
      </c>
      <c r="E356" s="842" t="str">
        <f ca="1">VLOOKUP(C356,BASE!$A:$E,3,0)</f>
        <v>DESMOLDANTE PARA FÔRMAS METÁLICAS</v>
      </c>
      <c r="F356" s="844" t="str">
        <f ca="1">VLOOKUP(C356,BASE!$A:$E,4,0)</f>
        <v>L</v>
      </c>
      <c r="G356" s="845">
        <v>0.13474</v>
      </c>
      <c r="H356" s="843">
        <f ca="1">VLOOKUP(C356,BASE!$A:$E,5,0)</f>
        <v>17.111999999999998</v>
      </c>
      <c r="I356" s="1144">
        <f t="shared" ca="1" si="17"/>
        <v>2.31</v>
      </c>
    </row>
    <row r="357" spans="1:9">
      <c r="A357" s="78"/>
      <c r="B357" s="1142" t="s">
        <v>12073</v>
      </c>
      <c r="C357" s="843" t="s">
        <v>16300</v>
      </c>
      <c r="D357" s="842" t="str">
        <f ca="1">VLOOKUP(C357,BASE!$A:$E,2,0)</f>
        <v>SICRO3-I</v>
      </c>
      <c r="E357" s="842" t="str">
        <f ca="1">VLOOKUP(C357,BASE!$A:$E,3,0)</f>
        <v>LIGAÇÃO TIPO BARRA CHATA EM AÇO GALVANIZADO PARA CONTENÇÃO - L = 45 MM E E = 4 MM</v>
      </c>
      <c r="F357" s="844" t="str">
        <f ca="1">VLOOKUP(C357,BASE!$A:$E,4,0)</f>
        <v>KG</v>
      </c>
      <c r="G357" s="845">
        <v>17.283950000000001</v>
      </c>
      <c r="H357" s="843">
        <f ca="1">VLOOKUP(C357,BASE!$A:$E,5,0)</f>
        <v>16.804500000000001</v>
      </c>
      <c r="I357" s="1144">
        <f t="shared" ca="1" si="17"/>
        <v>290.45</v>
      </c>
    </row>
    <row r="358" spans="1:9">
      <c r="A358" s="78"/>
      <c r="B358" s="1142" t="s">
        <v>12073</v>
      </c>
      <c r="C358" s="843" t="s">
        <v>16299</v>
      </c>
      <c r="D358" s="842" t="str">
        <f ca="1">VLOOKUP(C358,BASE!$A:$E,2,0)</f>
        <v>SICRO3-I</v>
      </c>
      <c r="E358" s="842" t="str">
        <f ca="1">VLOOKUP(C358,BASE!$A:$E,3,0)</f>
        <v>PARAFUSO DE CABEÇA SEXTAVADA EM AÇO GALVANIZADO, CLASSE 8.8 - D = 12 MM (M12) E C = 30 MM</v>
      </c>
      <c r="F358" s="844" t="str">
        <f ca="1">VLOOKUP(C358,BASE!$A:$E,4,0)</f>
        <v>UN</v>
      </c>
      <c r="G358" s="845">
        <v>25</v>
      </c>
      <c r="H358" s="843">
        <f ca="1">VLOOKUP(C358,BASE!$A:$E,5,0)</f>
        <v>2.1515</v>
      </c>
      <c r="I358" s="1144">
        <f t="shared" ca="1" si="17"/>
        <v>53.79</v>
      </c>
    </row>
    <row r="359" spans="1:9">
      <c r="A359" s="78"/>
      <c r="B359" s="1142" t="s">
        <v>12073</v>
      </c>
      <c r="C359" s="843" t="s">
        <v>16298</v>
      </c>
      <c r="D359" s="842" t="str">
        <f ca="1">VLOOKUP(C359,BASE!$A:$E,2,0)</f>
        <v>SICRO3-I</v>
      </c>
      <c r="E359" s="842" t="str">
        <f ca="1">VLOOKUP(C359,BASE!$A:$E,3,0)</f>
        <v>PORCA SEXTAVADA EM AÇO GALVANIZADO PARA PARAFUSO - D = 12 MM (M12)</v>
      </c>
      <c r="F359" s="844" t="str">
        <f ca="1">VLOOKUP(C359,BASE!$A:$E,4,0)</f>
        <v>UN</v>
      </c>
      <c r="G359" s="845">
        <v>25</v>
      </c>
      <c r="H359" s="843">
        <f ca="1">VLOOKUP(C359,BASE!$A:$E,5,0)</f>
        <v>0.68640000000000001</v>
      </c>
      <c r="I359" s="1144">
        <f t="shared" ca="1" si="17"/>
        <v>17.16</v>
      </c>
    </row>
    <row r="360" spans="1:9">
      <c r="A360" s="78"/>
      <c r="B360" s="1142" t="s">
        <v>12073</v>
      </c>
      <c r="C360" s="843">
        <v>1100657</v>
      </c>
      <c r="D360" s="842" t="str">
        <f ca="1">VLOOKUP(C360,BASE!$A:$E,2,0)</f>
        <v>SICRO 3</v>
      </c>
      <c r="E360" s="842" t="str">
        <f ca="1">VLOOKUP(C360,BASE!$A:$E,3,0)</f>
        <v>ADENSAMENTO DE CONCRETO POR VIBRADOR DE IMERSÃO</v>
      </c>
      <c r="F360" s="844" t="str">
        <f ca="1">VLOOKUP(C360,BASE!$A:$E,4,0)</f>
        <v>M³</v>
      </c>
      <c r="G360" s="845">
        <v>1</v>
      </c>
      <c r="H360" s="843">
        <f ca="1">VLOOKUP(C360,BASE!$A:$E,5,0)</f>
        <v>3.42</v>
      </c>
      <c r="I360" s="1144">
        <f t="shared" ca="1" si="17"/>
        <v>3.42</v>
      </c>
    </row>
    <row r="361" spans="1:9">
      <c r="A361" s="78"/>
      <c r="B361" s="1142" t="s">
        <v>12073</v>
      </c>
      <c r="C361" s="843" t="s">
        <v>16300</v>
      </c>
      <c r="D361" s="842" t="str">
        <f ca="1">VLOOKUP(C361,BASE!$A:$E,2,0)</f>
        <v>SICRO3-I</v>
      </c>
      <c r="E361" s="842" t="str">
        <f ca="1">VLOOKUP(C361,BASE!$A:$E,3,0)</f>
        <v>LIGAÇÃO TIPO BARRA CHATA EM AÇO GALVANIZADO PARA CONTENÇÃO - L = 45 MM E E = 4 MM</v>
      </c>
      <c r="F361" s="844" t="str">
        <f ca="1">VLOOKUP(C361,BASE!$A:$E,4,0)</f>
        <v>KG</v>
      </c>
      <c r="G361" s="845">
        <f>0.01728</f>
        <v>1.728E-2</v>
      </c>
      <c r="H361" s="843">
        <f ca="1">VLOOKUP(C361,BASE!$A:$E,5,0)</f>
        <v>16.804500000000001</v>
      </c>
      <c r="I361" s="1144">
        <f t="shared" ca="1" si="17"/>
        <v>0.28999999999999998</v>
      </c>
    </row>
    <row r="362" spans="1:9">
      <c r="A362" s="78"/>
      <c r="B362" s="1153" t="s">
        <v>44347</v>
      </c>
      <c r="I362" s="644"/>
    </row>
    <row r="363" spans="1:9" ht="15" thickBot="1">
      <c r="B363" s="967"/>
      <c r="C363" s="1155"/>
      <c r="D363" s="645"/>
      <c r="E363" s="646"/>
      <c r="F363" s="645"/>
      <c r="G363" s="647"/>
      <c r="H363" s="648"/>
      <c r="I363" s="649"/>
    </row>
    <row r="364" spans="1:9">
      <c r="B364" s="965" t="s">
        <v>45465</v>
      </c>
      <c r="C364" s="849" t="s">
        <v>2</v>
      </c>
      <c r="D364" s="850" t="s">
        <v>160</v>
      </c>
      <c r="E364" s="850" t="s">
        <v>3</v>
      </c>
      <c r="F364" s="851" t="s">
        <v>164</v>
      </c>
      <c r="G364" s="849" t="s">
        <v>9071</v>
      </c>
      <c r="H364" s="849" t="s">
        <v>10537</v>
      </c>
      <c r="I364" s="1148" t="s">
        <v>4</v>
      </c>
    </row>
    <row r="365" spans="1:9">
      <c r="B365" s="1149" t="s">
        <v>12072</v>
      </c>
      <c r="C365" s="853" t="s">
        <v>43508</v>
      </c>
      <c r="D365" s="852" t="s">
        <v>181</v>
      </c>
      <c r="E365" s="852" t="s">
        <v>6512</v>
      </c>
      <c r="F365" s="854" t="s">
        <v>28</v>
      </c>
      <c r="G365" s="855">
        <v>1</v>
      </c>
      <c r="H365" s="856">
        <f>SUM(I366:I367)</f>
        <v>39.799999999999997</v>
      </c>
      <c r="I365" s="1150">
        <f>H365*G365</f>
        <v>39.799999999999997</v>
      </c>
    </row>
    <row r="366" spans="1:9">
      <c r="B366" s="1142" t="s">
        <v>12073</v>
      </c>
      <c r="C366" s="843" t="s">
        <v>45466</v>
      </c>
      <c r="D366" s="842" t="s">
        <v>45467</v>
      </c>
      <c r="E366" s="842" t="s">
        <v>6512</v>
      </c>
      <c r="F366" s="844" t="s">
        <v>28</v>
      </c>
      <c r="G366" s="845">
        <v>1</v>
      </c>
      <c r="H366" s="1133">
        <f>38.97*1.0214</f>
        <v>39.803958000000002</v>
      </c>
      <c r="I366" s="1144">
        <f t="shared" ref="I366" si="18">ROUND(H366*G366,2)</f>
        <v>39.799999999999997</v>
      </c>
    </row>
    <row r="367" spans="1:9">
      <c r="B367" s="1142"/>
      <c r="C367" s="843"/>
      <c r="D367" s="842"/>
      <c r="E367" s="842"/>
      <c r="F367" s="844"/>
      <c r="G367" s="845"/>
      <c r="H367" s="843"/>
      <c r="I367" s="1144"/>
    </row>
    <row r="368" spans="1:9">
      <c r="B368" s="1153" t="s">
        <v>45468</v>
      </c>
    </row>
    <row r="371" spans="2:9">
      <c r="B371" s="965" t="s">
        <v>45469</v>
      </c>
      <c r="C371" s="849" t="s">
        <v>2</v>
      </c>
      <c r="D371" s="850" t="s">
        <v>160</v>
      </c>
      <c r="E371" s="850" t="s">
        <v>3</v>
      </c>
      <c r="F371" s="851" t="s">
        <v>164</v>
      </c>
      <c r="G371" s="849" t="s">
        <v>9071</v>
      </c>
      <c r="H371" s="849" t="s">
        <v>10537</v>
      </c>
      <c r="I371" s="1148" t="s">
        <v>4</v>
      </c>
    </row>
    <row r="372" spans="2:9">
      <c r="B372" s="1149" t="s">
        <v>12072</v>
      </c>
      <c r="C372" s="853" t="s">
        <v>43509</v>
      </c>
      <c r="D372" s="852" t="s">
        <v>181</v>
      </c>
      <c r="E372" s="852" t="s">
        <v>6514</v>
      </c>
      <c r="F372" s="854" t="s">
        <v>28</v>
      </c>
      <c r="G372" s="855">
        <v>1</v>
      </c>
      <c r="H372" s="856">
        <f>SUM(I373:I374)</f>
        <v>117.97</v>
      </c>
      <c r="I372" s="1150">
        <f>H372*G372</f>
        <v>117.97</v>
      </c>
    </row>
    <row r="373" spans="2:9">
      <c r="B373" s="1142" t="s">
        <v>12073</v>
      </c>
      <c r="C373" s="843" t="s">
        <v>45471</v>
      </c>
      <c r="D373" s="842" t="s">
        <v>45467</v>
      </c>
      <c r="E373" s="842" t="s">
        <v>45470</v>
      </c>
      <c r="F373" s="844" t="s">
        <v>28</v>
      </c>
      <c r="G373" s="845">
        <v>1</v>
      </c>
      <c r="H373" s="1133">
        <f>115.4952*1.0214</f>
        <v>117.96679728000001</v>
      </c>
      <c r="I373" s="1144">
        <f t="shared" ref="I373" si="19">ROUND(H373*G373,2)</f>
        <v>117.97</v>
      </c>
    </row>
    <row r="374" spans="2:9">
      <c r="B374" s="1142"/>
      <c r="C374" s="843"/>
      <c r="D374" s="842"/>
      <c r="E374" s="842"/>
      <c r="F374" s="844"/>
      <c r="G374" s="845"/>
      <c r="H374" s="843"/>
      <c r="I374" s="1144"/>
    </row>
    <row r="375" spans="2:9">
      <c r="B375" s="1153" t="s">
        <v>45473</v>
      </c>
    </row>
    <row r="378" spans="2:9">
      <c r="B378" s="965" t="s">
        <v>45472</v>
      </c>
      <c r="C378" s="849" t="s">
        <v>2</v>
      </c>
      <c r="D378" s="850" t="s">
        <v>160</v>
      </c>
      <c r="E378" s="850" t="s">
        <v>3</v>
      </c>
      <c r="F378" s="851" t="s">
        <v>164</v>
      </c>
      <c r="G378" s="849" t="s">
        <v>9071</v>
      </c>
      <c r="H378" s="849" t="s">
        <v>10537</v>
      </c>
      <c r="I378" s="1148" t="s">
        <v>4</v>
      </c>
    </row>
    <row r="379" spans="2:9">
      <c r="B379" s="1149" t="s">
        <v>12072</v>
      </c>
      <c r="C379" s="853" t="s">
        <v>43510</v>
      </c>
      <c r="D379" s="852" t="s">
        <v>181</v>
      </c>
      <c r="E379" s="852" t="s">
        <v>6513</v>
      </c>
      <c r="F379" s="854" t="s">
        <v>28</v>
      </c>
      <c r="G379" s="855">
        <v>1</v>
      </c>
      <c r="H379" s="856">
        <f>SUM(I380:I381)</f>
        <v>184.52</v>
      </c>
      <c r="I379" s="1150">
        <f>H379*G379</f>
        <v>184.52</v>
      </c>
    </row>
    <row r="380" spans="2:9">
      <c r="B380" s="1142" t="s">
        <v>12073</v>
      </c>
      <c r="C380" s="843" t="s">
        <v>45475</v>
      </c>
      <c r="D380" s="842" t="s">
        <v>45467</v>
      </c>
      <c r="E380" s="842" t="s">
        <v>45474</v>
      </c>
      <c r="F380" s="844" t="s">
        <v>28</v>
      </c>
      <c r="G380" s="845">
        <v>1</v>
      </c>
      <c r="H380" s="1133">
        <f>180.6559*1.0214</f>
        <v>184.52193626000002</v>
      </c>
      <c r="I380" s="1144">
        <f t="shared" ref="I380" si="20">ROUND(H380*G380,2)</f>
        <v>184.52</v>
      </c>
    </row>
    <row r="381" spans="2:9">
      <c r="B381" s="1142"/>
      <c r="C381" s="843"/>
      <c r="D381" s="842"/>
      <c r="E381" s="842"/>
      <c r="F381" s="844"/>
      <c r="G381" s="845"/>
      <c r="H381" s="843"/>
      <c r="I381" s="1144"/>
    </row>
    <row r="382" spans="2:9">
      <c r="B382" s="1153" t="s">
        <v>45476</v>
      </c>
    </row>
    <row r="385" spans="2:9">
      <c r="B385" s="965" t="s">
        <v>45477</v>
      </c>
      <c r="C385" s="849" t="s">
        <v>2</v>
      </c>
      <c r="D385" s="850" t="s">
        <v>160</v>
      </c>
      <c r="E385" s="850" t="s">
        <v>3</v>
      </c>
      <c r="F385" s="851" t="s">
        <v>164</v>
      </c>
      <c r="G385" s="849" t="s">
        <v>9071</v>
      </c>
      <c r="H385" s="849" t="s">
        <v>10537</v>
      </c>
      <c r="I385" s="1148" t="s">
        <v>4</v>
      </c>
    </row>
    <row r="386" spans="2:9">
      <c r="B386" s="1149" t="s">
        <v>12072</v>
      </c>
      <c r="C386" s="853" t="s">
        <v>43511</v>
      </c>
      <c r="D386" s="852" t="s">
        <v>181</v>
      </c>
      <c r="E386" s="852" t="s">
        <v>6515</v>
      </c>
      <c r="F386" s="854" t="s">
        <v>28</v>
      </c>
      <c r="G386" s="855">
        <v>1</v>
      </c>
      <c r="H386" s="856">
        <f>SUM(I387:I388)</f>
        <v>102.84</v>
      </c>
      <c r="I386" s="1150">
        <f>H386*G386</f>
        <v>102.84</v>
      </c>
    </row>
    <row r="387" spans="2:9">
      <c r="B387" s="1142" t="s">
        <v>12073</v>
      </c>
      <c r="C387" s="843" t="s">
        <v>45478</v>
      </c>
      <c r="D387" s="842" t="s">
        <v>45467</v>
      </c>
      <c r="E387" s="842" t="s">
        <v>45479</v>
      </c>
      <c r="F387" s="844" t="s">
        <v>28</v>
      </c>
      <c r="G387" s="845">
        <v>1</v>
      </c>
      <c r="H387" s="1133">
        <f>100.6892*1.0214</f>
        <v>102.84394888000001</v>
      </c>
      <c r="I387" s="1144">
        <f t="shared" ref="I387" si="21">ROUND(H387*G387,2)</f>
        <v>102.84</v>
      </c>
    </row>
    <row r="388" spans="2:9">
      <c r="B388" s="1142"/>
      <c r="C388" s="843"/>
      <c r="D388" s="842"/>
      <c r="E388" s="842"/>
      <c r="F388" s="844"/>
      <c r="G388" s="845"/>
      <c r="H388" s="843"/>
      <c r="I388" s="1144"/>
    </row>
    <row r="389" spans="2:9">
      <c r="B389" s="1153" t="s">
        <v>45480</v>
      </c>
    </row>
  </sheetData>
  <autoFilter ref="I1:I79" xr:uid="{00000000-0009-0000-0000-000007000000}"/>
  <mergeCells count="27">
    <mergeCell ref="G88:H88"/>
    <mergeCell ref="G96:H96"/>
    <mergeCell ref="G50:H50"/>
    <mergeCell ref="G42:H42"/>
    <mergeCell ref="G28:H28"/>
    <mergeCell ref="F8:G8"/>
    <mergeCell ref="B10:I10"/>
    <mergeCell ref="G16:H16"/>
    <mergeCell ref="G22:H22"/>
    <mergeCell ref="G70:H70"/>
    <mergeCell ref="G27:H27"/>
    <mergeCell ref="G108:H108"/>
    <mergeCell ref="B2:I2"/>
    <mergeCell ref="I3:I4"/>
    <mergeCell ref="B5:E5"/>
    <mergeCell ref="F5:G5"/>
    <mergeCell ref="I5:I6"/>
    <mergeCell ref="B6:E6"/>
    <mergeCell ref="F6:G6"/>
    <mergeCell ref="F4:G4"/>
    <mergeCell ref="B3:E4"/>
    <mergeCell ref="B7:E7"/>
    <mergeCell ref="G60:H60"/>
    <mergeCell ref="I7:I8"/>
    <mergeCell ref="G78:H78"/>
    <mergeCell ref="F7:G7"/>
    <mergeCell ref="B8:E8"/>
  </mergeCells>
  <phoneticPr fontId="12" type="noConversion"/>
  <pageMargins left="0.78740157480314965" right="0.19685039370078741" top="0.59055118110236227" bottom="0.59055118110236227" header="0.31496062992125984" footer="0.31496062992125984"/>
  <pageSetup paperSize="9" scale="60" fitToHeight="0" orientation="landscape" r:id="rId1"/>
  <headerFooter>
    <oddFooter>&amp;CAvenida Barão Homem de Melo, 3280 – Bairro Estoril – Belo Horizonte – MG – CEP: 30494-080&amp;R&amp;P /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S23"/>
  <sheetViews>
    <sheetView showGridLines="0" view="pageBreakPreview" zoomScale="115" zoomScaleNormal="100" zoomScaleSheetLayoutView="115" workbookViewId="0">
      <selection activeCell="G25" sqref="G25"/>
    </sheetView>
  </sheetViews>
  <sheetFormatPr defaultColWidth="9.14453125" defaultRowHeight="14.25"/>
  <cols>
    <col min="1" max="1" width="3.2265625" style="348" customWidth="1"/>
    <col min="2" max="3" width="9.14453125" style="348"/>
    <col min="4" max="4" width="12.10546875" style="348" bestFit="1" customWidth="1"/>
    <col min="5" max="5" width="73.1796875" style="348" customWidth="1"/>
    <col min="6" max="6" width="9.4140625" style="348" customWidth="1"/>
    <col min="7" max="7" width="16.27734375" style="348" bestFit="1" customWidth="1"/>
    <col min="8" max="9" width="16.27734375" style="348" customWidth="1"/>
    <col min="10" max="10" width="19.37109375" style="348" customWidth="1"/>
    <col min="11" max="11" width="16.8125" style="348" customWidth="1"/>
    <col min="12" max="12" width="14.796875" style="348" customWidth="1"/>
    <col min="13" max="18" width="9.14453125" style="348"/>
    <col min="19" max="19" width="13.85546875" style="348" customWidth="1"/>
    <col min="20" max="16384" width="9.14453125" style="348"/>
  </cols>
  <sheetData>
    <row r="1" spans="2:19" ht="15" thickBot="1"/>
    <row r="2" spans="2:19" s="264" customFormat="1" ht="54.75" customHeight="1" thickBot="1">
      <c r="B2" s="284"/>
      <c r="C2" s="1645" t="s">
        <v>34588</v>
      </c>
      <c r="D2" s="1645"/>
      <c r="E2" s="1629" t="s">
        <v>12822</v>
      </c>
      <c r="F2" s="1629"/>
      <c r="G2" s="1629"/>
      <c r="H2" s="1629"/>
      <c r="I2" s="1629" t="s">
        <v>12823</v>
      </c>
      <c r="J2" s="1629">
        <v>45047</v>
      </c>
      <c r="K2" s="1630"/>
      <c r="L2" s="261"/>
    </row>
    <row r="3" spans="2:19">
      <c r="B3" s="1646" t="s">
        <v>12007</v>
      </c>
      <c r="C3" s="1647"/>
      <c r="D3" s="1647"/>
      <c r="E3" s="1647"/>
      <c r="F3" s="1647"/>
      <c r="G3" s="1647"/>
      <c r="H3" s="1647"/>
      <c r="I3" s="1647"/>
      <c r="J3" s="1647"/>
      <c r="K3" s="1648"/>
    </row>
    <row r="4" spans="2:19">
      <c r="B4" s="349" t="s">
        <v>1</v>
      </c>
      <c r="C4" s="350" t="s">
        <v>12006</v>
      </c>
      <c r="D4" s="350" t="s">
        <v>8</v>
      </c>
      <c r="E4" s="351" t="s">
        <v>11976</v>
      </c>
      <c r="F4" s="352" t="s">
        <v>9237</v>
      </c>
      <c r="G4" s="352" t="s">
        <v>11975</v>
      </c>
      <c r="H4" s="352" t="s">
        <v>11974</v>
      </c>
      <c r="I4" s="352"/>
      <c r="J4" s="352"/>
      <c r="K4" s="353" t="s">
        <v>11962</v>
      </c>
    </row>
    <row r="5" spans="2:19">
      <c r="B5" s="355">
        <v>1</v>
      </c>
      <c r="C5" s="362" t="e">
        <f>VLOOKUP(D5,#REF!,2,)</f>
        <v>#REF!</v>
      </c>
      <c r="D5" s="375">
        <v>4083</v>
      </c>
      <c r="E5" s="375" t="s">
        <v>12836</v>
      </c>
      <c r="F5" s="362" t="e">
        <f>VLOOKUP(D5,#REF!,4,)</f>
        <v>#REF!</v>
      </c>
      <c r="G5" s="363" t="e">
        <f>VLOOKUP(D5,#REF!,5,)</f>
        <v>#REF!</v>
      </c>
      <c r="H5" s="356">
        <v>3</v>
      </c>
      <c r="I5" s="356"/>
      <c r="J5" s="356"/>
      <c r="K5" s="353" t="e">
        <f>G5*H5</f>
        <v>#REF!</v>
      </c>
      <c r="S5" s="357"/>
    </row>
    <row r="6" spans="2:19" s="379" customFormat="1">
      <c r="B6" s="1649" t="s">
        <v>11996</v>
      </c>
      <c r="C6" s="1650"/>
      <c r="D6" s="1650"/>
      <c r="E6" s="1650"/>
      <c r="F6" s="1651"/>
      <c r="G6" s="376"/>
      <c r="H6" s="377"/>
      <c r="I6" s="377"/>
      <c r="J6" s="377"/>
      <c r="K6" s="378" t="e">
        <f>SUM(K5:K5)</f>
        <v>#REF!</v>
      </c>
    </row>
    <row r="7" spans="2:19">
      <c r="B7" s="1631" t="s">
        <v>11995</v>
      </c>
      <c r="C7" s="1632"/>
      <c r="D7" s="1632"/>
      <c r="E7" s="1632"/>
      <c r="F7" s="1632"/>
      <c r="G7" s="1632"/>
      <c r="H7" s="1632"/>
      <c r="I7" s="1632"/>
      <c r="J7" s="1632"/>
      <c r="K7" s="1633"/>
    </row>
    <row r="8" spans="2:19">
      <c r="B8" s="349" t="s">
        <v>1</v>
      </c>
      <c r="C8" s="350"/>
      <c r="D8" s="350"/>
      <c r="E8" s="351" t="s">
        <v>11976</v>
      </c>
      <c r="F8" s="352" t="s">
        <v>9237</v>
      </c>
      <c r="G8" s="352" t="s">
        <v>11975</v>
      </c>
      <c r="H8" s="352" t="s">
        <v>11974</v>
      </c>
      <c r="I8" s="352" t="s">
        <v>12824</v>
      </c>
      <c r="J8" s="352" t="s">
        <v>12825</v>
      </c>
      <c r="K8" s="353" t="s">
        <v>11962</v>
      </c>
    </row>
    <row r="9" spans="2:19">
      <c r="B9" s="355">
        <v>1</v>
      </c>
      <c r="C9" s="352" t="e">
        <f>VLOOKUP(D9,#REF!,2,)</f>
        <v>#REF!</v>
      </c>
      <c r="D9" s="351" t="s">
        <v>12826</v>
      </c>
      <c r="E9" s="362" t="e">
        <f>VLOOKUP(D9,#REF!,3,)</f>
        <v>#REF!</v>
      </c>
      <c r="F9" s="362" t="e">
        <f>VLOOKUP(D9,#REF!,4,)</f>
        <v>#REF!</v>
      </c>
      <c r="G9" s="359" t="e">
        <f>VLOOKUP(D9,#REF!,5,0)</f>
        <v>#REF!</v>
      </c>
      <c r="H9" s="356">
        <v>1</v>
      </c>
      <c r="I9" s="356">
        <v>8</v>
      </c>
      <c r="J9" s="356">
        <v>20</v>
      </c>
      <c r="K9" s="353" t="e">
        <f>(G9*H9*I9)/J9</f>
        <v>#REF!</v>
      </c>
    </row>
    <row r="10" spans="2:19" s="379" customFormat="1">
      <c r="B10" s="1649" t="s">
        <v>11978</v>
      </c>
      <c r="C10" s="1650"/>
      <c r="D10" s="1650"/>
      <c r="E10" s="1650"/>
      <c r="F10" s="1651"/>
      <c r="G10" s="376"/>
      <c r="H10" s="377"/>
      <c r="I10" s="377"/>
      <c r="J10" s="377"/>
      <c r="K10" s="378" t="e">
        <f>SUM(K9:K9)</f>
        <v>#REF!</v>
      </c>
    </row>
    <row r="11" spans="2:19">
      <c r="B11" s="1631" t="s">
        <v>12827</v>
      </c>
      <c r="C11" s="1632"/>
      <c r="D11" s="1632"/>
      <c r="E11" s="1632"/>
      <c r="F11" s="1632"/>
      <c r="G11" s="1632"/>
      <c r="H11" s="1632"/>
      <c r="I11" s="1632"/>
      <c r="J11" s="1632"/>
      <c r="K11" s="1633"/>
    </row>
    <row r="12" spans="2:19">
      <c r="B12" s="349" t="s">
        <v>1</v>
      </c>
      <c r="C12" s="350"/>
      <c r="D12" s="350"/>
      <c r="E12" s="351" t="s">
        <v>11976</v>
      </c>
      <c r="F12" s="352" t="s">
        <v>9237</v>
      </c>
      <c r="G12" s="352" t="s">
        <v>11975</v>
      </c>
      <c r="H12" s="352" t="s">
        <v>11974</v>
      </c>
      <c r="I12" s="352"/>
      <c r="J12" s="352"/>
      <c r="K12" s="353" t="s">
        <v>11962</v>
      </c>
    </row>
    <row r="13" spans="2:19">
      <c r="B13" s="358">
        <v>4</v>
      </c>
      <c r="C13" s="352" t="e">
        <f>VLOOKUP(D13,#REF!,2,)</f>
        <v>#REF!</v>
      </c>
      <c r="D13" s="351">
        <v>1600438</v>
      </c>
      <c r="E13" s="362" t="e">
        <f>VLOOKUP(D13,#REF!,3,)</f>
        <v>#REF!</v>
      </c>
      <c r="F13" s="362" t="e">
        <f>VLOOKUP(D13,#REF!,4,)</f>
        <v>#REF!</v>
      </c>
      <c r="G13" s="359" t="e">
        <f>VLOOKUP(D13,#REF!,5,0)</f>
        <v>#REF!</v>
      </c>
      <c r="H13" s="352">
        <f>((3.14*(0.8*0.8))/4)*0.4</f>
        <v>0.20096000000000003</v>
      </c>
      <c r="I13" s="352"/>
      <c r="J13" s="356"/>
      <c r="K13" s="353" t="e">
        <f t="shared" ref="K13" si="0">G13*H13</f>
        <v>#REF!</v>
      </c>
    </row>
    <row r="14" spans="2:19" s="379" customFormat="1">
      <c r="B14" s="1634" t="s">
        <v>12828</v>
      </c>
      <c r="C14" s="1635"/>
      <c r="D14" s="1635"/>
      <c r="E14" s="1635"/>
      <c r="F14" s="1636"/>
      <c r="G14" s="380"/>
      <c r="H14" s="381"/>
      <c r="I14" s="381"/>
      <c r="J14" s="381"/>
      <c r="K14" s="382" t="e">
        <f>SUM(K13:K13)</f>
        <v>#REF!</v>
      </c>
    </row>
    <row r="15" spans="2:19" ht="15" thickBot="1">
      <c r="B15" s="1637"/>
      <c r="C15" s="1638"/>
      <c r="D15" s="1638"/>
      <c r="E15" s="1638"/>
      <c r="F15" s="1638"/>
      <c r="G15" s="1638"/>
      <c r="H15" s="1638"/>
      <c r="I15" s="1638"/>
      <c r="J15" s="1638"/>
      <c r="K15" s="1639"/>
    </row>
    <row r="16" spans="2:19">
      <c r="B16" s="360"/>
      <c r="C16" s="360"/>
      <c r="D16" s="360"/>
      <c r="E16" s="360"/>
      <c r="F16" s="1640" t="s">
        <v>11961</v>
      </c>
      <c r="G16" s="1641"/>
      <c r="H16" s="1641"/>
      <c r="I16" s="1641"/>
      <c r="J16" s="1641"/>
      <c r="K16" s="383" t="e">
        <f>K6</f>
        <v>#REF!</v>
      </c>
    </row>
    <row r="17" spans="2:11">
      <c r="B17" s="360"/>
      <c r="C17" s="360"/>
      <c r="D17" s="360"/>
      <c r="E17" s="360"/>
      <c r="F17" s="1642" t="s">
        <v>10538</v>
      </c>
      <c r="G17" s="1643"/>
      <c r="H17" s="1643"/>
      <c r="I17" s="1643"/>
      <c r="J17" s="1643"/>
      <c r="K17" s="353" t="e">
        <f>K10</f>
        <v>#REF!</v>
      </c>
    </row>
    <row r="18" spans="2:11">
      <c r="B18" s="360"/>
      <c r="C18" s="360"/>
      <c r="D18" s="360"/>
      <c r="E18" s="360"/>
      <c r="F18" s="1642" t="s">
        <v>12829</v>
      </c>
      <c r="G18" s="1643"/>
      <c r="H18" s="1643"/>
      <c r="I18" s="1643"/>
      <c r="J18" s="1644"/>
      <c r="K18" s="353" t="e">
        <f>K14</f>
        <v>#REF!</v>
      </c>
    </row>
    <row r="19" spans="2:11" ht="15" thickBot="1">
      <c r="B19" s="360"/>
      <c r="C19" s="360"/>
      <c r="D19" s="360"/>
      <c r="E19" s="360"/>
      <c r="F19" s="1627" t="s">
        <v>12830</v>
      </c>
      <c r="G19" s="1628"/>
      <c r="H19" s="1628"/>
      <c r="I19" s="1628"/>
      <c r="J19" s="1628"/>
      <c r="K19" s="361" t="e">
        <f>SUM(K16:K18)</f>
        <v>#REF!</v>
      </c>
    </row>
    <row r="20" spans="2:11">
      <c r="B20" s="354"/>
      <c r="C20" s="354"/>
      <c r="D20" s="354"/>
      <c r="E20" s="354"/>
      <c r="F20" s="354"/>
      <c r="G20" s="354"/>
      <c r="H20" s="354"/>
      <c r="I20" s="354"/>
      <c r="J20" s="354"/>
      <c r="K20" s="354"/>
    </row>
    <row r="21" spans="2:11">
      <c r="B21" s="354"/>
      <c r="C21" s="354"/>
      <c r="D21" s="354"/>
      <c r="E21" s="354"/>
      <c r="F21" s="354"/>
      <c r="G21" s="354"/>
      <c r="H21" s="354"/>
      <c r="I21" s="354"/>
      <c r="J21" s="354"/>
      <c r="K21" s="354"/>
    </row>
    <row r="22" spans="2:11">
      <c r="B22" s="354"/>
      <c r="C22" s="354"/>
      <c r="D22" s="354"/>
      <c r="E22" s="354"/>
      <c r="F22" s="354"/>
      <c r="G22" s="354"/>
      <c r="H22" s="354"/>
      <c r="I22" s="354"/>
      <c r="J22" s="354"/>
      <c r="K22" s="354"/>
    </row>
    <row r="23" spans="2:11">
      <c r="B23" s="354"/>
      <c r="C23" s="354"/>
      <c r="D23" s="354"/>
      <c r="E23" s="354"/>
      <c r="F23" s="354"/>
      <c r="G23" s="354"/>
      <c r="H23" s="354"/>
      <c r="I23" s="354"/>
      <c r="J23" s="354"/>
      <c r="K23" s="354"/>
    </row>
  </sheetData>
  <mergeCells count="13">
    <mergeCell ref="F19:J19"/>
    <mergeCell ref="E2:K2"/>
    <mergeCell ref="B11:K11"/>
    <mergeCell ref="B14:F14"/>
    <mergeCell ref="B15:K15"/>
    <mergeCell ref="F16:J16"/>
    <mergeCell ref="F17:J17"/>
    <mergeCell ref="F18:J18"/>
    <mergeCell ref="C2:D2"/>
    <mergeCell ref="B3:K3"/>
    <mergeCell ref="B6:F6"/>
    <mergeCell ref="B7:K7"/>
    <mergeCell ref="B10:F10"/>
  </mergeCells>
  <pageMargins left="0.51181102362204722" right="0.51181102362204722" top="0.78740157480314965" bottom="0.78740157480314965" header="0.31496062992125984" footer="0.31496062992125984"/>
  <pageSetup paperSize="9" scale="68" orientation="landscape" r:id="rId1"/>
  <headerFooter>
    <oddFooter>&amp;C   Avenida Getúlio Vargas, 1710 - 7º andar, Savassi - Belo Horizonte - MG CEP: 30112-021&amp;R&amp;P/&amp;N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W44"/>
  <sheetViews>
    <sheetView showGridLines="0" view="pageBreakPreview" zoomScaleNormal="100" zoomScaleSheetLayoutView="100" workbookViewId="0">
      <selection activeCell="S28" sqref="S28"/>
    </sheetView>
  </sheetViews>
  <sheetFormatPr defaultColWidth="9.14453125" defaultRowHeight="12.75"/>
  <cols>
    <col min="1" max="1" width="3.2265625" style="264" customWidth="1"/>
    <col min="2" max="3" width="9.14453125" style="264"/>
    <col min="4" max="4" width="12.10546875" style="264" bestFit="1" customWidth="1"/>
    <col min="5" max="5" width="37.93359375" style="264" customWidth="1"/>
    <col min="6" max="6" width="9.4140625" style="264" customWidth="1"/>
    <col min="7" max="7" width="16.27734375" style="264" bestFit="1" customWidth="1"/>
    <col min="8" max="11" width="16.27734375" style="264" customWidth="1"/>
    <col min="12" max="12" width="17.08203125" style="264" customWidth="1"/>
    <col min="13" max="13" width="23.67578125" style="264" customWidth="1"/>
    <col min="14" max="14" width="1.74609375" style="264" customWidth="1"/>
    <col min="15" max="15" width="15.73828125" style="264" hidden="1" customWidth="1"/>
    <col min="16" max="16" width="14.796875" style="264" hidden="1" customWidth="1"/>
    <col min="17" max="22" width="9.14453125" style="264"/>
    <col min="23" max="23" width="13.85546875" style="264" customWidth="1"/>
    <col min="24" max="16384" width="9.14453125" style="264"/>
  </cols>
  <sheetData>
    <row r="1" spans="2:23" ht="11.25" customHeight="1" thickBot="1"/>
    <row r="2" spans="2:23" ht="51.75" customHeight="1" thickBot="1">
      <c r="B2" s="284"/>
      <c r="C2" s="1629" t="s">
        <v>34589</v>
      </c>
      <c r="D2" s="1629"/>
      <c r="E2" s="1629" t="s">
        <v>12009</v>
      </c>
      <c r="F2" s="1629"/>
      <c r="G2" s="1629"/>
      <c r="H2" s="1629"/>
      <c r="I2" s="1629"/>
      <c r="J2" s="1629"/>
      <c r="K2" s="1629"/>
      <c r="L2" s="285" t="s">
        <v>12008</v>
      </c>
      <c r="M2" s="288">
        <v>45839</v>
      </c>
      <c r="N2" s="261"/>
    </row>
    <row r="3" spans="2:23" ht="18" customHeight="1">
      <c r="B3" s="1679" t="s">
        <v>12007</v>
      </c>
      <c r="C3" s="1680"/>
      <c r="D3" s="1680"/>
      <c r="E3" s="1680"/>
      <c r="F3" s="1680"/>
      <c r="G3" s="1680"/>
      <c r="H3" s="1680"/>
      <c r="I3" s="1680"/>
      <c r="J3" s="1680"/>
      <c r="K3" s="1680"/>
      <c r="L3" s="1680"/>
      <c r="M3" s="1681"/>
    </row>
    <row r="4" spans="2:23">
      <c r="B4" s="277" t="s">
        <v>1</v>
      </c>
      <c r="C4" s="276" t="s">
        <v>12006</v>
      </c>
      <c r="D4" s="276" t="s">
        <v>8</v>
      </c>
      <c r="E4" s="275" t="s">
        <v>11976</v>
      </c>
      <c r="F4" s="274" t="s">
        <v>9237</v>
      </c>
      <c r="G4" s="274" t="s">
        <v>11975</v>
      </c>
      <c r="H4" s="274" t="s">
        <v>11974</v>
      </c>
      <c r="I4" s="274" t="s">
        <v>11994</v>
      </c>
      <c r="J4" s="274" t="s">
        <v>11973</v>
      </c>
      <c r="K4" s="274" t="s">
        <v>11972</v>
      </c>
      <c r="L4" s="274" t="s">
        <v>11971</v>
      </c>
      <c r="M4" s="273" t="s">
        <v>11962</v>
      </c>
      <c r="N4" s="265"/>
    </row>
    <row r="5" spans="2:23">
      <c r="B5" s="279">
        <v>1</v>
      </c>
      <c r="C5" s="274" t="s">
        <v>0</v>
      </c>
      <c r="D5" s="275">
        <v>4083</v>
      </c>
      <c r="E5" s="274" t="s">
        <v>12005</v>
      </c>
      <c r="F5" s="274" t="s">
        <v>11979</v>
      </c>
      <c r="G5" s="280" t="e">
        <f>VLOOKUP(D5,#REF!,5,0)</f>
        <v>#REF!</v>
      </c>
      <c r="H5" s="280">
        <v>1</v>
      </c>
      <c r="I5" s="280">
        <v>200</v>
      </c>
      <c r="J5" s="280">
        <v>1105.6300000000001</v>
      </c>
      <c r="K5" s="280">
        <v>4</v>
      </c>
      <c r="L5" s="274">
        <f>TRUNC(((H5*K5*I5)/J5),2)</f>
        <v>0.72</v>
      </c>
      <c r="M5" s="283" t="e">
        <f>SUM(G5*L5)</f>
        <v>#REF!</v>
      </c>
      <c r="N5" s="265"/>
      <c r="O5" s="278" t="e">
        <f>0.72*G5</f>
        <v>#REF!</v>
      </c>
      <c r="W5" s="278"/>
    </row>
    <row r="6" spans="2:23">
      <c r="B6" s="279">
        <v>2</v>
      </c>
      <c r="C6" s="274" t="s">
        <v>0</v>
      </c>
      <c r="D6" s="275">
        <v>7592</v>
      </c>
      <c r="E6" s="274" t="s">
        <v>12004</v>
      </c>
      <c r="F6" s="274" t="s">
        <v>11979</v>
      </c>
      <c r="G6" s="280" t="e">
        <f>VLOOKUP(D6,#REF!,5,0)</f>
        <v>#REF!</v>
      </c>
      <c r="H6" s="280">
        <v>0.5</v>
      </c>
      <c r="I6" s="280">
        <v>200</v>
      </c>
      <c r="J6" s="280">
        <f t="shared" ref="J6:J13" si="0">$J$5</f>
        <v>1105.6300000000001</v>
      </c>
      <c r="K6" s="280">
        <v>4</v>
      </c>
      <c r="L6" s="274">
        <f t="shared" ref="L6:L13" si="1">TRUNC(((H6*K6*I6)/J6),2)</f>
        <v>0.36</v>
      </c>
      <c r="M6" s="283" t="e">
        <f t="shared" ref="M6:M14" si="2">SUM(G6*L6)</f>
        <v>#REF!</v>
      </c>
      <c r="N6" s="265"/>
      <c r="W6" s="278"/>
    </row>
    <row r="7" spans="2:23">
      <c r="B7" s="279">
        <v>3</v>
      </c>
      <c r="C7" s="274" t="s">
        <v>0</v>
      </c>
      <c r="D7" s="275">
        <v>244</v>
      </c>
      <c r="E7" s="274" t="s">
        <v>12003</v>
      </c>
      <c r="F7" s="274" t="s">
        <v>11979</v>
      </c>
      <c r="G7" s="280" t="e">
        <f>VLOOKUP(D7,#REF!,5,0)</f>
        <v>#REF!</v>
      </c>
      <c r="H7" s="280">
        <v>0.5</v>
      </c>
      <c r="I7" s="280">
        <v>200</v>
      </c>
      <c r="J7" s="280">
        <f t="shared" si="0"/>
        <v>1105.6300000000001</v>
      </c>
      <c r="K7" s="280">
        <v>4</v>
      </c>
      <c r="L7" s="274">
        <f t="shared" si="1"/>
        <v>0.36</v>
      </c>
      <c r="M7" s="283" t="e">
        <f t="shared" si="2"/>
        <v>#REF!</v>
      </c>
      <c r="N7" s="265"/>
      <c r="W7" s="278"/>
    </row>
    <row r="8" spans="2:23">
      <c r="B8" s="279">
        <v>4</v>
      </c>
      <c r="C8" s="274" t="s">
        <v>0</v>
      </c>
      <c r="D8" s="275">
        <v>44497</v>
      </c>
      <c r="E8" s="274" t="s">
        <v>12002</v>
      </c>
      <c r="F8" s="274" t="s">
        <v>11979</v>
      </c>
      <c r="G8" s="280" t="e">
        <f>VLOOKUP(D8,#REF!,5,0)</f>
        <v>#REF!</v>
      </c>
      <c r="H8" s="280">
        <v>6</v>
      </c>
      <c r="I8" s="280">
        <v>200</v>
      </c>
      <c r="J8" s="280">
        <f t="shared" si="0"/>
        <v>1105.6300000000001</v>
      </c>
      <c r="K8" s="280">
        <v>4</v>
      </c>
      <c r="L8" s="274">
        <f t="shared" si="1"/>
        <v>4.34</v>
      </c>
      <c r="M8" s="283" t="e">
        <f t="shared" si="2"/>
        <v>#REF!</v>
      </c>
      <c r="N8" s="265"/>
      <c r="W8" s="278"/>
    </row>
    <row r="9" spans="2:23">
      <c r="B9" s="279">
        <v>5</v>
      </c>
      <c r="C9" s="274" t="s">
        <v>0</v>
      </c>
      <c r="D9" s="275">
        <v>6127</v>
      </c>
      <c r="E9" s="274" t="s">
        <v>12001</v>
      </c>
      <c r="F9" s="274" t="s">
        <v>11979</v>
      </c>
      <c r="G9" s="280" t="e">
        <f>VLOOKUP(D9,#REF!,5,0)</f>
        <v>#REF!</v>
      </c>
      <c r="H9" s="280">
        <v>4</v>
      </c>
      <c r="I9" s="280">
        <v>200</v>
      </c>
      <c r="J9" s="280">
        <f t="shared" si="0"/>
        <v>1105.6300000000001</v>
      </c>
      <c r="K9" s="280">
        <v>4</v>
      </c>
      <c r="L9" s="274">
        <f t="shared" si="1"/>
        <v>2.89</v>
      </c>
      <c r="M9" s="283" t="e">
        <f t="shared" si="2"/>
        <v>#REF!</v>
      </c>
      <c r="N9" s="265"/>
      <c r="W9" s="278"/>
    </row>
    <row r="10" spans="2:23">
      <c r="B10" s="279">
        <v>6</v>
      </c>
      <c r="C10" s="274" t="s">
        <v>0</v>
      </c>
      <c r="D10" s="275">
        <v>44499</v>
      </c>
      <c r="E10" s="274" t="s">
        <v>12000</v>
      </c>
      <c r="F10" s="274" t="s">
        <v>11979</v>
      </c>
      <c r="G10" s="280" t="e">
        <f>VLOOKUP(D10,#REF!,5,0)</f>
        <v>#REF!</v>
      </c>
      <c r="H10" s="280">
        <v>6</v>
      </c>
      <c r="I10" s="280">
        <v>200</v>
      </c>
      <c r="J10" s="280">
        <f t="shared" si="0"/>
        <v>1105.6300000000001</v>
      </c>
      <c r="K10" s="280">
        <v>4</v>
      </c>
      <c r="L10" s="274">
        <f t="shared" si="1"/>
        <v>4.34</v>
      </c>
      <c r="M10" s="283" t="e">
        <f t="shared" si="2"/>
        <v>#REF!</v>
      </c>
      <c r="N10" s="265"/>
      <c r="W10" s="278"/>
    </row>
    <row r="11" spans="2:23">
      <c r="B11" s="279">
        <v>7</v>
      </c>
      <c r="C11" s="274" t="s">
        <v>0</v>
      </c>
      <c r="D11" s="275">
        <v>4254</v>
      </c>
      <c r="E11" s="274" t="s">
        <v>11999</v>
      </c>
      <c r="F11" s="274" t="s">
        <v>11979</v>
      </c>
      <c r="G11" s="280" t="e">
        <f>VLOOKUP(D11,#REF!,5,0)</f>
        <v>#REF!</v>
      </c>
      <c r="H11" s="280">
        <v>3</v>
      </c>
      <c r="I11" s="280">
        <v>200</v>
      </c>
      <c r="J11" s="280">
        <f t="shared" si="0"/>
        <v>1105.6300000000001</v>
      </c>
      <c r="K11" s="280">
        <v>4</v>
      </c>
      <c r="L11" s="274">
        <f t="shared" si="1"/>
        <v>2.17</v>
      </c>
      <c r="M11" s="283" t="e">
        <f t="shared" si="2"/>
        <v>#REF!</v>
      </c>
      <c r="N11" s="265"/>
      <c r="W11" s="278"/>
    </row>
    <row r="12" spans="2:23">
      <c r="B12" s="279">
        <v>8</v>
      </c>
      <c r="C12" s="274" t="s">
        <v>0</v>
      </c>
      <c r="D12" s="275">
        <v>4093</v>
      </c>
      <c r="E12" s="274" t="s">
        <v>11998</v>
      </c>
      <c r="F12" s="274" t="s">
        <v>11979</v>
      </c>
      <c r="G12" s="280" t="e">
        <f>VLOOKUP(D12,#REF!,5,0)</f>
        <v>#REF!</v>
      </c>
      <c r="H12" s="280">
        <v>1</v>
      </c>
      <c r="I12" s="280">
        <v>200</v>
      </c>
      <c r="J12" s="280">
        <f t="shared" si="0"/>
        <v>1105.6300000000001</v>
      </c>
      <c r="K12" s="280">
        <v>4</v>
      </c>
      <c r="L12" s="274">
        <f t="shared" si="1"/>
        <v>0.72</v>
      </c>
      <c r="M12" s="283" t="e">
        <f t="shared" si="2"/>
        <v>#REF!</v>
      </c>
      <c r="N12" s="265"/>
      <c r="W12" s="278"/>
    </row>
    <row r="13" spans="2:23">
      <c r="B13" s="279">
        <v>9</v>
      </c>
      <c r="C13" s="274" t="s">
        <v>0</v>
      </c>
      <c r="D13" s="275">
        <v>4234</v>
      </c>
      <c r="E13" s="274" t="s">
        <v>11997</v>
      </c>
      <c r="F13" s="274" t="s">
        <v>11979</v>
      </c>
      <c r="G13" s="280" t="e">
        <f>VLOOKUP(D13,#REF!,5,0)</f>
        <v>#REF!</v>
      </c>
      <c r="H13" s="280">
        <v>1</v>
      </c>
      <c r="I13" s="280">
        <v>200</v>
      </c>
      <c r="J13" s="280">
        <f t="shared" si="0"/>
        <v>1105.6300000000001</v>
      </c>
      <c r="K13" s="280">
        <v>2</v>
      </c>
      <c r="L13" s="274">
        <f t="shared" si="1"/>
        <v>0.36</v>
      </c>
      <c r="M13" s="283" t="e">
        <f t="shared" si="2"/>
        <v>#REF!</v>
      </c>
      <c r="N13" s="265"/>
      <c r="W13" s="278"/>
    </row>
    <row r="14" spans="2:23">
      <c r="B14" s="277"/>
      <c r="C14" s="274"/>
      <c r="D14" s="275"/>
      <c r="E14" s="274"/>
      <c r="F14" s="274"/>
      <c r="G14" s="280"/>
      <c r="H14" s="280"/>
      <c r="I14" s="280"/>
      <c r="J14" s="280"/>
      <c r="K14" s="280"/>
      <c r="L14" s="274"/>
      <c r="M14" s="283">
        <f t="shared" si="2"/>
        <v>0</v>
      </c>
      <c r="N14" s="265"/>
      <c r="W14" s="278"/>
    </row>
    <row r="15" spans="2:23">
      <c r="B15" s="1670" t="s">
        <v>11996</v>
      </c>
      <c r="C15" s="1671"/>
      <c r="D15" s="1671"/>
      <c r="E15" s="1671"/>
      <c r="F15" s="1672"/>
      <c r="G15" s="1673" t="e">
        <f>SUM(M5:M14)</f>
        <v>#REF!</v>
      </c>
      <c r="H15" s="1674"/>
      <c r="I15" s="1674"/>
      <c r="J15" s="1674"/>
      <c r="K15" s="1674"/>
      <c r="L15" s="1674"/>
      <c r="M15" s="1675"/>
      <c r="N15" s="265"/>
    </row>
    <row r="16" spans="2:23">
      <c r="B16" s="1676" t="s">
        <v>11995</v>
      </c>
      <c r="C16" s="1677"/>
      <c r="D16" s="1677"/>
      <c r="E16" s="1677"/>
      <c r="F16" s="1677"/>
      <c r="G16" s="1677"/>
      <c r="H16" s="1677"/>
      <c r="I16" s="1677"/>
      <c r="J16" s="1677"/>
      <c r="K16" s="1677"/>
      <c r="L16" s="1677"/>
      <c r="M16" s="1678"/>
      <c r="N16" s="265"/>
    </row>
    <row r="17" spans="2:14">
      <c r="B17" s="277" t="s">
        <v>1</v>
      </c>
      <c r="C17" s="276"/>
      <c r="D17" s="276"/>
      <c r="E17" s="275" t="s">
        <v>11976</v>
      </c>
      <c r="F17" s="274" t="s">
        <v>9237</v>
      </c>
      <c r="G17" s="274" t="s">
        <v>11975</v>
      </c>
      <c r="H17" s="274" t="s">
        <v>11974</v>
      </c>
      <c r="I17" s="274" t="s">
        <v>11994</v>
      </c>
      <c r="J17" s="274" t="s">
        <v>11973</v>
      </c>
      <c r="K17" s="274" t="s">
        <v>11972</v>
      </c>
      <c r="L17" s="274" t="s">
        <v>11971</v>
      </c>
      <c r="M17" s="273" t="s">
        <v>11962</v>
      </c>
      <c r="N17" s="265"/>
    </row>
    <row r="18" spans="2:14">
      <c r="B18" s="279">
        <v>1</v>
      </c>
      <c r="C18" s="274" t="s">
        <v>11957</v>
      </c>
      <c r="D18" s="274" t="s">
        <v>11993</v>
      </c>
      <c r="E18" s="274" t="s">
        <v>11992</v>
      </c>
      <c r="F18" s="274" t="s">
        <v>11979</v>
      </c>
      <c r="G18" s="274">
        <v>717.69</v>
      </c>
      <c r="H18" s="280">
        <v>2</v>
      </c>
      <c r="I18" s="280">
        <v>200</v>
      </c>
      <c r="J18" s="280">
        <f t="shared" ref="J18:J24" si="3">$J$5</f>
        <v>1105.6300000000001</v>
      </c>
      <c r="K18" s="280">
        <v>3</v>
      </c>
      <c r="L18" s="274">
        <f>TRUNC(((H18*K18*I18)/J18),2)</f>
        <v>1.08</v>
      </c>
      <c r="M18" s="273">
        <f>SUM(G18*L18)</f>
        <v>775.10520000000008</v>
      </c>
      <c r="N18" s="265"/>
    </row>
    <row r="19" spans="2:14">
      <c r="B19" s="279">
        <v>2</v>
      </c>
      <c r="C19" s="274" t="s">
        <v>11957</v>
      </c>
      <c r="D19" s="274" t="s">
        <v>11991</v>
      </c>
      <c r="E19" s="274" t="s">
        <v>11990</v>
      </c>
      <c r="F19" s="274" t="s">
        <v>11979</v>
      </c>
      <c r="G19" s="274">
        <v>2506.54</v>
      </c>
      <c r="H19" s="280">
        <v>1</v>
      </c>
      <c r="I19" s="280">
        <v>200</v>
      </c>
      <c r="J19" s="280">
        <f t="shared" si="3"/>
        <v>1105.6300000000001</v>
      </c>
      <c r="K19" s="280">
        <v>3</v>
      </c>
      <c r="L19" s="274">
        <f t="shared" ref="L19:L24" si="4">TRUNC(((H19*K19*I19)/J19),2)</f>
        <v>0.54</v>
      </c>
      <c r="M19" s="273">
        <f t="shared" ref="M19:M25" si="5">SUM(G19*L19)</f>
        <v>1353.5316</v>
      </c>
      <c r="N19" s="265"/>
    </row>
    <row r="20" spans="2:14">
      <c r="B20" s="279">
        <v>3</v>
      </c>
      <c r="C20" s="274" t="s">
        <v>11957</v>
      </c>
      <c r="D20" s="274" t="s">
        <v>11989</v>
      </c>
      <c r="E20" s="274" t="s">
        <v>11988</v>
      </c>
      <c r="F20" s="274" t="s">
        <v>11979</v>
      </c>
      <c r="G20" s="274">
        <v>392.26</v>
      </c>
      <c r="H20" s="280">
        <v>1</v>
      </c>
      <c r="I20" s="280">
        <v>200</v>
      </c>
      <c r="J20" s="280">
        <f t="shared" si="3"/>
        <v>1105.6300000000001</v>
      </c>
      <c r="K20" s="280">
        <v>3</v>
      </c>
      <c r="L20" s="274">
        <f t="shared" si="4"/>
        <v>0.54</v>
      </c>
      <c r="M20" s="273">
        <f t="shared" si="5"/>
        <v>211.82040000000001</v>
      </c>
      <c r="N20" s="265"/>
    </row>
    <row r="21" spans="2:14">
      <c r="B21" s="279">
        <v>4</v>
      </c>
      <c r="C21" s="274" t="s">
        <v>11957</v>
      </c>
      <c r="D21" s="274" t="s">
        <v>11987</v>
      </c>
      <c r="E21" s="274" t="s">
        <v>11986</v>
      </c>
      <c r="F21" s="274" t="s">
        <v>11979</v>
      </c>
      <c r="G21" s="274">
        <v>310.64</v>
      </c>
      <c r="H21" s="280">
        <v>3</v>
      </c>
      <c r="I21" s="280">
        <v>200</v>
      </c>
      <c r="J21" s="280">
        <f t="shared" si="3"/>
        <v>1105.6300000000001</v>
      </c>
      <c r="K21" s="280">
        <v>4</v>
      </c>
      <c r="L21" s="274">
        <f t="shared" si="4"/>
        <v>2.17</v>
      </c>
      <c r="M21" s="273">
        <f t="shared" si="5"/>
        <v>674.08879999999999</v>
      </c>
      <c r="N21" s="265"/>
    </row>
    <row r="22" spans="2:14">
      <c r="B22" s="279">
        <v>5</v>
      </c>
      <c r="C22" s="274" t="s">
        <v>11957</v>
      </c>
      <c r="D22" s="274" t="s">
        <v>11985</v>
      </c>
      <c r="E22" s="274" t="s">
        <v>11984</v>
      </c>
      <c r="F22" s="274" t="s">
        <v>11979</v>
      </c>
      <c r="G22" s="274">
        <v>68.75</v>
      </c>
      <c r="H22" s="280">
        <v>2</v>
      </c>
      <c r="I22" s="280">
        <v>200</v>
      </c>
      <c r="J22" s="280">
        <f t="shared" si="3"/>
        <v>1105.6300000000001</v>
      </c>
      <c r="K22" s="280">
        <v>4</v>
      </c>
      <c r="L22" s="274">
        <f t="shared" si="4"/>
        <v>1.44</v>
      </c>
      <c r="M22" s="273">
        <f t="shared" si="5"/>
        <v>99</v>
      </c>
      <c r="N22" s="265"/>
    </row>
    <row r="23" spans="2:14">
      <c r="B23" s="279">
        <v>6</v>
      </c>
      <c r="C23" s="274" t="s">
        <v>11957</v>
      </c>
      <c r="D23" s="274" t="s">
        <v>11983</v>
      </c>
      <c r="E23" s="274" t="s">
        <v>11982</v>
      </c>
      <c r="F23" s="274" t="s">
        <v>11979</v>
      </c>
      <c r="G23" s="274">
        <v>305.41000000000003</v>
      </c>
      <c r="H23" s="280">
        <v>1</v>
      </c>
      <c r="I23" s="280">
        <v>200</v>
      </c>
      <c r="J23" s="280">
        <f t="shared" si="3"/>
        <v>1105.6300000000001</v>
      </c>
      <c r="K23" s="280">
        <v>4</v>
      </c>
      <c r="L23" s="274">
        <f t="shared" si="4"/>
        <v>0.72</v>
      </c>
      <c r="M23" s="273">
        <f t="shared" si="5"/>
        <v>219.89520000000002</v>
      </c>
      <c r="N23" s="265"/>
    </row>
    <row r="24" spans="2:14">
      <c r="B24" s="279">
        <v>8</v>
      </c>
      <c r="C24" s="274" t="s">
        <v>11957</v>
      </c>
      <c r="D24" s="274" t="s">
        <v>11981</v>
      </c>
      <c r="E24" s="274" t="s">
        <v>11980</v>
      </c>
      <c r="F24" s="274" t="s">
        <v>11979</v>
      </c>
      <c r="G24" s="274">
        <v>219.74</v>
      </c>
      <c r="H24" s="280">
        <v>1</v>
      </c>
      <c r="I24" s="280">
        <v>200</v>
      </c>
      <c r="J24" s="280">
        <f t="shared" si="3"/>
        <v>1105.6300000000001</v>
      </c>
      <c r="K24" s="280">
        <v>2</v>
      </c>
      <c r="L24" s="274">
        <f t="shared" si="4"/>
        <v>0.36</v>
      </c>
      <c r="M24" s="273">
        <f t="shared" si="5"/>
        <v>79.106399999999994</v>
      </c>
      <c r="N24" s="265"/>
    </row>
    <row r="25" spans="2:14">
      <c r="B25" s="277"/>
      <c r="C25" s="274"/>
      <c r="D25" s="274"/>
      <c r="E25" s="274"/>
      <c r="F25" s="274"/>
      <c r="G25" s="274"/>
      <c r="H25" s="274"/>
      <c r="I25" s="274"/>
      <c r="J25" s="274"/>
      <c r="K25" s="274"/>
      <c r="L25" s="282"/>
      <c r="M25" s="273">
        <f t="shared" si="5"/>
        <v>0</v>
      </c>
      <c r="N25" s="265"/>
    </row>
    <row r="26" spans="2:14">
      <c r="B26" s="1670" t="s">
        <v>11978</v>
      </c>
      <c r="C26" s="1671"/>
      <c r="D26" s="1671"/>
      <c r="E26" s="1671"/>
      <c r="F26" s="1672"/>
      <c r="G26" s="1673">
        <f>SUM(M18:M25)</f>
        <v>3412.5476000000003</v>
      </c>
      <c r="H26" s="1674"/>
      <c r="I26" s="1674"/>
      <c r="J26" s="1674"/>
      <c r="K26" s="1674"/>
      <c r="L26" s="1674"/>
      <c r="M26" s="1675"/>
      <c r="N26" s="265"/>
    </row>
    <row r="27" spans="2:14">
      <c r="B27" s="1676" t="s">
        <v>11977</v>
      </c>
      <c r="C27" s="1677"/>
      <c r="D27" s="1677"/>
      <c r="E27" s="1677"/>
      <c r="F27" s="1677"/>
      <c r="G27" s="1677"/>
      <c r="H27" s="1677"/>
      <c r="I27" s="1677"/>
      <c r="J27" s="1677"/>
      <c r="K27" s="1677"/>
      <c r="L27" s="1677"/>
      <c r="M27" s="1678"/>
      <c r="N27" s="265"/>
    </row>
    <row r="28" spans="2:14">
      <c r="B28" s="277" t="s">
        <v>1</v>
      </c>
      <c r="C28" s="276"/>
      <c r="D28" s="276"/>
      <c r="E28" s="275" t="s">
        <v>11976</v>
      </c>
      <c r="F28" s="274" t="s">
        <v>9237</v>
      </c>
      <c r="G28" s="274" t="s">
        <v>11975</v>
      </c>
      <c r="H28" s="274" t="s">
        <v>11974</v>
      </c>
      <c r="I28" s="274"/>
      <c r="J28" s="274" t="s">
        <v>11973</v>
      </c>
      <c r="K28" s="274" t="s">
        <v>11972</v>
      </c>
      <c r="L28" s="274" t="s">
        <v>11971</v>
      </c>
      <c r="M28" s="273" t="s">
        <v>11962</v>
      </c>
      <c r="N28" s="265"/>
    </row>
    <row r="29" spans="2:14">
      <c r="B29" s="279">
        <v>1</v>
      </c>
      <c r="C29" s="274" t="s">
        <v>11957</v>
      </c>
      <c r="D29" s="274" t="s">
        <v>11970</v>
      </c>
      <c r="E29" s="274" t="s">
        <v>11969</v>
      </c>
      <c r="F29" s="274" t="s">
        <v>9237</v>
      </c>
      <c r="G29" s="274">
        <v>2422</v>
      </c>
      <c r="H29" s="274">
        <v>20</v>
      </c>
      <c r="I29" s="274"/>
      <c r="J29" s="280">
        <f>$J$5</f>
        <v>1105.6300000000001</v>
      </c>
      <c r="K29" s="274"/>
      <c r="L29" s="281">
        <f>TRUNC(H29/J29,4)</f>
        <v>1.7999999999999999E-2</v>
      </c>
      <c r="M29" s="273">
        <f>SUM(G29*L29)</f>
        <v>43.595999999999997</v>
      </c>
      <c r="N29" s="265"/>
    </row>
    <row r="30" spans="2:14">
      <c r="B30" s="279">
        <v>2</v>
      </c>
      <c r="C30" s="274" t="s">
        <v>11957</v>
      </c>
      <c r="D30" s="274" t="s">
        <v>11968</v>
      </c>
      <c r="E30" s="274" t="s">
        <v>11967</v>
      </c>
      <c r="F30" s="274" t="s">
        <v>9237</v>
      </c>
      <c r="G30" s="274">
        <v>615.54</v>
      </c>
      <c r="H30" s="274">
        <v>150</v>
      </c>
      <c r="I30" s="274"/>
      <c r="J30" s="280">
        <f>$J$5</f>
        <v>1105.6300000000001</v>
      </c>
      <c r="K30" s="274"/>
      <c r="L30" s="281">
        <f>TRUNC(H30/J30,4)</f>
        <v>0.1356</v>
      </c>
      <c r="M30" s="273">
        <f>SUM(G30*L30)</f>
        <v>83.467223999999987</v>
      </c>
      <c r="N30" s="265"/>
    </row>
    <row r="31" spans="2:14">
      <c r="B31" s="279">
        <v>3</v>
      </c>
      <c r="C31" s="274" t="s">
        <v>25</v>
      </c>
      <c r="D31" s="274" t="s">
        <v>11966</v>
      </c>
      <c r="E31" s="274" t="s">
        <v>11965</v>
      </c>
      <c r="F31" s="274" t="s">
        <v>11617</v>
      </c>
      <c r="G31" s="274">
        <v>6.66</v>
      </c>
      <c r="H31" s="274">
        <v>350</v>
      </c>
      <c r="I31" s="274"/>
      <c r="J31" s="280">
        <f>$J$5</f>
        <v>1105.6300000000001</v>
      </c>
      <c r="K31" s="274">
        <v>4</v>
      </c>
      <c r="L31" s="281">
        <f>TRUNC(((H31*K31)/J31),4)</f>
        <v>1.2662</v>
      </c>
      <c r="M31" s="273">
        <f>SUM(G31*L31)</f>
        <v>8.4328920000000007</v>
      </c>
      <c r="N31" s="265"/>
    </row>
    <row r="32" spans="2:14">
      <c r="B32" s="279"/>
      <c r="C32" s="274"/>
      <c r="D32" s="274"/>
      <c r="E32" s="274"/>
      <c r="F32" s="274" t="s">
        <v>11964</v>
      </c>
      <c r="G32" s="274"/>
      <c r="H32" s="274"/>
      <c r="I32" s="274"/>
      <c r="J32" s="274"/>
      <c r="K32" s="274"/>
      <c r="L32" s="282"/>
      <c r="M32" s="273">
        <f>SUM(G32*L32)</f>
        <v>0</v>
      </c>
      <c r="N32" s="265"/>
    </row>
    <row r="33" spans="2:16">
      <c r="B33" s="1661" t="s">
        <v>11963</v>
      </c>
      <c r="C33" s="1662"/>
      <c r="D33" s="1662"/>
      <c r="E33" s="1662"/>
      <c r="F33" s="1663"/>
      <c r="G33" s="1664">
        <f>SUM(M29:M32)</f>
        <v>135.496116</v>
      </c>
      <c r="H33" s="1665"/>
      <c r="I33" s="1665"/>
      <c r="J33" s="1665"/>
      <c r="K33" s="1665"/>
      <c r="L33" s="1665"/>
      <c r="M33" s="1666"/>
      <c r="N33" s="265"/>
    </row>
    <row r="34" spans="2:16" ht="13.5" thickBot="1">
      <c r="B34" s="1667"/>
      <c r="C34" s="1668"/>
      <c r="D34" s="1668"/>
      <c r="E34" s="1668"/>
      <c r="F34" s="1668"/>
      <c r="G34" s="1668"/>
      <c r="H34" s="1668"/>
      <c r="I34" s="1668"/>
      <c r="J34" s="1668"/>
      <c r="K34" s="1668"/>
      <c r="L34" s="1668"/>
      <c r="M34" s="1669"/>
      <c r="N34" s="269"/>
    </row>
    <row r="35" spans="2:16">
      <c r="B35" s="265"/>
      <c r="C35" s="265"/>
      <c r="D35" s="265"/>
      <c r="E35" s="265"/>
      <c r="F35" s="272" t="s">
        <v>11962</v>
      </c>
      <c r="G35" s="271"/>
      <c r="H35" s="271"/>
      <c r="I35" s="271"/>
      <c r="J35" s="271"/>
      <c r="K35" s="271"/>
      <c r="L35" s="271"/>
      <c r="M35" s="270"/>
      <c r="N35" s="265"/>
    </row>
    <row r="36" spans="2:16">
      <c r="B36" s="268"/>
      <c r="C36" s="268"/>
      <c r="D36" s="268"/>
      <c r="E36" s="268"/>
      <c r="F36" s="1652" t="s">
        <v>11961</v>
      </c>
      <c r="G36" s="1653"/>
      <c r="H36" s="1653"/>
      <c r="I36" s="1653"/>
      <c r="J36" s="1653"/>
      <c r="K36" s="1653"/>
      <c r="L36" s="1654"/>
      <c r="M36" s="286" t="e">
        <f>G15</f>
        <v>#REF!</v>
      </c>
      <c r="N36" s="265"/>
    </row>
    <row r="37" spans="2:16">
      <c r="B37" s="268"/>
      <c r="C37" s="268"/>
      <c r="D37" s="268"/>
      <c r="E37" s="268"/>
      <c r="F37" s="1652" t="s">
        <v>10538</v>
      </c>
      <c r="G37" s="1653"/>
      <c r="H37" s="1653"/>
      <c r="I37" s="1653"/>
      <c r="J37" s="1653"/>
      <c r="K37" s="1653"/>
      <c r="L37" s="1654"/>
      <c r="M37" s="286">
        <f>G26</f>
        <v>3412.5476000000003</v>
      </c>
      <c r="N37" s="265"/>
    </row>
    <row r="38" spans="2:16">
      <c r="B38" s="268"/>
      <c r="C38" s="268"/>
      <c r="D38" s="268"/>
      <c r="E38" s="268"/>
      <c r="F38" s="1652" t="s">
        <v>11960</v>
      </c>
      <c r="G38" s="1653"/>
      <c r="H38" s="1653"/>
      <c r="I38" s="1653"/>
      <c r="J38" s="1653"/>
      <c r="K38" s="1653"/>
      <c r="L38" s="1654"/>
      <c r="M38" s="286">
        <f>G33</f>
        <v>135.496116</v>
      </c>
      <c r="N38" s="265"/>
    </row>
    <row r="39" spans="2:16">
      <c r="B39" s="268"/>
      <c r="C39" s="268"/>
      <c r="D39" s="268"/>
      <c r="E39" s="268"/>
      <c r="F39" s="1655" t="s">
        <v>11959</v>
      </c>
      <c r="G39" s="1656"/>
      <c r="H39" s="1656"/>
      <c r="I39" s="1656"/>
      <c r="J39" s="1656"/>
      <c r="K39" s="1656"/>
      <c r="L39" s="1657"/>
      <c r="M39" s="287" t="e">
        <f>SUM(M36:M38)</f>
        <v>#REF!</v>
      </c>
      <c r="N39" s="269"/>
    </row>
    <row r="40" spans="2:16" ht="13.5" thickBot="1">
      <c r="B40" s="268"/>
      <c r="C40" s="268"/>
      <c r="D40" s="268"/>
      <c r="E40" s="268"/>
      <c r="F40" s="1658" t="s">
        <v>11958</v>
      </c>
      <c r="G40" s="1659"/>
      <c r="H40" s="1659"/>
      <c r="I40" s="1659"/>
      <c r="J40" s="1659"/>
      <c r="K40" s="1659"/>
      <c r="L40" s="1660"/>
      <c r="M40" s="267" t="e">
        <f>M39/P40</f>
        <v>#REF!</v>
      </c>
      <c r="N40" s="266"/>
      <c r="P40" s="264">
        <v>1000</v>
      </c>
    </row>
    <row r="41" spans="2:16" ht="18" customHeight="1">
      <c r="B41" s="265"/>
      <c r="C41" s="265"/>
      <c r="D41" s="265"/>
      <c r="E41" s="265"/>
      <c r="F41" s="265"/>
      <c r="G41" s="265"/>
      <c r="H41" s="265"/>
      <c r="I41" s="265"/>
      <c r="J41" s="265"/>
      <c r="K41" s="265"/>
      <c r="L41" s="265"/>
      <c r="M41" s="265"/>
      <c r="N41" s="265"/>
    </row>
    <row r="42" spans="2:16" ht="18" customHeight="1">
      <c r="B42" s="265"/>
      <c r="C42" s="265"/>
      <c r="D42" s="265"/>
      <c r="E42" s="265"/>
      <c r="F42" s="265"/>
      <c r="G42" s="265"/>
      <c r="H42" s="265"/>
      <c r="I42" s="265"/>
      <c r="J42" s="265"/>
      <c r="K42" s="265"/>
      <c r="L42" s="265"/>
      <c r="M42" s="265"/>
      <c r="N42" s="265"/>
    </row>
    <row r="43" spans="2:16" ht="18" customHeight="1">
      <c r="B43" s="265"/>
      <c r="C43" s="265"/>
      <c r="D43" s="265"/>
      <c r="E43" s="265"/>
      <c r="F43" s="265"/>
      <c r="G43" s="265"/>
      <c r="H43" s="265"/>
      <c r="I43" s="265"/>
      <c r="J43" s="265"/>
      <c r="K43" s="265"/>
      <c r="L43" s="265"/>
      <c r="M43" s="265"/>
      <c r="N43" s="265"/>
    </row>
    <row r="44" spans="2:16" ht="18" customHeight="1">
      <c r="B44" s="265"/>
      <c r="C44" s="265"/>
      <c r="D44" s="265"/>
      <c r="E44" s="265"/>
      <c r="F44" s="265"/>
      <c r="G44" s="265"/>
      <c r="H44" s="265"/>
      <c r="I44" s="265"/>
      <c r="J44" s="265"/>
      <c r="K44" s="265"/>
      <c r="L44" s="265"/>
      <c r="M44" s="265"/>
      <c r="N44" s="265"/>
    </row>
  </sheetData>
  <mergeCells count="17">
    <mergeCell ref="C2:D2"/>
    <mergeCell ref="E2:K2"/>
    <mergeCell ref="B33:F33"/>
    <mergeCell ref="G33:M33"/>
    <mergeCell ref="B34:M34"/>
    <mergeCell ref="B26:F26"/>
    <mergeCell ref="G26:M26"/>
    <mergeCell ref="B27:M27"/>
    <mergeCell ref="B3:M3"/>
    <mergeCell ref="B15:F15"/>
    <mergeCell ref="G15:M15"/>
    <mergeCell ref="B16:M16"/>
    <mergeCell ref="F38:L38"/>
    <mergeCell ref="F39:L39"/>
    <mergeCell ref="F40:L40"/>
    <mergeCell ref="F36:L36"/>
    <mergeCell ref="F37:L37"/>
  </mergeCells>
  <pageMargins left="0.51181102362204722" right="0.51181102362204722" top="0.78740157480314965" bottom="0.78740157480314965" header="0.31496062992125984" footer="0.31496062992125984"/>
  <pageSetup paperSize="9" scale="68" fitToHeight="0" orientation="landscape" r:id="rId1"/>
  <headerFooter>
    <oddFooter>&amp;C   Avenida Getúlio Vargas, 1710 - 7º andar, Savassi - Belo Horizonte - MG CEP: 30112-021&amp;R&amp;P/&amp;N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J42"/>
  <sheetViews>
    <sheetView showGridLines="0" view="pageBreakPreview" zoomScaleNormal="100" zoomScaleSheetLayoutView="100" workbookViewId="0">
      <selection activeCell="C5" sqref="C5"/>
    </sheetView>
  </sheetViews>
  <sheetFormatPr defaultColWidth="9.28125" defaultRowHeight="14.25"/>
  <cols>
    <col min="1" max="1" width="4.03515625" style="302" bestFit="1" customWidth="1"/>
    <col min="2" max="2" width="6.05078125" style="303" customWidth="1"/>
    <col min="3" max="3" width="11.43359375" style="304" bestFit="1" customWidth="1"/>
    <col min="4" max="4" width="10.35546875" style="304" customWidth="1"/>
    <col min="5" max="5" width="73.8515625" style="305" customWidth="1"/>
    <col min="6" max="6" width="10.35546875" style="304" customWidth="1"/>
    <col min="7" max="7" width="8.7421875" style="306" customWidth="1"/>
    <col min="8" max="8" width="9.55078125" style="306" customWidth="1"/>
    <col min="9" max="9" width="6.72265625" style="306" bestFit="1" customWidth="1"/>
    <col min="10" max="10" width="11.43359375" style="304" customWidth="1"/>
    <col min="11" max="11" width="13.85546875" style="304" customWidth="1"/>
    <col min="12" max="12" width="18.96484375" style="304" customWidth="1"/>
    <col min="13" max="13" width="14.66015625" style="818" customWidth="1"/>
    <col min="14" max="14" width="17.890625" style="304" customWidth="1"/>
    <col min="15" max="16" width="13.31640625" style="304" customWidth="1"/>
    <col min="17" max="18" width="13.31640625" style="114" customWidth="1"/>
    <col min="19" max="21" width="13.31640625" style="113" customWidth="1"/>
    <col min="22" max="22" width="13.31640625" style="304" customWidth="1"/>
    <col min="23" max="23" width="32.95703125" style="113" customWidth="1"/>
    <col min="24" max="24" width="21.38671875" style="113" bestFit="1" customWidth="1"/>
    <col min="25" max="25" width="9.4140625" style="113" bestFit="1" customWidth="1"/>
    <col min="26" max="26" width="9.68359375" style="113" bestFit="1" customWidth="1"/>
    <col min="27" max="27" width="14.9296875" style="113" bestFit="1" customWidth="1"/>
    <col min="28" max="28" width="10.76171875" style="113" bestFit="1" customWidth="1"/>
    <col min="29" max="29" width="9.28125" style="22"/>
    <col min="30" max="30" width="16.94921875" style="22" bestFit="1" customWidth="1"/>
    <col min="31" max="31" width="9.4140625" style="22" bestFit="1" customWidth="1"/>
    <col min="32" max="32" width="9.68359375" style="22" bestFit="1" customWidth="1"/>
    <col min="33" max="33" width="15.46875" style="22" bestFit="1" customWidth="1"/>
    <col min="34" max="34" width="6.45703125" style="22" bestFit="1" customWidth="1"/>
    <col min="35" max="35" width="8.47265625" style="22" bestFit="1" customWidth="1"/>
    <col min="36" max="16384" width="9.28125" style="304"/>
  </cols>
  <sheetData>
    <row r="1" spans="1:36" ht="15" thickBot="1"/>
    <row r="2" spans="1:36" s="264" customFormat="1" ht="60.75" customHeight="1" thickBot="1">
      <c r="B2" s="460"/>
      <c r="C2" s="1686" t="str">
        <f>'COMPOSIÇÕES '!C14</f>
        <v>CPU-001</v>
      </c>
      <c r="D2" s="1686"/>
      <c r="E2" s="1685" t="str">
        <f>'COMPOSIÇÕES '!E14</f>
        <v>ADMINISTRAÇÃO LOCAL</v>
      </c>
      <c r="F2" s="1685"/>
      <c r="G2" s="1685"/>
      <c r="H2" s="1685"/>
      <c r="I2" s="1685"/>
      <c r="J2" s="1685" t="s">
        <v>12819</v>
      </c>
      <c r="K2" s="1685">
        <v>45047</v>
      </c>
      <c r="L2" s="461"/>
      <c r="M2" s="874"/>
    </row>
    <row r="3" spans="1:36" s="22" customFormat="1" ht="15" thickBot="1">
      <c r="A3" s="307"/>
      <c r="B3" s="1687" t="s">
        <v>43464</v>
      </c>
      <c r="C3" s="1688"/>
      <c r="D3" s="1688"/>
      <c r="E3" s="1688"/>
      <c r="F3" s="1688"/>
      <c r="G3" s="1688"/>
      <c r="H3" s="1688"/>
      <c r="I3" s="1688"/>
      <c r="J3" s="1688"/>
      <c r="K3" s="1689"/>
      <c r="L3" s="308"/>
      <c r="M3" s="875"/>
      <c r="N3" s="294"/>
      <c r="O3" s="304"/>
      <c r="P3" s="304"/>
      <c r="Q3" s="310"/>
      <c r="R3" s="310"/>
      <c r="S3" s="310"/>
      <c r="T3" s="310"/>
      <c r="U3" s="310"/>
      <c r="V3" s="304"/>
      <c r="W3" s="113"/>
      <c r="X3" s="113"/>
      <c r="Y3" s="113"/>
      <c r="Z3" s="113"/>
      <c r="AA3" s="113"/>
      <c r="AB3" s="113"/>
      <c r="AJ3" s="304"/>
    </row>
    <row r="4" spans="1:36" s="24" customFormat="1" ht="26.25" thickBot="1">
      <c r="A4" s="364"/>
      <c r="B4" s="367"/>
      <c r="C4" s="368" t="s">
        <v>9080</v>
      </c>
      <c r="D4" s="368" t="s">
        <v>9076</v>
      </c>
      <c r="E4" s="368" t="s">
        <v>9</v>
      </c>
      <c r="F4" s="368" t="s">
        <v>12821</v>
      </c>
      <c r="G4" s="368" t="s">
        <v>11618</v>
      </c>
      <c r="H4" s="369" t="s">
        <v>12832</v>
      </c>
      <c r="I4" s="369" t="s">
        <v>12833</v>
      </c>
      <c r="J4" s="368" t="s">
        <v>12834</v>
      </c>
      <c r="K4" s="370" t="s">
        <v>179</v>
      </c>
      <c r="L4" s="808" t="s">
        <v>43465</v>
      </c>
      <c r="M4" s="874"/>
      <c r="N4" s="264"/>
      <c r="O4" s="365"/>
      <c r="P4" s="365"/>
      <c r="Q4" s="366"/>
      <c r="R4" s="366"/>
      <c r="S4" s="366"/>
      <c r="T4" s="366"/>
      <c r="U4" s="366"/>
      <c r="V4" s="365"/>
      <c r="W4" s="301"/>
      <c r="X4" s="301"/>
      <c r="Y4" s="301"/>
      <c r="Z4" s="301"/>
      <c r="AA4" s="301"/>
      <c r="AB4" s="301"/>
      <c r="AJ4" s="365"/>
    </row>
    <row r="5" spans="1:36" s="22" customFormat="1" ht="37.5">
      <c r="A5" s="311"/>
      <c r="B5" s="312"/>
      <c r="C5" s="313">
        <v>93568</v>
      </c>
      <c r="D5" s="431" t="str">
        <f ca="1">VLOOKUP(C5,BASE!A:F,2,0)</f>
        <v>SINAPI</v>
      </c>
      <c r="E5" s="809" t="str">
        <f ca="1">VLOOKUP(C5,BASE!A:F,3,0)</f>
        <v>ENGENHEIRO CIVIL DE OBRA SENIOR COM ENCARGOS COMPLEMENTARES</v>
      </c>
      <c r="F5" s="313" t="str">
        <f ca="1">VLOOKUP(C5,BASE!A:F,4,0)</f>
        <v>MES</v>
      </c>
      <c r="G5" s="215">
        <v>2</v>
      </c>
      <c r="H5" s="215">
        <v>24</v>
      </c>
      <c r="I5" s="215"/>
      <c r="J5" s="314">
        <f ca="1">VLOOKUP(C5,BASE!A:F,5,0)</f>
        <v>29799.8</v>
      </c>
      <c r="K5" s="315">
        <f t="shared" ref="K5:K13" ca="1" si="0">G5*H5*J5</f>
        <v>1430390.4</v>
      </c>
      <c r="L5" s="823" t="s">
        <v>43466</v>
      </c>
      <c r="M5" s="875">
        <v>1490279.52</v>
      </c>
      <c r="N5" s="878"/>
      <c r="P5" s="316"/>
      <c r="Q5" s="317"/>
      <c r="R5" s="318"/>
      <c r="S5" s="317"/>
      <c r="T5" s="318"/>
      <c r="U5" s="317"/>
      <c r="V5" s="316"/>
      <c r="W5" s="192"/>
      <c r="X5" s="192"/>
      <c r="Y5" s="192"/>
      <c r="Z5" s="192"/>
      <c r="AA5" s="192"/>
      <c r="AB5" s="192"/>
      <c r="AC5" s="192"/>
    </row>
    <row r="6" spans="1:36" s="22" customFormat="1">
      <c r="A6" s="311"/>
      <c r="B6" s="312"/>
      <c r="C6" s="313">
        <v>100321</v>
      </c>
      <c r="D6" s="431" t="str">
        <f ca="1">VLOOKUP(C6,BASE!A:F,2,0)</f>
        <v>SINAPI</v>
      </c>
      <c r="E6" s="809" t="str">
        <f ca="1">VLOOKUP(C6,BASE!A:F,3,0)</f>
        <v>TÉCNICO EM SEGURANÇA DO TRABALHO COM ENCARGOS COMPLEMENTARES</v>
      </c>
      <c r="F6" s="313" t="str">
        <f ca="1">VLOOKUP(C6,BASE!A:F,4,0)</f>
        <v>MES</v>
      </c>
      <c r="G6" s="263">
        <v>1</v>
      </c>
      <c r="H6" s="263">
        <v>23</v>
      </c>
      <c r="I6" s="263"/>
      <c r="J6" s="314">
        <f ca="1">VLOOKUP(C6,BASE!A:F,5,0)</f>
        <v>7776.03</v>
      </c>
      <c r="K6" s="315">
        <f t="shared" ca="1" si="0"/>
        <v>178848.69</v>
      </c>
      <c r="L6" s="824" t="s">
        <v>43467</v>
      </c>
      <c r="M6" s="875">
        <v>179767.08</v>
      </c>
      <c r="N6" s="878"/>
      <c r="P6" s="316"/>
      <c r="Q6" s="317"/>
      <c r="R6" s="318"/>
      <c r="S6" s="317"/>
      <c r="T6" s="318"/>
      <c r="U6" s="317"/>
      <c r="V6" s="316"/>
      <c r="W6" s="192"/>
      <c r="X6" s="192"/>
      <c r="Y6" s="192"/>
      <c r="Z6" s="192"/>
      <c r="AA6" s="192"/>
      <c r="AB6" s="192"/>
      <c r="AC6" s="192"/>
    </row>
    <row r="7" spans="1:36" s="22" customFormat="1">
      <c r="A7" s="311"/>
      <c r="B7" s="319"/>
      <c r="C7" s="313">
        <v>101390</v>
      </c>
      <c r="D7" s="431" t="str">
        <f ca="1">VLOOKUP(C7,BASE!A:F,2,0)</f>
        <v>SINAPI</v>
      </c>
      <c r="E7" s="809" t="str">
        <f ca="1">VLOOKUP(C7,BASE!A:F,3,0)</f>
        <v>AUXILIAR TÉCNICO / ASSISTENTE DE ENGENHARIA COM ENCARGOS COMPLEMENTARES</v>
      </c>
      <c r="F7" s="313" t="str">
        <f ca="1">VLOOKUP(C7,BASE!A:F,4,0)</f>
        <v>MES</v>
      </c>
      <c r="G7" s="263">
        <v>1</v>
      </c>
      <c r="H7" s="263">
        <v>23</v>
      </c>
      <c r="I7" s="263"/>
      <c r="J7" s="314">
        <f ca="1">VLOOKUP(C7,BASE!A:F,5,0)</f>
        <v>7101.56</v>
      </c>
      <c r="K7" s="315">
        <f t="shared" ca="1" si="0"/>
        <v>163335.88</v>
      </c>
      <c r="L7" s="824" t="s">
        <v>43467</v>
      </c>
      <c r="M7" s="874">
        <v>169851.32</v>
      </c>
      <c r="N7" s="878"/>
      <c r="P7" s="316"/>
      <c r="Q7" s="317"/>
      <c r="R7" s="318"/>
      <c r="S7" s="317"/>
      <c r="T7" s="318"/>
      <c r="U7" s="317"/>
      <c r="V7" s="316"/>
      <c r="W7" s="192"/>
      <c r="X7" s="192"/>
      <c r="Y7" s="192"/>
      <c r="Z7" s="192"/>
      <c r="AA7" s="192"/>
      <c r="AB7" s="192"/>
      <c r="AC7" s="192"/>
    </row>
    <row r="8" spans="1:36" s="22" customFormat="1">
      <c r="A8" s="311"/>
      <c r="B8" s="319"/>
      <c r="C8" s="321">
        <v>94295</v>
      </c>
      <c r="D8" s="313" t="str">
        <f ca="1">VLOOKUP(C8,BASE!A:F,2,0)</f>
        <v>SINAPI</v>
      </c>
      <c r="E8" s="809" t="str">
        <f ca="1">VLOOKUP(C8,BASE!A:F,3,0)</f>
        <v>MESTRE DE OBRAS COM ENCARGOS COMPLEMENTARES</v>
      </c>
      <c r="F8" s="313" t="str">
        <f ca="1">VLOOKUP(C8,BASE!A:F,4,0)</f>
        <v>MES</v>
      </c>
      <c r="G8" s="263">
        <v>1</v>
      </c>
      <c r="H8" s="263">
        <v>23</v>
      </c>
      <c r="I8" s="263"/>
      <c r="J8" s="314">
        <f ca="1">VLOOKUP(C8,BASE!A:F,5,0)</f>
        <v>19618.84</v>
      </c>
      <c r="K8" s="315">
        <f t="shared" ca="1" si="0"/>
        <v>451233.32</v>
      </c>
      <c r="L8" s="824" t="s">
        <v>43467</v>
      </c>
      <c r="M8" s="875">
        <v>459382.45</v>
      </c>
      <c r="N8" s="878"/>
      <c r="P8" s="316"/>
      <c r="Q8" s="317"/>
      <c r="R8" s="318"/>
      <c r="S8" s="317"/>
      <c r="T8" s="318"/>
      <c r="U8" s="317"/>
      <c r="V8" s="316"/>
      <c r="W8" s="192"/>
      <c r="X8" s="192"/>
      <c r="Y8" s="192"/>
      <c r="Z8" s="192"/>
      <c r="AA8" s="192"/>
      <c r="AB8" s="192"/>
      <c r="AC8" s="192"/>
    </row>
    <row r="9" spans="1:36" s="22" customFormat="1">
      <c r="A9" s="311"/>
      <c r="B9" s="319"/>
      <c r="C9" s="321">
        <v>93572</v>
      </c>
      <c r="D9" s="431" t="str">
        <f ca="1">VLOOKUP(C9,BASE!A:F,2,0)</f>
        <v>SINAPI</v>
      </c>
      <c r="E9" s="809" t="str">
        <f ca="1">VLOOKUP(C9,BASE!A:F,3,0)</f>
        <v>ENCARREGADO GERAL DE OBRAS COM ENCARGOS COMPLEMENTARES</v>
      </c>
      <c r="F9" s="313" t="str">
        <f ca="1">VLOOKUP(C9,BASE!A:F,4,0)</f>
        <v>MES</v>
      </c>
      <c r="G9" s="263">
        <v>3</v>
      </c>
      <c r="H9" s="263">
        <v>21</v>
      </c>
      <c r="I9" s="263"/>
      <c r="J9" s="314">
        <f ca="1">VLOOKUP(C9,BASE!A:F,5,0)</f>
        <v>12237.22</v>
      </c>
      <c r="K9" s="315">
        <f t="shared" ca="1" si="0"/>
        <v>770944.86</v>
      </c>
      <c r="L9" s="824" t="s">
        <v>43467</v>
      </c>
      <c r="M9" s="875">
        <v>784628.46</v>
      </c>
      <c r="N9" s="878"/>
      <c r="P9" s="316"/>
      <c r="Q9" s="317"/>
      <c r="R9" s="318"/>
      <c r="S9" s="317"/>
      <c r="T9" s="318"/>
      <c r="U9" s="317"/>
      <c r="V9" s="316"/>
      <c r="W9" s="192"/>
      <c r="X9" s="192"/>
      <c r="Y9" s="192"/>
      <c r="Z9" s="192"/>
      <c r="AA9" s="192"/>
      <c r="AB9" s="192"/>
      <c r="AC9" s="192"/>
    </row>
    <row r="10" spans="1:36" s="22" customFormat="1">
      <c r="A10" s="311"/>
      <c r="B10" s="319"/>
      <c r="C10" s="322">
        <v>93563</v>
      </c>
      <c r="D10" s="313" t="str">
        <f ca="1">VLOOKUP(C10,BASE!A:F,2,0)</f>
        <v>SINAPI</v>
      </c>
      <c r="E10" s="809" t="str">
        <f ca="1">VLOOKUP(C10,BASE!A:F,3,0)</f>
        <v>ALMOXARIFE COM ENCARGOS COMPLEMENTARES</v>
      </c>
      <c r="F10" s="313" t="str">
        <f ca="1">VLOOKUP(C10,BASE!A:F,4,0)</f>
        <v>MES</v>
      </c>
      <c r="G10" s="263">
        <v>1</v>
      </c>
      <c r="H10" s="263">
        <v>22</v>
      </c>
      <c r="I10" s="263"/>
      <c r="J10" s="314">
        <f ca="1">VLOOKUP(C10,BASE!A:F,5,0)</f>
        <v>4883.29</v>
      </c>
      <c r="K10" s="315">
        <f t="shared" ca="1" si="0"/>
        <v>107432.38</v>
      </c>
      <c r="L10" s="824" t="s">
        <v>43467</v>
      </c>
      <c r="M10" s="875">
        <v>107963.9</v>
      </c>
      <c r="N10" s="878"/>
      <c r="P10" s="316"/>
      <c r="Q10" s="317"/>
      <c r="R10" s="318"/>
      <c r="S10" s="317"/>
      <c r="T10" s="318"/>
      <c r="U10" s="317"/>
      <c r="V10" s="316"/>
      <c r="W10" s="192"/>
      <c r="X10" s="192"/>
      <c r="Y10" s="192"/>
      <c r="Z10" s="192"/>
      <c r="AA10" s="192"/>
      <c r="AB10" s="192"/>
      <c r="AC10" s="192"/>
    </row>
    <row r="11" spans="1:36" s="22" customFormat="1">
      <c r="A11" s="311"/>
      <c r="B11" s="319"/>
      <c r="C11" s="322">
        <v>93564</v>
      </c>
      <c r="D11" s="313" t="str">
        <f ca="1">VLOOKUP(C11,BASE!A:F,2,0)</f>
        <v>SINAPI</v>
      </c>
      <c r="E11" s="809" t="str">
        <f ca="1">VLOOKUP(C11,BASE!A:F,3,0)</f>
        <v>APONTADOR OU APROPRIADOR COM ENCARGOS COMPLEMENTARES</v>
      </c>
      <c r="F11" s="313" t="str">
        <f ca="1">VLOOKUP(C11,BASE!A:F,4,0)</f>
        <v>MES</v>
      </c>
      <c r="G11" s="263">
        <v>1</v>
      </c>
      <c r="H11" s="263">
        <v>22</v>
      </c>
      <c r="I11" s="263"/>
      <c r="J11" s="314">
        <f ca="1">VLOOKUP(C11,BASE!A:F,5,0)</f>
        <v>4350.51</v>
      </c>
      <c r="K11" s="315">
        <f t="shared" ca="1" si="0"/>
        <v>95711.22</v>
      </c>
      <c r="L11" s="824" t="s">
        <v>43467</v>
      </c>
      <c r="M11" s="874">
        <v>96178.72</v>
      </c>
      <c r="N11" s="878"/>
      <c r="P11" s="316"/>
      <c r="Q11" s="317"/>
      <c r="R11" s="318"/>
      <c r="S11" s="317"/>
      <c r="T11" s="318"/>
      <c r="U11" s="317"/>
      <c r="V11" s="316"/>
      <c r="W11" s="192"/>
      <c r="X11" s="192"/>
      <c r="Y11" s="192"/>
      <c r="Z11" s="192"/>
      <c r="AA11" s="192"/>
      <c r="AB11" s="192"/>
      <c r="AC11" s="192"/>
    </row>
    <row r="12" spans="1:36" s="22" customFormat="1">
      <c r="A12" s="311"/>
      <c r="B12" s="319"/>
      <c r="C12" s="323">
        <v>93566</v>
      </c>
      <c r="D12" s="431" t="str">
        <f ca="1">VLOOKUP(C12,BASE!A:F,2,0)</f>
        <v>SINAPI</v>
      </c>
      <c r="E12" s="809" t="str">
        <f ca="1">VLOOKUP(C12,BASE!A:F,3,0)</f>
        <v>AUXILIAR DE ESCRITORIO COM ENCARGOS COMPLEMENTARES</v>
      </c>
      <c r="F12" s="313" t="str">
        <f ca="1">VLOOKUP(C12,BASE!A:F,4,0)</f>
        <v>MES</v>
      </c>
      <c r="G12" s="263">
        <v>1</v>
      </c>
      <c r="H12" s="263">
        <v>24</v>
      </c>
      <c r="I12" s="263"/>
      <c r="J12" s="314">
        <f ca="1">VLOOKUP(C12,BASE!A:F,5,0)</f>
        <v>4104.47</v>
      </c>
      <c r="K12" s="315">
        <f t="shared" ca="1" si="0"/>
        <v>98507.28</v>
      </c>
      <c r="L12" s="824" t="s">
        <v>43468</v>
      </c>
      <c r="M12" s="874">
        <v>98985.12</v>
      </c>
      <c r="N12" s="878"/>
      <c r="P12" s="316"/>
      <c r="Q12" s="317"/>
      <c r="R12" s="318"/>
      <c r="S12" s="317"/>
      <c r="T12" s="318"/>
      <c r="U12" s="324"/>
      <c r="V12" s="325"/>
      <c r="W12" s="192"/>
      <c r="X12" s="192"/>
      <c r="Y12" s="192"/>
      <c r="Z12" s="192"/>
      <c r="AA12" s="192"/>
      <c r="AB12" s="192"/>
      <c r="AC12" s="192"/>
    </row>
    <row r="13" spans="1:36" s="22" customFormat="1">
      <c r="A13" s="311"/>
      <c r="B13" s="319"/>
      <c r="C13" s="323">
        <v>101452</v>
      </c>
      <c r="D13" s="313" t="str">
        <f ca="1">VLOOKUP(C13,BASE!A:F,2,0)</f>
        <v>SINAPI</v>
      </c>
      <c r="E13" s="809" t="str">
        <f ca="1">VLOOKUP(C13,BASE!A:F,3,0)</f>
        <v>SERVENTE DE OBRAS COM ENCARGOS COMPLEMENTARES</v>
      </c>
      <c r="F13" s="313" t="str">
        <f ca="1">VLOOKUP(C13,BASE!A:F,4,0)</f>
        <v>MES</v>
      </c>
      <c r="G13" s="263">
        <v>1</v>
      </c>
      <c r="H13" s="263">
        <v>23</v>
      </c>
      <c r="I13" s="263"/>
      <c r="J13" s="314">
        <f ca="1">VLOOKUP(C13,BASE!A:F,5,0)</f>
        <v>4062.64</v>
      </c>
      <c r="K13" s="315">
        <f t="shared" ca="1" si="0"/>
        <v>93440.72</v>
      </c>
      <c r="L13" s="824" t="s">
        <v>43467</v>
      </c>
      <c r="M13" s="874">
        <v>96214.060000000012</v>
      </c>
      <c r="N13" s="878"/>
      <c r="P13" s="316"/>
      <c r="Q13" s="317"/>
      <c r="R13" s="318"/>
      <c r="S13" s="317"/>
      <c r="T13" s="318"/>
      <c r="U13" s="317"/>
      <c r="V13" s="316"/>
      <c r="W13" s="192"/>
      <c r="X13" s="192"/>
      <c r="Y13" s="192"/>
      <c r="Z13" s="192"/>
      <c r="AA13" s="192"/>
      <c r="AB13" s="192"/>
      <c r="AC13" s="192"/>
    </row>
    <row r="14" spans="1:36" s="22" customFormat="1" ht="15" thickBot="1">
      <c r="A14" s="311"/>
      <c r="B14" s="319"/>
      <c r="C14" s="323" t="s">
        <v>6983</v>
      </c>
      <c r="D14" s="431" t="str">
        <f ca="1">VLOOKUP(C14,BASE!A:F,2,0)</f>
        <v>SEINFRA-MG</v>
      </c>
      <c r="E14" s="809" t="str">
        <f ca="1">VLOOKUP(C14,BASE!A:F,3,0)</f>
        <v>VIGIA NOTURNO COM ENCARGOS COMPLEMENTARES</v>
      </c>
      <c r="F14" s="313" t="str">
        <f ca="1">VLOOKUP(C14,BASE!A:F,4,0)</f>
        <v>MÊS</v>
      </c>
      <c r="G14" s="320">
        <v>2</v>
      </c>
      <c r="H14" s="263">
        <v>24</v>
      </c>
      <c r="I14" s="320"/>
      <c r="J14" s="314">
        <f ca="1">VLOOKUP(C14,BASE!A:F,5,0)</f>
        <v>5720</v>
      </c>
      <c r="K14" s="315">
        <f ca="1">G14*H14*J14</f>
        <v>274560</v>
      </c>
      <c r="L14" s="825" t="s">
        <v>43469</v>
      </c>
      <c r="M14" s="874">
        <v>240212.16</v>
      </c>
      <c r="N14" s="264"/>
      <c r="P14" s="316"/>
      <c r="Q14" s="317"/>
      <c r="R14" s="318"/>
      <c r="S14" s="317"/>
      <c r="T14" s="318"/>
      <c r="U14" s="317"/>
      <c r="V14" s="316"/>
      <c r="W14" s="192"/>
      <c r="X14" s="192"/>
      <c r="Y14" s="192"/>
      <c r="Z14" s="192"/>
      <c r="AA14" s="192"/>
      <c r="AB14" s="192"/>
      <c r="AC14" s="192"/>
    </row>
    <row r="15" spans="1:36" s="22" customFormat="1" ht="15" thickBot="1">
      <c r="A15" s="307"/>
      <c r="B15" s="326"/>
      <c r="C15" s="327"/>
      <c r="D15" s="327"/>
      <c r="E15" s="328"/>
      <c r="F15" s="327"/>
      <c r="G15" s="327"/>
      <c r="H15" s="327"/>
      <c r="I15" s="327"/>
      <c r="J15" s="329" t="s">
        <v>11620</v>
      </c>
      <c r="K15" s="330">
        <f ca="1">SUM(K5:K14)</f>
        <v>3664404.7499999995</v>
      </c>
      <c r="L15" s="331"/>
      <c r="M15" s="875"/>
      <c r="N15" s="294"/>
      <c r="O15" s="304"/>
      <c r="P15" s="332"/>
      <c r="Q15" s="324"/>
      <c r="R15" s="333"/>
      <c r="S15" s="324"/>
      <c r="T15" s="333"/>
      <c r="U15" s="334"/>
      <c r="V15" s="332"/>
      <c r="W15" s="113"/>
      <c r="X15" s="113"/>
      <c r="Y15" s="113"/>
      <c r="Z15" s="113"/>
      <c r="AA15" s="113"/>
      <c r="AB15" s="113"/>
    </row>
    <row r="16" spans="1:36" s="22" customFormat="1" ht="15" thickBot="1">
      <c r="A16" s="307"/>
      <c r="B16" s="335"/>
      <c r="C16" s="309"/>
      <c r="D16" s="309"/>
      <c r="E16" s="309"/>
      <c r="F16" s="309"/>
      <c r="G16" s="309"/>
      <c r="H16" s="309"/>
      <c r="I16" s="309"/>
      <c r="J16" s="309"/>
      <c r="K16" s="309"/>
      <c r="L16" s="308"/>
      <c r="M16" s="874"/>
      <c r="N16" s="264"/>
      <c r="O16" s="304"/>
      <c r="P16" s="332"/>
      <c r="Q16" s="324"/>
      <c r="R16" s="333"/>
      <c r="S16" s="324"/>
      <c r="T16" s="333"/>
      <c r="U16" s="334"/>
      <c r="V16" s="332"/>
      <c r="W16" s="113"/>
      <c r="X16" s="113"/>
      <c r="Y16" s="113"/>
      <c r="Z16" s="113"/>
      <c r="AA16" s="113"/>
      <c r="AB16" s="113"/>
    </row>
    <row r="17" spans="1:36" s="22" customFormat="1" ht="15" thickBot="1">
      <c r="A17" s="307"/>
      <c r="B17" s="1682" t="s">
        <v>43470</v>
      </c>
      <c r="C17" s="1683"/>
      <c r="D17" s="1683"/>
      <c r="E17" s="1683"/>
      <c r="F17" s="1683"/>
      <c r="G17" s="1683"/>
      <c r="H17" s="1683"/>
      <c r="I17" s="1683"/>
      <c r="J17" s="1683"/>
      <c r="K17" s="1683"/>
      <c r="L17" s="1684"/>
      <c r="M17" s="875"/>
      <c r="N17" s="294"/>
      <c r="O17" s="304"/>
      <c r="P17" s="332"/>
      <c r="Q17" s="324"/>
      <c r="R17" s="333"/>
      <c r="S17" s="324"/>
      <c r="T17" s="333"/>
      <c r="U17" s="334"/>
      <c r="V17" s="332"/>
      <c r="W17" s="113"/>
      <c r="X17" s="113"/>
      <c r="Y17" s="113"/>
      <c r="Z17" s="113"/>
      <c r="AA17" s="113"/>
      <c r="AB17" s="113"/>
    </row>
    <row r="18" spans="1:36" s="22" customFormat="1">
      <c r="A18" s="311"/>
      <c r="B18" s="337"/>
      <c r="C18" s="338"/>
      <c r="D18" s="338"/>
      <c r="E18" s="339"/>
      <c r="F18" s="372" t="s">
        <v>28</v>
      </c>
      <c r="G18" s="373" t="s">
        <v>11618</v>
      </c>
      <c r="H18" s="373" t="s">
        <v>163</v>
      </c>
      <c r="I18" s="373" t="s">
        <v>43</v>
      </c>
      <c r="J18" s="373" t="s">
        <v>55</v>
      </c>
      <c r="K18" s="373" t="s">
        <v>11619</v>
      </c>
      <c r="L18" s="374" t="s">
        <v>184</v>
      </c>
      <c r="M18" s="819"/>
      <c r="N18" s="340"/>
      <c r="O18" s="340"/>
      <c r="P18" s="316"/>
      <c r="Q18" s="317"/>
      <c r="R18" s="318"/>
      <c r="S18" s="317"/>
      <c r="T18" s="318"/>
      <c r="U18" s="317"/>
      <c r="V18" s="316"/>
      <c r="W18" s="192"/>
      <c r="X18" s="192"/>
      <c r="Y18" s="192"/>
      <c r="Z18" s="192"/>
      <c r="AA18" s="192"/>
      <c r="AB18" s="192"/>
      <c r="AC18" s="192"/>
    </row>
    <row r="19" spans="1:36" s="22" customFormat="1">
      <c r="A19" s="311"/>
      <c r="B19" s="319"/>
      <c r="C19" s="262" t="s">
        <v>8888</v>
      </c>
      <c r="D19" s="313" t="s">
        <v>24</v>
      </c>
      <c r="E19" s="809" t="str">
        <f ca="1">VLOOKUP(C19,BASE!A:F,3,0)</f>
        <v>LOCACAO VEICULO POPULAR MOTOR 1.0 C/ AR E SEGURO SEM COMBUSTIVEL</v>
      </c>
      <c r="F19" s="313" t="str">
        <f ca="1">VLOOKUP(C19,BASE!A:F,4,0)</f>
        <v>MES</v>
      </c>
      <c r="G19" s="263">
        <f>G5</f>
        <v>2</v>
      </c>
      <c r="H19" s="263">
        <v>24</v>
      </c>
      <c r="I19" s="263"/>
      <c r="J19" s="263"/>
      <c r="K19" s="314">
        <f ca="1">VLOOKUP(C19,BASE!A:F,5,0)</f>
        <v>2912.05</v>
      </c>
      <c r="L19" s="341">
        <f ca="1">G19*H19*K19</f>
        <v>139778.40000000002</v>
      </c>
      <c r="M19" s="819">
        <f>40*4</f>
        <v>160</v>
      </c>
      <c r="N19" s="819">
        <f>M19*H19*G19</f>
        <v>7680</v>
      </c>
      <c r="O19" s="819"/>
      <c r="P19" s="316"/>
      <c r="Q19" s="192"/>
      <c r="R19" s="316"/>
      <c r="S19" s="192"/>
      <c r="T19" s="316"/>
      <c r="U19" s="192"/>
      <c r="V19" s="316"/>
      <c r="W19" s="192"/>
      <c r="X19" s="192"/>
      <c r="Y19" s="192"/>
      <c r="Z19" s="192"/>
      <c r="AA19" s="192"/>
      <c r="AB19" s="192"/>
      <c r="AC19" s="192"/>
    </row>
    <row r="20" spans="1:36" s="22" customFormat="1">
      <c r="A20" s="311"/>
      <c r="B20" s="319"/>
      <c r="C20" s="810" t="s">
        <v>8890</v>
      </c>
      <c r="D20" s="811" t="s">
        <v>24</v>
      </c>
      <c r="E20" s="809" t="str">
        <f ca="1">VLOOKUP(C20,BASE!A:F,3,0)</f>
        <v>LOCAÇÃO VEICULO TIPO PICAPE LEVE C/ SEGURO SEM COMBUSTÍVEL</v>
      </c>
      <c r="F20" s="313" t="str">
        <f ca="1">VLOOKUP(C20,BASE!A:F,4,0)</f>
        <v>MES</v>
      </c>
      <c r="G20" s="812">
        <f>SUM(G8:G9)</f>
        <v>4</v>
      </c>
      <c r="H20" s="812">
        <v>22</v>
      </c>
      <c r="I20" s="812"/>
      <c r="J20" s="812"/>
      <c r="K20" s="314">
        <f ca="1">VLOOKUP(C20,BASE!A:F,5,0)</f>
        <v>3635</v>
      </c>
      <c r="L20" s="813">
        <f ca="1">G20*H20*K20</f>
        <v>319880</v>
      </c>
      <c r="M20" s="819">
        <f>80*4</f>
        <v>320</v>
      </c>
      <c r="N20" s="819">
        <f>M20*H20*G20</f>
        <v>28160</v>
      </c>
      <c r="O20" s="819"/>
      <c r="P20" s="316"/>
      <c r="Q20" s="192"/>
      <c r="R20" s="316"/>
      <c r="S20" s="192"/>
      <c r="T20" s="316"/>
      <c r="U20" s="192"/>
      <c r="V20" s="316"/>
      <c r="W20" s="192"/>
      <c r="X20" s="192"/>
      <c r="Y20" s="192"/>
      <c r="Z20" s="192"/>
      <c r="AA20" s="192"/>
      <c r="AB20" s="192"/>
      <c r="AC20" s="192"/>
    </row>
    <row r="21" spans="1:36" s="22" customFormat="1" ht="15" thickBot="1">
      <c r="A21" s="311"/>
      <c r="B21" s="319"/>
      <c r="C21" s="262" t="s">
        <v>8896</v>
      </c>
      <c r="D21" s="313" t="s">
        <v>24</v>
      </c>
      <c r="E21" s="809" t="str">
        <f ca="1">VLOOKUP(C21,BASE!A:F,3,0)</f>
        <v>GASOLINA</v>
      </c>
      <c r="F21" s="313" t="str">
        <f ca="1">VLOOKUP(C21,BASE!A:F,4,0)</f>
        <v>L</v>
      </c>
      <c r="G21" s="263">
        <v>887</v>
      </c>
      <c r="H21" s="263">
        <v>24</v>
      </c>
      <c r="I21" s="263"/>
      <c r="J21" s="263"/>
      <c r="K21" s="314">
        <f ca="1">VLOOKUP(C21,BASE!A:F,5,0)</f>
        <v>5.75</v>
      </c>
      <c r="L21" s="341">
        <f ca="1">G21*H21*K21</f>
        <v>122406</v>
      </c>
      <c r="M21" s="819"/>
      <c r="N21" s="819"/>
      <c r="O21" s="819"/>
      <c r="P21" s="316"/>
      <c r="Q21" s="192"/>
      <c r="R21" s="316"/>
      <c r="S21" s="192"/>
      <c r="T21" s="316"/>
      <c r="U21" s="192"/>
      <c r="V21" s="316"/>
      <c r="W21" s="192"/>
      <c r="X21" s="192"/>
      <c r="Y21" s="192"/>
      <c r="Z21" s="192"/>
      <c r="AA21" s="192"/>
      <c r="AB21" s="192"/>
      <c r="AC21" s="192"/>
    </row>
    <row r="22" spans="1:36" s="22" customFormat="1" ht="15" thickBot="1">
      <c r="A22" s="307"/>
      <c r="B22" s="342"/>
      <c r="C22" s="343"/>
      <c r="D22" s="343"/>
      <c r="E22" s="344"/>
      <c r="F22" s="343"/>
      <c r="G22" s="343"/>
      <c r="H22" s="343"/>
      <c r="I22" s="343"/>
      <c r="J22" s="346" t="s">
        <v>11620</v>
      </c>
      <c r="K22" s="23"/>
      <c r="L22" s="371">
        <f ca="1">SUM(L19:L21)</f>
        <v>582064.4</v>
      </c>
      <c r="M22" s="876"/>
      <c r="N22" s="820">
        <f>SUM(N19:N21)</f>
        <v>35840</v>
      </c>
      <c r="O22" s="815"/>
      <c r="P22" s="316"/>
      <c r="Q22" s="192"/>
      <c r="R22" s="316"/>
      <c r="S22" s="192"/>
      <c r="T22" s="316"/>
      <c r="U22" s="192"/>
      <c r="V22" s="316"/>
      <c r="W22" s="113"/>
      <c r="X22" s="113"/>
      <c r="Y22" s="113"/>
      <c r="Z22" s="113"/>
      <c r="AA22" s="113"/>
      <c r="AB22" s="113"/>
    </row>
    <row r="23" spans="1:36" s="22" customFormat="1">
      <c r="A23" s="307"/>
      <c r="B23" s="979" t="s">
        <v>43471</v>
      </c>
      <c r="C23" s="980"/>
      <c r="D23" s="980"/>
      <c r="E23" s="980"/>
      <c r="F23" s="980"/>
      <c r="G23" s="980"/>
      <c r="H23" s="980"/>
      <c r="I23" s="980"/>
      <c r="J23" s="980"/>
      <c r="K23" s="980"/>
      <c r="L23" s="981"/>
      <c r="M23" s="875"/>
      <c r="N23" s="821"/>
      <c r="O23" s="822"/>
      <c r="P23" s="316"/>
      <c r="Q23" s="192"/>
      <c r="R23" s="316"/>
      <c r="S23" s="192"/>
      <c r="T23" s="316"/>
      <c r="U23" s="192"/>
      <c r="V23" s="316"/>
      <c r="W23" s="113"/>
      <c r="X23" s="113"/>
      <c r="Y23" s="113"/>
      <c r="Z23" s="113"/>
      <c r="AA23" s="113"/>
      <c r="AB23" s="113"/>
    </row>
    <row r="24" spans="1:36" s="22" customFormat="1" ht="15" thickBot="1">
      <c r="A24" s="307"/>
      <c r="B24" s="326"/>
      <c r="C24" s="309"/>
      <c r="D24" s="309"/>
      <c r="E24" s="309"/>
      <c r="F24" s="309"/>
      <c r="G24" s="309"/>
      <c r="H24" s="309"/>
      <c r="I24" s="309"/>
      <c r="J24" s="309"/>
      <c r="K24" s="309"/>
      <c r="L24" s="308"/>
      <c r="M24" s="875"/>
      <c r="N24" s="821"/>
      <c r="O24" s="822"/>
      <c r="P24" s="316"/>
      <c r="Q24" s="192"/>
      <c r="R24" s="316"/>
      <c r="S24" s="192"/>
      <c r="T24" s="316"/>
      <c r="U24" s="192"/>
      <c r="V24" s="316"/>
      <c r="W24" s="113"/>
      <c r="X24" s="113"/>
      <c r="Y24" s="113"/>
      <c r="Z24" s="113"/>
      <c r="AA24" s="113"/>
      <c r="AB24" s="113"/>
    </row>
    <row r="25" spans="1:36" s="22" customFormat="1" ht="15.75" customHeight="1" thickBot="1">
      <c r="A25" s="307"/>
      <c r="B25" s="1682" t="s">
        <v>44301</v>
      </c>
      <c r="C25" s="1683"/>
      <c r="D25" s="1683"/>
      <c r="E25" s="1683"/>
      <c r="F25" s="1683"/>
      <c r="G25" s="1683"/>
      <c r="H25" s="1683"/>
      <c r="I25" s="1683"/>
      <c r="J25" s="1683"/>
      <c r="K25" s="1683"/>
      <c r="L25" s="1684"/>
      <c r="M25" s="336"/>
      <c r="N25" s="968"/>
      <c r="O25" s="192"/>
      <c r="P25" s="316"/>
      <c r="Q25" s="192"/>
      <c r="R25" s="316"/>
      <c r="S25" s="192"/>
      <c r="T25" s="316"/>
      <c r="U25" s="192"/>
      <c r="V25" s="316"/>
      <c r="W25" s="113"/>
      <c r="X25" s="113"/>
      <c r="Y25" s="113"/>
      <c r="Z25" s="113"/>
      <c r="AA25" s="113"/>
      <c r="AB25" s="113"/>
    </row>
    <row r="26" spans="1:36" s="22" customFormat="1">
      <c r="A26" s="311"/>
      <c r="B26" s="337"/>
      <c r="C26" s="338"/>
      <c r="D26" s="338"/>
      <c r="E26" s="339"/>
      <c r="F26" s="372" t="s">
        <v>28</v>
      </c>
      <c r="G26" s="373" t="s">
        <v>11618</v>
      </c>
      <c r="H26" s="373" t="s">
        <v>163</v>
      </c>
      <c r="I26" s="373" t="s">
        <v>43</v>
      </c>
      <c r="J26" s="373" t="s">
        <v>55</v>
      </c>
      <c r="K26" s="373" t="s">
        <v>11619</v>
      </c>
      <c r="L26" s="374" t="s">
        <v>184</v>
      </c>
      <c r="M26" s="969"/>
      <c r="N26" s="340"/>
      <c r="O26" s="340"/>
      <c r="P26" s="316"/>
      <c r="Q26" s="317"/>
      <c r="R26" s="318"/>
      <c r="S26" s="317"/>
      <c r="T26" s="318"/>
      <c r="U26" s="317"/>
      <c r="V26" s="316"/>
      <c r="W26" s="192"/>
      <c r="X26" s="192"/>
      <c r="Y26" s="192"/>
      <c r="Z26" s="192"/>
      <c r="AA26" s="192"/>
      <c r="AB26" s="192"/>
      <c r="AC26" s="192"/>
    </row>
    <row r="27" spans="1:36" s="22" customFormat="1">
      <c r="A27" s="311"/>
      <c r="B27" s="319"/>
      <c r="C27" s="262">
        <v>44480</v>
      </c>
      <c r="D27" s="313" t="str">
        <f ca="1">VLOOKUP(C27,BASE!$A:$E,2,0)</f>
        <v>SINAPI-I</v>
      </c>
      <c r="E27" s="970" t="str">
        <f ca="1">VLOOKUP(C27,BASE!$A:$E,3,0)</f>
        <v>TARIFA "A" ENTRE 0 E 20M3 FORNECIMENTO D'AGUA</v>
      </c>
      <c r="F27" s="313" t="str">
        <f ca="1">VLOOKUP(C27,BASE!$A:$E,4,0)</f>
        <v>M3</v>
      </c>
      <c r="G27" s="263">
        <v>100</v>
      </c>
      <c r="H27" s="263">
        <v>24</v>
      </c>
      <c r="I27" s="263"/>
      <c r="J27" s="263"/>
      <c r="K27" s="314">
        <f ca="1">VLOOKUP(C27,BASE!$A:$E,5,0)</f>
        <v>22.51</v>
      </c>
      <c r="L27" s="971">
        <f t="shared" ref="L27:L32" ca="1" si="1">G27*H27*K27</f>
        <v>54024.000000000007</v>
      </c>
      <c r="M27" s="969"/>
      <c r="N27" s="340"/>
      <c r="O27" s="340"/>
      <c r="P27" s="316"/>
      <c r="Q27" s="192"/>
      <c r="R27" s="316"/>
      <c r="S27" s="192"/>
      <c r="T27" s="316"/>
      <c r="U27" s="192"/>
      <c r="V27" s="316"/>
      <c r="W27" s="192"/>
      <c r="X27" s="192"/>
      <c r="Y27" s="192"/>
      <c r="Z27" s="192"/>
      <c r="AA27" s="192"/>
      <c r="AB27" s="192"/>
      <c r="AC27" s="192"/>
    </row>
    <row r="28" spans="1:36" s="22" customFormat="1">
      <c r="A28" s="311"/>
      <c r="B28" s="319"/>
      <c r="C28" s="262" t="s">
        <v>12720</v>
      </c>
      <c r="D28" s="313" t="str">
        <f ca="1">VLOOKUP(C28,BASE!$A:$E,2,0)</f>
        <v>SUDECAP</v>
      </c>
      <c r="E28" s="970" t="str">
        <f ca="1">VLOOKUP(C28,BASE!$A:$E,3,0)</f>
        <v>KILOWATT/HORA B3 - DEMAIS CLASSES - INCLUSIVE ICMS</v>
      </c>
      <c r="F28" s="313" t="str">
        <f ca="1">VLOOKUP(C28,BASE!$A:$E,4,0)</f>
        <v>KWH</v>
      </c>
      <c r="G28" s="263">
        <v>2500</v>
      </c>
      <c r="H28" s="263">
        <v>24</v>
      </c>
      <c r="I28" s="263"/>
      <c r="J28" s="263"/>
      <c r="K28" s="314">
        <f ca="1">VLOOKUP(C28,BASE!$A:$E,5,0)</f>
        <v>0.94</v>
      </c>
      <c r="L28" s="971">
        <f t="shared" ca="1" si="1"/>
        <v>56400</v>
      </c>
      <c r="M28" s="969"/>
      <c r="N28" s="340"/>
      <c r="O28" s="340"/>
      <c r="P28" s="316"/>
      <c r="Q28" s="192"/>
      <c r="R28" s="316"/>
      <c r="S28" s="192"/>
      <c r="T28" s="316"/>
      <c r="U28" s="192"/>
      <c r="V28" s="316"/>
      <c r="W28" s="192"/>
      <c r="X28" s="192"/>
      <c r="Y28" s="192"/>
      <c r="Z28" s="192"/>
      <c r="AA28" s="192"/>
      <c r="AB28" s="192"/>
      <c r="AC28" s="192"/>
    </row>
    <row r="29" spans="1:36" s="22" customFormat="1">
      <c r="A29" s="307"/>
      <c r="B29" s="972"/>
      <c r="C29" s="973" t="s">
        <v>33784</v>
      </c>
      <c r="D29" s="313" t="str">
        <f ca="1">VLOOKUP(C29,BASE!$A:$E,2,0)</f>
        <v>URBEL - I</v>
      </c>
      <c r="E29" s="970" t="str">
        <f ca="1">VLOOKUP(C29,BASE!$A:$E,3,0)</f>
        <v>PLANO DE INTERNET, MÍNIMO 300MB E LINHA TELEFÔNICA FIXA COM LIGAÇÕES ILIMITADAS</v>
      </c>
      <c r="F29" s="313" t="str">
        <f ca="1">VLOOKUP(C29,BASE!$A:$E,4,0)</f>
        <v>MES</v>
      </c>
      <c r="G29" s="263">
        <v>2</v>
      </c>
      <c r="H29" s="263">
        <v>24</v>
      </c>
      <c r="I29" s="263"/>
      <c r="J29" s="263"/>
      <c r="K29" s="314">
        <f ca="1">VLOOKUP(C29,BASE!$A:$E,5,0)</f>
        <v>167</v>
      </c>
      <c r="L29" s="971">
        <f t="shared" ca="1" si="1"/>
        <v>8016</v>
      </c>
      <c r="M29" s="304"/>
      <c r="N29" s="304"/>
      <c r="O29" s="304"/>
      <c r="P29" s="304"/>
      <c r="Q29" s="114"/>
      <c r="R29" s="114"/>
      <c r="S29" s="113"/>
      <c r="T29" s="113"/>
      <c r="U29" s="113"/>
      <c r="V29" s="304"/>
      <c r="W29" s="113"/>
      <c r="X29" s="113"/>
      <c r="Y29" s="113"/>
      <c r="Z29" s="113"/>
      <c r="AA29" s="113"/>
      <c r="AB29" s="113"/>
      <c r="AJ29" s="304"/>
    </row>
    <row r="30" spans="1:36" s="22" customFormat="1" ht="25.5">
      <c r="A30" s="311"/>
      <c r="B30" s="319"/>
      <c r="C30" s="262" t="s">
        <v>12721</v>
      </c>
      <c r="D30" s="313" t="str">
        <f ca="1">VLOOKUP(C30,BASE!$A:$E,2,0)</f>
        <v>URBEL - I</v>
      </c>
      <c r="E30" s="970" t="str">
        <f ca="1">VLOOKUP(C30,BASE!$A:$E,3,0)</f>
        <v>LOCAÇÃO DE COMPUTADOR POSITIVO PREMIUM K5270 3D COM INTEL® CORE™ I3- 2120, 8GB, 500GB, GRAVADOR DE DVD, LEITOR DE CARTÕES, HDMI, LCD 18.5" E WINDOWS 8  OU SIMILAR</v>
      </c>
      <c r="F30" s="313" t="str">
        <f ca="1">VLOOKUP(C30,BASE!$A:$E,4,0)</f>
        <v>MES</v>
      </c>
      <c r="G30" s="263">
        <v>2</v>
      </c>
      <c r="H30" s="263">
        <v>20</v>
      </c>
      <c r="I30" s="263"/>
      <c r="J30" s="263"/>
      <c r="K30" s="314">
        <f ca="1">VLOOKUP(C30,BASE!$A:$E,5,0)</f>
        <v>272.83999999999997</v>
      </c>
      <c r="L30" s="971">
        <f t="shared" ca="1" si="1"/>
        <v>10913.599999999999</v>
      </c>
      <c r="M30" s="969"/>
      <c r="N30" s="340"/>
      <c r="O30" s="340"/>
      <c r="P30" s="316"/>
      <c r="Q30" s="192"/>
      <c r="R30" s="316"/>
      <c r="S30" s="192"/>
      <c r="T30" s="316"/>
      <c r="U30" s="192"/>
      <c r="V30" s="316"/>
      <c r="W30" s="192"/>
      <c r="X30" s="192"/>
      <c r="Y30" s="192"/>
      <c r="Z30" s="192"/>
      <c r="AA30" s="192"/>
      <c r="AB30" s="192"/>
      <c r="AC30" s="192"/>
    </row>
    <row r="31" spans="1:36" s="22" customFormat="1" ht="49.5">
      <c r="A31" s="311"/>
      <c r="B31" s="319"/>
      <c r="C31" s="262" t="s">
        <v>12722</v>
      </c>
      <c r="D31" s="313" t="str">
        <f ca="1">VLOOKUP(C31,BASE!$A:$E,2,0)</f>
        <v>URBEL - I</v>
      </c>
      <c r="E31" s="970" t="str">
        <f ca="1">VLOOKUP(C31,BASE!$A:$E,3,0)</f>
        <v>LOCAÇÃO DE IMPRESSORA P&amp;B -  MULTIFUNCIONAL LASER MONOCROMÁTICA - TIPO 1 PRODABEL (MULTIFUNCIONAL – IMPRESSORA / COPIADORA / SCANNER / FAX, VELOCIDADE 33 PPM, RESOLUÇÃO 600 X 600 DPI, MEMÓRIA 256 MB, INTERFACE ETHERNET E USB, COMPATÍVEIS COM S.O WINDO</v>
      </c>
      <c r="F31" s="313" t="str">
        <f ca="1">VLOOKUP(C31,BASE!$A:$E,4,0)</f>
        <v>MES</v>
      </c>
      <c r="G31" s="263">
        <v>2</v>
      </c>
      <c r="H31" s="263">
        <v>20</v>
      </c>
      <c r="I31" s="263"/>
      <c r="J31" s="263"/>
      <c r="K31" s="314">
        <f ca="1">VLOOKUP(C31,BASE!$A:$E,5,0)</f>
        <v>430.16</v>
      </c>
      <c r="L31" s="971">
        <f t="shared" ca="1" si="1"/>
        <v>17206.400000000001</v>
      </c>
      <c r="M31" s="969"/>
      <c r="N31" s="340"/>
      <c r="O31" s="340"/>
      <c r="P31" s="316"/>
      <c r="Q31" s="192"/>
      <c r="R31" s="316"/>
      <c r="S31" s="192"/>
      <c r="T31" s="316"/>
      <c r="U31" s="192"/>
      <c r="V31" s="316"/>
      <c r="W31" s="192"/>
      <c r="X31" s="192"/>
      <c r="Y31" s="192"/>
      <c r="Z31" s="192"/>
      <c r="AA31" s="192"/>
      <c r="AB31" s="192"/>
      <c r="AC31" s="192"/>
    </row>
    <row r="32" spans="1:36" s="22" customFormat="1" ht="15" thickBot="1">
      <c r="A32" s="311"/>
      <c r="B32" s="974"/>
      <c r="C32" s="975" t="s">
        <v>23309</v>
      </c>
      <c r="D32" s="313" t="str">
        <f ca="1">VLOOKUP(C32,BASE!$A:$E,2,0)</f>
        <v>COTAÇÃO</v>
      </c>
      <c r="E32" s="970" t="str">
        <f ca="1">VLOOKUP(C32,BASE!$A:$E,3,0)</f>
        <v>KIT PRIMEIROS SOCORROS COMPLETO</v>
      </c>
      <c r="F32" s="313" t="str">
        <f ca="1">VLOOKUP(C32,BASE!$A:$E,4,0)</f>
        <v>UN</v>
      </c>
      <c r="G32" s="976">
        <v>10</v>
      </c>
      <c r="H32" s="976">
        <v>24</v>
      </c>
      <c r="I32" s="976"/>
      <c r="J32" s="976"/>
      <c r="K32" s="314">
        <f ca="1">VLOOKUP(C32,BASE!$A:$E,5,0)</f>
        <v>186.89</v>
      </c>
      <c r="L32" s="971">
        <f t="shared" ca="1" si="1"/>
        <v>44853.599999999999</v>
      </c>
      <c r="M32" s="969"/>
      <c r="N32" s="340"/>
      <c r="O32" s="340"/>
      <c r="P32" s="316"/>
      <c r="Q32" s="192"/>
      <c r="R32" s="316"/>
      <c r="S32" s="192"/>
      <c r="T32" s="316"/>
      <c r="U32" s="192"/>
      <c r="V32" s="316"/>
      <c r="W32" s="192"/>
      <c r="X32" s="192"/>
      <c r="Y32" s="192"/>
      <c r="Z32" s="192"/>
      <c r="AA32" s="192"/>
      <c r="AB32" s="192"/>
      <c r="AC32" s="192"/>
    </row>
    <row r="33" spans="1:36" s="978" customFormat="1" ht="15" thickBot="1">
      <c r="A33" s="311"/>
      <c r="B33" s="342"/>
      <c r="C33" s="343"/>
      <c r="D33" s="343"/>
      <c r="E33" s="344"/>
      <c r="F33" s="343"/>
      <c r="G33" s="343"/>
      <c r="H33" s="343"/>
      <c r="I33" s="343"/>
      <c r="J33" s="346" t="s">
        <v>11620</v>
      </c>
      <c r="K33" s="23"/>
      <c r="L33" s="371">
        <f ca="1">SUM(L27:L32)</f>
        <v>191413.6</v>
      </c>
      <c r="M33" s="977"/>
      <c r="N33" s="865"/>
      <c r="O33" s="192"/>
      <c r="P33" s="316"/>
      <c r="Q33" s="192"/>
      <c r="R33" s="316"/>
      <c r="S33" s="192"/>
      <c r="T33" s="316"/>
      <c r="U33" s="192"/>
      <c r="V33" s="316"/>
    </row>
    <row r="34" spans="1:36" s="22" customFormat="1" ht="22.15" customHeight="1" thickBot="1">
      <c r="A34" s="307"/>
      <c r="B34" s="309"/>
      <c r="C34" s="309"/>
      <c r="D34" s="309"/>
      <c r="E34" s="309"/>
      <c r="F34" s="309"/>
      <c r="G34" s="309"/>
      <c r="H34" s="309"/>
      <c r="I34" s="309"/>
      <c r="J34" s="309"/>
      <c r="K34" s="309"/>
      <c r="L34" s="309"/>
      <c r="M34" s="875"/>
      <c r="N34" s="820">
        <f>N22/24</f>
        <v>1493.3333333333333</v>
      </c>
      <c r="O34" s="822"/>
      <c r="P34" s="316"/>
      <c r="Q34" s="192"/>
      <c r="R34" s="316"/>
      <c r="S34" s="192"/>
      <c r="T34" s="316"/>
      <c r="U34" s="192"/>
      <c r="V34" s="316"/>
      <c r="W34" s="113"/>
      <c r="X34" s="113"/>
      <c r="Y34" s="113"/>
      <c r="Z34" s="113"/>
      <c r="AA34" s="113"/>
      <c r="AB34" s="113"/>
    </row>
    <row r="35" spans="1:36" s="22" customFormat="1" ht="15" thickBot="1">
      <c r="A35" s="307"/>
      <c r="B35" s="342"/>
      <c r="C35" s="343"/>
      <c r="D35" s="343"/>
      <c r="E35" s="344"/>
      <c r="F35" s="343"/>
      <c r="G35" s="343"/>
      <c r="H35" s="343"/>
      <c r="I35" s="343"/>
      <c r="J35" s="346" t="s">
        <v>44285</v>
      </c>
      <c r="K35" s="345"/>
      <c r="L35" s="371">
        <f ca="1">K15+L22+L33</f>
        <v>4437882.7499999991</v>
      </c>
      <c r="M35" s="876"/>
      <c r="N35" s="821"/>
      <c r="O35" s="822"/>
      <c r="P35" s="316"/>
      <c r="Q35" s="192"/>
      <c r="R35" s="316"/>
      <c r="S35" s="192"/>
      <c r="T35" s="316"/>
      <c r="U35" s="192"/>
      <c r="V35" s="316"/>
      <c r="W35" s="113"/>
      <c r="X35" s="113"/>
      <c r="Y35" s="113"/>
      <c r="Z35" s="113"/>
      <c r="AA35" s="113"/>
      <c r="AB35" s="113"/>
    </row>
    <row r="36" spans="1:36" s="22" customFormat="1" ht="15" thickBot="1">
      <c r="A36" s="307"/>
      <c r="B36" s="342"/>
      <c r="C36" s="343"/>
      <c r="D36" s="343"/>
      <c r="E36" s="344"/>
      <c r="F36" s="343"/>
      <c r="G36" s="343"/>
      <c r="H36" s="343"/>
      <c r="I36" s="343"/>
      <c r="J36" s="346" t="s">
        <v>44286</v>
      </c>
      <c r="K36" s="345"/>
      <c r="L36" s="371">
        <f ca="1">L35/100</f>
        <v>44378.827499999992</v>
      </c>
      <c r="M36" s="876"/>
      <c r="N36" s="821"/>
      <c r="O36" s="822"/>
      <c r="P36" s="316"/>
      <c r="Q36" s="192"/>
      <c r="R36" s="316"/>
      <c r="S36" s="192"/>
      <c r="T36" s="316"/>
      <c r="U36" s="192"/>
      <c r="V36" s="316"/>
      <c r="W36" s="113"/>
      <c r="X36" s="113"/>
      <c r="Y36" s="113"/>
      <c r="Z36" s="113"/>
      <c r="AA36" s="113"/>
      <c r="AB36" s="113"/>
    </row>
    <row r="37" spans="1:36" s="22" customFormat="1">
      <c r="A37" s="307"/>
      <c r="B37" s="303"/>
      <c r="C37" s="304"/>
      <c r="D37" s="304"/>
      <c r="E37" s="305"/>
      <c r="F37" s="304"/>
      <c r="G37" s="306"/>
      <c r="H37" s="306"/>
      <c r="I37" s="306"/>
      <c r="J37" s="304"/>
      <c r="K37" s="304"/>
      <c r="L37" s="304"/>
      <c r="M37" s="818"/>
      <c r="N37" s="304"/>
      <c r="O37" s="304"/>
      <c r="P37" s="304"/>
      <c r="Q37" s="114"/>
      <c r="R37" s="114"/>
      <c r="S37" s="113"/>
      <c r="T37" s="113"/>
      <c r="U37" s="113"/>
      <c r="V37" s="304"/>
      <c r="W37" s="113"/>
      <c r="X37" s="113"/>
      <c r="Y37" s="113"/>
      <c r="Z37" s="113"/>
      <c r="AA37" s="113"/>
      <c r="AB37" s="113"/>
      <c r="AJ37" s="304"/>
    </row>
    <row r="38" spans="1:36" s="22" customFormat="1">
      <c r="A38" s="302"/>
      <c r="B38" s="303"/>
      <c r="C38" s="304"/>
      <c r="D38" s="304"/>
      <c r="H38" s="814"/>
      <c r="I38" s="814"/>
      <c r="J38" s="814"/>
      <c r="K38" s="814"/>
      <c r="L38" s="814"/>
      <c r="M38" s="877"/>
      <c r="N38" s="815"/>
      <c r="O38" s="304"/>
      <c r="P38" s="304"/>
      <c r="Q38" s="114"/>
      <c r="R38" s="114"/>
      <c r="S38" s="113"/>
      <c r="T38" s="113"/>
      <c r="U38" s="113"/>
      <c r="V38" s="304"/>
      <c r="W38" s="113"/>
      <c r="X38" s="113"/>
      <c r="Y38" s="113"/>
      <c r="Z38" s="113"/>
      <c r="AA38" s="113"/>
      <c r="AB38" s="113"/>
    </row>
    <row r="39" spans="1:36" s="22" customFormat="1">
      <c r="A39" s="302"/>
      <c r="B39" s="303"/>
      <c r="C39" s="304"/>
      <c r="D39" s="304"/>
      <c r="E39" s="347"/>
      <c r="F39" s="304"/>
      <c r="G39" s="306"/>
      <c r="H39" s="816"/>
      <c r="I39" s="816"/>
      <c r="J39" s="817"/>
      <c r="K39" s="817"/>
      <c r="L39" s="817"/>
      <c r="M39" s="816"/>
      <c r="N39" s="815"/>
      <c r="O39" s="304"/>
      <c r="P39" s="304"/>
      <c r="Q39" s="114"/>
      <c r="R39" s="114"/>
      <c r="S39" s="113"/>
      <c r="T39" s="113"/>
      <c r="U39" s="113"/>
      <c r="V39" s="304"/>
      <c r="W39" s="113"/>
      <c r="X39" s="113"/>
      <c r="Y39" s="113"/>
      <c r="Z39" s="113"/>
      <c r="AA39" s="113"/>
      <c r="AB39" s="113"/>
      <c r="AJ39" s="304"/>
    </row>
    <row r="40" spans="1:36">
      <c r="E40" s="347"/>
      <c r="H40" s="818"/>
      <c r="I40" s="818"/>
      <c r="J40" s="815"/>
      <c r="K40" s="815"/>
      <c r="L40" s="815"/>
      <c r="N40" s="815"/>
    </row>
    <row r="41" spans="1:36">
      <c r="E41" s="347"/>
    </row>
    <row r="42" spans="1:36">
      <c r="E42" s="347"/>
    </row>
  </sheetData>
  <mergeCells count="5">
    <mergeCell ref="B17:L17"/>
    <mergeCell ref="E2:K2"/>
    <mergeCell ref="C2:D2"/>
    <mergeCell ref="B3:K3"/>
    <mergeCell ref="B25:L25"/>
  </mergeCells>
  <phoneticPr fontId="12" type="noConversion"/>
  <pageMargins left="0.51181102362204722" right="0.51181102362204722" top="0.78740157480314965" bottom="0.78740157480314965" header="0.31496062992125984" footer="0.31496062992125984"/>
  <pageSetup paperSize="9" scale="74" fitToHeight="0" orientation="landscape" r:id="rId1"/>
  <headerFooter>
    <oddFooter>&amp;CAvenida Barão Homem de Melo, 3280 – Bairro Estoril – Belo Horizonte – MG – CEP: 30494-080&amp;R&amp;P/&amp;N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XFD34"/>
  <sheetViews>
    <sheetView showGridLines="0" view="pageBreakPreview" zoomScale="85" zoomScaleNormal="85" zoomScaleSheetLayoutView="85" workbookViewId="0">
      <selection activeCell="G37" sqref="G37"/>
    </sheetView>
  </sheetViews>
  <sheetFormatPr defaultColWidth="0" defaultRowHeight="30" customHeight="1"/>
  <cols>
    <col min="1" max="1" width="4.03515625" style="418" customWidth="1"/>
    <col min="2" max="2" width="15.73828125" style="419" customWidth="1"/>
    <col min="3" max="3" width="10.89453125" style="419" customWidth="1"/>
    <col min="4" max="4" width="55.01953125" style="420" customWidth="1"/>
    <col min="5" max="5" width="8.7421875" style="419" customWidth="1"/>
    <col min="6" max="6" width="15.73828125" style="421" customWidth="1"/>
    <col min="7" max="9" width="15.73828125" style="422" customWidth="1"/>
    <col min="10" max="10" width="18.0234375" style="422" bestFit="1" customWidth="1"/>
    <col min="11" max="11" width="28.65234375" style="422" customWidth="1"/>
    <col min="12" max="12" width="29.0546875" style="422" customWidth="1"/>
    <col min="13" max="13" width="25.69140625" style="422" customWidth="1"/>
    <col min="14" max="14" width="15.87109375" style="422" customWidth="1"/>
    <col min="15" max="15" width="1.74609375" style="418" customWidth="1"/>
    <col min="16" max="254" width="9.14453125" style="418" hidden="1"/>
    <col min="255" max="255" width="2.41796875" style="418" hidden="1"/>
    <col min="256" max="258" width="12.375" style="418" hidden="1"/>
    <col min="259" max="259" width="82.05859375" style="418" hidden="1"/>
    <col min="260" max="260" width="7.12890625" style="418" hidden="1"/>
    <col min="261" max="261" width="16.54296875" style="418" hidden="1"/>
    <col min="262" max="262" width="11.43359375" style="418" hidden="1"/>
    <col min="263" max="263" width="11.97265625" style="418" hidden="1"/>
    <col min="264" max="264" width="10.89453125" style="418" hidden="1"/>
    <col min="265" max="265" width="17.75390625" style="418" hidden="1"/>
    <col min="266" max="266" width="0.1328125" style="418" hidden="1"/>
    <col min="267" max="268" width="15.73828125" style="418" hidden="1"/>
    <col min="269" max="269" width="14.2578125" style="418" hidden="1"/>
    <col min="270" max="270" width="15.87109375" style="418" hidden="1"/>
    <col min="271" max="271" width="2.015625" style="418" hidden="1"/>
    <col min="272" max="510" width="9.14453125" style="418" hidden="1"/>
    <col min="511" max="511" width="2.41796875" style="418" hidden="1"/>
    <col min="512" max="514" width="12.375" style="418" hidden="1"/>
    <col min="515" max="515" width="82.05859375" style="418" hidden="1"/>
    <col min="516" max="516" width="7.12890625" style="418" hidden="1"/>
    <col min="517" max="517" width="16.54296875" style="418" hidden="1"/>
    <col min="518" max="518" width="11.43359375" style="418" hidden="1"/>
    <col min="519" max="519" width="11.97265625" style="418" hidden="1"/>
    <col min="520" max="520" width="10.89453125" style="418" hidden="1"/>
    <col min="521" max="521" width="17.75390625" style="418" hidden="1"/>
    <col min="522" max="522" width="0.1328125" style="418" hidden="1"/>
    <col min="523" max="524" width="15.73828125" style="418" hidden="1"/>
    <col min="525" max="525" width="14.2578125" style="418" hidden="1"/>
    <col min="526" max="526" width="15.87109375" style="418" hidden="1"/>
    <col min="527" max="527" width="2.015625" style="418" hidden="1"/>
    <col min="528" max="766" width="9.14453125" style="418" hidden="1"/>
    <col min="767" max="767" width="2.41796875" style="418" hidden="1"/>
    <col min="768" max="770" width="12.375" style="418" hidden="1"/>
    <col min="771" max="771" width="82.05859375" style="418" hidden="1"/>
    <col min="772" max="772" width="7.12890625" style="418" hidden="1"/>
    <col min="773" max="773" width="16.54296875" style="418" hidden="1"/>
    <col min="774" max="774" width="11.43359375" style="418" hidden="1"/>
    <col min="775" max="775" width="11.97265625" style="418" hidden="1"/>
    <col min="776" max="776" width="10.89453125" style="418" hidden="1"/>
    <col min="777" max="777" width="17.75390625" style="418" hidden="1"/>
    <col min="778" max="778" width="0.1328125" style="418" hidden="1"/>
    <col min="779" max="780" width="15.73828125" style="418" hidden="1"/>
    <col min="781" max="781" width="14.2578125" style="418" hidden="1"/>
    <col min="782" max="782" width="15.87109375" style="418" hidden="1"/>
    <col min="783" max="783" width="2.015625" style="418" hidden="1"/>
    <col min="784" max="1022" width="9.14453125" style="418" hidden="1"/>
    <col min="1023" max="1023" width="2.41796875" style="418" hidden="1"/>
    <col min="1024" max="1026" width="12.375" style="418" hidden="1"/>
    <col min="1027" max="1027" width="82.05859375" style="418" hidden="1"/>
    <col min="1028" max="1028" width="7.12890625" style="418" hidden="1"/>
    <col min="1029" max="1029" width="16.54296875" style="418" hidden="1"/>
    <col min="1030" max="1030" width="11.43359375" style="418" hidden="1"/>
    <col min="1031" max="1031" width="11.97265625" style="418" hidden="1"/>
    <col min="1032" max="1032" width="10.89453125" style="418" hidden="1"/>
    <col min="1033" max="1033" width="17.75390625" style="418" hidden="1"/>
    <col min="1034" max="1034" width="0.1328125" style="418" hidden="1"/>
    <col min="1035" max="1036" width="15.73828125" style="418" hidden="1"/>
    <col min="1037" max="1037" width="14.2578125" style="418" hidden="1"/>
    <col min="1038" max="1038" width="15.87109375" style="418" hidden="1"/>
    <col min="1039" max="1039" width="2.015625" style="418" hidden="1"/>
    <col min="1040" max="1278" width="9.14453125" style="418" hidden="1"/>
    <col min="1279" max="1279" width="2.41796875" style="418" hidden="1"/>
    <col min="1280" max="1282" width="12.375" style="418" hidden="1"/>
    <col min="1283" max="1283" width="82.05859375" style="418" hidden="1"/>
    <col min="1284" max="1284" width="7.12890625" style="418" hidden="1"/>
    <col min="1285" max="1285" width="16.54296875" style="418" hidden="1"/>
    <col min="1286" max="1286" width="11.43359375" style="418" hidden="1"/>
    <col min="1287" max="1287" width="11.97265625" style="418" hidden="1"/>
    <col min="1288" max="1288" width="10.89453125" style="418" hidden="1"/>
    <col min="1289" max="1289" width="17.75390625" style="418" hidden="1"/>
    <col min="1290" max="1290" width="0.1328125" style="418" hidden="1"/>
    <col min="1291" max="1292" width="15.73828125" style="418" hidden="1"/>
    <col min="1293" max="1293" width="14.2578125" style="418" hidden="1"/>
    <col min="1294" max="1294" width="15.87109375" style="418" hidden="1"/>
    <col min="1295" max="1295" width="2.015625" style="418" hidden="1"/>
    <col min="1296" max="1534" width="9.14453125" style="418" hidden="1"/>
    <col min="1535" max="1535" width="2.41796875" style="418" hidden="1"/>
    <col min="1536" max="1538" width="12.375" style="418" hidden="1"/>
    <col min="1539" max="1539" width="82.05859375" style="418" hidden="1"/>
    <col min="1540" max="1540" width="7.12890625" style="418" hidden="1"/>
    <col min="1541" max="1541" width="16.54296875" style="418" hidden="1"/>
    <col min="1542" max="1542" width="11.43359375" style="418" hidden="1"/>
    <col min="1543" max="1543" width="11.97265625" style="418" hidden="1"/>
    <col min="1544" max="1544" width="10.89453125" style="418" hidden="1"/>
    <col min="1545" max="1545" width="17.75390625" style="418" hidden="1"/>
    <col min="1546" max="1546" width="0.1328125" style="418" hidden="1"/>
    <col min="1547" max="1548" width="15.73828125" style="418" hidden="1"/>
    <col min="1549" max="1549" width="14.2578125" style="418" hidden="1"/>
    <col min="1550" max="1550" width="15.87109375" style="418" hidden="1"/>
    <col min="1551" max="1551" width="2.015625" style="418" hidden="1"/>
    <col min="1552" max="1790" width="9.14453125" style="418" hidden="1"/>
    <col min="1791" max="1791" width="2.41796875" style="418" hidden="1"/>
    <col min="1792" max="1794" width="12.375" style="418" hidden="1"/>
    <col min="1795" max="1795" width="82.05859375" style="418" hidden="1"/>
    <col min="1796" max="1796" width="7.12890625" style="418" hidden="1"/>
    <col min="1797" max="1797" width="16.54296875" style="418" hidden="1"/>
    <col min="1798" max="1798" width="11.43359375" style="418" hidden="1"/>
    <col min="1799" max="1799" width="11.97265625" style="418" hidden="1"/>
    <col min="1800" max="1800" width="10.89453125" style="418" hidden="1"/>
    <col min="1801" max="1801" width="17.75390625" style="418" hidden="1"/>
    <col min="1802" max="1802" width="0.1328125" style="418" hidden="1"/>
    <col min="1803" max="1804" width="15.73828125" style="418" hidden="1"/>
    <col min="1805" max="1805" width="14.2578125" style="418" hidden="1"/>
    <col min="1806" max="1806" width="15.87109375" style="418" hidden="1"/>
    <col min="1807" max="1807" width="2.015625" style="418" hidden="1"/>
    <col min="1808" max="2046" width="9.14453125" style="418" hidden="1"/>
    <col min="2047" max="2047" width="2.41796875" style="418" hidden="1"/>
    <col min="2048" max="2050" width="12.375" style="418" hidden="1"/>
    <col min="2051" max="2051" width="82.05859375" style="418" hidden="1"/>
    <col min="2052" max="2052" width="7.12890625" style="418" hidden="1"/>
    <col min="2053" max="2053" width="16.54296875" style="418" hidden="1"/>
    <col min="2054" max="2054" width="11.43359375" style="418" hidden="1"/>
    <col min="2055" max="2055" width="11.97265625" style="418" hidden="1"/>
    <col min="2056" max="2056" width="10.89453125" style="418" hidden="1"/>
    <col min="2057" max="2057" width="17.75390625" style="418" hidden="1"/>
    <col min="2058" max="2058" width="0.1328125" style="418" hidden="1"/>
    <col min="2059" max="2060" width="15.73828125" style="418" hidden="1"/>
    <col min="2061" max="2061" width="14.2578125" style="418" hidden="1"/>
    <col min="2062" max="2062" width="15.87109375" style="418" hidden="1"/>
    <col min="2063" max="2063" width="2.015625" style="418" hidden="1"/>
    <col min="2064" max="2302" width="9.14453125" style="418" hidden="1"/>
    <col min="2303" max="2303" width="2.41796875" style="418" hidden="1"/>
    <col min="2304" max="2306" width="12.375" style="418" hidden="1"/>
    <col min="2307" max="2307" width="82.05859375" style="418" hidden="1"/>
    <col min="2308" max="2308" width="7.12890625" style="418" hidden="1"/>
    <col min="2309" max="2309" width="16.54296875" style="418" hidden="1"/>
    <col min="2310" max="2310" width="11.43359375" style="418" hidden="1"/>
    <col min="2311" max="2311" width="11.97265625" style="418" hidden="1"/>
    <col min="2312" max="2312" width="10.89453125" style="418" hidden="1"/>
    <col min="2313" max="2313" width="17.75390625" style="418" hidden="1"/>
    <col min="2314" max="2314" width="0.1328125" style="418" hidden="1"/>
    <col min="2315" max="2316" width="15.73828125" style="418" hidden="1"/>
    <col min="2317" max="2317" width="14.2578125" style="418" hidden="1"/>
    <col min="2318" max="2318" width="15.87109375" style="418" hidden="1"/>
    <col min="2319" max="2319" width="2.015625" style="418" hidden="1"/>
    <col min="2320" max="2558" width="9.14453125" style="418" hidden="1"/>
    <col min="2559" max="2559" width="2.41796875" style="418" hidden="1"/>
    <col min="2560" max="2562" width="12.375" style="418" hidden="1"/>
    <col min="2563" max="2563" width="82.05859375" style="418" hidden="1"/>
    <col min="2564" max="2564" width="7.12890625" style="418" hidden="1"/>
    <col min="2565" max="2565" width="16.54296875" style="418" hidden="1"/>
    <col min="2566" max="2566" width="11.43359375" style="418" hidden="1"/>
    <col min="2567" max="2567" width="11.97265625" style="418" hidden="1"/>
    <col min="2568" max="2568" width="10.89453125" style="418" hidden="1"/>
    <col min="2569" max="2569" width="17.75390625" style="418" hidden="1"/>
    <col min="2570" max="2570" width="0.1328125" style="418" hidden="1"/>
    <col min="2571" max="2572" width="15.73828125" style="418" hidden="1"/>
    <col min="2573" max="2573" width="14.2578125" style="418" hidden="1"/>
    <col min="2574" max="2574" width="15.87109375" style="418" hidden="1"/>
    <col min="2575" max="2575" width="2.015625" style="418" hidden="1"/>
    <col min="2576" max="2814" width="9.14453125" style="418" hidden="1"/>
    <col min="2815" max="2815" width="2.41796875" style="418" hidden="1"/>
    <col min="2816" max="2818" width="12.375" style="418" hidden="1"/>
    <col min="2819" max="2819" width="82.05859375" style="418" hidden="1"/>
    <col min="2820" max="2820" width="7.12890625" style="418" hidden="1"/>
    <col min="2821" max="2821" width="16.54296875" style="418" hidden="1"/>
    <col min="2822" max="2822" width="11.43359375" style="418" hidden="1"/>
    <col min="2823" max="2823" width="11.97265625" style="418" hidden="1"/>
    <col min="2824" max="2824" width="10.89453125" style="418" hidden="1"/>
    <col min="2825" max="2825" width="17.75390625" style="418" hidden="1"/>
    <col min="2826" max="2826" width="0.1328125" style="418" hidden="1"/>
    <col min="2827" max="2828" width="15.73828125" style="418" hidden="1"/>
    <col min="2829" max="2829" width="14.2578125" style="418" hidden="1"/>
    <col min="2830" max="2830" width="15.87109375" style="418" hidden="1"/>
    <col min="2831" max="2831" width="2.015625" style="418" hidden="1"/>
    <col min="2832" max="3070" width="9.14453125" style="418" hidden="1"/>
    <col min="3071" max="3071" width="2.41796875" style="418" hidden="1"/>
    <col min="3072" max="3074" width="12.375" style="418" hidden="1"/>
    <col min="3075" max="3075" width="82.05859375" style="418" hidden="1"/>
    <col min="3076" max="3076" width="7.12890625" style="418" hidden="1"/>
    <col min="3077" max="3077" width="16.54296875" style="418" hidden="1"/>
    <col min="3078" max="3078" width="11.43359375" style="418" hidden="1"/>
    <col min="3079" max="3079" width="11.97265625" style="418" hidden="1"/>
    <col min="3080" max="3080" width="10.89453125" style="418" hidden="1"/>
    <col min="3081" max="3081" width="17.75390625" style="418" hidden="1"/>
    <col min="3082" max="3082" width="0.1328125" style="418" hidden="1"/>
    <col min="3083" max="3084" width="15.73828125" style="418" hidden="1"/>
    <col min="3085" max="3085" width="14.2578125" style="418" hidden="1"/>
    <col min="3086" max="3086" width="15.87109375" style="418" hidden="1"/>
    <col min="3087" max="3087" width="2.015625" style="418" hidden="1"/>
    <col min="3088" max="3326" width="9.14453125" style="418" hidden="1"/>
    <col min="3327" max="3327" width="2.41796875" style="418" hidden="1"/>
    <col min="3328" max="3330" width="12.375" style="418" hidden="1"/>
    <col min="3331" max="3331" width="82.05859375" style="418" hidden="1"/>
    <col min="3332" max="3332" width="7.12890625" style="418" hidden="1"/>
    <col min="3333" max="3333" width="16.54296875" style="418" hidden="1"/>
    <col min="3334" max="3334" width="11.43359375" style="418" hidden="1"/>
    <col min="3335" max="3335" width="11.97265625" style="418" hidden="1"/>
    <col min="3336" max="3336" width="10.89453125" style="418" hidden="1"/>
    <col min="3337" max="3337" width="17.75390625" style="418" hidden="1"/>
    <col min="3338" max="3338" width="0.1328125" style="418" hidden="1"/>
    <col min="3339" max="3340" width="15.73828125" style="418" hidden="1"/>
    <col min="3341" max="3341" width="14.2578125" style="418" hidden="1"/>
    <col min="3342" max="3342" width="15.87109375" style="418" hidden="1"/>
    <col min="3343" max="3343" width="2.015625" style="418" hidden="1"/>
    <col min="3344" max="3582" width="9.14453125" style="418" hidden="1"/>
    <col min="3583" max="3583" width="2.41796875" style="418" hidden="1"/>
    <col min="3584" max="3586" width="12.375" style="418" hidden="1"/>
    <col min="3587" max="3587" width="82.05859375" style="418" hidden="1"/>
    <col min="3588" max="3588" width="7.12890625" style="418" hidden="1"/>
    <col min="3589" max="3589" width="16.54296875" style="418" hidden="1"/>
    <col min="3590" max="3590" width="11.43359375" style="418" hidden="1"/>
    <col min="3591" max="3591" width="11.97265625" style="418" hidden="1"/>
    <col min="3592" max="3592" width="10.89453125" style="418" hidden="1"/>
    <col min="3593" max="3593" width="17.75390625" style="418" hidden="1"/>
    <col min="3594" max="3594" width="0.1328125" style="418" hidden="1"/>
    <col min="3595" max="3596" width="15.73828125" style="418" hidden="1"/>
    <col min="3597" max="3597" width="14.2578125" style="418" hidden="1"/>
    <col min="3598" max="3598" width="15.87109375" style="418" hidden="1"/>
    <col min="3599" max="3599" width="2.015625" style="418" hidden="1"/>
    <col min="3600" max="3838" width="9.14453125" style="418" hidden="1"/>
    <col min="3839" max="3839" width="2.41796875" style="418" hidden="1"/>
    <col min="3840" max="3842" width="12.375" style="418" hidden="1"/>
    <col min="3843" max="3843" width="82.05859375" style="418" hidden="1"/>
    <col min="3844" max="3844" width="7.12890625" style="418" hidden="1"/>
    <col min="3845" max="3845" width="16.54296875" style="418" hidden="1"/>
    <col min="3846" max="3846" width="11.43359375" style="418" hidden="1"/>
    <col min="3847" max="3847" width="11.97265625" style="418" hidden="1"/>
    <col min="3848" max="3848" width="10.89453125" style="418" hidden="1"/>
    <col min="3849" max="3849" width="17.75390625" style="418" hidden="1"/>
    <col min="3850" max="3850" width="0.1328125" style="418" hidden="1"/>
    <col min="3851" max="3852" width="15.73828125" style="418" hidden="1"/>
    <col min="3853" max="3853" width="14.2578125" style="418" hidden="1"/>
    <col min="3854" max="3854" width="15.87109375" style="418" hidden="1"/>
    <col min="3855" max="3855" width="2.015625" style="418" hidden="1"/>
    <col min="3856" max="4094" width="9.14453125" style="418" hidden="1"/>
    <col min="4095" max="4095" width="2.41796875" style="418" hidden="1"/>
    <col min="4096" max="4098" width="12.375" style="418" hidden="1"/>
    <col min="4099" max="4099" width="82.05859375" style="418" hidden="1"/>
    <col min="4100" max="4100" width="7.12890625" style="418" hidden="1"/>
    <col min="4101" max="4101" width="16.54296875" style="418" hidden="1"/>
    <col min="4102" max="4102" width="11.43359375" style="418" hidden="1"/>
    <col min="4103" max="4103" width="11.97265625" style="418" hidden="1"/>
    <col min="4104" max="4104" width="10.89453125" style="418" hidden="1"/>
    <col min="4105" max="4105" width="17.75390625" style="418" hidden="1"/>
    <col min="4106" max="4106" width="0.1328125" style="418" hidden="1"/>
    <col min="4107" max="4108" width="15.73828125" style="418" hidden="1"/>
    <col min="4109" max="4109" width="14.2578125" style="418" hidden="1"/>
    <col min="4110" max="4110" width="15.87109375" style="418" hidden="1"/>
    <col min="4111" max="4111" width="2.015625" style="418" hidden="1"/>
    <col min="4112" max="4350" width="9.14453125" style="418" hidden="1"/>
    <col min="4351" max="4351" width="2.41796875" style="418" hidden="1"/>
    <col min="4352" max="4354" width="12.375" style="418" hidden="1"/>
    <col min="4355" max="4355" width="82.05859375" style="418" hidden="1"/>
    <col min="4356" max="4356" width="7.12890625" style="418" hidden="1"/>
    <col min="4357" max="4357" width="16.54296875" style="418" hidden="1"/>
    <col min="4358" max="4358" width="11.43359375" style="418" hidden="1"/>
    <col min="4359" max="4359" width="11.97265625" style="418" hidden="1"/>
    <col min="4360" max="4360" width="10.89453125" style="418" hidden="1"/>
    <col min="4361" max="4361" width="17.75390625" style="418" hidden="1"/>
    <col min="4362" max="4362" width="0.1328125" style="418" hidden="1"/>
    <col min="4363" max="4364" width="15.73828125" style="418" hidden="1"/>
    <col min="4365" max="4365" width="14.2578125" style="418" hidden="1"/>
    <col min="4366" max="4366" width="15.87109375" style="418" hidden="1"/>
    <col min="4367" max="4367" width="2.015625" style="418" hidden="1"/>
    <col min="4368" max="4606" width="9.14453125" style="418" hidden="1"/>
    <col min="4607" max="4607" width="2.41796875" style="418" hidden="1"/>
    <col min="4608" max="4610" width="12.375" style="418" hidden="1"/>
    <col min="4611" max="4611" width="82.05859375" style="418" hidden="1"/>
    <col min="4612" max="4612" width="7.12890625" style="418" hidden="1"/>
    <col min="4613" max="4613" width="16.54296875" style="418" hidden="1"/>
    <col min="4614" max="4614" width="11.43359375" style="418" hidden="1"/>
    <col min="4615" max="4615" width="11.97265625" style="418" hidden="1"/>
    <col min="4616" max="4616" width="10.89453125" style="418" hidden="1"/>
    <col min="4617" max="4617" width="17.75390625" style="418" hidden="1"/>
    <col min="4618" max="4618" width="0.1328125" style="418" hidden="1"/>
    <col min="4619" max="4620" width="15.73828125" style="418" hidden="1"/>
    <col min="4621" max="4621" width="14.2578125" style="418" hidden="1"/>
    <col min="4622" max="4622" width="15.87109375" style="418" hidden="1"/>
    <col min="4623" max="4623" width="2.015625" style="418" hidden="1"/>
    <col min="4624" max="4862" width="9.14453125" style="418" hidden="1"/>
    <col min="4863" max="4863" width="2.41796875" style="418" hidden="1"/>
    <col min="4864" max="4866" width="12.375" style="418" hidden="1"/>
    <col min="4867" max="4867" width="82.05859375" style="418" hidden="1"/>
    <col min="4868" max="4868" width="7.12890625" style="418" hidden="1"/>
    <col min="4869" max="4869" width="16.54296875" style="418" hidden="1"/>
    <col min="4870" max="4870" width="11.43359375" style="418" hidden="1"/>
    <col min="4871" max="4871" width="11.97265625" style="418" hidden="1"/>
    <col min="4872" max="4872" width="10.89453125" style="418" hidden="1"/>
    <col min="4873" max="4873" width="17.75390625" style="418" hidden="1"/>
    <col min="4874" max="4874" width="0.1328125" style="418" hidden="1"/>
    <col min="4875" max="4876" width="15.73828125" style="418" hidden="1"/>
    <col min="4877" max="4877" width="14.2578125" style="418" hidden="1"/>
    <col min="4878" max="4878" width="15.87109375" style="418" hidden="1"/>
    <col min="4879" max="4879" width="2.015625" style="418" hidden="1"/>
    <col min="4880" max="5118" width="9.14453125" style="418" hidden="1"/>
    <col min="5119" max="5119" width="2.41796875" style="418" hidden="1"/>
    <col min="5120" max="5122" width="12.375" style="418" hidden="1"/>
    <col min="5123" max="5123" width="82.05859375" style="418" hidden="1"/>
    <col min="5124" max="5124" width="7.12890625" style="418" hidden="1"/>
    <col min="5125" max="5125" width="16.54296875" style="418" hidden="1"/>
    <col min="5126" max="5126" width="11.43359375" style="418" hidden="1"/>
    <col min="5127" max="5127" width="11.97265625" style="418" hidden="1"/>
    <col min="5128" max="5128" width="10.89453125" style="418" hidden="1"/>
    <col min="5129" max="5129" width="17.75390625" style="418" hidden="1"/>
    <col min="5130" max="5130" width="0.1328125" style="418" hidden="1"/>
    <col min="5131" max="5132" width="15.73828125" style="418" hidden="1"/>
    <col min="5133" max="5133" width="14.2578125" style="418" hidden="1"/>
    <col min="5134" max="5134" width="15.87109375" style="418" hidden="1"/>
    <col min="5135" max="5135" width="2.015625" style="418" hidden="1"/>
    <col min="5136" max="5374" width="9.14453125" style="418" hidden="1"/>
    <col min="5375" max="5375" width="2.41796875" style="418" hidden="1"/>
    <col min="5376" max="5378" width="12.375" style="418" hidden="1"/>
    <col min="5379" max="5379" width="82.05859375" style="418" hidden="1"/>
    <col min="5380" max="5380" width="7.12890625" style="418" hidden="1"/>
    <col min="5381" max="5381" width="16.54296875" style="418" hidden="1"/>
    <col min="5382" max="5382" width="11.43359375" style="418" hidden="1"/>
    <col min="5383" max="5383" width="11.97265625" style="418" hidden="1"/>
    <col min="5384" max="5384" width="10.89453125" style="418" hidden="1"/>
    <col min="5385" max="5385" width="17.75390625" style="418" hidden="1"/>
    <col min="5386" max="5386" width="0.1328125" style="418" hidden="1"/>
    <col min="5387" max="5388" width="15.73828125" style="418" hidden="1"/>
    <col min="5389" max="5389" width="14.2578125" style="418" hidden="1"/>
    <col min="5390" max="5390" width="15.87109375" style="418" hidden="1"/>
    <col min="5391" max="5391" width="2.015625" style="418" hidden="1"/>
    <col min="5392" max="5630" width="9.14453125" style="418" hidden="1"/>
    <col min="5631" max="5631" width="2.41796875" style="418" hidden="1"/>
    <col min="5632" max="5634" width="12.375" style="418" hidden="1"/>
    <col min="5635" max="5635" width="82.05859375" style="418" hidden="1"/>
    <col min="5636" max="5636" width="7.12890625" style="418" hidden="1"/>
    <col min="5637" max="5637" width="16.54296875" style="418" hidden="1"/>
    <col min="5638" max="5638" width="11.43359375" style="418" hidden="1"/>
    <col min="5639" max="5639" width="11.97265625" style="418" hidden="1"/>
    <col min="5640" max="5640" width="10.89453125" style="418" hidden="1"/>
    <col min="5641" max="5641" width="17.75390625" style="418" hidden="1"/>
    <col min="5642" max="5642" width="0.1328125" style="418" hidden="1"/>
    <col min="5643" max="5644" width="15.73828125" style="418" hidden="1"/>
    <col min="5645" max="5645" width="14.2578125" style="418" hidden="1"/>
    <col min="5646" max="5646" width="15.87109375" style="418" hidden="1"/>
    <col min="5647" max="5647" width="2.015625" style="418" hidden="1"/>
    <col min="5648" max="5886" width="9.14453125" style="418" hidden="1"/>
    <col min="5887" max="5887" width="2.41796875" style="418" hidden="1"/>
    <col min="5888" max="5890" width="12.375" style="418" hidden="1"/>
    <col min="5891" max="5891" width="82.05859375" style="418" hidden="1"/>
    <col min="5892" max="5892" width="7.12890625" style="418" hidden="1"/>
    <col min="5893" max="5893" width="16.54296875" style="418" hidden="1"/>
    <col min="5894" max="5894" width="11.43359375" style="418" hidden="1"/>
    <col min="5895" max="5895" width="11.97265625" style="418" hidden="1"/>
    <col min="5896" max="5896" width="10.89453125" style="418" hidden="1"/>
    <col min="5897" max="5897" width="17.75390625" style="418" hidden="1"/>
    <col min="5898" max="5898" width="0.1328125" style="418" hidden="1"/>
    <col min="5899" max="5900" width="15.73828125" style="418" hidden="1"/>
    <col min="5901" max="5901" width="14.2578125" style="418" hidden="1"/>
    <col min="5902" max="5902" width="15.87109375" style="418" hidden="1"/>
    <col min="5903" max="5903" width="2.015625" style="418" hidden="1"/>
    <col min="5904" max="6142" width="9.14453125" style="418" hidden="1"/>
    <col min="6143" max="6143" width="2.41796875" style="418" hidden="1"/>
    <col min="6144" max="6146" width="12.375" style="418" hidden="1"/>
    <col min="6147" max="6147" width="82.05859375" style="418" hidden="1"/>
    <col min="6148" max="6148" width="7.12890625" style="418" hidden="1"/>
    <col min="6149" max="6149" width="16.54296875" style="418" hidden="1"/>
    <col min="6150" max="6150" width="11.43359375" style="418" hidden="1"/>
    <col min="6151" max="6151" width="11.97265625" style="418" hidden="1"/>
    <col min="6152" max="6152" width="10.89453125" style="418" hidden="1"/>
    <col min="6153" max="6153" width="17.75390625" style="418" hidden="1"/>
    <col min="6154" max="6154" width="0.1328125" style="418" hidden="1"/>
    <col min="6155" max="6156" width="15.73828125" style="418" hidden="1"/>
    <col min="6157" max="6157" width="14.2578125" style="418" hidden="1"/>
    <col min="6158" max="6158" width="15.87109375" style="418" hidden="1"/>
    <col min="6159" max="6159" width="2.015625" style="418" hidden="1"/>
    <col min="6160" max="6398" width="9.14453125" style="418" hidden="1"/>
    <col min="6399" max="6399" width="2.41796875" style="418" hidden="1"/>
    <col min="6400" max="6402" width="12.375" style="418" hidden="1"/>
    <col min="6403" max="6403" width="82.05859375" style="418" hidden="1"/>
    <col min="6404" max="6404" width="7.12890625" style="418" hidden="1"/>
    <col min="6405" max="6405" width="16.54296875" style="418" hidden="1"/>
    <col min="6406" max="6406" width="11.43359375" style="418" hidden="1"/>
    <col min="6407" max="6407" width="11.97265625" style="418" hidden="1"/>
    <col min="6408" max="6408" width="10.89453125" style="418" hidden="1"/>
    <col min="6409" max="6409" width="17.75390625" style="418" hidden="1"/>
    <col min="6410" max="6410" width="0.1328125" style="418" hidden="1"/>
    <col min="6411" max="6412" width="15.73828125" style="418" hidden="1"/>
    <col min="6413" max="6413" width="14.2578125" style="418" hidden="1"/>
    <col min="6414" max="6414" width="15.87109375" style="418" hidden="1"/>
    <col min="6415" max="6415" width="2.015625" style="418" hidden="1"/>
    <col min="6416" max="6654" width="9.14453125" style="418" hidden="1"/>
    <col min="6655" max="6655" width="2.41796875" style="418" hidden="1"/>
    <col min="6656" max="6658" width="12.375" style="418" hidden="1"/>
    <col min="6659" max="6659" width="82.05859375" style="418" hidden="1"/>
    <col min="6660" max="6660" width="7.12890625" style="418" hidden="1"/>
    <col min="6661" max="6661" width="16.54296875" style="418" hidden="1"/>
    <col min="6662" max="6662" width="11.43359375" style="418" hidden="1"/>
    <col min="6663" max="6663" width="11.97265625" style="418" hidden="1"/>
    <col min="6664" max="6664" width="10.89453125" style="418" hidden="1"/>
    <col min="6665" max="6665" width="17.75390625" style="418" hidden="1"/>
    <col min="6666" max="6666" width="0.1328125" style="418" hidden="1"/>
    <col min="6667" max="6668" width="15.73828125" style="418" hidden="1"/>
    <col min="6669" max="6669" width="14.2578125" style="418" hidden="1"/>
    <col min="6670" max="6670" width="15.87109375" style="418" hidden="1"/>
    <col min="6671" max="6671" width="2.015625" style="418" hidden="1"/>
    <col min="6672" max="6910" width="9.14453125" style="418" hidden="1"/>
    <col min="6911" max="6911" width="2.41796875" style="418" hidden="1"/>
    <col min="6912" max="6914" width="12.375" style="418" hidden="1"/>
    <col min="6915" max="6915" width="82.05859375" style="418" hidden="1"/>
    <col min="6916" max="6916" width="7.12890625" style="418" hidden="1"/>
    <col min="6917" max="6917" width="16.54296875" style="418" hidden="1"/>
    <col min="6918" max="6918" width="11.43359375" style="418" hidden="1"/>
    <col min="6919" max="6919" width="11.97265625" style="418" hidden="1"/>
    <col min="6920" max="6920" width="10.89453125" style="418" hidden="1"/>
    <col min="6921" max="6921" width="17.75390625" style="418" hidden="1"/>
    <col min="6922" max="6922" width="0.1328125" style="418" hidden="1"/>
    <col min="6923" max="6924" width="15.73828125" style="418" hidden="1"/>
    <col min="6925" max="6925" width="14.2578125" style="418" hidden="1"/>
    <col min="6926" max="6926" width="15.87109375" style="418" hidden="1"/>
    <col min="6927" max="6927" width="2.015625" style="418" hidden="1"/>
    <col min="6928" max="7166" width="9.14453125" style="418" hidden="1"/>
    <col min="7167" max="7167" width="2.41796875" style="418" hidden="1"/>
    <col min="7168" max="7170" width="12.375" style="418" hidden="1"/>
    <col min="7171" max="7171" width="82.05859375" style="418" hidden="1"/>
    <col min="7172" max="7172" width="7.12890625" style="418" hidden="1"/>
    <col min="7173" max="7173" width="16.54296875" style="418" hidden="1"/>
    <col min="7174" max="7174" width="11.43359375" style="418" hidden="1"/>
    <col min="7175" max="7175" width="11.97265625" style="418" hidden="1"/>
    <col min="7176" max="7176" width="10.89453125" style="418" hidden="1"/>
    <col min="7177" max="7177" width="17.75390625" style="418" hidden="1"/>
    <col min="7178" max="7178" width="0.1328125" style="418" hidden="1"/>
    <col min="7179" max="7180" width="15.73828125" style="418" hidden="1"/>
    <col min="7181" max="7181" width="14.2578125" style="418" hidden="1"/>
    <col min="7182" max="7182" width="15.87109375" style="418" hidden="1"/>
    <col min="7183" max="7183" width="2.015625" style="418" hidden="1"/>
    <col min="7184" max="7422" width="9.14453125" style="418" hidden="1"/>
    <col min="7423" max="7423" width="2.41796875" style="418" hidden="1"/>
    <col min="7424" max="7426" width="12.375" style="418" hidden="1"/>
    <col min="7427" max="7427" width="82.05859375" style="418" hidden="1"/>
    <col min="7428" max="7428" width="7.12890625" style="418" hidden="1"/>
    <col min="7429" max="7429" width="16.54296875" style="418" hidden="1"/>
    <col min="7430" max="7430" width="11.43359375" style="418" hidden="1"/>
    <col min="7431" max="7431" width="11.97265625" style="418" hidden="1"/>
    <col min="7432" max="7432" width="10.89453125" style="418" hidden="1"/>
    <col min="7433" max="7433" width="17.75390625" style="418" hidden="1"/>
    <col min="7434" max="7434" width="0.1328125" style="418" hidden="1"/>
    <col min="7435" max="7436" width="15.73828125" style="418" hidden="1"/>
    <col min="7437" max="7437" width="14.2578125" style="418" hidden="1"/>
    <col min="7438" max="7438" width="15.87109375" style="418" hidden="1"/>
    <col min="7439" max="7439" width="2.015625" style="418" hidden="1"/>
    <col min="7440" max="7678" width="9.14453125" style="418" hidden="1"/>
    <col min="7679" max="7679" width="2.41796875" style="418" hidden="1"/>
    <col min="7680" max="7682" width="12.375" style="418" hidden="1"/>
    <col min="7683" max="7683" width="82.05859375" style="418" hidden="1"/>
    <col min="7684" max="7684" width="7.12890625" style="418" hidden="1"/>
    <col min="7685" max="7685" width="16.54296875" style="418" hidden="1"/>
    <col min="7686" max="7686" width="11.43359375" style="418" hidden="1"/>
    <col min="7687" max="7687" width="11.97265625" style="418" hidden="1"/>
    <col min="7688" max="7688" width="10.89453125" style="418" hidden="1"/>
    <col min="7689" max="7689" width="17.75390625" style="418" hidden="1"/>
    <col min="7690" max="7690" width="0.1328125" style="418" hidden="1"/>
    <col min="7691" max="7692" width="15.73828125" style="418" hidden="1"/>
    <col min="7693" max="7693" width="14.2578125" style="418" hidden="1"/>
    <col min="7694" max="7694" width="15.87109375" style="418" hidden="1"/>
    <col min="7695" max="7695" width="2.015625" style="418" hidden="1"/>
    <col min="7696" max="7934" width="9.14453125" style="418" hidden="1"/>
    <col min="7935" max="7935" width="2.41796875" style="418" hidden="1"/>
    <col min="7936" max="7938" width="12.375" style="418" hidden="1"/>
    <col min="7939" max="7939" width="82.05859375" style="418" hidden="1"/>
    <col min="7940" max="7940" width="7.12890625" style="418" hidden="1"/>
    <col min="7941" max="7941" width="16.54296875" style="418" hidden="1"/>
    <col min="7942" max="7942" width="11.43359375" style="418" hidden="1"/>
    <col min="7943" max="7943" width="11.97265625" style="418" hidden="1"/>
    <col min="7944" max="7944" width="10.89453125" style="418" hidden="1"/>
    <col min="7945" max="7945" width="17.75390625" style="418" hidden="1"/>
    <col min="7946" max="7946" width="0.1328125" style="418" hidden="1"/>
    <col min="7947" max="7948" width="15.73828125" style="418" hidden="1"/>
    <col min="7949" max="7949" width="14.2578125" style="418" hidden="1"/>
    <col min="7950" max="7950" width="15.87109375" style="418" hidden="1"/>
    <col min="7951" max="7951" width="2.015625" style="418" hidden="1"/>
    <col min="7952" max="8190" width="9.14453125" style="418" hidden="1"/>
    <col min="8191" max="8191" width="2.41796875" style="418" hidden="1"/>
    <col min="8192" max="8194" width="12.375" style="418" hidden="1"/>
    <col min="8195" max="8195" width="82.05859375" style="418" hidden="1"/>
    <col min="8196" max="8196" width="7.12890625" style="418" hidden="1"/>
    <col min="8197" max="8197" width="16.54296875" style="418" hidden="1"/>
    <col min="8198" max="8198" width="11.43359375" style="418" hidden="1"/>
    <col min="8199" max="8199" width="11.97265625" style="418" hidden="1"/>
    <col min="8200" max="8200" width="10.89453125" style="418" hidden="1"/>
    <col min="8201" max="8201" width="17.75390625" style="418" hidden="1"/>
    <col min="8202" max="8202" width="0.1328125" style="418" hidden="1"/>
    <col min="8203" max="8204" width="15.73828125" style="418" hidden="1"/>
    <col min="8205" max="8205" width="14.2578125" style="418" hidden="1"/>
    <col min="8206" max="8206" width="15.87109375" style="418" hidden="1"/>
    <col min="8207" max="8207" width="2.015625" style="418" hidden="1"/>
    <col min="8208" max="8446" width="9.14453125" style="418" hidden="1"/>
    <col min="8447" max="8447" width="2.41796875" style="418" hidden="1"/>
    <col min="8448" max="8450" width="12.375" style="418" hidden="1"/>
    <col min="8451" max="8451" width="82.05859375" style="418" hidden="1"/>
    <col min="8452" max="8452" width="7.12890625" style="418" hidden="1"/>
    <col min="8453" max="8453" width="16.54296875" style="418" hidden="1"/>
    <col min="8454" max="8454" width="11.43359375" style="418" hidden="1"/>
    <col min="8455" max="8455" width="11.97265625" style="418" hidden="1"/>
    <col min="8456" max="8456" width="10.89453125" style="418" hidden="1"/>
    <col min="8457" max="8457" width="17.75390625" style="418" hidden="1"/>
    <col min="8458" max="8458" width="0.1328125" style="418" hidden="1"/>
    <col min="8459" max="8460" width="15.73828125" style="418" hidden="1"/>
    <col min="8461" max="8461" width="14.2578125" style="418" hidden="1"/>
    <col min="8462" max="8462" width="15.87109375" style="418" hidden="1"/>
    <col min="8463" max="8463" width="2.015625" style="418" hidden="1"/>
    <col min="8464" max="8702" width="9.14453125" style="418" hidden="1"/>
    <col min="8703" max="8703" width="2.41796875" style="418" hidden="1"/>
    <col min="8704" max="8706" width="12.375" style="418" hidden="1"/>
    <col min="8707" max="8707" width="82.05859375" style="418" hidden="1"/>
    <col min="8708" max="8708" width="7.12890625" style="418" hidden="1"/>
    <col min="8709" max="8709" width="16.54296875" style="418" hidden="1"/>
    <col min="8710" max="8710" width="11.43359375" style="418" hidden="1"/>
    <col min="8711" max="8711" width="11.97265625" style="418" hidden="1"/>
    <col min="8712" max="8712" width="10.89453125" style="418" hidden="1"/>
    <col min="8713" max="8713" width="17.75390625" style="418" hidden="1"/>
    <col min="8714" max="8714" width="0.1328125" style="418" hidden="1"/>
    <col min="8715" max="8716" width="15.73828125" style="418" hidden="1"/>
    <col min="8717" max="8717" width="14.2578125" style="418" hidden="1"/>
    <col min="8718" max="8718" width="15.87109375" style="418" hidden="1"/>
    <col min="8719" max="8719" width="2.015625" style="418" hidden="1"/>
    <col min="8720" max="8958" width="9.14453125" style="418" hidden="1"/>
    <col min="8959" max="8959" width="2.41796875" style="418" hidden="1"/>
    <col min="8960" max="8962" width="12.375" style="418" hidden="1"/>
    <col min="8963" max="8963" width="82.05859375" style="418" hidden="1"/>
    <col min="8964" max="8964" width="7.12890625" style="418" hidden="1"/>
    <col min="8965" max="8965" width="16.54296875" style="418" hidden="1"/>
    <col min="8966" max="8966" width="11.43359375" style="418" hidden="1"/>
    <col min="8967" max="8967" width="11.97265625" style="418" hidden="1"/>
    <col min="8968" max="8968" width="10.89453125" style="418" hidden="1"/>
    <col min="8969" max="8969" width="17.75390625" style="418" hidden="1"/>
    <col min="8970" max="8970" width="0.1328125" style="418" hidden="1"/>
    <col min="8971" max="8972" width="15.73828125" style="418" hidden="1"/>
    <col min="8973" max="8973" width="14.2578125" style="418" hidden="1"/>
    <col min="8974" max="8974" width="15.87109375" style="418" hidden="1"/>
    <col min="8975" max="8975" width="2.015625" style="418" hidden="1"/>
    <col min="8976" max="9214" width="9.14453125" style="418" hidden="1"/>
    <col min="9215" max="9215" width="2.41796875" style="418" hidden="1"/>
    <col min="9216" max="9218" width="12.375" style="418" hidden="1"/>
    <col min="9219" max="9219" width="82.05859375" style="418" hidden="1"/>
    <col min="9220" max="9220" width="7.12890625" style="418" hidden="1"/>
    <col min="9221" max="9221" width="16.54296875" style="418" hidden="1"/>
    <col min="9222" max="9222" width="11.43359375" style="418" hidden="1"/>
    <col min="9223" max="9223" width="11.97265625" style="418" hidden="1"/>
    <col min="9224" max="9224" width="10.89453125" style="418" hidden="1"/>
    <col min="9225" max="9225" width="17.75390625" style="418" hidden="1"/>
    <col min="9226" max="9226" width="0.1328125" style="418" hidden="1"/>
    <col min="9227" max="9228" width="15.73828125" style="418" hidden="1"/>
    <col min="9229" max="9229" width="14.2578125" style="418" hidden="1"/>
    <col min="9230" max="9230" width="15.87109375" style="418" hidden="1"/>
    <col min="9231" max="9231" width="2.015625" style="418" hidden="1"/>
    <col min="9232" max="9470" width="9.14453125" style="418" hidden="1"/>
    <col min="9471" max="9471" width="2.41796875" style="418" hidden="1"/>
    <col min="9472" max="9474" width="12.375" style="418" hidden="1"/>
    <col min="9475" max="9475" width="82.05859375" style="418" hidden="1"/>
    <col min="9476" max="9476" width="7.12890625" style="418" hidden="1"/>
    <col min="9477" max="9477" width="16.54296875" style="418" hidden="1"/>
    <col min="9478" max="9478" width="11.43359375" style="418" hidden="1"/>
    <col min="9479" max="9479" width="11.97265625" style="418" hidden="1"/>
    <col min="9480" max="9480" width="10.89453125" style="418" hidden="1"/>
    <col min="9481" max="9481" width="17.75390625" style="418" hidden="1"/>
    <col min="9482" max="9482" width="0.1328125" style="418" hidden="1"/>
    <col min="9483" max="9484" width="15.73828125" style="418" hidden="1"/>
    <col min="9485" max="9485" width="14.2578125" style="418" hidden="1"/>
    <col min="9486" max="9486" width="15.87109375" style="418" hidden="1"/>
    <col min="9487" max="9487" width="2.015625" style="418" hidden="1"/>
    <col min="9488" max="9726" width="9.14453125" style="418" hidden="1"/>
    <col min="9727" max="9727" width="2.41796875" style="418" hidden="1"/>
    <col min="9728" max="9730" width="12.375" style="418" hidden="1"/>
    <col min="9731" max="9731" width="82.05859375" style="418" hidden="1"/>
    <col min="9732" max="9732" width="7.12890625" style="418" hidden="1"/>
    <col min="9733" max="9733" width="16.54296875" style="418" hidden="1"/>
    <col min="9734" max="9734" width="11.43359375" style="418" hidden="1"/>
    <col min="9735" max="9735" width="11.97265625" style="418" hidden="1"/>
    <col min="9736" max="9736" width="10.89453125" style="418" hidden="1"/>
    <col min="9737" max="9737" width="17.75390625" style="418" hidden="1"/>
    <col min="9738" max="9738" width="0.1328125" style="418" hidden="1"/>
    <col min="9739" max="9740" width="15.73828125" style="418" hidden="1"/>
    <col min="9741" max="9741" width="14.2578125" style="418" hidden="1"/>
    <col min="9742" max="9742" width="15.87109375" style="418" hidden="1"/>
    <col min="9743" max="9743" width="2.015625" style="418" hidden="1"/>
    <col min="9744" max="9982" width="9.14453125" style="418" hidden="1"/>
    <col min="9983" max="9983" width="2.41796875" style="418" hidden="1"/>
    <col min="9984" max="9986" width="12.375" style="418" hidden="1"/>
    <col min="9987" max="9987" width="82.05859375" style="418" hidden="1"/>
    <col min="9988" max="9988" width="7.12890625" style="418" hidden="1"/>
    <col min="9989" max="9989" width="16.54296875" style="418" hidden="1"/>
    <col min="9990" max="9990" width="11.43359375" style="418" hidden="1"/>
    <col min="9991" max="9991" width="11.97265625" style="418" hidden="1"/>
    <col min="9992" max="9992" width="10.89453125" style="418" hidden="1"/>
    <col min="9993" max="9993" width="17.75390625" style="418" hidden="1"/>
    <col min="9994" max="9994" width="0.1328125" style="418" hidden="1"/>
    <col min="9995" max="9996" width="15.73828125" style="418" hidden="1"/>
    <col min="9997" max="9997" width="14.2578125" style="418" hidden="1"/>
    <col min="9998" max="9998" width="15.87109375" style="418" hidden="1"/>
    <col min="9999" max="9999" width="2.015625" style="418" hidden="1"/>
    <col min="10000" max="10238" width="9.14453125" style="418" hidden="1"/>
    <col min="10239" max="10239" width="2.41796875" style="418" hidden="1"/>
    <col min="10240" max="10242" width="12.375" style="418" hidden="1"/>
    <col min="10243" max="10243" width="82.05859375" style="418" hidden="1"/>
    <col min="10244" max="10244" width="7.12890625" style="418" hidden="1"/>
    <col min="10245" max="10245" width="16.54296875" style="418" hidden="1"/>
    <col min="10246" max="10246" width="11.43359375" style="418" hidden="1"/>
    <col min="10247" max="10247" width="11.97265625" style="418" hidden="1"/>
    <col min="10248" max="10248" width="10.89453125" style="418" hidden="1"/>
    <col min="10249" max="10249" width="17.75390625" style="418" hidden="1"/>
    <col min="10250" max="10250" width="0.1328125" style="418" hidden="1"/>
    <col min="10251" max="10252" width="15.73828125" style="418" hidden="1"/>
    <col min="10253" max="10253" width="14.2578125" style="418" hidden="1"/>
    <col min="10254" max="10254" width="15.87109375" style="418" hidden="1"/>
    <col min="10255" max="10255" width="2.015625" style="418" hidden="1"/>
    <col min="10256" max="10494" width="9.14453125" style="418" hidden="1"/>
    <col min="10495" max="10495" width="2.41796875" style="418" hidden="1"/>
    <col min="10496" max="10498" width="12.375" style="418" hidden="1"/>
    <col min="10499" max="10499" width="82.05859375" style="418" hidden="1"/>
    <col min="10500" max="10500" width="7.12890625" style="418" hidden="1"/>
    <col min="10501" max="10501" width="16.54296875" style="418" hidden="1"/>
    <col min="10502" max="10502" width="11.43359375" style="418" hidden="1"/>
    <col min="10503" max="10503" width="11.97265625" style="418" hidden="1"/>
    <col min="10504" max="10504" width="10.89453125" style="418" hidden="1"/>
    <col min="10505" max="10505" width="17.75390625" style="418" hidden="1"/>
    <col min="10506" max="10506" width="0.1328125" style="418" hidden="1"/>
    <col min="10507" max="10508" width="15.73828125" style="418" hidden="1"/>
    <col min="10509" max="10509" width="14.2578125" style="418" hidden="1"/>
    <col min="10510" max="10510" width="15.87109375" style="418" hidden="1"/>
    <col min="10511" max="10511" width="2.015625" style="418" hidden="1"/>
    <col min="10512" max="10750" width="9.14453125" style="418" hidden="1"/>
    <col min="10751" max="10751" width="2.41796875" style="418" hidden="1"/>
    <col min="10752" max="10754" width="12.375" style="418" hidden="1"/>
    <col min="10755" max="10755" width="82.05859375" style="418" hidden="1"/>
    <col min="10756" max="10756" width="7.12890625" style="418" hidden="1"/>
    <col min="10757" max="10757" width="16.54296875" style="418" hidden="1"/>
    <col min="10758" max="10758" width="11.43359375" style="418" hidden="1"/>
    <col min="10759" max="10759" width="11.97265625" style="418" hidden="1"/>
    <col min="10760" max="10760" width="10.89453125" style="418" hidden="1"/>
    <col min="10761" max="10761" width="17.75390625" style="418" hidden="1"/>
    <col min="10762" max="10762" width="0.1328125" style="418" hidden="1"/>
    <col min="10763" max="10764" width="15.73828125" style="418" hidden="1"/>
    <col min="10765" max="10765" width="14.2578125" style="418" hidden="1"/>
    <col min="10766" max="10766" width="15.87109375" style="418" hidden="1"/>
    <col min="10767" max="10767" width="2.015625" style="418" hidden="1"/>
    <col min="10768" max="11006" width="9.14453125" style="418" hidden="1"/>
    <col min="11007" max="11007" width="2.41796875" style="418" hidden="1"/>
    <col min="11008" max="11010" width="12.375" style="418" hidden="1"/>
    <col min="11011" max="11011" width="82.05859375" style="418" hidden="1"/>
    <col min="11012" max="11012" width="7.12890625" style="418" hidden="1"/>
    <col min="11013" max="11013" width="16.54296875" style="418" hidden="1"/>
    <col min="11014" max="11014" width="11.43359375" style="418" hidden="1"/>
    <col min="11015" max="11015" width="11.97265625" style="418" hidden="1"/>
    <col min="11016" max="11016" width="10.89453125" style="418" hidden="1"/>
    <col min="11017" max="11017" width="17.75390625" style="418" hidden="1"/>
    <col min="11018" max="11018" width="0.1328125" style="418" hidden="1"/>
    <col min="11019" max="11020" width="15.73828125" style="418" hidden="1"/>
    <col min="11021" max="11021" width="14.2578125" style="418" hidden="1"/>
    <col min="11022" max="11022" width="15.87109375" style="418" hidden="1"/>
    <col min="11023" max="11023" width="2.015625" style="418" hidden="1"/>
    <col min="11024" max="11262" width="9.14453125" style="418" hidden="1"/>
    <col min="11263" max="11263" width="2.41796875" style="418" hidden="1"/>
    <col min="11264" max="11266" width="12.375" style="418" hidden="1"/>
    <col min="11267" max="11267" width="82.05859375" style="418" hidden="1"/>
    <col min="11268" max="11268" width="7.12890625" style="418" hidden="1"/>
    <col min="11269" max="11269" width="16.54296875" style="418" hidden="1"/>
    <col min="11270" max="11270" width="11.43359375" style="418" hidden="1"/>
    <col min="11271" max="11271" width="11.97265625" style="418" hidden="1"/>
    <col min="11272" max="11272" width="10.89453125" style="418" hidden="1"/>
    <col min="11273" max="11273" width="17.75390625" style="418" hidden="1"/>
    <col min="11274" max="11274" width="0.1328125" style="418" hidden="1"/>
    <col min="11275" max="11276" width="15.73828125" style="418" hidden="1"/>
    <col min="11277" max="11277" width="14.2578125" style="418" hidden="1"/>
    <col min="11278" max="11278" width="15.87109375" style="418" hidden="1"/>
    <col min="11279" max="11279" width="2.015625" style="418" hidden="1"/>
    <col min="11280" max="11518" width="9.14453125" style="418" hidden="1"/>
    <col min="11519" max="11519" width="2.41796875" style="418" hidden="1"/>
    <col min="11520" max="11522" width="12.375" style="418" hidden="1"/>
    <col min="11523" max="11523" width="82.05859375" style="418" hidden="1"/>
    <col min="11524" max="11524" width="7.12890625" style="418" hidden="1"/>
    <col min="11525" max="11525" width="16.54296875" style="418" hidden="1"/>
    <col min="11526" max="11526" width="11.43359375" style="418" hidden="1"/>
    <col min="11527" max="11527" width="11.97265625" style="418" hidden="1"/>
    <col min="11528" max="11528" width="10.89453125" style="418" hidden="1"/>
    <col min="11529" max="11529" width="17.75390625" style="418" hidden="1"/>
    <col min="11530" max="11530" width="0.1328125" style="418" hidden="1"/>
    <col min="11531" max="11532" width="15.73828125" style="418" hidden="1"/>
    <col min="11533" max="11533" width="14.2578125" style="418" hidden="1"/>
    <col min="11534" max="11534" width="15.87109375" style="418" hidden="1"/>
    <col min="11535" max="11535" width="2.015625" style="418" hidden="1"/>
    <col min="11536" max="11774" width="9.14453125" style="418" hidden="1"/>
    <col min="11775" max="11775" width="2.41796875" style="418" hidden="1"/>
    <col min="11776" max="11778" width="12.375" style="418" hidden="1"/>
    <col min="11779" max="11779" width="82.05859375" style="418" hidden="1"/>
    <col min="11780" max="11780" width="7.12890625" style="418" hidden="1"/>
    <col min="11781" max="11781" width="16.54296875" style="418" hidden="1"/>
    <col min="11782" max="11782" width="11.43359375" style="418" hidden="1"/>
    <col min="11783" max="11783" width="11.97265625" style="418" hidden="1"/>
    <col min="11784" max="11784" width="10.89453125" style="418" hidden="1"/>
    <col min="11785" max="11785" width="17.75390625" style="418" hidden="1"/>
    <col min="11786" max="11786" width="0.1328125" style="418" hidden="1"/>
    <col min="11787" max="11788" width="15.73828125" style="418" hidden="1"/>
    <col min="11789" max="11789" width="14.2578125" style="418" hidden="1"/>
    <col min="11790" max="11790" width="15.87109375" style="418" hidden="1"/>
    <col min="11791" max="11791" width="2.015625" style="418" hidden="1"/>
    <col min="11792" max="12030" width="9.14453125" style="418" hidden="1"/>
    <col min="12031" max="12031" width="2.41796875" style="418" hidden="1"/>
    <col min="12032" max="12034" width="12.375" style="418" hidden="1"/>
    <col min="12035" max="12035" width="82.05859375" style="418" hidden="1"/>
    <col min="12036" max="12036" width="7.12890625" style="418" hidden="1"/>
    <col min="12037" max="12037" width="16.54296875" style="418" hidden="1"/>
    <col min="12038" max="12038" width="11.43359375" style="418" hidden="1"/>
    <col min="12039" max="12039" width="11.97265625" style="418" hidden="1"/>
    <col min="12040" max="12040" width="10.89453125" style="418" hidden="1"/>
    <col min="12041" max="12041" width="17.75390625" style="418" hidden="1"/>
    <col min="12042" max="12042" width="0.1328125" style="418" hidden="1"/>
    <col min="12043" max="12044" width="15.73828125" style="418" hidden="1"/>
    <col min="12045" max="12045" width="14.2578125" style="418" hidden="1"/>
    <col min="12046" max="12046" width="15.87109375" style="418" hidden="1"/>
    <col min="12047" max="12047" width="2.015625" style="418" hidden="1"/>
    <col min="12048" max="12286" width="9.14453125" style="418" hidden="1"/>
    <col min="12287" max="12287" width="2.41796875" style="418" hidden="1"/>
    <col min="12288" max="12290" width="12.375" style="418" hidden="1"/>
    <col min="12291" max="12291" width="82.05859375" style="418" hidden="1"/>
    <col min="12292" max="12292" width="7.12890625" style="418" hidden="1"/>
    <col min="12293" max="12293" width="16.54296875" style="418" hidden="1"/>
    <col min="12294" max="12294" width="11.43359375" style="418" hidden="1"/>
    <col min="12295" max="12295" width="11.97265625" style="418" hidden="1"/>
    <col min="12296" max="12296" width="10.89453125" style="418" hidden="1"/>
    <col min="12297" max="12297" width="17.75390625" style="418" hidden="1"/>
    <col min="12298" max="12298" width="0.1328125" style="418" hidden="1"/>
    <col min="12299" max="12300" width="15.73828125" style="418" hidden="1"/>
    <col min="12301" max="12301" width="14.2578125" style="418" hidden="1"/>
    <col min="12302" max="12302" width="15.87109375" style="418" hidden="1"/>
    <col min="12303" max="12303" width="2.015625" style="418" hidden="1"/>
    <col min="12304" max="12542" width="9.14453125" style="418" hidden="1"/>
    <col min="12543" max="12543" width="2.41796875" style="418" hidden="1"/>
    <col min="12544" max="12546" width="12.375" style="418" hidden="1"/>
    <col min="12547" max="12547" width="82.05859375" style="418" hidden="1"/>
    <col min="12548" max="12548" width="7.12890625" style="418" hidden="1"/>
    <col min="12549" max="12549" width="16.54296875" style="418" hidden="1"/>
    <col min="12550" max="12550" width="11.43359375" style="418" hidden="1"/>
    <col min="12551" max="12551" width="11.97265625" style="418" hidden="1"/>
    <col min="12552" max="12552" width="10.89453125" style="418" hidden="1"/>
    <col min="12553" max="12553" width="17.75390625" style="418" hidden="1"/>
    <col min="12554" max="12554" width="0.1328125" style="418" hidden="1"/>
    <col min="12555" max="12556" width="15.73828125" style="418" hidden="1"/>
    <col min="12557" max="12557" width="14.2578125" style="418" hidden="1"/>
    <col min="12558" max="12558" width="15.87109375" style="418" hidden="1"/>
    <col min="12559" max="12559" width="2.015625" style="418" hidden="1"/>
    <col min="12560" max="12798" width="9.14453125" style="418" hidden="1"/>
    <col min="12799" max="12799" width="2.41796875" style="418" hidden="1"/>
    <col min="12800" max="12802" width="12.375" style="418" hidden="1"/>
    <col min="12803" max="12803" width="82.05859375" style="418" hidden="1"/>
    <col min="12804" max="12804" width="7.12890625" style="418" hidden="1"/>
    <col min="12805" max="12805" width="16.54296875" style="418" hidden="1"/>
    <col min="12806" max="12806" width="11.43359375" style="418" hidden="1"/>
    <col min="12807" max="12807" width="11.97265625" style="418" hidden="1"/>
    <col min="12808" max="12808" width="10.89453125" style="418" hidden="1"/>
    <col min="12809" max="12809" width="17.75390625" style="418" hidden="1"/>
    <col min="12810" max="12810" width="0.1328125" style="418" hidden="1"/>
    <col min="12811" max="12812" width="15.73828125" style="418" hidden="1"/>
    <col min="12813" max="12813" width="14.2578125" style="418" hidden="1"/>
    <col min="12814" max="12814" width="15.87109375" style="418" hidden="1"/>
    <col min="12815" max="12815" width="2.015625" style="418" hidden="1"/>
    <col min="12816" max="13054" width="9.14453125" style="418" hidden="1"/>
    <col min="13055" max="13055" width="2.41796875" style="418" hidden="1"/>
    <col min="13056" max="13058" width="12.375" style="418" hidden="1"/>
    <col min="13059" max="13059" width="82.05859375" style="418" hidden="1"/>
    <col min="13060" max="13060" width="7.12890625" style="418" hidden="1"/>
    <col min="13061" max="13061" width="16.54296875" style="418" hidden="1"/>
    <col min="13062" max="13062" width="11.43359375" style="418" hidden="1"/>
    <col min="13063" max="13063" width="11.97265625" style="418" hidden="1"/>
    <col min="13064" max="13064" width="10.89453125" style="418" hidden="1"/>
    <col min="13065" max="13065" width="17.75390625" style="418" hidden="1"/>
    <col min="13066" max="13066" width="0.1328125" style="418" hidden="1"/>
    <col min="13067" max="13068" width="15.73828125" style="418" hidden="1"/>
    <col min="13069" max="13069" width="14.2578125" style="418" hidden="1"/>
    <col min="13070" max="13070" width="15.87109375" style="418" hidden="1"/>
    <col min="13071" max="13071" width="2.015625" style="418" hidden="1"/>
    <col min="13072" max="13310" width="9.14453125" style="418" hidden="1"/>
    <col min="13311" max="13311" width="2.41796875" style="418" hidden="1"/>
    <col min="13312" max="13314" width="12.375" style="418" hidden="1"/>
    <col min="13315" max="13315" width="82.05859375" style="418" hidden="1"/>
    <col min="13316" max="13316" width="7.12890625" style="418" hidden="1"/>
    <col min="13317" max="13317" width="16.54296875" style="418" hidden="1"/>
    <col min="13318" max="13318" width="11.43359375" style="418" hidden="1"/>
    <col min="13319" max="13319" width="11.97265625" style="418" hidden="1"/>
    <col min="13320" max="13320" width="10.89453125" style="418" hidden="1"/>
    <col min="13321" max="13321" width="17.75390625" style="418" hidden="1"/>
    <col min="13322" max="13322" width="0.1328125" style="418" hidden="1"/>
    <col min="13323" max="13324" width="15.73828125" style="418" hidden="1"/>
    <col min="13325" max="13325" width="14.2578125" style="418" hidden="1"/>
    <col min="13326" max="13326" width="15.87109375" style="418" hidden="1"/>
    <col min="13327" max="13327" width="2.015625" style="418" hidden="1"/>
    <col min="13328" max="13566" width="9.14453125" style="418" hidden="1"/>
    <col min="13567" max="13567" width="2.41796875" style="418" hidden="1"/>
    <col min="13568" max="13570" width="12.375" style="418" hidden="1"/>
    <col min="13571" max="13571" width="82.05859375" style="418" hidden="1"/>
    <col min="13572" max="13572" width="7.12890625" style="418" hidden="1"/>
    <col min="13573" max="13573" width="16.54296875" style="418" hidden="1"/>
    <col min="13574" max="13574" width="11.43359375" style="418" hidden="1"/>
    <col min="13575" max="13575" width="11.97265625" style="418" hidden="1"/>
    <col min="13576" max="13576" width="10.89453125" style="418" hidden="1"/>
    <col min="13577" max="13577" width="17.75390625" style="418" hidden="1"/>
    <col min="13578" max="13578" width="0.1328125" style="418" hidden="1"/>
    <col min="13579" max="13580" width="15.73828125" style="418" hidden="1"/>
    <col min="13581" max="13581" width="14.2578125" style="418" hidden="1"/>
    <col min="13582" max="13582" width="15.87109375" style="418" hidden="1"/>
    <col min="13583" max="13583" width="2.015625" style="418" hidden="1"/>
    <col min="13584" max="13822" width="9.14453125" style="418" hidden="1"/>
    <col min="13823" max="13823" width="2.41796875" style="418" hidden="1"/>
    <col min="13824" max="13826" width="12.375" style="418" hidden="1"/>
    <col min="13827" max="13827" width="82.05859375" style="418" hidden="1"/>
    <col min="13828" max="13828" width="7.12890625" style="418" hidden="1"/>
    <col min="13829" max="13829" width="16.54296875" style="418" hidden="1"/>
    <col min="13830" max="13830" width="11.43359375" style="418" hidden="1"/>
    <col min="13831" max="13831" width="11.97265625" style="418" hidden="1"/>
    <col min="13832" max="13832" width="10.89453125" style="418" hidden="1"/>
    <col min="13833" max="13833" width="17.75390625" style="418" hidden="1"/>
    <col min="13834" max="13834" width="0.1328125" style="418" hidden="1"/>
    <col min="13835" max="13836" width="15.73828125" style="418" hidden="1"/>
    <col min="13837" max="13837" width="14.2578125" style="418" hidden="1"/>
    <col min="13838" max="13838" width="15.87109375" style="418" hidden="1"/>
    <col min="13839" max="13839" width="2.015625" style="418" hidden="1"/>
    <col min="13840" max="14078" width="9.14453125" style="418" hidden="1"/>
    <col min="14079" max="14079" width="2.41796875" style="418" hidden="1"/>
    <col min="14080" max="14082" width="12.375" style="418" hidden="1"/>
    <col min="14083" max="14083" width="82.05859375" style="418" hidden="1"/>
    <col min="14084" max="14084" width="7.12890625" style="418" hidden="1"/>
    <col min="14085" max="14085" width="16.54296875" style="418" hidden="1"/>
    <col min="14086" max="14086" width="11.43359375" style="418" hidden="1"/>
    <col min="14087" max="14087" width="11.97265625" style="418" hidden="1"/>
    <col min="14088" max="14088" width="10.89453125" style="418" hidden="1"/>
    <col min="14089" max="14089" width="17.75390625" style="418" hidden="1"/>
    <col min="14090" max="14090" width="0.1328125" style="418" hidden="1"/>
    <col min="14091" max="14092" width="15.73828125" style="418" hidden="1"/>
    <col min="14093" max="14093" width="14.2578125" style="418" hidden="1"/>
    <col min="14094" max="14094" width="15.87109375" style="418" hidden="1"/>
    <col min="14095" max="14095" width="2.015625" style="418" hidden="1"/>
    <col min="14096" max="14334" width="9.14453125" style="418" hidden="1"/>
    <col min="14335" max="14335" width="2.41796875" style="418" hidden="1"/>
    <col min="14336" max="14338" width="12.375" style="418" hidden="1"/>
    <col min="14339" max="14339" width="82.05859375" style="418" hidden="1"/>
    <col min="14340" max="14340" width="7.12890625" style="418" hidden="1"/>
    <col min="14341" max="14341" width="16.54296875" style="418" hidden="1"/>
    <col min="14342" max="14342" width="11.43359375" style="418" hidden="1"/>
    <col min="14343" max="14343" width="11.97265625" style="418" hidden="1"/>
    <col min="14344" max="14344" width="10.89453125" style="418" hidden="1"/>
    <col min="14345" max="14345" width="17.75390625" style="418" hidden="1"/>
    <col min="14346" max="14346" width="0.1328125" style="418" hidden="1"/>
    <col min="14347" max="14348" width="15.73828125" style="418" hidden="1"/>
    <col min="14349" max="14349" width="14.2578125" style="418" hidden="1"/>
    <col min="14350" max="14350" width="15.87109375" style="418" hidden="1"/>
    <col min="14351" max="14351" width="2.015625" style="418" hidden="1"/>
    <col min="14352" max="14590" width="9.14453125" style="418" hidden="1"/>
    <col min="14591" max="14591" width="2.41796875" style="418" hidden="1"/>
    <col min="14592" max="14594" width="12.375" style="418" hidden="1"/>
    <col min="14595" max="14595" width="82.05859375" style="418" hidden="1"/>
    <col min="14596" max="14596" width="7.12890625" style="418" hidden="1"/>
    <col min="14597" max="14597" width="16.54296875" style="418" hidden="1"/>
    <col min="14598" max="14598" width="11.43359375" style="418" hidden="1"/>
    <col min="14599" max="14599" width="11.97265625" style="418" hidden="1"/>
    <col min="14600" max="14600" width="10.89453125" style="418" hidden="1"/>
    <col min="14601" max="14601" width="17.75390625" style="418" hidden="1"/>
    <col min="14602" max="14602" width="0.1328125" style="418" hidden="1"/>
    <col min="14603" max="14604" width="15.73828125" style="418" hidden="1"/>
    <col min="14605" max="14605" width="14.2578125" style="418" hidden="1"/>
    <col min="14606" max="14606" width="15.87109375" style="418" hidden="1"/>
    <col min="14607" max="14607" width="2.015625" style="418" hidden="1"/>
    <col min="14608" max="14846" width="9.14453125" style="418" hidden="1"/>
    <col min="14847" max="14847" width="2.41796875" style="418" hidden="1"/>
    <col min="14848" max="14850" width="12.375" style="418" hidden="1"/>
    <col min="14851" max="14851" width="82.05859375" style="418" hidden="1"/>
    <col min="14852" max="14852" width="7.12890625" style="418" hidden="1"/>
    <col min="14853" max="14853" width="16.54296875" style="418" hidden="1"/>
    <col min="14854" max="14854" width="11.43359375" style="418" hidden="1"/>
    <col min="14855" max="14855" width="11.97265625" style="418" hidden="1"/>
    <col min="14856" max="14856" width="10.89453125" style="418" hidden="1"/>
    <col min="14857" max="14857" width="17.75390625" style="418" hidden="1"/>
    <col min="14858" max="14858" width="0.1328125" style="418" hidden="1"/>
    <col min="14859" max="14860" width="15.73828125" style="418" hidden="1"/>
    <col min="14861" max="14861" width="14.2578125" style="418" hidden="1"/>
    <col min="14862" max="14862" width="15.87109375" style="418" hidden="1"/>
    <col min="14863" max="14863" width="2.015625" style="418" hidden="1"/>
    <col min="14864" max="15102" width="9.14453125" style="418" hidden="1"/>
    <col min="15103" max="15103" width="2.41796875" style="418" hidden="1"/>
    <col min="15104" max="15106" width="12.375" style="418" hidden="1"/>
    <col min="15107" max="15107" width="82.05859375" style="418" hidden="1"/>
    <col min="15108" max="15108" width="7.12890625" style="418" hidden="1"/>
    <col min="15109" max="15109" width="16.54296875" style="418" hidden="1"/>
    <col min="15110" max="15110" width="11.43359375" style="418" hidden="1"/>
    <col min="15111" max="15111" width="11.97265625" style="418" hidden="1"/>
    <col min="15112" max="15112" width="10.89453125" style="418" hidden="1"/>
    <col min="15113" max="15113" width="17.75390625" style="418" hidden="1"/>
    <col min="15114" max="15114" width="0.1328125" style="418" hidden="1"/>
    <col min="15115" max="15116" width="15.73828125" style="418" hidden="1"/>
    <col min="15117" max="15117" width="14.2578125" style="418" hidden="1"/>
    <col min="15118" max="15118" width="15.87109375" style="418" hidden="1"/>
    <col min="15119" max="15119" width="2.015625" style="418" hidden="1"/>
    <col min="15120" max="15358" width="9.14453125" style="418" hidden="1"/>
    <col min="15359" max="15359" width="2.41796875" style="418" hidden="1"/>
    <col min="15360" max="15362" width="12.375" style="418" hidden="1"/>
    <col min="15363" max="15363" width="82.05859375" style="418" hidden="1"/>
    <col min="15364" max="15364" width="7.12890625" style="418" hidden="1"/>
    <col min="15365" max="15365" width="16.54296875" style="418" hidden="1"/>
    <col min="15366" max="15366" width="11.43359375" style="418" hidden="1"/>
    <col min="15367" max="15367" width="11.97265625" style="418" hidden="1"/>
    <col min="15368" max="15368" width="10.89453125" style="418" hidden="1"/>
    <col min="15369" max="15369" width="17.75390625" style="418" hidden="1"/>
    <col min="15370" max="15370" width="0.1328125" style="418" hidden="1"/>
    <col min="15371" max="15372" width="15.73828125" style="418" hidden="1"/>
    <col min="15373" max="15373" width="14.2578125" style="418" hidden="1"/>
    <col min="15374" max="15374" width="15.87109375" style="418" hidden="1"/>
    <col min="15375" max="15375" width="2.015625" style="418" hidden="1"/>
    <col min="15376" max="15614" width="9.14453125" style="418" hidden="1"/>
    <col min="15615" max="15615" width="2.41796875" style="418" hidden="1"/>
    <col min="15616" max="15618" width="12.375" style="418" hidden="1"/>
    <col min="15619" max="15619" width="82.05859375" style="418" hidden="1"/>
    <col min="15620" max="15620" width="7.12890625" style="418" hidden="1"/>
    <col min="15621" max="15621" width="16.54296875" style="418" hidden="1"/>
    <col min="15622" max="15622" width="11.43359375" style="418" hidden="1"/>
    <col min="15623" max="15623" width="11.97265625" style="418" hidden="1"/>
    <col min="15624" max="15624" width="10.89453125" style="418" hidden="1"/>
    <col min="15625" max="15625" width="17.75390625" style="418" hidden="1"/>
    <col min="15626" max="15626" width="0.1328125" style="418" hidden="1"/>
    <col min="15627" max="15628" width="15.73828125" style="418" hidden="1"/>
    <col min="15629" max="15629" width="14.2578125" style="418" hidden="1"/>
    <col min="15630" max="15630" width="15.87109375" style="418" hidden="1"/>
    <col min="15631" max="15631" width="2.015625" style="418" hidden="1"/>
    <col min="15632" max="15870" width="9.14453125" style="418" hidden="1"/>
    <col min="15871" max="15871" width="2.41796875" style="418" hidden="1"/>
    <col min="15872" max="15874" width="12.375" style="418" hidden="1"/>
    <col min="15875" max="15875" width="82.05859375" style="418" hidden="1"/>
    <col min="15876" max="15876" width="7.12890625" style="418" hidden="1"/>
    <col min="15877" max="15877" width="16.54296875" style="418" hidden="1"/>
    <col min="15878" max="15878" width="11.43359375" style="418" hidden="1"/>
    <col min="15879" max="15879" width="11.97265625" style="418" hidden="1"/>
    <col min="15880" max="15880" width="10.89453125" style="418" hidden="1"/>
    <col min="15881" max="15881" width="17.75390625" style="418" hidden="1"/>
    <col min="15882" max="15882" width="0.1328125" style="418" hidden="1"/>
    <col min="15883" max="15884" width="15.73828125" style="418" hidden="1"/>
    <col min="15885" max="15885" width="14.2578125" style="418" hidden="1"/>
    <col min="15886" max="15886" width="15.87109375" style="418" hidden="1"/>
    <col min="15887" max="15887" width="2.015625" style="418" hidden="1"/>
    <col min="15888" max="16126" width="9.14453125" style="418" hidden="1"/>
    <col min="16127" max="16127" width="2.41796875" style="418" hidden="1"/>
    <col min="16128" max="16130" width="12.375" style="418" hidden="1"/>
    <col min="16131" max="16131" width="82.05859375" style="418" hidden="1"/>
    <col min="16132" max="16132" width="7.12890625" style="418" hidden="1"/>
    <col min="16133" max="16133" width="16.54296875" style="418" hidden="1"/>
    <col min="16134" max="16134" width="11.43359375" style="418" hidden="1"/>
    <col min="16135" max="16135" width="11.97265625" style="418" hidden="1"/>
    <col min="16136" max="16136" width="10.89453125" style="418" hidden="1"/>
    <col min="16137" max="16137" width="17.75390625" style="418" hidden="1"/>
    <col min="16138" max="16138" width="0.1328125" style="418" hidden="1"/>
    <col min="16139" max="16140" width="15.73828125" style="418" hidden="1"/>
    <col min="16141" max="16141" width="14.2578125" style="418" hidden="1"/>
    <col min="16142" max="16142" width="15.87109375" style="418" hidden="1"/>
    <col min="16143" max="16149" width="2.015625" style="418" hidden="1"/>
    <col min="16150" max="16382" width="9.14453125" style="418" hidden="1"/>
    <col min="16383" max="16384" width="1.8828125" style="418" customWidth="1"/>
  </cols>
  <sheetData>
    <row r="1" spans="1:33 16383:16384" s="404" customFormat="1" ht="21.75" customHeight="1" thickBot="1">
      <c r="A1" s="400"/>
      <c r="B1" s="401"/>
      <c r="C1" s="401"/>
      <c r="D1" s="402"/>
      <c r="E1" s="403"/>
      <c r="F1" s="403"/>
      <c r="I1" s="405"/>
      <c r="J1" s="405"/>
      <c r="K1" s="405"/>
      <c r="L1" s="405"/>
      <c r="M1" s="405"/>
      <c r="N1" s="405"/>
      <c r="O1" s="400"/>
    </row>
    <row r="2" spans="1:33 16383:16384" s="406" customFormat="1" ht="63" customHeight="1" thickBot="1">
      <c r="B2" s="1690" t="s">
        <v>17147</v>
      </c>
      <c r="C2" s="1691"/>
      <c r="D2" s="1691"/>
      <c r="E2" s="1691"/>
      <c r="F2" s="1691"/>
      <c r="G2" s="1691"/>
      <c r="H2" s="1691"/>
      <c r="I2" s="1691"/>
      <c r="J2" s="1691"/>
      <c r="K2" s="1691"/>
      <c r="L2" s="1691"/>
      <c r="M2" s="1691"/>
      <c r="N2" s="1692"/>
    </row>
    <row r="3" spans="1:33 16383:16384" s="406" customFormat="1" ht="15" customHeight="1">
      <c r="B3" s="575" t="str">
        <f>RESUMO!C5</f>
        <v>Município: PREFEITURA MUNICIPAL DE NOVA LIMA - MG</v>
      </c>
      <c r="C3" s="574"/>
      <c r="D3" s="576"/>
      <c r="F3" s="577"/>
      <c r="G3" s="578"/>
      <c r="H3" s="578"/>
      <c r="I3" s="578"/>
      <c r="J3" s="579"/>
      <c r="K3" s="580"/>
      <c r="L3" s="580"/>
      <c r="M3" s="580"/>
      <c r="N3" s="581"/>
    </row>
    <row r="4" spans="1:33 16383:16384" s="406" customFormat="1" ht="15" customHeight="1">
      <c r="B4" s="575" t="str">
        <f>RESUMO!C6</f>
        <v>Projeto: ENTRONCAMENTO DA MG-030 x BR-356 – VIADUTO FERRADURA</v>
      </c>
      <c r="C4" s="574"/>
      <c r="D4" s="576"/>
      <c r="F4" s="577"/>
      <c r="G4" s="578"/>
      <c r="H4" s="578"/>
      <c r="I4" s="578"/>
      <c r="J4" s="579"/>
      <c r="K4" s="576"/>
      <c r="L4" s="576"/>
      <c r="M4" s="576"/>
      <c r="N4" s="581"/>
    </row>
    <row r="5" spans="1:33 16383:16384" s="406" customFormat="1" ht="15" customHeight="1">
      <c r="B5" s="575" t="str">
        <f>RESUMO!C7</f>
        <v>Responsável Técnico: SINVAL LADEIRA</v>
      </c>
      <c r="C5" s="574"/>
      <c r="D5" s="576"/>
      <c r="F5" s="582"/>
      <c r="G5" s="576"/>
      <c r="H5" s="576"/>
      <c r="I5" s="576"/>
      <c r="J5" s="579"/>
      <c r="K5" s="579"/>
      <c r="L5" s="579"/>
      <c r="M5" s="579"/>
      <c r="N5" s="581"/>
    </row>
    <row r="6" spans="1:33 16383:16384" s="406" customFormat="1" ht="15" customHeight="1">
      <c r="B6" s="575" t="str">
        <f>RESUMO!C8</f>
        <v>Nº CREA: 28498/D</v>
      </c>
      <c r="C6" s="574"/>
      <c r="D6" s="578"/>
      <c r="F6" s="577"/>
      <c r="G6" s="578"/>
      <c r="H6" s="576"/>
      <c r="I6" s="576"/>
      <c r="J6" s="579"/>
      <c r="K6" s="407"/>
      <c r="L6" s="407"/>
      <c r="M6" s="407"/>
      <c r="N6" s="581"/>
    </row>
    <row r="7" spans="1:33 16383:16384" s="406" customFormat="1" ht="15" customHeight="1">
      <c r="B7" s="583" t="str">
        <f>RESUMO!C9</f>
        <v>DATA:</v>
      </c>
      <c r="C7" s="408">
        <f ca="1">RESUMO!D9</f>
        <v>46092</v>
      </c>
      <c r="D7" s="578"/>
      <c r="F7" s="582"/>
      <c r="G7" s="576"/>
      <c r="H7" s="576"/>
      <c r="I7" s="576"/>
      <c r="J7" s="584"/>
      <c r="K7" s="407"/>
      <c r="L7" s="407"/>
      <c r="M7" s="407"/>
      <c r="N7" s="581"/>
    </row>
    <row r="8" spans="1:33 16383:16384" s="406" customFormat="1" ht="15" customHeight="1">
      <c r="B8" s="1693" t="s">
        <v>17148</v>
      </c>
      <c r="C8" s="1694"/>
      <c r="D8" s="1694"/>
      <c r="E8" s="1694"/>
      <c r="F8" s="1694"/>
      <c r="G8" s="1694"/>
      <c r="H8" s="1694"/>
      <c r="I8" s="1694"/>
      <c r="J8" s="1694"/>
      <c r="K8" s="1694"/>
      <c r="L8" s="1694"/>
      <c r="M8" s="1694"/>
      <c r="N8" s="1695"/>
    </row>
    <row r="9" spans="1:33 16383:16384" s="424" customFormat="1" ht="27" thickBot="1">
      <c r="A9" s="409"/>
      <c r="B9" s="585" t="s">
        <v>2</v>
      </c>
      <c r="C9" s="410" t="s">
        <v>17149</v>
      </c>
      <c r="D9" s="410" t="s">
        <v>3</v>
      </c>
      <c r="E9" s="411" t="s">
        <v>17150</v>
      </c>
      <c r="F9" s="412" t="s">
        <v>17151</v>
      </c>
      <c r="G9" s="413" t="s">
        <v>17152</v>
      </c>
      <c r="H9" s="410" t="s">
        <v>17153</v>
      </c>
      <c r="I9" s="414" t="s">
        <v>17154</v>
      </c>
      <c r="J9" s="415" t="s">
        <v>17155</v>
      </c>
      <c r="K9" s="413" t="s">
        <v>17156</v>
      </c>
      <c r="L9" s="413" t="s">
        <v>17157</v>
      </c>
      <c r="M9" s="413" t="s">
        <v>17158</v>
      </c>
      <c r="N9" s="586" t="s">
        <v>17159</v>
      </c>
      <c r="O9" s="409"/>
      <c r="P9" s="423"/>
      <c r="Q9" s="423"/>
      <c r="R9" s="423"/>
      <c r="S9" s="423"/>
      <c r="T9" s="423"/>
      <c r="U9" s="423"/>
      <c r="V9" s="423"/>
      <c r="W9" s="423"/>
      <c r="X9" s="423"/>
      <c r="Y9" s="423"/>
      <c r="Z9" s="423"/>
      <c r="AA9" s="423"/>
      <c r="AB9" s="423"/>
      <c r="AC9" s="423"/>
      <c r="AD9" s="423"/>
      <c r="AE9" s="423"/>
      <c r="AF9" s="423"/>
      <c r="AG9" s="423"/>
      <c r="XFD9" s="406"/>
    </row>
    <row r="10" spans="1:33 16383:16384" s="416" customFormat="1" ht="26.25">
      <c r="B10" s="590" t="s">
        <v>9084</v>
      </c>
      <c r="C10" s="499">
        <v>1</v>
      </c>
      <c r="D10" s="396" t="s">
        <v>14894</v>
      </c>
      <c r="E10" s="499" t="s">
        <v>14896</v>
      </c>
      <c r="F10" s="694">
        <f>J10</f>
        <v>41.67</v>
      </c>
      <c r="G10" s="692">
        <v>41.67</v>
      </c>
      <c r="H10" s="692">
        <v>130.50555555555556</v>
      </c>
      <c r="I10" s="692">
        <v>148.52000000000001</v>
      </c>
      <c r="J10" s="695">
        <f>G10</f>
        <v>41.67</v>
      </c>
      <c r="K10" s="693" t="s">
        <v>17161</v>
      </c>
      <c r="L10" s="693" t="s">
        <v>17163</v>
      </c>
      <c r="M10" s="693" t="s">
        <v>17164</v>
      </c>
      <c r="N10" s="696">
        <f t="shared" ref="N10:N13" si="0">COUNT(G10:I10)</f>
        <v>3</v>
      </c>
      <c r="XFD10" s="406"/>
    </row>
    <row r="11" spans="1:33 16383:16384" s="416" customFormat="1" ht="13.5">
      <c r="B11" s="587" t="s">
        <v>17184</v>
      </c>
      <c r="C11" s="417">
        <v>2</v>
      </c>
      <c r="D11" s="185" t="s">
        <v>19971</v>
      </c>
      <c r="E11" s="417" t="s">
        <v>14896</v>
      </c>
      <c r="F11" s="687">
        <f>J11</f>
        <v>10.555555555555555</v>
      </c>
      <c r="G11" s="688">
        <v>10</v>
      </c>
      <c r="H11" s="688">
        <v>12.5</v>
      </c>
      <c r="I11" s="688">
        <f>95/9</f>
        <v>10.555555555555555</v>
      </c>
      <c r="J11" s="689">
        <f>I11</f>
        <v>10.555555555555555</v>
      </c>
      <c r="K11" s="690" t="s">
        <v>17160</v>
      </c>
      <c r="L11" s="690" t="s">
        <v>17161</v>
      </c>
      <c r="M11" s="690" t="s">
        <v>17162</v>
      </c>
      <c r="N11" s="691">
        <f t="shared" si="0"/>
        <v>3</v>
      </c>
    </row>
    <row r="12" spans="1:33 16383:16384" s="416" customFormat="1" ht="39">
      <c r="B12" s="587" t="s">
        <v>17185</v>
      </c>
      <c r="C12" s="417">
        <v>3</v>
      </c>
      <c r="D12" s="185" t="s">
        <v>20341</v>
      </c>
      <c r="E12" s="417" t="s">
        <v>14896</v>
      </c>
      <c r="F12" s="687">
        <f>J12</f>
        <v>60.86</v>
      </c>
      <c r="G12" s="688">
        <v>43.55</v>
      </c>
      <c r="H12" s="688">
        <v>60.86</v>
      </c>
      <c r="I12" s="688">
        <v>63.04</v>
      </c>
      <c r="J12" s="689">
        <f>MEDIAN(G12:I12)</f>
        <v>60.86</v>
      </c>
      <c r="K12" s="690" t="s">
        <v>20343</v>
      </c>
      <c r="L12" s="690" t="s">
        <v>23312</v>
      </c>
      <c r="M12" s="690" t="s">
        <v>33822</v>
      </c>
      <c r="N12" s="691">
        <f t="shared" si="0"/>
        <v>3</v>
      </c>
    </row>
    <row r="13" spans="1:33 16383:16384" s="416" customFormat="1" ht="26.25">
      <c r="B13" s="587" t="s">
        <v>23309</v>
      </c>
      <c r="C13" s="417">
        <v>4</v>
      </c>
      <c r="D13" s="185" t="s">
        <v>23313</v>
      </c>
      <c r="E13" s="417" t="s">
        <v>28</v>
      </c>
      <c r="F13" s="687">
        <f>J13</f>
        <v>186.89</v>
      </c>
      <c r="G13" s="688">
        <v>279.89999999999998</v>
      </c>
      <c r="H13" s="688">
        <v>173.1</v>
      </c>
      <c r="I13" s="688">
        <v>186.89</v>
      </c>
      <c r="J13" s="689">
        <f>MEDIAN(G13:I13)</f>
        <v>186.89</v>
      </c>
      <c r="K13" s="690" t="s">
        <v>23310</v>
      </c>
      <c r="L13" s="690" t="s">
        <v>23311</v>
      </c>
      <c r="M13" s="690" t="s">
        <v>23312</v>
      </c>
      <c r="N13" s="691">
        <f t="shared" si="0"/>
        <v>3</v>
      </c>
    </row>
    <row r="14" spans="1:33 16383:16384" s="416" customFormat="1" ht="51">
      <c r="B14" s="587" t="s">
        <v>23493</v>
      </c>
      <c r="C14" s="417">
        <v>5</v>
      </c>
      <c r="D14" s="185" t="s">
        <v>23492</v>
      </c>
      <c r="E14" s="417" t="s">
        <v>23494</v>
      </c>
      <c r="F14" s="687">
        <f>J14</f>
        <v>27450.456666666669</v>
      </c>
      <c r="G14" s="688">
        <f>26902.29+(6578/12)</f>
        <v>27450.456666666669</v>
      </c>
      <c r="H14" s="688"/>
      <c r="I14" s="688"/>
      <c r="J14" s="689">
        <f>AVERAGE(G14:I14)</f>
        <v>27450.456666666669</v>
      </c>
      <c r="K14" s="690" t="s">
        <v>23495</v>
      </c>
      <c r="L14" s="690" t="s">
        <v>44348</v>
      </c>
      <c r="M14" s="690" t="s">
        <v>44351</v>
      </c>
      <c r="N14" s="691">
        <v>1</v>
      </c>
    </row>
    <row r="15" spans="1:33 16383:16384" s="416" customFormat="1" ht="89.25">
      <c r="B15" s="587" t="s">
        <v>23498</v>
      </c>
      <c r="C15" s="417">
        <v>6</v>
      </c>
      <c r="D15" s="185" t="s">
        <v>44350</v>
      </c>
      <c r="E15" s="417" t="s">
        <v>23494</v>
      </c>
      <c r="F15" s="687">
        <f t="shared" ref="F15" si="1">J15</f>
        <v>53000</v>
      </c>
      <c r="G15" s="688">
        <f>2*26500</f>
        <v>53000</v>
      </c>
      <c r="H15" s="688"/>
      <c r="I15" s="688"/>
      <c r="J15" s="689">
        <f t="shared" ref="J15" si="2">AVERAGE(G15:I15)</f>
        <v>53000</v>
      </c>
      <c r="K15" s="690" t="s">
        <v>23497</v>
      </c>
      <c r="L15" s="690" t="s">
        <v>167</v>
      </c>
      <c r="M15" s="690" t="s">
        <v>167</v>
      </c>
      <c r="N15" s="691">
        <v>1</v>
      </c>
    </row>
    <row r="16" spans="1:33 16383:16384" s="416" customFormat="1" ht="51">
      <c r="B16" s="587" t="s">
        <v>34542</v>
      </c>
      <c r="C16" s="417">
        <v>7</v>
      </c>
      <c r="D16" s="185" t="s">
        <v>43500</v>
      </c>
      <c r="E16" s="417" t="s">
        <v>43544</v>
      </c>
      <c r="F16" s="687">
        <f t="shared" ref="F16" si="3">J16</f>
        <v>3.25</v>
      </c>
      <c r="G16" s="688">
        <f>451*3.25/451</f>
        <v>3.25</v>
      </c>
      <c r="H16" s="688"/>
      <c r="I16" s="688"/>
      <c r="J16" s="689">
        <f t="shared" ref="J16" si="4">AVERAGE(G16:I16)</f>
        <v>3.25</v>
      </c>
      <c r="K16" s="690" t="s">
        <v>34584</v>
      </c>
      <c r="L16" s="690" t="s">
        <v>44348</v>
      </c>
      <c r="M16" s="690" t="s">
        <v>44349</v>
      </c>
      <c r="N16" s="691">
        <v>1</v>
      </c>
      <c r="XFC16" s="841"/>
    </row>
    <row r="17" spans="2:14 16383:16383" s="416" customFormat="1" ht="51">
      <c r="B17" s="587" t="s">
        <v>34544</v>
      </c>
      <c r="C17" s="417">
        <v>8</v>
      </c>
      <c r="D17" s="185" t="s">
        <v>43501</v>
      </c>
      <c r="E17" s="417" t="s">
        <v>43544</v>
      </c>
      <c r="F17" s="687">
        <f t="shared" ref="F17:F33" si="5">J17</f>
        <v>2.6999999999999997</v>
      </c>
      <c r="G17" s="688">
        <f>2114.1/783</f>
        <v>2.6999999999999997</v>
      </c>
      <c r="H17" s="688"/>
      <c r="I17" s="688"/>
      <c r="J17" s="689">
        <f t="shared" ref="J17:J33" si="6">AVERAGE(G17:I17)</f>
        <v>2.6999999999999997</v>
      </c>
      <c r="K17" s="690" t="s">
        <v>34584</v>
      </c>
      <c r="L17" s="690" t="s">
        <v>44348</v>
      </c>
      <c r="M17" s="690" t="s">
        <v>44349</v>
      </c>
      <c r="N17" s="691">
        <v>1</v>
      </c>
      <c r="XFC17" s="841"/>
    </row>
    <row r="18" spans="2:14 16383:16383" s="416" customFormat="1" ht="51">
      <c r="B18" s="587" t="s">
        <v>34545</v>
      </c>
      <c r="C18" s="417">
        <v>9</v>
      </c>
      <c r="D18" s="185" t="s">
        <v>43533</v>
      </c>
      <c r="E18" s="417" t="s">
        <v>43544</v>
      </c>
      <c r="F18" s="687">
        <f t="shared" si="5"/>
        <v>2.6999999999999997</v>
      </c>
      <c r="G18" s="688">
        <f>84.24/31.2</f>
        <v>2.6999999999999997</v>
      </c>
      <c r="H18" s="688"/>
      <c r="I18" s="688"/>
      <c r="J18" s="689">
        <f t="shared" si="6"/>
        <v>2.6999999999999997</v>
      </c>
      <c r="K18" s="690" t="s">
        <v>34584</v>
      </c>
      <c r="L18" s="690" t="s">
        <v>44348</v>
      </c>
      <c r="M18" s="690" t="s">
        <v>44349</v>
      </c>
      <c r="N18" s="691">
        <v>1</v>
      </c>
      <c r="XFC18" s="841"/>
    </row>
    <row r="19" spans="2:14 16383:16383" s="416" customFormat="1" ht="51">
      <c r="B19" s="587" t="s">
        <v>34546</v>
      </c>
      <c r="C19" s="417">
        <v>10</v>
      </c>
      <c r="D19" s="185" t="s">
        <v>43534</v>
      </c>
      <c r="E19" s="417" t="s">
        <v>43544</v>
      </c>
      <c r="F19" s="687">
        <f t="shared" si="5"/>
        <v>3.8099720410065241</v>
      </c>
      <c r="G19" s="688">
        <f>408.81/107.3</f>
        <v>3.8099720410065241</v>
      </c>
      <c r="H19" s="688"/>
      <c r="I19" s="688"/>
      <c r="J19" s="689">
        <f t="shared" si="6"/>
        <v>3.8099720410065241</v>
      </c>
      <c r="K19" s="690" t="s">
        <v>34584</v>
      </c>
      <c r="L19" s="690" t="s">
        <v>44348</v>
      </c>
      <c r="M19" s="690" t="s">
        <v>44349</v>
      </c>
      <c r="N19" s="691">
        <v>1</v>
      </c>
      <c r="XFC19" s="841"/>
    </row>
    <row r="20" spans="2:14 16383:16383" s="416" customFormat="1" ht="51">
      <c r="B20" s="587" t="s">
        <v>34553</v>
      </c>
      <c r="C20" s="417">
        <v>11</v>
      </c>
      <c r="D20" s="185" t="s">
        <v>43502</v>
      </c>
      <c r="E20" s="417" t="s">
        <v>43544</v>
      </c>
      <c r="F20" s="687">
        <f t="shared" si="5"/>
        <v>47.276799006621857</v>
      </c>
      <c r="G20" s="688">
        <f>334.18/((PI()*0.75*0.75)*4)</f>
        <v>47.276799006621857</v>
      </c>
      <c r="H20" s="688"/>
      <c r="I20" s="688"/>
      <c r="J20" s="689">
        <f t="shared" si="6"/>
        <v>47.276799006621857</v>
      </c>
      <c r="K20" s="690" t="s">
        <v>34584</v>
      </c>
      <c r="L20" s="690" t="s">
        <v>44348</v>
      </c>
      <c r="M20" s="690" t="s">
        <v>44349</v>
      </c>
      <c r="N20" s="691">
        <v>1</v>
      </c>
      <c r="XFC20" s="841"/>
    </row>
    <row r="21" spans="2:14 16383:16383" s="416" customFormat="1" ht="51">
      <c r="B21" s="587" t="s">
        <v>34557</v>
      </c>
      <c r="C21" s="417">
        <v>12</v>
      </c>
      <c r="D21" s="185" t="s">
        <v>43503</v>
      </c>
      <c r="E21" s="417" t="s">
        <v>43544</v>
      </c>
      <c r="F21" s="687">
        <f>J21</f>
        <v>53.186398882449588</v>
      </c>
      <c r="G21" s="688">
        <f>668.36/((PI()*1*1)*4)</f>
        <v>53.186398882449588</v>
      </c>
      <c r="H21" s="688"/>
      <c r="I21" s="688"/>
      <c r="J21" s="689">
        <f>AVERAGE(G21:I21)</f>
        <v>53.186398882449588</v>
      </c>
      <c r="K21" s="690" t="s">
        <v>34584</v>
      </c>
      <c r="L21" s="690" t="s">
        <v>44348</v>
      </c>
      <c r="M21" s="690" t="s">
        <v>44349</v>
      </c>
      <c r="N21" s="691">
        <v>1</v>
      </c>
      <c r="XFC21" s="841"/>
    </row>
    <row r="22" spans="2:14 16383:16383" s="416" customFormat="1" ht="51">
      <c r="B22" s="587" t="s">
        <v>34558</v>
      </c>
      <c r="C22" s="417">
        <v>13</v>
      </c>
      <c r="D22" s="185" t="s">
        <v>43504</v>
      </c>
      <c r="E22" s="417" t="s">
        <v>43544</v>
      </c>
      <c r="F22" s="687">
        <f>J22</f>
        <v>35.457599254966389</v>
      </c>
      <c r="G22" s="688">
        <f>1002.54/((PI()*1.5*1.5)*4)</f>
        <v>35.457599254966389</v>
      </c>
      <c r="H22" s="688"/>
      <c r="I22" s="688"/>
      <c r="J22" s="689">
        <f>AVERAGE(G22:I22)</f>
        <v>35.457599254966389</v>
      </c>
      <c r="K22" s="690" t="s">
        <v>34584</v>
      </c>
      <c r="L22" s="690" t="s">
        <v>44348</v>
      </c>
      <c r="M22" s="690" t="s">
        <v>44349</v>
      </c>
      <c r="N22" s="691">
        <v>1</v>
      </c>
      <c r="XFC22" s="841"/>
    </row>
    <row r="23" spans="2:14 16383:16383" s="416" customFormat="1" ht="51">
      <c r="B23" s="587" t="s">
        <v>34559</v>
      </c>
      <c r="C23" s="417">
        <v>14</v>
      </c>
      <c r="D23" s="185" t="s">
        <v>43505</v>
      </c>
      <c r="E23" s="417" t="s">
        <v>43545</v>
      </c>
      <c r="F23" s="687">
        <f t="shared" si="5"/>
        <v>2.3272171166407021</v>
      </c>
      <c r="G23" s="688">
        <f>8141.42/3498.35</f>
        <v>2.3272171166407021</v>
      </c>
      <c r="H23" s="688"/>
      <c r="I23" s="688"/>
      <c r="J23" s="689">
        <f t="shared" si="6"/>
        <v>2.3272171166407021</v>
      </c>
      <c r="K23" s="690" t="s">
        <v>34584</v>
      </c>
      <c r="L23" s="690" t="s">
        <v>44348</v>
      </c>
      <c r="M23" s="690" t="s">
        <v>44349</v>
      </c>
      <c r="N23" s="691">
        <v>1</v>
      </c>
      <c r="XFC23" s="841"/>
    </row>
    <row r="24" spans="2:14 16383:16383" s="416" customFormat="1" ht="51">
      <c r="B24" s="587" t="s">
        <v>34560</v>
      </c>
      <c r="C24" s="417">
        <v>15</v>
      </c>
      <c r="D24" s="185" t="s">
        <v>43505</v>
      </c>
      <c r="E24" s="417" t="s">
        <v>43545</v>
      </c>
      <c r="F24" s="687">
        <f t="shared" si="5"/>
        <v>2.3300001363084935</v>
      </c>
      <c r="G24" s="688">
        <f>8546.79/3668.15</f>
        <v>2.3300001363084935</v>
      </c>
      <c r="H24" s="688"/>
      <c r="I24" s="688"/>
      <c r="J24" s="689">
        <f t="shared" si="6"/>
        <v>2.3300001363084935</v>
      </c>
      <c r="K24" s="690" t="s">
        <v>34584</v>
      </c>
      <c r="L24" s="690" t="s">
        <v>44348</v>
      </c>
      <c r="M24" s="690" t="s">
        <v>44349</v>
      </c>
      <c r="N24" s="691">
        <v>1</v>
      </c>
      <c r="XFC24" s="841"/>
    </row>
    <row r="25" spans="2:14 16383:16383" s="416" customFormat="1" ht="51">
      <c r="B25" s="587" t="s">
        <v>34570</v>
      </c>
      <c r="C25" s="417">
        <v>16</v>
      </c>
      <c r="D25" s="185" t="s">
        <v>43535</v>
      </c>
      <c r="E25" s="417" t="s">
        <v>43546</v>
      </c>
      <c r="F25" s="687">
        <f t="shared" si="5"/>
        <v>1880.18</v>
      </c>
      <c r="G25" s="688">
        <f>1880.18</f>
        <v>1880.18</v>
      </c>
      <c r="H25" s="688"/>
      <c r="I25" s="688"/>
      <c r="J25" s="689">
        <f t="shared" si="6"/>
        <v>1880.18</v>
      </c>
      <c r="K25" s="690" t="s">
        <v>34584</v>
      </c>
      <c r="L25" s="690" t="s">
        <v>44348</v>
      </c>
      <c r="M25" s="690" t="s">
        <v>44349</v>
      </c>
      <c r="N25" s="691">
        <v>1</v>
      </c>
      <c r="XFC25" s="841"/>
    </row>
    <row r="26" spans="2:14 16383:16383" s="416" customFormat="1" ht="51">
      <c r="B26" s="587" t="s">
        <v>34571</v>
      </c>
      <c r="C26" s="417">
        <v>17</v>
      </c>
      <c r="D26" s="185" t="s">
        <v>43536</v>
      </c>
      <c r="E26" s="417" t="s">
        <v>43546</v>
      </c>
      <c r="F26" s="687">
        <f t="shared" si="5"/>
        <v>811.35</v>
      </c>
      <c r="G26" s="688">
        <f>811.35</f>
        <v>811.35</v>
      </c>
      <c r="H26" s="688"/>
      <c r="I26" s="688"/>
      <c r="J26" s="689">
        <f t="shared" si="6"/>
        <v>811.35</v>
      </c>
      <c r="K26" s="690" t="s">
        <v>34584</v>
      </c>
      <c r="L26" s="690" t="s">
        <v>44348</v>
      </c>
      <c r="M26" s="690" t="s">
        <v>44349</v>
      </c>
      <c r="N26" s="691">
        <v>1</v>
      </c>
      <c r="XFC26" s="841"/>
    </row>
    <row r="27" spans="2:14 16383:16383" s="416" customFormat="1" ht="51">
      <c r="B27" s="587" t="s">
        <v>34572</v>
      </c>
      <c r="C27" s="417">
        <v>18</v>
      </c>
      <c r="D27" s="185" t="s">
        <v>43537</v>
      </c>
      <c r="E27" s="417" t="s">
        <v>43545</v>
      </c>
      <c r="F27" s="687">
        <f t="shared" si="5"/>
        <v>1.6728562217923919</v>
      </c>
      <c r="G27" s="688">
        <f>518.92/310.2</f>
        <v>1.6728562217923919</v>
      </c>
      <c r="H27" s="688"/>
      <c r="I27" s="688"/>
      <c r="J27" s="689">
        <f t="shared" si="6"/>
        <v>1.6728562217923919</v>
      </c>
      <c r="K27" s="690" t="s">
        <v>34584</v>
      </c>
      <c r="L27" s="690" t="s">
        <v>44348</v>
      </c>
      <c r="M27" s="690" t="s">
        <v>44349</v>
      </c>
      <c r="N27" s="691">
        <v>1</v>
      </c>
      <c r="XFC27" s="841"/>
    </row>
    <row r="28" spans="2:14 16383:16383" s="416" customFormat="1" ht="51">
      <c r="B28" s="587" t="s">
        <v>34573</v>
      </c>
      <c r="C28" s="417">
        <v>19</v>
      </c>
      <c r="D28" s="185" t="s">
        <v>43538</v>
      </c>
      <c r="E28" s="417" t="s">
        <v>43545</v>
      </c>
      <c r="F28" s="687">
        <f t="shared" si="5"/>
        <v>1.7834666666666665</v>
      </c>
      <c r="G28" s="688">
        <f>267.52/150</f>
        <v>1.7834666666666665</v>
      </c>
      <c r="H28" s="688"/>
      <c r="I28" s="688"/>
      <c r="J28" s="689">
        <f t="shared" si="6"/>
        <v>1.7834666666666665</v>
      </c>
      <c r="K28" s="690" t="s">
        <v>34584</v>
      </c>
      <c r="L28" s="690" t="s">
        <v>44348</v>
      </c>
      <c r="M28" s="690" t="s">
        <v>44349</v>
      </c>
      <c r="N28" s="691">
        <v>1</v>
      </c>
      <c r="XFC28" s="841"/>
    </row>
    <row r="29" spans="2:14 16383:16383" s="416" customFormat="1" ht="51">
      <c r="B29" s="587" t="s">
        <v>34574</v>
      </c>
      <c r="C29" s="417">
        <v>20</v>
      </c>
      <c r="D29" s="185" t="s">
        <v>43539</v>
      </c>
      <c r="E29" s="417" t="s">
        <v>43546</v>
      </c>
      <c r="F29" s="687">
        <f t="shared" si="5"/>
        <v>447.13</v>
      </c>
      <c r="G29" s="688">
        <v>447.13</v>
      </c>
      <c r="H29" s="688"/>
      <c r="I29" s="688"/>
      <c r="J29" s="689">
        <f t="shared" si="6"/>
        <v>447.13</v>
      </c>
      <c r="K29" s="690" t="s">
        <v>34584</v>
      </c>
      <c r="L29" s="690" t="s">
        <v>44348</v>
      </c>
      <c r="M29" s="690" t="s">
        <v>44349</v>
      </c>
      <c r="N29" s="691">
        <v>1</v>
      </c>
      <c r="XFC29" s="841"/>
    </row>
    <row r="30" spans="2:14 16383:16383" s="416" customFormat="1" ht="51">
      <c r="B30" s="587" t="s">
        <v>34575</v>
      </c>
      <c r="C30" s="417">
        <v>21</v>
      </c>
      <c r="D30" s="185" t="s">
        <v>43540</v>
      </c>
      <c r="E30" s="417" t="s">
        <v>43546</v>
      </c>
      <c r="F30" s="687">
        <f t="shared" ref="F30" si="7">J30</f>
        <v>223.56</v>
      </c>
      <c r="G30" s="688">
        <v>223.56</v>
      </c>
      <c r="H30" s="688"/>
      <c r="I30" s="688"/>
      <c r="J30" s="689">
        <f t="shared" ref="J30" si="8">AVERAGE(G30:I30)</f>
        <v>223.56</v>
      </c>
      <c r="K30" s="690" t="s">
        <v>34584</v>
      </c>
      <c r="L30" s="690" t="s">
        <v>44348</v>
      </c>
      <c r="M30" s="690" t="s">
        <v>44349</v>
      </c>
      <c r="N30" s="691">
        <v>1</v>
      </c>
      <c r="XFC30" s="841"/>
    </row>
    <row r="31" spans="2:14 16383:16383" s="416" customFormat="1" ht="51">
      <c r="B31" s="587" t="s">
        <v>34576</v>
      </c>
      <c r="C31" s="417">
        <v>22</v>
      </c>
      <c r="D31" s="185" t="s">
        <v>43541</v>
      </c>
      <c r="E31" s="417" t="s">
        <v>43546</v>
      </c>
      <c r="F31" s="687">
        <f t="shared" si="5"/>
        <v>413.46</v>
      </c>
      <c r="G31" s="688">
        <v>413.46</v>
      </c>
      <c r="H31" s="688"/>
      <c r="I31" s="688"/>
      <c r="J31" s="689">
        <f t="shared" si="6"/>
        <v>413.46</v>
      </c>
      <c r="K31" s="690" t="s">
        <v>34584</v>
      </c>
      <c r="L31" s="690" t="s">
        <v>44348</v>
      </c>
      <c r="M31" s="690" t="s">
        <v>44349</v>
      </c>
      <c r="N31" s="691">
        <v>1</v>
      </c>
      <c r="XFC31" s="841"/>
    </row>
    <row r="32" spans="2:14 16383:16383" s="416" customFormat="1" ht="51">
      <c r="B32" s="587" t="s">
        <v>34577</v>
      </c>
      <c r="C32" s="417">
        <v>23</v>
      </c>
      <c r="D32" s="185" t="s">
        <v>43542</v>
      </c>
      <c r="E32" s="417" t="s">
        <v>43546</v>
      </c>
      <c r="F32" s="687">
        <f t="shared" ref="F32" si="9">J32</f>
        <v>412.29</v>
      </c>
      <c r="G32" s="688">
        <v>412.29</v>
      </c>
      <c r="H32" s="688"/>
      <c r="I32" s="688"/>
      <c r="J32" s="689">
        <f t="shared" ref="J32" si="10">AVERAGE(G32:I32)</f>
        <v>412.29</v>
      </c>
      <c r="K32" s="690" t="s">
        <v>34584</v>
      </c>
      <c r="L32" s="690" t="s">
        <v>44348</v>
      </c>
      <c r="M32" s="690" t="s">
        <v>44349</v>
      </c>
      <c r="N32" s="691">
        <v>1</v>
      </c>
      <c r="XFC32" s="841"/>
    </row>
    <row r="33" spans="2:14 16383:16383" s="416" customFormat="1" ht="51">
      <c r="B33" s="587" t="s">
        <v>34582</v>
      </c>
      <c r="C33" s="417">
        <v>24</v>
      </c>
      <c r="D33" s="185" t="s">
        <v>43543</v>
      </c>
      <c r="E33" s="417" t="s">
        <v>43546</v>
      </c>
      <c r="F33" s="687">
        <f t="shared" si="5"/>
        <v>104.93</v>
      </c>
      <c r="G33" s="688">
        <v>104.93</v>
      </c>
      <c r="H33" s="688"/>
      <c r="I33" s="688"/>
      <c r="J33" s="689">
        <f t="shared" si="6"/>
        <v>104.93</v>
      </c>
      <c r="K33" s="690" t="s">
        <v>34584</v>
      </c>
      <c r="L33" s="690" t="s">
        <v>44348</v>
      </c>
      <c r="M33" s="690" t="s">
        <v>44349</v>
      </c>
      <c r="N33" s="691">
        <v>1</v>
      </c>
      <c r="XFC33" s="841"/>
    </row>
    <row r="34" spans="2:14 16383:16383" ht="30" customHeight="1">
      <c r="B34" s="1132" t="s">
        <v>44352</v>
      </c>
    </row>
  </sheetData>
  <autoFilter ref="B9:N11" xr:uid="{00000000-0009-0000-0000-00000C000000}"/>
  <mergeCells count="2">
    <mergeCell ref="B2:N2"/>
    <mergeCell ref="B8:N8"/>
  </mergeCells>
  <phoneticPr fontId="12" type="noConversion"/>
  <conditionalFormatting sqref="B9:D9">
    <cfRule type="duplicateValues" dxfId="11" priority="5" stopIfTrue="1"/>
  </conditionalFormatting>
  <conditionalFormatting sqref="B34:D65352">
    <cfRule type="duplicateValues" dxfId="10" priority="7290" stopIfTrue="1"/>
  </conditionalFormatting>
  <conditionalFormatting sqref="D9">
    <cfRule type="duplicateValues" dxfId="9" priority="4" stopIfTrue="1"/>
    <cfRule type="duplicateValues" dxfId="8" priority="6" stopIfTrue="1"/>
  </conditionalFormatting>
  <conditionalFormatting sqref="D34:D65352">
    <cfRule type="duplicateValues" dxfId="7" priority="7291" stopIfTrue="1"/>
    <cfRule type="duplicateValues" dxfId="6" priority="7292" stopIfTrue="1"/>
  </conditionalFormatting>
  <pageMargins left="0.23622047244094491" right="0.23622047244094491" top="0.74803149606299213" bottom="0.94488188976377963" header="0.31496062992125984" footer="0.31496062992125984"/>
  <pageSetup paperSize="9" scale="52" fitToHeight="0" orientation="landscape" r:id="rId1"/>
  <headerFooter>
    <oddFooter>&amp;CAvenida Barão Homem de Melo, 3280 – Bairro Estoril – Belo Horizonte – MG – CEP: 30494-080&amp;R&amp;P /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I33717"/>
  <sheetViews>
    <sheetView showGridLines="0" view="pageBreakPreview" topLeftCell="A28940" zoomScaleNormal="100" zoomScaleSheetLayoutView="100" workbookViewId="0">
      <selection activeCell="C28952" sqref="C28952"/>
    </sheetView>
  </sheetViews>
  <sheetFormatPr defaultColWidth="9.14453125" defaultRowHeight="15"/>
  <cols>
    <col min="1" max="2" width="13.71875" style="295" customWidth="1"/>
    <col min="3" max="3" width="149.58984375" style="654" customWidth="1"/>
    <col min="4" max="4" width="9.14453125" style="386"/>
    <col min="5" max="5" width="19.90625" style="295" customWidth="1"/>
    <col min="6" max="6" width="13.71875" style="386" customWidth="1"/>
    <col min="7" max="16384" width="9.14453125" style="295"/>
  </cols>
  <sheetData>
    <row r="1" spans="1:6" s="389" customFormat="1" ht="24.95" customHeight="1" thickBot="1">
      <c r="A1" s="387"/>
      <c r="B1" s="387"/>
      <c r="C1" s="1303"/>
      <c r="D1" s="388"/>
      <c r="E1" s="657"/>
      <c r="F1" s="388"/>
    </row>
    <row r="2" spans="1:6" s="389" customFormat="1" ht="24.95" customHeight="1" thickBot="1">
      <c r="A2" s="1129" t="s">
        <v>22969</v>
      </c>
      <c r="B2" s="1130"/>
      <c r="C2" s="1304"/>
      <c r="D2" s="1130"/>
      <c r="E2" s="1130"/>
      <c r="F2" s="388"/>
    </row>
    <row r="3" spans="1:6" s="389" customFormat="1" ht="24.95" customHeight="1">
      <c r="A3" s="523" t="s">
        <v>22969</v>
      </c>
      <c r="B3" s="524"/>
      <c r="C3" s="1305"/>
      <c r="D3" s="524"/>
      <c r="E3" s="524"/>
      <c r="F3" s="388"/>
    </row>
    <row r="4" spans="1:6" s="389" customFormat="1" ht="24.95" customHeight="1">
      <c r="A4" s="1243" t="str">
        <f>RESUMO!C6</f>
        <v>Projeto: ENTRONCAMENTO DA MG-030 x BR-356 – VIADUTO FERRADURA</v>
      </c>
      <c r="B4" s="1244"/>
      <c r="C4" s="525"/>
      <c r="D4" s="1244"/>
      <c r="E4" s="1244"/>
      <c r="F4" s="388"/>
    </row>
    <row r="5" spans="1:6" s="389" customFormat="1" ht="24.95" customHeight="1">
      <c r="A5" s="1243" t="str">
        <f>RESUMO!C5</f>
        <v>Município: PREFEITURA MUNICIPAL DE NOVA LIMA - MG</v>
      </c>
      <c r="B5" s="1244"/>
      <c r="C5" s="525"/>
      <c r="D5" s="1244"/>
      <c r="E5" s="658"/>
      <c r="F5" s="388"/>
    </row>
    <row r="6" spans="1:6" s="389" customFormat="1" ht="24.95" customHeight="1">
      <c r="A6" s="1243" t="str">
        <f>RESUMO!$C$7</f>
        <v>Responsável Técnico: SINVAL LADEIRA</v>
      </c>
      <c r="B6" s="1244"/>
      <c r="C6" s="525"/>
      <c r="D6" s="1244"/>
      <c r="E6" s="658"/>
      <c r="F6" s="388"/>
    </row>
    <row r="7" spans="1:6" s="389" customFormat="1" ht="24.95" customHeight="1" thickBot="1">
      <c r="A7" s="526" t="str">
        <f>RESUMO!C9</f>
        <v>DATA:</v>
      </c>
      <c r="B7" s="1131">
        <f ca="1">RESUMO!D9</f>
        <v>46092</v>
      </c>
      <c r="C7" s="1306"/>
      <c r="D7" s="1131"/>
      <c r="E7" s="1131"/>
      <c r="F7" s="388"/>
    </row>
    <row r="8" spans="1:6" s="389" customFormat="1" ht="24.95" customHeight="1" thickBot="1">
      <c r="A8" s="390"/>
      <c r="B8" s="390"/>
      <c r="C8" s="1307"/>
      <c r="D8" s="391"/>
      <c r="E8" s="659"/>
      <c r="F8" s="388"/>
    </row>
    <row r="9" spans="1:6" s="389" customFormat="1" ht="24.95" customHeight="1" thickBot="1">
      <c r="A9" s="1240" t="s">
        <v>22970</v>
      </c>
      <c r="B9" s="1241"/>
      <c r="C9" s="1308"/>
      <c r="D9" s="1241"/>
      <c r="E9" s="1242"/>
    </row>
    <row r="10" spans="1:6" s="389" customFormat="1" ht="24.95" customHeight="1" thickBot="1">
      <c r="A10" s="529" t="s">
        <v>2</v>
      </c>
      <c r="B10" s="530" t="s">
        <v>22972</v>
      </c>
      <c r="C10" s="530" t="s">
        <v>22971</v>
      </c>
      <c r="D10" s="530" t="s">
        <v>10</v>
      </c>
      <c r="E10" s="660" t="s">
        <v>3381</v>
      </c>
    </row>
    <row r="11" spans="1:6" s="389" customFormat="1" ht="24.95" customHeight="1">
      <c r="A11" s="783" t="s">
        <v>17175</v>
      </c>
      <c r="B11" s="527" t="s">
        <v>20670</v>
      </c>
      <c r="C11" s="528" t="str">
        <f ca="1">VLOOKUP(A11,'COMPOSIÇÕES '!C:I,3,0)</f>
        <v>ADMINISTRAÇÃO LOCAL</v>
      </c>
      <c r="D11" s="527" t="str">
        <f ca="1">VLOOKUP(A11,'COMPOSIÇÕES '!C:I,4,0)</f>
        <v>UN</v>
      </c>
      <c r="E11" s="784">
        <f ca="1">VLOOKUP(A11,'COMPOSIÇÕES '!C:I,6,0)</f>
        <v>44378.827499999992</v>
      </c>
    </row>
    <row r="12" spans="1:6" s="389" customFormat="1" ht="24.95" customHeight="1">
      <c r="A12" s="781" t="s">
        <v>17174</v>
      </c>
      <c r="B12" s="392" t="s">
        <v>20670</v>
      </c>
      <c r="C12" s="393" t="str">
        <f ca="1">VLOOKUP(A12,'COMPOSIÇÕES '!C:I,3,0)</f>
        <v>TICKET DE DESTINAÇÃO DE MATERIAL EM BOTA-FORA</v>
      </c>
      <c r="D12" s="392" t="str">
        <f ca="1">VLOOKUP(A12,'COMPOSIÇÕES '!C:I,4,0)</f>
        <v>M³</v>
      </c>
      <c r="E12" s="785">
        <f ca="1">VLOOKUP(A12,'COMPOSIÇÕES '!C:I,6,0)</f>
        <v>10.56</v>
      </c>
    </row>
    <row r="13" spans="1:6" s="389" customFormat="1" ht="24.95" customHeight="1">
      <c r="A13" s="781" t="s">
        <v>17176</v>
      </c>
      <c r="B13" s="392" t="s">
        <v>20670</v>
      </c>
      <c r="C13" s="393" t="str">
        <f ca="1">VLOOKUP(A13,'COMPOSIÇÕES '!C:I,3,0)</f>
        <v>TICKET DE EMPRESTIMO DE JAZIDA INCLUINDO TRANSPORTE</v>
      </c>
      <c r="D13" s="392" t="str">
        <f ca="1">VLOOKUP(A13,'COMPOSIÇÕES '!C:I,4,0)</f>
        <v>M³</v>
      </c>
      <c r="E13" s="785">
        <f ca="1">VLOOKUP(A13,'COMPOSIÇÕES '!C:I,6,0)</f>
        <v>41.67</v>
      </c>
    </row>
    <row r="14" spans="1:6" s="389" customFormat="1" ht="24.95" customHeight="1">
      <c r="A14" s="781" t="s">
        <v>17177</v>
      </c>
      <c r="B14" s="392" t="s">
        <v>20670</v>
      </c>
      <c r="C14" s="393" t="str">
        <f ca="1">VLOOKUP(A14,'COMPOSIÇÕES '!C:I,3,0)</f>
        <v>REMANEJAMENTO DE POSTE</v>
      </c>
      <c r="D14" s="392" t="str">
        <f ca="1">VLOOKUP(A14,'COMPOSIÇÕES '!C:I,4,0)</f>
        <v>UN</v>
      </c>
      <c r="E14" s="785">
        <f ca="1">VLOOKUP(A14,'COMPOSIÇÕES '!C:I,6,0)</f>
        <v>625.38</v>
      </c>
    </row>
    <row r="15" spans="1:6" s="389" customFormat="1" ht="24.95" customHeight="1">
      <c r="A15" s="781" t="s">
        <v>17178</v>
      </c>
      <c r="B15" s="392" t="s">
        <v>20670</v>
      </c>
      <c r="C15" s="393" t="str">
        <f ca="1">VLOOKUP(A15,'COMPOSIÇÕES '!C:I,3,0)</f>
        <v>MANTA GEOTÊXTIL MACDRAIN FP (FÔRMA PERDIDA) LAMINADO COM FILME PLÁSTICO, GEOCOMPOSTO DRENANTE - FORNECIMENTO E INSTALAÇÃO</v>
      </c>
      <c r="D15" s="392" t="str">
        <f ca="1">VLOOKUP(A15,'COMPOSIÇÕES '!C:I,4,0)</f>
        <v>M²</v>
      </c>
      <c r="E15" s="785">
        <f ca="1">VLOOKUP(A15,'COMPOSIÇÕES '!C:I,6,0)</f>
        <v>74.16</v>
      </c>
    </row>
    <row r="16" spans="1:6" s="389" customFormat="1" ht="24.95" customHeight="1">
      <c r="A16" s="781" t="s">
        <v>17183</v>
      </c>
      <c r="B16" s="392" t="s">
        <v>20670</v>
      </c>
      <c r="C16" s="393" t="str">
        <f ca="1">VLOOKUP(A16,'COMPOSIÇÕES '!C:I,3,0)</f>
        <v>JUNTA DE DILATAÇÃO EM ELASTÔMERO E PERFIL UT 80 LPEC - CONFORT - L = 80 MM E H = 90 MM - FORNECIMENTO E INSTALAÇÃO</v>
      </c>
      <c r="D16" s="392" t="str">
        <f ca="1">VLOOKUP(A16,'COMPOSIÇÕES '!C:I,4,0)</f>
        <v>M</v>
      </c>
      <c r="E16" s="785">
        <f ca="1">VLOOKUP(A16,'COMPOSIÇÕES '!C:I,6,0)</f>
        <v>647.08999999999992</v>
      </c>
    </row>
    <row r="17" spans="1:5" s="389" customFormat="1" ht="24.95" customHeight="1">
      <c r="A17" s="781" t="s">
        <v>17179</v>
      </c>
      <c r="B17" s="392" t="s">
        <v>20670</v>
      </c>
      <c r="C17" s="393" t="str">
        <f ca="1">VLOOKUP(A17,'COMPOSIÇÕES '!C:I,3,0)</f>
        <v>JUNTA DE DILATAÇÃO EM ELASTÔMERO E PERFIL UT 100 LPEC - CONFORT - L = 100 MM E H = 90 MM - FORNECIMENTO E INSTALAÇÃO</v>
      </c>
      <c r="D17" s="392" t="str">
        <f ca="1">VLOOKUP(A17,'COMPOSIÇÕES '!C:I,4,0)</f>
        <v>M</v>
      </c>
      <c r="E17" s="785">
        <f ca="1">VLOOKUP(A17,'COMPOSIÇÕES '!C:I,6,0)</f>
        <v>663.06999999999994</v>
      </c>
    </row>
    <row r="18" spans="1:5" s="389" customFormat="1" ht="24.95" customHeight="1">
      <c r="A18" s="781" t="s">
        <v>17180</v>
      </c>
      <c r="B18" s="392" t="s">
        <v>20670</v>
      </c>
      <c r="C18" s="393" t="str">
        <f ca="1">VLOOKUP(A18,'COMPOSIÇÕES '!C:I,3,0)</f>
        <v>CAMADA AMORTECEDORA COM PAPEL ALCATROADO (KRAFT)</v>
      </c>
      <c r="D18" s="392" t="str">
        <f ca="1">VLOOKUP(A18,'COMPOSIÇÕES '!C:I,4,0)</f>
        <v>M²</v>
      </c>
      <c r="E18" s="785">
        <f ca="1">VLOOKUP(A18,'COMPOSIÇÕES '!C:I,6,0)</f>
        <v>18.420000000000002</v>
      </c>
    </row>
    <row r="19" spans="1:5" s="389" customFormat="1" ht="24.95" customHeight="1">
      <c r="A19" s="781" t="s">
        <v>17181</v>
      </c>
      <c r="B19" s="392" t="s">
        <v>20670</v>
      </c>
      <c r="C19" s="393" t="str">
        <f ca="1">VLOOKUP(A19,'COMPOSIÇÕES '!C:I,3,0)</f>
        <v>TUBO PEAD PARA CORDOALHA - D = 20 MM - FORNECIMENTO E INSTALAÇÃO</v>
      </c>
      <c r="D19" s="392" t="str">
        <f ca="1">VLOOKUP(A19,'COMPOSIÇÕES '!C:I,4,0)</f>
        <v>M</v>
      </c>
      <c r="E19" s="785">
        <f ca="1">VLOOKUP(A19,'COMPOSIÇÕES '!C:I,6,0)</f>
        <v>53.739999999999995</v>
      </c>
    </row>
    <row r="20" spans="1:5" s="389" customFormat="1" ht="24.95" customHeight="1">
      <c r="A20" s="781" t="s">
        <v>17186</v>
      </c>
      <c r="B20" s="392" t="s">
        <v>20670</v>
      </c>
      <c r="C20" s="393" t="str">
        <f ca="1">VLOOKUP(A20,'COMPOSIÇÕES '!C:I,3,0)</f>
        <v>SOLEIRA EM CONCRETO COM FCK&gt;20,0MPa, INCLUINDO MATERIAIS, DOSAGEM E COLOCAÇÃO, INCLUSIVE FORMAS</v>
      </c>
      <c r="D20" s="392" t="str">
        <f ca="1">VLOOKUP(A20,'COMPOSIÇÕES '!C:I,4,0)</f>
        <v>M</v>
      </c>
      <c r="E20" s="785">
        <f ca="1">VLOOKUP(A20,'COMPOSIÇÕES '!C:I,6,0)</f>
        <v>49.879999999999995</v>
      </c>
    </row>
    <row r="21" spans="1:5" s="389" customFormat="1" ht="24.95" customHeight="1">
      <c r="A21" s="781" t="s">
        <v>17182</v>
      </c>
      <c r="B21" s="392" t="s">
        <v>20670</v>
      </c>
      <c r="C21" s="393" t="str">
        <f ca="1">VLOOKUP(A21,'COMPOSIÇÕES '!C:I,3,0)</f>
        <v>SUPORTE BRAÇO PROJETADO PARA PLACA DE SINALIZAÇÃO, ENTERRADO - INCLUINDO INSTALAÇÃO</v>
      </c>
      <c r="D21" s="392" t="str">
        <f ca="1">VLOOKUP(A21,'COMPOSIÇÕES '!C:I,4,0)</f>
        <v>UN</v>
      </c>
      <c r="E21" s="785">
        <f ca="1">VLOOKUP(A21,'COMPOSIÇÕES '!C:I,6,0)</f>
        <v>1952.55</v>
      </c>
    </row>
    <row r="22" spans="1:5" s="389" customFormat="1" ht="24.95" customHeight="1">
      <c r="A22" s="781" t="s">
        <v>19964</v>
      </c>
      <c r="B22" s="392" t="s">
        <v>20670</v>
      </c>
      <c r="C22" s="393" t="str">
        <f ca="1">VLOOKUP(A22,'COMPOSIÇÕES '!C:I,3,0)</f>
        <v>PLATAFORMA TELESCÓPICA COM ALTURA DE TRABALHO DE 30M - ALCANCE HORIZONTAL 15,80M CAPACIDADE DA PLATAFORMA 227 KG</v>
      </c>
      <c r="D22" s="392" t="str">
        <f ca="1">VLOOKUP(A22,'COMPOSIÇÕES '!C:I,4,0)</f>
        <v>MÊS</v>
      </c>
      <c r="E22" s="785">
        <f ca="1">VLOOKUP(A22,'COMPOSIÇÕES '!C:I,6,0)</f>
        <v>31112.559999999998</v>
      </c>
    </row>
    <row r="23" spans="1:5" s="389" customFormat="1" ht="24.95" customHeight="1">
      <c r="A23" s="781" t="s">
        <v>23500</v>
      </c>
      <c r="B23" s="392" t="s">
        <v>20670</v>
      </c>
      <c r="C23" s="393" t="str">
        <f ca="1">VLOOKUP(A23,'COMPOSIÇÕES '!C:I,3,0)</f>
        <v>SINALIZAÇÃO VIÁRIA MÓVEL PARA 4 FRENTES DE SERVIÇOS (DIURNO E NOTURNO)</v>
      </c>
      <c r="D23" s="392" t="str">
        <f ca="1">VLOOKUP(A23,'COMPOSIÇÕES '!C:I,4,0)</f>
        <v>MÊS</v>
      </c>
      <c r="E23" s="785">
        <f ca="1">VLOOKUP(A23,'COMPOSIÇÕES '!C:I,6,0)</f>
        <v>54811.199999999997</v>
      </c>
    </row>
    <row r="24" spans="1:5" s="389" customFormat="1" ht="24.95" customHeight="1">
      <c r="A24" s="781" t="s">
        <v>23505</v>
      </c>
      <c r="B24" s="392" t="s">
        <v>20670</v>
      </c>
      <c r="C24" s="393" t="str">
        <f ca="1">VLOOKUP(A24,'COMPOSIÇÕES '!C:I,3,0)</f>
        <v>GERADOR DE ENERGIA ELÉTRICA - MOTOR A DIESEL, POTENCIA MINÍMA 80KVA AUTONOMÍA DE 10h INCLUSIVE DIESEL</v>
      </c>
      <c r="D24" s="392" t="str">
        <f ca="1">VLOOKUP(A24,'COMPOSIÇÕES '!C:I,4,0)</f>
        <v>MÊS</v>
      </c>
      <c r="E24" s="785">
        <f ca="1">VLOOKUP(A24,'COMPOSIÇÕES '!C:I,6,0)</f>
        <v>5782.4</v>
      </c>
    </row>
    <row r="25" spans="1:5" s="389" customFormat="1" ht="24.95" customHeight="1">
      <c r="A25" s="781" t="s">
        <v>33821</v>
      </c>
      <c r="B25" s="392" t="s">
        <v>20670</v>
      </c>
      <c r="C25" s="393" t="str">
        <f ca="1">VLOOKUP(A25,'COMPOSIÇÕES '!C:I,3,0)</f>
        <v>ESPACADOR/SEPARADOR /CENTRALIZADOR DE BARRA DE ACO, PLASTICO, (CHUMBADOR TIPO CARAMBOLA - CB), DIAMETRO INTERNO ATE 20 MM</v>
      </c>
      <c r="D25" s="392" t="str">
        <f ca="1">VLOOKUP(A25,'COMPOSIÇÕES '!C:I,4,0)</f>
        <v>UN</v>
      </c>
      <c r="E25" s="785">
        <f ca="1">VLOOKUP(A25,'COMPOSIÇÕES '!C:I,6,0)</f>
        <v>6.81</v>
      </c>
    </row>
    <row r="26" spans="1:5" s="389" customFormat="1" ht="24.95" customHeight="1">
      <c r="A26" s="781" t="s">
        <v>34551</v>
      </c>
      <c r="B26" s="392" t="s">
        <v>20670</v>
      </c>
      <c r="C26" s="393" t="str">
        <f ca="1">VLOOKUP(A26,'COMPOSIÇÕES '!C:I,3,0)</f>
        <v>LOCAÇÃO, MONTAGEM, IÇAMENTO, DESFORMA E LIMPEZA DE FORMA PARA BLOCO METÁLICA LOCADA</v>
      </c>
      <c r="D26" s="392" t="str">
        <f ca="1">VLOOKUP(A26,'COMPOSIÇÕES '!C:I,4,0)</f>
        <v>M2</v>
      </c>
      <c r="E26" s="785">
        <f ca="1">VLOOKUP(A26,'COMPOSIÇÕES '!C:I,6,0)</f>
        <v>90.79</v>
      </c>
    </row>
    <row r="27" spans="1:5" s="389" customFormat="1" ht="24.95" customHeight="1">
      <c r="A27" s="781" t="s">
        <v>34552</v>
      </c>
      <c r="B27" s="392" t="s">
        <v>20670</v>
      </c>
      <c r="C27" s="393" t="str">
        <f ca="1">VLOOKUP(A27,'COMPOSIÇÕES '!C:I,3,0)</f>
        <v>LOCAÇÃO, MONTAGEM, IÇAMENTO, DESFORMA E LIMPEZA DE FORMA PARA VIGA CAIXÃO METÁLICA LOCADA</v>
      </c>
      <c r="D27" s="392" t="str">
        <f ca="1">VLOOKUP(A27,'COMPOSIÇÕES '!C:I,4,0)</f>
        <v>M2</v>
      </c>
      <c r="E27" s="785">
        <f ca="1">VLOOKUP(A27,'COMPOSIÇÕES '!C:I,6,0)</f>
        <v>351.57</v>
      </c>
    </row>
    <row r="28" spans="1:5" s="389" customFormat="1" ht="24.95" customHeight="1">
      <c r="A28" s="781" t="s">
        <v>34554</v>
      </c>
      <c r="B28" s="392" t="s">
        <v>20670</v>
      </c>
      <c r="C28" s="393" t="str">
        <f ca="1">VLOOKUP(A28,'COMPOSIÇÕES '!C:I,3,0)</f>
        <v>LOCAÇÃO, MONTAGEM, IÇAMENTO, DESFORMA E LIMPEZA DE FORMA PARA VIGA PRÉ MOLDADA METÁLICA LOCADA</v>
      </c>
      <c r="D28" s="392" t="str">
        <f ca="1">VLOOKUP(A28,'COMPOSIÇÕES '!C:I,4,0)</f>
        <v>M2</v>
      </c>
      <c r="E28" s="785">
        <f ca="1">VLOOKUP(A28,'COMPOSIÇÕES '!C:I,6,0)</f>
        <v>138.72</v>
      </c>
    </row>
    <row r="29" spans="1:5" s="389" customFormat="1" ht="24.95" customHeight="1">
      <c r="A29" s="781" t="s">
        <v>34555</v>
      </c>
      <c r="B29" s="392" t="s">
        <v>20670</v>
      </c>
      <c r="C29" s="393" t="str">
        <f ca="1">VLOOKUP(A29,'COMPOSIÇÕES '!C:I,3,0)</f>
        <v>LOCAÇÃO, MONTAGEM, IÇAMENTO, DESFORMA E LIMPEZA DE FORMA PARA VIGA TRAVESSA METÁLICA LOCADA</v>
      </c>
      <c r="D29" s="392" t="str">
        <f ca="1">VLOOKUP(A29,'COMPOSIÇÕES '!C:I,4,0)</f>
        <v>M2</v>
      </c>
      <c r="E29" s="785">
        <f ca="1">VLOOKUP(A29,'COMPOSIÇÕES '!C:I,6,0)</f>
        <v>108.57</v>
      </c>
    </row>
    <row r="30" spans="1:5" s="389" customFormat="1" ht="24.95" customHeight="1">
      <c r="A30" s="781" t="s">
        <v>34556</v>
      </c>
      <c r="B30" s="392" t="s">
        <v>20670</v>
      </c>
      <c r="C30" s="393" t="str">
        <f ca="1">VLOOKUP(A30,'COMPOSIÇÕES '!C:I,3,0)</f>
        <v>LOCAÇÃO, MONTAGEM, IÇAMENTO, DESFORMA E LIMPEZA DE FORMA PARA PILAR D = 1,50 M LOCADA</v>
      </c>
      <c r="D30" s="392" t="str">
        <f ca="1">VLOOKUP(A30,'COMPOSIÇÕES '!C:I,4,0)</f>
        <v>M2</v>
      </c>
      <c r="E30" s="785">
        <f ca="1">VLOOKUP(A30,'COMPOSIÇÕES '!C:I,6,0)</f>
        <v>1477.71</v>
      </c>
    </row>
    <row r="31" spans="1:5" s="389" customFormat="1" ht="24.95" customHeight="1">
      <c r="A31" s="781" t="s">
        <v>43474</v>
      </c>
      <c r="B31" s="392" t="s">
        <v>20670</v>
      </c>
      <c r="C31" s="393" t="str">
        <f ca="1">VLOOKUP(A31,'COMPOSIÇÕES '!C:I,3,0)</f>
        <v>LOCAÇÃO, MONTAGEM, IÇAMENTO, DESFORMA E LIMPEZA DE FORMA PARA PILAR D = 2,00 M LOCADA</v>
      </c>
      <c r="D31" s="392" t="str">
        <f ca="1">VLOOKUP(A31,'COMPOSIÇÕES '!C:I,4,0)</f>
        <v>M2</v>
      </c>
      <c r="E31" s="785">
        <f ca="1">VLOOKUP(A31,'COMPOSIÇÕES '!C:I,6,0)</f>
        <v>2693.56</v>
      </c>
    </row>
    <row r="32" spans="1:5" s="389" customFormat="1" ht="24.95" customHeight="1">
      <c r="A32" s="781" t="s">
        <v>43476</v>
      </c>
      <c r="B32" s="392" t="s">
        <v>20670</v>
      </c>
      <c r="C32" s="393" t="str">
        <f ca="1">VLOOKUP(A32,'COMPOSIÇÕES '!C:I,3,0)</f>
        <v>LOCAÇÃO, MONTAGEM, IÇAMENTO, DESFORMA E LIMPEZA DE FORMA PARA PILAR D = 3,00 M LOCADA</v>
      </c>
      <c r="D32" s="392" t="str">
        <f ca="1">VLOOKUP(A32,'COMPOSIÇÕES '!C:I,4,0)</f>
        <v>M2</v>
      </c>
      <c r="E32" s="785">
        <f ca="1">VLOOKUP(A32,'COMPOSIÇÕES '!C:I,6,0)</f>
        <v>3150.7599999999998</v>
      </c>
    </row>
    <row r="33" spans="1:5" s="389" customFormat="1" ht="24.95" customHeight="1">
      <c r="A33" s="781" t="s">
        <v>43478</v>
      </c>
      <c r="B33" s="392" t="s">
        <v>20670</v>
      </c>
      <c r="C33" s="393" t="str">
        <f ca="1">VLOOKUP(A33,'COMPOSIÇÕES '!C:I,3,0)</f>
        <v>LOCAÇÃO, MONTAGEM, DESMONTAGEM DE TORRE DE ESCORAMENTO TRELIÇADO VIGA CAIXÃO E TABULEIRO</v>
      </c>
      <c r="D33" s="392" t="str">
        <f ca="1">VLOOKUP(A33,'COMPOSIÇÕES '!C:I,4,0)</f>
        <v>M3</v>
      </c>
      <c r="E33" s="785">
        <f ca="1">VLOOKUP(A33,'COMPOSIÇÕES '!C:I,6,0)</f>
        <v>257.64</v>
      </c>
    </row>
    <row r="34" spans="1:5" s="389" customFormat="1" ht="24.95" customHeight="1">
      <c r="A34" s="781" t="s">
        <v>43480</v>
      </c>
      <c r="B34" s="392" t="s">
        <v>20670</v>
      </c>
      <c r="C34" s="393" t="str">
        <f ca="1">VLOOKUP(A34,'COMPOSIÇÕES '!C:I,3,0)</f>
        <v>LOCAÇÃO, MONTAGEM, DESMONTAGEM DE GABARITO COM VÃO LIVRE DE 8 M - PREVISÃO DE 40 DIAS</v>
      </c>
      <c r="D34" s="392" t="str">
        <f ca="1">VLOOKUP(A34,'COMPOSIÇÕES '!C:I,4,0)</f>
        <v>UN</v>
      </c>
      <c r="E34" s="785">
        <f ca="1">VLOOKUP(A34,'COMPOSIÇÕES '!C:I,6,0)</f>
        <v>88037.88</v>
      </c>
    </row>
    <row r="35" spans="1:5" s="389" customFormat="1" ht="24.95" customHeight="1">
      <c r="A35" s="781" t="s">
        <v>43482</v>
      </c>
      <c r="B35" s="392" t="s">
        <v>20670</v>
      </c>
      <c r="C35" s="393" t="str">
        <f ca="1">VLOOKUP(A35,'COMPOSIÇÕES '!C:I,3,0)</f>
        <v>LOCAÇÃO, MONTAGEM, DESMONTAGEM DE CONJUNTO DE ESCORAMENTO 6 TORRES GABARITO - PREVISÃO DE 40 DIAS</v>
      </c>
      <c r="D35" s="392" t="str">
        <f ca="1">VLOOKUP(A35,'COMPOSIÇÕES '!C:I,4,0)</f>
        <v>UN</v>
      </c>
      <c r="E35" s="785">
        <f ca="1">VLOOKUP(A35,'COMPOSIÇÕES '!C:I,6,0)</f>
        <v>35672</v>
      </c>
    </row>
    <row r="36" spans="1:5" s="389" customFormat="1" ht="24.95" customHeight="1">
      <c r="A36" s="781" t="s">
        <v>43484</v>
      </c>
      <c r="B36" s="392" t="s">
        <v>20670</v>
      </c>
      <c r="C36" s="393" t="str">
        <f ca="1">VLOOKUP(A36,'COMPOSIÇÕES '!C:I,3,0)</f>
        <v>LOCAÇÃO, MONTAGEM, DESMONTAGEM DE ESCORAMENTO VIGA TRAVESSA</v>
      </c>
      <c r="D36" s="392" t="str">
        <f ca="1">VLOOKUP(A36,'COMPOSIÇÕES '!C:I,4,0)</f>
        <v>M3</v>
      </c>
      <c r="E36" s="785">
        <f ca="1">VLOOKUP(A36,'COMPOSIÇÕES '!C:I,6,0)</f>
        <v>192.20999999999998</v>
      </c>
    </row>
    <row r="37" spans="1:5" s="389" customFormat="1" ht="24.95" customHeight="1">
      <c r="A37" s="781" t="s">
        <v>43486</v>
      </c>
      <c r="B37" s="392" t="s">
        <v>20670</v>
      </c>
      <c r="C37" s="393" t="str">
        <f ca="1">VLOOKUP(A37,'COMPOSIÇÕES '!C:I,3,0)</f>
        <v>LOCAÇÃO, MONTAGEM, DESMONTAGEM DE ESCORAMENTO VIGA PRÉ MOLDADA</v>
      </c>
      <c r="D37" s="392" t="str">
        <f ca="1">VLOOKUP(A37,'COMPOSIÇÕES '!C:I,4,0)</f>
        <v>M3</v>
      </c>
      <c r="E37" s="785">
        <f ca="1">VLOOKUP(A37,'COMPOSIÇÕES '!C:I,6,0)</f>
        <v>203.26999999999998</v>
      </c>
    </row>
    <row r="38" spans="1:5" s="389" customFormat="1" ht="24.95" customHeight="1">
      <c r="A38" s="781" t="s">
        <v>43488</v>
      </c>
      <c r="B38" s="392" t="s">
        <v>20670</v>
      </c>
      <c r="C38" s="393" t="str">
        <f ca="1">VLOOKUP(A38,'COMPOSIÇÕES '!C:I,3,0)</f>
        <v>LOCAÇÃO, MONTAGEM, IÇAMENTO, DESMONTAGEM DE PASSARELAS C = 36,00 M L = 1,50 M + C = 18,00 M L = 1,50, COM 4 TORRES DE 8,00 M DE ALTURA, COM ESCADAS E RAMPAS PARA ACESSO A PASSARELA</v>
      </c>
      <c r="D38" s="392" t="str">
        <f ca="1">VLOOKUP(A38,'COMPOSIÇÕES '!C:I,4,0)</f>
        <v>DIA</v>
      </c>
      <c r="E38" s="785">
        <f ca="1">VLOOKUP(A38,'COMPOSIÇÕES '!C:I,6,0)</f>
        <v>1725.3600000000001</v>
      </c>
    </row>
    <row r="39" spans="1:5" s="389" customFormat="1" ht="24.95" customHeight="1">
      <c r="A39" s="781" t="s">
        <v>43490</v>
      </c>
      <c r="B39" s="392" t="s">
        <v>20670</v>
      </c>
      <c r="C39" s="393" t="str">
        <f ca="1">VLOOKUP(A39,'COMPOSIÇÕES '!C:I,3,0)</f>
        <v>ENSAIO DE RESISTENCIA A TRACAO NA FLEXAO DE CONCRETO</v>
      </c>
      <c r="D39" s="392" t="str">
        <f ca="1">VLOOKUP(A39,'COMPOSIÇÕES '!C:I,4,0)</f>
        <v>UN</v>
      </c>
      <c r="E39" s="785">
        <f ca="1">VLOOKUP(A39,'COMPOSIÇÕES '!C:I,6,0)</f>
        <v>108.1</v>
      </c>
    </row>
    <row r="40" spans="1:5" s="389" customFormat="1" ht="24.95" customHeight="1">
      <c r="A40" s="781" t="s">
        <v>43492</v>
      </c>
      <c r="B40" s="392" t="s">
        <v>20670</v>
      </c>
      <c r="C40" s="393" t="str">
        <f ca="1">VLOOKUP(A40,'COMPOSIÇÕES '!C:I,3,0)</f>
        <v xml:space="preserve">EXECUÇÃO DE TESTE DE INTEGRIDADE DAS ESTACAS - PIT </v>
      </c>
      <c r="D40" s="392" t="str">
        <f ca="1">VLOOKUP(A40,'COMPOSIÇÕES '!C:I,4,0)</f>
        <v>UN</v>
      </c>
      <c r="E40" s="785">
        <f ca="1">VLOOKUP(A40,'COMPOSIÇÕES '!C:I,6,0)</f>
        <v>7350</v>
      </c>
    </row>
    <row r="41" spans="1:5" s="389" customFormat="1" ht="24.95" customHeight="1">
      <c r="A41" s="781" t="s">
        <v>43494</v>
      </c>
      <c r="B41" s="392" t="s">
        <v>20670</v>
      </c>
      <c r="C41" s="393" t="str">
        <f ca="1">VLOOKUP(A41,'COMPOSIÇÕES '!C:I,3,0)</f>
        <v xml:space="preserve">EXECUÇÃO DE TESTE DE CARREGAMENTO DINÂMICO - PDA </v>
      </c>
      <c r="D41" s="392" t="str">
        <f ca="1">VLOOKUP(A41,'COMPOSIÇÕES '!C:I,4,0)</f>
        <v>UN</v>
      </c>
      <c r="E41" s="785">
        <f ca="1">VLOOKUP(A41,'COMPOSIÇÕES '!C:I,6,0)</f>
        <v>17150</v>
      </c>
    </row>
    <row r="42" spans="1:5" s="389" customFormat="1" ht="24.95" customHeight="1">
      <c r="A42" s="781" t="s">
        <v>43496</v>
      </c>
      <c r="B42" s="392" t="s">
        <v>20670</v>
      </c>
      <c r="C42" s="393" t="str">
        <f ca="1">VLOOKUP(A42,'COMPOSIÇÕES '!C:I,3,0)</f>
        <v xml:space="preserve">EXECUÇÃO DE PROVA DE CARGA ESTÁTICA - PCE </v>
      </c>
      <c r="D42" s="392" t="str">
        <f ca="1">VLOOKUP(A42,'COMPOSIÇÕES '!C:I,4,0)</f>
        <v>UN</v>
      </c>
      <c r="E42" s="785">
        <f ca="1">VLOOKUP(A42,'COMPOSIÇÕES '!C:I,6,0)</f>
        <v>12000</v>
      </c>
    </row>
    <row r="43" spans="1:5" s="389" customFormat="1" ht="24.95" customHeight="1">
      <c r="A43" s="781" t="s">
        <v>43498</v>
      </c>
      <c r="B43" s="392" t="s">
        <v>20670</v>
      </c>
      <c r="C43" s="393" t="str">
        <f ca="1">VLOOKUP(A43,'COMPOSIÇÕES '!C:I,3,0)</f>
        <v>BARREIRA SIMPLES DE CONCRETO, ARMADA, PRÉ-MOLDADA (PERFIL NEW JERSEY) - L &gt; 3,00 M E H = 810 MM, CONSIDERANDO CONFECÇÃO E INSTALAÇÃO, INCLUSIVE CONCRETO, FORMA E ARMAÇÃO</v>
      </c>
      <c r="D43" s="392" t="str">
        <f ca="1">VLOOKUP(A43,'COMPOSIÇÕES '!C:I,4,0)</f>
        <v>M</v>
      </c>
      <c r="E43" s="785">
        <f ca="1">VLOOKUP(A43,'COMPOSIÇÕES '!C:I,6,0)</f>
        <v>282.19999999999993</v>
      </c>
    </row>
    <row r="44" spans="1:5" s="389" customFormat="1" ht="24.95" customHeight="1">
      <c r="A44" s="781" t="s">
        <v>43506</v>
      </c>
      <c r="B44" s="392" t="s">
        <v>20670</v>
      </c>
      <c r="C44" s="393" t="str">
        <f ca="1">VLOOKUP(A44,'COMPOSIÇÕES '!C:I,3,0)</f>
        <v>FABRICAÇÃO DE ESCAMA DE CONCRETO ARMADO PARA SOLO REFORÇADO COM FITA METÁLICA - 2 A 5 LIGAÇÕES - AREIA E BRITA COMERCIAIS</v>
      </c>
      <c r="D44" s="392" t="str">
        <f ca="1">VLOOKUP(A44,'COMPOSIÇÕES '!C:I,4,0)</f>
        <v>M</v>
      </c>
      <c r="E44" s="785">
        <f ca="1">VLOOKUP(A44,'COMPOSIÇÕES '!C:I,6,0)</f>
        <v>468.35</v>
      </c>
    </row>
    <row r="45" spans="1:5" s="389" customFormat="1" ht="24.95" customHeight="1">
      <c r="A45" s="781" t="s">
        <v>43507</v>
      </c>
      <c r="B45" s="392" t="s">
        <v>20670</v>
      </c>
      <c r="C45" s="393" t="str">
        <f ca="1">VLOOKUP(A45,'COMPOSIÇÕES '!C:I,3,0)</f>
        <v>FABRICAÇÃO DE ESCAMA DE CONCRETO ARMADO PARA SOLO REFORÇADO COM FITA METÁLICA - 2 A 5 LIGAÇÕES - AREIA E BRITA COMERCIAIS</v>
      </c>
      <c r="D45" s="392" t="str">
        <f ca="1">VLOOKUP(A45,'COMPOSIÇÕES '!C:I,4,0)</f>
        <v>M</v>
      </c>
      <c r="E45" s="785">
        <f ca="1">VLOOKUP(A45,'COMPOSIÇÕES '!C:I,6,0)</f>
        <v>647.77999999999986</v>
      </c>
    </row>
    <row r="46" spans="1:5" s="389" customFormat="1" ht="24.95" customHeight="1">
      <c r="A46" s="781" t="s">
        <v>43508</v>
      </c>
      <c r="B46" s="392" t="s">
        <v>20670</v>
      </c>
      <c r="C46" s="393" t="str">
        <f ca="1">VLOOKUP(A46,'COMPOSIÇÕES '!C:I,3,0)</f>
        <v>ENSAIO DE MASSA ESPECIFICA - IN SITU - METODO FRASCO DE AREIA - SOLOS</v>
      </c>
      <c r="D46" s="392" t="str">
        <f ca="1">VLOOKUP(A46,'COMPOSIÇÕES '!C:I,4,0)</f>
        <v>UN</v>
      </c>
      <c r="E46" s="785">
        <f ca="1">VLOOKUP(A46,'COMPOSIÇÕES '!C:I,6,0)</f>
        <v>39.799999999999997</v>
      </c>
    </row>
    <row r="47" spans="1:5" s="389" customFormat="1" ht="24.95" customHeight="1">
      <c r="A47" s="781" t="s">
        <v>43509</v>
      </c>
      <c r="B47" s="392" t="s">
        <v>20670</v>
      </c>
      <c r="C47" s="393" t="str">
        <f ca="1">VLOOKUP(A47,'COMPOSIÇÕES '!C:I,3,0)</f>
        <v>ENSAIO DE CONCRETO: CURA, FACEAMENTO, RUPTURA, EMISSÃO DE CERTIFICADOS - ATE 6 UNIDADES</v>
      </c>
      <c r="D47" s="392" t="str">
        <f ca="1">VLOOKUP(A47,'COMPOSIÇÕES '!C:I,4,0)</f>
        <v>UN</v>
      </c>
      <c r="E47" s="785">
        <f ca="1">VLOOKUP(A47,'COMPOSIÇÕES '!C:I,6,0)</f>
        <v>117.97</v>
      </c>
    </row>
    <row r="48" spans="1:5" s="389" customFormat="1" ht="24.95" customHeight="1">
      <c r="A48" s="781" t="s">
        <v>43510</v>
      </c>
      <c r="B48" s="392" t="s">
        <v>20670</v>
      </c>
      <c r="C48" s="393" t="str">
        <f ca="1">VLOOKUP(A48,'COMPOSIÇÕES '!C:I,3,0)</f>
        <v>DETERMINAÇÃO E ANÁLISE DE RESULTADO DE RESISTÊNCIA A COMPRESSÃO DO CONCRETO MOLDADO</v>
      </c>
      <c r="D48" s="392" t="str">
        <f ca="1">VLOOKUP(A48,'COMPOSIÇÕES '!C:I,4,0)</f>
        <v>UN</v>
      </c>
      <c r="E48" s="785">
        <f ca="1">VLOOKUP(A48,'COMPOSIÇÕES '!C:I,6,0)</f>
        <v>184.52</v>
      </c>
    </row>
    <row r="49" spans="1:5" s="389" customFormat="1" ht="24.95" customHeight="1">
      <c r="A49" s="781" t="s">
        <v>43511</v>
      </c>
      <c r="B49" s="392" t="s">
        <v>20670</v>
      </c>
      <c r="C49" s="393" t="str">
        <f ca="1">VLOOKUP(A49,'COMPOSIÇÕES '!C:I,3,0)</f>
        <v>ENSAIO DE RESISTENCIA A TRACAO POR COMPRESSAO DIAMETRAL - CONCRETO</v>
      </c>
      <c r="D49" s="392" t="str">
        <f ca="1">VLOOKUP(A49,'COMPOSIÇÕES '!C:I,4,0)</f>
        <v>UN</v>
      </c>
      <c r="E49" s="785">
        <f ca="1">VLOOKUP(A49,'COMPOSIÇÕES '!C:I,6,0)</f>
        <v>102.84</v>
      </c>
    </row>
    <row r="50" spans="1:5" s="389" customFormat="1" ht="24.95" customHeight="1">
      <c r="A50" s="781" t="s">
        <v>43512</v>
      </c>
      <c r="B50" s="392" t="s">
        <v>20670</v>
      </c>
      <c r="C50" s="393" t="e">
        <f ca="1">VLOOKUP(A50,'COMPOSIÇÕES '!C:I,3,0)</f>
        <v>#N/A</v>
      </c>
      <c r="D50" s="392" t="e">
        <f ca="1">VLOOKUP(A50,'COMPOSIÇÕES '!C:I,4,0)</f>
        <v>#N/A</v>
      </c>
      <c r="E50" s="785" t="e">
        <f ca="1">VLOOKUP(A50,'COMPOSIÇÕES '!C:I,6,0)</f>
        <v>#N/A</v>
      </c>
    </row>
    <row r="51" spans="1:5" s="389" customFormat="1" ht="24.95" customHeight="1">
      <c r="A51" s="781" t="s">
        <v>43513</v>
      </c>
      <c r="B51" s="392" t="s">
        <v>20670</v>
      </c>
      <c r="C51" s="393" t="e">
        <f ca="1">VLOOKUP(A51,'COMPOSIÇÕES '!C:I,3,0)</f>
        <v>#N/A</v>
      </c>
      <c r="D51" s="392" t="e">
        <f ca="1">VLOOKUP(A51,'COMPOSIÇÕES '!C:I,4,0)</f>
        <v>#N/A</v>
      </c>
      <c r="E51" s="785" t="e">
        <f ca="1">VLOOKUP(A51,'COMPOSIÇÕES '!C:I,6,0)</f>
        <v>#N/A</v>
      </c>
    </row>
    <row r="52" spans="1:5" s="389" customFormat="1" ht="24.95" customHeight="1">
      <c r="A52" s="781" t="s">
        <v>43514</v>
      </c>
      <c r="B52" s="392" t="s">
        <v>20670</v>
      </c>
      <c r="C52" s="393" t="e">
        <f ca="1">VLOOKUP(A52,'COMPOSIÇÕES '!C:I,3,0)</f>
        <v>#N/A</v>
      </c>
      <c r="D52" s="392" t="e">
        <f ca="1">VLOOKUP(A52,'COMPOSIÇÕES '!C:I,4,0)</f>
        <v>#N/A</v>
      </c>
      <c r="E52" s="785" t="e">
        <f ca="1">VLOOKUP(A52,'COMPOSIÇÕES '!C:I,6,0)</f>
        <v>#N/A</v>
      </c>
    </row>
    <row r="53" spans="1:5" s="389" customFormat="1" ht="24.95" customHeight="1">
      <c r="A53" s="781" t="s">
        <v>43515</v>
      </c>
      <c r="B53" s="392" t="s">
        <v>20670</v>
      </c>
      <c r="C53" s="393" t="e">
        <f ca="1">VLOOKUP(A53,'COMPOSIÇÕES '!C:I,3,0)</f>
        <v>#N/A</v>
      </c>
      <c r="D53" s="392" t="e">
        <f ca="1">VLOOKUP(A53,'COMPOSIÇÕES '!C:I,4,0)</f>
        <v>#N/A</v>
      </c>
      <c r="E53" s="785" t="e">
        <f ca="1">VLOOKUP(A53,'COMPOSIÇÕES '!C:I,6,0)</f>
        <v>#N/A</v>
      </c>
    </row>
    <row r="54" spans="1:5" s="389" customFormat="1" ht="24.95" customHeight="1">
      <c r="A54" s="781" t="s">
        <v>43516</v>
      </c>
      <c r="B54" s="392" t="s">
        <v>20670</v>
      </c>
      <c r="C54" s="393" t="e">
        <f ca="1">VLOOKUP(A54,'COMPOSIÇÕES '!C:I,3,0)</f>
        <v>#N/A</v>
      </c>
      <c r="D54" s="392" t="e">
        <f ca="1">VLOOKUP(A54,'COMPOSIÇÕES '!C:I,4,0)</f>
        <v>#N/A</v>
      </c>
      <c r="E54" s="785" t="e">
        <f ca="1">VLOOKUP(A54,'COMPOSIÇÕES '!C:I,6,0)</f>
        <v>#N/A</v>
      </c>
    </row>
    <row r="55" spans="1:5" s="389" customFormat="1" ht="24.95" customHeight="1">
      <c r="A55" s="781" t="s">
        <v>43517</v>
      </c>
      <c r="B55" s="392" t="s">
        <v>20670</v>
      </c>
      <c r="C55" s="393" t="e">
        <f ca="1">VLOOKUP(A55,'COMPOSIÇÕES '!C:I,3,0)</f>
        <v>#N/A</v>
      </c>
      <c r="D55" s="392" t="e">
        <f ca="1">VLOOKUP(A55,'COMPOSIÇÕES '!C:I,4,0)</f>
        <v>#N/A</v>
      </c>
      <c r="E55" s="785" t="e">
        <f ca="1">VLOOKUP(A55,'COMPOSIÇÕES '!C:I,6,0)</f>
        <v>#N/A</v>
      </c>
    </row>
    <row r="56" spans="1:5" s="389" customFormat="1" ht="24.95" customHeight="1">
      <c r="A56" s="781" t="s">
        <v>43518</v>
      </c>
      <c r="B56" s="392" t="s">
        <v>20670</v>
      </c>
      <c r="C56" s="393" t="e">
        <f ca="1">VLOOKUP(A56,'COMPOSIÇÕES '!C:I,3,0)</f>
        <v>#N/A</v>
      </c>
      <c r="D56" s="392" t="e">
        <f ca="1">VLOOKUP(A56,'COMPOSIÇÕES '!C:I,4,0)</f>
        <v>#N/A</v>
      </c>
      <c r="E56" s="785" t="e">
        <f ca="1">VLOOKUP(A56,'COMPOSIÇÕES '!C:I,6,0)</f>
        <v>#N/A</v>
      </c>
    </row>
    <row r="57" spans="1:5" s="389" customFormat="1" ht="24.95" customHeight="1">
      <c r="A57" s="781" t="s">
        <v>43519</v>
      </c>
      <c r="B57" s="392" t="s">
        <v>20670</v>
      </c>
      <c r="C57" s="393" t="e">
        <f ca="1">VLOOKUP(A57,'COMPOSIÇÕES '!C:I,3,0)</f>
        <v>#N/A</v>
      </c>
      <c r="D57" s="392" t="e">
        <f ca="1">VLOOKUP(A57,'COMPOSIÇÕES '!C:I,4,0)</f>
        <v>#N/A</v>
      </c>
      <c r="E57" s="785" t="e">
        <f ca="1">VLOOKUP(A57,'COMPOSIÇÕES '!C:I,6,0)</f>
        <v>#N/A</v>
      </c>
    </row>
    <row r="58" spans="1:5" s="389" customFormat="1" ht="24.95" customHeight="1">
      <c r="A58" s="781" t="s">
        <v>43520</v>
      </c>
      <c r="B58" s="392" t="s">
        <v>20670</v>
      </c>
      <c r="C58" s="393" t="e">
        <f ca="1">VLOOKUP(A58,'COMPOSIÇÕES '!C:I,3,0)</f>
        <v>#N/A</v>
      </c>
      <c r="D58" s="392" t="e">
        <f ca="1">VLOOKUP(A58,'COMPOSIÇÕES '!C:I,4,0)</f>
        <v>#N/A</v>
      </c>
      <c r="E58" s="785" t="e">
        <f ca="1">VLOOKUP(A58,'COMPOSIÇÕES '!C:I,6,0)</f>
        <v>#N/A</v>
      </c>
    </row>
    <row r="59" spans="1:5" s="389" customFormat="1" ht="24.95" customHeight="1">
      <c r="A59" s="781" t="s">
        <v>43521</v>
      </c>
      <c r="B59" s="392" t="s">
        <v>20670</v>
      </c>
      <c r="C59" s="393" t="e">
        <f ca="1">VLOOKUP(A59,'COMPOSIÇÕES '!C:I,3,0)</f>
        <v>#N/A</v>
      </c>
      <c r="D59" s="392" t="e">
        <f ca="1">VLOOKUP(A59,'COMPOSIÇÕES '!C:I,4,0)</f>
        <v>#N/A</v>
      </c>
      <c r="E59" s="785" t="e">
        <f ca="1">VLOOKUP(A59,'COMPOSIÇÕES '!C:I,6,0)</f>
        <v>#N/A</v>
      </c>
    </row>
    <row r="60" spans="1:5" s="389" customFormat="1" ht="24.95" customHeight="1">
      <c r="A60" s="781" t="s">
        <v>43523</v>
      </c>
      <c r="B60" s="392" t="s">
        <v>20670</v>
      </c>
      <c r="C60" s="393" t="e">
        <f ca="1">VLOOKUP(A60,'COMPOSIÇÕES '!C:I,3,0)</f>
        <v>#N/A</v>
      </c>
      <c r="D60" s="392" t="e">
        <f ca="1">VLOOKUP(A60,'COMPOSIÇÕES '!C:I,4,0)</f>
        <v>#N/A</v>
      </c>
      <c r="E60" s="785" t="e">
        <f ca="1">VLOOKUP(A60,'COMPOSIÇÕES '!C:I,6,0)</f>
        <v>#N/A</v>
      </c>
    </row>
    <row r="61" spans="1:5" s="389" customFormat="1" ht="24.95" customHeight="1">
      <c r="A61" s="781" t="s">
        <v>43522</v>
      </c>
      <c r="B61" s="392" t="s">
        <v>20670</v>
      </c>
      <c r="C61" s="393" t="e">
        <f ca="1">VLOOKUP(A61,'COMPOSIÇÕES '!C:I,3,0)</f>
        <v>#N/A</v>
      </c>
      <c r="D61" s="392" t="e">
        <f ca="1">VLOOKUP(A61,'COMPOSIÇÕES '!C:I,4,0)</f>
        <v>#N/A</v>
      </c>
      <c r="E61" s="785" t="e">
        <f ca="1">VLOOKUP(A61,'COMPOSIÇÕES '!C:I,6,0)</f>
        <v>#N/A</v>
      </c>
    </row>
    <row r="62" spans="1:5" s="389" customFormat="1" ht="24.95" customHeight="1">
      <c r="A62" s="781" t="s">
        <v>43524</v>
      </c>
      <c r="B62" s="392" t="s">
        <v>20670</v>
      </c>
      <c r="C62" s="393" t="e">
        <f ca="1">VLOOKUP(A62,'COMPOSIÇÕES '!C:I,3,0)</f>
        <v>#N/A</v>
      </c>
      <c r="D62" s="392" t="e">
        <f ca="1">VLOOKUP(A62,'COMPOSIÇÕES '!C:I,4,0)</f>
        <v>#N/A</v>
      </c>
      <c r="E62" s="785" t="e">
        <f ca="1">VLOOKUP(A62,'COMPOSIÇÕES '!C:I,6,0)</f>
        <v>#N/A</v>
      </c>
    </row>
    <row r="63" spans="1:5" s="389" customFormat="1" ht="24.95" customHeight="1">
      <c r="A63" s="781" t="s">
        <v>43525</v>
      </c>
      <c r="B63" s="392" t="s">
        <v>20670</v>
      </c>
      <c r="C63" s="393" t="e">
        <f ca="1">VLOOKUP(A63,'COMPOSIÇÕES '!C:I,3,0)</f>
        <v>#N/A</v>
      </c>
      <c r="D63" s="392" t="e">
        <f ca="1">VLOOKUP(A63,'COMPOSIÇÕES '!C:I,4,0)</f>
        <v>#N/A</v>
      </c>
      <c r="E63" s="785" t="e">
        <f ca="1">VLOOKUP(A63,'COMPOSIÇÕES '!C:I,6,0)</f>
        <v>#N/A</v>
      </c>
    </row>
    <row r="64" spans="1:5" s="389" customFormat="1" ht="24.95" customHeight="1">
      <c r="A64" s="781" t="s">
        <v>43526</v>
      </c>
      <c r="B64" s="392" t="s">
        <v>20670</v>
      </c>
      <c r="C64" s="393" t="e">
        <f ca="1">VLOOKUP(A64,'COMPOSIÇÕES '!C:I,3,0)</f>
        <v>#N/A</v>
      </c>
      <c r="D64" s="392" t="e">
        <f ca="1">VLOOKUP(A64,'COMPOSIÇÕES '!C:I,4,0)</f>
        <v>#N/A</v>
      </c>
      <c r="E64" s="785" t="e">
        <f ca="1">VLOOKUP(A64,'COMPOSIÇÕES '!C:I,6,0)</f>
        <v>#N/A</v>
      </c>
    </row>
    <row r="65" spans="1:5" s="389" customFormat="1" ht="24.95" customHeight="1">
      <c r="A65" s="781" t="s">
        <v>43527</v>
      </c>
      <c r="B65" s="392" t="s">
        <v>20670</v>
      </c>
      <c r="C65" s="393" t="e">
        <f ca="1">VLOOKUP(A65,'COMPOSIÇÕES '!C:I,3,0)</f>
        <v>#N/A</v>
      </c>
      <c r="D65" s="392" t="e">
        <f ca="1">VLOOKUP(A65,'COMPOSIÇÕES '!C:I,4,0)</f>
        <v>#N/A</v>
      </c>
      <c r="E65" s="785" t="e">
        <f ca="1">VLOOKUP(A65,'COMPOSIÇÕES '!C:I,6,0)</f>
        <v>#N/A</v>
      </c>
    </row>
    <row r="66" spans="1:5" s="389" customFormat="1" ht="24.95" customHeight="1">
      <c r="A66" s="781" t="s">
        <v>43528</v>
      </c>
      <c r="B66" s="392" t="s">
        <v>20670</v>
      </c>
      <c r="C66" s="393" t="e">
        <f ca="1">VLOOKUP(A66,'COMPOSIÇÕES '!C:I,3,0)</f>
        <v>#N/A</v>
      </c>
      <c r="D66" s="392" t="e">
        <f ca="1">VLOOKUP(A66,'COMPOSIÇÕES '!C:I,4,0)</f>
        <v>#N/A</v>
      </c>
      <c r="E66" s="785" t="e">
        <f ca="1">VLOOKUP(A66,'COMPOSIÇÕES '!C:I,6,0)</f>
        <v>#N/A</v>
      </c>
    </row>
    <row r="67" spans="1:5" s="389" customFormat="1" ht="24.95" customHeight="1">
      <c r="A67" s="781" t="s">
        <v>43529</v>
      </c>
      <c r="B67" s="392" t="s">
        <v>20670</v>
      </c>
      <c r="C67" s="393" t="e">
        <f ca="1">VLOOKUP(A67,'COMPOSIÇÕES '!C:I,3,0)</f>
        <v>#N/A</v>
      </c>
      <c r="D67" s="392" t="e">
        <f ca="1">VLOOKUP(A67,'COMPOSIÇÕES '!C:I,4,0)</f>
        <v>#N/A</v>
      </c>
      <c r="E67" s="785" t="e">
        <f ca="1">VLOOKUP(A67,'COMPOSIÇÕES '!C:I,6,0)</f>
        <v>#N/A</v>
      </c>
    </row>
    <row r="68" spans="1:5" s="389" customFormat="1" ht="24.95" customHeight="1">
      <c r="A68" s="781" t="s">
        <v>43530</v>
      </c>
      <c r="B68" s="392" t="s">
        <v>20670</v>
      </c>
      <c r="C68" s="393" t="e">
        <f ca="1">VLOOKUP(A68,'COMPOSIÇÕES '!C:I,3,0)</f>
        <v>#N/A</v>
      </c>
      <c r="D68" s="392" t="e">
        <f ca="1">VLOOKUP(A68,'COMPOSIÇÕES '!C:I,4,0)</f>
        <v>#N/A</v>
      </c>
      <c r="E68" s="785" t="e">
        <f ca="1">VLOOKUP(A68,'COMPOSIÇÕES '!C:I,6,0)</f>
        <v>#N/A</v>
      </c>
    </row>
    <row r="69" spans="1:5" s="389" customFormat="1" ht="24.95" customHeight="1">
      <c r="A69" s="781" t="s">
        <v>43531</v>
      </c>
      <c r="B69" s="392" t="s">
        <v>20670</v>
      </c>
      <c r="C69" s="393" t="e">
        <f ca="1">VLOOKUP(A69,'COMPOSIÇÕES '!C:I,3,0)</f>
        <v>#N/A</v>
      </c>
      <c r="D69" s="392" t="e">
        <f ca="1">VLOOKUP(A69,'COMPOSIÇÕES '!C:I,4,0)</f>
        <v>#N/A</v>
      </c>
      <c r="E69" s="785" t="e">
        <f ca="1">VLOOKUP(A69,'COMPOSIÇÕES '!C:I,6,0)</f>
        <v>#N/A</v>
      </c>
    </row>
    <row r="70" spans="1:5" s="389" customFormat="1" ht="24.95" customHeight="1">
      <c r="A70" s="781" t="s">
        <v>43532</v>
      </c>
      <c r="B70" s="392" t="s">
        <v>20670</v>
      </c>
      <c r="C70" s="393" t="e">
        <f ca="1">VLOOKUP(A70,'COMPOSIÇÕES '!C:I,3,0)</f>
        <v>#N/A</v>
      </c>
      <c r="D70" s="392" t="e">
        <f ca="1">VLOOKUP(A70,'COMPOSIÇÕES '!C:I,4,0)</f>
        <v>#N/A</v>
      </c>
      <c r="E70" s="785" t="e">
        <f ca="1">VLOOKUP(A70,'COMPOSIÇÕES '!C:I,6,0)</f>
        <v>#N/A</v>
      </c>
    </row>
    <row r="71" spans="1:5" s="389" customFormat="1" ht="24.95" customHeight="1">
      <c r="A71" s="781" t="s">
        <v>44257</v>
      </c>
      <c r="B71" s="392" t="s">
        <v>20670</v>
      </c>
      <c r="C71" s="393" t="e">
        <f ca="1">VLOOKUP(A71,'COMPOSIÇÕES '!C:I,3,0)</f>
        <v>#N/A</v>
      </c>
      <c r="D71" s="392" t="e">
        <f ca="1">VLOOKUP(A71,'COMPOSIÇÕES '!C:I,4,0)</f>
        <v>#N/A</v>
      </c>
      <c r="E71" s="785" t="e">
        <f ca="1">VLOOKUP(A71,'COMPOSIÇÕES '!C:I,6,0)</f>
        <v>#N/A</v>
      </c>
    </row>
    <row r="72" spans="1:5" s="389" customFormat="1" ht="24.95" customHeight="1">
      <c r="A72" s="781" t="s">
        <v>44259</v>
      </c>
      <c r="B72" s="392" t="s">
        <v>20670</v>
      </c>
      <c r="C72" s="393" t="e">
        <f ca="1">VLOOKUP(A72,'COMPOSIÇÕES '!C:I,3,0)</f>
        <v>#N/A</v>
      </c>
      <c r="D72" s="392" t="e">
        <f ca="1">VLOOKUP(A72,'COMPOSIÇÕES '!C:I,4,0)</f>
        <v>#N/A</v>
      </c>
      <c r="E72" s="785" t="e">
        <f ca="1">VLOOKUP(A72,'COMPOSIÇÕES '!C:I,6,0)</f>
        <v>#N/A</v>
      </c>
    </row>
    <row r="73" spans="1:5" s="389" customFormat="1" ht="24.95" customHeight="1">
      <c r="A73" s="781" t="s">
        <v>44260</v>
      </c>
      <c r="B73" s="392" t="s">
        <v>20670</v>
      </c>
      <c r="C73" s="393" t="e">
        <f ca="1">VLOOKUP(A73,'COMPOSIÇÕES '!C:I,3,0)</f>
        <v>#N/A</v>
      </c>
      <c r="D73" s="392" t="e">
        <f ca="1">VLOOKUP(A73,'COMPOSIÇÕES '!C:I,4,0)</f>
        <v>#N/A</v>
      </c>
      <c r="E73" s="785" t="e">
        <f ca="1">VLOOKUP(A73,'COMPOSIÇÕES '!C:I,6,0)</f>
        <v>#N/A</v>
      </c>
    </row>
    <row r="74" spans="1:5" s="389" customFormat="1" ht="24.95" customHeight="1">
      <c r="A74" s="781" t="s">
        <v>44261</v>
      </c>
      <c r="B74" s="392" t="s">
        <v>20670</v>
      </c>
      <c r="C74" s="393" t="e">
        <f ca="1">VLOOKUP(A74,'COMPOSIÇÕES '!C:I,3,0)</f>
        <v>#N/A</v>
      </c>
      <c r="D74" s="392" t="e">
        <f ca="1">VLOOKUP(A74,'COMPOSIÇÕES '!C:I,4,0)</f>
        <v>#N/A</v>
      </c>
      <c r="E74" s="785" t="e">
        <f ca="1">VLOOKUP(A74,'COMPOSIÇÕES '!C:I,6,0)</f>
        <v>#N/A</v>
      </c>
    </row>
    <row r="75" spans="1:5" s="389" customFormat="1" ht="24.95" customHeight="1">
      <c r="A75" s="781" t="s">
        <v>44262</v>
      </c>
      <c r="B75" s="392" t="s">
        <v>20670</v>
      </c>
      <c r="C75" s="393" t="e">
        <f ca="1">VLOOKUP(A75,'COMPOSIÇÕES '!C:I,3,0)</f>
        <v>#N/A</v>
      </c>
      <c r="D75" s="392" t="e">
        <f ca="1">VLOOKUP(A75,'COMPOSIÇÕES '!C:I,4,0)</f>
        <v>#N/A</v>
      </c>
      <c r="E75" s="785" t="e">
        <f ca="1">VLOOKUP(A75,'COMPOSIÇÕES '!C:I,6,0)</f>
        <v>#N/A</v>
      </c>
    </row>
    <row r="76" spans="1:5" s="389" customFormat="1" ht="24.95" customHeight="1">
      <c r="A76" s="781" t="s">
        <v>44263</v>
      </c>
      <c r="B76" s="392" t="s">
        <v>20670</v>
      </c>
      <c r="C76" s="393" t="e">
        <f ca="1">VLOOKUP(A76,'COMPOSIÇÕES '!C:I,3,0)</f>
        <v>#N/A</v>
      </c>
      <c r="D76" s="392" t="e">
        <f ca="1">VLOOKUP(A76,'COMPOSIÇÕES '!C:I,4,0)</f>
        <v>#N/A</v>
      </c>
      <c r="E76" s="785" t="e">
        <f ca="1">VLOOKUP(A76,'COMPOSIÇÕES '!C:I,6,0)</f>
        <v>#N/A</v>
      </c>
    </row>
    <row r="77" spans="1:5" s="389" customFormat="1" ht="24.95" customHeight="1">
      <c r="A77" s="781" t="s">
        <v>44264</v>
      </c>
      <c r="B77" s="392" t="s">
        <v>20670</v>
      </c>
      <c r="C77" s="393" t="e">
        <f ca="1">VLOOKUP(A77,'COMPOSIÇÕES '!C:I,3,0)</f>
        <v>#N/A</v>
      </c>
      <c r="D77" s="392" t="e">
        <f ca="1">VLOOKUP(A77,'COMPOSIÇÕES '!C:I,4,0)</f>
        <v>#N/A</v>
      </c>
      <c r="E77" s="785" t="e">
        <f ca="1">VLOOKUP(A77,'COMPOSIÇÕES '!C:I,6,0)</f>
        <v>#N/A</v>
      </c>
    </row>
    <row r="78" spans="1:5" s="389" customFormat="1" ht="24.95" customHeight="1">
      <c r="A78" s="781" t="s">
        <v>44265</v>
      </c>
      <c r="B78" s="392" t="s">
        <v>20670</v>
      </c>
      <c r="C78" s="393" t="e">
        <f ca="1">VLOOKUP(A78,'COMPOSIÇÕES '!C:I,3,0)</f>
        <v>#N/A</v>
      </c>
      <c r="D78" s="392" t="e">
        <f ca="1">VLOOKUP(A78,'COMPOSIÇÕES '!C:I,4,0)</f>
        <v>#N/A</v>
      </c>
      <c r="E78" s="785" t="e">
        <f ca="1">VLOOKUP(A78,'COMPOSIÇÕES '!C:I,6,0)</f>
        <v>#N/A</v>
      </c>
    </row>
    <row r="79" spans="1:5" s="389" customFormat="1" ht="24.95" customHeight="1">
      <c r="A79" s="781" t="s">
        <v>44266</v>
      </c>
      <c r="B79" s="392" t="s">
        <v>20670</v>
      </c>
      <c r="C79" s="393" t="e">
        <f ca="1">VLOOKUP(A79,'COMPOSIÇÕES '!C:I,3,0)</f>
        <v>#N/A</v>
      </c>
      <c r="D79" s="392" t="e">
        <f ca="1">VLOOKUP(A79,'COMPOSIÇÕES '!C:I,4,0)</f>
        <v>#N/A</v>
      </c>
      <c r="E79" s="785" t="e">
        <f ca="1">VLOOKUP(A79,'COMPOSIÇÕES '!C:I,6,0)</f>
        <v>#N/A</v>
      </c>
    </row>
    <row r="80" spans="1:5" s="389" customFormat="1" ht="24.95" customHeight="1">
      <c r="A80" s="781" t="s">
        <v>44267</v>
      </c>
      <c r="B80" s="392" t="s">
        <v>20670</v>
      </c>
      <c r="C80" s="393" t="e">
        <f ca="1">VLOOKUP(A80,'COMPOSIÇÕES '!C:I,3,0)</f>
        <v>#N/A</v>
      </c>
      <c r="D80" s="392" t="e">
        <f ca="1">VLOOKUP(A80,'COMPOSIÇÕES '!C:I,4,0)</f>
        <v>#N/A</v>
      </c>
      <c r="E80" s="785" t="e">
        <f ca="1">VLOOKUP(A80,'COMPOSIÇÕES '!C:I,6,0)</f>
        <v>#N/A</v>
      </c>
    </row>
    <row r="81" spans="1:6" s="389" customFormat="1" ht="24.95" customHeight="1">
      <c r="A81" s="781" t="s">
        <v>44268</v>
      </c>
      <c r="B81" s="392" t="s">
        <v>20670</v>
      </c>
      <c r="C81" s="393" t="e">
        <f ca="1">VLOOKUP(A81,'COMPOSIÇÕES '!C:I,3,0)</f>
        <v>#N/A</v>
      </c>
      <c r="D81" s="392" t="e">
        <f ca="1">VLOOKUP(A81,'COMPOSIÇÕES '!C:I,4,0)</f>
        <v>#N/A</v>
      </c>
      <c r="E81" s="785" t="e">
        <f ca="1">VLOOKUP(A81,'COMPOSIÇÕES '!C:I,6,0)</f>
        <v>#N/A</v>
      </c>
    </row>
    <row r="82" spans="1:6" s="389" customFormat="1" ht="24.95" customHeight="1">
      <c r="A82" s="781" t="s">
        <v>44269</v>
      </c>
      <c r="B82" s="392" t="s">
        <v>20670</v>
      </c>
      <c r="C82" s="393" t="e">
        <f ca="1">VLOOKUP(A82,'COMPOSIÇÕES '!C:I,3,0)</f>
        <v>#N/A</v>
      </c>
      <c r="D82" s="392" t="e">
        <f ca="1">VLOOKUP(A82,'COMPOSIÇÕES '!C:I,4,0)</f>
        <v>#N/A</v>
      </c>
      <c r="E82" s="785" t="e">
        <f ca="1">VLOOKUP(A82,'COMPOSIÇÕES '!C:I,6,0)</f>
        <v>#N/A</v>
      </c>
    </row>
    <row r="83" spans="1:6" s="389" customFormat="1" ht="24.95" customHeight="1">
      <c r="A83" s="781" t="s">
        <v>44270</v>
      </c>
      <c r="B83" s="392" t="s">
        <v>20670</v>
      </c>
      <c r="C83" s="393" t="e">
        <f ca="1">VLOOKUP(A83,'COMPOSIÇÕES '!C:I,3,0)</f>
        <v>#N/A</v>
      </c>
      <c r="D83" s="392" t="e">
        <f ca="1">VLOOKUP(A83,'COMPOSIÇÕES '!C:I,4,0)</f>
        <v>#N/A</v>
      </c>
      <c r="E83" s="785" t="e">
        <f ca="1">VLOOKUP(A83,'COMPOSIÇÕES '!C:I,6,0)</f>
        <v>#N/A</v>
      </c>
    </row>
    <row r="84" spans="1:6" s="389" customFormat="1" ht="24.95" customHeight="1">
      <c r="A84" s="781" t="s">
        <v>44271</v>
      </c>
      <c r="B84" s="392" t="s">
        <v>20670</v>
      </c>
      <c r="C84" s="393" t="e">
        <f ca="1">VLOOKUP(A84,'COMPOSIÇÕES '!C:I,3,0)</f>
        <v>#N/A</v>
      </c>
      <c r="D84" s="392" t="e">
        <f ca="1">VLOOKUP(A84,'COMPOSIÇÕES '!C:I,4,0)</f>
        <v>#N/A</v>
      </c>
      <c r="E84" s="785" t="e">
        <f ca="1">VLOOKUP(A84,'COMPOSIÇÕES '!C:I,6,0)</f>
        <v>#N/A</v>
      </c>
    </row>
    <row r="85" spans="1:6" s="389" customFormat="1" ht="24.95" customHeight="1">
      <c r="A85" s="781" t="s">
        <v>44272</v>
      </c>
      <c r="B85" s="392" t="s">
        <v>20670</v>
      </c>
      <c r="C85" s="393" t="e">
        <f ca="1">VLOOKUP(A85,'COMPOSIÇÕES '!C:I,3,0)</f>
        <v>#N/A</v>
      </c>
      <c r="D85" s="392" t="e">
        <f ca="1">VLOOKUP(A85,'COMPOSIÇÕES '!C:I,4,0)</f>
        <v>#N/A</v>
      </c>
      <c r="E85" s="785" t="e">
        <f ca="1">VLOOKUP(A85,'COMPOSIÇÕES '!C:I,6,0)</f>
        <v>#N/A</v>
      </c>
    </row>
    <row r="86" spans="1:6" s="389" customFormat="1" ht="24.95" customHeight="1">
      <c r="A86" s="781" t="s">
        <v>44273</v>
      </c>
      <c r="B86" s="392" t="s">
        <v>20670</v>
      </c>
      <c r="C86" s="393" t="e">
        <f ca="1">VLOOKUP(A86,'COMPOSIÇÕES '!C:I,3,0)</f>
        <v>#N/A</v>
      </c>
      <c r="D86" s="392" t="e">
        <f ca="1">VLOOKUP(A86,'COMPOSIÇÕES '!C:I,4,0)</f>
        <v>#N/A</v>
      </c>
      <c r="E86" s="785" t="e">
        <f ca="1">VLOOKUP(A86,'COMPOSIÇÕES '!C:I,6,0)</f>
        <v>#N/A</v>
      </c>
    </row>
    <row r="87" spans="1:6" s="389" customFormat="1" ht="24.95" customHeight="1">
      <c r="A87" s="1296"/>
      <c r="B87" s="1296"/>
      <c r="C87" s="1297"/>
      <c r="D87" s="1296"/>
      <c r="E87" s="1298"/>
    </row>
    <row r="88" spans="1:6" s="389" customFormat="1" ht="24.95" customHeight="1">
      <c r="A88" s="1296"/>
      <c r="B88" s="1296"/>
      <c r="C88" s="1297"/>
      <c r="D88" s="1296"/>
      <c r="E88" s="1298"/>
    </row>
    <row r="89" spans="1:6" s="389" customFormat="1" ht="24.95" customHeight="1">
      <c r="A89" s="1296"/>
      <c r="B89" s="1296"/>
      <c r="C89" s="1297"/>
      <c r="D89" s="1296"/>
      <c r="E89" s="1298"/>
    </row>
    <row r="90" spans="1:6" s="389" customFormat="1" ht="24.95" customHeight="1" thickBot="1">
      <c r="A90" s="425"/>
      <c r="B90" s="425"/>
      <c r="C90" s="426"/>
      <c r="D90" s="425"/>
      <c r="E90" s="661"/>
    </row>
    <row r="91" spans="1:6" s="389" customFormat="1" ht="24.95" customHeight="1" thickBot="1">
      <c r="A91" s="1240" t="s">
        <v>22973</v>
      </c>
      <c r="B91" s="1241"/>
      <c r="C91" s="1308"/>
      <c r="D91" s="1241"/>
      <c r="E91" s="1242"/>
      <c r="F91" s="394"/>
    </row>
    <row r="92" spans="1:6" s="389" customFormat="1" ht="24.95" customHeight="1" thickBot="1">
      <c r="A92" s="529" t="s">
        <v>2</v>
      </c>
      <c r="B92" s="530" t="s">
        <v>22972</v>
      </c>
      <c r="C92" s="530" t="s">
        <v>22971</v>
      </c>
      <c r="D92" s="530" t="s">
        <v>10</v>
      </c>
      <c r="E92" s="660" t="s">
        <v>3381</v>
      </c>
      <c r="F92" s="394"/>
    </row>
    <row r="93" spans="1:6" s="389" customFormat="1" ht="24.95" customHeight="1">
      <c r="A93" s="781" t="s">
        <v>9084</v>
      </c>
      <c r="B93" s="392" t="s">
        <v>43499</v>
      </c>
      <c r="C93" s="393" t="str">
        <f ca="1">VLOOKUP(A93,COTAÇÕES!B:N,3,0)</f>
        <v>TICKET DE EMPRESTIMO DE JAZIDA INCLUINDO TRANSPORTE</v>
      </c>
      <c r="D93" s="392" t="str">
        <f ca="1">VLOOKUP(A93,COTAÇÕES!B:N,4,0)</f>
        <v>M³</v>
      </c>
      <c r="E93" s="782">
        <f ca="1">VLOOKUP(A93,COTAÇÕES!B:N,5,0)</f>
        <v>41.67</v>
      </c>
      <c r="F93" s="394"/>
    </row>
    <row r="94" spans="1:6" s="389" customFormat="1" ht="24.95" customHeight="1">
      <c r="A94" s="781" t="s">
        <v>17184</v>
      </c>
      <c r="B94" s="392" t="s">
        <v>43499</v>
      </c>
      <c r="C94" s="393" t="str">
        <f ca="1">VLOOKUP(A94,COTAÇÕES!B:N,3,0)</f>
        <v>TICKET DE DESTINAÇÃO DE MATERIAL EM BOTA-FORA</v>
      </c>
      <c r="D94" s="392" t="str">
        <f ca="1">VLOOKUP(A94,COTAÇÕES!B:N,4,0)</f>
        <v>M³</v>
      </c>
      <c r="E94" s="782">
        <f ca="1">VLOOKUP(A94,COTAÇÕES!B:N,5,0)</f>
        <v>10.555555555555555</v>
      </c>
      <c r="F94" s="394"/>
    </row>
    <row r="95" spans="1:6" s="389" customFormat="1" ht="24.95" customHeight="1">
      <c r="A95" s="781" t="s">
        <v>17185</v>
      </c>
      <c r="B95" s="392" t="s">
        <v>43499</v>
      </c>
      <c r="C95" s="393" t="str">
        <f ca="1">VLOOKUP(A95,COTAÇÕES!B:N,3,0)</f>
        <v>MANTA GEOTÊXTIL MACDRAIN FP (FÔRMA PERDIDA) LAMINADO COM FILME PLÁSTICO, GEOCOMPOSTO PARA DRENAGEM</v>
      </c>
      <c r="D95" s="392" t="str">
        <f ca="1">VLOOKUP(A95,COTAÇÕES!B:N,4,0)</f>
        <v>M³</v>
      </c>
      <c r="E95" s="782">
        <f ca="1">VLOOKUP(A95,COTAÇÕES!B:N,5,0)</f>
        <v>60.86</v>
      </c>
      <c r="F95" s="394"/>
    </row>
    <row r="96" spans="1:6" s="389" customFormat="1" ht="24.95" customHeight="1">
      <c r="A96" s="781" t="s">
        <v>23309</v>
      </c>
      <c r="B96" s="392" t="s">
        <v>43499</v>
      </c>
      <c r="C96" s="393" t="str">
        <f ca="1">VLOOKUP(A96,COTAÇÕES!B:N,3,0)</f>
        <v>KIT PRIMEIROS SOCORROS COMPLETO</v>
      </c>
      <c r="D96" s="392" t="str">
        <f ca="1">VLOOKUP(A96,COTAÇÕES!B:N,4,0)</f>
        <v>UN</v>
      </c>
      <c r="E96" s="782">
        <f ca="1">VLOOKUP(A96,COTAÇÕES!B:N,5,0)</f>
        <v>186.89</v>
      </c>
      <c r="F96" s="394"/>
    </row>
    <row r="97" spans="1:6" s="389" customFormat="1" ht="24.95" customHeight="1">
      <c r="A97" s="781" t="s">
        <v>23493</v>
      </c>
      <c r="B97" s="392" t="s">
        <v>43499</v>
      </c>
      <c r="C97" s="393" t="str">
        <f ca="1">VLOOKUP(A97,COTAÇÕES!B:N,3,0)</f>
        <v>PLATAFORMA TELESCÓPICA COM ALTURA DE TRABALHO DE 30M - ALCANCE HORIZONTAL 15,80M CAPACIDADE DA PLATAFORMA 227 KG</v>
      </c>
      <c r="D97" s="392" t="str">
        <f ca="1">VLOOKUP(A97,COTAÇÕES!B:N,4,0)</f>
        <v>MêS</v>
      </c>
      <c r="E97" s="782">
        <f ca="1">VLOOKUP(A97,COTAÇÕES!B:N,5,0)</f>
        <v>27450.456666666669</v>
      </c>
      <c r="F97" s="394"/>
    </row>
    <row r="98" spans="1:6" s="389" customFormat="1" ht="28.5" customHeight="1">
      <c r="A98" s="781" t="s">
        <v>23498</v>
      </c>
      <c r="B98" s="392" t="s">
        <v>43499</v>
      </c>
      <c r="C98" s="393" t="str">
        <f ca="1">VLOOKUP(A98,COTAÇÕES!B:N,3,0)</f>
        <v>SINALIZAÇÃO VIÁRIA MÓVEL PARA 4 FRENTES DE SERVIÇOS (DIURNO E NOTURNO) - CONSIDERANDO FUNCIONÁRIOS DA EMPRESA IN LOCO PARA O ACOMPANHAMENTO DAS ATIVIDADES ESTIMATIVA DE CUSTO A SER VALIDADA APÓS PLANO DE INTERVENÇÃO DA ÁREA COM ROTAS, RETORNOS E IMPLANTAÇÕES DEFINIDAS</v>
      </c>
      <c r="D98" s="392" t="str">
        <f ca="1">VLOOKUP(A98,COTAÇÕES!B:N,4,0)</f>
        <v>MêS</v>
      </c>
      <c r="E98" s="782">
        <f ca="1">VLOOKUP(A98,COTAÇÕES!B:N,5,0)</f>
        <v>53000</v>
      </c>
      <c r="F98" s="394"/>
    </row>
    <row r="99" spans="1:6" s="389" customFormat="1" ht="24.95" customHeight="1">
      <c r="A99" s="781" t="s">
        <v>34542</v>
      </c>
      <c r="B99" s="392" t="s">
        <v>43499</v>
      </c>
      <c r="C99" s="393" t="str">
        <f ca="1">VLOOKUP(A99,COTAÇÕES!B:N,3,0)</f>
        <v>LOCAÇÃO DE FORMA METÁLICA PARA FUNDAÇÃO E PAREDES</v>
      </c>
      <c r="D99" s="392" t="str">
        <f ca="1">VLOOKUP(A99,COTAÇÕES!B:N,4,0)</f>
        <v>M2/dia</v>
      </c>
      <c r="E99" s="782">
        <f ca="1">VLOOKUP(A99,COTAÇÕES!B:N,5,0)</f>
        <v>3.25</v>
      </c>
      <c r="F99" s="394"/>
    </row>
    <row r="100" spans="1:6" s="389" customFormat="1" ht="24.95" customHeight="1">
      <c r="A100" s="781" t="s">
        <v>34544</v>
      </c>
      <c r="B100" s="392" t="s">
        <v>43499</v>
      </c>
      <c r="C100" s="393" t="str">
        <f ca="1">VLOOKUP(A100,COTAÇÕES!B:N,3,0)</f>
        <v>LOCAÇÃO DE FORMA METÁLICA PARA VIGA CAIXÃO</v>
      </c>
      <c r="D100" s="392" t="str">
        <f ca="1">VLOOKUP(A100,COTAÇÕES!B:N,4,0)</f>
        <v>M2/dia</v>
      </c>
      <c r="E100" s="782">
        <f ca="1">VLOOKUP(A100,COTAÇÕES!B:N,5,0)</f>
        <v>2.6999999999999997</v>
      </c>
      <c r="F100" s="394"/>
    </row>
    <row r="101" spans="1:6" s="389" customFormat="1" ht="24.95" customHeight="1">
      <c r="A101" s="781" t="s">
        <v>34545</v>
      </c>
      <c r="B101" s="392" t="s">
        <v>43499</v>
      </c>
      <c r="C101" s="393" t="str">
        <f ca="1">VLOOKUP(A101,COTAÇÕES!B:N,3,0)</f>
        <v>LOCAÇÃO DE FORMA METÁLICA PARA LATERAIS TRAVESSAS</v>
      </c>
      <c r="D101" s="392" t="str">
        <f ca="1">VLOOKUP(A101,COTAÇÕES!B:N,4,0)</f>
        <v>M2/dia</v>
      </c>
      <c r="E101" s="782">
        <f ca="1">VLOOKUP(A101,COTAÇÕES!B:N,5,0)</f>
        <v>2.6999999999999997</v>
      </c>
      <c r="F101" s="394"/>
    </row>
    <row r="102" spans="1:6" s="389" customFormat="1" ht="24.95" customHeight="1">
      <c r="A102" s="781" t="s">
        <v>34546</v>
      </c>
      <c r="B102" s="392" t="s">
        <v>43499</v>
      </c>
      <c r="C102" s="393" t="str">
        <f ca="1">VLOOKUP(A102,COTAÇÕES!B:N,3,0)</f>
        <v>LOCAÇÃO DE FORMA METÁLICA PARA VIGA PRÉ MOLDADA</v>
      </c>
      <c r="D102" s="392" t="str">
        <f ca="1">VLOOKUP(A102,COTAÇÕES!B:N,4,0)</f>
        <v>M2/dia</v>
      </c>
      <c r="E102" s="782">
        <f ca="1">VLOOKUP(A102,COTAÇÕES!B:N,5,0)</f>
        <v>3.8099720410065241</v>
      </c>
      <c r="F102" s="394"/>
    </row>
    <row r="103" spans="1:6" s="389" customFormat="1" ht="24.95" customHeight="1">
      <c r="A103" s="781" t="s">
        <v>34553</v>
      </c>
      <c r="B103" s="392" t="s">
        <v>43499</v>
      </c>
      <c r="C103" s="393" t="str">
        <f ca="1">VLOOKUP(A103,COTAÇÕES!B:N,3,0)</f>
        <v>LOCAÇÃO DE FORMA CIRCULAR PILAR D = 1,50 M - H = 4,00</v>
      </c>
      <c r="D103" s="392" t="str">
        <f ca="1">VLOOKUP(A103,COTAÇÕES!B:N,4,0)</f>
        <v>M2/dia</v>
      </c>
      <c r="E103" s="782">
        <f ca="1">VLOOKUP(A103,COTAÇÕES!B:N,5,0)</f>
        <v>47.276799006621857</v>
      </c>
      <c r="F103" s="394"/>
    </row>
    <row r="104" spans="1:6" s="389" customFormat="1" ht="24.95" customHeight="1">
      <c r="A104" s="781" t="s">
        <v>34557</v>
      </c>
      <c r="B104" s="392" t="s">
        <v>43499</v>
      </c>
      <c r="C104" s="393" t="str">
        <f ca="1">VLOOKUP(A104,COTAÇÕES!B:N,3,0)</f>
        <v>LOCAÇÃO DE FORMA CIRCULAR PILAR D = 2,00 M - H = 4,00</v>
      </c>
      <c r="D104" s="392" t="str">
        <f ca="1">VLOOKUP(A104,COTAÇÕES!B:N,4,0)</f>
        <v>M2/dia</v>
      </c>
      <c r="E104" s="782">
        <f ca="1">VLOOKUP(A104,COTAÇÕES!B:N,5,0)</f>
        <v>53.186398882449588</v>
      </c>
      <c r="F104" s="394"/>
    </row>
    <row r="105" spans="1:6" s="389" customFormat="1" ht="24.95" customHeight="1">
      <c r="A105" s="781" t="s">
        <v>34558</v>
      </c>
      <c r="B105" s="392" t="s">
        <v>43499</v>
      </c>
      <c r="C105" s="393" t="str">
        <f ca="1">VLOOKUP(A105,COTAÇÕES!B:N,3,0)</f>
        <v>LOCAÇÃO DE FORMA CIRCULAR PILAR D = 3,00 M - H = 4,00</v>
      </c>
      <c r="D105" s="392" t="str">
        <f ca="1">VLOOKUP(A105,COTAÇÕES!B:N,4,0)</f>
        <v>M2/dia</v>
      </c>
      <c r="E105" s="782">
        <f ca="1">VLOOKUP(A105,COTAÇÕES!B:N,5,0)</f>
        <v>35.457599254966389</v>
      </c>
      <c r="F105" s="394"/>
    </row>
    <row r="106" spans="1:6" s="389" customFormat="1" ht="24.95" customHeight="1">
      <c r="A106" s="781" t="s">
        <v>34559</v>
      </c>
      <c r="B106" s="392" t="s">
        <v>43499</v>
      </c>
      <c r="C106" s="393" t="str">
        <f ca="1">VLOOKUP(A106,COTAÇÕES!B:N,3,0)</f>
        <v>LOCAÇÃO DE TORRE DE ESCORAMENTO TRELIÇADO</v>
      </c>
      <c r="D106" s="392" t="str">
        <f ca="1">VLOOKUP(A106,COTAÇÕES!B:N,4,0)</f>
        <v>M3/dia</v>
      </c>
      <c r="E106" s="782">
        <f ca="1">VLOOKUP(A106,COTAÇÕES!B:N,5,0)</f>
        <v>2.3272171166407021</v>
      </c>
      <c r="F106" s="394"/>
    </row>
    <row r="107" spans="1:6" s="389" customFormat="1" ht="24.95" customHeight="1">
      <c r="A107" s="781" t="s">
        <v>34560</v>
      </c>
      <c r="B107" s="392" t="s">
        <v>43499</v>
      </c>
      <c r="C107" s="393" t="str">
        <f ca="1">VLOOKUP(A107,COTAÇÕES!B:N,3,0)</f>
        <v>LOCAÇÃO DE TORRE DE ESCORAMENTO TRELIÇADO</v>
      </c>
      <c r="D107" s="392" t="str">
        <f ca="1">VLOOKUP(A107,COTAÇÕES!B:N,4,0)</f>
        <v>M3/dia</v>
      </c>
      <c r="E107" s="782">
        <f ca="1">VLOOKUP(A107,COTAÇÕES!B:N,5,0)</f>
        <v>2.3300001363084935</v>
      </c>
      <c r="F107" s="394"/>
    </row>
    <row r="108" spans="1:6" s="389" customFormat="1" ht="24.95" customHeight="1">
      <c r="A108" s="781" t="s">
        <v>34570</v>
      </c>
      <c r="B108" s="392" t="s">
        <v>43499</v>
      </c>
      <c r="C108" s="393" t="str">
        <f ca="1">VLOOKUP(A108,COTAÇÕES!B:N,3,0)</f>
        <v>LOCAÇÃO GABARITO VÃO 8 M</v>
      </c>
      <c r="D108" s="392" t="str">
        <f ca="1">VLOOKUP(A108,COTAÇÕES!B:N,4,0)</f>
        <v>dia</v>
      </c>
      <c r="E108" s="782">
        <f ca="1">VLOOKUP(A108,COTAÇÕES!B:N,5,0)</f>
        <v>1880.18</v>
      </c>
      <c r="F108" s="394"/>
    </row>
    <row r="109" spans="1:6" s="389" customFormat="1" ht="24.95" customHeight="1">
      <c r="A109" s="781" t="s">
        <v>34571</v>
      </c>
      <c r="B109" s="392" t="s">
        <v>43499</v>
      </c>
      <c r="C109" s="393" t="str">
        <f ca="1">VLOOKUP(A109,COTAÇÕES!B:N,3,0)</f>
        <v>LOCAÇÃO 6 TORRES GABARITO VÃO 8 M</v>
      </c>
      <c r="D109" s="392" t="str">
        <f ca="1">VLOOKUP(A109,COTAÇÕES!B:N,4,0)</f>
        <v>dia</v>
      </c>
      <c r="E109" s="782">
        <f ca="1">VLOOKUP(A109,COTAÇÕES!B:N,5,0)</f>
        <v>811.35</v>
      </c>
      <c r="F109" s="394"/>
    </row>
    <row r="110" spans="1:6" s="389" customFormat="1" ht="24.95" customHeight="1">
      <c r="A110" s="781" t="s">
        <v>34572</v>
      </c>
      <c r="B110" s="392" t="s">
        <v>43499</v>
      </c>
      <c r="C110" s="393" t="str">
        <f ca="1">VLOOKUP(A110,COTAÇÕES!B:N,3,0)</f>
        <v>LOCAÇÃO ESCORAMENTO TRAVESSA</v>
      </c>
      <c r="D110" s="392" t="str">
        <f ca="1">VLOOKUP(A110,COTAÇÕES!B:N,4,0)</f>
        <v>M3/dia</v>
      </c>
      <c r="E110" s="782">
        <f ca="1">VLOOKUP(A110,COTAÇÕES!B:N,5,0)</f>
        <v>1.6728562217923919</v>
      </c>
      <c r="F110" s="394"/>
    </row>
    <row r="111" spans="1:6" s="389" customFormat="1" ht="24.95" customHeight="1">
      <c r="A111" s="781" t="s">
        <v>34573</v>
      </c>
      <c r="B111" s="392" t="s">
        <v>43499</v>
      </c>
      <c r="C111" s="393" t="str">
        <f ca="1">VLOOKUP(A111,COTAÇÕES!B:N,3,0)</f>
        <v>LOCAÇÃO ESCORAMENTO LONGARINA</v>
      </c>
      <c r="D111" s="392" t="str">
        <f ca="1">VLOOKUP(A111,COTAÇÕES!B:N,4,0)</f>
        <v>M3/dia</v>
      </c>
      <c r="E111" s="782">
        <f ca="1">VLOOKUP(A111,COTAÇÕES!B:N,5,0)</f>
        <v>1.7834666666666665</v>
      </c>
      <c r="F111" s="394"/>
    </row>
    <row r="112" spans="1:6" s="389" customFormat="1" ht="24.95" customHeight="1">
      <c r="A112" s="781" t="s">
        <v>34574</v>
      </c>
      <c r="B112" s="392" t="s">
        <v>43499</v>
      </c>
      <c r="C112" s="393" t="str">
        <f ca="1">VLOOKUP(A112,COTAÇÕES!B:N,3,0)</f>
        <v>LOCAÇÃO DE TRELIÇA PASSARELA C = 36,00 M E L = 1,50 SEM MADEIRAMENTO DE PISO</v>
      </c>
      <c r="D112" s="392" t="str">
        <f ca="1">VLOOKUP(A112,COTAÇÕES!B:N,4,0)</f>
        <v>dia</v>
      </c>
      <c r="E112" s="782">
        <f ca="1">VLOOKUP(A112,COTAÇÕES!B:N,5,0)</f>
        <v>447.13</v>
      </c>
      <c r="F112" s="394"/>
    </row>
    <row r="113" spans="1:6" s="389" customFormat="1" ht="24.95" customHeight="1">
      <c r="A113" s="781" t="s">
        <v>34575</v>
      </c>
      <c r="B113" s="392" t="s">
        <v>43499</v>
      </c>
      <c r="C113" s="393" t="str">
        <f ca="1">VLOOKUP(A113,COTAÇÕES!B:N,3,0)</f>
        <v>LOCAÇÃO DE TRELIÇA PASSARELA C =18,00 M E L = 1,50 SEM MADEIRAMENTO DE PISO</v>
      </c>
      <c r="D113" s="392" t="str">
        <f ca="1">VLOOKUP(A113,COTAÇÕES!B:N,4,0)</f>
        <v>dia</v>
      </c>
      <c r="E113" s="782">
        <f ca="1">VLOOKUP(A113,COTAÇÕES!B:N,5,0)</f>
        <v>223.56</v>
      </c>
      <c r="F113" s="394"/>
    </row>
    <row r="114" spans="1:6" s="389" customFormat="1" ht="24.95" customHeight="1">
      <c r="A114" s="781" t="s">
        <v>34576</v>
      </c>
      <c r="B114" s="392" t="s">
        <v>43499</v>
      </c>
      <c r="C114" s="393" t="str">
        <f ca="1">VLOOKUP(A114,COTAÇÕES!B:N,3,0)</f>
        <v>LOCAÇÃO DE TORRES PARA APOIO DAS PASSARELAS, CONJUNTO 4 TORRES, H = 8,00 M</v>
      </c>
      <c r="D114" s="392" t="str">
        <f ca="1">VLOOKUP(A114,COTAÇÕES!B:N,4,0)</f>
        <v>dia</v>
      </c>
      <c r="E114" s="782">
        <f ca="1">VLOOKUP(A114,COTAÇÕES!B:N,5,0)</f>
        <v>413.46</v>
      </c>
      <c r="F114" s="394"/>
    </row>
    <row r="115" spans="1:6" s="389" customFormat="1" ht="24.95" customHeight="1">
      <c r="A115" s="781" t="s">
        <v>34577</v>
      </c>
      <c r="B115" s="392" t="s">
        <v>43499</v>
      </c>
      <c r="C115" s="393" t="str">
        <f ca="1">VLOOKUP(A115,COTAÇÕES!B:N,3,0)</f>
        <v>LOCAÇÃO DE 4 ESCADAS MODULADAS PARA AS PASSARELAS</v>
      </c>
      <c r="D115" s="392" t="str">
        <f ca="1">VLOOKUP(A115,COTAÇÕES!B:N,4,0)</f>
        <v>dia</v>
      </c>
      <c r="E115" s="782">
        <f ca="1">VLOOKUP(A115,COTAÇÕES!B:N,5,0)</f>
        <v>412.29</v>
      </c>
      <c r="F115" s="394"/>
    </row>
    <row r="116" spans="1:6" s="389" customFormat="1" ht="24.95" customHeight="1">
      <c r="A116" s="781" t="s">
        <v>34582</v>
      </c>
      <c r="B116" s="392" t="s">
        <v>43499</v>
      </c>
      <c r="C116" s="393" t="str">
        <f ca="1">VLOOKUP(A116,COTAÇÕES!B:N,3,0)</f>
        <v>LOCAÇÃO DE SISTEMA DE RAMPAS PARA LIGAÇÃO ENTRE AS PASSARELAS C =25,00 M E L = 1,50 M</v>
      </c>
      <c r="D116" s="392" t="str">
        <f ca="1">VLOOKUP(A116,COTAÇÕES!B:N,4,0)</f>
        <v>dia</v>
      </c>
      <c r="E116" s="782">
        <f ca="1">VLOOKUP(A116,COTAÇÕES!B:N,5,0)</f>
        <v>104.93</v>
      </c>
      <c r="F116" s="394"/>
    </row>
    <row r="117" spans="1:6" s="389" customFormat="1" ht="24.95" customHeight="1">
      <c r="A117" s="781" t="s">
        <v>34583</v>
      </c>
      <c r="B117" s="392" t="s">
        <v>43499</v>
      </c>
      <c r="C117" s="393" t="e">
        <f ca="1">VLOOKUP(A117,COTAÇÕES!B:N,3,0)</f>
        <v>#N/A</v>
      </c>
      <c r="D117" s="392" t="e">
        <f ca="1">VLOOKUP(A117,COTAÇÕES!B:N,4,0)</f>
        <v>#N/A</v>
      </c>
      <c r="E117" s="782" t="e">
        <f ca="1">VLOOKUP(A117,COTAÇÕES!B:N,5,0)</f>
        <v>#N/A</v>
      </c>
      <c r="F117" s="394"/>
    </row>
    <row r="118" spans="1:6" s="389" customFormat="1" ht="24.95" customHeight="1">
      <c r="A118" s="1296"/>
      <c r="B118" s="1296"/>
      <c r="C118" s="1297"/>
      <c r="D118" s="1296"/>
      <c r="E118" s="1299"/>
      <c r="F118" s="394"/>
    </row>
    <row r="119" spans="1:6" s="389" customFormat="1" ht="24.95" customHeight="1">
      <c r="A119" s="1296"/>
      <c r="B119" s="1296"/>
      <c r="C119" s="1297"/>
      <c r="D119" s="1296"/>
      <c r="E119" s="1299"/>
      <c r="F119" s="394"/>
    </row>
    <row r="120" spans="1:6">
      <c r="F120" s="394"/>
    </row>
    <row r="121" spans="1:6" ht="15.75" thickBot="1">
      <c r="D121" s="295"/>
      <c r="F121" s="394"/>
    </row>
    <row r="122" spans="1:6" ht="15.75" thickBot="1">
      <c r="D122" s="295"/>
      <c r="E122" s="662" t="s">
        <v>20785</v>
      </c>
      <c r="F122" s="394"/>
    </row>
    <row r="123" spans="1:6" ht="12" customHeight="1">
      <c r="A123" s="531" t="s">
        <v>12840</v>
      </c>
      <c r="B123" s="532"/>
      <c r="C123" s="1309" t="s">
        <v>12841</v>
      </c>
      <c r="D123" s="1254"/>
      <c r="E123" s="663" t="s">
        <v>12842</v>
      </c>
      <c r="F123" s="394"/>
    </row>
    <row r="124" spans="1:6" ht="15.75" thickBot="1">
      <c r="A124" s="538"/>
      <c r="B124" s="533"/>
      <c r="C124" s="1310" t="s">
        <v>44382</v>
      </c>
      <c r="D124" s="533"/>
      <c r="E124" s="664">
        <v>45839</v>
      </c>
      <c r="F124" s="394"/>
    </row>
    <row r="125" spans="1:6" ht="15.75" thickBot="1">
      <c r="A125" s="534" t="s">
        <v>2</v>
      </c>
      <c r="B125" s="535" t="s">
        <v>17049</v>
      </c>
      <c r="C125" s="1311" t="s">
        <v>9236</v>
      </c>
      <c r="D125" s="535" t="s">
        <v>9237</v>
      </c>
      <c r="E125" s="665" t="s">
        <v>9238</v>
      </c>
      <c r="F125" s="389"/>
    </row>
    <row r="126" spans="1:6">
      <c r="A126" s="1177">
        <v>307731</v>
      </c>
      <c r="B126" s="511" t="s">
        <v>9305</v>
      </c>
      <c r="C126" s="1178" t="s">
        <v>44387</v>
      </c>
      <c r="D126" s="511" t="s">
        <v>12839</v>
      </c>
      <c r="E126" s="1179">
        <v>150.12</v>
      </c>
      <c r="F126" s="394"/>
    </row>
    <row r="127" spans="1:6">
      <c r="A127" s="1180">
        <v>307732</v>
      </c>
      <c r="B127" s="501" t="s">
        <v>9305</v>
      </c>
      <c r="C127" s="502" t="s">
        <v>34709</v>
      </c>
      <c r="D127" s="501" t="s">
        <v>44388</v>
      </c>
      <c r="E127" s="666">
        <v>124.93</v>
      </c>
      <c r="F127" s="394"/>
    </row>
    <row r="128" spans="1:6">
      <c r="A128" s="1180">
        <v>308308</v>
      </c>
      <c r="B128" s="501" t="s">
        <v>9305</v>
      </c>
      <c r="C128" s="502" t="s">
        <v>34710</v>
      </c>
      <c r="D128" s="501" t="s">
        <v>28</v>
      </c>
      <c r="E128" s="666">
        <v>5208.9399999999996</v>
      </c>
      <c r="F128" s="394"/>
    </row>
    <row r="129" spans="1:6">
      <c r="A129" s="1180">
        <v>308313</v>
      </c>
      <c r="B129" s="501" t="s">
        <v>9305</v>
      </c>
      <c r="C129" s="502" t="s">
        <v>34711</v>
      </c>
      <c r="D129" s="501" t="s">
        <v>28</v>
      </c>
      <c r="E129" s="666">
        <v>32060.18</v>
      </c>
      <c r="F129" s="394"/>
    </row>
    <row r="130" spans="1:6">
      <c r="A130" s="1180">
        <v>308309</v>
      </c>
      <c r="B130" s="501" t="s">
        <v>9305</v>
      </c>
      <c r="C130" s="502" t="s">
        <v>34712</v>
      </c>
      <c r="D130" s="501" t="s">
        <v>28</v>
      </c>
      <c r="E130" s="666">
        <v>8634.0499999999993</v>
      </c>
      <c r="F130" s="394"/>
    </row>
    <row r="131" spans="1:6">
      <c r="A131" s="1180">
        <v>308310</v>
      </c>
      <c r="B131" s="501" t="s">
        <v>9305</v>
      </c>
      <c r="C131" s="502" t="s">
        <v>34713</v>
      </c>
      <c r="D131" s="501" t="s">
        <v>28</v>
      </c>
      <c r="E131" s="666">
        <v>11540.09</v>
      </c>
      <c r="F131" s="394"/>
    </row>
    <row r="132" spans="1:6">
      <c r="A132" s="1180">
        <v>308311</v>
      </c>
      <c r="B132" s="501" t="s">
        <v>9305</v>
      </c>
      <c r="C132" s="502" t="s">
        <v>34714</v>
      </c>
      <c r="D132" s="501" t="s">
        <v>28</v>
      </c>
      <c r="E132" s="666">
        <v>16369.55</v>
      </c>
      <c r="F132" s="394"/>
    </row>
    <row r="133" spans="1:6">
      <c r="A133" s="1180">
        <v>308312</v>
      </c>
      <c r="B133" s="501" t="s">
        <v>9305</v>
      </c>
      <c r="C133" s="502" t="s">
        <v>34715</v>
      </c>
      <c r="D133" s="501" t="s">
        <v>28</v>
      </c>
      <c r="E133" s="666">
        <v>22859.75</v>
      </c>
      <c r="F133" s="394"/>
    </row>
    <row r="134" spans="1:6">
      <c r="A134" s="1180">
        <v>308307</v>
      </c>
      <c r="B134" s="501" t="s">
        <v>9305</v>
      </c>
      <c r="C134" s="502" t="s">
        <v>34716</v>
      </c>
      <c r="D134" s="501" t="s">
        <v>28</v>
      </c>
      <c r="E134" s="666">
        <v>3103.37</v>
      </c>
      <c r="F134" s="394"/>
    </row>
    <row r="135" spans="1:6">
      <c r="A135" s="1180">
        <v>308322</v>
      </c>
      <c r="B135" s="501" t="s">
        <v>9305</v>
      </c>
      <c r="C135" s="502" t="s">
        <v>34717</v>
      </c>
      <c r="D135" s="501" t="s">
        <v>28</v>
      </c>
      <c r="E135" s="666">
        <v>4910.8599999999997</v>
      </c>
      <c r="F135" s="394"/>
    </row>
    <row r="136" spans="1:6">
      <c r="A136" s="1180">
        <v>308327</v>
      </c>
      <c r="B136" s="501" t="s">
        <v>9305</v>
      </c>
      <c r="C136" s="502" t="s">
        <v>34718</v>
      </c>
      <c r="D136" s="501" t="s">
        <v>28</v>
      </c>
      <c r="E136" s="666">
        <v>29569.3</v>
      </c>
      <c r="F136" s="394"/>
    </row>
    <row r="137" spans="1:6">
      <c r="A137" s="1180">
        <v>308323</v>
      </c>
      <c r="B137" s="501" t="s">
        <v>9305</v>
      </c>
      <c r="C137" s="502" t="s">
        <v>34719</v>
      </c>
      <c r="D137" s="501" t="s">
        <v>28</v>
      </c>
      <c r="E137" s="666">
        <v>7724.89</v>
      </c>
      <c r="F137" s="394"/>
    </row>
    <row r="138" spans="1:6">
      <c r="A138" s="1180">
        <v>308324</v>
      </c>
      <c r="B138" s="501" t="s">
        <v>9305</v>
      </c>
      <c r="C138" s="502" t="s">
        <v>34720</v>
      </c>
      <c r="D138" s="501" t="s">
        <v>28</v>
      </c>
      <c r="E138" s="666">
        <v>11297.87</v>
      </c>
      <c r="F138" s="394"/>
    </row>
    <row r="139" spans="1:6">
      <c r="A139" s="1180">
        <v>308325</v>
      </c>
      <c r="B139" s="501" t="s">
        <v>9305</v>
      </c>
      <c r="C139" s="502" t="s">
        <v>34721</v>
      </c>
      <c r="D139" s="501" t="s">
        <v>28</v>
      </c>
      <c r="E139" s="666">
        <v>15910.69</v>
      </c>
      <c r="F139" s="394"/>
    </row>
    <row r="140" spans="1:6">
      <c r="A140" s="1180">
        <v>308326</v>
      </c>
      <c r="B140" s="501" t="s">
        <v>9305</v>
      </c>
      <c r="C140" s="502" t="s">
        <v>34722</v>
      </c>
      <c r="D140" s="501" t="s">
        <v>28</v>
      </c>
      <c r="E140" s="666">
        <v>22009.46</v>
      </c>
      <c r="F140" s="394"/>
    </row>
    <row r="141" spans="1:6">
      <c r="A141" s="1180">
        <v>308321</v>
      </c>
      <c r="B141" s="501" t="s">
        <v>9305</v>
      </c>
      <c r="C141" s="502" t="s">
        <v>34723</v>
      </c>
      <c r="D141" s="501" t="s">
        <v>28</v>
      </c>
      <c r="E141" s="666">
        <v>4807.95</v>
      </c>
      <c r="F141" s="394"/>
    </row>
    <row r="142" spans="1:6">
      <c r="A142" s="1180">
        <v>308315</v>
      </c>
      <c r="B142" s="501" t="s">
        <v>9305</v>
      </c>
      <c r="C142" s="502" t="s">
        <v>34724</v>
      </c>
      <c r="D142" s="501" t="s">
        <v>28</v>
      </c>
      <c r="E142" s="666">
        <v>6406.1</v>
      </c>
      <c r="F142" s="394"/>
    </row>
    <row r="143" spans="1:6">
      <c r="A143" s="1180">
        <v>308320</v>
      </c>
      <c r="B143" s="501" t="s">
        <v>9305</v>
      </c>
      <c r="C143" s="502" t="s">
        <v>34725</v>
      </c>
      <c r="D143" s="501" t="s">
        <v>28</v>
      </c>
      <c r="E143" s="666">
        <v>46941.440000000002</v>
      </c>
      <c r="F143" s="394"/>
    </row>
    <row r="144" spans="1:6">
      <c r="A144" s="1180">
        <v>308316</v>
      </c>
      <c r="B144" s="501" t="s">
        <v>9305</v>
      </c>
      <c r="C144" s="502" t="s">
        <v>34726</v>
      </c>
      <c r="D144" s="501" t="s">
        <v>28</v>
      </c>
      <c r="E144" s="666">
        <v>9209.6200000000008</v>
      </c>
      <c r="F144" s="394"/>
    </row>
    <row r="145" spans="1:6">
      <c r="A145" s="1180">
        <v>308317</v>
      </c>
      <c r="B145" s="501" t="s">
        <v>9305</v>
      </c>
      <c r="C145" s="502" t="s">
        <v>34727</v>
      </c>
      <c r="D145" s="501" t="s">
        <v>28</v>
      </c>
      <c r="E145" s="666">
        <v>18283.64</v>
      </c>
      <c r="F145" s="394"/>
    </row>
    <row r="146" spans="1:6">
      <c r="A146" s="1180">
        <v>308318</v>
      </c>
      <c r="B146" s="501" t="s">
        <v>9305</v>
      </c>
      <c r="C146" s="502" t="s">
        <v>34728</v>
      </c>
      <c r="D146" s="501" t="s">
        <v>28</v>
      </c>
      <c r="E146" s="666">
        <v>24125.62</v>
      </c>
      <c r="F146" s="394"/>
    </row>
    <row r="147" spans="1:6">
      <c r="A147" s="1180">
        <v>308319</v>
      </c>
      <c r="B147" s="501" t="s">
        <v>9305</v>
      </c>
      <c r="C147" s="502" t="s">
        <v>34729</v>
      </c>
      <c r="D147" s="501" t="s">
        <v>28</v>
      </c>
      <c r="E147" s="666">
        <v>25632.69</v>
      </c>
      <c r="F147" s="394"/>
    </row>
    <row r="148" spans="1:6">
      <c r="A148" s="1180">
        <v>308314</v>
      </c>
      <c r="B148" s="501" t="s">
        <v>9305</v>
      </c>
      <c r="C148" s="502" t="s">
        <v>34730</v>
      </c>
      <c r="D148" s="501" t="s">
        <v>28</v>
      </c>
      <c r="E148" s="666">
        <v>4836.96</v>
      </c>
      <c r="F148" s="394"/>
    </row>
    <row r="149" spans="1:6">
      <c r="A149" s="1180">
        <v>308250</v>
      </c>
      <c r="B149" s="501" t="s">
        <v>9305</v>
      </c>
      <c r="C149" s="502" t="s">
        <v>34731</v>
      </c>
      <c r="D149" s="501" t="s">
        <v>28</v>
      </c>
      <c r="E149" s="666">
        <v>7653.04</v>
      </c>
      <c r="F149" s="394"/>
    </row>
    <row r="150" spans="1:6">
      <c r="A150" s="1180">
        <v>308251</v>
      </c>
      <c r="B150" s="501" t="s">
        <v>9305</v>
      </c>
      <c r="C150" s="502" t="s">
        <v>34732</v>
      </c>
      <c r="D150" s="501" t="s">
        <v>28</v>
      </c>
      <c r="E150" s="666">
        <v>11965.37</v>
      </c>
      <c r="F150" s="394"/>
    </row>
    <row r="151" spans="1:6">
      <c r="A151" s="1180">
        <v>308268</v>
      </c>
      <c r="B151" s="501" t="s">
        <v>9305</v>
      </c>
      <c r="C151" s="502" t="s">
        <v>34733</v>
      </c>
      <c r="D151" s="501" t="s">
        <v>28</v>
      </c>
      <c r="E151" s="666">
        <v>77967.179999999993</v>
      </c>
      <c r="F151" s="394"/>
    </row>
    <row r="152" spans="1:6">
      <c r="A152" s="1180">
        <v>308252</v>
      </c>
      <c r="B152" s="501" t="s">
        <v>9305</v>
      </c>
      <c r="C152" s="502" t="s">
        <v>34734</v>
      </c>
      <c r="D152" s="501" t="s">
        <v>28</v>
      </c>
      <c r="E152" s="666">
        <v>13801.54</v>
      </c>
      <c r="F152" s="394"/>
    </row>
    <row r="153" spans="1:6">
      <c r="A153" s="1180">
        <v>308253</v>
      </c>
      <c r="B153" s="501" t="s">
        <v>9305</v>
      </c>
      <c r="C153" s="502" t="s">
        <v>34735</v>
      </c>
      <c r="D153" s="501" t="s">
        <v>28</v>
      </c>
      <c r="E153" s="666">
        <v>16669.599999999999</v>
      </c>
      <c r="F153" s="394"/>
    </row>
    <row r="154" spans="1:6">
      <c r="A154" s="1180">
        <v>308254</v>
      </c>
      <c r="B154" s="501" t="s">
        <v>9305</v>
      </c>
      <c r="C154" s="502" t="s">
        <v>34736</v>
      </c>
      <c r="D154" s="501" t="s">
        <v>28</v>
      </c>
      <c r="E154" s="666">
        <v>19894.05</v>
      </c>
      <c r="F154" s="394"/>
    </row>
    <row r="155" spans="1:6">
      <c r="A155" s="1180">
        <v>308255</v>
      </c>
      <c r="B155" s="501" t="s">
        <v>9305</v>
      </c>
      <c r="C155" s="502" t="s">
        <v>34737</v>
      </c>
      <c r="D155" s="501" t="s">
        <v>28</v>
      </c>
      <c r="E155" s="666">
        <v>22986.33</v>
      </c>
      <c r="F155" s="394"/>
    </row>
    <row r="156" spans="1:6">
      <c r="A156" s="1180">
        <v>308256</v>
      </c>
      <c r="B156" s="501" t="s">
        <v>9305</v>
      </c>
      <c r="C156" s="502" t="s">
        <v>34738</v>
      </c>
      <c r="D156" s="501" t="s">
        <v>28</v>
      </c>
      <c r="E156" s="666">
        <v>31096.31</v>
      </c>
      <c r="F156" s="394"/>
    </row>
    <row r="157" spans="1:6">
      <c r="A157" s="1180">
        <v>308257</v>
      </c>
      <c r="B157" s="501" t="s">
        <v>9305</v>
      </c>
      <c r="C157" s="502" t="s">
        <v>34739</v>
      </c>
      <c r="D157" s="501" t="s">
        <v>28</v>
      </c>
      <c r="E157" s="666">
        <v>33157.31</v>
      </c>
      <c r="F157" s="394"/>
    </row>
    <row r="158" spans="1:6">
      <c r="A158" s="1180">
        <v>308258</v>
      </c>
      <c r="B158" s="501" t="s">
        <v>9305</v>
      </c>
      <c r="C158" s="502" t="s">
        <v>34740</v>
      </c>
      <c r="D158" s="501" t="s">
        <v>28</v>
      </c>
      <c r="E158" s="666">
        <v>36961.18</v>
      </c>
      <c r="F158" s="394"/>
    </row>
    <row r="159" spans="1:6">
      <c r="A159" s="1180">
        <v>308259</v>
      </c>
      <c r="B159" s="501" t="s">
        <v>9305</v>
      </c>
      <c r="C159" s="502" t="s">
        <v>34741</v>
      </c>
      <c r="D159" s="501" t="s">
        <v>28</v>
      </c>
      <c r="E159" s="666">
        <v>39391.58</v>
      </c>
      <c r="F159" s="394"/>
    </row>
    <row r="160" spans="1:6">
      <c r="A160" s="1180">
        <v>308260</v>
      </c>
      <c r="B160" s="501" t="s">
        <v>9305</v>
      </c>
      <c r="C160" s="502" t="s">
        <v>34742</v>
      </c>
      <c r="D160" s="501" t="s">
        <v>28</v>
      </c>
      <c r="E160" s="666">
        <v>44367.63</v>
      </c>
      <c r="F160" s="394"/>
    </row>
    <row r="161" spans="1:6">
      <c r="A161" s="1180">
        <v>308261</v>
      </c>
      <c r="B161" s="501" t="s">
        <v>9305</v>
      </c>
      <c r="C161" s="502" t="s">
        <v>34743</v>
      </c>
      <c r="D161" s="501" t="s">
        <v>28</v>
      </c>
      <c r="E161" s="666">
        <v>47909.63</v>
      </c>
      <c r="F161" s="394"/>
    </row>
    <row r="162" spans="1:6">
      <c r="A162" s="1180">
        <v>308262</v>
      </c>
      <c r="B162" s="501" t="s">
        <v>9305</v>
      </c>
      <c r="C162" s="502" t="s">
        <v>34744</v>
      </c>
      <c r="D162" s="501" t="s">
        <v>28</v>
      </c>
      <c r="E162" s="666">
        <v>56818.080000000002</v>
      </c>
      <c r="F162" s="394"/>
    </row>
    <row r="163" spans="1:6">
      <c r="A163" s="1180">
        <v>308263</v>
      </c>
      <c r="B163" s="501" t="s">
        <v>9305</v>
      </c>
      <c r="C163" s="502" t="s">
        <v>34745</v>
      </c>
      <c r="D163" s="501" t="s">
        <v>28</v>
      </c>
      <c r="E163" s="666">
        <v>56341.51</v>
      </c>
      <c r="F163" s="394"/>
    </row>
    <row r="164" spans="1:6">
      <c r="A164" s="1180">
        <v>308264</v>
      </c>
      <c r="B164" s="501" t="s">
        <v>9305</v>
      </c>
      <c r="C164" s="502" t="s">
        <v>34746</v>
      </c>
      <c r="D164" s="501" t="s">
        <v>28</v>
      </c>
      <c r="E164" s="666">
        <v>57758.47</v>
      </c>
      <c r="F164" s="394"/>
    </row>
    <row r="165" spans="1:6">
      <c r="A165" s="1180">
        <v>308265</v>
      </c>
      <c r="B165" s="501" t="s">
        <v>9305</v>
      </c>
      <c r="C165" s="502" t="s">
        <v>34747</v>
      </c>
      <c r="D165" s="501" t="s">
        <v>28</v>
      </c>
      <c r="E165" s="666">
        <v>59478.68</v>
      </c>
      <c r="F165" s="394"/>
    </row>
    <row r="166" spans="1:6">
      <c r="A166" s="1180">
        <v>308266</v>
      </c>
      <c r="B166" s="501" t="s">
        <v>9305</v>
      </c>
      <c r="C166" s="502" t="s">
        <v>34748</v>
      </c>
      <c r="D166" s="501" t="s">
        <v>28</v>
      </c>
      <c r="E166" s="666">
        <v>69981.31</v>
      </c>
      <c r="F166" s="394"/>
    </row>
    <row r="167" spans="1:6">
      <c r="A167" s="1180">
        <v>308267</v>
      </c>
      <c r="B167" s="501" t="s">
        <v>9305</v>
      </c>
      <c r="C167" s="502" t="s">
        <v>34749</v>
      </c>
      <c r="D167" s="501" t="s">
        <v>28</v>
      </c>
      <c r="E167" s="666">
        <v>74245.69</v>
      </c>
      <c r="F167" s="394"/>
    </row>
    <row r="168" spans="1:6">
      <c r="A168" s="1180">
        <v>308288</v>
      </c>
      <c r="B168" s="501" t="s">
        <v>9305</v>
      </c>
      <c r="C168" s="502" t="s">
        <v>34750</v>
      </c>
      <c r="D168" s="501" t="s">
        <v>28</v>
      </c>
      <c r="E168" s="666">
        <v>8576.2000000000007</v>
      </c>
      <c r="F168" s="394"/>
    </row>
    <row r="169" spans="1:6">
      <c r="A169" s="1180">
        <v>308289</v>
      </c>
      <c r="B169" s="501" t="s">
        <v>9305</v>
      </c>
      <c r="C169" s="502" t="s">
        <v>34751</v>
      </c>
      <c r="D169" s="501" t="s">
        <v>28</v>
      </c>
      <c r="E169" s="666">
        <v>11899.72</v>
      </c>
      <c r="F169" s="394"/>
    </row>
    <row r="170" spans="1:6">
      <c r="A170" s="1180">
        <v>308306</v>
      </c>
      <c r="B170" s="501" t="s">
        <v>9305</v>
      </c>
      <c r="C170" s="502" t="s">
        <v>34752</v>
      </c>
      <c r="D170" s="501" t="s">
        <v>28</v>
      </c>
      <c r="E170" s="666">
        <v>74250.600000000006</v>
      </c>
      <c r="F170" s="394"/>
    </row>
    <row r="171" spans="1:6">
      <c r="A171" s="1180">
        <v>308290</v>
      </c>
      <c r="B171" s="501" t="s">
        <v>9305</v>
      </c>
      <c r="C171" s="502" t="s">
        <v>34753</v>
      </c>
      <c r="D171" s="501" t="s">
        <v>28</v>
      </c>
      <c r="E171" s="666">
        <v>15602.21</v>
      </c>
      <c r="F171" s="394"/>
    </row>
    <row r="172" spans="1:6">
      <c r="A172" s="1180">
        <v>308291</v>
      </c>
      <c r="B172" s="501" t="s">
        <v>9305</v>
      </c>
      <c r="C172" s="502" t="s">
        <v>34754</v>
      </c>
      <c r="D172" s="501" t="s">
        <v>28</v>
      </c>
      <c r="E172" s="666">
        <v>18651.18</v>
      </c>
      <c r="F172" s="394"/>
    </row>
    <row r="173" spans="1:6">
      <c r="A173" s="1180">
        <v>308292</v>
      </c>
      <c r="B173" s="501" t="s">
        <v>9305</v>
      </c>
      <c r="C173" s="502" t="s">
        <v>34755</v>
      </c>
      <c r="D173" s="501" t="s">
        <v>28</v>
      </c>
      <c r="E173" s="666">
        <v>21532.07</v>
      </c>
      <c r="F173" s="394"/>
    </row>
    <row r="174" spans="1:6">
      <c r="A174" s="1180">
        <v>308293</v>
      </c>
      <c r="B174" s="501" t="s">
        <v>9305</v>
      </c>
      <c r="C174" s="502" t="s">
        <v>34756</v>
      </c>
      <c r="D174" s="501" t="s">
        <v>28</v>
      </c>
      <c r="E174" s="666">
        <v>24343.91</v>
      </c>
      <c r="F174" s="394"/>
    </row>
    <row r="175" spans="1:6">
      <c r="A175" s="1180">
        <v>308294</v>
      </c>
      <c r="B175" s="501" t="s">
        <v>9305</v>
      </c>
      <c r="C175" s="502" t="s">
        <v>34757</v>
      </c>
      <c r="D175" s="501" t="s">
        <v>28</v>
      </c>
      <c r="E175" s="666">
        <v>27600.58</v>
      </c>
      <c r="F175" s="394"/>
    </row>
    <row r="176" spans="1:6">
      <c r="A176" s="1180">
        <v>308295</v>
      </c>
      <c r="B176" s="501" t="s">
        <v>9305</v>
      </c>
      <c r="C176" s="502" t="s">
        <v>34758</v>
      </c>
      <c r="D176" s="501" t="s">
        <v>28</v>
      </c>
      <c r="E176" s="666">
        <v>31853.73</v>
      </c>
      <c r="F176" s="394"/>
    </row>
    <row r="177" spans="1:6">
      <c r="A177" s="1180">
        <v>308296</v>
      </c>
      <c r="B177" s="501" t="s">
        <v>9305</v>
      </c>
      <c r="C177" s="502" t="s">
        <v>34759</v>
      </c>
      <c r="D177" s="501" t="s">
        <v>28</v>
      </c>
      <c r="E177" s="666">
        <v>35453.480000000003</v>
      </c>
      <c r="F177" s="394"/>
    </row>
    <row r="178" spans="1:6">
      <c r="A178" s="1180">
        <v>308297</v>
      </c>
      <c r="B178" s="501" t="s">
        <v>9305</v>
      </c>
      <c r="C178" s="502" t="s">
        <v>34760</v>
      </c>
      <c r="D178" s="501" t="s">
        <v>28</v>
      </c>
      <c r="E178" s="666">
        <v>38332.239999999998</v>
      </c>
      <c r="F178" s="394"/>
    </row>
    <row r="179" spans="1:6">
      <c r="A179" s="1180">
        <v>308298</v>
      </c>
      <c r="B179" s="501" t="s">
        <v>9305</v>
      </c>
      <c r="C179" s="502" t="s">
        <v>34761</v>
      </c>
      <c r="D179" s="501" t="s">
        <v>28</v>
      </c>
      <c r="E179" s="666">
        <v>43427</v>
      </c>
      <c r="F179" s="394"/>
    </row>
    <row r="180" spans="1:6">
      <c r="A180" s="1180">
        <v>308299</v>
      </c>
      <c r="B180" s="501" t="s">
        <v>9305</v>
      </c>
      <c r="C180" s="502" t="s">
        <v>34762</v>
      </c>
      <c r="D180" s="501" t="s">
        <v>28</v>
      </c>
      <c r="E180" s="666">
        <v>46923.81</v>
      </c>
      <c r="F180" s="394"/>
    </row>
    <row r="181" spans="1:6">
      <c r="A181" s="1180">
        <v>308300</v>
      </c>
      <c r="B181" s="501" t="s">
        <v>9305</v>
      </c>
      <c r="C181" s="502" t="s">
        <v>34763</v>
      </c>
      <c r="D181" s="501" t="s">
        <v>28</v>
      </c>
      <c r="E181" s="666">
        <v>50510.35</v>
      </c>
      <c r="F181" s="394"/>
    </row>
    <row r="182" spans="1:6">
      <c r="A182" s="1180">
        <v>308301</v>
      </c>
      <c r="B182" s="501" t="s">
        <v>9305</v>
      </c>
      <c r="C182" s="502" t="s">
        <v>34764</v>
      </c>
      <c r="D182" s="501" t="s">
        <v>28</v>
      </c>
      <c r="E182" s="666">
        <v>54467.57</v>
      </c>
      <c r="F182" s="394"/>
    </row>
    <row r="183" spans="1:6">
      <c r="A183" s="1180">
        <v>308302</v>
      </c>
      <c r="B183" s="501" t="s">
        <v>9305</v>
      </c>
      <c r="C183" s="502" t="s">
        <v>34765</v>
      </c>
      <c r="D183" s="501" t="s">
        <v>28</v>
      </c>
      <c r="E183" s="666">
        <v>57933.66</v>
      </c>
      <c r="F183" s="394"/>
    </row>
    <row r="184" spans="1:6">
      <c r="A184" s="1180">
        <v>308303</v>
      </c>
      <c r="B184" s="501" t="s">
        <v>9305</v>
      </c>
      <c r="C184" s="502" t="s">
        <v>34766</v>
      </c>
      <c r="D184" s="501" t="s">
        <v>28</v>
      </c>
      <c r="E184" s="666">
        <v>63087.46</v>
      </c>
      <c r="F184" s="394"/>
    </row>
    <row r="185" spans="1:6">
      <c r="A185" s="1180">
        <v>308304</v>
      </c>
      <c r="B185" s="501" t="s">
        <v>9305</v>
      </c>
      <c r="C185" s="502" t="s">
        <v>34767</v>
      </c>
      <c r="D185" s="501" t="s">
        <v>28</v>
      </c>
      <c r="E185" s="666">
        <v>66680.679999999993</v>
      </c>
      <c r="F185" s="394"/>
    </row>
    <row r="186" spans="1:6">
      <c r="A186" s="1180">
        <v>308305</v>
      </c>
      <c r="B186" s="501" t="s">
        <v>9305</v>
      </c>
      <c r="C186" s="502" t="s">
        <v>34768</v>
      </c>
      <c r="D186" s="501" t="s">
        <v>28</v>
      </c>
      <c r="E186" s="666">
        <v>70730.34</v>
      </c>
      <c r="F186" s="394"/>
    </row>
    <row r="187" spans="1:6">
      <c r="A187" s="1180">
        <v>308269</v>
      </c>
      <c r="B187" s="501" t="s">
        <v>9305</v>
      </c>
      <c r="C187" s="502" t="s">
        <v>34769</v>
      </c>
      <c r="D187" s="501" t="s">
        <v>28</v>
      </c>
      <c r="E187" s="666">
        <v>11404.89</v>
      </c>
      <c r="F187" s="394"/>
    </row>
    <row r="188" spans="1:6">
      <c r="A188" s="1180">
        <v>308270</v>
      </c>
      <c r="B188" s="501" t="s">
        <v>9305</v>
      </c>
      <c r="C188" s="502" t="s">
        <v>34770</v>
      </c>
      <c r="D188" s="501" t="s">
        <v>28</v>
      </c>
      <c r="E188" s="666">
        <v>15499.75</v>
      </c>
      <c r="F188" s="394"/>
    </row>
    <row r="189" spans="1:6">
      <c r="A189" s="1180">
        <v>308287</v>
      </c>
      <c r="B189" s="501" t="s">
        <v>9305</v>
      </c>
      <c r="C189" s="502" t="s">
        <v>34771</v>
      </c>
      <c r="D189" s="501" t="s">
        <v>28</v>
      </c>
      <c r="E189" s="666">
        <v>84819.13</v>
      </c>
      <c r="F189" s="394"/>
    </row>
    <row r="190" spans="1:6">
      <c r="A190" s="1180">
        <v>308271</v>
      </c>
      <c r="B190" s="501" t="s">
        <v>9305</v>
      </c>
      <c r="C190" s="502" t="s">
        <v>34772</v>
      </c>
      <c r="D190" s="501" t="s">
        <v>28</v>
      </c>
      <c r="E190" s="666">
        <v>18869.71</v>
      </c>
      <c r="F190" s="394"/>
    </row>
    <row r="191" spans="1:6">
      <c r="A191" s="1180">
        <v>308272</v>
      </c>
      <c r="B191" s="501" t="s">
        <v>9305</v>
      </c>
      <c r="C191" s="502" t="s">
        <v>34773</v>
      </c>
      <c r="D191" s="501" t="s">
        <v>28</v>
      </c>
      <c r="E191" s="666">
        <v>22386.46</v>
      </c>
      <c r="F191" s="394"/>
    </row>
    <row r="192" spans="1:6">
      <c r="A192" s="1180">
        <v>308273</v>
      </c>
      <c r="B192" s="501" t="s">
        <v>9305</v>
      </c>
      <c r="C192" s="502" t="s">
        <v>34774</v>
      </c>
      <c r="D192" s="501" t="s">
        <v>28</v>
      </c>
      <c r="E192" s="666">
        <v>25600.04</v>
      </c>
      <c r="F192" s="394"/>
    </row>
    <row r="193" spans="1:6">
      <c r="A193" s="1180">
        <v>308274</v>
      </c>
      <c r="B193" s="501" t="s">
        <v>9305</v>
      </c>
      <c r="C193" s="502" t="s">
        <v>34775</v>
      </c>
      <c r="D193" s="501" t="s">
        <v>28</v>
      </c>
      <c r="E193" s="666">
        <v>29668.78</v>
      </c>
      <c r="F193" s="394"/>
    </row>
    <row r="194" spans="1:6">
      <c r="A194" s="1180">
        <v>308275</v>
      </c>
      <c r="B194" s="501" t="s">
        <v>9305</v>
      </c>
      <c r="C194" s="502" t="s">
        <v>34776</v>
      </c>
      <c r="D194" s="501" t="s">
        <v>28</v>
      </c>
      <c r="E194" s="666">
        <v>33212.769999999997</v>
      </c>
      <c r="F194" s="394"/>
    </row>
    <row r="195" spans="1:6">
      <c r="A195" s="1180">
        <v>308276</v>
      </c>
      <c r="B195" s="501" t="s">
        <v>9305</v>
      </c>
      <c r="C195" s="502" t="s">
        <v>34777</v>
      </c>
      <c r="D195" s="501" t="s">
        <v>28</v>
      </c>
      <c r="E195" s="666">
        <v>38041.279999999999</v>
      </c>
      <c r="F195" s="394"/>
    </row>
    <row r="196" spans="1:6">
      <c r="A196" s="1180">
        <v>308277</v>
      </c>
      <c r="B196" s="501" t="s">
        <v>9305</v>
      </c>
      <c r="C196" s="502" t="s">
        <v>34778</v>
      </c>
      <c r="D196" s="501" t="s">
        <v>28</v>
      </c>
      <c r="E196" s="666">
        <v>43437.279999999999</v>
      </c>
      <c r="F196" s="394"/>
    </row>
    <row r="197" spans="1:6">
      <c r="A197" s="1180">
        <v>308278</v>
      </c>
      <c r="B197" s="501" t="s">
        <v>9305</v>
      </c>
      <c r="C197" s="502" t="s">
        <v>34779</v>
      </c>
      <c r="D197" s="501" t="s">
        <v>28</v>
      </c>
      <c r="E197" s="666">
        <v>45557.37</v>
      </c>
      <c r="F197" s="394"/>
    </row>
    <row r="198" spans="1:6">
      <c r="A198" s="1180">
        <v>308279</v>
      </c>
      <c r="B198" s="501" t="s">
        <v>9305</v>
      </c>
      <c r="C198" s="502" t="s">
        <v>34780</v>
      </c>
      <c r="D198" s="501" t="s">
        <v>28</v>
      </c>
      <c r="E198" s="666">
        <v>50900.5</v>
      </c>
      <c r="F198" s="394"/>
    </row>
    <row r="199" spans="1:6">
      <c r="A199" s="1180">
        <v>308280</v>
      </c>
      <c r="B199" s="501" t="s">
        <v>9305</v>
      </c>
      <c r="C199" s="502" t="s">
        <v>34781</v>
      </c>
      <c r="D199" s="501" t="s">
        <v>28</v>
      </c>
      <c r="E199" s="666">
        <v>54554.99</v>
      </c>
      <c r="F199" s="394"/>
    </row>
    <row r="200" spans="1:6">
      <c r="A200" s="1180">
        <v>308281</v>
      </c>
      <c r="B200" s="501" t="s">
        <v>9305</v>
      </c>
      <c r="C200" s="502" t="s">
        <v>34782</v>
      </c>
      <c r="D200" s="501" t="s">
        <v>28</v>
      </c>
      <c r="E200" s="666">
        <v>58578.66</v>
      </c>
      <c r="F200" s="394"/>
    </row>
    <row r="201" spans="1:6">
      <c r="A201" s="1180">
        <v>308282</v>
      </c>
      <c r="B201" s="501" t="s">
        <v>9305</v>
      </c>
      <c r="C201" s="502" t="s">
        <v>34783</v>
      </c>
      <c r="D201" s="501" t="s">
        <v>28</v>
      </c>
      <c r="E201" s="666">
        <v>62874.22</v>
      </c>
      <c r="F201" s="394"/>
    </row>
    <row r="202" spans="1:6">
      <c r="A202" s="1180">
        <v>308283</v>
      </c>
      <c r="B202" s="501" t="s">
        <v>9305</v>
      </c>
      <c r="C202" s="502" t="s">
        <v>34784</v>
      </c>
      <c r="D202" s="501" t="s">
        <v>28</v>
      </c>
      <c r="E202" s="666">
        <v>66785.45</v>
      </c>
      <c r="F202" s="394"/>
    </row>
    <row r="203" spans="1:6">
      <c r="A203" s="1180">
        <v>308284</v>
      </c>
      <c r="B203" s="501" t="s">
        <v>9305</v>
      </c>
      <c r="C203" s="502" t="s">
        <v>34785</v>
      </c>
      <c r="D203" s="501" t="s">
        <v>28</v>
      </c>
      <c r="E203" s="666">
        <v>71970.19</v>
      </c>
      <c r="F203" s="394"/>
    </row>
    <row r="204" spans="1:6">
      <c r="A204" s="1180">
        <v>308285</v>
      </c>
      <c r="B204" s="501" t="s">
        <v>9305</v>
      </c>
      <c r="C204" s="502" t="s">
        <v>34786</v>
      </c>
      <c r="D204" s="501" t="s">
        <v>28</v>
      </c>
      <c r="E204" s="666">
        <v>76178.94</v>
      </c>
      <c r="F204" s="394"/>
    </row>
    <row r="205" spans="1:6">
      <c r="A205" s="1180">
        <v>308286</v>
      </c>
      <c r="B205" s="501" t="s">
        <v>9305</v>
      </c>
      <c r="C205" s="502" t="s">
        <v>34787</v>
      </c>
      <c r="D205" s="501" t="s">
        <v>28</v>
      </c>
      <c r="E205" s="666">
        <v>80547.48</v>
      </c>
      <c r="F205" s="394"/>
    </row>
    <row r="206" spans="1:6">
      <c r="A206" s="1180">
        <v>307733</v>
      </c>
      <c r="B206" s="501" t="s">
        <v>9305</v>
      </c>
      <c r="C206" s="502" t="s">
        <v>34788</v>
      </c>
      <c r="D206" s="501" t="s">
        <v>5</v>
      </c>
      <c r="E206" s="666">
        <v>276.57</v>
      </c>
      <c r="F206" s="394"/>
    </row>
    <row r="207" spans="1:6">
      <c r="A207" s="1180">
        <v>307734</v>
      </c>
      <c r="B207" s="501" t="s">
        <v>9305</v>
      </c>
      <c r="C207" s="502" t="s">
        <v>34789</v>
      </c>
      <c r="D207" s="501" t="s">
        <v>5</v>
      </c>
      <c r="E207" s="666">
        <v>318.66000000000003</v>
      </c>
      <c r="F207" s="394"/>
    </row>
    <row r="208" spans="1:6">
      <c r="A208" s="1180">
        <v>307735</v>
      </c>
      <c r="B208" s="501" t="s">
        <v>9305</v>
      </c>
      <c r="C208" s="502" t="s">
        <v>34790</v>
      </c>
      <c r="D208" s="501" t="s">
        <v>5</v>
      </c>
      <c r="E208" s="666">
        <v>418.11</v>
      </c>
      <c r="F208" s="394"/>
    </row>
    <row r="209" spans="1:6">
      <c r="A209" s="1180">
        <v>307736</v>
      </c>
      <c r="B209" s="501" t="s">
        <v>9305</v>
      </c>
      <c r="C209" s="502" t="s">
        <v>34791</v>
      </c>
      <c r="D209" s="501" t="s">
        <v>5</v>
      </c>
      <c r="E209" s="666">
        <v>557.86</v>
      </c>
      <c r="F209" s="394"/>
    </row>
    <row r="210" spans="1:6">
      <c r="A210" s="1180">
        <v>307737</v>
      </c>
      <c r="B210" s="501" t="s">
        <v>9305</v>
      </c>
      <c r="C210" s="502" t="s">
        <v>34792</v>
      </c>
      <c r="D210" s="501" t="s">
        <v>5</v>
      </c>
      <c r="E210" s="666">
        <v>587.83000000000004</v>
      </c>
      <c r="F210" s="394"/>
    </row>
    <row r="211" spans="1:6">
      <c r="A211" s="1180">
        <v>307730</v>
      </c>
      <c r="B211" s="501" t="s">
        <v>9305</v>
      </c>
      <c r="C211" s="502" t="s">
        <v>34793</v>
      </c>
      <c r="D211" s="501" t="s">
        <v>5</v>
      </c>
      <c r="E211" s="666">
        <v>0</v>
      </c>
      <c r="F211" s="394"/>
    </row>
    <row r="212" spans="1:6">
      <c r="A212" s="1180">
        <v>307084</v>
      </c>
      <c r="B212" s="501" t="s">
        <v>9305</v>
      </c>
      <c r="C212" s="502" t="s">
        <v>34794</v>
      </c>
      <c r="D212" s="501" t="s">
        <v>5</v>
      </c>
      <c r="E212" s="666">
        <v>31.64</v>
      </c>
      <c r="F212" s="394"/>
    </row>
    <row r="213" spans="1:6">
      <c r="A213" s="1180">
        <v>407818</v>
      </c>
      <c r="B213" s="501" t="s">
        <v>9305</v>
      </c>
      <c r="C213" s="502" t="s">
        <v>34795</v>
      </c>
      <c r="D213" s="501" t="s">
        <v>30</v>
      </c>
      <c r="E213" s="666">
        <v>12.16</v>
      </c>
      <c r="F213" s="394"/>
    </row>
    <row r="214" spans="1:6">
      <c r="A214" s="1180">
        <v>407819</v>
      </c>
      <c r="B214" s="501" t="s">
        <v>9305</v>
      </c>
      <c r="C214" s="502" t="s">
        <v>34796</v>
      </c>
      <c r="D214" s="501" t="s">
        <v>30</v>
      </c>
      <c r="E214" s="666">
        <v>12.65</v>
      </c>
      <c r="F214" s="394"/>
    </row>
    <row r="215" spans="1:6">
      <c r="A215" s="1180">
        <v>407820</v>
      </c>
      <c r="B215" s="501" t="s">
        <v>9305</v>
      </c>
      <c r="C215" s="502" t="s">
        <v>34797</v>
      </c>
      <c r="D215" s="501" t="s">
        <v>30</v>
      </c>
      <c r="E215" s="666">
        <v>14.14</v>
      </c>
      <c r="F215" s="394"/>
    </row>
    <row r="216" spans="1:6">
      <c r="A216" s="1180">
        <v>407740</v>
      </c>
      <c r="B216" s="501" t="s">
        <v>9305</v>
      </c>
      <c r="C216" s="502" t="s">
        <v>34798</v>
      </c>
      <c r="D216" s="501" t="s">
        <v>30</v>
      </c>
      <c r="E216" s="666">
        <v>15.65</v>
      </c>
      <c r="F216" s="394"/>
    </row>
    <row r="217" spans="1:6">
      <c r="A217" s="1180">
        <v>408037</v>
      </c>
      <c r="B217" s="501" t="s">
        <v>9305</v>
      </c>
      <c r="C217" s="502" t="s">
        <v>34799</v>
      </c>
      <c r="D217" s="501" t="s">
        <v>28</v>
      </c>
      <c r="E217" s="666">
        <v>19.21</v>
      </c>
      <c r="F217" s="394"/>
    </row>
    <row r="218" spans="1:6">
      <c r="A218" s="1180">
        <v>408038</v>
      </c>
      <c r="B218" s="501" t="s">
        <v>9305</v>
      </c>
      <c r="C218" s="502" t="s">
        <v>34800</v>
      </c>
      <c r="D218" s="501" t="s">
        <v>28</v>
      </c>
      <c r="E218" s="666">
        <v>28.87</v>
      </c>
      <c r="F218" s="394"/>
    </row>
    <row r="219" spans="1:6">
      <c r="A219" s="1180">
        <v>408039</v>
      </c>
      <c r="B219" s="501" t="s">
        <v>9305</v>
      </c>
      <c r="C219" s="502" t="s">
        <v>34801</v>
      </c>
      <c r="D219" s="501" t="s">
        <v>28</v>
      </c>
      <c r="E219" s="666">
        <v>40.590000000000003</v>
      </c>
      <c r="F219" s="394"/>
    </row>
    <row r="220" spans="1:6">
      <c r="A220" s="1180">
        <v>408041</v>
      </c>
      <c r="B220" s="501" t="s">
        <v>9305</v>
      </c>
      <c r="C220" s="502" t="s">
        <v>34802</v>
      </c>
      <c r="D220" s="501" t="s">
        <v>28</v>
      </c>
      <c r="E220" s="666">
        <v>51.31</v>
      </c>
      <c r="F220" s="394"/>
    </row>
    <row r="221" spans="1:6">
      <c r="A221" s="1180">
        <v>408042</v>
      </c>
      <c r="B221" s="501" t="s">
        <v>9305</v>
      </c>
      <c r="C221" s="502" t="s">
        <v>34803</v>
      </c>
      <c r="D221" s="501" t="s">
        <v>28</v>
      </c>
      <c r="E221" s="666">
        <v>77.180000000000007</v>
      </c>
      <c r="F221" s="394"/>
    </row>
    <row r="222" spans="1:6">
      <c r="A222" s="1180">
        <v>408031</v>
      </c>
      <c r="B222" s="501" t="s">
        <v>9305</v>
      </c>
      <c r="C222" s="502" t="s">
        <v>34804</v>
      </c>
      <c r="D222" s="501" t="s">
        <v>28</v>
      </c>
      <c r="E222" s="666">
        <v>21.21</v>
      </c>
      <c r="F222" s="394"/>
    </row>
    <row r="223" spans="1:6">
      <c r="A223" s="1180">
        <v>408032</v>
      </c>
      <c r="B223" s="501" t="s">
        <v>9305</v>
      </c>
      <c r="C223" s="502" t="s">
        <v>34805</v>
      </c>
      <c r="D223" s="501" t="s">
        <v>28</v>
      </c>
      <c r="E223" s="666">
        <v>28.82</v>
      </c>
      <c r="F223" s="394"/>
    </row>
    <row r="224" spans="1:6">
      <c r="A224" s="1180">
        <v>408033</v>
      </c>
      <c r="B224" s="501" t="s">
        <v>9305</v>
      </c>
      <c r="C224" s="502" t="s">
        <v>34806</v>
      </c>
      <c r="D224" s="501" t="s">
        <v>28</v>
      </c>
      <c r="E224" s="666">
        <v>39.979999999999997</v>
      </c>
      <c r="F224" s="394"/>
    </row>
    <row r="225" spans="1:6">
      <c r="A225" s="1180">
        <v>408035</v>
      </c>
      <c r="B225" s="501" t="s">
        <v>9305</v>
      </c>
      <c r="C225" s="502" t="s">
        <v>34807</v>
      </c>
      <c r="D225" s="501" t="s">
        <v>28</v>
      </c>
      <c r="E225" s="666">
        <v>65.81</v>
      </c>
      <c r="F225" s="394"/>
    </row>
    <row r="226" spans="1:6">
      <c r="A226" s="1180">
        <v>408036</v>
      </c>
      <c r="B226" s="501" t="s">
        <v>9305</v>
      </c>
      <c r="C226" s="502" t="s">
        <v>34808</v>
      </c>
      <c r="D226" s="501" t="s">
        <v>28</v>
      </c>
      <c r="E226" s="666">
        <v>145.49</v>
      </c>
      <c r="F226" s="394"/>
    </row>
    <row r="227" spans="1:6">
      <c r="A227" s="1180">
        <v>408067</v>
      </c>
      <c r="B227" s="501" t="s">
        <v>9305</v>
      </c>
      <c r="C227" s="502" t="s">
        <v>34809</v>
      </c>
      <c r="D227" s="501" t="s">
        <v>30</v>
      </c>
      <c r="E227" s="666">
        <v>10.71</v>
      </c>
      <c r="F227" s="394"/>
    </row>
    <row r="228" spans="1:6">
      <c r="A228" s="1180">
        <v>407743</v>
      </c>
      <c r="B228" s="501" t="s">
        <v>9305</v>
      </c>
      <c r="C228" s="502" t="s">
        <v>34810</v>
      </c>
      <c r="D228" s="501" t="s">
        <v>30</v>
      </c>
      <c r="E228" s="666">
        <v>10.47</v>
      </c>
      <c r="F228" s="394"/>
    </row>
    <row r="229" spans="1:6" ht="24.75">
      <c r="A229" s="1180">
        <v>607137</v>
      </c>
      <c r="B229" s="501" t="s">
        <v>9305</v>
      </c>
      <c r="C229" s="502" t="s">
        <v>34811</v>
      </c>
      <c r="D229" s="501" t="s">
        <v>5</v>
      </c>
      <c r="E229" s="666">
        <v>55067.6</v>
      </c>
      <c r="F229" s="394"/>
    </row>
    <row r="230" spans="1:6" ht="24.75">
      <c r="A230" s="1180">
        <v>606785</v>
      </c>
      <c r="B230" s="501" t="s">
        <v>9305</v>
      </c>
      <c r="C230" s="502" t="s">
        <v>34812</v>
      </c>
      <c r="D230" s="501" t="s">
        <v>5</v>
      </c>
      <c r="E230" s="666">
        <v>54244.3</v>
      </c>
      <c r="F230" s="394"/>
    </row>
    <row r="231" spans="1:6" ht="24.75">
      <c r="A231" s="1180">
        <v>607139</v>
      </c>
      <c r="B231" s="501" t="s">
        <v>9305</v>
      </c>
      <c r="C231" s="502" t="s">
        <v>34813</v>
      </c>
      <c r="D231" s="501" t="s">
        <v>5</v>
      </c>
      <c r="E231" s="666">
        <v>55824.82</v>
      </c>
      <c r="F231" s="394"/>
    </row>
    <row r="232" spans="1:6" ht="24.75">
      <c r="A232" s="1180">
        <v>606787</v>
      </c>
      <c r="B232" s="501" t="s">
        <v>9305</v>
      </c>
      <c r="C232" s="502" t="s">
        <v>34814</v>
      </c>
      <c r="D232" s="501" t="s">
        <v>5</v>
      </c>
      <c r="E232" s="666">
        <v>54662.96</v>
      </c>
      <c r="F232" s="394"/>
    </row>
    <row r="233" spans="1:6" ht="24.75">
      <c r="A233" s="1180">
        <v>607140</v>
      </c>
      <c r="B233" s="501" t="s">
        <v>9305</v>
      </c>
      <c r="C233" s="502" t="s">
        <v>34815</v>
      </c>
      <c r="D233" s="501" t="s">
        <v>5</v>
      </c>
      <c r="E233" s="666">
        <v>50848.08</v>
      </c>
      <c r="F233" s="394"/>
    </row>
    <row r="234" spans="1:6" ht="24.75">
      <c r="A234" s="1180">
        <v>606788</v>
      </c>
      <c r="B234" s="501" t="s">
        <v>9305</v>
      </c>
      <c r="C234" s="502" t="s">
        <v>34816</v>
      </c>
      <c r="D234" s="501" t="s">
        <v>5</v>
      </c>
      <c r="E234" s="666">
        <v>50437.22</v>
      </c>
      <c r="F234" s="394"/>
    </row>
    <row r="235" spans="1:6" ht="24.75">
      <c r="A235" s="1180">
        <v>607141</v>
      </c>
      <c r="B235" s="501" t="s">
        <v>9305</v>
      </c>
      <c r="C235" s="502" t="s">
        <v>34817</v>
      </c>
      <c r="D235" s="501" t="s">
        <v>5</v>
      </c>
      <c r="E235" s="666">
        <v>56918.36</v>
      </c>
      <c r="F235" s="394"/>
    </row>
    <row r="236" spans="1:6" ht="24.75">
      <c r="A236" s="1180">
        <v>606789</v>
      </c>
      <c r="B236" s="501" t="s">
        <v>9305</v>
      </c>
      <c r="C236" s="502" t="s">
        <v>34818</v>
      </c>
      <c r="D236" s="501" t="s">
        <v>5</v>
      </c>
      <c r="E236" s="666">
        <v>56062.74</v>
      </c>
      <c r="F236" s="394"/>
    </row>
    <row r="237" spans="1:6" ht="24.75">
      <c r="A237" s="1180">
        <v>607144</v>
      </c>
      <c r="B237" s="501" t="s">
        <v>9305</v>
      </c>
      <c r="C237" s="502" t="s">
        <v>34819</v>
      </c>
      <c r="D237" s="501" t="s">
        <v>5</v>
      </c>
      <c r="E237" s="666">
        <v>65667.8</v>
      </c>
      <c r="F237" s="394"/>
    </row>
    <row r="238" spans="1:6" ht="24.75">
      <c r="A238" s="1180">
        <v>606792</v>
      </c>
      <c r="B238" s="501" t="s">
        <v>9305</v>
      </c>
      <c r="C238" s="502" t="s">
        <v>34820</v>
      </c>
      <c r="D238" s="501" t="s">
        <v>5</v>
      </c>
      <c r="E238" s="666">
        <v>64886.29</v>
      </c>
      <c r="F238" s="394"/>
    </row>
    <row r="239" spans="1:6" ht="24.75">
      <c r="A239" s="1180">
        <v>607142</v>
      </c>
      <c r="B239" s="501" t="s">
        <v>9305</v>
      </c>
      <c r="C239" s="502" t="s">
        <v>34821</v>
      </c>
      <c r="D239" s="501" t="s">
        <v>5</v>
      </c>
      <c r="E239" s="666">
        <v>59760.36</v>
      </c>
      <c r="F239" s="394"/>
    </row>
    <row r="240" spans="1:6" ht="24.75">
      <c r="A240" s="1180">
        <v>606790</v>
      </c>
      <c r="B240" s="501" t="s">
        <v>9305</v>
      </c>
      <c r="C240" s="502" t="s">
        <v>34822</v>
      </c>
      <c r="D240" s="501" t="s">
        <v>5</v>
      </c>
      <c r="E240" s="666">
        <v>58840.05</v>
      </c>
      <c r="F240" s="394"/>
    </row>
    <row r="241" spans="1:6" ht="24.75">
      <c r="A241" s="1180">
        <v>607145</v>
      </c>
      <c r="B241" s="501" t="s">
        <v>9305</v>
      </c>
      <c r="C241" s="502" t="s">
        <v>34823</v>
      </c>
      <c r="D241" s="501" t="s">
        <v>5</v>
      </c>
      <c r="E241" s="666">
        <v>72760.600000000006</v>
      </c>
      <c r="F241" s="394"/>
    </row>
    <row r="242" spans="1:6" ht="24.75">
      <c r="A242" s="1180">
        <v>606793</v>
      </c>
      <c r="B242" s="501" t="s">
        <v>9305</v>
      </c>
      <c r="C242" s="502" t="s">
        <v>34824</v>
      </c>
      <c r="D242" s="501" t="s">
        <v>5</v>
      </c>
      <c r="E242" s="666">
        <v>71886.539999999994</v>
      </c>
      <c r="F242" s="394"/>
    </row>
    <row r="243" spans="1:6" ht="24.75">
      <c r="A243" s="1180">
        <v>607146</v>
      </c>
      <c r="B243" s="501" t="s">
        <v>9305</v>
      </c>
      <c r="C243" s="502" t="s">
        <v>34825</v>
      </c>
      <c r="D243" s="501" t="s">
        <v>5</v>
      </c>
      <c r="E243" s="666">
        <v>75882.100000000006</v>
      </c>
      <c r="F243" s="394"/>
    </row>
    <row r="244" spans="1:6" ht="24.75">
      <c r="A244" s="1180">
        <v>606794</v>
      </c>
      <c r="B244" s="501" t="s">
        <v>9305</v>
      </c>
      <c r="C244" s="502" t="s">
        <v>34826</v>
      </c>
      <c r="D244" s="501" t="s">
        <v>5</v>
      </c>
      <c r="E244" s="666">
        <v>74933.429999999993</v>
      </c>
      <c r="F244" s="394"/>
    </row>
    <row r="245" spans="1:6" ht="24.75">
      <c r="A245" s="1180">
        <v>607143</v>
      </c>
      <c r="B245" s="501" t="s">
        <v>9305</v>
      </c>
      <c r="C245" s="502" t="s">
        <v>34827</v>
      </c>
      <c r="D245" s="501" t="s">
        <v>5</v>
      </c>
      <c r="E245" s="666">
        <v>64588.7</v>
      </c>
      <c r="F245" s="394"/>
    </row>
    <row r="246" spans="1:6" ht="24.75">
      <c r="A246" s="1180">
        <v>606791</v>
      </c>
      <c r="B246" s="501" t="s">
        <v>9305</v>
      </c>
      <c r="C246" s="502" t="s">
        <v>34828</v>
      </c>
      <c r="D246" s="501" t="s">
        <v>5</v>
      </c>
      <c r="E246" s="666">
        <v>63529.16</v>
      </c>
      <c r="F246" s="394"/>
    </row>
    <row r="247" spans="1:6" ht="24.75">
      <c r="A247" s="1180">
        <v>607147</v>
      </c>
      <c r="B247" s="501" t="s">
        <v>9305</v>
      </c>
      <c r="C247" s="502" t="s">
        <v>34829</v>
      </c>
      <c r="D247" s="501" t="s">
        <v>5</v>
      </c>
      <c r="E247" s="666">
        <v>81896.429999999993</v>
      </c>
      <c r="F247" s="394"/>
    </row>
    <row r="248" spans="1:6" ht="24.75">
      <c r="A248" s="1180">
        <v>606795</v>
      </c>
      <c r="B248" s="501" t="s">
        <v>9305</v>
      </c>
      <c r="C248" s="502" t="s">
        <v>34830</v>
      </c>
      <c r="D248" s="501" t="s">
        <v>5</v>
      </c>
      <c r="E248" s="666">
        <v>80803.28</v>
      </c>
      <c r="F248" s="394"/>
    </row>
    <row r="249" spans="1:6" ht="24.75">
      <c r="A249" s="1180">
        <v>607112</v>
      </c>
      <c r="B249" s="501" t="s">
        <v>9305</v>
      </c>
      <c r="C249" s="502" t="s">
        <v>34831</v>
      </c>
      <c r="D249" s="501" t="s">
        <v>5</v>
      </c>
      <c r="E249" s="666">
        <v>26678.639999999999</v>
      </c>
      <c r="F249" s="394"/>
    </row>
    <row r="250" spans="1:6" ht="24.75">
      <c r="A250" s="1180">
        <v>606760</v>
      </c>
      <c r="B250" s="501" t="s">
        <v>9305</v>
      </c>
      <c r="C250" s="502" t="s">
        <v>34832</v>
      </c>
      <c r="D250" s="501" t="s">
        <v>5</v>
      </c>
      <c r="E250" s="666">
        <v>26392.080000000002</v>
      </c>
      <c r="F250" s="394"/>
    </row>
    <row r="251" spans="1:6" ht="24.75">
      <c r="A251" s="1180">
        <v>607113</v>
      </c>
      <c r="B251" s="501" t="s">
        <v>9305</v>
      </c>
      <c r="C251" s="502" t="s">
        <v>34833</v>
      </c>
      <c r="D251" s="501" t="s">
        <v>5</v>
      </c>
      <c r="E251" s="666">
        <v>31430.21</v>
      </c>
      <c r="F251" s="394"/>
    </row>
    <row r="252" spans="1:6" ht="24.75">
      <c r="A252" s="1180">
        <v>606761</v>
      </c>
      <c r="B252" s="501" t="s">
        <v>9305</v>
      </c>
      <c r="C252" s="502" t="s">
        <v>34834</v>
      </c>
      <c r="D252" s="501" t="s">
        <v>5</v>
      </c>
      <c r="E252" s="666">
        <v>31100.82</v>
      </c>
      <c r="F252" s="394"/>
    </row>
    <row r="253" spans="1:6" ht="24.75">
      <c r="A253" s="1180">
        <v>606762</v>
      </c>
      <c r="B253" s="501" t="s">
        <v>9305</v>
      </c>
      <c r="C253" s="502" t="s">
        <v>34835</v>
      </c>
      <c r="D253" s="501" t="s">
        <v>5</v>
      </c>
      <c r="E253" s="666">
        <v>31387.85</v>
      </c>
      <c r="F253" s="394"/>
    </row>
    <row r="254" spans="1:6" ht="24.75">
      <c r="A254" s="1180">
        <v>607114</v>
      </c>
      <c r="B254" s="501" t="s">
        <v>9305</v>
      </c>
      <c r="C254" s="502" t="s">
        <v>34836</v>
      </c>
      <c r="D254" s="501" t="s">
        <v>5</v>
      </c>
      <c r="E254" s="666">
        <v>31723.46</v>
      </c>
      <c r="F254" s="394"/>
    </row>
    <row r="255" spans="1:6" ht="24.75">
      <c r="A255" s="1180">
        <v>607116</v>
      </c>
      <c r="B255" s="501" t="s">
        <v>9305</v>
      </c>
      <c r="C255" s="502" t="s">
        <v>34837</v>
      </c>
      <c r="D255" s="501" t="s">
        <v>5</v>
      </c>
      <c r="E255" s="666">
        <v>32881.24</v>
      </c>
      <c r="F255" s="394"/>
    </row>
    <row r="256" spans="1:6" ht="24.75">
      <c r="A256" s="1180">
        <v>606764</v>
      </c>
      <c r="B256" s="501" t="s">
        <v>9305</v>
      </c>
      <c r="C256" s="502" t="s">
        <v>34838</v>
      </c>
      <c r="D256" s="501" t="s">
        <v>5</v>
      </c>
      <c r="E256" s="666">
        <v>32531.49</v>
      </c>
      <c r="F256" s="394"/>
    </row>
    <row r="257" spans="1:6" ht="24.75">
      <c r="A257" s="1180">
        <v>607115</v>
      </c>
      <c r="B257" s="501" t="s">
        <v>9305</v>
      </c>
      <c r="C257" s="502" t="s">
        <v>34839</v>
      </c>
      <c r="D257" s="501" t="s">
        <v>5</v>
      </c>
      <c r="E257" s="666">
        <v>37360.68</v>
      </c>
      <c r="F257" s="394"/>
    </row>
    <row r="258" spans="1:6" ht="24.75">
      <c r="A258" s="1180">
        <v>606763</v>
      </c>
      <c r="B258" s="501" t="s">
        <v>9305</v>
      </c>
      <c r="C258" s="502" t="s">
        <v>34840</v>
      </c>
      <c r="D258" s="501" t="s">
        <v>5</v>
      </c>
      <c r="E258" s="666">
        <v>36939.910000000003</v>
      </c>
      <c r="F258" s="394"/>
    </row>
    <row r="259" spans="1:6" ht="24.75">
      <c r="A259" s="1180">
        <v>607117</v>
      </c>
      <c r="B259" s="501" t="s">
        <v>9305</v>
      </c>
      <c r="C259" s="502" t="s">
        <v>34841</v>
      </c>
      <c r="D259" s="501" t="s">
        <v>5</v>
      </c>
      <c r="E259" s="666">
        <v>37377.919999999998</v>
      </c>
      <c r="F259" s="394"/>
    </row>
    <row r="260" spans="1:6" ht="24.75">
      <c r="A260" s="1180">
        <v>606765</v>
      </c>
      <c r="B260" s="501" t="s">
        <v>9305</v>
      </c>
      <c r="C260" s="502" t="s">
        <v>34842</v>
      </c>
      <c r="D260" s="501" t="s">
        <v>5</v>
      </c>
      <c r="E260" s="666">
        <v>36968.720000000001</v>
      </c>
      <c r="F260" s="394"/>
    </row>
    <row r="261" spans="1:6" ht="24.75">
      <c r="A261" s="1180">
        <v>607118</v>
      </c>
      <c r="B261" s="501" t="s">
        <v>9305</v>
      </c>
      <c r="C261" s="502" t="s">
        <v>34843</v>
      </c>
      <c r="D261" s="501" t="s">
        <v>5</v>
      </c>
      <c r="E261" s="666">
        <v>33461.910000000003</v>
      </c>
      <c r="F261" s="394"/>
    </row>
    <row r="262" spans="1:6" ht="24.75">
      <c r="A262" s="1180">
        <v>606766</v>
      </c>
      <c r="B262" s="501" t="s">
        <v>9305</v>
      </c>
      <c r="C262" s="502" t="s">
        <v>34844</v>
      </c>
      <c r="D262" s="501" t="s">
        <v>5</v>
      </c>
      <c r="E262" s="666">
        <v>33100.85</v>
      </c>
      <c r="F262" s="394"/>
    </row>
    <row r="263" spans="1:6" ht="24.75">
      <c r="A263" s="1180">
        <v>607120</v>
      </c>
      <c r="B263" s="501" t="s">
        <v>9305</v>
      </c>
      <c r="C263" s="502" t="s">
        <v>34845</v>
      </c>
      <c r="D263" s="501" t="s">
        <v>5</v>
      </c>
      <c r="E263" s="666">
        <v>34083.74</v>
      </c>
      <c r="F263" s="394"/>
    </row>
    <row r="264" spans="1:6" ht="24.75">
      <c r="A264" s="1180">
        <v>606768</v>
      </c>
      <c r="B264" s="501" t="s">
        <v>9305</v>
      </c>
      <c r="C264" s="502" t="s">
        <v>34846</v>
      </c>
      <c r="D264" s="501" t="s">
        <v>5</v>
      </c>
      <c r="E264" s="666">
        <v>33703.519999999997</v>
      </c>
      <c r="F264" s="394"/>
    </row>
    <row r="265" spans="1:6" ht="24.75">
      <c r="A265" s="1180">
        <v>607119</v>
      </c>
      <c r="B265" s="501" t="s">
        <v>9305</v>
      </c>
      <c r="C265" s="502" t="s">
        <v>34847</v>
      </c>
      <c r="D265" s="501" t="s">
        <v>5</v>
      </c>
      <c r="E265" s="666">
        <v>39229.64</v>
      </c>
      <c r="F265" s="394"/>
    </row>
    <row r="266" spans="1:6" ht="24.75">
      <c r="A266" s="1180">
        <v>606767</v>
      </c>
      <c r="B266" s="501" t="s">
        <v>9305</v>
      </c>
      <c r="C266" s="502" t="s">
        <v>34848</v>
      </c>
      <c r="D266" s="501" t="s">
        <v>5</v>
      </c>
      <c r="E266" s="666">
        <v>38765.96</v>
      </c>
      <c r="F266" s="394"/>
    </row>
    <row r="267" spans="1:6" ht="24.75">
      <c r="A267" s="1180">
        <v>607121</v>
      </c>
      <c r="B267" s="501" t="s">
        <v>9305</v>
      </c>
      <c r="C267" s="502" t="s">
        <v>34849</v>
      </c>
      <c r="D267" s="501" t="s">
        <v>5</v>
      </c>
      <c r="E267" s="666">
        <v>36907.449999999997</v>
      </c>
      <c r="F267" s="394"/>
    </row>
    <row r="268" spans="1:6" ht="24.75">
      <c r="A268" s="1180">
        <v>606769</v>
      </c>
      <c r="B268" s="501" t="s">
        <v>9305</v>
      </c>
      <c r="C268" s="502" t="s">
        <v>34850</v>
      </c>
      <c r="D268" s="501" t="s">
        <v>5</v>
      </c>
      <c r="E268" s="666">
        <v>36473.96</v>
      </c>
      <c r="F268" s="394"/>
    </row>
    <row r="269" spans="1:6" ht="24.75">
      <c r="A269" s="1180">
        <v>607123</v>
      </c>
      <c r="B269" s="501" t="s">
        <v>9305</v>
      </c>
      <c r="C269" s="502" t="s">
        <v>34851</v>
      </c>
      <c r="D269" s="501" t="s">
        <v>5</v>
      </c>
      <c r="E269" s="666">
        <v>36427.81</v>
      </c>
      <c r="F269" s="394"/>
    </row>
    <row r="270" spans="1:6" ht="24.75">
      <c r="A270" s="1180">
        <v>606771</v>
      </c>
      <c r="B270" s="501" t="s">
        <v>9305</v>
      </c>
      <c r="C270" s="502" t="s">
        <v>34852</v>
      </c>
      <c r="D270" s="501" t="s">
        <v>5</v>
      </c>
      <c r="E270" s="666">
        <v>35995.94</v>
      </c>
      <c r="F270" s="394"/>
    </row>
    <row r="271" spans="1:6" ht="24.75">
      <c r="A271" s="1180">
        <v>607122</v>
      </c>
      <c r="B271" s="501" t="s">
        <v>9305</v>
      </c>
      <c r="C271" s="502" t="s">
        <v>34853</v>
      </c>
      <c r="D271" s="501" t="s">
        <v>5</v>
      </c>
      <c r="E271" s="666">
        <v>40467.760000000002</v>
      </c>
      <c r="F271" s="394"/>
    </row>
    <row r="272" spans="1:6" ht="24.75">
      <c r="A272" s="1180">
        <v>606770</v>
      </c>
      <c r="B272" s="501" t="s">
        <v>9305</v>
      </c>
      <c r="C272" s="502" t="s">
        <v>34854</v>
      </c>
      <c r="D272" s="501" t="s">
        <v>5</v>
      </c>
      <c r="E272" s="666">
        <v>39969.69</v>
      </c>
      <c r="F272" s="394"/>
    </row>
    <row r="273" spans="1:6" ht="24.75">
      <c r="A273" s="1180">
        <v>607125</v>
      </c>
      <c r="B273" s="501" t="s">
        <v>9305</v>
      </c>
      <c r="C273" s="502" t="s">
        <v>34855</v>
      </c>
      <c r="D273" s="501" t="s">
        <v>5</v>
      </c>
      <c r="E273" s="666">
        <v>37704.629999999997</v>
      </c>
      <c r="F273" s="394"/>
    </row>
    <row r="274" spans="1:6" ht="24.75">
      <c r="A274" s="1180">
        <v>606773</v>
      </c>
      <c r="B274" s="501" t="s">
        <v>9305</v>
      </c>
      <c r="C274" s="502" t="s">
        <v>34856</v>
      </c>
      <c r="D274" s="501" t="s">
        <v>5</v>
      </c>
      <c r="E274" s="666">
        <v>37250.239999999998</v>
      </c>
      <c r="F274" s="394"/>
    </row>
    <row r="275" spans="1:6" ht="24.75">
      <c r="A275" s="1180">
        <v>607124</v>
      </c>
      <c r="B275" s="501" t="s">
        <v>9305</v>
      </c>
      <c r="C275" s="502" t="s">
        <v>34857</v>
      </c>
      <c r="D275" s="501" t="s">
        <v>5</v>
      </c>
      <c r="E275" s="666">
        <v>41081.699999999997</v>
      </c>
      <c r="F275" s="394"/>
    </row>
    <row r="276" spans="1:6" ht="24.75">
      <c r="A276" s="1180">
        <v>606772</v>
      </c>
      <c r="B276" s="501" t="s">
        <v>9305</v>
      </c>
      <c r="C276" s="502" t="s">
        <v>34858</v>
      </c>
      <c r="D276" s="501" t="s">
        <v>5</v>
      </c>
      <c r="E276" s="666">
        <v>40567.69</v>
      </c>
      <c r="F276" s="394"/>
    </row>
    <row r="277" spans="1:6" ht="24.75">
      <c r="A277" s="1180">
        <v>607126</v>
      </c>
      <c r="B277" s="501" t="s">
        <v>9305</v>
      </c>
      <c r="C277" s="502" t="s">
        <v>34859</v>
      </c>
      <c r="D277" s="501" t="s">
        <v>5</v>
      </c>
      <c r="E277" s="666">
        <v>42246.41</v>
      </c>
      <c r="F277" s="394"/>
    </row>
    <row r="278" spans="1:6" ht="24.75">
      <c r="A278" s="1180">
        <v>606774</v>
      </c>
      <c r="B278" s="501" t="s">
        <v>9305</v>
      </c>
      <c r="C278" s="502" t="s">
        <v>34860</v>
      </c>
      <c r="D278" s="501" t="s">
        <v>5</v>
      </c>
      <c r="E278" s="666">
        <v>41707.64</v>
      </c>
      <c r="F278" s="394"/>
    </row>
    <row r="279" spans="1:6" ht="24.75">
      <c r="A279" s="1180">
        <v>607127</v>
      </c>
      <c r="B279" s="501" t="s">
        <v>9305</v>
      </c>
      <c r="C279" s="502" t="s">
        <v>34861</v>
      </c>
      <c r="D279" s="501" t="s">
        <v>5</v>
      </c>
      <c r="E279" s="666">
        <v>38872.660000000003</v>
      </c>
      <c r="F279" s="394"/>
    </row>
    <row r="280" spans="1:6" ht="24.75">
      <c r="A280" s="1180">
        <v>606775</v>
      </c>
      <c r="B280" s="501" t="s">
        <v>9305</v>
      </c>
      <c r="C280" s="502" t="s">
        <v>34862</v>
      </c>
      <c r="D280" s="501" t="s">
        <v>5</v>
      </c>
      <c r="E280" s="666">
        <v>38390.959999999999</v>
      </c>
      <c r="F280" s="394"/>
    </row>
    <row r="281" spans="1:6" ht="24.75">
      <c r="A281" s="1180">
        <v>607129</v>
      </c>
      <c r="B281" s="501" t="s">
        <v>9305</v>
      </c>
      <c r="C281" s="502" t="s">
        <v>34863</v>
      </c>
      <c r="D281" s="501" t="s">
        <v>5</v>
      </c>
      <c r="E281" s="666">
        <v>40696.269999999997</v>
      </c>
      <c r="F281" s="394"/>
    </row>
    <row r="282" spans="1:6" ht="24.75">
      <c r="A282" s="1180">
        <v>606777</v>
      </c>
      <c r="B282" s="501" t="s">
        <v>9305</v>
      </c>
      <c r="C282" s="502" t="s">
        <v>34864</v>
      </c>
      <c r="D282" s="501" t="s">
        <v>5</v>
      </c>
      <c r="E282" s="666">
        <v>40168.720000000001</v>
      </c>
      <c r="F282" s="394"/>
    </row>
    <row r="283" spans="1:6" ht="24.75">
      <c r="A283" s="1180">
        <v>607128</v>
      </c>
      <c r="B283" s="501" t="s">
        <v>9305</v>
      </c>
      <c r="C283" s="502" t="s">
        <v>34865</v>
      </c>
      <c r="D283" s="501" t="s">
        <v>5</v>
      </c>
      <c r="E283" s="666">
        <v>44812.56</v>
      </c>
      <c r="F283" s="394"/>
    </row>
    <row r="284" spans="1:6" ht="24.75">
      <c r="A284" s="1180">
        <v>606776</v>
      </c>
      <c r="B284" s="501" t="s">
        <v>9305</v>
      </c>
      <c r="C284" s="502" t="s">
        <v>34866</v>
      </c>
      <c r="D284" s="501" t="s">
        <v>5</v>
      </c>
      <c r="E284" s="666">
        <v>44196.17</v>
      </c>
      <c r="F284" s="394"/>
    </row>
    <row r="285" spans="1:6" ht="24.75">
      <c r="A285" s="1180">
        <v>607130</v>
      </c>
      <c r="B285" s="501" t="s">
        <v>9305</v>
      </c>
      <c r="C285" s="502" t="s">
        <v>34867</v>
      </c>
      <c r="D285" s="501" t="s">
        <v>5</v>
      </c>
      <c r="E285" s="666">
        <v>47770.82</v>
      </c>
      <c r="F285" s="394"/>
    </row>
    <row r="286" spans="1:6" ht="24.75">
      <c r="A286" s="1180">
        <v>606778</v>
      </c>
      <c r="B286" s="501" t="s">
        <v>9305</v>
      </c>
      <c r="C286" s="502" t="s">
        <v>34868</v>
      </c>
      <c r="D286" s="501" t="s">
        <v>5</v>
      </c>
      <c r="E286" s="666">
        <v>47093.3</v>
      </c>
      <c r="F286" s="394"/>
    </row>
    <row r="287" spans="1:6" ht="24.75">
      <c r="A287" s="1180">
        <v>607131</v>
      </c>
      <c r="B287" s="501" t="s">
        <v>9305</v>
      </c>
      <c r="C287" s="502" t="s">
        <v>34869</v>
      </c>
      <c r="D287" s="501" t="s">
        <v>5</v>
      </c>
      <c r="E287" s="666">
        <v>44852.88</v>
      </c>
      <c r="F287" s="394"/>
    </row>
    <row r="288" spans="1:6" ht="24.75">
      <c r="A288" s="1180">
        <v>606779</v>
      </c>
      <c r="B288" s="501" t="s">
        <v>9305</v>
      </c>
      <c r="C288" s="502" t="s">
        <v>34870</v>
      </c>
      <c r="D288" s="501" t="s">
        <v>5</v>
      </c>
      <c r="E288" s="666">
        <v>44253.49</v>
      </c>
      <c r="F288" s="394"/>
    </row>
    <row r="289" spans="1:6" ht="24.75">
      <c r="A289" s="1180">
        <v>607133</v>
      </c>
      <c r="B289" s="501" t="s">
        <v>9305</v>
      </c>
      <c r="C289" s="502" t="s">
        <v>34871</v>
      </c>
      <c r="D289" s="501" t="s">
        <v>5</v>
      </c>
      <c r="E289" s="666">
        <v>45553.94</v>
      </c>
      <c r="F289" s="394"/>
    </row>
    <row r="290" spans="1:6" ht="24.75">
      <c r="A290" s="1180">
        <v>606781</v>
      </c>
      <c r="B290" s="501" t="s">
        <v>9305</v>
      </c>
      <c r="C290" s="502" t="s">
        <v>34872</v>
      </c>
      <c r="D290" s="501" t="s">
        <v>5</v>
      </c>
      <c r="E290" s="666">
        <v>44936.54</v>
      </c>
      <c r="F290" s="394"/>
    </row>
    <row r="291" spans="1:6" ht="24.75">
      <c r="A291" s="1180">
        <v>607132</v>
      </c>
      <c r="B291" s="501" t="s">
        <v>9305</v>
      </c>
      <c r="C291" s="502" t="s">
        <v>34873</v>
      </c>
      <c r="D291" s="501" t="s">
        <v>5</v>
      </c>
      <c r="E291" s="666">
        <v>49668.26</v>
      </c>
      <c r="F291" s="394"/>
    </row>
    <row r="292" spans="1:6" ht="24.75">
      <c r="A292" s="1180">
        <v>606780</v>
      </c>
      <c r="B292" s="501" t="s">
        <v>9305</v>
      </c>
      <c r="C292" s="502" t="s">
        <v>34874</v>
      </c>
      <c r="D292" s="501" t="s">
        <v>5</v>
      </c>
      <c r="E292" s="666">
        <v>48943.25</v>
      </c>
      <c r="F292" s="394"/>
    </row>
    <row r="293" spans="1:6" ht="24.75">
      <c r="A293" s="1180">
        <v>607134</v>
      </c>
      <c r="B293" s="501" t="s">
        <v>9305</v>
      </c>
      <c r="C293" s="502" t="s">
        <v>34875</v>
      </c>
      <c r="D293" s="501" t="s">
        <v>5</v>
      </c>
      <c r="E293" s="666">
        <v>49192.43</v>
      </c>
      <c r="F293" s="394"/>
    </row>
    <row r="294" spans="1:6" ht="24.75">
      <c r="A294" s="1180">
        <v>606782</v>
      </c>
      <c r="B294" s="501" t="s">
        <v>9305</v>
      </c>
      <c r="C294" s="502" t="s">
        <v>34876</v>
      </c>
      <c r="D294" s="501" t="s">
        <v>5</v>
      </c>
      <c r="E294" s="666">
        <v>48484</v>
      </c>
      <c r="F294" s="394"/>
    </row>
    <row r="295" spans="1:6" ht="24.75">
      <c r="A295" s="1180">
        <v>607136</v>
      </c>
      <c r="B295" s="501" t="s">
        <v>9305</v>
      </c>
      <c r="C295" s="502" t="s">
        <v>34877</v>
      </c>
      <c r="D295" s="501" t="s">
        <v>5</v>
      </c>
      <c r="E295" s="666">
        <v>48532.57</v>
      </c>
      <c r="F295" s="394"/>
    </row>
    <row r="296" spans="1:6" ht="24.75">
      <c r="A296" s="1180">
        <v>606784</v>
      </c>
      <c r="B296" s="501" t="s">
        <v>9305</v>
      </c>
      <c r="C296" s="502" t="s">
        <v>34878</v>
      </c>
      <c r="D296" s="501" t="s">
        <v>5</v>
      </c>
      <c r="E296" s="666">
        <v>47846.76</v>
      </c>
      <c r="F296" s="394"/>
    </row>
    <row r="297" spans="1:6" ht="24.75">
      <c r="A297" s="1180">
        <v>607135</v>
      </c>
      <c r="B297" s="501" t="s">
        <v>9305</v>
      </c>
      <c r="C297" s="502" t="s">
        <v>34879</v>
      </c>
      <c r="D297" s="501" t="s">
        <v>5</v>
      </c>
      <c r="E297" s="666">
        <v>54247.93</v>
      </c>
      <c r="F297" s="394"/>
    </row>
    <row r="298" spans="1:6" ht="24.75">
      <c r="A298" s="1180">
        <v>606783</v>
      </c>
      <c r="B298" s="501" t="s">
        <v>9305</v>
      </c>
      <c r="C298" s="502" t="s">
        <v>34880</v>
      </c>
      <c r="D298" s="501" t="s">
        <v>5</v>
      </c>
      <c r="E298" s="666">
        <v>53452.9</v>
      </c>
      <c r="F298" s="394"/>
    </row>
    <row r="299" spans="1:6" ht="24.75">
      <c r="A299" s="1180">
        <v>607138</v>
      </c>
      <c r="B299" s="501" t="s">
        <v>9305</v>
      </c>
      <c r="C299" s="502" t="s">
        <v>34881</v>
      </c>
      <c r="D299" s="501" t="s">
        <v>5</v>
      </c>
      <c r="E299" s="666">
        <v>49392.46</v>
      </c>
      <c r="F299" s="394"/>
    </row>
    <row r="300" spans="1:6" ht="24.75">
      <c r="A300" s="1180">
        <v>606786</v>
      </c>
      <c r="B300" s="501" t="s">
        <v>9305</v>
      </c>
      <c r="C300" s="502" t="s">
        <v>34882</v>
      </c>
      <c r="D300" s="501" t="s">
        <v>5</v>
      </c>
      <c r="E300" s="666">
        <v>48661.88</v>
      </c>
      <c r="F300" s="394"/>
    </row>
    <row r="301" spans="1:6" ht="24.75">
      <c r="A301" s="1180">
        <v>606842</v>
      </c>
      <c r="B301" s="501" t="s">
        <v>9305</v>
      </c>
      <c r="C301" s="502" t="s">
        <v>34883</v>
      </c>
      <c r="D301" s="501" t="s">
        <v>5</v>
      </c>
      <c r="E301" s="666">
        <v>61063.76</v>
      </c>
      <c r="F301" s="394"/>
    </row>
    <row r="302" spans="1:6" ht="24.75">
      <c r="A302" s="1180">
        <v>606832</v>
      </c>
      <c r="B302" s="501" t="s">
        <v>9305</v>
      </c>
      <c r="C302" s="502" t="s">
        <v>34884</v>
      </c>
      <c r="D302" s="501" t="s">
        <v>5</v>
      </c>
      <c r="E302" s="666">
        <v>60618</v>
      </c>
      <c r="F302" s="394"/>
    </row>
    <row r="303" spans="1:6" ht="24.75">
      <c r="A303" s="1180">
        <v>606843</v>
      </c>
      <c r="B303" s="501" t="s">
        <v>9305</v>
      </c>
      <c r="C303" s="502" t="s">
        <v>34885</v>
      </c>
      <c r="D303" s="501" t="s">
        <v>5</v>
      </c>
      <c r="E303" s="666">
        <v>63468.21</v>
      </c>
      <c r="F303" s="394"/>
    </row>
    <row r="304" spans="1:6" ht="24.75">
      <c r="A304" s="1180">
        <v>606833</v>
      </c>
      <c r="B304" s="501" t="s">
        <v>9305</v>
      </c>
      <c r="C304" s="502" t="s">
        <v>34886</v>
      </c>
      <c r="D304" s="501" t="s">
        <v>5</v>
      </c>
      <c r="E304" s="666">
        <v>63001.1</v>
      </c>
      <c r="F304" s="394"/>
    </row>
    <row r="305" spans="1:6" ht="24.75">
      <c r="A305" s="1180">
        <v>606845</v>
      </c>
      <c r="B305" s="501" t="s">
        <v>9305</v>
      </c>
      <c r="C305" s="502" t="s">
        <v>34887</v>
      </c>
      <c r="D305" s="501" t="s">
        <v>5</v>
      </c>
      <c r="E305" s="666">
        <v>65818.11</v>
      </c>
      <c r="F305" s="394"/>
    </row>
    <row r="306" spans="1:6" ht="24.75">
      <c r="A306" s="1180">
        <v>606835</v>
      </c>
      <c r="B306" s="501" t="s">
        <v>9305</v>
      </c>
      <c r="C306" s="502" t="s">
        <v>34888</v>
      </c>
      <c r="D306" s="501" t="s">
        <v>5</v>
      </c>
      <c r="E306" s="666">
        <v>65351.47</v>
      </c>
      <c r="F306" s="394"/>
    </row>
    <row r="307" spans="1:6" ht="24.75">
      <c r="A307" s="1180">
        <v>606844</v>
      </c>
      <c r="B307" s="501" t="s">
        <v>9305</v>
      </c>
      <c r="C307" s="502" t="s">
        <v>34889</v>
      </c>
      <c r="D307" s="501" t="s">
        <v>5</v>
      </c>
      <c r="E307" s="666">
        <v>64452.85</v>
      </c>
      <c r="F307" s="394"/>
    </row>
    <row r="308" spans="1:6" ht="24.75">
      <c r="A308" s="1180">
        <v>606834</v>
      </c>
      <c r="B308" s="501" t="s">
        <v>9305</v>
      </c>
      <c r="C308" s="502" t="s">
        <v>34890</v>
      </c>
      <c r="D308" s="501" t="s">
        <v>5</v>
      </c>
      <c r="E308" s="666">
        <v>63972.77</v>
      </c>
      <c r="F308" s="394"/>
    </row>
    <row r="309" spans="1:6" ht="24.75">
      <c r="A309" s="1180">
        <v>606847</v>
      </c>
      <c r="B309" s="501" t="s">
        <v>9305</v>
      </c>
      <c r="C309" s="502" t="s">
        <v>34891</v>
      </c>
      <c r="D309" s="501" t="s">
        <v>5</v>
      </c>
      <c r="E309" s="666">
        <v>68819.92</v>
      </c>
      <c r="F309" s="394"/>
    </row>
    <row r="310" spans="1:6" ht="24.75">
      <c r="A310" s="1180">
        <v>606837</v>
      </c>
      <c r="B310" s="501" t="s">
        <v>9305</v>
      </c>
      <c r="C310" s="502" t="s">
        <v>34892</v>
      </c>
      <c r="D310" s="501" t="s">
        <v>5</v>
      </c>
      <c r="E310" s="666">
        <v>68297.02</v>
      </c>
      <c r="F310" s="394"/>
    </row>
    <row r="311" spans="1:6" ht="24.75">
      <c r="A311" s="1180">
        <v>606846</v>
      </c>
      <c r="B311" s="501" t="s">
        <v>9305</v>
      </c>
      <c r="C311" s="502" t="s">
        <v>34893</v>
      </c>
      <c r="D311" s="501" t="s">
        <v>5</v>
      </c>
      <c r="E311" s="666">
        <v>70556.149999999994</v>
      </c>
      <c r="F311" s="394"/>
    </row>
    <row r="312" spans="1:6" ht="24.75">
      <c r="A312" s="1180">
        <v>606836</v>
      </c>
      <c r="B312" s="501" t="s">
        <v>9305</v>
      </c>
      <c r="C312" s="502" t="s">
        <v>34894</v>
      </c>
      <c r="D312" s="501" t="s">
        <v>5</v>
      </c>
      <c r="E312" s="666">
        <v>70027.05</v>
      </c>
      <c r="F312" s="394"/>
    </row>
    <row r="313" spans="1:6" ht="24.75">
      <c r="A313" s="1180">
        <v>606848</v>
      </c>
      <c r="B313" s="501" t="s">
        <v>9305</v>
      </c>
      <c r="C313" s="502" t="s">
        <v>34895</v>
      </c>
      <c r="D313" s="501" t="s">
        <v>5</v>
      </c>
      <c r="E313" s="666">
        <v>71434.89</v>
      </c>
      <c r="F313" s="394"/>
    </row>
    <row r="314" spans="1:6" ht="24.75">
      <c r="A314" s="1180">
        <v>606838</v>
      </c>
      <c r="B314" s="501" t="s">
        <v>9305</v>
      </c>
      <c r="C314" s="502" t="s">
        <v>34896</v>
      </c>
      <c r="D314" s="501" t="s">
        <v>5</v>
      </c>
      <c r="E314" s="666">
        <v>70885.3</v>
      </c>
      <c r="F314" s="394"/>
    </row>
    <row r="315" spans="1:6" ht="24.75">
      <c r="A315" s="1180">
        <v>606849</v>
      </c>
      <c r="B315" s="501" t="s">
        <v>9305</v>
      </c>
      <c r="C315" s="502" t="s">
        <v>34897</v>
      </c>
      <c r="D315" s="501" t="s">
        <v>5</v>
      </c>
      <c r="E315" s="666">
        <v>75241.83</v>
      </c>
      <c r="F315" s="394"/>
    </row>
    <row r="316" spans="1:6" ht="24.75">
      <c r="A316" s="1180">
        <v>606839</v>
      </c>
      <c r="B316" s="501" t="s">
        <v>9305</v>
      </c>
      <c r="C316" s="502" t="s">
        <v>34898</v>
      </c>
      <c r="D316" s="501" t="s">
        <v>5</v>
      </c>
      <c r="E316" s="666">
        <v>74704.289999999994</v>
      </c>
      <c r="F316" s="394"/>
    </row>
    <row r="317" spans="1:6" ht="24.75">
      <c r="A317" s="1180">
        <v>606850</v>
      </c>
      <c r="B317" s="501" t="s">
        <v>9305</v>
      </c>
      <c r="C317" s="502" t="s">
        <v>34899</v>
      </c>
      <c r="D317" s="501" t="s">
        <v>5</v>
      </c>
      <c r="E317" s="666">
        <v>75885.87</v>
      </c>
      <c r="F317" s="394"/>
    </row>
    <row r="318" spans="1:6" ht="24.75">
      <c r="A318" s="1180">
        <v>606840</v>
      </c>
      <c r="B318" s="501" t="s">
        <v>9305</v>
      </c>
      <c r="C318" s="502" t="s">
        <v>34900</v>
      </c>
      <c r="D318" s="501" t="s">
        <v>5</v>
      </c>
      <c r="E318" s="666">
        <v>75299.960000000006</v>
      </c>
      <c r="F318" s="394"/>
    </row>
    <row r="319" spans="1:6" ht="24.75">
      <c r="A319" s="1180">
        <v>606851</v>
      </c>
      <c r="B319" s="501" t="s">
        <v>9305</v>
      </c>
      <c r="C319" s="502" t="s">
        <v>34901</v>
      </c>
      <c r="D319" s="501" t="s">
        <v>5</v>
      </c>
      <c r="E319" s="666">
        <v>78111.83</v>
      </c>
      <c r="F319" s="394"/>
    </row>
    <row r="320" spans="1:6" ht="24.75">
      <c r="A320" s="1180">
        <v>606841</v>
      </c>
      <c r="B320" s="501" t="s">
        <v>9305</v>
      </c>
      <c r="C320" s="502" t="s">
        <v>34902</v>
      </c>
      <c r="D320" s="501" t="s">
        <v>5</v>
      </c>
      <c r="E320" s="666">
        <v>77549.240000000005</v>
      </c>
      <c r="F320" s="394"/>
    </row>
    <row r="321" spans="1:6">
      <c r="A321" s="1180">
        <v>605604</v>
      </c>
      <c r="B321" s="501" t="s">
        <v>9305</v>
      </c>
      <c r="C321" s="502" t="s">
        <v>34903</v>
      </c>
      <c r="D321" s="501" t="s">
        <v>14896</v>
      </c>
      <c r="E321" s="666">
        <v>287.8</v>
      </c>
      <c r="F321" s="394"/>
    </row>
    <row r="322" spans="1:6">
      <c r="A322" s="1180">
        <v>605695</v>
      </c>
      <c r="B322" s="501" t="s">
        <v>9305</v>
      </c>
      <c r="C322" s="502" t="s">
        <v>34904</v>
      </c>
      <c r="D322" s="501" t="s">
        <v>5</v>
      </c>
      <c r="E322" s="666">
        <v>1459.88</v>
      </c>
      <c r="F322" s="394"/>
    </row>
    <row r="323" spans="1:6">
      <c r="A323" s="1180">
        <v>605607</v>
      </c>
      <c r="B323" s="501" t="s">
        <v>9305</v>
      </c>
      <c r="C323" s="502" t="s">
        <v>34905</v>
      </c>
      <c r="D323" s="501" t="s">
        <v>5</v>
      </c>
      <c r="E323" s="666">
        <v>1423.1</v>
      </c>
      <c r="F323" s="394"/>
    </row>
    <row r="324" spans="1:6">
      <c r="A324" s="1180">
        <v>605696</v>
      </c>
      <c r="B324" s="501" t="s">
        <v>9305</v>
      </c>
      <c r="C324" s="502" t="s">
        <v>34906</v>
      </c>
      <c r="D324" s="501" t="s">
        <v>5</v>
      </c>
      <c r="E324" s="666">
        <v>1678.39</v>
      </c>
      <c r="F324" s="394"/>
    </row>
    <row r="325" spans="1:6">
      <c r="A325" s="1180">
        <v>605608</v>
      </c>
      <c r="B325" s="501" t="s">
        <v>9305</v>
      </c>
      <c r="C325" s="502" t="s">
        <v>34907</v>
      </c>
      <c r="D325" s="501" t="s">
        <v>5</v>
      </c>
      <c r="E325" s="666">
        <v>1639.3</v>
      </c>
      <c r="F325" s="394"/>
    </row>
    <row r="326" spans="1:6">
      <c r="A326" s="1180">
        <v>605697</v>
      </c>
      <c r="B326" s="501" t="s">
        <v>9305</v>
      </c>
      <c r="C326" s="502" t="s">
        <v>34908</v>
      </c>
      <c r="D326" s="501" t="s">
        <v>5</v>
      </c>
      <c r="E326" s="666">
        <v>1896.93</v>
      </c>
      <c r="F326" s="394"/>
    </row>
    <row r="327" spans="1:6">
      <c r="A327" s="1180">
        <v>605609</v>
      </c>
      <c r="B327" s="501" t="s">
        <v>9305</v>
      </c>
      <c r="C327" s="502" t="s">
        <v>34909</v>
      </c>
      <c r="D327" s="501" t="s">
        <v>5</v>
      </c>
      <c r="E327" s="666">
        <v>1855.55</v>
      </c>
      <c r="F327" s="394"/>
    </row>
    <row r="328" spans="1:6">
      <c r="A328" s="1180">
        <v>605698</v>
      </c>
      <c r="B328" s="501" t="s">
        <v>9305</v>
      </c>
      <c r="C328" s="502" t="s">
        <v>34910</v>
      </c>
      <c r="D328" s="501" t="s">
        <v>5</v>
      </c>
      <c r="E328" s="666">
        <v>2073.16</v>
      </c>
      <c r="F328" s="394"/>
    </row>
    <row r="329" spans="1:6">
      <c r="A329" s="1180">
        <v>605610</v>
      </c>
      <c r="B329" s="501" t="s">
        <v>9305</v>
      </c>
      <c r="C329" s="502" t="s">
        <v>34911</v>
      </c>
      <c r="D329" s="501" t="s">
        <v>5</v>
      </c>
      <c r="E329" s="666">
        <v>2029.47</v>
      </c>
      <c r="F329" s="394"/>
    </row>
    <row r="330" spans="1:6">
      <c r="A330" s="1180">
        <v>605699</v>
      </c>
      <c r="B330" s="501" t="s">
        <v>9305</v>
      </c>
      <c r="C330" s="502" t="s">
        <v>34912</v>
      </c>
      <c r="D330" s="501" t="s">
        <v>5</v>
      </c>
      <c r="E330" s="666">
        <v>2291.61</v>
      </c>
      <c r="F330" s="394"/>
    </row>
    <row r="331" spans="1:6">
      <c r="A331" s="1180">
        <v>605611</v>
      </c>
      <c r="B331" s="501" t="s">
        <v>9305</v>
      </c>
      <c r="C331" s="502" t="s">
        <v>34913</v>
      </c>
      <c r="D331" s="501" t="s">
        <v>5</v>
      </c>
      <c r="E331" s="666">
        <v>2245.63</v>
      </c>
      <c r="F331" s="394"/>
    </row>
    <row r="332" spans="1:6">
      <c r="A332" s="1180">
        <v>605700</v>
      </c>
      <c r="B332" s="501" t="s">
        <v>9305</v>
      </c>
      <c r="C332" s="502" t="s">
        <v>34914</v>
      </c>
      <c r="D332" s="501" t="s">
        <v>5</v>
      </c>
      <c r="E332" s="666">
        <v>2594.87</v>
      </c>
      <c r="F332" s="394"/>
    </row>
    <row r="333" spans="1:6">
      <c r="A333" s="1180">
        <v>605612</v>
      </c>
      <c r="B333" s="501" t="s">
        <v>9305</v>
      </c>
      <c r="C333" s="502" t="s">
        <v>34915</v>
      </c>
      <c r="D333" s="501" t="s">
        <v>5</v>
      </c>
      <c r="E333" s="666">
        <v>2546.59</v>
      </c>
      <c r="F333" s="394"/>
    </row>
    <row r="334" spans="1:6">
      <c r="A334" s="1180">
        <v>605701</v>
      </c>
      <c r="B334" s="501" t="s">
        <v>9305</v>
      </c>
      <c r="C334" s="502" t="s">
        <v>34916</v>
      </c>
      <c r="D334" s="501" t="s">
        <v>5</v>
      </c>
      <c r="E334" s="666">
        <v>2771.05</v>
      </c>
      <c r="F334" s="394"/>
    </row>
    <row r="335" spans="1:6">
      <c r="A335" s="1180">
        <v>605613</v>
      </c>
      <c r="B335" s="501" t="s">
        <v>9305</v>
      </c>
      <c r="C335" s="502" t="s">
        <v>34917</v>
      </c>
      <c r="D335" s="501" t="s">
        <v>5</v>
      </c>
      <c r="E335" s="666">
        <v>2720.47</v>
      </c>
      <c r="F335" s="394"/>
    </row>
    <row r="336" spans="1:6">
      <c r="A336" s="1180">
        <v>605702</v>
      </c>
      <c r="B336" s="501" t="s">
        <v>9305</v>
      </c>
      <c r="C336" s="502" t="s">
        <v>34918</v>
      </c>
      <c r="D336" s="501" t="s">
        <v>5</v>
      </c>
      <c r="E336" s="666">
        <v>3037.16</v>
      </c>
      <c r="F336" s="394"/>
    </row>
    <row r="337" spans="1:6">
      <c r="A337" s="1180">
        <v>605614</v>
      </c>
      <c r="B337" s="501" t="s">
        <v>9305</v>
      </c>
      <c r="C337" s="502" t="s">
        <v>34919</v>
      </c>
      <c r="D337" s="501" t="s">
        <v>5</v>
      </c>
      <c r="E337" s="666">
        <v>2957.85</v>
      </c>
      <c r="F337" s="394"/>
    </row>
    <row r="338" spans="1:6">
      <c r="A338" s="1180">
        <v>605703</v>
      </c>
      <c r="B338" s="501" t="s">
        <v>9305</v>
      </c>
      <c r="C338" s="502" t="s">
        <v>34920</v>
      </c>
      <c r="D338" s="501" t="s">
        <v>5</v>
      </c>
      <c r="E338" s="666">
        <v>3218.3</v>
      </c>
      <c r="F338" s="394"/>
    </row>
    <row r="339" spans="1:6">
      <c r="A339" s="1180">
        <v>605615</v>
      </c>
      <c r="B339" s="501" t="s">
        <v>9305</v>
      </c>
      <c r="C339" s="502" t="s">
        <v>34921</v>
      </c>
      <c r="D339" s="501" t="s">
        <v>5</v>
      </c>
      <c r="E339" s="666">
        <v>3135.54</v>
      </c>
      <c r="F339" s="394"/>
    </row>
    <row r="340" spans="1:6">
      <c r="A340" s="1180">
        <v>605704</v>
      </c>
      <c r="B340" s="501" t="s">
        <v>9305</v>
      </c>
      <c r="C340" s="502" t="s">
        <v>34922</v>
      </c>
      <c r="D340" s="501" t="s">
        <v>5</v>
      </c>
      <c r="E340" s="666">
        <v>3442.52</v>
      </c>
      <c r="F340" s="394"/>
    </row>
    <row r="341" spans="1:6">
      <c r="A341" s="1180">
        <v>605616</v>
      </c>
      <c r="B341" s="501" t="s">
        <v>9305</v>
      </c>
      <c r="C341" s="502" t="s">
        <v>34923</v>
      </c>
      <c r="D341" s="501" t="s">
        <v>5</v>
      </c>
      <c r="E341" s="666">
        <v>3356.3</v>
      </c>
      <c r="F341" s="394"/>
    </row>
    <row r="342" spans="1:6">
      <c r="A342" s="1180">
        <v>605705</v>
      </c>
      <c r="B342" s="501" t="s">
        <v>9305</v>
      </c>
      <c r="C342" s="502" t="s">
        <v>34924</v>
      </c>
      <c r="D342" s="501" t="s">
        <v>5</v>
      </c>
      <c r="E342" s="666">
        <v>3670.84</v>
      </c>
      <c r="F342" s="394"/>
    </row>
    <row r="343" spans="1:6">
      <c r="A343" s="1180">
        <v>605617</v>
      </c>
      <c r="B343" s="501" t="s">
        <v>9305</v>
      </c>
      <c r="C343" s="502" t="s">
        <v>34925</v>
      </c>
      <c r="D343" s="501" t="s">
        <v>5</v>
      </c>
      <c r="E343" s="666">
        <v>3581.18</v>
      </c>
      <c r="F343" s="394"/>
    </row>
    <row r="344" spans="1:6">
      <c r="A344" s="1180">
        <v>605706</v>
      </c>
      <c r="B344" s="501" t="s">
        <v>9305</v>
      </c>
      <c r="C344" s="502" t="s">
        <v>34926</v>
      </c>
      <c r="D344" s="501" t="s">
        <v>5</v>
      </c>
      <c r="E344" s="666">
        <v>3858.36</v>
      </c>
      <c r="F344" s="394"/>
    </row>
    <row r="345" spans="1:6">
      <c r="A345" s="1180">
        <v>605618</v>
      </c>
      <c r="B345" s="501" t="s">
        <v>9305</v>
      </c>
      <c r="C345" s="502" t="s">
        <v>34927</v>
      </c>
      <c r="D345" s="501" t="s">
        <v>5</v>
      </c>
      <c r="E345" s="666">
        <v>3765.25</v>
      </c>
      <c r="F345" s="394"/>
    </row>
    <row r="346" spans="1:6">
      <c r="A346" s="1180">
        <v>605707</v>
      </c>
      <c r="B346" s="501" t="s">
        <v>9305</v>
      </c>
      <c r="C346" s="502" t="s">
        <v>34928</v>
      </c>
      <c r="D346" s="501" t="s">
        <v>5</v>
      </c>
      <c r="E346" s="666">
        <v>4305.34</v>
      </c>
      <c r="F346" s="394"/>
    </row>
    <row r="347" spans="1:6">
      <c r="A347" s="1180">
        <v>605619</v>
      </c>
      <c r="B347" s="501" t="s">
        <v>9305</v>
      </c>
      <c r="C347" s="502" t="s">
        <v>34929</v>
      </c>
      <c r="D347" s="501" t="s">
        <v>5</v>
      </c>
      <c r="E347" s="666">
        <v>4208.78</v>
      </c>
      <c r="F347" s="394"/>
    </row>
    <row r="348" spans="1:6">
      <c r="A348" s="1180">
        <v>605708</v>
      </c>
      <c r="B348" s="501" t="s">
        <v>9305</v>
      </c>
      <c r="C348" s="502" t="s">
        <v>34930</v>
      </c>
      <c r="D348" s="501" t="s">
        <v>5</v>
      </c>
      <c r="E348" s="666">
        <v>5033.07</v>
      </c>
      <c r="F348" s="394"/>
    </row>
    <row r="349" spans="1:6">
      <c r="A349" s="1180">
        <v>605620</v>
      </c>
      <c r="B349" s="501" t="s">
        <v>9305</v>
      </c>
      <c r="C349" s="502" t="s">
        <v>34931</v>
      </c>
      <c r="D349" s="501" t="s">
        <v>5</v>
      </c>
      <c r="E349" s="666">
        <v>4933.07</v>
      </c>
      <c r="F349" s="394"/>
    </row>
    <row r="350" spans="1:6">
      <c r="A350" s="1180">
        <v>605709</v>
      </c>
      <c r="B350" s="501" t="s">
        <v>9305</v>
      </c>
      <c r="C350" s="502" t="s">
        <v>34932</v>
      </c>
      <c r="D350" s="501" t="s">
        <v>5</v>
      </c>
      <c r="E350" s="666">
        <v>5267.26</v>
      </c>
      <c r="F350" s="394"/>
    </row>
    <row r="351" spans="1:6">
      <c r="A351" s="1180">
        <v>605621</v>
      </c>
      <c r="B351" s="501" t="s">
        <v>9305</v>
      </c>
      <c r="C351" s="502" t="s">
        <v>34933</v>
      </c>
      <c r="D351" s="501" t="s">
        <v>5</v>
      </c>
      <c r="E351" s="666">
        <v>5163.8</v>
      </c>
      <c r="F351" s="394"/>
    </row>
    <row r="352" spans="1:6">
      <c r="A352" s="1180">
        <v>605710</v>
      </c>
      <c r="B352" s="501" t="s">
        <v>9305</v>
      </c>
      <c r="C352" s="502" t="s">
        <v>34934</v>
      </c>
      <c r="D352" s="501" t="s">
        <v>5</v>
      </c>
      <c r="E352" s="666">
        <v>5660.38</v>
      </c>
      <c r="F352" s="394"/>
    </row>
    <row r="353" spans="1:6">
      <c r="A353" s="1180">
        <v>605622</v>
      </c>
      <c r="B353" s="501" t="s">
        <v>9305</v>
      </c>
      <c r="C353" s="502" t="s">
        <v>34935</v>
      </c>
      <c r="D353" s="501" t="s">
        <v>5</v>
      </c>
      <c r="E353" s="666">
        <v>5553.48</v>
      </c>
      <c r="F353" s="394"/>
    </row>
    <row r="354" spans="1:6">
      <c r="A354" s="1180">
        <v>605711</v>
      </c>
      <c r="B354" s="501" t="s">
        <v>9305</v>
      </c>
      <c r="C354" s="502" t="s">
        <v>34936</v>
      </c>
      <c r="D354" s="501" t="s">
        <v>5</v>
      </c>
      <c r="E354" s="666">
        <v>5858.82</v>
      </c>
      <c r="F354" s="394"/>
    </row>
    <row r="355" spans="1:6">
      <c r="A355" s="1180">
        <v>605623</v>
      </c>
      <c r="B355" s="501" t="s">
        <v>9305</v>
      </c>
      <c r="C355" s="502" t="s">
        <v>34937</v>
      </c>
      <c r="D355" s="501" t="s">
        <v>5</v>
      </c>
      <c r="E355" s="666">
        <v>5748.47</v>
      </c>
      <c r="F355" s="394"/>
    </row>
    <row r="356" spans="1:6">
      <c r="A356" s="1180">
        <v>605712</v>
      </c>
      <c r="B356" s="501" t="s">
        <v>9305</v>
      </c>
      <c r="C356" s="502" t="s">
        <v>34938</v>
      </c>
      <c r="D356" s="501" t="s">
        <v>5</v>
      </c>
      <c r="E356" s="666">
        <v>6179.7</v>
      </c>
      <c r="F356" s="394"/>
    </row>
    <row r="357" spans="1:6">
      <c r="A357" s="1180">
        <v>605624</v>
      </c>
      <c r="B357" s="501" t="s">
        <v>9305</v>
      </c>
      <c r="C357" s="502" t="s">
        <v>34939</v>
      </c>
      <c r="D357" s="501" t="s">
        <v>5</v>
      </c>
      <c r="E357" s="666">
        <v>6065.9</v>
      </c>
      <c r="F357" s="394"/>
    </row>
    <row r="358" spans="1:6">
      <c r="A358" s="1180">
        <v>605713</v>
      </c>
      <c r="B358" s="501" t="s">
        <v>9305</v>
      </c>
      <c r="C358" s="502" t="s">
        <v>34940</v>
      </c>
      <c r="D358" s="501" t="s">
        <v>5</v>
      </c>
      <c r="E358" s="666">
        <v>8161.88</v>
      </c>
      <c r="F358" s="394"/>
    </row>
    <row r="359" spans="1:6">
      <c r="A359" s="1180">
        <v>605625</v>
      </c>
      <c r="B359" s="501" t="s">
        <v>9305</v>
      </c>
      <c r="C359" s="502" t="s">
        <v>34941</v>
      </c>
      <c r="D359" s="501" t="s">
        <v>5</v>
      </c>
      <c r="E359" s="666">
        <v>8044.63</v>
      </c>
      <c r="F359" s="394"/>
    </row>
    <row r="360" spans="1:6">
      <c r="A360" s="1180">
        <v>605714</v>
      </c>
      <c r="B360" s="501" t="s">
        <v>9305</v>
      </c>
      <c r="C360" s="502" t="s">
        <v>34942</v>
      </c>
      <c r="D360" s="501" t="s">
        <v>5</v>
      </c>
      <c r="E360" s="666">
        <v>10356.530000000001</v>
      </c>
      <c r="F360" s="394"/>
    </row>
    <row r="361" spans="1:6">
      <c r="A361" s="1180">
        <v>605626</v>
      </c>
      <c r="B361" s="501" t="s">
        <v>9305</v>
      </c>
      <c r="C361" s="502" t="s">
        <v>34943</v>
      </c>
      <c r="D361" s="501" t="s">
        <v>5</v>
      </c>
      <c r="E361" s="666">
        <v>10235.84</v>
      </c>
      <c r="F361" s="394"/>
    </row>
    <row r="362" spans="1:6">
      <c r="A362" s="1180">
        <v>605715</v>
      </c>
      <c r="B362" s="501" t="s">
        <v>9305</v>
      </c>
      <c r="C362" s="502" t="s">
        <v>34944</v>
      </c>
      <c r="D362" s="501" t="s">
        <v>5</v>
      </c>
      <c r="E362" s="666">
        <v>11074.09</v>
      </c>
      <c r="F362" s="394"/>
    </row>
    <row r="363" spans="1:6">
      <c r="A363" s="1180">
        <v>605627</v>
      </c>
      <c r="B363" s="501" t="s">
        <v>9305</v>
      </c>
      <c r="C363" s="502" t="s">
        <v>34945</v>
      </c>
      <c r="D363" s="501" t="s">
        <v>5</v>
      </c>
      <c r="E363" s="666">
        <v>10949.94</v>
      </c>
      <c r="F363" s="394"/>
    </row>
    <row r="364" spans="1:6">
      <c r="A364" s="1180">
        <v>605716</v>
      </c>
      <c r="B364" s="501" t="s">
        <v>9305</v>
      </c>
      <c r="C364" s="502" t="s">
        <v>34946</v>
      </c>
      <c r="D364" s="501" t="s">
        <v>5</v>
      </c>
      <c r="E364" s="666">
        <v>11515.43</v>
      </c>
      <c r="F364" s="394"/>
    </row>
    <row r="365" spans="1:6">
      <c r="A365" s="1180">
        <v>605628</v>
      </c>
      <c r="B365" s="501" t="s">
        <v>9305</v>
      </c>
      <c r="C365" s="502" t="s">
        <v>34947</v>
      </c>
      <c r="D365" s="501" t="s">
        <v>5</v>
      </c>
      <c r="E365" s="666">
        <v>11387.84</v>
      </c>
      <c r="F365" s="394"/>
    </row>
    <row r="366" spans="1:6">
      <c r="A366" s="1180">
        <v>605717</v>
      </c>
      <c r="B366" s="501" t="s">
        <v>9305</v>
      </c>
      <c r="C366" s="502" t="s">
        <v>34948</v>
      </c>
      <c r="D366" s="501" t="s">
        <v>5</v>
      </c>
      <c r="E366" s="666">
        <v>12295.71</v>
      </c>
      <c r="F366" s="394"/>
    </row>
    <row r="367" spans="1:6">
      <c r="A367" s="1180">
        <v>605629</v>
      </c>
      <c r="B367" s="501" t="s">
        <v>9305</v>
      </c>
      <c r="C367" s="502" t="s">
        <v>34949</v>
      </c>
      <c r="D367" s="501" t="s">
        <v>5</v>
      </c>
      <c r="E367" s="666">
        <v>12164.66</v>
      </c>
      <c r="F367" s="394"/>
    </row>
    <row r="368" spans="1:6">
      <c r="A368" s="1180">
        <v>605651</v>
      </c>
      <c r="B368" s="501" t="s">
        <v>9305</v>
      </c>
      <c r="C368" s="502" t="s">
        <v>34950</v>
      </c>
      <c r="D368" s="501" t="s">
        <v>5</v>
      </c>
      <c r="E368" s="666">
        <v>1394.53</v>
      </c>
      <c r="F368" s="394"/>
    </row>
    <row r="369" spans="1:6">
      <c r="A369" s="1180">
        <v>605460</v>
      </c>
      <c r="B369" s="501" t="s">
        <v>9305</v>
      </c>
      <c r="C369" s="502" t="s">
        <v>34951</v>
      </c>
      <c r="D369" s="501" t="s">
        <v>5</v>
      </c>
      <c r="E369" s="666">
        <v>1357.74</v>
      </c>
      <c r="F369" s="394"/>
    </row>
    <row r="370" spans="1:6">
      <c r="A370" s="1180">
        <v>605652</v>
      </c>
      <c r="B370" s="501" t="s">
        <v>9305</v>
      </c>
      <c r="C370" s="502" t="s">
        <v>34952</v>
      </c>
      <c r="D370" s="501" t="s">
        <v>5</v>
      </c>
      <c r="E370" s="666">
        <v>1602.82</v>
      </c>
      <c r="F370" s="394"/>
    </row>
    <row r="371" spans="1:6">
      <c r="A371" s="1180">
        <v>605461</v>
      </c>
      <c r="B371" s="501" t="s">
        <v>9305</v>
      </c>
      <c r="C371" s="502" t="s">
        <v>34953</v>
      </c>
      <c r="D371" s="501" t="s">
        <v>5</v>
      </c>
      <c r="E371" s="666">
        <v>1563.74</v>
      </c>
      <c r="F371" s="394"/>
    </row>
    <row r="372" spans="1:6">
      <c r="A372" s="1180">
        <v>605653</v>
      </c>
      <c r="B372" s="501" t="s">
        <v>9305</v>
      </c>
      <c r="C372" s="502" t="s">
        <v>34954</v>
      </c>
      <c r="D372" s="501" t="s">
        <v>5</v>
      </c>
      <c r="E372" s="666">
        <v>1811.14</v>
      </c>
      <c r="F372" s="394"/>
    </row>
    <row r="373" spans="1:6">
      <c r="A373" s="1180">
        <v>605462</v>
      </c>
      <c r="B373" s="501" t="s">
        <v>9305</v>
      </c>
      <c r="C373" s="502" t="s">
        <v>34955</v>
      </c>
      <c r="D373" s="501" t="s">
        <v>5</v>
      </c>
      <c r="E373" s="666">
        <v>1769.76</v>
      </c>
      <c r="F373" s="394"/>
    </row>
    <row r="374" spans="1:6">
      <c r="A374" s="1180">
        <v>605654</v>
      </c>
      <c r="B374" s="501" t="s">
        <v>9305</v>
      </c>
      <c r="C374" s="502" t="s">
        <v>34956</v>
      </c>
      <c r="D374" s="501" t="s">
        <v>5</v>
      </c>
      <c r="E374" s="666">
        <v>1979.19</v>
      </c>
      <c r="F374" s="394"/>
    </row>
    <row r="375" spans="1:6">
      <c r="A375" s="1180">
        <v>605463</v>
      </c>
      <c r="B375" s="501" t="s">
        <v>9305</v>
      </c>
      <c r="C375" s="502" t="s">
        <v>34957</v>
      </c>
      <c r="D375" s="501" t="s">
        <v>5</v>
      </c>
      <c r="E375" s="666">
        <v>1935.51</v>
      </c>
      <c r="F375" s="394"/>
    </row>
    <row r="376" spans="1:6">
      <c r="A376" s="1180">
        <v>605655</v>
      </c>
      <c r="B376" s="501" t="s">
        <v>9305</v>
      </c>
      <c r="C376" s="502" t="s">
        <v>34958</v>
      </c>
      <c r="D376" s="501" t="s">
        <v>5</v>
      </c>
      <c r="E376" s="666">
        <v>2187.4499999999998</v>
      </c>
      <c r="F376" s="394"/>
    </row>
    <row r="377" spans="1:6">
      <c r="A377" s="1180">
        <v>605464</v>
      </c>
      <c r="B377" s="501" t="s">
        <v>9305</v>
      </c>
      <c r="C377" s="502" t="s">
        <v>34959</v>
      </c>
      <c r="D377" s="501" t="s">
        <v>5</v>
      </c>
      <c r="E377" s="666">
        <v>2141.4699999999998</v>
      </c>
      <c r="F377" s="394"/>
    </row>
    <row r="378" spans="1:6">
      <c r="A378" s="1180">
        <v>605656</v>
      </c>
      <c r="B378" s="501" t="s">
        <v>9305</v>
      </c>
      <c r="C378" s="502" t="s">
        <v>34960</v>
      </c>
      <c r="D378" s="501" t="s">
        <v>5</v>
      </c>
      <c r="E378" s="666">
        <v>2476.42</v>
      </c>
      <c r="F378" s="394"/>
    </row>
    <row r="379" spans="1:6">
      <c r="A379" s="1180">
        <v>605465</v>
      </c>
      <c r="B379" s="501" t="s">
        <v>9305</v>
      </c>
      <c r="C379" s="502" t="s">
        <v>34961</v>
      </c>
      <c r="D379" s="501" t="s">
        <v>5</v>
      </c>
      <c r="E379" s="666">
        <v>2428.14</v>
      </c>
      <c r="F379" s="394"/>
    </row>
    <row r="380" spans="1:6">
      <c r="A380" s="1180">
        <v>605657</v>
      </c>
      <c r="B380" s="501" t="s">
        <v>9305</v>
      </c>
      <c r="C380" s="502" t="s">
        <v>34962</v>
      </c>
      <c r="D380" s="501" t="s">
        <v>5</v>
      </c>
      <c r="E380" s="666">
        <v>2644.42</v>
      </c>
      <c r="F380" s="394"/>
    </row>
    <row r="381" spans="1:6">
      <c r="A381" s="1180">
        <v>605466</v>
      </c>
      <c r="B381" s="501" t="s">
        <v>9305</v>
      </c>
      <c r="C381" s="502" t="s">
        <v>34963</v>
      </c>
      <c r="D381" s="501" t="s">
        <v>5</v>
      </c>
      <c r="E381" s="666">
        <v>2593.84</v>
      </c>
      <c r="F381" s="394"/>
    </row>
    <row r="382" spans="1:6">
      <c r="A382" s="1180">
        <v>605658</v>
      </c>
      <c r="B382" s="501" t="s">
        <v>9305</v>
      </c>
      <c r="C382" s="502" t="s">
        <v>34964</v>
      </c>
      <c r="D382" s="501" t="s">
        <v>5</v>
      </c>
      <c r="E382" s="666">
        <v>2900.33</v>
      </c>
      <c r="F382" s="394"/>
    </row>
    <row r="383" spans="1:6">
      <c r="A383" s="1180">
        <v>605467</v>
      </c>
      <c r="B383" s="501" t="s">
        <v>9305</v>
      </c>
      <c r="C383" s="502" t="s">
        <v>34965</v>
      </c>
      <c r="D383" s="501" t="s">
        <v>5</v>
      </c>
      <c r="E383" s="666">
        <v>2821.01</v>
      </c>
      <c r="F383" s="394"/>
    </row>
    <row r="384" spans="1:6">
      <c r="A384" s="1180">
        <v>605659</v>
      </c>
      <c r="B384" s="501" t="s">
        <v>9305</v>
      </c>
      <c r="C384" s="502" t="s">
        <v>34966</v>
      </c>
      <c r="D384" s="501" t="s">
        <v>5</v>
      </c>
      <c r="E384" s="666">
        <v>3073.29</v>
      </c>
      <c r="F384" s="394"/>
    </row>
    <row r="385" spans="1:6">
      <c r="A385" s="1180">
        <v>605468</v>
      </c>
      <c r="B385" s="501" t="s">
        <v>9305</v>
      </c>
      <c r="C385" s="502" t="s">
        <v>34967</v>
      </c>
      <c r="D385" s="501" t="s">
        <v>5</v>
      </c>
      <c r="E385" s="666">
        <v>2990.52</v>
      </c>
      <c r="F385" s="394"/>
    </row>
    <row r="386" spans="1:6">
      <c r="A386" s="1180">
        <v>605660</v>
      </c>
      <c r="B386" s="501" t="s">
        <v>9305</v>
      </c>
      <c r="C386" s="502" t="s">
        <v>34968</v>
      </c>
      <c r="D386" s="501" t="s">
        <v>5</v>
      </c>
      <c r="E386" s="666">
        <v>3287.29</v>
      </c>
      <c r="F386" s="394"/>
    </row>
    <row r="387" spans="1:6">
      <c r="A387" s="1180">
        <v>605469</v>
      </c>
      <c r="B387" s="501" t="s">
        <v>9305</v>
      </c>
      <c r="C387" s="502" t="s">
        <v>34969</v>
      </c>
      <c r="D387" s="501" t="s">
        <v>5</v>
      </c>
      <c r="E387" s="666">
        <v>3201.08</v>
      </c>
      <c r="F387" s="394"/>
    </row>
    <row r="388" spans="1:6">
      <c r="A388" s="1180">
        <v>605661</v>
      </c>
      <c r="B388" s="501" t="s">
        <v>9305</v>
      </c>
      <c r="C388" s="502" t="s">
        <v>34970</v>
      </c>
      <c r="D388" s="501" t="s">
        <v>5</v>
      </c>
      <c r="E388" s="666">
        <v>3505.41</v>
      </c>
      <c r="F388" s="394"/>
    </row>
    <row r="389" spans="1:6">
      <c r="A389" s="1180">
        <v>605470</v>
      </c>
      <c r="B389" s="501" t="s">
        <v>9305</v>
      </c>
      <c r="C389" s="502" t="s">
        <v>34971</v>
      </c>
      <c r="D389" s="501" t="s">
        <v>5</v>
      </c>
      <c r="E389" s="666">
        <v>3415.75</v>
      </c>
      <c r="F389" s="394"/>
    </row>
    <row r="390" spans="1:6">
      <c r="A390" s="1180">
        <v>605662</v>
      </c>
      <c r="B390" s="501" t="s">
        <v>9305</v>
      </c>
      <c r="C390" s="502" t="s">
        <v>34972</v>
      </c>
      <c r="D390" s="501" t="s">
        <v>5</v>
      </c>
      <c r="E390" s="666">
        <v>3684.75</v>
      </c>
      <c r="F390" s="394"/>
    </row>
    <row r="391" spans="1:6">
      <c r="A391" s="1180">
        <v>605471</v>
      </c>
      <c r="B391" s="501" t="s">
        <v>9305</v>
      </c>
      <c r="C391" s="502" t="s">
        <v>34973</v>
      </c>
      <c r="D391" s="501" t="s">
        <v>5</v>
      </c>
      <c r="E391" s="666">
        <v>3591.64</v>
      </c>
      <c r="F391" s="394"/>
    </row>
    <row r="392" spans="1:6">
      <c r="A392" s="1180">
        <v>605663</v>
      </c>
      <c r="B392" s="501" t="s">
        <v>9305</v>
      </c>
      <c r="C392" s="502" t="s">
        <v>34974</v>
      </c>
      <c r="D392" s="501" t="s">
        <v>5</v>
      </c>
      <c r="E392" s="666">
        <v>4121.4399999999996</v>
      </c>
      <c r="F392" s="394"/>
    </row>
    <row r="393" spans="1:6">
      <c r="A393" s="1180">
        <v>605472</v>
      </c>
      <c r="B393" s="501" t="s">
        <v>9305</v>
      </c>
      <c r="C393" s="502" t="s">
        <v>34975</v>
      </c>
      <c r="D393" s="501" t="s">
        <v>5</v>
      </c>
      <c r="E393" s="666">
        <v>4024.88</v>
      </c>
      <c r="F393" s="394"/>
    </row>
    <row r="394" spans="1:6">
      <c r="A394" s="1180">
        <v>605664</v>
      </c>
      <c r="B394" s="501" t="s">
        <v>9305</v>
      </c>
      <c r="C394" s="502" t="s">
        <v>34976</v>
      </c>
      <c r="D394" s="501" t="s">
        <v>5</v>
      </c>
      <c r="E394" s="666">
        <v>4792.57</v>
      </c>
      <c r="F394" s="394"/>
    </row>
    <row r="395" spans="1:6">
      <c r="A395" s="1180">
        <v>605473</v>
      </c>
      <c r="B395" s="501" t="s">
        <v>9305</v>
      </c>
      <c r="C395" s="502" t="s">
        <v>34977</v>
      </c>
      <c r="D395" s="501" t="s">
        <v>5</v>
      </c>
      <c r="E395" s="666">
        <v>4692.57</v>
      </c>
      <c r="F395" s="394"/>
    </row>
    <row r="396" spans="1:6">
      <c r="A396" s="1180">
        <v>605665</v>
      </c>
      <c r="B396" s="501" t="s">
        <v>9305</v>
      </c>
      <c r="C396" s="502" t="s">
        <v>34978</v>
      </c>
      <c r="D396" s="501" t="s">
        <v>5</v>
      </c>
      <c r="E396" s="666">
        <v>5013.75</v>
      </c>
      <c r="F396" s="394"/>
    </row>
    <row r="397" spans="1:6">
      <c r="A397" s="1180">
        <v>605474</v>
      </c>
      <c r="B397" s="501" t="s">
        <v>9305</v>
      </c>
      <c r="C397" s="502" t="s">
        <v>34979</v>
      </c>
      <c r="D397" s="501" t="s">
        <v>5</v>
      </c>
      <c r="E397" s="666">
        <v>4910.3</v>
      </c>
      <c r="F397" s="394"/>
    </row>
    <row r="398" spans="1:6">
      <c r="A398" s="1180">
        <v>605666</v>
      </c>
      <c r="B398" s="501" t="s">
        <v>9305</v>
      </c>
      <c r="C398" s="502" t="s">
        <v>34980</v>
      </c>
      <c r="D398" s="501" t="s">
        <v>5</v>
      </c>
      <c r="E398" s="666">
        <v>5389.54</v>
      </c>
      <c r="F398" s="394"/>
    </row>
    <row r="399" spans="1:6">
      <c r="A399" s="1180">
        <v>605475</v>
      </c>
      <c r="B399" s="501" t="s">
        <v>9305</v>
      </c>
      <c r="C399" s="502" t="s">
        <v>34981</v>
      </c>
      <c r="D399" s="501" t="s">
        <v>5</v>
      </c>
      <c r="E399" s="666">
        <v>5282.64</v>
      </c>
      <c r="F399" s="394"/>
    </row>
    <row r="400" spans="1:6">
      <c r="A400" s="1180">
        <v>605667</v>
      </c>
      <c r="B400" s="501" t="s">
        <v>9305</v>
      </c>
      <c r="C400" s="502" t="s">
        <v>34982</v>
      </c>
      <c r="D400" s="501" t="s">
        <v>5</v>
      </c>
      <c r="E400" s="666">
        <v>5581.48</v>
      </c>
      <c r="F400" s="394"/>
    </row>
    <row r="401" spans="1:6">
      <c r="A401" s="1180">
        <v>605476</v>
      </c>
      <c r="B401" s="501" t="s">
        <v>9305</v>
      </c>
      <c r="C401" s="502" t="s">
        <v>34983</v>
      </c>
      <c r="D401" s="501" t="s">
        <v>5</v>
      </c>
      <c r="E401" s="666">
        <v>5471.13</v>
      </c>
      <c r="F401" s="394"/>
    </row>
    <row r="402" spans="1:6">
      <c r="A402" s="1180">
        <v>605668</v>
      </c>
      <c r="B402" s="501" t="s">
        <v>9305</v>
      </c>
      <c r="C402" s="502" t="s">
        <v>34984</v>
      </c>
      <c r="D402" s="501" t="s">
        <v>5</v>
      </c>
      <c r="E402" s="666">
        <v>5891.52</v>
      </c>
      <c r="F402" s="394"/>
    </row>
    <row r="403" spans="1:6">
      <c r="A403" s="1180">
        <v>605477</v>
      </c>
      <c r="B403" s="501" t="s">
        <v>9305</v>
      </c>
      <c r="C403" s="502" t="s">
        <v>34985</v>
      </c>
      <c r="D403" s="501" t="s">
        <v>5</v>
      </c>
      <c r="E403" s="666">
        <v>5777.72</v>
      </c>
      <c r="F403" s="394"/>
    </row>
    <row r="404" spans="1:6">
      <c r="A404" s="1180">
        <v>605669</v>
      </c>
      <c r="B404" s="501" t="s">
        <v>9305</v>
      </c>
      <c r="C404" s="502" t="s">
        <v>34986</v>
      </c>
      <c r="D404" s="501" t="s">
        <v>5</v>
      </c>
      <c r="E404" s="666">
        <v>7679.79</v>
      </c>
      <c r="F404" s="394"/>
    </row>
    <row r="405" spans="1:6">
      <c r="A405" s="1180">
        <v>605478</v>
      </c>
      <c r="B405" s="501" t="s">
        <v>9305</v>
      </c>
      <c r="C405" s="502" t="s">
        <v>34987</v>
      </c>
      <c r="D405" s="501" t="s">
        <v>5</v>
      </c>
      <c r="E405" s="666">
        <v>7562.55</v>
      </c>
      <c r="F405" s="394"/>
    </row>
    <row r="406" spans="1:6">
      <c r="A406" s="1180">
        <v>605670</v>
      </c>
      <c r="B406" s="501" t="s">
        <v>9305</v>
      </c>
      <c r="C406" s="502" t="s">
        <v>34988</v>
      </c>
      <c r="D406" s="501" t="s">
        <v>5</v>
      </c>
      <c r="E406" s="666">
        <v>9671.77</v>
      </c>
      <c r="F406" s="394"/>
    </row>
    <row r="407" spans="1:6">
      <c r="A407" s="1180">
        <v>605479</v>
      </c>
      <c r="B407" s="501" t="s">
        <v>9305</v>
      </c>
      <c r="C407" s="502" t="s">
        <v>34989</v>
      </c>
      <c r="D407" s="501" t="s">
        <v>5</v>
      </c>
      <c r="E407" s="666">
        <v>9551.08</v>
      </c>
      <c r="F407" s="394"/>
    </row>
    <row r="408" spans="1:6">
      <c r="A408" s="1180">
        <v>605671</v>
      </c>
      <c r="B408" s="501" t="s">
        <v>9305</v>
      </c>
      <c r="C408" s="502" t="s">
        <v>34990</v>
      </c>
      <c r="D408" s="501" t="s">
        <v>5</v>
      </c>
      <c r="E408" s="666">
        <v>10350.370000000001</v>
      </c>
      <c r="F408" s="394"/>
    </row>
    <row r="409" spans="1:6">
      <c r="A409" s="1180">
        <v>605480</v>
      </c>
      <c r="B409" s="501" t="s">
        <v>9305</v>
      </c>
      <c r="C409" s="502" t="s">
        <v>34991</v>
      </c>
      <c r="D409" s="501" t="s">
        <v>5</v>
      </c>
      <c r="E409" s="666">
        <v>10226.23</v>
      </c>
      <c r="F409" s="394"/>
    </row>
    <row r="410" spans="1:6">
      <c r="A410" s="1180">
        <v>605672</v>
      </c>
      <c r="B410" s="501" t="s">
        <v>9305</v>
      </c>
      <c r="C410" s="502" t="s">
        <v>34992</v>
      </c>
      <c r="D410" s="501" t="s">
        <v>5</v>
      </c>
      <c r="E410" s="666">
        <v>10777.79</v>
      </c>
      <c r="F410" s="394"/>
    </row>
    <row r="411" spans="1:6">
      <c r="A411" s="1180">
        <v>605481</v>
      </c>
      <c r="B411" s="501" t="s">
        <v>9305</v>
      </c>
      <c r="C411" s="502" t="s">
        <v>34993</v>
      </c>
      <c r="D411" s="501" t="s">
        <v>5</v>
      </c>
      <c r="E411" s="666">
        <v>10650.19</v>
      </c>
      <c r="F411" s="394"/>
    </row>
    <row r="412" spans="1:6">
      <c r="A412" s="1180">
        <v>605673</v>
      </c>
      <c r="B412" s="501" t="s">
        <v>9305</v>
      </c>
      <c r="C412" s="502" t="s">
        <v>34994</v>
      </c>
      <c r="D412" s="501" t="s">
        <v>5</v>
      </c>
      <c r="E412" s="666">
        <v>11521.88</v>
      </c>
      <c r="F412" s="394"/>
    </row>
    <row r="413" spans="1:6">
      <c r="A413" s="1180">
        <v>605482</v>
      </c>
      <c r="B413" s="501" t="s">
        <v>9305</v>
      </c>
      <c r="C413" s="502" t="s">
        <v>34995</v>
      </c>
      <c r="D413" s="501" t="s">
        <v>5</v>
      </c>
      <c r="E413" s="666">
        <v>11390.84</v>
      </c>
      <c r="F413" s="394"/>
    </row>
    <row r="414" spans="1:6">
      <c r="A414" s="1180">
        <v>605718</v>
      </c>
      <c r="B414" s="501" t="s">
        <v>9305</v>
      </c>
      <c r="C414" s="502" t="s">
        <v>34996</v>
      </c>
      <c r="D414" s="501" t="s">
        <v>5</v>
      </c>
      <c r="E414" s="666">
        <v>6843.92</v>
      </c>
      <c r="F414" s="394"/>
    </row>
    <row r="415" spans="1:6">
      <c r="A415" s="1180">
        <v>605630</v>
      </c>
      <c r="B415" s="501" t="s">
        <v>9305</v>
      </c>
      <c r="C415" s="502" t="s">
        <v>34997</v>
      </c>
      <c r="D415" s="501" t="s">
        <v>5</v>
      </c>
      <c r="E415" s="666">
        <v>6757.7</v>
      </c>
      <c r="F415" s="394"/>
    </row>
    <row r="416" spans="1:6">
      <c r="A416" s="1180">
        <v>605719</v>
      </c>
      <c r="B416" s="501" t="s">
        <v>9305</v>
      </c>
      <c r="C416" s="502" t="s">
        <v>34998</v>
      </c>
      <c r="D416" s="501" t="s">
        <v>5</v>
      </c>
      <c r="E416" s="666">
        <v>8500.6299999999992</v>
      </c>
      <c r="F416" s="394"/>
    </row>
    <row r="417" spans="1:6">
      <c r="A417" s="1180">
        <v>605631</v>
      </c>
      <c r="B417" s="501" t="s">
        <v>9305</v>
      </c>
      <c r="C417" s="502" t="s">
        <v>34999</v>
      </c>
      <c r="D417" s="501" t="s">
        <v>5</v>
      </c>
      <c r="E417" s="666">
        <v>8404.07</v>
      </c>
      <c r="F417" s="394"/>
    </row>
    <row r="418" spans="1:6">
      <c r="A418" s="1180">
        <v>605720</v>
      </c>
      <c r="B418" s="501" t="s">
        <v>9305</v>
      </c>
      <c r="C418" s="502" t="s">
        <v>35000</v>
      </c>
      <c r="D418" s="501" t="s">
        <v>5</v>
      </c>
      <c r="E418" s="666">
        <v>8770.9</v>
      </c>
      <c r="F418" s="394"/>
    </row>
    <row r="419" spans="1:6">
      <c r="A419" s="1180">
        <v>605632</v>
      </c>
      <c r="B419" s="501" t="s">
        <v>9305</v>
      </c>
      <c r="C419" s="502" t="s">
        <v>35001</v>
      </c>
      <c r="D419" s="501" t="s">
        <v>5</v>
      </c>
      <c r="E419" s="666">
        <v>8670.89</v>
      </c>
      <c r="F419" s="394"/>
    </row>
    <row r="420" spans="1:6">
      <c r="A420" s="1180">
        <v>605721</v>
      </c>
      <c r="B420" s="501" t="s">
        <v>9305</v>
      </c>
      <c r="C420" s="502" t="s">
        <v>35002</v>
      </c>
      <c r="D420" s="501" t="s">
        <v>5</v>
      </c>
      <c r="E420" s="666">
        <v>9932.69</v>
      </c>
      <c r="F420" s="394"/>
    </row>
    <row r="421" spans="1:6">
      <c r="A421" s="1180">
        <v>605633</v>
      </c>
      <c r="B421" s="501" t="s">
        <v>9305</v>
      </c>
      <c r="C421" s="502" t="s">
        <v>35003</v>
      </c>
      <c r="D421" s="501" t="s">
        <v>5</v>
      </c>
      <c r="E421" s="666">
        <v>9824.07</v>
      </c>
      <c r="F421" s="394"/>
    </row>
    <row r="422" spans="1:6">
      <c r="A422" s="1180">
        <v>605722</v>
      </c>
      <c r="B422" s="501" t="s">
        <v>9305</v>
      </c>
      <c r="C422" s="502" t="s">
        <v>35004</v>
      </c>
      <c r="D422" s="501" t="s">
        <v>5</v>
      </c>
      <c r="E422" s="666">
        <v>10529.21</v>
      </c>
      <c r="F422" s="394"/>
    </row>
    <row r="423" spans="1:6">
      <c r="A423" s="1180">
        <v>605634</v>
      </c>
      <c r="B423" s="501" t="s">
        <v>9305</v>
      </c>
      <c r="C423" s="502" t="s">
        <v>35005</v>
      </c>
      <c r="D423" s="501" t="s">
        <v>5</v>
      </c>
      <c r="E423" s="666">
        <v>10415.41</v>
      </c>
      <c r="F423" s="394"/>
    </row>
    <row r="424" spans="1:6">
      <c r="A424" s="1180">
        <v>605723</v>
      </c>
      <c r="B424" s="501" t="s">
        <v>9305</v>
      </c>
      <c r="C424" s="502" t="s">
        <v>35006</v>
      </c>
      <c r="D424" s="501" t="s">
        <v>5</v>
      </c>
      <c r="E424" s="666">
        <v>12318.65</v>
      </c>
      <c r="F424" s="394"/>
    </row>
    <row r="425" spans="1:6">
      <c r="A425" s="1180">
        <v>605635</v>
      </c>
      <c r="B425" s="501" t="s">
        <v>9305</v>
      </c>
      <c r="C425" s="502" t="s">
        <v>35007</v>
      </c>
      <c r="D425" s="501" t="s">
        <v>5</v>
      </c>
      <c r="E425" s="666">
        <v>12192.78</v>
      </c>
      <c r="F425" s="394"/>
    </row>
    <row r="426" spans="1:6">
      <c r="A426" s="1180">
        <v>605724</v>
      </c>
      <c r="B426" s="501" t="s">
        <v>9305</v>
      </c>
      <c r="C426" s="502" t="s">
        <v>35008</v>
      </c>
      <c r="D426" s="501" t="s">
        <v>5</v>
      </c>
      <c r="E426" s="666">
        <v>14076.22</v>
      </c>
      <c r="F426" s="394"/>
    </row>
    <row r="427" spans="1:6">
      <c r="A427" s="1180">
        <v>605636</v>
      </c>
      <c r="B427" s="501" t="s">
        <v>9305</v>
      </c>
      <c r="C427" s="502" t="s">
        <v>35009</v>
      </c>
      <c r="D427" s="501" t="s">
        <v>5</v>
      </c>
      <c r="E427" s="666">
        <v>13902.07</v>
      </c>
      <c r="F427" s="394"/>
    </row>
    <row r="428" spans="1:6">
      <c r="A428" s="1180">
        <v>605725</v>
      </c>
      <c r="B428" s="501" t="s">
        <v>9305</v>
      </c>
      <c r="C428" s="502" t="s">
        <v>35010</v>
      </c>
      <c r="D428" s="501" t="s">
        <v>5</v>
      </c>
      <c r="E428" s="666">
        <v>14940.33</v>
      </c>
      <c r="F428" s="394"/>
    </row>
    <row r="429" spans="1:6">
      <c r="A429" s="1180">
        <v>605637</v>
      </c>
      <c r="B429" s="501" t="s">
        <v>9305</v>
      </c>
      <c r="C429" s="502" t="s">
        <v>35011</v>
      </c>
      <c r="D429" s="501" t="s">
        <v>5</v>
      </c>
      <c r="E429" s="666">
        <v>14761.01</v>
      </c>
      <c r="F429" s="394"/>
    </row>
    <row r="430" spans="1:6">
      <c r="A430" s="1180">
        <v>605726</v>
      </c>
      <c r="B430" s="501" t="s">
        <v>9305</v>
      </c>
      <c r="C430" s="502" t="s">
        <v>35012</v>
      </c>
      <c r="D430" s="501" t="s">
        <v>5</v>
      </c>
      <c r="E430" s="666">
        <v>15811.72</v>
      </c>
      <c r="F430" s="394"/>
    </row>
    <row r="431" spans="1:6">
      <c r="A431" s="1180">
        <v>605638</v>
      </c>
      <c r="B431" s="501" t="s">
        <v>9305</v>
      </c>
      <c r="C431" s="502" t="s">
        <v>35013</v>
      </c>
      <c r="D431" s="501" t="s">
        <v>5</v>
      </c>
      <c r="E431" s="666">
        <v>15625.5</v>
      </c>
      <c r="F431" s="394"/>
    </row>
    <row r="432" spans="1:6">
      <c r="A432" s="1180">
        <v>605727</v>
      </c>
      <c r="B432" s="501" t="s">
        <v>9305</v>
      </c>
      <c r="C432" s="502" t="s">
        <v>35014</v>
      </c>
      <c r="D432" s="501" t="s">
        <v>5</v>
      </c>
      <c r="E432" s="666">
        <v>16943.41</v>
      </c>
      <c r="F432" s="394"/>
    </row>
    <row r="433" spans="1:6">
      <c r="A433" s="1180">
        <v>605639</v>
      </c>
      <c r="B433" s="501" t="s">
        <v>9305</v>
      </c>
      <c r="C433" s="502" t="s">
        <v>35015</v>
      </c>
      <c r="D433" s="501" t="s">
        <v>5</v>
      </c>
      <c r="E433" s="666">
        <v>16748.57</v>
      </c>
      <c r="F433" s="394"/>
    </row>
    <row r="434" spans="1:6">
      <c r="A434" s="1180">
        <v>605728</v>
      </c>
      <c r="B434" s="501" t="s">
        <v>9305</v>
      </c>
      <c r="C434" s="502" t="s">
        <v>35016</v>
      </c>
      <c r="D434" s="501" t="s">
        <v>5</v>
      </c>
      <c r="E434" s="666">
        <v>17581.64</v>
      </c>
      <c r="F434" s="394"/>
    </row>
    <row r="435" spans="1:6">
      <c r="A435" s="1180">
        <v>605640</v>
      </c>
      <c r="B435" s="501" t="s">
        <v>9305</v>
      </c>
      <c r="C435" s="502" t="s">
        <v>35017</v>
      </c>
      <c r="D435" s="501" t="s">
        <v>5</v>
      </c>
      <c r="E435" s="666">
        <v>17381.63</v>
      </c>
      <c r="F435" s="394"/>
    </row>
    <row r="436" spans="1:6">
      <c r="A436" s="1180">
        <v>605729</v>
      </c>
      <c r="B436" s="501" t="s">
        <v>9305</v>
      </c>
      <c r="C436" s="502" t="s">
        <v>35018</v>
      </c>
      <c r="D436" s="501" t="s">
        <v>5</v>
      </c>
      <c r="E436" s="666">
        <v>19298.78</v>
      </c>
      <c r="F436" s="394"/>
    </row>
    <row r="437" spans="1:6">
      <c r="A437" s="1180">
        <v>605641</v>
      </c>
      <c r="B437" s="501" t="s">
        <v>9305</v>
      </c>
      <c r="C437" s="502" t="s">
        <v>35019</v>
      </c>
      <c r="D437" s="501" t="s">
        <v>5</v>
      </c>
      <c r="E437" s="666">
        <v>19084.97</v>
      </c>
      <c r="F437" s="394"/>
    </row>
    <row r="438" spans="1:6">
      <c r="A438" s="1180">
        <v>605730</v>
      </c>
      <c r="B438" s="501" t="s">
        <v>9305</v>
      </c>
      <c r="C438" s="502" t="s">
        <v>35020</v>
      </c>
      <c r="D438" s="501" t="s">
        <v>5</v>
      </c>
      <c r="E438" s="666">
        <v>21087.32</v>
      </c>
      <c r="F438" s="394"/>
    </row>
    <row r="439" spans="1:6">
      <c r="A439" s="1180">
        <v>605642</v>
      </c>
      <c r="B439" s="501" t="s">
        <v>9305</v>
      </c>
      <c r="C439" s="502" t="s">
        <v>35021</v>
      </c>
      <c r="D439" s="501" t="s">
        <v>5</v>
      </c>
      <c r="E439" s="666">
        <v>20859.72</v>
      </c>
      <c r="F439" s="394"/>
    </row>
    <row r="440" spans="1:6">
      <c r="A440" s="1180">
        <v>605731</v>
      </c>
      <c r="B440" s="501" t="s">
        <v>9305</v>
      </c>
      <c r="C440" s="502" t="s">
        <v>35022</v>
      </c>
      <c r="D440" s="501" t="s">
        <v>5</v>
      </c>
      <c r="E440" s="666">
        <v>26869.52</v>
      </c>
      <c r="F440" s="394"/>
    </row>
    <row r="441" spans="1:6">
      <c r="A441" s="1180">
        <v>605643</v>
      </c>
      <c r="B441" s="501" t="s">
        <v>9305</v>
      </c>
      <c r="C441" s="502" t="s">
        <v>35023</v>
      </c>
      <c r="D441" s="501" t="s">
        <v>5</v>
      </c>
      <c r="E441" s="666">
        <v>26635.02</v>
      </c>
      <c r="F441" s="394"/>
    </row>
    <row r="442" spans="1:6">
      <c r="A442" s="1180">
        <v>605732</v>
      </c>
      <c r="B442" s="501" t="s">
        <v>9305</v>
      </c>
      <c r="C442" s="502" t="s">
        <v>35024</v>
      </c>
      <c r="D442" s="501" t="s">
        <v>5</v>
      </c>
      <c r="E442" s="666">
        <v>27818.78</v>
      </c>
      <c r="F442" s="394"/>
    </row>
    <row r="443" spans="1:6">
      <c r="A443" s="1180">
        <v>605644</v>
      </c>
      <c r="B443" s="501" t="s">
        <v>9305</v>
      </c>
      <c r="C443" s="502" t="s">
        <v>35025</v>
      </c>
      <c r="D443" s="501" t="s">
        <v>5</v>
      </c>
      <c r="E443" s="666">
        <v>27537.15</v>
      </c>
      <c r="F443" s="394"/>
    </row>
    <row r="444" spans="1:6">
      <c r="A444" s="1180">
        <v>605733</v>
      </c>
      <c r="B444" s="501" t="s">
        <v>9305</v>
      </c>
      <c r="C444" s="502" t="s">
        <v>35026</v>
      </c>
      <c r="D444" s="501" t="s">
        <v>5</v>
      </c>
      <c r="E444" s="666">
        <v>33494</v>
      </c>
      <c r="F444" s="394"/>
    </row>
    <row r="445" spans="1:6">
      <c r="A445" s="1180">
        <v>605645</v>
      </c>
      <c r="B445" s="501" t="s">
        <v>9305</v>
      </c>
      <c r="C445" s="502" t="s">
        <v>35027</v>
      </c>
      <c r="D445" s="501" t="s">
        <v>5</v>
      </c>
      <c r="E445" s="666">
        <v>33198.29</v>
      </c>
      <c r="F445" s="394"/>
    </row>
    <row r="446" spans="1:6">
      <c r="A446" s="1180">
        <v>605734</v>
      </c>
      <c r="B446" s="501" t="s">
        <v>9305</v>
      </c>
      <c r="C446" s="502" t="s">
        <v>35028</v>
      </c>
      <c r="D446" s="501" t="s">
        <v>5</v>
      </c>
      <c r="E446" s="666">
        <v>35996.89</v>
      </c>
      <c r="F446" s="394"/>
    </row>
    <row r="447" spans="1:6">
      <c r="A447" s="1181">
        <v>605646</v>
      </c>
      <c r="B447" s="501" t="s">
        <v>9305</v>
      </c>
      <c r="C447" s="502" t="s">
        <v>35029</v>
      </c>
      <c r="D447" s="501" t="s">
        <v>5</v>
      </c>
      <c r="E447" s="666">
        <v>35687.1</v>
      </c>
      <c r="F447" s="394"/>
    </row>
    <row r="448" spans="1:6">
      <c r="A448" s="1181">
        <v>605735</v>
      </c>
      <c r="B448" s="501" t="s">
        <v>9305</v>
      </c>
      <c r="C448" s="502" t="s">
        <v>35030</v>
      </c>
      <c r="D448" s="501" t="s">
        <v>5</v>
      </c>
      <c r="E448" s="666">
        <v>43887.17</v>
      </c>
      <c r="F448" s="394"/>
    </row>
    <row r="449" spans="1:6">
      <c r="A449" s="1181">
        <v>605647</v>
      </c>
      <c r="B449" s="501" t="s">
        <v>9305</v>
      </c>
      <c r="C449" s="502" t="s">
        <v>35031</v>
      </c>
      <c r="D449" s="501" t="s">
        <v>5</v>
      </c>
      <c r="E449" s="666">
        <v>43561.29</v>
      </c>
      <c r="F449" s="394"/>
    </row>
    <row r="450" spans="1:6">
      <c r="A450" s="1181">
        <v>605736</v>
      </c>
      <c r="B450" s="501" t="s">
        <v>9305</v>
      </c>
      <c r="C450" s="502" t="s">
        <v>35032</v>
      </c>
      <c r="D450" s="501" t="s">
        <v>5</v>
      </c>
      <c r="E450" s="666">
        <v>56022.16</v>
      </c>
      <c r="F450" s="394"/>
    </row>
    <row r="451" spans="1:6">
      <c r="A451" s="1181">
        <v>605648</v>
      </c>
      <c r="B451" s="501" t="s">
        <v>9305</v>
      </c>
      <c r="C451" s="502" t="s">
        <v>35033</v>
      </c>
      <c r="D451" s="501" t="s">
        <v>5</v>
      </c>
      <c r="E451" s="666">
        <v>55680.19</v>
      </c>
      <c r="F451" s="394"/>
    </row>
    <row r="452" spans="1:6">
      <c r="A452" s="1181">
        <v>605737</v>
      </c>
      <c r="B452" s="501" t="s">
        <v>9305</v>
      </c>
      <c r="C452" s="502" t="s">
        <v>35034</v>
      </c>
      <c r="D452" s="501" t="s">
        <v>5</v>
      </c>
      <c r="E452" s="666">
        <v>59036.83</v>
      </c>
      <c r="F452" s="394"/>
    </row>
    <row r="453" spans="1:6">
      <c r="A453" s="1181">
        <v>605649</v>
      </c>
      <c r="B453" s="501" t="s">
        <v>9305</v>
      </c>
      <c r="C453" s="502" t="s">
        <v>35035</v>
      </c>
      <c r="D453" s="501" t="s">
        <v>5</v>
      </c>
      <c r="E453" s="666">
        <v>58680.77</v>
      </c>
      <c r="F453" s="394"/>
    </row>
    <row r="454" spans="1:6">
      <c r="A454" s="1181">
        <v>605738</v>
      </c>
      <c r="B454" s="501" t="s">
        <v>9305</v>
      </c>
      <c r="C454" s="502" t="s">
        <v>35036</v>
      </c>
      <c r="D454" s="501" t="s">
        <v>5</v>
      </c>
      <c r="E454" s="666">
        <v>63260.45</v>
      </c>
      <c r="F454" s="394"/>
    </row>
    <row r="455" spans="1:6">
      <c r="A455" s="1181">
        <v>605650</v>
      </c>
      <c r="B455" s="501" t="s">
        <v>9305</v>
      </c>
      <c r="C455" s="502" t="s">
        <v>35037</v>
      </c>
      <c r="D455" s="501" t="s">
        <v>5</v>
      </c>
      <c r="E455" s="666">
        <v>62888.3</v>
      </c>
      <c r="F455" s="394"/>
    </row>
    <row r="456" spans="1:6">
      <c r="A456" s="1181">
        <v>605674</v>
      </c>
      <c r="B456" s="501" t="s">
        <v>9305</v>
      </c>
      <c r="C456" s="502" t="s">
        <v>35038</v>
      </c>
      <c r="D456" s="501" t="s">
        <v>5</v>
      </c>
      <c r="E456" s="666">
        <v>6629.99</v>
      </c>
      <c r="F456" s="394"/>
    </row>
    <row r="457" spans="1:6">
      <c r="A457" s="1181">
        <v>605483</v>
      </c>
      <c r="B457" s="501" t="s">
        <v>9305</v>
      </c>
      <c r="C457" s="502" t="s">
        <v>35039</v>
      </c>
      <c r="D457" s="501" t="s">
        <v>5</v>
      </c>
      <c r="E457" s="666">
        <v>6543.78</v>
      </c>
      <c r="F457" s="394"/>
    </row>
    <row r="458" spans="1:6">
      <c r="A458" s="1181">
        <v>605675</v>
      </c>
      <c r="B458" s="501" t="s">
        <v>9305</v>
      </c>
      <c r="C458" s="502" t="s">
        <v>35040</v>
      </c>
      <c r="D458" s="501" t="s">
        <v>5</v>
      </c>
      <c r="E458" s="666">
        <v>8241.9699999999993</v>
      </c>
      <c r="F458" s="394"/>
    </row>
    <row r="459" spans="1:6">
      <c r="A459" s="1181">
        <v>605484</v>
      </c>
      <c r="B459" s="501" t="s">
        <v>9305</v>
      </c>
      <c r="C459" s="502" t="s">
        <v>35041</v>
      </c>
      <c r="D459" s="501" t="s">
        <v>5</v>
      </c>
      <c r="E459" s="666">
        <v>8145.41</v>
      </c>
      <c r="F459" s="394"/>
    </row>
    <row r="460" spans="1:6">
      <c r="A460" s="1181">
        <v>605676</v>
      </c>
      <c r="B460" s="501" t="s">
        <v>9305</v>
      </c>
      <c r="C460" s="502" t="s">
        <v>35042</v>
      </c>
      <c r="D460" s="501" t="s">
        <v>5</v>
      </c>
      <c r="E460" s="666">
        <v>8503.85</v>
      </c>
      <c r="F460" s="394"/>
    </row>
    <row r="461" spans="1:6">
      <c r="A461" s="1181">
        <v>605485</v>
      </c>
      <c r="B461" s="501" t="s">
        <v>9305</v>
      </c>
      <c r="C461" s="502" t="s">
        <v>35043</v>
      </c>
      <c r="D461" s="501" t="s">
        <v>5</v>
      </c>
      <c r="E461" s="666">
        <v>8403.84</v>
      </c>
      <c r="F461" s="394"/>
    </row>
    <row r="462" spans="1:6">
      <c r="A462" s="1181">
        <v>605677</v>
      </c>
      <c r="B462" s="501" t="s">
        <v>9305</v>
      </c>
      <c r="C462" s="502" t="s">
        <v>35044</v>
      </c>
      <c r="D462" s="501" t="s">
        <v>5</v>
      </c>
      <c r="E462" s="666">
        <v>9629.2999999999993</v>
      </c>
      <c r="F462" s="394"/>
    </row>
    <row r="463" spans="1:6">
      <c r="A463" s="1181">
        <v>605486</v>
      </c>
      <c r="B463" s="501" t="s">
        <v>9305</v>
      </c>
      <c r="C463" s="502" t="s">
        <v>35045</v>
      </c>
      <c r="D463" s="501" t="s">
        <v>5</v>
      </c>
      <c r="E463" s="666">
        <v>9520.67</v>
      </c>
      <c r="F463" s="394"/>
    </row>
    <row r="464" spans="1:6">
      <c r="A464" s="1181">
        <v>605678</v>
      </c>
      <c r="B464" s="501" t="s">
        <v>9305</v>
      </c>
      <c r="C464" s="502" t="s">
        <v>35046</v>
      </c>
      <c r="D464" s="501" t="s">
        <v>5</v>
      </c>
      <c r="E464" s="666">
        <v>10209.030000000001</v>
      </c>
      <c r="F464" s="394"/>
    </row>
    <row r="465" spans="1:6">
      <c r="A465" s="1181">
        <v>605487</v>
      </c>
      <c r="B465" s="501" t="s">
        <v>9305</v>
      </c>
      <c r="C465" s="502" t="s">
        <v>35047</v>
      </c>
      <c r="D465" s="501" t="s">
        <v>5</v>
      </c>
      <c r="E465" s="666">
        <v>10095.23</v>
      </c>
      <c r="F465" s="394"/>
    </row>
    <row r="466" spans="1:6">
      <c r="A466" s="1181">
        <v>605679</v>
      </c>
      <c r="B466" s="501" t="s">
        <v>9305</v>
      </c>
      <c r="C466" s="502" t="s">
        <v>35048</v>
      </c>
      <c r="D466" s="501" t="s">
        <v>5</v>
      </c>
      <c r="E466" s="666">
        <v>11943.93</v>
      </c>
      <c r="F466" s="394"/>
    </row>
    <row r="467" spans="1:6">
      <c r="A467" s="1181">
        <v>605488</v>
      </c>
      <c r="B467" s="501" t="s">
        <v>9305</v>
      </c>
      <c r="C467" s="502" t="s">
        <v>35049</v>
      </c>
      <c r="D467" s="501" t="s">
        <v>5</v>
      </c>
      <c r="E467" s="666">
        <v>11818.06</v>
      </c>
      <c r="F467" s="394"/>
    </row>
    <row r="468" spans="1:6">
      <c r="A468" s="1181">
        <v>605680</v>
      </c>
      <c r="B468" s="501" t="s">
        <v>9305</v>
      </c>
      <c r="C468" s="502" t="s">
        <v>35050</v>
      </c>
      <c r="D468" s="501" t="s">
        <v>5</v>
      </c>
      <c r="E468" s="666">
        <v>13648.38</v>
      </c>
      <c r="F468" s="394"/>
    </row>
    <row r="469" spans="1:6">
      <c r="A469" s="1181">
        <v>605489</v>
      </c>
      <c r="B469" s="501" t="s">
        <v>9305</v>
      </c>
      <c r="C469" s="502" t="s">
        <v>35051</v>
      </c>
      <c r="D469" s="501" t="s">
        <v>5</v>
      </c>
      <c r="E469" s="666">
        <v>13474.23</v>
      </c>
      <c r="F469" s="394"/>
    </row>
    <row r="470" spans="1:6">
      <c r="A470" s="1181">
        <v>605681</v>
      </c>
      <c r="B470" s="501" t="s">
        <v>9305</v>
      </c>
      <c r="C470" s="502" t="s">
        <v>35052</v>
      </c>
      <c r="D470" s="501" t="s">
        <v>5</v>
      </c>
      <c r="E470" s="666">
        <v>14485.92</v>
      </c>
      <c r="F470" s="394"/>
    </row>
    <row r="471" spans="1:6">
      <c r="A471" s="1181">
        <v>605490</v>
      </c>
      <c r="B471" s="501" t="s">
        <v>9305</v>
      </c>
      <c r="C471" s="502" t="s">
        <v>35053</v>
      </c>
      <c r="D471" s="501" t="s">
        <v>5</v>
      </c>
      <c r="E471" s="666">
        <v>14306.6</v>
      </c>
      <c r="F471" s="394"/>
    </row>
    <row r="472" spans="1:6">
      <c r="A472" s="1181">
        <v>605682</v>
      </c>
      <c r="B472" s="501" t="s">
        <v>9305</v>
      </c>
      <c r="C472" s="502" t="s">
        <v>35054</v>
      </c>
      <c r="D472" s="501" t="s">
        <v>5</v>
      </c>
      <c r="E472" s="666">
        <v>15330.75</v>
      </c>
      <c r="F472" s="394"/>
    </row>
    <row r="473" spans="1:6">
      <c r="A473" s="1181">
        <v>605491</v>
      </c>
      <c r="B473" s="501" t="s">
        <v>9305</v>
      </c>
      <c r="C473" s="502" t="s">
        <v>35055</v>
      </c>
      <c r="D473" s="501" t="s">
        <v>5</v>
      </c>
      <c r="E473" s="666">
        <v>15144.53</v>
      </c>
      <c r="F473" s="394"/>
    </row>
    <row r="474" spans="1:6">
      <c r="A474" s="1181">
        <v>605683</v>
      </c>
      <c r="B474" s="501" t="s">
        <v>9305</v>
      </c>
      <c r="C474" s="502" t="s">
        <v>35056</v>
      </c>
      <c r="D474" s="501" t="s">
        <v>5</v>
      </c>
      <c r="E474" s="666">
        <v>16427.490000000002</v>
      </c>
      <c r="F474" s="394"/>
    </row>
    <row r="475" spans="1:6">
      <c r="A475" s="1181">
        <v>605492</v>
      </c>
      <c r="B475" s="501" t="s">
        <v>9305</v>
      </c>
      <c r="C475" s="502" t="s">
        <v>35057</v>
      </c>
      <c r="D475" s="501" t="s">
        <v>5</v>
      </c>
      <c r="E475" s="666">
        <v>16232.65</v>
      </c>
      <c r="F475" s="394"/>
    </row>
    <row r="476" spans="1:6">
      <c r="A476" s="1181">
        <v>605684</v>
      </c>
      <c r="B476" s="501" t="s">
        <v>9305</v>
      </c>
      <c r="C476" s="502" t="s">
        <v>35058</v>
      </c>
      <c r="D476" s="501" t="s">
        <v>5</v>
      </c>
      <c r="E476" s="666">
        <v>17047.53</v>
      </c>
      <c r="F476" s="394"/>
    </row>
    <row r="477" spans="1:6">
      <c r="A477" s="1181">
        <v>605493</v>
      </c>
      <c r="B477" s="501" t="s">
        <v>9305</v>
      </c>
      <c r="C477" s="502" t="s">
        <v>35059</v>
      </c>
      <c r="D477" s="501" t="s">
        <v>5</v>
      </c>
      <c r="E477" s="666">
        <v>16847.52</v>
      </c>
      <c r="F477" s="394"/>
    </row>
    <row r="478" spans="1:6">
      <c r="A478" s="1181">
        <v>605685</v>
      </c>
      <c r="B478" s="501" t="s">
        <v>9305</v>
      </c>
      <c r="C478" s="502" t="s">
        <v>35060</v>
      </c>
      <c r="D478" s="501" t="s">
        <v>5</v>
      </c>
      <c r="E478" s="666">
        <v>18710.150000000001</v>
      </c>
      <c r="F478" s="394"/>
    </row>
    <row r="479" spans="1:6">
      <c r="A479" s="1181">
        <v>605494</v>
      </c>
      <c r="B479" s="501" t="s">
        <v>9305</v>
      </c>
      <c r="C479" s="502" t="s">
        <v>35061</v>
      </c>
      <c r="D479" s="501" t="s">
        <v>5</v>
      </c>
      <c r="E479" s="666">
        <v>18496.34</v>
      </c>
      <c r="F479" s="394"/>
    </row>
    <row r="480" spans="1:6">
      <c r="A480" s="1181">
        <v>605686</v>
      </c>
      <c r="B480" s="501" t="s">
        <v>9305</v>
      </c>
      <c r="C480" s="502" t="s">
        <v>35062</v>
      </c>
      <c r="D480" s="501" t="s">
        <v>5</v>
      </c>
      <c r="E480" s="666">
        <v>20445.55</v>
      </c>
      <c r="F480" s="394"/>
    </row>
    <row r="481" spans="1:6">
      <c r="A481" s="1181">
        <v>605495</v>
      </c>
      <c r="B481" s="501" t="s">
        <v>9305</v>
      </c>
      <c r="C481" s="502" t="s">
        <v>35063</v>
      </c>
      <c r="D481" s="501" t="s">
        <v>5</v>
      </c>
      <c r="E481" s="666">
        <v>20217.95</v>
      </c>
      <c r="F481" s="394"/>
    </row>
    <row r="482" spans="1:6">
      <c r="A482" s="1181">
        <v>605687</v>
      </c>
      <c r="B482" s="501" t="s">
        <v>9305</v>
      </c>
      <c r="C482" s="502" t="s">
        <v>35064</v>
      </c>
      <c r="D482" s="501" t="s">
        <v>5</v>
      </c>
      <c r="E482" s="666">
        <v>23168.49</v>
      </c>
      <c r="F482" s="394"/>
    </row>
    <row r="483" spans="1:6">
      <c r="A483" s="1181">
        <v>605496</v>
      </c>
      <c r="B483" s="501" t="s">
        <v>9305</v>
      </c>
      <c r="C483" s="502" t="s">
        <v>35065</v>
      </c>
      <c r="D483" s="501" t="s">
        <v>5</v>
      </c>
      <c r="E483" s="666">
        <v>22933.99</v>
      </c>
      <c r="F483" s="394"/>
    </row>
    <row r="484" spans="1:6">
      <c r="A484" s="1181">
        <v>605688</v>
      </c>
      <c r="B484" s="501" t="s">
        <v>9305</v>
      </c>
      <c r="C484" s="502" t="s">
        <v>35066</v>
      </c>
      <c r="D484" s="501" t="s">
        <v>5</v>
      </c>
      <c r="E484" s="666">
        <v>24013.23</v>
      </c>
      <c r="F484" s="394"/>
    </row>
    <row r="485" spans="1:6">
      <c r="A485" s="1181">
        <v>605497</v>
      </c>
      <c r="B485" s="501" t="s">
        <v>9305</v>
      </c>
      <c r="C485" s="502" t="s">
        <v>35067</v>
      </c>
      <c r="D485" s="501" t="s">
        <v>5</v>
      </c>
      <c r="E485" s="666">
        <v>23731.61</v>
      </c>
      <c r="F485" s="394"/>
    </row>
    <row r="486" spans="1:6">
      <c r="A486" s="1181">
        <v>605689</v>
      </c>
      <c r="B486" s="501" t="s">
        <v>9305</v>
      </c>
      <c r="C486" s="502" t="s">
        <v>35068</v>
      </c>
      <c r="D486" s="501" t="s">
        <v>5</v>
      </c>
      <c r="E486" s="666">
        <v>29885.22</v>
      </c>
      <c r="F486" s="394"/>
    </row>
    <row r="487" spans="1:6">
      <c r="A487" s="1181">
        <v>605498</v>
      </c>
      <c r="B487" s="501" t="s">
        <v>9305</v>
      </c>
      <c r="C487" s="502" t="s">
        <v>35069</v>
      </c>
      <c r="D487" s="501" t="s">
        <v>5</v>
      </c>
      <c r="E487" s="666">
        <v>29589.51</v>
      </c>
      <c r="F487" s="394"/>
    </row>
    <row r="488" spans="1:6">
      <c r="A488" s="1181">
        <v>605690</v>
      </c>
      <c r="B488" s="501" t="s">
        <v>9305</v>
      </c>
      <c r="C488" s="502" t="s">
        <v>35070</v>
      </c>
      <c r="D488" s="501" t="s">
        <v>5</v>
      </c>
      <c r="E488" s="666">
        <v>32130.01</v>
      </c>
      <c r="F488" s="394"/>
    </row>
    <row r="489" spans="1:6">
      <c r="A489" s="1181">
        <v>605499</v>
      </c>
      <c r="B489" s="501" t="s">
        <v>9305</v>
      </c>
      <c r="C489" s="502" t="s">
        <v>35071</v>
      </c>
      <c r="D489" s="501" t="s">
        <v>5</v>
      </c>
      <c r="E489" s="666">
        <v>31820.22</v>
      </c>
      <c r="F489" s="394"/>
    </row>
    <row r="490" spans="1:6">
      <c r="A490" s="1181">
        <v>605691</v>
      </c>
      <c r="B490" s="501" t="s">
        <v>9305</v>
      </c>
      <c r="C490" s="502" t="s">
        <v>35072</v>
      </c>
      <c r="D490" s="501" t="s">
        <v>5</v>
      </c>
      <c r="E490" s="666">
        <v>39534.11</v>
      </c>
      <c r="F490" s="394"/>
    </row>
    <row r="491" spans="1:6">
      <c r="A491" s="1181">
        <v>605500</v>
      </c>
      <c r="B491" s="501" t="s">
        <v>9305</v>
      </c>
      <c r="C491" s="502" t="s">
        <v>35073</v>
      </c>
      <c r="D491" s="501" t="s">
        <v>5</v>
      </c>
      <c r="E491" s="666">
        <v>39208.230000000003</v>
      </c>
      <c r="F491" s="394"/>
    </row>
    <row r="492" spans="1:6">
      <c r="A492" s="1181">
        <v>605692</v>
      </c>
      <c r="B492" s="501" t="s">
        <v>9305</v>
      </c>
      <c r="C492" s="502" t="s">
        <v>35074</v>
      </c>
      <c r="D492" s="501" t="s">
        <v>5</v>
      </c>
      <c r="E492" s="666">
        <v>46862.59</v>
      </c>
      <c r="F492" s="394"/>
    </row>
    <row r="493" spans="1:6">
      <c r="A493" s="1181">
        <v>605501</v>
      </c>
      <c r="B493" s="501" t="s">
        <v>9305</v>
      </c>
      <c r="C493" s="502" t="s">
        <v>35075</v>
      </c>
      <c r="D493" s="501" t="s">
        <v>5</v>
      </c>
      <c r="E493" s="666">
        <v>46520.61</v>
      </c>
      <c r="F493" s="394"/>
    </row>
    <row r="494" spans="1:6">
      <c r="A494" s="1181">
        <v>605693</v>
      </c>
      <c r="B494" s="501" t="s">
        <v>9305</v>
      </c>
      <c r="C494" s="502" t="s">
        <v>35076</v>
      </c>
      <c r="D494" s="501" t="s">
        <v>5</v>
      </c>
      <c r="E494" s="666">
        <v>49738.74</v>
      </c>
      <c r="F494" s="394"/>
    </row>
    <row r="495" spans="1:6">
      <c r="A495" s="1181">
        <v>605502</v>
      </c>
      <c r="B495" s="501" t="s">
        <v>9305</v>
      </c>
      <c r="C495" s="502" t="s">
        <v>35077</v>
      </c>
      <c r="D495" s="501" t="s">
        <v>5</v>
      </c>
      <c r="E495" s="666">
        <v>49382.69</v>
      </c>
      <c r="F495" s="394"/>
    </row>
    <row r="496" spans="1:6">
      <c r="A496" s="1181">
        <v>605694</v>
      </c>
      <c r="B496" s="501" t="s">
        <v>9305</v>
      </c>
      <c r="C496" s="502" t="s">
        <v>35078</v>
      </c>
      <c r="D496" s="501" t="s">
        <v>5</v>
      </c>
      <c r="E496" s="666">
        <v>53027.53</v>
      </c>
      <c r="F496" s="394"/>
    </row>
    <row r="497" spans="1:6">
      <c r="A497" s="1181">
        <v>605503</v>
      </c>
      <c r="B497" s="501" t="s">
        <v>9305</v>
      </c>
      <c r="C497" s="502" t="s">
        <v>35079</v>
      </c>
      <c r="D497" s="501" t="s">
        <v>5</v>
      </c>
      <c r="E497" s="666">
        <v>52655.38</v>
      </c>
      <c r="F497" s="394"/>
    </row>
    <row r="498" spans="1:6" ht="24.75">
      <c r="A498" s="1181">
        <v>606433</v>
      </c>
      <c r="B498" s="501" t="s">
        <v>9305</v>
      </c>
      <c r="C498" s="502" t="s">
        <v>35080</v>
      </c>
      <c r="D498" s="501" t="s">
        <v>5</v>
      </c>
      <c r="E498" s="666">
        <v>7995.45</v>
      </c>
      <c r="F498" s="394"/>
    </row>
    <row r="499" spans="1:6" ht="24.75">
      <c r="A499" s="1181">
        <v>606343</v>
      </c>
      <c r="B499" s="501" t="s">
        <v>9305</v>
      </c>
      <c r="C499" s="502" t="s">
        <v>35081</v>
      </c>
      <c r="D499" s="501" t="s">
        <v>5</v>
      </c>
      <c r="E499" s="666">
        <v>7893.72</v>
      </c>
      <c r="F499" s="394"/>
    </row>
    <row r="500" spans="1:6" ht="24.75">
      <c r="A500" s="1181">
        <v>606434</v>
      </c>
      <c r="B500" s="501" t="s">
        <v>9305</v>
      </c>
      <c r="C500" s="502" t="s">
        <v>35082</v>
      </c>
      <c r="D500" s="501" t="s">
        <v>5</v>
      </c>
      <c r="E500" s="666">
        <v>8840.91</v>
      </c>
      <c r="F500" s="394"/>
    </row>
    <row r="501" spans="1:6" ht="24.75">
      <c r="A501" s="1181">
        <v>606344</v>
      </c>
      <c r="B501" s="501" t="s">
        <v>9305</v>
      </c>
      <c r="C501" s="502" t="s">
        <v>35083</v>
      </c>
      <c r="D501" s="501" t="s">
        <v>5</v>
      </c>
      <c r="E501" s="666">
        <v>8732.2800000000007</v>
      </c>
      <c r="F501" s="394"/>
    </row>
    <row r="502" spans="1:6" ht="24.75">
      <c r="A502" s="1181">
        <v>606435</v>
      </c>
      <c r="B502" s="501" t="s">
        <v>9305</v>
      </c>
      <c r="C502" s="502" t="s">
        <v>35084</v>
      </c>
      <c r="D502" s="501" t="s">
        <v>5</v>
      </c>
      <c r="E502" s="666">
        <v>9691.9500000000007</v>
      </c>
      <c r="F502" s="394"/>
    </row>
    <row r="503" spans="1:6" ht="24.75">
      <c r="A503" s="1181">
        <v>606345</v>
      </c>
      <c r="B503" s="501" t="s">
        <v>9305</v>
      </c>
      <c r="C503" s="502" t="s">
        <v>35085</v>
      </c>
      <c r="D503" s="501" t="s">
        <v>5</v>
      </c>
      <c r="E503" s="666">
        <v>9578.15</v>
      </c>
      <c r="F503" s="394"/>
    </row>
    <row r="504" spans="1:6" ht="24.75">
      <c r="A504" s="1181">
        <v>606436</v>
      </c>
      <c r="B504" s="501" t="s">
        <v>9305</v>
      </c>
      <c r="C504" s="502" t="s">
        <v>35086</v>
      </c>
      <c r="D504" s="501" t="s">
        <v>5</v>
      </c>
      <c r="E504" s="666">
        <v>10308.02</v>
      </c>
      <c r="F504" s="394"/>
    </row>
    <row r="505" spans="1:6" ht="24.75">
      <c r="A505" s="1181">
        <v>606346</v>
      </c>
      <c r="B505" s="501" t="s">
        <v>9305</v>
      </c>
      <c r="C505" s="502" t="s">
        <v>35087</v>
      </c>
      <c r="D505" s="501" t="s">
        <v>5</v>
      </c>
      <c r="E505" s="666">
        <v>10185.6</v>
      </c>
      <c r="F505" s="394"/>
    </row>
    <row r="506" spans="1:6" ht="24.75">
      <c r="A506" s="1181">
        <v>606437</v>
      </c>
      <c r="B506" s="501" t="s">
        <v>9305</v>
      </c>
      <c r="C506" s="502" t="s">
        <v>35088</v>
      </c>
      <c r="D506" s="501" t="s">
        <v>5</v>
      </c>
      <c r="E506" s="666">
        <v>11152.73</v>
      </c>
      <c r="F506" s="394"/>
    </row>
    <row r="507" spans="1:6" ht="24.75">
      <c r="A507" s="1181">
        <v>606347</v>
      </c>
      <c r="B507" s="501" t="s">
        <v>9305</v>
      </c>
      <c r="C507" s="502" t="s">
        <v>35089</v>
      </c>
      <c r="D507" s="501" t="s">
        <v>5</v>
      </c>
      <c r="E507" s="666">
        <v>11025.14</v>
      </c>
      <c r="F507" s="394"/>
    </row>
    <row r="508" spans="1:6" ht="24.75">
      <c r="A508" s="1181">
        <v>606438</v>
      </c>
      <c r="B508" s="501" t="s">
        <v>9305</v>
      </c>
      <c r="C508" s="502" t="s">
        <v>35090</v>
      </c>
      <c r="D508" s="501" t="s">
        <v>5</v>
      </c>
      <c r="E508" s="666">
        <v>11449.11</v>
      </c>
      <c r="F508" s="394"/>
    </row>
    <row r="509" spans="1:6" ht="24.75">
      <c r="A509" s="1181">
        <v>606348</v>
      </c>
      <c r="B509" s="501" t="s">
        <v>9305</v>
      </c>
      <c r="C509" s="502" t="s">
        <v>35091</v>
      </c>
      <c r="D509" s="501" t="s">
        <v>5</v>
      </c>
      <c r="E509" s="666">
        <v>11319.79</v>
      </c>
      <c r="F509" s="394"/>
    </row>
    <row r="510" spans="1:6" ht="24.75">
      <c r="A510" s="1181">
        <v>606439</v>
      </c>
      <c r="B510" s="501" t="s">
        <v>9305</v>
      </c>
      <c r="C510" s="502" t="s">
        <v>35092</v>
      </c>
      <c r="D510" s="501" t="s">
        <v>5</v>
      </c>
      <c r="E510" s="666">
        <v>12083.46</v>
      </c>
      <c r="F510" s="394"/>
    </row>
    <row r="511" spans="1:6" ht="24.75">
      <c r="A511" s="1181">
        <v>606349</v>
      </c>
      <c r="B511" s="501" t="s">
        <v>9305</v>
      </c>
      <c r="C511" s="502" t="s">
        <v>35093</v>
      </c>
      <c r="D511" s="501" t="s">
        <v>5</v>
      </c>
      <c r="E511" s="666">
        <v>11911.04</v>
      </c>
      <c r="F511" s="394"/>
    </row>
    <row r="512" spans="1:6" ht="24.75">
      <c r="A512" s="1181">
        <v>606440</v>
      </c>
      <c r="B512" s="501" t="s">
        <v>9305</v>
      </c>
      <c r="C512" s="502" t="s">
        <v>35094</v>
      </c>
      <c r="D512" s="501" t="s">
        <v>5</v>
      </c>
      <c r="E512" s="666">
        <v>12629.94</v>
      </c>
      <c r="F512" s="394"/>
    </row>
    <row r="513" spans="1:6" ht="24.75">
      <c r="A513" s="1181">
        <v>606350</v>
      </c>
      <c r="B513" s="501" t="s">
        <v>9305</v>
      </c>
      <c r="C513" s="502" t="s">
        <v>35095</v>
      </c>
      <c r="D513" s="501" t="s">
        <v>5</v>
      </c>
      <c r="E513" s="666">
        <v>12450.62</v>
      </c>
      <c r="F513" s="394"/>
    </row>
    <row r="514" spans="1:6" ht="24.75">
      <c r="A514" s="1181">
        <v>606441</v>
      </c>
      <c r="B514" s="501" t="s">
        <v>9305</v>
      </c>
      <c r="C514" s="502" t="s">
        <v>35096</v>
      </c>
      <c r="D514" s="501" t="s">
        <v>5</v>
      </c>
      <c r="E514" s="666">
        <v>13231.97</v>
      </c>
      <c r="F514" s="394"/>
    </row>
    <row r="515" spans="1:6" ht="24.75">
      <c r="A515" s="1181">
        <v>606351</v>
      </c>
      <c r="B515" s="501" t="s">
        <v>9305</v>
      </c>
      <c r="C515" s="502" t="s">
        <v>35097</v>
      </c>
      <c r="D515" s="501" t="s">
        <v>5</v>
      </c>
      <c r="E515" s="666">
        <v>13047.47</v>
      </c>
      <c r="F515" s="394"/>
    </row>
    <row r="516" spans="1:6" ht="24.75">
      <c r="A516" s="1181">
        <v>606442</v>
      </c>
      <c r="B516" s="501" t="s">
        <v>9305</v>
      </c>
      <c r="C516" s="502" t="s">
        <v>35098</v>
      </c>
      <c r="D516" s="501" t="s">
        <v>5</v>
      </c>
      <c r="E516" s="666">
        <v>13806.68</v>
      </c>
      <c r="F516" s="394"/>
    </row>
    <row r="517" spans="1:6" ht="24.75">
      <c r="A517" s="1181">
        <v>606352</v>
      </c>
      <c r="B517" s="501" t="s">
        <v>9305</v>
      </c>
      <c r="C517" s="502" t="s">
        <v>35099</v>
      </c>
      <c r="D517" s="501" t="s">
        <v>5</v>
      </c>
      <c r="E517" s="666">
        <v>13615.29</v>
      </c>
      <c r="F517" s="394"/>
    </row>
    <row r="518" spans="1:6" ht="24.75">
      <c r="A518" s="1181">
        <v>606443</v>
      </c>
      <c r="B518" s="501" t="s">
        <v>9305</v>
      </c>
      <c r="C518" s="502" t="s">
        <v>35100</v>
      </c>
      <c r="D518" s="501" t="s">
        <v>5</v>
      </c>
      <c r="E518" s="666">
        <v>14633.6</v>
      </c>
      <c r="F518" s="394"/>
    </row>
    <row r="519" spans="1:6" ht="24.75">
      <c r="A519" s="1181">
        <v>606353</v>
      </c>
      <c r="B519" s="501" t="s">
        <v>9305</v>
      </c>
      <c r="C519" s="502" t="s">
        <v>35101</v>
      </c>
      <c r="D519" s="501" t="s">
        <v>5</v>
      </c>
      <c r="E519" s="666">
        <v>14437.04</v>
      </c>
      <c r="F519" s="394"/>
    </row>
    <row r="520" spans="1:6" ht="24.75">
      <c r="A520" s="1181">
        <v>606444</v>
      </c>
      <c r="B520" s="501" t="s">
        <v>9305</v>
      </c>
      <c r="C520" s="502" t="s">
        <v>35102</v>
      </c>
      <c r="D520" s="501" t="s">
        <v>5</v>
      </c>
      <c r="E520" s="666">
        <v>15274.19</v>
      </c>
      <c r="F520" s="394"/>
    </row>
    <row r="521" spans="1:6" ht="24.75">
      <c r="A521" s="1181">
        <v>606354</v>
      </c>
      <c r="B521" s="501" t="s">
        <v>9305</v>
      </c>
      <c r="C521" s="502" t="s">
        <v>35103</v>
      </c>
      <c r="D521" s="501" t="s">
        <v>5</v>
      </c>
      <c r="E521" s="666">
        <v>15070.73</v>
      </c>
      <c r="F521" s="394"/>
    </row>
    <row r="522" spans="1:6" ht="24.75">
      <c r="A522" s="1181">
        <v>606445</v>
      </c>
      <c r="B522" s="501" t="s">
        <v>9305</v>
      </c>
      <c r="C522" s="502" t="s">
        <v>35104</v>
      </c>
      <c r="D522" s="501" t="s">
        <v>5</v>
      </c>
      <c r="E522" s="666">
        <v>15869.96</v>
      </c>
      <c r="F522" s="394"/>
    </row>
    <row r="523" spans="1:6" ht="24.75">
      <c r="A523" s="1181">
        <v>606355</v>
      </c>
      <c r="B523" s="501" t="s">
        <v>9305</v>
      </c>
      <c r="C523" s="502" t="s">
        <v>35105</v>
      </c>
      <c r="D523" s="501" t="s">
        <v>5</v>
      </c>
      <c r="E523" s="666">
        <v>15663.05</v>
      </c>
      <c r="F523" s="394"/>
    </row>
    <row r="524" spans="1:6" ht="24.75">
      <c r="A524" s="1181">
        <v>606446</v>
      </c>
      <c r="B524" s="501" t="s">
        <v>9305</v>
      </c>
      <c r="C524" s="502" t="s">
        <v>35106</v>
      </c>
      <c r="D524" s="501" t="s">
        <v>5</v>
      </c>
      <c r="E524" s="666">
        <v>16446.650000000001</v>
      </c>
      <c r="F524" s="394"/>
    </row>
    <row r="525" spans="1:6" ht="24.75">
      <c r="A525" s="1181">
        <v>606356</v>
      </c>
      <c r="B525" s="501" t="s">
        <v>9305</v>
      </c>
      <c r="C525" s="502" t="s">
        <v>35107</v>
      </c>
      <c r="D525" s="501" t="s">
        <v>5</v>
      </c>
      <c r="E525" s="666">
        <v>16234.56</v>
      </c>
      <c r="F525" s="394"/>
    </row>
    <row r="526" spans="1:6" ht="24.75">
      <c r="A526" s="1181">
        <v>606447</v>
      </c>
      <c r="B526" s="501" t="s">
        <v>9305</v>
      </c>
      <c r="C526" s="502" t="s">
        <v>35108</v>
      </c>
      <c r="D526" s="501" t="s">
        <v>5</v>
      </c>
      <c r="E526" s="666">
        <v>17100.52</v>
      </c>
      <c r="F526" s="394"/>
    </row>
    <row r="527" spans="1:6" ht="24.75">
      <c r="A527" s="1181">
        <v>606357</v>
      </c>
      <c r="B527" s="501" t="s">
        <v>9305</v>
      </c>
      <c r="C527" s="502" t="s">
        <v>35109</v>
      </c>
      <c r="D527" s="501" t="s">
        <v>5</v>
      </c>
      <c r="E527" s="666">
        <v>16843.04</v>
      </c>
      <c r="F527" s="394"/>
    </row>
    <row r="528" spans="1:6" ht="24.75">
      <c r="A528" s="1181">
        <v>606448</v>
      </c>
      <c r="B528" s="501" t="s">
        <v>9305</v>
      </c>
      <c r="C528" s="502" t="s">
        <v>35110</v>
      </c>
      <c r="D528" s="501" t="s">
        <v>5</v>
      </c>
      <c r="E528" s="666">
        <v>17993.240000000002</v>
      </c>
      <c r="F528" s="394"/>
    </row>
    <row r="529" spans="1:6" ht="24.75">
      <c r="A529" s="1181">
        <v>606358</v>
      </c>
      <c r="B529" s="501" t="s">
        <v>9305</v>
      </c>
      <c r="C529" s="502" t="s">
        <v>35111</v>
      </c>
      <c r="D529" s="501" t="s">
        <v>5</v>
      </c>
      <c r="E529" s="666">
        <v>17727.71</v>
      </c>
      <c r="F529" s="394"/>
    </row>
    <row r="530" spans="1:6" ht="24.75">
      <c r="A530" s="1181">
        <v>606449</v>
      </c>
      <c r="B530" s="501" t="s">
        <v>9305</v>
      </c>
      <c r="C530" s="502" t="s">
        <v>35112</v>
      </c>
      <c r="D530" s="501" t="s">
        <v>5</v>
      </c>
      <c r="E530" s="666">
        <v>21982.62</v>
      </c>
      <c r="F530" s="394"/>
    </row>
    <row r="531" spans="1:6" ht="24.75">
      <c r="A531" s="1181">
        <v>606359</v>
      </c>
      <c r="B531" s="501" t="s">
        <v>9305</v>
      </c>
      <c r="C531" s="502" t="s">
        <v>35113</v>
      </c>
      <c r="D531" s="501" t="s">
        <v>5</v>
      </c>
      <c r="E531" s="666">
        <v>21709.040000000001</v>
      </c>
      <c r="F531" s="394"/>
    </row>
    <row r="532" spans="1:6" ht="24.75">
      <c r="A532" s="1181">
        <v>606450</v>
      </c>
      <c r="B532" s="501" t="s">
        <v>9305</v>
      </c>
      <c r="C532" s="502" t="s">
        <v>35114</v>
      </c>
      <c r="D532" s="501" t="s">
        <v>5</v>
      </c>
      <c r="E532" s="666">
        <v>22828.080000000002</v>
      </c>
      <c r="F532" s="394"/>
    </row>
    <row r="533" spans="1:6" ht="24.75">
      <c r="A533" s="1181">
        <v>606360</v>
      </c>
      <c r="B533" s="501" t="s">
        <v>9305</v>
      </c>
      <c r="C533" s="502" t="s">
        <v>35115</v>
      </c>
      <c r="D533" s="501" t="s">
        <v>5</v>
      </c>
      <c r="E533" s="666">
        <v>22544.44</v>
      </c>
      <c r="F533" s="394"/>
    </row>
    <row r="534" spans="1:6" ht="24.75">
      <c r="A534" s="1181">
        <v>606451</v>
      </c>
      <c r="B534" s="501" t="s">
        <v>9305</v>
      </c>
      <c r="C534" s="502" t="s">
        <v>35116</v>
      </c>
      <c r="D534" s="501" t="s">
        <v>5</v>
      </c>
      <c r="E534" s="666">
        <v>23564.33</v>
      </c>
      <c r="F534" s="394"/>
    </row>
    <row r="535" spans="1:6" ht="24.75">
      <c r="A535" s="1181">
        <v>606361</v>
      </c>
      <c r="B535" s="501" t="s">
        <v>9305</v>
      </c>
      <c r="C535" s="502" t="s">
        <v>35117</v>
      </c>
      <c r="D535" s="501" t="s">
        <v>5</v>
      </c>
      <c r="E535" s="666">
        <v>23272.639999999999</v>
      </c>
      <c r="F535" s="394"/>
    </row>
    <row r="536" spans="1:6" ht="24.75">
      <c r="A536" s="1181">
        <v>606452</v>
      </c>
      <c r="B536" s="501" t="s">
        <v>9305</v>
      </c>
      <c r="C536" s="502" t="s">
        <v>35118</v>
      </c>
      <c r="D536" s="501" t="s">
        <v>5</v>
      </c>
      <c r="E536" s="666">
        <v>26649.47</v>
      </c>
      <c r="F536" s="394"/>
    </row>
    <row r="537" spans="1:6" ht="24.75">
      <c r="A537" s="1181">
        <v>606362</v>
      </c>
      <c r="B537" s="501" t="s">
        <v>9305</v>
      </c>
      <c r="C537" s="502" t="s">
        <v>35119</v>
      </c>
      <c r="D537" s="501" t="s">
        <v>5</v>
      </c>
      <c r="E537" s="666">
        <v>26349.74</v>
      </c>
      <c r="F537" s="394"/>
    </row>
    <row r="538" spans="1:6" ht="24.75">
      <c r="A538" s="1181">
        <v>606453</v>
      </c>
      <c r="B538" s="501" t="s">
        <v>9305</v>
      </c>
      <c r="C538" s="502" t="s">
        <v>35120</v>
      </c>
      <c r="D538" s="501" t="s">
        <v>5</v>
      </c>
      <c r="E538" s="666">
        <v>27064.9</v>
      </c>
      <c r="F538" s="394"/>
    </row>
    <row r="539" spans="1:6" ht="24.75">
      <c r="A539" s="1181">
        <v>606363</v>
      </c>
      <c r="B539" s="501" t="s">
        <v>9305</v>
      </c>
      <c r="C539" s="502" t="s">
        <v>35121</v>
      </c>
      <c r="D539" s="501" t="s">
        <v>5</v>
      </c>
      <c r="E539" s="666">
        <v>26759.13</v>
      </c>
      <c r="F539" s="394"/>
    </row>
    <row r="540" spans="1:6" ht="24.75">
      <c r="A540" s="1181">
        <v>606454</v>
      </c>
      <c r="B540" s="501" t="s">
        <v>9305</v>
      </c>
      <c r="C540" s="502" t="s">
        <v>35122</v>
      </c>
      <c r="D540" s="501" t="s">
        <v>5</v>
      </c>
      <c r="E540" s="666">
        <v>32345.82</v>
      </c>
      <c r="F540" s="394"/>
    </row>
    <row r="541" spans="1:6" ht="24.75">
      <c r="A541" s="1181">
        <v>606364</v>
      </c>
      <c r="B541" s="501" t="s">
        <v>9305</v>
      </c>
      <c r="C541" s="502" t="s">
        <v>35123</v>
      </c>
      <c r="D541" s="501" t="s">
        <v>5</v>
      </c>
      <c r="E541" s="666">
        <v>32032</v>
      </c>
      <c r="F541" s="394"/>
    </row>
    <row r="542" spans="1:6" ht="24.75">
      <c r="A542" s="1181">
        <v>606455</v>
      </c>
      <c r="B542" s="501" t="s">
        <v>9305</v>
      </c>
      <c r="C542" s="502" t="s">
        <v>35124</v>
      </c>
      <c r="D542" s="501" t="s">
        <v>5</v>
      </c>
      <c r="E542" s="666">
        <v>32878.1</v>
      </c>
      <c r="F542" s="394"/>
    </row>
    <row r="543" spans="1:6" ht="24.75">
      <c r="A543" s="1181">
        <v>606365</v>
      </c>
      <c r="B543" s="501" t="s">
        <v>9305</v>
      </c>
      <c r="C543" s="502" t="s">
        <v>35125</v>
      </c>
      <c r="D543" s="501" t="s">
        <v>5</v>
      </c>
      <c r="E543" s="666">
        <v>32560.26</v>
      </c>
      <c r="F543" s="394"/>
    </row>
    <row r="544" spans="1:6" ht="24.75">
      <c r="A544" s="1181">
        <v>606456</v>
      </c>
      <c r="B544" s="501" t="s">
        <v>9305</v>
      </c>
      <c r="C544" s="502" t="s">
        <v>35126</v>
      </c>
      <c r="D544" s="501" t="s">
        <v>5</v>
      </c>
      <c r="E544" s="666">
        <v>34138.79</v>
      </c>
      <c r="F544" s="394"/>
    </row>
    <row r="545" spans="1:6" ht="24.75">
      <c r="A545" s="1181">
        <v>606366</v>
      </c>
      <c r="B545" s="501" t="s">
        <v>9305</v>
      </c>
      <c r="C545" s="502" t="s">
        <v>35127</v>
      </c>
      <c r="D545" s="501" t="s">
        <v>5</v>
      </c>
      <c r="E545" s="666">
        <v>33812.910000000003</v>
      </c>
      <c r="F545" s="394"/>
    </row>
    <row r="546" spans="1:6" ht="24.75">
      <c r="A546" s="1181">
        <v>606457</v>
      </c>
      <c r="B546" s="501" t="s">
        <v>9305</v>
      </c>
      <c r="C546" s="502" t="s">
        <v>35128</v>
      </c>
      <c r="D546" s="501" t="s">
        <v>5</v>
      </c>
      <c r="E546" s="666">
        <v>34706.050000000003</v>
      </c>
      <c r="F546" s="394"/>
    </row>
    <row r="547" spans="1:6" ht="24.75">
      <c r="A547" s="1181">
        <v>606367</v>
      </c>
      <c r="B547" s="501" t="s">
        <v>9305</v>
      </c>
      <c r="C547" s="502" t="s">
        <v>35129</v>
      </c>
      <c r="D547" s="501" t="s">
        <v>5</v>
      </c>
      <c r="E547" s="666">
        <v>34374.129999999997</v>
      </c>
      <c r="F547" s="394"/>
    </row>
    <row r="548" spans="1:6" ht="24.75">
      <c r="A548" s="1181">
        <v>606458</v>
      </c>
      <c r="B548" s="501" t="s">
        <v>9305</v>
      </c>
      <c r="C548" s="502" t="s">
        <v>35130</v>
      </c>
      <c r="D548" s="501" t="s">
        <v>5</v>
      </c>
      <c r="E548" s="666">
        <v>46675.72</v>
      </c>
      <c r="F548" s="394"/>
    </row>
    <row r="549" spans="1:6" ht="24.75">
      <c r="A549" s="1181">
        <v>606368</v>
      </c>
      <c r="B549" s="501" t="s">
        <v>9305</v>
      </c>
      <c r="C549" s="502" t="s">
        <v>35131</v>
      </c>
      <c r="D549" s="501" t="s">
        <v>5</v>
      </c>
      <c r="E549" s="666">
        <v>46337.760000000002</v>
      </c>
      <c r="F549" s="394"/>
    </row>
    <row r="550" spans="1:6" ht="24.75">
      <c r="A550" s="1181">
        <v>606459</v>
      </c>
      <c r="B550" s="501" t="s">
        <v>9305</v>
      </c>
      <c r="C550" s="502" t="s">
        <v>35132</v>
      </c>
      <c r="D550" s="501" t="s">
        <v>5</v>
      </c>
      <c r="E550" s="666">
        <v>48624.65</v>
      </c>
      <c r="F550" s="394"/>
    </row>
    <row r="551" spans="1:6" ht="24.75">
      <c r="A551" s="1181">
        <v>606369</v>
      </c>
      <c r="B551" s="501" t="s">
        <v>9305</v>
      </c>
      <c r="C551" s="502" t="s">
        <v>35133</v>
      </c>
      <c r="D551" s="501" t="s">
        <v>5</v>
      </c>
      <c r="E551" s="666">
        <v>48278.65</v>
      </c>
      <c r="F551" s="394"/>
    </row>
    <row r="552" spans="1:6" ht="24.75">
      <c r="A552" s="1181">
        <v>606479</v>
      </c>
      <c r="B552" s="501" t="s">
        <v>9305</v>
      </c>
      <c r="C552" s="502" t="s">
        <v>35134</v>
      </c>
      <c r="D552" s="501" t="s">
        <v>5</v>
      </c>
      <c r="E552" s="666">
        <v>11271.66</v>
      </c>
      <c r="F552" s="394"/>
    </row>
    <row r="553" spans="1:6" ht="24.75">
      <c r="A553" s="1181">
        <v>606460</v>
      </c>
      <c r="B553" s="501" t="s">
        <v>9305</v>
      </c>
      <c r="C553" s="502" t="s">
        <v>35135</v>
      </c>
      <c r="D553" s="501" t="s">
        <v>5</v>
      </c>
      <c r="E553" s="666">
        <v>11142.92</v>
      </c>
      <c r="F553" s="394"/>
    </row>
    <row r="554" spans="1:6" ht="24.75">
      <c r="A554" s="1181">
        <v>606480</v>
      </c>
      <c r="B554" s="501" t="s">
        <v>9305</v>
      </c>
      <c r="C554" s="502" t="s">
        <v>35136</v>
      </c>
      <c r="D554" s="501" t="s">
        <v>5</v>
      </c>
      <c r="E554" s="666">
        <v>14672.16</v>
      </c>
      <c r="F554" s="394"/>
    </row>
    <row r="555" spans="1:6" ht="24.75">
      <c r="A555" s="1181">
        <v>606461</v>
      </c>
      <c r="B555" s="501" t="s">
        <v>9305</v>
      </c>
      <c r="C555" s="502" t="s">
        <v>35137</v>
      </c>
      <c r="D555" s="501" t="s">
        <v>5</v>
      </c>
      <c r="E555" s="666">
        <v>14515.25</v>
      </c>
      <c r="F555" s="394"/>
    </row>
    <row r="556" spans="1:6" ht="24.75">
      <c r="A556" s="1181">
        <v>606481</v>
      </c>
      <c r="B556" s="501" t="s">
        <v>9305</v>
      </c>
      <c r="C556" s="502" t="s">
        <v>35138</v>
      </c>
      <c r="D556" s="501" t="s">
        <v>5</v>
      </c>
      <c r="E556" s="666">
        <v>17091.45</v>
      </c>
      <c r="F556" s="394"/>
    </row>
    <row r="557" spans="1:6" ht="24.75">
      <c r="A557" s="1181">
        <v>606462</v>
      </c>
      <c r="B557" s="501" t="s">
        <v>9305</v>
      </c>
      <c r="C557" s="502" t="s">
        <v>35139</v>
      </c>
      <c r="D557" s="501" t="s">
        <v>5</v>
      </c>
      <c r="E557" s="666">
        <v>16862.12</v>
      </c>
      <c r="F557" s="394"/>
    </row>
    <row r="558" spans="1:6" ht="24.75">
      <c r="A558" s="1181">
        <v>606482</v>
      </c>
      <c r="B558" s="501" t="s">
        <v>9305</v>
      </c>
      <c r="C558" s="502" t="s">
        <v>35140</v>
      </c>
      <c r="D558" s="501" t="s">
        <v>5</v>
      </c>
      <c r="E558" s="666">
        <v>17981.189999999999</v>
      </c>
      <c r="F558" s="394"/>
    </row>
    <row r="559" spans="1:6" ht="24.75">
      <c r="A559" s="1181">
        <v>606463</v>
      </c>
      <c r="B559" s="501" t="s">
        <v>9305</v>
      </c>
      <c r="C559" s="502" t="s">
        <v>35141</v>
      </c>
      <c r="D559" s="501" t="s">
        <v>5</v>
      </c>
      <c r="E559" s="666">
        <v>17743.82</v>
      </c>
      <c r="F559" s="394"/>
    </row>
    <row r="560" spans="1:6" ht="24.75">
      <c r="A560" s="1181">
        <v>606483</v>
      </c>
      <c r="B560" s="501" t="s">
        <v>9305</v>
      </c>
      <c r="C560" s="502" t="s">
        <v>35142</v>
      </c>
      <c r="D560" s="501" t="s">
        <v>5</v>
      </c>
      <c r="E560" s="666">
        <v>18409.009999999998</v>
      </c>
      <c r="F560" s="394"/>
    </row>
    <row r="561" spans="1:6" ht="24.75">
      <c r="A561" s="1181">
        <v>606464</v>
      </c>
      <c r="B561" s="501" t="s">
        <v>9305</v>
      </c>
      <c r="C561" s="502" t="s">
        <v>35143</v>
      </c>
      <c r="D561" s="501" t="s">
        <v>5</v>
      </c>
      <c r="E561" s="666">
        <v>18167.62</v>
      </c>
      <c r="F561" s="394"/>
    </row>
    <row r="562" spans="1:6" ht="24.75">
      <c r="A562" s="1181">
        <v>606484</v>
      </c>
      <c r="B562" s="501" t="s">
        <v>9305</v>
      </c>
      <c r="C562" s="502" t="s">
        <v>35144</v>
      </c>
      <c r="D562" s="501" t="s">
        <v>5</v>
      </c>
      <c r="E562" s="666">
        <v>19049.72</v>
      </c>
      <c r="F562" s="394"/>
    </row>
    <row r="563" spans="1:6" ht="24.75">
      <c r="A563" s="1181">
        <v>606465</v>
      </c>
      <c r="B563" s="501" t="s">
        <v>9305</v>
      </c>
      <c r="C563" s="502" t="s">
        <v>35145</v>
      </c>
      <c r="D563" s="501" t="s">
        <v>5</v>
      </c>
      <c r="E563" s="666">
        <v>18800.28</v>
      </c>
      <c r="F563" s="394"/>
    </row>
    <row r="564" spans="1:6" ht="24.75">
      <c r="A564" s="1181">
        <v>606485</v>
      </c>
      <c r="B564" s="501" t="s">
        <v>9305</v>
      </c>
      <c r="C564" s="502" t="s">
        <v>35146</v>
      </c>
      <c r="D564" s="501" t="s">
        <v>5</v>
      </c>
      <c r="E564" s="666">
        <v>19660.53</v>
      </c>
      <c r="F564" s="394"/>
    </row>
    <row r="565" spans="1:6" ht="24.75">
      <c r="A565" s="1181">
        <v>606466</v>
      </c>
      <c r="B565" s="501" t="s">
        <v>9305</v>
      </c>
      <c r="C565" s="502" t="s">
        <v>35147</v>
      </c>
      <c r="D565" s="501" t="s">
        <v>5</v>
      </c>
      <c r="E565" s="666">
        <v>19409.080000000002</v>
      </c>
      <c r="F565" s="394"/>
    </row>
    <row r="566" spans="1:6" ht="24.75">
      <c r="A566" s="1181">
        <v>606486</v>
      </c>
      <c r="B566" s="501" t="s">
        <v>9305</v>
      </c>
      <c r="C566" s="502" t="s">
        <v>35148</v>
      </c>
      <c r="D566" s="501" t="s">
        <v>5</v>
      </c>
      <c r="E566" s="666">
        <v>20515.93</v>
      </c>
      <c r="F566" s="394"/>
    </row>
    <row r="567" spans="1:6" ht="24.75">
      <c r="A567" s="1181">
        <v>606467</v>
      </c>
      <c r="B567" s="501" t="s">
        <v>9305</v>
      </c>
      <c r="C567" s="502" t="s">
        <v>35149</v>
      </c>
      <c r="D567" s="501" t="s">
        <v>5</v>
      </c>
      <c r="E567" s="666">
        <v>20258.439999999999</v>
      </c>
      <c r="F567" s="394"/>
    </row>
    <row r="568" spans="1:6" ht="24.75">
      <c r="A568" s="1181">
        <v>606487</v>
      </c>
      <c r="B568" s="501" t="s">
        <v>9305</v>
      </c>
      <c r="C568" s="502" t="s">
        <v>35150</v>
      </c>
      <c r="D568" s="501" t="s">
        <v>5</v>
      </c>
      <c r="E568" s="666">
        <v>21113.67</v>
      </c>
      <c r="F568" s="394"/>
    </row>
    <row r="569" spans="1:6" ht="24.75">
      <c r="A569" s="1181">
        <v>606468</v>
      </c>
      <c r="B569" s="501" t="s">
        <v>9305</v>
      </c>
      <c r="C569" s="502" t="s">
        <v>35151</v>
      </c>
      <c r="D569" s="501" t="s">
        <v>5</v>
      </c>
      <c r="E569" s="666">
        <v>20852.16</v>
      </c>
      <c r="F569" s="394"/>
    </row>
    <row r="570" spans="1:6" ht="24.75">
      <c r="A570" s="1181">
        <v>606488</v>
      </c>
      <c r="B570" s="501" t="s">
        <v>9305</v>
      </c>
      <c r="C570" s="502" t="s">
        <v>35152</v>
      </c>
      <c r="D570" s="501" t="s">
        <v>5</v>
      </c>
      <c r="E570" s="666">
        <v>25884.97</v>
      </c>
      <c r="F570" s="394"/>
    </row>
    <row r="571" spans="1:6" ht="24.75">
      <c r="A571" s="1181">
        <v>606469</v>
      </c>
      <c r="B571" s="501" t="s">
        <v>9305</v>
      </c>
      <c r="C571" s="502" t="s">
        <v>35153</v>
      </c>
      <c r="D571" s="501" t="s">
        <v>5</v>
      </c>
      <c r="E571" s="666">
        <v>25615.41</v>
      </c>
      <c r="F571" s="394"/>
    </row>
    <row r="572" spans="1:6" ht="24.75">
      <c r="A572" s="1181">
        <v>606489</v>
      </c>
      <c r="B572" s="501" t="s">
        <v>9305</v>
      </c>
      <c r="C572" s="502" t="s">
        <v>35154</v>
      </c>
      <c r="D572" s="501" t="s">
        <v>5</v>
      </c>
      <c r="E572" s="666">
        <v>27327.25</v>
      </c>
      <c r="F572" s="394"/>
    </row>
    <row r="573" spans="1:6" ht="24.75">
      <c r="A573" s="1181">
        <v>606470</v>
      </c>
      <c r="B573" s="501" t="s">
        <v>9305</v>
      </c>
      <c r="C573" s="502" t="s">
        <v>35155</v>
      </c>
      <c r="D573" s="501" t="s">
        <v>5</v>
      </c>
      <c r="E573" s="666">
        <v>27053.67</v>
      </c>
      <c r="F573" s="394"/>
    </row>
    <row r="574" spans="1:6" ht="24.75">
      <c r="A574" s="1181">
        <v>606490</v>
      </c>
      <c r="B574" s="501" t="s">
        <v>9305</v>
      </c>
      <c r="C574" s="502" t="s">
        <v>35156</v>
      </c>
      <c r="D574" s="501" t="s">
        <v>5</v>
      </c>
      <c r="E574" s="666">
        <v>28140.47</v>
      </c>
      <c r="F574" s="394"/>
    </row>
    <row r="575" spans="1:6" ht="24.75">
      <c r="A575" s="1181">
        <v>606471</v>
      </c>
      <c r="B575" s="501" t="s">
        <v>9305</v>
      </c>
      <c r="C575" s="502" t="s">
        <v>35157</v>
      </c>
      <c r="D575" s="501" t="s">
        <v>5</v>
      </c>
      <c r="E575" s="666">
        <v>27858.84</v>
      </c>
      <c r="F575" s="394"/>
    </row>
    <row r="576" spans="1:6" ht="24.75">
      <c r="A576" s="1181">
        <v>606491</v>
      </c>
      <c r="B576" s="501" t="s">
        <v>9305</v>
      </c>
      <c r="C576" s="502" t="s">
        <v>35158</v>
      </c>
      <c r="D576" s="501" t="s">
        <v>5</v>
      </c>
      <c r="E576" s="666">
        <v>28934.84</v>
      </c>
      <c r="F576" s="394"/>
    </row>
    <row r="577" spans="1:6" ht="24.75">
      <c r="A577" s="1181">
        <v>606472</v>
      </c>
      <c r="B577" s="501" t="s">
        <v>9305</v>
      </c>
      <c r="C577" s="502" t="s">
        <v>35159</v>
      </c>
      <c r="D577" s="501" t="s">
        <v>5</v>
      </c>
      <c r="E577" s="666">
        <v>28647.18</v>
      </c>
      <c r="F577" s="394"/>
    </row>
    <row r="578" spans="1:6" ht="24.75">
      <c r="A578" s="1181">
        <v>606492</v>
      </c>
      <c r="B578" s="501" t="s">
        <v>9305</v>
      </c>
      <c r="C578" s="502" t="s">
        <v>35160</v>
      </c>
      <c r="D578" s="501" t="s">
        <v>5</v>
      </c>
      <c r="E578" s="666">
        <v>29572.59</v>
      </c>
      <c r="F578" s="394"/>
    </row>
    <row r="579" spans="1:6" ht="24.75">
      <c r="A579" s="1181">
        <v>606473</v>
      </c>
      <c r="B579" s="501" t="s">
        <v>9305</v>
      </c>
      <c r="C579" s="502" t="s">
        <v>35161</v>
      </c>
      <c r="D579" s="501" t="s">
        <v>5</v>
      </c>
      <c r="E579" s="666">
        <v>29280.91</v>
      </c>
      <c r="F579" s="394"/>
    </row>
    <row r="580" spans="1:6" ht="24.75">
      <c r="A580" s="1181">
        <v>606493</v>
      </c>
      <c r="B580" s="501" t="s">
        <v>9305</v>
      </c>
      <c r="C580" s="502" t="s">
        <v>35162</v>
      </c>
      <c r="D580" s="501" t="s">
        <v>5</v>
      </c>
      <c r="E580" s="666">
        <v>31202.07</v>
      </c>
      <c r="F580" s="394"/>
    </row>
    <row r="581" spans="1:6" ht="24.75">
      <c r="A581" s="1181">
        <v>606474</v>
      </c>
      <c r="B581" s="501" t="s">
        <v>9305</v>
      </c>
      <c r="C581" s="502" t="s">
        <v>35163</v>
      </c>
      <c r="D581" s="501" t="s">
        <v>5</v>
      </c>
      <c r="E581" s="666">
        <v>30908.37</v>
      </c>
      <c r="F581" s="394"/>
    </row>
    <row r="582" spans="1:6" ht="24.75">
      <c r="A582" s="1181">
        <v>606494</v>
      </c>
      <c r="B582" s="501" t="s">
        <v>9305</v>
      </c>
      <c r="C582" s="502" t="s">
        <v>35164</v>
      </c>
      <c r="D582" s="501" t="s">
        <v>5</v>
      </c>
      <c r="E582" s="666">
        <v>35857.550000000003</v>
      </c>
      <c r="F582" s="394"/>
    </row>
    <row r="583" spans="1:6" ht="24.75">
      <c r="A583" s="1181">
        <v>606475</v>
      </c>
      <c r="B583" s="501" t="s">
        <v>9305</v>
      </c>
      <c r="C583" s="502" t="s">
        <v>35165</v>
      </c>
      <c r="D583" s="501" t="s">
        <v>5</v>
      </c>
      <c r="E583" s="666">
        <v>35549.78</v>
      </c>
      <c r="F583" s="394"/>
    </row>
    <row r="584" spans="1:6" ht="24.75">
      <c r="A584" s="1181">
        <v>606495</v>
      </c>
      <c r="B584" s="501" t="s">
        <v>9305</v>
      </c>
      <c r="C584" s="502" t="s">
        <v>35166</v>
      </c>
      <c r="D584" s="501" t="s">
        <v>5</v>
      </c>
      <c r="E584" s="666">
        <v>42234.95</v>
      </c>
      <c r="F584" s="394"/>
    </row>
    <row r="585" spans="1:6" ht="24.75">
      <c r="A585" s="1181">
        <v>606476</v>
      </c>
      <c r="B585" s="501" t="s">
        <v>9305</v>
      </c>
      <c r="C585" s="502" t="s">
        <v>35167</v>
      </c>
      <c r="D585" s="501" t="s">
        <v>5</v>
      </c>
      <c r="E585" s="666">
        <v>41919.129999999997</v>
      </c>
      <c r="F585" s="394"/>
    </row>
    <row r="586" spans="1:6" ht="24.75">
      <c r="A586" s="1181">
        <v>606496</v>
      </c>
      <c r="B586" s="501" t="s">
        <v>9305</v>
      </c>
      <c r="C586" s="502" t="s">
        <v>35168</v>
      </c>
      <c r="D586" s="501" t="s">
        <v>5</v>
      </c>
      <c r="E586" s="666">
        <v>43249.17</v>
      </c>
      <c r="F586" s="394"/>
    </row>
    <row r="587" spans="1:6" ht="24.75">
      <c r="A587" s="1181">
        <v>606477</v>
      </c>
      <c r="B587" s="501" t="s">
        <v>9305</v>
      </c>
      <c r="C587" s="502" t="s">
        <v>35169</v>
      </c>
      <c r="D587" s="501" t="s">
        <v>5</v>
      </c>
      <c r="E587" s="666">
        <v>42927.31</v>
      </c>
      <c r="F587" s="394"/>
    </row>
    <row r="588" spans="1:6" ht="24.75">
      <c r="A588" s="1181">
        <v>606497</v>
      </c>
      <c r="B588" s="501" t="s">
        <v>9305</v>
      </c>
      <c r="C588" s="502" t="s">
        <v>35170</v>
      </c>
      <c r="D588" s="501" t="s">
        <v>5</v>
      </c>
      <c r="E588" s="666">
        <v>44461.440000000002</v>
      </c>
      <c r="F588" s="394"/>
    </row>
    <row r="589" spans="1:6" ht="24.75">
      <c r="A589" s="1181">
        <v>606478</v>
      </c>
      <c r="B589" s="501" t="s">
        <v>9305</v>
      </c>
      <c r="C589" s="502" t="s">
        <v>35171</v>
      </c>
      <c r="D589" s="501" t="s">
        <v>5</v>
      </c>
      <c r="E589" s="666">
        <v>44129.52</v>
      </c>
      <c r="F589" s="394"/>
    </row>
    <row r="590" spans="1:6" ht="24.75">
      <c r="A590" s="1181">
        <v>605835</v>
      </c>
      <c r="B590" s="501" t="s">
        <v>9305</v>
      </c>
      <c r="C590" s="502" t="s">
        <v>35172</v>
      </c>
      <c r="D590" s="501" t="s">
        <v>5</v>
      </c>
      <c r="E590" s="666">
        <v>5656.84</v>
      </c>
      <c r="F590" s="394"/>
    </row>
    <row r="591" spans="1:6" ht="24.75">
      <c r="A591" s="1181">
        <v>605571</v>
      </c>
      <c r="B591" s="501" t="s">
        <v>9305</v>
      </c>
      <c r="C591" s="502" t="s">
        <v>35173</v>
      </c>
      <c r="D591" s="501" t="s">
        <v>5</v>
      </c>
      <c r="E591" s="666">
        <v>5111.8500000000004</v>
      </c>
      <c r="F591" s="394"/>
    </row>
    <row r="592" spans="1:6" ht="24.75">
      <c r="A592" s="1181">
        <v>605850</v>
      </c>
      <c r="B592" s="501" t="s">
        <v>9305</v>
      </c>
      <c r="C592" s="502" t="s">
        <v>35174</v>
      </c>
      <c r="D592" s="501" t="s">
        <v>5</v>
      </c>
      <c r="E592" s="666">
        <v>6181.1</v>
      </c>
      <c r="F592" s="394"/>
    </row>
    <row r="593" spans="1:6" ht="24.75">
      <c r="A593" s="1181">
        <v>605582</v>
      </c>
      <c r="B593" s="501" t="s">
        <v>9305</v>
      </c>
      <c r="C593" s="502" t="s">
        <v>35175</v>
      </c>
      <c r="D593" s="501" t="s">
        <v>5</v>
      </c>
      <c r="E593" s="666">
        <v>5636.11</v>
      </c>
      <c r="F593" s="394"/>
    </row>
    <row r="594" spans="1:6" ht="24.75">
      <c r="A594" s="1181">
        <v>605889</v>
      </c>
      <c r="B594" s="501" t="s">
        <v>9305</v>
      </c>
      <c r="C594" s="502" t="s">
        <v>35176</v>
      </c>
      <c r="D594" s="501" t="s">
        <v>5</v>
      </c>
      <c r="E594" s="666">
        <v>7013.01</v>
      </c>
      <c r="F594" s="394"/>
    </row>
    <row r="595" spans="1:6" ht="24.75">
      <c r="A595" s="1181">
        <v>605593</v>
      </c>
      <c r="B595" s="501" t="s">
        <v>9305</v>
      </c>
      <c r="C595" s="502" t="s">
        <v>35177</v>
      </c>
      <c r="D595" s="501" t="s">
        <v>5</v>
      </c>
      <c r="E595" s="666">
        <v>6468.01</v>
      </c>
      <c r="F595" s="394"/>
    </row>
    <row r="596" spans="1:6" ht="24.75">
      <c r="A596" s="1181">
        <v>605739</v>
      </c>
      <c r="B596" s="501" t="s">
        <v>9305</v>
      </c>
      <c r="C596" s="502" t="s">
        <v>35178</v>
      </c>
      <c r="D596" s="501" t="s">
        <v>5</v>
      </c>
      <c r="E596" s="666">
        <v>5449.8</v>
      </c>
      <c r="F596" s="394"/>
    </row>
    <row r="597" spans="1:6" ht="24.75">
      <c r="A597" s="1181">
        <v>605504</v>
      </c>
      <c r="B597" s="501" t="s">
        <v>9305</v>
      </c>
      <c r="C597" s="502" t="s">
        <v>35179</v>
      </c>
      <c r="D597" s="501" t="s">
        <v>5</v>
      </c>
      <c r="E597" s="666">
        <v>4964.47</v>
      </c>
      <c r="F597" s="394"/>
    </row>
    <row r="598" spans="1:6" ht="24.75">
      <c r="A598" s="1181">
        <v>605781</v>
      </c>
      <c r="B598" s="501" t="s">
        <v>9305</v>
      </c>
      <c r="C598" s="502" t="s">
        <v>35180</v>
      </c>
      <c r="D598" s="501" t="s">
        <v>5</v>
      </c>
      <c r="E598" s="666">
        <v>5974.06</v>
      </c>
      <c r="F598" s="394"/>
    </row>
    <row r="599" spans="1:6" ht="24.75">
      <c r="A599" s="1181">
        <v>605524</v>
      </c>
      <c r="B599" s="501" t="s">
        <v>9305</v>
      </c>
      <c r="C599" s="502" t="s">
        <v>35181</v>
      </c>
      <c r="D599" s="501" t="s">
        <v>5</v>
      </c>
      <c r="E599" s="666">
        <v>5488.72</v>
      </c>
      <c r="F599" s="394"/>
    </row>
    <row r="600" spans="1:6" ht="24.75">
      <c r="A600" s="1181">
        <v>605815</v>
      </c>
      <c r="B600" s="501" t="s">
        <v>9305</v>
      </c>
      <c r="C600" s="502" t="s">
        <v>35182</v>
      </c>
      <c r="D600" s="501" t="s">
        <v>5</v>
      </c>
      <c r="E600" s="666">
        <v>6805.97</v>
      </c>
      <c r="F600" s="394"/>
    </row>
    <row r="601" spans="1:6" ht="24.75">
      <c r="A601" s="1181">
        <v>605544</v>
      </c>
      <c r="B601" s="501" t="s">
        <v>9305</v>
      </c>
      <c r="C601" s="502" t="s">
        <v>35183</v>
      </c>
      <c r="D601" s="501" t="s">
        <v>5</v>
      </c>
      <c r="E601" s="666">
        <v>6320.63</v>
      </c>
      <c r="F601" s="394"/>
    </row>
    <row r="602" spans="1:6" ht="24.75">
      <c r="A602" s="1181">
        <v>605836</v>
      </c>
      <c r="B602" s="501" t="s">
        <v>9305</v>
      </c>
      <c r="C602" s="502" t="s">
        <v>35184</v>
      </c>
      <c r="D602" s="501" t="s">
        <v>5</v>
      </c>
      <c r="E602" s="666">
        <v>6414.19</v>
      </c>
      <c r="F602" s="394"/>
    </row>
    <row r="603" spans="1:6" ht="24.75">
      <c r="A603" s="1181">
        <v>605572</v>
      </c>
      <c r="B603" s="501" t="s">
        <v>9305</v>
      </c>
      <c r="C603" s="502" t="s">
        <v>35185</v>
      </c>
      <c r="D603" s="501" t="s">
        <v>5</v>
      </c>
      <c r="E603" s="666">
        <v>5826.92</v>
      </c>
      <c r="F603" s="394"/>
    </row>
    <row r="604" spans="1:6" ht="24.75">
      <c r="A604" s="1181">
        <v>605851</v>
      </c>
      <c r="B604" s="501" t="s">
        <v>9305</v>
      </c>
      <c r="C604" s="502" t="s">
        <v>35186</v>
      </c>
      <c r="D604" s="501" t="s">
        <v>5</v>
      </c>
      <c r="E604" s="666">
        <v>7098.93</v>
      </c>
      <c r="F604" s="394"/>
    </row>
    <row r="605" spans="1:6" ht="24.75">
      <c r="A605" s="1181">
        <v>605583</v>
      </c>
      <c r="B605" s="501" t="s">
        <v>9305</v>
      </c>
      <c r="C605" s="502" t="s">
        <v>35187</v>
      </c>
      <c r="D605" s="501" t="s">
        <v>5</v>
      </c>
      <c r="E605" s="666">
        <v>6511.67</v>
      </c>
      <c r="F605" s="394"/>
    </row>
    <row r="606" spans="1:6" ht="24.75">
      <c r="A606" s="1181">
        <v>605890</v>
      </c>
      <c r="B606" s="501" t="s">
        <v>9305</v>
      </c>
      <c r="C606" s="502" t="s">
        <v>35188</v>
      </c>
      <c r="D606" s="501" t="s">
        <v>5</v>
      </c>
      <c r="E606" s="666">
        <v>8185.51</v>
      </c>
      <c r="F606" s="394"/>
    </row>
    <row r="607" spans="1:6" ht="24.75">
      <c r="A607" s="1181">
        <v>605594</v>
      </c>
      <c r="B607" s="501" t="s">
        <v>9305</v>
      </c>
      <c r="C607" s="502" t="s">
        <v>35189</v>
      </c>
      <c r="D607" s="501" t="s">
        <v>5</v>
      </c>
      <c r="E607" s="666">
        <v>7598.24</v>
      </c>
      <c r="F607" s="394"/>
    </row>
    <row r="608" spans="1:6" ht="24.75">
      <c r="A608" s="1181">
        <v>605740</v>
      </c>
      <c r="B608" s="501" t="s">
        <v>9305</v>
      </c>
      <c r="C608" s="502" t="s">
        <v>35190</v>
      </c>
      <c r="D608" s="501" t="s">
        <v>5</v>
      </c>
      <c r="E608" s="666">
        <v>6180.83</v>
      </c>
      <c r="F608" s="394"/>
    </row>
    <row r="609" spans="1:6" ht="24.75">
      <c r="A609" s="1181">
        <v>605505</v>
      </c>
      <c r="B609" s="501" t="s">
        <v>9305</v>
      </c>
      <c r="C609" s="502" t="s">
        <v>35191</v>
      </c>
      <c r="D609" s="501" t="s">
        <v>5</v>
      </c>
      <c r="E609" s="666">
        <v>5659.58</v>
      </c>
      <c r="F609" s="394"/>
    </row>
    <row r="610" spans="1:6" ht="24.75">
      <c r="A610" s="1181">
        <v>605782</v>
      </c>
      <c r="B610" s="501" t="s">
        <v>9305</v>
      </c>
      <c r="C610" s="502" t="s">
        <v>35192</v>
      </c>
      <c r="D610" s="501" t="s">
        <v>5</v>
      </c>
      <c r="E610" s="666">
        <v>6865.58</v>
      </c>
      <c r="F610" s="394"/>
    </row>
    <row r="611" spans="1:6" ht="24.75">
      <c r="A611" s="1181">
        <v>605525</v>
      </c>
      <c r="B611" s="501" t="s">
        <v>9305</v>
      </c>
      <c r="C611" s="502" t="s">
        <v>35193</v>
      </c>
      <c r="D611" s="501" t="s">
        <v>5</v>
      </c>
      <c r="E611" s="666">
        <v>6344.32</v>
      </c>
      <c r="F611" s="394"/>
    </row>
    <row r="612" spans="1:6" ht="24.75">
      <c r="A612" s="1181">
        <v>605816</v>
      </c>
      <c r="B612" s="501" t="s">
        <v>9305</v>
      </c>
      <c r="C612" s="502" t="s">
        <v>35194</v>
      </c>
      <c r="D612" s="501" t="s">
        <v>5</v>
      </c>
      <c r="E612" s="666">
        <v>7952.15</v>
      </c>
      <c r="F612" s="394"/>
    </row>
    <row r="613" spans="1:6" ht="24.75">
      <c r="A613" s="1181">
        <v>605545</v>
      </c>
      <c r="B613" s="501" t="s">
        <v>9305</v>
      </c>
      <c r="C613" s="502" t="s">
        <v>35195</v>
      </c>
      <c r="D613" s="501" t="s">
        <v>5</v>
      </c>
      <c r="E613" s="666">
        <v>7430.9</v>
      </c>
      <c r="F613" s="394"/>
    </row>
    <row r="614" spans="1:6" ht="24.75">
      <c r="A614" s="1181">
        <v>605837</v>
      </c>
      <c r="B614" s="501" t="s">
        <v>9305</v>
      </c>
      <c r="C614" s="502" t="s">
        <v>35196</v>
      </c>
      <c r="D614" s="501" t="s">
        <v>5</v>
      </c>
      <c r="E614" s="666">
        <v>7691.8</v>
      </c>
      <c r="F614" s="394"/>
    </row>
    <row r="615" spans="1:6" ht="24.75">
      <c r="A615" s="1181">
        <v>605573</v>
      </c>
      <c r="B615" s="501" t="s">
        <v>9305</v>
      </c>
      <c r="C615" s="502" t="s">
        <v>35197</v>
      </c>
      <c r="D615" s="501" t="s">
        <v>5</v>
      </c>
      <c r="E615" s="666">
        <v>7074.15</v>
      </c>
      <c r="F615" s="394"/>
    </row>
    <row r="616" spans="1:6" ht="24.75">
      <c r="A616" s="1181">
        <v>605852</v>
      </c>
      <c r="B616" s="501" t="s">
        <v>9305</v>
      </c>
      <c r="C616" s="502" t="s">
        <v>35198</v>
      </c>
      <c r="D616" s="501" t="s">
        <v>5</v>
      </c>
      <c r="E616" s="666">
        <v>8558.43</v>
      </c>
      <c r="F616" s="394"/>
    </row>
    <row r="617" spans="1:6" ht="24.75">
      <c r="A617" s="1181">
        <v>605584</v>
      </c>
      <c r="B617" s="501" t="s">
        <v>9305</v>
      </c>
      <c r="C617" s="502" t="s">
        <v>35199</v>
      </c>
      <c r="D617" s="501" t="s">
        <v>5</v>
      </c>
      <c r="E617" s="666">
        <v>7940.78</v>
      </c>
      <c r="F617" s="394"/>
    </row>
    <row r="618" spans="1:6" ht="24.75">
      <c r="A618" s="1181">
        <v>605891</v>
      </c>
      <c r="B618" s="501" t="s">
        <v>9305</v>
      </c>
      <c r="C618" s="502" t="s">
        <v>35200</v>
      </c>
      <c r="D618" s="501" t="s">
        <v>5</v>
      </c>
      <c r="E618" s="666">
        <v>9933.6200000000008</v>
      </c>
      <c r="F618" s="394"/>
    </row>
    <row r="619" spans="1:6" ht="24.75">
      <c r="A619" s="1181">
        <v>605595</v>
      </c>
      <c r="B619" s="501" t="s">
        <v>9305</v>
      </c>
      <c r="C619" s="502" t="s">
        <v>35201</v>
      </c>
      <c r="D619" s="501" t="s">
        <v>5</v>
      </c>
      <c r="E619" s="666">
        <v>9315.9699999999993</v>
      </c>
      <c r="F619" s="394"/>
    </row>
    <row r="620" spans="1:6" ht="24.75">
      <c r="A620" s="1181">
        <v>605741</v>
      </c>
      <c r="B620" s="501" t="s">
        <v>9305</v>
      </c>
      <c r="C620" s="502" t="s">
        <v>35202</v>
      </c>
      <c r="D620" s="501" t="s">
        <v>5</v>
      </c>
      <c r="E620" s="666">
        <v>7419.83</v>
      </c>
      <c r="F620" s="394"/>
    </row>
    <row r="621" spans="1:6" ht="24.75">
      <c r="A621" s="1181">
        <v>605506</v>
      </c>
      <c r="B621" s="501" t="s">
        <v>9305</v>
      </c>
      <c r="C621" s="502" t="s">
        <v>35203</v>
      </c>
      <c r="D621" s="501" t="s">
        <v>5</v>
      </c>
      <c r="E621" s="666">
        <v>6876.09</v>
      </c>
      <c r="F621" s="394"/>
    </row>
    <row r="622" spans="1:6" ht="24.75">
      <c r="A622" s="1181">
        <v>605783</v>
      </c>
      <c r="B622" s="501" t="s">
        <v>9305</v>
      </c>
      <c r="C622" s="502" t="s">
        <v>35204</v>
      </c>
      <c r="D622" s="501" t="s">
        <v>5</v>
      </c>
      <c r="E622" s="666">
        <v>8286.4599999999991</v>
      </c>
      <c r="F622" s="394"/>
    </row>
    <row r="623" spans="1:6" ht="24.75">
      <c r="A623" s="1181">
        <v>605526</v>
      </c>
      <c r="B623" s="501" t="s">
        <v>9305</v>
      </c>
      <c r="C623" s="502" t="s">
        <v>35205</v>
      </c>
      <c r="D623" s="501" t="s">
        <v>5</v>
      </c>
      <c r="E623" s="666">
        <v>7742.72</v>
      </c>
      <c r="F623" s="394"/>
    </row>
    <row r="624" spans="1:6" ht="24.75">
      <c r="A624" s="1181">
        <v>605817</v>
      </c>
      <c r="B624" s="501" t="s">
        <v>9305</v>
      </c>
      <c r="C624" s="502" t="s">
        <v>35206</v>
      </c>
      <c r="D624" s="501" t="s">
        <v>5</v>
      </c>
      <c r="E624" s="666">
        <v>9661.66</v>
      </c>
      <c r="F624" s="394"/>
    </row>
    <row r="625" spans="1:6" ht="24.75">
      <c r="A625" s="1181">
        <v>605546</v>
      </c>
      <c r="B625" s="501" t="s">
        <v>9305</v>
      </c>
      <c r="C625" s="502" t="s">
        <v>35207</v>
      </c>
      <c r="D625" s="501" t="s">
        <v>5</v>
      </c>
      <c r="E625" s="666">
        <v>9117.92</v>
      </c>
      <c r="F625" s="394"/>
    </row>
    <row r="626" spans="1:6" ht="24.75">
      <c r="A626" s="1181">
        <v>605838</v>
      </c>
      <c r="B626" s="501" t="s">
        <v>9305</v>
      </c>
      <c r="C626" s="502" t="s">
        <v>35208</v>
      </c>
      <c r="D626" s="501" t="s">
        <v>5</v>
      </c>
      <c r="E626" s="666">
        <v>8740.43</v>
      </c>
      <c r="F626" s="394"/>
    </row>
    <row r="627" spans="1:6" ht="24.75">
      <c r="A627" s="1181">
        <v>605574</v>
      </c>
      <c r="B627" s="501" t="s">
        <v>9305</v>
      </c>
      <c r="C627" s="502" t="s">
        <v>35209</v>
      </c>
      <c r="D627" s="501" t="s">
        <v>5</v>
      </c>
      <c r="E627" s="666">
        <v>8028.21</v>
      </c>
      <c r="F627" s="394"/>
    </row>
    <row r="628" spans="1:6" ht="24.75">
      <c r="A628" s="1181">
        <v>605853</v>
      </c>
      <c r="B628" s="501" t="s">
        <v>9305</v>
      </c>
      <c r="C628" s="502" t="s">
        <v>35210</v>
      </c>
      <c r="D628" s="501" t="s">
        <v>5</v>
      </c>
      <c r="E628" s="666">
        <v>9810.34</v>
      </c>
      <c r="F628" s="394"/>
    </row>
    <row r="629" spans="1:6" ht="24.75">
      <c r="A629" s="1181">
        <v>605585</v>
      </c>
      <c r="B629" s="501" t="s">
        <v>9305</v>
      </c>
      <c r="C629" s="502" t="s">
        <v>35211</v>
      </c>
      <c r="D629" s="501" t="s">
        <v>5</v>
      </c>
      <c r="E629" s="666">
        <v>9098.1299999999992</v>
      </c>
      <c r="F629" s="394"/>
    </row>
    <row r="630" spans="1:6" ht="24.75">
      <c r="A630" s="1181">
        <v>605892</v>
      </c>
      <c r="B630" s="501" t="s">
        <v>9305</v>
      </c>
      <c r="C630" s="502" t="s">
        <v>35212</v>
      </c>
      <c r="D630" s="501" t="s">
        <v>5</v>
      </c>
      <c r="E630" s="666">
        <v>11508.12</v>
      </c>
      <c r="F630" s="394"/>
    </row>
    <row r="631" spans="1:6" ht="24.75">
      <c r="A631" s="1181">
        <v>605596</v>
      </c>
      <c r="B631" s="501" t="s">
        <v>9305</v>
      </c>
      <c r="C631" s="502" t="s">
        <v>35213</v>
      </c>
      <c r="D631" s="501" t="s">
        <v>5</v>
      </c>
      <c r="E631" s="666">
        <v>10795.9</v>
      </c>
      <c r="F631" s="394"/>
    </row>
    <row r="632" spans="1:6" ht="24.75">
      <c r="A632" s="1181">
        <v>605742</v>
      </c>
      <c r="B632" s="501" t="s">
        <v>9305</v>
      </c>
      <c r="C632" s="502" t="s">
        <v>35214</v>
      </c>
      <c r="D632" s="501" t="s">
        <v>5</v>
      </c>
      <c r="E632" s="666">
        <v>8429.8700000000008</v>
      </c>
      <c r="F632" s="394"/>
    </row>
    <row r="633" spans="1:6" ht="24.75">
      <c r="A633" s="1181">
        <v>605507</v>
      </c>
      <c r="B633" s="501" t="s">
        <v>9305</v>
      </c>
      <c r="C633" s="502" t="s">
        <v>35215</v>
      </c>
      <c r="D633" s="501" t="s">
        <v>5</v>
      </c>
      <c r="E633" s="666">
        <v>7802.53</v>
      </c>
      <c r="F633" s="394"/>
    </row>
    <row r="634" spans="1:6" ht="24.75">
      <c r="A634" s="1181">
        <v>605784</v>
      </c>
      <c r="B634" s="501" t="s">
        <v>9305</v>
      </c>
      <c r="C634" s="502" t="s">
        <v>35216</v>
      </c>
      <c r="D634" s="501" t="s">
        <v>5</v>
      </c>
      <c r="E634" s="666">
        <v>9499.7800000000007</v>
      </c>
      <c r="F634" s="394"/>
    </row>
    <row r="635" spans="1:6" ht="24.75">
      <c r="A635" s="1181">
        <v>605527</v>
      </c>
      <c r="B635" s="501" t="s">
        <v>9305</v>
      </c>
      <c r="C635" s="502" t="s">
        <v>35217</v>
      </c>
      <c r="D635" s="501" t="s">
        <v>5</v>
      </c>
      <c r="E635" s="666">
        <v>8872.44</v>
      </c>
      <c r="F635" s="394"/>
    </row>
    <row r="636" spans="1:6" ht="24.75">
      <c r="A636" s="1181">
        <v>605818</v>
      </c>
      <c r="B636" s="501" t="s">
        <v>9305</v>
      </c>
      <c r="C636" s="502" t="s">
        <v>35218</v>
      </c>
      <c r="D636" s="501" t="s">
        <v>5</v>
      </c>
      <c r="E636" s="666">
        <v>11197.56</v>
      </c>
      <c r="F636" s="394"/>
    </row>
    <row r="637" spans="1:6" ht="24.75">
      <c r="A637" s="1181">
        <v>605547</v>
      </c>
      <c r="B637" s="501" t="s">
        <v>9305</v>
      </c>
      <c r="C637" s="502" t="s">
        <v>35219</v>
      </c>
      <c r="D637" s="501" t="s">
        <v>5</v>
      </c>
      <c r="E637" s="666">
        <v>10570.21</v>
      </c>
      <c r="F637" s="394"/>
    </row>
    <row r="638" spans="1:6" ht="24.75">
      <c r="A638" s="1181">
        <v>605839</v>
      </c>
      <c r="B638" s="501" t="s">
        <v>9305</v>
      </c>
      <c r="C638" s="502" t="s">
        <v>35220</v>
      </c>
      <c r="D638" s="501" t="s">
        <v>5</v>
      </c>
      <c r="E638" s="666">
        <v>9904.8700000000008</v>
      </c>
      <c r="F638" s="394"/>
    </row>
    <row r="639" spans="1:6" ht="24.75">
      <c r="A639" s="1181">
        <v>605575</v>
      </c>
      <c r="B639" s="501" t="s">
        <v>9305</v>
      </c>
      <c r="C639" s="502" t="s">
        <v>35221</v>
      </c>
      <c r="D639" s="501" t="s">
        <v>5</v>
      </c>
      <c r="E639" s="666">
        <v>9121.94</v>
      </c>
      <c r="F639" s="394"/>
    </row>
    <row r="640" spans="1:6" ht="24.75">
      <c r="A640" s="1181">
        <v>605854</v>
      </c>
      <c r="B640" s="501" t="s">
        <v>9305</v>
      </c>
      <c r="C640" s="502" t="s">
        <v>35222</v>
      </c>
      <c r="D640" s="501" t="s">
        <v>5</v>
      </c>
      <c r="E640" s="666">
        <v>11199.47</v>
      </c>
      <c r="F640" s="394"/>
    </row>
    <row r="641" spans="1:6" ht="24.75">
      <c r="A641" s="1181">
        <v>605586</v>
      </c>
      <c r="B641" s="501" t="s">
        <v>9305</v>
      </c>
      <c r="C641" s="502" t="s">
        <v>35223</v>
      </c>
      <c r="D641" s="501" t="s">
        <v>5</v>
      </c>
      <c r="E641" s="666">
        <v>10416.540000000001</v>
      </c>
      <c r="F641" s="394"/>
    </row>
    <row r="642" spans="1:6" ht="24.75">
      <c r="A642" s="1181">
        <v>605893</v>
      </c>
      <c r="B642" s="501" t="s">
        <v>9305</v>
      </c>
      <c r="C642" s="502" t="s">
        <v>35224</v>
      </c>
      <c r="D642" s="501" t="s">
        <v>5</v>
      </c>
      <c r="E642" s="666">
        <v>13253.78</v>
      </c>
      <c r="F642" s="394"/>
    </row>
    <row r="643" spans="1:6" ht="24.75">
      <c r="A643" s="1181">
        <v>605597</v>
      </c>
      <c r="B643" s="501" t="s">
        <v>9305</v>
      </c>
      <c r="C643" s="502" t="s">
        <v>35225</v>
      </c>
      <c r="D643" s="501" t="s">
        <v>5</v>
      </c>
      <c r="E643" s="666">
        <v>12470.85</v>
      </c>
      <c r="F643" s="394"/>
    </row>
    <row r="644" spans="1:6" ht="24.75">
      <c r="A644" s="1181">
        <v>605743</v>
      </c>
      <c r="B644" s="501" t="s">
        <v>9305</v>
      </c>
      <c r="C644" s="502" t="s">
        <v>35226</v>
      </c>
      <c r="D644" s="501" t="s">
        <v>5</v>
      </c>
      <c r="E644" s="666">
        <v>9562.73</v>
      </c>
      <c r="F644" s="394"/>
    </row>
    <row r="645" spans="1:6" ht="24.75">
      <c r="A645" s="1181">
        <v>605508</v>
      </c>
      <c r="B645" s="501" t="s">
        <v>9305</v>
      </c>
      <c r="C645" s="502" t="s">
        <v>35227</v>
      </c>
      <c r="D645" s="501" t="s">
        <v>5</v>
      </c>
      <c r="E645" s="666">
        <v>8873.23</v>
      </c>
      <c r="F645" s="394"/>
    </row>
    <row r="646" spans="1:6" ht="24.75">
      <c r="A646" s="1181">
        <v>605785</v>
      </c>
      <c r="B646" s="501" t="s">
        <v>9305</v>
      </c>
      <c r="C646" s="502" t="s">
        <v>35228</v>
      </c>
      <c r="D646" s="501" t="s">
        <v>5</v>
      </c>
      <c r="E646" s="666">
        <v>10857.33</v>
      </c>
      <c r="F646" s="394"/>
    </row>
    <row r="647" spans="1:6" ht="24.75">
      <c r="A647" s="1181">
        <v>605528</v>
      </c>
      <c r="B647" s="501" t="s">
        <v>9305</v>
      </c>
      <c r="C647" s="502" t="s">
        <v>35229</v>
      </c>
      <c r="D647" s="501" t="s">
        <v>5</v>
      </c>
      <c r="E647" s="666">
        <v>10167.83</v>
      </c>
      <c r="F647" s="394"/>
    </row>
    <row r="648" spans="1:6" ht="24.75">
      <c r="A648" s="1181">
        <v>605819</v>
      </c>
      <c r="B648" s="501" t="s">
        <v>9305</v>
      </c>
      <c r="C648" s="502" t="s">
        <v>35230</v>
      </c>
      <c r="D648" s="501" t="s">
        <v>5</v>
      </c>
      <c r="E648" s="666">
        <v>12911.63</v>
      </c>
      <c r="F648" s="394"/>
    </row>
    <row r="649" spans="1:6" ht="24.75">
      <c r="A649" s="1181">
        <v>605548</v>
      </c>
      <c r="B649" s="501" t="s">
        <v>9305</v>
      </c>
      <c r="C649" s="502" t="s">
        <v>35231</v>
      </c>
      <c r="D649" s="501" t="s">
        <v>5</v>
      </c>
      <c r="E649" s="666">
        <v>12222.14</v>
      </c>
      <c r="F649" s="394"/>
    </row>
    <row r="650" spans="1:6" ht="24.75">
      <c r="A650" s="1181">
        <v>605840</v>
      </c>
      <c r="B650" s="501" t="s">
        <v>9305</v>
      </c>
      <c r="C650" s="502" t="s">
        <v>35232</v>
      </c>
      <c r="D650" s="501" t="s">
        <v>5</v>
      </c>
      <c r="E650" s="666">
        <v>12608.96</v>
      </c>
      <c r="F650" s="394"/>
    </row>
    <row r="651" spans="1:6" ht="24.75">
      <c r="A651" s="1181">
        <v>605576</v>
      </c>
      <c r="B651" s="501" t="s">
        <v>9305</v>
      </c>
      <c r="C651" s="502" t="s">
        <v>35233</v>
      </c>
      <c r="D651" s="501" t="s">
        <v>5</v>
      </c>
      <c r="E651" s="666">
        <v>10359.540000000001</v>
      </c>
      <c r="F651" s="394"/>
    </row>
    <row r="652" spans="1:6" ht="24.75">
      <c r="A652" s="1181">
        <v>605855</v>
      </c>
      <c r="B652" s="501" t="s">
        <v>9305</v>
      </c>
      <c r="C652" s="502" t="s">
        <v>35234</v>
      </c>
      <c r="D652" s="501" t="s">
        <v>5</v>
      </c>
      <c r="E652" s="666">
        <v>14149.64</v>
      </c>
      <c r="F652" s="394"/>
    </row>
    <row r="653" spans="1:6" ht="24.75">
      <c r="A653" s="1181">
        <v>605587</v>
      </c>
      <c r="B653" s="501" t="s">
        <v>9305</v>
      </c>
      <c r="C653" s="502" t="s">
        <v>35235</v>
      </c>
      <c r="D653" s="501" t="s">
        <v>5</v>
      </c>
      <c r="E653" s="666">
        <v>11900.21</v>
      </c>
      <c r="F653" s="394"/>
    </row>
    <row r="654" spans="1:6" ht="24.75">
      <c r="A654" s="1181">
        <v>605898</v>
      </c>
      <c r="B654" s="501" t="s">
        <v>9305</v>
      </c>
      <c r="C654" s="502" t="s">
        <v>35236</v>
      </c>
      <c r="D654" s="501" t="s">
        <v>5</v>
      </c>
      <c r="E654" s="666">
        <v>16594.43</v>
      </c>
      <c r="F654" s="394"/>
    </row>
    <row r="655" spans="1:6" ht="24.75">
      <c r="A655" s="1181">
        <v>605598</v>
      </c>
      <c r="B655" s="501" t="s">
        <v>9305</v>
      </c>
      <c r="C655" s="502" t="s">
        <v>35237</v>
      </c>
      <c r="D655" s="501" t="s">
        <v>5</v>
      </c>
      <c r="E655" s="666">
        <v>14345.01</v>
      </c>
      <c r="F655" s="394"/>
    </row>
    <row r="656" spans="1:6" ht="24.75">
      <c r="A656" s="1181">
        <v>605744</v>
      </c>
      <c r="B656" s="501" t="s">
        <v>9305</v>
      </c>
      <c r="C656" s="502" t="s">
        <v>35238</v>
      </c>
      <c r="D656" s="501" t="s">
        <v>5</v>
      </c>
      <c r="E656" s="666">
        <v>12059.97</v>
      </c>
      <c r="F656" s="394"/>
    </row>
    <row r="657" spans="1:6" ht="24.75">
      <c r="A657" s="1181">
        <v>605509</v>
      </c>
      <c r="B657" s="501" t="s">
        <v>9305</v>
      </c>
      <c r="C657" s="502" t="s">
        <v>35239</v>
      </c>
      <c r="D657" s="501" t="s">
        <v>5</v>
      </c>
      <c r="E657" s="666">
        <v>10084.719999999999</v>
      </c>
      <c r="F657" s="394"/>
    </row>
    <row r="658" spans="1:6" ht="24.75">
      <c r="A658" s="1181">
        <v>605787</v>
      </c>
      <c r="B658" s="501" t="s">
        <v>9305</v>
      </c>
      <c r="C658" s="502" t="s">
        <v>35240</v>
      </c>
      <c r="D658" s="501" t="s">
        <v>5</v>
      </c>
      <c r="E658" s="666">
        <v>13600.65</v>
      </c>
      <c r="F658" s="394"/>
    </row>
    <row r="659" spans="1:6" ht="24.75">
      <c r="A659" s="1181">
        <v>605529</v>
      </c>
      <c r="B659" s="501" t="s">
        <v>9305</v>
      </c>
      <c r="C659" s="502" t="s">
        <v>35241</v>
      </c>
      <c r="D659" s="501" t="s">
        <v>5</v>
      </c>
      <c r="E659" s="666">
        <v>11625.4</v>
      </c>
      <c r="F659" s="394"/>
    </row>
    <row r="660" spans="1:6" ht="24.75">
      <c r="A660" s="1181">
        <v>605820</v>
      </c>
      <c r="B660" s="501" t="s">
        <v>9305</v>
      </c>
      <c r="C660" s="502" t="s">
        <v>35242</v>
      </c>
      <c r="D660" s="501" t="s">
        <v>5</v>
      </c>
      <c r="E660" s="666">
        <v>16045.44</v>
      </c>
      <c r="F660" s="394"/>
    </row>
    <row r="661" spans="1:6" ht="24.75">
      <c r="A661" s="1181">
        <v>605549</v>
      </c>
      <c r="B661" s="501" t="s">
        <v>9305</v>
      </c>
      <c r="C661" s="502" t="s">
        <v>35243</v>
      </c>
      <c r="D661" s="501" t="s">
        <v>5</v>
      </c>
      <c r="E661" s="666">
        <v>14070.19</v>
      </c>
      <c r="F661" s="394"/>
    </row>
    <row r="662" spans="1:6" ht="24.75">
      <c r="A662" s="1181">
        <v>605841</v>
      </c>
      <c r="B662" s="501" t="s">
        <v>9305</v>
      </c>
      <c r="C662" s="502" t="s">
        <v>35244</v>
      </c>
      <c r="D662" s="501" t="s">
        <v>5</v>
      </c>
      <c r="E662" s="666">
        <v>13850.07</v>
      </c>
      <c r="F662" s="394"/>
    </row>
    <row r="663" spans="1:6" ht="24.75">
      <c r="A663" s="1181">
        <v>605577</v>
      </c>
      <c r="B663" s="501" t="s">
        <v>9305</v>
      </c>
      <c r="C663" s="502" t="s">
        <v>35245</v>
      </c>
      <c r="D663" s="501" t="s">
        <v>5</v>
      </c>
      <c r="E663" s="666">
        <v>11389.84</v>
      </c>
      <c r="F663" s="394"/>
    </row>
    <row r="664" spans="1:6" ht="24.75">
      <c r="A664" s="1181">
        <v>605856</v>
      </c>
      <c r="B664" s="501" t="s">
        <v>9305</v>
      </c>
      <c r="C664" s="502" t="s">
        <v>35246</v>
      </c>
      <c r="D664" s="501" t="s">
        <v>5</v>
      </c>
      <c r="E664" s="666">
        <v>15658.23</v>
      </c>
      <c r="F664" s="394"/>
    </row>
    <row r="665" spans="1:6" ht="24.75">
      <c r="A665" s="1181">
        <v>605588</v>
      </c>
      <c r="B665" s="501" t="s">
        <v>9305</v>
      </c>
      <c r="C665" s="502" t="s">
        <v>35247</v>
      </c>
      <c r="D665" s="501" t="s">
        <v>5</v>
      </c>
      <c r="E665" s="666">
        <v>13198</v>
      </c>
      <c r="F665" s="394"/>
    </row>
    <row r="666" spans="1:6" ht="24.75">
      <c r="A666" s="1181">
        <v>605899</v>
      </c>
      <c r="B666" s="501" t="s">
        <v>9305</v>
      </c>
      <c r="C666" s="502" t="s">
        <v>35248</v>
      </c>
      <c r="D666" s="501" t="s">
        <v>5</v>
      </c>
      <c r="E666" s="666">
        <v>18527.46</v>
      </c>
      <c r="F666" s="394"/>
    </row>
    <row r="667" spans="1:6" ht="24.75">
      <c r="A667" s="1181">
        <v>605599</v>
      </c>
      <c r="B667" s="501" t="s">
        <v>9305</v>
      </c>
      <c r="C667" s="502" t="s">
        <v>35249</v>
      </c>
      <c r="D667" s="501" t="s">
        <v>5</v>
      </c>
      <c r="E667" s="666">
        <v>16067.23</v>
      </c>
      <c r="F667" s="394"/>
    </row>
    <row r="668" spans="1:6" ht="24.75">
      <c r="A668" s="1181">
        <v>605745</v>
      </c>
      <c r="B668" s="501" t="s">
        <v>9305</v>
      </c>
      <c r="C668" s="502" t="s">
        <v>35250</v>
      </c>
      <c r="D668" s="501" t="s">
        <v>5</v>
      </c>
      <c r="E668" s="666">
        <v>13255.84</v>
      </c>
      <c r="F668" s="394"/>
    </row>
    <row r="669" spans="1:6" ht="24.75">
      <c r="A669" s="1181">
        <v>605510</v>
      </c>
      <c r="B669" s="501" t="s">
        <v>9305</v>
      </c>
      <c r="C669" s="502" t="s">
        <v>35251</v>
      </c>
      <c r="D669" s="501" t="s">
        <v>5</v>
      </c>
      <c r="E669" s="666">
        <v>11093.53</v>
      </c>
      <c r="F669" s="394"/>
    </row>
    <row r="670" spans="1:6" ht="24.75">
      <c r="A670" s="1181">
        <v>605788</v>
      </c>
      <c r="B670" s="501" t="s">
        <v>9305</v>
      </c>
      <c r="C670" s="502" t="s">
        <v>35252</v>
      </c>
      <c r="D670" s="501" t="s">
        <v>5</v>
      </c>
      <c r="E670" s="666">
        <v>15064</v>
      </c>
      <c r="F670" s="394"/>
    </row>
    <row r="671" spans="1:6" ht="24.75">
      <c r="A671" s="1181">
        <v>605530</v>
      </c>
      <c r="B671" s="501" t="s">
        <v>9305</v>
      </c>
      <c r="C671" s="502" t="s">
        <v>35253</v>
      </c>
      <c r="D671" s="501" t="s">
        <v>5</v>
      </c>
      <c r="E671" s="666">
        <v>12901.69</v>
      </c>
      <c r="F671" s="394"/>
    </row>
    <row r="672" spans="1:6" ht="24.75">
      <c r="A672" s="1181">
        <v>605821</v>
      </c>
      <c r="B672" s="501" t="s">
        <v>9305</v>
      </c>
      <c r="C672" s="502" t="s">
        <v>35254</v>
      </c>
      <c r="D672" s="501" t="s">
        <v>5</v>
      </c>
      <c r="E672" s="666">
        <v>17933.240000000002</v>
      </c>
      <c r="F672" s="394"/>
    </row>
    <row r="673" spans="1:6" ht="24.75">
      <c r="A673" s="1181">
        <v>605550</v>
      </c>
      <c r="B673" s="501" t="s">
        <v>9305</v>
      </c>
      <c r="C673" s="502" t="s">
        <v>35255</v>
      </c>
      <c r="D673" s="501" t="s">
        <v>5</v>
      </c>
      <c r="E673" s="666">
        <v>15770.93</v>
      </c>
      <c r="F673" s="394"/>
    </row>
    <row r="674" spans="1:6" ht="24.75">
      <c r="A674" s="1181">
        <v>605842</v>
      </c>
      <c r="B674" s="501" t="s">
        <v>9305</v>
      </c>
      <c r="C674" s="502" t="s">
        <v>35256</v>
      </c>
      <c r="D674" s="501" t="s">
        <v>5</v>
      </c>
      <c r="E674" s="666">
        <v>15358.72</v>
      </c>
      <c r="F674" s="394"/>
    </row>
    <row r="675" spans="1:6" ht="24.75">
      <c r="A675" s="1181">
        <v>605578</v>
      </c>
      <c r="B675" s="501" t="s">
        <v>9305</v>
      </c>
      <c r="C675" s="502" t="s">
        <v>35257</v>
      </c>
      <c r="D675" s="501" t="s">
        <v>5</v>
      </c>
      <c r="E675" s="666">
        <v>12664.69</v>
      </c>
      <c r="F675" s="394"/>
    </row>
    <row r="676" spans="1:6" ht="24.75">
      <c r="A676" s="1181">
        <v>605857</v>
      </c>
      <c r="B676" s="501" t="s">
        <v>9305</v>
      </c>
      <c r="C676" s="502" t="s">
        <v>35258</v>
      </c>
      <c r="D676" s="501" t="s">
        <v>5</v>
      </c>
      <c r="E676" s="666">
        <v>17455.759999999998</v>
      </c>
      <c r="F676" s="394"/>
    </row>
    <row r="677" spans="1:6" ht="24.75">
      <c r="A677" s="1181">
        <v>605589</v>
      </c>
      <c r="B677" s="501" t="s">
        <v>9305</v>
      </c>
      <c r="C677" s="502" t="s">
        <v>35259</v>
      </c>
      <c r="D677" s="501" t="s">
        <v>5</v>
      </c>
      <c r="E677" s="666">
        <v>14761.72</v>
      </c>
      <c r="F677" s="394"/>
    </row>
    <row r="678" spans="1:6" ht="24.75">
      <c r="A678" s="1181">
        <v>605900</v>
      </c>
      <c r="B678" s="501" t="s">
        <v>9305</v>
      </c>
      <c r="C678" s="502" t="s">
        <v>35260</v>
      </c>
      <c r="D678" s="501" t="s">
        <v>5</v>
      </c>
      <c r="E678" s="666">
        <v>20783.400000000001</v>
      </c>
      <c r="F678" s="394"/>
    </row>
    <row r="679" spans="1:6" ht="24.75">
      <c r="A679" s="1181">
        <v>605600</v>
      </c>
      <c r="B679" s="501" t="s">
        <v>9305</v>
      </c>
      <c r="C679" s="502" t="s">
        <v>35261</v>
      </c>
      <c r="D679" s="501" t="s">
        <v>5</v>
      </c>
      <c r="E679" s="666">
        <v>18089.36</v>
      </c>
      <c r="F679" s="394"/>
    </row>
    <row r="680" spans="1:6" ht="24.75">
      <c r="A680" s="1181">
        <v>605746</v>
      </c>
      <c r="B680" s="501" t="s">
        <v>9305</v>
      </c>
      <c r="C680" s="502" t="s">
        <v>35262</v>
      </c>
      <c r="D680" s="501" t="s">
        <v>5</v>
      </c>
      <c r="E680" s="666">
        <v>14711.04</v>
      </c>
      <c r="F680" s="394"/>
    </row>
    <row r="681" spans="1:6" ht="24.75">
      <c r="A681" s="1181">
        <v>605511</v>
      </c>
      <c r="B681" s="501" t="s">
        <v>9305</v>
      </c>
      <c r="C681" s="502" t="s">
        <v>35263</v>
      </c>
      <c r="D681" s="501" t="s">
        <v>5</v>
      </c>
      <c r="E681" s="666">
        <v>12342.29</v>
      </c>
      <c r="F681" s="394"/>
    </row>
    <row r="682" spans="1:6" ht="24.75">
      <c r="A682" s="1181">
        <v>605789</v>
      </c>
      <c r="B682" s="501" t="s">
        <v>9305</v>
      </c>
      <c r="C682" s="502" t="s">
        <v>35264</v>
      </c>
      <c r="D682" s="501" t="s">
        <v>5</v>
      </c>
      <c r="E682" s="666">
        <v>16808.07</v>
      </c>
      <c r="F682" s="394"/>
    </row>
    <row r="683" spans="1:6" ht="24.75">
      <c r="A683" s="1181">
        <v>605531</v>
      </c>
      <c r="B683" s="501" t="s">
        <v>9305</v>
      </c>
      <c r="C683" s="502" t="s">
        <v>35265</v>
      </c>
      <c r="D683" s="501" t="s">
        <v>5</v>
      </c>
      <c r="E683" s="666">
        <v>14439.32</v>
      </c>
      <c r="F683" s="394"/>
    </row>
    <row r="684" spans="1:6" ht="24.75">
      <c r="A684" s="1181">
        <v>605822</v>
      </c>
      <c r="B684" s="501" t="s">
        <v>9305</v>
      </c>
      <c r="C684" s="502" t="s">
        <v>35266</v>
      </c>
      <c r="D684" s="501" t="s">
        <v>5</v>
      </c>
      <c r="E684" s="666">
        <v>20135.71</v>
      </c>
      <c r="F684" s="394"/>
    </row>
    <row r="685" spans="1:6" ht="24.75">
      <c r="A685" s="1181">
        <v>605551</v>
      </c>
      <c r="B685" s="501" t="s">
        <v>9305</v>
      </c>
      <c r="C685" s="502" t="s">
        <v>35267</v>
      </c>
      <c r="D685" s="501" t="s">
        <v>5</v>
      </c>
      <c r="E685" s="666">
        <v>17766.96</v>
      </c>
      <c r="F685" s="394"/>
    </row>
    <row r="686" spans="1:6" ht="24.75">
      <c r="A686" s="1181">
        <v>605843</v>
      </c>
      <c r="B686" s="501" t="s">
        <v>9305</v>
      </c>
      <c r="C686" s="502" t="s">
        <v>35268</v>
      </c>
      <c r="D686" s="501" t="s">
        <v>5</v>
      </c>
      <c r="E686" s="666">
        <v>16555.189999999999</v>
      </c>
      <c r="F686" s="394"/>
    </row>
    <row r="687" spans="1:6" ht="24.75">
      <c r="A687" s="1181">
        <v>605579</v>
      </c>
      <c r="B687" s="501" t="s">
        <v>9305</v>
      </c>
      <c r="C687" s="502" t="s">
        <v>35269</v>
      </c>
      <c r="D687" s="501" t="s">
        <v>5</v>
      </c>
      <c r="E687" s="666">
        <v>13684.22</v>
      </c>
      <c r="F687" s="394"/>
    </row>
    <row r="688" spans="1:6" ht="24.75">
      <c r="A688" s="1181">
        <v>605858</v>
      </c>
      <c r="B688" s="501" t="s">
        <v>9305</v>
      </c>
      <c r="C688" s="502" t="s">
        <v>35270</v>
      </c>
      <c r="D688" s="501" t="s">
        <v>5</v>
      </c>
      <c r="E688" s="666">
        <v>18962.5</v>
      </c>
      <c r="F688" s="394"/>
    </row>
    <row r="689" spans="1:6" ht="24.75">
      <c r="A689" s="1181">
        <v>605590</v>
      </c>
      <c r="B689" s="501" t="s">
        <v>9305</v>
      </c>
      <c r="C689" s="502" t="s">
        <v>35271</v>
      </c>
      <c r="D689" s="501" t="s">
        <v>5</v>
      </c>
      <c r="E689" s="666">
        <v>16091.53</v>
      </c>
      <c r="F689" s="394"/>
    </row>
    <row r="690" spans="1:6" ht="24.75">
      <c r="A690" s="1181">
        <v>605901</v>
      </c>
      <c r="B690" s="501" t="s">
        <v>9305</v>
      </c>
      <c r="C690" s="502" t="s">
        <v>35272</v>
      </c>
      <c r="D690" s="501" t="s">
        <v>5</v>
      </c>
      <c r="E690" s="666">
        <v>22782.49</v>
      </c>
      <c r="F690" s="394"/>
    </row>
    <row r="691" spans="1:6" ht="24.75">
      <c r="A691" s="1181">
        <v>605601</v>
      </c>
      <c r="B691" s="501" t="s">
        <v>9305</v>
      </c>
      <c r="C691" s="502" t="s">
        <v>35273</v>
      </c>
      <c r="D691" s="501" t="s">
        <v>5</v>
      </c>
      <c r="E691" s="666">
        <v>19911.52</v>
      </c>
      <c r="F691" s="394"/>
    </row>
    <row r="692" spans="1:6" ht="24.75">
      <c r="A692" s="1181">
        <v>605747</v>
      </c>
      <c r="B692" s="501" t="s">
        <v>9305</v>
      </c>
      <c r="C692" s="502" t="s">
        <v>35274</v>
      </c>
      <c r="D692" s="501" t="s">
        <v>5</v>
      </c>
      <c r="E692" s="666">
        <v>15862.27</v>
      </c>
      <c r="F692" s="394"/>
    </row>
    <row r="693" spans="1:6" ht="24.75">
      <c r="A693" s="1181">
        <v>605512</v>
      </c>
      <c r="B693" s="501" t="s">
        <v>9305</v>
      </c>
      <c r="C693" s="502" t="s">
        <v>35275</v>
      </c>
      <c r="D693" s="501" t="s">
        <v>5</v>
      </c>
      <c r="E693" s="666">
        <v>13338.79</v>
      </c>
      <c r="F693" s="394"/>
    </row>
    <row r="694" spans="1:6" ht="24.75">
      <c r="A694" s="1181">
        <v>605790</v>
      </c>
      <c r="B694" s="501" t="s">
        <v>9305</v>
      </c>
      <c r="C694" s="502" t="s">
        <v>35276</v>
      </c>
      <c r="D694" s="501" t="s">
        <v>5</v>
      </c>
      <c r="E694" s="666">
        <v>18269.580000000002</v>
      </c>
      <c r="F694" s="394"/>
    </row>
    <row r="695" spans="1:6" ht="24.75">
      <c r="A695" s="1181">
        <v>605532</v>
      </c>
      <c r="B695" s="501" t="s">
        <v>9305</v>
      </c>
      <c r="C695" s="502" t="s">
        <v>35277</v>
      </c>
      <c r="D695" s="501" t="s">
        <v>5</v>
      </c>
      <c r="E695" s="666">
        <v>15746.1</v>
      </c>
      <c r="F695" s="394"/>
    </row>
    <row r="696" spans="1:6" ht="24.75">
      <c r="A696" s="1181">
        <v>605823</v>
      </c>
      <c r="B696" s="501" t="s">
        <v>9305</v>
      </c>
      <c r="C696" s="502" t="s">
        <v>35278</v>
      </c>
      <c r="D696" s="501" t="s">
        <v>5</v>
      </c>
      <c r="E696" s="666">
        <v>22089.57</v>
      </c>
      <c r="F696" s="394"/>
    </row>
    <row r="697" spans="1:6" ht="24.75">
      <c r="A697" s="1181">
        <v>605552</v>
      </c>
      <c r="B697" s="501" t="s">
        <v>9305</v>
      </c>
      <c r="C697" s="502" t="s">
        <v>35279</v>
      </c>
      <c r="D697" s="501" t="s">
        <v>5</v>
      </c>
      <c r="E697" s="666">
        <v>19566.09</v>
      </c>
      <c r="F697" s="394"/>
    </row>
    <row r="698" spans="1:6" ht="24.75">
      <c r="A698" s="1181">
        <v>605844</v>
      </c>
      <c r="B698" s="501" t="s">
        <v>9305</v>
      </c>
      <c r="C698" s="502" t="s">
        <v>35280</v>
      </c>
      <c r="D698" s="501" t="s">
        <v>5</v>
      </c>
      <c r="E698" s="666">
        <v>18132.28</v>
      </c>
      <c r="F698" s="394"/>
    </row>
    <row r="699" spans="1:6" ht="24.75">
      <c r="A699" s="1181">
        <v>605580</v>
      </c>
      <c r="B699" s="501" t="s">
        <v>9305</v>
      </c>
      <c r="C699" s="502" t="s">
        <v>35281</v>
      </c>
      <c r="D699" s="501" t="s">
        <v>5</v>
      </c>
      <c r="E699" s="666">
        <v>15061.55</v>
      </c>
      <c r="F699" s="394"/>
    </row>
    <row r="700" spans="1:6" ht="24.75">
      <c r="A700" s="1181">
        <v>605887</v>
      </c>
      <c r="B700" s="501" t="s">
        <v>9305</v>
      </c>
      <c r="C700" s="502" t="s">
        <v>35282</v>
      </c>
      <c r="D700" s="501" t="s">
        <v>5</v>
      </c>
      <c r="E700" s="666">
        <v>20871.27</v>
      </c>
      <c r="F700" s="394"/>
    </row>
    <row r="701" spans="1:6" ht="24.75">
      <c r="A701" s="1181">
        <v>605591</v>
      </c>
      <c r="B701" s="501" t="s">
        <v>9305</v>
      </c>
      <c r="C701" s="502" t="s">
        <v>35283</v>
      </c>
      <c r="D701" s="501" t="s">
        <v>5</v>
      </c>
      <c r="E701" s="666">
        <v>17800.53</v>
      </c>
      <c r="F701" s="394"/>
    </row>
    <row r="702" spans="1:6" ht="24.75">
      <c r="A702" s="1181">
        <v>605902</v>
      </c>
      <c r="B702" s="501" t="s">
        <v>9305</v>
      </c>
      <c r="C702" s="502" t="s">
        <v>35284</v>
      </c>
      <c r="D702" s="501" t="s">
        <v>5</v>
      </c>
      <c r="E702" s="666">
        <v>25217.57</v>
      </c>
      <c r="F702" s="394"/>
    </row>
    <row r="703" spans="1:6" ht="24.75">
      <c r="A703" s="1181">
        <v>605602</v>
      </c>
      <c r="B703" s="501" t="s">
        <v>9305</v>
      </c>
      <c r="C703" s="502" t="s">
        <v>35285</v>
      </c>
      <c r="D703" s="501" t="s">
        <v>5</v>
      </c>
      <c r="E703" s="666">
        <v>22146.84</v>
      </c>
      <c r="F703" s="394"/>
    </row>
    <row r="704" spans="1:6" ht="24.75">
      <c r="A704" s="1181">
        <v>605748</v>
      </c>
      <c r="B704" s="501" t="s">
        <v>9305</v>
      </c>
      <c r="C704" s="502" t="s">
        <v>35286</v>
      </c>
      <c r="D704" s="501" t="s">
        <v>5</v>
      </c>
      <c r="E704" s="666">
        <v>17385.900000000001</v>
      </c>
      <c r="F704" s="394"/>
    </row>
    <row r="705" spans="1:6" ht="24.75">
      <c r="A705" s="1181">
        <v>605513</v>
      </c>
      <c r="B705" s="501" t="s">
        <v>9305</v>
      </c>
      <c r="C705" s="502" t="s">
        <v>35287</v>
      </c>
      <c r="D705" s="501" t="s">
        <v>5</v>
      </c>
      <c r="E705" s="666">
        <v>14688.48</v>
      </c>
      <c r="F705" s="394"/>
    </row>
    <row r="706" spans="1:6" ht="24.75">
      <c r="A706" s="1181">
        <v>605804</v>
      </c>
      <c r="B706" s="501" t="s">
        <v>9305</v>
      </c>
      <c r="C706" s="502" t="s">
        <v>35288</v>
      </c>
      <c r="D706" s="501" t="s">
        <v>5</v>
      </c>
      <c r="E706" s="666">
        <v>20124.89</v>
      </c>
      <c r="F706" s="394"/>
    </row>
    <row r="707" spans="1:6" ht="24.75">
      <c r="A707" s="1181">
        <v>605533</v>
      </c>
      <c r="B707" s="501" t="s">
        <v>9305</v>
      </c>
      <c r="C707" s="502" t="s">
        <v>35289</v>
      </c>
      <c r="D707" s="501" t="s">
        <v>5</v>
      </c>
      <c r="E707" s="666">
        <v>17427.47</v>
      </c>
      <c r="F707" s="394"/>
    </row>
    <row r="708" spans="1:6" ht="24.75">
      <c r="A708" s="1181">
        <v>605824</v>
      </c>
      <c r="B708" s="501" t="s">
        <v>9305</v>
      </c>
      <c r="C708" s="502" t="s">
        <v>35290</v>
      </c>
      <c r="D708" s="501" t="s">
        <v>5</v>
      </c>
      <c r="E708" s="666">
        <v>24471.19</v>
      </c>
      <c r="F708" s="394"/>
    </row>
    <row r="709" spans="1:6" ht="24.75">
      <c r="A709" s="1181">
        <v>605553</v>
      </c>
      <c r="B709" s="501" t="s">
        <v>9305</v>
      </c>
      <c r="C709" s="502" t="s">
        <v>35291</v>
      </c>
      <c r="D709" s="501" t="s">
        <v>5</v>
      </c>
      <c r="E709" s="666">
        <v>21773.77</v>
      </c>
      <c r="F709" s="394"/>
    </row>
    <row r="710" spans="1:6" ht="24.75">
      <c r="A710" s="1181">
        <v>605845</v>
      </c>
      <c r="B710" s="501" t="s">
        <v>9305</v>
      </c>
      <c r="C710" s="502" t="s">
        <v>35292</v>
      </c>
      <c r="D710" s="501" t="s">
        <v>5</v>
      </c>
      <c r="E710" s="666">
        <v>19802.95</v>
      </c>
      <c r="F710" s="394"/>
    </row>
    <row r="711" spans="1:6" ht="24.75">
      <c r="A711" s="1181">
        <v>605581</v>
      </c>
      <c r="B711" s="501" t="s">
        <v>9305</v>
      </c>
      <c r="C711" s="502" t="s">
        <v>35293</v>
      </c>
      <c r="D711" s="501" t="s">
        <v>5</v>
      </c>
      <c r="E711" s="666">
        <v>17816.54</v>
      </c>
      <c r="F711" s="394"/>
    </row>
    <row r="712" spans="1:6" ht="24.75">
      <c r="A712" s="1181">
        <v>605888</v>
      </c>
      <c r="B712" s="501" t="s">
        <v>9305</v>
      </c>
      <c r="C712" s="502" t="s">
        <v>35294</v>
      </c>
      <c r="D712" s="501" t="s">
        <v>5</v>
      </c>
      <c r="E712" s="666">
        <v>22895</v>
      </c>
      <c r="F712" s="394"/>
    </row>
    <row r="713" spans="1:6" ht="24.75">
      <c r="A713" s="1181">
        <v>605592</v>
      </c>
      <c r="B713" s="501" t="s">
        <v>9305</v>
      </c>
      <c r="C713" s="502" t="s">
        <v>35295</v>
      </c>
      <c r="D713" s="501" t="s">
        <v>5</v>
      </c>
      <c r="E713" s="666">
        <v>20908.59</v>
      </c>
      <c r="F713" s="394"/>
    </row>
    <row r="714" spans="1:6" ht="24.75">
      <c r="A714" s="1181">
        <v>605903</v>
      </c>
      <c r="B714" s="501" t="s">
        <v>9305</v>
      </c>
      <c r="C714" s="502" t="s">
        <v>35296</v>
      </c>
      <c r="D714" s="501" t="s">
        <v>5</v>
      </c>
      <c r="E714" s="666">
        <v>27801.57</v>
      </c>
      <c r="F714" s="394"/>
    </row>
    <row r="715" spans="1:6" ht="24.75">
      <c r="A715" s="1181">
        <v>605603</v>
      </c>
      <c r="B715" s="501" t="s">
        <v>9305</v>
      </c>
      <c r="C715" s="502" t="s">
        <v>35297</v>
      </c>
      <c r="D715" s="501" t="s">
        <v>5</v>
      </c>
      <c r="E715" s="666">
        <v>25815.16</v>
      </c>
      <c r="F715" s="394"/>
    </row>
    <row r="716" spans="1:6" ht="24.75">
      <c r="A716" s="1181">
        <v>605771</v>
      </c>
      <c r="B716" s="501" t="s">
        <v>9305</v>
      </c>
      <c r="C716" s="502" t="s">
        <v>35298</v>
      </c>
      <c r="D716" s="501" t="s">
        <v>5</v>
      </c>
      <c r="E716" s="666">
        <v>19011.330000000002</v>
      </c>
      <c r="F716" s="394"/>
    </row>
    <row r="717" spans="1:6" ht="24.75">
      <c r="A717" s="1181">
        <v>605514</v>
      </c>
      <c r="B717" s="501" t="s">
        <v>9305</v>
      </c>
      <c r="C717" s="502" t="s">
        <v>35299</v>
      </c>
      <c r="D717" s="501" t="s">
        <v>5</v>
      </c>
      <c r="E717" s="666">
        <v>17270.87</v>
      </c>
      <c r="F717" s="394"/>
    </row>
    <row r="718" spans="1:6" ht="24.75">
      <c r="A718" s="1181">
        <v>605805</v>
      </c>
      <c r="B718" s="501" t="s">
        <v>9305</v>
      </c>
      <c r="C718" s="502" t="s">
        <v>35300</v>
      </c>
      <c r="D718" s="501" t="s">
        <v>5</v>
      </c>
      <c r="E718" s="666">
        <v>22103.38</v>
      </c>
      <c r="F718" s="394"/>
    </row>
    <row r="719" spans="1:6" ht="24.75">
      <c r="A719" s="1181">
        <v>605534</v>
      </c>
      <c r="B719" s="501" t="s">
        <v>9305</v>
      </c>
      <c r="C719" s="502" t="s">
        <v>35301</v>
      </c>
      <c r="D719" s="501" t="s">
        <v>5</v>
      </c>
      <c r="E719" s="666">
        <v>20362.919999999998</v>
      </c>
      <c r="F719" s="394"/>
    </row>
    <row r="720" spans="1:6" ht="24.75">
      <c r="A720" s="1181">
        <v>605825</v>
      </c>
      <c r="B720" s="501" t="s">
        <v>9305</v>
      </c>
      <c r="C720" s="502" t="s">
        <v>35302</v>
      </c>
      <c r="D720" s="501" t="s">
        <v>5</v>
      </c>
      <c r="E720" s="666">
        <v>27009.95</v>
      </c>
      <c r="F720" s="394"/>
    </row>
    <row r="721" spans="1:6" ht="24.75">
      <c r="A721" s="1181">
        <v>605554</v>
      </c>
      <c r="B721" s="501" t="s">
        <v>9305</v>
      </c>
      <c r="C721" s="502" t="s">
        <v>35303</v>
      </c>
      <c r="D721" s="501" t="s">
        <v>5</v>
      </c>
      <c r="E721" s="666">
        <v>25269.49</v>
      </c>
      <c r="F721" s="394"/>
    </row>
    <row r="722" spans="1:6" ht="24.75">
      <c r="A722" s="1181">
        <v>605772</v>
      </c>
      <c r="B722" s="501" t="s">
        <v>9305</v>
      </c>
      <c r="C722" s="502" t="s">
        <v>35304</v>
      </c>
      <c r="D722" s="501" t="s">
        <v>5</v>
      </c>
      <c r="E722" s="666">
        <v>21932.67</v>
      </c>
      <c r="F722" s="394"/>
    </row>
    <row r="723" spans="1:6" ht="24.75">
      <c r="A723" s="1181">
        <v>605515</v>
      </c>
      <c r="B723" s="501" t="s">
        <v>9305</v>
      </c>
      <c r="C723" s="502" t="s">
        <v>35305</v>
      </c>
      <c r="D723" s="501" t="s">
        <v>5</v>
      </c>
      <c r="E723" s="666">
        <v>18860.61</v>
      </c>
      <c r="F723" s="394"/>
    </row>
    <row r="724" spans="1:6" ht="24.75">
      <c r="A724" s="1181">
        <v>605806</v>
      </c>
      <c r="B724" s="501" t="s">
        <v>9305</v>
      </c>
      <c r="C724" s="502" t="s">
        <v>35306</v>
      </c>
      <c r="D724" s="501" t="s">
        <v>5</v>
      </c>
      <c r="E724" s="666">
        <v>25399.19</v>
      </c>
      <c r="F724" s="394"/>
    </row>
    <row r="725" spans="1:6" ht="24.75">
      <c r="A725" s="1181">
        <v>605535</v>
      </c>
      <c r="B725" s="501" t="s">
        <v>9305</v>
      </c>
      <c r="C725" s="502" t="s">
        <v>35307</v>
      </c>
      <c r="D725" s="501" t="s">
        <v>5</v>
      </c>
      <c r="E725" s="666">
        <v>22327.14</v>
      </c>
      <c r="F725" s="394"/>
    </row>
    <row r="726" spans="1:6" ht="24.75">
      <c r="A726" s="1181">
        <v>605826</v>
      </c>
      <c r="B726" s="501" t="s">
        <v>9305</v>
      </c>
      <c r="C726" s="502" t="s">
        <v>35308</v>
      </c>
      <c r="D726" s="501" t="s">
        <v>5</v>
      </c>
      <c r="E726" s="666">
        <v>30899.98</v>
      </c>
      <c r="F726" s="394"/>
    </row>
    <row r="727" spans="1:6" ht="24.75">
      <c r="A727" s="1181">
        <v>605555</v>
      </c>
      <c r="B727" s="501" t="s">
        <v>9305</v>
      </c>
      <c r="C727" s="502" t="s">
        <v>35309</v>
      </c>
      <c r="D727" s="501" t="s">
        <v>5</v>
      </c>
      <c r="E727" s="666">
        <v>27827.93</v>
      </c>
      <c r="F727" s="394"/>
    </row>
    <row r="728" spans="1:6" ht="24.75">
      <c r="A728" s="1181">
        <v>605773</v>
      </c>
      <c r="B728" s="501" t="s">
        <v>9305</v>
      </c>
      <c r="C728" s="502" t="s">
        <v>35310</v>
      </c>
      <c r="D728" s="501" t="s">
        <v>5</v>
      </c>
      <c r="E728" s="666">
        <v>23318.35</v>
      </c>
      <c r="F728" s="394"/>
    </row>
    <row r="729" spans="1:6" ht="24.75">
      <c r="A729" s="1181">
        <v>605516</v>
      </c>
      <c r="B729" s="501" t="s">
        <v>9305</v>
      </c>
      <c r="C729" s="502" t="s">
        <v>35311</v>
      </c>
      <c r="D729" s="501" t="s">
        <v>5</v>
      </c>
      <c r="E729" s="666">
        <v>20040.849999999999</v>
      </c>
      <c r="F729" s="394"/>
    </row>
    <row r="730" spans="1:6" ht="24.75">
      <c r="A730" s="1181">
        <v>605807</v>
      </c>
      <c r="B730" s="501" t="s">
        <v>9305</v>
      </c>
      <c r="C730" s="502" t="s">
        <v>35312</v>
      </c>
      <c r="D730" s="501" t="s">
        <v>5</v>
      </c>
      <c r="E730" s="666">
        <v>27180.75</v>
      </c>
      <c r="F730" s="394"/>
    </row>
    <row r="731" spans="1:6" ht="24.75">
      <c r="A731" s="1181">
        <v>605536</v>
      </c>
      <c r="B731" s="501" t="s">
        <v>9305</v>
      </c>
      <c r="C731" s="502" t="s">
        <v>35313</v>
      </c>
      <c r="D731" s="501" t="s">
        <v>5</v>
      </c>
      <c r="E731" s="666">
        <v>23903.25</v>
      </c>
      <c r="F731" s="394"/>
    </row>
    <row r="732" spans="1:6" ht="24.75">
      <c r="A732" s="1181">
        <v>605827</v>
      </c>
      <c r="B732" s="501" t="s">
        <v>9305</v>
      </c>
      <c r="C732" s="502" t="s">
        <v>35314</v>
      </c>
      <c r="D732" s="501" t="s">
        <v>5</v>
      </c>
      <c r="E732" s="666">
        <v>33309.71</v>
      </c>
      <c r="F732" s="394"/>
    </row>
    <row r="733" spans="1:6" ht="24.75">
      <c r="A733" s="1181">
        <v>605556</v>
      </c>
      <c r="B733" s="501" t="s">
        <v>9305</v>
      </c>
      <c r="C733" s="502" t="s">
        <v>35315</v>
      </c>
      <c r="D733" s="501" t="s">
        <v>5</v>
      </c>
      <c r="E733" s="666">
        <v>30032.21</v>
      </c>
      <c r="F733" s="394"/>
    </row>
    <row r="734" spans="1:6" ht="24.75">
      <c r="A734" s="1181">
        <v>605774</v>
      </c>
      <c r="B734" s="501" t="s">
        <v>9305</v>
      </c>
      <c r="C734" s="502" t="s">
        <v>35316</v>
      </c>
      <c r="D734" s="501" t="s">
        <v>5</v>
      </c>
      <c r="E734" s="666">
        <v>25174.12</v>
      </c>
      <c r="F734" s="394"/>
    </row>
    <row r="735" spans="1:6" ht="24.75">
      <c r="A735" s="1181">
        <v>605517</v>
      </c>
      <c r="B735" s="501" t="s">
        <v>9305</v>
      </c>
      <c r="C735" s="502" t="s">
        <v>35317</v>
      </c>
      <c r="D735" s="501" t="s">
        <v>5</v>
      </c>
      <c r="E735" s="666">
        <v>21643.57</v>
      </c>
      <c r="F735" s="394"/>
    </row>
    <row r="736" spans="1:6" ht="24.75">
      <c r="A736" s="1181">
        <v>605808</v>
      </c>
      <c r="B736" s="501" t="s">
        <v>9305</v>
      </c>
      <c r="C736" s="502" t="s">
        <v>35318</v>
      </c>
      <c r="D736" s="501" t="s">
        <v>5</v>
      </c>
      <c r="E736" s="666">
        <v>29453.79</v>
      </c>
      <c r="F736" s="394"/>
    </row>
    <row r="737" spans="1:6" ht="24.75">
      <c r="A737" s="1181">
        <v>605537</v>
      </c>
      <c r="B737" s="501" t="s">
        <v>9305</v>
      </c>
      <c r="C737" s="502" t="s">
        <v>35319</v>
      </c>
      <c r="D737" s="501" t="s">
        <v>5</v>
      </c>
      <c r="E737" s="666">
        <v>25923.24</v>
      </c>
      <c r="F737" s="394"/>
    </row>
    <row r="738" spans="1:6" ht="24.75">
      <c r="A738" s="1181">
        <v>605828</v>
      </c>
      <c r="B738" s="501" t="s">
        <v>9305</v>
      </c>
      <c r="C738" s="502" t="s">
        <v>35320</v>
      </c>
      <c r="D738" s="501" t="s">
        <v>5</v>
      </c>
      <c r="E738" s="666">
        <v>36244.879999999997</v>
      </c>
      <c r="F738" s="394"/>
    </row>
    <row r="739" spans="1:6" ht="24.75">
      <c r="A739" s="1181">
        <v>605557</v>
      </c>
      <c r="B739" s="501" t="s">
        <v>9305</v>
      </c>
      <c r="C739" s="502" t="s">
        <v>35321</v>
      </c>
      <c r="D739" s="501" t="s">
        <v>5</v>
      </c>
      <c r="E739" s="666">
        <v>32714.33</v>
      </c>
      <c r="F739" s="394"/>
    </row>
    <row r="740" spans="1:6" ht="24.75">
      <c r="A740" s="1181">
        <v>605775</v>
      </c>
      <c r="B740" s="501" t="s">
        <v>9305</v>
      </c>
      <c r="C740" s="502" t="s">
        <v>35322</v>
      </c>
      <c r="D740" s="501" t="s">
        <v>5</v>
      </c>
      <c r="E740" s="666">
        <v>26554.49</v>
      </c>
      <c r="F740" s="394"/>
    </row>
    <row r="741" spans="1:6" ht="24.75">
      <c r="A741" s="1181">
        <v>605518</v>
      </c>
      <c r="B741" s="501" t="s">
        <v>9305</v>
      </c>
      <c r="C741" s="502" t="s">
        <v>35323</v>
      </c>
      <c r="D741" s="501" t="s">
        <v>5</v>
      </c>
      <c r="E741" s="666">
        <v>22885.14</v>
      </c>
      <c r="F741" s="394"/>
    </row>
    <row r="742" spans="1:6" ht="24.75">
      <c r="A742" s="1181">
        <v>605809</v>
      </c>
      <c r="B742" s="501" t="s">
        <v>9305</v>
      </c>
      <c r="C742" s="502" t="s">
        <v>35324</v>
      </c>
      <c r="D742" s="501" t="s">
        <v>5</v>
      </c>
      <c r="E742" s="666">
        <v>31272.82</v>
      </c>
      <c r="F742" s="394"/>
    </row>
    <row r="743" spans="1:6" ht="24.75">
      <c r="A743" s="1181">
        <v>605538</v>
      </c>
      <c r="B743" s="501" t="s">
        <v>9305</v>
      </c>
      <c r="C743" s="502" t="s">
        <v>35325</v>
      </c>
      <c r="D743" s="501" t="s">
        <v>5</v>
      </c>
      <c r="E743" s="666">
        <v>27603.46</v>
      </c>
      <c r="F743" s="394"/>
    </row>
    <row r="744" spans="1:6" ht="24.75">
      <c r="A744" s="1181">
        <v>605829</v>
      </c>
      <c r="B744" s="501" t="s">
        <v>9305</v>
      </c>
      <c r="C744" s="502" t="s">
        <v>35326</v>
      </c>
      <c r="D744" s="501" t="s">
        <v>5</v>
      </c>
      <c r="E744" s="666">
        <v>38760</v>
      </c>
      <c r="F744" s="394"/>
    </row>
    <row r="745" spans="1:6" ht="24.75">
      <c r="A745" s="1181">
        <v>605558</v>
      </c>
      <c r="B745" s="501" t="s">
        <v>9305</v>
      </c>
      <c r="C745" s="502" t="s">
        <v>35327</v>
      </c>
      <c r="D745" s="501" t="s">
        <v>5</v>
      </c>
      <c r="E745" s="666">
        <v>35090.65</v>
      </c>
      <c r="F745" s="394"/>
    </row>
    <row r="746" spans="1:6" ht="24.75">
      <c r="A746" s="1181">
        <v>605776</v>
      </c>
      <c r="B746" s="501" t="s">
        <v>9305</v>
      </c>
      <c r="C746" s="502" t="s">
        <v>35328</v>
      </c>
      <c r="D746" s="501" t="s">
        <v>5</v>
      </c>
      <c r="E746" s="666">
        <v>28399.72</v>
      </c>
      <c r="F746" s="394"/>
    </row>
    <row r="747" spans="1:6" ht="24.75">
      <c r="A747" s="1181">
        <v>605519</v>
      </c>
      <c r="B747" s="501" t="s">
        <v>9305</v>
      </c>
      <c r="C747" s="502" t="s">
        <v>35329</v>
      </c>
      <c r="D747" s="501" t="s">
        <v>5</v>
      </c>
      <c r="E747" s="666">
        <v>26892.27</v>
      </c>
      <c r="F747" s="394"/>
    </row>
    <row r="748" spans="1:6" ht="24.75">
      <c r="A748" s="1181">
        <v>605810</v>
      </c>
      <c r="B748" s="501" t="s">
        <v>9305</v>
      </c>
      <c r="C748" s="502" t="s">
        <v>35330</v>
      </c>
      <c r="D748" s="501" t="s">
        <v>5</v>
      </c>
      <c r="E748" s="666">
        <v>33578.11</v>
      </c>
      <c r="F748" s="394"/>
    </row>
    <row r="749" spans="1:6" ht="24.75">
      <c r="A749" s="1181">
        <v>605539</v>
      </c>
      <c r="B749" s="501" t="s">
        <v>9305</v>
      </c>
      <c r="C749" s="502" t="s">
        <v>35331</v>
      </c>
      <c r="D749" s="501" t="s">
        <v>5</v>
      </c>
      <c r="E749" s="666">
        <v>32070.66</v>
      </c>
      <c r="F749" s="394"/>
    </row>
    <row r="750" spans="1:6" ht="24.75">
      <c r="A750" s="1181">
        <v>605830</v>
      </c>
      <c r="B750" s="501" t="s">
        <v>9305</v>
      </c>
      <c r="C750" s="502" t="s">
        <v>35332</v>
      </c>
      <c r="D750" s="501" t="s">
        <v>5</v>
      </c>
      <c r="E750" s="666">
        <v>41795.339999999997</v>
      </c>
      <c r="F750" s="394"/>
    </row>
    <row r="751" spans="1:6" ht="24.75">
      <c r="A751" s="1181">
        <v>605559</v>
      </c>
      <c r="B751" s="501" t="s">
        <v>9305</v>
      </c>
      <c r="C751" s="502" t="s">
        <v>35333</v>
      </c>
      <c r="D751" s="501" t="s">
        <v>5</v>
      </c>
      <c r="E751" s="666">
        <v>40287.89</v>
      </c>
      <c r="F751" s="394"/>
    </row>
    <row r="752" spans="1:6" ht="24.75">
      <c r="A752" s="1181">
        <v>605777</v>
      </c>
      <c r="B752" s="501" t="s">
        <v>9305</v>
      </c>
      <c r="C752" s="502" t="s">
        <v>35334</v>
      </c>
      <c r="D752" s="501" t="s">
        <v>5</v>
      </c>
      <c r="E752" s="666">
        <v>30485.4</v>
      </c>
      <c r="F752" s="394"/>
    </row>
    <row r="753" spans="1:6" ht="24.75">
      <c r="A753" s="1181">
        <v>605520</v>
      </c>
      <c r="B753" s="501" t="s">
        <v>9305</v>
      </c>
      <c r="C753" s="502" t="s">
        <v>35335</v>
      </c>
      <c r="D753" s="501" t="s">
        <v>5</v>
      </c>
      <c r="E753" s="666">
        <v>28868.19</v>
      </c>
      <c r="F753" s="394"/>
    </row>
    <row r="754" spans="1:6" ht="24.75">
      <c r="A754" s="1181">
        <v>605811</v>
      </c>
      <c r="B754" s="501" t="s">
        <v>9305</v>
      </c>
      <c r="C754" s="502" t="s">
        <v>35336</v>
      </c>
      <c r="D754" s="501" t="s">
        <v>5</v>
      </c>
      <c r="E754" s="666">
        <v>36145.26</v>
      </c>
      <c r="F754" s="394"/>
    </row>
    <row r="755" spans="1:6" ht="24.75">
      <c r="A755" s="1181">
        <v>605540</v>
      </c>
      <c r="B755" s="501" t="s">
        <v>9305</v>
      </c>
      <c r="C755" s="502" t="s">
        <v>35337</v>
      </c>
      <c r="D755" s="501" t="s">
        <v>5</v>
      </c>
      <c r="E755" s="666">
        <v>34528.04</v>
      </c>
      <c r="F755" s="394"/>
    </row>
    <row r="756" spans="1:6" ht="24.75">
      <c r="A756" s="1181">
        <v>605831</v>
      </c>
      <c r="B756" s="501" t="s">
        <v>9305</v>
      </c>
      <c r="C756" s="502" t="s">
        <v>35338</v>
      </c>
      <c r="D756" s="501" t="s">
        <v>5</v>
      </c>
      <c r="E756" s="666">
        <v>45126.49</v>
      </c>
      <c r="F756" s="394"/>
    </row>
    <row r="757" spans="1:6" ht="24.75">
      <c r="A757" s="1181">
        <v>605560</v>
      </c>
      <c r="B757" s="501" t="s">
        <v>9305</v>
      </c>
      <c r="C757" s="502" t="s">
        <v>35339</v>
      </c>
      <c r="D757" s="501" t="s">
        <v>5</v>
      </c>
      <c r="E757" s="666">
        <v>43509.27</v>
      </c>
      <c r="F757" s="394"/>
    </row>
    <row r="758" spans="1:6" ht="24.75">
      <c r="A758" s="1181">
        <v>605778</v>
      </c>
      <c r="B758" s="501" t="s">
        <v>9305</v>
      </c>
      <c r="C758" s="502" t="s">
        <v>35340</v>
      </c>
      <c r="D758" s="501" t="s">
        <v>5</v>
      </c>
      <c r="E758" s="666">
        <v>32434.29</v>
      </c>
      <c r="F758" s="394"/>
    </row>
    <row r="759" spans="1:6" ht="24.75">
      <c r="A759" s="1181">
        <v>605521</v>
      </c>
      <c r="B759" s="501" t="s">
        <v>9305</v>
      </c>
      <c r="C759" s="502" t="s">
        <v>35341</v>
      </c>
      <c r="D759" s="501" t="s">
        <v>5</v>
      </c>
      <c r="E759" s="666">
        <v>30795.61</v>
      </c>
      <c r="F759" s="394"/>
    </row>
    <row r="760" spans="1:6" ht="24.75">
      <c r="A760" s="1181">
        <v>605812</v>
      </c>
      <c r="B760" s="501" t="s">
        <v>9305</v>
      </c>
      <c r="C760" s="502" t="s">
        <v>35342</v>
      </c>
      <c r="D760" s="501" t="s">
        <v>5</v>
      </c>
      <c r="E760" s="666">
        <v>38597</v>
      </c>
      <c r="F760" s="394"/>
    </row>
    <row r="761" spans="1:6" ht="24.75">
      <c r="A761" s="1181">
        <v>605541</v>
      </c>
      <c r="B761" s="501" t="s">
        <v>9305</v>
      </c>
      <c r="C761" s="502" t="s">
        <v>35343</v>
      </c>
      <c r="D761" s="501" t="s">
        <v>5</v>
      </c>
      <c r="E761" s="666">
        <v>36958.32</v>
      </c>
      <c r="F761" s="394"/>
    </row>
    <row r="762" spans="1:6" ht="24.75">
      <c r="A762" s="1181">
        <v>605832</v>
      </c>
      <c r="B762" s="501" t="s">
        <v>9305</v>
      </c>
      <c r="C762" s="502" t="s">
        <v>35344</v>
      </c>
      <c r="D762" s="501" t="s">
        <v>5</v>
      </c>
      <c r="E762" s="666">
        <v>48376.18</v>
      </c>
      <c r="F762" s="394"/>
    </row>
    <row r="763" spans="1:6" ht="24.75">
      <c r="A763" s="1181">
        <v>605561</v>
      </c>
      <c r="B763" s="501" t="s">
        <v>9305</v>
      </c>
      <c r="C763" s="502" t="s">
        <v>35345</v>
      </c>
      <c r="D763" s="501" t="s">
        <v>5</v>
      </c>
      <c r="E763" s="666">
        <v>46737.5</v>
      </c>
      <c r="F763" s="394"/>
    </row>
    <row r="764" spans="1:6" ht="24.75">
      <c r="A764" s="1181">
        <v>605779</v>
      </c>
      <c r="B764" s="501" t="s">
        <v>9305</v>
      </c>
      <c r="C764" s="502" t="s">
        <v>35346</v>
      </c>
      <c r="D764" s="501" t="s">
        <v>5</v>
      </c>
      <c r="E764" s="666">
        <v>35731.370000000003</v>
      </c>
      <c r="F764" s="394"/>
    </row>
    <row r="765" spans="1:6" ht="24.75">
      <c r="A765" s="1181">
        <v>605522</v>
      </c>
      <c r="B765" s="501" t="s">
        <v>9305</v>
      </c>
      <c r="C765" s="502" t="s">
        <v>35347</v>
      </c>
      <c r="D765" s="501" t="s">
        <v>5</v>
      </c>
      <c r="E765" s="666">
        <v>34034.79</v>
      </c>
      <c r="F765" s="394"/>
    </row>
    <row r="766" spans="1:6" ht="24.75">
      <c r="A766" s="1181">
        <v>605813</v>
      </c>
      <c r="B766" s="501" t="s">
        <v>9305</v>
      </c>
      <c r="C766" s="502" t="s">
        <v>35348</v>
      </c>
      <c r="D766" s="501" t="s">
        <v>5</v>
      </c>
      <c r="E766" s="666">
        <v>42418.34</v>
      </c>
      <c r="F766" s="394"/>
    </row>
    <row r="767" spans="1:6" ht="24.75">
      <c r="A767" s="1181">
        <v>605542</v>
      </c>
      <c r="B767" s="501" t="s">
        <v>9305</v>
      </c>
      <c r="C767" s="502" t="s">
        <v>35349</v>
      </c>
      <c r="D767" s="501" t="s">
        <v>5</v>
      </c>
      <c r="E767" s="666">
        <v>40721.769999999997</v>
      </c>
      <c r="F767" s="394"/>
    </row>
    <row r="768" spans="1:6" ht="24.75">
      <c r="A768" s="1181">
        <v>605833</v>
      </c>
      <c r="B768" s="501" t="s">
        <v>9305</v>
      </c>
      <c r="C768" s="502" t="s">
        <v>35350</v>
      </c>
      <c r="D768" s="501" t="s">
        <v>5</v>
      </c>
      <c r="E768" s="666">
        <v>53029.42</v>
      </c>
      <c r="F768" s="394"/>
    </row>
    <row r="769" spans="1:6" ht="24.75">
      <c r="A769" s="1181">
        <v>605562</v>
      </c>
      <c r="B769" s="501" t="s">
        <v>9305</v>
      </c>
      <c r="C769" s="502" t="s">
        <v>35351</v>
      </c>
      <c r="D769" s="501" t="s">
        <v>5</v>
      </c>
      <c r="E769" s="666">
        <v>51332.85</v>
      </c>
      <c r="F769" s="394"/>
    </row>
    <row r="770" spans="1:6" ht="24.75">
      <c r="A770" s="1181">
        <v>605780</v>
      </c>
      <c r="B770" s="501" t="s">
        <v>9305</v>
      </c>
      <c r="C770" s="502" t="s">
        <v>35352</v>
      </c>
      <c r="D770" s="501" t="s">
        <v>5</v>
      </c>
      <c r="E770" s="666">
        <v>37926.080000000002</v>
      </c>
      <c r="F770" s="394"/>
    </row>
    <row r="771" spans="1:6" ht="24.75">
      <c r="A771" s="1181">
        <v>605523</v>
      </c>
      <c r="B771" s="501" t="s">
        <v>9305</v>
      </c>
      <c r="C771" s="502" t="s">
        <v>35353</v>
      </c>
      <c r="D771" s="501" t="s">
        <v>5</v>
      </c>
      <c r="E771" s="666">
        <v>36138.97</v>
      </c>
      <c r="F771" s="394"/>
    </row>
    <row r="772" spans="1:6" ht="24.75">
      <c r="A772" s="1181">
        <v>605814</v>
      </c>
      <c r="B772" s="501" t="s">
        <v>9305</v>
      </c>
      <c r="C772" s="502" t="s">
        <v>35354</v>
      </c>
      <c r="D772" s="501" t="s">
        <v>5</v>
      </c>
      <c r="E772" s="666">
        <v>45158.71</v>
      </c>
      <c r="F772" s="394"/>
    </row>
    <row r="773" spans="1:6" ht="24.75">
      <c r="A773" s="1181">
        <v>605543</v>
      </c>
      <c r="B773" s="501" t="s">
        <v>9305</v>
      </c>
      <c r="C773" s="502" t="s">
        <v>35355</v>
      </c>
      <c r="D773" s="501" t="s">
        <v>5</v>
      </c>
      <c r="E773" s="666">
        <v>43371.6</v>
      </c>
      <c r="F773" s="394"/>
    </row>
    <row r="774" spans="1:6" ht="24.75">
      <c r="A774" s="1181">
        <v>605834</v>
      </c>
      <c r="B774" s="501" t="s">
        <v>9305</v>
      </c>
      <c r="C774" s="502" t="s">
        <v>35356</v>
      </c>
      <c r="D774" s="501" t="s">
        <v>5</v>
      </c>
      <c r="E774" s="666">
        <v>56635.66</v>
      </c>
      <c r="F774" s="394"/>
    </row>
    <row r="775" spans="1:6" ht="24.75">
      <c r="A775" s="1181">
        <v>605563</v>
      </c>
      <c r="B775" s="501" t="s">
        <v>9305</v>
      </c>
      <c r="C775" s="502" t="s">
        <v>35357</v>
      </c>
      <c r="D775" s="501" t="s">
        <v>5</v>
      </c>
      <c r="E775" s="666">
        <v>54848.56</v>
      </c>
      <c r="F775" s="394"/>
    </row>
    <row r="776" spans="1:6">
      <c r="A776" s="1181">
        <v>605606</v>
      </c>
      <c r="B776" s="501" t="s">
        <v>9305</v>
      </c>
      <c r="C776" s="502" t="s">
        <v>35358</v>
      </c>
      <c r="D776" s="501" t="s">
        <v>14896</v>
      </c>
      <c r="E776" s="666">
        <v>15.79</v>
      </c>
      <c r="F776" s="394"/>
    </row>
    <row r="777" spans="1:6">
      <c r="A777" s="1181">
        <v>705314</v>
      </c>
      <c r="B777" s="501" t="s">
        <v>9305</v>
      </c>
      <c r="C777" s="502" t="s">
        <v>35359</v>
      </c>
      <c r="D777" s="501" t="s">
        <v>28</v>
      </c>
      <c r="E777" s="666">
        <v>13671.18</v>
      </c>
      <c r="F777" s="394"/>
    </row>
    <row r="778" spans="1:6">
      <c r="A778" s="1181">
        <v>705312</v>
      </c>
      <c r="B778" s="501" t="s">
        <v>9305</v>
      </c>
      <c r="C778" s="502" t="s">
        <v>35360</v>
      </c>
      <c r="D778" s="501" t="s">
        <v>28</v>
      </c>
      <c r="E778" s="666">
        <v>12202.65</v>
      </c>
      <c r="F778" s="394"/>
    </row>
    <row r="779" spans="1:6">
      <c r="A779" s="1181">
        <v>705316</v>
      </c>
      <c r="B779" s="501" t="s">
        <v>9305</v>
      </c>
      <c r="C779" s="502" t="s">
        <v>35361</v>
      </c>
      <c r="D779" s="501" t="s">
        <v>28</v>
      </c>
      <c r="E779" s="666">
        <v>14989.05</v>
      </c>
      <c r="F779" s="394"/>
    </row>
    <row r="780" spans="1:6">
      <c r="A780" s="1181">
        <v>705315</v>
      </c>
      <c r="B780" s="501" t="s">
        <v>9305</v>
      </c>
      <c r="C780" s="502" t="s">
        <v>35362</v>
      </c>
      <c r="D780" s="501" t="s">
        <v>28</v>
      </c>
      <c r="E780" s="666">
        <v>13406.76</v>
      </c>
      <c r="F780" s="394"/>
    </row>
    <row r="781" spans="1:6">
      <c r="A781" s="1181">
        <v>705318</v>
      </c>
      <c r="B781" s="501" t="s">
        <v>9305</v>
      </c>
      <c r="C781" s="502" t="s">
        <v>35363</v>
      </c>
      <c r="D781" s="501" t="s">
        <v>28</v>
      </c>
      <c r="E781" s="666">
        <v>15996.49</v>
      </c>
      <c r="F781" s="394"/>
    </row>
    <row r="782" spans="1:6">
      <c r="A782" s="1181">
        <v>705317</v>
      </c>
      <c r="B782" s="501" t="s">
        <v>9305</v>
      </c>
      <c r="C782" s="502" t="s">
        <v>35364</v>
      </c>
      <c r="D782" s="501" t="s">
        <v>28</v>
      </c>
      <c r="E782" s="666">
        <v>14213.13</v>
      </c>
      <c r="F782" s="394"/>
    </row>
    <row r="783" spans="1:6">
      <c r="A783" s="1181">
        <v>705320</v>
      </c>
      <c r="B783" s="501" t="s">
        <v>9305</v>
      </c>
      <c r="C783" s="502" t="s">
        <v>35365</v>
      </c>
      <c r="D783" s="501" t="s">
        <v>28</v>
      </c>
      <c r="E783" s="666">
        <v>20073.45</v>
      </c>
      <c r="F783" s="394"/>
    </row>
    <row r="784" spans="1:6">
      <c r="A784" s="1181">
        <v>705319</v>
      </c>
      <c r="B784" s="501" t="s">
        <v>9305</v>
      </c>
      <c r="C784" s="502" t="s">
        <v>35366</v>
      </c>
      <c r="D784" s="501" t="s">
        <v>28</v>
      </c>
      <c r="E784" s="666">
        <v>17890.95</v>
      </c>
      <c r="F784" s="394"/>
    </row>
    <row r="785" spans="1:6">
      <c r="A785" s="1181">
        <v>705322</v>
      </c>
      <c r="B785" s="501" t="s">
        <v>9305</v>
      </c>
      <c r="C785" s="502" t="s">
        <v>35367</v>
      </c>
      <c r="D785" s="501" t="s">
        <v>28</v>
      </c>
      <c r="E785" s="666">
        <v>21189.3</v>
      </c>
      <c r="F785" s="394"/>
    </row>
    <row r="786" spans="1:6">
      <c r="A786" s="1181">
        <v>705321</v>
      </c>
      <c r="B786" s="501" t="s">
        <v>9305</v>
      </c>
      <c r="C786" s="502" t="s">
        <v>35368</v>
      </c>
      <c r="D786" s="501" t="s">
        <v>28</v>
      </c>
      <c r="E786" s="666">
        <v>18721.349999999999</v>
      </c>
      <c r="F786" s="394"/>
    </row>
    <row r="787" spans="1:6">
      <c r="A787" s="1181">
        <v>705324</v>
      </c>
      <c r="B787" s="501" t="s">
        <v>9305</v>
      </c>
      <c r="C787" s="502" t="s">
        <v>35369</v>
      </c>
      <c r="D787" s="501" t="s">
        <v>28</v>
      </c>
      <c r="E787" s="666">
        <v>23254.77</v>
      </c>
      <c r="F787" s="394"/>
    </row>
    <row r="788" spans="1:6">
      <c r="A788" s="1181">
        <v>705323</v>
      </c>
      <c r="B788" s="501" t="s">
        <v>9305</v>
      </c>
      <c r="C788" s="502" t="s">
        <v>35370</v>
      </c>
      <c r="D788" s="501" t="s">
        <v>28</v>
      </c>
      <c r="E788" s="666">
        <v>20612.77</v>
      </c>
      <c r="F788" s="394"/>
    </row>
    <row r="789" spans="1:6">
      <c r="A789" s="1181">
        <v>705326</v>
      </c>
      <c r="B789" s="501" t="s">
        <v>9305</v>
      </c>
      <c r="C789" s="502" t="s">
        <v>35371</v>
      </c>
      <c r="D789" s="501" t="s">
        <v>28</v>
      </c>
      <c r="E789" s="666">
        <v>24974.03</v>
      </c>
      <c r="F789" s="394"/>
    </row>
    <row r="790" spans="1:6">
      <c r="A790" s="1181">
        <v>705325</v>
      </c>
      <c r="B790" s="501" t="s">
        <v>9305</v>
      </c>
      <c r="C790" s="502" t="s">
        <v>35372</v>
      </c>
      <c r="D790" s="501" t="s">
        <v>28</v>
      </c>
      <c r="E790" s="666">
        <v>22082.05</v>
      </c>
      <c r="F790" s="394"/>
    </row>
    <row r="791" spans="1:6">
      <c r="A791" s="1181">
        <v>705328</v>
      </c>
      <c r="B791" s="501" t="s">
        <v>9305</v>
      </c>
      <c r="C791" s="502" t="s">
        <v>35373</v>
      </c>
      <c r="D791" s="501" t="s">
        <v>28</v>
      </c>
      <c r="E791" s="666">
        <v>31718.33</v>
      </c>
      <c r="F791" s="394"/>
    </row>
    <row r="792" spans="1:6">
      <c r="A792" s="1181">
        <v>705327</v>
      </c>
      <c r="B792" s="501" t="s">
        <v>9305</v>
      </c>
      <c r="C792" s="502" t="s">
        <v>35374</v>
      </c>
      <c r="D792" s="501" t="s">
        <v>28</v>
      </c>
      <c r="E792" s="666">
        <v>28130.49</v>
      </c>
      <c r="F792" s="394"/>
    </row>
    <row r="793" spans="1:6">
      <c r="A793" s="1181">
        <v>705330</v>
      </c>
      <c r="B793" s="501" t="s">
        <v>9305</v>
      </c>
      <c r="C793" s="502" t="s">
        <v>35375</v>
      </c>
      <c r="D793" s="501" t="s">
        <v>28</v>
      </c>
      <c r="E793" s="666">
        <v>29646.19</v>
      </c>
      <c r="F793" s="394"/>
    </row>
    <row r="794" spans="1:6">
      <c r="A794" s="1181">
        <v>705329</v>
      </c>
      <c r="B794" s="501" t="s">
        <v>9305</v>
      </c>
      <c r="C794" s="502" t="s">
        <v>35376</v>
      </c>
      <c r="D794" s="501" t="s">
        <v>28</v>
      </c>
      <c r="E794" s="666">
        <v>26055.119999999999</v>
      </c>
      <c r="F794" s="394"/>
    </row>
    <row r="795" spans="1:6">
      <c r="A795" s="1181">
        <v>705332</v>
      </c>
      <c r="B795" s="501" t="s">
        <v>9305</v>
      </c>
      <c r="C795" s="502" t="s">
        <v>35377</v>
      </c>
      <c r="D795" s="501" t="s">
        <v>28</v>
      </c>
      <c r="E795" s="666">
        <v>32053.75</v>
      </c>
      <c r="F795" s="394"/>
    </row>
    <row r="796" spans="1:6">
      <c r="A796" s="1181">
        <v>705331</v>
      </c>
      <c r="B796" s="501" t="s">
        <v>9305</v>
      </c>
      <c r="C796" s="502" t="s">
        <v>35378</v>
      </c>
      <c r="D796" s="501" t="s">
        <v>28</v>
      </c>
      <c r="E796" s="666">
        <v>28395.54</v>
      </c>
      <c r="F796" s="394"/>
    </row>
    <row r="797" spans="1:6">
      <c r="A797" s="1181">
        <v>705334</v>
      </c>
      <c r="B797" s="501" t="s">
        <v>9305</v>
      </c>
      <c r="C797" s="502" t="s">
        <v>35379</v>
      </c>
      <c r="D797" s="501" t="s">
        <v>28</v>
      </c>
      <c r="E797" s="666">
        <v>34099.300000000003</v>
      </c>
      <c r="F797" s="394"/>
    </row>
    <row r="798" spans="1:6">
      <c r="A798" s="1181">
        <v>705333</v>
      </c>
      <c r="B798" s="501" t="s">
        <v>9305</v>
      </c>
      <c r="C798" s="502" t="s">
        <v>35380</v>
      </c>
      <c r="D798" s="501" t="s">
        <v>28</v>
      </c>
      <c r="E798" s="666">
        <v>30475</v>
      </c>
      <c r="F798" s="394"/>
    </row>
    <row r="799" spans="1:6">
      <c r="A799" s="1181">
        <v>705336</v>
      </c>
      <c r="B799" s="501" t="s">
        <v>9305</v>
      </c>
      <c r="C799" s="502" t="s">
        <v>35381</v>
      </c>
      <c r="D799" s="501" t="s">
        <v>28</v>
      </c>
      <c r="E799" s="666">
        <v>45916.55</v>
      </c>
      <c r="F799" s="394"/>
    </row>
    <row r="800" spans="1:6">
      <c r="A800" s="1181">
        <v>705335</v>
      </c>
      <c r="B800" s="501" t="s">
        <v>9305</v>
      </c>
      <c r="C800" s="502" t="s">
        <v>35382</v>
      </c>
      <c r="D800" s="501" t="s">
        <v>28</v>
      </c>
      <c r="E800" s="666">
        <v>40864.39</v>
      </c>
      <c r="F800" s="394"/>
    </row>
    <row r="801" spans="1:6">
      <c r="A801" s="1181">
        <v>705338</v>
      </c>
      <c r="B801" s="501" t="s">
        <v>9305</v>
      </c>
      <c r="C801" s="502" t="s">
        <v>35383</v>
      </c>
      <c r="D801" s="501" t="s">
        <v>28</v>
      </c>
      <c r="E801" s="666">
        <v>42879.3</v>
      </c>
      <c r="F801" s="394"/>
    </row>
    <row r="802" spans="1:6">
      <c r="A802" s="1181">
        <v>705337</v>
      </c>
      <c r="B802" s="501" t="s">
        <v>9305</v>
      </c>
      <c r="C802" s="502" t="s">
        <v>35384</v>
      </c>
      <c r="D802" s="501" t="s">
        <v>28</v>
      </c>
      <c r="E802" s="666">
        <v>37646.39</v>
      </c>
      <c r="F802" s="394"/>
    </row>
    <row r="803" spans="1:6">
      <c r="A803" s="1181">
        <v>705340</v>
      </c>
      <c r="B803" s="501" t="s">
        <v>9305</v>
      </c>
      <c r="C803" s="502" t="s">
        <v>35385</v>
      </c>
      <c r="D803" s="501" t="s">
        <v>28</v>
      </c>
      <c r="E803" s="666">
        <v>46211.839999999997</v>
      </c>
      <c r="F803" s="394"/>
    </row>
    <row r="804" spans="1:6">
      <c r="A804" s="1181">
        <v>705339</v>
      </c>
      <c r="B804" s="501" t="s">
        <v>9305</v>
      </c>
      <c r="C804" s="502" t="s">
        <v>35386</v>
      </c>
      <c r="D804" s="501" t="s">
        <v>28</v>
      </c>
      <c r="E804" s="666">
        <v>40929.879999999997</v>
      </c>
      <c r="F804" s="394"/>
    </row>
    <row r="805" spans="1:6">
      <c r="A805" s="1181">
        <v>705342</v>
      </c>
      <c r="B805" s="501" t="s">
        <v>9305</v>
      </c>
      <c r="C805" s="502" t="s">
        <v>35387</v>
      </c>
      <c r="D805" s="501" t="s">
        <v>28</v>
      </c>
      <c r="E805" s="666">
        <v>52450.29</v>
      </c>
      <c r="F805" s="394"/>
    </row>
    <row r="806" spans="1:6">
      <c r="A806" s="1181">
        <v>705341</v>
      </c>
      <c r="B806" s="501" t="s">
        <v>9305</v>
      </c>
      <c r="C806" s="502" t="s">
        <v>35388</v>
      </c>
      <c r="D806" s="501" t="s">
        <v>28</v>
      </c>
      <c r="E806" s="666">
        <v>46575.44</v>
      </c>
      <c r="F806" s="394"/>
    </row>
    <row r="807" spans="1:6">
      <c r="A807" s="1181">
        <v>705344</v>
      </c>
      <c r="B807" s="501" t="s">
        <v>9305</v>
      </c>
      <c r="C807" s="502" t="s">
        <v>35389</v>
      </c>
      <c r="D807" s="501" t="s">
        <v>28</v>
      </c>
      <c r="E807" s="666">
        <v>66482.23</v>
      </c>
      <c r="F807" s="394"/>
    </row>
    <row r="808" spans="1:6">
      <c r="A808" s="1181">
        <v>705343</v>
      </c>
      <c r="B808" s="501" t="s">
        <v>9305</v>
      </c>
      <c r="C808" s="502" t="s">
        <v>35390</v>
      </c>
      <c r="D808" s="501" t="s">
        <v>28</v>
      </c>
      <c r="E808" s="666">
        <v>59285.89</v>
      </c>
      <c r="F808" s="394"/>
    </row>
    <row r="809" spans="1:6">
      <c r="A809" s="1181">
        <v>705225</v>
      </c>
      <c r="B809" s="501" t="s">
        <v>9305</v>
      </c>
      <c r="C809" s="502" t="s">
        <v>35391</v>
      </c>
      <c r="D809" s="501" t="s">
        <v>28</v>
      </c>
      <c r="E809" s="666">
        <v>11707.07</v>
      </c>
      <c r="F809" s="394"/>
    </row>
    <row r="810" spans="1:6">
      <c r="A810" s="1181">
        <v>705224</v>
      </c>
      <c r="B810" s="501" t="s">
        <v>9305</v>
      </c>
      <c r="C810" s="502" t="s">
        <v>35392</v>
      </c>
      <c r="D810" s="501" t="s">
        <v>28</v>
      </c>
      <c r="E810" s="666">
        <v>10351.879999999999</v>
      </c>
      <c r="F810" s="394"/>
    </row>
    <row r="811" spans="1:6">
      <c r="A811" s="1181">
        <v>705227</v>
      </c>
      <c r="B811" s="501" t="s">
        <v>9305</v>
      </c>
      <c r="C811" s="502" t="s">
        <v>35393</v>
      </c>
      <c r="D811" s="501" t="s">
        <v>28</v>
      </c>
      <c r="E811" s="666">
        <v>12098.83</v>
      </c>
      <c r="F811" s="394"/>
    </row>
    <row r="812" spans="1:6">
      <c r="A812" s="1181">
        <v>705226</v>
      </c>
      <c r="B812" s="501" t="s">
        <v>9305</v>
      </c>
      <c r="C812" s="502" t="s">
        <v>35394</v>
      </c>
      <c r="D812" s="501" t="s">
        <v>28</v>
      </c>
      <c r="E812" s="666">
        <v>10860.04</v>
      </c>
      <c r="F812" s="394"/>
    </row>
    <row r="813" spans="1:6">
      <c r="A813" s="1181">
        <v>705229</v>
      </c>
      <c r="B813" s="501" t="s">
        <v>9305</v>
      </c>
      <c r="C813" s="502" t="s">
        <v>35395</v>
      </c>
      <c r="D813" s="501" t="s">
        <v>28</v>
      </c>
      <c r="E813" s="666">
        <v>13039.84</v>
      </c>
      <c r="F813" s="394"/>
    </row>
    <row r="814" spans="1:6">
      <c r="A814" s="1181">
        <v>705228</v>
      </c>
      <c r="B814" s="501" t="s">
        <v>9305</v>
      </c>
      <c r="C814" s="502" t="s">
        <v>35396</v>
      </c>
      <c r="D814" s="501" t="s">
        <v>28</v>
      </c>
      <c r="E814" s="666">
        <v>11609.68</v>
      </c>
      <c r="F814" s="394"/>
    </row>
    <row r="815" spans="1:6">
      <c r="A815" s="1181">
        <v>705231</v>
      </c>
      <c r="B815" s="501" t="s">
        <v>9305</v>
      </c>
      <c r="C815" s="502" t="s">
        <v>35397</v>
      </c>
      <c r="D815" s="501" t="s">
        <v>28</v>
      </c>
      <c r="E815" s="666">
        <v>16248.51</v>
      </c>
      <c r="F815" s="394"/>
    </row>
    <row r="816" spans="1:6">
      <c r="A816" s="1181">
        <v>705230</v>
      </c>
      <c r="B816" s="501" t="s">
        <v>9305</v>
      </c>
      <c r="C816" s="502" t="s">
        <v>35398</v>
      </c>
      <c r="D816" s="501" t="s">
        <v>28</v>
      </c>
      <c r="E816" s="666">
        <v>14574.39</v>
      </c>
      <c r="F816" s="394"/>
    </row>
    <row r="817" spans="1:6">
      <c r="A817" s="1181">
        <v>705233</v>
      </c>
      <c r="B817" s="501" t="s">
        <v>9305</v>
      </c>
      <c r="C817" s="502" t="s">
        <v>35399</v>
      </c>
      <c r="D817" s="501" t="s">
        <v>28</v>
      </c>
      <c r="E817" s="666">
        <v>18256.16</v>
      </c>
      <c r="F817" s="394"/>
    </row>
    <row r="818" spans="1:6">
      <c r="A818" s="1181">
        <v>705232</v>
      </c>
      <c r="B818" s="501" t="s">
        <v>9305</v>
      </c>
      <c r="C818" s="502" t="s">
        <v>35400</v>
      </c>
      <c r="D818" s="501" t="s">
        <v>28</v>
      </c>
      <c r="E818" s="666">
        <v>16100.58</v>
      </c>
      <c r="F818" s="394"/>
    </row>
    <row r="819" spans="1:6">
      <c r="A819" s="1181">
        <v>705235</v>
      </c>
      <c r="B819" s="501" t="s">
        <v>9305</v>
      </c>
      <c r="C819" s="502" t="s">
        <v>35401</v>
      </c>
      <c r="D819" s="501" t="s">
        <v>28</v>
      </c>
      <c r="E819" s="666">
        <v>18744.52</v>
      </c>
      <c r="F819" s="394"/>
    </row>
    <row r="820" spans="1:6">
      <c r="A820" s="1181">
        <v>705234</v>
      </c>
      <c r="B820" s="501" t="s">
        <v>9305</v>
      </c>
      <c r="C820" s="502" t="s">
        <v>35402</v>
      </c>
      <c r="D820" s="501" t="s">
        <v>28</v>
      </c>
      <c r="E820" s="666">
        <v>16738.61</v>
      </c>
      <c r="F820" s="394"/>
    </row>
    <row r="821" spans="1:6">
      <c r="A821" s="1181">
        <v>705237</v>
      </c>
      <c r="B821" s="501" t="s">
        <v>9305</v>
      </c>
      <c r="C821" s="502" t="s">
        <v>35403</v>
      </c>
      <c r="D821" s="501" t="s">
        <v>28</v>
      </c>
      <c r="E821" s="666">
        <v>20290.04</v>
      </c>
      <c r="F821" s="394"/>
    </row>
    <row r="822" spans="1:6">
      <c r="A822" s="1181">
        <v>705236</v>
      </c>
      <c r="B822" s="501" t="s">
        <v>9305</v>
      </c>
      <c r="C822" s="502" t="s">
        <v>35404</v>
      </c>
      <c r="D822" s="501" t="s">
        <v>28</v>
      </c>
      <c r="E822" s="666">
        <v>18038.71</v>
      </c>
      <c r="F822" s="394"/>
    </row>
    <row r="823" spans="1:6">
      <c r="A823" s="1181">
        <v>705239</v>
      </c>
      <c r="B823" s="501" t="s">
        <v>9305</v>
      </c>
      <c r="C823" s="502" t="s">
        <v>35405</v>
      </c>
      <c r="D823" s="501" t="s">
        <v>28</v>
      </c>
      <c r="E823" s="666">
        <v>25922.34</v>
      </c>
      <c r="F823" s="394"/>
    </row>
    <row r="824" spans="1:6">
      <c r="A824" s="1181">
        <v>705238</v>
      </c>
      <c r="B824" s="501" t="s">
        <v>9305</v>
      </c>
      <c r="C824" s="502" t="s">
        <v>35406</v>
      </c>
      <c r="D824" s="501" t="s">
        <v>28</v>
      </c>
      <c r="E824" s="666">
        <v>23107.63</v>
      </c>
      <c r="F824" s="394"/>
    </row>
    <row r="825" spans="1:6">
      <c r="A825" s="1181">
        <v>705241</v>
      </c>
      <c r="B825" s="501" t="s">
        <v>9305</v>
      </c>
      <c r="C825" s="502" t="s">
        <v>35407</v>
      </c>
      <c r="D825" s="501" t="s">
        <v>28</v>
      </c>
      <c r="E825" s="666">
        <v>24685.02</v>
      </c>
      <c r="F825" s="394"/>
    </row>
    <row r="826" spans="1:6">
      <c r="A826" s="1181">
        <v>705240</v>
      </c>
      <c r="B826" s="501" t="s">
        <v>9305</v>
      </c>
      <c r="C826" s="502" t="s">
        <v>35408</v>
      </c>
      <c r="D826" s="501" t="s">
        <v>28</v>
      </c>
      <c r="E826" s="666">
        <v>21724.7</v>
      </c>
      <c r="F826" s="394"/>
    </row>
    <row r="827" spans="1:6">
      <c r="A827" s="1181">
        <v>705243</v>
      </c>
      <c r="B827" s="501" t="s">
        <v>9305</v>
      </c>
      <c r="C827" s="502" t="s">
        <v>35409</v>
      </c>
      <c r="D827" s="501" t="s">
        <v>28</v>
      </c>
      <c r="E827" s="666">
        <v>26157.33</v>
      </c>
      <c r="F827" s="394"/>
    </row>
    <row r="828" spans="1:6">
      <c r="A828" s="1181">
        <v>705242</v>
      </c>
      <c r="B828" s="501" t="s">
        <v>9305</v>
      </c>
      <c r="C828" s="502" t="s">
        <v>35410</v>
      </c>
      <c r="D828" s="501" t="s">
        <v>28</v>
      </c>
      <c r="E828" s="666">
        <v>23196.6</v>
      </c>
      <c r="F828" s="394"/>
    </row>
    <row r="829" spans="1:6">
      <c r="A829" s="1181">
        <v>705245</v>
      </c>
      <c r="B829" s="501" t="s">
        <v>9305</v>
      </c>
      <c r="C829" s="502" t="s">
        <v>35411</v>
      </c>
      <c r="D829" s="501" t="s">
        <v>28</v>
      </c>
      <c r="E829" s="666">
        <v>28999.279999999999</v>
      </c>
      <c r="F829" s="394"/>
    </row>
    <row r="830" spans="1:6">
      <c r="A830" s="1181">
        <v>705244</v>
      </c>
      <c r="B830" s="501" t="s">
        <v>9305</v>
      </c>
      <c r="C830" s="502" t="s">
        <v>35412</v>
      </c>
      <c r="D830" s="501" t="s">
        <v>28</v>
      </c>
      <c r="E830" s="666">
        <v>25840.82</v>
      </c>
      <c r="F830" s="394"/>
    </row>
    <row r="831" spans="1:6">
      <c r="A831" s="1181">
        <v>705247</v>
      </c>
      <c r="B831" s="501" t="s">
        <v>9305</v>
      </c>
      <c r="C831" s="502" t="s">
        <v>35413</v>
      </c>
      <c r="D831" s="501" t="s">
        <v>28</v>
      </c>
      <c r="E831" s="666">
        <v>36746.89</v>
      </c>
      <c r="F831" s="394"/>
    </row>
    <row r="832" spans="1:6">
      <c r="A832" s="1181">
        <v>705246</v>
      </c>
      <c r="B832" s="501" t="s">
        <v>9305</v>
      </c>
      <c r="C832" s="502" t="s">
        <v>35414</v>
      </c>
      <c r="D832" s="501" t="s">
        <v>28</v>
      </c>
      <c r="E832" s="666">
        <v>32877.39</v>
      </c>
      <c r="F832" s="394"/>
    </row>
    <row r="833" spans="1:6">
      <c r="A833" s="1181">
        <v>705249</v>
      </c>
      <c r="B833" s="501" t="s">
        <v>9305</v>
      </c>
      <c r="C833" s="502" t="s">
        <v>35415</v>
      </c>
      <c r="D833" s="501" t="s">
        <v>28</v>
      </c>
      <c r="E833" s="666">
        <v>35097.5</v>
      </c>
      <c r="F833" s="394"/>
    </row>
    <row r="834" spans="1:6">
      <c r="A834" s="1181">
        <v>705248</v>
      </c>
      <c r="B834" s="501" t="s">
        <v>9305</v>
      </c>
      <c r="C834" s="502" t="s">
        <v>35416</v>
      </c>
      <c r="D834" s="501" t="s">
        <v>28</v>
      </c>
      <c r="E834" s="666">
        <v>30803.39</v>
      </c>
      <c r="F834" s="394"/>
    </row>
    <row r="835" spans="1:6">
      <c r="A835" s="1181">
        <v>705251</v>
      </c>
      <c r="B835" s="501" t="s">
        <v>9305</v>
      </c>
      <c r="C835" s="502" t="s">
        <v>35417</v>
      </c>
      <c r="D835" s="501" t="s">
        <v>28</v>
      </c>
      <c r="E835" s="666">
        <v>37137.949999999997</v>
      </c>
      <c r="F835" s="394"/>
    </row>
    <row r="836" spans="1:6">
      <c r="A836" s="1181">
        <v>705250</v>
      </c>
      <c r="B836" s="501" t="s">
        <v>9305</v>
      </c>
      <c r="C836" s="502" t="s">
        <v>35418</v>
      </c>
      <c r="D836" s="501" t="s">
        <v>28</v>
      </c>
      <c r="E836" s="666">
        <v>32842.46</v>
      </c>
      <c r="F836" s="394"/>
    </row>
    <row r="837" spans="1:6">
      <c r="A837" s="1181">
        <v>705253</v>
      </c>
      <c r="B837" s="501" t="s">
        <v>9305</v>
      </c>
      <c r="C837" s="502" t="s">
        <v>35419</v>
      </c>
      <c r="D837" s="501" t="s">
        <v>28</v>
      </c>
      <c r="E837" s="666">
        <v>40626.080000000002</v>
      </c>
      <c r="F837" s="394"/>
    </row>
    <row r="838" spans="1:6">
      <c r="A838" s="1181">
        <v>705252</v>
      </c>
      <c r="B838" s="501" t="s">
        <v>9305</v>
      </c>
      <c r="C838" s="502" t="s">
        <v>35420</v>
      </c>
      <c r="D838" s="501" t="s">
        <v>28</v>
      </c>
      <c r="E838" s="666">
        <v>35954.36</v>
      </c>
      <c r="F838" s="394"/>
    </row>
    <row r="839" spans="1:6">
      <c r="A839" s="1181">
        <v>705255</v>
      </c>
      <c r="B839" s="501" t="s">
        <v>9305</v>
      </c>
      <c r="C839" s="502" t="s">
        <v>35421</v>
      </c>
      <c r="D839" s="501" t="s">
        <v>28</v>
      </c>
      <c r="E839" s="666">
        <v>51401.17</v>
      </c>
      <c r="F839" s="394"/>
    </row>
    <row r="840" spans="1:6">
      <c r="A840" s="1181">
        <v>705254</v>
      </c>
      <c r="B840" s="501" t="s">
        <v>9305</v>
      </c>
      <c r="C840" s="502" t="s">
        <v>35422</v>
      </c>
      <c r="D840" s="501" t="s">
        <v>28</v>
      </c>
      <c r="E840" s="666">
        <v>45752.77</v>
      </c>
      <c r="F840" s="394"/>
    </row>
    <row r="841" spans="1:6">
      <c r="A841" s="1181">
        <v>705403</v>
      </c>
      <c r="B841" s="501" t="s">
        <v>9305</v>
      </c>
      <c r="C841" s="502" t="s">
        <v>35423</v>
      </c>
      <c r="D841" s="501" t="s">
        <v>28</v>
      </c>
      <c r="E841" s="666">
        <v>17119.63</v>
      </c>
      <c r="F841" s="394"/>
    </row>
    <row r="842" spans="1:6">
      <c r="A842" s="1181">
        <v>705402</v>
      </c>
      <c r="B842" s="501" t="s">
        <v>9305</v>
      </c>
      <c r="C842" s="502" t="s">
        <v>35424</v>
      </c>
      <c r="D842" s="501" t="s">
        <v>28</v>
      </c>
      <c r="E842" s="666">
        <v>15152.7</v>
      </c>
      <c r="F842" s="394"/>
    </row>
    <row r="843" spans="1:6">
      <c r="A843" s="1181">
        <v>705405</v>
      </c>
      <c r="B843" s="501" t="s">
        <v>9305</v>
      </c>
      <c r="C843" s="502" t="s">
        <v>35425</v>
      </c>
      <c r="D843" s="501" t="s">
        <v>28</v>
      </c>
      <c r="E843" s="666">
        <v>18504.22</v>
      </c>
      <c r="F843" s="394"/>
    </row>
    <row r="844" spans="1:6">
      <c r="A844" s="1181">
        <v>705404</v>
      </c>
      <c r="B844" s="501" t="s">
        <v>9305</v>
      </c>
      <c r="C844" s="502" t="s">
        <v>35426</v>
      </c>
      <c r="D844" s="501" t="s">
        <v>28</v>
      </c>
      <c r="E844" s="666">
        <v>16516.13</v>
      </c>
      <c r="F844" s="394"/>
    </row>
    <row r="845" spans="1:6">
      <c r="A845" s="1181">
        <v>705407</v>
      </c>
      <c r="B845" s="501" t="s">
        <v>9305</v>
      </c>
      <c r="C845" s="502" t="s">
        <v>35427</v>
      </c>
      <c r="D845" s="501" t="s">
        <v>28</v>
      </c>
      <c r="E845" s="666">
        <v>19379.419999999998</v>
      </c>
      <c r="F845" s="394"/>
    </row>
    <row r="846" spans="1:6">
      <c r="A846" s="1181">
        <v>705406</v>
      </c>
      <c r="B846" s="501" t="s">
        <v>9305</v>
      </c>
      <c r="C846" s="502" t="s">
        <v>35428</v>
      </c>
      <c r="D846" s="501" t="s">
        <v>28</v>
      </c>
      <c r="E846" s="666">
        <v>17164.97</v>
      </c>
      <c r="F846" s="394"/>
    </row>
    <row r="847" spans="1:6">
      <c r="A847" s="1181">
        <v>705409</v>
      </c>
      <c r="B847" s="501" t="s">
        <v>9305</v>
      </c>
      <c r="C847" s="502" t="s">
        <v>35429</v>
      </c>
      <c r="D847" s="501" t="s">
        <v>28</v>
      </c>
      <c r="E847" s="666">
        <v>24416.080000000002</v>
      </c>
      <c r="F847" s="394"/>
    </row>
    <row r="848" spans="1:6">
      <c r="A848" s="1181">
        <v>705408</v>
      </c>
      <c r="B848" s="501" t="s">
        <v>9305</v>
      </c>
      <c r="C848" s="502" t="s">
        <v>35430</v>
      </c>
      <c r="D848" s="501" t="s">
        <v>28</v>
      </c>
      <c r="E848" s="666">
        <v>21688.15</v>
      </c>
      <c r="F848" s="394"/>
    </row>
    <row r="849" spans="1:6">
      <c r="A849" s="1181">
        <v>705411</v>
      </c>
      <c r="B849" s="501" t="s">
        <v>9305</v>
      </c>
      <c r="C849" s="502" t="s">
        <v>35431</v>
      </c>
      <c r="D849" s="501" t="s">
        <v>28</v>
      </c>
      <c r="E849" s="666">
        <v>26002.84</v>
      </c>
      <c r="F849" s="394"/>
    </row>
    <row r="850" spans="1:6">
      <c r="A850" s="1181">
        <v>705410</v>
      </c>
      <c r="B850" s="501" t="s">
        <v>9305</v>
      </c>
      <c r="C850" s="502" t="s">
        <v>35432</v>
      </c>
      <c r="D850" s="501" t="s">
        <v>28</v>
      </c>
      <c r="E850" s="666">
        <v>22832.01</v>
      </c>
      <c r="F850" s="394"/>
    </row>
    <row r="851" spans="1:6">
      <c r="A851" s="1181">
        <v>705413</v>
      </c>
      <c r="B851" s="501" t="s">
        <v>9305</v>
      </c>
      <c r="C851" s="502" t="s">
        <v>35433</v>
      </c>
      <c r="D851" s="501" t="s">
        <v>28</v>
      </c>
      <c r="E851" s="666">
        <v>27967.35</v>
      </c>
      <c r="F851" s="394"/>
    </row>
    <row r="852" spans="1:6">
      <c r="A852" s="1181">
        <v>705412</v>
      </c>
      <c r="B852" s="501" t="s">
        <v>9305</v>
      </c>
      <c r="C852" s="502" t="s">
        <v>35434</v>
      </c>
      <c r="D852" s="501" t="s">
        <v>28</v>
      </c>
      <c r="E852" s="666">
        <v>24794.92</v>
      </c>
      <c r="F852" s="394"/>
    </row>
    <row r="853" spans="1:6">
      <c r="A853" s="1181">
        <v>705415</v>
      </c>
      <c r="B853" s="501" t="s">
        <v>9305</v>
      </c>
      <c r="C853" s="502" t="s">
        <v>35435</v>
      </c>
      <c r="D853" s="501" t="s">
        <v>28</v>
      </c>
      <c r="E853" s="666">
        <v>30802.959999999999</v>
      </c>
      <c r="F853" s="394"/>
    </row>
    <row r="854" spans="1:6">
      <c r="A854" s="1181">
        <v>705414</v>
      </c>
      <c r="B854" s="501" t="s">
        <v>9305</v>
      </c>
      <c r="C854" s="502" t="s">
        <v>35436</v>
      </c>
      <c r="D854" s="501" t="s">
        <v>28</v>
      </c>
      <c r="E854" s="666">
        <v>27228.240000000002</v>
      </c>
      <c r="F854" s="394"/>
    </row>
    <row r="855" spans="1:6">
      <c r="A855" s="1181">
        <v>705417</v>
      </c>
      <c r="B855" s="501" t="s">
        <v>9305</v>
      </c>
      <c r="C855" s="502" t="s">
        <v>35437</v>
      </c>
      <c r="D855" s="501" t="s">
        <v>28</v>
      </c>
      <c r="E855" s="666">
        <v>39029.14</v>
      </c>
      <c r="F855" s="394"/>
    </row>
    <row r="856" spans="1:6">
      <c r="A856" s="1181">
        <v>705416</v>
      </c>
      <c r="B856" s="501" t="s">
        <v>9305</v>
      </c>
      <c r="C856" s="502" t="s">
        <v>35438</v>
      </c>
      <c r="D856" s="501" t="s">
        <v>28</v>
      </c>
      <c r="E856" s="666">
        <v>34629.339999999997</v>
      </c>
      <c r="F856" s="394"/>
    </row>
    <row r="857" spans="1:6">
      <c r="A857" s="1181">
        <v>705419</v>
      </c>
      <c r="B857" s="501" t="s">
        <v>9305</v>
      </c>
      <c r="C857" s="502" t="s">
        <v>35439</v>
      </c>
      <c r="D857" s="501" t="s">
        <v>28</v>
      </c>
      <c r="E857" s="666">
        <v>36836.29</v>
      </c>
      <c r="F857" s="394"/>
    </row>
    <row r="858" spans="1:6">
      <c r="A858" s="1181">
        <v>705418</v>
      </c>
      <c r="B858" s="501" t="s">
        <v>9305</v>
      </c>
      <c r="C858" s="502" t="s">
        <v>35440</v>
      </c>
      <c r="D858" s="501" t="s">
        <v>28</v>
      </c>
      <c r="E858" s="666">
        <v>32405.439999999999</v>
      </c>
      <c r="F858" s="394"/>
    </row>
    <row r="859" spans="1:6">
      <c r="A859" s="1181">
        <v>705421</v>
      </c>
      <c r="B859" s="501" t="s">
        <v>9305</v>
      </c>
      <c r="C859" s="502" t="s">
        <v>35441</v>
      </c>
      <c r="D859" s="501" t="s">
        <v>28</v>
      </c>
      <c r="E859" s="666">
        <v>39623.67</v>
      </c>
      <c r="F859" s="394"/>
    </row>
    <row r="860" spans="1:6">
      <c r="A860" s="1181">
        <v>705420</v>
      </c>
      <c r="B860" s="501" t="s">
        <v>9305</v>
      </c>
      <c r="C860" s="502" t="s">
        <v>35442</v>
      </c>
      <c r="D860" s="501" t="s">
        <v>28</v>
      </c>
      <c r="E860" s="666">
        <v>35174.300000000003</v>
      </c>
      <c r="F860" s="394"/>
    </row>
    <row r="861" spans="1:6">
      <c r="A861" s="1181">
        <v>705423</v>
      </c>
      <c r="B861" s="501" t="s">
        <v>9305</v>
      </c>
      <c r="C861" s="502" t="s">
        <v>35443</v>
      </c>
      <c r="D861" s="501" t="s">
        <v>28</v>
      </c>
      <c r="E861" s="666">
        <v>45104.89</v>
      </c>
      <c r="F861" s="394"/>
    </row>
    <row r="862" spans="1:6">
      <c r="A862" s="1181">
        <v>705422</v>
      </c>
      <c r="B862" s="501" t="s">
        <v>9305</v>
      </c>
      <c r="C862" s="502" t="s">
        <v>35444</v>
      </c>
      <c r="D862" s="501" t="s">
        <v>28</v>
      </c>
      <c r="E862" s="666">
        <v>40126.480000000003</v>
      </c>
      <c r="F862" s="394"/>
    </row>
    <row r="863" spans="1:6">
      <c r="A863" s="1181">
        <v>705425</v>
      </c>
      <c r="B863" s="501" t="s">
        <v>9305</v>
      </c>
      <c r="C863" s="502" t="s">
        <v>35445</v>
      </c>
      <c r="D863" s="501" t="s">
        <v>28</v>
      </c>
      <c r="E863" s="666">
        <v>57120.28</v>
      </c>
      <c r="F863" s="394"/>
    </row>
    <row r="864" spans="1:6">
      <c r="A864" s="1181">
        <v>705424</v>
      </c>
      <c r="B864" s="501" t="s">
        <v>9305</v>
      </c>
      <c r="C864" s="502" t="s">
        <v>35446</v>
      </c>
      <c r="D864" s="501" t="s">
        <v>28</v>
      </c>
      <c r="E864" s="666">
        <v>51011.53</v>
      </c>
      <c r="F864" s="394"/>
    </row>
    <row r="865" spans="1:6">
      <c r="A865" s="1181">
        <v>705427</v>
      </c>
      <c r="B865" s="501" t="s">
        <v>9305</v>
      </c>
      <c r="C865" s="502" t="s">
        <v>35447</v>
      </c>
      <c r="D865" s="501" t="s">
        <v>28</v>
      </c>
      <c r="E865" s="666">
        <v>52096.5</v>
      </c>
      <c r="F865" s="394"/>
    </row>
    <row r="866" spans="1:6">
      <c r="A866" s="1181">
        <v>705426</v>
      </c>
      <c r="B866" s="501" t="s">
        <v>9305</v>
      </c>
      <c r="C866" s="502" t="s">
        <v>35448</v>
      </c>
      <c r="D866" s="501" t="s">
        <v>28</v>
      </c>
      <c r="E866" s="666">
        <v>45687.64</v>
      </c>
      <c r="F866" s="394"/>
    </row>
    <row r="867" spans="1:6">
      <c r="A867" s="1181">
        <v>705429</v>
      </c>
      <c r="B867" s="501" t="s">
        <v>9305</v>
      </c>
      <c r="C867" s="502" t="s">
        <v>35449</v>
      </c>
      <c r="D867" s="501" t="s">
        <v>28</v>
      </c>
      <c r="E867" s="666">
        <v>53887.37</v>
      </c>
      <c r="F867" s="394"/>
    </row>
    <row r="868" spans="1:6">
      <c r="A868" s="1181">
        <v>705428</v>
      </c>
      <c r="B868" s="501" t="s">
        <v>9305</v>
      </c>
      <c r="C868" s="502" t="s">
        <v>35450</v>
      </c>
      <c r="D868" s="501" t="s">
        <v>28</v>
      </c>
      <c r="E868" s="666">
        <v>47585.599999999999</v>
      </c>
      <c r="F868" s="394"/>
    </row>
    <row r="869" spans="1:6">
      <c r="A869" s="1181">
        <v>705431</v>
      </c>
      <c r="B869" s="501" t="s">
        <v>9305</v>
      </c>
      <c r="C869" s="502" t="s">
        <v>35451</v>
      </c>
      <c r="D869" s="501" t="s">
        <v>28</v>
      </c>
      <c r="E869" s="666">
        <v>64884.91</v>
      </c>
      <c r="F869" s="394"/>
    </row>
    <row r="870" spans="1:6">
      <c r="A870" s="1181">
        <v>705430</v>
      </c>
      <c r="B870" s="501" t="s">
        <v>9305</v>
      </c>
      <c r="C870" s="502" t="s">
        <v>35452</v>
      </c>
      <c r="D870" s="501" t="s">
        <v>28</v>
      </c>
      <c r="E870" s="666">
        <v>57852.3</v>
      </c>
      <c r="F870" s="394"/>
    </row>
    <row r="871" spans="1:6">
      <c r="A871" s="1181">
        <v>705433</v>
      </c>
      <c r="B871" s="501" t="s">
        <v>9305</v>
      </c>
      <c r="C871" s="502" t="s">
        <v>35453</v>
      </c>
      <c r="D871" s="501" t="s">
        <v>28</v>
      </c>
      <c r="E871" s="666">
        <v>82294.13</v>
      </c>
      <c r="F871" s="394"/>
    </row>
    <row r="872" spans="1:6">
      <c r="A872" s="1181">
        <v>705432</v>
      </c>
      <c r="B872" s="501" t="s">
        <v>9305</v>
      </c>
      <c r="C872" s="502" t="s">
        <v>35454</v>
      </c>
      <c r="D872" s="501" t="s">
        <v>28</v>
      </c>
      <c r="E872" s="666">
        <v>73583.62</v>
      </c>
      <c r="F872" s="394"/>
    </row>
    <row r="873" spans="1:6">
      <c r="A873" s="1181">
        <v>705257</v>
      </c>
      <c r="B873" s="501" t="s">
        <v>9305</v>
      </c>
      <c r="C873" s="502" t="s">
        <v>35455</v>
      </c>
      <c r="D873" s="501" t="s">
        <v>5</v>
      </c>
      <c r="E873" s="666">
        <v>3967.56</v>
      </c>
      <c r="F873" s="394"/>
    </row>
    <row r="874" spans="1:6">
      <c r="A874" s="1181">
        <v>705256</v>
      </c>
      <c r="B874" s="501" t="s">
        <v>9305</v>
      </c>
      <c r="C874" s="502" t="s">
        <v>35456</v>
      </c>
      <c r="D874" s="501" t="s">
        <v>5</v>
      </c>
      <c r="E874" s="666">
        <v>3568.6</v>
      </c>
      <c r="F874" s="394"/>
    </row>
    <row r="875" spans="1:6">
      <c r="A875" s="1181">
        <v>705259</v>
      </c>
      <c r="B875" s="501" t="s">
        <v>9305</v>
      </c>
      <c r="C875" s="502" t="s">
        <v>35457</v>
      </c>
      <c r="D875" s="501" t="s">
        <v>5</v>
      </c>
      <c r="E875" s="666">
        <v>3446.44</v>
      </c>
      <c r="F875" s="394"/>
    </row>
    <row r="876" spans="1:6">
      <c r="A876" s="1181">
        <v>705258</v>
      </c>
      <c r="B876" s="501" t="s">
        <v>9305</v>
      </c>
      <c r="C876" s="502" t="s">
        <v>35458</v>
      </c>
      <c r="D876" s="501" t="s">
        <v>5</v>
      </c>
      <c r="E876" s="666">
        <v>3047.48</v>
      </c>
      <c r="F876" s="394"/>
    </row>
    <row r="877" spans="1:6">
      <c r="A877" s="1181">
        <v>705267</v>
      </c>
      <c r="B877" s="501" t="s">
        <v>9305</v>
      </c>
      <c r="C877" s="502" t="s">
        <v>35459</v>
      </c>
      <c r="D877" s="501" t="s">
        <v>5</v>
      </c>
      <c r="E877" s="666">
        <v>5011.28</v>
      </c>
      <c r="F877" s="394"/>
    </row>
    <row r="878" spans="1:6">
      <c r="A878" s="1181">
        <v>705266</v>
      </c>
      <c r="B878" s="501" t="s">
        <v>9305</v>
      </c>
      <c r="C878" s="502" t="s">
        <v>35460</v>
      </c>
      <c r="D878" s="501" t="s">
        <v>5</v>
      </c>
      <c r="E878" s="666">
        <v>4483.1000000000004</v>
      </c>
      <c r="F878" s="394"/>
    </row>
    <row r="879" spans="1:6">
      <c r="A879" s="1181">
        <v>705269</v>
      </c>
      <c r="B879" s="501" t="s">
        <v>9305</v>
      </c>
      <c r="C879" s="502" t="s">
        <v>35461</v>
      </c>
      <c r="D879" s="501" t="s">
        <v>5</v>
      </c>
      <c r="E879" s="666">
        <v>5265.97</v>
      </c>
      <c r="F879" s="394"/>
    </row>
    <row r="880" spans="1:6">
      <c r="A880" s="1181">
        <v>705268</v>
      </c>
      <c r="B880" s="501" t="s">
        <v>9305</v>
      </c>
      <c r="C880" s="502" t="s">
        <v>35462</v>
      </c>
      <c r="D880" s="501" t="s">
        <v>5</v>
      </c>
      <c r="E880" s="666">
        <v>4737.8</v>
      </c>
      <c r="F880" s="394"/>
    </row>
    <row r="881" spans="1:6">
      <c r="A881" s="1181">
        <v>705261</v>
      </c>
      <c r="B881" s="501" t="s">
        <v>9305</v>
      </c>
      <c r="C881" s="502" t="s">
        <v>35463</v>
      </c>
      <c r="D881" s="501" t="s">
        <v>5</v>
      </c>
      <c r="E881" s="666">
        <v>3688.79</v>
      </c>
      <c r="F881" s="394"/>
    </row>
    <row r="882" spans="1:6">
      <c r="A882" s="1181">
        <v>705260</v>
      </c>
      <c r="B882" s="501" t="s">
        <v>9305</v>
      </c>
      <c r="C882" s="502" t="s">
        <v>35464</v>
      </c>
      <c r="D882" s="501" t="s">
        <v>5</v>
      </c>
      <c r="E882" s="666">
        <v>3289.83</v>
      </c>
      <c r="F882" s="394"/>
    </row>
    <row r="883" spans="1:6">
      <c r="A883" s="1181">
        <v>705263</v>
      </c>
      <c r="B883" s="501" t="s">
        <v>9305</v>
      </c>
      <c r="C883" s="502" t="s">
        <v>35465</v>
      </c>
      <c r="D883" s="501" t="s">
        <v>5</v>
      </c>
      <c r="E883" s="666">
        <v>4167.79</v>
      </c>
      <c r="F883" s="394"/>
    </row>
    <row r="884" spans="1:6">
      <c r="A884" s="1181">
        <v>705262</v>
      </c>
      <c r="B884" s="501" t="s">
        <v>9305</v>
      </c>
      <c r="C884" s="502" t="s">
        <v>35466</v>
      </c>
      <c r="D884" s="501" t="s">
        <v>5</v>
      </c>
      <c r="E884" s="666">
        <v>3768.83</v>
      </c>
      <c r="F884" s="394"/>
    </row>
    <row r="885" spans="1:6">
      <c r="A885" s="1181">
        <v>705265</v>
      </c>
      <c r="B885" s="501" t="s">
        <v>9305</v>
      </c>
      <c r="C885" s="502" t="s">
        <v>35467</v>
      </c>
      <c r="D885" s="501" t="s">
        <v>5</v>
      </c>
      <c r="E885" s="666">
        <v>4579.4799999999996</v>
      </c>
      <c r="F885" s="394"/>
    </row>
    <row r="886" spans="1:6">
      <c r="A886" s="1181">
        <v>705264</v>
      </c>
      <c r="B886" s="501" t="s">
        <v>9305</v>
      </c>
      <c r="C886" s="502" t="s">
        <v>35468</v>
      </c>
      <c r="D886" s="501" t="s">
        <v>5</v>
      </c>
      <c r="E886" s="666">
        <v>4180.5200000000004</v>
      </c>
      <c r="F886" s="394"/>
    </row>
    <row r="887" spans="1:6">
      <c r="A887" s="1181">
        <v>705271</v>
      </c>
      <c r="B887" s="501" t="s">
        <v>9305</v>
      </c>
      <c r="C887" s="502" t="s">
        <v>35469</v>
      </c>
      <c r="D887" s="501" t="s">
        <v>5</v>
      </c>
      <c r="E887" s="666">
        <v>5691.12</v>
      </c>
      <c r="F887" s="394"/>
    </row>
    <row r="888" spans="1:6">
      <c r="A888" s="1181">
        <v>705270</v>
      </c>
      <c r="B888" s="501" t="s">
        <v>9305</v>
      </c>
      <c r="C888" s="502" t="s">
        <v>35470</v>
      </c>
      <c r="D888" s="501" t="s">
        <v>5</v>
      </c>
      <c r="E888" s="666">
        <v>5175.32</v>
      </c>
      <c r="F888" s="394"/>
    </row>
    <row r="889" spans="1:6">
      <c r="A889" s="1181">
        <v>705273</v>
      </c>
      <c r="B889" s="501" t="s">
        <v>9305</v>
      </c>
      <c r="C889" s="502" t="s">
        <v>35471</v>
      </c>
      <c r="D889" s="501" t="s">
        <v>5</v>
      </c>
      <c r="E889" s="666">
        <v>5053.17</v>
      </c>
      <c r="F889" s="394"/>
    </row>
    <row r="890" spans="1:6">
      <c r="A890" s="1181">
        <v>705272</v>
      </c>
      <c r="B890" s="501" t="s">
        <v>9305</v>
      </c>
      <c r="C890" s="502" t="s">
        <v>35472</v>
      </c>
      <c r="D890" s="501" t="s">
        <v>5</v>
      </c>
      <c r="E890" s="666">
        <v>4537.37</v>
      </c>
      <c r="F890" s="394"/>
    </row>
    <row r="891" spans="1:6">
      <c r="A891" s="1181">
        <v>705281</v>
      </c>
      <c r="B891" s="501" t="s">
        <v>9305</v>
      </c>
      <c r="C891" s="502" t="s">
        <v>35473</v>
      </c>
      <c r="D891" s="501" t="s">
        <v>5</v>
      </c>
      <c r="E891" s="666">
        <v>7872.88</v>
      </c>
      <c r="F891" s="394"/>
    </row>
    <row r="892" spans="1:6">
      <c r="A892" s="1181">
        <v>705280</v>
      </c>
      <c r="B892" s="501" t="s">
        <v>9305</v>
      </c>
      <c r="C892" s="502" t="s">
        <v>35474</v>
      </c>
      <c r="D892" s="501" t="s">
        <v>5</v>
      </c>
      <c r="E892" s="666">
        <v>7041.05</v>
      </c>
      <c r="F892" s="394"/>
    </row>
    <row r="893" spans="1:6">
      <c r="A893" s="1181">
        <v>705283</v>
      </c>
      <c r="B893" s="501" t="s">
        <v>9305</v>
      </c>
      <c r="C893" s="502" t="s">
        <v>35475</v>
      </c>
      <c r="D893" s="501" t="s">
        <v>5</v>
      </c>
      <c r="E893" s="666">
        <v>8072.5</v>
      </c>
      <c r="F893" s="394"/>
    </row>
    <row r="894" spans="1:6">
      <c r="A894" s="1181">
        <v>705282</v>
      </c>
      <c r="B894" s="501" t="s">
        <v>9305</v>
      </c>
      <c r="C894" s="502" t="s">
        <v>35476</v>
      </c>
      <c r="D894" s="501" t="s">
        <v>5</v>
      </c>
      <c r="E894" s="666">
        <v>7240.67</v>
      </c>
      <c r="F894" s="394"/>
    </row>
    <row r="895" spans="1:6">
      <c r="A895" s="1181">
        <v>705275</v>
      </c>
      <c r="B895" s="501" t="s">
        <v>9305</v>
      </c>
      <c r="C895" s="502" t="s">
        <v>35477</v>
      </c>
      <c r="D895" s="501" t="s">
        <v>5</v>
      </c>
      <c r="E895" s="666">
        <v>5680.44</v>
      </c>
      <c r="F895" s="394"/>
    </row>
    <row r="896" spans="1:6">
      <c r="A896" s="1181">
        <v>705274</v>
      </c>
      <c r="B896" s="501" t="s">
        <v>9305</v>
      </c>
      <c r="C896" s="502" t="s">
        <v>35478</v>
      </c>
      <c r="D896" s="501" t="s">
        <v>5</v>
      </c>
      <c r="E896" s="666">
        <v>5164.63</v>
      </c>
      <c r="F896" s="394"/>
    </row>
    <row r="897" spans="1:6">
      <c r="A897" s="1181">
        <v>705277</v>
      </c>
      <c r="B897" s="501" t="s">
        <v>9305</v>
      </c>
      <c r="C897" s="502" t="s">
        <v>35479</v>
      </c>
      <c r="D897" s="501" t="s">
        <v>5</v>
      </c>
      <c r="E897" s="666">
        <v>6412.22</v>
      </c>
      <c r="F897" s="394"/>
    </row>
    <row r="898" spans="1:6">
      <c r="A898" s="1181">
        <v>705276</v>
      </c>
      <c r="B898" s="501" t="s">
        <v>9305</v>
      </c>
      <c r="C898" s="502" t="s">
        <v>35480</v>
      </c>
      <c r="D898" s="501" t="s">
        <v>5</v>
      </c>
      <c r="E898" s="666">
        <v>5737.5</v>
      </c>
      <c r="F898" s="394"/>
    </row>
    <row r="899" spans="1:6">
      <c r="A899" s="1181">
        <v>705279</v>
      </c>
      <c r="B899" s="501" t="s">
        <v>9305</v>
      </c>
      <c r="C899" s="502" t="s">
        <v>35481</v>
      </c>
      <c r="D899" s="501" t="s">
        <v>5</v>
      </c>
      <c r="E899" s="666">
        <v>7290.33</v>
      </c>
      <c r="F899" s="394"/>
    </row>
    <row r="900" spans="1:6">
      <c r="A900" s="1181">
        <v>705278</v>
      </c>
      <c r="B900" s="501" t="s">
        <v>9305</v>
      </c>
      <c r="C900" s="502" t="s">
        <v>35482</v>
      </c>
      <c r="D900" s="501" t="s">
        <v>5</v>
      </c>
      <c r="E900" s="666">
        <v>6615.61</v>
      </c>
      <c r="F900" s="394"/>
    </row>
    <row r="901" spans="1:6">
      <c r="A901" s="1181">
        <v>705285</v>
      </c>
      <c r="B901" s="501" t="s">
        <v>9305</v>
      </c>
      <c r="C901" s="502" t="s">
        <v>35483</v>
      </c>
      <c r="D901" s="501" t="s">
        <v>5</v>
      </c>
      <c r="E901" s="666">
        <v>7313.12</v>
      </c>
      <c r="F901" s="394"/>
    </row>
    <row r="902" spans="1:6">
      <c r="A902" s="1181">
        <v>705284</v>
      </c>
      <c r="B902" s="501" t="s">
        <v>9305</v>
      </c>
      <c r="C902" s="502" t="s">
        <v>35484</v>
      </c>
      <c r="D902" s="501" t="s">
        <v>5</v>
      </c>
      <c r="E902" s="666">
        <v>6664.75</v>
      </c>
      <c r="F902" s="394"/>
    </row>
    <row r="903" spans="1:6">
      <c r="A903" s="1181">
        <v>705287</v>
      </c>
      <c r="B903" s="501" t="s">
        <v>9305</v>
      </c>
      <c r="C903" s="502" t="s">
        <v>35485</v>
      </c>
      <c r="D903" s="501" t="s">
        <v>5</v>
      </c>
      <c r="E903" s="666">
        <v>6682.44</v>
      </c>
      <c r="F903" s="394"/>
    </row>
    <row r="904" spans="1:6">
      <c r="A904" s="1181">
        <v>705286</v>
      </c>
      <c r="B904" s="501" t="s">
        <v>9305</v>
      </c>
      <c r="C904" s="502" t="s">
        <v>35486</v>
      </c>
      <c r="D904" s="501" t="s">
        <v>5</v>
      </c>
      <c r="E904" s="666">
        <v>6034.07</v>
      </c>
      <c r="F904" s="394"/>
    </row>
    <row r="905" spans="1:6">
      <c r="A905" s="1181">
        <v>705295</v>
      </c>
      <c r="B905" s="501" t="s">
        <v>9305</v>
      </c>
      <c r="C905" s="502" t="s">
        <v>35487</v>
      </c>
      <c r="D905" s="501" t="s">
        <v>5</v>
      </c>
      <c r="E905" s="666">
        <v>10302.35</v>
      </c>
      <c r="F905" s="394"/>
    </row>
    <row r="906" spans="1:6">
      <c r="A906" s="1181">
        <v>705294</v>
      </c>
      <c r="B906" s="501" t="s">
        <v>9305</v>
      </c>
      <c r="C906" s="502" t="s">
        <v>35488</v>
      </c>
      <c r="D906" s="501" t="s">
        <v>5</v>
      </c>
      <c r="E906" s="666">
        <v>9301.27</v>
      </c>
      <c r="F906" s="394"/>
    </row>
    <row r="907" spans="1:6">
      <c r="A907" s="1181">
        <v>705297</v>
      </c>
      <c r="B907" s="501" t="s">
        <v>9305</v>
      </c>
      <c r="C907" s="502" t="s">
        <v>35489</v>
      </c>
      <c r="D907" s="501" t="s">
        <v>5</v>
      </c>
      <c r="E907" s="666">
        <v>11128.37</v>
      </c>
      <c r="F907" s="394"/>
    </row>
    <row r="908" spans="1:6">
      <c r="A908" s="1181">
        <v>705296</v>
      </c>
      <c r="B908" s="501" t="s">
        <v>9305</v>
      </c>
      <c r="C908" s="502" t="s">
        <v>35490</v>
      </c>
      <c r="D908" s="501" t="s">
        <v>5</v>
      </c>
      <c r="E908" s="666">
        <v>10127.290000000001</v>
      </c>
      <c r="F908" s="394"/>
    </row>
    <row r="909" spans="1:6">
      <c r="A909" s="1181">
        <v>705289</v>
      </c>
      <c r="B909" s="501" t="s">
        <v>9305</v>
      </c>
      <c r="C909" s="502" t="s">
        <v>35491</v>
      </c>
      <c r="D909" s="501" t="s">
        <v>5</v>
      </c>
      <c r="E909" s="666">
        <v>7572.32</v>
      </c>
      <c r="F909" s="394"/>
    </row>
    <row r="910" spans="1:6">
      <c r="A910" s="1181">
        <v>705288</v>
      </c>
      <c r="B910" s="501" t="s">
        <v>9305</v>
      </c>
      <c r="C910" s="502" t="s">
        <v>35492</v>
      </c>
      <c r="D910" s="501" t="s">
        <v>5</v>
      </c>
      <c r="E910" s="666">
        <v>6751.06</v>
      </c>
      <c r="F910" s="394"/>
    </row>
    <row r="911" spans="1:6">
      <c r="A911" s="1181">
        <v>705291</v>
      </c>
      <c r="B911" s="501" t="s">
        <v>9305</v>
      </c>
      <c r="C911" s="502" t="s">
        <v>35493</v>
      </c>
      <c r="D911" s="501" t="s">
        <v>5</v>
      </c>
      <c r="E911" s="666">
        <v>8629.31</v>
      </c>
      <c r="F911" s="394"/>
    </row>
    <row r="912" spans="1:6">
      <c r="A912" s="1181">
        <v>705290</v>
      </c>
      <c r="B912" s="501" t="s">
        <v>9305</v>
      </c>
      <c r="C912" s="502" t="s">
        <v>35494</v>
      </c>
      <c r="D912" s="501" t="s">
        <v>5</v>
      </c>
      <c r="E912" s="666">
        <v>7808.05</v>
      </c>
      <c r="F912" s="394"/>
    </row>
    <row r="913" spans="1:6">
      <c r="A913" s="1181">
        <v>705293</v>
      </c>
      <c r="B913" s="501" t="s">
        <v>9305</v>
      </c>
      <c r="C913" s="502" t="s">
        <v>35495</v>
      </c>
      <c r="D913" s="501" t="s">
        <v>5</v>
      </c>
      <c r="E913" s="666">
        <v>9330.93</v>
      </c>
      <c r="F913" s="394"/>
    </row>
    <row r="914" spans="1:6">
      <c r="A914" s="1181">
        <v>705292</v>
      </c>
      <c r="B914" s="501" t="s">
        <v>9305</v>
      </c>
      <c r="C914" s="502" t="s">
        <v>35496</v>
      </c>
      <c r="D914" s="501" t="s">
        <v>5</v>
      </c>
      <c r="E914" s="666">
        <v>8329.85</v>
      </c>
      <c r="F914" s="394"/>
    </row>
    <row r="915" spans="1:6">
      <c r="A915" s="1181">
        <v>705299</v>
      </c>
      <c r="B915" s="501" t="s">
        <v>9305</v>
      </c>
      <c r="C915" s="502" t="s">
        <v>35497</v>
      </c>
      <c r="D915" s="501" t="s">
        <v>5</v>
      </c>
      <c r="E915" s="666">
        <v>9410.83</v>
      </c>
      <c r="F915" s="394"/>
    </row>
    <row r="916" spans="1:6">
      <c r="A916" s="1181">
        <v>705298</v>
      </c>
      <c r="B916" s="501" t="s">
        <v>9305</v>
      </c>
      <c r="C916" s="502" t="s">
        <v>35498</v>
      </c>
      <c r="D916" s="501" t="s">
        <v>5</v>
      </c>
      <c r="E916" s="666">
        <v>8443.0300000000007</v>
      </c>
      <c r="F916" s="394"/>
    </row>
    <row r="917" spans="1:6">
      <c r="A917" s="1181">
        <v>705301</v>
      </c>
      <c r="B917" s="501" t="s">
        <v>9305</v>
      </c>
      <c r="C917" s="502" t="s">
        <v>35499</v>
      </c>
      <c r="D917" s="501" t="s">
        <v>5</v>
      </c>
      <c r="E917" s="666">
        <v>8810.0300000000007</v>
      </c>
      <c r="F917" s="394"/>
    </row>
    <row r="918" spans="1:6">
      <c r="A918" s="1181">
        <v>705300</v>
      </c>
      <c r="B918" s="501" t="s">
        <v>9305</v>
      </c>
      <c r="C918" s="502" t="s">
        <v>35500</v>
      </c>
      <c r="D918" s="501" t="s">
        <v>5</v>
      </c>
      <c r="E918" s="666">
        <v>7842.23</v>
      </c>
      <c r="F918" s="394"/>
    </row>
    <row r="919" spans="1:6">
      <c r="A919" s="1181">
        <v>705309</v>
      </c>
      <c r="B919" s="501" t="s">
        <v>9305</v>
      </c>
      <c r="C919" s="502" t="s">
        <v>35501</v>
      </c>
      <c r="D919" s="501" t="s">
        <v>5</v>
      </c>
      <c r="E919" s="666">
        <v>14317.04</v>
      </c>
      <c r="F919" s="394"/>
    </row>
    <row r="920" spans="1:6">
      <c r="A920" s="1181">
        <v>705308</v>
      </c>
      <c r="B920" s="501" t="s">
        <v>9305</v>
      </c>
      <c r="C920" s="502" t="s">
        <v>35502</v>
      </c>
      <c r="D920" s="501" t="s">
        <v>5</v>
      </c>
      <c r="E920" s="666">
        <v>12869</v>
      </c>
      <c r="F920" s="394"/>
    </row>
    <row r="921" spans="1:6">
      <c r="A921" s="1181">
        <v>705311</v>
      </c>
      <c r="B921" s="501" t="s">
        <v>9305</v>
      </c>
      <c r="C921" s="502" t="s">
        <v>35503</v>
      </c>
      <c r="D921" s="501" t="s">
        <v>5</v>
      </c>
      <c r="E921" s="666">
        <v>14222.65</v>
      </c>
      <c r="F921" s="394"/>
    </row>
    <row r="922" spans="1:6">
      <c r="A922" s="1181">
        <v>705310</v>
      </c>
      <c r="B922" s="501" t="s">
        <v>9305</v>
      </c>
      <c r="C922" s="502" t="s">
        <v>35504</v>
      </c>
      <c r="D922" s="501" t="s">
        <v>5</v>
      </c>
      <c r="E922" s="666">
        <v>12774.6</v>
      </c>
      <c r="F922" s="394"/>
    </row>
    <row r="923" spans="1:6">
      <c r="A923" s="1181">
        <v>705303</v>
      </c>
      <c r="B923" s="501" t="s">
        <v>9305</v>
      </c>
      <c r="C923" s="502" t="s">
        <v>35505</v>
      </c>
      <c r="D923" s="501" t="s">
        <v>5</v>
      </c>
      <c r="E923" s="666">
        <v>9503.9599999999991</v>
      </c>
      <c r="F923" s="394"/>
    </row>
    <row r="924" spans="1:6">
      <c r="A924" s="1181">
        <v>705302</v>
      </c>
      <c r="B924" s="501" t="s">
        <v>9305</v>
      </c>
      <c r="C924" s="502" t="s">
        <v>35506</v>
      </c>
      <c r="D924" s="501" t="s">
        <v>5</v>
      </c>
      <c r="E924" s="666">
        <v>8324.89</v>
      </c>
      <c r="F924" s="394"/>
    </row>
    <row r="925" spans="1:6">
      <c r="A925" s="1181">
        <v>705305</v>
      </c>
      <c r="B925" s="501" t="s">
        <v>9305</v>
      </c>
      <c r="C925" s="502" t="s">
        <v>35507</v>
      </c>
      <c r="D925" s="501" t="s">
        <v>5</v>
      </c>
      <c r="E925" s="666">
        <v>11587.38</v>
      </c>
      <c r="F925" s="394"/>
    </row>
    <row r="926" spans="1:6">
      <c r="A926" s="1181">
        <v>705304</v>
      </c>
      <c r="B926" s="501" t="s">
        <v>9305</v>
      </c>
      <c r="C926" s="502" t="s">
        <v>35508</v>
      </c>
      <c r="D926" s="501" t="s">
        <v>5</v>
      </c>
      <c r="E926" s="666">
        <v>10408.31</v>
      </c>
      <c r="F926" s="394"/>
    </row>
    <row r="927" spans="1:6">
      <c r="A927" s="1181">
        <v>705307</v>
      </c>
      <c r="B927" s="501" t="s">
        <v>9305</v>
      </c>
      <c r="C927" s="502" t="s">
        <v>35509</v>
      </c>
      <c r="D927" s="501" t="s">
        <v>5</v>
      </c>
      <c r="E927" s="666">
        <v>12816.32</v>
      </c>
      <c r="F927" s="394"/>
    </row>
    <row r="928" spans="1:6">
      <c r="A928" s="1181">
        <v>705306</v>
      </c>
      <c r="B928" s="501" t="s">
        <v>9305</v>
      </c>
      <c r="C928" s="502" t="s">
        <v>35510</v>
      </c>
      <c r="D928" s="501" t="s">
        <v>5</v>
      </c>
      <c r="E928" s="666">
        <v>11368.28</v>
      </c>
      <c r="F928" s="394"/>
    </row>
    <row r="929" spans="1:6">
      <c r="A929" s="1181">
        <v>705169</v>
      </c>
      <c r="B929" s="501" t="s">
        <v>9305</v>
      </c>
      <c r="C929" s="502" t="s">
        <v>35511</v>
      </c>
      <c r="D929" s="501" t="s">
        <v>5</v>
      </c>
      <c r="E929" s="666">
        <v>2376.4499999999998</v>
      </c>
      <c r="F929" s="394"/>
    </row>
    <row r="930" spans="1:6">
      <c r="A930" s="1181">
        <v>705168</v>
      </c>
      <c r="B930" s="501" t="s">
        <v>9305</v>
      </c>
      <c r="C930" s="502" t="s">
        <v>35512</v>
      </c>
      <c r="D930" s="501" t="s">
        <v>5</v>
      </c>
      <c r="E930" s="666">
        <v>2152.7600000000002</v>
      </c>
      <c r="F930" s="394"/>
    </row>
    <row r="931" spans="1:6">
      <c r="A931" s="1181">
        <v>705171</v>
      </c>
      <c r="B931" s="501" t="s">
        <v>9305</v>
      </c>
      <c r="C931" s="502" t="s">
        <v>35513</v>
      </c>
      <c r="D931" s="501" t="s">
        <v>5</v>
      </c>
      <c r="E931" s="666">
        <v>2099.5500000000002</v>
      </c>
      <c r="F931" s="394"/>
    </row>
    <row r="932" spans="1:6">
      <c r="A932" s="1181">
        <v>705170</v>
      </c>
      <c r="B932" s="501" t="s">
        <v>9305</v>
      </c>
      <c r="C932" s="502" t="s">
        <v>35514</v>
      </c>
      <c r="D932" s="501" t="s">
        <v>5</v>
      </c>
      <c r="E932" s="666">
        <v>1875.87</v>
      </c>
      <c r="F932" s="394"/>
    </row>
    <row r="933" spans="1:6">
      <c r="A933" s="1181">
        <v>705179</v>
      </c>
      <c r="B933" s="501" t="s">
        <v>9305</v>
      </c>
      <c r="C933" s="502" t="s">
        <v>35515</v>
      </c>
      <c r="D933" s="501" t="s">
        <v>5</v>
      </c>
      <c r="E933" s="666">
        <v>3001.34</v>
      </c>
      <c r="F933" s="394"/>
    </row>
    <row r="934" spans="1:6">
      <c r="A934" s="1181">
        <v>705178</v>
      </c>
      <c r="B934" s="501" t="s">
        <v>9305</v>
      </c>
      <c r="C934" s="502" t="s">
        <v>35516</v>
      </c>
      <c r="D934" s="501" t="s">
        <v>5</v>
      </c>
      <c r="E934" s="666">
        <v>2706.09</v>
      </c>
      <c r="F934" s="394"/>
    </row>
    <row r="935" spans="1:6">
      <c r="A935" s="1181">
        <v>705181</v>
      </c>
      <c r="B935" s="501" t="s">
        <v>9305</v>
      </c>
      <c r="C935" s="502" t="s">
        <v>35517</v>
      </c>
      <c r="D935" s="501" t="s">
        <v>5</v>
      </c>
      <c r="E935" s="666">
        <v>3137.25</v>
      </c>
      <c r="F935" s="394"/>
    </row>
    <row r="936" spans="1:6">
      <c r="A936" s="1181">
        <v>705180</v>
      </c>
      <c r="B936" s="501" t="s">
        <v>9305</v>
      </c>
      <c r="C936" s="502" t="s">
        <v>35518</v>
      </c>
      <c r="D936" s="501" t="s">
        <v>5</v>
      </c>
      <c r="E936" s="666">
        <v>2842</v>
      </c>
      <c r="F936" s="394"/>
    </row>
    <row r="937" spans="1:6">
      <c r="A937" s="1181">
        <v>705173</v>
      </c>
      <c r="B937" s="501" t="s">
        <v>9305</v>
      </c>
      <c r="C937" s="502" t="s">
        <v>35519</v>
      </c>
      <c r="D937" s="501" t="s">
        <v>5</v>
      </c>
      <c r="E937" s="666">
        <v>2292.66</v>
      </c>
      <c r="F937" s="394"/>
    </row>
    <row r="938" spans="1:6">
      <c r="A938" s="1181">
        <v>705172</v>
      </c>
      <c r="B938" s="501" t="s">
        <v>9305</v>
      </c>
      <c r="C938" s="502" t="s">
        <v>35520</v>
      </c>
      <c r="D938" s="501" t="s">
        <v>5</v>
      </c>
      <c r="E938" s="666">
        <v>2068.98</v>
      </c>
      <c r="F938" s="394"/>
    </row>
    <row r="939" spans="1:6">
      <c r="A939" s="1181">
        <v>705175</v>
      </c>
      <c r="B939" s="501" t="s">
        <v>9305</v>
      </c>
      <c r="C939" s="502" t="s">
        <v>35521</v>
      </c>
      <c r="D939" s="501" t="s">
        <v>5</v>
      </c>
      <c r="E939" s="666">
        <v>2558.6799999999998</v>
      </c>
      <c r="F939" s="394"/>
    </row>
    <row r="940" spans="1:6">
      <c r="A940" s="1181">
        <v>705174</v>
      </c>
      <c r="B940" s="501" t="s">
        <v>9305</v>
      </c>
      <c r="C940" s="502" t="s">
        <v>35522</v>
      </c>
      <c r="D940" s="501" t="s">
        <v>5</v>
      </c>
      <c r="E940" s="666">
        <v>2335</v>
      </c>
      <c r="F940" s="394"/>
    </row>
    <row r="941" spans="1:6">
      <c r="A941" s="1181">
        <v>705177</v>
      </c>
      <c r="B941" s="501" t="s">
        <v>9305</v>
      </c>
      <c r="C941" s="502" t="s">
        <v>35523</v>
      </c>
      <c r="D941" s="501" t="s">
        <v>5</v>
      </c>
      <c r="E941" s="666">
        <v>2888.65</v>
      </c>
      <c r="F941" s="394"/>
    </row>
    <row r="942" spans="1:6">
      <c r="A942" s="1181">
        <v>705176</v>
      </c>
      <c r="B942" s="501" t="s">
        <v>9305</v>
      </c>
      <c r="C942" s="502" t="s">
        <v>35524</v>
      </c>
      <c r="D942" s="501" t="s">
        <v>5</v>
      </c>
      <c r="E942" s="666">
        <v>2593.41</v>
      </c>
      <c r="F942" s="394"/>
    </row>
    <row r="943" spans="1:6">
      <c r="A943" s="1181">
        <v>705183</v>
      </c>
      <c r="B943" s="501" t="s">
        <v>9305</v>
      </c>
      <c r="C943" s="502" t="s">
        <v>35525</v>
      </c>
      <c r="D943" s="501" t="s">
        <v>5</v>
      </c>
      <c r="E943" s="666">
        <v>3315.83</v>
      </c>
      <c r="F943" s="394"/>
    </row>
    <row r="944" spans="1:6">
      <c r="A944" s="1181">
        <v>705182</v>
      </c>
      <c r="B944" s="501" t="s">
        <v>9305</v>
      </c>
      <c r="C944" s="502" t="s">
        <v>35526</v>
      </c>
      <c r="D944" s="501" t="s">
        <v>5</v>
      </c>
      <c r="E944" s="666">
        <v>3028.35</v>
      </c>
      <c r="F944" s="394"/>
    </row>
    <row r="945" spans="1:6">
      <c r="A945" s="1181">
        <v>705185</v>
      </c>
      <c r="B945" s="501" t="s">
        <v>9305</v>
      </c>
      <c r="C945" s="502" t="s">
        <v>35527</v>
      </c>
      <c r="D945" s="501" t="s">
        <v>5</v>
      </c>
      <c r="E945" s="666">
        <v>2994.88</v>
      </c>
      <c r="F945" s="394"/>
    </row>
    <row r="946" spans="1:6">
      <c r="A946" s="1181">
        <v>705184</v>
      </c>
      <c r="B946" s="501" t="s">
        <v>9305</v>
      </c>
      <c r="C946" s="502" t="s">
        <v>35528</v>
      </c>
      <c r="D946" s="501" t="s">
        <v>5</v>
      </c>
      <c r="E946" s="666">
        <v>2707.41</v>
      </c>
      <c r="F946" s="394"/>
    </row>
    <row r="947" spans="1:6">
      <c r="A947" s="1181">
        <v>705193</v>
      </c>
      <c r="B947" s="501" t="s">
        <v>9305</v>
      </c>
      <c r="C947" s="502" t="s">
        <v>35529</v>
      </c>
      <c r="D947" s="501" t="s">
        <v>5</v>
      </c>
      <c r="E947" s="666">
        <v>4579.8900000000003</v>
      </c>
      <c r="F947" s="394"/>
    </row>
    <row r="948" spans="1:6">
      <c r="A948" s="1181">
        <v>705192</v>
      </c>
      <c r="B948" s="501" t="s">
        <v>9305</v>
      </c>
      <c r="C948" s="502" t="s">
        <v>35530</v>
      </c>
      <c r="D948" s="501" t="s">
        <v>5</v>
      </c>
      <c r="E948" s="666">
        <v>4116.08</v>
      </c>
      <c r="F948" s="394"/>
    </row>
    <row r="949" spans="1:6">
      <c r="A949" s="1181">
        <v>705195</v>
      </c>
      <c r="B949" s="501" t="s">
        <v>9305</v>
      </c>
      <c r="C949" s="502" t="s">
        <v>35531</v>
      </c>
      <c r="D949" s="501" t="s">
        <v>5</v>
      </c>
      <c r="E949" s="666">
        <v>4905.67</v>
      </c>
      <c r="F949" s="394"/>
    </row>
    <row r="950" spans="1:6">
      <c r="A950" s="1181">
        <v>705194</v>
      </c>
      <c r="B950" s="501" t="s">
        <v>9305</v>
      </c>
      <c r="C950" s="502" t="s">
        <v>35532</v>
      </c>
      <c r="D950" s="501" t="s">
        <v>5</v>
      </c>
      <c r="E950" s="666">
        <v>4441.87</v>
      </c>
      <c r="F950" s="394"/>
    </row>
    <row r="951" spans="1:6">
      <c r="A951" s="1181">
        <v>705187</v>
      </c>
      <c r="B951" s="501" t="s">
        <v>9305</v>
      </c>
      <c r="C951" s="502" t="s">
        <v>35533</v>
      </c>
      <c r="D951" s="501" t="s">
        <v>5</v>
      </c>
      <c r="E951" s="666">
        <v>3410.8</v>
      </c>
      <c r="F951" s="394"/>
    </row>
    <row r="952" spans="1:6">
      <c r="A952" s="1181">
        <v>705186</v>
      </c>
      <c r="B952" s="501" t="s">
        <v>9305</v>
      </c>
      <c r="C952" s="502" t="s">
        <v>35534</v>
      </c>
      <c r="D952" s="501" t="s">
        <v>5</v>
      </c>
      <c r="E952" s="666">
        <v>3034.29</v>
      </c>
      <c r="F952" s="394"/>
    </row>
    <row r="953" spans="1:6">
      <c r="A953" s="1181">
        <v>705189</v>
      </c>
      <c r="B953" s="501" t="s">
        <v>9305</v>
      </c>
      <c r="C953" s="502" t="s">
        <v>35535</v>
      </c>
      <c r="D953" s="501" t="s">
        <v>5</v>
      </c>
      <c r="E953" s="666">
        <v>3834.09</v>
      </c>
      <c r="F953" s="394"/>
    </row>
    <row r="954" spans="1:6">
      <c r="A954" s="1181">
        <v>705188</v>
      </c>
      <c r="B954" s="501" t="s">
        <v>9305</v>
      </c>
      <c r="C954" s="502" t="s">
        <v>35536</v>
      </c>
      <c r="D954" s="501" t="s">
        <v>5</v>
      </c>
      <c r="E954" s="666">
        <v>3457.57</v>
      </c>
      <c r="F954" s="394"/>
    </row>
    <row r="955" spans="1:6">
      <c r="A955" s="1181">
        <v>705191</v>
      </c>
      <c r="B955" s="501" t="s">
        <v>9305</v>
      </c>
      <c r="C955" s="502" t="s">
        <v>35537</v>
      </c>
      <c r="D955" s="501" t="s">
        <v>5</v>
      </c>
      <c r="E955" s="666">
        <v>4210.53</v>
      </c>
      <c r="F955" s="394"/>
    </row>
    <row r="956" spans="1:6">
      <c r="A956" s="1181">
        <v>705190</v>
      </c>
      <c r="B956" s="501" t="s">
        <v>9305</v>
      </c>
      <c r="C956" s="502" t="s">
        <v>35538</v>
      </c>
      <c r="D956" s="501" t="s">
        <v>5</v>
      </c>
      <c r="E956" s="666">
        <v>3746.73</v>
      </c>
      <c r="F956" s="394"/>
    </row>
    <row r="957" spans="1:6">
      <c r="A957" s="1181">
        <v>705197</v>
      </c>
      <c r="B957" s="501" t="s">
        <v>9305</v>
      </c>
      <c r="C957" s="502" t="s">
        <v>35539</v>
      </c>
      <c r="D957" s="501" t="s">
        <v>5</v>
      </c>
      <c r="E957" s="666">
        <v>4529.12</v>
      </c>
      <c r="F957" s="394"/>
    </row>
    <row r="958" spans="1:6">
      <c r="A958" s="1181">
        <v>705196</v>
      </c>
      <c r="B958" s="501" t="s">
        <v>9305</v>
      </c>
      <c r="C958" s="502" t="s">
        <v>35540</v>
      </c>
      <c r="D958" s="501" t="s">
        <v>5</v>
      </c>
      <c r="E958" s="666">
        <v>4069.86</v>
      </c>
      <c r="F958" s="394"/>
    </row>
    <row r="959" spans="1:6">
      <c r="A959" s="1181">
        <v>705199</v>
      </c>
      <c r="B959" s="501" t="s">
        <v>9305</v>
      </c>
      <c r="C959" s="502" t="s">
        <v>35541</v>
      </c>
      <c r="D959" s="501" t="s">
        <v>5</v>
      </c>
      <c r="E959" s="666">
        <v>4286.33</v>
      </c>
      <c r="F959" s="394"/>
    </row>
    <row r="960" spans="1:6">
      <c r="A960" s="1181">
        <v>705198</v>
      </c>
      <c r="B960" s="501" t="s">
        <v>9305</v>
      </c>
      <c r="C960" s="502" t="s">
        <v>35542</v>
      </c>
      <c r="D960" s="501" t="s">
        <v>5</v>
      </c>
      <c r="E960" s="666">
        <v>3827.07</v>
      </c>
      <c r="F960" s="394"/>
    </row>
    <row r="961" spans="1:6">
      <c r="A961" s="1181">
        <v>705207</v>
      </c>
      <c r="B961" s="501" t="s">
        <v>9305</v>
      </c>
      <c r="C961" s="502" t="s">
        <v>35543</v>
      </c>
      <c r="D961" s="501" t="s">
        <v>5</v>
      </c>
      <c r="E961" s="666">
        <v>6486.28</v>
      </c>
      <c r="F961" s="394"/>
    </row>
    <row r="962" spans="1:6">
      <c r="A962" s="1181">
        <v>705206</v>
      </c>
      <c r="B962" s="501" t="s">
        <v>9305</v>
      </c>
      <c r="C962" s="502" t="s">
        <v>35544</v>
      </c>
      <c r="D962" s="501" t="s">
        <v>5</v>
      </c>
      <c r="E962" s="666">
        <v>5801.78</v>
      </c>
      <c r="F962" s="394"/>
    </row>
    <row r="963" spans="1:6">
      <c r="A963" s="1181">
        <v>705209</v>
      </c>
      <c r="B963" s="501" t="s">
        <v>9305</v>
      </c>
      <c r="C963" s="502" t="s">
        <v>35545</v>
      </c>
      <c r="D963" s="501" t="s">
        <v>5</v>
      </c>
      <c r="E963" s="666">
        <v>7370.81</v>
      </c>
      <c r="F963" s="394"/>
    </row>
    <row r="964" spans="1:6">
      <c r="A964" s="1181">
        <v>705208</v>
      </c>
      <c r="B964" s="501" t="s">
        <v>9305</v>
      </c>
      <c r="C964" s="502" t="s">
        <v>35546</v>
      </c>
      <c r="D964" s="501" t="s">
        <v>5</v>
      </c>
      <c r="E964" s="666">
        <v>6572.81</v>
      </c>
      <c r="F964" s="394"/>
    </row>
    <row r="965" spans="1:6">
      <c r="A965" s="1181">
        <v>705201</v>
      </c>
      <c r="B965" s="501" t="s">
        <v>9305</v>
      </c>
      <c r="C965" s="502" t="s">
        <v>35547</v>
      </c>
      <c r="D965" s="501" t="s">
        <v>5</v>
      </c>
      <c r="E965" s="666">
        <v>4924.46</v>
      </c>
      <c r="F965" s="394"/>
    </row>
    <row r="966" spans="1:6">
      <c r="A966" s="1181">
        <v>705200</v>
      </c>
      <c r="B966" s="501" t="s">
        <v>9305</v>
      </c>
      <c r="C966" s="502" t="s">
        <v>35548</v>
      </c>
      <c r="D966" s="501" t="s">
        <v>5</v>
      </c>
      <c r="E966" s="666">
        <v>4465.2</v>
      </c>
      <c r="F966" s="394"/>
    </row>
    <row r="967" spans="1:6">
      <c r="A967" s="1181">
        <v>705203</v>
      </c>
      <c r="B967" s="501" t="s">
        <v>9305</v>
      </c>
      <c r="C967" s="502" t="s">
        <v>35549</v>
      </c>
      <c r="D967" s="501" t="s">
        <v>5</v>
      </c>
      <c r="E967" s="666">
        <v>5423.7</v>
      </c>
      <c r="F967" s="394"/>
    </row>
    <row r="968" spans="1:6">
      <c r="A968" s="1181">
        <v>705202</v>
      </c>
      <c r="B968" s="501" t="s">
        <v>9305</v>
      </c>
      <c r="C968" s="502" t="s">
        <v>35550</v>
      </c>
      <c r="D968" s="501" t="s">
        <v>5</v>
      </c>
      <c r="E968" s="666">
        <v>4859.68</v>
      </c>
      <c r="F968" s="394"/>
    </row>
    <row r="969" spans="1:6">
      <c r="A969" s="1181">
        <v>705205</v>
      </c>
      <c r="B969" s="501" t="s">
        <v>9305</v>
      </c>
      <c r="C969" s="502" t="s">
        <v>35551</v>
      </c>
      <c r="D969" s="501" t="s">
        <v>5</v>
      </c>
      <c r="E969" s="666">
        <v>5935.11</v>
      </c>
      <c r="F969" s="394"/>
    </row>
    <row r="970" spans="1:6">
      <c r="A970" s="1181">
        <v>705204</v>
      </c>
      <c r="B970" s="501" t="s">
        <v>9305</v>
      </c>
      <c r="C970" s="502" t="s">
        <v>35552</v>
      </c>
      <c r="D970" s="501" t="s">
        <v>5</v>
      </c>
      <c r="E970" s="666">
        <v>5371.1</v>
      </c>
      <c r="F970" s="394"/>
    </row>
    <row r="971" spans="1:6">
      <c r="A971" s="1181">
        <v>705211</v>
      </c>
      <c r="B971" s="501" t="s">
        <v>9305</v>
      </c>
      <c r="C971" s="502" t="s">
        <v>35553</v>
      </c>
      <c r="D971" s="501" t="s">
        <v>5</v>
      </c>
      <c r="E971" s="666">
        <v>5789.09</v>
      </c>
      <c r="F971" s="394"/>
    </row>
    <row r="972" spans="1:6">
      <c r="A972" s="1181">
        <v>705210</v>
      </c>
      <c r="B972" s="501" t="s">
        <v>9305</v>
      </c>
      <c r="C972" s="502" t="s">
        <v>35554</v>
      </c>
      <c r="D972" s="501" t="s">
        <v>5</v>
      </c>
      <c r="E972" s="666">
        <v>5126.33</v>
      </c>
      <c r="F972" s="394"/>
    </row>
    <row r="973" spans="1:6">
      <c r="A973" s="1181">
        <v>705213</v>
      </c>
      <c r="B973" s="501" t="s">
        <v>9305</v>
      </c>
      <c r="C973" s="502" t="s">
        <v>35555</v>
      </c>
      <c r="D973" s="501" t="s">
        <v>5</v>
      </c>
      <c r="E973" s="666">
        <v>5716.05</v>
      </c>
      <c r="F973" s="394"/>
    </row>
    <row r="974" spans="1:6">
      <c r="A974" s="1181">
        <v>705212</v>
      </c>
      <c r="B974" s="501" t="s">
        <v>9305</v>
      </c>
      <c r="C974" s="502" t="s">
        <v>35556</v>
      </c>
      <c r="D974" s="501" t="s">
        <v>5</v>
      </c>
      <c r="E974" s="666">
        <v>5053.29</v>
      </c>
      <c r="F974" s="394"/>
    </row>
    <row r="975" spans="1:6">
      <c r="A975" s="1181">
        <v>705221</v>
      </c>
      <c r="B975" s="501" t="s">
        <v>9305</v>
      </c>
      <c r="C975" s="502" t="s">
        <v>35557</v>
      </c>
      <c r="D975" s="501" t="s">
        <v>5</v>
      </c>
      <c r="E975" s="666">
        <v>8929.7999999999993</v>
      </c>
      <c r="F975" s="394"/>
    </row>
    <row r="976" spans="1:6">
      <c r="A976" s="1181">
        <v>705220</v>
      </c>
      <c r="B976" s="501" t="s">
        <v>9305</v>
      </c>
      <c r="C976" s="502" t="s">
        <v>35558</v>
      </c>
      <c r="D976" s="501" t="s">
        <v>5</v>
      </c>
      <c r="E976" s="666">
        <v>7998.13</v>
      </c>
      <c r="F976" s="394"/>
    </row>
    <row r="977" spans="1:6">
      <c r="A977" s="1181">
        <v>705223</v>
      </c>
      <c r="B977" s="501" t="s">
        <v>9305</v>
      </c>
      <c r="C977" s="502" t="s">
        <v>35559</v>
      </c>
      <c r="D977" s="501" t="s">
        <v>5</v>
      </c>
      <c r="E977" s="666">
        <v>9657.56</v>
      </c>
      <c r="F977" s="394"/>
    </row>
    <row r="978" spans="1:6">
      <c r="A978" s="1181">
        <v>705222</v>
      </c>
      <c r="B978" s="501" t="s">
        <v>9305</v>
      </c>
      <c r="C978" s="502" t="s">
        <v>35560</v>
      </c>
      <c r="D978" s="501" t="s">
        <v>5</v>
      </c>
      <c r="E978" s="666">
        <v>8584.44</v>
      </c>
      <c r="F978" s="394"/>
    </row>
    <row r="979" spans="1:6">
      <c r="A979" s="1181">
        <v>705215</v>
      </c>
      <c r="B979" s="501" t="s">
        <v>9305</v>
      </c>
      <c r="C979" s="502" t="s">
        <v>35561</v>
      </c>
      <c r="D979" s="501" t="s">
        <v>5</v>
      </c>
      <c r="E979" s="666">
        <v>6788.91</v>
      </c>
      <c r="F979" s="394"/>
    </row>
    <row r="980" spans="1:6">
      <c r="A980" s="1181">
        <v>705214</v>
      </c>
      <c r="B980" s="501" t="s">
        <v>9305</v>
      </c>
      <c r="C980" s="502" t="s">
        <v>35562</v>
      </c>
      <c r="D980" s="501" t="s">
        <v>5</v>
      </c>
      <c r="E980" s="666">
        <v>5986.45</v>
      </c>
      <c r="F980" s="394"/>
    </row>
    <row r="981" spans="1:6">
      <c r="A981" s="1181">
        <v>705217</v>
      </c>
      <c r="B981" s="501" t="s">
        <v>9305</v>
      </c>
      <c r="C981" s="502" t="s">
        <v>35563</v>
      </c>
      <c r="D981" s="501" t="s">
        <v>5</v>
      </c>
      <c r="E981" s="666">
        <v>7543.94</v>
      </c>
      <c r="F981" s="394"/>
    </row>
    <row r="982" spans="1:6">
      <c r="A982" s="1181">
        <v>705216</v>
      </c>
      <c r="B982" s="501" t="s">
        <v>9305</v>
      </c>
      <c r="C982" s="502" t="s">
        <v>35564</v>
      </c>
      <c r="D982" s="501" t="s">
        <v>5</v>
      </c>
      <c r="E982" s="666">
        <v>6741.48</v>
      </c>
      <c r="F982" s="394"/>
    </row>
    <row r="983" spans="1:6">
      <c r="A983" s="1181">
        <v>705219</v>
      </c>
      <c r="B983" s="501" t="s">
        <v>9305</v>
      </c>
      <c r="C983" s="502" t="s">
        <v>35565</v>
      </c>
      <c r="D983" s="501" t="s">
        <v>5</v>
      </c>
      <c r="E983" s="666">
        <v>8227.33</v>
      </c>
      <c r="F983" s="394"/>
    </row>
    <row r="984" spans="1:6">
      <c r="A984" s="1181">
        <v>705218</v>
      </c>
      <c r="B984" s="501" t="s">
        <v>9305</v>
      </c>
      <c r="C984" s="502" t="s">
        <v>35566</v>
      </c>
      <c r="D984" s="501" t="s">
        <v>5</v>
      </c>
      <c r="E984" s="666">
        <v>7295.65</v>
      </c>
      <c r="F984" s="394"/>
    </row>
    <row r="985" spans="1:6">
      <c r="A985" s="1181">
        <v>705346</v>
      </c>
      <c r="B985" s="501" t="s">
        <v>9305</v>
      </c>
      <c r="C985" s="502" t="s">
        <v>35567</v>
      </c>
      <c r="D985" s="501" t="s">
        <v>5</v>
      </c>
      <c r="E985" s="666">
        <v>5454.94</v>
      </c>
      <c r="F985" s="394"/>
    </row>
    <row r="986" spans="1:6">
      <c r="A986" s="1181">
        <v>705345</v>
      </c>
      <c r="B986" s="501" t="s">
        <v>9305</v>
      </c>
      <c r="C986" s="502" t="s">
        <v>35568</v>
      </c>
      <c r="D986" s="501" t="s">
        <v>5</v>
      </c>
      <c r="E986" s="666">
        <v>4880.91</v>
      </c>
      <c r="F986" s="394"/>
    </row>
    <row r="987" spans="1:6">
      <c r="A987" s="1181">
        <v>705348</v>
      </c>
      <c r="B987" s="501" t="s">
        <v>9305</v>
      </c>
      <c r="C987" s="502" t="s">
        <v>35569</v>
      </c>
      <c r="D987" s="501" t="s">
        <v>5</v>
      </c>
      <c r="E987" s="666">
        <v>4893.67</v>
      </c>
      <c r="F987" s="394"/>
    </row>
    <row r="988" spans="1:6">
      <c r="A988" s="1181">
        <v>705347</v>
      </c>
      <c r="B988" s="501" t="s">
        <v>9305</v>
      </c>
      <c r="C988" s="502" t="s">
        <v>35570</v>
      </c>
      <c r="D988" s="501" t="s">
        <v>5</v>
      </c>
      <c r="E988" s="666">
        <v>4319.6499999999996</v>
      </c>
      <c r="F988" s="394"/>
    </row>
    <row r="989" spans="1:6">
      <c r="A989" s="1181">
        <v>705356</v>
      </c>
      <c r="B989" s="501" t="s">
        <v>9305</v>
      </c>
      <c r="C989" s="502" t="s">
        <v>35571</v>
      </c>
      <c r="D989" s="501" t="s">
        <v>5</v>
      </c>
      <c r="E989" s="666">
        <v>7301.86</v>
      </c>
      <c r="F989" s="394"/>
    </row>
    <row r="990" spans="1:6">
      <c r="A990" s="1181">
        <v>705355</v>
      </c>
      <c r="B990" s="501" t="s">
        <v>9305</v>
      </c>
      <c r="C990" s="502" t="s">
        <v>35572</v>
      </c>
      <c r="D990" s="501" t="s">
        <v>5</v>
      </c>
      <c r="E990" s="666">
        <v>6537.53</v>
      </c>
      <c r="F990" s="394"/>
    </row>
    <row r="991" spans="1:6">
      <c r="A991" s="1181">
        <v>705358</v>
      </c>
      <c r="B991" s="501" t="s">
        <v>9305</v>
      </c>
      <c r="C991" s="502" t="s">
        <v>35573</v>
      </c>
      <c r="D991" s="501" t="s">
        <v>5</v>
      </c>
      <c r="E991" s="666">
        <v>7415.65</v>
      </c>
      <c r="F991" s="394"/>
    </row>
    <row r="992" spans="1:6">
      <c r="A992" s="1181">
        <v>705357</v>
      </c>
      <c r="B992" s="501" t="s">
        <v>9305</v>
      </c>
      <c r="C992" s="502" t="s">
        <v>35574</v>
      </c>
      <c r="D992" s="501" t="s">
        <v>5</v>
      </c>
      <c r="E992" s="666">
        <v>6651.32</v>
      </c>
      <c r="F992" s="394"/>
    </row>
    <row r="993" spans="1:6">
      <c r="A993" s="1181">
        <v>705350</v>
      </c>
      <c r="B993" s="501" t="s">
        <v>9305</v>
      </c>
      <c r="C993" s="502" t="s">
        <v>35575</v>
      </c>
      <c r="D993" s="501" t="s">
        <v>5</v>
      </c>
      <c r="E993" s="666">
        <v>5352.41</v>
      </c>
      <c r="F993" s="394"/>
    </row>
    <row r="994" spans="1:6">
      <c r="A994" s="1181">
        <v>705349</v>
      </c>
      <c r="B994" s="501" t="s">
        <v>9305</v>
      </c>
      <c r="C994" s="502" t="s">
        <v>35576</v>
      </c>
      <c r="D994" s="501" t="s">
        <v>5</v>
      </c>
      <c r="E994" s="666">
        <v>4778.3900000000003</v>
      </c>
      <c r="F994" s="394"/>
    </row>
    <row r="995" spans="1:6">
      <c r="A995" s="1181">
        <v>705352</v>
      </c>
      <c r="B995" s="501" t="s">
        <v>9305</v>
      </c>
      <c r="C995" s="502" t="s">
        <v>35577</v>
      </c>
      <c r="D995" s="501" t="s">
        <v>5</v>
      </c>
      <c r="E995" s="666">
        <v>5744.22</v>
      </c>
      <c r="F995" s="394"/>
    </row>
    <row r="996" spans="1:6">
      <c r="A996" s="1181">
        <v>705351</v>
      </c>
      <c r="B996" s="501" t="s">
        <v>9305</v>
      </c>
      <c r="C996" s="502" t="s">
        <v>35578</v>
      </c>
      <c r="D996" s="501" t="s">
        <v>5</v>
      </c>
      <c r="E996" s="666">
        <v>5170.1899999999996</v>
      </c>
      <c r="F996" s="394"/>
    </row>
    <row r="997" spans="1:6">
      <c r="A997" s="1181">
        <v>705354</v>
      </c>
      <c r="B997" s="501" t="s">
        <v>9305</v>
      </c>
      <c r="C997" s="502" t="s">
        <v>35579</v>
      </c>
      <c r="D997" s="501" t="s">
        <v>5</v>
      </c>
      <c r="E997" s="666">
        <v>6336.5</v>
      </c>
      <c r="F997" s="394"/>
    </row>
    <row r="998" spans="1:6">
      <c r="A998" s="1181">
        <v>705353</v>
      </c>
      <c r="B998" s="501" t="s">
        <v>9305</v>
      </c>
      <c r="C998" s="502" t="s">
        <v>35580</v>
      </c>
      <c r="D998" s="501" t="s">
        <v>5</v>
      </c>
      <c r="E998" s="666">
        <v>5762.47</v>
      </c>
      <c r="F998" s="394"/>
    </row>
    <row r="999" spans="1:6">
      <c r="A999" s="1181">
        <v>705360</v>
      </c>
      <c r="B999" s="501" t="s">
        <v>9305</v>
      </c>
      <c r="C999" s="502" t="s">
        <v>35581</v>
      </c>
      <c r="D999" s="501" t="s">
        <v>5</v>
      </c>
      <c r="E999" s="666">
        <v>7831.43</v>
      </c>
      <c r="F999" s="394"/>
    </row>
    <row r="1000" spans="1:6">
      <c r="A1000" s="1181">
        <v>705359</v>
      </c>
      <c r="B1000" s="501" t="s">
        <v>9305</v>
      </c>
      <c r="C1000" s="502" t="s">
        <v>35582</v>
      </c>
      <c r="D1000" s="501" t="s">
        <v>5</v>
      </c>
      <c r="E1000" s="666">
        <v>7090.74</v>
      </c>
      <c r="F1000" s="394"/>
    </row>
    <row r="1001" spans="1:6">
      <c r="A1001" s="1181">
        <v>705362</v>
      </c>
      <c r="B1001" s="501" t="s">
        <v>9305</v>
      </c>
      <c r="C1001" s="502" t="s">
        <v>35583</v>
      </c>
      <c r="D1001" s="501" t="s">
        <v>5</v>
      </c>
      <c r="E1001" s="666">
        <v>7107.17</v>
      </c>
      <c r="F1001" s="394"/>
    </row>
    <row r="1002" spans="1:6">
      <c r="A1002" s="1181">
        <v>705361</v>
      </c>
      <c r="B1002" s="501" t="s">
        <v>9305</v>
      </c>
      <c r="C1002" s="502" t="s">
        <v>35584</v>
      </c>
      <c r="D1002" s="501" t="s">
        <v>5</v>
      </c>
      <c r="E1002" s="666">
        <v>6366.48</v>
      </c>
      <c r="F1002" s="394"/>
    </row>
    <row r="1003" spans="1:6">
      <c r="A1003" s="1181">
        <v>705370</v>
      </c>
      <c r="B1003" s="501" t="s">
        <v>9305</v>
      </c>
      <c r="C1003" s="502" t="s">
        <v>35585</v>
      </c>
      <c r="D1003" s="501" t="s">
        <v>5</v>
      </c>
      <c r="E1003" s="666">
        <v>10717.9</v>
      </c>
      <c r="F1003" s="394"/>
    </row>
    <row r="1004" spans="1:6">
      <c r="A1004" s="1181">
        <v>705369</v>
      </c>
      <c r="B1004" s="501" t="s">
        <v>9305</v>
      </c>
      <c r="C1004" s="502" t="s">
        <v>35586</v>
      </c>
      <c r="D1004" s="501" t="s">
        <v>5</v>
      </c>
      <c r="E1004" s="666">
        <v>9533.7199999999993</v>
      </c>
      <c r="F1004" s="394"/>
    </row>
    <row r="1005" spans="1:6">
      <c r="A1005" s="1181">
        <v>705372</v>
      </c>
      <c r="B1005" s="501" t="s">
        <v>9305</v>
      </c>
      <c r="C1005" s="502" t="s">
        <v>35587</v>
      </c>
      <c r="D1005" s="501" t="s">
        <v>5</v>
      </c>
      <c r="E1005" s="666">
        <v>11427.15</v>
      </c>
      <c r="F1005" s="394"/>
    </row>
    <row r="1006" spans="1:6">
      <c r="A1006" s="1181">
        <v>705371</v>
      </c>
      <c r="B1006" s="501" t="s">
        <v>9305</v>
      </c>
      <c r="C1006" s="502" t="s">
        <v>35588</v>
      </c>
      <c r="D1006" s="501" t="s">
        <v>5</v>
      </c>
      <c r="E1006" s="666">
        <v>10242.959999999999</v>
      </c>
      <c r="F1006" s="394"/>
    </row>
    <row r="1007" spans="1:6">
      <c r="A1007" s="1181">
        <v>705364</v>
      </c>
      <c r="B1007" s="501" t="s">
        <v>9305</v>
      </c>
      <c r="C1007" s="502" t="s">
        <v>35589</v>
      </c>
      <c r="D1007" s="501" t="s">
        <v>5</v>
      </c>
      <c r="E1007" s="666">
        <v>8075.91</v>
      </c>
      <c r="F1007" s="394"/>
    </row>
    <row r="1008" spans="1:6">
      <c r="A1008" s="1181">
        <v>705363</v>
      </c>
      <c r="B1008" s="501" t="s">
        <v>9305</v>
      </c>
      <c r="C1008" s="502" t="s">
        <v>35590</v>
      </c>
      <c r="D1008" s="501" t="s">
        <v>5</v>
      </c>
      <c r="E1008" s="666">
        <v>7335.22</v>
      </c>
      <c r="F1008" s="394"/>
    </row>
    <row r="1009" spans="1:6">
      <c r="A1009" s="1181">
        <v>705366</v>
      </c>
      <c r="B1009" s="501" t="s">
        <v>9305</v>
      </c>
      <c r="C1009" s="502" t="s">
        <v>35591</v>
      </c>
      <c r="D1009" s="501" t="s">
        <v>5</v>
      </c>
      <c r="E1009" s="666">
        <v>8849.24</v>
      </c>
      <c r="F1009" s="394"/>
    </row>
    <row r="1010" spans="1:6">
      <c r="A1010" s="1181">
        <v>705365</v>
      </c>
      <c r="B1010" s="501" t="s">
        <v>9305</v>
      </c>
      <c r="C1010" s="502" t="s">
        <v>35592</v>
      </c>
      <c r="D1010" s="501" t="s">
        <v>5</v>
      </c>
      <c r="E1010" s="666">
        <v>7874.57</v>
      </c>
      <c r="F1010" s="394"/>
    </row>
    <row r="1011" spans="1:6">
      <c r="A1011" s="1181">
        <v>705368</v>
      </c>
      <c r="B1011" s="501" t="s">
        <v>9305</v>
      </c>
      <c r="C1011" s="502" t="s">
        <v>35593</v>
      </c>
      <c r="D1011" s="501" t="s">
        <v>5</v>
      </c>
      <c r="E1011" s="666">
        <v>9944.91</v>
      </c>
      <c r="F1011" s="394"/>
    </row>
    <row r="1012" spans="1:6">
      <c r="A1012" s="1181">
        <v>705367</v>
      </c>
      <c r="B1012" s="501" t="s">
        <v>9305</v>
      </c>
      <c r="C1012" s="502" t="s">
        <v>35594</v>
      </c>
      <c r="D1012" s="501" t="s">
        <v>5</v>
      </c>
      <c r="E1012" s="666">
        <v>8970.24</v>
      </c>
      <c r="F1012" s="394"/>
    </row>
    <row r="1013" spans="1:6">
      <c r="A1013" s="1181">
        <v>705374</v>
      </c>
      <c r="B1013" s="501" t="s">
        <v>9305</v>
      </c>
      <c r="C1013" s="502" t="s">
        <v>35595</v>
      </c>
      <c r="D1013" s="501" t="s">
        <v>5</v>
      </c>
      <c r="E1013" s="666">
        <v>10337.82</v>
      </c>
      <c r="F1013" s="394"/>
    </row>
    <row r="1014" spans="1:6">
      <c r="A1014" s="1181">
        <v>705373</v>
      </c>
      <c r="B1014" s="501" t="s">
        <v>9305</v>
      </c>
      <c r="C1014" s="502" t="s">
        <v>35596</v>
      </c>
      <c r="D1014" s="501" t="s">
        <v>5</v>
      </c>
      <c r="E1014" s="666">
        <v>9397.5400000000009</v>
      </c>
      <c r="F1014" s="394"/>
    </row>
    <row r="1015" spans="1:6">
      <c r="A1015" s="1181">
        <v>705376</v>
      </c>
      <c r="B1015" s="501" t="s">
        <v>9305</v>
      </c>
      <c r="C1015" s="502" t="s">
        <v>35597</v>
      </c>
      <c r="D1015" s="501" t="s">
        <v>5</v>
      </c>
      <c r="E1015" s="666">
        <v>9237.73</v>
      </c>
      <c r="F1015" s="394"/>
    </row>
    <row r="1016" spans="1:6">
      <c r="A1016" s="1181">
        <v>705375</v>
      </c>
      <c r="B1016" s="501" t="s">
        <v>9305</v>
      </c>
      <c r="C1016" s="502" t="s">
        <v>35598</v>
      </c>
      <c r="D1016" s="501" t="s">
        <v>5</v>
      </c>
      <c r="E1016" s="666">
        <v>8297.4500000000007</v>
      </c>
      <c r="F1016" s="394"/>
    </row>
    <row r="1017" spans="1:6">
      <c r="A1017" s="1181">
        <v>705384</v>
      </c>
      <c r="B1017" s="501" t="s">
        <v>9305</v>
      </c>
      <c r="C1017" s="502" t="s">
        <v>35599</v>
      </c>
      <c r="D1017" s="501" t="s">
        <v>5</v>
      </c>
      <c r="E1017" s="666">
        <v>14176.03</v>
      </c>
      <c r="F1017" s="394"/>
    </row>
    <row r="1018" spans="1:6">
      <c r="A1018" s="1181">
        <v>705383</v>
      </c>
      <c r="B1018" s="501" t="s">
        <v>9305</v>
      </c>
      <c r="C1018" s="502" t="s">
        <v>35600</v>
      </c>
      <c r="D1018" s="501" t="s">
        <v>5</v>
      </c>
      <c r="E1018" s="666">
        <v>12736.35</v>
      </c>
      <c r="F1018" s="394"/>
    </row>
    <row r="1019" spans="1:6">
      <c r="A1019" s="1181">
        <v>705386</v>
      </c>
      <c r="B1019" s="501" t="s">
        <v>9305</v>
      </c>
      <c r="C1019" s="502" t="s">
        <v>35601</v>
      </c>
      <c r="D1019" s="501" t="s">
        <v>5</v>
      </c>
      <c r="E1019" s="666">
        <v>15302.14</v>
      </c>
      <c r="F1019" s="394"/>
    </row>
    <row r="1020" spans="1:6">
      <c r="A1020" s="1181">
        <v>705385</v>
      </c>
      <c r="B1020" s="501" t="s">
        <v>9305</v>
      </c>
      <c r="C1020" s="502" t="s">
        <v>35602</v>
      </c>
      <c r="D1020" s="501" t="s">
        <v>5</v>
      </c>
      <c r="E1020" s="666">
        <v>13862.46</v>
      </c>
      <c r="F1020" s="394"/>
    </row>
    <row r="1021" spans="1:6">
      <c r="A1021" s="1181">
        <v>705378</v>
      </c>
      <c r="B1021" s="501" t="s">
        <v>9305</v>
      </c>
      <c r="C1021" s="502" t="s">
        <v>35603</v>
      </c>
      <c r="D1021" s="501" t="s">
        <v>5</v>
      </c>
      <c r="E1021" s="666">
        <v>10538.64</v>
      </c>
      <c r="F1021" s="394"/>
    </row>
    <row r="1022" spans="1:6">
      <c r="A1022" s="1181">
        <v>705377</v>
      </c>
      <c r="B1022" s="501" t="s">
        <v>9305</v>
      </c>
      <c r="C1022" s="502" t="s">
        <v>35604</v>
      </c>
      <c r="D1022" s="501" t="s">
        <v>5</v>
      </c>
      <c r="E1022" s="666">
        <v>9352.16</v>
      </c>
      <c r="F1022" s="394"/>
    </row>
    <row r="1023" spans="1:6">
      <c r="A1023" s="1181">
        <v>705380</v>
      </c>
      <c r="B1023" s="501" t="s">
        <v>9305</v>
      </c>
      <c r="C1023" s="502" t="s">
        <v>35605</v>
      </c>
      <c r="D1023" s="501" t="s">
        <v>5</v>
      </c>
      <c r="E1023" s="666">
        <v>11991.21</v>
      </c>
      <c r="F1023" s="394"/>
    </row>
    <row r="1024" spans="1:6">
      <c r="A1024" s="1181">
        <v>705379</v>
      </c>
      <c r="B1024" s="501" t="s">
        <v>9305</v>
      </c>
      <c r="C1024" s="502" t="s">
        <v>35606</v>
      </c>
      <c r="D1024" s="501" t="s">
        <v>5</v>
      </c>
      <c r="E1024" s="666">
        <v>10804.72</v>
      </c>
      <c r="F1024" s="394"/>
    </row>
    <row r="1025" spans="1:6">
      <c r="A1025" s="1181">
        <v>705382</v>
      </c>
      <c r="B1025" s="501" t="s">
        <v>9305</v>
      </c>
      <c r="C1025" s="502" t="s">
        <v>35607</v>
      </c>
      <c r="D1025" s="501" t="s">
        <v>5</v>
      </c>
      <c r="E1025" s="666">
        <v>13240.62</v>
      </c>
      <c r="F1025" s="394"/>
    </row>
    <row r="1026" spans="1:6">
      <c r="A1026" s="1181">
        <v>705381</v>
      </c>
      <c r="B1026" s="501" t="s">
        <v>9305</v>
      </c>
      <c r="C1026" s="502" t="s">
        <v>35608</v>
      </c>
      <c r="D1026" s="501" t="s">
        <v>5</v>
      </c>
      <c r="E1026" s="666">
        <v>11800.94</v>
      </c>
      <c r="F1026" s="394"/>
    </row>
    <row r="1027" spans="1:6">
      <c r="A1027" s="1181">
        <v>705388</v>
      </c>
      <c r="B1027" s="501" t="s">
        <v>9305</v>
      </c>
      <c r="C1027" s="502" t="s">
        <v>35609</v>
      </c>
      <c r="D1027" s="501" t="s">
        <v>5</v>
      </c>
      <c r="E1027" s="666">
        <v>12986.63</v>
      </c>
      <c r="F1027" s="394"/>
    </row>
    <row r="1028" spans="1:6">
      <c r="A1028" s="1181">
        <v>705387</v>
      </c>
      <c r="B1028" s="501" t="s">
        <v>9305</v>
      </c>
      <c r="C1028" s="502" t="s">
        <v>35610</v>
      </c>
      <c r="D1028" s="501" t="s">
        <v>5</v>
      </c>
      <c r="E1028" s="666">
        <v>11589.81</v>
      </c>
      <c r="F1028" s="394"/>
    </row>
    <row r="1029" spans="1:6">
      <c r="A1029" s="1181">
        <v>705390</v>
      </c>
      <c r="B1029" s="501" t="s">
        <v>9305</v>
      </c>
      <c r="C1029" s="502" t="s">
        <v>35611</v>
      </c>
      <c r="D1029" s="501" t="s">
        <v>5</v>
      </c>
      <c r="E1029" s="666">
        <v>12208.4</v>
      </c>
      <c r="F1029" s="394"/>
    </row>
    <row r="1030" spans="1:6">
      <c r="A1030" s="1181">
        <v>705389</v>
      </c>
      <c r="B1030" s="501" t="s">
        <v>9305</v>
      </c>
      <c r="C1030" s="502" t="s">
        <v>35612</v>
      </c>
      <c r="D1030" s="501" t="s">
        <v>5</v>
      </c>
      <c r="E1030" s="666">
        <v>10811.58</v>
      </c>
      <c r="F1030" s="394"/>
    </row>
    <row r="1031" spans="1:6">
      <c r="A1031" s="1181">
        <v>705399</v>
      </c>
      <c r="B1031" s="501" t="s">
        <v>9305</v>
      </c>
      <c r="C1031" s="502" t="s">
        <v>35613</v>
      </c>
      <c r="D1031" s="501" t="s">
        <v>5</v>
      </c>
      <c r="E1031" s="666">
        <v>19031.759999999998</v>
      </c>
      <c r="F1031" s="394"/>
    </row>
    <row r="1032" spans="1:6">
      <c r="A1032" s="1181">
        <v>705398</v>
      </c>
      <c r="B1032" s="501" t="s">
        <v>9305</v>
      </c>
      <c r="C1032" s="502" t="s">
        <v>35614</v>
      </c>
      <c r="D1032" s="501" t="s">
        <v>5</v>
      </c>
      <c r="E1032" s="666">
        <v>16936.38</v>
      </c>
      <c r="F1032" s="394"/>
    </row>
    <row r="1033" spans="1:6">
      <c r="A1033" s="1181">
        <v>705401</v>
      </c>
      <c r="B1033" s="501" t="s">
        <v>9305</v>
      </c>
      <c r="C1033" s="502" t="s">
        <v>35615</v>
      </c>
      <c r="D1033" s="501" t="s">
        <v>5</v>
      </c>
      <c r="E1033" s="666">
        <v>20556.82</v>
      </c>
      <c r="F1033" s="394"/>
    </row>
    <row r="1034" spans="1:6">
      <c r="A1034" s="1181">
        <v>705400</v>
      </c>
      <c r="B1034" s="501" t="s">
        <v>9305</v>
      </c>
      <c r="C1034" s="502" t="s">
        <v>35616</v>
      </c>
      <c r="D1034" s="501" t="s">
        <v>5</v>
      </c>
      <c r="E1034" s="666">
        <v>18461.439999999999</v>
      </c>
      <c r="F1034" s="394"/>
    </row>
    <row r="1035" spans="1:6">
      <c r="A1035" s="1181">
        <v>705392</v>
      </c>
      <c r="B1035" s="501" t="s">
        <v>9305</v>
      </c>
      <c r="C1035" s="502" t="s">
        <v>35617</v>
      </c>
      <c r="D1035" s="501" t="s">
        <v>5</v>
      </c>
      <c r="E1035" s="666">
        <v>13977.54</v>
      </c>
      <c r="F1035" s="394"/>
    </row>
    <row r="1036" spans="1:6">
      <c r="A1036" s="1181">
        <v>705391</v>
      </c>
      <c r="B1036" s="501" t="s">
        <v>9305</v>
      </c>
      <c r="C1036" s="502" t="s">
        <v>35618</v>
      </c>
      <c r="D1036" s="501" t="s">
        <v>5</v>
      </c>
      <c r="E1036" s="666">
        <v>12283.84</v>
      </c>
      <c r="F1036" s="394"/>
    </row>
    <row r="1037" spans="1:6">
      <c r="A1037" s="1181">
        <v>705395</v>
      </c>
      <c r="B1037" s="501" t="s">
        <v>9305</v>
      </c>
      <c r="C1037" s="502" t="s">
        <v>35619</v>
      </c>
      <c r="D1037" s="501" t="s">
        <v>5</v>
      </c>
      <c r="E1037" s="666">
        <v>16000.68</v>
      </c>
      <c r="F1037" s="394"/>
    </row>
    <row r="1038" spans="1:6">
      <c r="A1038" s="1181">
        <v>705394</v>
      </c>
      <c r="B1038" s="501" t="s">
        <v>9305</v>
      </c>
      <c r="C1038" s="502" t="s">
        <v>35620</v>
      </c>
      <c r="D1038" s="501" t="s">
        <v>5</v>
      </c>
      <c r="E1038" s="666">
        <v>14306.98</v>
      </c>
      <c r="F1038" s="394"/>
    </row>
    <row r="1039" spans="1:6">
      <c r="A1039" s="1181">
        <v>705397</v>
      </c>
      <c r="B1039" s="501" t="s">
        <v>9305</v>
      </c>
      <c r="C1039" s="502" t="s">
        <v>35621</v>
      </c>
      <c r="D1039" s="501" t="s">
        <v>5</v>
      </c>
      <c r="E1039" s="666">
        <v>17575.82</v>
      </c>
      <c r="F1039" s="394"/>
    </row>
    <row r="1040" spans="1:6">
      <c r="A1040" s="1181">
        <v>705396</v>
      </c>
      <c r="B1040" s="501" t="s">
        <v>9305</v>
      </c>
      <c r="C1040" s="502" t="s">
        <v>35622</v>
      </c>
      <c r="D1040" s="501" t="s">
        <v>5</v>
      </c>
      <c r="E1040" s="666">
        <v>15480.44</v>
      </c>
      <c r="F1040" s="394"/>
    </row>
    <row r="1041" spans="1:6">
      <c r="A1041" s="1181">
        <v>804213</v>
      </c>
      <c r="B1041" s="501" t="s">
        <v>9305</v>
      </c>
      <c r="C1041" s="502" t="s">
        <v>35623</v>
      </c>
      <c r="D1041" s="501" t="s">
        <v>28</v>
      </c>
      <c r="E1041" s="666">
        <v>1549.9</v>
      </c>
      <c r="F1041" s="394"/>
    </row>
    <row r="1042" spans="1:6">
      <c r="A1042" s="1181">
        <v>804212</v>
      </c>
      <c r="B1042" s="501" t="s">
        <v>9305</v>
      </c>
      <c r="C1042" s="502" t="s">
        <v>35624</v>
      </c>
      <c r="D1042" s="501" t="s">
        <v>28</v>
      </c>
      <c r="E1042" s="666">
        <v>1208.01</v>
      </c>
      <c r="F1042" s="394"/>
    </row>
    <row r="1043" spans="1:6">
      <c r="A1043" s="1181">
        <v>804217</v>
      </c>
      <c r="B1043" s="501" t="s">
        <v>9305</v>
      </c>
      <c r="C1043" s="502" t="s">
        <v>35625</v>
      </c>
      <c r="D1043" s="501" t="s">
        <v>28</v>
      </c>
      <c r="E1043" s="666">
        <v>1558.63</v>
      </c>
      <c r="F1043" s="394"/>
    </row>
    <row r="1044" spans="1:6">
      <c r="A1044" s="1181">
        <v>804216</v>
      </c>
      <c r="B1044" s="501" t="s">
        <v>9305</v>
      </c>
      <c r="C1044" s="502" t="s">
        <v>35626</v>
      </c>
      <c r="D1044" s="501" t="s">
        <v>28</v>
      </c>
      <c r="E1044" s="666">
        <v>1216.04</v>
      </c>
      <c r="F1044" s="394"/>
    </row>
    <row r="1045" spans="1:6">
      <c r="A1045" s="1181">
        <v>804219</v>
      </c>
      <c r="B1045" s="501" t="s">
        <v>9305</v>
      </c>
      <c r="C1045" s="502" t="s">
        <v>35627</v>
      </c>
      <c r="D1045" s="501" t="s">
        <v>28</v>
      </c>
      <c r="E1045" s="666">
        <v>1569.64</v>
      </c>
      <c r="F1045" s="394"/>
    </row>
    <row r="1046" spans="1:6">
      <c r="A1046" s="1181">
        <v>804218</v>
      </c>
      <c r="B1046" s="501" t="s">
        <v>9305</v>
      </c>
      <c r="C1046" s="502" t="s">
        <v>35628</v>
      </c>
      <c r="D1046" s="501" t="s">
        <v>28</v>
      </c>
      <c r="E1046" s="666">
        <v>1226.3499999999999</v>
      </c>
      <c r="F1046" s="394"/>
    </row>
    <row r="1047" spans="1:6">
      <c r="A1047" s="1181">
        <v>804221</v>
      </c>
      <c r="B1047" s="501" t="s">
        <v>9305</v>
      </c>
      <c r="C1047" s="502" t="s">
        <v>35629</v>
      </c>
      <c r="D1047" s="501" t="s">
        <v>28</v>
      </c>
      <c r="E1047" s="666">
        <v>1587.39</v>
      </c>
      <c r="F1047" s="394"/>
    </row>
    <row r="1048" spans="1:6">
      <c r="A1048" s="1181">
        <v>804220</v>
      </c>
      <c r="B1048" s="501" t="s">
        <v>9305</v>
      </c>
      <c r="C1048" s="502" t="s">
        <v>35630</v>
      </c>
      <c r="D1048" s="501" t="s">
        <v>28</v>
      </c>
      <c r="E1048" s="666">
        <v>1242.8800000000001</v>
      </c>
      <c r="F1048" s="394"/>
    </row>
    <row r="1049" spans="1:6">
      <c r="A1049" s="1181">
        <v>804223</v>
      </c>
      <c r="B1049" s="501" t="s">
        <v>9305</v>
      </c>
      <c r="C1049" s="502" t="s">
        <v>35631</v>
      </c>
      <c r="D1049" s="501" t="s">
        <v>28</v>
      </c>
      <c r="E1049" s="666">
        <v>1610.64</v>
      </c>
      <c r="F1049" s="394"/>
    </row>
    <row r="1050" spans="1:6">
      <c r="A1050" s="1181">
        <v>804222</v>
      </c>
      <c r="B1050" s="501" t="s">
        <v>9305</v>
      </c>
      <c r="C1050" s="502" t="s">
        <v>35632</v>
      </c>
      <c r="D1050" s="501" t="s">
        <v>28</v>
      </c>
      <c r="E1050" s="666">
        <v>1264.56</v>
      </c>
      <c r="F1050" s="394"/>
    </row>
    <row r="1051" spans="1:6">
      <c r="A1051" s="1181">
        <v>804225</v>
      </c>
      <c r="B1051" s="501" t="s">
        <v>9305</v>
      </c>
      <c r="C1051" s="502" t="s">
        <v>35633</v>
      </c>
      <c r="D1051" s="501" t="s">
        <v>28</v>
      </c>
      <c r="E1051" s="666">
        <v>1641.21</v>
      </c>
      <c r="F1051" s="394"/>
    </row>
    <row r="1052" spans="1:6">
      <c r="A1052" s="1181">
        <v>804224</v>
      </c>
      <c r="B1052" s="501" t="s">
        <v>9305</v>
      </c>
      <c r="C1052" s="502" t="s">
        <v>35634</v>
      </c>
      <c r="D1052" s="501" t="s">
        <v>28</v>
      </c>
      <c r="E1052" s="666">
        <v>1293.3800000000001</v>
      </c>
      <c r="F1052" s="394"/>
    </row>
    <row r="1053" spans="1:6">
      <c r="A1053" s="1181">
        <v>804227</v>
      </c>
      <c r="B1053" s="501" t="s">
        <v>9305</v>
      </c>
      <c r="C1053" s="502" t="s">
        <v>35635</v>
      </c>
      <c r="D1053" s="501" t="s">
        <v>28</v>
      </c>
      <c r="E1053" s="666">
        <v>1682.6</v>
      </c>
      <c r="F1053" s="394"/>
    </row>
    <row r="1054" spans="1:6">
      <c r="A1054" s="1181">
        <v>804226</v>
      </c>
      <c r="B1054" s="501" t="s">
        <v>9305</v>
      </c>
      <c r="C1054" s="502" t="s">
        <v>35636</v>
      </c>
      <c r="D1054" s="501" t="s">
        <v>28</v>
      </c>
      <c r="E1054" s="666">
        <v>1332.68</v>
      </c>
      <c r="F1054" s="394"/>
    </row>
    <row r="1055" spans="1:6">
      <c r="A1055" s="1181">
        <v>804229</v>
      </c>
      <c r="B1055" s="501" t="s">
        <v>9305</v>
      </c>
      <c r="C1055" s="502" t="s">
        <v>35637</v>
      </c>
      <c r="D1055" s="501" t="s">
        <v>28</v>
      </c>
      <c r="E1055" s="666">
        <v>1736.64</v>
      </c>
      <c r="F1055" s="394"/>
    </row>
    <row r="1056" spans="1:6">
      <c r="A1056" s="1181">
        <v>804228</v>
      </c>
      <c r="B1056" s="501" t="s">
        <v>9305</v>
      </c>
      <c r="C1056" s="502" t="s">
        <v>35638</v>
      </c>
      <c r="D1056" s="501" t="s">
        <v>28</v>
      </c>
      <c r="E1056" s="666">
        <v>1384.44</v>
      </c>
      <c r="F1056" s="394"/>
    </row>
    <row r="1057" spans="1:6">
      <c r="A1057" s="1181">
        <v>804231</v>
      </c>
      <c r="B1057" s="501" t="s">
        <v>9305</v>
      </c>
      <c r="C1057" s="502" t="s">
        <v>35639</v>
      </c>
      <c r="D1057" s="501" t="s">
        <v>28</v>
      </c>
      <c r="E1057" s="666">
        <v>1810.62</v>
      </c>
      <c r="F1057" s="394"/>
    </row>
    <row r="1058" spans="1:6">
      <c r="A1058" s="1181">
        <v>804230</v>
      </c>
      <c r="B1058" s="501" t="s">
        <v>9305</v>
      </c>
      <c r="C1058" s="502" t="s">
        <v>35640</v>
      </c>
      <c r="D1058" s="501" t="s">
        <v>28</v>
      </c>
      <c r="E1058" s="666">
        <v>1455.81</v>
      </c>
      <c r="F1058" s="394"/>
    </row>
    <row r="1059" spans="1:6">
      <c r="A1059" s="1181">
        <v>804215</v>
      </c>
      <c r="B1059" s="501" t="s">
        <v>9305</v>
      </c>
      <c r="C1059" s="502" t="s">
        <v>35641</v>
      </c>
      <c r="D1059" s="501" t="s">
        <v>28</v>
      </c>
      <c r="E1059" s="666">
        <v>1551.89</v>
      </c>
      <c r="F1059" s="394"/>
    </row>
    <row r="1060" spans="1:6">
      <c r="A1060" s="1181">
        <v>804214</v>
      </c>
      <c r="B1060" s="501" t="s">
        <v>9305</v>
      </c>
      <c r="C1060" s="502" t="s">
        <v>35642</v>
      </c>
      <c r="D1060" s="501" t="s">
        <v>28</v>
      </c>
      <c r="E1060" s="666">
        <v>1209.83</v>
      </c>
      <c r="F1060" s="394"/>
    </row>
    <row r="1061" spans="1:6">
      <c r="A1061" s="1181">
        <v>804417</v>
      </c>
      <c r="B1061" s="501" t="s">
        <v>9305</v>
      </c>
      <c r="C1061" s="502" t="s">
        <v>35643</v>
      </c>
      <c r="D1061" s="501" t="s">
        <v>28</v>
      </c>
      <c r="E1061" s="666">
        <v>4009.99</v>
      </c>
      <c r="F1061" s="394"/>
    </row>
    <row r="1062" spans="1:6">
      <c r="A1062" s="1181">
        <v>804233</v>
      </c>
      <c r="B1062" s="501" t="s">
        <v>9305</v>
      </c>
      <c r="C1062" s="502" t="s">
        <v>35644</v>
      </c>
      <c r="D1062" s="501" t="s">
        <v>28</v>
      </c>
      <c r="E1062" s="666">
        <v>2306.92</v>
      </c>
      <c r="F1062" s="394"/>
    </row>
    <row r="1063" spans="1:6">
      <c r="A1063" s="1181">
        <v>804416</v>
      </c>
      <c r="B1063" s="501" t="s">
        <v>9305</v>
      </c>
      <c r="C1063" s="502" t="s">
        <v>35645</v>
      </c>
      <c r="D1063" s="501" t="s">
        <v>28</v>
      </c>
      <c r="E1063" s="666">
        <v>3117.98</v>
      </c>
      <c r="F1063" s="394"/>
    </row>
    <row r="1064" spans="1:6">
      <c r="A1064" s="1181">
        <v>804232</v>
      </c>
      <c r="B1064" s="501" t="s">
        <v>9305</v>
      </c>
      <c r="C1064" s="502" t="s">
        <v>35646</v>
      </c>
      <c r="D1064" s="501" t="s">
        <v>28</v>
      </c>
      <c r="E1064" s="666">
        <v>1776.36</v>
      </c>
      <c r="F1064" s="394"/>
    </row>
    <row r="1065" spans="1:6">
      <c r="A1065" s="1181">
        <v>804237</v>
      </c>
      <c r="B1065" s="501" t="s">
        <v>9305</v>
      </c>
      <c r="C1065" s="502" t="s">
        <v>35647</v>
      </c>
      <c r="D1065" s="501" t="s">
        <v>28</v>
      </c>
      <c r="E1065" s="666">
        <v>2320.11</v>
      </c>
      <c r="F1065" s="394"/>
    </row>
    <row r="1066" spans="1:6">
      <c r="A1066" s="1181">
        <v>804236</v>
      </c>
      <c r="B1066" s="501" t="s">
        <v>9305</v>
      </c>
      <c r="C1066" s="502" t="s">
        <v>35648</v>
      </c>
      <c r="D1066" s="501" t="s">
        <v>28</v>
      </c>
      <c r="E1066" s="666">
        <v>1788.32</v>
      </c>
      <c r="F1066" s="394"/>
    </row>
    <row r="1067" spans="1:6">
      <c r="A1067" s="1181">
        <v>804419</v>
      </c>
      <c r="B1067" s="501" t="s">
        <v>9305</v>
      </c>
      <c r="C1067" s="502" t="s">
        <v>35649</v>
      </c>
      <c r="D1067" s="501" t="s">
        <v>28</v>
      </c>
      <c r="E1067" s="666">
        <v>4194.9799999999996</v>
      </c>
      <c r="F1067" s="394"/>
    </row>
    <row r="1068" spans="1:6">
      <c r="A1068" s="1181">
        <v>804239</v>
      </c>
      <c r="B1068" s="501" t="s">
        <v>9305</v>
      </c>
      <c r="C1068" s="502" t="s">
        <v>35650</v>
      </c>
      <c r="D1068" s="501" t="s">
        <v>28</v>
      </c>
      <c r="E1068" s="666">
        <v>2337.2800000000002</v>
      </c>
      <c r="F1068" s="394"/>
    </row>
    <row r="1069" spans="1:6">
      <c r="A1069" s="1181">
        <v>804418</v>
      </c>
      <c r="B1069" s="501" t="s">
        <v>9305</v>
      </c>
      <c r="C1069" s="502" t="s">
        <v>35651</v>
      </c>
      <c r="D1069" s="501" t="s">
        <v>28</v>
      </c>
      <c r="E1069" s="666">
        <v>3260.33</v>
      </c>
      <c r="F1069" s="394"/>
    </row>
    <row r="1070" spans="1:6">
      <c r="A1070" s="1181">
        <v>804238</v>
      </c>
      <c r="B1070" s="501" t="s">
        <v>9305</v>
      </c>
      <c r="C1070" s="502" t="s">
        <v>35652</v>
      </c>
      <c r="D1070" s="501" t="s">
        <v>28</v>
      </c>
      <c r="E1070" s="666">
        <v>1803.92</v>
      </c>
      <c r="F1070" s="394"/>
    </row>
    <row r="1071" spans="1:6">
      <c r="A1071" s="1181">
        <v>804241</v>
      </c>
      <c r="B1071" s="501" t="s">
        <v>9305</v>
      </c>
      <c r="C1071" s="502" t="s">
        <v>35653</v>
      </c>
      <c r="D1071" s="501" t="s">
        <v>28</v>
      </c>
      <c r="E1071" s="666">
        <v>2361.94</v>
      </c>
      <c r="F1071" s="394"/>
    </row>
    <row r="1072" spans="1:6">
      <c r="A1072" s="1181">
        <v>804240</v>
      </c>
      <c r="B1072" s="501" t="s">
        <v>9305</v>
      </c>
      <c r="C1072" s="502" t="s">
        <v>35654</v>
      </c>
      <c r="D1072" s="501" t="s">
        <v>28</v>
      </c>
      <c r="E1072" s="666">
        <v>1826.49</v>
      </c>
      <c r="F1072" s="394"/>
    </row>
    <row r="1073" spans="1:6">
      <c r="A1073" s="1181">
        <v>804243</v>
      </c>
      <c r="B1073" s="501" t="s">
        <v>9305</v>
      </c>
      <c r="C1073" s="502" t="s">
        <v>35655</v>
      </c>
      <c r="D1073" s="501" t="s">
        <v>28</v>
      </c>
      <c r="E1073" s="666">
        <v>2395.63</v>
      </c>
      <c r="F1073" s="394"/>
    </row>
    <row r="1074" spans="1:6">
      <c r="A1074" s="1181">
        <v>804242</v>
      </c>
      <c r="B1074" s="501" t="s">
        <v>9305</v>
      </c>
      <c r="C1074" s="502" t="s">
        <v>35656</v>
      </c>
      <c r="D1074" s="501" t="s">
        <v>28</v>
      </c>
      <c r="E1074" s="666">
        <v>1857.55</v>
      </c>
      <c r="F1074" s="394"/>
    </row>
    <row r="1075" spans="1:6">
      <c r="A1075" s="1181">
        <v>804421</v>
      </c>
      <c r="B1075" s="501" t="s">
        <v>9305</v>
      </c>
      <c r="C1075" s="502" t="s">
        <v>35657</v>
      </c>
      <c r="D1075" s="501" t="s">
        <v>28</v>
      </c>
      <c r="E1075" s="666">
        <v>4681.57</v>
      </c>
      <c r="F1075" s="394"/>
    </row>
    <row r="1076" spans="1:6">
      <c r="A1076" s="1181">
        <v>804245</v>
      </c>
      <c r="B1076" s="501" t="s">
        <v>9305</v>
      </c>
      <c r="C1076" s="502" t="s">
        <v>35658</v>
      </c>
      <c r="D1076" s="501" t="s">
        <v>28</v>
      </c>
      <c r="E1076" s="666">
        <v>2441.09</v>
      </c>
      <c r="F1076" s="394"/>
    </row>
    <row r="1077" spans="1:6">
      <c r="A1077" s="1181">
        <v>804420</v>
      </c>
      <c r="B1077" s="501" t="s">
        <v>9305</v>
      </c>
      <c r="C1077" s="502" t="s">
        <v>35659</v>
      </c>
      <c r="D1077" s="501" t="s">
        <v>28</v>
      </c>
      <c r="E1077" s="666">
        <v>3635.64</v>
      </c>
      <c r="F1077" s="394"/>
    </row>
    <row r="1078" spans="1:6">
      <c r="A1078" s="1181">
        <v>804244</v>
      </c>
      <c r="B1078" s="501" t="s">
        <v>9305</v>
      </c>
      <c r="C1078" s="502" t="s">
        <v>35660</v>
      </c>
      <c r="D1078" s="501" t="s">
        <v>28</v>
      </c>
      <c r="E1078" s="666">
        <v>1899.69</v>
      </c>
      <c r="F1078" s="394"/>
    </row>
    <row r="1079" spans="1:6">
      <c r="A1079" s="1181">
        <v>804247</v>
      </c>
      <c r="B1079" s="501" t="s">
        <v>9305</v>
      </c>
      <c r="C1079" s="502" t="s">
        <v>35661</v>
      </c>
      <c r="D1079" s="501" t="s">
        <v>28</v>
      </c>
      <c r="E1079" s="666">
        <v>2500.41</v>
      </c>
      <c r="F1079" s="394"/>
    </row>
    <row r="1080" spans="1:6">
      <c r="A1080" s="1181">
        <v>804246</v>
      </c>
      <c r="B1080" s="501" t="s">
        <v>9305</v>
      </c>
      <c r="C1080" s="502" t="s">
        <v>35662</v>
      </c>
      <c r="D1080" s="501" t="s">
        <v>28</v>
      </c>
      <c r="E1080" s="666">
        <v>1955.35</v>
      </c>
      <c r="F1080" s="394"/>
    </row>
    <row r="1081" spans="1:6">
      <c r="A1081" s="1181">
        <v>804249</v>
      </c>
      <c r="B1081" s="501" t="s">
        <v>9305</v>
      </c>
      <c r="C1081" s="502" t="s">
        <v>35663</v>
      </c>
      <c r="D1081" s="501" t="s">
        <v>28</v>
      </c>
      <c r="E1081" s="666">
        <v>2579.87</v>
      </c>
      <c r="F1081" s="394"/>
    </row>
    <row r="1082" spans="1:6">
      <c r="A1082" s="1181">
        <v>804248</v>
      </c>
      <c r="B1082" s="501" t="s">
        <v>9305</v>
      </c>
      <c r="C1082" s="502" t="s">
        <v>35664</v>
      </c>
      <c r="D1082" s="501" t="s">
        <v>28</v>
      </c>
      <c r="E1082" s="666">
        <v>2030.44</v>
      </c>
      <c r="F1082" s="394"/>
    </row>
    <row r="1083" spans="1:6">
      <c r="A1083" s="1181">
        <v>804423</v>
      </c>
      <c r="B1083" s="501" t="s">
        <v>9305</v>
      </c>
      <c r="C1083" s="502" t="s">
        <v>35665</v>
      </c>
      <c r="D1083" s="501" t="s">
        <v>28</v>
      </c>
      <c r="E1083" s="666">
        <v>5798.15</v>
      </c>
      <c r="F1083" s="394"/>
    </row>
    <row r="1084" spans="1:6">
      <c r="A1084" s="1181">
        <v>804251</v>
      </c>
      <c r="B1084" s="501" t="s">
        <v>9305</v>
      </c>
      <c r="C1084" s="502" t="s">
        <v>35666</v>
      </c>
      <c r="D1084" s="501" t="s">
        <v>28</v>
      </c>
      <c r="E1084" s="666">
        <v>2685.66</v>
      </c>
      <c r="F1084" s="394"/>
    </row>
    <row r="1085" spans="1:6">
      <c r="A1085" s="1181">
        <v>804422</v>
      </c>
      <c r="B1085" s="501" t="s">
        <v>9305</v>
      </c>
      <c r="C1085" s="502" t="s">
        <v>35667</v>
      </c>
      <c r="D1085" s="501" t="s">
        <v>28</v>
      </c>
      <c r="E1085" s="666">
        <v>4493.1400000000003</v>
      </c>
      <c r="F1085" s="394"/>
    </row>
    <row r="1086" spans="1:6">
      <c r="A1086" s="1181">
        <v>804250</v>
      </c>
      <c r="B1086" s="501" t="s">
        <v>9305</v>
      </c>
      <c r="C1086" s="502" t="s">
        <v>35668</v>
      </c>
      <c r="D1086" s="501" t="s">
        <v>28</v>
      </c>
      <c r="E1086" s="666">
        <v>2131.69</v>
      </c>
      <c r="F1086" s="394"/>
    </row>
    <row r="1087" spans="1:6">
      <c r="A1087" s="1181">
        <v>804235</v>
      </c>
      <c r="B1087" s="501" t="s">
        <v>9305</v>
      </c>
      <c r="C1087" s="502" t="s">
        <v>35669</v>
      </c>
      <c r="D1087" s="501" t="s">
        <v>28</v>
      </c>
      <c r="E1087" s="666">
        <v>2310.15</v>
      </c>
      <c r="F1087" s="394"/>
    </row>
    <row r="1088" spans="1:6">
      <c r="A1088" s="1181">
        <v>804234</v>
      </c>
      <c r="B1088" s="501" t="s">
        <v>9305</v>
      </c>
      <c r="C1088" s="502" t="s">
        <v>35670</v>
      </c>
      <c r="D1088" s="501" t="s">
        <v>28</v>
      </c>
      <c r="E1088" s="666">
        <v>1779.23</v>
      </c>
      <c r="F1088" s="394"/>
    </row>
    <row r="1089" spans="1:6">
      <c r="A1089" s="1181">
        <v>804425</v>
      </c>
      <c r="B1089" s="501" t="s">
        <v>9305</v>
      </c>
      <c r="C1089" s="502" t="s">
        <v>35671</v>
      </c>
      <c r="D1089" s="501" t="s">
        <v>28</v>
      </c>
      <c r="E1089" s="666">
        <v>5829.14</v>
      </c>
      <c r="F1089" s="394"/>
    </row>
    <row r="1090" spans="1:6">
      <c r="A1090" s="1181">
        <v>804253</v>
      </c>
      <c r="B1090" s="501" t="s">
        <v>9305</v>
      </c>
      <c r="C1090" s="502" t="s">
        <v>35672</v>
      </c>
      <c r="D1090" s="501" t="s">
        <v>28</v>
      </c>
      <c r="E1090" s="666">
        <v>3212.54</v>
      </c>
      <c r="F1090" s="394"/>
    </row>
    <row r="1091" spans="1:6">
      <c r="A1091" s="1181">
        <v>804424</v>
      </c>
      <c r="B1091" s="501" t="s">
        <v>9305</v>
      </c>
      <c r="C1091" s="502" t="s">
        <v>35673</v>
      </c>
      <c r="D1091" s="501" t="s">
        <v>28</v>
      </c>
      <c r="E1091" s="666">
        <v>4450.93</v>
      </c>
      <c r="F1091" s="394"/>
    </row>
    <row r="1092" spans="1:6">
      <c r="A1092" s="1181">
        <v>804252</v>
      </c>
      <c r="B1092" s="501" t="s">
        <v>9305</v>
      </c>
      <c r="C1092" s="502" t="s">
        <v>35674</v>
      </c>
      <c r="D1092" s="501" t="s">
        <v>28</v>
      </c>
      <c r="E1092" s="666">
        <v>2442.46</v>
      </c>
      <c r="F1092" s="394"/>
    </row>
    <row r="1093" spans="1:6">
      <c r="A1093" s="1181">
        <v>804257</v>
      </c>
      <c r="B1093" s="501" t="s">
        <v>9305</v>
      </c>
      <c r="C1093" s="502" t="s">
        <v>35675</v>
      </c>
      <c r="D1093" s="501" t="s">
        <v>28</v>
      </c>
      <c r="E1093" s="666">
        <v>3232.06</v>
      </c>
      <c r="F1093" s="394"/>
    </row>
    <row r="1094" spans="1:6">
      <c r="A1094" s="1181">
        <v>804256</v>
      </c>
      <c r="B1094" s="501" t="s">
        <v>9305</v>
      </c>
      <c r="C1094" s="502" t="s">
        <v>35676</v>
      </c>
      <c r="D1094" s="501" t="s">
        <v>28</v>
      </c>
      <c r="E1094" s="666">
        <v>2459.54</v>
      </c>
      <c r="F1094" s="394"/>
    </row>
    <row r="1095" spans="1:6">
      <c r="A1095" s="1181">
        <v>804427</v>
      </c>
      <c r="B1095" s="501" t="s">
        <v>9305</v>
      </c>
      <c r="C1095" s="502" t="s">
        <v>35677</v>
      </c>
      <c r="D1095" s="501" t="s">
        <v>28</v>
      </c>
      <c r="E1095" s="666">
        <v>6112</v>
      </c>
      <c r="F1095" s="394"/>
    </row>
    <row r="1096" spans="1:6">
      <c r="A1096" s="1181">
        <v>804259</v>
      </c>
      <c r="B1096" s="501" t="s">
        <v>9305</v>
      </c>
      <c r="C1096" s="502" t="s">
        <v>35678</v>
      </c>
      <c r="D1096" s="501" t="s">
        <v>28</v>
      </c>
      <c r="E1096" s="666">
        <v>3256.81</v>
      </c>
      <c r="F1096" s="394"/>
    </row>
    <row r="1097" spans="1:6">
      <c r="A1097" s="1181">
        <v>804426</v>
      </c>
      <c r="B1097" s="501" t="s">
        <v>9305</v>
      </c>
      <c r="C1097" s="502" t="s">
        <v>35679</v>
      </c>
      <c r="D1097" s="501" t="s">
        <v>28</v>
      </c>
      <c r="E1097" s="666">
        <v>4663.91</v>
      </c>
      <c r="F1097" s="394"/>
    </row>
    <row r="1098" spans="1:6">
      <c r="A1098" s="1181">
        <v>804258</v>
      </c>
      <c r="B1098" s="501" t="s">
        <v>9305</v>
      </c>
      <c r="C1098" s="502" t="s">
        <v>35680</v>
      </c>
      <c r="D1098" s="501" t="s">
        <v>28</v>
      </c>
      <c r="E1098" s="666">
        <v>2481.31</v>
      </c>
      <c r="F1098" s="394"/>
    </row>
    <row r="1099" spans="1:6">
      <c r="A1099" s="1181">
        <v>804261</v>
      </c>
      <c r="B1099" s="501" t="s">
        <v>9305</v>
      </c>
      <c r="C1099" s="502" t="s">
        <v>35681</v>
      </c>
      <c r="D1099" s="501" t="s">
        <v>28</v>
      </c>
      <c r="E1099" s="666">
        <v>3293.21</v>
      </c>
      <c r="F1099" s="394"/>
    </row>
    <row r="1100" spans="1:6">
      <c r="A1100" s="1181">
        <v>804260</v>
      </c>
      <c r="B1100" s="501" t="s">
        <v>9305</v>
      </c>
      <c r="C1100" s="502" t="s">
        <v>35682</v>
      </c>
      <c r="D1100" s="501" t="s">
        <v>28</v>
      </c>
      <c r="E1100" s="666">
        <v>2513.5300000000002</v>
      </c>
      <c r="F1100" s="394"/>
    </row>
    <row r="1101" spans="1:6">
      <c r="A1101" s="1181">
        <v>804263</v>
      </c>
      <c r="B1101" s="501" t="s">
        <v>9305</v>
      </c>
      <c r="C1101" s="502" t="s">
        <v>35683</v>
      </c>
      <c r="D1101" s="501" t="s">
        <v>28</v>
      </c>
      <c r="E1101" s="666">
        <v>3342.81</v>
      </c>
      <c r="F1101" s="394"/>
    </row>
    <row r="1102" spans="1:6">
      <c r="A1102" s="1181">
        <v>804262</v>
      </c>
      <c r="B1102" s="501" t="s">
        <v>9305</v>
      </c>
      <c r="C1102" s="502" t="s">
        <v>35684</v>
      </c>
      <c r="D1102" s="501" t="s">
        <v>28</v>
      </c>
      <c r="E1102" s="666">
        <v>2557.6999999999998</v>
      </c>
      <c r="F1102" s="394"/>
    </row>
    <row r="1103" spans="1:6">
      <c r="A1103" s="1181">
        <v>804429</v>
      </c>
      <c r="B1103" s="501" t="s">
        <v>9305</v>
      </c>
      <c r="C1103" s="502" t="s">
        <v>35685</v>
      </c>
      <c r="D1103" s="501" t="s">
        <v>28</v>
      </c>
      <c r="E1103" s="666">
        <v>6823.34</v>
      </c>
      <c r="F1103" s="394"/>
    </row>
    <row r="1104" spans="1:6">
      <c r="A1104" s="1181">
        <v>804265</v>
      </c>
      <c r="B1104" s="501" t="s">
        <v>9305</v>
      </c>
      <c r="C1104" s="502" t="s">
        <v>35686</v>
      </c>
      <c r="D1104" s="501" t="s">
        <v>28</v>
      </c>
      <c r="E1104" s="666">
        <v>3408.91</v>
      </c>
      <c r="F1104" s="394"/>
    </row>
    <row r="1105" spans="1:6">
      <c r="A1105" s="1181">
        <v>804428</v>
      </c>
      <c r="B1105" s="501" t="s">
        <v>9305</v>
      </c>
      <c r="C1105" s="502" t="s">
        <v>35687</v>
      </c>
      <c r="D1105" s="501" t="s">
        <v>28</v>
      </c>
      <c r="E1105" s="666">
        <v>5201.25</v>
      </c>
      <c r="F1105" s="394"/>
    </row>
    <row r="1106" spans="1:6">
      <c r="A1106" s="1181">
        <v>804264</v>
      </c>
      <c r="B1106" s="501" t="s">
        <v>9305</v>
      </c>
      <c r="C1106" s="502" t="s">
        <v>35688</v>
      </c>
      <c r="D1106" s="501" t="s">
        <v>28</v>
      </c>
      <c r="E1106" s="666">
        <v>2617.35</v>
      </c>
      <c r="F1106" s="394"/>
    </row>
    <row r="1107" spans="1:6">
      <c r="A1107" s="1181">
        <v>804267</v>
      </c>
      <c r="B1107" s="501" t="s">
        <v>9305</v>
      </c>
      <c r="C1107" s="502" t="s">
        <v>35689</v>
      </c>
      <c r="D1107" s="501" t="s">
        <v>28</v>
      </c>
      <c r="E1107" s="666">
        <v>3493.35</v>
      </c>
      <c r="F1107" s="394"/>
    </row>
    <row r="1108" spans="1:6">
      <c r="A1108" s="1181">
        <v>804266</v>
      </c>
      <c r="B1108" s="501" t="s">
        <v>9305</v>
      </c>
      <c r="C1108" s="502" t="s">
        <v>35690</v>
      </c>
      <c r="D1108" s="501" t="s">
        <v>28</v>
      </c>
      <c r="E1108" s="666">
        <v>2694.44</v>
      </c>
      <c r="F1108" s="394"/>
    </row>
    <row r="1109" spans="1:6">
      <c r="A1109" s="1181">
        <v>804269</v>
      </c>
      <c r="B1109" s="501" t="s">
        <v>9305</v>
      </c>
      <c r="C1109" s="502" t="s">
        <v>35691</v>
      </c>
      <c r="D1109" s="501" t="s">
        <v>28</v>
      </c>
      <c r="E1109" s="666">
        <v>3605.41</v>
      </c>
      <c r="F1109" s="394"/>
    </row>
    <row r="1110" spans="1:6">
      <c r="A1110" s="1181">
        <v>804268</v>
      </c>
      <c r="B1110" s="501" t="s">
        <v>9305</v>
      </c>
      <c r="C1110" s="502" t="s">
        <v>35692</v>
      </c>
      <c r="D1110" s="501" t="s">
        <v>28</v>
      </c>
      <c r="E1110" s="666">
        <v>2797.95</v>
      </c>
      <c r="F1110" s="394"/>
    </row>
    <row r="1111" spans="1:6">
      <c r="A1111" s="1181">
        <v>804431</v>
      </c>
      <c r="B1111" s="501" t="s">
        <v>9305</v>
      </c>
      <c r="C1111" s="502" t="s">
        <v>35693</v>
      </c>
      <c r="D1111" s="501" t="s">
        <v>28</v>
      </c>
      <c r="E1111" s="666">
        <v>8463.9500000000007</v>
      </c>
      <c r="F1111" s="394"/>
    </row>
    <row r="1112" spans="1:6">
      <c r="A1112" s="1181">
        <v>804271</v>
      </c>
      <c r="B1112" s="501" t="s">
        <v>9305</v>
      </c>
      <c r="C1112" s="502" t="s">
        <v>35694</v>
      </c>
      <c r="D1112" s="501" t="s">
        <v>28</v>
      </c>
      <c r="E1112" s="666">
        <v>3754.82</v>
      </c>
      <c r="F1112" s="394"/>
    </row>
    <row r="1113" spans="1:6">
      <c r="A1113" s="1181">
        <v>804430</v>
      </c>
      <c r="B1113" s="501" t="s">
        <v>9305</v>
      </c>
      <c r="C1113" s="502" t="s">
        <v>35695</v>
      </c>
      <c r="D1113" s="501" t="s">
        <v>28</v>
      </c>
      <c r="E1113" s="666">
        <v>6436.2</v>
      </c>
      <c r="F1113" s="394"/>
    </row>
    <row r="1114" spans="1:6">
      <c r="A1114" s="1181">
        <v>804270</v>
      </c>
      <c r="B1114" s="501" t="s">
        <v>9305</v>
      </c>
      <c r="C1114" s="502" t="s">
        <v>35696</v>
      </c>
      <c r="D1114" s="501" t="s">
        <v>28</v>
      </c>
      <c r="E1114" s="666">
        <v>2937.92</v>
      </c>
      <c r="F1114" s="394"/>
    </row>
    <row r="1115" spans="1:6">
      <c r="A1115" s="1181">
        <v>804255</v>
      </c>
      <c r="B1115" s="501" t="s">
        <v>9305</v>
      </c>
      <c r="C1115" s="502" t="s">
        <v>35697</v>
      </c>
      <c r="D1115" s="501" t="s">
        <v>28</v>
      </c>
      <c r="E1115" s="666">
        <v>3217.46</v>
      </c>
      <c r="F1115" s="394"/>
    </row>
    <row r="1116" spans="1:6">
      <c r="A1116" s="1181">
        <v>804254</v>
      </c>
      <c r="B1116" s="501" t="s">
        <v>9305</v>
      </c>
      <c r="C1116" s="502" t="s">
        <v>35698</v>
      </c>
      <c r="D1116" s="501" t="s">
        <v>28</v>
      </c>
      <c r="E1116" s="666">
        <v>2446.69</v>
      </c>
      <c r="F1116" s="394"/>
    </row>
    <row r="1117" spans="1:6">
      <c r="A1117" s="1181">
        <v>804433</v>
      </c>
      <c r="B1117" s="501" t="s">
        <v>9305</v>
      </c>
      <c r="C1117" s="502" t="s">
        <v>35699</v>
      </c>
      <c r="D1117" s="501" t="s">
        <v>28</v>
      </c>
      <c r="E1117" s="666">
        <v>10340.68</v>
      </c>
      <c r="F1117" s="394"/>
    </row>
    <row r="1118" spans="1:6">
      <c r="A1118" s="1181">
        <v>804273</v>
      </c>
      <c r="B1118" s="501" t="s">
        <v>9305</v>
      </c>
      <c r="C1118" s="502" t="s">
        <v>35700</v>
      </c>
      <c r="D1118" s="501" t="s">
        <v>28</v>
      </c>
      <c r="E1118" s="666">
        <v>5523.86</v>
      </c>
      <c r="F1118" s="394"/>
    </row>
    <row r="1119" spans="1:6">
      <c r="A1119" s="1181">
        <v>804432</v>
      </c>
      <c r="B1119" s="501" t="s">
        <v>9305</v>
      </c>
      <c r="C1119" s="502" t="s">
        <v>35701</v>
      </c>
      <c r="D1119" s="501" t="s">
        <v>28</v>
      </c>
      <c r="E1119" s="666">
        <v>7696.07</v>
      </c>
      <c r="F1119" s="394"/>
    </row>
    <row r="1120" spans="1:6">
      <c r="A1120" s="1181">
        <v>804272</v>
      </c>
      <c r="B1120" s="501" t="s">
        <v>9305</v>
      </c>
      <c r="C1120" s="502" t="s">
        <v>35702</v>
      </c>
      <c r="D1120" s="501" t="s">
        <v>28</v>
      </c>
      <c r="E1120" s="666">
        <v>4146.3500000000004</v>
      </c>
      <c r="F1120" s="394"/>
    </row>
    <row r="1121" spans="1:6">
      <c r="A1121" s="1181">
        <v>804277</v>
      </c>
      <c r="B1121" s="501" t="s">
        <v>9305</v>
      </c>
      <c r="C1121" s="502" t="s">
        <v>35703</v>
      </c>
      <c r="D1121" s="501" t="s">
        <v>28</v>
      </c>
      <c r="E1121" s="666">
        <v>5553.42</v>
      </c>
      <c r="F1121" s="394"/>
    </row>
    <row r="1122" spans="1:6">
      <c r="A1122" s="1181">
        <v>804276</v>
      </c>
      <c r="B1122" s="501" t="s">
        <v>9305</v>
      </c>
      <c r="C1122" s="502" t="s">
        <v>35704</v>
      </c>
      <c r="D1122" s="501" t="s">
        <v>28</v>
      </c>
      <c r="E1122" s="666">
        <v>4171.72</v>
      </c>
      <c r="F1122" s="394"/>
    </row>
    <row r="1123" spans="1:6">
      <c r="A1123" s="1181">
        <v>804435</v>
      </c>
      <c r="B1123" s="501" t="s">
        <v>9305</v>
      </c>
      <c r="C1123" s="502" t="s">
        <v>35705</v>
      </c>
      <c r="D1123" s="501" t="s">
        <v>28</v>
      </c>
      <c r="E1123" s="666">
        <v>10853.84</v>
      </c>
      <c r="F1123" s="394"/>
    </row>
    <row r="1124" spans="1:6">
      <c r="A1124" s="1181">
        <v>804279</v>
      </c>
      <c r="B1124" s="501" t="s">
        <v>9305</v>
      </c>
      <c r="C1124" s="502" t="s">
        <v>35706</v>
      </c>
      <c r="D1124" s="501" t="s">
        <v>28</v>
      </c>
      <c r="E1124" s="666">
        <v>5590.38</v>
      </c>
      <c r="F1124" s="394"/>
    </row>
    <row r="1125" spans="1:6">
      <c r="A1125" s="1181">
        <v>804434</v>
      </c>
      <c r="B1125" s="501" t="s">
        <v>9305</v>
      </c>
      <c r="C1125" s="502" t="s">
        <v>35707</v>
      </c>
      <c r="D1125" s="501" t="s">
        <v>28</v>
      </c>
      <c r="E1125" s="666">
        <v>8074.01</v>
      </c>
      <c r="F1125" s="394"/>
    </row>
    <row r="1126" spans="1:6">
      <c r="A1126" s="1181">
        <v>804278</v>
      </c>
      <c r="B1126" s="501" t="s">
        <v>9305</v>
      </c>
      <c r="C1126" s="502" t="s">
        <v>35708</v>
      </c>
      <c r="D1126" s="501" t="s">
        <v>28</v>
      </c>
      <c r="E1126" s="666">
        <v>4203.43</v>
      </c>
      <c r="F1126" s="394"/>
    </row>
    <row r="1127" spans="1:6">
      <c r="A1127" s="1181">
        <v>804281</v>
      </c>
      <c r="B1127" s="501" t="s">
        <v>9305</v>
      </c>
      <c r="C1127" s="502" t="s">
        <v>35709</v>
      </c>
      <c r="D1127" s="501" t="s">
        <v>28</v>
      </c>
      <c r="E1127" s="666">
        <v>5644.68</v>
      </c>
      <c r="F1127" s="394"/>
    </row>
    <row r="1128" spans="1:6">
      <c r="A1128" s="1181">
        <v>804280</v>
      </c>
      <c r="B1128" s="501" t="s">
        <v>9305</v>
      </c>
      <c r="C1128" s="502" t="s">
        <v>35710</v>
      </c>
      <c r="D1128" s="501" t="s">
        <v>28</v>
      </c>
      <c r="E1128" s="666">
        <v>4250.58</v>
      </c>
      <c r="F1128" s="394"/>
    </row>
    <row r="1129" spans="1:6">
      <c r="A1129" s="1181">
        <v>804283</v>
      </c>
      <c r="B1129" s="501" t="s">
        <v>9305</v>
      </c>
      <c r="C1129" s="502" t="s">
        <v>35711</v>
      </c>
      <c r="D1129" s="501" t="s">
        <v>28</v>
      </c>
      <c r="E1129" s="666">
        <v>5718.62</v>
      </c>
      <c r="F1129" s="394"/>
    </row>
    <row r="1130" spans="1:6">
      <c r="A1130" s="1181">
        <v>804282</v>
      </c>
      <c r="B1130" s="501" t="s">
        <v>9305</v>
      </c>
      <c r="C1130" s="502" t="s">
        <v>35712</v>
      </c>
      <c r="D1130" s="501" t="s">
        <v>28</v>
      </c>
      <c r="E1130" s="666">
        <v>4315.43</v>
      </c>
      <c r="F1130" s="394"/>
    </row>
    <row r="1131" spans="1:6">
      <c r="A1131" s="1181">
        <v>804437</v>
      </c>
      <c r="B1131" s="501" t="s">
        <v>9305</v>
      </c>
      <c r="C1131" s="502" t="s">
        <v>35713</v>
      </c>
      <c r="D1131" s="501" t="s">
        <v>28</v>
      </c>
      <c r="E1131" s="666">
        <v>12157.63</v>
      </c>
      <c r="F1131" s="394"/>
    </row>
    <row r="1132" spans="1:6">
      <c r="A1132" s="1181">
        <v>804285</v>
      </c>
      <c r="B1132" s="501" t="s">
        <v>9305</v>
      </c>
      <c r="C1132" s="502" t="s">
        <v>35714</v>
      </c>
      <c r="D1132" s="501" t="s">
        <v>28</v>
      </c>
      <c r="E1132" s="666">
        <v>5815.71</v>
      </c>
      <c r="F1132" s="394"/>
    </row>
    <row r="1133" spans="1:6">
      <c r="A1133" s="1181">
        <v>804436</v>
      </c>
      <c r="B1133" s="501" t="s">
        <v>9305</v>
      </c>
      <c r="C1133" s="502" t="s">
        <v>35715</v>
      </c>
      <c r="D1133" s="501" t="s">
        <v>28</v>
      </c>
      <c r="E1133" s="666">
        <v>9034.69</v>
      </c>
      <c r="F1133" s="394"/>
    </row>
    <row r="1134" spans="1:6">
      <c r="A1134" s="1181">
        <v>804284</v>
      </c>
      <c r="B1134" s="501" t="s">
        <v>9305</v>
      </c>
      <c r="C1134" s="502" t="s">
        <v>35716</v>
      </c>
      <c r="D1134" s="501" t="s">
        <v>28</v>
      </c>
      <c r="E1134" s="666">
        <v>4401.34</v>
      </c>
      <c r="F1134" s="394"/>
    </row>
    <row r="1135" spans="1:6">
      <c r="A1135" s="1181">
        <v>804287</v>
      </c>
      <c r="B1135" s="501" t="s">
        <v>9305</v>
      </c>
      <c r="C1135" s="502" t="s">
        <v>35717</v>
      </c>
      <c r="D1135" s="501" t="s">
        <v>28</v>
      </c>
      <c r="E1135" s="666">
        <v>5941.37</v>
      </c>
      <c r="F1135" s="394"/>
    </row>
    <row r="1136" spans="1:6">
      <c r="A1136" s="1181">
        <v>804286</v>
      </c>
      <c r="B1136" s="501" t="s">
        <v>9305</v>
      </c>
      <c r="C1136" s="502" t="s">
        <v>35718</v>
      </c>
      <c r="D1136" s="501" t="s">
        <v>28</v>
      </c>
      <c r="E1136" s="666">
        <v>4514.25</v>
      </c>
      <c r="F1136" s="394"/>
    </row>
    <row r="1137" spans="1:6">
      <c r="A1137" s="1181">
        <v>804289</v>
      </c>
      <c r="B1137" s="501" t="s">
        <v>9305</v>
      </c>
      <c r="C1137" s="502" t="s">
        <v>35719</v>
      </c>
      <c r="D1137" s="501" t="s">
        <v>28</v>
      </c>
      <c r="E1137" s="666">
        <v>6105.67</v>
      </c>
      <c r="F1137" s="394"/>
    </row>
    <row r="1138" spans="1:6">
      <c r="A1138" s="1181">
        <v>804288</v>
      </c>
      <c r="B1138" s="501" t="s">
        <v>9305</v>
      </c>
      <c r="C1138" s="502" t="s">
        <v>35720</v>
      </c>
      <c r="D1138" s="501" t="s">
        <v>28</v>
      </c>
      <c r="E1138" s="666">
        <v>4663.88</v>
      </c>
      <c r="F1138" s="394"/>
    </row>
    <row r="1139" spans="1:6">
      <c r="A1139" s="1181">
        <v>804439</v>
      </c>
      <c r="B1139" s="501" t="s">
        <v>9305</v>
      </c>
      <c r="C1139" s="502" t="s">
        <v>35721</v>
      </c>
      <c r="D1139" s="501" t="s">
        <v>28</v>
      </c>
      <c r="E1139" s="666">
        <v>15146.27</v>
      </c>
      <c r="F1139" s="394"/>
    </row>
    <row r="1140" spans="1:6">
      <c r="A1140" s="1181">
        <v>804291</v>
      </c>
      <c r="B1140" s="501" t="s">
        <v>9305</v>
      </c>
      <c r="C1140" s="502" t="s">
        <v>35722</v>
      </c>
      <c r="D1140" s="501" t="s">
        <v>28</v>
      </c>
      <c r="E1140" s="666">
        <v>6322.42</v>
      </c>
      <c r="F1140" s="394"/>
    </row>
    <row r="1141" spans="1:6">
      <c r="A1141" s="1181">
        <v>804438</v>
      </c>
      <c r="B1141" s="501" t="s">
        <v>9305</v>
      </c>
      <c r="C1141" s="502" t="s">
        <v>35723</v>
      </c>
      <c r="D1141" s="501" t="s">
        <v>28</v>
      </c>
      <c r="E1141" s="666">
        <v>11229.14</v>
      </c>
      <c r="F1141" s="394"/>
    </row>
    <row r="1142" spans="1:6">
      <c r="A1142" s="1181">
        <v>804290</v>
      </c>
      <c r="B1142" s="501" t="s">
        <v>9305</v>
      </c>
      <c r="C1142" s="502" t="s">
        <v>35724</v>
      </c>
      <c r="D1142" s="501" t="s">
        <v>28</v>
      </c>
      <c r="E1142" s="666">
        <v>4864.54</v>
      </c>
      <c r="F1142" s="394"/>
    </row>
    <row r="1143" spans="1:6">
      <c r="A1143" s="1181">
        <v>804275</v>
      </c>
      <c r="B1143" s="501" t="s">
        <v>9305</v>
      </c>
      <c r="C1143" s="502" t="s">
        <v>35725</v>
      </c>
      <c r="D1143" s="501" t="s">
        <v>28</v>
      </c>
      <c r="E1143" s="666">
        <v>5531.25</v>
      </c>
      <c r="F1143" s="394"/>
    </row>
    <row r="1144" spans="1:6">
      <c r="A1144" s="1181">
        <v>804274</v>
      </c>
      <c r="B1144" s="501" t="s">
        <v>9305</v>
      </c>
      <c r="C1144" s="502" t="s">
        <v>35726</v>
      </c>
      <c r="D1144" s="501" t="s">
        <v>28</v>
      </c>
      <c r="E1144" s="666">
        <v>4152.6899999999996</v>
      </c>
      <c r="F1144" s="394"/>
    </row>
    <row r="1145" spans="1:6">
      <c r="A1145" s="1181">
        <v>804061</v>
      </c>
      <c r="B1145" s="501" t="s">
        <v>9305</v>
      </c>
      <c r="C1145" s="502" t="s">
        <v>35727</v>
      </c>
      <c r="D1145" s="501" t="s">
        <v>28</v>
      </c>
      <c r="E1145" s="666">
        <v>373.54</v>
      </c>
      <c r="F1145" s="394"/>
    </row>
    <row r="1146" spans="1:6">
      <c r="A1146" s="1181">
        <v>804060</v>
      </c>
      <c r="B1146" s="501" t="s">
        <v>9305</v>
      </c>
      <c r="C1146" s="502" t="s">
        <v>35728</v>
      </c>
      <c r="D1146" s="501" t="s">
        <v>28</v>
      </c>
      <c r="E1146" s="666">
        <v>299.64</v>
      </c>
      <c r="F1146" s="394"/>
    </row>
    <row r="1147" spans="1:6">
      <c r="A1147" s="1181">
        <v>804065</v>
      </c>
      <c r="B1147" s="501" t="s">
        <v>9305</v>
      </c>
      <c r="C1147" s="502" t="s">
        <v>35729</v>
      </c>
      <c r="D1147" s="501" t="s">
        <v>28</v>
      </c>
      <c r="E1147" s="666">
        <v>375.06</v>
      </c>
      <c r="F1147" s="394"/>
    </row>
    <row r="1148" spans="1:6">
      <c r="A1148" s="1181">
        <v>804064</v>
      </c>
      <c r="B1148" s="501" t="s">
        <v>9305</v>
      </c>
      <c r="C1148" s="502" t="s">
        <v>35730</v>
      </c>
      <c r="D1148" s="501" t="s">
        <v>28</v>
      </c>
      <c r="E1148" s="666">
        <v>301.17</v>
      </c>
      <c r="F1148" s="394"/>
    </row>
    <row r="1149" spans="1:6">
      <c r="A1149" s="1181">
        <v>804067</v>
      </c>
      <c r="B1149" s="501" t="s">
        <v>9305</v>
      </c>
      <c r="C1149" s="502" t="s">
        <v>35731</v>
      </c>
      <c r="D1149" s="501" t="s">
        <v>28</v>
      </c>
      <c r="E1149" s="666">
        <v>376.58</v>
      </c>
      <c r="F1149" s="394"/>
    </row>
    <row r="1150" spans="1:6">
      <c r="A1150" s="1181">
        <v>804066</v>
      </c>
      <c r="B1150" s="501" t="s">
        <v>9305</v>
      </c>
      <c r="C1150" s="502" t="s">
        <v>35732</v>
      </c>
      <c r="D1150" s="501" t="s">
        <v>28</v>
      </c>
      <c r="E1150" s="666">
        <v>302.69</v>
      </c>
      <c r="F1150" s="394"/>
    </row>
    <row r="1151" spans="1:6">
      <c r="A1151" s="1181">
        <v>804069</v>
      </c>
      <c r="B1151" s="501" t="s">
        <v>9305</v>
      </c>
      <c r="C1151" s="502" t="s">
        <v>35733</v>
      </c>
      <c r="D1151" s="501" t="s">
        <v>28</v>
      </c>
      <c r="E1151" s="666">
        <v>379.34</v>
      </c>
      <c r="F1151" s="394"/>
    </row>
    <row r="1152" spans="1:6">
      <c r="A1152" s="1181">
        <v>804068</v>
      </c>
      <c r="B1152" s="501" t="s">
        <v>9305</v>
      </c>
      <c r="C1152" s="502" t="s">
        <v>35734</v>
      </c>
      <c r="D1152" s="501" t="s">
        <v>28</v>
      </c>
      <c r="E1152" s="666">
        <v>305.26</v>
      </c>
      <c r="F1152" s="394"/>
    </row>
    <row r="1153" spans="1:6">
      <c r="A1153" s="1181">
        <v>804071</v>
      </c>
      <c r="B1153" s="501" t="s">
        <v>9305</v>
      </c>
      <c r="C1153" s="502" t="s">
        <v>35735</v>
      </c>
      <c r="D1153" s="501" t="s">
        <v>28</v>
      </c>
      <c r="E1153" s="666">
        <v>383.14</v>
      </c>
      <c r="F1153" s="394"/>
    </row>
    <row r="1154" spans="1:6">
      <c r="A1154" s="1181">
        <v>804070</v>
      </c>
      <c r="B1154" s="501" t="s">
        <v>9305</v>
      </c>
      <c r="C1154" s="502" t="s">
        <v>35736</v>
      </c>
      <c r="D1154" s="501" t="s">
        <v>28</v>
      </c>
      <c r="E1154" s="666">
        <v>309.07</v>
      </c>
      <c r="F1154" s="394"/>
    </row>
    <row r="1155" spans="1:6">
      <c r="A1155" s="1181">
        <v>804073</v>
      </c>
      <c r="B1155" s="501" t="s">
        <v>9305</v>
      </c>
      <c r="C1155" s="502" t="s">
        <v>35737</v>
      </c>
      <c r="D1155" s="501" t="s">
        <v>28</v>
      </c>
      <c r="E1155" s="666">
        <v>388.17</v>
      </c>
      <c r="F1155" s="394"/>
    </row>
    <row r="1156" spans="1:6">
      <c r="A1156" s="1181">
        <v>804072</v>
      </c>
      <c r="B1156" s="501" t="s">
        <v>9305</v>
      </c>
      <c r="C1156" s="502" t="s">
        <v>35738</v>
      </c>
      <c r="D1156" s="501" t="s">
        <v>28</v>
      </c>
      <c r="E1156" s="666">
        <v>313.92</v>
      </c>
      <c r="F1156" s="394"/>
    </row>
    <row r="1157" spans="1:6">
      <c r="A1157" s="1181">
        <v>804075</v>
      </c>
      <c r="B1157" s="501" t="s">
        <v>9305</v>
      </c>
      <c r="C1157" s="502" t="s">
        <v>35739</v>
      </c>
      <c r="D1157" s="501" t="s">
        <v>28</v>
      </c>
      <c r="E1157" s="666">
        <v>395.02</v>
      </c>
      <c r="F1157" s="394"/>
    </row>
    <row r="1158" spans="1:6">
      <c r="A1158" s="1181">
        <v>804074</v>
      </c>
      <c r="B1158" s="501" t="s">
        <v>9305</v>
      </c>
      <c r="C1158" s="502" t="s">
        <v>35740</v>
      </c>
      <c r="D1158" s="501" t="s">
        <v>28</v>
      </c>
      <c r="E1158" s="666">
        <v>320.77</v>
      </c>
      <c r="F1158" s="394"/>
    </row>
    <row r="1159" spans="1:6">
      <c r="A1159" s="1181">
        <v>804077</v>
      </c>
      <c r="B1159" s="501" t="s">
        <v>9305</v>
      </c>
      <c r="C1159" s="502" t="s">
        <v>35741</v>
      </c>
      <c r="D1159" s="501" t="s">
        <v>28</v>
      </c>
      <c r="E1159" s="666">
        <v>403.85</v>
      </c>
      <c r="F1159" s="394"/>
    </row>
    <row r="1160" spans="1:6">
      <c r="A1160" s="1181">
        <v>804076</v>
      </c>
      <c r="B1160" s="501" t="s">
        <v>9305</v>
      </c>
      <c r="C1160" s="502" t="s">
        <v>35742</v>
      </c>
      <c r="D1160" s="501" t="s">
        <v>28</v>
      </c>
      <c r="E1160" s="666">
        <v>329.43</v>
      </c>
      <c r="F1160" s="394"/>
    </row>
    <row r="1161" spans="1:6">
      <c r="A1161" s="1181">
        <v>804079</v>
      </c>
      <c r="B1161" s="501" t="s">
        <v>9305</v>
      </c>
      <c r="C1161" s="502" t="s">
        <v>35743</v>
      </c>
      <c r="D1161" s="501" t="s">
        <v>28</v>
      </c>
      <c r="E1161" s="666">
        <v>417.25</v>
      </c>
      <c r="F1161" s="394"/>
    </row>
    <row r="1162" spans="1:6">
      <c r="A1162" s="1181">
        <v>804078</v>
      </c>
      <c r="B1162" s="501" t="s">
        <v>9305</v>
      </c>
      <c r="C1162" s="502" t="s">
        <v>35744</v>
      </c>
      <c r="D1162" s="501" t="s">
        <v>28</v>
      </c>
      <c r="E1162" s="666">
        <v>342.65</v>
      </c>
      <c r="F1162" s="394"/>
    </row>
    <row r="1163" spans="1:6">
      <c r="A1163" s="1181">
        <v>804063</v>
      </c>
      <c r="B1163" s="501" t="s">
        <v>9305</v>
      </c>
      <c r="C1163" s="502" t="s">
        <v>35745</v>
      </c>
      <c r="D1163" s="501" t="s">
        <v>28</v>
      </c>
      <c r="E1163" s="666">
        <v>374.3</v>
      </c>
      <c r="F1163" s="394"/>
    </row>
    <row r="1164" spans="1:6">
      <c r="A1164" s="1181">
        <v>804062</v>
      </c>
      <c r="B1164" s="501" t="s">
        <v>9305</v>
      </c>
      <c r="C1164" s="502" t="s">
        <v>35746</v>
      </c>
      <c r="D1164" s="501" t="s">
        <v>28</v>
      </c>
      <c r="E1164" s="666">
        <v>300.39999999999998</v>
      </c>
      <c r="F1164" s="394"/>
    </row>
    <row r="1165" spans="1:6">
      <c r="A1165" s="1181">
        <v>804377</v>
      </c>
      <c r="B1165" s="501" t="s">
        <v>9305</v>
      </c>
      <c r="C1165" s="502" t="s">
        <v>35747</v>
      </c>
      <c r="D1165" s="501" t="s">
        <v>28</v>
      </c>
      <c r="E1165" s="666">
        <v>1110.05</v>
      </c>
      <c r="F1165" s="394"/>
    </row>
    <row r="1166" spans="1:6">
      <c r="A1166" s="1181">
        <v>804081</v>
      </c>
      <c r="B1166" s="501" t="s">
        <v>9305</v>
      </c>
      <c r="C1166" s="502" t="s">
        <v>35748</v>
      </c>
      <c r="D1166" s="501" t="s">
        <v>28</v>
      </c>
      <c r="E1166" s="666">
        <v>756.45</v>
      </c>
      <c r="F1166" s="394"/>
    </row>
    <row r="1167" spans="1:6">
      <c r="A1167" s="1181">
        <v>804376</v>
      </c>
      <c r="B1167" s="501" t="s">
        <v>9305</v>
      </c>
      <c r="C1167" s="502" t="s">
        <v>35749</v>
      </c>
      <c r="D1167" s="501" t="s">
        <v>28</v>
      </c>
      <c r="E1167" s="666">
        <v>908.62</v>
      </c>
      <c r="F1167" s="394"/>
    </row>
    <row r="1168" spans="1:6">
      <c r="A1168" s="1181">
        <v>804080</v>
      </c>
      <c r="B1168" s="501" t="s">
        <v>9305</v>
      </c>
      <c r="C1168" s="502" t="s">
        <v>35750</v>
      </c>
      <c r="D1168" s="501" t="s">
        <v>28</v>
      </c>
      <c r="E1168" s="666">
        <v>593.63</v>
      </c>
      <c r="F1168" s="394"/>
    </row>
    <row r="1169" spans="1:6">
      <c r="A1169" s="1181">
        <v>804085</v>
      </c>
      <c r="B1169" s="501" t="s">
        <v>9305</v>
      </c>
      <c r="C1169" s="502" t="s">
        <v>35751</v>
      </c>
      <c r="D1169" s="501" t="s">
        <v>28</v>
      </c>
      <c r="E1169" s="666">
        <v>759.2</v>
      </c>
      <c r="F1169" s="394"/>
    </row>
    <row r="1170" spans="1:6">
      <c r="A1170" s="1181">
        <v>804084</v>
      </c>
      <c r="B1170" s="501" t="s">
        <v>9305</v>
      </c>
      <c r="C1170" s="502" t="s">
        <v>35752</v>
      </c>
      <c r="D1170" s="501" t="s">
        <v>28</v>
      </c>
      <c r="E1170" s="666">
        <v>596.21</v>
      </c>
      <c r="F1170" s="394"/>
    </row>
    <row r="1171" spans="1:6">
      <c r="A1171" s="1181">
        <v>804379</v>
      </c>
      <c r="B1171" s="501" t="s">
        <v>9305</v>
      </c>
      <c r="C1171" s="502" t="s">
        <v>35753</v>
      </c>
      <c r="D1171" s="501" t="s">
        <v>28</v>
      </c>
      <c r="E1171" s="666">
        <v>940.7</v>
      </c>
      <c r="F1171" s="394"/>
    </row>
    <row r="1172" spans="1:6">
      <c r="A1172" s="1181">
        <v>804087</v>
      </c>
      <c r="B1172" s="501" t="s">
        <v>9305</v>
      </c>
      <c r="C1172" s="502" t="s">
        <v>35754</v>
      </c>
      <c r="D1172" s="501" t="s">
        <v>28</v>
      </c>
      <c r="E1172" s="666">
        <v>762.24</v>
      </c>
      <c r="F1172" s="394"/>
    </row>
    <row r="1173" spans="1:6">
      <c r="A1173" s="1181">
        <v>804378</v>
      </c>
      <c r="B1173" s="501" t="s">
        <v>9305</v>
      </c>
      <c r="C1173" s="502" t="s">
        <v>35755</v>
      </c>
      <c r="D1173" s="501" t="s">
        <v>28</v>
      </c>
      <c r="E1173" s="666">
        <v>727.92</v>
      </c>
      <c r="F1173" s="394"/>
    </row>
    <row r="1174" spans="1:6">
      <c r="A1174" s="1181">
        <v>804086</v>
      </c>
      <c r="B1174" s="501" t="s">
        <v>9305</v>
      </c>
      <c r="C1174" s="502" t="s">
        <v>35756</v>
      </c>
      <c r="D1174" s="501" t="s">
        <v>28</v>
      </c>
      <c r="E1174" s="666">
        <v>599.25</v>
      </c>
      <c r="F1174" s="394"/>
    </row>
    <row r="1175" spans="1:6">
      <c r="A1175" s="1181">
        <v>804089</v>
      </c>
      <c r="B1175" s="501" t="s">
        <v>9305</v>
      </c>
      <c r="C1175" s="502" t="s">
        <v>35757</v>
      </c>
      <c r="D1175" s="501" t="s">
        <v>28</v>
      </c>
      <c r="E1175" s="666">
        <v>767.28</v>
      </c>
      <c r="F1175" s="394"/>
    </row>
    <row r="1176" spans="1:6">
      <c r="A1176" s="1181">
        <v>804088</v>
      </c>
      <c r="B1176" s="501" t="s">
        <v>9305</v>
      </c>
      <c r="C1176" s="502" t="s">
        <v>35758</v>
      </c>
      <c r="D1176" s="501" t="s">
        <v>28</v>
      </c>
      <c r="E1176" s="666">
        <v>604.11</v>
      </c>
      <c r="F1176" s="394"/>
    </row>
    <row r="1177" spans="1:6">
      <c r="A1177" s="1181">
        <v>804091</v>
      </c>
      <c r="B1177" s="501" t="s">
        <v>9305</v>
      </c>
      <c r="C1177" s="502" t="s">
        <v>35759</v>
      </c>
      <c r="D1177" s="501" t="s">
        <v>28</v>
      </c>
      <c r="E1177" s="666">
        <v>773.83</v>
      </c>
      <c r="F1177" s="394"/>
    </row>
    <row r="1178" spans="1:6">
      <c r="A1178" s="1181">
        <v>804090</v>
      </c>
      <c r="B1178" s="501" t="s">
        <v>9305</v>
      </c>
      <c r="C1178" s="502" t="s">
        <v>35760</v>
      </c>
      <c r="D1178" s="501" t="s">
        <v>28</v>
      </c>
      <c r="E1178" s="666">
        <v>610.49</v>
      </c>
      <c r="F1178" s="394"/>
    </row>
    <row r="1179" spans="1:6">
      <c r="A1179" s="1181">
        <v>804381</v>
      </c>
      <c r="B1179" s="501" t="s">
        <v>9305</v>
      </c>
      <c r="C1179" s="502" t="s">
        <v>35761</v>
      </c>
      <c r="D1179" s="501" t="s">
        <v>28</v>
      </c>
      <c r="E1179" s="666">
        <v>1312.87</v>
      </c>
      <c r="F1179" s="394"/>
    </row>
    <row r="1180" spans="1:6">
      <c r="A1180" s="1181">
        <v>804093</v>
      </c>
      <c r="B1180" s="501" t="s">
        <v>9305</v>
      </c>
      <c r="C1180" s="502" t="s">
        <v>35762</v>
      </c>
      <c r="D1180" s="501" t="s">
        <v>28</v>
      </c>
      <c r="E1180" s="666">
        <v>783.14</v>
      </c>
      <c r="F1180" s="394"/>
    </row>
    <row r="1181" spans="1:6">
      <c r="A1181" s="1181">
        <v>804380</v>
      </c>
      <c r="B1181" s="501" t="s">
        <v>9305</v>
      </c>
      <c r="C1181" s="502" t="s">
        <v>35763</v>
      </c>
      <c r="D1181" s="501" t="s">
        <v>28</v>
      </c>
      <c r="E1181" s="666">
        <v>1071.78</v>
      </c>
      <c r="F1181" s="394"/>
    </row>
    <row r="1182" spans="1:6">
      <c r="A1182" s="1181">
        <v>804092</v>
      </c>
      <c r="B1182" s="501" t="s">
        <v>9305</v>
      </c>
      <c r="C1182" s="502" t="s">
        <v>35764</v>
      </c>
      <c r="D1182" s="501" t="s">
        <v>28</v>
      </c>
      <c r="E1182" s="666">
        <v>619.45000000000005</v>
      </c>
      <c r="F1182" s="394"/>
    </row>
    <row r="1183" spans="1:6">
      <c r="A1183" s="1181">
        <v>804095</v>
      </c>
      <c r="B1183" s="501" t="s">
        <v>9305</v>
      </c>
      <c r="C1183" s="502" t="s">
        <v>35765</v>
      </c>
      <c r="D1183" s="501" t="s">
        <v>28</v>
      </c>
      <c r="E1183" s="666">
        <v>795.78</v>
      </c>
      <c r="F1183" s="394"/>
    </row>
    <row r="1184" spans="1:6">
      <c r="A1184" s="1181">
        <v>804094</v>
      </c>
      <c r="B1184" s="501" t="s">
        <v>9305</v>
      </c>
      <c r="C1184" s="502" t="s">
        <v>35766</v>
      </c>
      <c r="D1184" s="501" t="s">
        <v>28</v>
      </c>
      <c r="E1184" s="666">
        <v>631.91</v>
      </c>
      <c r="F1184" s="394"/>
    </row>
    <row r="1185" spans="1:6">
      <c r="A1185" s="1181">
        <v>804097</v>
      </c>
      <c r="B1185" s="501" t="s">
        <v>9305</v>
      </c>
      <c r="C1185" s="502" t="s">
        <v>35767</v>
      </c>
      <c r="D1185" s="501" t="s">
        <v>28</v>
      </c>
      <c r="E1185" s="666">
        <v>811.93</v>
      </c>
      <c r="F1185" s="394"/>
    </row>
    <row r="1186" spans="1:6">
      <c r="A1186" s="1181">
        <v>804096</v>
      </c>
      <c r="B1186" s="501" t="s">
        <v>9305</v>
      </c>
      <c r="C1186" s="502" t="s">
        <v>35768</v>
      </c>
      <c r="D1186" s="501" t="s">
        <v>28</v>
      </c>
      <c r="E1186" s="666">
        <v>647.71</v>
      </c>
      <c r="F1186" s="394"/>
    </row>
    <row r="1187" spans="1:6">
      <c r="A1187" s="1181">
        <v>804383</v>
      </c>
      <c r="B1187" s="501" t="s">
        <v>9305</v>
      </c>
      <c r="C1187" s="502" t="s">
        <v>35769</v>
      </c>
      <c r="D1187" s="501" t="s">
        <v>28</v>
      </c>
      <c r="E1187" s="666">
        <v>1623.89</v>
      </c>
      <c r="F1187" s="394"/>
    </row>
    <row r="1188" spans="1:6">
      <c r="A1188" s="1181">
        <v>804099</v>
      </c>
      <c r="B1188" s="501" t="s">
        <v>9305</v>
      </c>
      <c r="C1188" s="502" t="s">
        <v>35770</v>
      </c>
      <c r="D1188" s="501" t="s">
        <v>28</v>
      </c>
      <c r="E1188" s="666">
        <v>834.92</v>
      </c>
      <c r="F1188" s="394"/>
    </row>
    <row r="1189" spans="1:6">
      <c r="A1189" s="1181">
        <v>804382</v>
      </c>
      <c r="B1189" s="501" t="s">
        <v>9305</v>
      </c>
      <c r="C1189" s="502" t="s">
        <v>35771</v>
      </c>
      <c r="D1189" s="501" t="s">
        <v>28</v>
      </c>
      <c r="E1189" s="666">
        <v>1323.06</v>
      </c>
      <c r="F1189" s="394"/>
    </row>
    <row r="1190" spans="1:6">
      <c r="A1190" s="1181">
        <v>804098</v>
      </c>
      <c r="B1190" s="501" t="s">
        <v>9305</v>
      </c>
      <c r="C1190" s="502" t="s">
        <v>35772</v>
      </c>
      <c r="D1190" s="501" t="s">
        <v>28</v>
      </c>
      <c r="E1190" s="666">
        <v>670.36</v>
      </c>
      <c r="F1190" s="394"/>
    </row>
    <row r="1191" spans="1:6">
      <c r="A1191" s="1181">
        <v>804083</v>
      </c>
      <c r="B1191" s="501" t="s">
        <v>9305</v>
      </c>
      <c r="C1191" s="502" t="s">
        <v>35773</v>
      </c>
      <c r="D1191" s="501" t="s">
        <v>28</v>
      </c>
      <c r="E1191" s="666">
        <v>757.21</v>
      </c>
      <c r="F1191" s="394"/>
    </row>
    <row r="1192" spans="1:6">
      <c r="A1192" s="1181">
        <v>804082</v>
      </c>
      <c r="B1192" s="501" t="s">
        <v>9305</v>
      </c>
      <c r="C1192" s="502" t="s">
        <v>35774</v>
      </c>
      <c r="D1192" s="501" t="s">
        <v>28</v>
      </c>
      <c r="E1192" s="666">
        <v>594.39</v>
      </c>
      <c r="F1192" s="394"/>
    </row>
    <row r="1193" spans="1:6">
      <c r="A1193" s="1181">
        <v>804385</v>
      </c>
      <c r="B1193" s="501" t="s">
        <v>9305</v>
      </c>
      <c r="C1193" s="502" t="s">
        <v>35775</v>
      </c>
      <c r="D1193" s="501" t="s">
        <v>28</v>
      </c>
      <c r="E1193" s="666">
        <v>1858.21</v>
      </c>
      <c r="F1193" s="394"/>
    </row>
    <row r="1194" spans="1:6">
      <c r="A1194" s="1181">
        <v>804101</v>
      </c>
      <c r="B1194" s="501" t="s">
        <v>9305</v>
      </c>
      <c r="C1194" s="502" t="s">
        <v>35776</v>
      </c>
      <c r="D1194" s="501" t="s">
        <v>28</v>
      </c>
      <c r="E1194" s="666">
        <v>1282.58</v>
      </c>
      <c r="F1194" s="394"/>
    </row>
    <row r="1195" spans="1:6">
      <c r="A1195" s="1181">
        <v>804384</v>
      </c>
      <c r="B1195" s="501" t="s">
        <v>9305</v>
      </c>
      <c r="C1195" s="502" t="s">
        <v>35777</v>
      </c>
      <c r="D1195" s="501" t="s">
        <v>28</v>
      </c>
      <c r="E1195" s="666">
        <v>1484.35</v>
      </c>
      <c r="F1195" s="394"/>
    </row>
    <row r="1196" spans="1:6">
      <c r="A1196" s="1181">
        <v>804100</v>
      </c>
      <c r="B1196" s="501" t="s">
        <v>9305</v>
      </c>
      <c r="C1196" s="502" t="s">
        <v>35778</v>
      </c>
      <c r="D1196" s="501" t="s">
        <v>28</v>
      </c>
      <c r="E1196" s="666">
        <v>999.74</v>
      </c>
      <c r="F1196" s="394"/>
    </row>
    <row r="1197" spans="1:6">
      <c r="A1197" s="1181">
        <v>804105</v>
      </c>
      <c r="B1197" s="501" t="s">
        <v>9305</v>
      </c>
      <c r="C1197" s="502" t="s">
        <v>35779</v>
      </c>
      <c r="D1197" s="501" t="s">
        <v>28</v>
      </c>
      <c r="E1197" s="666">
        <v>1286.8599999999999</v>
      </c>
      <c r="F1197" s="394"/>
    </row>
    <row r="1198" spans="1:6">
      <c r="A1198" s="1181">
        <v>804104</v>
      </c>
      <c r="B1198" s="501" t="s">
        <v>9305</v>
      </c>
      <c r="C1198" s="502" t="s">
        <v>35780</v>
      </c>
      <c r="D1198" s="501" t="s">
        <v>28</v>
      </c>
      <c r="E1198" s="666">
        <v>1003.84</v>
      </c>
      <c r="F1198" s="394"/>
    </row>
    <row r="1199" spans="1:6">
      <c r="A1199" s="1181">
        <v>804387</v>
      </c>
      <c r="B1199" s="501" t="s">
        <v>9305</v>
      </c>
      <c r="C1199" s="502" t="s">
        <v>35781</v>
      </c>
      <c r="D1199" s="501" t="s">
        <v>28</v>
      </c>
      <c r="E1199" s="666">
        <v>1958.3</v>
      </c>
      <c r="F1199" s="394"/>
    </row>
    <row r="1200" spans="1:6">
      <c r="A1200" s="1181">
        <v>804107</v>
      </c>
      <c r="B1200" s="501" t="s">
        <v>9305</v>
      </c>
      <c r="C1200" s="502" t="s">
        <v>35782</v>
      </c>
      <c r="D1200" s="501" t="s">
        <v>28</v>
      </c>
      <c r="E1200" s="666">
        <v>1292.6500000000001</v>
      </c>
      <c r="F1200" s="394"/>
    </row>
    <row r="1201" spans="1:6">
      <c r="A1201" s="1181">
        <v>804386</v>
      </c>
      <c r="B1201" s="501" t="s">
        <v>9305</v>
      </c>
      <c r="C1201" s="502" t="s">
        <v>35783</v>
      </c>
      <c r="D1201" s="501" t="s">
        <v>28</v>
      </c>
      <c r="E1201" s="666">
        <v>1563.13</v>
      </c>
      <c r="F1201" s="394"/>
    </row>
    <row r="1202" spans="1:6">
      <c r="A1202" s="1181">
        <v>804106</v>
      </c>
      <c r="B1202" s="501" t="s">
        <v>9305</v>
      </c>
      <c r="C1202" s="502" t="s">
        <v>35784</v>
      </c>
      <c r="D1202" s="501" t="s">
        <v>28</v>
      </c>
      <c r="E1202" s="666">
        <v>1009.46</v>
      </c>
      <c r="F1202" s="394"/>
    </row>
    <row r="1203" spans="1:6">
      <c r="A1203" s="1181">
        <v>804109</v>
      </c>
      <c r="B1203" s="501" t="s">
        <v>9305</v>
      </c>
      <c r="C1203" s="502" t="s">
        <v>35785</v>
      </c>
      <c r="D1203" s="501" t="s">
        <v>28</v>
      </c>
      <c r="E1203" s="666">
        <v>1301.49</v>
      </c>
      <c r="F1203" s="394"/>
    </row>
    <row r="1204" spans="1:6">
      <c r="A1204" s="1181">
        <v>804108</v>
      </c>
      <c r="B1204" s="501" t="s">
        <v>9305</v>
      </c>
      <c r="C1204" s="502" t="s">
        <v>35786</v>
      </c>
      <c r="D1204" s="501" t="s">
        <v>28</v>
      </c>
      <c r="E1204" s="666">
        <v>1018.12</v>
      </c>
      <c r="F1204" s="394"/>
    </row>
    <row r="1205" spans="1:6">
      <c r="A1205" s="1181">
        <v>804111</v>
      </c>
      <c r="B1205" s="501" t="s">
        <v>9305</v>
      </c>
      <c r="C1205" s="502" t="s">
        <v>35787</v>
      </c>
      <c r="D1205" s="501" t="s">
        <v>28</v>
      </c>
      <c r="E1205" s="666">
        <v>1313.07</v>
      </c>
      <c r="F1205" s="394"/>
    </row>
    <row r="1206" spans="1:6">
      <c r="A1206" s="1181">
        <v>804110</v>
      </c>
      <c r="B1206" s="501" t="s">
        <v>9305</v>
      </c>
      <c r="C1206" s="502" t="s">
        <v>35788</v>
      </c>
      <c r="D1206" s="501" t="s">
        <v>28</v>
      </c>
      <c r="E1206" s="666">
        <v>1029.3599999999999</v>
      </c>
      <c r="F1206" s="394"/>
    </row>
    <row r="1207" spans="1:6">
      <c r="A1207" s="1181">
        <v>804389</v>
      </c>
      <c r="B1207" s="501" t="s">
        <v>9305</v>
      </c>
      <c r="C1207" s="502" t="s">
        <v>35789</v>
      </c>
      <c r="D1207" s="501" t="s">
        <v>28</v>
      </c>
      <c r="E1207" s="666">
        <v>2187.7399999999998</v>
      </c>
      <c r="F1207" s="394"/>
    </row>
    <row r="1208" spans="1:6">
      <c r="A1208" s="1181">
        <v>804113</v>
      </c>
      <c r="B1208" s="501" t="s">
        <v>9305</v>
      </c>
      <c r="C1208" s="502" t="s">
        <v>35790</v>
      </c>
      <c r="D1208" s="501" t="s">
        <v>28</v>
      </c>
      <c r="E1208" s="666">
        <v>1328.94</v>
      </c>
      <c r="F1208" s="394"/>
    </row>
    <row r="1209" spans="1:6">
      <c r="A1209" s="1181">
        <v>804388</v>
      </c>
      <c r="B1209" s="501" t="s">
        <v>9305</v>
      </c>
      <c r="C1209" s="502" t="s">
        <v>35791</v>
      </c>
      <c r="D1209" s="501" t="s">
        <v>28</v>
      </c>
      <c r="E1209" s="666">
        <v>1744.17</v>
      </c>
      <c r="F1209" s="394"/>
    </row>
    <row r="1210" spans="1:6">
      <c r="A1210" s="1181">
        <v>804112</v>
      </c>
      <c r="B1210" s="501" t="s">
        <v>9305</v>
      </c>
      <c r="C1210" s="502" t="s">
        <v>35792</v>
      </c>
      <c r="D1210" s="501" t="s">
        <v>28</v>
      </c>
      <c r="E1210" s="666">
        <v>1044.7</v>
      </c>
      <c r="F1210" s="394"/>
    </row>
    <row r="1211" spans="1:6">
      <c r="A1211" s="1181">
        <v>804115</v>
      </c>
      <c r="B1211" s="501" t="s">
        <v>9305</v>
      </c>
      <c r="C1211" s="502" t="s">
        <v>35793</v>
      </c>
      <c r="D1211" s="501" t="s">
        <v>28</v>
      </c>
      <c r="E1211" s="666">
        <v>1350.88</v>
      </c>
      <c r="F1211" s="394"/>
    </row>
    <row r="1212" spans="1:6">
      <c r="A1212" s="1181">
        <v>804114</v>
      </c>
      <c r="B1212" s="501" t="s">
        <v>9305</v>
      </c>
      <c r="C1212" s="502" t="s">
        <v>35794</v>
      </c>
      <c r="D1212" s="501" t="s">
        <v>28</v>
      </c>
      <c r="E1212" s="666">
        <v>1066.1199999999999</v>
      </c>
      <c r="F1212" s="394"/>
    </row>
    <row r="1213" spans="1:6">
      <c r="A1213" s="1181">
        <v>804117</v>
      </c>
      <c r="B1213" s="501" t="s">
        <v>9305</v>
      </c>
      <c r="C1213" s="502" t="s">
        <v>35795</v>
      </c>
      <c r="D1213" s="501" t="s">
        <v>28</v>
      </c>
      <c r="E1213" s="666">
        <v>1379.67</v>
      </c>
      <c r="F1213" s="394"/>
    </row>
    <row r="1214" spans="1:6">
      <c r="A1214" s="1181">
        <v>804116</v>
      </c>
      <c r="B1214" s="501" t="s">
        <v>9305</v>
      </c>
      <c r="C1214" s="502" t="s">
        <v>35796</v>
      </c>
      <c r="D1214" s="501" t="s">
        <v>28</v>
      </c>
      <c r="E1214" s="666">
        <v>1094.3800000000001</v>
      </c>
      <c r="F1214" s="394"/>
    </row>
    <row r="1215" spans="1:6">
      <c r="A1215" s="1181">
        <v>804391</v>
      </c>
      <c r="B1215" s="501" t="s">
        <v>9305</v>
      </c>
      <c r="C1215" s="502" t="s">
        <v>35797</v>
      </c>
      <c r="D1215" s="501" t="s">
        <v>28</v>
      </c>
      <c r="E1215" s="666">
        <v>2717.25</v>
      </c>
      <c r="F1215" s="394"/>
    </row>
    <row r="1216" spans="1:6">
      <c r="A1216" s="1181">
        <v>804119</v>
      </c>
      <c r="B1216" s="501" t="s">
        <v>9305</v>
      </c>
      <c r="C1216" s="502" t="s">
        <v>35798</v>
      </c>
      <c r="D1216" s="501" t="s">
        <v>28</v>
      </c>
      <c r="E1216" s="666">
        <v>1419.1</v>
      </c>
      <c r="F1216" s="394"/>
    </row>
    <row r="1217" spans="1:6">
      <c r="A1217" s="1181">
        <v>804390</v>
      </c>
      <c r="B1217" s="501" t="s">
        <v>9305</v>
      </c>
      <c r="C1217" s="502" t="s">
        <v>35799</v>
      </c>
      <c r="D1217" s="501" t="s">
        <v>28</v>
      </c>
      <c r="E1217" s="666">
        <v>2160.3000000000002</v>
      </c>
      <c r="F1217" s="394"/>
    </row>
    <row r="1218" spans="1:6">
      <c r="A1218" s="1181">
        <v>804118</v>
      </c>
      <c r="B1218" s="501" t="s">
        <v>9305</v>
      </c>
      <c r="C1218" s="502" t="s">
        <v>35800</v>
      </c>
      <c r="D1218" s="501" t="s">
        <v>28</v>
      </c>
      <c r="E1218" s="666">
        <v>1133.29</v>
      </c>
      <c r="F1218" s="394"/>
    </row>
    <row r="1219" spans="1:6">
      <c r="A1219" s="1181">
        <v>804103</v>
      </c>
      <c r="B1219" s="501" t="s">
        <v>9305</v>
      </c>
      <c r="C1219" s="502" t="s">
        <v>35801</v>
      </c>
      <c r="D1219" s="501" t="s">
        <v>28</v>
      </c>
      <c r="E1219" s="666">
        <v>1284.0999999999999</v>
      </c>
      <c r="F1219" s="394"/>
    </row>
    <row r="1220" spans="1:6">
      <c r="A1220" s="1181">
        <v>804102</v>
      </c>
      <c r="B1220" s="501" t="s">
        <v>9305</v>
      </c>
      <c r="C1220" s="502" t="s">
        <v>35802</v>
      </c>
      <c r="D1220" s="501" t="s">
        <v>28</v>
      </c>
      <c r="E1220" s="666">
        <v>1001.26</v>
      </c>
      <c r="F1220" s="394"/>
    </row>
    <row r="1221" spans="1:6">
      <c r="A1221" s="1181">
        <v>804393</v>
      </c>
      <c r="B1221" s="501" t="s">
        <v>9305</v>
      </c>
      <c r="C1221" s="502" t="s">
        <v>35803</v>
      </c>
      <c r="D1221" s="501" t="s">
        <v>28</v>
      </c>
      <c r="E1221" s="666">
        <v>2873.86</v>
      </c>
      <c r="F1221" s="394"/>
    </row>
    <row r="1222" spans="1:6">
      <c r="A1222" s="1181">
        <v>804121</v>
      </c>
      <c r="B1222" s="501" t="s">
        <v>9305</v>
      </c>
      <c r="C1222" s="502" t="s">
        <v>35804</v>
      </c>
      <c r="D1222" s="501" t="s">
        <v>28</v>
      </c>
      <c r="E1222" s="666">
        <v>1921.22</v>
      </c>
      <c r="F1222" s="394"/>
    </row>
    <row r="1223" spans="1:6">
      <c r="A1223" s="1181">
        <v>804392</v>
      </c>
      <c r="B1223" s="501" t="s">
        <v>9305</v>
      </c>
      <c r="C1223" s="502" t="s">
        <v>35805</v>
      </c>
      <c r="D1223" s="501" t="s">
        <v>28</v>
      </c>
      <c r="E1223" s="666">
        <v>2250.71</v>
      </c>
      <c r="F1223" s="394"/>
    </row>
    <row r="1224" spans="1:6">
      <c r="A1224" s="1181">
        <v>804120</v>
      </c>
      <c r="B1224" s="501" t="s">
        <v>9305</v>
      </c>
      <c r="C1224" s="502" t="s">
        <v>35806</v>
      </c>
      <c r="D1224" s="501" t="s">
        <v>28</v>
      </c>
      <c r="E1224" s="666">
        <v>1482.02</v>
      </c>
      <c r="F1224" s="394"/>
    </row>
    <row r="1225" spans="1:6">
      <c r="A1225" s="1181">
        <v>804125</v>
      </c>
      <c r="B1225" s="501" t="s">
        <v>9305</v>
      </c>
      <c r="C1225" s="502" t="s">
        <v>35807</v>
      </c>
      <c r="D1225" s="501" t="s">
        <v>28</v>
      </c>
      <c r="E1225" s="666">
        <v>1927.01</v>
      </c>
      <c r="F1225" s="394"/>
    </row>
    <row r="1226" spans="1:6">
      <c r="A1226" s="1181">
        <v>804124</v>
      </c>
      <c r="B1226" s="501" t="s">
        <v>9305</v>
      </c>
      <c r="C1226" s="502" t="s">
        <v>35808</v>
      </c>
      <c r="D1226" s="501" t="s">
        <v>28</v>
      </c>
      <c r="E1226" s="666">
        <v>1487.64</v>
      </c>
      <c r="F1226" s="394"/>
    </row>
    <row r="1227" spans="1:6">
      <c r="A1227" s="1181">
        <v>804395</v>
      </c>
      <c r="B1227" s="501" t="s">
        <v>9305</v>
      </c>
      <c r="C1227" s="502" t="s">
        <v>35809</v>
      </c>
      <c r="D1227" s="501" t="s">
        <v>28</v>
      </c>
      <c r="E1227" s="666">
        <v>3018.94</v>
      </c>
      <c r="F1227" s="394"/>
    </row>
    <row r="1228" spans="1:6">
      <c r="A1228" s="1181">
        <v>804127</v>
      </c>
      <c r="B1228" s="501" t="s">
        <v>9305</v>
      </c>
      <c r="C1228" s="502" t="s">
        <v>35810</v>
      </c>
      <c r="D1228" s="501" t="s">
        <v>28</v>
      </c>
      <c r="E1228" s="666">
        <v>1935.56</v>
      </c>
      <c r="F1228" s="394"/>
    </row>
    <row r="1229" spans="1:6">
      <c r="A1229" s="1181">
        <v>804394</v>
      </c>
      <c r="B1229" s="501" t="s">
        <v>9305</v>
      </c>
      <c r="C1229" s="502" t="s">
        <v>35811</v>
      </c>
      <c r="D1229" s="501" t="s">
        <v>28</v>
      </c>
      <c r="E1229" s="666">
        <v>2362.59</v>
      </c>
      <c r="F1229" s="394"/>
    </row>
    <row r="1230" spans="1:6">
      <c r="A1230" s="1181">
        <v>804126</v>
      </c>
      <c r="B1230" s="501" t="s">
        <v>9305</v>
      </c>
      <c r="C1230" s="502" t="s">
        <v>35812</v>
      </c>
      <c r="D1230" s="501" t="s">
        <v>28</v>
      </c>
      <c r="E1230" s="666">
        <v>1495.84</v>
      </c>
      <c r="F1230" s="394"/>
    </row>
    <row r="1231" spans="1:6">
      <c r="A1231" s="1181">
        <v>804129</v>
      </c>
      <c r="B1231" s="501" t="s">
        <v>9305</v>
      </c>
      <c r="C1231" s="502" t="s">
        <v>35813</v>
      </c>
      <c r="D1231" s="501" t="s">
        <v>28</v>
      </c>
      <c r="E1231" s="666">
        <v>1947.62</v>
      </c>
      <c r="F1231" s="394"/>
    </row>
    <row r="1232" spans="1:6">
      <c r="A1232" s="1181">
        <v>804128</v>
      </c>
      <c r="B1232" s="501" t="s">
        <v>9305</v>
      </c>
      <c r="C1232" s="502" t="s">
        <v>35814</v>
      </c>
      <c r="D1232" s="501" t="s">
        <v>28</v>
      </c>
      <c r="E1232" s="666">
        <v>1507.37</v>
      </c>
      <c r="F1232" s="394"/>
    </row>
    <row r="1233" spans="1:6">
      <c r="A1233" s="1181">
        <v>804131</v>
      </c>
      <c r="B1233" s="501" t="s">
        <v>9305</v>
      </c>
      <c r="C1233" s="502" t="s">
        <v>35815</v>
      </c>
      <c r="D1233" s="501" t="s">
        <v>28</v>
      </c>
      <c r="E1233" s="666">
        <v>1964.24</v>
      </c>
      <c r="F1233" s="394"/>
    </row>
    <row r="1234" spans="1:6">
      <c r="A1234" s="1181">
        <v>804130</v>
      </c>
      <c r="B1234" s="501" t="s">
        <v>9305</v>
      </c>
      <c r="C1234" s="502" t="s">
        <v>35816</v>
      </c>
      <c r="D1234" s="501" t="s">
        <v>28</v>
      </c>
      <c r="E1234" s="666">
        <v>1523.47</v>
      </c>
      <c r="F1234" s="394"/>
    </row>
    <row r="1235" spans="1:6">
      <c r="A1235" s="1181">
        <v>804397</v>
      </c>
      <c r="B1235" s="501" t="s">
        <v>9305</v>
      </c>
      <c r="C1235" s="502" t="s">
        <v>35817</v>
      </c>
      <c r="D1235" s="501" t="s">
        <v>28</v>
      </c>
      <c r="E1235" s="666">
        <v>3365.49</v>
      </c>
      <c r="F1235" s="394"/>
    </row>
    <row r="1236" spans="1:6">
      <c r="A1236" s="1181">
        <v>804133</v>
      </c>
      <c r="B1236" s="501" t="s">
        <v>9305</v>
      </c>
      <c r="C1236" s="502" t="s">
        <v>35818</v>
      </c>
      <c r="D1236" s="501" t="s">
        <v>28</v>
      </c>
      <c r="E1236" s="666">
        <v>1987.42</v>
      </c>
      <c r="F1236" s="394"/>
    </row>
    <row r="1237" spans="1:6">
      <c r="A1237" s="1181">
        <v>804396</v>
      </c>
      <c r="B1237" s="501" t="s">
        <v>9305</v>
      </c>
      <c r="C1237" s="502" t="s">
        <v>35819</v>
      </c>
      <c r="D1237" s="501" t="s">
        <v>28</v>
      </c>
      <c r="E1237" s="666">
        <v>2630.88</v>
      </c>
      <c r="F1237" s="394"/>
    </row>
    <row r="1238" spans="1:6">
      <c r="A1238" s="1181">
        <v>804132</v>
      </c>
      <c r="B1238" s="501" t="s">
        <v>9305</v>
      </c>
      <c r="C1238" s="502" t="s">
        <v>35820</v>
      </c>
      <c r="D1238" s="501" t="s">
        <v>28</v>
      </c>
      <c r="E1238" s="666">
        <v>1545.95</v>
      </c>
      <c r="F1238" s="394"/>
    </row>
    <row r="1239" spans="1:6">
      <c r="A1239" s="1181">
        <v>804135</v>
      </c>
      <c r="B1239" s="501" t="s">
        <v>9305</v>
      </c>
      <c r="C1239" s="502" t="s">
        <v>35821</v>
      </c>
      <c r="D1239" s="501" t="s">
        <v>28</v>
      </c>
      <c r="E1239" s="666">
        <v>2017.44</v>
      </c>
      <c r="F1239" s="394"/>
    </row>
    <row r="1240" spans="1:6">
      <c r="A1240" s="1181">
        <v>804134</v>
      </c>
      <c r="B1240" s="501" t="s">
        <v>9305</v>
      </c>
      <c r="C1240" s="502" t="s">
        <v>35822</v>
      </c>
      <c r="D1240" s="501" t="s">
        <v>28</v>
      </c>
      <c r="E1240" s="666">
        <v>1575.27</v>
      </c>
      <c r="F1240" s="394"/>
    </row>
    <row r="1241" spans="1:6">
      <c r="A1241" s="1181">
        <v>804137</v>
      </c>
      <c r="B1241" s="501" t="s">
        <v>9305</v>
      </c>
      <c r="C1241" s="502" t="s">
        <v>35823</v>
      </c>
      <c r="D1241" s="501" t="s">
        <v>28</v>
      </c>
      <c r="E1241" s="666">
        <v>1983.3</v>
      </c>
      <c r="F1241" s="394"/>
    </row>
    <row r="1242" spans="1:6">
      <c r="A1242" s="1181">
        <v>804136</v>
      </c>
      <c r="B1242" s="501" t="s">
        <v>9305</v>
      </c>
      <c r="C1242" s="502" t="s">
        <v>35824</v>
      </c>
      <c r="D1242" s="501" t="s">
        <v>28</v>
      </c>
      <c r="E1242" s="666">
        <v>1540.26</v>
      </c>
      <c r="F1242" s="394"/>
    </row>
    <row r="1243" spans="1:6">
      <c r="A1243" s="1181">
        <v>804399</v>
      </c>
      <c r="B1243" s="501" t="s">
        <v>9305</v>
      </c>
      <c r="C1243" s="502" t="s">
        <v>35825</v>
      </c>
      <c r="D1243" s="501" t="s">
        <v>28</v>
      </c>
      <c r="E1243" s="666">
        <v>4190.92</v>
      </c>
      <c r="F1243" s="394"/>
    </row>
    <row r="1244" spans="1:6">
      <c r="A1244" s="1181">
        <v>804139</v>
      </c>
      <c r="B1244" s="501" t="s">
        <v>9305</v>
      </c>
      <c r="C1244" s="502" t="s">
        <v>35826</v>
      </c>
      <c r="D1244" s="501" t="s">
        <v>28</v>
      </c>
      <c r="E1244" s="666">
        <v>2116.15</v>
      </c>
      <c r="F1244" s="394"/>
    </row>
    <row r="1245" spans="1:6">
      <c r="A1245" s="1181">
        <v>804398</v>
      </c>
      <c r="B1245" s="501" t="s">
        <v>9305</v>
      </c>
      <c r="C1245" s="502" t="s">
        <v>35827</v>
      </c>
      <c r="D1245" s="501" t="s">
        <v>28</v>
      </c>
      <c r="E1245" s="666">
        <v>3266.23</v>
      </c>
      <c r="F1245" s="394"/>
    </row>
    <row r="1246" spans="1:6">
      <c r="A1246" s="1181">
        <v>804138</v>
      </c>
      <c r="B1246" s="501" t="s">
        <v>9305</v>
      </c>
      <c r="C1246" s="502" t="s">
        <v>35828</v>
      </c>
      <c r="D1246" s="501" t="s">
        <v>28</v>
      </c>
      <c r="E1246" s="666">
        <v>1672.07</v>
      </c>
      <c r="F1246" s="394"/>
    </row>
    <row r="1247" spans="1:6">
      <c r="A1247" s="1181">
        <v>804123</v>
      </c>
      <c r="B1247" s="501" t="s">
        <v>9305</v>
      </c>
      <c r="C1247" s="502" t="s">
        <v>35829</v>
      </c>
      <c r="D1247" s="501" t="s">
        <v>28</v>
      </c>
      <c r="E1247" s="666">
        <v>1921.98</v>
      </c>
      <c r="F1247" s="394"/>
    </row>
    <row r="1248" spans="1:6">
      <c r="A1248" s="1181">
        <v>804122</v>
      </c>
      <c r="B1248" s="501" t="s">
        <v>9305</v>
      </c>
      <c r="C1248" s="502" t="s">
        <v>35830</v>
      </c>
      <c r="D1248" s="501" t="s">
        <v>28</v>
      </c>
      <c r="E1248" s="666">
        <v>1482.78</v>
      </c>
      <c r="F1248" s="394"/>
    </row>
    <row r="1249" spans="1:6">
      <c r="A1249" s="1181">
        <v>804401</v>
      </c>
      <c r="B1249" s="501" t="s">
        <v>9305</v>
      </c>
      <c r="C1249" s="502" t="s">
        <v>35831</v>
      </c>
      <c r="D1249" s="501" t="s">
        <v>28</v>
      </c>
      <c r="E1249" s="666">
        <v>4165.8599999999997</v>
      </c>
      <c r="F1249" s="394"/>
    </row>
    <row r="1250" spans="1:6">
      <c r="A1250" s="1181">
        <v>804141</v>
      </c>
      <c r="B1250" s="501" t="s">
        <v>9305</v>
      </c>
      <c r="C1250" s="502" t="s">
        <v>35832</v>
      </c>
      <c r="D1250" s="501" t="s">
        <v>28</v>
      </c>
      <c r="E1250" s="666">
        <v>2673.89</v>
      </c>
      <c r="F1250" s="394"/>
    </row>
    <row r="1251" spans="1:6">
      <c r="A1251" s="1181">
        <v>804400</v>
      </c>
      <c r="B1251" s="501" t="s">
        <v>9305</v>
      </c>
      <c r="C1251" s="502" t="s">
        <v>35833</v>
      </c>
      <c r="D1251" s="501" t="s">
        <v>28</v>
      </c>
      <c r="E1251" s="666">
        <v>3203.97</v>
      </c>
      <c r="F1251" s="394"/>
    </row>
    <row r="1252" spans="1:6">
      <c r="A1252" s="1181">
        <v>804140</v>
      </c>
      <c r="B1252" s="501" t="s">
        <v>9305</v>
      </c>
      <c r="C1252" s="502" t="s">
        <v>35834</v>
      </c>
      <c r="D1252" s="501" t="s">
        <v>28</v>
      </c>
      <c r="E1252" s="666">
        <v>2038.33</v>
      </c>
      <c r="F1252" s="394"/>
    </row>
    <row r="1253" spans="1:6">
      <c r="A1253" s="1181">
        <v>804145</v>
      </c>
      <c r="B1253" s="501" t="s">
        <v>9305</v>
      </c>
      <c r="C1253" s="502" t="s">
        <v>35835</v>
      </c>
      <c r="D1253" s="501" t="s">
        <v>28</v>
      </c>
      <c r="E1253" s="666">
        <v>2683.38</v>
      </c>
      <c r="F1253" s="394"/>
    </row>
    <row r="1254" spans="1:6">
      <c r="A1254" s="1181">
        <v>804144</v>
      </c>
      <c r="B1254" s="501" t="s">
        <v>9305</v>
      </c>
      <c r="C1254" s="502" t="s">
        <v>35836</v>
      </c>
      <c r="D1254" s="501" t="s">
        <v>28</v>
      </c>
      <c r="E1254" s="666">
        <v>2047.12</v>
      </c>
      <c r="F1254" s="394"/>
    </row>
    <row r="1255" spans="1:6">
      <c r="A1255" s="1181">
        <v>804403</v>
      </c>
      <c r="B1255" s="501" t="s">
        <v>9305</v>
      </c>
      <c r="C1255" s="502" t="s">
        <v>35837</v>
      </c>
      <c r="D1255" s="501" t="s">
        <v>28</v>
      </c>
      <c r="E1255" s="666">
        <v>4387.9399999999996</v>
      </c>
      <c r="F1255" s="394"/>
    </row>
    <row r="1256" spans="1:6">
      <c r="A1256" s="1181">
        <v>804147</v>
      </c>
      <c r="B1256" s="501" t="s">
        <v>9305</v>
      </c>
      <c r="C1256" s="502" t="s">
        <v>35838</v>
      </c>
      <c r="D1256" s="501" t="s">
        <v>28</v>
      </c>
      <c r="E1256" s="666">
        <v>2695.15</v>
      </c>
      <c r="F1256" s="394"/>
    </row>
    <row r="1257" spans="1:6">
      <c r="A1257" s="1181">
        <v>804402</v>
      </c>
      <c r="B1257" s="501" t="s">
        <v>9305</v>
      </c>
      <c r="C1257" s="502" t="s">
        <v>35839</v>
      </c>
      <c r="D1257" s="501" t="s">
        <v>28</v>
      </c>
      <c r="E1257" s="666">
        <v>3371.36</v>
      </c>
      <c r="F1257" s="394"/>
    </row>
    <row r="1258" spans="1:6">
      <c r="A1258" s="1181">
        <v>804146</v>
      </c>
      <c r="B1258" s="501" t="s">
        <v>9305</v>
      </c>
      <c r="C1258" s="502" t="s">
        <v>35840</v>
      </c>
      <c r="D1258" s="501" t="s">
        <v>28</v>
      </c>
      <c r="E1258" s="666">
        <v>2058.19</v>
      </c>
      <c r="F1258" s="394"/>
    </row>
    <row r="1259" spans="1:6">
      <c r="A1259" s="1181">
        <v>804149</v>
      </c>
      <c r="B1259" s="501" t="s">
        <v>9305</v>
      </c>
      <c r="C1259" s="502" t="s">
        <v>35841</v>
      </c>
      <c r="D1259" s="501" t="s">
        <v>28</v>
      </c>
      <c r="E1259" s="666">
        <v>2712.9</v>
      </c>
      <c r="F1259" s="394"/>
    </row>
    <row r="1260" spans="1:6">
      <c r="A1260" s="1181">
        <v>804148</v>
      </c>
      <c r="B1260" s="501" t="s">
        <v>9305</v>
      </c>
      <c r="C1260" s="502" t="s">
        <v>35842</v>
      </c>
      <c r="D1260" s="501" t="s">
        <v>28</v>
      </c>
      <c r="E1260" s="666">
        <v>2074.7199999999998</v>
      </c>
      <c r="F1260" s="394"/>
    </row>
    <row r="1261" spans="1:6">
      <c r="A1261" s="1181">
        <v>804151</v>
      </c>
      <c r="B1261" s="501" t="s">
        <v>9305</v>
      </c>
      <c r="C1261" s="502" t="s">
        <v>35843</v>
      </c>
      <c r="D1261" s="501" t="s">
        <v>28</v>
      </c>
      <c r="E1261" s="666">
        <v>2737.2</v>
      </c>
      <c r="F1261" s="394"/>
    </row>
    <row r="1262" spans="1:6">
      <c r="A1262" s="1181">
        <v>804150</v>
      </c>
      <c r="B1262" s="501" t="s">
        <v>9305</v>
      </c>
      <c r="C1262" s="502" t="s">
        <v>35844</v>
      </c>
      <c r="D1262" s="501" t="s">
        <v>28</v>
      </c>
      <c r="E1262" s="666">
        <v>2097.62</v>
      </c>
      <c r="F1262" s="394"/>
    </row>
    <row r="1263" spans="1:6">
      <c r="A1263" s="1181">
        <v>804405</v>
      </c>
      <c r="B1263" s="501" t="s">
        <v>9305</v>
      </c>
      <c r="C1263" s="502" t="s">
        <v>35845</v>
      </c>
      <c r="D1263" s="501" t="s">
        <v>28</v>
      </c>
      <c r="E1263" s="666">
        <v>4906.16</v>
      </c>
      <c r="F1263" s="394"/>
    </row>
    <row r="1264" spans="1:6">
      <c r="A1264" s="1181">
        <v>804153</v>
      </c>
      <c r="B1264" s="501" t="s">
        <v>9305</v>
      </c>
      <c r="C1264" s="502" t="s">
        <v>35846</v>
      </c>
      <c r="D1264" s="501" t="s">
        <v>28</v>
      </c>
      <c r="E1264" s="666">
        <v>2770.05</v>
      </c>
      <c r="F1264" s="394"/>
    </row>
    <row r="1265" spans="1:6">
      <c r="A1265" s="1181">
        <v>804404</v>
      </c>
      <c r="B1265" s="501" t="s">
        <v>9305</v>
      </c>
      <c r="C1265" s="502" t="s">
        <v>35847</v>
      </c>
      <c r="D1265" s="501" t="s">
        <v>28</v>
      </c>
      <c r="E1265" s="666">
        <v>3764.32</v>
      </c>
      <c r="F1265" s="394"/>
    </row>
    <row r="1266" spans="1:6">
      <c r="A1266" s="1181">
        <v>804152</v>
      </c>
      <c r="B1266" s="501" t="s">
        <v>9305</v>
      </c>
      <c r="C1266" s="502" t="s">
        <v>35848</v>
      </c>
      <c r="D1266" s="501" t="s">
        <v>28</v>
      </c>
      <c r="E1266" s="666">
        <v>2128.73</v>
      </c>
      <c r="F1266" s="394"/>
    </row>
    <row r="1267" spans="1:6">
      <c r="A1267" s="1181">
        <v>804155</v>
      </c>
      <c r="B1267" s="501" t="s">
        <v>9305</v>
      </c>
      <c r="C1267" s="502" t="s">
        <v>35849</v>
      </c>
      <c r="D1267" s="501" t="s">
        <v>28</v>
      </c>
      <c r="E1267" s="666">
        <v>2812.49</v>
      </c>
      <c r="F1267" s="394"/>
    </row>
    <row r="1268" spans="1:6">
      <c r="A1268" s="1181">
        <v>804154</v>
      </c>
      <c r="B1268" s="501" t="s">
        <v>9305</v>
      </c>
      <c r="C1268" s="502" t="s">
        <v>35850</v>
      </c>
      <c r="D1268" s="501" t="s">
        <v>28</v>
      </c>
      <c r="E1268" s="666">
        <v>2169.25</v>
      </c>
      <c r="F1268" s="394"/>
    </row>
    <row r="1269" spans="1:6">
      <c r="A1269" s="1181">
        <v>804157</v>
      </c>
      <c r="B1269" s="501" t="s">
        <v>9305</v>
      </c>
      <c r="C1269" s="502" t="s">
        <v>35851</v>
      </c>
      <c r="D1269" s="501" t="s">
        <v>28</v>
      </c>
      <c r="E1269" s="666">
        <v>2871.09</v>
      </c>
      <c r="F1269" s="394"/>
    </row>
    <row r="1270" spans="1:6">
      <c r="A1270" s="1181">
        <v>804156</v>
      </c>
      <c r="B1270" s="501" t="s">
        <v>9305</v>
      </c>
      <c r="C1270" s="502" t="s">
        <v>35852</v>
      </c>
      <c r="D1270" s="501" t="s">
        <v>28</v>
      </c>
      <c r="E1270" s="666">
        <v>2225.5700000000002</v>
      </c>
      <c r="F1270" s="394"/>
    </row>
    <row r="1271" spans="1:6">
      <c r="A1271" s="1181">
        <v>804407</v>
      </c>
      <c r="B1271" s="501" t="s">
        <v>9305</v>
      </c>
      <c r="C1271" s="502" t="s">
        <v>35853</v>
      </c>
      <c r="D1271" s="501" t="s">
        <v>28</v>
      </c>
      <c r="E1271" s="666">
        <v>6116.93</v>
      </c>
      <c r="F1271" s="394"/>
    </row>
    <row r="1272" spans="1:6">
      <c r="A1272" s="1181">
        <v>804159</v>
      </c>
      <c r="B1272" s="501" t="s">
        <v>9305</v>
      </c>
      <c r="C1272" s="502" t="s">
        <v>35854</v>
      </c>
      <c r="D1272" s="501" t="s">
        <v>28</v>
      </c>
      <c r="E1272" s="666">
        <v>2949.17</v>
      </c>
      <c r="F1272" s="394"/>
    </row>
    <row r="1273" spans="1:6">
      <c r="A1273" s="1181">
        <v>804406</v>
      </c>
      <c r="B1273" s="501" t="s">
        <v>9305</v>
      </c>
      <c r="C1273" s="502" t="s">
        <v>35855</v>
      </c>
      <c r="D1273" s="501" t="s">
        <v>28</v>
      </c>
      <c r="E1273" s="666">
        <v>4676.88</v>
      </c>
      <c r="F1273" s="394"/>
    </row>
    <row r="1274" spans="1:6">
      <c r="A1274" s="1181">
        <v>804158</v>
      </c>
      <c r="B1274" s="501" t="s">
        <v>9305</v>
      </c>
      <c r="C1274" s="502" t="s">
        <v>35856</v>
      </c>
      <c r="D1274" s="501" t="s">
        <v>28</v>
      </c>
      <c r="E1274" s="666">
        <v>2301.21</v>
      </c>
      <c r="F1274" s="394"/>
    </row>
    <row r="1275" spans="1:6">
      <c r="A1275" s="1181">
        <v>804143</v>
      </c>
      <c r="B1275" s="501" t="s">
        <v>9305</v>
      </c>
      <c r="C1275" s="502" t="s">
        <v>35857</v>
      </c>
      <c r="D1275" s="501" t="s">
        <v>28</v>
      </c>
      <c r="E1275" s="666">
        <v>2676.64</v>
      </c>
      <c r="F1275" s="394"/>
    </row>
    <row r="1276" spans="1:6">
      <c r="A1276" s="1181">
        <v>804142</v>
      </c>
      <c r="B1276" s="501" t="s">
        <v>9305</v>
      </c>
      <c r="C1276" s="502" t="s">
        <v>35858</v>
      </c>
      <c r="D1276" s="501" t="s">
        <v>28</v>
      </c>
      <c r="E1276" s="666">
        <v>2040.91</v>
      </c>
      <c r="F1276" s="394"/>
    </row>
    <row r="1277" spans="1:6">
      <c r="A1277" s="1181">
        <v>804409</v>
      </c>
      <c r="B1277" s="501" t="s">
        <v>9305</v>
      </c>
      <c r="C1277" s="502" t="s">
        <v>35859</v>
      </c>
      <c r="D1277" s="501" t="s">
        <v>28</v>
      </c>
      <c r="E1277" s="666">
        <v>7570.39</v>
      </c>
      <c r="F1277" s="394"/>
    </row>
    <row r="1278" spans="1:6">
      <c r="A1278" s="1181">
        <v>804161</v>
      </c>
      <c r="B1278" s="501" t="s">
        <v>9305</v>
      </c>
      <c r="C1278" s="502" t="s">
        <v>35860</v>
      </c>
      <c r="D1278" s="501" t="s">
        <v>28</v>
      </c>
      <c r="E1278" s="666">
        <v>4608.5600000000004</v>
      </c>
      <c r="F1278" s="394"/>
    </row>
    <row r="1279" spans="1:6">
      <c r="A1279" s="1181">
        <v>804408</v>
      </c>
      <c r="B1279" s="501" t="s">
        <v>9305</v>
      </c>
      <c r="C1279" s="502" t="s">
        <v>35861</v>
      </c>
      <c r="D1279" s="501" t="s">
        <v>28</v>
      </c>
      <c r="E1279" s="666">
        <v>5681.88</v>
      </c>
      <c r="F1279" s="394"/>
    </row>
    <row r="1280" spans="1:6">
      <c r="A1280" s="1181">
        <v>804160</v>
      </c>
      <c r="B1280" s="501" t="s">
        <v>9305</v>
      </c>
      <c r="C1280" s="502" t="s">
        <v>35862</v>
      </c>
      <c r="D1280" s="501" t="s">
        <v>28</v>
      </c>
      <c r="E1280" s="666">
        <v>3475.28</v>
      </c>
      <c r="F1280" s="394"/>
    </row>
    <row r="1281" spans="1:6">
      <c r="A1281" s="1181">
        <v>804165</v>
      </c>
      <c r="B1281" s="501" t="s">
        <v>9305</v>
      </c>
      <c r="C1281" s="502" t="s">
        <v>35863</v>
      </c>
      <c r="D1281" s="501" t="s">
        <v>28</v>
      </c>
      <c r="E1281" s="666">
        <v>4621.5600000000004</v>
      </c>
      <c r="F1281" s="394"/>
    </row>
    <row r="1282" spans="1:6">
      <c r="A1282" s="1181">
        <v>804164</v>
      </c>
      <c r="B1282" s="501" t="s">
        <v>9305</v>
      </c>
      <c r="C1282" s="502" t="s">
        <v>35864</v>
      </c>
      <c r="D1282" s="501" t="s">
        <v>28</v>
      </c>
      <c r="E1282" s="666">
        <v>3487.41</v>
      </c>
      <c r="F1282" s="394"/>
    </row>
    <row r="1283" spans="1:6">
      <c r="A1283" s="1181">
        <v>804411</v>
      </c>
      <c r="B1283" s="501" t="s">
        <v>9305</v>
      </c>
      <c r="C1283" s="502" t="s">
        <v>35865</v>
      </c>
      <c r="D1283" s="501" t="s">
        <v>28</v>
      </c>
      <c r="E1283" s="666">
        <v>7985.57</v>
      </c>
      <c r="F1283" s="394"/>
    </row>
    <row r="1284" spans="1:6">
      <c r="A1284" s="1181">
        <v>804167</v>
      </c>
      <c r="B1284" s="501" t="s">
        <v>9305</v>
      </c>
      <c r="C1284" s="502" t="s">
        <v>35866</v>
      </c>
      <c r="D1284" s="501" t="s">
        <v>28</v>
      </c>
      <c r="E1284" s="666">
        <v>4638.55</v>
      </c>
      <c r="F1284" s="394"/>
    </row>
    <row r="1285" spans="1:6">
      <c r="A1285" s="1181">
        <v>804410</v>
      </c>
      <c r="B1285" s="501" t="s">
        <v>9305</v>
      </c>
      <c r="C1285" s="502" t="s">
        <v>35867</v>
      </c>
      <c r="D1285" s="501" t="s">
        <v>28</v>
      </c>
      <c r="E1285" s="666">
        <v>5988.57</v>
      </c>
      <c r="F1285" s="394"/>
    </row>
    <row r="1286" spans="1:6">
      <c r="A1286" s="1181">
        <v>804166</v>
      </c>
      <c r="B1286" s="501" t="s">
        <v>9305</v>
      </c>
      <c r="C1286" s="502" t="s">
        <v>35868</v>
      </c>
      <c r="D1286" s="501" t="s">
        <v>28</v>
      </c>
      <c r="E1286" s="666">
        <v>3503.17</v>
      </c>
      <c r="F1286" s="394"/>
    </row>
    <row r="1287" spans="1:6">
      <c r="A1287" s="1181">
        <v>804169</v>
      </c>
      <c r="B1287" s="501" t="s">
        <v>9305</v>
      </c>
      <c r="C1287" s="502" t="s">
        <v>35869</v>
      </c>
      <c r="D1287" s="501" t="s">
        <v>28</v>
      </c>
      <c r="E1287" s="666">
        <v>4663.32</v>
      </c>
      <c r="F1287" s="394"/>
    </row>
    <row r="1288" spans="1:6">
      <c r="A1288" s="1181">
        <v>804168</v>
      </c>
      <c r="B1288" s="501" t="s">
        <v>9305</v>
      </c>
      <c r="C1288" s="502" t="s">
        <v>35870</v>
      </c>
      <c r="D1288" s="501" t="s">
        <v>28</v>
      </c>
      <c r="E1288" s="666">
        <v>3526.37</v>
      </c>
      <c r="F1288" s="394"/>
    </row>
    <row r="1289" spans="1:6">
      <c r="A1289" s="1181">
        <v>804171</v>
      </c>
      <c r="B1289" s="501" t="s">
        <v>9305</v>
      </c>
      <c r="C1289" s="502" t="s">
        <v>35871</v>
      </c>
      <c r="D1289" s="501" t="s">
        <v>28</v>
      </c>
      <c r="E1289" s="666">
        <v>4697.1099999999997</v>
      </c>
      <c r="F1289" s="394"/>
    </row>
    <row r="1290" spans="1:6">
      <c r="A1290" s="1181">
        <v>804170</v>
      </c>
      <c r="B1290" s="501" t="s">
        <v>9305</v>
      </c>
      <c r="C1290" s="502" t="s">
        <v>35872</v>
      </c>
      <c r="D1290" s="501" t="s">
        <v>28</v>
      </c>
      <c r="E1290" s="666">
        <v>3558.07</v>
      </c>
      <c r="F1290" s="394"/>
    </row>
    <row r="1291" spans="1:6">
      <c r="A1291" s="1181">
        <v>804413</v>
      </c>
      <c r="B1291" s="501" t="s">
        <v>9305</v>
      </c>
      <c r="C1291" s="502" t="s">
        <v>35873</v>
      </c>
      <c r="D1291" s="501" t="s">
        <v>28</v>
      </c>
      <c r="E1291" s="666">
        <v>8951.9500000000007</v>
      </c>
      <c r="F1291" s="394"/>
    </row>
    <row r="1292" spans="1:6">
      <c r="A1292" s="1181">
        <v>804173</v>
      </c>
      <c r="B1292" s="501" t="s">
        <v>9305</v>
      </c>
      <c r="C1292" s="502" t="s">
        <v>35874</v>
      </c>
      <c r="D1292" s="501" t="s">
        <v>28</v>
      </c>
      <c r="E1292" s="666">
        <v>4742.49</v>
      </c>
      <c r="F1292" s="394"/>
    </row>
    <row r="1293" spans="1:6">
      <c r="A1293" s="1181">
        <v>804412</v>
      </c>
      <c r="B1293" s="501" t="s">
        <v>9305</v>
      </c>
      <c r="C1293" s="502" t="s">
        <v>35875</v>
      </c>
      <c r="D1293" s="501" t="s">
        <v>28</v>
      </c>
      <c r="E1293" s="666">
        <v>6703.91</v>
      </c>
      <c r="F1293" s="394"/>
    </row>
    <row r="1294" spans="1:6">
      <c r="A1294" s="1181">
        <v>804172</v>
      </c>
      <c r="B1294" s="501" t="s">
        <v>9305</v>
      </c>
      <c r="C1294" s="502" t="s">
        <v>35876</v>
      </c>
      <c r="D1294" s="501" t="s">
        <v>28</v>
      </c>
      <c r="E1294" s="666">
        <v>3601</v>
      </c>
      <c r="F1294" s="394"/>
    </row>
    <row r="1295" spans="1:6">
      <c r="A1295" s="1181">
        <v>804175</v>
      </c>
      <c r="B1295" s="501" t="s">
        <v>9305</v>
      </c>
      <c r="C1295" s="502" t="s">
        <v>35877</v>
      </c>
      <c r="D1295" s="501" t="s">
        <v>28</v>
      </c>
      <c r="E1295" s="666">
        <v>4803.26</v>
      </c>
      <c r="F1295" s="394"/>
    </row>
    <row r="1296" spans="1:6">
      <c r="A1296" s="1181">
        <v>804174</v>
      </c>
      <c r="B1296" s="501" t="s">
        <v>9305</v>
      </c>
      <c r="C1296" s="502" t="s">
        <v>35878</v>
      </c>
      <c r="D1296" s="501" t="s">
        <v>28</v>
      </c>
      <c r="E1296" s="666">
        <v>3658.98</v>
      </c>
      <c r="F1296" s="394"/>
    </row>
    <row r="1297" spans="1:6">
      <c r="A1297" s="1181">
        <v>804177</v>
      </c>
      <c r="B1297" s="501" t="s">
        <v>9305</v>
      </c>
      <c r="C1297" s="502" t="s">
        <v>35879</v>
      </c>
      <c r="D1297" s="501" t="s">
        <v>28</v>
      </c>
      <c r="E1297" s="666">
        <v>4884.46</v>
      </c>
      <c r="F1297" s="394"/>
    </row>
    <row r="1298" spans="1:6">
      <c r="A1298" s="1181">
        <v>804176</v>
      </c>
      <c r="B1298" s="501" t="s">
        <v>9305</v>
      </c>
      <c r="C1298" s="502" t="s">
        <v>35880</v>
      </c>
      <c r="D1298" s="501" t="s">
        <v>28</v>
      </c>
      <c r="E1298" s="666">
        <v>3736.85</v>
      </c>
      <c r="F1298" s="394"/>
    </row>
    <row r="1299" spans="1:6">
      <c r="A1299" s="1181">
        <v>804415</v>
      </c>
      <c r="B1299" s="501" t="s">
        <v>9305</v>
      </c>
      <c r="C1299" s="502" t="s">
        <v>35881</v>
      </c>
      <c r="D1299" s="501" t="s">
        <v>28</v>
      </c>
      <c r="E1299" s="666">
        <v>11229.02</v>
      </c>
      <c r="F1299" s="394"/>
    </row>
    <row r="1300" spans="1:6">
      <c r="A1300" s="1181">
        <v>804179</v>
      </c>
      <c r="B1300" s="501" t="s">
        <v>9305</v>
      </c>
      <c r="C1300" s="502" t="s">
        <v>35882</v>
      </c>
      <c r="D1300" s="501" t="s">
        <v>28</v>
      </c>
      <c r="E1300" s="666">
        <v>4995.49</v>
      </c>
      <c r="F1300" s="394"/>
    </row>
    <row r="1301" spans="1:6">
      <c r="A1301" s="1181">
        <v>804414</v>
      </c>
      <c r="B1301" s="501" t="s">
        <v>9305</v>
      </c>
      <c r="C1301" s="502" t="s">
        <v>35883</v>
      </c>
      <c r="D1301" s="501" t="s">
        <v>28</v>
      </c>
      <c r="E1301" s="666">
        <v>8380.89</v>
      </c>
      <c r="F1301" s="394"/>
    </row>
    <row r="1302" spans="1:6">
      <c r="A1302" s="1181">
        <v>804178</v>
      </c>
      <c r="B1302" s="501" t="s">
        <v>9305</v>
      </c>
      <c r="C1302" s="502" t="s">
        <v>35884</v>
      </c>
      <c r="D1302" s="501" t="s">
        <v>28</v>
      </c>
      <c r="E1302" s="666">
        <v>3844.22</v>
      </c>
      <c r="F1302" s="394"/>
    </row>
    <row r="1303" spans="1:6">
      <c r="A1303" s="1181">
        <v>804163</v>
      </c>
      <c r="B1303" s="501" t="s">
        <v>9305</v>
      </c>
      <c r="C1303" s="502" t="s">
        <v>35885</v>
      </c>
      <c r="D1303" s="501" t="s">
        <v>28</v>
      </c>
      <c r="E1303" s="666">
        <v>4612.07</v>
      </c>
      <c r="F1303" s="394"/>
    </row>
    <row r="1304" spans="1:6">
      <c r="A1304" s="1181">
        <v>804162</v>
      </c>
      <c r="B1304" s="501" t="s">
        <v>9305</v>
      </c>
      <c r="C1304" s="502" t="s">
        <v>35886</v>
      </c>
      <c r="D1304" s="501" t="s">
        <v>28</v>
      </c>
      <c r="E1304" s="666">
        <v>3478.62</v>
      </c>
      <c r="F1304" s="394"/>
    </row>
    <row r="1305" spans="1:6">
      <c r="A1305" s="1181">
        <v>804441</v>
      </c>
      <c r="B1305" s="501" t="s">
        <v>9305</v>
      </c>
      <c r="C1305" s="502" t="s">
        <v>35887</v>
      </c>
      <c r="D1305" s="501" t="s">
        <v>28</v>
      </c>
      <c r="E1305" s="666">
        <v>5146.13</v>
      </c>
      <c r="F1305" s="394"/>
    </row>
    <row r="1306" spans="1:6">
      <c r="A1306" s="1181">
        <v>804317</v>
      </c>
      <c r="B1306" s="501" t="s">
        <v>9305</v>
      </c>
      <c r="C1306" s="502" t="s">
        <v>35888</v>
      </c>
      <c r="D1306" s="501" t="s">
        <v>28</v>
      </c>
      <c r="E1306" s="666">
        <v>2810.96</v>
      </c>
      <c r="F1306" s="394"/>
    </row>
    <row r="1307" spans="1:6">
      <c r="A1307" s="1181">
        <v>804440</v>
      </c>
      <c r="B1307" s="501" t="s">
        <v>9305</v>
      </c>
      <c r="C1307" s="502" t="s">
        <v>35889</v>
      </c>
      <c r="D1307" s="501" t="s">
        <v>28</v>
      </c>
      <c r="E1307" s="666">
        <v>3985.24</v>
      </c>
      <c r="F1307" s="394"/>
    </row>
    <row r="1308" spans="1:6">
      <c r="A1308" s="1181">
        <v>804316</v>
      </c>
      <c r="B1308" s="501" t="s">
        <v>9305</v>
      </c>
      <c r="C1308" s="502" t="s">
        <v>35890</v>
      </c>
      <c r="D1308" s="501" t="s">
        <v>28</v>
      </c>
      <c r="E1308" s="666">
        <v>2145.17</v>
      </c>
      <c r="F1308" s="394"/>
    </row>
    <row r="1309" spans="1:6">
      <c r="A1309" s="1181">
        <v>804321</v>
      </c>
      <c r="B1309" s="501" t="s">
        <v>9305</v>
      </c>
      <c r="C1309" s="502" t="s">
        <v>35891</v>
      </c>
      <c r="D1309" s="501" t="s">
        <v>28</v>
      </c>
      <c r="E1309" s="666">
        <v>2830.3</v>
      </c>
      <c r="F1309" s="394"/>
    </row>
    <row r="1310" spans="1:6">
      <c r="A1310" s="1181">
        <v>804320</v>
      </c>
      <c r="B1310" s="501" t="s">
        <v>9305</v>
      </c>
      <c r="C1310" s="502" t="s">
        <v>35892</v>
      </c>
      <c r="D1310" s="501" t="s">
        <v>28</v>
      </c>
      <c r="E1310" s="666">
        <v>2162.42</v>
      </c>
      <c r="F1310" s="394"/>
    </row>
    <row r="1311" spans="1:6">
      <c r="A1311" s="1181">
        <v>804443</v>
      </c>
      <c r="B1311" s="501" t="s">
        <v>9305</v>
      </c>
      <c r="C1311" s="502" t="s">
        <v>35893</v>
      </c>
      <c r="D1311" s="501" t="s">
        <v>28</v>
      </c>
      <c r="E1311" s="666">
        <v>5370.54</v>
      </c>
      <c r="F1311" s="394"/>
    </row>
    <row r="1312" spans="1:6">
      <c r="A1312" s="1181">
        <v>804323</v>
      </c>
      <c r="B1312" s="501" t="s">
        <v>9305</v>
      </c>
      <c r="C1312" s="502" t="s">
        <v>35894</v>
      </c>
      <c r="D1312" s="501" t="s">
        <v>28</v>
      </c>
      <c r="E1312" s="666">
        <v>2856.09</v>
      </c>
      <c r="F1312" s="394"/>
    </row>
    <row r="1313" spans="1:6">
      <c r="A1313" s="1181">
        <v>804442</v>
      </c>
      <c r="B1313" s="501" t="s">
        <v>9305</v>
      </c>
      <c r="C1313" s="502" t="s">
        <v>35895</v>
      </c>
      <c r="D1313" s="501" t="s">
        <v>28</v>
      </c>
      <c r="E1313" s="666">
        <v>4157.7700000000004</v>
      </c>
      <c r="F1313" s="394"/>
    </row>
    <row r="1314" spans="1:6">
      <c r="A1314" s="1181">
        <v>804322</v>
      </c>
      <c r="B1314" s="501" t="s">
        <v>9305</v>
      </c>
      <c r="C1314" s="502" t="s">
        <v>35896</v>
      </c>
      <c r="D1314" s="501" t="s">
        <v>28</v>
      </c>
      <c r="E1314" s="666">
        <v>2185.42</v>
      </c>
      <c r="F1314" s="394"/>
    </row>
    <row r="1315" spans="1:6">
      <c r="A1315" s="1181">
        <v>804325</v>
      </c>
      <c r="B1315" s="501" t="s">
        <v>9305</v>
      </c>
      <c r="C1315" s="502" t="s">
        <v>35897</v>
      </c>
      <c r="D1315" s="501" t="s">
        <v>28</v>
      </c>
      <c r="E1315" s="666">
        <v>2893.37</v>
      </c>
      <c r="F1315" s="394"/>
    </row>
    <row r="1316" spans="1:6">
      <c r="A1316" s="1181">
        <v>804324</v>
      </c>
      <c r="B1316" s="501" t="s">
        <v>9305</v>
      </c>
      <c r="C1316" s="502" t="s">
        <v>35898</v>
      </c>
      <c r="D1316" s="501" t="s">
        <v>28</v>
      </c>
      <c r="E1316" s="666">
        <v>2219.02</v>
      </c>
      <c r="F1316" s="394"/>
    </row>
    <row r="1317" spans="1:6">
      <c r="A1317" s="1181">
        <v>804327</v>
      </c>
      <c r="B1317" s="501" t="s">
        <v>9305</v>
      </c>
      <c r="C1317" s="502" t="s">
        <v>35899</v>
      </c>
      <c r="D1317" s="501" t="s">
        <v>28</v>
      </c>
      <c r="E1317" s="666">
        <v>2944.59</v>
      </c>
      <c r="F1317" s="394"/>
    </row>
    <row r="1318" spans="1:6">
      <c r="A1318" s="1181">
        <v>804326</v>
      </c>
      <c r="B1318" s="501" t="s">
        <v>9305</v>
      </c>
      <c r="C1318" s="502" t="s">
        <v>35900</v>
      </c>
      <c r="D1318" s="501" t="s">
        <v>28</v>
      </c>
      <c r="E1318" s="666">
        <v>2265.35</v>
      </c>
      <c r="F1318" s="394"/>
    </row>
    <row r="1319" spans="1:6">
      <c r="A1319" s="1181">
        <v>804445</v>
      </c>
      <c r="B1319" s="501" t="s">
        <v>9305</v>
      </c>
      <c r="C1319" s="502" t="s">
        <v>35901</v>
      </c>
      <c r="D1319" s="501" t="s">
        <v>28</v>
      </c>
      <c r="E1319" s="666">
        <v>5993.95</v>
      </c>
      <c r="F1319" s="394"/>
    </row>
    <row r="1320" spans="1:6">
      <c r="A1320" s="1181">
        <v>804329</v>
      </c>
      <c r="B1320" s="501" t="s">
        <v>9305</v>
      </c>
      <c r="C1320" s="502" t="s">
        <v>35902</v>
      </c>
      <c r="D1320" s="501" t="s">
        <v>28</v>
      </c>
      <c r="E1320" s="666">
        <v>3012.61</v>
      </c>
      <c r="F1320" s="394"/>
    </row>
    <row r="1321" spans="1:6">
      <c r="A1321" s="1181">
        <v>804444</v>
      </c>
      <c r="B1321" s="501" t="s">
        <v>9305</v>
      </c>
      <c r="C1321" s="502" t="s">
        <v>35903</v>
      </c>
      <c r="D1321" s="501" t="s">
        <v>28</v>
      </c>
      <c r="E1321" s="666">
        <v>4637.2299999999996</v>
      </c>
      <c r="F1321" s="394"/>
    </row>
    <row r="1322" spans="1:6">
      <c r="A1322" s="1181">
        <v>804328</v>
      </c>
      <c r="B1322" s="501" t="s">
        <v>9305</v>
      </c>
      <c r="C1322" s="502" t="s">
        <v>35904</v>
      </c>
      <c r="D1322" s="501" t="s">
        <v>28</v>
      </c>
      <c r="E1322" s="666">
        <v>2327.61</v>
      </c>
      <c r="F1322" s="394"/>
    </row>
    <row r="1323" spans="1:6">
      <c r="A1323" s="1181">
        <v>804331</v>
      </c>
      <c r="B1323" s="501" t="s">
        <v>9305</v>
      </c>
      <c r="C1323" s="502" t="s">
        <v>35905</v>
      </c>
      <c r="D1323" s="501" t="s">
        <v>28</v>
      </c>
      <c r="E1323" s="666">
        <v>3100.48</v>
      </c>
      <c r="F1323" s="394"/>
    </row>
    <row r="1324" spans="1:6">
      <c r="A1324" s="1181">
        <v>804330</v>
      </c>
      <c r="B1324" s="501" t="s">
        <v>9305</v>
      </c>
      <c r="C1324" s="502" t="s">
        <v>35906</v>
      </c>
      <c r="D1324" s="501" t="s">
        <v>28</v>
      </c>
      <c r="E1324" s="666">
        <v>2408.84</v>
      </c>
      <c r="F1324" s="394"/>
    </row>
    <row r="1325" spans="1:6">
      <c r="A1325" s="1181">
        <v>804333</v>
      </c>
      <c r="B1325" s="501" t="s">
        <v>9305</v>
      </c>
      <c r="C1325" s="502" t="s">
        <v>35907</v>
      </c>
      <c r="D1325" s="501" t="s">
        <v>28</v>
      </c>
      <c r="E1325" s="666">
        <v>3217.79</v>
      </c>
      <c r="F1325" s="394"/>
    </row>
    <row r="1326" spans="1:6">
      <c r="A1326" s="1181">
        <v>804332</v>
      </c>
      <c r="B1326" s="501" t="s">
        <v>9305</v>
      </c>
      <c r="C1326" s="502" t="s">
        <v>35908</v>
      </c>
      <c r="D1326" s="501" t="s">
        <v>28</v>
      </c>
      <c r="E1326" s="666">
        <v>2518.4699999999998</v>
      </c>
      <c r="F1326" s="394"/>
    </row>
    <row r="1327" spans="1:6">
      <c r="A1327" s="1181">
        <v>804447</v>
      </c>
      <c r="B1327" s="501" t="s">
        <v>9305</v>
      </c>
      <c r="C1327" s="502" t="s">
        <v>35909</v>
      </c>
      <c r="D1327" s="501" t="s">
        <v>28</v>
      </c>
      <c r="E1327" s="666">
        <v>7416.56</v>
      </c>
      <c r="F1327" s="394"/>
    </row>
    <row r="1328" spans="1:6">
      <c r="A1328" s="1181">
        <v>804335</v>
      </c>
      <c r="B1328" s="501" t="s">
        <v>9305</v>
      </c>
      <c r="C1328" s="502" t="s">
        <v>35910</v>
      </c>
      <c r="D1328" s="501" t="s">
        <v>28</v>
      </c>
      <c r="E1328" s="666">
        <v>3372.73</v>
      </c>
      <c r="F1328" s="394"/>
    </row>
    <row r="1329" spans="1:6">
      <c r="A1329" s="1181">
        <v>804446</v>
      </c>
      <c r="B1329" s="501" t="s">
        <v>9305</v>
      </c>
      <c r="C1329" s="502" t="s">
        <v>35911</v>
      </c>
      <c r="D1329" s="501" t="s">
        <v>28</v>
      </c>
      <c r="E1329" s="666">
        <v>5730.19</v>
      </c>
      <c r="F1329" s="394"/>
    </row>
    <row r="1330" spans="1:6">
      <c r="A1330" s="1181">
        <v>804334</v>
      </c>
      <c r="B1330" s="501" t="s">
        <v>9305</v>
      </c>
      <c r="C1330" s="502" t="s">
        <v>35912</v>
      </c>
      <c r="D1330" s="501" t="s">
        <v>28</v>
      </c>
      <c r="E1330" s="666">
        <v>2665.02</v>
      </c>
      <c r="F1330" s="394"/>
    </row>
    <row r="1331" spans="1:6">
      <c r="A1331" s="1181">
        <v>804319</v>
      </c>
      <c r="B1331" s="501" t="s">
        <v>9305</v>
      </c>
      <c r="C1331" s="502" t="s">
        <v>35913</v>
      </c>
      <c r="D1331" s="501" t="s">
        <v>28</v>
      </c>
      <c r="E1331" s="666">
        <v>2815.41</v>
      </c>
      <c r="F1331" s="394"/>
    </row>
    <row r="1332" spans="1:6">
      <c r="A1332" s="1181">
        <v>804318</v>
      </c>
      <c r="B1332" s="501" t="s">
        <v>9305</v>
      </c>
      <c r="C1332" s="502" t="s">
        <v>35914</v>
      </c>
      <c r="D1332" s="501" t="s">
        <v>28</v>
      </c>
      <c r="E1332" s="666">
        <v>2149.11</v>
      </c>
      <c r="F1332" s="394"/>
    </row>
    <row r="1333" spans="1:6">
      <c r="A1333" s="1181">
        <v>804449</v>
      </c>
      <c r="B1333" s="501" t="s">
        <v>9305</v>
      </c>
      <c r="C1333" s="502" t="s">
        <v>35915</v>
      </c>
      <c r="D1333" s="501" t="s">
        <v>28</v>
      </c>
      <c r="E1333" s="666">
        <v>7491.66</v>
      </c>
      <c r="F1333" s="394"/>
    </row>
    <row r="1334" spans="1:6">
      <c r="A1334" s="1181">
        <v>804337</v>
      </c>
      <c r="B1334" s="501" t="s">
        <v>9305</v>
      </c>
      <c r="C1334" s="502" t="s">
        <v>35916</v>
      </c>
      <c r="D1334" s="501" t="s">
        <v>28</v>
      </c>
      <c r="E1334" s="666">
        <v>3858.22</v>
      </c>
      <c r="F1334" s="394"/>
    </row>
    <row r="1335" spans="1:6">
      <c r="A1335" s="1181">
        <v>804448</v>
      </c>
      <c r="B1335" s="501" t="s">
        <v>9305</v>
      </c>
      <c r="C1335" s="502" t="s">
        <v>35917</v>
      </c>
      <c r="D1335" s="501" t="s">
        <v>28</v>
      </c>
      <c r="E1335" s="666">
        <v>5697.14</v>
      </c>
      <c r="F1335" s="394"/>
    </row>
    <row r="1336" spans="1:6">
      <c r="A1336" s="1181">
        <v>804336</v>
      </c>
      <c r="B1336" s="501" t="s">
        <v>9305</v>
      </c>
      <c r="C1336" s="502" t="s">
        <v>35918</v>
      </c>
      <c r="D1336" s="501" t="s">
        <v>28</v>
      </c>
      <c r="E1336" s="666">
        <v>2897.9</v>
      </c>
      <c r="F1336" s="394"/>
    </row>
    <row r="1337" spans="1:6">
      <c r="A1337" s="1181">
        <v>804341</v>
      </c>
      <c r="B1337" s="501" t="s">
        <v>9305</v>
      </c>
      <c r="C1337" s="502" t="s">
        <v>35919</v>
      </c>
      <c r="D1337" s="501" t="s">
        <v>28</v>
      </c>
      <c r="E1337" s="666">
        <v>3887.79</v>
      </c>
      <c r="F1337" s="394"/>
    </row>
    <row r="1338" spans="1:6">
      <c r="A1338" s="1181">
        <v>804340</v>
      </c>
      <c r="B1338" s="501" t="s">
        <v>9305</v>
      </c>
      <c r="C1338" s="502" t="s">
        <v>35920</v>
      </c>
      <c r="D1338" s="501" t="s">
        <v>28</v>
      </c>
      <c r="E1338" s="666">
        <v>2923.27</v>
      </c>
      <c r="F1338" s="394"/>
    </row>
    <row r="1339" spans="1:6">
      <c r="A1339" s="1181">
        <v>804451</v>
      </c>
      <c r="B1339" s="501" t="s">
        <v>9305</v>
      </c>
      <c r="C1339" s="502" t="s">
        <v>35921</v>
      </c>
      <c r="D1339" s="501" t="s">
        <v>28</v>
      </c>
      <c r="E1339" s="666">
        <v>7836.06</v>
      </c>
      <c r="F1339" s="394"/>
    </row>
    <row r="1340" spans="1:6">
      <c r="A1340" s="1181">
        <v>804343</v>
      </c>
      <c r="B1340" s="501" t="s">
        <v>9305</v>
      </c>
      <c r="C1340" s="502" t="s">
        <v>35922</v>
      </c>
      <c r="D1340" s="501" t="s">
        <v>28</v>
      </c>
      <c r="E1340" s="666">
        <v>3925.5</v>
      </c>
      <c r="F1340" s="394"/>
    </row>
    <row r="1341" spans="1:6">
      <c r="A1341" s="1181">
        <v>804450</v>
      </c>
      <c r="B1341" s="501" t="s">
        <v>9305</v>
      </c>
      <c r="C1341" s="502" t="s">
        <v>35923</v>
      </c>
      <c r="D1341" s="501" t="s">
        <v>28</v>
      </c>
      <c r="E1341" s="666">
        <v>5956.46</v>
      </c>
      <c r="F1341" s="394"/>
    </row>
    <row r="1342" spans="1:6">
      <c r="A1342" s="1181">
        <v>804342</v>
      </c>
      <c r="B1342" s="501" t="s">
        <v>9305</v>
      </c>
      <c r="C1342" s="502" t="s">
        <v>35924</v>
      </c>
      <c r="D1342" s="501" t="s">
        <v>28</v>
      </c>
      <c r="E1342" s="666">
        <v>2955.74</v>
      </c>
      <c r="F1342" s="394"/>
    </row>
    <row r="1343" spans="1:6">
      <c r="A1343" s="1181">
        <v>804345</v>
      </c>
      <c r="B1343" s="501" t="s">
        <v>9305</v>
      </c>
      <c r="C1343" s="502" t="s">
        <v>35925</v>
      </c>
      <c r="D1343" s="501" t="s">
        <v>28</v>
      </c>
      <c r="E1343" s="666">
        <v>3980.57</v>
      </c>
      <c r="F1343" s="394"/>
    </row>
    <row r="1344" spans="1:6">
      <c r="A1344" s="1181">
        <v>804344</v>
      </c>
      <c r="B1344" s="501" t="s">
        <v>9305</v>
      </c>
      <c r="C1344" s="502" t="s">
        <v>35926</v>
      </c>
      <c r="D1344" s="501" t="s">
        <v>28</v>
      </c>
      <c r="E1344" s="666">
        <v>3003.65</v>
      </c>
      <c r="F1344" s="394"/>
    </row>
    <row r="1345" spans="1:6">
      <c r="A1345" s="1181">
        <v>804347</v>
      </c>
      <c r="B1345" s="501" t="s">
        <v>9305</v>
      </c>
      <c r="C1345" s="502" t="s">
        <v>35927</v>
      </c>
      <c r="D1345" s="501" t="s">
        <v>28</v>
      </c>
      <c r="E1345" s="666">
        <v>4055.74</v>
      </c>
      <c r="F1345" s="394"/>
    </row>
    <row r="1346" spans="1:6">
      <c r="A1346" s="1181">
        <v>804346</v>
      </c>
      <c r="B1346" s="501" t="s">
        <v>9305</v>
      </c>
      <c r="C1346" s="502" t="s">
        <v>35928</v>
      </c>
      <c r="D1346" s="501" t="s">
        <v>28</v>
      </c>
      <c r="E1346" s="666">
        <v>3069.56</v>
      </c>
      <c r="F1346" s="394"/>
    </row>
    <row r="1347" spans="1:6">
      <c r="A1347" s="1181">
        <v>804453</v>
      </c>
      <c r="B1347" s="501" t="s">
        <v>9305</v>
      </c>
      <c r="C1347" s="502" t="s">
        <v>35929</v>
      </c>
      <c r="D1347" s="501" t="s">
        <v>28</v>
      </c>
      <c r="E1347" s="666">
        <v>8737.56</v>
      </c>
      <c r="F1347" s="394"/>
    </row>
    <row r="1348" spans="1:6">
      <c r="A1348" s="1181">
        <v>804349</v>
      </c>
      <c r="B1348" s="501" t="s">
        <v>9305</v>
      </c>
      <c r="C1348" s="502" t="s">
        <v>35930</v>
      </c>
      <c r="D1348" s="501" t="s">
        <v>28</v>
      </c>
      <c r="E1348" s="666">
        <v>4154.3500000000004</v>
      </c>
      <c r="F1348" s="394"/>
    </row>
    <row r="1349" spans="1:6">
      <c r="A1349" s="1181">
        <v>804452</v>
      </c>
      <c r="B1349" s="501" t="s">
        <v>9305</v>
      </c>
      <c r="C1349" s="502" t="s">
        <v>35931</v>
      </c>
      <c r="D1349" s="501" t="s">
        <v>28</v>
      </c>
      <c r="E1349" s="666">
        <v>6634.34</v>
      </c>
      <c r="F1349" s="394"/>
    </row>
    <row r="1350" spans="1:6">
      <c r="A1350" s="1181">
        <v>804348</v>
      </c>
      <c r="B1350" s="501" t="s">
        <v>9305</v>
      </c>
      <c r="C1350" s="502" t="s">
        <v>35932</v>
      </c>
      <c r="D1350" s="501" t="s">
        <v>28</v>
      </c>
      <c r="E1350" s="666">
        <v>3156.98</v>
      </c>
      <c r="F1350" s="394"/>
    </row>
    <row r="1351" spans="1:6">
      <c r="A1351" s="1181">
        <v>804351</v>
      </c>
      <c r="B1351" s="501" t="s">
        <v>9305</v>
      </c>
      <c r="C1351" s="502" t="s">
        <v>35933</v>
      </c>
      <c r="D1351" s="501" t="s">
        <v>28</v>
      </c>
      <c r="E1351" s="666">
        <v>4281.24</v>
      </c>
      <c r="F1351" s="394"/>
    </row>
    <row r="1352" spans="1:6">
      <c r="A1352" s="1181">
        <v>804350</v>
      </c>
      <c r="B1352" s="501" t="s">
        <v>9305</v>
      </c>
      <c r="C1352" s="502" t="s">
        <v>35934</v>
      </c>
      <c r="D1352" s="501" t="s">
        <v>28</v>
      </c>
      <c r="E1352" s="666">
        <v>3270.95</v>
      </c>
      <c r="F1352" s="394"/>
    </row>
    <row r="1353" spans="1:6">
      <c r="A1353" s="1181">
        <v>804353</v>
      </c>
      <c r="B1353" s="501" t="s">
        <v>9305</v>
      </c>
      <c r="C1353" s="502" t="s">
        <v>35935</v>
      </c>
      <c r="D1353" s="501" t="s">
        <v>28</v>
      </c>
      <c r="E1353" s="666">
        <v>4447.83</v>
      </c>
      <c r="F1353" s="394"/>
    </row>
    <row r="1354" spans="1:6">
      <c r="A1354" s="1181">
        <v>804352</v>
      </c>
      <c r="B1354" s="501" t="s">
        <v>9305</v>
      </c>
      <c r="C1354" s="502" t="s">
        <v>35936</v>
      </c>
      <c r="D1354" s="501" t="s">
        <v>28</v>
      </c>
      <c r="E1354" s="666">
        <v>3422.86</v>
      </c>
      <c r="F1354" s="394"/>
    </row>
    <row r="1355" spans="1:6">
      <c r="A1355" s="1181">
        <v>804455</v>
      </c>
      <c r="B1355" s="501" t="s">
        <v>9305</v>
      </c>
      <c r="C1355" s="502" t="s">
        <v>35937</v>
      </c>
      <c r="D1355" s="501" t="s">
        <v>28</v>
      </c>
      <c r="E1355" s="666">
        <v>10818.9</v>
      </c>
      <c r="F1355" s="394"/>
    </row>
    <row r="1356" spans="1:6">
      <c r="A1356" s="1181">
        <v>804355</v>
      </c>
      <c r="B1356" s="501" t="s">
        <v>9305</v>
      </c>
      <c r="C1356" s="502" t="s">
        <v>35938</v>
      </c>
      <c r="D1356" s="501" t="s">
        <v>28</v>
      </c>
      <c r="E1356" s="666">
        <v>4667.03</v>
      </c>
      <c r="F1356" s="394"/>
    </row>
    <row r="1357" spans="1:6">
      <c r="A1357" s="1181">
        <v>804454</v>
      </c>
      <c r="B1357" s="501" t="s">
        <v>9305</v>
      </c>
      <c r="C1357" s="502" t="s">
        <v>35939</v>
      </c>
      <c r="D1357" s="501" t="s">
        <v>28</v>
      </c>
      <c r="E1357" s="666">
        <v>8201.3700000000008</v>
      </c>
      <c r="F1357" s="394"/>
    </row>
    <row r="1358" spans="1:6">
      <c r="A1358" s="1181">
        <v>804354</v>
      </c>
      <c r="B1358" s="501" t="s">
        <v>9305</v>
      </c>
      <c r="C1358" s="502" t="s">
        <v>35940</v>
      </c>
      <c r="D1358" s="501" t="s">
        <v>28</v>
      </c>
      <c r="E1358" s="666">
        <v>3625.64</v>
      </c>
      <c r="F1358" s="394"/>
    </row>
    <row r="1359" spans="1:6">
      <c r="A1359" s="1181">
        <v>804339</v>
      </c>
      <c r="B1359" s="501" t="s">
        <v>9305</v>
      </c>
      <c r="C1359" s="502" t="s">
        <v>35941</v>
      </c>
      <c r="D1359" s="501" t="s">
        <v>28</v>
      </c>
      <c r="E1359" s="666">
        <v>3865.61</v>
      </c>
      <c r="F1359" s="394"/>
    </row>
    <row r="1360" spans="1:6">
      <c r="A1360" s="1181">
        <v>804338</v>
      </c>
      <c r="B1360" s="501" t="s">
        <v>9305</v>
      </c>
      <c r="C1360" s="502" t="s">
        <v>35942</v>
      </c>
      <c r="D1360" s="501" t="s">
        <v>28</v>
      </c>
      <c r="E1360" s="666">
        <v>2904.24</v>
      </c>
      <c r="F1360" s="394"/>
    </row>
    <row r="1361" spans="1:6">
      <c r="A1361" s="1181">
        <v>804457</v>
      </c>
      <c r="B1361" s="501" t="s">
        <v>9305</v>
      </c>
      <c r="C1361" s="502" t="s">
        <v>35943</v>
      </c>
      <c r="D1361" s="501" t="s">
        <v>28</v>
      </c>
      <c r="E1361" s="666">
        <v>13159.64</v>
      </c>
      <c r="F1361" s="394"/>
    </row>
    <row r="1362" spans="1:6">
      <c r="A1362" s="1181">
        <v>804357</v>
      </c>
      <c r="B1362" s="501" t="s">
        <v>9305</v>
      </c>
      <c r="C1362" s="502" t="s">
        <v>35944</v>
      </c>
      <c r="D1362" s="501" t="s">
        <v>28</v>
      </c>
      <c r="E1362" s="666">
        <v>6522.79</v>
      </c>
      <c r="F1362" s="394"/>
    </row>
    <row r="1363" spans="1:6">
      <c r="A1363" s="1181">
        <v>804456</v>
      </c>
      <c r="B1363" s="501" t="s">
        <v>9305</v>
      </c>
      <c r="C1363" s="502" t="s">
        <v>35945</v>
      </c>
      <c r="D1363" s="501" t="s">
        <v>28</v>
      </c>
      <c r="E1363" s="666">
        <v>9750.19</v>
      </c>
      <c r="F1363" s="394"/>
    </row>
    <row r="1364" spans="1:6">
      <c r="A1364" s="1181">
        <v>804356</v>
      </c>
      <c r="B1364" s="501" t="s">
        <v>9305</v>
      </c>
      <c r="C1364" s="502" t="s">
        <v>35946</v>
      </c>
      <c r="D1364" s="501" t="s">
        <v>28</v>
      </c>
      <c r="E1364" s="666">
        <v>4822.43</v>
      </c>
      <c r="F1364" s="394"/>
    </row>
    <row r="1365" spans="1:6">
      <c r="A1365" s="1181">
        <v>804361</v>
      </c>
      <c r="B1365" s="501" t="s">
        <v>9305</v>
      </c>
      <c r="C1365" s="502" t="s">
        <v>35947</v>
      </c>
      <c r="D1365" s="501" t="s">
        <v>28</v>
      </c>
      <c r="E1365" s="666">
        <v>6568.44</v>
      </c>
      <c r="F1365" s="394"/>
    </row>
    <row r="1366" spans="1:6">
      <c r="A1366" s="1181">
        <v>804360</v>
      </c>
      <c r="B1366" s="501" t="s">
        <v>9305</v>
      </c>
      <c r="C1366" s="502" t="s">
        <v>35948</v>
      </c>
      <c r="D1366" s="501" t="s">
        <v>28</v>
      </c>
      <c r="E1366" s="666">
        <v>4860.75</v>
      </c>
      <c r="F1366" s="394"/>
    </row>
    <row r="1367" spans="1:6">
      <c r="A1367" s="1181">
        <v>804459</v>
      </c>
      <c r="B1367" s="501" t="s">
        <v>9305</v>
      </c>
      <c r="C1367" s="502" t="s">
        <v>35949</v>
      </c>
      <c r="D1367" s="501" t="s">
        <v>28</v>
      </c>
      <c r="E1367" s="666">
        <v>13772.95</v>
      </c>
      <c r="F1367" s="394"/>
    </row>
    <row r="1368" spans="1:6">
      <c r="A1368" s="1181">
        <v>804363</v>
      </c>
      <c r="B1368" s="501" t="s">
        <v>9305</v>
      </c>
      <c r="C1368" s="502" t="s">
        <v>35950</v>
      </c>
      <c r="D1368" s="501" t="s">
        <v>28</v>
      </c>
      <c r="E1368" s="666">
        <v>6626.88</v>
      </c>
      <c r="F1368" s="394"/>
    </row>
    <row r="1369" spans="1:6">
      <c r="A1369" s="1181">
        <v>804458</v>
      </c>
      <c r="B1369" s="501" t="s">
        <v>9305</v>
      </c>
      <c r="C1369" s="502" t="s">
        <v>35951</v>
      </c>
      <c r="D1369" s="501" t="s">
        <v>28</v>
      </c>
      <c r="E1369" s="666">
        <v>10201.030000000001</v>
      </c>
      <c r="F1369" s="394"/>
    </row>
    <row r="1370" spans="1:6">
      <c r="A1370" s="1181">
        <v>804362</v>
      </c>
      <c r="B1370" s="501" t="s">
        <v>9305</v>
      </c>
      <c r="C1370" s="502" t="s">
        <v>35952</v>
      </c>
      <c r="D1370" s="501" t="s">
        <v>28</v>
      </c>
      <c r="E1370" s="666">
        <v>4909.93</v>
      </c>
      <c r="F1370" s="394"/>
    </row>
    <row r="1371" spans="1:6">
      <c r="A1371" s="1181">
        <v>804365</v>
      </c>
      <c r="B1371" s="501" t="s">
        <v>9305</v>
      </c>
      <c r="C1371" s="502" t="s">
        <v>35953</v>
      </c>
      <c r="D1371" s="501" t="s">
        <v>28</v>
      </c>
      <c r="E1371" s="666">
        <v>6711.2</v>
      </c>
      <c r="F1371" s="394"/>
    </row>
    <row r="1372" spans="1:6">
      <c r="A1372" s="1181">
        <v>804364</v>
      </c>
      <c r="B1372" s="501" t="s">
        <v>9305</v>
      </c>
      <c r="C1372" s="502" t="s">
        <v>35954</v>
      </c>
      <c r="D1372" s="501" t="s">
        <v>28</v>
      </c>
      <c r="E1372" s="666">
        <v>4981.32</v>
      </c>
      <c r="F1372" s="394"/>
    </row>
    <row r="1373" spans="1:6">
      <c r="A1373" s="1181">
        <v>804367</v>
      </c>
      <c r="B1373" s="501" t="s">
        <v>9305</v>
      </c>
      <c r="C1373" s="502" t="s">
        <v>35955</v>
      </c>
      <c r="D1373" s="501" t="s">
        <v>28</v>
      </c>
      <c r="E1373" s="666">
        <v>6825.47</v>
      </c>
      <c r="F1373" s="394"/>
    </row>
    <row r="1374" spans="1:6">
      <c r="A1374" s="1181">
        <v>804366</v>
      </c>
      <c r="B1374" s="501" t="s">
        <v>9305</v>
      </c>
      <c r="C1374" s="502" t="s">
        <v>35956</v>
      </c>
      <c r="D1374" s="501" t="s">
        <v>28</v>
      </c>
      <c r="E1374" s="666">
        <v>5079.16</v>
      </c>
      <c r="F1374" s="394"/>
    </row>
    <row r="1375" spans="1:6">
      <c r="A1375" s="1181">
        <v>804461</v>
      </c>
      <c r="B1375" s="501" t="s">
        <v>9305</v>
      </c>
      <c r="C1375" s="502" t="s">
        <v>35957</v>
      </c>
      <c r="D1375" s="501" t="s">
        <v>28</v>
      </c>
      <c r="E1375" s="666">
        <v>15401.49</v>
      </c>
      <c r="F1375" s="394"/>
    </row>
    <row r="1376" spans="1:6">
      <c r="A1376" s="1181">
        <v>804369</v>
      </c>
      <c r="B1376" s="501" t="s">
        <v>9305</v>
      </c>
      <c r="C1376" s="502" t="s">
        <v>35958</v>
      </c>
      <c r="D1376" s="501" t="s">
        <v>28</v>
      </c>
      <c r="E1376" s="666">
        <v>6974.26</v>
      </c>
      <c r="F1376" s="394"/>
    </row>
    <row r="1377" spans="1:6">
      <c r="A1377" s="1181">
        <v>804460</v>
      </c>
      <c r="B1377" s="501" t="s">
        <v>9305</v>
      </c>
      <c r="C1377" s="502" t="s">
        <v>35959</v>
      </c>
      <c r="D1377" s="501" t="s">
        <v>28</v>
      </c>
      <c r="E1377" s="666">
        <v>11398.24</v>
      </c>
      <c r="F1377" s="394"/>
    </row>
    <row r="1378" spans="1:6">
      <c r="A1378" s="1181">
        <v>804371</v>
      </c>
      <c r="B1378" s="501" t="s">
        <v>9305</v>
      </c>
      <c r="C1378" s="502" t="s">
        <v>35960</v>
      </c>
      <c r="D1378" s="501" t="s">
        <v>28</v>
      </c>
      <c r="E1378" s="666">
        <v>7165.75</v>
      </c>
      <c r="F1378" s="394"/>
    </row>
    <row r="1379" spans="1:6">
      <c r="A1379" s="1181">
        <v>804370</v>
      </c>
      <c r="B1379" s="501" t="s">
        <v>9305</v>
      </c>
      <c r="C1379" s="502" t="s">
        <v>35961</v>
      </c>
      <c r="D1379" s="501" t="s">
        <v>28</v>
      </c>
      <c r="E1379" s="666">
        <v>5376.48</v>
      </c>
      <c r="F1379" s="394"/>
    </row>
    <row r="1380" spans="1:6">
      <c r="A1380" s="1181">
        <v>804373</v>
      </c>
      <c r="B1380" s="501" t="s">
        <v>9305</v>
      </c>
      <c r="C1380" s="502" t="s">
        <v>35962</v>
      </c>
      <c r="D1380" s="501" t="s">
        <v>28</v>
      </c>
      <c r="E1380" s="666">
        <v>7412.41</v>
      </c>
      <c r="F1380" s="394"/>
    </row>
    <row r="1381" spans="1:6">
      <c r="A1381" s="1181">
        <v>804372</v>
      </c>
      <c r="B1381" s="501" t="s">
        <v>9305</v>
      </c>
      <c r="C1381" s="502" t="s">
        <v>35963</v>
      </c>
      <c r="D1381" s="501" t="s">
        <v>28</v>
      </c>
      <c r="E1381" s="666">
        <v>5597.1</v>
      </c>
      <c r="F1381" s="394"/>
    </row>
    <row r="1382" spans="1:6">
      <c r="A1382" s="1181">
        <v>804463</v>
      </c>
      <c r="B1382" s="501" t="s">
        <v>9305</v>
      </c>
      <c r="C1382" s="502" t="s">
        <v>35964</v>
      </c>
      <c r="D1382" s="501" t="s">
        <v>28</v>
      </c>
      <c r="E1382" s="666">
        <v>19133.84</v>
      </c>
      <c r="F1382" s="394"/>
    </row>
    <row r="1383" spans="1:6">
      <c r="A1383" s="1181">
        <v>804375</v>
      </c>
      <c r="B1383" s="501" t="s">
        <v>9305</v>
      </c>
      <c r="C1383" s="502" t="s">
        <v>35965</v>
      </c>
      <c r="D1383" s="501" t="s">
        <v>28</v>
      </c>
      <c r="E1383" s="666">
        <v>7736.27</v>
      </c>
      <c r="F1383" s="394"/>
    </row>
    <row r="1384" spans="1:6">
      <c r="A1384" s="1181">
        <v>804462</v>
      </c>
      <c r="B1384" s="501" t="s">
        <v>9305</v>
      </c>
      <c r="C1384" s="502" t="s">
        <v>35966</v>
      </c>
      <c r="D1384" s="501" t="s">
        <v>28</v>
      </c>
      <c r="E1384" s="666">
        <v>14134.63</v>
      </c>
      <c r="F1384" s="394"/>
    </row>
    <row r="1385" spans="1:6">
      <c r="A1385" s="1181">
        <v>804374</v>
      </c>
      <c r="B1385" s="501" t="s">
        <v>9305</v>
      </c>
      <c r="C1385" s="502" t="s">
        <v>35967</v>
      </c>
      <c r="D1385" s="501" t="s">
        <v>28</v>
      </c>
      <c r="E1385" s="666">
        <v>5891.96</v>
      </c>
      <c r="F1385" s="394"/>
    </row>
    <row r="1386" spans="1:6">
      <c r="A1386" s="1181">
        <v>804359</v>
      </c>
      <c r="B1386" s="501" t="s">
        <v>9305</v>
      </c>
      <c r="C1386" s="502" t="s">
        <v>35968</v>
      </c>
      <c r="D1386" s="501" t="s">
        <v>28</v>
      </c>
      <c r="E1386" s="666">
        <v>6534.35</v>
      </c>
      <c r="F1386" s="394"/>
    </row>
    <row r="1387" spans="1:6">
      <c r="A1387" s="1181">
        <v>804358</v>
      </c>
      <c r="B1387" s="501" t="s">
        <v>9305</v>
      </c>
      <c r="C1387" s="502" t="s">
        <v>35969</v>
      </c>
      <c r="D1387" s="501" t="s">
        <v>28</v>
      </c>
      <c r="E1387" s="666">
        <v>4832.24</v>
      </c>
      <c r="F1387" s="394"/>
    </row>
    <row r="1388" spans="1:6">
      <c r="A1388" s="1181">
        <v>804368</v>
      </c>
      <c r="B1388" s="501" t="s">
        <v>9305</v>
      </c>
      <c r="C1388" s="502" t="s">
        <v>35970</v>
      </c>
      <c r="D1388" s="501" t="s">
        <v>28</v>
      </c>
      <c r="E1388" s="666">
        <v>5208.04</v>
      </c>
      <c r="F1388" s="394"/>
    </row>
    <row r="1389" spans="1:6">
      <c r="A1389" s="1181">
        <v>804465</v>
      </c>
      <c r="B1389" s="501" t="s">
        <v>9305</v>
      </c>
      <c r="C1389" s="502" t="s">
        <v>35971</v>
      </c>
      <c r="D1389" s="501" t="s">
        <v>5</v>
      </c>
      <c r="E1389" s="666">
        <v>133.12</v>
      </c>
      <c r="F1389" s="394"/>
    </row>
    <row r="1390" spans="1:6">
      <c r="A1390" s="1181">
        <v>804464</v>
      </c>
      <c r="B1390" s="501" t="s">
        <v>9305</v>
      </c>
      <c r="C1390" s="502" t="s">
        <v>35972</v>
      </c>
      <c r="D1390" s="501" t="s">
        <v>5</v>
      </c>
      <c r="E1390" s="666">
        <v>109.55</v>
      </c>
      <c r="F1390" s="394"/>
    </row>
    <row r="1391" spans="1:6">
      <c r="A1391" s="1181">
        <v>804475</v>
      </c>
      <c r="B1391" s="501" t="s">
        <v>9305</v>
      </c>
      <c r="C1391" s="502" t="s">
        <v>35973</v>
      </c>
      <c r="D1391" s="501" t="s">
        <v>5</v>
      </c>
      <c r="E1391" s="666">
        <v>147.19999999999999</v>
      </c>
      <c r="F1391" s="394"/>
    </row>
    <row r="1392" spans="1:6">
      <c r="A1392" s="1181">
        <v>804474</v>
      </c>
      <c r="B1392" s="501" t="s">
        <v>9305</v>
      </c>
      <c r="C1392" s="502" t="s">
        <v>35974</v>
      </c>
      <c r="D1392" s="501" t="s">
        <v>5</v>
      </c>
      <c r="E1392" s="666">
        <v>123.65</v>
      </c>
      <c r="F1392" s="394"/>
    </row>
    <row r="1393" spans="1:6">
      <c r="A1393" s="1181">
        <v>804485</v>
      </c>
      <c r="B1393" s="501" t="s">
        <v>9305</v>
      </c>
      <c r="C1393" s="502" t="s">
        <v>35975</v>
      </c>
      <c r="D1393" s="501" t="s">
        <v>5</v>
      </c>
      <c r="E1393" s="666">
        <v>217.6</v>
      </c>
      <c r="F1393" s="394"/>
    </row>
    <row r="1394" spans="1:6">
      <c r="A1394" s="1181">
        <v>804484</v>
      </c>
      <c r="B1394" s="501" t="s">
        <v>9305</v>
      </c>
      <c r="C1394" s="502" t="s">
        <v>35976</v>
      </c>
      <c r="D1394" s="501" t="s">
        <v>5</v>
      </c>
      <c r="E1394" s="666">
        <v>194.16</v>
      </c>
      <c r="F1394" s="394"/>
    </row>
    <row r="1395" spans="1:6">
      <c r="A1395" s="1181">
        <v>804495</v>
      </c>
      <c r="B1395" s="501" t="s">
        <v>9305</v>
      </c>
      <c r="C1395" s="502" t="s">
        <v>35977</v>
      </c>
      <c r="D1395" s="501" t="s">
        <v>5</v>
      </c>
      <c r="E1395" s="666">
        <v>271.75</v>
      </c>
      <c r="F1395" s="394"/>
    </row>
    <row r="1396" spans="1:6">
      <c r="A1396" s="1181">
        <v>804494</v>
      </c>
      <c r="B1396" s="501" t="s">
        <v>9305</v>
      </c>
      <c r="C1396" s="502" t="s">
        <v>35978</v>
      </c>
      <c r="D1396" s="501" t="s">
        <v>5</v>
      </c>
      <c r="E1396" s="666">
        <v>243.96</v>
      </c>
      <c r="F1396" s="394"/>
    </row>
    <row r="1397" spans="1:6">
      <c r="A1397" s="1181">
        <v>804467</v>
      </c>
      <c r="B1397" s="501" t="s">
        <v>9305</v>
      </c>
      <c r="C1397" s="502" t="s">
        <v>35979</v>
      </c>
      <c r="D1397" s="501" t="s">
        <v>5</v>
      </c>
      <c r="E1397" s="666">
        <v>202.57</v>
      </c>
      <c r="F1397" s="394"/>
    </row>
    <row r="1398" spans="1:6">
      <c r="A1398" s="1181">
        <v>804466</v>
      </c>
      <c r="B1398" s="501" t="s">
        <v>9305</v>
      </c>
      <c r="C1398" s="502" t="s">
        <v>35980</v>
      </c>
      <c r="D1398" s="501" t="s">
        <v>5</v>
      </c>
      <c r="E1398" s="666">
        <v>165.03</v>
      </c>
      <c r="F1398" s="394"/>
    </row>
    <row r="1399" spans="1:6">
      <c r="A1399" s="1181">
        <v>804477</v>
      </c>
      <c r="B1399" s="501" t="s">
        <v>9305</v>
      </c>
      <c r="C1399" s="502" t="s">
        <v>35981</v>
      </c>
      <c r="D1399" s="501" t="s">
        <v>5</v>
      </c>
      <c r="E1399" s="666">
        <v>258.89</v>
      </c>
      <c r="F1399" s="394"/>
    </row>
    <row r="1400" spans="1:6">
      <c r="A1400" s="1181">
        <v>804476</v>
      </c>
      <c r="B1400" s="501" t="s">
        <v>9305</v>
      </c>
      <c r="C1400" s="502" t="s">
        <v>35982</v>
      </c>
      <c r="D1400" s="501" t="s">
        <v>5</v>
      </c>
      <c r="E1400" s="666">
        <v>221.44</v>
      </c>
      <c r="F1400" s="394"/>
    </row>
    <row r="1401" spans="1:6">
      <c r="A1401" s="1181">
        <v>804487</v>
      </c>
      <c r="B1401" s="501" t="s">
        <v>9305</v>
      </c>
      <c r="C1401" s="502" t="s">
        <v>35983</v>
      </c>
      <c r="D1401" s="501" t="s">
        <v>5</v>
      </c>
      <c r="E1401" s="666">
        <v>369.92</v>
      </c>
      <c r="F1401" s="394"/>
    </row>
    <row r="1402" spans="1:6">
      <c r="A1402" s="1181">
        <v>804486</v>
      </c>
      <c r="B1402" s="501" t="s">
        <v>9305</v>
      </c>
      <c r="C1402" s="502" t="s">
        <v>35984</v>
      </c>
      <c r="D1402" s="501" t="s">
        <v>5</v>
      </c>
      <c r="E1402" s="666">
        <v>328</v>
      </c>
      <c r="F1402" s="394"/>
    </row>
    <row r="1403" spans="1:6">
      <c r="A1403" s="1181">
        <v>804497</v>
      </c>
      <c r="B1403" s="501" t="s">
        <v>9305</v>
      </c>
      <c r="C1403" s="502" t="s">
        <v>35985</v>
      </c>
      <c r="D1403" s="501" t="s">
        <v>5</v>
      </c>
      <c r="E1403" s="666">
        <v>436.17</v>
      </c>
      <c r="F1403" s="394"/>
    </row>
    <row r="1404" spans="1:6">
      <c r="A1404" s="1181">
        <v>804496</v>
      </c>
      <c r="B1404" s="501" t="s">
        <v>9305</v>
      </c>
      <c r="C1404" s="502" t="s">
        <v>35986</v>
      </c>
      <c r="D1404" s="501" t="s">
        <v>5</v>
      </c>
      <c r="E1404" s="666">
        <v>385.43</v>
      </c>
      <c r="F1404" s="394"/>
    </row>
    <row r="1405" spans="1:6">
      <c r="A1405" s="1181">
        <v>804469</v>
      </c>
      <c r="B1405" s="501" t="s">
        <v>9305</v>
      </c>
      <c r="C1405" s="502" t="s">
        <v>35987</v>
      </c>
      <c r="D1405" s="501" t="s">
        <v>5</v>
      </c>
      <c r="E1405" s="666">
        <v>357.58</v>
      </c>
      <c r="F1405" s="394"/>
    </row>
    <row r="1406" spans="1:6">
      <c r="A1406" s="1181">
        <v>804468</v>
      </c>
      <c r="B1406" s="501" t="s">
        <v>9305</v>
      </c>
      <c r="C1406" s="502" t="s">
        <v>35988</v>
      </c>
      <c r="D1406" s="501" t="s">
        <v>5</v>
      </c>
      <c r="E1406" s="666">
        <v>306.12</v>
      </c>
      <c r="F1406" s="394"/>
    </row>
    <row r="1407" spans="1:6">
      <c r="A1407" s="1181">
        <v>804479</v>
      </c>
      <c r="B1407" s="501" t="s">
        <v>9305</v>
      </c>
      <c r="C1407" s="502" t="s">
        <v>35989</v>
      </c>
      <c r="D1407" s="501" t="s">
        <v>5</v>
      </c>
      <c r="E1407" s="666">
        <v>413.9</v>
      </c>
      <c r="F1407" s="394"/>
    </row>
    <row r="1408" spans="1:6">
      <c r="A1408" s="1181">
        <v>804478</v>
      </c>
      <c r="B1408" s="501" t="s">
        <v>9305</v>
      </c>
      <c r="C1408" s="502" t="s">
        <v>35990</v>
      </c>
      <c r="D1408" s="501" t="s">
        <v>5</v>
      </c>
      <c r="E1408" s="666">
        <v>362.53</v>
      </c>
      <c r="F1408" s="394"/>
    </row>
    <row r="1409" spans="1:6">
      <c r="A1409" s="1181">
        <v>804489</v>
      </c>
      <c r="B1409" s="501" t="s">
        <v>9305</v>
      </c>
      <c r="C1409" s="502" t="s">
        <v>35991</v>
      </c>
      <c r="D1409" s="501" t="s">
        <v>5</v>
      </c>
      <c r="E1409" s="666">
        <v>522.91</v>
      </c>
      <c r="F1409" s="394"/>
    </row>
    <row r="1410" spans="1:6">
      <c r="A1410" s="1181">
        <v>804488</v>
      </c>
      <c r="B1410" s="501" t="s">
        <v>9305</v>
      </c>
      <c r="C1410" s="502" t="s">
        <v>35992</v>
      </c>
      <c r="D1410" s="501" t="s">
        <v>5</v>
      </c>
      <c r="E1410" s="666">
        <v>457.34</v>
      </c>
      <c r="F1410" s="394"/>
    </row>
    <row r="1411" spans="1:6">
      <c r="A1411" s="1181">
        <v>804499</v>
      </c>
      <c r="B1411" s="501" t="s">
        <v>9305</v>
      </c>
      <c r="C1411" s="502" t="s">
        <v>35993</v>
      </c>
      <c r="D1411" s="501" t="s">
        <v>5</v>
      </c>
      <c r="E1411" s="666">
        <v>665.46</v>
      </c>
      <c r="F1411" s="394"/>
    </row>
    <row r="1412" spans="1:6">
      <c r="A1412" s="1181">
        <v>804498</v>
      </c>
      <c r="B1412" s="501" t="s">
        <v>9305</v>
      </c>
      <c r="C1412" s="502" t="s">
        <v>35994</v>
      </c>
      <c r="D1412" s="501" t="s">
        <v>5</v>
      </c>
      <c r="E1412" s="666">
        <v>588.99</v>
      </c>
      <c r="F1412" s="394"/>
    </row>
    <row r="1413" spans="1:6">
      <c r="A1413" s="1181">
        <v>804471</v>
      </c>
      <c r="B1413" s="501" t="s">
        <v>9305</v>
      </c>
      <c r="C1413" s="502" t="s">
        <v>35995</v>
      </c>
      <c r="D1413" s="501" t="s">
        <v>5</v>
      </c>
      <c r="E1413" s="666">
        <v>486.15</v>
      </c>
      <c r="F1413" s="394"/>
    </row>
    <row r="1414" spans="1:6">
      <c r="A1414" s="1181">
        <v>804470</v>
      </c>
      <c r="B1414" s="501" t="s">
        <v>9305</v>
      </c>
      <c r="C1414" s="502" t="s">
        <v>35996</v>
      </c>
      <c r="D1414" s="501" t="s">
        <v>5</v>
      </c>
      <c r="E1414" s="666">
        <v>411.21</v>
      </c>
      <c r="F1414" s="394"/>
    </row>
    <row r="1415" spans="1:6">
      <c r="A1415" s="1181">
        <v>804481</v>
      </c>
      <c r="B1415" s="501" t="s">
        <v>9305</v>
      </c>
      <c r="C1415" s="502" t="s">
        <v>35997</v>
      </c>
      <c r="D1415" s="501" t="s">
        <v>5</v>
      </c>
      <c r="E1415" s="666">
        <v>612.87</v>
      </c>
      <c r="F1415" s="394"/>
    </row>
    <row r="1416" spans="1:6">
      <c r="A1416" s="1181">
        <v>804480</v>
      </c>
      <c r="B1416" s="501" t="s">
        <v>9305</v>
      </c>
      <c r="C1416" s="502" t="s">
        <v>35998</v>
      </c>
      <c r="D1416" s="501" t="s">
        <v>5</v>
      </c>
      <c r="E1416" s="666">
        <v>538.13</v>
      </c>
      <c r="F1416" s="394"/>
    </row>
    <row r="1417" spans="1:6">
      <c r="A1417" s="1181">
        <v>804491</v>
      </c>
      <c r="B1417" s="501" t="s">
        <v>9305</v>
      </c>
      <c r="C1417" s="502" t="s">
        <v>35999</v>
      </c>
      <c r="D1417" s="501" t="s">
        <v>5</v>
      </c>
      <c r="E1417" s="666">
        <v>807.83</v>
      </c>
      <c r="F1417" s="394"/>
    </row>
    <row r="1418" spans="1:6">
      <c r="A1418" s="1181">
        <v>804490</v>
      </c>
      <c r="B1418" s="501" t="s">
        <v>9305</v>
      </c>
      <c r="C1418" s="502" t="s">
        <v>36000</v>
      </c>
      <c r="D1418" s="501" t="s">
        <v>5</v>
      </c>
      <c r="E1418" s="666">
        <v>708</v>
      </c>
      <c r="F1418" s="394"/>
    </row>
    <row r="1419" spans="1:6">
      <c r="A1419" s="1181">
        <v>804501</v>
      </c>
      <c r="B1419" s="501" t="s">
        <v>9305</v>
      </c>
      <c r="C1419" s="502" t="s">
        <v>36001</v>
      </c>
      <c r="D1419" s="501" t="s">
        <v>5</v>
      </c>
      <c r="E1419" s="666">
        <v>971.08</v>
      </c>
      <c r="F1419" s="394"/>
    </row>
    <row r="1420" spans="1:6">
      <c r="A1420" s="1181">
        <v>804500</v>
      </c>
      <c r="B1420" s="501" t="s">
        <v>9305</v>
      </c>
      <c r="C1420" s="502" t="s">
        <v>36002</v>
      </c>
      <c r="D1420" s="501" t="s">
        <v>5</v>
      </c>
      <c r="E1420" s="666">
        <v>857.92</v>
      </c>
      <c r="F1420" s="394"/>
    </row>
    <row r="1421" spans="1:6">
      <c r="A1421" s="1181">
        <v>804473</v>
      </c>
      <c r="B1421" s="501" t="s">
        <v>9305</v>
      </c>
      <c r="C1421" s="502" t="s">
        <v>36003</v>
      </c>
      <c r="D1421" s="501" t="s">
        <v>5</v>
      </c>
      <c r="E1421" s="666">
        <v>786.45</v>
      </c>
      <c r="F1421" s="394"/>
    </row>
    <row r="1422" spans="1:6">
      <c r="A1422" s="1181">
        <v>804472</v>
      </c>
      <c r="B1422" s="501" t="s">
        <v>9305</v>
      </c>
      <c r="C1422" s="502" t="s">
        <v>36004</v>
      </c>
      <c r="D1422" s="501" t="s">
        <v>5</v>
      </c>
      <c r="E1422" s="666">
        <v>669.4</v>
      </c>
      <c r="F1422" s="394"/>
    </row>
    <row r="1423" spans="1:6">
      <c r="A1423" s="1181">
        <v>804483</v>
      </c>
      <c r="B1423" s="501" t="s">
        <v>9305</v>
      </c>
      <c r="C1423" s="502" t="s">
        <v>36005</v>
      </c>
      <c r="D1423" s="501" t="s">
        <v>5</v>
      </c>
      <c r="E1423" s="666">
        <v>983.57</v>
      </c>
      <c r="F1423" s="394"/>
    </row>
    <row r="1424" spans="1:6">
      <c r="A1424" s="1181">
        <v>804482</v>
      </c>
      <c r="B1424" s="501" t="s">
        <v>9305</v>
      </c>
      <c r="C1424" s="502" t="s">
        <v>36006</v>
      </c>
      <c r="D1424" s="501" t="s">
        <v>5</v>
      </c>
      <c r="E1424" s="666">
        <v>866.83</v>
      </c>
      <c r="F1424" s="394"/>
    </row>
    <row r="1425" spans="1:6">
      <c r="A1425" s="1181">
        <v>804493</v>
      </c>
      <c r="B1425" s="501" t="s">
        <v>9305</v>
      </c>
      <c r="C1425" s="502" t="s">
        <v>36007</v>
      </c>
      <c r="D1425" s="501" t="s">
        <v>5</v>
      </c>
      <c r="E1425" s="666">
        <v>1297.6300000000001</v>
      </c>
      <c r="F1425" s="394"/>
    </row>
    <row r="1426" spans="1:6">
      <c r="A1426" s="1181">
        <v>804492</v>
      </c>
      <c r="B1426" s="501" t="s">
        <v>9305</v>
      </c>
      <c r="C1426" s="502" t="s">
        <v>36008</v>
      </c>
      <c r="D1426" s="501" t="s">
        <v>5</v>
      </c>
      <c r="E1426" s="666">
        <v>1143.0999999999999</v>
      </c>
      <c r="F1426" s="394"/>
    </row>
    <row r="1427" spans="1:6">
      <c r="A1427" s="1181">
        <v>804503</v>
      </c>
      <c r="B1427" s="501" t="s">
        <v>9305</v>
      </c>
      <c r="C1427" s="502" t="s">
        <v>36009</v>
      </c>
      <c r="D1427" s="501" t="s">
        <v>5</v>
      </c>
      <c r="E1427" s="666">
        <v>1552.05</v>
      </c>
      <c r="F1427" s="394"/>
    </row>
    <row r="1428" spans="1:6">
      <c r="A1428" s="1181">
        <v>804502</v>
      </c>
      <c r="B1428" s="501" t="s">
        <v>9305</v>
      </c>
      <c r="C1428" s="502" t="s">
        <v>36010</v>
      </c>
      <c r="D1428" s="501" t="s">
        <v>5</v>
      </c>
      <c r="E1428" s="666">
        <v>1392.33</v>
      </c>
      <c r="F1428" s="394"/>
    </row>
    <row r="1429" spans="1:6">
      <c r="A1429" s="1181">
        <v>804180</v>
      </c>
      <c r="B1429" s="501" t="s">
        <v>9305</v>
      </c>
      <c r="C1429" s="502" t="s">
        <v>36011</v>
      </c>
      <c r="D1429" s="501" t="s">
        <v>5</v>
      </c>
      <c r="E1429" s="666">
        <v>1110.92</v>
      </c>
      <c r="F1429" s="394"/>
    </row>
    <row r="1430" spans="1:6">
      <c r="A1430" s="1181">
        <v>804181</v>
      </c>
      <c r="B1430" s="501" t="s">
        <v>9305</v>
      </c>
      <c r="C1430" s="502" t="s">
        <v>36012</v>
      </c>
      <c r="D1430" s="501" t="s">
        <v>5</v>
      </c>
      <c r="E1430" s="666">
        <v>1223.49</v>
      </c>
      <c r="F1430" s="394"/>
    </row>
    <row r="1431" spans="1:6">
      <c r="A1431" s="1181">
        <v>804182</v>
      </c>
      <c r="B1431" s="501" t="s">
        <v>9305</v>
      </c>
      <c r="C1431" s="502" t="s">
        <v>36013</v>
      </c>
      <c r="D1431" s="501" t="s">
        <v>5</v>
      </c>
      <c r="E1431" s="666">
        <v>1203.8699999999999</v>
      </c>
      <c r="F1431" s="394"/>
    </row>
    <row r="1432" spans="1:6">
      <c r="A1432" s="1181">
        <v>804183</v>
      </c>
      <c r="B1432" s="501" t="s">
        <v>9305</v>
      </c>
      <c r="C1432" s="502" t="s">
        <v>36014</v>
      </c>
      <c r="D1432" s="501" t="s">
        <v>5</v>
      </c>
      <c r="E1432" s="666">
        <v>1316.44</v>
      </c>
      <c r="F1432" s="394"/>
    </row>
    <row r="1433" spans="1:6">
      <c r="A1433" s="1181">
        <v>804184</v>
      </c>
      <c r="B1433" s="501" t="s">
        <v>9305</v>
      </c>
      <c r="C1433" s="502" t="s">
        <v>36015</v>
      </c>
      <c r="D1433" s="501" t="s">
        <v>5</v>
      </c>
      <c r="E1433" s="666">
        <v>1366.17</v>
      </c>
      <c r="F1433" s="394"/>
    </row>
    <row r="1434" spans="1:6">
      <c r="A1434" s="1181">
        <v>804185</v>
      </c>
      <c r="B1434" s="501" t="s">
        <v>9305</v>
      </c>
      <c r="C1434" s="502" t="s">
        <v>36016</v>
      </c>
      <c r="D1434" s="501" t="s">
        <v>5</v>
      </c>
      <c r="E1434" s="666">
        <v>1478.74</v>
      </c>
      <c r="F1434" s="394"/>
    </row>
    <row r="1435" spans="1:6">
      <c r="A1435" s="1181">
        <v>804186</v>
      </c>
      <c r="B1435" s="501" t="s">
        <v>9305</v>
      </c>
      <c r="C1435" s="502" t="s">
        <v>36017</v>
      </c>
      <c r="D1435" s="501" t="s">
        <v>5</v>
      </c>
      <c r="E1435" s="666">
        <v>1380.6</v>
      </c>
      <c r="F1435" s="394"/>
    </row>
    <row r="1436" spans="1:6">
      <c r="A1436" s="1181">
        <v>804187</v>
      </c>
      <c r="B1436" s="501" t="s">
        <v>9305</v>
      </c>
      <c r="C1436" s="502" t="s">
        <v>36018</v>
      </c>
      <c r="D1436" s="501" t="s">
        <v>5</v>
      </c>
      <c r="E1436" s="666">
        <v>1493.16</v>
      </c>
      <c r="F1436" s="394"/>
    </row>
    <row r="1437" spans="1:6">
      <c r="A1437" s="1181">
        <v>804188</v>
      </c>
      <c r="B1437" s="501" t="s">
        <v>9305</v>
      </c>
      <c r="C1437" s="502" t="s">
        <v>36019</v>
      </c>
      <c r="D1437" s="501" t="s">
        <v>5</v>
      </c>
      <c r="E1437" s="666">
        <v>1424.83</v>
      </c>
      <c r="F1437" s="394"/>
    </row>
    <row r="1438" spans="1:6">
      <c r="A1438" s="1181">
        <v>804189</v>
      </c>
      <c r="B1438" s="501" t="s">
        <v>9305</v>
      </c>
      <c r="C1438" s="502" t="s">
        <v>36020</v>
      </c>
      <c r="D1438" s="501" t="s">
        <v>5</v>
      </c>
      <c r="E1438" s="666">
        <v>1575.4</v>
      </c>
      <c r="F1438" s="394"/>
    </row>
    <row r="1439" spans="1:6">
      <c r="A1439" s="1181">
        <v>804190</v>
      </c>
      <c r="B1439" s="501" t="s">
        <v>9305</v>
      </c>
      <c r="C1439" s="502" t="s">
        <v>36021</v>
      </c>
      <c r="D1439" s="501" t="s">
        <v>5</v>
      </c>
      <c r="E1439" s="666">
        <v>1601.48</v>
      </c>
      <c r="F1439" s="394"/>
    </row>
    <row r="1440" spans="1:6">
      <c r="A1440" s="1181">
        <v>804191</v>
      </c>
      <c r="B1440" s="501" t="s">
        <v>9305</v>
      </c>
      <c r="C1440" s="502" t="s">
        <v>36022</v>
      </c>
      <c r="D1440" s="501" t="s">
        <v>5</v>
      </c>
      <c r="E1440" s="666">
        <v>1752.05</v>
      </c>
      <c r="F1440" s="394"/>
    </row>
    <row r="1441" spans="1:6">
      <c r="A1441" s="1181">
        <v>804192</v>
      </c>
      <c r="B1441" s="501" t="s">
        <v>9305</v>
      </c>
      <c r="C1441" s="502" t="s">
        <v>36023</v>
      </c>
      <c r="D1441" s="501" t="s">
        <v>5</v>
      </c>
      <c r="E1441" s="666">
        <v>1665.73</v>
      </c>
      <c r="F1441" s="394"/>
    </row>
    <row r="1442" spans="1:6">
      <c r="A1442" s="1181">
        <v>804193</v>
      </c>
      <c r="B1442" s="501" t="s">
        <v>9305</v>
      </c>
      <c r="C1442" s="502" t="s">
        <v>36024</v>
      </c>
      <c r="D1442" s="501" t="s">
        <v>5</v>
      </c>
      <c r="E1442" s="666">
        <v>1816.3</v>
      </c>
      <c r="F1442" s="394"/>
    </row>
    <row r="1443" spans="1:6">
      <c r="A1443" s="1181">
        <v>804194</v>
      </c>
      <c r="B1443" s="501" t="s">
        <v>9305</v>
      </c>
      <c r="C1443" s="502" t="s">
        <v>36025</v>
      </c>
      <c r="D1443" s="501" t="s">
        <v>5</v>
      </c>
      <c r="E1443" s="666">
        <v>1749.65</v>
      </c>
      <c r="F1443" s="394"/>
    </row>
    <row r="1444" spans="1:6">
      <c r="A1444" s="1181">
        <v>804195</v>
      </c>
      <c r="B1444" s="501" t="s">
        <v>9305</v>
      </c>
      <c r="C1444" s="502" t="s">
        <v>36026</v>
      </c>
      <c r="D1444" s="501" t="s">
        <v>5</v>
      </c>
      <c r="E1444" s="666">
        <v>1900.22</v>
      </c>
      <c r="F1444" s="394"/>
    </row>
    <row r="1445" spans="1:6">
      <c r="A1445" s="1181">
        <v>804196</v>
      </c>
      <c r="B1445" s="501" t="s">
        <v>9305</v>
      </c>
      <c r="C1445" s="502" t="s">
        <v>36027</v>
      </c>
      <c r="D1445" s="501" t="s">
        <v>5</v>
      </c>
      <c r="E1445" s="666">
        <v>2060.64</v>
      </c>
      <c r="F1445" s="394"/>
    </row>
    <row r="1446" spans="1:6">
      <c r="A1446" s="1181">
        <v>804197</v>
      </c>
      <c r="B1446" s="501" t="s">
        <v>9305</v>
      </c>
      <c r="C1446" s="502" t="s">
        <v>36028</v>
      </c>
      <c r="D1446" s="501" t="s">
        <v>5</v>
      </c>
      <c r="E1446" s="666">
        <v>2252.4499999999998</v>
      </c>
      <c r="F1446" s="394"/>
    </row>
    <row r="1447" spans="1:6">
      <c r="A1447" s="1181">
        <v>804198</v>
      </c>
      <c r="B1447" s="501" t="s">
        <v>9305</v>
      </c>
      <c r="C1447" s="502" t="s">
        <v>36029</v>
      </c>
      <c r="D1447" s="501" t="s">
        <v>5</v>
      </c>
      <c r="E1447" s="666">
        <v>2221.73</v>
      </c>
      <c r="F1447" s="394"/>
    </row>
    <row r="1448" spans="1:6">
      <c r="A1448" s="1181">
        <v>804199</v>
      </c>
      <c r="B1448" s="501" t="s">
        <v>9305</v>
      </c>
      <c r="C1448" s="502" t="s">
        <v>36030</v>
      </c>
      <c r="D1448" s="501" t="s">
        <v>5</v>
      </c>
      <c r="E1448" s="666">
        <v>2413.54</v>
      </c>
      <c r="F1448" s="394"/>
    </row>
    <row r="1449" spans="1:6">
      <c r="A1449" s="1181">
        <v>804200</v>
      </c>
      <c r="B1449" s="501" t="s">
        <v>9305</v>
      </c>
      <c r="C1449" s="502" t="s">
        <v>36031</v>
      </c>
      <c r="D1449" s="501" t="s">
        <v>5</v>
      </c>
      <c r="E1449" s="666">
        <v>2677.27</v>
      </c>
      <c r="F1449" s="394"/>
    </row>
    <row r="1450" spans="1:6">
      <c r="A1450" s="1181">
        <v>804201</v>
      </c>
      <c r="B1450" s="501" t="s">
        <v>9305</v>
      </c>
      <c r="C1450" s="502" t="s">
        <v>36032</v>
      </c>
      <c r="D1450" s="501" t="s">
        <v>5</v>
      </c>
      <c r="E1450" s="666">
        <v>2869.08</v>
      </c>
      <c r="F1450" s="394"/>
    </row>
    <row r="1451" spans="1:6">
      <c r="A1451" s="1181">
        <v>804202</v>
      </c>
      <c r="B1451" s="501" t="s">
        <v>9305</v>
      </c>
      <c r="C1451" s="502" t="s">
        <v>36033</v>
      </c>
      <c r="D1451" s="501" t="s">
        <v>5</v>
      </c>
      <c r="E1451" s="666">
        <v>2745.5</v>
      </c>
      <c r="F1451" s="394"/>
    </row>
    <row r="1452" spans="1:6">
      <c r="A1452" s="1181">
        <v>804203</v>
      </c>
      <c r="B1452" s="501" t="s">
        <v>9305</v>
      </c>
      <c r="C1452" s="502" t="s">
        <v>36034</v>
      </c>
      <c r="D1452" s="501" t="s">
        <v>5</v>
      </c>
      <c r="E1452" s="666">
        <v>2937.31</v>
      </c>
      <c r="F1452" s="394"/>
    </row>
    <row r="1453" spans="1:6">
      <c r="A1453" s="1181">
        <v>804204</v>
      </c>
      <c r="B1453" s="501" t="s">
        <v>9305</v>
      </c>
      <c r="C1453" s="502" t="s">
        <v>36035</v>
      </c>
      <c r="D1453" s="501" t="s">
        <v>5</v>
      </c>
      <c r="E1453" s="666">
        <v>3341.54</v>
      </c>
      <c r="F1453" s="394"/>
    </row>
    <row r="1454" spans="1:6">
      <c r="A1454" s="1181">
        <v>804205</v>
      </c>
      <c r="B1454" s="501" t="s">
        <v>9305</v>
      </c>
      <c r="C1454" s="502" t="s">
        <v>36036</v>
      </c>
      <c r="D1454" s="501" t="s">
        <v>5</v>
      </c>
      <c r="E1454" s="666">
        <v>3589.03</v>
      </c>
      <c r="F1454" s="394"/>
    </row>
    <row r="1455" spans="1:6">
      <c r="A1455" s="1181">
        <v>804206</v>
      </c>
      <c r="B1455" s="501" t="s">
        <v>9305</v>
      </c>
      <c r="C1455" s="502" t="s">
        <v>36037</v>
      </c>
      <c r="D1455" s="501" t="s">
        <v>5</v>
      </c>
      <c r="E1455" s="666">
        <v>3415.39</v>
      </c>
      <c r="F1455" s="394"/>
    </row>
    <row r="1456" spans="1:6">
      <c r="A1456" s="1181">
        <v>804207</v>
      </c>
      <c r="B1456" s="501" t="s">
        <v>9305</v>
      </c>
      <c r="C1456" s="502" t="s">
        <v>36038</v>
      </c>
      <c r="D1456" s="501" t="s">
        <v>5</v>
      </c>
      <c r="E1456" s="666">
        <v>3662.88</v>
      </c>
      <c r="F1456" s="394"/>
    </row>
    <row r="1457" spans="1:6">
      <c r="A1457" s="1181">
        <v>804208</v>
      </c>
      <c r="B1457" s="501" t="s">
        <v>9305</v>
      </c>
      <c r="C1457" s="502" t="s">
        <v>36039</v>
      </c>
      <c r="D1457" s="501" t="s">
        <v>5</v>
      </c>
      <c r="E1457" s="666">
        <v>3445.51</v>
      </c>
      <c r="F1457" s="394"/>
    </row>
    <row r="1458" spans="1:6">
      <c r="A1458" s="1181">
        <v>804209</v>
      </c>
      <c r="B1458" s="501" t="s">
        <v>9305</v>
      </c>
      <c r="C1458" s="502" t="s">
        <v>36040</v>
      </c>
      <c r="D1458" s="501" t="s">
        <v>5</v>
      </c>
      <c r="E1458" s="666">
        <v>3693</v>
      </c>
      <c r="F1458" s="394"/>
    </row>
    <row r="1459" spans="1:6">
      <c r="A1459" s="1181">
        <v>804210</v>
      </c>
      <c r="B1459" s="501" t="s">
        <v>9305</v>
      </c>
      <c r="C1459" s="502" t="s">
        <v>36041</v>
      </c>
      <c r="D1459" s="501" t="s">
        <v>5</v>
      </c>
      <c r="E1459" s="666">
        <v>3673.53</v>
      </c>
      <c r="F1459" s="394"/>
    </row>
    <row r="1460" spans="1:6">
      <c r="A1460" s="1181">
        <v>804211</v>
      </c>
      <c r="B1460" s="501" t="s">
        <v>9305</v>
      </c>
      <c r="C1460" s="502" t="s">
        <v>36042</v>
      </c>
      <c r="D1460" s="501" t="s">
        <v>5</v>
      </c>
      <c r="E1460" s="666">
        <v>3921.02</v>
      </c>
      <c r="F1460" s="394"/>
    </row>
    <row r="1461" spans="1:6">
      <c r="A1461" s="1181">
        <v>804012</v>
      </c>
      <c r="B1461" s="501" t="s">
        <v>9305</v>
      </c>
      <c r="C1461" s="502" t="s">
        <v>36043</v>
      </c>
      <c r="D1461" s="501" t="s">
        <v>5</v>
      </c>
      <c r="E1461" s="666">
        <v>232.18</v>
      </c>
      <c r="F1461" s="394"/>
    </row>
    <row r="1462" spans="1:6">
      <c r="A1462" s="1181">
        <v>804013</v>
      </c>
      <c r="B1462" s="501" t="s">
        <v>9305</v>
      </c>
      <c r="C1462" s="502" t="s">
        <v>36044</v>
      </c>
      <c r="D1462" s="501" t="s">
        <v>5</v>
      </c>
      <c r="E1462" s="666">
        <v>259.60000000000002</v>
      </c>
      <c r="F1462" s="394"/>
    </row>
    <row r="1463" spans="1:6">
      <c r="A1463" s="1181">
        <v>804014</v>
      </c>
      <c r="B1463" s="501" t="s">
        <v>9305</v>
      </c>
      <c r="C1463" s="502" t="s">
        <v>36045</v>
      </c>
      <c r="D1463" s="501" t="s">
        <v>5</v>
      </c>
      <c r="E1463" s="666">
        <v>270.60000000000002</v>
      </c>
      <c r="F1463" s="394"/>
    </row>
    <row r="1464" spans="1:6">
      <c r="A1464" s="1181">
        <v>804015</v>
      </c>
      <c r="B1464" s="501" t="s">
        <v>9305</v>
      </c>
      <c r="C1464" s="502" t="s">
        <v>36046</v>
      </c>
      <c r="D1464" s="501" t="s">
        <v>5</v>
      </c>
      <c r="E1464" s="666">
        <v>298.02999999999997</v>
      </c>
      <c r="F1464" s="394"/>
    </row>
    <row r="1465" spans="1:6">
      <c r="A1465" s="1181">
        <v>804016</v>
      </c>
      <c r="B1465" s="501" t="s">
        <v>9305</v>
      </c>
      <c r="C1465" s="502" t="s">
        <v>36047</v>
      </c>
      <c r="D1465" s="501" t="s">
        <v>5</v>
      </c>
      <c r="E1465" s="666">
        <v>283.8</v>
      </c>
      <c r="F1465" s="394"/>
    </row>
    <row r="1466" spans="1:6">
      <c r="A1466" s="1181">
        <v>804017</v>
      </c>
      <c r="B1466" s="501" t="s">
        <v>9305</v>
      </c>
      <c r="C1466" s="502" t="s">
        <v>36048</v>
      </c>
      <c r="D1466" s="501" t="s">
        <v>5</v>
      </c>
      <c r="E1466" s="666">
        <v>311.23</v>
      </c>
      <c r="F1466" s="394"/>
    </row>
    <row r="1467" spans="1:6">
      <c r="A1467" s="1181">
        <v>804018</v>
      </c>
      <c r="B1467" s="501" t="s">
        <v>9305</v>
      </c>
      <c r="C1467" s="502" t="s">
        <v>36049</v>
      </c>
      <c r="D1467" s="501" t="s">
        <v>5</v>
      </c>
      <c r="E1467" s="666">
        <v>312.05</v>
      </c>
      <c r="F1467" s="394"/>
    </row>
    <row r="1468" spans="1:6">
      <c r="A1468" s="1181">
        <v>804019</v>
      </c>
      <c r="B1468" s="501" t="s">
        <v>9305</v>
      </c>
      <c r="C1468" s="502" t="s">
        <v>36050</v>
      </c>
      <c r="D1468" s="501" t="s">
        <v>5</v>
      </c>
      <c r="E1468" s="666">
        <v>339.47</v>
      </c>
      <c r="F1468" s="394"/>
    </row>
    <row r="1469" spans="1:6">
      <c r="A1469" s="1181">
        <v>804020</v>
      </c>
      <c r="B1469" s="501" t="s">
        <v>9305</v>
      </c>
      <c r="C1469" s="502" t="s">
        <v>36051</v>
      </c>
      <c r="D1469" s="501" t="s">
        <v>5</v>
      </c>
      <c r="E1469" s="666">
        <v>380.25</v>
      </c>
      <c r="F1469" s="394"/>
    </row>
    <row r="1470" spans="1:6">
      <c r="A1470" s="1181">
        <v>804021</v>
      </c>
      <c r="B1470" s="501" t="s">
        <v>9305</v>
      </c>
      <c r="C1470" s="502" t="s">
        <v>36052</v>
      </c>
      <c r="D1470" s="501" t="s">
        <v>5</v>
      </c>
      <c r="E1470" s="666">
        <v>421.41</v>
      </c>
      <c r="F1470" s="394"/>
    </row>
    <row r="1471" spans="1:6">
      <c r="A1471" s="1181">
        <v>804022</v>
      </c>
      <c r="B1471" s="501" t="s">
        <v>9305</v>
      </c>
      <c r="C1471" s="502" t="s">
        <v>36053</v>
      </c>
      <c r="D1471" s="501" t="s">
        <v>5</v>
      </c>
      <c r="E1471" s="666">
        <v>406.64</v>
      </c>
      <c r="F1471" s="394"/>
    </row>
    <row r="1472" spans="1:6">
      <c r="A1472" s="1181">
        <v>804023</v>
      </c>
      <c r="B1472" s="501" t="s">
        <v>9305</v>
      </c>
      <c r="C1472" s="502" t="s">
        <v>36054</v>
      </c>
      <c r="D1472" s="501" t="s">
        <v>5</v>
      </c>
      <c r="E1472" s="666">
        <v>447.8</v>
      </c>
      <c r="F1472" s="394"/>
    </row>
    <row r="1473" spans="1:6">
      <c r="A1473" s="1181">
        <v>804024</v>
      </c>
      <c r="B1473" s="501" t="s">
        <v>9305</v>
      </c>
      <c r="C1473" s="502" t="s">
        <v>36055</v>
      </c>
      <c r="D1473" s="501" t="s">
        <v>5</v>
      </c>
      <c r="E1473" s="666">
        <v>449.45</v>
      </c>
      <c r="F1473" s="394"/>
    </row>
    <row r="1474" spans="1:6">
      <c r="A1474" s="1181">
        <v>804025</v>
      </c>
      <c r="B1474" s="501" t="s">
        <v>9305</v>
      </c>
      <c r="C1474" s="502" t="s">
        <v>36056</v>
      </c>
      <c r="D1474" s="501" t="s">
        <v>5</v>
      </c>
      <c r="E1474" s="666">
        <v>490.61</v>
      </c>
      <c r="F1474" s="394"/>
    </row>
    <row r="1475" spans="1:6">
      <c r="A1475" s="1181">
        <v>804026</v>
      </c>
      <c r="B1475" s="501" t="s">
        <v>9305</v>
      </c>
      <c r="C1475" s="502" t="s">
        <v>36057</v>
      </c>
      <c r="D1475" s="501" t="s">
        <v>5</v>
      </c>
      <c r="E1475" s="666">
        <v>572.57000000000005</v>
      </c>
      <c r="F1475" s="394"/>
    </row>
    <row r="1476" spans="1:6">
      <c r="A1476" s="1181">
        <v>804027</v>
      </c>
      <c r="B1476" s="501" t="s">
        <v>9305</v>
      </c>
      <c r="C1476" s="502" t="s">
        <v>36058</v>
      </c>
      <c r="D1476" s="501" t="s">
        <v>5</v>
      </c>
      <c r="E1476" s="666">
        <v>613.73</v>
      </c>
      <c r="F1476" s="394"/>
    </row>
    <row r="1477" spans="1:6">
      <c r="A1477" s="1181">
        <v>804028</v>
      </c>
      <c r="B1477" s="501" t="s">
        <v>9305</v>
      </c>
      <c r="C1477" s="502" t="s">
        <v>36059</v>
      </c>
      <c r="D1477" s="501" t="s">
        <v>5</v>
      </c>
      <c r="E1477" s="666">
        <v>582.07000000000005</v>
      </c>
      <c r="F1477" s="394"/>
    </row>
    <row r="1478" spans="1:6">
      <c r="A1478" s="1181">
        <v>804029</v>
      </c>
      <c r="B1478" s="501" t="s">
        <v>9305</v>
      </c>
      <c r="C1478" s="502" t="s">
        <v>36060</v>
      </c>
      <c r="D1478" s="501" t="s">
        <v>5</v>
      </c>
      <c r="E1478" s="666">
        <v>638.36</v>
      </c>
      <c r="F1478" s="394"/>
    </row>
    <row r="1479" spans="1:6">
      <c r="A1479" s="1181">
        <v>804030</v>
      </c>
      <c r="B1479" s="501" t="s">
        <v>9305</v>
      </c>
      <c r="C1479" s="502" t="s">
        <v>36061</v>
      </c>
      <c r="D1479" s="501" t="s">
        <v>5</v>
      </c>
      <c r="E1479" s="666">
        <v>628.54999999999995</v>
      </c>
      <c r="F1479" s="394"/>
    </row>
    <row r="1480" spans="1:6">
      <c r="A1480" s="1181">
        <v>804031</v>
      </c>
      <c r="B1480" s="501" t="s">
        <v>9305</v>
      </c>
      <c r="C1480" s="502" t="s">
        <v>36062</v>
      </c>
      <c r="D1480" s="501" t="s">
        <v>5</v>
      </c>
      <c r="E1480" s="666">
        <v>684.83</v>
      </c>
      <c r="F1480" s="394"/>
    </row>
    <row r="1481" spans="1:6">
      <c r="A1481" s="1181">
        <v>804032</v>
      </c>
      <c r="B1481" s="501" t="s">
        <v>9305</v>
      </c>
      <c r="C1481" s="502" t="s">
        <v>36063</v>
      </c>
      <c r="D1481" s="501" t="s">
        <v>5</v>
      </c>
      <c r="E1481" s="666">
        <v>709.7</v>
      </c>
      <c r="F1481" s="394"/>
    </row>
    <row r="1482" spans="1:6">
      <c r="A1482" s="1181">
        <v>804033</v>
      </c>
      <c r="B1482" s="501" t="s">
        <v>9305</v>
      </c>
      <c r="C1482" s="502" t="s">
        <v>36064</v>
      </c>
      <c r="D1482" s="501" t="s">
        <v>5</v>
      </c>
      <c r="E1482" s="666">
        <v>765.98</v>
      </c>
      <c r="F1482" s="394"/>
    </row>
    <row r="1483" spans="1:6">
      <c r="A1483" s="1181">
        <v>804034</v>
      </c>
      <c r="B1483" s="501" t="s">
        <v>9305</v>
      </c>
      <c r="C1483" s="502" t="s">
        <v>36065</v>
      </c>
      <c r="D1483" s="501" t="s">
        <v>5</v>
      </c>
      <c r="E1483" s="666">
        <v>716.91</v>
      </c>
      <c r="F1483" s="394"/>
    </row>
    <row r="1484" spans="1:6">
      <c r="A1484" s="1181">
        <v>804035</v>
      </c>
      <c r="B1484" s="501" t="s">
        <v>9305</v>
      </c>
      <c r="C1484" s="502" t="s">
        <v>36066</v>
      </c>
      <c r="D1484" s="501" t="s">
        <v>5</v>
      </c>
      <c r="E1484" s="666">
        <v>773.19</v>
      </c>
      <c r="F1484" s="394"/>
    </row>
    <row r="1485" spans="1:6">
      <c r="A1485" s="1181">
        <v>804036</v>
      </c>
      <c r="B1485" s="501" t="s">
        <v>9305</v>
      </c>
      <c r="C1485" s="502" t="s">
        <v>36067</v>
      </c>
      <c r="D1485" s="501" t="s">
        <v>5</v>
      </c>
      <c r="E1485" s="666">
        <v>740.4</v>
      </c>
      <c r="F1485" s="394"/>
    </row>
    <row r="1486" spans="1:6">
      <c r="A1486" s="1181">
        <v>804037</v>
      </c>
      <c r="B1486" s="501" t="s">
        <v>9305</v>
      </c>
      <c r="C1486" s="502" t="s">
        <v>36068</v>
      </c>
      <c r="D1486" s="501" t="s">
        <v>5</v>
      </c>
      <c r="E1486" s="666">
        <v>813.88</v>
      </c>
      <c r="F1486" s="394"/>
    </row>
    <row r="1487" spans="1:6">
      <c r="A1487" s="1181">
        <v>804038</v>
      </c>
      <c r="B1487" s="501" t="s">
        <v>9305</v>
      </c>
      <c r="C1487" s="502" t="s">
        <v>36069</v>
      </c>
      <c r="D1487" s="501" t="s">
        <v>5</v>
      </c>
      <c r="E1487" s="666">
        <v>828.72</v>
      </c>
      <c r="F1487" s="394"/>
    </row>
    <row r="1488" spans="1:6">
      <c r="A1488" s="1181">
        <v>804039</v>
      </c>
      <c r="B1488" s="501" t="s">
        <v>9305</v>
      </c>
      <c r="C1488" s="502" t="s">
        <v>36070</v>
      </c>
      <c r="D1488" s="501" t="s">
        <v>5</v>
      </c>
      <c r="E1488" s="666">
        <v>902.21</v>
      </c>
      <c r="F1488" s="394"/>
    </row>
    <row r="1489" spans="1:6">
      <c r="A1489" s="1181">
        <v>804040</v>
      </c>
      <c r="B1489" s="501" t="s">
        <v>9305</v>
      </c>
      <c r="C1489" s="502" t="s">
        <v>36071</v>
      </c>
      <c r="D1489" s="501" t="s">
        <v>5</v>
      </c>
      <c r="E1489" s="666">
        <v>860.85</v>
      </c>
      <c r="F1489" s="394"/>
    </row>
    <row r="1490" spans="1:6">
      <c r="A1490" s="1181">
        <v>804041</v>
      </c>
      <c r="B1490" s="501" t="s">
        <v>9305</v>
      </c>
      <c r="C1490" s="502" t="s">
        <v>36072</v>
      </c>
      <c r="D1490" s="501" t="s">
        <v>5</v>
      </c>
      <c r="E1490" s="666">
        <v>934.34</v>
      </c>
      <c r="F1490" s="394"/>
    </row>
    <row r="1491" spans="1:6">
      <c r="A1491" s="1181">
        <v>804042</v>
      </c>
      <c r="B1491" s="501" t="s">
        <v>9305</v>
      </c>
      <c r="C1491" s="502" t="s">
        <v>36073</v>
      </c>
      <c r="D1491" s="501" t="s">
        <v>5</v>
      </c>
      <c r="E1491" s="666">
        <v>902.81</v>
      </c>
      <c r="F1491" s="394"/>
    </row>
    <row r="1492" spans="1:6">
      <c r="A1492" s="1181">
        <v>804043</v>
      </c>
      <c r="B1492" s="501" t="s">
        <v>9305</v>
      </c>
      <c r="C1492" s="502" t="s">
        <v>36074</v>
      </c>
      <c r="D1492" s="501" t="s">
        <v>5</v>
      </c>
      <c r="E1492" s="666">
        <v>976.29</v>
      </c>
      <c r="F1492" s="394"/>
    </row>
    <row r="1493" spans="1:6">
      <c r="A1493" s="1181">
        <v>804044</v>
      </c>
      <c r="B1493" s="501" t="s">
        <v>9305</v>
      </c>
      <c r="C1493" s="502" t="s">
        <v>36075</v>
      </c>
      <c r="D1493" s="501" t="s">
        <v>5</v>
      </c>
      <c r="E1493" s="666">
        <v>1058.94</v>
      </c>
      <c r="F1493" s="394"/>
    </row>
    <row r="1494" spans="1:6">
      <c r="A1494" s="1181">
        <v>804045</v>
      </c>
      <c r="B1494" s="501" t="s">
        <v>9305</v>
      </c>
      <c r="C1494" s="502" t="s">
        <v>36076</v>
      </c>
      <c r="D1494" s="501" t="s">
        <v>5</v>
      </c>
      <c r="E1494" s="666">
        <v>1150.71</v>
      </c>
      <c r="F1494" s="394"/>
    </row>
    <row r="1495" spans="1:6">
      <c r="A1495" s="1181">
        <v>804046</v>
      </c>
      <c r="B1495" s="501" t="s">
        <v>9305</v>
      </c>
      <c r="C1495" s="502" t="s">
        <v>36077</v>
      </c>
      <c r="D1495" s="501" t="s">
        <v>5</v>
      </c>
      <c r="E1495" s="666">
        <v>1139.49</v>
      </c>
      <c r="F1495" s="394"/>
    </row>
    <row r="1496" spans="1:6">
      <c r="A1496" s="1181">
        <v>804047</v>
      </c>
      <c r="B1496" s="501" t="s">
        <v>9305</v>
      </c>
      <c r="C1496" s="502" t="s">
        <v>36078</v>
      </c>
      <c r="D1496" s="501" t="s">
        <v>5</v>
      </c>
      <c r="E1496" s="666">
        <v>1231.26</v>
      </c>
      <c r="F1496" s="394"/>
    </row>
    <row r="1497" spans="1:6">
      <c r="A1497" s="1181">
        <v>804048</v>
      </c>
      <c r="B1497" s="501" t="s">
        <v>9305</v>
      </c>
      <c r="C1497" s="502" t="s">
        <v>36079</v>
      </c>
      <c r="D1497" s="501" t="s">
        <v>5</v>
      </c>
      <c r="E1497" s="666">
        <v>1367.26</v>
      </c>
      <c r="F1497" s="394"/>
    </row>
    <row r="1498" spans="1:6">
      <c r="A1498" s="1181">
        <v>804049</v>
      </c>
      <c r="B1498" s="501" t="s">
        <v>9305</v>
      </c>
      <c r="C1498" s="502" t="s">
        <v>36080</v>
      </c>
      <c r="D1498" s="501" t="s">
        <v>5</v>
      </c>
      <c r="E1498" s="666">
        <v>1459.03</v>
      </c>
      <c r="F1498" s="394"/>
    </row>
    <row r="1499" spans="1:6">
      <c r="A1499" s="1181">
        <v>804050</v>
      </c>
      <c r="B1499" s="501" t="s">
        <v>9305</v>
      </c>
      <c r="C1499" s="502" t="s">
        <v>36081</v>
      </c>
      <c r="D1499" s="501" t="s">
        <v>5</v>
      </c>
      <c r="E1499" s="666">
        <v>1401.37</v>
      </c>
      <c r="F1499" s="394"/>
    </row>
    <row r="1500" spans="1:6">
      <c r="A1500" s="1181">
        <v>804051</v>
      </c>
      <c r="B1500" s="501" t="s">
        <v>9305</v>
      </c>
      <c r="C1500" s="502" t="s">
        <v>36082</v>
      </c>
      <c r="D1500" s="501" t="s">
        <v>5</v>
      </c>
      <c r="E1500" s="666">
        <v>1493.14</v>
      </c>
      <c r="F1500" s="394"/>
    </row>
    <row r="1501" spans="1:6">
      <c r="A1501" s="1181">
        <v>804052</v>
      </c>
      <c r="B1501" s="501" t="s">
        <v>9305</v>
      </c>
      <c r="C1501" s="502" t="s">
        <v>36083</v>
      </c>
      <c r="D1501" s="501" t="s">
        <v>5</v>
      </c>
      <c r="E1501" s="666">
        <v>1702.71</v>
      </c>
      <c r="F1501" s="394"/>
    </row>
    <row r="1502" spans="1:6">
      <c r="A1502" s="1181">
        <v>804053</v>
      </c>
      <c r="B1502" s="501" t="s">
        <v>9305</v>
      </c>
      <c r="C1502" s="502" t="s">
        <v>36084</v>
      </c>
      <c r="D1502" s="501" t="s">
        <v>5</v>
      </c>
      <c r="E1502" s="666">
        <v>1821.95</v>
      </c>
      <c r="F1502" s="394"/>
    </row>
    <row r="1503" spans="1:6">
      <c r="A1503" s="1181">
        <v>804054</v>
      </c>
      <c r="B1503" s="501" t="s">
        <v>9305</v>
      </c>
      <c r="C1503" s="502" t="s">
        <v>36085</v>
      </c>
      <c r="D1503" s="501" t="s">
        <v>5</v>
      </c>
      <c r="E1503" s="666">
        <v>1739.63</v>
      </c>
      <c r="F1503" s="394"/>
    </row>
    <row r="1504" spans="1:6">
      <c r="A1504" s="1181">
        <v>804055</v>
      </c>
      <c r="B1504" s="501" t="s">
        <v>9305</v>
      </c>
      <c r="C1504" s="502" t="s">
        <v>36086</v>
      </c>
      <c r="D1504" s="501" t="s">
        <v>5</v>
      </c>
      <c r="E1504" s="666">
        <v>1858.88</v>
      </c>
      <c r="F1504" s="394"/>
    </row>
    <row r="1505" spans="1:6">
      <c r="A1505" s="1181">
        <v>804056</v>
      </c>
      <c r="B1505" s="501" t="s">
        <v>9305</v>
      </c>
      <c r="C1505" s="502" t="s">
        <v>36087</v>
      </c>
      <c r="D1505" s="501" t="s">
        <v>5</v>
      </c>
      <c r="E1505" s="666">
        <v>1754.69</v>
      </c>
      <c r="F1505" s="394"/>
    </row>
    <row r="1506" spans="1:6">
      <c r="A1506" s="1181">
        <v>804057</v>
      </c>
      <c r="B1506" s="501" t="s">
        <v>9305</v>
      </c>
      <c r="C1506" s="502" t="s">
        <v>36088</v>
      </c>
      <c r="D1506" s="501" t="s">
        <v>5</v>
      </c>
      <c r="E1506" s="666">
        <v>1873.94</v>
      </c>
      <c r="F1506" s="394"/>
    </row>
    <row r="1507" spans="1:6">
      <c r="A1507" s="1181">
        <v>804058</v>
      </c>
      <c r="B1507" s="501" t="s">
        <v>9305</v>
      </c>
      <c r="C1507" s="502" t="s">
        <v>36089</v>
      </c>
      <c r="D1507" s="501" t="s">
        <v>5</v>
      </c>
      <c r="E1507" s="666">
        <v>1868.7</v>
      </c>
      <c r="F1507" s="394"/>
    </row>
    <row r="1508" spans="1:6">
      <c r="A1508" s="1181">
        <v>804059</v>
      </c>
      <c r="B1508" s="501" t="s">
        <v>9305</v>
      </c>
      <c r="C1508" s="502" t="s">
        <v>36090</v>
      </c>
      <c r="D1508" s="501" t="s">
        <v>5</v>
      </c>
      <c r="E1508" s="666">
        <v>1987.95</v>
      </c>
      <c r="F1508" s="394"/>
    </row>
    <row r="1509" spans="1:6">
      <c r="A1509" s="1181">
        <v>804292</v>
      </c>
      <c r="B1509" s="501" t="s">
        <v>9305</v>
      </c>
      <c r="C1509" s="502" t="s">
        <v>36091</v>
      </c>
      <c r="D1509" s="501" t="s">
        <v>5</v>
      </c>
      <c r="E1509" s="666">
        <v>2109.2600000000002</v>
      </c>
      <c r="F1509" s="394"/>
    </row>
    <row r="1510" spans="1:6">
      <c r="A1510" s="1181">
        <v>804293</v>
      </c>
      <c r="B1510" s="501" t="s">
        <v>9305</v>
      </c>
      <c r="C1510" s="502" t="s">
        <v>36092</v>
      </c>
      <c r="D1510" s="501" t="s">
        <v>5</v>
      </c>
      <c r="E1510" s="666">
        <v>2336.91</v>
      </c>
      <c r="F1510" s="394"/>
    </row>
    <row r="1511" spans="1:6">
      <c r="A1511" s="1181">
        <v>804294</v>
      </c>
      <c r="B1511" s="501" t="s">
        <v>9305</v>
      </c>
      <c r="C1511" s="502" t="s">
        <v>36093</v>
      </c>
      <c r="D1511" s="501" t="s">
        <v>5</v>
      </c>
      <c r="E1511" s="666">
        <v>2374.23</v>
      </c>
      <c r="F1511" s="394"/>
    </row>
    <row r="1512" spans="1:6">
      <c r="A1512" s="1181">
        <v>804295</v>
      </c>
      <c r="B1512" s="501" t="s">
        <v>9305</v>
      </c>
      <c r="C1512" s="502" t="s">
        <v>36094</v>
      </c>
      <c r="D1512" s="501" t="s">
        <v>5</v>
      </c>
      <c r="E1512" s="666">
        <v>2601.89</v>
      </c>
      <c r="F1512" s="394"/>
    </row>
    <row r="1513" spans="1:6">
      <c r="A1513" s="1181">
        <v>804296</v>
      </c>
      <c r="B1513" s="501" t="s">
        <v>9305</v>
      </c>
      <c r="C1513" s="502" t="s">
        <v>36095</v>
      </c>
      <c r="D1513" s="501" t="s">
        <v>5</v>
      </c>
      <c r="E1513" s="666">
        <v>2470.62</v>
      </c>
      <c r="F1513" s="394"/>
    </row>
    <row r="1514" spans="1:6">
      <c r="A1514" s="1181">
        <v>804297</v>
      </c>
      <c r="B1514" s="501" t="s">
        <v>9305</v>
      </c>
      <c r="C1514" s="502" t="s">
        <v>36096</v>
      </c>
      <c r="D1514" s="501" t="s">
        <v>5</v>
      </c>
      <c r="E1514" s="666">
        <v>2698.27</v>
      </c>
      <c r="F1514" s="394"/>
    </row>
    <row r="1515" spans="1:6">
      <c r="A1515" s="1181">
        <v>804298</v>
      </c>
      <c r="B1515" s="501" t="s">
        <v>9305</v>
      </c>
      <c r="C1515" s="502" t="s">
        <v>36097</v>
      </c>
      <c r="D1515" s="501" t="s">
        <v>5</v>
      </c>
      <c r="E1515" s="666">
        <v>2596.4899999999998</v>
      </c>
      <c r="F1515" s="394"/>
    </row>
    <row r="1516" spans="1:6">
      <c r="A1516" s="1181">
        <v>804299</v>
      </c>
      <c r="B1516" s="501" t="s">
        <v>9305</v>
      </c>
      <c r="C1516" s="502" t="s">
        <v>36098</v>
      </c>
      <c r="D1516" s="501" t="s">
        <v>5</v>
      </c>
      <c r="E1516" s="666">
        <v>2824.14</v>
      </c>
      <c r="F1516" s="394"/>
    </row>
    <row r="1517" spans="1:6">
      <c r="A1517" s="1181">
        <v>804300</v>
      </c>
      <c r="B1517" s="501" t="s">
        <v>9305</v>
      </c>
      <c r="C1517" s="502" t="s">
        <v>36099</v>
      </c>
      <c r="D1517" s="501" t="s">
        <v>5</v>
      </c>
      <c r="E1517" s="666">
        <v>3062.1</v>
      </c>
      <c r="F1517" s="394"/>
    </row>
    <row r="1518" spans="1:6">
      <c r="A1518" s="1181">
        <v>804301</v>
      </c>
      <c r="B1518" s="501" t="s">
        <v>9305</v>
      </c>
      <c r="C1518" s="502" t="s">
        <v>36100</v>
      </c>
      <c r="D1518" s="501" t="s">
        <v>5</v>
      </c>
      <c r="E1518" s="666">
        <v>3353.77</v>
      </c>
      <c r="F1518" s="394"/>
    </row>
    <row r="1519" spans="1:6">
      <c r="A1519" s="1181">
        <v>804302</v>
      </c>
      <c r="B1519" s="501" t="s">
        <v>9305</v>
      </c>
      <c r="C1519" s="502" t="s">
        <v>36101</v>
      </c>
      <c r="D1519" s="501" t="s">
        <v>5</v>
      </c>
      <c r="E1519" s="666">
        <v>3303.74</v>
      </c>
      <c r="F1519" s="394"/>
    </row>
    <row r="1520" spans="1:6">
      <c r="A1520" s="1181">
        <v>804303</v>
      </c>
      <c r="B1520" s="501" t="s">
        <v>9305</v>
      </c>
      <c r="C1520" s="502" t="s">
        <v>36102</v>
      </c>
      <c r="D1520" s="501" t="s">
        <v>5</v>
      </c>
      <c r="E1520" s="666">
        <v>3595.41</v>
      </c>
      <c r="F1520" s="394"/>
    </row>
    <row r="1521" spans="1:6">
      <c r="A1521" s="1181">
        <v>804304</v>
      </c>
      <c r="B1521" s="501" t="s">
        <v>9305</v>
      </c>
      <c r="C1521" s="502" t="s">
        <v>36103</v>
      </c>
      <c r="D1521" s="501" t="s">
        <v>5</v>
      </c>
      <c r="E1521" s="666">
        <v>3987.05</v>
      </c>
      <c r="F1521" s="394"/>
    </row>
    <row r="1522" spans="1:6">
      <c r="A1522" s="1181">
        <v>804305</v>
      </c>
      <c r="B1522" s="501" t="s">
        <v>9305</v>
      </c>
      <c r="C1522" s="502" t="s">
        <v>36104</v>
      </c>
      <c r="D1522" s="501" t="s">
        <v>5</v>
      </c>
      <c r="E1522" s="666">
        <v>4278.72</v>
      </c>
      <c r="F1522" s="394"/>
    </row>
    <row r="1523" spans="1:6">
      <c r="A1523" s="1181">
        <v>804306</v>
      </c>
      <c r="B1523" s="501" t="s">
        <v>9305</v>
      </c>
      <c r="C1523" s="502" t="s">
        <v>36105</v>
      </c>
      <c r="D1523" s="501" t="s">
        <v>5</v>
      </c>
      <c r="E1523" s="666">
        <v>4089.39</v>
      </c>
      <c r="F1523" s="394"/>
    </row>
    <row r="1524" spans="1:6">
      <c r="A1524" s="1181">
        <v>804307</v>
      </c>
      <c r="B1524" s="501" t="s">
        <v>9305</v>
      </c>
      <c r="C1524" s="502" t="s">
        <v>36106</v>
      </c>
      <c r="D1524" s="501" t="s">
        <v>5</v>
      </c>
      <c r="E1524" s="666">
        <v>4381.0600000000004</v>
      </c>
      <c r="F1524" s="394"/>
    </row>
    <row r="1525" spans="1:6">
      <c r="A1525" s="1181">
        <v>804308</v>
      </c>
      <c r="B1525" s="501" t="s">
        <v>9305</v>
      </c>
      <c r="C1525" s="502" t="s">
        <v>36107</v>
      </c>
      <c r="D1525" s="501" t="s">
        <v>5</v>
      </c>
      <c r="E1525" s="666">
        <v>4980.62</v>
      </c>
      <c r="F1525" s="394"/>
    </row>
    <row r="1526" spans="1:6">
      <c r="A1526" s="1181">
        <v>804309</v>
      </c>
      <c r="B1526" s="501" t="s">
        <v>9305</v>
      </c>
      <c r="C1526" s="502" t="s">
        <v>36108</v>
      </c>
      <c r="D1526" s="501" t="s">
        <v>5</v>
      </c>
      <c r="E1526" s="666">
        <v>5356.52</v>
      </c>
      <c r="F1526" s="394"/>
    </row>
    <row r="1527" spans="1:6">
      <c r="A1527" s="1181">
        <v>804310</v>
      </c>
      <c r="B1527" s="501" t="s">
        <v>9305</v>
      </c>
      <c r="C1527" s="502" t="s">
        <v>36109</v>
      </c>
      <c r="D1527" s="501" t="s">
        <v>5</v>
      </c>
      <c r="E1527" s="666">
        <v>5091.3900000000003</v>
      </c>
      <c r="F1527" s="394"/>
    </row>
    <row r="1528" spans="1:6">
      <c r="A1528" s="1181">
        <v>804311</v>
      </c>
      <c r="B1528" s="501" t="s">
        <v>9305</v>
      </c>
      <c r="C1528" s="502" t="s">
        <v>36110</v>
      </c>
      <c r="D1528" s="501" t="s">
        <v>5</v>
      </c>
      <c r="E1528" s="666">
        <v>5467.3</v>
      </c>
      <c r="F1528" s="394"/>
    </row>
    <row r="1529" spans="1:6">
      <c r="A1529" s="1181">
        <v>804312</v>
      </c>
      <c r="B1529" s="501" t="s">
        <v>9305</v>
      </c>
      <c r="C1529" s="502" t="s">
        <v>36111</v>
      </c>
      <c r="D1529" s="501" t="s">
        <v>5</v>
      </c>
      <c r="E1529" s="666">
        <v>5136.57</v>
      </c>
      <c r="F1529" s="394"/>
    </row>
    <row r="1530" spans="1:6">
      <c r="A1530" s="1181">
        <v>804313</v>
      </c>
      <c r="B1530" s="501" t="s">
        <v>9305</v>
      </c>
      <c r="C1530" s="502" t="s">
        <v>36112</v>
      </c>
      <c r="D1530" s="501" t="s">
        <v>5</v>
      </c>
      <c r="E1530" s="666">
        <v>5512.48</v>
      </c>
      <c r="F1530" s="394"/>
    </row>
    <row r="1531" spans="1:6">
      <c r="A1531" s="1181">
        <v>804314</v>
      </c>
      <c r="B1531" s="501" t="s">
        <v>9305</v>
      </c>
      <c r="C1531" s="502" t="s">
        <v>36113</v>
      </c>
      <c r="D1531" s="501" t="s">
        <v>5</v>
      </c>
      <c r="E1531" s="666">
        <v>5478.6</v>
      </c>
      <c r="F1531" s="394"/>
    </row>
    <row r="1532" spans="1:6">
      <c r="A1532" s="1181">
        <v>804315</v>
      </c>
      <c r="B1532" s="501" t="s">
        <v>9305</v>
      </c>
      <c r="C1532" s="502" t="s">
        <v>36114</v>
      </c>
      <c r="D1532" s="501" t="s">
        <v>5</v>
      </c>
      <c r="E1532" s="666">
        <v>5854.51</v>
      </c>
      <c r="F1532" s="394"/>
    </row>
    <row r="1533" spans="1:6">
      <c r="A1533" s="1181">
        <v>805446</v>
      </c>
      <c r="B1533" s="501" t="s">
        <v>9305</v>
      </c>
      <c r="C1533" s="502" t="s">
        <v>36115</v>
      </c>
      <c r="D1533" s="501" t="s">
        <v>28</v>
      </c>
      <c r="E1533" s="666">
        <v>39.18</v>
      </c>
      <c r="F1533" s="394"/>
    </row>
    <row r="1534" spans="1:6">
      <c r="A1534" s="1181">
        <v>805447</v>
      </c>
      <c r="B1534" s="501" t="s">
        <v>9305</v>
      </c>
      <c r="C1534" s="502" t="s">
        <v>36116</v>
      </c>
      <c r="D1534" s="501" t="s">
        <v>28</v>
      </c>
      <c r="E1534" s="666">
        <v>56.44</v>
      </c>
      <c r="F1534" s="394"/>
    </row>
    <row r="1535" spans="1:6">
      <c r="A1535" s="1181">
        <v>805448</v>
      </c>
      <c r="B1535" s="501" t="s">
        <v>9305</v>
      </c>
      <c r="C1535" s="502" t="s">
        <v>36117</v>
      </c>
      <c r="D1535" s="501" t="s">
        <v>28</v>
      </c>
      <c r="E1535" s="666">
        <v>46.96</v>
      </c>
      <c r="F1535" s="394"/>
    </row>
    <row r="1536" spans="1:6">
      <c r="A1536" s="1181">
        <v>805449</v>
      </c>
      <c r="B1536" s="501" t="s">
        <v>9305</v>
      </c>
      <c r="C1536" s="502" t="s">
        <v>36118</v>
      </c>
      <c r="D1536" s="501" t="s">
        <v>28</v>
      </c>
      <c r="E1536" s="666">
        <v>67.64</v>
      </c>
      <c r="F1536" s="394"/>
    </row>
    <row r="1537" spans="1:6">
      <c r="A1537" s="1181">
        <v>805450</v>
      </c>
      <c r="B1537" s="501" t="s">
        <v>9305</v>
      </c>
      <c r="C1537" s="502" t="s">
        <v>36119</v>
      </c>
      <c r="D1537" s="501" t="s">
        <v>28</v>
      </c>
      <c r="E1537" s="666">
        <v>54.51</v>
      </c>
      <c r="F1537" s="394"/>
    </row>
    <row r="1538" spans="1:6">
      <c r="A1538" s="1181">
        <v>805451</v>
      </c>
      <c r="B1538" s="501" t="s">
        <v>9305</v>
      </c>
      <c r="C1538" s="502" t="s">
        <v>36120</v>
      </c>
      <c r="D1538" s="501" t="s">
        <v>28</v>
      </c>
      <c r="E1538" s="666">
        <v>78.42</v>
      </c>
      <c r="F1538" s="394"/>
    </row>
    <row r="1539" spans="1:6">
      <c r="A1539" s="1181">
        <v>805452</v>
      </c>
      <c r="B1539" s="501" t="s">
        <v>9305</v>
      </c>
      <c r="C1539" s="502" t="s">
        <v>36121</v>
      </c>
      <c r="D1539" s="501" t="s">
        <v>28</v>
      </c>
      <c r="E1539" s="666">
        <v>63.75</v>
      </c>
      <c r="F1539" s="394"/>
    </row>
    <row r="1540" spans="1:6">
      <c r="A1540" s="1181">
        <v>805453</v>
      </c>
      <c r="B1540" s="501" t="s">
        <v>9305</v>
      </c>
      <c r="C1540" s="502" t="s">
        <v>36122</v>
      </c>
      <c r="D1540" s="501" t="s">
        <v>28</v>
      </c>
      <c r="E1540" s="666">
        <v>92.17</v>
      </c>
      <c r="F1540" s="394"/>
    </row>
    <row r="1541" spans="1:6">
      <c r="A1541" s="1181">
        <v>805434</v>
      </c>
      <c r="B1541" s="501" t="s">
        <v>9305</v>
      </c>
      <c r="C1541" s="502" t="s">
        <v>36123</v>
      </c>
      <c r="D1541" s="501" t="s">
        <v>28</v>
      </c>
      <c r="E1541" s="666">
        <v>13.38</v>
      </c>
      <c r="F1541" s="394"/>
    </row>
    <row r="1542" spans="1:6">
      <c r="A1542" s="1181">
        <v>805435</v>
      </c>
      <c r="B1542" s="501" t="s">
        <v>9305</v>
      </c>
      <c r="C1542" s="502" t="s">
        <v>36124</v>
      </c>
      <c r="D1542" s="501" t="s">
        <v>28</v>
      </c>
      <c r="E1542" s="666">
        <v>18.600000000000001</v>
      </c>
      <c r="F1542" s="394"/>
    </row>
    <row r="1543" spans="1:6">
      <c r="A1543" s="1181">
        <v>805436</v>
      </c>
      <c r="B1543" s="501" t="s">
        <v>9305</v>
      </c>
      <c r="C1543" s="502" t="s">
        <v>36125</v>
      </c>
      <c r="D1543" s="501" t="s">
        <v>28</v>
      </c>
      <c r="E1543" s="666">
        <v>15.57</v>
      </c>
      <c r="F1543" s="394"/>
    </row>
    <row r="1544" spans="1:6">
      <c r="A1544" s="1181">
        <v>805437</v>
      </c>
      <c r="B1544" s="501" t="s">
        <v>9305</v>
      </c>
      <c r="C1544" s="502" t="s">
        <v>36126</v>
      </c>
      <c r="D1544" s="501" t="s">
        <v>28</v>
      </c>
      <c r="E1544" s="666">
        <v>22.41</v>
      </c>
      <c r="F1544" s="394"/>
    </row>
    <row r="1545" spans="1:6">
      <c r="A1545" s="1181">
        <v>805438</v>
      </c>
      <c r="B1545" s="501" t="s">
        <v>9305</v>
      </c>
      <c r="C1545" s="502" t="s">
        <v>36127</v>
      </c>
      <c r="D1545" s="501" t="s">
        <v>28</v>
      </c>
      <c r="E1545" s="666">
        <v>21.17</v>
      </c>
      <c r="F1545" s="394"/>
    </row>
    <row r="1546" spans="1:6">
      <c r="A1546" s="1181">
        <v>805439</v>
      </c>
      <c r="B1546" s="501" t="s">
        <v>9305</v>
      </c>
      <c r="C1546" s="502" t="s">
        <v>36128</v>
      </c>
      <c r="D1546" s="501" t="s">
        <v>28</v>
      </c>
      <c r="E1546" s="666">
        <v>29.8</v>
      </c>
      <c r="F1546" s="394"/>
    </row>
    <row r="1547" spans="1:6">
      <c r="A1547" s="1181">
        <v>805440</v>
      </c>
      <c r="B1547" s="501" t="s">
        <v>9305</v>
      </c>
      <c r="C1547" s="502" t="s">
        <v>36129</v>
      </c>
      <c r="D1547" s="501" t="s">
        <v>28</v>
      </c>
      <c r="E1547" s="666">
        <v>23.6</v>
      </c>
      <c r="F1547" s="394"/>
    </row>
    <row r="1548" spans="1:6">
      <c r="A1548" s="1181">
        <v>805441</v>
      </c>
      <c r="B1548" s="501" t="s">
        <v>9305</v>
      </c>
      <c r="C1548" s="502" t="s">
        <v>36130</v>
      </c>
      <c r="D1548" s="501" t="s">
        <v>28</v>
      </c>
      <c r="E1548" s="666">
        <v>34.03</v>
      </c>
      <c r="F1548" s="394"/>
    </row>
    <row r="1549" spans="1:6">
      <c r="A1549" s="1181">
        <v>805442</v>
      </c>
      <c r="B1549" s="501" t="s">
        <v>9305</v>
      </c>
      <c r="C1549" s="502" t="s">
        <v>36131</v>
      </c>
      <c r="D1549" s="501" t="s">
        <v>28</v>
      </c>
      <c r="E1549" s="666">
        <v>28.71</v>
      </c>
      <c r="F1549" s="394"/>
    </row>
    <row r="1550" spans="1:6">
      <c r="A1550" s="1181">
        <v>805443</v>
      </c>
      <c r="B1550" s="501" t="s">
        <v>9305</v>
      </c>
      <c r="C1550" s="502" t="s">
        <v>36132</v>
      </c>
      <c r="D1550" s="501" t="s">
        <v>28</v>
      </c>
      <c r="E1550" s="666">
        <v>40.58</v>
      </c>
      <c r="F1550" s="394"/>
    </row>
    <row r="1551" spans="1:6">
      <c r="A1551" s="1181">
        <v>805444</v>
      </c>
      <c r="B1551" s="501" t="s">
        <v>9305</v>
      </c>
      <c r="C1551" s="502" t="s">
        <v>36133</v>
      </c>
      <c r="D1551" s="501" t="s">
        <v>28</v>
      </c>
      <c r="E1551" s="666">
        <v>31.88</v>
      </c>
      <c r="F1551" s="394"/>
    </row>
    <row r="1552" spans="1:6">
      <c r="A1552" s="1181">
        <v>805445</v>
      </c>
      <c r="B1552" s="501" t="s">
        <v>9305</v>
      </c>
      <c r="C1552" s="502" t="s">
        <v>36134</v>
      </c>
      <c r="D1552" s="501" t="s">
        <v>28</v>
      </c>
      <c r="E1552" s="666">
        <v>46.08</v>
      </c>
      <c r="F1552" s="394"/>
    </row>
    <row r="1553" spans="1:6">
      <c r="A1553" s="1181">
        <v>805454</v>
      </c>
      <c r="B1553" s="501" t="s">
        <v>9305</v>
      </c>
      <c r="C1553" s="502" t="s">
        <v>36135</v>
      </c>
      <c r="D1553" s="501" t="s">
        <v>28</v>
      </c>
      <c r="E1553" s="666">
        <v>70.569999999999993</v>
      </c>
      <c r="F1553" s="394"/>
    </row>
    <row r="1554" spans="1:6">
      <c r="A1554" s="1181">
        <v>805455</v>
      </c>
      <c r="B1554" s="501" t="s">
        <v>9305</v>
      </c>
      <c r="C1554" s="502" t="s">
        <v>36136</v>
      </c>
      <c r="D1554" s="501" t="s">
        <v>28</v>
      </c>
      <c r="E1554" s="666">
        <v>101.68</v>
      </c>
      <c r="F1554" s="394"/>
    </row>
    <row r="1555" spans="1:6">
      <c r="A1555" s="1181">
        <v>805456</v>
      </c>
      <c r="B1555" s="501" t="s">
        <v>9305</v>
      </c>
      <c r="C1555" s="502" t="s">
        <v>36137</v>
      </c>
      <c r="D1555" s="501" t="s">
        <v>28</v>
      </c>
      <c r="E1555" s="666">
        <v>80.06</v>
      </c>
      <c r="F1555" s="394"/>
    </row>
    <row r="1556" spans="1:6">
      <c r="A1556" s="1181">
        <v>805457</v>
      </c>
      <c r="B1556" s="501" t="s">
        <v>9305</v>
      </c>
      <c r="C1556" s="502" t="s">
        <v>36138</v>
      </c>
      <c r="D1556" s="501" t="s">
        <v>28</v>
      </c>
      <c r="E1556" s="666">
        <v>115.84</v>
      </c>
      <c r="F1556" s="394"/>
    </row>
    <row r="1557" spans="1:6">
      <c r="A1557" s="1181">
        <v>805458</v>
      </c>
      <c r="B1557" s="501" t="s">
        <v>9305</v>
      </c>
      <c r="C1557" s="502" t="s">
        <v>36139</v>
      </c>
      <c r="D1557" s="501" t="s">
        <v>28</v>
      </c>
      <c r="E1557" s="666">
        <v>95.87</v>
      </c>
      <c r="F1557" s="394"/>
    </row>
    <row r="1558" spans="1:6">
      <c r="A1558" s="1181">
        <v>805459</v>
      </c>
      <c r="B1558" s="501" t="s">
        <v>9305</v>
      </c>
      <c r="C1558" s="502" t="s">
        <v>36140</v>
      </c>
      <c r="D1558" s="501" t="s">
        <v>28</v>
      </c>
      <c r="E1558" s="666">
        <v>138.66999999999999</v>
      </c>
      <c r="F1558" s="394"/>
    </row>
    <row r="1559" spans="1:6">
      <c r="A1559" s="1181">
        <v>909620</v>
      </c>
      <c r="B1559" s="501" t="s">
        <v>9305</v>
      </c>
      <c r="C1559" s="502" t="s">
        <v>36141</v>
      </c>
      <c r="D1559" s="501" t="s">
        <v>14895</v>
      </c>
      <c r="E1559" s="666">
        <v>131.86000000000001</v>
      </c>
      <c r="F1559" s="394"/>
    </row>
    <row r="1560" spans="1:6">
      <c r="A1560" s="1181">
        <v>909621</v>
      </c>
      <c r="B1560" s="501" t="s">
        <v>9305</v>
      </c>
      <c r="C1560" s="502" t="s">
        <v>36142</v>
      </c>
      <c r="D1560" s="501" t="s">
        <v>14895</v>
      </c>
      <c r="E1560" s="666">
        <v>130.05000000000001</v>
      </c>
      <c r="F1560" s="394"/>
    </row>
    <row r="1561" spans="1:6">
      <c r="A1561" s="1181">
        <v>903802</v>
      </c>
      <c r="B1561" s="501" t="s">
        <v>9305</v>
      </c>
      <c r="C1561" s="502" t="s">
        <v>36143</v>
      </c>
      <c r="D1561" s="501" t="s">
        <v>28</v>
      </c>
      <c r="E1561" s="666">
        <v>15009.56</v>
      </c>
      <c r="F1561" s="394"/>
    </row>
    <row r="1562" spans="1:6">
      <c r="A1562" s="1181">
        <v>919113</v>
      </c>
      <c r="B1562" s="501" t="s">
        <v>9305</v>
      </c>
      <c r="C1562" s="502" t="s">
        <v>36144</v>
      </c>
      <c r="D1562" s="501" t="s">
        <v>5</v>
      </c>
      <c r="E1562" s="666">
        <v>127.64</v>
      </c>
      <c r="F1562" s="394"/>
    </row>
    <row r="1563" spans="1:6">
      <c r="A1563" s="1181">
        <v>903788</v>
      </c>
      <c r="B1563" s="501" t="s">
        <v>9305</v>
      </c>
      <c r="C1563" s="502" t="s">
        <v>36145</v>
      </c>
      <c r="D1563" s="501" t="s">
        <v>14895</v>
      </c>
      <c r="E1563" s="666">
        <v>4.25</v>
      </c>
      <c r="F1563" s="394"/>
    </row>
    <row r="1564" spans="1:6">
      <c r="A1564" s="1181">
        <v>919247</v>
      </c>
      <c r="B1564" s="501" t="s">
        <v>9305</v>
      </c>
      <c r="C1564" s="502" t="s">
        <v>36146</v>
      </c>
      <c r="D1564" s="501" t="s">
        <v>14895</v>
      </c>
      <c r="E1564" s="666">
        <v>34.54</v>
      </c>
      <c r="F1564" s="394"/>
    </row>
    <row r="1565" spans="1:6">
      <c r="A1565" s="1181">
        <v>919016</v>
      </c>
      <c r="B1565" s="501" t="s">
        <v>9305</v>
      </c>
      <c r="C1565" s="502" t="s">
        <v>36147</v>
      </c>
      <c r="D1565" s="501" t="s">
        <v>28</v>
      </c>
      <c r="E1565" s="666">
        <v>7695.94</v>
      </c>
      <c r="F1565" s="394"/>
    </row>
    <row r="1566" spans="1:6">
      <c r="A1566" s="1181">
        <v>919078</v>
      </c>
      <c r="B1566" s="501" t="s">
        <v>9305</v>
      </c>
      <c r="C1566" s="502" t="s">
        <v>36148</v>
      </c>
      <c r="D1566" s="501" t="s">
        <v>28</v>
      </c>
      <c r="E1566" s="666">
        <v>36354.080000000002</v>
      </c>
      <c r="F1566" s="394"/>
    </row>
    <row r="1567" spans="1:6">
      <c r="A1567" s="1181">
        <v>903789</v>
      </c>
      <c r="B1567" s="501" t="s">
        <v>9305</v>
      </c>
      <c r="C1567" s="502" t="s">
        <v>36149</v>
      </c>
      <c r="D1567" s="501" t="s">
        <v>14895</v>
      </c>
      <c r="E1567" s="666">
        <v>31.91</v>
      </c>
      <c r="F1567" s="394"/>
    </row>
    <row r="1568" spans="1:6">
      <c r="A1568" s="1181">
        <v>919250</v>
      </c>
      <c r="B1568" s="501" t="s">
        <v>9305</v>
      </c>
      <c r="C1568" s="502" t="s">
        <v>36150</v>
      </c>
      <c r="D1568" s="501" t="s">
        <v>28</v>
      </c>
      <c r="E1568" s="666">
        <v>586.78</v>
      </c>
      <c r="F1568" s="394"/>
    </row>
    <row r="1569" spans="1:6">
      <c r="A1569" s="1181">
        <v>903807</v>
      </c>
      <c r="B1569" s="501" t="s">
        <v>9305</v>
      </c>
      <c r="C1569" s="502" t="s">
        <v>36151</v>
      </c>
      <c r="D1569" s="501" t="s">
        <v>28</v>
      </c>
      <c r="E1569" s="666">
        <v>120327.86</v>
      </c>
      <c r="F1569" s="394"/>
    </row>
    <row r="1570" spans="1:6">
      <c r="A1570" s="1181">
        <v>903806</v>
      </c>
      <c r="B1570" s="501" t="s">
        <v>9305</v>
      </c>
      <c r="C1570" s="502" t="s">
        <v>36152</v>
      </c>
      <c r="D1570" s="501" t="s">
        <v>28</v>
      </c>
      <c r="E1570" s="666">
        <v>197937.13</v>
      </c>
      <c r="F1570" s="394"/>
    </row>
    <row r="1571" spans="1:6">
      <c r="A1571" s="1181">
        <v>903804</v>
      </c>
      <c r="B1571" s="501" t="s">
        <v>9305</v>
      </c>
      <c r="C1571" s="502" t="s">
        <v>36153</v>
      </c>
      <c r="D1571" s="501" t="s">
        <v>28</v>
      </c>
      <c r="E1571" s="666">
        <v>75065.039999999994</v>
      </c>
      <c r="F1571" s="394"/>
    </row>
    <row r="1572" spans="1:6">
      <c r="A1572" s="1181">
        <v>903805</v>
      </c>
      <c r="B1572" s="501" t="s">
        <v>9305</v>
      </c>
      <c r="C1572" s="502" t="s">
        <v>36154</v>
      </c>
      <c r="D1572" s="501" t="s">
        <v>28</v>
      </c>
      <c r="E1572" s="666">
        <v>85744.73</v>
      </c>
      <c r="F1572" s="394"/>
    </row>
    <row r="1573" spans="1:6">
      <c r="A1573" s="1181">
        <v>903810</v>
      </c>
      <c r="B1573" s="501" t="s">
        <v>9305</v>
      </c>
      <c r="C1573" s="502" t="s">
        <v>36155</v>
      </c>
      <c r="D1573" s="501" t="s">
        <v>28</v>
      </c>
      <c r="E1573" s="666">
        <v>208209</v>
      </c>
      <c r="F1573" s="394"/>
    </row>
    <row r="1574" spans="1:6">
      <c r="A1574" s="1181">
        <v>903809</v>
      </c>
      <c r="B1574" s="501" t="s">
        <v>9305</v>
      </c>
      <c r="C1574" s="502" t="s">
        <v>36156</v>
      </c>
      <c r="D1574" s="501" t="s">
        <v>28</v>
      </c>
      <c r="E1574" s="666">
        <v>130864.17</v>
      </c>
      <c r="F1574" s="394"/>
    </row>
    <row r="1575" spans="1:6">
      <c r="A1575" s="1181">
        <v>903808</v>
      </c>
      <c r="B1575" s="501" t="s">
        <v>9305</v>
      </c>
      <c r="C1575" s="502" t="s">
        <v>36157</v>
      </c>
      <c r="D1575" s="501" t="s">
        <v>28</v>
      </c>
      <c r="E1575" s="666">
        <v>126736.07</v>
      </c>
      <c r="F1575" s="394"/>
    </row>
    <row r="1576" spans="1:6">
      <c r="A1576" s="1181">
        <v>903845</v>
      </c>
      <c r="B1576" s="501" t="s">
        <v>9305</v>
      </c>
      <c r="C1576" s="502" t="s">
        <v>36158</v>
      </c>
      <c r="D1576" s="501" t="s">
        <v>14896</v>
      </c>
      <c r="E1576" s="666">
        <v>171.44</v>
      </c>
      <c r="F1576" s="394"/>
    </row>
    <row r="1577" spans="1:6" ht="24.75">
      <c r="A1577" s="1181">
        <v>919009</v>
      </c>
      <c r="B1577" s="501" t="s">
        <v>9305</v>
      </c>
      <c r="C1577" s="502" t="s">
        <v>36159</v>
      </c>
      <c r="D1577" s="501" t="s">
        <v>28</v>
      </c>
      <c r="E1577" s="666">
        <v>67905.240000000005</v>
      </c>
      <c r="F1577" s="394"/>
    </row>
    <row r="1578" spans="1:6" ht="24.75">
      <c r="A1578" s="1181">
        <v>919007</v>
      </c>
      <c r="B1578" s="501" t="s">
        <v>9305</v>
      </c>
      <c r="C1578" s="502" t="s">
        <v>36160</v>
      </c>
      <c r="D1578" s="501" t="s">
        <v>28</v>
      </c>
      <c r="E1578" s="666">
        <v>122938.08</v>
      </c>
      <c r="F1578" s="394"/>
    </row>
    <row r="1579" spans="1:6" ht="24.75">
      <c r="A1579" s="1181">
        <v>919011</v>
      </c>
      <c r="B1579" s="501" t="s">
        <v>9305</v>
      </c>
      <c r="C1579" s="502" t="s">
        <v>36161</v>
      </c>
      <c r="D1579" s="501" t="s">
        <v>28</v>
      </c>
      <c r="E1579" s="666">
        <v>34860.559999999998</v>
      </c>
      <c r="F1579" s="394"/>
    </row>
    <row r="1580" spans="1:6" ht="24.75">
      <c r="A1580" s="1181">
        <v>919246</v>
      </c>
      <c r="B1580" s="501" t="s">
        <v>9305</v>
      </c>
      <c r="C1580" s="502" t="s">
        <v>36162</v>
      </c>
      <c r="D1580" s="501" t="s">
        <v>28</v>
      </c>
      <c r="E1580" s="666">
        <v>47840.47</v>
      </c>
      <c r="F1580" s="394"/>
    </row>
    <row r="1581" spans="1:6" ht="24.75">
      <c r="A1581" s="1181">
        <v>919013</v>
      </c>
      <c r="B1581" s="501" t="s">
        <v>9305</v>
      </c>
      <c r="C1581" s="502" t="s">
        <v>36163</v>
      </c>
      <c r="D1581" s="501" t="s">
        <v>28</v>
      </c>
      <c r="E1581" s="666">
        <v>132410.70000000001</v>
      </c>
      <c r="F1581" s="394"/>
    </row>
    <row r="1582" spans="1:6" ht="24.75">
      <c r="A1582" s="1181">
        <v>919008</v>
      </c>
      <c r="B1582" s="501" t="s">
        <v>9305</v>
      </c>
      <c r="C1582" s="502" t="s">
        <v>36164</v>
      </c>
      <c r="D1582" s="501" t="s">
        <v>28</v>
      </c>
      <c r="E1582" s="666">
        <v>95217</v>
      </c>
      <c r="F1582" s="394"/>
    </row>
    <row r="1583" spans="1:6" ht="24.75">
      <c r="A1583" s="1181">
        <v>919012</v>
      </c>
      <c r="B1583" s="501" t="s">
        <v>9305</v>
      </c>
      <c r="C1583" s="502" t="s">
        <v>36165</v>
      </c>
      <c r="D1583" s="501" t="s">
        <v>28</v>
      </c>
      <c r="E1583" s="666">
        <v>62915.82</v>
      </c>
      <c r="F1583" s="394"/>
    </row>
    <row r="1584" spans="1:6">
      <c r="A1584" s="1181">
        <v>903848</v>
      </c>
      <c r="B1584" s="501" t="s">
        <v>9305</v>
      </c>
      <c r="C1584" s="502" t="s">
        <v>36166</v>
      </c>
      <c r="D1584" s="501" t="s">
        <v>5</v>
      </c>
      <c r="E1584" s="666">
        <v>177.68</v>
      </c>
      <c r="F1584" s="394"/>
    </row>
    <row r="1585" spans="1:6">
      <c r="A1585" s="1181">
        <v>919002</v>
      </c>
      <c r="B1585" s="501" t="s">
        <v>9305</v>
      </c>
      <c r="C1585" s="502" t="s">
        <v>36167</v>
      </c>
      <c r="D1585" s="501" t="s">
        <v>28</v>
      </c>
      <c r="E1585" s="666">
        <v>40056.82</v>
      </c>
      <c r="F1585" s="394"/>
    </row>
    <row r="1586" spans="1:6">
      <c r="A1586" s="1181">
        <v>919210</v>
      </c>
      <c r="B1586" s="501" t="s">
        <v>9305</v>
      </c>
      <c r="C1586" s="502" t="s">
        <v>36168</v>
      </c>
      <c r="D1586" s="501" t="s">
        <v>28</v>
      </c>
      <c r="E1586" s="666">
        <v>22754.92</v>
      </c>
      <c r="F1586" s="394"/>
    </row>
    <row r="1587" spans="1:6">
      <c r="A1587" s="1181">
        <v>909612</v>
      </c>
      <c r="B1587" s="501" t="s">
        <v>9305</v>
      </c>
      <c r="C1587" s="502" t="s">
        <v>36169</v>
      </c>
      <c r="D1587" s="501" t="s">
        <v>28</v>
      </c>
      <c r="E1587" s="666">
        <v>13055.5</v>
      </c>
      <c r="F1587" s="394"/>
    </row>
    <row r="1588" spans="1:6">
      <c r="A1588" s="1181">
        <v>909613</v>
      </c>
      <c r="B1588" s="501" t="s">
        <v>9305</v>
      </c>
      <c r="C1588" s="502" t="s">
        <v>36170</v>
      </c>
      <c r="D1588" s="501" t="s">
        <v>28</v>
      </c>
      <c r="E1588" s="666">
        <v>21457.09</v>
      </c>
      <c r="F1588" s="394"/>
    </row>
    <row r="1589" spans="1:6">
      <c r="A1589" s="1181">
        <v>909614</v>
      </c>
      <c r="B1589" s="501" t="s">
        <v>9305</v>
      </c>
      <c r="C1589" s="502" t="s">
        <v>36171</v>
      </c>
      <c r="D1589" s="501" t="s">
        <v>28</v>
      </c>
      <c r="E1589" s="666">
        <v>49996.99</v>
      </c>
      <c r="F1589" s="394"/>
    </row>
    <row r="1590" spans="1:6">
      <c r="A1590" s="1181">
        <v>909616</v>
      </c>
      <c r="B1590" s="501" t="s">
        <v>9305</v>
      </c>
      <c r="C1590" s="502" t="s">
        <v>36172</v>
      </c>
      <c r="D1590" s="501" t="s">
        <v>28</v>
      </c>
      <c r="E1590" s="666">
        <v>37429</v>
      </c>
      <c r="F1590" s="394"/>
    </row>
    <row r="1591" spans="1:6">
      <c r="A1591" s="1181">
        <v>909617</v>
      </c>
      <c r="B1591" s="501" t="s">
        <v>9305</v>
      </c>
      <c r="C1591" s="502" t="s">
        <v>36173</v>
      </c>
      <c r="D1591" s="501" t="s">
        <v>28</v>
      </c>
      <c r="E1591" s="666">
        <v>22139.88</v>
      </c>
      <c r="F1591" s="394"/>
    </row>
    <row r="1592" spans="1:6">
      <c r="A1592" s="1181">
        <v>909615</v>
      </c>
      <c r="B1592" s="501" t="s">
        <v>9305</v>
      </c>
      <c r="C1592" s="502" t="s">
        <v>36174</v>
      </c>
      <c r="D1592" s="501" t="s">
        <v>28</v>
      </c>
      <c r="E1592" s="666">
        <v>16986.13</v>
      </c>
      <c r="F1592" s="394"/>
    </row>
    <row r="1593" spans="1:6">
      <c r="A1593" s="1181">
        <v>903860</v>
      </c>
      <c r="B1593" s="501" t="s">
        <v>9305</v>
      </c>
      <c r="C1593" s="502" t="s">
        <v>36175</v>
      </c>
      <c r="D1593" s="501" t="s">
        <v>14895</v>
      </c>
      <c r="E1593" s="666">
        <v>3.14</v>
      </c>
      <c r="F1593" s="394"/>
    </row>
    <row r="1594" spans="1:6">
      <c r="A1594" s="1181">
        <v>919101</v>
      </c>
      <c r="B1594" s="501" t="s">
        <v>9305</v>
      </c>
      <c r="C1594" s="502" t="s">
        <v>36176</v>
      </c>
      <c r="D1594" s="501" t="s">
        <v>28</v>
      </c>
      <c r="E1594" s="666">
        <v>1832.18</v>
      </c>
      <c r="F1594" s="394"/>
    </row>
    <row r="1595" spans="1:6">
      <c r="A1595" s="1181">
        <v>903818</v>
      </c>
      <c r="B1595" s="501" t="s">
        <v>9305</v>
      </c>
      <c r="C1595" s="502" t="s">
        <v>36177</v>
      </c>
      <c r="D1595" s="501" t="s">
        <v>14895</v>
      </c>
      <c r="E1595" s="666">
        <v>16.7</v>
      </c>
      <c r="F1595" s="394"/>
    </row>
    <row r="1596" spans="1:6">
      <c r="A1596" s="1181">
        <v>1100657</v>
      </c>
      <c r="B1596" s="501" t="s">
        <v>9305</v>
      </c>
      <c r="C1596" s="502" t="s">
        <v>36178</v>
      </c>
      <c r="D1596" s="501" t="s">
        <v>14896</v>
      </c>
      <c r="E1596" s="666">
        <v>3.42</v>
      </c>
      <c r="F1596" s="394"/>
    </row>
    <row r="1597" spans="1:6">
      <c r="A1597" s="1181">
        <v>1108055</v>
      </c>
      <c r="B1597" s="501" t="s">
        <v>9305</v>
      </c>
      <c r="C1597" s="502" t="s">
        <v>36179</v>
      </c>
      <c r="D1597" s="501" t="s">
        <v>14896</v>
      </c>
      <c r="E1597" s="666">
        <v>3396.12</v>
      </c>
      <c r="F1597" s="394"/>
    </row>
    <row r="1598" spans="1:6">
      <c r="A1598" s="1181">
        <v>1109665</v>
      </c>
      <c r="B1598" s="501" t="s">
        <v>9305</v>
      </c>
      <c r="C1598" s="502" t="s">
        <v>36180</v>
      </c>
      <c r="D1598" s="501" t="s">
        <v>14896</v>
      </c>
      <c r="E1598" s="666">
        <v>702.44</v>
      </c>
      <c r="F1598" s="394"/>
    </row>
    <row r="1599" spans="1:6">
      <c r="A1599" s="1181">
        <v>1109664</v>
      </c>
      <c r="B1599" s="501" t="s">
        <v>9305</v>
      </c>
      <c r="C1599" s="502" t="s">
        <v>36181</v>
      </c>
      <c r="D1599" s="501" t="s">
        <v>14896</v>
      </c>
      <c r="E1599" s="666">
        <v>631.38</v>
      </c>
      <c r="F1599" s="394"/>
    </row>
    <row r="1600" spans="1:6">
      <c r="A1600" s="1181">
        <v>1109667</v>
      </c>
      <c r="B1600" s="501" t="s">
        <v>9305</v>
      </c>
      <c r="C1600" s="502" t="s">
        <v>36182</v>
      </c>
      <c r="D1600" s="501" t="s">
        <v>14896</v>
      </c>
      <c r="E1600" s="666">
        <v>561.76</v>
      </c>
      <c r="F1600" s="394"/>
    </row>
    <row r="1601" spans="1:6">
      <c r="A1601" s="1181">
        <v>1109666</v>
      </c>
      <c r="B1601" s="501" t="s">
        <v>9305</v>
      </c>
      <c r="C1601" s="502" t="s">
        <v>36183</v>
      </c>
      <c r="D1601" s="501" t="s">
        <v>14896</v>
      </c>
      <c r="E1601" s="666">
        <v>438.6</v>
      </c>
      <c r="F1601" s="394"/>
    </row>
    <row r="1602" spans="1:6">
      <c r="A1602" s="1181">
        <v>1109669</v>
      </c>
      <c r="B1602" s="501" t="s">
        <v>9305</v>
      </c>
      <c r="C1602" s="502" t="s">
        <v>36184</v>
      </c>
      <c r="D1602" s="501" t="s">
        <v>14896</v>
      </c>
      <c r="E1602" s="666">
        <v>491.48</v>
      </c>
      <c r="F1602" s="394"/>
    </row>
    <row r="1603" spans="1:6">
      <c r="A1603" s="1181">
        <v>1109668</v>
      </c>
      <c r="B1603" s="501" t="s">
        <v>9305</v>
      </c>
      <c r="C1603" s="502" t="s">
        <v>36185</v>
      </c>
      <c r="D1603" s="501" t="s">
        <v>14896</v>
      </c>
      <c r="E1603" s="666">
        <v>343.75</v>
      </c>
      <c r="F1603" s="394"/>
    </row>
    <row r="1604" spans="1:6">
      <c r="A1604" s="1181">
        <v>1108060</v>
      </c>
      <c r="B1604" s="501" t="s">
        <v>9305</v>
      </c>
      <c r="C1604" s="502" t="s">
        <v>36186</v>
      </c>
      <c r="D1604" s="501" t="s">
        <v>14896</v>
      </c>
      <c r="E1604" s="666">
        <v>589.30999999999995</v>
      </c>
      <c r="F1604" s="394"/>
    </row>
    <row r="1605" spans="1:6">
      <c r="A1605" s="1181">
        <v>1109626</v>
      </c>
      <c r="B1605" s="501" t="s">
        <v>9305</v>
      </c>
      <c r="C1605" s="502" t="s">
        <v>36187</v>
      </c>
      <c r="D1605" s="501" t="s">
        <v>14896</v>
      </c>
      <c r="E1605" s="666">
        <v>434.15</v>
      </c>
      <c r="F1605" s="394"/>
    </row>
    <row r="1606" spans="1:6">
      <c r="A1606" s="1181">
        <v>1109671</v>
      </c>
      <c r="B1606" s="501" t="s">
        <v>9305</v>
      </c>
      <c r="C1606" s="502" t="s">
        <v>36188</v>
      </c>
      <c r="D1606" s="501" t="s">
        <v>14896</v>
      </c>
      <c r="E1606" s="666">
        <v>458.13</v>
      </c>
      <c r="F1606" s="394"/>
    </row>
    <row r="1607" spans="1:6">
      <c r="A1607" s="1181">
        <v>1109670</v>
      </c>
      <c r="B1607" s="501" t="s">
        <v>9305</v>
      </c>
      <c r="C1607" s="502" t="s">
        <v>36189</v>
      </c>
      <c r="D1607" s="501" t="s">
        <v>14896</v>
      </c>
      <c r="E1607" s="666">
        <v>296.08</v>
      </c>
      <c r="F1607" s="394"/>
    </row>
    <row r="1608" spans="1:6">
      <c r="A1608" s="1181">
        <v>1109672</v>
      </c>
      <c r="B1608" s="501" t="s">
        <v>9305</v>
      </c>
      <c r="C1608" s="502" t="s">
        <v>36190</v>
      </c>
      <c r="D1608" s="501" t="s">
        <v>14896</v>
      </c>
      <c r="E1608" s="666">
        <v>390.83</v>
      </c>
      <c r="F1608" s="394"/>
    </row>
    <row r="1609" spans="1:6">
      <c r="A1609" s="1181">
        <v>1109624</v>
      </c>
      <c r="B1609" s="501" t="s">
        <v>9305</v>
      </c>
      <c r="C1609" s="502" t="s">
        <v>36191</v>
      </c>
      <c r="D1609" s="501" t="s">
        <v>14896</v>
      </c>
      <c r="E1609" s="666">
        <v>204.12</v>
      </c>
      <c r="F1609" s="394"/>
    </row>
    <row r="1610" spans="1:6">
      <c r="A1610" s="1181">
        <v>1109622</v>
      </c>
      <c r="B1610" s="501" t="s">
        <v>9305</v>
      </c>
      <c r="C1610" s="502" t="s">
        <v>36192</v>
      </c>
      <c r="D1610" s="501" t="s">
        <v>14896</v>
      </c>
      <c r="E1610" s="666">
        <v>450.4</v>
      </c>
      <c r="F1610" s="394"/>
    </row>
    <row r="1611" spans="1:6">
      <c r="A1611" s="1181">
        <v>1109623</v>
      </c>
      <c r="B1611" s="501" t="s">
        <v>9305</v>
      </c>
      <c r="C1611" s="502" t="s">
        <v>36193</v>
      </c>
      <c r="D1611" s="501" t="s">
        <v>14896</v>
      </c>
      <c r="E1611" s="666">
        <v>329.68</v>
      </c>
      <c r="F1611" s="394"/>
    </row>
    <row r="1612" spans="1:6">
      <c r="A1612" s="1181">
        <v>1109697</v>
      </c>
      <c r="B1612" s="501" t="s">
        <v>9305</v>
      </c>
      <c r="C1612" s="502" t="s">
        <v>36194</v>
      </c>
      <c r="D1612" s="501" t="s">
        <v>14896</v>
      </c>
      <c r="E1612" s="666">
        <v>359.05</v>
      </c>
      <c r="F1612" s="394"/>
    </row>
    <row r="1613" spans="1:6">
      <c r="A1613" s="1181">
        <v>1109698</v>
      </c>
      <c r="B1613" s="501" t="s">
        <v>9305</v>
      </c>
      <c r="C1613" s="502" t="s">
        <v>36195</v>
      </c>
      <c r="D1613" s="501" t="s">
        <v>14896</v>
      </c>
      <c r="E1613" s="666">
        <v>206.16</v>
      </c>
      <c r="F1613" s="394"/>
    </row>
    <row r="1614" spans="1:6">
      <c r="A1614" s="1181">
        <v>1109679</v>
      </c>
      <c r="B1614" s="501" t="s">
        <v>9305</v>
      </c>
      <c r="C1614" s="502" t="s">
        <v>36196</v>
      </c>
      <c r="D1614" s="501" t="s">
        <v>14896</v>
      </c>
      <c r="E1614" s="666">
        <v>405.17</v>
      </c>
      <c r="F1614" s="394"/>
    </row>
    <row r="1615" spans="1:6">
      <c r="A1615" s="1181">
        <v>1109625</v>
      </c>
      <c r="B1615" s="501" t="s">
        <v>9305</v>
      </c>
      <c r="C1615" s="502" t="s">
        <v>36197</v>
      </c>
      <c r="D1615" s="501" t="s">
        <v>14896</v>
      </c>
      <c r="E1615" s="666">
        <v>266.49</v>
      </c>
      <c r="F1615" s="394"/>
    </row>
    <row r="1616" spans="1:6">
      <c r="A1616" s="1181">
        <v>1109678</v>
      </c>
      <c r="B1616" s="501" t="s">
        <v>9305</v>
      </c>
      <c r="C1616" s="502" t="s">
        <v>36198</v>
      </c>
      <c r="D1616" s="501" t="s">
        <v>14896</v>
      </c>
      <c r="E1616" s="666">
        <v>381.96</v>
      </c>
      <c r="F1616" s="394"/>
    </row>
    <row r="1617" spans="1:6">
      <c r="A1617" s="1181">
        <v>1109694</v>
      </c>
      <c r="B1617" s="501" t="s">
        <v>9305</v>
      </c>
      <c r="C1617" s="502" t="s">
        <v>36199</v>
      </c>
      <c r="D1617" s="501" t="s">
        <v>14896</v>
      </c>
      <c r="E1617" s="666">
        <v>233.28</v>
      </c>
      <c r="F1617" s="394"/>
    </row>
    <row r="1618" spans="1:6">
      <c r="A1618" s="1181">
        <v>1109673</v>
      </c>
      <c r="B1618" s="501" t="s">
        <v>9305</v>
      </c>
      <c r="C1618" s="502" t="s">
        <v>36200</v>
      </c>
      <c r="D1618" s="501" t="s">
        <v>14896</v>
      </c>
      <c r="E1618" s="666">
        <v>442.22</v>
      </c>
      <c r="F1618" s="394"/>
    </row>
    <row r="1619" spans="1:6">
      <c r="A1619" s="1181">
        <v>1109690</v>
      </c>
      <c r="B1619" s="501" t="s">
        <v>9305</v>
      </c>
      <c r="C1619" s="502" t="s">
        <v>36201</v>
      </c>
      <c r="D1619" s="501" t="s">
        <v>14896</v>
      </c>
      <c r="E1619" s="666">
        <v>312.73</v>
      </c>
      <c r="F1619" s="394"/>
    </row>
    <row r="1620" spans="1:6">
      <c r="A1620" s="1181">
        <v>1109674</v>
      </c>
      <c r="B1620" s="501" t="s">
        <v>9305</v>
      </c>
      <c r="C1620" s="502" t="s">
        <v>36202</v>
      </c>
      <c r="D1620" s="501" t="s">
        <v>14896</v>
      </c>
      <c r="E1620" s="666">
        <v>421.94</v>
      </c>
      <c r="F1620" s="394"/>
    </row>
    <row r="1621" spans="1:6">
      <c r="A1621" s="1181">
        <v>1109691</v>
      </c>
      <c r="B1621" s="501" t="s">
        <v>9305</v>
      </c>
      <c r="C1621" s="502" t="s">
        <v>36203</v>
      </c>
      <c r="D1621" s="501" t="s">
        <v>14896</v>
      </c>
      <c r="E1621" s="666">
        <v>285.98</v>
      </c>
      <c r="F1621" s="394"/>
    </row>
    <row r="1622" spans="1:6">
      <c r="A1622" s="1181">
        <v>1109675</v>
      </c>
      <c r="B1622" s="501" t="s">
        <v>9305</v>
      </c>
      <c r="C1622" s="502" t="s">
        <v>36204</v>
      </c>
      <c r="D1622" s="501" t="s">
        <v>14896</v>
      </c>
      <c r="E1622" s="666">
        <v>405.75</v>
      </c>
      <c r="F1622" s="394"/>
    </row>
    <row r="1623" spans="1:6">
      <c r="A1623" s="1181">
        <v>1109692</v>
      </c>
      <c r="B1623" s="501" t="s">
        <v>9305</v>
      </c>
      <c r="C1623" s="502" t="s">
        <v>36205</v>
      </c>
      <c r="D1623" s="501" t="s">
        <v>14896</v>
      </c>
      <c r="E1623" s="666">
        <v>264.67</v>
      </c>
      <c r="F1623" s="394"/>
    </row>
    <row r="1624" spans="1:6">
      <c r="A1624" s="1181">
        <v>1109676</v>
      </c>
      <c r="B1624" s="501" t="s">
        <v>9305</v>
      </c>
      <c r="C1624" s="502" t="s">
        <v>36206</v>
      </c>
      <c r="D1624" s="501" t="s">
        <v>14896</v>
      </c>
      <c r="E1624" s="666">
        <v>392.67</v>
      </c>
      <c r="F1624" s="394"/>
    </row>
    <row r="1625" spans="1:6">
      <c r="A1625" s="1181">
        <v>1109693</v>
      </c>
      <c r="B1625" s="501" t="s">
        <v>9305</v>
      </c>
      <c r="C1625" s="502" t="s">
        <v>36207</v>
      </c>
      <c r="D1625" s="501" t="s">
        <v>14896</v>
      </c>
      <c r="E1625" s="666">
        <v>247.43</v>
      </c>
      <c r="F1625" s="394"/>
    </row>
    <row r="1626" spans="1:6">
      <c r="A1626" s="1181">
        <v>1109680</v>
      </c>
      <c r="B1626" s="501" t="s">
        <v>9305</v>
      </c>
      <c r="C1626" s="502" t="s">
        <v>36208</v>
      </c>
      <c r="D1626" s="501" t="s">
        <v>14896</v>
      </c>
      <c r="E1626" s="666">
        <v>3330.28</v>
      </c>
      <c r="F1626" s="394"/>
    </row>
    <row r="1627" spans="1:6" ht="24.75">
      <c r="A1627" s="1181">
        <v>1107748</v>
      </c>
      <c r="B1627" s="501" t="s">
        <v>9305</v>
      </c>
      <c r="C1627" s="502" t="s">
        <v>36209</v>
      </c>
      <c r="D1627" s="501" t="s">
        <v>14896</v>
      </c>
      <c r="E1627" s="666">
        <v>10672.73</v>
      </c>
      <c r="F1627" s="394"/>
    </row>
    <row r="1628" spans="1:6">
      <c r="A1628" s="1181">
        <v>1110000</v>
      </c>
      <c r="B1628" s="501" t="s">
        <v>9305</v>
      </c>
      <c r="C1628" s="502" t="s">
        <v>36210</v>
      </c>
      <c r="D1628" s="501" t="s">
        <v>14896</v>
      </c>
      <c r="E1628" s="666">
        <v>0</v>
      </c>
      <c r="F1628" s="394"/>
    </row>
    <row r="1629" spans="1:6">
      <c r="A1629" s="1181">
        <v>1106059</v>
      </c>
      <c r="B1629" s="501" t="s">
        <v>9305</v>
      </c>
      <c r="C1629" s="502" t="s">
        <v>36211</v>
      </c>
      <c r="D1629" s="501" t="s">
        <v>14896</v>
      </c>
      <c r="E1629" s="666">
        <v>589.83000000000004</v>
      </c>
      <c r="F1629" s="394"/>
    </row>
    <row r="1630" spans="1:6" ht="24.75">
      <c r="A1630" s="1181">
        <v>1106060</v>
      </c>
      <c r="B1630" s="501" t="s">
        <v>9305</v>
      </c>
      <c r="C1630" s="502" t="s">
        <v>36212</v>
      </c>
      <c r="D1630" s="501" t="s">
        <v>14896</v>
      </c>
      <c r="E1630" s="666">
        <v>418.9</v>
      </c>
      <c r="F1630" s="394"/>
    </row>
    <row r="1631" spans="1:6">
      <c r="A1631" s="1181">
        <v>1100658</v>
      </c>
      <c r="B1631" s="501" t="s">
        <v>9305</v>
      </c>
      <c r="C1631" s="502" t="s">
        <v>36213</v>
      </c>
      <c r="D1631" s="501" t="s">
        <v>14896</v>
      </c>
      <c r="E1631" s="666">
        <v>511.85</v>
      </c>
      <c r="F1631" s="394"/>
    </row>
    <row r="1632" spans="1:6">
      <c r="A1632" s="1181">
        <v>1106159</v>
      </c>
      <c r="B1632" s="501" t="s">
        <v>9305</v>
      </c>
      <c r="C1632" s="502" t="s">
        <v>36214</v>
      </c>
      <c r="D1632" s="501" t="s">
        <v>14896</v>
      </c>
      <c r="E1632" s="666">
        <v>540.20000000000005</v>
      </c>
      <c r="F1632" s="394"/>
    </row>
    <row r="1633" spans="1:6">
      <c r="A1633" s="1181">
        <v>1107902</v>
      </c>
      <c r="B1633" s="501" t="s">
        <v>9305</v>
      </c>
      <c r="C1633" s="502" t="s">
        <v>36215</v>
      </c>
      <c r="D1633" s="501" t="s">
        <v>14896</v>
      </c>
      <c r="E1633" s="666">
        <v>571.84</v>
      </c>
      <c r="F1633" s="394"/>
    </row>
    <row r="1634" spans="1:6">
      <c r="A1634" s="1181">
        <v>1107906</v>
      </c>
      <c r="B1634" s="501" t="s">
        <v>9305</v>
      </c>
      <c r="C1634" s="502" t="s">
        <v>36216</v>
      </c>
      <c r="D1634" s="501" t="s">
        <v>14896</v>
      </c>
      <c r="E1634" s="666">
        <v>607.20000000000005</v>
      </c>
      <c r="F1634" s="394"/>
    </row>
    <row r="1635" spans="1:6">
      <c r="A1635" s="1181">
        <v>1107910</v>
      </c>
      <c r="B1635" s="501" t="s">
        <v>9305</v>
      </c>
      <c r="C1635" s="502" t="s">
        <v>36217</v>
      </c>
      <c r="D1635" s="501" t="s">
        <v>14896</v>
      </c>
      <c r="E1635" s="666">
        <v>646.72</v>
      </c>
      <c r="F1635" s="394"/>
    </row>
    <row r="1636" spans="1:6">
      <c r="A1636" s="1181">
        <v>1107911</v>
      </c>
      <c r="B1636" s="501" t="s">
        <v>9305</v>
      </c>
      <c r="C1636" s="502" t="s">
        <v>36218</v>
      </c>
      <c r="D1636" s="501" t="s">
        <v>14896</v>
      </c>
      <c r="E1636" s="666">
        <v>690.9</v>
      </c>
      <c r="F1636" s="394"/>
    </row>
    <row r="1637" spans="1:6">
      <c r="A1637" s="1181">
        <v>1107912</v>
      </c>
      <c r="B1637" s="501" t="s">
        <v>9305</v>
      </c>
      <c r="C1637" s="502" t="s">
        <v>36219</v>
      </c>
      <c r="D1637" s="501" t="s">
        <v>14896</v>
      </c>
      <c r="E1637" s="666">
        <v>753.53</v>
      </c>
      <c r="F1637" s="394"/>
    </row>
    <row r="1638" spans="1:6">
      <c r="A1638" s="1181">
        <v>1106164</v>
      </c>
      <c r="B1638" s="501" t="s">
        <v>9305</v>
      </c>
      <c r="C1638" s="502" t="s">
        <v>36220</v>
      </c>
      <c r="D1638" s="501" t="s">
        <v>14896</v>
      </c>
      <c r="E1638" s="666">
        <v>243.37</v>
      </c>
      <c r="F1638" s="394"/>
    </row>
    <row r="1639" spans="1:6">
      <c r="A1639" s="1181">
        <v>1106165</v>
      </c>
      <c r="B1639" s="501" t="s">
        <v>9305</v>
      </c>
      <c r="C1639" s="502" t="s">
        <v>36221</v>
      </c>
      <c r="D1639" s="501" t="s">
        <v>14896</v>
      </c>
      <c r="E1639" s="666">
        <v>423.21</v>
      </c>
      <c r="F1639" s="394"/>
    </row>
    <row r="1640" spans="1:6">
      <c r="A1640" s="1181">
        <v>1106156</v>
      </c>
      <c r="B1640" s="501" t="s">
        <v>9305</v>
      </c>
      <c r="C1640" s="502" t="s">
        <v>36222</v>
      </c>
      <c r="D1640" s="501" t="s">
        <v>14896</v>
      </c>
      <c r="E1640" s="666">
        <v>563.48</v>
      </c>
      <c r="F1640" s="394"/>
    </row>
    <row r="1641" spans="1:6">
      <c r="A1641" s="1181">
        <v>1107932</v>
      </c>
      <c r="B1641" s="501" t="s">
        <v>9305</v>
      </c>
      <c r="C1641" s="502" t="s">
        <v>36223</v>
      </c>
      <c r="D1641" s="501" t="s">
        <v>14896</v>
      </c>
      <c r="E1641" s="666">
        <v>597.17999999999995</v>
      </c>
      <c r="F1641" s="394"/>
    </row>
    <row r="1642" spans="1:6">
      <c r="A1642" s="1181">
        <v>1108111</v>
      </c>
      <c r="B1642" s="501" t="s">
        <v>9305</v>
      </c>
      <c r="C1642" s="502" t="s">
        <v>36224</v>
      </c>
      <c r="D1642" s="501" t="s">
        <v>14896</v>
      </c>
      <c r="E1642" s="666">
        <v>465.49</v>
      </c>
      <c r="F1642" s="394"/>
    </row>
    <row r="1643" spans="1:6">
      <c r="A1643" s="1181">
        <v>1108112</v>
      </c>
      <c r="B1643" s="501" t="s">
        <v>9305</v>
      </c>
      <c r="C1643" s="502" t="s">
        <v>36225</v>
      </c>
      <c r="D1643" s="501" t="s">
        <v>14896</v>
      </c>
      <c r="E1643" s="666">
        <v>475.51</v>
      </c>
      <c r="F1643" s="394"/>
    </row>
    <row r="1644" spans="1:6">
      <c r="A1644" s="1181">
        <v>1108113</v>
      </c>
      <c r="B1644" s="501" t="s">
        <v>9305</v>
      </c>
      <c r="C1644" s="502" t="s">
        <v>36226</v>
      </c>
      <c r="D1644" s="501" t="s">
        <v>14896</v>
      </c>
      <c r="E1644" s="666">
        <v>498.86</v>
      </c>
      <c r="F1644" s="394"/>
    </row>
    <row r="1645" spans="1:6">
      <c r="A1645" s="1181">
        <v>1108114</v>
      </c>
      <c r="B1645" s="501" t="s">
        <v>9305</v>
      </c>
      <c r="C1645" s="502" t="s">
        <v>36227</v>
      </c>
      <c r="D1645" s="501" t="s">
        <v>14896</v>
      </c>
      <c r="E1645" s="666">
        <v>524.91</v>
      </c>
      <c r="F1645" s="394"/>
    </row>
    <row r="1646" spans="1:6">
      <c r="A1646" s="1181">
        <v>1108061</v>
      </c>
      <c r="B1646" s="501" t="s">
        <v>9305</v>
      </c>
      <c r="C1646" s="502" t="s">
        <v>36228</v>
      </c>
      <c r="D1646" s="501" t="s">
        <v>14896</v>
      </c>
      <c r="E1646" s="666">
        <v>948.09</v>
      </c>
      <c r="F1646" s="394"/>
    </row>
    <row r="1647" spans="1:6">
      <c r="A1647" s="1181">
        <v>1108064</v>
      </c>
      <c r="B1647" s="501" t="s">
        <v>9305</v>
      </c>
      <c r="C1647" s="502" t="s">
        <v>36229</v>
      </c>
      <c r="D1647" s="501" t="s">
        <v>14896</v>
      </c>
      <c r="E1647" s="666">
        <v>1021.47</v>
      </c>
      <c r="F1647" s="394"/>
    </row>
    <row r="1648" spans="1:6">
      <c r="A1648" s="1181">
        <v>1107888</v>
      </c>
      <c r="B1648" s="501" t="s">
        <v>9305</v>
      </c>
      <c r="C1648" s="502" t="s">
        <v>36230</v>
      </c>
      <c r="D1648" s="501" t="s">
        <v>14896</v>
      </c>
      <c r="E1648" s="666">
        <v>455.87</v>
      </c>
      <c r="F1648" s="394"/>
    </row>
    <row r="1649" spans="1:6">
      <c r="A1649" s="1181">
        <v>1107889</v>
      </c>
      <c r="B1649" s="501" t="s">
        <v>9305</v>
      </c>
      <c r="C1649" s="502" t="s">
        <v>36231</v>
      </c>
      <c r="D1649" s="501" t="s">
        <v>14896</v>
      </c>
      <c r="E1649" s="666">
        <v>278.7</v>
      </c>
      <c r="F1649" s="394"/>
    </row>
    <row r="1650" spans="1:6">
      <c r="A1650" s="1181">
        <v>1107892</v>
      </c>
      <c r="B1650" s="501" t="s">
        <v>9305</v>
      </c>
      <c r="C1650" s="502" t="s">
        <v>36232</v>
      </c>
      <c r="D1650" s="501" t="s">
        <v>14896</v>
      </c>
      <c r="E1650" s="666">
        <v>471.42</v>
      </c>
      <c r="F1650" s="394"/>
    </row>
    <row r="1651" spans="1:6">
      <c r="A1651" s="1181">
        <v>1107891</v>
      </c>
      <c r="B1651" s="501" t="s">
        <v>9305</v>
      </c>
      <c r="C1651" s="502" t="s">
        <v>36233</v>
      </c>
      <c r="D1651" s="501" t="s">
        <v>14896</v>
      </c>
      <c r="E1651" s="666">
        <v>296.72000000000003</v>
      </c>
      <c r="F1651" s="394"/>
    </row>
    <row r="1652" spans="1:6">
      <c r="A1652" s="1181">
        <v>1107928</v>
      </c>
      <c r="B1652" s="501" t="s">
        <v>9305</v>
      </c>
      <c r="C1652" s="502" t="s">
        <v>36234</v>
      </c>
      <c r="D1652" s="501" t="s">
        <v>14896</v>
      </c>
      <c r="E1652" s="666">
        <v>411.21</v>
      </c>
      <c r="F1652" s="394"/>
    </row>
    <row r="1653" spans="1:6">
      <c r="A1653" s="1181">
        <v>1107929</v>
      </c>
      <c r="B1653" s="501" t="s">
        <v>9305</v>
      </c>
      <c r="C1653" s="502" t="s">
        <v>36235</v>
      </c>
      <c r="D1653" s="501" t="s">
        <v>14896</v>
      </c>
      <c r="E1653" s="666">
        <v>235.88</v>
      </c>
      <c r="F1653" s="394"/>
    </row>
    <row r="1654" spans="1:6">
      <c r="A1654" s="1181">
        <v>1106109</v>
      </c>
      <c r="B1654" s="501" t="s">
        <v>9305</v>
      </c>
      <c r="C1654" s="502" t="s">
        <v>36236</v>
      </c>
      <c r="D1654" s="501" t="s">
        <v>14896</v>
      </c>
      <c r="E1654" s="666">
        <v>386.64</v>
      </c>
      <c r="F1654" s="394"/>
    </row>
    <row r="1655" spans="1:6">
      <c r="A1655" s="1181">
        <v>1106117</v>
      </c>
      <c r="B1655" s="501" t="s">
        <v>9305</v>
      </c>
      <c r="C1655" s="502" t="s">
        <v>36237</v>
      </c>
      <c r="D1655" s="501" t="s">
        <v>14896</v>
      </c>
      <c r="E1655" s="666">
        <v>211.31</v>
      </c>
      <c r="F1655" s="394"/>
    </row>
    <row r="1656" spans="1:6">
      <c r="A1656" s="1181">
        <v>1107896</v>
      </c>
      <c r="B1656" s="501" t="s">
        <v>9305</v>
      </c>
      <c r="C1656" s="502" t="s">
        <v>36238</v>
      </c>
      <c r="D1656" s="501" t="s">
        <v>14896</v>
      </c>
      <c r="E1656" s="666">
        <v>488.87</v>
      </c>
      <c r="F1656" s="394"/>
    </row>
    <row r="1657" spans="1:6">
      <c r="A1657" s="1181">
        <v>1107895</v>
      </c>
      <c r="B1657" s="501" t="s">
        <v>9305</v>
      </c>
      <c r="C1657" s="502" t="s">
        <v>36239</v>
      </c>
      <c r="D1657" s="501" t="s">
        <v>14896</v>
      </c>
      <c r="E1657" s="666">
        <v>316.92</v>
      </c>
      <c r="F1657" s="394"/>
    </row>
    <row r="1658" spans="1:6">
      <c r="A1658" s="1181">
        <v>1119528</v>
      </c>
      <c r="B1658" s="501" t="s">
        <v>9305</v>
      </c>
      <c r="C1658" s="502" t="s">
        <v>36240</v>
      </c>
      <c r="D1658" s="501" t="s">
        <v>14896</v>
      </c>
      <c r="E1658" s="666">
        <v>422.77</v>
      </c>
      <c r="F1658" s="394"/>
    </row>
    <row r="1659" spans="1:6">
      <c r="A1659" s="1181">
        <v>1106135</v>
      </c>
      <c r="B1659" s="501" t="s">
        <v>9305</v>
      </c>
      <c r="C1659" s="502" t="s">
        <v>36241</v>
      </c>
      <c r="D1659" s="501" t="s">
        <v>14896</v>
      </c>
      <c r="E1659" s="666">
        <v>249.34</v>
      </c>
      <c r="F1659" s="394"/>
    </row>
    <row r="1660" spans="1:6">
      <c r="A1660" s="1181">
        <v>1106136</v>
      </c>
      <c r="B1660" s="501" t="s">
        <v>9305</v>
      </c>
      <c r="C1660" s="502" t="s">
        <v>36242</v>
      </c>
      <c r="D1660" s="501" t="s">
        <v>14896</v>
      </c>
      <c r="E1660" s="666">
        <v>396.48</v>
      </c>
      <c r="F1660" s="394"/>
    </row>
    <row r="1661" spans="1:6">
      <c r="A1661" s="1181">
        <v>1106137</v>
      </c>
      <c r="B1661" s="501" t="s">
        <v>9305</v>
      </c>
      <c r="C1661" s="502" t="s">
        <v>36243</v>
      </c>
      <c r="D1661" s="501" t="s">
        <v>14896</v>
      </c>
      <c r="E1661" s="666">
        <v>223.06</v>
      </c>
      <c r="F1661" s="394"/>
    </row>
    <row r="1662" spans="1:6">
      <c r="A1662" s="1181">
        <v>1116127</v>
      </c>
      <c r="B1662" s="501" t="s">
        <v>9305</v>
      </c>
      <c r="C1662" s="502" t="s">
        <v>36244</v>
      </c>
      <c r="D1662" s="501" t="s">
        <v>14896</v>
      </c>
      <c r="E1662" s="666">
        <v>500.39</v>
      </c>
      <c r="F1662" s="394"/>
    </row>
    <row r="1663" spans="1:6">
      <c r="A1663" s="1181">
        <v>1116126</v>
      </c>
      <c r="B1663" s="501" t="s">
        <v>9305</v>
      </c>
      <c r="C1663" s="502" t="s">
        <v>36245</v>
      </c>
      <c r="D1663" s="501" t="s">
        <v>14896</v>
      </c>
      <c r="E1663" s="666">
        <v>337.58</v>
      </c>
      <c r="F1663" s="394"/>
    </row>
    <row r="1664" spans="1:6">
      <c r="A1664" s="1181">
        <v>1107900</v>
      </c>
      <c r="B1664" s="501" t="s">
        <v>9305</v>
      </c>
      <c r="C1664" s="502" t="s">
        <v>36246</v>
      </c>
      <c r="D1664" s="501" t="s">
        <v>14896</v>
      </c>
      <c r="E1664" s="666">
        <v>508.29</v>
      </c>
      <c r="F1664" s="394"/>
    </row>
    <row r="1665" spans="1:6">
      <c r="A1665" s="1181">
        <v>1107899</v>
      </c>
      <c r="B1665" s="501" t="s">
        <v>9305</v>
      </c>
      <c r="C1665" s="502" t="s">
        <v>36247</v>
      </c>
      <c r="D1665" s="501" t="s">
        <v>14896</v>
      </c>
      <c r="E1665" s="666">
        <v>339.42</v>
      </c>
      <c r="F1665" s="394"/>
    </row>
    <row r="1666" spans="1:6">
      <c r="A1666" s="1181">
        <v>1107890</v>
      </c>
      <c r="B1666" s="501" t="s">
        <v>9305</v>
      </c>
      <c r="C1666" s="502" t="s">
        <v>36248</v>
      </c>
      <c r="D1666" s="501" t="s">
        <v>14896</v>
      </c>
      <c r="E1666" s="666">
        <v>437.83</v>
      </c>
      <c r="F1666" s="394"/>
    </row>
    <row r="1667" spans="1:6">
      <c r="A1667" s="1181">
        <v>1106138</v>
      </c>
      <c r="B1667" s="501" t="s">
        <v>9305</v>
      </c>
      <c r="C1667" s="502" t="s">
        <v>36249</v>
      </c>
      <c r="D1667" s="501" t="s">
        <v>14896</v>
      </c>
      <c r="E1667" s="666">
        <v>266.89999999999998</v>
      </c>
      <c r="F1667" s="394"/>
    </row>
    <row r="1668" spans="1:6">
      <c r="A1668" s="1181">
        <v>1106139</v>
      </c>
      <c r="B1668" s="501" t="s">
        <v>9305</v>
      </c>
      <c r="C1668" s="502" t="s">
        <v>36250</v>
      </c>
      <c r="D1668" s="501" t="s">
        <v>14896</v>
      </c>
      <c r="E1668" s="666">
        <v>409.39</v>
      </c>
      <c r="F1668" s="394"/>
    </row>
    <row r="1669" spans="1:6">
      <c r="A1669" s="1181">
        <v>1106140</v>
      </c>
      <c r="B1669" s="501" t="s">
        <v>9305</v>
      </c>
      <c r="C1669" s="502" t="s">
        <v>36251</v>
      </c>
      <c r="D1669" s="501" t="s">
        <v>14896</v>
      </c>
      <c r="E1669" s="666">
        <v>238.45</v>
      </c>
      <c r="F1669" s="394"/>
    </row>
    <row r="1670" spans="1:6">
      <c r="A1670" s="1181">
        <v>1107904</v>
      </c>
      <c r="B1670" s="501" t="s">
        <v>9305</v>
      </c>
      <c r="C1670" s="502" t="s">
        <v>36252</v>
      </c>
      <c r="D1670" s="501" t="s">
        <v>14896</v>
      </c>
      <c r="E1670" s="666">
        <v>530.04</v>
      </c>
      <c r="F1670" s="394"/>
    </row>
    <row r="1671" spans="1:6">
      <c r="A1671" s="1181">
        <v>1107903</v>
      </c>
      <c r="B1671" s="501" t="s">
        <v>9305</v>
      </c>
      <c r="C1671" s="502" t="s">
        <v>36253</v>
      </c>
      <c r="D1671" s="501" t="s">
        <v>14896</v>
      </c>
      <c r="E1671" s="666">
        <v>364.62</v>
      </c>
      <c r="F1671" s="394"/>
    </row>
    <row r="1672" spans="1:6">
      <c r="A1672" s="1181">
        <v>1107908</v>
      </c>
      <c r="B1672" s="501" t="s">
        <v>9305</v>
      </c>
      <c r="C1672" s="502" t="s">
        <v>36254</v>
      </c>
      <c r="D1672" s="501" t="s">
        <v>14896</v>
      </c>
      <c r="E1672" s="666">
        <v>554.25</v>
      </c>
      <c r="F1672" s="394"/>
    </row>
    <row r="1673" spans="1:6">
      <c r="A1673" s="1181">
        <v>1107907</v>
      </c>
      <c r="B1673" s="501" t="s">
        <v>9305</v>
      </c>
      <c r="C1673" s="502" t="s">
        <v>36255</v>
      </c>
      <c r="D1673" s="501" t="s">
        <v>14896</v>
      </c>
      <c r="E1673" s="666">
        <v>392.69</v>
      </c>
      <c r="F1673" s="394"/>
    </row>
    <row r="1674" spans="1:6">
      <c r="A1674" s="1181">
        <v>1107871</v>
      </c>
      <c r="B1674" s="501" t="s">
        <v>9305</v>
      </c>
      <c r="C1674" s="502" t="s">
        <v>36256</v>
      </c>
      <c r="D1674" s="501" t="s">
        <v>14896</v>
      </c>
      <c r="E1674" s="666">
        <v>464.2</v>
      </c>
      <c r="F1674" s="394"/>
    </row>
    <row r="1675" spans="1:6">
      <c r="A1675" s="1181">
        <v>1107870</v>
      </c>
      <c r="B1675" s="501" t="s">
        <v>9305</v>
      </c>
      <c r="C1675" s="502" t="s">
        <v>36257</v>
      </c>
      <c r="D1675" s="501" t="s">
        <v>14896</v>
      </c>
      <c r="E1675" s="666">
        <v>297.39999999999998</v>
      </c>
      <c r="F1675" s="394"/>
    </row>
    <row r="1676" spans="1:6">
      <c r="A1676" s="1181">
        <v>1106057</v>
      </c>
      <c r="B1676" s="501" t="s">
        <v>9305</v>
      </c>
      <c r="C1676" s="502" t="s">
        <v>36258</v>
      </c>
      <c r="D1676" s="501" t="s">
        <v>14896</v>
      </c>
      <c r="E1676" s="666">
        <v>457.59</v>
      </c>
      <c r="F1676" s="394"/>
    </row>
    <row r="1677" spans="1:6">
      <c r="A1677" s="1181">
        <v>1106058</v>
      </c>
      <c r="B1677" s="501" t="s">
        <v>9305</v>
      </c>
      <c r="C1677" s="502" t="s">
        <v>36259</v>
      </c>
      <c r="D1677" s="501" t="s">
        <v>14896</v>
      </c>
      <c r="E1677" s="666">
        <v>288.94</v>
      </c>
      <c r="F1677" s="394"/>
    </row>
    <row r="1678" spans="1:6">
      <c r="A1678" s="1181">
        <v>1106380</v>
      </c>
      <c r="B1678" s="501" t="s">
        <v>9305</v>
      </c>
      <c r="C1678" s="502" t="s">
        <v>36260</v>
      </c>
      <c r="D1678" s="501" t="s">
        <v>14896</v>
      </c>
      <c r="E1678" s="666">
        <v>441.97</v>
      </c>
      <c r="F1678" s="394"/>
    </row>
    <row r="1679" spans="1:6">
      <c r="A1679" s="1181">
        <v>1106378</v>
      </c>
      <c r="B1679" s="501" t="s">
        <v>9305</v>
      </c>
      <c r="C1679" s="502" t="s">
        <v>36261</v>
      </c>
      <c r="D1679" s="501" t="s">
        <v>14896</v>
      </c>
      <c r="E1679" s="666">
        <v>277.44</v>
      </c>
      <c r="F1679" s="394"/>
    </row>
    <row r="1680" spans="1:6">
      <c r="A1680" s="1181">
        <v>1116263</v>
      </c>
      <c r="B1680" s="501" t="s">
        <v>9305</v>
      </c>
      <c r="C1680" s="502" t="s">
        <v>36262</v>
      </c>
      <c r="D1680" s="501" t="s">
        <v>14896</v>
      </c>
      <c r="E1680" s="666">
        <v>412.09</v>
      </c>
      <c r="F1680" s="394"/>
    </row>
    <row r="1681" spans="1:6">
      <c r="A1681" s="1181">
        <v>1116267</v>
      </c>
      <c r="B1681" s="501" t="s">
        <v>9305</v>
      </c>
      <c r="C1681" s="502" t="s">
        <v>36263</v>
      </c>
      <c r="D1681" s="501" t="s">
        <v>14896</v>
      </c>
      <c r="E1681" s="666">
        <v>247.56</v>
      </c>
      <c r="F1681" s="394"/>
    </row>
    <row r="1682" spans="1:6">
      <c r="A1682" s="1181">
        <v>1106280</v>
      </c>
      <c r="B1682" s="501" t="s">
        <v>9305</v>
      </c>
      <c r="C1682" s="502" t="s">
        <v>36264</v>
      </c>
      <c r="D1682" s="501" t="s">
        <v>14896</v>
      </c>
      <c r="E1682" s="666">
        <v>459.75</v>
      </c>
      <c r="F1682" s="394"/>
    </row>
    <row r="1683" spans="1:6">
      <c r="A1683" s="1181">
        <v>1106289</v>
      </c>
      <c r="B1683" s="501" t="s">
        <v>9305</v>
      </c>
      <c r="C1683" s="502" t="s">
        <v>36265</v>
      </c>
      <c r="D1683" s="501" t="s">
        <v>14896</v>
      </c>
      <c r="E1683" s="666">
        <v>298.12</v>
      </c>
      <c r="F1683" s="394"/>
    </row>
    <row r="1684" spans="1:6">
      <c r="A1684" s="1181">
        <v>1116264</v>
      </c>
      <c r="B1684" s="501" t="s">
        <v>9305</v>
      </c>
      <c r="C1684" s="502" t="s">
        <v>36266</v>
      </c>
      <c r="D1684" s="501" t="s">
        <v>14896</v>
      </c>
      <c r="E1684" s="666">
        <v>427.36</v>
      </c>
      <c r="F1684" s="394"/>
    </row>
    <row r="1685" spans="1:6">
      <c r="A1685" s="1181">
        <v>1116268</v>
      </c>
      <c r="B1685" s="501" t="s">
        <v>9305</v>
      </c>
      <c r="C1685" s="502" t="s">
        <v>36267</v>
      </c>
      <c r="D1685" s="501" t="s">
        <v>14896</v>
      </c>
      <c r="E1685" s="666">
        <v>265.73</v>
      </c>
      <c r="F1685" s="394"/>
    </row>
    <row r="1686" spans="1:6">
      <c r="A1686" s="1181">
        <v>1106281</v>
      </c>
      <c r="B1686" s="501" t="s">
        <v>9305</v>
      </c>
      <c r="C1686" s="502" t="s">
        <v>36268</v>
      </c>
      <c r="D1686" s="501" t="s">
        <v>14896</v>
      </c>
      <c r="E1686" s="666">
        <v>482.67</v>
      </c>
      <c r="F1686" s="394"/>
    </row>
    <row r="1687" spans="1:6">
      <c r="A1687" s="1181">
        <v>1106382</v>
      </c>
      <c r="B1687" s="501" t="s">
        <v>9305</v>
      </c>
      <c r="C1687" s="502" t="s">
        <v>36269</v>
      </c>
      <c r="D1687" s="501" t="s">
        <v>14896</v>
      </c>
      <c r="E1687" s="666">
        <v>324.77</v>
      </c>
      <c r="F1687" s="394"/>
    </row>
    <row r="1688" spans="1:6">
      <c r="A1688" s="1181">
        <v>1116265</v>
      </c>
      <c r="B1688" s="501" t="s">
        <v>9305</v>
      </c>
      <c r="C1688" s="502" t="s">
        <v>36270</v>
      </c>
      <c r="D1688" s="501" t="s">
        <v>14896</v>
      </c>
      <c r="E1688" s="666">
        <v>446.96</v>
      </c>
      <c r="F1688" s="394"/>
    </row>
    <row r="1689" spans="1:6">
      <c r="A1689" s="1181">
        <v>1116269</v>
      </c>
      <c r="B1689" s="501" t="s">
        <v>9305</v>
      </c>
      <c r="C1689" s="502" t="s">
        <v>36271</v>
      </c>
      <c r="D1689" s="501" t="s">
        <v>14896</v>
      </c>
      <c r="E1689" s="666">
        <v>289.05</v>
      </c>
      <c r="F1689" s="394"/>
    </row>
    <row r="1690" spans="1:6">
      <c r="A1690" s="1181">
        <v>1106282</v>
      </c>
      <c r="B1690" s="501" t="s">
        <v>9305</v>
      </c>
      <c r="C1690" s="502" t="s">
        <v>36272</v>
      </c>
      <c r="D1690" s="501" t="s">
        <v>14896</v>
      </c>
      <c r="E1690" s="666">
        <v>508.25</v>
      </c>
      <c r="F1690" s="394"/>
    </row>
    <row r="1691" spans="1:6">
      <c r="A1691" s="1181">
        <v>1106384</v>
      </c>
      <c r="B1691" s="501" t="s">
        <v>9305</v>
      </c>
      <c r="C1691" s="502" t="s">
        <v>36273</v>
      </c>
      <c r="D1691" s="501" t="s">
        <v>14896</v>
      </c>
      <c r="E1691" s="666">
        <v>354.5</v>
      </c>
      <c r="F1691" s="394"/>
    </row>
    <row r="1692" spans="1:6">
      <c r="A1692" s="1181">
        <v>1116266</v>
      </c>
      <c r="B1692" s="501" t="s">
        <v>9305</v>
      </c>
      <c r="C1692" s="502" t="s">
        <v>36274</v>
      </c>
      <c r="D1692" s="501" t="s">
        <v>14896</v>
      </c>
      <c r="E1692" s="666">
        <v>468.87</v>
      </c>
      <c r="F1692" s="394"/>
    </row>
    <row r="1693" spans="1:6">
      <c r="A1693" s="1181">
        <v>1116270</v>
      </c>
      <c r="B1693" s="501" t="s">
        <v>9305</v>
      </c>
      <c r="C1693" s="502" t="s">
        <v>36275</v>
      </c>
      <c r="D1693" s="501" t="s">
        <v>14896</v>
      </c>
      <c r="E1693" s="666">
        <v>315.12</v>
      </c>
      <c r="F1693" s="394"/>
    </row>
    <row r="1694" spans="1:6">
      <c r="A1694" s="1181">
        <v>1107868</v>
      </c>
      <c r="B1694" s="501" t="s">
        <v>9305</v>
      </c>
      <c r="C1694" s="502" t="s">
        <v>36276</v>
      </c>
      <c r="D1694" s="501" t="s">
        <v>14896</v>
      </c>
      <c r="E1694" s="666">
        <v>372.87</v>
      </c>
      <c r="F1694" s="394"/>
    </row>
    <row r="1695" spans="1:6">
      <c r="A1695" s="1181">
        <v>1107869</v>
      </c>
      <c r="B1695" s="501" t="s">
        <v>9305</v>
      </c>
      <c r="C1695" s="502" t="s">
        <v>36277</v>
      </c>
      <c r="D1695" s="501" t="s">
        <v>14896</v>
      </c>
      <c r="E1695" s="666">
        <v>191.22</v>
      </c>
      <c r="F1695" s="394"/>
    </row>
    <row r="1696" spans="1:6">
      <c r="A1696" s="1181">
        <v>1103853</v>
      </c>
      <c r="B1696" s="501" t="s">
        <v>9305</v>
      </c>
      <c r="C1696" s="502" t="s">
        <v>36278</v>
      </c>
      <c r="D1696" s="501" t="s">
        <v>14896</v>
      </c>
      <c r="E1696" s="666">
        <v>435.22</v>
      </c>
      <c r="F1696" s="394"/>
    </row>
    <row r="1697" spans="1:6">
      <c r="A1697" s="1181">
        <v>1103852</v>
      </c>
      <c r="B1697" s="501" t="s">
        <v>9305</v>
      </c>
      <c r="C1697" s="502" t="s">
        <v>36279</v>
      </c>
      <c r="D1697" s="501" t="s">
        <v>14896</v>
      </c>
      <c r="E1697" s="666">
        <v>323.91000000000003</v>
      </c>
      <c r="F1697" s="394"/>
    </row>
    <row r="1698" spans="1:6">
      <c r="A1698" s="1181">
        <v>1106284</v>
      </c>
      <c r="B1698" s="501" t="s">
        <v>9305</v>
      </c>
      <c r="C1698" s="502" t="s">
        <v>36280</v>
      </c>
      <c r="D1698" s="501" t="s">
        <v>14896</v>
      </c>
      <c r="E1698" s="666">
        <v>451.46</v>
      </c>
      <c r="F1698" s="394"/>
    </row>
    <row r="1699" spans="1:6">
      <c r="A1699" s="1181">
        <v>1108116</v>
      </c>
      <c r="B1699" s="501" t="s">
        <v>9305</v>
      </c>
      <c r="C1699" s="502" t="s">
        <v>36281</v>
      </c>
      <c r="D1699" s="501" t="s">
        <v>14896</v>
      </c>
      <c r="E1699" s="666">
        <v>457.52</v>
      </c>
      <c r="F1699" s="394"/>
    </row>
    <row r="1700" spans="1:6">
      <c r="A1700" s="1181">
        <v>1108118</v>
      </c>
      <c r="B1700" s="501" t="s">
        <v>9305</v>
      </c>
      <c r="C1700" s="502" t="s">
        <v>36282</v>
      </c>
      <c r="D1700" s="501" t="s">
        <v>14896</v>
      </c>
      <c r="E1700" s="666">
        <v>482.07</v>
      </c>
      <c r="F1700" s="394"/>
    </row>
    <row r="1701" spans="1:6">
      <c r="A1701" s="1181">
        <v>1106158</v>
      </c>
      <c r="B1701" s="501" t="s">
        <v>9305</v>
      </c>
      <c r="C1701" s="502" t="s">
        <v>36283</v>
      </c>
      <c r="D1701" s="501" t="s">
        <v>14896</v>
      </c>
      <c r="E1701" s="666">
        <v>507.23</v>
      </c>
      <c r="F1701" s="394"/>
    </row>
    <row r="1702" spans="1:6">
      <c r="A1702" s="1181">
        <v>1108120</v>
      </c>
      <c r="B1702" s="501" t="s">
        <v>9305</v>
      </c>
      <c r="C1702" s="502" t="s">
        <v>36284</v>
      </c>
      <c r="D1702" s="501" t="s">
        <v>14896</v>
      </c>
      <c r="E1702" s="666">
        <v>535.34</v>
      </c>
      <c r="F1702" s="394"/>
    </row>
    <row r="1703" spans="1:6">
      <c r="A1703" s="1181">
        <v>1106050</v>
      </c>
      <c r="B1703" s="501" t="s">
        <v>9305</v>
      </c>
      <c r="C1703" s="502" t="s">
        <v>36285</v>
      </c>
      <c r="D1703" s="501" t="s">
        <v>14896</v>
      </c>
      <c r="E1703" s="666">
        <v>56.9</v>
      </c>
      <c r="F1703" s="394"/>
    </row>
    <row r="1704" spans="1:6">
      <c r="A1704" s="1181">
        <v>1106051</v>
      </c>
      <c r="B1704" s="501" t="s">
        <v>9305</v>
      </c>
      <c r="C1704" s="502" t="s">
        <v>36286</v>
      </c>
      <c r="D1704" s="501" t="s">
        <v>14896</v>
      </c>
      <c r="E1704" s="666">
        <v>47.76</v>
      </c>
      <c r="F1704" s="394"/>
    </row>
    <row r="1705" spans="1:6">
      <c r="A1705" s="1181">
        <v>1106061</v>
      </c>
      <c r="B1705" s="501" t="s">
        <v>9305</v>
      </c>
      <c r="C1705" s="502" t="s">
        <v>36287</v>
      </c>
      <c r="D1705" s="501" t="s">
        <v>14896</v>
      </c>
      <c r="E1705" s="666">
        <v>64.319999999999993</v>
      </c>
      <c r="F1705" s="394"/>
    </row>
    <row r="1706" spans="1:6">
      <c r="A1706" s="1181">
        <v>1106087</v>
      </c>
      <c r="B1706" s="501" t="s">
        <v>9305</v>
      </c>
      <c r="C1706" s="502" t="s">
        <v>36288</v>
      </c>
      <c r="D1706" s="501" t="s">
        <v>14896</v>
      </c>
      <c r="E1706" s="666">
        <v>55.41</v>
      </c>
      <c r="F1706" s="394"/>
    </row>
    <row r="1707" spans="1:6">
      <c r="A1707" s="1181">
        <v>1107860</v>
      </c>
      <c r="B1707" s="501" t="s">
        <v>9305</v>
      </c>
      <c r="C1707" s="502" t="s">
        <v>36289</v>
      </c>
      <c r="D1707" s="501" t="s">
        <v>14896</v>
      </c>
      <c r="E1707" s="666">
        <v>63.78</v>
      </c>
      <c r="F1707" s="394"/>
    </row>
    <row r="1708" spans="1:6">
      <c r="A1708" s="1181">
        <v>1106088</v>
      </c>
      <c r="B1708" s="501" t="s">
        <v>9305</v>
      </c>
      <c r="C1708" s="502" t="s">
        <v>36290</v>
      </c>
      <c r="D1708" s="501" t="s">
        <v>14896</v>
      </c>
      <c r="E1708" s="666">
        <v>68.88</v>
      </c>
      <c r="F1708" s="394"/>
    </row>
    <row r="1709" spans="1:6">
      <c r="A1709" s="1181">
        <v>1106128</v>
      </c>
      <c r="B1709" s="501" t="s">
        <v>9305</v>
      </c>
      <c r="C1709" s="502" t="s">
        <v>36291</v>
      </c>
      <c r="D1709" s="501" t="s">
        <v>14896</v>
      </c>
      <c r="E1709" s="666">
        <v>56.81</v>
      </c>
      <c r="F1709" s="394"/>
    </row>
    <row r="1710" spans="1:6">
      <c r="A1710" s="1181">
        <v>1108056</v>
      </c>
      <c r="B1710" s="501" t="s">
        <v>9305</v>
      </c>
      <c r="C1710" s="502" t="s">
        <v>36292</v>
      </c>
      <c r="D1710" s="501" t="s">
        <v>14896</v>
      </c>
      <c r="E1710" s="666">
        <v>2956.92</v>
      </c>
      <c r="F1710" s="394"/>
    </row>
    <row r="1711" spans="1:6">
      <c r="A1711" s="1181">
        <v>1108059</v>
      </c>
      <c r="B1711" s="501" t="s">
        <v>9305</v>
      </c>
      <c r="C1711" s="502" t="s">
        <v>36293</v>
      </c>
      <c r="D1711" s="501" t="s">
        <v>14896</v>
      </c>
      <c r="E1711" s="666">
        <v>3038.32</v>
      </c>
      <c r="F1711" s="394"/>
    </row>
    <row r="1712" spans="1:6">
      <c r="A1712" s="1181">
        <v>1207700</v>
      </c>
      <c r="B1712" s="501" t="s">
        <v>9305</v>
      </c>
      <c r="C1712" s="502" t="s">
        <v>36294</v>
      </c>
      <c r="D1712" s="501" t="s">
        <v>14896</v>
      </c>
      <c r="E1712" s="666">
        <v>583.85</v>
      </c>
      <c r="F1712" s="394"/>
    </row>
    <row r="1713" spans="1:6">
      <c r="A1713" s="1181">
        <v>1207701</v>
      </c>
      <c r="B1713" s="501" t="s">
        <v>9305</v>
      </c>
      <c r="C1713" s="502" t="s">
        <v>36295</v>
      </c>
      <c r="D1713" s="501" t="s">
        <v>14896</v>
      </c>
      <c r="E1713" s="666">
        <v>616.47</v>
      </c>
      <c r="F1713" s="394"/>
    </row>
    <row r="1714" spans="1:6">
      <c r="A1714" s="1181">
        <v>1207702</v>
      </c>
      <c r="B1714" s="501" t="s">
        <v>9305</v>
      </c>
      <c r="C1714" s="502" t="s">
        <v>36296</v>
      </c>
      <c r="D1714" s="501" t="s">
        <v>14896</v>
      </c>
      <c r="E1714" s="666">
        <v>652.98</v>
      </c>
      <c r="F1714" s="394"/>
    </row>
    <row r="1715" spans="1:6">
      <c r="A1715" s="1181">
        <v>1207708</v>
      </c>
      <c r="B1715" s="501" t="s">
        <v>9305</v>
      </c>
      <c r="C1715" s="502" t="s">
        <v>36297</v>
      </c>
      <c r="D1715" s="501" t="s">
        <v>14896</v>
      </c>
      <c r="E1715" s="666">
        <v>595.71</v>
      </c>
      <c r="F1715" s="394"/>
    </row>
    <row r="1716" spans="1:6">
      <c r="A1716" s="1181">
        <v>1207703</v>
      </c>
      <c r="B1716" s="501" t="s">
        <v>9305</v>
      </c>
      <c r="C1716" s="502" t="s">
        <v>36298</v>
      </c>
      <c r="D1716" s="501" t="s">
        <v>14896</v>
      </c>
      <c r="E1716" s="666">
        <v>739.48</v>
      </c>
      <c r="F1716" s="394"/>
    </row>
    <row r="1717" spans="1:6">
      <c r="A1717" s="1181">
        <v>1207709</v>
      </c>
      <c r="B1717" s="501" t="s">
        <v>9305</v>
      </c>
      <c r="C1717" s="502" t="s">
        <v>36299</v>
      </c>
      <c r="D1717" s="501" t="s">
        <v>14896</v>
      </c>
      <c r="E1717" s="666">
        <v>674.92</v>
      </c>
      <c r="F1717" s="394"/>
    </row>
    <row r="1718" spans="1:6">
      <c r="A1718" s="1181">
        <v>1207710</v>
      </c>
      <c r="B1718" s="501" t="s">
        <v>9305</v>
      </c>
      <c r="C1718" s="502" t="s">
        <v>36300</v>
      </c>
      <c r="D1718" s="501" t="s">
        <v>14896</v>
      </c>
      <c r="E1718" s="666">
        <v>921.08</v>
      </c>
      <c r="F1718" s="394"/>
    </row>
    <row r="1719" spans="1:6">
      <c r="A1719" s="1181">
        <v>1207711</v>
      </c>
      <c r="B1719" s="501" t="s">
        <v>9305</v>
      </c>
      <c r="C1719" s="502" t="s">
        <v>36301</v>
      </c>
      <c r="D1719" s="501" t="s">
        <v>14896</v>
      </c>
      <c r="E1719" s="666">
        <v>1151.3900000000001</v>
      </c>
      <c r="F1719" s="394"/>
    </row>
    <row r="1720" spans="1:6">
      <c r="A1720" s="1181">
        <v>1207713</v>
      </c>
      <c r="B1720" s="501" t="s">
        <v>9305</v>
      </c>
      <c r="C1720" s="502" t="s">
        <v>36302</v>
      </c>
      <c r="D1720" s="501" t="s">
        <v>14896</v>
      </c>
      <c r="E1720" s="666">
        <v>1753.68</v>
      </c>
      <c r="F1720" s="394"/>
    </row>
    <row r="1721" spans="1:6">
      <c r="A1721" s="1181">
        <v>1207714</v>
      </c>
      <c r="B1721" s="501" t="s">
        <v>9305</v>
      </c>
      <c r="C1721" s="502" t="s">
        <v>36303</v>
      </c>
      <c r="D1721" s="501" t="s">
        <v>14896</v>
      </c>
      <c r="E1721" s="666">
        <v>959.46</v>
      </c>
      <c r="F1721" s="394"/>
    </row>
    <row r="1722" spans="1:6">
      <c r="A1722" s="1181">
        <v>1207715</v>
      </c>
      <c r="B1722" s="501" t="s">
        <v>9305</v>
      </c>
      <c r="C1722" s="502" t="s">
        <v>36304</v>
      </c>
      <c r="D1722" s="501" t="s">
        <v>14896</v>
      </c>
      <c r="E1722" s="666">
        <v>1197.99</v>
      </c>
      <c r="F1722" s="394"/>
    </row>
    <row r="1723" spans="1:6">
      <c r="A1723" s="1181">
        <v>1207717</v>
      </c>
      <c r="B1723" s="501" t="s">
        <v>9305</v>
      </c>
      <c r="C1723" s="502" t="s">
        <v>36305</v>
      </c>
      <c r="D1723" s="501" t="s">
        <v>14896</v>
      </c>
      <c r="E1723" s="666">
        <v>1818.92</v>
      </c>
      <c r="F1723" s="394"/>
    </row>
    <row r="1724" spans="1:6">
      <c r="A1724" s="1181">
        <v>1207718</v>
      </c>
      <c r="B1724" s="501" t="s">
        <v>9305</v>
      </c>
      <c r="C1724" s="502" t="s">
        <v>36306</v>
      </c>
      <c r="D1724" s="501" t="s">
        <v>14896</v>
      </c>
      <c r="E1724" s="666">
        <v>1002.41</v>
      </c>
      <c r="F1724" s="394"/>
    </row>
    <row r="1725" spans="1:6">
      <c r="A1725" s="1181">
        <v>1207719</v>
      </c>
      <c r="B1725" s="501" t="s">
        <v>9305</v>
      </c>
      <c r="C1725" s="502" t="s">
        <v>36307</v>
      </c>
      <c r="D1725" s="501" t="s">
        <v>14896</v>
      </c>
      <c r="E1725" s="666">
        <v>1250.1500000000001</v>
      </c>
      <c r="F1725" s="394"/>
    </row>
    <row r="1726" spans="1:6">
      <c r="A1726" s="1181">
        <v>1207721</v>
      </c>
      <c r="B1726" s="501" t="s">
        <v>9305</v>
      </c>
      <c r="C1726" s="502" t="s">
        <v>36308</v>
      </c>
      <c r="D1726" s="501" t="s">
        <v>14896</v>
      </c>
      <c r="E1726" s="666">
        <v>1891.94</v>
      </c>
      <c r="F1726" s="394"/>
    </row>
    <row r="1727" spans="1:6">
      <c r="A1727" s="1181">
        <v>1207722</v>
      </c>
      <c r="B1727" s="501" t="s">
        <v>9305</v>
      </c>
      <c r="C1727" s="502" t="s">
        <v>36309</v>
      </c>
      <c r="D1727" s="501" t="s">
        <v>14896</v>
      </c>
      <c r="E1727" s="666">
        <v>1104.17</v>
      </c>
      <c r="F1727" s="394"/>
    </row>
    <row r="1728" spans="1:6">
      <c r="A1728" s="1181">
        <v>1207723</v>
      </c>
      <c r="B1728" s="501" t="s">
        <v>9305</v>
      </c>
      <c r="C1728" s="502" t="s">
        <v>36310</v>
      </c>
      <c r="D1728" s="501" t="s">
        <v>14896</v>
      </c>
      <c r="E1728" s="666">
        <v>1373.72</v>
      </c>
      <c r="F1728" s="394"/>
    </row>
    <row r="1729" spans="1:6">
      <c r="A1729" s="1181">
        <v>1207725</v>
      </c>
      <c r="B1729" s="501" t="s">
        <v>9305</v>
      </c>
      <c r="C1729" s="502" t="s">
        <v>36311</v>
      </c>
      <c r="D1729" s="501" t="s">
        <v>14896</v>
      </c>
      <c r="E1729" s="666">
        <v>2064.94</v>
      </c>
      <c r="F1729" s="394"/>
    </row>
    <row r="1730" spans="1:6">
      <c r="A1730" s="1181">
        <v>1207728</v>
      </c>
      <c r="B1730" s="501" t="s">
        <v>9305</v>
      </c>
      <c r="C1730" s="502" t="s">
        <v>36312</v>
      </c>
      <c r="D1730" s="501" t="s">
        <v>14896</v>
      </c>
      <c r="E1730" s="666">
        <v>914.87</v>
      </c>
      <c r="F1730" s="394"/>
    </row>
    <row r="1731" spans="1:6">
      <c r="A1731" s="1181">
        <v>1207727</v>
      </c>
      <c r="B1731" s="501" t="s">
        <v>9305</v>
      </c>
      <c r="C1731" s="502" t="s">
        <v>36313</v>
      </c>
      <c r="D1731" s="501" t="s">
        <v>14896</v>
      </c>
      <c r="E1731" s="666">
        <v>891.01</v>
      </c>
      <c r="F1731" s="394"/>
    </row>
    <row r="1732" spans="1:6">
      <c r="A1732" s="1181">
        <v>1207726</v>
      </c>
      <c r="B1732" s="501" t="s">
        <v>9305</v>
      </c>
      <c r="C1732" s="502" t="s">
        <v>36314</v>
      </c>
      <c r="D1732" s="501" t="s">
        <v>14896</v>
      </c>
      <c r="E1732" s="666">
        <v>871.93</v>
      </c>
      <c r="F1732" s="394"/>
    </row>
    <row r="1733" spans="1:6">
      <c r="A1733" s="1181">
        <v>1208329</v>
      </c>
      <c r="B1733" s="501" t="s">
        <v>9305</v>
      </c>
      <c r="C1733" s="502" t="s">
        <v>36315</v>
      </c>
      <c r="D1733" s="501" t="s">
        <v>14896</v>
      </c>
      <c r="E1733" s="666">
        <v>849.96</v>
      </c>
      <c r="F1733" s="394"/>
    </row>
    <row r="1734" spans="1:6">
      <c r="A1734" s="1181">
        <v>1207685</v>
      </c>
      <c r="B1734" s="501" t="s">
        <v>9305</v>
      </c>
      <c r="C1734" s="502" t="s">
        <v>36316</v>
      </c>
      <c r="D1734" s="501" t="s">
        <v>14896</v>
      </c>
      <c r="E1734" s="666">
        <v>964.91</v>
      </c>
      <c r="F1734" s="394"/>
    </row>
    <row r="1735" spans="1:6">
      <c r="A1735" s="1181">
        <v>1207684</v>
      </c>
      <c r="B1735" s="501" t="s">
        <v>9305</v>
      </c>
      <c r="C1735" s="502" t="s">
        <v>36317</v>
      </c>
      <c r="D1735" s="501" t="s">
        <v>14896</v>
      </c>
      <c r="E1735" s="666">
        <v>933.38</v>
      </c>
      <c r="F1735" s="394"/>
    </row>
    <row r="1736" spans="1:6">
      <c r="A1736" s="1181">
        <v>1207683</v>
      </c>
      <c r="B1736" s="501" t="s">
        <v>9305</v>
      </c>
      <c r="C1736" s="502" t="s">
        <v>36318</v>
      </c>
      <c r="D1736" s="501" t="s">
        <v>14896</v>
      </c>
      <c r="E1736" s="666">
        <v>909.36</v>
      </c>
      <c r="F1736" s="394"/>
    </row>
    <row r="1737" spans="1:6">
      <c r="A1737" s="1181">
        <v>1208337</v>
      </c>
      <c r="B1737" s="501" t="s">
        <v>9305</v>
      </c>
      <c r="C1737" s="502" t="s">
        <v>36319</v>
      </c>
      <c r="D1737" s="501" t="s">
        <v>14896</v>
      </c>
      <c r="E1737" s="666">
        <v>883.82</v>
      </c>
      <c r="F1737" s="394"/>
    </row>
    <row r="1738" spans="1:6">
      <c r="A1738" s="1181">
        <v>1207691</v>
      </c>
      <c r="B1738" s="501" t="s">
        <v>9305</v>
      </c>
      <c r="C1738" s="502" t="s">
        <v>36320</v>
      </c>
      <c r="D1738" s="501" t="s">
        <v>14896</v>
      </c>
      <c r="E1738" s="666">
        <v>1025.72</v>
      </c>
      <c r="F1738" s="394"/>
    </row>
    <row r="1739" spans="1:6">
      <c r="A1739" s="1181">
        <v>1207690</v>
      </c>
      <c r="B1739" s="501" t="s">
        <v>9305</v>
      </c>
      <c r="C1739" s="502" t="s">
        <v>36321</v>
      </c>
      <c r="D1739" s="501" t="s">
        <v>14896</v>
      </c>
      <c r="E1739" s="666">
        <v>982.8</v>
      </c>
      <c r="F1739" s="394"/>
    </row>
    <row r="1740" spans="1:6">
      <c r="A1740" s="1181">
        <v>1207689</v>
      </c>
      <c r="B1740" s="501" t="s">
        <v>9305</v>
      </c>
      <c r="C1740" s="502" t="s">
        <v>36322</v>
      </c>
      <c r="D1740" s="501" t="s">
        <v>14896</v>
      </c>
      <c r="E1740" s="666">
        <v>946.71</v>
      </c>
      <c r="F1740" s="394"/>
    </row>
    <row r="1741" spans="1:6">
      <c r="A1741" s="1181">
        <v>1208345</v>
      </c>
      <c r="B1741" s="501" t="s">
        <v>9305</v>
      </c>
      <c r="C1741" s="502" t="s">
        <v>36323</v>
      </c>
      <c r="D1741" s="501" t="s">
        <v>14896</v>
      </c>
      <c r="E1741" s="666">
        <v>916.96</v>
      </c>
      <c r="F1741" s="394"/>
    </row>
    <row r="1742" spans="1:6">
      <c r="A1742" s="1181">
        <v>1207697</v>
      </c>
      <c r="B1742" s="501" t="s">
        <v>9305</v>
      </c>
      <c r="C1742" s="502" t="s">
        <v>36324</v>
      </c>
      <c r="D1742" s="501" t="s">
        <v>14896</v>
      </c>
      <c r="E1742" s="666">
        <v>1103.1099999999999</v>
      </c>
      <c r="F1742" s="394"/>
    </row>
    <row r="1743" spans="1:6">
      <c r="A1743" s="1181">
        <v>1207696</v>
      </c>
      <c r="B1743" s="501" t="s">
        <v>9305</v>
      </c>
      <c r="C1743" s="502" t="s">
        <v>36325</v>
      </c>
      <c r="D1743" s="501" t="s">
        <v>14896</v>
      </c>
      <c r="E1743" s="666">
        <v>1041.76</v>
      </c>
      <c r="F1743" s="394"/>
    </row>
    <row r="1744" spans="1:6">
      <c r="A1744" s="1181">
        <v>1207695</v>
      </c>
      <c r="B1744" s="501" t="s">
        <v>9305</v>
      </c>
      <c r="C1744" s="502" t="s">
        <v>36326</v>
      </c>
      <c r="D1744" s="501" t="s">
        <v>14896</v>
      </c>
      <c r="E1744" s="666">
        <v>1000.03</v>
      </c>
      <c r="F1744" s="394"/>
    </row>
    <row r="1745" spans="1:6">
      <c r="A1745" s="1181">
        <v>1208353</v>
      </c>
      <c r="B1745" s="501" t="s">
        <v>9305</v>
      </c>
      <c r="C1745" s="502" t="s">
        <v>36327</v>
      </c>
      <c r="D1745" s="501" t="s">
        <v>14896</v>
      </c>
      <c r="E1745" s="666">
        <v>958.08</v>
      </c>
      <c r="F1745" s="394"/>
    </row>
    <row r="1746" spans="1:6">
      <c r="A1746" s="1181">
        <v>1207663</v>
      </c>
      <c r="B1746" s="501" t="s">
        <v>9305</v>
      </c>
      <c r="C1746" s="502" t="s">
        <v>36328</v>
      </c>
      <c r="D1746" s="501" t="s">
        <v>14896</v>
      </c>
      <c r="E1746" s="666">
        <v>1243.33</v>
      </c>
      <c r="F1746" s="394"/>
    </row>
    <row r="1747" spans="1:6">
      <c r="A1747" s="1181">
        <v>1207662</v>
      </c>
      <c r="B1747" s="501" t="s">
        <v>9305</v>
      </c>
      <c r="C1747" s="502" t="s">
        <v>36329</v>
      </c>
      <c r="D1747" s="501" t="s">
        <v>14896</v>
      </c>
      <c r="E1747" s="666">
        <v>1210.07</v>
      </c>
      <c r="F1747" s="394"/>
    </row>
    <row r="1748" spans="1:6">
      <c r="A1748" s="1181">
        <v>1207661</v>
      </c>
      <c r="B1748" s="501" t="s">
        <v>9305</v>
      </c>
      <c r="C1748" s="502" t="s">
        <v>36330</v>
      </c>
      <c r="D1748" s="501" t="s">
        <v>14896</v>
      </c>
      <c r="E1748" s="666">
        <v>1183.46</v>
      </c>
      <c r="F1748" s="394"/>
    </row>
    <row r="1749" spans="1:6">
      <c r="A1749" s="1181">
        <v>1208361</v>
      </c>
      <c r="B1749" s="501" t="s">
        <v>9305</v>
      </c>
      <c r="C1749" s="502" t="s">
        <v>36331</v>
      </c>
      <c r="D1749" s="501" t="s">
        <v>14896</v>
      </c>
      <c r="E1749" s="666">
        <v>1143.55</v>
      </c>
      <c r="F1749" s="394"/>
    </row>
    <row r="1750" spans="1:6">
      <c r="A1750" s="1181">
        <v>1207669</v>
      </c>
      <c r="B1750" s="501" t="s">
        <v>9305</v>
      </c>
      <c r="C1750" s="502" t="s">
        <v>36332</v>
      </c>
      <c r="D1750" s="501" t="s">
        <v>14896</v>
      </c>
      <c r="E1750" s="666">
        <v>1389.43</v>
      </c>
      <c r="F1750" s="394"/>
    </row>
    <row r="1751" spans="1:6">
      <c r="A1751" s="1181">
        <v>1207668</v>
      </c>
      <c r="B1751" s="501" t="s">
        <v>9305</v>
      </c>
      <c r="C1751" s="502" t="s">
        <v>36333</v>
      </c>
      <c r="D1751" s="501" t="s">
        <v>14896</v>
      </c>
      <c r="E1751" s="666">
        <v>1348.14</v>
      </c>
      <c r="F1751" s="394"/>
    </row>
    <row r="1752" spans="1:6">
      <c r="A1752" s="1181">
        <v>1207667</v>
      </c>
      <c r="B1752" s="501" t="s">
        <v>9305</v>
      </c>
      <c r="C1752" s="502" t="s">
        <v>36334</v>
      </c>
      <c r="D1752" s="501" t="s">
        <v>14896</v>
      </c>
      <c r="E1752" s="666">
        <v>1286.21</v>
      </c>
      <c r="F1752" s="394"/>
    </row>
    <row r="1753" spans="1:6">
      <c r="A1753" s="1181">
        <v>1208369</v>
      </c>
      <c r="B1753" s="501" t="s">
        <v>9305</v>
      </c>
      <c r="C1753" s="502" t="s">
        <v>36335</v>
      </c>
      <c r="D1753" s="501" t="s">
        <v>14896</v>
      </c>
      <c r="E1753" s="666">
        <v>1224.27</v>
      </c>
      <c r="F1753" s="394"/>
    </row>
    <row r="1754" spans="1:6">
      <c r="A1754" s="1181">
        <v>1207682</v>
      </c>
      <c r="B1754" s="501" t="s">
        <v>9305</v>
      </c>
      <c r="C1754" s="502" t="s">
        <v>36336</v>
      </c>
      <c r="D1754" s="501" t="s">
        <v>14896</v>
      </c>
      <c r="E1754" s="666">
        <v>1008.06</v>
      </c>
      <c r="F1754" s="394"/>
    </row>
    <row r="1755" spans="1:6">
      <c r="A1755" s="1181">
        <v>1207681</v>
      </c>
      <c r="B1755" s="501" t="s">
        <v>9305</v>
      </c>
      <c r="C1755" s="502" t="s">
        <v>36337</v>
      </c>
      <c r="D1755" s="501" t="s">
        <v>14896</v>
      </c>
      <c r="E1755" s="666">
        <v>984.2</v>
      </c>
      <c r="F1755" s="394"/>
    </row>
    <row r="1756" spans="1:6">
      <c r="A1756" s="1181">
        <v>1207729</v>
      </c>
      <c r="B1756" s="501" t="s">
        <v>9305</v>
      </c>
      <c r="C1756" s="502" t="s">
        <v>36338</v>
      </c>
      <c r="D1756" s="501" t="s">
        <v>14896</v>
      </c>
      <c r="E1756" s="666">
        <v>965.12</v>
      </c>
      <c r="F1756" s="394"/>
    </row>
    <row r="1757" spans="1:6">
      <c r="A1757" s="1181">
        <v>1208333</v>
      </c>
      <c r="B1757" s="501" t="s">
        <v>9305</v>
      </c>
      <c r="C1757" s="502" t="s">
        <v>36339</v>
      </c>
      <c r="D1757" s="501" t="s">
        <v>14896</v>
      </c>
      <c r="E1757" s="666">
        <v>943.15</v>
      </c>
      <c r="F1757" s="394"/>
    </row>
    <row r="1758" spans="1:6">
      <c r="A1758" s="1181">
        <v>1207688</v>
      </c>
      <c r="B1758" s="501" t="s">
        <v>9305</v>
      </c>
      <c r="C1758" s="502" t="s">
        <v>36340</v>
      </c>
      <c r="D1758" s="501" t="s">
        <v>14896</v>
      </c>
      <c r="E1758" s="666">
        <v>1060.92</v>
      </c>
      <c r="F1758" s="394"/>
    </row>
    <row r="1759" spans="1:6">
      <c r="A1759" s="1181">
        <v>1207687</v>
      </c>
      <c r="B1759" s="501" t="s">
        <v>9305</v>
      </c>
      <c r="C1759" s="502" t="s">
        <v>36341</v>
      </c>
      <c r="D1759" s="501" t="s">
        <v>14896</v>
      </c>
      <c r="E1759" s="666">
        <v>1029.3900000000001</v>
      </c>
      <c r="F1759" s="394"/>
    </row>
    <row r="1760" spans="1:6">
      <c r="A1760" s="1181">
        <v>1207686</v>
      </c>
      <c r="B1760" s="501" t="s">
        <v>9305</v>
      </c>
      <c r="C1760" s="502" t="s">
        <v>36342</v>
      </c>
      <c r="D1760" s="501" t="s">
        <v>14896</v>
      </c>
      <c r="E1760" s="666">
        <v>1005.37</v>
      </c>
      <c r="F1760" s="394"/>
    </row>
    <row r="1761" spans="1:6">
      <c r="A1761" s="1181">
        <v>1208341</v>
      </c>
      <c r="B1761" s="501" t="s">
        <v>9305</v>
      </c>
      <c r="C1761" s="502" t="s">
        <v>36343</v>
      </c>
      <c r="D1761" s="501" t="s">
        <v>14896</v>
      </c>
      <c r="E1761" s="666">
        <v>979.83</v>
      </c>
      <c r="F1761" s="394"/>
    </row>
    <row r="1762" spans="1:6">
      <c r="A1762" s="1181">
        <v>1207694</v>
      </c>
      <c r="B1762" s="501" t="s">
        <v>9305</v>
      </c>
      <c r="C1762" s="502" t="s">
        <v>36344</v>
      </c>
      <c r="D1762" s="501" t="s">
        <v>14896</v>
      </c>
      <c r="E1762" s="666">
        <v>1124.73</v>
      </c>
      <c r="F1762" s="394"/>
    </row>
    <row r="1763" spans="1:6">
      <c r="A1763" s="1181">
        <v>1207693</v>
      </c>
      <c r="B1763" s="501" t="s">
        <v>9305</v>
      </c>
      <c r="C1763" s="502" t="s">
        <v>36345</v>
      </c>
      <c r="D1763" s="501" t="s">
        <v>14896</v>
      </c>
      <c r="E1763" s="666">
        <v>1081.81</v>
      </c>
      <c r="F1763" s="394"/>
    </row>
    <row r="1764" spans="1:6">
      <c r="A1764" s="1181">
        <v>1207692</v>
      </c>
      <c r="B1764" s="501" t="s">
        <v>9305</v>
      </c>
      <c r="C1764" s="502" t="s">
        <v>36346</v>
      </c>
      <c r="D1764" s="501" t="s">
        <v>14896</v>
      </c>
      <c r="E1764" s="666">
        <v>1045.72</v>
      </c>
      <c r="F1764" s="394"/>
    </row>
    <row r="1765" spans="1:6">
      <c r="A1765" s="1181">
        <v>1208349</v>
      </c>
      <c r="B1765" s="501" t="s">
        <v>9305</v>
      </c>
      <c r="C1765" s="502" t="s">
        <v>36347</v>
      </c>
      <c r="D1765" s="501" t="s">
        <v>14896</v>
      </c>
      <c r="E1765" s="666">
        <v>1015.97</v>
      </c>
      <c r="F1765" s="394"/>
    </row>
    <row r="1766" spans="1:6">
      <c r="A1766" s="1181">
        <v>1207660</v>
      </c>
      <c r="B1766" s="501" t="s">
        <v>9305</v>
      </c>
      <c r="C1766" s="502" t="s">
        <v>36348</v>
      </c>
      <c r="D1766" s="501" t="s">
        <v>14896</v>
      </c>
      <c r="E1766" s="666">
        <v>1205.31</v>
      </c>
      <c r="F1766" s="394"/>
    </row>
    <row r="1767" spans="1:6">
      <c r="A1767" s="1181">
        <v>1207699</v>
      </c>
      <c r="B1767" s="501" t="s">
        <v>9305</v>
      </c>
      <c r="C1767" s="502" t="s">
        <v>36349</v>
      </c>
      <c r="D1767" s="501" t="s">
        <v>14896</v>
      </c>
      <c r="E1767" s="666">
        <v>1143.97</v>
      </c>
      <c r="F1767" s="394"/>
    </row>
    <row r="1768" spans="1:6">
      <c r="A1768" s="1181">
        <v>1207698</v>
      </c>
      <c r="B1768" s="501" t="s">
        <v>9305</v>
      </c>
      <c r="C1768" s="502" t="s">
        <v>36350</v>
      </c>
      <c r="D1768" s="501" t="s">
        <v>14896</v>
      </c>
      <c r="E1768" s="666">
        <v>1102.24</v>
      </c>
      <c r="F1768" s="394"/>
    </row>
    <row r="1769" spans="1:6">
      <c r="A1769" s="1181">
        <v>1208357</v>
      </c>
      <c r="B1769" s="501" t="s">
        <v>9305</v>
      </c>
      <c r="C1769" s="502" t="s">
        <v>36351</v>
      </c>
      <c r="D1769" s="501" t="s">
        <v>14896</v>
      </c>
      <c r="E1769" s="666">
        <v>1060.28</v>
      </c>
      <c r="F1769" s="394"/>
    </row>
    <row r="1770" spans="1:6">
      <c r="A1770" s="1181">
        <v>1207666</v>
      </c>
      <c r="B1770" s="501" t="s">
        <v>9305</v>
      </c>
      <c r="C1770" s="502" t="s">
        <v>36352</v>
      </c>
      <c r="D1770" s="501" t="s">
        <v>14896</v>
      </c>
      <c r="E1770" s="666">
        <v>1348.95</v>
      </c>
      <c r="F1770" s="394"/>
    </row>
    <row r="1771" spans="1:6">
      <c r="A1771" s="1181">
        <v>1207665</v>
      </c>
      <c r="B1771" s="501" t="s">
        <v>9305</v>
      </c>
      <c r="C1771" s="502" t="s">
        <v>36353</v>
      </c>
      <c r="D1771" s="501" t="s">
        <v>14896</v>
      </c>
      <c r="E1771" s="666">
        <v>1315.69</v>
      </c>
      <c r="F1771" s="394"/>
    </row>
    <row r="1772" spans="1:6">
      <c r="A1772" s="1181">
        <v>1207664</v>
      </c>
      <c r="B1772" s="501" t="s">
        <v>9305</v>
      </c>
      <c r="C1772" s="502" t="s">
        <v>36354</v>
      </c>
      <c r="D1772" s="501" t="s">
        <v>14896</v>
      </c>
      <c r="E1772" s="666">
        <v>1289.08</v>
      </c>
      <c r="F1772" s="394"/>
    </row>
    <row r="1773" spans="1:6">
      <c r="A1773" s="1181">
        <v>1208365</v>
      </c>
      <c r="B1773" s="501" t="s">
        <v>9305</v>
      </c>
      <c r="C1773" s="502" t="s">
        <v>36355</v>
      </c>
      <c r="D1773" s="501" t="s">
        <v>14896</v>
      </c>
      <c r="E1773" s="666">
        <v>1249.1600000000001</v>
      </c>
      <c r="F1773" s="394"/>
    </row>
    <row r="1774" spans="1:6">
      <c r="A1774" s="1181">
        <v>1207672</v>
      </c>
      <c r="B1774" s="501" t="s">
        <v>9305</v>
      </c>
      <c r="C1774" s="502" t="s">
        <v>36356</v>
      </c>
      <c r="D1774" s="501" t="s">
        <v>14896</v>
      </c>
      <c r="E1774" s="666">
        <v>1498.69</v>
      </c>
      <c r="F1774" s="394"/>
    </row>
    <row r="1775" spans="1:6">
      <c r="A1775" s="1181">
        <v>1207671</v>
      </c>
      <c r="B1775" s="501" t="s">
        <v>9305</v>
      </c>
      <c r="C1775" s="502" t="s">
        <v>36357</v>
      </c>
      <c r="D1775" s="501" t="s">
        <v>14896</v>
      </c>
      <c r="E1775" s="666">
        <v>1457.4</v>
      </c>
      <c r="F1775" s="394"/>
    </row>
    <row r="1776" spans="1:6">
      <c r="A1776" s="1181">
        <v>1207670</v>
      </c>
      <c r="B1776" s="501" t="s">
        <v>9305</v>
      </c>
      <c r="C1776" s="502" t="s">
        <v>36358</v>
      </c>
      <c r="D1776" s="501" t="s">
        <v>14896</v>
      </c>
      <c r="E1776" s="666">
        <v>1395.46</v>
      </c>
      <c r="F1776" s="394"/>
    </row>
    <row r="1777" spans="1:6">
      <c r="A1777" s="1181">
        <v>1208373</v>
      </c>
      <c r="B1777" s="501" t="s">
        <v>9305</v>
      </c>
      <c r="C1777" s="502" t="s">
        <v>36359</v>
      </c>
      <c r="D1777" s="501" t="s">
        <v>14896</v>
      </c>
      <c r="E1777" s="666">
        <v>1333.53</v>
      </c>
      <c r="F1777" s="394"/>
    </row>
    <row r="1778" spans="1:6">
      <c r="A1778" s="1181">
        <v>1400976</v>
      </c>
      <c r="B1778" s="501" t="s">
        <v>9305</v>
      </c>
      <c r="C1778" s="502" t="s">
        <v>36360</v>
      </c>
      <c r="D1778" s="501" t="s">
        <v>5</v>
      </c>
      <c r="E1778" s="666">
        <v>5.27</v>
      </c>
      <c r="F1778" s="394"/>
    </row>
    <row r="1779" spans="1:6">
      <c r="A1779" s="1181">
        <v>1400970</v>
      </c>
      <c r="B1779" s="501" t="s">
        <v>9305</v>
      </c>
      <c r="C1779" s="502" t="s">
        <v>36361</v>
      </c>
      <c r="D1779" s="501" t="s">
        <v>5</v>
      </c>
      <c r="E1779" s="666">
        <v>2.4500000000000002</v>
      </c>
      <c r="F1779" s="394"/>
    </row>
    <row r="1780" spans="1:6">
      <c r="A1780" s="1181">
        <v>1400971</v>
      </c>
      <c r="B1780" s="501" t="s">
        <v>9305</v>
      </c>
      <c r="C1780" s="502" t="s">
        <v>36362</v>
      </c>
      <c r="D1780" s="501" t="s">
        <v>5</v>
      </c>
      <c r="E1780" s="666">
        <v>10.67</v>
      </c>
      <c r="F1780" s="394"/>
    </row>
    <row r="1781" spans="1:6">
      <c r="A1781" s="1181">
        <v>1400972</v>
      </c>
      <c r="B1781" s="501" t="s">
        <v>9305</v>
      </c>
      <c r="C1781" s="502" t="s">
        <v>36363</v>
      </c>
      <c r="D1781" s="501" t="s">
        <v>5</v>
      </c>
      <c r="E1781" s="666">
        <v>2.4</v>
      </c>
      <c r="F1781" s="394"/>
    </row>
    <row r="1782" spans="1:6">
      <c r="A1782" s="1181">
        <v>1416201</v>
      </c>
      <c r="B1782" s="501" t="s">
        <v>9305</v>
      </c>
      <c r="C1782" s="502" t="s">
        <v>36364</v>
      </c>
      <c r="D1782" s="501" t="s">
        <v>44389</v>
      </c>
      <c r="E1782" s="666">
        <v>0.24</v>
      </c>
      <c r="F1782" s="394"/>
    </row>
    <row r="1783" spans="1:6">
      <c r="A1783" s="1181">
        <v>1400969</v>
      </c>
      <c r="B1783" s="501" t="s">
        <v>9305</v>
      </c>
      <c r="C1783" s="502" t="s">
        <v>36365</v>
      </c>
      <c r="D1783" s="501" t="s">
        <v>28</v>
      </c>
      <c r="E1783" s="666">
        <v>0.17</v>
      </c>
      <c r="F1783" s="394"/>
    </row>
    <row r="1784" spans="1:6">
      <c r="A1784" s="1181">
        <v>1400975</v>
      </c>
      <c r="B1784" s="501" t="s">
        <v>9305</v>
      </c>
      <c r="C1784" s="502" t="s">
        <v>36366</v>
      </c>
      <c r="D1784" s="501" t="s">
        <v>5</v>
      </c>
      <c r="E1784" s="666">
        <v>4.21</v>
      </c>
      <c r="F1784" s="394"/>
    </row>
    <row r="1785" spans="1:6">
      <c r="A1785" s="1181">
        <v>1416141</v>
      </c>
      <c r="B1785" s="501" t="s">
        <v>9305</v>
      </c>
      <c r="C1785" s="502" t="s">
        <v>36367</v>
      </c>
      <c r="D1785" s="501" t="s">
        <v>5</v>
      </c>
      <c r="E1785" s="666">
        <v>3.94</v>
      </c>
      <c r="F1785" s="394"/>
    </row>
    <row r="1786" spans="1:6">
      <c r="A1786" s="1181">
        <v>1416142</v>
      </c>
      <c r="B1786" s="501" t="s">
        <v>9305</v>
      </c>
      <c r="C1786" s="502" t="s">
        <v>36368</v>
      </c>
      <c r="D1786" s="501" t="s">
        <v>5</v>
      </c>
      <c r="E1786" s="666">
        <v>6.04</v>
      </c>
      <c r="F1786" s="394"/>
    </row>
    <row r="1787" spans="1:6">
      <c r="A1787" s="1181">
        <v>1400973</v>
      </c>
      <c r="B1787" s="501" t="s">
        <v>9305</v>
      </c>
      <c r="C1787" s="502" t="s">
        <v>36369</v>
      </c>
      <c r="D1787" s="501" t="s">
        <v>5</v>
      </c>
      <c r="E1787" s="666">
        <v>1.72</v>
      </c>
      <c r="F1787" s="394"/>
    </row>
    <row r="1788" spans="1:6">
      <c r="A1788" s="1181">
        <v>1400974</v>
      </c>
      <c r="B1788" s="501" t="s">
        <v>9305</v>
      </c>
      <c r="C1788" s="502" t="s">
        <v>36370</v>
      </c>
      <c r="D1788" s="501" t="s">
        <v>5</v>
      </c>
      <c r="E1788" s="666">
        <v>2</v>
      </c>
      <c r="F1788" s="394"/>
    </row>
    <row r="1789" spans="1:6">
      <c r="A1789" s="1181">
        <v>1416139</v>
      </c>
      <c r="B1789" s="501" t="s">
        <v>9305</v>
      </c>
      <c r="C1789" s="502" t="s">
        <v>36371</v>
      </c>
      <c r="D1789" s="501" t="s">
        <v>5</v>
      </c>
      <c r="E1789" s="666">
        <v>2.2200000000000002</v>
      </c>
      <c r="F1789" s="394"/>
    </row>
    <row r="1790" spans="1:6">
      <c r="A1790" s="1181">
        <v>1416202</v>
      </c>
      <c r="B1790" s="501" t="s">
        <v>9305</v>
      </c>
      <c r="C1790" s="502" t="s">
        <v>36372</v>
      </c>
      <c r="D1790" s="501" t="s">
        <v>5</v>
      </c>
      <c r="E1790" s="666">
        <v>2.56</v>
      </c>
      <c r="F1790" s="394"/>
    </row>
    <row r="1791" spans="1:6">
      <c r="A1791" s="1181">
        <v>1416140</v>
      </c>
      <c r="B1791" s="501" t="s">
        <v>9305</v>
      </c>
      <c r="C1791" s="502" t="s">
        <v>36373</v>
      </c>
      <c r="D1791" s="501" t="s">
        <v>5</v>
      </c>
      <c r="E1791" s="666">
        <v>2.93</v>
      </c>
      <c r="F1791" s="394"/>
    </row>
    <row r="1792" spans="1:6">
      <c r="A1792" s="1181">
        <v>1419543</v>
      </c>
      <c r="B1792" s="501" t="s">
        <v>9305</v>
      </c>
      <c r="C1792" s="502" t="s">
        <v>36374</v>
      </c>
      <c r="D1792" s="501" t="s">
        <v>28</v>
      </c>
      <c r="E1792" s="666">
        <v>0.22</v>
      </c>
      <c r="F1792" s="394"/>
    </row>
    <row r="1793" spans="1:6">
      <c r="A1793" s="1181">
        <v>1408173</v>
      </c>
      <c r="B1793" s="501" t="s">
        <v>9305</v>
      </c>
      <c r="C1793" s="502" t="s">
        <v>36375</v>
      </c>
      <c r="D1793" s="501" t="s">
        <v>44389</v>
      </c>
      <c r="E1793" s="666">
        <v>0.06</v>
      </c>
      <c r="F1793" s="394"/>
    </row>
    <row r="1794" spans="1:6">
      <c r="A1794" s="1181">
        <v>1407063</v>
      </c>
      <c r="B1794" s="501" t="s">
        <v>9305</v>
      </c>
      <c r="C1794" s="502" t="s">
        <v>36376</v>
      </c>
      <c r="D1794" s="501" t="s">
        <v>28</v>
      </c>
      <c r="E1794" s="666">
        <v>8.1</v>
      </c>
      <c r="F1794" s="394"/>
    </row>
    <row r="1795" spans="1:6">
      <c r="A1795" s="1181">
        <v>1407064</v>
      </c>
      <c r="B1795" s="501" t="s">
        <v>9305</v>
      </c>
      <c r="C1795" s="502" t="s">
        <v>36377</v>
      </c>
      <c r="D1795" s="501" t="s">
        <v>28</v>
      </c>
      <c r="E1795" s="666">
        <v>8.35</v>
      </c>
      <c r="F1795" s="394"/>
    </row>
    <row r="1796" spans="1:6">
      <c r="A1796" s="1181">
        <v>1407065</v>
      </c>
      <c r="B1796" s="501" t="s">
        <v>9305</v>
      </c>
      <c r="C1796" s="502" t="s">
        <v>36378</v>
      </c>
      <c r="D1796" s="501" t="s">
        <v>28</v>
      </c>
      <c r="E1796" s="666">
        <v>8.5500000000000007</v>
      </c>
      <c r="F1796" s="394"/>
    </row>
    <row r="1797" spans="1:6">
      <c r="A1797" s="1181">
        <v>1407066</v>
      </c>
      <c r="B1797" s="501" t="s">
        <v>9305</v>
      </c>
      <c r="C1797" s="502" t="s">
        <v>36379</v>
      </c>
      <c r="D1797" s="501" t="s">
        <v>28</v>
      </c>
      <c r="E1797" s="666">
        <v>8.41</v>
      </c>
      <c r="F1797" s="394"/>
    </row>
    <row r="1798" spans="1:6">
      <c r="A1798" s="1181">
        <v>1400977</v>
      </c>
      <c r="B1798" s="501" t="s">
        <v>9305</v>
      </c>
      <c r="C1798" s="502" t="s">
        <v>36380</v>
      </c>
      <c r="D1798" s="501" t="s">
        <v>5</v>
      </c>
      <c r="E1798" s="666">
        <v>3.61</v>
      </c>
      <c r="F1798" s="394"/>
    </row>
    <row r="1799" spans="1:6">
      <c r="A1799" s="1181">
        <v>1407067</v>
      </c>
      <c r="B1799" s="501" t="s">
        <v>9305</v>
      </c>
      <c r="C1799" s="502" t="s">
        <v>36381</v>
      </c>
      <c r="D1799" s="501" t="s">
        <v>28</v>
      </c>
      <c r="E1799" s="666">
        <v>2.98</v>
      </c>
      <c r="F1799" s="394"/>
    </row>
    <row r="1800" spans="1:6">
      <c r="A1800" s="1181">
        <v>1407068</v>
      </c>
      <c r="B1800" s="501" t="s">
        <v>9305</v>
      </c>
      <c r="C1800" s="502" t="s">
        <v>36382</v>
      </c>
      <c r="D1800" s="501" t="s">
        <v>28</v>
      </c>
      <c r="E1800" s="666">
        <v>3.35</v>
      </c>
      <c r="F1800" s="394"/>
    </row>
    <row r="1801" spans="1:6">
      <c r="A1801" s="1181">
        <v>1407069</v>
      </c>
      <c r="B1801" s="501" t="s">
        <v>9305</v>
      </c>
      <c r="C1801" s="502" t="s">
        <v>36383</v>
      </c>
      <c r="D1801" s="501" t="s">
        <v>28</v>
      </c>
      <c r="E1801" s="666">
        <v>3.63</v>
      </c>
      <c r="F1801" s="394"/>
    </row>
    <row r="1802" spans="1:6">
      <c r="A1802" s="1181">
        <v>1407070</v>
      </c>
      <c r="B1802" s="501" t="s">
        <v>9305</v>
      </c>
      <c r="C1802" s="502" t="s">
        <v>36384</v>
      </c>
      <c r="D1802" s="501" t="s">
        <v>28</v>
      </c>
      <c r="E1802" s="666">
        <v>3.46</v>
      </c>
      <c r="F1802" s="394"/>
    </row>
    <row r="1803" spans="1:6">
      <c r="A1803" s="1181">
        <v>1400987</v>
      </c>
      <c r="B1803" s="501" t="s">
        <v>9305</v>
      </c>
      <c r="C1803" s="502" t="s">
        <v>36385</v>
      </c>
      <c r="D1803" s="501" t="s">
        <v>28</v>
      </c>
      <c r="E1803" s="666">
        <v>1.41</v>
      </c>
      <c r="F1803" s="394"/>
    </row>
    <row r="1804" spans="1:6">
      <c r="A1804" s="1181">
        <v>1416257</v>
      </c>
      <c r="B1804" s="501" t="s">
        <v>9305</v>
      </c>
      <c r="C1804" s="502" t="s">
        <v>36386</v>
      </c>
      <c r="D1804" s="501" t="s">
        <v>5</v>
      </c>
      <c r="E1804" s="666">
        <v>283.43</v>
      </c>
      <c r="F1804" s="394"/>
    </row>
    <row r="1805" spans="1:6">
      <c r="A1805" s="1181">
        <v>1416253</v>
      </c>
      <c r="B1805" s="501" t="s">
        <v>9305</v>
      </c>
      <c r="C1805" s="502" t="s">
        <v>36387</v>
      </c>
      <c r="D1805" s="501" t="s">
        <v>5</v>
      </c>
      <c r="E1805" s="666">
        <v>646.76</v>
      </c>
      <c r="F1805" s="394"/>
    </row>
    <row r="1806" spans="1:6">
      <c r="A1806" s="1181">
        <v>1416254</v>
      </c>
      <c r="B1806" s="501" t="s">
        <v>9305</v>
      </c>
      <c r="C1806" s="502" t="s">
        <v>36388</v>
      </c>
      <c r="D1806" s="501" t="s">
        <v>5</v>
      </c>
      <c r="E1806" s="666">
        <v>55.11</v>
      </c>
      <c r="F1806" s="394"/>
    </row>
    <row r="1807" spans="1:6">
      <c r="A1807" s="1181">
        <v>1416255</v>
      </c>
      <c r="B1807" s="501" t="s">
        <v>9305</v>
      </c>
      <c r="C1807" s="502" t="s">
        <v>36389</v>
      </c>
      <c r="D1807" s="501" t="s">
        <v>5</v>
      </c>
      <c r="E1807" s="666">
        <v>95.74</v>
      </c>
      <c r="F1807" s="394"/>
    </row>
    <row r="1808" spans="1:6">
      <c r="A1808" s="1181">
        <v>1416256</v>
      </c>
      <c r="B1808" s="501" t="s">
        <v>9305</v>
      </c>
      <c r="C1808" s="502" t="s">
        <v>36390</v>
      </c>
      <c r="D1808" s="501" t="s">
        <v>5</v>
      </c>
      <c r="E1808" s="666">
        <v>147.06</v>
      </c>
      <c r="F1808" s="394"/>
    </row>
    <row r="1809" spans="1:6">
      <c r="A1809" s="1181">
        <v>1408028</v>
      </c>
      <c r="B1809" s="501" t="s">
        <v>9305</v>
      </c>
      <c r="C1809" s="502" t="s">
        <v>36391</v>
      </c>
      <c r="D1809" s="501" t="s">
        <v>30</v>
      </c>
      <c r="E1809" s="666">
        <v>233.73</v>
      </c>
      <c r="F1809" s="394"/>
    </row>
    <row r="1810" spans="1:6">
      <c r="A1810" s="1181">
        <v>1408027</v>
      </c>
      <c r="B1810" s="501" t="s">
        <v>9305</v>
      </c>
      <c r="C1810" s="502" t="s">
        <v>36392</v>
      </c>
      <c r="D1810" s="501" t="s">
        <v>30</v>
      </c>
      <c r="E1810" s="666">
        <v>129.72</v>
      </c>
      <c r="F1810" s="394"/>
    </row>
    <row r="1811" spans="1:6">
      <c r="A1811" s="1181">
        <v>1400978</v>
      </c>
      <c r="B1811" s="501" t="s">
        <v>9305</v>
      </c>
      <c r="C1811" s="502" t="s">
        <v>36393</v>
      </c>
      <c r="D1811" s="501" t="s">
        <v>30</v>
      </c>
      <c r="E1811" s="666">
        <v>215.09</v>
      </c>
      <c r="F1811" s="394"/>
    </row>
    <row r="1812" spans="1:6">
      <c r="A1812" s="1181">
        <v>1513941</v>
      </c>
      <c r="B1812" s="501" t="s">
        <v>9305</v>
      </c>
      <c r="C1812" s="502" t="s">
        <v>36394</v>
      </c>
      <c r="D1812" s="501" t="s">
        <v>14896</v>
      </c>
      <c r="E1812" s="666">
        <v>517.55999999999995</v>
      </c>
      <c r="F1812" s="394"/>
    </row>
    <row r="1813" spans="1:6">
      <c r="A1813" s="1181">
        <v>1513940</v>
      </c>
      <c r="B1813" s="501" t="s">
        <v>9305</v>
      </c>
      <c r="C1813" s="502" t="s">
        <v>36395</v>
      </c>
      <c r="D1813" s="501" t="s">
        <v>14896</v>
      </c>
      <c r="E1813" s="666">
        <v>321</v>
      </c>
      <c r="F1813" s="394"/>
    </row>
    <row r="1814" spans="1:6">
      <c r="A1814" s="1181">
        <v>1505879</v>
      </c>
      <c r="B1814" s="501" t="s">
        <v>9305</v>
      </c>
      <c r="C1814" s="502" t="s">
        <v>36396</v>
      </c>
      <c r="D1814" s="501" t="s">
        <v>14896</v>
      </c>
      <c r="E1814" s="666">
        <v>309.49</v>
      </c>
      <c r="F1814" s="394"/>
    </row>
    <row r="1815" spans="1:6">
      <c r="A1815" s="1181">
        <v>1505878</v>
      </c>
      <c r="B1815" s="501" t="s">
        <v>9305</v>
      </c>
      <c r="C1815" s="502" t="s">
        <v>36397</v>
      </c>
      <c r="D1815" s="501" t="s">
        <v>14896</v>
      </c>
      <c r="E1815" s="666">
        <v>178.2</v>
      </c>
      <c r="F1815" s="394"/>
    </row>
    <row r="1816" spans="1:6">
      <c r="A1816" s="1181">
        <v>1505877</v>
      </c>
      <c r="B1816" s="501" t="s">
        <v>9305</v>
      </c>
      <c r="C1816" s="502" t="s">
        <v>36398</v>
      </c>
      <c r="D1816" s="501" t="s">
        <v>14896</v>
      </c>
      <c r="E1816" s="666">
        <v>212.25</v>
      </c>
      <c r="F1816" s="394"/>
    </row>
    <row r="1817" spans="1:6">
      <c r="A1817" s="1181">
        <v>1505860</v>
      </c>
      <c r="B1817" s="501" t="s">
        <v>9305</v>
      </c>
      <c r="C1817" s="502" t="s">
        <v>36399</v>
      </c>
      <c r="D1817" s="501" t="s">
        <v>14896</v>
      </c>
      <c r="E1817" s="666">
        <v>206.44</v>
      </c>
      <c r="F1817" s="394"/>
    </row>
    <row r="1818" spans="1:6">
      <c r="A1818" s="1181">
        <v>1505859</v>
      </c>
      <c r="B1818" s="501" t="s">
        <v>9305</v>
      </c>
      <c r="C1818" s="502" t="s">
        <v>36400</v>
      </c>
      <c r="D1818" s="501" t="s">
        <v>14896</v>
      </c>
      <c r="E1818" s="666">
        <v>97.03</v>
      </c>
      <c r="F1818" s="394"/>
    </row>
    <row r="1819" spans="1:6">
      <c r="A1819" s="1181">
        <v>1516204</v>
      </c>
      <c r="B1819" s="501" t="s">
        <v>9305</v>
      </c>
      <c r="C1819" s="502" t="s">
        <v>36401</v>
      </c>
      <c r="D1819" s="501" t="s">
        <v>28</v>
      </c>
      <c r="E1819" s="666">
        <v>6.06</v>
      </c>
      <c r="F1819" s="394"/>
    </row>
    <row r="1820" spans="1:6">
      <c r="A1820" s="1181">
        <v>1516312</v>
      </c>
      <c r="B1820" s="501" t="s">
        <v>9305</v>
      </c>
      <c r="C1820" s="502" t="s">
        <v>36402</v>
      </c>
      <c r="D1820" s="501" t="s">
        <v>14895</v>
      </c>
      <c r="E1820" s="666">
        <v>40.880000000000003</v>
      </c>
      <c r="F1820" s="394"/>
    </row>
    <row r="1821" spans="1:6">
      <c r="A1821" s="1181">
        <v>1516304</v>
      </c>
      <c r="B1821" s="501" t="s">
        <v>9305</v>
      </c>
      <c r="C1821" s="502" t="s">
        <v>36403</v>
      </c>
      <c r="D1821" s="501" t="s">
        <v>14895</v>
      </c>
      <c r="E1821" s="666">
        <v>52.38</v>
      </c>
      <c r="F1821" s="394"/>
    </row>
    <row r="1822" spans="1:6">
      <c r="A1822" s="1181">
        <v>1516308</v>
      </c>
      <c r="B1822" s="501" t="s">
        <v>9305</v>
      </c>
      <c r="C1822" s="502" t="s">
        <v>36404</v>
      </c>
      <c r="D1822" s="501" t="s">
        <v>14895</v>
      </c>
      <c r="E1822" s="666">
        <v>42.99</v>
      </c>
      <c r="F1822" s="394"/>
    </row>
    <row r="1823" spans="1:6">
      <c r="A1823" s="1181">
        <v>1516313</v>
      </c>
      <c r="B1823" s="501" t="s">
        <v>9305</v>
      </c>
      <c r="C1823" s="502" t="s">
        <v>36405</v>
      </c>
      <c r="D1823" s="501" t="s">
        <v>14895</v>
      </c>
      <c r="E1823" s="666">
        <v>49.36</v>
      </c>
      <c r="F1823" s="394"/>
    </row>
    <row r="1824" spans="1:6">
      <c r="A1824" s="1181">
        <v>1516305</v>
      </c>
      <c r="B1824" s="501" t="s">
        <v>9305</v>
      </c>
      <c r="C1824" s="502" t="s">
        <v>36406</v>
      </c>
      <c r="D1824" s="501" t="s">
        <v>14895</v>
      </c>
      <c r="E1824" s="666">
        <v>62.97</v>
      </c>
      <c r="F1824" s="394"/>
    </row>
    <row r="1825" spans="1:6">
      <c r="A1825" s="1181">
        <v>1516309</v>
      </c>
      <c r="B1825" s="501" t="s">
        <v>9305</v>
      </c>
      <c r="C1825" s="502" t="s">
        <v>36407</v>
      </c>
      <c r="D1825" s="501" t="s">
        <v>14895</v>
      </c>
      <c r="E1825" s="666">
        <v>51.61</v>
      </c>
      <c r="F1825" s="394"/>
    </row>
    <row r="1826" spans="1:6">
      <c r="A1826" s="1181">
        <v>1516314</v>
      </c>
      <c r="B1826" s="501" t="s">
        <v>9305</v>
      </c>
      <c r="C1826" s="502" t="s">
        <v>36408</v>
      </c>
      <c r="D1826" s="501" t="s">
        <v>14895</v>
      </c>
      <c r="E1826" s="666">
        <v>56.9</v>
      </c>
      <c r="F1826" s="394"/>
    </row>
    <row r="1827" spans="1:6">
      <c r="A1827" s="1181">
        <v>1516306</v>
      </c>
      <c r="B1827" s="501" t="s">
        <v>9305</v>
      </c>
      <c r="C1827" s="502" t="s">
        <v>36409</v>
      </c>
      <c r="D1827" s="501" t="s">
        <v>14895</v>
      </c>
      <c r="E1827" s="666">
        <v>73.849999999999994</v>
      </c>
      <c r="F1827" s="394"/>
    </row>
    <row r="1828" spans="1:6">
      <c r="A1828" s="1181">
        <v>1516310</v>
      </c>
      <c r="B1828" s="501" t="s">
        <v>9305</v>
      </c>
      <c r="C1828" s="502" t="s">
        <v>36410</v>
      </c>
      <c r="D1828" s="501" t="s">
        <v>14895</v>
      </c>
      <c r="E1828" s="666">
        <v>60.23</v>
      </c>
      <c r="F1828" s="394"/>
    </row>
    <row r="1829" spans="1:6">
      <c r="A1829" s="1181">
        <v>1516311</v>
      </c>
      <c r="B1829" s="501" t="s">
        <v>9305</v>
      </c>
      <c r="C1829" s="502" t="s">
        <v>36411</v>
      </c>
      <c r="D1829" s="501" t="s">
        <v>14895</v>
      </c>
      <c r="E1829" s="666">
        <v>31.43</v>
      </c>
      <c r="F1829" s="394"/>
    </row>
    <row r="1830" spans="1:6">
      <c r="A1830" s="1181">
        <v>1516303</v>
      </c>
      <c r="B1830" s="501" t="s">
        <v>9305</v>
      </c>
      <c r="C1830" s="502" t="s">
        <v>36412</v>
      </c>
      <c r="D1830" s="501" t="s">
        <v>14895</v>
      </c>
      <c r="E1830" s="666">
        <v>41.87</v>
      </c>
      <c r="F1830" s="394"/>
    </row>
    <row r="1831" spans="1:6">
      <c r="A1831" s="1181">
        <v>1516307</v>
      </c>
      <c r="B1831" s="501" t="s">
        <v>9305</v>
      </c>
      <c r="C1831" s="502" t="s">
        <v>36413</v>
      </c>
      <c r="D1831" s="501" t="s">
        <v>14895</v>
      </c>
      <c r="E1831" s="666">
        <v>34.729999999999997</v>
      </c>
      <c r="F1831" s="394"/>
    </row>
    <row r="1832" spans="1:6">
      <c r="A1832" s="1181">
        <v>1516298</v>
      </c>
      <c r="B1832" s="501" t="s">
        <v>9305</v>
      </c>
      <c r="C1832" s="502" t="s">
        <v>36414</v>
      </c>
      <c r="D1832" s="501" t="s">
        <v>14895</v>
      </c>
      <c r="E1832" s="666">
        <v>30.36</v>
      </c>
      <c r="F1832" s="394"/>
    </row>
    <row r="1833" spans="1:6">
      <c r="A1833" s="1181">
        <v>1516299</v>
      </c>
      <c r="B1833" s="501" t="s">
        <v>9305</v>
      </c>
      <c r="C1833" s="502" t="s">
        <v>36415</v>
      </c>
      <c r="D1833" s="501" t="s">
        <v>14895</v>
      </c>
      <c r="E1833" s="666">
        <v>32.590000000000003</v>
      </c>
      <c r="F1833" s="394"/>
    </row>
    <row r="1834" spans="1:6">
      <c r="A1834" s="1181">
        <v>1516300</v>
      </c>
      <c r="B1834" s="501" t="s">
        <v>9305</v>
      </c>
      <c r="C1834" s="502" t="s">
        <v>36416</v>
      </c>
      <c r="D1834" s="501" t="s">
        <v>14895</v>
      </c>
      <c r="E1834" s="666">
        <v>43.17</v>
      </c>
      <c r="F1834" s="394"/>
    </row>
    <row r="1835" spans="1:6">
      <c r="A1835" s="1181">
        <v>1516301</v>
      </c>
      <c r="B1835" s="501" t="s">
        <v>9305</v>
      </c>
      <c r="C1835" s="502" t="s">
        <v>36417</v>
      </c>
      <c r="D1835" s="501" t="s">
        <v>14895</v>
      </c>
      <c r="E1835" s="666">
        <v>64.44</v>
      </c>
      <c r="F1835" s="394"/>
    </row>
    <row r="1836" spans="1:6">
      <c r="A1836" s="1181">
        <v>1516302</v>
      </c>
      <c r="B1836" s="501" t="s">
        <v>9305</v>
      </c>
      <c r="C1836" s="502" t="s">
        <v>36418</v>
      </c>
      <c r="D1836" s="501" t="s">
        <v>14895</v>
      </c>
      <c r="E1836" s="666">
        <v>85.57</v>
      </c>
      <c r="F1836" s="394"/>
    </row>
    <row r="1837" spans="1:6">
      <c r="A1837" s="1181">
        <v>1516296</v>
      </c>
      <c r="B1837" s="501" t="s">
        <v>9305</v>
      </c>
      <c r="C1837" s="502" t="s">
        <v>36419</v>
      </c>
      <c r="D1837" s="501" t="s">
        <v>14895</v>
      </c>
      <c r="E1837" s="666">
        <v>22.5</v>
      </c>
      <c r="F1837" s="394"/>
    </row>
    <row r="1838" spans="1:6">
      <c r="A1838" s="1181">
        <v>1516297</v>
      </c>
      <c r="B1838" s="501" t="s">
        <v>9305</v>
      </c>
      <c r="C1838" s="502" t="s">
        <v>36420</v>
      </c>
      <c r="D1838" s="501" t="s">
        <v>14895</v>
      </c>
      <c r="E1838" s="666">
        <v>29.31</v>
      </c>
      <c r="F1838" s="394"/>
    </row>
    <row r="1839" spans="1:6">
      <c r="A1839" s="1181">
        <v>1505847</v>
      </c>
      <c r="B1839" s="501" t="s">
        <v>9305</v>
      </c>
      <c r="C1839" s="502" t="s">
        <v>36421</v>
      </c>
      <c r="D1839" s="501" t="s">
        <v>14895</v>
      </c>
      <c r="E1839" s="666">
        <v>191.03</v>
      </c>
      <c r="F1839" s="394"/>
    </row>
    <row r="1840" spans="1:6">
      <c r="A1840" s="1181">
        <v>1505848</v>
      </c>
      <c r="B1840" s="501" t="s">
        <v>9305</v>
      </c>
      <c r="C1840" s="502" t="s">
        <v>36422</v>
      </c>
      <c r="D1840" s="501" t="s">
        <v>14895</v>
      </c>
      <c r="E1840" s="666">
        <v>186.46</v>
      </c>
      <c r="F1840" s="394"/>
    </row>
    <row r="1841" spans="1:6">
      <c r="A1841" s="1181">
        <v>1505849</v>
      </c>
      <c r="B1841" s="501" t="s">
        <v>9305</v>
      </c>
      <c r="C1841" s="502" t="s">
        <v>36423</v>
      </c>
      <c r="D1841" s="501" t="s">
        <v>14895</v>
      </c>
      <c r="E1841" s="666">
        <v>183.93</v>
      </c>
      <c r="F1841" s="394"/>
    </row>
    <row r="1842" spans="1:6">
      <c r="A1842" s="1181">
        <v>1505930</v>
      </c>
      <c r="B1842" s="501" t="s">
        <v>9305</v>
      </c>
      <c r="C1842" s="502" t="s">
        <v>36424</v>
      </c>
      <c r="D1842" s="501" t="s">
        <v>14895</v>
      </c>
      <c r="E1842" s="666">
        <v>215</v>
      </c>
      <c r="F1842" s="394"/>
    </row>
    <row r="1843" spans="1:6">
      <c r="A1843" s="1181">
        <v>1506055</v>
      </c>
      <c r="B1843" s="501" t="s">
        <v>9305</v>
      </c>
      <c r="C1843" s="502" t="s">
        <v>36425</v>
      </c>
      <c r="D1843" s="501" t="s">
        <v>14896</v>
      </c>
      <c r="E1843" s="666">
        <v>456.73</v>
      </c>
      <c r="F1843" s="394"/>
    </row>
    <row r="1844" spans="1:6">
      <c r="A1844" s="1181">
        <v>1506056</v>
      </c>
      <c r="B1844" s="501" t="s">
        <v>9305</v>
      </c>
      <c r="C1844" s="502" t="s">
        <v>36426</v>
      </c>
      <c r="D1844" s="501" t="s">
        <v>14896</v>
      </c>
      <c r="E1844" s="666">
        <v>278.82</v>
      </c>
      <c r="F1844" s="394"/>
    </row>
    <row r="1845" spans="1:6" ht="24.75">
      <c r="A1845" s="1181">
        <v>1513943</v>
      </c>
      <c r="B1845" s="501" t="s">
        <v>9305</v>
      </c>
      <c r="C1845" s="502" t="s">
        <v>36427</v>
      </c>
      <c r="D1845" s="501" t="s">
        <v>14895</v>
      </c>
      <c r="E1845" s="666">
        <v>203.51</v>
      </c>
      <c r="F1845" s="394"/>
    </row>
    <row r="1846" spans="1:6">
      <c r="A1846" s="1181">
        <v>1516318</v>
      </c>
      <c r="B1846" s="501" t="s">
        <v>9305</v>
      </c>
      <c r="C1846" s="502" t="s">
        <v>36428</v>
      </c>
      <c r="D1846" s="501" t="s">
        <v>14895</v>
      </c>
      <c r="E1846" s="666">
        <v>617.1</v>
      </c>
      <c r="F1846" s="394"/>
    </row>
    <row r="1847" spans="1:6">
      <c r="A1847" s="1181">
        <v>1516317</v>
      </c>
      <c r="B1847" s="501" t="s">
        <v>9305</v>
      </c>
      <c r="C1847" s="502" t="s">
        <v>36429</v>
      </c>
      <c r="D1847" s="501" t="s">
        <v>14895</v>
      </c>
      <c r="E1847" s="666">
        <v>532.88</v>
      </c>
      <c r="F1847" s="394"/>
    </row>
    <row r="1848" spans="1:6">
      <c r="A1848" s="1181">
        <v>1600965</v>
      </c>
      <c r="B1848" s="501" t="s">
        <v>9305</v>
      </c>
      <c r="C1848" s="502" t="s">
        <v>36430</v>
      </c>
      <c r="D1848" s="501" t="s">
        <v>14896</v>
      </c>
      <c r="E1848" s="666">
        <v>106.87</v>
      </c>
      <c r="F1848" s="394"/>
    </row>
    <row r="1849" spans="1:6">
      <c r="A1849" s="1181">
        <v>1600408</v>
      </c>
      <c r="B1849" s="501" t="s">
        <v>9305</v>
      </c>
      <c r="C1849" s="502" t="s">
        <v>36431</v>
      </c>
      <c r="D1849" s="501" t="s">
        <v>14895</v>
      </c>
      <c r="E1849" s="666">
        <v>18.53</v>
      </c>
      <c r="F1849" s="394"/>
    </row>
    <row r="1850" spans="1:6">
      <c r="A1850" s="1181">
        <v>1600990</v>
      </c>
      <c r="B1850" s="501" t="s">
        <v>9305</v>
      </c>
      <c r="C1850" s="502" t="s">
        <v>36432</v>
      </c>
      <c r="D1850" s="501" t="s">
        <v>14896</v>
      </c>
      <c r="E1850" s="666">
        <v>825.78</v>
      </c>
      <c r="F1850" s="394"/>
    </row>
    <row r="1851" spans="1:6">
      <c r="A1851" s="1181">
        <v>1600989</v>
      </c>
      <c r="B1851" s="501" t="s">
        <v>9305</v>
      </c>
      <c r="C1851" s="502" t="s">
        <v>36433</v>
      </c>
      <c r="D1851" s="501" t="s">
        <v>14896</v>
      </c>
      <c r="E1851" s="666">
        <v>431.86</v>
      </c>
      <c r="F1851" s="394"/>
    </row>
    <row r="1852" spans="1:6">
      <c r="A1852" s="1181">
        <v>1600438</v>
      </c>
      <c r="B1852" s="501" t="s">
        <v>9305</v>
      </c>
      <c r="C1852" s="502" t="s">
        <v>36434</v>
      </c>
      <c r="D1852" s="501" t="s">
        <v>14896</v>
      </c>
      <c r="E1852" s="666">
        <v>591.11</v>
      </c>
      <c r="F1852" s="394"/>
    </row>
    <row r="1853" spans="1:6">
      <c r="A1853" s="1181">
        <v>1600436</v>
      </c>
      <c r="B1853" s="501" t="s">
        <v>9305</v>
      </c>
      <c r="C1853" s="502" t="s">
        <v>36435</v>
      </c>
      <c r="D1853" s="501" t="s">
        <v>14896</v>
      </c>
      <c r="E1853" s="666">
        <v>405.29</v>
      </c>
      <c r="F1853" s="394"/>
    </row>
    <row r="1854" spans="1:6">
      <c r="A1854" s="1181">
        <v>1600895</v>
      </c>
      <c r="B1854" s="501" t="s">
        <v>9305</v>
      </c>
      <c r="C1854" s="502" t="s">
        <v>36436</v>
      </c>
      <c r="D1854" s="501" t="s">
        <v>14895</v>
      </c>
      <c r="E1854" s="666">
        <v>14.14</v>
      </c>
      <c r="F1854" s="394"/>
    </row>
    <row r="1855" spans="1:6">
      <c r="A1855" s="1181">
        <v>1600897</v>
      </c>
      <c r="B1855" s="501" t="s">
        <v>9305</v>
      </c>
      <c r="C1855" s="502" t="s">
        <v>36437</v>
      </c>
      <c r="D1855" s="501" t="s">
        <v>14895</v>
      </c>
      <c r="E1855" s="666">
        <v>3.8</v>
      </c>
      <c r="F1855" s="394"/>
    </row>
    <row r="1856" spans="1:6">
      <c r="A1856" s="1181">
        <v>1619004</v>
      </c>
      <c r="B1856" s="501" t="s">
        <v>9305</v>
      </c>
      <c r="C1856" s="502" t="s">
        <v>36438</v>
      </c>
      <c r="D1856" s="501" t="s">
        <v>14896</v>
      </c>
      <c r="E1856" s="666">
        <v>8.0299999999999994</v>
      </c>
      <c r="F1856" s="394"/>
    </row>
    <row r="1857" spans="1:6">
      <c r="A1857" s="1181">
        <v>1600896</v>
      </c>
      <c r="B1857" s="501" t="s">
        <v>9305</v>
      </c>
      <c r="C1857" s="502" t="s">
        <v>36439</v>
      </c>
      <c r="D1857" s="501" t="s">
        <v>14895</v>
      </c>
      <c r="E1857" s="666">
        <v>17.77</v>
      </c>
      <c r="F1857" s="394"/>
    </row>
    <row r="1858" spans="1:6">
      <c r="A1858" s="1181">
        <v>1619003</v>
      </c>
      <c r="B1858" s="501" t="s">
        <v>9305</v>
      </c>
      <c r="C1858" s="502" t="s">
        <v>36440</v>
      </c>
      <c r="D1858" s="501" t="s">
        <v>14896</v>
      </c>
      <c r="E1858" s="666">
        <v>62.56</v>
      </c>
      <c r="F1858" s="394"/>
    </row>
    <row r="1859" spans="1:6">
      <c r="A1859" s="1181">
        <v>1619006</v>
      </c>
      <c r="B1859" s="501" t="s">
        <v>9305</v>
      </c>
      <c r="C1859" s="502" t="s">
        <v>36441</v>
      </c>
      <c r="D1859" s="501" t="s">
        <v>14896</v>
      </c>
      <c r="E1859" s="666">
        <v>44.99</v>
      </c>
      <c r="F1859" s="394"/>
    </row>
    <row r="1860" spans="1:6">
      <c r="A1860" s="1181">
        <v>1600414</v>
      </c>
      <c r="B1860" s="501" t="s">
        <v>9305</v>
      </c>
      <c r="C1860" s="502" t="s">
        <v>36442</v>
      </c>
      <c r="D1860" s="501" t="s">
        <v>14895</v>
      </c>
      <c r="E1860" s="666">
        <v>1.19</v>
      </c>
      <c r="F1860" s="394"/>
    </row>
    <row r="1861" spans="1:6">
      <c r="A1861" s="1181">
        <v>1608148</v>
      </c>
      <c r="B1861" s="501" t="s">
        <v>9305</v>
      </c>
      <c r="C1861" s="502" t="s">
        <v>36443</v>
      </c>
      <c r="D1861" s="501" t="s">
        <v>5</v>
      </c>
      <c r="E1861" s="666">
        <v>205.8</v>
      </c>
      <c r="F1861" s="394"/>
    </row>
    <row r="1862" spans="1:6">
      <c r="A1862" s="1181">
        <v>1608021</v>
      </c>
      <c r="B1862" s="501" t="s">
        <v>9305</v>
      </c>
      <c r="C1862" s="502" t="s">
        <v>36444</v>
      </c>
      <c r="D1862" s="501" t="s">
        <v>5</v>
      </c>
      <c r="E1862" s="666">
        <v>64.34</v>
      </c>
      <c r="F1862" s="394"/>
    </row>
    <row r="1863" spans="1:6">
      <c r="A1863" s="1181">
        <v>1608024</v>
      </c>
      <c r="B1863" s="501" t="s">
        <v>9305</v>
      </c>
      <c r="C1863" s="502" t="s">
        <v>36445</v>
      </c>
      <c r="D1863" s="501" t="s">
        <v>5</v>
      </c>
      <c r="E1863" s="666">
        <v>67.77</v>
      </c>
      <c r="F1863" s="394"/>
    </row>
    <row r="1864" spans="1:6">
      <c r="A1864" s="1181">
        <v>1608026</v>
      </c>
      <c r="B1864" s="501" t="s">
        <v>9305</v>
      </c>
      <c r="C1864" s="502" t="s">
        <v>36446</v>
      </c>
      <c r="D1864" s="501" t="s">
        <v>5</v>
      </c>
      <c r="E1864" s="666">
        <v>77.09</v>
      </c>
      <c r="F1864" s="394"/>
    </row>
    <row r="1865" spans="1:6">
      <c r="A1865" s="1181">
        <v>1608142</v>
      </c>
      <c r="B1865" s="501" t="s">
        <v>9305</v>
      </c>
      <c r="C1865" s="502" t="s">
        <v>36447</v>
      </c>
      <c r="D1865" s="501" t="s">
        <v>5</v>
      </c>
      <c r="E1865" s="666">
        <v>88.27</v>
      </c>
      <c r="F1865" s="394"/>
    </row>
    <row r="1866" spans="1:6">
      <c r="A1866" s="1181">
        <v>1608143</v>
      </c>
      <c r="B1866" s="501" t="s">
        <v>9305</v>
      </c>
      <c r="C1866" s="502" t="s">
        <v>36448</v>
      </c>
      <c r="D1866" s="501" t="s">
        <v>5</v>
      </c>
      <c r="E1866" s="666">
        <v>91.79</v>
      </c>
      <c r="F1866" s="394"/>
    </row>
    <row r="1867" spans="1:6">
      <c r="A1867" s="1181">
        <v>1608144</v>
      </c>
      <c r="B1867" s="501" t="s">
        <v>9305</v>
      </c>
      <c r="C1867" s="502" t="s">
        <v>36449</v>
      </c>
      <c r="D1867" s="501" t="s">
        <v>5</v>
      </c>
      <c r="E1867" s="666">
        <v>99.3</v>
      </c>
      <c r="F1867" s="394"/>
    </row>
    <row r="1868" spans="1:6">
      <c r="A1868" s="1181">
        <v>1608145</v>
      </c>
      <c r="B1868" s="501" t="s">
        <v>9305</v>
      </c>
      <c r="C1868" s="502" t="s">
        <v>36450</v>
      </c>
      <c r="D1868" s="501" t="s">
        <v>5</v>
      </c>
      <c r="E1868" s="666">
        <v>105.52</v>
      </c>
      <c r="F1868" s="394"/>
    </row>
    <row r="1869" spans="1:6">
      <c r="A1869" s="1181">
        <v>1608146</v>
      </c>
      <c r="B1869" s="501" t="s">
        <v>9305</v>
      </c>
      <c r="C1869" s="502" t="s">
        <v>36451</v>
      </c>
      <c r="D1869" s="501" t="s">
        <v>5</v>
      </c>
      <c r="E1869" s="666">
        <v>122.87</v>
      </c>
      <c r="F1869" s="394"/>
    </row>
    <row r="1870" spans="1:6">
      <c r="A1870" s="1181">
        <v>1608147</v>
      </c>
      <c r="B1870" s="501" t="s">
        <v>9305</v>
      </c>
      <c r="C1870" s="502" t="s">
        <v>36452</v>
      </c>
      <c r="D1870" s="501" t="s">
        <v>5</v>
      </c>
      <c r="E1870" s="666">
        <v>157.69</v>
      </c>
      <c r="F1870" s="394"/>
    </row>
    <row r="1871" spans="1:6">
      <c r="A1871" s="1181">
        <v>1608019</v>
      </c>
      <c r="B1871" s="501" t="s">
        <v>9305</v>
      </c>
      <c r="C1871" s="502" t="s">
        <v>36453</v>
      </c>
      <c r="D1871" s="501" t="s">
        <v>5</v>
      </c>
      <c r="E1871" s="666">
        <v>19.72</v>
      </c>
      <c r="F1871" s="394"/>
    </row>
    <row r="1872" spans="1:6">
      <c r="A1872" s="1181">
        <v>1608020</v>
      </c>
      <c r="B1872" s="501" t="s">
        <v>9305</v>
      </c>
      <c r="C1872" s="502" t="s">
        <v>36454</v>
      </c>
      <c r="D1872" s="501" t="s">
        <v>5</v>
      </c>
      <c r="E1872" s="666">
        <v>31.82</v>
      </c>
      <c r="F1872" s="394"/>
    </row>
    <row r="1873" spans="1:6">
      <c r="A1873" s="1181">
        <v>1608025</v>
      </c>
      <c r="B1873" s="501" t="s">
        <v>9305</v>
      </c>
      <c r="C1873" s="502" t="s">
        <v>36455</v>
      </c>
      <c r="D1873" s="501" t="s">
        <v>5</v>
      </c>
      <c r="E1873" s="666">
        <v>38.909999999999997</v>
      </c>
      <c r="F1873" s="394"/>
    </row>
    <row r="1874" spans="1:6">
      <c r="A1874" s="1181">
        <v>1600966</v>
      </c>
      <c r="B1874" s="501" t="s">
        <v>9305</v>
      </c>
      <c r="C1874" s="502" t="s">
        <v>36456</v>
      </c>
      <c r="D1874" s="501" t="s">
        <v>5</v>
      </c>
      <c r="E1874" s="666">
        <v>0.76</v>
      </c>
      <c r="F1874" s="394"/>
    </row>
    <row r="1875" spans="1:6">
      <c r="A1875" s="1181">
        <v>1600898</v>
      </c>
      <c r="B1875" s="501" t="s">
        <v>9305</v>
      </c>
      <c r="C1875" s="502" t="s">
        <v>36457</v>
      </c>
      <c r="D1875" s="501" t="s">
        <v>14895</v>
      </c>
      <c r="E1875" s="666">
        <v>13.45</v>
      </c>
      <c r="F1875" s="394"/>
    </row>
    <row r="1876" spans="1:6">
      <c r="A1876" s="1181">
        <v>1600441</v>
      </c>
      <c r="B1876" s="501" t="s">
        <v>9305</v>
      </c>
      <c r="C1876" s="502" t="s">
        <v>36458</v>
      </c>
      <c r="D1876" s="501" t="s">
        <v>14895</v>
      </c>
      <c r="E1876" s="666">
        <v>4.01</v>
      </c>
      <c r="F1876" s="394"/>
    </row>
    <row r="1877" spans="1:6">
      <c r="A1877" s="1181">
        <v>1600404</v>
      </c>
      <c r="B1877" s="501" t="s">
        <v>9305</v>
      </c>
      <c r="C1877" s="502" t="s">
        <v>36459</v>
      </c>
      <c r="D1877" s="501" t="s">
        <v>5</v>
      </c>
      <c r="E1877" s="666">
        <v>10.28</v>
      </c>
      <c r="F1877" s="394"/>
    </row>
    <row r="1878" spans="1:6">
      <c r="A1878" s="1181">
        <v>1600405</v>
      </c>
      <c r="B1878" s="501" t="s">
        <v>9305</v>
      </c>
      <c r="C1878" s="502" t="s">
        <v>36460</v>
      </c>
      <c r="D1878" s="501" t="s">
        <v>5</v>
      </c>
      <c r="E1878" s="666">
        <v>11.39</v>
      </c>
      <c r="F1878" s="394"/>
    </row>
    <row r="1879" spans="1:6" ht="24.75">
      <c r="A1879" s="1181">
        <v>1716605</v>
      </c>
      <c r="B1879" s="501" t="s">
        <v>9305</v>
      </c>
      <c r="C1879" s="502" t="s">
        <v>36461</v>
      </c>
      <c r="D1879" s="501" t="s">
        <v>14896</v>
      </c>
      <c r="E1879" s="666">
        <v>139.06</v>
      </c>
      <c r="F1879" s="394"/>
    </row>
    <row r="1880" spans="1:6" ht="24.75">
      <c r="A1880" s="1181">
        <v>1716610</v>
      </c>
      <c r="B1880" s="501" t="s">
        <v>9305</v>
      </c>
      <c r="C1880" s="502" t="s">
        <v>36462</v>
      </c>
      <c r="D1880" s="501" t="s">
        <v>14896</v>
      </c>
      <c r="E1880" s="666">
        <v>143.52000000000001</v>
      </c>
      <c r="F1880" s="394"/>
    </row>
    <row r="1881" spans="1:6" ht="24.75">
      <c r="A1881" s="1181">
        <v>1716611</v>
      </c>
      <c r="B1881" s="501" t="s">
        <v>9305</v>
      </c>
      <c r="C1881" s="502" t="s">
        <v>36463</v>
      </c>
      <c r="D1881" s="501" t="s">
        <v>14896</v>
      </c>
      <c r="E1881" s="666">
        <v>144.08000000000001</v>
      </c>
      <c r="F1881" s="394"/>
    </row>
    <row r="1882" spans="1:6" ht="24.75">
      <c r="A1882" s="1181">
        <v>1716612</v>
      </c>
      <c r="B1882" s="501" t="s">
        <v>9305</v>
      </c>
      <c r="C1882" s="502" t="s">
        <v>36464</v>
      </c>
      <c r="D1882" s="501" t="s">
        <v>14896</v>
      </c>
      <c r="E1882" s="666">
        <v>144.63999999999999</v>
      </c>
      <c r="F1882" s="394"/>
    </row>
    <row r="1883" spans="1:6" ht="24.75">
      <c r="A1883" s="1181">
        <v>1716613</v>
      </c>
      <c r="B1883" s="501" t="s">
        <v>9305</v>
      </c>
      <c r="C1883" s="502" t="s">
        <v>36465</v>
      </c>
      <c r="D1883" s="501" t="s">
        <v>14896</v>
      </c>
      <c r="E1883" s="666">
        <v>145.19</v>
      </c>
      <c r="F1883" s="394"/>
    </row>
    <row r="1884" spans="1:6" ht="24.75">
      <c r="A1884" s="1181">
        <v>1716614</v>
      </c>
      <c r="B1884" s="501" t="s">
        <v>9305</v>
      </c>
      <c r="C1884" s="502" t="s">
        <v>36466</v>
      </c>
      <c r="D1884" s="501" t="s">
        <v>14896</v>
      </c>
      <c r="E1884" s="666">
        <v>146.31</v>
      </c>
      <c r="F1884" s="394"/>
    </row>
    <row r="1885" spans="1:6" ht="24.75">
      <c r="A1885" s="1181">
        <v>1716615</v>
      </c>
      <c r="B1885" s="501" t="s">
        <v>9305</v>
      </c>
      <c r="C1885" s="502" t="s">
        <v>36467</v>
      </c>
      <c r="D1885" s="501" t="s">
        <v>14896</v>
      </c>
      <c r="E1885" s="666">
        <v>147.41999999999999</v>
      </c>
      <c r="F1885" s="394"/>
    </row>
    <row r="1886" spans="1:6" ht="24.75">
      <c r="A1886" s="1181">
        <v>1716616</v>
      </c>
      <c r="B1886" s="501" t="s">
        <v>9305</v>
      </c>
      <c r="C1886" s="502" t="s">
        <v>36468</v>
      </c>
      <c r="D1886" s="501" t="s">
        <v>14896</v>
      </c>
      <c r="E1886" s="666">
        <v>149.1</v>
      </c>
      <c r="F1886" s="394"/>
    </row>
    <row r="1887" spans="1:6" ht="24.75">
      <c r="A1887" s="1181">
        <v>1716606</v>
      </c>
      <c r="B1887" s="501" t="s">
        <v>9305</v>
      </c>
      <c r="C1887" s="502" t="s">
        <v>36469</v>
      </c>
      <c r="D1887" s="501" t="s">
        <v>14896</v>
      </c>
      <c r="E1887" s="666">
        <v>140.74</v>
      </c>
      <c r="F1887" s="394"/>
    </row>
    <row r="1888" spans="1:6" ht="24.75">
      <c r="A1888" s="1181">
        <v>1716617</v>
      </c>
      <c r="B1888" s="501" t="s">
        <v>9305</v>
      </c>
      <c r="C1888" s="502" t="s">
        <v>36470</v>
      </c>
      <c r="D1888" s="501" t="s">
        <v>14896</v>
      </c>
      <c r="E1888" s="666">
        <v>150.21</v>
      </c>
      <c r="F1888" s="394"/>
    </row>
    <row r="1889" spans="1:6" ht="24.75">
      <c r="A1889" s="1181">
        <v>1716607</v>
      </c>
      <c r="B1889" s="501" t="s">
        <v>9305</v>
      </c>
      <c r="C1889" s="502" t="s">
        <v>36471</v>
      </c>
      <c r="D1889" s="501" t="s">
        <v>14896</v>
      </c>
      <c r="E1889" s="666">
        <v>141.29</v>
      </c>
      <c r="F1889" s="394"/>
    </row>
    <row r="1890" spans="1:6" ht="24.75">
      <c r="A1890" s="1181">
        <v>1716608</v>
      </c>
      <c r="B1890" s="501" t="s">
        <v>9305</v>
      </c>
      <c r="C1890" s="502" t="s">
        <v>36472</v>
      </c>
      <c r="D1890" s="501" t="s">
        <v>14896</v>
      </c>
      <c r="E1890" s="666">
        <v>142.41</v>
      </c>
      <c r="F1890" s="394"/>
    </row>
    <row r="1891" spans="1:6" ht="24.75">
      <c r="A1891" s="1181">
        <v>1716609</v>
      </c>
      <c r="B1891" s="501" t="s">
        <v>9305</v>
      </c>
      <c r="C1891" s="502" t="s">
        <v>36473</v>
      </c>
      <c r="D1891" s="501" t="s">
        <v>14896</v>
      </c>
      <c r="E1891" s="666">
        <v>142.97</v>
      </c>
      <c r="F1891" s="394"/>
    </row>
    <row r="1892" spans="1:6" ht="24.75">
      <c r="A1892" s="1181">
        <v>1716604</v>
      </c>
      <c r="B1892" s="501" t="s">
        <v>9305</v>
      </c>
      <c r="C1892" s="502" t="s">
        <v>36474</v>
      </c>
      <c r="D1892" s="501" t="s">
        <v>14896</v>
      </c>
      <c r="E1892" s="666">
        <v>88.71</v>
      </c>
      <c r="F1892" s="394"/>
    </row>
    <row r="1893" spans="1:6">
      <c r="A1893" s="1181">
        <v>1716623</v>
      </c>
      <c r="B1893" s="501" t="s">
        <v>9305</v>
      </c>
      <c r="C1893" s="502" t="s">
        <v>36475</v>
      </c>
      <c r="D1893" s="501" t="s">
        <v>14896</v>
      </c>
      <c r="E1893" s="666">
        <v>87.33</v>
      </c>
      <c r="F1893" s="394"/>
    </row>
    <row r="1894" spans="1:6" ht="24.75">
      <c r="A1894" s="1181">
        <v>1716624</v>
      </c>
      <c r="B1894" s="501" t="s">
        <v>9305</v>
      </c>
      <c r="C1894" s="502" t="s">
        <v>36476</v>
      </c>
      <c r="D1894" s="501" t="s">
        <v>14896</v>
      </c>
      <c r="E1894" s="666">
        <v>137.69</v>
      </c>
      <c r="F1894" s="394"/>
    </row>
    <row r="1895" spans="1:6" ht="24.75">
      <c r="A1895" s="1181">
        <v>1716629</v>
      </c>
      <c r="B1895" s="501" t="s">
        <v>9305</v>
      </c>
      <c r="C1895" s="502" t="s">
        <v>36477</v>
      </c>
      <c r="D1895" s="501" t="s">
        <v>14896</v>
      </c>
      <c r="E1895" s="666">
        <v>142.15</v>
      </c>
      <c r="F1895" s="394"/>
    </row>
    <row r="1896" spans="1:6" ht="24.75">
      <c r="A1896" s="1181">
        <v>1716630</v>
      </c>
      <c r="B1896" s="501" t="s">
        <v>9305</v>
      </c>
      <c r="C1896" s="502" t="s">
        <v>36478</v>
      </c>
      <c r="D1896" s="501" t="s">
        <v>14896</v>
      </c>
      <c r="E1896" s="666">
        <v>142.71</v>
      </c>
      <c r="F1896" s="394"/>
    </row>
    <row r="1897" spans="1:6" ht="24.75">
      <c r="A1897" s="1181">
        <v>1716631</v>
      </c>
      <c r="B1897" s="501" t="s">
        <v>9305</v>
      </c>
      <c r="C1897" s="502" t="s">
        <v>36479</v>
      </c>
      <c r="D1897" s="501" t="s">
        <v>14896</v>
      </c>
      <c r="E1897" s="666">
        <v>143.26</v>
      </c>
      <c r="F1897" s="394"/>
    </row>
    <row r="1898" spans="1:6" ht="24.75">
      <c r="A1898" s="1181">
        <v>1716632</v>
      </c>
      <c r="B1898" s="501" t="s">
        <v>9305</v>
      </c>
      <c r="C1898" s="502" t="s">
        <v>36480</v>
      </c>
      <c r="D1898" s="501" t="s">
        <v>14896</v>
      </c>
      <c r="E1898" s="666">
        <v>143.82</v>
      </c>
      <c r="F1898" s="394"/>
    </row>
    <row r="1899" spans="1:6" ht="24.75">
      <c r="A1899" s="1181">
        <v>1716633</v>
      </c>
      <c r="B1899" s="501" t="s">
        <v>9305</v>
      </c>
      <c r="C1899" s="502" t="s">
        <v>36481</v>
      </c>
      <c r="D1899" s="501" t="s">
        <v>14896</v>
      </c>
      <c r="E1899" s="666">
        <v>144.94</v>
      </c>
      <c r="F1899" s="394"/>
    </row>
    <row r="1900" spans="1:6" ht="24.75">
      <c r="A1900" s="1181">
        <v>1716634</v>
      </c>
      <c r="B1900" s="501" t="s">
        <v>9305</v>
      </c>
      <c r="C1900" s="502" t="s">
        <v>36482</v>
      </c>
      <c r="D1900" s="501" t="s">
        <v>14896</v>
      </c>
      <c r="E1900" s="666">
        <v>146.05000000000001</v>
      </c>
      <c r="F1900" s="394"/>
    </row>
    <row r="1901" spans="1:6" ht="24.75">
      <c r="A1901" s="1181">
        <v>1716635</v>
      </c>
      <c r="B1901" s="501" t="s">
        <v>9305</v>
      </c>
      <c r="C1901" s="502" t="s">
        <v>36483</v>
      </c>
      <c r="D1901" s="501" t="s">
        <v>14896</v>
      </c>
      <c r="E1901" s="666">
        <v>147.72</v>
      </c>
      <c r="F1901" s="394"/>
    </row>
    <row r="1902" spans="1:6" ht="24.75">
      <c r="A1902" s="1181">
        <v>1716625</v>
      </c>
      <c r="B1902" s="501" t="s">
        <v>9305</v>
      </c>
      <c r="C1902" s="502" t="s">
        <v>36484</v>
      </c>
      <c r="D1902" s="501" t="s">
        <v>14896</v>
      </c>
      <c r="E1902" s="666">
        <v>139.36000000000001</v>
      </c>
      <c r="F1902" s="394"/>
    </row>
    <row r="1903" spans="1:6" ht="24.75">
      <c r="A1903" s="1181">
        <v>1716636</v>
      </c>
      <c r="B1903" s="501" t="s">
        <v>9305</v>
      </c>
      <c r="C1903" s="502" t="s">
        <v>36485</v>
      </c>
      <c r="D1903" s="501" t="s">
        <v>14896</v>
      </c>
      <c r="E1903" s="666">
        <v>148.84</v>
      </c>
      <c r="F1903" s="394"/>
    </row>
    <row r="1904" spans="1:6" ht="24.75">
      <c r="A1904" s="1181">
        <v>1716626</v>
      </c>
      <c r="B1904" s="501" t="s">
        <v>9305</v>
      </c>
      <c r="C1904" s="502" t="s">
        <v>36486</v>
      </c>
      <c r="D1904" s="501" t="s">
        <v>14896</v>
      </c>
      <c r="E1904" s="666">
        <v>139.91999999999999</v>
      </c>
      <c r="F1904" s="394"/>
    </row>
    <row r="1905" spans="1:6" ht="24.75">
      <c r="A1905" s="1181">
        <v>1716627</v>
      </c>
      <c r="B1905" s="501" t="s">
        <v>9305</v>
      </c>
      <c r="C1905" s="502" t="s">
        <v>36487</v>
      </c>
      <c r="D1905" s="501" t="s">
        <v>14896</v>
      </c>
      <c r="E1905" s="666">
        <v>141.03</v>
      </c>
      <c r="F1905" s="394"/>
    </row>
    <row r="1906" spans="1:6" ht="24.75">
      <c r="A1906" s="1181">
        <v>1716628</v>
      </c>
      <c r="B1906" s="501" t="s">
        <v>9305</v>
      </c>
      <c r="C1906" s="502" t="s">
        <v>36488</v>
      </c>
      <c r="D1906" s="501" t="s">
        <v>14896</v>
      </c>
      <c r="E1906" s="666">
        <v>141.59</v>
      </c>
      <c r="F1906" s="394"/>
    </row>
    <row r="1907" spans="1:6">
      <c r="A1907" s="1181">
        <v>1716640</v>
      </c>
      <c r="B1907" s="501" t="s">
        <v>9305</v>
      </c>
      <c r="C1907" s="502" t="s">
        <v>36489</v>
      </c>
      <c r="D1907" s="501" t="s">
        <v>14896</v>
      </c>
      <c r="E1907" s="666">
        <v>125.75</v>
      </c>
      <c r="F1907" s="394"/>
    </row>
    <row r="1908" spans="1:6" ht="24.75">
      <c r="A1908" s="1181">
        <v>1716641</v>
      </c>
      <c r="B1908" s="501" t="s">
        <v>9305</v>
      </c>
      <c r="C1908" s="502" t="s">
        <v>36490</v>
      </c>
      <c r="D1908" s="501" t="s">
        <v>14896</v>
      </c>
      <c r="E1908" s="666">
        <v>139.82</v>
      </c>
      <c r="F1908" s="394"/>
    </row>
    <row r="1909" spans="1:6" ht="24.75">
      <c r="A1909" s="1181">
        <v>1716646</v>
      </c>
      <c r="B1909" s="501" t="s">
        <v>9305</v>
      </c>
      <c r="C1909" s="502" t="s">
        <v>36491</v>
      </c>
      <c r="D1909" s="501" t="s">
        <v>14896</v>
      </c>
      <c r="E1909" s="666">
        <v>140.81</v>
      </c>
      <c r="F1909" s="394"/>
    </row>
    <row r="1910" spans="1:6" ht="24.75">
      <c r="A1910" s="1181">
        <v>1716647</v>
      </c>
      <c r="B1910" s="501" t="s">
        <v>9305</v>
      </c>
      <c r="C1910" s="502" t="s">
        <v>36492</v>
      </c>
      <c r="D1910" s="501" t="s">
        <v>14896</v>
      </c>
      <c r="E1910" s="666">
        <v>140.91</v>
      </c>
      <c r="F1910" s="394"/>
    </row>
    <row r="1911" spans="1:6" ht="24.75">
      <c r="A1911" s="1181">
        <v>1716648</v>
      </c>
      <c r="B1911" s="501" t="s">
        <v>9305</v>
      </c>
      <c r="C1911" s="502" t="s">
        <v>36493</v>
      </c>
      <c r="D1911" s="501" t="s">
        <v>14896</v>
      </c>
      <c r="E1911" s="666">
        <v>141.11000000000001</v>
      </c>
      <c r="F1911" s="394"/>
    </row>
    <row r="1912" spans="1:6" ht="24.75">
      <c r="A1912" s="1181">
        <v>1716649</v>
      </c>
      <c r="B1912" s="501" t="s">
        <v>9305</v>
      </c>
      <c r="C1912" s="502" t="s">
        <v>36494</v>
      </c>
      <c r="D1912" s="501" t="s">
        <v>14896</v>
      </c>
      <c r="E1912" s="666">
        <v>141.21</v>
      </c>
      <c r="F1912" s="394"/>
    </row>
    <row r="1913" spans="1:6" ht="24.75">
      <c r="A1913" s="1181">
        <v>1716650</v>
      </c>
      <c r="B1913" s="501" t="s">
        <v>9305</v>
      </c>
      <c r="C1913" s="502" t="s">
        <v>36495</v>
      </c>
      <c r="D1913" s="501" t="s">
        <v>14896</v>
      </c>
      <c r="E1913" s="666">
        <v>141.41</v>
      </c>
      <c r="F1913" s="394"/>
    </row>
    <row r="1914" spans="1:6" ht="24.75">
      <c r="A1914" s="1181">
        <v>1716651</v>
      </c>
      <c r="B1914" s="501" t="s">
        <v>9305</v>
      </c>
      <c r="C1914" s="502" t="s">
        <v>36496</v>
      </c>
      <c r="D1914" s="501" t="s">
        <v>14896</v>
      </c>
      <c r="E1914" s="666">
        <v>141.61000000000001</v>
      </c>
      <c r="F1914" s="394"/>
    </row>
    <row r="1915" spans="1:6" ht="24.75">
      <c r="A1915" s="1181">
        <v>1716652</v>
      </c>
      <c r="B1915" s="501" t="s">
        <v>9305</v>
      </c>
      <c r="C1915" s="502" t="s">
        <v>36497</v>
      </c>
      <c r="D1915" s="501" t="s">
        <v>14896</v>
      </c>
      <c r="E1915" s="666">
        <v>142.01</v>
      </c>
      <c r="F1915" s="394"/>
    </row>
    <row r="1916" spans="1:6" ht="24.75">
      <c r="A1916" s="1181">
        <v>1716642</v>
      </c>
      <c r="B1916" s="501" t="s">
        <v>9305</v>
      </c>
      <c r="C1916" s="502" t="s">
        <v>36498</v>
      </c>
      <c r="D1916" s="501" t="s">
        <v>14896</v>
      </c>
      <c r="E1916" s="666">
        <v>140.12</v>
      </c>
      <c r="F1916" s="394"/>
    </row>
    <row r="1917" spans="1:6" ht="24.75">
      <c r="A1917" s="1181">
        <v>1716653</v>
      </c>
      <c r="B1917" s="501" t="s">
        <v>9305</v>
      </c>
      <c r="C1917" s="502" t="s">
        <v>36499</v>
      </c>
      <c r="D1917" s="501" t="s">
        <v>14896</v>
      </c>
      <c r="E1917" s="666">
        <v>142.30000000000001</v>
      </c>
      <c r="F1917" s="394"/>
    </row>
    <row r="1918" spans="1:6" ht="24.75">
      <c r="A1918" s="1181">
        <v>1716643</v>
      </c>
      <c r="B1918" s="501" t="s">
        <v>9305</v>
      </c>
      <c r="C1918" s="502" t="s">
        <v>36500</v>
      </c>
      <c r="D1918" s="501" t="s">
        <v>14896</v>
      </c>
      <c r="E1918" s="666">
        <v>140.32</v>
      </c>
      <c r="F1918" s="394"/>
    </row>
    <row r="1919" spans="1:6" ht="24.75">
      <c r="A1919" s="1181">
        <v>1716644</v>
      </c>
      <c r="B1919" s="501" t="s">
        <v>9305</v>
      </c>
      <c r="C1919" s="502" t="s">
        <v>36501</v>
      </c>
      <c r="D1919" s="501" t="s">
        <v>14896</v>
      </c>
      <c r="E1919" s="666">
        <v>140.52000000000001</v>
      </c>
      <c r="F1919" s="394"/>
    </row>
    <row r="1920" spans="1:6" ht="24.75">
      <c r="A1920" s="1181">
        <v>1716645</v>
      </c>
      <c r="B1920" s="501" t="s">
        <v>9305</v>
      </c>
      <c r="C1920" s="502" t="s">
        <v>36502</v>
      </c>
      <c r="D1920" s="501" t="s">
        <v>14896</v>
      </c>
      <c r="E1920" s="666">
        <v>140.62</v>
      </c>
      <c r="F1920" s="394"/>
    </row>
    <row r="1921" spans="1:6" ht="24.75">
      <c r="A1921" s="1181">
        <v>1716622</v>
      </c>
      <c r="B1921" s="501" t="s">
        <v>9305</v>
      </c>
      <c r="C1921" s="502" t="s">
        <v>36503</v>
      </c>
      <c r="D1921" s="501" t="s">
        <v>14896</v>
      </c>
      <c r="E1921" s="666">
        <v>93.6</v>
      </c>
      <c r="F1921" s="394"/>
    </row>
    <row r="1922" spans="1:6" ht="24.75">
      <c r="A1922" s="1181">
        <v>1716603</v>
      </c>
      <c r="B1922" s="501" t="s">
        <v>9305</v>
      </c>
      <c r="C1922" s="502" t="s">
        <v>36504</v>
      </c>
      <c r="D1922" s="501" t="s">
        <v>14896</v>
      </c>
      <c r="E1922" s="666">
        <v>93.6</v>
      </c>
      <c r="F1922" s="394"/>
    </row>
    <row r="1923" spans="1:6" ht="24.75">
      <c r="A1923" s="1181">
        <v>1716620</v>
      </c>
      <c r="B1923" s="501" t="s">
        <v>9305</v>
      </c>
      <c r="C1923" s="502" t="s">
        <v>36505</v>
      </c>
      <c r="D1923" s="501" t="s">
        <v>14896</v>
      </c>
      <c r="E1923" s="666">
        <v>128.76</v>
      </c>
      <c r="F1923" s="394"/>
    </row>
    <row r="1924" spans="1:6" ht="24.75">
      <c r="A1924" s="1181">
        <v>1716621</v>
      </c>
      <c r="B1924" s="501" t="s">
        <v>9305</v>
      </c>
      <c r="C1924" s="502" t="s">
        <v>36506</v>
      </c>
      <c r="D1924" s="501" t="s">
        <v>14896</v>
      </c>
      <c r="E1924" s="666">
        <v>101.17</v>
      </c>
      <c r="F1924" s="394"/>
    </row>
    <row r="1925" spans="1:6" ht="24.75">
      <c r="A1925" s="1181">
        <v>1716619</v>
      </c>
      <c r="B1925" s="501" t="s">
        <v>9305</v>
      </c>
      <c r="C1925" s="502" t="s">
        <v>36507</v>
      </c>
      <c r="D1925" s="501" t="s">
        <v>14896</v>
      </c>
      <c r="E1925" s="666">
        <v>211.6</v>
      </c>
      <c r="F1925" s="394"/>
    </row>
    <row r="1926" spans="1:6" ht="24.75">
      <c r="A1926" s="1181">
        <v>1716601</v>
      </c>
      <c r="B1926" s="501" t="s">
        <v>9305</v>
      </c>
      <c r="C1926" s="502" t="s">
        <v>36508</v>
      </c>
      <c r="D1926" s="501" t="s">
        <v>14896</v>
      </c>
      <c r="E1926" s="666">
        <v>130.6</v>
      </c>
      <c r="F1926" s="394"/>
    </row>
    <row r="1927" spans="1:6" ht="24.75">
      <c r="A1927" s="1181">
        <v>1716602</v>
      </c>
      <c r="B1927" s="501" t="s">
        <v>9305</v>
      </c>
      <c r="C1927" s="502" t="s">
        <v>36509</v>
      </c>
      <c r="D1927" s="501" t="s">
        <v>14896</v>
      </c>
      <c r="E1927" s="666">
        <v>102.4</v>
      </c>
      <c r="F1927" s="394"/>
    </row>
    <row r="1928" spans="1:6" ht="24.75">
      <c r="A1928" s="1181">
        <v>1716600</v>
      </c>
      <c r="B1928" s="501" t="s">
        <v>9305</v>
      </c>
      <c r="C1928" s="502" t="s">
        <v>36510</v>
      </c>
      <c r="D1928" s="501" t="s">
        <v>14896</v>
      </c>
      <c r="E1928" s="666">
        <v>215.28</v>
      </c>
      <c r="F1928" s="394"/>
    </row>
    <row r="1929" spans="1:6">
      <c r="A1929" s="1181">
        <v>1716655</v>
      </c>
      <c r="B1929" s="501" t="s">
        <v>9305</v>
      </c>
      <c r="C1929" s="502" t="s">
        <v>36511</v>
      </c>
      <c r="D1929" s="501" t="s">
        <v>14896</v>
      </c>
      <c r="E1929" s="666">
        <v>75.55</v>
      </c>
      <c r="F1929" s="394"/>
    </row>
    <row r="1930" spans="1:6">
      <c r="A1930" s="1181">
        <v>1716639</v>
      </c>
      <c r="B1930" s="501" t="s">
        <v>9305</v>
      </c>
      <c r="C1930" s="502" t="s">
        <v>36512</v>
      </c>
      <c r="D1930" s="501" t="s">
        <v>14896</v>
      </c>
      <c r="E1930" s="666">
        <v>53.2</v>
      </c>
      <c r="F1930" s="394"/>
    </row>
    <row r="1931" spans="1:6">
      <c r="A1931" s="1181">
        <v>1801636</v>
      </c>
      <c r="B1931" s="501" t="s">
        <v>9305</v>
      </c>
      <c r="C1931" s="502" t="s">
        <v>36513</v>
      </c>
      <c r="D1931" s="501" t="s">
        <v>34184</v>
      </c>
      <c r="E1931" s="666">
        <v>19.63</v>
      </c>
      <c r="F1931" s="394"/>
    </row>
    <row r="1932" spans="1:6">
      <c r="A1932" s="1181">
        <v>1801637</v>
      </c>
      <c r="B1932" s="501" t="s">
        <v>9305</v>
      </c>
      <c r="C1932" s="502" t="s">
        <v>36514</v>
      </c>
      <c r="D1932" s="501" t="s">
        <v>34184</v>
      </c>
      <c r="E1932" s="666">
        <v>26.18</v>
      </c>
      <c r="F1932" s="394"/>
    </row>
    <row r="1933" spans="1:6">
      <c r="A1933" s="1181">
        <v>1817720</v>
      </c>
      <c r="B1933" s="501" t="s">
        <v>9305</v>
      </c>
      <c r="C1933" s="502" t="s">
        <v>36515</v>
      </c>
      <c r="D1933" s="501" t="s">
        <v>34184</v>
      </c>
      <c r="E1933" s="666">
        <v>115.87</v>
      </c>
      <c r="F1933" s="394"/>
    </row>
    <row r="1934" spans="1:6">
      <c r="A1934" s="1181">
        <v>1817723</v>
      </c>
      <c r="B1934" s="501" t="s">
        <v>9305</v>
      </c>
      <c r="C1934" s="502" t="s">
        <v>36516</v>
      </c>
      <c r="D1934" s="501" t="s">
        <v>34184</v>
      </c>
      <c r="E1934" s="666">
        <v>52.02</v>
      </c>
      <c r="F1934" s="394"/>
    </row>
    <row r="1935" spans="1:6">
      <c r="A1935" s="1181">
        <v>1817721</v>
      </c>
      <c r="B1935" s="501" t="s">
        <v>9305</v>
      </c>
      <c r="C1935" s="502" t="s">
        <v>36517</v>
      </c>
      <c r="D1935" s="501" t="s">
        <v>34184</v>
      </c>
      <c r="E1935" s="666">
        <v>156.05000000000001</v>
      </c>
      <c r="F1935" s="394"/>
    </row>
    <row r="1936" spans="1:6">
      <c r="A1936" s="1181">
        <v>1817722</v>
      </c>
      <c r="B1936" s="501" t="s">
        <v>9305</v>
      </c>
      <c r="C1936" s="502" t="s">
        <v>36518</v>
      </c>
      <c r="D1936" s="501" t="s">
        <v>34184</v>
      </c>
      <c r="E1936" s="666">
        <v>78.02</v>
      </c>
      <c r="F1936" s="394"/>
    </row>
    <row r="1937" spans="1:6">
      <c r="A1937" s="1181">
        <v>1917483</v>
      </c>
      <c r="B1937" s="501" t="s">
        <v>9305</v>
      </c>
      <c r="C1937" s="502" t="s">
        <v>36519</v>
      </c>
      <c r="D1937" s="501" t="s">
        <v>14896</v>
      </c>
      <c r="E1937" s="666">
        <v>6.57</v>
      </c>
      <c r="F1937" s="394"/>
    </row>
    <row r="1938" spans="1:6">
      <c r="A1938" s="1181">
        <v>1917484</v>
      </c>
      <c r="B1938" s="501" t="s">
        <v>9305</v>
      </c>
      <c r="C1938" s="502" t="s">
        <v>36520</v>
      </c>
      <c r="D1938" s="501" t="s">
        <v>14896</v>
      </c>
      <c r="E1938" s="666">
        <v>6.79</v>
      </c>
      <c r="F1938" s="394"/>
    </row>
    <row r="1939" spans="1:6">
      <c r="A1939" s="1181">
        <v>1917485</v>
      </c>
      <c r="B1939" s="501" t="s">
        <v>9305</v>
      </c>
      <c r="C1939" s="502" t="s">
        <v>36521</v>
      </c>
      <c r="D1939" s="501" t="s">
        <v>14896</v>
      </c>
      <c r="E1939" s="666">
        <v>7.4</v>
      </c>
      <c r="F1939" s="394"/>
    </row>
    <row r="1940" spans="1:6">
      <c r="A1940" s="1181">
        <v>1917486</v>
      </c>
      <c r="B1940" s="501" t="s">
        <v>9305</v>
      </c>
      <c r="C1940" s="502" t="s">
        <v>36522</v>
      </c>
      <c r="D1940" s="501" t="s">
        <v>14896</v>
      </c>
      <c r="E1940" s="666">
        <v>7.67</v>
      </c>
      <c r="F1940" s="394"/>
    </row>
    <row r="1941" spans="1:6">
      <c r="A1941" s="1181">
        <v>1917487</v>
      </c>
      <c r="B1941" s="501" t="s">
        <v>9305</v>
      </c>
      <c r="C1941" s="502" t="s">
        <v>36523</v>
      </c>
      <c r="D1941" s="501" t="s">
        <v>14896</v>
      </c>
      <c r="E1941" s="666">
        <v>8.0399999999999991</v>
      </c>
      <c r="F1941" s="394"/>
    </row>
    <row r="1942" spans="1:6">
      <c r="A1942" s="1181">
        <v>1917528</v>
      </c>
      <c r="B1942" s="501" t="s">
        <v>9305</v>
      </c>
      <c r="C1942" s="502" t="s">
        <v>36524</v>
      </c>
      <c r="D1942" s="501" t="s">
        <v>14896</v>
      </c>
      <c r="E1942" s="666">
        <v>40.06</v>
      </c>
      <c r="F1942" s="394"/>
    </row>
    <row r="1943" spans="1:6">
      <c r="A1943" s="1181">
        <v>1917529</v>
      </c>
      <c r="B1943" s="501" t="s">
        <v>9305</v>
      </c>
      <c r="C1943" s="502" t="s">
        <v>36525</v>
      </c>
      <c r="D1943" s="501" t="s">
        <v>14896</v>
      </c>
      <c r="E1943" s="666">
        <v>41.42</v>
      </c>
      <c r="F1943" s="394"/>
    </row>
    <row r="1944" spans="1:6">
      <c r="A1944" s="1181">
        <v>1917530</v>
      </c>
      <c r="B1944" s="501" t="s">
        <v>9305</v>
      </c>
      <c r="C1944" s="502" t="s">
        <v>36526</v>
      </c>
      <c r="D1944" s="501" t="s">
        <v>14896</v>
      </c>
      <c r="E1944" s="666">
        <v>43.55</v>
      </c>
      <c r="F1944" s="394"/>
    </row>
    <row r="1945" spans="1:6">
      <c r="A1945" s="1181">
        <v>1917531</v>
      </c>
      <c r="B1945" s="501" t="s">
        <v>9305</v>
      </c>
      <c r="C1945" s="502" t="s">
        <v>36527</v>
      </c>
      <c r="D1945" s="501" t="s">
        <v>14896</v>
      </c>
      <c r="E1945" s="666">
        <v>45.89</v>
      </c>
      <c r="F1945" s="394"/>
    </row>
    <row r="1946" spans="1:6">
      <c r="A1946" s="1181">
        <v>1917532</v>
      </c>
      <c r="B1946" s="501" t="s">
        <v>9305</v>
      </c>
      <c r="C1946" s="502" t="s">
        <v>36528</v>
      </c>
      <c r="D1946" s="501" t="s">
        <v>14896</v>
      </c>
      <c r="E1946" s="666">
        <v>48.53</v>
      </c>
      <c r="F1946" s="394"/>
    </row>
    <row r="1947" spans="1:6">
      <c r="A1947" s="1181">
        <v>1917533</v>
      </c>
      <c r="B1947" s="501" t="s">
        <v>9305</v>
      </c>
      <c r="C1947" s="502" t="s">
        <v>36529</v>
      </c>
      <c r="D1947" s="501" t="s">
        <v>14896</v>
      </c>
      <c r="E1947" s="666">
        <v>49.9</v>
      </c>
      <c r="F1947" s="394"/>
    </row>
    <row r="1948" spans="1:6">
      <c r="A1948" s="1181">
        <v>1917534</v>
      </c>
      <c r="B1948" s="501" t="s">
        <v>9305</v>
      </c>
      <c r="C1948" s="502" t="s">
        <v>36530</v>
      </c>
      <c r="D1948" s="501" t="s">
        <v>14896</v>
      </c>
      <c r="E1948" s="666">
        <v>51.33</v>
      </c>
      <c r="F1948" s="394"/>
    </row>
    <row r="1949" spans="1:6">
      <c r="A1949" s="1181">
        <v>1917535</v>
      </c>
      <c r="B1949" s="501" t="s">
        <v>9305</v>
      </c>
      <c r="C1949" s="502" t="s">
        <v>36531</v>
      </c>
      <c r="D1949" s="501" t="s">
        <v>14896</v>
      </c>
      <c r="E1949" s="666">
        <v>53.18</v>
      </c>
      <c r="F1949" s="394"/>
    </row>
    <row r="1950" spans="1:6">
      <c r="A1950" s="1181">
        <v>1917536</v>
      </c>
      <c r="B1950" s="501" t="s">
        <v>9305</v>
      </c>
      <c r="C1950" s="502" t="s">
        <v>36532</v>
      </c>
      <c r="D1950" s="501" t="s">
        <v>14896</v>
      </c>
      <c r="E1950" s="666">
        <v>54.8</v>
      </c>
      <c r="F1950" s="394"/>
    </row>
    <row r="1951" spans="1:6">
      <c r="A1951" s="1181">
        <v>1917537</v>
      </c>
      <c r="B1951" s="501" t="s">
        <v>9305</v>
      </c>
      <c r="C1951" s="502" t="s">
        <v>36533</v>
      </c>
      <c r="D1951" s="501" t="s">
        <v>14896</v>
      </c>
      <c r="E1951" s="666">
        <v>56.48</v>
      </c>
      <c r="F1951" s="394"/>
    </row>
    <row r="1952" spans="1:6">
      <c r="A1952" s="1181">
        <v>1917488</v>
      </c>
      <c r="B1952" s="501" t="s">
        <v>9305</v>
      </c>
      <c r="C1952" s="502" t="s">
        <v>36534</v>
      </c>
      <c r="D1952" s="501" t="s">
        <v>14896</v>
      </c>
      <c r="E1952" s="666">
        <v>8.32</v>
      </c>
      <c r="F1952" s="394"/>
    </row>
    <row r="1953" spans="1:6">
      <c r="A1953" s="1181">
        <v>1917489</v>
      </c>
      <c r="B1953" s="501" t="s">
        <v>9305</v>
      </c>
      <c r="C1953" s="502" t="s">
        <v>36535</v>
      </c>
      <c r="D1953" s="501" t="s">
        <v>14896</v>
      </c>
      <c r="E1953" s="666">
        <v>8.67</v>
      </c>
      <c r="F1953" s="394"/>
    </row>
    <row r="1954" spans="1:6">
      <c r="A1954" s="1181">
        <v>1917490</v>
      </c>
      <c r="B1954" s="501" t="s">
        <v>9305</v>
      </c>
      <c r="C1954" s="502" t="s">
        <v>36536</v>
      </c>
      <c r="D1954" s="501" t="s">
        <v>14896</v>
      </c>
      <c r="E1954" s="666">
        <v>9.24</v>
      </c>
      <c r="F1954" s="394"/>
    </row>
    <row r="1955" spans="1:6">
      <c r="A1955" s="1181">
        <v>1917491</v>
      </c>
      <c r="B1955" s="501" t="s">
        <v>9305</v>
      </c>
      <c r="C1955" s="502" t="s">
        <v>36537</v>
      </c>
      <c r="D1955" s="501" t="s">
        <v>14896</v>
      </c>
      <c r="E1955" s="666">
        <v>9.6300000000000008</v>
      </c>
      <c r="F1955" s="394"/>
    </row>
    <row r="1956" spans="1:6">
      <c r="A1956" s="1181">
        <v>1917492</v>
      </c>
      <c r="B1956" s="501" t="s">
        <v>9305</v>
      </c>
      <c r="C1956" s="502" t="s">
        <v>36538</v>
      </c>
      <c r="D1956" s="501" t="s">
        <v>14896</v>
      </c>
      <c r="E1956" s="666">
        <v>9.9499999999999993</v>
      </c>
      <c r="F1956" s="394"/>
    </row>
    <row r="1957" spans="1:6">
      <c r="A1957" s="1181">
        <v>1917493</v>
      </c>
      <c r="B1957" s="501" t="s">
        <v>9305</v>
      </c>
      <c r="C1957" s="502" t="s">
        <v>36539</v>
      </c>
      <c r="D1957" s="501" t="s">
        <v>14896</v>
      </c>
      <c r="E1957" s="666">
        <v>10.37</v>
      </c>
      <c r="F1957" s="394"/>
    </row>
    <row r="1958" spans="1:6">
      <c r="A1958" s="1181">
        <v>1917494</v>
      </c>
      <c r="B1958" s="501" t="s">
        <v>9305</v>
      </c>
      <c r="C1958" s="502" t="s">
        <v>36540</v>
      </c>
      <c r="D1958" s="501" t="s">
        <v>14896</v>
      </c>
      <c r="E1958" s="666">
        <v>10.8</v>
      </c>
      <c r="F1958" s="394"/>
    </row>
    <row r="1959" spans="1:6">
      <c r="A1959" s="1181">
        <v>1917495</v>
      </c>
      <c r="B1959" s="501" t="s">
        <v>9305</v>
      </c>
      <c r="C1959" s="502" t="s">
        <v>36541</v>
      </c>
      <c r="D1959" s="501" t="s">
        <v>14896</v>
      </c>
      <c r="E1959" s="666">
        <v>11.45</v>
      </c>
      <c r="F1959" s="394"/>
    </row>
    <row r="1960" spans="1:6">
      <c r="A1960" s="1181">
        <v>1917496</v>
      </c>
      <c r="B1960" s="501" t="s">
        <v>9305</v>
      </c>
      <c r="C1960" s="502" t="s">
        <v>36542</v>
      </c>
      <c r="D1960" s="501" t="s">
        <v>14896</v>
      </c>
      <c r="E1960" s="666">
        <v>11.85</v>
      </c>
      <c r="F1960" s="394"/>
    </row>
    <row r="1961" spans="1:6">
      <c r="A1961" s="1181">
        <v>1917497</v>
      </c>
      <c r="B1961" s="501" t="s">
        <v>9305</v>
      </c>
      <c r="C1961" s="502" t="s">
        <v>36543</v>
      </c>
      <c r="D1961" s="501" t="s">
        <v>14896</v>
      </c>
      <c r="E1961" s="666">
        <v>12.26</v>
      </c>
      <c r="F1961" s="394"/>
    </row>
    <row r="1962" spans="1:6">
      <c r="A1962" s="1181">
        <v>1917498</v>
      </c>
      <c r="B1962" s="501" t="s">
        <v>9305</v>
      </c>
      <c r="C1962" s="502" t="s">
        <v>36544</v>
      </c>
      <c r="D1962" s="501" t="s">
        <v>14896</v>
      </c>
      <c r="E1962" s="666">
        <v>12.67</v>
      </c>
      <c r="F1962" s="394"/>
    </row>
    <row r="1963" spans="1:6">
      <c r="A1963" s="1181">
        <v>1917499</v>
      </c>
      <c r="B1963" s="501" t="s">
        <v>9305</v>
      </c>
      <c r="C1963" s="502" t="s">
        <v>36545</v>
      </c>
      <c r="D1963" s="501" t="s">
        <v>14896</v>
      </c>
      <c r="E1963" s="666">
        <v>13.03</v>
      </c>
      <c r="F1963" s="394"/>
    </row>
    <row r="1964" spans="1:6">
      <c r="A1964" s="1181">
        <v>1917500</v>
      </c>
      <c r="B1964" s="501" t="s">
        <v>9305</v>
      </c>
      <c r="C1964" s="502" t="s">
        <v>36546</v>
      </c>
      <c r="D1964" s="501" t="s">
        <v>14896</v>
      </c>
      <c r="E1964" s="666">
        <v>13.74</v>
      </c>
      <c r="F1964" s="394"/>
    </row>
    <row r="1965" spans="1:6">
      <c r="A1965" s="1181">
        <v>1917501</v>
      </c>
      <c r="B1965" s="501" t="s">
        <v>9305</v>
      </c>
      <c r="C1965" s="502" t="s">
        <v>36547</v>
      </c>
      <c r="D1965" s="501" t="s">
        <v>14896</v>
      </c>
      <c r="E1965" s="666">
        <v>14.17</v>
      </c>
      <c r="F1965" s="394"/>
    </row>
    <row r="1966" spans="1:6">
      <c r="A1966" s="1181">
        <v>1917502</v>
      </c>
      <c r="B1966" s="501" t="s">
        <v>9305</v>
      </c>
      <c r="C1966" s="502" t="s">
        <v>36548</v>
      </c>
      <c r="D1966" s="501" t="s">
        <v>14896</v>
      </c>
      <c r="E1966" s="666">
        <v>14.6</v>
      </c>
      <c r="F1966" s="394"/>
    </row>
    <row r="1967" spans="1:6">
      <c r="A1967" s="1181">
        <v>1917503</v>
      </c>
      <c r="B1967" s="501" t="s">
        <v>9305</v>
      </c>
      <c r="C1967" s="502" t="s">
        <v>36549</v>
      </c>
      <c r="D1967" s="501" t="s">
        <v>14896</v>
      </c>
      <c r="E1967" s="666">
        <v>15.04</v>
      </c>
      <c r="F1967" s="394"/>
    </row>
    <row r="1968" spans="1:6">
      <c r="A1968" s="1181">
        <v>1917504</v>
      </c>
      <c r="B1968" s="501" t="s">
        <v>9305</v>
      </c>
      <c r="C1968" s="502" t="s">
        <v>36550</v>
      </c>
      <c r="D1968" s="501" t="s">
        <v>14896</v>
      </c>
      <c r="E1968" s="666">
        <v>15.49</v>
      </c>
      <c r="F1968" s="394"/>
    </row>
    <row r="1969" spans="1:6">
      <c r="A1969" s="1181">
        <v>1917505</v>
      </c>
      <c r="B1969" s="501" t="s">
        <v>9305</v>
      </c>
      <c r="C1969" s="502" t="s">
        <v>36551</v>
      </c>
      <c r="D1969" s="501" t="s">
        <v>14896</v>
      </c>
      <c r="E1969" s="666">
        <v>16.23</v>
      </c>
      <c r="F1969" s="394"/>
    </row>
    <row r="1970" spans="1:6">
      <c r="A1970" s="1181">
        <v>1917506</v>
      </c>
      <c r="B1970" s="501" t="s">
        <v>9305</v>
      </c>
      <c r="C1970" s="502" t="s">
        <v>36552</v>
      </c>
      <c r="D1970" s="501" t="s">
        <v>14896</v>
      </c>
      <c r="E1970" s="666">
        <v>16.68</v>
      </c>
      <c r="F1970" s="394"/>
    </row>
    <row r="1971" spans="1:6">
      <c r="A1971" s="1181">
        <v>1917507</v>
      </c>
      <c r="B1971" s="501" t="s">
        <v>9305</v>
      </c>
      <c r="C1971" s="502" t="s">
        <v>36553</v>
      </c>
      <c r="D1971" s="501" t="s">
        <v>14896</v>
      </c>
      <c r="E1971" s="666">
        <v>17.14</v>
      </c>
      <c r="F1971" s="394"/>
    </row>
    <row r="1972" spans="1:6">
      <c r="A1972" s="1181">
        <v>1917480</v>
      </c>
      <c r="B1972" s="501" t="s">
        <v>9305</v>
      </c>
      <c r="C1972" s="502" t="s">
        <v>36554</v>
      </c>
      <c r="D1972" s="501" t="s">
        <v>14896</v>
      </c>
      <c r="E1972" s="666">
        <v>5.84</v>
      </c>
      <c r="F1972" s="394"/>
    </row>
    <row r="1973" spans="1:6">
      <c r="A1973" s="1181">
        <v>1917508</v>
      </c>
      <c r="B1973" s="501" t="s">
        <v>9305</v>
      </c>
      <c r="C1973" s="502" t="s">
        <v>36555</v>
      </c>
      <c r="D1973" s="501" t="s">
        <v>14896</v>
      </c>
      <c r="E1973" s="666">
        <v>17.61</v>
      </c>
      <c r="F1973" s="394"/>
    </row>
    <row r="1974" spans="1:6">
      <c r="A1974" s="1181">
        <v>1917509</v>
      </c>
      <c r="B1974" s="501" t="s">
        <v>9305</v>
      </c>
      <c r="C1974" s="502" t="s">
        <v>36556</v>
      </c>
      <c r="D1974" s="501" t="s">
        <v>14896</v>
      </c>
      <c r="E1974" s="666">
        <v>18.18</v>
      </c>
      <c r="F1974" s="394"/>
    </row>
    <row r="1975" spans="1:6">
      <c r="A1975" s="1181">
        <v>1917510</v>
      </c>
      <c r="B1975" s="501" t="s">
        <v>9305</v>
      </c>
      <c r="C1975" s="502" t="s">
        <v>36557</v>
      </c>
      <c r="D1975" s="501" t="s">
        <v>14896</v>
      </c>
      <c r="E1975" s="666">
        <v>18.98</v>
      </c>
      <c r="F1975" s="394"/>
    </row>
    <row r="1976" spans="1:6">
      <c r="A1976" s="1181">
        <v>1917511</v>
      </c>
      <c r="B1976" s="501" t="s">
        <v>9305</v>
      </c>
      <c r="C1976" s="502" t="s">
        <v>36558</v>
      </c>
      <c r="D1976" s="501" t="s">
        <v>14896</v>
      </c>
      <c r="E1976" s="666">
        <v>19.5</v>
      </c>
      <c r="F1976" s="394"/>
    </row>
    <row r="1977" spans="1:6">
      <c r="A1977" s="1181">
        <v>1917512</v>
      </c>
      <c r="B1977" s="501" t="s">
        <v>9305</v>
      </c>
      <c r="C1977" s="502" t="s">
        <v>36559</v>
      </c>
      <c r="D1977" s="501" t="s">
        <v>14896</v>
      </c>
      <c r="E1977" s="666">
        <v>20.12</v>
      </c>
      <c r="F1977" s="394"/>
    </row>
    <row r="1978" spans="1:6">
      <c r="A1978" s="1181">
        <v>1917513</v>
      </c>
      <c r="B1978" s="501" t="s">
        <v>9305</v>
      </c>
      <c r="C1978" s="502" t="s">
        <v>36560</v>
      </c>
      <c r="D1978" s="501" t="s">
        <v>14896</v>
      </c>
      <c r="E1978" s="666">
        <v>20.71</v>
      </c>
      <c r="F1978" s="394"/>
    </row>
    <row r="1979" spans="1:6">
      <c r="A1979" s="1181">
        <v>1917514</v>
      </c>
      <c r="B1979" s="501" t="s">
        <v>9305</v>
      </c>
      <c r="C1979" s="502" t="s">
        <v>36561</v>
      </c>
      <c r="D1979" s="501" t="s">
        <v>14896</v>
      </c>
      <c r="E1979" s="666">
        <v>21.41</v>
      </c>
      <c r="F1979" s="394"/>
    </row>
    <row r="1980" spans="1:6">
      <c r="A1980" s="1181">
        <v>1917515</v>
      </c>
      <c r="B1980" s="501" t="s">
        <v>9305</v>
      </c>
      <c r="C1980" s="502" t="s">
        <v>36562</v>
      </c>
      <c r="D1980" s="501" t="s">
        <v>14896</v>
      </c>
      <c r="E1980" s="666">
        <v>22.43</v>
      </c>
      <c r="F1980" s="394"/>
    </row>
    <row r="1981" spans="1:6">
      <c r="A1981" s="1181">
        <v>1917516</v>
      </c>
      <c r="B1981" s="501" t="s">
        <v>9305</v>
      </c>
      <c r="C1981" s="502" t="s">
        <v>36563</v>
      </c>
      <c r="D1981" s="501" t="s">
        <v>14896</v>
      </c>
      <c r="E1981" s="666">
        <v>23.19</v>
      </c>
      <c r="F1981" s="394"/>
    </row>
    <row r="1982" spans="1:6">
      <c r="A1982" s="1181">
        <v>1917517</v>
      </c>
      <c r="B1982" s="501" t="s">
        <v>9305</v>
      </c>
      <c r="C1982" s="502" t="s">
        <v>36564</v>
      </c>
      <c r="D1982" s="501" t="s">
        <v>14896</v>
      </c>
      <c r="E1982" s="666">
        <v>24.24</v>
      </c>
      <c r="F1982" s="394"/>
    </row>
    <row r="1983" spans="1:6">
      <c r="A1983" s="1181">
        <v>1917481</v>
      </c>
      <c r="B1983" s="501" t="s">
        <v>9305</v>
      </c>
      <c r="C1983" s="502" t="s">
        <v>36565</v>
      </c>
      <c r="D1983" s="501" t="s">
        <v>14896</v>
      </c>
      <c r="E1983" s="666">
        <v>6.05</v>
      </c>
      <c r="F1983" s="394"/>
    </row>
    <row r="1984" spans="1:6">
      <c r="A1984" s="1181">
        <v>1917518</v>
      </c>
      <c r="B1984" s="501" t="s">
        <v>9305</v>
      </c>
      <c r="C1984" s="502" t="s">
        <v>36566</v>
      </c>
      <c r="D1984" s="501" t="s">
        <v>14896</v>
      </c>
      <c r="E1984" s="666">
        <v>25.29</v>
      </c>
      <c r="F1984" s="394"/>
    </row>
    <row r="1985" spans="1:6">
      <c r="A1985" s="1181">
        <v>1917519</v>
      </c>
      <c r="B1985" s="501" t="s">
        <v>9305</v>
      </c>
      <c r="C1985" s="502" t="s">
        <v>36567</v>
      </c>
      <c r="D1985" s="501" t="s">
        <v>14896</v>
      </c>
      <c r="E1985" s="666">
        <v>26.59</v>
      </c>
      <c r="F1985" s="394"/>
    </row>
    <row r="1986" spans="1:6">
      <c r="A1986" s="1181">
        <v>1917520</v>
      </c>
      <c r="B1986" s="501" t="s">
        <v>9305</v>
      </c>
      <c r="C1986" s="502" t="s">
        <v>36568</v>
      </c>
      <c r="D1986" s="501" t="s">
        <v>14896</v>
      </c>
      <c r="E1986" s="666">
        <v>28.06</v>
      </c>
      <c r="F1986" s="394"/>
    </row>
    <row r="1987" spans="1:6">
      <c r="A1987" s="1181">
        <v>1917521</v>
      </c>
      <c r="B1987" s="501" t="s">
        <v>9305</v>
      </c>
      <c r="C1987" s="502" t="s">
        <v>36569</v>
      </c>
      <c r="D1987" s="501" t="s">
        <v>14896</v>
      </c>
      <c r="E1987" s="666">
        <v>29.32</v>
      </c>
      <c r="F1987" s="394"/>
    </row>
    <row r="1988" spans="1:6">
      <c r="A1988" s="1181">
        <v>1917522</v>
      </c>
      <c r="B1988" s="501" t="s">
        <v>9305</v>
      </c>
      <c r="C1988" s="502" t="s">
        <v>36570</v>
      </c>
      <c r="D1988" s="501" t="s">
        <v>14896</v>
      </c>
      <c r="E1988" s="666">
        <v>30.7</v>
      </c>
      <c r="F1988" s="394"/>
    </row>
    <row r="1989" spans="1:6">
      <c r="A1989" s="1181">
        <v>1917523</v>
      </c>
      <c r="B1989" s="501" t="s">
        <v>9305</v>
      </c>
      <c r="C1989" s="502" t="s">
        <v>36571</v>
      </c>
      <c r="D1989" s="501" t="s">
        <v>14896</v>
      </c>
      <c r="E1989" s="666">
        <v>32.119999999999997</v>
      </c>
      <c r="F1989" s="394"/>
    </row>
    <row r="1990" spans="1:6">
      <c r="A1990" s="1181">
        <v>1917524</v>
      </c>
      <c r="B1990" s="501" t="s">
        <v>9305</v>
      </c>
      <c r="C1990" s="502" t="s">
        <v>36572</v>
      </c>
      <c r="D1990" s="501" t="s">
        <v>14896</v>
      </c>
      <c r="E1990" s="666">
        <v>33.64</v>
      </c>
      <c r="F1990" s="394"/>
    </row>
    <row r="1991" spans="1:6">
      <c r="A1991" s="1181">
        <v>1917525</v>
      </c>
      <c r="B1991" s="501" t="s">
        <v>9305</v>
      </c>
      <c r="C1991" s="502" t="s">
        <v>36573</v>
      </c>
      <c r="D1991" s="501" t="s">
        <v>14896</v>
      </c>
      <c r="E1991" s="666">
        <v>35.42</v>
      </c>
      <c r="F1991" s="394"/>
    </row>
    <row r="1992" spans="1:6">
      <c r="A1992" s="1181">
        <v>1917526</v>
      </c>
      <c r="B1992" s="501" t="s">
        <v>9305</v>
      </c>
      <c r="C1992" s="502" t="s">
        <v>36574</v>
      </c>
      <c r="D1992" s="501" t="s">
        <v>14896</v>
      </c>
      <c r="E1992" s="666">
        <v>36.82</v>
      </c>
      <c r="F1992" s="394"/>
    </row>
    <row r="1993" spans="1:6">
      <c r="A1993" s="1181">
        <v>1917527</v>
      </c>
      <c r="B1993" s="501" t="s">
        <v>9305</v>
      </c>
      <c r="C1993" s="502" t="s">
        <v>36575</v>
      </c>
      <c r="D1993" s="501" t="s">
        <v>14896</v>
      </c>
      <c r="E1993" s="666">
        <v>38.21</v>
      </c>
      <c r="F1993" s="394"/>
    </row>
    <row r="1994" spans="1:6">
      <c r="A1994" s="1181">
        <v>1917482</v>
      </c>
      <c r="B1994" s="501" t="s">
        <v>9305</v>
      </c>
      <c r="C1994" s="502" t="s">
        <v>36576</v>
      </c>
      <c r="D1994" s="501" t="s">
        <v>14896</v>
      </c>
      <c r="E1994" s="666">
        <v>6.27</v>
      </c>
      <c r="F1994" s="394"/>
    </row>
    <row r="1995" spans="1:6">
      <c r="A1995" s="1181">
        <v>1917737</v>
      </c>
      <c r="B1995" s="501" t="s">
        <v>9305</v>
      </c>
      <c r="C1995" s="502" t="s">
        <v>36577</v>
      </c>
      <c r="D1995" s="501" t="s">
        <v>14896</v>
      </c>
      <c r="E1995" s="666">
        <v>5.79</v>
      </c>
      <c r="F1995" s="394"/>
    </row>
    <row r="1996" spans="1:6">
      <c r="A1996" s="1181">
        <v>1917220</v>
      </c>
      <c r="B1996" s="501" t="s">
        <v>9305</v>
      </c>
      <c r="C1996" s="502" t="s">
        <v>36578</v>
      </c>
      <c r="D1996" s="501" t="s">
        <v>14896</v>
      </c>
      <c r="E1996" s="666">
        <v>8.57</v>
      </c>
      <c r="F1996" s="394"/>
    </row>
    <row r="1997" spans="1:6">
      <c r="A1997" s="1181">
        <v>1917221</v>
      </c>
      <c r="B1997" s="501" t="s">
        <v>9305</v>
      </c>
      <c r="C1997" s="502" t="s">
        <v>36579</v>
      </c>
      <c r="D1997" s="501" t="s">
        <v>14896</v>
      </c>
      <c r="E1997" s="666">
        <v>9.17</v>
      </c>
      <c r="F1997" s="394"/>
    </row>
    <row r="1998" spans="1:6">
      <c r="A1998" s="1181">
        <v>1917222</v>
      </c>
      <c r="B1998" s="501" t="s">
        <v>9305</v>
      </c>
      <c r="C1998" s="502" t="s">
        <v>36580</v>
      </c>
      <c r="D1998" s="501" t="s">
        <v>14896</v>
      </c>
      <c r="E1998" s="666">
        <v>9.7899999999999991</v>
      </c>
      <c r="F1998" s="394"/>
    </row>
    <row r="1999" spans="1:6">
      <c r="A1999" s="1181">
        <v>1917223</v>
      </c>
      <c r="B1999" s="501" t="s">
        <v>9305</v>
      </c>
      <c r="C1999" s="502" t="s">
        <v>36581</v>
      </c>
      <c r="D1999" s="501" t="s">
        <v>14896</v>
      </c>
      <c r="E1999" s="666">
        <v>10.24</v>
      </c>
      <c r="F1999" s="394"/>
    </row>
    <row r="2000" spans="1:6">
      <c r="A2000" s="1181">
        <v>1917224</v>
      </c>
      <c r="B2000" s="501" t="s">
        <v>9305</v>
      </c>
      <c r="C2000" s="502" t="s">
        <v>36582</v>
      </c>
      <c r="D2000" s="501" t="s">
        <v>14896</v>
      </c>
      <c r="E2000" s="666">
        <v>10.71</v>
      </c>
      <c r="F2000" s="394"/>
    </row>
    <row r="2001" spans="1:6">
      <c r="A2001" s="1181">
        <v>1917225</v>
      </c>
      <c r="B2001" s="501" t="s">
        <v>9305</v>
      </c>
      <c r="C2001" s="502" t="s">
        <v>36583</v>
      </c>
      <c r="D2001" s="501" t="s">
        <v>14896</v>
      </c>
      <c r="E2001" s="666">
        <v>11.26</v>
      </c>
      <c r="F2001" s="394"/>
    </row>
    <row r="2002" spans="1:6">
      <c r="A2002" s="1181">
        <v>1917226</v>
      </c>
      <c r="B2002" s="501" t="s">
        <v>9305</v>
      </c>
      <c r="C2002" s="502" t="s">
        <v>36584</v>
      </c>
      <c r="D2002" s="501" t="s">
        <v>14896</v>
      </c>
      <c r="E2002" s="666">
        <v>11.78</v>
      </c>
      <c r="F2002" s="394"/>
    </row>
    <row r="2003" spans="1:6">
      <c r="A2003" s="1181">
        <v>1917227</v>
      </c>
      <c r="B2003" s="501" t="s">
        <v>9305</v>
      </c>
      <c r="C2003" s="502" t="s">
        <v>36585</v>
      </c>
      <c r="D2003" s="501" t="s">
        <v>14896</v>
      </c>
      <c r="E2003" s="666">
        <v>12.44</v>
      </c>
      <c r="F2003" s="394"/>
    </row>
    <row r="2004" spans="1:6">
      <c r="A2004" s="1181">
        <v>1917228</v>
      </c>
      <c r="B2004" s="501" t="s">
        <v>9305</v>
      </c>
      <c r="C2004" s="502" t="s">
        <v>36586</v>
      </c>
      <c r="D2004" s="501" t="s">
        <v>14896</v>
      </c>
      <c r="E2004" s="666">
        <v>13.06</v>
      </c>
      <c r="F2004" s="394"/>
    </row>
    <row r="2005" spans="1:6">
      <c r="A2005" s="1181">
        <v>1917229</v>
      </c>
      <c r="B2005" s="501" t="s">
        <v>9305</v>
      </c>
      <c r="C2005" s="502" t="s">
        <v>36587</v>
      </c>
      <c r="D2005" s="501" t="s">
        <v>14896</v>
      </c>
      <c r="E2005" s="666">
        <v>13.6</v>
      </c>
      <c r="F2005" s="394"/>
    </row>
    <row r="2006" spans="1:6">
      <c r="A2006" s="1181">
        <v>1917230</v>
      </c>
      <c r="B2006" s="501" t="s">
        <v>9305</v>
      </c>
      <c r="C2006" s="502" t="s">
        <v>36588</v>
      </c>
      <c r="D2006" s="501" t="s">
        <v>14896</v>
      </c>
      <c r="E2006" s="666">
        <v>14.22</v>
      </c>
      <c r="F2006" s="394"/>
    </row>
    <row r="2007" spans="1:6">
      <c r="A2007" s="1181">
        <v>1917231</v>
      </c>
      <c r="B2007" s="501" t="s">
        <v>9305</v>
      </c>
      <c r="C2007" s="502" t="s">
        <v>36589</v>
      </c>
      <c r="D2007" s="501" t="s">
        <v>14896</v>
      </c>
      <c r="E2007" s="666">
        <v>14.86</v>
      </c>
      <c r="F2007" s="394"/>
    </row>
    <row r="2008" spans="1:6">
      <c r="A2008" s="1181">
        <v>1917232</v>
      </c>
      <c r="B2008" s="501" t="s">
        <v>9305</v>
      </c>
      <c r="C2008" s="502" t="s">
        <v>36590</v>
      </c>
      <c r="D2008" s="501" t="s">
        <v>14896</v>
      </c>
      <c r="E2008" s="666">
        <v>15.64</v>
      </c>
      <c r="F2008" s="394"/>
    </row>
    <row r="2009" spans="1:6">
      <c r="A2009" s="1181">
        <v>1917233</v>
      </c>
      <c r="B2009" s="501" t="s">
        <v>9305</v>
      </c>
      <c r="C2009" s="502" t="s">
        <v>36591</v>
      </c>
      <c r="D2009" s="501" t="s">
        <v>14896</v>
      </c>
      <c r="E2009" s="666">
        <v>16.3</v>
      </c>
      <c r="F2009" s="394"/>
    </row>
    <row r="2010" spans="1:6">
      <c r="A2010" s="1181">
        <v>1917234</v>
      </c>
      <c r="B2010" s="501" t="s">
        <v>9305</v>
      </c>
      <c r="C2010" s="502" t="s">
        <v>36592</v>
      </c>
      <c r="D2010" s="501" t="s">
        <v>14896</v>
      </c>
      <c r="E2010" s="666">
        <v>17.100000000000001</v>
      </c>
      <c r="F2010" s="394"/>
    </row>
    <row r="2011" spans="1:6">
      <c r="A2011" s="1181">
        <v>1917217</v>
      </c>
      <c r="B2011" s="501" t="s">
        <v>9305</v>
      </c>
      <c r="C2011" s="502" t="s">
        <v>36593</v>
      </c>
      <c r="D2011" s="501" t="s">
        <v>14896</v>
      </c>
      <c r="E2011" s="666">
        <v>7.02</v>
      </c>
      <c r="F2011" s="394"/>
    </row>
    <row r="2012" spans="1:6">
      <c r="A2012" s="1181">
        <v>1917218</v>
      </c>
      <c r="B2012" s="501" t="s">
        <v>9305</v>
      </c>
      <c r="C2012" s="502" t="s">
        <v>36594</v>
      </c>
      <c r="D2012" s="501" t="s">
        <v>14896</v>
      </c>
      <c r="E2012" s="666">
        <v>7.3</v>
      </c>
      <c r="F2012" s="394"/>
    </row>
    <row r="2013" spans="1:6">
      <c r="A2013" s="1181">
        <v>1917219</v>
      </c>
      <c r="B2013" s="501" t="s">
        <v>9305</v>
      </c>
      <c r="C2013" s="502" t="s">
        <v>36595</v>
      </c>
      <c r="D2013" s="501" t="s">
        <v>14896</v>
      </c>
      <c r="E2013" s="666">
        <v>7.87</v>
      </c>
      <c r="F2013" s="394"/>
    </row>
    <row r="2014" spans="1:6">
      <c r="A2014" s="1181">
        <v>1917724</v>
      </c>
      <c r="B2014" s="501" t="s">
        <v>9305</v>
      </c>
      <c r="C2014" s="502" t="s">
        <v>36596</v>
      </c>
      <c r="D2014" s="501" t="s">
        <v>14896</v>
      </c>
      <c r="E2014" s="666">
        <v>6.87</v>
      </c>
      <c r="F2014" s="394"/>
    </row>
    <row r="2015" spans="1:6">
      <c r="A2015" s="1181">
        <v>1917274</v>
      </c>
      <c r="B2015" s="501" t="s">
        <v>9305</v>
      </c>
      <c r="C2015" s="502" t="s">
        <v>36597</v>
      </c>
      <c r="D2015" s="501" t="s">
        <v>14896</v>
      </c>
      <c r="E2015" s="666">
        <v>6.52</v>
      </c>
      <c r="F2015" s="394"/>
    </row>
    <row r="2016" spans="1:6">
      <c r="A2016" s="1181">
        <v>1917275</v>
      </c>
      <c r="B2016" s="501" t="s">
        <v>9305</v>
      </c>
      <c r="C2016" s="502" t="s">
        <v>36598</v>
      </c>
      <c r="D2016" s="501" t="s">
        <v>14896</v>
      </c>
      <c r="E2016" s="666">
        <v>6.91</v>
      </c>
      <c r="F2016" s="394"/>
    </row>
    <row r="2017" spans="1:6">
      <c r="A2017" s="1181">
        <v>1917276</v>
      </c>
      <c r="B2017" s="501" t="s">
        <v>9305</v>
      </c>
      <c r="C2017" s="502" t="s">
        <v>36599</v>
      </c>
      <c r="D2017" s="501" t="s">
        <v>14896</v>
      </c>
      <c r="E2017" s="666">
        <v>7.49</v>
      </c>
      <c r="F2017" s="394"/>
    </row>
    <row r="2018" spans="1:6">
      <c r="A2018" s="1181">
        <v>1917277</v>
      </c>
      <c r="B2018" s="501" t="s">
        <v>9305</v>
      </c>
      <c r="C2018" s="502" t="s">
        <v>36600</v>
      </c>
      <c r="D2018" s="501" t="s">
        <v>14896</v>
      </c>
      <c r="E2018" s="666">
        <v>7.98</v>
      </c>
      <c r="F2018" s="394"/>
    </row>
    <row r="2019" spans="1:6">
      <c r="A2019" s="1181">
        <v>1917278</v>
      </c>
      <c r="B2019" s="501" t="s">
        <v>9305</v>
      </c>
      <c r="C2019" s="502" t="s">
        <v>36601</v>
      </c>
      <c r="D2019" s="501" t="s">
        <v>14896</v>
      </c>
      <c r="E2019" s="666">
        <v>8.2799999999999994</v>
      </c>
      <c r="F2019" s="394"/>
    </row>
    <row r="2020" spans="1:6">
      <c r="A2020" s="1181">
        <v>1917279</v>
      </c>
      <c r="B2020" s="501" t="s">
        <v>9305</v>
      </c>
      <c r="C2020" s="502" t="s">
        <v>36602</v>
      </c>
      <c r="D2020" s="501" t="s">
        <v>14896</v>
      </c>
      <c r="E2020" s="666">
        <v>8.77</v>
      </c>
      <c r="F2020" s="394"/>
    </row>
    <row r="2021" spans="1:6">
      <c r="A2021" s="1181">
        <v>1917280</v>
      </c>
      <c r="B2021" s="501" t="s">
        <v>9305</v>
      </c>
      <c r="C2021" s="502" t="s">
        <v>36603</v>
      </c>
      <c r="D2021" s="501" t="s">
        <v>14896</v>
      </c>
      <c r="E2021" s="666">
        <v>9.25</v>
      </c>
      <c r="F2021" s="394"/>
    </row>
    <row r="2022" spans="1:6">
      <c r="A2022" s="1181">
        <v>1917281</v>
      </c>
      <c r="B2022" s="501" t="s">
        <v>9305</v>
      </c>
      <c r="C2022" s="502" t="s">
        <v>36604</v>
      </c>
      <c r="D2022" s="501" t="s">
        <v>14896</v>
      </c>
      <c r="E2022" s="666">
        <v>9.8699999999999992</v>
      </c>
      <c r="F2022" s="394"/>
    </row>
    <row r="2023" spans="1:6">
      <c r="A2023" s="1181">
        <v>1917282</v>
      </c>
      <c r="B2023" s="501" t="s">
        <v>9305</v>
      </c>
      <c r="C2023" s="502" t="s">
        <v>36605</v>
      </c>
      <c r="D2023" s="501" t="s">
        <v>14896</v>
      </c>
      <c r="E2023" s="666">
        <v>10.35</v>
      </c>
      <c r="F2023" s="394"/>
    </row>
    <row r="2024" spans="1:6">
      <c r="A2024" s="1181">
        <v>1917283</v>
      </c>
      <c r="B2024" s="501" t="s">
        <v>9305</v>
      </c>
      <c r="C2024" s="502" t="s">
        <v>36606</v>
      </c>
      <c r="D2024" s="501" t="s">
        <v>14896</v>
      </c>
      <c r="E2024" s="666">
        <v>10.84</v>
      </c>
      <c r="F2024" s="394"/>
    </row>
    <row r="2025" spans="1:6">
      <c r="A2025" s="1181">
        <v>1917284</v>
      </c>
      <c r="B2025" s="501" t="s">
        <v>9305</v>
      </c>
      <c r="C2025" s="502" t="s">
        <v>36607</v>
      </c>
      <c r="D2025" s="501" t="s">
        <v>14896</v>
      </c>
      <c r="E2025" s="666">
        <v>11.29</v>
      </c>
      <c r="F2025" s="394"/>
    </row>
    <row r="2026" spans="1:6">
      <c r="A2026" s="1181">
        <v>1917285</v>
      </c>
      <c r="B2026" s="501" t="s">
        <v>9305</v>
      </c>
      <c r="C2026" s="502" t="s">
        <v>36608</v>
      </c>
      <c r="D2026" s="501" t="s">
        <v>14896</v>
      </c>
      <c r="E2026" s="666">
        <v>11.81</v>
      </c>
      <c r="F2026" s="394"/>
    </row>
    <row r="2027" spans="1:6">
      <c r="A2027" s="1181">
        <v>1917286</v>
      </c>
      <c r="B2027" s="501" t="s">
        <v>9305</v>
      </c>
      <c r="C2027" s="502" t="s">
        <v>36609</v>
      </c>
      <c r="D2027" s="501" t="s">
        <v>14896</v>
      </c>
      <c r="E2027" s="666">
        <v>12.58</v>
      </c>
      <c r="F2027" s="394"/>
    </row>
    <row r="2028" spans="1:6">
      <c r="A2028" s="1181">
        <v>1917287</v>
      </c>
      <c r="B2028" s="501" t="s">
        <v>9305</v>
      </c>
      <c r="C2028" s="502" t="s">
        <v>36610</v>
      </c>
      <c r="D2028" s="501" t="s">
        <v>14896</v>
      </c>
      <c r="E2028" s="666">
        <v>13.14</v>
      </c>
      <c r="F2028" s="394"/>
    </row>
    <row r="2029" spans="1:6">
      <c r="A2029" s="1181">
        <v>1917288</v>
      </c>
      <c r="B2029" s="501" t="s">
        <v>9305</v>
      </c>
      <c r="C2029" s="502" t="s">
        <v>36611</v>
      </c>
      <c r="D2029" s="501" t="s">
        <v>14896</v>
      </c>
      <c r="E2029" s="666">
        <v>13.73</v>
      </c>
      <c r="F2029" s="394"/>
    </row>
    <row r="2030" spans="1:6">
      <c r="A2030" s="1181">
        <v>1917289</v>
      </c>
      <c r="B2030" s="501" t="s">
        <v>9305</v>
      </c>
      <c r="C2030" s="502" t="s">
        <v>36612</v>
      </c>
      <c r="D2030" s="501" t="s">
        <v>14896</v>
      </c>
      <c r="E2030" s="666">
        <v>14.37</v>
      </c>
      <c r="F2030" s="394"/>
    </row>
    <row r="2031" spans="1:6">
      <c r="A2031" s="1181">
        <v>1917290</v>
      </c>
      <c r="B2031" s="501" t="s">
        <v>9305</v>
      </c>
      <c r="C2031" s="502" t="s">
        <v>36613</v>
      </c>
      <c r="D2031" s="501" t="s">
        <v>14896</v>
      </c>
      <c r="E2031" s="666">
        <v>15.04</v>
      </c>
      <c r="F2031" s="394"/>
    </row>
    <row r="2032" spans="1:6">
      <c r="A2032" s="1181">
        <v>1917291</v>
      </c>
      <c r="B2032" s="501" t="s">
        <v>9305</v>
      </c>
      <c r="C2032" s="502" t="s">
        <v>36614</v>
      </c>
      <c r="D2032" s="501" t="s">
        <v>14896</v>
      </c>
      <c r="E2032" s="666">
        <v>15.93</v>
      </c>
      <c r="F2032" s="394"/>
    </row>
    <row r="2033" spans="1:6">
      <c r="A2033" s="1181">
        <v>1917292</v>
      </c>
      <c r="B2033" s="501" t="s">
        <v>9305</v>
      </c>
      <c r="C2033" s="502" t="s">
        <v>36615</v>
      </c>
      <c r="D2033" s="501" t="s">
        <v>14896</v>
      </c>
      <c r="E2033" s="666">
        <v>16.670000000000002</v>
      </c>
      <c r="F2033" s="394"/>
    </row>
    <row r="2034" spans="1:6">
      <c r="A2034" s="1181">
        <v>1917293</v>
      </c>
      <c r="B2034" s="501" t="s">
        <v>9305</v>
      </c>
      <c r="C2034" s="502" t="s">
        <v>36616</v>
      </c>
      <c r="D2034" s="501" t="s">
        <v>14896</v>
      </c>
      <c r="E2034" s="666">
        <v>17.45</v>
      </c>
      <c r="F2034" s="394"/>
    </row>
    <row r="2035" spans="1:6">
      <c r="A2035" s="1181">
        <v>1917294</v>
      </c>
      <c r="B2035" s="501" t="s">
        <v>9305</v>
      </c>
      <c r="C2035" s="502" t="s">
        <v>36617</v>
      </c>
      <c r="D2035" s="501" t="s">
        <v>14896</v>
      </c>
      <c r="E2035" s="666">
        <v>18.47</v>
      </c>
      <c r="F2035" s="394"/>
    </row>
    <row r="2036" spans="1:6">
      <c r="A2036" s="1181">
        <v>1917295</v>
      </c>
      <c r="B2036" s="501" t="s">
        <v>9305</v>
      </c>
      <c r="C2036" s="502" t="s">
        <v>36618</v>
      </c>
      <c r="D2036" s="501" t="s">
        <v>14896</v>
      </c>
      <c r="E2036" s="666">
        <v>19.5</v>
      </c>
      <c r="F2036" s="394"/>
    </row>
    <row r="2037" spans="1:6">
      <c r="A2037" s="1181">
        <v>1917296</v>
      </c>
      <c r="B2037" s="501" t="s">
        <v>9305</v>
      </c>
      <c r="C2037" s="502" t="s">
        <v>36619</v>
      </c>
      <c r="D2037" s="501" t="s">
        <v>14896</v>
      </c>
      <c r="E2037" s="666">
        <v>20.85</v>
      </c>
      <c r="F2037" s="394"/>
    </row>
    <row r="2038" spans="1:6">
      <c r="A2038" s="1181">
        <v>1917297</v>
      </c>
      <c r="B2038" s="501" t="s">
        <v>9305</v>
      </c>
      <c r="C2038" s="502" t="s">
        <v>36620</v>
      </c>
      <c r="D2038" s="501" t="s">
        <v>14896</v>
      </c>
      <c r="E2038" s="666">
        <v>22.18</v>
      </c>
      <c r="F2038" s="394"/>
    </row>
    <row r="2039" spans="1:6">
      <c r="A2039" s="1181">
        <v>1917298</v>
      </c>
      <c r="B2039" s="501" t="s">
        <v>9305</v>
      </c>
      <c r="C2039" s="502" t="s">
        <v>36621</v>
      </c>
      <c r="D2039" s="501" t="s">
        <v>14896</v>
      </c>
      <c r="E2039" s="666">
        <v>23.63</v>
      </c>
      <c r="F2039" s="394"/>
    </row>
    <row r="2040" spans="1:6">
      <c r="A2040" s="1181">
        <v>1917271</v>
      </c>
      <c r="B2040" s="501" t="s">
        <v>9305</v>
      </c>
      <c r="C2040" s="502" t="s">
        <v>36622</v>
      </c>
      <c r="D2040" s="501" t="s">
        <v>14896</v>
      </c>
      <c r="E2040" s="666">
        <v>5.55</v>
      </c>
      <c r="F2040" s="394"/>
    </row>
    <row r="2041" spans="1:6">
      <c r="A2041" s="1181">
        <v>1917299</v>
      </c>
      <c r="B2041" s="501" t="s">
        <v>9305</v>
      </c>
      <c r="C2041" s="502" t="s">
        <v>36623</v>
      </c>
      <c r="D2041" s="501" t="s">
        <v>14896</v>
      </c>
      <c r="E2041" s="666">
        <v>25.34</v>
      </c>
      <c r="F2041" s="394"/>
    </row>
    <row r="2042" spans="1:6">
      <c r="A2042" s="1181">
        <v>1917300</v>
      </c>
      <c r="B2042" s="501" t="s">
        <v>9305</v>
      </c>
      <c r="C2042" s="502" t="s">
        <v>36624</v>
      </c>
      <c r="D2042" s="501" t="s">
        <v>14896</v>
      </c>
      <c r="E2042" s="666">
        <v>27.23</v>
      </c>
      <c r="F2042" s="394"/>
    </row>
    <row r="2043" spans="1:6">
      <c r="A2043" s="1181">
        <v>1917301</v>
      </c>
      <c r="B2043" s="501" t="s">
        <v>9305</v>
      </c>
      <c r="C2043" s="502" t="s">
        <v>36625</v>
      </c>
      <c r="D2043" s="501" t="s">
        <v>14896</v>
      </c>
      <c r="E2043" s="666">
        <v>29.64</v>
      </c>
      <c r="F2043" s="394"/>
    </row>
    <row r="2044" spans="1:6">
      <c r="A2044" s="1181">
        <v>1917302</v>
      </c>
      <c r="B2044" s="501" t="s">
        <v>9305</v>
      </c>
      <c r="C2044" s="502" t="s">
        <v>36626</v>
      </c>
      <c r="D2044" s="501" t="s">
        <v>14896</v>
      </c>
      <c r="E2044" s="666">
        <v>32.020000000000003</v>
      </c>
      <c r="F2044" s="394"/>
    </row>
    <row r="2045" spans="1:6">
      <c r="A2045" s="1181">
        <v>1917303</v>
      </c>
      <c r="B2045" s="501" t="s">
        <v>9305</v>
      </c>
      <c r="C2045" s="502" t="s">
        <v>36627</v>
      </c>
      <c r="D2045" s="501" t="s">
        <v>14896</v>
      </c>
      <c r="E2045" s="666">
        <v>34.229999999999997</v>
      </c>
      <c r="F2045" s="394"/>
    </row>
    <row r="2046" spans="1:6">
      <c r="A2046" s="1181">
        <v>1917304</v>
      </c>
      <c r="B2046" s="501" t="s">
        <v>9305</v>
      </c>
      <c r="C2046" s="502" t="s">
        <v>36628</v>
      </c>
      <c r="D2046" s="501" t="s">
        <v>14896</v>
      </c>
      <c r="E2046" s="666">
        <v>36.409999999999997</v>
      </c>
      <c r="F2046" s="394"/>
    </row>
    <row r="2047" spans="1:6">
      <c r="A2047" s="1181">
        <v>1917305</v>
      </c>
      <c r="B2047" s="501" t="s">
        <v>9305</v>
      </c>
      <c r="C2047" s="502" t="s">
        <v>36629</v>
      </c>
      <c r="D2047" s="501" t="s">
        <v>14896</v>
      </c>
      <c r="E2047" s="666">
        <v>38.83</v>
      </c>
      <c r="F2047" s="394"/>
    </row>
    <row r="2048" spans="1:6">
      <c r="A2048" s="1181">
        <v>1917306</v>
      </c>
      <c r="B2048" s="501" t="s">
        <v>9305</v>
      </c>
      <c r="C2048" s="502" t="s">
        <v>36630</v>
      </c>
      <c r="D2048" s="501" t="s">
        <v>14896</v>
      </c>
      <c r="E2048" s="666">
        <v>41.7</v>
      </c>
      <c r="F2048" s="394"/>
    </row>
    <row r="2049" spans="1:6">
      <c r="A2049" s="1181">
        <v>1917307</v>
      </c>
      <c r="B2049" s="501" t="s">
        <v>9305</v>
      </c>
      <c r="C2049" s="502" t="s">
        <v>36631</v>
      </c>
      <c r="D2049" s="501" t="s">
        <v>14896</v>
      </c>
      <c r="E2049" s="666">
        <v>43.89</v>
      </c>
      <c r="F2049" s="394"/>
    </row>
    <row r="2050" spans="1:6">
      <c r="A2050" s="1181">
        <v>1917272</v>
      </c>
      <c r="B2050" s="501" t="s">
        <v>9305</v>
      </c>
      <c r="C2050" s="502" t="s">
        <v>36632</v>
      </c>
      <c r="D2050" s="501" t="s">
        <v>14896</v>
      </c>
      <c r="E2050" s="666">
        <v>5.8</v>
      </c>
      <c r="F2050" s="394"/>
    </row>
    <row r="2051" spans="1:6">
      <c r="A2051" s="1181">
        <v>1917273</v>
      </c>
      <c r="B2051" s="501" t="s">
        <v>9305</v>
      </c>
      <c r="C2051" s="502" t="s">
        <v>36633</v>
      </c>
      <c r="D2051" s="501" t="s">
        <v>14896</v>
      </c>
      <c r="E2051" s="666">
        <v>6.07</v>
      </c>
      <c r="F2051" s="394"/>
    </row>
    <row r="2052" spans="1:6">
      <c r="A2052" s="1181">
        <v>1917729</v>
      </c>
      <c r="B2052" s="501" t="s">
        <v>9305</v>
      </c>
      <c r="C2052" s="502" t="s">
        <v>36634</v>
      </c>
      <c r="D2052" s="501" t="s">
        <v>14896</v>
      </c>
      <c r="E2052" s="666">
        <v>5.47</v>
      </c>
      <c r="F2052" s="394"/>
    </row>
    <row r="2053" spans="1:6">
      <c r="A2053" s="1181">
        <v>1917367</v>
      </c>
      <c r="B2053" s="501" t="s">
        <v>9305</v>
      </c>
      <c r="C2053" s="502" t="s">
        <v>36635</v>
      </c>
      <c r="D2053" s="501" t="s">
        <v>14896</v>
      </c>
      <c r="E2053" s="666">
        <v>6.54</v>
      </c>
      <c r="F2053" s="394"/>
    </row>
    <row r="2054" spans="1:6">
      <c r="A2054" s="1181">
        <v>1917368</v>
      </c>
      <c r="B2054" s="501" t="s">
        <v>9305</v>
      </c>
      <c r="C2054" s="502" t="s">
        <v>36636</v>
      </c>
      <c r="D2054" s="501" t="s">
        <v>14896</v>
      </c>
      <c r="E2054" s="666">
        <v>6.95</v>
      </c>
      <c r="F2054" s="394"/>
    </row>
    <row r="2055" spans="1:6">
      <c r="A2055" s="1181">
        <v>1917369</v>
      </c>
      <c r="B2055" s="501" t="s">
        <v>9305</v>
      </c>
      <c r="C2055" s="502" t="s">
        <v>36637</v>
      </c>
      <c r="D2055" s="501" t="s">
        <v>14896</v>
      </c>
      <c r="E2055" s="666">
        <v>7.51</v>
      </c>
      <c r="F2055" s="394"/>
    </row>
    <row r="2056" spans="1:6">
      <c r="A2056" s="1181">
        <v>1917370</v>
      </c>
      <c r="B2056" s="501" t="s">
        <v>9305</v>
      </c>
      <c r="C2056" s="502" t="s">
        <v>36638</v>
      </c>
      <c r="D2056" s="501" t="s">
        <v>14896</v>
      </c>
      <c r="E2056" s="666">
        <v>7.88</v>
      </c>
      <c r="F2056" s="394"/>
    </row>
    <row r="2057" spans="1:6">
      <c r="A2057" s="1181">
        <v>1917371</v>
      </c>
      <c r="B2057" s="501" t="s">
        <v>9305</v>
      </c>
      <c r="C2057" s="502" t="s">
        <v>36639</v>
      </c>
      <c r="D2057" s="501" t="s">
        <v>14896</v>
      </c>
      <c r="E2057" s="666">
        <v>8.23</v>
      </c>
      <c r="F2057" s="394"/>
    </row>
    <row r="2058" spans="1:6">
      <c r="A2058" s="1181">
        <v>1917372</v>
      </c>
      <c r="B2058" s="501" t="s">
        <v>9305</v>
      </c>
      <c r="C2058" s="502" t="s">
        <v>36640</v>
      </c>
      <c r="D2058" s="501" t="s">
        <v>14896</v>
      </c>
      <c r="E2058" s="666">
        <v>8.58</v>
      </c>
      <c r="F2058" s="394"/>
    </row>
    <row r="2059" spans="1:6">
      <c r="A2059" s="1181">
        <v>1917373</v>
      </c>
      <c r="B2059" s="501" t="s">
        <v>9305</v>
      </c>
      <c r="C2059" s="502" t="s">
        <v>36641</v>
      </c>
      <c r="D2059" s="501" t="s">
        <v>14896</v>
      </c>
      <c r="E2059" s="666">
        <v>8.8699999999999992</v>
      </c>
      <c r="F2059" s="394"/>
    </row>
    <row r="2060" spans="1:6">
      <c r="A2060" s="1181">
        <v>1917374</v>
      </c>
      <c r="B2060" s="501" t="s">
        <v>9305</v>
      </c>
      <c r="C2060" s="502" t="s">
        <v>36642</v>
      </c>
      <c r="D2060" s="501" t="s">
        <v>14896</v>
      </c>
      <c r="E2060" s="666">
        <v>9.5</v>
      </c>
      <c r="F2060" s="394"/>
    </row>
    <row r="2061" spans="1:6">
      <c r="A2061" s="1181">
        <v>1917375</v>
      </c>
      <c r="B2061" s="501" t="s">
        <v>9305</v>
      </c>
      <c r="C2061" s="502" t="s">
        <v>36643</v>
      </c>
      <c r="D2061" s="501" t="s">
        <v>14896</v>
      </c>
      <c r="E2061" s="666">
        <v>9.82</v>
      </c>
      <c r="F2061" s="394"/>
    </row>
    <row r="2062" spans="1:6">
      <c r="A2062" s="1181">
        <v>1917376</v>
      </c>
      <c r="B2062" s="501" t="s">
        <v>9305</v>
      </c>
      <c r="C2062" s="502" t="s">
        <v>36644</v>
      </c>
      <c r="D2062" s="501" t="s">
        <v>14896</v>
      </c>
      <c r="E2062" s="666">
        <v>10.14</v>
      </c>
      <c r="F2062" s="394"/>
    </row>
    <row r="2063" spans="1:6">
      <c r="A2063" s="1181">
        <v>1917377</v>
      </c>
      <c r="B2063" s="501" t="s">
        <v>9305</v>
      </c>
      <c r="C2063" s="502" t="s">
        <v>36645</v>
      </c>
      <c r="D2063" s="501" t="s">
        <v>14896</v>
      </c>
      <c r="E2063" s="666">
        <v>10.47</v>
      </c>
      <c r="F2063" s="394"/>
    </row>
    <row r="2064" spans="1:6">
      <c r="A2064" s="1181">
        <v>1917378</v>
      </c>
      <c r="B2064" s="501" t="s">
        <v>9305</v>
      </c>
      <c r="C2064" s="502" t="s">
        <v>36646</v>
      </c>
      <c r="D2064" s="501" t="s">
        <v>14896</v>
      </c>
      <c r="E2064" s="666">
        <v>10.81</v>
      </c>
      <c r="F2064" s="394"/>
    </row>
    <row r="2065" spans="1:6">
      <c r="A2065" s="1181">
        <v>1917379</v>
      </c>
      <c r="B2065" s="501" t="s">
        <v>9305</v>
      </c>
      <c r="C2065" s="502" t="s">
        <v>36647</v>
      </c>
      <c r="D2065" s="501" t="s">
        <v>14896</v>
      </c>
      <c r="E2065" s="666">
        <v>11.47</v>
      </c>
      <c r="F2065" s="394"/>
    </row>
    <row r="2066" spans="1:6">
      <c r="A2066" s="1181">
        <v>1917380</v>
      </c>
      <c r="B2066" s="501" t="s">
        <v>9305</v>
      </c>
      <c r="C2066" s="502" t="s">
        <v>36648</v>
      </c>
      <c r="D2066" s="501" t="s">
        <v>14896</v>
      </c>
      <c r="E2066" s="666">
        <v>11.9</v>
      </c>
      <c r="F2066" s="394"/>
    </row>
    <row r="2067" spans="1:6">
      <c r="A2067" s="1181">
        <v>1917381</v>
      </c>
      <c r="B2067" s="501" t="s">
        <v>9305</v>
      </c>
      <c r="C2067" s="502" t="s">
        <v>36649</v>
      </c>
      <c r="D2067" s="501" t="s">
        <v>14896</v>
      </c>
      <c r="E2067" s="666">
        <v>12.34</v>
      </c>
      <c r="F2067" s="394"/>
    </row>
    <row r="2068" spans="1:6">
      <c r="A2068" s="1181">
        <v>1917382</v>
      </c>
      <c r="B2068" s="501" t="s">
        <v>9305</v>
      </c>
      <c r="C2068" s="502" t="s">
        <v>36650</v>
      </c>
      <c r="D2068" s="501" t="s">
        <v>14896</v>
      </c>
      <c r="E2068" s="666">
        <v>12.87</v>
      </c>
      <c r="F2068" s="394"/>
    </row>
    <row r="2069" spans="1:6">
      <c r="A2069" s="1181">
        <v>1917383</v>
      </c>
      <c r="B2069" s="501" t="s">
        <v>9305</v>
      </c>
      <c r="C2069" s="502" t="s">
        <v>36651</v>
      </c>
      <c r="D2069" s="501" t="s">
        <v>14896</v>
      </c>
      <c r="E2069" s="666">
        <v>13.34</v>
      </c>
      <c r="F2069" s="394"/>
    </row>
    <row r="2070" spans="1:6">
      <c r="A2070" s="1181">
        <v>1917384</v>
      </c>
      <c r="B2070" s="501" t="s">
        <v>9305</v>
      </c>
      <c r="C2070" s="502" t="s">
        <v>36652</v>
      </c>
      <c r="D2070" s="501" t="s">
        <v>14896</v>
      </c>
      <c r="E2070" s="666">
        <v>14.09</v>
      </c>
      <c r="F2070" s="394"/>
    </row>
    <row r="2071" spans="1:6">
      <c r="A2071" s="1181">
        <v>1917385</v>
      </c>
      <c r="B2071" s="501" t="s">
        <v>9305</v>
      </c>
      <c r="C2071" s="502" t="s">
        <v>36653</v>
      </c>
      <c r="D2071" s="501" t="s">
        <v>14896</v>
      </c>
      <c r="E2071" s="666">
        <v>14.69</v>
      </c>
      <c r="F2071" s="394"/>
    </row>
    <row r="2072" spans="1:6">
      <c r="A2072" s="1181">
        <v>1917386</v>
      </c>
      <c r="B2072" s="501" t="s">
        <v>9305</v>
      </c>
      <c r="C2072" s="502" t="s">
        <v>36654</v>
      </c>
      <c r="D2072" s="501" t="s">
        <v>14896</v>
      </c>
      <c r="E2072" s="666">
        <v>15.31</v>
      </c>
      <c r="F2072" s="394"/>
    </row>
    <row r="2073" spans="1:6">
      <c r="A2073" s="1181">
        <v>1917387</v>
      </c>
      <c r="B2073" s="501" t="s">
        <v>9305</v>
      </c>
      <c r="C2073" s="502" t="s">
        <v>36655</v>
      </c>
      <c r="D2073" s="501" t="s">
        <v>14896</v>
      </c>
      <c r="E2073" s="666">
        <v>15.97</v>
      </c>
      <c r="F2073" s="394"/>
    </row>
    <row r="2074" spans="1:6">
      <c r="A2074" s="1181">
        <v>1917388</v>
      </c>
      <c r="B2074" s="501" t="s">
        <v>9305</v>
      </c>
      <c r="C2074" s="502" t="s">
        <v>36656</v>
      </c>
      <c r="D2074" s="501" t="s">
        <v>14896</v>
      </c>
      <c r="E2074" s="666">
        <v>16.649999999999999</v>
      </c>
      <c r="F2074" s="394"/>
    </row>
    <row r="2075" spans="1:6">
      <c r="A2075" s="1181">
        <v>1917389</v>
      </c>
      <c r="B2075" s="501" t="s">
        <v>9305</v>
      </c>
      <c r="C2075" s="502" t="s">
        <v>36657</v>
      </c>
      <c r="D2075" s="501" t="s">
        <v>14896</v>
      </c>
      <c r="E2075" s="666">
        <v>17.64</v>
      </c>
      <c r="F2075" s="394"/>
    </row>
    <row r="2076" spans="1:6">
      <c r="A2076" s="1181">
        <v>1917390</v>
      </c>
      <c r="B2076" s="501" t="s">
        <v>9305</v>
      </c>
      <c r="C2076" s="502" t="s">
        <v>36658</v>
      </c>
      <c r="D2076" s="501" t="s">
        <v>14896</v>
      </c>
      <c r="E2076" s="666">
        <v>18.59</v>
      </c>
      <c r="F2076" s="394"/>
    </row>
    <row r="2077" spans="1:6">
      <c r="A2077" s="1181">
        <v>1917391</v>
      </c>
      <c r="B2077" s="501" t="s">
        <v>9305</v>
      </c>
      <c r="C2077" s="502" t="s">
        <v>36659</v>
      </c>
      <c r="D2077" s="501" t="s">
        <v>14896</v>
      </c>
      <c r="E2077" s="666">
        <v>19.62</v>
      </c>
      <c r="F2077" s="394"/>
    </row>
    <row r="2078" spans="1:6">
      <c r="A2078" s="1181">
        <v>1917364</v>
      </c>
      <c r="B2078" s="501" t="s">
        <v>9305</v>
      </c>
      <c r="C2078" s="502" t="s">
        <v>36660</v>
      </c>
      <c r="D2078" s="501" t="s">
        <v>14896</v>
      </c>
      <c r="E2078" s="666">
        <v>5.32</v>
      </c>
      <c r="F2078" s="394"/>
    </row>
    <row r="2079" spans="1:6">
      <c r="A2079" s="1181">
        <v>1917392</v>
      </c>
      <c r="B2079" s="501" t="s">
        <v>9305</v>
      </c>
      <c r="C2079" s="502" t="s">
        <v>36661</v>
      </c>
      <c r="D2079" s="501" t="s">
        <v>14896</v>
      </c>
      <c r="E2079" s="666">
        <v>20.91</v>
      </c>
      <c r="F2079" s="394"/>
    </row>
    <row r="2080" spans="1:6">
      <c r="A2080" s="1181">
        <v>1917393</v>
      </c>
      <c r="B2080" s="501" t="s">
        <v>9305</v>
      </c>
      <c r="C2080" s="502" t="s">
        <v>36662</v>
      </c>
      <c r="D2080" s="501" t="s">
        <v>14896</v>
      </c>
      <c r="E2080" s="666">
        <v>22.28</v>
      </c>
      <c r="F2080" s="394"/>
    </row>
    <row r="2081" spans="1:6">
      <c r="A2081" s="1181">
        <v>1917394</v>
      </c>
      <c r="B2081" s="501" t="s">
        <v>9305</v>
      </c>
      <c r="C2081" s="502" t="s">
        <v>36663</v>
      </c>
      <c r="D2081" s="501" t="s">
        <v>14896</v>
      </c>
      <c r="E2081" s="666">
        <v>24.13</v>
      </c>
      <c r="F2081" s="394"/>
    </row>
    <row r="2082" spans="1:6">
      <c r="A2082" s="1181">
        <v>1917395</v>
      </c>
      <c r="B2082" s="501" t="s">
        <v>9305</v>
      </c>
      <c r="C2082" s="502" t="s">
        <v>36664</v>
      </c>
      <c r="D2082" s="501" t="s">
        <v>14896</v>
      </c>
      <c r="E2082" s="666">
        <v>25.48</v>
      </c>
      <c r="F2082" s="394"/>
    </row>
    <row r="2083" spans="1:6">
      <c r="A2083" s="1181">
        <v>1917396</v>
      </c>
      <c r="B2083" s="501" t="s">
        <v>9305</v>
      </c>
      <c r="C2083" s="502" t="s">
        <v>36665</v>
      </c>
      <c r="D2083" s="501" t="s">
        <v>14896</v>
      </c>
      <c r="E2083" s="666">
        <v>27.03</v>
      </c>
      <c r="F2083" s="394"/>
    </row>
    <row r="2084" spans="1:6">
      <c r="A2084" s="1181">
        <v>1917397</v>
      </c>
      <c r="B2084" s="501" t="s">
        <v>9305</v>
      </c>
      <c r="C2084" s="502" t="s">
        <v>36666</v>
      </c>
      <c r="D2084" s="501" t="s">
        <v>14896</v>
      </c>
      <c r="E2084" s="666">
        <v>28.8</v>
      </c>
      <c r="F2084" s="394"/>
    </row>
    <row r="2085" spans="1:6">
      <c r="A2085" s="1181">
        <v>1917398</v>
      </c>
      <c r="B2085" s="501" t="s">
        <v>9305</v>
      </c>
      <c r="C2085" s="502" t="s">
        <v>36667</v>
      </c>
      <c r="D2085" s="501" t="s">
        <v>14896</v>
      </c>
      <c r="E2085" s="666">
        <v>30.36</v>
      </c>
      <c r="F2085" s="394"/>
    </row>
    <row r="2086" spans="1:6">
      <c r="A2086" s="1181">
        <v>1917399</v>
      </c>
      <c r="B2086" s="501" t="s">
        <v>9305</v>
      </c>
      <c r="C2086" s="502" t="s">
        <v>36668</v>
      </c>
      <c r="D2086" s="501" t="s">
        <v>14896</v>
      </c>
      <c r="E2086" s="666">
        <v>32.47</v>
      </c>
      <c r="F2086" s="394"/>
    </row>
    <row r="2087" spans="1:6">
      <c r="A2087" s="1181">
        <v>1917400</v>
      </c>
      <c r="B2087" s="501" t="s">
        <v>9305</v>
      </c>
      <c r="C2087" s="502" t="s">
        <v>36669</v>
      </c>
      <c r="D2087" s="501" t="s">
        <v>14896</v>
      </c>
      <c r="E2087" s="666">
        <v>34.479999999999997</v>
      </c>
      <c r="F2087" s="394"/>
    </row>
    <row r="2088" spans="1:6">
      <c r="A2088" s="1181">
        <v>1917401</v>
      </c>
      <c r="B2088" s="501" t="s">
        <v>9305</v>
      </c>
      <c r="C2088" s="502" t="s">
        <v>36670</v>
      </c>
      <c r="D2088" s="501" t="s">
        <v>14896</v>
      </c>
      <c r="E2088" s="666">
        <v>36.299999999999997</v>
      </c>
      <c r="F2088" s="394"/>
    </row>
    <row r="2089" spans="1:6">
      <c r="A2089" s="1181">
        <v>1917365</v>
      </c>
      <c r="B2089" s="501" t="s">
        <v>9305</v>
      </c>
      <c r="C2089" s="502" t="s">
        <v>36671</v>
      </c>
      <c r="D2089" s="501" t="s">
        <v>14896</v>
      </c>
      <c r="E2089" s="666">
        <v>5.8</v>
      </c>
      <c r="F2089" s="394"/>
    </row>
    <row r="2090" spans="1:6">
      <c r="A2090" s="1181">
        <v>1917402</v>
      </c>
      <c r="B2090" s="501" t="s">
        <v>9305</v>
      </c>
      <c r="C2090" s="502" t="s">
        <v>36672</v>
      </c>
      <c r="D2090" s="501" t="s">
        <v>14896</v>
      </c>
      <c r="E2090" s="666">
        <v>38.44</v>
      </c>
      <c r="F2090" s="394"/>
    </row>
    <row r="2091" spans="1:6">
      <c r="A2091" s="1181">
        <v>1917403</v>
      </c>
      <c r="B2091" s="501" t="s">
        <v>9305</v>
      </c>
      <c r="C2091" s="502" t="s">
        <v>36673</v>
      </c>
      <c r="D2091" s="501" t="s">
        <v>14896</v>
      </c>
      <c r="E2091" s="666">
        <v>40.83</v>
      </c>
      <c r="F2091" s="394"/>
    </row>
    <row r="2092" spans="1:6">
      <c r="A2092" s="1181">
        <v>1917404</v>
      </c>
      <c r="B2092" s="501" t="s">
        <v>9305</v>
      </c>
      <c r="C2092" s="502" t="s">
        <v>36674</v>
      </c>
      <c r="D2092" s="501" t="s">
        <v>14896</v>
      </c>
      <c r="E2092" s="666">
        <v>43.2</v>
      </c>
      <c r="F2092" s="394"/>
    </row>
    <row r="2093" spans="1:6">
      <c r="A2093" s="1181">
        <v>1917405</v>
      </c>
      <c r="B2093" s="501" t="s">
        <v>9305</v>
      </c>
      <c r="C2093" s="502" t="s">
        <v>36675</v>
      </c>
      <c r="D2093" s="501" t="s">
        <v>14896</v>
      </c>
      <c r="E2093" s="666">
        <v>45.54</v>
      </c>
      <c r="F2093" s="394"/>
    </row>
    <row r="2094" spans="1:6">
      <c r="A2094" s="1181">
        <v>1917406</v>
      </c>
      <c r="B2094" s="501" t="s">
        <v>9305</v>
      </c>
      <c r="C2094" s="502" t="s">
        <v>36676</v>
      </c>
      <c r="D2094" s="501" t="s">
        <v>14896</v>
      </c>
      <c r="E2094" s="666">
        <v>48.14</v>
      </c>
      <c r="F2094" s="394"/>
    </row>
    <row r="2095" spans="1:6">
      <c r="A2095" s="1181">
        <v>1917407</v>
      </c>
      <c r="B2095" s="501" t="s">
        <v>9305</v>
      </c>
      <c r="C2095" s="502" t="s">
        <v>36677</v>
      </c>
      <c r="D2095" s="501" t="s">
        <v>14896</v>
      </c>
      <c r="E2095" s="666">
        <v>51.12</v>
      </c>
      <c r="F2095" s="394"/>
    </row>
    <row r="2096" spans="1:6">
      <c r="A2096" s="1181">
        <v>1917408</v>
      </c>
      <c r="B2096" s="501" t="s">
        <v>9305</v>
      </c>
      <c r="C2096" s="502" t="s">
        <v>36678</v>
      </c>
      <c r="D2096" s="501" t="s">
        <v>14896</v>
      </c>
      <c r="E2096" s="666">
        <v>54.44</v>
      </c>
      <c r="F2096" s="394"/>
    </row>
    <row r="2097" spans="1:6">
      <c r="A2097" s="1181">
        <v>1917409</v>
      </c>
      <c r="B2097" s="501" t="s">
        <v>9305</v>
      </c>
      <c r="C2097" s="502" t="s">
        <v>36679</v>
      </c>
      <c r="D2097" s="501" t="s">
        <v>14896</v>
      </c>
      <c r="E2097" s="666">
        <v>56.96</v>
      </c>
      <c r="F2097" s="394"/>
    </row>
    <row r="2098" spans="1:6">
      <c r="A2098" s="1181">
        <v>1917410</v>
      </c>
      <c r="B2098" s="501" t="s">
        <v>9305</v>
      </c>
      <c r="C2098" s="502" t="s">
        <v>36680</v>
      </c>
      <c r="D2098" s="501" t="s">
        <v>14896</v>
      </c>
      <c r="E2098" s="666">
        <v>59.36</v>
      </c>
      <c r="F2098" s="394"/>
    </row>
    <row r="2099" spans="1:6">
      <c r="A2099" s="1181">
        <v>1917411</v>
      </c>
      <c r="B2099" s="501" t="s">
        <v>9305</v>
      </c>
      <c r="C2099" s="502" t="s">
        <v>36681</v>
      </c>
      <c r="D2099" s="501" t="s">
        <v>14896</v>
      </c>
      <c r="E2099" s="666">
        <v>62.03</v>
      </c>
      <c r="F2099" s="394"/>
    </row>
    <row r="2100" spans="1:6">
      <c r="A2100" s="1181">
        <v>1917366</v>
      </c>
      <c r="B2100" s="501" t="s">
        <v>9305</v>
      </c>
      <c r="C2100" s="502" t="s">
        <v>36682</v>
      </c>
      <c r="D2100" s="501" t="s">
        <v>14896</v>
      </c>
      <c r="E2100" s="666">
        <v>6.13</v>
      </c>
      <c r="F2100" s="394"/>
    </row>
    <row r="2101" spans="1:6">
      <c r="A2101" s="1181">
        <v>1917732</v>
      </c>
      <c r="B2101" s="501" t="s">
        <v>9305</v>
      </c>
      <c r="C2101" s="502" t="s">
        <v>36683</v>
      </c>
      <c r="D2101" s="501" t="s">
        <v>14896</v>
      </c>
      <c r="E2101" s="666">
        <v>4.96</v>
      </c>
      <c r="F2101" s="394"/>
    </row>
    <row r="2102" spans="1:6">
      <c r="A2102" s="1181">
        <v>1917043</v>
      </c>
      <c r="B2102" s="501" t="s">
        <v>9305</v>
      </c>
      <c r="C2102" s="502" t="s">
        <v>36684</v>
      </c>
      <c r="D2102" s="501" t="s">
        <v>14896</v>
      </c>
      <c r="E2102" s="666">
        <v>30.91</v>
      </c>
      <c r="F2102" s="394"/>
    </row>
    <row r="2103" spans="1:6">
      <c r="A2103" s="1181">
        <v>1917044</v>
      </c>
      <c r="B2103" s="501" t="s">
        <v>9305</v>
      </c>
      <c r="C2103" s="502" t="s">
        <v>36685</v>
      </c>
      <c r="D2103" s="501" t="s">
        <v>14896</v>
      </c>
      <c r="E2103" s="666">
        <v>31.45</v>
      </c>
      <c r="F2103" s="394"/>
    </row>
    <row r="2104" spans="1:6">
      <c r="A2104" s="1181">
        <v>1917045</v>
      </c>
      <c r="B2104" s="501" t="s">
        <v>9305</v>
      </c>
      <c r="C2104" s="502" t="s">
        <v>36686</v>
      </c>
      <c r="D2104" s="501" t="s">
        <v>14896</v>
      </c>
      <c r="E2104" s="666">
        <v>32</v>
      </c>
      <c r="F2104" s="394"/>
    </row>
    <row r="2105" spans="1:6">
      <c r="A2105" s="1181">
        <v>1917046</v>
      </c>
      <c r="B2105" s="501" t="s">
        <v>9305</v>
      </c>
      <c r="C2105" s="502" t="s">
        <v>36687</v>
      </c>
      <c r="D2105" s="501" t="s">
        <v>14896</v>
      </c>
      <c r="E2105" s="666">
        <v>32.57</v>
      </c>
      <c r="F2105" s="394"/>
    </row>
    <row r="2106" spans="1:6">
      <c r="A2106" s="1181">
        <v>1917047</v>
      </c>
      <c r="B2106" s="501" t="s">
        <v>9305</v>
      </c>
      <c r="C2106" s="502" t="s">
        <v>36688</v>
      </c>
      <c r="D2106" s="501" t="s">
        <v>14896</v>
      </c>
      <c r="E2106" s="666">
        <v>33.19</v>
      </c>
      <c r="F2106" s="394"/>
    </row>
    <row r="2107" spans="1:6">
      <c r="A2107" s="1181">
        <v>1917048</v>
      </c>
      <c r="B2107" s="501" t="s">
        <v>9305</v>
      </c>
      <c r="C2107" s="502" t="s">
        <v>36689</v>
      </c>
      <c r="D2107" s="501" t="s">
        <v>14896</v>
      </c>
      <c r="E2107" s="666">
        <v>33.51</v>
      </c>
      <c r="F2107" s="394"/>
    </row>
    <row r="2108" spans="1:6">
      <c r="A2108" s="1181">
        <v>1901518</v>
      </c>
      <c r="B2108" s="501" t="s">
        <v>9305</v>
      </c>
      <c r="C2108" s="502" t="s">
        <v>36690</v>
      </c>
      <c r="D2108" s="501" t="s">
        <v>14896</v>
      </c>
      <c r="E2108" s="666">
        <v>17.8</v>
      </c>
      <c r="F2108" s="394"/>
    </row>
    <row r="2109" spans="1:6">
      <c r="A2109" s="1181">
        <v>1901519</v>
      </c>
      <c r="B2109" s="501" t="s">
        <v>9305</v>
      </c>
      <c r="C2109" s="502" t="s">
        <v>36691</v>
      </c>
      <c r="D2109" s="501" t="s">
        <v>14896</v>
      </c>
      <c r="E2109" s="666">
        <v>17.93</v>
      </c>
      <c r="F2109" s="394"/>
    </row>
    <row r="2110" spans="1:6">
      <c r="A2110" s="1181">
        <v>1901520</v>
      </c>
      <c r="B2110" s="501" t="s">
        <v>9305</v>
      </c>
      <c r="C2110" s="502" t="s">
        <v>36692</v>
      </c>
      <c r="D2110" s="501" t="s">
        <v>14896</v>
      </c>
      <c r="E2110" s="666">
        <v>18.07</v>
      </c>
      <c r="F2110" s="394"/>
    </row>
    <row r="2111" spans="1:6">
      <c r="A2111" s="1181">
        <v>1901521</v>
      </c>
      <c r="B2111" s="501" t="s">
        <v>9305</v>
      </c>
      <c r="C2111" s="502" t="s">
        <v>36693</v>
      </c>
      <c r="D2111" s="501" t="s">
        <v>14896</v>
      </c>
      <c r="E2111" s="666">
        <v>18.22</v>
      </c>
      <c r="F2111" s="394"/>
    </row>
    <row r="2112" spans="1:6">
      <c r="A2112" s="1181">
        <v>1901522</v>
      </c>
      <c r="B2112" s="501" t="s">
        <v>9305</v>
      </c>
      <c r="C2112" s="502" t="s">
        <v>36694</v>
      </c>
      <c r="D2112" s="501" t="s">
        <v>14896</v>
      </c>
      <c r="E2112" s="666">
        <v>18.37</v>
      </c>
      <c r="F2112" s="394"/>
    </row>
    <row r="2113" spans="1:6">
      <c r="A2113" s="1181">
        <v>1901517</v>
      </c>
      <c r="B2113" s="501" t="s">
        <v>9305</v>
      </c>
      <c r="C2113" s="502" t="s">
        <v>36695</v>
      </c>
      <c r="D2113" s="501" t="s">
        <v>14896</v>
      </c>
      <c r="E2113" s="666">
        <v>18.46</v>
      </c>
      <c r="F2113" s="394"/>
    </row>
    <row r="2114" spans="1:6">
      <c r="A2114" s="1181">
        <v>1901523</v>
      </c>
      <c r="B2114" s="501" t="s">
        <v>9305</v>
      </c>
      <c r="C2114" s="502" t="s">
        <v>36696</v>
      </c>
      <c r="D2114" s="501" t="s">
        <v>14896</v>
      </c>
      <c r="E2114" s="666">
        <v>23.44</v>
      </c>
      <c r="F2114" s="394"/>
    </row>
    <row r="2115" spans="1:6">
      <c r="A2115" s="1181">
        <v>1901524</v>
      </c>
      <c r="B2115" s="501" t="s">
        <v>9305</v>
      </c>
      <c r="C2115" s="502" t="s">
        <v>36697</v>
      </c>
      <c r="D2115" s="501" t="s">
        <v>14896</v>
      </c>
      <c r="E2115" s="666">
        <v>23.57</v>
      </c>
      <c r="F2115" s="394"/>
    </row>
    <row r="2116" spans="1:6">
      <c r="A2116" s="1181">
        <v>1901525</v>
      </c>
      <c r="B2116" s="501" t="s">
        <v>9305</v>
      </c>
      <c r="C2116" s="502" t="s">
        <v>36698</v>
      </c>
      <c r="D2116" s="501" t="s">
        <v>14896</v>
      </c>
      <c r="E2116" s="666">
        <v>23.7</v>
      </c>
      <c r="F2116" s="394"/>
    </row>
    <row r="2117" spans="1:6">
      <c r="A2117" s="1181">
        <v>1901526</v>
      </c>
      <c r="B2117" s="501" t="s">
        <v>9305</v>
      </c>
      <c r="C2117" s="502" t="s">
        <v>36699</v>
      </c>
      <c r="D2117" s="501" t="s">
        <v>14896</v>
      </c>
      <c r="E2117" s="666">
        <v>23.84</v>
      </c>
      <c r="F2117" s="394"/>
    </row>
    <row r="2118" spans="1:6">
      <c r="A2118" s="1181">
        <v>1901527</v>
      </c>
      <c r="B2118" s="501" t="s">
        <v>9305</v>
      </c>
      <c r="C2118" s="502" t="s">
        <v>36700</v>
      </c>
      <c r="D2118" s="501" t="s">
        <v>14896</v>
      </c>
      <c r="E2118" s="666">
        <v>23.98</v>
      </c>
      <c r="F2118" s="394"/>
    </row>
    <row r="2119" spans="1:6">
      <c r="A2119" s="1181">
        <v>1901528</v>
      </c>
      <c r="B2119" s="501" t="s">
        <v>9305</v>
      </c>
      <c r="C2119" s="502" t="s">
        <v>36701</v>
      </c>
      <c r="D2119" s="501" t="s">
        <v>14896</v>
      </c>
      <c r="E2119" s="666">
        <v>24.06</v>
      </c>
      <c r="F2119" s="394"/>
    </row>
    <row r="2120" spans="1:6">
      <c r="A2120" s="1181">
        <v>1917079</v>
      </c>
      <c r="B2120" s="501" t="s">
        <v>9305</v>
      </c>
      <c r="C2120" s="502" t="s">
        <v>36702</v>
      </c>
      <c r="D2120" s="501" t="s">
        <v>14896</v>
      </c>
      <c r="E2120" s="666">
        <v>20.59</v>
      </c>
      <c r="F2120" s="394"/>
    </row>
    <row r="2121" spans="1:6">
      <c r="A2121" s="1181">
        <v>1917080</v>
      </c>
      <c r="B2121" s="501" t="s">
        <v>9305</v>
      </c>
      <c r="C2121" s="502" t="s">
        <v>36703</v>
      </c>
      <c r="D2121" s="501" t="s">
        <v>14896</v>
      </c>
      <c r="E2121" s="666">
        <v>20.91</v>
      </c>
      <c r="F2121" s="394"/>
    </row>
    <row r="2122" spans="1:6">
      <c r="A2122" s="1181">
        <v>1917081</v>
      </c>
      <c r="B2122" s="501" t="s">
        <v>9305</v>
      </c>
      <c r="C2122" s="502" t="s">
        <v>36704</v>
      </c>
      <c r="D2122" s="501" t="s">
        <v>14896</v>
      </c>
      <c r="E2122" s="666">
        <v>21.23</v>
      </c>
      <c r="F2122" s="394"/>
    </row>
    <row r="2123" spans="1:6">
      <c r="A2123" s="1181">
        <v>1917082</v>
      </c>
      <c r="B2123" s="501" t="s">
        <v>9305</v>
      </c>
      <c r="C2123" s="502" t="s">
        <v>36705</v>
      </c>
      <c r="D2123" s="501" t="s">
        <v>14896</v>
      </c>
      <c r="E2123" s="666">
        <v>21.57</v>
      </c>
      <c r="F2123" s="394"/>
    </row>
    <row r="2124" spans="1:6">
      <c r="A2124" s="1181">
        <v>1917083</v>
      </c>
      <c r="B2124" s="501" t="s">
        <v>9305</v>
      </c>
      <c r="C2124" s="502" t="s">
        <v>36706</v>
      </c>
      <c r="D2124" s="501" t="s">
        <v>14896</v>
      </c>
      <c r="E2124" s="666">
        <v>21.93</v>
      </c>
      <c r="F2124" s="394"/>
    </row>
    <row r="2125" spans="1:6">
      <c r="A2125" s="1181">
        <v>1917084</v>
      </c>
      <c r="B2125" s="501" t="s">
        <v>9305</v>
      </c>
      <c r="C2125" s="502" t="s">
        <v>36707</v>
      </c>
      <c r="D2125" s="501" t="s">
        <v>14896</v>
      </c>
      <c r="E2125" s="666">
        <v>22.12</v>
      </c>
      <c r="F2125" s="394"/>
    </row>
    <row r="2126" spans="1:6">
      <c r="A2126" s="1181">
        <v>1901529</v>
      </c>
      <c r="B2126" s="501" t="s">
        <v>9305</v>
      </c>
      <c r="C2126" s="502" t="s">
        <v>36708</v>
      </c>
      <c r="D2126" s="501" t="s">
        <v>14896</v>
      </c>
      <c r="E2126" s="666">
        <v>29.21</v>
      </c>
      <c r="F2126" s="394"/>
    </row>
    <row r="2127" spans="1:6">
      <c r="A2127" s="1181">
        <v>1901530</v>
      </c>
      <c r="B2127" s="501" t="s">
        <v>9305</v>
      </c>
      <c r="C2127" s="502" t="s">
        <v>36709</v>
      </c>
      <c r="D2127" s="501" t="s">
        <v>14896</v>
      </c>
      <c r="E2127" s="666">
        <v>29.33</v>
      </c>
      <c r="F2127" s="394"/>
    </row>
    <row r="2128" spans="1:6">
      <c r="A2128" s="1181">
        <v>1901531</v>
      </c>
      <c r="B2128" s="501" t="s">
        <v>9305</v>
      </c>
      <c r="C2128" s="502" t="s">
        <v>36710</v>
      </c>
      <c r="D2128" s="501" t="s">
        <v>14896</v>
      </c>
      <c r="E2128" s="666">
        <v>29.46</v>
      </c>
      <c r="F2128" s="394"/>
    </row>
    <row r="2129" spans="1:6">
      <c r="A2129" s="1181">
        <v>1901532</v>
      </c>
      <c r="B2129" s="501" t="s">
        <v>9305</v>
      </c>
      <c r="C2129" s="502" t="s">
        <v>36711</v>
      </c>
      <c r="D2129" s="501" t="s">
        <v>14896</v>
      </c>
      <c r="E2129" s="666">
        <v>29.59</v>
      </c>
      <c r="F2129" s="394"/>
    </row>
    <row r="2130" spans="1:6">
      <c r="A2130" s="1181">
        <v>1901533</v>
      </c>
      <c r="B2130" s="501" t="s">
        <v>9305</v>
      </c>
      <c r="C2130" s="502" t="s">
        <v>36712</v>
      </c>
      <c r="D2130" s="501" t="s">
        <v>14896</v>
      </c>
      <c r="E2130" s="666">
        <v>29.73</v>
      </c>
      <c r="F2130" s="394"/>
    </row>
    <row r="2131" spans="1:6">
      <c r="A2131" s="1181">
        <v>1901534</v>
      </c>
      <c r="B2131" s="501" t="s">
        <v>9305</v>
      </c>
      <c r="C2131" s="502" t="s">
        <v>36713</v>
      </c>
      <c r="D2131" s="501" t="s">
        <v>14896</v>
      </c>
      <c r="E2131" s="666">
        <v>29.81</v>
      </c>
      <c r="F2131" s="394"/>
    </row>
    <row r="2132" spans="1:6">
      <c r="A2132" s="1181">
        <v>1917115</v>
      </c>
      <c r="B2132" s="501" t="s">
        <v>9305</v>
      </c>
      <c r="C2132" s="502" t="s">
        <v>36714</v>
      </c>
      <c r="D2132" s="501" t="s">
        <v>14896</v>
      </c>
      <c r="E2132" s="666">
        <v>18.920000000000002</v>
      </c>
      <c r="F2132" s="394"/>
    </row>
    <row r="2133" spans="1:6">
      <c r="A2133" s="1181">
        <v>1917116</v>
      </c>
      <c r="B2133" s="501" t="s">
        <v>9305</v>
      </c>
      <c r="C2133" s="502" t="s">
        <v>36715</v>
      </c>
      <c r="D2133" s="501" t="s">
        <v>14896</v>
      </c>
      <c r="E2133" s="666">
        <v>19.170000000000002</v>
      </c>
      <c r="F2133" s="394"/>
    </row>
    <row r="2134" spans="1:6">
      <c r="A2134" s="1181">
        <v>1917117</v>
      </c>
      <c r="B2134" s="501" t="s">
        <v>9305</v>
      </c>
      <c r="C2134" s="502" t="s">
        <v>36716</v>
      </c>
      <c r="D2134" s="501" t="s">
        <v>14896</v>
      </c>
      <c r="E2134" s="666">
        <v>19.420000000000002</v>
      </c>
      <c r="F2134" s="394"/>
    </row>
    <row r="2135" spans="1:6">
      <c r="A2135" s="1181">
        <v>1917118</v>
      </c>
      <c r="B2135" s="501" t="s">
        <v>9305</v>
      </c>
      <c r="C2135" s="502" t="s">
        <v>36717</v>
      </c>
      <c r="D2135" s="501" t="s">
        <v>14896</v>
      </c>
      <c r="E2135" s="666">
        <v>19.690000000000001</v>
      </c>
      <c r="F2135" s="394"/>
    </row>
    <row r="2136" spans="1:6">
      <c r="A2136" s="1181">
        <v>1917119</v>
      </c>
      <c r="B2136" s="501" t="s">
        <v>9305</v>
      </c>
      <c r="C2136" s="502" t="s">
        <v>36718</v>
      </c>
      <c r="D2136" s="501" t="s">
        <v>14896</v>
      </c>
      <c r="E2136" s="666">
        <v>19.97</v>
      </c>
      <c r="F2136" s="394"/>
    </row>
    <row r="2137" spans="1:6">
      <c r="A2137" s="1181">
        <v>1917120</v>
      </c>
      <c r="B2137" s="501" t="s">
        <v>9305</v>
      </c>
      <c r="C2137" s="502" t="s">
        <v>36719</v>
      </c>
      <c r="D2137" s="501" t="s">
        <v>14896</v>
      </c>
      <c r="E2137" s="666">
        <v>20.12</v>
      </c>
      <c r="F2137" s="394"/>
    </row>
    <row r="2138" spans="1:6">
      <c r="A2138" s="1181">
        <v>1917151</v>
      </c>
      <c r="B2138" s="501" t="s">
        <v>9305</v>
      </c>
      <c r="C2138" s="502" t="s">
        <v>36720</v>
      </c>
      <c r="D2138" s="501" t="s">
        <v>14896</v>
      </c>
      <c r="E2138" s="666">
        <v>17.649999999999999</v>
      </c>
      <c r="F2138" s="394"/>
    </row>
    <row r="2139" spans="1:6">
      <c r="A2139" s="1181">
        <v>1917152</v>
      </c>
      <c r="B2139" s="501" t="s">
        <v>9305</v>
      </c>
      <c r="C2139" s="502" t="s">
        <v>36721</v>
      </c>
      <c r="D2139" s="501" t="s">
        <v>14896</v>
      </c>
      <c r="E2139" s="666">
        <v>17.86</v>
      </c>
      <c r="F2139" s="394"/>
    </row>
    <row r="2140" spans="1:6">
      <c r="A2140" s="1181">
        <v>1917153</v>
      </c>
      <c r="B2140" s="501" t="s">
        <v>9305</v>
      </c>
      <c r="C2140" s="502" t="s">
        <v>36722</v>
      </c>
      <c r="D2140" s="501" t="s">
        <v>14896</v>
      </c>
      <c r="E2140" s="666">
        <v>18.079999999999998</v>
      </c>
      <c r="F2140" s="394"/>
    </row>
    <row r="2141" spans="1:6">
      <c r="A2141" s="1181">
        <v>1917154</v>
      </c>
      <c r="B2141" s="501" t="s">
        <v>9305</v>
      </c>
      <c r="C2141" s="502" t="s">
        <v>36723</v>
      </c>
      <c r="D2141" s="501" t="s">
        <v>14896</v>
      </c>
      <c r="E2141" s="666">
        <v>18.3</v>
      </c>
      <c r="F2141" s="394"/>
    </row>
    <row r="2142" spans="1:6">
      <c r="A2142" s="1181">
        <v>1917155</v>
      </c>
      <c r="B2142" s="501" t="s">
        <v>9305</v>
      </c>
      <c r="C2142" s="502" t="s">
        <v>36724</v>
      </c>
      <c r="D2142" s="501" t="s">
        <v>14896</v>
      </c>
      <c r="E2142" s="666">
        <v>18.55</v>
      </c>
      <c r="F2142" s="394"/>
    </row>
    <row r="2143" spans="1:6">
      <c r="A2143" s="1181">
        <v>1917156</v>
      </c>
      <c r="B2143" s="501" t="s">
        <v>9305</v>
      </c>
      <c r="C2143" s="502" t="s">
        <v>36725</v>
      </c>
      <c r="D2143" s="501" t="s">
        <v>14896</v>
      </c>
      <c r="E2143" s="666">
        <v>18.68</v>
      </c>
      <c r="F2143" s="394"/>
    </row>
    <row r="2144" spans="1:6">
      <c r="A2144" s="1181">
        <v>1917187</v>
      </c>
      <c r="B2144" s="501" t="s">
        <v>9305</v>
      </c>
      <c r="C2144" s="502" t="s">
        <v>36726</v>
      </c>
      <c r="D2144" s="501" t="s">
        <v>14896</v>
      </c>
      <c r="E2144" s="666">
        <v>19.38</v>
      </c>
      <c r="F2144" s="394"/>
    </row>
    <row r="2145" spans="1:6">
      <c r="A2145" s="1181">
        <v>1917188</v>
      </c>
      <c r="B2145" s="501" t="s">
        <v>9305</v>
      </c>
      <c r="C2145" s="502" t="s">
        <v>36727</v>
      </c>
      <c r="D2145" s="501" t="s">
        <v>14896</v>
      </c>
      <c r="E2145" s="666">
        <v>19.559999999999999</v>
      </c>
      <c r="F2145" s="394"/>
    </row>
    <row r="2146" spans="1:6">
      <c r="A2146" s="1181">
        <v>1917189</v>
      </c>
      <c r="B2146" s="501" t="s">
        <v>9305</v>
      </c>
      <c r="C2146" s="502" t="s">
        <v>36728</v>
      </c>
      <c r="D2146" s="501" t="s">
        <v>14896</v>
      </c>
      <c r="E2146" s="666">
        <v>19.760000000000002</v>
      </c>
      <c r="F2146" s="394"/>
    </row>
    <row r="2147" spans="1:6">
      <c r="A2147" s="1181">
        <v>1917190</v>
      </c>
      <c r="B2147" s="501" t="s">
        <v>9305</v>
      </c>
      <c r="C2147" s="502" t="s">
        <v>36729</v>
      </c>
      <c r="D2147" s="501" t="s">
        <v>14896</v>
      </c>
      <c r="E2147" s="666">
        <v>19.96</v>
      </c>
      <c r="F2147" s="394"/>
    </row>
    <row r="2148" spans="1:6">
      <c r="A2148" s="1181">
        <v>1917191</v>
      </c>
      <c r="B2148" s="501" t="s">
        <v>9305</v>
      </c>
      <c r="C2148" s="502" t="s">
        <v>36730</v>
      </c>
      <c r="D2148" s="501" t="s">
        <v>14896</v>
      </c>
      <c r="E2148" s="666">
        <v>20.170000000000002</v>
      </c>
      <c r="F2148" s="394"/>
    </row>
    <row r="2149" spans="1:6">
      <c r="A2149" s="1181">
        <v>1917192</v>
      </c>
      <c r="B2149" s="501" t="s">
        <v>9305</v>
      </c>
      <c r="C2149" s="502" t="s">
        <v>36731</v>
      </c>
      <c r="D2149" s="501" t="s">
        <v>14896</v>
      </c>
      <c r="E2149" s="666">
        <v>20.28</v>
      </c>
      <c r="F2149" s="394"/>
    </row>
    <row r="2150" spans="1:6">
      <c r="A2150" s="1181">
        <v>1917007</v>
      </c>
      <c r="B2150" s="501" t="s">
        <v>9305</v>
      </c>
      <c r="C2150" s="502" t="s">
        <v>36732</v>
      </c>
      <c r="D2150" s="501" t="s">
        <v>14896</v>
      </c>
      <c r="E2150" s="666">
        <v>43.01</v>
      </c>
      <c r="F2150" s="394"/>
    </row>
    <row r="2151" spans="1:6">
      <c r="A2151" s="1181">
        <v>1917008</v>
      </c>
      <c r="B2151" s="501" t="s">
        <v>9305</v>
      </c>
      <c r="C2151" s="502" t="s">
        <v>36733</v>
      </c>
      <c r="D2151" s="501" t="s">
        <v>14896</v>
      </c>
      <c r="E2151" s="666">
        <v>43.8</v>
      </c>
      <c r="F2151" s="394"/>
    </row>
    <row r="2152" spans="1:6">
      <c r="A2152" s="1181">
        <v>1917009</v>
      </c>
      <c r="B2152" s="501" t="s">
        <v>9305</v>
      </c>
      <c r="C2152" s="502" t="s">
        <v>36734</v>
      </c>
      <c r="D2152" s="501" t="s">
        <v>14896</v>
      </c>
      <c r="E2152" s="666">
        <v>44.6</v>
      </c>
      <c r="F2152" s="394"/>
    </row>
    <row r="2153" spans="1:6">
      <c r="A2153" s="1181">
        <v>1917010</v>
      </c>
      <c r="B2153" s="501" t="s">
        <v>9305</v>
      </c>
      <c r="C2153" s="502" t="s">
        <v>36735</v>
      </c>
      <c r="D2153" s="501" t="s">
        <v>14896</v>
      </c>
      <c r="E2153" s="666">
        <v>45.45</v>
      </c>
      <c r="F2153" s="394"/>
    </row>
    <row r="2154" spans="1:6">
      <c r="A2154" s="1181">
        <v>1917011</v>
      </c>
      <c r="B2154" s="501" t="s">
        <v>9305</v>
      </c>
      <c r="C2154" s="502" t="s">
        <v>36736</v>
      </c>
      <c r="D2154" s="501" t="s">
        <v>14896</v>
      </c>
      <c r="E2154" s="666">
        <v>46.35</v>
      </c>
      <c r="F2154" s="394"/>
    </row>
    <row r="2155" spans="1:6">
      <c r="A2155" s="1181">
        <v>1917012</v>
      </c>
      <c r="B2155" s="501" t="s">
        <v>9305</v>
      </c>
      <c r="C2155" s="502" t="s">
        <v>36737</v>
      </c>
      <c r="D2155" s="501" t="s">
        <v>14896</v>
      </c>
      <c r="E2155" s="666">
        <v>46.82</v>
      </c>
      <c r="F2155" s="394"/>
    </row>
    <row r="2156" spans="1:6">
      <c r="A2156" s="1181">
        <v>1917578</v>
      </c>
      <c r="B2156" s="501" t="s">
        <v>9305</v>
      </c>
      <c r="C2156" s="502" t="s">
        <v>36738</v>
      </c>
      <c r="D2156" s="501" t="s">
        <v>14896</v>
      </c>
      <c r="E2156" s="666">
        <v>8.83</v>
      </c>
      <c r="F2156" s="394"/>
    </row>
    <row r="2157" spans="1:6">
      <c r="A2157" s="1181">
        <v>1917579</v>
      </c>
      <c r="B2157" s="501" t="s">
        <v>9305</v>
      </c>
      <c r="C2157" s="502" t="s">
        <v>36739</v>
      </c>
      <c r="D2157" s="501" t="s">
        <v>14896</v>
      </c>
      <c r="E2157" s="666">
        <v>9.36</v>
      </c>
      <c r="F2157" s="394"/>
    </row>
    <row r="2158" spans="1:6">
      <c r="A2158" s="1181">
        <v>1917580</v>
      </c>
      <c r="B2158" s="501" t="s">
        <v>9305</v>
      </c>
      <c r="C2158" s="502" t="s">
        <v>36740</v>
      </c>
      <c r="D2158" s="501" t="s">
        <v>14896</v>
      </c>
      <c r="E2158" s="666">
        <v>9.81</v>
      </c>
      <c r="F2158" s="394"/>
    </row>
    <row r="2159" spans="1:6">
      <c r="A2159" s="1181">
        <v>1917581</v>
      </c>
      <c r="B2159" s="501" t="s">
        <v>9305</v>
      </c>
      <c r="C2159" s="502" t="s">
        <v>36741</v>
      </c>
      <c r="D2159" s="501" t="s">
        <v>14896</v>
      </c>
      <c r="E2159" s="666">
        <v>10.32</v>
      </c>
      <c r="F2159" s="394"/>
    </row>
    <row r="2160" spans="1:6">
      <c r="A2160" s="1181">
        <v>1917582</v>
      </c>
      <c r="B2160" s="501" t="s">
        <v>9305</v>
      </c>
      <c r="C2160" s="502" t="s">
        <v>36742</v>
      </c>
      <c r="D2160" s="501" t="s">
        <v>14896</v>
      </c>
      <c r="E2160" s="666">
        <v>11.05</v>
      </c>
      <c r="F2160" s="394"/>
    </row>
    <row r="2161" spans="1:6">
      <c r="A2161" s="1181">
        <v>1917583</v>
      </c>
      <c r="B2161" s="501" t="s">
        <v>9305</v>
      </c>
      <c r="C2161" s="502" t="s">
        <v>36743</v>
      </c>
      <c r="D2161" s="501" t="s">
        <v>14896</v>
      </c>
      <c r="E2161" s="666">
        <v>11.64</v>
      </c>
      <c r="F2161" s="394"/>
    </row>
    <row r="2162" spans="1:6">
      <c r="A2162" s="1181">
        <v>1917584</v>
      </c>
      <c r="B2162" s="501" t="s">
        <v>9305</v>
      </c>
      <c r="C2162" s="502" t="s">
        <v>36744</v>
      </c>
      <c r="D2162" s="501" t="s">
        <v>14896</v>
      </c>
      <c r="E2162" s="666">
        <v>12.16</v>
      </c>
      <c r="F2162" s="394"/>
    </row>
    <row r="2163" spans="1:6">
      <c r="A2163" s="1181">
        <v>1917585</v>
      </c>
      <c r="B2163" s="501" t="s">
        <v>9305</v>
      </c>
      <c r="C2163" s="502" t="s">
        <v>36745</v>
      </c>
      <c r="D2163" s="501" t="s">
        <v>14896</v>
      </c>
      <c r="E2163" s="666">
        <v>12.97</v>
      </c>
      <c r="F2163" s="394"/>
    </row>
    <row r="2164" spans="1:6">
      <c r="A2164" s="1181">
        <v>1917586</v>
      </c>
      <c r="B2164" s="501" t="s">
        <v>9305</v>
      </c>
      <c r="C2164" s="502" t="s">
        <v>36746</v>
      </c>
      <c r="D2164" s="501" t="s">
        <v>14896</v>
      </c>
      <c r="E2164" s="666">
        <v>14.12</v>
      </c>
      <c r="F2164" s="394"/>
    </row>
    <row r="2165" spans="1:6">
      <c r="A2165" s="1181">
        <v>1917587</v>
      </c>
      <c r="B2165" s="501" t="s">
        <v>9305</v>
      </c>
      <c r="C2165" s="502" t="s">
        <v>36747</v>
      </c>
      <c r="D2165" s="501" t="s">
        <v>14896</v>
      </c>
      <c r="E2165" s="666">
        <v>15.04</v>
      </c>
      <c r="F2165" s="394"/>
    </row>
    <row r="2166" spans="1:6">
      <c r="A2166" s="1181">
        <v>1917588</v>
      </c>
      <c r="B2166" s="501" t="s">
        <v>9305</v>
      </c>
      <c r="C2166" s="502" t="s">
        <v>36748</v>
      </c>
      <c r="D2166" s="501" t="s">
        <v>14896</v>
      </c>
      <c r="E2166" s="666">
        <v>16.09</v>
      </c>
      <c r="F2166" s="394"/>
    </row>
    <row r="2167" spans="1:6">
      <c r="A2167" s="1181">
        <v>1917589</v>
      </c>
      <c r="B2167" s="501" t="s">
        <v>9305</v>
      </c>
      <c r="C2167" s="502" t="s">
        <v>36749</v>
      </c>
      <c r="D2167" s="501" t="s">
        <v>14896</v>
      </c>
      <c r="E2167" s="666">
        <v>18.28</v>
      </c>
      <c r="F2167" s="394"/>
    </row>
    <row r="2168" spans="1:6">
      <c r="A2168" s="1181">
        <v>1917590</v>
      </c>
      <c r="B2168" s="501" t="s">
        <v>9305</v>
      </c>
      <c r="C2168" s="502" t="s">
        <v>36750</v>
      </c>
      <c r="D2168" s="501" t="s">
        <v>14896</v>
      </c>
      <c r="E2168" s="666">
        <v>21.33</v>
      </c>
      <c r="F2168" s="394"/>
    </row>
    <row r="2169" spans="1:6">
      <c r="A2169" s="1181">
        <v>1917591</v>
      </c>
      <c r="B2169" s="501" t="s">
        <v>9305</v>
      </c>
      <c r="C2169" s="502" t="s">
        <v>36751</v>
      </c>
      <c r="D2169" s="501" t="s">
        <v>14896</v>
      </c>
      <c r="E2169" s="666">
        <v>24.11</v>
      </c>
      <c r="F2169" s="394"/>
    </row>
    <row r="2170" spans="1:6">
      <c r="A2170" s="1181">
        <v>1917592</v>
      </c>
      <c r="B2170" s="501" t="s">
        <v>9305</v>
      </c>
      <c r="C2170" s="502" t="s">
        <v>36752</v>
      </c>
      <c r="D2170" s="501" t="s">
        <v>14896</v>
      </c>
      <c r="E2170" s="666">
        <v>27.64</v>
      </c>
      <c r="F2170" s="394"/>
    </row>
    <row r="2171" spans="1:6">
      <c r="A2171" s="1181">
        <v>1917593</v>
      </c>
      <c r="B2171" s="501" t="s">
        <v>9305</v>
      </c>
      <c r="C2171" s="502" t="s">
        <v>36753</v>
      </c>
      <c r="D2171" s="501" t="s">
        <v>14896</v>
      </c>
      <c r="E2171" s="666">
        <v>31.32</v>
      </c>
      <c r="F2171" s="394"/>
    </row>
    <row r="2172" spans="1:6">
      <c r="A2172" s="1181">
        <v>1917594</v>
      </c>
      <c r="B2172" s="501" t="s">
        <v>9305</v>
      </c>
      <c r="C2172" s="502" t="s">
        <v>36754</v>
      </c>
      <c r="D2172" s="501" t="s">
        <v>14896</v>
      </c>
      <c r="E2172" s="666">
        <v>35.72</v>
      </c>
      <c r="F2172" s="394"/>
    </row>
    <row r="2173" spans="1:6">
      <c r="A2173" s="1181">
        <v>1917595</v>
      </c>
      <c r="B2173" s="501" t="s">
        <v>9305</v>
      </c>
      <c r="C2173" s="502" t="s">
        <v>36755</v>
      </c>
      <c r="D2173" s="501" t="s">
        <v>14896</v>
      </c>
      <c r="E2173" s="666">
        <v>40.54</v>
      </c>
      <c r="F2173" s="394"/>
    </row>
    <row r="2174" spans="1:6">
      <c r="A2174" s="1181">
        <v>1917596</v>
      </c>
      <c r="B2174" s="501" t="s">
        <v>9305</v>
      </c>
      <c r="C2174" s="502" t="s">
        <v>36756</v>
      </c>
      <c r="D2174" s="501" t="s">
        <v>14896</v>
      </c>
      <c r="E2174" s="666">
        <v>44.88</v>
      </c>
      <c r="F2174" s="394"/>
    </row>
    <row r="2175" spans="1:6">
      <c r="A2175" s="1181">
        <v>1917597</v>
      </c>
      <c r="B2175" s="501" t="s">
        <v>9305</v>
      </c>
      <c r="C2175" s="502" t="s">
        <v>36757</v>
      </c>
      <c r="D2175" s="501" t="s">
        <v>14896</v>
      </c>
      <c r="E2175" s="666">
        <v>50.92</v>
      </c>
      <c r="F2175" s="394"/>
    </row>
    <row r="2176" spans="1:6">
      <c r="A2176" s="1181">
        <v>1917598</v>
      </c>
      <c r="B2176" s="501" t="s">
        <v>9305</v>
      </c>
      <c r="C2176" s="502" t="s">
        <v>36758</v>
      </c>
      <c r="D2176" s="501" t="s">
        <v>14896</v>
      </c>
      <c r="E2176" s="666">
        <v>56.35</v>
      </c>
      <c r="F2176" s="394"/>
    </row>
    <row r="2177" spans="1:6">
      <c r="A2177" s="1181">
        <v>1917599</v>
      </c>
      <c r="B2177" s="501" t="s">
        <v>9305</v>
      </c>
      <c r="C2177" s="502" t="s">
        <v>36759</v>
      </c>
      <c r="D2177" s="501" t="s">
        <v>14896</v>
      </c>
      <c r="E2177" s="666">
        <v>62.69</v>
      </c>
      <c r="F2177" s="394"/>
    </row>
    <row r="2178" spans="1:6">
      <c r="A2178" s="1181">
        <v>1917600</v>
      </c>
      <c r="B2178" s="501" t="s">
        <v>9305</v>
      </c>
      <c r="C2178" s="502" t="s">
        <v>36760</v>
      </c>
      <c r="D2178" s="501" t="s">
        <v>14896</v>
      </c>
      <c r="E2178" s="666">
        <v>70.819999999999993</v>
      </c>
      <c r="F2178" s="394"/>
    </row>
    <row r="2179" spans="1:6">
      <c r="A2179" s="1181">
        <v>1917601</v>
      </c>
      <c r="B2179" s="501" t="s">
        <v>9305</v>
      </c>
      <c r="C2179" s="502" t="s">
        <v>36761</v>
      </c>
      <c r="D2179" s="501" t="s">
        <v>14896</v>
      </c>
      <c r="E2179" s="666">
        <v>74.42</v>
      </c>
      <c r="F2179" s="394"/>
    </row>
    <row r="2180" spans="1:6">
      <c r="A2180" s="1181">
        <v>1917575</v>
      </c>
      <c r="B2180" s="501" t="s">
        <v>9305</v>
      </c>
      <c r="C2180" s="502" t="s">
        <v>36762</v>
      </c>
      <c r="D2180" s="501" t="s">
        <v>14896</v>
      </c>
      <c r="E2180" s="666">
        <v>7.15</v>
      </c>
      <c r="F2180" s="394"/>
    </row>
    <row r="2181" spans="1:6">
      <c r="A2181" s="1181">
        <v>1917576</v>
      </c>
      <c r="B2181" s="501" t="s">
        <v>9305</v>
      </c>
      <c r="C2181" s="502" t="s">
        <v>36763</v>
      </c>
      <c r="D2181" s="501" t="s">
        <v>14896</v>
      </c>
      <c r="E2181" s="666">
        <v>7.57</v>
      </c>
      <c r="F2181" s="394"/>
    </row>
    <row r="2182" spans="1:6">
      <c r="A2182" s="1181">
        <v>1917577</v>
      </c>
      <c r="B2182" s="501" t="s">
        <v>9305</v>
      </c>
      <c r="C2182" s="502" t="s">
        <v>36764</v>
      </c>
      <c r="D2182" s="501" t="s">
        <v>14896</v>
      </c>
      <c r="E2182" s="666">
        <v>8.08</v>
      </c>
      <c r="F2182" s="394"/>
    </row>
    <row r="2183" spans="1:6">
      <c r="A2183" s="1181">
        <v>1917739</v>
      </c>
      <c r="B2183" s="501" t="s">
        <v>9305</v>
      </c>
      <c r="C2183" s="502" t="s">
        <v>36765</v>
      </c>
      <c r="D2183" s="501" t="s">
        <v>14896</v>
      </c>
      <c r="E2183" s="666">
        <v>7.03</v>
      </c>
      <c r="F2183" s="394"/>
    </row>
    <row r="2184" spans="1:6">
      <c r="A2184" s="1181">
        <v>1917253</v>
      </c>
      <c r="B2184" s="501" t="s">
        <v>9305</v>
      </c>
      <c r="C2184" s="502" t="s">
        <v>36766</v>
      </c>
      <c r="D2184" s="501" t="s">
        <v>14896</v>
      </c>
      <c r="E2184" s="666">
        <v>10.130000000000001</v>
      </c>
      <c r="F2184" s="394"/>
    </row>
    <row r="2185" spans="1:6">
      <c r="A2185" s="1181">
        <v>1917254</v>
      </c>
      <c r="B2185" s="501" t="s">
        <v>9305</v>
      </c>
      <c r="C2185" s="502" t="s">
        <v>36767</v>
      </c>
      <c r="D2185" s="501" t="s">
        <v>14896</v>
      </c>
      <c r="E2185" s="666">
        <v>10.86</v>
      </c>
      <c r="F2185" s="394"/>
    </row>
    <row r="2186" spans="1:6">
      <c r="A2186" s="1181">
        <v>1917255</v>
      </c>
      <c r="B2186" s="501" t="s">
        <v>9305</v>
      </c>
      <c r="C2186" s="502" t="s">
        <v>36768</v>
      </c>
      <c r="D2186" s="501" t="s">
        <v>14896</v>
      </c>
      <c r="E2186" s="666">
        <v>11.76</v>
      </c>
      <c r="F2186" s="394"/>
    </row>
    <row r="2187" spans="1:6">
      <c r="A2187" s="1181">
        <v>1917256</v>
      </c>
      <c r="B2187" s="501" t="s">
        <v>9305</v>
      </c>
      <c r="C2187" s="502" t="s">
        <v>36769</v>
      </c>
      <c r="D2187" s="501" t="s">
        <v>14896</v>
      </c>
      <c r="E2187" s="666">
        <v>12.72</v>
      </c>
      <c r="F2187" s="394"/>
    </row>
    <row r="2188" spans="1:6">
      <c r="A2188" s="1181">
        <v>1917257</v>
      </c>
      <c r="B2188" s="501" t="s">
        <v>9305</v>
      </c>
      <c r="C2188" s="502" t="s">
        <v>36770</v>
      </c>
      <c r="D2188" s="501" t="s">
        <v>14896</v>
      </c>
      <c r="E2188" s="666">
        <v>13.92</v>
      </c>
      <c r="F2188" s="394"/>
    </row>
    <row r="2189" spans="1:6">
      <c r="A2189" s="1181">
        <v>1917258</v>
      </c>
      <c r="B2189" s="501" t="s">
        <v>9305</v>
      </c>
      <c r="C2189" s="502" t="s">
        <v>36771</v>
      </c>
      <c r="D2189" s="501" t="s">
        <v>14896</v>
      </c>
      <c r="E2189" s="666">
        <v>15.26</v>
      </c>
      <c r="F2189" s="394"/>
    </row>
    <row r="2190" spans="1:6">
      <c r="A2190" s="1181">
        <v>1917259</v>
      </c>
      <c r="B2190" s="501" t="s">
        <v>9305</v>
      </c>
      <c r="C2190" s="502" t="s">
        <v>36772</v>
      </c>
      <c r="D2190" s="501" t="s">
        <v>14896</v>
      </c>
      <c r="E2190" s="666">
        <v>19.09</v>
      </c>
      <c r="F2190" s="394"/>
    </row>
    <row r="2191" spans="1:6">
      <c r="A2191" s="1181">
        <v>1917250</v>
      </c>
      <c r="B2191" s="501" t="s">
        <v>9305</v>
      </c>
      <c r="C2191" s="502" t="s">
        <v>36773</v>
      </c>
      <c r="D2191" s="501" t="s">
        <v>14896</v>
      </c>
      <c r="E2191" s="666">
        <v>7.69</v>
      </c>
      <c r="F2191" s="394"/>
    </row>
    <row r="2192" spans="1:6">
      <c r="A2192" s="1181">
        <v>1917251</v>
      </c>
      <c r="B2192" s="501" t="s">
        <v>9305</v>
      </c>
      <c r="C2192" s="502" t="s">
        <v>36774</v>
      </c>
      <c r="D2192" s="501" t="s">
        <v>14896</v>
      </c>
      <c r="E2192" s="666">
        <v>8.14</v>
      </c>
      <c r="F2192" s="394"/>
    </row>
    <row r="2193" spans="1:6">
      <c r="A2193" s="1181">
        <v>1917252</v>
      </c>
      <c r="B2193" s="501" t="s">
        <v>9305</v>
      </c>
      <c r="C2193" s="502" t="s">
        <v>36775</v>
      </c>
      <c r="D2193" s="501" t="s">
        <v>14896</v>
      </c>
      <c r="E2193" s="666">
        <v>9.1</v>
      </c>
      <c r="F2193" s="394"/>
    </row>
    <row r="2194" spans="1:6">
      <c r="A2194" s="1181">
        <v>1917726</v>
      </c>
      <c r="B2194" s="501" t="s">
        <v>9305</v>
      </c>
      <c r="C2194" s="502" t="s">
        <v>36776</v>
      </c>
      <c r="D2194" s="501" t="s">
        <v>14896</v>
      </c>
      <c r="E2194" s="666">
        <v>7.52</v>
      </c>
      <c r="F2194" s="394"/>
    </row>
    <row r="2195" spans="1:6">
      <c r="A2195" s="1181">
        <v>1917335</v>
      </c>
      <c r="B2195" s="501" t="s">
        <v>9305</v>
      </c>
      <c r="C2195" s="502" t="s">
        <v>36777</v>
      </c>
      <c r="D2195" s="501" t="s">
        <v>14896</v>
      </c>
      <c r="E2195" s="666">
        <v>7.64</v>
      </c>
      <c r="F2195" s="394"/>
    </row>
    <row r="2196" spans="1:6">
      <c r="A2196" s="1181">
        <v>1917336</v>
      </c>
      <c r="B2196" s="501" t="s">
        <v>9305</v>
      </c>
      <c r="C2196" s="502" t="s">
        <v>36778</v>
      </c>
      <c r="D2196" s="501" t="s">
        <v>14896</v>
      </c>
      <c r="E2196" s="666">
        <v>8.5500000000000007</v>
      </c>
      <c r="F2196" s="394"/>
    </row>
    <row r="2197" spans="1:6">
      <c r="A2197" s="1181">
        <v>1917337</v>
      </c>
      <c r="B2197" s="501" t="s">
        <v>9305</v>
      </c>
      <c r="C2197" s="502" t="s">
        <v>36779</v>
      </c>
      <c r="D2197" s="501" t="s">
        <v>14896</v>
      </c>
      <c r="E2197" s="666">
        <v>9.33</v>
      </c>
      <c r="F2197" s="394"/>
    </row>
    <row r="2198" spans="1:6">
      <c r="A2198" s="1181">
        <v>1917338</v>
      </c>
      <c r="B2198" s="501" t="s">
        <v>9305</v>
      </c>
      <c r="C2198" s="502" t="s">
        <v>36780</v>
      </c>
      <c r="D2198" s="501" t="s">
        <v>14896</v>
      </c>
      <c r="E2198" s="666">
        <v>10.31</v>
      </c>
      <c r="F2198" s="394"/>
    </row>
    <row r="2199" spans="1:6">
      <c r="A2199" s="1181">
        <v>1917339</v>
      </c>
      <c r="B2199" s="501" t="s">
        <v>9305</v>
      </c>
      <c r="C2199" s="502" t="s">
        <v>36781</v>
      </c>
      <c r="D2199" s="501" t="s">
        <v>14896</v>
      </c>
      <c r="E2199" s="666">
        <v>11.51</v>
      </c>
      <c r="F2199" s="394"/>
    </row>
    <row r="2200" spans="1:6">
      <c r="A2200" s="1181">
        <v>1917340</v>
      </c>
      <c r="B2200" s="501" t="s">
        <v>9305</v>
      </c>
      <c r="C2200" s="502" t="s">
        <v>36782</v>
      </c>
      <c r="D2200" s="501" t="s">
        <v>14896</v>
      </c>
      <c r="E2200" s="666">
        <v>13.44</v>
      </c>
      <c r="F2200" s="394"/>
    </row>
    <row r="2201" spans="1:6">
      <c r="A2201" s="1181">
        <v>1917341</v>
      </c>
      <c r="B2201" s="501" t="s">
        <v>9305</v>
      </c>
      <c r="C2201" s="502" t="s">
        <v>36783</v>
      </c>
      <c r="D2201" s="501" t="s">
        <v>14896</v>
      </c>
      <c r="E2201" s="666">
        <v>17.14</v>
      </c>
      <c r="F2201" s="394"/>
    </row>
    <row r="2202" spans="1:6">
      <c r="A2202" s="1181">
        <v>1917342</v>
      </c>
      <c r="B2202" s="501" t="s">
        <v>9305</v>
      </c>
      <c r="C2202" s="502" t="s">
        <v>36784</v>
      </c>
      <c r="D2202" s="501" t="s">
        <v>14896</v>
      </c>
      <c r="E2202" s="666">
        <v>21.45</v>
      </c>
      <c r="F2202" s="394"/>
    </row>
    <row r="2203" spans="1:6">
      <c r="A2203" s="1181">
        <v>1917343</v>
      </c>
      <c r="B2203" s="501" t="s">
        <v>9305</v>
      </c>
      <c r="C2203" s="502" t="s">
        <v>36785</v>
      </c>
      <c r="D2203" s="501" t="s">
        <v>14896</v>
      </c>
      <c r="E2203" s="666">
        <v>26.95</v>
      </c>
      <c r="F2203" s="394"/>
    </row>
    <row r="2204" spans="1:6">
      <c r="A2204" s="1181">
        <v>1917344</v>
      </c>
      <c r="B2204" s="501" t="s">
        <v>9305</v>
      </c>
      <c r="C2204" s="502" t="s">
        <v>36786</v>
      </c>
      <c r="D2204" s="501" t="s">
        <v>14896</v>
      </c>
      <c r="E2204" s="666">
        <v>32.74</v>
      </c>
      <c r="F2204" s="394"/>
    </row>
    <row r="2205" spans="1:6">
      <c r="A2205" s="1181">
        <v>1917345</v>
      </c>
      <c r="B2205" s="501" t="s">
        <v>9305</v>
      </c>
      <c r="C2205" s="502" t="s">
        <v>36787</v>
      </c>
      <c r="D2205" s="501" t="s">
        <v>14896</v>
      </c>
      <c r="E2205" s="666">
        <v>40.799999999999997</v>
      </c>
      <c r="F2205" s="394"/>
    </row>
    <row r="2206" spans="1:6">
      <c r="A2206" s="1181">
        <v>1917346</v>
      </c>
      <c r="B2206" s="501" t="s">
        <v>9305</v>
      </c>
      <c r="C2206" s="502" t="s">
        <v>36788</v>
      </c>
      <c r="D2206" s="501" t="s">
        <v>14896</v>
      </c>
      <c r="E2206" s="666">
        <v>48.82</v>
      </c>
      <c r="F2206" s="394"/>
    </row>
    <row r="2207" spans="1:6">
      <c r="A2207" s="1181">
        <v>1917347</v>
      </c>
      <c r="B2207" s="501" t="s">
        <v>9305</v>
      </c>
      <c r="C2207" s="502" t="s">
        <v>36789</v>
      </c>
      <c r="D2207" s="501" t="s">
        <v>14896</v>
      </c>
      <c r="E2207" s="666">
        <v>59.97</v>
      </c>
      <c r="F2207" s="394"/>
    </row>
    <row r="2208" spans="1:6">
      <c r="A2208" s="1181">
        <v>1917332</v>
      </c>
      <c r="B2208" s="501" t="s">
        <v>9305</v>
      </c>
      <c r="C2208" s="502" t="s">
        <v>36790</v>
      </c>
      <c r="D2208" s="501" t="s">
        <v>14896</v>
      </c>
      <c r="E2208" s="666">
        <v>6.36</v>
      </c>
      <c r="F2208" s="394"/>
    </row>
    <row r="2209" spans="1:6">
      <c r="A2209" s="1181">
        <v>1917333</v>
      </c>
      <c r="B2209" s="501" t="s">
        <v>9305</v>
      </c>
      <c r="C2209" s="502" t="s">
        <v>36791</v>
      </c>
      <c r="D2209" s="501" t="s">
        <v>14896</v>
      </c>
      <c r="E2209" s="666">
        <v>6.73</v>
      </c>
      <c r="F2209" s="394"/>
    </row>
    <row r="2210" spans="1:6">
      <c r="A2210" s="1181">
        <v>1917334</v>
      </c>
      <c r="B2210" s="501" t="s">
        <v>9305</v>
      </c>
      <c r="C2210" s="502" t="s">
        <v>36792</v>
      </c>
      <c r="D2210" s="501" t="s">
        <v>14896</v>
      </c>
      <c r="E2210" s="666">
        <v>7.11</v>
      </c>
      <c r="F2210" s="394"/>
    </row>
    <row r="2211" spans="1:6">
      <c r="A2211" s="1181">
        <v>1917331</v>
      </c>
      <c r="B2211" s="501" t="s">
        <v>9305</v>
      </c>
      <c r="C2211" s="502" t="s">
        <v>36793</v>
      </c>
      <c r="D2211" s="501" t="s">
        <v>14896</v>
      </c>
      <c r="E2211" s="666">
        <v>5.9</v>
      </c>
      <c r="F2211" s="394"/>
    </row>
    <row r="2212" spans="1:6">
      <c r="A2212" s="1181">
        <v>1917443</v>
      </c>
      <c r="B2212" s="501" t="s">
        <v>9305</v>
      </c>
      <c r="C2212" s="502" t="s">
        <v>36794</v>
      </c>
      <c r="D2212" s="501" t="s">
        <v>14896</v>
      </c>
      <c r="E2212" s="666">
        <v>8.76</v>
      </c>
      <c r="F2212" s="394"/>
    </row>
    <row r="2213" spans="1:6">
      <c r="A2213" s="1181">
        <v>1917444</v>
      </c>
      <c r="B2213" s="501" t="s">
        <v>9305</v>
      </c>
      <c r="C2213" s="502" t="s">
        <v>36795</v>
      </c>
      <c r="D2213" s="501" t="s">
        <v>14896</v>
      </c>
      <c r="E2213" s="666">
        <v>9.44</v>
      </c>
      <c r="F2213" s="394"/>
    </row>
    <row r="2214" spans="1:6">
      <c r="A2214" s="1181">
        <v>1917445</v>
      </c>
      <c r="B2214" s="501" t="s">
        <v>9305</v>
      </c>
      <c r="C2214" s="502" t="s">
        <v>36796</v>
      </c>
      <c r="D2214" s="501" t="s">
        <v>14896</v>
      </c>
      <c r="E2214" s="666">
        <v>10.17</v>
      </c>
      <c r="F2214" s="394"/>
    </row>
    <row r="2215" spans="1:6">
      <c r="A2215" s="1181">
        <v>1917446</v>
      </c>
      <c r="B2215" s="501" t="s">
        <v>9305</v>
      </c>
      <c r="C2215" s="502" t="s">
        <v>36797</v>
      </c>
      <c r="D2215" s="501" t="s">
        <v>14896</v>
      </c>
      <c r="E2215" s="666">
        <v>10.93</v>
      </c>
      <c r="F2215" s="394"/>
    </row>
    <row r="2216" spans="1:6">
      <c r="A2216" s="1181">
        <v>1917447</v>
      </c>
      <c r="B2216" s="501" t="s">
        <v>9305</v>
      </c>
      <c r="C2216" s="502" t="s">
        <v>36798</v>
      </c>
      <c r="D2216" s="501" t="s">
        <v>14896</v>
      </c>
      <c r="E2216" s="666">
        <v>12.03</v>
      </c>
      <c r="F2216" s="394"/>
    </row>
    <row r="2217" spans="1:6">
      <c r="A2217" s="1181">
        <v>1917448</v>
      </c>
      <c r="B2217" s="501" t="s">
        <v>9305</v>
      </c>
      <c r="C2217" s="502" t="s">
        <v>36799</v>
      </c>
      <c r="D2217" s="501" t="s">
        <v>14896</v>
      </c>
      <c r="E2217" s="666">
        <v>13.05</v>
      </c>
      <c r="F2217" s="394"/>
    </row>
    <row r="2218" spans="1:6">
      <c r="A2218" s="1181">
        <v>1917449</v>
      </c>
      <c r="B2218" s="501" t="s">
        <v>9305</v>
      </c>
      <c r="C2218" s="502" t="s">
        <v>36800</v>
      </c>
      <c r="D2218" s="501" t="s">
        <v>14896</v>
      </c>
      <c r="E2218" s="666">
        <v>14.4</v>
      </c>
      <c r="F2218" s="394"/>
    </row>
    <row r="2219" spans="1:6">
      <c r="A2219" s="1181">
        <v>1917450</v>
      </c>
      <c r="B2219" s="501" t="s">
        <v>9305</v>
      </c>
      <c r="C2219" s="502" t="s">
        <v>36801</v>
      </c>
      <c r="D2219" s="501" t="s">
        <v>14896</v>
      </c>
      <c r="E2219" s="666">
        <v>16.079999999999998</v>
      </c>
      <c r="F2219" s="394"/>
    </row>
    <row r="2220" spans="1:6">
      <c r="A2220" s="1181">
        <v>1917451</v>
      </c>
      <c r="B2220" s="501" t="s">
        <v>9305</v>
      </c>
      <c r="C2220" s="502" t="s">
        <v>36802</v>
      </c>
      <c r="D2220" s="501" t="s">
        <v>14896</v>
      </c>
      <c r="E2220" s="666">
        <v>19.78</v>
      </c>
      <c r="F2220" s="394"/>
    </row>
    <row r="2221" spans="1:6">
      <c r="A2221" s="1181">
        <v>1917452</v>
      </c>
      <c r="B2221" s="501" t="s">
        <v>9305</v>
      </c>
      <c r="C2221" s="502" t="s">
        <v>36803</v>
      </c>
      <c r="D2221" s="501" t="s">
        <v>14896</v>
      </c>
      <c r="E2221" s="666">
        <v>23.49</v>
      </c>
      <c r="F2221" s="394"/>
    </row>
    <row r="2222" spans="1:6">
      <c r="A2222" s="1181">
        <v>1917453</v>
      </c>
      <c r="B2222" s="501" t="s">
        <v>9305</v>
      </c>
      <c r="C2222" s="502" t="s">
        <v>36804</v>
      </c>
      <c r="D2222" s="501" t="s">
        <v>14896</v>
      </c>
      <c r="E2222" s="666">
        <v>28</v>
      </c>
      <c r="F2222" s="394"/>
    </row>
    <row r="2223" spans="1:6">
      <c r="A2223" s="1181">
        <v>1917454</v>
      </c>
      <c r="B2223" s="501" t="s">
        <v>9305</v>
      </c>
      <c r="C2223" s="502" t="s">
        <v>36805</v>
      </c>
      <c r="D2223" s="501" t="s">
        <v>14896</v>
      </c>
      <c r="E2223" s="666">
        <v>32.950000000000003</v>
      </c>
      <c r="F2223" s="394"/>
    </row>
    <row r="2224" spans="1:6">
      <c r="A2224" s="1181">
        <v>1917455</v>
      </c>
      <c r="B2224" s="501" t="s">
        <v>9305</v>
      </c>
      <c r="C2224" s="502" t="s">
        <v>36806</v>
      </c>
      <c r="D2224" s="501" t="s">
        <v>14896</v>
      </c>
      <c r="E2224" s="666">
        <v>39.21</v>
      </c>
      <c r="F2224" s="394"/>
    </row>
    <row r="2225" spans="1:6">
      <c r="A2225" s="1181">
        <v>1917456</v>
      </c>
      <c r="B2225" s="501" t="s">
        <v>9305</v>
      </c>
      <c r="C2225" s="502" t="s">
        <v>36807</v>
      </c>
      <c r="D2225" s="501" t="s">
        <v>14896</v>
      </c>
      <c r="E2225" s="666">
        <v>46.06</v>
      </c>
      <c r="F2225" s="394"/>
    </row>
    <row r="2226" spans="1:6">
      <c r="A2226" s="1181">
        <v>1917457</v>
      </c>
      <c r="B2226" s="501" t="s">
        <v>9305</v>
      </c>
      <c r="C2226" s="502" t="s">
        <v>36808</v>
      </c>
      <c r="D2226" s="501" t="s">
        <v>14896</v>
      </c>
      <c r="E2226" s="666">
        <v>52.18</v>
      </c>
      <c r="F2226" s="394"/>
    </row>
    <row r="2227" spans="1:6">
      <c r="A2227" s="1181">
        <v>1917458</v>
      </c>
      <c r="B2227" s="501" t="s">
        <v>9305</v>
      </c>
      <c r="C2227" s="502" t="s">
        <v>36809</v>
      </c>
      <c r="D2227" s="501" t="s">
        <v>14896</v>
      </c>
      <c r="E2227" s="666">
        <v>60.3</v>
      </c>
      <c r="F2227" s="394"/>
    </row>
    <row r="2228" spans="1:6">
      <c r="A2228" s="1181">
        <v>1917459</v>
      </c>
      <c r="B2228" s="501" t="s">
        <v>9305</v>
      </c>
      <c r="C2228" s="502" t="s">
        <v>36810</v>
      </c>
      <c r="D2228" s="501" t="s">
        <v>14896</v>
      </c>
      <c r="E2228" s="666">
        <v>63.34</v>
      </c>
      <c r="F2228" s="394"/>
    </row>
    <row r="2229" spans="1:6">
      <c r="A2229" s="1181">
        <v>1917440</v>
      </c>
      <c r="B2229" s="501" t="s">
        <v>9305</v>
      </c>
      <c r="C2229" s="502" t="s">
        <v>36811</v>
      </c>
      <c r="D2229" s="501" t="s">
        <v>14896</v>
      </c>
      <c r="E2229" s="666">
        <v>6.34</v>
      </c>
      <c r="F2229" s="394"/>
    </row>
    <row r="2230" spans="1:6">
      <c r="A2230" s="1181">
        <v>1917441</v>
      </c>
      <c r="B2230" s="501" t="s">
        <v>9305</v>
      </c>
      <c r="C2230" s="502" t="s">
        <v>36812</v>
      </c>
      <c r="D2230" s="501" t="s">
        <v>14896</v>
      </c>
      <c r="E2230" s="666">
        <v>7.07</v>
      </c>
      <c r="F2230" s="394"/>
    </row>
    <row r="2231" spans="1:6">
      <c r="A2231" s="1181">
        <v>1917442</v>
      </c>
      <c r="B2231" s="501" t="s">
        <v>9305</v>
      </c>
      <c r="C2231" s="502" t="s">
        <v>36813</v>
      </c>
      <c r="D2231" s="501" t="s">
        <v>14896</v>
      </c>
      <c r="E2231" s="666">
        <v>7.81</v>
      </c>
      <c r="F2231" s="394"/>
    </row>
    <row r="2232" spans="1:6">
      <c r="A2232" s="1181">
        <v>1917734</v>
      </c>
      <c r="B2232" s="501" t="s">
        <v>9305</v>
      </c>
      <c r="C2232" s="502" t="s">
        <v>36814</v>
      </c>
      <c r="D2232" s="501" t="s">
        <v>14896</v>
      </c>
      <c r="E2232" s="666">
        <v>5.84</v>
      </c>
      <c r="F2232" s="394"/>
    </row>
    <row r="2233" spans="1:6">
      <c r="A2233" s="1181">
        <v>1917055</v>
      </c>
      <c r="B2233" s="501" t="s">
        <v>9305</v>
      </c>
      <c r="C2233" s="502" t="s">
        <v>36815</v>
      </c>
      <c r="D2233" s="501" t="s">
        <v>14896</v>
      </c>
      <c r="E2233" s="666">
        <v>28.16</v>
      </c>
      <c r="F2233" s="394"/>
    </row>
    <row r="2234" spans="1:6">
      <c r="A2234" s="1181">
        <v>1917056</v>
      </c>
      <c r="B2234" s="501" t="s">
        <v>9305</v>
      </c>
      <c r="C2234" s="502" t="s">
        <v>36816</v>
      </c>
      <c r="D2234" s="501" t="s">
        <v>14896</v>
      </c>
      <c r="E2234" s="666">
        <v>28.68</v>
      </c>
      <c r="F2234" s="394"/>
    </row>
    <row r="2235" spans="1:6">
      <c r="A2235" s="1181">
        <v>1917057</v>
      </c>
      <c r="B2235" s="501" t="s">
        <v>9305</v>
      </c>
      <c r="C2235" s="502" t="s">
        <v>36817</v>
      </c>
      <c r="D2235" s="501" t="s">
        <v>14896</v>
      </c>
      <c r="E2235" s="666">
        <v>29.22</v>
      </c>
      <c r="F2235" s="394"/>
    </row>
    <row r="2236" spans="1:6">
      <c r="A2236" s="1181">
        <v>1917058</v>
      </c>
      <c r="B2236" s="501" t="s">
        <v>9305</v>
      </c>
      <c r="C2236" s="502" t="s">
        <v>36818</v>
      </c>
      <c r="D2236" s="501" t="s">
        <v>14896</v>
      </c>
      <c r="E2236" s="666">
        <v>29.78</v>
      </c>
      <c r="F2236" s="394"/>
    </row>
    <row r="2237" spans="1:6">
      <c r="A2237" s="1181">
        <v>1917059</v>
      </c>
      <c r="B2237" s="501" t="s">
        <v>9305</v>
      </c>
      <c r="C2237" s="502" t="s">
        <v>36819</v>
      </c>
      <c r="D2237" s="501" t="s">
        <v>14896</v>
      </c>
      <c r="E2237" s="666">
        <v>30.38</v>
      </c>
      <c r="F2237" s="394"/>
    </row>
    <row r="2238" spans="1:6">
      <c r="A2238" s="1181">
        <v>1917060</v>
      </c>
      <c r="B2238" s="501" t="s">
        <v>9305</v>
      </c>
      <c r="C2238" s="502" t="s">
        <v>36820</v>
      </c>
      <c r="D2238" s="501" t="s">
        <v>14896</v>
      </c>
      <c r="E2238" s="666">
        <v>30.7</v>
      </c>
      <c r="F2238" s="394"/>
    </row>
    <row r="2239" spans="1:6">
      <c r="A2239" s="1181">
        <v>1901536</v>
      </c>
      <c r="B2239" s="501" t="s">
        <v>9305</v>
      </c>
      <c r="C2239" s="502" t="s">
        <v>36821</v>
      </c>
      <c r="D2239" s="501" t="s">
        <v>14896</v>
      </c>
      <c r="E2239" s="666">
        <v>15.99</v>
      </c>
      <c r="F2239" s="394"/>
    </row>
    <row r="2240" spans="1:6">
      <c r="A2240" s="1181">
        <v>1901537</v>
      </c>
      <c r="B2240" s="501" t="s">
        <v>9305</v>
      </c>
      <c r="C2240" s="502" t="s">
        <v>36822</v>
      </c>
      <c r="D2240" s="501" t="s">
        <v>14896</v>
      </c>
      <c r="E2240" s="666">
        <v>16.12</v>
      </c>
      <c r="F2240" s="394"/>
    </row>
    <row r="2241" spans="1:6">
      <c r="A2241" s="1181">
        <v>1901538</v>
      </c>
      <c r="B2241" s="501" t="s">
        <v>9305</v>
      </c>
      <c r="C2241" s="502" t="s">
        <v>36823</v>
      </c>
      <c r="D2241" s="501" t="s">
        <v>14896</v>
      </c>
      <c r="E2241" s="666">
        <v>16.260000000000002</v>
      </c>
      <c r="F2241" s="394"/>
    </row>
    <row r="2242" spans="1:6">
      <c r="A2242" s="1181">
        <v>1901539</v>
      </c>
      <c r="B2242" s="501" t="s">
        <v>9305</v>
      </c>
      <c r="C2242" s="502" t="s">
        <v>36824</v>
      </c>
      <c r="D2242" s="501" t="s">
        <v>14896</v>
      </c>
      <c r="E2242" s="666">
        <v>16.399999999999999</v>
      </c>
      <c r="F2242" s="394"/>
    </row>
    <row r="2243" spans="1:6">
      <c r="A2243" s="1181">
        <v>1901540</v>
      </c>
      <c r="B2243" s="501" t="s">
        <v>9305</v>
      </c>
      <c r="C2243" s="502" t="s">
        <v>36825</v>
      </c>
      <c r="D2243" s="501" t="s">
        <v>14896</v>
      </c>
      <c r="E2243" s="666">
        <v>16.55</v>
      </c>
      <c r="F2243" s="394"/>
    </row>
    <row r="2244" spans="1:6">
      <c r="A2244" s="1181">
        <v>1901535</v>
      </c>
      <c r="B2244" s="501" t="s">
        <v>9305</v>
      </c>
      <c r="C2244" s="502" t="s">
        <v>36826</v>
      </c>
      <c r="D2244" s="501" t="s">
        <v>14896</v>
      </c>
      <c r="E2244" s="666">
        <v>16.63</v>
      </c>
      <c r="F2244" s="394"/>
    </row>
    <row r="2245" spans="1:6">
      <c r="A2245" s="1181">
        <v>1901542</v>
      </c>
      <c r="B2245" s="501" t="s">
        <v>9305</v>
      </c>
      <c r="C2245" s="502" t="s">
        <v>36827</v>
      </c>
      <c r="D2245" s="501" t="s">
        <v>14896</v>
      </c>
      <c r="E2245" s="666">
        <v>20.94</v>
      </c>
      <c r="F2245" s="394"/>
    </row>
    <row r="2246" spans="1:6">
      <c r="A2246" s="1181">
        <v>1901543</v>
      </c>
      <c r="B2246" s="501" t="s">
        <v>9305</v>
      </c>
      <c r="C2246" s="502" t="s">
        <v>36828</v>
      </c>
      <c r="D2246" s="501" t="s">
        <v>14896</v>
      </c>
      <c r="E2246" s="666">
        <v>21.06</v>
      </c>
      <c r="F2246" s="394"/>
    </row>
    <row r="2247" spans="1:6">
      <c r="A2247" s="1181">
        <v>1901544</v>
      </c>
      <c r="B2247" s="501" t="s">
        <v>9305</v>
      </c>
      <c r="C2247" s="502" t="s">
        <v>36829</v>
      </c>
      <c r="D2247" s="501" t="s">
        <v>14896</v>
      </c>
      <c r="E2247" s="666">
        <v>21.19</v>
      </c>
      <c r="F2247" s="394"/>
    </row>
    <row r="2248" spans="1:6">
      <c r="A2248" s="1181">
        <v>1901545</v>
      </c>
      <c r="B2248" s="501" t="s">
        <v>9305</v>
      </c>
      <c r="C2248" s="502" t="s">
        <v>36830</v>
      </c>
      <c r="D2248" s="501" t="s">
        <v>14896</v>
      </c>
      <c r="E2248" s="666">
        <v>21.32</v>
      </c>
      <c r="F2248" s="394"/>
    </row>
    <row r="2249" spans="1:6">
      <c r="A2249" s="1181">
        <v>1901546</v>
      </c>
      <c r="B2249" s="501" t="s">
        <v>9305</v>
      </c>
      <c r="C2249" s="502" t="s">
        <v>36831</v>
      </c>
      <c r="D2249" s="501" t="s">
        <v>14896</v>
      </c>
      <c r="E2249" s="666">
        <v>21.46</v>
      </c>
      <c r="F2249" s="394"/>
    </row>
    <row r="2250" spans="1:6">
      <c r="A2250" s="1181">
        <v>1901541</v>
      </c>
      <c r="B2250" s="501" t="s">
        <v>9305</v>
      </c>
      <c r="C2250" s="502" t="s">
        <v>36832</v>
      </c>
      <c r="D2250" s="501" t="s">
        <v>14896</v>
      </c>
      <c r="E2250" s="666">
        <v>21.54</v>
      </c>
      <c r="F2250" s="394"/>
    </row>
    <row r="2251" spans="1:6">
      <c r="A2251" s="1181">
        <v>1917091</v>
      </c>
      <c r="B2251" s="501" t="s">
        <v>9305</v>
      </c>
      <c r="C2251" s="502" t="s">
        <v>36833</v>
      </c>
      <c r="D2251" s="501" t="s">
        <v>14896</v>
      </c>
      <c r="E2251" s="666">
        <v>18.73</v>
      </c>
      <c r="F2251" s="394"/>
    </row>
    <row r="2252" spans="1:6">
      <c r="A2252" s="1181">
        <v>1917092</v>
      </c>
      <c r="B2252" s="501" t="s">
        <v>9305</v>
      </c>
      <c r="C2252" s="502" t="s">
        <v>36834</v>
      </c>
      <c r="D2252" s="501" t="s">
        <v>14896</v>
      </c>
      <c r="E2252" s="666">
        <v>19.04</v>
      </c>
      <c r="F2252" s="394"/>
    </row>
    <row r="2253" spans="1:6">
      <c r="A2253" s="1181">
        <v>1917093</v>
      </c>
      <c r="B2253" s="501" t="s">
        <v>9305</v>
      </c>
      <c r="C2253" s="502" t="s">
        <v>36835</v>
      </c>
      <c r="D2253" s="501" t="s">
        <v>14896</v>
      </c>
      <c r="E2253" s="666">
        <v>19.36</v>
      </c>
      <c r="F2253" s="394"/>
    </row>
    <row r="2254" spans="1:6">
      <c r="A2254" s="1181">
        <v>1917094</v>
      </c>
      <c r="B2254" s="501" t="s">
        <v>9305</v>
      </c>
      <c r="C2254" s="502" t="s">
        <v>36836</v>
      </c>
      <c r="D2254" s="501" t="s">
        <v>14896</v>
      </c>
      <c r="E2254" s="666">
        <v>19.68</v>
      </c>
      <c r="F2254" s="394"/>
    </row>
    <row r="2255" spans="1:6">
      <c r="A2255" s="1181">
        <v>1917095</v>
      </c>
      <c r="B2255" s="501" t="s">
        <v>9305</v>
      </c>
      <c r="C2255" s="502" t="s">
        <v>36837</v>
      </c>
      <c r="D2255" s="501" t="s">
        <v>14896</v>
      </c>
      <c r="E2255" s="666">
        <v>20.04</v>
      </c>
      <c r="F2255" s="394"/>
    </row>
    <row r="2256" spans="1:6">
      <c r="A2256" s="1181">
        <v>1917096</v>
      </c>
      <c r="B2256" s="501" t="s">
        <v>9305</v>
      </c>
      <c r="C2256" s="502" t="s">
        <v>36838</v>
      </c>
      <c r="D2256" s="501" t="s">
        <v>14896</v>
      </c>
      <c r="E2256" s="666">
        <v>20.22</v>
      </c>
      <c r="F2256" s="394"/>
    </row>
    <row r="2257" spans="1:6">
      <c r="A2257" s="1181">
        <v>1901548</v>
      </c>
      <c r="B2257" s="501" t="s">
        <v>9305</v>
      </c>
      <c r="C2257" s="502" t="s">
        <v>36839</v>
      </c>
      <c r="D2257" s="501" t="s">
        <v>14896</v>
      </c>
      <c r="E2257" s="666">
        <v>26.01</v>
      </c>
      <c r="F2257" s="394"/>
    </row>
    <row r="2258" spans="1:6">
      <c r="A2258" s="1181">
        <v>1901549</v>
      </c>
      <c r="B2258" s="501" t="s">
        <v>9305</v>
      </c>
      <c r="C2258" s="502" t="s">
        <v>36840</v>
      </c>
      <c r="D2258" s="501" t="s">
        <v>14896</v>
      </c>
      <c r="E2258" s="666">
        <v>26.12</v>
      </c>
      <c r="F2258" s="394"/>
    </row>
    <row r="2259" spans="1:6">
      <c r="A2259" s="1181">
        <v>1901550</v>
      </c>
      <c r="B2259" s="501" t="s">
        <v>9305</v>
      </c>
      <c r="C2259" s="502" t="s">
        <v>36841</v>
      </c>
      <c r="D2259" s="501" t="s">
        <v>14896</v>
      </c>
      <c r="E2259" s="666">
        <v>26.25</v>
      </c>
      <c r="F2259" s="394"/>
    </row>
    <row r="2260" spans="1:6">
      <c r="A2260" s="1181">
        <v>1901551</v>
      </c>
      <c r="B2260" s="501" t="s">
        <v>9305</v>
      </c>
      <c r="C2260" s="502" t="s">
        <v>36842</v>
      </c>
      <c r="D2260" s="501" t="s">
        <v>14896</v>
      </c>
      <c r="E2260" s="666">
        <v>26.38</v>
      </c>
      <c r="F2260" s="394"/>
    </row>
    <row r="2261" spans="1:6">
      <c r="A2261" s="1181">
        <v>1901552</v>
      </c>
      <c r="B2261" s="501" t="s">
        <v>9305</v>
      </c>
      <c r="C2261" s="502" t="s">
        <v>36843</v>
      </c>
      <c r="D2261" s="501" t="s">
        <v>14896</v>
      </c>
      <c r="E2261" s="666">
        <v>26.51</v>
      </c>
      <c r="F2261" s="394"/>
    </row>
    <row r="2262" spans="1:6">
      <c r="A2262" s="1181">
        <v>1901547</v>
      </c>
      <c r="B2262" s="501" t="s">
        <v>9305</v>
      </c>
      <c r="C2262" s="502" t="s">
        <v>36844</v>
      </c>
      <c r="D2262" s="501" t="s">
        <v>14896</v>
      </c>
      <c r="E2262" s="666">
        <v>26.59</v>
      </c>
      <c r="F2262" s="394"/>
    </row>
    <row r="2263" spans="1:6">
      <c r="A2263" s="1181">
        <v>1917127</v>
      </c>
      <c r="B2263" s="501" t="s">
        <v>9305</v>
      </c>
      <c r="C2263" s="502" t="s">
        <v>36845</v>
      </c>
      <c r="D2263" s="501" t="s">
        <v>14896</v>
      </c>
      <c r="E2263" s="666">
        <v>17.16</v>
      </c>
      <c r="F2263" s="394"/>
    </row>
    <row r="2264" spans="1:6">
      <c r="A2264" s="1181">
        <v>1917128</v>
      </c>
      <c r="B2264" s="501" t="s">
        <v>9305</v>
      </c>
      <c r="C2264" s="502" t="s">
        <v>36846</v>
      </c>
      <c r="D2264" s="501" t="s">
        <v>14896</v>
      </c>
      <c r="E2264" s="666">
        <v>17.399999999999999</v>
      </c>
      <c r="F2264" s="394"/>
    </row>
    <row r="2265" spans="1:6">
      <c r="A2265" s="1181">
        <v>1917129</v>
      </c>
      <c r="B2265" s="501" t="s">
        <v>9305</v>
      </c>
      <c r="C2265" s="502" t="s">
        <v>36847</v>
      </c>
      <c r="D2265" s="501" t="s">
        <v>14896</v>
      </c>
      <c r="E2265" s="666">
        <v>17.64</v>
      </c>
      <c r="F2265" s="394"/>
    </row>
    <row r="2266" spans="1:6">
      <c r="A2266" s="1181">
        <v>1917130</v>
      </c>
      <c r="B2266" s="501" t="s">
        <v>9305</v>
      </c>
      <c r="C2266" s="502" t="s">
        <v>36848</v>
      </c>
      <c r="D2266" s="501" t="s">
        <v>14896</v>
      </c>
      <c r="E2266" s="666">
        <v>17.899999999999999</v>
      </c>
      <c r="F2266" s="394"/>
    </row>
    <row r="2267" spans="1:6">
      <c r="A2267" s="1181">
        <v>1917131</v>
      </c>
      <c r="B2267" s="501" t="s">
        <v>9305</v>
      </c>
      <c r="C2267" s="502" t="s">
        <v>36849</v>
      </c>
      <c r="D2267" s="501" t="s">
        <v>14896</v>
      </c>
      <c r="E2267" s="666">
        <v>18.170000000000002</v>
      </c>
      <c r="F2267" s="394"/>
    </row>
    <row r="2268" spans="1:6">
      <c r="A2268" s="1181">
        <v>1917132</v>
      </c>
      <c r="B2268" s="501" t="s">
        <v>9305</v>
      </c>
      <c r="C2268" s="502" t="s">
        <v>36850</v>
      </c>
      <c r="D2268" s="501" t="s">
        <v>14896</v>
      </c>
      <c r="E2268" s="666">
        <v>18.32</v>
      </c>
      <c r="F2268" s="394"/>
    </row>
    <row r="2269" spans="1:6">
      <c r="A2269" s="1181">
        <v>1917163</v>
      </c>
      <c r="B2269" s="501" t="s">
        <v>9305</v>
      </c>
      <c r="C2269" s="502" t="s">
        <v>36851</v>
      </c>
      <c r="D2269" s="501" t="s">
        <v>14896</v>
      </c>
      <c r="E2269" s="666">
        <v>15.97</v>
      </c>
      <c r="F2269" s="394"/>
    </row>
    <row r="2270" spans="1:6">
      <c r="A2270" s="1181">
        <v>1917164</v>
      </c>
      <c r="B2270" s="501" t="s">
        <v>9305</v>
      </c>
      <c r="C2270" s="502" t="s">
        <v>36852</v>
      </c>
      <c r="D2270" s="501" t="s">
        <v>14896</v>
      </c>
      <c r="E2270" s="666">
        <v>16.18</v>
      </c>
      <c r="F2270" s="394"/>
    </row>
    <row r="2271" spans="1:6">
      <c r="A2271" s="1181">
        <v>1917165</v>
      </c>
      <c r="B2271" s="501" t="s">
        <v>9305</v>
      </c>
      <c r="C2271" s="502" t="s">
        <v>36853</v>
      </c>
      <c r="D2271" s="501" t="s">
        <v>14896</v>
      </c>
      <c r="E2271" s="666">
        <v>16.39</v>
      </c>
      <c r="F2271" s="394"/>
    </row>
    <row r="2272" spans="1:6">
      <c r="A2272" s="1181">
        <v>1917166</v>
      </c>
      <c r="B2272" s="501" t="s">
        <v>9305</v>
      </c>
      <c r="C2272" s="502" t="s">
        <v>36854</v>
      </c>
      <c r="D2272" s="501" t="s">
        <v>14896</v>
      </c>
      <c r="E2272" s="666">
        <v>16.61</v>
      </c>
      <c r="F2272" s="394"/>
    </row>
    <row r="2273" spans="1:6">
      <c r="A2273" s="1181">
        <v>1917167</v>
      </c>
      <c r="B2273" s="501" t="s">
        <v>9305</v>
      </c>
      <c r="C2273" s="502" t="s">
        <v>36855</v>
      </c>
      <c r="D2273" s="501" t="s">
        <v>14896</v>
      </c>
      <c r="E2273" s="666">
        <v>16.850000000000001</v>
      </c>
      <c r="F2273" s="394"/>
    </row>
    <row r="2274" spans="1:6">
      <c r="A2274" s="1181">
        <v>1917168</v>
      </c>
      <c r="B2274" s="501" t="s">
        <v>9305</v>
      </c>
      <c r="C2274" s="502" t="s">
        <v>36856</v>
      </c>
      <c r="D2274" s="501" t="s">
        <v>14896</v>
      </c>
      <c r="E2274" s="666">
        <v>16.98</v>
      </c>
      <c r="F2274" s="394"/>
    </row>
    <row r="2275" spans="1:6">
      <c r="A2275" s="1181">
        <v>1917199</v>
      </c>
      <c r="B2275" s="501" t="s">
        <v>9305</v>
      </c>
      <c r="C2275" s="502" t="s">
        <v>36857</v>
      </c>
      <c r="D2275" s="501" t="s">
        <v>14896</v>
      </c>
      <c r="E2275" s="666">
        <v>17.46</v>
      </c>
      <c r="F2275" s="394"/>
    </row>
    <row r="2276" spans="1:6">
      <c r="A2276" s="1181">
        <v>1917200</v>
      </c>
      <c r="B2276" s="501" t="s">
        <v>9305</v>
      </c>
      <c r="C2276" s="502" t="s">
        <v>36858</v>
      </c>
      <c r="D2276" s="501" t="s">
        <v>14896</v>
      </c>
      <c r="E2276" s="666">
        <v>17.64</v>
      </c>
      <c r="F2276" s="394"/>
    </row>
    <row r="2277" spans="1:6">
      <c r="A2277" s="1181">
        <v>1917201</v>
      </c>
      <c r="B2277" s="501" t="s">
        <v>9305</v>
      </c>
      <c r="C2277" s="502" t="s">
        <v>36859</v>
      </c>
      <c r="D2277" s="501" t="s">
        <v>14896</v>
      </c>
      <c r="E2277" s="666">
        <v>17.829999999999998</v>
      </c>
      <c r="F2277" s="394"/>
    </row>
    <row r="2278" spans="1:6">
      <c r="A2278" s="1181">
        <v>1917202</v>
      </c>
      <c r="B2278" s="501" t="s">
        <v>9305</v>
      </c>
      <c r="C2278" s="502" t="s">
        <v>36860</v>
      </c>
      <c r="D2278" s="501" t="s">
        <v>14896</v>
      </c>
      <c r="E2278" s="666">
        <v>18.02</v>
      </c>
      <c r="F2278" s="394"/>
    </row>
    <row r="2279" spans="1:6">
      <c r="A2279" s="1181">
        <v>1917203</v>
      </c>
      <c r="B2279" s="501" t="s">
        <v>9305</v>
      </c>
      <c r="C2279" s="502" t="s">
        <v>36861</v>
      </c>
      <c r="D2279" s="501" t="s">
        <v>14896</v>
      </c>
      <c r="E2279" s="666">
        <v>18.23</v>
      </c>
      <c r="F2279" s="394"/>
    </row>
    <row r="2280" spans="1:6">
      <c r="A2280" s="1181">
        <v>1917204</v>
      </c>
      <c r="B2280" s="501" t="s">
        <v>9305</v>
      </c>
      <c r="C2280" s="502" t="s">
        <v>36862</v>
      </c>
      <c r="D2280" s="501" t="s">
        <v>14896</v>
      </c>
      <c r="E2280" s="666">
        <v>18.34</v>
      </c>
      <c r="F2280" s="394"/>
    </row>
    <row r="2281" spans="1:6">
      <c r="A2281" s="1181">
        <v>1917019</v>
      </c>
      <c r="B2281" s="501" t="s">
        <v>9305</v>
      </c>
      <c r="C2281" s="502" t="s">
        <v>36863</v>
      </c>
      <c r="D2281" s="501" t="s">
        <v>14896</v>
      </c>
      <c r="E2281" s="666">
        <v>39.11</v>
      </c>
      <c r="F2281" s="394"/>
    </row>
    <row r="2282" spans="1:6">
      <c r="A2282" s="1181">
        <v>1917020</v>
      </c>
      <c r="B2282" s="501" t="s">
        <v>9305</v>
      </c>
      <c r="C2282" s="502" t="s">
        <v>36864</v>
      </c>
      <c r="D2282" s="501" t="s">
        <v>14896</v>
      </c>
      <c r="E2282" s="666">
        <v>39.880000000000003</v>
      </c>
      <c r="F2282" s="394"/>
    </row>
    <row r="2283" spans="1:6">
      <c r="A2283" s="1181">
        <v>1917021</v>
      </c>
      <c r="B2283" s="501" t="s">
        <v>9305</v>
      </c>
      <c r="C2283" s="502" t="s">
        <v>36865</v>
      </c>
      <c r="D2283" s="501" t="s">
        <v>14896</v>
      </c>
      <c r="E2283" s="666">
        <v>40.67</v>
      </c>
      <c r="F2283" s="394"/>
    </row>
    <row r="2284" spans="1:6">
      <c r="A2284" s="1181">
        <v>1917022</v>
      </c>
      <c r="B2284" s="501" t="s">
        <v>9305</v>
      </c>
      <c r="C2284" s="502" t="s">
        <v>36866</v>
      </c>
      <c r="D2284" s="501" t="s">
        <v>14896</v>
      </c>
      <c r="E2284" s="666">
        <v>41.49</v>
      </c>
      <c r="F2284" s="394"/>
    </row>
    <row r="2285" spans="1:6">
      <c r="A2285" s="1181">
        <v>1917023</v>
      </c>
      <c r="B2285" s="501" t="s">
        <v>9305</v>
      </c>
      <c r="C2285" s="502" t="s">
        <v>36867</v>
      </c>
      <c r="D2285" s="501" t="s">
        <v>14896</v>
      </c>
      <c r="E2285" s="666">
        <v>42.36</v>
      </c>
      <c r="F2285" s="394"/>
    </row>
    <row r="2286" spans="1:6">
      <c r="A2286" s="1181">
        <v>1917024</v>
      </c>
      <c r="B2286" s="501" t="s">
        <v>9305</v>
      </c>
      <c r="C2286" s="502" t="s">
        <v>36868</v>
      </c>
      <c r="D2286" s="501" t="s">
        <v>14896</v>
      </c>
      <c r="E2286" s="666">
        <v>42.83</v>
      </c>
      <c r="F2286" s="394"/>
    </row>
    <row r="2287" spans="1:6">
      <c r="A2287" s="1181">
        <v>1917541</v>
      </c>
      <c r="B2287" s="501" t="s">
        <v>9305</v>
      </c>
      <c r="C2287" s="502" t="s">
        <v>36869</v>
      </c>
      <c r="D2287" s="501" t="s">
        <v>14896</v>
      </c>
      <c r="E2287" s="666">
        <v>7.62</v>
      </c>
      <c r="F2287" s="394"/>
    </row>
    <row r="2288" spans="1:6">
      <c r="A2288" s="1181">
        <v>1917542</v>
      </c>
      <c r="B2288" s="501" t="s">
        <v>9305</v>
      </c>
      <c r="C2288" s="502" t="s">
        <v>36870</v>
      </c>
      <c r="D2288" s="501" t="s">
        <v>14896</v>
      </c>
      <c r="E2288" s="666">
        <v>8.35</v>
      </c>
      <c r="F2288" s="394"/>
    </row>
    <row r="2289" spans="1:6">
      <c r="A2289" s="1181">
        <v>1917543</v>
      </c>
      <c r="B2289" s="501" t="s">
        <v>9305</v>
      </c>
      <c r="C2289" s="502" t="s">
        <v>36871</v>
      </c>
      <c r="D2289" s="501" t="s">
        <v>14896</v>
      </c>
      <c r="E2289" s="666">
        <v>8.7100000000000009</v>
      </c>
      <c r="F2289" s="394"/>
    </row>
    <row r="2290" spans="1:6">
      <c r="A2290" s="1181">
        <v>1917544</v>
      </c>
      <c r="B2290" s="501" t="s">
        <v>9305</v>
      </c>
      <c r="C2290" s="502" t="s">
        <v>36872</v>
      </c>
      <c r="D2290" s="501" t="s">
        <v>14896</v>
      </c>
      <c r="E2290" s="666">
        <v>9.08</v>
      </c>
      <c r="F2290" s="394"/>
    </row>
    <row r="2291" spans="1:6">
      <c r="A2291" s="1181">
        <v>1917545</v>
      </c>
      <c r="B2291" s="501" t="s">
        <v>9305</v>
      </c>
      <c r="C2291" s="502" t="s">
        <v>36873</v>
      </c>
      <c r="D2291" s="501" t="s">
        <v>14896</v>
      </c>
      <c r="E2291" s="666">
        <v>9.5500000000000007</v>
      </c>
      <c r="F2291" s="394"/>
    </row>
    <row r="2292" spans="1:6">
      <c r="A2292" s="1181">
        <v>1917546</v>
      </c>
      <c r="B2292" s="501" t="s">
        <v>9305</v>
      </c>
      <c r="C2292" s="502" t="s">
        <v>36874</v>
      </c>
      <c r="D2292" s="501" t="s">
        <v>14896</v>
      </c>
      <c r="E2292" s="666">
        <v>9.9600000000000009</v>
      </c>
      <c r="F2292" s="394"/>
    </row>
    <row r="2293" spans="1:6">
      <c r="A2293" s="1181">
        <v>1917547</v>
      </c>
      <c r="B2293" s="501" t="s">
        <v>9305</v>
      </c>
      <c r="C2293" s="502" t="s">
        <v>36875</v>
      </c>
      <c r="D2293" s="501" t="s">
        <v>14896</v>
      </c>
      <c r="E2293" s="666">
        <v>10.75</v>
      </c>
      <c r="F2293" s="394"/>
    </row>
    <row r="2294" spans="1:6">
      <c r="A2294" s="1181">
        <v>1917548</v>
      </c>
      <c r="B2294" s="501" t="s">
        <v>9305</v>
      </c>
      <c r="C2294" s="502" t="s">
        <v>36876</v>
      </c>
      <c r="D2294" s="501" t="s">
        <v>14896</v>
      </c>
      <c r="E2294" s="666">
        <v>11.26</v>
      </c>
      <c r="F2294" s="394"/>
    </row>
    <row r="2295" spans="1:6">
      <c r="A2295" s="1181">
        <v>1917549</v>
      </c>
      <c r="B2295" s="501" t="s">
        <v>9305</v>
      </c>
      <c r="C2295" s="502" t="s">
        <v>36877</v>
      </c>
      <c r="D2295" s="501" t="s">
        <v>14896</v>
      </c>
      <c r="E2295" s="666">
        <v>11.82</v>
      </c>
      <c r="F2295" s="394"/>
    </row>
    <row r="2296" spans="1:6">
      <c r="A2296" s="1181">
        <v>1917550</v>
      </c>
      <c r="B2296" s="501" t="s">
        <v>9305</v>
      </c>
      <c r="C2296" s="502" t="s">
        <v>36878</v>
      </c>
      <c r="D2296" s="501" t="s">
        <v>14896</v>
      </c>
      <c r="E2296" s="666">
        <v>12.41</v>
      </c>
      <c r="F2296" s="394"/>
    </row>
    <row r="2297" spans="1:6">
      <c r="A2297" s="1181">
        <v>1917551</v>
      </c>
      <c r="B2297" s="501" t="s">
        <v>9305</v>
      </c>
      <c r="C2297" s="502" t="s">
        <v>36879</v>
      </c>
      <c r="D2297" s="501" t="s">
        <v>14896</v>
      </c>
      <c r="E2297" s="666">
        <v>13.32</v>
      </c>
      <c r="F2297" s="394"/>
    </row>
    <row r="2298" spans="1:6">
      <c r="A2298" s="1181">
        <v>1917552</v>
      </c>
      <c r="B2298" s="501" t="s">
        <v>9305</v>
      </c>
      <c r="C2298" s="502" t="s">
        <v>36880</v>
      </c>
      <c r="D2298" s="501" t="s">
        <v>14896</v>
      </c>
      <c r="E2298" s="666">
        <v>13.97</v>
      </c>
      <c r="F2298" s="394"/>
    </row>
    <row r="2299" spans="1:6">
      <c r="A2299" s="1181">
        <v>1917553</v>
      </c>
      <c r="B2299" s="501" t="s">
        <v>9305</v>
      </c>
      <c r="C2299" s="502" t="s">
        <v>36881</v>
      </c>
      <c r="D2299" s="501" t="s">
        <v>14896</v>
      </c>
      <c r="E2299" s="666">
        <v>13.89</v>
      </c>
      <c r="F2299" s="394"/>
    </row>
    <row r="2300" spans="1:6">
      <c r="A2300" s="1181">
        <v>1917554</v>
      </c>
      <c r="B2300" s="501" t="s">
        <v>9305</v>
      </c>
      <c r="C2300" s="502" t="s">
        <v>36882</v>
      </c>
      <c r="D2300" s="501" t="s">
        <v>14896</v>
      </c>
      <c r="E2300" s="666">
        <v>15.21</v>
      </c>
      <c r="F2300" s="394"/>
    </row>
    <row r="2301" spans="1:6">
      <c r="A2301" s="1181">
        <v>1917555</v>
      </c>
      <c r="B2301" s="501" t="s">
        <v>9305</v>
      </c>
      <c r="C2301" s="502" t="s">
        <v>36883</v>
      </c>
      <c r="D2301" s="501" t="s">
        <v>14896</v>
      </c>
      <c r="E2301" s="666">
        <v>15.91</v>
      </c>
      <c r="F2301" s="394"/>
    </row>
    <row r="2302" spans="1:6">
      <c r="A2302" s="1181">
        <v>1917556</v>
      </c>
      <c r="B2302" s="501" t="s">
        <v>9305</v>
      </c>
      <c r="C2302" s="502" t="s">
        <v>36884</v>
      </c>
      <c r="D2302" s="501" t="s">
        <v>14896</v>
      </c>
      <c r="E2302" s="666">
        <v>17.03</v>
      </c>
      <c r="F2302" s="394"/>
    </row>
    <row r="2303" spans="1:6">
      <c r="A2303" s="1181">
        <v>1917557</v>
      </c>
      <c r="B2303" s="501" t="s">
        <v>9305</v>
      </c>
      <c r="C2303" s="502" t="s">
        <v>36885</v>
      </c>
      <c r="D2303" s="501" t="s">
        <v>14896</v>
      </c>
      <c r="E2303" s="666">
        <v>17.809999999999999</v>
      </c>
      <c r="F2303" s="394"/>
    </row>
    <row r="2304" spans="1:6">
      <c r="A2304" s="1181">
        <v>1917558</v>
      </c>
      <c r="B2304" s="501" t="s">
        <v>9305</v>
      </c>
      <c r="C2304" s="502" t="s">
        <v>36886</v>
      </c>
      <c r="D2304" s="501" t="s">
        <v>14896</v>
      </c>
      <c r="E2304" s="666">
        <v>18.98</v>
      </c>
      <c r="F2304" s="394"/>
    </row>
    <row r="2305" spans="1:6">
      <c r="A2305" s="1181">
        <v>1917559</v>
      </c>
      <c r="B2305" s="501" t="s">
        <v>9305</v>
      </c>
      <c r="C2305" s="502" t="s">
        <v>36887</v>
      </c>
      <c r="D2305" s="501" t="s">
        <v>14896</v>
      </c>
      <c r="E2305" s="666">
        <v>21.02</v>
      </c>
      <c r="F2305" s="394"/>
    </row>
    <row r="2306" spans="1:6">
      <c r="A2306" s="1181">
        <v>1917560</v>
      </c>
      <c r="B2306" s="501" t="s">
        <v>9305</v>
      </c>
      <c r="C2306" s="502" t="s">
        <v>36888</v>
      </c>
      <c r="D2306" s="501" t="s">
        <v>14896</v>
      </c>
      <c r="E2306" s="666">
        <v>23.55</v>
      </c>
      <c r="F2306" s="394"/>
    </row>
    <row r="2307" spans="1:6">
      <c r="A2307" s="1181">
        <v>1917561</v>
      </c>
      <c r="B2307" s="501" t="s">
        <v>9305</v>
      </c>
      <c r="C2307" s="502" t="s">
        <v>36889</v>
      </c>
      <c r="D2307" s="501" t="s">
        <v>14896</v>
      </c>
      <c r="E2307" s="666">
        <v>26.12</v>
      </c>
      <c r="F2307" s="394"/>
    </row>
    <row r="2308" spans="1:6">
      <c r="A2308" s="1181">
        <v>1917562</v>
      </c>
      <c r="B2308" s="501" t="s">
        <v>9305</v>
      </c>
      <c r="C2308" s="502" t="s">
        <v>36890</v>
      </c>
      <c r="D2308" s="501" t="s">
        <v>14896</v>
      </c>
      <c r="E2308" s="666">
        <v>29.05</v>
      </c>
      <c r="F2308" s="394"/>
    </row>
    <row r="2309" spans="1:6">
      <c r="A2309" s="1181">
        <v>1917563</v>
      </c>
      <c r="B2309" s="501" t="s">
        <v>9305</v>
      </c>
      <c r="C2309" s="502" t="s">
        <v>36891</v>
      </c>
      <c r="D2309" s="501" t="s">
        <v>14896</v>
      </c>
      <c r="E2309" s="666">
        <v>31.73</v>
      </c>
      <c r="F2309" s="394"/>
    </row>
    <row r="2310" spans="1:6">
      <c r="A2310" s="1181">
        <v>1917564</v>
      </c>
      <c r="B2310" s="501" t="s">
        <v>9305</v>
      </c>
      <c r="C2310" s="502" t="s">
        <v>36892</v>
      </c>
      <c r="D2310" s="501" t="s">
        <v>14896</v>
      </c>
      <c r="E2310" s="666">
        <v>34.619999999999997</v>
      </c>
      <c r="F2310" s="394"/>
    </row>
    <row r="2311" spans="1:6">
      <c r="A2311" s="1181">
        <v>1917565</v>
      </c>
      <c r="B2311" s="501" t="s">
        <v>9305</v>
      </c>
      <c r="C2311" s="502" t="s">
        <v>36893</v>
      </c>
      <c r="D2311" s="501" t="s">
        <v>14896</v>
      </c>
      <c r="E2311" s="666">
        <v>38.409999999999997</v>
      </c>
      <c r="F2311" s="394"/>
    </row>
    <row r="2312" spans="1:6">
      <c r="A2312" s="1181">
        <v>1917538</v>
      </c>
      <c r="B2312" s="501" t="s">
        <v>9305</v>
      </c>
      <c r="C2312" s="502" t="s">
        <v>36894</v>
      </c>
      <c r="D2312" s="501" t="s">
        <v>14896</v>
      </c>
      <c r="E2312" s="666">
        <v>6.51</v>
      </c>
      <c r="F2312" s="394"/>
    </row>
    <row r="2313" spans="1:6">
      <c r="A2313" s="1181">
        <v>1917566</v>
      </c>
      <c r="B2313" s="501" t="s">
        <v>9305</v>
      </c>
      <c r="C2313" s="502" t="s">
        <v>36895</v>
      </c>
      <c r="D2313" s="501" t="s">
        <v>14896</v>
      </c>
      <c r="E2313" s="666">
        <v>42.34</v>
      </c>
      <c r="F2313" s="394"/>
    </row>
    <row r="2314" spans="1:6">
      <c r="A2314" s="1181">
        <v>1917567</v>
      </c>
      <c r="B2314" s="501" t="s">
        <v>9305</v>
      </c>
      <c r="C2314" s="502" t="s">
        <v>36896</v>
      </c>
      <c r="D2314" s="501" t="s">
        <v>14896</v>
      </c>
      <c r="E2314" s="666">
        <v>46.49</v>
      </c>
      <c r="F2314" s="394"/>
    </row>
    <row r="2315" spans="1:6">
      <c r="A2315" s="1181">
        <v>1917568</v>
      </c>
      <c r="B2315" s="501" t="s">
        <v>9305</v>
      </c>
      <c r="C2315" s="502" t="s">
        <v>36897</v>
      </c>
      <c r="D2315" s="501" t="s">
        <v>14896</v>
      </c>
      <c r="E2315" s="666">
        <v>50.43</v>
      </c>
      <c r="F2315" s="394"/>
    </row>
    <row r="2316" spans="1:6">
      <c r="A2316" s="1181">
        <v>1917569</v>
      </c>
      <c r="B2316" s="501" t="s">
        <v>9305</v>
      </c>
      <c r="C2316" s="502" t="s">
        <v>36898</v>
      </c>
      <c r="D2316" s="501" t="s">
        <v>14896</v>
      </c>
      <c r="E2316" s="666">
        <v>55.29</v>
      </c>
      <c r="F2316" s="394"/>
    </row>
    <row r="2317" spans="1:6">
      <c r="A2317" s="1181">
        <v>1917570</v>
      </c>
      <c r="B2317" s="501" t="s">
        <v>9305</v>
      </c>
      <c r="C2317" s="502" t="s">
        <v>36899</v>
      </c>
      <c r="D2317" s="501" t="s">
        <v>14896</v>
      </c>
      <c r="E2317" s="666">
        <v>59.79</v>
      </c>
      <c r="F2317" s="394"/>
    </row>
    <row r="2318" spans="1:6">
      <c r="A2318" s="1181">
        <v>1917571</v>
      </c>
      <c r="B2318" s="501" t="s">
        <v>9305</v>
      </c>
      <c r="C2318" s="502" t="s">
        <v>36900</v>
      </c>
      <c r="D2318" s="501" t="s">
        <v>14896</v>
      </c>
      <c r="E2318" s="666">
        <v>65.150000000000006</v>
      </c>
      <c r="F2318" s="394"/>
    </row>
    <row r="2319" spans="1:6">
      <c r="A2319" s="1181">
        <v>1917572</v>
      </c>
      <c r="B2319" s="501" t="s">
        <v>9305</v>
      </c>
      <c r="C2319" s="502" t="s">
        <v>36901</v>
      </c>
      <c r="D2319" s="501" t="s">
        <v>14896</v>
      </c>
      <c r="E2319" s="666">
        <v>71.12</v>
      </c>
      <c r="F2319" s="394"/>
    </row>
    <row r="2320" spans="1:6">
      <c r="A2320" s="1181">
        <v>1917573</v>
      </c>
      <c r="B2320" s="501" t="s">
        <v>9305</v>
      </c>
      <c r="C2320" s="502" t="s">
        <v>36902</v>
      </c>
      <c r="D2320" s="501" t="s">
        <v>14896</v>
      </c>
      <c r="E2320" s="666">
        <v>77.62</v>
      </c>
      <c r="F2320" s="394"/>
    </row>
    <row r="2321" spans="1:6">
      <c r="A2321" s="1181">
        <v>1917574</v>
      </c>
      <c r="B2321" s="501" t="s">
        <v>9305</v>
      </c>
      <c r="C2321" s="502" t="s">
        <v>36903</v>
      </c>
      <c r="D2321" s="501" t="s">
        <v>14896</v>
      </c>
      <c r="E2321" s="666">
        <v>83.47</v>
      </c>
      <c r="F2321" s="394"/>
    </row>
    <row r="2322" spans="1:6">
      <c r="A2322" s="1181">
        <v>1917539</v>
      </c>
      <c r="B2322" s="501" t="s">
        <v>9305</v>
      </c>
      <c r="C2322" s="502" t="s">
        <v>36904</v>
      </c>
      <c r="D2322" s="501" t="s">
        <v>14896</v>
      </c>
      <c r="E2322" s="666">
        <v>6.85</v>
      </c>
      <c r="F2322" s="394"/>
    </row>
    <row r="2323" spans="1:6">
      <c r="A2323" s="1181">
        <v>1917540</v>
      </c>
      <c r="B2323" s="501" t="s">
        <v>9305</v>
      </c>
      <c r="C2323" s="502" t="s">
        <v>36905</v>
      </c>
      <c r="D2323" s="501" t="s">
        <v>14896</v>
      </c>
      <c r="E2323" s="666">
        <v>7.27</v>
      </c>
      <c r="F2323" s="394"/>
    </row>
    <row r="2324" spans="1:6">
      <c r="A2324" s="1181">
        <v>1917738</v>
      </c>
      <c r="B2324" s="501" t="s">
        <v>9305</v>
      </c>
      <c r="C2324" s="502" t="s">
        <v>36906</v>
      </c>
      <c r="D2324" s="501" t="s">
        <v>14896</v>
      </c>
      <c r="E2324" s="666">
        <v>6.41</v>
      </c>
      <c r="F2324" s="394"/>
    </row>
    <row r="2325" spans="1:6">
      <c r="A2325" s="1181">
        <v>1917238</v>
      </c>
      <c r="B2325" s="501" t="s">
        <v>9305</v>
      </c>
      <c r="C2325" s="502" t="s">
        <v>36907</v>
      </c>
      <c r="D2325" s="501" t="s">
        <v>14896</v>
      </c>
      <c r="E2325" s="666">
        <v>9.1</v>
      </c>
      <c r="F2325" s="394"/>
    </row>
    <row r="2326" spans="1:6">
      <c r="A2326" s="1181">
        <v>1917239</v>
      </c>
      <c r="B2326" s="501" t="s">
        <v>9305</v>
      </c>
      <c r="C2326" s="502" t="s">
        <v>36908</v>
      </c>
      <c r="D2326" s="501" t="s">
        <v>14896</v>
      </c>
      <c r="E2326" s="666">
        <v>9.8699999999999992</v>
      </c>
      <c r="F2326" s="394"/>
    </row>
    <row r="2327" spans="1:6">
      <c r="A2327" s="1181">
        <v>1917240</v>
      </c>
      <c r="B2327" s="501" t="s">
        <v>9305</v>
      </c>
      <c r="C2327" s="502" t="s">
        <v>36909</v>
      </c>
      <c r="D2327" s="501" t="s">
        <v>14896</v>
      </c>
      <c r="E2327" s="666">
        <v>10.54</v>
      </c>
      <c r="F2327" s="394"/>
    </row>
    <row r="2328" spans="1:6">
      <c r="A2328" s="1181">
        <v>1917241</v>
      </c>
      <c r="B2328" s="501" t="s">
        <v>9305</v>
      </c>
      <c r="C2328" s="502" t="s">
        <v>36910</v>
      </c>
      <c r="D2328" s="501" t="s">
        <v>14896</v>
      </c>
      <c r="E2328" s="666">
        <v>11.16</v>
      </c>
      <c r="F2328" s="394"/>
    </row>
    <row r="2329" spans="1:6">
      <c r="A2329" s="1181">
        <v>1917242</v>
      </c>
      <c r="B2329" s="501" t="s">
        <v>9305</v>
      </c>
      <c r="C2329" s="502" t="s">
        <v>36911</v>
      </c>
      <c r="D2329" s="501" t="s">
        <v>14896</v>
      </c>
      <c r="E2329" s="666">
        <v>11.76</v>
      </c>
      <c r="F2329" s="394"/>
    </row>
    <row r="2330" spans="1:6">
      <c r="A2330" s="1181">
        <v>1917243</v>
      </c>
      <c r="B2330" s="501" t="s">
        <v>9305</v>
      </c>
      <c r="C2330" s="502" t="s">
        <v>36912</v>
      </c>
      <c r="D2330" s="501" t="s">
        <v>14896</v>
      </c>
      <c r="E2330" s="666">
        <v>12.33</v>
      </c>
      <c r="F2330" s="394"/>
    </row>
    <row r="2331" spans="1:6">
      <c r="A2331" s="1181">
        <v>1917244</v>
      </c>
      <c r="B2331" s="501" t="s">
        <v>9305</v>
      </c>
      <c r="C2331" s="502" t="s">
        <v>36913</v>
      </c>
      <c r="D2331" s="501" t="s">
        <v>14896</v>
      </c>
      <c r="E2331" s="666">
        <v>13.03</v>
      </c>
      <c r="F2331" s="394"/>
    </row>
    <row r="2332" spans="1:6">
      <c r="A2332" s="1181">
        <v>1917245</v>
      </c>
      <c r="B2332" s="501" t="s">
        <v>9305</v>
      </c>
      <c r="C2332" s="502" t="s">
        <v>36914</v>
      </c>
      <c r="D2332" s="501" t="s">
        <v>14896</v>
      </c>
      <c r="E2332" s="666">
        <v>13.71</v>
      </c>
      <c r="F2332" s="394"/>
    </row>
    <row r="2333" spans="1:6">
      <c r="A2333" s="1181">
        <v>1917246</v>
      </c>
      <c r="B2333" s="501" t="s">
        <v>9305</v>
      </c>
      <c r="C2333" s="502" t="s">
        <v>36915</v>
      </c>
      <c r="D2333" s="501" t="s">
        <v>14896</v>
      </c>
      <c r="E2333" s="666">
        <v>14.44</v>
      </c>
      <c r="F2333" s="394"/>
    </row>
    <row r="2334" spans="1:6">
      <c r="A2334" s="1181">
        <v>1917247</v>
      </c>
      <c r="B2334" s="501" t="s">
        <v>9305</v>
      </c>
      <c r="C2334" s="502" t="s">
        <v>36916</v>
      </c>
      <c r="D2334" s="501" t="s">
        <v>14896</v>
      </c>
      <c r="E2334" s="666">
        <v>15.66</v>
      </c>
      <c r="F2334" s="394"/>
    </row>
    <row r="2335" spans="1:6">
      <c r="A2335" s="1181">
        <v>1917248</v>
      </c>
      <c r="B2335" s="501" t="s">
        <v>9305</v>
      </c>
      <c r="C2335" s="502" t="s">
        <v>36917</v>
      </c>
      <c r="D2335" s="501" t="s">
        <v>14896</v>
      </c>
      <c r="E2335" s="666">
        <v>17.850000000000001</v>
      </c>
      <c r="F2335" s="394"/>
    </row>
    <row r="2336" spans="1:6">
      <c r="A2336" s="1181">
        <v>1917249</v>
      </c>
      <c r="B2336" s="501" t="s">
        <v>9305</v>
      </c>
      <c r="C2336" s="502" t="s">
        <v>36918</v>
      </c>
      <c r="D2336" s="501" t="s">
        <v>14896</v>
      </c>
      <c r="E2336" s="666">
        <v>21.48</v>
      </c>
      <c r="F2336" s="394"/>
    </row>
    <row r="2337" spans="1:6">
      <c r="A2337" s="1181">
        <v>1917235</v>
      </c>
      <c r="B2337" s="501" t="s">
        <v>9305</v>
      </c>
      <c r="C2337" s="502" t="s">
        <v>36919</v>
      </c>
      <c r="D2337" s="501" t="s">
        <v>14896</v>
      </c>
      <c r="E2337" s="666">
        <v>7.26</v>
      </c>
      <c r="F2337" s="394"/>
    </row>
    <row r="2338" spans="1:6">
      <c r="A2338" s="1181">
        <v>1917236</v>
      </c>
      <c r="B2338" s="501" t="s">
        <v>9305</v>
      </c>
      <c r="C2338" s="502" t="s">
        <v>36920</v>
      </c>
      <c r="D2338" s="501" t="s">
        <v>14896</v>
      </c>
      <c r="E2338" s="666">
        <v>7.74</v>
      </c>
      <c r="F2338" s="394"/>
    </row>
    <row r="2339" spans="1:6">
      <c r="A2339" s="1181">
        <v>1917237</v>
      </c>
      <c r="B2339" s="501" t="s">
        <v>9305</v>
      </c>
      <c r="C2339" s="502" t="s">
        <v>36921</v>
      </c>
      <c r="D2339" s="501" t="s">
        <v>14896</v>
      </c>
      <c r="E2339" s="666">
        <v>8.34</v>
      </c>
      <c r="F2339" s="394"/>
    </row>
    <row r="2340" spans="1:6">
      <c r="A2340" s="1181">
        <v>1917725</v>
      </c>
      <c r="B2340" s="501" t="s">
        <v>9305</v>
      </c>
      <c r="C2340" s="502" t="s">
        <v>36922</v>
      </c>
      <c r="D2340" s="501" t="s">
        <v>14896</v>
      </c>
      <c r="E2340" s="666">
        <v>7.06</v>
      </c>
      <c r="F2340" s="394"/>
    </row>
    <row r="2341" spans="1:6">
      <c r="A2341" s="1181">
        <v>1917311</v>
      </c>
      <c r="B2341" s="501" t="s">
        <v>9305</v>
      </c>
      <c r="C2341" s="502" t="s">
        <v>36923</v>
      </c>
      <c r="D2341" s="501" t="s">
        <v>14896</v>
      </c>
      <c r="E2341" s="666">
        <v>7.24</v>
      </c>
      <c r="F2341" s="394"/>
    </row>
    <row r="2342" spans="1:6">
      <c r="A2342" s="1181">
        <v>1917312</v>
      </c>
      <c r="B2342" s="501" t="s">
        <v>9305</v>
      </c>
      <c r="C2342" s="502" t="s">
        <v>36924</v>
      </c>
      <c r="D2342" s="501" t="s">
        <v>14896</v>
      </c>
      <c r="E2342" s="666">
        <v>8.06</v>
      </c>
      <c r="F2342" s="394"/>
    </row>
    <row r="2343" spans="1:6">
      <c r="A2343" s="1181">
        <v>1917313</v>
      </c>
      <c r="B2343" s="501" t="s">
        <v>9305</v>
      </c>
      <c r="C2343" s="502" t="s">
        <v>36925</v>
      </c>
      <c r="D2343" s="501" t="s">
        <v>14896</v>
      </c>
      <c r="E2343" s="666">
        <v>8.6199999999999992</v>
      </c>
      <c r="F2343" s="394"/>
    </row>
    <row r="2344" spans="1:6">
      <c r="A2344" s="1181">
        <v>1917314</v>
      </c>
      <c r="B2344" s="501" t="s">
        <v>9305</v>
      </c>
      <c r="C2344" s="502" t="s">
        <v>36926</v>
      </c>
      <c r="D2344" s="501" t="s">
        <v>14896</v>
      </c>
      <c r="E2344" s="666">
        <v>9.17</v>
      </c>
      <c r="F2344" s="394"/>
    </row>
    <row r="2345" spans="1:6">
      <c r="A2345" s="1181">
        <v>1917315</v>
      </c>
      <c r="B2345" s="501" t="s">
        <v>9305</v>
      </c>
      <c r="C2345" s="502" t="s">
        <v>36927</v>
      </c>
      <c r="D2345" s="501" t="s">
        <v>14896</v>
      </c>
      <c r="E2345" s="666">
        <v>9.83</v>
      </c>
      <c r="F2345" s="394"/>
    </row>
    <row r="2346" spans="1:6">
      <c r="A2346" s="1181">
        <v>1917316</v>
      </c>
      <c r="B2346" s="501" t="s">
        <v>9305</v>
      </c>
      <c r="C2346" s="502" t="s">
        <v>36928</v>
      </c>
      <c r="D2346" s="501" t="s">
        <v>14896</v>
      </c>
      <c r="E2346" s="666">
        <v>10.5</v>
      </c>
      <c r="F2346" s="394"/>
    </row>
    <row r="2347" spans="1:6">
      <c r="A2347" s="1181">
        <v>1917317</v>
      </c>
      <c r="B2347" s="501" t="s">
        <v>9305</v>
      </c>
      <c r="C2347" s="502" t="s">
        <v>36929</v>
      </c>
      <c r="D2347" s="501" t="s">
        <v>14896</v>
      </c>
      <c r="E2347" s="666">
        <v>11.47</v>
      </c>
      <c r="F2347" s="394"/>
    </row>
    <row r="2348" spans="1:6">
      <c r="A2348" s="1181">
        <v>1917318</v>
      </c>
      <c r="B2348" s="501" t="s">
        <v>9305</v>
      </c>
      <c r="C2348" s="502" t="s">
        <v>36930</v>
      </c>
      <c r="D2348" s="501" t="s">
        <v>14896</v>
      </c>
      <c r="E2348" s="666">
        <v>12.39</v>
      </c>
      <c r="F2348" s="394"/>
    </row>
    <row r="2349" spans="1:6">
      <c r="A2349" s="1181">
        <v>1917319</v>
      </c>
      <c r="B2349" s="501" t="s">
        <v>9305</v>
      </c>
      <c r="C2349" s="502" t="s">
        <v>36931</v>
      </c>
      <c r="D2349" s="501" t="s">
        <v>14896</v>
      </c>
      <c r="E2349" s="666">
        <v>13.26</v>
      </c>
      <c r="F2349" s="394"/>
    </row>
    <row r="2350" spans="1:6">
      <c r="A2350" s="1181">
        <v>1917320</v>
      </c>
      <c r="B2350" s="501" t="s">
        <v>9305</v>
      </c>
      <c r="C2350" s="502" t="s">
        <v>36932</v>
      </c>
      <c r="D2350" s="501" t="s">
        <v>14896</v>
      </c>
      <c r="E2350" s="666">
        <v>14.2</v>
      </c>
      <c r="F2350" s="394"/>
    </row>
    <row r="2351" spans="1:6">
      <c r="A2351" s="1181">
        <v>1917321</v>
      </c>
      <c r="B2351" s="501" t="s">
        <v>9305</v>
      </c>
      <c r="C2351" s="502" t="s">
        <v>36933</v>
      </c>
      <c r="D2351" s="501" t="s">
        <v>14896</v>
      </c>
      <c r="E2351" s="666">
        <v>17.43</v>
      </c>
      <c r="F2351" s="394"/>
    </row>
    <row r="2352" spans="1:6">
      <c r="A2352" s="1181">
        <v>1917322</v>
      </c>
      <c r="B2352" s="501" t="s">
        <v>9305</v>
      </c>
      <c r="C2352" s="502" t="s">
        <v>36934</v>
      </c>
      <c r="D2352" s="501" t="s">
        <v>14896</v>
      </c>
      <c r="E2352" s="666">
        <v>20.3</v>
      </c>
      <c r="F2352" s="394"/>
    </row>
    <row r="2353" spans="1:6">
      <c r="A2353" s="1181">
        <v>1917323</v>
      </c>
      <c r="B2353" s="501" t="s">
        <v>9305</v>
      </c>
      <c r="C2353" s="502" t="s">
        <v>36935</v>
      </c>
      <c r="D2353" s="501" t="s">
        <v>14896</v>
      </c>
      <c r="E2353" s="666">
        <v>24</v>
      </c>
      <c r="F2353" s="394"/>
    </row>
    <row r="2354" spans="1:6">
      <c r="A2354" s="1181">
        <v>1917324</v>
      </c>
      <c r="B2354" s="501" t="s">
        <v>9305</v>
      </c>
      <c r="C2354" s="502" t="s">
        <v>36936</v>
      </c>
      <c r="D2354" s="501" t="s">
        <v>14896</v>
      </c>
      <c r="E2354" s="666">
        <v>27.89</v>
      </c>
      <c r="F2354" s="394"/>
    </row>
    <row r="2355" spans="1:6">
      <c r="A2355" s="1181">
        <v>1917325</v>
      </c>
      <c r="B2355" s="501" t="s">
        <v>9305</v>
      </c>
      <c r="C2355" s="502" t="s">
        <v>36937</v>
      </c>
      <c r="D2355" s="501" t="s">
        <v>14896</v>
      </c>
      <c r="E2355" s="666">
        <v>32.49</v>
      </c>
      <c r="F2355" s="394"/>
    </row>
    <row r="2356" spans="1:6">
      <c r="A2356" s="1181">
        <v>1917326</v>
      </c>
      <c r="B2356" s="501" t="s">
        <v>9305</v>
      </c>
      <c r="C2356" s="502" t="s">
        <v>36938</v>
      </c>
      <c r="D2356" s="501" t="s">
        <v>14896</v>
      </c>
      <c r="E2356" s="666">
        <v>38.65</v>
      </c>
      <c r="F2356" s="394"/>
    </row>
    <row r="2357" spans="1:6">
      <c r="A2357" s="1181">
        <v>1917327</v>
      </c>
      <c r="B2357" s="501" t="s">
        <v>9305</v>
      </c>
      <c r="C2357" s="502" t="s">
        <v>36939</v>
      </c>
      <c r="D2357" s="501" t="s">
        <v>14896</v>
      </c>
      <c r="E2357" s="666">
        <v>45</v>
      </c>
      <c r="F2357" s="394"/>
    </row>
    <row r="2358" spans="1:6">
      <c r="A2358" s="1181">
        <v>1917328</v>
      </c>
      <c r="B2358" s="501" t="s">
        <v>9305</v>
      </c>
      <c r="C2358" s="502" t="s">
        <v>36940</v>
      </c>
      <c r="D2358" s="501" t="s">
        <v>14896</v>
      </c>
      <c r="E2358" s="666">
        <v>52.28</v>
      </c>
      <c r="F2358" s="394"/>
    </row>
    <row r="2359" spans="1:6">
      <c r="A2359" s="1181">
        <v>1917329</v>
      </c>
      <c r="B2359" s="501" t="s">
        <v>9305</v>
      </c>
      <c r="C2359" s="502" t="s">
        <v>36941</v>
      </c>
      <c r="D2359" s="501" t="s">
        <v>14896</v>
      </c>
      <c r="E2359" s="666">
        <v>57.22</v>
      </c>
      <c r="F2359" s="394"/>
    </row>
    <row r="2360" spans="1:6">
      <c r="A2360" s="1181">
        <v>1917330</v>
      </c>
      <c r="B2360" s="501" t="s">
        <v>9305</v>
      </c>
      <c r="C2360" s="502" t="s">
        <v>36942</v>
      </c>
      <c r="D2360" s="501" t="s">
        <v>14896</v>
      </c>
      <c r="E2360" s="666">
        <v>63.24</v>
      </c>
      <c r="F2360" s="394"/>
    </row>
    <row r="2361" spans="1:6">
      <c r="A2361" s="1181">
        <v>1917308</v>
      </c>
      <c r="B2361" s="501" t="s">
        <v>9305</v>
      </c>
      <c r="C2361" s="502" t="s">
        <v>36943</v>
      </c>
      <c r="D2361" s="501" t="s">
        <v>14896</v>
      </c>
      <c r="E2361" s="666">
        <v>6.05</v>
      </c>
      <c r="F2361" s="394"/>
    </row>
    <row r="2362" spans="1:6">
      <c r="A2362" s="1181">
        <v>1917309</v>
      </c>
      <c r="B2362" s="501" t="s">
        <v>9305</v>
      </c>
      <c r="C2362" s="502" t="s">
        <v>36944</v>
      </c>
      <c r="D2362" s="501" t="s">
        <v>14896</v>
      </c>
      <c r="E2362" s="666">
        <v>6.38</v>
      </c>
      <c r="F2362" s="394"/>
    </row>
    <row r="2363" spans="1:6">
      <c r="A2363" s="1181">
        <v>1917310</v>
      </c>
      <c r="B2363" s="501" t="s">
        <v>9305</v>
      </c>
      <c r="C2363" s="502" t="s">
        <v>36945</v>
      </c>
      <c r="D2363" s="501" t="s">
        <v>14896</v>
      </c>
      <c r="E2363" s="666">
        <v>6.74</v>
      </c>
      <c r="F2363" s="394"/>
    </row>
    <row r="2364" spans="1:6">
      <c r="A2364" s="1181">
        <v>1917730</v>
      </c>
      <c r="B2364" s="501" t="s">
        <v>9305</v>
      </c>
      <c r="C2364" s="502" t="s">
        <v>36946</v>
      </c>
      <c r="D2364" s="501" t="s">
        <v>14896</v>
      </c>
      <c r="E2364" s="666">
        <v>5.97</v>
      </c>
      <c r="F2364" s="394"/>
    </row>
    <row r="2365" spans="1:6">
      <c r="A2365" s="1181">
        <v>1917415</v>
      </c>
      <c r="B2365" s="501" t="s">
        <v>9305</v>
      </c>
      <c r="C2365" s="502" t="s">
        <v>36947</v>
      </c>
      <c r="D2365" s="501" t="s">
        <v>14896</v>
      </c>
      <c r="E2365" s="666">
        <v>7.58</v>
      </c>
      <c r="F2365" s="394"/>
    </row>
    <row r="2366" spans="1:6">
      <c r="A2366" s="1181">
        <v>1917416</v>
      </c>
      <c r="B2366" s="501" t="s">
        <v>9305</v>
      </c>
      <c r="C2366" s="502" t="s">
        <v>36948</v>
      </c>
      <c r="D2366" s="501" t="s">
        <v>14896</v>
      </c>
      <c r="E2366" s="666">
        <v>8.36</v>
      </c>
      <c r="F2366" s="394"/>
    </row>
    <row r="2367" spans="1:6">
      <c r="A2367" s="1181">
        <v>1917417</v>
      </c>
      <c r="B2367" s="501" t="s">
        <v>9305</v>
      </c>
      <c r="C2367" s="502" t="s">
        <v>36949</v>
      </c>
      <c r="D2367" s="501" t="s">
        <v>14896</v>
      </c>
      <c r="E2367" s="666">
        <v>8.91</v>
      </c>
      <c r="F2367" s="394"/>
    </row>
    <row r="2368" spans="1:6">
      <c r="A2368" s="1181">
        <v>1917418</v>
      </c>
      <c r="B2368" s="501" t="s">
        <v>9305</v>
      </c>
      <c r="C2368" s="502" t="s">
        <v>36950</v>
      </c>
      <c r="D2368" s="501" t="s">
        <v>14896</v>
      </c>
      <c r="E2368" s="666">
        <v>9.42</v>
      </c>
      <c r="F2368" s="394"/>
    </row>
    <row r="2369" spans="1:6">
      <c r="A2369" s="1181">
        <v>1917419</v>
      </c>
      <c r="B2369" s="501" t="s">
        <v>9305</v>
      </c>
      <c r="C2369" s="502" t="s">
        <v>36951</v>
      </c>
      <c r="D2369" s="501" t="s">
        <v>14896</v>
      </c>
      <c r="E2369" s="666">
        <v>9.8800000000000008</v>
      </c>
      <c r="F2369" s="394"/>
    </row>
    <row r="2370" spans="1:6">
      <c r="A2370" s="1181">
        <v>1917420</v>
      </c>
      <c r="B2370" s="501" t="s">
        <v>9305</v>
      </c>
      <c r="C2370" s="502" t="s">
        <v>36952</v>
      </c>
      <c r="D2370" s="501" t="s">
        <v>14896</v>
      </c>
      <c r="E2370" s="666">
        <v>10.42</v>
      </c>
      <c r="F2370" s="394"/>
    </row>
    <row r="2371" spans="1:6">
      <c r="A2371" s="1181">
        <v>1917421</v>
      </c>
      <c r="B2371" s="501" t="s">
        <v>9305</v>
      </c>
      <c r="C2371" s="502" t="s">
        <v>36953</v>
      </c>
      <c r="D2371" s="501" t="s">
        <v>14896</v>
      </c>
      <c r="E2371" s="666">
        <v>11.25</v>
      </c>
      <c r="F2371" s="394"/>
    </row>
    <row r="2372" spans="1:6">
      <c r="A2372" s="1181">
        <v>1917422</v>
      </c>
      <c r="B2372" s="501" t="s">
        <v>9305</v>
      </c>
      <c r="C2372" s="502" t="s">
        <v>36954</v>
      </c>
      <c r="D2372" s="501" t="s">
        <v>14896</v>
      </c>
      <c r="E2372" s="666">
        <v>11.76</v>
      </c>
      <c r="F2372" s="394"/>
    </row>
    <row r="2373" spans="1:6">
      <c r="A2373" s="1181">
        <v>1917423</v>
      </c>
      <c r="B2373" s="501" t="s">
        <v>9305</v>
      </c>
      <c r="C2373" s="502" t="s">
        <v>36955</v>
      </c>
      <c r="D2373" s="501" t="s">
        <v>14896</v>
      </c>
      <c r="E2373" s="666">
        <v>12.29</v>
      </c>
      <c r="F2373" s="394"/>
    </row>
    <row r="2374" spans="1:6">
      <c r="A2374" s="1181">
        <v>1917424</v>
      </c>
      <c r="B2374" s="501" t="s">
        <v>9305</v>
      </c>
      <c r="C2374" s="502" t="s">
        <v>36956</v>
      </c>
      <c r="D2374" s="501" t="s">
        <v>14896</v>
      </c>
      <c r="E2374" s="666">
        <v>12.83</v>
      </c>
      <c r="F2374" s="394"/>
    </row>
    <row r="2375" spans="1:6">
      <c r="A2375" s="1181">
        <v>1917425</v>
      </c>
      <c r="B2375" s="501" t="s">
        <v>9305</v>
      </c>
      <c r="C2375" s="502" t="s">
        <v>36957</v>
      </c>
      <c r="D2375" s="501" t="s">
        <v>14896</v>
      </c>
      <c r="E2375" s="666">
        <v>13.88</v>
      </c>
      <c r="F2375" s="394"/>
    </row>
    <row r="2376" spans="1:6">
      <c r="A2376" s="1181">
        <v>1917426</v>
      </c>
      <c r="B2376" s="501" t="s">
        <v>9305</v>
      </c>
      <c r="C2376" s="502" t="s">
        <v>36958</v>
      </c>
      <c r="D2376" s="501" t="s">
        <v>14896</v>
      </c>
      <c r="E2376" s="666">
        <v>15.11</v>
      </c>
      <c r="F2376" s="394"/>
    </row>
    <row r="2377" spans="1:6">
      <c r="A2377" s="1181">
        <v>1917427</v>
      </c>
      <c r="B2377" s="501" t="s">
        <v>9305</v>
      </c>
      <c r="C2377" s="502" t="s">
        <v>36959</v>
      </c>
      <c r="D2377" s="501" t="s">
        <v>14896</v>
      </c>
      <c r="E2377" s="666">
        <v>17.38</v>
      </c>
      <c r="F2377" s="394"/>
    </row>
    <row r="2378" spans="1:6">
      <c r="A2378" s="1181">
        <v>1917428</v>
      </c>
      <c r="B2378" s="501" t="s">
        <v>9305</v>
      </c>
      <c r="C2378" s="502" t="s">
        <v>36960</v>
      </c>
      <c r="D2378" s="501" t="s">
        <v>14896</v>
      </c>
      <c r="E2378" s="666">
        <v>20.05</v>
      </c>
      <c r="F2378" s="394"/>
    </row>
    <row r="2379" spans="1:6">
      <c r="A2379" s="1181">
        <v>1917429</v>
      </c>
      <c r="B2379" s="501" t="s">
        <v>9305</v>
      </c>
      <c r="C2379" s="502" t="s">
        <v>36961</v>
      </c>
      <c r="D2379" s="501" t="s">
        <v>14896</v>
      </c>
      <c r="E2379" s="666">
        <v>22.87</v>
      </c>
      <c r="F2379" s="394"/>
    </row>
    <row r="2380" spans="1:6">
      <c r="A2380" s="1181">
        <v>1917430</v>
      </c>
      <c r="B2380" s="501" t="s">
        <v>9305</v>
      </c>
      <c r="C2380" s="502" t="s">
        <v>36962</v>
      </c>
      <c r="D2380" s="501" t="s">
        <v>14896</v>
      </c>
      <c r="E2380" s="666">
        <v>26.52</v>
      </c>
      <c r="F2380" s="394"/>
    </row>
    <row r="2381" spans="1:6">
      <c r="A2381" s="1181">
        <v>1917431</v>
      </c>
      <c r="B2381" s="501" t="s">
        <v>9305</v>
      </c>
      <c r="C2381" s="502" t="s">
        <v>36963</v>
      </c>
      <c r="D2381" s="501" t="s">
        <v>14896</v>
      </c>
      <c r="E2381" s="666">
        <v>29.81</v>
      </c>
      <c r="F2381" s="394"/>
    </row>
    <row r="2382" spans="1:6">
      <c r="A2382" s="1181">
        <v>1917432</v>
      </c>
      <c r="B2382" s="501" t="s">
        <v>9305</v>
      </c>
      <c r="C2382" s="502" t="s">
        <v>36964</v>
      </c>
      <c r="D2382" s="501" t="s">
        <v>14896</v>
      </c>
      <c r="E2382" s="666">
        <v>34.07</v>
      </c>
      <c r="F2382" s="394"/>
    </row>
    <row r="2383" spans="1:6">
      <c r="A2383" s="1181">
        <v>1917433</v>
      </c>
      <c r="B2383" s="501" t="s">
        <v>9305</v>
      </c>
      <c r="C2383" s="502" t="s">
        <v>36965</v>
      </c>
      <c r="D2383" s="501" t="s">
        <v>14896</v>
      </c>
      <c r="E2383" s="666">
        <v>38.450000000000003</v>
      </c>
      <c r="F2383" s="394"/>
    </row>
    <row r="2384" spans="1:6">
      <c r="A2384" s="1181">
        <v>1917434</v>
      </c>
      <c r="B2384" s="501" t="s">
        <v>9305</v>
      </c>
      <c r="C2384" s="502" t="s">
        <v>36966</v>
      </c>
      <c r="D2384" s="501" t="s">
        <v>14896</v>
      </c>
      <c r="E2384" s="666">
        <v>43.54</v>
      </c>
      <c r="F2384" s="394"/>
    </row>
    <row r="2385" spans="1:6">
      <c r="A2385" s="1181">
        <v>1917435</v>
      </c>
      <c r="B2385" s="501" t="s">
        <v>9305</v>
      </c>
      <c r="C2385" s="502" t="s">
        <v>36967</v>
      </c>
      <c r="D2385" s="501" t="s">
        <v>14896</v>
      </c>
      <c r="E2385" s="666">
        <v>49.77</v>
      </c>
      <c r="F2385" s="394"/>
    </row>
    <row r="2386" spans="1:6">
      <c r="A2386" s="1181">
        <v>1917436</v>
      </c>
      <c r="B2386" s="501" t="s">
        <v>9305</v>
      </c>
      <c r="C2386" s="502" t="s">
        <v>36968</v>
      </c>
      <c r="D2386" s="501" t="s">
        <v>14896</v>
      </c>
      <c r="E2386" s="666">
        <v>55.4</v>
      </c>
      <c r="F2386" s="394"/>
    </row>
    <row r="2387" spans="1:6">
      <c r="A2387" s="1181">
        <v>1917437</v>
      </c>
      <c r="B2387" s="501" t="s">
        <v>9305</v>
      </c>
      <c r="C2387" s="502" t="s">
        <v>36969</v>
      </c>
      <c r="D2387" s="501" t="s">
        <v>14896</v>
      </c>
      <c r="E2387" s="666">
        <v>62.6</v>
      </c>
      <c r="F2387" s="394"/>
    </row>
    <row r="2388" spans="1:6">
      <c r="A2388" s="1181">
        <v>1917438</v>
      </c>
      <c r="B2388" s="501" t="s">
        <v>9305</v>
      </c>
      <c r="C2388" s="502" t="s">
        <v>36970</v>
      </c>
      <c r="D2388" s="501" t="s">
        <v>14896</v>
      </c>
      <c r="E2388" s="666">
        <v>67.599999999999994</v>
      </c>
      <c r="F2388" s="394"/>
    </row>
    <row r="2389" spans="1:6">
      <c r="A2389" s="1181">
        <v>1917439</v>
      </c>
      <c r="B2389" s="501" t="s">
        <v>9305</v>
      </c>
      <c r="C2389" s="502" t="s">
        <v>36971</v>
      </c>
      <c r="D2389" s="501" t="s">
        <v>14896</v>
      </c>
      <c r="E2389" s="666">
        <v>71.88</v>
      </c>
      <c r="F2389" s="394"/>
    </row>
    <row r="2390" spans="1:6">
      <c r="A2390" s="1181">
        <v>1917412</v>
      </c>
      <c r="B2390" s="501" t="s">
        <v>9305</v>
      </c>
      <c r="C2390" s="502" t="s">
        <v>36972</v>
      </c>
      <c r="D2390" s="501" t="s">
        <v>14896</v>
      </c>
      <c r="E2390" s="666">
        <v>5.87</v>
      </c>
      <c r="F2390" s="394"/>
    </row>
    <row r="2391" spans="1:6">
      <c r="A2391" s="1181">
        <v>1917413</v>
      </c>
      <c r="B2391" s="501" t="s">
        <v>9305</v>
      </c>
      <c r="C2391" s="502" t="s">
        <v>36973</v>
      </c>
      <c r="D2391" s="501" t="s">
        <v>14896</v>
      </c>
      <c r="E2391" s="666">
        <v>6.49</v>
      </c>
      <c r="F2391" s="394"/>
    </row>
    <row r="2392" spans="1:6">
      <c r="A2392" s="1181">
        <v>1917414</v>
      </c>
      <c r="B2392" s="501" t="s">
        <v>9305</v>
      </c>
      <c r="C2392" s="502" t="s">
        <v>36974</v>
      </c>
      <c r="D2392" s="501" t="s">
        <v>14896</v>
      </c>
      <c r="E2392" s="666">
        <v>7.11</v>
      </c>
      <c r="F2392" s="394"/>
    </row>
    <row r="2393" spans="1:6">
      <c r="A2393" s="1181">
        <v>1917733</v>
      </c>
      <c r="B2393" s="501" t="s">
        <v>9305</v>
      </c>
      <c r="C2393" s="502" t="s">
        <v>36975</v>
      </c>
      <c r="D2393" s="501" t="s">
        <v>14896</v>
      </c>
      <c r="E2393" s="666">
        <v>5.45</v>
      </c>
      <c r="F2393" s="394"/>
    </row>
    <row r="2394" spans="1:6">
      <c r="A2394" s="1181">
        <v>1917049</v>
      </c>
      <c r="B2394" s="501" t="s">
        <v>9305</v>
      </c>
      <c r="C2394" s="502" t="s">
        <v>36976</v>
      </c>
      <c r="D2394" s="501" t="s">
        <v>14896</v>
      </c>
      <c r="E2394" s="666">
        <v>29.1</v>
      </c>
      <c r="F2394" s="394"/>
    </row>
    <row r="2395" spans="1:6">
      <c r="A2395" s="1181">
        <v>1917050</v>
      </c>
      <c r="B2395" s="501" t="s">
        <v>9305</v>
      </c>
      <c r="C2395" s="502" t="s">
        <v>36977</v>
      </c>
      <c r="D2395" s="501" t="s">
        <v>14896</v>
      </c>
      <c r="E2395" s="666">
        <v>29.63</v>
      </c>
      <c r="F2395" s="394"/>
    </row>
    <row r="2396" spans="1:6">
      <c r="A2396" s="1181">
        <v>1917051</v>
      </c>
      <c r="B2396" s="501" t="s">
        <v>9305</v>
      </c>
      <c r="C2396" s="502" t="s">
        <v>36978</v>
      </c>
      <c r="D2396" s="501" t="s">
        <v>14896</v>
      </c>
      <c r="E2396" s="666">
        <v>30.17</v>
      </c>
      <c r="F2396" s="394"/>
    </row>
    <row r="2397" spans="1:6">
      <c r="A2397" s="1181">
        <v>1917052</v>
      </c>
      <c r="B2397" s="501" t="s">
        <v>9305</v>
      </c>
      <c r="C2397" s="502" t="s">
        <v>36979</v>
      </c>
      <c r="D2397" s="501" t="s">
        <v>14896</v>
      </c>
      <c r="E2397" s="666">
        <v>30.74</v>
      </c>
      <c r="F2397" s="394"/>
    </row>
    <row r="2398" spans="1:6">
      <c r="A2398" s="1181">
        <v>1917053</v>
      </c>
      <c r="B2398" s="501" t="s">
        <v>9305</v>
      </c>
      <c r="C2398" s="502" t="s">
        <v>36980</v>
      </c>
      <c r="D2398" s="501" t="s">
        <v>14896</v>
      </c>
      <c r="E2398" s="666">
        <v>31.34</v>
      </c>
      <c r="F2398" s="394"/>
    </row>
    <row r="2399" spans="1:6">
      <c r="A2399" s="1181">
        <v>1917054</v>
      </c>
      <c r="B2399" s="501" t="s">
        <v>9305</v>
      </c>
      <c r="C2399" s="502" t="s">
        <v>36981</v>
      </c>
      <c r="D2399" s="501" t="s">
        <v>14896</v>
      </c>
      <c r="E2399" s="666">
        <v>31.66</v>
      </c>
      <c r="F2399" s="394"/>
    </row>
    <row r="2400" spans="1:6">
      <c r="A2400" s="1181">
        <v>1901553</v>
      </c>
      <c r="B2400" s="501" t="s">
        <v>9305</v>
      </c>
      <c r="C2400" s="502" t="s">
        <v>36982</v>
      </c>
      <c r="D2400" s="501" t="s">
        <v>14896</v>
      </c>
      <c r="E2400" s="666">
        <v>16.600000000000001</v>
      </c>
      <c r="F2400" s="394"/>
    </row>
    <row r="2401" spans="1:6">
      <c r="A2401" s="1181">
        <v>1901554</v>
      </c>
      <c r="B2401" s="501" t="s">
        <v>9305</v>
      </c>
      <c r="C2401" s="502" t="s">
        <v>36983</v>
      </c>
      <c r="D2401" s="501" t="s">
        <v>14896</v>
      </c>
      <c r="E2401" s="666">
        <v>16.73</v>
      </c>
      <c r="F2401" s="394"/>
    </row>
    <row r="2402" spans="1:6">
      <c r="A2402" s="1181">
        <v>1901555</v>
      </c>
      <c r="B2402" s="501" t="s">
        <v>9305</v>
      </c>
      <c r="C2402" s="502" t="s">
        <v>36984</v>
      </c>
      <c r="D2402" s="501" t="s">
        <v>14896</v>
      </c>
      <c r="E2402" s="666">
        <v>16.87</v>
      </c>
      <c r="F2402" s="394"/>
    </row>
    <row r="2403" spans="1:6">
      <c r="A2403" s="1181">
        <v>1901556</v>
      </c>
      <c r="B2403" s="501" t="s">
        <v>9305</v>
      </c>
      <c r="C2403" s="502" t="s">
        <v>36985</v>
      </c>
      <c r="D2403" s="501" t="s">
        <v>14896</v>
      </c>
      <c r="E2403" s="666">
        <v>17.010000000000002</v>
      </c>
      <c r="F2403" s="394"/>
    </row>
    <row r="2404" spans="1:6">
      <c r="A2404" s="1181">
        <v>1901557</v>
      </c>
      <c r="B2404" s="501" t="s">
        <v>9305</v>
      </c>
      <c r="C2404" s="502" t="s">
        <v>36986</v>
      </c>
      <c r="D2404" s="501" t="s">
        <v>14896</v>
      </c>
      <c r="E2404" s="666">
        <v>17.170000000000002</v>
      </c>
      <c r="F2404" s="394"/>
    </row>
    <row r="2405" spans="1:6">
      <c r="A2405" s="1181">
        <v>1901558</v>
      </c>
      <c r="B2405" s="501" t="s">
        <v>9305</v>
      </c>
      <c r="C2405" s="502" t="s">
        <v>36987</v>
      </c>
      <c r="D2405" s="501" t="s">
        <v>14896</v>
      </c>
      <c r="E2405" s="666">
        <v>17.25</v>
      </c>
      <c r="F2405" s="394"/>
    </row>
    <row r="2406" spans="1:6">
      <c r="A2406" s="1181">
        <v>1901560</v>
      </c>
      <c r="B2406" s="501" t="s">
        <v>9305</v>
      </c>
      <c r="C2406" s="502" t="s">
        <v>36988</v>
      </c>
      <c r="D2406" s="501" t="s">
        <v>14896</v>
      </c>
      <c r="E2406" s="666">
        <v>21.78</v>
      </c>
      <c r="F2406" s="394"/>
    </row>
    <row r="2407" spans="1:6">
      <c r="A2407" s="1181">
        <v>1901561</v>
      </c>
      <c r="B2407" s="501" t="s">
        <v>9305</v>
      </c>
      <c r="C2407" s="502" t="s">
        <v>36989</v>
      </c>
      <c r="D2407" s="501" t="s">
        <v>14896</v>
      </c>
      <c r="E2407" s="666">
        <v>21.9</v>
      </c>
      <c r="F2407" s="394"/>
    </row>
    <row r="2408" spans="1:6">
      <c r="A2408" s="1181">
        <v>1901562</v>
      </c>
      <c r="B2408" s="501" t="s">
        <v>9305</v>
      </c>
      <c r="C2408" s="502" t="s">
        <v>36990</v>
      </c>
      <c r="D2408" s="501" t="s">
        <v>14896</v>
      </c>
      <c r="E2408" s="666">
        <v>22.03</v>
      </c>
      <c r="F2408" s="394"/>
    </row>
    <row r="2409" spans="1:6">
      <c r="A2409" s="1181">
        <v>1901563</v>
      </c>
      <c r="B2409" s="501" t="s">
        <v>9305</v>
      </c>
      <c r="C2409" s="502" t="s">
        <v>36991</v>
      </c>
      <c r="D2409" s="501" t="s">
        <v>14896</v>
      </c>
      <c r="E2409" s="666">
        <v>22.17</v>
      </c>
      <c r="F2409" s="394"/>
    </row>
    <row r="2410" spans="1:6">
      <c r="A2410" s="1181">
        <v>1901564</v>
      </c>
      <c r="B2410" s="501" t="s">
        <v>9305</v>
      </c>
      <c r="C2410" s="502" t="s">
        <v>36992</v>
      </c>
      <c r="D2410" s="501" t="s">
        <v>14896</v>
      </c>
      <c r="E2410" s="666">
        <v>22.31</v>
      </c>
      <c r="F2410" s="394"/>
    </row>
    <row r="2411" spans="1:6">
      <c r="A2411" s="1181">
        <v>1901559</v>
      </c>
      <c r="B2411" s="501" t="s">
        <v>9305</v>
      </c>
      <c r="C2411" s="502" t="s">
        <v>36993</v>
      </c>
      <c r="D2411" s="501" t="s">
        <v>14896</v>
      </c>
      <c r="E2411" s="666">
        <v>22.39</v>
      </c>
      <c r="F2411" s="394"/>
    </row>
    <row r="2412" spans="1:6">
      <c r="A2412" s="1181">
        <v>1917085</v>
      </c>
      <c r="B2412" s="501" t="s">
        <v>9305</v>
      </c>
      <c r="C2412" s="502" t="s">
        <v>36994</v>
      </c>
      <c r="D2412" s="501" t="s">
        <v>14896</v>
      </c>
      <c r="E2412" s="666">
        <v>19.36</v>
      </c>
      <c r="F2412" s="394"/>
    </row>
    <row r="2413" spans="1:6">
      <c r="A2413" s="1181">
        <v>1917086</v>
      </c>
      <c r="B2413" s="501" t="s">
        <v>9305</v>
      </c>
      <c r="C2413" s="502" t="s">
        <v>36995</v>
      </c>
      <c r="D2413" s="501" t="s">
        <v>14896</v>
      </c>
      <c r="E2413" s="666">
        <v>19.670000000000002</v>
      </c>
      <c r="F2413" s="394"/>
    </row>
    <row r="2414" spans="1:6">
      <c r="A2414" s="1181">
        <v>1917087</v>
      </c>
      <c r="B2414" s="501" t="s">
        <v>9305</v>
      </c>
      <c r="C2414" s="502" t="s">
        <v>36996</v>
      </c>
      <c r="D2414" s="501" t="s">
        <v>14896</v>
      </c>
      <c r="E2414" s="666">
        <v>19.989999999999998</v>
      </c>
      <c r="F2414" s="394"/>
    </row>
    <row r="2415" spans="1:6">
      <c r="A2415" s="1181">
        <v>1917088</v>
      </c>
      <c r="B2415" s="501" t="s">
        <v>9305</v>
      </c>
      <c r="C2415" s="502" t="s">
        <v>36997</v>
      </c>
      <c r="D2415" s="501" t="s">
        <v>14896</v>
      </c>
      <c r="E2415" s="666">
        <v>20.329999999999998</v>
      </c>
      <c r="F2415" s="394"/>
    </row>
    <row r="2416" spans="1:6">
      <c r="A2416" s="1181">
        <v>1917089</v>
      </c>
      <c r="B2416" s="501" t="s">
        <v>9305</v>
      </c>
      <c r="C2416" s="502" t="s">
        <v>36998</v>
      </c>
      <c r="D2416" s="501" t="s">
        <v>14896</v>
      </c>
      <c r="E2416" s="666">
        <v>20.68</v>
      </c>
      <c r="F2416" s="394"/>
    </row>
    <row r="2417" spans="1:6">
      <c r="A2417" s="1181">
        <v>1917090</v>
      </c>
      <c r="B2417" s="501" t="s">
        <v>9305</v>
      </c>
      <c r="C2417" s="502" t="s">
        <v>36999</v>
      </c>
      <c r="D2417" s="501" t="s">
        <v>14896</v>
      </c>
      <c r="E2417" s="666">
        <v>20.87</v>
      </c>
      <c r="F2417" s="394"/>
    </row>
    <row r="2418" spans="1:6">
      <c r="A2418" s="1181">
        <v>1901566</v>
      </c>
      <c r="B2418" s="501" t="s">
        <v>9305</v>
      </c>
      <c r="C2418" s="502" t="s">
        <v>37000</v>
      </c>
      <c r="D2418" s="501" t="s">
        <v>14896</v>
      </c>
      <c r="E2418" s="666">
        <v>27.08</v>
      </c>
      <c r="F2418" s="394"/>
    </row>
    <row r="2419" spans="1:6">
      <c r="A2419" s="1181">
        <v>1901567</v>
      </c>
      <c r="B2419" s="501" t="s">
        <v>9305</v>
      </c>
      <c r="C2419" s="502" t="s">
        <v>37001</v>
      </c>
      <c r="D2419" s="501" t="s">
        <v>14896</v>
      </c>
      <c r="E2419" s="666">
        <v>27.2</v>
      </c>
      <c r="F2419" s="394"/>
    </row>
    <row r="2420" spans="1:6">
      <c r="A2420" s="1181">
        <v>1901568</v>
      </c>
      <c r="B2420" s="501" t="s">
        <v>9305</v>
      </c>
      <c r="C2420" s="502" t="s">
        <v>37002</v>
      </c>
      <c r="D2420" s="501" t="s">
        <v>14896</v>
      </c>
      <c r="E2420" s="666">
        <v>27.33</v>
      </c>
      <c r="F2420" s="394"/>
    </row>
    <row r="2421" spans="1:6">
      <c r="A2421" s="1181">
        <v>1901569</v>
      </c>
      <c r="B2421" s="501" t="s">
        <v>9305</v>
      </c>
      <c r="C2421" s="502" t="s">
        <v>37003</v>
      </c>
      <c r="D2421" s="501" t="s">
        <v>14896</v>
      </c>
      <c r="E2421" s="666">
        <v>27.46</v>
      </c>
      <c r="F2421" s="394"/>
    </row>
    <row r="2422" spans="1:6">
      <c r="A2422" s="1181">
        <v>1901570</v>
      </c>
      <c r="B2422" s="501" t="s">
        <v>9305</v>
      </c>
      <c r="C2422" s="502" t="s">
        <v>37004</v>
      </c>
      <c r="D2422" s="501" t="s">
        <v>14896</v>
      </c>
      <c r="E2422" s="666">
        <v>27.59</v>
      </c>
      <c r="F2422" s="394"/>
    </row>
    <row r="2423" spans="1:6">
      <c r="A2423" s="1181">
        <v>1901565</v>
      </c>
      <c r="B2423" s="501" t="s">
        <v>9305</v>
      </c>
      <c r="C2423" s="502" t="s">
        <v>37005</v>
      </c>
      <c r="D2423" s="501" t="s">
        <v>14896</v>
      </c>
      <c r="E2423" s="666">
        <v>27.67</v>
      </c>
      <c r="F2423" s="394"/>
    </row>
    <row r="2424" spans="1:6">
      <c r="A2424" s="1181">
        <v>1917121</v>
      </c>
      <c r="B2424" s="501" t="s">
        <v>9305</v>
      </c>
      <c r="C2424" s="502" t="s">
        <v>37006</v>
      </c>
      <c r="D2424" s="501" t="s">
        <v>14896</v>
      </c>
      <c r="E2424" s="666">
        <v>17.760000000000002</v>
      </c>
      <c r="F2424" s="394"/>
    </row>
    <row r="2425" spans="1:6">
      <c r="A2425" s="1181">
        <v>1917122</v>
      </c>
      <c r="B2425" s="501" t="s">
        <v>9305</v>
      </c>
      <c r="C2425" s="502" t="s">
        <v>37007</v>
      </c>
      <c r="D2425" s="501" t="s">
        <v>14896</v>
      </c>
      <c r="E2425" s="666">
        <v>18</v>
      </c>
      <c r="F2425" s="394"/>
    </row>
    <row r="2426" spans="1:6">
      <c r="A2426" s="1181">
        <v>1917123</v>
      </c>
      <c r="B2426" s="501" t="s">
        <v>9305</v>
      </c>
      <c r="C2426" s="502" t="s">
        <v>37008</v>
      </c>
      <c r="D2426" s="501" t="s">
        <v>14896</v>
      </c>
      <c r="E2426" s="666">
        <v>18.25</v>
      </c>
      <c r="F2426" s="394"/>
    </row>
    <row r="2427" spans="1:6">
      <c r="A2427" s="1181">
        <v>1917124</v>
      </c>
      <c r="B2427" s="501" t="s">
        <v>9305</v>
      </c>
      <c r="C2427" s="502" t="s">
        <v>37009</v>
      </c>
      <c r="D2427" s="501" t="s">
        <v>14896</v>
      </c>
      <c r="E2427" s="666">
        <v>18.510000000000002</v>
      </c>
      <c r="F2427" s="394"/>
    </row>
    <row r="2428" spans="1:6">
      <c r="A2428" s="1181">
        <v>1917125</v>
      </c>
      <c r="B2428" s="501" t="s">
        <v>9305</v>
      </c>
      <c r="C2428" s="502" t="s">
        <v>37010</v>
      </c>
      <c r="D2428" s="501" t="s">
        <v>14896</v>
      </c>
      <c r="E2428" s="666">
        <v>18.79</v>
      </c>
      <c r="F2428" s="394"/>
    </row>
    <row r="2429" spans="1:6">
      <c r="A2429" s="1181">
        <v>1917126</v>
      </c>
      <c r="B2429" s="501" t="s">
        <v>9305</v>
      </c>
      <c r="C2429" s="502" t="s">
        <v>37011</v>
      </c>
      <c r="D2429" s="501" t="s">
        <v>14896</v>
      </c>
      <c r="E2429" s="666">
        <v>18.940000000000001</v>
      </c>
      <c r="F2429" s="394"/>
    </row>
    <row r="2430" spans="1:6">
      <c r="A2430" s="1181">
        <v>1917157</v>
      </c>
      <c r="B2430" s="501" t="s">
        <v>9305</v>
      </c>
      <c r="C2430" s="502" t="s">
        <v>37012</v>
      </c>
      <c r="D2430" s="501" t="s">
        <v>14896</v>
      </c>
      <c r="E2430" s="666">
        <v>16.54</v>
      </c>
      <c r="F2430" s="394"/>
    </row>
    <row r="2431" spans="1:6">
      <c r="A2431" s="1181">
        <v>1917158</v>
      </c>
      <c r="B2431" s="501" t="s">
        <v>9305</v>
      </c>
      <c r="C2431" s="502" t="s">
        <v>37013</v>
      </c>
      <c r="D2431" s="501" t="s">
        <v>14896</v>
      </c>
      <c r="E2431" s="666">
        <v>16.75</v>
      </c>
      <c r="F2431" s="394"/>
    </row>
    <row r="2432" spans="1:6">
      <c r="A2432" s="1181">
        <v>1917159</v>
      </c>
      <c r="B2432" s="501" t="s">
        <v>9305</v>
      </c>
      <c r="C2432" s="502" t="s">
        <v>37014</v>
      </c>
      <c r="D2432" s="501" t="s">
        <v>14896</v>
      </c>
      <c r="E2432" s="666">
        <v>16.97</v>
      </c>
      <c r="F2432" s="394"/>
    </row>
    <row r="2433" spans="1:6">
      <c r="A2433" s="1181">
        <v>1917160</v>
      </c>
      <c r="B2433" s="501" t="s">
        <v>9305</v>
      </c>
      <c r="C2433" s="502" t="s">
        <v>37015</v>
      </c>
      <c r="D2433" s="501" t="s">
        <v>14896</v>
      </c>
      <c r="E2433" s="666">
        <v>17.190000000000001</v>
      </c>
      <c r="F2433" s="394"/>
    </row>
    <row r="2434" spans="1:6">
      <c r="A2434" s="1181">
        <v>1917161</v>
      </c>
      <c r="B2434" s="501" t="s">
        <v>9305</v>
      </c>
      <c r="C2434" s="502" t="s">
        <v>37016</v>
      </c>
      <c r="D2434" s="501" t="s">
        <v>14896</v>
      </c>
      <c r="E2434" s="666">
        <v>17.43</v>
      </c>
      <c r="F2434" s="394"/>
    </row>
    <row r="2435" spans="1:6">
      <c r="A2435" s="1181">
        <v>1917162</v>
      </c>
      <c r="B2435" s="501" t="s">
        <v>9305</v>
      </c>
      <c r="C2435" s="502" t="s">
        <v>37017</v>
      </c>
      <c r="D2435" s="501" t="s">
        <v>14896</v>
      </c>
      <c r="E2435" s="666">
        <v>17.559999999999999</v>
      </c>
      <c r="F2435" s="394"/>
    </row>
    <row r="2436" spans="1:6">
      <c r="A2436" s="1181">
        <v>1917193</v>
      </c>
      <c r="B2436" s="501" t="s">
        <v>9305</v>
      </c>
      <c r="C2436" s="502" t="s">
        <v>37018</v>
      </c>
      <c r="D2436" s="501" t="s">
        <v>14896</v>
      </c>
      <c r="E2436" s="666">
        <v>18.11</v>
      </c>
      <c r="F2436" s="394"/>
    </row>
    <row r="2437" spans="1:6">
      <c r="A2437" s="1181">
        <v>1917194</v>
      </c>
      <c r="B2437" s="501" t="s">
        <v>9305</v>
      </c>
      <c r="C2437" s="502" t="s">
        <v>37019</v>
      </c>
      <c r="D2437" s="501" t="s">
        <v>14896</v>
      </c>
      <c r="E2437" s="666">
        <v>18.29</v>
      </c>
      <c r="F2437" s="394"/>
    </row>
    <row r="2438" spans="1:6">
      <c r="A2438" s="1181">
        <v>1917195</v>
      </c>
      <c r="B2438" s="501" t="s">
        <v>9305</v>
      </c>
      <c r="C2438" s="502" t="s">
        <v>37020</v>
      </c>
      <c r="D2438" s="501" t="s">
        <v>14896</v>
      </c>
      <c r="E2438" s="666">
        <v>18.48</v>
      </c>
      <c r="F2438" s="394"/>
    </row>
    <row r="2439" spans="1:6">
      <c r="A2439" s="1181">
        <v>1917196</v>
      </c>
      <c r="B2439" s="501" t="s">
        <v>9305</v>
      </c>
      <c r="C2439" s="502" t="s">
        <v>37021</v>
      </c>
      <c r="D2439" s="501" t="s">
        <v>14896</v>
      </c>
      <c r="E2439" s="666">
        <v>18.68</v>
      </c>
      <c r="F2439" s="394"/>
    </row>
    <row r="2440" spans="1:6">
      <c r="A2440" s="1181">
        <v>1917197</v>
      </c>
      <c r="B2440" s="501" t="s">
        <v>9305</v>
      </c>
      <c r="C2440" s="502" t="s">
        <v>37022</v>
      </c>
      <c r="D2440" s="501" t="s">
        <v>14896</v>
      </c>
      <c r="E2440" s="666">
        <v>18.89</v>
      </c>
      <c r="F2440" s="394"/>
    </row>
    <row r="2441" spans="1:6">
      <c r="A2441" s="1181">
        <v>1917198</v>
      </c>
      <c r="B2441" s="501" t="s">
        <v>9305</v>
      </c>
      <c r="C2441" s="502" t="s">
        <v>37023</v>
      </c>
      <c r="D2441" s="501" t="s">
        <v>14896</v>
      </c>
      <c r="E2441" s="666">
        <v>19</v>
      </c>
      <c r="F2441" s="394"/>
    </row>
    <row r="2442" spans="1:6">
      <c r="A2442" s="1181">
        <v>1917013</v>
      </c>
      <c r="B2442" s="501" t="s">
        <v>9305</v>
      </c>
      <c r="C2442" s="502" t="s">
        <v>37024</v>
      </c>
      <c r="D2442" s="501" t="s">
        <v>14896</v>
      </c>
      <c r="E2442" s="666">
        <v>40.44</v>
      </c>
      <c r="F2442" s="394"/>
    </row>
    <row r="2443" spans="1:6">
      <c r="A2443" s="1181">
        <v>1917014</v>
      </c>
      <c r="B2443" s="501" t="s">
        <v>9305</v>
      </c>
      <c r="C2443" s="502" t="s">
        <v>37025</v>
      </c>
      <c r="D2443" s="501" t="s">
        <v>14896</v>
      </c>
      <c r="E2443" s="666">
        <v>41.22</v>
      </c>
      <c r="F2443" s="394"/>
    </row>
    <row r="2444" spans="1:6">
      <c r="A2444" s="1181">
        <v>1917015</v>
      </c>
      <c r="B2444" s="501" t="s">
        <v>9305</v>
      </c>
      <c r="C2444" s="502" t="s">
        <v>37026</v>
      </c>
      <c r="D2444" s="501" t="s">
        <v>14896</v>
      </c>
      <c r="E2444" s="666">
        <v>42.01</v>
      </c>
      <c r="F2444" s="394"/>
    </row>
    <row r="2445" spans="1:6">
      <c r="A2445" s="1181">
        <v>1917016</v>
      </c>
      <c r="B2445" s="501" t="s">
        <v>9305</v>
      </c>
      <c r="C2445" s="502" t="s">
        <v>37027</v>
      </c>
      <c r="D2445" s="501" t="s">
        <v>14896</v>
      </c>
      <c r="E2445" s="666">
        <v>42.85</v>
      </c>
      <c r="F2445" s="394"/>
    </row>
    <row r="2446" spans="1:6">
      <c r="A2446" s="1181">
        <v>1917017</v>
      </c>
      <c r="B2446" s="501" t="s">
        <v>9305</v>
      </c>
      <c r="C2446" s="502" t="s">
        <v>37028</v>
      </c>
      <c r="D2446" s="501" t="s">
        <v>14896</v>
      </c>
      <c r="E2446" s="666">
        <v>43.73</v>
      </c>
      <c r="F2446" s="394"/>
    </row>
    <row r="2447" spans="1:6">
      <c r="A2447" s="1181">
        <v>1917018</v>
      </c>
      <c r="B2447" s="501" t="s">
        <v>9305</v>
      </c>
      <c r="C2447" s="502" t="s">
        <v>37029</v>
      </c>
      <c r="D2447" s="501" t="s">
        <v>14896</v>
      </c>
      <c r="E2447" s="666">
        <v>44.19</v>
      </c>
      <c r="F2447" s="394"/>
    </row>
    <row r="2448" spans="1:6">
      <c r="A2448" s="1181">
        <v>1917623</v>
      </c>
      <c r="B2448" s="501" t="s">
        <v>9305</v>
      </c>
      <c r="C2448" s="502" t="s">
        <v>37030</v>
      </c>
      <c r="D2448" s="501" t="s">
        <v>14896</v>
      </c>
      <c r="E2448" s="666">
        <v>27.03</v>
      </c>
      <c r="F2448" s="394"/>
    </row>
    <row r="2449" spans="1:6">
      <c r="A2449" s="1181">
        <v>1917624</v>
      </c>
      <c r="B2449" s="501" t="s">
        <v>9305</v>
      </c>
      <c r="C2449" s="502" t="s">
        <v>37031</v>
      </c>
      <c r="D2449" s="501" t="s">
        <v>14896</v>
      </c>
      <c r="E2449" s="666">
        <v>34.22</v>
      </c>
      <c r="F2449" s="394"/>
    </row>
    <row r="2450" spans="1:6">
      <c r="A2450" s="1181">
        <v>1917625</v>
      </c>
      <c r="B2450" s="501" t="s">
        <v>9305</v>
      </c>
      <c r="C2450" s="502" t="s">
        <v>37032</v>
      </c>
      <c r="D2450" s="501" t="s">
        <v>14896</v>
      </c>
      <c r="E2450" s="666">
        <v>42.96</v>
      </c>
      <c r="F2450" s="394"/>
    </row>
    <row r="2451" spans="1:6">
      <c r="A2451" s="1181">
        <v>1917626</v>
      </c>
      <c r="B2451" s="501" t="s">
        <v>9305</v>
      </c>
      <c r="C2451" s="502" t="s">
        <v>37033</v>
      </c>
      <c r="D2451" s="501" t="s">
        <v>14896</v>
      </c>
      <c r="E2451" s="666">
        <v>52.73</v>
      </c>
      <c r="F2451" s="394"/>
    </row>
    <row r="2452" spans="1:6">
      <c r="A2452" s="1181">
        <v>1917627</v>
      </c>
      <c r="B2452" s="501" t="s">
        <v>9305</v>
      </c>
      <c r="C2452" s="502" t="s">
        <v>37034</v>
      </c>
      <c r="D2452" s="501" t="s">
        <v>14896</v>
      </c>
      <c r="E2452" s="666">
        <v>63.56</v>
      </c>
      <c r="F2452" s="394"/>
    </row>
    <row r="2453" spans="1:6">
      <c r="A2453" s="1181">
        <v>1917628</v>
      </c>
      <c r="B2453" s="501" t="s">
        <v>9305</v>
      </c>
      <c r="C2453" s="502" t="s">
        <v>37035</v>
      </c>
      <c r="D2453" s="501" t="s">
        <v>14896</v>
      </c>
      <c r="E2453" s="666">
        <v>74.38</v>
      </c>
      <c r="F2453" s="394"/>
    </row>
    <row r="2454" spans="1:6">
      <c r="A2454" s="1181">
        <v>1917620</v>
      </c>
      <c r="B2454" s="501" t="s">
        <v>9305</v>
      </c>
      <c r="C2454" s="502" t="s">
        <v>37036</v>
      </c>
      <c r="D2454" s="501" t="s">
        <v>14896</v>
      </c>
      <c r="E2454" s="666">
        <v>12.67</v>
      </c>
      <c r="F2454" s="394"/>
    </row>
    <row r="2455" spans="1:6">
      <c r="A2455" s="1181">
        <v>1917621</v>
      </c>
      <c r="B2455" s="501" t="s">
        <v>9305</v>
      </c>
      <c r="C2455" s="502" t="s">
        <v>37037</v>
      </c>
      <c r="D2455" s="501" t="s">
        <v>14896</v>
      </c>
      <c r="E2455" s="666">
        <v>14.61</v>
      </c>
      <c r="F2455" s="394"/>
    </row>
    <row r="2456" spans="1:6">
      <c r="A2456" s="1181">
        <v>1917622</v>
      </c>
      <c r="B2456" s="501" t="s">
        <v>9305</v>
      </c>
      <c r="C2456" s="502" t="s">
        <v>37038</v>
      </c>
      <c r="D2456" s="501" t="s">
        <v>14896</v>
      </c>
      <c r="E2456" s="666">
        <v>18.13</v>
      </c>
      <c r="F2456" s="394"/>
    </row>
    <row r="2457" spans="1:6">
      <c r="A2457" s="1181">
        <v>1917741</v>
      </c>
      <c r="B2457" s="501" t="s">
        <v>9305</v>
      </c>
      <c r="C2457" s="502" t="s">
        <v>37039</v>
      </c>
      <c r="D2457" s="501" t="s">
        <v>14896</v>
      </c>
      <c r="E2457" s="666">
        <v>11.66</v>
      </c>
      <c r="F2457" s="394"/>
    </row>
    <row r="2458" spans="1:6">
      <c r="A2458" s="1181">
        <v>1917269</v>
      </c>
      <c r="B2458" s="501" t="s">
        <v>9305</v>
      </c>
      <c r="C2458" s="502" t="s">
        <v>37040</v>
      </c>
      <c r="D2458" s="501" t="s">
        <v>14896</v>
      </c>
      <c r="E2458" s="666">
        <v>30.04</v>
      </c>
      <c r="F2458" s="394"/>
    </row>
    <row r="2459" spans="1:6">
      <c r="A2459" s="1181">
        <v>1917270</v>
      </c>
      <c r="B2459" s="501" t="s">
        <v>9305</v>
      </c>
      <c r="C2459" s="502" t="s">
        <v>37041</v>
      </c>
      <c r="D2459" s="501" t="s">
        <v>14896</v>
      </c>
      <c r="E2459" s="666">
        <v>40.53</v>
      </c>
      <c r="F2459" s="394"/>
    </row>
    <row r="2460" spans="1:6">
      <c r="A2460" s="1181">
        <v>1917266</v>
      </c>
      <c r="B2460" s="501" t="s">
        <v>9305</v>
      </c>
      <c r="C2460" s="502" t="s">
        <v>37042</v>
      </c>
      <c r="D2460" s="501" t="s">
        <v>14896</v>
      </c>
      <c r="E2460" s="666">
        <v>9.84</v>
      </c>
      <c r="F2460" s="394"/>
    </row>
    <row r="2461" spans="1:6">
      <c r="A2461" s="1181">
        <v>1917267</v>
      </c>
      <c r="B2461" s="501" t="s">
        <v>9305</v>
      </c>
      <c r="C2461" s="502" t="s">
        <v>37043</v>
      </c>
      <c r="D2461" s="501" t="s">
        <v>14896</v>
      </c>
      <c r="E2461" s="666">
        <v>14.32</v>
      </c>
      <c r="F2461" s="394"/>
    </row>
    <row r="2462" spans="1:6">
      <c r="A2462" s="1181">
        <v>1917268</v>
      </c>
      <c r="B2462" s="501" t="s">
        <v>9305</v>
      </c>
      <c r="C2462" s="502" t="s">
        <v>37044</v>
      </c>
      <c r="D2462" s="501" t="s">
        <v>14896</v>
      </c>
      <c r="E2462" s="666">
        <v>21.76</v>
      </c>
      <c r="F2462" s="394"/>
    </row>
    <row r="2463" spans="1:6">
      <c r="A2463" s="1181">
        <v>1917728</v>
      </c>
      <c r="B2463" s="501" t="s">
        <v>9305</v>
      </c>
      <c r="C2463" s="502" t="s">
        <v>37045</v>
      </c>
      <c r="D2463" s="501" t="s">
        <v>14896</v>
      </c>
      <c r="E2463" s="666">
        <v>9.07</v>
      </c>
      <c r="F2463" s="394"/>
    </row>
    <row r="2464" spans="1:6">
      <c r="A2464" s="1181">
        <v>1917358</v>
      </c>
      <c r="B2464" s="501" t="s">
        <v>9305</v>
      </c>
      <c r="C2464" s="502" t="s">
        <v>37046</v>
      </c>
      <c r="D2464" s="501" t="s">
        <v>14896</v>
      </c>
      <c r="E2464" s="666">
        <v>9.5299999999999994</v>
      </c>
      <c r="F2464" s="394"/>
    </row>
    <row r="2465" spans="1:6">
      <c r="A2465" s="1181">
        <v>1917362</v>
      </c>
      <c r="B2465" s="501" t="s">
        <v>9305</v>
      </c>
      <c r="C2465" s="502" t="s">
        <v>37047</v>
      </c>
      <c r="D2465" s="501" t="s">
        <v>14896</v>
      </c>
      <c r="E2465" s="666">
        <v>46.19</v>
      </c>
      <c r="F2465" s="394"/>
    </row>
    <row r="2466" spans="1:6">
      <c r="A2466" s="1181">
        <v>1917363</v>
      </c>
      <c r="B2466" s="501" t="s">
        <v>9305</v>
      </c>
      <c r="C2466" s="502" t="s">
        <v>37048</v>
      </c>
      <c r="D2466" s="501" t="s">
        <v>14896</v>
      </c>
      <c r="E2466" s="666">
        <v>56.29</v>
      </c>
      <c r="F2466" s="394"/>
    </row>
    <row r="2467" spans="1:6">
      <c r="A2467" s="1181">
        <v>1917359</v>
      </c>
      <c r="B2467" s="501" t="s">
        <v>9305</v>
      </c>
      <c r="C2467" s="502" t="s">
        <v>37049</v>
      </c>
      <c r="D2467" s="501" t="s">
        <v>14896</v>
      </c>
      <c r="E2467" s="666">
        <v>13.42</v>
      </c>
      <c r="F2467" s="394"/>
    </row>
    <row r="2468" spans="1:6">
      <c r="A2468" s="1181">
        <v>1917360</v>
      </c>
      <c r="B2468" s="501" t="s">
        <v>9305</v>
      </c>
      <c r="C2468" s="502" t="s">
        <v>37050</v>
      </c>
      <c r="D2468" s="501" t="s">
        <v>14896</v>
      </c>
      <c r="E2468" s="666">
        <v>22.07</v>
      </c>
      <c r="F2468" s="394"/>
    </row>
    <row r="2469" spans="1:6">
      <c r="A2469" s="1181">
        <v>1917361</v>
      </c>
      <c r="B2469" s="501" t="s">
        <v>9305</v>
      </c>
      <c r="C2469" s="502" t="s">
        <v>37051</v>
      </c>
      <c r="D2469" s="501" t="s">
        <v>14896</v>
      </c>
      <c r="E2469" s="666">
        <v>33.03</v>
      </c>
      <c r="F2469" s="394"/>
    </row>
    <row r="2470" spans="1:6">
      <c r="A2470" s="1181">
        <v>1917476</v>
      </c>
      <c r="B2470" s="501" t="s">
        <v>9305</v>
      </c>
      <c r="C2470" s="502" t="s">
        <v>37052</v>
      </c>
      <c r="D2470" s="501" t="s">
        <v>14896</v>
      </c>
      <c r="E2470" s="666">
        <v>36.47</v>
      </c>
      <c r="F2470" s="394"/>
    </row>
    <row r="2471" spans="1:6">
      <c r="A2471" s="1181">
        <v>1917477</v>
      </c>
      <c r="B2471" s="501" t="s">
        <v>9305</v>
      </c>
      <c r="C2471" s="502" t="s">
        <v>37053</v>
      </c>
      <c r="D2471" s="501" t="s">
        <v>14896</v>
      </c>
      <c r="E2471" s="666">
        <v>47.11</v>
      </c>
      <c r="F2471" s="394"/>
    </row>
    <row r="2472" spans="1:6">
      <c r="A2472" s="1181">
        <v>1917478</v>
      </c>
      <c r="B2472" s="501" t="s">
        <v>9305</v>
      </c>
      <c r="C2472" s="502" t="s">
        <v>37054</v>
      </c>
      <c r="D2472" s="501" t="s">
        <v>14896</v>
      </c>
      <c r="E2472" s="666">
        <v>60.56</v>
      </c>
      <c r="F2472" s="394"/>
    </row>
    <row r="2473" spans="1:6">
      <c r="A2473" s="1181">
        <v>1917479</v>
      </c>
      <c r="B2473" s="501" t="s">
        <v>9305</v>
      </c>
      <c r="C2473" s="502" t="s">
        <v>37055</v>
      </c>
      <c r="D2473" s="501" t="s">
        <v>14896</v>
      </c>
      <c r="E2473" s="666">
        <v>65.73</v>
      </c>
      <c r="F2473" s="394"/>
    </row>
    <row r="2474" spans="1:6">
      <c r="A2474" s="1181">
        <v>1917473</v>
      </c>
      <c r="B2474" s="501" t="s">
        <v>9305</v>
      </c>
      <c r="C2474" s="502" t="s">
        <v>37056</v>
      </c>
      <c r="D2474" s="501" t="s">
        <v>14896</v>
      </c>
      <c r="E2474" s="666">
        <v>16.739999999999998</v>
      </c>
      <c r="F2474" s="394"/>
    </row>
    <row r="2475" spans="1:6">
      <c r="A2475" s="1181">
        <v>1917474</v>
      </c>
      <c r="B2475" s="501" t="s">
        <v>9305</v>
      </c>
      <c r="C2475" s="502" t="s">
        <v>37057</v>
      </c>
      <c r="D2475" s="501" t="s">
        <v>14896</v>
      </c>
      <c r="E2475" s="666">
        <v>21.47</v>
      </c>
      <c r="F2475" s="394"/>
    </row>
    <row r="2476" spans="1:6">
      <c r="A2476" s="1181">
        <v>1917475</v>
      </c>
      <c r="B2476" s="501" t="s">
        <v>9305</v>
      </c>
      <c r="C2476" s="502" t="s">
        <v>37058</v>
      </c>
      <c r="D2476" s="501" t="s">
        <v>14896</v>
      </c>
      <c r="E2476" s="666">
        <v>27.41</v>
      </c>
      <c r="F2476" s="394"/>
    </row>
    <row r="2477" spans="1:6">
      <c r="A2477" s="1181">
        <v>1917736</v>
      </c>
      <c r="B2477" s="501" t="s">
        <v>9305</v>
      </c>
      <c r="C2477" s="502" t="s">
        <v>37059</v>
      </c>
      <c r="D2477" s="501" t="s">
        <v>14896</v>
      </c>
      <c r="E2477" s="666">
        <v>11.82</v>
      </c>
      <c r="F2477" s="394"/>
    </row>
    <row r="2478" spans="1:6">
      <c r="A2478" s="1181">
        <v>1917067</v>
      </c>
      <c r="B2478" s="501" t="s">
        <v>9305</v>
      </c>
      <c r="C2478" s="502" t="s">
        <v>37060</v>
      </c>
      <c r="D2478" s="501" t="s">
        <v>14896</v>
      </c>
      <c r="E2478" s="666">
        <v>27.18</v>
      </c>
      <c r="F2478" s="394"/>
    </row>
    <row r="2479" spans="1:6">
      <c r="A2479" s="1181">
        <v>1917068</v>
      </c>
      <c r="B2479" s="501" t="s">
        <v>9305</v>
      </c>
      <c r="C2479" s="502" t="s">
        <v>37061</v>
      </c>
      <c r="D2479" s="501" t="s">
        <v>14896</v>
      </c>
      <c r="E2479" s="666">
        <v>27.72</v>
      </c>
      <c r="F2479" s="394"/>
    </row>
    <row r="2480" spans="1:6">
      <c r="A2480" s="1181">
        <v>1917069</v>
      </c>
      <c r="B2480" s="501" t="s">
        <v>9305</v>
      </c>
      <c r="C2480" s="502" t="s">
        <v>37062</v>
      </c>
      <c r="D2480" s="501" t="s">
        <v>14896</v>
      </c>
      <c r="E2480" s="666">
        <v>28.28</v>
      </c>
      <c r="F2480" s="394"/>
    </row>
    <row r="2481" spans="1:6">
      <c r="A2481" s="1181">
        <v>1917070</v>
      </c>
      <c r="B2481" s="501" t="s">
        <v>9305</v>
      </c>
      <c r="C2481" s="502" t="s">
        <v>37063</v>
      </c>
      <c r="D2481" s="501" t="s">
        <v>14896</v>
      </c>
      <c r="E2481" s="666">
        <v>28.86</v>
      </c>
      <c r="F2481" s="394"/>
    </row>
    <row r="2482" spans="1:6">
      <c r="A2482" s="1181">
        <v>1917071</v>
      </c>
      <c r="B2482" s="501" t="s">
        <v>9305</v>
      </c>
      <c r="C2482" s="502" t="s">
        <v>37064</v>
      </c>
      <c r="D2482" s="501" t="s">
        <v>14896</v>
      </c>
      <c r="E2482" s="666">
        <v>29.48</v>
      </c>
      <c r="F2482" s="394"/>
    </row>
    <row r="2483" spans="1:6">
      <c r="A2483" s="1181">
        <v>1917072</v>
      </c>
      <c r="B2483" s="501" t="s">
        <v>9305</v>
      </c>
      <c r="C2483" s="502" t="s">
        <v>37065</v>
      </c>
      <c r="D2483" s="501" t="s">
        <v>14896</v>
      </c>
      <c r="E2483" s="666">
        <v>29.81</v>
      </c>
      <c r="F2483" s="394"/>
    </row>
    <row r="2484" spans="1:6">
      <c r="A2484" s="1181">
        <v>1901572</v>
      </c>
      <c r="B2484" s="501" t="s">
        <v>9305</v>
      </c>
      <c r="C2484" s="502" t="s">
        <v>37066</v>
      </c>
      <c r="D2484" s="501" t="s">
        <v>14896</v>
      </c>
      <c r="E2484" s="666">
        <v>15.19</v>
      </c>
      <c r="F2484" s="394"/>
    </row>
    <row r="2485" spans="1:6">
      <c r="A2485" s="1181">
        <v>1901573</v>
      </c>
      <c r="B2485" s="501" t="s">
        <v>9305</v>
      </c>
      <c r="C2485" s="502" t="s">
        <v>37067</v>
      </c>
      <c r="D2485" s="501" t="s">
        <v>14896</v>
      </c>
      <c r="E2485" s="666">
        <v>15.33</v>
      </c>
      <c r="F2485" s="394"/>
    </row>
    <row r="2486" spans="1:6">
      <c r="A2486" s="1181">
        <v>1901574</v>
      </c>
      <c r="B2486" s="501" t="s">
        <v>9305</v>
      </c>
      <c r="C2486" s="502" t="s">
        <v>37068</v>
      </c>
      <c r="D2486" s="501" t="s">
        <v>14896</v>
      </c>
      <c r="E2486" s="666">
        <v>15.47</v>
      </c>
      <c r="F2486" s="394"/>
    </row>
    <row r="2487" spans="1:6">
      <c r="A2487" s="1181">
        <v>1901575</v>
      </c>
      <c r="B2487" s="501" t="s">
        <v>9305</v>
      </c>
      <c r="C2487" s="502" t="s">
        <v>37069</v>
      </c>
      <c r="D2487" s="501" t="s">
        <v>14896</v>
      </c>
      <c r="E2487" s="666">
        <v>15.62</v>
      </c>
      <c r="F2487" s="394"/>
    </row>
    <row r="2488" spans="1:6">
      <c r="A2488" s="1181">
        <v>1901576</v>
      </c>
      <c r="B2488" s="501" t="s">
        <v>9305</v>
      </c>
      <c r="C2488" s="502" t="s">
        <v>37070</v>
      </c>
      <c r="D2488" s="501" t="s">
        <v>14896</v>
      </c>
      <c r="E2488" s="666">
        <v>15.77</v>
      </c>
      <c r="F2488" s="394"/>
    </row>
    <row r="2489" spans="1:6">
      <c r="A2489" s="1181">
        <v>1901571</v>
      </c>
      <c r="B2489" s="501" t="s">
        <v>9305</v>
      </c>
      <c r="C2489" s="502" t="s">
        <v>37071</v>
      </c>
      <c r="D2489" s="501" t="s">
        <v>14896</v>
      </c>
      <c r="E2489" s="666">
        <v>15.86</v>
      </c>
      <c r="F2489" s="394"/>
    </row>
    <row r="2490" spans="1:6">
      <c r="A2490" s="1181">
        <v>1901578</v>
      </c>
      <c r="B2490" s="501" t="s">
        <v>9305</v>
      </c>
      <c r="C2490" s="502" t="s">
        <v>37072</v>
      </c>
      <c r="D2490" s="501" t="s">
        <v>14896</v>
      </c>
      <c r="E2490" s="666">
        <v>19.760000000000002</v>
      </c>
      <c r="F2490" s="394"/>
    </row>
    <row r="2491" spans="1:6">
      <c r="A2491" s="1181">
        <v>1901579</v>
      </c>
      <c r="B2491" s="501" t="s">
        <v>9305</v>
      </c>
      <c r="C2491" s="502" t="s">
        <v>37073</v>
      </c>
      <c r="D2491" s="501" t="s">
        <v>14896</v>
      </c>
      <c r="E2491" s="666">
        <v>19.88</v>
      </c>
      <c r="F2491" s="394"/>
    </row>
    <row r="2492" spans="1:6">
      <c r="A2492" s="1181">
        <v>1901580</v>
      </c>
      <c r="B2492" s="501" t="s">
        <v>9305</v>
      </c>
      <c r="C2492" s="502" t="s">
        <v>37074</v>
      </c>
      <c r="D2492" s="501" t="s">
        <v>14896</v>
      </c>
      <c r="E2492" s="666">
        <v>20.02</v>
      </c>
      <c r="F2492" s="394"/>
    </row>
    <row r="2493" spans="1:6">
      <c r="A2493" s="1181">
        <v>1901581</v>
      </c>
      <c r="B2493" s="501" t="s">
        <v>9305</v>
      </c>
      <c r="C2493" s="502" t="s">
        <v>37075</v>
      </c>
      <c r="D2493" s="501" t="s">
        <v>14896</v>
      </c>
      <c r="E2493" s="666">
        <v>20.149999999999999</v>
      </c>
      <c r="F2493" s="394"/>
    </row>
    <row r="2494" spans="1:6">
      <c r="A2494" s="1181">
        <v>1901582</v>
      </c>
      <c r="B2494" s="501" t="s">
        <v>9305</v>
      </c>
      <c r="C2494" s="502" t="s">
        <v>37076</v>
      </c>
      <c r="D2494" s="501" t="s">
        <v>14896</v>
      </c>
      <c r="E2494" s="666">
        <v>20.3</v>
      </c>
      <c r="F2494" s="394"/>
    </row>
    <row r="2495" spans="1:6">
      <c r="A2495" s="1181">
        <v>1901577</v>
      </c>
      <c r="B2495" s="501" t="s">
        <v>9305</v>
      </c>
      <c r="C2495" s="502" t="s">
        <v>37077</v>
      </c>
      <c r="D2495" s="501" t="s">
        <v>14896</v>
      </c>
      <c r="E2495" s="666">
        <v>20.38</v>
      </c>
      <c r="F2495" s="394"/>
    </row>
    <row r="2496" spans="1:6">
      <c r="A2496" s="1181">
        <v>1917103</v>
      </c>
      <c r="B2496" s="501" t="s">
        <v>9305</v>
      </c>
      <c r="C2496" s="502" t="s">
        <v>37078</v>
      </c>
      <c r="D2496" s="501" t="s">
        <v>14896</v>
      </c>
      <c r="E2496" s="666">
        <v>18.05</v>
      </c>
      <c r="F2496" s="394"/>
    </row>
    <row r="2497" spans="1:6">
      <c r="A2497" s="1181">
        <v>1917104</v>
      </c>
      <c r="B2497" s="501" t="s">
        <v>9305</v>
      </c>
      <c r="C2497" s="502" t="s">
        <v>37079</v>
      </c>
      <c r="D2497" s="501" t="s">
        <v>14896</v>
      </c>
      <c r="E2497" s="666">
        <v>18.37</v>
      </c>
      <c r="F2497" s="394"/>
    </row>
    <row r="2498" spans="1:6">
      <c r="A2498" s="1181">
        <v>1917105</v>
      </c>
      <c r="B2498" s="501" t="s">
        <v>9305</v>
      </c>
      <c r="C2498" s="502" t="s">
        <v>37080</v>
      </c>
      <c r="D2498" s="501" t="s">
        <v>14896</v>
      </c>
      <c r="E2498" s="666">
        <v>18.690000000000001</v>
      </c>
      <c r="F2498" s="394"/>
    </row>
    <row r="2499" spans="1:6">
      <c r="A2499" s="1181">
        <v>1917106</v>
      </c>
      <c r="B2499" s="501" t="s">
        <v>9305</v>
      </c>
      <c r="C2499" s="502" t="s">
        <v>37081</v>
      </c>
      <c r="D2499" s="501" t="s">
        <v>14896</v>
      </c>
      <c r="E2499" s="666">
        <v>19.03</v>
      </c>
      <c r="F2499" s="394"/>
    </row>
    <row r="2500" spans="1:6">
      <c r="A2500" s="1181">
        <v>1917107</v>
      </c>
      <c r="B2500" s="501" t="s">
        <v>9305</v>
      </c>
      <c r="C2500" s="502" t="s">
        <v>37082</v>
      </c>
      <c r="D2500" s="501" t="s">
        <v>14896</v>
      </c>
      <c r="E2500" s="666">
        <v>19.399999999999999</v>
      </c>
      <c r="F2500" s="394"/>
    </row>
    <row r="2501" spans="1:6">
      <c r="A2501" s="1181">
        <v>1917108</v>
      </c>
      <c r="B2501" s="501" t="s">
        <v>9305</v>
      </c>
      <c r="C2501" s="502" t="s">
        <v>37083</v>
      </c>
      <c r="D2501" s="501" t="s">
        <v>14896</v>
      </c>
      <c r="E2501" s="666">
        <v>19.59</v>
      </c>
      <c r="F2501" s="394"/>
    </row>
    <row r="2502" spans="1:6">
      <c r="A2502" s="1181">
        <v>1901583</v>
      </c>
      <c r="B2502" s="501" t="s">
        <v>9305</v>
      </c>
      <c r="C2502" s="502" t="s">
        <v>37084</v>
      </c>
      <c r="D2502" s="501" t="s">
        <v>14896</v>
      </c>
      <c r="E2502" s="666">
        <v>24.45</v>
      </c>
      <c r="F2502" s="394"/>
    </row>
    <row r="2503" spans="1:6">
      <c r="A2503" s="1181">
        <v>1901584</v>
      </c>
      <c r="B2503" s="501" t="s">
        <v>9305</v>
      </c>
      <c r="C2503" s="502" t="s">
        <v>37085</v>
      </c>
      <c r="D2503" s="501" t="s">
        <v>14896</v>
      </c>
      <c r="E2503" s="666">
        <v>24.57</v>
      </c>
      <c r="F2503" s="394"/>
    </row>
    <row r="2504" spans="1:6">
      <c r="A2504" s="1181">
        <v>1901585</v>
      </c>
      <c r="B2504" s="501" t="s">
        <v>9305</v>
      </c>
      <c r="C2504" s="502" t="s">
        <v>37086</v>
      </c>
      <c r="D2504" s="501" t="s">
        <v>14896</v>
      </c>
      <c r="E2504" s="666">
        <v>24.7</v>
      </c>
      <c r="F2504" s="394"/>
    </row>
    <row r="2505" spans="1:6">
      <c r="A2505" s="1181">
        <v>1901586</v>
      </c>
      <c r="B2505" s="501" t="s">
        <v>9305</v>
      </c>
      <c r="C2505" s="502" t="s">
        <v>37087</v>
      </c>
      <c r="D2505" s="501" t="s">
        <v>14896</v>
      </c>
      <c r="E2505" s="666">
        <v>24.83</v>
      </c>
      <c r="F2505" s="394"/>
    </row>
    <row r="2506" spans="1:6">
      <c r="A2506" s="1181">
        <v>1901587</v>
      </c>
      <c r="B2506" s="501" t="s">
        <v>9305</v>
      </c>
      <c r="C2506" s="502" t="s">
        <v>37088</v>
      </c>
      <c r="D2506" s="501" t="s">
        <v>14896</v>
      </c>
      <c r="E2506" s="666">
        <v>24.97</v>
      </c>
      <c r="F2506" s="394"/>
    </row>
    <row r="2507" spans="1:6">
      <c r="A2507" s="1181">
        <v>1901588</v>
      </c>
      <c r="B2507" s="501" t="s">
        <v>9305</v>
      </c>
      <c r="C2507" s="502" t="s">
        <v>37089</v>
      </c>
      <c r="D2507" s="501" t="s">
        <v>14896</v>
      </c>
      <c r="E2507" s="666">
        <v>25.05</v>
      </c>
      <c r="F2507" s="394"/>
    </row>
    <row r="2508" spans="1:6">
      <c r="A2508" s="1181">
        <v>1917139</v>
      </c>
      <c r="B2508" s="501" t="s">
        <v>9305</v>
      </c>
      <c r="C2508" s="502" t="s">
        <v>37090</v>
      </c>
      <c r="D2508" s="501" t="s">
        <v>14896</v>
      </c>
      <c r="E2508" s="666">
        <v>16.46</v>
      </c>
      <c r="F2508" s="394"/>
    </row>
    <row r="2509" spans="1:6">
      <c r="A2509" s="1181">
        <v>1917140</v>
      </c>
      <c r="B2509" s="501" t="s">
        <v>9305</v>
      </c>
      <c r="C2509" s="502" t="s">
        <v>37091</v>
      </c>
      <c r="D2509" s="501" t="s">
        <v>14896</v>
      </c>
      <c r="E2509" s="666">
        <v>16.71</v>
      </c>
      <c r="F2509" s="394"/>
    </row>
    <row r="2510" spans="1:6">
      <c r="A2510" s="1181">
        <v>1917141</v>
      </c>
      <c r="B2510" s="501" t="s">
        <v>9305</v>
      </c>
      <c r="C2510" s="502" t="s">
        <v>37092</v>
      </c>
      <c r="D2510" s="501" t="s">
        <v>14896</v>
      </c>
      <c r="E2510" s="666">
        <v>16.97</v>
      </c>
      <c r="F2510" s="394"/>
    </row>
    <row r="2511" spans="1:6">
      <c r="A2511" s="1181">
        <v>1917142</v>
      </c>
      <c r="B2511" s="501" t="s">
        <v>9305</v>
      </c>
      <c r="C2511" s="502" t="s">
        <v>37093</v>
      </c>
      <c r="D2511" s="501" t="s">
        <v>14896</v>
      </c>
      <c r="E2511" s="666">
        <v>17.239999999999998</v>
      </c>
      <c r="F2511" s="394"/>
    </row>
    <row r="2512" spans="1:6">
      <c r="A2512" s="1181">
        <v>1917143</v>
      </c>
      <c r="B2512" s="501" t="s">
        <v>9305</v>
      </c>
      <c r="C2512" s="502" t="s">
        <v>37094</v>
      </c>
      <c r="D2512" s="501" t="s">
        <v>14896</v>
      </c>
      <c r="E2512" s="666">
        <v>17.52</v>
      </c>
      <c r="F2512" s="394"/>
    </row>
    <row r="2513" spans="1:6">
      <c r="A2513" s="1181">
        <v>1917144</v>
      </c>
      <c r="B2513" s="501" t="s">
        <v>9305</v>
      </c>
      <c r="C2513" s="502" t="s">
        <v>37095</v>
      </c>
      <c r="D2513" s="501" t="s">
        <v>14896</v>
      </c>
      <c r="E2513" s="666">
        <v>17.670000000000002</v>
      </c>
      <c r="F2513" s="394"/>
    </row>
    <row r="2514" spans="1:6">
      <c r="A2514" s="1181">
        <v>1917175</v>
      </c>
      <c r="B2514" s="501" t="s">
        <v>9305</v>
      </c>
      <c r="C2514" s="502" t="s">
        <v>37096</v>
      </c>
      <c r="D2514" s="501" t="s">
        <v>14896</v>
      </c>
      <c r="E2514" s="666">
        <v>15.31</v>
      </c>
      <c r="F2514" s="394"/>
    </row>
    <row r="2515" spans="1:6">
      <c r="A2515" s="1181">
        <v>1917176</v>
      </c>
      <c r="B2515" s="501" t="s">
        <v>9305</v>
      </c>
      <c r="C2515" s="502" t="s">
        <v>37097</v>
      </c>
      <c r="D2515" s="501" t="s">
        <v>14896</v>
      </c>
      <c r="E2515" s="666">
        <v>15.52</v>
      </c>
      <c r="F2515" s="394"/>
    </row>
    <row r="2516" spans="1:6">
      <c r="A2516" s="1181">
        <v>1917177</v>
      </c>
      <c r="B2516" s="501" t="s">
        <v>9305</v>
      </c>
      <c r="C2516" s="502" t="s">
        <v>37098</v>
      </c>
      <c r="D2516" s="501" t="s">
        <v>14896</v>
      </c>
      <c r="E2516" s="666">
        <v>15.74</v>
      </c>
      <c r="F2516" s="394"/>
    </row>
    <row r="2517" spans="1:6">
      <c r="A2517" s="1181">
        <v>1917178</v>
      </c>
      <c r="B2517" s="501" t="s">
        <v>9305</v>
      </c>
      <c r="C2517" s="502" t="s">
        <v>37099</v>
      </c>
      <c r="D2517" s="501" t="s">
        <v>14896</v>
      </c>
      <c r="E2517" s="666">
        <v>15.97</v>
      </c>
      <c r="F2517" s="394"/>
    </row>
    <row r="2518" spans="1:6">
      <c r="A2518" s="1181">
        <v>1917179</v>
      </c>
      <c r="B2518" s="501" t="s">
        <v>9305</v>
      </c>
      <c r="C2518" s="502" t="s">
        <v>37100</v>
      </c>
      <c r="D2518" s="501" t="s">
        <v>14896</v>
      </c>
      <c r="E2518" s="666">
        <v>16.22</v>
      </c>
      <c r="F2518" s="394"/>
    </row>
    <row r="2519" spans="1:6">
      <c r="A2519" s="1181">
        <v>1917180</v>
      </c>
      <c r="B2519" s="501" t="s">
        <v>9305</v>
      </c>
      <c r="C2519" s="502" t="s">
        <v>37101</v>
      </c>
      <c r="D2519" s="501" t="s">
        <v>14896</v>
      </c>
      <c r="E2519" s="666">
        <v>16.350000000000001</v>
      </c>
      <c r="F2519" s="394"/>
    </row>
    <row r="2520" spans="1:6">
      <c r="A2520" s="1181">
        <v>1917211</v>
      </c>
      <c r="B2520" s="501" t="s">
        <v>9305</v>
      </c>
      <c r="C2520" s="502" t="s">
        <v>37102</v>
      </c>
      <c r="D2520" s="501" t="s">
        <v>14896</v>
      </c>
      <c r="E2520" s="666">
        <v>16.64</v>
      </c>
      <c r="F2520" s="394"/>
    </row>
    <row r="2521" spans="1:6">
      <c r="A2521" s="1181">
        <v>1917212</v>
      </c>
      <c r="B2521" s="501" t="s">
        <v>9305</v>
      </c>
      <c r="C2521" s="502" t="s">
        <v>37103</v>
      </c>
      <c r="D2521" s="501" t="s">
        <v>14896</v>
      </c>
      <c r="E2521" s="666">
        <v>16.829999999999998</v>
      </c>
      <c r="F2521" s="394"/>
    </row>
    <row r="2522" spans="1:6">
      <c r="A2522" s="1181">
        <v>1917213</v>
      </c>
      <c r="B2522" s="501" t="s">
        <v>9305</v>
      </c>
      <c r="C2522" s="502" t="s">
        <v>37104</v>
      </c>
      <c r="D2522" s="501" t="s">
        <v>14896</v>
      </c>
      <c r="E2522" s="666">
        <v>17.02</v>
      </c>
      <c r="F2522" s="394"/>
    </row>
    <row r="2523" spans="1:6">
      <c r="A2523" s="1181">
        <v>1917214</v>
      </c>
      <c r="B2523" s="501" t="s">
        <v>9305</v>
      </c>
      <c r="C2523" s="502" t="s">
        <v>37105</v>
      </c>
      <c r="D2523" s="501" t="s">
        <v>14896</v>
      </c>
      <c r="E2523" s="666">
        <v>17.22</v>
      </c>
      <c r="F2523" s="394"/>
    </row>
    <row r="2524" spans="1:6">
      <c r="A2524" s="1181">
        <v>1917215</v>
      </c>
      <c r="B2524" s="501" t="s">
        <v>9305</v>
      </c>
      <c r="C2524" s="502" t="s">
        <v>37106</v>
      </c>
      <c r="D2524" s="501" t="s">
        <v>14896</v>
      </c>
      <c r="E2524" s="666">
        <v>17.440000000000001</v>
      </c>
      <c r="F2524" s="394"/>
    </row>
    <row r="2525" spans="1:6">
      <c r="A2525" s="1181">
        <v>1917216</v>
      </c>
      <c r="B2525" s="501" t="s">
        <v>9305</v>
      </c>
      <c r="C2525" s="502" t="s">
        <v>37107</v>
      </c>
      <c r="D2525" s="501" t="s">
        <v>14896</v>
      </c>
      <c r="E2525" s="666">
        <v>17.55</v>
      </c>
      <c r="F2525" s="394"/>
    </row>
    <row r="2526" spans="1:6">
      <c r="A2526" s="1181">
        <v>1917031</v>
      </c>
      <c r="B2526" s="501" t="s">
        <v>9305</v>
      </c>
      <c r="C2526" s="502" t="s">
        <v>37108</v>
      </c>
      <c r="D2526" s="501" t="s">
        <v>14896</v>
      </c>
      <c r="E2526" s="666">
        <v>37.67</v>
      </c>
      <c r="F2526" s="394"/>
    </row>
    <row r="2527" spans="1:6">
      <c r="A2527" s="1181">
        <v>1917032</v>
      </c>
      <c r="B2527" s="501" t="s">
        <v>9305</v>
      </c>
      <c r="C2527" s="502" t="s">
        <v>37109</v>
      </c>
      <c r="D2527" s="501" t="s">
        <v>14896</v>
      </c>
      <c r="E2527" s="666">
        <v>38.47</v>
      </c>
      <c r="F2527" s="394"/>
    </row>
    <row r="2528" spans="1:6">
      <c r="A2528" s="1181">
        <v>1917033</v>
      </c>
      <c r="B2528" s="501" t="s">
        <v>9305</v>
      </c>
      <c r="C2528" s="502" t="s">
        <v>37110</v>
      </c>
      <c r="D2528" s="501" t="s">
        <v>14896</v>
      </c>
      <c r="E2528" s="666">
        <v>39.28</v>
      </c>
      <c r="F2528" s="394"/>
    </row>
    <row r="2529" spans="1:6">
      <c r="A2529" s="1181">
        <v>1917034</v>
      </c>
      <c r="B2529" s="501" t="s">
        <v>9305</v>
      </c>
      <c r="C2529" s="502" t="s">
        <v>37111</v>
      </c>
      <c r="D2529" s="501" t="s">
        <v>14896</v>
      </c>
      <c r="E2529" s="666">
        <v>40.130000000000003</v>
      </c>
      <c r="F2529" s="394"/>
    </row>
    <row r="2530" spans="1:6">
      <c r="A2530" s="1181">
        <v>1917035</v>
      </c>
      <c r="B2530" s="501" t="s">
        <v>9305</v>
      </c>
      <c r="C2530" s="502" t="s">
        <v>37112</v>
      </c>
      <c r="D2530" s="501" t="s">
        <v>14896</v>
      </c>
      <c r="E2530" s="666">
        <v>41.03</v>
      </c>
      <c r="F2530" s="394"/>
    </row>
    <row r="2531" spans="1:6">
      <c r="A2531" s="1181">
        <v>1917036</v>
      </c>
      <c r="B2531" s="501" t="s">
        <v>9305</v>
      </c>
      <c r="C2531" s="502" t="s">
        <v>37113</v>
      </c>
      <c r="D2531" s="501" t="s">
        <v>14896</v>
      </c>
      <c r="E2531" s="666">
        <v>41.51</v>
      </c>
      <c r="F2531" s="394"/>
    </row>
    <row r="2532" spans="1:6">
      <c r="A2532" s="1181">
        <v>1917605</v>
      </c>
      <c r="B2532" s="501" t="s">
        <v>9305</v>
      </c>
      <c r="C2532" s="502" t="s">
        <v>37114</v>
      </c>
      <c r="D2532" s="501" t="s">
        <v>14896</v>
      </c>
      <c r="E2532" s="666">
        <v>11.43</v>
      </c>
      <c r="F2532" s="394"/>
    </row>
    <row r="2533" spans="1:6">
      <c r="A2533" s="1181">
        <v>1917606</v>
      </c>
      <c r="B2533" s="501" t="s">
        <v>9305</v>
      </c>
      <c r="C2533" s="502" t="s">
        <v>37115</v>
      </c>
      <c r="D2533" s="501" t="s">
        <v>14896</v>
      </c>
      <c r="E2533" s="666">
        <v>12.24</v>
      </c>
      <c r="F2533" s="394"/>
    </row>
    <row r="2534" spans="1:6">
      <c r="A2534" s="1181">
        <v>1917607</v>
      </c>
      <c r="B2534" s="501" t="s">
        <v>9305</v>
      </c>
      <c r="C2534" s="502" t="s">
        <v>37116</v>
      </c>
      <c r="D2534" s="501" t="s">
        <v>14896</v>
      </c>
      <c r="E2534" s="666">
        <v>13.05</v>
      </c>
      <c r="F2534" s="394"/>
    </row>
    <row r="2535" spans="1:6">
      <c r="A2535" s="1181">
        <v>1917608</v>
      </c>
      <c r="B2535" s="501" t="s">
        <v>9305</v>
      </c>
      <c r="C2535" s="502" t="s">
        <v>37117</v>
      </c>
      <c r="D2535" s="501" t="s">
        <v>14896</v>
      </c>
      <c r="E2535" s="666">
        <v>14.43</v>
      </c>
      <c r="F2535" s="394"/>
    </row>
    <row r="2536" spans="1:6">
      <c r="A2536" s="1181">
        <v>1917609</v>
      </c>
      <c r="B2536" s="501" t="s">
        <v>9305</v>
      </c>
      <c r="C2536" s="502" t="s">
        <v>37118</v>
      </c>
      <c r="D2536" s="501" t="s">
        <v>14896</v>
      </c>
      <c r="E2536" s="666">
        <v>16.52</v>
      </c>
      <c r="F2536" s="394"/>
    </row>
    <row r="2537" spans="1:6">
      <c r="A2537" s="1181">
        <v>1917610</v>
      </c>
      <c r="B2537" s="501" t="s">
        <v>9305</v>
      </c>
      <c r="C2537" s="502" t="s">
        <v>37119</v>
      </c>
      <c r="D2537" s="501" t="s">
        <v>14896</v>
      </c>
      <c r="E2537" s="666">
        <v>19.75</v>
      </c>
      <c r="F2537" s="394"/>
    </row>
    <row r="2538" spans="1:6">
      <c r="A2538" s="1181">
        <v>1917611</v>
      </c>
      <c r="B2538" s="501" t="s">
        <v>9305</v>
      </c>
      <c r="C2538" s="502" t="s">
        <v>37120</v>
      </c>
      <c r="D2538" s="501" t="s">
        <v>14896</v>
      </c>
      <c r="E2538" s="666">
        <v>23.36</v>
      </c>
      <c r="F2538" s="394"/>
    </row>
    <row r="2539" spans="1:6">
      <c r="A2539" s="1181">
        <v>1917612</v>
      </c>
      <c r="B2539" s="501" t="s">
        <v>9305</v>
      </c>
      <c r="C2539" s="502" t="s">
        <v>37121</v>
      </c>
      <c r="D2539" s="501" t="s">
        <v>14896</v>
      </c>
      <c r="E2539" s="666">
        <v>27.58</v>
      </c>
      <c r="F2539" s="394"/>
    </row>
    <row r="2540" spans="1:6">
      <c r="A2540" s="1181">
        <v>1917613</v>
      </c>
      <c r="B2540" s="501" t="s">
        <v>9305</v>
      </c>
      <c r="C2540" s="502" t="s">
        <v>37122</v>
      </c>
      <c r="D2540" s="501" t="s">
        <v>14896</v>
      </c>
      <c r="E2540" s="666">
        <v>32.369999999999997</v>
      </c>
      <c r="F2540" s="394"/>
    </row>
    <row r="2541" spans="1:6">
      <c r="A2541" s="1181">
        <v>1917614</v>
      </c>
      <c r="B2541" s="501" t="s">
        <v>9305</v>
      </c>
      <c r="C2541" s="502" t="s">
        <v>37123</v>
      </c>
      <c r="D2541" s="501" t="s">
        <v>14896</v>
      </c>
      <c r="E2541" s="666">
        <v>37.64</v>
      </c>
      <c r="F2541" s="394"/>
    </row>
    <row r="2542" spans="1:6">
      <c r="A2542" s="1181">
        <v>1917615</v>
      </c>
      <c r="B2542" s="501" t="s">
        <v>9305</v>
      </c>
      <c r="C2542" s="502" t="s">
        <v>37124</v>
      </c>
      <c r="D2542" s="501" t="s">
        <v>14896</v>
      </c>
      <c r="E2542" s="666">
        <v>43.54</v>
      </c>
      <c r="F2542" s="394"/>
    </row>
    <row r="2543" spans="1:6">
      <c r="A2543" s="1181">
        <v>1917616</v>
      </c>
      <c r="B2543" s="501" t="s">
        <v>9305</v>
      </c>
      <c r="C2543" s="502" t="s">
        <v>37125</v>
      </c>
      <c r="D2543" s="501" t="s">
        <v>14896</v>
      </c>
      <c r="E2543" s="666">
        <v>50.74</v>
      </c>
      <c r="F2543" s="394"/>
    </row>
    <row r="2544" spans="1:6">
      <c r="A2544" s="1181">
        <v>1917617</v>
      </c>
      <c r="B2544" s="501" t="s">
        <v>9305</v>
      </c>
      <c r="C2544" s="502" t="s">
        <v>37126</v>
      </c>
      <c r="D2544" s="501" t="s">
        <v>14896</v>
      </c>
      <c r="E2544" s="666">
        <v>57.1</v>
      </c>
      <c r="F2544" s="394"/>
    </row>
    <row r="2545" spans="1:6">
      <c r="A2545" s="1181">
        <v>1917618</v>
      </c>
      <c r="B2545" s="501" t="s">
        <v>9305</v>
      </c>
      <c r="C2545" s="502" t="s">
        <v>37127</v>
      </c>
      <c r="D2545" s="501" t="s">
        <v>14896</v>
      </c>
      <c r="E2545" s="666">
        <v>65.39</v>
      </c>
      <c r="F2545" s="394"/>
    </row>
    <row r="2546" spans="1:6">
      <c r="A2546" s="1181">
        <v>1917619</v>
      </c>
      <c r="B2546" s="501" t="s">
        <v>9305</v>
      </c>
      <c r="C2546" s="502" t="s">
        <v>37128</v>
      </c>
      <c r="D2546" s="501" t="s">
        <v>14896</v>
      </c>
      <c r="E2546" s="666">
        <v>70.86</v>
      </c>
      <c r="F2546" s="394"/>
    </row>
    <row r="2547" spans="1:6">
      <c r="A2547" s="1181">
        <v>1917602</v>
      </c>
      <c r="B2547" s="501" t="s">
        <v>9305</v>
      </c>
      <c r="C2547" s="502" t="s">
        <v>37129</v>
      </c>
      <c r="D2547" s="501" t="s">
        <v>14896</v>
      </c>
      <c r="E2547" s="666">
        <v>8.74</v>
      </c>
      <c r="F2547" s="394"/>
    </row>
    <row r="2548" spans="1:6">
      <c r="A2548" s="1181">
        <v>1917603</v>
      </c>
      <c r="B2548" s="501" t="s">
        <v>9305</v>
      </c>
      <c r="C2548" s="502" t="s">
        <v>37130</v>
      </c>
      <c r="D2548" s="501" t="s">
        <v>14896</v>
      </c>
      <c r="E2548" s="666">
        <v>9.59</v>
      </c>
      <c r="F2548" s="394"/>
    </row>
    <row r="2549" spans="1:6">
      <c r="A2549" s="1181">
        <v>1917604</v>
      </c>
      <c r="B2549" s="501" t="s">
        <v>9305</v>
      </c>
      <c r="C2549" s="502" t="s">
        <v>37131</v>
      </c>
      <c r="D2549" s="501" t="s">
        <v>14896</v>
      </c>
      <c r="E2549" s="666">
        <v>10.32</v>
      </c>
      <c r="F2549" s="394"/>
    </row>
    <row r="2550" spans="1:6">
      <c r="A2550" s="1181">
        <v>1917740</v>
      </c>
      <c r="B2550" s="501" t="s">
        <v>9305</v>
      </c>
      <c r="C2550" s="502" t="s">
        <v>37132</v>
      </c>
      <c r="D2550" s="501" t="s">
        <v>14896</v>
      </c>
      <c r="E2550" s="666">
        <v>8.3800000000000008</v>
      </c>
      <c r="F2550" s="394"/>
    </row>
    <row r="2551" spans="1:6">
      <c r="A2551" s="1181">
        <v>1917263</v>
      </c>
      <c r="B2551" s="501" t="s">
        <v>9305</v>
      </c>
      <c r="C2551" s="502" t="s">
        <v>37133</v>
      </c>
      <c r="D2551" s="501" t="s">
        <v>14896</v>
      </c>
      <c r="E2551" s="666">
        <v>13.74</v>
      </c>
      <c r="F2551" s="394"/>
    </row>
    <row r="2552" spans="1:6">
      <c r="A2552" s="1181">
        <v>1917264</v>
      </c>
      <c r="B2552" s="501" t="s">
        <v>9305</v>
      </c>
      <c r="C2552" s="502" t="s">
        <v>37134</v>
      </c>
      <c r="D2552" s="501" t="s">
        <v>14896</v>
      </c>
      <c r="E2552" s="666">
        <v>17.059999999999999</v>
      </c>
      <c r="F2552" s="394"/>
    </row>
    <row r="2553" spans="1:6">
      <c r="A2553" s="1181">
        <v>1917265</v>
      </c>
      <c r="B2553" s="501" t="s">
        <v>9305</v>
      </c>
      <c r="C2553" s="502" t="s">
        <v>37135</v>
      </c>
      <c r="D2553" s="501" t="s">
        <v>14896</v>
      </c>
      <c r="E2553" s="666">
        <v>22.16</v>
      </c>
      <c r="F2553" s="394"/>
    </row>
    <row r="2554" spans="1:6">
      <c r="A2554" s="1181">
        <v>1917260</v>
      </c>
      <c r="B2554" s="501" t="s">
        <v>9305</v>
      </c>
      <c r="C2554" s="502" t="s">
        <v>37136</v>
      </c>
      <c r="D2554" s="501" t="s">
        <v>14896</v>
      </c>
      <c r="E2554" s="666">
        <v>8.43</v>
      </c>
      <c r="F2554" s="394"/>
    </row>
    <row r="2555" spans="1:6">
      <c r="A2555" s="1181">
        <v>1917261</v>
      </c>
      <c r="B2555" s="501" t="s">
        <v>9305</v>
      </c>
      <c r="C2555" s="502" t="s">
        <v>37137</v>
      </c>
      <c r="D2555" s="501" t="s">
        <v>14896</v>
      </c>
      <c r="E2555" s="666">
        <v>9.3699999999999992</v>
      </c>
      <c r="F2555" s="394"/>
    </row>
    <row r="2556" spans="1:6">
      <c r="A2556" s="1181">
        <v>1917262</v>
      </c>
      <c r="B2556" s="501" t="s">
        <v>9305</v>
      </c>
      <c r="C2556" s="502" t="s">
        <v>37138</v>
      </c>
      <c r="D2556" s="501" t="s">
        <v>14896</v>
      </c>
      <c r="E2556" s="666">
        <v>11.09</v>
      </c>
      <c r="F2556" s="394"/>
    </row>
    <row r="2557" spans="1:6">
      <c r="A2557" s="1181">
        <v>1917727</v>
      </c>
      <c r="B2557" s="501" t="s">
        <v>9305</v>
      </c>
      <c r="C2557" s="502" t="s">
        <v>37139</v>
      </c>
      <c r="D2557" s="501" t="s">
        <v>14896</v>
      </c>
      <c r="E2557" s="666">
        <v>8.15</v>
      </c>
      <c r="F2557" s="394"/>
    </row>
    <row r="2558" spans="1:6">
      <c r="A2558" s="1181">
        <v>1917351</v>
      </c>
      <c r="B2558" s="501" t="s">
        <v>9305</v>
      </c>
      <c r="C2558" s="502" t="s">
        <v>37140</v>
      </c>
      <c r="D2558" s="501" t="s">
        <v>14896</v>
      </c>
      <c r="E2558" s="666">
        <v>12.13</v>
      </c>
      <c r="F2558" s="394"/>
    </row>
    <row r="2559" spans="1:6">
      <c r="A2559" s="1181">
        <v>1917352</v>
      </c>
      <c r="B2559" s="501" t="s">
        <v>9305</v>
      </c>
      <c r="C2559" s="502" t="s">
        <v>37141</v>
      </c>
      <c r="D2559" s="501" t="s">
        <v>14896</v>
      </c>
      <c r="E2559" s="666">
        <v>16.170000000000002</v>
      </c>
      <c r="F2559" s="394"/>
    </row>
    <row r="2560" spans="1:6">
      <c r="A2560" s="1181">
        <v>1917353</v>
      </c>
      <c r="B2560" s="501" t="s">
        <v>9305</v>
      </c>
      <c r="C2560" s="502" t="s">
        <v>37142</v>
      </c>
      <c r="D2560" s="501" t="s">
        <v>14896</v>
      </c>
      <c r="E2560" s="666">
        <v>20.92</v>
      </c>
      <c r="F2560" s="394"/>
    </row>
    <row r="2561" spans="1:6">
      <c r="A2561" s="1181">
        <v>1917354</v>
      </c>
      <c r="B2561" s="501" t="s">
        <v>9305</v>
      </c>
      <c r="C2561" s="502" t="s">
        <v>37143</v>
      </c>
      <c r="D2561" s="501" t="s">
        <v>14896</v>
      </c>
      <c r="E2561" s="666">
        <v>27.21</v>
      </c>
      <c r="F2561" s="394"/>
    </row>
    <row r="2562" spans="1:6">
      <c r="A2562" s="1181">
        <v>1917355</v>
      </c>
      <c r="B2562" s="501" t="s">
        <v>9305</v>
      </c>
      <c r="C2562" s="502" t="s">
        <v>37144</v>
      </c>
      <c r="D2562" s="501" t="s">
        <v>14896</v>
      </c>
      <c r="E2562" s="666">
        <v>35.270000000000003</v>
      </c>
      <c r="F2562" s="394"/>
    </row>
    <row r="2563" spans="1:6">
      <c r="A2563" s="1181">
        <v>1917356</v>
      </c>
      <c r="B2563" s="501" t="s">
        <v>9305</v>
      </c>
      <c r="C2563" s="502" t="s">
        <v>37145</v>
      </c>
      <c r="D2563" s="501" t="s">
        <v>14896</v>
      </c>
      <c r="E2563" s="666">
        <v>43.33</v>
      </c>
      <c r="F2563" s="394"/>
    </row>
    <row r="2564" spans="1:6">
      <c r="A2564" s="1181">
        <v>1917357</v>
      </c>
      <c r="B2564" s="501" t="s">
        <v>9305</v>
      </c>
      <c r="C2564" s="502" t="s">
        <v>37146</v>
      </c>
      <c r="D2564" s="501" t="s">
        <v>14896</v>
      </c>
      <c r="E2564" s="666">
        <v>49.55</v>
      </c>
      <c r="F2564" s="394"/>
    </row>
    <row r="2565" spans="1:6">
      <c r="A2565" s="1181">
        <v>1917348</v>
      </c>
      <c r="B2565" s="501" t="s">
        <v>9305</v>
      </c>
      <c r="C2565" s="502" t="s">
        <v>37147</v>
      </c>
      <c r="D2565" s="501" t="s">
        <v>14896</v>
      </c>
      <c r="E2565" s="666">
        <v>7.48</v>
      </c>
      <c r="F2565" s="394"/>
    </row>
    <row r="2566" spans="1:6">
      <c r="A2566" s="1181">
        <v>1917349</v>
      </c>
      <c r="B2566" s="501" t="s">
        <v>9305</v>
      </c>
      <c r="C2566" s="502" t="s">
        <v>37148</v>
      </c>
      <c r="D2566" s="501" t="s">
        <v>14896</v>
      </c>
      <c r="E2566" s="666">
        <v>8.02</v>
      </c>
      <c r="F2566" s="394"/>
    </row>
    <row r="2567" spans="1:6">
      <c r="A2567" s="1181">
        <v>1917350</v>
      </c>
      <c r="B2567" s="501" t="s">
        <v>9305</v>
      </c>
      <c r="C2567" s="502" t="s">
        <v>37149</v>
      </c>
      <c r="D2567" s="501" t="s">
        <v>14896</v>
      </c>
      <c r="E2567" s="666">
        <v>9.08</v>
      </c>
      <c r="F2567" s="394"/>
    </row>
    <row r="2568" spans="1:6">
      <c r="A2568" s="1181">
        <v>1917731</v>
      </c>
      <c r="B2568" s="501" t="s">
        <v>9305</v>
      </c>
      <c r="C2568" s="502" t="s">
        <v>37150</v>
      </c>
      <c r="D2568" s="501" t="s">
        <v>14896</v>
      </c>
      <c r="E2568" s="666">
        <v>7.31</v>
      </c>
      <c r="F2568" s="394"/>
    </row>
    <row r="2569" spans="1:6">
      <c r="A2569" s="1181">
        <v>1917463</v>
      </c>
      <c r="B2569" s="501" t="s">
        <v>9305</v>
      </c>
      <c r="C2569" s="502" t="s">
        <v>37151</v>
      </c>
      <c r="D2569" s="501" t="s">
        <v>14896</v>
      </c>
      <c r="E2569" s="666">
        <v>13.06</v>
      </c>
      <c r="F2569" s="394"/>
    </row>
    <row r="2570" spans="1:6">
      <c r="A2570" s="1181">
        <v>1917464</v>
      </c>
      <c r="B2570" s="501" t="s">
        <v>9305</v>
      </c>
      <c r="C2570" s="502" t="s">
        <v>37152</v>
      </c>
      <c r="D2570" s="501" t="s">
        <v>14896</v>
      </c>
      <c r="E2570" s="666">
        <v>15.13</v>
      </c>
      <c r="F2570" s="394"/>
    </row>
    <row r="2571" spans="1:6">
      <c r="A2571" s="1181">
        <v>1917465</v>
      </c>
      <c r="B2571" s="501" t="s">
        <v>9305</v>
      </c>
      <c r="C2571" s="502" t="s">
        <v>37153</v>
      </c>
      <c r="D2571" s="501" t="s">
        <v>14896</v>
      </c>
      <c r="E2571" s="666">
        <v>17.46</v>
      </c>
      <c r="F2571" s="394"/>
    </row>
    <row r="2572" spans="1:6">
      <c r="A2572" s="1181">
        <v>1917466</v>
      </c>
      <c r="B2572" s="501" t="s">
        <v>9305</v>
      </c>
      <c r="C2572" s="502" t="s">
        <v>37154</v>
      </c>
      <c r="D2572" s="501" t="s">
        <v>14896</v>
      </c>
      <c r="E2572" s="666">
        <v>20.76</v>
      </c>
      <c r="F2572" s="394"/>
    </row>
    <row r="2573" spans="1:6">
      <c r="A2573" s="1181">
        <v>1917467</v>
      </c>
      <c r="B2573" s="501" t="s">
        <v>9305</v>
      </c>
      <c r="C2573" s="502" t="s">
        <v>37155</v>
      </c>
      <c r="D2573" s="501" t="s">
        <v>14896</v>
      </c>
      <c r="E2573" s="666">
        <v>25.91</v>
      </c>
      <c r="F2573" s="394"/>
    </row>
    <row r="2574" spans="1:6">
      <c r="A2574" s="1181">
        <v>1917468</v>
      </c>
      <c r="B2574" s="501" t="s">
        <v>9305</v>
      </c>
      <c r="C2574" s="502" t="s">
        <v>37156</v>
      </c>
      <c r="D2574" s="501" t="s">
        <v>14896</v>
      </c>
      <c r="E2574" s="666">
        <v>31.79</v>
      </c>
      <c r="F2574" s="394"/>
    </row>
    <row r="2575" spans="1:6">
      <c r="A2575" s="1181">
        <v>1917469</v>
      </c>
      <c r="B2575" s="501" t="s">
        <v>9305</v>
      </c>
      <c r="C2575" s="502" t="s">
        <v>37157</v>
      </c>
      <c r="D2575" s="501" t="s">
        <v>14896</v>
      </c>
      <c r="E2575" s="666">
        <v>38.270000000000003</v>
      </c>
      <c r="F2575" s="394"/>
    </row>
    <row r="2576" spans="1:6">
      <c r="A2576" s="1181">
        <v>1917470</v>
      </c>
      <c r="B2576" s="501" t="s">
        <v>9305</v>
      </c>
      <c r="C2576" s="502" t="s">
        <v>37158</v>
      </c>
      <c r="D2576" s="501" t="s">
        <v>14896</v>
      </c>
      <c r="E2576" s="666">
        <v>45.75</v>
      </c>
      <c r="F2576" s="394"/>
    </row>
    <row r="2577" spans="1:6">
      <c r="A2577" s="1181">
        <v>1917471</v>
      </c>
      <c r="B2577" s="501" t="s">
        <v>9305</v>
      </c>
      <c r="C2577" s="502" t="s">
        <v>37159</v>
      </c>
      <c r="D2577" s="501" t="s">
        <v>14896</v>
      </c>
      <c r="E2577" s="666">
        <v>54.72</v>
      </c>
      <c r="F2577" s="394"/>
    </row>
    <row r="2578" spans="1:6">
      <c r="A2578" s="1181">
        <v>1917472</v>
      </c>
      <c r="B2578" s="501" t="s">
        <v>9305</v>
      </c>
      <c r="C2578" s="502" t="s">
        <v>37160</v>
      </c>
      <c r="D2578" s="501" t="s">
        <v>14896</v>
      </c>
      <c r="E2578" s="666">
        <v>58.5</v>
      </c>
      <c r="F2578" s="394"/>
    </row>
    <row r="2579" spans="1:6">
      <c r="A2579" s="1181">
        <v>1917460</v>
      </c>
      <c r="B2579" s="501" t="s">
        <v>9305</v>
      </c>
      <c r="C2579" s="502" t="s">
        <v>37161</v>
      </c>
      <c r="D2579" s="501" t="s">
        <v>14896</v>
      </c>
      <c r="E2579" s="666">
        <v>7.71</v>
      </c>
      <c r="F2579" s="394"/>
    </row>
    <row r="2580" spans="1:6">
      <c r="A2580" s="1181">
        <v>1917461</v>
      </c>
      <c r="B2580" s="501" t="s">
        <v>9305</v>
      </c>
      <c r="C2580" s="502" t="s">
        <v>37162</v>
      </c>
      <c r="D2580" s="501" t="s">
        <v>14896</v>
      </c>
      <c r="E2580" s="666">
        <v>9.09</v>
      </c>
      <c r="F2580" s="394"/>
    </row>
    <row r="2581" spans="1:6">
      <c r="A2581" s="1181">
        <v>1917462</v>
      </c>
      <c r="B2581" s="501" t="s">
        <v>9305</v>
      </c>
      <c r="C2581" s="502" t="s">
        <v>37163</v>
      </c>
      <c r="D2581" s="501" t="s">
        <v>14896</v>
      </c>
      <c r="E2581" s="666">
        <v>10.78</v>
      </c>
      <c r="F2581" s="394"/>
    </row>
    <row r="2582" spans="1:6">
      <c r="A2582" s="1181">
        <v>1917735</v>
      </c>
      <c r="B2582" s="501" t="s">
        <v>9305</v>
      </c>
      <c r="C2582" s="502" t="s">
        <v>37164</v>
      </c>
      <c r="D2582" s="501" t="s">
        <v>14896</v>
      </c>
      <c r="E2582" s="666">
        <v>6.81</v>
      </c>
      <c r="F2582" s="394"/>
    </row>
    <row r="2583" spans="1:6">
      <c r="A2583" s="1181">
        <v>1917061</v>
      </c>
      <c r="B2583" s="501" t="s">
        <v>9305</v>
      </c>
      <c r="C2583" s="502" t="s">
        <v>37165</v>
      </c>
      <c r="D2583" s="501" t="s">
        <v>14896</v>
      </c>
      <c r="E2583" s="666">
        <v>27.49</v>
      </c>
      <c r="F2583" s="394"/>
    </row>
    <row r="2584" spans="1:6">
      <c r="A2584" s="1181">
        <v>1917062</v>
      </c>
      <c r="B2584" s="501" t="s">
        <v>9305</v>
      </c>
      <c r="C2584" s="502" t="s">
        <v>37166</v>
      </c>
      <c r="D2584" s="501" t="s">
        <v>14896</v>
      </c>
      <c r="E2584" s="666">
        <v>28.02</v>
      </c>
      <c r="F2584" s="394"/>
    </row>
    <row r="2585" spans="1:6">
      <c r="A2585" s="1181">
        <v>1917063</v>
      </c>
      <c r="B2585" s="501" t="s">
        <v>9305</v>
      </c>
      <c r="C2585" s="502" t="s">
        <v>37167</v>
      </c>
      <c r="D2585" s="501" t="s">
        <v>14896</v>
      </c>
      <c r="E2585" s="666">
        <v>28.57</v>
      </c>
      <c r="F2585" s="394"/>
    </row>
    <row r="2586" spans="1:6">
      <c r="A2586" s="1181">
        <v>1917064</v>
      </c>
      <c r="B2586" s="501" t="s">
        <v>9305</v>
      </c>
      <c r="C2586" s="502" t="s">
        <v>37168</v>
      </c>
      <c r="D2586" s="501" t="s">
        <v>14896</v>
      </c>
      <c r="E2586" s="666">
        <v>29.14</v>
      </c>
      <c r="F2586" s="394"/>
    </row>
    <row r="2587" spans="1:6">
      <c r="A2587" s="1181">
        <v>1917065</v>
      </c>
      <c r="B2587" s="501" t="s">
        <v>9305</v>
      </c>
      <c r="C2587" s="502" t="s">
        <v>37169</v>
      </c>
      <c r="D2587" s="501" t="s">
        <v>14896</v>
      </c>
      <c r="E2587" s="666">
        <v>29.75</v>
      </c>
      <c r="F2587" s="394"/>
    </row>
    <row r="2588" spans="1:6">
      <c r="A2588" s="1181">
        <v>1917066</v>
      </c>
      <c r="B2588" s="501" t="s">
        <v>9305</v>
      </c>
      <c r="C2588" s="502" t="s">
        <v>37170</v>
      </c>
      <c r="D2588" s="501" t="s">
        <v>14896</v>
      </c>
      <c r="E2588" s="666">
        <v>30.07</v>
      </c>
      <c r="F2588" s="394"/>
    </row>
    <row r="2589" spans="1:6">
      <c r="A2589" s="1181">
        <v>1901590</v>
      </c>
      <c r="B2589" s="501" t="s">
        <v>9305</v>
      </c>
      <c r="C2589" s="502" t="s">
        <v>37171</v>
      </c>
      <c r="D2589" s="501" t="s">
        <v>14896</v>
      </c>
      <c r="E2589" s="666">
        <v>15.47</v>
      </c>
      <c r="F2589" s="394"/>
    </row>
    <row r="2590" spans="1:6">
      <c r="A2590" s="1181">
        <v>1901591</v>
      </c>
      <c r="B2590" s="501" t="s">
        <v>9305</v>
      </c>
      <c r="C2590" s="502" t="s">
        <v>37172</v>
      </c>
      <c r="D2590" s="501" t="s">
        <v>14896</v>
      </c>
      <c r="E2590" s="666">
        <v>15.6</v>
      </c>
      <c r="F2590" s="394"/>
    </row>
    <row r="2591" spans="1:6">
      <c r="A2591" s="1181">
        <v>1901592</v>
      </c>
      <c r="B2591" s="501" t="s">
        <v>9305</v>
      </c>
      <c r="C2591" s="502" t="s">
        <v>37173</v>
      </c>
      <c r="D2591" s="501" t="s">
        <v>14896</v>
      </c>
      <c r="E2591" s="666">
        <v>15.74</v>
      </c>
      <c r="F2591" s="394"/>
    </row>
    <row r="2592" spans="1:6">
      <c r="A2592" s="1181">
        <v>1901593</v>
      </c>
      <c r="B2592" s="501" t="s">
        <v>9305</v>
      </c>
      <c r="C2592" s="502" t="s">
        <v>37174</v>
      </c>
      <c r="D2592" s="501" t="s">
        <v>14896</v>
      </c>
      <c r="E2592" s="666">
        <v>15.89</v>
      </c>
      <c r="F2592" s="394"/>
    </row>
    <row r="2593" spans="1:6">
      <c r="A2593" s="1181">
        <v>1901594</v>
      </c>
      <c r="B2593" s="501" t="s">
        <v>9305</v>
      </c>
      <c r="C2593" s="502" t="s">
        <v>37175</v>
      </c>
      <c r="D2593" s="501" t="s">
        <v>14896</v>
      </c>
      <c r="E2593" s="666">
        <v>16.04</v>
      </c>
      <c r="F2593" s="394"/>
    </row>
    <row r="2594" spans="1:6">
      <c r="A2594" s="1181">
        <v>1901589</v>
      </c>
      <c r="B2594" s="501" t="s">
        <v>9305</v>
      </c>
      <c r="C2594" s="502" t="s">
        <v>37176</v>
      </c>
      <c r="D2594" s="501" t="s">
        <v>14896</v>
      </c>
      <c r="E2594" s="666">
        <v>16.12</v>
      </c>
      <c r="F2594" s="394"/>
    </row>
    <row r="2595" spans="1:6">
      <c r="A2595" s="1181">
        <v>1901596</v>
      </c>
      <c r="B2595" s="501" t="s">
        <v>9305</v>
      </c>
      <c r="C2595" s="502" t="s">
        <v>37177</v>
      </c>
      <c r="D2595" s="501" t="s">
        <v>14896</v>
      </c>
      <c r="E2595" s="666">
        <v>20.18</v>
      </c>
      <c r="F2595" s="394"/>
    </row>
    <row r="2596" spans="1:6">
      <c r="A2596" s="1181">
        <v>1901597</v>
      </c>
      <c r="B2596" s="501" t="s">
        <v>9305</v>
      </c>
      <c r="C2596" s="502" t="s">
        <v>37178</v>
      </c>
      <c r="D2596" s="501" t="s">
        <v>14896</v>
      </c>
      <c r="E2596" s="666">
        <v>20.309999999999999</v>
      </c>
      <c r="F2596" s="394"/>
    </row>
    <row r="2597" spans="1:6">
      <c r="A2597" s="1181">
        <v>1901598</v>
      </c>
      <c r="B2597" s="501" t="s">
        <v>9305</v>
      </c>
      <c r="C2597" s="502" t="s">
        <v>37179</v>
      </c>
      <c r="D2597" s="501" t="s">
        <v>14896</v>
      </c>
      <c r="E2597" s="666">
        <v>20.440000000000001</v>
      </c>
      <c r="F2597" s="394"/>
    </row>
    <row r="2598" spans="1:6">
      <c r="A2598" s="1181">
        <v>1901599</v>
      </c>
      <c r="B2598" s="501" t="s">
        <v>9305</v>
      </c>
      <c r="C2598" s="502" t="s">
        <v>37180</v>
      </c>
      <c r="D2598" s="501" t="s">
        <v>14896</v>
      </c>
      <c r="E2598" s="666">
        <v>20.57</v>
      </c>
      <c r="F2598" s="394"/>
    </row>
    <row r="2599" spans="1:6">
      <c r="A2599" s="1181">
        <v>1901600</v>
      </c>
      <c r="B2599" s="501" t="s">
        <v>9305</v>
      </c>
      <c r="C2599" s="502" t="s">
        <v>37181</v>
      </c>
      <c r="D2599" s="501" t="s">
        <v>14896</v>
      </c>
      <c r="E2599" s="666">
        <v>20.71</v>
      </c>
      <c r="F2599" s="394"/>
    </row>
    <row r="2600" spans="1:6">
      <c r="A2600" s="1181">
        <v>1901595</v>
      </c>
      <c r="B2600" s="501" t="s">
        <v>9305</v>
      </c>
      <c r="C2600" s="502" t="s">
        <v>37182</v>
      </c>
      <c r="D2600" s="501" t="s">
        <v>14896</v>
      </c>
      <c r="E2600" s="666">
        <v>20.79</v>
      </c>
      <c r="F2600" s="394"/>
    </row>
    <row r="2601" spans="1:6">
      <c r="A2601" s="1181">
        <v>1917097</v>
      </c>
      <c r="B2601" s="501" t="s">
        <v>9305</v>
      </c>
      <c r="C2601" s="502" t="s">
        <v>37183</v>
      </c>
      <c r="D2601" s="501" t="s">
        <v>14896</v>
      </c>
      <c r="E2601" s="666">
        <v>18.27</v>
      </c>
      <c r="F2601" s="394"/>
    </row>
    <row r="2602" spans="1:6">
      <c r="A2602" s="1181">
        <v>1917098</v>
      </c>
      <c r="B2602" s="501" t="s">
        <v>9305</v>
      </c>
      <c r="C2602" s="502" t="s">
        <v>37184</v>
      </c>
      <c r="D2602" s="501" t="s">
        <v>14896</v>
      </c>
      <c r="E2602" s="666">
        <v>18.579999999999998</v>
      </c>
      <c r="F2602" s="394"/>
    </row>
    <row r="2603" spans="1:6">
      <c r="A2603" s="1181">
        <v>1917099</v>
      </c>
      <c r="B2603" s="501" t="s">
        <v>9305</v>
      </c>
      <c r="C2603" s="502" t="s">
        <v>37185</v>
      </c>
      <c r="D2603" s="501" t="s">
        <v>14896</v>
      </c>
      <c r="E2603" s="666">
        <v>18.899999999999999</v>
      </c>
      <c r="F2603" s="394"/>
    </row>
    <row r="2604" spans="1:6">
      <c r="A2604" s="1181">
        <v>1917100</v>
      </c>
      <c r="B2604" s="501" t="s">
        <v>9305</v>
      </c>
      <c r="C2604" s="502" t="s">
        <v>37186</v>
      </c>
      <c r="D2604" s="501" t="s">
        <v>14896</v>
      </c>
      <c r="E2604" s="666">
        <v>19.239999999999998</v>
      </c>
      <c r="F2604" s="394"/>
    </row>
    <row r="2605" spans="1:6">
      <c r="A2605" s="1181">
        <v>1917101</v>
      </c>
      <c r="B2605" s="501" t="s">
        <v>9305</v>
      </c>
      <c r="C2605" s="502" t="s">
        <v>37187</v>
      </c>
      <c r="D2605" s="501" t="s">
        <v>14896</v>
      </c>
      <c r="E2605" s="666">
        <v>19.59</v>
      </c>
      <c r="F2605" s="394"/>
    </row>
    <row r="2606" spans="1:6">
      <c r="A2606" s="1181">
        <v>1917102</v>
      </c>
      <c r="B2606" s="501" t="s">
        <v>9305</v>
      </c>
      <c r="C2606" s="502" t="s">
        <v>37188</v>
      </c>
      <c r="D2606" s="501" t="s">
        <v>14896</v>
      </c>
      <c r="E2606" s="666">
        <v>19.78</v>
      </c>
      <c r="F2606" s="394"/>
    </row>
    <row r="2607" spans="1:6">
      <c r="A2607" s="1181">
        <v>1901601</v>
      </c>
      <c r="B2607" s="501" t="s">
        <v>9305</v>
      </c>
      <c r="C2607" s="502" t="s">
        <v>37189</v>
      </c>
      <c r="D2607" s="501" t="s">
        <v>14896</v>
      </c>
      <c r="E2607" s="666">
        <v>25.01</v>
      </c>
      <c r="F2607" s="394"/>
    </row>
    <row r="2608" spans="1:6">
      <c r="A2608" s="1181">
        <v>1901602</v>
      </c>
      <c r="B2608" s="501" t="s">
        <v>9305</v>
      </c>
      <c r="C2608" s="502" t="s">
        <v>37190</v>
      </c>
      <c r="D2608" s="501" t="s">
        <v>14896</v>
      </c>
      <c r="E2608" s="666">
        <v>25.13</v>
      </c>
      <c r="F2608" s="394"/>
    </row>
    <row r="2609" spans="1:6">
      <c r="A2609" s="1181">
        <v>1901603</v>
      </c>
      <c r="B2609" s="501" t="s">
        <v>9305</v>
      </c>
      <c r="C2609" s="502" t="s">
        <v>37191</v>
      </c>
      <c r="D2609" s="501" t="s">
        <v>14896</v>
      </c>
      <c r="E2609" s="666">
        <v>25.26</v>
      </c>
      <c r="F2609" s="394"/>
    </row>
    <row r="2610" spans="1:6">
      <c r="A2610" s="1181">
        <v>1901604</v>
      </c>
      <c r="B2610" s="501" t="s">
        <v>9305</v>
      </c>
      <c r="C2610" s="502" t="s">
        <v>37192</v>
      </c>
      <c r="D2610" s="501" t="s">
        <v>14896</v>
      </c>
      <c r="E2610" s="666">
        <v>25.39</v>
      </c>
      <c r="F2610" s="394"/>
    </row>
    <row r="2611" spans="1:6">
      <c r="A2611" s="1181">
        <v>1901605</v>
      </c>
      <c r="B2611" s="501" t="s">
        <v>9305</v>
      </c>
      <c r="C2611" s="502" t="s">
        <v>37193</v>
      </c>
      <c r="D2611" s="501" t="s">
        <v>14896</v>
      </c>
      <c r="E2611" s="666">
        <v>25.53</v>
      </c>
      <c r="F2611" s="394"/>
    </row>
    <row r="2612" spans="1:6">
      <c r="A2612" s="1181">
        <v>1901606</v>
      </c>
      <c r="B2612" s="501" t="s">
        <v>9305</v>
      </c>
      <c r="C2612" s="502" t="s">
        <v>37194</v>
      </c>
      <c r="D2612" s="501" t="s">
        <v>14896</v>
      </c>
      <c r="E2612" s="666">
        <v>25.6</v>
      </c>
      <c r="F2612" s="394"/>
    </row>
    <row r="2613" spans="1:6">
      <c r="A2613" s="1181">
        <v>1917133</v>
      </c>
      <c r="B2613" s="501" t="s">
        <v>9305</v>
      </c>
      <c r="C2613" s="502" t="s">
        <v>37195</v>
      </c>
      <c r="D2613" s="501" t="s">
        <v>14896</v>
      </c>
      <c r="E2613" s="666">
        <v>16.690000000000001</v>
      </c>
      <c r="F2613" s="394"/>
    </row>
    <row r="2614" spans="1:6">
      <c r="A2614" s="1181">
        <v>1917134</v>
      </c>
      <c r="B2614" s="501" t="s">
        <v>9305</v>
      </c>
      <c r="C2614" s="502" t="s">
        <v>37196</v>
      </c>
      <c r="D2614" s="501" t="s">
        <v>14896</v>
      </c>
      <c r="E2614" s="666">
        <v>16.940000000000001</v>
      </c>
      <c r="F2614" s="394"/>
    </row>
    <row r="2615" spans="1:6">
      <c r="A2615" s="1181">
        <v>1917135</v>
      </c>
      <c r="B2615" s="501" t="s">
        <v>9305</v>
      </c>
      <c r="C2615" s="502" t="s">
        <v>37197</v>
      </c>
      <c r="D2615" s="501" t="s">
        <v>14896</v>
      </c>
      <c r="E2615" s="666">
        <v>17.190000000000001</v>
      </c>
      <c r="F2615" s="394"/>
    </row>
    <row r="2616" spans="1:6">
      <c r="A2616" s="1181">
        <v>1917136</v>
      </c>
      <c r="B2616" s="501" t="s">
        <v>9305</v>
      </c>
      <c r="C2616" s="502" t="s">
        <v>37198</v>
      </c>
      <c r="D2616" s="501" t="s">
        <v>14896</v>
      </c>
      <c r="E2616" s="666">
        <v>17.45</v>
      </c>
      <c r="F2616" s="394"/>
    </row>
    <row r="2617" spans="1:6">
      <c r="A2617" s="1181">
        <v>1917137</v>
      </c>
      <c r="B2617" s="501" t="s">
        <v>9305</v>
      </c>
      <c r="C2617" s="502" t="s">
        <v>37199</v>
      </c>
      <c r="D2617" s="501" t="s">
        <v>14896</v>
      </c>
      <c r="E2617" s="666">
        <v>17.73</v>
      </c>
      <c r="F2617" s="394"/>
    </row>
    <row r="2618" spans="1:6">
      <c r="A2618" s="1181">
        <v>1917138</v>
      </c>
      <c r="B2618" s="501" t="s">
        <v>9305</v>
      </c>
      <c r="C2618" s="502" t="s">
        <v>37200</v>
      </c>
      <c r="D2618" s="501" t="s">
        <v>14896</v>
      </c>
      <c r="E2618" s="666">
        <v>17.88</v>
      </c>
      <c r="F2618" s="394"/>
    </row>
    <row r="2619" spans="1:6">
      <c r="A2619" s="1181">
        <v>1917169</v>
      </c>
      <c r="B2619" s="501" t="s">
        <v>9305</v>
      </c>
      <c r="C2619" s="502" t="s">
        <v>37201</v>
      </c>
      <c r="D2619" s="501" t="s">
        <v>14896</v>
      </c>
      <c r="E2619" s="666">
        <v>15.53</v>
      </c>
      <c r="F2619" s="394"/>
    </row>
    <row r="2620" spans="1:6">
      <c r="A2620" s="1181">
        <v>1917170</v>
      </c>
      <c r="B2620" s="501" t="s">
        <v>9305</v>
      </c>
      <c r="C2620" s="502" t="s">
        <v>37202</v>
      </c>
      <c r="D2620" s="501" t="s">
        <v>14896</v>
      </c>
      <c r="E2620" s="666">
        <v>15.74</v>
      </c>
      <c r="F2620" s="394"/>
    </row>
    <row r="2621" spans="1:6">
      <c r="A2621" s="1181">
        <v>1917171</v>
      </c>
      <c r="B2621" s="501" t="s">
        <v>9305</v>
      </c>
      <c r="C2621" s="502" t="s">
        <v>37203</v>
      </c>
      <c r="D2621" s="501" t="s">
        <v>14896</v>
      </c>
      <c r="E2621" s="666">
        <v>15.96</v>
      </c>
      <c r="F2621" s="394"/>
    </row>
    <row r="2622" spans="1:6">
      <c r="A2622" s="1181">
        <v>1917172</v>
      </c>
      <c r="B2622" s="501" t="s">
        <v>9305</v>
      </c>
      <c r="C2622" s="502" t="s">
        <v>37204</v>
      </c>
      <c r="D2622" s="501" t="s">
        <v>14896</v>
      </c>
      <c r="E2622" s="666">
        <v>16.18</v>
      </c>
      <c r="F2622" s="394"/>
    </row>
    <row r="2623" spans="1:6">
      <c r="A2623" s="1181">
        <v>1917173</v>
      </c>
      <c r="B2623" s="501" t="s">
        <v>9305</v>
      </c>
      <c r="C2623" s="502" t="s">
        <v>37205</v>
      </c>
      <c r="D2623" s="501" t="s">
        <v>14896</v>
      </c>
      <c r="E2623" s="666">
        <v>16.420000000000002</v>
      </c>
      <c r="F2623" s="394"/>
    </row>
    <row r="2624" spans="1:6">
      <c r="A2624" s="1181">
        <v>1917174</v>
      </c>
      <c r="B2624" s="501" t="s">
        <v>9305</v>
      </c>
      <c r="C2624" s="502" t="s">
        <v>37206</v>
      </c>
      <c r="D2624" s="501" t="s">
        <v>14896</v>
      </c>
      <c r="E2624" s="666">
        <v>16.55</v>
      </c>
      <c r="F2624" s="394"/>
    </row>
    <row r="2625" spans="1:6">
      <c r="A2625" s="1181">
        <v>1917205</v>
      </c>
      <c r="B2625" s="501" t="s">
        <v>9305</v>
      </c>
      <c r="C2625" s="502" t="s">
        <v>37207</v>
      </c>
      <c r="D2625" s="501" t="s">
        <v>14896</v>
      </c>
      <c r="E2625" s="666">
        <v>16.920000000000002</v>
      </c>
      <c r="F2625" s="394"/>
    </row>
    <row r="2626" spans="1:6">
      <c r="A2626" s="1181">
        <v>1917206</v>
      </c>
      <c r="B2626" s="501" t="s">
        <v>9305</v>
      </c>
      <c r="C2626" s="502" t="s">
        <v>37208</v>
      </c>
      <c r="D2626" s="501" t="s">
        <v>14896</v>
      </c>
      <c r="E2626" s="666">
        <v>17.11</v>
      </c>
      <c r="F2626" s="394"/>
    </row>
    <row r="2627" spans="1:6">
      <c r="A2627" s="1181">
        <v>1917207</v>
      </c>
      <c r="B2627" s="501" t="s">
        <v>9305</v>
      </c>
      <c r="C2627" s="502" t="s">
        <v>37209</v>
      </c>
      <c r="D2627" s="501" t="s">
        <v>14896</v>
      </c>
      <c r="E2627" s="666">
        <v>17.3</v>
      </c>
      <c r="F2627" s="394"/>
    </row>
    <row r="2628" spans="1:6">
      <c r="A2628" s="1181">
        <v>1917208</v>
      </c>
      <c r="B2628" s="501" t="s">
        <v>9305</v>
      </c>
      <c r="C2628" s="502" t="s">
        <v>37210</v>
      </c>
      <c r="D2628" s="501" t="s">
        <v>14896</v>
      </c>
      <c r="E2628" s="666">
        <v>17.5</v>
      </c>
      <c r="F2628" s="394"/>
    </row>
    <row r="2629" spans="1:6">
      <c r="A2629" s="1181">
        <v>1917209</v>
      </c>
      <c r="B2629" s="501" t="s">
        <v>9305</v>
      </c>
      <c r="C2629" s="502" t="s">
        <v>37211</v>
      </c>
      <c r="D2629" s="501" t="s">
        <v>14896</v>
      </c>
      <c r="E2629" s="666">
        <v>17.71</v>
      </c>
      <c r="F2629" s="394"/>
    </row>
    <row r="2630" spans="1:6">
      <c r="A2630" s="1181">
        <v>1917210</v>
      </c>
      <c r="B2630" s="501" t="s">
        <v>9305</v>
      </c>
      <c r="C2630" s="502" t="s">
        <v>37212</v>
      </c>
      <c r="D2630" s="501" t="s">
        <v>14896</v>
      </c>
      <c r="E2630" s="666">
        <v>17.82</v>
      </c>
      <c r="F2630" s="394"/>
    </row>
    <row r="2631" spans="1:6">
      <c r="A2631" s="1181">
        <v>1917025</v>
      </c>
      <c r="B2631" s="501" t="s">
        <v>9305</v>
      </c>
      <c r="C2631" s="502" t="s">
        <v>37213</v>
      </c>
      <c r="D2631" s="501" t="s">
        <v>14896</v>
      </c>
      <c r="E2631" s="666">
        <v>38.130000000000003</v>
      </c>
      <c r="F2631" s="394"/>
    </row>
    <row r="2632" spans="1:6">
      <c r="A2632" s="1181">
        <v>1917026</v>
      </c>
      <c r="B2632" s="501" t="s">
        <v>9305</v>
      </c>
      <c r="C2632" s="502" t="s">
        <v>37214</v>
      </c>
      <c r="D2632" s="501" t="s">
        <v>14896</v>
      </c>
      <c r="E2632" s="666">
        <v>38.909999999999997</v>
      </c>
      <c r="F2632" s="394"/>
    </row>
    <row r="2633" spans="1:6">
      <c r="A2633" s="1181">
        <v>1917027</v>
      </c>
      <c r="B2633" s="501" t="s">
        <v>9305</v>
      </c>
      <c r="C2633" s="502" t="s">
        <v>37215</v>
      </c>
      <c r="D2633" s="501" t="s">
        <v>14896</v>
      </c>
      <c r="E2633" s="666">
        <v>39.71</v>
      </c>
      <c r="F2633" s="394"/>
    </row>
    <row r="2634" spans="1:6">
      <c r="A2634" s="1181">
        <v>1917028</v>
      </c>
      <c r="B2634" s="501" t="s">
        <v>9305</v>
      </c>
      <c r="C2634" s="502" t="s">
        <v>37216</v>
      </c>
      <c r="D2634" s="501" t="s">
        <v>14896</v>
      </c>
      <c r="E2634" s="666">
        <v>40.549999999999997</v>
      </c>
      <c r="F2634" s="394"/>
    </row>
    <row r="2635" spans="1:6">
      <c r="A2635" s="1181">
        <v>1917029</v>
      </c>
      <c r="B2635" s="501" t="s">
        <v>9305</v>
      </c>
      <c r="C2635" s="502" t="s">
        <v>37217</v>
      </c>
      <c r="D2635" s="501" t="s">
        <v>14896</v>
      </c>
      <c r="E2635" s="666">
        <v>41.44</v>
      </c>
      <c r="F2635" s="394"/>
    </row>
    <row r="2636" spans="1:6">
      <c r="A2636" s="1181">
        <v>1917030</v>
      </c>
      <c r="B2636" s="501" t="s">
        <v>9305</v>
      </c>
      <c r="C2636" s="502" t="s">
        <v>37218</v>
      </c>
      <c r="D2636" s="501" t="s">
        <v>14896</v>
      </c>
      <c r="E2636" s="666">
        <v>41.9</v>
      </c>
      <c r="F2636" s="394"/>
    </row>
    <row r="2637" spans="1:6" ht="24.75">
      <c r="A2637" s="1181">
        <v>1917629</v>
      </c>
      <c r="B2637" s="501" t="s">
        <v>9305</v>
      </c>
      <c r="C2637" s="502" t="s">
        <v>37219</v>
      </c>
      <c r="D2637" s="501" t="s">
        <v>14896</v>
      </c>
      <c r="E2637" s="666">
        <v>18.43</v>
      </c>
      <c r="F2637" s="394"/>
    </row>
    <row r="2638" spans="1:6" ht="24.75">
      <c r="A2638" s="1181">
        <v>1917633</v>
      </c>
      <c r="B2638" s="501" t="s">
        <v>9305</v>
      </c>
      <c r="C2638" s="502" t="s">
        <v>37220</v>
      </c>
      <c r="D2638" s="501" t="s">
        <v>14896</v>
      </c>
      <c r="E2638" s="666">
        <v>20.18</v>
      </c>
      <c r="F2638" s="394"/>
    </row>
    <row r="2639" spans="1:6" ht="24.75">
      <c r="A2639" s="1181">
        <v>1917634</v>
      </c>
      <c r="B2639" s="501" t="s">
        <v>9305</v>
      </c>
      <c r="C2639" s="502" t="s">
        <v>37221</v>
      </c>
      <c r="D2639" s="501" t="s">
        <v>14896</v>
      </c>
      <c r="E2639" s="666">
        <v>20.5</v>
      </c>
      <c r="F2639" s="394"/>
    </row>
    <row r="2640" spans="1:6" ht="24.75">
      <c r="A2640" s="1181">
        <v>1917635</v>
      </c>
      <c r="B2640" s="501" t="s">
        <v>9305</v>
      </c>
      <c r="C2640" s="502" t="s">
        <v>37222</v>
      </c>
      <c r="D2640" s="501" t="s">
        <v>14896</v>
      </c>
      <c r="E2640" s="666">
        <v>20.82</v>
      </c>
      <c r="F2640" s="394"/>
    </row>
    <row r="2641" spans="1:6" ht="24.75">
      <c r="A2641" s="1181">
        <v>1917636</v>
      </c>
      <c r="B2641" s="501" t="s">
        <v>9305</v>
      </c>
      <c r="C2641" s="502" t="s">
        <v>37223</v>
      </c>
      <c r="D2641" s="501" t="s">
        <v>14896</v>
      </c>
      <c r="E2641" s="666">
        <v>22.84</v>
      </c>
      <c r="F2641" s="394"/>
    </row>
    <row r="2642" spans="1:6" ht="24.75">
      <c r="A2642" s="1181">
        <v>1917637</v>
      </c>
      <c r="B2642" s="501" t="s">
        <v>9305</v>
      </c>
      <c r="C2642" s="502" t="s">
        <v>37224</v>
      </c>
      <c r="D2642" s="501" t="s">
        <v>14896</v>
      </c>
      <c r="E2642" s="666">
        <v>23.26</v>
      </c>
      <c r="F2642" s="394"/>
    </row>
    <row r="2643" spans="1:6" ht="24.75">
      <c r="A2643" s="1181">
        <v>1917638</v>
      </c>
      <c r="B2643" s="501" t="s">
        <v>9305</v>
      </c>
      <c r="C2643" s="502" t="s">
        <v>37225</v>
      </c>
      <c r="D2643" s="501" t="s">
        <v>14896</v>
      </c>
      <c r="E2643" s="666">
        <v>23.69</v>
      </c>
      <c r="F2643" s="394"/>
    </row>
    <row r="2644" spans="1:6" ht="24.75">
      <c r="A2644" s="1181">
        <v>1917630</v>
      </c>
      <c r="B2644" s="501" t="s">
        <v>9305</v>
      </c>
      <c r="C2644" s="502" t="s">
        <v>37226</v>
      </c>
      <c r="D2644" s="501" t="s">
        <v>14896</v>
      </c>
      <c r="E2644" s="666">
        <v>18.989999999999998</v>
      </c>
      <c r="F2644" s="394"/>
    </row>
    <row r="2645" spans="1:6" ht="24.75">
      <c r="A2645" s="1181">
        <v>1917631</v>
      </c>
      <c r="B2645" s="501" t="s">
        <v>9305</v>
      </c>
      <c r="C2645" s="502" t="s">
        <v>37227</v>
      </c>
      <c r="D2645" s="501" t="s">
        <v>14896</v>
      </c>
      <c r="E2645" s="666">
        <v>19.47</v>
      </c>
      <c r="F2645" s="394"/>
    </row>
    <row r="2646" spans="1:6" ht="24.75">
      <c r="A2646" s="1181">
        <v>1917632</v>
      </c>
      <c r="B2646" s="501" t="s">
        <v>9305</v>
      </c>
      <c r="C2646" s="502" t="s">
        <v>37228</v>
      </c>
      <c r="D2646" s="501" t="s">
        <v>14896</v>
      </c>
      <c r="E2646" s="666">
        <v>19.78</v>
      </c>
      <c r="F2646" s="394"/>
    </row>
    <row r="2647" spans="1:6" ht="24.75">
      <c r="A2647" s="1181">
        <v>1917639</v>
      </c>
      <c r="B2647" s="501" t="s">
        <v>9305</v>
      </c>
      <c r="C2647" s="502" t="s">
        <v>37229</v>
      </c>
      <c r="D2647" s="501" t="s">
        <v>14896</v>
      </c>
      <c r="E2647" s="666">
        <v>23.9</v>
      </c>
      <c r="F2647" s="394"/>
    </row>
    <row r="2648" spans="1:6" ht="24.75">
      <c r="A2648" s="1181">
        <v>1917646</v>
      </c>
      <c r="B2648" s="501" t="s">
        <v>9305</v>
      </c>
      <c r="C2648" s="502" t="s">
        <v>37230</v>
      </c>
      <c r="D2648" s="501" t="s">
        <v>14896</v>
      </c>
      <c r="E2648" s="666">
        <v>21.2</v>
      </c>
      <c r="F2648" s="394"/>
    </row>
    <row r="2649" spans="1:6" ht="24.75">
      <c r="A2649" s="1181">
        <v>1917647</v>
      </c>
      <c r="B2649" s="501" t="s">
        <v>9305</v>
      </c>
      <c r="C2649" s="502" t="s">
        <v>37231</v>
      </c>
      <c r="D2649" s="501" t="s">
        <v>14896</v>
      </c>
      <c r="E2649" s="666">
        <v>21.51</v>
      </c>
      <c r="F2649" s="394"/>
    </row>
    <row r="2650" spans="1:6" ht="24.75">
      <c r="A2650" s="1181">
        <v>1917648</v>
      </c>
      <c r="B2650" s="501" t="s">
        <v>9305</v>
      </c>
      <c r="C2650" s="502" t="s">
        <v>37232</v>
      </c>
      <c r="D2650" s="501" t="s">
        <v>14896</v>
      </c>
      <c r="E2650" s="666">
        <v>21.74</v>
      </c>
      <c r="F2650" s="394"/>
    </row>
    <row r="2651" spans="1:6" ht="24.75">
      <c r="A2651" s="1181">
        <v>1917649</v>
      </c>
      <c r="B2651" s="501" t="s">
        <v>9305</v>
      </c>
      <c r="C2651" s="502" t="s">
        <v>37233</v>
      </c>
      <c r="D2651" s="501" t="s">
        <v>14896</v>
      </c>
      <c r="E2651" s="666">
        <v>22.04</v>
      </c>
      <c r="F2651" s="394"/>
    </row>
    <row r="2652" spans="1:6" ht="24.75">
      <c r="A2652" s="1181">
        <v>1917650</v>
      </c>
      <c r="B2652" s="501" t="s">
        <v>9305</v>
      </c>
      <c r="C2652" s="502" t="s">
        <v>37234</v>
      </c>
      <c r="D2652" s="501" t="s">
        <v>14896</v>
      </c>
      <c r="E2652" s="666">
        <v>22.35</v>
      </c>
      <c r="F2652" s="394"/>
    </row>
    <row r="2653" spans="1:6" ht="24.75">
      <c r="A2653" s="1181">
        <v>1917651</v>
      </c>
      <c r="B2653" s="501" t="s">
        <v>9305</v>
      </c>
      <c r="C2653" s="502" t="s">
        <v>37235</v>
      </c>
      <c r="D2653" s="501" t="s">
        <v>14896</v>
      </c>
      <c r="E2653" s="666">
        <v>22.81</v>
      </c>
      <c r="F2653" s="394"/>
    </row>
    <row r="2654" spans="1:6" ht="24.75">
      <c r="A2654" s="1181">
        <v>1917652</v>
      </c>
      <c r="B2654" s="501" t="s">
        <v>9305</v>
      </c>
      <c r="C2654" s="502" t="s">
        <v>37236</v>
      </c>
      <c r="D2654" s="501" t="s">
        <v>14896</v>
      </c>
      <c r="E2654" s="666">
        <v>25.25</v>
      </c>
      <c r="F2654" s="394"/>
    </row>
    <row r="2655" spans="1:6" ht="24.75">
      <c r="A2655" s="1181">
        <v>1917642</v>
      </c>
      <c r="B2655" s="501" t="s">
        <v>9305</v>
      </c>
      <c r="C2655" s="502" t="s">
        <v>37237</v>
      </c>
      <c r="D2655" s="501" t="s">
        <v>14896</v>
      </c>
      <c r="E2655" s="666">
        <v>19.899999999999999</v>
      </c>
      <c r="F2655" s="394"/>
    </row>
    <row r="2656" spans="1:6" ht="24.75">
      <c r="A2656" s="1181">
        <v>1917643</v>
      </c>
      <c r="B2656" s="501" t="s">
        <v>9305</v>
      </c>
      <c r="C2656" s="502" t="s">
        <v>37238</v>
      </c>
      <c r="D2656" s="501" t="s">
        <v>14896</v>
      </c>
      <c r="E2656" s="666">
        <v>20.28</v>
      </c>
      <c r="F2656" s="394"/>
    </row>
    <row r="2657" spans="1:6" ht="24.75">
      <c r="A2657" s="1181">
        <v>1917641</v>
      </c>
      <c r="B2657" s="501" t="s">
        <v>9305</v>
      </c>
      <c r="C2657" s="502" t="s">
        <v>37239</v>
      </c>
      <c r="D2657" s="501" t="s">
        <v>14896</v>
      </c>
      <c r="E2657" s="666">
        <v>17.84</v>
      </c>
      <c r="F2657" s="394"/>
    </row>
    <row r="2658" spans="1:6" ht="24.75">
      <c r="A2658" s="1181">
        <v>1917644</v>
      </c>
      <c r="B2658" s="501" t="s">
        <v>9305</v>
      </c>
      <c r="C2658" s="502" t="s">
        <v>37240</v>
      </c>
      <c r="D2658" s="501" t="s">
        <v>14896</v>
      </c>
      <c r="E2658" s="666">
        <v>20.67</v>
      </c>
      <c r="F2658" s="394"/>
    </row>
    <row r="2659" spans="1:6" ht="24.75">
      <c r="A2659" s="1181">
        <v>1917645</v>
      </c>
      <c r="B2659" s="501" t="s">
        <v>9305</v>
      </c>
      <c r="C2659" s="502" t="s">
        <v>37241</v>
      </c>
      <c r="D2659" s="501" t="s">
        <v>14896</v>
      </c>
      <c r="E2659" s="666">
        <v>20.9</v>
      </c>
      <c r="F2659" s="394"/>
    </row>
    <row r="2660" spans="1:6" ht="24.75">
      <c r="A2660" s="1181">
        <v>1917653</v>
      </c>
      <c r="B2660" s="501" t="s">
        <v>9305</v>
      </c>
      <c r="C2660" s="502" t="s">
        <v>37242</v>
      </c>
      <c r="D2660" s="501" t="s">
        <v>14896</v>
      </c>
      <c r="E2660" s="666">
        <v>25.6</v>
      </c>
      <c r="F2660" s="394"/>
    </row>
    <row r="2661" spans="1:6" ht="24.75">
      <c r="A2661" s="1181">
        <v>1917659</v>
      </c>
      <c r="B2661" s="501" t="s">
        <v>9305</v>
      </c>
      <c r="C2661" s="502" t="s">
        <v>37243</v>
      </c>
      <c r="D2661" s="501" t="s">
        <v>14896</v>
      </c>
      <c r="E2661" s="666">
        <v>20.36</v>
      </c>
      <c r="F2661" s="394"/>
    </row>
    <row r="2662" spans="1:6" ht="24.75">
      <c r="A2662" s="1181">
        <v>1917660</v>
      </c>
      <c r="B2662" s="501" t="s">
        <v>9305</v>
      </c>
      <c r="C2662" s="502" t="s">
        <v>37244</v>
      </c>
      <c r="D2662" s="501" t="s">
        <v>14896</v>
      </c>
      <c r="E2662" s="666">
        <v>20.51</v>
      </c>
      <c r="F2662" s="394"/>
    </row>
    <row r="2663" spans="1:6" ht="24.75">
      <c r="A2663" s="1181">
        <v>1917661</v>
      </c>
      <c r="B2663" s="501" t="s">
        <v>9305</v>
      </c>
      <c r="C2663" s="502" t="s">
        <v>37245</v>
      </c>
      <c r="D2663" s="501" t="s">
        <v>14896</v>
      </c>
      <c r="E2663" s="666">
        <v>20.67</v>
      </c>
      <c r="F2663" s="394"/>
    </row>
    <row r="2664" spans="1:6" ht="24.75">
      <c r="A2664" s="1181">
        <v>1917662</v>
      </c>
      <c r="B2664" s="501" t="s">
        <v>9305</v>
      </c>
      <c r="C2664" s="502" t="s">
        <v>37246</v>
      </c>
      <c r="D2664" s="501" t="s">
        <v>14896</v>
      </c>
      <c r="E2664" s="666">
        <v>20.82</v>
      </c>
      <c r="F2664" s="394"/>
    </row>
    <row r="2665" spans="1:6" ht="24.75">
      <c r="A2665" s="1181">
        <v>1917663</v>
      </c>
      <c r="B2665" s="501" t="s">
        <v>9305</v>
      </c>
      <c r="C2665" s="502" t="s">
        <v>37247</v>
      </c>
      <c r="D2665" s="501" t="s">
        <v>14896</v>
      </c>
      <c r="E2665" s="666">
        <v>21.05</v>
      </c>
      <c r="F2665" s="394"/>
    </row>
    <row r="2666" spans="1:6" ht="24.75">
      <c r="A2666" s="1181">
        <v>1917664</v>
      </c>
      <c r="B2666" s="501" t="s">
        <v>9305</v>
      </c>
      <c r="C2666" s="502" t="s">
        <v>37248</v>
      </c>
      <c r="D2666" s="501" t="s">
        <v>14896</v>
      </c>
      <c r="E2666" s="666">
        <v>21.35</v>
      </c>
      <c r="F2666" s="394"/>
    </row>
    <row r="2667" spans="1:6" ht="24.75">
      <c r="A2667" s="1181">
        <v>1917665</v>
      </c>
      <c r="B2667" s="501" t="s">
        <v>9305</v>
      </c>
      <c r="C2667" s="502" t="s">
        <v>37249</v>
      </c>
      <c r="D2667" s="501" t="s">
        <v>14896</v>
      </c>
      <c r="E2667" s="666">
        <v>21.81</v>
      </c>
      <c r="F2667" s="394"/>
    </row>
    <row r="2668" spans="1:6" ht="24.75">
      <c r="A2668" s="1181">
        <v>1917655</v>
      </c>
      <c r="B2668" s="501" t="s">
        <v>9305</v>
      </c>
      <c r="C2668" s="502" t="s">
        <v>37250</v>
      </c>
      <c r="D2668" s="501" t="s">
        <v>14896</v>
      </c>
      <c r="E2668" s="666">
        <v>17.84</v>
      </c>
      <c r="F2668" s="394"/>
    </row>
    <row r="2669" spans="1:6" ht="24.75">
      <c r="A2669" s="1181">
        <v>1917656</v>
      </c>
      <c r="B2669" s="501" t="s">
        <v>9305</v>
      </c>
      <c r="C2669" s="502" t="s">
        <v>37251</v>
      </c>
      <c r="D2669" s="501" t="s">
        <v>14896</v>
      </c>
      <c r="E2669" s="666">
        <v>19.75</v>
      </c>
      <c r="F2669" s="394"/>
    </row>
    <row r="2670" spans="1:6" ht="24.75">
      <c r="A2670" s="1181">
        <v>1917654</v>
      </c>
      <c r="B2670" s="501" t="s">
        <v>9305</v>
      </c>
      <c r="C2670" s="502" t="s">
        <v>37252</v>
      </c>
      <c r="D2670" s="501" t="s">
        <v>14896</v>
      </c>
      <c r="E2670" s="666">
        <v>17.57</v>
      </c>
      <c r="F2670" s="394"/>
    </row>
    <row r="2671" spans="1:6" ht="24.75">
      <c r="A2671" s="1181">
        <v>1917657</v>
      </c>
      <c r="B2671" s="501" t="s">
        <v>9305</v>
      </c>
      <c r="C2671" s="502" t="s">
        <v>37253</v>
      </c>
      <c r="D2671" s="501" t="s">
        <v>14896</v>
      </c>
      <c r="E2671" s="666">
        <v>19.98</v>
      </c>
      <c r="F2671" s="394"/>
    </row>
    <row r="2672" spans="1:6" ht="24.75">
      <c r="A2672" s="1181">
        <v>1917658</v>
      </c>
      <c r="B2672" s="501" t="s">
        <v>9305</v>
      </c>
      <c r="C2672" s="502" t="s">
        <v>37254</v>
      </c>
      <c r="D2672" s="501" t="s">
        <v>14896</v>
      </c>
      <c r="E2672" s="666">
        <v>20.13</v>
      </c>
      <c r="F2672" s="394"/>
    </row>
    <row r="2673" spans="1:6" ht="24.75">
      <c r="A2673" s="1181">
        <v>1917666</v>
      </c>
      <c r="B2673" s="501" t="s">
        <v>9305</v>
      </c>
      <c r="C2673" s="502" t="s">
        <v>37255</v>
      </c>
      <c r="D2673" s="501" t="s">
        <v>14896</v>
      </c>
      <c r="E2673" s="666">
        <v>22.12</v>
      </c>
      <c r="F2673" s="394"/>
    </row>
    <row r="2674" spans="1:6" ht="24.75">
      <c r="A2674" s="1181">
        <v>1917672</v>
      </c>
      <c r="B2674" s="501" t="s">
        <v>9305</v>
      </c>
      <c r="C2674" s="502" t="s">
        <v>37256</v>
      </c>
      <c r="D2674" s="501" t="s">
        <v>14896</v>
      </c>
      <c r="E2674" s="666">
        <v>20.28</v>
      </c>
      <c r="F2674" s="394"/>
    </row>
    <row r="2675" spans="1:6" ht="24.75">
      <c r="A2675" s="1181">
        <v>1917673</v>
      </c>
      <c r="B2675" s="501" t="s">
        <v>9305</v>
      </c>
      <c r="C2675" s="502" t="s">
        <v>37257</v>
      </c>
      <c r="D2675" s="501" t="s">
        <v>14896</v>
      </c>
      <c r="E2675" s="666">
        <v>20.51</v>
      </c>
      <c r="F2675" s="394"/>
    </row>
    <row r="2676" spans="1:6" ht="24.75">
      <c r="A2676" s="1181">
        <v>1917674</v>
      </c>
      <c r="B2676" s="501" t="s">
        <v>9305</v>
      </c>
      <c r="C2676" s="502" t="s">
        <v>37258</v>
      </c>
      <c r="D2676" s="501" t="s">
        <v>14896</v>
      </c>
      <c r="E2676" s="666">
        <v>20.67</v>
      </c>
      <c r="F2676" s="394"/>
    </row>
    <row r="2677" spans="1:6" ht="24.75">
      <c r="A2677" s="1181">
        <v>1917675</v>
      </c>
      <c r="B2677" s="501" t="s">
        <v>9305</v>
      </c>
      <c r="C2677" s="502" t="s">
        <v>37259</v>
      </c>
      <c r="D2677" s="501" t="s">
        <v>14896</v>
      </c>
      <c r="E2677" s="666">
        <v>20.82</v>
      </c>
      <c r="F2677" s="394"/>
    </row>
    <row r="2678" spans="1:6" ht="24.75">
      <c r="A2678" s="1181">
        <v>1917676</v>
      </c>
      <c r="B2678" s="501" t="s">
        <v>9305</v>
      </c>
      <c r="C2678" s="502" t="s">
        <v>37260</v>
      </c>
      <c r="D2678" s="501" t="s">
        <v>14896</v>
      </c>
      <c r="E2678" s="666">
        <v>20.97</v>
      </c>
      <c r="F2678" s="394"/>
    </row>
    <row r="2679" spans="1:6" ht="24.75">
      <c r="A2679" s="1181">
        <v>1917677</v>
      </c>
      <c r="B2679" s="501" t="s">
        <v>9305</v>
      </c>
      <c r="C2679" s="502" t="s">
        <v>37261</v>
      </c>
      <c r="D2679" s="501" t="s">
        <v>14896</v>
      </c>
      <c r="E2679" s="666">
        <v>21.28</v>
      </c>
      <c r="F2679" s="394"/>
    </row>
    <row r="2680" spans="1:6" ht="24.75">
      <c r="A2680" s="1181">
        <v>1917678</v>
      </c>
      <c r="B2680" s="501" t="s">
        <v>9305</v>
      </c>
      <c r="C2680" s="502" t="s">
        <v>37262</v>
      </c>
      <c r="D2680" s="501" t="s">
        <v>14896</v>
      </c>
      <c r="E2680" s="666">
        <v>21.74</v>
      </c>
      <c r="F2680" s="394"/>
    </row>
    <row r="2681" spans="1:6" ht="24.75">
      <c r="A2681" s="1181">
        <v>1917668</v>
      </c>
      <c r="B2681" s="501" t="s">
        <v>9305</v>
      </c>
      <c r="C2681" s="502" t="s">
        <v>37263</v>
      </c>
      <c r="D2681" s="501" t="s">
        <v>14896</v>
      </c>
      <c r="E2681" s="666">
        <v>19.600000000000001</v>
      </c>
      <c r="F2681" s="394"/>
    </row>
    <row r="2682" spans="1:6" ht="24.75">
      <c r="A2682" s="1181">
        <v>1917669</v>
      </c>
      <c r="B2682" s="501" t="s">
        <v>9305</v>
      </c>
      <c r="C2682" s="502" t="s">
        <v>37264</v>
      </c>
      <c r="D2682" s="501" t="s">
        <v>14896</v>
      </c>
      <c r="E2682" s="666">
        <v>19.75</v>
      </c>
      <c r="F2682" s="394"/>
    </row>
    <row r="2683" spans="1:6" ht="24.75">
      <c r="A2683" s="1181">
        <v>1917667</v>
      </c>
      <c r="B2683" s="501" t="s">
        <v>9305</v>
      </c>
      <c r="C2683" s="502" t="s">
        <v>37265</v>
      </c>
      <c r="D2683" s="501" t="s">
        <v>14896</v>
      </c>
      <c r="E2683" s="666">
        <v>17.649999999999999</v>
      </c>
      <c r="F2683" s="394"/>
    </row>
    <row r="2684" spans="1:6" ht="24.75">
      <c r="A2684" s="1181">
        <v>1917670</v>
      </c>
      <c r="B2684" s="501" t="s">
        <v>9305</v>
      </c>
      <c r="C2684" s="502" t="s">
        <v>37266</v>
      </c>
      <c r="D2684" s="501" t="s">
        <v>14896</v>
      </c>
      <c r="E2684" s="666">
        <v>19.98</v>
      </c>
      <c r="F2684" s="394"/>
    </row>
    <row r="2685" spans="1:6" ht="24.75">
      <c r="A2685" s="1181">
        <v>1917671</v>
      </c>
      <c r="B2685" s="501" t="s">
        <v>9305</v>
      </c>
      <c r="C2685" s="502" t="s">
        <v>37267</v>
      </c>
      <c r="D2685" s="501" t="s">
        <v>14896</v>
      </c>
      <c r="E2685" s="666">
        <v>20.13</v>
      </c>
      <c r="F2685" s="394"/>
    </row>
    <row r="2686" spans="1:6" ht="24.75">
      <c r="A2686" s="1181">
        <v>1917679</v>
      </c>
      <c r="B2686" s="501" t="s">
        <v>9305</v>
      </c>
      <c r="C2686" s="502" t="s">
        <v>37268</v>
      </c>
      <c r="D2686" s="501" t="s">
        <v>14896</v>
      </c>
      <c r="E2686" s="666">
        <v>21.97</v>
      </c>
      <c r="F2686" s="394"/>
    </row>
    <row r="2687" spans="1:6">
      <c r="A2687" s="1181">
        <v>1917640</v>
      </c>
      <c r="B2687" s="501" t="s">
        <v>9305</v>
      </c>
      <c r="C2687" s="502" t="s">
        <v>37269</v>
      </c>
      <c r="D2687" s="501" t="s">
        <v>14896</v>
      </c>
      <c r="E2687" s="666">
        <v>9.68</v>
      </c>
      <c r="F2687" s="394"/>
    </row>
    <row r="2688" spans="1:6" ht="24.75">
      <c r="A2688" s="1181">
        <v>1917686</v>
      </c>
      <c r="B2688" s="501" t="s">
        <v>9305</v>
      </c>
      <c r="C2688" s="502" t="s">
        <v>37270</v>
      </c>
      <c r="D2688" s="501" t="s">
        <v>14896</v>
      </c>
      <c r="E2688" s="666">
        <v>11.38</v>
      </c>
      <c r="F2688" s="394"/>
    </row>
    <row r="2689" spans="1:6" ht="24.75">
      <c r="A2689" s="1181">
        <v>1917687</v>
      </c>
      <c r="B2689" s="501" t="s">
        <v>9305</v>
      </c>
      <c r="C2689" s="502" t="s">
        <v>37271</v>
      </c>
      <c r="D2689" s="501" t="s">
        <v>14896</v>
      </c>
      <c r="E2689" s="666">
        <v>11.68</v>
      </c>
      <c r="F2689" s="394"/>
    </row>
    <row r="2690" spans="1:6" ht="24.75">
      <c r="A2690" s="1181">
        <v>1917688</v>
      </c>
      <c r="B2690" s="501" t="s">
        <v>9305</v>
      </c>
      <c r="C2690" s="502" t="s">
        <v>37272</v>
      </c>
      <c r="D2690" s="501" t="s">
        <v>14896</v>
      </c>
      <c r="E2690" s="666">
        <v>12.78</v>
      </c>
      <c r="F2690" s="394"/>
    </row>
    <row r="2691" spans="1:6" ht="24.75">
      <c r="A2691" s="1181">
        <v>1917689</v>
      </c>
      <c r="B2691" s="501" t="s">
        <v>9305</v>
      </c>
      <c r="C2691" s="502" t="s">
        <v>37273</v>
      </c>
      <c r="D2691" s="501" t="s">
        <v>14896</v>
      </c>
      <c r="E2691" s="666">
        <v>13.1</v>
      </c>
      <c r="F2691" s="394"/>
    </row>
    <row r="2692" spans="1:6" ht="24.75">
      <c r="A2692" s="1181">
        <v>1917690</v>
      </c>
      <c r="B2692" s="501" t="s">
        <v>9305</v>
      </c>
      <c r="C2692" s="502" t="s">
        <v>37274</v>
      </c>
      <c r="D2692" s="501" t="s">
        <v>14896</v>
      </c>
      <c r="E2692" s="666">
        <v>13.34</v>
      </c>
      <c r="F2692" s="394"/>
    </row>
    <row r="2693" spans="1:6" ht="24.75">
      <c r="A2693" s="1181">
        <v>1917691</v>
      </c>
      <c r="B2693" s="501" t="s">
        <v>9305</v>
      </c>
      <c r="C2693" s="502" t="s">
        <v>37275</v>
      </c>
      <c r="D2693" s="501" t="s">
        <v>14896</v>
      </c>
      <c r="E2693" s="666">
        <v>13.82</v>
      </c>
      <c r="F2693" s="394"/>
    </row>
    <row r="2694" spans="1:6" ht="24.75">
      <c r="A2694" s="1181">
        <v>1917692</v>
      </c>
      <c r="B2694" s="501" t="s">
        <v>9305</v>
      </c>
      <c r="C2694" s="502" t="s">
        <v>37276</v>
      </c>
      <c r="D2694" s="501" t="s">
        <v>14896</v>
      </c>
      <c r="E2694" s="666">
        <v>15.5</v>
      </c>
      <c r="F2694" s="394"/>
    </row>
    <row r="2695" spans="1:6" ht="24.75">
      <c r="A2695" s="1181">
        <v>1917682</v>
      </c>
      <c r="B2695" s="501" t="s">
        <v>9305</v>
      </c>
      <c r="C2695" s="502" t="s">
        <v>37277</v>
      </c>
      <c r="D2695" s="501" t="s">
        <v>14896</v>
      </c>
      <c r="E2695" s="666">
        <v>10.119999999999999</v>
      </c>
      <c r="F2695" s="394"/>
    </row>
    <row r="2696" spans="1:6" ht="24.75">
      <c r="A2696" s="1181">
        <v>1917693</v>
      </c>
      <c r="B2696" s="501" t="s">
        <v>9305</v>
      </c>
      <c r="C2696" s="502" t="s">
        <v>37278</v>
      </c>
      <c r="D2696" s="501" t="s">
        <v>14896</v>
      </c>
      <c r="E2696" s="666">
        <v>15.9</v>
      </c>
      <c r="F2696" s="394"/>
    </row>
    <row r="2697" spans="1:6" ht="24.75">
      <c r="A2697" s="1181">
        <v>1917683</v>
      </c>
      <c r="B2697" s="501" t="s">
        <v>9305</v>
      </c>
      <c r="C2697" s="502" t="s">
        <v>37279</v>
      </c>
      <c r="D2697" s="501" t="s">
        <v>14896</v>
      </c>
      <c r="E2697" s="666">
        <v>10.48</v>
      </c>
      <c r="F2697" s="394"/>
    </row>
    <row r="2698" spans="1:6" ht="24.75">
      <c r="A2698" s="1181">
        <v>1917681</v>
      </c>
      <c r="B2698" s="501" t="s">
        <v>9305</v>
      </c>
      <c r="C2698" s="502" t="s">
        <v>37280</v>
      </c>
      <c r="D2698" s="501" t="s">
        <v>14896</v>
      </c>
      <c r="E2698" s="666">
        <v>8.7799999999999994</v>
      </c>
      <c r="F2698" s="394"/>
    </row>
    <row r="2699" spans="1:6" ht="24.75">
      <c r="A2699" s="1181">
        <v>1917684</v>
      </c>
      <c r="B2699" s="501" t="s">
        <v>9305</v>
      </c>
      <c r="C2699" s="502" t="s">
        <v>37281</v>
      </c>
      <c r="D2699" s="501" t="s">
        <v>14896</v>
      </c>
      <c r="E2699" s="666">
        <v>10.78</v>
      </c>
      <c r="F2699" s="394"/>
    </row>
    <row r="2700" spans="1:6" ht="24.75">
      <c r="A2700" s="1181">
        <v>1917685</v>
      </c>
      <c r="B2700" s="501" t="s">
        <v>9305</v>
      </c>
      <c r="C2700" s="502" t="s">
        <v>37282</v>
      </c>
      <c r="D2700" s="501" t="s">
        <v>14896</v>
      </c>
      <c r="E2700" s="666">
        <v>11.08</v>
      </c>
      <c r="F2700" s="394"/>
    </row>
    <row r="2701" spans="1:6" ht="24.75">
      <c r="A2701" s="1181">
        <v>1917699</v>
      </c>
      <c r="B2701" s="501" t="s">
        <v>9305</v>
      </c>
      <c r="C2701" s="502" t="s">
        <v>37283</v>
      </c>
      <c r="D2701" s="501" t="s">
        <v>14896</v>
      </c>
      <c r="E2701" s="666">
        <v>10.48</v>
      </c>
      <c r="F2701" s="394"/>
    </row>
    <row r="2702" spans="1:6" ht="24.75">
      <c r="A2702" s="1181">
        <v>1917700</v>
      </c>
      <c r="B2702" s="501" t="s">
        <v>9305</v>
      </c>
      <c r="C2702" s="502" t="s">
        <v>37284</v>
      </c>
      <c r="D2702" s="501" t="s">
        <v>14896</v>
      </c>
      <c r="E2702" s="666">
        <v>10.66</v>
      </c>
      <c r="F2702" s="394"/>
    </row>
    <row r="2703" spans="1:6" ht="24.75">
      <c r="A2703" s="1181">
        <v>1917701</v>
      </c>
      <c r="B2703" s="501" t="s">
        <v>9305</v>
      </c>
      <c r="C2703" s="502" t="s">
        <v>37285</v>
      </c>
      <c r="D2703" s="501" t="s">
        <v>14896</v>
      </c>
      <c r="E2703" s="666">
        <v>10.84</v>
      </c>
      <c r="F2703" s="394"/>
    </row>
    <row r="2704" spans="1:6" ht="24.75">
      <c r="A2704" s="1181">
        <v>1917702</v>
      </c>
      <c r="B2704" s="501" t="s">
        <v>9305</v>
      </c>
      <c r="C2704" s="502" t="s">
        <v>37286</v>
      </c>
      <c r="D2704" s="501" t="s">
        <v>14896</v>
      </c>
      <c r="E2704" s="666">
        <v>11.02</v>
      </c>
      <c r="F2704" s="394"/>
    </row>
    <row r="2705" spans="1:6" ht="24.75">
      <c r="A2705" s="1181">
        <v>1917703</v>
      </c>
      <c r="B2705" s="501" t="s">
        <v>9305</v>
      </c>
      <c r="C2705" s="502" t="s">
        <v>37287</v>
      </c>
      <c r="D2705" s="501" t="s">
        <v>14896</v>
      </c>
      <c r="E2705" s="666">
        <v>11.2</v>
      </c>
      <c r="F2705" s="394"/>
    </row>
    <row r="2706" spans="1:6" ht="24.75">
      <c r="A2706" s="1181">
        <v>1917704</v>
      </c>
      <c r="B2706" s="501" t="s">
        <v>9305</v>
      </c>
      <c r="C2706" s="502" t="s">
        <v>37288</v>
      </c>
      <c r="D2706" s="501" t="s">
        <v>14896</v>
      </c>
      <c r="E2706" s="666">
        <v>11.5</v>
      </c>
      <c r="F2706" s="394"/>
    </row>
    <row r="2707" spans="1:6" ht="24.75">
      <c r="A2707" s="1181">
        <v>1917705</v>
      </c>
      <c r="B2707" s="501" t="s">
        <v>9305</v>
      </c>
      <c r="C2707" s="502" t="s">
        <v>37289</v>
      </c>
      <c r="D2707" s="501" t="s">
        <v>14896</v>
      </c>
      <c r="E2707" s="666">
        <v>12.86</v>
      </c>
      <c r="F2707" s="394"/>
    </row>
    <row r="2708" spans="1:6" ht="24.75">
      <c r="A2708" s="1181">
        <v>1917695</v>
      </c>
      <c r="B2708" s="501" t="s">
        <v>9305</v>
      </c>
      <c r="C2708" s="502" t="s">
        <v>37290</v>
      </c>
      <c r="D2708" s="501" t="s">
        <v>14896</v>
      </c>
      <c r="E2708" s="666">
        <v>8.7799999999999994</v>
      </c>
      <c r="F2708" s="394"/>
    </row>
    <row r="2709" spans="1:6" ht="24.75">
      <c r="A2709" s="1181">
        <v>1917706</v>
      </c>
      <c r="B2709" s="501" t="s">
        <v>9305</v>
      </c>
      <c r="C2709" s="502" t="s">
        <v>37291</v>
      </c>
      <c r="D2709" s="501" t="s">
        <v>14896</v>
      </c>
      <c r="E2709" s="666">
        <v>13.18</v>
      </c>
      <c r="F2709" s="394"/>
    </row>
    <row r="2710" spans="1:6" ht="24.75">
      <c r="A2710" s="1181">
        <v>1917696</v>
      </c>
      <c r="B2710" s="501" t="s">
        <v>9305</v>
      </c>
      <c r="C2710" s="502" t="s">
        <v>37292</v>
      </c>
      <c r="D2710" s="501" t="s">
        <v>14896</v>
      </c>
      <c r="E2710" s="666">
        <v>9.8800000000000008</v>
      </c>
      <c r="F2710" s="394"/>
    </row>
    <row r="2711" spans="1:6" ht="24.75">
      <c r="A2711" s="1181">
        <v>1917694</v>
      </c>
      <c r="B2711" s="501" t="s">
        <v>9305</v>
      </c>
      <c r="C2711" s="502" t="s">
        <v>37293</v>
      </c>
      <c r="D2711" s="501" t="s">
        <v>14896</v>
      </c>
      <c r="E2711" s="666">
        <v>8.5</v>
      </c>
      <c r="F2711" s="394"/>
    </row>
    <row r="2712" spans="1:6" ht="24.75">
      <c r="A2712" s="1181">
        <v>1917697</v>
      </c>
      <c r="B2712" s="501" t="s">
        <v>9305</v>
      </c>
      <c r="C2712" s="502" t="s">
        <v>37294</v>
      </c>
      <c r="D2712" s="501" t="s">
        <v>14896</v>
      </c>
      <c r="E2712" s="666">
        <v>10.119999999999999</v>
      </c>
      <c r="F2712" s="394"/>
    </row>
    <row r="2713" spans="1:6" ht="24.75">
      <c r="A2713" s="1181">
        <v>1917698</v>
      </c>
      <c r="B2713" s="501" t="s">
        <v>9305</v>
      </c>
      <c r="C2713" s="502" t="s">
        <v>37295</v>
      </c>
      <c r="D2713" s="501" t="s">
        <v>14896</v>
      </c>
      <c r="E2713" s="666">
        <v>10.3</v>
      </c>
      <c r="F2713" s="394"/>
    </row>
    <row r="2714" spans="1:6" ht="24.75">
      <c r="A2714" s="1181">
        <v>1917712</v>
      </c>
      <c r="B2714" s="501" t="s">
        <v>9305</v>
      </c>
      <c r="C2714" s="502" t="s">
        <v>37296</v>
      </c>
      <c r="D2714" s="501" t="s">
        <v>14896</v>
      </c>
      <c r="E2714" s="666">
        <v>10.48</v>
      </c>
      <c r="F2714" s="394"/>
    </row>
    <row r="2715" spans="1:6" ht="24.75">
      <c r="A2715" s="1181">
        <v>1917713</v>
      </c>
      <c r="B2715" s="501" t="s">
        <v>9305</v>
      </c>
      <c r="C2715" s="502" t="s">
        <v>37297</v>
      </c>
      <c r="D2715" s="501" t="s">
        <v>14896</v>
      </c>
      <c r="E2715" s="666">
        <v>10.66</v>
      </c>
      <c r="F2715" s="394"/>
    </row>
    <row r="2716" spans="1:6" ht="24.75">
      <c r="A2716" s="1181">
        <v>1917714</v>
      </c>
      <c r="B2716" s="501" t="s">
        <v>9305</v>
      </c>
      <c r="C2716" s="502" t="s">
        <v>37298</v>
      </c>
      <c r="D2716" s="501" t="s">
        <v>14896</v>
      </c>
      <c r="E2716" s="666">
        <v>10.84</v>
      </c>
      <c r="F2716" s="394"/>
    </row>
    <row r="2717" spans="1:6" ht="24.75">
      <c r="A2717" s="1181">
        <v>1917715</v>
      </c>
      <c r="B2717" s="501" t="s">
        <v>9305</v>
      </c>
      <c r="C2717" s="502" t="s">
        <v>37299</v>
      </c>
      <c r="D2717" s="501" t="s">
        <v>14896</v>
      </c>
      <c r="E2717" s="666">
        <v>10.96</v>
      </c>
      <c r="F2717" s="394"/>
    </row>
    <row r="2718" spans="1:6" ht="24.75">
      <c r="A2718" s="1181">
        <v>1917716</v>
      </c>
      <c r="B2718" s="501" t="s">
        <v>9305</v>
      </c>
      <c r="C2718" s="502" t="s">
        <v>37300</v>
      </c>
      <c r="D2718" s="501" t="s">
        <v>14896</v>
      </c>
      <c r="E2718" s="666">
        <v>11.14</v>
      </c>
      <c r="F2718" s="394"/>
    </row>
    <row r="2719" spans="1:6" ht="24.75">
      <c r="A2719" s="1181">
        <v>1917717</v>
      </c>
      <c r="B2719" s="501" t="s">
        <v>9305</v>
      </c>
      <c r="C2719" s="502" t="s">
        <v>37301</v>
      </c>
      <c r="D2719" s="501" t="s">
        <v>14896</v>
      </c>
      <c r="E2719" s="666">
        <v>11.44</v>
      </c>
      <c r="F2719" s="394"/>
    </row>
    <row r="2720" spans="1:6" ht="24.75">
      <c r="A2720" s="1181">
        <v>1917718</v>
      </c>
      <c r="B2720" s="501" t="s">
        <v>9305</v>
      </c>
      <c r="C2720" s="502" t="s">
        <v>37302</v>
      </c>
      <c r="D2720" s="501" t="s">
        <v>14896</v>
      </c>
      <c r="E2720" s="666">
        <v>12.7</v>
      </c>
      <c r="F2720" s="394"/>
    </row>
    <row r="2721" spans="1:6" ht="24.75">
      <c r="A2721" s="1181">
        <v>1917708</v>
      </c>
      <c r="B2721" s="501" t="s">
        <v>9305</v>
      </c>
      <c r="C2721" s="502" t="s">
        <v>37303</v>
      </c>
      <c r="D2721" s="501" t="s">
        <v>14896</v>
      </c>
      <c r="E2721" s="666">
        <v>9.6999999999999993</v>
      </c>
      <c r="F2721" s="394"/>
    </row>
    <row r="2722" spans="1:6" ht="24.75">
      <c r="A2722" s="1181">
        <v>1917719</v>
      </c>
      <c r="B2722" s="501" t="s">
        <v>9305</v>
      </c>
      <c r="C2722" s="502" t="s">
        <v>37304</v>
      </c>
      <c r="D2722" s="501" t="s">
        <v>14896</v>
      </c>
      <c r="E2722" s="666">
        <v>13.02</v>
      </c>
      <c r="F2722" s="394"/>
    </row>
    <row r="2723" spans="1:6" ht="24.75">
      <c r="A2723" s="1181">
        <v>1917709</v>
      </c>
      <c r="B2723" s="501" t="s">
        <v>9305</v>
      </c>
      <c r="C2723" s="502" t="s">
        <v>37305</v>
      </c>
      <c r="D2723" s="501" t="s">
        <v>14896</v>
      </c>
      <c r="E2723" s="666">
        <v>9.94</v>
      </c>
      <c r="F2723" s="394"/>
    </row>
    <row r="2724" spans="1:6" ht="24.75">
      <c r="A2724" s="1181">
        <v>1917707</v>
      </c>
      <c r="B2724" s="501" t="s">
        <v>9305</v>
      </c>
      <c r="C2724" s="502" t="s">
        <v>37306</v>
      </c>
      <c r="D2724" s="501" t="s">
        <v>14896</v>
      </c>
      <c r="E2724" s="666">
        <v>8.6199999999999992</v>
      </c>
      <c r="F2724" s="394"/>
    </row>
    <row r="2725" spans="1:6" ht="24.75">
      <c r="A2725" s="1181">
        <v>1917710</v>
      </c>
      <c r="B2725" s="501" t="s">
        <v>9305</v>
      </c>
      <c r="C2725" s="502" t="s">
        <v>37307</v>
      </c>
      <c r="D2725" s="501" t="s">
        <v>14896</v>
      </c>
      <c r="E2725" s="666">
        <v>10.119999999999999</v>
      </c>
      <c r="F2725" s="394"/>
    </row>
    <row r="2726" spans="1:6" ht="24.75">
      <c r="A2726" s="1181">
        <v>1917711</v>
      </c>
      <c r="B2726" s="501" t="s">
        <v>9305</v>
      </c>
      <c r="C2726" s="502" t="s">
        <v>37308</v>
      </c>
      <c r="D2726" s="501" t="s">
        <v>14896</v>
      </c>
      <c r="E2726" s="666">
        <v>10.3</v>
      </c>
      <c r="F2726" s="394"/>
    </row>
    <row r="2727" spans="1:6">
      <c r="A2727" s="1181">
        <v>1917680</v>
      </c>
      <c r="B2727" s="501" t="s">
        <v>9305</v>
      </c>
      <c r="C2727" s="502" t="s">
        <v>37309</v>
      </c>
      <c r="D2727" s="501" t="s">
        <v>14896</v>
      </c>
      <c r="E2727" s="666">
        <v>3.1</v>
      </c>
      <c r="F2727" s="394"/>
    </row>
    <row r="2728" spans="1:6" ht="24.75">
      <c r="A2728" s="1181">
        <v>1901607</v>
      </c>
      <c r="B2728" s="501" t="s">
        <v>9305</v>
      </c>
      <c r="C2728" s="502" t="s">
        <v>37310</v>
      </c>
      <c r="D2728" s="501" t="s">
        <v>14896</v>
      </c>
      <c r="E2728" s="666">
        <v>15.66</v>
      </c>
      <c r="F2728" s="394"/>
    </row>
    <row r="2729" spans="1:6" ht="24.75">
      <c r="A2729" s="1181">
        <v>1901611</v>
      </c>
      <c r="B2729" s="501" t="s">
        <v>9305</v>
      </c>
      <c r="C2729" s="502" t="s">
        <v>37311</v>
      </c>
      <c r="D2729" s="501" t="s">
        <v>14896</v>
      </c>
      <c r="E2729" s="666">
        <v>19.57</v>
      </c>
      <c r="F2729" s="394"/>
    </row>
    <row r="2730" spans="1:6" ht="24.75">
      <c r="A2730" s="1181">
        <v>1901612</v>
      </c>
      <c r="B2730" s="501" t="s">
        <v>9305</v>
      </c>
      <c r="C2730" s="502" t="s">
        <v>37312</v>
      </c>
      <c r="D2730" s="501" t="s">
        <v>14896</v>
      </c>
      <c r="E2730" s="666">
        <v>20.010000000000002</v>
      </c>
      <c r="F2730" s="394"/>
    </row>
    <row r="2731" spans="1:6" ht="24.75">
      <c r="A2731" s="1181">
        <v>1901613</v>
      </c>
      <c r="B2731" s="501" t="s">
        <v>9305</v>
      </c>
      <c r="C2731" s="502" t="s">
        <v>37313</v>
      </c>
      <c r="D2731" s="501" t="s">
        <v>14896</v>
      </c>
      <c r="E2731" s="666">
        <v>20.34</v>
      </c>
      <c r="F2731" s="394"/>
    </row>
    <row r="2732" spans="1:6" ht="24.75">
      <c r="A2732" s="1181">
        <v>1901614</v>
      </c>
      <c r="B2732" s="501" t="s">
        <v>9305</v>
      </c>
      <c r="C2732" s="502" t="s">
        <v>37314</v>
      </c>
      <c r="D2732" s="501" t="s">
        <v>14896</v>
      </c>
      <c r="E2732" s="666">
        <v>20.66</v>
      </c>
      <c r="F2732" s="394"/>
    </row>
    <row r="2733" spans="1:6" ht="24.75">
      <c r="A2733" s="1181">
        <v>1901615</v>
      </c>
      <c r="B2733" s="501" t="s">
        <v>9305</v>
      </c>
      <c r="C2733" s="502" t="s">
        <v>37315</v>
      </c>
      <c r="D2733" s="501" t="s">
        <v>14896</v>
      </c>
      <c r="E2733" s="666">
        <v>21.1</v>
      </c>
      <c r="F2733" s="394"/>
    </row>
    <row r="2734" spans="1:6" ht="24.75">
      <c r="A2734" s="1181">
        <v>1901616</v>
      </c>
      <c r="B2734" s="501" t="s">
        <v>9305</v>
      </c>
      <c r="C2734" s="502" t="s">
        <v>37316</v>
      </c>
      <c r="D2734" s="501" t="s">
        <v>14896</v>
      </c>
      <c r="E2734" s="666">
        <v>21.43</v>
      </c>
      <c r="F2734" s="394"/>
    </row>
    <row r="2735" spans="1:6" ht="24.75">
      <c r="A2735" s="1181">
        <v>1901608</v>
      </c>
      <c r="B2735" s="501" t="s">
        <v>9305</v>
      </c>
      <c r="C2735" s="502" t="s">
        <v>37317</v>
      </c>
      <c r="D2735" s="501" t="s">
        <v>14896</v>
      </c>
      <c r="E2735" s="666">
        <v>16.170000000000002</v>
      </c>
      <c r="F2735" s="394"/>
    </row>
    <row r="2736" spans="1:6" ht="24.75">
      <c r="A2736" s="1181">
        <v>1901609</v>
      </c>
      <c r="B2736" s="501" t="s">
        <v>9305</v>
      </c>
      <c r="C2736" s="502" t="s">
        <v>37318</v>
      </c>
      <c r="D2736" s="501" t="s">
        <v>14896</v>
      </c>
      <c r="E2736" s="666">
        <v>16.61</v>
      </c>
      <c r="F2736" s="394"/>
    </row>
    <row r="2737" spans="1:6" ht="24.75">
      <c r="A2737" s="1181">
        <v>1901610</v>
      </c>
      <c r="B2737" s="501" t="s">
        <v>9305</v>
      </c>
      <c r="C2737" s="502" t="s">
        <v>37319</v>
      </c>
      <c r="D2737" s="501" t="s">
        <v>14896</v>
      </c>
      <c r="E2737" s="666">
        <v>19.239999999999998</v>
      </c>
      <c r="F2737" s="394"/>
    </row>
    <row r="2738" spans="1:6" ht="24.75">
      <c r="A2738" s="1181">
        <v>1901617</v>
      </c>
      <c r="B2738" s="501" t="s">
        <v>9305</v>
      </c>
      <c r="C2738" s="502" t="s">
        <v>37320</v>
      </c>
      <c r="D2738" s="501" t="s">
        <v>14896</v>
      </c>
      <c r="E2738" s="666">
        <v>21.65</v>
      </c>
      <c r="F2738" s="394"/>
    </row>
    <row r="2739" spans="1:6">
      <c r="A2739" s="1181">
        <v>1917037</v>
      </c>
      <c r="B2739" s="501" t="s">
        <v>9305</v>
      </c>
      <c r="C2739" s="502" t="s">
        <v>37321</v>
      </c>
      <c r="D2739" s="501" t="s">
        <v>14896</v>
      </c>
      <c r="E2739" s="666">
        <v>45.74</v>
      </c>
      <c r="F2739" s="394"/>
    </row>
    <row r="2740" spans="1:6">
      <c r="A2740" s="1181">
        <v>1917038</v>
      </c>
      <c r="B2740" s="501" t="s">
        <v>9305</v>
      </c>
      <c r="C2740" s="502" t="s">
        <v>37322</v>
      </c>
      <c r="D2740" s="501" t="s">
        <v>14896</v>
      </c>
      <c r="E2740" s="666">
        <v>47.29</v>
      </c>
      <c r="F2740" s="394"/>
    </row>
    <row r="2741" spans="1:6">
      <c r="A2741" s="1181">
        <v>1917039</v>
      </c>
      <c r="B2741" s="501" t="s">
        <v>9305</v>
      </c>
      <c r="C2741" s="502" t="s">
        <v>37323</v>
      </c>
      <c r="D2741" s="501" t="s">
        <v>14896</v>
      </c>
      <c r="E2741" s="666">
        <v>48.87</v>
      </c>
      <c r="F2741" s="394"/>
    </row>
    <row r="2742" spans="1:6">
      <c r="A2742" s="1181">
        <v>1917040</v>
      </c>
      <c r="B2742" s="501" t="s">
        <v>9305</v>
      </c>
      <c r="C2742" s="502" t="s">
        <v>37324</v>
      </c>
      <c r="D2742" s="501" t="s">
        <v>14896</v>
      </c>
      <c r="E2742" s="666">
        <v>50.52</v>
      </c>
      <c r="F2742" s="394"/>
    </row>
    <row r="2743" spans="1:6">
      <c r="A2743" s="1181">
        <v>1917041</v>
      </c>
      <c r="B2743" s="501" t="s">
        <v>9305</v>
      </c>
      <c r="C2743" s="502" t="s">
        <v>37325</v>
      </c>
      <c r="D2743" s="501" t="s">
        <v>14896</v>
      </c>
      <c r="E2743" s="666">
        <v>52.28</v>
      </c>
      <c r="F2743" s="394"/>
    </row>
    <row r="2744" spans="1:6">
      <c r="A2744" s="1181">
        <v>1917042</v>
      </c>
      <c r="B2744" s="501" t="s">
        <v>9305</v>
      </c>
      <c r="C2744" s="502" t="s">
        <v>37326</v>
      </c>
      <c r="D2744" s="501" t="s">
        <v>14896</v>
      </c>
      <c r="E2744" s="666">
        <v>53.21</v>
      </c>
      <c r="F2744" s="394"/>
    </row>
    <row r="2745" spans="1:6">
      <c r="A2745" s="1181">
        <v>1901619</v>
      </c>
      <c r="B2745" s="501" t="s">
        <v>9305</v>
      </c>
      <c r="C2745" s="502" t="s">
        <v>37327</v>
      </c>
      <c r="D2745" s="501" t="s">
        <v>14896</v>
      </c>
      <c r="E2745" s="666">
        <v>21.41</v>
      </c>
      <c r="F2745" s="394"/>
    </row>
    <row r="2746" spans="1:6">
      <c r="A2746" s="1181">
        <v>1901620</v>
      </c>
      <c r="B2746" s="501" t="s">
        <v>9305</v>
      </c>
      <c r="C2746" s="502" t="s">
        <v>37328</v>
      </c>
      <c r="D2746" s="501" t="s">
        <v>14896</v>
      </c>
      <c r="E2746" s="666">
        <v>21.8</v>
      </c>
      <c r="F2746" s="394"/>
    </row>
    <row r="2747" spans="1:6">
      <c r="A2747" s="1181">
        <v>1901621</v>
      </c>
      <c r="B2747" s="501" t="s">
        <v>9305</v>
      </c>
      <c r="C2747" s="502" t="s">
        <v>37329</v>
      </c>
      <c r="D2747" s="501" t="s">
        <v>14896</v>
      </c>
      <c r="E2747" s="666">
        <v>22.2</v>
      </c>
      <c r="F2747" s="394"/>
    </row>
    <row r="2748" spans="1:6">
      <c r="A2748" s="1181">
        <v>1901622</v>
      </c>
      <c r="B2748" s="501" t="s">
        <v>9305</v>
      </c>
      <c r="C2748" s="502" t="s">
        <v>37330</v>
      </c>
      <c r="D2748" s="501" t="s">
        <v>14896</v>
      </c>
      <c r="E2748" s="666">
        <v>22.61</v>
      </c>
      <c r="F2748" s="394"/>
    </row>
    <row r="2749" spans="1:6">
      <c r="A2749" s="1181">
        <v>1901623</v>
      </c>
      <c r="B2749" s="501" t="s">
        <v>9305</v>
      </c>
      <c r="C2749" s="502" t="s">
        <v>37331</v>
      </c>
      <c r="D2749" s="501" t="s">
        <v>14896</v>
      </c>
      <c r="E2749" s="666">
        <v>23.06</v>
      </c>
      <c r="F2749" s="394"/>
    </row>
    <row r="2750" spans="1:6">
      <c r="A2750" s="1181">
        <v>1901618</v>
      </c>
      <c r="B2750" s="501" t="s">
        <v>9305</v>
      </c>
      <c r="C2750" s="502" t="s">
        <v>37332</v>
      </c>
      <c r="D2750" s="501" t="s">
        <v>14896</v>
      </c>
      <c r="E2750" s="666">
        <v>23.29</v>
      </c>
      <c r="F2750" s="394"/>
    </row>
    <row r="2751" spans="1:6">
      <c r="A2751" s="1181">
        <v>1901625</v>
      </c>
      <c r="B2751" s="501" t="s">
        <v>9305</v>
      </c>
      <c r="C2751" s="502" t="s">
        <v>37333</v>
      </c>
      <c r="D2751" s="501" t="s">
        <v>14896</v>
      </c>
      <c r="E2751" s="666">
        <v>25.49</v>
      </c>
      <c r="F2751" s="394"/>
    </row>
    <row r="2752" spans="1:6">
      <c r="A2752" s="1181">
        <v>1901626</v>
      </c>
      <c r="B2752" s="501" t="s">
        <v>9305</v>
      </c>
      <c r="C2752" s="502" t="s">
        <v>37334</v>
      </c>
      <c r="D2752" s="501" t="s">
        <v>14896</v>
      </c>
      <c r="E2752" s="666">
        <v>25.85</v>
      </c>
      <c r="F2752" s="394"/>
    </row>
    <row r="2753" spans="1:6">
      <c r="A2753" s="1181">
        <v>1901627</v>
      </c>
      <c r="B2753" s="501" t="s">
        <v>9305</v>
      </c>
      <c r="C2753" s="502" t="s">
        <v>37335</v>
      </c>
      <c r="D2753" s="501" t="s">
        <v>14896</v>
      </c>
      <c r="E2753" s="666">
        <v>26.23</v>
      </c>
      <c r="F2753" s="394"/>
    </row>
    <row r="2754" spans="1:6">
      <c r="A2754" s="1181">
        <v>1901628</v>
      </c>
      <c r="B2754" s="501" t="s">
        <v>9305</v>
      </c>
      <c r="C2754" s="502" t="s">
        <v>37336</v>
      </c>
      <c r="D2754" s="501" t="s">
        <v>14896</v>
      </c>
      <c r="E2754" s="666">
        <v>26.62</v>
      </c>
      <c r="F2754" s="394"/>
    </row>
    <row r="2755" spans="1:6">
      <c r="A2755" s="1181">
        <v>1901629</v>
      </c>
      <c r="B2755" s="501" t="s">
        <v>9305</v>
      </c>
      <c r="C2755" s="502" t="s">
        <v>37337</v>
      </c>
      <c r="D2755" s="501" t="s">
        <v>14896</v>
      </c>
      <c r="E2755" s="666">
        <v>27.03</v>
      </c>
      <c r="F2755" s="394"/>
    </row>
    <row r="2756" spans="1:6">
      <c r="A2756" s="1181">
        <v>1901624</v>
      </c>
      <c r="B2756" s="501" t="s">
        <v>9305</v>
      </c>
      <c r="C2756" s="502" t="s">
        <v>37338</v>
      </c>
      <c r="D2756" s="501" t="s">
        <v>14896</v>
      </c>
      <c r="E2756" s="666">
        <v>27.26</v>
      </c>
      <c r="F2756" s="394"/>
    </row>
    <row r="2757" spans="1:6">
      <c r="A2757" s="1181">
        <v>1917073</v>
      </c>
      <c r="B2757" s="501" t="s">
        <v>9305</v>
      </c>
      <c r="C2757" s="502" t="s">
        <v>37339</v>
      </c>
      <c r="D2757" s="501" t="s">
        <v>14896</v>
      </c>
      <c r="E2757" s="666">
        <v>29.84</v>
      </c>
      <c r="F2757" s="394"/>
    </row>
    <row r="2758" spans="1:6">
      <c r="A2758" s="1181">
        <v>1917074</v>
      </c>
      <c r="B2758" s="501" t="s">
        <v>9305</v>
      </c>
      <c r="C2758" s="502" t="s">
        <v>37340</v>
      </c>
      <c r="D2758" s="501" t="s">
        <v>14896</v>
      </c>
      <c r="E2758" s="666">
        <v>30.75</v>
      </c>
      <c r="F2758" s="394"/>
    </row>
    <row r="2759" spans="1:6">
      <c r="A2759" s="1181">
        <v>1917075</v>
      </c>
      <c r="B2759" s="501" t="s">
        <v>9305</v>
      </c>
      <c r="C2759" s="502" t="s">
        <v>37341</v>
      </c>
      <c r="D2759" s="501" t="s">
        <v>14896</v>
      </c>
      <c r="E2759" s="666">
        <v>31.68</v>
      </c>
      <c r="F2759" s="394"/>
    </row>
    <row r="2760" spans="1:6">
      <c r="A2760" s="1181">
        <v>1917076</v>
      </c>
      <c r="B2760" s="501" t="s">
        <v>9305</v>
      </c>
      <c r="C2760" s="502" t="s">
        <v>37342</v>
      </c>
      <c r="D2760" s="501" t="s">
        <v>14896</v>
      </c>
      <c r="E2760" s="666">
        <v>32.64</v>
      </c>
      <c r="F2760" s="394"/>
    </row>
    <row r="2761" spans="1:6">
      <c r="A2761" s="1181">
        <v>1917077</v>
      </c>
      <c r="B2761" s="501" t="s">
        <v>9305</v>
      </c>
      <c r="C2761" s="502" t="s">
        <v>37343</v>
      </c>
      <c r="D2761" s="501" t="s">
        <v>14896</v>
      </c>
      <c r="E2761" s="666">
        <v>33.68</v>
      </c>
      <c r="F2761" s="394"/>
    </row>
    <row r="2762" spans="1:6">
      <c r="A2762" s="1181">
        <v>1917078</v>
      </c>
      <c r="B2762" s="501" t="s">
        <v>9305</v>
      </c>
      <c r="C2762" s="502" t="s">
        <v>37344</v>
      </c>
      <c r="D2762" s="501" t="s">
        <v>14896</v>
      </c>
      <c r="E2762" s="666">
        <v>34.229999999999997</v>
      </c>
      <c r="F2762" s="394"/>
    </row>
    <row r="2763" spans="1:6">
      <c r="A2763" s="1181">
        <v>1901631</v>
      </c>
      <c r="B2763" s="501" t="s">
        <v>9305</v>
      </c>
      <c r="C2763" s="502" t="s">
        <v>37345</v>
      </c>
      <c r="D2763" s="501" t="s">
        <v>14896</v>
      </c>
      <c r="E2763" s="666">
        <v>29.89</v>
      </c>
      <c r="F2763" s="394"/>
    </row>
    <row r="2764" spans="1:6">
      <c r="A2764" s="1181">
        <v>1901632</v>
      </c>
      <c r="B2764" s="501" t="s">
        <v>9305</v>
      </c>
      <c r="C2764" s="502" t="s">
        <v>37346</v>
      </c>
      <c r="D2764" s="501" t="s">
        <v>14896</v>
      </c>
      <c r="E2764" s="666">
        <v>30.24</v>
      </c>
      <c r="F2764" s="394"/>
    </row>
    <row r="2765" spans="1:6">
      <c r="A2765" s="1181">
        <v>1901633</v>
      </c>
      <c r="B2765" s="501" t="s">
        <v>9305</v>
      </c>
      <c r="C2765" s="502" t="s">
        <v>37347</v>
      </c>
      <c r="D2765" s="501" t="s">
        <v>14896</v>
      </c>
      <c r="E2765" s="666">
        <v>30.61</v>
      </c>
      <c r="F2765" s="394"/>
    </row>
    <row r="2766" spans="1:6">
      <c r="A2766" s="1181">
        <v>1901634</v>
      </c>
      <c r="B2766" s="501" t="s">
        <v>9305</v>
      </c>
      <c r="C2766" s="502" t="s">
        <v>37348</v>
      </c>
      <c r="D2766" s="501" t="s">
        <v>14896</v>
      </c>
      <c r="E2766" s="666">
        <v>30.99</v>
      </c>
      <c r="F2766" s="394"/>
    </row>
    <row r="2767" spans="1:6">
      <c r="A2767" s="1181">
        <v>1901635</v>
      </c>
      <c r="B2767" s="501" t="s">
        <v>9305</v>
      </c>
      <c r="C2767" s="502" t="s">
        <v>37349</v>
      </c>
      <c r="D2767" s="501" t="s">
        <v>14896</v>
      </c>
      <c r="E2767" s="666">
        <v>31.39</v>
      </c>
      <c r="F2767" s="394"/>
    </row>
    <row r="2768" spans="1:6">
      <c r="A2768" s="1181">
        <v>1901630</v>
      </c>
      <c r="B2768" s="501" t="s">
        <v>9305</v>
      </c>
      <c r="C2768" s="502" t="s">
        <v>37350</v>
      </c>
      <c r="D2768" s="501" t="s">
        <v>14896</v>
      </c>
      <c r="E2768" s="666">
        <v>31.61</v>
      </c>
      <c r="F2768" s="394"/>
    </row>
    <row r="2769" spans="1:6">
      <c r="A2769" s="1181">
        <v>1917109</v>
      </c>
      <c r="B2769" s="501" t="s">
        <v>9305</v>
      </c>
      <c r="C2769" s="502" t="s">
        <v>37351</v>
      </c>
      <c r="D2769" s="501" t="s">
        <v>14896</v>
      </c>
      <c r="E2769" s="666">
        <v>26.09</v>
      </c>
      <c r="F2769" s="394"/>
    </row>
    <row r="2770" spans="1:6">
      <c r="A2770" s="1181">
        <v>1917110</v>
      </c>
      <c r="B2770" s="501" t="s">
        <v>9305</v>
      </c>
      <c r="C2770" s="502" t="s">
        <v>37352</v>
      </c>
      <c r="D2770" s="501" t="s">
        <v>14896</v>
      </c>
      <c r="E2770" s="666">
        <v>26.8</v>
      </c>
      <c r="F2770" s="394"/>
    </row>
    <row r="2771" spans="1:6">
      <c r="A2771" s="1181">
        <v>1917111</v>
      </c>
      <c r="B2771" s="501" t="s">
        <v>9305</v>
      </c>
      <c r="C2771" s="502" t="s">
        <v>37353</v>
      </c>
      <c r="D2771" s="501" t="s">
        <v>14896</v>
      </c>
      <c r="E2771" s="666">
        <v>27.52</v>
      </c>
      <c r="F2771" s="394"/>
    </row>
    <row r="2772" spans="1:6">
      <c r="A2772" s="1181">
        <v>1917112</v>
      </c>
      <c r="B2772" s="501" t="s">
        <v>9305</v>
      </c>
      <c r="C2772" s="502" t="s">
        <v>37354</v>
      </c>
      <c r="D2772" s="501" t="s">
        <v>14896</v>
      </c>
      <c r="E2772" s="666">
        <v>28.29</v>
      </c>
      <c r="F2772" s="394"/>
    </row>
    <row r="2773" spans="1:6">
      <c r="A2773" s="1181">
        <v>1917113</v>
      </c>
      <c r="B2773" s="501" t="s">
        <v>9305</v>
      </c>
      <c r="C2773" s="502" t="s">
        <v>37355</v>
      </c>
      <c r="D2773" s="501" t="s">
        <v>14896</v>
      </c>
      <c r="E2773" s="666">
        <v>29.09</v>
      </c>
      <c r="F2773" s="394"/>
    </row>
    <row r="2774" spans="1:6">
      <c r="A2774" s="1181">
        <v>1917114</v>
      </c>
      <c r="B2774" s="501" t="s">
        <v>9305</v>
      </c>
      <c r="C2774" s="502" t="s">
        <v>37356</v>
      </c>
      <c r="D2774" s="501" t="s">
        <v>14896</v>
      </c>
      <c r="E2774" s="666">
        <v>29.52</v>
      </c>
      <c r="F2774" s="394"/>
    </row>
    <row r="2775" spans="1:6">
      <c r="A2775" s="1181">
        <v>1917145</v>
      </c>
      <c r="B2775" s="501" t="s">
        <v>9305</v>
      </c>
      <c r="C2775" s="502" t="s">
        <v>37357</v>
      </c>
      <c r="D2775" s="501" t="s">
        <v>14896</v>
      </c>
      <c r="E2775" s="666">
        <v>23.85</v>
      </c>
      <c r="F2775" s="394"/>
    </row>
    <row r="2776" spans="1:6">
      <c r="A2776" s="1181">
        <v>1917146</v>
      </c>
      <c r="B2776" s="501" t="s">
        <v>9305</v>
      </c>
      <c r="C2776" s="502" t="s">
        <v>37358</v>
      </c>
      <c r="D2776" s="501" t="s">
        <v>14896</v>
      </c>
      <c r="E2776" s="666">
        <v>24.45</v>
      </c>
      <c r="F2776" s="394"/>
    </row>
    <row r="2777" spans="1:6">
      <c r="A2777" s="1181">
        <v>1917147</v>
      </c>
      <c r="B2777" s="501" t="s">
        <v>9305</v>
      </c>
      <c r="C2777" s="502" t="s">
        <v>37359</v>
      </c>
      <c r="D2777" s="501" t="s">
        <v>14896</v>
      </c>
      <c r="E2777" s="666">
        <v>25.08</v>
      </c>
      <c r="F2777" s="394"/>
    </row>
    <row r="2778" spans="1:6">
      <c r="A2778" s="1181">
        <v>1917148</v>
      </c>
      <c r="B2778" s="501" t="s">
        <v>9305</v>
      </c>
      <c r="C2778" s="502" t="s">
        <v>37360</v>
      </c>
      <c r="D2778" s="501" t="s">
        <v>14896</v>
      </c>
      <c r="E2778" s="666">
        <v>25.73</v>
      </c>
      <c r="F2778" s="394"/>
    </row>
    <row r="2779" spans="1:6">
      <c r="A2779" s="1181">
        <v>1917149</v>
      </c>
      <c r="B2779" s="501" t="s">
        <v>9305</v>
      </c>
      <c r="C2779" s="502" t="s">
        <v>37361</v>
      </c>
      <c r="D2779" s="501" t="s">
        <v>14896</v>
      </c>
      <c r="E2779" s="666">
        <v>26.43</v>
      </c>
      <c r="F2779" s="394"/>
    </row>
    <row r="2780" spans="1:6">
      <c r="A2780" s="1181">
        <v>1917150</v>
      </c>
      <c r="B2780" s="501" t="s">
        <v>9305</v>
      </c>
      <c r="C2780" s="502" t="s">
        <v>37362</v>
      </c>
      <c r="D2780" s="501" t="s">
        <v>14896</v>
      </c>
      <c r="E2780" s="666">
        <v>26.8</v>
      </c>
      <c r="F2780" s="394"/>
    </row>
    <row r="2781" spans="1:6">
      <c r="A2781" s="1181">
        <v>1917181</v>
      </c>
      <c r="B2781" s="501" t="s">
        <v>9305</v>
      </c>
      <c r="C2781" s="502" t="s">
        <v>37363</v>
      </c>
      <c r="D2781" s="501" t="s">
        <v>14896</v>
      </c>
      <c r="E2781" s="666">
        <v>24.39</v>
      </c>
      <c r="F2781" s="394"/>
    </row>
    <row r="2782" spans="1:6">
      <c r="A2782" s="1181">
        <v>1917182</v>
      </c>
      <c r="B2782" s="501" t="s">
        <v>9305</v>
      </c>
      <c r="C2782" s="502" t="s">
        <v>37364</v>
      </c>
      <c r="D2782" s="501" t="s">
        <v>14896</v>
      </c>
      <c r="E2782" s="666">
        <v>24.93</v>
      </c>
      <c r="F2782" s="394"/>
    </row>
    <row r="2783" spans="1:6">
      <c r="A2783" s="1181">
        <v>1917183</v>
      </c>
      <c r="B2783" s="501" t="s">
        <v>9305</v>
      </c>
      <c r="C2783" s="502" t="s">
        <v>37365</v>
      </c>
      <c r="D2783" s="501" t="s">
        <v>14896</v>
      </c>
      <c r="E2783" s="666">
        <v>25.47</v>
      </c>
      <c r="F2783" s="394"/>
    </row>
    <row r="2784" spans="1:6">
      <c r="A2784" s="1181">
        <v>1917184</v>
      </c>
      <c r="B2784" s="501" t="s">
        <v>9305</v>
      </c>
      <c r="C2784" s="502" t="s">
        <v>37366</v>
      </c>
      <c r="D2784" s="501" t="s">
        <v>14896</v>
      </c>
      <c r="E2784" s="666">
        <v>26.05</v>
      </c>
      <c r="F2784" s="394"/>
    </row>
    <row r="2785" spans="1:6">
      <c r="A2785" s="1181">
        <v>1917185</v>
      </c>
      <c r="B2785" s="501" t="s">
        <v>9305</v>
      </c>
      <c r="C2785" s="502" t="s">
        <v>37367</v>
      </c>
      <c r="D2785" s="501" t="s">
        <v>14896</v>
      </c>
      <c r="E2785" s="666">
        <v>26.66</v>
      </c>
      <c r="F2785" s="394"/>
    </row>
    <row r="2786" spans="1:6">
      <c r="A2786" s="1181">
        <v>1917186</v>
      </c>
      <c r="B2786" s="501" t="s">
        <v>9305</v>
      </c>
      <c r="C2786" s="502" t="s">
        <v>37368</v>
      </c>
      <c r="D2786" s="501" t="s">
        <v>14896</v>
      </c>
      <c r="E2786" s="666">
        <v>26.98</v>
      </c>
      <c r="F2786" s="394"/>
    </row>
    <row r="2787" spans="1:6">
      <c r="A2787" s="1181">
        <v>1917001</v>
      </c>
      <c r="B2787" s="501" t="s">
        <v>9305</v>
      </c>
      <c r="C2787" s="502" t="s">
        <v>37369</v>
      </c>
      <c r="D2787" s="501" t="s">
        <v>14896</v>
      </c>
      <c r="E2787" s="666">
        <v>61.99</v>
      </c>
      <c r="F2787" s="394"/>
    </row>
    <row r="2788" spans="1:6">
      <c r="A2788" s="1181">
        <v>1917002</v>
      </c>
      <c r="B2788" s="501" t="s">
        <v>9305</v>
      </c>
      <c r="C2788" s="502" t="s">
        <v>37370</v>
      </c>
      <c r="D2788" s="501" t="s">
        <v>14896</v>
      </c>
      <c r="E2788" s="666">
        <v>64.25</v>
      </c>
      <c r="F2788" s="394"/>
    </row>
    <row r="2789" spans="1:6">
      <c r="A2789" s="1181">
        <v>1917003</v>
      </c>
      <c r="B2789" s="501" t="s">
        <v>9305</v>
      </c>
      <c r="C2789" s="502" t="s">
        <v>37371</v>
      </c>
      <c r="D2789" s="501" t="s">
        <v>14896</v>
      </c>
      <c r="E2789" s="666">
        <v>66.55</v>
      </c>
      <c r="F2789" s="394"/>
    </row>
    <row r="2790" spans="1:6">
      <c r="A2790" s="1181">
        <v>1917004</v>
      </c>
      <c r="B2790" s="501" t="s">
        <v>9305</v>
      </c>
      <c r="C2790" s="502" t="s">
        <v>37372</v>
      </c>
      <c r="D2790" s="501" t="s">
        <v>14896</v>
      </c>
      <c r="E2790" s="666">
        <v>68.989999999999995</v>
      </c>
      <c r="F2790" s="394"/>
    </row>
    <row r="2791" spans="1:6">
      <c r="A2791" s="1181">
        <v>1917005</v>
      </c>
      <c r="B2791" s="501" t="s">
        <v>9305</v>
      </c>
      <c r="C2791" s="502" t="s">
        <v>37373</v>
      </c>
      <c r="D2791" s="501" t="s">
        <v>14896</v>
      </c>
      <c r="E2791" s="666">
        <v>71.55</v>
      </c>
      <c r="F2791" s="394"/>
    </row>
    <row r="2792" spans="1:6">
      <c r="A2792" s="1181">
        <v>1917006</v>
      </c>
      <c r="B2792" s="501" t="s">
        <v>9305</v>
      </c>
      <c r="C2792" s="502" t="s">
        <v>37374</v>
      </c>
      <c r="D2792" s="501" t="s">
        <v>14896</v>
      </c>
      <c r="E2792" s="666">
        <v>72.91</v>
      </c>
      <c r="F2792" s="394"/>
    </row>
    <row r="2793" spans="1:6">
      <c r="A2793" s="1181">
        <v>2009619</v>
      </c>
      <c r="B2793" s="501" t="s">
        <v>9305</v>
      </c>
      <c r="C2793" s="502" t="s">
        <v>37375</v>
      </c>
      <c r="D2793" s="501" t="s">
        <v>14895</v>
      </c>
      <c r="E2793" s="666">
        <v>130.49</v>
      </c>
      <c r="F2793" s="394"/>
    </row>
    <row r="2794" spans="1:6">
      <c r="A2794" s="1181">
        <v>2009618</v>
      </c>
      <c r="B2794" s="501" t="s">
        <v>9305</v>
      </c>
      <c r="C2794" s="502" t="s">
        <v>37376</v>
      </c>
      <c r="D2794" s="501" t="s">
        <v>14895</v>
      </c>
      <c r="E2794" s="666">
        <v>128.19999999999999</v>
      </c>
      <c r="F2794" s="394"/>
    </row>
    <row r="2795" spans="1:6">
      <c r="A2795" s="1181">
        <v>2003866</v>
      </c>
      <c r="B2795" s="501" t="s">
        <v>9305</v>
      </c>
      <c r="C2795" s="502" t="s">
        <v>37377</v>
      </c>
      <c r="D2795" s="501" t="s">
        <v>14895</v>
      </c>
      <c r="E2795" s="666">
        <v>7.51</v>
      </c>
      <c r="F2795" s="394"/>
    </row>
    <row r="2796" spans="1:6">
      <c r="A2796" s="1181">
        <v>2003867</v>
      </c>
      <c r="B2796" s="501" t="s">
        <v>9305</v>
      </c>
      <c r="C2796" s="502" t="s">
        <v>37378</v>
      </c>
      <c r="D2796" s="501" t="s">
        <v>14895</v>
      </c>
      <c r="E2796" s="666">
        <v>16.850000000000001</v>
      </c>
      <c r="F2796" s="394"/>
    </row>
    <row r="2797" spans="1:6">
      <c r="A2797" s="1181">
        <v>2003622</v>
      </c>
      <c r="B2797" s="501" t="s">
        <v>9305</v>
      </c>
      <c r="C2797" s="502" t="s">
        <v>37379</v>
      </c>
      <c r="D2797" s="501" t="s">
        <v>28</v>
      </c>
      <c r="E2797" s="666">
        <v>2408.34</v>
      </c>
      <c r="F2797" s="394"/>
    </row>
    <row r="2798" spans="1:6">
      <c r="A2798" s="1181">
        <v>2003621</v>
      </c>
      <c r="B2798" s="501" t="s">
        <v>9305</v>
      </c>
      <c r="C2798" s="502" t="s">
        <v>37380</v>
      </c>
      <c r="D2798" s="501" t="s">
        <v>28</v>
      </c>
      <c r="E2798" s="666">
        <v>2278.2199999999998</v>
      </c>
      <c r="F2798" s="394"/>
    </row>
    <row r="2799" spans="1:6">
      <c r="A2799" s="1181">
        <v>2003624</v>
      </c>
      <c r="B2799" s="501" t="s">
        <v>9305</v>
      </c>
      <c r="C2799" s="502" t="s">
        <v>37381</v>
      </c>
      <c r="D2799" s="501" t="s">
        <v>28</v>
      </c>
      <c r="E2799" s="666">
        <v>2832.21</v>
      </c>
      <c r="F2799" s="394"/>
    </row>
    <row r="2800" spans="1:6">
      <c r="A2800" s="1181">
        <v>2003623</v>
      </c>
      <c r="B2800" s="501" t="s">
        <v>9305</v>
      </c>
      <c r="C2800" s="502" t="s">
        <v>37382</v>
      </c>
      <c r="D2800" s="501" t="s">
        <v>28</v>
      </c>
      <c r="E2800" s="666">
        <v>2687.7</v>
      </c>
      <c r="F2800" s="394"/>
    </row>
    <row r="2801" spans="1:6">
      <c r="A2801" s="1181">
        <v>2003634</v>
      </c>
      <c r="B2801" s="501" t="s">
        <v>9305</v>
      </c>
      <c r="C2801" s="502" t="s">
        <v>37383</v>
      </c>
      <c r="D2801" s="501" t="s">
        <v>28</v>
      </c>
      <c r="E2801" s="666">
        <v>1853.12</v>
      </c>
      <c r="F2801" s="394"/>
    </row>
    <row r="2802" spans="1:6">
      <c r="A2802" s="1181">
        <v>2003633</v>
      </c>
      <c r="B2802" s="501" t="s">
        <v>9305</v>
      </c>
      <c r="C2802" s="502" t="s">
        <v>37384</v>
      </c>
      <c r="D2802" s="501" t="s">
        <v>28</v>
      </c>
      <c r="E2802" s="666">
        <v>1723</v>
      </c>
      <c r="F2802" s="394"/>
    </row>
    <row r="2803" spans="1:6">
      <c r="A2803" s="1181">
        <v>2003636</v>
      </c>
      <c r="B2803" s="501" t="s">
        <v>9305</v>
      </c>
      <c r="C2803" s="502" t="s">
        <v>37385</v>
      </c>
      <c r="D2803" s="501" t="s">
        <v>28</v>
      </c>
      <c r="E2803" s="666">
        <v>2276.9899999999998</v>
      </c>
      <c r="F2803" s="394"/>
    </row>
    <row r="2804" spans="1:6">
      <c r="A2804" s="1181">
        <v>2003635</v>
      </c>
      <c r="B2804" s="501" t="s">
        <v>9305</v>
      </c>
      <c r="C2804" s="502" t="s">
        <v>37386</v>
      </c>
      <c r="D2804" s="501" t="s">
        <v>28</v>
      </c>
      <c r="E2804" s="666">
        <v>2132.48</v>
      </c>
      <c r="F2804" s="394"/>
    </row>
    <row r="2805" spans="1:6">
      <c r="A2805" s="1181">
        <v>2003638</v>
      </c>
      <c r="B2805" s="501" t="s">
        <v>9305</v>
      </c>
      <c r="C2805" s="502" t="s">
        <v>37387</v>
      </c>
      <c r="D2805" s="501" t="s">
        <v>28</v>
      </c>
      <c r="E2805" s="666">
        <v>2705.78</v>
      </c>
      <c r="F2805" s="394"/>
    </row>
    <row r="2806" spans="1:6">
      <c r="A2806" s="1181">
        <v>2003637</v>
      </c>
      <c r="B2806" s="501" t="s">
        <v>9305</v>
      </c>
      <c r="C2806" s="502" t="s">
        <v>37388</v>
      </c>
      <c r="D2806" s="501" t="s">
        <v>28</v>
      </c>
      <c r="E2806" s="666">
        <v>2545.4</v>
      </c>
      <c r="F2806" s="394"/>
    </row>
    <row r="2807" spans="1:6">
      <c r="A2807" s="1181">
        <v>2003640</v>
      </c>
      <c r="B2807" s="501" t="s">
        <v>9305</v>
      </c>
      <c r="C2807" s="502" t="s">
        <v>37389</v>
      </c>
      <c r="D2807" s="501" t="s">
        <v>28</v>
      </c>
      <c r="E2807" s="666">
        <v>3129.65</v>
      </c>
      <c r="F2807" s="394"/>
    </row>
    <row r="2808" spans="1:6">
      <c r="A2808" s="1181">
        <v>2003639</v>
      </c>
      <c r="B2808" s="501" t="s">
        <v>9305</v>
      </c>
      <c r="C2808" s="502" t="s">
        <v>37390</v>
      </c>
      <c r="D2808" s="501" t="s">
        <v>28</v>
      </c>
      <c r="E2808" s="666">
        <v>2954.88</v>
      </c>
      <c r="F2808" s="394"/>
    </row>
    <row r="2809" spans="1:6">
      <c r="A2809" s="1181">
        <v>2003618</v>
      </c>
      <c r="B2809" s="501" t="s">
        <v>9305</v>
      </c>
      <c r="C2809" s="502" t="s">
        <v>37391</v>
      </c>
      <c r="D2809" s="501" t="s">
        <v>28</v>
      </c>
      <c r="E2809" s="666">
        <v>1026.71</v>
      </c>
      <c r="F2809" s="394"/>
    </row>
    <row r="2810" spans="1:6">
      <c r="A2810" s="1181">
        <v>2003617</v>
      </c>
      <c r="B2810" s="501" t="s">
        <v>9305</v>
      </c>
      <c r="C2810" s="502" t="s">
        <v>37392</v>
      </c>
      <c r="D2810" s="501" t="s">
        <v>28</v>
      </c>
      <c r="E2810" s="666">
        <v>955.13</v>
      </c>
      <c r="F2810" s="394"/>
    </row>
    <row r="2811" spans="1:6">
      <c r="A2811" s="1181">
        <v>2003620</v>
      </c>
      <c r="B2811" s="501" t="s">
        <v>9305</v>
      </c>
      <c r="C2811" s="502" t="s">
        <v>37393</v>
      </c>
      <c r="D2811" s="501" t="s">
        <v>28</v>
      </c>
      <c r="E2811" s="666">
        <v>1285.47</v>
      </c>
      <c r="F2811" s="394"/>
    </row>
    <row r="2812" spans="1:6">
      <c r="A2812" s="1181">
        <v>2003619</v>
      </c>
      <c r="B2812" s="501" t="s">
        <v>9305</v>
      </c>
      <c r="C2812" s="502" t="s">
        <v>37394</v>
      </c>
      <c r="D2812" s="501" t="s">
        <v>28</v>
      </c>
      <c r="E2812" s="666">
        <v>1205.17</v>
      </c>
      <c r="F2812" s="394"/>
    </row>
    <row r="2813" spans="1:6">
      <c r="A2813" s="1181">
        <v>2003626</v>
      </c>
      <c r="B2813" s="501" t="s">
        <v>9305</v>
      </c>
      <c r="C2813" s="502" t="s">
        <v>37395</v>
      </c>
      <c r="D2813" s="501" t="s">
        <v>28</v>
      </c>
      <c r="E2813" s="666">
        <v>963.6</v>
      </c>
      <c r="F2813" s="394"/>
    </row>
    <row r="2814" spans="1:6">
      <c r="A2814" s="1181">
        <v>2003625</v>
      </c>
      <c r="B2814" s="501" t="s">
        <v>9305</v>
      </c>
      <c r="C2814" s="502" t="s">
        <v>37396</v>
      </c>
      <c r="D2814" s="501" t="s">
        <v>28</v>
      </c>
      <c r="E2814" s="666">
        <v>892.01</v>
      </c>
      <c r="F2814" s="394"/>
    </row>
    <row r="2815" spans="1:6">
      <c r="A2815" s="1181">
        <v>2003628</v>
      </c>
      <c r="B2815" s="501" t="s">
        <v>9305</v>
      </c>
      <c r="C2815" s="502" t="s">
        <v>37397</v>
      </c>
      <c r="D2815" s="501" t="s">
        <v>28</v>
      </c>
      <c r="E2815" s="666">
        <v>1222.3599999999999</v>
      </c>
      <c r="F2815" s="394"/>
    </row>
    <row r="2816" spans="1:6">
      <c r="A2816" s="1181">
        <v>2003627</v>
      </c>
      <c r="B2816" s="501" t="s">
        <v>9305</v>
      </c>
      <c r="C2816" s="502" t="s">
        <v>37398</v>
      </c>
      <c r="D2816" s="501" t="s">
        <v>28</v>
      </c>
      <c r="E2816" s="666">
        <v>1142.06</v>
      </c>
      <c r="F2816" s="394"/>
    </row>
    <row r="2817" spans="1:6">
      <c r="A2817" s="1181">
        <v>2003630</v>
      </c>
      <c r="B2817" s="501" t="s">
        <v>9305</v>
      </c>
      <c r="C2817" s="502" t="s">
        <v>37399</v>
      </c>
      <c r="D2817" s="501" t="s">
        <v>28</v>
      </c>
      <c r="E2817" s="666">
        <v>1481.12</v>
      </c>
      <c r="F2817" s="394"/>
    </row>
    <row r="2818" spans="1:6">
      <c r="A2818" s="1181">
        <v>2003629</v>
      </c>
      <c r="B2818" s="501" t="s">
        <v>9305</v>
      </c>
      <c r="C2818" s="502" t="s">
        <v>37400</v>
      </c>
      <c r="D2818" s="501" t="s">
        <v>28</v>
      </c>
      <c r="E2818" s="666">
        <v>1392.11</v>
      </c>
      <c r="F2818" s="394"/>
    </row>
    <row r="2819" spans="1:6">
      <c r="A2819" s="1181">
        <v>2003632</v>
      </c>
      <c r="B2819" s="501" t="s">
        <v>9305</v>
      </c>
      <c r="C2819" s="502" t="s">
        <v>37401</v>
      </c>
      <c r="D2819" s="501" t="s">
        <v>28</v>
      </c>
      <c r="E2819" s="666">
        <v>1739.88</v>
      </c>
      <c r="F2819" s="394"/>
    </row>
    <row r="2820" spans="1:6">
      <c r="A2820" s="1181">
        <v>2003631</v>
      </c>
      <c r="B2820" s="501" t="s">
        <v>9305</v>
      </c>
      <c r="C2820" s="502" t="s">
        <v>37402</v>
      </c>
      <c r="D2820" s="501" t="s">
        <v>28</v>
      </c>
      <c r="E2820" s="666">
        <v>1642.15</v>
      </c>
      <c r="F2820" s="394"/>
    </row>
    <row r="2821" spans="1:6">
      <c r="A2821" s="1181">
        <v>2003599</v>
      </c>
      <c r="B2821" s="501" t="s">
        <v>9305</v>
      </c>
      <c r="C2821" s="502" t="s">
        <v>37403</v>
      </c>
      <c r="D2821" s="501" t="s">
        <v>28</v>
      </c>
      <c r="E2821" s="666">
        <v>207.37</v>
      </c>
      <c r="F2821" s="394"/>
    </row>
    <row r="2822" spans="1:6">
      <c r="A2822" s="1181">
        <v>2003598</v>
      </c>
      <c r="B2822" s="501" t="s">
        <v>9305</v>
      </c>
      <c r="C2822" s="502" t="s">
        <v>37404</v>
      </c>
      <c r="D2822" s="501" t="s">
        <v>28</v>
      </c>
      <c r="E2822" s="666">
        <v>180.12</v>
      </c>
      <c r="F2822" s="394"/>
    </row>
    <row r="2823" spans="1:6">
      <c r="A2823" s="1181">
        <v>2003919</v>
      </c>
      <c r="B2823" s="501" t="s">
        <v>9305</v>
      </c>
      <c r="C2823" s="502" t="s">
        <v>37405</v>
      </c>
      <c r="D2823" s="501" t="s">
        <v>28</v>
      </c>
      <c r="E2823" s="666">
        <v>207.37</v>
      </c>
      <c r="F2823" s="394"/>
    </row>
    <row r="2824" spans="1:6">
      <c r="A2824" s="1181">
        <v>2003918</v>
      </c>
      <c r="B2824" s="501" t="s">
        <v>9305</v>
      </c>
      <c r="C2824" s="502" t="s">
        <v>37406</v>
      </c>
      <c r="D2824" s="501" t="s">
        <v>28</v>
      </c>
      <c r="E2824" s="666">
        <v>180.12</v>
      </c>
      <c r="F2824" s="394"/>
    </row>
    <row r="2825" spans="1:6">
      <c r="A2825" s="1181">
        <v>2003601</v>
      </c>
      <c r="B2825" s="501" t="s">
        <v>9305</v>
      </c>
      <c r="C2825" s="502" t="s">
        <v>37407</v>
      </c>
      <c r="D2825" s="501" t="s">
        <v>28</v>
      </c>
      <c r="E2825" s="666">
        <v>260.42</v>
      </c>
      <c r="F2825" s="394"/>
    </row>
    <row r="2826" spans="1:6">
      <c r="A2826" s="1181">
        <v>2003600</v>
      </c>
      <c r="B2826" s="501" t="s">
        <v>9305</v>
      </c>
      <c r="C2826" s="502" t="s">
        <v>37408</v>
      </c>
      <c r="D2826" s="501" t="s">
        <v>28</v>
      </c>
      <c r="E2826" s="666">
        <v>224.78</v>
      </c>
      <c r="F2826" s="394"/>
    </row>
    <row r="2827" spans="1:6">
      <c r="A2827" s="1181">
        <v>2003921</v>
      </c>
      <c r="B2827" s="501" t="s">
        <v>9305</v>
      </c>
      <c r="C2827" s="502" t="s">
        <v>37409</v>
      </c>
      <c r="D2827" s="501" t="s">
        <v>28</v>
      </c>
      <c r="E2827" s="666">
        <v>260.42</v>
      </c>
      <c r="F2827" s="394"/>
    </row>
    <row r="2828" spans="1:6">
      <c r="A2828" s="1181">
        <v>2003920</v>
      </c>
      <c r="B2828" s="501" t="s">
        <v>9305</v>
      </c>
      <c r="C2828" s="502" t="s">
        <v>37410</v>
      </c>
      <c r="D2828" s="501" t="s">
        <v>28</v>
      </c>
      <c r="E2828" s="666">
        <v>224.78</v>
      </c>
      <c r="F2828" s="394"/>
    </row>
    <row r="2829" spans="1:6">
      <c r="A2829" s="1181">
        <v>2003616</v>
      </c>
      <c r="B2829" s="501" t="s">
        <v>9305</v>
      </c>
      <c r="C2829" s="502" t="s">
        <v>37411</v>
      </c>
      <c r="D2829" s="501" t="s">
        <v>28</v>
      </c>
      <c r="E2829" s="666">
        <v>22.46</v>
      </c>
      <c r="F2829" s="394"/>
    </row>
    <row r="2830" spans="1:6">
      <c r="A2830" s="1181">
        <v>2003615</v>
      </c>
      <c r="B2830" s="501" t="s">
        <v>9305</v>
      </c>
      <c r="C2830" s="502" t="s">
        <v>37412</v>
      </c>
      <c r="D2830" s="501" t="s">
        <v>28</v>
      </c>
      <c r="E2830" s="666">
        <v>18.62</v>
      </c>
      <c r="F2830" s="394"/>
    </row>
    <row r="2831" spans="1:6">
      <c r="A2831" s="1181">
        <v>2003927</v>
      </c>
      <c r="B2831" s="501" t="s">
        <v>9305</v>
      </c>
      <c r="C2831" s="502" t="s">
        <v>37413</v>
      </c>
      <c r="D2831" s="501" t="s">
        <v>28</v>
      </c>
      <c r="E2831" s="666">
        <v>23.34</v>
      </c>
      <c r="F2831" s="394"/>
    </row>
    <row r="2832" spans="1:6">
      <c r="A2832" s="1181">
        <v>2003926</v>
      </c>
      <c r="B2832" s="501" t="s">
        <v>9305</v>
      </c>
      <c r="C2832" s="502" t="s">
        <v>37414</v>
      </c>
      <c r="D2832" s="501" t="s">
        <v>28</v>
      </c>
      <c r="E2832" s="666">
        <v>19.5</v>
      </c>
      <c r="F2832" s="394"/>
    </row>
    <row r="2833" spans="1:6">
      <c r="A2833" s="1181">
        <v>2003613</v>
      </c>
      <c r="B2833" s="501" t="s">
        <v>9305</v>
      </c>
      <c r="C2833" s="502" t="s">
        <v>37415</v>
      </c>
      <c r="D2833" s="501" t="s">
        <v>28</v>
      </c>
      <c r="E2833" s="666">
        <v>147.91</v>
      </c>
      <c r="F2833" s="394"/>
    </row>
    <row r="2834" spans="1:6">
      <c r="A2834" s="1181">
        <v>2003612</v>
      </c>
      <c r="B2834" s="501" t="s">
        <v>9305</v>
      </c>
      <c r="C2834" s="502" t="s">
        <v>37416</v>
      </c>
      <c r="D2834" s="501" t="s">
        <v>28</v>
      </c>
      <c r="E2834" s="666">
        <v>131.13999999999999</v>
      </c>
      <c r="F2834" s="394"/>
    </row>
    <row r="2835" spans="1:6">
      <c r="A2835" s="1181">
        <v>2003477</v>
      </c>
      <c r="B2835" s="501" t="s">
        <v>9305</v>
      </c>
      <c r="C2835" s="502" t="s">
        <v>37417</v>
      </c>
      <c r="D2835" s="501" t="s">
        <v>28</v>
      </c>
      <c r="E2835" s="666">
        <v>4684.88</v>
      </c>
      <c r="F2835" s="394"/>
    </row>
    <row r="2836" spans="1:6">
      <c r="A2836" s="1181">
        <v>2003476</v>
      </c>
      <c r="B2836" s="501" t="s">
        <v>9305</v>
      </c>
      <c r="C2836" s="502" t="s">
        <v>37418</v>
      </c>
      <c r="D2836" s="501" t="s">
        <v>28</v>
      </c>
      <c r="E2836" s="666">
        <v>4226.04</v>
      </c>
      <c r="F2836" s="394"/>
    </row>
    <row r="2837" spans="1:6">
      <c r="A2837" s="1181">
        <v>2003517</v>
      </c>
      <c r="B2837" s="501" t="s">
        <v>9305</v>
      </c>
      <c r="C2837" s="502" t="s">
        <v>37419</v>
      </c>
      <c r="D2837" s="501" t="s">
        <v>28</v>
      </c>
      <c r="E2837" s="666">
        <v>4881.49</v>
      </c>
      <c r="F2837" s="394"/>
    </row>
    <row r="2838" spans="1:6">
      <c r="A2838" s="1181">
        <v>2003516</v>
      </c>
      <c r="B2838" s="501" t="s">
        <v>9305</v>
      </c>
      <c r="C2838" s="502" t="s">
        <v>37420</v>
      </c>
      <c r="D2838" s="501" t="s">
        <v>28</v>
      </c>
      <c r="E2838" s="666">
        <v>4435.4799999999996</v>
      </c>
      <c r="F2838" s="394"/>
    </row>
    <row r="2839" spans="1:6">
      <c r="A2839" s="1181">
        <v>2003479</v>
      </c>
      <c r="B2839" s="501" t="s">
        <v>9305</v>
      </c>
      <c r="C2839" s="502" t="s">
        <v>37421</v>
      </c>
      <c r="D2839" s="501" t="s">
        <v>28</v>
      </c>
      <c r="E2839" s="666">
        <v>4653.95</v>
      </c>
      <c r="F2839" s="394"/>
    </row>
    <row r="2840" spans="1:6">
      <c r="A2840" s="1181">
        <v>2003478</v>
      </c>
      <c r="B2840" s="501" t="s">
        <v>9305</v>
      </c>
      <c r="C2840" s="502" t="s">
        <v>37422</v>
      </c>
      <c r="D2840" s="501" t="s">
        <v>28</v>
      </c>
      <c r="E2840" s="666">
        <v>4202.8</v>
      </c>
      <c r="F2840" s="394"/>
    </row>
    <row r="2841" spans="1:6">
      <c r="A2841" s="1181">
        <v>2003519</v>
      </c>
      <c r="B2841" s="501" t="s">
        <v>9305</v>
      </c>
      <c r="C2841" s="502" t="s">
        <v>37423</v>
      </c>
      <c r="D2841" s="501" t="s">
        <v>28</v>
      </c>
      <c r="E2841" s="666">
        <v>4850.5600000000004</v>
      </c>
      <c r="F2841" s="394"/>
    </row>
    <row r="2842" spans="1:6">
      <c r="A2842" s="1181">
        <v>2003518</v>
      </c>
      <c r="B2842" s="501" t="s">
        <v>9305</v>
      </c>
      <c r="C2842" s="502" t="s">
        <v>37424</v>
      </c>
      <c r="D2842" s="501" t="s">
        <v>28</v>
      </c>
      <c r="E2842" s="666">
        <v>4412.2299999999996</v>
      </c>
      <c r="F2842" s="394"/>
    </row>
    <row r="2843" spans="1:6">
      <c r="A2843" s="1181">
        <v>2003489</v>
      </c>
      <c r="B2843" s="501" t="s">
        <v>9305</v>
      </c>
      <c r="C2843" s="502" t="s">
        <v>37425</v>
      </c>
      <c r="D2843" s="501" t="s">
        <v>28</v>
      </c>
      <c r="E2843" s="666">
        <v>5682.39</v>
      </c>
      <c r="F2843" s="394"/>
    </row>
    <row r="2844" spans="1:6">
      <c r="A2844" s="1181">
        <v>2003488</v>
      </c>
      <c r="B2844" s="501" t="s">
        <v>9305</v>
      </c>
      <c r="C2844" s="502" t="s">
        <v>37426</v>
      </c>
      <c r="D2844" s="501" t="s">
        <v>28</v>
      </c>
      <c r="E2844" s="666">
        <v>5127.46</v>
      </c>
      <c r="F2844" s="394"/>
    </row>
    <row r="2845" spans="1:6">
      <c r="A2845" s="1181">
        <v>2003529</v>
      </c>
      <c r="B2845" s="501" t="s">
        <v>9305</v>
      </c>
      <c r="C2845" s="502" t="s">
        <v>37427</v>
      </c>
      <c r="D2845" s="501" t="s">
        <v>28</v>
      </c>
      <c r="E2845" s="666">
        <v>5879</v>
      </c>
      <c r="F2845" s="394"/>
    </row>
    <row r="2846" spans="1:6">
      <c r="A2846" s="1181">
        <v>2003528</v>
      </c>
      <c r="B2846" s="501" t="s">
        <v>9305</v>
      </c>
      <c r="C2846" s="502" t="s">
        <v>37428</v>
      </c>
      <c r="D2846" s="501" t="s">
        <v>28</v>
      </c>
      <c r="E2846" s="666">
        <v>5336.89</v>
      </c>
      <c r="F2846" s="394"/>
    </row>
    <row r="2847" spans="1:6">
      <c r="A2847" s="1181">
        <v>2003491</v>
      </c>
      <c r="B2847" s="501" t="s">
        <v>9305</v>
      </c>
      <c r="C2847" s="502" t="s">
        <v>37429</v>
      </c>
      <c r="D2847" s="501" t="s">
        <v>28</v>
      </c>
      <c r="E2847" s="666">
        <v>6459.16</v>
      </c>
      <c r="F2847" s="394"/>
    </row>
    <row r="2848" spans="1:6">
      <c r="A2848" s="1181">
        <v>2003490</v>
      </c>
      <c r="B2848" s="501" t="s">
        <v>9305</v>
      </c>
      <c r="C2848" s="502" t="s">
        <v>37430</v>
      </c>
      <c r="D2848" s="501" t="s">
        <v>28</v>
      </c>
      <c r="E2848" s="666">
        <v>5823.96</v>
      </c>
      <c r="F2848" s="394"/>
    </row>
    <row r="2849" spans="1:6">
      <c r="A2849" s="1181">
        <v>2003531</v>
      </c>
      <c r="B2849" s="501" t="s">
        <v>9305</v>
      </c>
      <c r="C2849" s="502" t="s">
        <v>37431</v>
      </c>
      <c r="D2849" s="501" t="s">
        <v>28</v>
      </c>
      <c r="E2849" s="666">
        <v>6688.24</v>
      </c>
      <c r="F2849" s="394"/>
    </row>
    <row r="2850" spans="1:6">
      <c r="A2850" s="1181">
        <v>2003530</v>
      </c>
      <c r="B2850" s="501" t="s">
        <v>9305</v>
      </c>
      <c r="C2850" s="502" t="s">
        <v>37432</v>
      </c>
      <c r="D2850" s="501" t="s">
        <v>28</v>
      </c>
      <c r="E2850" s="666">
        <v>6068.99</v>
      </c>
      <c r="F2850" s="394"/>
    </row>
    <row r="2851" spans="1:6">
      <c r="A2851" s="1181">
        <v>2003485</v>
      </c>
      <c r="B2851" s="501" t="s">
        <v>9305</v>
      </c>
      <c r="C2851" s="502" t="s">
        <v>37433</v>
      </c>
      <c r="D2851" s="501" t="s">
        <v>28</v>
      </c>
      <c r="E2851" s="666">
        <v>5753.1</v>
      </c>
      <c r="F2851" s="394"/>
    </row>
    <row r="2852" spans="1:6">
      <c r="A2852" s="1181">
        <v>2003484</v>
      </c>
      <c r="B2852" s="501" t="s">
        <v>9305</v>
      </c>
      <c r="C2852" s="502" t="s">
        <v>37434</v>
      </c>
      <c r="D2852" s="501" t="s">
        <v>28</v>
      </c>
      <c r="E2852" s="666">
        <v>5180.58</v>
      </c>
      <c r="F2852" s="394"/>
    </row>
    <row r="2853" spans="1:6">
      <c r="A2853" s="1181">
        <v>2003525</v>
      </c>
      <c r="B2853" s="501" t="s">
        <v>9305</v>
      </c>
      <c r="C2853" s="502" t="s">
        <v>37435</v>
      </c>
      <c r="D2853" s="501" t="s">
        <v>28</v>
      </c>
      <c r="E2853" s="666">
        <v>5949.7</v>
      </c>
      <c r="F2853" s="394"/>
    </row>
    <row r="2854" spans="1:6">
      <c r="A2854" s="1181">
        <v>2003524</v>
      </c>
      <c r="B2854" s="501" t="s">
        <v>9305</v>
      </c>
      <c r="C2854" s="502" t="s">
        <v>37436</v>
      </c>
      <c r="D2854" s="501" t="s">
        <v>28</v>
      </c>
      <c r="E2854" s="666">
        <v>5390.02</v>
      </c>
      <c r="F2854" s="394"/>
    </row>
    <row r="2855" spans="1:6">
      <c r="A2855" s="1181">
        <v>2003487</v>
      </c>
      <c r="B2855" s="501" t="s">
        <v>9305</v>
      </c>
      <c r="C2855" s="502" t="s">
        <v>37437</v>
      </c>
      <c r="D2855" s="501" t="s">
        <v>28</v>
      </c>
      <c r="E2855" s="666">
        <v>5722.16</v>
      </c>
      <c r="F2855" s="394"/>
    </row>
    <row r="2856" spans="1:6">
      <c r="A2856" s="1181">
        <v>2003486</v>
      </c>
      <c r="B2856" s="501" t="s">
        <v>9305</v>
      </c>
      <c r="C2856" s="502" t="s">
        <v>37438</v>
      </c>
      <c r="D2856" s="501" t="s">
        <v>28</v>
      </c>
      <c r="E2856" s="666">
        <v>5157.34</v>
      </c>
      <c r="F2856" s="394"/>
    </row>
    <row r="2857" spans="1:6">
      <c r="A2857" s="1181">
        <v>2003527</v>
      </c>
      <c r="B2857" s="501" t="s">
        <v>9305</v>
      </c>
      <c r="C2857" s="502" t="s">
        <v>37439</v>
      </c>
      <c r="D2857" s="501" t="s">
        <v>28</v>
      </c>
      <c r="E2857" s="666">
        <v>5918.77</v>
      </c>
      <c r="F2857" s="394"/>
    </row>
    <row r="2858" spans="1:6">
      <c r="A2858" s="1181">
        <v>2003526</v>
      </c>
      <c r="B2858" s="501" t="s">
        <v>9305</v>
      </c>
      <c r="C2858" s="502" t="s">
        <v>37440</v>
      </c>
      <c r="D2858" s="501" t="s">
        <v>28</v>
      </c>
      <c r="E2858" s="666">
        <v>5366.78</v>
      </c>
      <c r="F2858" s="394"/>
    </row>
    <row r="2859" spans="1:6">
      <c r="A2859" s="1181">
        <v>2003497</v>
      </c>
      <c r="B2859" s="501" t="s">
        <v>9305</v>
      </c>
      <c r="C2859" s="502" t="s">
        <v>37441</v>
      </c>
      <c r="D2859" s="501" t="s">
        <v>28</v>
      </c>
      <c r="E2859" s="666">
        <v>6706.81</v>
      </c>
      <c r="F2859" s="394"/>
    </row>
    <row r="2860" spans="1:6">
      <c r="A2860" s="1181">
        <v>2003496</v>
      </c>
      <c r="B2860" s="501" t="s">
        <v>9305</v>
      </c>
      <c r="C2860" s="502" t="s">
        <v>37442</v>
      </c>
      <c r="D2860" s="501" t="s">
        <v>28</v>
      </c>
      <c r="E2860" s="666">
        <v>6059.28</v>
      </c>
      <c r="F2860" s="394"/>
    </row>
    <row r="2861" spans="1:6">
      <c r="A2861" s="1181">
        <v>2003537</v>
      </c>
      <c r="B2861" s="501" t="s">
        <v>9305</v>
      </c>
      <c r="C2861" s="502" t="s">
        <v>37443</v>
      </c>
      <c r="D2861" s="501" t="s">
        <v>28</v>
      </c>
      <c r="E2861" s="666">
        <v>6903.42</v>
      </c>
      <c r="F2861" s="394"/>
    </row>
    <row r="2862" spans="1:6">
      <c r="A2862" s="1181">
        <v>2003536</v>
      </c>
      <c r="B2862" s="501" t="s">
        <v>9305</v>
      </c>
      <c r="C2862" s="502" t="s">
        <v>37444</v>
      </c>
      <c r="D2862" s="501" t="s">
        <v>28</v>
      </c>
      <c r="E2862" s="666">
        <v>6268.72</v>
      </c>
      <c r="F2862" s="394"/>
    </row>
    <row r="2863" spans="1:6">
      <c r="A2863" s="1181">
        <v>2003499</v>
      </c>
      <c r="B2863" s="501" t="s">
        <v>9305</v>
      </c>
      <c r="C2863" s="502" t="s">
        <v>37445</v>
      </c>
      <c r="D2863" s="501" t="s">
        <v>28</v>
      </c>
      <c r="E2863" s="666">
        <v>7609.66</v>
      </c>
      <c r="F2863" s="394"/>
    </row>
    <row r="2864" spans="1:6">
      <c r="A2864" s="1181">
        <v>2003498</v>
      </c>
      <c r="B2864" s="501" t="s">
        <v>9305</v>
      </c>
      <c r="C2864" s="502" t="s">
        <v>37446</v>
      </c>
      <c r="D2864" s="501" t="s">
        <v>28</v>
      </c>
      <c r="E2864" s="666">
        <v>6869.65</v>
      </c>
      <c r="F2864" s="394"/>
    </row>
    <row r="2865" spans="1:6">
      <c r="A2865" s="1181">
        <v>2003539</v>
      </c>
      <c r="B2865" s="501" t="s">
        <v>9305</v>
      </c>
      <c r="C2865" s="502" t="s">
        <v>37447</v>
      </c>
      <c r="D2865" s="501" t="s">
        <v>28</v>
      </c>
      <c r="E2865" s="666">
        <v>7838.74</v>
      </c>
      <c r="F2865" s="394"/>
    </row>
    <row r="2866" spans="1:6">
      <c r="A2866" s="1181">
        <v>2003538</v>
      </c>
      <c r="B2866" s="501" t="s">
        <v>9305</v>
      </c>
      <c r="C2866" s="502" t="s">
        <v>37448</v>
      </c>
      <c r="D2866" s="501" t="s">
        <v>28</v>
      </c>
      <c r="E2866" s="666">
        <v>7114.68</v>
      </c>
      <c r="F2866" s="394"/>
    </row>
    <row r="2867" spans="1:6">
      <c r="A2867" s="1181">
        <v>2003493</v>
      </c>
      <c r="B2867" s="501" t="s">
        <v>9305</v>
      </c>
      <c r="C2867" s="502" t="s">
        <v>37449</v>
      </c>
      <c r="D2867" s="501" t="s">
        <v>28</v>
      </c>
      <c r="E2867" s="666">
        <v>6777.51</v>
      </c>
      <c r="F2867" s="394"/>
    </row>
    <row r="2868" spans="1:6">
      <c r="A2868" s="1181">
        <v>2003492</v>
      </c>
      <c r="B2868" s="501" t="s">
        <v>9305</v>
      </c>
      <c r="C2868" s="502" t="s">
        <v>37450</v>
      </c>
      <c r="D2868" s="501" t="s">
        <v>28</v>
      </c>
      <c r="E2868" s="666">
        <v>6112.41</v>
      </c>
      <c r="F2868" s="394"/>
    </row>
    <row r="2869" spans="1:6">
      <c r="A2869" s="1181">
        <v>2003533</v>
      </c>
      <c r="B2869" s="501" t="s">
        <v>9305</v>
      </c>
      <c r="C2869" s="502" t="s">
        <v>37451</v>
      </c>
      <c r="D2869" s="501" t="s">
        <v>28</v>
      </c>
      <c r="E2869" s="666">
        <v>6974.12</v>
      </c>
      <c r="F2869" s="394"/>
    </row>
    <row r="2870" spans="1:6">
      <c r="A2870" s="1181">
        <v>2003532</v>
      </c>
      <c r="B2870" s="501" t="s">
        <v>9305</v>
      </c>
      <c r="C2870" s="502" t="s">
        <v>37452</v>
      </c>
      <c r="D2870" s="501" t="s">
        <v>28</v>
      </c>
      <c r="E2870" s="666">
        <v>6321.85</v>
      </c>
      <c r="F2870" s="394"/>
    </row>
    <row r="2871" spans="1:6">
      <c r="A2871" s="1181">
        <v>2003495</v>
      </c>
      <c r="B2871" s="501" t="s">
        <v>9305</v>
      </c>
      <c r="C2871" s="502" t="s">
        <v>37453</v>
      </c>
      <c r="D2871" s="501" t="s">
        <v>28</v>
      </c>
      <c r="E2871" s="666">
        <v>6746.58</v>
      </c>
      <c r="F2871" s="394"/>
    </row>
    <row r="2872" spans="1:6">
      <c r="A2872" s="1181">
        <v>2003494</v>
      </c>
      <c r="B2872" s="501" t="s">
        <v>9305</v>
      </c>
      <c r="C2872" s="502" t="s">
        <v>37454</v>
      </c>
      <c r="D2872" s="501" t="s">
        <v>28</v>
      </c>
      <c r="E2872" s="666">
        <v>6089.17</v>
      </c>
      <c r="F2872" s="394"/>
    </row>
    <row r="2873" spans="1:6">
      <c r="A2873" s="1181">
        <v>2003535</v>
      </c>
      <c r="B2873" s="501" t="s">
        <v>9305</v>
      </c>
      <c r="C2873" s="502" t="s">
        <v>37455</v>
      </c>
      <c r="D2873" s="501" t="s">
        <v>28</v>
      </c>
      <c r="E2873" s="666">
        <v>6943.19</v>
      </c>
      <c r="F2873" s="394"/>
    </row>
    <row r="2874" spans="1:6">
      <c r="A2874" s="1181">
        <v>2003534</v>
      </c>
      <c r="B2874" s="501" t="s">
        <v>9305</v>
      </c>
      <c r="C2874" s="502" t="s">
        <v>37456</v>
      </c>
      <c r="D2874" s="501" t="s">
        <v>28</v>
      </c>
      <c r="E2874" s="666">
        <v>6298.6</v>
      </c>
      <c r="F2874" s="394"/>
    </row>
    <row r="2875" spans="1:6">
      <c r="A2875" s="1181">
        <v>2003505</v>
      </c>
      <c r="B2875" s="501" t="s">
        <v>9305</v>
      </c>
      <c r="C2875" s="502" t="s">
        <v>37457</v>
      </c>
      <c r="D2875" s="501" t="s">
        <v>28</v>
      </c>
      <c r="E2875" s="666">
        <v>7667.99</v>
      </c>
      <c r="F2875" s="394"/>
    </row>
    <row r="2876" spans="1:6">
      <c r="A2876" s="1181">
        <v>2003504</v>
      </c>
      <c r="B2876" s="501" t="s">
        <v>9305</v>
      </c>
      <c r="C2876" s="502" t="s">
        <v>37458</v>
      </c>
      <c r="D2876" s="501" t="s">
        <v>28</v>
      </c>
      <c r="E2876" s="666">
        <v>6927.87</v>
      </c>
      <c r="F2876" s="394"/>
    </row>
    <row r="2877" spans="1:6">
      <c r="A2877" s="1181">
        <v>2003545</v>
      </c>
      <c r="B2877" s="501" t="s">
        <v>9305</v>
      </c>
      <c r="C2877" s="502" t="s">
        <v>37459</v>
      </c>
      <c r="D2877" s="501" t="s">
        <v>28</v>
      </c>
      <c r="E2877" s="666">
        <v>7864.6</v>
      </c>
      <c r="F2877" s="394"/>
    </row>
    <row r="2878" spans="1:6">
      <c r="A2878" s="1181">
        <v>2003544</v>
      </c>
      <c r="B2878" s="501" t="s">
        <v>9305</v>
      </c>
      <c r="C2878" s="502" t="s">
        <v>37460</v>
      </c>
      <c r="D2878" s="501" t="s">
        <v>28</v>
      </c>
      <c r="E2878" s="666">
        <v>7137.31</v>
      </c>
      <c r="F2878" s="394"/>
    </row>
    <row r="2879" spans="1:6">
      <c r="A2879" s="1181">
        <v>2003507</v>
      </c>
      <c r="B2879" s="501" t="s">
        <v>9305</v>
      </c>
      <c r="C2879" s="502" t="s">
        <v>37461</v>
      </c>
      <c r="D2879" s="501" t="s">
        <v>28</v>
      </c>
      <c r="E2879" s="666">
        <v>8692.4599999999991</v>
      </c>
      <c r="F2879" s="394"/>
    </row>
    <row r="2880" spans="1:6">
      <c r="A2880" s="1181">
        <v>2003506</v>
      </c>
      <c r="B2880" s="501" t="s">
        <v>9305</v>
      </c>
      <c r="C2880" s="502" t="s">
        <v>37462</v>
      </c>
      <c r="D2880" s="501" t="s">
        <v>28</v>
      </c>
      <c r="E2880" s="666">
        <v>7847.63</v>
      </c>
      <c r="F2880" s="394"/>
    </row>
    <row r="2881" spans="1:6">
      <c r="A2881" s="1181">
        <v>2003547</v>
      </c>
      <c r="B2881" s="501" t="s">
        <v>9305</v>
      </c>
      <c r="C2881" s="502" t="s">
        <v>37463</v>
      </c>
      <c r="D2881" s="501" t="s">
        <v>28</v>
      </c>
      <c r="E2881" s="666">
        <v>8921.5400000000009</v>
      </c>
      <c r="F2881" s="394"/>
    </row>
    <row r="2882" spans="1:6">
      <c r="A2882" s="1181">
        <v>2003546</v>
      </c>
      <c r="B2882" s="501" t="s">
        <v>9305</v>
      </c>
      <c r="C2882" s="502" t="s">
        <v>37464</v>
      </c>
      <c r="D2882" s="501" t="s">
        <v>28</v>
      </c>
      <c r="E2882" s="666">
        <v>8092.66</v>
      </c>
      <c r="F2882" s="394"/>
    </row>
    <row r="2883" spans="1:6">
      <c r="A2883" s="1181">
        <v>2003501</v>
      </c>
      <c r="B2883" s="501" t="s">
        <v>9305</v>
      </c>
      <c r="C2883" s="502" t="s">
        <v>37465</v>
      </c>
      <c r="D2883" s="501" t="s">
        <v>28</v>
      </c>
      <c r="E2883" s="666">
        <v>7738.69</v>
      </c>
      <c r="F2883" s="394"/>
    </row>
    <row r="2884" spans="1:6">
      <c r="A2884" s="1181">
        <v>2003500</v>
      </c>
      <c r="B2884" s="501" t="s">
        <v>9305</v>
      </c>
      <c r="C2884" s="502" t="s">
        <v>37466</v>
      </c>
      <c r="D2884" s="501" t="s">
        <v>28</v>
      </c>
      <c r="E2884" s="666">
        <v>6981</v>
      </c>
      <c r="F2884" s="394"/>
    </row>
    <row r="2885" spans="1:6">
      <c r="A2885" s="1181">
        <v>2003541</v>
      </c>
      <c r="B2885" s="501" t="s">
        <v>9305</v>
      </c>
      <c r="C2885" s="502" t="s">
        <v>37467</v>
      </c>
      <c r="D2885" s="501" t="s">
        <v>28</v>
      </c>
      <c r="E2885" s="666">
        <v>7935.3</v>
      </c>
      <c r="F2885" s="394"/>
    </row>
    <row r="2886" spans="1:6">
      <c r="A2886" s="1181">
        <v>2003540</v>
      </c>
      <c r="B2886" s="501" t="s">
        <v>9305</v>
      </c>
      <c r="C2886" s="502" t="s">
        <v>37468</v>
      </c>
      <c r="D2886" s="501" t="s">
        <v>28</v>
      </c>
      <c r="E2886" s="666">
        <v>7190.44</v>
      </c>
      <c r="F2886" s="394"/>
    </row>
    <row r="2887" spans="1:6">
      <c r="A2887" s="1181">
        <v>2003503</v>
      </c>
      <c r="B2887" s="501" t="s">
        <v>9305</v>
      </c>
      <c r="C2887" s="502" t="s">
        <v>37469</v>
      </c>
      <c r="D2887" s="501" t="s">
        <v>28</v>
      </c>
      <c r="E2887" s="666">
        <v>7707.76</v>
      </c>
      <c r="F2887" s="394"/>
    </row>
    <row r="2888" spans="1:6">
      <c r="A2888" s="1181">
        <v>2003502</v>
      </c>
      <c r="B2888" s="501" t="s">
        <v>9305</v>
      </c>
      <c r="C2888" s="502" t="s">
        <v>37470</v>
      </c>
      <c r="D2888" s="501" t="s">
        <v>28</v>
      </c>
      <c r="E2888" s="666">
        <v>6957.76</v>
      </c>
      <c r="F2888" s="394"/>
    </row>
    <row r="2889" spans="1:6">
      <c r="A2889" s="1181">
        <v>2003543</v>
      </c>
      <c r="B2889" s="501" t="s">
        <v>9305</v>
      </c>
      <c r="C2889" s="502" t="s">
        <v>37471</v>
      </c>
      <c r="D2889" s="501" t="s">
        <v>28</v>
      </c>
      <c r="E2889" s="666">
        <v>7904.37</v>
      </c>
      <c r="F2889" s="394"/>
    </row>
    <row r="2890" spans="1:6">
      <c r="A2890" s="1181">
        <v>2003542</v>
      </c>
      <c r="B2890" s="501" t="s">
        <v>9305</v>
      </c>
      <c r="C2890" s="502" t="s">
        <v>37472</v>
      </c>
      <c r="D2890" s="501" t="s">
        <v>28</v>
      </c>
      <c r="E2890" s="666">
        <v>7167.19</v>
      </c>
      <c r="F2890" s="394"/>
    </row>
    <row r="2891" spans="1:6">
      <c r="A2891" s="1181">
        <v>2003513</v>
      </c>
      <c r="B2891" s="501" t="s">
        <v>9305</v>
      </c>
      <c r="C2891" s="502" t="s">
        <v>37473</v>
      </c>
      <c r="D2891" s="501" t="s">
        <v>28</v>
      </c>
      <c r="E2891" s="666">
        <v>8692.41</v>
      </c>
      <c r="F2891" s="394"/>
    </row>
    <row r="2892" spans="1:6">
      <c r="A2892" s="1181">
        <v>2003512</v>
      </c>
      <c r="B2892" s="501" t="s">
        <v>9305</v>
      </c>
      <c r="C2892" s="502" t="s">
        <v>37474</v>
      </c>
      <c r="D2892" s="501" t="s">
        <v>28</v>
      </c>
      <c r="E2892" s="666">
        <v>7859.7</v>
      </c>
      <c r="F2892" s="394"/>
    </row>
    <row r="2893" spans="1:6">
      <c r="A2893" s="1181">
        <v>2003553</v>
      </c>
      <c r="B2893" s="501" t="s">
        <v>9305</v>
      </c>
      <c r="C2893" s="502" t="s">
        <v>37475</v>
      </c>
      <c r="D2893" s="501" t="s">
        <v>28</v>
      </c>
      <c r="E2893" s="666">
        <v>8889.01</v>
      </c>
      <c r="F2893" s="394"/>
    </row>
    <row r="2894" spans="1:6">
      <c r="A2894" s="1181">
        <v>2003552</v>
      </c>
      <c r="B2894" s="501" t="s">
        <v>9305</v>
      </c>
      <c r="C2894" s="502" t="s">
        <v>37476</v>
      </c>
      <c r="D2894" s="501" t="s">
        <v>28</v>
      </c>
      <c r="E2894" s="666">
        <v>8069.13</v>
      </c>
      <c r="F2894" s="394"/>
    </row>
    <row r="2895" spans="1:6">
      <c r="A2895" s="1181">
        <v>2003515</v>
      </c>
      <c r="B2895" s="501" t="s">
        <v>9305</v>
      </c>
      <c r="C2895" s="502" t="s">
        <v>37477</v>
      </c>
      <c r="D2895" s="501" t="s">
        <v>28</v>
      </c>
      <c r="E2895" s="666">
        <v>9842.9599999999991</v>
      </c>
      <c r="F2895" s="394"/>
    </row>
    <row r="2896" spans="1:6">
      <c r="A2896" s="1181">
        <v>2003514</v>
      </c>
      <c r="B2896" s="501" t="s">
        <v>9305</v>
      </c>
      <c r="C2896" s="502" t="s">
        <v>37478</v>
      </c>
      <c r="D2896" s="501" t="s">
        <v>28</v>
      </c>
      <c r="E2896" s="666">
        <v>8893.31</v>
      </c>
      <c r="F2896" s="394"/>
    </row>
    <row r="2897" spans="1:6">
      <c r="A2897" s="1181">
        <v>2003555</v>
      </c>
      <c r="B2897" s="501" t="s">
        <v>9305</v>
      </c>
      <c r="C2897" s="502" t="s">
        <v>37479</v>
      </c>
      <c r="D2897" s="501" t="s">
        <v>28</v>
      </c>
      <c r="E2897" s="666">
        <v>10072.040000000001</v>
      </c>
      <c r="F2897" s="394"/>
    </row>
    <row r="2898" spans="1:6">
      <c r="A2898" s="1181">
        <v>2003554</v>
      </c>
      <c r="B2898" s="501" t="s">
        <v>9305</v>
      </c>
      <c r="C2898" s="502" t="s">
        <v>37480</v>
      </c>
      <c r="D2898" s="501" t="s">
        <v>28</v>
      </c>
      <c r="E2898" s="666">
        <v>9138.34</v>
      </c>
      <c r="F2898" s="394"/>
    </row>
    <row r="2899" spans="1:6">
      <c r="A2899" s="1181">
        <v>2003509</v>
      </c>
      <c r="B2899" s="501" t="s">
        <v>9305</v>
      </c>
      <c r="C2899" s="502" t="s">
        <v>37481</v>
      </c>
      <c r="D2899" s="501" t="s">
        <v>28</v>
      </c>
      <c r="E2899" s="666">
        <v>8763.11</v>
      </c>
      <c r="F2899" s="394"/>
    </row>
    <row r="2900" spans="1:6">
      <c r="A2900" s="1181">
        <v>2003508</v>
      </c>
      <c r="B2900" s="501" t="s">
        <v>9305</v>
      </c>
      <c r="C2900" s="502" t="s">
        <v>37482</v>
      </c>
      <c r="D2900" s="501" t="s">
        <v>28</v>
      </c>
      <c r="E2900" s="666">
        <v>7912.83</v>
      </c>
      <c r="F2900" s="394"/>
    </row>
    <row r="2901" spans="1:6">
      <c r="A2901" s="1181">
        <v>2003549</v>
      </c>
      <c r="B2901" s="501" t="s">
        <v>9305</v>
      </c>
      <c r="C2901" s="502" t="s">
        <v>37483</v>
      </c>
      <c r="D2901" s="501" t="s">
        <v>28</v>
      </c>
      <c r="E2901" s="666">
        <v>8959.7099999999991</v>
      </c>
      <c r="F2901" s="394"/>
    </row>
    <row r="2902" spans="1:6">
      <c r="A2902" s="1181">
        <v>2003548</v>
      </c>
      <c r="B2902" s="501" t="s">
        <v>9305</v>
      </c>
      <c r="C2902" s="502" t="s">
        <v>37484</v>
      </c>
      <c r="D2902" s="501" t="s">
        <v>28</v>
      </c>
      <c r="E2902" s="666">
        <v>8122.26</v>
      </c>
      <c r="F2902" s="394"/>
    </row>
    <row r="2903" spans="1:6">
      <c r="A2903" s="1181">
        <v>2003511</v>
      </c>
      <c r="B2903" s="501" t="s">
        <v>9305</v>
      </c>
      <c r="C2903" s="502" t="s">
        <v>37485</v>
      </c>
      <c r="D2903" s="501" t="s">
        <v>28</v>
      </c>
      <c r="E2903" s="666">
        <v>8732.18</v>
      </c>
      <c r="F2903" s="394"/>
    </row>
    <row r="2904" spans="1:6">
      <c r="A2904" s="1181">
        <v>2003510</v>
      </c>
      <c r="B2904" s="501" t="s">
        <v>9305</v>
      </c>
      <c r="C2904" s="502" t="s">
        <v>37486</v>
      </c>
      <c r="D2904" s="501" t="s">
        <v>28</v>
      </c>
      <c r="E2904" s="666">
        <v>7889.58</v>
      </c>
      <c r="F2904" s="394"/>
    </row>
    <row r="2905" spans="1:6">
      <c r="A2905" s="1181">
        <v>2003551</v>
      </c>
      <c r="B2905" s="501" t="s">
        <v>9305</v>
      </c>
      <c r="C2905" s="502" t="s">
        <v>37487</v>
      </c>
      <c r="D2905" s="501" t="s">
        <v>28</v>
      </c>
      <c r="E2905" s="666">
        <v>8928.7800000000007</v>
      </c>
      <c r="F2905" s="394"/>
    </row>
    <row r="2906" spans="1:6">
      <c r="A2906" s="1181">
        <v>2003550</v>
      </c>
      <c r="B2906" s="501" t="s">
        <v>9305</v>
      </c>
      <c r="C2906" s="502" t="s">
        <v>37488</v>
      </c>
      <c r="D2906" s="501" t="s">
        <v>28</v>
      </c>
      <c r="E2906" s="666">
        <v>8099.02</v>
      </c>
      <c r="F2906" s="394"/>
    </row>
    <row r="2907" spans="1:6">
      <c r="A2907" s="1181">
        <v>2003728</v>
      </c>
      <c r="B2907" s="501" t="s">
        <v>9305</v>
      </c>
      <c r="C2907" s="502" t="s">
        <v>37489</v>
      </c>
      <c r="D2907" s="501" t="s">
        <v>28</v>
      </c>
      <c r="E2907" s="666">
        <v>3599.12</v>
      </c>
      <c r="F2907" s="394"/>
    </row>
    <row r="2908" spans="1:6">
      <c r="A2908" s="1181">
        <v>2003727</v>
      </c>
      <c r="B2908" s="501" t="s">
        <v>9305</v>
      </c>
      <c r="C2908" s="502" t="s">
        <v>37490</v>
      </c>
      <c r="D2908" s="501" t="s">
        <v>28</v>
      </c>
      <c r="E2908" s="666">
        <v>3204.3</v>
      </c>
      <c r="F2908" s="394"/>
    </row>
    <row r="2909" spans="1:6">
      <c r="A2909" s="1181">
        <v>2003730</v>
      </c>
      <c r="B2909" s="501" t="s">
        <v>9305</v>
      </c>
      <c r="C2909" s="502" t="s">
        <v>37491</v>
      </c>
      <c r="D2909" s="501" t="s">
        <v>28</v>
      </c>
      <c r="E2909" s="666">
        <v>3551.98</v>
      </c>
      <c r="F2909" s="394"/>
    </row>
    <row r="2910" spans="1:6">
      <c r="A2910" s="1181">
        <v>2003729</v>
      </c>
      <c r="B2910" s="501" t="s">
        <v>9305</v>
      </c>
      <c r="C2910" s="502" t="s">
        <v>37492</v>
      </c>
      <c r="D2910" s="501" t="s">
        <v>28</v>
      </c>
      <c r="E2910" s="666">
        <v>3174.63</v>
      </c>
      <c r="F2910" s="394"/>
    </row>
    <row r="2911" spans="1:6">
      <c r="A2911" s="1181">
        <v>2003732</v>
      </c>
      <c r="B2911" s="501" t="s">
        <v>9305</v>
      </c>
      <c r="C2911" s="502" t="s">
        <v>37493</v>
      </c>
      <c r="D2911" s="501" t="s">
        <v>28</v>
      </c>
      <c r="E2911" s="666">
        <v>3509.55</v>
      </c>
      <c r="F2911" s="394"/>
    </row>
    <row r="2912" spans="1:6">
      <c r="A2912" s="1181">
        <v>2003731</v>
      </c>
      <c r="B2912" s="501" t="s">
        <v>9305</v>
      </c>
      <c r="C2912" s="502" t="s">
        <v>37494</v>
      </c>
      <c r="D2912" s="501" t="s">
        <v>28</v>
      </c>
      <c r="E2912" s="666">
        <v>3147.92</v>
      </c>
      <c r="F2912" s="394"/>
    </row>
    <row r="2913" spans="1:6">
      <c r="A2913" s="1181">
        <v>2003734</v>
      </c>
      <c r="B2913" s="501" t="s">
        <v>9305</v>
      </c>
      <c r="C2913" s="502" t="s">
        <v>37495</v>
      </c>
      <c r="D2913" s="501" t="s">
        <v>28</v>
      </c>
      <c r="E2913" s="666">
        <v>3457.7</v>
      </c>
      <c r="F2913" s="394"/>
    </row>
    <row r="2914" spans="1:6">
      <c r="A2914" s="1181">
        <v>2003733</v>
      </c>
      <c r="B2914" s="501" t="s">
        <v>9305</v>
      </c>
      <c r="C2914" s="502" t="s">
        <v>37496</v>
      </c>
      <c r="D2914" s="501" t="s">
        <v>28</v>
      </c>
      <c r="E2914" s="666">
        <v>3115.28</v>
      </c>
      <c r="F2914" s="394"/>
    </row>
    <row r="2915" spans="1:6">
      <c r="A2915" s="1181">
        <v>2003736</v>
      </c>
      <c r="B2915" s="501" t="s">
        <v>9305</v>
      </c>
      <c r="C2915" s="502" t="s">
        <v>37497</v>
      </c>
      <c r="D2915" s="501" t="s">
        <v>28</v>
      </c>
      <c r="E2915" s="666">
        <v>4724.38</v>
      </c>
      <c r="F2915" s="394"/>
    </row>
    <row r="2916" spans="1:6">
      <c r="A2916" s="1181">
        <v>2003735</v>
      </c>
      <c r="B2916" s="501" t="s">
        <v>9305</v>
      </c>
      <c r="C2916" s="502" t="s">
        <v>37498</v>
      </c>
      <c r="D2916" s="501" t="s">
        <v>28</v>
      </c>
      <c r="E2916" s="666">
        <v>4233.4799999999996</v>
      </c>
      <c r="F2916" s="394"/>
    </row>
    <row r="2917" spans="1:6">
      <c r="A2917" s="1181">
        <v>2003738</v>
      </c>
      <c r="B2917" s="501" t="s">
        <v>9305</v>
      </c>
      <c r="C2917" s="502" t="s">
        <v>37499</v>
      </c>
      <c r="D2917" s="501" t="s">
        <v>28</v>
      </c>
      <c r="E2917" s="666">
        <v>4677.24</v>
      </c>
      <c r="F2917" s="394"/>
    </row>
    <row r="2918" spans="1:6">
      <c r="A2918" s="1181">
        <v>2003737</v>
      </c>
      <c r="B2918" s="501" t="s">
        <v>9305</v>
      </c>
      <c r="C2918" s="502" t="s">
        <v>37500</v>
      </c>
      <c r="D2918" s="501" t="s">
        <v>28</v>
      </c>
      <c r="E2918" s="666">
        <v>4203.8100000000004</v>
      </c>
      <c r="F2918" s="394"/>
    </row>
    <row r="2919" spans="1:6">
      <c r="A2919" s="1181">
        <v>2003740</v>
      </c>
      <c r="B2919" s="501" t="s">
        <v>9305</v>
      </c>
      <c r="C2919" s="502" t="s">
        <v>37501</v>
      </c>
      <c r="D2919" s="501" t="s">
        <v>28</v>
      </c>
      <c r="E2919" s="666">
        <v>4634.8100000000004</v>
      </c>
      <c r="F2919" s="394"/>
    </row>
    <row r="2920" spans="1:6">
      <c r="A2920" s="1181">
        <v>2003739</v>
      </c>
      <c r="B2920" s="501" t="s">
        <v>9305</v>
      </c>
      <c r="C2920" s="502" t="s">
        <v>37502</v>
      </c>
      <c r="D2920" s="501" t="s">
        <v>28</v>
      </c>
      <c r="E2920" s="666">
        <v>4177.1000000000004</v>
      </c>
      <c r="F2920" s="394"/>
    </row>
    <row r="2921" spans="1:6">
      <c r="A2921" s="1181">
        <v>2003742</v>
      </c>
      <c r="B2921" s="501" t="s">
        <v>9305</v>
      </c>
      <c r="C2921" s="502" t="s">
        <v>37503</v>
      </c>
      <c r="D2921" s="501" t="s">
        <v>28</v>
      </c>
      <c r="E2921" s="666">
        <v>4771.53</v>
      </c>
      <c r="F2921" s="394"/>
    </row>
    <row r="2922" spans="1:6">
      <c r="A2922" s="1181">
        <v>2003741</v>
      </c>
      <c r="B2922" s="501" t="s">
        <v>9305</v>
      </c>
      <c r="C2922" s="502" t="s">
        <v>37504</v>
      </c>
      <c r="D2922" s="501" t="s">
        <v>28</v>
      </c>
      <c r="E2922" s="666">
        <v>4263.1499999999996</v>
      </c>
      <c r="F2922" s="394"/>
    </row>
    <row r="2923" spans="1:6">
      <c r="A2923" s="1181">
        <v>2003744</v>
      </c>
      <c r="B2923" s="501" t="s">
        <v>9305</v>
      </c>
      <c r="C2923" s="502" t="s">
        <v>37505</v>
      </c>
      <c r="D2923" s="501" t="s">
        <v>28</v>
      </c>
      <c r="E2923" s="666">
        <v>5684.05</v>
      </c>
      <c r="F2923" s="394"/>
    </row>
    <row r="2924" spans="1:6">
      <c r="A2924" s="1181">
        <v>2003743</v>
      </c>
      <c r="B2924" s="501" t="s">
        <v>9305</v>
      </c>
      <c r="C2924" s="502" t="s">
        <v>37506</v>
      </c>
      <c r="D2924" s="501" t="s">
        <v>28</v>
      </c>
      <c r="E2924" s="666">
        <v>5097.0600000000004</v>
      </c>
      <c r="F2924" s="394"/>
    </row>
    <row r="2925" spans="1:6">
      <c r="A2925" s="1181">
        <v>2003746</v>
      </c>
      <c r="B2925" s="501" t="s">
        <v>9305</v>
      </c>
      <c r="C2925" s="502" t="s">
        <v>37507</v>
      </c>
      <c r="D2925" s="501" t="s">
        <v>28</v>
      </c>
      <c r="E2925" s="666">
        <v>5636.91</v>
      </c>
      <c r="F2925" s="394"/>
    </row>
    <row r="2926" spans="1:6">
      <c r="A2926" s="1181">
        <v>2003745</v>
      </c>
      <c r="B2926" s="501" t="s">
        <v>9305</v>
      </c>
      <c r="C2926" s="502" t="s">
        <v>37508</v>
      </c>
      <c r="D2926" s="501" t="s">
        <v>28</v>
      </c>
      <c r="E2926" s="666">
        <v>5067.38</v>
      </c>
      <c r="F2926" s="394"/>
    </row>
    <row r="2927" spans="1:6">
      <c r="A2927" s="1181">
        <v>2003748</v>
      </c>
      <c r="B2927" s="501" t="s">
        <v>9305</v>
      </c>
      <c r="C2927" s="502" t="s">
        <v>37509</v>
      </c>
      <c r="D2927" s="501" t="s">
        <v>28</v>
      </c>
      <c r="E2927" s="666">
        <v>5594.48</v>
      </c>
      <c r="F2927" s="394"/>
    </row>
    <row r="2928" spans="1:6">
      <c r="A2928" s="1181">
        <v>2003747</v>
      </c>
      <c r="B2928" s="501" t="s">
        <v>9305</v>
      </c>
      <c r="C2928" s="502" t="s">
        <v>37510</v>
      </c>
      <c r="D2928" s="501" t="s">
        <v>28</v>
      </c>
      <c r="E2928" s="666">
        <v>5040.68</v>
      </c>
      <c r="F2928" s="394"/>
    </row>
    <row r="2929" spans="1:6">
      <c r="A2929" s="1181">
        <v>2003750</v>
      </c>
      <c r="B2929" s="501" t="s">
        <v>9305</v>
      </c>
      <c r="C2929" s="502" t="s">
        <v>37511</v>
      </c>
      <c r="D2929" s="501" t="s">
        <v>28</v>
      </c>
      <c r="E2929" s="666">
        <v>5542.62</v>
      </c>
      <c r="F2929" s="394"/>
    </row>
    <row r="2930" spans="1:6">
      <c r="A2930" s="1181">
        <v>2003749</v>
      </c>
      <c r="B2930" s="501" t="s">
        <v>9305</v>
      </c>
      <c r="C2930" s="502" t="s">
        <v>37512</v>
      </c>
      <c r="D2930" s="501" t="s">
        <v>28</v>
      </c>
      <c r="E2930" s="666">
        <v>5008.04</v>
      </c>
      <c r="F2930" s="394"/>
    </row>
    <row r="2931" spans="1:6">
      <c r="A2931" s="1181">
        <v>2003752</v>
      </c>
      <c r="B2931" s="501" t="s">
        <v>9305</v>
      </c>
      <c r="C2931" s="502" t="s">
        <v>37513</v>
      </c>
      <c r="D2931" s="501" t="s">
        <v>28</v>
      </c>
      <c r="E2931" s="666">
        <v>6864.52</v>
      </c>
      <c r="F2931" s="394"/>
    </row>
    <row r="2932" spans="1:6">
      <c r="A2932" s="1181">
        <v>2003751</v>
      </c>
      <c r="B2932" s="501" t="s">
        <v>9305</v>
      </c>
      <c r="C2932" s="502" t="s">
        <v>37514</v>
      </c>
      <c r="D2932" s="501" t="s">
        <v>28</v>
      </c>
      <c r="E2932" s="666">
        <v>6181.44</v>
      </c>
      <c r="F2932" s="394"/>
    </row>
    <row r="2933" spans="1:6">
      <c r="A2933" s="1181">
        <v>2003754</v>
      </c>
      <c r="B2933" s="501" t="s">
        <v>9305</v>
      </c>
      <c r="C2933" s="502" t="s">
        <v>37515</v>
      </c>
      <c r="D2933" s="501" t="s">
        <v>28</v>
      </c>
      <c r="E2933" s="666">
        <v>6817.38</v>
      </c>
      <c r="F2933" s="394"/>
    </row>
    <row r="2934" spans="1:6">
      <c r="A2934" s="1181">
        <v>2003753</v>
      </c>
      <c r="B2934" s="501" t="s">
        <v>9305</v>
      </c>
      <c r="C2934" s="502" t="s">
        <v>37516</v>
      </c>
      <c r="D2934" s="501" t="s">
        <v>28</v>
      </c>
      <c r="E2934" s="666">
        <v>6151.77</v>
      </c>
      <c r="F2934" s="394"/>
    </row>
    <row r="2935" spans="1:6">
      <c r="A2935" s="1181">
        <v>2003756</v>
      </c>
      <c r="B2935" s="501" t="s">
        <v>9305</v>
      </c>
      <c r="C2935" s="502" t="s">
        <v>37517</v>
      </c>
      <c r="D2935" s="501" t="s">
        <v>28</v>
      </c>
      <c r="E2935" s="666">
        <v>6774.95</v>
      </c>
      <c r="F2935" s="394"/>
    </row>
    <row r="2936" spans="1:6">
      <c r="A2936" s="1181">
        <v>2003755</v>
      </c>
      <c r="B2936" s="501" t="s">
        <v>9305</v>
      </c>
      <c r="C2936" s="502" t="s">
        <v>37518</v>
      </c>
      <c r="D2936" s="501" t="s">
        <v>28</v>
      </c>
      <c r="E2936" s="666">
        <v>6125.07</v>
      </c>
      <c r="F2936" s="394"/>
    </row>
    <row r="2937" spans="1:6">
      <c r="A2937" s="1181">
        <v>2003758</v>
      </c>
      <c r="B2937" s="501" t="s">
        <v>9305</v>
      </c>
      <c r="C2937" s="502" t="s">
        <v>37519</v>
      </c>
      <c r="D2937" s="501" t="s">
        <v>28</v>
      </c>
      <c r="E2937" s="666">
        <v>6723.09</v>
      </c>
      <c r="F2937" s="394"/>
    </row>
    <row r="2938" spans="1:6">
      <c r="A2938" s="1181">
        <v>2003757</v>
      </c>
      <c r="B2938" s="501" t="s">
        <v>9305</v>
      </c>
      <c r="C2938" s="502" t="s">
        <v>37520</v>
      </c>
      <c r="D2938" s="501" t="s">
        <v>28</v>
      </c>
      <c r="E2938" s="666">
        <v>6092.43</v>
      </c>
      <c r="F2938" s="394"/>
    </row>
    <row r="2939" spans="1:6">
      <c r="A2939" s="1181">
        <v>2003760</v>
      </c>
      <c r="B2939" s="501" t="s">
        <v>9305</v>
      </c>
      <c r="C2939" s="502" t="s">
        <v>37521</v>
      </c>
      <c r="D2939" s="501" t="s">
        <v>28</v>
      </c>
      <c r="E2939" s="666">
        <v>6831.22</v>
      </c>
      <c r="F2939" s="394"/>
    </row>
    <row r="2940" spans="1:6">
      <c r="A2940" s="1181">
        <v>2003759</v>
      </c>
      <c r="B2940" s="501" t="s">
        <v>9305</v>
      </c>
      <c r="C2940" s="502" t="s">
        <v>37522</v>
      </c>
      <c r="D2940" s="501" t="s">
        <v>28</v>
      </c>
      <c r="E2940" s="666">
        <v>6436.4</v>
      </c>
      <c r="F2940" s="394"/>
    </row>
    <row r="2941" spans="1:6">
      <c r="A2941" s="1181">
        <v>2003762</v>
      </c>
      <c r="B2941" s="501" t="s">
        <v>9305</v>
      </c>
      <c r="C2941" s="502" t="s">
        <v>37523</v>
      </c>
      <c r="D2941" s="501" t="s">
        <v>28</v>
      </c>
      <c r="E2941" s="666">
        <v>7821.2</v>
      </c>
      <c r="F2941" s="394"/>
    </row>
    <row r="2942" spans="1:6">
      <c r="A2942" s="1181">
        <v>2003761</v>
      </c>
      <c r="B2942" s="501" t="s">
        <v>9305</v>
      </c>
      <c r="C2942" s="502" t="s">
        <v>37524</v>
      </c>
      <c r="D2942" s="501" t="s">
        <v>28</v>
      </c>
      <c r="E2942" s="666">
        <v>7059.51</v>
      </c>
      <c r="F2942" s="394"/>
    </row>
    <row r="2943" spans="1:6">
      <c r="A2943" s="1181">
        <v>2003764</v>
      </c>
      <c r="B2943" s="501" t="s">
        <v>9305</v>
      </c>
      <c r="C2943" s="502" t="s">
        <v>37525</v>
      </c>
      <c r="D2943" s="501" t="s">
        <v>28</v>
      </c>
      <c r="E2943" s="666">
        <v>7778.77</v>
      </c>
      <c r="F2943" s="394"/>
    </row>
    <row r="2944" spans="1:6">
      <c r="A2944" s="1181">
        <v>2003763</v>
      </c>
      <c r="B2944" s="501" t="s">
        <v>9305</v>
      </c>
      <c r="C2944" s="502" t="s">
        <v>37526</v>
      </c>
      <c r="D2944" s="501" t="s">
        <v>28</v>
      </c>
      <c r="E2944" s="666">
        <v>7032.8</v>
      </c>
      <c r="F2944" s="394"/>
    </row>
    <row r="2945" spans="1:6">
      <c r="A2945" s="1181">
        <v>2003766</v>
      </c>
      <c r="B2945" s="501" t="s">
        <v>9305</v>
      </c>
      <c r="C2945" s="502" t="s">
        <v>37527</v>
      </c>
      <c r="D2945" s="501" t="s">
        <v>28</v>
      </c>
      <c r="E2945" s="666">
        <v>7726.92</v>
      </c>
      <c r="F2945" s="394"/>
    </row>
    <row r="2946" spans="1:6">
      <c r="A2946" s="1181">
        <v>2003765</v>
      </c>
      <c r="B2946" s="501" t="s">
        <v>9305</v>
      </c>
      <c r="C2946" s="502" t="s">
        <v>37528</v>
      </c>
      <c r="D2946" s="501" t="s">
        <v>28</v>
      </c>
      <c r="E2946" s="666">
        <v>7000.17</v>
      </c>
      <c r="F2946" s="394"/>
    </row>
    <row r="2947" spans="1:6">
      <c r="A2947" s="1181">
        <v>2003642</v>
      </c>
      <c r="B2947" s="501" t="s">
        <v>9305</v>
      </c>
      <c r="C2947" s="502" t="s">
        <v>37529</v>
      </c>
      <c r="D2947" s="501" t="s">
        <v>28</v>
      </c>
      <c r="E2947" s="666">
        <v>1629.83</v>
      </c>
      <c r="F2947" s="394"/>
    </row>
    <row r="2948" spans="1:6">
      <c r="A2948" s="1181">
        <v>2003641</v>
      </c>
      <c r="B2948" s="501" t="s">
        <v>9305</v>
      </c>
      <c r="C2948" s="502" t="s">
        <v>37530</v>
      </c>
      <c r="D2948" s="501" t="s">
        <v>28</v>
      </c>
      <c r="E2948" s="666">
        <v>1383.51</v>
      </c>
      <c r="F2948" s="394"/>
    </row>
    <row r="2949" spans="1:6">
      <c r="A2949" s="1181">
        <v>2003644</v>
      </c>
      <c r="B2949" s="501" t="s">
        <v>9305</v>
      </c>
      <c r="C2949" s="502" t="s">
        <v>37531</v>
      </c>
      <c r="D2949" s="501" t="s">
        <v>28</v>
      </c>
      <c r="E2949" s="666">
        <v>1601.55</v>
      </c>
      <c r="F2949" s="394"/>
    </row>
    <row r="2950" spans="1:6">
      <c r="A2950" s="1181">
        <v>2003643</v>
      </c>
      <c r="B2950" s="501" t="s">
        <v>9305</v>
      </c>
      <c r="C2950" s="502" t="s">
        <v>37532</v>
      </c>
      <c r="D2950" s="501" t="s">
        <v>28</v>
      </c>
      <c r="E2950" s="666">
        <v>1365.7</v>
      </c>
      <c r="F2950" s="394"/>
    </row>
    <row r="2951" spans="1:6">
      <c r="A2951" s="1181">
        <v>2003646</v>
      </c>
      <c r="B2951" s="501" t="s">
        <v>9305</v>
      </c>
      <c r="C2951" s="502" t="s">
        <v>37533</v>
      </c>
      <c r="D2951" s="501" t="s">
        <v>28</v>
      </c>
      <c r="E2951" s="666">
        <v>2193.98</v>
      </c>
      <c r="F2951" s="394"/>
    </row>
    <row r="2952" spans="1:6">
      <c r="A2952" s="1181">
        <v>2003645</v>
      </c>
      <c r="B2952" s="501" t="s">
        <v>9305</v>
      </c>
      <c r="C2952" s="502" t="s">
        <v>37534</v>
      </c>
      <c r="D2952" s="501" t="s">
        <v>28</v>
      </c>
      <c r="E2952" s="666">
        <v>1855.07</v>
      </c>
      <c r="F2952" s="394"/>
    </row>
    <row r="2953" spans="1:6">
      <c r="A2953" s="1181">
        <v>2003648</v>
      </c>
      <c r="B2953" s="501" t="s">
        <v>9305</v>
      </c>
      <c r="C2953" s="502" t="s">
        <v>37535</v>
      </c>
      <c r="D2953" s="501" t="s">
        <v>28</v>
      </c>
      <c r="E2953" s="666">
        <v>2827.53</v>
      </c>
      <c r="F2953" s="394"/>
    </row>
    <row r="2954" spans="1:6">
      <c r="A2954" s="1181">
        <v>2003647</v>
      </c>
      <c r="B2954" s="501" t="s">
        <v>9305</v>
      </c>
      <c r="C2954" s="502" t="s">
        <v>37536</v>
      </c>
      <c r="D2954" s="501" t="s">
        <v>28</v>
      </c>
      <c r="E2954" s="666">
        <v>2401.2600000000002</v>
      </c>
      <c r="F2954" s="394"/>
    </row>
    <row r="2955" spans="1:6">
      <c r="A2955" s="1181">
        <v>2003650</v>
      </c>
      <c r="B2955" s="501" t="s">
        <v>9305</v>
      </c>
      <c r="C2955" s="502" t="s">
        <v>37537</v>
      </c>
      <c r="D2955" s="501" t="s">
        <v>28</v>
      </c>
      <c r="E2955" s="666">
        <v>3367.81</v>
      </c>
      <c r="F2955" s="394"/>
    </row>
    <row r="2956" spans="1:6">
      <c r="A2956" s="1181">
        <v>2003649</v>
      </c>
      <c r="B2956" s="501" t="s">
        <v>9305</v>
      </c>
      <c r="C2956" s="502" t="s">
        <v>37538</v>
      </c>
      <c r="D2956" s="501" t="s">
        <v>28</v>
      </c>
      <c r="E2956" s="666">
        <v>2875.16</v>
      </c>
      <c r="F2956" s="394"/>
    </row>
    <row r="2957" spans="1:6">
      <c r="A2957" s="1181">
        <v>2003652</v>
      </c>
      <c r="B2957" s="501" t="s">
        <v>9305</v>
      </c>
      <c r="C2957" s="502" t="s">
        <v>37539</v>
      </c>
      <c r="D2957" s="501" t="s">
        <v>28</v>
      </c>
      <c r="E2957" s="666">
        <v>4323.12</v>
      </c>
      <c r="F2957" s="394"/>
    </row>
    <row r="2958" spans="1:6">
      <c r="A2958" s="1181">
        <v>2003651</v>
      </c>
      <c r="B2958" s="501" t="s">
        <v>9305</v>
      </c>
      <c r="C2958" s="502" t="s">
        <v>37540</v>
      </c>
      <c r="D2958" s="501" t="s">
        <v>28</v>
      </c>
      <c r="E2958" s="666">
        <v>3727.39</v>
      </c>
      <c r="F2958" s="394"/>
    </row>
    <row r="2959" spans="1:6">
      <c r="A2959" s="1181">
        <v>2003654</v>
      </c>
      <c r="B2959" s="501" t="s">
        <v>9305</v>
      </c>
      <c r="C2959" s="502" t="s">
        <v>37541</v>
      </c>
      <c r="D2959" s="501" t="s">
        <v>28</v>
      </c>
      <c r="E2959" s="666">
        <v>1947.22</v>
      </c>
      <c r="F2959" s="394"/>
    </row>
    <row r="2960" spans="1:6">
      <c r="A2960" s="1181">
        <v>2003653</v>
      </c>
      <c r="B2960" s="501" t="s">
        <v>9305</v>
      </c>
      <c r="C2960" s="502" t="s">
        <v>37542</v>
      </c>
      <c r="D2960" s="501" t="s">
        <v>28</v>
      </c>
      <c r="E2960" s="666">
        <v>1653.72</v>
      </c>
      <c r="F2960" s="394"/>
    </row>
    <row r="2961" spans="1:6">
      <c r="A2961" s="1181">
        <v>2003656</v>
      </c>
      <c r="B2961" s="501" t="s">
        <v>9305</v>
      </c>
      <c r="C2961" s="502" t="s">
        <v>37543</v>
      </c>
      <c r="D2961" s="501" t="s">
        <v>28</v>
      </c>
      <c r="E2961" s="666">
        <v>1914.22</v>
      </c>
      <c r="F2961" s="394"/>
    </row>
    <row r="2962" spans="1:6">
      <c r="A2962" s="1181">
        <v>2003655</v>
      </c>
      <c r="B2962" s="501" t="s">
        <v>9305</v>
      </c>
      <c r="C2962" s="502" t="s">
        <v>37544</v>
      </c>
      <c r="D2962" s="501" t="s">
        <v>28</v>
      </c>
      <c r="E2962" s="666">
        <v>1632.95</v>
      </c>
      <c r="F2962" s="394"/>
    </row>
    <row r="2963" spans="1:6">
      <c r="A2963" s="1181">
        <v>2003658</v>
      </c>
      <c r="B2963" s="501" t="s">
        <v>9305</v>
      </c>
      <c r="C2963" s="502" t="s">
        <v>37545</v>
      </c>
      <c r="D2963" s="501" t="s">
        <v>28</v>
      </c>
      <c r="E2963" s="666">
        <v>2558.66</v>
      </c>
      <c r="F2963" s="394"/>
    </row>
    <row r="2964" spans="1:6">
      <c r="A2964" s="1181">
        <v>2003657</v>
      </c>
      <c r="B2964" s="501" t="s">
        <v>9305</v>
      </c>
      <c r="C2964" s="502" t="s">
        <v>37546</v>
      </c>
      <c r="D2964" s="501" t="s">
        <v>28</v>
      </c>
      <c r="E2964" s="666">
        <v>2162.09</v>
      </c>
      <c r="F2964" s="394"/>
    </row>
    <row r="2965" spans="1:6">
      <c r="A2965" s="1181">
        <v>2003660</v>
      </c>
      <c r="B2965" s="501" t="s">
        <v>9305</v>
      </c>
      <c r="C2965" s="502" t="s">
        <v>37547</v>
      </c>
      <c r="D2965" s="501" t="s">
        <v>28</v>
      </c>
      <c r="E2965" s="666">
        <v>3216.84</v>
      </c>
      <c r="F2965" s="394"/>
    </row>
    <row r="2966" spans="1:6">
      <c r="A2966" s="1181">
        <v>2003659</v>
      </c>
      <c r="B2966" s="501" t="s">
        <v>9305</v>
      </c>
      <c r="C2966" s="502" t="s">
        <v>37548</v>
      </c>
      <c r="D2966" s="501" t="s">
        <v>28</v>
      </c>
      <c r="E2966" s="666">
        <v>2729.43</v>
      </c>
      <c r="F2966" s="394"/>
    </row>
    <row r="2967" spans="1:6">
      <c r="A2967" s="1181">
        <v>2003662</v>
      </c>
      <c r="B2967" s="501" t="s">
        <v>9305</v>
      </c>
      <c r="C2967" s="502" t="s">
        <v>37549</v>
      </c>
      <c r="D2967" s="501" t="s">
        <v>28</v>
      </c>
      <c r="E2967" s="666">
        <v>3786.48</v>
      </c>
      <c r="F2967" s="394"/>
    </row>
    <row r="2968" spans="1:6">
      <c r="A2968" s="1181">
        <v>2003661</v>
      </c>
      <c r="B2968" s="501" t="s">
        <v>9305</v>
      </c>
      <c r="C2968" s="502" t="s">
        <v>37550</v>
      </c>
      <c r="D2968" s="501" t="s">
        <v>28</v>
      </c>
      <c r="E2968" s="666">
        <v>3227.44</v>
      </c>
      <c r="F2968" s="394"/>
    </row>
    <row r="2969" spans="1:6">
      <c r="A2969" s="1181">
        <v>2003664</v>
      </c>
      <c r="B2969" s="501" t="s">
        <v>9305</v>
      </c>
      <c r="C2969" s="502" t="s">
        <v>37551</v>
      </c>
      <c r="D2969" s="501" t="s">
        <v>28</v>
      </c>
      <c r="E2969" s="666">
        <v>4677.6099999999997</v>
      </c>
      <c r="F2969" s="394"/>
    </row>
    <row r="2970" spans="1:6">
      <c r="A2970" s="1181">
        <v>2003663</v>
      </c>
      <c r="B2970" s="501" t="s">
        <v>9305</v>
      </c>
      <c r="C2970" s="502" t="s">
        <v>37552</v>
      </c>
      <c r="D2970" s="501" t="s">
        <v>28</v>
      </c>
      <c r="E2970" s="666">
        <v>4010.25</v>
      </c>
      <c r="F2970" s="394"/>
    </row>
    <row r="2971" spans="1:6">
      <c r="A2971" s="1181">
        <v>2003666</v>
      </c>
      <c r="B2971" s="501" t="s">
        <v>9305</v>
      </c>
      <c r="C2971" s="502" t="s">
        <v>37553</v>
      </c>
      <c r="D2971" s="501" t="s">
        <v>28</v>
      </c>
      <c r="E2971" s="666">
        <v>2269.31</v>
      </c>
      <c r="F2971" s="394"/>
    </row>
    <row r="2972" spans="1:6">
      <c r="A2972" s="1181">
        <v>2003665</v>
      </c>
      <c r="B2972" s="501" t="s">
        <v>9305</v>
      </c>
      <c r="C2972" s="502" t="s">
        <v>37554</v>
      </c>
      <c r="D2972" s="501" t="s">
        <v>28</v>
      </c>
      <c r="E2972" s="666">
        <v>1926.9</v>
      </c>
      <c r="F2972" s="394"/>
    </row>
    <row r="2973" spans="1:6">
      <c r="A2973" s="1181">
        <v>2003668</v>
      </c>
      <c r="B2973" s="501" t="s">
        <v>9305</v>
      </c>
      <c r="C2973" s="502" t="s">
        <v>37555</v>
      </c>
      <c r="D2973" s="501" t="s">
        <v>28</v>
      </c>
      <c r="E2973" s="666">
        <v>2241.0300000000002</v>
      </c>
      <c r="F2973" s="394"/>
    </row>
    <row r="2974" spans="1:6">
      <c r="A2974" s="1181">
        <v>2003667</v>
      </c>
      <c r="B2974" s="501" t="s">
        <v>9305</v>
      </c>
      <c r="C2974" s="502" t="s">
        <v>37556</v>
      </c>
      <c r="D2974" s="501" t="s">
        <v>28</v>
      </c>
      <c r="E2974" s="666">
        <v>1909.1</v>
      </c>
      <c r="F2974" s="394"/>
    </row>
    <row r="2975" spans="1:6">
      <c r="A2975" s="1181">
        <v>2003670</v>
      </c>
      <c r="B2975" s="501" t="s">
        <v>9305</v>
      </c>
      <c r="C2975" s="502" t="s">
        <v>37557</v>
      </c>
      <c r="D2975" s="501" t="s">
        <v>28</v>
      </c>
      <c r="E2975" s="666">
        <v>2937.48</v>
      </c>
      <c r="F2975" s="394"/>
    </row>
    <row r="2976" spans="1:6">
      <c r="A2976" s="1181">
        <v>2003669</v>
      </c>
      <c r="B2976" s="501" t="s">
        <v>9305</v>
      </c>
      <c r="C2976" s="502" t="s">
        <v>37558</v>
      </c>
      <c r="D2976" s="501" t="s">
        <v>28</v>
      </c>
      <c r="E2976" s="666">
        <v>2478.02</v>
      </c>
      <c r="F2976" s="394"/>
    </row>
    <row r="2977" spans="1:6">
      <c r="A2977" s="1181">
        <v>2003672</v>
      </c>
      <c r="B2977" s="501" t="s">
        <v>9305</v>
      </c>
      <c r="C2977" s="502" t="s">
        <v>37559</v>
      </c>
      <c r="D2977" s="501" t="s">
        <v>28</v>
      </c>
      <c r="E2977" s="666">
        <v>3629.73</v>
      </c>
      <c r="F2977" s="394"/>
    </row>
    <row r="2978" spans="1:6">
      <c r="A2978" s="1181">
        <v>2003671</v>
      </c>
      <c r="B2978" s="501" t="s">
        <v>9305</v>
      </c>
      <c r="C2978" s="502" t="s">
        <v>37560</v>
      </c>
      <c r="D2978" s="501" t="s">
        <v>28</v>
      </c>
      <c r="E2978" s="666">
        <v>3072.44</v>
      </c>
      <c r="F2978" s="394"/>
    </row>
    <row r="2979" spans="1:6">
      <c r="A2979" s="1181">
        <v>2003674</v>
      </c>
      <c r="B2979" s="501" t="s">
        <v>9305</v>
      </c>
      <c r="C2979" s="502" t="s">
        <v>37561</v>
      </c>
      <c r="D2979" s="501" t="s">
        <v>28</v>
      </c>
      <c r="E2979" s="666">
        <v>4224</v>
      </c>
      <c r="F2979" s="394"/>
    </row>
    <row r="2980" spans="1:6">
      <c r="A2980" s="1181">
        <v>2003673</v>
      </c>
      <c r="B2980" s="501" t="s">
        <v>9305</v>
      </c>
      <c r="C2980" s="502" t="s">
        <v>37562</v>
      </c>
      <c r="D2980" s="501" t="s">
        <v>28</v>
      </c>
      <c r="E2980" s="666">
        <v>3591.59</v>
      </c>
      <c r="F2980" s="394"/>
    </row>
    <row r="2981" spans="1:6">
      <c r="A2981" s="1181">
        <v>2003676</v>
      </c>
      <c r="B2981" s="501" t="s">
        <v>9305</v>
      </c>
      <c r="C2981" s="502" t="s">
        <v>37563</v>
      </c>
      <c r="D2981" s="501" t="s">
        <v>28</v>
      </c>
      <c r="E2981" s="666">
        <v>5161.51</v>
      </c>
      <c r="F2981" s="394"/>
    </row>
    <row r="2982" spans="1:6">
      <c r="A2982" s="1181">
        <v>2003675</v>
      </c>
      <c r="B2982" s="501" t="s">
        <v>9305</v>
      </c>
      <c r="C2982" s="502" t="s">
        <v>37564</v>
      </c>
      <c r="D2982" s="501" t="s">
        <v>28</v>
      </c>
      <c r="E2982" s="666">
        <v>4412.05</v>
      </c>
      <c r="F2982" s="394"/>
    </row>
    <row r="2983" spans="1:6">
      <c r="A2983" s="1181">
        <v>2003854</v>
      </c>
      <c r="B2983" s="501" t="s">
        <v>9305</v>
      </c>
      <c r="C2983" s="502" t="s">
        <v>37565</v>
      </c>
      <c r="D2983" s="501" t="s">
        <v>14896</v>
      </c>
      <c r="E2983" s="666">
        <v>174.75</v>
      </c>
      <c r="F2983" s="394"/>
    </row>
    <row r="2984" spans="1:6">
      <c r="A2984" s="1181">
        <v>2003855</v>
      </c>
      <c r="B2984" s="501" t="s">
        <v>9305</v>
      </c>
      <c r="C2984" s="502" t="s">
        <v>37566</v>
      </c>
      <c r="D2984" s="501" t="s">
        <v>14896</v>
      </c>
      <c r="E2984" s="666">
        <v>18.75</v>
      </c>
      <c r="F2984" s="394"/>
    </row>
    <row r="2985" spans="1:6">
      <c r="A2985" s="1181">
        <v>2003856</v>
      </c>
      <c r="B2985" s="501" t="s">
        <v>9305</v>
      </c>
      <c r="C2985" s="502" t="s">
        <v>37567</v>
      </c>
      <c r="D2985" s="501" t="s">
        <v>14896</v>
      </c>
      <c r="E2985" s="666">
        <v>194.65</v>
      </c>
      <c r="F2985" s="394"/>
    </row>
    <row r="2986" spans="1:6">
      <c r="A2986" s="1181">
        <v>2003857</v>
      </c>
      <c r="B2986" s="501" t="s">
        <v>9305</v>
      </c>
      <c r="C2986" s="502" t="s">
        <v>37568</v>
      </c>
      <c r="D2986" s="501" t="s">
        <v>14896</v>
      </c>
      <c r="E2986" s="666">
        <v>71.03</v>
      </c>
      <c r="F2986" s="394"/>
    </row>
    <row r="2987" spans="1:6" ht="24.75">
      <c r="A2987" s="1181">
        <v>2019782</v>
      </c>
      <c r="B2987" s="501" t="s">
        <v>9305</v>
      </c>
      <c r="C2987" s="502" t="s">
        <v>37569</v>
      </c>
      <c r="D2987" s="501" t="s">
        <v>5</v>
      </c>
      <c r="E2987" s="666">
        <v>1184.3599999999999</v>
      </c>
      <c r="F2987" s="394"/>
    </row>
    <row r="2988" spans="1:6" ht="24.75">
      <c r="A2988" s="1181">
        <v>2019783</v>
      </c>
      <c r="B2988" s="501" t="s">
        <v>9305</v>
      </c>
      <c r="C2988" s="502" t="s">
        <v>37570</v>
      </c>
      <c r="D2988" s="501" t="s">
        <v>5</v>
      </c>
      <c r="E2988" s="666">
        <v>1851.99</v>
      </c>
      <c r="F2988" s="394"/>
    </row>
    <row r="2989" spans="1:6" ht="24.75">
      <c r="A2989" s="1181">
        <v>2019784</v>
      </c>
      <c r="B2989" s="501" t="s">
        <v>9305</v>
      </c>
      <c r="C2989" s="502" t="s">
        <v>37571</v>
      </c>
      <c r="D2989" s="501" t="s">
        <v>5</v>
      </c>
      <c r="E2989" s="666">
        <v>2385.1799999999998</v>
      </c>
      <c r="F2989" s="394"/>
    </row>
    <row r="2990" spans="1:6" ht="24.75">
      <c r="A2990" s="1181">
        <v>2019785</v>
      </c>
      <c r="B2990" s="501" t="s">
        <v>9305</v>
      </c>
      <c r="C2990" s="502" t="s">
        <v>37572</v>
      </c>
      <c r="D2990" s="501" t="s">
        <v>5</v>
      </c>
      <c r="E2990" s="666">
        <v>3169.76</v>
      </c>
      <c r="F2990" s="394"/>
    </row>
    <row r="2991" spans="1:6" ht="24.75">
      <c r="A2991" s="1181">
        <v>2019776</v>
      </c>
      <c r="B2991" s="501" t="s">
        <v>9305</v>
      </c>
      <c r="C2991" s="502" t="s">
        <v>37573</v>
      </c>
      <c r="D2991" s="501" t="s">
        <v>5</v>
      </c>
      <c r="E2991" s="666">
        <v>536.74</v>
      </c>
      <c r="F2991" s="394"/>
    </row>
    <row r="2992" spans="1:6" ht="24.75">
      <c r="A2992" s="1181">
        <v>2019777</v>
      </c>
      <c r="B2992" s="501" t="s">
        <v>9305</v>
      </c>
      <c r="C2992" s="502" t="s">
        <v>37574</v>
      </c>
      <c r="D2992" s="501" t="s">
        <v>5</v>
      </c>
      <c r="E2992" s="666">
        <v>1384.61</v>
      </c>
      <c r="F2992" s="394"/>
    </row>
    <row r="2993" spans="1:6" ht="24.75">
      <c r="A2993" s="1181">
        <v>2019778</v>
      </c>
      <c r="B2993" s="501" t="s">
        <v>9305</v>
      </c>
      <c r="C2993" s="502" t="s">
        <v>37575</v>
      </c>
      <c r="D2993" s="501" t="s">
        <v>5</v>
      </c>
      <c r="E2993" s="666">
        <v>2324.1</v>
      </c>
      <c r="F2993" s="394"/>
    </row>
    <row r="2994" spans="1:6" ht="24.75">
      <c r="A2994" s="1181">
        <v>2019779</v>
      </c>
      <c r="B2994" s="501" t="s">
        <v>9305</v>
      </c>
      <c r="C2994" s="502" t="s">
        <v>37576</v>
      </c>
      <c r="D2994" s="501" t="s">
        <v>5</v>
      </c>
      <c r="E2994" s="666">
        <v>820.71</v>
      </c>
      <c r="F2994" s="394"/>
    </row>
    <row r="2995" spans="1:6" ht="24.75">
      <c r="A2995" s="1181">
        <v>2019780</v>
      </c>
      <c r="B2995" s="501" t="s">
        <v>9305</v>
      </c>
      <c r="C2995" s="502" t="s">
        <v>37577</v>
      </c>
      <c r="D2995" s="501" t="s">
        <v>5</v>
      </c>
      <c r="E2995" s="666">
        <v>1001.37</v>
      </c>
      <c r="F2995" s="394"/>
    </row>
    <row r="2996" spans="1:6" ht="24.75">
      <c r="A2996" s="1181">
        <v>2019781</v>
      </c>
      <c r="B2996" s="501" t="s">
        <v>9305</v>
      </c>
      <c r="C2996" s="502" t="s">
        <v>37578</v>
      </c>
      <c r="D2996" s="501" t="s">
        <v>5</v>
      </c>
      <c r="E2996" s="666">
        <v>1260.73</v>
      </c>
      <c r="F2996" s="394"/>
    </row>
    <row r="2997" spans="1:6" ht="24.75">
      <c r="A2997" s="1181">
        <v>2019773</v>
      </c>
      <c r="B2997" s="501" t="s">
        <v>9305</v>
      </c>
      <c r="C2997" s="502" t="s">
        <v>37579</v>
      </c>
      <c r="D2997" s="501" t="s">
        <v>5</v>
      </c>
      <c r="E2997" s="666">
        <v>359.8</v>
      </c>
      <c r="F2997" s="394"/>
    </row>
    <row r="2998" spans="1:6" ht="24.75">
      <c r="A2998" s="1181">
        <v>2019774</v>
      </c>
      <c r="B2998" s="501" t="s">
        <v>9305</v>
      </c>
      <c r="C2998" s="502" t="s">
        <v>37580</v>
      </c>
      <c r="D2998" s="501" t="s">
        <v>5</v>
      </c>
      <c r="E2998" s="666">
        <v>385.14</v>
      </c>
      <c r="F2998" s="394"/>
    </row>
    <row r="2999" spans="1:6" ht="24.75">
      <c r="A2999" s="1181">
        <v>2019775</v>
      </c>
      <c r="B2999" s="501" t="s">
        <v>9305</v>
      </c>
      <c r="C2999" s="502" t="s">
        <v>37581</v>
      </c>
      <c r="D2999" s="501" t="s">
        <v>5</v>
      </c>
      <c r="E2999" s="666">
        <v>333.8</v>
      </c>
      <c r="F2999" s="394"/>
    </row>
    <row r="3000" spans="1:6" ht="24.75">
      <c r="A3000" s="1181">
        <v>2019755</v>
      </c>
      <c r="B3000" s="501" t="s">
        <v>9305</v>
      </c>
      <c r="C3000" s="502" t="s">
        <v>37582</v>
      </c>
      <c r="D3000" s="501" t="s">
        <v>5</v>
      </c>
      <c r="E3000" s="666">
        <v>424.21</v>
      </c>
      <c r="F3000" s="394"/>
    </row>
    <row r="3001" spans="1:6" ht="24.75">
      <c r="A3001" s="1181">
        <v>2019764</v>
      </c>
      <c r="B3001" s="501" t="s">
        <v>9305</v>
      </c>
      <c r="C3001" s="502" t="s">
        <v>37583</v>
      </c>
      <c r="D3001" s="501" t="s">
        <v>5</v>
      </c>
      <c r="E3001" s="666">
        <v>449.27</v>
      </c>
      <c r="F3001" s="394"/>
    </row>
    <row r="3002" spans="1:6" ht="24.75">
      <c r="A3002" s="1181">
        <v>2019756</v>
      </c>
      <c r="B3002" s="501" t="s">
        <v>9305</v>
      </c>
      <c r="C3002" s="502" t="s">
        <v>37584</v>
      </c>
      <c r="D3002" s="501" t="s">
        <v>5</v>
      </c>
      <c r="E3002" s="666">
        <v>757.41</v>
      </c>
      <c r="F3002" s="394"/>
    </row>
    <row r="3003" spans="1:6" ht="24.75">
      <c r="A3003" s="1181">
        <v>2019765</v>
      </c>
      <c r="B3003" s="501" t="s">
        <v>9305</v>
      </c>
      <c r="C3003" s="502" t="s">
        <v>37585</v>
      </c>
      <c r="D3003" s="501" t="s">
        <v>5</v>
      </c>
      <c r="E3003" s="666">
        <v>782.48</v>
      </c>
      <c r="F3003" s="394"/>
    </row>
    <row r="3004" spans="1:6" ht="24.75">
      <c r="A3004" s="1181">
        <v>2019757</v>
      </c>
      <c r="B3004" s="501" t="s">
        <v>9305</v>
      </c>
      <c r="C3004" s="502" t="s">
        <v>37586</v>
      </c>
      <c r="D3004" s="501" t="s">
        <v>5</v>
      </c>
      <c r="E3004" s="666">
        <v>801.04</v>
      </c>
      <c r="F3004" s="394"/>
    </row>
    <row r="3005" spans="1:6" ht="24.75">
      <c r="A3005" s="1181">
        <v>2019766</v>
      </c>
      <c r="B3005" s="501" t="s">
        <v>9305</v>
      </c>
      <c r="C3005" s="502" t="s">
        <v>37587</v>
      </c>
      <c r="D3005" s="501" t="s">
        <v>5</v>
      </c>
      <c r="E3005" s="666">
        <v>862.16</v>
      </c>
      <c r="F3005" s="394"/>
    </row>
    <row r="3006" spans="1:6" ht="24.75">
      <c r="A3006" s="1181">
        <v>2019758</v>
      </c>
      <c r="B3006" s="501" t="s">
        <v>9305</v>
      </c>
      <c r="C3006" s="502" t="s">
        <v>37588</v>
      </c>
      <c r="D3006" s="501" t="s">
        <v>5</v>
      </c>
      <c r="E3006" s="666">
        <v>841.01</v>
      </c>
      <c r="F3006" s="394"/>
    </row>
    <row r="3007" spans="1:6" ht="24.75">
      <c r="A3007" s="1181">
        <v>2019767</v>
      </c>
      <c r="B3007" s="501" t="s">
        <v>9305</v>
      </c>
      <c r="C3007" s="502" t="s">
        <v>37589</v>
      </c>
      <c r="D3007" s="501" t="s">
        <v>5</v>
      </c>
      <c r="E3007" s="666">
        <v>902.62</v>
      </c>
      <c r="F3007" s="394"/>
    </row>
    <row r="3008" spans="1:6" ht="24.75">
      <c r="A3008" s="1181">
        <v>2019759</v>
      </c>
      <c r="B3008" s="501" t="s">
        <v>9305</v>
      </c>
      <c r="C3008" s="502" t="s">
        <v>37590</v>
      </c>
      <c r="D3008" s="501" t="s">
        <v>5</v>
      </c>
      <c r="E3008" s="666">
        <v>942.67</v>
      </c>
      <c r="F3008" s="394"/>
    </row>
    <row r="3009" spans="1:6" ht="24.75">
      <c r="A3009" s="1181">
        <v>2019768</v>
      </c>
      <c r="B3009" s="501" t="s">
        <v>9305</v>
      </c>
      <c r="C3009" s="502" t="s">
        <v>37591</v>
      </c>
      <c r="D3009" s="501" t="s">
        <v>5</v>
      </c>
      <c r="E3009" s="666">
        <v>1014.05</v>
      </c>
      <c r="F3009" s="394"/>
    </row>
    <row r="3010" spans="1:6" ht="24.75">
      <c r="A3010" s="1181">
        <v>2019760</v>
      </c>
      <c r="B3010" s="501" t="s">
        <v>9305</v>
      </c>
      <c r="C3010" s="502" t="s">
        <v>37592</v>
      </c>
      <c r="D3010" s="501" t="s">
        <v>5</v>
      </c>
      <c r="E3010" s="666">
        <v>1158.99</v>
      </c>
      <c r="F3010" s="394"/>
    </row>
    <row r="3011" spans="1:6" ht="24.75">
      <c r="A3011" s="1181">
        <v>2019769</v>
      </c>
      <c r="B3011" s="501" t="s">
        <v>9305</v>
      </c>
      <c r="C3011" s="502" t="s">
        <v>37593</v>
      </c>
      <c r="D3011" s="501" t="s">
        <v>5</v>
      </c>
      <c r="E3011" s="666">
        <v>1240.1600000000001</v>
      </c>
      <c r="F3011" s="394"/>
    </row>
    <row r="3012" spans="1:6" ht="24.75">
      <c r="A3012" s="1181">
        <v>2019761</v>
      </c>
      <c r="B3012" s="501" t="s">
        <v>9305</v>
      </c>
      <c r="C3012" s="502" t="s">
        <v>37594</v>
      </c>
      <c r="D3012" s="501" t="s">
        <v>5</v>
      </c>
      <c r="E3012" s="666">
        <v>1175.4000000000001</v>
      </c>
      <c r="F3012" s="394"/>
    </row>
    <row r="3013" spans="1:6" ht="24.75">
      <c r="A3013" s="1181">
        <v>2019770</v>
      </c>
      <c r="B3013" s="501" t="s">
        <v>9305</v>
      </c>
      <c r="C3013" s="502" t="s">
        <v>37595</v>
      </c>
      <c r="D3013" s="501" t="s">
        <v>5</v>
      </c>
      <c r="E3013" s="666">
        <v>1241.9000000000001</v>
      </c>
      <c r="F3013" s="394"/>
    </row>
    <row r="3014" spans="1:6" ht="24.75">
      <c r="A3014" s="1181">
        <v>2019762</v>
      </c>
      <c r="B3014" s="501" t="s">
        <v>9305</v>
      </c>
      <c r="C3014" s="502" t="s">
        <v>37596</v>
      </c>
      <c r="D3014" s="501" t="s">
        <v>5</v>
      </c>
      <c r="E3014" s="666">
        <v>1315.44</v>
      </c>
      <c r="F3014" s="394"/>
    </row>
    <row r="3015" spans="1:6" ht="24.75">
      <c r="A3015" s="1181">
        <v>2019771</v>
      </c>
      <c r="B3015" s="501" t="s">
        <v>9305</v>
      </c>
      <c r="C3015" s="502" t="s">
        <v>37597</v>
      </c>
      <c r="D3015" s="501" t="s">
        <v>5</v>
      </c>
      <c r="E3015" s="666">
        <v>1401.49</v>
      </c>
      <c r="F3015" s="394"/>
    </row>
    <row r="3016" spans="1:6" ht="24.75">
      <c r="A3016" s="1181">
        <v>2019763</v>
      </c>
      <c r="B3016" s="501" t="s">
        <v>9305</v>
      </c>
      <c r="C3016" s="502" t="s">
        <v>37598</v>
      </c>
      <c r="D3016" s="501" t="s">
        <v>5</v>
      </c>
      <c r="E3016" s="666">
        <v>4457.66</v>
      </c>
      <c r="F3016" s="394"/>
    </row>
    <row r="3017" spans="1:6" ht="24.75">
      <c r="A3017" s="1181">
        <v>2019772</v>
      </c>
      <c r="B3017" s="501" t="s">
        <v>9305</v>
      </c>
      <c r="C3017" s="502" t="s">
        <v>37599</v>
      </c>
      <c r="D3017" s="501" t="s">
        <v>5</v>
      </c>
      <c r="E3017" s="666">
        <v>4542.25</v>
      </c>
      <c r="F3017" s="394"/>
    </row>
    <row r="3018" spans="1:6">
      <c r="A3018" s="1181">
        <v>2003811</v>
      </c>
      <c r="B3018" s="501" t="s">
        <v>9305</v>
      </c>
      <c r="C3018" s="502" t="s">
        <v>37600</v>
      </c>
      <c r="D3018" s="501" t="s">
        <v>5</v>
      </c>
      <c r="E3018" s="666">
        <v>138.41</v>
      </c>
      <c r="F3018" s="394"/>
    </row>
    <row r="3019" spans="1:6">
      <c r="A3019" s="1181">
        <v>2003812</v>
      </c>
      <c r="B3019" s="501" t="s">
        <v>9305</v>
      </c>
      <c r="C3019" s="502" t="s">
        <v>37601</v>
      </c>
      <c r="D3019" s="501" t="s">
        <v>5</v>
      </c>
      <c r="E3019" s="666">
        <v>163.82</v>
      </c>
      <c r="F3019" s="394"/>
    </row>
    <row r="3020" spans="1:6">
      <c r="A3020" s="1181">
        <v>2003813</v>
      </c>
      <c r="B3020" s="501" t="s">
        <v>9305</v>
      </c>
      <c r="C3020" s="502" t="s">
        <v>37602</v>
      </c>
      <c r="D3020" s="501" t="s">
        <v>5</v>
      </c>
      <c r="E3020" s="666">
        <v>195.76</v>
      </c>
      <c r="F3020" s="394"/>
    </row>
    <row r="3021" spans="1:6">
      <c r="A3021" s="1181">
        <v>2003814</v>
      </c>
      <c r="B3021" s="501" t="s">
        <v>9305</v>
      </c>
      <c r="C3021" s="502" t="s">
        <v>37603</v>
      </c>
      <c r="D3021" s="501" t="s">
        <v>5</v>
      </c>
      <c r="E3021" s="666">
        <v>223.34</v>
      </c>
      <c r="F3021" s="394"/>
    </row>
    <row r="3022" spans="1:6">
      <c r="A3022" s="1181">
        <v>2003815</v>
      </c>
      <c r="B3022" s="501" t="s">
        <v>9305</v>
      </c>
      <c r="C3022" s="502" t="s">
        <v>37604</v>
      </c>
      <c r="D3022" s="501" t="s">
        <v>5</v>
      </c>
      <c r="E3022" s="666">
        <v>250.92</v>
      </c>
      <c r="F3022" s="394"/>
    </row>
    <row r="3023" spans="1:6">
      <c r="A3023" s="1181">
        <v>2003816</v>
      </c>
      <c r="B3023" s="501" t="s">
        <v>9305</v>
      </c>
      <c r="C3023" s="502" t="s">
        <v>37605</v>
      </c>
      <c r="D3023" s="501" t="s">
        <v>5</v>
      </c>
      <c r="E3023" s="666">
        <v>310.44</v>
      </c>
      <c r="F3023" s="394"/>
    </row>
    <row r="3024" spans="1:6">
      <c r="A3024" s="1181">
        <v>2003817</v>
      </c>
      <c r="B3024" s="501" t="s">
        <v>9305</v>
      </c>
      <c r="C3024" s="502" t="s">
        <v>37606</v>
      </c>
      <c r="D3024" s="501" t="s">
        <v>5</v>
      </c>
      <c r="E3024" s="666">
        <v>363.43</v>
      </c>
      <c r="F3024" s="394"/>
    </row>
    <row r="3025" spans="1:6">
      <c r="A3025" s="1181">
        <v>2003799</v>
      </c>
      <c r="B3025" s="501" t="s">
        <v>9305</v>
      </c>
      <c r="C3025" s="502" t="s">
        <v>37607</v>
      </c>
      <c r="D3025" s="501" t="s">
        <v>5</v>
      </c>
      <c r="E3025" s="666">
        <v>61.56</v>
      </c>
      <c r="F3025" s="394"/>
    </row>
    <row r="3026" spans="1:6">
      <c r="A3026" s="1181">
        <v>2003798</v>
      </c>
      <c r="B3026" s="501" t="s">
        <v>9305</v>
      </c>
      <c r="C3026" s="502" t="s">
        <v>37608</v>
      </c>
      <c r="D3026" s="501" t="s">
        <v>5</v>
      </c>
      <c r="E3026" s="666">
        <v>50.75</v>
      </c>
      <c r="F3026" s="394"/>
    </row>
    <row r="3027" spans="1:6">
      <c r="A3027" s="1181">
        <v>2003801</v>
      </c>
      <c r="B3027" s="501" t="s">
        <v>9305</v>
      </c>
      <c r="C3027" s="502" t="s">
        <v>37609</v>
      </c>
      <c r="D3027" s="501" t="s">
        <v>5</v>
      </c>
      <c r="E3027" s="666">
        <v>77.98</v>
      </c>
      <c r="F3027" s="394"/>
    </row>
    <row r="3028" spans="1:6">
      <c r="A3028" s="1181">
        <v>2003800</v>
      </c>
      <c r="B3028" s="501" t="s">
        <v>9305</v>
      </c>
      <c r="C3028" s="502" t="s">
        <v>37610</v>
      </c>
      <c r="D3028" s="501" t="s">
        <v>5</v>
      </c>
      <c r="E3028" s="666">
        <v>62.75</v>
      </c>
      <c r="F3028" s="394"/>
    </row>
    <row r="3029" spans="1:6">
      <c r="A3029" s="1181">
        <v>2003714</v>
      </c>
      <c r="B3029" s="501" t="s">
        <v>9305</v>
      </c>
      <c r="C3029" s="502" t="s">
        <v>37611</v>
      </c>
      <c r="D3029" s="501" t="s">
        <v>28</v>
      </c>
      <c r="E3029" s="666">
        <v>1532.85</v>
      </c>
      <c r="F3029" s="394"/>
    </row>
    <row r="3030" spans="1:6">
      <c r="A3030" s="1181">
        <v>2003713</v>
      </c>
      <c r="B3030" s="501" t="s">
        <v>9305</v>
      </c>
      <c r="C3030" s="502" t="s">
        <v>37612</v>
      </c>
      <c r="D3030" s="501" t="s">
        <v>28</v>
      </c>
      <c r="E3030" s="666">
        <v>1481.79</v>
      </c>
      <c r="F3030" s="394"/>
    </row>
    <row r="3031" spans="1:6">
      <c r="A3031" s="1181">
        <v>2003716</v>
      </c>
      <c r="B3031" s="501" t="s">
        <v>9305</v>
      </c>
      <c r="C3031" s="502" t="s">
        <v>37613</v>
      </c>
      <c r="D3031" s="501" t="s">
        <v>28</v>
      </c>
      <c r="E3031" s="666">
        <v>1803.46</v>
      </c>
      <c r="F3031" s="394"/>
    </row>
    <row r="3032" spans="1:6">
      <c r="A3032" s="1181">
        <v>2003715</v>
      </c>
      <c r="B3032" s="501" t="s">
        <v>9305</v>
      </c>
      <c r="C3032" s="502" t="s">
        <v>37614</v>
      </c>
      <c r="D3032" s="501" t="s">
        <v>28</v>
      </c>
      <c r="E3032" s="666">
        <v>1744.22</v>
      </c>
      <c r="F3032" s="394"/>
    </row>
    <row r="3033" spans="1:6">
      <c r="A3033" s="1181">
        <v>2003718</v>
      </c>
      <c r="B3033" s="501" t="s">
        <v>9305</v>
      </c>
      <c r="C3033" s="502" t="s">
        <v>37615</v>
      </c>
      <c r="D3033" s="501" t="s">
        <v>28</v>
      </c>
      <c r="E3033" s="666">
        <v>2067.85</v>
      </c>
      <c r="F3033" s="394"/>
    </row>
    <row r="3034" spans="1:6">
      <c r="A3034" s="1181">
        <v>2003717</v>
      </c>
      <c r="B3034" s="501" t="s">
        <v>9305</v>
      </c>
      <c r="C3034" s="502" t="s">
        <v>37616</v>
      </c>
      <c r="D3034" s="501" t="s">
        <v>28</v>
      </c>
      <c r="E3034" s="666">
        <v>2001.92</v>
      </c>
      <c r="F3034" s="394"/>
    </row>
    <row r="3035" spans="1:6">
      <c r="A3035" s="1181">
        <v>2003720</v>
      </c>
      <c r="B3035" s="501" t="s">
        <v>9305</v>
      </c>
      <c r="C3035" s="502" t="s">
        <v>37617</v>
      </c>
      <c r="D3035" s="501" t="s">
        <v>28</v>
      </c>
      <c r="E3035" s="666">
        <v>2338.4299999999998</v>
      </c>
      <c r="F3035" s="394"/>
    </row>
    <row r="3036" spans="1:6">
      <c r="A3036" s="1181">
        <v>2003719</v>
      </c>
      <c r="B3036" s="501" t="s">
        <v>9305</v>
      </c>
      <c r="C3036" s="502" t="s">
        <v>37618</v>
      </c>
      <c r="D3036" s="501" t="s">
        <v>28</v>
      </c>
      <c r="E3036" s="666">
        <v>2264.31</v>
      </c>
      <c r="F3036" s="394"/>
    </row>
    <row r="3037" spans="1:6">
      <c r="A3037" s="1181">
        <v>2003722</v>
      </c>
      <c r="B3037" s="501" t="s">
        <v>9305</v>
      </c>
      <c r="C3037" s="502" t="s">
        <v>37619</v>
      </c>
      <c r="D3037" s="501" t="s">
        <v>28</v>
      </c>
      <c r="E3037" s="666">
        <v>2602.8200000000002</v>
      </c>
      <c r="F3037" s="394"/>
    </row>
    <row r="3038" spans="1:6">
      <c r="A3038" s="1181">
        <v>2003721</v>
      </c>
      <c r="B3038" s="501" t="s">
        <v>9305</v>
      </c>
      <c r="C3038" s="502" t="s">
        <v>37620</v>
      </c>
      <c r="D3038" s="501" t="s">
        <v>28</v>
      </c>
      <c r="E3038" s="666">
        <v>2522.0100000000002</v>
      </c>
      <c r="F3038" s="394"/>
    </row>
    <row r="3039" spans="1:6">
      <c r="A3039" s="1181">
        <v>2003724</v>
      </c>
      <c r="B3039" s="501" t="s">
        <v>9305</v>
      </c>
      <c r="C3039" s="502" t="s">
        <v>37621</v>
      </c>
      <c r="D3039" s="501" t="s">
        <v>28</v>
      </c>
      <c r="E3039" s="666">
        <v>2873.43</v>
      </c>
      <c r="F3039" s="394"/>
    </row>
    <row r="3040" spans="1:6">
      <c r="A3040" s="1181">
        <v>2003723</v>
      </c>
      <c r="B3040" s="501" t="s">
        <v>9305</v>
      </c>
      <c r="C3040" s="502" t="s">
        <v>37622</v>
      </c>
      <c r="D3040" s="501" t="s">
        <v>28</v>
      </c>
      <c r="E3040" s="666">
        <v>2784.43</v>
      </c>
      <c r="F3040" s="394"/>
    </row>
    <row r="3041" spans="1:6">
      <c r="A3041" s="1181">
        <v>2003726</v>
      </c>
      <c r="B3041" s="501" t="s">
        <v>9305</v>
      </c>
      <c r="C3041" s="502" t="s">
        <v>37623</v>
      </c>
      <c r="D3041" s="501" t="s">
        <v>28</v>
      </c>
      <c r="E3041" s="666">
        <v>3137.82</v>
      </c>
      <c r="F3041" s="394"/>
    </row>
    <row r="3042" spans="1:6">
      <c r="A3042" s="1181">
        <v>2003725</v>
      </c>
      <c r="B3042" s="501" t="s">
        <v>9305</v>
      </c>
      <c r="C3042" s="502" t="s">
        <v>37624</v>
      </c>
      <c r="D3042" s="501" t="s">
        <v>28</v>
      </c>
      <c r="E3042" s="666">
        <v>3042.13</v>
      </c>
      <c r="F3042" s="394"/>
    </row>
    <row r="3043" spans="1:6">
      <c r="A3043" s="1181">
        <v>2003859</v>
      </c>
      <c r="B3043" s="501" t="s">
        <v>9305</v>
      </c>
      <c r="C3043" s="502" t="s">
        <v>37625</v>
      </c>
      <c r="D3043" s="501" t="s">
        <v>14896</v>
      </c>
      <c r="E3043" s="666">
        <v>67.819999999999993</v>
      </c>
      <c r="F3043" s="394"/>
    </row>
    <row r="3044" spans="1:6">
      <c r="A3044" s="1181">
        <v>2003861</v>
      </c>
      <c r="B3044" s="501" t="s">
        <v>9305</v>
      </c>
      <c r="C3044" s="502" t="s">
        <v>37626</v>
      </c>
      <c r="D3044" s="501" t="s">
        <v>5</v>
      </c>
      <c r="E3044" s="666">
        <v>26.49</v>
      </c>
      <c r="F3044" s="394"/>
    </row>
    <row r="3045" spans="1:6">
      <c r="A3045" s="1181">
        <v>2003862</v>
      </c>
      <c r="B3045" s="501" t="s">
        <v>9305</v>
      </c>
      <c r="C3045" s="502" t="s">
        <v>37627</v>
      </c>
      <c r="D3045" s="501" t="s">
        <v>5</v>
      </c>
      <c r="E3045" s="666">
        <v>22.04</v>
      </c>
      <c r="F3045" s="394"/>
    </row>
    <row r="3046" spans="1:6">
      <c r="A3046" s="1181">
        <v>2003411</v>
      </c>
      <c r="B3046" s="501" t="s">
        <v>9305</v>
      </c>
      <c r="C3046" s="502" t="s">
        <v>37628</v>
      </c>
      <c r="D3046" s="501" t="s">
        <v>5</v>
      </c>
      <c r="E3046" s="666">
        <v>776.62</v>
      </c>
      <c r="F3046" s="394"/>
    </row>
    <row r="3047" spans="1:6">
      <c r="A3047" s="1181">
        <v>2003410</v>
      </c>
      <c r="B3047" s="501" t="s">
        <v>9305</v>
      </c>
      <c r="C3047" s="502" t="s">
        <v>37629</v>
      </c>
      <c r="D3047" s="501" t="s">
        <v>5</v>
      </c>
      <c r="E3047" s="666">
        <v>703.07</v>
      </c>
      <c r="F3047" s="394"/>
    </row>
    <row r="3048" spans="1:6">
      <c r="A3048" s="1181">
        <v>2003415</v>
      </c>
      <c r="B3048" s="501" t="s">
        <v>9305</v>
      </c>
      <c r="C3048" s="502" t="s">
        <v>37630</v>
      </c>
      <c r="D3048" s="501" t="s">
        <v>5</v>
      </c>
      <c r="E3048" s="666">
        <v>853.74</v>
      </c>
      <c r="F3048" s="394"/>
    </row>
    <row r="3049" spans="1:6">
      <c r="A3049" s="1181">
        <v>2003414</v>
      </c>
      <c r="B3049" s="501" t="s">
        <v>9305</v>
      </c>
      <c r="C3049" s="502" t="s">
        <v>37631</v>
      </c>
      <c r="D3049" s="501" t="s">
        <v>5</v>
      </c>
      <c r="E3049" s="666">
        <v>772.28</v>
      </c>
      <c r="F3049" s="394"/>
    </row>
    <row r="3050" spans="1:6">
      <c r="A3050" s="1181">
        <v>2003419</v>
      </c>
      <c r="B3050" s="501" t="s">
        <v>9305</v>
      </c>
      <c r="C3050" s="502" t="s">
        <v>37632</v>
      </c>
      <c r="D3050" s="501" t="s">
        <v>5</v>
      </c>
      <c r="E3050" s="666">
        <v>1035</v>
      </c>
      <c r="F3050" s="394"/>
    </row>
    <row r="3051" spans="1:6">
      <c r="A3051" s="1181">
        <v>2003418</v>
      </c>
      <c r="B3051" s="501" t="s">
        <v>9305</v>
      </c>
      <c r="C3051" s="502" t="s">
        <v>37633</v>
      </c>
      <c r="D3051" s="501" t="s">
        <v>5</v>
      </c>
      <c r="E3051" s="666">
        <v>932.69</v>
      </c>
      <c r="F3051" s="394"/>
    </row>
    <row r="3052" spans="1:6">
      <c r="A3052" s="1181">
        <v>2003423</v>
      </c>
      <c r="B3052" s="501" t="s">
        <v>9305</v>
      </c>
      <c r="C3052" s="502" t="s">
        <v>37634</v>
      </c>
      <c r="D3052" s="501" t="s">
        <v>5</v>
      </c>
      <c r="E3052" s="666">
        <v>1188.1500000000001</v>
      </c>
      <c r="F3052" s="394"/>
    </row>
    <row r="3053" spans="1:6">
      <c r="A3053" s="1181">
        <v>2003422</v>
      </c>
      <c r="B3053" s="501" t="s">
        <v>9305</v>
      </c>
      <c r="C3053" s="502" t="s">
        <v>37635</v>
      </c>
      <c r="D3053" s="501" t="s">
        <v>5</v>
      </c>
      <c r="E3053" s="666">
        <v>1071.25</v>
      </c>
      <c r="F3053" s="394"/>
    </row>
    <row r="3054" spans="1:6">
      <c r="A3054" s="1181">
        <v>2003427</v>
      </c>
      <c r="B3054" s="501" t="s">
        <v>9305</v>
      </c>
      <c r="C3054" s="502" t="s">
        <v>37636</v>
      </c>
      <c r="D3054" s="501" t="s">
        <v>5</v>
      </c>
      <c r="E3054" s="666">
        <v>1412.88</v>
      </c>
      <c r="F3054" s="394"/>
    </row>
    <row r="3055" spans="1:6">
      <c r="A3055" s="1181">
        <v>2003426</v>
      </c>
      <c r="B3055" s="501" t="s">
        <v>9305</v>
      </c>
      <c r="C3055" s="502" t="s">
        <v>37637</v>
      </c>
      <c r="D3055" s="501" t="s">
        <v>5</v>
      </c>
      <c r="E3055" s="666">
        <v>1273.45</v>
      </c>
      <c r="F3055" s="394"/>
    </row>
    <row r="3056" spans="1:6">
      <c r="A3056" s="1181">
        <v>2003431</v>
      </c>
      <c r="B3056" s="501" t="s">
        <v>9305</v>
      </c>
      <c r="C3056" s="502" t="s">
        <v>37638</v>
      </c>
      <c r="D3056" s="501" t="s">
        <v>5</v>
      </c>
      <c r="E3056" s="666">
        <v>1566.25</v>
      </c>
      <c r="F3056" s="394"/>
    </row>
    <row r="3057" spans="1:6">
      <c r="A3057" s="1181">
        <v>2003430</v>
      </c>
      <c r="B3057" s="501" t="s">
        <v>9305</v>
      </c>
      <c r="C3057" s="502" t="s">
        <v>37639</v>
      </c>
      <c r="D3057" s="501" t="s">
        <v>5</v>
      </c>
      <c r="E3057" s="666">
        <v>1401.48</v>
      </c>
      <c r="F3057" s="394"/>
    </row>
    <row r="3058" spans="1:6">
      <c r="A3058" s="1181">
        <v>2003435</v>
      </c>
      <c r="B3058" s="501" t="s">
        <v>9305</v>
      </c>
      <c r="C3058" s="502" t="s">
        <v>37640</v>
      </c>
      <c r="D3058" s="501" t="s">
        <v>5</v>
      </c>
      <c r="E3058" s="666">
        <v>1812.01</v>
      </c>
      <c r="F3058" s="394"/>
    </row>
    <row r="3059" spans="1:6">
      <c r="A3059" s="1181">
        <v>2003434</v>
      </c>
      <c r="B3059" s="501" t="s">
        <v>9305</v>
      </c>
      <c r="C3059" s="502" t="s">
        <v>37641</v>
      </c>
      <c r="D3059" s="501" t="s">
        <v>5</v>
      </c>
      <c r="E3059" s="666">
        <v>1622.21</v>
      </c>
      <c r="F3059" s="394"/>
    </row>
    <row r="3060" spans="1:6">
      <c r="A3060" s="1181">
        <v>2003439</v>
      </c>
      <c r="B3060" s="501" t="s">
        <v>9305</v>
      </c>
      <c r="C3060" s="502" t="s">
        <v>37642</v>
      </c>
      <c r="D3060" s="501" t="s">
        <v>5</v>
      </c>
      <c r="E3060" s="666">
        <v>2121.02</v>
      </c>
      <c r="F3060" s="394"/>
    </row>
    <row r="3061" spans="1:6">
      <c r="A3061" s="1181">
        <v>2003438</v>
      </c>
      <c r="B3061" s="501" t="s">
        <v>9305</v>
      </c>
      <c r="C3061" s="502" t="s">
        <v>37643</v>
      </c>
      <c r="D3061" s="501" t="s">
        <v>5</v>
      </c>
      <c r="E3061" s="666">
        <v>1899.97</v>
      </c>
      <c r="F3061" s="394"/>
    </row>
    <row r="3062" spans="1:6">
      <c r="A3062" s="1181">
        <v>2003167</v>
      </c>
      <c r="B3062" s="501" t="s">
        <v>9305</v>
      </c>
      <c r="C3062" s="502" t="s">
        <v>37644</v>
      </c>
      <c r="D3062" s="501" t="s">
        <v>5</v>
      </c>
      <c r="E3062" s="666">
        <v>2083.5500000000002</v>
      </c>
      <c r="F3062" s="394"/>
    </row>
    <row r="3063" spans="1:6">
      <c r="A3063" s="1181">
        <v>2003168</v>
      </c>
      <c r="B3063" s="501" t="s">
        <v>9305</v>
      </c>
      <c r="C3063" s="502" t="s">
        <v>37645</v>
      </c>
      <c r="D3063" s="501" t="s">
        <v>5</v>
      </c>
      <c r="E3063" s="666">
        <v>1856.32</v>
      </c>
      <c r="F3063" s="394"/>
    </row>
    <row r="3064" spans="1:6">
      <c r="A3064" s="1181">
        <v>2003407</v>
      </c>
      <c r="B3064" s="501" t="s">
        <v>9305</v>
      </c>
      <c r="C3064" s="502" t="s">
        <v>37646</v>
      </c>
      <c r="D3064" s="501" t="s">
        <v>5</v>
      </c>
      <c r="E3064" s="666">
        <v>662.77</v>
      </c>
      <c r="F3064" s="394"/>
    </row>
    <row r="3065" spans="1:6">
      <c r="A3065" s="1181">
        <v>2003406</v>
      </c>
      <c r="B3065" s="501" t="s">
        <v>9305</v>
      </c>
      <c r="C3065" s="502" t="s">
        <v>37647</v>
      </c>
      <c r="D3065" s="501" t="s">
        <v>5</v>
      </c>
      <c r="E3065" s="666">
        <v>605.85</v>
      </c>
      <c r="F3065" s="394"/>
    </row>
    <row r="3066" spans="1:6">
      <c r="A3066" s="1181">
        <v>2003169</v>
      </c>
      <c r="B3066" s="501" t="s">
        <v>9305</v>
      </c>
      <c r="C3066" s="502" t="s">
        <v>37648</v>
      </c>
      <c r="D3066" s="501" t="s">
        <v>5</v>
      </c>
      <c r="E3066" s="666">
        <v>2693.85</v>
      </c>
      <c r="F3066" s="394"/>
    </row>
    <row r="3067" spans="1:6">
      <c r="A3067" s="1181">
        <v>2003170</v>
      </c>
      <c r="B3067" s="501" t="s">
        <v>9305</v>
      </c>
      <c r="C3067" s="502" t="s">
        <v>37649</v>
      </c>
      <c r="D3067" s="501" t="s">
        <v>5</v>
      </c>
      <c r="E3067" s="666">
        <v>2402.85</v>
      </c>
      <c r="F3067" s="394"/>
    </row>
    <row r="3068" spans="1:6">
      <c r="A3068" s="1181">
        <v>2003389</v>
      </c>
      <c r="B3068" s="501" t="s">
        <v>9305</v>
      </c>
      <c r="C3068" s="502" t="s">
        <v>37650</v>
      </c>
      <c r="D3068" s="501" t="s">
        <v>5</v>
      </c>
      <c r="E3068" s="666">
        <v>229.36</v>
      </c>
      <c r="F3068" s="394"/>
    </row>
    <row r="3069" spans="1:6">
      <c r="A3069" s="1181">
        <v>2003388</v>
      </c>
      <c r="B3069" s="501" t="s">
        <v>9305</v>
      </c>
      <c r="C3069" s="502" t="s">
        <v>37651</v>
      </c>
      <c r="D3069" s="501" t="s">
        <v>5</v>
      </c>
      <c r="E3069" s="666">
        <v>205.04</v>
      </c>
      <c r="F3069" s="394"/>
    </row>
    <row r="3070" spans="1:6">
      <c r="A3070" s="1181">
        <v>2003393</v>
      </c>
      <c r="B3070" s="501" t="s">
        <v>9305</v>
      </c>
      <c r="C3070" s="502" t="s">
        <v>37652</v>
      </c>
      <c r="D3070" s="501" t="s">
        <v>5</v>
      </c>
      <c r="E3070" s="666">
        <v>359.04</v>
      </c>
      <c r="F3070" s="394"/>
    </row>
    <row r="3071" spans="1:6">
      <c r="A3071" s="1181">
        <v>2003392</v>
      </c>
      <c r="B3071" s="501" t="s">
        <v>9305</v>
      </c>
      <c r="C3071" s="502" t="s">
        <v>37653</v>
      </c>
      <c r="D3071" s="501" t="s">
        <v>5</v>
      </c>
      <c r="E3071" s="666">
        <v>325.83</v>
      </c>
      <c r="F3071" s="394"/>
    </row>
    <row r="3072" spans="1:6">
      <c r="A3072" s="1181">
        <v>2003173</v>
      </c>
      <c r="B3072" s="501" t="s">
        <v>9305</v>
      </c>
      <c r="C3072" s="502" t="s">
        <v>37654</v>
      </c>
      <c r="D3072" s="501" t="s">
        <v>5</v>
      </c>
      <c r="E3072" s="666">
        <v>862.5</v>
      </c>
      <c r="F3072" s="394"/>
    </row>
    <row r="3073" spans="1:6">
      <c r="A3073" s="1181">
        <v>2003174</v>
      </c>
      <c r="B3073" s="501" t="s">
        <v>9305</v>
      </c>
      <c r="C3073" s="502" t="s">
        <v>37655</v>
      </c>
      <c r="D3073" s="501" t="s">
        <v>5</v>
      </c>
      <c r="E3073" s="666">
        <v>786.71</v>
      </c>
      <c r="F3073" s="394"/>
    </row>
    <row r="3074" spans="1:6">
      <c r="A3074" s="1181">
        <v>2003171</v>
      </c>
      <c r="B3074" s="501" t="s">
        <v>9305</v>
      </c>
      <c r="C3074" s="502" t="s">
        <v>37656</v>
      </c>
      <c r="D3074" s="501" t="s">
        <v>5</v>
      </c>
      <c r="E3074" s="666">
        <v>596.29</v>
      </c>
      <c r="F3074" s="394"/>
    </row>
    <row r="3075" spans="1:6">
      <c r="A3075" s="1181">
        <v>2003172</v>
      </c>
      <c r="B3075" s="501" t="s">
        <v>9305</v>
      </c>
      <c r="C3075" s="502" t="s">
        <v>37657</v>
      </c>
      <c r="D3075" s="501" t="s">
        <v>5</v>
      </c>
      <c r="E3075" s="666">
        <v>548.84</v>
      </c>
      <c r="F3075" s="394"/>
    </row>
    <row r="3076" spans="1:6">
      <c r="A3076" s="1181">
        <v>2003399</v>
      </c>
      <c r="B3076" s="501" t="s">
        <v>9305</v>
      </c>
      <c r="C3076" s="502" t="s">
        <v>37658</v>
      </c>
      <c r="D3076" s="501" t="s">
        <v>5</v>
      </c>
      <c r="E3076" s="666">
        <v>605.4</v>
      </c>
      <c r="F3076" s="394"/>
    </row>
    <row r="3077" spans="1:6">
      <c r="A3077" s="1181">
        <v>2003398</v>
      </c>
      <c r="B3077" s="501" t="s">
        <v>9305</v>
      </c>
      <c r="C3077" s="502" t="s">
        <v>37659</v>
      </c>
      <c r="D3077" s="501" t="s">
        <v>5</v>
      </c>
      <c r="E3077" s="666">
        <v>553.87</v>
      </c>
      <c r="F3077" s="394"/>
    </row>
    <row r="3078" spans="1:6">
      <c r="A3078" s="1181">
        <v>2003403</v>
      </c>
      <c r="B3078" s="501" t="s">
        <v>9305</v>
      </c>
      <c r="C3078" s="502" t="s">
        <v>37660</v>
      </c>
      <c r="D3078" s="501" t="s">
        <v>5</v>
      </c>
      <c r="E3078" s="666">
        <v>739.03</v>
      </c>
      <c r="F3078" s="394"/>
    </row>
    <row r="3079" spans="1:6">
      <c r="A3079" s="1181">
        <v>2003402</v>
      </c>
      <c r="B3079" s="501" t="s">
        <v>9305</v>
      </c>
      <c r="C3079" s="502" t="s">
        <v>37661</v>
      </c>
      <c r="D3079" s="501" t="s">
        <v>5</v>
      </c>
      <c r="E3079" s="666">
        <v>675.35</v>
      </c>
      <c r="F3079" s="394"/>
    </row>
    <row r="3080" spans="1:6">
      <c r="A3080" s="1181">
        <v>2003452</v>
      </c>
      <c r="B3080" s="501" t="s">
        <v>9305</v>
      </c>
      <c r="C3080" s="502" t="s">
        <v>37662</v>
      </c>
      <c r="D3080" s="501" t="s">
        <v>28</v>
      </c>
      <c r="E3080" s="666">
        <v>741.08</v>
      </c>
      <c r="F3080" s="394"/>
    </row>
    <row r="3081" spans="1:6">
      <c r="A3081" s="1181">
        <v>2003453</v>
      </c>
      <c r="B3081" s="501" t="s">
        <v>9305</v>
      </c>
      <c r="C3081" s="502" t="s">
        <v>37663</v>
      </c>
      <c r="D3081" s="501" t="s">
        <v>28</v>
      </c>
      <c r="E3081" s="666">
        <v>956.59</v>
      </c>
      <c r="F3081" s="394"/>
    </row>
    <row r="3082" spans="1:6">
      <c r="A3082" s="1181">
        <v>2003454</v>
      </c>
      <c r="B3082" s="501" t="s">
        <v>9305</v>
      </c>
      <c r="C3082" s="502" t="s">
        <v>37664</v>
      </c>
      <c r="D3082" s="501" t="s">
        <v>28</v>
      </c>
      <c r="E3082" s="666">
        <v>1037.1600000000001</v>
      </c>
      <c r="F3082" s="394"/>
    </row>
    <row r="3083" spans="1:6">
      <c r="A3083" s="1181">
        <v>2003455</v>
      </c>
      <c r="B3083" s="501" t="s">
        <v>9305</v>
      </c>
      <c r="C3083" s="502" t="s">
        <v>37665</v>
      </c>
      <c r="D3083" s="501" t="s">
        <v>28</v>
      </c>
      <c r="E3083" s="666">
        <v>1366.99</v>
      </c>
      <c r="F3083" s="394"/>
    </row>
    <row r="3084" spans="1:6">
      <c r="A3084" s="1181">
        <v>2003456</v>
      </c>
      <c r="B3084" s="501" t="s">
        <v>9305</v>
      </c>
      <c r="C3084" s="502" t="s">
        <v>37666</v>
      </c>
      <c r="D3084" s="501" t="s">
        <v>28</v>
      </c>
      <c r="E3084" s="666">
        <v>1369.12</v>
      </c>
      <c r="F3084" s="394"/>
    </row>
    <row r="3085" spans="1:6">
      <c r="A3085" s="1181">
        <v>2003457</v>
      </c>
      <c r="B3085" s="501" t="s">
        <v>9305</v>
      </c>
      <c r="C3085" s="502" t="s">
        <v>37667</v>
      </c>
      <c r="D3085" s="501" t="s">
        <v>28</v>
      </c>
      <c r="E3085" s="666">
        <v>1833.42</v>
      </c>
      <c r="F3085" s="394"/>
    </row>
    <row r="3086" spans="1:6">
      <c r="A3086" s="1181">
        <v>2003462</v>
      </c>
      <c r="B3086" s="501" t="s">
        <v>9305</v>
      </c>
      <c r="C3086" s="502" t="s">
        <v>37668</v>
      </c>
      <c r="D3086" s="501" t="s">
        <v>28</v>
      </c>
      <c r="E3086" s="666">
        <v>1751.6</v>
      </c>
      <c r="F3086" s="394"/>
    </row>
    <row r="3087" spans="1:6">
      <c r="A3087" s="1181">
        <v>2003463</v>
      </c>
      <c r="B3087" s="501" t="s">
        <v>9305</v>
      </c>
      <c r="C3087" s="502" t="s">
        <v>37669</v>
      </c>
      <c r="D3087" s="501" t="s">
        <v>28</v>
      </c>
      <c r="E3087" s="666">
        <v>2383.52</v>
      </c>
      <c r="F3087" s="394"/>
    </row>
    <row r="3088" spans="1:6">
      <c r="A3088" s="1181">
        <v>2003468</v>
      </c>
      <c r="B3088" s="501" t="s">
        <v>9305</v>
      </c>
      <c r="C3088" s="502" t="s">
        <v>37670</v>
      </c>
      <c r="D3088" s="501" t="s">
        <v>28</v>
      </c>
      <c r="E3088" s="666">
        <v>2160.29</v>
      </c>
      <c r="F3088" s="394"/>
    </row>
    <row r="3089" spans="1:6">
      <c r="A3089" s="1181">
        <v>2003469</v>
      </c>
      <c r="B3089" s="501" t="s">
        <v>9305</v>
      </c>
      <c r="C3089" s="502" t="s">
        <v>37671</v>
      </c>
      <c r="D3089" s="501" t="s">
        <v>28</v>
      </c>
      <c r="E3089" s="666">
        <v>2971.26</v>
      </c>
      <c r="F3089" s="394"/>
    </row>
    <row r="3090" spans="1:6">
      <c r="A3090" s="1181">
        <v>2003458</v>
      </c>
      <c r="B3090" s="501" t="s">
        <v>9305</v>
      </c>
      <c r="C3090" s="502" t="s">
        <v>37672</v>
      </c>
      <c r="D3090" s="501" t="s">
        <v>28</v>
      </c>
      <c r="E3090" s="666">
        <v>1734.78</v>
      </c>
      <c r="F3090" s="394"/>
    </row>
    <row r="3091" spans="1:6">
      <c r="A3091" s="1181">
        <v>2003459</v>
      </c>
      <c r="B3091" s="501" t="s">
        <v>9305</v>
      </c>
      <c r="C3091" s="502" t="s">
        <v>37673</v>
      </c>
      <c r="D3091" s="501" t="s">
        <v>28</v>
      </c>
      <c r="E3091" s="666">
        <v>2352.09</v>
      </c>
      <c r="F3091" s="394"/>
    </row>
    <row r="3092" spans="1:6">
      <c r="A3092" s="1181">
        <v>2003464</v>
      </c>
      <c r="B3092" s="501" t="s">
        <v>9305</v>
      </c>
      <c r="C3092" s="502" t="s">
        <v>37674</v>
      </c>
      <c r="D3092" s="501" t="s">
        <v>28</v>
      </c>
      <c r="E3092" s="666">
        <v>2252.6</v>
      </c>
      <c r="F3092" s="394"/>
    </row>
    <row r="3093" spans="1:6">
      <c r="A3093" s="1181">
        <v>2003465</v>
      </c>
      <c r="B3093" s="501" t="s">
        <v>9305</v>
      </c>
      <c r="C3093" s="502" t="s">
        <v>37675</v>
      </c>
      <c r="D3093" s="501" t="s">
        <v>28</v>
      </c>
      <c r="E3093" s="666">
        <v>3103.02</v>
      </c>
      <c r="F3093" s="394"/>
    </row>
    <row r="3094" spans="1:6">
      <c r="A3094" s="1181">
        <v>2003470</v>
      </c>
      <c r="B3094" s="501" t="s">
        <v>9305</v>
      </c>
      <c r="C3094" s="502" t="s">
        <v>37676</v>
      </c>
      <c r="D3094" s="501" t="s">
        <v>28</v>
      </c>
      <c r="E3094" s="666">
        <v>2772.14</v>
      </c>
      <c r="F3094" s="394"/>
    </row>
    <row r="3095" spans="1:6">
      <c r="A3095" s="1181">
        <v>2003471</v>
      </c>
      <c r="B3095" s="501" t="s">
        <v>9305</v>
      </c>
      <c r="C3095" s="502" t="s">
        <v>37677</v>
      </c>
      <c r="D3095" s="501" t="s">
        <v>28</v>
      </c>
      <c r="E3095" s="666">
        <v>3856.56</v>
      </c>
      <c r="F3095" s="394"/>
    </row>
    <row r="3096" spans="1:6">
      <c r="A3096" s="1181">
        <v>2003460</v>
      </c>
      <c r="B3096" s="501" t="s">
        <v>9305</v>
      </c>
      <c r="C3096" s="502" t="s">
        <v>37678</v>
      </c>
      <c r="D3096" s="501" t="s">
        <v>28</v>
      </c>
      <c r="E3096" s="666">
        <v>2597.3000000000002</v>
      </c>
      <c r="F3096" s="394"/>
    </row>
    <row r="3097" spans="1:6">
      <c r="A3097" s="1181">
        <v>2003461</v>
      </c>
      <c r="B3097" s="501" t="s">
        <v>9305</v>
      </c>
      <c r="C3097" s="502" t="s">
        <v>37679</v>
      </c>
      <c r="D3097" s="501" t="s">
        <v>28</v>
      </c>
      <c r="E3097" s="666">
        <v>3594.91</v>
      </c>
      <c r="F3097" s="394"/>
    </row>
    <row r="3098" spans="1:6">
      <c r="A3098" s="1181">
        <v>2003466</v>
      </c>
      <c r="B3098" s="501" t="s">
        <v>9305</v>
      </c>
      <c r="C3098" s="502" t="s">
        <v>37680</v>
      </c>
      <c r="D3098" s="501" t="s">
        <v>28</v>
      </c>
      <c r="E3098" s="666">
        <v>3313.7</v>
      </c>
      <c r="F3098" s="394"/>
    </row>
    <row r="3099" spans="1:6">
      <c r="A3099" s="1181">
        <v>2003467</v>
      </c>
      <c r="B3099" s="501" t="s">
        <v>9305</v>
      </c>
      <c r="C3099" s="502" t="s">
        <v>37681</v>
      </c>
      <c r="D3099" s="501" t="s">
        <v>28</v>
      </c>
      <c r="E3099" s="666">
        <v>4642.9399999999996</v>
      </c>
      <c r="F3099" s="394"/>
    </row>
    <row r="3100" spans="1:6">
      <c r="A3100" s="1181">
        <v>2003472</v>
      </c>
      <c r="B3100" s="501" t="s">
        <v>9305</v>
      </c>
      <c r="C3100" s="502" t="s">
        <v>37682</v>
      </c>
      <c r="D3100" s="501" t="s">
        <v>28</v>
      </c>
      <c r="E3100" s="666">
        <v>4084.52</v>
      </c>
      <c r="F3100" s="394"/>
    </row>
    <row r="3101" spans="1:6">
      <c r="A3101" s="1181">
        <v>2003473</v>
      </c>
      <c r="B3101" s="501" t="s">
        <v>9305</v>
      </c>
      <c r="C3101" s="502" t="s">
        <v>37683</v>
      </c>
      <c r="D3101" s="501" t="s">
        <v>28</v>
      </c>
      <c r="E3101" s="666">
        <v>5771.33</v>
      </c>
      <c r="F3101" s="394"/>
    </row>
    <row r="3102" spans="1:6">
      <c r="A3102" s="1181">
        <v>2003176</v>
      </c>
      <c r="B3102" s="501" t="s">
        <v>9305</v>
      </c>
      <c r="C3102" s="502" t="s">
        <v>37684</v>
      </c>
      <c r="D3102" s="501" t="s">
        <v>28</v>
      </c>
      <c r="E3102" s="666">
        <v>545</v>
      </c>
      <c r="F3102" s="394"/>
    </row>
    <row r="3103" spans="1:6">
      <c r="A3103" s="1181">
        <v>2003175</v>
      </c>
      <c r="B3103" s="501" t="s">
        <v>9305</v>
      </c>
      <c r="C3103" s="502" t="s">
        <v>37685</v>
      </c>
      <c r="D3103" s="501" t="s">
        <v>28</v>
      </c>
      <c r="E3103" s="666">
        <v>676.13</v>
      </c>
      <c r="F3103" s="394"/>
    </row>
    <row r="3104" spans="1:6">
      <c r="A3104" s="1181">
        <v>2003201</v>
      </c>
      <c r="B3104" s="501" t="s">
        <v>9305</v>
      </c>
      <c r="C3104" s="502" t="s">
        <v>37686</v>
      </c>
      <c r="D3104" s="501" t="s">
        <v>28</v>
      </c>
      <c r="E3104" s="666">
        <v>647.21</v>
      </c>
      <c r="F3104" s="394"/>
    </row>
    <row r="3105" spans="1:6">
      <c r="A3105" s="1181">
        <v>2003202</v>
      </c>
      <c r="B3105" s="501" t="s">
        <v>9305</v>
      </c>
      <c r="C3105" s="502" t="s">
        <v>37687</v>
      </c>
      <c r="D3105" s="501" t="s">
        <v>28</v>
      </c>
      <c r="E3105" s="666">
        <v>563.76</v>
      </c>
      <c r="F3105" s="394"/>
    </row>
    <row r="3106" spans="1:6">
      <c r="A3106" s="1181">
        <v>2003178</v>
      </c>
      <c r="B3106" s="501" t="s">
        <v>9305</v>
      </c>
      <c r="C3106" s="502" t="s">
        <v>37688</v>
      </c>
      <c r="D3106" s="501" t="s">
        <v>28</v>
      </c>
      <c r="E3106" s="666">
        <v>345.43</v>
      </c>
      <c r="F3106" s="394"/>
    </row>
    <row r="3107" spans="1:6">
      <c r="A3107" s="1181">
        <v>2003177</v>
      </c>
      <c r="B3107" s="501" t="s">
        <v>9305</v>
      </c>
      <c r="C3107" s="502" t="s">
        <v>37689</v>
      </c>
      <c r="D3107" s="501" t="s">
        <v>28</v>
      </c>
      <c r="E3107" s="666">
        <v>415.93</v>
      </c>
      <c r="F3107" s="394"/>
    </row>
    <row r="3108" spans="1:6">
      <c r="A3108" s="1181">
        <v>2003203</v>
      </c>
      <c r="B3108" s="501" t="s">
        <v>9305</v>
      </c>
      <c r="C3108" s="502" t="s">
        <v>37690</v>
      </c>
      <c r="D3108" s="501" t="s">
        <v>28</v>
      </c>
      <c r="E3108" s="666">
        <v>464.36</v>
      </c>
      <c r="F3108" s="394"/>
    </row>
    <row r="3109" spans="1:6">
      <c r="A3109" s="1181">
        <v>2003204</v>
      </c>
      <c r="B3109" s="501" t="s">
        <v>9305</v>
      </c>
      <c r="C3109" s="502" t="s">
        <v>37691</v>
      </c>
      <c r="D3109" s="501" t="s">
        <v>28</v>
      </c>
      <c r="E3109" s="666">
        <v>405.47</v>
      </c>
      <c r="F3109" s="394"/>
    </row>
    <row r="3110" spans="1:6">
      <c r="A3110" s="1181">
        <v>2003180</v>
      </c>
      <c r="B3110" s="501" t="s">
        <v>9305</v>
      </c>
      <c r="C3110" s="502" t="s">
        <v>37692</v>
      </c>
      <c r="D3110" s="501" t="s">
        <v>28</v>
      </c>
      <c r="E3110" s="666">
        <v>543.92999999999995</v>
      </c>
      <c r="F3110" s="394"/>
    </row>
    <row r="3111" spans="1:6">
      <c r="A3111" s="1181">
        <v>2003179</v>
      </c>
      <c r="B3111" s="501" t="s">
        <v>9305</v>
      </c>
      <c r="C3111" s="502" t="s">
        <v>37693</v>
      </c>
      <c r="D3111" s="501" t="s">
        <v>28</v>
      </c>
      <c r="E3111" s="666">
        <v>674.49</v>
      </c>
      <c r="F3111" s="394"/>
    </row>
    <row r="3112" spans="1:6">
      <c r="A3112" s="1181">
        <v>2003205</v>
      </c>
      <c r="B3112" s="501" t="s">
        <v>9305</v>
      </c>
      <c r="C3112" s="502" t="s">
        <v>37694</v>
      </c>
      <c r="D3112" s="501" t="s">
        <v>28</v>
      </c>
      <c r="E3112" s="666">
        <v>1561.34</v>
      </c>
      <c r="F3112" s="394"/>
    </row>
    <row r="3113" spans="1:6">
      <c r="A3113" s="1181">
        <v>2003206</v>
      </c>
      <c r="B3113" s="501" t="s">
        <v>9305</v>
      </c>
      <c r="C3113" s="502" t="s">
        <v>37695</v>
      </c>
      <c r="D3113" s="501" t="s">
        <v>28</v>
      </c>
      <c r="E3113" s="666">
        <v>1411.93</v>
      </c>
      <c r="F3113" s="394"/>
    </row>
    <row r="3114" spans="1:6">
      <c r="A3114" s="1181">
        <v>2003182</v>
      </c>
      <c r="B3114" s="501" t="s">
        <v>9305</v>
      </c>
      <c r="C3114" s="502" t="s">
        <v>37696</v>
      </c>
      <c r="D3114" s="501" t="s">
        <v>28</v>
      </c>
      <c r="E3114" s="666">
        <v>672.06</v>
      </c>
      <c r="F3114" s="394"/>
    </row>
    <row r="3115" spans="1:6">
      <c r="A3115" s="1181">
        <v>2003181</v>
      </c>
      <c r="B3115" s="501" t="s">
        <v>9305</v>
      </c>
      <c r="C3115" s="502" t="s">
        <v>37697</v>
      </c>
      <c r="D3115" s="501" t="s">
        <v>28</v>
      </c>
      <c r="E3115" s="666">
        <v>852.49</v>
      </c>
      <c r="F3115" s="394"/>
    </row>
    <row r="3116" spans="1:6">
      <c r="A3116" s="1181">
        <v>2003207</v>
      </c>
      <c r="B3116" s="501" t="s">
        <v>9305</v>
      </c>
      <c r="C3116" s="502" t="s">
        <v>37698</v>
      </c>
      <c r="D3116" s="501" t="s">
        <v>28</v>
      </c>
      <c r="E3116" s="666">
        <v>1788.43</v>
      </c>
      <c r="F3116" s="394"/>
    </row>
    <row r="3117" spans="1:6">
      <c r="A3117" s="1181">
        <v>2003208</v>
      </c>
      <c r="B3117" s="501" t="s">
        <v>9305</v>
      </c>
      <c r="C3117" s="502" t="s">
        <v>37699</v>
      </c>
      <c r="D3117" s="501" t="s">
        <v>28</v>
      </c>
      <c r="E3117" s="666">
        <v>1614.66</v>
      </c>
      <c r="F3117" s="394"/>
    </row>
    <row r="3118" spans="1:6">
      <c r="A3118" s="1181">
        <v>2003184</v>
      </c>
      <c r="B3118" s="501" t="s">
        <v>9305</v>
      </c>
      <c r="C3118" s="502" t="s">
        <v>37700</v>
      </c>
      <c r="D3118" s="501" t="s">
        <v>28</v>
      </c>
      <c r="E3118" s="666">
        <v>872.25</v>
      </c>
      <c r="F3118" s="394"/>
    </row>
    <row r="3119" spans="1:6">
      <c r="A3119" s="1181">
        <v>2003183</v>
      </c>
      <c r="B3119" s="501" t="s">
        <v>9305</v>
      </c>
      <c r="C3119" s="502" t="s">
        <v>37701</v>
      </c>
      <c r="D3119" s="501" t="s">
        <v>28</v>
      </c>
      <c r="E3119" s="666">
        <v>1122.53</v>
      </c>
      <c r="F3119" s="394"/>
    </row>
    <row r="3120" spans="1:6">
      <c r="A3120" s="1181">
        <v>2003209</v>
      </c>
      <c r="B3120" s="501" t="s">
        <v>9305</v>
      </c>
      <c r="C3120" s="502" t="s">
        <v>37702</v>
      </c>
      <c r="D3120" s="501" t="s">
        <v>28</v>
      </c>
      <c r="E3120" s="666">
        <v>2764.06</v>
      </c>
      <c r="F3120" s="394"/>
    </row>
    <row r="3121" spans="1:6">
      <c r="A3121" s="1181">
        <v>2003210</v>
      </c>
      <c r="B3121" s="501" t="s">
        <v>9305</v>
      </c>
      <c r="C3121" s="502" t="s">
        <v>37703</v>
      </c>
      <c r="D3121" s="501" t="s">
        <v>28</v>
      </c>
      <c r="E3121" s="666">
        <v>2485.19</v>
      </c>
      <c r="F3121" s="394"/>
    </row>
    <row r="3122" spans="1:6">
      <c r="A3122" s="1181">
        <v>2003186</v>
      </c>
      <c r="B3122" s="501" t="s">
        <v>9305</v>
      </c>
      <c r="C3122" s="502" t="s">
        <v>37704</v>
      </c>
      <c r="D3122" s="501" t="s">
        <v>28</v>
      </c>
      <c r="E3122" s="666">
        <v>1119.92</v>
      </c>
      <c r="F3122" s="394"/>
    </row>
    <row r="3123" spans="1:6">
      <c r="A3123" s="1181">
        <v>2003185</v>
      </c>
      <c r="B3123" s="501" t="s">
        <v>9305</v>
      </c>
      <c r="C3123" s="502" t="s">
        <v>37705</v>
      </c>
      <c r="D3123" s="501" t="s">
        <v>28</v>
      </c>
      <c r="E3123" s="666">
        <v>1467.01</v>
      </c>
      <c r="F3123" s="394"/>
    </row>
    <row r="3124" spans="1:6">
      <c r="A3124" s="1181">
        <v>2003211</v>
      </c>
      <c r="B3124" s="501" t="s">
        <v>9305</v>
      </c>
      <c r="C3124" s="502" t="s">
        <v>37706</v>
      </c>
      <c r="D3124" s="501" t="s">
        <v>28</v>
      </c>
      <c r="E3124" s="666">
        <v>3497.74</v>
      </c>
      <c r="F3124" s="394"/>
    </row>
    <row r="3125" spans="1:6">
      <c r="A3125" s="1181">
        <v>2003212</v>
      </c>
      <c r="B3125" s="501" t="s">
        <v>9305</v>
      </c>
      <c r="C3125" s="502" t="s">
        <v>37707</v>
      </c>
      <c r="D3125" s="501" t="s">
        <v>28</v>
      </c>
      <c r="E3125" s="666">
        <v>3131.62</v>
      </c>
      <c r="F3125" s="394"/>
    </row>
    <row r="3126" spans="1:6">
      <c r="A3126" s="1181">
        <v>2003188</v>
      </c>
      <c r="B3126" s="501" t="s">
        <v>9305</v>
      </c>
      <c r="C3126" s="502" t="s">
        <v>37708</v>
      </c>
      <c r="D3126" s="501" t="s">
        <v>28</v>
      </c>
      <c r="E3126" s="666">
        <v>1381.18</v>
      </c>
      <c r="F3126" s="394"/>
    </row>
    <row r="3127" spans="1:6">
      <c r="A3127" s="1181">
        <v>2003187</v>
      </c>
      <c r="B3127" s="501" t="s">
        <v>9305</v>
      </c>
      <c r="C3127" s="502" t="s">
        <v>37709</v>
      </c>
      <c r="D3127" s="501" t="s">
        <v>28</v>
      </c>
      <c r="E3127" s="666">
        <v>1830.98</v>
      </c>
      <c r="F3127" s="394"/>
    </row>
    <row r="3128" spans="1:6">
      <c r="A3128" s="1181">
        <v>2003213</v>
      </c>
      <c r="B3128" s="501" t="s">
        <v>9305</v>
      </c>
      <c r="C3128" s="502" t="s">
        <v>37710</v>
      </c>
      <c r="D3128" s="501" t="s">
        <v>28</v>
      </c>
      <c r="E3128" s="666">
        <v>5049.68</v>
      </c>
      <c r="F3128" s="394"/>
    </row>
    <row r="3129" spans="1:6">
      <c r="A3129" s="1181">
        <v>2003214</v>
      </c>
      <c r="B3129" s="501" t="s">
        <v>9305</v>
      </c>
      <c r="C3129" s="502" t="s">
        <v>37711</v>
      </c>
      <c r="D3129" s="501" t="s">
        <v>28</v>
      </c>
      <c r="E3129" s="666">
        <v>4495.8100000000004</v>
      </c>
      <c r="F3129" s="394"/>
    </row>
    <row r="3130" spans="1:6">
      <c r="A3130" s="1181">
        <v>2003190</v>
      </c>
      <c r="B3130" s="501" t="s">
        <v>9305</v>
      </c>
      <c r="C3130" s="502" t="s">
        <v>37712</v>
      </c>
      <c r="D3130" s="501" t="s">
        <v>28</v>
      </c>
      <c r="E3130" s="666">
        <v>1719.58</v>
      </c>
      <c r="F3130" s="394"/>
    </row>
    <row r="3131" spans="1:6">
      <c r="A3131" s="1181">
        <v>2003189</v>
      </c>
      <c r="B3131" s="501" t="s">
        <v>9305</v>
      </c>
      <c r="C3131" s="502" t="s">
        <v>37713</v>
      </c>
      <c r="D3131" s="501" t="s">
        <v>28</v>
      </c>
      <c r="E3131" s="666">
        <v>2307.69</v>
      </c>
      <c r="F3131" s="394"/>
    </row>
    <row r="3132" spans="1:6">
      <c r="A3132" s="1181">
        <v>2003215</v>
      </c>
      <c r="B3132" s="501" t="s">
        <v>9305</v>
      </c>
      <c r="C3132" s="502" t="s">
        <v>37714</v>
      </c>
      <c r="D3132" s="501" t="s">
        <v>28</v>
      </c>
      <c r="E3132" s="666">
        <v>8335.6</v>
      </c>
      <c r="F3132" s="394"/>
    </row>
    <row r="3133" spans="1:6">
      <c r="A3133" s="1181">
        <v>2003216</v>
      </c>
      <c r="B3133" s="501" t="s">
        <v>9305</v>
      </c>
      <c r="C3133" s="502" t="s">
        <v>37715</v>
      </c>
      <c r="D3133" s="501" t="s">
        <v>28</v>
      </c>
      <c r="E3133" s="666">
        <v>7382.09</v>
      </c>
      <c r="F3133" s="394"/>
    </row>
    <row r="3134" spans="1:6">
      <c r="A3134" s="1181">
        <v>2003192</v>
      </c>
      <c r="B3134" s="501" t="s">
        <v>9305</v>
      </c>
      <c r="C3134" s="502" t="s">
        <v>37716</v>
      </c>
      <c r="D3134" s="501" t="s">
        <v>28</v>
      </c>
      <c r="E3134" s="666">
        <v>1860.18</v>
      </c>
      <c r="F3134" s="394"/>
    </row>
    <row r="3135" spans="1:6">
      <c r="A3135" s="1181">
        <v>2003191</v>
      </c>
      <c r="B3135" s="501" t="s">
        <v>9305</v>
      </c>
      <c r="C3135" s="502" t="s">
        <v>37717</v>
      </c>
      <c r="D3135" s="501" t="s">
        <v>28</v>
      </c>
      <c r="E3135" s="666">
        <v>2504.2399999999998</v>
      </c>
      <c r="F3135" s="394"/>
    </row>
    <row r="3136" spans="1:6">
      <c r="A3136" s="1181">
        <v>2003217</v>
      </c>
      <c r="B3136" s="501" t="s">
        <v>9305</v>
      </c>
      <c r="C3136" s="502" t="s">
        <v>37718</v>
      </c>
      <c r="D3136" s="501" t="s">
        <v>28</v>
      </c>
      <c r="E3136" s="666">
        <v>5791.83</v>
      </c>
      <c r="F3136" s="394"/>
    </row>
    <row r="3137" spans="1:6">
      <c r="A3137" s="1181">
        <v>2003218</v>
      </c>
      <c r="B3137" s="501" t="s">
        <v>9305</v>
      </c>
      <c r="C3137" s="502" t="s">
        <v>37719</v>
      </c>
      <c r="D3137" s="501" t="s">
        <v>28</v>
      </c>
      <c r="E3137" s="666">
        <v>5128.6499999999996</v>
      </c>
      <c r="F3137" s="394"/>
    </row>
    <row r="3138" spans="1:6">
      <c r="A3138" s="1181">
        <v>2003194</v>
      </c>
      <c r="B3138" s="501" t="s">
        <v>9305</v>
      </c>
      <c r="C3138" s="502" t="s">
        <v>37720</v>
      </c>
      <c r="D3138" s="501" t="s">
        <v>28</v>
      </c>
      <c r="E3138" s="666">
        <v>2265.0700000000002</v>
      </c>
      <c r="F3138" s="394"/>
    </row>
    <row r="3139" spans="1:6">
      <c r="A3139" s="1181">
        <v>2003193</v>
      </c>
      <c r="B3139" s="501" t="s">
        <v>9305</v>
      </c>
      <c r="C3139" s="502" t="s">
        <v>37721</v>
      </c>
      <c r="D3139" s="501" t="s">
        <v>28</v>
      </c>
      <c r="E3139" s="666">
        <v>3078.63</v>
      </c>
      <c r="F3139" s="394"/>
    </row>
    <row r="3140" spans="1:6">
      <c r="A3140" s="1181">
        <v>2003219</v>
      </c>
      <c r="B3140" s="501" t="s">
        <v>9305</v>
      </c>
      <c r="C3140" s="502" t="s">
        <v>37722</v>
      </c>
      <c r="D3140" s="501" t="s">
        <v>28</v>
      </c>
      <c r="E3140" s="666">
        <v>7839.47</v>
      </c>
      <c r="F3140" s="394"/>
    </row>
    <row r="3141" spans="1:6">
      <c r="A3141" s="1181">
        <v>2003220</v>
      </c>
      <c r="B3141" s="501" t="s">
        <v>9305</v>
      </c>
      <c r="C3141" s="502" t="s">
        <v>37723</v>
      </c>
      <c r="D3141" s="501" t="s">
        <v>28</v>
      </c>
      <c r="E3141" s="666">
        <v>6906.85</v>
      </c>
      <c r="F3141" s="394"/>
    </row>
    <row r="3142" spans="1:6">
      <c r="A3142" s="1181">
        <v>2003196</v>
      </c>
      <c r="B3142" s="501" t="s">
        <v>9305</v>
      </c>
      <c r="C3142" s="502" t="s">
        <v>37724</v>
      </c>
      <c r="D3142" s="501" t="s">
        <v>28</v>
      </c>
      <c r="E3142" s="666">
        <v>2787.85</v>
      </c>
      <c r="F3142" s="394"/>
    </row>
    <row r="3143" spans="1:6">
      <c r="A3143" s="1181">
        <v>2003195</v>
      </c>
      <c r="B3143" s="501" t="s">
        <v>9305</v>
      </c>
      <c r="C3143" s="502" t="s">
        <v>37725</v>
      </c>
      <c r="D3143" s="501" t="s">
        <v>28</v>
      </c>
      <c r="E3143" s="666">
        <v>3823.76</v>
      </c>
      <c r="F3143" s="394"/>
    </row>
    <row r="3144" spans="1:6">
      <c r="A3144" s="1181">
        <v>2003221</v>
      </c>
      <c r="B3144" s="501" t="s">
        <v>9305</v>
      </c>
      <c r="C3144" s="502" t="s">
        <v>37726</v>
      </c>
      <c r="D3144" s="501" t="s">
        <v>28</v>
      </c>
      <c r="E3144" s="666">
        <v>11821.27</v>
      </c>
      <c r="F3144" s="394"/>
    </row>
    <row r="3145" spans="1:6">
      <c r="A3145" s="1181">
        <v>2003222</v>
      </c>
      <c r="B3145" s="501" t="s">
        <v>9305</v>
      </c>
      <c r="C3145" s="502" t="s">
        <v>37727</v>
      </c>
      <c r="D3145" s="501" t="s">
        <v>28</v>
      </c>
      <c r="E3145" s="666">
        <v>10355.43</v>
      </c>
      <c r="F3145" s="394"/>
    </row>
    <row r="3146" spans="1:6">
      <c r="A3146" s="1181">
        <v>2003198</v>
      </c>
      <c r="B3146" s="501" t="s">
        <v>9305</v>
      </c>
      <c r="C3146" s="502" t="s">
        <v>37728</v>
      </c>
      <c r="D3146" s="501" t="s">
        <v>28</v>
      </c>
      <c r="E3146" s="666">
        <v>2601.5</v>
      </c>
      <c r="F3146" s="394"/>
    </row>
    <row r="3147" spans="1:6">
      <c r="A3147" s="1181">
        <v>2003197</v>
      </c>
      <c r="B3147" s="501" t="s">
        <v>9305</v>
      </c>
      <c r="C3147" s="502" t="s">
        <v>37729</v>
      </c>
      <c r="D3147" s="501" t="s">
        <v>28</v>
      </c>
      <c r="E3147" s="666">
        <v>3541.77</v>
      </c>
      <c r="F3147" s="394"/>
    </row>
    <row r="3148" spans="1:6">
      <c r="A3148" s="1181">
        <v>2003223</v>
      </c>
      <c r="B3148" s="501" t="s">
        <v>9305</v>
      </c>
      <c r="C3148" s="502" t="s">
        <v>37730</v>
      </c>
      <c r="D3148" s="501" t="s">
        <v>28</v>
      </c>
      <c r="E3148" s="666">
        <v>8054.7</v>
      </c>
      <c r="F3148" s="394"/>
    </row>
    <row r="3149" spans="1:6">
      <c r="A3149" s="1181">
        <v>2003224</v>
      </c>
      <c r="B3149" s="501" t="s">
        <v>9305</v>
      </c>
      <c r="C3149" s="502" t="s">
        <v>37731</v>
      </c>
      <c r="D3149" s="501" t="s">
        <v>28</v>
      </c>
      <c r="E3149" s="666">
        <v>7114.08</v>
      </c>
      <c r="F3149" s="394"/>
    </row>
    <row r="3150" spans="1:6">
      <c r="A3150" s="1181">
        <v>2003200</v>
      </c>
      <c r="B3150" s="501" t="s">
        <v>9305</v>
      </c>
      <c r="C3150" s="502" t="s">
        <v>37732</v>
      </c>
      <c r="D3150" s="501" t="s">
        <v>28</v>
      </c>
      <c r="E3150" s="666">
        <v>3023.87</v>
      </c>
      <c r="F3150" s="394"/>
    </row>
    <row r="3151" spans="1:6">
      <c r="A3151" s="1181">
        <v>2003199</v>
      </c>
      <c r="B3151" s="501" t="s">
        <v>9305</v>
      </c>
      <c r="C3151" s="502" t="s">
        <v>37733</v>
      </c>
      <c r="D3151" s="501" t="s">
        <v>28</v>
      </c>
      <c r="E3151" s="666">
        <v>4186.66</v>
      </c>
      <c r="F3151" s="394"/>
    </row>
    <row r="3152" spans="1:6">
      <c r="A3152" s="1181">
        <v>2003225</v>
      </c>
      <c r="B3152" s="501" t="s">
        <v>9305</v>
      </c>
      <c r="C3152" s="502" t="s">
        <v>37734</v>
      </c>
      <c r="D3152" s="501" t="s">
        <v>28</v>
      </c>
      <c r="E3152" s="666">
        <v>11520.65</v>
      </c>
      <c r="F3152" s="394"/>
    </row>
    <row r="3153" spans="1:6">
      <c r="A3153" s="1181">
        <v>2003226</v>
      </c>
      <c r="B3153" s="501" t="s">
        <v>9305</v>
      </c>
      <c r="C3153" s="502" t="s">
        <v>37735</v>
      </c>
      <c r="D3153" s="501" t="s">
        <v>28</v>
      </c>
      <c r="E3153" s="666">
        <v>10105.43</v>
      </c>
      <c r="F3153" s="394"/>
    </row>
    <row r="3154" spans="1:6">
      <c r="A3154" s="1181">
        <v>2003238</v>
      </c>
      <c r="B3154" s="501" t="s">
        <v>9305</v>
      </c>
      <c r="C3154" s="502" t="s">
        <v>37736</v>
      </c>
      <c r="D3154" s="501" t="s">
        <v>28</v>
      </c>
      <c r="E3154" s="666">
        <v>639.20000000000005</v>
      </c>
      <c r="F3154" s="394"/>
    </row>
    <row r="3155" spans="1:6">
      <c r="A3155" s="1181">
        <v>2003237</v>
      </c>
      <c r="B3155" s="501" t="s">
        <v>9305</v>
      </c>
      <c r="C3155" s="502" t="s">
        <v>37737</v>
      </c>
      <c r="D3155" s="501" t="s">
        <v>28</v>
      </c>
      <c r="E3155" s="666">
        <v>797.13</v>
      </c>
      <c r="F3155" s="394"/>
    </row>
    <row r="3156" spans="1:6">
      <c r="A3156" s="1181">
        <v>2003236</v>
      </c>
      <c r="B3156" s="501" t="s">
        <v>9305</v>
      </c>
      <c r="C3156" s="502" t="s">
        <v>37738</v>
      </c>
      <c r="D3156" s="501" t="s">
        <v>28</v>
      </c>
      <c r="E3156" s="666">
        <v>709.94</v>
      </c>
      <c r="F3156" s="394"/>
    </row>
    <row r="3157" spans="1:6">
      <c r="A3157" s="1181">
        <v>2003235</v>
      </c>
      <c r="B3157" s="501" t="s">
        <v>9305</v>
      </c>
      <c r="C3157" s="502" t="s">
        <v>37739</v>
      </c>
      <c r="D3157" s="501" t="s">
        <v>28</v>
      </c>
      <c r="E3157" s="666">
        <v>891.31</v>
      </c>
      <c r="F3157" s="394"/>
    </row>
    <row r="3158" spans="1:6">
      <c r="A3158" s="1181">
        <v>2003234</v>
      </c>
      <c r="B3158" s="501" t="s">
        <v>9305</v>
      </c>
      <c r="C3158" s="502" t="s">
        <v>37740</v>
      </c>
      <c r="D3158" s="501" t="s">
        <v>28</v>
      </c>
      <c r="E3158" s="666">
        <v>827.92</v>
      </c>
      <c r="F3158" s="394"/>
    </row>
    <row r="3159" spans="1:6">
      <c r="A3159" s="1181">
        <v>2003233</v>
      </c>
      <c r="B3159" s="501" t="s">
        <v>9305</v>
      </c>
      <c r="C3159" s="502" t="s">
        <v>37741</v>
      </c>
      <c r="D3159" s="501" t="s">
        <v>28</v>
      </c>
      <c r="E3159" s="666">
        <v>1051.7</v>
      </c>
      <c r="F3159" s="394"/>
    </row>
    <row r="3160" spans="1:6">
      <c r="A3160" s="1181">
        <v>2003232</v>
      </c>
      <c r="B3160" s="501" t="s">
        <v>9305</v>
      </c>
      <c r="C3160" s="502" t="s">
        <v>37742</v>
      </c>
      <c r="D3160" s="501" t="s">
        <v>28</v>
      </c>
      <c r="E3160" s="666">
        <v>870.6</v>
      </c>
      <c r="F3160" s="394"/>
    </row>
    <row r="3161" spans="1:6">
      <c r="A3161" s="1181">
        <v>2003231</v>
      </c>
      <c r="B3161" s="501" t="s">
        <v>9305</v>
      </c>
      <c r="C3161" s="502" t="s">
        <v>37743</v>
      </c>
      <c r="D3161" s="501" t="s">
        <v>28</v>
      </c>
      <c r="E3161" s="666">
        <v>1107.17</v>
      </c>
      <c r="F3161" s="394"/>
    </row>
    <row r="3162" spans="1:6">
      <c r="A3162" s="1181">
        <v>2003230</v>
      </c>
      <c r="B3162" s="501" t="s">
        <v>9305</v>
      </c>
      <c r="C3162" s="502" t="s">
        <v>37744</v>
      </c>
      <c r="D3162" s="501" t="s">
        <v>28</v>
      </c>
      <c r="E3162" s="666">
        <v>1132.3800000000001</v>
      </c>
      <c r="F3162" s="394"/>
    </row>
    <row r="3163" spans="1:6">
      <c r="A3163" s="1181">
        <v>2003229</v>
      </c>
      <c r="B3163" s="501" t="s">
        <v>9305</v>
      </c>
      <c r="C3163" s="502" t="s">
        <v>37745</v>
      </c>
      <c r="D3163" s="501" t="s">
        <v>28</v>
      </c>
      <c r="E3163" s="666">
        <v>1462.94</v>
      </c>
      <c r="F3163" s="394"/>
    </row>
    <row r="3164" spans="1:6">
      <c r="A3164" s="1181">
        <v>2003228</v>
      </c>
      <c r="B3164" s="501" t="s">
        <v>9305</v>
      </c>
      <c r="C3164" s="502" t="s">
        <v>37746</v>
      </c>
      <c r="D3164" s="501" t="s">
        <v>28</v>
      </c>
      <c r="E3164" s="666">
        <v>1252.9000000000001</v>
      </c>
      <c r="F3164" s="394"/>
    </row>
    <row r="3165" spans="1:6">
      <c r="A3165" s="1181">
        <v>2003227</v>
      </c>
      <c r="B3165" s="501" t="s">
        <v>9305</v>
      </c>
      <c r="C3165" s="502" t="s">
        <v>37747</v>
      </c>
      <c r="D3165" s="501" t="s">
        <v>28</v>
      </c>
      <c r="E3165" s="666">
        <v>1630.96</v>
      </c>
      <c r="F3165" s="394"/>
    </row>
    <row r="3166" spans="1:6">
      <c r="A3166" s="1181">
        <v>2003248</v>
      </c>
      <c r="B3166" s="501" t="s">
        <v>9305</v>
      </c>
      <c r="C3166" s="502" t="s">
        <v>37748</v>
      </c>
      <c r="D3166" s="501" t="s">
        <v>28</v>
      </c>
      <c r="E3166" s="666">
        <v>332.39</v>
      </c>
      <c r="F3166" s="394"/>
    </row>
    <row r="3167" spans="1:6">
      <c r="A3167" s="1181">
        <v>2003247</v>
      </c>
      <c r="B3167" s="501" t="s">
        <v>9305</v>
      </c>
      <c r="C3167" s="502" t="s">
        <v>37749</v>
      </c>
      <c r="D3167" s="501" t="s">
        <v>28</v>
      </c>
      <c r="E3167" s="666">
        <v>400.21</v>
      </c>
      <c r="F3167" s="394"/>
    </row>
    <row r="3168" spans="1:6">
      <c r="A3168" s="1181">
        <v>2003246</v>
      </c>
      <c r="B3168" s="501" t="s">
        <v>9305</v>
      </c>
      <c r="C3168" s="502" t="s">
        <v>37750</v>
      </c>
      <c r="D3168" s="501" t="s">
        <v>28</v>
      </c>
      <c r="E3168" s="666">
        <v>422.09</v>
      </c>
      <c r="F3168" s="394"/>
    </row>
    <row r="3169" spans="1:6">
      <c r="A3169" s="1181">
        <v>2003245</v>
      </c>
      <c r="B3169" s="501" t="s">
        <v>9305</v>
      </c>
      <c r="C3169" s="502" t="s">
        <v>37751</v>
      </c>
      <c r="D3169" s="501" t="s">
        <v>28</v>
      </c>
      <c r="E3169" s="666">
        <v>513.1</v>
      </c>
      <c r="F3169" s="394"/>
    </row>
    <row r="3170" spans="1:6">
      <c r="A3170" s="1181">
        <v>2003244</v>
      </c>
      <c r="B3170" s="501" t="s">
        <v>9305</v>
      </c>
      <c r="C3170" s="502" t="s">
        <v>37752</v>
      </c>
      <c r="D3170" s="501" t="s">
        <v>28</v>
      </c>
      <c r="E3170" s="666">
        <v>475.91</v>
      </c>
      <c r="F3170" s="394"/>
    </row>
    <row r="3171" spans="1:6">
      <c r="A3171" s="1181">
        <v>2003243</v>
      </c>
      <c r="B3171" s="501" t="s">
        <v>9305</v>
      </c>
      <c r="C3171" s="502" t="s">
        <v>37753</v>
      </c>
      <c r="D3171" s="501" t="s">
        <v>28</v>
      </c>
      <c r="E3171" s="666">
        <v>582.27</v>
      </c>
      <c r="F3171" s="394"/>
    </row>
    <row r="3172" spans="1:6">
      <c r="A3172" s="1181">
        <v>2003242</v>
      </c>
      <c r="B3172" s="501" t="s">
        <v>9305</v>
      </c>
      <c r="C3172" s="502" t="s">
        <v>37754</v>
      </c>
      <c r="D3172" s="501" t="s">
        <v>28</v>
      </c>
      <c r="E3172" s="666">
        <v>538.24</v>
      </c>
      <c r="F3172" s="394"/>
    </row>
    <row r="3173" spans="1:6">
      <c r="A3173" s="1181">
        <v>2003241</v>
      </c>
      <c r="B3173" s="501" t="s">
        <v>9305</v>
      </c>
      <c r="C3173" s="502" t="s">
        <v>37755</v>
      </c>
      <c r="D3173" s="501" t="s">
        <v>28</v>
      </c>
      <c r="E3173" s="666">
        <v>664.3</v>
      </c>
      <c r="F3173" s="394"/>
    </row>
    <row r="3174" spans="1:6">
      <c r="A3174" s="1181">
        <v>2003240</v>
      </c>
      <c r="B3174" s="501" t="s">
        <v>9305</v>
      </c>
      <c r="C3174" s="502" t="s">
        <v>37756</v>
      </c>
      <c r="D3174" s="501" t="s">
        <v>28</v>
      </c>
      <c r="E3174" s="666">
        <v>559.22</v>
      </c>
      <c r="F3174" s="394"/>
    </row>
    <row r="3175" spans="1:6">
      <c r="A3175" s="1181">
        <v>2003239</v>
      </c>
      <c r="B3175" s="501" t="s">
        <v>9305</v>
      </c>
      <c r="C3175" s="502" t="s">
        <v>37757</v>
      </c>
      <c r="D3175" s="501" t="s">
        <v>28</v>
      </c>
      <c r="E3175" s="666">
        <v>694.79</v>
      </c>
      <c r="F3175" s="394"/>
    </row>
    <row r="3176" spans="1:6">
      <c r="A3176" s="1181">
        <v>2004516</v>
      </c>
      <c r="B3176" s="501" t="s">
        <v>9305</v>
      </c>
      <c r="C3176" s="502" t="s">
        <v>37758</v>
      </c>
      <c r="D3176" s="501" t="s">
        <v>5</v>
      </c>
      <c r="E3176" s="666">
        <v>36.36</v>
      </c>
      <c r="F3176" s="394"/>
    </row>
    <row r="3177" spans="1:6">
      <c r="A3177" s="1181">
        <v>2004517</v>
      </c>
      <c r="B3177" s="501" t="s">
        <v>9305</v>
      </c>
      <c r="C3177" s="502" t="s">
        <v>37759</v>
      </c>
      <c r="D3177" s="501" t="s">
        <v>5</v>
      </c>
      <c r="E3177" s="666">
        <v>71.709999999999994</v>
      </c>
      <c r="F3177" s="394"/>
    </row>
    <row r="3178" spans="1:6">
      <c r="A3178" s="1181">
        <v>2007971</v>
      </c>
      <c r="B3178" s="501" t="s">
        <v>9305</v>
      </c>
      <c r="C3178" s="502" t="s">
        <v>37760</v>
      </c>
      <c r="D3178" s="501" t="s">
        <v>5</v>
      </c>
      <c r="E3178" s="666">
        <v>89.41</v>
      </c>
      <c r="F3178" s="394"/>
    </row>
    <row r="3179" spans="1:6">
      <c r="A3179" s="1181">
        <v>2008091</v>
      </c>
      <c r="B3179" s="501" t="s">
        <v>9305</v>
      </c>
      <c r="C3179" s="502" t="s">
        <v>37761</v>
      </c>
      <c r="D3179" s="501" t="s">
        <v>5</v>
      </c>
      <c r="E3179" s="666">
        <v>96.01</v>
      </c>
      <c r="F3179" s="394"/>
    </row>
    <row r="3180" spans="1:6">
      <c r="A3180" s="1181">
        <v>2006408</v>
      </c>
      <c r="B3180" s="501" t="s">
        <v>9305</v>
      </c>
      <c r="C3180" s="502" t="s">
        <v>37762</v>
      </c>
      <c r="D3180" s="501" t="s">
        <v>5</v>
      </c>
      <c r="E3180" s="666">
        <v>73.83</v>
      </c>
      <c r="F3180" s="394"/>
    </row>
    <row r="3181" spans="1:6">
      <c r="A3181" s="1181">
        <v>2015642</v>
      </c>
      <c r="B3181" s="501" t="s">
        <v>9305</v>
      </c>
      <c r="C3181" s="502" t="s">
        <v>37763</v>
      </c>
      <c r="D3181" s="501" t="s">
        <v>5</v>
      </c>
      <c r="E3181" s="666">
        <v>155.86000000000001</v>
      </c>
      <c r="F3181" s="394"/>
    </row>
    <row r="3182" spans="1:6">
      <c r="A3182" s="1181">
        <v>2015641</v>
      </c>
      <c r="B3182" s="501" t="s">
        <v>9305</v>
      </c>
      <c r="C3182" s="502" t="s">
        <v>37764</v>
      </c>
      <c r="D3182" s="501" t="s">
        <v>5</v>
      </c>
      <c r="E3182" s="666">
        <v>146.09</v>
      </c>
      <c r="F3182" s="394"/>
    </row>
    <row r="3183" spans="1:6">
      <c r="A3183" s="1181">
        <v>2004509</v>
      </c>
      <c r="B3183" s="501" t="s">
        <v>9305</v>
      </c>
      <c r="C3183" s="502" t="s">
        <v>37765</v>
      </c>
      <c r="D3183" s="501" t="s">
        <v>5</v>
      </c>
      <c r="E3183" s="666">
        <v>37.89</v>
      </c>
      <c r="F3183" s="394"/>
    </row>
    <row r="3184" spans="1:6">
      <c r="A3184" s="1181">
        <v>2004510</v>
      </c>
      <c r="B3184" s="501" t="s">
        <v>9305</v>
      </c>
      <c r="C3184" s="502" t="s">
        <v>37766</v>
      </c>
      <c r="D3184" s="501" t="s">
        <v>5</v>
      </c>
      <c r="E3184" s="666">
        <v>46.57</v>
      </c>
      <c r="F3184" s="394"/>
    </row>
    <row r="3185" spans="1:6">
      <c r="A3185" s="1181">
        <v>2004511</v>
      </c>
      <c r="B3185" s="501" t="s">
        <v>9305</v>
      </c>
      <c r="C3185" s="502" t="s">
        <v>37767</v>
      </c>
      <c r="D3185" s="501" t="s">
        <v>5</v>
      </c>
      <c r="E3185" s="666">
        <v>63.91</v>
      </c>
      <c r="F3185" s="394"/>
    </row>
    <row r="3186" spans="1:6">
      <c r="A3186" s="1181">
        <v>2004512</v>
      </c>
      <c r="B3186" s="501" t="s">
        <v>9305</v>
      </c>
      <c r="C3186" s="502" t="s">
        <v>37768</v>
      </c>
      <c r="D3186" s="501" t="s">
        <v>5</v>
      </c>
      <c r="E3186" s="666">
        <v>85.58</v>
      </c>
      <c r="F3186" s="394"/>
    </row>
    <row r="3187" spans="1:6">
      <c r="A3187" s="1181">
        <v>2003843</v>
      </c>
      <c r="B3187" s="501" t="s">
        <v>9305</v>
      </c>
      <c r="C3187" s="502" t="s">
        <v>37769</v>
      </c>
      <c r="D3187" s="501" t="s">
        <v>5</v>
      </c>
      <c r="E3187" s="666">
        <v>365.24</v>
      </c>
      <c r="F3187" s="394"/>
    </row>
    <row r="3188" spans="1:6">
      <c r="A3188" s="1181">
        <v>2003915</v>
      </c>
      <c r="B3188" s="501" t="s">
        <v>9305</v>
      </c>
      <c r="C3188" s="502" t="s">
        <v>37770</v>
      </c>
      <c r="D3188" s="501" t="s">
        <v>5</v>
      </c>
      <c r="E3188" s="666">
        <v>117.7</v>
      </c>
      <c r="F3188" s="394"/>
    </row>
    <row r="3189" spans="1:6">
      <c r="A3189" s="1181">
        <v>2003914</v>
      </c>
      <c r="B3189" s="501" t="s">
        <v>9305</v>
      </c>
      <c r="C3189" s="502" t="s">
        <v>37771</v>
      </c>
      <c r="D3189" s="501" t="s">
        <v>5</v>
      </c>
      <c r="E3189" s="666">
        <v>98.19</v>
      </c>
      <c r="F3189" s="394"/>
    </row>
    <row r="3190" spans="1:6">
      <c r="A3190" s="1181">
        <v>2003589</v>
      </c>
      <c r="B3190" s="501" t="s">
        <v>9305</v>
      </c>
      <c r="C3190" s="502" t="s">
        <v>37772</v>
      </c>
      <c r="D3190" s="501" t="s">
        <v>5</v>
      </c>
      <c r="E3190" s="666">
        <v>122.91</v>
      </c>
      <c r="F3190" s="394"/>
    </row>
    <row r="3191" spans="1:6">
      <c r="A3191" s="1181">
        <v>2003588</v>
      </c>
      <c r="B3191" s="501" t="s">
        <v>9305</v>
      </c>
      <c r="C3191" s="502" t="s">
        <v>37773</v>
      </c>
      <c r="D3191" s="501" t="s">
        <v>5</v>
      </c>
      <c r="E3191" s="666">
        <v>107.38</v>
      </c>
      <c r="F3191" s="394"/>
    </row>
    <row r="3192" spans="1:6">
      <c r="A3192" s="1181">
        <v>2003917</v>
      </c>
      <c r="B3192" s="501" t="s">
        <v>9305</v>
      </c>
      <c r="C3192" s="502" t="s">
        <v>37774</v>
      </c>
      <c r="D3192" s="501" t="s">
        <v>5</v>
      </c>
      <c r="E3192" s="666">
        <v>131.32</v>
      </c>
      <c r="F3192" s="394"/>
    </row>
    <row r="3193" spans="1:6">
      <c r="A3193" s="1181">
        <v>2003916</v>
      </c>
      <c r="B3193" s="501" t="s">
        <v>9305</v>
      </c>
      <c r="C3193" s="502" t="s">
        <v>37775</v>
      </c>
      <c r="D3193" s="501" t="s">
        <v>5</v>
      </c>
      <c r="E3193" s="666">
        <v>111.81</v>
      </c>
      <c r="F3193" s="394"/>
    </row>
    <row r="3194" spans="1:6">
      <c r="A3194" s="1181">
        <v>2003591</v>
      </c>
      <c r="B3194" s="501" t="s">
        <v>9305</v>
      </c>
      <c r="C3194" s="502" t="s">
        <v>37776</v>
      </c>
      <c r="D3194" s="501" t="s">
        <v>5</v>
      </c>
      <c r="E3194" s="666">
        <v>136.52000000000001</v>
      </c>
      <c r="F3194" s="394"/>
    </row>
    <row r="3195" spans="1:6">
      <c r="A3195" s="1181">
        <v>2003590</v>
      </c>
      <c r="B3195" s="501" t="s">
        <v>9305</v>
      </c>
      <c r="C3195" s="502" t="s">
        <v>37777</v>
      </c>
      <c r="D3195" s="501" t="s">
        <v>5</v>
      </c>
      <c r="E3195" s="666">
        <v>120.99</v>
      </c>
      <c r="F3195" s="394"/>
    </row>
    <row r="3196" spans="1:6">
      <c r="A3196" s="1181">
        <v>2003593</v>
      </c>
      <c r="B3196" s="501" t="s">
        <v>9305</v>
      </c>
      <c r="C3196" s="502" t="s">
        <v>37778</v>
      </c>
      <c r="D3196" s="501" t="s">
        <v>5</v>
      </c>
      <c r="E3196" s="666">
        <v>91.31</v>
      </c>
      <c r="F3196" s="394"/>
    </row>
    <row r="3197" spans="1:6">
      <c r="A3197" s="1181">
        <v>2003592</v>
      </c>
      <c r="B3197" s="501" t="s">
        <v>9305</v>
      </c>
      <c r="C3197" s="502" t="s">
        <v>37779</v>
      </c>
      <c r="D3197" s="501" t="s">
        <v>5</v>
      </c>
      <c r="E3197" s="666">
        <v>69.12</v>
      </c>
      <c r="F3197" s="394"/>
    </row>
    <row r="3198" spans="1:6">
      <c r="A3198" s="1181">
        <v>2003595</v>
      </c>
      <c r="B3198" s="501" t="s">
        <v>9305</v>
      </c>
      <c r="C3198" s="502" t="s">
        <v>37780</v>
      </c>
      <c r="D3198" s="501" t="s">
        <v>5</v>
      </c>
      <c r="E3198" s="666">
        <v>77.7</v>
      </c>
      <c r="F3198" s="394"/>
    </row>
    <row r="3199" spans="1:6">
      <c r="A3199" s="1181">
        <v>2003594</v>
      </c>
      <c r="B3199" s="501" t="s">
        <v>9305</v>
      </c>
      <c r="C3199" s="502" t="s">
        <v>37781</v>
      </c>
      <c r="D3199" s="501" t="s">
        <v>5</v>
      </c>
      <c r="E3199" s="666">
        <v>55.51</v>
      </c>
      <c r="F3199" s="394"/>
    </row>
    <row r="3200" spans="1:6">
      <c r="A3200" s="1181">
        <v>2003597</v>
      </c>
      <c r="B3200" s="501" t="s">
        <v>9305</v>
      </c>
      <c r="C3200" s="502" t="s">
        <v>37782</v>
      </c>
      <c r="D3200" s="501" t="s">
        <v>5</v>
      </c>
      <c r="E3200" s="666">
        <v>115.12</v>
      </c>
      <c r="F3200" s="394"/>
    </row>
    <row r="3201" spans="1:6">
      <c r="A3201" s="1181">
        <v>2003596</v>
      </c>
      <c r="B3201" s="501" t="s">
        <v>9305</v>
      </c>
      <c r="C3201" s="502" t="s">
        <v>37783</v>
      </c>
      <c r="D3201" s="501" t="s">
        <v>5</v>
      </c>
      <c r="E3201" s="666">
        <v>91.7</v>
      </c>
      <c r="F3201" s="394"/>
    </row>
    <row r="3202" spans="1:6">
      <c r="A3202" s="1181">
        <v>2003572</v>
      </c>
      <c r="B3202" s="501" t="s">
        <v>9305</v>
      </c>
      <c r="C3202" s="502" t="s">
        <v>37784</v>
      </c>
      <c r="D3202" s="501" t="s">
        <v>5</v>
      </c>
      <c r="E3202" s="666">
        <v>141.78</v>
      </c>
      <c r="F3202" s="394"/>
    </row>
    <row r="3203" spans="1:6">
      <c r="A3203" s="1181">
        <v>2003580</v>
      </c>
      <c r="B3203" s="501" t="s">
        <v>9305</v>
      </c>
      <c r="C3203" s="502" t="s">
        <v>37785</v>
      </c>
      <c r="D3203" s="501" t="s">
        <v>5</v>
      </c>
      <c r="E3203" s="666">
        <v>65.41</v>
      </c>
      <c r="F3203" s="394"/>
    </row>
    <row r="3204" spans="1:6">
      <c r="A3204" s="1181">
        <v>2003573</v>
      </c>
      <c r="B3204" s="501" t="s">
        <v>9305</v>
      </c>
      <c r="C3204" s="502" t="s">
        <v>37786</v>
      </c>
      <c r="D3204" s="501" t="s">
        <v>5</v>
      </c>
      <c r="E3204" s="666">
        <v>151.91999999999999</v>
      </c>
      <c r="F3204" s="394"/>
    </row>
    <row r="3205" spans="1:6">
      <c r="A3205" s="1181">
        <v>2003581</v>
      </c>
      <c r="B3205" s="501" t="s">
        <v>9305</v>
      </c>
      <c r="C3205" s="502" t="s">
        <v>37787</v>
      </c>
      <c r="D3205" s="501" t="s">
        <v>5</v>
      </c>
      <c r="E3205" s="666">
        <v>63.62</v>
      </c>
      <c r="F3205" s="394"/>
    </row>
    <row r="3206" spans="1:6" ht="24.75">
      <c r="A3206" s="1181">
        <v>2003561</v>
      </c>
      <c r="B3206" s="501" t="s">
        <v>9305</v>
      </c>
      <c r="C3206" s="502" t="s">
        <v>37788</v>
      </c>
      <c r="D3206" s="501" t="s">
        <v>5</v>
      </c>
      <c r="E3206" s="666">
        <v>223.94</v>
      </c>
      <c r="F3206" s="394"/>
    </row>
    <row r="3207" spans="1:6" ht="24.75">
      <c r="A3207" s="1181">
        <v>2003560</v>
      </c>
      <c r="B3207" s="501" t="s">
        <v>9305</v>
      </c>
      <c r="C3207" s="502" t="s">
        <v>37789</v>
      </c>
      <c r="D3207" s="501" t="s">
        <v>5</v>
      </c>
      <c r="E3207" s="666">
        <v>117.37</v>
      </c>
      <c r="F3207" s="394"/>
    </row>
    <row r="3208" spans="1:6">
      <c r="A3208" s="1181">
        <v>2003574</v>
      </c>
      <c r="B3208" s="501" t="s">
        <v>9305</v>
      </c>
      <c r="C3208" s="502" t="s">
        <v>37790</v>
      </c>
      <c r="D3208" s="501" t="s">
        <v>5</v>
      </c>
      <c r="E3208" s="666">
        <v>195.73</v>
      </c>
      <c r="F3208" s="394"/>
    </row>
    <row r="3209" spans="1:6">
      <c r="A3209" s="1181">
        <v>2003582</v>
      </c>
      <c r="B3209" s="501" t="s">
        <v>9305</v>
      </c>
      <c r="C3209" s="502" t="s">
        <v>37791</v>
      </c>
      <c r="D3209" s="501" t="s">
        <v>5</v>
      </c>
      <c r="E3209" s="666">
        <v>117.68</v>
      </c>
      <c r="F3209" s="394"/>
    </row>
    <row r="3210" spans="1:6" ht="24.75">
      <c r="A3210" s="1181">
        <v>2003563</v>
      </c>
      <c r="B3210" s="501" t="s">
        <v>9305</v>
      </c>
      <c r="C3210" s="502" t="s">
        <v>37792</v>
      </c>
      <c r="D3210" s="501" t="s">
        <v>5</v>
      </c>
      <c r="E3210" s="666">
        <v>238.95</v>
      </c>
      <c r="F3210" s="394"/>
    </row>
    <row r="3211" spans="1:6" ht="24.75">
      <c r="A3211" s="1181">
        <v>2003562</v>
      </c>
      <c r="B3211" s="501" t="s">
        <v>9305</v>
      </c>
      <c r="C3211" s="502" t="s">
        <v>37793</v>
      </c>
      <c r="D3211" s="501" t="s">
        <v>5</v>
      </c>
      <c r="E3211" s="666">
        <v>114.5</v>
      </c>
      <c r="F3211" s="394"/>
    </row>
    <row r="3212" spans="1:6">
      <c r="A3212" s="1181">
        <v>2003575</v>
      </c>
      <c r="B3212" s="501" t="s">
        <v>9305</v>
      </c>
      <c r="C3212" s="502" t="s">
        <v>37794</v>
      </c>
      <c r="D3212" s="501" t="s">
        <v>5</v>
      </c>
      <c r="E3212" s="666">
        <v>206.24</v>
      </c>
      <c r="F3212" s="394"/>
    </row>
    <row r="3213" spans="1:6">
      <c r="A3213" s="1181">
        <v>2003583</v>
      </c>
      <c r="B3213" s="501" t="s">
        <v>9305</v>
      </c>
      <c r="C3213" s="502" t="s">
        <v>37795</v>
      </c>
      <c r="D3213" s="501" t="s">
        <v>5</v>
      </c>
      <c r="E3213" s="666">
        <v>115.67</v>
      </c>
      <c r="F3213" s="394"/>
    </row>
    <row r="3214" spans="1:6">
      <c r="A3214" s="1181">
        <v>2003565</v>
      </c>
      <c r="B3214" s="501" t="s">
        <v>9305</v>
      </c>
      <c r="C3214" s="502" t="s">
        <v>37796</v>
      </c>
      <c r="D3214" s="501" t="s">
        <v>5</v>
      </c>
      <c r="E3214" s="666">
        <v>152.69999999999999</v>
      </c>
      <c r="F3214" s="394"/>
    </row>
    <row r="3215" spans="1:6">
      <c r="A3215" s="1181">
        <v>2003564</v>
      </c>
      <c r="B3215" s="501" t="s">
        <v>9305</v>
      </c>
      <c r="C3215" s="502" t="s">
        <v>37797</v>
      </c>
      <c r="D3215" s="501" t="s">
        <v>5</v>
      </c>
      <c r="E3215" s="666">
        <v>83.93</v>
      </c>
      <c r="F3215" s="394"/>
    </row>
    <row r="3216" spans="1:6">
      <c r="A3216" s="1181">
        <v>2003567</v>
      </c>
      <c r="B3216" s="501" t="s">
        <v>9305</v>
      </c>
      <c r="C3216" s="502" t="s">
        <v>37798</v>
      </c>
      <c r="D3216" s="501" t="s">
        <v>5</v>
      </c>
      <c r="E3216" s="666">
        <v>174.4</v>
      </c>
      <c r="F3216" s="394"/>
    </row>
    <row r="3217" spans="1:6">
      <c r="A3217" s="1181">
        <v>2003566</v>
      </c>
      <c r="B3217" s="501" t="s">
        <v>9305</v>
      </c>
      <c r="C3217" s="502" t="s">
        <v>37799</v>
      </c>
      <c r="D3217" s="501" t="s">
        <v>5</v>
      </c>
      <c r="E3217" s="666">
        <v>91.2</v>
      </c>
      <c r="F3217" s="394"/>
    </row>
    <row r="3218" spans="1:6">
      <c r="A3218" s="1181">
        <v>2003569</v>
      </c>
      <c r="B3218" s="501" t="s">
        <v>9305</v>
      </c>
      <c r="C3218" s="502" t="s">
        <v>37800</v>
      </c>
      <c r="D3218" s="501" t="s">
        <v>5</v>
      </c>
      <c r="E3218" s="666">
        <v>192.5</v>
      </c>
      <c r="F3218" s="394"/>
    </row>
    <row r="3219" spans="1:6">
      <c r="A3219" s="1181">
        <v>2003568</v>
      </c>
      <c r="B3219" s="501" t="s">
        <v>9305</v>
      </c>
      <c r="C3219" s="502" t="s">
        <v>37801</v>
      </c>
      <c r="D3219" s="501" t="s">
        <v>5</v>
      </c>
      <c r="E3219" s="666">
        <v>126.4</v>
      </c>
      <c r="F3219" s="394"/>
    </row>
    <row r="3220" spans="1:6">
      <c r="A3220" s="1181">
        <v>2003578</v>
      </c>
      <c r="B3220" s="501" t="s">
        <v>9305</v>
      </c>
      <c r="C3220" s="502" t="s">
        <v>37802</v>
      </c>
      <c r="D3220" s="501" t="s">
        <v>5</v>
      </c>
      <c r="E3220" s="666">
        <v>182.57</v>
      </c>
      <c r="F3220" s="394"/>
    </row>
    <row r="3221" spans="1:6">
      <c r="A3221" s="1181">
        <v>2003586</v>
      </c>
      <c r="B3221" s="501" t="s">
        <v>9305</v>
      </c>
      <c r="C3221" s="502" t="s">
        <v>37803</v>
      </c>
      <c r="D3221" s="501" t="s">
        <v>5</v>
      </c>
      <c r="E3221" s="666">
        <v>127.97</v>
      </c>
      <c r="F3221" s="394"/>
    </row>
    <row r="3222" spans="1:6">
      <c r="A3222" s="1181">
        <v>2003571</v>
      </c>
      <c r="B3222" s="501" t="s">
        <v>9305</v>
      </c>
      <c r="C3222" s="502" t="s">
        <v>37804</v>
      </c>
      <c r="D3222" s="501" t="s">
        <v>5</v>
      </c>
      <c r="E3222" s="666">
        <v>214.19</v>
      </c>
      <c r="F3222" s="394"/>
    </row>
    <row r="3223" spans="1:6">
      <c r="A3223" s="1181">
        <v>2003570</v>
      </c>
      <c r="B3223" s="501" t="s">
        <v>9305</v>
      </c>
      <c r="C3223" s="502" t="s">
        <v>37805</v>
      </c>
      <c r="D3223" s="501" t="s">
        <v>5</v>
      </c>
      <c r="E3223" s="666">
        <v>133.66999999999999</v>
      </c>
      <c r="F3223" s="394"/>
    </row>
    <row r="3224" spans="1:6">
      <c r="A3224" s="1181">
        <v>2003579</v>
      </c>
      <c r="B3224" s="501" t="s">
        <v>9305</v>
      </c>
      <c r="C3224" s="502" t="s">
        <v>37806</v>
      </c>
      <c r="D3224" s="501" t="s">
        <v>5</v>
      </c>
      <c r="E3224" s="666">
        <v>200.23</v>
      </c>
      <c r="F3224" s="394"/>
    </row>
    <row r="3225" spans="1:6">
      <c r="A3225" s="1181">
        <v>2003587</v>
      </c>
      <c r="B3225" s="501" t="s">
        <v>9305</v>
      </c>
      <c r="C3225" s="502" t="s">
        <v>37807</v>
      </c>
      <c r="D3225" s="501" t="s">
        <v>5</v>
      </c>
      <c r="E3225" s="666">
        <v>134.54</v>
      </c>
      <c r="F3225" s="394"/>
    </row>
    <row r="3226" spans="1:6">
      <c r="A3226" s="1181">
        <v>2004506</v>
      </c>
      <c r="B3226" s="501" t="s">
        <v>9305</v>
      </c>
      <c r="C3226" s="502" t="s">
        <v>37808</v>
      </c>
      <c r="D3226" s="501" t="s">
        <v>5</v>
      </c>
      <c r="E3226" s="666">
        <v>71.67</v>
      </c>
      <c r="F3226" s="394"/>
    </row>
    <row r="3227" spans="1:6">
      <c r="A3227" s="1181">
        <v>2004507</v>
      </c>
      <c r="B3227" s="501" t="s">
        <v>9305</v>
      </c>
      <c r="C3227" s="502" t="s">
        <v>37809</v>
      </c>
      <c r="D3227" s="501" t="s">
        <v>5</v>
      </c>
      <c r="E3227" s="666">
        <v>97.29</v>
      </c>
      <c r="F3227" s="394"/>
    </row>
    <row r="3228" spans="1:6">
      <c r="A3228" s="1181">
        <v>2003614</v>
      </c>
      <c r="B3228" s="501" t="s">
        <v>9305</v>
      </c>
      <c r="C3228" s="502" t="s">
        <v>37810</v>
      </c>
      <c r="D3228" s="501" t="s">
        <v>5</v>
      </c>
      <c r="E3228" s="666">
        <v>145.34</v>
      </c>
      <c r="F3228" s="394"/>
    </row>
    <row r="3229" spans="1:6">
      <c r="A3229" s="1181">
        <v>2003865</v>
      </c>
      <c r="B3229" s="501" t="s">
        <v>9305</v>
      </c>
      <c r="C3229" s="502" t="s">
        <v>37811</v>
      </c>
      <c r="D3229" s="501" t="s">
        <v>5</v>
      </c>
      <c r="E3229" s="666">
        <v>164.81</v>
      </c>
      <c r="F3229" s="394"/>
    </row>
    <row r="3230" spans="1:6">
      <c r="A3230" s="1181">
        <v>2003923</v>
      </c>
      <c r="B3230" s="501" t="s">
        <v>9305</v>
      </c>
      <c r="C3230" s="502" t="s">
        <v>37812</v>
      </c>
      <c r="D3230" s="501" t="s">
        <v>5</v>
      </c>
      <c r="E3230" s="666">
        <v>63.15</v>
      </c>
      <c r="F3230" s="394"/>
    </row>
    <row r="3231" spans="1:6">
      <c r="A3231" s="1181">
        <v>2003922</v>
      </c>
      <c r="B3231" s="501" t="s">
        <v>9305</v>
      </c>
      <c r="C3231" s="502" t="s">
        <v>37813</v>
      </c>
      <c r="D3231" s="501" t="s">
        <v>5</v>
      </c>
      <c r="E3231" s="666">
        <v>35.32</v>
      </c>
      <c r="F3231" s="394"/>
    </row>
    <row r="3232" spans="1:6">
      <c r="A3232" s="1181">
        <v>2003605</v>
      </c>
      <c r="B3232" s="501" t="s">
        <v>9305</v>
      </c>
      <c r="C3232" s="502" t="s">
        <v>37814</v>
      </c>
      <c r="D3232" s="501" t="s">
        <v>5</v>
      </c>
      <c r="E3232" s="666">
        <v>49.66</v>
      </c>
      <c r="F3232" s="394"/>
    </row>
    <row r="3233" spans="1:6">
      <c r="A3233" s="1181">
        <v>2003604</v>
      </c>
      <c r="B3233" s="501" t="s">
        <v>9305</v>
      </c>
      <c r="C3233" s="502" t="s">
        <v>37815</v>
      </c>
      <c r="D3233" s="501" t="s">
        <v>5</v>
      </c>
      <c r="E3233" s="666">
        <v>25.81</v>
      </c>
      <c r="F3233" s="394"/>
    </row>
    <row r="3234" spans="1:6">
      <c r="A3234" s="1181">
        <v>2003607</v>
      </c>
      <c r="B3234" s="501" t="s">
        <v>9305</v>
      </c>
      <c r="C3234" s="502" t="s">
        <v>37816</v>
      </c>
      <c r="D3234" s="501" t="s">
        <v>5</v>
      </c>
      <c r="E3234" s="666">
        <v>45.57</v>
      </c>
      <c r="F3234" s="394"/>
    </row>
    <row r="3235" spans="1:6">
      <c r="A3235" s="1181">
        <v>2003606</v>
      </c>
      <c r="B3235" s="501" t="s">
        <v>9305</v>
      </c>
      <c r="C3235" s="502" t="s">
        <v>37817</v>
      </c>
      <c r="D3235" s="501" t="s">
        <v>5</v>
      </c>
      <c r="E3235" s="666">
        <v>27.82</v>
      </c>
      <c r="F3235" s="394"/>
    </row>
    <row r="3236" spans="1:6">
      <c r="A3236" s="1181">
        <v>2003609</v>
      </c>
      <c r="B3236" s="501" t="s">
        <v>9305</v>
      </c>
      <c r="C3236" s="502" t="s">
        <v>37818</v>
      </c>
      <c r="D3236" s="501" t="s">
        <v>5</v>
      </c>
      <c r="E3236" s="666">
        <v>30.94</v>
      </c>
      <c r="F3236" s="394"/>
    </row>
    <row r="3237" spans="1:6">
      <c r="A3237" s="1181">
        <v>2003608</v>
      </c>
      <c r="B3237" s="501" t="s">
        <v>9305</v>
      </c>
      <c r="C3237" s="502" t="s">
        <v>37819</v>
      </c>
      <c r="D3237" s="501" t="s">
        <v>5</v>
      </c>
      <c r="E3237" s="666">
        <v>13.19</v>
      </c>
      <c r="F3237" s="394"/>
    </row>
    <row r="3238" spans="1:6">
      <c r="A3238" s="1181">
        <v>2003925</v>
      </c>
      <c r="B3238" s="501" t="s">
        <v>9305</v>
      </c>
      <c r="C3238" s="502" t="s">
        <v>37820</v>
      </c>
      <c r="D3238" s="501" t="s">
        <v>5</v>
      </c>
      <c r="E3238" s="666">
        <v>81.45</v>
      </c>
      <c r="F3238" s="394"/>
    </row>
    <row r="3239" spans="1:6">
      <c r="A3239" s="1181">
        <v>2003924</v>
      </c>
      <c r="B3239" s="501" t="s">
        <v>9305</v>
      </c>
      <c r="C3239" s="502" t="s">
        <v>37821</v>
      </c>
      <c r="D3239" s="501" t="s">
        <v>5</v>
      </c>
      <c r="E3239" s="666">
        <v>59.72</v>
      </c>
      <c r="F3239" s="394"/>
    </row>
    <row r="3240" spans="1:6">
      <c r="A3240" s="1181">
        <v>2003611</v>
      </c>
      <c r="B3240" s="501" t="s">
        <v>9305</v>
      </c>
      <c r="C3240" s="502" t="s">
        <v>37822</v>
      </c>
      <c r="D3240" s="501" t="s">
        <v>5</v>
      </c>
      <c r="E3240" s="666">
        <v>67.959999999999994</v>
      </c>
      <c r="F3240" s="394"/>
    </row>
    <row r="3241" spans="1:6">
      <c r="A3241" s="1181">
        <v>2003610</v>
      </c>
      <c r="B3241" s="501" t="s">
        <v>9305</v>
      </c>
      <c r="C3241" s="502" t="s">
        <v>37823</v>
      </c>
      <c r="D3241" s="501" t="s">
        <v>5</v>
      </c>
      <c r="E3241" s="666">
        <v>50.21</v>
      </c>
      <c r="F3241" s="394"/>
    </row>
    <row r="3242" spans="1:6">
      <c r="A3242" s="1181">
        <v>2003820</v>
      </c>
      <c r="B3242" s="501" t="s">
        <v>9305</v>
      </c>
      <c r="C3242" s="502" t="s">
        <v>37824</v>
      </c>
      <c r="D3242" s="501" t="s">
        <v>28</v>
      </c>
      <c r="E3242" s="666">
        <v>19.690000000000001</v>
      </c>
      <c r="F3242" s="394"/>
    </row>
    <row r="3243" spans="1:6">
      <c r="A3243" s="1181">
        <v>2003821</v>
      </c>
      <c r="B3243" s="501" t="s">
        <v>9305</v>
      </c>
      <c r="C3243" s="502" t="s">
        <v>37825</v>
      </c>
      <c r="D3243" s="501" t="s">
        <v>28</v>
      </c>
      <c r="E3243" s="666">
        <v>17.170000000000002</v>
      </c>
      <c r="F3243" s="394"/>
    </row>
    <row r="3244" spans="1:6">
      <c r="A3244" s="1181">
        <v>2003842</v>
      </c>
      <c r="B3244" s="501" t="s">
        <v>9305</v>
      </c>
      <c r="C3244" s="502" t="s">
        <v>37826</v>
      </c>
      <c r="D3244" s="501" t="s">
        <v>30</v>
      </c>
      <c r="E3244" s="666">
        <v>70.02</v>
      </c>
      <c r="F3244" s="394"/>
    </row>
    <row r="3245" spans="1:6">
      <c r="A3245" s="1181">
        <v>2003103</v>
      </c>
      <c r="B3245" s="501" t="s">
        <v>9305</v>
      </c>
      <c r="C3245" s="502" t="s">
        <v>37827</v>
      </c>
      <c r="D3245" s="501" t="s">
        <v>28</v>
      </c>
      <c r="E3245" s="666">
        <v>193.48</v>
      </c>
      <c r="F3245" s="394"/>
    </row>
    <row r="3246" spans="1:6">
      <c r="A3246" s="1181">
        <v>2003104</v>
      </c>
      <c r="B3246" s="501" t="s">
        <v>9305</v>
      </c>
      <c r="C3246" s="502" t="s">
        <v>37828</v>
      </c>
      <c r="D3246" s="501" t="s">
        <v>28</v>
      </c>
      <c r="E3246" s="666">
        <v>162.19</v>
      </c>
      <c r="F3246" s="394"/>
    </row>
    <row r="3247" spans="1:6">
      <c r="A3247" s="1181">
        <v>2003115</v>
      </c>
      <c r="B3247" s="501" t="s">
        <v>9305</v>
      </c>
      <c r="C3247" s="502" t="s">
        <v>37829</v>
      </c>
      <c r="D3247" s="501" t="s">
        <v>28</v>
      </c>
      <c r="E3247" s="666">
        <v>285.63</v>
      </c>
      <c r="F3247" s="394"/>
    </row>
    <row r="3248" spans="1:6">
      <c r="A3248" s="1181">
        <v>2003116</v>
      </c>
      <c r="B3248" s="501" t="s">
        <v>9305</v>
      </c>
      <c r="C3248" s="502" t="s">
        <v>37830</v>
      </c>
      <c r="D3248" s="501" t="s">
        <v>28</v>
      </c>
      <c r="E3248" s="666">
        <v>237.66</v>
      </c>
      <c r="F3248" s="394"/>
    </row>
    <row r="3249" spans="1:6">
      <c r="A3249" s="1181">
        <v>2003105</v>
      </c>
      <c r="B3249" s="501" t="s">
        <v>9305</v>
      </c>
      <c r="C3249" s="502" t="s">
        <v>37831</v>
      </c>
      <c r="D3249" s="501" t="s">
        <v>28</v>
      </c>
      <c r="E3249" s="666">
        <v>205.35</v>
      </c>
      <c r="F3249" s="394"/>
    </row>
    <row r="3250" spans="1:6">
      <c r="A3250" s="1181">
        <v>2003106</v>
      </c>
      <c r="B3250" s="501" t="s">
        <v>9305</v>
      </c>
      <c r="C3250" s="502" t="s">
        <v>37832</v>
      </c>
      <c r="D3250" s="501" t="s">
        <v>28</v>
      </c>
      <c r="E3250" s="666">
        <v>172.73</v>
      </c>
      <c r="F3250" s="394"/>
    </row>
    <row r="3251" spans="1:6">
      <c r="A3251" s="1181">
        <v>2003117</v>
      </c>
      <c r="B3251" s="501" t="s">
        <v>9305</v>
      </c>
      <c r="C3251" s="502" t="s">
        <v>37833</v>
      </c>
      <c r="D3251" s="501" t="s">
        <v>28</v>
      </c>
      <c r="E3251" s="666">
        <v>302.39</v>
      </c>
      <c r="F3251" s="394"/>
    </row>
    <row r="3252" spans="1:6">
      <c r="A3252" s="1181">
        <v>2003118</v>
      </c>
      <c r="B3252" s="501" t="s">
        <v>9305</v>
      </c>
      <c r="C3252" s="502" t="s">
        <v>37834</v>
      </c>
      <c r="D3252" s="501" t="s">
        <v>28</v>
      </c>
      <c r="E3252" s="666">
        <v>252.55</v>
      </c>
      <c r="F3252" s="394"/>
    </row>
    <row r="3253" spans="1:6">
      <c r="A3253" s="1181">
        <v>2003107</v>
      </c>
      <c r="B3253" s="501" t="s">
        <v>9305</v>
      </c>
      <c r="C3253" s="502" t="s">
        <v>37835</v>
      </c>
      <c r="D3253" s="501" t="s">
        <v>28</v>
      </c>
      <c r="E3253" s="666">
        <v>180.91</v>
      </c>
      <c r="F3253" s="394"/>
    </row>
    <row r="3254" spans="1:6">
      <c r="A3254" s="1181">
        <v>2003108</v>
      </c>
      <c r="B3254" s="501" t="s">
        <v>9305</v>
      </c>
      <c r="C3254" s="502" t="s">
        <v>37836</v>
      </c>
      <c r="D3254" s="501" t="s">
        <v>28</v>
      </c>
      <c r="E3254" s="666">
        <v>153.08000000000001</v>
      </c>
      <c r="F3254" s="394"/>
    </row>
    <row r="3255" spans="1:6">
      <c r="A3255" s="1181">
        <v>2003119</v>
      </c>
      <c r="B3255" s="501" t="s">
        <v>9305</v>
      </c>
      <c r="C3255" s="502" t="s">
        <v>37837</v>
      </c>
      <c r="D3255" s="501" t="s">
        <v>28</v>
      </c>
      <c r="E3255" s="666">
        <v>262.58</v>
      </c>
      <c r="F3255" s="394"/>
    </row>
    <row r="3256" spans="1:6">
      <c r="A3256" s="1181">
        <v>2003120</v>
      </c>
      <c r="B3256" s="501" t="s">
        <v>9305</v>
      </c>
      <c r="C3256" s="502" t="s">
        <v>37838</v>
      </c>
      <c r="D3256" s="501" t="s">
        <v>28</v>
      </c>
      <c r="E3256" s="666">
        <v>221.45</v>
      </c>
      <c r="F3256" s="394"/>
    </row>
    <row r="3257" spans="1:6">
      <c r="A3257" s="1181">
        <v>2003109</v>
      </c>
      <c r="B3257" s="501" t="s">
        <v>9305</v>
      </c>
      <c r="C3257" s="502" t="s">
        <v>37839</v>
      </c>
      <c r="D3257" s="501" t="s">
        <v>28</v>
      </c>
      <c r="E3257" s="666">
        <v>190.75</v>
      </c>
      <c r="F3257" s="394"/>
    </row>
    <row r="3258" spans="1:6">
      <c r="A3258" s="1181">
        <v>2003110</v>
      </c>
      <c r="B3258" s="501" t="s">
        <v>9305</v>
      </c>
      <c r="C3258" s="502" t="s">
        <v>37840</v>
      </c>
      <c r="D3258" s="501" t="s">
        <v>28</v>
      </c>
      <c r="E3258" s="666">
        <v>161.91999999999999</v>
      </c>
      <c r="F3258" s="394"/>
    </row>
    <row r="3259" spans="1:6">
      <c r="A3259" s="1181">
        <v>2003121</v>
      </c>
      <c r="B3259" s="501" t="s">
        <v>9305</v>
      </c>
      <c r="C3259" s="502" t="s">
        <v>37841</v>
      </c>
      <c r="D3259" s="501" t="s">
        <v>28</v>
      </c>
      <c r="E3259" s="666">
        <v>276.54000000000002</v>
      </c>
      <c r="F3259" s="394"/>
    </row>
    <row r="3260" spans="1:6">
      <c r="A3260" s="1181">
        <v>2003122</v>
      </c>
      <c r="B3260" s="501" t="s">
        <v>9305</v>
      </c>
      <c r="C3260" s="502" t="s">
        <v>37842</v>
      </c>
      <c r="D3260" s="501" t="s">
        <v>28</v>
      </c>
      <c r="E3260" s="666">
        <v>234.02</v>
      </c>
      <c r="F3260" s="394"/>
    </row>
    <row r="3261" spans="1:6">
      <c r="A3261" s="1181">
        <v>2003111</v>
      </c>
      <c r="B3261" s="501" t="s">
        <v>9305</v>
      </c>
      <c r="C3261" s="502" t="s">
        <v>37843</v>
      </c>
      <c r="D3261" s="501" t="s">
        <v>28</v>
      </c>
      <c r="E3261" s="666">
        <v>202.48</v>
      </c>
      <c r="F3261" s="394"/>
    </row>
    <row r="3262" spans="1:6">
      <c r="A3262" s="1181">
        <v>2003112</v>
      </c>
      <c r="B3262" s="501" t="s">
        <v>9305</v>
      </c>
      <c r="C3262" s="502" t="s">
        <v>37844</v>
      </c>
      <c r="D3262" s="501" t="s">
        <v>28</v>
      </c>
      <c r="E3262" s="666">
        <v>172.49</v>
      </c>
      <c r="F3262" s="394"/>
    </row>
    <row r="3263" spans="1:6">
      <c r="A3263" s="1181">
        <v>2003123</v>
      </c>
      <c r="B3263" s="501" t="s">
        <v>9305</v>
      </c>
      <c r="C3263" s="502" t="s">
        <v>37845</v>
      </c>
      <c r="D3263" s="501" t="s">
        <v>28</v>
      </c>
      <c r="E3263" s="666">
        <v>293.33999999999997</v>
      </c>
      <c r="F3263" s="394"/>
    </row>
    <row r="3264" spans="1:6">
      <c r="A3264" s="1181">
        <v>2003124</v>
      </c>
      <c r="B3264" s="501" t="s">
        <v>9305</v>
      </c>
      <c r="C3264" s="502" t="s">
        <v>37846</v>
      </c>
      <c r="D3264" s="501" t="s">
        <v>28</v>
      </c>
      <c r="E3264" s="666">
        <v>249.12</v>
      </c>
      <c r="F3264" s="394"/>
    </row>
    <row r="3265" spans="1:6">
      <c r="A3265" s="1181">
        <v>2003113</v>
      </c>
      <c r="B3265" s="501" t="s">
        <v>9305</v>
      </c>
      <c r="C3265" s="502" t="s">
        <v>37847</v>
      </c>
      <c r="D3265" s="501" t="s">
        <v>28</v>
      </c>
      <c r="E3265" s="666">
        <v>212.32</v>
      </c>
      <c r="F3265" s="394"/>
    </row>
    <row r="3266" spans="1:6">
      <c r="A3266" s="1181">
        <v>2003114</v>
      </c>
      <c r="B3266" s="501" t="s">
        <v>9305</v>
      </c>
      <c r="C3266" s="502" t="s">
        <v>37848</v>
      </c>
      <c r="D3266" s="501" t="s">
        <v>28</v>
      </c>
      <c r="E3266" s="666">
        <v>181.33</v>
      </c>
      <c r="F3266" s="394"/>
    </row>
    <row r="3267" spans="1:6">
      <c r="A3267" s="1181">
        <v>2003125</v>
      </c>
      <c r="B3267" s="501" t="s">
        <v>9305</v>
      </c>
      <c r="C3267" s="502" t="s">
        <v>37849</v>
      </c>
      <c r="D3267" s="501" t="s">
        <v>28</v>
      </c>
      <c r="E3267" s="666">
        <v>307.3</v>
      </c>
      <c r="F3267" s="394"/>
    </row>
    <row r="3268" spans="1:6">
      <c r="A3268" s="1181">
        <v>2003126</v>
      </c>
      <c r="B3268" s="501" t="s">
        <v>9305</v>
      </c>
      <c r="C3268" s="502" t="s">
        <v>37850</v>
      </c>
      <c r="D3268" s="501" t="s">
        <v>28</v>
      </c>
      <c r="E3268" s="666">
        <v>261.68</v>
      </c>
      <c r="F3268" s="394"/>
    </row>
    <row r="3269" spans="1:6">
      <c r="A3269" s="1181">
        <v>2003127</v>
      </c>
      <c r="B3269" s="501" t="s">
        <v>9305</v>
      </c>
      <c r="C3269" s="502" t="s">
        <v>37851</v>
      </c>
      <c r="D3269" s="501" t="s">
        <v>28</v>
      </c>
      <c r="E3269" s="666">
        <v>814.99</v>
      </c>
      <c r="F3269" s="394"/>
    </row>
    <row r="3270" spans="1:6">
      <c r="A3270" s="1181">
        <v>2003128</v>
      </c>
      <c r="B3270" s="501" t="s">
        <v>9305</v>
      </c>
      <c r="C3270" s="502" t="s">
        <v>37852</v>
      </c>
      <c r="D3270" s="501" t="s">
        <v>28</v>
      </c>
      <c r="E3270" s="666">
        <v>660.87</v>
      </c>
      <c r="F3270" s="394"/>
    </row>
    <row r="3271" spans="1:6">
      <c r="A3271" s="1181">
        <v>2003147</v>
      </c>
      <c r="B3271" s="501" t="s">
        <v>9305</v>
      </c>
      <c r="C3271" s="502" t="s">
        <v>37853</v>
      </c>
      <c r="D3271" s="501" t="s">
        <v>28</v>
      </c>
      <c r="E3271" s="666">
        <v>1118.6199999999999</v>
      </c>
      <c r="F3271" s="394"/>
    </row>
    <row r="3272" spans="1:6">
      <c r="A3272" s="1181">
        <v>2003148</v>
      </c>
      <c r="B3272" s="501" t="s">
        <v>9305</v>
      </c>
      <c r="C3272" s="502" t="s">
        <v>37854</v>
      </c>
      <c r="D3272" s="501" t="s">
        <v>28</v>
      </c>
      <c r="E3272" s="666">
        <v>897.37</v>
      </c>
      <c r="F3272" s="394"/>
    </row>
    <row r="3273" spans="1:6">
      <c r="A3273" s="1181">
        <v>2003129</v>
      </c>
      <c r="B3273" s="501" t="s">
        <v>9305</v>
      </c>
      <c r="C3273" s="502" t="s">
        <v>37855</v>
      </c>
      <c r="D3273" s="501" t="s">
        <v>28</v>
      </c>
      <c r="E3273" s="666">
        <v>820.24</v>
      </c>
      <c r="F3273" s="394"/>
    </row>
    <row r="3274" spans="1:6">
      <c r="A3274" s="1181">
        <v>2003130</v>
      </c>
      <c r="B3274" s="501" t="s">
        <v>9305</v>
      </c>
      <c r="C3274" s="502" t="s">
        <v>37856</v>
      </c>
      <c r="D3274" s="501" t="s">
        <v>28</v>
      </c>
      <c r="E3274" s="666">
        <v>664.53</v>
      </c>
      <c r="F3274" s="394"/>
    </row>
    <row r="3275" spans="1:6">
      <c r="A3275" s="1181">
        <v>2003149</v>
      </c>
      <c r="B3275" s="501" t="s">
        <v>9305</v>
      </c>
      <c r="C3275" s="502" t="s">
        <v>37857</v>
      </c>
      <c r="D3275" s="501" t="s">
        <v>28</v>
      </c>
      <c r="E3275" s="666">
        <v>1127.79</v>
      </c>
      <c r="F3275" s="394"/>
    </row>
    <row r="3276" spans="1:6">
      <c r="A3276" s="1181">
        <v>2003150</v>
      </c>
      <c r="B3276" s="501" t="s">
        <v>9305</v>
      </c>
      <c r="C3276" s="502" t="s">
        <v>37858</v>
      </c>
      <c r="D3276" s="501" t="s">
        <v>28</v>
      </c>
      <c r="E3276" s="666">
        <v>903.75</v>
      </c>
      <c r="F3276" s="394"/>
    </row>
    <row r="3277" spans="1:6">
      <c r="A3277" s="1181">
        <v>2003131</v>
      </c>
      <c r="B3277" s="501" t="s">
        <v>9305</v>
      </c>
      <c r="C3277" s="502" t="s">
        <v>37859</v>
      </c>
      <c r="D3277" s="501" t="s">
        <v>28</v>
      </c>
      <c r="E3277" s="666">
        <v>836.21</v>
      </c>
      <c r="F3277" s="394"/>
    </row>
    <row r="3278" spans="1:6">
      <c r="A3278" s="1181">
        <v>2003132</v>
      </c>
      <c r="B3278" s="501" t="s">
        <v>9305</v>
      </c>
      <c r="C3278" s="502" t="s">
        <v>37860</v>
      </c>
      <c r="D3278" s="501" t="s">
        <v>28</v>
      </c>
      <c r="E3278" s="666">
        <v>675.66</v>
      </c>
      <c r="F3278" s="394"/>
    </row>
    <row r="3279" spans="1:6">
      <c r="A3279" s="1181">
        <v>2003151</v>
      </c>
      <c r="B3279" s="501" t="s">
        <v>9305</v>
      </c>
      <c r="C3279" s="502" t="s">
        <v>37861</v>
      </c>
      <c r="D3279" s="501" t="s">
        <v>28</v>
      </c>
      <c r="E3279" s="666">
        <v>1155.69</v>
      </c>
      <c r="F3279" s="394"/>
    </row>
    <row r="3280" spans="1:6">
      <c r="A3280" s="1181">
        <v>2003152</v>
      </c>
      <c r="B3280" s="501" t="s">
        <v>9305</v>
      </c>
      <c r="C3280" s="502" t="s">
        <v>37862</v>
      </c>
      <c r="D3280" s="501" t="s">
        <v>28</v>
      </c>
      <c r="E3280" s="666">
        <v>923.2</v>
      </c>
      <c r="F3280" s="394"/>
    </row>
    <row r="3281" spans="1:6">
      <c r="A3281" s="1181">
        <v>2003133</v>
      </c>
      <c r="B3281" s="501" t="s">
        <v>9305</v>
      </c>
      <c r="C3281" s="502" t="s">
        <v>37863</v>
      </c>
      <c r="D3281" s="501" t="s">
        <v>28</v>
      </c>
      <c r="E3281" s="666">
        <v>839.43</v>
      </c>
      <c r="F3281" s="394"/>
    </row>
    <row r="3282" spans="1:6">
      <c r="A3282" s="1181">
        <v>2003134</v>
      </c>
      <c r="B3282" s="501" t="s">
        <v>9305</v>
      </c>
      <c r="C3282" s="502" t="s">
        <v>37864</v>
      </c>
      <c r="D3282" s="501" t="s">
        <v>28</v>
      </c>
      <c r="E3282" s="666">
        <v>677.9</v>
      </c>
      <c r="F3282" s="394"/>
    </row>
    <row r="3283" spans="1:6">
      <c r="A3283" s="1181">
        <v>2003153</v>
      </c>
      <c r="B3283" s="501" t="s">
        <v>9305</v>
      </c>
      <c r="C3283" s="502" t="s">
        <v>37865</v>
      </c>
      <c r="D3283" s="501" t="s">
        <v>28</v>
      </c>
      <c r="E3283" s="666">
        <v>1161.28</v>
      </c>
      <c r="F3283" s="394"/>
    </row>
    <row r="3284" spans="1:6">
      <c r="A3284" s="1181">
        <v>2003154</v>
      </c>
      <c r="B3284" s="501" t="s">
        <v>9305</v>
      </c>
      <c r="C3284" s="502" t="s">
        <v>37866</v>
      </c>
      <c r="D3284" s="501" t="s">
        <v>28</v>
      </c>
      <c r="E3284" s="666">
        <v>927.09</v>
      </c>
      <c r="F3284" s="394"/>
    </row>
    <row r="3285" spans="1:6">
      <c r="A3285" s="1181">
        <v>2003135</v>
      </c>
      <c r="B3285" s="501" t="s">
        <v>9305</v>
      </c>
      <c r="C3285" s="502" t="s">
        <v>37867</v>
      </c>
      <c r="D3285" s="501" t="s">
        <v>28</v>
      </c>
      <c r="E3285" s="666">
        <v>846.64</v>
      </c>
      <c r="F3285" s="394"/>
    </row>
    <row r="3286" spans="1:6">
      <c r="A3286" s="1181">
        <v>2003136</v>
      </c>
      <c r="B3286" s="501" t="s">
        <v>9305</v>
      </c>
      <c r="C3286" s="502" t="s">
        <v>37868</v>
      </c>
      <c r="D3286" s="501" t="s">
        <v>28</v>
      </c>
      <c r="E3286" s="666">
        <v>682.93</v>
      </c>
      <c r="F3286" s="394"/>
    </row>
    <row r="3287" spans="1:6">
      <c r="A3287" s="1181">
        <v>2003155</v>
      </c>
      <c r="B3287" s="501" t="s">
        <v>9305</v>
      </c>
      <c r="C3287" s="502" t="s">
        <v>37869</v>
      </c>
      <c r="D3287" s="501" t="s">
        <v>28</v>
      </c>
      <c r="E3287" s="666">
        <v>1173.9100000000001</v>
      </c>
      <c r="F3287" s="394"/>
    </row>
    <row r="3288" spans="1:6">
      <c r="A3288" s="1181">
        <v>2003156</v>
      </c>
      <c r="B3288" s="501" t="s">
        <v>9305</v>
      </c>
      <c r="C3288" s="502" t="s">
        <v>37870</v>
      </c>
      <c r="D3288" s="501" t="s">
        <v>28</v>
      </c>
      <c r="E3288" s="666">
        <v>935.89</v>
      </c>
      <c r="F3288" s="394"/>
    </row>
    <row r="3289" spans="1:6">
      <c r="A3289" s="1181">
        <v>2003137</v>
      </c>
      <c r="B3289" s="501" t="s">
        <v>9305</v>
      </c>
      <c r="C3289" s="502" t="s">
        <v>37871</v>
      </c>
      <c r="D3289" s="501" t="s">
        <v>28</v>
      </c>
      <c r="E3289" s="666">
        <v>1090.08</v>
      </c>
      <c r="F3289" s="394"/>
    </row>
    <row r="3290" spans="1:6">
      <c r="A3290" s="1181">
        <v>2003138</v>
      </c>
      <c r="B3290" s="501" t="s">
        <v>9305</v>
      </c>
      <c r="C3290" s="502" t="s">
        <v>37872</v>
      </c>
      <c r="D3290" s="501" t="s">
        <v>28</v>
      </c>
      <c r="E3290" s="666">
        <v>911.07</v>
      </c>
      <c r="F3290" s="394"/>
    </row>
    <row r="3291" spans="1:6">
      <c r="A3291" s="1181">
        <v>2003157</v>
      </c>
      <c r="B3291" s="501" t="s">
        <v>9305</v>
      </c>
      <c r="C3291" s="502" t="s">
        <v>37873</v>
      </c>
      <c r="D3291" s="501" t="s">
        <v>28</v>
      </c>
      <c r="E3291" s="666">
        <v>1472.98</v>
      </c>
      <c r="F3291" s="394"/>
    </row>
    <row r="3292" spans="1:6">
      <c r="A3292" s="1181">
        <v>2003158</v>
      </c>
      <c r="B3292" s="501" t="s">
        <v>9305</v>
      </c>
      <c r="C3292" s="502" t="s">
        <v>37874</v>
      </c>
      <c r="D3292" s="501" t="s">
        <v>28</v>
      </c>
      <c r="E3292" s="666">
        <v>1219.6400000000001</v>
      </c>
      <c r="F3292" s="394"/>
    </row>
    <row r="3293" spans="1:6">
      <c r="A3293" s="1181">
        <v>2003139</v>
      </c>
      <c r="B3293" s="501" t="s">
        <v>9305</v>
      </c>
      <c r="C3293" s="502" t="s">
        <v>37875</v>
      </c>
      <c r="D3293" s="501" t="s">
        <v>28</v>
      </c>
      <c r="E3293" s="666">
        <v>1095.33</v>
      </c>
      <c r="F3293" s="394"/>
    </row>
    <row r="3294" spans="1:6">
      <c r="A3294" s="1181">
        <v>2003140</v>
      </c>
      <c r="B3294" s="501" t="s">
        <v>9305</v>
      </c>
      <c r="C3294" s="502" t="s">
        <v>37876</v>
      </c>
      <c r="D3294" s="501" t="s">
        <v>28</v>
      </c>
      <c r="E3294" s="666">
        <v>914.72</v>
      </c>
      <c r="F3294" s="394"/>
    </row>
    <row r="3295" spans="1:6">
      <c r="A3295" s="1181">
        <v>2003159</v>
      </c>
      <c r="B3295" s="501" t="s">
        <v>9305</v>
      </c>
      <c r="C3295" s="502" t="s">
        <v>37877</v>
      </c>
      <c r="D3295" s="501" t="s">
        <v>28</v>
      </c>
      <c r="E3295" s="666">
        <v>1482.14</v>
      </c>
      <c r="F3295" s="394"/>
    </row>
    <row r="3296" spans="1:6">
      <c r="A3296" s="1181">
        <v>2003160</v>
      </c>
      <c r="B3296" s="501" t="s">
        <v>9305</v>
      </c>
      <c r="C3296" s="502" t="s">
        <v>37878</v>
      </c>
      <c r="D3296" s="501" t="s">
        <v>28</v>
      </c>
      <c r="E3296" s="666">
        <v>1226.03</v>
      </c>
      <c r="F3296" s="394"/>
    </row>
    <row r="3297" spans="1:6">
      <c r="A3297" s="1181">
        <v>2003141</v>
      </c>
      <c r="B3297" s="501" t="s">
        <v>9305</v>
      </c>
      <c r="C3297" s="502" t="s">
        <v>37879</v>
      </c>
      <c r="D3297" s="501" t="s">
        <v>28</v>
      </c>
      <c r="E3297" s="666">
        <v>1111.3</v>
      </c>
      <c r="F3297" s="394"/>
    </row>
    <row r="3298" spans="1:6">
      <c r="A3298" s="1181">
        <v>2003142</v>
      </c>
      <c r="B3298" s="501" t="s">
        <v>9305</v>
      </c>
      <c r="C3298" s="502" t="s">
        <v>37880</v>
      </c>
      <c r="D3298" s="501" t="s">
        <v>28</v>
      </c>
      <c r="E3298" s="666">
        <v>925.85</v>
      </c>
      <c r="F3298" s="394"/>
    </row>
    <row r="3299" spans="1:6">
      <c r="A3299" s="1181">
        <v>2003161</v>
      </c>
      <c r="B3299" s="501" t="s">
        <v>9305</v>
      </c>
      <c r="C3299" s="502" t="s">
        <v>37881</v>
      </c>
      <c r="D3299" s="501" t="s">
        <v>28</v>
      </c>
      <c r="E3299" s="666">
        <v>1510.04</v>
      </c>
      <c r="F3299" s="394"/>
    </row>
    <row r="3300" spans="1:6">
      <c r="A3300" s="1181">
        <v>2003162</v>
      </c>
      <c r="B3300" s="501" t="s">
        <v>9305</v>
      </c>
      <c r="C3300" s="502" t="s">
        <v>37882</v>
      </c>
      <c r="D3300" s="501" t="s">
        <v>28</v>
      </c>
      <c r="E3300" s="666">
        <v>1245.47</v>
      </c>
      <c r="F3300" s="394"/>
    </row>
    <row r="3301" spans="1:6">
      <c r="A3301" s="1181">
        <v>2003143</v>
      </c>
      <c r="B3301" s="501" t="s">
        <v>9305</v>
      </c>
      <c r="C3301" s="502" t="s">
        <v>37883</v>
      </c>
      <c r="D3301" s="501" t="s">
        <v>28</v>
      </c>
      <c r="E3301" s="666">
        <v>1114.52</v>
      </c>
      <c r="F3301" s="394"/>
    </row>
    <row r="3302" spans="1:6">
      <c r="A3302" s="1181">
        <v>2003144</v>
      </c>
      <c r="B3302" s="501" t="s">
        <v>9305</v>
      </c>
      <c r="C3302" s="502" t="s">
        <v>37884</v>
      </c>
      <c r="D3302" s="501" t="s">
        <v>28</v>
      </c>
      <c r="E3302" s="666">
        <v>928.1</v>
      </c>
      <c r="F3302" s="394"/>
    </row>
    <row r="3303" spans="1:6">
      <c r="A3303" s="1181">
        <v>2003163</v>
      </c>
      <c r="B3303" s="501" t="s">
        <v>9305</v>
      </c>
      <c r="C3303" s="502" t="s">
        <v>37885</v>
      </c>
      <c r="D3303" s="501" t="s">
        <v>28</v>
      </c>
      <c r="E3303" s="666">
        <v>1515.63</v>
      </c>
      <c r="F3303" s="394"/>
    </row>
    <row r="3304" spans="1:6">
      <c r="A3304" s="1181">
        <v>2003164</v>
      </c>
      <c r="B3304" s="501" t="s">
        <v>9305</v>
      </c>
      <c r="C3304" s="502" t="s">
        <v>37886</v>
      </c>
      <c r="D3304" s="501" t="s">
        <v>28</v>
      </c>
      <c r="E3304" s="666">
        <v>1249.3699999999999</v>
      </c>
      <c r="F3304" s="394"/>
    </row>
    <row r="3305" spans="1:6">
      <c r="A3305" s="1181">
        <v>2003145</v>
      </c>
      <c r="B3305" s="501" t="s">
        <v>9305</v>
      </c>
      <c r="C3305" s="502" t="s">
        <v>37887</v>
      </c>
      <c r="D3305" s="501" t="s">
        <v>28</v>
      </c>
      <c r="E3305" s="666">
        <v>1121.73</v>
      </c>
      <c r="F3305" s="394"/>
    </row>
    <row r="3306" spans="1:6">
      <c r="A3306" s="1181">
        <v>2003146</v>
      </c>
      <c r="B3306" s="501" t="s">
        <v>9305</v>
      </c>
      <c r="C3306" s="502" t="s">
        <v>37888</v>
      </c>
      <c r="D3306" s="501" t="s">
        <v>28</v>
      </c>
      <c r="E3306" s="666">
        <v>933.12</v>
      </c>
      <c r="F3306" s="394"/>
    </row>
    <row r="3307" spans="1:6">
      <c r="A3307" s="1181">
        <v>2003165</v>
      </c>
      <c r="B3307" s="501" t="s">
        <v>9305</v>
      </c>
      <c r="C3307" s="502" t="s">
        <v>37889</v>
      </c>
      <c r="D3307" s="501" t="s">
        <v>28</v>
      </c>
      <c r="E3307" s="666">
        <v>1528.26</v>
      </c>
      <c r="F3307" s="394"/>
    </row>
    <row r="3308" spans="1:6">
      <c r="A3308" s="1181">
        <v>2003166</v>
      </c>
      <c r="B3308" s="501" t="s">
        <v>9305</v>
      </c>
      <c r="C3308" s="502" t="s">
        <v>37890</v>
      </c>
      <c r="D3308" s="501" t="s">
        <v>28</v>
      </c>
      <c r="E3308" s="666">
        <v>1258.17</v>
      </c>
      <c r="F3308" s="394"/>
    </row>
    <row r="3309" spans="1:6">
      <c r="A3309" s="1181">
        <v>2003819</v>
      </c>
      <c r="B3309" s="501" t="s">
        <v>9305</v>
      </c>
      <c r="C3309" s="502" t="s">
        <v>37891</v>
      </c>
      <c r="D3309" s="501" t="s">
        <v>5</v>
      </c>
      <c r="E3309" s="666">
        <v>7.33</v>
      </c>
      <c r="F3309" s="394"/>
    </row>
    <row r="3310" spans="1:6">
      <c r="A3310" s="1181">
        <v>2004504</v>
      </c>
      <c r="B3310" s="501" t="s">
        <v>9305</v>
      </c>
      <c r="C3310" s="502" t="s">
        <v>37892</v>
      </c>
      <c r="D3310" s="501" t="s">
        <v>14896</v>
      </c>
      <c r="E3310" s="666">
        <v>20.89</v>
      </c>
      <c r="F3310" s="394"/>
    </row>
    <row r="3311" spans="1:6" ht="24.75">
      <c r="A3311" s="1181">
        <v>2004519</v>
      </c>
      <c r="B3311" s="501" t="s">
        <v>9305</v>
      </c>
      <c r="C3311" s="502" t="s">
        <v>37893</v>
      </c>
      <c r="D3311" s="501" t="s">
        <v>14896</v>
      </c>
      <c r="E3311" s="666">
        <v>27.56</v>
      </c>
      <c r="F3311" s="394"/>
    </row>
    <row r="3312" spans="1:6" ht="24.75">
      <c r="A3312" s="1181">
        <v>2004520</v>
      </c>
      <c r="B3312" s="501" t="s">
        <v>9305</v>
      </c>
      <c r="C3312" s="502" t="s">
        <v>37894</v>
      </c>
      <c r="D3312" s="501" t="s">
        <v>14896</v>
      </c>
      <c r="E3312" s="666">
        <v>22.74</v>
      </c>
      <c r="F3312" s="394"/>
    </row>
    <row r="3313" spans="1:6" ht="24.75">
      <c r="A3313" s="1181">
        <v>2004521</v>
      </c>
      <c r="B3313" s="501" t="s">
        <v>9305</v>
      </c>
      <c r="C3313" s="502" t="s">
        <v>37895</v>
      </c>
      <c r="D3313" s="501" t="s">
        <v>14896</v>
      </c>
      <c r="E3313" s="666">
        <v>15.55</v>
      </c>
      <c r="F3313" s="394"/>
    </row>
    <row r="3314" spans="1:6" ht="24.75">
      <c r="A3314" s="1181">
        <v>2004522</v>
      </c>
      <c r="B3314" s="501" t="s">
        <v>9305</v>
      </c>
      <c r="C3314" s="502" t="s">
        <v>37896</v>
      </c>
      <c r="D3314" s="501" t="s">
        <v>14896</v>
      </c>
      <c r="E3314" s="666">
        <v>11.37</v>
      </c>
      <c r="F3314" s="394"/>
    </row>
    <row r="3315" spans="1:6" ht="24.75">
      <c r="A3315" s="1181">
        <v>2004518</v>
      </c>
      <c r="B3315" s="501" t="s">
        <v>9305</v>
      </c>
      <c r="C3315" s="502" t="s">
        <v>37897</v>
      </c>
      <c r="D3315" s="501" t="s">
        <v>14896</v>
      </c>
      <c r="E3315" s="666">
        <v>47.87</v>
      </c>
      <c r="F3315" s="394"/>
    </row>
    <row r="3316" spans="1:6">
      <c r="A3316" s="1181">
        <v>2003864</v>
      </c>
      <c r="B3316" s="501" t="s">
        <v>9305</v>
      </c>
      <c r="C3316" s="502" t="s">
        <v>37898</v>
      </c>
      <c r="D3316" s="501" t="s">
        <v>33</v>
      </c>
      <c r="E3316" s="666">
        <v>14.66</v>
      </c>
      <c r="F3316" s="394"/>
    </row>
    <row r="3317" spans="1:6">
      <c r="A3317" s="1181">
        <v>2003863</v>
      </c>
      <c r="B3317" s="501" t="s">
        <v>9305</v>
      </c>
      <c r="C3317" s="502" t="s">
        <v>37899</v>
      </c>
      <c r="D3317" s="501" t="s">
        <v>33</v>
      </c>
      <c r="E3317" s="666">
        <v>25.11</v>
      </c>
      <c r="F3317" s="394"/>
    </row>
    <row r="3318" spans="1:6">
      <c r="A3318" s="1181">
        <v>2004508</v>
      </c>
      <c r="B3318" s="501" t="s">
        <v>9305</v>
      </c>
      <c r="C3318" s="502" t="s">
        <v>37900</v>
      </c>
      <c r="D3318" s="501" t="s">
        <v>5</v>
      </c>
      <c r="E3318" s="666">
        <v>11.6</v>
      </c>
      <c r="F3318" s="394"/>
    </row>
    <row r="3319" spans="1:6">
      <c r="A3319" s="1181">
        <v>2003316</v>
      </c>
      <c r="B3319" s="501" t="s">
        <v>9305</v>
      </c>
      <c r="C3319" s="502" t="s">
        <v>37901</v>
      </c>
      <c r="D3319" s="501" t="s">
        <v>28</v>
      </c>
      <c r="E3319" s="666">
        <v>109.21</v>
      </c>
      <c r="F3319" s="394"/>
    </row>
    <row r="3320" spans="1:6">
      <c r="A3320" s="1181">
        <v>2003317</v>
      </c>
      <c r="B3320" s="501" t="s">
        <v>9305</v>
      </c>
      <c r="C3320" s="502" t="s">
        <v>37902</v>
      </c>
      <c r="D3320" s="501" t="s">
        <v>28</v>
      </c>
      <c r="E3320" s="666">
        <v>102.82</v>
      </c>
      <c r="F3320" s="394"/>
    </row>
    <row r="3321" spans="1:6">
      <c r="A3321" s="1181">
        <v>2003767</v>
      </c>
      <c r="B3321" s="501" t="s">
        <v>9305</v>
      </c>
      <c r="C3321" s="502" t="s">
        <v>37903</v>
      </c>
      <c r="D3321" s="501" t="s">
        <v>14896</v>
      </c>
      <c r="E3321" s="666">
        <v>158.11000000000001</v>
      </c>
      <c r="F3321" s="394"/>
    </row>
    <row r="3322" spans="1:6">
      <c r="A3322" s="1181">
        <v>2003844</v>
      </c>
      <c r="B3322" s="501" t="s">
        <v>9305</v>
      </c>
      <c r="C3322" s="502" t="s">
        <v>37904</v>
      </c>
      <c r="D3322" s="501" t="s">
        <v>14896</v>
      </c>
      <c r="E3322" s="666">
        <v>155.31</v>
      </c>
      <c r="F3322" s="394"/>
    </row>
    <row r="3323" spans="1:6">
      <c r="A3323" s="1181">
        <v>2003576</v>
      </c>
      <c r="B3323" s="501" t="s">
        <v>9305</v>
      </c>
      <c r="C3323" s="502" t="s">
        <v>37905</v>
      </c>
      <c r="D3323" s="501" t="s">
        <v>14896</v>
      </c>
      <c r="E3323" s="666">
        <v>16.29</v>
      </c>
      <c r="F3323" s="394"/>
    </row>
    <row r="3324" spans="1:6">
      <c r="A3324" s="1181">
        <v>2003858</v>
      </c>
      <c r="B3324" s="501" t="s">
        <v>9305</v>
      </c>
      <c r="C3324" s="502" t="s">
        <v>37906</v>
      </c>
      <c r="D3324" s="501" t="s">
        <v>14896</v>
      </c>
      <c r="E3324" s="666">
        <v>13.49</v>
      </c>
      <c r="F3324" s="394"/>
    </row>
    <row r="3325" spans="1:6">
      <c r="A3325" s="1181">
        <v>2003850</v>
      </c>
      <c r="B3325" s="501" t="s">
        <v>9305</v>
      </c>
      <c r="C3325" s="502" t="s">
        <v>37907</v>
      </c>
      <c r="D3325" s="501" t="s">
        <v>14896</v>
      </c>
      <c r="E3325" s="666">
        <v>191.06</v>
      </c>
      <c r="F3325" s="394"/>
    </row>
    <row r="3326" spans="1:6">
      <c r="A3326" s="1181">
        <v>2003849</v>
      </c>
      <c r="B3326" s="501" t="s">
        <v>9305</v>
      </c>
      <c r="C3326" s="502" t="s">
        <v>37908</v>
      </c>
      <c r="D3326" s="501" t="s">
        <v>14896</v>
      </c>
      <c r="E3326" s="666">
        <v>76.11</v>
      </c>
      <c r="F3326" s="394"/>
    </row>
    <row r="3327" spans="1:6">
      <c r="A3327" s="1181">
        <v>2003868</v>
      </c>
      <c r="B3327" s="501" t="s">
        <v>9305</v>
      </c>
      <c r="C3327" s="502" t="s">
        <v>37909</v>
      </c>
      <c r="D3327" s="501" t="s">
        <v>14896</v>
      </c>
      <c r="E3327" s="666">
        <v>169.35</v>
      </c>
      <c r="F3327" s="394"/>
    </row>
    <row r="3328" spans="1:6">
      <c r="A3328" s="1181">
        <v>2003369</v>
      </c>
      <c r="B3328" s="501" t="s">
        <v>9305</v>
      </c>
      <c r="C3328" s="502" t="s">
        <v>37910</v>
      </c>
      <c r="D3328" s="501" t="s">
        <v>5</v>
      </c>
      <c r="E3328" s="666">
        <v>108.61</v>
      </c>
      <c r="F3328" s="394"/>
    </row>
    <row r="3329" spans="1:6">
      <c r="A3329" s="1181">
        <v>2003368</v>
      </c>
      <c r="B3329" s="501" t="s">
        <v>9305</v>
      </c>
      <c r="C3329" s="502" t="s">
        <v>37911</v>
      </c>
      <c r="D3329" s="501" t="s">
        <v>5</v>
      </c>
      <c r="E3329" s="666">
        <v>90.69</v>
      </c>
      <c r="F3329" s="394"/>
    </row>
    <row r="3330" spans="1:6">
      <c r="A3330" s="1181">
        <v>2003939</v>
      </c>
      <c r="B3330" s="501" t="s">
        <v>9305</v>
      </c>
      <c r="C3330" s="502" t="s">
        <v>37912</v>
      </c>
      <c r="D3330" s="501" t="s">
        <v>5</v>
      </c>
      <c r="E3330" s="666">
        <v>69.98</v>
      </c>
      <c r="F3330" s="394"/>
    </row>
    <row r="3331" spans="1:6">
      <c r="A3331" s="1181">
        <v>2003940</v>
      </c>
      <c r="B3331" s="501" t="s">
        <v>9305</v>
      </c>
      <c r="C3331" s="502" t="s">
        <v>37913</v>
      </c>
      <c r="D3331" s="501" t="s">
        <v>5</v>
      </c>
      <c r="E3331" s="666">
        <v>52.01</v>
      </c>
      <c r="F3331" s="394"/>
    </row>
    <row r="3332" spans="1:6">
      <c r="A3332" s="1181">
        <v>2003371</v>
      </c>
      <c r="B3332" s="501" t="s">
        <v>9305</v>
      </c>
      <c r="C3332" s="502" t="s">
        <v>37914</v>
      </c>
      <c r="D3332" s="501" t="s">
        <v>5</v>
      </c>
      <c r="E3332" s="666">
        <v>79.5</v>
      </c>
      <c r="F3332" s="394"/>
    </row>
    <row r="3333" spans="1:6">
      <c r="A3333" s="1181">
        <v>2003370</v>
      </c>
      <c r="B3333" s="501" t="s">
        <v>9305</v>
      </c>
      <c r="C3333" s="502" t="s">
        <v>37915</v>
      </c>
      <c r="D3333" s="501" t="s">
        <v>5</v>
      </c>
      <c r="E3333" s="666">
        <v>64.349999999999994</v>
      </c>
      <c r="F3333" s="394"/>
    </row>
    <row r="3334" spans="1:6">
      <c r="A3334" s="1181">
        <v>2003941</v>
      </c>
      <c r="B3334" s="501" t="s">
        <v>9305</v>
      </c>
      <c r="C3334" s="502" t="s">
        <v>37916</v>
      </c>
      <c r="D3334" s="501" t="s">
        <v>5</v>
      </c>
      <c r="E3334" s="666">
        <v>59.79</v>
      </c>
      <c r="F3334" s="394"/>
    </row>
    <row r="3335" spans="1:6">
      <c r="A3335" s="1181">
        <v>2003942</v>
      </c>
      <c r="B3335" s="501" t="s">
        <v>9305</v>
      </c>
      <c r="C3335" s="502" t="s">
        <v>37917</v>
      </c>
      <c r="D3335" s="501" t="s">
        <v>5</v>
      </c>
      <c r="E3335" s="666">
        <v>44.61</v>
      </c>
      <c r="F3335" s="394"/>
    </row>
    <row r="3336" spans="1:6">
      <c r="A3336" s="1181">
        <v>2003373</v>
      </c>
      <c r="B3336" s="501" t="s">
        <v>9305</v>
      </c>
      <c r="C3336" s="502" t="s">
        <v>37918</v>
      </c>
      <c r="D3336" s="501" t="s">
        <v>5</v>
      </c>
      <c r="E3336" s="666">
        <v>63.87</v>
      </c>
      <c r="F3336" s="394"/>
    </row>
    <row r="3337" spans="1:6">
      <c r="A3337" s="1181">
        <v>2003372</v>
      </c>
      <c r="B3337" s="501" t="s">
        <v>9305</v>
      </c>
      <c r="C3337" s="502" t="s">
        <v>37919</v>
      </c>
      <c r="D3337" s="501" t="s">
        <v>5</v>
      </c>
      <c r="E3337" s="666">
        <v>56.52</v>
      </c>
      <c r="F3337" s="394"/>
    </row>
    <row r="3338" spans="1:6">
      <c r="A3338" s="1181">
        <v>2003943</v>
      </c>
      <c r="B3338" s="501" t="s">
        <v>9305</v>
      </c>
      <c r="C3338" s="502" t="s">
        <v>37920</v>
      </c>
      <c r="D3338" s="501" t="s">
        <v>5</v>
      </c>
      <c r="E3338" s="666">
        <v>28.24</v>
      </c>
      <c r="F3338" s="394"/>
    </row>
    <row r="3339" spans="1:6">
      <c r="A3339" s="1181">
        <v>2003944</v>
      </c>
      <c r="B3339" s="501" t="s">
        <v>9305</v>
      </c>
      <c r="C3339" s="502" t="s">
        <v>37921</v>
      </c>
      <c r="D3339" s="501" t="s">
        <v>5</v>
      </c>
      <c r="E3339" s="666">
        <v>20.87</v>
      </c>
      <c r="F3339" s="394"/>
    </row>
    <row r="3340" spans="1:6">
      <c r="A3340" s="1181">
        <v>2003375</v>
      </c>
      <c r="B3340" s="501" t="s">
        <v>9305</v>
      </c>
      <c r="C3340" s="502" t="s">
        <v>37922</v>
      </c>
      <c r="D3340" s="501" t="s">
        <v>5</v>
      </c>
      <c r="E3340" s="666">
        <v>40.97</v>
      </c>
      <c r="F3340" s="394"/>
    </row>
    <row r="3341" spans="1:6">
      <c r="A3341" s="1181">
        <v>2003374</v>
      </c>
      <c r="B3341" s="501" t="s">
        <v>9305</v>
      </c>
      <c r="C3341" s="502" t="s">
        <v>37923</v>
      </c>
      <c r="D3341" s="501" t="s">
        <v>5</v>
      </c>
      <c r="E3341" s="666">
        <v>35.56</v>
      </c>
      <c r="F3341" s="394"/>
    </row>
    <row r="3342" spans="1:6">
      <c r="A3342" s="1181">
        <v>2003945</v>
      </c>
      <c r="B3342" s="501" t="s">
        <v>9305</v>
      </c>
      <c r="C3342" s="502" t="s">
        <v>37924</v>
      </c>
      <c r="D3342" s="501" t="s">
        <v>5</v>
      </c>
      <c r="E3342" s="666">
        <v>21.12</v>
      </c>
      <c r="F3342" s="394"/>
    </row>
    <row r="3343" spans="1:6">
      <c r="A3343" s="1181">
        <v>2003946</v>
      </c>
      <c r="B3343" s="501" t="s">
        <v>9305</v>
      </c>
      <c r="C3343" s="502" t="s">
        <v>37925</v>
      </c>
      <c r="D3343" s="501" t="s">
        <v>5</v>
      </c>
      <c r="E3343" s="666">
        <v>15.71</v>
      </c>
      <c r="F3343" s="394"/>
    </row>
    <row r="3344" spans="1:6">
      <c r="A3344" s="1181">
        <v>2003377</v>
      </c>
      <c r="B3344" s="501" t="s">
        <v>9305</v>
      </c>
      <c r="C3344" s="502" t="s">
        <v>37926</v>
      </c>
      <c r="D3344" s="501" t="s">
        <v>5</v>
      </c>
      <c r="E3344" s="666">
        <v>55.68</v>
      </c>
      <c r="F3344" s="394"/>
    </row>
    <row r="3345" spans="1:6">
      <c r="A3345" s="1181">
        <v>2003376</v>
      </c>
      <c r="B3345" s="501" t="s">
        <v>9305</v>
      </c>
      <c r="C3345" s="502" t="s">
        <v>37927</v>
      </c>
      <c r="D3345" s="501" t="s">
        <v>5</v>
      </c>
      <c r="E3345" s="666">
        <v>49.83</v>
      </c>
      <c r="F3345" s="394"/>
    </row>
    <row r="3346" spans="1:6">
      <c r="A3346" s="1181">
        <v>2003947</v>
      </c>
      <c r="B3346" s="501" t="s">
        <v>9305</v>
      </c>
      <c r="C3346" s="502" t="s">
        <v>37928</v>
      </c>
      <c r="D3346" s="501" t="s">
        <v>5</v>
      </c>
      <c r="E3346" s="666">
        <v>22.2</v>
      </c>
      <c r="F3346" s="394"/>
    </row>
    <row r="3347" spans="1:6">
      <c r="A3347" s="1181">
        <v>2003948</v>
      </c>
      <c r="B3347" s="501" t="s">
        <v>9305</v>
      </c>
      <c r="C3347" s="502" t="s">
        <v>37929</v>
      </c>
      <c r="D3347" s="501" t="s">
        <v>5</v>
      </c>
      <c r="E3347" s="666">
        <v>16.34</v>
      </c>
      <c r="F3347" s="394"/>
    </row>
    <row r="3348" spans="1:6">
      <c r="A3348" s="1181">
        <v>2003379</v>
      </c>
      <c r="B3348" s="501" t="s">
        <v>9305</v>
      </c>
      <c r="C3348" s="502" t="s">
        <v>37930</v>
      </c>
      <c r="D3348" s="501" t="s">
        <v>5</v>
      </c>
      <c r="E3348" s="666">
        <v>31.99</v>
      </c>
      <c r="F3348" s="394"/>
    </row>
    <row r="3349" spans="1:6">
      <c r="A3349" s="1181">
        <v>2003378</v>
      </c>
      <c r="B3349" s="501" t="s">
        <v>9305</v>
      </c>
      <c r="C3349" s="502" t="s">
        <v>37931</v>
      </c>
      <c r="D3349" s="501" t="s">
        <v>5</v>
      </c>
      <c r="E3349" s="666">
        <v>28.04</v>
      </c>
      <c r="F3349" s="394"/>
    </row>
    <row r="3350" spans="1:6">
      <c r="A3350" s="1181">
        <v>2003949</v>
      </c>
      <c r="B3350" s="501" t="s">
        <v>9305</v>
      </c>
      <c r="C3350" s="502" t="s">
        <v>37932</v>
      </c>
      <c r="D3350" s="501" t="s">
        <v>5</v>
      </c>
      <c r="E3350" s="666">
        <v>15.21</v>
      </c>
      <c r="F3350" s="394"/>
    </row>
    <row r="3351" spans="1:6">
      <c r="A3351" s="1181">
        <v>2003950</v>
      </c>
      <c r="B3351" s="501" t="s">
        <v>9305</v>
      </c>
      <c r="C3351" s="502" t="s">
        <v>37933</v>
      </c>
      <c r="D3351" s="501" t="s">
        <v>5</v>
      </c>
      <c r="E3351" s="666">
        <v>11.27</v>
      </c>
      <c r="F3351" s="394"/>
    </row>
    <row r="3352" spans="1:6">
      <c r="A3352" s="1181">
        <v>2003381</v>
      </c>
      <c r="B3352" s="501" t="s">
        <v>9305</v>
      </c>
      <c r="C3352" s="502" t="s">
        <v>37934</v>
      </c>
      <c r="D3352" s="501" t="s">
        <v>5</v>
      </c>
      <c r="E3352" s="666">
        <v>53.62</v>
      </c>
      <c r="F3352" s="394"/>
    </row>
    <row r="3353" spans="1:6">
      <c r="A3353" s="1181">
        <v>2003380</v>
      </c>
      <c r="B3353" s="501" t="s">
        <v>9305</v>
      </c>
      <c r="C3353" s="502" t="s">
        <v>37935</v>
      </c>
      <c r="D3353" s="501" t="s">
        <v>5</v>
      </c>
      <c r="E3353" s="666">
        <v>46.86</v>
      </c>
      <c r="F3353" s="394"/>
    </row>
    <row r="3354" spans="1:6">
      <c r="A3354" s="1181">
        <v>2003951</v>
      </c>
      <c r="B3354" s="501" t="s">
        <v>9305</v>
      </c>
      <c r="C3354" s="502" t="s">
        <v>37936</v>
      </c>
      <c r="D3354" s="501" t="s">
        <v>5</v>
      </c>
      <c r="E3354" s="666">
        <v>25.89</v>
      </c>
      <c r="F3354" s="394"/>
    </row>
    <row r="3355" spans="1:6">
      <c r="A3355" s="1181">
        <v>2003952</v>
      </c>
      <c r="B3355" s="501" t="s">
        <v>9305</v>
      </c>
      <c r="C3355" s="502" t="s">
        <v>37937</v>
      </c>
      <c r="D3355" s="501" t="s">
        <v>5</v>
      </c>
      <c r="E3355" s="666">
        <v>19.13</v>
      </c>
      <c r="F3355" s="394"/>
    </row>
    <row r="3356" spans="1:6">
      <c r="A3356" s="1181">
        <v>2003383</v>
      </c>
      <c r="B3356" s="501" t="s">
        <v>9305</v>
      </c>
      <c r="C3356" s="502" t="s">
        <v>37938</v>
      </c>
      <c r="D3356" s="501" t="s">
        <v>5</v>
      </c>
      <c r="E3356" s="666">
        <v>90.09</v>
      </c>
      <c r="F3356" s="394"/>
    </row>
    <row r="3357" spans="1:6">
      <c r="A3357" s="1181">
        <v>2003382</v>
      </c>
      <c r="B3357" s="501" t="s">
        <v>9305</v>
      </c>
      <c r="C3357" s="502" t="s">
        <v>37939</v>
      </c>
      <c r="D3357" s="501" t="s">
        <v>5</v>
      </c>
      <c r="E3357" s="666">
        <v>77.48</v>
      </c>
      <c r="F3357" s="394"/>
    </row>
    <row r="3358" spans="1:6">
      <c r="A3358" s="1181">
        <v>2003953</v>
      </c>
      <c r="B3358" s="501" t="s">
        <v>9305</v>
      </c>
      <c r="C3358" s="502" t="s">
        <v>37940</v>
      </c>
      <c r="D3358" s="501" t="s">
        <v>5</v>
      </c>
      <c r="E3358" s="666">
        <v>47.13</v>
      </c>
      <c r="F3358" s="394"/>
    </row>
    <row r="3359" spans="1:6">
      <c r="A3359" s="1181">
        <v>2003954</v>
      </c>
      <c r="B3359" s="501" t="s">
        <v>9305</v>
      </c>
      <c r="C3359" s="502" t="s">
        <v>37941</v>
      </c>
      <c r="D3359" s="501" t="s">
        <v>5</v>
      </c>
      <c r="E3359" s="666">
        <v>34.479999999999997</v>
      </c>
      <c r="F3359" s="394"/>
    </row>
    <row r="3360" spans="1:6">
      <c r="A3360" s="1181">
        <v>2004514</v>
      </c>
      <c r="B3360" s="501" t="s">
        <v>9305</v>
      </c>
      <c r="C3360" s="502" t="s">
        <v>37942</v>
      </c>
      <c r="D3360" s="501" t="s">
        <v>5</v>
      </c>
      <c r="E3360" s="666">
        <v>16.559999999999999</v>
      </c>
      <c r="F3360" s="394"/>
    </row>
    <row r="3361" spans="1:6">
      <c r="A3361" s="1181">
        <v>2004515</v>
      </c>
      <c r="B3361" s="501" t="s">
        <v>9305</v>
      </c>
      <c r="C3361" s="502" t="s">
        <v>37943</v>
      </c>
      <c r="D3361" s="501" t="s">
        <v>5</v>
      </c>
      <c r="E3361" s="666">
        <v>41.1</v>
      </c>
      <c r="F3361" s="394"/>
    </row>
    <row r="3362" spans="1:6">
      <c r="A3362" s="1181">
        <v>2005759</v>
      </c>
      <c r="B3362" s="501" t="s">
        <v>9305</v>
      </c>
      <c r="C3362" s="502" t="s">
        <v>37944</v>
      </c>
      <c r="D3362" s="501" t="s">
        <v>5</v>
      </c>
      <c r="E3362" s="666">
        <v>66.47</v>
      </c>
      <c r="F3362" s="394"/>
    </row>
    <row r="3363" spans="1:6">
      <c r="A3363" s="1181">
        <v>2005764</v>
      </c>
      <c r="B3363" s="501" t="s">
        <v>9305</v>
      </c>
      <c r="C3363" s="502" t="s">
        <v>37945</v>
      </c>
      <c r="D3363" s="501" t="s">
        <v>5</v>
      </c>
      <c r="E3363" s="666">
        <v>85.94</v>
      </c>
      <c r="F3363" s="394"/>
    </row>
    <row r="3364" spans="1:6">
      <c r="A3364" s="1181">
        <v>2003678</v>
      </c>
      <c r="B3364" s="501" t="s">
        <v>9305</v>
      </c>
      <c r="C3364" s="502" t="s">
        <v>37946</v>
      </c>
      <c r="D3364" s="501" t="s">
        <v>28</v>
      </c>
      <c r="E3364" s="666">
        <v>2205.0500000000002</v>
      </c>
      <c r="F3364" s="394"/>
    </row>
    <row r="3365" spans="1:6">
      <c r="A3365" s="1181">
        <v>2003677</v>
      </c>
      <c r="B3365" s="501" t="s">
        <v>9305</v>
      </c>
      <c r="C3365" s="502" t="s">
        <v>37947</v>
      </c>
      <c r="D3365" s="501" t="s">
        <v>28</v>
      </c>
      <c r="E3365" s="666">
        <v>1901.07</v>
      </c>
      <c r="F3365" s="394"/>
    </row>
    <row r="3366" spans="1:6">
      <c r="A3366" s="1181">
        <v>2003680</v>
      </c>
      <c r="B3366" s="501" t="s">
        <v>9305</v>
      </c>
      <c r="C3366" s="502" t="s">
        <v>37948</v>
      </c>
      <c r="D3366" s="501" t="s">
        <v>28</v>
      </c>
      <c r="E3366" s="666">
        <v>2172.0500000000002</v>
      </c>
      <c r="F3366" s="394"/>
    </row>
    <row r="3367" spans="1:6">
      <c r="A3367" s="1181">
        <v>2003679</v>
      </c>
      <c r="B3367" s="501" t="s">
        <v>9305</v>
      </c>
      <c r="C3367" s="502" t="s">
        <v>37949</v>
      </c>
      <c r="D3367" s="501" t="s">
        <v>28</v>
      </c>
      <c r="E3367" s="666">
        <v>1880.3</v>
      </c>
      <c r="F3367" s="394"/>
    </row>
    <row r="3368" spans="1:6">
      <c r="A3368" s="1181">
        <v>2003682</v>
      </c>
      <c r="B3368" s="501" t="s">
        <v>9305</v>
      </c>
      <c r="C3368" s="502" t="s">
        <v>37950</v>
      </c>
      <c r="D3368" s="501" t="s">
        <v>28</v>
      </c>
      <c r="E3368" s="666">
        <v>2492.5500000000002</v>
      </c>
      <c r="F3368" s="394"/>
    </row>
    <row r="3369" spans="1:6">
      <c r="A3369" s="1181">
        <v>2003681</v>
      </c>
      <c r="B3369" s="501" t="s">
        <v>9305</v>
      </c>
      <c r="C3369" s="502" t="s">
        <v>37951</v>
      </c>
      <c r="D3369" s="501" t="s">
        <v>28</v>
      </c>
      <c r="E3369" s="666">
        <v>2129.17</v>
      </c>
      <c r="F3369" s="394"/>
    </row>
    <row r="3370" spans="1:6">
      <c r="A3370" s="1181">
        <v>2003684</v>
      </c>
      <c r="B3370" s="501" t="s">
        <v>9305</v>
      </c>
      <c r="C3370" s="502" t="s">
        <v>37952</v>
      </c>
      <c r="D3370" s="501" t="s">
        <v>28</v>
      </c>
      <c r="E3370" s="666">
        <v>2986.35</v>
      </c>
      <c r="F3370" s="394"/>
    </row>
    <row r="3371" spans="1:6">
      <c r="A3371" s="1181">
        <v>2003683</v>
      </c>
      <c r="B3371" s="501" t="s">
        <v>9305</v>
      </c>
      <c r="C3371" s="502" t="s">
        <v>37953</v>
      </c>
      <c r="D3371" s="501" t="s">
        <v>28</v>
      </c>
      <c r="E3371" s="666">
        <v>2553.1</v>
      </c>
      <c r="F3371" s="394"/>
    </row>
    <row r="3372" spans="1:6">
      <c r="A3372" s="1181">
        <v>2003686</v>
      </c>
      <c r="B3372" s="501" t="s">
        <v>9305</v>
      </c>
      <c r="C3372" s="502" t="s">
        <v>37954</v>
      </c>
      <c r="D3372" s="501" t="s">
        <v>28</v>
      </c>
      <c r="E3372" s="666">
        <v>3521.87</v>
      </c>
      <c r="F3372" s="394"/>
    </row>
    <row r="3373" spans="1:6">
      <c r="A3373" s="1181">
        <v>2003685</v>
      </c>
      <c r="B3373" s="501" t="s">
        <v>9305</v>
      </c>
      <c r="C3373" s="502" t="s">
        <v>37955</v>
      </c>
      <c r="D3373" s="501" t="s">
        <v>28</v>
      </c>
      <c r="E3373" s="666">
        <v>3016.98</v>
      </c>
      <c r="F3373" s="394"/>
    </row>
    <row r="3374" spans="1:6">
      <c r="A3374" s="1181">
        <v>2003688</v>
      </c>
      <c r="B3374" s="501" t="s">
        <v>9305</v>
      </c>
      <c r="C3374" s="502" t="s">
        <v>37956</v>
      </c>
      <c r="D3374" s="501" t="s">
        <v>28</v>
      </c>
      <c r="E3374" s="666">
        <v>4392.4399999999996</v>
      </c>
      <c r="F3374" s="394"/>
    </row>
    <row r="3375" spans="1:6">
      <c r="A3375" s="1181">
        <v>2003687</v>
      </c>
      <c r="B3375" s="501" t="s">
        <v>9305</v>
      </c>
      <c r="C3375" s="502" t="s">
        <v>37957</v>
      </c>
      <c r="D3375" s="501" t="s">
        <v>28</v>
      </c>
      <c r="E3375" s="666">
        <v>3780.99</v>
      </c>
      <c r="F3375" s="394"/>
    </row>
    <row r="3376" spans="1:6">
      <c r="A3376" s="1181">
        <v>2003690</v>
      </c>
      <c r="B3376" s="501" t="s">
        <v>9305</v>
      </c>
      <c r="C3376" s="502" t="s">
        <v>37958</v>
      </c>
      <c r="D3376" s="501" t="s">
        <v>28</v>
      </c>
      <c r="E3376" s="666">
        <v>2554.6799999999998</v>
      </c>
      <c r="F3376" s="394"/>
    </row>
    <row r="3377" spans="1:6">
      <c r="A3377" s="1181">
        <v>2003689</v>
      </c>
      <c r="B3377" s="501" t="s">
        <v>9305</v>
      </c>
      <c r="C3377" s="502" t="s">
        <v>37959</v>
      </c>
      <c r="D3377" s="501" t="s">
        <v>28</v>
      </c>
      <c r="E3377" s="666">
        <v>2200.04</v>
      </c>
      <c r="F3377" s="394"/>
    </row>
    <row r="3378" spans="1:6">
      <c r="A3378" s="1181">
        <v>2003692</v>
      </c>
      <c r="B3378" s="501" t="s">
        <v>9305</v>
      </c>
      <c r="C3378" s="502" t="s">
        <v>37960</v>
      </c>
      <c r="D3378" s="501" t="s">
        <v>28</v>
      </c>
      <c r="E3378" s="666">
        <v>2526.39</v>
      </c>
      <c r="F3378" s="394"/>
    </row>
    <row r="3379" spans="1:6">
      <c r="A3379" s="1181">
        <v>2003691</v>
      </c>
      <c r="B3379" s="501" t="s">
        <v>9305</v>
      </c>
      <c r="C3379" s="502" t="s">
        <v>37961</v>
      </c>
      <c r="D3379" s="501" t="s">
        <v>28</v>
      </c>
      <c r="E3379" s="666">
        <v>2182.23</v>
      </c>
      <c r="F3379" s="394"/>
    </row>
    <row r="3380" spans="1:6">
      <c r="A3380" s="1181">
        <v>2003694</v>
      </c>
      <c r="B3380" s="501" t="s">
        <v>9305</v>
      </c>
      <c r="C3380" s="502" t="s">
        <v>37962</v>
      </c>
      <c r="D3380" s="501" t="s">
        <v>28</v>
      </c>
      <c r="E3380" s="666">
        <v>2869.55</v>
      </c>
      <c r="F3380" s="394"/>
    </row>
    <row r="3381" spans="1:6">
      <c r="A3381" s="1181">
        <v>2003693</v>
      </c>
      <c r="B3381" s="501" t="s">
        <v>9305</v>
      </c>
      <c r="C3381" s="502" t="s">
        <v>37963</v>
      </c>
      <c r="D3381" s="501" t="s">
        <v>28</v>
      </c>
      <c r="E3381" s="666">
        <v>2446.77</v>
      </c>
      <c r="F3381" s="394"/>
    </row>
    <row r="3382" spans="1:6">
      <c r="A3382" s="1181">
        <v>2003696</v>
      </c>
      <c r="B3382" s="501" t="s">
        <v>9305</v>
      </c>
      <c r="C3382" s="502" t="s">
        <v>37964</v>
      </c>
      <c r="D3382" s="501" t="s">
        <v>28</v>
      </c>
      <c r="E3382" s="666">
        <v>3226.78</v>
      </c>
      <c r="F3382" s="394"/>
    </row>
    <row r="3383" spans="1:6">
      <c r="A3383" s="1181">
        <v>2003695</v>
      </c>
      <c r="B3383" s="501" t="s">
        <v>9305</v>
      </c>
      <c r="C3383" s="502" t="s">
        <v>37965</v>
      </c>
      <c r="D3383" s="501" t="s">
        <v>28</v>
      </c>
      <c r="E3383" s="666">
        <v>2730.63</v>
      </c>
      <c r="F3383" s="394"/>
    </row>
    <row r="3384" spans="1:6">
      <c r="A3384" s="1181">
        <v>2003698</v>
      </c>
      <c r="B3384" s="501" t="s">
        <v>9305</v>
      </c>
      <c r="C3384" s="502" t="s">
        <v>37966</v>
      </c>
      <c r="D3384" s="501" t="s">
        <v>28</v>
      </c>
      <c r="E3384" s="666">
        <v>3940.53</v>
      </c>
      <c r="F3384" s="394"/>
    </row>
    <row r="3385" spans="1:6">
      <c r="A3385" s="1181">
        <v>2003697</v>
      </c>
      <c r="B3385" s="501" t="s">
        <v>9305</v>
      </c>
      <c r="C3385" s="502" t="s">
        <v>37967</v>
      </c>
      <c r="D3385" s="501" t="s">
        <v>28</v>
      </c>
      <c r="E3385" s="666">
        <v>3369.26</v>
      </c>
      <c r="F3385" s="394"/>
    </row>
    <row r="3386" spans="1:6">
      <c r="A3386" s="1181">
        <v>2003700</v>
      </c>
      <c r="B3386" s="501" t="s">
        <v>9305</v>
      </c>
      <c r="C3386" s="502" t="s">
        <v>37968</v>
      </c>
      <c r="D3386" s="501" t="s">
        <v>28</v>
      </c>
      <c r="E3386" s="666">
        <v>4852.78</v>
      </c>
      <c r="F3386" s="394"/>
    </row>
    <row r="3387" spans="1:6">
      <c r="A3387" s="1181">
        <v>2003699</v>
      </c>
      <c r="B3387" s="501" t="s">
        <v>9305</v>
      </c>
      <c r="C3387" s="502" t="s">
        <v>37969</v>
      </c>
      <c r="D3387" s="501" t="s">
        <v>28</v>
      </c>
      <c r="E3387" s="666">
        <v>4167.95</v>
      </c>
      <c r="F3387" s="394"/>
    </row>
    <row r="3388" spans="1:6">
      <c r="A3388" s="1181">
        <v>2003702</v>
      </c>
      <c r="B3388" s="501" t="s">
        <v>9305</v>
      </c>
      <c r="C3388" s="502" t="s">
        <v>37970</v>
      </c>
      <c r="D3388" s="501" t="s">
        <v>28</v>
      </c>
      <c r="E3388" s="666">
        <v>2923.16</v>
      </c>
      <c r="F3388" s="394"/>
    </row>
    <row r="3389" spans="1:6">
      <c r="A3389" s="1181">
        <v>2003701</v>
      </c>
      <c r="B3389" s="501" t="s">
        <v>9305</v>
      </c>
      <c r="C3389" s="502" t="s">
        <v>37971</v>
      </c>
      <c r="D3389" s="501" t="s">
        <v>28</v>
      </c>
      <c r="E3389" s="666">
        <v>2510.87</v>
      </c>
      <c r="F3389" s="394"/>
    </row>
    <row r="3390" spans="1:6">
      <c r="A3390" s="1181">
        <v>2003704</v>
      </c>
      <c r="B3390" s="501" t="s">
        <v>9305</v>
      </c>
      <c r="C3390" s="502" t="s">
        <v>37972</v>
      </c>
      <c r="D3390" s="501" t="s">
        <v>28</v>
      </c>
      <c r="E3390" s="666">
        <v>2894.87</v>
      </c>
      <c r="F3390" s="394"/>
    </row>
    <row r="3391" spans="1:6">
      <c r="A3391" s="1181">
        <v>2003703</v>
      </c>
      <c r="B3391" s="501" t="s">
        <v>9305</v>
      </c>
      <c r="C3391" s="502" t="s">
        <v>37973</v>
      </c>
      <c r="D3391" s="501" t="s">
        <v>28</v>
      </c>
      <c r="E3391" s="666">
        <v>2493.06</v>
      </c>
      <c r="F3391" s="394"/>
    </row>
    <row r="3392" spans="1:6">
      <c r="A3392" s="1181">
        <v>2003706</v>
      </c>
      <c r="B3392" s="501" t="s">
        <v>9305</v>
      </c>
      <c r="C3392" s="502" t="s">
        <v>37974</v>
      </c>
      <c r="D3392" s="501" t="s">
        <v>28</v>
      </c>
      <c r="E3392" s="666">
        <v>3265.4</v>
      </c>
      <c r="F3392" s="394"/>
    </row>
    <row r="3393" spans="1:6">
      <c r="A3393" s="1181">
        <v>2003705</v>
      </c>
      <c r="B3393" s="501" t="s">
        <v>9305</v>
      </c>
      <c r="C3393" s="502" t="s">
        <v>37975</v>
      </c>
      <c r="D3393" s="501" t="s">
        <v>28</v>
      </c>
      <c r="E3393" s="666">
        <v>2776.24</v>
      </c>
      <c r="F3393" s="394"/>
    </row>
    <row r="3394" spans="1:6">
      <c r="A3394" s="1181">
        <v>2003708</v>
      </c>
      <c r="B3394" s="501" t="s">
        <v>9305</v>
      </c>
      <c r="C3394" s="502" t="s">
        <v>37976</v>
      </c>
      <c r="D3394" s="501" t="s">
        <v>28</v>
      </c>
      <c r="E3394" s="666">
        <v>3793.27</v>
      </c>
      <c r="F3394" s="394"/>
    </row>
    <row r="3395" spans="1:6">
      <c r="A3395" s="1181">
        <v>2003707</v>
      </c>
      <c r="B3395" s="501" t="s">
        <v>9305</v>
      </c>
      <c r="C3395" s="502" t="s">
        <v>37977</v>
      </c>
      <c r="D3395" s="501" t="s">
        <v>28</v>
      </c>
      <c r="E3395" s="666">
        <v>3227.24</v>
      </c>
      <c r="F3395" s="394"/>
    </row>
    <row r="3396" spans="1:6">
      <c r="A3396" s="1181">
        <v>2003710</v>
      </c>
      <c r="B3396" s="501" t="s">
        <v>9305</v>
      </c>
      <c r="C3396" s="502" t="s">
        <v>37978</v>
      </c>
      <c r="D3396" s="501" t="s">
        <v>28</v>
      </c>
      <c r="E3396" s="666">
        <v>4378.05</v>
      </c>
      <c r="F3396" s="394"/>
    </row>
    <row r="3397" spans="1:6">
      <c r="A3397" s="1181">
        <v>2003709</v>
      </c>
      <c r="B3397" s="501" t="s">
        <v>9305</v>
      </c>
      <c r="C3397" s="502" t="s">
        <v>37979</v>
      </c>
      <c r="D3397" s="501" t="s">
        <v>28</v>
      </c>
      <c r="E3397" s="666">
        <v>3733.41</v>
      </c>
      <c r="F3397" s="394"/>
    </row>
    <row r="3398" spans="1:6">
      <c r="A3398" s="1181">
        <v>2003712</v>
      </c>
      <c r="B3398" s="501" t="s">
        <v>9305</v>
      </c>
      <c r="C3398" s="502" t="s">
        <v>37980</v>
      </c>
      <c r="D3398" s="501" t="s">
        <v>28</v>
      </c>
      <c r="E3398" s="666">
        <v>5331.97</v>
      </c>
      <c r="F3398" s="394"/>
    </row>
    <row r="3399" spans="1:6">
      <c r="A3399" s="1181">
        <v>2003711</v>
      </c>
      <c r="B3399" s="501" t="s">
        <v>9305</v>
      </c>
      <c r="C3399" s="502" t="s">
        <v>37981</v>
      </c>
      <c r="D3399" s="501" t="s">
        <v>28</v>
      </c>
      <c r="E3399" s="666">
        <v>4566.78</v>
      </c>
      <c r="F3399" s="394"/>
    </row>
    <row r="3400" spans="1:6">
      <c r="A3400" s="1181">
        <v>2004505</v>
      </c>
      <c r="B3400" s="501" t="s">
        <v>9305</v>
      </c>
      <c r="C3400" s="502" t="s">
        <v>37982</v>
      </c>
      <c r="D3400" s="501" t="s">
        <v>14896</v>
      </c>
      <c r="E3400" s="666">
        <v>19.760000000000002</v>
      </c>
      <c r="F3400" s="394"/>
    </row>
    <row r="3401" spans="1:6">
      <c r="A3401" s="1181">
        <v>2003353</v>
      </c>
      <c r="B3401" s="501" t="s">
        <v>9305</v>
      </c>
      <c r="C3401" s="502" t="s">
        <v>37983</v>
      </c>
      <c r="D3401" s="501" t="s">
        <v>5</v>
      </c>
      <c r="E3401" s="666">
        <v>69.22</v>
      </c>
      <c r="F3401" s="394"/>
    </row>
    <row r="3402" spans="1:6">
      <c r="A3402" s="1181">
        <v>2003352</v>
      </c>
      <c r="B3402" s="501" t="s">
        <v>9305</v>
      </c>
      <c r="C3402" s="502" t="s">
        <v>37984</v>
      </c>
      <c r="D3402" s="501" t="s">
        <v>5</v>
      </c>
      <c r="E3402" s="666">
        <v>44.92</v>
      </c>
      <c r="F3402" s="394"/>
    </row>
    <row r="3403" spans="1:6" ht="24.75">
      <c r="A3403" s="1181">
        <v>2003979</v>
      </c>
      <c r="B3403" s="501" t="s">
        <v>9305</v>
      </c>
      <c r="C3403" s="502" t="s">
        <v>37985</v>
      </c>
      <c r="D3403" s="501" t="s">
        <v>5</v>
      </c>
      <c r="E3403" s="666">
        <v>86.37</v>
      </c>
      <c r="F3403" s="394"/>
    </row>
    <row r="3404" spans="1:6" ht="24.75">
      <c r="A3404" s="1181">
        <v>2003980</v>
      </c>
      <c r="B3404" s="501" t="s">
        <v>9305</v>
      </c>
      <c r="C3404" s="502" t="s">
        <v>37986</v>
      </c>
      <c r="D3404" s="501" t="s">
        <v>5</v>
      </c>
      <c r="E3404" s="666">
        <v>62</v>
      </c>
      <c r="F3404" s="394"/>
    </row>
    <row r="3405" spans="1:6">
      <c r="A3405" s="1181">
        <v>2003355</v>
      </c>
      <c r="B3405" s="501" t="s">
        <v>9305</v>
      </c>
      <c r="C3405" s="502" t="s">
        <v>37987</v>
      </c>
      <c r="D3405" s="501" t="s">
        <v>5</v>
      </c>
      <c r="E3405" s="666">
        <v>93.15</v>
      </c>
      <c r="F3405" s="394"/>
    </row>
    <row r="3406" spans="1:6">
      <c r="A3406" s="1181">
        <v>2003354</v>
      </c>
      <c r="B3406" s="501" t="s">
        <v>9305</v>
      </c>
      <c r="C3406" s="502" t="s">
        <v>37988</v>
      </c>
      <c r="D3406" s="501" t="s">
        <v>5</v>
      </c>
      <c r="E3406" s="666">
        <v>60.4</v>
      </c>
      <c r="F3406" s="394"/>
    </row>
    <row r="3407" spans="1:6" ht="24.75">
      <c r="A3407" s="1181">
        <v>2003981</v>
      </c>
      <c r="B3407" s="501" t="s">
        <v>9305</v>
      </c>
      <c r="C3407" s="502" t="s">
        <v>37989</v>
      </c>
      <c r="D3407" s="501" t="s">
        <v>5</v>
      </c>
      <c r="E3407" s="666">
        <v>116.39</v>
      </c>
      <c r="F3407" s="394"/>
    </row>
    <row r="3408" spans="1:6" ht="24.75">
      <c r="A3408" s="1181">
        <v>2003982</v>
      </c>
      <c r="B3408" s="501" t="s">
        <v>9305</v>
      </c>
      <c r="C3408" s="502" t="s">
        <v>37990</v>
      </c>
      <c r="D3408" s="501" t="s">
        <v>5</v>
      </c>
      <c r="E3408" s="666">
        <v>83.55</v>
      </c>
      <c r="F3408" s="394"/>
    </row>
    <row r="3409" spans="1:6">
      <c r="A3409" s="1181">
        <v>2003345</v>
      </c>
      <c r="B3409" s="501" t="s">
        <v>9305</v>
      </c>
      <c r="C3409" s="502" t="s">
        <v>37991</v>
      </c>
      <c r="D3409" s="501" t="s">
        <v>5</v>
      </c>
      <c r="E3409" s="666">
        <v>56.6</v>
      </c>
      <c r="F3409" s="394"/>
    </row>
    <row r="3410" spans="1:6">
      <c r="A3410" s="1181">
        <v>2003344</v>
      </c>
      <c r="B3410" s="501" t="s">
        <v>9305</v>
      </c>
      <c r="C3410" s="502" t="s">
        <v>37992</v>
      </c>
      <c r="D3410" s="501" t="s">
        <v>5</v>
      </c>
      <c r="E3410" s="666">
        <v>40.01</v>
      </c>
      <c r="F3410" s="394"/>
    </row>
    <row r="3411" spans="1:6" ht="24.75">
      <c r="A3411" s="1181">
        <v>2003973</v>
      </c>
      <c r="B3411" s="501" t="s">
        <v>9305</v>
      </c>
      <c r="C3411" s="502" t="s">
        <v>37993</v>
      </c>
      <c r="D3411" s="501" t="s">
        <v>5</v>
      </c>
      <c r="E3411" s="666">
        <v>68.459999999999994</v>
      </c>
      <c r="F3411" s="394"/>
    </row>
    <row r="3412" spans="1:6" ht="24.75">
      <c r="A3412" s="1181">
        <v>2003974</v>
      </c>
      <c r="B3412" s="501" t="s">
        <v>9305</v>
      </c>
      <c r="C3412" s="502" t="s">
        <v>37994</v>
      </c>
      <c r="D3412" s="501" t="s">
        <v>5</v>
      </c>
      <c r="E3412" s="666">
        <v>51.82</v>
      </c>
      <c r="F3412" s="394"/>
    </row>
    <row r="3413" spans="1:6">
      <c r="A3413" s="1181">
        <v>2003343</v>
      </c>
      <c r="B3413" s="501" t="s">
        <v>9305</v>
      </c>
      <c r="C3413" s="502" t="s">
        <v>37995</v>
      </c>
      <c r="D3413" s="501" t="s">
        <v>5</v>
      </c>
      <c r="E3413" s="666">
        <v>76.849999999999994</v>
      </c>
      <c r="F3413" s="394"/>
    </row>
    <row r="3414" spans="1:6">
      <c r="A3414" s="1181">
        <v>2003342</v>
      </c>
      <c r="B3414" s="501" t="s">
        <v>9305</v>
      </c>
      <c r="C3414" s="502" t="s">
        <v>37996</v>
      </c>
      <c r="D3414" s="501" t="s">
        <v>5</v>
      </c>
      <c r="E3414" s="666">
        <v>53.58</v>
      </c>
      <c r="F3414" s="394"/>
    </row>
    <row r="3415" spans="1:6" ht="24.75">
      <c r="A3415" s="1181">
        <v>2003971</v>
      </c>
      <c r="B3415" s="501" t="s">
        <v>9305</v>
      </c>
      <c r="C3415" s="502" t="s">
        <v>37997</v>
      </c>
      <c r="D3415" s="501" t="s">
        <v>5</v>
      </c>
      <c r="E3415" s="666">
        <v>93.64</v>
      </c>
      <c r="F3415" s="394"/>
    </row>
    <row r="3416" spans="1:6" ht="24.75">
      <c r="A3416" s="1181">
        <v>2003972</v>
      </c>
      <c r="B3416" s="501" t="s">
        <v>9305</v>
      </c>
      <c r="C3416" s="502" t="s">
        <v>37998</v>
      </c>
      <c r="D3416" s="501" t="s">
        <v>5</v>
      </c>
      <c r="E3416" s="666">
        <v>70.31</v>
      </c>
      <c r="F3416" s="394"/>
    </row>
    <row r="3417" spans="1:6">
      <c r="A3417" s="1181">
        <v>2003347</v>
      </c>
      <c r="B3417" s="501" t="s">
        <v>9305</v>
      </c>
      <c r="C3417" s="502" t="s">
        <v>37999</v>
      </c>
      <c r="D3417" s="501" t="s">
        <v>5</v>
      </c>
      <c r="E3417" s="666">
        <v>15.01</v>
      </c>
      <c r="F3417" s="394"/>
    </row>
    <row r="3418" spans="1:6">
      <c r="A3418" s="1181">
        <v>2003346</v>
      </c>
      <c r="B3418" s="501" t="s">
        <v>9305</v>
      </c>
      <c r="C3418" s="502" t="s">
        <v>38000</v>
      </c>
      <c r="D3418" s="501" t="s">
        <v>5</v>
      </c>
      <c r="E3418" s="666">
        <v>20.86</v>
      </c>
      <c r="F3418" s="394"/>
    </row>
    <row r="3419" spans="1:6">
      <c r="A3419" s="1181">
        <v>2003933</v>
      </c>
      <c r="B3419" s="501" t="s">
        <v>9305</v>
      </c>
      <c r="C3419" s="502" t="s">
        <v>38001</v>
      </c>
      <c r="D3419" s="501" t="s">
        <v>5</v>
      </c>
      <c r="E3419" s="666">
        <v>7.56</v>
      </c>
      <c r="F3419" s="394"/>
    </row>
    <row r="3420" spans="1:6">
      <c r="A3420" s="1181">
        <v>2003932</v>
      </c>
      <c r="B3420" s="501" t="s">
        <v>9305</v>
      </c>
      <c r="C3420" s="502" t="s">
        <v>38002</v>
      </c>
      <c r="D3420" s="501" t="s">
        <v>5</v>
      </c>
      <c r="E3420" s="666">
        <v>9.69</v>
      </c>
      <c r="F3420" s="394"/>
    </row>
    <row r="3421" spans="1:6">
      <c r="A3421" s="1181">
        <v>2003349</v>
      </c>
      <c r="B3421" s="501" t="s">
        <v>9305</v>
      </c>
      <c r="C3421" s="502" t="s">
        <v>38003</v>
      </c>
      <c r="D3421" s="501" t="s">
        <v>5</v>
      </c>
      <c r="E3421" s="666">
        <v>53.25</v>
      </c>
      <c r="F3421" s="394"/>
    </row>
    <row r="3422" spans="1:6">
      <c r="A3422" s="1181">
        <v>2003348</v>
      </c>
      <c r="B3422" s="501" t="s">
        <v>9305</v>
      </c>
      <c r="C3422" s="502" t="s">
        <v>38004</v>
      </c>
      <c r="D3422" s="501" t="s">
        <v>5</v>
      </c>
      <c r="E3422" s="666">
        <v>34.82</v>
      </c>
      <c r="F3422" s="394"/>
    </row>
    <row r="3423" spans="1:6" ht="24.75">
      <c r="A3423" s="1181">
        <v>2003975</v>
      </c>
      <c r="B3423" s="501" t="s">
        <v>9305</v>
      </c>
      <c r="C3423" s="502" t="s">
        <v>38005</v>
      </c>
      <c r="D3423" s="501" t="s">
        <v>5</v>
      </c>
      <c r="E3423" s="666">
        <v>65.5</v>
      </c>
      <c r="F3423" s="394"/>
    </row>
    <row r="3424" spans="1:6" ht="24.75">
      <c r="A3424" s="1181">
        <v>2003976</v>
      </c>
      <c r="B3424" s="501" t="s">
        <v>9305</v>
      </c>
      <c r="C3424" s="502" t="s">
        <v>38006</v>
      </c>
      <c r="D3424" s="501" t="s">
        <v>5</v>
      </c>
      <c r="E3424" s="666">
        <v>47.02</v>
      </c>
      <c r="F3424" s="394"/>
    </row>
    <row r="3425" spans="1:6">
      <c r="A3425" s="1181">
        <v>2003351</v>
      </c>
      <c r="B3425" s="501" t="s">
        <v>9305</v>
      </c>
      <c r="C3425" s="502" t="s">
        <v>38007</v>
      </c>
      <c r="D3425" s="501" t="s">
        <v>5</v>
      </c>
      <c r="E3425" s="666">
        <v>71.16</v>
      </c>
      <c r="F3425" s="394"/>
    </row>
    <row r="3426" spans="1:6">
      <c r="A3426" s="1181">
        <v>2003350</v>
      </c>
      <c r="B3426" s="501" t="s">
        <v>9305</v>
      </c>
      <c r="C3426" s="502" t="s">
        <v>38008</v>
      </c>
      <c r="D3426" s="501" t="s">
        <v>5</v>
      </c>
      <c r="E3426" s="666">
        <v>46.48</v>
      </c>
      <c r="F3426" s="394"/>
    </row>
    <row r="3427" spans="1:6" ht="24.75">
      <c r="A3427" s="1181">
        <v>2003977</v>
      </c>
      <c r="B3427" s="501" t="s">
        <v>9305</v>
      </c>
      <c r="C3427" s="502" t="s">
        <v>38009</v>
      </c>
      <c r="D3427" s="501" t="s">
        <v>5</v>
      </c>
      <c r="E3427" s="666">
        <v>87.74</v>
      </c>
      <c r="F3427" s="394"/>
    </row>
    <row r="3428" spans="1:6" ht="24.75">
      <c r="A3428" s="1181">
        <v>2003978</v>
      </c>
      <c r="B3428" s="501" t="s">
        <v>9305</v>
      </c>
      <c r="C3428" s="502" t="s">
        <v>38010</v>
      </c>
      <c r="D3428" s="501" t="s">
        <v>5</v>
      </c>
      <c r="E3428" s="666">
        <v>62.98</v>
      </c>
      <c r="F3428" s="394"/>
    </row>
    <row r="3429" spans="1:6">
      <c r="A3429" s="1181">
        <v>2003291</v>
      </c>
      <c r="B3429" s="501" t="s">
        <v>9305</v>
      </c>
      <c r="C3429" s="502" t="s">
        <v>38011</v>
      </c>
      <c r="D3429" s="501" t="s">
        <v>5</v>
      </c>
      <c r="E3429" s="666">
        <v>10.88</v>
      </c>
      <c r="F3429" s="394"/>
    </row>
    <row r="3430" spans="1:6">
      <c r="A3430" s="1181">
        <v>2003292</v>
      </c>
      <c r="B3430" s="501" t="s">
        <v>9305</v>
      </c>
      <c r="C3430" s="502" t="s">
        <v>38012</v>
      </c>
      <c r="D3430" s="501" t="s">
        <v>5</v>
      </c>
      <c r="E3430" s="666">
        <v>15.23</v>
      </c>
      <c r="F3430" s="394"/>
    </row>
    <row r="3431" spans="1:6">
      <c r="A3431" s="1181">
        <v>2003293</v>
      </c>
      <c r="B3431" s="501" t="s">
        <v>9305</v>
      </c>
      <c r="C3431" s="502" t="s">
        <v>38013</v>
      </c>
      <c r="D3431" s="501" t="s">
        <v>5</v>
      </c>
      <c r="E3431" s="666">
        <v>20.059999999999999</v>
      </c>
      <c r="F3431" s="394"/>
    </row>
    <row r="3432" spans="1:6">
      <c r="A3432" s="1181">
        <v>2003294</v>
      </c>
      <c r="B3432" s="501" t="s">
        <v>9305</v>
      </c>
      <c r="C3432" s="502" t="s">
        <v>38014</v>
      </c>
      <c r="D3432" s="501" t="s">
        <v>5</v>
      </c>
      <c r="E3432" s="666">
        <v>30.09</v>
      </c>
      <c r="F3432" s="394"/>
    </row>
    <row r="3433" spans="1:6">
      <c r="A3433" s="1181">
        <v>2003257</v>
      </c>
      <c r="B3433" s="501" t="s">
        <v>9305</v>
      </c>
      <c r="C3433" s="502" t="s">
        <v>38015</v>
      </c>
      <c r="D3433" s="501" t="s">
        <v>5</v>
      </c>
      <c r="E3433" s="666">
        <v>58.11</v>
      </c>
      <c r="F3433" s="394"/>
    </row>
    <row r="3434" spans="1:6">
      <c r="A3434" s="1181">
        <v>2003258</v>
      </c>
      <c r="B3434" s="501" t="s">
        <v>9305</v>
      </c>
      <c r="C3434" s="502" t="s">
        <v>38016</v>
      </c>
      <c r="D3434" s="501" t="s">
        <v>5</v>
      </c>
      <c r="E3434" s="666">
        <v>41.57</v>
      </c>
      <c r="F3434" s="394"/>
    </row>
    <row r="3435" spans="1:6" ht="24.75">
      <c r="A3435" s="1181">
        <v>2003259</v>
      </c>
      <c r="B3435" s="501" t="s">
        <v>9305</v>
      </c>
      <c r="C3435" s="502" t="s">
        <v>38017</v>
      </c>
      <c r="D3435" s="501" t="s">
        <v>5</v>
      </c>
      <c r="E3435" s="666">
        <v>69.34</v>
      </c>
      <c r="F3435" s="394"/>
    </row>
    <row r="3436" spans="1:6" ht="24.75">
      <c r="A3436" s="1181">
        <v>2003260</v>
      </c>
      <c r="B3436" s="501" t="s">
        <v>9305</v>
      </c>
      <c r="C3436" s="502" t="s">
        <v>38018</v>
      </c>
      <c r="D3436" s="501" t="s">
        <v>5</v>
      </c>
      <c r="E3436" s="666">
        <v>52.75</v>
      </c>
      <c r="F3436" s="394"/>
    </row>
    <row r="3437" spans="1:6">
      <c r="A3437" s="1181">
        <v>2003281</v>
      </c>
      <c r="B3437" s="501" t="s">
        <v>9305</v>
      </c>
      <c r="C3437" s="502" t="s">
        <v>38019</v>
      </c>
      <c r="D3437" s="501" t="s">
        <v>5</v>
      </c>
      <c r="E3437" s="666">
        <v>58.04</v>
      </c>
      <c r="F3437" s="394"/>
    </row>
    <row r="3438" spans="1:6">
      <c r="A3438" s="1181">
        <v>2003282</v>
      </c>
      <c r="B3438" s="501" t="s">
        <v>9305</v>
      </c>
      <c r="C3438" s="502" t="s">
        <v>38020</v>
      </c>
      <c r="D3438" s="501" t="s">
        <v>5</v>
      </c>
      <c r="E3438" s="666">
        <v>41.12</v>
      </c>
      <c r="F3438" s="394"/>
    </row>
    <row r="3439" spans="1:6" ht="24.75">
      <c r="A3439" s="1181">
        <v>2003283</v>
      </c>
      <c r="B3439" s="501" t="s">
        <v>9305</v>
      </c>
      <c r="C3439" s="502" t="s">
        <v>38021</v>
      </c>
      <c r="D3439" s="501" t="s">
        <v>5</v>
      </c>
      <c r="E3439" s="666">
        <v>69.540000000000006</v>
      </c>
      <c r="F3439" s="394"/>
    </row>
    <row r="3440" spans="1:6" ht="24.75">
      <c r="A3440" s="1181">
        <v>2003284</v>
      </c>
      <c r="B3440" s="501" t="s">
        <v>9305</v>
      </c>
      <c r="C3440" s="502" t="s">
        <v>38022</v>
      </c>
      <c r="D3440" s="501" t="s">
        <v>5</v>
      </c>
      <c r="E3440" s="666">
        <v>52.57</v>
      </c>
      <c r="F3440" s="394"/>
    </row>
    <row r="3441" spans="1:6">
      <c r="A3441" s="1181">
        <v>2003327</v>
      </c>
      <c r="B3441" s="501" t="s">
        <v>9305</v>
      </c>
      <c r="C3441" s="502" t="s">
        <v>38023</v>
      </c>
      <c r="D3441" s="501" t="s">
        <v>5</v>
      </c>
      <c r="E3441" s="666">
        <v>65.98</v>
      </c>
      <c r="F3441" s="394"/>
    </row>
    <row r="3442" spans="1:6">
      <c r="A3442" s="1181">
        <v>2003326</v>
      </c>
      <c r="B3442" s="501" t="s">
        <v>9305</v>
      </c>
      <c r="C3442" s="502" t="s">
        <v>38024</v>
      </c>
      <c r="D3442" s="501" t="s">
        <v>5</v>
      </c>
      <c r="E3442" s="666">
        <v>46.8</v>
      </c>
      <c r="F3442" s="394"/>
    </row>
    <row r="3443" spans="1:6" ht="24.75">
      <c r="A3443" s="1181">
        <v>2003963</v>
      </c>
      <c r="B3443" s="501" t="s">
        <v>9305</v>
      </c>
      <c r="C3443" s="502" t="s">
        <v>38025</v>
      </c>
      <c r="D3443" s="501" t="s">
        <v>5</v>
      </c>
      <c r="E3443" s="666">
        <v>79.03</v>
      </c>
      <c r="F3443" s="394"/>
    </row>
    <row r="3444" spans="1:6" ht="24.75">
      <c r="A3444" s="1181">
        <v>2003964</v>
      </c>
      <c r="B3444" s="501" t="s">
        <v>9305</v>
      </c>
      <c r="C3444" s="502" t="s">
        <v>38026</v>
      </c>
      <c r="D3444" s="501" t="s">
        <v>5</v>
      </c>
      <c r="E3444" s="666">
        <v>59.79</v>
      </c>
      <c r="F3444" s="394"/>
    </row>
    <row r="3445" spans="1:6">
      <c r="A3445" s="1181">
        <v>2003319</v>
      </c>
      <c r="B3445" s="501" t="s">
        <v>9305</v>
      </c>
      <c r="C3445" s="502" t="s">
        <v>38027</v>
      </c>
      <c r="D3445" s="501" t="s">
        <v>5</v>
      </c>
      <c r="E3445" s="666">
        <v>70.38</v>
      </c>
      <c r="F3445" s="394"/>
    </row>
    <row r="3446" spans="1:6">
      <c r="A3446" s="1181">
        <v>2003318</v>
      </c>
      <c r="B3446" s="501" t="s">
        <v>9305</v>
      </c>
      <c r="C3446" s="502" t="s">
        <v>38028</v>
      </c>
      <c r="D3446" s="501" t="s">
        <v>5</v>
      </c>
      <c r="E3446" s="666">
        <v>49.97</v>
      </c>
      <c r="F3446" s="394"/>
    </row>
    <row r="3447" spans="1:6" ht="24.75">
      <c r="A3447" s="1181">
        <v>2003955</v>
      </c>
      <c r="B3447" s="501" t="s">
        <v>9305</v>
      </c>
      <c r="C3447" s="502" t="s">
        <v>38029</v>
      </c>
      <c r="D3447" s="501" t="s">
        <v>5</v>
      </c>
      <c r="E3447" s="666">
        <v>84.3</v>
      </c>
      <c r="F3447" s="394"/>
    </row>
    <row r="3448" spans="1:6" ht="24.75">
      <c r="A3448" s="1181">
        <v>2003956</v>
      </c>
      <c r="B3448" s="501" t="s">
        <v>9305</v>
      </c>
      <c r="C3448" s="502" t="s">
        <v>38030</v>
      </c>
      <c r="D3448" s="501" t="s">
        <v>5</v>
      </c>
      <c r="E3448" s="666">
        <v>63.82</v>
      </c>
      <c r="F3448" s="394"/>
    </row>
    <row r="3449" spans="1:6">
      <c r="A3449" s="1181">
        <v>2003277</v>
      </c>
      <c r="B3449" s="501" t="s">
        <v>9305</v>
      </c>
      <c r="C3449" s="502" t="s">
        <v>38031</v>
      </c>
      <c r="D3449" s="501" t="s">
        <v>5</v>
      </c>
      <c r="E3449" s="666">
        <v>72.47</v>
      </c>
      <c r="F3449" s="394"/>
    </row>
    <row r="3450" spans="1:6">
      <c r="A3450" s="1181">
        <v>2003278</v>
      </c>
      <c r="B3450" s="501" t="s">
        <v>9305</v>
      </c>
      <c r="C3450" s="502" t="s">
        <v>38032</v>
      </c>
      <c r="D3450" s="501" t="s">
        <v>5</v>
      </c>
      <c r="E3450" s="666">
        <v>51.47</v>
      </c>
      <c r="F3450" s="394"/>
    </row>
    <row r="3451" spans="1:6" ht="24.75">
      <c r="A3451" s="1181">
        <v>2003279</v>
      </c>
      <c r="B3451" s="501" t="s">
        <v>9305</v>
      </c>
      <c r="C3451" s="502" t="s">
        <v>38033</v>
      </c>
      <c r="D3451" s="501" t="s">
        <v>5</v>
      </c>
      <c r="E3451" s="666">
        <v>86.79</v>
      </c>
      <c r="F3451" s="394"/>
    </row>
    <row r="3452" spans="1:6" ht="24.75">
      <c r="A3452" s="1181">
        <v>2003280</v>
      </c>
      <c r="B3452" s="501" t="s">
        <v>9305</v>
      </c>
      <c r="C3452" s="502" t="s">
        <v>38034</v>
      </c>
      <c r="D3452" s="501" t="s">
        <v>5</v>
      </c>
      <c r="E3452" s="666">
        <v>65.73</v>
      </c>
      <c r="F3452" s="394"/>
    </row>
    <row r="3453" spans="1:6">
      <c r="A3453" s="1181">
        <v>2003253</v>
      </c>
      <c r="B3453" s="501" t="s">
        <v>9305</v>
      </c>
      <c r="C3453" s="502" t="s">
        <v>38035</v>
      </c>
      <c r="D3453" s="501" t="s">
        <v>5</v>
      </c>
      <c r="E3453" s="666">
        <v>82.68</v>
      </c>
      <c r="F3453" s="394"/>
    </row>
    <row r="3454" spans="1:6">
      <c r="A3454" s="1181">
        <v>2003254</v>
      </c>
      <c r="B3454" s="501" t="s">
        <v>9305</v>
      </c>
      <c r="C3454" s="502" t="s">
        <v>38036</v>
      </c>
      <c r="D3454" s="501" t="s">
        <v>5</v>
      </c>
      <c r="E3454" s="666">
        <v>58.4</v>
      </c>
      <c r="F3454" s="394"/>
    </row>
    <row r="3455" spans="1:6" ht="24.75">
      <c r="A3455" s="1181">
        <v>2003255</v>
      </c>
      <c r="B3455" s="501" t="s">
        <v>9305</v>
      </c>
      <c r="C3455" s="502" t="s">
        <v>38037</v>
      </c>
      <c r="D3455" s="501" t="s">
        <v>5</v>
      </c>
      <c r="E3455" s="666">
        <v>99.27</v>
      </c>
      <c r="F3455" s="394"/>
    </row>
    <row r="3456" spans="1:6" ht="24.75">
      <c r="A3456" s="1181">
        <v>2003256</v>
      </c>
      <c r="B3456" s="501" t="s">
        <v>9305</v>
      </c>
      <c r="C3456" s="502" t="s">
        <v>38038</v>
      </c>
      <c r="D3456" s="501" t="s">
        <v>5</v>
      </c>
      <c r="E3456" s="666">
        <v>74.92</v>
      </c>
      <c r="F3456" s="394"/>
    </row>
    <row r="3457" spans="1:6">
      <c r="A3457" s="1181">
        <v>2003273</v>
      </c>
      <c r="B3457" s="501" t="s">
        <v>9305</v>
      </c>
      <c r="C3457" s="502" t="s">
        <v>38039</v>
      </c>
      <c r="D3457" s="501" t="s">
        <v>5</v>
      </c>
      <c r="E3457" s="666">
        <v>84.9</v>
      </c>
      <c r="F3457" s="394"/>
    </row>
    <row r="3458" spans="1:6">
      <c r="A3458" s="1181">
        <v>2003274</v>
      </c>
      <c r="B3458" s="501" t="s">
        <v>9305</v>
      </c>
      <c r="C3458" s="502" t="s">
        <v>38040</v>
      </c>
      <c r="D3458" s="501" t="s">
        <v>5</v>
      </c>
      <c r="E3458" s="666">
        <v>59.99</v>
      </c>
      <c r="F3458" s="394"/>
    </row>
    <row r="3459" spans="1:6" ht="24.75">
      <c r="A3459" s="1181">
        <v>2003275</v>
      </c>
      <c r="B3459" s="501" t="s">
        <v>9305</v>
      </c>
      <c r="C3459" s="502" t="s">
        <v>38041</v>
      </c>
      <c r="D3459" s="501" t="s">
        <v>5</v>
      </c>
      <c r="E3459" s="666">
        <v>101.93</v>
      </c>
      <c r="F3459" s="394"/>
    </row>
    <row r="3460" spans="1:6" ht="24.75">
      <c r="A3460" s="1181">
        <v>2003276</v>
      </c>
      <c r="B3460" s="501" t="s">
        <v>9305</v>
      </c>
      <c r="C3460" s="502" t="s">
        <v>38042</v>
      </c>
      <c r="D3460" s="501" t="s">
        <v>5</v>
      </c>
      <c r="E3460" s="666">
        <v>76.94</v>
      </c>
      <c r="F3460" s="394"/>
    </row>
    <row r="3461" spans="1:6">
      <c r="A3461" s="1181">
        <v>2003269</v>
      </c>
      <c r="B3461" s="501" t="s">
        <v>9305</v>
      </c>
      <c r="C3461" s="502" t="s">
        <v>38043</v>
      </c>
      <c r="D3461" s="501" t="s">
        <v>5</v>
      </c>
      <c r="E3461" s="666">
        <v>44.95</v>
      </c>
      <c r="F3461" s="394"/>
    </row>
    <row r="3462" spans="1:6">
      <c r="A3462" s="1181">
        <v>2003270</v>
      </c>
      <c r="B3462" s="501" t="s">
        <v>9305</v>
      </c>
      <c r="C3462" s="502" t="s">
        <v>38044</v>
      </c>
      <c r="D3462" s="501" t="s">
        <v>5</v>
      </c>
      <c r="E3462" s="666">
        <v>32.22</v>
      </c>
      <c r="F3462" s="394"/>
    </row>
    <row r="3463" spans="1:6" ht="24.75">
      <c r="A3463" s="1181">
        <v>2003271</v>
      </c>
      <c r="B3463" s="501" t="s">
        <v>9305</v>
      </c>
      <c r="C3463" s="502" t="s">
        <v>38045</v>
      </c>
      <c r="D3463" s="501" t="s">
        <v>5</v>
      </c>
      <c r="E3463" s="666">
        <v>53.55</v>
      </c>
      <c r="F3463" s="394"/>
    </row>
    <row r="3464" spans="1:6" ht="24.75">
      <c r="A3464" s="1181">
        <v>2003272</v>
      </c>
      <c r="B3464" s="501" t="s">
        <v>9305</v>
      </c>
      <c r="C3464" s="502" t="s">
        <v>38046</v>
      </c>
      <c r="D3464" s="501" t="s">
        <v>5</v>
      </c>
      <c r="E3464" s="666">
        <v>40.78</v>
      </c>
      <c r="F3464" s="394"/>
    </row>
    <row r="3465" spans="1:6">
      <c r="A3465" s="1181">
        <v>2003261</v>
      </c>
      <c r="B3465" s="501" t="s">
        <v>9305</v>
      </c>
      <c r="C3465" s="502" t="s">
        <v>38047</v>
      </c>
      <c r="D3465" s="501" t="s">
        <v>5</v>
      </c>
      <c r="E3465" s="666">
        <v>47.17</v>
      </c>
      <c r="F3465" s="394"/>
    </row>
    <row r="3466" spans="1:6">
      <c r="A3466" s="1181">
        <v>2003262</v>
      </c>
      <c r="B3466" s="501" t="s">
        <v>9305</v>
      </c>
      <c r="C3466" s="502" t="s">
        <v>38048</v>
      </c>
      <c r="D3466" s="501" t="s">
        <v>5</v>
      </c>
      <c r="E3466" s="666">
        <v>33.83</v>
      </c>
      <c r="F3466" s="394"/>
    </row>
    <row r="3467" spans="1:6" ht="24.75">
      <c r="A3467" s="1181">
        <v>2003263</v>
      </c>
      <c r="B3467" s="501" t="s">
        <v>9305</v>
      </c>
      <c r="C3467" s="502" t="s">
        <v>38049</v>
      </c>
      <c r="D3467" s="501" t="s">
        <v>5</v>
      </c>
      <c r="E3467" s="666">
        <v>56.19</v>
      </c>
      <c r="F3467" s="394"/>
    </row>
    <row r="3468" spans="1:6" ht="24.75">
      <c r="A3468" s="1181">
        <v>2003264</v>
      </c>
      <c r="B3468" s="501" t="s">
        <v>9305</v>
      </c>
      <c r="C3468" s="502" t="s">
        <v>38050</v>
      </c>
      <c r="D3468" s="501" t="s">
        <v>5</v>
      </c>
      <c r="E3468" s="666">
        <v>42.81</v>
      </c>
      <c r="F3468" s="394"/>
    </row>
    <row r="3469" spans="1:6">
      <c r="A3469" s="1181">
        <v>2003285</v>
      </c>
      <c r="B3469" s="501" t="s">
        <v>9305</v>
      </c>
      <c r="C3469" s="502" t="s">
        <v>38051</v>
      </c>
      <c r="D3469" s="501" t="s">
        <v>5</v>
      </c>
      <c r="E3469" s="666">
        <v>48.72</v>
      </c>
      <c r="F3469" s="394"/>
    </row>
    <row r="3470" spans="1:6">
      <c r="A3470" s="1181">
        <v>2003286</v>
      </c>
      <c r="B3470" s="501" t="s">
        <v>9305</v>
      </c>
      <c r="C3470" s="502" t="s">
        <v>38052</v>
      </c>
      <c r="D3470" s="501" t="s">
        <v>5</v>
      </c>
      <c r="E3470" s="666">
        <v>34.979999999999997</v>
      </c>
      <c r="F3470" s="394"/>
    </row>
    <row r="3471" spans="1:6" ht="24.75">
      <c r="A3471" s="1181">
        <v>2003287</v>
      </c>
      <c r="B3471" s="501" t="s">
        <v>9305</v>
      </c>
      <c r="C3471" s="502" t="s">
        <v>38053</v>
      </c>
      <c r="D3471" s="501" t="s">
        <v>5</v>
      </c>
      <c r="E3471" s="666">
        <v>58.02</v>
      </c>
      <c r="F3471" s="394"/>
    </row>
    <row r="3472" spans="1:6" ht="24.75">
      <c r="A3472" s="1181">
        <v>2003288</v>
      </c>
      <c r="B3472" s="501" t="s">
        <v>9305</v>
      </c>
      <c r="C3472" s="502" t="s">
        <v>38054</v>
      </c>
      <c r="D3472" s="501" t="s">
        <v>5</v>
      </c>
      <c r="E3472" s="666">
        <v>44.24</v>
      </c>
      <c r="F3472" s="394"/>
    </row>
    <row r="3473" spans="1:6">
      <c r="A3473" s="1181">
        <v>2003265</v>
      </c>
      <c r="B3473" s="501" t="s">
        <v>9305</v>
      </c>
      <c r="C3473" s="502" t="s">
        <v>38055</v>
      </c>
      <c r="D3473" s="501" t="s">
        <v>5</v>
      </c>
      <c r="E3473" s="666">
        <v>54.74</v>
      </c>
      <c r="F3473" s="394"/>
    </row>
    <row r="3474" spans="1:6">
      <c r="A3474" s="1181">
        <v>2003266</v>
      </c>
      <c r="B3474" s="501" t="s">
        <v>9305</v>
      </c>
      <c r="C3474" s="502" t="s">
        <v>38056</v>
      </c>
      <c r="D3474" s="501" t="s">
        <v>5</v>
      </c>
      <c r="E3474" s="666">
        <v>39.130000000000003</v>
      </c>
      <c r="F3474" s="394"/>
    </row>
    <row r="3475" spans="1:6" ht="24.75">
      <c r="A3475" s="1181">
        <v>2003267</v>
      </c>
      <c r="B3475" s="501" t="s">
        <v>9305</v>
      </c>
      <c r="C3475" s="502" t="s">
        <v>38057</v>
      </c>
      <c r="D3475" s="501" t="s">
        <v>5</v>
      </c>
      <c r="E3475" s="666">
        <v>65.33</v>
      </c>
      <c r="F3475" s="394"/>
    </row>
    <row r="3476" spans="1:6" ht="24.75">
      <c r="A3476" s="1181">
        <v>2003268</v>
      </c>
      <c r="B3476" s="501" t="s">
        <v>9305</v>
      </c>
      <c r="C3476" s="502" t="s">
        <v>38058</v>
      </c>
      <c r="D3476" s="501" t="s">
        <v>5</v>
      </c>
      <c r="E3476" s="666">
        <v>49.67</v>
      </c>
      <c r="F3476" s="394"/>
    </row>
    <row r="3477" spans="1:6">
      <c r="A3477" s="1181">
        <v>2003289</v>
      </c>
      <c r="B3477" s="501" t="s">
        <v>9305</v>
      </c>
      <c r="C3477" s="502" t="s">
        <v>38059</v>
      </c>
      <c r="D3477" s="501" t="s">
        <v>5</v>
      </c>
      <c r="E3477" s="666">
        <v>18.93</v>
      </c>
      <c r="F3477" s="394"/>
    </row>
    <row r="3478" spans="1:6">
      <c r="A3478" s="1181">
        <v>2003338</v>
      </c>
      <c r="B3478" s="501" t="s">
        <v>9305</v>
      </c>
      <c r="C3478" s="502" t="s">
        <v>38060</v>
      </c>
      <c r="D3478" s="501" t="s">
        <v>5</v>
      </c>
      <c r="E3478" s="666">
        <v>23.77</v>
      </c>
      <c r="F3478" s="394"/>
    </row>
    <row r="3479" spans="1:6">
      <c r="A3479" s="1181">
        <v>2003290</v>
      </c>
      <c r="B3479" s="501" t="s">
        <v>9305</v>
      </c>
      <c r="C3479" s="502" t="s">
        <v>38061</v>
      </c>
      <c r="D3479" s="501" t="s">
        <v>5</v>
      </c>
      <c r="E3479" s="666">
        <v>15.71</v>
      </c>
      <c r="F3479" s="394"/>
    </row>
    <row r="3480" spans="1:6">
      <c r="A3480" s="1181">
        <v>2003300</v>
      </c>
      <c r="B3480" s="501" t="s">
        <v>9305</v>
      </c>
      <c r="C3480" s="502" t="s">
        <v>38062</v>
      </c>
      <c r="D3480" s="501" t="s">
        <v>5</v>
      </c>
      <c r="E3480" s="666">
        <v>8.15</v>
      </c>
      <c r="F3480" s="394"/>
    </row>
    <row r="3481" spans="1:6">
      <c r="A3481" s="1181">
        <v>2003299</v>
      </c>
      <c r="B3481" s="501" t="s">
        <v>9305</v>
      </c>
      <c r="C3481" s="502" t="s">
        <v>38063</v>
      </c>
      <c r="D3481" s="501" t="s">
        <v>5</v>
      </c>
      <c r="E3481" s="666">
        <v>10.3</v>
      </c>
      <c r="F3481" s="394"/>
    </row>
    <row r="3482" spans="1:6">
      <c r="A3482" s="1181">
        <v>2003301</v>
      </c>
      <c r="B3482" s="501" t="s">
        <v>9305</v>
      </c>
      <c r="C3482" s="502" t="s">
        <v>38064</v>
      </c>
      <c r="D3482" s="501" t="s">
        <v>5</v>
      </c>
      <c r="E3482" s="666">
        <v>7.15</v>
      </c>
      <c r="F3482" s="394"/>
    </row>
    <row r="3483" spans="1:6">
      <c r="A3483" s="1181">
        <v>2004513</v>
      </c>
      <c r="B3483" s="501" t="s">
        <v>9305</v>
      </c>
      <c r="C3483" s="502" t="s">
        <v>38065</v>
      </c>
      <c r="D3483" s="501" t="s">
        <v>5</v>
      </c>
      <c r="E3483" s="666">
        <v>0.16</v>
      </c>
      <c r="F3483" s="394"/>
    </row>
    <row r="3484" spans="1:6">
      <c r="A3484" s="1181">
        <v>2003365</v>
      </c>
      <c r="B3484" s="501" t="s">
        <v>9305</v>
      </c>
      <c r="C3484" s="502" t="s">
        <v>38066</v>
      </c>
      <c r="D3484" s="501" t="s">
        <v>5</v>
      </c>
      <c r="E3484" s="666">
        <v>1053.48</v>
      </c>
      <c r="F3484" s="394"/>
    </row>
    <row r="3485" spans="1:6">
      <c r="A3485" s="1181">
        <v>2003364</v>
      </c>
      <c r="B3485" s="501" t="s">
        <v>9305</v>
      </c>
      <c r="C3485" s="502" t="s">
        <v>38067</v>
      </c>
      <c r="D3485" s="501" t="s">
        <v>5</v>
      </c>
      <c r="E3485" s="666">
        <v>877.74</v>
      </c>
      <c r="F3485" s="394"/>
    </row>
    <row r="3486" spans="1:6">
      <c r="A3486" s="1181">
        <v>2003097</v>
      </c>
      <c r="B3486" s="501" t="s">
        <v>9305</v>
      </c>
      <c r="C3486" s="502" t="s">
        <v>38068</v>
      </c>
      <c r="D3486" s="501" t="s">
        <v>5</v>
      </c>
      <c r="E3486" s="666">
        <v>1104.07</v>
      </c>
      <c r="F3486" s="394"/>
    </row>
    <row r="3487" spans="1:6">
      <c r="A3487" s="1181">
        <v>2003098</v>
      </c>
      <c r="B3487" s="501" t="s">
        <v>9305</v>
      </c>
      <c r="C3487" s="502" t="s">
        <v>38069</v>
      </c>
      <c r="D3487" s="501" t="s">
        <v>5</v>
      </c>
      <c r="E3487" s="666">
        <v>923.5</v>
      </c>
      <c r="F3487" s="394"/>
    </row>
    <row r="3488" spans="1:6">
      <c r="A3488" s="1181">
        <v>2003363</v>
      </c>
      <c r="B3488" s="501" t="s">
        <v>9305</v>
      </c>
      <c r="C3488" s="502" t="s">
        <v>38070</v>
      </c>
      <c r="D3488" s="501" t="s">
        <v>5</v>
      </c>
      <c r="E3488" s="666">
        <v>1142.77</v>
      </c>
      <c r="F3488" s="394"/>
    </row>
    <row r="3489" spans="1:6">
      <c r="A3489" s="1181">
        <v>2003362</v>
      </c>
      <c r="B3489" s="501" t="s">
        <v>9305</v>
      </c>
      <c r="C3489" s="502" t="s">
        <v>38071</v>
      </c>
      <c r="D3489" s="501" t="s">
        <v>5</v>
      </c>
      <c r="E3489" s="666">
        <v>961.47</v>
      </c>
      <c r="F3489" s="394"/>
    </row>
    <row r="3490" spans="1:6">
      <c r="A3490" s="1181">
        <v>2003099</v>
      </c>
      <c r="B3490" s="501" t="s">
        <v>9305</v>
      </c>
      <c r="C3490" s="502" t="s">
        <v>38072</v>
      </c>
      <c r="D3490" s="501" t="s">
        <v>5</v>
      </c>
      <c r="E3490" s="666">
        <v>1197.5999999999999</v>
      </c>
      <c r="F3490" s="394"/>
    </row>
    <row r="3491" spans="1:6">
      <c r="A3491" s="1181">
        <v>2003100</v>
      </c>
      <c r="B3491" s="501" t="s">
        <v>9305</v>
      </c>
      <c r="C3491" s="502" t="s">
        <v>38073</v>
      </c>
      <c r="D3491" s="501" t="s">
        <v>5</v>
      </c>
      <c r="E3491" s="666">
        <v>1010.02</v>
      </c>
      <c r="F3491" s="394"/>
    </row>
    <row r="3492" spans="1:6">
      <c r="A3492" s="1181">
        <v>2003361</v>
      </c>
      <c r="B3492" s="501" t="s">
        <v>9305</v>
      </c>
      <c r="C3492" s="502" t="s">
        <v>38074</v>
      </c>
      <c r="D3492" s="501" t="s">
        <v>5</v>
      </c>
      <c r="E3492" s="666">
        <v>1365.2</v>
      </c>
      <c r="F3492" s="394"/>
    </row>
    <row r="3493" spans="1:6">
      <c r="A3493" s="1181">
        <v>2003360</v>
      </c>
      <c r="B3493" s="501" t="s">
        <v>9305</v>
      </c>
      <c r="C3493" s="502" t="s">
        <v>38075</v>
      </c>
      <c r="D3493" s="501" t="s">
        <v>5</v>
      </c>
      <c r="E3493" s="666">
        <v>1170.4000000000001</v>
      </c>
      <c r="F3493" s="394"/>
    </row>
    <row r="3494" spans="1:6">
      <c r="A3494" s="1181">
        <v>2003101</v>
      </c>
      <c r="B3494" s="501" t="s">
        <v>9305</v>
      </c>
      <c r="C3494" s="502" t="s">
        <v>38076</v>
      </c>
      <c r="D3494" s="501" t="s">
        <v>5</v>
      </c>
      <c r="E3494" s="666">
        <v>1526.16</v>
      </c>
      <c r="F3494" s="394"/>
    </row>
    <row r="3495" spans="1:6">
      <c r="A3495" s="1181">
        <v>2003102</v>
      </c>
      <c r="B3495" s="501" t="s">
        <v>9305</v>
      </c>
      <c r="C3495" s="502" t="s">
        <v>38077</v>
      </c>
      <c r="D3495" s="501" t="s">
        <v>5</v>
      </c>
      <c r="E3495" s="666">
        <v>1317.85</v>
      </c>
      <c r="F3495" s="394"/>
    </row>
    <row r="3496" spans="1:6">
      <c r="A3496" s="1181">
        <v>2003869</v>
      </c>
      <c r="B3496" s="501" t="s">
        <v>9305</v>
      </c>
      <c r="C3496" s="502" t="s">
        <v>38078</v>
      </c>
      <c r="D3496" s="501" t="s">
        <v>5</v>
      </c>
      <c r="E3496" s="666">
        <v>212.8</v>
      </c>
      <c r="F3496" s="394"/>
    </row>
    <row r="3497" spans="1:6">
      <c r="A3497" s="1181">
        <v>2003822</v>
      </c>
      <c r="B3497" s="501" t="s">
        <v>9305</v>
      </c>
      <c r="C3497" s="502" t="s">
        <v>38079</v>
      </c>
      <c r="D3497" s="501" t="s">
        <v>5</v>
      </c>
      <c r="E3497" s="666">
        <v>268.5</v>
      </c>
      <c r="F3497" s="394"/>
    </row>
    <row r="3498" spans="1:6">
      <c r="A3498" s="1181">
        <v>2003826</v>
      </c>
      <c r="B3498" s="501" t="s">
        <v>9305</v>
      </c>
      <c r="C3498" s="502" t="s">
        <v>38080</v>
      </c>
      <c r="D3498" s="501" t="s">
        <v>5</v>
      </c>
      <c r="E3498" s="666">
        <v>428.34</v>
      </c>
      <c r="F3498" s="394"/>
    </row>
    <row r="3499" spans="1:6">
      <c r="A3499" s="1181">
        <v>2003830</v>
      </c>
      <c r="B3499" s="501" t="s">
        <v>9305</v>
      </c>
      <c r="C3499" s="502" t="s">
        <v>38081</v>
      </c>
      <c r="D3499" s="501" t="s">
        <v>5</v>
      </c>
      <c r="E3499" s="666">
        <v>542.13</v>
      </c>
      <c r="F3499" s="394"/>
    </row>
    <row r="3500" spans="1:6">
      <c r="A3500" s="1181">
        <v>2003834</v>
      </c>
      <c r="B3500" s="501" t="s">
        <v>9305</v>
      </c>
      <c r="C3500" s="502" t="s">
        <v>38082</v>
      </c>
      <c r="D3500" s="501" t="s">
        <v>5</v>
      </c>
      <c r="E3500" s="666">
        <v>816.06</v>
      </c>
      <c r="F3500" s="394"/>
    </row>
    <row r="3501" spans="1:6">
      <c r="A3501" s="1181">
        <v>2003838</v>
      </c>
      <c r="B3501" s="501" t="s">
        <v>9305</v>
      </c>
      <c r="C3501" s="502" t="s">
        <v>38083</v>
      </c>
      <c r="D3501" s="501" t="s">
        <v>5</v>
      </c>
      <c r="E3501" s="666">
        <v>1397</v>
      </c>
      <c r="F3501" s="394"/>
    </row>
    <row r="3502" spans="1:6">
      <c r="A3502" s="1181">
        <v>2003768</v>
      </c>
      <c r="B3502" s="501" t="s">
        <v>9305</v>
      </c>
      <c r="C3502" s="502" t="s">
        <v>38084</v>
      </c>
      <c r="D3502" s="501" t="s">
        <v>5</v>
      </c>
      <c r="E3502" s="666">
        <v>185.12</v>
      </c>
      <c r="F3502" s="394"/>
    </row>
    <row r="3503" spans="1:6">
      <c r="A3503" s="1181">
        <v>2003873</v>
      </c>
      <c r="B3503" s="501" t="s">
        <v>9305</v>
      </c>
      <c r="C3503" s="502" t="s">
        <v>38085</v>
      </c>
      <c r="D3503" s="501" t="s">
        <v>5</v>
      </c>
      <c r="E3503" s="666">
        <v>160.91</v>
      </c>
      <c r="F3503" s="394"/>
    </row>
    <row r="3504" spans="1:6">
      <c r="A3504" s="1181">
        <v>2003772</v>
      </c>
      <c r="B3504" s="501" t="s">
        <v>9305</v>
      </c>
      <c r="C3504" s="502" t="s">
        <v>38086</v>
      </c>
      <c r="D3504" s="501" t="s">
        <v>5</v>
      </c>
      <c r="E3504" s="666">
        <v>271.79000000000002</v>
      </c>
      <c r="F3504" s="394"/>
    </row>
    <row r="3505" spans="1:6">
      <c r="A3505" s="1181">
        <v>2003877</v>
      </c>
      <c r="B3505" s="501" t="s">
        <v>9305</v>
      </c>
      <c r="C3505" s="502" t="s">
        <v>38087</v>
      </c>
      <c r="D3505" s="501" t="s">
        <v>5</v>
      </c>
      <c r="E3505" s="666">
        <v>233.44</v>
      </c>
      <c r="F3505" s="394"/>
    </row>
    <row r="3506" spans="1:6">
      <c r="A3506" s="1181">
        <v>2003776</v>
      </c>
      <c r="B3506" s="501" t="s">
        <v>9305</v>
      </c>
      <c r="C3506" s="502" t="s">
        <v>38088</v>
      </c>
      <c r="D3506" s="501" t="s">
        <v>5</v>
      </c>
      <c r="E3506" s="666">
        <v>444.34</v>
      </c>
      <c r="F3506" s="394"/>
    </row>
    <row r="3507" spans="1:6">
      <c r="A3507" s="1181">
        <v>2003881</v>
      </c>
      <c r="B3507" s="501" t="s">
        <v>9305</v>
      </c>
      <c r="C3507" s="502" t="s">
        <v>38089</v>
      </c>
      <c r="D3507" s="501" t="s">
        <v>5</v>
      </c>
      <c r="E3507" s="666">
        <v>391.79</v>
      </c>
      <c r="F3507" s="394"/>
    </row>
    <row r="3508" spans="1:6">
      <c r="A3508" s="1181">
        <v>2003780</v>
      </c>
      <c r="B3508" s="501" t="s">
        <v>9305</v>
      </c>
      <c r="C3508" s="502" t="s">
        <v>38090</v>
      </c>
      <c r="D3508" s="501" t="s">
        <v>5</v>
      </c>
      <c r="E3508" s="666">
        <v>592.08000000000004</v>
      </c>
      <c r="F3508" s="394"/>
    </row>
    <row r="3509" spans="1:6">
      <c r="A3509" s="1181">
        <v>2003885</v>
      </c>
      <c r="B3509" s="501" t="s">
        <v>9305</v>
      </c>
      <c r="C3509" s="502" t="s">
        <v>38091</v>
      </c>
      <c r="D3509" s="501" t="s">
        <v>5</v>
      </c>
      <c r="E3509" s="666">
        <v>515.29</v>
      </c>
      <c r="F3509" s="394"/>
    </row>
    <row r="3510" spans="1:6">
      <c r="A3510" s="1181">
        <v>2003784</v>
      </c>
      <c r="B3510" s="501" t="s">
        <v>9305</v>
      </c>
      <c r="C3510" s="502" t="s">
        <v>38092</v>
      </c>
      <c r="D3510" s="501" t="s">
        <v>5</v>
      </c>
      <c r="E3510" s="666">
        <v>921.57</v>
      </c>
      <c r="F3510" s="394"/>
    </row>
    <row r="3511" spans="1:6">
      <c r="A3511" s="1181">
        <v>2003889</v>
      </c>
      <c r="B3511" s="501" t="s">
        <v>9305</v>
      </c>
      <c r="C3511" s="502" t="s">
        <v>38093</v>
      </c>
      <c r="D3511" s="501" t="s">
        <v>5</v>
      </c>
      <c r="E3511" s="666">
        <v>801.39</v>
      </c>
      <c r="F3511" s="394"/>
    </row>
    <row r="3512" spans="1:6">
      <c r="A3512" s="1181">
        <v>2003870</v>
      </c>
      <c r="B3512" s="501" t="s">
        <v>9305</v>
      </c>
      <c r="C3512" s="502" t="s">
        <v>38094</v>
      </c>
      <c r="D3512" s="501" t="s">
        <v>5</v>
      </c>
      <c r="E3512" s="666">
        <v>241.81</v>
      </c>
      <c r="F3512" s="394"/>
    </row>
    <row r="3513" spans="1:6">
      <c r="A3513" s="1181">
        <v>2003823</v>
      </c>
      <c r="B3513" s="501" t="s">
        <v>9305</v>
      </c>
      <c r="C3513" s="502" t="s">
        <v>38095</v>
      </c>
      <c r="D3513" s="501" t="s">
        <v>5</v>
      </c>
      <c r="E3513" s="666">
        <v>294.89</v>
      </c>
      <c r="F3513" s="394"/>
    </row>
    <row r="3514" spans="1:6">
      <c r="A3514" s="1181">
        <v>2003827</v>
      </c>
      <c r="B3514" s="501" t="s">
        <v>9305</v>
      </c>
      <c r="C3514" s="502" t="s">
        <v>38096</v>
      </c>
      <c r="D3514" s="501" t="s">
        <v>5</v>
      </c>
      <c r="E3514" s="666">
        <v>474.82</v>
      </c>
      <c r="F3514" s="394"/>
    </row>
    <row r="3515" spans="1:6">
      <c r="A3515" s="1181">
        <v>2003831</v>
      </c>
      <c r="B3515" s="501" t="s">
        <v>9305</v>
      </c>
      <c r="C3515" s="502" t="s">
        <v>38097</v>
      </c>
      <c r="D3515" s="501" t="s">
        <v>5</v>
      </c>
      <c r="E3515" s="666">
        <v>630.46</v>
      </c>
      <c r="F3515" s="394"/>
    </row>
    <row r="3516" spans="1:6">
      <c r="A3516" s="1181">
        <v>2003835</v>
      </c>
      <c r="B3516" s="501" t="s">
        <v>9305</v>
      </c>
      <c r="C3516" s="502" t="s">
        <v>38098</v>
      </c>
      <c r="D3516" s="501" t="s">
        <v>5</v>
      </c>
      <c r="E3516" s="666">
        <v>896.61</v>
      </c>
      <c r="F3516" s="394"/>
    </row>
    <row r="3517" spans="1:6">
      <c r="A3517" s="1181">
        <v>2003839</v>
      </c>
      <c r="B3517" s="501" t="s">
        <v>9305</v>
      </c>
      <c r="C3517" s="502" t="s">
        <v>38099</v>
      </c>
      <c r="D3517" s="501" t="s">
        <v>5</v>
      </c>
      <c r="E3517" s="666">
        <v>1433.92</v>
      </c>
      <c r="F3517" s="394"/>
    </row>
    <row r="3518" spans="1:6">
      <c r="A3518" s="1181">
        <v>2003769</v>
      </c>
      <c r="B3518" s="501" t="s">
        <v>9305</v>
      </c>
      <c r="C3518" s="502" t="s">
        <v>38100</v>
      </c>
      <c r="D3518" s="501" t="s">
        <v>5</v>
      </c>
      <c r="E3518" s="666">
        <v>199.2</v>
      </c>
      <c r="F3518" s="394"/>
    </row>
    <row r="3519" spans="1:6">
      <c r="A3519" s="1181">
        <v>2003874</v>
      </c>
      <c r="B3519" s="501" t="s">
        <v>9305</v>
      </c>
      <c r="C3519" s="502" t="s">
        <v>38101</v>
      </c>
      <c r="D3519" s="501" t="s">
        <v>5</v>
      </c>
      <c r="E3519" s="666">
        <v>175.01</v>
      </c>
      <c r="F3519" s="394"/>
    </row>
    <row r="3520" spans="1:6">
      <c r="A3520" s="1181">
        <v>2003773</v>
      </c>
      <c r="B3520" s="501" t="s">
        <v>9305</v>
      </c>
      <c r="C3520" s="502" t="s">
        <v>38102</v>
      </c>
      <c r="D3520" s="501" t="s">
        <v>5</v>
      </c>
      <c r="E3520" s="666">
        <v>328.11</v>
      </c>
      <c r="F3520" s="394"/>
    </row>
    <row r="3521" spans="1:6">
      <c r="A3521" s="1181">
        <v>2003878</v>
      </c>
      <c r="B3521" s="501" t="s">
        <v>9305</v>
      </c>
      <c r="C3521" s="502" t="s">
        <v>38103</v>
      </c>
      <c r="D3521" s="501" t="s">
        <v>5</v>
      </c>
      <c r="E3521" s="666">
        <v>289.85000000000002</v>
      </c>
      <c r="F3521" s="394"/>
    </row>
    <row r="3522" spans="1:6">
      <c r="A3522" s="1181">
        <v>2003777</v>
      </c>
      <c r="B3522" s="501" t="s">
        <v>9305</v>
      </c>
      <c r="C3522" s="502" t="s">
        <v>38104</v>
      </c>
      <c r="D3522" s="501" t="s">
        <v>5</v>
      </c>
      <c r="E3522" s="666">
        <v>500.66</v>
      </c>
      <c r="F3522" s="394"/>
    </row>
    <row r="3523" spans="1:6">
      <c r="A3523" s="1181">
        <v>2003882</v>
      </c>
      <c r="B3523" s="501" t="s">
        <v>9305</v>
      </c>
      <c r="C3523" s="502" t="s">
        <v>38105</v>
      </c>
      <c r="D3523" s="501" t="s">
        <v>5</v>
      </c>
      <c r="E3523" s="666">
        <v>448.2</v>
      </c>
      <c r="F3523" s="394"/>
    </row>
    <row r="3524" spans="1:6">
      <c r="A3524" s="1181">
        <v>2003781</v>
      </c>
      <c r="B3524" s="501" t="s">
        <v>9305</v>
      </c>
      <c r="C3524" s="502" t="s">
        <v>38106</v>
      </c>
      <c r="D3524" s="501" t="s">
        <v>5</v>
      </c>
      <c r="E3524" s="666">
        <v>718.8</v>
      </c>
      <c r="F3524" s="394"/>
    </row>
    <row r="3525" spans="1:6">
      <c r="A3525" s="1181">
        <v>2003886</v>
      </c>
      <c r="B3525" s="501" t="s">
        <v>9305</v>
      </c>
      <c r="C3525" s="502" t="s">
        <v>38107</v>
      </c>
      <c r="D3525" s="501" t="s">
        <v>5</v>
      </c>
      <c r="E3525" s="666">
        <v>642.21</v>
      </c>
      <c r="F3525" s="394"/>
    </row>
    <row r="3526" spans="1:6">
      <c r="A3526" s="1181">
        <v>2003785</v>
      </c>
      <c r="B3526" s="501" t="s">
        <v>9305</v>
      </c>
      <c r="C3526" s="502" t="s">
        <v>38108</v>
      </c>
      <c r="D3526" s="501" t="s">
        <v>5</v>
      </c>
      <c r="E3526" s="666">
        <v>1118.69</v>
      </c>
      <c r="F3526" s="394"/>
    </row>
    <row r="3527" spans="1:6">
      <c r="A3527" s="1181">
        <v>2003890</v>
      </c>
      <c r="B3527" s="501" t="s">
        <v>9305</v>
      </c>
      <c r="C3527" s="502" t="s">
        <v>38109</v>
      </c>
      <c r="D3527" s="501" t="s">
        <v>5</v>
      </c>
      <c r="E3527" s="666">
        <v>998.82</v>
      </c>
      <c r="F3527" s="394"/>
    </row>
    <row r="3528" spans="1:6">
      <c r="A3528" s="1181">
        <v>2003871</v>
      </c>
      <c r="B3528" s="501" t="s">
        <v>9305</v>
      </c>
      <c r="C3528" s="502" t="s">
        <v>38110</v>
      </c>
      <c r="D3528" s="501" t="s">
        <v>5</v>
      </c>
      <c r="E3528" s="666">
        <v>275.3</v>
      </c>
      <c r="F3528" s="394"/>
    </row>
    <row r="3529" spans="1:6">
      <c r="A3529" s="1181">
        <v>2003824</v>
      </c>
      <c r="B3529" s="501" t="s">
        <v>9305</v>
      </c>
      <c r="C3529" s="502" t="s">
        <v>38111</v>
      </c>
      <c r="D3529" s="501" t="s">
        <v>5</v>
      </c>
      <c r="E3529" s="666">
        <v>337.7</v>
      </c>
      <c r="F3529" s="394"/>
    </row>
    <row r="3530" spans="1:6">
      <c r="A3530" s="1181">
        <v>2003828</v>
      </c>
      <c r="B3530" s="501" t="s">
        <v>9305</v>
      </c>
      <c r="C3530" s="502" t="s">
        <v>38112</v>
      </c>
      <c r="D3530" s="501" t="s">
        <v>5</v>
      </c>
      <c r="E3530" s="666">
        <v>556.26</v>
      </c>
      <c r="F3530" s="394"/>
    </row>
    <row r="3531" spans="1:6">
      <c r="A3531" s="1181">
        <v>2003832</v>
      </c>
      <c r="B3531" s="501" t="s">
        <v>9305</v>
      </c>
      <c r="C3531" s="502" t="s">
        <v>38113</v>
      </c>
      <c r="D3531" s="501" t="s">
        <v>5</v>
      </c>
      <c r="E3531" s="666">
        <v>663.6</v>
      </c>
      <c r="F3531" s="394"/>
    </row>
    <row r="3532" spans="1:6">
      <c r="A3532" s="1181">
        <v>2003836</v>
      </c>
      <c r="B3532" s="501" t="s">
        <v>9305</v>
      </c>
      <c r="C3532" s="502" t="s">
        <v>38114</v>
      </c>
      <c r="D3532" s="501" t="s">
        <v>5</v>
      </c>
      <c r="E3532" s="666">
        <v>1126.56</v>
      </c>
      <c r="F3532" s="394"/>
    </row>
    <row r="3533" spans="1:6">
      <c r="A3533" s="1181">
        <v>2003840</v>
      </c>
      <c r="B3533" s="501" t="s">
        <v>9305</v>
      </c>
      <c r="C3533" s="502" t="s">
        <v>38115</v>
      </c>
      <c r="D3533" s="501" t="s">
        <v>5</v>
      </c>
      <c r="E3533" s="666">
        <v>1453.02</v>
      </c>
      <c r="F3533" s="394"/>
    </row>
    <row r="3534" spans="1:6">
      <c r="A3534" s="1181">
        <v>2003770</v>
      </c>
      <c r="B3534" s="501" t="s">
        <v>9305</v>
      </c>
      <c r="C3534" s="502" t="s">
        <v>38116</v>
      </c>
      <c r="D3534" s="501" t="s">
        <v>5</v>
      </c>
      <c r="E3534" s="666">
        <v>269.60000000000002</v>
      </c>
      <c r="F3534" s="394"/>
    </row>
    <row r="3535" spans="1:6">
      <c r="A3535" s="1181">
        <v>2003875</v>
      </c>
      <c r="B3535" s="501" t="s">
        <v>9305</v>
      </c>
      <c r="C3535" s="502" t="s">
        <v>38117</v>
      </c>
      <c r="D3535" s="501" t="s">
        <v>5</v>
      </c>
      <c r="E3535" s="666">
        <v>245.52</v>
      </c>
      <c r="F3535" s="394"/>
    </row>
    <row r="3536" spans="1:6">
      <c r="A3536" s="1181">
        <v>2003774</v>
      </c>
      <c r="B3536" s="501" t="s">
        <v>9305</v>
      </c>
      <c r="C3536" s="502" t="s">
        <v>38118</v>
      </c>
      <c r="D3536" s="501" t="s">
        <v>5</v>
      </c>
      <c r="E3536" s="666">
        <v>439.43</v>
      </c>
      <c r="F3536" s="394"/>
    </row>
    <row r="3537" spans="1:6">
      <c r="A3537" s="1181">
        <v>2003879</v>
      </c>
      <c r="B3537" s="501" t="s">
        <v>9305</v>
      </c>
      <c r="C3537" s="502" t="s">
        <v>38119</v>
      </c>
      <c r="D3537" s="501" t="s">
        <v>5</v>
      </c>
      <c r="E3537" s="666">
        <v>396.61</v>
      </c>
      <c r="F3537" s="394"/>
    </row>
    <row r="3538" spans="1:6">
      <c r="A3538" s="1181">
        <v>2003778</v>
      </c>
      <c r="B3538" s="501" t="s">
        <v>9305</v>
      </c>
      <c r="C3538" s="502" t="s">
        <v>38120</v>
      </c>
      <c r="D3538" s="501" t="s">
        <v>5</v>
      </c>
      <c r="E3538" s="666">
        <v>610.67999999999995</v>
      </c>
      <c r="F3538" s="394"/>
    </row>
    <row r="3539" spans="1:6">
      <c r="A3539" s="1181">
        <v>2003883</v>
      </c>
      <c r="B3539" s="501" t="s">
        <v>9305</v>
      </c>
      <c r="C3539" s="502" t="s">
        <v>38121</v>
      </c>
      <c r="D3539" s="501" t="s">
        <v>5</v>
      </c>
      <c r="E3539" s="666">
        <v>543.72</v>
      </c>
      <c r="F3539" s="394"/>
    </row>
    <row r="3540" spans="1:6">
      <c r="A3540" s="1181">
        <v>2003782</v>
      </c>
      <c r="B3540" s="501" t="s">
        <v>9305</v>
      </c>
      <c r="C3540" s="502" t="s">
        <v>38122</v>
      </c>
      <c r="D3540" s="501" t="s">
        <v>5</v>
      </c>
      <c r="E3540" s="666">
        <v>915.94</v>
      </c>
      <c r="F3540" s="394"/>
    </row>
    <row r="3541" spans="1:6">
      <c r="A3541" s="1181">
        <v>2003887</v>
      </c>
      <c r="B3541" s="501" t="s">
        <v>9305</v>
      </c>
      <c r="C3541" s="502" t="s">
        <v>38123</v>
      </c>
      <c r="D3541" s="501" t="s">
        <v>5</v>
      </c>
      <c r="E3541" s="666">
        <v>813.6</v>
      </c>
      <c r="F3541" s="394"/>
    </row>
    <row r="3542" spans="1:6">
      <c r="A3542" s="1181">
        <v>2003786</v>
      </c>
      <c r="B3542" s="501" t="s">
        <v>9305</v>
      </c>
      <c r="C3542" s="502" t="s">
        <v>38124</v>
      </c>
      <c r="D3542" s="501" t="s">
        <v>5</v>
      </c>
      <c r="E3542" s="666">
        <v>1436.79</v>
      </c>
      <c r="F3542" s="394"/>
    </row>
    <row r="3543" spans="1:6">
      <c r="A3543" s="1181">
        <v>2003891</v>
      </c>
      <c r="B3543" s="501" t="s">
        <v>9305</v>
      </c>
      <c r="C3543" s="502" t="s">
        <v>38125</v>
      </c>
      <c r="D3543" s="501" t="s">
        <v>5</v>
      </c>
      <c r="E3543" s="666">
        <v>1277.92</v>
      </c>
      <c r="F3543" s="394"/>
    </row>
    <row r="3544" spans="1:6">
      <c r="A3544" s="1181">
        <v>2003872</v>
      </c>
      <c r="B3544" s="501" t="s">
        <v>9305</v>
      </c>
      <c r="C3544" s="502" t="s">
        <v>38126</v>
      </c>
      <c r="D3544" s="501" t="s">
        <v>5</v>
      </c>
      <c r="E3544" s="666">
        <v>330.38</v>
      </c>
      <c r="F3544" s="394"/>
    </row>
    <row r="3545" spans="1:6">
      <c r="A3545" s="1181">
        <v>2003825</v>
      </c>
      <c r="B3545" s="501" t="s">
        <v>9305</v>
      </c>
      <c r="C3545" s="502" t="s">
        <v>38127</v>
      </c>
      <c r="D3545" s="501" t="s">
        <v>5</v>
      </c>
      <c r="E3545" s="666">
        <v>461.69</v>
      </c>
      <c r="F3545" s="394"/>
    </row>
    <row r="3546" spans="1:6">
      <c r="A3546" s="1181">
        <v>2003829</v>
      </c>
      <c r="B3546" s="501" t="s">
        <v>9305</v>
      </c>
      <c r="C3546" s="502" t="s">
        <v>38128</v>
      </c>
      <c r="D3546" s="501" t="s">
        <v>5</v>
      </c>
      <c r="E3546" s="666">
        <v>564.11</v>
      </c>
      <c r="F3546" s="394"/>
    </row>
    <row r="3547" spans="1:6">
      <c r="A3547" s="1181">
        <v>2003833</v>
      </c>
      <c r="B3547" s="501" t="s">
        <v>9305</v>
      </c>
      <c r="C3547" s="502" t="s">
        <v>38129</v>
      </c>
      <c r="D3547" s="501" t="s">
        <v>5</v>
      </c>
      <c r="E3547" s="666">
        <v>706.51</v>
      </c>
      <c r="F3547" s="394"/>
    </row>
    <row r="3548" spans="1:6">
      <c r="A3548" s="1181">
        <v>2003837</v>
      </c>
      <c r="B3548" s="501" t="s">
        <v>9305</v>
      </c>
      <c r="C3548" s="502" t="s">
        <v>38130</v>
      </c>
      <c r="D3548" s="501" t="s">
        <v>5</v>
      </c>
      <c r="E3548" s="666">
        <v>1162.08</v>
      </c>
      <c r="F3548" s="394"/>
    </row>
    <row r="3549" spans="1:6">
      <c r="A3549" s="1181">
        <v>2003841</v>
      </c>
      <c r="B3549" s="501" t="s">
        <v>9305</v>
      </c>
      <c r="C3549" s="502" t="s">
        <v>38131</v>
      </c>
      <c r="D3549" s="501" t="s">
        <v>5</v>
      </c>
      <c r="E3549" s="666">
        <v>1567.7</v>
      </c>
      <c r="F3549" s="394"/>
    </row>
    <row r="3550" spans="1:6">
      <c r="A3550" s="1181">
        <v>2003771</v>
      </c>
      <c r="B3550" s="501" t="s">
        <v>9305</v>
      </c>
      <c r="C3550" s="502" t="s">
        <v>38132</v>
      </c>
      <c r="D3550" s="501" t="s">
        <v>5</v>
      </c>
      <c r="E3550" s="666">
        <v>324.61</v>
      </c>
      <c r="F3550" s="394"/>
    </row>
    <row r="3551" spans="1:6">
      <c r="A3551" s="1181">
        <v>2003876</v>
      </c>
      <c r="B3551" s="501" t="s">
        <v>9305</v>
      </c>
      <c r="C3551" s="502" t="s">
        <v>38133</v>
      </c>
      <c r="D3551" s="501" t="s">
        <v>5</v>
      </c>
      <c r="E3551" s="666">
        <v>295.93</v>
      </c>
      <c r="F3551" s="394"/>
    </row>
    <row r="3552" spans="1:6">
      <c r="A3552" s="1181">
        <v>2003775</v>
      </c>
      <c r="B3552" s="501" t="s">
        <v>9305</v>
      </c>
      <c r="C3552" s="502" t="s">
        <v>38134</v>
      </c>
      <c r="D3552" s="501" t="s">
        <v>5</v>
      </c>
      <c r="E3552" s="666">
        <v>506.32</v>
      </c>
      <c r="F3552" s="394"/>
    </row>
    <row r="3553" spans="1:6">
      <c r="A3553" s="1181">
        <v>2003880</v>
      </c>
      <c r="B3553" s="501" t="s">
        <v>9305</v>
      </c>
      <c r="C3553" s="502" t="s">
        <v>38135</v>
      </c>
      <c r="D3553" s="501" t="s">
        <v>5</v>
      </c>
      <c r="E3553" s="666">
        <v>454.49</v>
      </c>
      <c r="F3553" s="394"/>
    </row>
    <row r="3554" spans="1:6">
      <c r="A3554" s="1181">
        <v>2003779</v>
      </c>
      <c r="B3554" s="501" t="s">
        <v>9305</v>
      </c>
      <c r="C3554" s="502" t="s">
        <v>38136</v>
      </c>
      <c r="D3554" s="501" t="s">
        <v>5</v>
      </c>
      <c r="E3554" s="666">
        <v>754.18</v>
      </c>
      <c r="F3554" s="394"/>
    </row>
    <row r="3555" spans="1:6">
      <c r="A3555" s="1181">
        <v>2003884</v>
      </c>
      <c r="B3555" s="501" t="s">
        <v>9305</v>
      </c>
      <c r="C3555" s="502" t="s">
        <v>38137</v>
      </c>
      <c r="D3555" s="501" t="s">
        <v>5</v>
      </c>
      <c r="E3555" s="666">
        <v>676.04</v>
      </c>
      <c r="F3555" s="394"/>
    </row>
    <row r="3556" spans="1:6">
      <c r="A3556" s="1181">
        <v>2003783</v>
      </c>
      <c r="B3556" s="501" t="s">
        <v>9305</v>
      </c>
      <c r="C3556" s="502" t="s">
        <v>38138</v>
      </c>
      <c r="D3556" s="501" t="s">
        <v>5</v>
      </c>
      <c r="E3556" s="666">
        <v>1080.5899999999999</v>
      </c>
      <c r="F3556" s="394"/>
    </row>
    <row r="3557" spans="1:6">
      <c r="A3557" s="1181">
        <v>2003888</v>
      </c>
      <c r="B3557" s="501" t="s">
        <v>9305</v>
      </c>
      <c r="C3557" s="502" t="s">
        <v>38139</v>
      </c>
      <c r="D3557" s="501" t="s">
        <v>5</v>
      </c>
      <c r="E3557" s="666">
        <v>964.51</v>
      </c>
      <c r="F3557" s="394"/>
    </row>
    <row r="3558" spans="1:6">
      <c r="A3558" s="1181">
        <v>2003787</v>
      </c>
      <c r="B3558" s="501" t="s">
        <v>9305</v>
      </c>
      <c r="C3558" s="502" t="s">
        <v>38140</v>
      </c>
      <c r="D3558" s="501" t="s">
        <v>5</v>
      </c>
      <c r="E3558" s="666">
        <v>1691.88</v>
      </c>
      <c r="F3558" s="394"/>
    </row>
    <row r="3559" spans="1:6">
      <c r="A3559" s="1181">
        <v>2003892</v>
      </c>
      <c r="B3559" s="501" t="s">
        <v>9305</v>
      </c>
      <c r="C3559" s="502" t="s">
        <v>38141</v>
      </c>
      <c r="D3559" s="501" t="s">
        <v>5</v>
      </c>
      <c r="E3559" s="666">
        <v>1527.62</v>
      </c>
      <c r="F3559" s="394"/>
    </row>
    <row r="3560" spans="1:6">
      <c r="A3560" s="1181">
        <v>2003851</v>
      </c>
      <c r="B3560" s="501" t="s">
        <v>9305</v>
      </c>
      <c r="C3560" s="502" t="s">
        <v>38142</v>
      </c>
      <c r="D3560" s="501" t="s">
        <v>5</v>
      </c>
      <c r="E3560" s="666">
        <v>93.21</v>
      </c>
      <c r="F3560" s="394"/>
    </row>
    <row r="3561" spans="1:6">
      <c r="A3561" s="1181">
        <v>2003935</v>
      </c>
      <c r="B3561" s="501" t="s">
        <v>9305</v>
      </c>
      <c r="C3561" s="502" t="s">
        <v>38143</v>
      </c>
      <c r="D3561" s="501" t="s">
        <v>5</v>
      </c>
      <c r="E3561" s="666">
        <v>10.8</v>
      </c>
      <c r="F3561" s="394"/>
    </row>
    <row r="3562" spans="1:6">
      <c r="A3562" s="1181">
        <v>2003934</v>
      </c>
      <c r="B3562" s="501" t="s">
        <v>9305</v>
      </c>
      <c r="C3562" s="502" t="s">
        <v>38144</v>
      </c>
      <c r="D3562" s="501" t="s">
        <v>5</v>
      </c>
      <c r="E3562" s="666">
        <v>15.04</v>
      </c>
      <c r="F3562" s="394"/>
    </row>
    <row r="3563" spans="1:6">
      <c r="A3563" s="1181">
        <v>2003990</v>
      </c>
      <c r="B3563" s="501" t="s">
        <v>9305</v>
      </c>
      <c r="C3563" s="502" t="s">
        <v>38145</v>
      </c>
      <c r="D3563" s="501" t="s">
        <v>5</v>
      </c>
      <c r="E3563" s="666">
        <v>1422.36</v>
      </c>
      <c r="F3563" s="394"/>
    </row>
    <row r="3564" spans="1:6">
      <c r="A3564" s="1181">
        <v>2003991</v>
      </c>
      <c r="B3564" s="501" t="s">
        <v>9305</v>
      </c>
      <c r="C3564" s="502" t="s">
        <v>38146</v>
      </c>
      <c r="D3564" s="501" t="s">
        <v>5</v>
      </c>
      <c r="E3564" s="666">
        <v>1467.63</v>
      </c>
      <c r="F3564" s="394"/>
    </row>
    <row r="3565" spans="1:6">
      <c r="A3565" s="1181">
        <v>2003992</v>
      </c>
      <c r="B3565" s="501" t="s">
        <v>9305</v>
      </c>
      <c r="C3565" s="502" t="s">
        <v>38147</v>
      </c>
      <c r="D3565" s="501" t="s">
        <v>5</v>
      </c>
      <c r="E3565" s="666">
        <v>1922.13</v>
      </c>
      <c r="F3565" s="394"/>
    </row>
    <row r="3566" spans="1:6">
      <c r="A3566" s="1181">
        <v>2003993</v>
      </c>
      <c r="B3566" s="501" t="s">
        <v>9305</v>
      </c>
      <c r="C3566" s="502" t="s">
        <v>38148</v>
      </c>
      <c r="D3566" s="501" t="s">
        <v>5</v>
      </c>
      <c r="E3566" s="666">
        <v>2929.83</v>
      </c>
      <c r="F3566" s="394"/>
    </row>
    <row r="3567" spans="1:6">
      <c r="A3567" s="1181">
        <v>2003983</v>
      </c>
      <c r="B3567" s="501" t="s">
        <v>9305</v>
      </c>
      <c r="C3567" s="502" t="s">
        <v>38149</v>
      </c>
      <c r="D3567" s="501" t="s">
        <v>5</v>
      </c>
      <c r="E3567" s="666">
        <v>226.2</v>
      </c>
      <c r="F3567" s="394"/>
    </row>
    <row r="3568" spans="1:6">
      <c r="A3568" s="1181">
        <v>2003984</v>
      </c>
      <c r="B3568" s="501" t="s">
        <v>9305</v>
      </c>
      <c r="C3568" s="502" t="s">
        <v>38150</v>
      </c>
      <c r="D3568" s="501" t="s">
        <v>5</v>
      </c>
      <c r="E3568" s="666">
        <v>319.89999999999998</v>
      </c>
      <c r="F3568" s="394"/>
    </row>
    <row r="3569" spans="1:6">
      <c r="A3569" s="1181">
        <v>2003985</v>
      </c>
      <c r="B3569" s="501" t="s">
        <v>9305</v>
      </c>
      <c r="C3569" s="502" t="s">
        <v>38151</v>
      </c>
      <c r="D3569" s="501" t="s">
        <v>5</v>
      </c>
      <c r="E3569" s="666">
        <v>374.35</v>
      </c>
      <c r="F3569" s="394"/>
    </row>
    <row r="3570" spans="1:6">
      <c r="A3570" s="1181">
        <v>2003986</v>
      </c>
      <c r="B3570" s="501" t="s">
        <v>9305</v>
      </c>
      <c r="C3570" s="502" t="s">
        <v>38152</v>
      </c>
      <c r="D3570" s="501" t="s">
        <v>5</v>
      </c>
      <c r="E3570" s="666">
        <v>545.38</v>
      </c>
      <c r="F3570" s="394"/>
    </row>
    <row r="3571" spans="1:6">
      <c r="A3571" s="1181">
        <v>2003987</v>
      </c>
      <c r="B3571" s="501" t="s">
        <v>9305</v>
      </c>
      <c r="C3571" s="502" t="s">
        <v>38153</v>
      </c>
      <c r="D3571" s="501" t="s">
        <v>5</v>
      </c>
      <c r="E3571" s="666">
        <v>764.23</v>
      </c>
      <c r="F3571" s="394"/>
    </row>
    <row r="3572" spans="1:6">
      <c r="A3572" s="1181">
        <v>2003988</v>
      </c>
      <c r="B3572" s="501" t="s">
        <v>9305</v>
      </c>
      <c r="C3572" s="502" t="s">
        <v>38154</v>
      </c>
      <c r="D3572" s="501" t="s">
        <v>5</v>
      </c>
      <c r="E3572" s="666">
        <v>802.73</v>
      </c>
      <c r="F3572" s="394"/>
    </row>
    <row r="3573" spans="1:6">
      <c r="A3573" s="1181">
        <v>2003989</v>
      </c>
      <c r="B3573" s="501" t="s">
        <v>9305</v>
      </c>
      <c r="C3573" s="502" t="s">
        <v>38155</v>
      </c>
      <c r="D3573" s="501" t="s">
        <v>5</v>
      </c>
      <c r="E3573" s="666">
        <v>1241.24</v>
      </c>
      <c r="F3573" s="394"/>
    </row>
    <row r="3574" spans="1:6">
      <c r="A3574" s="1181">
        <v>2003298</v>
      </c>
      <c r="B3574" s="501" t="s">
        <v>9305</v>
      </c>
      <c r="C3574" s="502" t="s">
        <v>38156</v>
      </c>
      <c r="D3574" s="501" t="s">
        <v>5</v>
      </c>
      <c r="E3574" s="666">
        <v>13.29</v>
      </c>
      <c r="F3574" s="394"/>
    </row>
    <row r="3575" spans="1:6">
      <c r="A3575" s="1181">
        <v>2003297</v>
      </c>
      <c r="B3575" s="501" t="s">
        <v>9305</v>
      </c>
      <c r="C3575" s="502" t="s">
        <v>38157</v>
      </c>
      <c r="D3575" s="501" t="s">
        <v>5</v>
      </c>
      <c r="E3575" s="666">
        <v>16.38</v>
      </c>
      <c r="F3575" s="394"/>
    </row>
    <row r="3576" spans="1:6">
      <c r="A3576" s="1181">
        <v>2003315</v>
      </c>
      <c r="B3576" s="501" t="s">
        <v>9305</v>
      </c>
      <c r="C3576" s="502" t="s">
        <v>38158</v>
      </c>
      <c r="D3576" s="501" t="s">
        <v>5</v>
      </c>
      <c r="E3576" s="666">
        <v>97.18</v>
      </c>
      <c r="F3576" s="394"/>
    </row>
    <row r="3577" spans="1:6">
      <c r="A3577" s="1181">
        <v>2003314</v>
      </c>
      <c r="B3577" s="501" t="s">
        <v>9305</v>
      </c>
      <c r="C3577" s="502" t="s">
        <v>38159</v>
      </c>
      <c r="D3577" s="501" t="s">
        <v>5</v>
      </c>
      <c r="E3577" s="666">
        <v>74.87</v>
      </c>
      <c r="F3577" s="394"/>
    </row>
    <row r="3578" spans="1:6">
      <c r="A3578" s="1181">
        <v>2003313</v>
      </c>
      <c r="B3578" s="501" t="s">
        <v>9305</v>
      </c>
      <c r="C3578" s="502" t="s">
        <v>38160</v>
      </c>
      <c r="D3578" s="501" t="s">
        <v>5</v>
      </c>
      <c r="E3578" s="666">
        <v>121.9</v>
      </c>
      <c r="F3578" s="394"/>
    </row>
    <row r="3579" spans="1:6">
      <c r="A3579" s="1181">
        <v>2003312</v>
      </c>
      <c r="B3579" s="501" t="s">
        <v>9305</v>
      </c>
      <c r="C3579" s="502" t="s">
        <v>38161</v>
      </c>
      <c r="D3579" s="501" t="s">
        <v>5</v>
      </c>
      <c r="E3579" s="666">
        <v>94.01</v>
      </c>
      <c r="F3579" s="394"/>
    </row>
    <row r="3580" spans="1:6">
      <c r="A3580" s="1181">
        <v>2003311</v>
      </c>
      <c r="B3580" s="501" t="s">
        <v>9305</v>
      </c>
      <c r="C3580" s="502" t="s">
        <v>38162</v>
      </c>
      <c r="D3580" s="501" t="s">
        <v>5</v>
      </c>
      <c r="E3580" s="666">
        <v>41.48</v>
      </c>
      <c r="F3580" s="394"/>
    </row>
    <row r="3581" spans="1:6">
      <c r="A3581" s="1181">
        <v>2003310</v>
      </c>
      <c r="B3581" s="501" t="s">
        <v>9305</v>
      </c>
      <c r="C3581" s="502" t="s">
        <v>38163</v>
      </c>
      <c r="D3581" s="501" t="s">
        <v>5</v>
      </c>
      <c r="E3581" s="666">
        <v>52.35</v>
      </c>
      <c r="F3581" s="394"/>
    </row>
    <row r="3582" spans="1:6">
      <c r="A3582" s="1181">
        <v>2003296</v>
      </c>
      <c r="B3582" s="501" t="s">
        <v>9305</v>
      </c>
      <c r="C3582" s="502" t="s">
        <v>38164</v>
      </c>
      <c r="D3582" s="501" t="s">
        <v>5</v>
      </c>
      <c r="E3582" s="666">
        <v>13.29</v>
      </c>
      <c r="F3582" s="394"/>
    </row>
    <row r="3583" spans="1:6">
      <c r="A3583" s="1181">
        <v>2003295</v>
      </c>
      <c r="B3583" s="501" t="s">
        <v>9305</v>
      </c>
      <c r="C3583" s="502" t="s">
        <v>38165</v>
      </c>
      <c r="D3583" s="501" t="s">
        <v>5</v>
      </c>
      <c r="E3583" s="666">
        <v>16.38</v>
      </c>
      <c r="F3583" s="394"/>
    </row>
    <row r="3584" spans="1:6">
      <c r="A3584" s="1181">
        <v>2003309</v>
      </c>
      <c r="B3584" s="501" t="s">
        <v>9305</v>
      </c>
      <c r="C3584" s="502" t="s">
        <v>38166</v>
      </c>
      <c r="D3584" s="501" t="s">
        <v>5</v>
      </c>
      <c r="E3584" s="666">
        <v>97.18</v>
      </c>
      <c r="F3584" s="394"/>
    </row>
    <row r="3585" spans="1:6">
      <c r="A3585" s="1181">
        <v>2003308</v>
      </c>
      <c r="B3585" s="501" t="s">
        <v>9305</v>
      </c>
      <c r="C3585" s="502" t="s">
        <v>38167</v>
      </c>
      <c r="D3585" s="501" t="s">
        <v>5</v>
      </c>
      <c r="E3585" s="666">
        <v>74.87</v>
      </c>
      <c r="F3585" s="394"/>
    </row>
    <row r="3586" spans="1:6">
      <c r="A3586" s="1181">
        <v>2003307</v>
      </c>
      <c r="B3586" s="501" t="s">
        <v>9305</v>
      </c>
      <c r="C3586" s="502" t="s">
        <v>38168</v>
      </c>
      <c r="D3586" s="501" t="s">
        <v>5</v>
      </c>
      <c r="E3586" s="666">
        <v>121.9</v>
      </c>
      <c r="F3586" s="394"/>
    </row>
    <row r="3587" spans="1:6">
      <c r="A3587" s="1181">
        <v>2003306</v>
      </c>
      <c r="B3587" s="501" t="s">
        <v>9305</v>
      </c>
      <c r="C3587" s="502" t="s">
        <v>38169</v>
      </c>
      <c r="D3587" s="501" t="s">
        <v>5</v>
      </c>
      <c r="E3587" s="666">
        <v>94.01</v>
      </c>
      <c r="F3587" s="394"/>
    </row>
    <row r="3588" spans="1:6">
      <c r="A3588" s="1181">
        <v>2003305</v>
      </c>
      <c r="B3588" s="501" t="s">
        <v>9305</v>
      </c>
      <c r="C3588" s="502" t="s">
        <v>38170</v>
      </c>
      <c r="D3588" s="501" t="s">
        <v>5</v>
      </c>
      <c r="E3588" s="666">
        <v>41.48</v>
      </c>
      <c r="F3588" s="394"/>
    </row>
    <row r="3589" spans="1:6">
      <c r="A3589" s="1181">
        <v>2003304</v>
      </c>
      <c r="B3589" s="501" t="s">
        <v>9305</v>
      </c>
      <c r="C3589" s="502" t="s">
        <v>38171</v>
      </c>
      <c r="D3589" s="501" t="s">
        <v>5</v>
      </c>
      <c r="E3589" s="666">
        <v>52.35</v>
      </c>
      <c r="F3589" s="394"/>
    </row>
    <row r="3590" spans="1:6" ht="24.75">
      <c r="A3590" s="1181">
        <v>2105846</v>
      </c>
      <c r="B3590" s="501" t="s">
        <v>9305</v>
      </c>
      <c r="C3590" s="502" t="s">
        <v>38172</v>
      </c>
      <c r="D3590" s="501" t="s">
        <v>14895</v>
      </c>
      <c r="E3590" s="666">
        <v>560.34</v>
      </c>
      <c r="F3590" s="394"/>
    </row>
    <row r="3591" spans="1:6" ht="24.75">
      <c r="A3591" s="1181">
        <v>2105929</v>
      </c>
      <c r="B3591" s="501" t="s">
        <v>9305</v>
      </c>
      <c r="C3591" s="502" t="s">
        <v>38173</v>
      </c>
      <c r="D3591" s="501" t="s">
        <v>14895</v>
      </c>
      <c r="E3591" s="666">
        <v>627.23</v>
      </c>
      <c r="F3591" s="394"/>
    </row>
    <row r="3592" spans="1:6" ht="24.75">
      <c r="A3592" s="1181">
        <v>2105933</v>
      </c>
      <c r="B3592" s="501" t="s">
        <v>9305</v>
      </c>
      <c r="C3592" s="502" t="s">
        <v>38174</v>
      </c>
      <c r="D3592" s="501" t="s">
        <v>14895</v>
      </c>
      <c r="E3592" s="666">
        <v>694.11</v>
      </c>
      <c r="F3592" s="394"/>
    </row>
    <row r="3593" spans="1:6" ht="24.75">
      <c r="A3593" s="1181">
        <v>2106293</v>
      </c>
      <c r="B3593" s="501" t="s">
        <v>9305</v>
      </c>
      <c r="C3593" s="502" t="s">
        <v>38175</v>
      </c>
      <c r="D3593" s="501" t="s">
        <v>14895</v>
      </c>
      <c r="E3593" s="666">
        <v>214.51</v>
      </c>
      <c r="F3593" s="394"/>
    </row>
    <row r="3594" spans="1:6">
      <c r="A3594" s="1181">
        <v>2108165</v>
      </c>
      <c r="B3594" s="501" t="s">
        <v>9305</v>
      </c>
      <c r="C3594" s="502" t="s">
        <v>38176</v>
      </c>
      <c r="D3594" s="501" t="s">
        <v>14896</v>
      </c>
      <c r="E3594" s="666">
        <v>36.409999999999997</v>
      </c>
      <c r="F3594" s="394"/>
    </row>
    <row r="3595" spans="1:6">
      <c r="A3595" s="1181">
        <v>2108166</v>
      </c>
      <c r="B3595" s="501" t="s">
        <v>9305</v>
      </c>
      <c r="C3595" s="502" t="s">
        <v>38177</v>
      </c>
      <c r="D3595" s="501" t="s">
        <v>14896</v>
      </c>
      <c r="E3595" s="666">
        <v>25.43</v>
      </c>
      <c r="F3595" s="394"/>
    </row>
    <row r="3596" spans="1:6">
      <c r="A3596" s="1181">
        <v>2108167</v>
      </c>
      <c r="B3596" s="501" t="s">
        <v>9305</v>
      </c>
      <c r="C3596" s="502" t="s">
        <v>38178</v>
      </c>
      <c r="D3596" s="501" t="s">
        <v>14896</v>
      </c>
      <c r="E3596" s="666">
        <v>22.63</v>
      </c>
      <c r="F3596" s="394"/>
    </row>
    <row r="3597" spans="1:6">
      <c r="A3597" s="1181">
        <v>2108168</v>
      </c>
      <c r="B3597" s="501" t="s">
        <v>9305</v>
      </c>
      <c r="C3597" s="502" t="s">
        <v>38179</v>
      </c>
      <c r="D3597" s="501" t="s">
        <v>14896</v>
      </c>
      <c r="E3597" s="666">
        <v>21.96</v>
      </c>
      <c r="F3597" s="394"/>
    </row>
    <row r="3598" spans="1:6">
      <c r="A3598" s="1181">
        <v>2108169</v>
      </c>
      <c r="B3598" s="501" t="s">
        <v>9305</v>
      </c>
      <c r="C3598" s="502" t="s">
        <v>38180</v>
      </c>
      <c r="D3598" s="501" t="s">
        <v>14896</v>
      </c>
      <c r="E3598" s="666">
        <v>50.26</v>
      </c>
      <c r="F3598" s="394"/>
    </row>
    <row r="3599" spans="1:6">
      <c r="A3599" s="1181">
        <v>2108170</v>
      </c>
      <c r="B3599" s="501" t="s">
        <v>9305</v>
      </c>
      <c r="C3599" s="502" t="s">
        <v>38181</v>
      </c>
      <c r="D3599" s="501" t="s">
        <v>14896</v>
      </c>
      <c r="E3599" s="666">
        <v>36.71</v>
      </c>
      <c r="F3599" s="394"/>
    </row>
    <row r="3600" spans="1:6">
      <c r="A3600" s="1181">
        <v>2108171</v>
      </c>
      <c r="B3600" s="501" t="s">
        <v>9305</v>
      </c>
      <c r="C3600" s="502" t="s">
        <v>38182</v>
      </c>
      <c r="D3600" s="501" t="s">
        <v>14896</v>
      </c>
      <c r="E3600" s="666">
        <v>33.97</v>
      </c>
      <c r="F3600" s="394"/>
    </row>
    <row r="3601" spans="1:6">
      <c r="A3601" s="1181">
        <v>2108172</v>
      </c>
      <c r="B3601" s="501" t="s">
        <v>9305</v>
      </c>
      <c r="C3601" s="502" t="s">
        <v>38183</v>
      </c>
      <c r="D3601" s="501" t="s">
        <v>14896</v>
      </c>
      <c r="E3601" s="666">
        <v>34.81</v>
      </c>
      <c r="F3601" s="394"/>
    </row>
    <row r="3602" spans="1:6" ht="24.75">
      <c r="A3602" s="1181">
        <v>2106292</v>
      </c>
      <c r="B3602" s="501" t="s">
        <v>9305</v>
      </c>
      <c r="C3602" s="502" t="s">
        <v>38184</v>
      </c>
      <c r="D3602" s="501" t="s">
        <v>14895</v>
      </c>
      <c r="E3602" s="666">
        <v>154.62</v>
      </c>
      <c r="F3602" s="394"/>
    </row>
    <row r="3603" spans="1:6" ht="24.75">
      <c r="A3603" s="1181">
        <v>2106291</v>
      </c>
      <c r="B3603" s="501" t="s">
        <v>9305</v>
      </c>
      <c r="C3603" s="502" t="s">
        <v>38185</v>
      </c>
      <c r="D3603" s="501" t="s">
        <v>14895</v>
      </c>
      <c r="E3603" s="666">
        <v>226.17</v>
      </c>
      <c r="F3603" s="394"/>
    </row>
    <row r="3604" spans="1:6" ht="24.75">
      <c r="A3604" s="1181">
        <v>2106235</v>
      </c>
      <c r="B3604" s="501" t="s">
        <v>9305</v>
      </c>
      <c r="C3604" s="502" t="s">
        <v>38186</v>
      </c>
      <c r="D3604" s="501" t="s">
        <v>14896</v>
      </c>
      <c r="E3604" s="666">
        <v>3.54</v>
      </c>
      <c r="F3604" s="394"/>
    </row>
    <row r="3605" spans="1:6" ht="24.75">
      <c r="A3605" s="1181">
        <v>2106232</v>
      </c>
      <c r="B3605" s="501" t="s">
        <v>9305</v>
      </c>
      <c r="C3605" s="502" t="s">
        <v>38187</v>
      </c>
      <c r="D3605" s="501" t="s">
        <v>28</v>
      </c>
      <c r="E3605" s="666">
        <v>19.329999999999998</v>
      </c>
      <c r="F3605" s="394"/>
    </row>
    <row r="3606" spans="1:6" ht="24.75">
      <c r="A3606" s="1181">
        <v>2106233</v>
      </c>
      <c r="B3606" s="501" t="s">
        <v>9305</v>
      </c>
      <c r="C3606" s="502" t="s">
        <v>38188</v>
      </c>
      <c r="D3606" s="501" t="s">
        <v>28</v>
      </c>
      <c r="E3606" s="666">
        <v>14.94</v>
      </c>
      <c r="F3606" s="394"/>
    </row>
    <row r="3607" spans="1:6">
      <c r="A3607" s="1181">
        <v>2105605</v>
      </c>
      <c r="B3607" s="501" t="s">
        <v>9305</v>
      </c>
      <c r="C3607" s="502" t="s">
        <v>38189</v>
      </c>
      <c r="D3607" s="501" t="s">
        <v>14896</v>
      </c>
      <c r="E3607" s="666">
        <v>55.16</v>
      </c>
      <c r="F3607" s="394"/>
    </row>
    <row r="3608" spans="1:6">
      <c r="A3608" s="1181">
        <v>2106298</v>
      </c>
      <c r="B3608" s="501" t="s">
        <v>9305</v>
      </c>
      <c r="C3608" s="502" t="s">
        <v>38190</v>
      </c>
      <c r="D3608" s="501" t="s">
        <v>5</v>
      </c>
      <c r="E3608" s="666">
        <v>37.32</v>
      </c>
      <c r="F3608" s="394"/>
    </row>
    <row r="3609" spans="1:6">
      <c r="A3609" s="1181">
        <v>2106295</v>
      </c>
      <c r="B3609" s="501" t="s">
        <v>9305</v>
      </c>
      <c r="C3609" s="502" t="s">
        <v>38191</v>
      </c>
      <c r="D3609" s="501" t="s">
        <v>5</v>
      </c>
      <c r="E3609" s="666">
        <v>18.68</v>
      </c>
      <c r="F3609" s="394"/>
    </row>
    <row r="3610" spans="1:6">
      <c r="A3610" s="1181">
        <v>2106294</v>
      </c>
      <c r="B3610" s="501" t="s">
        <v>9305</v>
      </c>
      <c r="C3610" s="502" t="s">
        <v>38192</v>
      </c>
      <c r="D3610" s="501" t="s">
        <v>5</v>
      </c>
      <c r="E3610" s="666">
        <v>23.91</v>
      </c>
      <c r="F3610" s="394"/>
    </row>
    <row r="3611" spans="1:6">
      <c r="A3611" s="1181">
        <v>2106297</v>
      </c>
      <c r="B3611" s="501" t="s">
        <v>9305</v>
      </c>
      <c r="C3611" s="502" t="s">
        <v>38193</v>
      </c>
      <c r="D3611" s="501" t="s">
        <v>5</v>
      </c>
      <c r="E3611" s="666">
        <v>29.83</v>
      </c>
      <c r="F3611" s="394"/>
    </row>
    <row r="3612" spans="1:6">
      <c r="A3612" s="1181">
        <v>2106296</v>
      </c>
      <c r="B3612" s="501" t="s">
        <v>9305</v>
      </c>
      <c r="C3612" s="502" t="s">
        <v>38194</v>
      </c>
      <c r="D3612" s="501" t="s">
        <v>5</v>
      </c>
      <c r="E3612" s="666">
        <v>47.51</v>
      </c>
      <c r="F3612" s="394"/>
    </row>
    <row r="3613" spans="1:6">
      <c r="A3613" s="1181">
        <v>2306731</v>
      </c>
      <c r="B3613" s="501" t="s">
        <v>9305</v>
      </c>
      <c r="C3613" s="502" t="s">
        <v>38195</v>
      </c>
      <c r="D3613" s="501" t="s">
        <v>30</v>
      </c>
      <c r="E3613" s="666">
        <v>0.69</v>
      </c>
      <c r="F3613" s="394"/>
    </row>
    <row r="3614" spans="1:6" ht="24.75">
      <c r="A3614" s="1181">
        <v>2306728</v>
      </c>
      <c r="B3614" s="501" t="s">
        <v>9305</v>
      </c>
      <c r="C3614" s="502" t="s">
        <v>38196</v>
      </c>
      <c r="D3614" s="501" t="s">
        <v>5</v>
      </c>
      <c r="E3614" s="666">
        <v>1700.78</v>
      </c>
      <c r="F3614" s="394"/>
    </row>
    <row r="3615" spans="1:6" ht="24.75">
      <c r="A3615" s="1181">
        <v>2306729</v>
      </c>
      <c r="B3615" s="501" t="s">
        <v>9305</v>
      </c>
      <c r="C3615" s="502" t="s">
        <v>38197</v>
      </c>
      <c r="D3615" s="501" t="s">
        <v>5</v>
      </c>
      <c r="E3615" s="666">
        <v>2072.08</v>
      </c>
      <c r="F3615" s="394"/>
    </row>
    <row r="3616" spans="1:6">
      <c r="A3616" s="1181">
        <v>2306727</v>
      </c>
      <c r="B3616" s="501" t="s">
        <v>9305</v>
      </c>
      <c r="C3616" s="502" t="s">
        <v>38198</v>
      </c>
      <c r="D3616" s="501" t="s">
        <v>5</v>
      </c>
      <c r="E3616" s="666">
        <v>397.98</v>
      </c>
      <c r="F3616" s="394"/>
    </row>
    <row r="3617" spans="1:6">
      <c r="A3617" s="1181">
        <v>2306730</v>
      </c>
      <c r="B3617" s="501" t="s">
        <v>9305</v>
      </c>
      <c r="C3617" s="502" t="s">
        <v>38199</v>
      </c>
      <c r="D3617" s="501" t="s">
        <v>14896</v>
      </c>
      <c r="E3617" s="666">
        <v>134.53</v>
      </c>
      <c r="F3617" s="394"/>
    </row>
    <row r="3618" spans="1:6">
      <c r="A3618" s="1181">
        <v>2306726</v>
      </c>
      <c r="B3618" s="501" t="s">
        <v>9305</v>
      </c>
      <c r="C3618" s="502" t="s">
        <v>38200</v>
      </c>
      <c r="D3618" s="501" t="s">
        <v>5</v>
      </c>
      <c r="E3618" s="666">
        <v>260.11</v>
      </c>
      <c r="F3618" s="394"/>
    </row>
    <row r="3619" spans="1:6">
      <c r="A3619" s="1181">
        <v>2306076</v>
      </c>
      <c r="B3619" s="501" t="s">
        <v>9305</v>
      </c>
      <c r="C3619" s="502" t="s">
        <v>38201</v>
      </c>
      <c r="D3619" s="501" t="s">
        <v>30</v>
      </c>
      <c r="E3619" s="666">
        <v>12.36</v>
      </c>
      <c r="F3619" s="394"/>
    </row>
    <row r="3620" spans="1:6">
      <c r="A3620" s="1181">
        <v>2306247</v>
      </c>
      <c r="B3620" s="501" t="s">
        <v>9305</v>
      </c>
      <c r="C3620" s="502" t="s">
        <v>38202</v>
      </c>
      <c r="D3620" s="501" t="s">
        <v>14896</v>
      </c>
      <c r="E3620" s="666">
        <v>253.25</v>
      </c>
      <c r="F3620" s="394"/>
    </row>
    <row r="3621" spans="1:6">
      <c r="A3621" s="1181">
        <v>2306248</v>
      </c>
      <c r="B3621" s="501" t="s">
        <v>9305</v>
      </c>
      <c r="C3621" s="502" t="s">
        <v>38203</v>
      </c>
      <c r="D3621" s="501" t="s">
        <v>14896</v>
      </c>
      <c r="E3621" s="666">
        <v>589.34</v>
      </c>
      <c r="F3621" s="394"/>
    </row>
    <row r="3622" spans="1:6">
      <c r="A3622" s="1181">
        <v>2306279</v>
      </c>
      <c r="B3622" s="501" t="s">
        <v>9305</v>
      </c>
      <c r="C3622" s="502" t="s">
        <v>38204</v>
      </c>
      <c r="D3622" s="501" t="s">
        <v>14896</v>
      </c>
      <c r="E3622" s="666">
        <v>94.18</v>
      </c>
      <c r="F3622" s="394"/>
    </row>
    <row r="3623" spans="1:6">
      <c r="A3623" s="1181">
        <v>2306651</v>
      </c>
      <c r="B3623" s="501" t="s">
        <v>9305</v>
      </c>
      <c r="C3623" s="502" t="s">
        <v>38205</v>
      </c>
      <c r="D3623" s="501" t="s">
        <v>5</v>
      </c>
      <c r="E3623" s="666">
        <v>6976.42</v>
      </c>
      <c r="F3623" s="394"/>
    </row>
    <row r="3624" spans="1:6">
      <c r="A3624" s="1181">
        <v>2306678</v>
      </c>
      <c r="B3624" s="501" t="s">
        <v>9305</v>
      </c>
      <c r="C3624" s="502" t="s">
        <v>38206</v>
      </c>
      <c r="D3624" s="501" t="s">
        <v>5</v>
      </c>
      <c r="E3624" s="666">
        <v>6613.63</v>
      </c>
      <c r="F3624" s="394"/>
    </row>
    <row r="3625" spans="1:6">
      <c r="A3625" s="1181">
        <v>2306652</v>
      </c>
      <c r="B3625" s="501" t="s">
        <v>9305</v>
      </c>
      <c r="C3625" s="502" t="s">
        <v>38207</v>
      </c>
      <c r="D3625" s="501" t="s">
        <v>5</v>
      </c>
      <c r="E3625" s="666">
        <v>7044.55</v>
      </c>
      <c r="F3625" s="394"/>
    </row>
    <row r="3626" spans="1:6">
      <c r="A3626" s="1181">
        <v>2306679</v>
      </c>
      <c r="B3626" s="501" t="s">
        <v>9305</v>
      </c>
      <c r="C3626" s="502" t="s">
        <v>38208</v>
      </c>
      <c r="D3626" s="501" t="s">
        <v>5</v>
      </c>
      <c r="E3626" s="666">
        <v>6668.32</v>
      </c>
      <c r="F3626" s="394"/>
    </row>
    <row r="3627" spans="1:6">
      <c r="A3627" s="1181">
        <v>2306653</v>
      </c>
      <c r="B3627" s="501" t="s">
        <v>9305</v>
      </c>
      <c r="C3627" s="502" t="s">
        <v>38209</v>
      </c>
      <c r="D3627" s="501" t="s">
        <v>5</v>
      </c>
      <c r="E3627" s="666">
        <v>7115.53</v>
      </c>
      <c r="F3627" s="394"/>
    </row>
    <row r="3628" spans="1:6">
      <c r="A3628" s="1181">
        <v>2306680</v>
      </c>
      <c r="B3628" s="501" t="s">
        <v>9305</v>
      </c>
      <c r="C3628" s="502" t="s">
        <v>38210</v>
      </c>
      <c r="D3628" s="501" t="s">
        <v>5</v>
      </c>
      <c r="E3628" s="666">
        <v>6724.83</v>
      </c>
      <c r="F3628" s="394"/>
    </row>
    <row r="3629" spans="1:6">
      <c r="A3629" s="1181">
        <v>2306654</v>
      </c>
      <c r="B3629" s="501" t="s">
        <v>9305</v>
      </c>
      <c r="C3629" s="502" t="s">
        <v>38211</v>
      </c>
      <c r="D3629" s="501" t="s">
        <v>5</v>
      </c>
      <c r="E3629" s="666">
        <v>7186.01</v>
      </c>
      <c r="F3629" s="394"/>
    </row>
    <row r="3630" spans="1:6">
      <c r="A3630" s="1181">
        <v>2306681</v>
      </c>
      <c r="B3630" s="501" t="s">
        <v>9305</v>
      </c>
      <c r="C3630" s="502" t="s">
        <v>38212</v>
      </c>
      <c r="D3630" s="501" t="s">
        <v>5</v>
      </c>
      <c r="E3630" s="666">
        <v>6779.68</v>
      </c>
      <c r="F3630" s="394"/>
    </row>
    <row r="3631" spans="1:6">
      <c r="A3631" s="1181">
        <v>2306655</v>
      </c>
      <c r="B3631" s="501" t="s">
        <v>9305</v>
      </c>
      <c r="C3631" s="502" t="s">
        <v>38213</v>
      </c>
      <c r="D3631" s="501" t="s">
        <v>5</v>
      </c>
      <c r="E3631" s="666">
        <v>7257.95</v>
      </c>
      <c r="F3631" s="394"/>
    </row>
    <row r="3632" spans="1:6">
      <c r="A3632" s="1181">
        <v>2306682</v>
      </c>
      <c r="B3632" s="501" t="s">
        <v>9305</v>
      </c>
      <c r="C3632" s="502" t="s">
        <v>38214</v>
      </c>
      <c r="D3632" s="501" t="s">
        <v>5</v>
      </c>
      <c r="E3632" s="666">
        <v>6834.69</v>
      </c>
      <c r="F3632" s="394"/>
    </row>
    <row r="3633" spans="1:6">
      <c r="A3633" s="1181">
        <v>2306656</v>
      </c>
      <c r="B3633" s="501" t="s">
        <v>9305</v>
      </c>
      <c r="C3633" s="502" t="s">
        <v>38215</v>
      </c>
      <c r="D3633" s="501" t="s">
        <v>5</v>
      </c>
      <c r="E3633" s="666">
        <v>9929.51</v>
      </c>
      <c r="F3633" s="394"/>
    </row>
    <row r="3634" spans="1:6">
      <c r="A3634" s="1181">
        <v>2306683</v>
      </c>
      <c r="B3634" s="501" t="s">
        <v>9305</v>
      </c>
      <c r="C3634" s="502" t="s">
        <v>38216</v>
      </c>
      <c r="D3634" s="501" t="s">
        <v>5</v>
      </c>
      <c r="E3634" s="666">
        <v>9553.27</v>
      </c>
      <c r="F3634" s="394"/>
    </row>
    <row r="3635" spans="1:6">
      <c r="A3635" s="1181">
        <v>2306657</v>
      </c>
      <c r="B3635" s="501" t="s">
        <v>9305</v>
      </c>
      <c r="C3635" s="502" t="s">
        <v>38217</v>
      </c>
      <c r="D3635" s="501" t="s">
        <v>5</v>
      </c>
      <c r="E3635" s="666">
        <v>10065.629999999999</v>
      </c>
      <c r="F3635" s="394"/>
    </row>
    <row r="3636" spans="1:6">
      <c r="A3636" s="1181">
        <v>2306684</v>
      </c>
      <c r="B3636" s="501" t="s">
        <v>9305</v>
      </c>
      <c r="C3636" s="502" t="s">
        <v>38218</v>
      </c>
      <c r="D3636" s="501" t="s">
        <v>5</v>
      </c>
      <c r="E3636" s="666">
        <v>9674.92</v>
      </c>
      <c r="F3636" s="394"/>
    </row>
    <row r="3637" spans="1:6">
      <c r="A3637" s="1181">
        <v>2306658</v>
      </c>
      <c r="B3637" s="501" t="s">
        <v>9305</v>
      </c>
      <c r="C3637" s="502" t="s">
        <v>38219</v>
      </c>
      <c r="D3637" s="501" t="s">
        <v>5</v>
      </c>
      <c r="E3637" s="666">
        <v>10199.219999999999</v>
      </c>
      <c r="F3637" s="394"/>
    </row>
    <row r="3638" spans="1:6">
      <c r="A3638" s="1181">
        <v>2306685</v>
      </c>
      <c r="B3638" s="501" t="s">
        <v>9305</v>
      </c>
      <c r="C3638" s="502" t="s">
        <v>38220</v>
      </c>
      <c r="D3638" s="501" t="s">
        <v>5</v>
      </c>
      <c r="E3638" s="666">
        <v>9792.8799999999992</v>
      </c>
      <c r="F3638" s="394"/>
    </row>
    <row r="3639" spans="1:6">
      <c r="A3639" s="1181">
        <v>2306659</v>
      </c>
      <c r="B3639" s="501" t="s">
        <v>9305</v>
      </c>
      <c r="C3639" s="502" t="s">
        <v>38221</v>
      </c>
      <c r="D3639" s="501" t="s">
        <v>5</v>
      </c>
      <c r="E3639" s="666">
        <v>10337.969999999999</v>
      </c>
      <c r="F3639" s="394"/>
    </row>
    <row r="3640" spans="1:6">
      <c r="A3640" s="1181">
        <v>2306686</v>
      </c>
      <c r="B3640" s="501" t="s">
        <v>9305</v>
      </c>
      <c r="C3640" s="502" t="s">
        <v>38222</v>
      </c>
      <c r="D3640" s="501" t="s">
        <v>5</v>
      </c>
      <c r="E3640" s="666">
        <v>9914.7099999999991</v>
      </c>
      <c r="F3640" s="394"/>
    </row>
    <row r="3641" spans="1:6">
      <c r="A3641" s="1181">
        <v>2306637</v>
      </c>
      <c r="B3641" s="501" t="s">
        <v>9305</v>
      </c>
      <c r="C3641" s="502" t="s">
        <v>38223</v>
      </c>
      <c r="D3641" s="501" t="s">
        <v>5</v>
      </c>
      <c r="E3641" s="666">
        <v>2415.9699999999998</v>
      </c>
      <c r="F3641" s="394"/>
    </row>
    <row r="3642" spans="1:6">
      <c r="A3642" s="1181">
        <v>2306664</v>
      </c>
      <c r="B3642" s="501" t="s">
        <v>9305</v>
      </c>
      <c r="C3642" s="502" t="s">
        <v>38224</v>
      </c>
      <c r="D3642" s="501" t="s">
        <v>5</v>
      </c>
      <c r="E3642" s="666">
        <v>2098.52</v>
      </c>
      <c r="F3642" s="394"/>
    </row>
    <row r="3643" spans="1:6">
      <c r="A3643" s="1181">
        <v>2306732</v>
      </c>
      <c r="B3643" s="501" t="s">
        <v>9305</v>
      </c>
      <c r="C3643" s="502" t="s">
        <v>38225</v>
      </c>
      <c r="D3643" s="501" t="s">
        <v>5</v>
      </c>
      <c r="E3643" s="666">
        <v>1049.42</v>
      </c>
      <c r="F3643" s="394"/>
    </row>
    <row r="3644" spans="1:6">
      <c r="A3644" s="1181">
        <v>2306733</v>
      </c>
      <c r="B3644" s="501" t="s">
        <v>9305</v>
      </c>
      <c r="C3644" s="502" t="s">
        <v>38226</v>
      </c>
      <c r="D3644" s="501" t="s">
        <v>5</v>
      </c>
      <c r="E3644" s="666">
        <v>782.1</v>
      </c>
      <c r="F3644" s="394"/>
    </row>
    <row r="3645" spans="1:6">
      <c r="A3645" s="1181">
        <v>2306734</v>
      </c>
      <c r="B3645" s="501" t="s">
        <v>9305</v>
      </c>
      <c r="C3645" s="502" t="s">
        <v>38227</v>
      </c>
      <c r="D3645" s="501" t="s">
        <v>5</v>
      </c>
      <c r="E3645" s="666">
        <v>1246.55</v>
      </c>
      <c r="F3645" s="394"/>
    </row>
    <row r="3646" spans="1:6">
      <c r="A3646" s="1181">
        <v>2306735</v>
      </c>
      <c r="B3646" s="501" t="s">
        <v>9305</v>
      </c>
      <c r="C3646" s="502" t="s">
        <v>38228</v>
      </c>
      <c r="D3646" s="501" t="s">
        <v>5</v>
      </c>
      <c r="E3646" s="666">
        <v>972</v>
      </c>
      <c r="F3646" s="394"/>
    </row>
    <row r="3647" spans="1:6">
      <c r="A3647" s="1181">
        <v>2306633</v>
      </c>
      <c r="B3647" s="501" t="s">
        <v>9305</v>
      </c>
      <c r="C3647" s="502" t="s">
        <v>38229</v>
      </c>
      <c r="D3647" s="501" t="s">
        <v>5</v>
      </c>
      <c r="E3647" s="666">
        <v>1400.16</v>
      </c>
      <c r="F3647" s="394"/>
    </row>
    <row r="3648" spans="1:6">
      <c r="A3648" s="1181">
        <v>2306660</v>
      </c>
      <c r="B3648" s="501" t="s">
        <v>9305</v>
      </c>
      <c r="C3648" s="502" t="s">
        <v>38230</v>
      </c>
      <c r="D3648" s="501" t="s">
        <v>5</v>
      </c>
      <c r="E3648" s="666">
        <v>1117.98</v>
      </c>
      <c r="F3648" s="394"/>
    </row>
    <row r="3649" spans="1:6">
      <c r="A3649" s="1181">
        <v>2306634</v>
      </c>
      <c r="B3649" s="501" t="s">
        <v>9305</v>
      </c>
      <c r="C3649" s="502" t="s">
        <v>38231</v>
      </c>
      <c r="D3649" s="501" t="s">
        <v>5</v>
      </c>
      <c r="E3649" s="666">
        <v>1607.4</v>
      </c>
      <c r="F3649" s="394"/>
    </row>
    <row r="3650" spans="1:6">
      <c r="A3650" s="1181">
        <v>2306661</v>
      </c>
      <c r="B3650" s="501" t="s">
        <v>9305</v>
      </c>
      <c r="C3650" s="502" t="s">
        <v>38232</v>
      </c>
      <c r="D3650" s="501" t="s">
        <v>5</v>
      </c>
      <c r="E3650" s="666">
        <v>1317.16</v>
      </c>
      <c r="F3650" s="394"/>
    </row>
    <row r="3651" spans="1:6">
      <c r="A3651" s="1181">
        <v>2306635</v>
      </c>
      <c r="B3651" s="501" t="s">
        <v>9305</v>
      </c>
      <c r="C3651" s="502" t="s">
        <v>38233</v>
      </c>
      <c r="D3651" s="501" t="s">
        <v>5</v>
      </c>
      <c r="E3651" s="666">
        <v>1906.95</v>
      </c>
      <c r="F3651" s="394"/>
    </row>
    <row r="3652" spans="1:6">
      <c r="A3652" s="1181">
        <v>2306662</v>
      </c>
      <c r="B3652" s="501" t="s">
        <v>9305</v>
      </c>
      <c r="C3652" s="502" t="s">
        <v>38234</v>
      </c>
      <c r="D3652" s="501" t="s">
        <v>5</v>
      </c>
      <c r="E3652" s="666">
        <v>1608.17</v>
      </c>
      <c r="F3652" s="394"/>
    </row>
    <row r="3653" spans="1:6">
      <c r="A3653" s="1181">
        <v>2306636</v>
      </c>
      <c r="B3653" s="501" t="s">
        <v>9305</v>
      </c>
      <c r="C3653" s="502" t="s">
        <v>38235</v>
      </c>
      <c r="D3653" s="501" t="s">
        <v>5</v>
      </c>
      <c r="E3653" s="666">
        <v>1930.76</v>
      </c>
      <c r="F3653" s="394"/>
    </row>
    <row r="3654" spans="1:6">
      <c r="A3654" s="1181">
        <v>2306663</v>
      </c>
      <c r="B3654" s="501" t="s">
        <v>9305</v>
      </c>
      <c r="C3654" s="502" t="s">
        <v>38236</v>
      </c>
      <c r="D3654" s="501" t="s">
        <v>5</v>
      </c>
      <c r="E3654" s="666">
        <v>1622.94</v>
      </c>
      <c r="F3654" s="394"/>
    </row>
    <row r="3655" spans="1:6">
      <c r="A3655" s="1181">
        <v>2306641</v>
      </c>
      <c r="B3655" s="501" t="s">
        <v>9305</v>
      </c>
      <c r="C3655" s="502" t="s">
        <v>38237</v>
      </c>
      <c r="D3655" s="501" t="s">
        <v>5</v>
      </c>
      <c r="E3655" s="666">
        <v>3028.87</v>
      </c>
      <c r="F3655" s="394"/>
    </row>
    <row r="3656" spans="1:6">
      <c r="A3656" s="1181">
        <v>2306668</v>
      </c>
      <c r="B3656" s="501" t="s">
        <v>9305</v>
      </c>
      <c r="C3656" s="502" t="s">
        <v>38238</v>
      </c>
      <c r="D3656" s="501" t="s">
        <v>5</v>
      </c>
      <c r="E3656" s="666">
        <v>2711.42</v>
      </c>
      <c r="F3656" s="394"/>
    </row>
    <row r="3657" spans="1:6">
      <c r="A3657" s="1181">
        <v>2306642</v>
      </c>
      <c r="B3657" s="501" t="s">
        <v>9305</v>
      </c>
      <c r="C3657" s="502" t="s">
        <v>38239</v>
      </c>
      <c r="D3657" s="501" t="s">
        <v>5</v>
      </c>
      <c r="E3657" s="666">
        <v>3061.24</v>
      </c>
      <c r="F3657" s="394"/>
    </row>
    <row r="3658" spans="1:6">
      <c r="A3658" s="1181">
        <v>2306669</v>
      </c>
      <c r="B3658" s="501" t="s">
        <v>9305</v>
      </c>
      <c r="C3658" s="502" t="s">
        <v>38240</v>
      </c>
      <c r="D3658" s="501" t="s">
        <v>5</v>
      </c>
      <c r="E3658" s="666">
        <v>2733.55</v>
      </c>
      <c r="F3658" s="394"/>
    </row>
    <row r="3659" spans="1:6">
      <c r="A3659" s="1181">
        <v>2306643</v>
      </c>
      <c r="B3659" s="501" t="s">
        <v>9305</v>
      </c>
      <c r="C3659" s="502" t="s">
        <v>38241</v>
      </c>
      <c r="D3659" s="501" t="s">
        <v>5</v>
      </c>
      <c r="E3659" s="666">
        <v>3093.91</v>
      </c>
      <c r="F3659" s="394"/>
    </row>
    <row r="3660" spans="1:6">
      <c r="A3660" s="1181">
        <v>2306670</v>
      </c>
      <c r="B3660" s="501" t="s">
        <v>9305</v>
      </c>
      <c r="C3660" s="502" t="s">
        <v>38242</v>
      </c>
      <c r="D3660" s="501" t="s">
        <v>5</v>
      </c>
      <c r="E3660" s="666">
        <v>2755.3</v>
      </c>
      <c r="F3660" s="394"/>
    </row>
    <row r="3661" spans="1:6">
      <c r="A3661" s="1181">
        <v>2306638</v>
      </c>
      <c r="B3661" s="501" t="s">
        <v>9305</v>
      </c>
      <c r="C3661" s="502" t="s">
        <v>38243</v>
      </c>
      <c r="D3661" s="501" t="s">
        <v>5</v>
      </c>
      <c r="E3661" s="666">
        <v>1999.37</v>
      </c>
      <c r="F3661" s="394"/>
    </row>
    <row r="3662" spans="1:6">
      <c r="A3662" s="1181">
        <v>2306665</v>
      </c>
      <c r="B3662" s="501" t="s">
        <v>9305</v>
      </c>
      <c r="C3662" s="502" t="s">
        <v>38244</v>
      </c>
      <c r="D3662" s="501" t="s">
        <v>5</v>
      </c>
      <c r="E3662" s="666">
        <v>1709.13</v>
      </c>
      <c r="F3662" s="394"/>
    </row>
    <row r="3663" spans="1:6">
      <c r="A3663" s="1181">
        <v>2306639</v>
      </c>
      <c r="B3663" s="501" t="s">
        <v>9305</v>
      </c>
      <c r="C3663" s="502" t="s">
        <v>38245</v>
      </c>
      <c r="D3663" s="501" t="s">
        <v>5</v>
      </c>
      <c r="E3663" s="666">
        <v>2380.87</v>
      </c>
      <c r="F3663" s="394"/>
    </row>
    <row r="3664" spans="1:6">
      <c r="A3664" s="1181">
        <v>2306666</v>
      </c>
      <c r="B3664" s="501" t="s">
        <v>9305</v>
      </c>
      <c r="C3664" s="502" t="s">
        <v>38246</v>
      </c>
      <c r="D3664" s="501" t="s">
        <v>5</v>
      </c>
      <c r="E3664" s="666">
        <v>2082.09</v>
      </c>
      <c r="F3664" s="394"/>
    </row>
    <row r="3665" spans="1:6">
      <c r="A3665" s="1181">
        <v>2306640</v>
      </c>
      <c r="B3665" s="501" t="s">
        <v>9305</v>
      </c>
      <c r="C3665" s="502" t="s">
        <v>38247</v>
      </c>
      <c r="D3665" s="501" t="s">
        <v>5</v>
      </c>
      <c r="E3665" s="666">
        <v>2411.96</v>
      </c>
      <c r="F3665" s="394"/>
    </row>
    <row r="3666" spans="1:6">
      <c r="A3666" s="1181">
        <v>2306667</v>
      </c>
      <c r="B3666" s="501" t="s">
        <v>9305</v>
      </c>
      <c r="C3666" s="502" t="s">
        <v>38248</v>
      </c>
      <c r="D3666" s="501" t="s">
        <v>5</v>
      </c>
      <c r="E3666" s="666">
        <v>2104.13</v>
      </c>
      <c r="F3666" s="394"/>
    </row>
    <row r="3667" spans="1:6">
      <c r="A3667" s="1181">
        <v>2306645</v>
      </c>
      <c r="B3667" s="501" t="s">
        <v>9305</v>
      </c>
      <c r="C3667" s="502" t="s">
        <v>38249</v>
      </c>
      <c r="D3667" s="501" t="s">
        <v>5</v>
      </c>
      <c r="E3667" s="666">
        <v>3613.57</v>
      </c>
      <c r="F3667" s="394"/>
    </row>
    <row r="3668" spans="1:6">
      <c r="A3668" s="1181">
        <v>2306672</v>
      </c>
      <c r="B3668" s="501" t="s">
        <v>9305</v>
      </c>
      <c r="C3668" s="502" t="s">
        <v>38250</v>
      </c>
      <c r="D3668" s="501" t="s">
        <v>5</v>
      </c>
      <c r="E3668" s="666">
        <v>3296.12</v>
      </c>
      <c r="F3668" s="394"/>
    </row>
    <row r="3669" spans="1:6">
      <c r="A3669" s="1181">
        <v>2306646</v>
      </c>
      <c r="B3669" s="501" t="s">
        <v>9305</v>
      </c>
      <c r="C3669" s="502" t="s">
        <v>38251</v>
      </c>
      <c r="D3669" s="501" t="s">
        <v>5</v>
      </c>
      <c r="E3669" s="666">
        <v>3655.31</v>
      </c>
      <c r="F3669" s="394"/>
    </row>
    <row r="3670" spans="1:6">
      <c r="A3670" s="1181">
        <v>2306673</v>
      </c>
      <c r="B3670" s="501" t="s">
        <v>9305</v>
      </c>
      <c r="C3670" s="502" t="s">
        <v>38252</v>
      </c>
      <c r="D3670" s="501" t="s">
        <v>5</v>
      </c>
      <c r="E3670" s="666">
        <v>3327.62</v>
      </c>
      <c r="F3670" s="394"/>
    </row>
    <row r="3671" spans="1:6">
      <c r="A3671" s="1181">
        <v>2306647</v>
      </c>
      <c r="B3671" s="501" t="s">
        <v>9305</v>
      </c>
      <c r="C3671" s="502" t="s">
        <v>38253</v>
      </c>
      <c r="D3671" s="501" t="s">
        <v>5</v>
      </c>
      <c r="E3671" s="666">
        <v>3696.93</v>
      </c>
      <c r="F3671" s="394"/>
    </row>
    <row r="3672" spans="1:6">
      <c r="A3672" s="1181">
        <v>2306674</v>
      </c>
      <c r="B3672" s="501" t="s">
        <v>9305</v>
      </c>
      <c r="C3672" s="502" t="s">
        <v>38254</v>
      </c>
      <c r="D3672" s="501" t="s">
        <v>5</v>
      </c>
      <c r="E3672" s="666">
        <v>3358.32</v>
      </c>
      <c r="F3672" s="394"/>
    </row>
    <row r="3673" spans="1:6">
      <c r="A3673" s="1181">
        <v>2306648</v>
      </c>
      <c r="B3673" s="501" t="s">
        <v>9305</v>
      </c>
      <c r="C3673" s="502" t="s">
        <v>38255</v>
      </c>
      <c r="D3673" s="501" t="s">
        <v>5</v>
      </c>
      <c r="E3673" s="666">
        <v>5130.26</v>
      </c>
      <c r="F3673" s="394"/>
    </row>
    <row r="3674" spans="1:6">
      <c r="A3674" s="1181">
        <v>2306675</v>
      </c>
      <c r="B3674" s="501" t="s">
        <v>9305</v>
      </c>
      <c r="C3674" s="502" t="s">
        <v>38256</v>
      </c>
      <c r="D3674" s="501" t="s">
        <v>5</v>
      </c>
      <c r="E3674" s="666">
        <v>4779.9799999999996</v>
      </c>
      <c r="F3674" s="394"/>
    </row>
    <row r="3675" spans="1:6">
      <c r="A3675" s="1181">
        <v>2306649</v>
      </c>
      <c r="B3675" s="501" t="s">
        <v>9305</v>
      </c>
      <c r="C3675" s="502" t="s">
        <v>38257</v>
      </c>
      <c r="D3675" s="501" t="s">
        <v>5</v>
      </c>
      <c r="E3675" s="666">
        <v>5174.49</v>
      </c>
      <c r="F3675" s="394"/>
    </row>
    <row r="3676" spans="1:6">
      <c r="A3676" s="1181">
        <v>2306676</v>
      </c>
      <c r="B3676" s="501" t="s">
        <v>9305</v>
      </c>
      <c r="C3676" s="502" t="s">
        <v>38258</v>
      </c>
      <c r="D3676" s="501" t="s">
        <v>5</v>
      </c>
      <c r="E3676" s="666">
        <v>4811.6899999999996</v>
      </c>
      <c r="F3676" s="394"/>
    </row>
    <row r="3677" spans="1:6">
      <c r="A3677" s="1181">
        <v>2306650</v>
      </c>
      <c r="B3677" s="501" t="s">
        <v>9305</v>
      </c>
      <c r="C3677" s="502" t="s">
        <v>38259</v>
      </c>
      <c r="D3677" s="501" t="s">
        <v>5</v>
      </c>
      <c r="E3677" s="666">
        <v>5218.74</v>
      </c>
      <c r="F3677" s="394"/>
    </row>
    <row r="3678" spans="1:6">
      <c r="A3678" s="1181">
        <v>2306677</v>
      </c>
      <c r="B3678" s="501" t="s">
        <v>9305</v>
      </c>
      <c r="C3678" s="502" t="s">
        <v>38260</v>
      </c>
      <c r="D3678" s="501" t="s">
        <v>5</v>
      </c>
      <c r="E3678" s="666">
        <v>4842.51</v>
      </c>
      <c r="F3678" s="394"/>
    </row>
    <row r="3679" spans="1:6">
      <c r="A3679" s="1181">
        <v>2306644</v>
      </c>
      <c r="B3679" s="501" t="s">
        <v>9305</v>
      </c>
      <c r="C3679" s="502" t="s">
        <v>38261</v>
      </c>
      <c r="D3679" s="501" t="s">
        <v>5</v>
      </c>
      <c r="E3679" s="666">
        <v>2877.86</v>
      </c>
      <c r="F3679" s="394"/>
    </row>
    <row r="3680" spans="1:6">
      <c r="A3680" s="1181">
        <v>2306671</v>
      </c>
      <c r="B3680" s="501" t="s">
        <v>9305</v>
      </c>
      <c r="C3680" s="502" t="s">
        <v>38262</v>
      </c>
      <c r="D3680" s="501" t="s">
        <v>5</v>
      </c>
      <c r="E3680" s="666">
        <v>2570.0300000000002</v>
      </c>
      <c r="F3680" s="394"/>
    </row>
    <row r="3681" spans="1:6">
      <c r="A3681" s="1181">
        <v>2306141</v>
      </c>
      <c r="B3681" s="501" t="s">
        <v>9305</v>
      </c>
      <c r="C3681" s="502" t="s">
        <v>38263</v>
      </c>
      <c r="D3681" s="501" t="s">
        <v>5</v>
      </c>
      <c r="E3681" s="666">
        <v>100.85</v>
      </c>
      <c r="F3681" s="394"/>
    </row>
    <row r="3682" spans="1:6">
      <c r="A3682" s="1181">
        <v>2306145</v>
      </c>
      <c r="B3682" s="501" t="s">
        <v>9305</v>
      </c>
      <c r="C3682" s="502" t="s">
        <v>38264</v>
      </c>
      <c r="D3682" s="501" t="s">
        <v>5</v>
      </c>
      <c r="E3682" s="666">
        <v>77.209999999999994</v>
      </c>
      <c r="F3682" s="394"/>
    </row>
    <row r="3683" spans="1:6">
      <c r="A3683" s="1181">
        <v>2306142</v>
      </c>
      <c r="B3683" s="501" t="s">
        <v>9305</v>
      </c>
      <c r="C3683" s="502" t="s">
        <v>38265</v>
      </c>
      <c r="D3683" s="501" t="s">
        <v>5</v>
      </c>
      <c r="E3683" s="666">
        <v>122.52</v>
      </c>
      <c r="F3683" s="394"/>
    </row>
    <row r="3684" spans="1:6">
      <c r="A3684" s="1181">
        <v>2306146</v>
      </c>
      <c r="B3684" s="501" t="s">
        <v>9305</v>
      </c>
      <c r="C3684" s="502" t="s">
        <v>38266</v>
      </c>
      <c r="D3684" s="501" t="s">
        <v>5</v>
      </c>
      <c r="E3684" s="666">
        <v>88.47</v>
      </c>
      <c r="F3684" s="394"/>
    </row>
    <row r="3685" spans="1:6">
      <c r="A3685" s="1181">
        <v>2306143</v>
      </c>
      <c r="B3685" s="501" t="s">
        <v>9305</v>
      </c>
      <c r="C3685" s="502" t="s">
        <v>38267</v>
      </c>
      <c r="D3685" s="501" t="s">
        <v>5</v>
      </c>
      <c r="E3685" s="666">
        <v>147.63</v>
      </c>
      <c r="F3685" s="394"/>
    </row>
    <row r="3686" spans="1:6">
      <c r="A3686" s="1181">
        <v>2306147</v>
      </c>
      <c r="B3686" s="501" t="s">
        <v>9305</v>
      </c>
      <c r="C3686" s="502" t="s">
        <v>38268</v>
      </c>
      <c r="D3686" s="501" t="s">
        <v>5</v>
      </c>
      <c r="E3686" s="666">
        <v>101.28</v>
      </c>
      <c r="F3686" s="394"/>
    </row>
    <row r="3687" spans="1:6">
      <c r="A3687" s="1181">
        <v>2306144</v>
      </c>
      <c r="B3687" s="501" t="s">
        <v>9305</v>
      </c>
      <c r="C3687" s="502" t="s">
        <v>38269</v>
      </c>
      <c r="D3687" s="501" t="s">
        <v>5</v>
      </c>
      <c r="E3687" s="666">
        <v>177.6</v>
      </c>
      <c r="F3687" s="394"/>
    </row>
    <row r="3688" spans="1:6">
      <c r="A3688" s="1181">
        <v>2306148</v>
      </c>
      <c r="B3688" s="501" t="s">
        <v>9305</v>
      </c>
      <c r="C3688" s="502" t="s">
        <v>38270</v>
      </c>
      <c r="D3688" s="501" t="s">
        <v>5</v>
      </c>
      <c r="E3688" s="666">
        <v>117.06</v>
      </c>
      <c r="F3688" s="394"/>
    </row>
    <row r="3689" spans="1:6">
      <c r="A3689" s="1181">
        <v>2306624</v>
      </c>
      <c r="B3689" s="501" t="s">
        <v>9305</v>
      </c>
      <c r="C3689" s="502" t="s">
        <v>38271</v>
      </c>
      <c r="D3689" s="501" t="s">
        <v>5</v>
      </c>
      <c r="E3689" s="666">
        <v>6570.29</v>
      </c>
      <c r="F3689" s="394"/>
    </row>
    <row r="3690" spans="1:6">
      <c r="A3690" s="1181">
        <v>2306625</v>
      </c>
      <c r="B3690" s="501" t="s">
        <v>9305</v>
      </c>
      <c r="C3690" s="502" t="s">
        <v>38272</v>
      </c>
      <c r="D3690" s="501" t="s">
        <v>5</v>
      </c>
      <c r="E3690" s="666">
        <v>6622.81</v>
      </c>
      <c r="F3690" s="394"/>
    </row>
    <row r="3691" spans="1:6">
      <c r="A3691" s="1181">
        <v>2306626</v>
      </c>
      <c r="B3691" s="501" t="s">
        <v>9305</v>
      </c>
      <c r="C3691" s="502" t="s">
        <v>38273</v>
      </c>
      <c r="D3691" s="501" t="s">
        <v>5</v>
      </c>
      <c r="E3691" s="666">
        <v>6677.04</v>
      </c>
      <c r="F3691" s="394"/>
    </row>
    <row r="3692" spans="1:6">
      <c r="A3692" s="1181">
        <v>2306627</v>
      </c>
      <c r="B3692" s="501" t="s">
        <v>9305</v>
      </c>
      <c r="C3692" s="502" t="s">
        <v>38274</v>
      </c>
      <c r="D3692" s="501" t="s">
        <v>5</v>
      </c>
      <c r="E3692" s="666">
        <v>6729.56</v>
      </c>
      <c r="F3692" s="394"/>
    </row>
    <row r="3693" spans="1:6">
      <c r="A3693" s="1181">
        <v>2306628</v>
      </c>
      <c r="B3693" s="501" t="s">
        <v>9305</v>
      </c>
      <c r="C3693" s="502" t="s">
        <v>38275</v>
      </c>
      <c r="D3693" s="501" t="s">
        <v>5</v>
      </c>
      <c r="E3693" s="666">
        <v>6782.15</v>
      </c>
      <c r="F3693" s="394"/>
    </row>
    <row r="3694" spans="1:6">
      <c r="A3694" s="1181">
        <v>2306629</v>
      </c>
      <c r="B3694" s="501" t="s">
        <v>9305</v>
      </c>
      <c r="C3694" s="502" t="s">
        <v>38276</v>
      </c>
      <c r="D3694" s="501" t="s">
        <v>5</v>
      </c>
      <c r="E3694" s="666">
        <v>9499.42</v>
      </c>
      <c r="F3694" s="394"/>
    </row>
    <row r="3695" spans="1:6">
      <c r="A3695" s="1181">
        <v>2306630</v>
      </c>
      <c r="B3695" s="501" t="s">
        <v>9305</v>
      </c>
      <c r="C3695" s="502" t="s">
        <v>38277</v>
      </c>
      <c r="D3695" s="501" t="s">
        <v>5</v>
      </c>
      <c r="E3695" s="666">
        <v>9618.24</v>
      </c>
      <c r="F3695" s="394"/>
    </row>
    <row r="3696" spans="1:6">
      <c r="A3696" s="1181">
        <v>2306631</v>
      </c>
      <c r="B3696" s="501" t="s">
        <v>9305</v>
      </c>
      <c r="C3696" s="502" t="s">
        <v>38278</v>
      </c>
      <c r="D3696" s="501" t="s">
        <v>5</v>
      </c>
      <c r="E3696" s="666">
        <v>9733.34</v>
      </c>
      <c r="F3696" s="394"/>
    </row>
    <row r="3697" spans="1:6">
      <c r="A3697" s="1181">
        <v>2306632</v>
      </c>
      <c r="B3697" s="501" t="s">
        <v>9305</v>
      </c>
      <c r="C3697" s="502" t="s">
        <v>38279</v>
      </c>
      <c r="D3697" s="501" t="s">
        <v>5</v>
      </c>
      <c r="E3697" s="666">
        <v>9852.16</v>
      </c>
      <c r="F3697" s="394"/>
    </row>
    <row r="3698" spans="1:6">
      <c r="A3698" s="1181">
        <v>2306610</v>
      </c>
      <c r="B3698" s="501" t="s">
        <v>9305</v>
      </c>
      <c r="C3698" s="502" t="s">
        <v>38280</v>
      </c>
      <c r="D3698" s="501" t="s">
        <v>5</v>
      </c>
      <c r="E3698" s="666">
        <v>2071.23</v>
      </c>
      <c r="F3698" s="394"/>
    </row>
    <row r="3699" spans="1:6">
      <c r="A3699" s="1181">
        <v>2306604</v>
      </c>
      <c r="B3699" s="501" t="s">
        <v>9305</v>
      </c>
      <c r="C3699" s="502" t="s">
        <v>38281</v>
      </c>
      <c r="D3699" s="501" t="s">
        <v>5</v>
      </c>
      <c r="E3699" s="666">
        <v>761.18</v>
      </c>
      <c r="F3699" s="394"/>
    </row>
    <row r="3700" spans="1:6">
      <c r="A3700" s="1181">
        <v>2306605</v>
      </c>
      <c r="B3700" s="501" t="s">
        <v>9305</v>
      </c>
      <c r="C3700" s="502" t="s">
        <v>38282</v>
      </c>
      <c r="D3700" s="501" t="s">
        <v>5</v>
      </c>
      <c r="E3700" s="666">
        <v>950.11</v>
      </c>
      <c r="F3700" s="394"/>
    </row>
    <row r="3701" spans="1:6">
      <c r="A3701" s="1181">
        <v>2306606</v>
      </c>
      <c r="B3701" s="501" t="s">
        <v>9305</v>
      </c>
      <c r="C3701" s="502" t="s">
        <v>38283</v>
      </c>
      <c r="D3701" s="501" t="s">
        <v>5</v>
      </c>
      <c r="E3701" s="666">
        <v>1095.08</v>
      </c>
      <c r="F3701" s="394"/>
    </row>
    <row r="3702" spans="1:6">
      <c r="A3702" s="1181">
        <v>2306607</v>
      </c>
      <c r="B3702" s="501" t="s">
        <v>9305</v>
      </c>
      <c r="C3702" s="502" t="s">
        <v>38284</v>
      </c>
      <c r="D3702" s="501" t="s">
        <v>5</v>
      </c>
      <c r="E3702" s="666">
        <v>1293.21</v>
      </c>
      <c r="F3702" s="394"/>
    </row>
    <row r="3703" spans="1:6">
      <c r="A3703" s="1181">
        <v>2306608</v>
      </c>
      <c r="B3703" s="501" t="s">
        <v>9305</v>
      </c>
      <c r="C3703" s="502" t="s">
        <v>38285</v>
      </c>
      <c r="D3703" s="501" t="s">
        <v>5</v>
      </c>
      <c r="E3703" s="666">
        <v>1583.15</v>
      </c>
      <c r="F3703" s="394"/>
    </row>
    <row r="3704" spans="1:6">
      <c r="A3704" s="1181">
        <v>2306609</v>
      </c>
      <c r="B3704" s="501" t="s">
        <v>9305</v>
      </c>
      <c r="C3704" s="502" t="s">
        <v>38286</v>
      </c>
      <c r="D3704" s="501" t="s">
        <v>5</v>
      </c>
      <c r="E3704" s="666">
        <v>1596.79</v>
      </c>
      <c r="F3704" s="394"/>
    </row>
    <row r="3705" spans="1:6">
      <c r="A3705" s="1181">
        <v>2306614</v>
      </c>
      <c r="B3705" s="501" t="s">
        <v>9305</v>
      </c>
      <c r="C3705" s="502" t="s">
        <v>38287</v>
      </c>
      <c r="D3705" s="501" t="s">
        <v>5</v>
      </c>
      <c r="E3705" s="666">
        <v>2682.24</v>
      </c>
      <c r="F3705" s="394"/>
    </row>
    <row r="3706" spans="1:6">
      <c r="A3706" s="1181">
        <v>2306615</v>
      </c>
      <c r="B3706" s="501" t="s">
        <v>9305</v>
      </c>
      <c r="C3706" s="502" t="s">
        <v>38288</v>
      </c>
      <c r="D3706" s="501" t="s">
        <v>5</v>
      </c>
      <c r="E3706" s="666">
        <v>2702.97</v>
      </c>
      <c r="F3706" s="394"/>
    </row>
    <row r="3707" spans="1:6">
      <c r="A3707" s="1181">
        <v>2306616</v>
      </c>
      <c r="B3707" s="501" t="s">
        <v>9305</v>
      </c>
      <c r="C3707" s="502" t="s">
        <v>38289</v>
      </c>
      <c r="D3707" s="501" t="s">
        <v>5</v>
      </c>
      <c r="E3707" s="666">
        <v>2723.3</v>
      </c>
      <c r="F3707" s="394"/>
    </row>
    <row r="3708" spans="1:6">
      <c r="A3708" s="1181">
        <v>2306611</v>
      </c>
      <c r="B3708" s="501" t="s">
        <v>9305</v>
      </c>
      <c r="C3708" s="502" t="s">
        <v>38290</v>
      </c>
      <c r="D3708" s="501" t="s">
        <v>5</v>
      </c>
      <c r="E3708" s="666">
        <v>1683.84</v>
      </c>
      <c r="F3708" s="394"/>
    </row>
    <row r="3709" spans="1:6">
      <c r="A3709" s="1181">
        <v>2306612</v>
      </c>
      <c r="B3709" s="501" t="s">
        <v>9305</v>
      </c>
      <c r="C3709" s="502" t="s">
        <v>38291</v>
      </c>
      <c r="D3709" s="501" t="s">
        <v>5</v>
      </c>
      <c r="E3709" s="666">
        <v>2055.5500000000002</v>
      </c>
      <c r="F3709" s="394"/>
    </row>
    <row r="3710" spans="1:6">
      <c r="A3710" s="1181">
        <v>2306613</v>
      </c>
      <c r="B3710" s="501" t="s">
        <v>9305</v>
      </c>
      <c r="C3710" s="502" t="s">
        <v>38292</v>
      </c>
      <c r="D3710" s="501" t="s">
        <v>5</v>
      </c>
      <c r="E3710" s="666">
        <v>2076.2800000000002</v>
      </c>
      <c r="F3710" s="394"/>
    </row>
    <row r="3711" spans="1:6">
      <c r="A3711" s="1181">
        <v>2306618</v>
      </c>
      <c r="B3711" s="501" t="s">
        <v>9305</v>
      </c>
      <c r="C3711" s="502" t="s">
        <v>38293</v>
      </c>
      <c r="D3711" s="501" t="s">
        <v>5</v>
      </c>
      <c r="E3711" s="666">
        <v>3265.11</v>
      </c>
      <c r="F3711" s="394"/>
    </row>
    <row r="3712" spans="1:6">
      <c r="A3712" s="1181">
        <v>2306619</v>
      </c>
      <c r="B3712" s="501" t="s">
        <v>9305</v>
      </c>
      <c r="C3712" s="502" t="s">
        <v>38294</v>
      </c>
      <c r="D3712" s="501" t="s">
        <v>5</v>
      </c>
      <c r="E3712" s="666">
        <v>3295.03</v>
      </c>
      <c r="F3712" s="394"/>
    </row>
    <row r="3713" spans="1:6">
      <c r="A3713" s="1181">
        <v>2306620</v>
      </c>
      <c r="B3713" s="501" t="s">
        <v>9305</v>
      </c>
      <c r="C3713" s="502" t="s">
        <v>38295</v>
      </c>
      <c r="D3713" s="501" t="s">
        <v>5</v>
      </c>
      <c r="E3713" s="666">
        <v>3324.13</v>
      </c>
      <c r="F3713" s="394"/>
    </row>
    <row r="3714" spans="1:6">
      <c r="A3714" s="1181">
        <v>2306621</v>
      </c>
      <c r="B3714" s="501" t="s">
        <v>9305</v>
      </c>
      <c r="C3714" s="502" t="s">
        <v>38296</v>
      </c>
      <c r="D3714" s="501" t="s">
        <v>5</v>
      </c>
      <c r="E3714" s="666">
        <v>4744.1400000000003</v>
      </c>
      <c r="F3714" s="394"/>
    </row>
    <row r="3715" spans="1:6">
      <c r="A3715" s="1181">
        <v>2306622</v>
      </c>
      <c r="B3715" s="501" t="s">
        <v>9305</v>
      </c>
      <c r="C3715" s="502" t="s">
        <v>38297</v>
      </c>
      <c r="D3715" s="501" t="s">
        <v>5</v>
      </c>
      <c r="E3715" s="666">
        <v>4774.12</v>
      </c>
      <c r="F3715" s="394"/>
    </row>
    <row r="3716" spans="1:6">
      <c r="A3716" s="1181">
        <v>2306623</v>
      </c>
      <c r="B3716" s="501" t="s">
        <v>9305</v>
      </c>
      <c r="C3716" s="502" t="s">
        <v>38298</v>
      </c>
      <c r="D3716" s="501" t="s">
        <v>5</v>
      </c>
      <c r="E3716" s="666">
        <v>4803.16</v>
      </c>
      <c r="F3716" s="394"/>
    </row>
    <row r="3717" spans="1:6">
      <c r="A3717" s="1181">
        <v>2306617</v>
      </c>
      <c r="B3717" s="501" t="s">
        <v>9305</v>
      </c>
      <c r="C3717" s="502" t="s">
        <v>38299</v>
      </c>
      <c r="D3717" s="501" t="s">
        <v>5</v>
      </c>
      <c r="E3717" s="666">
        <v>2540.52</v>
      </c>
      <c r="F3717" s="394"/>
    </row>
    <row r="3718" spans="1:6">
      <c r="A3718" s="1181">
        <v>2306014</v>
      </c>
      <c r="B3718" s="501" t="s">
        <v>9305</v>
      </c>
      <c r="C3718" s="502" t="s">
        <v>38300</v>
      </c>
      <c r="D3718" s="501" t="s">
        <v>30</v>
      </c>
      <c r="E3718" s="666">
        <v>12.86</v>
      </c>
      <c r="F3718" s="394"/>
    </row>
    <row r="3719" spans="1:6">
      <c r="A3719" s="1181">
        <v>2306700</v>
      </c>
      <c r="B3719" s="501" t="s">
        <v>9305</v>
      </c>
      <c r="C3719" s="502" t="s">
        <v>38301</v>
      </c>
      <c r="D3719" s="501" t="s">
        <v>5</v>
      </c>
      <c r="E3719" s="666">
        <v>2524.04</v>
      </c>
      <c r="F3719" s="394"/>
    </row>
    <row r="3720" spans="1:6">
      <c r="A3720" s="1181">
        <v>2306703</v>
      </c>
      <c r="B3720" s="501" t="s">
        <v>9305</v>
      </c>
      <c r="C3720" s="502" t="s">
        <v>38302</v>
      </c>
      <c r="D3720" s="501" t="s">
        <v>5</v>
      </c>
      <c r="E3720" s="666">
        <v>2614.94</v>
      </c>
      <c r="F3720" s="394"/>
    </row>
    <row r="3721" spans="1:6">
      <c r="A3721" s="1181">
        <v>2306706</v>
      </c>
      <c r="B3721" s="501" t="s">
        <v>9305</v>
      </c>
      <c r="C3721" s="502" t="s">
        <v>38303</v>
      </c>
      <c r="D3721" s="501" t="s">
        <v>5</v>
      </c>
      <c r="E3721" s="666">
        <v>2752.55</v>
      </c>
      <c r="F3721" s="394"/>
    </row>
    <row r="3722" spans="1:6">
      <c r="A3722" s="1181">
        <v>2306709</v>
      </c>
      <c r="B3722" s="501" t="s">
        <v>9305</v>
      </c>
      <c r="C3722" s="502" t="s">
        <v>38304</v>
      </c>
      <c r="D3722" s="501" t="s">
        <v>5</v>
      </c>
      <c r="E3722" s="666">
        <v>2967.8</v>
      </c>
      <c r="F3722" s="394"/>
    </row>
    <row r="3723" spans="1:6">
      <c r="A3723" s="1181">
        <v>2306712</v>
      </c>
      <c r="B3723" s="501" t="s">
        <v>9305</v>
      </c>
      <c r="C3723" s="502" t="s">
        <v>38305</v>
      </c>
      <c r="D3723" s="501" t="s">
        <v>5</v>
      </c>
      <c r="E3723" s="666">
        <v>3070.23</v>
      </c>
      <c r="F3723" s="394"/>
    </row>
    <row r="3724" spans="1:6">
      <c r="A3724" s="1181">
        <v>2306715</v>
      </c>
      <c r="B3724" s="501" t="s">
        <v>9305</v>
      </c>
      <c r="C3724" s="502" t="s">
        <v>38306</v>
      </c>
      <c r="D3724" s="501" t="s">
        <v>5</v>
      </c>
      <c r="E3724" s="666">
        <v>3207.34</v>
      </c>
      <c r="F3724" s="394"/>
    </row>
    <row r="3725" spans="1:6">
      <c r="A3725" s="1181">
        <v>2306718</v>
      </c>
      <c r="B3725" s="501" t="s">
        <v>9305</v>
      </c>
      <c r="C3725" s="502" t="s">
        <v>38307</v>
      </c>
      <c r="D3725" s="501" t="s">
        <v>5</v>
      </c>
      <c r="E3725" s="666">
        <v>3413.91</v>
      </c>
      <c r="F3725" s="394"/>
    </row>
    <row r="3726" spans="1:6">
      <c r="A3726" s="1181">
        <v>2306721</v>
      </c>
      <c r="B3726" s="501" t="s">
        <v>9305</v>
      </c>
      <c r="C3726" s="502" t="s">
        <v>38308</v>
      </c>
      <c r="D3726" s="501" t="s">
        <v>5</v>
      </c>
      <c r="E3726" s="666">
        <v>3511.05</v>
      </c>
      <c r="F3726" s="394"/>
    </row>
    <row r="3727" spans="1:6">
      <c r="A3727" s="1181">
        <v>2306724</v>
      </c>
      <c r="B3727" s="501" t="s">
        <v>9305</v>
      </c>
      <c r="C3727" s="502" t="s">
        <v>38309</v>
      </c>
      <c r="D3727" s="501" t="s">
        <v>5</v>
      </c>
      <c r="E3727" s="666">
        <v>3697.96</v>
      </c>
      <c r="F3727" s="394"/>
    </row>
    <row r="3728" spans="1:6">
      <c r="A3728" s="1181">
        <v>2306688</v>
      </c>
      <c r="B3728" s="501" t="s">
        <v>9305</v>
      </c>
      <c r="C3728" s="502" t="s">
        <v>38310</v>
      </c>
      <c r="D3728" s="501" t="s">
        <v>5</v>
      </c>
      <c r="E3728" s="666">
        <v>2004.03</v>
      </c>
      <c r="F3728" s="394"/>
    </row>
    <row r="3729" spans="1:6">
      <c r="A3729" s="1181">
        <v>2306691</v>
      </c>
      <c r="B3729" s="501" t="s">
        <v>9305</v>
      </c>
      <c r="C3729" s="502" t="s">
        <v>38311</v>
      </c>
      <c r="D3729" s="501" t="s">
        <v>5</v>
      </c>
      <c r="E3729" s="666">
        <v>2115.5300000000002</v>
      </c>
      <c r="F3729" s="394"/>
    </row>
    <row r="3730" spans="1:6">
      <c r="A3730" s="1181">
        <v>2306694</v>
      </c>
      <c r="B3730" s="501" t="s">
        <v>9305</v>
      </c>
      <c r="C3730" s="502" t="s">
        <v>38312</v>
      </c>
      <c r="D3730" s="501" t="s">
        <v>5</v>
      </c>
      <c r="E3730" s="666">
        <v>2266.34</v>
      </c>
      <c r="F3730" s="394"/>
    </row>
    <row r="3731" spans="1:6">
      <c r="A3731" s="1181">
        <v>2306697</v>
      </c>
      <c r="B3731" s="501" t="s">
        <v>9305</v>
      </c>
      <c r="C3731" s="502" t="s">
        <v>38313</v>
      </c>
      <c r="D3731" s="501" t="s">
        <v>5</v>
      </c>
      <c r="E3731" s="666">
        <v>2371</v>
      </c>
      <c r="F3731" s="394"/>
    </row>
    <row r="3732" spans="1:6">
      <c r="A3732" s="1181">
        <v>2306701</v>
      </c>
      <c r="B3732" s="501" t="s">
        <v>9305</v>
      </c>
      <c r="C3732" s="502" t="s">
        <v>38314</v>
      </c>
      <c r="D3732" s="501" t="s">
        <v>5</v>
      </c>
      <c r="E3732" s="666">
        <v>4852.46</v>
      </c>
      <c r="F3732" s="394"/>
    </row>
    <row r="3733" spans="1:6">
      <c r="A3733" s="1181">
        <v>2306704</v>
      </c>
      <c r="B3733" s="501" t="s">
        <v>9305</v>
      </c>
      <c r="C3733" s="502" t="s">
        <v>38315</v>
      </c>
      <c r="D3733" s="501" t="s">
        <v>5</v>
      </c>
      <c r="E3733" s="666">
        <v>5152.46</v>
      </c>
      <c r="F3733" s="394"/>
    </row>
    <row r="3734" spans="1:6">
      <c r="A3734" s="1181">
        <v>2306707</v>
      </c>
      <c r="B3734" s="501" t="s">
        <v>9305</v>
      </c>
      <c r="C3734" s="502" t="s">
        <v>38316</v>
      </c>
      <c r="D3734" s="501" t="s">
        <v>5</v>
      </c>
      <c r="E3734" s="666">
        <v>5353.01</v>
      </c>
      <c r="F3734" s="394"/>
    </row>
    <row r="3735" spans="1:6">
      <c r="A3735" s="1181">
        <v>2306710</v>
      </c>
      <c r="B3735" s="501" t="s">
        <v>9305</v>
      </c>
      <c r="C3735" s="502" t="s">
        <v>38317</v>
      </c>
      <c r="D3735" s="501" t="s">
        <v>5</v>
      </c>
      <c r="E3735" s="666">
        <v>5622.61</v>
      </c>
      <c r="F3735" s="394"/>
    </row>
    <row r="3736" spans="1:6">
      <c r="A3736" s="1181">
        <v>2306713</v>
      </c>
      <c r="B3736" s="501" t="s">
        <v>9305</v>
      </c>
      <c r="C3736" s="502" t="s">
        <v>38318</v>
      </c>
      <c r="D3736" s="501" t="s">
        <v>5</v>
      </c>
      <c r="E3736" s="666">
        <v>5771.04</v>
      </c>
      <c r="F3736" s="394"/>
    </row>
    <row r="3737" spans="1:6">
      <c r="A3737" s="1181">
        <v>2306716</v>
      </c>
      <c r="B3737" s="501" t="s">
        <v>9305</v>
      </c>
      <c r="C3737" s="502" t="s">
        <v>38319</v>
      </c>
      <c r="D3737" s="501" t="s">
        <v>5</v>
      </c>
      <c r="E3737" s="666">
        <v>6104.03</v>
      </c>
      <c r="F3737" s="394"/>
    </row>
    <row r="3738" spans="1:6">
      <c r="A3738" s="1181">
        <v>2306719</v>
      </c>
      <c r="B3738" s="501" t="s">
        <v>9305</v>
      </c>
      <c r="C3738" s="502" t="s">
        <v>38320</v>
      </c>
      <c r="D3738" s="501" t="s">
        <v>5</v>
      </c>
      <c r="E3738" s="666">
        <v>6639.86</v>
      </c>
      <c r="F3738" s="394"/>
    </row>
    <row r="3739" spans="1:6">
      <c r="A3739" s="1181">
        <v>2306722</v>
      </c>
      <c r="B3739" s="501" t="s">
        <v>9305</v>
      </c>
      <c r="C3739" s="502" t="s">
        <v>38321</v>
      </c>
      <c r="D3739" s="501" t="s">
        <v>5</v>
      </c>
      <c r="E3739" s="666">
        <v>6932.39</v>
      </c>
      <c r="F3739" s="394"/>
    </row>
    <row r="3740" spans="1:6">
      <c r="A3740" s="1181">
        <v>2306725</v>
      </c>
      <c r="B3740" s="501" t="s">
        <v>9305</v>
      </c>
      <c r="C3740" s="502" t="s">
        <v>38322</v>
      </c>
      <c r="D3740" s="501" t="s">
        <v>5</v>
      </c>
      <c r="E3740" s="666">
        <v>7265.41</v>
      </c>
      <c r="F3740" s="394"/>
    </row>
    <row r="3741" spans="1:6">
      <c r="A3741" s="1181">
        <v>2306689</v>
      </c>
      <c r="B3741" s="501" t="s">
        <v>9305</v>
      </c>
      <c r="C3741" s="502" t="s">
        <v>38323</v>
      </c>
      <c r="D3741" s="501" t="s">
        <v>5</v>
      </c>
      <c r="E3741" s="666">
        <v>3838.18</v>
      </c>
      <c r="F3741" s="394"/>
    </row>
    <row r="3742" spans="1:6">
      <c r="A3742" s="1181">
        <v>2306692</v>
      </c>
      <c r="B3742" s="501" t="s">
        <v>9305</v>
      </c>
      <c r="C3742" s="502" t="s">
        <v>38324</v>
      </c>
      <c r="D3742" s="501" t="s">
        <v>5</v>
      </c>
      <c r="E3742" s="666">
        <v>4041.62</v>
      </c>
      <c r="F3742" s="394"/>
    </row>
    <row r="3743" spans="1:6">
      <c r="A3743" s="1181">
        <v>2306695</v>
      </c>
      <c r="B3743" s="501" t="s">
        <v>9305</v>
      </c>
      <c r="C3743" s="502" t="s">
        <v>38325</v>
      </c>
      <c r="D3743" s="501" t="s">
        <v>5</v>
      </c>
      <c r="E3743" s="666">
        <v>4250.8599999999997</v>
      </c>
      <c r="F3743" s="394"/>
    </row>
    <row r="3744" spans="1:6">
      <c r="A3744" s="1181">
        <v>2306698</v>
      </c>
      <c r="B3744" s="501" t="s">
        <v>9305</v>
      </c>
      <c r="C3744" s="502" t="s">
        <v>38326</v>
      </c>
      <c r="D3744" s="501" t="s">
        <v>5</v>
      </c>
      <c r="E3744" s="666">
        <v>4498.45</v>
      </c>
      <c r="F3744" s="394"/>
    </row>
    <row r="3745" spans="1:6">
      <c r="A3745" s="1181">
        <v>2306699</v>
      </c>
      <c r="B3745" s="501" t="s">
        <v>9305</v>
      </c>
      <c r="C3745" s="502" t="s">
        <v>38327</v>
      </c>
      <c r="D3745" s="501" t="s">
        <v>5</v>
      </c>
      <c r="E3745" s="666">
        <v>388.57</v>
      </c>
      <c r="F3745" s="394"/>
    </row>
    <row r="3746" spans="1:6">
      <c r="A3746" s="1181">
        <v>2306702</v>
      </c>
      <c r="B3746" s="501" t="s">
        <v>9305</v>
      </c>
      <c r="C3746" s="502" t="s">
        <v>38328</v>
      </c>
      <c r="D3746" s="501" t="s">
        <v>5</v>
      </c>
      <c r="E3746" s="666">
        <v>401.63</v>
      </c>
      <c r="F3746" s="394"/>
    </row>
    <row r="3747" spans="1:6">
      <c r="A3747" s="1181">
        <v>2306705</v>
      </c>
      <c r="B3747" s="501" t="s">
        <v>9305</v>
      </c>
      <c r="C3747" s="502" t="s">
        <v>38329</v>
      </c>
      <c r="D3747" s="501" t="s">
        <v>5</v>
      </c>
      <c r="E3747" s="666">
        <v>422.95</v>
      </c>
      <c r="F3747" s="394"/>
    </row>
    <row r="3748" spans="1:6">
      <c r="A3748" s="1181">
        <v>2306708</v>
      </c>
      <c r="B3748" s="501" t="s">
        <v>9305</v>
      </c>
      <c r="C3748" s="502" t="s">
        <v>38330</v>
      </c>
      <c r="D3748" s="501" t="s">
        <v>5</v>
      </c>
      <c r="E3748" s="666">
        <v>438.48</v>
      </c>
      <c r="F3748" s="394"/>
    </row>
    <row r="3749" spans="1:6">
      <c r="A3749" s="1181">
        <v>2306711</v>
      </c>
      <c r="B3749" s="501" t="s">
        <v>9305</v>
      </c>
      <c r="C3749" s="502" t="s">
        <v>38331</v>
      </c>
      <c r="D3749" s="501" t="s">
        <v>5</v>
      </c>
      <c r="E3749" s="666">
        <v>455.18</v>
      </c>
      <c r="F3749" s="394"/>
    </row>
    <row r="3750" spans="1:6">
      <c r="A3750" s="1181">
        <v>2306714</v>
      </c>
      <c r="B3750" s="501" t="s">
        <v>9305</v>
      </c>
      <c r="C3750" s="502" t="s">
        <v>38332</v>
      </c>
      <c r="D3750" s="501" t="s">
        <v>5</v>
      </c>
      <c r="E3750" s="666">
        <v>473.21</v>
      </c>
      <c r="F3750" s="394"/>
    </row>
    <row r="3751" spans="1:6">
      <c r="A3751" s="1181">
        <v>2306717</v>
      </c>
      <c r="B3751" s="501" t="s">
        <v>9305</v>
      </c>
      <c r="C3751" s="502" t="s">
        <v>38333</v>
      </c>
      <c r="D3751" s="501" t="s">
        <v>5</v>
      </c>
      <c r="E3751" s="666">
        <v>493.99</v>
      </c>
      <c r="F3751" s="394"/>
    </row>
    <row r="3752" spans="1:6">
      <c r="A3752" s="1181">
        <v>2306720</v>
      </c>
      <c r="B3752" s="501" t="s">
        <v>9305</v>
      </c>
      <c r="C3752" s="502" t="s">
        <v>38334</v>
      </c>
      <c r="D3752" s="501" t="s">
        <v>5</v>
      </c>
      <c r="E3752" s="666">
        <v>515.29999999999995</v>
      </c>
      <c r="F3752" s="394"/>
    </row>
    <row r="3753" spans="1:6">
      <c r="A3753" s="1181">
        <v>2306723</v>
      </c>
      <c r="B3753" s="501" t="s">
        <v>9305</v>
      </c>
      <c r="C3753" s="502" t="s">
        <v>38335</v>
      </c>
      <c r="D3753" s="501" t="s">
        <v>5</v>
      </c>
      <c r="E3753" s="666">
        <v>526.65</v>
      </c>
      <c r="F3753" s="394"/>
    </row>
    <row r="3754" spans="1:6">
      <c r="A3754" s="1181">
        <v>2306687</v>
      </c>
      <c r="B3754" s="501" t="s">
        <v>9305</v>
      </c>
      <c r="C3754" s="502" t="s">
        <v>38336</v>
      </c>
      <c r="D3754" s="501" t="s">
        <v>5</v>
      </c>
      <c r="E3754" s="666">
        <v>323.48</v>
      </c>
      <c r="F3754" s="394"/>
    </row>
    <row r="3755" spans="1:6">
      <c r="A3755" s="1181">
        <v>2306690</v>
      </c>
      <c r="B3755" s="501" t="s">
        <v>9305</v>
      </c>
      <c r="C3755" s="502" t="s">
        <v>38337</v>
      </c>
      <c r="D3755" s="501" t="s">
        <v>5</v>
      </c>
      <c r="E3755" s="666">
        <v>338.36</v>
      </c>
      <c r="F3755" s="394"/>
    </row>
    <row r="3756" spans="1:6">
      <c r="A3756" s="1181">
        <v>2306693</v>
      </c>
      <c r="B3756" s="501" t="s">
        <v>9305</v>
      </c>
      <c r="C3756" s="502" t="s">
        <v>38338</v>
      </c>
      <c r="D3756" s="501" t="s">
        <v>5</v>
      </c>
      <c r="E3756" s="666">
        <v>353.37</v>
      </c>
      <c r="F3756" s="394"/>
    </row>
    <row r="3757" spans="1:6">
      <c r="A3757" s="1181">
        <v>2306696</v>
      </c>
      <c r="B3757" s="501" t="s">
        <v>9305</v>
      </c>
      <c r="C3757" s="502" t="s">
        <v>38339</v>
      </c>
      <c r="D3757" s="501" t="s">
        <v>5</v>
      </c>
      <c r="E3757" s="666">
        <v>369.78</v>
      </c>
      <c r="F3757" s="394"/>
    </row>
    <row r="3758" spans="1:6">
      <c r="A3758" s="1181">
        <v>2306239</v>
      </c>
      <c r="B3758" s="501" t="s">
        <v>9305</v>
      </c>
      <c r="C3758" s="502" t="s">
        <v>38340</v>
      </c>
      <c r="D3758" s="501" t="s">
        <v>14896</v>
      </c>
      <c r="E3758" s="666">
        <v>328.11</v>
      </c>
      <c r="F3758" s="394"/>
    </row>
    <row r="3759" spans="1:6">
      <c r="A3759" s="1181">
        <v>2306090</v>
      </c>
      <c r="B3759" s="501" t="s">
        <v>9305</v>
      </c>
      <c r="C3759" s="502" t="s">
        <v>38341</v>
      </c>
      <c r="D3759" s="501" t="s">
        <v>5</v>
      </c>
      <c r="E3759" s="666">
        <v>42.73</v>
      </c>
      <c r="F3759" s="394"/>
    </row>
    <row r="3760" spans="1:6">
      <c r="A3760" s="1181">
        <v>2306091</v>
      </c>
      <c r="B3760" s="501" t="s">
        <v>9305</v>
      </c>
      <c r="C3760" s="502" t="s">
        <v>38342</v>
      </c>
      <c r="D3760" s="501" t="s">
        <v>5</v>
      </c>
      <c r="E3760" s="666">
        <v>56.97</v>
      </c>
      <c r="F3760" s="394"/>
    </row>
    <row r="3761" spans="1:6">
      <c r="A3761" s="1181">
        <v>2306072</v>
      </c>
      <c r="B3761" s="501" t="s">
        <v>9305</v>
      </c>
      <c r="C3761" s="502" t="s">
        <v>38343</v>
      </c>
      <c r="D3761" s="501" t="s">
        <v>14896</v>
      </c>
      <c r="E3761" s="666">
        <v>1178.8499999999999</v>
      </c>
      <c r="F3761" s="394"/>
    </row>
    <row r="3762" spans="1:6">
      <c r="A3762" s="1181">
        <v>2306133</v>
      </c>
      <c r="B3762" s="501" t="s">
        <v>9305</v>
      </c>
      <c r="C3762" s="502" t="s">
        <v>38344</v>
      </c>
      <c r="D3762" s="501" t="s">
        <v>5</v>
      </c>
      <c r="E3762" s="666">
        <v>513.92999999999995</v>
      </c>
      <c r="F3762" s="394"/>
    </row>
    <row r="3763" spans="1:6">
      <c r="A3763" s="1181">
        <v>2306114</v>
      </c>
      <c r="B3763" s="501" t="s">
        <v>9305</v>
      </c>
      <c r="C3763" s="502" t="s">
        <v>38345</v>
      </c>
      <c r="D3763" s="501" t="s">
        <v>5</v>
      </c>
      <c r="E3763" s="666">
        <v>303.12</v>
      </c>
      <c r="F3763" s="394"/>
    </row>
    <row r="3764" spans="1:6">
      <c r="A3764" s="1181">
        <v>2306115</v>
      </c>
      <c r="B3764" s="501" t="s">
        <v>9305</v>
      </c>
      <c r="C3764" s="502" t="s">
        <v>38346</v>
      </c>
      <c r="D3764" s="501" t="s">
        <v>5</v>
      </c>
      <c r="E3764" s="666">
        <v>434.79</v>
      </c>
      <c r="F3764" s="394"/>
    </row>
    <row r="3765" spans="1:6">
      <c r="A3765" s="1181">
        <v>2306116</v>
      </c>
      <c r="B3765" s="501" t="s">
        <v>9305</v>
      </c>
      <c r="C3765" s="502" t="s">
        <v>38347</v>
      </c>
      <c r="D3765" s="501" t="s">
        <v>5</v>
      </c>
      <c r="E3765" s="666">
        <v>515.39</v>
      </c>
      <c r="F3765" s="394"/>
    </row>
    <row r="3766" spans="1:6">
      <c r="A3766" s="1181">
        <v>2306118</v>
      </c>
      <c r="B3766" s="501" t="s">
        <v>9305</v>
      </c>
      <c r="C3766" s="502" t="s">
        <v>38348</v>
      </c>
      <c r="D3766" s="501" t="s">
        <v>5</v>
      </c>
      <c r="E3766" s="666">
        <v>643.83000000000004</v>
      </c>
      <c r="F3766" s="394"/>
    </row>
    <row r="3767" spans="1:6">
      <c r="A3767" s="1181">
        <v>2306122</v>
      </c>
      <c r="B3767" s="501" t="s">
        <v>9305</v>
      </c>
      <c r="C3767" s="502" t="s">
        <v>38349</v>
      </c>
      <c r="D3767" s="501" t="s">
        <v>5</v>
      </c>
      <c r="E3767" s="666">
        <v>760.21</v>
      </c>
      <c r="F3767" s="394"/>
    </row>
    <row r="3768" spans="1:6">
      <c r="A3768" s="1181">
        <v>2306078</v>
      </c>
      <c r="B3768" s="501" t="s">
        <v>9305</v>
      </c>
      <c r="C3768" s="502" t="s">
        <v>38350</v>
      </c>
      <c r="D3768" s="501" t="s">
        <v>5</v>
      </c>
      <c r="E3768" s="666">
        <v>202.42</v>
      </c>
      <c r="F3768" s="394"/>
    </row>
    <row r="3769" spans="1:6">
      <c r="A3769" s="1181">
        <v>2306080</v>
      </c>
      <c r="B3769" s="501" t="s">
        <v>9305</v>
      </c>
      <c r="C3769" s="502" t="s">
        <v>38351</v>
      </c>
      <c r="D3769" s="501" t="s">
        <v>5</v>
      </c>
      <c r="E3769" s="666">
        <v>220.82</v>
      </c>
      <c r="F3769" s="394"/>
    </row>
    <row r="3770" spans="1:6">
      <c r="A3770" s="1181">
        <v>2306082</v>
      </c>
      <c r="B3770" s="501" t="s">
        <v>9305</v>
      </c>
      <c r="C3770" s="502" t="s">
        <v>38352</v>
      </c>
      <c r="D3770" s="501" t="s">
        <v>5</v>
      </c>
      <c r="E3770" s="666">
        <v>242.91</v>
      </c>
      <c r="F3770" s="394"/>
    </row>
    <row r="3771" spans="1:6">
      <c r="A3771" s="1181">
        <v>2306084</v>
      </c>
      <c r="B3771" s="501" t="s">
        <v>9305</v>
      </c>
      <c r="C3771" s="502" t="s">
        <v>38353</v>
      </c>
      <c r="D3771" s="501" t="s">
        <v>5</v>
      </c>
      <c r="E3771" s="666">
        <v>282.45</v>
      </c>
      <c r="F3771" s="394"/>
    </row>
    <row r="3772" spans="1:6">
      <c r="A3772" s="1181">
        <v>2306086</v>
      </c>
      <c r="B3772" s="501" t="s">
        <v>9305</v>
      </c>
      <c r="C3772" s="502" t="s">
        <v>38354</v>
      </c>
      <c r="D3772" s="501" t="s">
        <v>5</v>
      </c>
      <c r="E3772" s="666">
        <v>347.01</v>
      </c>
      <c r="F3772" s="394"/>
    </row>
    <row r="3773" spans="1:6">
      <c r="A3773" s="1181">
        <v>2309088</v>
      </c>
      <c r="B3773" s="501" t="s">
        <v>9305</v>
      </c>
      <c r="C3773" s="502" t="s">
        <v>38355</v>
      </c>
      <c r="D3773" s="501" t="s">
        <v>5</v>
      </c>
      <c r="E3773" s="666">
        <v>485.81</v>
      </c>
      <c r="F3773" s="394"/>
    </row>
    <row r="3774" spans="1:6">
      <c r="A3774" s="1181">
        <v>2306074</v>
      </c>
      <c r="B3774" s="501" t="s">
        <v>9305</v>
      </c>
      <c r="C3774" s="502" t="s">
        <v>38356</v>
      </c>
      <c r="D3774" s="501" t="s">
        <v>14896</v>
      </c>
      <c r="E3774" s="666">
        <v>327.96</v>
      </c>
      <c r="F3774" s="394"/>
    </row>
    <row r="3775" spans="1:6">
      <c r="A3775" s="1181">
        <v>2306095</v>
      </c>
      <c r="B3775" s="501" t="s">
        <v>9305</v>
      </c>
      <c r="C3775" s="502" t="s">
        <v>38357</v>
      </c>
      <c r="D3775" s="501" t="s">
        <v>14896</v>
      </c>
      <c r="E3775" s="666">
        <v>393.23</v>
      </c>
      <c r="F3775" s="394"/>
    </row>
    <row r="3776" spans="1:6">
      <c r="A3776" s="1181">
        <v>2306132</v>
      </c>
      <c r="B3776" s="501" t="s">
        <v>9305</v>
      </c>
      <c r="C3776" s="502" t="s">
        <v>38358</v>
      </c>
      <c r="D3776" s="501" t="s">
        <v>5</v>
      </c>
      <c r="E3776" s="666">
        <v>334.52</v>
      </c>
      <c r="F3776" s="394"/>
    </row>
    <row r="3777" spans="1:6">
      <c r="A3777" s="1181">
        <v>2306015</v>
      </c>
      <c r="B3777" s="501" t="s">
        <v>9305</v>
      </c>
      <c r="C3777" s="502" t="s">
        <v>38359</v>
      </c>
      <c r="D3777" s="501" t="s">
        <v>30</v>
      </c>
      <c r="E3777" s="666">
        <v>17.28</v>
      </c>
      <c r="F3777" s="394"/>
    </row>
    <row r="3778" spans="1:6">
      <c r="A3778" s="1181">
        <v>2306019</v>
      </c>
      <c r="B3778" s="501" t="s">
        <v>9305</v>
      </c>
      <c r="C3778" s="502" t="s">
        <v>38360</v>
      </c>
      <c r="D3778" s="501" t="s">
        <v>30</v>
      </c>
      <c r="E3778" s="666">
        <v>17.98</v>
      </c>
      <c r="F3778" s="394"/>
    </row>
    <row r="3779" spans="1:6">
      <c r="A3779" s="1181">
        <v>2306018</v>
      </c>
      <c r="B3779" s="501" t="s">
        <v>9305</v>
      </c>
      <c r="C3779" s="502" t="s">
        <v>38361</v>
      </c>
      <c r="D3779" s="501" t="s">
        <v>30</v>
      </c>
      <c r="E3779" s="666">
        <v>3.2</v>
      </c>
      <c r="F3779" s="394"/>
    </row>
    <row r="3780" spans="1:6">
      <c r="A3780" s="1181">
        <v>2306016</v>
      </c>
      <c r="B3780" s="501" t="s">
        <v>9305</v>
      </c>
      <c r="C3780" s="502" t="s">
        <v>38362</v>
      </c>
      <c r="D3780" s="501" t="s">
        <v>30</v>
      </c>
      <c r="E3780" s="666">
        <v>2.16</v>
      </c>
      <c r="F3780" s="394"/>
    </row>
    <row r="3781" spans="1:6">
      <c r="A3781" s="1181">
        <v>2305999</v>
      </c>
      <c r="B3781" s="501" t="s">
        <v>9305</v>
      </c>
      <c r="C3781" s="502" t="s">
        <v>38363</v>
      </c>
      <c r="D3781" s="501" t="s">
        <v>5</v>
      </c>
      <c r="E3781" s="666">
        <v>342.88</v>
      </c>
      <c r="F3781" s="394"/>
    </row>
    <row r="3782" spans="1:6">
      <c r="A3782" s="1181">
        <v>2306000</v>
      </c>
      <c r="B3782" s="501" t="s">
        <v>9305</v>
      </c>
      <c r="C3782" s="502" t="s">
        <v>38364</v>
      </c>
      <c r="D3782" s="501" t="s">
        <v>5</v>
      </c>
      <c r="E3782" s="666">
        <v>425.73</v>
      </c>
      <c r="F3782" s="394"/>
    </row>
    <row r="3783" spans="1:6">
      <c r="A3783" s="1181">
        <v>2306001</v>
      </c>
      <c r="B3783" s="501" t="s">
        <v>9305</v>
      </c>
      <c r="C3783" s="502" t="s">
        <v>38365</v>
      </c>
      <c r="D3783" s="501" t="s">
        <v>5</v>
      </c>
      <c r="E3783" s="666">
        <v>672.73</v>
      </c>
      <c r="F3783" s="394"/>
    </row>
    <row r="3784" spans="1:6">
      <c r="A3784" s="1181">
        <v>2306002</v>
      </c>
      <c r="B3784" s="501" t="s">
        <v>9305</v>
      </c>
      <c r="C3784" s="502" t="s">
        <v>38366</v>
      </c>
      <c r="D3784" s="501" t="s">
        <v>5</v>
      </c>
      <c r="E3784" s="666">
        <v>798.87</v>
      </c>
      <c r="F3784" s="394"/>
    </row>
    <row r="3785" spans="1:6">
      <c r="A3785" s="1181">
        <v>2306003</v>
      </c>
      <c r="B3785" s="501" t="s">
        <v>9305</v>
      </c>
      <c r="C3785" s="502" t="s">
        <v>38367</v>
      </c>
      <c r="D3785" s="501" t="s">
        <v>5</v>
      </c>
      <c r="E3785" s="666">
        <v>1118.1199999999999</v>
      </c>
      <c r="F3785" s="394"/>
    </row>
    <row r="3786" spans="1:6">
      <c r="A3786" s="1181">
        <v>2305997</v>
      </c>
      <c r="B3786" s="501" t="s">
        <v>9305</v>
      </c>
      <c r="C3786" s="502" t="s">
        <v>38368</v>
      </c>
      <c r="D3786" s="501" t="s">
        <v>5</v>
      </c>
      <c r="E3786" s="666">
        <v>253.08</v>
      </c>
      <c r="F3786" s="394"/>
    </row>
    <row r="3787" spans="1:6">
      <c r="A3787" s="1181">
        <v>2305998</v>
      </c>
      <c r="B3787" s="501" t="s">
        <v>9305</v>
      </c>
      <c r="C3787" s="502" t="s">
        <v>38369</v>
      </c>
      <c r="D3787" s="501" t="s">
        <v>5</v>
      </c>
      <c r="E3787" s="666">
        <v>307.88</v>
      </c>
      <c r="F3787" s="394"/>
    </row>
    <row r="3788" spans="1:6">
      <c r="A3788" s="1181">
        <v>2306101</v>
      </c>
      <c r="B3788" s="501" t="s">
        <v>9305</v>
      </c>
      <c r="C3788" s="502" t="s">
        <v>38370</v>
      </c>
      <c r="D3788" s="501" t="s">
        <v>5</v>
      </c>
      <c r="E3788" s="666">
        <v>89.85</v>
      </c>
      <c r="F3788" s="394"/>
    </row>
    <row r="3789" spans="1:6">
      <c r="A3789" s="1181">
        <v>2306102</v>
      </c>
      <c r="B3789" s="501" t="s">
        <v>9305</v>
      </c>
      <c r="C3789" s="502" t="s">
        <v>38371</v>
      </c>
      <c r="D3789" s="501" t="s">
        <v>5</v>
      </c>
      <c r="E3789" s="666">
        <v>95.3</v>
      </c>
      <c r="F3789" s="394"/>
    </row>
    <row r="3790" spans="1:6">
      <c r="A3790" s="1181">
        <v>2306103</v>
      </c>
      <c r="B3790" s="501" t="s">
        <v>9305</v>
      </c>
      <c r="C3790" s="502" t="s">
        <v>38372</v>
      </c>
      <c r="D3790" s="501" t="s">
        <v>5</v>
      </c>
      <c r="E3790" s="666">
        <v>105.73</v>
      </c>
      <c r="F3790" s="394"/>
    </row>
    <row r="3791" spans="1:6">
      <c r="A3791" s="1181">
        <v>2306104</v>
      </c>
      <c r="B3791" s="501" t="s">
        <v>9305</v>
      </c>
      <c r="C3791" s="502" t="s">
        <v>38373</v>
      </c>
      <c r="D3791" s="501" t="s">
        <v>5</v>
      </c>
      <c r="E3791" s="666">
        <v>111.67</v>
      </c>
      <c r="F3791" s="394"/>
    </row>
    <row r="3792" spans="1:6">
      <c r="A3792" s="1181">
        <v>2306105</v>
      </c>
      <c r="B3792" s="501" t="s">
        <v>9305</v>
      </c>
      <c r="C3792" s="502" t="s">
        <v>38374</v>
      </c>
      <c r="D3792" s="501" t="s">
        <v>5</v>
      </c>
      <c r="E3792" s="666">
        <v>118.3</v>
      </c>
      <c r="F3792" s="394"/>
    </row>
    <row r="3793" spans="1:6">
      <c r="A3793" s="1181">
        <v>2306106</v>
      </c>
      <c r="B3793" s="501" t="s">
        <v>9305</v>
      </c>
      <c r="C3793" s="502" t="s">
        <v>38375</v>
      </c>
      <c r="D3793" s="501" t="s">
        <v>5</v>
      </c>
      <c r="E3793" s="666">
        <v>127.82</v>
      </c>
      <c r="F3793" s="394"/>
    </row>
    <row r="3794" spans="1:6">
      <c r="A3794" s="1181">
        <v>2306107</v>
      </c>
      <c r="B3794" s="501" t="s">
        <v>9305</v>
      </c>
      <c r="C3794" s="502" t="s">
        <v>38376</v>
      </c>
      <c r="D3794" s="501" t="s">
        <v>5</v>
      </c>
      <c r="E3794" s="666">
        <v>131.54</v>
      </c>
      <c r="F3794" s="394"/>
    </row>
    <row r="3795" spans="1:6">
      <c r="A3795" s="1181">
        <v>2306269</v>
      </c>
      <c r="B3795" s="501" t="s">
        <v>9305</v>
      </c>
      <c r="C3795" s="502" t="s">
        <v>38377</v>
      </c>
      <c r="D3795" s="501" t="s">
        <v>5</v>
      </c>
      <c r="E3795" s="666">
        <v>146.72999999999999</v>
      </c>
      <c r="F3795" s="394"/>
    </row>
    <row r="3796" spans="1:6">
      <c r="A3796" s="1181">
        <v>2306270</v>
      </c>
      <c r="B3796" s="501" t="s">
        <v>9305</v>
      </c>
      <c r="C3796" s="502" t="s">
        <v>38378</v>
      </c>
      <c r="D3796" s="501" t="s">
        <v>5</v>
      </c>
      <c r="E3796" s="666">
        <v>163.30000000000001</v>
      </c>
      <c r="F3796" s="394"/>
    </row>
    <row r="3797" spans="1:6">
      <c r="A3797" s="1181">
        <v>2306271</v>
      </c>
      <c r="B3797" s="501" t="s">
        <v>9305</v>
      </c>
      <c r="C3797" s="502" t="s">
        <v>38379</v>
      </c>
      <c r="D3797" s="501" t="s">
        <v>5</v>
      </c>
      <c r="E3797" s="666">
        <v>178.25</v>
      </c>
      <c r="F3797" s="394"/>
    </row>
    <row r="3798" spans="1:6">
      <c r="A3798" s="1181">
        <v>2306272</v>
      </c>
      <c r="B3798" s="501" t="s">
        <v>9305</v>
      </c>
      <c r="C3798" s="502" t="s">
        <v>38380</v>
      </c>
      <c r="D3798" s="501" t="s">
        <v>5</v>
      </c>
      <c r="E3798" s="666">
        <v>188.1</v>
      </c>
      <c r="F3798" s="394"/>
    </row>
    <row r="3799" spans="1:6">
      <c r="A3799" s="1181">
        <v>2306273</v>
      </c>
      <c r="B3799" s="501" t="s">
        <v>9305</v>
      </c>
      <c r="C3799" s="502" t="s">
        <v>38381</v>
      </c>
      <c r="D3799" s="501" t="s">
        <v>5</v>
      </c>
      <c r="E3799" s="666">
        <v>209.64</v>
      </c>
      <c r="F3799" s="394"/>
    </row>
    <row r="3800" spans="1:6">
      <c r="A3800" s="1181">
        <v>2306274</v>
      </c>
      <c r="B3800" s="501" t="s">
        <v>9305</v>
      </c>
      <c r="C3800" s="502" t="s">
        <v>38382</v>
      </c>
      <c r="D3800" s="501" t="s">
        <v>5</v>
      </c>
      <c r="E3800" s="666">
        <v>223.75</v>
      </c>
      <c r="F3800" s="394"/>
    </row>
    <row r="3801" spans="1:6">
      <c r="A3801" s="1181">
        <v>2306275</v>
      </c>
      <c r="B3801" s="501" t="s">
        <v>9305</v>
      </c>
      <c r="C3801" s="502" t="s">
        <v>38383</v>
      </c>
      <c r="D3801" s="501" t="s">
        <v>5</v>
      </c>
      <c r="E3801" s="666">
        <v>256.12</v>
      </c>
      <c r="F3801" s="394"/>
    </row>
    <row r="3802" spans="1:6">
      <c r="A3802" s="1181">
        <v>2306100</v>
      </c>
      <c r="B3802" s="501" t="s">
        <v>9305</v>
      </c>
      <c r="C3802" s="502" t="s">
        <v>38384</v>
      </c>
      <c r="D3802" s="501" t="s">
        <v>5</v>
      </c>
      <c r="E3802" s="666">
        <v>407.99</v>
      </c>
      <c r="F3802" s="394"/>
    </row>
    <row r="3803" spans="1:6">
      <c r="A3803" s="1181">
        <v>2306004</v>
      </c>
      <c r="B3803" s="501" t="s">
        <v>9305</v>
      </c>
      <c r="C3803" s="502" t="s">
        <v>38385</v>
      </c>
      <c r="D3803" s="501" t="s">
        <v>5</v>
      </c>
      <c r="E3803" s="666">
        <v>147.31</v>
      </c>
      <c r="F3803" s="394"/>
    </row>
    <row r="3804" spans="1:6">
      <c r="A3804" s="1181">
        <v>2306097</v>
      </c>
      <c r="B3804" s="501" t="s">
        <v>9305</v>
      </c>
      <c r="C3804" s="502" t="s">
        <v>38386</v>
      </c>
      <c r="D3804" s="501" t="s">
        <v>5</v>
      </c>
      <c r="E3804" s="666">
        <v>183.67</v>
      </c>
      <c r="F3804" s="394"/>
    </row>
    <row r="3805" spans="1:6">
      <c r="A3805" s="1181">
        <v>2306098</v>
      </c>
      <c r="B3805" s="501" t="s">
        <v>9305</v>
      </c>
      <c r="C3805" s="502" t="s">
        <v>38387</v>
      </c>
      <c r="D3805" s="501" t="s">
        <v>5</v>
      </c>
      <c r="E3805" s="666">
        <v>193.67</v>
      </c>
      <c r="F3805" s="394"/>
    </row>
    <row r="3806" spans="1:6">
      <c r="A3806" s="1181">
        <v>2306007</v>
      </c>
      <c r="B3806" s="501" t="s">
        <v>9305</v>
      </c>
      <c r="C3806" s="502" t="s">
        <v>38388</v>
      </c>
      <c r="D3806" s="501" t="s">
        <v>5</v>
      </c>
      <c r="E3806" s="666">
        <v>287.63</v>
      </c>
      <c r="F3806" s="394"/>
    </row>
    <row r="3807" spans="1:6">
      <c r="A3807" s="1181">
        <v>2306067</v>
      </c>
      <c r="B3807" s="501" t="s">
        <v>9305</v>
      </c>
      <c r="C3807" s="502" t="s">
        <v>38389</v>
      </c>
      <c r="D3807" s="501" t="s">
        <v>5</v>
      </c>
      <c r="E3807" s="666">
        <v>561.47</v>
      </c>
      <c r="F3807" s="394"/>
    </row>
    <row r="3808" spans="1:6">
      <c r="A3808" s="1181">
        <v>2306068</v>
      </c>
      <c r="B3808" s="501" t="s">
        <v>9305</v>
      </c>
      <c r="C3808" s="502" t="s">
        <v>38390</v>
      </c>
      <c r="D3808" s="501" t="s">
        <v>5</v>
      </c>
      <c r="E3808" s="666">
        <v>707.24</v>
      </c>
      <c r="F3808" s="394"/>
    </row>
    <row r="3809" spans="1:6">
      <c r="A3809" s="1181">
        <v>2306069</v>
      </c>
      <c r="B3809" s="501" t="s">
        <v>9305</v>
      </c>
      <c r="C3809" s="502" t="s">
        <v>38391</v>
      </c>
      <c r="D3809" s="501" t="s">
        <v>5</v>
      </c>
      <c r="E3809" s="666">
        <v>955.83</v>
      </c>
      <c r="F3809" s="394"/>
    </row>
    <row r="3810" spans="1:6">
      <c r="A3810" s="1181">
        <v>2306070</v>
      </c>
      <c r="B3810" s="501" t="s">
        <v>9305</v>
      </c>
      <c r="C3810" s="502" t="s">
        <v>38392</v>
      </c>
      <c r="D3810" s="501" t="s">
        <v>5</v>
      </c>
      <c r="E3810" s="666">
        <v>1451.43</v>
      </c>
      <c r="F3810" s="394"/>
    </row>
    <row r="3811" spans="1:6">
      <c r="A3811" s="1181">
        <v>2306071</v>
      </c>
      <c r="B3811" s="501" t="s">
        <v>9305</v>
      </c>
      <c r="C3811" s="502" t="s">
        <v>38393</v>
      </c>
      <c r="D3811" s="501" t="s">
        <v>5</v>
      </c>
      <c r="E3811" s="666">
        <v>2183.9299999999998</v>
      </c>
      <c r="F3811" s="394"/>
    </row>
    <row r="3812" spans="1:6">
      <c r="A3812" s="1181">
        <v>2306181</v>
      </c>
      <c r="B3812" s="501" t="s">
        <v>9305</v>
      </c>
      <c r="C3812" s="502" t="s">
        <v>38394</v>
      </c>
      <c r="D3812" s="501" t="s">
        <v>5</v>
      </c>
      <c r="E3812" s="666">
        <v>2197.2399999999998</v>
      </c>
      <c r="F3812" s="394"/>
    </row>
    <row r="3813" spans="1:6">
      <c r="A3813" s="1181">
        <v>2306062</v>
      </c>
      <c r="B3813" s="501" t="s">
        <v>9305</v>
      </c>
      <c r="C3813" s="502" t="s">
        <v>38395</v>
      </c>
      <c r="D3813" s="501" t="s">
        <v>5</v>
      </c>
      <c r="E3813" s="666">
        <v>100.85</v>
      </c>
      <c r="F3813" s="394"/>
    </row>
    <row r="3814" spans="1:6">
      <c r="A3814" s="1181">
        <v>2306063</v>
      </c>
      <c r="B3814" s="501" t="s">
        <v>9305</v>
      </c>
      <c r="C3814" s="502" t="s">
        <v>38396</v>
      </c>
      <c r="D3814" s="501" t="s">
        <v>5</v>
      </c>
      <c r="E3814" s="666">
        <v>120.23</v>
      </c>
      <c r="F3814" s="394"/>
    </row>
    <row r="3815" spans="1:6">
      <c r="A3815" s="1181">
        <v>2306064</v>
      </c>
      <c r="B3815" s="501" t="s">
        <v>9305</v>
      </c>
      <c r="C3815" s="502" t="s">
        <v>38397</v>
      </c>
      <c r="D3815" s="501" t="s">
        <v>5</v>
      </c>
      <c r="E3815" s="666">
        <v>146.74</v>
      </c>
      <c r="F3815" s="394"/>
    </row>
    <row r="3816" spans="1:6">
      <c r="A3816" s="1181">
        <v>2306065</v>
      </c>
      <c r="B3816" s="501" t="s">
        <v>9305</v>
      </c>
      <c r="C3816" s="502" t="s">
        <v>38398</v>
      </c>
      <c r="D3816" s="501" t="s">
        <v>5</v>
      </c>
      <c r="E3816" s="666">
        <v>188.38</v>
      </c>
      <c r="F3816" s="394"/>
    </row>
    <row r="3817" spans="1:6">
      <c r="A3817" s="1181">
        <v>2306066</v>
      </c>
      <c r="B3817" s="501" t="s">
        <v>9305</v>
      </c>
      <c r="C3817" s="502" t="s">
        <v>38399</v>
      </c>
      <c r="D3817" s="501" t="s">
        <v>5</v>
      </c>
      <c r="E3817" s="666">
        <v>262.61</v>
      </c>
      <c r="F3817" s="394"/>
    </row>
    <row r="3818" spans="1:6">
      <c r="A3818" s="1181">
        <v>2306180</v>
      </c>
      <c r="B3818" s="501" t="s">
        <v>9305</v>
      </c>
      <c r="C3818" s="502" t="s">
        <v>38400</v>
      </c>
      <c r="D3818" s="501" t="s">
        <v>5</v>
      </c>
      <c r="E3818" s="666">
        <v>294.27</v>
      </c>
      <c r="F3818" s="394"/>
    </row>
    <row r="3819" spans="1:6">
      <c r="A3819" s="1181">
        <v>2306009</v>
      </c>
      <c r="B3819" s="501" t="s">
        <v>9305</v>
      </c>
      <c r="C3819" s="502" t="s">
        <v>38401</v>
      </c>
      <c r="D3819" s="501" t="s">
        <v>5</v>
      </c>
      <c r="E3819" s="666">
        <v>19.77</v>
      </c>
      <c r="F3819" s="394"/>
    </row>
    <row r="3820" spans="1:6">
      <c r="A3820" s="1181">
        <v>2306010</v>
      </c>
      <c r="B3820" s="501" t="s">
        <v>9305</v>
      </c>
      <c r="C3820" s="502" t="s">
        <v>38402</v>
      </c>
      <c r="D3820" s="501" t="s">
        <v>5</v>
      </c>
      <c r="E3820" s="666">
        <v>24.64</v>
      </c>
      <c r="F3820" s="394"/>
    </row>
    <row r="3821" spans="1:6">
      <c r="A3821" s="1181">
        <v>2306011</v>
      </c>
      <c r="B3821" s="501" t="s">
        <v>9305</v>
      </c>
      <c r="C3821" s="502" t="s">
        <v>38403</v>
      </c>
      <c r="D3821" s="501" t="s">
        <v>5</v>
      </c>
      <c r="E3821" s="666">
        <v>28.06</v>
      </c>
      <c r="F3821" s="394"/>
    </row>
    <row r="3822" spans="1:6">
      <c r="A3822" s="1181">
        <v>2306012</v>
      </c>
      <c r="B3822" s="501" t="s">
        <v>9305</v>
      </c>
      <c r="C3822" s="502" t="s">
        <v>38404</v>
      </c>
      <c r="D3822" s="501" t="s">
        <v>5</v>
      </c>
      <c r="E3822" s="666">
        <v>32.85</v>
      </c>
      <c r="F3822" s="394"/>
    </row>
    <row r="3823" spans="1:6">
      <c r="A3823" s="1181">
        <v>2306108</v>
      </c>
      <c r="B3823" s="501" t="s">
        <v>9305</v>
      </c>
      <c r="C3823" s="502" t="s">
        <v>38405</v>
      </c>
      <c r="D3823" s="501" t="s">
        <v>5</v>
      </c>
      <c r="E3823" s="666">
        <v>167.66</v>
      </c>
      <c r="F3823" s="394"/>
    </row>
    <row r="3824" spans="1:6">
      <c r="A3824" s="1181">
        <v>2306110</v>
      </c>
      <c r="B3824" s="501" t="s">
        <v>9305</v>
      </c>
      <c r="C3824" s="502" t="s">
        <v>38406</v>
      </c>
      <c r="D3824" s="501" t="s">
        <v>5</v>
      </c>
      <c r="E3824" s="666">
        <v>234.01</v>
      </c>
      <c r="F3824" s="394"/>
    </row>
    <row r="3825" spans="1:6">
      <c r="A3825" s="1181">
        <v>2306111</v>
      </c>
      <c r="B3825" s="501" t="s">
        <v>9305</v>
      </c>
      <c r="C3825" s="502" t="s">
        <v>38407</v>
      </c>
      <c r="D3825" s="501" t="s">
        <v>5</v>
      </c>
      <c r="E3825" s="666">
        <v>274.08999999999997</v>
      </c>
      <c r="F3825" s="394"/>
    </row>
    <row r="3826" spans="1:6">
      <c r="A3826" s="1181">
        <v>2306112</v>
      </c>
      <c r="B3826" s="501" t="s">
        <v>9305</v>
      </c>
      <c r="C3826" s="502" t="s">
        <v>38408</v>
      </c>
      <c r="D3826" s="501" t="s">
        <v>5</v>
      </c>
      <c r="E3826" s="666">
        <v>338.35</v>
      </c>
      <c r="F3826" s="394"/>
    </row>
    <row r="3827" spans="1:6">
      <c r="A3827" s="1181">
        <v>2306113</v>
      </c>
      <c r="B3827" s="501" t="s">
        <v>9305</v>
      </c>
      <c r="C3827" s="502" t="s">
        <v>38409</v>
      </c>
      <c r="D3827" s="501" t="s">
        <v>5</v>
      </c>
      <c r="E3827" s="666">
        <v>396.68</v>
      </c>
      <c r="F3827" s="394"/>
    </row>
    <row r="3828" spans="1:6">
      <c r="A3828" s="1181">
        <v>2306123</v>
      </c>
      <c r="B3828" s="501" t="s">
        <v>9305</v>
      </c>
      <c r="C3828" s="502" t="s">
        <v>38410</v>
      </c>
      <c r="D3828" s="501" t="s">
        <v>5</v>
      </c>
      <c r="E3828" s="666">
        <v>437.44</v>
      </c>
      <c r="F3828" s="394"/>
    </row>
    <row r="3829" spans="1:6">
      <c r="A3829" s="1181">
        <v>2306124</v>
      </c>
      <c r="B3829" s="501" t="s">
        <v>9305</v>
      </c>
      <c r="C3829" s="502" t="s">
        <v>38411</v>
      </c>
      <c r="D3829" s="501" t="s">
        <v>5</v>
      </c>
      <c r="E3829" s="666">
        <v>634.04</v>
      </c>
      <c r="F3829" s="394"/>
    </row>
    <row r="3830" spans="1:6">
      <c r="A3830" s="1181">
        <v>2306125</v>
      </c>
      <c r="B3830" s="501" t="s">
        <v>9305</v>
      </c>
      <c r="C3830" s="502" t="s">
        <v>38412</v>
      </c>
      <c r="D3830" s="501" t="s">
        <v>5</v>
      </c>
      <c r="E3830" s="666">
        <v>754.27</v>
      </c>
      <c r="F3830" s="394"/>
    </row>
    <row r="3831" spans="1:6">
      <c r="A3831" s="1181">
        <v>2306126</v>
      </c>
      <c r="B3831" s="501" t="s">
        <v>9305</v>
      </c>
      <c r="C3831" s="502" t="s">
        <v>38413</v>
      </c>
      <c r="D3831" s="501" t="s">
        <v>5</v>
      </c>
      <c r="E3831" s="666">
        <v>946.04</v>
      </c>
      <c r="F3831" s="394"/>
    </row>
    <row r="3832" spans="1:6">
      <c r="A3832" s="1181">
        <v>2306127</v>
      </c>
      <c r="B3832" s="501" t="s">
        <v>9305</v>
      </c>
      <c r="C3832" s="502" t="s">
        <v>38414</v>
      </c>
      <c r="D3832" s="501" t="s">
        <v>5</v>
      </c>
      <c r="E3832" s="666">
        <v>1119.6199999999999</v>
      </c>
      <c r="F3832" s="394"/>
    </row>
    <row r="3833" spans="1:6">
      <c r="A3833" s="1181">
        <v>2306300</v>
      </c>
      <c r="B3833" s="501" t="s">
        <v>9305</v>
      </c>
      <c r="C3833" s="502" t="s">
        <v>38415</v>
      </c>
      <c r="D3833" s="501" t="s">
        <v>5</v>
      </c>
      <c r="E3833" s="666">
        <v>34.92</v>
      </c>
      <c r="F3833" s="394"/>
    </row>
    <row r="3834" spans="1:6">
      <c r="A3834" s="1181">
        <v>2306301</v>
      </c>
      <c r="B3834" s="501" t="s">
        <v>9305</v>
      </c>
      <c r="C3834" s="502" t="s">
        <v>38416</v>
      </c>
      <c r="D3834" s="501" t="s">
        <v>5</v>
      </c>
      <c r="E3834" s="666">
        <v>37.76</v>
      </c>
      <c r="F3834" s="394"/>
    </row>
    <row r="3835" spans="1:6">
      <c r="A3835" s="1181">
        <v>2306302</v>
      </c>
      <c r="B3835" s="501" t="s">
        <v>9305</v>
      </c>
      <c r="C3835" s="502" t="s">
        <v>38417</v>
      </c>
      <c r="D3835" s="501" t="s">
        <v>5</v>
      </c>
      <c r="E3835" s="666">
        <v>45.4</v>
      </c>
      <c r="F3835" s="394"/>
    </row>
    <row r="3836" spans="1:6">
      <c r="A3836" s="1181">
        <v>2306303</v>
      </c>
      <c r="B3836" s="501" t="s">
        <v>9305</v>
      </c>
      <c r="C3836" s="502" t="s">
        <v>38418</v>
      </c>
      <c r="D3836" s="501" t="s">
        <v>5</v>
      </c>
      <c r="E3836" s="666">
        <v>49.25</v>
      </c>
      <c r="F3836" s="394"/>
    </row>
    <row r="3837" spans="1:6">
      <c r="A3837" s="1181">
        <v>2306304</v>
      </c>
      <c r="B3837" s="501" t="s">
        <v>9305</v>
      </c>
      <c r="C3837" s="502" t="s">
        <v>38419</v>
      </c>
      <c r="D3837" s="501" t="s">
        <v>5</v>
      </c>
      <c r="E3837" s="666">
        <v>52.67</v>
      </c>
      <c r="F3837" s="394"/>
    </row>
    <row r="3838" spans="1:6">
      <c r="A3838" s="1181">
        <v>2306305</v>
      </c>
      <c r="B3838" s="501" t="s">
        <v>9305</v>
      </c>
      <c r="C3838" s="502" t="s">
        <v>38420</v>
      </c>
      <c r="D3838" s="501" t="s">
        <v>5</v>
      </c>
      <c r="E3838" s="666">
        <v>59.28</v>
      </c>
      <c r="F3838" s="394"/>
    </row>
    <row r="3839" spans="1:6">
      <c r="A3839" s="1181">
        <v>2306306</v>
      </c>
      <c r="B3839" s="501" t="s">
        <v>9305</v>
      </c>
      <c r="C3839" s="502" t="s">
        <v>38421</v>
      </c>
      <c r="D3839" s="501" t="s">
        <v>5</v>
      </c>
      <c r="E3839" s="666">
        <v>60.77</v>
      </c>
      <c r="F3839" s="394"/>
    </row>
    <row r="3840" spans="1:6">
      <c r="A3840" s="1181">
        <v>2306307</v>
      </c>
      <c r="B3840" s="501" t="s">
        <v>9305</v>
      </c>
      <c r="C3840" s="502" t="s">
        <v>38422</v>
      </c>
      <c r="D3840" s="501" t="s">
        <v>5</v>
      </c>
      <c r="E3840" s="666">
        <v>70.760000000000005</v>
      </c>
      <c r="F3840" s="394"/>
    </row>
    <row r="3841" spans="1:6">
      <c r="A3841" s="1181">
        <v>2306308</v>
      </c>
      <c r="B3841" s="501" t="s">
        <v>9305</v>
      </c>
      <c r="C3841" s="502" t="s">
        <v>38423</v>
      </c>
      <c r="D3841" s="501" t="s">
        <v>5</v>
      </c>
      <c r="E3841" s="666">
        <v>79.84</v>
      </c>
      <c r="F3841" s="394"/>
    </row>
    <row r="3842" spans="1:6">
      <c r="A3842" s="1181">
        <v>2306309</v>
      </c>
      <c r="B3842" s="501" t="s">
        <v>9305</v>
      </c>
      <c r="C3842" s="502" t="s">
        <v>38424</v>
      </c>
      <c r="D3842" s="501" t="s">
        <v>5</v>
      </c>
      <c r="E3842" s="666">
        <v>90.46</v>
      </c>
      <c r="F3842" s="394"/>
    </row>
    <row r="3843" spans="1:6">
      <c r="A3843" s="1181">
        <v>2306310</v>
      </c>
      <c r="B3843" s="501" t="s">
        <v>9305</v>
      </c>
      <c r="C3843" s="502" t="s">
        <v>38425</v>
      </c>
      <c r="D3843" s="501" t="s">
        <v>5</v>
      </c>
      <c r="E3843" s="666">
        <v>95.85</v>
      </c>
      <c r="F3843" s="394"/>
    </row>
    <row r="3844" spans="1:6">
      <c r="A3844" s="1181">
        <v>2306311</v>
      </c>
      <c r="B3844" s="501" t="s">
        <v>9305</v>
      </c>
      <c r="C3844" s="502" t="s">
        <v>38426</v>
      </c>
      <c r="D3844" s="501" t="s">
        <v>5</v>
      </c>
      <c r="E3844" s="666">
        <v>110.63</v>
      </c>
      <c r="F3844" s="394"/>
    </row>
    <row r="3845" spans="1:6">
      <c r="A3845" s="1181">
        <v>2306312</v>
      </c>
      <c r="B3845" s="501" t="s">
        <v>9305</v>
      </c>
      <c r="C3845" s="502" t="s">
        <v>38427</v>
      </c>
      <c r="D3845" s="501" t="s">
        <v>5</v>
      </c>
      <c r="E3845" s="666">
        <v>119.67</v>
      </c>
      <c r="F3845" s="394"/>
    </row>
    <row r="3846" spans="1:6">
      <c r="A3846" s="1181">
        <v>2306313</v>
      </c>
      <c r="B3846" s="501" t="s">
        <v>9305</v>
      </c>
      <c r="C3846" s="502" t="s">
        <v>38428</v>
      </c>
      <c r="D3846" s="501" t="s">
        <v>5</v>
      </c>
      <c r="E3846" s="666">
        <v>144.55000000000001</v>
      </c>
      <c r="F3846" s="394"/>
    </row>
    <row r="3847" spans="1:6">
      <c r="A3847" s="1181">
        <v>2306013</v>
      </c>
      <c r="B3847" s="501" t="s">
        <v>9305</v>
      </c>
      <c r="C3847" s="502" t="s">
        <v>38429</v>
      </c>
      <c r="D3847" s="501" t="s">
        <v>30</v>
      </c>
      <c r="E3847" s="666">
        <v>12.75</v>
      </c>
      <c r="F3847" s="394"/>
    </row>
    <row r="3848" spans="1:6">
      <c r="A3848" s="1181">
        <v>2306243</v>
      </c>
      <c r="B3848" s="501" t="s">
        <v>9305</v>
      </c>
      <c r="C3848" s="502" t="s">
        <v>38430</v>
      </c>
      <c r="D3848" s="501" t="s">
        <v>5</v>
      </c>
      <c r="E3848" s="666">
        <v>569.55999999999995</v>
      </c>
      <c r="F3848" s="394"/>
    </row>
    <row r="3849" spans="1:6">
      <c r="A3849" s="1181">
        <v>2408149</v>
      </c>
      <c r="B3849" s="501" t="s">
        <v>9305</v>
      </c>
      <c r="C3849" s="502" t="s">
        <v>38431</v>
      </c>
      <c r="D3849" s="501" t="s">
        <v>30</v>
      </c>
      <c r="E3849" s="666">
        <v>16.48</v>
      </c>
      <c r="F3849" s="394"/>
    </row>
    <row r="3850" spans="1:6">
      <c r="A3850" s="1181">
        <v>2407972</v>
      </c>
      <c r="B3850" s="501" t="s">
        <v>9305</v>
      </c>
      <c r="C3850" s="502" t="s">
        <v>38432</v>
      </c>
      <c r="D3850" s="501" t="s">
        <v>30</v>
      </c>
      <c r="E3850" s="666">
        <v>74.209999999999994</v>
      </c>
      <c r="F3850" s="394"/>
    </row>
    <row r="3851" spans="1:6">
      <c r="A3851" s="1181">
        <v>2407973</v>
      </c>
      <c r="B3851" s="501" t="s">
        <v>9305</v>
      </c>
      <c r="C3851" s="502" t="s">
        <v>38433</v>
      </c>
      <c r="D3851" s="501" t="s">
        <v>14895</v>
      </c>
      <c r="E3851" s="666">
        <v>56.37</v>
      </c>
      <c r="F3851" s="394"/>
    </row>
    <row r="3852" spans="1:6">
      <c r="A3852" s="1181">
        <v>2408075</v>
      </c>
      <c r="B3852" s="501" t="s">
        <v>9305</v>
      </c>
      <c r="C3852" s="502" t="s">
        <v>38434</v>
      </c>
      <c r="D3852" s="501" t="s">
        <v>14895</v>
      </c>
      <c r="E3852" s="666">
        <v>13.65</v>
      </c>
      <c r="F3852" s="394"/>
    </row>
    <row r="3853" spans="1:6">
      <c r="A3853" s="1181">
        <v>2408069</v>
      </c>
      <c r="B3853" s="501" t="s">
        <v>9305</v>
      </c>
      <c r="C3853" s="502" t="s">
        <v>38435</v>
      </c>
      <c r="D3853" s="501" t="s">
        <v>14895</v>
      </c>
      <c r="E3853" s="666">
        <v>5.89</v>
      </c>
      <c r="F3853" s="394"/>
    </row>
    <row r="3854" spans="1:6">
      <c r="A3854" s="1181">
        <v>2419790</v>
      </c>
      <c r="B3854" s="501" t="s">
        <v>9305</v>
      </c>
      <c r="C3854" s="502" t="s">
        <v>38436</v>
      </c>
      <c r="D3854" s="501" t="s">
        <v>14895</v>
      </c>
      <c r="E3854" s="666">
        <v>10.63</v>
      </c>
      <c r="F3854" s="394"/>
    </row>
    <row r="3855" spans="1:6">
      <c r="A3855" s="1181">
        <v>2407976</v>
      </c>
      <c r="B3855" s="501" t="s">
        <v>9305</v>
      </c>
      <c r="C3855" s="502" t="s">
        <v>38437</v>
      </c>
      <c r="D3855" s="501" t="s">
        <v>14895</v>
      </c>
      <c r="E3855" s="666">
        <v>12.44</v>
      </c>
      <c r="F3855" s="394"/>
    </row>
    <row r="3856" spans="1:6">
      <c r="A3856" s="1181">
        <v>2408068</v>
      </c>
      <c r="B3856" s="501" t="s">
        <v>9305</v>
      </c>
      <c r="C3856" s="502" t="s">
        <v>38438</v>
      </c>
      <c r="D3856" s="501" t="s">
        <v>14895</v>
      </c>
      <c r="E3856" s="666">
        <v>16.559999999999999</v>
      </c>
      <c r="F3856" s="394"/>
    </row>
    <row r="3857" spans="1:6">
      <c r="A3857" s="1181">
        <v>2419705</v>
      </c>
      <c r="B3857" s="501" t="s">
        <v>9305</v>
      </c>
      <c r="C3857" s="502" t="s">
        <v>38439</v>
      </c>
      <c r="D3857" s="501" t="s">
        <v>14895</v>
      </c>
      <c r="E3857" s="666">
        <v>11.32</v>
      </c>
      <c r="F3857" s="394"/>
    </row>
    <row r="3858" spans="1:6">
      <c r="A3858" s="1181">
        <v>2419704</v>
      </c>
      <c r="B3858" s="501" t="s">
        <v>9305</v>
      </c>
      <c r="C3858" s="502" t="s">
        <v>38440</v>
      </c>
      <c r="D3858" s="501" t="s">
        <v>14895</v>
      </c>
      <c r="E3858" s="666">
        <v>32.06</v>
      </c>
      <c r="F3858" s="394"/>
    </row>
    <row r="3859" spans="1:6">
      <c r="A3859" s="1181">
        <v>2407981</v>
      </c>
      <c r="B3859" s="501" t="s">
        <v>9305</v>
      </c>
      <c r="C3859" s="502" t="s">
        <v>38441</v>
      </c>
      <c r="D3859" s="501" t="s">
        <v>14895</v>
      </c>
      <c r="E3859" s="666">
        <v>16.77</v>
      </c>
      <c r="F3859" s="394"/>
    </row>
    <row r="3860" spans="1:6">
      <c r="A3860" s="1181">
        <v>2407982</v>
      </c>
      <c r="B3860" s="501" t="s">
        <v>9305</v>
      </c>
      <c r="C3860" s="502" t="s">
        <v>38442</v>
      </c>
      <c r="D3860" s="501" t="s">
        <v>14895</v>
      </c>
      <c r="E3860" s="666">
        <v>41.99</v>
      </c>
      <c r="F3860" s="394"/>
    </row>
    <row r="3861" spans="1:6">
      <c r="A3861" s="1181">
        <v>2419703</v>
      </c>
      <c r="B3861" s="501" t="s">
        <v>9305</v>
      </c>
      <c r="C3861" s="502" t="s">
        <v>38443</v>
      </c>
      <c r="D3861" s="501" t="s">
        <v>14895</v>
      </c>
      <c r="E3861" s="666">
        <v>15.74</v>
      </c>
      <c r="F3861" s="394"/>
    </row>
    <row r="3862" spans="1:6">
      <c r="A3862" s="1181">
        <v>2408080</v>
      </c>
      <c r="B3862" s="501" t="s">
        <v>9305</v>
      </c>
      <c r="C3862" s="502" t="s">
        <v>38444</v>
      </c>
      <c r="D3862" s="501" t="s">
        <v>14895</v>
      </c>
      <c r="E3862" s="666">
        <v>8</v>
      </c>
      <c r="F3862" s="394"/>
    </row>
    <row r="3863" spans="1:6">
      <c r="A3863" s="1181">
        <v>2408078</v>
      </c>
      <c r="B3863" s="501" t="s">
        <v>9305</v>
      </c>
      <c r="C3863" s="502" t="s">
        <v>38445</v>
      </c>
      <c r="D3863" s="501" t="s">
        <v>14895</v>
      </c>
      <c r="E3863" s="666">
        <v>3.11</v>
      </c>
      <c r="F3863" s="394"/>
    </row>
    <row r="3864" spans="1:6">
      <c r="A3864" s="1181">
        <v>2407979</v>
      </c>
      <c r="B3864" s="501" t="s">
        <v>9305</v>
      </c>
      <c r="C3864" s="502" t="s">
        <v>38446</v>
      </c>
      <c r="D3864" s="501" t="s">
        <v>14895</v>
      </c>
      <c r="E3864" s="666">
        <v>13.07</v>
      </c>
      <c r="F3864" s="394"/>
    </row>
    <row r="3865" spans="1:6" ht="24.75">
      <c r="A3865" s="1181">
        <v>2407980</v>
      </c>
      <c r="B3865" s="501" t="s">
        <v>9305</v>
      </c>
      <c r="C3865" s="502" t="s">
        <v>38447</v>
      </c>
      <c r="D3865" s="501" t="s">
        <v>14895</v>
      </c>
      <c r="E3865" s="666">
        <v>13.12</v>
      </c>
      <c r="F3865" s="394"/>
    </row>
    <row r="3866" spans="1:6">
      <c r="A3866" s="1181">
        <v>2408077</v>
      </c>
      <c r="B3866" s="501" t="s">
        <v>9305</v>
      </c>
      <c r="C3866" s="502" t="s">
        <v>38448</v>
      </c>
      <c r="D3866" s="501" t="s">
        <v>14895</v>
      </c>
      <c r="E3866" s="666">
        <v>5.96</v>
      </c>
      <c r="F3866" s="394"/>
    </row>
    <row r="3867" spans="1:6" ht="24.75">
      <c r="A3867" s="1181">
        <v>2407983</v>
      </c>
      <c r="B3867" s="501" t="s">
        <v>9305</v>
      </c>
      <c r="C3867" s="502" t="s">
        <v>38449</v>
      </c>
      <c r="D3867" s="501" t="s">
        <v>14895</v>
      </c>
      <c r="E3867" s="666">
        <v>8.48</v>
      </c>
      <c r="F3867" s="394"/>
    </row>
    <row r="3868" spans="1:6">
      <c r="A3868" s="1181">
        <v>2407977</v>
      </c>
      <c r="B3868" s="501" t="s">
        <v>9305</v>
      </c>
      <c r="C3868" s="502" t="s">
        <v>38450</v>
      </c>
      <c r="D3868" s="501" t="s">
        <v>14895</v>
      </c>
      <c r="E3868" s="666">
        <v>16.45</v>
      </c>
      <c r="F3868" s="394"/>
    </row>
    <row r="3869" spans="1:6" ht="24.75">
      <c r="A3869" s="1181">
        <v>2407978</v>
      </c>
      <c r="B3869" s="501" t="s">
        <v>9305</v>
      </c>
      <c r="C3869" s="502" t="s">
        <v>38451</v>
      </c>
      <c r="D3869" s="501" t="s">
        <v>14895</v>
      </c>
      <c r="E3869" s="666">
        <v>16.5</v>
      </c>
      <c r="F3869" s="394"/>
    </row>
    <row r="3870" spans="1:6">
      <c r="A3870" s="1181">
        <v>2408079</v>
      </c>
      <c r="B3870" s="501" t="s">
        <v>9305</v>
      </c>
      <c r="C3870" s="502" t="s">
        <v>38452</v>
      </c>
      <c r="D3870" s="501" t="s">
        <v>14895</v>
      </c>
      <c r="E3870" s="666">
        <v>49.06</v>
      </c>
      <c r="F3870" s="394"/>
    </row>
    <row r="3871" spans="1:6">
      <c r="A3871" s="1181">
        <v>2408076</v>
      </c>
      <c r="B3871" s="501" t="s">
        <v>9305</v>
      </c>
      <c r="C3871" s="502" t="s">
        <v>38453</v>
      </c>
      <c r="D3871" s="501" t="s">
        <v>14895</v>
      </c>
      <c r="E3871" s="666">
        <v>19.25</v>
      </c>
      <c r="F3871" s="394"/>
    </row>
    <row r="3872" spans="1:6">
      <c r="A3872" s="1181">
        <v>2408057</v>
      </c>
      <c r="B3872" s="501" t="s">
        <v>9305</v>
      </c>
      <c r="C3872" s="502" t="s">
        <v>38454</v>
      </c>
      <c r="D3872" s="501" t="s">
        <v>30</v>
      </c>
      <c r="E3872" s="666">
        <v>108.42</v>
      </c>
      <c r="F3872" s="394"/>
    </row>
    <row r="3873" spans="1:6">
      <c r="A3873" s="1181">
        <v>2408058</v>
      </c>
      <c r="B3873" s="501" t="s">
        <v>9305</v>
      </c>
      <c r="C3873" s="502" t="s">
        <v>38455</v>
      </c>
      <c r="D3873" s="501" t="s">
        <v>30</v>
      </c>
      <c r="E3873" s="666">
        <v>69.2</v>
      </c>
      <c r="F3873" s="394"/>
    </row>
    <row r="3874" spans="1:6">
      <c r="A3874" s="1181">
        <v>2407974</v>
      </c>
      <c r="B3874" s="501" t="s">
        <v>9305</v>
      </c>
      <c r="C3874" s="502" t="s">
        <v>38456</v>
      </c>
      <c r="D3874" s="501" t="s">
        <v>14895</v>
      </c>
      <c r="E3874" s="666">
        <v>369.68</v>
      </c>
      <c r="F3874" s="394"/>
    </row>
    <row r="3875" spans="1:6">
      <c r="A3875" s="1181">
        <v>2407975</v>
      </c>
      <c r="B3875" s="501" t="s">
        <v>9305</v>
      </c>
      <c r="C3875" s="502" t="s">
        <v>38457</v>
      </c>
      <c r="D3875" s="501" t="s">
        <v>14895</v>
      </c>
      <c r="E3875" s="666">
        <v>376.92</v>
      </c>
      <c r="F3875" s="394"/>
    </row>
    <row r="3876" spans="1:6">
      <c r="A3876" s="1181">
        <v>2419789</v>
      </c>
      <c r="B3876" s="501" t="s">
        <v>9305</v>
      </c>
      <c r="C3876" s="502" t="s">
        <v>38458</v>
      </c>
      <c r="D3876" s="501" t="s">
        <v>14895</v>
      </c>
      <c r="E3876" s="666">
        <v>21.19</v>
      </c>
      <c r="F3876" s="394"/>
    </row>
    <row r="3877" spans="1:6">
      <c r="A3877" s="1181">
        <v>2607183</v>
      </c>
      <c r="B3877" s="501" t="s">
        <v>9305</v>
      </c>
      <c r="C3877" s="502" t="s">
        <v>38459</v>
      </c>
      <c r="D3877" s="501" t="s">
        <v>28</v>
      </c>
      <c r="E3877" s="666">
        <v>324.86</v>
      </c>
      <c r="F3877" s="394"/>
    </row>
    <row r="3878" spans="1:6">
      <c r="A3878" s="1181">
        <v>2607226</v>
      </c>
      <c r="B3878" s="501" t="s">
        <v>9305</v>
      </c>
      <c r="C3878" s="502" t="s">
        <v>38460</v>
      </c>
      <c r="D3878" s="501" t="s">
        <v>28</v>
      </c>
      <c r="E3878" s="666">
        <v>553277.72</v>
      </c>
      <c r="F3878" s="394"/>
    </row>
    <row r="3879" spans="1:6">
      <c r="A3879" s="1181">
        <v>2607209</v>
      </c>
      <c r="B3879" s="501" t="s">
        <v>9305</v>
      </c>
      <c r="C3879" s="502" t="s">
        <v>38461</v>
      </c>
      <c r="D3879" s="501" t="s">
        <v>28</v>
      </c>
      <c r="E3879" s="666">
        <v>481411.67</v>
      </c>
      <c r="F3879" s="394"/>
    </row>
    <row r="3880" spans="1:6">
      <c r="A3880" s="1181">
        <v>2607161</v>
      </c>
      <c r="B3880" s="501" t="s">
        <v>9305</v>
      </c>
      <c r="C3880" s="502" t="s">
        <v>38462</v>
      </c>
      <c r="D3880" s="501" t="s">
        <v>28</v>
      </c>
      <c r="E3880" s="666">
        <v>664632.18000000005</v>
      </c>
      <c r="F3880" s="394"/>
    </row>
    <row r="3881" spans="1:6">
      <c r="A3881" s="1181">
        <v>2607148</v>
      </c>
      <c r="B3881" s="501" t="s">
        <v>9305</v>
      </c>
      <c r="C3881" s="502" t="s">
        <v>38463</v>
      </c>
      <c r="D3881" s="501" t="s">
        <v>28</v>
      </c>
      <c r="E3881" s="666">
        <v>701039.74</v>
      </c>
      <c r="F3881" s="394"/>
    </row>
    <row r="3882" spans="1:6">
      <c r="A3882" s="1181">
        <v>2607213</v>
      </c>
      <c r="B3882" s="501" t="s">
        <v>9305</v>
      </c>
      <c r="C3882" s="502" t="s">
        <v>38464</v>
      </c>
      <c r="D3882" s="501" t="s">
        <v>28</v>
      </c>
      <c r="E3882" s="666">
        <v>609906.42000000004</v>
      </c>
      <c r="F3882" s="394"/>
    </row>
    <row r="3883" spans="1:6">
      <c r="A3883" s="1181">
        <v>2607165</v>
      </c>
      <c r="B3883" s="501" t="s">
        <v>9305</v>
      </c>
      <c r="C3883" s="502" t="s">
        <v>38465</v>
      </c>
      <c r="D3883" s="501" t="s">
        <v>28</v>
      </c>
      <c r="E3883" s="666">
        <v>842942.9</v>
      </c>
      <c r="F3883" s="394"/>
    </row>
    <row r="3884" spans="1:6">
      <c r="A3884" s="1181">
        <v>2607152</v>
      </c>
      <c r="B3884" s="501" t="s">
        <v>9305</v>
      </c>
      <c r="C3884" s="502" t="s">
        <v>38466</v>
      </c>
      <c r="D3884" s="501" t="s">
        <v>28</v>
      </c>
      <c r="E3884" s="666">
        <v>836743.32</v>
      </c>
      <c r="F3884" s="394"/>
    </row>
    <row r="3885" spans="1:6">
      <c r="A3885" s="1181">
        <v>2607217</v>
      </c>
      <c r="B3885" s="501" t="s">
        <v>9305</v>
      </c>
      <c r="C3885" s="502" t="s">
        <v>38467</v>
      </c>
      <c r="D3885" s="501" t="s">
        <v>28</v>
      </c>
      <c r="E3885" s="666">
        <v>726011.62</v>
      </c>
      <c r="F3885" s="394"/>
    </row>
    <row r="3886" spans="1:6">
      <c r="A3886" s="1181">
        <v>2607169</v>
      </c>
      <c r="B3886" s="501" t="s">
        <v>9305</v>
      </c>
      <c r="C3886" s="502" t="s">
        <v>38468</v>
      </c>
      <c r="D3886" s="501" t="s">
        <v>28</v>
      </c>
      <c r="E3886" s="666">
        <v>1004447.47</v>
      </c>
      <c r="F3886" s="394"/>
    </row>
    <row r="3887" spans="1:6">
      <c r="A3887" s="1181">
        <v>2607156</v>
      </c>
      <c r="B3887" s="501" t="s">
        <v>9305</v>
      </c>
      <c r="C3887" s="502" t="s">
        <v>38469</v>
      </c>
      <c r="D3887" s="501" t="s">
        <v>28</v>
      </c>
      <c r="E3887" s="666">
        <v>737003.55</v>
      </c>
      <c r="F3887" s="394"/>
    </row>
    <row r="3888" spans="1:6">
      <c r="A3888" s="1181">
        <v>2607221</v>
      </c>
      <c r="B3888" s="501" t="s">
        <v>9305</v>
      </c>
      <c r="C3888" s="502" t="s">
        <v>38470</v>
      </c>
      <c r="D3888" s="501" t="s">
        <v>28</v>
      </c>
      <c r="E3888" s="666">
        <v>640998.87</v>
      </c>
      <c r="F3888" s="394"/>
    </row>
    <row r="3889" spans="1:6">
      <c r="A3889" s="1181">
        <v>2607173</v>
      </c>
      <c r="B3889" s="501" t="s">
        <v>9305</v>
      </c>
      <c r="C3889" s="502" t="s">
        <v>38471</v>
      </c>
      <c r="D3889" s="501" t="s">
        <v>28</v>
      </c>
      <c r="E3889" s="666">
        <v>885754.18</v>
      </c>
      <c r="F3889" s="394"/>
    </row>
    <row r="3890" spans="1:6">
      <c r="A3890" s="1181">
        <v>2607227</v>
      </c>
      <c r="B3890" s="501" t="s">
        <v>9305</v>
      </c>
      <c r="C3890" s="502" t="s">
        <v>38472</v>
      </c>
      <c r="D3890" s="501" t="s">
        <v>28</v>
      </c>
      <c r="E3890" s="666">
        <v>608506.06999999995</v>
      </c>
      <c r="F3890" s="394"/>
    </row>
    <row r="3891" spans="1:6">
      <c r="A3891" s="1181">
        <v>2607210</v>
      </c>
      <c r="B3891" s="501" t="s">
        <v>9305</v>
      </c>
      <c r="C3891" s="502" t="s">
        <v>38473</v>
      </c>
      <c r="D3891" s="501" t="s">
        <v>28</v>
      </c>
      <c r="E3891" s="666">
        <v>529418.06999999995</v>
      </c>
      <c r="F3891" s="394"/>
    </row>
    <row r="3892" spans="1:6">
      <c r="A3892" s="1181">
        <v>2607162</v>
      </c>
      <c r="B3892" s="501" t="s">
        <v>9305</v>
      </c>
      <c r="C3892" s="502" t="s">
        <v>38474</v>
      </c>
      <c r="D3892" s="501" t="s">
        <v>28</v>
      </c>
      <c r="E3892" s="666">
        <v>730994.58</v>
      </c>
      <c r="F3892" s="394"/>
    </row>
    <row r="3893" spans="1:6">
      <c r="A3893" s="1181">
        <v>2607149</v>
      </c>
      <c r="B3893" s="501" t="s">
        <v>9305</v>
      </c>
      <c r="C3893" s="502" t="s">
        <v>38475</v>
      </c>
      <c r="D3893" s="501" t="s">
        <v>28</v>
      </c>
      <c r="E3893" s="666">
        <v>770993.14</v>
      </c>
      <c r="F3893" s="394"/>
    </row>
    <row r="3894" spans="1:6">
      <c r="A3894" s="1181">
        <v>2607214</v>
      </c>
      <c r="B3894" s="501" t="s">
        <v>9305</v>
      </c>
      <c r="C3894" s="502" t="s">
        <v>38476</v>
      </c>
      <c r="D3894" s="501" t="s">
        <v>28</v>
      </c>
      <c r="E3894" s="666">
        <v>669669.57999999996</v>
      </c>
      <c r="F3894" s="394"/>
    </row>
    <row r="3895" spans="1:6">
      <c r="A3895" s="1181">
        <v>2607166</v>
      </c>
      <c r="B3895" s="501" t="s">
        <v>9305</v>
      </c>
      <c r="C3895" s="502" t="s">
        <v>38477</v>
      </c>
      <c r="D3895" s="501" t="s">
        <v>28</v>
      </c>
      <c r="E3895" s="666">
        <v>927032.92</v>
      </c>
      <c r="F3895" s="394"/>
    </row>
    <row r="3896" spans="1:6">
      <c r="A3896" s="1181">
        <v>2607153</v>
      </c>
      <c r="B3896" s="501" t="s">
        <v>9305</v>
      </c>
      <c r="C3896" s="502" t="s">
        <v>38478</v>
      </c>
      <c r="D3896" s="501" t="s">
        <v>28</v>
      </c>
      <c r="E3896" s="666">
        <v>918750.29</v>
      </c>
      <c r="F3896" s="394"/>
    </row>
    <row r="3897" spans="1:6">
      <c r="A3897" s="1181">
        <v>2607218</v>
      </c>
      <c r="B3897" s="501" t="s">
        <v>9305</v>
      </c>
      <c r="C3897" s="502" t="s">
        <v>38479</v>
      </c>
      <c r="D3897" s="501" t="s">
        <v>28</v>
      </c>
      <c r="E3897" s="666">
        <v>799721.21</v>
      </c>
      <c r="F3897" s="394"/>
    </row>
    <row r="3898" spans="1:6">
      <c r="A3898" s="1181">
        <v>2607170</v>
      </c>
      <c r="B3898" s="501" t="s">
        <v>9305</v>
      </c>
      <c r="C3898" s="502" t="s">
        <v>38480</v>
      </c>
      <c r="D3898" s="501" t="s">
        <v>28</v>
      </c>
      <c r="E3898" s="666">
        <v>1103396.6599999999</v>
      </c>
      <c r="F3898" s="394"/>
    </row>
    <row r="3899" spans="1:6">
      <c r="A3899" s="1181">
        <v>2607157</v>
      </c>
      <c r="B3899" s="501" t="s">
        <v>9305</v>
      </c>
      <c r="C3899" s="502" t="s">
        <v>38481</v>
      </c>
      <c r="D3899" s="501" t="s">
        <v>28</v>
      </c>
      <c r="E3899" s="666">
        <v>811860.67</v>
      </c>
      <c r="F3899" s="394"/>
    </row>
    <row r="3900" spans="1:6">
      <c r="A3900" s="1181">
        <v>2607222</v>
      </c>
      <c r="B3900" s="501" t="s">
        <v>9305</v>
      </c>
      <c r="C3900" s="502" t="s">
        <v>38482</v>
      </c>
      <c r="D3900" s="501" t="s">
        <v>28</v>
      </c>
      <c r="E3900" s="666">
        <v>704998.88</v>
      </c>
      <c r="F3900" s="394"/>
    </row>
    <row r="3901" spans="1:6">
      <c r="A3901" s="1181">
        <v>2607174</v>
      </c>
      <c r="B3901" s="501" t="s">
        <v>9305</v>
      </c>
      <c r="C3901" s="502" t="s">
        <v>38483</v>
      </c>
      <c r="D3901" s="501" t="s">
        <v>28</v>
      </c>
      <c r="E3901" s="666">
        <v>974272.53</v>
      </c>
      <c r="F3901" s="394"/>
    </row>
    <row r="3902" spans="1:6">
      <c r="A3902" s="1181">
        <v>2607228</v>
      </c>
      <c r="B3902" s="501" t="s">
        <v>9305</v>
      </c>
      <c r="C3902" s="502" t="s">
        <v>38484</v>
      </c>
      <c r="D3902" s="501" t="s">
        <v>28</v>
      </c>
      <c r="E3902" s="666">
        <v>669228.76</v>
      </c>
      <c r="F3902" s="394"/>
    </row>
    <row r="3903" spans="1:6">
      <c r="A3903" s="1181">
        <v>2607211</v>
      </c>
      <c r="B3903" s="501" t="s">
        <v>9305</v>
      </c>
      <c r="C3903" s="502" t="s">
        <v>38485</v>
      </c>
      <c r="D3903" s="501" t="s">
        <v>28</v>
      </c>
      <c r="E3903" s="666">
        <v>583085.73</v>
      </c>
      <c r="F3903" s="394"/>
    </row>
    <row r="3904" spans="1:6">
      <c r="A3904" s="1181">
        <v>2607163</v>
      </c>
      <c r="B3904" s="501" t="s">
        <v>9305</v>
      </c>
      <c r="C3904" s="502" t="s">
        <v>38486</v>
      </c>
      <c r="D3904" s="501" t="s">
        <v>28</v>
      </c>
      <c r="E3904" s="666">
        <v>805588.33</v>
      </c>
      <c r="F3904" s="394"/>
    </row>
    <row r="3905" spans="1:6">
      <c r="A3905" s="1181">
        <v>2607150</v>
      </c>
      <c r="B3905" s="501" t="s">
        <v>9305</v>
      </c>
      <c r="C3905" s="502" t="s">
        <v>38487</v>
      </c>
      <c r="D3905" s="501" t="s">
        <v>28</v>
      </c>
      <c r="E3905" s="666">
        <v>849615.67</v>
      </c>
      <c r="F3905" s="394"/>
    </row>
    <row r="3906" spans="1:6">
      <c r="A3906" s="1181">
        <v>2607215</v>
      </c>
      <c r="B3906" s="501" t="s">
        <v>9305</v>
      </c>
      <c r="C3906" s="502" t="s">
        <v>38488</v>
      </c>
      <c r="D3906" s="501" t="s">
        <v>28</v>
      </c>
      <c r="E3906" s="666">
        <v>736517.79</v>
      </c>
      <c r="F3906" s="394"/>
    </row>
    <row r="3907" spans="1:6">
      <c r="A3907" s="1181">
        <v>2607167</v>
      </c>
      <c r="B3907" s="501" t="s">
        <v>9305</v>
      </c>
      <c r="C3907" s="502" t="s">
        <v>38489</v>
      </c>
      <c r="D3907" s="501" t="s">
        <v>28</v>
      </c>
      <c r="E3907" s="666">
        <v>1018150.86</v>
      </c>
      <c r="F3907" s="394"/>
    </row>
    <row r="3908" spans="1:6">
      <c r="A3908" s="1181">
        <v>2607154</v>
      </c>
      <c r="B3908" s="501" t="s">
        <v>9305</v>
      </c>
      <c r="C3908" s="502" t="s">
        <v>38490</v>
      </c>
      <c r="D3908" s="501" t="s">
        <v>28</v>
      </c>
      <c r="E3908" s="666">
        <v>1011707.15</v>
      </c>
      <c r="F3908" s="394"/>
    </row>
    <row r="3909" spans="1:6">
      <c r="A3909" s="1181">
        <v>2607219</v>
      </c>
      <c r="B3909" s="501" t="s">
        <v>9305</v>
      </c>
      <c r="C3909" s="502" t="s">
        <v>38491</v>
      </c>
      <c r="D3909" s="501" t="s">
        <v>28</v>
      </c>
      <c r="E3909" s="666">
        <v>879451.78</v>
      </c>
      <c r="F3909" s="394"/>
    </row>
    <row r="3910" spans="1:6">
      <c r="A3910" s="1181">
        <v>2607171</v>
      </c>
      <c r="B3910" s="501" t="s">
        <v>9305</v>
      </c>
      <c r="C3910" s="502" t="s">
        <v>38492</v>
      </c>
      <c r="D3910" s="501" t="s">
        <v>28</v>
      </c>
      <c r="E3910" s="666">
        <v>1217231.95</v>
      </c>
      <c r="F3910" s="394"/>
    </row>
    <row r="3911" spans="1:6">
      <c r="A3911" s="1181">
        <v>2607158</v>
      </c>
      <c r="B3911" s="501" t="s">
        <v>9305</v>
      </c>
      <c r="C3911" s="502" t="s">
        <v>38493</v>
      </c>
      <c r="D3911" s="501" t="s">
        <v>28</v>
      </c>
      <c r="E3911" s="666">
        <v>892844.52</v>
      </c>
      <c r="F3911" s="394"/>
    </row>
    <row r="3912" spans="1:6">
      <c r="A3912" s="1181">
        <v>2607223</v>
      </c>
      <c r="B3912" s="501" t="s">
        <v>9305</v>
      </c>
      <c r="C3912" s="502" t="s">
        <v>38494</v>
      </c>
      <c r="D3912" s="501" t="s">
        <v>28</v>
      </c>
      <c r="E3912" s="666">
        <v>775370.92</v>
      </c>
      <c r="F3912" s="394"/>
    </row>
    <row r="3913" spans="1:6">
      <c r="A3913" s="1181">
        <v>2607175</v>
      </c>
      <c r="B3913" s="501" t="s">
        <v>9305</v>
      </c>
      <c r="C3913" s="502" t="s">
        <v>38495</v>
      </c>
      <c r="D3913" s="501" t="s">
        <v>28</v>
      </c>
      <c r="E3913" s="666">
        <v>1071582.3700000001</v>
      </c>
      <c r="F3913" s="394"/>
    </row>
    <row r="3914" spans="1:6">
      <c r="A3914" s="1181">
        <v>2607151</v>
      </c>
      <c r="B3914" s="501" t="s">
        <v>9305</v>
      </c>
      <c r="C3914" s="502" t="s">
        <v>38496</v>
      </c>
      <c r="D3914" s="501" t="s">
        <v>28</v>
      </c>
      <c r="E3914" s="666">
        <v>1019040.65</v>
      </c>
      <c r="F3914" s="394"/>
    </row>
    <row r="3915" spans="1:6">
      <c r="A3915" s="1181">
        <v>2607216</v>
      </c>
      <c r="B3915" s="501" t="s">
        <v>9305</v>
      </c>
      <c r="C3915" s="502" t="s">
        <v>38497</v>
      </c>
      <c r="D3915" s="501" t="s">
        <v>28</v>
      </c>
      <c r="E3915" s="666">
        <v>886469.5</v>
      </c>
      <c r="F3915" s="394"/>
    </row>
    <row r="3916" spans="1:6">
      <c r="A3916" s="1181">
        <v>2607168</v>
      </c>
      <c r="B3916" s="501" t="s">
        <v>9305</v>
      </c>
      <c r="C3916" s="502" t="s">
        <v>38498</v>
      </c>
      <c r="D3916" s="501" t="s">
        <v>28</v>
      </c>
      <c r="E3916" s="666">
        <v>1228228.44</v>
      </c>
      <c r="F3916" s="394"/>
    </row>
    <row r="3917" spans="1:6">
      <c r="A3917" s="1181">
        <v>2607155</v>
      </c>
      <c r="B3917" s="501" t="s">
        <v>9305</v>
      </c>
      <c r="C3917" s="502" t="s">
        <v>38499</v>
      </c>
      <c r="D3917" s="501" t="s">
        <v>28</v>
      </c>
      <c r="E3917" s="666">
        <v>1215814.3899999999</v>
      </c>
      <c r="F3917" s="394"/>
    </row>
    <row r="3918" spans="1:6">
      <c r="A3918" s="1181">
        <v>2607220</v>
      </c>
      <c r="B3918" s="501" t="s">
        <v>9305</v>
      </c>
      <c r="C3918" s="502" t="s">
        <v>38500</v>
      </c>
      <c r="D3918" s="501" t="s">
        <v>28</v>
      </c>
      <c r="E3918" s="666">
        <v>1055096.5</v>
      </c>
      <c r="F3918" s="394"/>
    </row>
    <row r="3919" spans="1:6">
      <c r="A3919" s="1181">
        <v>2607172</v>
      </c>
      <c r="B3919" s="501" t="s">
        <v>9305</v>
      </c>
      <c r="C3919" s="502" t="s">
        <v>38501</v>
      </c>
      <c r="D3919" s="501" t="s">
        <v>28</v>
      </c>
      <c r="E3919" s="666">
        <v>1460262.72</v>
      </c>
      <c r="F3919" s="394"/>
    </row>
    <row r="3920" spans="1:6">
      <c r="A3920" s="1181">
        <v>2607159</v>
      </c>
      <c r="B3920" s="501" t="s">
        <v>9305</v>
      </c>
      <c r="C3920" s="502" t="s">
        <v>38502</v>
      </c>
      <c r="D3920" s="501" t="s">
        <v>28</v>
      </c>
      <c r="E3920" s="666">
        <v>1071323.7</v>
      </c>
      <c r="F3920" s="394"/>
    </row>
    <row r="3921" spans="1:6">
      <c r="A3921" s="1181">
        <v>2607224</v>
      </c>
      <c r="B3921" s="501" t="s">
        <v>9305</v>
      </c>
      <c r="C3921" s="502" t="s">
        <v>38503</v>
      </c>
      <c r="D3921" s="501" t="s">
        <v>28</v>
      </c>
      <c r="E3921" s="666">
        <v>931613.78</v>
      </c>
      <c r="F3921" s="394"/>
    </row>
    <row r="3922" spans="1:6">
      <c r="A3922" s="1181">
        <v>2607176</v>
      </c>
      <c r="B3922" s="501" t="s">
        <v>9305</v>
      </c>
      <c r="C3922" s="502" t="s">
        <v>38504</v>
      </c>
      <c r="D3922" s="501" t="s">
        <v>28</v>
      </c>
      <c r="E3922" s="666">
        <v>1289747.8500000001</v>
      </c>
      <c r="F3922" s="394"/>
    </row>
    <row r="3923" spans="1:6">
      <c r="A3923" s="1181">
        <v>2607225</v>
      </c>
      <c r="B3923" s="501" t="s">
        <v>9305</v>
      </c>
      <c r="C3923" s="502" t="s">
        <v>38505</v>
      </c>
      <c r="D3923" s="501" t="s">
        <v>28</v>
      </c>
      <c r="E3923" s="666">
        <v>503045.01</v>
      </c>
      <c r="F3923" s="394"/>
    </row>
    <row r="3924" spans="1:6">
      <c r="A3924" s="1181">
        <v>2607208</v>
      </c>
      <c r="B3924" s="501" t="s">
        <v>9305</v>
      </c>
      <c r="C3924" s="502" t="s">
        <v>38506</v>
      </c>
      <c r="D3924" s="501" t="s">
        <v>28</v>
      </c>
      <c r="E3924" s="666">
        <v>437750.97</v>
      </c>
      <c r="F3924" s="394"/>
    </row>
    <row r="3925" spans="1:6">
      <c r="A3925" s="1181">
        <v>2607160</v>
      </c>
      <c r="B3925" s="501" t="s">
        <v>9305</v>
      </c>
      <c r="C3925" s="502" t="s">
        <v>38507</v>
      </c>
      <c r="D3925" s="501" t="s">
        <v>28</v>
      </c>
      <c r="E3925" s="666">
        <v>604261.54</v>
      </c>
      <c r="F3925" s="394"/>
    </row>
    <row r="3926" spans="1:6">
      <c r="A3926" s="1181">
        <v>2607229</v>
      </c>
      <c r="B3926" s="501" t="s">
        <v>9305</v>
      </c>
      <c r="C3926" s="502" t="s">
        <v>38508</v>
      </c>
      <c r="D3926" s="501" t="s">
        <v>28</v>
      </c>
      <c r="E3926" s="666">
        <v>637368.31000000006</v>
      </c>
      <c r="F3926" s="394"/>
    </row>
    <row r="3927" spans="1:6">
      <c r="A3927" s="1181">
        <v>2607212</v>
      </c>
      <c r="B3927" s="501" t="s">
        <v>9305</v>
      </c>
      <c r="C3927" s="502" t="s">
        <v>38509</v>
      </c>
      <c r="D3927" s="501" t="s">
        <v>28</v>
      </c>
      <c r="E3927" s="666">
        <v>554614.06999999995</v>
      </c>
      <c r="F3927" s="394"/>
    </row>
    <row r="3928" spans="1:6">
      <c r="A3928" s="1181">
        <v>2607164</v>
      </c>
      <c r="B3928" s="501" t="s">
        <v>9305</v>
      </c>
      <c r="C3928" s="502" t="s">
        <v>38510</v>
      </c>
      <c r="D3928" s="501" t="s">
        <v>28</v>
      </c>
      <c r="E3928" s="666">
        <v>764804.54</v>
      </c>
      <c r="F3928" s="394"/>
    </row>
    <row r="3929" spans="1:6">
      <c r="A3929" s="1181">
        <v>2607207</v>
      </c>
      <c r="B3929" s="501" t="s">
        <v>9305</v>
      </c>
      <c r="C3929" s="502" t="s">
        <v>38511</v>
      </c>
      <c r="D3929" s="501" t="s">
        <v>14896</v>
      </c>
      <c r="E3929" s="666">
        <v>202.14</v>
      </c>
      <c r="F3929" s="394"/>
    </row>
    <row r="3930" spans="1:6">
      <c r="A3930" s="1181">
        <v>2607206</v>
      </c>
      <c r="B3930" s="501" t="s">
        <v>9305</v>
      </c>
      <c r="C3930" s="502" t="s">
        <v>38512</v>
      </c>
      <c r="D3930" s="501" t="s">
        <v>14896</v>
      </c>
      <c r="E3930" s="666">
        <v>198.13</v>
      </c>
      <c r="F3930" s="394"/>
    </row>
    <row r="3931" spans="1:6">
      <c r="A3931" s="1181">
        <v>2607344</v>
      </c>
      <c r="B3931" s="501" t="s">
        <v>9305</v>
      </c>
      <c r="C3931" s="502" t="s">
        <v>38513</v>
      </c>
      <c r="D3931" s="501" t="s">
        <v>28</v>
      </c>
      <c r="E3931" s="666">
        <v>268.75</v>
      </c>
      <c r="F3931" s="394"/>
    </row>
    <row r="3932" spans="1:6">
      <c r="A3932" s="1181">
        <v>2607339</v>
      </c>
      <c r="B3932" s="501" t="s">
        <v>9305</v>
      </c>
      <c r="C3932" s="502" t="s">
        <v>38514</v>
      </c>
      <c r="D3932" s="501" t="s">
        <v>28</v>
      </c>
      <c r="E3932" s="666">
        <v>184.64</v>
      </c>
      <c r="F3932" s="394"/>
    </row>
    <row r="3933" spans="1:6">
      <c r="A3933" s="1181">
        <v>2607349</v>
      </c>
      <c r="B3933" s="501" t="s">
        <v>9305</v>
      </c>
      <c r="C3933" s="502" t="s">
        <v>38515</v>
      </c>
      <c r="D3933" s="501" t="s">
        <v>28</v>
      </c>
      <c r="E3933" s="666">
        <v>409.99</v>
      </c>
      <c r="F3933" s="394"/>
    </row>
    <row r="3934" spans="1:6">
      <c r="A3934" s="1181">
        <v>2607345</v>
      </c>
      <c r="B3934" s="501" t="s">
        <v>9305</v>
      </c>
      <c r="C3934" s="502" t="s">
        <v>38516</v>
      </c>
      <c r="D3934" s="501" t="s">
        <v>28</v>
      </c>
      <c r="E3934" s="666">
        <v>306.67</v>
      </c>
      <c r="F3934" s="394"/>
    </row>
    <row r="3935" spans="1:6">
      <c r="A3935" s="1181">
        <v>2607340</v>
      </c>
      <c r="B3935" s="501" t="s">
        <v>9305</v>
      </c>
      <c r="C3935" s="502" t="s">
        <v>38517</v>
      </c>
      <c r="D3935" s="501" t="s">
        <v>28</v>
      </c>
      <c r="E3935" s="666">
        <v>210.72</v>
      </c>
      <c r="F3935" s="394"/>
    </row>
    <row r="3936" spans="1:6">
      <c r="A3936" s="1181">
        <v>2607350</v>
      </c>
      <c r="B3936" s="501" t="s">
        <v>9305</v>
      </c>
      <c r="C3936" s="502" t="s">
        <v>38518</v>
      </c>
      <c r="D3936" s="501" t="s">
        <v>28</v>
      </c>
      <c r="E3936" s="666">
        <v>468.31</v>
      </c>
      <c r="F3936" s="394"/>
    </row>
    <row r="3937" spans="1:6">
      <c r="A3937" s="1181">
        <v>2607346</v>
      </c>
      <c r="B3937" s="501" t="s">
        <v>9305</v>
      </c>
      <c r="C3937" s="502" t="s">
        <v>38519</v>
      </c>
      <c r="D3937" s="501" t="s">
        <v>28</v>
      </c>
      <c r="E3937" s="666">
        <v>356.19</v>
      </c>
      <c r="F3937" s="394"/>
    </row>
    <row r="3938" spans="1:6">
      <c r="A3938" s="1181">
        <v>2607341</v>
      </c>
      <c r="B3938" s="501" t="s">
        <v>9305</v>
      </c>
      <c r="C3938" s="502" t="s">
        <v>38520</v>
      </c>
      <c r="D3938" s="501" t="s">
        <v>28</v>
      </c>
      <c r="E3938" s="666">
        <v>248.59</v>
      </c>
      <c r="F3938" s="394"/>
    </row>
    <row r="3939" spans="1:6">
      <c r="A3939" s="1181">
        <v>2607351</v>
      </c>
      <c r="B3939" s="501" t="s">
        <v>9305</v>
      </c>
      <c r="C3939" s="502" t="s">
        <v>38521</v>
      </c>
      <c r="D3939" s="501" t="s">
        <v>28</v>
      </c>
      <c r="E3939" s="666">
        <v>544</v>
      </c>
      <c r="F3939" s="394"/>
    </row>
    <row r="3940" spans="1:6">
      <c r="A3940" s="1181">
        <v>2607347</v>
      </c>
      <c r="B3940" s="501" t="s">
        <v>9305</v>
      </c>
      <c r="C3940" s="502" t="s">
        <v>38522</v>
      </c>
      <c r="D3940" s="501" t="s">
        <v>28</v>
      </c>
      <c r="E3940" s="666">
        <v>469.96</v>
      </c>
      <c r="F3940" s="394"/>
    </row>
    <row r="3941" spans="1:6">
      <c r="A3941" s="1181">
        <v>2607342</v>
      </c>
      <c r="B3941" s="501" t="s">
        <v>9305</v>
      </c>
      <c r="C3941" s="502" t="s">
        <v>38523</v>
      </c>
      <c r="D3941" s="501" t="s">
        <v>28</v>
      </c>
      <c r="E3941" s="666">
        <v>306.67</v>
      </c>
      <c r="F3941" s="394"/>
    </row>
    <row r="3942" spans="1:6">
      <c r="A3942" s="1181">
        <v>2607352</v>
      </c>
      <c r="B3942" s="501" t="s">
        <v>9305</v>
      </c>
      <c r="C3942" s="502" t="s">
        <v>38524</v>
      </c>
      <c r="D3942" s="501" t="s">
        <v>28</v>
      </c>
      <c r="E3942" s="666">
        <v>715.76</v>
      </c>
      <c r="F3942" s="394"/>
    </row>
    <row r="3943" spans="1:6">
      <c r="A3943" s="1181">
        <v>2607343</v>
      </c>
      <c r="B3943" s="501" t="s">
        <v>9305</v>
      </c>
      <c r="C3943" s="502" t="s">
        <v>38525</v>
      </c>
      <c r="D3943" s="501" t="s">
        <v>28</v>
      </c>
      <c r="E3943" s="666">
        <v>215.68</v>
      </c>
      <c r="F3943" s="394"/>
    </row>
    <row r="3944" spans="1:6">
      <c r="A3944" s="1181">
        <v>2607338</v>
      </c>
      <c r="B3944" s="501" t="s">
        <v>9305</v>
      </c>
      <c r="C3944" s="502" t="s">
        <v>38526</v>
      </c>
      <c r="D3944" s="501" t="s">
        <v>28</v>
      </c>
      <c r="E3944" s="666">
        <v>157.75</v>
      </c>
      <c r="F3944" s="394"/>
    </row>
    <row r="3945" spans="1:6">
      <c r="A3945" s="1181">
        <v>2607348</v>
      </c>
      <c r="B3945" s="501" t="s">
        <v>9305</v>
      </c>
      <c r="C3945" s="502" t="s">
        <v>38527</v>
      </c>
      <c r="D3945" s="501" t="s">
        <v>28</v>
      </c>
      <c r="E3945" s="666">
        <v>329.38</v>
      </c>
      <c r="F3945" s="394"/>
    </row>
    <row r="3946" spans="1:6">
      <c r="A3946" s="1181">
        <v>2607329</v>
      </c>
      <c r="B3946" s="501" t="s">
        <v>9305</v>
      </c>
      <c r="C3946" s="502" t="s">
        <v>38528</v>
      </c>
      <c r="D3946" s="501" t="s">
        <v>28</v>
      </c>
      <c r="E3946" s="666">
        <v>540.12</v>
      </c>
      <c r="F3946" s="394"/>
    </row>
    <row r="3947" spans="1:6">
      <c r="A3947" s="1181">
        <v>2607324</v>
      </c>
      <c r="B3947" s="501" t="s">
        <v>9305</v>
      </c>
      <c r="C3947" s="502" t="s">
        <v>38529</v>
      </c>
      <c r="D3947" s="501" t="s">
        <v>28</v>
      </c>
      <c r="E3947" s="666">
        <v>368.76</v>
      </c>
      <c r="F3947" s="394"/>
    </row>
    <row r="3948" spans="1:6">
      <c r="A3948" s="1181">
        <v>2607334</v>
      </c>
      <c r="B3948" s="501" t="s">
        <v>9305</v>
      </c>
      <c r="C3948" s="502" t="s">
        <v>38530</v>
      </c>
      <c r="D3948" s="501" t="s">
        <v>28</v>
      </c>
      <c r="E3948" s="666">
        <v>783.11</v>
      </c>
      <c r="F3948" s="394"/>
    </row>
    <row r="3949" spans="1:6">
      <c r="A3949" s="1181">
        <v>2607330</v>
      </c>
      <c r="B3949" s="501" t="s">
        <v>9305</v>
      </c>
      <c r="C3949" s="502" t="s">
        <v>38531</v>
      </c>
      <c r="D3949" s="501" t="s">
        <v>28</v>
      </c>
      <c r="E3949" s="666">
        <v>617.62</v>
      </c>
      <c r="F3949" s="394"/>
    </row>
    <row r="3950" spans="1:6">
      <c r="A3950" s="1181">
        <v>2607325</v>
      </c>
      <c r="B3950" s="501" t="s">
        <v>9305</v>
      </c>
      <c r="C3950" s="502" t="s">
        <v>38532</v>
      </c>
      <c r="D3950" s="501" t="s">
        <v>28</v>
      </c>
      <c r="E3950" s="666">
        <v>423.49</v>
      </c>
      <c r="F3950" s="394"/>
    </row>
    <row r="3951" spans="1:6">
      <c r="A3951" s="1181">
        <v>2607335</v>
      </c>
      <c r="B3951" s="501" t="s">
        <v>9305</v>
      </c>
      <c r="C3951" s="502" t="s">
        <v>38533</v>
      </c>
      <c r="D3951" s="501" t="s">
        <v>28</v>
      </c>
      <c r="E3951" s="666">
        <v>894.85</v>
      </c>
      <c r="F3951" s="394"/>
    </row>
    <row r="3952" spans="1:6">
      <c r="A3952" s="1181">
        <v>2607331</v>
      </c>
      <c r="B3952" s="501" t="s">
        <v>9305</v>
      </c>
      <c r="C3952" s="502" t="s">
        <v>38534</v>
      </c>
      <c r="D3952" s="501" t="s">
        <v>28</v>
      </c>
      <c r="E3952" s="666">
        <v>718.01</v>
      </c>
      <c r="F3952" s="394"/>
    </row>
    <row r="3953" spans="1:6">
      <c r="A3953" s="1181">
        <v>2607326</v>
      </c>
      <c r="B3953" s="501" t="s">
        <v>9305</v>
      </c>
      <c r="C3953" s="502" t="s">
        <v>38535</v>
      </c>
      <c r="D3953" s="501" t="s">
        <v>28</v>
      </c>
      <c r="E3953" s="666">
        <v>500.98</v>
      </c>
      <c r="F3953" s="394"/>
    </row>
    <row r="3954" spans="1:6">
      <c r="A3954" s="1181">
        <v>2607336</v>
      </c>
      <c r="B3954" s="501" t="s">
        <v>9305</v>
      </c>
      <c r="C3954" s="502" t="s">
        <v>38536</v>
      </c>
      <c r="D3954" s="501" t="s">
        <v>28</v>
      </c>
      <c r="E3954" s="666">
        <v>1040.9100000000001</v>
      </c>
      <c r="F3954" s="394"/>
    </row>
    <row r="3955" spans="1:6">
      <c r="A3955" s="1181">
        <v>2607332</v>
      </c>
      <c r="B3955" s="501" t="s">
        <v>9305</v>
      </c>
      <c r="C3955" s="502" t="s">
        <v>38537</v>
      </c>
      <c r="D3955" s="501" t="s">
        <v>28</v>
      </c>
      <c r="E3955" s="666">
        <v>950.57</v>
      </c>
      <c r="F3955" s="394"/>
    </row>
    <row r="3956" spans="1:6">
      <c r="A3956" s="1181">
        <v>2607327</v>
      </c>
      <c r="B3956" s="501" t="s">
        <v>9305</v>
      </c>
      <c r="C3956" s="502" t="s">
        <v>38538</v>
      </c>
      <c r="D3956" s="501" t="s">
        <v>28</v>
      </c>
      <c r="E3956" s="666">
        <v>617.62</v>
      </c>
      <c r="F3956" s="394"/>
    </row>
    <row r="3957" spans="1:6">
      <c r="A3957" s="1181">
        <v>2607337</v>
      </c>
      <c r="B3957" s="501" t="s">
        <v>9305</v>
      </c>
      <c r="C3957" s="502" t="s">
        <v>38539</v>
      </c>
      <c r="D3957" s="501" t="s">
        <v>28</v>
      </c>
      <c r="E3957" s="666">
        <v>1376.22</v>
      </c>
      <c r="F3957" s="394"/>
    </row>
    <row r="3958" spans="1:6">
      <c r="A3958" s="1181">
        <v>2607328</v>
      </c>
      <c r="B3958" s="501" t="s">
        <v>9305</v>
      </c>
      <c r="C3958" s="502" t="s">
        <v>38540</v>
      </c>
      <c r="D3958" s="501" t="s">
        <v>28</v>
      </c>
      <c r="E3958" s="666">
        <v>433.27</v>
      </c>
      <c r="F3958" s="394"/>
    </row>
    <row r="3959" spans="1:6">
      <c r="A3959" s="1181">
        <v>2607323</v>
      </c>
      <c r="B3959" s="501" t="s">
        <v>9305</v>
      </c>
      <c r="C3959" s="502" t="s">
        <v>38541</v>
      </c>
      <c r="D3959" s="501" t="s">
        <v>28</v>
      </c>
      <c r="E3959" s="666">
        <v>316.57</v>
      </c>
      <c r="F3959" s="394"/>
    </row>
    <row r="3960" spans="1:6">
      <c r="A3960" s="1181">
        <v>2607333</v>
      </c>
      <c r="B3960" s="501" t="s">
        <v>9305</v>
      </c>
      <c r="C3960" s="502" t="s">
        <v>38542</v>
      </c>
      <c r="D3960" s="501" t="s">
        <v>28</v>
      </c>
      <c r="E3960" s="666">
        <v>627.34</v>
      </c>
      <c r="F3960" s="394"/>
    </row>
    <row r="3961" spans="1:6">
      <c r="A3961" s="1181">
        <v>2607106</v>
      </c>
      <c r="B3961" s="501" t="s">
        <v>9305</v>
      </c>
      <c r="C3961" s="502" t="s">
        <v>38543</v>
      </c>
      <c r="D3961" s="501" t="s">
        <v>23508</v>
      </c>
      <c r="E3961" s="666">
        <v>99208.99</v>
      </c>
      <c r="F3961" s="394"/>
    </row>
    <row r="3962" spans="1:6">
      <c r="A3962" s="1181">
        <v>2607102</v>
      </c>
      <c r="B3962" s="501" t="s">
        <v>9305</v>
      </c>
      <c r="C3962" s="502" t="s">
        <v>38544</v>
      </c>
      <c r="D3962" s="501" t="s">
        <v>23508</v>
      </c>
      <c r="E3962" s="666">
        <v>48807.12</v>
      </c>
      <c r="F3962" s="394"/>
    </row>
    <row r="3963" spans="1:6">
      <c r="A3963" s="1181">
        <v>2607261</v>
      </c>
      <c r="B3963" s="501" t="s">
        <v>9305</v>
      </c>
      <c r="C3963" s="502" t="s">
        <v>38545</v>
      </c>
      <c r="D3963" s="501" t="s">
        <v>23508</v>
      </c>
      <c r="E3963" s="666">
        <v>99208.99</v>
      </c>
      <c r="F3963" s="394"/>
    </row>
    <row r="3964" spans="1:6">
      <c r="A3964" s="1181">
        <v>2607107</v>
      </c>
      <c r="B3964" s="501" t="s">
        <v>9305</v>
      </c>
      <c r="C3964" s="502" t="s">
        <v>38546</v>
      </c>
      <c r="D3964" s="501" t="s">
        <v>23508</v>
      </c>
      <c r="E3964" s="666">
        <v>113229.7</v>
      </c>
      <c r="F3964" s="394"/>
    </row>
    <row r="3965" spans="1:6">
      <c r="A3965" s="1181">
        <v>2607103</v>
      </c>
      <c r="B3965" s="501" t="s">
        <v>9305</v>
      </c>
      <c r="C3965" s="502" t="s">
        <v>38547</v>
      </c>
      <c r="D3965" s="501" t="s">
        <v>23508</v>
      </c>
      <c r="E3965" s="666">
        <v>55547.64</v>
      </c>
      <c r="F3965" s="394"/>
    </row>
    <row r="3966" spans="1:6">
      <c r="A3966" s="1181">
        <v>2607262</v>
      </c>
      <c r="B3966" s="501" t="s">
        <v>9305</v>
      </c>
      <c r="C3966" s="502" t="s">
        <v>38548</v>
      </c>
      <c r="D3966" s="501" t="s">
        <v>23508</v>
      </c>
      <c r="E3966" s="666">
        <v>113229.7</v>
      </c>
      <c r="F3966" s="394"/>
    </row>
    <row r="3967" spans="1:6">
      <c r="A3967" s="1181">
        <v>2607108</v>
      </c>
      <c r="B3967" s="501" t="s">
        <v>9305</v>
      </c>
      <c r="C3967" s="502" t="s">
        <v>38549</v>
      </c>
      <c r="D3967" s="501" t="s">
        <v>23508</v>
      </c>
      <c r="E3967" s="666">
        <v>131899.42000000001</v>
      </c>
      <c r="F3967" s="394"/>
    </row>
    <row r="3968" spans="1:6">
      <c r="A3968" s="1181">
        <v>2607104</v>
      </c>
      <c r="B3968" s="501" t="s">
        <v>9305</v>
      </c>
      <c r="C3968" s="502" t="s">
        <v>38550</v>
      </c>
      <c r="D3968" s="501" t="s">
        <v>23508</v>
      </c>
      <c r="E3968" s="666">
        <v>65633.710000000006</v>
      </c>
      <c r="F3968" s="394"/>
    </row>
    <row r="3969" spans="1:6">
      <c r="A3969" s="1181">
        <v>2607263</v>
      </c>
      <c r="B3969" s="501" t="s">
        <v>9305</v>
      </c>
      <c r="C3969" s="502" t="s">
        <v>38551</v>
      </c>
      <c r="D3969" s="501" t="s">
        <v>23508</v>
      </c>
      <c r="E3969" s="666">
        <v>131899.42000000001</v>
      </c>
      <c r="F3969" s="394"/>
    </row>
    <row r="3970" spans="1:6">
      <c r="A3970" s="1181">
        <v>2607109</v>
      </c>
      <c r="B3970" s="501" t="s">
        <v>9305</v>
      </c>
      <c r="C3970" s="502" t="s">
        <v>38552</v>
      </c>
      <c r="D3970" s="501" t="s">
        <v>23508</v>
      </c>
      <c r="E3970" s="666">
        <v>173912.39</v>
      </c>
      <c r="F3970" s="394"/>
    </row>
    <row r="3971" spans="1:6">
      <c r="A3971" s="1181">
        <v>2607105</v>
      </c>
      <c r="B3971" s="501" t="s">
        <v>9305</v>
      </c>
      <c r="C3971" s="502" t="s">
        <v>38553</v>
      </c>
      <c r="D3971" s="501" t="s">
        <v>23508</v>
      </c>
      <c r="E3971" s="666">
        <v>81623.92</v>
      </c>
      <c r="F3971" s="394"/>
    </row>
    <row r="3972" spans="1:6">
      <c r="A3972" s="1181">
        <v>2607264</v>
      </c>
      <c r="B3972" s="501" t="s">
        <v>9305</v>
      </c>
      <c r="C3972" s="502" t="s">
        <v>38554</v>
      </c>
      <c r="D3972" s="501" t="s">
        <v>23508</v>
      </c>
      <c r="E3972" s="666">
        <v>173912.39</v>
      </c>
      <c r="F3972" s="394"/>
    </row>
    <row r="3973" spans="1:6">
      <c r="A3973" s="1181">
        <v>2607093</v>
      </c>
      <c r="B3973" s="501" t="s">
        <v>9305</v>
      </c>
      <c r="C3973" s="502" t="s">
        <v>38555</v>
      </c>
      <c r="D3973" s="501" t="s">
        <v>23508</v>
      </c>
      <c r="E3973" s="666">
        <v>51843.4</v>
      </c>
      <c r="F3973" s="394"/>
    </row>
    <row r="3974" spans="1:6">
      <c r="A3974" s="1181">
        <v>2607088</v>
      </c>
      <c r="B3974" s="501" t="s">
        <v>9305</v>
      </c>
      <c r="C3974" s="502" t="s">
        <v>38556</v>
      </c>
      <c r="D3974" s="501" t="s">
        <v>23508</v>
      </c>
      <c r="E3974" s="666">
        <v>21366.39</v>
      </c>
      <c r="F3974" s="394"/>
    </row>
    <row r="3975" spans="1:6">
      <c r="A3975" s="1181">
        <v>2607098</v>
      </c>
      <c r="B3975" s="501" t="s">
        <v>9305</v>
      </c>
      <c r="C3975" s="502" t="s">
        <v>38557</v>
      </c>
      <c r="D3975" s="501" t="s">
        <v>23508</v>
      </c>
      <c r="E3975" s="666">
        <v>52187.51</v>
      </c>
      <c r="F3975" s="394"/>
    </row>
    <row r="3976" spans="1:6">
      <c r="A3976" s="1181">
        <v>2607094</v>
      </c>
      <c r="B3976" s="501" t="s">
        <v>9305</v>
      </c>
      <c r="C3976" s="502" t="s">
        <v>38558</v>
      </c>
      <c r="D3976" s="501" t="s">
        <v>23508</v>
      </c>
      <c r="E3976" s="666">
        <v>58434.74</v>
      </c>
      <c r="F3976" s="394"/>
    </row>
    <row r="3977" spans="1:6">
      <c r="A3977" s="1181">
        <v>2607089</v>
      </c>
      <c r="B3977" s="501" t="s">
        <v>9305</v>
      </c>
      <c r="C3977" s="502" t="s">
        <v>38559</v>
      </c>
      <c r="D3977" s="501" t="s">
        <v>23508</v>
      </c>
      <c r="E3977" s="666">
        <v>24462.240000000002</v>
      </c>
      <c r="F3977" s="394"/>
    </row>
    <row r="3978" spans="1:6">
      <c r="A3978" s="1181">
        <v>2607099</v>
      </c>
      <c r="B3978" s="501" t="s">
        <v>9305</v>
      </c>
      <c r="C3978" s="502" t="s">
        <v>38560</v>
      </c>
      <c r="D3978" s="501" t="s">
        <v>23508</v>
      </c>
      <c r="E3978" s="666">
        <v>58826.76</v>
      </c>
      <c r="F3978" s="394"/>
    </row>
    <row r="3979" spans="1:6">
      <c r="A3979" s="1181">
        <v>2607095</v>
      </c>
      <c r="B3979" s="501" t="s">
        <v>9305</v>
      </c>
      <c r="C3979" s="502" t="s">
        <v>38561</v>
      </c>
      <c r="D3979" s="501" t="s">
        <v>23508</v>
      </c>
      <c r="E3979" s="666">
        <v>68643.95</v>
      </c>
      <c r="F3979" s="394"/>
    </row>
    <row r="3980" spans="1:6">
      <c r="A3980" s="1181">
        <v>2607090</v>
      </c>
      <c r="B3980" s="501" t="s">
        <v>9305</v>
      </c>
      <c r="C3980" s="502" t="s">
        <v>38562</v>
      </c>
      <c r="D3980" s="501" t="s">
        <v>23508</v>
      </c>
      <c r="E3980" s="666">
        <v>29789.119999999999</v>
      </c>
      <c r="F3980" s="394"/>
    </row>
    <row r="3981" spans="1:6">
      <c r="A3981" s="1181">
        <v>2607260</v>
      </c>
      <c r="B3981" s="501" t="s">
        <v>9305</v>
      </c>
      <c r="C3981" s="502" t="s">
        <v>38563</v>
      </c>
      <c r="D3981" s="501" t="s">
        <v>23508</v>
      </c>
      <c r="E3981" s="666">
        <v>69099.25</v>
      </c>
      <c r="F3981" s="394"/>
    </row>
    <row r="3982" spans="1:6">
      <c r="A3982" s="1181">
        <v>2607096</v>
      </c>
      <c r="B3982" s="501" t="s">
        <v>9305</v>
      </c>
      <c r="C3982" s="502" t="s">
        <v>38564</v>
      </c>
      <c r="D3982" s="501" t="s">
        <v>23508</v>
      </c>
      <c r="E3982" s="666">
        <v>90490.87</v>
      </c>
      <c r="F3982" s="394"/>
    </row>
    <row r="3983" spans="1:6">
      <c r="A3983" s="1181">
        <v>2607091</v>
      </c>
      <c r="B3983" s="501" t="s">
        <v>9305</v>
      </c>
      <c r="C3983" s="502" t="s">
        <v>38565</v>
      </c>
      <c r="D3983" s="501" t="s">
        <v>23508</v>
      </c>
      <c r="E3983" s="666">
        <v>37426.15</v>
      </c>
      <c r="F3983" s="394"/>
    </row>
    <row r="3984" spans="1:6">
      <c r="A3984" s="1181">
        <v>2607101</v>
      </c>
      <c r="B3984" s="501" t="s">
        <v>9305</v>
      </c>
      <c r="C3984" s="502" t="s">
        <v>38566</v>
      </c>
      <c r="D3984" s="501" t="s">
        <v>23508</v>
      </c>
      <c r="E3984" s="666">
        <v>91090.95</v>
      </c>
      <c r="F3984" s="394"/>
    </row>
    <row r="3985" spans="1:6">
      <c r="A3985" s="1181">
        <v>2607092</v>
      </c>
      <c r="B3985" s="501" t="s">
        <v>9305</v>
      </c>
      <c r="C3985" s="502" t="s">
        <v>38567</v>
      </c>
      <c r="D3985" s="501" t="s">
        <v>23508</v>
      </c>
      <c r="E3985" s="666">
        <v>41252.99</v>
      </c>
      <c r="F3985" s="394"/>
    </row>
    <row r="3986" spans="1:6">
      <c r="A3986" s="1181">
        <v>2607087</v>
      </c>
      <c r="B3986" s="501" t="s">
        <v>9305</v>
      </c>
      <c r="C3986" s="502" t="s">
        <v>38568</v>
      </c>
      <c r="D3986" s="501" t="s">
        <v>23508</v>
      </c>
      <c r="E3986" s="666">
        <v>17833.740000000002</v>
      </c>
      <c r="F3986" s="394"/>
    </row>
    <row r="3987" spans="1:6">
      <c r="A3987" s="1181">
        <v>2607097</v>
      </c>
      <c r="B3987" s="501" t="s">
        <v>9305</v>
      </c>
      <c r="C3987" s="502" t="s">
        <v>38569</v>
      </c>
      <c r="D3987" s="501" t="s">
        <v>23508</v>
      </c>
      <c r="E3987" s="666">
        <v>41528.49</v>
      </c>
      <c r="F3987" s="394"/>
    </row>
    <row r="3988" spans="1:6">
      <c r="A3988" s="1181">
        <v>2607198</v>
      </c>
      <c r="B3988" s="501" t="s">
        <v>9305</v>
      </c>
      <c r="C3988" s="502" t="s">
        <v>38570</v>
      </c>
      <c r="D3988" s="501" t="s">
        <v>28</v>
      </c>
      <c r="E3988" s="666">
        <v>327.07</v>
      </c>
      <c r="F3988" s="394"/>
    </row>
    <row r="3989" spans="1:6">
      <c r="A3989" s="1181">
        <v>2809170</v>
      </c>
      <c r="B3989" s="501" t="s">
        <v>9305</v>
      </c>
      <c r="C3989" s="502" t="s">
        <v>38571</v>
      </c>
      <c r="D3989" s="501" t="s">
        <v>28</v>
      </c>
      <c r="E3989" s="666">
        <v>2001.71</v>
      </c>
      <c r="F3989" s="394"/>
    </row>
    <row r="3990" spans="1:6">
      <c r="A3990" s="1181">
        <v>2809183</v>
      </c>
      <c r="B3990" s="501" t="s">
        <v>9305</v>
      </c>
      <c r="C3990" s="502" t="s">
        <v>38572</v>
      </c>
      <c r="D3990" s="501" t="s">
        <v>28</v>
      </c>
      <c r="E3990" s="666">
        <v>2911.44</v>
      </c>
      <c r="F3990" s="394"/>
    </row>
    <row r="3991" spans="1:6">
      <c r="A3991" s="1181">
        <v>2809174</v>
      </c>
      <c r="B3991" s="501" t="s">
        <v>9305</v>
      </c>
      <c r="C3991" s="502" t="s">
        <v>38573</v>
      </c>
      <c r="D3991" s="501" t="s">
        <v>28</v>
      </c>
      <c r="E3991" s="666">
        <v>2101.04</v>
      </c>
      <c r="F3991" s="394"/>
    </row>
    <row r="3992" spans="1:6">
      <c r="A3992" s="1181">
        <v>2809196</v>
      </c>
      <c r="B3992" s="501" t="s">
        <v>9305</v>
      </c>
      <c r="C3992" s="502" t="s">
        <v>38574</v>
      </c>
      <c r="D3992" s="501" t="s">
        <v>28</v>
      </c>
      <c r="E3992" s="666">
        <v>3060.37</v>
      </c>
      <c r="F3992" s="394"/>
    </row>
    <row r="3993" spans="1:6">
      <c r="A3993" s="1181">
        <v>2809187</v>
      </c>
      <c r="B3993" s="501" t="s">
        <v>9305</v>
      </c>
      <c r="C3993" s="502" t="s">
        <v>38575</v>
      </c>
      <c r="D3993" s="501" t="s">
        <v>28</v>
      </c>
      <c r="E3993" s="666">
        <v>3062.23</v>
      </c>
      <c r="F3993" s="394"/>
    </row>
    <row r="3994" spans="1:6">
      <c r="A3994" s="1181">
        <v>2809178</v>
      </c>
      <c r="B3994" s="501" t="s">
        <v>9305</v>
      </c>
      <c r="C3994" s="502" t="s">
        <v>38576</v>
      </c>
      <c r="D3994" s="501" t="s">
        <v>28</v>
      </c>
      <c r="E3994" s="666">
        <v>2249.89</v>
      </c>
      <c r="F3994" s="394"/>
    </row>
    <row r="3995" spans="1:6">
      <c r="A3995" s="1181">
        <v>2809200</v>
      </c>
      <c r="B3995" s="501" t="s">
        <v>9305</v>
      </c>
      <c r="C3995" s="502" t="s">
        <v>38577</v>
      </c>
      <c r="D3995" s="501" t="s">
        <v>28</v>
      </c>
      <c r="E3995" s="666">
        <v>3217.4</v>
      </c>
      <c r="F3995" s="394"/>
    </row>
    <row r="3996" spans="1:6">
      <c r="A3996" s="1181">
        <v>2809191</v>
      </c>
      <c r="B3996" s="501" t="s">
        <v>9305</v>
      </c>
      <c r="C3996" s="502" t="s">
        <v>38578</v>
      </c>
      <c r="D3996" s="501" t="s">
        <v>28</v>
      </c>
      <c r="E3996" s="666">
        <v>3200.51</v>
      </c>
      <c r="F3996" s="394"/>
    </row>
    <row r="3997" spans="1:6">
      <c r="A3997" s="1181">
        <v>2809204</v>
      </c>
      <c r="B3997" s="501" t="s">
        <v>9305</v>
      </c>
      <c r="C3997" s="502" t="s">
        <v>38579</v>
      </c>
      <c r="D3997" s="501" t="s">
        <v>28</v>
      </c>
      <c r="E3997" s="666">
        <v>3361.16</v>
      </c>
      <c r="F3997" s="394"/>
    </row>
    <row r="3998" spans="1:6">
      <c r="A3998" s="1181">
        <v>2809171</v>
      </c>
      <c r="B3998" s="501" t="s">
        <v>9305</v>
      </c>
      <c r="C3998" s="502" t="s">
        <v>38580</v>
      </c>
      <c r="D3998" s="501" t="s">
        <v>28</v>
      </c>
      <c r="E3998" s="666">
        <v>2259.33</v>
      </c>
      <c r="F3998" s="394"/>
    </row>
    <row r="3999" spans="1:6">
      <c r="A3999" s="1181">
        <v>2809184</v>
      </c>
      <c r="B3999" s="501" t="s">
        <v>9305</v>
      </c>
      <c r="C3999" s="502" t="s">
        <v>38581</v>
      </c>
      <c r="D3999" s="501" t="s">
        <v>28</v>
      </c>
      <c r="E3999" s="666">
        <v>3283.91</v>
      </c>
      <c r="F3999" s="394"/>
    </row>
    <row r="4000" spans="1:6">
      <c r="A4000" s="1181">
        <v>2809175</v>
      </c>
      <c r="B4000" s="501" t="s">
        <v>9305</v>
      </c>
      <c r="C4000" s="502" t="s">
        <v>38582</v>
      </c>
      <c r="D4000" s="501" t="s">
        <v>28</v>
      </c>
      <c r="E4000" s="666">
        <v>2368.59</v>
      </c>
      <c r="F4000" s="394"/>
    </row>
    <row r="4001" spans="1:6">
      <c r="A4001" s="1181">
        <v>2809197</v>
      </c>
      <c r="B4001" s="501" t="s">
        <v>9305</v>
      </c>
      <c r="C4001" s="502" t="s">
        <v>38583</v>
      </c>
      <c r="D4001" s="501" t="s">
        <v>28</v>
      </c>
      <c r="E4001" s="666">
        <v>3448.22</v>
      </c>
      <c r="F4001" s="394"/>
    </row>
    <row r="4002" spans="1:6">
      <c r="A4002" s="1181">
        <v>2809188</v>
      </c>
      <c r="B4002" s="501" t="s">
        <v>9305</v>
      </c>
      <c r="C4002" s="502" t="s">
        <v>38584</v>
      </c>
      <c r="D4002" s="501" t="s">
        <v>28</v>
      </c>
      <c r="E4002" s="666">
        <v>3449.78</v>
      </c>
      <c r="F4002" s="394"/>
    </row>
    <row r="4003" spans="1:6">
      <c r="A4003" s="1181">
        <v>2809179</v>
      </c>
      <c r="B4003" s="501" t="s">
        <v>9305</v>
      </c>
      <c r="C4003" s="502" t="s">
        <v>38585</v>
      </c>
      <c r="D4003" s="501" t="s">
        <v>28</v>
      </c>
      <c r="E4003" s="666">
        <v>2532.3200000000002</v>
      </c>
      <c r="F4003" s="394"/>
    </row>
    <row r="4004" spans="1:6">
      <c r="A4004" s="1181">
        <v>2809201</v>
      </c>
      <c r="B4004" s="501" t="s">
        <v>9305</v>
      </c>
      <c r="C4004" s="502" t="s">
        <v>38586</v>
      </c>
      <c r="D4004" s="501" t="s">
        <v>28</v>
      </c>
      <c r="E4004" s="666">
        <v>3620.95</v>
      </c>
      <c r="F4004" s="394"/>
    </row>
    <row r="4005" spans="1:6">
      <c r="A4005" s="1181">
        <v>2809192</v>
      </c>
      <c r="B4005" s="501" t="s">
        <v>9305</v>
      </c>
      <c r="C4005" s="502" t="s">
        <v>38587</v>
      </c>
      <c r="D4005" s="501" t="s">
        <v>28</v>
      </c>
      <c r="E4005" s="666">
        <v>3601.89</v>
      </c>
      <c r="F4005" s="394"/>
    </row>
    <row r="4006" spans="1:6">
      <c r="A4006" s="1181">
        <v>2809205</v>
      </c>
      <c r="B4006" s="501" t="s">
        <v>9305</v>
      </c>
      <c r="C4006" s="502" t="s">
        <v>38588</v>
      </c>
      <c r="D4006" s="501" t="s">
        <v>28</v>
      </c>
      <c r="E4006" s="666">
        <v>3779.08</v>
      </c>
      <c r="F4006" s="394"/>
    </row>
    <row r="4007" spans="1:6">
      <c r="A4007" s="1181">
        <v>2809172</v>
      </c>
      <c r="B4007" s="501" t="s">
        <v>9305</v>
      </c>
      <c r="C4007" s="502" t="s">
        <v>38589</v>
      </c>
      <c r="D4007" s="501" t="s">
        <v>28</v>
      </c>
      <c r="E4007" s="666">
        <v>2640.94</v>
      </c>
      <c r="F4007" s="394"/>
    </row>
    <row r="4008" spans="1:6">
      <c r="A4008" s="1181">
        <v>2809185</v>
      </c>
      <c r="B4008" s="501" t="s">
        <v>9305</v>
      </c>
      <c r="C4008" s="502" t="s">
        <v>38590</v>
      </c>
      <c r="D4008" s="501" t="s">
        <v>28</v>
      </c>
      <c r="E4008" s="666">
        <v>3780.19</v>
      </c>
      <c r="F4008" s="394"/>
    </row>
    <row r="4009" spans="1:6">
      <c r="A4009" s="1181">
        <v>2809176</v>
      </c>
      <c r="B4009" s="501" t="s">
        <v>9305</v>
      </c>
      <c r="C4009" s="502" t="s">
        <v>38591</v>
      </c>
      <c r="D4009" s="501" t="s">
        <v>28</v>
      </c>
      <c r="E4009" s="666">
        <v>2761.13</v>
      </c>
      <c r="F4009" s="394"/>
    </row>
    <row r="4010" spans="1:6">
      <c r="A4010" s="1181">
        <v>2809198</v>
      </c>
      <c r="B4010" s="501" t="s">
        <v>9305</v>
      </c>
      <c r="C4010" s="502" t="s">
        <v>38592</v>
      </c>
      <c r="D4010" s="501" t="s">
        <v>28</v>
      </c>
      <c r="E4010" s="666">
        <v>3964.06</v>
      </c>
      <c r="F4010" s="394"/>
    </row>
    <row r="4011" spans="1:6">
      <c r="A4011" s="1181">
        <v>2809189</v>
      </c>
      <c r="B4011" s="501" t="s">
        <v>9305</v>
      </c>
      <c r="C4011" s="502" t="s">
        <v>38593</v>
      </c>
      <c r="D4011" s="501" t="s">
        <v>28</v>
      </c>
      <c r="E4011" s="666">
        <v>3962.64</v>
      </c>
      <c r="F4011" s="394"/>
    </row>
    <row r="4012" spans="1:6">
      <c r="A4012" s="1181">
        <v>2809180</v>
      </c>
      <c r="B4012" s="501" t="s">
        <v>9305</v>
      </c>
      <c r="C4012" s="502" t="s">
        <v>38594</v>
      </c>
      <c r="D4012" s="501" t="s">
        <v>28</v>
      </c>
      <c r="E4012" s="666">
        <v>2941.23</v>
      </c>
      <c r="F4012" s="394"/>
    </row>
    <row r="4013" spans="1:6">
      <c r="A4013" s="1181">
        <v>2809202</v>
      </c>
      <c r="B4013" s="501" t="s">
        <v>9305</v>
      </c>
      <c r="C4013" s="502" t="s">
        <v>38595</v>
      </c>
      <c r="D4013" s="501" t="s">
        <v>28</v>
      </c>
      <c r="E4013" s="666">
        <v>4154.07</v>
      </c>
      <c r="F4013" s="394"/>
    </row>
    <row r="4014" spans="1:6">
      <c r="A4014" s="1181">
        <v>2809193</v>
      </c>
      <c r="B4014" s="501" t="s">
        <v>9305</v>
      </c>
      <c r="C4014" s="502" t="s">
        <v>38596</v>
      </c>
      <c r="D4014" s="501" t="s">
        <v>28</v>
      </c>
      <c r="E4014" s="666">
        <v>4129.96</v>
      </c>
      <c r="F4014" s="394"/>
    </row>
    <row r="4015" spans="1:6">
      <c r="A4015" s="1181">
        <v>2809206</v>
      </c>
      <c r="B4015" s="501" t="s">
        <v>9305</v>
      </c>
      <c r="C4015" s="502" t="s">
        <v>38597</v>
      </c>
      <c r="D4015" s="501" t="s">
        <v>28</v>
      </c>
      <c r="E4015" s="666">
        <v>4328.01</v>
      </c>
      <c r="F4015" s="394"/>
    </row>
    <row r="4016" spans="1:6">
      <c r="A4016" s="1181">
        <v>2809190</v>
      </c>
      <c r="B4016" s="501" t="s">
        <v>9305</v>
      </c>
      <c r="C4016" s="502" t="s">
        <v>38598</v>
      </c>
      <c r="D4016" s="501" t="s">
        <v>28</v>
      </c>
      <c r="E4016" s="666">
        <v>5130.6000000000004</v>
      </c>
      <c r="F4016" s="394"/>
    </row>
    <row r="4017" spans="1:6">
      <c r="A4017" s="1181">
        <v>2809181</v>
      </c>
      <c r="B4017" s="501" t="s">
        <v>9305</v>
      </c>
      <c r="C4017" s="502" t="s">
        <v>38599</v>
      </c>
      <c r="D4017" s="501" t="s">
        <v>28</v>
      </c>
      <c r="E4017" s="666">
        <v>3615.1</v>
      </c>
      <c r="F4017" s="394"/>
    </row>
    <row r="4018" spans="1:6">
      <c r="A4018" s="1181">
        <v>2809203</v>
      </c>
      <c r="B4018" s="501" t="s">
        <v>9305</v>
      </c>
      <c r="C4018" s="502" t="s">
        <v>38600</v>
      </c>
      <c r="D4018" s="501" t="s">
        <v>28</v>
      </c>
      <c r="E4018" s="666">
        <v>5362.32</v>
      </c>
      <c r="F4018" s="394"/>
    </row>
    <row r="4019" spans="1:6">
      <c r="A4019" s="1181">
        <v>2809194</v>
      </c>
      <c r="B4019" s="501" t="s">
        <v>9305</v>
      </c>
      <c r="C4019" s="502" t="s">
        <v>38601</v>
      </c>
      <c r="D4019" s="501" t="s">
        <v>28</v>
      </c>
      <c r="E4019" s="666">
        <v>5331.39</v>
      </c>
      <c r="F4019" s="394"/>
    </row>
    <row r="4020" spans="1:6">
      <c r="A4020" s="1181">
        <v>2809207</v>
      </c>
      <c r="B4020" s="501" t="s">
        <v>9305</v>
      </c>
      <c r="C4020" s="502" t="s">
        <v>38602</v>
      </c>
      <c r="D4020" s="501" t="s">
        <v>28</v>
      </c>
      <c r="E4020" s="666">
        <v>5571.05</v>
      </c>
      <c r="F4020" s="394"/>
    </row>
    <row r="4021" spans="1:6">
      <c r="A4021" s="1181">
        <v>2809169</v>
      </c>
      <c r="B4021" s="501" t="s">
        <v>9305</v>
      </c>
      <c r="C4021" s="502" t="s">
        <v>38603</v>
      </c>
      <c r="D4021" s="501" t="s">
        <v>28</v>
      </c>
      <c r="E4021" s="666">
        <v>1721.59</v>
      </c>
      <c r="F4021" s="394"/>
    </row>
    <row r="4022" spans="1:6">
      <c r="A4022" s="1181">
        <v>2809182</v>
      </c>
      <c r="B4022" s="501" t="s">
        <v>9305</v>
      </c>
      <c r="C4022" s="502" t="s">
        <v>38604</v>
      </c>
      <c r="D4022" s="501" t="s">
        <v>28</v>
      </c>
      <c r="E4022" s="666">
        <v>2398.69</v>
      </c>
      <c r="F4022" s="394"/>
    </row>
    <row r="4023" spans="1:6">
      <c r="A4023" s="1181">
        <v>2809173</v>
      </c>
      <c r="B4023" s="501" t="s">
        <v>9305</v>
      </c>
      <c r="C4023" s="502" t="s">
        <v>38605</v>
      </c>
      <c r="D4023" s="501" t="s">
        <v>28</v>
      </c>
      <c r="E4023" s="666">
        <v>1811.89</v>
      </c>
      <c r="F4023" s="394"/>
    </row>
    <row r="4024" spans="1:6">
      <c r="A4024" s="1181">
        <v>2809195</v>
      </c>
      <c r="B4024" s="501" t="s">
        <v>9305</v>
      </c>
      <c r="C4024" s="502" t="s">
        <v>38606</v>
      </c>
      <c r="D4024" s="501" t="s">
        <v>28</v>
      </c>
      <c r="E4024" s="666">
        <v>2510.2399999999998</v>
      </c>
      <c r="F4024" s="394"/>
    </row>
    <row r="4025" spans="1:6">
      <c r="A4025" s="1181">
        <v>2809186</v>
      </c>
      <c r="B4025" s="501" t="s">
        <v>9305</v>
      </c>
      <c r="C4025" s="502" t="s">
        <v>38607</v>
      </c>
      <c r="D4025" s="501" t="s">
        <v>28</v>
      </c>
      <c r="E4025" s="666">
        <v>2535.77</v>
      </c>
      <c r="F4025" s="394"/>
    </row>
    <row r="4026" spans="1:6">
      <c r="A4026" s="1181">
        <v>2809177</v>
      </c>
      <c r="B4026" s="501" t="s">
        <v>9305</v>
      </c>
      <c r="C4026" s="502" t="s">
        <v>38608</v>
      </c>
      <c r="D4026" s="501" t="s">
        <v>28</v>
      </c>
      <c r="E4026" s="666">
        <v>1947.2</v>
      </c>
      <c r="F4026" s="394"/>
    </row>
    <row r="4027" spans="1:6">
      <c r="A4027" s="1181">
        <v>2809199</v>
      </c>
      <c r="B4027" s="501" t="s">
        <v>9305</v>
      </c>
      <c r="C4027" s="502" t="s">
        <v>38609</v>
      </c>
      <c r="D4027" s="501" t="s">
        <v>28</v>
      </c>
      <c r="E4027" s="666">
        <v>2653</v>
      </c>
      <c r="F4027" s="394"/>
    </row>
    <row r="4028" spans="1:6">
      <c r="A4028" s="1181">
        <v>2809219</v>
      </c>
      <c r="B4028" s="501" t="s">
        <v>9305</v>
      </c>
      <c r="C4028" s="502" t="s">
        <v>38610</v>
      </c>
      <c r="D4028" s="501" t="s">
        <v>34184</v>
      </c>
      <c r="E4028" s="666">
        <v>24200.9</v>
      </c>
      <c r="F4028" s="394"/>
    </row>
    <row r="4029" spans="1:6">
      <c r="A4029" s="1181">
        <v>2809220</v>
      </c>
      <c r="B4029" s="501" t="s">
        <v>9305</v>
      </c>
      <c r="C4029" s="502" t="s">
        <v>38611</v>
      </c>
      <c r="D4029" s="501" t="s">
        <v>34184</v>
      </c>
      <c r="E4029" s="666">
        <v>25779.38</v>
      </c>
      <c r="F4029" s="394"/>
    </row>
    <row r="4030" spans="1:6">
      <c r="A4030" s="1181">
        <v>2809221</v>
      </c>
      <c r="B4030" s="501" t="s">
        <v>9305</v>
      </c>
      <c r="C4030" s="502" t="s">
        <v>38612</v>
      </c>
      <c r="D4030" s="501" t="s">
        <v>34184</v>
      </c>
      <c r="E4030" s="666">
        <v>26548.97</v>
      </c>
      <c r="F4030" s="394"/>
    </row>
    <row r="4031" spans="1:6">
      <c r="A4031" s="1181">
        <v>2809163</v>
      </c>
      <c r="B4031" s="501" t="s">
        <v>9305</v>
      </c>
      <c r="C4031" s="502" t="s">
        <v>38613</v>
      </c>
      <c r="D4031" s="501" t="s">
        <v>34184</v>
      </c>
      <c r="E4031" s="666">
        <v>25268.44</v>
      </c>
      <c r="F4031" s="394"/>
    </row>
    <row r="4032" spans="1:6">
      <c r="A4032" s="1181">
        <v>2809164</v>
      </c>
      <c r="B4032" s="501" t="s">
        <v>9305</v>
      </c>
      <c r="C4032" s="502" t="s">
        <v>38614</v>
      </c>
      <c r="D4032" s="501" t="s">
        <v>34184</v>
      </c>
      <c r="E4032" s="666">
        <v>26904.85</v>
      </c>
      <c r="F4032" s="394"/>
    </row>
    <row r="4033" spans="1:6">
      <c r="A4033" s="1181">
        <v>2809165</v>
      </c>
      <c r="B4033" s="501" t="s">
        <v>9305</v>
      </c>
      <c r="C4033" s="502" t="s">
        <v>38615</v>
      </c>
      <c r="D4033" s="501" t="s">
        <v>34184</v>
      </c>
      <c r="E4033" s="666">
        <v>27696</v>
      </c>
      <c r="F4033" s="394"/>
    </row>
    <row r="4034" spans="1:6">
      <c r="A4034" s="1181">
        <v>2809216</v>
      </c>
      <c r="B4034" s="501" t="s">
        <v>9305</v>
      </c>
      <c r="C4034" s="502" t="s">
        <v>38616</v>
      </c>
      <c r="D4034" s="501" t="s">
        <v>34184</v>
      </c>
      <c r="E4034" s="666">
        <v>22381.22</v>
      </c>
      <c r="F4034" s="394"/>
    </row>
    <row r="4035" spans="1:6">
      <c r="A4035" s="1181">
        <v>2809217</v>
      </c>
      <c r="B4035" s="501" t="s">
        <v>9305</v>
      </c>
      <c r="C4035" s="502" t="s">
        <v>38617</v>
      </c>
      <c r="D4035" s="501" t="s">
        <v>34184</v>
      </c>
      <c r="E4035" s="666">
        <v>22781.58</v>
      </c>
      <c r="F4035" s="394"/>
    </row>
    <row r="4036" spans="1:6">
      <c r="A4036" s="1181">
        <v>2809218</v>
      </c>
      <c r="B4036" s="501" t="s">
        <v>9305</v>
      </c>
      <c r="C4036" s="502" t="s">
        <v>38618</v>
      </c>
      <c r="D4036" s="501" t="s">
        <v>34184</v>
      </c>
      <c r="E4036" s="666">
        <v>24336.84</v>
      </c>
      <c r="F4036" s="394"/>
    </row>
    <row r="4037" spans="1:6">
      <c r="A4037" s="1181">
        <v>2809160</v>
      </c>
      <c r="B4037" s="501" t="s">
        <v>9305</v>
      </c>
      <c r="C4037" s="502" t="s">
        <v>38619</v>
      </c>
      <c r="D4037" s="501" t="s">
        <v>34184</v>
      </c>
      <c r="E4037" s="666">
        <v>23377.85</v>
      </c>
      <c r="F4037" s="394"/>
    </row>
    <row r="4038" spans="1:6">
      <c r="A4038" s="1181">
        <v>2809161</v>
      </c>
      <c r="B4038" s="501" t="s">
        <v>9305</v>
      </c>
      <c r="C4038" s="502" t="s">
        <v>38620</v>
      </c>
      <c r="D4038" s="501" t="s">
        <v>34184</v>
      </c>
      <c r="E4038" s="666">
        <v>23781.1</v>
      </c>
      <c r="F4038" s="394"/>
    </row>
    <row r="4039" spans="1:6">
      <c r="A4039" s="1181">
        <v>2809162</v>
      </c>
      <c r="B4039" s="501" t="s">
        <v>9305</v>
      </c>
      <c r="C4039" s="502" t="s">
        <v>38621</v>
      </c>
      <c r="D4039" s="501" t="s">
        <v>34184</v>
      </c>
      <c r="E4039" s="666">
        <v>25393.83</v>
      </c>
      <c r="F4039" s="394"/>
    </row>
    <row r="4040" spans="1:6">
      <c r="A4040" s="1181">
        <v>2809222</v>
      </c>
      <c r="B4040" s="501" t="s">
        <v>9305</v>
      </c>
      <c r="C4040" s="502" t="s">
        <v>38622</v>
      </c>
      <c r="D4040" s="501" t="s">
        <v>34184</v>
      </c>
      <c r="E4040" s="666">
        <v>22105.53</v>
      </c>
      <c r="F4040" s="394"/>
    </row>
    <row r="4041" spans="1:6">
      <c r="A4041" s="1181">
        <v>2809223</v>
      </c>
      <c r="B4041" s="501" t="s">
        <v>9305</v>
      </c>
      <c r="C4041" s="502" t="s">
        <v>38623</v>
      </c>
      <c r="D4041" s="501" t="s">
        <v>34184</v>
      </c>
      <c r="E4041" s="666">
        <v>28308.01</v>
      </c>
      <c r="F4041" s="394"/>
    </row>
    <row r="4042" spans="1:6">
      <c r="A4042" s="1181">
        <v>2809224</v>
      </c>
      <c r="B4042" s="501" t="s">
        <v>9305</v>
      </c>
      <c r="C4042" s="502" t="s">
        <v>38624</v>
      </c>
      <c r="D4042" s="501" t="s">
        <v>34184</v>
      </c>
      <c r="E4042" s="666">
        <v>29462.39</v>
      </c>
      <c r="F4042" s="394"/>
    </row>
    <row r="4043" spans="1:6">
      <c r="A4043" s="1181">
        <v>2809166</v>
      </c>
      <c r="B4043" s="501" t="s">
        <v>9305</v>
      </c>
      <c r="C4043" s="502" t="s">
        <v>38625</v>
      </c>
      <c r="D4043" s="501" t="s">
        <v>34184</v>
      </c>
      <c r="E4043" s="666">
        <v>23002.639999999999</v>
      </c>
      <c r="F4043" s="394"/>
    </row>
    <row r="4044" spans="1:6">
      <c r="A4044" s="1181">
        <v>2809167</v>
      </c>
      <c r="B4044" s="501" t="s">
        <v>9305</v>
      </c>
      <c r="C4044" s="502" t="s">
        <v>38626</v>
      </c>
      <c r="D4044" s="501" t="s">
        <v>34184</v>
      </c>
      <c r="E4044" s="666">
        <v>29508.33</v>
      </c>
      <c r="F4044" s="394"/>
    </row>
    <row r="4045" spans="1:6">
      <c r="A4045" s="1181">
        <v>2809168</v>
      </c>
      <c r="B4045" s="501" t="s">
        <v>9305</v>
      </c>
      <c r="C4045" s="502" t="s">
        <v>38627</v>
      </c>
      <c r="D4045" s="501" t="s">
        <v>34184</v>
      </c>
      <c r="E4045" s="666">
        <v>30695.06</v>
      </c>
      <c r="F4045" s="394"/>
    </row>
    <row r="4046" spans="1:6">
      <c r="A4046" s="1181">
        <v>2809158</v>
      </c>
      <c r="B4046" s="501" t="s">
        <v>9305</v>
      </c>
      <c r="C4046" s="502" t="s">
        <v>38628</v>
      </c>
      <c r="D4046" s="501" t="s">
        <v>28</v>
      </c>
      <c r="E4046" s="666">
        <v>10.75</v>
      </c>
      <c r="F4046" s="394"/>
    </row>
    <row r="4047" spans="1:6">
      <c r="A4047" s="1181">
        <v>2809159</v>
      </c>
      <c r="B4047" s="501" t="s">
        <v>9305</v>
      </c>
      <c r="C4047" s="502" t="s">
        <v>38629</v>
      </c>
      <c r="D4047" s="501" t="s">
        <v>28</v>
      </c>
      <c r="E4047" s="666">
        <v>8.1199999999999992</v>
      </c>
      <c r="F4047" s="394"/>
    </row>
    <row r="4048" spans="1:6">
      <c r="A4048" s="1181">
        <v>2909152</v>
      </c>
      <c r="B4048" s="501" t="s">
        <v>9305</v>
      </c>
      <c r="C4048" s="502" t="s">
        <v>38630</v>
      </c>
      <c r="D4048" s="501" t="s">
        <v>34184</v>
      </c>
      <c r="E4048" s="666">
        <v>129.87</v>
      </c>
      <c r="F4048" s="394"/>
    </row>
    <row r="4049" spans="1:6">
      <c r="A4049" s="1181">
        <v>2909153</v>
      </c>
      <c r="B4049" s="501" t="s">
        <v>9305</v>
      </c>
      <c r="C4049" s="502" t="s">
        <v>38631</v>
      </c>
      <c r="D4049" s="501" t="s">
        <v>34184</v>
      </c>
      <c r="E4049" s="666">
        <v>151.30000000000001</v>
      </c>
      <c r="F4049" s="394"/>
    </row>
    <row r="4050" spans="1:6">
      <c r="A4050" s="1181">
        <v>2909151</v>
      </c>
      <c r="B4050" s="501" t="s">
        <v>9305</v>
      </c>
      <c r="C4050" s="502" t="s">
        <v>38632</v>
      </c>
      <c r="D4050" s="501" t="s">
        <v>34184</v>
      </c>
      <c r="E4050" s="666">
        <v>76.040000000000006</v>
      </c>
      <c r="F4050" s="394"/>
    </row>
    <row r="4051" spans="1:6">
      <c r="A4051" s="1181">
        <v>2909145</v>
      </c>
      <c r="B4051" s="501" t="s">
        <v>9305</v>
      </c>
      <c r="C4051" s="502" t="s">
        <v>38633</v>
      </c>
      <c r="D4051" s="501" t="s">
        <v>28</v>
      </c>
      <c r="E4051" s="666">
        <v>10.83</v>
      </c>
      <c r="F4051" s="394"/>
    </row>
    <row r="4052" spans="1:6" ht="24.75">
      <c r="A4052" s="1181">
        <v>2909379</v>
      </c>
      <c r="B4052" s="501" t="s">
        <v>9305</v>
      </c>
      <c r="C4052" s="502" t="s">
        <v>38634</v>
      </c>
      <c r="D4052" s="501" t="s">
        <v>34184</v>
      </c>
      <c r="E4052" s="666">
        <v>6404.12</v>
      </c>
      <c r="F4052" s="394"/>
    </row>
    <row r="4053" spans="1:6" ht="24.75">
      <c r="A4053" s="1181">
        <v>2909381</v>
      </c>
      <c r="B4053" s="501" t="s">
        <v>9305</v>
      </c>
      <c r="C4053" s="502" t="s">
        <v>38635</v>
      </c>
      <c r="D4053" s="501" t="s">
        <v>34184</v>
      </c>
      <c r="E4053" s="666">
        <v>6701.33</v>
      </c>
      <c r="F4053" s="394"/>
    </row>
    <row r="4054" spans="1:6" ht="24.75">
      <c r="A4054" s="1181">
        <v>2909388</v>
      </c>
      <c r="B4054" s="501" t="s">
        <v>9305</v>
      </c>
      <c r="C4054" s="502" t="s">
        <v>38636</v>
      </c>
      <c r="D4054" s="501" t="s">
        <v>34184</v>
      </c>
      <c r="E4054" s="666">
        <v>7061.89</v>
      </c>
      <c r="F4054" s="394"/>
    </row>
    <row r="4055" spans="1:6" ht="24.75">
      <c r="A4055" s="1181">
        <v>2909380</v>
      </c>
      <c r="B4055" s="501" t="s">
        <v>9305</v>
      </c>
      <c r="C4055" s="502" t="s">
        <v>38637</v>
      </c>
      <c r="D4055" s="501" t="s">
        <v>34184</v>
      </c>
      <c r="E4055" s="666">
        <v>9390.7900000000009</v>
      </c>
      <c r="F4055" s="394"/>
    </row>
    <row r="4056" spans="1:6" ht="24.75">
      <c r="A4056" s="1181">
        <v>2909382</v>
      </c>
      <c r="B4056" s="501" t="s">
        <v>9305</v>
      </c>
      <c r="C4056" s="502" t="s">
        <v>38638</v>
      </c>
      <c r="D4056" s="501" t="s">
        <v>34184</v>
      </c>
      <c r="E4056" s="666">
        <v>9835.7999999999993</v>
      </c>
      <c r="F4056" s="394"/>
    </row>
    <row r="4057" spans="1:6" ht="24.75">
      <c r="A4057" s="1181">
        <v>2909387</v>
      </c>
      <c r="B4057" s="501" t="s">
        <v>9305</v>
      </c>
      <c r="C4057" s="502" t="s">
        <v>38639</v>
      </c>
      <c r="D4057" s="501" t="s">
        <v>34184</v>
      </c>
      <c r="E4057" s="666">
        <v>10379.09</v>
      </c>
      <c r="F4057" s="394"/>
    </row>
    <row r="4058" spans="1:6" ht="24.75">
      <c r="A4058" s="1181">
        <v>2909375</v>
      </c>
      <c r="B4058" s="501" t="s">
        <v>9305</v>
      </c>
      <c r="C4058" s="502" t="s">
        <v>38640</v>
      </c>
      <c r="D4058" s="501" t="s">
        <v>34184</v>
      </c>
      <c r="E4058" s="666">
        <v>9662.6</v>
      </c>
      <c r="F4058" s="394"/>
    </row>
    <row r="4059" spans="1:6" ht="24.75">
      <c r="A4059" s="1181">
        <v>2909377</v>
      </c>
      <c r="B4059" s="501" t="s">
        <v>9305</v>
      </c>
      <c r="C4059" s="502" t="s">
        <v>38641</v>
      </c>
      <c r="D4059" s="501" t="s">
        <v>34184</v>
      </c>
      <c r="E4059" s="666">
        <v>10113.84</v>
      </c>
      <c r="F4059" s="394"/>
    </row>
    <row r="4060" spans="1:6" ht="24.75">
      <c r="A4060" s="1181">
        <v>2909386</v>
      </c>
      <c r="B4060" s="501" t="s">
        <v>9305</v>
      </c>
      <c r="C4060" s="502" t="s">
        <v>38642</v>
      </c>
      <c r="D4060" s="501" t="s">
        <v>34184</v>
      </c>
      <c r="E4060" s="666">
        <v>10658.02</v>
      </c>
      <c r="F4060" s="394"/>
    </row>
    <row r="4061" spans="1:6" ht="24.75">
      <c r="A4061" s="1181">
        <v>2909376</v>
      </c>
      <c r="B4061" s="501" t="s">
        <v>9305</v>
      </c>
      <c r="C4061" s="502" t="s">
        <v>38643</v>
      </c>
      <c r="D4061" s="501" t="s">
        <v>34184</v>
      </c>
      <c r="E4061" s="666">
        <v>14192.07</v>
      </c>
      <c r="F4061" s="394"/>
    </row>
    <row r="4062" spans="1:6" ht="24.75">
      <c r="A4062" s="1181">
        <v>2909378</v>
      </c>
      <c r="B4062" s="501" t="s">
        <v>9305</v>
      </c>
      <c r="C4062" s="502" t="s">
        <v>38644</v>
      </c>
      <c r="D4062" s="501" t="s">
        <v>34184</v>
      </c>
      <c r="E4062" s="666">
        <v>14874.38</v>
      </c>
      <c r="F4062" s="394"/>
    </row>
    <row r="4063" spans="1:6" ht="24.75">
      <c r="A4063" s="1181">
        <v>2909385</v>
      </c>
      <c r="B4063" s="501" t="s">
        <v>9305</v>
      </c>
      <c r="C4063" s="502" t="s">
        <v>38645</v>
      </c>
      <c r="D4063" s="501" t="s">
        <v>34184</v>
      </c>
      <c r="E4063" s="666">
        <v>15685.97</v>
      </c>
      <c r="F4063" s="394"/>
    </row>
    <row r="4064" spans="1:6" ht="24.75">
      <c r="A4064" s="1181">
        <v>2909383</v>
      </c>
      <c r="B4064" s="501" t="s">
        <v>9305</v>
      </c>
      <c r="C4064" s="502" t="s">
        <v>38646</v>
      </c>
      <c r="D4064" s="501" t="s">
        <v>34184</v>
      </c>
      <c r="E4064" s="666">
        <v>6518.53</v>
      </c>
      <c r="F4064" s="394"/>
    </row>
    <row r="4065" spans="1:6" ht="24.75">
      <c r="A4065" s="1181">
        <v>2909384</v>
      </c>
      <c r="B4065" s="501" t="s">
        <v>9305</v>
      </c>
      <c r="C4065" s="502" t="s">
        <v>38647</v>
      </c>
      <c r="D4065" s="501" t="s">
        <v>34184</v>
      </c>
      <c r="E4065" s="666">
        <v>6843.11</v>
      </c>
      <c r="F4065" s="394"/>
    </row>
    <row r="4066" spans="1:6">
      <c r="A4066" s="1181">
        <v>2909148</v>
      </c>
      <c r="B4066" s="501" t="s">
        <v>9305</v>
      </c>
      <c r="C4066" s="502" t="s">
        <v>38648</v>
      </c>
      <c r="D4066" s="501" t="s">
        <v>34184</v>
      </c>
      <c r="E4066" s="666">
        <v>459.46</v>
      </c>
      <c r="F4066" s="394"/>
    </row>
    <row r="4067" spans="1:6">
      <c r="A4067" s="1181">
        <v>2909389</v>
      </c>
      <c r="B4067" s="501" t="s">
        <v>9305</v>
      </c>
      <c r="C4067" s="502" t="s">
        <v>38649</v>
      </c>
      <c r="D4067" s="501" t="s">
        <v>34184</v>
      </c>
      <c r="E4067" s="666">
        <v>3514.62</v>
      </c>
      <c r="F4067" s="394"/>
    </row>
    <row r="4068" spans="1:6">
      <c r="A4068" s="1181">
        <v>2909390</v>
      </c>
      <c r="B4068" s="501" t="s">
        <v>9305</v>
      </c>
      <c r="C4068" s="502" t="s">
        <v>38650</v>
      </c>
      <c r="D4068" s="501" t="s">
        <v>34184</v>
      </c>
      <c r="E4068" s="666">
        <v>2475.1</v>
      </c>
      <c r="F4068" s="394"/>
    </row>
    <row r="4069" spans="1:6">
      <c r="A4069" s="1181">
        <v>2909391</v>
      </c>
      <c r="B4069" s="501" t="s">
        <v>9305</v>
      </c>
      <c r="C4069" s="502" t="s">
        <v>38651</v>
      </c>
      <c r="D4069" s="501" t="s">
        <v>34184</v>
      </c>
      <c r="E4069" s="666">
        <v>4217.82</v>
      </c>
      <c r="F4069" s="394"/>
    </row>
    <row r="4070" spans="1:6" ht="24.75">
      <c r="A4070" s="1181">
        <v>3009336</v>
      </c>
      <c r="B4070" s="501" t="s">
        <v>9305</v>
      </c>
      <c r="C4070" s="502" t="s">
        <v>38652</v>
      </c>
      <c r="D4070" s="501" t="s">
        <v>28</v>
      </c>
      <c r="E4070" s="666">
        <v>98.26</v>
      </c>
      <c r="F4070" s="394"/>
    </row>
    <row r="4071" spans="1:6" ht="24.75">
      <c r="A4071" s="1181">
        <v>3009337</v>
      </c>
      <c r="B4071" s="501" t="s">
        <v>9305</v>
      </c>
      <c r="C4071" s="502" t="s">
        <v>38653</v>
      </c>
      <c r="D4071" s="501" t="s">
        <v>28</v>
      </c>
      <c r="E4071" s="666">
        <v>100.86</v>
      </c>
      <c r="F4071" s="394"/>
    </row>
    <row r="4072" spans="1:6" ht="24.75">
      <c r="A4072" s="1181">
        <v>3009340</v>
      </c>
      <c r="B4072" s="501" t="s">
        <v>9305</v>
      </c>
      <c r="C4072" s="502" t="s">
        <v>38654</v>
      </c>
      <c r="D4072" s="501" t="s">
        <v>28</v>
      </c>
      <c r="E4072" s="666">
        <v>187.68</v>
      </c>
      <c r="F4072" s="394"/>
    </row>
    <row r="4073" spans="1:6" ht="24.75">
      <c r="A4073" s="1181">
        <v>3009341</v>
      </c>
      <c r="B4073" s="501" t="s">
        <v>9305</v>
      </c>
      <c r="C4073" s="502" t="s">
        <v>38655</v>
      </c>
      <c r="D4073" s="501" t="s">
        <v>28</v>
      </c>
      <c r="E4073" s="666">
        <v>192.87</v>
      </c>
      <c r="F4073" s="394"/>
    </row>
    <row r="4074" spans="1:6" ht="24.75">
      <c r="A4074" s="1181">
        <v>3009344</v>
      </c>
      <c r="B4074" s="501" t="s">
        <v>9305</v>
      </c>
      <c r="C4074" s="502" t="s">
        <v>38656</v>
      </c>
      <c r="D4074" s="501" t="s">
        <v>28</v>
      </c>
      <c r="E4074" s="666">
        <v>98.71</v>
      </c>
      <c r="F4074" s="394"/>
    </row>
    <row r="4075" spans="1:6" ht="24.75">
      <c r="A4075" s="1181">
        <v>3009345</v>
      </c>
      <c r="B4075" s="501" t="s">
        <v>9305</v>
      </c>
      <c r="C4075" s="502" t="s">
        <v>38657</v>
      </c>
      <c r="D4075" s="501" t="s">
        <v>28</v>
      </c>
      <c r="E4075" s="666">
        <v>101.31</v>
      </c>
      <c r="F4075" s="394"/>
    </row>
    <row r="4076" spans="1:6" ht="24.75">
      <c r="A4076" s="1181">
        <v>3009348</v>
      </c>
      <c r="B4076" s="501" t="s">
        <v>9305</v>
      </c>
      <c r="C4076" s="502" t="s">
        <v>38658</v>
      </c>
      <c r="D4076" s="501" t="s">
        <v>28</v>
      </c>
      <c r="E4076" s="666">
        <v>187.74</v>
      </c>
      <c r="F4076" s="394"/>
    </row>
    <row r="4077" spans="1:6" ht="24.75">
      <c r="A4077" s="1181">
        <v>3009349</v>
      </c>
      <c r="B4077" s="501" t="s">
        <v>9305</v>
      </c>
      <c r="C4077" s="502" t="s">
        <v>38659</v>
      </c>
      <c r="D4077" s="501" t="s">
        <v>28</v>
      </c>
      <c r="E4077" s="666">
        <v>192.93</v>
      </c>
      <c r="F4077" s="394"/>
    </row>
    <row r="4078" spans="1:6" ht="24.75">
      <c r="A4078" s="1181">
        <v>3009338</v>
      </c>
      <c r="B4078" s="501" t="s">
        <v>9305</v>
      </c>
      <c r="C4078" s="502" t="s">
        <v>38660</v>
      </c>
      <c r="D4078" s="501" t="s">
        <v>28</v>
      </c>
      <c r="E4078" s="666">
        <v>98.26</v>
      </c>
      <c r="F4078" s="394"/>
    </row>
    <row r="4079" spans="1:6" ht="24.75">
      <c r="A4079" s="1181">
        <v>3009339</v>
      </c>
      <c r="B4079" s="501" t="s">
        <v>9305</v>
      </c>
      <c r="C4079" s="502" t="s">
        <v>38661</v>
      </c>
      <c r="D4079" s="501" t="s">
        <v>28</v>
      </c>
      <c r="E4079" s="666">
        <v>100.86</v>
      </c>
      <c r="F4079" s="394"/>
    </row>
    <row r="4080" spans="1:6" ht="24.75">
      <c r="A4080" s="1181">
        <v>3009342</v>
      </c>
      <c r="B4080" s="501" t="s">
        <v>9305</v>
      </c>
      <c r="C4080" s="502" t="s">
        <v>38662</v>
      </c>
      <c r="D4080" s="501" t="s">
        <v>28</v>
      </c>
      <c r="E4080" s="666">
        <v>187.68</v>
      </c>
      <c r="F4080" s="394"/>
    </row>
    <row r="4081" spans="1:6" ht="24.75">
      <c r="A4081" s="1181">
        <v>3009343</v>
      </c>
      <c r="B4081" s="501" t="s">
        <v>9305</v>
      </c>
      <c r="C4081" s="502" t="s">
        <v>38663</v>
      </c>
      <c r="D4081" s="501" t="s">
        <v>28</v>
      </c>
      <c r="E4081" s="666">
        <v>192.87</v>
      </c>
      <c r="F4081" s="394"/>
    </row>
    <row r="4082" spans="1:6" ht="24.75">
      <c r="A4082" s="1181">
        <v>3009346</v>
      </c>
      <c r="B4082" s="501" t="s">
        <v>9305</v>
      </c>
      <c r="C4082" s="502" t="s">
        <v>38664</v>
      </c>
      <c r="D4082" s="501" t="s">
        <v>28</v>
      </c>
      <c r="E4082" s="666">
        <v>98.71</v>
      </c>
      <c r="F4082" s="394"/>
    </row>
    <row r="4083" spans="1:6" ht="24.75">
      <c r="A4083" s="1181">
        <v>3009347</v>
      </c>
      <c r="B4083" s="501" t="s">
        <v>9305</v>
      </c>
      <c r="C4083" s="502" t="s">
        <v>38665</v>
      </c>
      <c r="D4083" s="501" t="s">
        <v>28</v>
      </c>
      <c r="E4083" s="666">
        <v>101.31</v>
      </c>
      <c r="F4083" s="394"/>
    </row>
    <row r="4084" spans="1:6" ht="24.75">
      <c r="A4084" s="1181">
        <v>3009350</v>
      </c>
      <c r="B4084" s="501" t="s">
        <v>9305</v>
      </c>
      <c r="C4084" s="502" t="s">
        <v>38666</v>
      </c>
      <c r="D4084" s="501" t="s">
        <v>28</v>
      </c>
      <c r="E4084" s="666">
        <v>187.74</v>
      </c>
      <c r="F4084" s="394"/>
    </row>
    <row r="4085" spans="1:6" ht="24.75">
      <c r="A4085" s="1181">
        <v>3009351</v>
      </c>
      <c r="B4085" s="501" t="s">
        <v>9305</v>
      </c>
      <c r="C4085" s="502" t="s">
        <v>38667</v>
      </c>
      <c r="D4085" s="501" t="s">
        <v>28</v>
      </c>
      <c r="E4085" s="666">
        <v>192.93</v>
      </c>
      <c r="F4085" s="394"/>
    </row>
    <row r="4086" spans="1:6">
      <c r="A4086" s="1181">
        <v>3009080</v>
      </c>
      <c r="B4086" s="501" t="s">
        <v>9305</v>
      </c>
      <c r="C4086" s="502" t="s">
        <v>38668</v>
      </c>
      <c r="D4086" s="501" t="s">
        <v>28</v>
      </c>
      <c r="E4086" s="666">
        <v>0.15</v>
      </c>
      <c r="F4086" s="394"/>
    </row>
    <row r="4087" spans="1:6">
      <c r="A4087" s="1181">
        <v>3009075</v>
      </c>
      <c r="B4087" s="501" t="s">
        <v>9305</v>
      </c>
      <c r="C4087" s="502" t="s">
        <v>38669</v>
      </c>
      <c r="D4087" s="501" t="s">
        <v>28</v>
      </c>
      <c r="E4087" s="666">
        <v>48.93</v>
      </c>
      <c r="F4087" s="394"/>
    </row>
    <row r="4088" spans="1:6">
      <c r="A4088" s="1181">
        <v>3009076</v>
      </c>
      <c r="B4088" s="501" t="s">
        <v>9305</v>
      </c>
      <c r="C4088" s="502" t="s">
        <v>38670</v>
      </c>
      <c r="D4088" s="501" t="s">
        <v>28</v>
      </c>
      <c r="E4088" s="666">
        <v>50.29</v>
      </c>
      <c r="F4088" s="394"/>
    </row>
    <row r="4089" spans="1:6">
      <c r="A4089" s="1181">
        <v>3009077</v>
      </c>
      <c r="B4089" s="501" t="s">
        <v>9305</v>
      </c>
      <c r="C4089" s="502" t="s">
        <v>38671</v>
      </c>
      <c r="D4089" s="501" t="s">
        <v>28</v>
      </c>
      <c r="E4089" s="666">
        <v>52.66</v>
      </c>
      <c r="F4089" s="394"/>
    </row>
    <row r="4090" spans="1:6">
      <c r="A4090" s="1181">
        <v>3009078</v>
      </c>
      <c r="B4090" s="501" t="s">
        <v>9305</v>
      </c>
      <c r="C4090" s="502" t="s">
        <v>38672</v>
      </c>
      <c r="D4090" s="501" t="s">
        <v>28</v>
      </c>
      <c r="E4090" s="666">
        <v>54.51</v>
      </c>
      <c r="F4090" s="394"/>
    </row>
    <row r="4091" spans="1:6">
      <c r="A4091" s="1181">
        <v>3009087</v>
      </c>
      <c r="B4091" s="501" t="s">
        <v>9305</v>
      </c>
      <c r="C4091" s="502" t="s">
        <v>38673</v>
      </c>
      <c r="D4091" s="501" t="s">
        <v>28</v>
      </c>
      <c r="E4091" s="666">
        <v>0.1</v>
      </c>
      <c r="F4091" s="394"/>
    </row>
    <row r="4092" spans="1:6" ht="24.75">
      <c r="A4092" s="1181">
        <v>3009085</v>
      </c>
      <c r="B4092" s="501" t="s">
        <v>9305</v>
      </c>
      <c r="C4092" s="502" t="s">
        <v>38674</v>
      </c>
      <c r="D4092" s="501" t="s">
        <v>5</v>
      </c>
      <c r="E4092" s="666">
        <v>1035.1199999999999</v>
      </c>
      <c r="F4092" s="394"/>
    </row>
    <row r="4093" spans="1:6" ht="24.75">
      <c r="A4093" s="1181">
        <v>3009086</v>
      </c>
      <c r="B4093" s="501" t="s">
        <v>9305</v>
      </c>
      <c r="C4093" s="502" t="s">
        <v>38675</v>
      </c>
      <c r="D4093" s="501" t="s">
        <v>5</v>
      </c>
      <c r="E4093" s="666">
        <v>1382.09</v>
      </c>
      <c r="F4093" s="394"/>
    </row>
    <row r="4094" spans="1:6" ht="24.75">
      <c r="A4094" s="1181">
        <v>3009089</v>
      </c>
      <c r="B4094" s="501" t="s">
        <v>9305</v>
      </c>
      <c r="C4094" s="502" t="s">
        <v>38676</v>
      </c>
      <c r="D4094" s="501" t="s">
        <v>5</v>
      </c>
      <c r="E4094" s="666">
        <v>1690.27</v>
      </c>
      <c r="F4094" s="394"/>
    </row>
    <row r="4095" spans="1:6" ht="24.75">
      <c r="A4095" s="1181">
        <v>3009090</v>
      </c>
      <c r="B4095" s="501" t="s">
        <v>9305</v>
      </c>
      <c r="C4095" s="502" t="s">
        <v>38677</v>
      </c>
      <c r="D4095" s="501" t="s">
        <v>5</v>
      </c>
      <c r="E4095" s="666">
        <v>1513.34</v>
      </c>
      <c r="F4095" s="394"/>
    </row>
    <row r="4096" spans="1:6">
      <c r="A4096" s="1181">
        <v>3009004</v>
      </c>
      <c r="B4096" s="501" t="s">
        <v>9305</v>
      </c>
      <c r="C4096" s="502" t="s">
        <v>38678</v>
      </c>
      <c r="D4096" s="501" t="s">
        <v>28</v>
      </c>
      <c r="E4096" s="666">
        <v>436.27</v>
      </c>
      <c r="F4096" s="394"/>
    </row>
    <row r="4097" spans="1:6">
      <c r="A4097" s="1181">
        <v>3009002</v>
      </c>
      <c r="B4097" s="501" t="s">
        <v>9305</v>
      </c>
      <c r="C4097" s="502" t="s">
        <v>38679</v>
      </c>
      <c r="D4097" s="501" t="s">
        <v>28</v>
      </c>
      <c r="E4097" s="666">
        <v>330.5</v>
      </c>
      <c r="F4097" s="394"/>
    </row>
    <row r="4098" spans="1:6">
      <c r="A4098" s="1181">
        <v>3009006</v>
      </c>
      <c r="B4098" s="501" t="s">
        <v>9305</v>
      </c>
      <c r="C4098" s="502" t="s">
        <v>38680</v>
      </c>
      <c r="D4098" s="501" t="s">
        <v>28</v>
      </c>
      <c r="E4098" s="666">
        <v>597.99</v>
      </c>
      <c r="F4098" s="394"/>
    </row>
    <row r="4099" spans="1:6">
      <c r="A4099" s="1181">
        <v>3009335</v>
      </c>
      <c r="B4099" s="501" t="s">
        <v>9305</v>
      </c>
      <c r="C4099" s="502" t="s">
        <v>38681</v>
      </c>
      <c r="D4099" s="501" t="s">
        <v>28</v>
      </c>
      <c r="E4099" s="666">
        <v>1141.6099999999999</v>
      </c>
      <c r="F4099" s="394"/>
    </row>
    <row r="4100" spans="1:6">
      <c r="A4100" s="1181">
        <v>3009334</v>
      </c>
      <c r="B4100" s="501" t="s">
        <v>9305</v>
      </c>
      <c r="C4100" s="502" t="s">
        <v>38682</v>
      </c>
      <c r="D4100" s="501" t="s">
        <v>28</v>
      </c>
      <c r="E4100" s="666">
        <v>814.34</v>
      </c>
      <c r="F4100" s="394"/>
    </row>
    <row r="4101" spans="1:6" ht="24.75">
      <c r="A4101" s="1181">
        <v>3009280</v>
      </c>
      <c r="B4101" s="501" t="s">
        <v>9305</v>
      </c>
      <c r="C4101" s="502" t="s">
        <v>38683</v>
      </c>
      <c r="D4101" s="501" t="s">
        <v>34184</v>
      </c>
      <c r="E4101" s="666">
        <v>752418.86</v>
      </c>
      <c r="F4101" s="394"/>
    </row>
    <row r="4102" spans="1:6" ht="24.75">
      <c r="A4102" s="1181">
        <v>3009281</v>
      </c>
      <c r="B4102" s="501" t="s">
        <v>9305</v>
      </c>
      <c r="C4102" s="502" t="s">
        <v>38684</v>
      </c>
      <c r="D4102" s="501" t="s">
        <v>34184</v>
      </c>
      <c r="E4102" s="666">
        <v>743061.13</v>
      </c>
      <c r="F4102" s="394"/>
    </row>
    <row r="4103" spans="1:6" ht="24.75">
      <c r="A4103" s="1181">
        <v>3009061</v>
      </c>
      <c r="B4103" s="501" t="s">
        <v>9305</v>
      </c>
      <c r="C4103" s="502" t="s">
        <v>38685</v>
      </c>
      <c r="D4103" s="501" t="s">
        <v>34184</v>
      </c>
      <c r="E4103" s="666">
        <v>789883</v>
      </c>
      <c r="F4103" s="394"/>
    </row>
    <row r="4104" spans="1:6" ht="24.75">
      <c r="A4104" s="1181">
        <v>3009062</v>
      </c>
      <c r="B4104" s="501" t="s">
        <v>9305</v>
      </c>
      <c r="C4104" s="502" t="s">
        <v>38686</v>
      </c>
      <c r="D4104" s="501" t="s">
        <v>34184</v>
      </c>
      <c r="E4104" s="666">
        <v>780058.11</v>
      </c>
      <c r="F4104" s="394"/>
    </row>
    <row r="4105" spans="1:6" ht="24.75">
      <c r="A4105" s="1181">
        <v>3009278</v>
      </c>
      <c r="B4105" s="501" t="s">
        <v>9305</v>
      </c>
      <c r="C4105" s="502" t="s">
        <v>38687</v>
      </c>
      <c r="D4105" s="501" t="s">
        <v>34184</v>
      </c>
      <c r="E4105" s="666">
        <v>570843.55000000005</v>
      </c>
      <c r="F4105" s="394"/>
    </row>
    <row r="4106" spans="1:6" ht="24.75">
      <c r="A4106" s="1181">
        <v>3009279</v>
      </c>
      <c r="B4106" s="501" t="s">
        <v>9305</v>
      </c>
      <c r="C4106" s="502" t="s">
        <v>38688</v>
      </c>
      <c r="D4106" s="501" t="s">
        <v>34184</v>
      </c>
      <c r="E4106" s="666">
        <v>563599.06000000006</v>
      </c>
      <c r="F4106" s="394"/>
    </row>
    <row r="4107" spans="1:6" ht="24.75">
      <c r="A4107" s="1181">
        <v>3009059</v>
      </c>
      <c r="B4107" s="501" t="s">
        <v>9305</v>
      </c>
      <c r="C4107" s="502" t="s">
        <v>38689</v>
      </c>
      <c r="D4107" s="501" t="s">
        <v>34184</v>
      </c>
      <c r="E4107" s="666">
        <v>599267.05000000005</v>
      </c>
      <c r="F4107" s="394"/>
    </row>
    <row r="4108" spans="1:6" ht="24.75">
      <c r="A4108" s="1181">
        <v>3009060</v>
      </c>
      <c r="B4108" s="501" t="s">
        <v>9305</v>
      </c>
      <c r="C4108" s="502" t="s">
        <v>38690</v>
      </c>
      <c r="D4108" s="501" t="s">
        <v>34184</v>
      </c>
      <c r="E4108" s="666">
        <v>591660.62</v>
      </c>
      <c r="F4108" s="394"/>
    </row>
    <row r="4109" spans="1:6" ht="24.75">
      <c r="A4109" s="1181">
        <v>3009282</v>
      </c>
      <c r="B4109" s="501" t="s">
        <v>9305</v>
      </c>
      <c r="C4109" s="502" t="s">
        <v>38691</v>
      </c>
      <c r="D4109" s="501" t="s">
        <v>34184</v>
      </c>
      <c r="E4109" s="666">
        <v>1022011.76</v>
      </c>
      <c r="F4109" s="394"/>
    </row>
    <row r="4110" spans="1:6" ht="24.75">
      <c r="A4110" s="1181">
        <v>3009283</v>
      </c>
      <c r="B4110" s="501" t="s">
        <v>9305</v>
      </c>
      <c r="C4110" s="502" t="s">
        <v>38692</v>
      </c>
      <c r="D4110" s="501" t="s">
        <v>34184</v>
      </c>
      <c r="E4110" s="666">
        <v>1012651.2</v>
      </c>
      <c r="F4110" s="394"/>
    </row>
    <row r="4111" spans="1:6" ht="24.75">
      <c r="A4111" s="1181">
        <v>3009063</v>
      </c>
      <c r="B4111" s="501" t="s">
        <v>9305</v>
      </c>
      <c r="C4111" s="502" t="s">
        <v>38693</v>
      </c>
      <c r="D4111" s="501" t="s">
        <v>34184</v>
      </c>
      <c r="E4111" s="666">
        <v>1072898.95</v>
      </c>
      <c r="F4111" s="394"/>
    </row>
    <row r="4112" spans="1:6" ht="24.75">
      <c r="A4112" s="1181">
        <v>3009064</v>
      </c>
      <c r="B4112" s="501" t="s">
        <v>9305</v>
      </c>
      <c r="C4112" s="502" t="s">
        <v>38694</v>
      </c>
      <c r="D4112" s="501" t="s">
        <v>34184</v>
      </c>
      <c r="E4112" s="666">
        <v>1063071.0900000001</v>
      </c>
      <c r="F4112" s="394"/>
    </row>
    <row r="4113" spans="1:6">
      <c r="A4113" s="1181">
        <v>3009081</v>
      </c>
      <c r="B4113" s="501" t="s">
        <v>9305</v>
      </c>
      <c r="C4113" s="502" t="s">
        <v>38695</v>
      </c>
      <c r="D4113" s="501" t="s">
        <v>28</v>
      </c>
      <c r="E4113" s="666">
        <v>763.43</v>
      </c>
      <c r="F4113" s="394"/>
    </row>
    <row r="4114" spans="1:6">
      <c r="A4114" s="1181">
        <v>3009082</v>
      </c>
      <c r="B4114" s="501" t="s">
        <v>9305</v>
      </c>
      <c r="C4114" s="502" t="s">
        <v>38696</v>
      </c>
      <c r="D4114" s="501" t="s">
        <v>28</v>
      </c>
      <c r="E4114" s="666">
        <v>829.21</v>
      </c>
      <c r="F4114" s="394"/>
    </row>
    <row r="4115" spans="1:6">
      <c r="A4115" s="1181">
        <v>3009083</v>
      </c>
      <c r="B4115" s="501" t="s">
        <v>9305</v>
      </c>
      <c r="C4115" s="502" t="s">
        <v>38697</v>
      </c>
      <c r="D4115" s="501" t="s">
        <v>28</v>
      </c>
      <c r="E4115" s="666">
        <v>842.97</v>
      </c>
      <c r="F4115" s="394"/>
    </row>
    <row r="4116" spans="1:6">
      <c r="A4116" s="1181">
        <v>3009084</v>
      </c>
      <c r="B4116" s="501" t="s">
        <v>9305</v>
      </c>
      <c r="C4116" s="502" t="s">
        <v>38698</v>
      </c>
      <c r="D4116" s="501" t="s">
        <v>28</v>
      </c>
      <c r="E4116" s="666">
        <v>881.15</v>
      </c>
      <c r="F4116" s="394"/>
    </row>
    <row r="4117" spans="1:6">
      <c r="A4117" s="1181">
        <v>3009070</v>
      </c>
      <c r="B4117" s="501" t="s">
        <v>9305</v>
      </c>
      <c r="C4117" s="502" t="s">
        <v>38699</v>
      </c>
      <c r="D4117" s="501" t="s">
        <v>28</v>
      </c>
      <c r="E4117" s="666">
        <v>471.12</v>
      </c>
      <c r="F4117" s="394"/>
    </row>
    <row r="4118" spans="1:6">
      <c r="A4118" s="1181">
        <v>3009285</v>
      </c>
      <c r="B4118" s="501" t="s">
        <v>9305</v>
      </c>
      <c r="C4118" s="502" t="s">
        <v>38700</v>
      </c>
      <c r="D4118" s="501" t="s">
        <v>34184</v>
      </c>
      <c r="E4118" s="666">
        <v>766898.5</v>
      </c>
      <c r="F4118" s="394"/>
    </row>
    <row r="4119" spans="1:6">
      <c r="A4119" s="1181">
        <v>3009072</v>
      </c>
      <c r="B4119" s="501" t="s">
        <v>9305</v>
      </c>
      <c r="C4119" s="502" t="s">
        <v>38701</v>
      </c>
      <c r="D4119" s="501" t="s">
        <v>34184</v>
      </c>
      <c r="E4119" s="666">
        <v>805083.59</v>
      </c>
      <c r="F4119" s="394"/>
    </row>
    <row r="4120" spans="1:6">
      <c r="A4120" s="1181">
        <v>3009069</v>
      </c>
      <c r="B4120" s="501" t="s">
        <v>9305</v>
      </c>
      <c r="C4120" s="502" t="s">
        <v>38702</v>
      </c>
      <c r="D4120" s="501" t="s">
        <v>28</v>
      </c>
      <c r="E4120" s="666">
        <v>252.7</v>
      </c>
      <c r="F4120" s="394"/>
    </row>
    <row r="4121" spans="1:6">
      <c r="A4121" s="1181">
        <v>3009284</v>
      </c>
      <c r="B4121" s="501" t="s">
        <v>9305</v>
      </c>
      <c r="C4121" s="502" t="s">
        <v>38703</v>
      </c>
      <c r="D4121" s="501" t="s">
        <v>34184</v>
      </c>
      <c r="E4121" s="666">
        <v>407614.43</v>
      </c>
      <c r="F4121" s="394"/>
    </row>
    <row r="4122" spans="1:6">
      <c r="A4122" s="1181">
        <v>3009071</v>
      </c>
      <c r="B4122" s="501" t="s">
        <v>9305</v>
      </c>
      <c r="C4122" s="502" t="s">
        <v>38704</v>
      </c>
      <c r="D4122" s="501" t="s">
        <v>34184</v>
      </c>
      <c r="E4122" s="666">
        <v>427910.75</v>
      </c>
      <c r="F4122" s="394"/>
    </row>
    <row r="4123" spans="1:6">
      <c r="A4123" s="1181">
        <v>3009091</v>
      </c>
      <c r="B4123" s="501" t="s">
        <v>9305</v>
      </c>
      <c r="C4123" s="502" t="s">
        <v>38705</v>
      </c>
      <c r="D4123" s="501" t="s">
        <v>14896</v>
      </c>
      <c r="E4123" s="666">
        <v>213.53</v>
      </c>
      <c r="F4123" s="394"/>
    </row>
    <row r="4124" spans="1:6">
      <c r="A4124" s="1181">
        <v>3009058</v>
      </c>
      <c r="B4124" s="501" t="s">
        <v>9305</v>
      </c>
      <c r="C4124" s="502" t="s">
        <v>38706</v>
      </c>
      <c r="D4124" s="501" t="s">
        <v>28</v>
      </c>
      <c r="E4124" s="666">
        <v>91823.94</v>
      </c>
      <c r="F4124" s="394"/>
    </row>
    <row r="4125" spans="1:6">
      <c r="A4125" s="1181">
        <v>3009229</v>
      </c>
      <c r="B4125" s="501" t="s">
        <v>9305</v>
      </c>
      <c r="C4125" s="502" t="s">
        <v>38707</v>
      </c>
      <c r="D4125" s="501" t="s">
        <v>34184</v>
      </c>
      <c r="E4125" s="666">
        <v>210.26</v>
      </c>
      <c r="F4125" s="394"/>
    </row>
    <row r="4126" spans="1:6">
      <c r="A4126" s="1181">
        <v>3009132</v>
      </c>
      <c r="B4126" s="501" t="s">
        <v>9305</v>
      </c>
      <c r="C4126" s="502" t="s">
        <v>38708</v>
      </c>
      <c r="D4126" s="501" t="s">
        <v>34184</v>
      </c>
      <c r="E4126" s="666">
        <v>1299.43</v>
      </c>
      <c r="F4126" s="394"/>
    </row>
    <row r="4127" spans="1:6">
      <c r="A4127" s="1181">
        <v>3009133</v>
      </c>
      <c r="B4127" s="501" t="s">
        <v>9305</v>
      </c>
      <c r="C4127" s="502" t="s">
        <v>38709</v>
      </c>
      <c r="D4127" s="501" t="s">
        <v>34184</v>
      </c>
      <c r="E4127" s="666">
        <v>1845.14</v>
      </c>
      <c r="F4127" s="394"/>
    </row>
    <row r="4128" spans="1:6">
      <c r="A4128" s="1181">
        <v>3009321</v>
      </c>
      <c r="B4128" s="501" t="s">
        <v>9305</v>
      </c>
      <c r="C4128" s="502" t="s">
        <v>38710</v>
      </c>
      <c r="D4128" s="501" t="s">
        <v>28</v>
      </c>
      <c r="E4128" s="666">
        <v>1543.94</v>
      </c>
      <c r="F4128" s="394"/>
    </row>
    <row r="4129" spans="1:6">
      <c r="A4129" s="1181">
        <v>3009322</v>
      </c>
      <c r="B4129" s="501" t="s">
        <v>9305</v>
      </c>
      <c r="C4129" s="502" t="s">
        <v>38711</v>
      </c>
      <c r="D4129" s="501" t="s">
        <v>28</v>
      </c>
      <c r="E4129" s="666">
        <v>1533.76</v>
      </c>
      <c r="F4129" s="394"/>
    </row>
    <row r="4130" spans="1:6">
      <c r="A4130" s="1181">
        <v>3009323</v>
      </c>
      <c r="B4130" s="501" t="s">
        <v>9305</v>
      </c>
      <c r="C4130" s="502" t="s">
        <v>38712</v>
      </c>
      <c r="D4130" s="501" t="s">
        <v>28</v>
      </c>
      <c r="E4130" s="666">
        <v>1612.43</v>
      </c>
      <c r="F4130" s="394"/>
    </row>
    <row r="4131" spans="1:6">
      <c r="A4131" s="1181">
        <v>3009324</v>
      </c>
      <c r="B4131" s="501" t="s">
        <v>9305</v>
      </c>
      <c r="C4131" s="502" t="s">
        <v>38713</v>
      </c>
      <c r="D4131" s="501" t="s">
        <v>28</v>
      </c>
      <c r="E4131" s="666">
        <v>1559.09</v>
      </c>
      <c r="F4131" s="394"/>
    </row>
    <row r="4132" spans="1:6">
      <c r="A4132" s="1181">
        <v>3009096</v>
      </c>
      <c r="B4132" s="501" t="s">
        <v>9305</v>
      </c>
      <c r="C4132" s="502" t="s">
        <v>38714</v>
      </c>
      <c r="D4132" s="501" t="s">
        <v>28</v>
      </c>
      <c r="E4132" s="666">
        <v>277.06</v>
      </c>
      <c r="F4132" s="394"/>
    </row>
    <row r="4133" spans="1:6" ht="24.75">
      <c r="A4133" s="1181">
        <v>3009330</v>
      </c>
      <c r="B4133" s="501" t="s">
        <v>9305</v>
      </c>
      <c r="C4133" s="502" t="s">
        <v>38715</v>
      </c>
      <c r="D4133" s="501" t="s">
        <v>28</v>
      </c>
      <c r="E4133" s="666">
        <v>225.09</v>
      </c>
      <c r="F4133" s="394"/>
    </row>
    <row r="4134" spans="1:6" ht="24.75">
      <c r="A4134" s="1181">
        <v>3009326</v>
      </c>
      <c r="B4134" s="501" t="s">
        <v>9305</v>
      </c>
      <c r="C4134" s="502" t="s">
        <v>38716</v>
      </c>
      <c r="D4134" s="501" t="s">
        <v>28</v>
      </c>
      <c r="E4134" s="666">
        <v>231.21</v>
      </c>
      <c r="F4134" s="394"/>
    </row>
    <row r="4135" spans="1:6" ht="24.75">
      <c r="A4135" s="1181">
        <v>3009234</v>
      </c>
      <c r="B4135" s="501" t="s">
        <v>9305</v>
      </c>
      <c r="C4135" s="502" t="s">
        <v>38717</v>
      </c>
      <c r="D4135" s="501" t="s">
        <v>34184</v>
      </c>
      <c r="E4135" s="666">
        <v>1076408.8400000001</v>
      </c>
      <c r="F4135" s="394"/>
    </row>
    <row r="4136" spans="1:6" ht="24.75">
      <c r="A4136" s="1181">
        <v>3009022</v>
      </c>
      <c r="B4136" s="501" t="s">
        <v>9305</v>
      </c>
      <c r="C4136" s="502" t="s">
        <v>38718</v>
      </c>
      <c r="D4136" s="501" t="s">
        <v>34184</v>
      </c>
      <c r="E4136" s="666">
        <v>1082887.98</v>
      </c>
      <c r="F4136" s="394"/>
    </row>
    <row r="4137" spans="1:6" ht="24.75">
      <c r="A4137" s="1181">
        <v>3009230</v>
      </c>
      <c r="B4137" s="501" t="s">
        <v>9305</v>
      </c>
      <c r="C4137" s="502" t="s">
        <v>38719</v>
      </c>
      <c r="D4137" s="501" t="s">
        <v>34184</v>
      </c>
      <c r="E4137" s="666">
        <v>1614775.81</v>
      </c>
      <c r="F4137" s="394"/>
    </row>
    <row r="4138" spans="1:6" ht="24.75">
      <c r="A4138" s="1181">
        <v>3009018</v>
      </c>
      <c r="B4138" s="501" t="s">
        <v>9305</v>
      </c>
      <c r="C4138" s="502" t="s">
        <v>38720</v>
      </c>
      <c r="D4138" s="501" t="s">
        <v>34184</v>
      </c>
      <c r="E4138" s="666">
        <v>1624494.53</v>
      </c>
      <c r="F4138" s="394"/>
    </row>
    <row r="4139" spans="1:6" ht="24.75">
      <c r="A4139" s="1181">
        <v>3009288</v>
      </c>
      <c r="B4139" s="501" t="s">
        <v>9305</v>
      </c>
      <c r="C4139" s="502" t="s">
        <v>38721</v>
      </c>
      <c r="D4139" s="501" t="s">
        <v>34184</v>
      </c>
      <c r="E4139" s="666">
        <v>1352424.5</v>
      </c>
      <c r="F4139" s="394"/>
    </row>
    <row r="4140" spans="1:6" ht="24.75">
      <c r="A4140" s="1181">
        <v>3009013</v>
      </c>
      <c r="B4140" s="501" t="s">
        <v>9305</v>
      </c>
      <c r="C4140" s="502" t="s">
        <v>38722</v>
      </c>
      <c r="D4140" s="501" t="s">
        <v>34184</v>
      </c>
      <c r="E4140" s="666">
        <v>1372431.76</v>
      </c>
      <c r="F4140" s="394"/>
    </row>
    <row r="4141" spans="1:6" ht="24.75">
      <c r="A4141" s="1181">
        <v>3009292</v>
      </c>
      <c r="B4141" s="501" t="s">
        <v>9305</v>
      </c>
      <c r="C4141" s="502" t="s">
        <v>38723</v>
      </c>
      <c r="D4141" s="501" t="s">
        <v>34184</v>
      </c>
      <c r="E4141" s="666">
        <v>2028639.44</v>
      </c>
      <c r="F4141" s="394"/>
    </row>
    <row r="4142" spans="1:6" ht="24.75">
      <c r="A4142" s="1181">
        <v>3009225</v>
      </c>
      <c r="B4142" s="501" t="s">
        <v>9305</v>
      </c>
      <c r="C4142" s="502" t="s">
        <v>38724</v>
      </c>
      <c r="D4142" s="501" t="s">
        <v>34184</v>
      </c>
      <c r="E4142" s="666">
        <v>2058650.51</v>
      </c>
      <c r="F4142" s="394"/>
    </row>
    <row r="4143" spans="1:6">
      <c r="A4143" s="1181">
        <v>3009100</v>
      </c>
      <c r="B4143" s="501" t="s">
        <v>9305</v>
      </c>
      <c r="C4143" s="502" t="s">
        <v>38725</v>
      </c>
      <c r="D4143" s="501" t="s">
        <v>28</v>
      </c>
      <c r="E4143" s="666">
        <v>48700.75</v>
      </c>
      <c r="F4143" s="394"/>
    </row>
    <row r="4144" spans="1:6" ht="24.75">
      <c r="A4144" s="1181">
        <v>3009238</v>
      </c>
      <c r="B4144" s="501" t="s">
        <v>9305</v>
      </c>
      <c r="C4144" s="502" t="s">
        <v>38726</v>
      </c>
      <c r="D4144" s="501" t="s">
        <v>34184</v>
      </c>
      <c r="E4144" s="666">
        <v>962659.39</v>
      </c>
      <c r="F4144" s="394"/>
    </row>
    <row r="4145" spans="1:6" ht="24.75">
      <c r="A4145" s="1181">
        <v>3009304</v>
      </c>
      <c r="B4145" s="501" t="s">
        <v>9305</v>
      </c>
      <c r="C4145" s="502" t="s">
        <v>38727</v>
      </c>
      <c r="D4145" s="501" t="s">
        <v>34184</v>
      </c>
      <c r="E4145" s="666">
        <v>1443883.8</v>
      </c>
      <c r="F4145" s="394"/>
    </row>
    <row r="4146" spans="1:6" ht="24.75">
      <c r="A4146" s="1181">
        <v>3009030</v>
      </c>
      <c r="B4146" s="501" t="s">
        <v>9305</v>
      </c>
      <c r="C4146" s="502" t="s">
        <v>38728</v>
      </c>
      <c r="D4146" s="501" t="s">
        <v>34184</v>
      </c>
      <c r="E4146" s="666">
        <v>1453594.57</v>
      </c>
      <c r="F4146" s="394"/>
    </row>
    <row r="4147" spans="1:6" ht="24.75">
      <c r="A4147" s="1181">
        <v>3009254</v>
      </c>
      <c r="B4147" s="501" t="s">
        <v>9305</v>
      </c>
      <c r="C4147" s="502" t="s">
        <v>38729</v>
      </c>
      <c r="D4147" s="501" t="s">
        <v>34184</v>
      </c>
      <c r="E4147" s="666">
        <v>1452793.98</v>
      </c>
      <c r="F4147" s="394"/>
    </row>
    <row r="4148" spans="1:6" ht="24.75">
      <c r="A4148" s="1181">
        <v>3009262</v>
      </c>
      <c r="B4148" s="501" t="s">
        <v>9305</v>
      </c>
      <c r="C4148" s="502" t="s">
        <v>38730</v>
      </c>
      <c r="D4148" s="501" t="s">
        <v>34184</v>
      </c>
      <c r="E4148" s="666">
        <v>1237194.3899999999</v>
      </c>
      <c r="F4148" s="394"/>
    </row>
    <row r="4149" spans="1:6" ht="24.75">
      <c r="A4149" s="1181">
        <v>3009034</v>
      </c>
      <c r="B4149" s="501" t="s">
        <v>9305</v>
      </c>
      <c r="C4149" s="502" t="s">
        <v>38731</v>
      </c>
      <c r="D4149" s="501" t="s">
        <v>34184</v>
      </c>
      <c r="E4149" s="666">
        <v>1483953.39</v>
      </c>
      <c r="F4149" s="394"/>
    </row>
    <row r="4150" spans="1:6" ht="24.75">
      <c r="A4150" s="1181">
        <v>3009042</v>
      </c>
      <c r="B4150" s="501" t="s">
        <v>9305</v>
      </c>
      <c r="C4150" s="502" t="s">
        <v>38732</v>
      </c>
      <c r="D4150" s="501" t="s">
        <v>34184</v>
      </c>
      <c r="E4150" s="666">
        <v>1257618.92</v>
      </c>
      <c r="F4150" s="394"/>
    </row>
    <row r="4151" spans="1:6" ht="24.75">
      <c r="A4151" s="1181">
        <v>3009270</v>
      </c>
      <c r="B4151" s="501" t="s">
        <v>9305</v>
      </c>
      <c r="C4151" s="502" t="s">
        <v>38733</v>
      </c>
      <c r="D4151" s="501" t="s">
        <v>34184</v>
      </c>
      <c r="E4151" s="666">
        <v>2179870.5099999998</v>
      </c>
      <c r="F4151" s="394"/>
    </row>
    <row r="4152" spans="1:6" ht="24.75">
      <c r="A4152" s="1181">
        <v>3009050</v>
      </c>
      <c r="B4152" s="501" t="s">
        <v>9305</v>
      </c>
      <c r="C4152" s="502" t="s">
        <v>38734</v>
      </c>
      <c r="D4152" s="501" t="s">
        <v>34184</v>
      </c>
      <c r="E4152" s="666">
        <v>2226649.16</v>
      </c>
      <c r="F4152" s="394"/>
    </row>
    <row r="4153" spans="1:6">
      <c r="A4153" s="1181">
        <v>3009101</v>
      </c>
      <c r="B4153" s="501" t="s">
        <v>9305</v>
      </c>
      <c r="C4153" s="502" t="s">
        <v>38735</v>
      </c>
      <c r="D4153" s="501" t="s">
        <v>28</v>
      </c>
      <c r="E4153" s="666">
        <v>97678.55</v>
      </c>
      <c r="F4153" s="394"/>
    </row>
    <row r="4154" spans="1:6" ht="24.75">
      <c r="A4154" s="1181">
        <v>3009246</v>
      </c>
      <c r="B4154" s="501" t="s">
        <v>9305</v>
      </c>
      <c r="C4154" s="502" t="s">
        <v>38736</v>
      </c>
      <c r="D4154" s="501" t="s">
        <v>34184</v>
      </c>
      <c r="E4154" s="666">
        <v>956805.72</v>
      </c>
      <c r="F4154" s="394"/>
    </row>
    <row r="4155" spans="1:6" ht="24.75">
      <c r="A4155" s="1181">
        <v>3009208</v>
      </c>
      <c r="B4155" s="501" t="s">
        <v>9305</v>
      </c>
      <c r="C4155" s="502" t="s">
        <v>38737</v>
      </c>
      <c r="D4155" s="501" t="s">
        <v>34184</v>
      </c>
      <c r="E4155" s="666">
        <v>963279.77</v>
      </c>
      <c r="F4155" s="394"/>
    </row>
    <row r="4156" spans="1:6" ht="24.75">
      <c r="A4156" s="1181">
        <v>3009308</v>
      </c>
      <c r="B4156" s="501" t="s">
        <v>9305</v>
      </c>
      <c r="C4156" s="502" t="s">
        <v>38738</v>
      </c>
      <c r="D4156" s="501" t="s">
        <v>34184</v>
      </c>
      <c r="E4156" s="666">
        <v>1435103.94</v>
      </c>
      <c r="F4156" s="394"/>
    </row>
    <row r="4157" spans="1:6" ht="24.75">
      <c r="A4157" s="1181">
        <v>3009212</v>
      </c>
      <c r="B4157" s="501" t="s">
        <v>9305</v>
      </c>
      <c r="C4157" s="502" t="s">
        <v>38739</v>
      </c>
      <c r="D4157" s="501" t="s">
        <v>34184</v>
      </c>
      <c r="E4157" s="666">
        <v>1444815.01</v>
      </c>
      <c r="F4157" s="394"/>
    </row>
    <row r="4158" spans="1:6" ht="24.75">
      <c r="A4158" s="1181">
        <v>3009258</v>
      </c>
      <c r="B4158" s="501" t="s">
        <v>9305</v>
      </c>
      <c r="C4158" s="502" t="s">
        <v>38740</v>
      </c>
      <c r="D4158" s="501" t="s">
        <v>34184</v>
      </c>
      <c r="E4158" s="666">
        <v>1446999.89</v>
      </c>
      <c r="F4158" s="394"/>
    </row>
    <row r="4159" spans="1:6" ht="24.75">
      <c r="A4159" s="1181">
        <v>3009266</v>
      </c>
      <c r="B4159" s="501" t="s">
        <v>9305</v>
      </c>
      <c r="C4159" s="502" t="s">
        <v>38741</v>
      </c>
      <c r="D4159" s="501" t="s">
        <v>34184</v>
      </c>
      <c r="E4159" s="666">
        <v>1231400.3</v>
      </c>
      <c r="F4159" s="394"/>
    </row>
    <row r="4160" spans="1:6" ht="24.75">
      <c r="A4160" s="1181">
        <v>3009038</v>
      </c>
      <c r="B4160" s="501" t="s">
        <v>9305</v>
      </c>
      <c r="C4160" s="502" t="s">
        <v>38742</v>
      </c>
      <c r="D4160" s="501" t="s">
        <v>34184</v>
      </c>
      <c r="E4160" s="666">
        <v>1478159.3</v>
      </c>
      <c r="F4160" s="394"/>
    </row>
    <row r="4161" spans="1:6" ht="24.75">
      <c r="A4161" s="1181">
        <v>3009046</v>
      </c>
      <c r="B4161" s="501" t="s">
        <v>9305</v>
      </c>
      <c r="C4161" s="502" t="s">
        <v>38743</v>
      </c>
      <c r="D4161" s="501" t="s">
        <v>34184</v>
      </c>
      <c r="E4161" s="666">
        <v>1251824.83</v>
      </c>
      <c r="F4161" s="394"/>
    </row>
    <row r="4162" spans="1:6" ht="24.75">
      <c r="A4162" s="1181">
        <v>3009274</v>
      </c>
      <c r="B4162" s="501" t="s">
        <v>9305</v>
      </c>
      <c r="C4162" s="502" t="s">
        <v>38744</v>
      </c>
      <c r="D4162" s="501" t="s">
        <v>34184</v>
      </c>
      <c r="E4162" s="666">
        <v>2171180.11</v>
      </c>
      <c r="F4162" s="394"/>
    </row>
    <row r="4163" spans="1:6" ht="24.75">
      <c r="A4163" s="1181">
        <v>3009054</v>
      </c>
      <c r="B4163" s="501" t="s">
        <v>9305</v>
      </c>
      <c r="C4163" s="502" t="s">
        <v>38745</v>
      </c>
      <c r="D4163" s="501" t="s">
        <v>34184</v>
      </c>
      <c r="E4163" s="666">
        <v>2217958.7599999998</v>
      </c>
      <c r="F4163" s="394"/>
    </row>
    <row r="4164" spans="1:6" ht="24.75">
      <c r="A4164" s="1181">
        <v>3009235</v>
      </c>
      <c r="B4164" s="501" t="s">
        <v>9305</v>
      </c>
      <c r="C4164" s="502" t="s">
        <v>38746</v>
      </c>
      <c r="D4164" s="501" t="s">
        <v>34184</v>
      </c>
      <c r="E4164" s="666">
        <v>1423835.98</v>
      </c>
      <c r="F4164" s="394"/>
    </row>
    <row r="4165" spans="1:6" ht="24.75">
      <c r="A4165" s="1181">
        <v>3009023</v>
      </c>
      <c r="B4165" s="501" t="s">
        <v>9305</v>
      </c>
      <c r="C4165" s="502" t="s">
        <v>38747</v>
      </c>
      <c r="D4165" s="501" t="s">
        <v>34184</v>
      </c>
      <c r="E4165" s="666">
        <v>1430098.56</v>
      </c>
      <c r="F4165" s="394"/>
    </row>
    <row r="4166" spans="1:6" ht="24.75">
      <c r="A4166" s="1181">
        <v>3009231</v>
      </c>
      <c r="B4166" s="501" t="s">
        <v>9305</v>
      </c>
      <c r="C4166" s="502" t="s">
        <v>38748</v>
      </c>
      <c r="D4166" s="501" t="s">
        <v>34184</v>
      </c>
      <c r="E4166" s="666">
        <v>2133932.06</v>
      </c>
      <c r="F4166" s="394"/>
    </row>
    <row r="4167" spans="1:6" ht="24.75">
      <c r="A4167" s="1181">
        <v>3009019</v>
      </c>
      <c r="B4167" s="501" t="s">
        <v>9305</v>
      </c>
      <c r="C4167" s="502" t="s">
        <v>38749</v>
      </c>
      <c r="D4167" s="501" t="s">
        <v>34184</v>
      </c>
      <c r="E4167" s="666">
        <v>2145797.7000000002</v>
      </c>
      <c r="F4167" s="394"/>
    </row>
    <row r="4168" spans="1:6" ht="24.75">
      <c r="A4168" s="1181">
        <v>3009289</v>
      </c>
      <c r="B4168" s="501" t="s">
        <v>9305</v>
      </c>
      <c r="C4168" s="502" t="s">
        <v>38750</v>
      </c>
      <c r="D4168" s="501" t="s">
        <v>34184</v>
      </c>
      <c r="E4168" s="666">
        <v>1809224.49</v>
      </c>
      <c r="F4168" s="394"/>
    </row>
    <row r="4169" spans="1:6" ht="24.75">
      <c r="A4169" s="1181">
        <v>3009014</v>
      </c>
      <c r="B4169" s="501" t="s">
        <v>9305</v>
      </c>
      <c r="C4169" s="502" t="s">
        <v>38751</v>
      </c>
      <c r="D4169" s="501" t="s">
        <v>34184</v>
      </c>
      <c r="E4169" s="666">
        <v>1834978.47</v>
      </c>
      <c r="F4169" s="394"/>
    </row>
    <row r="4170" spans="1:6" ht="24.75">
      <c r="A4170" s="1181">
        <v>3009293</v>
      </c>
      <c r="B4170" s="501" t="s">
        <v>9305</v>
      </c>
      <c r="C4170" s="502" t="s">
        <v>38752</v>
      </c>
      <c r="D4170" s="501" t="s">
        <v>34184</v>
      </c>
      <c r="E4170" s="666">
        <v>2713839.53</v>
      </c>
      <c r="F4170" s="394"/>
    </row>
    <row r="4171" spans="1:6" ht="24.75">
      <c r="A4171" s="1181">
        <v>3009226</v>
      </c>
      <c r="B4171" s="501" t="s">
        <v>9305</v>
      </c>
      <c r="C4171" s="502" t="s">
        <v>38753</v>
      </c>
      <c r="D4171" s="501" t="s">
        <v>34184</v>
      </c>
      <c r="E4171" s="666">
        <v>2752470.79</v>
      </c>
      <c r="F4171" s="394"/>
    </row>
    <row r="4172" spans="1:6">
      <c r="A4172" s="1181">
        <v>3009102</v>
      </c>
      <c r="B4172" s="501" t="s">
        <v>9305</v>
      </c>
      <c r="C4172" s="502" t="s">
        <v>38754</v>
      </c>
      <c r="D4172" s="501" t="s">
        <v>28</v>
      </c>
      <c r="E4172" s="666">
        <v>68239.649999999994</v>
      </c>
      <c r="F4172" s="394"/>
    </row>
    <row r="4173" spans="1:6" ht="24.75">
      <c r="A4173" s="1181">
        <v>3009297</v>
      </c>
      <c r="B4173" s="501" t="s">
        <v>9305</v>
      </c>
      <c r="C4173" s="502" t="s">
        <v>38755</v>
      </c>
      <c r="D4173" s="501" t="s">
        <v>34184</v>
      </c>
      <c r="E4173" s="666">
        <v>1290355.29</v>
      </c>
      <c r="F4173" s="394"/>
    </row>
    <row r="4174" spans="1:6" ht="24.75">
      <c r="A4174" s="1181">
        <v>3009027</v>
      </c>
      <c r="B4174" s="501" t="s">
        <v>9305</v>
      </c>
      <c r="C4174" s="502" t="s">
        <v>38756</v>
      </c>
      <c r="D4174" s="501" t="s">
        <v>34184</v>
      </c>
      <c r="E4174" s="666">
        <v>1296829.26</v>
      </c>
      <c r="F4174" s="394"/>
    </row>
    <row r="4175" spans="1:6" ht="24.75">
      <c r="A4175" s="1181">
        <v>3009305</v>
      </c>
      <c r="B4175" s="501" t="s">
        <v>9305</v>
      </c>
      <c r="C4175" s="502" t="s">
        <v>38757</v>
      </c>
      <c r="D4175" s="501" t="s">
        <v>34184</v>
      </c>
      <c r="E4175" s="666">
        <v>1935427.55</v>
      </c>
      <c r="F4175" s="394"/>
    </row>
    <row r="4176" spans="1:6" ht="24.75">
      <c r="A4176" s="1181">
        <v>3009031</v>
      </c>
      <c r="B4176" s="501" t="s">
        <v>9305</v>
      </c>
      <c r="C4176" s="502" t="s">
        <v>38758</v>
      </c>
      <c r="D4176" s="501" t="s">
        <v>34184</v>
      </c>
      <c r="E4176" s="666">
        <v>1945138.32</v>
      </c>
      <c r="F4176" s="394"/>
    </row>
    <row r="4177" spans="1:6" ht="24.75">
      <c r="A4177" s="1181">
        <v>3009255</v>
      </c>
      <c r="B4177" s="501" t="s">
        <v>9305</v>
      </c>
      <c r="C4177" s="502" t="s">
        <v>38759</v>
      </c>
      <c r="D4177" s="501" t="s">
        <v>34184</v>
      </c>
      <c r="E4177" s="666">
        <v>1789639.64</v>
      </c>
      <c r="F4177" s="394"/>
    </row>
    <row r="4178" spans="1:6" ht="24.75">
      <c r="A4178" s="1181">
        <v>3009263</v>
      </c>
      <c r="B4178" s="501" t="s">
        <v>9305</v>
      </c>
      <c r="C4178" s="502" t="s">
        <v>38760</v>
      </c>
      <c r="D4178" s="501" t="s">
        <v>34184</v>
      </c>
      <c r="E4178" s="666">
        <v>1674543.64</v>
      </c>
      <c r="F4178" s="394"/>
    </row>
    <row r="4179" spans="1:6" ht="24.75">
      <c r="A4179" s="1181">
        <v>3009035</v>
      </c>
      <c r="B4179" s="501" t="s">
        <v>9305</v>
      </c>
      <c r="C4179" s="502" t="s">
        <v>38761</v>
      </c>
      <c r="D4179" s="501" t="s">
        <v>34184</v>
      </c>
      <c r="E4179" s="666">
        <v>1821254.62</v>
      </c>
      <c r="F4179" s="394"/>
    </row>
    <row r="4180" spans="1:6" ht="24.75">
      <c r="A4180" s="1181">
        <v>3009043</v>
      </c>
      <c r="B4180" s="501" t="s">
        <v>9305</v>
      </c>
      <c r="C4180" s="502" t="s">
        <v>38762</v>
      </c>
      <c r="D4180" s="501" t="s">
        <v>34184</v>
      </c>
      <c r="E4180" s="666">
        <v>1700427.82</v>
      </c>
      <c r="F4180" s="394"/>
    </row>
    <row r="4181" spans="1:6" ht="24.75">
      <c r="A4181" s="1181">
        <v>3009271</v>
      </c>
      <c r="B4181" s="501" t="s">
        <v>9305</v>
      </c>
      <c r="C4181" s="502" t="s">
        <v>38763</v>
      </c>
      <c r="D4181" s="501" t="s">
        <v>34184</v>
      </c>
      <c r="E4181" s="666">
        <v>2685138.9</v>
      </c>
      <c r="F4181" s="394"/>
    </row>
    <row r="4182" spans="1:6" ht="24.75">
      <c r="A4182" s="1181">
        <v>3009051</v>
      </c>
      <c r="B4182" s="501" t="s">
        <v>9305</v>
      </c>
      <c r="C4182" s="502" t="s">
        <v>38764</v>
      </c>
      <c r="D4182" s="501" t="s">
        <v>34184</v>
      </c>
      <c r="E4182" s="666">
        <v>2732600.91</v>
      </c>
      <c r="F4182" s="394"/>
    </row>
    <row r="4183" spans="1:6">
      <c r="A4183" s="1181">
        <v>3009103</v>
      </c>
      <c r="B4183" s="501" t="s">
        <v>9305</v>
      </c>
      <c r="C4183" s="502" t="s">
        <v>38765</v>
      </c>
      <c r="D4183" s="501" t="s">
        <v>28</v>
      </c>
      <c r="E4183" s="666">
        <v>136756.35999999999</v>
      </c>
      <c r="F4183" s="394"/>
    </row>
    <row r="4184" spans="1:6" ht="24.75">
      <c r="A4184" s="1181">
        <v>3009247</v>
      </c>
      <c r="B4184" s="501" t="s">
        <v>9305</v>
      </c>
      <c r="C4184" s="502" t="s">
        <v>38766</v>
      </c>
      <c r="D4184" s="501" t="s">
        <v>34184</v>
      </c>
      <c r="E4184" s="666">
        <v>1283478.19</v>
      </c>
      <c r="F4184" s="394"/>
    </row>
    <row r="4185" spans="1:6" ht="24.75">
      <c r="A4185" s="1181">
        <v>3009209</v>
      </c>
      <c r="B4185" s="501" t="s">
        <v>9305</v>
      </c>
      <c r="C4185" s="502" t="s">
        <v>38767</v>
      </c>
      <c r="D4185" s="501" t="s">
        <v>34184</v>
      </c>
      <c r="E4185" s="666">
        <v>1289952.24</v>
      </c>
      <c r="F4185" s="394"/>
    </row>
    <row r="4186" spans="1:6" ht="24.75">
      <c r="A4186" s="1181">
        <v>3009309</v>
      </c>
      <c r="B4186" s="501" t="s">
        <v>9305</v>
      </c>
      <c r="C4186" s="502" t="s">
        <v>38768</v>
      </c>
      <c r="D4186" s="501" t="s">
        <v>34184</v>
      </c>
      <c r="E4186" s="666">
        <v>1925112.84</v>
      </c>
      <c r="F4186" s="394"/>
    </row>
    <row r="4187" spans="1:6" ht="24.75">
      <c r="A4187" s="1181">
        <v>3009213</v>
      </c>
      <c r="B4187" s="501" t="s">
        <v>9305</v>
      </c>
      <c r="C4187" s="502" t="s">
        <v>38769</v>
      </c>
      <c r="D4187" s="501" t="s">
        <v>34184</v>
      </c>
      <c r="E4187" s="666">
        <v>1934823.92</v>
      </c>
      <c r="F4187" s="394"/>
    </row>
    <row r="4188" spans="1:6" ht="24.75">
      <c r="A4188" s="1181">
        <v>3009259</v>
      </c>
      <c r="B4188" s="501" t="s">
        <v>9305</v>
      </c>
      <c r="C4188" s="502" t="s">
        <v>38770</v>
      </c>
      <c r="D4188" s="501" t="s">
        <v>34184</v>
      </c>
      <c r="E4188" s="666">
        <v>1782822.13</v>
      </c>
      <c r="F4188" s="394"/>
    </row>
    <row r="4189" spans="1:6" ht="24.75">
      <c r="A4189" s="1181">
        <v>3009267</v>
      </c>
      <c r="B4189" s="501" t="s">
        <v>9305</v>
      </c>
      <c r="C4189" s="502" t="s">
        <v>38771</v>
      </c>
      <c r="D4189" s="501" t="s">
        <v>34184</v>
      </c>
      <c r="E4189" s="666">
        <v>1667726.12</v>
      </c>
      <c r="F4189" s="394"/>
    </row>
    <row r="4190" spans="1:6" ht="24.75">
      <c r="A4190" s="1181">
        <v>3009039</v>
      </c>
      <c r="B4190" s="501" t="s">
        <v>9305</v>
      </c>
      <c r="C4190" s="502" t="s">
        <v>38772</v>
      </c>
      <c r="D4190" s="501" t="s">
        <v>34184</v>
      </c>
      <c r="E4190" s="666">
        <v>1814437.11</v>
      </c>
      <c r="F4190" s="394"/>
    </row>
    <row r="4191" spans="1:6" ht="24.75">
      <c r="A4191" s="1181">
        <v>3009047</v>
      </c>
      <c r="B4191" s="501" t="s">
        <v>9305</v>
      </c>
      <c r="C4191" s="502" t="s">
        <v>38773</v>
      </c>
      <c r="D4191" s="501" t="s">
        <v>34184</v>
      </c>
      <c r="E4191" s="666">
        <v>1693610.3</v>
      </c>
      <c r="F4191" s="394"/>
    </row>
    <row r="4192" spans="1:6" ht="24.75">
      <c r="A4192" s="1181">
        <v>3009275</v>
      </c>
      <c r="B4192" s="501" t="s">
        <v>9305</v>
      </c>
      <c r="C4192" s="502" t="s">
        <v>38774</v>
      </c>
      <c r="D4192" s="501" t="s">
        <v>34184</v>
      </c>
      <c r="E4192" s="666">
        <v>2674913.66</v>
      </c>
      <c r="F4192" s="394"/>
    </row>
    <row r="4193" spans="1:6" ht="24.75">
      <c r="A4193" s="1181">
        <v>3009055</v>
      </c>
      <c r="B4193" s="501" t="s">
        <v>9305</v>
      </c>
      <c r="C4193" s="502" t="s">
        <v>38775</v>
      </c>
      <c r="D4193" s="501" t="s">
        <v>34184</v>
      </c>
      <c r="E4193" s="666">
        <v>2722375.67</v>
      </c>
      <c r="F4193" s="394"/>
    </row>
    <row r="4194" spans="1:6" ht="24.75">
      <c r="A4194" s="1181">
        <v>3009236</v>
      </c>
      <c r="B4194" s="501" t="s">
        <v>9305</v>
      </c>
      <c r="C4194" s="502" t="s">
        <v>38776</v>
      </c>
      <c r="D4194" s="501" t="s">
        <v>34184</v>
      </c>
      <c r="E4194" s="666">
        <v>1733486.8</v>
      </c>
      <c r="F4194" s="394"/>
    </row>
    <row r="4195" spans="1:6" ht="24.75">
      <c r="A4195" s="1181">
        <v>3009024</v>
      </c>
      <c r="B4195" s="501" t="s">
        <v>9305</v>
      </c>
      <c r="C4195" s="502" t="s">
        <v>38777</v>
      </c>
      <c r="D4195" s="501" t="s">
        <v>34184</v>
      </c>
      <c r="E4195" s="666">
        <v>1738143.9</v>
      </c>
      <c r="F4195" s="394"/>
    </row>
    <row r="4196" spans="1:6" ht="24.75">
      <c r="A4196" s="1181">
        <v>3009232</v>
      </c>
      <c r="B4196" s="501" t="s">
        <v>9305</v>
      </c>
      <c r="C4196" s="502" t="s">
        <v>38778</v>
      </c>
      <c r="D4196" s="501" t="s">
        <v>34184</v>
      </c>
      <c r="E4196" s="666">
        <v>2596216.64</v>
      </c>
      <c r="F4196" s="394"/>
    </row>
    <row r="4197" spans="1:6" ht="24.75">
      <c r="A4197" s="1181">
        <v>3009020</v>
      </c>
      <c r="B4197" s="501" t="s">
        <v>9305</v>
      </c>
      <c r="C4197" s="502" t="s">
        <v>38779</v>
      </c>
      <c r="D4197" s="501" t="s">
        <v>34184</v>
      </c>
      <c r="E4197" s="666">
        <v>2605556.36</v>
      </c>
      <c r="F4197" s="394"/>
    </row>
    <row r="4198" spans="1:6" ht="24.75">
      <c r="A4198" s="1181">
        <v>3009290</v>
      </c>
      <c r="B4198" s="501" t="s">
        <v>9305</v>
      </c>
      <c r="C4198" s="502" t="s">
        <v>38780</v>
      </c>
      <c r="D4198" s="501" t="s">
        <v>34184</v>
      </c>
      <c r="E4198" s="666">
        <v>2140209.92</v>
      </c>
      <c r="F4198" s="394"/>
    </row>
    <row r="4199" spans="1:6" ht="24.75">
      <c r="A4199" s="1181">
        <v>3009015</v>
      </c>
      <c r="B4199" s="501" t="s">
        <v>9305</v>
      </c>
      <c r="C4199" s="502" t="s">
        <v>38781</v>
      </c>
      <c r="D4199" s="501" t="s">
        <v>34184</v>
      </c>
      <c r="E4199" s="666">
        <v>2167106.09</v>
      </c>
      <c r="F4199" s="394"/>
    </row>
    <row r="4200" spans="1:6" ht="24.75">
      <c r="A4200" s="1181">
        <v>3009294</v>
      </c>
      <c r="B4200" s="501" t="s">
        <v>9305</v>
      </c>
      <c r="C4200" s="502" t="s">
        <v>38782</v>
      </c>
      <c r="D4200" s="501" t="s">
        <v>34184</v>
      </c>
      <c r="E4200" s="666">
        <v>3210317.67</v>
      </c>
      <c r="F4200" s="394"/>
    </row>
    <row r="4201" spans="1:6" ht="24.75">
      <c r="A4201" s="1181">
        <v>3009227</v>
      </c>
      <c r="B4201" s="501" t="s">
        <v>9305</v>
      </c>
      <c r="C4201" s="502" t="s">
        <v>38783</v>
      </c>
      <c r="D4201" s="501" t="s">
        <v>34184</v>
      </c>
      <c r="E4201" s="666">
        <v>3250662.21</v>
      </c>
      <c r="F4201" s="394"/>
    </row>
    <row r="4202" spans="1:6">
      <c r="A4202" s="1181">
        <v>3009104</v>
      </c>
      <c r="B4202" s="501" t="s">
        <v>9305</v>
      </c>
      <c r="C4202" s="502" t="s">
        <v>38784</v>
      </c>
      <c r="D4202" s="501" t="s">
        <v>28</v>
      </c>
      <c r="E4202" s="666">
        <v>84622.69</v>
      </c>
      <c r="F4202" s="394"/>
    </row>
    <row r="4203" spans="1:6" ht="24.75">
      <c r="A4203" s="1181">
        <v>3009240</v>
      </c>
      <c r="B4203" s="501" t="s">
        <v>9305</v>
      </c>
      <c r="C4203" s="502" t="s">
        <v>38785</v>
      </c>
      <c r="D4203" s="501" t="s">
        <v>34184</v>
      </c>
      <c r="E4203" s="666">
        <v>1566788.24</v>
      </c>
      <c r="F4203" s="394"/>
    </row>
    <row r="4204" spans="1:6" ht="24.75">
      <c r="A4204" s="1181">
        <v>3009028</v>
      </c>
      <c r="B4204" s="501" t="s">
        <v>9305</v>
      </c>
      <c r="C4204" s="502" t="s">
        <v>38786</v>
      </c>
      <c r="D4204" s="501" t="s">
        <v>34184</v>
      </c>
      <c r="E4204" s="666">
        <v>1573262.2</v>
      </c>
      <c r="F4204" s="394"/>
    </row>
    <row r="4205" spans="1:6" ht="24.75">
      <c r="A4205" s="1181">
        <v>3009306</v>
      </c>
      <c r="B4205" s="501" t="s">
        <v>9305</v>
      </c>
      <c r="C4205" s="502" t="s">
        <v>38787</v>
      </c>
      <c r="D4205" s="501" t="s">
        <v>34184</v>
      </c>
      <c r="E4205" s="666">
        <v>2350076.89</v>
      </c>
      <c r="F4205" s="394"/>
    </row>
    <row r="4206" spans="1:6" ht="24.75">
      <c r="A4206" s="1181">
        <v>3009032</v>
      </c>
      <c r="B4206" s="501" t="s">
        <v>9305</v>
      </c>
      <c r="C4206" s="502" t="s">
        <v>38788</v>
      </c>
      <c r="D4206" s="501" t="s">
        <v>34184</v>
      </c>
      <c r="E4206" s="666">
        <v>2359787.66</v>
      </c>
      <c r="F4206" s="394"/>
    </row>
    <row r="4207" spans="1:6" ht="24.75">
      <c r="A4207" s="1181">
        <v>3009256</v>
      </c>
      <c r="B4207" s="501" t="s">
        <v>9305</v>
      </c>
      <c r="C4207" s="502" t="s">
        <v>38789</v>
      </c>
      <c r="D4207" s="501" t="s">
        <v>34184</v>
      </c>
      <c r="E4207" s="666">
        <v>2124696.4</v>
      </c>
      <c r="F4207" s="394"/>
    </row>
    <row r="4208" spans="1:6" ht="24.75">
      <c r="A4208" s="1181">
        <v>3009264</v>
      </c>
      <c r="B4208" s="501" t="s">
        <v>9305</v>
      </c>
      <c r="C4208" s="502" t="s">
        <v>38790</v>
      </c>
      <c r="D4208" s="501" t="s">
        <v>34184</v>
      </c>
      <c r="E4208" s="666">
        <v>1973916.67</v>
      </c>
      <c r="F4208" s="394"/>
    </row>
    <row r="4209" spans="1:6" ht="24.75">
      <c r="A4209" s="1181">
        <v>3009036</v>
      </c>
      <c r="B4209" s="501" t="s">
        <v>9305</v>
      </c>
      <c r="C4209" s="502" t="s">
        <v>38791</v>
      </c>
      <c r="D4209" s="501" t="s">
        <v>34184</v>
      </c>
      <c r="E4209" s="666">
        <v>2159230.2599999998</v>
      </c>
      <c r="F4209" s="394"/>
    </row>
    <row r="4210" spans="1:6" ht="24.75">
      <c r="A4210" s="1181">
        <v>3009044</v>
      </c>
      <c r="B4210" s="501" t="s">
        <v>9305</v>
      </c>
      <c r="C4210" s="502" t="s">
        <v>38792</v>
      </c>
      <c r="D4210" s="501" t="s">
        <v>34184</v>
      </c>
      <c r="E4210" s="666">
        <v>2000943.04</v>
      </c>
      <c r="F4210" s="394"/>
    </row>
    <row r="4211" spans="1:6" ht="24.75">
      <c r="A4211" s="1181">
        <v>3009272</v>
      </c>
      <c r="B4211" s="501" t="s">
        <v>9305</v>
      </c>
      <c r="C4211" s="502" t="s">
        <v>38793</v>
      </c>
      <c r="D4211" s="501" t="s">
        <v>34184</v>
      </c>
      <c r="E4211" s="666">
        <v>3187723.96</v>
      </c>
      <c r="F4211" s="394"/>
    </row>
    <row r="4212" spans="1:6" ht="24.75">
      <c r="A4212" s="1181">
        <v>3009052</v>
      </c>
      <c r="B4212" s="501" t="s">
        <v>9305</v>
      </c>
      <c r="C4212" s="502" t="s">
        <v>38794</v>
      </c>
      <c r="D4212" s="501" t="s">
        <v>34184</v>
      </c>
      <c r="E4212" s="666">
        <v>3239564.3</v>
      </c>
      <c r="F4212" s="394"/>
    </row>
    <row r="4213" spans="1:6">
      <c r="A4213" s="1181">
        <v>3009105</v>
      </c>
      <c r="B4213" s="501" t="s">
        <v>9305</v>
      </c>
      <c r="C4213" s="502" t="s">
        <v>38795</v>
      </c>
      <c r="D4213" s="501" t="s">
        <v>28</v>
      </c>
      <c r="E4213" s="666">
        <v>169522.45</v>
      </c>
      <c r="F4213" s="394"/>
    </row>
    <row r="4214" spans="1:6" ht="24.75">
      <c r="A4214" s="1181">
        <v>3009248</v>
      </c>
      <c r="B4214" s="501" t="s">
        <v>9305</v>
      </c>
      <c r="C4214" s="502" t="s">
        <v>38796</v>
      </c>
      <c r="D4214" s="501" t="s">
        <v>34184</v>
      </c>
      <c r="E4214" s="666">
        <v>1558224.67</v>
      </c>
      <c r="F4214" s="394"/>
    </row>
    <row r="4215" spans="1:6" ht="24.75">
      <c r="A4215" s="1181">
        <v>3009210</v>
      </c>
      <c r="B4215" s="501" t="s">
        <v>9305</v>
      </c>
      <c r="C4215" s="502" t="s">
        <v>38797</v>
      </c>
      <c r="D4215" s="501" t="s">
        <v>34184</v>
      </c>
      <c r="E4215" s="666">
        <v>1564698.73</v>
      </c>
      <c r="F4215" s="394"/>
    </row>
    <row r="4216" spans="1:6" ht="24.75">
      <c r="A4216" s="1181">
        <v>3009310</v>
      </c>
      <c r="B4216" s="501" t="s">
        <v>9305</v>
      </c>
      <c r="C4216" s="502" t="s">
        <v>38798</v>
      </c>
      <c r="D4216" s="501" t="s">
        <v>34184</v>
      </c>
      <c r="E4216" s="666">
        <v>2337232.73</v>
      </c>
      <c r="F4216" s="394"/>
    </row>
    <row r="4217" spans="1:6" ht="24.75">
      <c r="A4217" s="1181">
        <v>3009214</v>
      </c>
      <c r="B4217" s="501" t="s">
        <v>9305</v>
      </c>
      <c r="C4217" s="502" t="s">
        <v>38799</v>
      </c>
      <c r="D4217" s="501" t="s">
        <v>34184</v>
      </c>
      <c r="E4217" s="666">
        <v>2346943.81</v>
      </c>
      <c r="F4217" s="394"/>
    </row>
    <row r="4218" spans="1:6" ht="24.75">
      <c r="A4218" s="1181">
        <v>3009260</v>
      </c>
      <c r="B4218" s="501" t="s">
        <v>9305</v>
      </c>
      <c r="C4218" s="502" t="s">
        <v>38800</v>
      </c>
      <c r="D4218" s="501" t="s">
        <v>34184</v>
      </c>
      <c r="E4218" s="666">
        <v>2116192.42</v>
      </c>
      <c r="F4218" s="394"/>
    </row>
    <row r="4219" spans="1:6" ht="24.75">
      <c r="A4219" s="1181">
        <v>3009268</v>
      </c>
      <c r="B4219" s="501" t="s">
        <v>9305</v>
      </c>
      <c r="C4219" s="502" t="s">
        <v>38801</v>
      </c>
      <c r="D4219" s="501" t="s">
        <v>34184</v>
      </c>
      <c r="E4219" s="666">
        <v>1965412.69</v>
      </c>
      <c r="F4219" s="394"/>
    </row>
    <row r="4220" spans="1:6" ht="24.75">
      <c r="A4220" s="1181">
        <v>3009040</v>
      </c>
      <c r="B4220" s="501" t="s">
        <v>9305</v>
      </c>
      <c r="C4220" s="502" t="s">
        <v>38802</v>
      </c>
      <c r="D4220" s="501" t="s">
        <v>34184</v>
      </c>
      <c r="E4220" s="666">
        <v>2150726.2799999998</v>
      </c>
      <c r="F4220" s="394"/>
    </row>
    <row r="4221" spans="1:6" ht="24.75">
      <c r="A4221" s="1181">
        <v>3009048</v>
      </c>
      <c r="B4221" s="501" t="s">
        <v>9305</v>
      </c>
      <c r="C4221" s="502" t="s">
        <v>38803</v>
      </c>
      <c r="D4221" s="501" t="s">
        <v>34184</v>
      </c>
      <c r="E4221" s="666">
        <v>1992439.06</v>
      </c>
      <c r="F4221" s="394"/>
    </row>
    <row r="4222" spans="1:6" ht="24.75">
      <c r="A4222" s="1181">
        <v>3009276</v>
      </c>
      <c r="B4222" s="501" t="s">
        <v>9305</v>
      </c>
      <c r="C4222" s="502" t="s">
        <v>38804</v>
      </c>
      <c r="D4222" s="501" t="s">
        <v>34184</v>
      </c>
      <c r="E4222" s="666">
        <v>3174969.27</v>
      </c>
      <c r="F4222" s="394"/>
    </row>
    <row r="4223" spans="1:6" ht="24.75">
      <c r="A4223" s="1181">
        <v>3009056</v>
      </c>
      <c r="B4223" s="501" t="s">
        <v>9305</v>
      </c>
      <c r="C4223" s="502" t="s">
        <v>38805</v>
      </c>
      <c r="D4223" s="501" t="s">
        <v>34184</v>
      </c>
      <c r="E4223" s="666">
        <v>3226809.6</v>
      </c>
      <c r="F4223" s="394"/>
    </row>
    <row r="4224" spans="1:6" ht="24.75">
      <c r="A4224" s="1181">
        <v>3009237</v>
      </c>
      <c r="B4224" s="501" t="s">
        <v>9305</v>
      </c>
      <c r="C4224" s="502" t="s">
        <v>38806</v>
      </c>
      <c r="D4224" s="501" t="s">
        <v>34184</v>
      </c>
      <c r="E4224" s="666">
        <v>1556676.36</v>
      </c>
      <c r="F4224" s="394"/>
    </row>
    <row r="4225" spans="1:6" ht="24.75">
      <c r="A4225" s="1181">
        <v>3009025</v>
      </c>
      <c r="B4225" s="501" t="s">
        <v>9305</v>
      </c>
      <c r="C4225" s="502" t="s">
        <v>38807</v>
      </c>
      <c r="D4225" s="501" t="s">
        <v>34184</v>
      </c>
      <c r="E4225" s="666">
        <v>1561441.74</v>
      </c>
      <c r="F4225" s="394"/>
    </row>
    <row r="4226" spans="1:6" ht="24.75">
      <c r="A4226" s="1181">
        <v>3009319</v>
      </c>
      <c r="B4226" s="501" t="s">
        <v>9305</v>
      </c>
      <c r="C4226" s="502" t="s">
        <v>38808</v>
      </c>
      <c r="D4226" s="501" t="s">
        <v>34184</v>
      </c>
      <c r="E4226" s="666">
        <v>2333093.7599999998</v>
      </c>
      <c r="F4226" s="394"/>
    </row>
    <row r="4227" spans="1:6" ht="24.75">
      <c r="A4227" s="1181">
        <v>3009021</v>
      </c>
      <c r="B4227" s="501" t="s">
        <v>9305</v>
      </c>
      <c r="C4227" s="502" t="s">
        <v>38809</v>
      </c>
      <c r="D4227" s="501" t="s">
        <v>34184</v>
      </c>
      <c r="E4227" s="666">
        <v>2340557.27</v>
      </c>
      <c r="F4227" s="394"/>
    </row>
    <row r="4228" spans="1:6" ht="24.75">
      <c r="A4228" s="1181">
        <v>3009291</v>
      </c>
      <c r="B4228" s="501" t="s">
        <v>9305</v>
      </c>
      <c r="C4228" s="502" t="s">
        <v>38810</v>
      </c>
      <c r="D4228" s="501" t="s">
        <v>34184</v>
      </c>
      <c r="E4228" s="666">
        <v>2027046.23</v>
      </c>
      <c r="F4228" s="394"/>
    </row>
    <row r="4229" spans="1:6" ht="24.75">
      <c r="A4229" s="1181">
        <v>3009016</v>
      </c>
      <c r="B4229" s="501" t="s">
        <v>9305</v>
      </c>
      <c r="C4229" s="502" t="s">
        <v>38811</v>
      </c>
      <c r="D4229" s="501" t="s">
        <v>34184</v>
      </c>
      <c r="E4229" s="666">
        <v>2057111.37</v>
      </c>
      <c r="F4229" s="394"/>
    </row>
    <row r="4230" spans="1:6" ht="24.75">
      <c r="A4230" s="1181">
        <v>3009295</v>
      </c>
      <c r="B4230" s="501" t="s">
        <v>9305</v>
      </c>
      <c r="C4230" s="502" t="s">
        <v>38812</v>
      </c>
      <c r="D4230" s="501" t="s">
        <v>34184</v>
      </c>
      <c r="E4230" s="666">
        <v>3040572.13</v>
      </c>
      <c r="F4230" s="394"/>
    </row>
    <row r="4231" spans="1:6" ht="24.75">
      <c r="A4231" s="1181">
        <v>3009228</v>
      </c>
      <c r="B4231" s="501" t="s">
        <v>9305</v>
      </c>
      <c r="C4231" s="502" t="s">
        <v>38813</v>
      </c>
      <c r="D4231" s="501" t="s">
        <v>34184</v>
      </c>
      <c r="E4231" s="666">
        <v>3085670.14</v>
      </c>
      <c r="F4231" s="394"/>
    </row>
    <row r="4232" spans="1:6">
      <c r="A4232" s="1181">
        <v>3009106</v>
      </c>
      <c r="B4232" s="501" t="s">
        <v>9305</v>
      </c>
      <c r="C4232" s="502" t="s">
        <v>38814</v>
      </c>
      <c r="D4232" s="501" t="s">
        <v>28</v>
      </c>
      <c r="E4232" s="666">
        <v>75845.72</v>
      </c>
      <c r="F4232" s="394"/>
    </row>
    <row r="4233" spans="1:6" ht="24.75">
      <c r="A4233" s="1181">
        <v>3009299</v>
      </c>
      <c r="B4233" s="501" t="s">
        <v>9305</v>
      </c>
      <c r="C4233" s="502" t="s">
        <v>38815</v>
      </c>
      <c r="D4233" s="501" t="s">
        <v>34184</v>
      </c>
      <c r="E4233" s="666">
        <v>1417562.39</v>
      </c>
      <c r="F4233" s="394"/>
    </row>
    <row r="4234" spans="1:6" ht="24.75">
      <c r="A4234" s="1181">
        <v>3009029</v>
      </c>
      <c r="B4234" s="501" t="s">
        <v>9305</v>
      </c>
      <c r="C4234" s="502" t="s">
        <v>38816</v>
      </c>
      <c r="D4234" s="501" t="s">
        <v>34184</v>
      </c>
      <c r="E4234" s="666">
        <v>1424036.35</v>
      </c>
      <c r="F4234" s="394"/>
    </row>
    <row r="4235" spans="1:6" ht="24.75">
      <c r="A4235" s="1181">
        <v>3009245</v>
      </c>
      <c r="B4235" s="501" t="s">
        <v>9305</v>
      </c>
      <c r="C4235" s="502" t="s">
        <v>38817</v>
      </c>
      <c r="D4235" s="501" t="s">
        <v>34184</v>
      </c>
      <c r="E4235" s="666">
        <v>2126238.16</v>
      </c>
      <c r="F4235" s="394"/>
    </row>
    <row r="4236" spans="1:6" ht="24.75">
      <c r="A4236" s="1181">
        <v>3009033</v>
      </c>
      <c r="B4236" s="501" t="s">
        <v>9305</v>
      </c>
      <c r="C4236" s="502" t="s">
        <v>38818</v>
      </c>
      <c r="D4236" s="501" t="s">
        <v>34184</v>
      </c>
      <c r="E4236" s="666">
        <v>2135948.9300000002</v>
      </c>
      <c r="F4236" s="394"/>
    </row>
    <row r="4237" spans="1:6" ht="24.75">
      <c r="A4237" s="1181">
        <v>3009257</v>
      </c>
      <c r="B4237" s="501" t="s">
        <v>9305</v>
      </c>
      <c r="C4237" s="502" t="s">
        <v>38819</v>
      </c>
      <c r="D4237" s="501" t="s">
        <v>34184</v>
      </c>
      <c r="E4237" s="666">
        <v>1969214.55</v>
      </c>
      <c r="F4237" s="394"/>
    </row>
    <row r="4238" spans="1:6" ht="24.75">
      <c r="A4238" s="1181">
        <v>3009265</v>
      </c>
      <c r="B4238" s="501" t="s">
        <v>9305</v>
      </c>
      <c r="C4238" s="502" t="s">
        <v>38820</v>
      </c>
      <c r="D4238" s="501" t="s">
        <v>34184</v>
      </c>
      <c r="E4238" s="666">
        <v>1888337.57</v>
      </c>
      <c r="F4238" s="394"/>
    </row>
    <row r="4239" spans="1:6" ht="24.75">
      <c r="A4239" s="1181">
        <v>3009037</v>
      </c>
      <c r="B4239" s="501" t="s">
        <v>9305</v>
      </c>
      <c r="C4239" s="502" t="s">
        <v>38821</v>
      </c>
      <c r="D4239" s="501" t="s">
        <v>34184</v>
      </c>
      <c r="E4239" s="666">
        <v>2003436.92</v>
      </c>
      <c r="F4239" s="394"/>
    </row>
    <row r="4240" spans="1:6" ht="24.75">
      <c r="A4240" s="1181">
        <v>3009045</v>
      </c>
      <c r="B4240" s="501" t="s">
        <v>9305</v>
      </c>
      <c r="C4240" s="502" t="s">
        <v>38822</v>
      </c>
      <c r="D4240" s="501" t="s">
        <v>34184</v>
      </c>
      <c r="E4240" s="666">
        <v>1918532.91</v>
      </c>
      <c r="F4240" s="394"/>
    </row>
    <row r="4241" spans="1:6" ht="24.75">
      <c r="A4241" s="1181">
        <v>3009273</v>
      </c>
      <c r="B4241" s="501" t="s">
        <v>9305</v>
      </c>
      <c r="C4241" s="502" t="s">
        <v>38823</v>
      </c>
      <c r="D4241" s="501" t="s">
        <v>34184</v>
      </c>
      <c r="E4241" s="666">
        <v>2954501.23</v>
      </c>
      <c r="F4241" s="394"/>
    </row>
    <row r="4242" spans="1:6" ht="24.75">
      <c r="A4242" s="1181">
        <v>3009053</v>
      </c>
      <c r="B4242" s="501" t="s">
        <v>9305</v>
      </c>
      <c r="C4242" s="502" t="s">
        <v>38824</v>
      </c>
      <c r="D4242" s="501" t="s">
        <v>34184</v>
      </c>
      <c r="E4242" s="666">
        <v>3005874.33</v>
      </c>
      <c r="F4242" s="394"/>
    </row>
    <row r="4243" spans="1:6">
      <c r="A4243" s="1181">
        <v>3009107</v>
      </c>
      <c r="B4243" s="501" t="s">
        <v>9305</v>
      </c>
      <c r="C4243" s="502" t="s">
        <v>38825</v>
      </c>
      <c r="D4243" s="501" t="s">
        <v>28</v>
      </c>
      <c r="E4243" s="666">
        <v>151968.5</v>
      </c>
      <c r="F4243" s="394"/>
    </row>
    <row r="4244" spans="1:6" ht="24.75">
      <c r="A4244" s="1181">
        <v>3009249</v>
      </c>
      <c r="B4244" s="501" t="s">
        <v>9305</v>
      </c>
      <c r="C4244" s="502" t="s">
        <v>38826</v>
      </c>
      <c r="D4244" s="501" t="s">
        <v>34184</v>
      </c>
      <c r="E4244" s="666">
        <v>1410469.51</v>
      </c>
      <c r="F4244" s="394"/>
    </row>
    <row r="4245" spans="1:6" ht="24.75">
      <c r="A4245" s="1181">
        <v>3009211</v>
      </c>
      <c r="B4245" s="501" t="s">
        <v>9305</v>
      </c>
      <c r="C4245" s="502" t="s">
        <v>38827</v>
      </c>
      <c r="D4245" s="501" t="s">
        <v>34184</v>
      </c>
      <c r="E4245" s="666">
        <v>1416943.56</v>
      </c>
      <c r="F4245" s="394"/>
    </row>
    <row r="4246" spans="1:6" ht="24.75">
      <c r="A4246" s="1181">
        <v>3009253</v>
      </c>
      <c r="B4246" s="501" t="s">
        <v>9305</v>
      </c>
      <c r="C4246" s="502" t="s">
        <v>38828</v>
      </c>
      <c r="D4246" s="501" t="s">
        <v>34184</v>
      </c>
      <c r="E4246" s="666">
        <v>2115599.89</v>
      </c>
      <c r="F4246" s="394"/>
    </row>
    <row r="4247" spans="1:6" ht="24.75">
      <c r="A4247" s="1181">
        <v>3009215</v>
      </c>
      <c r="B4247" s="501" t="s">
        <v>9305</v>
      </c>
      <c r="C4247" s="502" t="s">
        <v>38829</v>
      </c>
      <c r="D4247" s="501" t="s">
        <v>34184</v>
      </c>
      <c r="E4247" s="666">
        <v>2125310.9700000002</v>
      </c>
      <c r="F4247" s="394"/>
    </row>
    <row r="4248" spans="1:6" ht="24.75">
      <c r="A4248" s="1181">
        <v>3009261</v>
      </c>
      <c r="B4248" s="501" t="s">
        <v>9305</v>
      </c>
      <c r="C4248" s="502" t="s">
        <v>38830</v>
      </c>
      <c r="D4248" s="501" t="s">
        <v>34184</v>
      </c>
      <c r="E4248" s="666">
        <v>1962181.25</v>
      </c>
      <c r="F4248" s="394"/>
    </row>
    <row r="4249" spans="1:6" ht="24.75">
      <c r="A4249" s="1181">
        <v>3009269</v>
      </c>
      <c r="B4249" s="501" t="s">
        <v>9305</v>
      </c>
      <c r="C4249" s="502" t="s">
        <v>38831</v>
      </c>
      <c r="D4249" s="501" t="s">
        <v>34184</v>
      </c>
      <c r="E4249" s="666">
        <v>1881304.27</v>
      </c>
      <c r="F4249" s="394"/>
    </row>
    <row r="4250" spans="1:6" ht="24.75">
      <c r="A4250" s="1181">
        <v>3009041</v>
      </c>
      <c r="B4250" s="501" t="s">
        <v>9305</v>
      </c>
      <c r="C4250" s="502" t="s">
        <v>38832</v>
      </c>
      <c r="D4250" s="501" t="s">
        <v>34184</v>
      </c>
      <c r="E4250" s="666">
        <v>1996403.63</v>
      </c>
      <c r="F4250" s="394"/>
    </row>
    <row r="4251" spans="1:6" ht="24.75">
      <c r="A4251" s="1181">
        <v>3009049</v>
      </c>
      <c r="B4251" s="501" t="s">
        <v>9305</v>
      </c>
      <c r="C4251" s="502" t="s">
        <v>38833</v>
      </c>
      <c r="D4251" s="501" t="s">
        <v>34184</v>
      </c>
      <c r="E4251" s="666">
        <v>1911499.62</v>
      </c>
      <c r="F4251" s="394"/>
    </row>
    <row r="4252" spans="1:6" ht="24.75">
      <c r="A4252" s="1181">
        <v>3009277</v>
      </c>
      <c r="B4252" s="501" t="s">
        <v>9305</v>
      </c>
      <c r="C4252" s="502" t="s">
        <v>38834</v>
      </c>
      <c r="D4252" s="501" t="s">
        <v>34184</v>
      </c>
      <c r="E4252" s="666">
        <v>2943952.43</v>
      </c>
      <c r="F4252" s="394"/>
    </row>
    <row r="4253" spans="1:6" ht="24.75">
      <c r="A4253" s="1181">
        <v>3009057</v>
      </c>
      <c r="B4253" s="501" t="s">
        <v>9305</v>
      </c>
      <c r="C4253" s="502" t="s">
        <v>38835</v>
      </c>
      <c r="D4253" s="501" t="s">
        <v>34184</v>
      </c>
      <c r="E4253" s="666">
        <v>2995325.53</v>
      </c>
      <c r="F4253" s="394"/>
    </row>
    <row r="4254" spans="1:6">
      <c r="A4254" s="1181">
        <v>3108073</v>
      </c>
      <c r="B4254" s="501" t="s">
        <v>9305</v>
      </c>
      <c r="C4254" s="502" t="s">
        <v>38836</v>
      </c>
      <c r="D4254" s="501" t="s">
        <v>14895</v>
      </c>
      <c r="E4254" s="666">
        <v>330.53</v>
      </c>
      <c r="F4254" s="394"/>
    </row>
    <row r="4255" spans="1:6">
      <c r="A4255" s="1181">
        <v>3107965</v>
      </c>
      <c r="B4255" s="501" t="s">
        <v>9305</v>
      </c>
      <c r="C4255" s="502" t="s">
        <v>38837</v>
      </c>
      <c r="D4255" s="501" t="s">
        <v>14895</v>
      </c>
      <c r="E4255" s="666">
        <v>537.44000000000005</v>
      </c>
      <c r="F4255" s="394"/>
    </row>
    <row r="4256" spans="1:6">
      <c r="A4256" s="1181">
        <v>3105941</v>
      </c>
      <c r="B4256" s="501" t="s">
        <v>9305</v>
      </c>
      <c r="C4256" s="502" t="s">
        <v>38838</v>
      </c>
      <c r="D4256" s="501" t="s">
        <v>14895</v>
      </c>
      <c r="E4256" s="666">
        <v>30.38</v>
      </c>
      <c r="F4256" s="394"/>
    </row>
    <row r="4257" spans="1:6" ht="24.75">
      <c r="A4257" s="1181">
        <v>3108150</v>
      </c>
      <c r="B4257" s="501" t="s">
        <v>9305</v>
      </c>
      <c r="C4257" s="502" t="s">
        <v>38839</v>
      </c>
      <c r="D4257" s="501" t="s">
        <v>14895</v>
      </c>
      <c r="E4257" s="666">
        <v>21.04</v>
      </c>
      <c r="F4257" s="394"/>
    </row>
    <row r="4258" spans="1:6">
      <c r="A4258" s="1181">
        <v>3108071</v>
      </c>
      <c r="B4258" s="501" t="s">
        <v>9305</v>
      </c>
      <c r="C4258" s="502" t="s">
        <v>38840</v>
      </c>
      <c r="D4258" s="501" t="s">
        <v>14895</v>
      </c>
      <c r="E4258" s="666">
        <v>13.86</v>
      </c>
      <c r="F4258" s="394"/>
    </row>
    <row r="4259" spans="1:6" ht="24.75">
      <c r="A4259" s="1181">
        <v>3107967</v>
      </c>
      <c r="B4259" s="501" t="s">
        <v>9305</v>
      </c>
      <c r="C4259" s="502" t="s">
        <v>38841</v>
      </c>
      <c r="D4259" s="501" t="s">
        <v>14895</v>
      </c>
      <c r="E4259" s="666">
        <v>11.52</v>
      </c>
      <c r="F4259" s="394"/>
    </row>
    <row r="4260" spans="1:6">
      <c r="A4260" s="1181">
        <v>3107966</v>
      </c>
      <c r="B4260" s="501" t="s">
        <v>9305</v>
      </c>
      <c r="C4260" s="502" t="s">
        <v>38842</v>
      </c>
      <c r="D4260" s="501" t="s">
        <v>14895</v>
      </c>
      <c r="E4260" s="666">
        <v>27.73</v>
      </c>
      <c r="F4260" s="394"/>
    </row>
    <row r="4261" spans="1:6" ht="24.75">
      <c r="A4261" s="1181">
        <v>3108072</v>
      </c>
      <c r="B4261" s="501" t="s">
        <v>9305</v>
      </c>
      <c r="C4261" s="502" t="s">
        <v>38843</v>
      </c>
      <c r="D4261" s="501" t="s">
        <v>14895</v>
      </c>
      <c r="E4261" s="666">
        <v>17</v>
      </c>
      <c r="F4261" s="394"/>
    </row>
    <row r="4262" spans="1:6">
      <c r="A4262" s="1181">
        <v>3117750</v>
      </c>
      <c r="B4262" s="501" t="s">
        <v>9305</v>
      </c>
      <c r="C4262" s="502" t="s">
        <v>38844</v>
      </c>
      <c r="D4262" s="501" t="s">
        <v>14895</v>
      </c>
      <c r="E4262" s="666">
        <v>19.84</v>
      </c>
      <c r="F4262" s="394"/>
    </row>
    <row r="4263" spans="1:6">
      <c r="A4263" s="1181">
        <v>3117749</v>
      </c>
      <c r="B4263" s="501" t="s">
        <v>9305</v>
      </c>
      <c r="C4263" s="502" t="s">
        <v>38845</v>
      </c>
      <c r="D4263" s="501" t="s">
        <v>14895</v>
      </c>
      <c r="E4263" s="666">
        <v>14.18</v>
      </c>
      <c r="F4263" s="394"/>
    </row>
    <row r="4264" spans="1:6">
      <c r="A4264" s="1181">
        <v>3107964</v>
      </c>
      <c r="B4264" s="501" t="s">
        <v>9305</v>
      </c>
      <c r="C4264" s="502" t="s">
        <v>38846</v>
      </c>
      <c r="D4264" s="501" t="s">
        <v>14895</v>
      </c>
      <c r="E4264" s="666">
        <v>16.97</v>
      </c>
      <c r="F4264" s="394"/>
    </row>
    <row r="4265" spans="1:6">
      <c r="A4265" s="1181">
        <v>3106551</v>
      </c>
      <c r="B4265" s="501" t="s">
        <v>9305</v>
      </c>
      <c r="C4265" s="502" t="s">
        <v>38847</v>
      </c>
      <c r="D4265" s="501" t="s">
        <v>14895</v>
      </c>
      <c r="E4265" s="666">
        <v>12.45</v>
      </c>
      <c r="F4265" s="394"/>
    </row>
    <row r="4266" spans="1:6">
      <c r="A4266" s="1181">
        <v>3106427</v>
      </c>
      <c r="B4266" s="501" t="s">
        <v>9305</v>
      </c>
      <c r="C4266" s="502" t="s">
        <v>38848</v>
      </c>
      <c r="D4266" s="501" t="s">
        <v>14895</v>
      </c>
      <c r="E4266" s="666">
        <v>42.09</v>
      </c>
      <c r="F4266" s="394"/>
    </row>
    <row r="4267" spans="1:6">
      <c r="A4267" s="1181">
        <v>3106552</v>
      </c>
      <c r="B4267" s="501" t="s">
        <v>9305</v>
      </c>
      <c r="C4267" s="502" t="s">
        <v>38849</v>
      </c>
      <c r="D4267" s="501" t="s">
        <v>14895</v>
      </c>
      <c r="E4267" s="666">
        <v>11.72</v>
      </c>
      <c r="F4267" s="394"/>
    </row>
    <row r="4268" spans="1:6">
      <c r="A4268" s="1181">
        <v>3107969</v>
      </c>
      <c r="B4268" s="501" t="s">
        <v>9305</v>
      </c>
      <c r="C4268" s="502" t="s">
        <v>38850</v>
      </c>
      <c r="D4268" s="501" t="s">
        <v>14895</v>
      </c>
      <c r="E4268" s="666">
        <v>115.08</v>
      </c>
      <c r="F4268" s="394"/>
    </row>
    <row r="4269" spans="1:6">
      <c r="A4269" s="1181">
        <v>3107970</v>
      </c>
      <c r="B4269" s="501" t="s">
        <v>9305</v>
      </c>
      <c r="C4269" s="502" t="s">
        <v>38851</v>
      </c>
      <c r="D4269" s="501" t="s">
        <v>14895</v>
      </c>
      <c r="E4269" s="666">
        <v>111.68</v>
      </c>
      <c r="F4269" s="394"/>
    </row>
    <row r="4270" spans="1:6">
      <c r="A4270" s="1181">
        <v>3108007</v>
      </c>
      <c r="B4270" s="501" t="s">
        <v>9305</v>
      </c>
      <c r="C4270" s="502" t="s">
        <v>38852</v>
      </c>
      <c r="D4270" s="501" t="s">
        <v>14895</v>
      </c>
      <c r="E4270" s="666">
        <v>128.61000000000001</v>
      </c>
      <c r="F4270" s="394"/>
    </row>
    <row r="4271" spans="1:6">
      <c r="A4271" s="1181">
        <v>3108008</v>
      </c>
      <c r="B4271" s="501" t="s">
        <v>9305</v>
      </c>
      <c r="C4271" s="502" t="s">
        <v>38853</v>
      </c>
      <c r="D4271" s="501" t="s">
        <v>14895</v>
      </c>
      <c r="E4271" s="666">
        <v>86.44</v>
      </c>
      <c r="F4271" s="394"/>
    </row>
    <row r="4272" spans="1:6">
      <c r="A4272" s="1181">
        <v>3108009</v>
      </c>
      <c r="B4272" s="501" t="s">
        <v>9305</v>
      </c>
      <c r="C4272" s="502" t="s">
        <v>38854</v>
      </c>
      <c r="D4272" s="501" t="s">
        <v>14895</v>
      </c>
      <c r="E4272" s="666">
        <v>73.849999999999994</v>
      </c>
      <c r="F4272" s="394"/>
    </row>
    <row r="4273" spans="1:6">
      <c r="A4273" s="1181">
        <v>3108011</v>
      </c>
      <c r="B4273" s="501" t="s">
        <v>9305</v>
      </c>
      <c r="C4273" s="502" t="s">
        <v>38855</v>
      </c>
      <c r="D4273" s="501" t="s">
        <v>14895</v>
      </c>
      <c r="E4273" s="666">
        <v>140.27000000000001</v>
      </c>
      <c r="F4273" s="394"/>
    </row>
    <row r="4274" spans="1:6">
      <c r="A4274" s="1181">
        <v>3108012</v>
      </c>
      <c r="B4274" s="501" t="s">
        <v>9305</v>
      </c>
      <c r="C4274" s="502" t="s">
        <v>38856</v>
      </c>
      <c r="D4274" s="501" t="s">
        <v>14895</v>
      </c>
      <c r="E4274" s="666">
        <v>92.56</v>
      </c>
      <c r="F4274" s="394"/>
    </row>
    <row r="4275" spans="1:6">
      <c r="A4275" s="1181">
        <v>3108013</v>
      </c>
      <c r="B4275" s="501" t="s">
        <v>9305</v>
      </c>
      <c r="C4275" s="502" t="s">
        <v>38857</v>
      </c>
      <c r="D4275" s="501" t="s">
        <v>14895</v>
      </c>
      <c r="E4275" s="666">
        <v>78.13</v>
      </c>
      <c r="F4275" s="394"/>
    </row>
    <row r="4276" spans="1:6">
      <c r="A4276" s="1181">
        <v>3108015</v>
      </c>
      <c r="B4276" s="501" t="s">
        <v>9305</v>
      </c>
      <c r="C4276" s="502" t="s">
        <v>38858</v>
      </c>
      <c r="D4276" s="501" t="s">
        <v>14895</v>
      </c>
      <c r="E4276" s="666">
        <v>146.72999999999999</v>
      </c>
      <c r="F4276" s="394"/>
    </row>
    <row r="4277" spans="1:6">
      <c r="A4277" s="1181">
        <v>3108016</v>
      </c>
      <c r="B4277" s="501" t="s">
        <v>9305</v>
      </c>
      <c r="C4277" s="502" t="s">
        <v>38859</v>
      </c>
      <c r="D4277" s="501" t="s">
        <v>14895</v>
      </c>
      <c r="E4277" s="666">
        <v>95.95</v>
      </c>
      <c r="F4277" s="394"/>
    </row>
    <row r="4278" spans="1:6">
      <c r="A4278" s="1181">
        <v>3108017</v>
      </c>
      <c r="B4278" s="501" t="s">
        <v>9305</v>
      </c>
      <c r="C4278" s="502" t="s">
        <v>38860</v>
      </c>
      <c r="D4278" s="501" t="s">
        <v>14895</v>
      </c>
      <c r="E4278" s="666">
        <v>80.510000000000005</v>
      </c>
      <c r="F4278" s="394"/>
    </row>
    <row r="4279" spans="1:6">
      <c r="A4279" s="1181">
        <v>3107995</v>
      </c>
      <c r="B4279" s="501" t="s">
        <v>9305</v>
      </c>
      <c r="C4279" s="502" t="s">
        <v>38861</v>
      </c>
      <c r="D4279" s="501" t="s">
        <v>14895</v>
      </c>
      <c r="E4279" s="666">
        <v>122.62</v>
      </c>
      <c r="F4279" s="394"/>
    </row>
    <row r="4280" spans="1:6">
      <c r="A4280" s="1181">
        <v>3107996</v>
      </c>
      <c r="B4280" s="501" t="s">
        <v>9305</v>
      </c>
      <c r="C4280" s="502" t="s">
        <v>38862</v>
      </c>
      <c r="D4280" s="501" t="s">
        <v>14895</v>
      </c>
      <c r="E4280" s="666">
        <v>83.33</v>
      </c>
      <c r="F4280" s="394"/>
    </row>
    <row r="4281" spans="1:6">
      <c r="A4281" s="1181">
        <v>3107997</v>
      </c>
      <c r="B4281" s="501" t="s">
        <v>9305</v>
      </c>
      <c r="C4281" s="502" t="s">
        <v>38863</v>
      </c>
      <c r="D4281" s="501" t="s">
        <v>14895</v>
      </c>
      <c r="E4281" s="666">
        <v>71.7</v>
      </c>
      <c r="F4281" s="394"/>
    </row>
    <row r="4282" spans="1:6">
      <c r="A4282" s="1181">
        <v>3107999</v>
      </c>
      <c r="B4282" s="501" t="s">
        <v>9305</v>
      </c>
      <c r="C4282" s="502" t="s">
        <v>38864</v>
      </c>
      <c r="D4282" s="501" t="s">
        <v>14895</v>
      </c>
      <c r="E4282" s="666">
        <v>124.93</v>
      </c>
      <c r="F4282" s="394"/>
    </row>
    <row r="4283" spans="1:6">
      <c r="A4283" s="1181">
        <v>3108000</v>
      </c>
      <c r="B4283" s="501" t="s">
        <v>9305</v>
      </c>
      <c r="C4283" s="502" t="s">
        <v>38865</v>
      </c>
      <c r="D4283" s="501" t="s">
        <v>14895</v>
      </c>
      <c r="E4283" s="666">
        <v>84.54</v>
      </c>
      <c r="F4283" s="394"/>
    </row>
    <row r="4284" spans="1:6">
      <c r="A4284" s="1181">
        <v>3108001</v>
      </c>
      <c r="B4284" s="501" t="s">
        <v>9305</v>
      </c>
      <c r="C4284" s="502" t="s">
        <v>38866</v>
      </c>
      <c r="D4284" s="501" t="s">
        <v>14895</v>
      </c>
      <c r="E4284" s="666">
        <v>72.55</v>
      </c>
      <c r="F4284" s="394"/>
    </row>
    <row r="4285" spans="1:6">
      <c r="A4285" s="1181">
        <v>3108003</v>
      </c>
      <c r="B4285" s="501" t="s">
        <v>9305</v>
      </c>
      <c r="C4285" s="502" t="s">
        <v>38867</v>
      </c>
      <c r="D4285" s="501" t="s">
        <v>14895</v>
      </c>
      <c r="E4285" s="666">
        <v>131.06</v>
      </c>
      <c r="F4285" s="394"/>
    </row>
    <row r="4286" spans="1:6">
      <c r="A4286" s="1181">
        <v>3108004</v>
      </c>
      <c r="B4286" s="501" t="s">
        <v>9305</v>
      </c>
      <c r="C4286" s="502" t="s">
        <v>38868</v>
      </c>
      <c r="D4286" s="501" t="s">
        <v>14895</v>
      </c>
      <c r="E4286" s="666">
        <v>87.76</v>
      </c>
      <c r="F4286" s="394"/>
    </row>
    <row r="4287" spans="1:6">
      <c r="A4287" s="1181">
        <v>3108005</v>
      </c>
      <c r="B4287" s="501" t="s">
        <v>9305</v>
      </c>
      <c r="C4287" s="502" t="s">
        <v>38869</v>
      </c>
      <c r="D4287" s="501" t="s">
        <v>14895</v>
      </c>
      <c r="E4287" s="666">
        <v>74.8</v>
      </c>
      <c r="F4287" s="394"/>
    </row>
    <row r="4288" spans="1:6">
      <c r="A4288" s="1181">
        <v>3106119</v>
      </c>
      <c r="B4288" s="501" t="s">
        <v>9305</v>
      </c>
      <c r="C4288" s="502" t="s">
        <v>38870</v>
      </c>
      <c r="D4288" s="501" t="s">
        <v>14895</v>
      </c>
      <c r="E4288" s="666">
        <v>150.01</v>
      </c>
      <c r="F4288" s="394"/>
    </row>
    <row r="4289" spans="1:6">
      <c r="A4289" s="1181">
        <v>3106120</v>
      </c>
      <c r="B4289" s="501" t="s">
        <v>9305</v>
      </c>
      <c r="C4289" s="502" t="s">
        <v>38871</v>
      </c>
      <c r="D4289" s="501" t="s">
        <v>14895</v>
      </c>
      <c r="E4289" s="666">
        <v>105.15</v>
      </c>
      <c r="F4289" s="394"/>
    </row>
    <row r="4290" spans="1:6">
      <c r="A4290" s="1181">
        <v>3106121</v>
      </c>
      <c r="B4290" s="501" t="s">
        <v>9305</v>
      </c>
      <c r="C4290" s="502" t="s">
        <v>38872</v>
      </c>
      <c r="D4290" s="501" t="s">
        <v>14895</v>
      </c>
      <c r="E4290" s="666">
        <v>91.97</v>
      </c>
      <c r="F4290" s="394"/>
    </row>
    <row r="4291" spans="1:6">
      <c r="A4291" s="1181">
        <v>3103302</v>
      </c>
      <c r="B4291" s="501" t="s">
        <v>9305</v>
      </c>
      <c r="C4291" s="502" t="s">
        <v>38873</v>
      </c>
      <c r="D4291" s="501" t="s">
        <v>14895</v>
      </c>
      <c r="E4291" s="666">
        <v>76.040000000000006</v>
      </c>
      <c r="F4291" s="394"/>
    </row>
    <row r="4292" spans="1:6">
      <c r="A4292" s="1181">
        <v>3103303</v>
      </c>
      <c r="B4292" s="501" t="s">
        <v>9305</v>
      </c>
      <c r="C4292" s="502" t="s">
        <v>38874</v>
      </c>
      <c r="D4292" s="501" t="s">
        <v>14895</v>
      </c>
      <c r="E4292" s="666">
        <v>39.82</v>
      </c>
      <c r="F4292" s="394"/>
    </row>
    <row r="4293" spans="1:6">
      <c r="A4293" s="1181">
        <v>3106759</v>
      </c>
      <c r="B4293" s="501" t="s">
        <v>9305</v>
      </c>
      <c r="C4293" s="502" t="s">
        <v>38875</v>
      </c>
      <c r="D4293" s="501" t="s">
        <v>14895</v>
      </c>
      <c r="E4293" s="666">
        <v>107.64</v>
      </c>
      <c r="F4293" s="394"/>
    </row>
    <row r="4294" spans="1:6">
      <c r="A4294" s="1181">
        <v>3108023</v>
      </c>
      <c r="B4294" s="501" t="s">
        <v>9305</v>
      </c>
      <c r="C4294" s="502" t="s">
        <v>38876</v>
      </c>
      <c r="D4294" s="501" t="s">
        <v>5</v>
      </c>
      <c r="E4294" s="666">
        <v>5.66</v>
      </c>
      <c r="F4294" s="394"/>
    </row>
    <row r="4295" spans="1:6">
      <c r="A4295" s="1181">
        <v>3108018</v>
      </c>
      <c r="B4295" s="501" t="s">
        <v>9305</v>
      </c>
      <c r="C4295" s="502" t="s">
        <v>38877</v>
      </c>
      <c r="D4295" s="501" t="s">
        <v>5</v>
      </c>
      <c r="E4295" s="666">
        <v>4.12</v>
      </c>
      <c r="F4295" s="394"/>
    </row>
    <row r="4296" spans="1:6">
      <c r="A4296" s="1181">
        <v>3108022</v>
      </c>
      <c r="B4296" s="501" t="s">
        <v>9305</v>
      </c>
      <c r="C4296" s="502" t="s">
        <v>38878</v>
      </c>
      <c r="D4296" s="501" t="s">
        <v>5</v>
      </c>
      <c r="E4296" s="666">
        <v>4.63</v>
      </c>
      <c r="F4296" s="394"/>
    </row>
    <row r="4297" spans="1:6">
      <c r="A4297" s="1181">
        <v>3205864</v>
      </c>
      <c r="B4297" s="501" t="s">
        <v>9305</v>
      </c>
      <c r="C4297" s="502" t="s">
        <v>38879</v>
      </c>
      <c r="D4297" s="501" t="s">
        <v>14896</v>
      </c>
      <c r="E4297" s="666">
        <v>909.88</v>
      </c>
      <c r="F4297" s="394"/>
    </row>
    <row r="4298" spans="1:6">
      <c r="A4298" s="1181">
        <v>3205863</v>
      </c>
      <c r="B4298" s="501" t="s">
        <v>9305</v>
      </c>
      <c r="C4298" s="502" t="s">
        <v>38880</v>
      </c>
      <c r="D4298" s="501" t="s">
        <v>14896</v>
      </c>
      <c r="E4298" s="666">
        <v>784.06</v>
      </c>
      <c r="F4298" s="394"/>
    </row>
    <row r="4299" spans="1:6">
      <c r="A4299" s="1181">
        <v>3205868</v>
      </c>
      <c r="B4299" s="501" t="s">
        <v>9305</v>
      </c>
      <c r="C4299" s="502" t="s">
        <v>38881</v>
      </c>
      <c r="D4299" s="501" t="s">
        <v>14896</v>
      </c>
      <c r="E4299" s="666">
        <v>786.68</v>
      </c>
      <c r="F4299" s="394"/>
    </row>
    <row r="4300" spans="1:6">
      <c r="A4300" s="1181">
        <v>3205867</v>
      </c>
      <c r="B4300" s="501" t="s">
        <v>9305</v>
      </c>
      <c r="C4300" s="502" t="s">
        <v>38882</v>
      </c>
      <c r="D4300" s="501" t="s">
        <v>14896</v>
      </c>
      <c r="E4300" s="666">
        <v>660.86</v>
      </c>
      <c r="F4300" s="394"/>
    </row>
    <row r="4301" spans="1:6">
      <c r="A4301" s="1181">
        <v>3205866</v>
      </c>
      <c r="B4301" s="501" t="s">
        <v>9305</v>
      </c>
      <c r="C4301" s="502" t="s">
        <v>38883</v>
      </c>
      <c r="D4301" s="501" t="s">
        <v>14896</v>
      </c>
      <c r="E4301" s="666">
        <v>732.69</v>
      </c>
      <c r="F4301" s="394"/>
    </row>
    <row r="4302" spans="1:6">
      <c r="A4302" s="1181">
        <v>3205865</v>
      </c>
      <c r="B4302" s="501" t="s">
        <v>9305</v>
      </c>
      <c r="C4302" s="502" t="s">
        <v>38884</v>
      </c>
      <c r="D4302" s="501" t="s">
        <v>14896</v>
      </c>
      <c r="E4302" s="666">
        <v>606.87</v>
      </c>
      <c r="F4302" s="394"/>
    </row>
    <row r="4303" spans="1:6">
      <c r="A4303" s="1181">
        <v>3205870</v>
      </c>
      <c r="B4303" s="501" t="s">
        <v>9305</v>
      </c>
      <c r="C4303" s="502" t="s">
        <v>38885</v>
      </c>
      <c r="D4303" s="501" t="s">
        <v>14896</v>
      </c>
      <c r="E4303" s="666">
        <v>665.19</v>
      </c>
      <c r="F4303" s="394"/>
    </row>
    <row r="4304" spans="1:6">
      <c r="A4304" s="1181">
        <v>3205869</v>
      </c>
      <c r="B4304" s="501" t="s">
        <v>9305</v>
      </c>
      <c r="C4304" s="502" t="s">
        <v>38886</v>
      </c>
      <c r="D4304" s="501" t="s">
        <v>14896</v>
      </c>
      <c r="E4304" s="666">
        <v>539.37</v>
      </c>
      <c r="F4304" s="394"/>
    </row>
    <row r="4305" spans="1:6">
      <c r="A4305" s="1181">
        <v>3205872</v>
      </c>
      <c r="B4305" s="501" t="s">
        <v>9305</v>
      </c>
      <c r="C4305" s="502" t="s">
        <v>38887</v>
      </c>
      <c r="D4305" s="501" t="s">
        <v>14895</v>
      </c>
      <c r="E4305" s="666">
        <v>222.63</v>
      </c>
      <c r="F4305" s="394"/>
    </row>
    <row r="4306" spans="1:6">
      <c r="A4306" s="1181">
        <v>3205871</v>
      </c>
      <c r="B4306" s="501" t="s">
        <v>9305</v>
      </c>
      <c r="C4306" s="502" t="s">
        <v>38888</v>
      </c>
      <c r="D4306" s="501" t="s">
        <v>14895</v>
      </c>
      <c r="E4306" s="666">
        <v>201.24</v>
      </c>
      <c r="F4306" s="394"/>
    </row>
    <row r="4307" spans="1:6">
      <c r="A4307" s="1181">
        <v>3205874</v>
      </c>
      <c r="B4307" s="501" t="s">
        <v>9305</v>
      </c>
      <c r="C4307" s="502" t="s">
        <v>38889</v>
      </c>
      <c r="D4307" s="501" t="s">
        <v>14895</v>
      </c>
      <c r="E4307" s="666">
        <v>251.09</v>
      </c>
      <c r="F4307" s="394"/>
    </row>
    <row r="4308" spans="1:6">
      <c r="A4308" s="1181">
        <v>3205873</v>
      </c>
      <c r="B4308" s="501" t="s">
        <v>9305</v>
      </c>
      <c r="C4308" s="502" t="s">
        <v>38890</v>
      </c>
      <c r="D4308" s="501" t="s">
        <v>14895</v>
      </c>
      <c r="E4308" s="666">
        <v>222.15</v>
      </c>
      <c r="F4308" s="394"/>
    </row>
    <row r="4309" spans="1:6">
      <c r="A4309" s="1181">
        <v>3205876</v>
      </c>
      <c r="B4309" s="501" t="s">
        <v>9305</v>
      </c>
      <c r="C4309" s="502" t="s">
        <v>38891</v>
      </c>
      <c r="D4309" s="501" t="s">
        <v>14895</v>
      </c>
      <c r="E4309" s="666">
        <v>295.07</v>
      </c>
      <c r="F4309" s="394"/>
    </row>
    <row r="4310" spans="1:6">
      <c r="A4310" s="1181">
        <v>3205875</v>
      </c>
      <c r="B4310" s="501" t="s">
        <v>9305</v>
      </c>
      <c r="C4310" s="502" t="s">
        <v>38892</v>
      </c>
      <c r="D4310" s="501" t="s">
        <v>14895</v>
      </c>
      <c r="E4310" s="666">
        <v>257.32</v>
      </c>
      <c r="F4310" s="394"/>
    </row>
    <row r="4311" spans="1:6">
      <c r="A4311" s="1181">
        <v>3205862</v>
      </c>
      <c r="B4311" s="501" t="s">
        <v>9305</v>
      </c>
      <c r="C4311" s="502" t="s">
        <v>38893</v>
      </c>
      <c r="D4311" s="501" t="s">
        <v>14896</v>
      </c>
      <c r="E4311" s="666">
        <v>753.61</v>
      </c>
      <c r="F4311" s="394"/>
    </row>
    <row r="4312" spans="1:6">
      <c r="A4312" s="1181">
        <v>3205861</v>
      </c>
      <c r="B4312" s="501" t="s">
        <v>9305</v>
      </c>
      <c r="C4312" s="502" t="s">
        <v>38894</v>
      </c>
      <c r="D4312" s="501" t="s">
        <v>14896</v>
      </c>
      <c r="E4312" s="666">
        <v>627.79</v>
      </c>
      <c r="F4312" s="394"/>
    </row>
    <row r="4313" spans="1:6">
      <c r="A4313" s="1181">
        <v>3606579</v>
      </c>
      <c r="B4313" s="501" t="s">
        <v>9305</v>
      </c>
      <c r="C4313" s="502" t="s">
        <v>38895</v>
      </c>
      <c r="D4313" s="501" t="s">
        <v>14896</v>
      </c>
      <c r="E4313" s="666">
        <v>31.75</v>
      </c>
      <c r="F4313" s="394"/>
    </row>
    <row r="4314" spans="1:6">
      <c r="A4314" s="1181">
        <v>3606583</v>
      </c>
      <c r="B4314" s="501" t="s">
        <v>9305</v>
      </c>
      <c r="C4314" s="502" t="s">
        <v>38896</v>
      </c>
      <c r="D4314" s="501" t="s">
        <v>14896</v>
      </c>
      <c r="E4314" s="666">
        <v>33.14</v>
      </c>
      <c r="F4314" s="394"/>
    </row>
    <row r="4315" spans="1:6">
      <c r="A4315" s="1181">
        <v>3606584</v>
      </c>
      <c r="B4315" s="501" t="s">
        <v>9305</v>
      </c>
      <c r="C4315" s="502" t="s">
        <v>38897</v>
      </c>
      <c r="D4315" s="501" t="s">
        <v>14896</v>
      </c>
      <c r="E4315" s="666">
        <v>33.33</v>
      </c>
      <c r="F4315" s="394"/>
    </row>
    <row r="4316" spans="1:6">
      <c r="A4316" s="1181">
        <v>3606585</v>
      </c>
      <c r="B4316" s="501" t="s">
        <v>9305</v>
      </c>
      <c r="C4316" s="502" t="s">
        <v>38898</v>
      </c>
      <c r="D4316" s="501" t="s">
        <v>14896</v>
      </c>
      <c r="E4316" s="666">
        <v>33.53</v>
      </c>
      <c r="F4316" s="394"/>
    </row>
    <row r="4317" spans="1:6">
      <c r="A4317" s="1181">
        <v>3606586</v>
      </c>
      <c r="B4317" s="501" t="s">
        <v>9305</v>
      </c>
      <c r="C4317" s="502" t="s">
        <v>38899</v>
      </c>
      <c r="D4317" s="501" t="s">
        <v>14896</v>
      </c>
      <c r="E4317" s="666">
        <v>33.93</v>
      </c>
      <c r="F4317" s="394"/>
    </row>
    <row r="4318" spans="1:6">
      <c r="A4318" s="1181">
        <v>3606587</v>
      </c>
      <c r="B4318" s="501" t="s">
        <v>9305</v>
      </c>
      <c r="C4318" s="502" t="s">
        <v>38900</v>
      </c>
      <c r="D4318" s="501" t="s">
        <v>14896</v>
      </c>
      <c r="E4318" s="666">
        <v>34.32</v>
      </c>
      <c r="F4318" s="394"/>
    </row>
    <row r="4319" spans="1:6">
      <c r="A4319" s="1181">
        <v>3606588</v>
      </c>
      <c r="B4319" s="501" t="s">
        <v>9305</v>
      </c>
      <c r="C4319" s="502" t="s">
        <v>38901</v>
      </c>
      <c r="D4319" s="501" t="s">
        <v>14896</v>
      </c>
      <c r="E4319" s="666">
        <v>34.520000000000003</v>
      </c>
      <c r="F4319" s="394"/>
    </row>
    <row r="4320" spans="1:6">
      <c r="A4320" s="1181">
        <v>3606589</v>
      </c>
      <c r="B4320" s="501" t="s">
        <v>9305</v>
      </c>
      <c r="C4320" s="502" t="s">
        <v>38902</v>
      </c>
      <c r="D4320" s="501" t="s">
        <v>14896</v>
      </c>
      <c r="E4320" s="666">
        <v>34.72</v>
      </c>
      <c r="F4320" s="394"/>
    </row>
    <row r="4321" spans="1:6">
      <c r="A4321" s="1181">
        <v>3606580</v>
      </c>
      <c r="B4321" s="501" t="s">
        <v>9305</v>
      </c>
      <c r="C4321" s="502" t="s">
        <v>38903</v>
      </c>
      <c r="D4321" s="501" t="s">
        <v>14896</v>
      </c>
      <c r="E4321" s="666">
        <v>32.15</v>
      </c>
      <c r="F4321" s="394"/>
    </row>
    <row r="4322" spans="1:6">
      <c r="A4322" s="1181">
        <v>3606581</v>
      </c>
      <c r="B4322" s="501" t="s">
        <v>9305</v>
      </c>
      <c r="C4322" s="502" t="s">
        <v>38904</v>
      </c>
      <c r="D4322" s="501" t="s">
        <v>14896</v>
      </c>
      <c r="E4322" s="666">
        <v>32.54</v>
      </c>
      <c r="F4322" s="394"/>
    </row>
    <row r="4323" spans="1:6">
      <c r="A4323" s="1181">
        <v>3606582</v>
      </c>
      <c r="B4323" s="501" t="s">
        <v>9305</v>
      </c>
      <c r="C4323" s="502" t="s">
        <v>38905</v>
      </c>
      <c r="D4323" s="501" t="s">
        <v>14896</v>
      </c>
      <c r="E4323" s="666">
        <v>32.74</v>
      </c>
      <c r="F4323" s="394"/>
    </row>
    <row r="4324" spans="1:6" ht="24.75">
      <c r="A4324" s="1181">
        <v>3606527</v>
      </c>
      <c r="B4324" s="501" t="s">
        <v>9305</v>
      </c>
      <c r="C4324" s="502" t="s">
        <v>38906</v>
      </c>
      <c r="D4324" s="501" t="s">
        <v>14896</v>
      </c>
      <c r="E4324" s="666">
        <v>54.39</v>
      </c>
      <c r="F4324" s="394"/>
    </row>
    <row r="4325" spans="1:6" ht="24.75">
      <c r="A4325" s="1181">
        <v>3606528</v>
      </c>
      <c r="B4325" s="501" t="s">
        <v>9305</v>
      </c>
      <c r="C4325" s="502" t="s">
        <v>38907</v>
      </c>
      <c r="D4325" s="501" t="s">
        <v>14896</v>
      </c>
      <c r="E4325" s="666">
        <v>55.05</v>
      </c>
      <c r="F4325" s="394"/>
    </row>
    <row r="4326" spans="1:6" ht="24.75">
      <c r="A4326" s="1181">
        <v>3606529</v>
      </c>
      <c r="B4326" s="501" t="s">
        <v>9305</v>
      </c>
      <c r="C4326" s="502" t="s">
        <v>38908</v>
      </c>
      <c r="D4326" s="501" t="s">
        <v>14896</v>
      </c>
      <c r="E4326" s="666">
        <v>58.13</v>
      </c>
      <c r="F4326" s="394"/>
    </row>
    <row r="4327" spans="1:6" ht="24.75">
      <c r="A4327" s="1181">
        <v>3606530</v>
      </c>
      <c r="B4327" s="501" t="s">
        <v>9305</v>
      </c>
      <c r="C4327" s="502" t="s">
        <v>38909</v>
      </c>
      <c r="D4327" s="501" t="s">
        <v>14896</v>
      </c>
      <c r="E4327" s="666">
        <v>58.78</v>
      </c>
      <c r="F4327" s="394"/>
    </row>
    <row r="4328" spans="1:6" ht="24.75">
      <c r="A4328" s="1181">
        <v>3606531</v>
      </c>
      <c r="B4328" s="501" t="s">
        <v>9305</v>
      </c>
      <c r="C4328" s="502" t="s">
        <v>38910</v>
      </c>
      <c r="D4328" s="501" t="s">
        <v>14896</v>
      </c>
      <c r="E4328" s="666">
        <v>59.44</v>
      </c>
      <c r="F4328" s="394"/>
    </row>
    <row r="4329" spans="1:6" ht="24.75">
      <c r="A4329" s="1181">
        <v>3606532</v>
      </c>
      <c r="B4329" s="501" t="s">
        <v>9305</v>
      </c>
      <c r="C4329" s="502" t="s">
        <v>38911</v>
      </c>
      <c r="D4329" s="501" t="s">
        <v>14896</v>
      </c>
      <c r="E4329" s="666">
        <v>60.58</v>
      </c>
      <c r="F4329" s="394"/>
    </row>
    <row r="4330" spans="1:6" ht="24.75">
      <c r="A4330" s="1181">
        <v>3606533</v>
      </c>
      <c r="B4330" s="501" t="s">
        <v>9305</v>
      </c>
      <c r="C4330" s="502" t="s">
        <v>38912</v>
      </c>
      <c r="D4330" s="501" t="s">
        <v>14896</v>
      </c>
      <c r="E4330" s="666">
        <v>62.53</v>
      </c>
      <c r="F4330" s="394"/>
    </row>
    <row r="4331" spans="1:6" ht="24.75">
      <c r="A4331" s="1181">
        <v>3606534</v>
      </c>
      <c r="B4331" s="501" t="s">
        <v>9305</v>
      </c>
      <c r="C4331" s="502" t="s">
        <v>38913</v>
      </c>
      <c r="D4331" s="501" t="s">
        <v>14896</v>
      </c>
      <c r="E4331" s="666">
        <v>66</v>
      </c>
      <c r="F4331" s="394"/>
    </row>
    <row r="4332" spans="1:6" ht="24.75">
      <c r="A4332" s="1181">
        <v>3606535</v>
      </c>
      <c r="B4332" s="501" t="s">
        <v>9305</v>
      </c>
      <c r="C4332" s="502" t="s">
        <v>38914</v>
      </c>
      <c r="D4332" s="501" t="s">
        <v>14896</v>
      </c>
      <c r="E4332" s="666">
        <v>52.22</v>
      </c>
      <c r="F4332" s="394"/>
    </row>
    <row r="4333" spans="1:6" ht="24.75">
      <c r="A4333" s="1181">
        <v>3606536</v>
      </c>
      <c r="B4333" s="501" t="s">
        <v>9305</v>
      </c>
      <c r="C4333" s="502" t="s">
        <v>38915</v>
      </c>
      <c r="D4333" s="501" t="s">
        <v>14896</v>
      </c>
      <c r="E4333" s="666">
        <v>52.65</v>
      </c>
      <c r="F4333" s="394"/>
    </row>
    <row r="4334" spans="1:6" ht="24.75">
      <c r="A4334" s="1181">
        <v>3606537</v>
      </c>
      <c r="B4334" s="501" t="s">
        <v>9305</v>
      </c>
      <c r="C4334" s="502" t="s">
        <v>38916</v>
      </c>
      <c r="D4334" s="501" t="s">
        <v>14896</v>
      </c>
      <c r="E4334" s="666">
        <v>53.09</v>
      </c>
      <c r="F4334" s="394"/>
    </row>
    <row r="4335" spans="1:6" ht="24.75">
      <c r="A4335" s="1181">
        <v>3606538</v>
      </c>
      <c r="B4335" s="501" t="s">
        <v>9305</v>
      </c>
      <c r="C4335" s="502" t="s">
        <v>38917</v>
      </c>
      <c r="D4335" s="501" t="s">
        <v>14896</v>
      </c>
      <c r="E4335" s="666">
        <v>53.52</v>
      </c>
      <c r="F4335" s="394"/>
    </row>
    <row r="4336" spans="1:6" ht="24.75">
      <c r="A4336" s="1181">
        <v>3606539</v>
      </c>
      <c r="B4336" s="501" t="s">
        <v>9305</v>
      </c>
      <c r="C4336" s="502" t="s">
        <v>38918</v>
      </c>
      <c r="D4336" s="501" t="s">
        <v>14896</v>
      </c>
      <c r="E4336" s="666">
        <v>53.96</v>
      </c>
      <c r="F4336" s="394"/>
    </row>
    <row r="4337" spans="1:6" ht="24.75">
      <c r="A4337" s="1181">
        <v>3606540</v>
      </c>
      <c r="B4337" s="501" t="s">
        <v>9305</v>
      </c>
      <c r="C4337" s="502" t="s">
        <v>38919</v>
      </c>
      <c r="D4337" s="501" t="s">
        <v>14896</v>
      </c>
      <c r="E4337" s="666">
        <v>54.72</v>
      </c>
      <c r="F4337" s="394"/>
    </row>
    <row r="4338" spans="1:6" ht="24.75">
      <c r="A4338" s="1181">
        <v>3606541</v>
      </c>
      <c r="B4338" s="501" t="s">
        <v>9305</v>
      </c>
      <c r="C4338" s="502" t="s">
        <v>38920</v>
      </c>
      <c r="D4338" s="501" t="s">
        <v>14896</v>
      </c>
      <c r="E4338" s="666">
        <v>58.29</v>
      </c>
      <c r="F4338" s="394"/>
    </row>
    <row r="4339" spans="1:6" ht="24.75">
      <c r="A4339" s="1181">
        <v>3606542</v>
      </c>
      <c r="B4339" s="501" t="s">
        <v>9305</v>
      </c>
      <c r="C4339" s="502" t="s">
        <v>38921</v>
      </c>
      <c r="D4339" s="501" t="s">
        <v>14896</v>
      </c>
      <c r="E4339" s="666">
        <v>58.95</v>
      </c>
      <c r="F4339" s="394"/>
    </row>
    <row r="4340" spans="1:6" ht="24.75">
      <c r="A4340" s="1181">
        <v>3606543</v>
      </c>
      <c r="B4340" s="501" t="s">
        <v>9305</v>
      </c>
      <c r="C4340" s="502" t="s">
        <v>38922</v>
      </c>
      <c r="D4340" s="501" t="s">
        <v>14896</v>
      </c>
      <c r="E4340" s="666">
        <v>51.46</v>
      </c>
      <c r="F4340" s="394"/>
    </row>
    <row r="4341" spans="1:6" ht="24.75">
      <c r="A4341" s="1181">
        <v>3606544</v>
      </c>
      <c r="B4341" s="501" t="s">
        <v>9305</v>
      </c>
      <c r="C4341" s="502" t="s">
        <v>38923</v>
      </c>
      <c r="D4341" s="501" t="s">
        <v>14896</v>
      </c>
      <c r="E4341" s="666">
        <v>51.89</v>
      </c>
      <c r="F4341" s="394"/>
    </row>
    <row r="4342" spans="1:6" ht="24.75">
      <c r="A4342" s="1181">
        <v>3606545</v>
      </c>
      <c r="B4342" s="501" t="s">
        <v>9305</v>
      </c>
      <c r="C4342" s="502" t="s">
        <v>38924</v>
      </c>
      <c r="D4342" s="501" t="s">
        <v>14896</v>
      </c>
      <c r="E4342" s="666">
        <v>52.22</v>
      </c>
      <c r="F4342" s="394"/>
    </row>
    <row r="4343" spans="1:6" ht="24.75">
      <c r="A4343" s="1181">
        <v>3606546</v>
      </c>
      <c r="B4343" s="501" t="s">
        <v>9305</v>
      </c>
      <c r="C4343" s="502" t="s">
        <v>38925</v>
      </c>
      <c r="D4343" s="501" t="s">
        <v>14896</v>
      </c>
      <c r="E4343" s="666">
        <v>52.55</v>
      </c>
      <c r="F4343" s="394"/>
    </row>
    <row r="4344" spans="1:6" ht="24.75">
      <c r="A4344" s="1181">
        <v>3606547</v>
      </c>
      <c r="B4344" s="501" t="s">
        <v>9305</v>
      </c>
      <c r="C4344" s="502" t="s">
        <v>38926</v>
      </c>
      <c r="D4344" s="501" t="s">
        <v>14896</v>
      </c>
      <c r="E4344" s="666">
        <v>52.98</v>
      </c>
      <c r="F4344" s="394"/>
    </row>
    <row r="4345" spans="1:6" ht="24.75">
      <c r="A4345" s="1181">
        <v>3606548</v>
      </c>
      <c r="B4345" s="501" t="s">
        <v>9305</v>
      </c>
      <c r="C4345" s="502" t="s">
        <v>38927</v>
      </c>
      <c r="D4345" s="501" t="s">
        <v>14896</v>
      </c>
      <c r="E4345" s="666">
        <v>53.63</v>
      </c>
      <c r="F4345" s="394"/>
    </row>
    <row r="4346" spans="1:6" ht="24.75">
      <c r="A4346" s="1181">
        <v>3606549</v>
      </c>
      <c r="B4346" s="501" t="s">
        <v>9305</v>
      </c>
      <c r="C4346" s="502" t="s">
        <v>38928</v>
      </c>
      <c r="D4346" s="501" t="s">
        <v>14896</v>
      </c>
      <c r="E4346" s="666">
        <v>54.61</v>
      </c>
      <c r="F4346" s="394"/>
    </row>
    <row r="4347" spans="1:6" ht="24.75">
      <c r="A4347" s="1181">
        <v>3606550</v>
      </c>
      <c r="B4347" s="501" t="s">
        <v>9305</v>
      </c>
      <c r="C4347" s="502" t="s">
        <v>38929</v>
      </c>
      <c r="D4347" s="501" t="s">
        <v>14896</v>
      </c>
      <c r="E4347" s="666">
        <v>55.15</v>
      </c>
      <c r="F4347" s="394"/>
    </row>
    <row r="4348" spans="1:6" ht="24.75">
      <c r="A4348" s="1181">
        <v>3606500</v>
      </c>
      <c r="B4348" s="501" t="s">
        <v>9305</v>
      </c>
      <c r="C4348" s="502" t="s">
        <v>38930</v>
      </c>
      <c r="D4348" s="501" t="s">
        <v>14896</v>
      </c>
      <c r="E4348" s="666">
        <v>49.53</v>
      </c>
      <c r="F4348" s="394"/>
    </row>
    <row r="4349" spans="1:6" ht="24.75">
      <c r="A4349" s="1181">
        <v>3606501</v>
      </c>
      <c r="B4349" s="501" t="s">
        <v>9305</v>
      </c>
      <c r="C4349" s="502" t="s">
        <v>38931</v>
      </c>
      <c r="D4349" s="501" t="s">
        <v>14896</v>
      </c>
      <c r="E4349" s="666">
        <v>52.45</v>
      </c>
      <c r="F4349" s="394"/>
    </row>
    <row r="4350" spans="1:6" ht="24.75">
      <c r="A4350" s="1181">
        <v>3606502</v>
      </c>
      <c r="B4350" s="501" t="s">
        <v>9305</v>
      </c>
      <c r="C4350" s="502" t="s">
        <v>38932</v>
      </c>
      <c r="D4350" s="501" t="s">
        <v>14896</v>
      </c>
      <c r="E4350" s="666">
        <v>53.26</v>
      </c>
      <c r="F4350" s="394"/>
    </row>
    <row r="4351" spans="1:6" ht="24.75">
      <c r="A4351" s="1181">
        <v>3606503</v>
      </c>
      <c r="B4351" s="501" t="s">
        <v>9305</v>
      </c>
      <c r="C4351" s="502" t="s">
        <v>38933</v>
      </c>
      <c r="D4351" s="501" t="s">
        <v>14896</v>
      </c>
      <c r="E4351" s="666">
        <v>53.92</v>
      </c>
      <c r="F4351" s="394"/>
    </row>
    <row r="4352" spans="1:6" ht="24.75">
      <c r="A4352" s="1181">
        <v>3606504</v>
      </c>
      <c r="B4352" s="501" t="s">
        <v>9305</v>
      </c>
      <c r="C4352" s="502" t="s">
        <v>38934</v>
      </c>
      <c r="D4352" s="501" t="s">
        <v>14896</v>
      </c>
      <c r="E4352" s="666">
        <v>54.57</v>
      </c>
      <c r="F4352" s="394"/>
    </row>
    <row r="4353" spans="1:6" ht="24.75">
      <c r="A4353" s="1181">
        <v>3606505</v>
      </c>
      <c r="B4353" s="501" t="s">
        <v>9305</v>
      </c>
      <c r="C4353" s="502" t="s">
        <v>38935</v>
      </c>
      <c r="D4353" s="501" t="s">
        <v>14896</v>
      </c>
      <c r="E4353" s="666">
        <v>55.71</v>
      </c>
      <c r="F4353" s="394"/>
    </row>
    <row r="4354" spans="1:6" ht="24.75">
      <c r="A4354" s="1181">
        <v>3606506</v>
      </c>
      <c r="B4354" s="501" t="s">
        <v>9305</v>
      </c>
      <c r="C4354" s="502" t="s">
        <v>38936</v>
      </c>
      <c r="D4354" s="501" t="s">
        <v>14896</v>
      </c>
      <c r="E4354" s="666">
        <v>57.66</v>
      </c>
      <c r="F4354" s="394"/>
    </row>
    <row r="4355" spans="1:6" ht="24.75">
      <c r="A4355" s="1181">
        <v>3606507</v>
      </c>
      <c r="B4355" s="501" t="s">
        <v>9305</v>
      </c>
      <c r="C4355" s="502" t="s">
        <v>38937</v>
      </c>
      <c r="D4355" s="501" t="s">
        <v>14896</v>
      </c>
      <c r="E4355" s="666">
        <v>61.02</v>
      </c>
      <c r="F4355" s="394"/>
    </row>
    <row r="4356" spans="1:6" ht="24.75">
      <c r="A4356" s="1181">
        <v>3606509</v>
      </c>
      <c r="B4356" s="501" t="s">
        <v>9305</v>
      </c>
      <c r="C4356" s="502" t="s">
        <v>38938</v>
      </c>
      <c r="D4356" s="501" t="s">
        <v>14896</v>
      </c>
      <c r="E4356" s="666">
        <v>47.35</v>
      </c>
      <c r="F4356" s="394"/>
    </row>
    <row r="4357" spans="1:6" ht="24.75">
      <c r="A4357" s="1181">
        <v>3606510</v>
      </c>
      <c r="B4357" s="501" t="s">
        <v>9305</v>
      </c>
      <c r="C4357" s="502" t="s">
        <v>38939</v>
      </c>
      <c r="D4357" s="501" t="s">
        <v>14896</v>
      </c>
      <c r="E4357" s="666">
        <v>47.79</v>
      </c>
      <c r="F4357" s="394"/>
    </row>
    <row r="4358" spans="1:6" ht="24.75">
      <c r="A4358" s="1181">
        <v>3606511</v>
      </c>
      <c r="B4358" s="501" t="s">
        <v>9305</v>
      </c>
      <c r="C4358" s="502" t="s">
        <v>38940</v>
      </c>
      <c r="D4358" s="501" t="s">
        <v>14896</v>
      </c>
      <c r="E4358" s="666">
        <v>48.22</v>
      </c>
      <c r="F4358" s="394"/>
    </row>
    <row r="4359" spans="1:6" ht="24.75">
      <c r="A4359" s="1181">
        <v>3606512</v>
      </c>
      <c r="B4359" s="501" t="s">
        <v>9305</v>
      </c>
      <c r="C4359" s="502" t="s">
        <v>38941</v>
      </c>
      <c r="D4359" s="501" t="s">
        <v>14896</v>
      </c>
      <c r="E4359" s="666">
        <v>48.66</v>
      </c>
      <c r="F4359" s="394"/>
    </row>
    <row r="4360" spans="1:6" ht="24.75">
      <c r="A4360" s="1181">
        <v>3606513</v>
      </c>
      <c r="B4360" s="501" t="s">
        <v>9305</v>
      </c>
      <c r="C4360" s="502" t="s">
        <v>38942</v>
      </c>
      <c r="D4360" s="501" t="s">
        <v>14896</v>
      </c>
      <c r="E4360" s="666">
        <v>49.09</v>
      </c>
      <c r="F4360" s="394"/>
    </row>
    <row r="4361" spans="1:6" ht="24.75">
      <c r="A4361" s="1181">
        <v>3606514</v>
      </c>
      <c r="B4361" s="501" t="s">
        <v>9305</v>
      </c>
      <c r="C4361" s="502" t="s">
        <v>38943</v>
      </c>
      <c r="D4361" s="501" t="s">
        <v>14896</v>
      </c>
      <c r="E4361" s="666">
        <v>49.85</v>
      </c>
      <c r="F4361" s="394"/>
    </row>
    <row r="4362" spans="1:6" ht="24.75">
      <c r="A4362" s="1181">
        <v>3606515</v>
      </c>
      <c r="B4362" s="501" t="s">
        <v>9305</v>
      </c>
      <c r="C4362" s="502" t="s">
        <v>38944</v>
      </c>
      <c r="D4362" s="501" t="s">
        <v>14896</v>
      </c>
      <c r="E4362" s="666">
        <v>53.43</v>
      </c>
      <c r="F4362" s="394"/>
    </row>
    <row r="4363" spans="1:6" ht="24.75">
      <c r="A4363" s="1181">
        <v>3606516</v>
      </c>
      <c r="B4363" s="501" t="s">
        <v>9305</v>
      </c>
      <c r="C4363" s="502" t="s">
        <v>38945</v>
      </c>
      <c r="D4363" s="501" t="s">
        <v>14896</v>
      </c>
      <c r="E4363" s="666">
        <v>54.08</v>
      </c>
      <c r="F4363" s="394"/>
    </row>
    <row r="4364" spans="1:6" ht="24.75">
      <c r="A4364" s="1181">
        <v>3606518</v>
      </c>
      <c r="B4364" s="501" t="s">
        <v>9305</v>
      </c>
      <c r="C4364" s="502" t="s">
        <v>38946</v>
      </c>
      <c r="D4364" s="501" t="s">
        <v>14896</v>
      </c>
      <c r="E4364" s="666">
        <v>46.59</v>
      </c>
      <c r="F4364" s="394"/>
    </row>
    <row r="4365" spans="1:6" ht="24.75">
      <c r="A4365" s="1181">
        <v>3606519</v>
      </c>
      <c r="B4365" s="501" t="s">
        <v>9305</v>
      </c>
      <c r="C4365" s="502" t="s">
        <v>38947</v>
      </c>
      <c r="D4365" s="501" t="s">
        <v>14896</v>
      </c>
      <c r="E4365" s="666">
        <v>47.03</v>
      </c>
      <c r="F4365" s="394"/>
    </row>
    <row r="4366" spans="1:6" ht="24.75">
      <c r="A4366" s="1181">
        <v>3606520</v>
      </c>
      <c r="B4366" s="501" t="s">
        <v>9305</v>
      </c>
      <c r="C4366" s="502" t="s">
        <v>38948</v>
      </c>
      <c r="D4366" s="501" t="s">
        <v>14896</v>
      </c>
      <c r="E4366" s="666">
        <v>47.35</v>
      </c>
      <c r="F4366" s="394"/>
    </row>
    <row r="4367" spans="1:6" ht="24.75">
      <c r="A4367" s="1181">
        <v>3606521</v>
      </c>
      <c r="B4367" s="501" t="s">
        <v>9305</v>
      </c>
      <c r="C4367" s="502" t="s">
        <v>38949</v>
      </c>
      <c r="D4367" s="501" t="s">
        <v>14896</v>
      </c>
      <c r="E4367" s="666">
        <v>47.68</v>
      </c>
      <c r="F4367" s="394"/>
    </row>
    <row r="4368" spans="1:6" ht="24.75">
      <c r="A4368" s="1181">
        <v>3606522</v>
      </c>
      <c r="B4368" s="501" t="s">
        <v>9305</v>
      </c>
      <c r="C4368" s="502" t="s">
        <v>38950</v>
      </c>
      <c r="D4368" s="501" t="s">
        <v>14896</v>
      </c>
      <c r="E4368" s="666">
        <v>48.01</v>
      </c>
      <c r="F4368" s="394"/>
    </row>
    <row r="4369" spans="1:6" ht="24.75">
      <c r="A4369" s="1181">
        <v>3606523</v>
      </c>
      <c r="B4369" s="501" t="s">
        <v>9305</v>
      </c>
      <c r="C4369" s="502" t="s">
        <v>38951</v>
      </c>
      <c r="D4369" s="501" t="s">
        <v>14896</v>
      </c>
      <c r="E4369" s="666">
        <v>48.66</v>
      </c>
      <c r="F4369" s="394"/>
    </row>
    <row r="4370" spans="1:6" ht="24.75">
      <c r="A4370" s="1181">
        <v>3606524</v>
      </c>
      <c r="B4370" s="501" t="s">
        <v>9305</v>
      </c>
      <c r="C4370" s="502" t="s">
        <v>38952</v>
      </c>
      <c r="D4370" s="501" t="s">
        <v>14896</v>
      </c>
      <c r="E4370" s="666">
        <v>49.74</v>
      </c>
      <c r="F4370" s="394"/>
    </row>
    <row r="4371" spans="1:6" ht="24.75">
      <c r="A4371" s="1181">
        <v>3606525</v>
      </c>
      <c r="B4371" s="501" t="s">
        <v>9305</v>
      </c>
      <c r="C4371" s="502" t="s">
        <v>38953</v>
      </c>
      <c r="D4371" s="501" t="s">
        <v>14896</v>
      </c>
      <c r="E4371" s="666">
        <v>52.61</v>
      </c>
      <c r="F4371" s="394"/>
    </row>
    <row r="4372" spans="1:6">
      <c r="A4372" s="1181">
        <v>3606577</v>
      </c>
      <c r="B4372" s="501" t="s">
        <v>9305</v>
      </c>
      <c r="C4372" s="502" t="s">
        <v>38954</v>
      </c>
      <c r="D4372" s="501" t="s">
        <v>14896</v>
      </c>
      <c r="E4372" s="666">
        <v>14.93</v>
      </c>
      <c r="F4372" s="394"/>
    </row>
    <row r="4373" spans="1:6">
      <c r="A4373" s="1181">
        <v>3606576</v>
      </c>
      <c r="B4373" s="501" t="s">
        <v>9305</v>
      </c>
      <c r="C4373" s="502" t="s">
        <v>38955</v>
      </c>
      <c r="D4373" s="501" t="s">
        <v>14896</v>
      </c>
      <c r="E4373" s="666">
        <v>5.04</v>
      </c>
      <c r="F4373" s="394"/>
    </row>
    <row r="4374" spans="1:6">
      <c r="A4374" s="1181">
        <v>3606561</v>
      </c>
      <c r="B4374" s="501" t="s">
        <v>9305</v>
      </c>
      <c r="C4374" s="502" t="s">
        <v>38956</v>
      </c>
      <c r="D4374" s="501" t="s">
        <v>28</v>
      </c>
      <c r="E4374" s="666">
        <v>2288.66</v>
      </c>
      <c r="F4374" s="394"/>
    </row>
    <row r="4375" spans="1:6">
      <c r="A4375" s="1181">
        <v>3606556</v>
      </c>
      <c r="B4375" s="501" t="s">
        <v>9305</v>
      </c>
      <c r="C4375" s="502" t="s">
        <v>38957</v>
      </c>
      <c r="D4375" s="501" t="s">
        <v>28</v>
      </c>
      <c r="E4375" s="666">
        <v>1558.12</v>
      </c>
      <c r="F4375" s="394"/>
    </row>
    <row r="4376" spans="1:6">
      <c r="A4376" s="1181">
        <v>3606562</v>
      </c>
      <c r="B4376" s="501" t="s">
        <v>9305</v>
      </c>
      <c r="C4376" s="502" t="s">
        <v>38958</v>
      </c>
      <c r="D4376" s="501" t="s">
        <v>28</v>
      </c>
      <c r="E4376" s="666">
        <v>2503.15</v>
      </c>
      <c r="F4376" s="394"/>
    </row>
    <row r="4377" spans="1:6">
      <c r="A4377" s="1181">
        <v>3606557</v>
      </c>
      <c r="B4377" s="501" t="s">
        <v>9305</v>
      </c>
      <c r="C4377" s="502" t="s">
        <v>38959</v>
      </c>
      <c r="D4377" s="501" t="s">
        <v>28</v>
      </c>
      <c r="E4377" s="666">
        <v>1699.55</v>
      </c>
      <c r="F4377" s="394"/>
    </row>
    <row r="4378" spans="1:6">
      <c r="A4378" s="1181">
        <v>3606563</v>
      </c>
      <c r="B4378" s="501" t="s">
        <v>9305</v>
      </c>
      <c r="C4378" s="502" t="s">
        <v>38960</v>
      </c>
      <c r="D4378" s="501" t="s">
        <v>28</v>
      </c>
      <c r="E4378" s="666">
        <v>2726.3</v>
      </c>
      <c r="F4378" s="394"/>
    </row>
    <row r="4379" spans="1:6">
      <c r="A4379" s="1181">
        <v>3606558</v>
      </c>
      <c r="B4379" s="501" t="s">
        <v>9305</v>
      </c>
      <c r="C4379" s="502" t="s">
        <v>38961</v>
      </c>
      <c r="D4379" s="501" t="s">
        <v>28</v>
      </c>
      <c r="E4379" s="666">
        <v>1849.65</v>
      </c>
      <c r="F4379" s="394"/>
    </row>
    <row r="4380" spans="1:6">
      <c r="A4380" s="1181">
        <v>3606559</v>
      </c>
      <c r="B4380" s="501" t="s">
        <v>9305</v>
      </c>
      <c r="C4380" s="502" t="s">
        <v>38962</v>
      </c>
      <c r="D4380" s="501" t="s">
        <v>28</v>
      </c>
      <c r="E4380" s="666">
        <v>1832.92</v>
      </c>
      <c r="F4380" s="394"/>
    </row>
    <row r="4381" spans="1:6">
      <c r="A4381" s="1181">
        <v>3606554</v>
      </c>
      <c r="B4381" s="501" t="s">
        <v>9305</v>
      </c>
      <c r="C4381" s="502" t="s">
        <v>38963</v>
      </c>
      <c r="D4381" s="501" t="s">
        <v>28</v>
      </c>
      <c r="E4381" s="666">
        <v>1248.49</v>
      </c>
      <c r="F4381" s="394"/>
    </row>
    <row r="4382" spans="1:6">
      <c r="A4382" s="1181">
        <v>3606560</v>
      </c>
      <c r="B4382" s="501" t="s">
        <v>9305</v>
      </c>
      <c r="C4382" s="502" t="s">
        <v>38964</v>
      </c>
      <c r="D4382" s="501" t="s">
        <v>28</v>
      </c>
      <c r="E4382" s="666">
        <v>2048.36</v>
      </c>
      <c r="F4382" s="394"/>
    </row>
    <row r="4383" spans="1:6">
      <c r="A4383" s="1181">
        <v>3606555</v>
      </c>
      <c r="B4383" s="501" t="s">
        <v>9305</v>
      </c>
      <c r="C4383" s="502" t="s">
        <v>38965</v>
      </c>
      <c r="D4383" s="501" t="s">
        <v>28</v>
      </c>
      <c r="E4383" s="666">
        <v>1390.87</v>
      </c>
      <c r="F4383" s="394"/>
    </row>
    <row r="4384" spans="1:6">
      <c r="A4384" s="1181">
        <v>3606571</v>
      </c>
      <c r="B4384" s="501" t="s">
        <v>9305</v>
      </c>
      <c r="C4384" s="502" t="s">
        <v>38966</v>
      </c>
      <c r="D4384" s="501" t="s">
        <v>28</v>
      </c>
      <c r="E4384" s="666">
        <v>2263.1</v>
      </c>
      <c r="F4384" s="394"/>
    </row>
    <row r="4385" spans="1:6">
      <c r="A4385" s="1181">
        <v>3606566</v>
      </c>
      <c r="B4385" s="501" t="s">
        <v>9305</v>
      </c>
      <c r="C4385" s="502" t="s">
        <v>38967</v>
      </c>
      <c r="D4385" s="501" t="s">
        <v>28</v>
      </c>
      <c r="E4385" s="666">
        <v>1532.56</v>
      </c>
      <c r="F4385" s="394"/>
    </row>
    <row r="4386" spans="1:6">
      <c r="A4386" s="1181">
        <v>3606572</v>
      </c>
      <c r="B4386" s="501" t="s">
        <v>9305</v>
      </c>
      <c r="C4386" s="502" t="s">
        <v>38968</v>
      </c>
      <c r="D4386" s="501" t="s">
        <v>28</v>
      </c>
      <c r="E4386" s="666">
        <v>2480.86</v>
      </c>
      <c r="F4386" s="394"/>
    </row>
    <row r="4387" spans="1:6">
      <c r="A4387" s="1181">
        <v>3606567</v>
      </c>
      <c r="B4387" s="501" t="s">
        <v>9305</v>
      </c>
      <c r="C4387" s="502" t="s">
        <v>38969</v>
      </c>
      <c r="D4387" s="501" t="s">
        <v>28</v>
      </c>
      <c r="E4387" s="666">
        <v>1677.27</v>
      </c>
      <c r="F4387" s="394"/>
    </row>
    <row r="4388" spans="1:6">
      <c r="A4388" s="1181">
        <v>3606573</v>
      </c>
      <c r="B4388" s="501" t="s">
        <v>9305</v>
      </c>
      <c r="C4388" s="502" t="s">
        <v>38970</v>
      </c>
      <c r="D4388" s="501" t="s">
        <v>28</v>
      </c>
      <c r="E4388" s="666">
        <v>2698.14</v>
      </c>
      <c r="F4388" s="394"/>
    </row>
    <row r="4389" spans="1:6">
      <c r="A4389" s="1181">
        <v>3606568</v>
      </c>
      <c r="B4389" s="501" t="s">
        <v>9305</v>
      </c>
      <c r="C4389" s="502" t="s">
        <v>38971</v>
      </c>
      <c r="D4389" s="501" t="s">
        <v>28</v>
      </c>
      <c r="E4389" s="666">
        <v>1821.49</v>
      </c>
      <c r="F4389" s="394"/>
    </row>
    <row r="4390" spans="1:6">
      <c r="A4390" s="1181">
        <v>3606569</v>
      </c>
      <c r="B4390" s="501" t="s">
        <v>9305</v>
      </c>
      <c r="C4390" s="502" t="s">
        <v>38972</v>
      </c>
      <c r="D4390" s="501" t="s">
        <v>28</v>
      </c>
      <c r="E4390" s="666">
        <v>1825.83</v>
      </c>
      <c r="F4390" s="394"/>
    </row>
    <row r="4391" spans="1:6">
      <c r="A4391" s="1181">
        <v>3606564</v>
      </c>
      <c r="B4391" s="501" t="s">
        <v>9305</v>
      </c>
      <c r="C4391" s="502" t="s">
        <v>38973</v>
      </c>
      <c r="D4391" s="501" t="s">
        <v>28</v>
      </c>
      <c r="E4391" s="666">
        <v>1241.4000000000001</v>
      </c>
      <c r="F4391" s="394"/>
    </row>
    <row r="4392" spans="1:6">
      <c r="A4392" s="1181">
        <v>3606570</v>
      </c>
      <c r="B4392" s="501" t="s">
        <v>9305</v>
      </c>
      <c r="C4392" s="502" t="s">
        <v>38974</v>
      </c>
      <c r="D4392" s="501" t="s">
        <v>28</v>
      </c>
      <c r="E4392" s="666">
        <v>2044.78</v>
      </c>
      <c r="F4392" s="394"/>
    </row>
    <row r="4393" spans="1:6">
      <c r="A4393" s="1181">
        <v>3606565</v>
      </c>
      <c r="B4393" s="501" t="s">
        <v>9305</v>
      </c>
      <c r="C4393" s="502" t="s">
        <v>38975</v>
      </c>
      <c r="D4393" s="501" t="s">
        <v>28</v>
      </c>
      <c r="E4393" s="666">
        <v>1387.3</v>
      </c>
      <c r="F4393" s="394"/>
    </row>
    <row r="4394" spans="1:6">
      <c r="A4394" s="1181">
        <v>3606578</v>
      </c>
      <c r="B4394" s="501" t="s">
        <v>9305</v>
      </c>
      <c r="C4394" s="502" t="s">
        <v>38976</v>
      </c>
      <c r="D4394" s="501" t="s">
        <v>28</v>
      </c>
      <c r="E4394" s="666">
        <v>160.41</v>
      </c>
      <c r="F4394" s="394"/>
    </row>
    <row r="4395" spans="1:6">
      <c r="A4395" s="1181">
        <v>3606575</v>
      </c>
      <c r="B4395" s="501" t="s">
        <v>9305</v>
      </c>
      <c r="C4395" s="502" t="s">
        <v>38977</v>
      </c>
      <c r="D4395" s="501" t="s">
        <v>14896</v>
      </c>
      <c r="E4395" s="666">
        <v>1.8</v>
      </c>
      <c r="F4395" s="394"/>
    </row>
    <row r="4396" spans="1:6">
      <c r="A4396" s="1181">
        <v>3606574</v>
      </c>
      <c r="B4396" s="501" t="s">
        <v>9305</v>
      </c>
      <c r="C4396" s="502" t="s">
        <v>38978</v>
      </c>
      <c r="D4396" s="501" t="s">
        <v>14896</v>
      </c>
      <c r="E4396" s="666">
        <v>0.9</v>
      </c>
      <c r="F4396" s="394"/>
    </row>
    <row r="4397" spans="1:6">
      <c r="A4397" s="1181">
        <v>3713603</v>
      </c>
      <c r="B4397" s="501" t="s">
        <v>9305</v>
      </c>
      <c r="C4397" s="502" t="s">
        <v>38979</v>
      </c>
      <c r="D4397" s="501" t="s">
        <v>5</v>
      </c>
      <c r="E4397" s="666">
        <v>1033.1199999999999</v>
      </c>
      <c r="F4397" s="394"/>
    </row>
    <row r="4398" spans="1:6">
      <c r="A4398" s="1181">
        <v>3713601</v>
      </c>
      <c r="B4398" s="501" t="s">
        <v>9305</v>
      </c>
      <c r="C4398" s="502" t="s">
        <v>38980</v>
      </c>
      <c r="D4398" s="501" t="s">
        <v>5</v>
      </c>
      <c r="E4398" s="666">
        <v>833.79</v>
      </c>
      <c r="F4398" s="394"/>
    </row>
    <row r="4399" spans="1:6">
      <c r="A4399" s="1181">
        <v>3713607</v>
      </c>
      <c r="B4399" s="501" t="s">
        <v>9305</v>
      </c>
      <c r="C4399" s="502" t="s">
        <v>38981</v>
      </c>
      <c r="D4399" s="501" t="s">
        <v>5</v>
      </c>
      <c r="E4399" s="666">
        <v>580.46</v>
      </c>
      <c r="F4399" s="394"/>
    </row>
    <row r="4400" spans="1:6">
      <c r="A4400" s="1181">
        <v>3713605</v>
      </c>
      <c r="B4400" s="501" t="s">
        <v>9305</v>
      </c>
      <c r="C4400" s="502" t="s">
        <v>38982</v>
      </c>
      <c r="D4400" s="501" t="s">
        <v>5</v>
      </c>
      <c r="E4400" s="666">
        <v>366.7</v>
      </c>
      <c r="F4400" s="394"/>
    </row>
    <row r="4401" spans="1:6">
      <c r="A4401" s="1181">
        <v>3719530</v>
      </c>
      <c r="B4401" s="501" t="s">
        <v>9305</v>
      </c>
      <c r="C4401" s="502" t="s">
        <v>38983</v>
      </c>
      <c r="D4401" s="501" t="s">
        <v>5</v>
      </c>
      <c r="E4401" s="666">
        <v>321.75</v>
      </c>
      <c r="F4401" s="394"/>
    </row>
    <row r="4402" spans="1:6">
      <c r="A4402" s="1181">
        <v>3713828</v>
      </c>
      <c r="B4402" s="501" t="s">
        <v>9305</v>
      </c>
      <c r="C4402" s="502" t="s">
        <v>38984</v>
      </c>
      <c r="D4402" s="501" t="s">
        <v>5</v>
      </c>
      <c r="E4402" s="666">
        <v>240.31</v>
      </c>
      <c r="F4402" s="394"/>
    </row>
    <row r="4403" spans="1:6">
      <c r="A4403" s="1181">
        <v>3713875</v>
      </c>
      <c r="B4403" s="501" t="s">
        <v>9305</v>
      </c>
      <c r="C4403" s="502" t="s">
        <v>38985</v>
      </c>
      <c r="D4403" s="501" t="s">
        <v>5</v>
      </c>
      <c r="E4403" s="666">
        <v>70.569999999999993</v>
      </c>
      <c r="F4403" s="394"/>
    </row>
    <row r="4404" spans="1:6">
      <c r="A4404" s="1181">
        <v>3713619</v>
      </c>
      <c r="B4404" s="501" t="s">
        <v>9305</v>
      </c>
      <c r="C4404" s="502" t="s">
        <v>38986</v>
      </c>
      <c r="D4404" s="501" t="s">
        <v>5</v>
      </c>
      <c r="E4404" s="666">
        <v>71.05</v>
      </c>
      <c r="F4404" s="394"/>
    </row>
    <row r="4405" spans="1:6">
      <c r="A4405" s="1181">
        <v>3713876</v>
      </c>
      <c r="B4405" s="501" t="s">
        <v>9305</v>
      </c>
      <c r="C4405" s="502" t="s">
        <v>38987</v>
      </c>
      <c r="D4405" s="501" t="s">
        <v>5</v>
      </c>
      <c r="E4405" s="666">
        <v>98.49</v>
      </c>
      <c r="F4405" s="394"/>
    </row>
    <row r="4406" spans="1:6">
      <c r="A4406" s="1181">
        <v>3713827</v>
      </c>
      <c r="B4406" s="501" t="s">
        <v>9305</v>
      </c>
      <c r="C4406" s="502" t="s">
        <v>38988</v>
      </c>
      <c r="D4406" s="501" t="s">
        <v>5</v>
      </c>
      <c r="E4406" s="666">
        <v>96.68</v>
      </c>
      <c r="F4406" s="394"/>
    </row>
    <row r="4407" spans="1:6">
      <c r="A4407" s="1181">
        <v>3713904</v>
      </c>
      <c r="B4407" s="501" t="s">
        <v>9305</v>
      </c>
      <c r="C4407" s="502" t="s">
        <v>38989</v>
      </c>
      <c r="D4407" s="501" t="s">
        <v>5</v>
      </c>
      <c r="E4407" s="666">
        <v>278.54000000000002</v>
      </c>
      <c r="F4407" s="394"/>
    </row>
    <row r="4408" spans="1:6">
      <c r="A4408" s="1181">
        <v>3719529</v>
      </c>
      <c r="B4408" s="501" t="s">
        <v>9305</v>
      </c>
      <c r="C4408" s="502" t="s">
        <v>38990</v>
      </c>
      <c r="D4408" s="501" t="s">
        <v>5</v>
      </c>
      <c r="E4408" s="666">
        <v>203.42</v>
      </c>
      <c r="F4408" s="394"/>
    </row>
    <row r="4409" spans="1:6">
      <c r="A4409" s="1181">
        <v>3713878</v>
      </c>
      <c r="B4409" s="501" t="s">
        <v>9305</v>
      </c>
      <c r="C4409" s="502" t="s">
        <v>38991</v>
      </c>
      <c r="D4409" s="501" t="s">
        <v>5</v>
      </c>
      <c r="E4409" s="666">
        <v>70.13</v>
      </c>
      <c r="F4409" s="394"/>
    </row>
    <row r="4410" spans="1:6">
      <c r="A4410" s="1181">
        <v>3713617</v>
      </c>
      <c r="B4410" s="501" t="s">
        <v>9305</v>
      </c>
      <c r="C4410" s="502" t="s">
        <v>38992</v>
      </c>
      <c r="D4410" s="501" t="s">
        <v>5</v>
      </c>
      <c r="E4410" s="666">
        <v>70.37</v>
      </c>
      <c r="F4410" s="394"/>
    </row>
    <row r="4411" spans="1:6">
      <c r="A4411" s="1181">
        <v>3713879</v>
      </c>
      <c r="B4411" s="501" t="s">
        <v>9305</v>
      </c>
      <c r="C4411" s="502" t="s">
        <v>38993</v>
      </c>
      <c r="D4411" s="501" t="s">
        <v>5</v>
      </c>
      <c r="E4411" s="666">
        <v>87.58</v>
      </c>
      <c r="F4411" s="394"/>
    </row>
    <row r="4412" spans="1:6">
      <c r="A4412" s="1181">
        <v>3713826</v>
      </c>
      <c r="B4412" s="501" t="s">
        <v>9305</v>
      </c>
      <c r="C4412" s="502" t="s">
        <v>38994</v>
      </c>
      <c r="D4412" s="501" t="s">
        <v>5</v>
      </c>
      <c r="E4412" s="666">
        <v>83.18</v>
      </c>
      <c r="F4412" s="394"/>
    </row>
    <row r="4413" spans="1:6" ht="24.75">
      <c r="A4413" s="1181">
        <v>3713610</v>
      </c>
      <c r="B4413" s="501" t="s">
        <v>9305</v>
      </c>
      <c r="C4413" s="502" t="s">
        <v>38995</v>
      </c>
      <c r="D4413" s="501" t="s">
        <v>5</v>
      </c>
      <c r="E4413" s="666">
        <v>33.950000000000003</v>
      </c>
      <c r="F4413" s="394"/>
    </row>
    <row r="4414" spans="1:6" ht="24.75">
      <c r="A4414" s="1181">
        <v>3713609</v>
      </c>
      <c r="B4414" s="501" t="s">
        <v>9305</v>
      </c>
      <c r="C4414" s="502" t="s">
        <v>38996</v>
      </c>
      <c r="D4414" s="501" t="s">
        <v>5</v>
      </c>
      <c r="E4414" s="666">
        <v>32.049999999999997</v>
      </c>
      <c r="F4414" s="394"/>
    </row>
    <row r="4415" spans="1:6" ht="24.75">
      <c r="A4415" s="1181">
        <v>3713612</v>
      </c>
      <c r="B4415" s="501" t="s">
        <v>9305</v>
      </c>
      <c r="C4415" s="502" t="s">
        <v>38997</v>
      </c>
      <c r="D4415" s="501" t="s">
        <v>5</v>
      </c>
      <c r="E4415" s="666">
        <v>27.8</v>
      </c>
      <c r="F4415" s="394"/>
    </row>
    <row r="4416" spans="1:6" ht="24.75">
      <c r="A4416" s="1181">
        <v>3713611</v>
      </c>
      <c r="B4416" s="501" t="s">
        <v>9305</v>
      </c>
      <c r="C4416" s="502" t="s">
        <v>38998</v>
      </c>
      <c r="D4416" s="501" t="s">
        <v>5</v>
      </c>
      <c r="E4416" s="666">
        <v>26.98</v>
      </c>
      <c r="F4416" s="394"/>
    </row>
    <row r="4417" spans="1:6">
      <c r="A4417" s="1181">
        <v>3713608</v>
      </c>
      <c r="B4417" s="501" t="s">
        <v>9305</v>
      </c>
      <c r="C4417" s="502" t="s">
        <v>38999</v>
      </c>
      <c r="D4417" s="501" t="s">
        <v>5</v>
      </c>
      <c r="E4417" s="666">
        <v>23.52</v>
      </c>
      <c r="F4417" s="394"/>
    </row>
    <row r="4418" spans="1:6">
      <c r="A4418" s="1181">
        <v>3713613</v>
      </c>
      <c r="B4418" s="501" t="s">
        <v>9305</v>
      </c>
      <c r="C4418" s="502" t="s">
        <v>39000</v>
      </c>
      <c r="D4418" s="501" t="s">
        <v>5</v>
      </c>
      <c r="E4418" s="666">
        <v>21.67</v>
      </c>
      <c r="F4418" s="394"/>
    </row>
    <row r="4419" spans="1:6">
      <c r="A4419" s="1181">
        <v>3713822</v>
      </c>
      <c r="B4419" s="501" t="s">
        <v>9305</v>
      </c>
      <c r="C4419" s="502" t="s">
        <v>39001</v>
      </c>
      <c r="D4419" s="501" t="s">
        <v>5</v>
      </c>
      <c r="E4419" s="666">
        <v>314.68</v>
      </c>
      <c r="F4419" s="394"/>
    </row>
    <row r="4420" spans="1:6">
      <c r="A4420" s="1181">
        <v>3713824</v>
      </c>
      <c r="B4420" s="501" t="s">
        <v>9305</v>
      </c>
      <c r="C4420" s="502" t="s">
        <v>39002</v>
      </c>
      <c r="D4420" s="501" t="s">
        <v>5</v>
      </c>
      <c r="E4420" s="666">
        <v>233.24</v>
      </c>
      <c r="F4420" s="394"/>
    </row>
    <row r="4421" spans="1:6">
      <c r="A4421" s="1181">
        <v>3713825</v>
      </c>
      <c r="B4421" s="501" t="s">
        <v>9305</v>
      </c>
      <c r="C4421" s="502" t="s">
        <v>39003</v>
      </c>
      <c r="D4421" s="501" t="s">
        <v>5</v>
      </c>
      <c r="E4421" s="666">
        <v>271.47000000000003</v>
      </c>
      <c r="F4421" s="394"/>
    </row>
    <row r="4422" spans="1:6">
      <c r="A4422" s="1181">
        <v>3713823</v>
      </c>
      <c r="B4422" s="501" t="s">
        <v>9305</v>
      </c>
      <c r="C4422" s="502" t="s">
        <v>39004</v>
      </c>
      <c r="D4422" s="501" t="s">
        <v>5</v>
      </c>
      <c r="E4422" s="666">
        <v>196.35</v>
      </c>
      <c r="F4422" s="394"/>
    </row>
    <row r="4423" spans="1:6">
      <c r="A4423" s="1181">
        <v>3713602</v>
      </c>
      <c r="B4423" s="501" t="s">
        <v>9305</v>
      </c>
      <c r="C4423" s="502" t="s">
        <v>39005</v>
      </c>
      <c r="D4423" s="501" t="s">
        <v>5</v>
      </c>
      <c r="E4423" s="666">
        <v>944.81</v>
      </c>
      <c r="F4423" s="394"/>
    </row>
    <row r="4424" spans="1:6">
      <c r="A4424" s="1181">
        <v>3713600</v>
      </c>
      <c r="B4424" s="501" t="s">
        <v>9305</v>
      </c>
      <c r="C4424" s="502" t="s">
        <v>39006</v>
      </c>
      <c r="D4424" s="501" t="s">
        <v>5</v>
      </c>
      <c r="E4424" s="666">
        <v>760.69</v>
      </c>
      <c r="F4424" s="394"/>
    </row>
    <row r="4425" spans="1:6">
      <c r="A4425" s="1181">
        <v>3713606</v>
      </c>
      <c r="B4425" s="501" t="s">
        <v>9305</v>
      </c>
      <c r="C4425" s="502" t="s">
        <v>39007</v>
      </c>
      <c r="D4425" s="501" t="s">
        <v>5</v>
      </c>
      <c r="E4425" s="666">
        <v>492.15</v>
      </c>
      <c r="F4425" s="394"/>
    </row>
    <row r="4426" spans="1:6">
      <c r="A4426" s="1181">
        <v>3713604</v>
      </c>
      <c r="B4426" s="501" t="s">
        <v>9305</v>
      </c>
      <c r="C4426" s="502" t="s">
        <v>39008</v>
      </c>
      <c r="D4426" s="501" t="s">
        <v>5</v>
      </c>
      <c r="E4426" s="666">
        <v>306.20999999999998</v>
      </c>
      <c r="F4426" s="394"/>
    </row>
    <row r="4427" spans="1:6">
      <c r="A4427" s="1181">
        <v>3716129</v>
      </c>
      <c r="B4427" s="501" t="s">
        <v>9305</v>
      </c>
      <c r="C4427" s="502" t="s">
        <v>39009</v>
      </c>
      <c r="D4427" s="501" t="s">
        <v>28</v>
      </c>
      <c r="E4427" s="666">
        <v>51.51</v>
      </c>
      <c r="F4427" s="394"/>
    </row>
    <row r="4428" spans="1:6">
      <c r="A4428" s="1181">
        <v>3716128</v>
      </c>
      <c r="B4428" s="501" t="s">
        <v>9305</v>
      </c>
      <c r="C4428" s="502" t="s">
        <v>39010</v>
      </c>
      <c r="D4428" s="501" t="s">
        <v>28</v>
      </c>
      <c r="E4428" s="666">
        <v>43.45</v>
      </c>
      <c r="F4428" s="394"/>
    </row>
    <row r="4429" spans="1:6">
      <c r="A4429" s="1181">
        <v>3716133</v>
      </c>
      <c r="B4429" s="501" t="s">
        <v>9305</v>
      </c>
      <c r="C4429" s="502" t="s">
        <v>39011</v>
      </c>
      <c r="D4429" s="501" t="s">
        <v>28</v>
      </c>
      <c r="E4429" s="666">
        <v>30.67</v>
      </c>
      <c r="F4429" s="394"/>
    </row>
    <row r="4430" spans="1:6">
      <c r="A4430" s="1181">
        <v>3716132</v>
      </c>
      <c r="B4430" s="501" t="s">
        <v>9305</v>
      </c>
      <c r="C4430" s="502" t="s">
        <v>39012</v>
      </c>
      <c r="D4430" s="501" t="s">
        <v>28</v>
      </c>
      <c r="E4430" s="666">
        <v>27.18</v>
      </c>
      <c r="F4430" s="394"/>
    </row>
    <row r="4431" spans="1:6">
      <c r="A4431" s="1181">
        <v>3716131</v>
      </c>
      <c r="B4431" s="501" t="s">
        <v>9305</v>
      </c>
      <c r="C4431" s="502" t="s">
        <v>39013</v>
      </c>
      <c r="D4431" s="501" t="s">
        <v>28</v>
      </c>
      <c r="E4431" s="666">
        <v>33.729999999999997</v>
      </c>
      <c r="F4431" s="394"/>
    </row>
    <row r="4432" spans="1:6">
      <c r="A4432" s="1181">
        <v>3716130</v>
      </c>
      <c r="B4432" s="501" t="s">
        <v>9305</v>
      </c>
      <c r="C4432" s="502" t="s">
        <v>39014</v>
      </c>
      <c r="D4432" s="501" t="s">
        <v>28</v>
      </c>
      <c r="E4432" s="666">
        <v>29.59</v>
      </c>
      <c r="F4432" s="394"/>
    </row>
    <row r="4433" spans="1:6">
      <c r="A4433" s="1181">
        <v>3716135</v>
      </c>
      <c r="B4433" s="501" t="s">
        <v>9305</v>
      </c>
      <c r="C4433" s="502" t="s">
        <v>39015</v>
      </c>
      <c r="D4433" s="501" t="s">
        <v>28</v>
      </c>
      <c r="E4433" s="666">
        <v>21.34</v>
      </c>
      <c r="F4433" s="394"/>
    </row>
    <row r="4434" spans="1:6">
      <c r="A4434" s="1181">
        <v>3716134</v>
      </c>
      <c r="B4434" s="501" t="s">
        <v>9305</v>
      </c>
      <c r="C4434" s="502" t="s">
        <v>39016</v>
      </c>
      <c r="D4434" s="501" t="s">
        <v>28</v>
      </c>
      <c r="E4434" s="666">
        <v>19.55</v>
      </c>
      <c r="F4434" s="394"/>
    </row>
    <row r="4435" spans="1:6" ht="24.75">
      <c r="A4435" s="1181">
        <v>3713698</v>
      </c>
      <c r="B4435" s="501" t="s">
        <v>9305</v>
      </c>
      <c r="C4435" s="502" t="s">
        <v>39017</v>
      </c>
      <c r="D4435" s="501" t="s">
        <v>28</v>
      </c>
      <c r="E4435" s="666">
        <v>329890.42</v>
      </c>
      <c r="F4435" s="394"/>
    </row>
    <row r="4436" spans="1:6" ht="24.75">
      <c r="A4436" s="1181">
        <v>3713699</v>
      </c>
      <c r="B4436" s="501" t="s">
        <v>9305</v>
      </c>
      <c r="C4436" s="502" t="s">
        <v>39018</v>
      </c>
      <c r="D4436" s="501" t="s">
        <v>28</v>
      </c>
      <c r="E4436" s="666">
        <v>332065.45</v>
      </c>
      <c r="F4436" s="394"/>
    </row>
    <row r="4437" spans="1:6" ht="24.75">
      <c r="A4437" s="1181">
        <v>3713700</v>
      </c>
      <c r="B4437" s="501" t="s">
        <v>9305</v>
      </c>
      <c r="C4437" s="502" t="s">
        <v>39019</v>
      </c>
      <c r="D4437" s="501" t="s">
        <v>28</v>
      </c>
      <c r="E4437" s="666">
        <v>333620.09999999998</v>
      </c>
      <c r="F4437" s="394"/>
    </row>
    <row r="4438" spans="1:6" ht="24.75">
      <c r="A4438" s="1181">
        <v>3713701</v>
      </c>
      <c r="B4438" s="501" t="s">
        <v>9305</v>
      </c>
      <c r="C4438" s="502" t="s">
        <v>39020</v>
      </c>
      <c r="D4438" s="501" t="s">
        <v>28</v>
      </c>
      <c r="E4438" s="666">
        <v>342427.26</v>
      </c>
      <c r="F4438" s="394"/>
    </row>
    <row r="4439" spans="1:6" ht="24.75">
      <c r="A4439" s="1181">
        <v>3713702</v>
      </c>
      <c r="B4439" s="501" t="s">
        <v>9305</v>
      </c>
      <c r="C4439" s="502" t="s">
        <v>39021</v>
      </c>
      <c r="D4439" s="501" t="s">
        <v>28</v>
      </c>
      <c r="E4439" s="666">
        <v>348245.36</v>
      </c>
      <c r="F4439" s="394"/>
    </row>
    <row r="4440" spans="1:6" ht="24.75">
      <c r="A4440" s="1181">
        <v>3713693</v>
      </c>
      <c r="B4440" s="501" t="s">
        <v>9305</v>
      </c>
      <c r="C4440" s="502" t="s">
        <v>39022</v>
      </c>
      <c r="D4440" s="501" t="s">
        <v>28</v>
      </c>
      <c r="E4440" s="666">
        <v>275607.31</v>
      </c>
      <c r="F4440" s="394"/>
    </row>
    <row r="4441" spans="1:6" ht="24.75">
      <c r="A4441" s="1181">
        <v>3713694</v>
      </c>
      <c r="B4441" s="501" t="s">
        <v>9305</v>
      </c>
      <c r="C4441" s="502" t="s">
        <v>39023</v>
      </c>
      <c r="D4441" s="501" t="s">
        <v>28</v>
      </c>
      <c r="E4441" s="666">
        <v>289721.53000000003</v>
      </c>
      <c r="F4441" s="394"/>
    </row>
    <row r="4442" spans="1:6" ht="24.75">
      <c r="A4442" s="1181">
        <v>3713695</v>
      </c>
      <c r="B4442" s="501" t="s">
        <v>9305</v>
      </c>
      <c r="C4442" s="502" t="s">
        <v>39024</v>
      </c>
      <c r="D4442" s="501" t="s">
        <v>28</v>
      </c>
      <c r="E4442" s="666">
        <v>308251.76</v>
      </c>
      <c r="F4442" s="394"/>
    </row>
    <row r="4443" spans="1:6" ht="24.75">
      <c r="A4443" s="1181">
        <v>3713696</v>
      </c>
      <c r="B4443" s="501" t="s">
        <v>9305</v>
      </c>
      <c r="C4443" s="502" t="s">
        <v>39025</v>
      </c>
      <c r="D4443" s="501" t="s">
        <v>28</v>
      </c>
      <c r="E4443" s="666">
        <v>321792.26</v>
      </c>
      <c r="F4443" s="394"/>
    </row>
    <row r="4444" spans="1:6" ht="24.75">
      <c r="A4444" s="1181">
        <v>3713697</v>
      </c>
      <c r="B4444" s="501" t="s">
        <v>9305</v>
      </c>
      <c r="C4444" s="502" t="s">
        <v>39026</v>
      </c>
      <c r="D4444" s="501" t="s">
        <v>28</v>
      </c>
      <c r="E4444" s="666">
        <v>323544.53999999998</v>
      </c>
      <c r="F4444" s="394"/>
    </row>
    <row r="4445" spans="1:6" ht="24.75">
      <c r="A4445" s="1181">
        <v>3713692</v>
      </c>
      <c r="B4445" s="501" t="s">
        <v>9305</v>
      </c>
      <c r="C4445" s="502" t="s">
        <v>39027</v>
      </c>
      <c r="D4445" s="501" t="s">
        <v>28</v>
      </c>
      <c r="E4445" s="666">
        <v>234998.03</v>
      </c>
      <c r="F4445" s="394"/>
    </row>
    <row r="4446" spans="1:6" ht="24.75">
      <c r="A4446" s="1181">
        <v>3713691</v>
      </c>
      <c r="B4446" s="501" t="s">
        <v>9305</v>
      </c>
      <c r="C4446" s="502" t="s">
        <v>39028</v>
      </c>
      <c r="D4446" s="501" t="s">
        <v>28</v>
      </c>
      <c r="E4446" s="666">
        <v>225025.48</v>
      </c>
      <c r="F4446" s="394"/>
    </row>
    <row r="4447" spans="1:6">
      <c r="A4447" s="1181">
        <v>3713873</v>
      </c>
      <c r="B4447" s="501" t="s">
        <v>9305</v>
      </c>
      <c r="C4447" s="502" t="s">
        <v>39029</v>
      </c>
      <c r="D4447" s="501" t="s">
        <v>28</v>
      </c>
      <c r="E4447" s="666">
        <v>6852.63</v>
      </c>
      <c r="F4447" s="394"/>
    </row>
    <row r="4448" spans="1:6">
      <c r="A4448" s="1181">
        <v>3713705</v>
      </c>
      <c r="B4448" s="501" t="s">
        <v>9305</v>
      </c>
      <c r="C4448" s="502" t="s">
        <v>39030</v>
      </c>
      <c r="D4448" s="501" t="s">
        <v>5</v>
      </c>
      <c r="E4448" s="666">
        <v>25.37</v>
      </c>
      <c r="F4448" s="394"/>
    </row>
    <row r="4449" spans="1:6">
      <c r="A4449" s="1181">
        <v>3713902</v>
      </c>
      <c r="B4449" s="501" t="s">
        <v>9305</v>
      </c>
      <c r="C4449" s="502" t="s">
        <v>39031</v>
      </c>
      <c r="D4449" s="501" t="s">
        <v>28</v>
      </c>
      <c r="E4449" s="666">
        <v>15218.94</v>
      </c>
      <c r="F4449" s="394"/>
    </row>
    <row r="4450" spans="1:6">
      <c r="A4450" s="1181">
        <v>3713689</v>
      </c>
      <c r="B4450" s="501" t="s">
        <v>9305</v>
      </c>
      <c r="C4450" s="502" t="s">
        <v>39032</v>
      </c>
      <c r="D4450" s="501" t="s">
        <v>28</v>
      </c>
      <c r="E4450" s="666">
        <v>418.42</v>
      </c>
      <c r="F4450" s="394"/>
    </row>
    <row r="4451" spans="1:6">
      <c r="A4451" s="1181">
        <v>3713690</v>
      </c>
      <c r="B4451" s="501" t="s">
        <v>9305</v>
      </c>
      <c r="C4451" s="502" t="s">
        <v>39033</v>
      </c>
      <c r="D4451" s="501" t="s">
        <v>28</v>
      </c>
      <c r="E4451" s="666">
        <v>503.87</v>
      </c>
      <c r="F4451" s="394"/>
    </row>
    <row r="4452" spans="1:6">
      <c r="A4452" s="1181">
        <v>3713897</v>
      </c>
      <c r="B4452" s="501" t="s">
        <v>9305</v>
      </c>
      <c r="C4452" s="502" t="s">
        <v>39034</v>
      </c>
      <c r="D4452" s="501" t="s">
        <v>5</v>
      </c>
      <c r="E4452" s="666">
        <v>299.42</v>
      </c>
      <c r="F4452" s="394"/>
    </row>
    <row r="4453" spans="1:6">
      <c r="A4453" s="1181">
        <v>3713893</v>
      </c>
      <c r="B4453" s="501" t="s">
        <v>9305</v>
      </c>
      <c r="C4453" s="502" t="s">
        <v>39035</v>
      </c>
      <c r="D4453" s="501" t="s">
        <v>5</v>
      </c>
      <c r="E4453" s="666">
        <v>303.58999999999997</v>
      </c>
      <c r="F4453" s="394"/>
    </row>
    <row r="4454" spans="1:6">
      <c r="A4454" s="1181">
        <v>3713898</v>
      </c>
      <c r="B4454" s="501" t="s">
        <v>9305</v>
      </c>
      <c r="C4454" s="502" t="s">
        <v>39036</v>
      </c>
      <c r="D4454" s="501" t="s">
        <v>5</v>
      </c>
      <c r="E4454" s="666">
        <v>320.89</v>
      </c>
      <c r="F4454" s="394"/>
    </row>
    <row r="4455" spans="1:6">
      <c r="A4455" s="1181">
        <v>3713894</v>
      </c>
      <c r="B4455" s="501" t="s">
        <v>9305</v>
      </c>
      <c r="C4455" s="502" t="s">
        <v>39037</v>
      </c>
      <c r="D4455" s="501" t="s">
        <v>5</v>
      </c>
      <c r="E4455" s="666">
        <v>322.16000000000003</v>
      </c>
      <c r="F4455" s="394"/>
    </row>
    <row r="4456" spans="1:6">
      <c r="A4456" s="1181">
        <v>3713895</v>
      </c>
      <c r="B4456" s="501" t="s">
        <v>9305</v>
      </c>
      <c r="C4456" s="502" t="s">
        <v>39038</v>
      </c>
      <c r="D4456" s="501" t="s">
        <v>5</v>
      </c>
      <c r="E4456" s="666">
        <v>278.18</v>
      </c>
      <c r="F4456" s="394"/>
    </row>
    <row r="4457" spans="1:6">
      <c r="A4457" s="1181">
        <v>3713891</v>
      </c>
      <c r="B4457" s="501" t="s">
        <v>9305</v>
      </c>
      <c r="C4457" s="502" t="s">
        <v>39039</v>
      </c>
      <c r="D4457" s="501" t="s">
        <v>5</v>
      </c>
      <c r="E4457" s="666">
        <v>276.95</v>
      </c>
      <c r="F4457" s="394"/>
    </row>
    <row r="4458" spans="1:6">
      <c r="A4458" s="1181">
        <v>3713896</v>
      </c>
      <c r="B4458" s="501" t="s">
        <v>9305</v>
      </c>
      <c r="C4458" s="502" t="s">
        <v>39040</v>
      </c>
      <c r="D4458" s="501" t="s">
        <v>5</v>
      </c>
      <c r="E4458" s="666">
        <v>292.01</v>
      </c>
      <c r="F4458" s="394"/>
    </row>
    <row r="4459" spans="1:6">
      <c r="A4459" s="1181">
        <v>3713892</v>
      </c>
      <c r="B4459" s="501" t="s">
        <v>9305</v>
      </c>
      <c r="C4459" s="502" t="s">
        <v>39041</v>
      </c>
      <c r="D4459" s="501" t="s">
        <v>5</v>
      </c>
      <c r="E4459" s="666">
        <v>286.23</v>
      </c>
      <c r="F4459" s="394"/>
    </row>
    <row r="4460" spans="1:6">
      <c r="A4460" s="1181">
        <v>3806412</v>
      </c>
      <c r="B4460" s="501" t="s">
        <v>9305</v>
      </c>
      <c r="C4460" s="502" t="s">
        <v>39042</v>
      </c>
      <c r="D4460" s="501" t="s">
        <v>28</v>
      </c>
      <c r="E4460" s="666">
        <v>67.37</v>
      </c>
      <c r="F4460" s="394"/>
    </row>
    <row r="4461" spans="1:6">
      <c r="A4461" s="1181">
        <v>3806413</v>
      </c>
      <c r="B4461" s="501" t="s">
        <v>9305</v>
      </c>
      <c r="C4461" s="502" t="s">
        <v>39043</v>
      </c>
      <c r="D4461" s="501" t="s">
        <v>14895</v>
      </c>
      <c r="E4461" s="666">
        <v>23.69</v>
      </c>
      <c r="F4461" s="394"/>
    </row>
    <row r="4462" spans="1:6">
      <c r="A4462" s="1181">
        <v>3807863</v>
      </c>
      <c r="B4462" s="501" t="s">
        <v>9305</v>
      </c>
      <c r="C4462" s="502" t="s">
        <v>39044</v>
      </c>
      <c r="D4462" s="501" t="s">
        <v>28</v>
      </c>
      <c r="E4462" s="666">
        <v>10.68</v>
      </c>
      <c r="F4462" s="394"/>
    </row>
    <row r="4463" spans="1:6">
      <c r="A4463" s="1181">
        <v>3807864</v>
      </c>
      <c r="B4463" s="501" t="s">
        <v>9305</v>
      </c>
      <c r="C4463" s="502" t="s">
        <v>39045</v>
      </c>
      <c r="D4463" s="501" t="s">
        <v>28</v>
      </c>
      <c r="E4463" s="666">
        <v>13.2</v>
      </c>
      <c r="F4463" s="394"/>
    </row>
    <row r="4464" spans="1:6">
      <c r="A4464" s="1181">
        <v>3807865</v>
      </c>
      <c r="B4464" s="501" t="s">
        <v>9305</v>
      </c>
      <c r="C4464" s="502" t="s">
        <v>39046</v>
      </c>
      <c r="D4464" s="501" t="s">
        <v>28</v>
      </c>
      <c r="E4464" s="666">
        <v>17.09</v>
      </c>
      <c r="F4464" s="394"/>
    </row>
    <row r="4465" spans="1:6">
      <c r="A4465" s="1181">
        <v>3807861</v>
      </c>
      <c r="B4465" s="501" t="s">
        <v>9305</v>
      </c>
      <c r="C4465" s="502" t="s">
        <v>39047</v>
      </c>
      <c r="D4465" s="501" t="s">
        <v>28</v>
      </c>
      <c r="E4465" s="666">
        <v>3.13</v>
      </c>
      <c r="F4465" s="394"/>
    </row>
    <row r="4466" spans="1:6">
      <c r="A4466" s="1181">
        <v>3807862</v>
      </c>
      <c r="B4466" s="501" t="s">
        <v>9305</v>
      </c>
      <c r="C4466" s="502" t="s">
        <v>39048</v>
      </c>
      <c r="D4466" s="501" t="s">
        <v>28</v>
      </c>
      <c r="E4466" s="666">
        <v>4.18</v>
      </c>
      <c r="F4466" s="394"/>
    </row>
    <row r="4467" spans="1:6">
      <c r="A4467" s="1181">
        <v>3807752</v>
      </c>
      <c r="B4467" s="501" t="s">
        <v>9305</v>
      </c>
      <c r="C4467" s="502" t="s">
        <v>39049</v>
      </c>
      <c r="D4467" s="501" t="s">
        <v>5</v>
      </c>
      <c r="E4467" s="666">
        <v>8.7899999999999991</v>
      </c>
      <c r="F4467" s="394"/>
    </row>
    <row r="4468" spans="1:6">
      <c r="A4468" s="1181">
        <v>3807753</v>
      </c>
      <c r="B4468" s="501" t="s">
        <v>9305</v>
      </c>
      <c r="C4468" s="502" t="s">
        <v>39050</v>
      </c>
      <c r="D4468" s="501" t="s">
        <v>5</v>
      </c>
      <c r="E4468" s="666">
        <v>12.62</v>
      </c>
      <c r="F4468" s="394"/>
    </row>
    <row r="4469" spans="1:6">
      <c r="A4469" s="1181">
        <v>3807750</v>
      </c>
      <c r="B4469" s="501" t="s">
        <v>9305</v>
      </c>
      <c r="C4469" s="502" t="s">
        <v>39051</v>
      </c>
      <c r="D4469" s="501" t="s">
        <v>5</v>
      </c>
      <c r="E4469" s="666">
        <v>5.16</v>
      </c>
      <c r="F4469" s="394"/>
    </row>
    <row r="4470" spans="1:6">
      <c r="A4470" s="1181">
        <v>3807751</v>
      </c>
      <c r="B4470" s="501" t="s">
        <v>9305</v>
      </c>
      <c r="C4470" s="502" t="s">
        <v>39052</v>
      </c>
      <c r="D4470" s="501" t="s">
        <v>5</v>
      </c>
      <c r="E4470" s="666">
        <v>6.75</v>
      </c>
      <c r="F4470" s="394"/>
    </row>
    <row r="4471" spans="1:6">
      <c r="A4471" s="1181">
        <v>3806415</v>
      </c>
      <c r="B4471" s="501" t="s">
        <v>9305</v>
      </c>
      <c r="C4471" s="502" t="s">
        <v>39053</v>
      </c>
      <c r="D4471" s="501" t="s">
        <v>14896</v>
      </c>
      <c r="E4471" s="666">
        <v>698.26</v>
      </c>
      <c r="F4471" s="394"/>
    </row>
    <row r="4472" spans="1:6">
      <c r="A4472" s="1181">
        <v>3806416</v>
      </c>
      <c r="B4472" s="501" t="s">
        <v>9305</v>
      </c>
      <c r="C4472" s="502" t="s">
        <v>39054</v>
      </c>
      <c r="D4472" s="501" t="s">
        <v>28</v>
      </c>
      <c r="E4472" s="666">
        <v>83.16</v>
      </c>
      <c r="F4472" s="394"/>
    </row>
    <row r="4473" spans="1:6">
      <c r="A4473" s="1181">
        <v>3806419</v>
      </c>
      <c r="B4473" s="501" t="s">
        <v>9305</v>
      </c>
      <c r="C4473" s="502" t="s">
        <v>39055</v>
      </c>
      <c r="D4473" s="501" t="s">
        <v>28</v>
      </c>
      <c r="E4473" s="666">
        <v>111.93</v>
      </c>
      <c r="F4473" s="394"/>
    </row>
    <row r="4474" spans="1:6">
      <c r="A4474" s="1181">
        <v>3806417</v>
      </c>
      <c r="B4474" s="501" t="s">
        <v>9305</v>
      </c>
      <c r="C4474" s="502" t="s">
        <v>39056</v>
      </c>
      <c r="D4474" s="501" t="s">
        <v>28</v>
      </c>
      <c r="E4474" s="666">
        <v>93.74</v>
      </c>
      <c r="F4474" s="394"/>
    </row>
    <row r="4475" spans="1:6">
      <c r="A4475" s="1181">
        <v>3806418</v>
      </c>
      <c r="B4475" s="501" t="s">
        <v>9305</v>
      </c>
      <c r="C4475" s="502" t="s">
        <v>39057</v>
      </c>
      <c r="D4475" s="501" t="s">
        <v>28</v>
      </c>
      <c r="E4475" s="666">
        <v>110.67</v>
      </c>
      <c r="F4475" s="394"/>
    </row>
    <row r="4476" spans="1:6">
      <c r="A4476" s="1181">
        <v>3808207</v>
      </c>
      <c r="B4476" s="501" t="s">
        <v>9305</v>
      </c>
      <c r="C4476" s="502" t="s">
        <v>39058</v>
      </c>
      <c r="D4476" s="501" t="s">
        <v>5</v>
      </c>
      <c r="E4476" s="666">
        <v>168.45</v>
      </c>
      <c r="F4476" s="394"/>
    </row>
    <row r="4477" spans="1:6">
      <c r="A4477" s="1181">
        <v>3806400</v>
      </c>
      <c r="B4477" s="501" t="s">
        <v>9305</v>
      </c>
      <c r="C4477" s="502" t="s">
        <v>39059</v>
      </c>
      <c r="D4477" s="501" t="s">
        <v>28</v>
      </c>
      <c r="E4477" s="666">
        <v>161724.25</v>
      </c>
      <c r="F4477" s="394"/>
    </row>
    <row r="4478" spans="1:6">
      <c r="A4478" s="1181">
        <v>3806399</v>
      </c>
      <c r="B4478" s="501" t="s">
        <v>9305</v>
      </c>
      <c r="C4478" s="502" t="s">
        <v>39060</v>
      </c>
      <c r="D4478" s="501" t="s">
        <v>28</v>
      </c>
      <c r="E4478" s="666">
        <v>229621.87</v>
      </c>
      <c r="F4478" s="394"/>
    </row>
    <row r="4479" spans="1:6">
      <c r="A4479" s="1181">
        <v>3806387</v>
      </c>
      <c r="B4479" s="501" t="s">
        <v>9305</v>
      </c>
      <c r="C4479" s="502" t="s">
        <v>39061</v>
      </c>
      <c r="D4479" s="501" t="s">
        <v>28</v>
      </c>
      <c r="E4479" s="666">
        <v>287808.49</v>
      </c>
      <c r="F4479" s="394"/>
    </row>
    <row r="4480" spans="1:6">
      <c r="A4480" s="1181">
        <v>3806397</v>
      </c>
      <c r="B4480" s="501" t="s">
        <v>9305</v>
      </c>
      <c r="C4480" s="502" t="s">
        <v>39062</v>
      </c>
      <c r="D4480" s="501" t="s">
        <v>28</v>
      </c>
      <c r="E4480" s="666">
        <v>385348.83</v>
      </c>
      <c r="F4480" s="394"/>
    </row>
    <row r="4481" spans="1:6">
      <c r="A4481" s="1181">
        <v>3806396</v>
      </c>
      <c r="B4481" s="501" t="s">
        <v>9305</v>
      </c>
      <c r="C4481" s="502" t="s">
        <v>39063</v>
      </c>
      <c r="D4481" s="501" t="s">
        <v>28</v>
      </c>
      <c r="E4481" s="666">
        <v>443506.4</v>
      </c>
      <c r="F4481" s="394"/>
    </row>
    <row r="4482" spans="1:6">
      <c r="A4482" s="1181">
        <v>3816194</v>
      </c>
      <c r="B4482" s="501" t="s">
        <v>9305</v>
      </c>
      <c r="C4482" s="502" t="s">
        <v>44390</v>
      </c>
      <c r="D4482" s="501" t="s">
        <v>28</v>
      </c>
      <c r="E4482" s="666">
        <v>11801.09</v>
      </c>
      <c r="F4482" s="394"/>
    </row>
    <row r="4483" spans="1:6">
      <c r="A4483" s="1181">
        <v>3816195</v>
      </c>
      <c r="B4483" s="501" t="s">
        <v>9305</v>
      </c>
      <c r="C4483" s="502" t="s">
        <v>44391</v>
      </c>
      <c r="D4483" s="501" t="s">
        <v>33</v>
      </c>
      <c r="E4483" s="666">
        <v>129.9</v>
      </c>
      <c r="F4483" s="394"/>
    </row>
    <row r="4484" spans="1:6">
      <c r="A4484" s="1181">
        <v>3816118</v>
      </c>
      <c r="B4484" s="501" t="s">
        <v>9305</v>
      </c>
      <c r="C4484" s="502" t="s">
        <v>39064</v>
      </c>
      <c r="D4484" s="501" t="s">
        <v>5</v>
      </c>
      <c r="E4484" s="666">
        <v>99.4</v>
      </c>
      <c r="F4484" s="394"/>
    </row>
    <row r="4485" spans="1:6">
      <c r="A4485" s="1181">
        <v>3816117</v>
      </c>
      <c r="B4485" s="501" t="s">
        <v>9305</v>
      </c>
      <c r="C4485" s="502" t="s">
        <v>39065</v>
      </c>
      <c r="D4485" s="501" t="s">
        <v>5</v>
      </c>
      <c r="E4485" s="666">
        <v>89.89</v>
      </c>
      <c r="F4485" s="394"/>
    </row>
    <row r="4486" spans="1:6">
      <c r="A4486" s="1181">
        <v>3806386</v>
      </c>
      <c r="B4486" s="501" t="s">
        <v>9305</v>
      </c>
      <c r="C4486" s="502" t="s">
        <v>39066</v>
      </c>
      <c r="D4486" s="501" t="s">
        <v>5</v>
      </c>
      <c r="E4486" s="666">
        <v>741.53</v>
      </c>
      <c r="F4486" s="394"/>
    </row>
    <row r="4487" spans="1:6">
      <c r="A4487" s="1181">
        <v>3816196</v>
      </c>
      <c r="B4487" s="501" t="s">
        <v>9305</v>
      </c>
      <c r="C4487" s="502" t="s">
        <v>39067</v>
      </c>
      <c r="D4487" s="501" t="s">
        <v>14896</v>
      </c>
      <c r="E4487" s="666">
        <v>910.23</v>
      </c>
      <c r="F4487" s="394"/>
    </row>
    <row r="4488" spans="1:6">
      <c r="A4488" s="1181">
        <v>3806426</v>
      </c>
      <c r="B4488" s="501" t="s">
        <v>9305</v>
      </c>
      <c r="C4488" s="502" t="s">
        <v>39068</v>
      </c>
      <c r="D4488" s="501" t="s">
        <v>2506</v>
      </c>
      <c r="E4488" s="666">
        <v>63.18</v>
      </c>
      <c r="F4488" s="394"/>
    </row>
    <row r="4489" spans="1:6">
      <c r="A4489" s="1181">
        <v>3806401</v>
      </c>
      <c r="B4489" s="501" t="s">
        <v>9305</v>
      </c>
      <c r="C4489" s="502" t="s">
        <v>39069</v>
      </c>
      <c r="D4489" s="501" t="s">
        <v>28</v>
      </c>
      <c r="E4489" s="666">
        <v>14079.82</v>
      </c>
      <c r="F4489" s="394"/>
    </row>
    <row r="4490" spans="1:6">
      <c r="A4490" s="1181">
        <v>3806423</v>
      </c>
      <c r="B4490" s="501" t="s">
        <v>9305</v>
      </c>
      <c r="C4490" s="502" t="s">
        <v>39070</v>
      </c>
      <c r="D4490" s="501" t="s">
        <v>28</v>
      </c>
      <c r="E4490" s="666">
        <v>9595.52</v>
      </c>
      <c r="F4490" s="394"/>
    </row>
    <row r="4491" spans="1:6">
      <c r="A4491" s="1181">
        <v>3806421</v>
      </c>
      <c r="B4491" s="501" t="s">
        <v>9305</v>
      </c>
      <c r="C4491" s="502" t="s">
        <v>39071</v>
      </c>
      <c r="D4491" s="501" t="s">
        <v>28</v>
      </c>
      <c r="E4491" s="666">
        <v>4651.8599999999997</v>
      </c>
      <c r="F4491" s="394"/>
    </row>
    <row r="4492" spans="1:6">
      <c r="A4492" s="1181">
        <v>3806422</v>
      </c>
      <c r="B4492" s="501" t="s">
        <v>9305</v>
      </c>
      <c r="C4492" s="502" t="s">
        <v>39072</v>
      </c>
      <c r="D4492" s="501" t="s">
        <v>28</v>
      </c>
      <c r="E4492" s="666">
        <v>8635.99</v>
      </c>
      <c r="F4492" s="394"/>
    </row>
    <row r="4493" spans="1:6">
      <c r="A4493" s="1181">
        <v>3806425</v>
      </c>
      <c r="B4493" s="501" t="s">
        <v>9305</v>
      </c>
      <c r="C4493" s="502" t="s">
        <v>39073</v>
      </c>
      <c r="D4493" s="501" t="s">
        <v>28</v>
      </c>
      <c r="E4493" s="666">
        <v>3562.54</v>
      </c>
      <c r="F4493" s="394"/>
    </row>
    <row r="4494" spans="1:6">
      <c r="A4494" s="1181">
        <v>3806424</v>
      </c>
      <c r="B4494" s="501" t="s">
        <v>9305</v>
      </c>
      <c r="C4494" s="502" t="s">
        <v>39074</v>
      </c>
      <c r="D4494" s="501" t="s">
        <v>28</v>
      </c>
      <c r="E4494" s="666">
        <v>5931.95</v>
      </c>
      <c r="F4494" s="394"/>
    </row>
    <row r="4495" spans="1:6">
      <c r="A4495" s="1181">
        <v>3806420</v>
      </c>
      <c r="B4495" s="501" t="s">
        <v>9305</v>
      </c>
      <c r="C4495" s="502" t="s">
        <v>39075</v>
      </c>
      <c r="D4495" s="501" t="s">
        <v>28</v>
      </c>
      <c r="E4495" s="666">
        <v>4070.39</v>
      </c>
      <c r="F4495" s="394"/>
    </row>
    <row r="4496" spans="1:6">
      <c r="A4496" s="1181">
        <v>3806405</v>
      </c>
      <c r="B4496" s="501" t="s">
        <v>9305</v>
      </c>
      <c r="C4496" s="502" t="s">
        <v>39076</v>
      </c>
      <c r="D4496" s="501" t="s">
        <v>28</v>
      </c>
      <c r="E4496" s="666">
        <v>151.63999999999999</v>
      </c>
      <c r="F4496" s="394"/>
    </row>
    <row r="4497" spans="1:6">
      <c r="A4497" s="1181">
        <v>3806404</v>
      </c>
      <c r="B4497" s="501" t="s">
        <v>9305</v>
      </c>
      <c r="C4497" s="502" t="s">
        <v>39077</v>
      </c>
      <c r="D4497" s="501" t="s">
        <v>14896</v>
      </c>
      <c r="E4497" s="666">
        <v>140.80000000000001</v>
      </c>
      <c r="F4497" s="394"/>
    </row>
    <row r="4498" spans="1:6">
      <c r="A4498" s="1181">
        <v>3806406</v>
      </c>
      <c r="B4498" s="501" t="s">
        <v>9305</v>
      </c>
      <c r="C4498" s="502" t="s">
        <v>39078</v>
      </c>
      <c r="D4498" s="501" t="s">
        <v>5</v>
      </c>
      <c r="E4498" s="666">
        <v>6.62</v>
      </c>
      <c r="F4498" s="394"/>
    </row>
    <row r="4499" spans="1:6">
      <c r="A4499" s="1181">
        <v>3806403</v>
      </c>
      <c r="B4499" s="501" t="s">
        <v>9305</v>
      </c>
      <c r="C4499" s="502" t="s">
        <v>39079</v>
      </c>
      <c r="D4499" s="501" t="s">
        <v>14895</v>
      </c>
      <c r="E4499" s="666">
        <v>9.18</v>
      </c>
      <c r="F4499" s="394"/>
    </row>
    <row r="4500" spans="1:6">
      <c r="A4500" s="1181">
        <v>3806402</v>
      </c>
      <c r="B4500" s="501" t="s">
        <v>9305</v>
      </c>
      <c r="C4500" s="502" t="s">
        <v>39080</v>
      </c>
      <c r="D4500" s="501" t="s">
        <v>14895</v>
      </c>
      <c r="E4500" s="666">
        <v>2.65</v>
      </c>
      <c r="F4500" s="394"/>
    </row>
    <row r="4501" spans="1:6" ht="24.75">
      <c r="A4501" s="1181">
        <v>3806407</v>
      </c>
      <c r="B4501" s="501" t="s">
        <v>9305</v>
      </c>
      <c r="C4501" s="502" t="s">
        <v>39081</v>
      </c>
      <c r="D4501" s="501" t="s">
        <v>5</v>
      </c>
      <c r="E4501" s="666">
        <v>182.02</v>
      </c>
      <c r="F4501" s="394"/>
    </row>
    <row r="4502" spans="1:6">
      <c r="A4502" s="1181">
        <v>3808043</v>
      </c>
      <c r="B4502" s="501" t="s">
        <v>9305</v>
      </c>
      <c r="C4502" s="502" t="s">
        <v>39082</v>
      </c>
      <c r="D4502" s="501" t="s">
        <v>14895</v>
      </c>
      <c r="E4502" s="666">
        <v>4.34</v>
      </c>
      <c r="F4502" s="394"/>
    </row>
    <row r="4503" spans="1:6">
      <c r="A4503" s="1181">
        <v>3806431</v>
      </c>
      <c r="B4503" s="501" t="s">
        <v>9305</v>
      </c>
      <c r="C4503" s="502" t="s">
        <v>39083</v>
      </c>
      <c r="D4503" s="501" t="s">
        <v>28</v>
      </c>
      <c r="E4503" s="666">
        <v>5848.66</v>
      </c>
      <c r="F4503" s="394"/>
    </row>
    <row r="4504" spans="1:6">
      <c r="A4504" s="1181">
        <v>3806432</v>
      </c>
      <c r="B4504" s="501" t="s">
        <v>9305</v>
      </c>
      <c r="C4504" s="502" t="s">
        <v>39084</v>
      </c>
      <c r="D4504" s="501" t="s">
        <v>28</v>
      </c>
      <c r="E4504" s="666">
        <v>3079.54</v>
      </c>
      <c r="F4504" s="394"/>
    </row>
    <row r="4505" spans="1:6">
      <c r="A4505" s="1181">
        <v>3806429</v>
      </c>
      <c r="B4505" s="501" t="s">
        <v>9305</v>
      </c>
      <c r="C4505" s="502" t="s">
        <v>39085</v>
      </c>
      <c r="D4505" s="501" t="s">
        <v>14896</v>
      </c>
      <c r="E4505" s="666">
        <v>19.350000000000001</v>
      </c>
      <c r="F4505" s="394"/>
    </row>
    <row r="4506" spans="1:6">
      <c r="A4506" s="1181">
        <v>3806430</v>
      </c>
      <c r="B4506" s="501" t="s">
        <v>9305</v>
      </c>
      <c r="C4506" s="502" t="s">
        <v>39086</v>
      </c>
      <c r="D4506" s="501" t="s">
        <v>14896</v>
      </c>
      <c r="E4506" s="666">
        <v>12.11</v>
      </c>
      <c r="F4506" s="394"/>
    </row>
    <row r="4507" spans="1:6">
      <c r="A4507" s="1181">
        <v>3806428</v>
      </c>
      <c r="B4507" s="501" t="s">
        <v>9305</v>
      </c>
      <c r="C4507" s="502" t="s">
        <v>39087</v>
      </c>
      <c r="D4507" s="501" t="s">
        <v>14896</v>
      </c>
      <c r="E4507" s="666">
        <v>44.64</v>
      </c>
      <c r="F4507" s="394"/>
    </row>
    <row r="4508" spans="1:6">
      <c r="A4508" s="1181">
        <v>3816198</v>
      </c>
      <c r="B4508" s="501" t="s">
        <v>9305</v>
      </c>
      <c r="C4508" s="502" t="s">
        <v>39088</v>
      </c>
      <c r="D4508" s="501" t="s">
        <v>14896</v>
      </c>
      <c r="E4508" s="666">
        <v>59.61</v>
      </c>
      <c r="F4508" s="394"/>
    </row>
    <row r="4509" spans="1:6">
      <c r="A4509" s="1181">
        <v>3816197</v>
      </c>
      <c r="B4509" s="501" t="s">
        <v>9305</v>
      </c>
      <c r="C4509" s="502" t="s">
        <v>39089</v>
      </c>
      <c r="D4509" s="501" t="s">
        <v>14896</v>
      </c>
      <c r="E4509" s="666">
        <v>54.27</v>
      </c>
      <c r="F4509" s="394"/>
    </row>
    <row r="4510" spans="1:6" ht="24.75">
      <c r="A4510" s="1181">
        <v>3806410</v>
      </c>
      <c r="B4510" s="501" t="s">
        <v>9305</v>
      </c>
      <c r="C4510" s="502" t="s">
        <v>39090</v>
      </c>
      <c r="D4510" s="501" t="s">
        <v>14895</v>
      </c>
      <c r="E4510" s="666">
        <v>66.31</v>
      </c>
      <c r="F4510" s="394"/>
    </row>
    <row r="4511" spans="1:6">
      <c r="A4511" s="1181">
        <v>3806411</v>
      </c>
      <c r="B4511" s="501" t="s">
        <v>9305</v>
      </c>
      <c r="C4511" s="502" t="s">
        <v>39091</v>
      </c>
      <c r="D4511" s="501" t="s">
        <v>33</v>
      </c>
      <c r="E4511" s="666">
        <v>1233.1600000000001</v>
      </c>
      <c r="F4511" s="394"/>
    </row>
    <row r="4512" spans="1:6">
      <c r="A4512" s="1181">
        <v>3815644</v>
      </c>
      <c r="B4512" s="501" t="s">
        <v>9305</v>
      </c>
      <c r="C4512" s="502" t="s">
        <v>39092</v>
      </c>
      <c r="D4512" s="501" t="s">
        <v>28</v>
      </c>
      <c r="E4512" s="666">
        <v>103.54</v>
      </c>
      <c r="F4512" s="394"/>
    </row>
    <row r="4513" spans="1:6">
      <c r="A4513" s="1181">
        <v>3815643</v>
      </c>
      <c r="B4513" s="501" t="s">
        <v>9305</v>
      </c>
      <c r="C4513" s="502" t="s">
        <v>39093</v>
      </c>
      <c r="D4513" s="501" t="s">
        <v>28</v>
      </c>
      <c r="E4513" s="666">
        <v>98.31</v>
      </c>
      <c r="F4513" s="394"/>
    </row>
    <row r="4514" spans="1:6">
      <c r="A4514" s="1181">
        <v>3815706</v>
      </c>
      <c r="B4514" s="501" t="s">
        <v>9305</v>
      </c>
      <c r="C4514" s="502" t="s">
        <v>39094</v>
      </c>
      <c r="D4514" s="501" t="s">
        <v>5</v>
      </c>
      <c r="E4514" s="666">
        <v>133.33000000000001</v>
      </c>
      <c r="F4514" s="394"/>
    </row>
    <row r="4515" spans="1:6">
      <c r="A4515" s="1181">
        <v>3815597</v>
      </c>
      <c r="B4515" s="501" t="s">
        <v>9305</v>
      </c>
      <c r="C4515" s="502" t="s">
        <v>39095</v>
      </c>
      <c r="D4515" s="501" t="s">
        <v>5</v>
      </c>
      <c r="E4515" s="666">
        <v>123.82</v>
      </c>
      <c r="F4515" s="394"/>
    </row>
    <row r="4516" spans="1:6">
      <c r="A4516" s="1181">
        <v>3815600</v>
      </c>
      <c r="B4516" s="501" t="s">
        <v>9305</v>
      </c>
      <c r="C4516" s="502" t="s">
        <v>39096</v>
      </c>
      <c r="D4516" s="501" t="s">
        <v>14895</v>
      </c>
      <c r="E4516" s="666">
        <v>75.69</v>
      </c>
      <c r="F4516" s="394"/>
    </row>
    <row r="4517" spans="1:6">
      <c r="A4517" s="1181">
        <v>3815601</v>
      </c>
      <c r="B4517" s="501" t="s">
        <v>9305</v>
      </c>
      <c r="C4517" s="502" t="s">
        <v>39097</v>
      </c>
      <c r="D4517" s="501" t="s">
        <v>14895</v>
      </c>
      <c r="E4517" s="666">
        <v>71.010000000000005</v>
      </c>
      <c r="F4517" s="394"/>
    </row>
    <row r="4518" spans="1:6">
      <c r="A4518" s="1181">
        <v>3815599</v>
      </c>
      <c r="B4518" s="501" t="s">
        <v>9305</v>
      </c>
      <c r="C4518" s="502" t="s">
        <v>39098</v>
      </c>
      <c r="D4518" s="501" t="s">
        <v>14895</v>
      </c>
      <c r="E4518" s="666">
        <v>26.08</v>
      </c>
      <c r="F4518" s="394"/>
    </row>
    <row r="4519" spans="1:6">
      <c r="A4519" s="1181">
        <v>3806414</v>
      </c>
      <c r="B4519" s="501" t="s">
        <v>9305</v>
      </c>
      <c r="C4519" s="502" t="s">
        <v>39099</v>
      </c>
      <c r="D4519" s="501" t="s">
        <v>14896</v>
      </c>
      <c r="E4519" s="666">
        <v>860.37</v>
      </c>
      <c r="F4519" s="394"/>
    </row>
    <row r="4520" spans="1:6">
      <c r="A4520" s="1181">
        <v>3806409</v>
      </c>
      <c r="B4520" s="501" t="s">
        <v>9305</v>
      </c>
      <c r="C4520" s="502" t="s">
        <v>39100</v>
      </c>
      <c r="D4520" s="501" t="s">
        <v>5</v>
      </c>
      <c r="E4520" s="666">
        <v>64.03</v>
      </c>
      <c r="F4520" s="394"/>
    </row>
    <row r="4521" spans="1:6">
      <c r="A4521" s="1181">
        <v>3815602</v>
      </c>
      <c r="B4521" s="501" t="s">
        <v>9305</v>
      </c>
      <c r="C4521" s="502" t="s">
        <v>39101</v>
      </c>
      <c r="D4521" s="501" t="s">
        <v>5</v>
      </c>
      <c r="E4521" s="666">
        <v>31.64</v>
      </c>
      <c r="F4521" s="394"/>
    </row>
    <row r="4522" spans="1:6">
      <c r="A4522" s="1181">
        <v>4011444</v>
      </c>
      <c r="B4522" s="501" t="s">
        <v>9305</v>
      </c>
      <c r="C4522" s="502" t="s">
        <v>39102</v>
      </c>
      <c r="D4522" s="501" t="s">
        <v>2506</v>
      </c>
      <c r="E4522" s="666">
        <v>225.88</v>
      </c>
      <c r="F4522" s="394"/>
    </row>
    <row r="4523" spans="1:6">
      <c r="A4523" s="1181">
        <v>4011443</v>
      </c>
      <c r="B4523" s="501" t="s">
        <v>9305</v>
      </c>
      <c r="C4523" s="502" t="s">
        <v>39103</v>
      </c>
      <c r="D4523" s="501" t="s">
        <v>2506</v>
      </c>
      <c r="E4523" s="666">
        <v>142.6</v>
      </c>
      <c r="F4523" s="394"/>
    </row>
    <row r="4524" spans="1:6">
      <c r="A4524" s="1181">
        <v>4011446</v>
      </c>
      <c r="B4524" s="501" t="s">
        <v>9305</v>
      </c>
      <c r="C4524" s="502" t="s">
        <v>39104</v>
      </c>
      <c r="D4524" s="501" t="s">
        <v>2506</v>
      </c>
      <c r="E4524" s="666">
        <v>212.19</v>
      </c>
      <c r="F4524" s="394"/>
    </row>
    <row r="4525" spans="1:6">
      <c r="A4525" s="1181">
        <v>4011445</v>
      </c>
      <c r="B4525" s="501" t="s">
        <v>9305</v>
      </c>
      <c r="C4525" s="502" t="s">
        <v>39105</v>
      </c>
      <c r="D4525" s="501" t="s">
        <v>2506</v>
      </c>
      <c r="E4525" s="666">
        <v>127.09</v>
      </c>
      <c r="F4525" s="394"/>
    </row>
    <row r="4526" spans="1:6">
      <c r="A4526" s="1181">
        <v>4011448</v>
      </c>
      <c r="B4526" s="501" t="s">
        <v>9305</v>
      </c>
      <c r="C4526" s="502" t="s">
        <v>39106</v>
      </c>
      <c r="D4526" s="501" t="s">
        <v>2506</v>
      </c>
      <c r="E4526" s="666">
        <v>215.53</v>
      </c>
      <c r="F4526" s="394"/>
    </row>
    <row r="4527" spans="1:6">
      <c r="A4527" s="1181">
        <v>4011447</v>
      </c>
      <c r="B4527" s="501" t="s">
        <v>9305</v>
      </c>
      <c r="C4527" s="502" t="s">
        <v>39107</v>
      </c>
      <c r="D4527" s="501" t="s">
        <v>2506</v>
      </c>
      <c r="E4527" s="666">
        <v>128.03</v>
      </c>
      <c r="F4527" s="394"/>
    </row>
    <row r="4528" spans="1:6">
      <c r="A4528" s="1181">
        <v>4011450</v>
      </c>
      <c r="B4528" s="501" t="s">
        <v>9305</v>
      </c>
      <c r="C4528" s="502" t="s">
        <v>39108</v>
      </c>
      <c r="D4528" s="501" t="s">
        <v>2506</v>
      </c>
      <c r="E4528" s="666">
        <v>223.29</v>
      </c>
      <c r="F4528" s="394"/>
    </row>
    <row r="4529" spans="1:6">
      <c r="A4529" s="1181">
        <v>4011449</v>
      </c>
      <c r="B4529" s="501" t="s">
        <v>9305</v>
      </c>
      <c r="C4529" s="502" t="s">
        <v>39109</v>
      </c>
      <c r="D4529" s="501" t="s">
        <v>2506</v>
      </c>
      <c r="E4529" s="666">
        <v>137.35</v>
      </c>
      <c r="F4529" s="394"/>
    </row>
    <row r="4530" spans="1:6">
      <c r="A4530" s="1181">
        <v>4011452</v>
      </c>
      <c r="B4530" s="501" t="s">
        <v>9305</v>
      </c>
      <c r="C4530" s="502" t="s">
        <v>39110</v>
      </c>
      <c r="D4530" s="501" t="s">
        <v>2506</v>
      </c>
      <c r="E4530" s="666">
        <v>228.34</v>
      </c>
      <c r="F4530" s="394"/>
    </row>
    <row r="4531" spans="1:6">
      <c r="A4531" s="1181">
        <v>4011451</v>
      </c>
      <c r="B4531" s="501" t="s">
        <v>9305</v>
      </c>
      <c r="C4531" s="502" t="s">
        <v>39111</v>
      </c>
      <c r="D4531" s="501" t="s">
        <v>2506</v>
      </c>
      <c r="E4531" s="666">
        <v>143.5</v>
      </c>
      <c r="F4531" s="394"/>
    </row>
    <row r="4532" spans="1:6">
      <c r="A4532" s="1181">
        <v>4011219</v>
      </c>
      <c r="B4532" s="501" t="s">
        <v>9305</v>
      </c>
      <c r="C4532" s="502" t="s">
        <v>39112</v>
      </c>
      <c r="D4532" s="501" t="s">
        <v>14896</v>
      </c>
      <c r="E4532" s="666">
        <v>16.66</v>
      </c>
      <c r="F4532" s="394"/>
    </row>
    <row r="4533" spans="1:6">
      <c r="A4533" s="1181">
        <v>4011291</v>
      </c>
      <c r="B4533" s="501" t="s">
        <v>9305</v>
      </c>
      <c r="C4533" s="502" t="s">
        <v>39113</v>
      </c>
      <c r="D4533" s="501" t="s">
        <v>14896</v>
      </c>
      <c r="E4533" s="666">
        <v>64.739999999999995</v>
      </c>
      <c r="F4533" s="394"/>
    </row>
    <row r="4534" spans="1:6">
      <c r="A4534" s="1181">
        <v>4011287</v>
      </c>
      <c r="B4534" s="501" t="s">
        <v>9305</v>
      </c>
      <c r="C4534" s="502" t="s">
        <v>39114</v>
      </c>
      <c r="D4534" s="501" t="s">
        <v>14896</v>
      </c>
      <c r="E4534" s="666">
        <v>53.88</v>
      </c>
      <c r="F4534" s="394"/>
    </row>
    <row r="4535" spans="1:6">
      <c r="A4535" s="1181">
        <v>4011305</v>
      </c>
      <c r="B4535" s="501" t="s">
        <v>9305</v>
      </c>
      <c r="C4535" s="502" t="s">
        <v>39115</v>
      </c>
      <c r="D4535" s="501" t="s">
        <v>14896</v>
      </c>
      <c r="E4535" s="666">
        <v>116.07</v>
      </c>
      <c r="F4535" s="394"/>
    </row>
    <row r="4536" spans="1:6">
      <c r="A4536" s="1181">
        <v>4011221</v>
      </c>
      <c r="B4536" s="501" t="s">
        <v>9305</v>
      </c>
      <c r="C4536" s="502" t="s">
        <v>39116</v>
      </c>
      <c r="D4536" s="501" t="s">
        <v>14896</v>
      </c>
      <c r="E4536" s="666">
        <v>17.62</v>
      </c>
      <c r="F4536" s="394"/>
    </row>
    <row r="4537" spans="1:6" ht="24.75">
      <c r="A4537" s="1181">
        <v>4011226</v>
      </c>
      <c r="B4537" s="501" t="s">
        <v>9305</v>
      </c>
      <c r="C4537" s="502" t="s">
        <v>39117</v>
      </c>
      <c r="D4537" s="501" t="s">
        <v>14896</v>
      </c>
      <c r="E4537" s="666">
        <v>39.47</v>
      </c>
      <c r="F4537" s="394"/>
    </row>
    <row r="4538" spans="1:6">
      <c r="A4538" s="1181">
        <v>4011276</v>
      </c>
      <c r="B4538" s="501" t="s">
        <v>9305</v>
      </c>
      <c r="C4538" s="502" t="s">
        <v>39118</v>
      </c>
      <c r="D4538" s="501" t="s">
        <v>14896</v>
      </c>
      <c r="E4538" s="666">
        <v>278.52</v>
      </c>
      <c r="F4538" s="394"/>
    </row>
    <row r="4539" spans="1:6">
      <c r="A4539" s="1181">
        <v>4011275</v>
      </c>
      <c r="B4539" s="501" t="s">
        <v>9305</v>
      </c>
      <c r="C4539" s="502" t="s">
        <v>39119</v>
      </c>
      <c r="D4539" s="501" t="s">
        <v>14896</v>
      </c>
      <c r="E4539" s="666">
        <v>118.53</v>
      </c>
      <c r="F4539" s="394"/>
    </row>
    <row r="4540" spans="1:6">
      <c r="A4540" s="1181">
        <v>4011549</v>
      </c>
      <c r="B4540" s="501" t="s">
        <v>9305</v>
      </c>
      <c r="C4540" s="502" t="s">
        <v>39120</v>
      </c>
      <c r="D4540" s="501" t="s">
        <v>14896</v>
      </c>
      <c r="E4540" s="666">
        <v>279.74</v>
      </c>
      <c r="F4540" s="394"/>
    </row>
    <row r="4541" spans="1:6">
      <c r="A4541" s="1181">
        <v>4011548</v>
      </c>
      <c r="B4541" s="501" t="s">
        <v>9305</v>
      </c>
      <c r="C4541" s="502" t="s">
        <v>39121</v>
      </c>
      <c r="D4541" s="501" t="s">
        <v>14896</v>
      </c>
      <c r="E4541" s="666">
        <v>119.75</v>
      </c>
      <c r="F4541" s="394"/>
    </row>
    <row r="4542" spans="1:6">
      <c r="A4542" s="1181">
        <v>4011278</v>
      </c>
      <c r="B4542" s="501" t="s">
        <v>9305</v>
      </c>
      <c r="C4542" s="502" t="s">
        <v>39122</v>
      </c>
      <c r="D4542" s="501" t="s">
        <v>14896</v>
      </c>
      <c r="E4542" s="666">
        <v>315.70999999999998</v>
      </c>
      <c r="F4542" s="394"/>
    </row>
    <row r="4543" spans="1:6">
      <c r="A4543" s="1181">
        <v>4011277</v>
      </c>
      <c r="B4543" s="501" t="s">
        <v>9305</v>
      </c>
      <c r="C4543" s="502" t="s">
        <v>39123</v>
      </c>
      <c r="D4543" s="501" t="s">
        <v>14896</v>
      </c>
      <c r="E4543" s="666">
        <v>159.19</v>
      </c>
      <c r="F4543" s="394"/>
    </row>
    <row r="4544" spans="1:6">
      <c r="A4544" s="1181">
        <v>4011561</v>
      </c>
      <c r="B4544" s="501" t="s">
        <v>9305</v>
      </c>
      <c r="C4544" s="502" t="s">
        <v>39124</v>
      </c>
      <c r="D4544" s="501" t="s">
        <v>14896</v>
      </c>
      <c r="E4544" s="666">
        <v>316.93</v>
      </c>
      <c r="F4544" s="394"/>
    </row>
    <row r="4545" spans="1:6">
      <c r="A4545" s="1181">
        <v>4011560</v>
      </c>
      <c r="B4545" s="501" t="s">
        <v>9305</v>
      </c>
      <c r="C4545" s="502" t="s">
        <v>39125</v>
      </c>
      <c r="D4545" s="501" t="s">
        <v>14896</v>
      </c>
      <c r="E4545" s="666">
        <v>160.41</v>
      </c>
      <c r="F4545" s="394"/>
    </row>
    <row r="4546" spans="1:6">
      <c r="A4546" s="1181">
        <v>4011282</v>
      </c>
      <c r="B4546" s="501" t="s">
        <v>9305</v>
      </c>
      <c r="C4546" s="502" t="s">
        <v>39126</v>
      </c>
      <c r="D4546" s="501" t="s">
        <v>14896</v>
      </c>
      <c r="E4546" s="666">
        <v>249.96</v>
      </c>
      <c r="F4546" s="394"/>
    </row>
    <row r="4547" spans="1:6">
      <c r="A4547" s="1181">
        <v>4011281</v>
      </c>
      <c r="B4547" s="501" t="s">
        <v>9305</v>
      </c>
      <c r="C4547" s="502" t="s">
        <v>39127</v>
      </c>
      <c r="D4547" s="501" t="s">
        <v>14896</v>
      </c>
      <c r="E4547" s="666">
        <v>105.83</v>
      </c>
      <c r="F4547" s="394"/>
    </row>
    <row r="4548" spans="1:6">
      <c r="A4548" s="1181">
        <v>4011279</v>
      </c>
      <c r="B4548" s="501" t="s">
        <v>9305</v>
      </c>
      <c r="C4548" s="502" t="s">
        <v>39128</v>
      </c>
      <c r="D4548" s="501" t="s">
        <v>14896</v>
      </c>
      <c r="E4548" s="666">
        <v>240.25</v>
      </c>
      <c r="F4548" s="394"/>
    </row>
    <row r="4549" spans="1:6">
      <c r="A4549" s="1181">
        <v>4011280</v>
      </c>
      <c r="B4549" s="501" t="s">
        <v>9305</v>
      </c>
      <c r="C4549" s="502" t="s">
        <v>39129</v>
      </c>
      <c r="D4549" s="501" t="s">
        <v>14896</v>
      </c>
      <c r="E4549" s="666">
        <v>96.12</v>
      </c>
      <c r="F4549" s="394"/>
    </row>
    <row r="4550" spans="1:6">
      <c r="A4550" s="1181">
        <v>4011314</v>
      </c>
      <c r="B4550" s="501" t="s">
        <v>9305</v>
      </c>
      <c r="C4550" s="502" t="s">
        <v>39130</v>
      </c>
      <c r="D4550" s="501" t="s">
        <v>14896</v>
      </c>
      <c r="E4550" s="666">
        <v>102.72</v>
      </c>
      <c r="F4550" s="394"/>
    </row>
    <row r="4551" spans="1:6">
      <c r="A4551" s="1181">
        <v>4011315</v>
      </c>
      <c r="B4551" s="501" t="s">
        <v>9305</v>
      </c>
      <c r="C4551" s="502" t="s">
        <v>39131</v>
      </c>
      <c r="D4551" s="501" t="s">
        <v>14896</v>
      </c>
      <c r="E4551" s="666">
        <v>98.49</v>
      </c>
      <c r="F4551" s="394"/>
    </row>
    <row r="4552" spans="1:6" ht="24.75">
      <c r="A4552" s="1181">
        <v>4011316</v>
      </c>
      <c r="B4552" s="501" t="s">
        <v>9305</v>
      </c>
      <c r="C4552" s="502" t="s">
        <v>39132</v>
      </c>
      <c r="D4552" s="501" t="s">
        <v>14896</v>
      </c>
      <c r="E4552" s="666">
        <v>136.88</v>
      </c>
      <c r="F4552" s="394"/>
    </row>
    <row r="4553" spans="1:6" ht="24.75">
      <c r="A4553" s="1181">
        <v>4011317</v>
      </c>
      <c r="B4553" s="501" t="s">
        <v>9305</v>
      </c>
      <c r="C4553" s="502" t="s">
        <v>39133</v>
      </c>
      <c r="D4553" s="501" t="s">
        <v>14896</v>
      </c>
      <c r="E4553" s="666">
        <v>91.91</v>
      </c>
      <c r="F4553" s="394"/>
    </row>
    <row r="4554" spans="1:6" ht="24.75">
      <c r="A4554" s="1181">
        <v>4011318</v>
      </c>
      <c r="B4554" s="501" t="s">
        <v>9305</v>
      </c>
      <c r="C4554" s="502" t="s">
        <v>39134</v>
      </c>
      <c r="D4554" s="501" t="s">
        <v>14896</v>
      </c>
      <c r="E4554" s="666">
        <v>103.52</v>
      </c>
      <c r="F4554" s="394"/>
    </row>
    <row r="4555" spans="1:6" ht="24.75">
      <c r="A4555" s="1181">
        <v>4011319</v>
      </c>
      <c r="B4555" s="501" t="s">
        <v>9305</v>
      </c>
      <c r="C4555" s="502" t="s">
        <v>39135</v>
      </c>
      <c r="D4555" s="501" t="s">
        <v>14896</v>
      </c>
      <c r="E4555" s="666">
        <v>57.15</v>
      </c>
      <c r="F4555" s="394"/>
    </row>
    <row r="4556" spans="1:6" ht="24.75">
      <c r="A4556" s="1181">
        <v>4011320</v>
      </c>
      <c r="B4556" s="501" t="s">
        <v>9305</v>
      </c>
      <c r="C4556" s="502" t="s">
        <v>39136</v>
      </c>
      <c r="D4556" s="501" t="s">
        <v>14896</v>
      </c>
      <c r="E4556" s="666">
        <v>87.17</v>
      </c>
      <c r="F4556" s="394"/>
    </row>
    <row r="4557" spans="1:6" ht="24.75">
      <c r="A4557" s="1181">
        <v>4011321</v>
      </c>
      <c r="B4557" s="501" t="s">
        <v>9305</v>
      </c>
      <c r="C4557" s="502" t="s">
        <v>39137</v>
      </c>
      <c r="D4557" s="501" t="s">
        <v>14896</v>
      </c>
      <c r="E4557" s="666">
        <v>40.799999999999997</v>
      </c>
      <c r="F4557" s="394"/>
    </row>
    <row r="4558" spans="1:6" ht="24.75">
      <c r="A4558" s="1181">
        <v>4011327</v>
      </c>
      <c r="B4558" s="501" t="s">
        <v>9305</v>
      </c>
      <c r="C4558" s="502" t="s">
        <v>39138</v>
      </c>
      <c r="D4558" s="501" t="s">
        <v>14896</v>
      </c>
      <c r="E4558" s="666">
        <v>43.47</v>
      </c>
      <c r="F4558" s="394"/>
    </row>
    <row r="4559" spans="1:6" ht="24.75">
      <c r="A4559" s="1181">
        <v>4011325</v>
      </c>
      <c r="B4559" s="501" t="s">
        <v>9305</v>
      </c>
      <c r="C4559" s="502" t="s">
        <v>39139</v>
      </c>
      <c r="D4559" s="501" t="s">
        <v>14896</v>
      </c>
      <c r="E4559" s="666">
        <v>27.18</v>
      </c>
      <c r="F4559" s="394"/>
    </row>
    <row r="4560" spans="1:6">
      <c r="A4560" s="1181">
        <v>4011454</v>
      </c>
      <c r="B4560" s="501" t="s">
        <v>9305</v>
      </c>
      <c r="C4560" s="502" t="s">
        <v>39140</v>
      </c>
      <c r="D4560" s="501" t="s">
        <v>2506</v>
      </c>
      <c r="E4560" s="666">
        <v>211.59</v>
      </c>
      <c r="F4560" s="394"/>
    </row>
    <row r="4561" spans="1:6">
      <c r="A4561" s="1181">
        <v>4011453</v>
      </c>
      <c r="B4561" s="501" t="s">
        <v>9305</v>
      </c>
      <c r="C4561" s="502" t="s">
        <v>39141</v>
      </c>
      <c r="D4561" s="501" t="s">
        <v>2506</v>
      </c>
      <c r="E4561" s="666">
        <v>141.16999999999999</v>
      </c>
      <c r="F4561" s="394"/>
    </row>
    <row r="4562" spans="1:6">
      <c r="A4562" s="1181">
        <v>4011455</v>
      </c>
      <c r="B4562" s="501" t="s">
        <v>9305</v>
      </c>
      <c r="C4562" s="502" t="s">
        <v>39142</v>
      </c>
      <c r="D4562" s="501" t="s">
        <v>2506</v>
      </c>
      <c r="E4562" s="666">
        <v>20.309999999999999</v>
      </c>
      <c r="F4562" s="394"/>
    </row>
    <row r="4563" spans="1:6">
      <c r="A4563" s="1181">
        <v>4011459</v>
      </c>
      <c r="B4563" s="501" t="s">
        <v>9305</v>
      </c>
      <c r="C4563" s="502" t="s">
        <v>39143</v>
      </c>
      <c r="D4563" s="501" t="s">
        <v>2506</v>
      </c>
      <c r="E4563" s="666">
        <v>210.76</v>
      </c>
      <c r="F4563" s="394"/>
    </row>
    <row r="4564" spans="1:6">
      <c r="A4564" s="1181">
        <v>4011458</v>
      </c>
      <c r="B4564" s="501" t="s">
        <v>9305</v>
      </c>
      <c r="C4564" s="502" t="s">
        <v>39144</v>
      </c>
      <c r="D4564" s="501" t="s">
        <v>2506</v>
      </c>
      <c r="E4564" s="666">
        <v>141.38</v>
      </c>
      <c r="F4564" s="394"/>
    </row>
    <row r="4565" spans="1:6">
      <c r="A4565" s="1181">
        <v>4011494</v>
      </c>
      <c r="B4565" s="501" t="s">
        <v>9305</v>
      </c>
      <c r="C4565" s="502" t="s">
        <v>39145</v>
      </c>
      <c r="D4565" s="501" t="s">
        <v>2506</v>
      </c>
      <c r="E4565" s="666">
        <v>20.9</v>
      </c>
      <c r="F4565" s="394"/>
    </row>
    <row r="4566" spans="1:6">
      <c r="A4566" s="1181">
        <v>4011463</v>
      </c>
      <c r="B4566" s="501" t="s">
        <v>9305</v>
      </c>
      <c r="C4566" s="502" t="s">
        <v>39146</v>
      </c>
      <c r="D4566" s="501" t="s">
        <v>2506</v>
      </c>
      <c r="E4566" s="666">
        <v>209.18</v>
      </c>
      <c r="F4566" s="394"/>
    </row>
    <row r="4567" spans="1:6">
      <c r="A4567" s="1181">
        <v>4011462</v>
      </c>
      <c r="B4567" s="501" t="s">
        <v>9305</v>
      </c>
      <c r="C4567" s="502" t="s">
        <v>39147</v>
      </c>
      <c r="D4567" s="501" t="s">
        <v>2506</v>
      </c>
      <c r="E4567" s="666">
        <v>140.97</v>
      </c>
      <c r="F4567" s="394"/>
    </row>
    <row r="4568" spans="1:6">
      <c r="A4568" s="1181">
        <v>4011464</v>
      </c>
      <c r="B4568" s="501" t="s">
        <v>9305</v>
      </c>
      <c r="C4568" s="502" t="s">
        <v>39148</v>
      </c>
      <c r="D4568" s="501" t="s">
        <v>2506</v>
      </c>
      <c r="E4568" s="666">
        <v>20.9</v>
      </c>
      <c r="F4568" s="394"/>
    </row>
    <row r="4569" spans="1:6">
      <c r="A4569" s="1181">
        <v>4011495</v>
      </c>
      <c r="B4569" s="501" t="s">
        <v>9305</v>
      </c>
      <c r="C4569" s="502" t="s">
        <v>39149</v>
      </c>
      <c r="D4569" s="501" t="s">
        <v>2506</v>
      </c>
      <c r="E4569" s="666">
        <v>207.66</v>
      </c>
      <c r="F4569" s="394"/>
    </row>
    <row r="4570" spans="1:6">
      <c r="A4570" s="1181">
        <v>4011496</v>
      </c>
      <c r="B4570" s="501" t="s">
        <v>9305</v>
      </c>
      <c r="C4570" s="502" t="s">
        <v>39150</v>
      </c>
      <c r="D4570" s="501" t="s">
        <v>2506</v>
      </c>
      <c r="E4570" s="666">
        <v>141.01</v>
      </c>
      <c r="F4570" s="394"/>
    </row>
    <row r="4571" spans="1:6">
      <c r="A4571" s="1181">
        <v>4011497</v>
      </c>
      <c r="B4571" s="501" t="s">
        <v>9305</v>
      </c>
      <c r="C4571" s="502" t="s">
        <v>39151</v>
      </c>
      <c r="D4571" s="501" t="s">
        <v>2506</v>
      </c>
      <c r="E4571" s="666">
        <v>20.9</v>
      </c>
      <c r="F4571" s="394"/>
    </row>
    <row r="4572" spans="1:6">
      <c r="A4572" s="1181">
        <v>4011457</v>
      </c>
      <c r="B4572" s="501" t="s">
        <v>9305</v>
      </c>
      <c r="C4572" s="502" t="s">
        <v>39152</v>
      </c>
      <c r="D4572" s="501" t="s">
        <v>2506</v>
      </c>
      <c r="E4572" s="666">
        <v>229.94</v>
      </c>
      <c r="F4572" s="394"/>
    </row>
    <row r="4573" spans="1:6">
      <c r="A4573" s="1181">
        <v>4011456</v>
      </c>
      <c r="B4573" s="501" t="s">
        <v>9305</v>
      </c>
      <c r="C4573" s="502" t="s">
        <v>39153</v>
      </c>
      <c r="D4573" s="501" t="s">
        <v>2506</v>
      </c>
      <c r="E4573" s="666">
        <v>151.61000000000001</v>
      </c>
      <c r="F4573" s="394"/>
    </row>
    <row r="4574" spans="1:6">
      <c r="A4574" s="1181">
        <v>4011461</v>
      </c>
      <c r="B4574" s="501" t="s">
        <v>9305</v>
      </c>
      <c r="C4574" s="502" t="s">
        <v>39154</v>
      </c>
      <c r="D4574" s="501" t="s">
        <v>2506</v>
      </c>
      <c r="E4574" s="666">
        <v>233.67</v>
      </c>
      <c r="F4574" s="394"/>
    </row>
    <row r="4575" spans="1:6">
      <c r="A4575" s="1181">
        <v>4011460</v>
      </c>
      <c r="B4575" s="501" t="s">
        <v>9305</v>
      </c>
      <c r="C4575" s="502" t="s">
        <v>39155</v>
      </c>
      <c r="D4575" s="501" t="s">
        <v>2506</v>
      </c>
      <c r="E4575" s="666">
        <v>155.88999999999999</v>
      </c>
      <c r="F4575" s="394"/>
    </row>
    <row r="4576" spans="1:6">
      <c r="A4576" s="1181">
        <v>4011466</v>
      </c>
      <c r="B4576" s="501" t="s">
        <v>9305</v>
      </c>
      <c r="C4576" s="502" t="s">
        <v>39156</v>
      </c>
      <c r="D4576" s="501" t="s">
        <v>2506</v>
      </c>
      <c r="E4576" s="666">
        <v>241.27</v>
      </c>
      <c r="F4576" s="394"/>
    </row>
    <row r="4577" spans="1:6">
      <c r="A4577" s="1181">
        <v>4011465</v>
      </c>
      <c r="B4577" s="501" t="s">
        <v>9305</v>
      </c>
      <c r="C4577" s="502" t="s">
        <v>39157</v>
      </c>
      <c r="D4577" s="501" t="s">
        <v>2506</v>
      </c>
      <c r="E4577" s="666">
        <v>161.59</v>
      </c>
      <c r="F4577" s="394"/>
    </row>
    <row r="4578" spans="1:6">
      <c r="A4578" s="1181">
        <v>4011469</v>
      </c>
      <c r="B4578" s="501" t="s">
        <v>9305</v>
      </c>
      <c r="C4578" s="502" t="s">
        <v>39158</v>
      </c>
      <c r="D4578" s="501" t="s">
        <v>2506</v>
      </c>
      <c r="E4578" s="666">
        <v>266.33</v>
      </c>
      <c r="F4578" s="394"/>
    </row>
    <row r="4579" spans="1:6">
      <c r="A4579" s="1181">
        <v>4011473</v>
      </c>
      <c r="B4579" s="501" t="s">
        <v>9305</v>
      </c>
      <c r="C4579" s="502" t="s">
        <v>39159</v>
      </c>
      <c r="D4579" s="501" t="s">
        <v>2506</v>
      </c>
      <c r="E4579" s="666">
        <v>199.96</v>
      </c>
      <c r="F4579" s="394"/>
    </row>
    <row r="4580" spans="1:6">
      <c r="A4580" s="1181">
        <v>4011470</v>
      </c>
      <c r="B4580" s="501" t="s">
        <v>9305</v>
      </c>
      <c r="C4580" s="502" t="s">
        <v>39160</v>
      </c>
      <c r="D4580" s="501" t="s">
        <v>2506</v>
      </c>
      <c r="E4580" s="666">
        <v>271.07</v>
      </c>
      <c r="F4580" s="394"/>
    </row>
    <row r="4581" spans="1:6">
      <c r="A4581" s="1181">
        <v>4011474</v>
      </c>
      <c r="B4581" s="501" t="s">
        <v>9305</v>
      </c>
      <c r="C4581" s="502" t="s">
        <v>39161</v>
      </c>
      <c r="D4581" s="501" t="s">
        <v>2506</v>
      </c>
      <c r="E4581" s="666">
        <v>205.68</v>
      </c>
      <c r="F4581" s="394"/>
    </row>
    <row r="4582" spans="1:6">
      <c r="A4582" s="1181">
        <v>4011471</v>
      </c>
      <c r="B4582" s="501" t="s">
        <v>9305</v>
      </c>
      <c r="C4582" s="502" t="s">
        <v>39162</v>
      </c>
      <c r="D4582" s="501" t="s">
        <v>2506</v>
      </c>
      <c r="E4582" s="666">
        <v>272.05</v>
      </c>
      <c r="F4582" s="394"/>
    </row>
    <row r="4583" spans="1:6">
      <c r="A4583" s="1181">
        <v>4011475</v>
      </c>
      <c r="B4583" s="501" t="s">
        <v>9305</v>
      </c>
      <c r="C4583" s="502" t="s">
        <v>39163</v>
      </c>
      <c r="D4583" s="501" t="s">
        <v>2506</v>
      </c>
      <c r="E4583" s="666">
        <v>208.52</v>
      </c>
      <c r="F4583" s="394"/>
    </row>
    <row r="4584" spans="1:6">
      <c r="A4584" s="1181">
        <v>4011472</v>
      </c>
      <c r="B4584" s="501" t="s">
        <v>9305</v>
      </c>
      <c r="C4584" s="502" t="s">
        <v>39164</v>
      </c>
      <c r="D4584" s="501" t="s">
        <v>2506</v>
      </c>
      <c r="E4584" s="666">
        <v>268.75</v>
      </c>
      <c r="F4584" s="394"/>
    </row>
    <row r="4585" spans="1:6">
      <c r="A4585" s="1181">
        <v>4011476</v>
      </c>
      <c r="B4585" s="501" t="s">
        <v>9305</v>
      </c>
      <c r="C4585" s="502" t="s">
        <v>39165</v>
      </c>
      <c r="D4585" s="501" t="s">
        <v>2506</v>
      </c>
      <c r="E4585" s="666">
        <v>199.7</v>
      </c>
      <c r="F4585" s="394"/>
    </row>
    <row r="4586" spans="1:6">
      <c r="A4586" s="1181">
        <v>4011478</v>
      </c>
      <c r="B4586" s="501" t="s">
        <v>9305</v>
      </c>
      <c r="C4586" s="502" t="s">
        <v>39166</v>
      </c>
      <c r="D4586" s="501" t="s">
        <v>2506</v>
      </c>
      <c r="E4586" s="666">
        <v>194.12</v>
      </c>
      <c r="F4586" s="394"/>
    </row>
    <row r="4587" spans="1:6">
      <c r="A4587" s="1181">
        <v>4011477</v>
      </c>
      <c r="B4587" s="501" t="s">
        <v>9305</v>
      </c>
      <c r="C4587" s="502" t="s">
        <v>39167</v>
      </c>
      <c r="D4587" s="501" t="s">
        <v>2506</v>
      </c>
      <c r="E4587" s="666">
        <v>149.22999999999999</v>
      </c>
      <c r="F4587" s="394"/>
    </row>
    <row r="4588" spans="1:6">
      <c r="A4588" s="1181">
        <v>4011539</v>
      </c>
      <c r="B4588" s="501" t="s">
        <v>9305</v>
      </c>
      <c r="C4588" s="502" t="s">
        <v>39168</v>
      </c>
      <c r="D4588" s="501" t="s">
        <v>14895</v>
      </c>
      <c r="E4588" s="666">
        <v>0.37</v>
      </c>
      <c r="F4588" s="394"/>
    </row>
    <row r="4589" spans="1:6">
      <c r="A4589" s="1181">
        <v>4011538</v>
      </c>
      <c r="B4589" s="501" t="s">
        <v>9305</v>
      </c>
      <c r="C4589" s="502" t="s">
        <v>39169</v>
      </c>
      <c r="D4589" s="501" t="s">
        <v>14895</v>
      </c>
      <c r="E4589" s="666">
        <v>0.56999999999999995</v>
      </c>
      <c r="F4589" s="394"/>
    </row>
    <row r="4590" spans="1:6">
      <c r="A4590" s="1181">
        <v>4016096</v>
      </c>
      <c r="B4590" s="501" t="s">
        <v>9305</v>
      </c>
      <c r="C4590" s="502" t="s">
        <v>39170</v>
      </c>
      <c r="D4590" s="501" t="s">
        <v>14896</v>
      </c>
      <c r="E4590" s="666">
        <v>1.63</v>
      </c>
      <c r="F4590" s="394"/>
    </row>
    <row r="4591" spans="1:6">
      <c r="A4591" s="1181">
        <v>4016008</v>
      </c>
      <c r="B4591" s="501" t="s">
        <v>9305</v>
      </c>
      <c r="C4591" s="502" t="s">
        <v>39171</v>
      </c>
      <c r="D4591" s="501" t="s">
        <v>14896</v>
      </c>
      <c r="E4591" s="666">
        <v>5.82</v>
      </c>
      <c r="F4591" s="394"/>
    </row>
    <row r="4592" spans="1:6">
      <c r="A4592" s="1181">
        <v>4016007</v>
      </c>
      <c r="B4592" s="501" t="s">
        <v>9305</v>
      </c>
      <c r="C4592" s="502" t="s">
        <v>39172</v>
      </c>
      <c r="D4592" s="501" t="s">
        <v>14896</v>
      </c>
      <c r="E4592" s="666">
        <v>7.16</v>
      </c>
      <c r="F4592" s="394"/>
    </row>
    <row r="4593" spans="1:6">
      <c r="A4593" s="1181">
        <v>4015612</v>
      </c>
      <c r="B4593" s="501" t="s">
        <v>9305</v>
      </c>
      <c r="C4593" s="502" t="s">
        <v>39173</v>
      </c>
      <c r="D4593" s="501" t="s">
        <v>14896</v>
      </c>
      <c r="E4593" s="666">
        <v>15.26</v>
      </c>
      <c r="F4593" s="394"/>
    </row>
    <row r="4594" spans="1:6">
      <c r="A4594" s="1181">
        <v>4011562</v>
      </c>
      <c r="B4594" s="501" t="s">
        <v>9305</v>
      </c>
      <c r="C4594" s="502" t="s">
        <v>39174</v>
      </c>
      <c r="D4594" s="501" t="s">
        <v>14895</v>
      </c>
      <c r="E4594" s="666">
        <v>43.53</v>
      </c>
      <c r="F4594" s="394"/>
    </row>
    <row r="4595" spans="1:6">
      <c r="A4595" s="1181">
        <v>4011351</v>
      </c>
      <c r="B4595" s="501" t="s">
        <v>9305</v>
      </c>
      <c r="C4595" s="502" t="s">
        <v>39175</v>
      </c>
      <c r="D4595" s="501" t="s">
        <v>14895</v>
      </c>
      <c r="E4595" s="666">
        <v>0.63</v>
      </c>
      <c r="F4595" s="394"/>
    </row>
    <row r="4596" spans="1:6">
      <c r="A4596" s="1181">
        <v>4011352</v>
      </c>
      <c r="B4596" s="501" t="s">
        <v>9305</v>
      </c>
      <c r="C4596" s="502" t="s">
        <v>39176</v>
      </c>
      <c r="D4596" s="501" t="s">
        <v>14895</v>
      </c>
      <c r="E4596" s="666">
        <v>0.68</v>
      </c>
      <c r="F4596" s="394"/>
    </row>
    <row r="4597" spans="1:6">
      <c r="A4597" s="1181">
        <v>4011402</v>
      </c>
      <c r="B4597" s="501" t="s">
        <v>9305</v>
      </c>
      <c r="C4597" s="502" t="s">
        <v>39177</v>
      </c>
      <c r="D4597" s="501" t="s">
        <v>14895</v>
      </c>
      <c r="E4597" s="666">
        <v>1.1100000000000001</v>
      </c>
      <c r="F4597" s="394"/>
    </row>
    <row r="4598" spans="1:6">
      <c r="A4598" s="1181">
        <v>4011401</v>
      </c>
      <c r="B4598" s="501" t="s">
        <v>9305</v>
      </c>
      <c r="C4598" s="502" t="s">
        <v>39178</v>
      </c>
      <c r="D4598" s="501" t="s">
        <v>14895</v>
      </c>
      <c r="E4598" s="666">
        <v>0.73</v>
      </c>
      <c r="F4598" s="394"/>
    </row>
    <row r="4599" spans="1:6">
      <c r="A4599" s="1181">
        <v>4011404</v>
      </c>
      <c r="B4599" s="501" t="s">
        <v>9305</v>
      </c>
      <c r="C4599" s="502" t="s">
        <v>39179</v>
      </c>
      <c r="D4599" s="501" t="s">
        <v>14895</v>
      </c>
      <c r="E4599" s="666">
        <v>0.78</v>
      </c>
      <c r="F4599" s="394"/>
    </row>
    <row r="4600" spans="1:6">
      <c r="A4600" s="1181">
        <v>4011403</v>
      </c>
      <c r="B4600" s="501" t="s">
        <v>9305</v>
      </c>
      <c r="C4600" s="502" t="s">
        <v>39180</v>
      </c>
      <c r="D4600" s="501" t="s">
        <v>14895</v>
      </c>
      <c r="E4600" s="666">
        <v>0.51</v>
      </c>
      <c r="F4600" s="394"/>
    </row>
    <row r="4601" spans="1:6">
      <c r="A4601" s="1181">
        <v>4011406</v>
      </c>
      <c r="B4601" s="501" t="s">
        <v>9305</v>
      </c>
      <c r="C4601" s="502" t="s">
        <v>39181</v>
      </c>
      <c r="D4601" s="501" t="s">
        <v>14895</v>
      </c>
      <c r="E4601" s="666">
        <v>1.45</v>
      </c>
      <c r="F4601" s="394"/>
    </row>
    <row r="4602" spans="1:6">
      <c r="A4602" s="1181">
        <v>4011405</v>
      </c>
      <c r="B4602" s="501" t="s">
        <v>9305</v>
      </c>
      <c r="C4602" s="502" t="s">
        <v>39182</v>
      </c>
      <c r="D4602" s="501" t="s">
        <v>14895</v>
      </c>
      <c r="E4602" s="666">
        <v>0.96</v>
      </c>
      <c r="F4602" s="394"/>
    </row>
    <row r="4603" spans="1:6">
      <c r="A4603" s="1181">
        <v>4011392</v>
      </c>
      <c r="B4603" s="501" t="s">
        <v>9305</v>
      </c>
      <c r="C4603" s="502" t="s">
        <v>39183</v>
      </c>
      <c r="D4603" s="501" t="s">
        <v>14896</v>
      </c>
      <c r="E4603" s="666">
        <v>289.98</v>
      </c>
      <c r="F4603" s="394"/>
    </row>
    <row r="4604" spans="1:6">
      <c r="A4604" s="1181">
        <v>4011391</v>
      </c>
      <c r="B4604" s="501" t="s">
        <v>9305</v>
      </c>
      <c r="C4604" s="502" t="s">
        <v>39184</v>
      </c>
      <c r="D4604" s="501" t="s">
        <v>14896</v>
      </c>
      <c r="E4604" s="666">
        <v>148.72999999999999</v>
      </c>
      <c r="F4604" s="394"/>
    </row>
    <row r="4605" spans="1:6">
      <c r="A4605" s="1181">
        <v>4011394</v>
      </c>
      <c r="B4605" s="501" t="s">
        <v>9305</v>
      </c>
      <c r="C4605" s="502" t="s">
        <v>39185</v>
      </c>
      <c r="D4605" s="501" t="s">
        <v>14896</v>
      </c>
      <c r="E4605" s="666">
        <v>290.87</v>
      </c>
      <c r="F4605" s="394"/>
    </row>
    <row r="4606" spans="1:6">
      <c r="A4606" s="1181">
        <v>4011393</v>
      </c>
      <c r="B4606" s="501" t="s">
        <v>9305</v>
      </c>
      <c r="C4606" s="502" t="s">
        <v>39186</v>
      </c>
      <c r="D4606" s="501" t="s">
        <v>14896</v>
      </c>
      <c r="E4606" s="666">
        <v>149.66999999999999</v>
      </c>
      <c r="F4606" s="394"/>
    </row>
    <row r="4607" spans="1:6">
      <c r="A4607" s="1181">
        <v>4011396</v>
      </c>
      <c r="B4607" s="501" t="s">
        <v>9305</v>
      </c>
      <c r="C4607" s="502" t="s">
        <v>39187</v>
      </c>
      <c r="D4607" s="501" t="s">
        <v>14896</v>
      </c>
      <c r="E4607" s="666">
        <v>295.89</v>
      </c>
      <c r="F4607" s="394"/>
    </row>
    <row r="4608" spans="1:6">
      <c r="A4608" s="1181">
        <v>4011395</v>
      </c>
      <c r="B4608" s="501" t="s">
        <v>9305</v>
      </c>
      <c r="C4608" s="502" t="s">
        <v>39188</v>
      </c>
      <c r="D4608" s="501" t="s">
        <v>14896</v>
      </c>
      <c r="E4608" s="666">
        <v>150.72</v>
      </c>
      <c r="F4608" s="394"/>
    </row>
    <row r="4609" spans="1:6">
      <c r="A4609" s="1181">
        <v>4011398</v>
      </c>
      <c r="B4609" s="501" t="s">
        <v>9305</v>
      </c>
      <c r="C4609" s="502" t="s">
        <v>39189</v>
      </c>
      <c r="D4609" s="501" t="s">
        <v>14896</v>
      </c>
      <c r="E4609" s="666">
        <v>297.82</v>
      </c>
      <c r="F4609" s="394"/>
    </row>
    <row r="4610" spans="1:6">
      <c r="A4610" s="1181">
        <v>4011397</v>
      </c>
      <c r="B4610" s="501" t="s">
        <v>9305</v>
      </c>
      <c r="C4610" s="502" t="s">
        <v>39190</v>
      </c>
      <c r="D4610" s="501" t="s">
        <v>14896</v>
      </c>
      <c r="E4610" s="666">
        <v>151.16</v>
      </c>
      <c r="F4610" s="394"/>
    </row>
    <row r="4611" spans="1:6">
      <c r="A4611" s="1181">
        <v>4011400</v>
      </c>
      <c r="B4611" s="501" t="s">
        <v>9305</v>
      </c>
      <c r="C4611" s="502" t="s">
        <v>39191</v>
      </c>
      <c r="D4611" s="501" t="s">
        <v>14896</v>
      </c>
      <c r="E4611" s="666">
        <v>315.26</v>
      </c>
      <c r="F4611" s="394"/>
    </row>
    <row r="4612" spans="1:6">
      <c r="A4612" s="1181">
        <v>4011399</v>
      </c>
      <c r="B4612" s="501" t="s">
        <v>9305</v>
      </c>
      <c r="C4612" s="502" t="s">
        <v>39192</v>
      </c>
      <c r="D4612" s="501" t="s">
        <v>14896</v>
      </c>
      <c r="E4612" s="666">
        <v>177.94</v>
      </c>
      <c r="F4612" s="394"/>
    </row>
    <row r="4613" spans="1:6">
      <c r="A4613" s="1181">
        <v>4011490</v>
      </c>
      <c r="B4613" s="501" t="s">
        <v>9305</v>
      </c>
      <c r="C4613" s="502" t="s">
        <v>39193</v>
      </c>
      <c r="D4613" s="501" t="s">
        <v>14895</v>
      </c>
      <c r="E4613" s="666">
        <v>5.33</v>
      </c>
      <c r="F4613" s="394"/>
    </row>
    <row r="4614" spans="1:6">
      <c r="A4614" s="1181">
        <v>4011536</v>
      </c>
      <c r="B4614" s="501" t="s">
        <v>9305</v>
      </c>
      <c r="C4614" s="502" t="s">
        <v>39194</v>
      </c>
      <c r="D4614" s="501" t="s">
        <v>14895</v>
      </c>
      <c r="E4614" s="666">
        <v>1.81</v>
      </c>
      <c r="F4614" s="394"/>
    </row>
    <row r="4615" spans="1:6">
      <c r="A4615" s="1181">
        <v>4011415</v>
      </c>
      <c r="B4615" s="501" t="s">
        <v>9305</v>
      </c>
      <c r="C4615" s="502" t="s">
        <v>39195</v>
      </c>
      <c r="D4615" s="501" t="s">
        <v>2506</v>
      </c>
      <c r="E4615" s="666">
        <v>215.45</v>
      </c>
      <c r="F4615" s="394"/>
    </row>
    <row r="4616" spans="1:6">
      <c r="A4616" s="1181">
        <v>4011416</v>
      </c>
      <c r="B4616" s="501" t="s">
        <v>9305</v>
      </c>
      <c r="C4616" s="502" t="s">
        <v>39196</v>
      </c>
      <c r="D4616" s="501" t="s">
        <v>2506</v>
      </c>
      <c r="E4616" s="666">
        <v>152.13999999999999</v>
      </c>
      <c r="F4616" s="394"/>
    </row>
    <row r="4617" spans="1:6">
      <c r="A4617" s="1181">
        <v>4011408</v>
      </c>
      <c r="B4617" s="501" t="s">
        <v>9305</v>
      </c>
      <c r="C4617" s="502" t="s">
        <v>39197</v>
      </c>
      <c r="D4617" s="501" t="s">
        <v>14895</v>
      </c>
      <c r="E4617" s="666">
        <v>2.9</v>
      </c>
      <c r="F4617" s="394"/>
    </row>
    <row r="4618" spans="1:6">
      <c r="A4618" s="1181">
        <v>4011407</v>
      </c>
      <c r="B4618" s="501" t="s">
        <v>9305</v>
      </c>
      <c r="C4618" s="502" t="s">
        <v>39198</v>
      </c>
      <c r="D4618" s="501" t="s">
        <v>14895</v>
      </c>
      <c r="E4618" s="666">
        <v>2.1</v>
      </c>
      <c r="F4618" s="394"/>
    </row>
    <row r="4619" spans="1:6">
      <c r="A4619" s="1181">
        <v>4011410</v>
      </c>
      <c r="B4619" s="501" t="s">
        <v>9305</v>
      </c>
      <c r="C4619" s="502" t="s">
        <v>39199</v>
      </c>
      <c r="D4619" s="501" t="s">
        <v>14895</v>
      </c>
      <c r="E4619" s="666">
        <v>5.6</v>
      </c>
      <c r="F4619" s="394"/>
    </row>
    <row r="4620" spans="1:6">
      <c r="A4620" s="1181">
        <v>4011409</v>
      </c>
      <c r="B4620" s="501" t="s">
        <v>9305</v>
      </c>
      <c r="C4620" s="502" t="s">
        <v>39200</v>
      </c>
      <c r="D4620" s="501" t="s">
        <v>14895</v>
      </c>
      <c r="E4620" s="666">
        <v>4.09</v>
      </c>
      <c r="F4620" s="394"/>
    </row>
    <row r="4621" spans="1:6">
      <c r="A4621" s="1181">
        <v>4011412</v>
      </c>
      <c r="B4621" s="501" t="s">
        <v>9305</v>
      </c>
      <c r="C4621" s="502" t="s">
        <v>39201</v>
      </c>
      <c r="D4621" s="501" t="s">
        <v>14895</v>
      </c>
      <c r="E4621" s="666">
        <v>7.47</v>
      </c>
      <c r="F4621" s="394"/>
    </row>
    <row r="4622" spans="1:6">
      <c r="A4622" s="1181">
        <v>4011411</v>
      </c>
      <c r="B4622" s="501" t="s">
        <v>9305</v>
      </c>
      <c r="C4622" s="502" t="s">
        <v>39202</v>
      </c>
      <c r="D4622" s="501" t="s">
        <v>14895</v>
      </c>
      <c r="E4622" s="666">
        <v>5.46</v>
      </c>
      <c r="F4622" s="394"/>
    </row>
    <row r="4623" spans="1:6">
      <c r="A4623" s="1181">
        <v>4011520</v>
      </c>
      <c r="B4623" s="501" t="s">
        <v>9305</v>
      </c>
      <c r="C4623" s="502" t="s">
        <v>39203</v>
      </c>
      <c r="D4623" s="501" t="s">
        <v>14896</v>
      </c>
      <c r="E4623" s="666">
        <v>577.15</v>
      </c>
      <c r="F4623" s="394"/>
    </row>
    <row r="4624" spans="1:6">
      <c r="A4624" s="1181">
        <v>4011507</v>
      </c>
      <c r="B4624" s="501" t="s">
        <v>9305</v>
      </c>
      <c r="C4624" s="502" t="s">
        <v>39204</v>
      </c>
      <c r="D4624" s="501" t="s">
        <v>14896</v>
      </c>
      <c r="E4624" s="666">
        <v>410.35</v>
      </c>
      <c r="F4624" s="394"/>
    </row>
    <row r="4625" spans="1:6">
      <c r="A4625" s="1181">
        <v>4011535</v>
      </c>
      <c r="B4625" s="501" t="s">
        <v>9305</v>
      </c>
      <c r="C4625" s="502" t="s">
        <v>39205</v>
      </c>
      <c r="D4625" s="501" t="s">
        <v>14896</v>
      </c>
      <c r="E4625" s="666">
        <v>433.59</v>
      </c>
      <c r="F4625" s="394"/>
    </row>
    <row r="4626" spans="1:6">
      <c r="A4626" s="1181">
        <v>4011534</v>
      </c>
      <c r="B4626" s="501" t="s">
        <v>9305</v>
      </c>
      <c r="C4626" s="502" t="s">
        <v>39206</v>
      </c>
      <c r="D4626" s="501" t="s">
        <v>14896</v>
      </c>
      <c r="E4626" s="666">
        <v>279.22000000000003</v>
      </c>
      <c r="F4626" s="394"/>
    </row>
    <row r="4627" spans="1:6">
      <c r="A4627" s="1181">
        <v>4011533</v>
      </c>
      <c r="B4627" s="501" t="s">
        <v>9305</v>
      </c>
      <c r="C4627" s="502" t="s">
        <v>39207</v>
      </c>
      <c r="D4627" s="501" t="s">
        <v>14896</v>
      </c>
      <c r="E4627" s="666">
        <v>448.22</v>
      </c>
      <c r="F4627" s="394"/>
    </row>
    <row r="4628" spans="1:6">
      <c r="A4628" s="1181">
        <v>4011532</v>
      </c>
      <c r="B4628" s="501" t="s">
        <v>9305</v>
      </c>
      <c r="C4628" s="502" t="s">
        <v>39208</v>
      </c>
      <c r="D4628" s="501" t="s">
        <v>14896</v>
      </c>
      <c r="E4628" s="666">
        <v>293.85000000000002</v>
      </c>
      <c r="F4628" s="394"/>
    </row>
    <row r="4629" spans="1:6">
      <c r="A4629" s="1181">
        <v>4011492</v>
      </c>
      <c r="B4629" s="501" t="s">
        <v>9305</v>
      </c>
      <c r="C4629" s="502" t="s">
        <v>39209</v>
      </c>
      <c r="D4629" s="501" t="s">
        <v>14896</v>
      </c>
      <c r="E4629" s="666">
        <v>374.04</v>
      </c>
      <c r="F4629" s="394"/>
    </row>
    <row r="4630" spans="1:6">
      <c r="A4630" s="1181">
        <v>4011491</v>
      </c>
      <c r="B4630" s="501" t="s">
        <v>9305</v>
      </c>
      <c r="C4630" s="502" t="s">
        <v>39210</v>
      </c>
      <c r="D4630" s="501" t="s">
        <v>14896</v>
      </c>
      <c r="E4630" s="666">
        <v>218.14</v>
      </c>
      <c r="F4630" s="394"/>
    </row>
    <row r="4631" spans="1:6">
      <c r="A4631" s="1181">
        <v>4011353</v>
      </c>
      <c r="B4631" s="501" t="s">
        <v>9305</v>
      </c>
      <c r="C4631" s="502" t="s">
        <v>19960</v>
      </c>
      <c r="D4631" s="501" t="s">
        <v>14895</v>
      </c>
      <c r="E4631" s="666">
        <v>0.47</v>
      </c>
      <c r="F4631" s="394"/>
    </row>
    <row r="4632" spans="1:6">
      <c r="A4632" s="1181">
        <v>4011354</v>
      </c>
      <c r="B4632" s="501" t="s">
        <v>9305</v>
      </c>
      <c r="C4632" s="502" t="s">
        <v>39211</v>
      </c>
      <c r="D4632" s="501" t="s">
        <v>14895</v>
      </c>
      <c r="E4632" s="666">
        <v>0.47</v>
      </c>
      <c r="F4632" s="394"/>
    </row>
    <row r="4633" spans="1:6">
      <c r="A4633" s="1181">
        <v>4011418</v>
      </c>
      <c r="B4633" s="501" t="s">
        <v>9305</v>
      </c>
      <c r="C4633" s="502" t="s">
        <v>39212</v>
      </c>
      <c r="D4633" s="501" t="s">
        <v>14896</v>
      </c>
      <c r="E4633" s="666">
        <v>402.52</v>
      </c>
      <c r="F4633" s="394"/>
    </row>
    <row r="4634" spans="1:6">
      <c r="A4634" s="1181">
        <v>4011417</v>
      </c>
      <c r="B4634" s="501" t="s">
        <v>9305</v>
      </c>
      <c r="C4634" s="502" t="s">
        <v>39213</v>
      </c>
      <c r="D4634" s="501" t="s">
        <v>14896</v>
      </c>
      <c r="E4634" s="666">
        <v>224.4</v>
      </c>
      <c r="F4634" s="394"/>
    </row>
    <row r="4635" spans="1:6">
      <c r="A4635" s="1181">
        <v>4011420</v>
      </c>
      <c r="B4635" s="501" t="s">
        <v>9305</v>
      </c>
      <c r="C4635" s="502" t="s">
        <v>39214</v>
      </c>
      <c r="D4635" s="501" t="s">
        <v>14896</v>
      </c>
      <c r="E4635" s="666">
        <v>405.46</v>
      </c>
      <c r="F4635" s="394"/>
    </row>
    <row r="4636" spans="1:6">
      <c r="A4636" s="1181">
        <v>4011419</v>
      </c>
      <c r="B4636" s="501" t="s">
        <v>9305</v>
      </c>
      <c r="C4636" s="502" t="s">
        <v>39215</v>
      </c>
      <c r="D4636" s="501" t="s">
        <v>14896</v>
      </c>
      <c r="E4636" s="666">
        <v>221.21</v>
      </c>
      <c r="F4636" s="394"/>
    </row>
    <row r="4637" spans="1:6">
      <c r="A4637" s="1181">
        <v>4011422</v>
      </c>
      <c r="B4637" s="501" t="s">
        <v>9305</v>
      </c>
      <c r="C4637" s="502" t="s">
        <v>39216</v>
      </c>
      <c r="D4637" s="501" t="s">
        <v>14896</v>
      </c>
      <c r="E4637" s="666">
        <v>420.26</v>
      </c>
      <c r="F4637" s="394"/>
    </row>
    <row r="4638" spans="1:6">
      <c r="A4638" s="1181">
        <v>4011421</v>
      </c>
      <c r="B4638" s="501" t="s">
        <v>9305</v>
      </c>
      <c r="C4638" s="502" t="s">
        <v>39217</v>
      </c>
      <c r="D4638" s="501" t="s">
        <v>14896</v>
      </c>
      <c r="E4638" s="666">
        <v>241.59</v>
      </c>
      <c r="F4638" s="394"/>
    </row>
    <row r="4639" spans="1:6">
      <c r="A4639" s="1181">
        <v>4011424</v>
      </c>
      <c r="B4639" s="501" t="s">
        <v>9305</v>
      </c>
      <c r="C4639" s="502" t="s">
        <v>39218</v>
      </c>
      <c r="D4639" s="501" t="s">
        <v>14896</v>
      </c>
      <c r="E4639" s="666">
        <v>423.62</v>
      </c>
      <c r="F4639" s="394"/>
    </row>
    <row r="4640" spans="1:6">
      <c r="A4640" s="1181">
        <v>4011423</v>
      </c>
      <c r="B4640" s="501" t="s">
        <v>9305</v>
      </c>
      <c r="C4640" s="502" t="s">
        <v>39219</v>
      </c>
      <c r="D4640" s="501" t="s">
        <v>14896</v>
      </c>
      <c r="E4640" s="666">
        <v>238.4</v>
      </c>
      <c r="F4640" s="394"/>
    </row>
    <row r="4641" spans="1:6">
      <c r="A4641" s="1181">
        <v>4011426</v>
      </c>
      <c r="B4641" s="501" t="s">
        <v>9305</v>
      </c>
      <c r="C4641" s="502" t="s">
        <v>39220</v>
      </c>
      <c r="D4641" s="501" t="s">
        <v>14896</v>
      </c>
      <c r="E4641" s="666">
        <v>402.52</v>
      </c>
      <c r="F4641" s="394"/>
    </row>
    <row r="4642" spans="1:6">
      <c r="A4642" s="1181">
        <v>4011425</v>
      </c>
      <c r="B4642" s="501" t="s">
        <v>9305</v>
      </c>
      <c r="C4642" s="502" t="s">
        <v>39221</v>
      </c>
      <c r="D4642" s="501" t="s">
        <v>14896</v>
      </c>
      <c r="E4642" s="666">
        <v>224.4</v>
      </c>
      <c r="F4642" s="394"/>
    </row>
    <row r="4643" spans="1:6">
      <c r="A4643" s="1181">
        <v>4011428</v>
      </c>
      <c r="B4643" s="501" t="s">
        <v>9305</v>
      </c>
      <c r="C4643" s="502" t="s">
        <v>39222</v>
      </c>
      <c r="D4643" s="501" t="s">
        <v>14896</v>
      </c>
      <c r="E4643" s="666">
        <v>405.46</v>
      </c>
      <c r="F4643" s="394"/>
    </row>
    <row r="4644" spans="1:6">
      <c r="A4644" s="1181">
        <v>4011427</v>
      </c>
      <c r="B4644" s="501" t="s">
        <v>9305</v>
      </c>
      <c r="C4644" s="502" t="s">
        <v>39223</v>
      </c>
      <c r="D4644" s="501" t="s">
        <v>14896</v>
      </c>
      <c r="E4644" s="666">
        <v>221.21</v>
      </c>
      <c r="F4644" s="394"/>
    </row>
    <row r="4645" spans="1:6">
      <c r="A4645" s="1181">
        <v>4011430</v>
      </c>
      <c r="B4645" s="501" t="s">
        <v>9305</v>
      </c>
      <c r="C4645" s="502" t="s">
        <v>39224</v>
      </c>
      <c r="D4645" s="501" t="s">
        <v>14896</v>
      </c>
      <c r="E4645" s="666">
        <v>418.78</v>
      </c>
      <c r="F4645" s="394"/>
    </row>
    <row r="4646" spans="1:6">
      <c r="A4646" s="1181">
        <v>4011429</v>
      </c>
      <c r="B4646" s="501" t="s">
        <v>9305</v>
      </c>
      <c r="C4646" s="502" t="s">
        <v>39225</v>
      </c>
      <c r="D4646" s="501" t="s">
        <v>14896</v>
      </c>
      <c r="E4646" s="666">
        <v>240.96</v>
      </c>
      <c r="F4646" s="394"/>
    </row>
    <row r="4647" spans="1:6">
      <c r="A4647" s="1181">
        <v>4011432</v>
      </c>
      <c r="B4647" s="501" t="s">
        <v>9305</v>
      </c>
      <c r="C4647" s="502" t="s">
        <v>39226</v>
      </c>
      <c r="D4647" s="501" t="s">
        <v>14896</v>
      </c>
      <c r="E4647" s="666">
        <v>422.13</v>
      </c>
      <c r="F4647" s="394"/>
    </row>
    <row r="4648" spans="1:6">
      <c r="A4648" s="1181">
        <v>4011431</v>
      </c>
      <c r="B4648" s="501" t="s">
        <v>9305</v>
      </c>
      <c r="C4648" s="502" t="s">
        <v>39227</v>
      </c>
      <c r="D4648" s="501" t="s">
        <v>14896</v>
      </c>
      <c r="E4648" s="666">
        <v>237.78</v>
      </c>
      <c r="F4648" s="394"/>
    </row>
    <row r="4649" spans="1:6">
      <c r="A4649" s="1181">
        <v>4011434</v>
      </c>
      <c r="B4649" s="501" t="s">
        <v>9305</v>
      </c>
      <c r="C4649" s="502" t="s">
        <v>39228</v>
      </c>
      <c r="D4649" s="501" t="s">
        <v>2506</v>
      </c>
      <c r="E4649" s="666">
        <v>229.76</v>
      </c>
      <c r="F4649" s="394"/>
    </row>
    <row r="4650" spans="1:6">
      <c r="A4650" s="1181">
        <v>4011433</v>
      </c>
      <c r="B4650" s="501" t="s">
        <v>9305</v>
      </c>
      <c r="C4650" s="502" t="s">
        <v>39229</v>
      </c>
      <c r="D4650" s="501" t="s">
        <v>2506</v>
      </c>
      <c r="E4650" s="666">
        <v>149.88999999999999</v>
      </c>
      <c r="F4650" s="394"/>
    </row>
    <row r="4651" spans="1:6">
      <c r="A4651" s="1181">
        <v>4011436</v>
      </c>
      <c r="B4651" s="501" t="s">
        <v>9305</v>
      </c>
      <c r="C4651" s="502" t="s">
        <v>39230</v>
      </c>
      <c r="D4651" s="501" t="s">
        <v>2506</v>
      </c>
      <c r="E4651" s="666">
        <v>218.87</v>
      </c>
      <c r="F4651" s="394"/>
    </row>
    <row r="4652" spans="1:6">
      <c r="A4652" s="1181">
        <v>4011435</v>
      </c>
      <c r="B4652" s="501" t="s">
        <v>9305</v>
      </c>
      <c r="C4652" s="502" t="s">
        <v>39231</v>
      </c>
      <c r="D4652" s="501" t="s">
        <v>2506</v>
      </c>
      <c r="E4652" s="666">
        <v>137.13999999999999</v>
      </c>
      <c r="F4652" s="394"/>
    </row>
    <row r="4653" spans="1:6">
      <c r="A4653" s="1181">
        <v>4011438</v>
      </c>
      <c r="B4653" s="501" t="s">
        <v>9305</v>
      </c>
      <c r="C4653" s="502" t="s">
        <v>39232</v>
      </c>
      <c r="D4653" s="501" t="s">
        <v>2506</v>
      </c>
      <c r="E4653" s="666">
        <v>230.15</v>
      </c>
      <c r="F4653" s="394"/>
    </row>
    <row r="4654" spans="1:6">
      <c r="A4654" s="1181">
        <v>4011437</v>
      </c>
      <c r="B4654" s="501" t="s">
        <v>9305</v>
      </c>
      <c r="C4654" s="502" t="s">
        <v>39233</v>
      </c>
      <c r="D4654" s="501" t="s">
        <v>2506</v>
      </c>
      <c r="E4654" s="666">
        <v>148.91999999999999</v>
      </c>
      <c r="F4654" s="394"/>
    </row>
    <row r="4655" spans="1:6">
      <c r="A4655" s="1181">
        <v>4011440</v>
      </c>
      <c r="B4655" s="501" t="s">
        <v>9305</v>
      </c>
      <c r="C4655" s="502" t="s">
        <v>39234</v>
      </c>
      <c r="D4655" s="501" t="s">
        <v>2506</v>
      </c>
      <c r="E4655" s="666">
        <v>233.69</v>
      </c>
      <c r="F4655" s="394"/>
    </row>
    <row r="4656" spans="1:6">
      <c r="A4656" s="1181">
        <v>4011439</v>
      </c>
      <c r="B4656" s="501" t="s">
        <v>9305</v>
      </c>
      <c r="C4656" s="502" t="s">
        <v>39235</v>
      </c>
      <c r="D4656" s="501" t="s">
        <v>2506</v>
      </c>
      <c r="E4656" s="666">
        <v>155.16</v>
      </c>
      <c r="F4656" s="394"/>
    </row>
    <row r="4657" spans="1:6">
      <c r="A4657" s="1181">
        <v>4011442</v>
      </c>
      <c r="B4657" s="501" t="s">
        <v>9305</v>
      </c>
      <c r="C4657" s="502" t="s">
        <v>39236</v>
      </c>
      <c r="D4657" s="501" t="s">
        <v>2506</v>
      </c>
      <c r="E4657" s="666">
        <v>232.38</v>
      </c>
      <c r="F4657" s="394"/>
    </row>
    <row r="4658" spans="1:6">
      <c r="A4658" s="1181">
        <v>4011441</v>
      </c>
      <c r="B4658" s="501" t="s">
        <v>9305</v>
      </c>
      <c r="C4658" s="502" t="s">
        <v>39237</v>
      </c>
      <c r="D4658" s="501" t="s">
        <v>2506</v>
      </c>
      <c r="E4658" s="666">
        <v>154.74</v>
      </c>
      <c r="F4658" s="394"/>
    </row>
    <row r="4659" spans="1:6">
      <c r="A4659" s="1181">
        <v>4011482</v>
      </c>
      <c r="B4659" s="501" t="s">
        <v>9305</v>
      </c>
      <c r="C4659" s="502" t="s">
        <v>39238</v>
      </c>
      <c r="D4659" s="501" t="s">
        <v>14896</v>
      </c>
      <c r="E4659" s="666">
        <v>88.76</v>
      </c>
      <c r="F4659" s="394"/>
    </row>
    <row r="4660" spans="1:6">
      <c r="A4660" s="1181">
        <v>4011486</v>
      </c>
      <c r="B4660" s="501" t="s">
        <v>9305</v>
      </c>
      <c r="C4660" s="502" t="s">
        <v>39239</v>
      </c>
      <c r="D4660" s="501" t="s">
        <v>14896</v>
      </c>
      <c r="E4660" s="666">
        <v>136.34</v>
      </c>
      <c r="F4660" s="394"/>
    </row>
    <row r="4661" spans="1:6">
      <c r="A4661" s="1181">
        <v>4011485</v>
      </c>
      <c r="B4661" s="501" t="s">
        <v>9305</v>
      </c>
      <c r="C4661" s="502" t="s">
        <v>39240</v>
      </c>
      <c r="D4661" s="501" t="s">
        <v>14896</v>
      </c>
      <c r="E4661" s="666">
        <v>108.25</v>
      </c>
      <c r="F4661" s="394"/>
    </row>
    <row r="4662" spans="1:6">
      <c r="A4662" s="1181">
        <v>4011484</v>
      </c>
      <c r="B4662" s="501" t="s">
        <v>9305</v>
      </c>
      <c r="C4662" s="502" t="s">
        <v>39241</v>
      </c>
      <c r="D4662" s="501" t="s">
        <v>14896</v>
      </c>
      <c r="E4662" s="666">
        <v>100.64</v>
      </c>
      <c r="F4662" s="394"/>
    </row>
    <row r="4663" spans="1:6">
      <c r="A4663" s="1181">
        <v>4011483</v>
      </c>
      <c r="B4663" s="501" t="s">
        <v>9305</v>
      </c>
      <c r="C4663" s="502" t="s">
        <v>39242</v>
      </c>
      <c r="D4663" s="501" t="s">
        <v>14896</v>
      </c>
      <c r="E4663" s="666">
        <v>72.55</v>
      </c>
      <c r="F4663" s="394"/>
    </row>
    <row r="4664" spans="1:6">
      <c r="A4664" s="1181">
        <v>4011488</v>
      </c>
      <c r="B4664" s="501" t="s">
        <v>9305</v>
      </c>
      <c r="C4664" s="502" t="s">
        <v>39243</v>
      </c>
      <c r="D4664" s="501" t="s">
        <v>14896</v>
      </c>
      <c r="E4664" s="666">
        <v>73.78</v>
      </c>
      <c r="F4664" s="394"/>
    </row>
    <row r="4665" spans="1:6" ht="24.75">
      <c r="A4665" s="1181">
        <v>4011487</v>
      </c>
      <c r="B4665" s="501" t="s">
        <v>9305</v>
      </c>
      <c r="C4665" s="502" t="s">
        <v>39244</v>
      </c>
      <c r="D4665" s="501" t="s">
        <v>14896</v>
      </c>
      <c r="E4665" s="666">
        <v>108.85</v>
      </c>
      <c r="F4665" s="394"/>
    </row>
    <row r="4666" spans="1:6">
      <c r="A4666" s="1181">
        <v>4011489</v>
      </c>
      <c r="B4666" s="501" t="s">
        <v>9305</v>
      </c>
      <c r="C4666" s="502" t="s">
        <v>39245</v>
      </c>
      <c r="D4666" s="501" t="s">
        <v>14896</v>
      </c>
      <c r="E4666" s="666">
        <v>184.86</v>
      </c>
      <c r="F4666" s="394"/>
    </row>
    <row r="4667" spans="1:6">
      <c r="A4667" s="1181">
        <v>4011493</v>
      </c>
      <c r="B4667" s="501" t="s">
        <v>9305</v>
      </c>
      <c r="C4667" s="502" t="s">
        <v>39246</v>
      </c>
      <c r="D4667" s="501" t="s">
        <v>14896</v>
      </c>
      <c r="E4667" s="666">
        <v>130.56</v>
      </c>
      <c r="F4667" s="394"/>
    </row>
    <row r="4668" spans="1:6">
      <c r="A4668" s="1181">
        <v>4011481</v>
      </c>
      <c r="B4668" s="501" t="s">
        <v>9305</v>
      </c>
      <c r="C4668" s="502" t="s">
        <v>39247</v>
      </c>
      <c r="D4668" s="501" t="s">
        <v>14896</v>
      </c>
      <c r="E4668" s="666">
        <v>53.05</v>
      </c>
      <c r="F4668" s="394"/>
    </row>
    <row r="4669" spans="1:6">
      <c r="A4669" s="1181">
        <v>4011347</v>
      </c>
      <c r="B4669" s="501" t="s">
        <v>9305</v>
      </c>
      <c r="C4669" s="502" t="s">
        <v>39248</v>
      </c>
      <c r="D4669" s="501" t="s">
        <v>14896</v>
      </c>
      <c r="E4669" s="666">
        <v>72.8</v>
      </c>
      <c r="F4669" s="394"/>
    </row>
    <row r="4670" spans="1:6">
      <c r="A4670" s="1181">
        <v>4011342</v>
      </c>
      <c r="B4670" s="501" t="s">
        <v>9305</v>
      </c>
      <c r="C4670" s="502" t="s">
        <v>39249</v>
      </c>
      <c r="D4670" s="501" t="s">
        <v>14896</v>
      </c>
      <c r="E4670" s="666">
        <v>114.51</v>
      </c>
      <c r="F4670" s="394"/>
    </row>
    <row r="4671" spans="1:6">
      <c r="A4671" s="1181">
        <v>4011344</v>
      </c>
      <c r="B4671" s="501" t="s">
        <v>9305</v>
      </c>
      <c r="C4671" s="502" t="s">
        <v>39250</v>
      </c>
      <c r="D4671" s="501" t="s">
        <v>14896</v>
      </c>
      <c r="E4671" s="666">
        <v>68.150000000000006</v>
      </c>
      <c r="F4671" s="394"/>
    </row>
    <row r="4672" spans="1:6">
      <c r="A4672" s="1181">
        <v>4011341</v>
      </c>
      <c r="B4672" s="501" t="s">
        <v>9305</v>
      </c>
      <c r="C4672" s="502" t="s">
        <v>39251</v>
      </c>
      <c r="D4672" s="501" t="s">
        <v>14896</v>
      </c>
      <c r="E4672" s="666">
        <v>17.48</v>
      </c>
      <c r="F4672" s="394"/>
    </row>
    <row r="4673" spans="1:6">
      <c r="A4673" s="1181">
        <v>4011346</v>
      </c>
      <c r="B4673" s="501" t="s">
        <v>9305</v>
      </c>
      <c r="C4673" s="502" t="s">
        <v>39252</v>
      </c>
      <c r="D4673" s="501" t="s">
        <v>14896</v>
      </c>
      <c r="E4673" s="666">
        <v>13.21</v>
      </c>
      <c r="F4673" s="394"/>
    </row>
    <row r="4674" spans="1:6">
      <c r="A4674" s="1181">
        <v>4011211</v>
      </c>
      <c r="B4674" s="501" t="s">
        <v>9305</v>
      </c>
      <c r="C4674" s="502" t="s">
        <v>39253</v>
      </c>
      <c r="D4674" s="501" t="s">
        <v>14896</v>
      </c>
      <c r="E4674" s="666">
        <v>15.26</v>
      </c>
      <c r="F4674" s="394"/>
    </row>
    <row r="4675" spans="1:6">
      <c r="A4675" s="1181">
        <v>4011304</v>
      </c>
      <c r="B4675" s="501" t="s">
        <v>9305</v>
      </c>
      <c r="C4675" s="502" t="s">
        <v>39254</v>
      </c>
      <c r="D4675" s="501" t="s">
        <v>14896</v>
      </c>
      <c r="E4675" s="666">
        <v>74.150000000000006</v>
      </c>
      <c r="F4675" s="394"/>
    </row>
    <row r="4676" spans="1:6">
      <c r="A4676" s="1181">
        <v>4011209</v>
      </c>
      <c r="B4676" s="501" t="s">
        <v>9305</v>
      </c>
      <c r="C4676" s="502" t="s">
        <v>39255</v>
      </c>
      <c r="D4676" s="501" t="s">
        <v>14895</v>
      </c>
      <c r="E4676" s="666">
        <v>1.81</v>
      </c>
      <c r="F4676" s="394"/>
    </row>
    <row r="4677" spans="1:6">
      <c r="A4677" s="1181">
        <v>4011210</v>
      </c>
      <c r="B4677" s="501" t="s">
        <v>9305</v>
      </c>
      <c r="C4677" s="502" t="s">
        <v>39256</v>
      </c>
      <c r="D4677" s="501" t="s">
        <v>14895</v>
      </c>
      <c r="E4677" s="666">
        <v>2.12</v>
      </c>
      <c r="F4677" s="394"/>
    </row>
    <row r="4678" spans="1:6">
      <c r="A4678" s="1181">
        <v>4011537</v>
      </c>
      <c r="B4678" s="501" t="s">
        <v>9305</v>
      </c>
      <c r="C4678" s="502" t="s">
        <v>39257</v>
      </c>
      <c r="D4678" s="501" t="s">
        <v>5</v>
      </c>
      <c r="E4678" s="666">
        <v>20.25</v>
      </c>
      <c r="F4678" s="394"/>
    </row>
    <row r="4679" spans="1:6">
      <c r="A4679" s="1181">
        <v>4011218</v>
      </c>
      <c r="B4679" s="501" t="s">
        <v>9305</v>
      </c>
      <c r="C4679" s="502" t="s">
        <v>39258</v>
      </c>
      <c r="D4679" s="501" t="s">
        <v>14896</v>
      </c>
      <c r="E4679" s="666">
        <v>511.76</v>
      </c>
      <c r="F4679" s="394"/>
    </row>
    <row r="4680" spans="1:6">
      <c r="A4680" s="1181">
        <v>4011217</v>
      </c>
      <c r="B4680" s="501" t="s">
        <v>9305</v>
      </c>
      <c r="C4680" s="502" t="s">
        <v>39259</v>
      </c>
      <c r="D4680" s="501" t="s">
        <v>14896</v>
      </c>
      <c r="E4680" s="666">
        <v>330.11</v>
      </c>
      <c r="F4680" s="394"/>
    </row>
    <row r="4681" spans="1:6">
      <c r="A4681" s="1181">
        <v>4011214</v>
      </c>
      <c r="B4681" s="501" t="s">
        <v>9305</v>
      </c>
      <c r="C4681" s="502" t="s">
        <v>39260</v>
      </c>
      <c r="D4681" s="501" t="s">
        <v>14896</v>
      </c>
      <c r="E4681" s="666">
        <v>334.92</v>
      </c>
      <c r="F4681" s="394"/>
    </row>
    <row r="4682" spans="1:6">
      <c r="A4682" s="1181">
        <v>4011213</v>
      </c>
      <c r="B4682" s="501" t="s">
        <v>9305</v>
      </c>
      <c r="C4682" s="502" t="s">
        <v>39261</v>
      </c>
      <c r="D4682" s="501" t="s">
        <v>14896</v>
      </c>
      <c r="E4682" s="666">
        <v>171.93</v>
      </c>
      <c r="F4682" s="394"/>
    </row>
    <row r="4683" spans="1:6">
      <c r="A4683" s="1181">
        <v>4011227</v>
      </c>
      <c r="B4683" s="501" t="s">
        <v>9305</v>
      </c>
      <c r="C4683" s="502" t="s">
        <v>39262</v>
      </c>
      <c r="D4683" s="501" t="s">
        <v>14896</v>
      </c>
      <c r="E4683" s="666">
        <v>15.26</v>
      </c>
      <c r="F4683" s="394"/>
    </row>
    <row r="4684" spans="1:6">
      <c r="A4684" s="1181">
        <v>4011302</v>
      </c>
      <c r="B4684" s="501" t="s">
        <v>9305</v>
      </c>
      <c r="C4684" s="502" t="s">
        <v>39263</v>
      </c>
      <c r="D4684" s="501" t="s">
        <v>14896</v>
      </c>
      <c r="E4684" s="666">
        <v>61.95</v>
      </c>
      <c r="F4684" s="394"/>
    </row>
    <row r="4685" spans="1:6">
      <c r="A4685" s="1181">
        <v>4011300</v>
      </c>
      <c r="B4685" s="501" t="s">
        <v>9305</v>
      </c>
      <c r="C4685" s="502" t="s">
        <v>39264</v>
      </c>
      <c r="D4685" s="501" t="s">
        <v>14896</v>
      </c>
      <c r="E4685" s="666">
        <v>53.43</v>
      </c>
      <c r="F4685" s="394"/>
    </row>
    <row r="4686" spans="1:6">
      <c r="A4686" s="1181">
        <v>4011306</v>
      </c>
      <c r="B4686" s="501" t="s">
        <v>9305</v>
      </c>
      <c r="C4686" s="502" t="s">
        <v>39265</v>
      </c>
      <c r="D4686" s="501" t="s">
        <v>14896</v>
      </c>
      <c r="E4686" s="666">
        <v>113.76</v>
      </c>
      <c r="F4686" s="394"/>
    </row>
    <row r="4687" spans="1:6">
      <c r="A4687" s="1181">
        <v>4011228</v>
      </c>
      <c r="B4687" s="501" t="s">
        <v>9305</v>
      </c>
      <c r="C4687" s="502" t="s">
        <v>39266</v>
      </c>
      <c r="D4687" s="501" t="s">
        <v>14896</v>
      </c>
      <c r="E4687" s="666">
        <v>17.18</v>
      </c>
      <c r="F4687" s="394"/>
    </row>
    <row r="4688" spans="1:6" ht="24.75">
      <c r="A4688" s="1181">
        <v>4011229</v>
      </c>
      <c r="B4688" s="501" t="s">
        <v>9305</v>
      </c>
      <c r="C4688" s="502" t="s">
        <v>39267</v>
      </c>
      <c r="D4688" s="501" t="s">
        <v>14896</v>
      </c>
      <c r="E4688" s="666">
        <v>36.68</v>
      </c>
      <c r="F4688" s="394"/>
    </row>
    <row r="4689" spans="1:6">
      <c r="A4689" s="1181">
        <v>4011372</v>
      </c>
      <c r="B4689" s="501" t="s">
        <v>9305</v>
      </c>
      <c r="C4689" s="502" t="s">
        <v>39268</v>
      </c>
      <c r="D4689" s="501" t="s">
        <v>14895</v>
      </c>
      <c r="E4689" s="666">
        <v>7.89</v>
      </c>
      <c r="F4689" s="394"/>
    </row>
    <row r="4690" spans="1:6">
      <c r="A4690" s="1181">
        <v>4011371</v>
      </c>
      <c r="B4690" s="501" t="s">
        <v>9305</v>
      </c>
      <c r="C4690" s="502" t="s">
        <v>39269</v>
      </c>
      <c r="D4690" s="501" t="s">
        <v>14895</v>
      </c>
      <c r="E4690" s="666">
        <v>5.3</v>
      </c>
      <c r="F4690" s="394"/>
    </row>
    <row r="4691" spans="1:6">
      <c r="A4691" s="1181">
        <v>4011378</v>
      </c>
      <c r="B4691" s="501" t="s">
        <v>9305</v>
      </c>
      <c r="C4691" s="502" t="s">
        <v>39270</v>
      </c>
      <c r="D4691" s="501" t="s">
        <v>14895</v>
      </c>
      <c r="E4691" s="666">
        <v>7.89</v>
      </c>
      <c r="F4691" s="394"/>
    </row>
    <row r="4692" spans="1:6">
      <c r="A4692" s="1181">
        <v>4011377</v>
      </c>
      <c r="B4692" s="501" t="s">
        <v>9305</v>
      </c>
      <c r="C4692" s="502" t="s">
        <v>39271</v>
      </c>
      <c r="D4692" s="501" t="s">
        <v>14895</v>
      </c>
      <c r="E4692" s="666">
        <v>5.3</v>
      </c>
      <c r="F4692" s="394"/>
    </row>
    <row r="4693" spans="1:6">
      <c r="A4693" s="1181">
        <v>4011368</v>
      </c>
      <c r="B4693" s="501" t="s">
        <v>9305</v>
      </c>
      <c r="C4693" s="502" t="s">
        <v>39272</v>
      </c>
      <c r="D4693" s="501" t="s">
        <v>14895</v>
      </c>
      <c r="E4693" s="666">
        <v>6.18</v>
      </c>
      <c r="F4693" s="394"/>
    </row>
    <row r="4694" spans="1:6">
      <c r="A4694" s="1181">
        <v>4011367</v>
      </c>
      <c r="B4694" s="501" t="s">
        <v>9305</v>
      </c>
      <c r="C4694" s="502" t="s">
        <v>39273</v>
      </c>
      <c r="D4694" s="501" t="s">
        <v>14895</v>
      </c>
      <c r="E4694" s="666">
        <v>3.59</v>
      </c>
      <c r="F4694" s="394"/>
    </row>
    <row r="4695" spans="1:6">
      <c r="A4695" s="1181">
        <v>4011374</v>
      </c>
      <c r="B4695" s="501" t="s">
        <v>9305</v>
      </c>
      <c r="C4695" s="502" t="s">
        <v>39274</v>
      </c>
      <c r="D4695" s="501" t="s">
        <v>14895</v>
      </c>
      <c r="E4695" s="666">
        <v>6.18</v>
      </c>
      <c r="F4695" s="394"/>
    </row>
    <row r="4696" spans="1:6">
      <c r="A4696" s="1181">
        <v>4011373</v>
      </c>
      <c r="B4696" s="501" t="s">
        <v>9305</v>
      </c>
      <c r="C4696" s="502" t="s">
        <v>39275</v>
      </c>
      <c r="D4696" s="501" t="s">
        <v>14895</v>
      </c>
      <c r="E4696" s="666">
        <v>3.59</v>
      </c>
      <c r="F4696" s="394"/>
    </row>
    <row r="4697" spans="1:6">
      <c r="A4697" s="1181">
        <v>4011370</v>
      </c>
      <c r="B4697" s="501" t="s">
        <v>9305</v>
      </c>
      <c r="C4697" s="502" t="s">
        <v>39276</v>
      </c>
      <c r="D4697" s="501" t="s">
        <v>14895</v>
      </c>
      <c r="E4697" s="666">
        <v>7.11</v>
      </c>
      <c r="F4697" s="394"/>
    </row>
    <row r="4698" spans="1:6">
      <c r="A4698" s="1181">
        <v>4011369</v>
      </c>
      <c r="B4698" s="501" t="s">
        <v>9305</v>
      </c>
      <c r="C4698" s="502" t="s">
        <v>39277</v>
      </c>
      <c r="D4698" s="501" t="s">
        <v>14895</v>
      </c>
      <c r="E4698" s="666">
        <v>4.5199999999999996</v>
      </c>
      <c r="F4698" s="394"/>
    </row>
    <row r="4699" spans="1:6">
      <c r="A4699" s="1181">
        <v>4011376</v>
      </c>
      <c r="B4699" s="501" t="s">
        <v>9305</v>
      </c>
      <c r="C4699" s="502" t="s">
        <v>39278</v>
      </c>
      <c r="D4699" s="501" t="s">
        <v>14895</v>
      </c>
      <c r="E4699" s="666">
        <v>7.11</v>
      </c>
      <c r="F4699" s="394"/>
    </row>
    <row r="4700" spans="1:6">
      <c r="A4700" s="1181">
        <v>4011375</v>
      </c>
      <c r="B4700" s="501" t="s">
        <v>9305</v>
      </c>
      <c r="C4700" s="502" t="s">
        <v>39279</v>
      </c>
      <c r="D4700" s="501" t="s">
        <v>14895</v>
      </c>
      <c r="E4700" s="666">
        <v>4.5199999999999996</v>
      </c>
      <c r="F4700" s="394"/>
    </row>
    <row r="4701" spans="1:6">
      <c r="A4701" s="1181">
        <v>4011360</v>
      </c>
      <c r="B4701" s="501" t="s">
        <v>9305</v>
      </c>
      <c r="C4701" s="502" t="s">
        <v>39280</v>
      </c>
      <c r="D4701" s="501" t="s">
        <v>14895</v>
      </c>
      <c r="E4701" s="666">
        <v>2.8</v>
      </c>
      <c r="F4701" s="394"/>
    </row>
    <row r="4702" spans="1:6">
      <c r="A4702" s="1181">
        <v>4011359</v>
      </c>
      <c r="B4702" s="501" t="s">
        <v>9305</v>
      </c>
      <c r="C4702" s="502" t="s">
        <v>39281</v>
      </c>
      <c r="D4702" s="501" t="s">
        <v>14895</v>
      </c>
      <c r="E4702" s="666">
        <v>1.98</v>
      </c>
      <c r="F4702" s="394"/>
    </row>
    <row r="4703" spans="1:6">
      <c r="A4703" s="1181">
        <v>4011366</v>
      </c>
      <c r="B4703" s="501" t="s">
        <v>9305</v>
      </c>
      <c r="C4703" s="502" t="s">
        <v>39282</v>
      </c>
      <c r="D4703" s="501" t="s">
        <v>14895</v>
      </c>
      <c r="E4703" s="666">
        <v>2.8</v>
      </c>
      <c r="F4703" s="394"/>
    </row>
    <row r="4704" spans="1:6">
      <c r="A4704" s="1181">
        <v>4011365</v>
      </c>
      <c r="B4704" s="501" t="s">
        <v>9305</v>
      </c>
      <c r="C4704" s="502" t="s">
        <v>39283</v>
      </c>
      <c r="D4704" s="501" t="s">
        <v>14895</v>
      </c>
      <c r="E4704" s="666">
        <v>1.98</v>
      </c>
      <c r="F4704" s="394"/>
    </row>
    <row r="4705" spans="1:6">
      <c r="A4705" s="1181">
        <v>4011356</v>
      </c>
      <c r="B4705" s="501" t="s">
        <v>9305</v>
      </c>
      <c r="C4705" s="502" t="s">
        <v>39284</v>
      </c>
      <c r="D4705" s="501" t="s">
        <v>14895</v>
      </c>
      <c r="E4705" s="666">
        <v>2.09</v>
      </c>
      <c r="F4705" s="394"/>
    </row>
    <row r="4706" spans="1:6">
      <c r="A4706" s="1181">
        <v>4011355</v>
      </c>
      <c r="B4706" s="501" t="s">
        <v>9305</v>
      </c>
      <c r="C4706" s="502" t="s">
        <v>39285</v>
      </c>
      <c r="D4706" s="501" t="s">
        <v>14895</v>
      </c>
      <c r="E4706" s="666">
        <v>1.27</v>
      </c>
      <c r="F4706" s="394"/>
    </row>
    <row r="4707" spans="1:6">
      <c r="A4707" s="1181">
        <v>4011362</v>
      </c>
      <c r="B4707" s="501" t="s">
        <v>9305</v>
      </c>
      <c r="C4707" s="502" t="s">
        <v>39286</v>
      </c>
      <c r="D4707" s="501" t="s">
        <v>14895</v>
      </c>
      <c r="E4707" s="666">
        <v>2.09</v>
      </c>
      <c r="F4707" s="394"/>
    </row>
    <row r="4708" spans="1:6">
      <c r="A4708" s="1181">
        <v>4011361</v>
      </c>
      <c r="B4708" s="501" t="s">
        <v>9305</v>
      </c>
      <c r="C4708" s="502" t="s">
        <v>39287</v>
      </c>
      <c r="D4708" s="501" t="s">
        <v>14895</v>
      </c>
      <c r="E4708" s="666">
        <v>1.27</v>
      </c>
      <c r="F4708" s="394"/>
    </row>
    <row r="4709" spans="1:6">
      <c r="A4709" s="1181">
        <v>4011358</v>
      </c>
      <c r="B4709" s="501" t="s">
        <v>9305</v>
      </c>
      <c r="C4709" s="502" t="s">
        <v>39288</v>
      </c>
      <c r="D4709" s="501" t="s">
        <v>14895</v>
      </c>
      <c r="E4709" s="666">
        <v>2.46</v>
      </c>
      <c r="F4709" s="394"/>
    </row>
    <row r="4710" spans="1:6">
      <c r="A4710" s="1181">
        <v>4011357</v>
      </c>
      <c r="B4710" s="501" t="s">
        <v>9305</v>
      </c>
      <c r="C4710" s="502" t="s">
        <v>39289</v>
      </c>
      <c r="D4710" s="501" t="s">
        <v>14895</v>
      </c>
      <c r="E4710" s="666">
        <v>1.64</v>
      </c>
      <c r="F4710" s="394"/>
    </row>
    <row r="4711" spans="1:6">
      <c r="A4711" s="1181">
        <v>4011364</v>
      </c>
      <c r="B4711" s="501" t="s">
        <v>9305</v>
      </c>
      <c r="C4711" s="502" t="s">
        <v>39290</v>
      </c>
      <c r="D4711" s="501" t="s">
        <v>14895</v>
      </c>
      <c r="E4711" s="666">
        <v>2.46</v>
      </c>
      <c r="F4711" s="394"/>
    </row>
    <row r="4712" spans="1:6">
      <c r="A4712" s="1181">
        <v>4011363</v>
      </c>
      <c r="B4712" s="501" t="s">
        <v>9305</v>
      </c>
      <c r="C4712" s="502" t="s">
        <v>39291</v>
      </c>
      <c r="D4712" s="501" t="s">
        <v>14895</v>
      </c>
      <c r="E4712" s="666">
        <v>1.64</v>
      </c>
      <c r="F4712" s="394"/>
    </row>
    <row r="4713" spans="1:6">
      <c r="A4713" s="1181">
        <v>4011384</v>
      </c>
      <c r="B4713" s="501" t="s">
        <v>9305</v>
      </c>
      <c r="C4713" s="502" t="s">
        <v>39292</v>
      </c>
      <c r="D4713" s="501" t="s">
        <v>14895</v>
      </c>
      <c r="E4713" s="666">
        <v>8.64</v>
      </c>
      <c r="F4713" s="394"/>
    </row>
    <row r="4714" spans="1:6">
      <c r="A4714" s="1181">
        <v>4011383</v>
      </c>
      <c r="B4714" s="501" t="s">
        <v>9305</v>
      </c>
      <c r="C4714" s="502" t="s">
        <v>39293</v>
      </c>
      <c r="D4714" s="501" t="s">
        <v>14895</v>
      </c>
      <c r="E4714" s="666">
        <v>5.72</v>
      </c>
      <c r="F4714" s="394"/>
    </row>
    <row r="4715" spans="1:6">
      <c r="A4715" s="1181">
        <v>4011390</v>
      </c>
      <c r="B4715" s="501" t="s">
        <v>9305</v>
      </c>
      <c r="C4715" s="502" t="s">
        <v>39294</v>
      </c>
      <c r="D4715" s="501" t="s">
        <v>14895</v>
      </c>
      <c r="E4715" s="666">
        <v>8.64</v>
      </c>
      <c r="F4715" s="394"/>
    </row>
    <row r="4716" spans="1:6">
      <c r="A4716" s="1181">
        <v>4011389</v>
      </c>
      <c r="B4716" s="501" t="s">
        <v>9305</v>
      </c>
      <c r="C4716" s="502" t="s">
        <v>39295</v>
      </c>
      <c r="D4716" s="501" t="s">
        <v>14895</v>
      </c>
      <c r="E4716" s="666">
        <v>5.72</v>
      </c>
      <c r="F4716" s="394"/>
    </row>
    <row r="4717" spans="1:6">
      <c r="A4717" s="1181">
        <v>4011380</v>
      </c>
      <c r="B4717" s="501" t="s">
        <v>9305</v>
      </c>
      <c r="C4717" s="502" t="s">
        <v>39296</v>
      </c>
      <c r="D4717" s="501" t="s">
        <v>14895</v>
      </c>
      <c r="E4717" s="666">
        <v>6.93</v>
      </c>
      <c r="F4717" s="394"/>
    </row>
    <row r="4718" spans="1:6">
      <c r="A4718" s="1181">
        <v>4011379</v>
      </c>
      <c r="B4718" s="501" t="s">
        <v>9305</v>
      </c>
      <c r="C4718" s="502" t="s">
        <v>39297</v>
      </c>
      <c r="D4718" s="501" t="s">
        <v>14895</v>
      </c>
      <c r="E4718" s="666">
        <v>4.01</v>
      </c>
      <c r="F4718" s="394"/>
    </row>
    <row r="4719" spans="1:6">
      <c r="A4719" s="1181">
        <v>4011386</v>
      </c>
      <c r="B4719" s="501" t="s">
        <v>9305</v>
      </c>
      <c r="C4719" s="502" t="s">
        <v>39298</v>
      </c>
      <c r="D4719" s="501" t="s">
        <v>14895</v>
      </c>
      <c r="E4719" s="666">
        <v>6.93</v>
      </c>
      <c r="F4719" s="394"/>
    </row>
    <row r="4720" spans="1:6">
      <c r="A4720" s="1181">
        <v>4011385</v>
      </c>
      <c r="B4720" s="501" t="s">
        <v>9305</v>
      </c>
      <c r="C4720" s="502" t="s">
        <v>39299</v>
      </c>
      <c r="D4720" s="501" t="s">
        <v>14895</v>
      </c>
      <c r="E4720" s="666">
        <v>4.01</v>
      </c>
      <c r="F4720" s="394"/>
    </row>
    <row r="4721" spans="1:6">
      <c r="A4721" s="1181">
        <v>4011382</v>
      </c>
      <c r="B4721" s="501" t="s">
        <v>9305</v>
      </c>
      <c r="C4721" s="502" t="s">
        <v>39300</v>
      </c>
      <c r="D4721" s="501" t="s">
        <v>14895</v>
      </c>
      <c r="E4721" s="666">
        <v>7.86</v>
      </c>
      <c r="F4721" s="394"/>
    </row>
    <row r="4722" spans="1:6">
      <c r="A4722" s="1181">
        <v>4011381</v>
      </c>
      <c r="B4722" s="501" t="s">
        <v>9305</v>
      </c>
      <c r="C4722" s="502" t="s">
        <v>39301</v>
      </c>
      <c r="D4722" s="501" t="s">
        <v>14895</v>
      </c>
      <c r="E4722" s="666">
        <v>4.9400000000000004</v>
      </c>
      <c r="F4722" s="394"/>
    </row>
    <row r="4723" spans="1:6">
      <c r="A4723" s="1181">
        <v>4011388</v>
      </c>
      <c r="B4723" s="501" t="s">
        <v>9305</v>
      </c>
      <c r="C4723" s="502" t="s">
        <v>39302</v>
      </c>
      <c r="D4723" s="501" t="s">
        <v>14895</v>
      </c>
      <c r="E4723" s="666">
        <v>7.86</v>
      </c>
      <c r="F4723" s="394"/>
    </row>
    <row r="4724" spans="1:6">
      <c r="A4724" s="1181">
        <v>4011387</v>
      </c>
      <c r="B4724" s="501" t="s">
        <v>9305</v>
      </c>
      <c r="C4724" s="502" t="s">
        <v>39303</v>
      </c>
      <c r="D4724" s="501" t="s">
        <v>14895</v>
      </c>
      <c r="E4724" s="666">
        <v>4.9400000000000004</v>
      </c>
      <c r="F4724" s="394"/>
    </row>
    <row r="4725" spans="1:6">
      <c r="A4725" s="1181">
        <v>4011212</v>
      </c>
      <c r="B4725" s="501" t="s">
        <v>9305</v>
      </c>
      <c r="C4725" s="502" t="s">
        <v>39304</v>
      </c>
      <c r="D4725" s="501" t="s">
        <v>14895</v>
      </c>
      <c r="E4725" s="666">
        <v>0.08</v>
      </c>
      <c r="F4725" s="394"/>
    </row>
    <row r="4726" spans="1:6">
      <c r="A4726" s="1181">
        <v>4208197</v>
      </c>
      <c r="B4726" s="501" t="s">
        <v>9305</v>
      </c>
      <c r="C4726" s="502" t="s">
        <v>39305</v>
      </c>
      <c r="D4726" s="501" t="s">
        <v>28</v>
      </c>
      <c r="E4726" s="666">
        <v>14395.79</v>
      </c>
      <c r="F4726" s="394"/>
    </row>
    <row r="4727" spans="1:6">
      <c r="A4727" s="1181">
        <v>4208158</v>
      </c>
      <c r="B4727" s="501" t="s">
        <v>9305</v>
      </c>
      <c r="C4727" s="502" t="s">
        <v>39306</v>
      </c>
      <c r="D4727" s="501" t="s">
        <v>28</v>
      </c>
      <c r="E4727" s="666">
        <v>19000.16</v>
      </c>
      <c r="F4727" s="394"/>
    </row>
    <row r="4728" spans="1:6">
      <c r="A4728" s="1181">
        <v>4208198</v>
      </c>
      <c r="B4728" s="501" t="s">
        <v>9305</v>
      </c>
      <c r="C4728" s="502" t="s">
        <v>39307</v>
      </c>
      <c r="D4728" s="501" t="s">
        <v>28</v>
      </c>
      <c r="E4728" s="666">
        <v>22487.69</v>
      </c>
      <c r="F4728" s="394"/>
    </row>
    <row r="4729" spans="1:6">
      <c r="A4729" s="1181">
        <v>4208159</v>
      </c>
      <c r="B4729" s="501" t="s">
        <v>9305</v>
      </c>
      <c r="C4729" s="502" t="s">
        <v>39308</v>
      </c>
      <c r="D4729" s="501" t="s">
        <v>28</v>
      </c>
      <c r="E4729" s="666">
        <v>30341.75</v>
      </c>
      <c r="F4729" s="394"/>
    </row>
    <row r="4730" spans="1:6">
      <c r="A4730" s="1181">
        <v>4208160</v>
      </c>
      <c r="B4730" s="501" t="s">
        <v>9305</v>
      </c>
      <c r="C4730" s="502" t="s">
        <v>39309</v>
      </c>
      <c r="D4730" s="501" t="s">
        <v>28</v>
      </c>
      <c r="E4730" s="666">
        <v>36041.980000000003</v>
      </c>
      <c r="F4730" s="394"/>
    </row>
    <row r="4731" spans="1:6">
      <c r="A4731" s="1181">
        <v>4208199</v>
      </c>
      <c r="B4731" s="501" t="s">
        <v>9305</v>
      </c>
      <c r="C4731" s="502" t="s">
        <v>39310</v>
      </c>
      <c r="D4731" s="501" t="s">
        <v>28</v>
      </c>
      <c r="E4731" s="666">
        <v>41668.04</v>
      </c>
      <c r="F4731" s="394"/>
    </row>
    <row r="4732" spans="1:6">
      <c r="A4732" s="1181">
        <v>4208161</v>
      </c>
      <c r="B4732" s="501" t="s">
        <v>9305</v>
      </c>
      <c r="C4732" s="502" t="s">
        <v>39311</v>
      </c>
      <c r="D4732" s="501" t="s">
        <v>28</v>
      </c>
      <c r="E4732" s="666">
        <v>52505.97</v>
      </c>
      <c r="F4732" s="394"/>
    </row>
    <row r="4733" spans="1:6">
      <c r="A4733" s="1181">
        <v>4208162</v>
      </c>
      <c r="B4733" s="501" t="s">
        <v>9305</v>
      </c>
      <c r="C4733" s="502" t="s">
        <v>39312</v>
      </c>
      <c r="D4733" s="501" t="s">
        <v>28</v>
      </c>
      <c r="E4733" s="666">
        <v>57896.38</v>
      </c>
      <c r="F4733" s="394"/>
    </row>
    <row r="4734" spans="1:6">
      <c r="A4734" s="1181">
        <v>4208163</v>
      </c>
      <c r="B4734" s="501" t="s">
        <v>9305</v>
      </c>
      <c r="C4734" s="502" t="s">
        <v>39313</v>
      </c>
      <c r="D4734" s="501" t="s">
        <v>28</v>
      </c>
      <c r="E4734" s="666">
        <v>68993.14</v>
      </c>
      <c r="F4734" s="394"/>
    </row>
    <row r="4735" spans="1:6">
      <c r="A4735" s="1181">
        <v>4208200</v>
      </c>
      <c r="B4735" s="501" t="s">
        <v>9305</v>
      </c>
      <c r="C4735" s="502" t="s">
        <v>39314</v>
      </c>
      <c r="D4735" s="501" t="s">
        <v>28</v>
      </c>
      <c r="E4735" s="666">
        <v>80236.92</v>
      </c>
      <c r="F4735" s="394"/>
    </row>
    <row r="4736" spans="1:6">
      <c r="A4736" s="1181">
        <v>4208164</v>
      </c>
      <c r="B4736" s="501" t="s">
        <v>9305</v>
      </c>
      <c r="C4736" s="502" t="s">
        <v>39315</v>
      </c>
      <c r="D4736" s="501" t="s">
        <v>28</v>
      </c>
      <c r="E4736" s="666">
        <v>85487.18</v>
      </c>
      <c r="F4736" s="394"/>
    </row>
    <row r="4737" spans="1:6">
      <c r="A4737" s="1181">
        <v>4208201</v>
      </c>
      <c r="B4737" s="501" t="s">
        <v>9305</v>
      </c>
      <c r="C4737" s="502" t="s">
        <v>39316</v>
      </c>
      <c r="D4737" s="501" t="s">
        <v>28</v>
      </c>
      <c r="E4737" s="666">
        <v>25163.48</v>
      </c>
      <c r="F4737" s="394"/>
    </row>
    <row r="4738" spans="1:6">
      <c r="A4738" s="1181">
        <v>4208151</v>
      </c>
      <c r="B4738" s="501" t="s">
        <v>9305</v>
      </c>
      <c r="C4738" s="502" t="s">
        <v>39317</v>
      </c>
      <c r="D4738" s="501" t="s">
        <v>28</v>
      </c>
      <c r="E4738" s="666">
        <v>32976.639999999999</v>
      </c>
      <c r="F4738" s="394"/>
    </row>
    <row r="4739" spans="1:6">
      <c r="A4739" s="1181">
        <v>4208202</v>
      </c>
      <c r="B4739" s="501" t="s">
        <v>9305</v>
      </c>
      <c r="C4739" s="502" t="s">
        <v>39318</v>
      </c>
      <c r="D4739" s="501" t="s">
        <v>28</v>
      </c>
      <c r="E4739" s="666">
        <v>35397.68</v>
      </c>
      <c r="F4739" s="394"/>
    </row>
    <row r="4740" spans="1:6">
      <c r="A4740" s="1181">
        <v>4208152</v>
      </c>
      <c r="B4740" s="501" t="s">
        <v>9305</v>
      </c>
      <c r="C4740" s="502" t="s">
        <v>39319</v>
      </c>
      <c r="D4740" s="501" t="s">
        <v>28</v>
      </c>
      <c r="E4740" s="666">
        <v>52606.79</v>
      </c>
      <c r="F4740" s="394"/>
    </row>
    <row r="4741" spans="1:6">
      <c r="A4741" s="1181">
        <v>4208153</v>
      </c>
      <c r="B4741" s="501" t="s">
        <v>9305</v>
      </c>
      <c r="C4741" s="502" t="s">
        <v>39320</v>
      </c>
      <c r="D4741" s="501" t="s">
        <v>28</v>
      </c>
      <c r="E4741" s="666">
        <v>62310.81</v>
      </c>
      <c r="F4741" s="394"/>
    </row>
    <row r="4742" spans="1:6">
      <c r="A4742" s="1181">
        <v>4208203</v>
      </c>
      <c r="B4742" s="501" t="s">
        <v>9305</v>
      </c>
      <c r="C4742" s="502" t="s">
        <v>39321</v>
      </c>
      <c r="D4742" s="501" t="s">
        <v>28</v>
      </c>
      <c r="E4742" s="666">
        <v>72205.77</v>
      </c>
      <c r="F4742" s="394"/>
    </row>
    <row r="4743" spans="1:6">
      <c r="A4743" s="1181">
        <v>4208154</v>
      </c>
      <c r="B4743" s="501" t="s">
        <v>9305</v>
      </c>
      <c r="C4743" s="502" t="s">
        <v>39322</v>
      </c>
      <c r="D4743" s="501" t="s">
        <v>28</v>
      </c>
      <c r="E4743" s="666">
        <v>91081.12</v>
      </c>
      <c r="F4743" s="394"/>
    </row>
    <row r="4744" spans="1:6">
      <c r="A4744" s="1181">
        <v>4208155</v>
      </c>
      <c r="B4744" s="501" t="s">
        <v>9305</v>
      </c>
      <c r="C4744" s="502" t="s">
        <v>39323</v>
      </c>
      <c r="D4744" s="501" t="s">
        <v>28</v>
      </c>
      <c r="E4744" s="666">
        <v>101120.75</v>
      </c>
      <c r="F4744" s="394"/>
    </row>
    <row r="4745" spans="1:6">
      <c r="A4745" s="1181">
        <v>4208156</v>
      </c>
      <c r="B4745" s="501" t="s">
        <v>9305</v>
      </c>
      <c r="C4745" s="502" t="s">
        <v>39324</v>
      </c>
      <c r="D4745" s="501" t="s">
        <v>28</v>
      </c>
      <c r="E4745" s="666">
        <v>120352.02</v>
      </c>
      <c r="F4745" s="394"/>
    </row>
    <row r="4746" spans="1:6">
      <c r="A4746" s="1181">
        <v>4208204</v>
      </c>
      <c r="B4746" s="501" t="s">
        <v>9305</v>
      </c>
      <c r="C4746" s="502" t="s">
        <v>39325</v>
      </c>
      <c r="D4746" s="501" t="s">
        <v>28</v>
      </c>
      <c r="E4746" s="666">
        <v>139893.06</v>
      </c>
      <c r="F4746" s="394"/>
    </row>
    <row r="4747" spans="1:6">
      <c r="A4747" s="1181">
        <v>4208157</v>
      </c>
      <c r="B4747" s="501" t="s">
        <v>9305</v>
      </c>
      <c r="C4747" s="502" t="s">
        <v>39326</v>
      </c>
      <c r="D4747" s="501" t="s">
        <v>28</v>
      </c>
      <c r="E4747" s="666">
        <v>149423.66</v>
      </c>
      <c r="F4747" s="394"/>
    </row>
    <row r="4748" spans="1:6">
      <c r="A4748" s="1181">
        <v>4208127</v>
      </c>
      <c r="B4748" s="501" t="s">
        <v>9305</v>
      </c>
      <c r="C4748" s="502" t="s">
        <v>39327</v>
      </c>
      <c r="D4748" s="501" t="s">
        <v>30</v>
      </c>
      <c r="E4748" s="666">
        <v>27.57</v>
      </c>
      <c r="F4748" s="394"/>
    </row>
    <row r="4749" spans="1:6" ht="24.75">
      <c r="A4749" s="1181">
        <v>4208196</v>
      </c>
      <c r="B4749" s="501" t="s">
        <v>9305</v>
      </c>
      <c r="C4749" s="502" t="s">
        <v>39328</v>
      </c>
      <c r="D4749" s="501" t="s">
        <v>28</v>
      </c>
      <c r="E4749" s="666">
        <v>2683.97</v>
      </c>
      <c r="F4749" s="394"/>
    </row>
    <row r="4750" spans="1:6">
      <c r="A4750" s="1181">
        <v>4208209</v>
      </c>
      <c r="B4750" s="501" t="s">
        <v>9305</v>
      </c>
      <c r="C4750" s="502" t="s">
        <v>39329</v>
      </c>
      <c r="D4750" s="501" t="s">
        <v>28</v>
      </c>
      <c r="E4750" s="666">
        <v>11874.98</v>
      </c>
      <c r="F4750" s="394"/>
    </row>
    <row r="4751" spans="1:6">
      <c r="A4751" s="1181">
        <v>4208206</v>
      </c>
      <c r="B4751" s="501" t="s">
        <v>9305</v>
      </c>
      <c r="C4751" s="502" t="s">
        <v>39330</v>
      </c>
      <c r="D4751" s="501" t="s">
        <v>33</v>
      </c>
      <c r="E4751" s="666">
        <v>128.22</v>
      </c>
      <c r="F4751" s="394"/>
    </row>
    <row r="4752" spans="1:6">
      <c r="A4752" s="1181">
        <v>4208210</v>
      </c>
      <c r="B4752" s="501" t="s">
        <v>9305</v>
      </c>
      <c r="C4752" s="502" t="s">
        <v>39331</v>
      </c>
      <c r="D4752" s="501" t="s">
        <v>28</v>
      </c>
      <c r="E4752" s="666">
        <v>26926.95</v>
      </c>
      <c r="F4752" s="394"/>
    </row>
    <row r="4753" spans="1:6">
      <c r="A4753" s="1181">
        <v>4208195</v>
      </c>
      <c r="B4753" s="501" t="s">
        <v>9305</v>
      </c>
      <c r="C4753" s="502" t="s">
        <v>39332</v>
      </c>
      <c r="D4753" s="501" t="s">
        <v>28</v>
      </c>
      <c r="E4753" s="666">
        <v>12829.53</v>
      </c>
      <c r="F4753" s="394"/>
    </row>
    <row r="4754" spans="1:6">
      <c r="A4754" s="1181">
        <v>4208208</v>
      </c>
      <c r="B4754" s="501" t="s">
        <v>9305</v>
      </c>
      <c r="C4754" s="502" t="s">
        <v>39333</v>
      </c>
      <c r="D4754" s="501" t="s">
        <v>33</v>
      </c>
      <c r="E4754" s="666">
        <v>544.36</v>
      </c>
      <c r="F4754" s="394"/>
    </row>
    <row r="4755" spans="1:6">
      <c r="A4755" s="1181">
        <v>4208135</v>
      </c>
      <c r="B4755" s="501" t="s">
        <v>9305</v>
      </c>
      <c r="C4755" s="502" t="s">
        <v>39334</v>
      </c>
      <c r="D4755" s="501" t="s">
        <v>5</v>
      </c>
      <c r="E4755" s="666">
        <v>1585.18</v>
      </c>
      <c r="F4755" s="394"/>
    </row>
    <row r="4756" spans="1:6">
      <c r="A4756" s="1181">
        <v>4208136</v>
      </c>
      <c r="B4756" s="501" t="s">
        <v>9305</v>
      </c>
      <c r="C4756" s="502" t="s">
        <v>39335</v>
      </c>
      <c r="D4756" s="501" t="s">
        <v>5</v>
      </c>
      <c r="E4756" s="666">
        <v>1790.52</v>
      </c>
      <c r="F4756" s="394"/>
    </row>
    <row r="4757" spans="1:6">
      <c r="A4757" s="1181">
        <v>4208137</v>
      </c>
      <c r="B4757" s="501" t="s">
        <v>9305</v>
      </c>
      <c r="C4757" s="502" t="s">
        <v>39336</v>
      </c>
      <c r="D4757" s="501" t="s">
        <v>5</v>
      </c>
      <c r="E4757" s="666">
        <v>2069.4499999999998</v>
      </c>
      <c r="F4757" s="394"/>
    </row>
    <row r="4758" spans="1:6">
      <c r="A4758" s="1181">
        <v>4208138</v>
      </c>
      <c r="B4758" s="501" t="s">
        <v>9305</v>
      </c>
      <c r="C4758" s="502" t="s">
        <v>39337</v>
      </c>
      <c r="D4758" s="501" t="s">
        <v>5</v>
      </c>
      <c r="E4758" s="666">
        <v>2333.0300000000002</v>
      </c>
      <c r="F4758" s="394"/>
    </row>
    <row r="4759" spans="1:6">
      <c r="A4759" s="1181">
        <v>4208139</v>
      </c>
      <c r="B4759" s="501" t="s">
        <v>9305</v>
      </c>
      <c r="C4759" s="502" t="s">
        <v>39338</v>
      </c>
      <c r="D4759" s="501" t="s">
        <v>5</v>
      </c>
      <c r="E4759" s="666">
        <v>2336.02</v>
      </c>
      <c r="F4759" s="394"/>
    </row>
    <row r="4760" spans="1:6">
      <c r="A4760" s="1181">
        <v>4208140</v>
      </c>
      <c r="B4760" s="501" t="s">
        <v>9305</v>
      </c>
      <c r="C4760" s="502" t="s">
        <v>39339</v>
      </c>
      <c r="D4760" s="501" t="s">
        <v>5</v>
      </c>
      <c r="E4760" s="666">
        <v>2909.2</v>
      </c>
      <c r="F4760" s="394"/>
    </row>
    <row r="4761" spans="1:6">
      <c r="A4761" s="1181">
        <v>4208141</v>
      </c>
      <c r="B4761" s="501" t="s">
        <v>9305</v>
      </c>
      <c r="C4761" s="502" t="s">
        <v>39340</v>
      </c>
      <c r="D4761" s="501" t="s">
        <v>5</v>
      </c>
      <c r="E4761" s="666">
        <v>2917.02</v>
      </c>
      <c r="F4761" s="394"/>
    </row>
    <row r="4762" spans="1:6">
      <c r="A4762" s="1181">
        <v>4208212</v>
      </c>
      <c r="B4762" s="501" t="s">
        <v>9305</v>
      </c>
      <c r="C4762" s="502" t="s">
        <v>39341</v>
      </c>
      <c r="D4762" s="501" t="s">
        <v>5</v>
      </c>
      <c r="E4762" s="666">
        <v>2918.74</v>
      </c>
      <c r="F4762" s="394"/>
    </row>
    <row r="4763" spans="1:6">
      <c r="A4763" s="1181">
        <v>4208213</v>
      </c>
      <c r="B4763" s="501" t="s">
        <v>9305</v>
      </c>
      <c r="C4763" s="502" t="s">
        <v>39342</v>
      </c>
      <c r="D4763" s="501" t="s">
        <v>5</v>
      </c>
      <c r="E4763" s="666">
        <v>3360.62</v>
      </c>
      <c r="F4763" s="394"/>
    </row>
    <row r="4764" spans="1:6">
      <c r="A4764" s="1181">
        <v>4208214</v>
      </c>
      <c r="B4764" s="501" t="s">
        <v>9305</v>
      </c>
      <c r="C4764" s="502" t="s">
        <v>39343</v>
      </c>
      <c r="D4764" s="501" t="s">
        <v>5</v>
      </c>
      <c r="E4764" s="666">
        <v>3800.18</v>
      </c>
      <c r="F4764" s="394"/>
    </row>
    <row r="4765" spans="1:6">
      <c r="A4765" s="1181">
        <v>4208215</v>
      </c>
      <c r="B4765" s="501" t="s">
        <v>9305</v>
      </c>
      <c r="C4765" s="502" t="s">
        <v>39344</v>
      </c>
      <c r="D4765" s="501" t="s">
        <v>5</v>
      </c>
      <c r="E4765" s="666">
        <v>3804.82</v>
      </c>
      <c r="F4765" s="394"/>
    </row>
    <row r="4766" spans="1:6">
      <c r="A4766" s="1181">
        <v>4208216</v>
      </c>
      <c r="B4766" s="501" t="s">
        <v>9305</v>
      </c>
      <c r="C4766" s="502" t="s">
        <v>39345</v>
      </c>
      <c r="D4766" s="501" t="s">
        <v>5</v>
      </c>
      <c r="E4766" s="666">
        <v>2610.4699999999998</v>
      </c>
      <c r="F4766" s="394"/>
    </row>
    <row r="4767" spans="1:6">
      <c r="A4767" s="1181">
        <v>4208217</v>
      </c>
      <c r="B4767" s="501" t="s">
        <v>9305</v>
      </c>
      <c r="C4767" s="502" t="s">
        <v>39346</v>
      </c>
      <c r="D4767" s="501" t="s">
        <v>5</v>
      </c>
      <c r="E4767" s="666">
        <v>3017.87</v>
      </c>
      <c r="F4767" s="394"/>
    </row>
    <row r="4768" spans="1:6">
      <c r="A4768" s="1181">
        <v>4208218</v>
      </c>
      <c r="B4768" s="501" t="s">
        <v>9305</v>
      </c>
      <c r="C4768" s="502" t="s">
        <v>39347</v>
      </c>
      <c r="D4768" s="501" t="s">
        <v>5</v>
      </c>
      <c r="E4768" s="666">
        <v>3933.08</v>
      </c>
      <c r="F4768" s="394"/>
    </row>
    <row r="4769" spans="1:6">
      <c r="A4769" s="1181">
        <v>4208219</v>
      </c>
      <c r="B4769" s="501" t="s">
        <v>9305</v>
      </c>
      <c r="C4769" s="502" t="s">
        <v>39348</v>
      </c>
      <c r="D4769" s="501" t="s">
        <v>5</v>
      </c>
      <c r="E4769" s="666">
        <v>5083.0200000000004</v>
      </c>
      <c r="F4769" s="394"/>
    </row>
    <row r="4770" spans="1:6">
      <c r="A4770" s="1181">
        <v>4208220</v>
      </c>
      <c r="B4770" s="501" t="s">
        <v>9305</v>
      </c>
      <c r="C4770" s="502" t="s">
        <v>39349</v>
      </c>
      <c r="D4770" s="501" t="s">
        <v>5</v>
      </c>
      <c r="E4770" s="666">
        <v>5389.91</v>
      </c>
      <c r="F4770" s="394"/>
    </row>
    <row r="4771" spans="1:6">
      <c r="A4771" s="1181">
        <v>4208221</v>
      </c>
      <c r="B4771" s="501" t="s">
        <v>9305</v>
      </c>
      <c r="C4771" s="502" t="s">
        <v>39350</v>
      </c>
      <c r="D4771" s="501" t="s">
        <v>5</v>
      </c>
      <c r="E4771" s="666">
        <v>7103.49</v>
      </c>
      <c r="F4771" s="394"/>
    </row>
    <row r="4772" spans="1:6">
      <c r="A4772" s="1181">
        <v>4208222</v>
      </c>
      <c r="B4772" s="501" t="s">
        <v>9305</v>
      </c>
      <c r="C4772" s="502" t="s">
        <v>39351</v>
      </c>
      <c r="D4772" s="501" t="s">
        <v>5</v>
      </c>
      <c r="E4772" s="666">
        <v>8966.93</v>
      </c>
      <c r="F4772" s="394"/>
    </row>
    <row r="4773" spans="1:6">
      <c r="A4773" s="1181">
        <v>4208223</v>
      </c>
      <c r="B4773" s="501" t="s">
        <v>9305</v>
      </c>
      <c r="C4773" s="502" t="s">
        <v>39352</v>
      </c>
      <c r="D4773" s="501" t="s">
        <v>5</v>
      </c>
      <c r="E4773" s="666">
        <v>8969.64</v>
      </c>
      <c r="F4773" s="394"/>
    </row>
    <row r="4774" spans="1:6">
      <c r="A4774" s="1181">
        <v>4208224</v>
      </c>
      <c r="B4774" s="501" t="s">
        <v>9305</v>
      </c>
      <c r="C4774" s="502" t="s">
        <v>39353</v>
      </c>
      <c r="D4774" s="501" t="s">
        <v>5</v>
      </c>
      <c r="E4774" s="666">
        <v>10439.68</v>
      </c>
      <c r="F4774" s="394"/>
    </row>
    <row r="4775" spans="1:6">
      <c r="A4775" s="1181">
        <v>4208225</v>
      </c>
      <c r="B4775" s="501" t="s">
        <v>9305</v>
      </c>
      <c r="C4775" s="502" t="s">
        <v>39354</v>
      </c>
      <c r="D4775" s="501" t="s">
        <v>5</v>
      </c>
      <c r="E4775" s="666">
        <v>11898.74</v>
      </c>
      <c r="F4775" s="394"/>
    </row>
    <row r="4776" spans="1:6">
      <c r="A4776" s="1181">
        <v>4208226</v>
      </c>
      <c r="B4776" s="501" t="s">
        <v>9305</v>
      </c>
      <c r="C4776" s="502" t="s">
        <v>39355</v>
      </c>
      <c r="D4776" s="501" t="s">
        <v>5</v>
      </c>
      <c r="E4776" s="666">
        <v>11921.44</v>
      </c>
      <c r="F4776" s="394"/>
    </row>
    <row r="4777" spans="1:6">
      <c r="A4777" s="1181">
        <v>4208227</v>
      </c>
      <c r="B4777" s="501" t="s">
        <v>9305</v>
      </c>
      <c r="C4777" s="502" t="s">
        <v>39356</v>
      </c>
      <c r="D4777" s="501" t="s">
        <v>5</v>
      </c>
      <c r="E4777" s="666">
        <v>1223.25</v>
      </c>
      <c r="F4777" s="394"/>
    </row>
    <row r="4778" spans="1:6">
      <c r="A4778" s="1181">
        <v>4208228</v>
      </c>
      <c r="B4778" s="501" t="s">
        <v>9305</v>
      </c>
      <c r="C4778" s="502" t="s">
        <v>39357</v>
      </c>
      <c r="D4778" s="501" t="s">
        <v>5</v>
      </c>
      <c r="E4778" s="666">
        <v>1405.99</v>
      </c>
      <c r="F4778" s="394"/>
    </row>
    <row r="4779" spans="1:6">
      <c r="A4779" s="1181">
        <v>4208229</v>
      </c>
      <c r="B4779" s="501" t="s">
        <v>9305</v>
      </c>
      <c r="C4779" s="502" t="s">
        <v>39358</v>
      </c>
      <c r="D4779" s="501" t="s">
        <v>5</v>
      </c>
      <c r="E4779" s="666">
        <v>1828</v>
      </c>
      <c r="F4779" s="394"/>
    </row>
    <row r="4780" spans="1:6">
      <c r="A4780" s="1181">
        <v>4208230</v>
      </c>
      <c r="B4780" s="501" t="s">
        <v>9305</v>
      </c>
      <c r="C4780" s="502" t="s">
        <v>39359</v>
      </c>
      <c r="D4780" s="501" t="s">
        <v>5</v>
      </c>
      <c r="E4780" s="666">
        <v>2360.77</v>
      </c>
      <c r="F4780" s="394"/>
    </row>
    <row r="4781" spans="1:6">
      <c r="A4781" s="1181">
        <v>4208231</v>
      </c>
      <c r="B4781" s="501" t="s">
        <v>9305</v>
      </c>
      <c r="C4781" s="502" t="s">
        <v>39360</v>
      </c>
      <c r="D4781" s="501" t="s">
        <v>5</v>
      </c>
      <c r="E4781" s="666">
        <v>2509.9299999999998</v>
      </c>
      <c r="F4781" s="394"/>
    </row>
    <row r="4782" spans="1:6">
      <c r="A4782" s="1181">
        <v>4208232</v>
      </c>
      <c r="B4782" s="501" t="s">
        <v>9305</v>
      </c>
      <c r="C4782" s="502" t="s">
        <v>39361</v>
      </c>
      <c r="D4782" s="501" t="s">
        <v>5</v>
      </c>
      <c r="E4782" s="666">
        <v>3292.18</v>
      </c>
      <c r="F4782" s="394"/>
    </row>
    <row r="4783" spans="1:6">
      <c r="A4783" s="1181">
        <v>4208233</v>
      </c>
      <c r="B4783" s="501" t="s">
        <v>9305</v>
      </c>
      <c r="C4783" s="502" t="s">
        <v>39362</v>
      </c>
      <c r="D4783" s="501" t="s">
        <v>5</v>
      </c>
      <c r="E4783" s="666">
        <v>4131.28</v>
      </c>
      <c r="F4783" s="394"/>
    </row>
    <row r="4784" spans="1:6">
      <c r="A4784" s="1181">
        <v>4208234</v>
      </c>
      <c r="B4784" s="501" t="s">
        <v>9305</v>
      </c>
      <c r="C4784" s="502" t="s">
        <v>39363</v>
      </c>
      <c r="D4784" s="501" t="s">
        <v>5</v>
      </c>
      <c r="E4784" s="666">
        <v>4133.7700000000004</v>
      </c>
      <c r="F4784" s="394"/>
    </row>
    <row r="4785" spans="1:6">
      <c r="A4785" s="1181">
        <v>4208235</v>
      </c>
      <c r="B4785" s="501" t="s">
        <v>9305</v>
      </c>
      <c r="C4785" s="502" t="s">
        <v>39364</v>
      </c>
      <c r="D4785" s="501" t="s">
        <v>5</v>
      </c>
      <c r="E4785" s="666">
        <v>4837.33</v>
      </c>
      <c r="F4785" s="394"/>
    </row>
    <row r="4786" spans="1:6">
      <c r="A4786" s="1181">
        <v>4208236</v>
      </c>
      <c r="B4786" s="501" t="s">
        <v>9305</v>
      </c>
      <c r="C4786" s="502" t="s">
        <v>39365</v>
      </c>
      <c r="D4786" s="501" t="s">
        <v>5</v>
      </c>
      <c r="E4786" s="666">
        <v>5529.92</v>
      </c>
      <c r="F4786" s="394"/>
    </row>
    <row r="4787" spans="1:6">
      <c r="A4787" s="1181">
        <v>4208237</v>
      </c>
      <c r="B4787" s="501" t="s">
        <v>9305</v>
      </c>
      <c r="C4787" s="502" t="s">
        <v>39366</v>
      </c>
      <c r="D4787" s="501" t="s">
        <v>5</v>
      </c>
      <c r="E4787" s="666">
        <v>5552.5</v>
      </c>
      <c r="F4787" s="394"/>
    </row>
    <row r="4788" spans="1:6">
      <c r="A4788" s="1181">
        <v>4208128</v>
      </c>
      <c r="B4788" s="501" t="s">
        <v>9305</v>
      </c>
      <c r="C4788" s="502" t="s">
        <v>39367</v>
      </c>
      <c r="D4788" s="501" t="s">
        <v>5</v>
      </c>
      <c r="E4788" s="666">
        <v>263.32</v>
      </c>
      <c r="F4788" s="394"/>
    </row>
    <row r="4789" spans="1:6">
      <c r="A4789" s="1181">
        <v>4208129</v>
      </c>
      <c r="B4789" s="501" t="s">
        <v>9305</v>
      </c>
      <c r="C4789" s="502" t="s">
        <v>39368</v>
      </c>
      <c r="D4789" s="501" t="s">
        <v>5</v>
      </c>
      <c r="E4789" s="666">
        <v>292.02999999999997</v>
      </c>
      <c r="F4789" s="394"/>
    </row>
    <row r="4790" spans="1:6">
      <c r="A4790" s="1181">
        <v>4208130</v>
      </c>
      <c r="B4790" s="501" t="s">
        <v>9305</v>
      </c>
      <c r="C4790" s="502" t="s">
        <v>39369</v>
      </c>
      <c r="D4790" s="501" t="s">
        <v>5</v>
      </c>
      <c r="E4790" s="666">
        <v>335.09</v>
      </c>
      <c r="F4790" s="394"/>
    </row>
    <row r="4791" spans="1:6">
      <c r="A4791" s="1181">
        <v>4208131</v>
      </c>
      <c r="B4791" s="501" t="s">
        <v>9305</v>
      </c>
      <c r="C4791" s="502" t="s">
        <v>39370</v>
      </c>
      <c r="D4791" s="501" t="s">
        <v>5</v>
      </c>
      <c r="E4791" s="666">
        <v>388.99</v>
      </c>
      <c r="F4791" s="394"/>
    </row>
    <row r="4792" spans="1:6">
      <c r="A4792" s="1181">
        <v>4208132</v>
      </c>
      <c r="B4792" s="501" t="s">
        <v>9305</v>
      </c>
      <c r="C4792" s="502" t="s">
        <v>39371</v>
      </c>
      <c r="D4792" s="501" t="s">
        <v>5</v>
      </c>
      <c r="E4792" s="666">
        <v>442.67</v>
      </c>
      <c r="F4792" s="394"/>
    </row>
    <row r="4793" spans="1:6">
      <c r="A4793" s="1181">
        <v>4208133</v>
      </c>
      <c r="B4793" s="501" t="s">
        <v>9305</v>
      </c>
      <c r="C4793" s="502" t="s">
        <v>39372</v>
      </c>
      <c r="D4793" s="501" t="s">
        <v>5</v>
      </c>
      <c r="E4793" s="666">
        <v>501.57</v>
      </c>
      <c r="F4793" s="394"/>
    </row>
    <row r="4794" spans="1:6">
      <c r="A4794" s="1181">
        <v>4208134</v>
      </c>
      <c r="B4794" s="501" t="s">
        <v>9305</v>
      </c>
      <c r="C4794" s="502" t="s">
        <v>39373</v>
      </c>
      <c r="D4794" s="501" t="s">
        <v>5</v>
      </c>
      <c r="E4794" s="666">
        <v>561.41</v>
      </c>
      <c r="F4794" s="394"/>
    </row>
    <row r="4795" spans="1:6">
      <c r="A4795" s="1181">
        <v>4208238</v>
      </c>
      <c r="B4795" s="501" t="s">
        <v>9305</v>
      </c>
      <c r="C4795" s="502" t="s">
        <v>39374</v>
      </c>
      <c r="D4795" s="501" t="s">
        <v>5</v>
      </c>
      <c r="E4795" s="666">
        <v>591.9</v>
      </c>
      <c r="F4795" s="394"/>
    </row>
    <row r="4796" spans="1:6">
      <c r="A4796" s="1181">
        <v>4208239</v>
      </c>
      <c r="B4796" s="501" t="s">
        <v>9305</v>
      </c>
      <c r="C4796" s="502" t="s">
        <v>39375</v>
      </c>
      <c r="D4796" s="501" t="s">
        <v>5</v>
      </c>
      <c r="E4796" s="666">
        <v>640.45000000000005</v>
      </c>
      <c r="F4796" s="394"/>
    </row>
    <row r="4797" spans="1:6">
      <c r="A4797" s="1181">
        <v>4413920</v>
      </c>
      <c r="B4797" s="501" t="s">
        <v>9305</v>
      </c>
      <c r="C4797" s="502" t="s">
        <v>39376</v>
      </c>
      <c r="D4797" s="501" t="s">
        <v>14895</v>
      </c>
      <c r="E4797" s="666">
        <v>0.53</v>
      </c>
      <c r="F4797" s="394"/>
    </row>
    <row r="4798" spans="1:6">
      <c r="A4798" s="1181">
        <v>4413024</v>
      </c>
      <c r="B4798" s="501" t="s">
        <v>9305</v>
      </c>
      <c r="C4798" s="502" t="s">
        <v>39377</v>
      </c>
      <c r="D4798" s="501" t="s">
        <v>14895</v>
      </c>
      <c r="E4798" s="666">
        <v>0.36</v>
      </c>
      <c r="F4798" s="394"/>
    </row>
    <row r="4799" spans="1:6">
      <c r="A4799" s="1181">
        <v>4413022</v>
      </c>
      <c r="B4799" s="501" t="s">
        <v>9305</v>
      </c>
      <c r="C4799" s="502" t="s">
        <v>39378</v>
      </c>
      <c r="D4799" s="501" t="s">
        <v>14895</v>
      </c>
      <c r="E4799" s="666">
        <v>0.54</v>
      </c>
      <c r="F4799" s="394"/>
    </row>
    <row r="4800" spans="1:6">
      <c r="A4800" s="1181">
        <v>4413020</v>
      </c>
      <c r="B4800" s="501" t="s">
        <v>9305</v>
      </c>
      <c r="C4800" s="502" t="s">
        <v>39379</v>
      </c>
      <c r="D4800" s="501" t="s">
        <v>5</v>
      </c>
      <c r="E4800" s="666">
        <v>41.3</v>
      </c>
      <c r="F4800" s="394"/>
    </row>
    <row r="4801" spans="1:6" ht="24.75">
      <c r="A4801" s="1181">
        <v>4413013</v>
      </c>
      <c r="B4801" s="501" t="s">
        <v>9305</v>
      </c>
      <c r="C4801" s="502" t="s">
        <v>39380</v>
      </c>
      <c r="D4801" s="501" t="s">
        <v>5</v>
      </c>
      <c r="E4801" s="666">
        <v>84.07</v>
      </c>
      <c r="F4801" s="394"/>
    </row>
    <row r="4802" spans="1:6">
      <c r="A4802" s="1181">
        <v>4413019</v>
      </c>
      <c r="B4802" s="501" t="s">
        <v>9305</v>
      </c>
      <c r="C4802" s="502" t="s">
        <v>39381</v>
      </c>
      <c r="D4802" s="501" t="s">
        <v>5</v>
      </c>
      <c r="E4802" s="666">
        <v>34.26</v>
      </c>
      <c r="F4802" s="394"/>
    </row>
    <row r="4803" spans="1:6">
      <c r="A4803" s="1181">
        <v>4413026</v>
      </c>
      <c r="B4803" s="501" t="s">
        <v>9305</v>
      </c>
      <c r="C4803" s="502" t="s">
        <v>39382</v>
      </c>
      <c r="D4803" s="501" t="s">
        <v>14895</v>
      </c>
      <c r="E4803" s="666">
        <v>273.13</v>
      </c>
      <c r="F4803" s="394"/>
    </row>
    <row r="4804" spans="1:6">
      <c r="A4804" s="1181">
        <v>4413996</v>
      </c>
      <c r="B4804" s="501" t="s">
        <v>9305</v>
      </c>
      <c r="C4804" s="502" t="s">
        <v>39383</v>
      </c>
      <c r="D4804" s="501" t="s">
        <v>14895</v>
      </c>
      <c r="E4804" s="666">
        <v>9.73</v>
      </c>
      <c r="F4804" s="394"/>
    </row>
    <row r="4805" spans="1:6">
      <c r="A4805" s="1181">
        <v>4413942</v>
      </c>
      <c r="B4805" s="501" t="s">
        <v>9305</v>
      </c>
      <c r="C4805" s="502" t="s">
        <v>39384</v>
      </c>
      <c r="D4805" s="501" t="s">
        <v>14896</v>
      </c>
      <c r="E4805" s="666">
        <v>2.75</v>
      </c>
      <c r="F4805" s="394"/>
    </row>
    <row r="4806" spans="1:6">
      <c r="A4806" s="1181">
        <v>4413018</v>
      </c>
      <c r="B4806" s="501" t="s">
        <v>9305</v>
      </c>
      <c r="C4806" s="502" t="s">
        <v>39385</v>
      </c>
      <c r="D4806" s="501" t="s">
        <v>30</v>
      </c>
      <c r="E4806" s="666">
        <v>12.24</v>
      </c>
      <c r="F4806" s="394"/>
    </row>
    <row r="4807" spans="1:6">
      <c r="A4807" s="1181">
        <v>4413905</v>
      </c>
      <c r="B4807" s="501" t="s">
        <v>9305</v>
      </c>
      <c r="C4807" s="502" t="s">
        <v>39386</v>
      </c>
      <c r="D4807" s="501" t="s">
        <v>14895</v>
      </c>
      <c r="E4807" s="666">
        <v>6.7</v>
      </c>
      <c r="F4807" s="394"/>
    </row>
    <row r="4808" spans="1:6">
      <c r="A4808" s="1181">
        <v>4413987</v>
      </c>
      <c r="B4808" s="501" t="s">
        <v>9305</v>
      </c>
      <c r="C4808" s="502" t="s">
        <v>39387</v>
      </c>
      <c r="D4808" s="501" t="s">
        <v>14895</v>
      </c>
      <c r="E4808" s="666">
        <v>0.38</v>
      </c>
      <c r="F4808" s="394"/>
    </row>
    <row r="4809" spans="1:6">
      <c r="A4809" s="1181">
        <v>4413995</v>
      </c>
      <c r="B4809" s="501" t="s">
        <v>9305</v>
      </c>
      <c r="C4809" s="502" t="s">
        <v>39388</v>
      </c>
      <c r="D4809" s="501" t="s">
        <v>14895</v>
      </c>
      <c r="E4809" s="666">
        <v>3.06</v>
      </c>
      <c r="F4809" s="394"/>
    </row>
    <row r="4810" spans="1:6">
      <c r="A4810" s="1181">
        <v>4413994</v>
      </c>
      <c r="B4810" s="501" t="s">
        <v>9305</v>
      </c>
      <c r="C4810" s="502" t="s">
        <v>39389</v>
      </c>
      <c r="D4810" s="501" t="s">
        <v>5</v>
      </c>
      <c r="E4810" s="666">
        <v>683.12</v>
      </c>
      <c r="F4810" s="394"/>
    </row>
    <row r="4811" spans="1:6">
      <c r="A4811" s="1181">
        <v>4413200</v>
      </c>
      <c r="B4811" s="501" t="s">
        <v>9305</v>
      </c>
      <c r="C4811" s="502" t="s">
        <v>39390</v>
      </c>
      <c r="D4811" s="501" t="s">
        <v>14895</v>
      </c>
      <c r="E4811" s="666">
        <v>18.29</v>
      </c>
      <c r="F4811" s="394"/>
    </row>
    <row r="4812" spans="1:6">
      <c r="A4812" s="1181">
        <v>4413990</v>
      </c>
      <c r="B4812" s="501" t="s">
        <v>9305</v>
      </c>
      <c r="C4812" s="502" t="s">
        <v>39391</v>
      </c>
      <c r="D4812" s="501" t="s">
        <v>28</v>
      </c>
      <c r="E4812" s="666">
        <v>34.26</v>
      </c>
      <c r="F4812" s="394"/>
    </row>
    <row r="4813" spans="1:6">
      <c r="A4813" s="1181">
        <v>4413989</v>
      </c>
      <c r="B4813" s="501" t="s">
        <v>9305</v>
      </c>
      <c r="C4813" s="502" t="s">
        <v>39392</v>
      </c>
      <c r="D4813" s="501" t="s">
        <v>28</v>
      </c>
      <c r="E4813" s="666">
        <v>41.3</v>
      </c>
      <c r="F4813" s="394"/>
    </row>
    <row r="4814" spans="1:6">
      <c r="A4814" s="1181">
        <v>4413951</v>
      </c>
      <c r="B4814" s="501" t="s">
        <v>9305</v>
      </c>
      <c r="C4814" s="502" t="s">
        <v>39393</v>
      </c>
      <c r="D4814" s="501" t="s">
        <v>28</v>
      </c>
      <c r="E4814" s="666">
        <v>46.79</v>
      </c>
      <c r="F4814" s="394"/>
    </row>
    <row r="4815" spans="1:6">
      <c r="A4815" s="1181">
        <v>4413950</v>
      </c>
      <c r="B4815" s="501" t="s">
        <v>9305</v>
      </c>
      <c r="C4815" s="502" t="s">
        <v>39394</v>
      </c>
      <c r="D4815" s="501" t="s">
        <v>28</v>
      </c>
      <c r="E4815" s="666">
        <v>97.08</v>
      </c>
      <c r="F4815" s="394"/>
    </row>
    <row r="4816" spans="1:6">
      <c r="A4816" s="1181">
        <v>4413949</v>
      </c>
      <c r="B4816" s="501" t="s">
        <v>9305</v>
      </c>
      <c r="C4816" s="502" t="s">
        <v>39395</v>
      </c>
      <c r="D4816" s="501" t="s">
        <v>28</v>
      </c>
      <c r="E4816" s="666">
        <v>214.47</v>
      </c>
      <c r="F4816" s="394"/>
    </row>
    <row r="4817" spans="1:6">
      <c r="A4817" s="1181">
        <v>4413948</v>
      </c>
      <c r="B4817" s="501" t="s">
        <v>9305</v>
      </c>
      <c r="C4817" s="502" t="s">
        <v>39396</v>
      </c>
      <c r="D4817" s="501" t="s">
        <v>28</v>
      </c>
      <c r="E4817" s="666">
        <v>46.92</v>
      </c>
      <c r="F4817" s="394"/>
    </row>
    <row r="4818" spans="1:6">
      <c r="A4818" s="1181">
        <v>4413947</v>
      </c>
      <c r="B4818" s="501" t="s">
        <v>9305</v>
      </c>
      <c r="C4818" s="502" t="s">
        <v>39397</v>
      </c>
      <c r="D4818" s="501" t="s">
        <v>28</v>
      </c>
      <c r="E4818" s="666">
        <v>77.62</v>
      </c>
      <c r="F4818" s="394"/>
    </row>
    <row r="4819" spans="1:6">
      <c r="A4819" s="1181">
        <v>4413946</v>
      </c>
      <c r="B4819" s="501" t="s">
        <v>9305</v>
      </c>
      <c r="C4819" s="502" t="s">
        <v>39398</v>
      </c>
      <c r="D4819" s="501" t="s">
        <v>28</v>
      </c>
      <c r="E4819" s="666">
        <v>144.25</v>
      </c>
      <c r="F4819" s="394"/>
    </row>
    <row r="4820" spans="1:6">
      <c r="A4820" s="1181">
        <v>4413952</v>
      </c>
      <c r="B4820" s="501" t="s">
        <v>9305</v>
      </c>
      <c r="C4820" s="502" t="s">
        <v>39399</v>
      </c>
      <c r="D4820" s="501" t="s">
        <v>14895</v>
      </c>
      <c r="E4820" s="666">
        <v>70.180000000000007</v>
      </c>
      <c r="F4820" s="394"/>
    </row>
    <row r="4821" spans="1:6">
      <c r="A4821" s="1181">
        <v>4413012</v>
      </c>
      <c r="B4821" s="501" t="s">
        <v>9305</v>
      </c>
      <c r="C4821" s="502" t="s">
        <v>39400</v>
      </c>
      <c r="D4821" s="501" t="s">
        <v>14896</v>
      </c>
      <c r="E4821" s="666">
        <v>399.99</v>
      </c>
      <c r="F4821" s="394"/>
    </row>
    <row r="4822" spans="1:6">
      <c r="A4822" s="1181">
        <v>4413014</v>
      </c>
      <c r="B4822" s="501" t="s">
        <v>9305</v>
      </c>
      <c r="C4822" s="502" t="s">
        <v>39401</v>
      </c>
      <c r="D4822" s="501" t="s">
        <v>14895</v>
      </c>
      <c r="E4822" s="666">
        <v>16.62</v>
      </c>
      <c r="F4822" s="394"/>
    </row>
    <row r="4823" spans="1:6">
      <c r="A4823" s="1181">
        <v>4413016</v>
      </c>
      <c r="B4823" s="501" t="s">
        <v>9305</v>
      </c>
      <c r="C4823" s="502" t="s">
        <v>39402</v>
      </c>
      <c r="D4823" s="501" t="s">
        <v>14895</v>
      </c>
      <c r="E4823" s="666">
        <v>10.4</v>
      </c>
      <c r="F4823" s="394"/>
    </row>
    <row r="4824" spans="1:6">
      <c r="A4824" s="1181">
        <v>4413984</v>
      </c>
      <c r="B4824" s="501" t="s">
        <v>9305</v>
      </c>
      <c r="C4824" s="502" t="s">
        <v>39403</v>
      </c>
      <c r="D4824" s="501" t="s">
        <v>14896</v>
      </c>
      <c r="E4824" s="666">
        <v>4.3499999999999996</v>
      </c>
      <c r="F4824" s="394"/>
    </row>
    <row r="4825" spans="1:6">
      <c r="A4825" s="1181">
        <v>4413986</v>
      </c>
      <c r="B4825" s="501" t="s">
        <v>9305</v>
      </c>
      <c r="C4825" s="502" t="s">
        <v>39404</v>
      </c>
      <c r="D4825" s="501" t="s">
        <v>14895</v>
      </c>
      <c r="E4825" s="666">
        <v>0.08</v>
      </c>
      <c r="F4825" s="394"/>
    </row>
    <row r="4826" spans="1:6">
      <c r="A4826" s="1181">
        <v>4413985</v>
      </c>
      <c r="B4826" s="501" t="s">
        <v>9305</v>
      </c>
      <c r="C4826" s="502" t="s">
        <v>39405</v>
      </c>
      <c r="D4826" s="501" t="s">
        <v>14895</v>
      </c>
      <c r="E4826" s="666">
        <v>22.08</v>
      </c>
      <c r="F4826" s="394"/>
    </row>
    <row r="4827" spans="1:6">
      <c r="A4827" s="1181">
        <v>4413017</v>
      </c>
      <c r="B4827" s="501" t="s">
        <v>9305</v>
      </c>
      <c r="C4827" s="502" t="s">
        <v>39406</v>
      </c>
      <c r="D4827" s="501" t="s">
        <v>5</v>
      </c>
      <c r="E4827" s="666">
        <v>61.63</v>
      </c>
      <c r="F4827" s="394"/>
    </row>
    <row r="4828" spans="1:6">
      <c r="A4828" s="1181">
        <v>4415673</v>
      </c>
      <c r="B4828" s="501" t="s">
        <v>9305</v>
      </c>
      <c r="C4828" s="502" t="s">
        <v>39407</v>
      </c>
      <c r="D4828" s="501" t="s">
        <v>14895</v>
      </c>
      <c r="E4828" s="666">
        <v>7.97</v>
      </c>
      <c r="F4828" s="394"/>
    </row>
    <row r="4829" spans="1:6">
      <c r="A4829" s="1181">
        <v>4415684</v>
      </c>
      <c r="B4829" s="501" t="s">
        <v>9305</v>
      </c>
      <c r="C4829" s="502" t="s">
        <v>39408</v>
      </c>
      <c r="D4829" s="501" t="s">
        <v>14895</v>
      </c>
      <c r="E4829" s="666">
        <v>4.51</v>
      </c>
      <c r="F4829" s="394"/>
    </row>
    <row r="4830" spans="1:6">
      <c r="A4830" s="1181">
        <v>4413993</v>
      </c>
      <c r="B4830" s="501" t="s">
        <v>9305</v>
      </c>
      <c r="C4830" s="502" t="s">
        <v>39409</v>
      </c>
      <c r="D4830" s="501" t="s">
        <v>14895</v>
      </c>
      <c r="E4830" s="666">
        <v>0.55000000000000004</v>
      </c>
      <c r="F4830" s="394"/>
    </row>
    <row r="4831" spans="1:6">
      <c r="A4831" s="1181">
        <v>4507754</v>
      </c>
      <c r="B4831" s="501" t="s">
        <v>9305</v>
      </c>
      <c r="C4831" s="502" t="s">
        <v>39410</v>
      </c>
      <c r="D4831" s="501" t="s">
        <v>28</v>
      </c>
      <c r="E4831" s="666">
        <v>868.13</v>
      </c>
      <c r="F4831" s="394"/>
    </row>
    <row r="4832" spans="1:6">
      <c r="A4832" s="1181">
        <v>4507738</v>
      </c>
      <c r="B4832" s="501" t="s">
        <v>9305</v>
      </c>
      <c r="C4832" s="502" t="s">
        <v>39411</v>
      </c>
      <c r="D4832" s="501" t="s">
        <v>28</v>
      </c>
      <c r="E4832" s="666">
        <v>1168.99</v>
      </c>
      <c r="F4832" s="394"/>
    </row>
    <row r="4833" spans="1:6">
      <c r="A4833" s="1181">
        <v>4507755</v>
      </c>
      <c r="B4833" s="501" t="s">
        <v>9305</v>
      </c>
      <c r="C4833" s="502" t="s">
        <v>39412</v>
      </c>
      <c r="D4833" s="501" t="s">
        <v>28</v>
      </c>
      <c r="E4833" s="666">
        <v>1041.6199999999999</v>
      </c>
      <c r="F4833" s="394"/>
    </row>
    <row r="4834" spans="1:6">
      <c r="A4834" s="1181">
        <v>4507756</v>
      </c>
      <c r="B4834" s="501" t="s">
        <v>9305</v>
      </c>
      <c r="C4834" s="502" t="s">
        <v>39413</v>
      </c>
      <c r="D4834" s="501" t="s">
        <v>28</v>
      </c>
      <c r="E4834" s="666">
        <v>1372.36</v>
      </c>
      <c r="F4834" s="394"/>
    </row>
    <row r="4835" spans="1:6">
      <c r="A4835" s="1181">
        <v>4507757</v>
      </c>
      <c r="B4835" s="501" t="s">
        <v>9305</v>
      </c>
      <c r="C4835" s="502" t="s">
        <v>39414</v>
      </c>
      <c r="D4835" s="501" t="s">
        <v>28</v>
      </c>
      <c r="E4835" s="666">
        <v>1513.42</v>
      </c>
      <c r="F4835" s="394"/>
    </row>
    <row r="4836" spans="1:6">
      <c r="A4836" s="1181">
        <v>4507758</v>
      </c>
      <c r="B4836" s="501" t="s">
        <v>9305</v>
      </c>
      <c r="C4836" s="502" t="s">
        <v>39415</v>
      </c>
      <c r="D4836" s="501" t="s">
        <v>28</v>
      </c>
      <c r="E4836" s="666">
        <v>1800.16</v>
      </c>
      <c r="F4836" s="394"/>
    </row>
    <row r="4837" spans="1:6">
      <c r="A4837" s="1181">
        <v>4507759</v>
      </c>
      <c r="B4837" s="501" t="s">
        <v>9305</v>
      </c>
      <c r="C4837" s="502" t="s">
        <v>39416</v>
      </c>
      <c r="D4837" s="501" t="s">
        <v>28</v>
      </c>
      <c r="E4837" s="666">
        <v>1913.74</v>
      </c>
      <c r="F4837" s="394"/>
    </row>
    <row r="4838" spans="1:6">
      <c r="A4838" s="1181">
        <v>4507760</v>
      </c>
      <c r="B4838" s="501" t="s">
        <v>9305</v>
      </c>
      <c r="C4838" s="502" t="s">
        <v>39417</v>
      </c>
      <c r="D4838" s="501" t="s">
        <v>28</v>
      </c>
      <c r="E4838" s="666">
        <v>2344.3000000000002</v>
      </c>
      <c r="F4838" s="394"/>
    </row>
    <row r="4839" spans="1:6">
      <c r="A4839" s="1181">
        <v>4507761</v>
      </c>
      <c r="B4839" s="501" t="s">
        <v>9305</v>
      </c>
      <c r="C4839" s="502" t="s">
        <v>39418</v>
      </c>
      <c r="D4839" s="501" t="s">
        <v>28</v>
      </c>
      <c r="E4839" s="666">
        <v>2457.0500000000002</v>
      </c>
      <c r="F4839" s="394"/>
    </row>
    <row r="4840" spans="1:6">
      <c r="A4840" s="1181">
        <v>4507762</v>
      </c>
      <c r="B4840" s="501" t="s">
        <v>9305</v>
      </c>
      <c r="C4840" s="502" t="s">
        <v>39419</v>
      </c>
      <c r="D4840" s="501" t="s">
        <v>28</v>
      </c>
      <c r="E4840" s="666">
        <v>2979.63</v>
      </c>
      <c r="F4840" s="394"/>
    </row>
    <row r="4841" spans="1:6">
      <c r="A4841" s="1181">
        <v>4507763</v>
      </c>
      <c r="B4841" s="501" t="s">
        <v>9305</v>
      </c>
      <c r="C4841" s="502" t="s">
        <v>39420</v>
      </c>
      <c r="D4841" s="501" t="s">
        <v>28</v>
      </c>
      <c r="E4841" s="666">
        <v>2932.8</v>
      </c>
      <c r="F4841" s="394"/>
    </row>
    <row r="4842" spans="1:6">
      <c r="A4842" s="1181">
        <v>4507764</v>
      </c>
      <c r="B4842" s="501" t="s">
        <v>9305</v>
      </c>
      <c r="C4842" s="502" t="s">
        <v>39421</v>
      </c>
      <c r="D4842" s="501" t="s">
        <v>28</v>
      </c>
      <c r="E4842" s="666">
        <v>3903.31</v>
      </c>
      <c r="F4842" s="394"/>
    </row>
    <row r="4843" spans="1:6">
      <c r="A4843" s="1181">
        <v>4507765</v>
      </c>
      <c r="B4843" s="501" t="s">
        <v>9305</v>
      </c>
      <c r="C4843" s="502" t="s">
        <v>39422</v>
      </c>
      <c r="D4843" s="501" t="s">
        <v>28</v>
      </c>
      <c r="E4843" s="666">
        <v>2996.3</v>
      </c>
      <c r="F4843" s="394"/>
    </row>
    <row r="4844" spans="1:6">
      <c r="A4844" s="1181">
        <v>4508192</v>
      </c>
      <c r="B4844" s="501" t="s">
        <v>9305</v>
      </c>
      <c r="C4844" s="502" t="s">
        <v>39423</v>
      </c>
      <c r="D4844" s="501" t="s">
        <v>28</v>
      </c>
      <c r="E4844" s="666">
        <v>5128.78</v>
      </c>
      <c r="F4844" s="394"/>
    </row>
    <row r="4845" spans="1:6">
      <c r="A4845" s="1181">
        <v>4507766</v>
      </c>
      <c r="B4845" s="501" t="s">
        <v>9305</v>
      </c>
      <c r="C4845" s="502" t="s">
        <v>39424</v>
      </c>
      <c r="D4845" s="501" t="s">
        <v>28</v>
      </c>
      <c r="E4845" s="666">
        <v>423.48</v>
      </c>
      <c r="F4845" s="394"/>
    </row>
    <row r="4846" spans="1:6">
      <c r="A4846" s="1181">
        <v>4507767</v>
      </c>
      <c r="B4846" s="501" t="s">
        <v>9305</v>
      </c>
      <c r="C4846" s="502" t="s">
        <v>39425</v>
      </c>
      <c r="D4846" s="501" t="s">
        <v>28</v>
      </c>
      <c r="E4846" s="666">
        <v>574.44000000000005</v>
      </c>
      <c r="F4846" s="394"/>
    </row>
    <row r="4847" spans="1:6">
      <c r="A4847" s="1181">
        <v>4507768</v>
      </c>
      <c r="B4847" s="501" t="s">
        <v>9305</v>
      </c>
      <c r="C4847" s="502" t="s">
        <v>39426</v>
      </c>
      <c r="D4847" s="501" t="s">
        <v>28</v>
      </c>
      <c r="E4847" s="666">
        <v>529.73</v>
      </c>
      <c r="F4847" s="394"/>
    </row>
    <row r="4848" spans="1:6">
      <c r="A4848" s="1181">
        <v>4507769</v>
      </c>
      <c r="B4848" s="501" t="s">
        <v>9305</v>
      </c>
      <c r="C4848" s="502" t="s">
        <v>39427</v>
      </c>
      <c r="D4848" s="501" t="s">
        <v>28</v>
      </c>
      <c r="E4848" s="666">
        <v>657.92</v>
      </c>
      <c r="F4848" s="394"/>
    </row>
    <row r="4849" spans="1:6">
      <c r="A4849" s="1181">
        <v>4507770</v>
      </c>
      <c r="B4849" s="501" t="s">
        <v>9305</v>
      </c>
      <c r="C4849" s="502" t="s">
        <v>39428</v>
      </c>
      <c r="D4849" s="501" t="s">
        <v>28</v>
      </c>
      <c r="E4849" s="666">
        <v>608.16999999999996</v>
      </c>
      <c r="F4849" s="394"/>
    </row>
    <row r="4850" spans="1:6">
      <c r="A4850" s="1181">
        <v>4507771</v>
      </c>
      <c r="B4850" s="501" t="s">
        <v>9305</v>
      </c>
      <c r="C4850" s="502" t="s">
        <v>39429</v>
      </c>
      <c r="D4850" s="501" t="s">
        <v>28</v>
      </c>
      <c r="E4850" s="666">
        <v>741.94</v>
      </c>
      <c r="F4850" s="394"/>
    </row>
    <row r="4851" spans="1:6">
      <c r="A4851" s="1181">
        <v>4507772</v>
      </c>
      <c r="B4851" s="501" t="s">
        <v>9305</v>
      </c>
      <c r="C4851" s="502" t="s">
        <v>39430</v>
      </c>
      <c r="D4851" s="501" t="s">
        <v>28</v>
      </c>
      <c r="E4851" s="666">
        <v>784.98</v>
      </c>
      <c r="F4851" s="394"/>
    </row>
    <row r="4852" spans="1:6">
      <c r="A4852" s="1181">
        <v>4508193</v>
      </c>
      <c r="B4852" s="501" t="s">
        <v>9305</v>
      </c>
      <c r="C4852" s="502" t="s">
        <v>39431</v>
      </c>
      <c r="D4852" s="501" t="s">
        <v>28</v>
      </c>
      <c r="E4852" s="666">
        <v>915.26</v>
      </c>
      <c r="F4852" s="394"/>
    </row>
    <row r="4853" spans="1:6">
      <c r="A4853" s="1181">
        <v>4507773</v>
      </c>
      <c r="B4853" s="501" t="s">
        <v>9305</v>
      </c>
      <c r="C4853" s="502" t="s">
        <v>39432</v>
      </c>
      <c r="D4853" s="501" t="s">
        <v>28</v>
      </c>
      <c r="E4853" s="666">
        <v>800.31</v>
      </c>
      <c r="F4853" s="394"/>
    </row>
    <row r="4854" spans="1:6">
      <c r="A4854" s="1181">
        <v>4507774</v>
      </c>
      <c r="B4854" s="501" t="s">
        <v>9305</v>
      </c>
      <c r="C4854" s="502" t="s">
        <v>39433</v>
      </c>
      <c r="D4854" s="501" t="s">
        <v>28</v>
      </c>
      <c r="E4854" s="666">
        <v>1042.25</v>
      </c>
      <c r="F4854" s="394"/>
    </row>
    <row r="4855" spans="1:6">
      <c r="A4855" s="1181">
        <v>4507775</v>
      </c>
      <c r="B4855" s="501" t="s">
        <v>9305</v>
      </c>
      <c r="C4855" s="502" t="s">
        <v>39434</v>
      </c>
      <c r="D4855" s="501" t="s">
        <v>28</v>
      </c>
      <c r="E4855" s="666">
        <v>94.27</v>
      </c>
      <c r="F4855" s="394"/>
    </row>
    <row r="4856" spans="1:6">
      <c r="A4856" s="1181">
        <v>4507776</v>
      </c>
      <c r="B4856" s="501" t="s">
        <v>9305</v>
      </c>
      <c r="C4856" s="502" t="s">
        <v>39435</v>
      </c>
      <c r="D4856" s="501" t="s">
        <v>28</v>
      </c>
      <c r="E4856" s="666">
        <v>108.93</v>
      </c>
      <c r="F4856" s="394"/>
    </row>
    <row r="4857" spans="1:6">
      <c r="A4857" s="1181">
        <v>4507783</v>
      </c>
      <c r="B4857" s="501" t="s">
        <v>9305</v>
      </c>
      <c r="C4857" s="502" t="s">
        <v>39436</v>
      </c>
      <c r="D4857" s="501" t="s">
        <v>28</v>
      </c>
      <c r="E4857" s="666">
        <v>81.290000000000006</v>
      </c>
      <c r="F4857" s="394"/>
    </row>
    <row r="4858" spans="1:6">
      <c r="A4858" s="1181">
        <v>4507784</v>
      </c>
      <c r="B4858" s="501" t="s">
        <v>9305</v>
      </c>
      <c r="C4858" s="502" t="s">
        <v>39437</v>
      </c>
      <c r="D4858" s="501" t="s">
        <v>28</v>
      </c>
      <c r="E4858" s="666">
        <v>113.68</v>
      </c>
      <c r="F4858" s="394"/>
    </row>
    <row r="4859" spans="1:6">
      <c r="A4859" s="1181">
        <v>4507777</v>
      </c>
      <c r="B4859" s="501" t="s">
        <v>9305</v>
      </c>
      <c r="C4859" s="502" t="s">
        <v>39438</v>
      </c>
      <c r="D4859" s="501" t="s">
        <v>28</v>
      </c>
      <c r="E4859" s="666">
        <v>184.91</v>
      </c>
      <c r="F4859" s="394"/>
    </row>
    <row r="4860" spans="1:6">
      <c r="A4860" s="1181">
        <v>4507778</v>
      </c>
      <c r="B4860" s="501" t="s">
        <v>9305</v>
      </c>
      <c r="C4860" s="502" t="s">
        <v>39439</v>
      </c>
      <c r="D4860" s="501" t="s">
        <v>28</v>
      </c>
      <c r="E4860" s="666">
        <v>233.05</v>
      </c>
      <c r="F4860" s="394"/>
    </row>
    <row r="4861" spans="1:6">
      <c r="A4861" s="1181">
        <v>4507779</v>
      </c>
      <c r="B4861" s="501" t="s">
        <v>9305</v>
      </c>
      <c r="C4861" s="502" t="s">
        <v>39440</v>
      </c>
      <c r="D4861" s="501" t="s">
        <v>28</v>
      </c>
      <c r="E4861" s="666">
        <v>248.23</v>
      </c>
      <c r="F4861" s="394"/>
    </row>
    <row r="4862" spans="1:6">
      <c r="A4862" s="1181">
        <v>4507780</v>
      </c>
      <c r="B4862" s="501" t="s">
        <v>9305</v>
      </c>
      <c r="C4862" s="502" t="s">
        <v>39441</v>
      </c>
      <c r="D4862" s="501" t="s">
        <v>28</v>
      </c>
      <c r="E4862" s="666">
        <v>290.04000000000002</v>
      </c>
      <c r="F4862" s="394"/>
    </row>
    <row r="4863" spans="1:6">
      <c r="A4863" s="1181">
        <v>4507781</v>
      </c>
      <c r="B4863" s="501" t="s">
        <v>9305</v>
      </c>
      <c r="C4863" s="502" t="s">
        <v>39442</v>
      </c>
      <c r="D4863" s="501" t="s">
        <v>28</v>
      </c>
      <c r="E4863" s="666">
        <v>332.31</v>
      </c>
      <c r="F4863" s="394"/>
    </row>
    <row r="4864" spans="1:6">
      <c r="A4864" s="1181">
        <v>4507782</v>
      </c>
      <c r="B4864" s="501" t="s">
        <v>9305</v>
      </c>
      <c r="C4864" s="502" t="s">
        <v>39443</v>
      </c>
      <c r="D4864" s="501" t="s">
        <v>28</v>
      </c>
      <c r="E4864" s="666">
        <v>394.48</v>
      </c>
      <c r="F4864" s="394"/>
    </row>
    <row r="4865" spans="1:6">
      <c r="A4865" s="1181">
        <v>4507785</v>
      </c>
      <c r="B4865" s="501" t="s">
        <v>9305</v>
      </c>
      <c r="C4865" s="502" t="s">
        <v>39444</v>
      </c>
      <c r="D4865" s="501" t="s">
        <v>28</v>
      </c>
      <c r="E4865" s="666">
        <v>138.27000000000001</v>
      </c>
      <c r="F4865" s="394"/>
    </row>
    <row r="4866" spans="1:6">
      <c r="A4866" s="1181">
        <v>4508194</v>
      </c>
      <c r="B4866" s="501" t="s">
        <v>9305</v>
      </c>
      <c r="C4866" s="502" t="s">
        <v>39445</v>
      </c>
      <c r="D4866" s="501" t="s">
        <v>28</v>
      </c>
      <c r="E4866" s="666">
        <v>157.44999999999999</v>
      </c>
      <c r="F4866" s="394"/>
    </row>
    <row r="4867" spans="1:6">
      <c r="A4867" s="1181">
        <v>4507786</v>
      </c>
      <c r="B4867" s="501" t="s">
        <v>9305</v>
      </c>
      <c r="C4867" s="502" t="s">
        <v>39446</v>
      </c>
      <c r="D4867" s="501" t="s">
        <v>28</v>
      </c>
      <c r="E4867" s="666">
        <v>170.1</v>
      </c>
      <c r="F4867" s="394"/>
    </row>
    <row r="4868" spans="1:6">
      <c r="A4868" s="1181">
        <v>4507787</v>
      </c>
      <c r="B4868" s="501" t="s">
        <v>9305</v>
      </c>
      <c r="C4868" s="502" t="s">
        <v>39447</v>
      </c>
      <c r="D4868" s="501" t="s">
        <v>28</v>
      </c>
      <c r="E4868" s="666">
        <v>164.69</v>
      </c>
      <c r="F4868" s="394"/>
    </row>
    <row r="4869" spans="1:6">
      <c r="A4869" s="1181">
        <v>4507788</v>
      </c>
      <c r="B4869" s="501" t="s">
        <v>9305</v>
      </c>
      <c r="C4869" s="502" t="s">
        <v>39448</v>
      </c>
      <c r="D4869" s="501" t="s">
        <v>28</v>
      </c>
      <c r="E4869" s="666">
        <v>214.98</v>
      </c>
      <c r="F4869" s="394"/>
    </row>
    <row r="4870" spans="1:6">
      <c r="A4870" s="1181">
        <v>4507789</v>
      </c>
      <c r="B4870" s="501" t="s">
        <v>9305</v>
      </c>
      <c r="C4870" s="502" t="s">
        <v>39449</v>
      </c>
      <c r="D4870" s="501" t="s">
        <v>28</v>
      </c>
      <c r="E4870" s="666">
        <v>246.25</v>
      </c>
      <c r="F4870" s="394"/>
    </row>
    <row r="4871" spans="1:6">
      <c r="A4871" s="1181">
        <v>4507790</v>
      </c>
      <c r="B4871" s="501" t="s">
        <v>9305</v>
      </c>
      <c r="C4871" s="502" t="s">
        <v>39450</v>
      </c>
      <c r="D4871" s="501" t="s">
        <v>28</v>
      </c>
      <c r="E4871" s="666">
        <v>265.08</v>
      </c>
      <c r="F4871" s="394"/>
    </row>
    <row r="4872" spans="1:6">
      <c r="A4872" s="1181">
        <v>4507791</v>
      </c>
      <c r="B4872" s="501" t="s">
        <v>9305</v>
      </c>
      <c r="C4872" s="502" t="s">
        <v>39451</v>
      </c>
      <c r="D4872" s="501" t="s">
        <v>28</v>
      </c>
      <c r="E4872" s="666">
        <v>258.61</v>
      </c>
      <c r="F4872" s="394"/>
    </row>
    <row r="4873" spans="1:6">
      <c r="A4873" s="1181">
        <v>4507792</v>
      </c>
      <c r="B4873" s="501" t="s">
        <v>9305</v>
      </c>
      <c r="C4873" s="502" t="s">
        <v>39452</v>
      </c>
      <c r="D4873" s="501" t="s">
        <v>28</v>
      </c>
      <c r="E4873" s="666">
        <v>308.56</v>
      </c>
      <c r="F4873" s="394"/>
    </row>
    <row r="4874" spans="1:6">
      <c r="A4874" s="1181">
        <v>4507793</v>
      </c>
      <c r="B4874" s="501" t="s">
        <v>9305</v>
      </c>
      <c r="C4874" s="502" t="s">
        <v>39453</v>
      </c>
      <c r="D4874" s="501" t="s">
        <v>28</v>
      </c>
      <c r="E4874" s="666">
        <v>339.16</v>
      </c>
      <c r="F4874" s="394"/>
    </row>
    <row r="4875" spans="1:6">
      <c r="A4875" s="1181">
        <v>4507794</v>
      </c>
      <c r="B4875" s="501" t="s">
        <v>9305</v>
      </c>
      <c r="C4875" s="502" t="s">
        <v>39454</v>
      </c>
      <c r="D4875" s="501" t="s">
        <v>28</v>
      </c>
      <c r="E4875" s="666">
        <v>387.1</v>
      </c>
      <c r="F4875" s="394"/>
    </row>
    <row r="4876" spans="1:6">
      <c r="A4876" s="1181">
        <v>4507795</v>
      </c>
      <c r="B4876" s="501" t="s">
        <v>9305</v>
      </c>
      <c r="C4876" s="502" t="s">
        <v>39455</v>
      </c>
      <c r="D4876" s="501" t="s">
        <v>28</v>
      </c>
      <c r="E4876" s="666">
        <v>431.84</v>
      </c>
      <c r="F4876" s="394"/>
    </row>
    <row r="4877" spans="1:6">
      <c r="A4877" s="1181">
        <v>4507796</v>
      </c>
      <c r="B4877" s="501" t="s">
        <v>9305</v>
      </c>
      <c r="C4877" s="502" t="s">
        <v>39456</v>
      </c>
      <c r="D4877" s="501" t="s">
        <v>28</v>
      </c>
      <c r="E4877" s="666">
        <v>443.24</v>
      </c>
      <c r="F4877" s="394"/>
    </row>
    <row r="4878" spans="1:6">
      <c r="A4878" s="1181">
        <v>4508190</v>
      </c>
      <c r="B4878" s="501" t="s">
        <v>9305</v>
      </c>
      <c r="C4878" s="502" t="s">
        <v>39457</v>
      </c>
      <c r="D4878" s="501" t="s">
        <v>28</v>
      </c>
      <c r="E4878" s="666">
        <v>504.65</v>
      </c>
      <c r="F4878" s="394"/>
    </row>
    <row r="4879" spans="1:6">
      <c r="A4879" s="1181">
        <v>4507797</v>
      </c>
      <c r="B4879" s="501" t="s">
        <v>9305</v>
      </c>
      <c r="C4879" s="502" t="s">
        <v>39458</v>
      </c>
      <c r="D4879" s="501" t="s">
        <v>28</v>
      </c>
      <c r="E4879" s="666">
        <v>65.599999999999994</v>
      </c>
      <c r="F4879" s="394"/>
    </row>
    <row r="4880" spans="1:6">
      <c r="A4880" s="1181">
        <v>4507798</v>
      </c>
      <c r="B4880" s="501" t="s">
        <v>9305</v>
      </c>
      <c r="C4880" s="502" t="s">
        <v>39459</v>
      </c>
      <c r="D4880" s="501" t="s">
        <v>28</v>
      </c>
      <c r="E4880" s="666">
        <v>66.06</v>
      </c>
      <c r="F4880" s="394"/>
    </row>
    <row r="4881" spans="1:6">
      <c r="A4881" s="1181">
        <v>4507799</v>
      </c>
      <c r="B4881" s="501" t="s">
        <v>9305</v>
      </c>
      <c r="C4881" s="502" t="s">
        <v>39460</v>
      </c>
      <c r="D4881" s="501" t="s">
        <v>28</v>
      </c>
      <c r="E4881" s="666">
        <v>97.68</v>
      </c>
      <c r="F4881" s="394"/>
    </row>
    <row r="4882" spans="1:6">
      <c r="A4882" s="1181">
        <v>4507800</v>
      </c>
      <c r="B4882" s="501" t="s">
        <v>9305</v>
      </c>
      <c r="C4882" s="502" t="s">
        <v>39461</v>
      </c>
      <c r="D4882" s="501" t="s">
        <v>28</v>
      </c>
      <c r="E4882" s="666">
        <v>90.08</v>
      </c>
      <c r="F4882" s="394"/>
    </row>
    <row r="4883" spans="1:6">
      <c r="A4883" s="1181">
        <v>4507801</v>
      </c>
      <c r="B4883" s="501" t="s">
        <v>9305</v>
      </c>
      <c r="C4883" s="502" t="s">
        <v>39462</v>
      </c>
      <c r="D4883" s="501" t="s">
        <v>28</v>
      </c>
      <c r="E4883" s="666">
        <v>110.6</v>
      </c>
      <c r="F4883" s="394"/>
    </row>
    <row r="4884" spans="1:6">
      <c r="A4884" s="1181">
        <v>4507802</v>
      </c>
      <c r="B4884" s="501" t="s">
        <v>9305</v>
      </c>
      <c r="C4884" s="502" t="s">
        <v>39463</v>
      </c>
      <c r="D4884" s="501" t="s">
        <v>28</v>
      </c>
      <c r="E4884" s="666">
        <v>111.6</v>
      </c>
      <c r="F4884" s="394"/>
    </row>
    <row r="4885" spans="1:6">
      <c r="A4885" s="1181">
        <v>4507803</v>
      </c>
      <c r="B4885" s="501" t="s">
        <v>9305</v>
      </c>
      <c r="C4885" s="502" t="s">
        <v>39464</v>
      </c>
      <c r="D4885" s="501" t="s">
        <v>28</v>
      </c>
      <c r="E4885" s="666">
        <v>111.07</v>
      </c>
      <c r="F4885" s="394"/>
    </row>
    <row r="4886" spans="1:6">
      <c r="A4886" s="1181">
        <v>4508191</v>
      </c>
      <c r="B4886" s="501" t="s">
        <v>9305</v>
      </c>
      <c r="C4886" s="502" t="s">
        <v>39465</v>
      </c>
      <c r="D4886" s="501" t="s">
        <v>28</v>
      </c>
      <c r="E4886" s="666">
        <v>112.07</v>
      </c>
      <c r="F4886" s="394"/>
    </row>
    <row r="4887" spans="1:6">
      <c r="A4887" s="1181">
        <v>4507804</v>
      </c>
      <c r="B4887" s="501" t="s">
        <v>9305</v>
      </c>
      <c r="C4887" s="502" t="s">
        <v>39466</v>
      </c>
      <c r="D4887" s="501" t="s">
        <v>28</v>
      </c>
      <c r="E4887" s="666">
        <v>136.63999999999999</v>
      </c>
      <c r="F4887" s="394"/>
    </row>
    <row r="4888" spans="1:6">
      <c r="A4888" s="1181">
        <v>4507805</v>
      </c>
      <c r="B4888" s="501" t="s">
        <v>9305</v>
      </c>
      <c r="C4888" s="502" t="s">
        <v>39467</v>
      </c>
      <c r="D4888" s="501" t="s">
        <v>28</v>
      </c>
      <c r="E4888" s="666">
        <v>138.19999999999999</v>
      </c>
      <c r="F4888" s="394"/>
    </row>
    <row r="4889" spans="1:6">
      <c r="A4889" s="1181">
        <v>4507806</v>
      </c>
      <c r="B4889" s="501" t="s">
        <v>9305</v>
      </c>
      <c r="C4889" s="502" t="s">
        <v>39468</v>
      </c>
      <c r="D4889" s="501" t="s">
        <v>28</v>
      </c>
      <c r="E4889" s="666">
        <v>27.2</v>
      </c>
      <c r="F4889" s="394"/>
    </row>
    <row r="4890" spans="1:6">
      <c r="A4890" s="1181">
        <v>4507807</v>
      </c>
      <c r="B4890" s="501" t="s">
        <v>9305</v>
      </c>
      <c r="C4890" s="502" t="s">
        <v>39469</v>
      </c>
      <c r="D4890" s="501" t="s">
        <v>28</v>
      </c>
      <c r="E4890" s="666">
        <v>32.78</v>
      </c>
      <c r="F4890" s="394"/>
    </row>
    <row r="4891" spans="1:6">
      <c r="A4891" s="1181">
        <v>4507866</v>
      </c>
      <c r="B4891" s="501" t="s">
        <v>9305</v>
      </c>
      <c r="C4891" s="502" t="s">
        <v>39470</v>
      </c>
      <c r="D4891" s="501" t="s">
        <v>28</v>
      </c>
      <c r="E4891" s="666">
        <v>75.680000000000007</v>
      </c>
      <c r="F4891" s="394"/>
    </row>
    <row r="4892" spans="1:6">
      <c r="A4892" s="1181">
        <v>4507867</v>
      </c>
      <c r="B4892" s="501" t="s">
        <v>9305</v>
      </c>
      <c r="C4892" s="502" t="s">
        <v>39471</v>
      </c>
      <c r="D4892" s="501" t="s">
        <v>28</v>
      </c>
      <c r="E4892" s="666">
        <v>108.07</v>
      </c>
      <c r="F4892" s="394"/>
    </row>
    <row r="4893" spans="1:6">
      <c r="A4893" s="1181">
        <v>4507808</v>
      </c>
      <c r="B4893" s="501" t="s">
        <v>9305</v>
      </c>
      <c r="C4893" s="502" t="s">
        <v>39472</v>
      </c>
      <c r="D4893" s="501" t="s">
        <v>28</v>
      </c>
      <c r="E4893" s="666">
        <v>32.39</v>
      </c>
      <c r="F4893" s="394"/>
    </row>
    <row r="4894" spans="1:6">
      <c r="A4894" s="1181">
        <v>4507809</v>
      </c>
      <c r="B4894" s="501" t="s">
        <v>9305</v>
      </c>
      <c r="C4894" s="502" t="s">
        <v>39473</v>
      </c>
      <c r="D4894" s="501" t="s">
        <v>28</v>
      </c>
      <c r="E4894" s="666">
        <v>39.869999999999997</v>
      </c>
      <c r="F4894" s="394"/>
    </row>
    <row r="4895" spans="1:6">
      <c r="A4895" s="1181">
        <v>4507810</v>
      </c>
      <c r="B4895" s="501" t="s">
        <v>9305</v>
      </c>
      <c r="C4895" s="502" t="s">
        <v>39474</v>
      </c>
      <c r="D4895" s="501" t="s">
        <v>28</v>
      </c>
      <c r="E4895" s="666">
        <v>52.21</v>
      </c>
      <c r="F4895" s="394"/>
    </row>
    <row r="4896" spans="1:6">
      <c r="A4896" s="1181">
        <v>4507811</v>
      </c>
      <c r="B4896" s="501" t="s">
        <v>9305</v>
      </c>
      <c r="C4896" s="502" t="s">
        <v>39475</v>
      </c>
      <c r="D4896" s="501" t="s">
        <v>28</v>
      </c>
      <c r="E4896" s="666">
        <v>61.41</v>
      </c>
      <c r="F4896" s="394"/>
    </row>
    <row r="4897" spans="1:6">
      <c r="A4897" s="1181">
        <v>4507812</v>
      </c>
      <c r="B4897" s="501" t="s">
        <v>9305</v>
      </c>
      <c r="C4897" s="502" t="s">
        <v>39476</v>
      </c>
      <c r="D4897" s="501" t="s">
        <v>28</v>
      </c>
      <c r="E4897" s="666">
        <v>57.85</v>
      </c>
      <c r="F4897" s="394"/>
    </row>
    <row r="4898" spans="1:6">
      <c r="A4898" s="1181">
        <v>4507813</v>
      </c>
      <c r="B4898" s="501" t="s">
        <v>9305</v>
      </c>
      <c r="C4898" s="502" t="s">
        <v>39477</v>
      </c>
      <c r="D4898" s="501" t="s">
        <v>28</v>
      </c>
      <c r="E4898" s="666">
        <v>66.069999999999993</v>
      </c>
      <c r="F4898" s="394"/>
    </row>
    <row r="4899" spans="1:6">
      <c r="A4899" s="1181">
        <v>4507851</v>
      </c>
      <c r="B4899" s="501" t="s">
        <v>9305</v>
      </c>
      <c r="C4899" s="502" t="s">
        <v>39478</v>
      </c>
      <c r="D4899" s="501" t="s">
        <v>5</v>
      </c>
      <c r="E4899" s="666">
        <v>22.63</v>
      </c>
      <c r="F4899" s="394"/>
    </row>
    <row r="4900" spans="1:6">
      <c r="A4900" s="1181">
        <v>4507852</v>
      </c>
      <c r="B4900" s="501" t="s">
        <v>9305</v>
      </c>
      <c r="C4900" s="502" t="s">
        <v>39479</v>
      </c>
      <c r="D4900" s="501" t="s">
        <v>5</v>
      </c>
      <c r="E4900" s="666">
        <v>22.51</v>
      </c>
      <c r="F4900" s="394"/>
    </row>
    <row r="4901" spans="1:6">
      <c r="A4901" s="1181">
        <v>4507853</v>
      </c>
      <c r="B4901" s="501" t="s">
        <v>9305</v>
      </c>
      <c r="C4901" s="502" t="s">
        <v>39480</v>
      </c>
      <c r="D4901" s="501" t="s">
        <v>5</v>
      </c>
      <c r="E4901" s="666">
        <v>26.06</v>
      </c>
      <c r="F4901" s="394"/>
    </row>
    <row r="4902" spans="1:6">
      <c r="A4902" s="1181">
        <v>4507854</v>
      </c>
      <c r="B4902" s="501" t="s">
        <v>9305</v>
      </c>
      <c r="C4902" s="502" t="s">
        <v>39481</v>
      </c>
      <c r="D4902" s="501" t="s">
        <v>5</v>
      </c>
      <c r="E4902" s="666">
        <v>26.8</v>
      </c>
      <c r="F4902" s="394"/>
    </row>
    <row r="4903" spans="1:6">
      <c r="A4903" s="1181">
        <v>4507855</v>
      </c>
      <c r="B4903" s="501" t="s">
        <v>9305</v>
      </c>
      <c r="C4903" s="502" t="s">
        <v>39482</v>
      </c>
      <c r="D4903" s="501" t="s">
        <v>5</v>
      </c>
      <c r="E4903" s="666">
        <v>23.06</v>
      </c>
      <c r="F4903" s="394"/>
    </row>
    <row r="4904" spans="1:6">
      <c r="A4904" s="1181">
        <v>4507856</v>
      </c>
      <c r="B4904" s="501" t="s">
        <v>9305</v>
      </c>
      <c r="C4904" s="502" t="s">
        <v>39483</v>
      </c>
      <c r="D4904" s="501" t="s">
        <v>5</v>
      </c>
      <c r="E4904" s="666">
        <v>22.88</v>
      </c>
      <c r="F4904" s="394"/>
    </row>
    <row r="4905" spans="1:6">
      <c r="A4905" s="1181">
        <v>4507857</v>
      </c>
      <c r="B4905" s="501" t="s">
        <v>9305</v>
      </c>
      <c r="C4905" s="502" t="s">
        <v>39484</v>
      </c>
      <c r="D4905" s="501" t="s">
        <v>5</v>
      </c>
      <c r="E4905" s="666">
        <v>28.01</v>
      </c>
      <c r="F4905" s="394"/>
    </row>
    <row r="4906" spans="1:6">
      <c r="A4906" s="1181">
        <v>4507858</v>
      </c>
      <c r="B4906" s="501" t="s">
        <v>9305</v>
      </c>
      <c r="C4906" s="502" t="s">
        <v>39485</v>
      </c>
      <c r="D4906" s="501" t="s">
        <v>5</v>
      </c>
      <c r="E4906" s="666">
        <v>29.99</v>
      </c>
      <c r="F4906" s="394"/>
    </row>
    <row r="4907" spans="1:6">
      <c r="A4907" s="1181">
        <v>4508177</v>
      </c>
      <c r="B4907" s="501" t="s">
        <v>9305</v>
      </c>
      <c r="C4907" s="502" t="s">
        <v>39486</v>
      </c>
      <c r="D4907" s="501" t="s">
        <v>5</v>
      </c>
      <c r="E4907" s="666">
        <v>53.76</v>
      </c>
      <c r="F4907" s="394"/>
    </row>
    <row r="4908" spans="1:6">
      <c r="A4908" s="1181">
        <v>4508178</v>
      </c>
      <c r="B4908" s="501" t="s">
        <v>9305</v>
      </c>
      <c r="C4908" s="502" t="s">
        <v>39487</v>
      </c>
      <c r="D4908" s="501" t="s">
        <v>5</v>
      </c>
      <c r="E4908" s="666">
        <v>53.58</v>
      </c>
      <c r="F4908" s="394"/>
    </row>
    <row r="4909" spans="1:6">
      <c r="A4909" s="1181">
        <v>4507821</v>
      </c>
      <c r="B4909" s="501" t="s">
        <v>9305</v>
      </c>
      <c r="C4909" s="502" t="s">
        <v>39488</v>
      </c>
      <c r="D4909" s="501" t="s">
        <v>5</v>
      </c>
      <c r="E4909" s="666">
        <v>53.22</v>
      </c>
      <c r="F4909" s="394"/>
    </row>
    <row r="4910" spans="1:6">
      <c r="A4910" s="1181">
        <v>4507822</v>
      </c>
      <c r="B4910" s="501" t="s">
        <v>9305</v>
      </c>
      <c r="C4910" s="502" t="s">
        <v>39489</v>
      </c>
      <c r="D4910" s="501" t="s">
        <v>5</v>
      </c>
      <c r="E4910" s="666">
        <v>53.04</v>
      </c>
      <c r="F4910" s="394"/>
    </row>
    <row r="4911" spans="1:6">
      <c r="A4911" s="1181">
        <v>4507823</v>
      </c>
      <c r="B4911" s="501" t="s">
        <v>9305</v>
      </c>
      <c r="C4911" s="502" t="s">
        <v>39490</v>
      </c>
      <c r="D4911" s="501" t="s">
        <v>5</v>
      </c>
      <c r="E4911" s="666">
        <v>53.77</v>
      </c>
      <c r="F4911" s="394"/>
    </row>
    <row r="4912" spans="1:6">
      <c r="A4912" s="1181">
        <v>4508188</v>
      </c>
      <c r="B4912" s="501" t="s">
        <v>9305</v>
      </c>
      <c r="C4912" s="502" t="s">
        <v>39491</v>
      </c>
      <c r="D4912" s="501" t="s">
        <v>5</v>
      </c>
      <c r="E4912" s="666">
        <v>53.65</v>
      </c>
      <c r="F4912" s="394"/>
    </row>
    <row r="4913" spans="1:6">
      <c r="A4913" s="1181">
        <v>4507824</v>
      </c>
      <c r="B4913" s="501" t="s">
        <v>9305</v>
      </c>
      <c r="C4913" s="502" t="s">
        <v>39492</v>
      </c>
      <c r="D4913" s="501" t="s">
        <v>5</v>
      </c>
      <c r="E4913" s="666">
        <v>58.61</v>
      </c>
      <c r="F4913" s="394"/>
    </row>
    <row r="4914" spans="1:6">
      <c r="A4914" s="1181">
        <v>4507825</v>
      </c>
      <c r="B4914" s="501" t="s">
        <v>9305</v>
      </c>
      <c r="C4914" s="502" t="s">
        <v>39493</v>
      </c>
      <c r="D4914" s="501" t="s">
        <v>5</v>
      </c>
      <c r="E4914" s="666">
        <v>58.82</v>
      </c>
      <c r="F4914" s="394"/>
    </row>
    <row r="4915" spans="1:6">
      <c r="A4915" s="1181">
        <v>4507826</v>
      </c>
      <c r="B4915" s="501" t="s">
        <v>9305</v>
      </c>
      <c r="C4915" s="502" t="s">
        <v>39494</v>
      </c>
      <c r="D4915" s="501" t="s">
        <v>5</v>
      </c>
      <c r="E4915" s="666">
        <v>62.54</v>
      </c>
      <c r="F4915" s="394"/>
    </row>
    <row r="4916" spans="1:6">
      <c r="A4916" s="1181">
        <v>4508179</v>
      </c>
      <c r="B4916" s="501" t="s">
        <v>9305</v>
      </c>
      <c r="C4916" s="502" t="s">
        <v>39495</v>
      </c>
      <c r="D4916" s="501" t="s">
        <v>5</v>
      </c>
      <c r="E4916" s="666">
        <v>62.36</v>
      </c>
      <c r="F4916" s="394"/>
    </row>
    <row r="4917" spans="1:6">
      <c r="A4917" s="1181">
        <v>4507827</v>
      </c>
      <c r="B4917" s="501" t="s">
        <v>9305</v>
      </c>
      <c r="C4917" s="502" t="s">
        <v>39496</v>
      </c>
      <c r="D4917" s="501" t="s">
        <v>5</v>
      </c>
      <c r="E4917" s="666">
        <v>65.52</v>
      </c>
      <c r="F4917" s="394"/>
    </row>
    <row r="4918" spans="1:6">
      <c r="A4918" s="1181">
        <v>4508180</v>
      </c>
      <c r="B4918" s="501" t="s">
        <v>9305</v>
      </c>
      <c r="C4918" s="502" t="s">
        <v>39497</v>
      </c>
      <c r="D4918" s="501" t="s">
        <v>5</v>
      </c>
      <c r="E4918" s="666">
        <v>22.53</v>
      </c>
      <c r="F4918" s="394"/>
    </row>
    <row r="4919" spans="1:6">
      <c r="A4919" s="1181">
        <v>4507739</v>
      </c>
      <c r="B4919" s="501" t="s">
        <v>9305</v>
      </c>
      <c r="C4919" s="502" t="s">
        <v>39498</v>
      </c>
      <c r="D4919" s="501" t="s">
        <v>5</v>
      </c>
      <c r="E4919" s="666">
        <v>23.66</v>
      </c>
      <c r="F4919" s="394"/>
    </row>
    <row r="4920" spans="1:6">
      <c r="A4920" s="1181">
        <v>4508181</v>
      </c>
      <c r="B4920" s="501" t="s">
        <v>9305</v>
      </c>
      <c r="C4920" s="502" t="s">
        <v>39499</v>
      </c>
      <c r="D4920" s="501" t="s">
        <v>5</v>
      </c>
      <c r="E4920" s="666">
        <v>23.64</v>
      </c>
      <c r="F4920" s="394"/>
    </row>
    <row r="4921" spans="1:6">
      <c r="A4921" s="1181">
        <v>4508125</v>
      </c>
      <c r="B4921" s="501" t="s">
        <v>9305</v>
      </c>
      <c r="C4921" s="502" t="s">
        <v>39500</v>
      </c>
      <c r="D4921" s="501" t="s">
        <v>5</v>
      </c>
      <c r="E4921" s="666">
        <v>25.38</v>
      </c>
      <c r="F4921" s="394"/>
    </row>
    <row r="4922" spans="1:6">
      <c r="A4922" s="1181">
        <v>4507828</v>
      </c>
      <c r="B4922" s="501" t="s">
        <v>9305</v>
      </c>
      <c r="C4922" s="502" t="s">
        <v>39501</v>
      </c>
      <c r="D4922" s="501" t="s">
        <v>5</v>
      </c>
      <c r="E4922" s="666">
        <v>25.42</v>
      </c>
      <c r="F4922" s="394"/>
    </row>
    <row r="4923" spans="1:6">
      <c r="A4923" s="1181">
        <v>4507829</v>
      </c>
      <c r="B4923" s="501" t="s">
        <v>9305</v>
      </c>
      <c r="C4923" s="502" t="s">
        <v>39502</v>
      </c>
      <c r="D4923" s="501" t="s">
        <v>5</v>
      </c>
      <c r="E4923" s="666">
        <v>27.32</v>
      </c>
      <c r="F4923" s="394"/>
    </row>
    <row r="4924" spans="1:6">
      <c r="A4924" s="1181">
        <v>4508182</v>
      </c>
      <c r="B4924" s="501" t="s">
        <v>9305</v>
      </c>
      <c r="C4924" s="502" t="s">
        <v>39503</v>
      </c>
      <c r="D4924" s="501" t="s">
        <v>5</v>
      </c>
      <c r="E4924" s="666">
        <v>27.42</v>
      </c>
      <c r="F4924" s="394"/>
    </row>
    <row r="4925" spans="1:6">
      <c r="A4925" s="1181">
        <v>4508092</v>
      </c>
      <c r="B4925" s="501" t="s">
        <v>9305</v>
      </c>
      <c r="C4925" s="502" t="s">
        <v>39504</v>
      </c>
      <c r="D4925" s="501" t="s">
        <v>5</v>
      </c>
      <c r="E4925" s="666">
        <v>29.1</v>
      </c>
      <c r="F4925" s="394"/>
    </row>
    <row r="4926" spans="1:6">
      <c r="A4926" s="1181">
        <v>4507830</v>
      </c>
      <c r="B4926" s="501" t="s">
        <v>9305</v>
      </c>
      <c r="C4926" s="502" t="s">
        <v>39505</v>
      </c>
      <c r="D4926" s="501" t="s">
        <v>5</v>
      </c>
      <c r="E4926" s="666">
        <v>29.24</v>
      </c>
      <c r="F4926" s="394"/>
    </row>
    <row r="4927" spans="1:6">
      <c r="A4927" s="1181">
        <v>4508183</v>
      </c>
      <c r="B4927" s="501" t="s">
        <v>9305</v>
      </c>
      <c r="C4927" s="502" t="s">
        <v>39506</v>
      </c>
      <c r="D4927" s="501" t="s">
        <v>5</v>
      </c>
      <c r="E4927" s="666">
        <v>33.659999999999997</v>
      </c>
      <c r="F4927" s="394"/>
    </row>
    <row r="4928" spans="1:6">
      <c r="A4928" s="1181">
        <v>4507831</v>
      </c>
      <c r="B4928" s="501" t="s">
        <v>9305</v>
      </c>
      <c r="C4928" s="502" t="s">
        <v>39507</v>
      </c>
      <c r="D4928" s="501" t="s">
        <v>5</v>
      </c>
      <c r="E4928" s="666">
        <v>31.23</v>
      </c>
      <c r="F4928" s="394"/>
    </row>
    <row r="4929" spans="1:6">
      <c r="A4929" s="1181">
        <v>4507832</v>
      </c>
      <c r="B4929" s="501" t="s">
        <v>9305</v>
      </c>
      <c r="C4929" s="502" t="s">
        <v>39508</v>
      </c>
      <c r="D4929" s="501" t="s">
        <v>5</v>
      </c>
      <c r="E4929" s="666">
        <v>34.270000000000003</v>
      </c>
      <c r="F4929" s="394"/>
    </row>
    <row r="4930" spans="1:6">
      <c r="A4930" s="1181">
        <v>4507833</v>
      </c>
      <c r="B4930" s="501" t="s">
        <v>9305</v>
      </c>
      <c r="C4930" s="502" t="s">
        <v>39509</v>
      </c>
      <c r="D4930" s="501" t="s">
        <v>5</v>
      </c>
      <c r="E4930" s="666">
        <v>34.22</v>
      </c>
      <c r="F4930" s="394"/>
    </row>
    <row r="4931" spans="1:6">
      <c r="A4931" s="1181">
        <v>4507834</v>
      </c>
      <c r="B4931" s="501" t="s">
        <v>9305</v>
      </c>
      <c r="C4931" s="502" t="s">
        <v>39510</v>
      </c>
      <c r="D4931" s="501" t="s">
        <v>5</v>
      </c>
      <c r="E4931" s="666">
        <v>35.94</v>
      </c>
      <c r="F4931" s="394"/>
    </row>
    <row r="4932" spans="1:6">
      <c r="A4932" s="1181">
        <v>4508184</v>
      </c>
      <c r="B4932" s="501" t="s">
        <v>9305</v>
      </c>
      <c r="C4932" s="502" t="s">
        <v>39511</v>
      </c>
      <c r="D4932" s="501" t="s">
        <v>5</v>
      </c>
      <c r="E4932" s="666">
        <v>35.82</v>
      </c>
      <c r="F4932" s="394"/>
    </row>
    <row r="4933" spans="1:6">
      <c r="A4933" s="1181">
        <v>4507835</v>
      </c>
      <c r="B4933" s="501" t="s">
        <v>9305</v>
      </c>
      <c r="C4933" s="502" t="s">
        <v>39512</v>
      </c>
      <c r="D4933" s="501" t="s">
        <v>5</v>
      </c>
      <c r="E4933" s="666">
        <v>35.69</v>
      </c>
      <c r="F4933" s="394"/>
    </row>
    <row r="4934" spans="1:6">
      <c r="A4934" s="1181">
        <v>4508174</v>
      </c>
      <c r="B4934" s="501" t="s">
        <v>9305</v>
      </c>
      <c r="C4934" s="502" t="s">
        <v>39513</v>
      </c>
      <c r="D4934" s="501" t="s">
        <v>5</v>
      </c>
      <c r="E4934" s="666">
        <v>35.94</v>
      </c>
      <c r="F4934" s="394"/>
    </row>
    <row r="4935" spans="1:6">
      <c r="A4935" s="1181">
        <v>4507836</v>
      </c>
      <c r="B4935" s="501" t="s">
        <v>9305</v>
      </c>
      <c r="C4935" s="502" t="s">
        <v>39514</v>
      </c>
      <c r="D4935" s="501" t="s">
        <v>5</v>
      </c>
      <c r="E4935" s="666">
        <v>35.76</v>
      </c>
      <c r="F4935" s="394"/>
    </row>
    <row r="4936" spans="1:6">
      <c r="A4936" s="1181">
        <v>4507837</v>
      </c>
      <c r="B4936" s="501" t="s">
        <v>9305</v>
      </c>
      <c r="C4936" s="502" t="s">
        <v>39515</v>
      </c>
      <c r="D4936" s="501" t="s">
        <v>5</v>
      </c>
      <c r="E4936" s="666">
        <v>37.770000000000003</v>
      </c>
      <c r="F4936" s="394"/>
    </row>
    <row r="4937" spans="1:6">
      <c r="A4937" s="1181">
        <v>4507838</v>
      </c>
      <c r="B4937" s="501" t="s">
        <v>9305</v>
      </c>
      <c r="C4937" s="502" t="s">
        <v>39516</v>
      </c>
      <c r="D4937" s="501" t="s">
        <v>5</v>
      </c>
      <c r="E4937" s="666">
        <v>38.03</v>
      </c>
      <c r="F4937" s="394"/>
    </row>
    <row r="4938" spans="1:6">
      <c r="A4938" s="1181">
        <v>4507839</v>
      </c>
      <c r="B4938" s="501" t="s">
        <v>9305</v>
      </c>
      <c r="C4938" s="502" t="s">
        <v>39517</v>
      </c>
      <c r="D4938" s="501" t="s">
        <v>5</v>
      </c>
      <c r="E4938" s="666">
        <v>39.5</v>
      </c>
      <c r="F4938" s="394"/>
    </row>
    <row r="4939" spans="1:6">
      <c r="A4939" s="1181">
        <v>4508175</v>
      </c>
      <c r="B4939" s="501" t="s">
        <v>9305</v>
      </c>
      <c r="C4939" s="502" t="s">
        <v>39518</v>
      </c>
      <c r="D4939" s="501" t="s">
        <v>5</v>
      </c>
      <c r="E4939" s="666">
        <v>39.31</v>
      </c>
      <c r="F4939" s="394"/>
    </row>
    <row r="4940" spans="1:6">
      <c r="A4940" s="1181">
        <v>4507840</v>
      </c>
      <c r="B4940" s="501" t="s">
        <v>9305</v>
      </c>
      <c r="C4940" s="502" t="s">
        <v>39519</v>
      </c>
      <c r="D4940" s="501" t="s">
        <v>5</v>
      </c>
      <c r="E4940" s="666">
        <v>39.28</v>
      </c>
      <c r="F4940" s="394"/>
    </row>
    <row r="4941" spans="1:6">
      <c r="A4941" s="1181">
        <v>4507841</v>
      </c>
      <c r="B4941" s="501" t="s">
        <v>9305</v>
      </c>
      <c r="C4941" s="502" t="s">
        <v>39520</v>
      </c>
      <c r="D4941" s="501" t="s">
        <v>5</v>
      </c>
      <c r="E4941" s="666">
        <v>39.03</v>
      </c>
      <c r="F4941" s="394"/>
    </row>
    <row r="4942" spans="1:6">
      <c r="A4942" s="1181">
        <v>4507842</v>
      </c>
      <c r="B4942" s="501" t="s">
        <v>9305</v>
      </c>
      <c r="C4942" s="502" t="s">
        <v>39521</v>
      </c>
      <c r="D4942" s="501" t="s">
        <v>5</v>
      </c>
      <c r="E4942" s="666">
        <v>42.38</v>
      </c>
      <c r="F4942" s="394"/>
    </row>
    <row r="4943" spans="1:6">
      <c r="A4943" s="1181">
        <v>4508185</v>
      </c>
      <c r="B4943" s="501" t="s">
        <v>9305</v>
      </c>
      <c r="C4943" s="502" t="s">
        <v>39522</v>
      </c>
      <c r="D4943" s="501" t="s">
        <v>5</v>
      </c>
      <c r="E4943" s="666">
        <v>42.15</v>
      </c>
      <c r="F4943" s="394"/>
    </row>
    <row r="4944" spans="1:6">
      <c r="A4944" s="1181">
        <v>4507843</v>
      </c>
      <c r="B4944" s="501" t="s">
        <v>9305</v>
      </c>
      <c r="C4944" s="502" t="s">
        <v>39523</v>
      </c>
      <c r="D4944" s="501" t="s">
        <v>5</v>
      </c>
      <c r="E4944" s="666">
        <v>42.02</v>
      </c>
      <c r="F4944" s="394"/>
    </row>
    <row r="4945" spans="1:6">
      <c r="A4945" s="1181">
        <v>4507844</v>
      </c>
      <c r="B4945" s="501" t="s">
        <v>9305</v>
      </c>
      <c r="C4945" s="502" t="s">
        <v>39524</v>
      </c>
      <c r="D4945" s="501" t="s">
        <v>5</v>
      </c>
      <c r="E4945" s="666">
        <v>44.47</v>
      </c>
      <c r="F4945" s="394"/>
    </row>
    <row r="4946" spans="1:6">
      <c r="A4946" s="1181">
        <v>4508186</v>
      </c>
      <c r="B4946" s="501" t="s">
        <v>9305</v>
      </c>
      <c r="C4946" s="502" t="s">
        <v>39525</v>
      </c>
      <c r="D4946" s="501" t="s">
        <v>5</v>
      </c>
      <c r="E4946" s="666">
        <v>44.53</v>
      </c>
      <c r="F4946" s="394"/>
    </row>
    <row r="4947" spans="1:6">
      <c r="A4947" s="1181">
        <v>4508187</v>
      </c>
      <c r="B4947" s="501" t="s">
        <v>9305</v>
      </c>
      <c r="C4947" s="502" t="s">
        <v>39526</v>
      </c>
      <c r="D4947" s="501" t="s">
        <v>5</v>
      </c>
      <c r="E4947" s="666">
        <v>44.4</v>
      </c>
      <c r="F4947" s="394"/>
    </row>
    <row r="4948" spans="1:6">
      <c r="A4948" s="1181">
        <v>4507845</v>
      </c>
      <c r="B4948" s="501" t="s">
        <v>9305</v>
      </c>
      <c r="C4948" s="502" t="s">
        <v>39527</v>
      </c>
      <c r="D4948" s="501" t="s">
        <v>5</v>
      </c>
      <c r="E4948" s="666">
        <v>44.15</v>
      </c>
      <c r="F4948" s="394"/>
    </row>
    <row r="4949" spans="1:6">
      <c r="A4949" s="1181">
        <v>4507846</v>
      </c>
      <c r="B4949" s="501" t="s">
        <v>9305</v>
      </c>
      <c r="C4949" s="502" t="s">
        <v>39528</v>
      </c>
      <c r="D4949" s="501" t="s">
        <v>5</v>
      </c>
      <c r="E4949" s="666">
        <v>44.02</v>
      </c>
      <c r="F4949" s="394"/>
    </row>
    <row r="4950" spans="1:6">
      <c r="A4950" s="1181">
        <v>4507847</v>
      </c>
      <c r="B4950" s="501" t="s">
        <v>9305</v>
      </c>
      <c r="C4950" s="502" t="s">
        <v>39529</v>
      </c>
      <c r="D4950" s="501" t="s">
        <v>5</v>
      </c>
      <c r="E4950" s="666">
        <v>49.17</v>
      </c>
      <c r="F4950" s="394"/>
    </row>
    <row r="4951" spans="1:6">
      <c r="A4951" s="1181">
        <v>4507848</v>
      </c>
      <c r="B4951" s="501" t="s">
        <v>9305</v>
      </c>
      <c r="C4951" s="502" t="s">
        <v>39530</v>
      </c>
      <c r="D4951" s="501" t="s">
        <v>5</v>
      </c>
      <c r="E4951" s="666">
        <v>48.81</v>
      </c>
      <c r="F4951" s="394"/>
    </row>
    <row r="4952" spans="1:6">
      <c r="A4952" s="1181">
        <v>4507849</v>
      </c>
      <c r="B4952" s="501" t="s">
        <v>9305</v>
      </c>
      <c r="C4952" s="502" t="s">
        <v>39531</v>
      </c>
      <c r="D4952" s="501" t="s">
        <v>5</v>
      </c>
      <c r="E4952" s="666">
        <v>48.66</v>
      </c>
      <c r="F4952" s="394"/>
    </row>
    <row r="4953" spans="1:6">
      <c r="A4953" s="1181">
        <v>4508176</v>
      </c>
      <c r="B4953" s="501" t="s">
        <v>9305</v>
      </c>
      <c r="C4953" s="502" t="s">
        <v>39532</v>
      </c>
      <c r="D4953" s="501" t="s">
        <v>5</v>
      </c>
      <c r="E4953" s="666">
        <v>50.11</v>
      </c>
      <c r="F4953" s="394"/>
    </row>
    <row r="4954" spans="1:6">
      <c r="A4954" s="1181">
        <v>4507850</v>
      </c>
      <c r="B4954" s="501" t="s">
        <v>9305</v>
      </c>
      <c r="C4954" s="502" t="s">
        <v>39533</v>
      </c>
      <c r="D4954" s="501" t="s">
        <v>5</v>
      </c>
      <c r="E4954" s="666">
        <v>49.93</v>
      </c>
      <c r="F4954" s="394"/>
    </row>
    <row r="4955" spans="1:6">
      <c r="A4955" s="1181">
        <v>4507956</v>
      </c>
      <c r="B4955" s="501" t="s">
        <v>9305</v>
      </c>
      <c r="C4955" s="502" t="s">
        <v>39534</v>
      </c>
      <c r="D4955" s="501" t="s">
        <v>30</v>
      </c>
      <c r="E4955" s="666">
        <v>10.44</v>
      </c>
      <c r="F4955" s="394"/>
    </row>
    <row r="4956" spans="1:6">
      <c r="A4956" s="1181">
        <v>4507957</v>
      </c>
      <c r="B4956" s="501" t="s">
        <v>9305</v>
      </c>
      <c r="C4956" s="502" t="s">
        <v>39535</v>
      </c>
      <c r="D4956" s="501" t="s">
        <v>30</v>
      </c>
      <c r="E4956" s="666">
        <v>10.75</v>
      </c>
      <c r="F4956" s="394"/>
    </row>
    <row r="4957" spans="1:6">
      <c r="A4957" s="1181">
        <v>4507958</v>
      </c>
      <c r="B4957" s="501" t="s">
        <v>9305</v>
      </c>
      <c r="C4957" s="502" t="s">
        <v>39536</v>
      </c>
      <c r="D4957" s="501" t="s">
        <v>30</v>
      </c>
      <c r="E4957" s="666">
        <v>16.059999999999999</v>
      </c>
      <c r="F4957" s="394"/>
    </row>
    <row r="4958" spans="1:6">
      <c r="A4958" s="1181">
        <v>4507959</v>
      </c>
      <c r="B4958" s="501" t="s">
        <v>9305</v>
      </c>
      <c r="C4958" s="502" t="s">
        <v>39537</v>
      </c>
      <c r="D4958" s="501" t="s">
        <v>30</v>
      </c>
      <c r="E4958" s="666">
        <v>16.059999999999999</v>
      </c>
      <c r="F4958" s="394"/>
    </row>
    <row r="4959" spans="1:6">
      <c r="A4959" s="1181">
        <v>4516138</v>
      </c>
      <c r="B4959" s="501" t="s">
        <v>9305</v>
      </c>
      <c r="C4959" s="502" t="s">
        <v>39538</v>
      </c>
      <c r="D4959" s="501" t="s">
        <v>30</v>
      </c>
      <c r="E4959" s="666">
        <v>9.56</v>
      </c>
      <c r="F4959" s="394"/>
    </row>
    <row r="4960" spans="1:6">
      <c r="A4960" s="1181">
        <v>4516137</v>
      </c>
      <c r="B4960" s="501" t="s">
        <v>9305</v>
      </c>
      <c r="C4960" s="502" t="s">
        <v>39539</v>
      </c>
      <c r="D4960" s="501" t="s">
        <v>14895</v>
      </c>
      <c r="E4960" s="666">
        <v>136.36000000000001</v>
      </c>
      <c r="F4960" s="394"/>
    </row>
    <row r="4961" spans="1:6">
      <c r="A4961" s="1181">
        <v>4805755</v>
      </c>
      <c r="B4961" s="501" t="s">
        <v>9305</v>
      </c>
      <c r="C4961" s="502" t="s">
        <v>39540</v>
      </c>
      <c r="D4961" s="501" t="s">
        <v>14896</v>
      </c>
      <c r="E4961" s="666">
        <v>32.450000000000003</v>
      </c>
      <c r="F4961" s="394"/>
    </row>
    <row r="4962" spans="1:6">
      <c r="A4962" s="1181">
        <v>4805756</v>
      </c>
      <c r="B4962" s="501" t="s">
        <v>9305</v>
      </c>
      <c r="C4962" s="502" t="s">
        <v>39541</v>
      </c>
      <c r="D4962" s="501" t="s">
        <v>14895</v>
      </c>
      <c r="E4962" s="666">
        <v>4.87</v>
      </c>
      <c r="F4962" s="394"/>
    </row>
    <row r="4963" spans="1:6">
      <c r="A4963" s="1181">
        <v>4816020</v>
      </c>
      <c r="B4963" s="501" t="s">
        <v>9305</v>
      </c>
      <c r="C4963" s="502" t="s">
        <v>39542</v>
      </c>
      <c r="D4963" s="501" t="s">
        <v>14896</v>
      </c>
      <c r="E4963" s="666">
        <v>13</v>
      </c>
      <c r="F4963" s="394"/>
    </row>
    <row r="4964" spans="1:6">
      <c r="A4964" s="1181">
        <v>4816019</v>
      </c>
      <c r="B4964" s="501" t="s">
        <v>9305</v>
      </c>
      <c r="C4964" s="502" t="s">
        <v>39543</v>
      </c>
      <c r="D4964" s="501" t="s">
        <v>14896</v>
      </c>
      <c r="E4964" s="666">
        <v>8.32</v>
      </c>
      <c r="F4964" s="394"/>
    </row>
    <row r="4965" spans="1:6">
      <c r="A4965" s="1181">
        <v>4816018</v>
      </c>
      <c r="B4965" s="501" t="s">
        <v>9305</v>
      </c>
      <c r="C4965" s="502" t="s">
        <v>39544</v>
      </c>
      <c r="D4965" s="501" t="s">
        <v>14896</v>
      </c>
      <c r="E4965" s="666">
        <v>6.67</v>
      </c>
      <c r="F4965" s="394"/>
    </row>
    <row r="4966" spans="1:6">
      <c r="A4966" s="1181">
        <v>4816012</v>
      </c>
      <c r="B4966" s="501" t="s">
        <v>9305</v>
      </c>
      <c r="C4966" s="502" t="s">
        <v>39545</v>
      </c>
      <c r="D4966" s="501" t="s">
        <v>14896</v>
      </c>
      <c r="E4966" s="666">
        <v>55.85</v>
      </c>
      <c r="F4966" s="394"/>
    </row>
    <row r="4967" spans="1:6">
      <c r="A4967" s="1181">
        <v>4815805</v>
      </c>
      <c r="B4967" s="501" t="s">
        <v>9305</v>
      </c>
      <c r="C4967" s="502" t="s">
        <v>39546</v>
      </c>
      <c r="D4967" s="501" t="s">
        <v>14895</v>
      </c>
      <c r="E4967" s="666">
        <v>14.46</v>
      </c>
      <c r="F4967" s="394"/>
    </row>
    <row r="4968" spans="1:6">
      <c r="A4968" s="1181">
        <v>4815802</v>
      </c>
      <c r="B4968" s="501" t="s">
        <v>9305</v>
      </c>
      <c r="C4968" s="502" t="s">
        <v>39547</v>
      </c>
      <c r="D4968" s="501" t="s">
        <v>14895</v>
      </c>
      <c r="E4968" s="666">
        <v>21.36</v>
      </c>
      <c r="F4968" s="394"/>
    </row>
    <row r="4969" spans="1:6">
      <c r="A4969" s="1181">
        <v>4805754</v>
      </c>
      <c r="B4969" s="501" t="s">
        <v>9305</v>
      </c>
      <c r="C4969" s="502" t="s">
        <v>39548</v>
      </c>
      <c r="D4969" s="501" t="s">
        <v>14896</v>
      </c>
      <c r="E4969" s="666">
        <v>7.55</v>
      </c>
      <c r="F4969" s="394"/>
    </row>
    <row r="4970" spans="1:6">
      <c r="A4970" s="1181">
        <v>4816145</v>
      </c>
      <c r="B4970" s="501" t="s">
        <v>9305</v>
      </c>
      <c r="C4970" s="502" t="s">
        <v>39549</v>
      </c>
      <c r="D4970" s="501" t="s">
        <v>5</v>
      </c>
      <c r="E4970" s="666">
        <v>27.41</v>
      </c>
      <c r="F4970" s="394"/>
    </row>
    <row r="4971" spans="1:6">
      <c r="A4971" s="1181">
        <v>4816144</v>
      </c>
      <c r="B4971" s="501" t="s">
        <v>9305</v>
      </c>
      <c r="C4971" s="502" t="s">
        <v>39550</v>
      </c>
      <c r="D4971" s="501" t="s">
        <v>5</v>
      </c>
      <c r="E4971" s="666">
        <v>24.57</v>
      </c>
      <c r="F4971" s="394"/>
    </row>
    <row r="4972" spans="1:6">
      <c r="A4972" s="1181">
        <v>4816147</v>
      </c>
      <c r="B4972" s="501" t="s">
        <v>9305</v>
      </c>
      <c r="C4972" s="502" t="s">
        <v>39551</v>
      </c>
      <c r="D4972" s="501" t="s">
        <v>5</v>
      </c>
      <c r="E4972" s="666">
        <v>38.06</v>
      </c>
      <c r="F4972" s="394"/>
    </row>
    <row r="4973" spans="1:6">
      <c r="A4973" s="1181">
        <v>4816146</v>
      </c>
      <c r="B4973" s="501" t="s">
        <v>9305</v>
      </c>
      <c r="C4973" s="502" t="s">
        <v>39552</v>
      </c>
      <c r="D4973" s="501" t="s">
        <v>5</v>
      </c>
      <c r="E4973" s="666">
        <v>32.950000000000003</v>
      </c>
      <c r="F4973" s="394"/>
    </row>
    <row r="4974" spans="1:6">
      <c r="A4974" s="1181">
        <v>4816121</v>
      </c>
      <c r="B4974" s="501" t="s">
        <v>9305</v>
      </c>
      <c r="C4974" s="502" t="s">
        <v>39553</v>
      </c>
      <c r="D4974" s="501" t="s">
        <v>5</v>
      </c>
      <c r="E4974" s="666">
        <v>30.79</v>
      </c>
      <c r="F4974" s="394"/>
    </row>
    <row r="4975" spans="1:6">
      <c r="A4975" s="1181">
        <v>4816120</v>
      </c>
      <c r="B4975" s="501" t="s">
        <v>9305</v>
      </c>
      <c r="C4975" s="502" t="s">
        <v>39554</v>
      </c>
      <c r="D4975" s="501" t="s">
        <v>5</v>
      </c>
      <c r="E4975" s="666">
        <v>26.81</v>
      </c>
      <c r="F4975" s="394"/>
    </row>
    <row r="4976" spans="1:6">
      <c r="A4976" s="1181">
        <v>4816123</v>
      </c>
      <c r="B4976" s="501" t="s">
        <v>9305</v>
      </c>
      <c r="C4976" s="502" t="s">
        <v>39555</v>
      </c>
      <c r="D4976" s="501" t="s">
        <v>5</v>
      </c>
      <c r="E4976" s="666">
        <v>40.78</v>
      </c>
      <c r="F4976" s="394"/>
    </row>
    <row r="4977" spans="1:6">
      <c r="A4977" s="1181">
        <v>4816122</v>
      </c>
      <c r="B4977" s="501" t="s">
        <v>9305</v>
      </c>
      <c r="C4977" s="502" t="s">
        <v>39556</v>
      </c>
      <c r="D4977" s="501" t="s">
        <v>5</v>
      </c>
      <c r="E4977" s="666">
        <v>35.1</v>
      </c>
      <c r="F4977" s="394"/>
    </row>
    <row r="4978" spans="1:6">
      <c r="A4978" s="1181">
        <v>4816125</v>
      </c>
      <c r="B4978" s="501" t="s">
        <v>9305</v>
      </c>
      <c r="C4978" s="502" t="s">
        <v>39557</v>
      </c>
      <c r="D4978" s="501" t="s">
        <v>5</v>
      </c>
      <c r="E4978" s="666">
        <v>58.25</v>
      </c>
      <c r="F4978" s="394"/>
    </row>
    <row r="4979" spans="1:6">
      <c r="A4979" s="1181">
        <v>4816124</v>
      </c>
      <c r="B4979" s="501" t="s">
        <v>9305</v>
      </c>
      <c r="C4979" s="502" t="s">
        <v>39558</v>
      </c>
      <c r="D4979" s="501" t="s">
        <v>5</v>
      </c>
      <c r="E4979" s="666">
        <v>48.02</v>
      </c>
      <c r="F4979" s="394"/>
    </row>
    <row r="4980" spans="1:6">
      <c r="A4980" s="1181">
        <v>4816022</v>
      </c>
      <c r="B4980" s="501" t="s">
        <v>9305</v>
      </c>
      <c r="C4980" s="502" t="s">
        <v>39559</v>
      </c>
      <c r="D4980" s="501" t="s">
        <v>5</v>
      </c>
      <c r="E4980" s="666">
        <v>78.63</v>
      </c>
      <c r="F4980" s="394"/>
    </row>
    <row r="4981" spans="1:6">
      <c r="A4981" s="1181">
        <v>4816021</v>
      </c>
      <c r="B4981" s="501" t="s">
        <v>9305</v>
      </c>
      <c r="C4981" s="502" t="s">
        <v>39560</v>
      </c>
      <c r="D4981" s="501" t="s">
        <v>5</v>
      </c>
      <c r="E4981" s="666">
        <v>62.67</v>
      </c>
      <c r="F4981" s="394"/>
    </row>
    <row r="4982" spans="1:6">
      <c r="A4982" s="1181">
        <v>4816106</v>
      </c>
      <c r="B4982" s="501" t="s">
        <v>9305</v>
      </c>
      <c r="C4982" s="502" t="s">
        <v>39561</v>
      </c>
      <c r="D4982" s="501" t="s">
        <v>5</v>
      </c>
      <c r="E4982" s="666">
        <v>31.87</v>
      </c>
      <c r="F4982" s="394"/>
    </row>
    <row r="4983" spans="1:6">
      <c r="A4983" s="1181">
        <v>4816105</v>
      </c>
      <c r="B4983" s="501" t="s">
        <v>9305</v>
      </c>
      <c r="C4983" s="502" t="s">
        <v>39562</v>
      </c>
      <c r="D4983" s="501" t="s">
        <v>5</v>
      </c>
      <c r="E4983" s="666">
        <v>27.89</v>
      </c>
      <c r="F4983" s="394"/>
    </row>
    <row r="4984" spans="1:6">
      <c r="A4984" s="1181">
        <v>4816108</v>
      </c>
      <c r="B4984" s="501" t="s">
        <v>9305</v>
      </c>
      <c r="C4984" s="502" t="s">
        <v>39563</v>
      </c>
      <c r="D4984" s="501" t="s">
        <v>5</v>
      </c>
      <c r="E4984" s="666">
        <v>41.86</v>
      </c>
      <c r="F4984" s="394"/>
    </row>
    <row r="4985" spans="1:6">
      <c r="A4985" s="1181">
        <v>4816107</v>
      </c>
      <c r="B4985" s="501" t="s">
        <v>9305</v>
      </c>
      <c r="C4985" s="502" t="s">
        <v>39564</v>
      </c>
      <c r="D4985" s="501" t="s">
        <v>5</v>
      </c>
      <c r="E4985" s="666">
        <v>36.18</v>
      </c>
      <c r="F4985" s="394"/>
    </row>
    <row r="4986" spans="1:6">
      <c r="A4986" s="1181">
        <v>4816110</v>
      </c>
      <c r="B4986" s="501" t="s">
        <v>9305</v>
      </c>
      <c r="C4986" s="502" t="s">
        <v>39565</v>
      </c>
      <c r="D4986" s="501" t="s">
        <v>5</v>
      </c>
      <c r="E4986" s="666">
        <v>59.33</v>
      </c>
      <c r="F4986" s="394"/>
    </row>
    <row r="4987" spans="1:6">
      <c r="A4987" s="1181">
        <v>4816109</v>
      </c>
      <c r="B4987" s="501" t="s">
        <v>9305</v>
      </c>
      <c r="C4987" s="502" t="s">
        <v>39566</v>
      </c>
      <c r="D4987" s="501" t="s">
        <v>5</v>
      </c>
      <c r="E4987" s="666">
        <v>49.1</v>
      </c>
      <c r="F4987" s="394"/>
    </row>
    <row r="4988" spans="1:6">
      <c r="A4988" s="1181">
        <v>4816100</v>
      </c>
      <c r="B4988" s="501" t="s">
        <v>9305</v>
      </c>
      <c r="C4988" s="502" t="s">
        <v>39567</v>
      </c>
      <c r="D4988" s="501" t="s">
        <v>5</v>
      </c>
      <c r="E4988" s="666">
        <v>31.05</v>
      </c>
      <c r="F4988" s="394"/>
    </row>
    <row r="4989" spans="1:6">
      <c r="A4989" s="1181">
        <v>4816099</v>
      </c>
      <c r="B4989" s="501" t="s">
        <v>9305</v>
      </c>
      <c r="C4989" s="502" t="s">
        <v>39568</v>
      </c>
      <c r="D4989" s="501" t="s">
        <v>5</v>
      </c>
      <c r="E4989" s="666">
        <v>28.51</v>
      </c>
      <c r="F4989" s="394"/>
    </row>
    <row r="4990" spans="1:6">
      <c r="A4990" s="1181">
        <v>4816102</v>
      </c>
      <c r="B4990" s="501" t="s">
        <v>9305</v>
      </c>
      <c r="C4990" s="502" t="s">
        <v>39569</v>
      </c>
      <c r="D4990" s="501" t="s">
        <v>5</v>
      </c>
      <c r="E4990" s="666">
        <v>39.840000000000003</v>
      </c>
      <c r="F4990" s="394"/>
    </row>
    <row r="4991" spans="1:6">
      <c r="A4991" s="1181">
        <v>4816101</v>
      </c>
      <c r="B4991" s="501" t="s">
        <v>9305</v>
      </c>
      <c r="C4991" s="502" t="s">
        <v>39570</v>
      </c>
      <c r="D4991" s="501" t="s">
        <v>5</v>
      </c>
      <c r="E4991" s="666">
        <v>37.06</v>
      </c>
      <c r="F4991" s="394"/>
    </row>
    <row r="4992" spans="1:6">
      <c r="A4992" s="1181">
        <v>4816104</v>
      </c>
      <c r="B4992" s="501" t="s">
        <v>9305</v>
      </c>
      <c r="C4992" s="502" t="s">
        <v>39571</v>
      </c>
      <c r="D4992" s="501" t="s">
        <v>5</v>
      </c>
      <c r="E4992" s="666">
        <v>56.56</v>
      </c>
      <c r="F4992" s="394"/>
    </row>
    <row r="4993" spans="1:6">
      <c r="A4993" s="1181">
        <v>4816103</v>
      </c>
      <c r="B4993" s="501" t="s">
        <v>9305</v>
      </c>
      <c r="C4993" s="502" t="s">
        <v>39572</v>
      </c>
      <c r="D4993" s="501" t="s">
        <v>5</v>
      </c>
      <c r="E4993" s="666">
        <v>50.04</v>
      </c>
      <c r="F4993" s="394"/>
    </row>
    <row r="4994" spans="1:6">
      <c r="A4994" s="1181">
        <v>4815804</v>
      </c>
      <c r="B4994" s="501" t="s">
        <v>9305</v>
      </c>
      <c r="C4994" s="502" t="s">
        <v>39573</v>
      </c>
      <c r="D4994" s="501" t="s">
        <v>28</v>
      </c>
      <c r="E4994" s="666">
        <v>0.61</v>
      </c>
      <c r="F4994" s="394"/>
    </row>
    <row r="4995" spans="1:6">
      <c r="A4995" s="1181">
        <v>4816002</v>
      </c>
      <c r="B4995" s="501" t="s">
        <v>9305</v>
      </c>
      <c r="C4995" s="502" t="s">
        <v>39574</v>
      </c>
      <c r="D4995" s="501" t="s">
        <v>14896</v>
      </c>
      <c r="E4995" s="666">
        <v>1387.07</v>
      </c>
      <c r="F4995" s="394"/>
    </row>
    <row r="4996" spans="1:6">
      <c r="A4996" s="1181">
        <v>4805765</v>
      </c>
      <c r="B4996" s="501" t="s">
        <v>9305</v>
      </c>
      <c r="C4996" s="502" t="s">
        <v>39575</v>
      </c>
      <c r="D4996" s="501" t="s">
        <v>14896</v>
      </c>
      <c r="E4996" s="666">
        <v>198.63</v>
      </c>
      <c r="F4996" s="394"/>
    </row>
    <row r="4997" spans="1:6">
      <c r="A4997" s="1181">
        <v>4816000</v>
      </c>
      <c r="B4997" s="501" t="s">
        <v>9305</v>
      </c>
      <c r="C4997" s="502" t="s">
        <v>39576</v>
      </c>
      <c r="D4997" s="501" t="s">
        <v>14896</v>
      </c>
      <c r="E4997" s="666">
        <v>464.46</v>
      </c>
      <c r="F4997" s="394"/>
    </row>
    <row r="4998" spans="1:6">
      <c r="A4998" s="1181">
        <v>4816001</v>
      </c>
      <c r="B4998" s="501" t="s">
        <v>9305</v>
      </c>
      <c r="C4998" s="502" t="s">
        <v>39577</v>
      </c>
      <c r="D4998" s="501" t="s">
        <v>14896</v>
      </c>
      <c r="E4998" s="666">
        <v>798.71</v>
      </c>
      <c r="F4998" s="394"/>
    </row>
    <row r="4999" spans="1:6">
      <c r="A4999" s="1181">
        <v>4805749</v>
      </c>
      <c r="B4999" s="501" t="s">
        <v>9305</v>
      </c>
      <c r="C4999" s="502" t="s">
        <v>39578</v>
      </c>
      <c r="D4999" s="501" t="s">
        <v>14896</v>
      </c>
      <c r="E4999" s="666">
        <v>73.59</v>
      </c>
      <c r="F4999" s="394"/>
    </row>
    <row r="5000" spans="1:6">
      <c r="A5000" s="1181">
        <v>4805751</v>
      </c>
      <c r="B5000" s="501" t="s">
        <v>9305</v>
      </c>
      <c r="C5000" s="502" t="s">
        <v>39579</v>
      </c>
      <c r="D5000" s="501" t="s">
        <v>14896</v>
      </c>
      <c r="E5000" s="666">
        <v>55.19</v>
      </c>
      <c r="F5000" s="394"/>
    </row>
    <row r="5001" spans="1:6">
      <c r="A5001" s="1181">
        <v>4805752</v>
      </c>
      <c r="B5001" s="501" t="s">
        <v>9305</v>
      </c>
      <c r="C5001" s="502" t="s">
        <v>39580</v>
      </c>
      <c r="D5001" s="501" t="s">
        <v>14896</v>
      </c>
      <c r="E5001" s="666">
        <v>66.23</v>
      </c>
      <c r="F5001" s="394"/>
    </row>
    <row r="5002" spans="1:6">
      <c r="A5002" s="1181">
        <v>4805753</v>
      </c>
      <c r="B5002" s="501" t="s">
        <v>9305</v>
      </c>
      <c r="C5002" s="502" t="s">
        <v>39581</v>
      </c>
      <c r="D5002" s="501" t="s">
        <v>14896</v>
      </c>
      <c r="E5002" s="666">
        <v>77.27</v>
      </c>
      <c r="F5002" s="394"/>
    </row>
    <row r="5003" spans="1:6">
      <c r="A5003" s="1181">
        <v>4805750</v>
      </c>
      <c r="B5003" s="501" t="s">
        <v>9305</v>
      </c>
      <c r="C5003" s="502" t="s">
        <v>39582</v>
      </c>
      <c r="D5003" s="501" t="s">
        <v>14896</v>
      </c>
      <c r="E5003" s="666">
        <v>44.15</v>
      </c>
      <c r="F5003" s="394"/>
    </row>
    <row r="5004" spans="1:6">
      <c r="A5004" s="1181">
        <v>4805767</v>
      </c>
      <c r="B5004" s="501" t="s">
        <v>9305</v>
      </c>
      <c r="C5004" s="502" t="s">
        <v>39583</v>
      </c>
      <c r="D5004" s="501" t="s">
        <v>14896</v>
      </c>
      <c r="E5004" s="666">
        <v>76.239999999999995</v>
      </c>
      <c r="F5004" s="394"/>
    </row>
    <row r="5005" spans="1:6">
      <c r="A5005" s="1181">
        <v>4805769</v>
      </c>
      <c r="B5005" s="501" t="s">
        <v>9305</v>
      </c>
      <c r="C5005" s="502" t="s">
        <v>39584</v>
      </c>
      <c r="D5005" s="501" t="s">
        <v>14896</v>
      </c>
      <c r="E5005" s="666">
        <v>90.76</v>
      </c>
      <c r="F5005" s="394"/>
    </row>
    <row r="5006" spans="1:6">
      <c r="A5006" s="1181">
        <v>4805770</v>
      </c>
      <c r="B5006" s="501" t="s">
        <v>9305</v>
      </c>
      <c r="C5006" s="502" t="s">
        <v>39585</v>
      </c>
      <c r="D5006" s="501" t="s">
        <v>14896</v>
      </c>
      <c r="E5006" s="666">
        <v>105.27</v>
      </c>
      <c r="F5006" s="394"/>
    </row>
    <row r="5007" spans="1:6">
      <c r="A5007" s="1181">
        <v>4805760</v>
      </c>
      <c r="B5007" s="501" t="s">
        <v>9305</v>
      </c>
      <c r="C5007" s="502" t="s">
        <v>39586</v>
      </c>
      <c r="D5007" s="501" t="s">
        <v>14896</v>
      </c>
      <c r="E5007" s="666">
        <v>61.71</v>
      </c>
      <c r="F5007" s="394"/>
    </row>
    <row r="5008" spans="1:6">
      <c r="A5008" s="1181">
        <v>4805757</v>
      </c>
      <c r="B5008" s="501" t="s">
        <v>9305</v>
      </c>
      <c r="C5008" s="502" t="s">
        <v>39587</v>
      </c>
      <c r="D5008" s="501" t="s">
        <v>14896</v>
      </c>
      <c r="E5008" s="666">
        <v>6.97</v>
      </c>
      <c r="F5008" s="394"/>
    </row>
    <row r="5009" spans="1:6">
      <c r="A5009" s="1181">
        <v>4805762</v>
      </c>
      <c r="B5009" s="501" t="s">
        <v>9305</v>
      </c>
      <c r="C5009" s="502" t="s">
        <v>39588</v>
      </c>
      <c r="D5009" s="501" t="s">
        <v>14896</v>
      </c>
      <c r="E5009" s="666">
        <v>8.59</v>
      </c>
      <c r="F5009" s="394"/>
    </row>
    <row r="5010" spans="1:6">
      <c r="A5010" s="1181">
        <v>4806395</v>
      </c>
      <c r="B5010" s="501" t="s">
        <v>9305</v>
      </c>
      <c r="C5010" s="502" t="s">
        <v>39589</v>
      </c>
      <c r="D5010" s="501" t="s">
        <v>28</v>
      </c>
      <c r="E5010" s="666">
        <v>6.19</v>
      </c>
      <c r="F5010" s="394"/>
    </row>
    <row r="5011" spans="1:6">
      <c r="A5011" s="1181">
        <v>4816003</v>
      </c>
      <c r="B5011" s="501" t="s">
        <v>9305</v>
      </c>
      <c r="C5011" s="502" t="s">
        <v>39590</v>
      </c>
      <c r="D5011" s="501" t="s">
        <v>5</v>
      </c>
      <c r="E5011" s="666">
        <v>42.05</v>
      </c>
      <c r="F5011" s="394"/>
    </row>
    <row r="5012" spans="1:6">
      <c r="A5012" s="1181">
        <v>4816017</v>
      </c>
      <c r="B5012" s="501" t="s">
        <v>9305</v>
      </c>
      <c r="C5012" s="502" t="s">
        <v>39591</v>
      </c>
      <c r="D5012" s="501" t="s">
        <v>14896</v>
      </c>
      <c r="E5012" s="666">
        <v>22.73</v>
      </c>
      <c r="F5012" s="394"/>
    </row>
    <row r="5013" spans="1:6">
      <c r="A5013" s="1181">
        <v>4816023</v>
      </c>
      <c r="B5013" s="501" t="s">
        <v>9305</v>
      </c>
      <c r="C5013" s="502" t="s">
        <v>39592</v>
      </c>
      <c r="D5013" s="501" t="s">
        <v>33</v>
      </c>
      <c r="E5013" s="666">
        <v>271.23</v>
      </c>
      <c r="F5013" s="394"/>
    </row>
    <row r="5014" spans="1:6">
      <c r="A5014" s="1181">
        <v>4816025</v>
      </c>
      <c r="B5014" s="501" t="s">
        <v>9305</v>
      </c>
      <c r="C5014" s="502" t="s">
        <v>39593</v>
      </c>
      <c r="D5014" s="501" t="s">
        <v>33</v>
      </c>
      <c r="E5014" s="666">
        <v>515.9</v>
      </c>
      <c r="F5014" s="394"/>
    </row>
    <row r="5015" spans="1:6">
      <c r="A5015" s="1181">
        <v>4816024</v>
      </c>
      <c r="B5015" s="501" t="s">
        <v>9305</v>
      </c>
      <c r="C5015" s="502" t="s">
        <v>39594</v>
      </c>
      <c r="D5015" s="501" t="s">
        <v>33</v>
      </c>
      <c r="E5015" s="666">
        <v>344.91</v>
      </c>
      <c r="F5015" s="394"/>
    </row>
    <row r="5016" spans="1:6">
      <c r="A5016" s="1181">
        <v>4816005</v>
      </c>
      <c r="B5016" s="501" t="s">
        <v>9305</v>
      </c>
      <c r="C5016" s="502" t="s">
        <v>39595</v>
      </c>
      <c r="D5016" s="501" t="s">
        <v>14896</v>
      </c>
      <c r="E5016" s="666">
        <v>88</v>
      </c>
      <c r="F5016" s="394"/>
    </row>
    <row r="5017" spans="1:6">
      <c r="A5017" s="1181">
        <v>4800400</v>
      </c>
      <c r="B5017" s="501" t="s">
        <v>9305</v>
      </c>
      <c r="C5017" s="502" t="s">
        <v>39596</v>
      </c>
      <c r="D5017" s="501" t="s">
        <v>14895</v>
      </c>
      <c r="E5017" s="666">
        <v>5.13</v>
      </c>
      <c r="F5017" s="394"/>
    </row>
    <row r="5018" spans="1:6">
      <c r="A5018" s="1181">
        <v>4816016</v>
      </c>
      <c r="B5018" s="501" t="s">
        <v>9305</v>
      </c>
      <c r="C5018" s="502" t="s">
        <v>39597</v>
      </c>
      <c r="D5018" s="501" t="s">
        <v>14896</v>
      </c>
      <c r="E5018" s="666">
        <v>42.39</v>
      </c>
      <c r="F5018" s="394"/>
    </row>
    <row r="5019" spans="1:6">
      <c r="A5019" s="1181">
        <v>4800412</v>
      </c>
      <c r="B5019" s="501" t="s">
        <v>9305</v>
      </c>
      <c r="C5019" s="502" t="s">
        <v>39598</v>
      </c>
      <c r="D5019" s="501" t="s">
        <v>14895</v>
      </c>
      <c r="E5019" s="666">
        <v>4.42</v>
      </c>
      <c r="F5019" s="394"/>
    </row>
    <row r="5020" spans="1:6">
      <c r="A5020" s="1181">
        <v>4815671</v>
      </c>
      <c r="B5020" s="501" t="s">
        <v>9305</v>
      </c>
      <c r="C5020" s="502" t="s">
        <v>39599</v>
      </c>
      <c r="D5020" s="501" t="s">
        <v>14896</v>
      </c>
      <c r="E5020" s="666">
        <v>18.05</v>
      </c>
      <c r="F5020" s="394"/>
    </row>
    <row r="5021" spans="1:6">
      <c r="A5021" s="1181">
        <v>4815803</v>
      </c>
      <c r="B5021" s="501" t="s">
        <v>9305</v>
      </c>
      <c r="C5021" s="502" t="s">
        <v>39600</v>
      </c>
      <c r="D5021" s="501" t="s">
        <v>5</v>
      </c>
      <c r="E5021" s="666">
        <v>8.26</v>
      </c>
      <c r="F5021" s="394"/>
    </row>
    <row r="5022" spans="1:6">
      <c r="A5022" s="1181">
        <v>4816011</v>
      </c>
      <c r="B5022" s="501" t="s">
        <v>9305</v>
      </c>
      <c r="C5022" s="502" t="s">
        <v>39601</v>
      </c>
      <c r="D5022" s="501" t="s">
        <v>14896</v>
      </c>
      <c r="E5022" s="666">
        <v>1828.61</v>
      </c>
      <c r="F5022" s="394"/>
    </row>
    <row r="5023" spans="1:6">
      <c r="A5023" s="1181">
        <v>4816014</v>
      </c>
      <c r="B5023" s="501" t="s">
        <v>9305</v>
      </c>
      <c r="C5023" s="502" t="s">
        <v>39602</v>
      </c>
      <c r="D5023" s="501" t="s">
        <v>14896</v>
      </c>
      <c r="E5023" s="666">
        <v>48.17</v>
      </c>
      <c r="F5023" s="394"/>
    </row>
    <row r="5024" spans="1:6">
      <c r="A5024" s="1181">
        <v>4816010</v>
      </c>
      <c r="B5024" s="501" t="s">
        <v>9305</v>
      </c>
      <c r="C5024" s="502" t="s">
        <v>39603</v>
      </c>
      <c r="D5024" s="501" t="s">
        <v>14896</v>
      </c>
      <c r="E5024" s="666">
        <v>40.14</v>
      </c>
      <c r="F5024" s="394"/>
    </row>
    <row r="5025" spans="1:6">
      <c r="A5025" s="1181">
        <v>4816015</v>
      </c>
      <c r="B5025" s="501" t="s">
        <v>9305</v>
      </c>
      <c r="C5025" s="502" t="s">
        <v>39604</v>
      </c>
      <c r="D5025" s="501" t="s">
        <v>14896</v>
      </c>
      <c r="E5025" s="666">
        <v>24.51</v>
      </c>
      <c r="F5025" s="394"/>
    </row>
    <row r="5026" spans="1:6">
      <c r="A5026" s="1181">
        <v>4816119</v>
      </c>
      <c r="B5026" s="501" t="s">
        <v>9305</v>
      </c>
      <c r="C5026" s="502" t="s">
        <v>39605</v>
      </c>
      <c r="D5026" s="501" t="s">
        <v>14896</v>
      </c>
      <c r="E5026" s="666">
        <v>36.78</v>
      </c>
      <c r="F5026" s="394"/>
    </row>
    <row r="5027" spans="1:6">
      <c r="A5027" s="1181">
        <v>4816004</v>
      </c>
      <c r="B5027" s="501" t="s">
        <v>9305</v>
      </c>
      <c r="C5027" s="502" t="s">
        <v>39606</v>
      </c>
      <c r="D5027" s="501" t="s">
        <v>5</v>
      </c>
      <c r="E5027" s="666">
        <v>47.81</v>
      </c>
      <c r="F5027" s="394"/>
    </row>
    <row r="5028" spans="1:6">
      <c r="A5028" s="1181">
        <v>4915652</v>
      </c>
      <c r="B5028" s="501" t="s">
        <v>9305</v>
      </c>
      <c r="C5028" s="502" t="s">
        <v>39607</v>
      </c>
      <c r="D5028" s="501" t="s">
        <v>28</v>
      </c>
      <c r="E5028" s="666">
        <v>8.59</v>
      </c>
      <c r="F5028" s="394"/>
    </row>
    <row r="5029" spans="1:6">
      <c r="A5029" s="1181">
        <v>4915651</v>
      </c>
      <c r="B5029" s="501" t="s">
        <v>9305</v>
      </c>
      <c r="C5029" s="502" t="s">
        <v>39608</v>
      </c>
      <c r="D5029" s="501" t="s">
        <v>28</v>
      </c>
      <c r="E5029" s="666">
        <v>10.220000000000001</v>
      </c>
      <c r="F5029" s="394"/>
    </row>
    <row r="5030" spans="1:6">
      <c r="A5030" s="1181">
        <v>4915723</v>
      </c>
      <c r="B5030" s="501" t="s">
        <v>9305</v>
      </c>
      <c r="C5030" s="502" t="s">
        <v>39609</v>
      </c>
      <c r="D5030" s="501" t="s">
        <v>14895</v>
      </c>
      <c r="E5030" s="666">
        <v>3.32</v>
      </c>
      <c r="F5030" s="394"/>
    </row>
    <row r="5031" spans="1:6">
      <c r="A5031" s="1181">
        <v>4915724</v>
      </c>
      <c r="B5031" s="501" t="s">
        <v>9305</v>
      </c>
      <c r="C5031" s="502" t="s">
        <v>39610</v>
      </c>
      <c r="D5031" s="501" t="s">
        <v>14895</v>
      </c>
      <c r="E5031" s="666">
        <v>2.06</v>
      </c>
      <c r="F5031" s="394"/>
    </row>
    <row r="5032" spans="1:6">
      <c r="A5032" s="1181">
        <v>4915637</v>
      </c>
      <c r="B5032" s="501" t="s">
        <v>9305</v>
      </c>
      <c r="C5032" s="502" t="s">
        <v>39611</v>
      </c>
      <c r="D5032" s="501" t="s">
        <v>14895</v>
      </c>
      <c r="E5032" s="666">
        <v>1.33</v>
      </c>
      <c r="F5032" s="394"/>
    </row>
    <row r="5033" spans="1:6">
      <c r="A5033" s="1181">
        <v>4915779</v>
      </c>
      <c r="B5033" s="501" t="s">
        <v>9305</v>
      </c>
      <c r="C5033" s="502" t="s">
        <v>39612</v>
      </c>
      <c r="D5033" s="501" t="s">
        <v>14895</v>
      </c>
      <c r="E5033" s="666">
        <v>0.92</v>
      </c>
      <c r="F5033" s="394"/>
    </row>
    <row r="5034" spans="1:6">
      <c r="A5034" s="1181">
        <v>4915638</v>
      </c>
      <c r="B5034" s="501" t="s">
        <v>9305</v>
      </c>
      <c r="C5034" s="502" t="s">
        <v>39613</v>
      </c>
      <c r="D5034" s="501" t="s">
        <v>14895</v>
      </c>
      <c r="E5034" s="666">
        <v>1.04</v>
      </c>
      <c r="F5034" s="394"/>
    </row>
    <row r="5035" spans="1:6">
      <c r="A5035" s="1181">
        <v>4915636</v>
      </c>
      <c r="B5035" s="501" t="s">
        <v>9305</v>
      </c>
      <c r="C5035" s="502" t="s">
        <v>39614</v>
      </c>
      <c r="D5035" s="501" t="s">
        <v>14895</v>
      </c>
      <c r="E5035" s="666">
        <v>1.4</v>
      </c>
      <c r="F5035" s="394"/>
    </row>
    <row r="5036" spans="1:6">
      <c r="A5036" s="1181">
        <v>4915744</v>
      </c>
      <c r="B5036" s="501" t="s">
        <v>9305</v>
      </c>
      <c r="C5036" s="502" t="s">
        <v>39615</v>
      </c>
      <c r="D5036" s="501" t="s">
        <v>14895</v>
      </c>
      <c r="E5036" s="666">
        <v>0.74</v>
      </c>
      <c r="F5036" s="394"/>
    </row>
    <row r="5037" spans="1:6">
      <c r="A5037" s="1181">
        <v>4915700</v>
      </c>
      <c r="B5037" s="501" t="s">
        <v>9305</v>
      </c>
      <c r="C5037" s="502" t="s">
        <v>39616</v>
      </c>
      <c r="D5037" s="501" t="s">
        <v>14895</v>
      </c>
      <c r="E5037" s="666">
        <v>1.37</v>
      </c>
      <c r="F5037" s="394"/>
    </row>
    <row r="5038" spans="1:6">
      <c r="A5038" s="1181">
        <v>4915590</v>
      </c>
      <c r="B5038" s="501" t="s">
        <v>9305</v>
      </c>
      <c r="C5038" s="502" t="s">
        <v>39617</v>
      </c>
      <c r="D5038" s="501" t="s">
        <v>14895</v>
      </c>
      <c r="E5038" s="666">
        <v>0.94</v>
      </c>
      <c r="F5038" s="394"/>
    </row>
    <row r="5039" spans="1:6">
      <c r="A5039" s="1181">
        <v>4915591</v>
      </c>
      <c r="B5039" s="501" t="s">
        <v>9305</v>
      </c>
      <c r="C5039" s="502" t="s">
        <v>39618</v>
      </c>
      <c r="D5039" s="501" t="s">
        <v>14895</v>
      </c>
      <c r="E5039" s="666">
        <v>1.07</v>
      </c>
      <c r="F5039" s="394"/>
    </row>
    <row r="5040" spans="1:6">
      <c r="A5040" s="1181">
        <v>4915701</v>
      </c>
      <c r="B5040" s="501" t="s">
        <v>9305</v>
      </c>
      <c r="C5040" s="502" t="s">
        <v>39619</v>
      </c>
      <c r="D5040" s="501" t="s">
        <v>14895</v>
      </c>
      <c r="E5040" s="666">
        <v>1.44</v>
      </c>
      <c r="F5040" s="394"/>
    </row>
    <row r="5041" spans="1:6">
      <c r="A5041" s="1181">
        <v>4915703</v>
      </c>
      <c r="B5041" s="501" t="s">
        <v>9305</v>
      </c>
      <c r="C5041" s="502" t="s">
        <v>39620</v>
      </c>
      <c r="D5041" s="501" t="s">
        <v>14896</v>
      </c>
      <c r="E5041" s="666">
        <v>113.89</v>
      </c>
      <c r="F5041" s="394"/>
    </row>
    <row r="5042" spans="1:6">
      <c r="A5042" s="1181">
        <v>4915705</v>
      </c>
      <c r="B5042" s="501" t="s">
        <v>9305</v>
      </c>
      <c r="C5042" s="502" t="s">
        <v>39621</v>
      </c>
      <c r="D5042" s="501" t="s">
        <v>14896</v>
      </c>
      <c r="E5042" s="666">
        <v>168.58</v>
      </c>
      <c r="F5042" s="394"/>
    </row>
    <row r="5043" spans="1:6">
      <c r="A5043" s="1181">
        <v>4915743</v>
      </c>
      <c r="B5043" s="501" t="s">
        <v>9305</v>
      </c>
      <c r="C5043" s="502" t="s">
        <v>39622</v>
      </c>
      <c r="D5043" s="501" t="s">
        <v>14895</v>
      </c>
      <c r="E5043" s="666">
        <v>0.09</v>
      </c>
      <c r="F5043" s="394"/>
    </row>
    <row r="5044" spans="1:6">
      <c r="A5044" s="1181">
        <v>4915768</v>
      </c>
      <c r="B5044" s="501" t="s">
        <v>9305</v>
      </c>
      <c r="C5044" s="502" t="s">
        <v>39623</v>
      </c>
      <c r="D5044" s="501" t="s">
        <v>14896</v>
      </c>
      <c r="E5044" s="666">
        <v>14.89</v>
      </c>
      <c r="F5044" s="394"/>
    </row>
    <row r="5045" spans="1:6">
      <c r="A5045" s="1181">
        <v>4915713</v>
      </c>
      <c r="B5045" s="501" t="s">
        <v>9305</v>
      </c>
      <c r="C5045" s="502" t="s">
        <v>39624</v>
      </c>
      <c r="D5045" s="501" t="s">
        <v>14896</v>
      </c>
      <c r="E5045" s="666">
        <v>64.900000000000006</v>
      </c>
      <c r="F5045" s="394"/>
    </row>
    <row r="5046" spans="1:6">
      <c r="A5046" s="1181">
        <v>4915655</v>
      </c>
      <c r="B5046" s="501" t="s">
        <v>9305</v>
      </c>
      <c r="C5046" s="502" t="s">
        <v>39625</v>
      </c>
      <c r="D5046" s="501" t="s">
        <v>14896</v>
      </c>
      <c r="E5046" s="666">
        <v>104.75</v>
      </c>
      <c r="F5046" s="394"/>
    </row>
    <row r="5047" spans="1:6">
      <c r="A5047" s="1181">
        <v>4915656</v>
      </c>
      <c r="B5047" s="501" t="s">
        <v>9305</v>
      </c>
      <c r="C5047" s="502" t="s">
        <v>39626</v>
      </c>
      <c r="D5047" s="501" t="s">
        <v>14896</v>
      </c>
      <c r="E5047" s="666">
        <v>82.74</v>
      </c>
      <c r="F5047" s="394"/>
    </row>
    <row r="5048" spans="1:6">
      <c r="A5048" s="1181">
        <v>4915657</v>
      </c>
      <c r="B5048" s="501" t="s">
        <v>9305</v>
      </c>
      <c r="C5048" s="502" t="s">
        <v>39627</v>
      </c>
      <c r="D5048" s="501" t="s">
        <v>14896</v>
      </c>
      <c r="E5048" s="666">
        <v>69.69</v>
      </c>
      <c r="F5048" s="394"/>
    </row>
    <row r="5049" spans="1:6">
      <c r="A5049" s="1181">
        <v>4915658</v>
      </c>
      <c r="B5049" s="501" t="s">
        <v>9305</v>
      </c>
      <c r="C5049" s="502" t="s">
        <v>39628</v>
      </c>
      <c r="D5049" s="501" t="s">
        <v>14896</v>
      </c>
      <c r="E5049" s="666">
        <v>61.24</v>
      </c>
      <c r="F5049" s="394"/>
    </row>
    <row r="5050" spans="1:6">
      <c r="A5050" s="1181">
        <v>4915659</v>
      </c>
      <c r="B5050" s="501" t="s">
        <v>9305</v>
      </c>
      <c r="C5050" s="502" t="s">
        <v>39629</v>
      </c>
      <c r="D5050" s="501" t="s">
        <v>14896</v>
      </c>
      <c r="E5050" s="666">
        <v>55.39</v>
      </c>
      <c r="F5050" s="394"/>
    </row>
    <row r="5051" spans="1:6">
      <c r="A5051" s="1181">
        <v>4915660</v>
      </c>
      <c r="B5051" s="501" t="s">
        <v>9305</v>
      </c>
      <c r="C5051" s="502" t="s">
        <v>39630</v>
      </c>
      <c r="D5051" s="501" t="s">
        <v>14896</v>
      </c>
      <c r="E5051" s="666">
        <v>51.27</v>
      </c>
      <c r="F5051" s="394"/>
    </row>
    <row r="5052" spans="1:6">
      <c r="A5052" s="1181">
        <v>4915661</v>
      </c>
      <c r="B5052" s="501" t="s">
        <v>9305</v>
      </c>
      <c r="C5052" s="502" t="s">
        <v>39631</v>
      </c>
      <c r="D5052" s="501" t="s">
        <v>14896</v>
      </c>
      <c r="E5052" s="666">
        <v>145.88</v>
      </c>
      <c r="F5052" s="394"/>
    </row>
    <row r="5053" spans="1:6">
      <c r="A5053" s="1181">
        <v>4915662</v>
      </c>
      <c r="B5053" s="501" t="s">
        <v>9305</v>
      </c>
      <c r="C5053" s="502" t="s">
        <v>39632</v>
      </c>
      <c r="D5053" s="501" t="s">
        <v>14896</v>
      </c>
      <c r="E5053" s="666">
        <v>116.15</v>
      </c>
      <c r="F5053" s="394"/>
    </row>
    <row r="5054" spans="1:6">
      <c r="A5054" s="1181">
        <v>4915663</v>
      </c>
      <c r="B5054" s="501" t="s">
        <v>9305</v>
      </c>
      <c r="C5054" s="502" t="s">
        <v>39633</v>
      </c>
      <c r="D5054" s="501" t="s">
        <v>14896</v>
      </c>
      <c r="E5054" s="666">
        <v>97.08</v>
      </c>
      <c r="F5054" s="394"/>
    </row>
    <row r="5055" spans="1:6">
      <c r="A5055" s="1181">
        <v>4915664</v>
      </c>
      <c r="B5055" s="501" t="s">
        <v>9305</v>
      </c>
      <c r="C5055" s="502" t="s">
        <v>39634</v>
      </c>
      <c r="D5055" s="501" t="s">
        <v>14896</v>
      </c>
      <c r="E5055" s="666">
        <v>86.01</v>
      </c>
      <c r="F5055" s="394"/>
    </row>
    <row r="5056" spans="1:6">
      <c r="A5056" s="1181">
        <v>4915665</v>
      </c>
      <c r="B5056" s="501" t="s">
        <v>9305</v>
      </c>
      <c r="C5056" s="502" t="s">
        <v>39635</v>
      </c>
      <c r="D5056" s="501" t="s">
        <v>14896</v>
      </c>
      <c r="E5056" s="666">
        <v>78.48</v>
      </c>
      <c r="F5056" s="394"/>
    </row>
    <row r="5057" spans="1:6">
      <c r="A5057" s="1181">
        <v>4915666</v>
      </c>
      <c r="B5057" s="501" t="s">
        <v>9305</v>
      </c>
      <c r="C5057" s="502" t="s">
        <v>39636</v>
      </c>
      <c r="D5057" s="501" t="s">
        <v>14896</v>
      </c>
      <c r="E5057" s="666">
        <v>73.16</v>
      </c>
      <c r="F5057" s="394"/>
    </row>
    <row r="5058" spans="1:6" ht="24.75">
      <c r="A5058" s="1181">
        <v>4915650</v>
      </c>
      <c r="B5058" s="501" t="s">
        <v>9305</v>
      </c>
      <c r="C5058" s="502" t="s">
        <v>39637</v>
      </c>
      <c r="D5058" s="501" t="s">
        <v>30</v>
      </c>
      <c r="E5058" s="666">
        <v>290.33999999999997</v>
      </c>
      <c r="F5058" s="394"/>
    </row>
    <row r="5059" spans="1:6" ht="24.75">
      <c r="A5059" s="1181">
        <v>4915645</v>
      </c>
      <c r="B5059" s="501" t="s">
        <v>9305</v>
      </c>
      <c r="C5059" s="502" t="s">
        <v>39638</v>
      </c>
      <c r="D5059" s="501" t="s">
        <v>30</v>
      </c>
      <c r="E5059" s="666">
        <v>213.7</v>
      </c>
      <c r="F5059" s="394"/>
    </row>
    <row r="5060" spans="1:6">
      <c r="A5060" s="1181">
        <v>4915712</v>
      </c>
      <c r="B5060" s="501" t="s">
        <v>9305</v>
      </c>
      <c r="C5060" s="502" t="s">
        <v>39639</v>
      </c>
      <c r="D5060" s="501" t="s">
        <v>14896</v>
      </c>
      <c r="E5060" s="666">
        <v>21.63</v>
      </c>
      <c r="F5060" s="394"/>
    </row>
    <row r="5061" spans="1:6">
      <c r="A5061" s="1181">
        <v>4915711</v>
      </c>
      <c r="B5061" s="501" t="s">
        <v>9305</v>
      </c>
      <c r="C5061" s="502" t="s">
        <v>39640</v>
      </c>
      <c r="D5061" s="501" t="s">
        <v>5</v>
      </c>
      <c r="E5061" s="666">
        <v>1.44</v>
      </c>
      <c r="F5061" s="394"/>
    </row>
    <row r="5062" spans="1:6">
      <c r="A5062" s="1181">
        <v>4915718</v>
      </c>
      <c r="B5062" s="501" t="s">
        <v>9305</v>
      </c>
      <c r="C5062" s="502" t="s">
        <v>44392</v>
      </c>
      <c r="D5062" s="501" t="s">
        <v>14895</v>
      </c>
      <c r="E5062" s="666">
        <v>9.81</v>
      </c>
      <c r="F5062" s="394"/>
    </row>
    <row r="5063" spans="1:6">
      <c r="A5063" s="1181">
        <v>4915790</v>
      </c>
      <c r="B5063" s="501" t="s">
        <v>9305</v>
      </c>
      <c r="C5063" s="502" t="s">
        <v>39641</v>
      </c>
      <c r="D5063" s="501" t="s">
        <v>2506</v>
      </c>
      <c r="E5063" s="666">
        <v>260.62</v>
      </c>
      <c r="F5063" s="394"/>
    </row>
    <row r="5064" spans="1:6">
      <c r="A5064" s="1181">
        <v>4915793</v>
      </c>
      <c r="B5064" s="501" t="s">
        <v>9305</v>
      </c>
      <c r="C5064" s="502" t="s">
        <v>39642</v>
      </c>
      <c r="D5064" s="501" t="s">
        <v>2506</v>
      </c>
      <c r="E5064" s="666">
        <v>205.13</v>
      </c>
      <c r="F5064" s="394"/>
    </row>
    <row r="5065" spans="1:6">
      <c r="A5065" s="1181">
        <v>4915792</v>
      </c>
      <c r="B5065" s="501" t="s">
        <v>9305</v>
      </c>
      <c r="C5065" s="502" t="s">
        <v>39643</v>
      </c>
      <c r="D5065" s="501" t="s">
        <v>2506</v>
      </c>
      <c r="E5065" s="666">
        <v>91.56</v>
      </c>
      <c r="F5065" s="394"/>
    </row>
    <row r="5066" spans="1:6">
      <c r="A5066" s="1181">
        <v>4915672</v>
      </c>
      <c r="B5066" s="501" t="s">
        <v>9305</v>
      </c>
      <c r="C5066" s="502" t="s">
        <v>39644</v>
      </c>
      <c r="D5066" s="501" t="s">
        <v>5</v>
      </c>
      <c r="E5066" s="666">
        <v>4.33</v>
      </c>
      <c r="F5066" s="394"/>
    </row>
    <row r="5067" spans="1:6">
      <c r="A5067" s="1181">
        <v>4915708</v>
      </c>
      <c r="B5067" s="501" t="s">
        <v>9305</v>
      </c>
      <c r="C5067" s="502" t="s">
        <v>39645</v>
      </c>
      <c r="D5067" s="501" t="s">
        <v>5</v>
      </c>
      <c r="E5067" s="666">
        <v>0.72</v>
      </c>
      <c r="F5067" s="394"/>
    </row>
    <row r="5068" spans="1:6">
      <c r="A5068" s="1181">
        <v>4915710</v>
      </c>
      <c r="B5068" s="501" t="s">
        <v>9305</v>
      </c>
      <c r="C5068" s="502" t="s">
        <v>39646</v>
      </c>
      <c r="D5068" s="501" t="s">
        <v>5</v>
      </c>
      <c r="E5068" s="666">
        <v>4.33</v>
      </c>
      <c r="F5068" s="394"/>
    </row>
    <row r="5069" spans="1:6">
      <c r="A5069" s="1181">
        <v>4915709</v>
      </c>
      <c r="B5069" s="501" t="s">
        <v>9305</v>
      </c>
      <c r="C5069" s="502" t="s">
        <v>39647</v>
      </c>
      <c r="D5069" s="501" t="s">
        <v>5</v>
      </c>
      <c r="E5069" s="666">
        <v>1.08</v>
      </c>
      <c r="F5069" s="394"/>
    </row>
    <row r="5070" spans="1:6">
      <c r="A5070" s="1181">
        <v>4915686</v>
      </c>
      <c r="B5070" s="501" t="s">
        <v>9305</v>
      </c>
      <c r="C5070" s="502" t="s">
        <v>39648</v>
      </c>
      <c r="D5070" s="501" t="s">
        <v>28</v>
      </c>
      <c r="E5070" s="666">
        <v>4.33</v>
      </c>
      <c r="F5070" s="394"/>
    </row>
    <row r="5071" spans="1:6">
      <c r="A5071" s="1181">
        <v>4915687</v>
      </c>
      <c r="B5071" s="501" t="s">
        <v>9305</v>
      </c>
      <c r="C5071" s="502" t="s">
        <v>39649</v>
      </c>
      <c r="D5071" s="501" t="s">
        <v>28</v>
      </c>
      <c r="E5071" s="666">
        <v>2.7</v>
      </c>
      <c r="F5071" s="394"/>
    </row>
    <row r="5072" spans="1:6">
      <c r="A5072" s="1181">
        <v>4915634</v>
      </c>
      <c r="B5072" s="501" t="s">
        <v>9305</v>
      </c>
      <c r="C5072" s="502" t="s">
        <v>39650</v>
      </c>
      <c r="D5072" s="501" t="s">
        <v>5</v>
      </c>
      <c r="E5072" s="666">
        <v>71.290000000000006</v>
      </c>
      <c r="F5072" s="394"/>
    </row>
    <row r="5073" spans="1:6">
      <c r="A5073" s="1181">
        <v>4915633</v>
      </c>
      <c r="B5073" s="501" t="s">
        <v>9305</v>
      </c>
      <c r="C5073" s="502" t="s">
        <v>39651</v>
      </c>
      <c r="D5073" s="501" t="s">
        <v>5</v>
      </c>
      <c r="E5073" s="666">
        <v>23.51</v>
      </c>
      <c r="F5073" s="394"/>
    </row>
    <row r="5074" spans="1:6" ht="24.75">
      <c r="A5074" s="1181">
        <v>4915714</v>
      </c>
      <c r="B5074" s="501" t="s">
        <v>9305</v>
      </c>
      <c r="C5074" s="502" t="s">
        <v>39652</v>
      </c>
      <c r="D5074" s="501" t="s">
        <v>5</v>
      </c>
      <c r="E5074" s="666">
        <v>2.98</v>
      </c>
      <c r="F5074" s="394"/>
    </row>
    <row r="5075" spans="1:6">
      <c r="A5075" s="1181">
        <v>4915507</v>
      </c>
      <c r="B5075" s="501" t="s">
        <v>9305</v>
      </c>
      <c r="C5075" s="502" t="s">
        <v>44393</v>
      </c>
      <c r="D5075" s="501" t="s">
        <v>5</v>
      </c>
      <c r="E5075" s="666">
        <v>65.62</v>
      </c>
      <c r="F5075" s="394"/>
    </row>
    <row r="5076" spans="1:6">
      <c r="A5076" s="1181">
        <v>4915587</v>
      </c>
      <c r="B5076" s="501" t="s">
        <v>9305</v>
      </c>
      <c r="C5076" s="502" t="s">
        <v>44394</v>
      </c>
      <c r="D5076" s="501" t="s">
        <v>5</v>
      </c>
      <c r="E5076" s="666">
        <v>45.58</v>
      </c>
      <c r="F5076" s="394"/>
    </row>
    <row r="5077" spans="1:6">
      <c r="A5077" s="1181">
        <v>4915759</v>
      </c>
      <c r="B5077" s="501" t="s">
        <v>9305</v>
      </c>
      <c r="C5077" s="502" t="s">
        <v>39653</v>
      </c>
      <c r="D5077" s="501" t="s">
        <v>28</v>
      </c>
      <c r="E5077" s="666">
        <v>7.28</v>
      </c>
      <c r="F5077" s="394"/>
    </row>
    <row r="5078" spans="1:6">
      <c r="A5078" s="1181">
        <v>4915758</v>
      </c>
      <c r="B5078" s="501" t="s">
        <v>9305</v>
      </c>
      <c r="C5078" s="502" t="s">
        <v>39654</v>
      </c>
      <c r="D5078" s="501" t="s">
        <v>5</v>
      </c>
      <c r="E5078" s="666">
        <v>4.3499999999999996</v>
      </c>
      <c r="F5078" s="394"/>
    </row>
    <row r="5079" spans="1:6">
      <c r="A5079" s="1181">
        <v>4915640</v>
      </c>
      <c r="B5079" s="501" t="s">
        <v>9305</v>
      </c>
      <c r="C5079" s="502" t="s">
        <v>39655</v>
      </c>
      <c r="D5079" s="501" t="s">
        <v>14896</v>
      </c>
      <c r="E5079" s="666">
        <v>21.63</v>
      </c>
      <c r="F5079" s="394"/>
    </row>
    <row r="5080" spans="1:6">
      <c r="A5080" s="1181">
        <v>4915639</v>
      </c>
      <c r="B5080" s="501" t="s">
        <v>9305</v>
      </c>
      <c r="C5080" s="502" t="s">
        <v>39656</v>
      </c>
      <c r="D5080" s="501" t="s">
        <v>14895</v>
      </c>
      <c r="E5080" s="666">
        <v>4.33</v>
      </c>
      <c r="F5080" s="394"/>
    </row>
    <row r="5081" spans="1:6">
      <c r="A5081" s="1181">
        <v>4915508</v>
      </c>
      <c r="B5081" s="501" t="s">
        <v>9305</v>
      </c>
      <c r="C5081" s="502" t="s">
        <v>44395</v>
      </c>
      <c r="D5081" s="501" t="s">
        <v>14895</v>
      </c>
      <c r="E5081" s="666">
        <v>65.61</v>
      </c>
      <c r="F5081" s="394"/>
    </row>
    <row r="5082" spans="1:6">
      <c r="A5082" s="1181">
        <v>4915588</v>
      </c>
      <c r="B5082" s="501" t="s">
        <v>9305</v>
      </c>
      <c r="C5082" s="502" t="s">
        <v>44396</v>
      </c>
      <c r="D5082" s="501" t="s">
        <v>14895</v>
      </c>
      <c r="E5082" s="666">
        <v>45.57</v>
      </c>
      <c r="F5082" s="394"/>
    </row>
    <row r="5083" spans="1:6" ht="24.75">
      <c r="A5083" s="1181">
        <v>4915695</v>
      </c>
      <c r="B5083" s="501" t="s">
        <v>9305</v>
      </c>
      <c r="C5083" s="502" t="s">
        <v>39657</v>
      </c>
      <c r="D5083" s="501" t="s">
        <v>5</v>
      </c>
      <c r="E5083" s="666">
        <v>7.28</v>
      </c>
      <c r="F5083" s="394"/>
    </row>
    <row r="5084" spans="1:6" ht="24.75">
      <c r="A5084" s="1181">
        <v>4915696</v>
      </c>
      <c r="B5084" s="501" t="s">
        <v>9305</v>
      </c>
      <c r="C5084" s="502" t="s">
        <v>39658</v>
      </c>
      <c r="D5084" s="501" t="s">
        <v>5</v>
      </c>
      <c r="E5084" s="666">
        <v>7.28</v>
      </c>
      <c r="F5084" s="394"/>
    </row>
    <row r="5085" spans="1:6" ht="24.75">
      <c r="A5085" s="1181">
        <v>4915694</v>
      </c>
      <c r="B5085" s="501" t="s">
        <v>9305</v>
      </c>
      <c r="C5085" s="502" t="s">
        <v>39659</v>
      </c>
      <c r="D5085" s="501" t="s">
        <v>5</v>
      </c>
      <c r="E5085" s="666">
        <v>29.92</v>
      </c>
      <c r="F5085" s="394"/>
    </row>
    <row r="5086" spans="1:6">
      <c r="A5086" s="1181">
        <v>4915654</v>
      </c>
      <c r="B5086" s="501" t="s">
        <v>9305</v>
      </c>
      <c r="C5086" s="502" t="s">
        <v>39660</v>
      </c>
      <c r="D5086" s="501" t="s">
        <v>14895</v>
      </c>
      <c r="E5086" s="666">
        <v>12.12</v>
      </c>
      <c r="F5086" s="394"/>
    </row>
    <row r="5087" spans="1:6">
      <c r="A5087" s="1181">
        <v>4900001</v>
      </c>
      <c r="B5087" s="501" t="s">
        <v>9305</v>
      </c>
      <c r="C5087" s="502" t="s">
        <v>39661</v>
      </c>
      <c r="D5087" s="501" t="s">
        <v>14896</v>
      </c>
      <c r="E5087" s="666">
        <v>0</v>
      </c>
      <c r="F5087" s="394"/>
    </row>
    <row r="5088" spans="1:6">
      <c r="A5088" s="1181">
        <v>4915801</v>
      </c>
      <c r="B5088" s="501" t="s">
        <v>9305</v>
      </c>
      <c r="C5088" s="502" t="s">
        <v>39662</v>
      </c>
      <c r="D5088" s="501" t="s">
        <v>14896</v>
      </c>
      <c r="E5088" s="666">
        <v>0</v>
      </c>
      <c r="F5088" s="394"/>
    </row>
    <row r="5089" spans="1:6">
      <c r="A5089" s="1181">
        <v>4916290</v>
      </c>
      <c r="B5089" s="501" t="s">
        <v>9305</v>
      </c>
      <c r="C5089" s="502" t="s">
        <v>39663</v>
      </c>
      <c r="D5089" s="501" t="s">
        <v>14896</v>
      </c>
      <c r="E5089" s="666">
        <v>441.61</v>
      </c>
      <c r="F5089" s="394"/>
    </row>
    <row r="5090" spans="1:6">
      <c r="A5090" s="1181">
        <v>4915765</v>
      </c>
      <c r="B5090" s="501" t="s">
        <v>9305</v>
      </c>
      <c r="C5090" s="502" t="s">
        <v>39664</v>
      </c>
      <c r="D5090" s="501" t="s">
        <v>14896</v>
      </c>
      <c r="E5090" s="666">
        <v>188.86</v>
      </c>
      <c r="F5090" s="394"/>
    </row>
    <row r="5091" spans="1:6">
      <c r="A5091" s="1181">
        <v>4915766</v>
      </c>
      <c r="B5091" s="501" t="s">
        <v>9305</v>
      </c>
      <c r="C5091" s="502" t="s">
        <v>39665</v>
      </c>
      <c r="D5091" s="501" t="s">
        <v>14896</v>
      </c>
      <c r="E5091" s="666">
        <v>110.85</v>
      </c>
      <c r="F5091" s="394"/>
    </row>
    <row r="5092" spans="1:6">
      <c r="A5092" s="1181">
        <v>4915764</v>
      </c>
      <c r="B5092" s="501" t="s">
        <v>9305</v>
      </c>
      <c r="C5092" s="502" t="s">
        <v>39666</v>
      </c>
      <c r="D5092" s="501" t="s">
        <v>14896</v>
      </c>
      <c r="E5092" s="666">
        <v>339.94</v>
      </c>
      <c r="F5092" s="394"/>
    </row>
    <row r="5093" spans="1:6">
      <c r="A5093" s="1181">
        <v>4915767</v>
      </c>
      <c r="B5093" s="501" t="s">
        <v>9305</v>
      </c>
      <c r="C5093" s="502" t="s">
        <v>39667</v>
      </c>
      <c r="D5093" s="501" t="s">
        <v>14896</v>
      </c>
      <c r="E5093" s="666">
        <v>72.84</v>
      </c>
      <c r="F5093" s="394"/>
    </row>
    <row r="5094" spans="1:6">
      <c r="A5094" s="1181">
        <v>4915777</v>
      </c>
      <c r="B5094" s="501" t="s">
        <v>9305</v>
      </c>
      <c r="C5094" s="502" t="s">
        <v>39668</v>
      </c>
      <c r="D5094" s="501" t="s">
        <v>5</v>
      </c>
      <c r="E5094" s="666">
        <v>14.16</v>
      </c>
      <c r="F5094" s="394"/>
    </row>
    <row r="5095" spans="1:6">
      <c r="A5095" s="1181">
        <v>4915618</v>
      </c>
      <c r="B5095" s="501" t="s">
        <v>9305</v>
      </c>
      <c r="C5095" s="502" t="s">
        <v>39669</v>
      </c>
      <c r="D5095" s="501" t="s">
        <v>14895</v>
      </c>
      <c r="E5095" s="666">
        <v>4.8099999999999996</v>
      </c>
      <c r="F5095" s="394"/>
    </row>
    <row r="5096" spans="1:6">
      <c r="A5096" s="1181">
        <v>4915774</v>
      </c>
      <c r="B5096" s="501" t="s">
        <v>9305</v>
      </c>
      <c r="C5096" s="502" t="s">
        <v>39670</v>
      </c>
      <c r="D5096" s="501" t="s">
        <v>14896</v>
      </c>
      <c r="E5096" s="666">
        <v>25.5</v>
      </c>
      <c r="F5096" s="394"/>
    </row>
    <row r="5097" spans="1:6">
      <c r="A5097" s="1181">
        <v>4915719</v>
      </c>
      <c r="B5097" s="501" t="s">
        <v>9305</v>
      </c>
      <c r="C5097" s="502" t="s">
        <v>39671</v>
      </c>
      <c r="D5097" s="501" t="s">
        <v>14895</v>
      </c>
      <c r="E5097" s="666">
        <v>36.99</v>
      </c>
      <c r="F5097" s="394"/>
    </row>
    <row r="5098" spans="1:6">
      <c r="A5098" s="1181">
        <v>4915611</v>
      </c>
      <c r="B5098" s="501" t="s">
        <v>9305</v>
      </c>
      <c r="C5098" s="502" t="s">
        <v>39672</v>
      </c>
      <c r="D5098" s="501" t="s">
        <v>14896</v>
      </c>
      <c r="E5098" s="666">
        <v>12.14</v>
      </c>
      <c r="F5098" s="394"/>
    </row>
    <row r="5099" spans="1:6">
      <c r="A5099" s="1181">
        <v>4915733</v>
      </c>
      <c r="B5099" s="501" t="s">
        <v>9305</v>
      </c>
      <c r="C5099" s="502" t="s">
        <v>39673</v>
      </c>
      <c r="D5099" s="501" t="s">
        <v>14896</v>
      </c>
      <c r="E5099" s="666">
        <v>41.19</v>
      </c>
      <c r="F5099" s="394"/>
    </row>
    <row r="5100" spans="1:6">
      <c r="A5100" s="1181">
        <v>4915734</v>
      </c>
      <c r="B5100" s="501" t="s">
        <v>9305</v>
      </c>
      <c r="C5100" s="502" t="s">
        <v>39674</v>
      </c>
      <c r="D5100" s="501" t="s">
        <v>14896</v>
      </c>
      <c r="E5100" s="666">
        <v>14.52</v>
      </c>
      <c r="F5100" s="394"/>
    </row>
    <row r="5101" spans="1:6">
      <c r="A5101" s="1181">
        <v>4915727</v>
      </c>
      <c r="B5101" s="501" t="s">
        <v>9305</v>
      </c>
      <c r="C5101" s="502" t="s">
        <v>39675</v>
      </c>
      <c r="D5101" s="501" t="s">
        <v>5</v>
      </c>
      <c r="E5101" s="666">
        <v>10.89</v>
      </c>
      <c r="F5101" s="394"/>
    </row>
    <row r="5102" spans="1:6">
      <c r="A5102" s="1181">
        <v>4915726</v>
      </c>
      <c r="B5102" s="501" t="s">
        <v>9305</v>
      </c>
      <c r="C5102" s="502" t="s">
        <v>39676</v>
      </c>
      <c r="D5102" s="501" t="s">
        <v>5</v>
      </c>
      <c r="E5102" s="666">
        <v>25.39</v>
      </c>
      <c r="F5102" s="394"/>
    </row>
    <row r="5103" spans="1:6">
      <c r="A5103" s="1181">
        <v>4915594</v>
      </c>
      <c r="B5103" s="501" t="s">
        <v>9305</v>
      </c>
      <c r="C5103" s="502" t="s">
        <v>39677</v>
      </c>
      <c r="D5103" s="501" t="s">
        <v>5</v>
      </c>
      <c r="E5103" s="666">
        <v>23.49</v>
      </c>
      <c r="F5103" s="394"/>
    </row>
    <row r="5104" spans="1:6">
      <c r="A5104" s="1181">
        <v>4915729</v>
      </c>
      <c r="B5104" s="501" t="s">
        <v>9305</v>
      </c>
      <c r="C5104" s="502" t="s">
        <v>39678</v>
      </c>
      <c r="D5104" s="501" t="s">
        <v>5</v>
      </c>
      <c r="E5104" s="666">
        <v>19.77</v>
      </c>
      <c r="F5104" s="394"/>
    </row>
    <row r="5105" spans="1:6">
      <c r="A5105" s="1181">
        <v>4915596</v>
      </c>
      <c r="B5105" s="501" t="s">
        <v>9305</v>
      </c>
      <c r="C5105" s="502" t="s">
        <v>39679</v>
      </c>
      <c r="D5105" s="501" t="s">
        <v>5</v>
      </c>
      <c r="E5105" s="666">
        <v>18.940000000000001</v>
      </c>
      <c r="F5105" s="394"/>
    </row>
    <row r="5106" spans="1:6">
      <c r="A5106" s="1181">
        <v>4915732</v>
      </c>
      <c r="B5106" s="501" t="s">
        <v>9305</v>
      </c>
      <c r="C5106" s="502" t="s">
        <v>39680</v>
      </c>
      <c r="D5106" s="501" t="s">
        <v>5</v>
      </c>
      <c r="E5106" s="666">
        <v>8.34</v>
      </c>
      <c r="F5106" s="394"/>
    </row>
    <row r="5107" spans="1:6">
      <c r="A5107" s="1181">
        <v>4915731</v>
      </c>
      <c r="B5107" s="501" t="s">
        <v>9305</v>
      </c>
      <c r="C5107" s="502" t="s">
        <v>39681</v>
      </c>
      <c r="D5107" s="501" t="s">
        <v>5</v>
      </c>
      <c r="E5107" s="666">
        <v>20.100000000000001</v>
      </c>
      <c r="F5107" s="394"/>
    </row>
    <row r="5108" spans="1:6">
      <c r="A5108" s="1181">
        <v>4915725</v>
      </c>
      <c r="B5108" s="501" t="s">
        <v>9305</v>
      </c>
      <c r="C5108" s="502" t="s">
        <v>39682</v>
      </c>
      <c r="D5108" s="501" t="s">
        <v>5</v>
      </c>
      <c r="E5108" s="666">
        <v>30.47</v>
      </c>
      <c r="F5108" s="394"/>
    </row>
    <row r="5109" spans="1:6">
      <c r="A5109" s="1181">
        <v>4915593</v>
      </c>
      <c r="B5109" s="501" t="s">
        <v>9305</v>
      </c>
      <c r="C5109" s="502" t="s">
        <v>39683</v>
      </c>
      <c r="D5109" s="501" t="s">
        <v>5</v>
      </c>
      <c r="E5109" s="666">
        <v>28.57</v>
      </c>
      <c r="F5109" s="394"/>
    </row>
    <row r="5110" spans="1:6">
      <c r="A5110" s="1181">
        <v>4915728</v>
      </c>
      <c r="B5110" s="501" t="s">
        <v>9305</v>
      </c>
      <c r="C5110" s="502" t="s">
        <v>39684</v>
      </c>
      <c r="D5110" s="501" t="s">
        <v>5</v>
      </c>
      <c r="E5110" s="666">
        <v>30.2</v>
      </c>
      <c r="F5110" s="394"/>
    </row>
    <row r="5111" spans="1:6">
      <c r="A5111" s="1181">
        <v>4915595</v>
      </c>
      <c r="B5111" s="501" t="s">
        <v>9305</v>
      </c>
      <c r="C5111" s="502" t="s">
        <v>39685</v>
      </c>
      <c r="D5111" s="501" t="s">
        <v>5</v>
      </c>
      <c r="E5111" s="666">
        <v>29.38</v>
      </c>
      <c r="F5111" s="394"/>
    </row>
    <row r="5112" spans="1:6">
      <c r="A5112" s="1181">
        <v>4915730</v>
      </c>
      <c r="B5112" s="501" t="s">
        <v>9305</v>
      </c>
      <c r="C5112" s="502" t="s">
        <v>39686</v>
      </c>
      <c r="D5112" s="501" t="s">
        <v>5</v>
      </c>
      <c r="E5112" s="666">
        <v>27.55</v>
      </c>
      <c r="F5112" s="394"/>
    </row>
    <row r="5113" spans="1:6">
      <c r="A5113" s="1181">
        <v>4915598</v>
      </c>
      <c r="B5113" s="501" t="s">
        <v>9305</v>
      </c>
      <c r="C5113" s="502" t="s">
        <v>39687</v>
      </c>
      <c r="D5113" s="501" t="s">
        <v>14895</v>
      </c>
      <c r="E5113" s="666">
        <v>0.12</v>
      </c>
      <c r="F5113" s="394"/>
    </row>
    <row r="5114" spans="1:6">
      <c r="A5114" s="1181">
        <v>4915748</v>
      </c>
      <c r="B5114" s="501" t="s">
        <v>9305</v>
      </c>
      <c r="C5114" s="502" t="s">
        <v>39688</v>
      </c>
      <c r="D5114" s="501" t="s">
        <v>14895</v>
      </c>
      <c r="E5114" s="666">
        <v>243.52</v>
      </c>
      <c r="F5114" s="394"/>
    </row>
    <row r="5115" spans="1:6">
      <c r="A5115" s="1181">
        <v>4915608</v>
      </c>
      <c r="B5115" s="501" t="s">
        <v>9305</v>
      </c>
      <c r="C5115" s="502" t="s">
        <v>39689</v>
      </c>
      <c r="D5115" s="501" t="s">
        <v>14895</v>
      </c>
      <c r="E5115" s="666">
        <v>2.76</v>
      </c>
      <c r="F5115" s="394"/>
    </row>
    <row r="5116" spans="1:6">
      <c r="A5116" s="1181">
        <v>4915613</v>
      </c>
      <c r="B5116" s="501" t="s">
        <v>9305</v>
      </c>
      <c r="C5116" s="502" t="s">
        <v>39690</v>
      </c>
      <c r="D5116" s="501" t="s">
        <v>14895</v>
      </c>
      <c r="E5116" s="666">
        <v>0.27</v>
      </c>
      <c r="F5116" s="394"/>
    </row>
    <row r="5117" spans="1:6">
      <c r="A5117" s="1181">
        <v>4915692</v>
      </c>
      <c r="B5117" s="501" t="s">
        <v>9305</v>
      </c>
      <c r="C5117" s="502" t="s">
        <v>39691</v>
      </c>
      <c r="D5117" s="501" t="s">
        <v>14896</v>
      </c>
      <c r="E5117" s="666">
        <v>402.28</v>
      </c>
      <c r="F5117" s="394"/>
    </row>
    <row r="5118" spans="1:6">
      <c r="A5118" s="1181">
        <v>4915746</v>
      </c>
      <c r="B5118" s="501" t="s">
        <v>9305</v>
      </c>
      <c r="C5118" s="502" t="s">
        <v>39692</v>
      </c>
      <c r="D5118" s="501" t="s">
        <v>14896</v>
      </c>
      <c r="E5118" s="666">
        <v>309.89999999999998</v>
      </c>
      <c r="F5118" s="394"/>
    </row>
    <row r="5119" spans="1:6">
      <c r="A5119" s="1181">
        <v>4915630</v>
      </c>
      <c r="B5119" s="501" t="s">
        <v>9305</v>
      </c>
      <c r="C5119" s="502" t="s">
        <v>39693</v>
      </c>
      <c r="D5119" s="501" t="s">
        <v>14896</v>
      </c>
      <c r="E5119" s="666">
        <v>402.28</v>
      </c>
      <c r="F5119" s="394"/>
    </row>
    <row r="5120" spans="1:6">
      <c r="A5120" s="1181">
        <v>4915631</v>
      </c>
      <c r="B5120" s="501" t="s">
        <v>9305</v>
      </c>
      <c r="C5120" s="502" t="s">
        <v>39694</v>
      </c>
      <c r="D5120" s="501" t="s">
        <v>14896</v>
      </c>
      <c r="E5120" s="666">
        <v>309.89999999999998</v>
      </c>
      <c r="F5120" s="394"/>
    </row>
    <row r="5121" spans="1:6">
      <c r="A5121" s="1181">
        <v>4915785</v>
      </c>
      <c r="B5121" s="501" t="s">
        <v>9305</v>
      </c>
      <c r="C5121" s="502" t="s">
        <v>39695</v>
      </c>
      <c r="D5121" s="501" t="s">
        <v>2506</v>
      </c>
      <c r="E5121" s="666">
        <v>406.82</v>
      </c>
      <c r="F5121" s="394"/>
    </row>
    <row r="5122" spans="1:6">
      <c r="A5122" s="1181">
        <v>4915786</v>
      </c>
      <c r="B5122" s="501" t="s">
        <v>9305</v>
      </c>
      <c r="C5122" s="502" t="s">
        <v>39696</v>
      </c>
      <c r="D5122" s="501" t="s">
        <v>2506</v>
      </c>
      <c r="E5122" s="666">
        <v>166.04</v>
      </c>
      <c r="F5122" s="394"/>
    </row>
    <row r="5123" spans="1:6">
      <c r="A5123" s="1181">
        <v>4915795</v>
      </c>
      <c r="B5123" s="501" t="s">
        <v>9305</v>
      </c>
      <c r="C5123" s="502" t="s">
        <v>39697</v>
      </c>
      <c r="D5123" s="501" t="s">
        <v>2506</v>
      </c>
      <c r="E5123" s="666">
        <v>383.66</v>
      </c>
      <c r="F5123" s="394"/>
    </row>
    <row r="5124" spans="1:6">
      <c r="A5124" s="1181">
        <v>4915800</v>
      </c>
      <c r="B5124" s="501" t="s">
        <v>9305</v>
      </c>
      <c r="C5124" s="502" t="s">
        <v>39698</v>
      </c>
      <c r="D5124" s="501" t="s">
        <v>2506</v>
      </c>
      <c r="E5124" s="666">
        <v>50.79</v>
      </c>
      <c r="F5124" s="394"/>
    </row>
    <row r="5125" spans="1:6">
      <c r="A5125" s="1181">
        <v>4915799</v>
      </c>
      <c r="B5125" s="501" t="s">
        <v>9305</v>
      </c>
      <c r="C5125" s="502" t="s">
        <v>39699</v>
      </c>
      <c r="D5125" s="501" t="s">
        <v>2506</v>
      </c>
      <c r="E5125" s="666">
        <v>39.36</v>
      </c>
      <c r="F5125" s="394"/>
    </row>
    <row r="5126" spans="1:6">
      <c r="A5126" s="1181">
        <v>4915698</v>
      </c>
      <c r="B5126" s="501" t="s">
        <v>9305</v>
      </c>
      <c r="C5126" s="502" t="s">
        <v>39700</v>
      </c>
      <c r="D5126" s="501" t="s">
        <v>2506</v>
      </c>
      <c r="E5126" s="666">
        <v>20.8</v>
      </c>
      <c r="F5126" s="394"/>
    </row>
    <row r="5127" spans="1:6">
      <c r="A5127" s="1181">
        <v>4915794</v>
      </c>
      <c r="B5127" s="501" t="s">
        <v>9305</v>
      </c>
      <c r="C5127" s="502" t="s">
        <v>39701</v>
      </c>
      <c r="D5127" s="501" t="s">
        <v>2506</v>
      </c>
      <c r="E5127" s="666">
        <v>615.01</v>
      </c>
      <c r="F5127" s="394"/>
    </row>
    <row r="5128" spans="1:6">
      <c r="A5128" s="1181">
        <v>4915789</v>
      </c>
      <c r="B5128" s="501" t="s">
        <v>9305</v>
      </c>
      <c r="C5128" s="502" t="s">
        <v>39702</v>
      </c>
      <c r="D5128" s="501" t="s">
        <v>28</v>
      </c>
      <c r="E5128" s="666">
        <v>1838.64</v>
      </c>
      <c r="F5128" s="394"/>
    </row>
    <row r="5129" spans="1:6">
      <c r="A5129" s="1181">
        <v>4915798</v>
      </c>
      <c r="B5129" s="501" t="s">
        <v>9305</v>
      </c>
      <c r="C5129" s="502" t="s">
        <v>39703</v>
      </c>
      <c r="D5129" s="501" t="s">
        <v>28</v>
      </c>
      <c r="E5129" s="666">
        <v>1749.9</v>
      </c>
      <c r="F5129" s="394"/>
    </row>
    <row r="5130" spans="1:6">
      <c r="A5130" s="1181">
        <v>4915788</v>
      </c>
      <c r="B5130" s="501" t="s">
        <v>9305</v>
      </c>
      <c r="C5130" s="502" t="s">
        <v>39704</v>
      </c>
      <c r="D5130" s="501" t="s">
        <v>28</v>
      </c>
      <c r="E5130" s="666">
        <v>1667.52</v>
      </c>
      <c r="F5130" s="394"/>
    </row>
    <row r="5131" spans="1:6">
      <c r="A5131" s="1181">
        <v>4915797</v>
      </c>
      <c r="B5131" s="501" t="s">
        <v>9305</v>
      </c>
      <c r="C5131" s="502" t="s">
        <v>39705</v>
      </c>
      <c r="D5131" s="501" t="s">
        <v>28</v>
      </c>
      <c r="E5131" s="666">
        <v>992.94</v>
      </c>
      <c r="F5131" s="394"/>
    </row>
    <row r="5132" spans="1:6">
      <c r="A5132" s="1181">
        <v>4915787</v>
      </c>
      <c r="B5132" s="501" t="s">
        <v>9305</v>
      </c>
      <c r="C5132" s="502" t="s">
        <v>39706</v>
      </c>
      <c r="D5132" s="501" t="s">
        <v>28</v>
      </c>
      <c r="E5132" s="666">
        <v>920.11</v>
      </c>
      <c r="F5132" s="394"/>
    </row>
    <row r="5133" spans="1:6">
      <c r="A5133" s="1181">
        <v>4915796</v>
      </c>
      <c r="B5133" s="501" t="s">
        <v>9305</v>
      </c>
      <c r="C5133" s="502" t="s">
        <v>39707</v>
      </c>
      <c r="D5133" s="501" t="s">
        <v>28</v>
      </c>
      <c r="E5133" s="666">
        <v>361.35</v>
      </c>
      <c r="F5133" s="394"/>
    </row>
    <row r="5134" spans="1:6">
      <c r="A5134" s="1181">
        <v>4915760</v>
      </c>
      <c r="B5134" s="501" t="s">
        <v>9305</v>
      </c>
      <c r="C5134" s="502" t="s">
        <v>39708</v>
      </c>
      <c r="D5134" s="501" t="s">
        <v>14895</v>
      </c>
      <c r="E5134" s="666">
        <v>21.89</v>
      </c>
      <c r="F5134" s="394"/>
    </row>
    <row r="5135" spans="1:6">
      <c r="A5135" s="1181">
        <v>4915699</v>
      </c>
      <c r="B5135" s="501" t="s">
        <v>9305</v>
      </c>
      <c r="C5135" s="502" t="s">
        <v>39709</v>
      </c>
      <c r="D5135" s="501" t="s">
        <v>2506</v>
      </c>
      <c r="E5135" s="666">
        <v>32.229999999999997</v>
      </c>
      <c r="F5135" s="394"/>
    </row>
    <row r="5136" spans="1:6">
      <c r="A5136" s="1181">
        <v>4915736</v>
      </c>
      <c r="B5136" s="501" t="s">
        <v>9305</v>
      </c>
      <c r="C5136" s="502" t="s">
        <v>39710</v>
      </c>
      <c r="D5136" s="501" t="s">
        <v>14896</v>
      </c>
      <c r="E5136" s="666">
        <v>16.28</v>
      </c>
      <c r="F5136" s="394"/>
    </row>
    <row r="5137" spans="1:6">
      <c r="A5137" s="1181">
        <v>4915735</v>
      </c>
      <c r="B5137" s="501" t="s">
        <v>9305</v>
      </c>
      <c r="C5137" s="502" t="s">
        <v>39711</v>
      </c>
      <c r="D5137" s="501" t="s">
        <v>14896</v>
      </c>
      <c r="E5137" s="666">
        <v>13.25</v>
      </c>
      <c r="F5137" s="394"/>
    </row>
    <row r="5138" spans="1:6">
      <c r="A5138" s="1181">
        <v>4915670</v>
      </c>
      <c r="B5138" s="501" t="s">
        <v>9305</v>
      </c>
      <c r="C5138" s="502" t="s">
        <v>39712</v>
      </c>
      <c r="D5138" s="501" t="s">
        <v>14896</v>
      </c>
      <c r="E5138" s="666">
        <v>194.49</v>
      </c>
      <c r="F5138" s="394"/>
    </row>
    <row r="5139" spans="1:6">
      <c r="A5139" s="1181">
        <v>4915668</v>
      </c>
      <c r="B5139" s="501" t="s">
        <v>9305</v>
      </c>
      <c r="C5139" s="502" t="s">
        <v>39713</v>
      </c>
      <c r="D5139" s="501" t="s">
        <v>14896</v>
      </c>
      <c r="E5139" s="666">
        <v>303.60000000000002</v>
      </c>
      <c r="F5139" s="394"/>
    </row>
    <row r="5140" spans="1:6">
      <c r="A5140" s="1181">
        <v>4915761</v>
      </c>
      <c r="B5140" s="501" t="s">
        <v>9305</v>
      </c>
      <c r="C5140" s="502" t="s">
        <v>39714</v>
      </c>
      <c r="D5140" s="501" t="s">
        <v>14895</v>
      </c>
      <c r="E5140" s="666">
        <v>4.33</v>
      </c>
      <c r="F5140" s="394"/>
    </row>
    <row r="5141" spans="1:6">
      <c r="A5141" s="1181">
        <v>4915762</v>
      </c>
      <c r="B5141" s="501" t="s">
        <v>9305</v>
      </c>
      <c r="C5141" s="502" t="s">
        <v>39715</v>
      </c>
      <c r="D5141" s="501" t="s">
        <v>5</v>
      </c>
      <c r="E5141" s="666">
        <v>2.16</v>
      </c>
      <c r="F5141" s="394"/>
    </row>
    <row r="5142" spans="1:6">
      <c r="A5142" s="1181">
        <v>4915738</v>
      </c>
      <c r="B5142" s="501" t="s">
        <v>9305</v>
      </c>
      <c r="C5142" s="502" t="s">
        <v>39716</v>
      </c>
      <c r="D5142" s="501" t="s">
        <v>14896</v>
      </c>
      <c r="E5142" s="666">
        <v>6.1</v>
      </c>
      <c r="F5142" s="394"/>
    </row>
    <row r="5143" spans="1:6">
      <c r="A5143" s="1181">
        <v>4915737</v>
      </c>
      <c r="B5143" s="501" t="s">
        <v>9305</v>
      </c>
      <c r="C5143" s="502" t="s">
        <v>39717</v>
      </c>
      <c r="D5143" s="501" t="s">
        <v>14896</v>
      </c>
      <c r="E5143" s="666">
        <v>5.1100000000000003</v>
      </c>
      <c r="F5143" s="394"/>
    </row>
    <row r="5144" spans="1:6">
      <c r="A5144" s="1181">
        <v>4915669</v>
      </c>
      <c r="B5144" s="501" t="s">
        <v>9305</v>
      </c>
      <c r="C5144" s="502" t="s">
        <v>39718</v>
      </c>
      <c r="D5144" s="501" t="s">
        <v>14896</v>
      </c>
      <c r="E5144" s="666">
        <v>8.27</v>
      </c>
      <c r="F5144" s="394"/>
    </row>
    <row r="5145" spans="1:6">
      <c r="A5145" s="1181">
        <v>4915667</v>
      </c>
      <c r="B5145" s="501" t="s">
        <v>9305</v>
      </c>
      <c r="C5145" s="502" t="s">
        <v>39719</v>
      </c>
      <c r="D5145" s="501" t="s">
        <v>14896</v>
      </c>
      <c r="E5145" s="666">
        <v>13.41</v>
      </c>
      <c r="F5145" s="394"/>
    </row>
    <row r="5146" spans="1:6">
      <c r="A5146" s="1181">
        <v>4915632</v>
      </c>
      <c r="B5146" s="501" t="s">
        <v>9305</v>
      </c>
      <c r="C5146" s="502" t="s">
        <v>39720</v>
      </c>
      <c r="D5146" s="501" t="s">
        <v>14896</v>
      </c>
      <c r="E5146" s="666">
        <v>441.74</v>
      </c>
      <c r="F5146" s="394"/>
    </row>
    <row r="5147" spans="1:6">
      <c r="A5147" s="1181">
        <v>4915753</v>
      </c>
      <c r="B5147" s="501" t="s">
        <v>9305</v>
      </c>
      <c r="C5147" s="502" t="s">
        <v>39721</v>
      </c>
      <c r="D5147" s="501" t="s">
        <v>14896</v>
      </c>
      <c r="E5147" s="666">
        <v>1428.07</v>
      </c>
      <c r="F5147" s="394"/>
    </row>
    <row r="5148" spans="1:6">
      <c r="A5148" s="1181">
        <v>4915776</v>
      </c>
      <c r="B5148" s="501" t="s">
        <v>9305</v>
      </c>
      <c r="C5148" s="502" t="s">
        <v>39722</v>
      </c>
      <c r="D5148" s="501" t="s">
        <v>44397</v>
      </c>
      <c r="E5148" s="666">
        <v>781.05</v>
      </c>
      <c r="F5148" s="394"/>
    </row>
    <row r="5149" spans="1:6">
      <c r="A5149" s="1181">
        <v>4915740</v>
      </c>
      <c r="B5149" s="501" t="s">
        <v>9305</v>
      </c>
      <c r="C5149" s="502" t="s">
        <v>39723</v>
      </c>
      <c r="D5149" s="501" t="s">
        <v>44397</v>
      </c>
      <c r="E5149" s="666">
        <v>1839.67</v>
      </c>
      <c r="F5149" s="394"/>
    </row>
    <row r="5150" spans="1:6">
      <c r="A5150" s="1181">
        <v>4915741</v>
      </c>
      <c r="B5150" s="501" t="s">
        <v>9305</v>
      </c>
      <c r="C5150" s="502" t="s">
        <v>39724</v>
      </c>
      <c r="D5150" s="501" t="s">
        <v>44397</v>
      </c>
      <c r="E5150" s="666">
        <v>4415.2</v>
      </c>
      <c r="F5150" s="394"/>
    </row>
    <row r="5151" spans="1:6">
      <c r="A5151" s="1181">
        <v>4915775</v>
      </c>
      <c r="B5151" s="501" t="s">
        <v>9305</v>
      </c>
      <c r="C5151" s="502" t="s">
        <v>39725</v>
      </c>
      <c r="D5151" s="501" t="s">
        <v>44397</v>
      </c>
      <c r="E5151" s="666">
        <v>859.56</v>
      </c>
      <c r="F5151" s="394"/>
    </row>
    <row r="5152" spans="1:6">
      <c r="A5152" s="1181">
        <v>4915742</v>
      </c>
      <c r="B5152" s="501" t="s">
        <v>9305</v>
      </c>
      <c r="C5152" s="502" t="s">
        <v>39726</v>
      </c>
      <c r="D5152" s="501" t="s">
        <v>44397</v>
      </c>
      <c r="E5152" s="666">
        <v>519.48</v>
      </c>
      <c r="F5152" s="394"/>
    </row>
    <row r="5153" spans="1:6">
      <c r="A5153" s="1181">
        <v>4915626</v>
      </c>
      <c r="B5153" s="501" t="s">
        <v>9305</v>
      </c>
      <c r="C5153" s="502" t="s">
        <v>39727</v>
      </c>
      <c r="D5153" s="501" t="s">
        <v>5</v>
      </c>
      <c r="E5153" s="666">
        <v>2.84</v>
      </c>
      <c r="F5153" s="394"/>
    </row>
    <row r="5154" spans="1:6" ht="24.75">
      <c r="A5154" s="1181">
        <v>4915653</v>
      </c>
      <c r="B5154" s="501" t="s">
        <v>9305</v>
      </c>
      <c r="C5154" s="502" t="s">
        <v>39728</v>
      </c>
      <c r="D5154" s="501" t="s">
        <v>30</v>
      </c>
      <c r="E5154" s="666">
        <v>73.22</v>
      </c>
      <c r="F5154" s="394"/>
    </row>
    <row r="5155" spans="1:6">
      <c r="A5155" s="1181">
        <v>4915623</v>
      </c>
      <c r="B5155" s="501" t="s">
        <v>9305</v>
      </c>
      <c r="C5155" s="502" t="s">
        <v>39729</v>
      </c>
      <c r="D5155" s="501" t="s">
        <v>14896</v>
      </c>
      <c r="E5155" s="666">
        <v>75.040000000000006</v>
      </c>
      <c r="F5155" s="394"/>
    </row>
    <row r="5156" spans="1:6">
      <c r="A5156" s="1181">
        <v>4915625</v>
      </c>
      <c r="B5156" s="501" t="s">
        <v>9305</v>
      </c>
      <c r="C5156" s="502" t="s">
        <v>39730</v>
      </c>
      <c r="D5156" s="501" t="s">
        <v>14896</v>
      </c>
      <c r="E5156" s="666">
        <v>40.659999999999997</v>
      </c>
      <c r="F5156" s="394"/>
    </row>
    <row r="5157" spans="1:6">
      <c r="A5157" s="1181">
        <v>4915621</v>
      </c>
      <c r="B5157" s="501" t="s">
        <v>9305</v>
      </c>
      <c r="C5157" s="502" t="s">
        <v>39731</v>
      </c>
      <c r="D5157" s="501" t="s">
        <v>14896</v>
      </c>
      <c r="E5157" s="666">
        <v>5.1100000000000003</v>
      </c>
      <c r="F5157" s="394"/>
    </row>
    <row r="5158" spans="1:6">
      <c r="A5158" s="1181">
        <v>4915720</v>
      </c>
      <c r="B5158" s="501" t="s">
        <v>9305</v>
      </c>
      <c r="C5158" s="502" t="s">
        <v>39732</v>
      </c>
      <c r="D5158" s="501" t="s">
        <v>28</v>
      </c>
      <c r="E5158" s="666">
        <v>32.85</v>
      </c>
      <c r="F5158" s="394"/>
    </row>
    <row r="5159" spans="1:6">
      <c r="A5159" s="1181">
        <v>4915592</v>
      </c>
      <c r="B5159" s="501" t="s">
        <v>9305</v>
      </c>
      <c r="C5159" s="502" t="s">
        <v>39733</v>
      </c>
      <c r="D5159" s="501" t="s">
        <v>28</v>
      </c>
      <c r="E5159" s="666">
        <v>31.79</v>
      </c>
      <c r="F5159" s="394"/>
    </row>
    <row r="5160" spans="1:6">
      <c r="A5160" s="1181">
        <v>4913703</v>
      </c>
      <c r="B5160" s="501" t="s">
        <v>9305</v>
      </c>
      <c r="C5160" s="502" t="s">
        <v>39734</v>
      </c>
      <c r="D5160" s="501" t="s">
        <v>28</v>
      </c>
      <c r="E5160" s="666">
        <v>5572.46</v>
      </c>
      <c r="F5160" s="394"/>
    </row>
    <row r="5161" spans="1:6">
      <c r="A5161" s="1181">
        <v>4913704</v>
      </c>
      <c r="B5161" s="501" t="s">
        <v>9305</v>
      </c>
      <c r="C5161" s="502" t="s">
        <v>39735</v>
      </c>
      <c r="D5161" s="501" t="s">
        <v>28</v>
      </c>
      <c r="E5161" s="666">
        <v>5452.5</v>
      </c>
      <c r="F5161" s="394"/>
    </row>
    <row r="5162" spans="1:6">
      <c r="A5162" s="1181">
        <v>4915757</v>
      </c>
      <c r="B5162" s="501" t="s">
        <v>9305</v>
      </c>
      <c r="C5162" s="502" t="s">
        <v>39736</v>
      </c>
      <c r="D5162" s="501" t="s">
        <v>14896</v>
      </c>
      <c r="E5162" s="666">
        <v>462.4</v>
      </c>
      <c r="F5162" s="394"/>
    </row>
    <row r="5163" spans="1:6">
      <c r="A5163" s="1181">
        <v>4915678</v>
      </c>
      <c r="B5163" s="501" t="s">
        <v>9305</v>
      </c>
      <c r="C5163" s="502" t="s">
        <v>39737</v>
      </c>
      <c r="D5163" s="501" t="s">
        <v>14896</v>
      </c>
      <c r="E5163" s="666">
        <v>409.41</v>
      </c>
      <c r="F5163" s="394"/>
    </row>
    <row r="5164" spans="1:6">
      <c r="A5164" s="1181">
        <v>4919547</v>
      </c>
      <c r="B5164" s="501" t="s">
        <v>9305</v>
      </c>
      <c r="C5164" s="502" t="s">
        <v>39738</v>
      </c>
      <c r="D5164" s="501" t="s">
        <v>28</v>
      </c>
      <c r="E5164" s="666">
        <v>471.1</v>
      </c>
      <c r="F5164" s="394"/>
    </row>
    <row r="5165" spans="1:6">
      <c r="A5165" s="1181">
        <v>4915716</v>
      </c>
      <c r="B5165" s="501" t="s">
        <v>9305</v>
      </c>
      <c r="C5165" s="502" t="s">
        <v>39739</v>
      </c>
      <c r="D5165" s="501" t="s">
        <v>14895</v>
      </c>
      <c r="E5165" s="666">
        <v>10.96</v>
      </c>
      <c r="F5165" s="394"/>
    </row>
    <row r="5166" spans="1:6">
      <c r="A5166" s="1181">
        <v>4915750</v>
      </c>
      <c r="B5166" s="501" t="s">
        <v>9305</v>
      </c>
      <c r="C5166" s="502" t="s">
        <v>39740</v>
      </c>
      <c r="D5166" s="501" t="s">
        <v>5</v>
      </c>
      <c r="E5166" s="666">
        <v>210.98</v>
      </c>
      <c r="F5166" s="394"/>
    </row>
    <row r="5167" spans="1:6">
      <c r="A5167" s="1181">
        <v>4915769</v>
      </c>
      <c r="B5167" s="501" t="s">
        <v>9305</v>
      </c>
      <c r="C5167" s="502" t="s">
        <v>39741</v>
      </c>
      <c r="D5167" s="501" t="s">
        <v>14896</v>
      </c>
      <c r="E5167" s="666">
        <v>33.31</v>
      </c>
      <c r="F5167" s="394"/>
    </row>
    <row r="5168" spans="1:6" ht="24.75">
      <c r="A5168" s="1181">
        <v>5213836</v>
      </c>
      <c r="B5168" s="501" t="s">
        <v>9305</v>
      </c>
      <c r="C5168" s="502" t="s">
        <v>39742</v>
      </c>
      <c r="D5168" s="501" t="s">
        <v>44398</v>
      </c>
      <c r="E5168" s="666">
        <v>1.23</v>
      </c>
      <c r="F5168" s="394"/>
    </row>
    <row r="5169" spans="1:6">
      <c r="A5169" s="1181">
        <v>5213368</v>
      </c>
      <c r="B5169" s="501" t="s">
        <v>9305</v>
      </c>
      <c r="C5169" s="502" t="s">
        <v>39743</v>
      </c>
      <c r="D5169" s="501" t="s">
        <v>28</v>
      </c>
      <c r="E5169" s="666">
        <v>20.329999999999998</v>
      </c>
      <c r="F5169" s="394"/>
    </row>
    <row r="5170" spans="1:6">
      <c r="A5170" s="1181">
        <v>5213367</v>
      </c>
      <c r="B5170" s="501" t="s">
        <v>9305</v>
      </c>
      <c r="C5170" s="502" t="s">
        <v>39744</v>
      </c>
      <c r="D5170" s="501" t="s">
        <v>28</v>
      </c>
      <c r="E5170" s="666">
        <v>18.61</v>
      </c>
      <c r="F5170" s="394"/>
    </row>
    <row r="5171" spans="1:6">
      <c r="A5171" s="1181">
        <v>5213385</v>
      </c>
      <c r="B5171" s="501" t="s">
        <v>9305</v>
      </c>
      <c r="C5171" s="502" t="s">
        <v>39745</v>
      </c>
      <c r="D5171" s="501" t="s">
        <v>28</v>
      </c>
      <c r="E5171" s="666">
        <v>345.24</v>
      </c>
      <c r="F5171" s="394"/>
    </row>
    <row r="5172" spans="1:6">
      <c r="A5172" s="1181">
        <v>5213343</v>
      </c>
      <c r="B5172" s="501" t="s">
        <v>9305</v>
      </c>
      <c r="C5172" s="502" t="s">
        <v>39746</v>
      </c>
      <c r="D5172" s="501" t="s">
        <v>44398</v>
      </c>
      <c r="E5172" s="666">
        <v>3.82</v>
      </c>
      <c r="F5172" s="394"/>
    </row>
    <row r="5173" spans="1:6">
      <c r="A5173" s="1181">
        <v>5213390</v>
      </c>
      <c r="B5173" s="501" t="s">
        <v>9305</v>
      </c>
      <c r="C5173" s="502" t="s">
        <v>39747</v>
      </c>
      <c r="D5173" s="501" t="s">
        <v>5</v>
      </c>
      <c r="E5173" s="666">
        <v>294.29000000000002</v>
      </c>
      <c r="F5173" s="394"/>
    </row>
    <row r="5174" spans="1:6" ht="24.75">
      <c r="A5174" s="1181">
        <v>5213344</v>
      </c>
      <c r="B5174" s="501" t="s">
        <v>9305</v>
      </c>
      <c r="C5174" s="502" t="s">
        <v>39748</v>
      </c>
      <c r="D5174" s="501" t="s">
        <v>44399</v>
      </c>
      <c r="E5174" s="666">
        <v>3.32</v>
      </c>
      <c r="F5174" s="394"/>
    </row>
    <row r="5175" spans="1:6">
      <c r="A5175" s="1181">
        <v>5213386</v>
      </c>
      <c r="B5175" s="501" t="s">
        <v>9305</v>
      </c>
      <c r="C5175" s="502" t="s">
        <v>39749</v>
      </c>
      <c r="D5175" s="501" t="s">
        <v>28</v>
      </c>
      <c r="E5175" s="666">
        <v>591.21</v>
      </c>
      <c r="F5175" s="394"/>
    </row>
    <row r="5176" spans="1:6">
      <c r="A5176" s="1181">
        <v>5213345</v>
      </c>
      <c r="B5176" s="501" t="s">
        <v>9305</v>
      </c>
      <c r="C5176" s="502" t="s">
        <v>39750</v>
      </c>
      <c r="D5176" s="501" t="s">
        <v>44398</v>
      </c>
      <c r="E5176" s="666">
        <v>5.8</v>
      </c>
      <c r="F5176" s="394"/>
    </row>
    <row r="5177" spans="1:6">
      <c r="A5177" s="1181">
        <v>5213387</v>
      </c>
      <c r="B5177" s="501" t="s">
        <v>9305</v>
      </c>
      <c r="C5177" s="502" t="s">
        <v>39751</v>
      </c>
      <c r="D5177" s="501" t="s">
        <v>28</v>
      </c>
      <c r="E5177" s="666">
        <v>855.85</v>
      </c>
      <c r="F5177" s="394"/>
    </row>
    <row r="5178" spans="1:6">
      <c r="A5178" s="1181">
        <v>5213346</v>
      </c>
      <c r="B5178" s="501" t="s">
        <v>9305</v>
      </c>
      <c r="C5178" s="502" t="s">
        <v>39752</v>
      </c>
      <c r="D5178" s="501" t="s">
        <v>44398</v>
      </c>
      <c r="E5178" s="666">
        <v>8.19</v>
      </c>
      <c r="F5178" s="394"/>
    </row>
    <row r="5179" spans="1:6">
      <c r="A5179" s="1181">
        <v>5213843</v>
      </c>
      <c r="B5179" s="501" t="s">
        <v>9305</v>
      </c>
      <c r="C5179" s="502" t="s">
        <v>39753</v>
      </c>
      <c r="D5179" s="501" t="s">
        <v>44399</v>
      </c>
      <c r="E5179" s="666">
        <v>1.02</v>
      </c>
      <c r="F5179" s="394"/>
    </row>
    <row r="5180" spans="1:6" ht="24.75">
      <c r="A5180" s="1181">
        <v>5213833</v>
      </c>
      <c r="B5180" s="501" t="s">
        <v>9305</v>
      </c>
      <c r="C5180" s="502" t="s">
        <v>39754</v>
      </c>
      <c r="D5180" s="501" t="s">
        <v>44398</v>
      </c>
      <c r="E5180" s="666">
        <v>11.55</v>
      </c>
      <c r="F5180" s="394"/>
    </row>
    <row r="5181" spans="1:6">
      <c r="A5181" s="1181">
        <v>5213834</v>
      </c>
      <c r="B5181" s="501" t="s">
        <v>9305</v>
      </c>
      <c r="C5181" s="502" t="s">
        <v>39755</v>
      </c>
      <c r="D5181" s="501" t="s">
        <v>44398</v>
      </c>
      <c r="E5181" s="666">
        <v>7.56</v>
      </c>
      <c r="F5181" s="394"/>
    </row>
    <row r="5182" spans="1:6">
      <c r="A5182" s="1181">
        <v>5219544</v>
      </c>
      <c r="B5182" s="501" t="s">
        <v>9305</v>
      </c>
      <c r="C5182" s="502" t="s">
        <v>39756</v>
      </c>
      <c r="D5182" s="501" t="s">
        <v>28</v>
      </c>
      <c r="E5182" s="666">
        <v>226.09</v>
      </c>
      <c r="F5182" s="394"/>
    </row>
    <row r="5183" spans="1:6">
      <c r="A5183" s="1181">
        <v>5213383</v>
      </c>
      <c r="B5183" s="501" t="s">
        <v>9305</v>
      </c>
      <c r="C5183" s="502" t="s">
        <v>39757</v>
      </c>
      <c r="D5183" s="501" t="s">
        <v>44398</v>
      </c>
      <c r="E5183" s="666">
        <v>0.81</v>
      </c>
      <c r="F5183" s="394"/>
    </row>
    <row r="5184" spans="1:6" ht="24.75">
      <c r="A5184" s="1181">
        <v>5213380</v>
      </c>
      <c r="B5184" s="501" t="s">
        <v>9305</v>
      </c>
      <c r="C5184" s="502" t="s">
        <v>39758</v>
      </c>
      <c r="D5184" s="501" t="s">
        <v>44398</v>
      </c>
      <c r="E5184" s="666">
        <v>1.92</v>
      </c>
      <c r="F5184" s="394"/>
    </row>
    <row r="5185" spans="1:6" ht="24.75">
      <c r="A5185" s="1181">
        <v>5213838</v>
      </c>
      <c r="B5185" s="501" t="s">
        <v>9305</v>
      </c>
      <c r="C5185" s="502" t="s">
        <v>39759</v>
      </c>
      <c r="D5185" s="501" t="s">
        <v>44398</v>
      </c>
      <c r="E5185" s="666">
        <v>5.13</v>
      </c>
      <c r="F5185" s="394"/>
    </row>
    <row r="5186" spans="1:6">
      <c r="A5186" s="1181">
        <v>5213837</v>
      </c>
      <c r="B5186" s="501" t="s">
        <v>9305</v>
      </c>
      <c r="C5186" s="502" t="s">
        <v>39760</v>
      </c>
      <c r="D5186" s="501" t="s">
        <v>28</v>
      </c>
      <c r="E5186" s="666">
        <v>183.23</v>
      </c>
      <c r="F5186" s="394"/>
    </row>
    <row r="5187" spans="1:6">
      <c r="A5187" s="1181">
        <v>5213835</v>
      </c>
      <c r="B5187" s="501" t="s">
        <v>9305</v>
      </c>
      <c r="C5187" s="502" t="s">
        <v>39761</v>
      </c>
      <c r="D5187" s="501" t="s">
        <v>44398</v>
      </c>
      <c r="E5187" s="666">
        <v>0.8</v>
      </c>
      <c r="F5187" s="394"/>
    </row>
    <row r="5188" spans="1:6">
      <c r="A5188" s="1181">
        <v>5213839</v>
      </c>
      <c r="B5188" s="501" t="s">
        <v>9305</v>
      </c>
      <c r="C5188" s="502" t="s">
        <v>39762</v>
      </c>
      <c r="D5188" s="501" t="s">
        <v>14895</v>
      </c>
      <c r="E5188" s="666">
        <v>331.91</v>
      </c>
      <c r="F5188" s="394"/>
    </row>
    <row r="5189" spans="1:6">
      <c r="A5189" s="1181">
        <v>5213347</v>
      </c>
      <c r="B5189" s="501" t="s">
        <v>9305</v>
      </c>
      <c r="C5189" s="502" t="s">
        <v>39763</v>
      </c>
      <c r="D5189" s="501" t="s">
        <v>44400</v>
      </c>
      <c r="E5189" s="666">
        <v>7.41</v>
      </c>
      <c r="F5189" s="394"/>
    </row>
    <row r="5190" spans="1:6">
      <c r="A5190" s="1181">
        <v>5213840</v>
      </c>
      <c r="B5190" s="501" t="s">
        <v>9305</v>
      </c>
      <c r="C5190" s="502" t="s">
        <v>39764</v>
      </c>
      <c r="D5190" s="501" t="s">
        <v>14895</v>
      </c>
      <c r="E5190" s="666">
        <v>28.75</v>
      </c>
      <c r="F5190" s="394"/>
    </row>
    <row r="5191" spans="1:6" ht="24.75">
      <c r="A5191" s="1181">
        <v>5213349</v>
      </c>
      <c r="B5191" s="501" t="s">
        <v>9305</v>
      </c>
      <c r="C5191" s="502" t="s">
        <v>39765</v>
      </c>
      <c r="D5191" s="501" t="s">
        <v>44400</v>
      </c>
      <c r="E5191" s="666">
        <v>0.63</v>
      </c>
      <c r="F5191" s="394"/>
    </row>
    <row r="5192" spans="1:6">
      <c r="A5192" s="1181">
        <v>5213841</v>
      </c>
      <c r="B5192" s="501" t="s">
        <v>9305</v>
      </c>
      <c r="C5192" s="502" t="s">
        <v>39766</v>
      </c>
      <c r="D5192" s="501" t="s">
        <v>14895</v>
      </c>
      <c r="E5192" s="666">
        <v>59.05</v>
      </c>
      <c r="F5192" s="394"/>
    </row>
    <row r="5193" spans="1:6" ht="24.75">
      <c r="A5193" s="1181">
        <v>5213348</v>
      </c>
      <c r="B5193" s="501" t="s">
        <v>9305</v>
      </c>
      <c r="C5193" s="502" t="s">
        <v>39767</v>
      </c>
      <c r="D5193" s="501" t="s">
        <v>44400</v>
      </c>
      <c r="E5193" s="666">
        <v>0.74</v>
      </c>
      <c r="F5193" s="394"/>
    </row>
    <row r="5194" spans="1:6">
      <c r="A5194" s="1181">
        <v>5216116</v>
      </c>
      <c r="B5194" s="501" t="s">
        <v>9305</v>
      </c>
      <c r="C5194" s="502" t="s">
        <v>39768</v>
      </c>
      <c r="D5194" s="501" t="s">
        <v>28</v>
      </c>
      <c r="E5194" s="666">
        <v>17.510000000000002</v>
      </c>
      <c r="F5194" s="394"/>
    </row>
    <row r="5195" spans="1:6">
      <c r="A5195" s="1181">
        <v>5216115</v>
      </c>
      <c r="B5195" s="501" t="s">
        <v>9305</v>
      </c>
      <c r="C5195" s="502" t="s">
        <v>39769</v>
      </c>
      <c r="D5195" s="501" t="s">
        <v>28</v>
      </c>
      <c r="E5195" s="666">
        <v>16.45</v>
      </c>
      <c r="F5195" s="394"/>
    </row>
    <row r="5196" spans="1:6">
      <c r="A5196" s="1181">
        <v>5213842</v>
      </c>
      <c r="B5196" s="501" t="s">
        <v>9305</v>
      </c>
      <c r="C5196" s="502" t="s">
        <v>39770</v>
      </c>
      <c r="D5196" s="501" t="s">
        <v>5</v>
      </c>
      <c r="E5196" s="666">
        <v>0.13</v>
      </c>
      <c r="F5196" s="394"/>
    </row>
    <row r="5197" spans="1:6">
      <c r="A5197" s="1181">
        <v>5213358</v>
      </c>
      <c r="B5197" s="501" t="s">
        <v>9305</v>
      </c>
      <c r="C5197" s="502" t="s">
        <v>39771</v>
      </c>
      <c r="D5197" s="501" t="s">
        <v>14895</v>
      </c>
      <c r="E5197" s="666">
        <v>191.26</v>
      </c>
      <c r="F5197" s="394"/>
    </row>
    <row r="5198" spans="1:6">
      <c r="A5198" s="1181">
        <v>5213848</v>
      </c>
      <c r="B5198" s="501" t="s">
        <v>9305</v>
      </c>
      <c r="C5198" s="502" t="s">
        <v>39772</v>
      </c>
      <c r="D5198" s="501" t="s">
        <v>44398</v>
      </c>
      <c r="E5198" s="666">
        <v>1.1000000000000001</v>
      </c>
      <c r="F5198" s="394"/>
    </row>
    <row r="5199" spans="1:6">
      <c r="A5199" s="1181">
        <v>5214012</v>
      </c>
      <c r="B5199" s="501" t="s">
        <v>9305</v>
      </c>
      <c r="C5199" s="502" t="s">
        <v>39773</v>
      </c>
      <c r="D5199" s="501" t="s">
        <v>14895</v>
      </c>
      <c r="E5199" s="666">
        <v>19.59</v>
      </c>
      <c r="F5199" s="394"/>
    </row>
    <row r="5200" spans="1:6">
      <c r="A5200" s="1181">
        <v>5213356</v>
      </c>
      <c r="B5200" s="501" t="s">
        <v>9305</v>
      </c>
      <c r="C5200" s="502" t="s">
        <v>39774</v>
      </c>
      <c r="D5200" s="501" t="s">
        <v>14895</v>
      </c>
      <c r="E5200" s="666">
        <v>27.08</v>
      </c>
      <c r="F5200" s="394"/>
    </row>
    <row r="5201" spans="1:6">
      <c r="A5201" s="1181">
        <v>5214011</v>
      </c>
      <c r="B5201" s="501" t="s">
        <v>9305</v>
      </c>
      <c r="C5201" s="502" t="s">
        <v>39775</v>
      </c>
      <c r="D5201" s="501" t="s">
        <v>14895</v>
      </c>
      <c r="E5201" s="666">
        <v>11.96</v>
      </c>
      <c r="F5201" s="394"/>
    </row>
    <row r="5202" spans="1:6">
      <c r="A5202" s="1181">
        <v>5213354</v>
      </c>
      <c r="B5202" s="501" t="s">
        <v>9305</v>
      </c>
      <c r="C5202" s="502" t="s">
        <v>39776</v>
      </c>
      <c r="D5202" s="501" t="s">
        <v>14895</v>
      </c>
      <c r="E5202" s="666">
        <v>14.34</v>
      </c>
      <c r="F5202" s="394"/>
    </row>
    <row r="5203" spans="1:6">
      <c r="A5203" s="1181">
        <v>5213355</v>
      </c>
      <c r="B5203" s="501" t="s">
        <v>9305</v>
      </c>
      <c r="C5203" s="502" t="s">
        <v>39777</v>
      </c>
      <c r="D5203" s="501" t="s">
        <v>14895</v>
      </c>
      <c r="E5203" s="666">
        <v>16.75</v>
      </c>
      <c r="F5203" s="394"/>
    </row>
    <row r="5204" spans="1:6">
      <c r="A5204" s="1181">
        <v>5213850</v>
      </c>
      <c r="B5204" s="501" t="s">
        <v>9305</v>
      </c>
      <c r="C5204" s="502" t="s">
        <v>39778</v>
      </c>
      <c r="D5204" s="501" t="s">
        <v>33</v>
      </c>
      <c r="E5204" s="666">
        <v>21.63</v>
      </c>
      <c r="F5204" s="394"/>
    </row>
    <row r="5205" spans="1:6">
      <c r="A5205" s="1181">
        <v>5213846</v>
      </c>
      <c r="B5205" s="501" t="s">
        <v>9305</v>
      </c>
      <c r="C5205" s="502" t="s">
        <v>39779</v>
      </c>
      <c r="D5205" s="501" t="s">
        <v>33</v>
      </c>
      <c r="E5205" s="666">
        <v>6.5</v>
      </c>
      <c r="F5205" s="394"/>
    </row>
    <row r="5206" spans="1:6">
      <c r="A5206" s="1181">
        <v>5213847</v>
      </c>
      <c r="B5206" s="501" t="s">
        <v>9305</v>
      </c>
      <c r="C5206" s="502" t="s">
        <v>39780</v>
      </c>
      <c r="D5206" s="501" t="s">
        <v>33</v>
      </c>
      <c r="E5206" s="666">
        <v>109.73</v>
      </c>
      <c r="F5206" s="394"/>
    </row>
    <row r="5207" spans="1:6">
      <c r="A5207" s="1181">
        <v>5213845</v>
      </c>
      <c r="B5207" s="501" t="s">
        <v>9305</v>
      </c>
      <c r="C5207" s="502" t="s">
        <v>39781</v>
      </c>
      <c r="D5207" s="501" t="s">
        <v>33</v>
      </c>
      <c r="E5207" s="666">
        <v>28.59</v>
      </c>
      <c r="F5207" s="394"/>
    </row>
    <row r="5208" spans="1:6">
      <c r="A5208" s="1181">
        <v>5213412</v>
      </c>
      <c r="B5208" s="501" t="s">
        <v>9305</v>
      </c>
      <c r="C5208" s="502" t="s">
        <v>39782</v>
      </c>
      <c r="D5208" s="501" t="s">
        <v>14895</v>
      </c>
      <c r="E5208" s="666">
        <v>124.82</v>
      </c>
      <c r="F5208" s="394"/>
    </row>
    <row r="5209" spans="1:6">
      <c r="A5209" s="1181">
        <v>5213411</v>
      </c>
      <c r="B5209" s="501" t="s">
        <v>9305</v>
      </c>
      <c r="C5209" s="502" t="s">
        <v>39783</v>
      </c>
      <c r="D5209" s="501" t="s">
        <v>14895</v>
      </c>
      <c r="E5209" s="666">
        <v>218.49</v>
      </c>
      <c r="F5209" s="394"/>
    </row>
    <row r="5210" spans="1:6">
      <c r="A5210" s="1181">
        <v>5214009</v>
      </c>
      <c r="B5210" s="501" t="s">
        <v>9305</v>
      </c>
      <c r="C5210" s="502" t="s">
        <v>39784</v>
      </c>
      <c r="D5210" s="501" t="s">
        <v>14895</v>
      </c>
      <c r="E5210" s="666">
        <v>124.82</v>
      </c>
      <c r="F5210" s="394"/>
    </row>
    <row r="5211" spans="1:6">
      <c r="A5211" s="1181">
        <v>5214010</v>
      </c>
      <c r="B5211" s="501" t="s">
        <v>9305</v>
      </c>
      <c r="C5211" s="502" t="s">
        <v>39785</v>
      </c>
      <c r="D5211" s="501" t="s">
        <v>14895</v>
      </c>
      <c r="E5211" s="666">
        <v>226.63</v>
      </c>
      <c r="F5211" s="394"/>
    </row>
    <row r="5212" spans="1:6">
      <c r="A5212" s="1181">
        <v>5213413</v>
      </c>
      <c r="B5212" s="501" t="s">
        <v>9305</v>
      </c>
      <c r="C5212" s="502" t="s">
        <v>39786</v>
      </c>
      <c r="D5212" s="501" t="s">
        <v>14895</v>
      </c>
      <c r="E5212" s="666">
        <v>69.62</v>
      </c>
      <c r="F5212" s="394"/>
    </row>
    <row r="5213" spans="1:6">
      <c r="A5213" s="1181">
        <v>5213410</v>
      </c>
      <c r="B5213" s="501" t="s">
        <v>9305</v>
      </c>
      <c r="C5213" s="502" t="s">
        <v>39787</v>
      </c>
      <c r="D5213" s="501" t="s">
        <v>14895</v>
      </c>
      <c r="E5213" s="666">
        <v>145.41</v>
      </c>
      <c r="F5213" s="394"/>
    </row>
    <row r="5214" spans="1:6">
      <c r="A5214" s="1181">
        <v>5214004</v>
      </c>
      <c r="B5214" s="501" t="s">
        <v>9305</v>
      </c>
      <c r="C5214" s="502" t="s">
        <v>39788</v>
      </c>
      <c r="D5214" s="501" t="s">
        <v>14895</v>
      </c>
      <c r="E5214" s="666">
        <v>171.62</v>
      </c>
      <c r="F5214" s="394"/>
    </row>
    <row r="5215" spans="1:6">
      <c r="A5215" s="1181">
        <v>5214005</v>
      </c>
      <c r="B5215" s="501" t="s">
        <v>9305</v>
      </c>
      <c r="C5215" s="502" t="s">
        <v>39789</v>
      </c>
      <c r="D5215" s="501" t="s">
        <v>14895</v>
      </c>
      <c r="E5215" s="666">
        <v>155.47999999999999</v>
      </c>
      <c r="F5215" s="394"/>
    </row>
    <row r="5216" spans="1:6">
      <c r="A5216" s="1181">
        <v>5214006</v>
      </c>
      <c r="B5216" s="501" t="s">
        <v>9305</v>
      </c>
      <c r="C5216" s="502" t="s">
        <v>39790</v>
      </c>
      <c r="D5216" s="501" t="s">
        <v>14895</v>
      </c>
      <c r="E5216" s="666">
        <v>105.39</v>
      </c>
      <c r="F5216" s="394"/>
    </row>
    <row r="5217" spans="1:6">
      <c r="A5217" s="1181">
        <v>5214007</v>
      </c>
      <c r="B5217" s="501" t="s">
        <v>9305</v>
      </c>
      <c r="C5217" s="502" t="s">
        <v>39791</v>
      </c>
      <c r="D5217" s="501" t="s">
        <v>14895</v>
      </c>
      <c r="E5217" s="666">
        <v>92.28</v>
      </c>
      <c r="F5217" s="394"/>
    </row>
    <row r="5218" spans="1:6">
      <c r="A5218" s="1181">
        <v>5214008</v>
      </c>
      <c r="B5218" s="501" t="s">
        <v>9305</v>
      </c>
      <c r="C5218" s="502" t="s">
        <v>39792</v>
      </c>
      <c r="D5218" s="501" t="s">
        <v>14895</v>
      </c>
      <c r="E5218" s="666">
        <v>90.88</v>
      </c>
      <c r="F5218" s="394"/>
    </row>
    <row r="5219" spans="1:6">
      <c r="A5219" s="1181">
        <v>5213408</v>
      </c>
      <c r="B5219" s="501" t="s">
        <v>9305</v>
      </c>
      <c r="C5219" s="502" t="s">
        <v>39793</v>
      </c>
      <c r="D5219" s="501" t="s">
        <v>14895</v>
      </c>
      <c r="E5219" s="666">
        <v>46.76</v>
      </c>
      <c r="F5219" s="394"/>
    </row>
    <row r="5220" spans="1:6">
      <c r="A5220" s="1181">
        <v>5213400</v>
      </c>
      <c r="B5220" s="501" t="s">
        <v>9305</v>
      </c>
      <c r="C5220" s="502" t="s">
        <v>39794</v>
      </c>
      <c r="D5220" s="501" t="s">
        <v>14895</v>
      </c>
      <c r="E5220" s="666">
        <v>19.87</v>
      </c>
      <c r="F5220" s="394"/>
    </row>
    <row r="5221" spans="1:6">
      <c r="A5221" s="1181">
        <v>5213401</v>
      </c>
      <c r="B5221" s="501" t="s">
        <v>9305</v>
      </c>
      <c r="C5221" s="502" t="s">
        <v>39795</v>
      </c>
      <c r="D5221" s="501" t="s">
        <v>14895</v>
      </c>
      <c r="E5221" s="666">
        <v>27.4</v>
      </c>
      <c r="F5221" s="394"/>
    </row>
    <row r="5222" spans="1:6">
      <c r="A5222" s="1181">
        <v>5214001</v>
      </c>
      <c r="B5222" s="501" t="s">
        <v>9305</v>
      </c>
      <c r="C5222" s="502" t="s">
        <v>39796</v>
      </c>
      <c r="D5222" s="501" t="s">
        <v>14895</v>
      </c>
      <c r="E5222" s="666">
        <v>12.22</v>
      </c>
      <c r="F5222" s="394"/>
    </row>
    <row r="5223" spans="1:6">
      <c r="A5223" s="1181">
        <v>5213402</v>
      </c>
      <c r="B5223" s="501" t="s">
        <v>9305</v>
      </c>
      <c r="C5223" s="502" t="s">
        <v>39797</v>
      </c>
      <c r="D5223" s="501" t="s">
        <v>14895</v>
      </c>
      <c r="E5223" s="666">
        <v>14.61</v>
      </c>
      <c r="F5223" s="394"/>
    </row>
    <row r="5224" spans="1:6">
      <c r="A5224" s="1181">
        <v>5213403</v>
      </c>
      <c r="B5224" s="501" t="s">
        <v>9305</v>
      </c>
      <c r="C5224" s="502" t="s">
        <v>39798</v>
      </c>
      <c r="D5224" s="501" t="s">
        <v>14895</v>
      </c>
      <c r="E5224" s="666">
        <v>17.04</v>
      </c>
      <c r="F5224" s="394"/>
    </row>
    <row r="5225" spans="1:6">
      <c r="A5225" s="1181">
        <v>5214003</v>
      </c>
      <c r="B5225" s="501" t="s">
        <v>9305</v>
      </c>
      <c r="C5225" s="502" t="s">
        <v>39799</v>
      </c>
      <c r="D5225" s="501" t="s">
        <v>14895</v>
      </c>
      <c r="E5225" s="666">
        <v>58.71</v>
      </c>
      <c r="F5225" s="394"/>
    </row>
    <row r="5226" spans="1:6">
      <c r="A5226" s="1181">
        <v>5213409</v>
      </c>
      <c r="B5226" s="501" t="s">
        <v>9305</v>
      </c>
      <c r="C5226" s="502" t="s">
        <v>39800</v>
      </c>
      <c r="D5226" s="501" t="s">
        <v>14895</v>
      </c>
      <c r="E5226" s="666">
        <v>93.78</v>
      </c>
      <c r="F5226" s="394"/>
    </row>
    <row r="5227" spans="1:6">
      <c r="A5227" s="1181">
        <v>5213404</v>
      </c>
      <c r="B5227" s="501" t="s">
        <v>9305</v>
      </c>
      <c r="C5227" s="502" t="s">
        <v>39801</v>
      </c>
      <c r="D5227" s="501" t="s">
        <v>14895</v>
      </c>
      <c r="E5227" s="666">
        <v>35.39</v>
      </c>
      <c r="F5227" s="394"/>
    </row>
    <row r="5228" spans="1:6">
      <c r="A5228" s="1181">
        <v>5213405</v>
      </c>
      <c r="B5228" s="501" t="s">
        <v>9305</v>
      </c>
      <c r="C5228" s="502" t="s">
        <v>39802</v>
      </c>
      <c r="D5228" s="501" t="s">
        <v>14895</v>
      </c>
      <c r="E5228" s="666">
        <v>42.34</v>
      </c>
      <c r="F5228" s="394"/>
    </row>
    <row r="5229" spans="1:6">
      <c r="A5229" s="1181">
        <v>5214002</v>
      </c>
      <c r="B5229" s="501" t="s">
        <v>9305</v>
      </c>
      <c r="C5229" s="502" t="s">
        <v>39803</v>
      </c>
      <c r="D5229" s="501" t="s">
        <v>14895</v>
      </c>
      <c r="E5229" s="666">
        <v>27.97</v>
      </c>
      <c r="F5229" s="394"/>
    </row>
    <row r="5230" spans="1:6">
      <c r="A5230" s="1181">
        <v>5213406</v>
      </c>
      <c r="B5230" s="501" t="s">
        <v>9305</v>
      </c>
      <c r="C5230" s="502" t="s">
        <v>39804</v>
      </c>
      <c r="D5230" s="501" t="s">
        <v>14895</v>
      </c>
      <c r="E5230" s="666">
        <v>30.13</v>
      </c>
      <c r="F5230" s="394"/>
    </row>
    <row r="5231" spans="1:6">
      <c r="A5231" s="1181">
        <v>5213407</v>
      </c>
      <c r="B5231" s="501" t="s">
        <v>9305</v>
      </c>
      <c r="C5231" s="502" t="s">
        <v>39805</v>
      </c>
      <c r="D5231" s="501" t="s">
        <v>14895</v>
      </c>
      <c r="E5231" s="666">
        <v>32.29</v>
      </c>
      <c r="F5231" s="394"/>
    </row>
    <row r="5232" spans="1:6">
      <c r="A5232" s="1181">
        <v>5212552</v>
      </c>
      <c r="B5232" s="501" t="s">
        <v>9305</v>
      </c>
      <c r="C5232" s="502" t="s">
        <v>39806</v>
      </c>
      <c r="D5232" s="501" t="s">
        <v>14895</v>
      </c>
      <c r="E5232" s="666">
        <v>16.96</v>
      </c>
      <c r="F5232" s="394"/>
    </row>
    <row r="5233" spans="1:6">
      <c r="A5233" s="1181">
        <v>5213464</v>
      </c>
      <c r="B5233" s="501" t="s">
        <v>9305</v>
      </c>
      <c r="C5233" s="502" t="s">
        <v>39807</v>
      </c>
      <c r="D5233" s="501" t="s">
        <v>28</v>
      </c>
      <c r="E5233" s="666">
        <v>279.12</v>
      </c>
      <c r="F5233" s="394"/>
    </row>
    <row r="5234" spans="1:6">
      <c r="A5234" s="1181">
        <v>5213465</v>
      </c>
      <c r="B5234" s="501" t="s">
        <v>9305</v>
      </c>
      <c r="C5234" s="502" t="s">
        <v>39808</v>
      </c>
      <c r="D5234" s="501" t="s">
        <v>28</v>
      </c>
      <c r="E5234" s="666">
        <v>476.98</v>
      </c>
      <c r="F5234" s="394"/>
    </row>
    <row r="5235" spans="1:6">
      <c r="A5235" s="1181">
        <v>5213466</v>
      </c>
      <c r="B5235" s="501" t="s">
        <v>9305</v>
      </c>
      <c r="C5235" s="502" t="s">
        <v>39809</v>
      </c>
      <c r="D5235" s="501" t="s">
        <v>28</v>
      </c>
      <c r="E5235" s="666">
        <v>667.87</v>
      </c>
      <c r="F5235" s="394"/>
    </row>
    <row r="5236" spans="1:6">
      <c r="A5236" s="1181">
        <v>5213467</v>
      </c>
      <c r="B5236" s="501" t="s">
        <v>9305</v>
      </c>
      <c r="C5236" s="502" t="s">
        <v>39810</v>
      </c>
      <c r="D5236" s="501" t="s">
        <v>28</v>
      </c>
      <c r="E5236" s="666">
        <v>1070.67</v>
      </c>
      <c r="F5236" s="394"/>
    </row>
    <row r="5237" spans="1:6">
      <c r="A5237" s="1181">
        <v>5213468</v>
      </c>
      <c r="B5237" s="501" t="s">
        <v>9305</v>
      </c>
      <c r="C5237" s="502" t="s">
        <v>39811</v>
      </c>
      <c r="D5237" s="501" t="s">
        <v>28</v>
      </c>
      <c r="E5237" s="666">
        <v>266.93</v>
      </c>
      <c r="F5237" s="394"/>
    </row>
    <row r="5238" spans="1:6">
      <c r="A5238" s="1181">
        <v>5213469</v>
      </c>
      <c r="B5238" s="501" t="s">
        <v>9305</v>
      </c>
      <c r="C5238" s="502" t="s">
        <v>39812</v>
      </c>
      <c r="D5238" s="501" t="s">
        <v>28</v>
      </c>
      <c r="E5238" s="666">
        <v>453.77</v>
      </c>
      <c r="F5238" s="394"/>
    </row>
    <row r="5239" spans="1:6">
      <c r="A5239" s="1181">
        <v>5213470</v>
      </c>
      <c r="B5239" s="501" t="s">
        <v>9305</v>
      </c>
      <c r="C5239" s="502" t="s">
        <v>39813</v>
      </c>
      <c r="D5239" s="501" t="s">
        <v>28</v>
      </c>
      <c r="E5239" s="666">
        <v>634.02</v>
      </c>
      <c r="F5239" s="394"/>
    </row>
    <row r="5240" spans="1:6">
      <c r="A5240" s="1181">
        <v>5213471</v>
      </c>
      <c r="B5240" s="501" t="s">
        <v>9305</v>
      </c>
      <c r="C5240" s="502" t="s">
        <v>39814</v>
      </c>
      <c r="D5240" s="501" t="s">
        <v>28</v>
      </c>
      <c r="E5240" s="666">
        <v>1021.92</v>
      </c>
      <c r="F5240" s="394"/>
    </row>
    <row r="5241" spans="1:6" ht="24.75">
      <c r="A5241" s="1181">
        <v>5212560</v>
      </c>
      <c r="B5241" s="501" t="s">
        <v>9305</v>
      </c>
      <c r="C5241" s="502" t="s">
        <v>39815</v>
      </c>
      <c r="D5241" s="501" t="s">
        <v>44398</v>
      </c>
      <c r="E5241" s="666">
        <v>3.99</v>
      </c>
      <c r="F5241" s="394"/>
    </row>
    <row r="5242" spans="1:6">
      <c r="A5242" s="1181">
        <v>5213472</v>
      </c>
      <c r="B5242" s="501" t="s">
        <v>9305</v>
      </c>
      <c r="C5242" s="502" t="s">
        <v>39816</v>
      </c>
      <c r="D5242" s="501" t="s">
        <v>28</v>
      </c>
      <c r="E5242" s="666">
        <v>309.74</v>
      </c>
      <c r="F5242" s="394"/>
    </row>
    <row r="5243" spans="1:6">
      <c r="A5243" s="1181">
        <v>5213473</v>
      </c>
      <c r="B5243" s="501" t="s">
        <v>9305</v>
      </c>
      <c r="C5243" s="502" t="s">
        <v>39817</v>
      </c>
      <c r="D5243" s="501" t="s">
        <v>28</v>
      </c>
      <c r="E5243" s="666">
        <v>401</v>
      </c>
      <c r="F5243" s="394"/>
    </row>
    <row r="5244" spans="1:6">
      <c r="A5244" s="1181">
        <v>5213474</v>
      </c>
      <c r="B5244" s="501" t="s">
        <v>9305</v>
      </c>
      <c r="C5244" s="502" t="s">
        <v>39818</v>
      </c>
      <c r="D5244" s="501" t="s">
        <v>28</v>
      </c>
      <c r="E5244" s="666">
        <v>289.43</v>
      </c>
      <c r="F5244" s="394"/>
    </row>
    <row r="5245" spans="1:6">
      <c r="A5245" s="1181">
        <v>5213475</v>
      </c>
      <c r="B5245" s="501" t="s">
        <v>9305</v>
      </c>
      <c r="C5245" s="502" t="s">
        <v>39819</v>
      </c>
      <c r="D5245" s="501" t="s">
        <v>28</v>
      </c>
      <c r="E5245" s="666">
        <v>375.62</v>
      </c>
      <c r="F5245" s="394"/>
    </row>
    <row r="5246" spans="1:6">
      <c r="A5246" s="1181">
        <v>5213440</v>
      </c>
      <c r="B5246" s="501" t="s">
        <v>9305</v>
      </c>
      <c r="C5246" s="502" t="s">
        <v>39820</v>
      </c>
      <c r="D5246" s="501" t="s">
        <v>28</v>
      </c>
      <c r="E5246" s="666">
        <v>279.08</v>
      </c>
      <c r="F5246" s="394"/>
    </row>
    <row r="5247" spans="1:6">
      <c r="A5247" s="1181">
        <v>5213441</v>
      </c>
      <c r="B5247" s="501" t="s">
        <v>9305</v>
      </c>
      <c r="C5247" s="502" t="s">
        <v>39821</v>
      </c>
      <c r="D5247" s="501" t="s">
        <v>28</v>
      </c>
      <c r="E5247" s="666">
        <v>477.02</v>
      </c>
      <c r="F5247" s="394"/>
    </row>
    <row r="5248" spans="1:6">
      <c r="A5248" s="1181">
        <v>5213442</v>
      </c>
      <c r="B5248" s="501" t="s">
        <v>9305</v>
      </c>
      <c r="C5248" s="502" t="s">
        <v>39822</v>
      </c>
      <c r="D5248" s="501" t="s">
        <v>28</v>
      </c>
      <c r="E5248" s="666">
        <v>667.87</v>
      </c>
      <c r="F5248" s="394"/>
    </row>
    <row r="5249" spans="1:6">
      <c r="A5249" s="1181">
        <v>5213443</v>
      </c>
      <c r="B5249" s="501" t="s">
        <v>9305</v>
      </c>
      <c r="C5249" s="502" t="s">
        <v>39823</v>
      </c>
      <c r="D5249" s="501" t="s">
        <v>28</v>
      </c>
      <c r="E5249" s="666">
        <v>1070.69</v>
      </c>
      <c r="F5249" s="394"/>
    </row>
    <row r="5250" spans="1:6">
      <c r="A5250" s="1181">
        <v>5213444</v>
      </c>
      <c r="B5250" s="501" t="s">
        <v>9305</v>
      </c>
      <c r="C5250" s="502" t="s">
        <v>39824</v>
      </c>
      <c r="D5250" s="501" t="s">
        <v>28</v>
      </c>
      <c r="E5250" s="666">
        <v>279.14</v>
      </c>
      <c r="F5250" s="394"/>
    </row>
    <row r="5251" spans="1:6">
      <c r="A5251" s="1181">
        <v>5213445</v>
      </c>
      <c r="B5251" s="501" t="s">
        <v>9305</v>
      </c>
      <c r="C5251" s="502" t="s">
        <v>39825</v>
      </c>
      <c r="D5251" s="501" t="s">
        <v>28</v>
      </c>
      <c r="E5251" s="666">
        <v>476.94</v>
      </c>
      <c r="F5251" s="394"/>
    </row>
    <row r="5252" spans="1:6">
      <c r="A5252" s="1181">
        <v>5213446</v>
      </c>
      <c r="B5252" s="501" t="s">
        <v>9305</v>
      </c>
      <c r="C5252" s="502" t="s">
        <v>39826</v>
      </c>
      <c r="D5252" s="501" t="s">
        <v>28</v>
      </c>
      <c r="E5252" s="666">
        <v>667.87</v>
      </c>
      <c r="F5252" s="394"/>
    </row>
    <row r="5253" spans="1:6">
      <c r="A5253" s="1181">
        <v>5213447</v>
      </c>
      <c r="B5253" s="501" t="s">
        <v>9305</v>
      </c>
      <c r="C5253" s="502" t="s">
        <v>39827</v>
      </c>
      <c r="D5253" s="501" t="s">
        <v>28</v>
      </c>
      <c r="E5253" s="666">
        <v>1070.74</v>
      </c>
      <c r="F5253" s="394"/>
    </row>
    <row r="5254" spans="1:6">
      <c r="A5254" s="1181">
        <v>5213448</v>
      </c>
      <c r="B5254" s="501" t="s">
        <v>9305</v>
      </c>
      <c r="C5254" s="502" t="s">
        <v>39828</v>
      </c>
      <c r="D5254" s="501" t="s">
        <v>28</v>
      </c>
      <c r="E5254" s="666">
        <v>192.98</v>
      </c>
      <c r="F5254" s="394"/>
    </row>
    <row r="5255" spans="1:6">
      <c r="A5255" s="1181">
        <v>5213449</v>
      </c>
      <c r="B5255" s="501" t="s">
        <v>9305</v>
      </c>
      <c r="C5255" s="502" t="s">
        <v>39829</v>
      </c>
      <c r="D5255" s="501" t="s">
        <v>28</v>
      </c>
      <c r="E5255" s="666">
        <v>303.39999999999998</v>
      </c>
      <c r="F5255" s="394"/>
    </row>
    <row r="5256" spans="1:6">
      <c r="A5256" s="1181">
        <v>5213450</v>
      </c>
      <c r="B5256" s="501" t="s">
        <v>9305</v>
      </c>
      <c r="C5256" s="502" t="s">
        <v>39830</v>
      </c>
      <c r="D5256" s="501" t="s">
        <v>28</v>
      </c>
      <c r="E5256" s="666">
        <v>424.88</v>
      </c>
      <c r="F5256" s="394"/>
    </row>
    <row r="5257" spans="1:6">
      <c r="A5257" s="1181">
        <v>5213451</v>
      </c>
      <c r="B5257" s="501" t="s">
        <v>9305</v>
      </c>
      <c r="C5257" s="502" t="s">
        <v>39831</v>
      </c>
      <c r="D5257" s="501" t="s">
        <v>28</v>
      </c>
      <c r="E5257" s="666">
        <v>621.66</v>
      </c>
      <c r="F5257" s="394"/>
    </row>
    <row r="5258" spans="1:6">
      <c r="A5258" s="1181">
        <v>5213452</v>
      </c>
      <c r="B5258" s="501" t="s">
        <v>9305</v>
      </c>
      <c r="C5258" s="502" t="s">
        <v>39832</v>
      </c>
      <c r="D5258" s="501" t="s">
        <v>28</v>
      </c>
      <c r="E5258" s="666">
        <v>266.89999999999998</v>
      </c>
      <c r="F5258" s="394"/>
    </row>
    <row r="5259" spans="1:6">
      <c r="A5259" s="1181">
        <v>5213453</v>
      </c>
      <c r="B5259" s="501" t="s">
        <v>9305</v>
      </c>
      <c r="C5259" s="502" t="s">
        <v>39833</v>
      </c>
      <c r="D5259" s="501" t="s">
        <v>28</v>
      </c>
      <c r="E5259" s="666">
        <v>453.81</v>
      </c>
      <c r="F5259" s="394"/>
    </row>
    <row r="5260" spans="1:6">
      <c r="A5260" s="1181">
        <v>5213454</v>
      </c>
      <c r="B5260" s="501" t="s">
        <v>9305</v>
      </c>
      <c r="C5260" s="502" t="s">
        <v>39834</v>
      </c>
      <c r="D5260" s="501" t="s">
        <v>28</v>
      </c>
      <c r="E5260" s="666">
        <v>634.02</v>
      </c>
      <c r="F5260" s="394"/>
    </row>
    <row r="5261" spans="1:6">
      <c r="A5261" s="1181">
        <v>5213455</v>
      </c>
      <c r="B5261" s="501" t="s">
        <v>9305</v>
      </c>
      <c r="C5261" s="502" t="s">
        <v>39835</v>
      </c>
      <c r="D5261" s="501" t="s">
        <v>28</v>
      </c>
      <c r="E5261" s="666">
        <v>1021.94</v>
      </c>
      <c r="F5261" s="394"/>
    </row>
    <row r="5262" spans="1:6">
      <c r="A5262" s="1181">
        <v>5213456</v>
      </c>
      <c r="B5262" s="501" t="s">
        <v>9305</v>
      </c>
      <c r="C5262" s="502" t="s">
        <v>39836</v>
      </c>
      <c r="D5262" s="501" t="s">
        <v>28</v>
      </c>
      <c r="E5262" s="666">
        <v>266.95999999999998</v>
      </c>
      <c r="F5262" s="394"/>
    </row>
    <row r="5263" spans="1:6">
      <c r="A5263" s="1181">
        <v>5213457</v>
      </c>
      <c r="B5263" s="501" t="s">
        <v>9305</v>
      </c>
      <c r="C5263" s="502" t="s">
        <v>39837</v>
      </c>
      <c r="D5263" s="501" t="s">
        <v>28</v>
      </c>
      <c r="E5263" s="666">
        <v>453.73</v>
      </c>
      <c r="F5263" s="394"/>
    </row>
    <row r="5264" spans="1:6">
      <c r="A5264" s="1181">
        <v>5213458</v>
      </c>
      <c r="B5264" s="501" t="s">
        <v>9305</v>
      </c>
      <c r="C5264" s="502" t="s">
        <v>39838</v>
      </c>
      <c r="D5264" s="501" t="s">
        <v>28</v>
      </c>
      <c r="E5264" s="666">
        <v>634.02</v>
      </c>
      <c r="F5264" s="394"/>
    </row>
    <row r="5265" spans="1:6">
      <c r="A5265" s="1181">
        <v>5213459</v>
      </c>
      <c r="B5265" s="501" t="s">
        <v>9305</v>
      </c>
      <c r="C5265" s="502" t="s">
        <v>39839</v>
      </c>
      <c r="D5265" s="501" t="s">
        <v>28</v>
      </c>
      <c r="E5265" s="666">
        <v>1022</v>
      </c>
      <c r="F5265" s="394"/>
    </row>
    <row r="5266" spans="1:6">
      <c r="A5266" s="1181">
        <v>5213460</v>
      </c>
      <c r="B5266" s="501" t="s">
        <v>9305</v>
      </c>
      <c r="C5266" s="502" t="s">
        <v>39840</v>
      </c>
      <c r="D5266" s="501" t="s">
        <v>28</v>
      </c>
      <c r="E5266" s="666">
        <v>185.6</v>
      </c>
      <c r="F5266" s="394"/>
    </row>
    <row r="5267" spans="1:6">
      <c r="A5267" s="1181">
        <v>5213461</v>
      </c>
      <c r="B5267" s="501" t="s">
        <v>9305</v>
      </c>
      <c r="C5267" s="502" t="s">
        <v>39841</v>
      </c>
      <c r="D5267" s="501" t="s">
        <v>28</v>
      </c>
      <c r="E5267" s="666">
        <v>289.86</v>
      </c>
      <c r="F5267" s="394"/>
    </row>
    <row r="5268" spans="1:6">
      <c r="A5268" s="1181">
        <v>5213462</v>
      </c>
      <c r="B5268" s="501" t="s">
        <v>9305</v>
      </c>
      <c r="C5268" s="502" t="s">
        <v>39842</v>
      </c>
      <c r="D5268" s="501" t="s">
        <v>28</v>
      </c>
      <c r="E5268" s="666">
        <v>404.57</v>
      </c>
      <c r="F5268" s="394"/>
    </row>
    <row r="5269" spans="1:6">
      <c r="A5269" s="1181">
        <v>5213463</v>
      </c>
      <c r="B5269" s="501" t="s">
        <v>9305</v>
      </c>
      <c r="C5269" s="502" t="s">
        <v>39843</v>
      </c>
      <c r="D5269" s="501" t="s">
        <v>28</v>
      </c>
      <c r="E5269" s="666">
        <v>519.29</v>
      </c>
      <c r="F5269" s="394"/>
    </row>
    <row r="5270" spans="1:6" ht="24.75">
      <c r="A5270" s="1181">
        <v>5212557</v>
      </c>
      <c r="B5270" s="501" t="s">
        <v>9305</v>
      </c>
      <c r="C5270" s="502" t="s">
        <v>39844</v>
      </c>
      <c r="D5270" s="501" t="s">
        <v>44398</v>
      </c>
      <c r="E5270" s="666">
        <v>3.75</v>
      </c>
      <c r="F5270" s="394"/>
    </row>
    <row r="5271" spans="1:6" ht="24.75">
      <c r="A5271" s="1181">
        <v>5212558</v>
      </c>
      <c r="B5271" s="501" t="s">
        <v>9305</v>
      </c>
      <c r="C5271" s="502" t="s">
        <v>39845</v>
      </c>
      <c r="D5271" s="501" t="s">
        <v>44398</v>
      </c>
      <c r="E5271" s="666">
        <v>3.8</v>
      </c>
      <c r="F5271" s="394"/>
    </row>
    <row r="5272" spans="1:6" ht="24.75">
      <c r="A5272" s="1181">
        <v>5212559</v>
      </c>
      <c r="B5272" s="501" t="s">
        <v>9305</v>
      </c>
      <c r="C5272" s="502" t="s">
        <v>39846</v>
      </c>
      <c r="D5272" s="501" t="s">
        <v>44398</v>
      </c>
      <c r="E5272" s="666">
        <v>3.36</v>
      </c>
      <c r="F5272" s="394"/>
    </row>
    <row r="5273" spans="1:6">
      <c r="A5273" s="1181">
        <v>5213477</v>
      </c>
      <c r="B5273" s="501" t="s">
        <v>9305</v>
      </c>
      <c r="C5273" s="502" t="s">
        <v>39847</v>
      </c>
      <c r="D5273" s="501" t="s">
        <v>28</v>
      </c>
      <c r="E5273" s="666">
        <v>171.21</v>
      </c>
      <c r="F5273" s="394"/>
    </row>
    <row r="5274" spans="1:6">
      <c r="A5274" s="1181">
        <v>5213476</v>
      </c>
      <c r="B5274" s="501" t="s">
        <v>9305</v>
      </c>
      <c r="C5274" s="502" t="s">
        <v>39848</v>
      </c>
      <c r="D5274" s="501" t="s">
        <v>28</v>
      </c>
      <c r="E5274" s="666">
        <v>183.52</v>
      </c>
      <c r="F5274" s="394"/>
    </row>
    <row r="5275" spans="1:6">
      <c r="A5275" s="1181">
        <v>5213479</v>
      </c>
      <c r="B5275" s="501" t="s">
        <v>9305</v>
      </c>
      <c r="C5275" s="502" t="s">
        <v>39849</v>
      </c>
      <c r="D5275" s="501" t="s">
        <v>28</v>
      </c>
      <c r="E5275" s="666">
        <v>162.07</v>
      </c>
      <c r="F5275" s="394"/>
    </row>
    <row r="5276" spans="1:6">
      <c r="A5276" s="1181">
        <v>5213478</v>
      </c>
      <c r="B5276" s="501" t="s">
        <v>9305</v>
      </c>
      <c r="C5276" s="502" t="s">
        <v>39850</v>
      </c>
      <c r="D5276" s="501" t="s">
        <v>28</v>
      </c>
      <c r="E5276" s="666">
        <v>173.37</v>
      </c>
      <c r="F5276" s="394"/>
    </row>
    <row r="5277" spans="1:6">
      <c r="A5277" s="1181">
        <v>5213489</v>
      </c>
      <c r="B5277" s="501" t="s">
        <v>9305</v>
      </c>
      <c r="C5277" s="502" t="s">
        <v>39851</v>
      </c>
      <c r="D5277" s="501" t="s">
        <v>28</v>
      </c>
      <c r="E5277" s="666">
        <v>921.65</v>
      </c>
      <c r="F5277" s="394"/>
    </row>
    <row r="5278" spans="1:6">
      <c r="A5278" s="1181">
        <v>5213498</v>
      </c>
      <c r="B5278" s="501" t="s">
        <v>9305</v>
      </c>
      <c r="C5278" s="502" t="s">
        <v>39852</v>
      </c>
      <c r="D5278" s="501" t="s">
        <v>28</v>
      </c>
      <c r="E5278" s="666">
        <v>998.77</v>
      </c>
      <c r="F5278" s="394"/>
    </row>
    <row r="5279" spans="1:6">
      <c r="A5279" s="1181">
        <v>5213365</v>
      </c>
      <c r="B5279" s="501" t="s">
        <v>9305</v>
      </c>
      <c r="C5279" s="502" t="s">
        <v>39853</v>
      </c>
      <c r="D5279" s="501" t="s">
        <v>28</v>
      </c>
      <c r="E5279" s="666">
        <v>1153.77</v>
      </c>
      <c r="F5279" s="394"/>
    </row>
    <row r="5280" spans="1:6">
      <c r="A5280" s="1181">
        <v>5213507</v>
      </c>
      <c r="B5280" s="501" t="s">
        <v>9305</v>
      </c>
      <c r="C5280" s="502" t="s">
        <v>39854</v>
      </c>
      <c r="D5280" s="501" t="s">
        <v>28</v>
      </c>
      <c r="E5280" s="666">
        <v>1191.6099999999999</v>
      </c>
      <c r="F5280" s="394"/>
    </row>
    <row r="5281" spans="1:6">
      <c r="A5281" s="1181">
        <v>5213372</v>
      </c>
      <c r="B5281" s="501" t="s">
        <v>9305</v>
      </c>
      <c r="C5281" s="502" t="s">
        <v>39855</v>
      </c>
      <c r="D5281" s="501" t="s">
        <v>28</v>
      </c>
      <c r="E5281" s="666">
        <v>1346.61</v>
      </c>
      <c r="F5281" s="394"/>
    </row>
    <row r="5282" spans="1:6">
      <c r="A5282" s="1181">
        <v>5213490</v>
      </c>
      <c r="B5282" s="501" t="s">
        <v>9305</v>
      </c>
      <c r="C5282" s="502" t="s">
        <v>39856</v>
      </c>
      <c r="D5282" s="501" t="s">
        <v>28</v>
      </c>
      <c r="E5282" s="666">
        <v>1960.38</v>
      </c>
      <c r="F5282" s="394"/>
    </row>
    <row r="5283" spans="1:6">
      <c r="A5283" s="1181">
        <v>5213499</v>
      </c>
      <c r="B5283" s="501" t="s">
        <v>9305</v>
      </c>
      <c r="C5283" s="502" t="s">
        <v>39857</v>
      </c>
      <c r="D5283" s="501" t="s">
        <v>28</v>
      </c>
      <c r="E5283" s="666">
        <v>2133.9</v>
      </c>
      <c r="F5283" s="394"/>
    </row>
    <row r="5284" spans="1:6">
      <c r="A5284" s="1181">
        <v>5213366</v>
      </c>
      <c r="B5284" s="501" t="s">
        <v>9305</v>
      </c>
      <c r="C5284" s="502" t="s">
        <v>39858</v>
      </c>
      <c r="D5284" s="501" t="s">
        <v>28</v>
      </c>
      <c r="E5284" s="666">
        <v>2482.65</v>
      </c>
      <c r="F5284" s="394"/>
    </row>
    <row r="5285" spans="1:6">
      <c r="A5285" s="1181">
        <v>5213508</v>
      </c>
      <c r="B5285" s="501" t="s">
        <v>9305</v>
      </c>
      <c r="C5285" s="502" t="s">
        <v>39859</v>
      </c>
      <c r="D5285" s="501" t="s">
        <v>28</v>
      </c>
      <c r="E5285" s="666">
        <v>2567.79</v>
      </c>
      <c r="F5285" s="394"/>
    </row>
    <row r="5286" spans="1:6">
      <c r="A5286" s="1181">
        <v>5213373</v>
      </c>
      <c r="B5286" s="501" t="s">
        <v>9305</v>
      </c>
      <c r="C5286" s="502" t="s">
        <v>39860</v>
      </c>
      <c r="D5286" s="501" t="s">
        <v>28</v>
      </c>
      <c r="E5286" s="666">
        <v>2916.54</v>
      </c>
      <c r="F5286" s="394"/>
    </row>
    <row r="5287" spans="1:6">
      <c r="A5287" s="1181">
        <v>5213491</v>
      </c>
      <c r="B5287" s="501" t="s">
        <v>9305</v>
      </c>
      <c r="C5287" s="502" t="s">
        <v>39861</v>
      </c>
      <c r="D5287" s="501" t="s">
        <v>28</v>
      </c>
      <c r="E5287" s="666">
        <v>2583.61</v>
      </c>
      <c r="F5287" s="394"/>
    </row>
    <row r="5288" spans="1:6">
      <c r="A5288" s="1181">
        <v>5213500</v>
      </c>
      <c r="B5288" s="501" t="s">
        <v>9305</v>
      </c>
      <c r="C5288" s="502" t="s">
        <v>39862</v>
      </c>
      <c r="D5288" s="501" t="s">
        <v>28</v>
      </c>
      <c r="E5288" s="666">
        <v>2814.97</v>
      </c>
      <c r="F5288" s="394"/>
    </row>
    <row r="5289" spans="1:6">
      <c r="A5289" s="1181">
        <v>5213369</v>
      </c>
      <c r="B5289" s="501" t="s">
        <v>9305</v>
      </c>
      <c r="C5289" s="502" t="s">
        <v>39863</v>
      </c>
      <c r="D5289" s="501" t="s">
        <v>28</v>
      </c>
      <c r="E5289" s="666">
        <v>3279.97</v>
      </c>
      <c r="F5289" s="394"/>
    </row>
    <row r="5290" spans="1:6">
      <c r="A5290" s="1181">
        <v>5213509</v>
      </c>
      <c r="B5290" s="501" t="s">
        <v>9305</v>
      </c>
      <c r="C5290" s="502" t="s">
        <v>39864</v>
      </c>
      <c r="D5290" s="501" t="s">
        <v>28</v>
      </c>
      <c r="E5290" s="666">
        <v>3393.49</v>
      </c>
      <c r="F5290" s="394"/>
    </row>
    <row r="5291" spans="1:6">
      <c r="A5291" s="1181">
        <v>5213374</v>
      </c>
      <c r="B5291" s="501" t="s">
        <v>9305</v>
      </c>
      <c r="C5291" s="502" t="s">
        <v>39865</v>
      </c>
      <c r="D5291" s="501" t="s">
        <v>28</v>
      </c>
      <c r="E5291" s="666">
        <v>3858.49</v>
      </c>
      <c r="F5291" s="394"/>
    </row>
    <row r="5292" spans="1:6">
      <c r="A5292" s="1181">
        <v>5213492</v>
      </c>
      <c r="B5292" s="501" t="s">
        <v>9305</v>
      </c>
      <c r="C5292" s="502" t="s">
        <v>39866</v>
      </c>
      <c r="D5292" s="501" t="s">
        <v>28</v>
      </c>
      <c r="E5292" s="666">
        <v>3505.26</v>
      </c>
      <c r="F5292" s="394"/>
    </row>
    <row r="5293" spans="1:6">
      <c r="A5293" s="1181">
        <v>5213501</v>
      </c>
      <c r="B5293" s="501" t="s">
        <v>9305</v>
      </c>
      <c r="C5293" s="502" t="s">
        <v>39867</v>
      </c>
      <c r="D5293" s="501" t="s">
        <v>28</v>
      </c>
      <c r="E5293" s="666">
        <v>3813.74</v>
      </c>
      <c r="F5293" s="394"/>
    </row>
    <row r="5294" spans="1:6">
      <c r="A5294" s="1181">
        <v>5213370</v>
      </c>
      <c r="B5294" s="501" t="s">
        <v>9305</v>
      </c>
      <c r="C5294" s="502" t="s">
        <v>39868</v>
      </c>
      <c r="D5294" s="501" t="s">
        <v>28</v>
      </c>
      <c r="E5294" s="666">
        <v>4433.74</v>
      </c>
      <c r="F5294" s="394"/>
    </row>
    <row r="5295" spans="1:6">
      <c r="A5295" s="1181">
        <v>5213510</v>
      </c>
      <c r="B5295" s="501" t="s">
        <v>9305</v>
      </c>
      <c r="C5295" s="502" t="s">
        <v>39869</v>
      </c>
      <c r="D5295" s="501" t="s">
        <v>28</v>
      </c>
      <c r="E5295" s="666">
        <v>4585.1000000000004</v>
      </c>
      <c r="F5295" s="394"/>
    </row>
    <row r="5296" spans="1:6">
      <c r="A5296" s="1181">
        <v>5213375</v>
      </c>
      <c r="B5296" s="501" t="s">
        <v>9305</v>
      </c>
      <c r="C5296" s="502" t="s">
        <v>39870</v>
      </c>
      <c r="D5296" s="501" t="s">
        <v>28</v>
      </c>
      <c r="E5296" s="666">
        <v>5205.1000000000004</v>
      </c>
      <c r="F5296" s="394"/>
    </row>
    <row r="5297" spans="1:6">
      <c r="A5297" s="1181">
        <v>5213494</v>
      </c>
      <c r="B5297" s="501" t="s">
        <v>9305</v>
      </c>
      <c r="C5297" s="502" t="s">
        <v>39871</v>
      </c>
      <c r="D5297" s="501" t="s">
        <v>28</v>
      </c>
      <c r="E5297" s="666">
        <v>5167.22</v>
      </c>
      <c r="F5297" s="394"/>
    </row>
    <row r="5298" spans="1:6">
      <c r="A5298" s="1181">
        <v>5213503</v>
      </c>
      <c r="B5298" s="501" t="s">
        <v>9305</v>
      </c>
      <c r="C5298" s="502" t="s">
        <v>39872</v>
      </c>
      <c r="D5298" s="501" t="s">
        <v>28</v>
      </c>
      <c r="E5298" s="666">
        <v>5629.94</v>
      </c>
      <c r="F5298" s="394"/>
    </row>
    <row r="5299" spans="1:6">
      <c r="A5299" s="1181">
        <v>5213371</v>
      </c>
      <c r="B5299" s="501" t="s">
        <v>9305</v>
      </c>
      <c r="C5299" s="502" t="s">
        <v>39873</v>
      </c>
      <c r="D5299" s="501" t="s">
        <v>28</v>
      </c>
      <c r="E5299" s="666">
        <v>6559.94</v>
      </c>
      <c r="F5299" s="394"/>
    </row>
    <row r="5300" spans="1:6">
      <c r="A5300" s="1181">
        <v>5213512</v>
      </c>
      <c r="B5300" s="501" t="s">
        <v>9305</v>
      </c>
      <c r="C5300" s="502" t="s">
        <v>39874</v>
      </c>
      <c r="D5300" s="501" t="s">
        <v>28</v>
      </c>
      <c r="E5300" s="666">
        <v>6786.98</v>
      </c>
      <c r="F5300" s="394"/>
    </row>
    <row r="5301" spans="1:6">
      <c r="A5301" s="1181">
        <v>5213376</v>
      </c>
      <c r="B5301" s="501" t="s">
        <v>9305</v>
      </c>
      <c r="C5301" s="502" t="s">
        <v>39875</v>
      </c>
      <c r="D5301" s="501" t="s">
        <v>28</v>
      </c>
      <c r="E5301" s="666">
        <v>7716.98</v>
      </c>
      <c r="F5301" s="394"/>
    </row>
    <row r="5302" spans="1:6">
      <c r="A5302" s="1181">
        <v>5213377</v>
      </c>
      <c r="B5302" s="501" t="s">
        <v>9305</v>
      </c>
      <c r="C5302" s="502" t="s">
        <v>39876</v>
      </c>
      <c r="D5302" s="501" t="s">
        <v>14895</v>
      </c>
      <c r="E5302" s="666">
        <v>333.71</v>
      </c>
      <c r="F5302" s="394"/>
    </row>
    <row r="5303" spans="1:6">
      <c r="A5303" s="1181">
        <v>5213570</v>
      </c>
      <c r="B5303" s="501" t="s">
        <v>9305</v>
      </c>
      <c r="C5303" s="502" t="s">
        <v>39877</v>
      </c>
      <c r="D5303" s="501" t="s">
        <v>14895</v>
      </c>
      <c r="E5303" s="666">
        <v>475.94</v>
      </c>
      <c r="F5303" s="394"/>
    </row>
    <row r="5304" spans="1:6">
      <c r="A5304" s="1181">
        <v>5213378</v>
      </c>
      <c r="B5304" s="501" t="s">
        <v>9305</v>
      </c>
      <c r="C5304" s="502" t="s">
        <v>39878</v>
      </c>
      <c r="D5304" s="501" t="s">
        <v>14895</v>
      </c>
      <c r="E5304" s="666">
        <v>372.27</v>
      </c>
      <c r="F5304" s="394"/>
    </row>
    <row r="5305" spans="1:6">
      <c r="A5305" s="1181">
        <v>5213571</v>
      </c>
      <c r="B5305" s="501" t="s">
        <v>9305</v>
      </c>
      <c r="C5305" s="502" t="s">
        <v>39879</v>
      </c>
      <c r="D5305" s="501" t="s">
        <v>14895</v>
      </c>
      <c r="E5305" s="666">
        <v>514.5</v>
      </c>
      <c r="F5305" s="394"/>
    </row>
    <row r="5306" spans="1:6">
      <c r="A5306" s="1181">
        <v>5213379</v>
      </c>
      <c r="B5306" s="501" t="s">
        <v>9305</v>
      </c>
      <c r="C5306" s="502" t="s">
        <v>39880</v>
      </c>
      <c r="D5306" s="501" t="s">
        <v>14895</v>
      </c>
      <c r="E5306" s="666">
        <v>468.69</v>
      </c>
      <c r="F5306" s="394"/>
    </row>
    <row r="5307" spans="1:6">
      <c r="A5307" s="1181">
        <v>5213572</v>
      </c>
      <c r="B5307" s="501" t="s">
        <v>9305</v>
      </c>
      <c r="C5307" s="502" t="s">
        <v>39881</v>
      </c>
      <c r="D5307" s="501" t="s">
        <v>14895</v>
      </c>
      <c r="E5307" s="666">
        <v>610.91999999999996</v>
      </c>
      <c r="F5307" s="394"/>
    </row>
    <row r="5308" spans="1:6">
      <c r="A5308" s="1181">
        <v>5212553</v>
      </c>
      <c r="B5308" s="501" t="s">
        <v>9305</v>
      </c>
      <c r="C5308" s="502" t="s">
        <v>39882</v>
      </c>
      <c r="D5308" s="501" t="s">
        <v>14895</v>
      </c>
      <c r="E5308" s="666">
        <v>273.26</v>
      </c>
      <c r="F5308" s="394"/>
    </row>
    <row r="5309" spans="1:6">
      <c r="A5309" s="1181">
        <v>5213416</v>
      </c>
      <c r="B5309" s="501" t="s">
        <v>9305</v>
      </c>
      <c r="C5309" s="502" t="s">
        <v>39883</v>
      </c>
      <c r="D5309" s="501" t="s">
        <v>14895</v>
      </c>
      <c r="E5309" s="666">
        <v>415.49</v>
      </c>
      <c r="F5309" s="394"/>
    </row>
    <row r="5310" spans="1:6">
      <c r="A5310" s="1181">
        <v>5212554</v>
      </c>
      <c r="B5310" s="501" t="s">
        <v>9305</v>
      </c>
      <c r="C5310" s="502" t="s">
        <v>39884</v>
      </c>
      <c r="D5310" s="501" t="s">
        <v>14895</v>
      </c>
      <c r="E5310" s="666">
        <v>311.82</v>
      </c>
      <c r="F5310" s="394"/>
    </row>
    <row r="5311" spans="1:6">
      <c r="A5311" s="1181">
        <v>5213417</v>
      </c>
      <c r="B5311" s="501" t="s">
        <v>9305</v>
      </c>
      <c r="C5311" s="502" t="s">
        <v>39885</v>
      </c>
      <c r="D5311" s="501" t="s">
        <v>14895</v>
      </c>
      <c r="E5311" s="666">
        <v>454.05</v>
      </c>
      <c r="F5311" s="394"/>
    </row>
    <row r="5312" spans="1:6">
      <c r="A5312" s="1181">
        <v>5213421</v>
      </c>
      <c r="B5312" s="501" t="s">
        <v>9305</v>
      </c>
      <c r="C5312" s="502" t="s">
        <v>39886</v>
      </c>
      <c r="D5312" s="501" t="s">
        <v>14895</v>
      </c>
      <c r="E5312" s="666">
        <v>410.24</v>
      </c>
      <c r="F5312" s="394"/>
    </row>
    <row r="5313" spans="1:6">
      <c r="A5313" s="1181">
        <v>5213414</v>
      </c>
      <c r="B5313" s="501" t="s">
        <v>9305</v>
      </c>
      <c r="C5313" s="502" t="s">
        <v>39887</v>
      </c>
      <c r="D5313" s="501" t="s">
        <v>14895</v>
      </c>
      <c r="E5313" s="666">
        <v>607.41999999999996</v>
      </c>
      <c r="F5313" s="394"/>
    </row>
    <row r="5314" spans="1:6">
      <c r="A5314" s="1181">
        <v>5213419</v>
      </c>
      <c r="B5314" s="501" t="s">
        <v>9305</v>
      </c>
      <c r="C5314" s="502" t="s">
        <v>39888</v>
      </c>
      <c r="D5314" s="501" t="s">
        <v>14895</v>
      </c>
      <c r="E5314" s="666">
        <v>531.54999999999995</v>
      </c>
      <c r="F5314" s="394"/>
    </row>
    <row r="5315" spans="1:6">
      <c r="A5315" s="1181">
        <v>5212555</v>
      </c>
      <c r="B5315" s="501" t="s">
        <v>9305</v>
      </c>
      <c r="C5315" s="502" t="s">
        <v>39889</v>
      </c>
      <c r="D5315" s="501" t="s">
        <v>14895</v>
      </c>
      <c r="E5315" s="666">
        <v>408.24</v>
      </c>
      <c r="F5315" s="394"/>
    </row>
    <row r="5316" spans="1:6">
      <c r="A5316" s="1181">
        <v>5213418</v>
      </c>
      <c r="B5316" s="501" t="s">
        <v>9305</v>
      </c>
      <c r="C5316" s="502" t="s">
        <v>39890</v>
      </c>
      <c r="D5316" s="501" t="s">
        <v>14895</v>
      </c>
      <c r="E5316" s="666">
        <v>550.47</v>
      </c>
      <c r="F5316" s="394"/>
    </row>
    <row r="5317" spans="1:6">
      <c r="A5317" s="1181">
        <v>5213415</v>
      </c>
      <c r="B5317" s="501" t="s">
        <v>9305</v>
      </c>
      <c r="C5317" s="502" t="s">
        <v>39891</v>
      </c>
      <c r="D5317" s="501" t="s">
        <v>14895</v>
      </c>
      <c r="E5317" s="666">
        <v>701.54</v>
      </c>
      <c r="F5317" s="394"/>
    </row>
    <row r="5318" spans="1:6">
      <c r="A5318" s="1181">
        <v>5213420</v>
      </c>
      <c r="B5318" s="501" t="s">
        <v>9305</v>
      </c>
      <c r="C5318" s="502" t="s">
        <v>39892</v>
      </c>
      <c r="D5318" s="501" t="s">
        <v>14895</v>
      </c>
      <c r="E5318" s="666">
        <v>627.97</v>
      </c>
      <c r="F5318" s="394"/>
    </row>
    <row r="5319" spans="1:6">
      <c r="A5319" s="1181">
        <v>5213543</v>
      </c>
      <c r="B5319" s="501" t="s">
        <v>9305</v>
      </c>
      <c r="C5319" s="502" t="s">
        <v>39893</v>
      </c>
      <c r="D5319" s="501" t="s">
        <v>28</v>
      </c>
      <c r="E5319" s="666">
        <v>1159.77</v>
      </c>
      <c r="F5319" s="394"/>
    </row>
    <row r="5320" spans="1:6">
      <c r="A5320" s="1181">
        <v>5213552</v>
      </c>
      <c r="B5320" s="501" t="s">
        <v>9305</v>
      </c>
      <c r="C5320" s="502" t="s">
        <v>39894</v>
      </c>
      <c r="D5320" s="501" t="s">
        <v>28</v>
      </c>
      <c r="E5320" s="666">
        <v>1236.8900000000001</v>
      </c>
      <c r="F5320" s="394"/>
    </row>
    <row r="5321" spans="1:6">
      <c r="A5321" s="1181">
        <v>5213561</v>
      </c>
      <c r="B5321" s="501" t="s">
        <v>9305</v>
      </c>
      <c r="C5321" s="502" t="s">
        <v>39895</v>
      </c>
      <c r="D5321" s="501" t="s">
        <v>28</v>
      </c>
      <c r="E5321" s="666">
        <v>1429.73</v>
      </c>
      <c r="F5321" s="394"/>
    </row>
    <row r="5322" spans="1:6">
      <c r="A5322" s="1181">
        <v>5213544</v>
      </c>
      <c r="B5322" s="501" t="s">
        <v>9305</v>
      </c>
      <c r="C5322" s="502" t="s">
        <v>39896</v>
      </c>
      <c r="D5322" s="501" t="s">
        <v>28</v>
      </c>
      <c r="E5322" s="666">
        <v>2496.15</v>
      </c>
      <c r="F5322" s="394"/>
    </row>
    <row r="5323" spans="1:6">
      <c r="A5323" s="1181">
        <v>5213553</v>
      </c>
      <c r="B5323" s="501" t="s">
        <v>9305</v>
      </c>
      <c r="C5323" s="502" t="s">
        <v>39897</v>
      </c>
      <c r="D5323" s="501" t="s">
        <v>28</v>
      </c>
      <c r="E5323" s="666">
        <v>2669.67</v>
      </c>
      <c r="F5323" s="394"/>
    </row>
    <row r="5324" spans="1:6">
      <c r="A5324" s="1181">
        <v>5213562</v>
      </c>
      <c r="B5324" s="501" t="s">
        <v>9305</v>
      </c>
      <c r="C5324" s="502" t="s">
        <v>39898</v>
      </c>
      <c r="D5324" s="501" t="s">
        <v>28</v>
      </c>
      <c r="E5324" s="666">
        <v>3103.56</v>
      </c>
      <c r="F5324" s="394"/>
    </row>
    <row r="5325" spans="1:6">
      <c r="A5325" s="1181">
        <v>5213545</v>
      </c>
      <c r="B5325" s="501" t="s">
        <v>9305</v>
      </c>
      <c r="C5325" s="502" t="s">
        <v>39899</v>
      </c>
      <c r="D5325" s="501" t="s">
        <v>28</v>
      </c>
      <c r="E5325" s="666">
        <v>3297.97</v>
      </c>
      <c r="F5325" s="394"/>
    </row>
    <row r="5326" spans="1:6">
      <c r="A5326" s="1181">
        <v>5213554</v>
      </c>
      <c r="B5326" s="501" t="s">
        <v>9305</v>
      </c>
      <c r="C5326" s="502" t="s">
        <v>39900</v>
      </c>
      <c r="D5326" s="501" t="s">
        <v>28</v>
      </c>
      <c r="E5326" s="666">
        <v>3529.33</v>
      </c>
      <c r="F5326" s="394"/>
    </row>
    <row r="5327" spans="1:6">
      <c r="A5327" s="1181">
        <v>5213563</v>
      </c>
      <c r="B5327" s="501" t="s">
        <v>9305</v>
      </c>
      <c r="C5327" s="502" t="s">
        <v>39901</v>
      </c>
      <c r="D5327" s="501" t="s">
        <v>28</v>
      </c>
      <c r="E5327" s="666">
        <v>4107.8500000000004</v>
      </c>
      <c r="F5327" s="394"/>
    </row>
    <row r="5328" spans="1:6">
      <c r="A5328" s="1181">
        <v>5213546</v>
      </c>
      <c r="B5328" s="501" t="s">
        <v>9305</v>
      </c>
      <c r="C5328" s="502" t="s">
        <v>39902</v>
      </c>
      <c r="D5328" s="501" t="s">
        <v>28</v>
      </c>
      <c r="E5328" s="666">
        <v>4457.74</v>
      </c>
      <c r="F5328" s="394"/>
    </row>
    <row r="5329" spans="1:6">
      <c r="A5329" s="1181">
        <v>5213555</v>
      </c>
      <c r="B5329" s="501" t="s">
        <v>9305</v>
      </c>
      <c r="C5329" s="502" t="s">
        <v>39903</v>
      </c>
      <c r="D5329" s="501" t="s">
        <v>28</v>
      </c>
      <c r="E5329" s="666">
        <v>4766.22</v>
      </c>
      <c r="F5329" s="394"/>
    </row>
    <row r="5330" spans="1:6">
      <c r="A5330" s="1181">
        <v>5213564</v>
      </c>
      <c r="B5330" s="501" t="s">
        <v>9305</v>
      </c>
      <c r="C5330" s="502" t="s">
        <v>39904</v>
      </c>
      <c r="D5330" s="501" t="s">
        <v>28</v>
      </c>
      <c r="E5330" s="666">
        <v>5537.58</v>
      </c>
      <c r="F5330" s="394"/>
    </row>
    <row r="5331" spans="1:6">
      <c r="A5331" s="1181">
        <v>5213548</v>
      </c>
      <c r="B5331" s="501" t="s">
        <v>9305</v>
      </c>
      <c r="C5331" s="502" t="s">
        <v>39905</v>
      </c>
      <c r="D5331" s="501" t="s">
        <v>28</v>
      </c>
      <c r="E5331" s="666">
        <v>6595.94</v>
      </c>
      <c r="F5331" s="394"/>
    </row>
    <row r="5332" spans="1:6">
      <c r="A5332" s="1181">
        <v>5213557</v>
      </c>
      <c r="B5332" s="501" t="s">
        <v>9305</v>
      </c>
      <c r="C5332" s="502" t="s">
        <v>39906</v>
      </c>
      <c r="D5332" s="501" t="s">
        <v>28</v>
      </c>
      <c r="E5332" s="666">
        <v>7058.66</v>
      </c>
      <c r="F5332" s="394"/>
    </row>
    <row r="5333" spans="1:6">
      <c r="A5333" s="1181">
        <v>5213566</v>
      </c>
      <c r="B5333" s="501" t="s">
        <v>9305</v>
      </c>
      <c r="C5333" s="502" t="s">
        <v>39907</v>
      </c>
      <c r="D5333" s="501" t="s">
        <v>28</v>
      </c>
      <c r="E5333" s="666">
        <v>8215.7000000000007</v>
      </c>
      <c r="F5333" s="394"/>
    </row>
    <row r="5334" spans="1:6">
      <c r="A5334" s="1181">
        <v>5213576</v>
      </c>
      <c r="B5334" s="501" t="s">
        <v>9305</v>
      </c>
      <c r="C5334" s="502" t="s">
        <v>39908</v>
      </c>
      <c r="D5334" s="501" t="s">
        <v>14895</v>
      </c>
      <c r="E5334" s="666">
        <v>595</v>
      </c>
      <c r="F5334" s="394"/>
    </row>
    <row r="5335" spans="1:6">
      <c r="A5335" s="1181">
        <v>5213577</v>
      </c>
      <c r="B5335" s="501" t="s">
        <v>9305</v>
      </c>
      <c r="C5335" s="502" t="s">
        <v>39909</v>
      </c>
      <c r="D5335" s="501" t="s">
        <v>14895</v>
      </c>
      <c r="E5335" s="666">
        <v>633.55999999999995</v>
      </c>
      <c r="F5335" s="394"/>
    </row>
    <row r="5336" spans="1:6">
      <c r="A5336" s="1181">
        <v>5213578</v>
      </c>
      <c r="B5336" s="501" t="s">
        <v>9305</v>
      </c>
      <c r="C5336" s="502" t="s">
        <v>39910</v>
      </c>
      <c r="D5336" s="501" t="s">
        <v>14895</v>
      </c>
      <c r="E5336" s="666">
        <v>729.98</v>
      </c>
      <c r="F5336" s="394"/>
    </row>
    <row r="5337" spans="1:6">
      <c r="A5337" s="1181">
        <v>5213425</v>
      </c>
      <c r="B5337" s="501" t="s">
        <v>9305</v>
      </c>
      <c r="C5337" s="502" t="s">
        <v>39911</v>
      </c>
      <c r="D5337" s="501" t="s">
        <v>14895</v>
      </c>
      <c r="E5337" s="666">
        <v>593.45000000000005</v>
      </c>
      <c r="F5337" s="394"/>
    </row>
    <row r="5338" spans="1:6">
      <c r="A5338" s="1181">
        <v>5213426</v>
      </c>
      <c r="B5338" s="501" t="s">
        <v>9305</v>
      </c>
      <c r="C5338" s="502" t="s">
        <v>39912</v>
      </c>
      <c r="D5338" s="501" t="s">
        <v>14895</v>
      </c>
      <c r="E5338" s="666">
        <v>689.87</v>
      </c>
      <c r="F5338" s="394"/>
    </row>
    <row r="5339" spans="1:6">
      <c r="A5339" s="1181">
        <v>5213427</v>
      </c>
      <c r="B5339" s="501" t="s">
        <v>9305</v>
      </c>
      <c r="C5339" s="502" t="s">
        <v>39913</v>
      </c>
      <c r="D5339" s="501" t="s">
        <v>14895</v>
      </c>
      <c r="E5339" s="666">
        <v>767.36</v>
      </c>
      <c r="F5339" s="394"/>
    </row>
    <row r="5340" spans="1:6">
      <c r="A5340" s="1181">
        <v>5213567</v>
      </c>
      <c r="B5340" s="501" t="s">
        <v>9305</v>
      </c>
      <c r="C5340" s="502" t="s">
        <v>39914</v>
      </c>
      <c r="D5340" s="501" t="s">
        <v>14895</v>
      </c>
      <c r="E5340" s="666">
        <v>952.74</v>
      </c>
      <c r="F5340" s="394"/>
    </row>
    <row r="5341" spans="1:6">
      <c r="A5341" s="1181">
        <v>5213486</v>
      </c>
      <c r="B5341" s="501" t="s">
        <v>9305</v>
      </c>
      <c r="C5341" s="502" t="s">
        <v>39915</v>
      </c>
      <c r="D5341" s="501" t="s">
        <v>14895</v>
      </c>
      <c r="E5341" s="666">
        <v>945.22</v>
      </c>
      <c r="F5341" s="394"/>
    </row>
    <row r="5342" spans="1:6">
      <c r="A5342" s="1181">
        <v>5213487</v>
      </c>
      <c r="B5342" s="501" t="s">
        <v>9305</v>
      </c>
      <c r="C5342" s="502" t="s">
        <v>39916</v>
      </c>
      <c r="D5342" s="501" t="s">
        <v>14895</v>
      </c>
      <c r="E5342" s="666">
        <v>1041.6400000000001</v>
      </c>
      <c r="F5342" s="394"/>
    </row>
    <row r="5343" spans="1:6">
      <c r="A5343" s="1181">
        <v>5213488</v>
      </c>
      <c r="B5343" s="501" t="s">
        <v>9305</v>
      </c>
      <c r="C5343" s="502" t="s">
        <v>39917</v>
      </c>
      <c r="D5343" s="501" t="s">
        <v>14895</v>
      </c>
      <c r="E5343" s="666">
        <v>1119.1300000000001</v>
      </c>
      <c r="F5343" s="394"/>
    </row>
    <row r="5344" spans="1:6">
      <c r="A5344" s="1181">
        <v>5213568</v>
      </c>
      <c r="B5344" s="501" t="s">
        <v>9305</v>
      </c>
      <c r="C5344" s="502" t="s">
        <v>39918</v>
      </c>
      <c r="D5344" s="501" t="s">
        <v>14895</v>
      </c>
      <c r="E5344" s="666">
        <v>1304.51</v>
      </c>
      <c r="F5344" s="394"/>
    </row>
    <row r="5345" spans="1:6">
      <c r="A5345" s="1181">
        <v>5213483</v>
      </c>
      <c r="B5345" s="501" t="s">
        <v>9305</v>
      </c>
      <c r="C5345" s="502" t="s">
        <v>39919</v>
      </c>
      <c r="D5345" s="501" t="s">
        <v>14895</v>
      </c>
      <c r="E5345" s="666">
        <v>979.31</v>
      </c>
      <c r="F5345" s="394"/>
    </row>
    <row r="5346" spans="1:6">
      <c r="A5346" s="1181">
        <v>5213484</v>
      </c>
      <c r="B5346" s="501" t="s">
        <v>9305</v>
      </c>
      <c r="C5346" s="502" t="s">
        <v>39920</v>
      </c>
      <c r="D5346" s="501" t="s">
        <v>14895</v>
      </c>
      <c r="E5346" s="666">
        <v>1075.73</v>
      </c>
      <c r="F5346" s="394"/>
    </row>
    <row r="5347" spans="1:6">
      <c r="A5347" s="1181">
        <v>5213485</v>
      </c>
      <c r="B5347" s="501" t="s">
        <v>9305</v>
      </c>
      <c r="C5347" s="502" t="s">
        <v>39921</v>
      </c>
      <c r="D5347" s="501" t="s">
        <v>14895</v>
      </c>
      <c r="E5347" s="666">
        <v>1153.23</v>
      </c>
      <c r="F5347" s="394"/>
    </row>
    <row r="5348" spans="1:6">
      <c r="A5348" s="1181">
        <v>5213434</v>
      </c>
      <c r="B5348" s="501" t="s">
        <v>9305</v>
      </c>
      <c r="C5348" s="502" t="s">
        <v>39922</v>
      </c>
      <c r="D5348" s="501" t="s">
        <v>14895</v>
      </c>
      <c r="E5348" s="666">
        <v>627.54</v>
      </c>
      <c r="F5348" s="394"/>
    </row>
    <row r="5349" spans="1:6">
      <c r="A5349" s="1181">
        <v>5213435</v>
      </c>
      <c r="B5349" s="501" t="s">
        <v>9305</v>
      </c>
      <c r="C5349" s="502" t="s">
        <v>39923</v>
      </c>
      <c r="D5349" s="501" t="s">
        <v>14895</v>
      </c>
      <c r="E5349" s="666">
        <v>723.96</v>
      </c>
      <c r="F5349" s="394"/>
    </row>
    <row r="5350" spans="1:6">
      <c r="A5350" s="1181">
        <v>5213436</v>
      </c>
      <c r="B5350" s="501" t="s">
        <v>9305</v>
      </c>
      <c r="C5350" s="502" t="s">
        <v>39924</v>
      </c>
      <c r="D5350" s="501" t="s">
        <v>14895</v>
      </c>
      <c r="E5350" s="666">
        <v>801.46</v>
      </c>
      <c r="F5350" s="394"/>
    </row>
    <row r="5351" spans="1:6">
      <c r="A5351" s="1181">
        <v>5213430</v>
      </c>
      <c r="B5351" s="501" t="s">
        <v>9305</v>
      </c>
      <c r="C5351" s="502" t="s">
        <v>39925</v>
      </c>
      <c r="D5351" s="501" t="s">
        <v>14895</v>
      </c>
      <c r="E5351" s="666">
        <v>381.64</v>
      </c>
      <c r="F5351" s="394"/>
    </row>
    <row r="5352" spans="1:6">
      <c r="A5352" s="1181">
        <v>5213431</v>
      </c>
      <c r="B5352" s="501" t="s">
        <v>9305</v>
      </c>
      <c r="C5352" s="502" t="s">
        <v>39926</v>
      </c>
      <c r="D5352" s="501" t="s">
        <v>14895</v>
      </c>
      <c r="E5352" s="666">
        <v>420.21</v>
      </c>
      <c r="F5352" s="394"/>
    </row>
    <row r="5353" spans="1:6">
      <c r="A5353" s="1181">
        <v>5213433</v>
      </c>
      <c r="B5353" s="501" t="s">
        <v>9305</v>
      </c>
      <c r="C5353" s="502" t="s">
        <v>39927</v>
      </c>
      <c r="D5353" s="501" t="s">
        <v>14895</v>
      </c>
      <c r="E5353" s="666">
        <v>376.39</v>
      </c>
      <c r="F5353" s="394"/>
    </row>
    <row r="5354" spans="1:6">
      <c r="A5354" s="1181">
        <v>5213428</v>
      </c>
      <c r="B5354" s="501" t="s">
        <v>9305</v>
      </c>
      <c r="C5354" s="502" t="s">
        <v>39928</v>
      </c>
      <c r="D5354" s="501" t="s">
        <v>14895</v>
      </c>
      <c r="E5354" s="666">
        <v>573.57000000000005</v>
      </c>
      <c r="F5354" s="394"/>
    </row>
    <row r="5355" spans="1:6">
      <c r="A5355" s="1181">
        <v>5213432</v>
      </c>
      <c r="B5355" s="501" t="s">
        <v>9305</v>
      </c>
      <c r="C5355" s="502" t="s">
        <v>39929</v>
      </c>
      <c r="D5355" s="501" t="s">
        <v>14895</v>
      </c>
      <c r="E5355" s="666">
        <v>516.62</v>
      </c>
      <c r="F5355" s="394"/>
    </row>
    <row r="5356" spans="1:6">
      <c r="A5356" s="1181">
        <v>5213429</v>
      </c>
      <c r="B5356" s="501" t="s">
        <v>9305</v>
      </c>
      <c r="C5356" s="502" t="s">
        <v>39930</v>
      </c>
      <c r="D5356" s="501" t="s">
        <v>14895</v>
      </c>
      <c r="E5356" s="666">
        <v>667.69</v>
      </c>
      <c r="F5356" s="394"/>
    </row>
    <row r="5357" spans="1:6">
      <c r="A5357" s="1181">
        <v>5213516</v>
      </c>
      <c r="B5357" s="501" t="s">
        <v>9305</v>
      </c>
      <c r="C5357" s="502" t="s">
        <v>39931</v>
      </c>
      <c r="D5357" s="501" t="s">
        <v>28</v>
      </c>
      <c r="E5357" s="666">
        <v>853.95</v>
      </c>
      <c r="F5357" s="394"/>
    </row>
    <row r="5358" spans="1:6">
      <c r="A5358" s="1181">
        <v>5213525</v>
      </c>
      <c r="B5358" s="501" t="s">
        <v>9305</v>
      </c>
      <c r="C5358" s="502" t="s">
        <v>39932</v>
      </c>
      <c r="D5358" s="501" t="s">
        <v>28</v>
      </c>
      <c r="E5358" s="666">
        <v>931.09</v>
      </c>
      <c r="F5358" s="394"/>
    </row>
    <row r="5359" spans="1:6">
      <c r="A5359" s="1181">
        <v>5213534</v>
      </c>
      <c r="B5359" s="501" t="s">
        <v>9305</v>
      </c>
      <c r="C5359" s="502" t="s">
        <v>39933</v>
      </c>
      <c r="D5359" s="501" t="s">
        <v>28</v>
      </c>
      <c r="E5359" s="666">
        <v>1123.9100000000001</v>
      </c>
      <c r="F5359" s="394"/>
    </row>
    <row r="5360" spans="1:6">
      <c r="A5360" s="1181">
        <v>5213517</v>
      </c>
      <c r="B5360" s="501" t="s">
        <v>9305</v>
      </c>
      <c r="C5360" s="502" t="s">
        <v>39934</v>
      </c>
      <c r="D5360" s="501" t="s">
        <v>28</v>
      </c>
      <c r="E5360" s="666">
        <v>1808.05</v>
      </c>
      <c r="F5360" s="394"/>
    </row>
    <row r="5361" spans="1:6">
      <c r="A5361" s="1181">
        <v>5213526</v>
      </c>
      <c r="B5361" s="501" t="s">
        <v>9305</v>
      </c>
      <c r="C5361" s="502" t="s">
        <v>39935</v>
      </c>
      <c r="D5361" s="501" t="s">
        <v>28</v>
      </c>
      <c r="E5361" s="666">
        <v>1981.62</v>
      </c>
      <c r="F5361" s="394"/>
    </row>
    <row r="5362" spans="1:6">
      <c r="A5362" s="1181">
        <v>5213535</v>
      </c>
      <c r="B5362" s="501" t="s">
        <v>9305</v>
      </c>
      <c r="C5362" s="502" t="s">
        <v>39936</v>
      </c>
      <c r="D5362" s="501" t="s">
        <v>28</v>
      </c>
      <c r="E5362" s="666">
        <v>2415.46</v>
      </c>
      <c r="F5362" s="394"/>
    </row>
    <row r="5363" spans="1:6">
      <c r="A5363" s="1181">
        <v>5213518</v>
      </c>
      <c r="B5363" s="501" t="s">
        <v>9305</v>
      </c>
      <c r="C5363" s="502" t="s">
        <v>39937</v>
      </c>
      <c r="D5363" s="501" t="s">
        <v>28</v>
      </c>
      <c r="E5363" s="666">
        <v>2380.5100000000002</v>
      </c>
      <c r="F5363" s="394"/>
    </row>
    <row r="5364" spans="1:6">
      <c r="A5364" s="1181">
        <v>5213527</v>
      </c>
      <c r="B5364" s="501" t="s">
        <v>9305</v>
      </c>
      <c r="C5364" s="502" t="s">
        <v>39938</v>
      </c>
      <c r="D5364" s="501" t="s">
        <v>28</v>
      </c>
      <c r="E5364" s="666">
        <v>2611.9299999999998</v>
      </c>
      <c r="F5364" s="394"/>
    </row>
    <row r="5365" spans="1:6">
      <c r="A5365" s="1181">
        <v>5213536</v>
      </c>
      <c r="B5365" s="501" t="s">
        <v>9305</v>
      </c>
      <c r="C5365" s="502" t="s">
        <v>39939</v>
      </c>
      <c r="D5365" s="501" t="s">
        <v>28</v>
      </c>
      <c r="E5365" s="666">
        <v>3190.39</v>
      </c>
      <c r="F5365" s="394"/>
    </row>
    <row r="5366" spans="1:6">
      <c r="A5366" s="1181">
        <v>5213519</v>
      </c>
      <c r="B5366" s="501" t="s">
        <v>9305</v>
      </c>
      <c r="C5366" s="502" t="s">
        <v>39940</v>
      </c>
      <c r="D5366" s="501" t="s">
        <v>28</v>
      </c>
      <c r="E5366" s="666">
        <v>3234.46</v>
      </c>
      <c r="F5366" s="394"/>
    </row>
    <row r="5367" spans="1:6">
      <c r="A5367" s="1181">
        <v>5213528</v>
      </c>
      <c r="B5367" s="501" t="s">
        <v>9305</v>
      </c>
      <c r="C5367" s="502" t="s">
        <v>39941</v>
      </c>
      <c r="D5367" s="501" t="s">
        <v>28</v>
      </c>
      <c r="E5367" s="666">
        <v>3543.02</v>
      </c>
      <c r="F5367" s="394"/>
    </row>
    <row r="5368" spans="1:6">
      <c r="A5368" s="1181">
        <v>5213537</v>
      </c>
      <c r="B5368" s="501" t="s">
        <v>9305</v>
      </c>
      <c r="C5368" s="502" t="s">
        <v>39942</v>
      </c>
      <c r="D5368" s="501" t="s">
        <v>28</v>
      </c>
      <c r="E5368" s="666">
        <v>4314.3</v>
      </c>
      <c r="F5368" s="394"/>
    </row>
    <row r="5369" spans="1:6">
      <c r="A5369" s="1181">
        <v>5213521</v>
      </c>
      <c r="B5369" s="501" t="s">
        <v>9305</v>
      </c>
      <c r="C5369" s="502" t="s">
        <v>39943</v>
      </c>
      <c r="D5369" s="501" t="s">
        <v>28</v>
      </c>
      <c r="E5369" s="666">
        <v>4761.0200000000004</v>
      </c>
      <c r="F5369" s="394"/>
    </row>
    <row r="5370" spans="1:6">
      <c r="A5370" s="1181">
        <v>5213530</v>
      </c>
      <c r="B5370" s="501" t="s">
        <v>9305</v>
      </c>
      <c r="C5370" s="502" t="s">
        <v>39944</v>
      </c>
      <c r="D5370" s="501" t="s">
        <v>28</v>
      </c>
      <c r="E5370" s="666">
        <v>5223.8599999999997</v>
      </c>
      <c r="F5370" s="394"/>
    </row>
    <row r="5371" spans="1:6">
      <c r="A5371" s="1181">
        <v>5213539</v>
      </c>
      <c r="B5371" s="501" t="s">
        <v>9305</v>
      </c>
      <c r="C5371" s="502" t="s">
        <v>39945</v>
      </c>
      <c r="D5371" s="501" t="s">
        <v>28</v>
      </c>
      <c r="E5371" s="666">
        <v>6380.78</v>
      </c>
      <c r="F5371" s="394"/>
    </row>
    <row r="5372" spans="1:6">
      <c r="A5372" s="1181">
        <v>5213573</v>
      </c>
      <c r="B5372" s="501" t="s">
        <v>9305</v>
      </c>
      <c r="C5372" s="502" t="s">
        <v>39946</v>
      </c>
      <c r="D5372" s="501" t="s">
        <v>14895</v>
      </c>
      <c r="E5372" s="666">
        <v>442.09</v>
      </c>
      <c r="F5372" s="394"/>
    </row>
    <row r="5373" spans="1:6">
      <c r="A5373" s="1181">
        <v>5213574</v>
      </c>
      <c r="B5373" s="501" t="s">
        <v>9305</v>
      </c>
      <c r="C5373" s="502" t="s">
        <v>39947</v>
      </c>
      <c r="D5373" s="501" t="s">
        <v>14895</v>
      </c>
      <c r="E5373" s="666">
        <v>480.66</v>
      </c>
      <c r="F5373" s="394"/>
    </row>
    <row r="5374" spans="1:6">
      <c r="A5374" s="1181">
        <v>5213575</v>
      </c>
      <c r="B5374" s="501" t="s">
        <v>9305</v>
      </c>
      <c r="C5374" s="502" t="s">
        <v>39948</v>
      </c>
      <c r="D5374" s="501" t="s">
        <v>14895</v>
      </c>
      <c r="E5374" s="666">
        <v>577.07000000000005</v>
      </c>
      <c r="F5374" s="394"/>
    </row>
    <row r="5375" spans="1:6">
      <c r="A5375" s="1181">
        <v>5213480</v>
      </c>
      <c r="B5375" s="501" t="s">
        <v>9305</v>
      </c>
      <c r="C5375" s="502" t="s">
        <v>39949</v>
      </c>
      <c r="D5375" s="501" t="s">
        <v>14895</v>
      </c>
      <c r="E5375" s="666">
        <v>883.43</v>
      </c>
      <c r="F5375" s="394"/>
    </row>
    <row r="5376" spans="1:6">
      <c r="A5376" s="1181">
        <v>5213481</v>
      </c>
      <c r="B5376" s="501" t="s">
        <v>9305</v>
      </c>
      <c r="C5376" s="502" t="s">
        <v>39950</v>
      </c>
      <c r="D5376" s="501" t="s">
        <v>14895</v>
      </c>
      <c r="E5376" s="666">
        <v>979.84</v>
      </c>
      <c r="F5376" s="394"/>
    </row>
    <row r="5377" spans="1:6">
      <c r="A5377" s="1181">
        <v>5213482</v>
      </c>
      <c r="B5377" s="501" t="s">
        <v>9305</v>
      </c>
      <c r="C5377" s="502" t="s">
        <v>39951</v>
      </c>
      <c r="D5377" s="501" t="s">
        <v>14895</v>
      </c>
      <c r="E5377" s="666">
        <v>1057.3399999999999</v>
      </c>
      <c r="F5377" s="394"/>
    </row>
    <row r="5378" spans="1:6">
      <c r="A5378" s="1181">
        <v>5213422</v>
      </c>
      <c r="B5378" s="501" t="s">
        <v>9305</v>
      </c>
      <c r="C5378" s="502" t="s">
        <v>39952</v>
      </c>
      <c r="D5378" s="501" t="s">
        <v>14895</v>
      </c>
      <c r="E5378" s="666">
        <v>534.54999999999995</v>
      </c>
      <c r="F5378" s="394"/>
    </row>
    <row r="5379" spans="1:6">
      <c r="A5379" s="1181">
        <v>5213423</v>
      </c>
      <c r="B5379" s="501" t="s">
        <v>9305</v>
      </c>
      <c r="C5379" s="502" t="s">
        <v>39953</v>
      </c>
      <c r="D5379" s="501" t="s">
        <v>14895</v>
      </c>
      <c r="E5379" s="666">
        <v>573.11</v>
      </c>
      <c r="F5379" s="394"/>
    </row>
    <row r="5380" spans="1:6">
      <c r="A5380" s="1181">
        <v>5213424</v>
      </c>
      <c r="B5380" s="501" t="s">
        <v>9305</v>
      </c>
      <c r="C5380" s="502" t="s">
        <v>39954</v>
      </c>
      <c r="D5380" s="501" t="s">
        <v>14895</v>
      </c>
      <c r="E5380" s="666">
        <v>669.53</v>
      </c>
      <c r="F5380" s="394"/>
    </row>
    <row r="5381" spans="1:6">
      <c r="A5381" s="1181">
        <v>5213437</v>
      </c>
      <c r="B5381" s="501" t="s">
        <v>9305</v>
      </c>
      <c r="C5381" s="502" t="s">
        <v>39955</v>
      </c>
      <c r="D5381" s="501" t="s">
        <v>14895</v>
      </c>
      <c r="E5381" s="666">
        <v>531.66</v>
      </c>
      <c r="F5381" s="394"/>
    </row>
    <row r="5382" spans="1:6">
      <c r="A5382" s="1181">
        <v>5213438</v>
      </c>
      <c r="B5382" s="501" t="s">
        <v>9305</v>
      </c>
      <c r="C5382" s="502" t="s">
        <v>39956</v>
      </c>
      <c r="D5382" s="501" t="s">
        <v>14895</v>
      </c>
      <c r="E5382" s="666">
        <v>628.07000000000005</v>
      </c>
      <c r="F5382" s="394"/>
    </row>
    <row r="5383" spans="1:6">
      <c r="A5383" s="1181">
        <v>5213439</v>
      </c>
      <c r="B5383" s="501" t="s">
        <v>9305</v>
      </c>
      <c r="C5383" s="502" t="s">
        <v>39957</v>
      </c>
      <c r="D5383" s="501" t="s">
        <v>14895</v>
      </c>
      <c r="E5383" s="666">
        <v>705.57</v>
      </c>
      <c r="F5383" s="394"/>
    </row>
    <row r="5384" spans="1:6" ht="24.75">
      <c r="A5384" s="1181">
        <v>5212556</v>
      </c>
      <c r="B5384" s="501" t="s">
        <v>9305</v>
      </c>
      <c r="C5384" s="502" t="s">
        <v>39958</v>
      </c>
      <c r="D5384" s="501" t="s">
        <v>44398</v>
      </c>
      <c r="E5384" s="666">
        <v>1.96</v>
      </c>
      <c r="F5384" s="394"/>
    </row>
    <row r="5385" spans="1:6">
      <c r="A5385" s="1181">
        <v>5213649</v>
      </c>
      <c r="B5385" s="501" t="s">
        <v>9305</v>
      </c>
      <c r="C5385" s="502" t="s">
        <v>39959</v>
      </c>
      <c r="D5385" s="501" t="s">
        <v>28</v>
      </c>
      <c r="E5385" s="666">
        <v>101062.6</v>
      </c>
      <c r="F5385" s="394"/>
    </row>
    <row r="5386" spans="1:6" ht="24.75">
      <c r="A5386" s="1181">
        <v>5213591</v>
      </c>
      <c r="B5386" s="501" t="s">
        <v>9305</v>
      </c>
      <c r="C5386" s="502" t="s">
        <v>39960</v>
      </c>
      <c r="D5386" s="501" t="s">
        <v>28</v>
      </c>
      <c r="E5386" s="666">
        <v>101062.6</v>
      </c>
      <c r="F5386" s="394"/>
    </row>
    <row r="5387" spans="1:6">
      <c r="A5387" s="1181">
        <v>5213718</v>
      </c>
      <c r="B5387" s="501" t="s">
        <v>9305</v>
      </c>
      <c r="C5387" s="502" t="s">
        <v>39961</v>
      </c>
      <c r="D5387" s="501" t="s">
        <v>28</v>
      </c>
      <c r="E5387" s="666">
        <v>111867.52</v>
      </c>
      <c r="F5387" s="394"/>
    </row>
    <row r="5388" spans="1:6" ht="24.75">
      <c r="A5388" s="1181">
        <v>5213741</v>
      </c>
      <c r="B5388" s="501" t="s">
        <v>9305</v>
      </c>
      <c r="C5388" s="502" t="s">
        <v>39962</v>
      </c>
      <c r="D5388" s="501" t="s">
        <v>28</v>
      </c>
      <c r="E5388" s="666">
        <v>111867.52</v>
      </c>
      <c r="F5388" s="394"/>
    </row>
    <row r="5389" spans="1:6">
      <c r="A5389" s="1181">
        <v>5213776</v>
      </c>
      <c r="B5389" s="501" t="s">
        <v>9305</v>
      </c>
      <c r="C5389" s="502" t="s">
        <v>39963</v>
      </c>
      <c r="D5389" s="501" t="s">
        <v>28</v>
      </c>
      <c r="E5389" s="666">
        <v>112553.57</v>
      </c>
      <c r="F5389" s="394"/>
    </row>
    <row r="5390" spans="1:6" ht="24.75">
      <c r="A5390" s="1181">
        <v>5213799</v>
      </c>
      <c r="B5390" s="501" t="s">
        <v>9305</v>
      </c>
      <c r="C5390" s="502" t="s">
        <v>39964</v>
      </c>
      <c r="D5390" s="501" t="s">
        <v>28</v>
      </c>
      <c r="E5390" s="666">
        <v>112553.57</v>
      </c>
      <c r="F5390" s="394"/>
    </row>
    <row r="5391" spans="1:6">
      <c r="A5391" s="1181">
        <v>5213363</v>
      </c>
      <c r="B5391" s="501" t="s">
        <v>9305</v>
      </c>
      <c r="C5391" s="502" t="s">
        <v>39965</v>
      </c>
      <c r="D5391" s="501" t="s">
        <v>14895</v>
      </c>
      <c r="E5391" s="666">
        <v>35.89</v>
      </c>
      <c r="F5391" s="394"/>
    </row>
    <row r="5392" spans="1:6">
      <c r="A5392" s="1181">
        <v>5213667</v>
      </c>
      <c r="B5392" s="501" t="s">
        <v>9305</v>
      </c>
      <c r="C5392" s="502" t="s">
        <v>39966</v>
      </c>
      <c r="D5392" s="501" t="s">
        <v>28</v>
      </c>
      <c r="E5392" s="666">
        <v>357.13</v>
      </c>
      <c r="F5392" s="394"/>
    </row>
    <row r="5393" spans="1:6">
      <c r="A5393" s="1181">
        <v>5213683</v>
      </c>
      <c r="B5393" s="501" t="s">
        <v>9305</v>
      </c>
      <c r="C5393" s="502" t="s">
        <v>39967</v>
      </c>
      <c r="D5393" s="501" t="s">
        <v>28</v>
      </c>
      <c r="E5393" s="666">
        <v>254.87</v>
      </c>
      <c r="F5393" s="394"/>
    </row>
    <row r="5394" spans="1:6">
      <c r="A5394" s="1181">
        <v>5213660</v>
      </c>
      <c r="B5394" s="501" t="s">
        <v>9305</v>
      </c>
      <c r="C5394" s="502" t="s">
        <v>39968</v>
      </c>
      <c r="D5394" s="501" t="s">
        <v>28</v>
      </c>
      <c r="E5394" s="666">
        <v>212.39</v>
      </c>
      <c r="F5394" s="394"/>
    </row>
    <row r="5395" spans="1:6">
      <c r="A5395" s="1181">
        <v>5213364</v>
      </c>
      <c r="B5395" s="501" t="s">
        <v>9305</v>
      </c>
      <c r="C5395" s="502" t="s">
        <v>39969</v>
      </c>
      <c r="D5395" s="501" t="s">
        <v>14895</v>
      </c>
      <c r="E5395" s="666">
        <v>22.49</v>
      </c>
      <c r="F5395" s="394"/>
    </row>
    <row r="5396" spans="1:6">
      <c r="A5396" s="1181">
        <v>5213832</v>
      </c>
      <c r="B5396" s="501" t="s">
        <v>9305</v>
      </c>
      <c r="C5396" s="502" t="s">
        <v>39970</v>
      </c>
      <c r="D5396" s="501" t="s">
        <v>14895</v>
      </c>
      <c r="E5396" s="666">
        <v>3.9</v>
      </c>
      <c r="F5396" s="394"/>
    </row>
    <row r="5397" spans="1:6">
      <c r="A5397" s="1181">
        <v>5213830</v>
      </c>
      <c r="B5397" s="501" t="s">
        <v>9305</v>
      </c>
      <c r="C5397" s="502" t="s">
        <v>39971</v>
      </c>
      <c r="D5397" s="501" t="s">
        <v>14895</v>
      </c>
      <c r="E5397" s="666">
        <v>4.8600000000000003</v>
      </c>
      <c r="F5397" s="394"/>
    </row>
    <row r="5398" spans="1:6">
      <c r="A5398" s="1181">
        <v>5213831</v>
      </c>
      <c r="B5398" s="501" t="s">
        <v>9305</v>
      </c>
      <c r="C5398" s="502" t="s">
        <v>39972</v>
      </c>
      <c r="D5398" s="501" t="s">
        <v>14895</v>
      </c>
      <c r="E5398" s="666">
        <v>70.540000000000006</v>
      </c>
      <c r="F5398" s="394"/>
    </row>
    <row r="5399" spans="1:6">
      <c r="A5399" s="1181">
        <v>5213849</v>
      </c>
      <c r="B5399" s="501" t="s">
        <v>9305</v>
      </c>
      <c r="C5399" s="502" t="s">
        <v>39973</v>
      </c>
      <c r="D5399" s="501" t="s">
        <v>33</v>
      </c>
      <c r="E5399" s="666">
        <v>3.69</v>
      </c>
      <c r="F5399" s="394"/>
    </row>
    <row r="5400" spans="1:6" ht="24.75">
      <c r="A5400" s="1181">
        <v>5213636</v>
      </c>
      <c r="B5400" s="501" t="s">
        <v>9305</v>
      </c>
      <c r="C5400" s="502" t="s">
        <v>39974</v>
      </c>
      <c r="D5400" s="501" t="s">
        <v>28</v>
      </c>
      <c r="E5400" s="666">
        <v>99521.46</v>
      </c>
      <c r="F5400" s="394"/>
    </row>
    <row r="5401" spans="1:6" ht="24.75">
      <c r="A5401" s="1181">
        <v>5213642</v>
      </c>
      <c r="B5401" s="501" t="s">
        <v>9305</v>
      </c>
      <c r="C5401" s="502" t="s">
        <v>39975</v>
      </c>
      <c r="D5401" s="501" t="s">
        <v>28</v>
      </c>
      <c r="E5401" s="666">
        <v>99521.46</v>
      </c>
      <c r="F5401" s="394"/>
    </row>
    <row r="5402" spans="1:6" ht="24.75">
      <c r="A5402" s="1181">
        <v>5213757</v>
      </c>
      <c r="B5402" s="501" t="s">
        <v>9305</v>
      </c>
      <c r="C5402" s="502" t="s">
        <v>39976</v>
      </c>
      <c r="D5402" s="501" t="s">
        <v>28</v>
      </c>
      <c r="E5402" s="666">
        <v>110357.87</v>
      </c>
      <c r="F5402" s="394"/>
    </row>
    <row r="5403" spans="1:6" ht="24.75">
      <c r="A5403" s="1181">
        <v>5213763</v>
      </c>
      <c r="B5403" s="501" t="s">
        <v>9305</v>
      </c>
      <c r="C5403" s="502" t="s">
        <v>39977</v>
      </c>
      <c r="D5403" s="501" t="s">
        <v>28</v>
      </c>
      <c r="E5403" s="666">
        <v>110357.87</v>
      </c>
      <c r="F5403" s="394"/>
    </row>
    <row r="5404" spans="1:6" ht="24.75">
      <c r="A5404" s="1181">
        <v>5213815</v>
      </c>
      <c r="B5404" s="501" t="s">
        <v>9305</v>
      </c>
      <c r="C5404" s="502" t="s">
        <v>39978</v>
      </c>
      <c r="D5404" s="501" t="s">
        <v>28</v>
      </c>
      <c r="E5404" s="666">
        <v>121194.28</v>
      </c>
      <c r="F5404" s="394"/>
    </row>
    <row r="5405" spans="1:6" ht="24.75">
      <c r="A5405" s="1181">
        <v>5213821</v>
      </c>
      <c r="B5405" s="501" t="s">
        <v>9305</v>
      </c>
      <c r="C5405" s="502" t="s">
        <v>39979</v>
      </c>
      <c r="D5405" s="501" t="s">
        <v>28</v>
      </c>
      <c r="E5405" s="666">
        <v>121194.28</v>
      </c>
      <c r="F5405" s="394"/>
    </row>
    <row r="5406" spans="1:6">
      <c r="A5406" s="1181">
        <v>5213630</v>
      </c>
      <c r="B5406" s="501" t="s">
        <v>9305</v>
      </c>
      <c r="C5406" s="502" t="s">
        <v>39980</v>
      </c>
      <c r="D5406" s="501" t="s">
        <v>28</v>
      </c>
      <c r="E5406" s="666">
        <v>61839.81</v>
      </c>
      <c r="F5406" s="394"/>
    </row>
    <row r="5407" spans="1:6" ht="24.75">
      <c r="A5407" s="1181">
        <v>5213584</v>
      </c>
      <c r="B5407" s="501" t="s">
        <v>9305</v>
      </c>
      <c r="C5407" s="502" t="s">
        <v>39981</v>
      </c>
      <c r="D5407" s="501" t="s">
        <v>28</v>
      </c>
      <c r="E5407" s="666">
        <v>61839.81</v>
      </c>
      <c r="F5407" s="394"/>
    </row>
    <row r="5408" spans="1:6">
      <c r="A5408" s="1181">
        <v>5213711</v>
      </c>
      <c r="B5408" s="501" t="s">
        <v>9305</v>
      </c>
      <c r="C5408" s="502" t="s">
        <v>39982</v>
      </c>
      <c r="D5408" s="501" t="s">
        <v>28</v>
      </c>
      <c r="E5408" s="666">
        <v>66114.53</v>
      </c>
      <c r="F5408" s="394"/>
    </row>
    <row r="5409" spans="1:6" ht="24.75">
      <c r="A5409" s="1181">
        <v>5213734</v>
      </c>
      <c r="B5409" s="501" t="s">
        <v>9305</v>
      </c>
      <c r="C5409" s="502" t="s">
        <v>39983</v>
      </c>
      <c r="D5409" s="501" t="s">
        <v>28</v>
      </c>
      <c r="E5409" s="666">
        <v>66114.53</v>
      </c>
      <c r="F5409" s="394"/>
    </row>
    <row r="5410" spans="1:6">
      <c r="A5410" s="1181">
        <v>5213769</v>
      </c>
      <c r="B5410" s="501" t="s">
        <v>9305</v>
      </c>
      <c r="C5410" s="502" t="s">
        <v>39984</v>
      </c>
      <c r="D5410" s="501" t="s">
        <v>28</v>
      </c>
      <c r="E5410" s="666">
        <v>72526.61</v>
      </c>
      <c r="F5410" s="394"/>
    </row>
    <row r="5411" spans="1:6" ht="24.75">
      <c r="A5411" s="1181">
        <v>5213792</v>
      </c>
      <c r="B5411" s="501" t="s">
        <v>9305</v>
      </c>
      <c r="C5411" s="502" t="s">
        <v>39985</v>
      </c>
      <c r="D5411" s="501" t="s">
        <v>28</v>
      </c>
      <c r="E5411" s="666">
        <v>72526.61</v>
      </c>
      <c r="F5411" s="394"/>
    </row>
    <row r="5412" spans="1:6">
      <c r="A5412" s="1181">
        <v>5213844</v>
      </c>
      <c r="B5412" s="501" t="s">
        <v>9305</v>
      </c>
      <c r="C5412" s="502" t="s">
        <v>39986</v>
      </c>
      <c r="D5412" s="501" t="s">
        <v>33</v>
      </c>
      <c r="E5412" s="666">
        <v>4.17</v>
      </c>
      <c r="F5412" s="394"/>
    </row>
    <row r="5413" spans="1:6">
      <c r="A5413" s="1181">
        <v>5213869</v>
      </c>
      <c r="B5413" s="501" t="s">
        <v>9305</v>
      </c>
      <c r="C5413" s="502" t="s">
        <v>39987</v>
      </c>
      <c r="D5413" s="501" t="s">
        <v>28</v>
      </c>
      <c r="E5413" s="666">
        <v>2500.87</v>
      </c>
      <c r="F5413" s="394"/>
    </row>
    <row r="5414" spans="1:6">
      <c r="A5414" s="1181">
        <v>5213870</v>
      </c>
      <c r="B5414" s="501" t="s">
        <v>9305</v>
      </c>
      <c r="C5414" s="502" t="s">
        <v>39988</v>
      </c>
      <c r="D5414" s="501" t="s">
        <v>28</v>
      </c>
      <c r="E5414" s="666">
        <v>3430.93</v>
      </c>
      <c r="F5414" s="394"/>
    </row>
    <row r="5415" spans="1:6">
      <c r="A5415" s="1181">
        <v>5213871</v>
      </c>
      <c r="B5415" s="501" t="s">
        <v>9305</v>
      </c>
      <c r="C5415" s="502" t="s">
        <v>39989</v>
      </c>
      <c r="D5415" s="501" t="s">
        <v>28</v>
      </c>
      <c r="E5415" s="666">
        <v>3516.6</v>
      </c>
      <c r="F5415" s="394"/>
    </row>
    <row r="5416" spans="1:6">
      <c r="A5416" s="1181">
        <v>5213872</v>
      </c>
      <c r="B5416" s="501" t="s">
        <v>9305</v>
      </c>
      <c r="C5416" s="502" t="s">
        <v>39990</v>
      </c>
      <c r="D5416" s="501" t="s">
        <v>28</v>
      </c>
      <c r="E5416" s="666">
        <v>5555.44</v>
      </c>
      <c r="F5416" s="394"/>
    </row>
    <row r="5417" spans="1:6">
      <c r="A5417" s="1181">
        <v>5213867</v>
      </c>
      <c r="B5417" s="501" t="s">
        <v>9305</v>
      </c>
      <c r="C5417" s="502" t="s">
        <v>39991</v>
      </c>
      <c r="D5417" s="501" t="s">
        <v>28</v>
      </c>
      <c r="E5417" s="666">
        <v>588.53</v>
      </c>
      <c r="F5417" s="394"/>
    </row>
    <row r="5418" spans="1:6">
      <c r="A5418" s="1181">
        <v>5213863</v>
      </c>
      <c r="B5418" s="501" t="s">
        <v>9305</v>
      </c>
      <c r="C5418" s="502" t="s">
        <v>39992</v>
      </c>
      <c r="D5418" s="501" t="s">
        <v>28</v>
      </c>
      <c r="E5418" s="666">
        <v>471.65</v>
      </c>
      <c r="F5418" s="394"/>
    </row>
    <row r="5419" spans="1:6">
      <c r="A5419" s="1181">
        <v>5213864</v>
      </c>
      <c r="B5419" s="501" t="s">
        <v>9305</v>
      </c>
      <c r="C5419" s="502" t="s">
        <v>39993</v>
      </c>
      <c r="D5419" s="501" t="s">
        <v>28</v>
      </c>
      <c r="E5419" s="666">
        <v>502.16</v>
      </c>
      <c r="F5419" s="394"/>
    </row>
    <row r="5420" spans="1:6">
      <c r="A5420" s="1181">
        <v>5213865</v>
      </c>
      <c r="B5420" s="501" t="s">
        <v>9305</v>
      </c>
      <c r="C5420" s="502" t="s">
        <v>39994</v>
      </c>
      <c r="D5420" s="501" t="s">
        <v>28</v>
      </c>
      <c r="E5420" s="666">
        <v>532.89</v>
      </c>
      <c r="F5420" s="394"/>
    </row>
    <row r="5421" spans="1:6">
      <c r="A5421" s="1181">
        <v>5213866</v>
      </c>
      <c r="B5421" s="501" t="s">
        <v>9305</v>
      </c>
      <c r="C5421" s="502" t="s">
        <v>39995</v>
      </c>
      <c r="D5421" s="501" t="s">
        <v>28</v>
      </c>
      <c r="E5421" s="666">
        <v>601.55999999999995</v>
      </c>
      <c r="F5421" s="394"/>
    </row>
    <row r="5422" spans="1:6">
      <c r="A5422" s="1181">
        <v>5213855</v>
      </c>
      <c r="B5422" s="501" t="s">
        <v>9305</v>
      </c>
      <c r="C5422" s="502" t="s">
        <v>39996</v>
      </c>
      <c r="D5422" s="501" t="s">
        <v>28</v>
      </c>
      <c r="E5422" s="666">
        <v>423.91</v>
      </c>
      <c r="F5422" s="394"/>
    </row>
    <row r="5423" spans="1:6">
      <c r="A5423" s="1181">
        <v>5213856</v>
      </c>
      <c r="B5423" s="501" t="s">
        <v>9305</v>
      </c>
      <c r="C5423" s="502" t="s">
        <v>39997</v>
      </c>
      <c r="D5423" s="501" t="s">
        <v>28</v>
      </c>
      <c r="E5423" s="666">
        <v>439.67</v>
      </c>
      <c r="F5423" s="394"/>
    </row>
    <row r="5424" spans="1:6">
      <c r="A5424" s="1181">
        <v>5213857</v>
      </c>
      <c r="B5424" s="501" t="s">
        <v>9305</v>
      </c>
      <c r="C5424" s="502" t="s">
        <v>39998</v>
      </c>
      <c r="D5424" s="501" t="s">
        <v>28</v>
      </c>
      <c r="E5424" s="666">
        <v>454.74</v>
      </c>
      <c r="F5424" s="394"/>
    </row>
    <row r="5425" spans="1:6">
      <c r="A5425" s="1181">
        <v>5213858</v>
      </c>
      <c r="B5425" s="501" t="s">
        <v>9305</v>
      </c>
      <c r="C5425" s="502" t="s">
        <v>39999</v>
      </c>
      <c r="D5425" s="501" t="s">
        <v>28</v>
      </c>
      <c r="E5425" s="666">
        <v>470.72</v>
      </c>
      <c r="F5425" s="394"/>
    </row>
    <row r="5426" spans="1:6">
      <c r="A5426" s="1181">
        <v>5213859</v>
      </c>
      <c r="B5426" s="501" t="s">
        <v>9305</v>
      </c>
      <c r="C5426" s="502" t="s">
        <v>40000</v>
      </c>
      <c r="D5426" s="501" t="s">
        <v>28</v>
      </c>
      <c r="E5426" s="666">
        <v>465.97</v>
      </c>
      <c r="F5426" s="394"/>
    </row>
    <row r="5427" spans="1:6">
      <c r="A5427" s="1181">
        <v>5213860</v>
      </c>
      <c r="B5427" s="501" t="s">
        <v>9305</v>
      </c>
      <c r="C5427" s="502" t="s">
        <v>40001</v>
      </c>
      <c r="D5427" s="501" t="s">
        <v>28</v>
      </c>
      <c r="E5427" s="666">
        <v>481.67</v>
      </c>
      <c r="F5427" s="394"/>
    </row>
    <row r="5428" spans="1:6">
      <c r="A5428" s="1181">
        <v>5213861</v>
      </c>
      <c r="B5428" s="501" t="s">
        <v>9305</v>
      </c>
      <c r="C5428" s="502" t="s">
        <v>40002</v>
      </c>
      <c r="D5428" s="501" t="s">
        <v>28</v>
      </c>
      <c r="E5428" s="666">
        <v>510.96</v>
      </c>
      <c r="F5428" s="394"/>
    </row>
    <row r="5429" spans="1:6">
      <c r="A5429" s="1181">
        <v>5213862</v>
      </c>
      <c r="B5429" s="501" t="s">
        <v>9305</v>
      </c>
      <c r="C5429" s="502" t="s">
        <v>40003</v>
      </c>
      <c r="D5429" s="501" t="s">
        <v>28</v>
      </c>
      <c r="E5429" s="666">
        <v>579.24</v>
      </c>
      <c r="F5429" s="394"/>
    </row>
    <row r="5430" spans="1:6">
      <c r="A5430" s="1181">
        <v>5213868</v>
      </c>
      <c r="B5430" s="501" t="s">
        <v>9305</v>
      </c>
      <c r="C5430" s="502" t="s">
        <v>40004</v>
      </c>
      <c r="D5430" s="501" t="s">
        <v>28</v>
      </c>
      <c r="E5430" s="666">
        <v>1159.75</v>
      </c>
      <c r="F5430" s="394"/>
    </row>
    <row r="5431" spans="1:6">
      <c r="A5431" s="1181">
        <v>5219546</v>
      </c>
      <c r="B5431" s="501" t="s">
        <v>9305</v>
      </c>
      <c r="C5431" s="502" t="s">
        <v>40005</v>
      </c>
      <c r="D5431" s="501" t="s">
        <v>28</v>
      </c>
      <c r="E5431" s="666">
        <v>344.61</v>
      </c>
      <c r="F5431" s="394"/>
    </row>
    <row r="5432" spans="1:6">
      <c r="A5432" s="1181">
        <v>5216111</v>
      </c>
      <c r="B5432" s="501" t="s">
        <v>9305</v>
      </c>
      <c r="C5432" s="502" t="s">
        <v>40006</v>
      </c>
      <c r="D5432" s="501" t="s">
        <v>28</v>
      </c>
      <c r="E5432" s="666">
        <v>131.41999999999999</v>
      </c>
      <c r="F5432" s="394"/>
    </row>
    <row r="5433" spans="1:6">
      <c r="A5433" s="1181">
        <v>5213351</v>
      </c>
      <c r="B5433" s="501" t="s">
        <v>9305</v>
      </c>
      <c r="C5433" s="502" t="s">
        <v>40007</v>
      </c>
      <c r="D5433" s="501" t="s">
        <v>28</v>
      </c>
      <c r="E5433" s="666">
        <v>713.77</v>
      </c>
      <c r="F5433" s="394"/>
    </row>
    <row r="5434" spans="1:6">
      <c r="A5434" s="1181">
        <v>5213350</v>
      </c>
      <c r="B5434" s="501" t="s">
        <v>9305</v>
      </c>
      <c r="C5434" s="502" t="s">
        <v>40008</v>
      </c>
      <c r="D5434" s="501" t="s">
        <v>28</v>
      </c>
      <c r="E5434" s="666">
        <v>1894.82</v>
      </c>
      <c r="F5434" s="394"/>
    </row>
    <row r="5435" spans="1:6">
      <c r="A5435" s="1181">
        <v>5213352</v>
      </c>
      <c r="B5435" s="501" t="s">
        <v>9305</v>
      </c>
      <c r="C5435" s="502" t="s">
        <v>40009</v>
      </c>
      <c r="D5435" s="501" t="s">
        <v>28</v>
      </c>
      <c r="E5435" s="666">
        <v>1042.1099999999999</v>
      </c>
      <c r="F5435" s="394"/>
    </row>
    <row r="5436" spans="1:6">
      <c r="A5436" s="1181">
        <v>5213353</v>
      </c>
      <c r="B5436" s="501" t="s">
        <v>9305</v>
      </c>
      <c r="C5436" s="502" t="s">
        <v>40010</v>
      </c>
      <c r="D5436" s="501" t="s">
        <v>28</v>
      </c>
      <c r="E5436" s="666">
        <v>3025.73</v>
      </c>
      <c r="F5436" s="394"/>
    </row>
    <row r="5437" spans="1:6">
      <c r="A5437" s="1181">
        <v>5213360</v>
      </c>
      <c r="B5437" s="501" t="s">
        <v>9305</v>
      </c>
      <c r="C5437" s="502" t="s">
        <v>40011</v>
      </c>
      <c r="D5437" s="501" t="s">
        <v>28</v>
      </c>
      <c r="E5437" s="666">
        <v>33.200000000000003</v>
      </c>
      <c r="F5437" s="394"/>
    </row>
    <row r="5438" spans="1:6">
      <c r="A5438" s="1181">
        <v>5219605</v>
      </c>
      <c r="B5438" s="501" t="s">
        <v>9305</v>
      </c>
      <c r="C5438" s="502" t="s">
        <v>40012</v>
      </c>
      <c r="D5438" s="501" t="s">
        <v>28</v>
      </c>
      <c r="E5438" s="666">
        <v>29.6</v>
      </c>
      <c r="F5438" s="394"/>
    </row>
    <row r="5439" spans="1:6">
      <c r="A5439" s="1181">
        <v>5219606</v>
      </c>
      <c r="B5439" s="501" t="s">
        <v>9305</v>
      </c>
      <c r="C5439" s="502" t="s">
        <v>40013</v>
      </c>
      <c r="D5439" s="501" t="s">
        <v>28</v>
      </c>
      <c r="E5439" s="666">
        <v>37.799999999999997</v>
      </c>
      <c r="F5439" s="394"/>
    </row>
    <row r="5440" spans="1:6">
      <c r="A5440" s="1181">
        <v>5219607</v>
      </c>
      <c r="B5440" s="501" t="s">
        <v>9305</v>
      </c>
      <c r="C5440" s="502" t="s">
        <v>40014</v>
      </c>
      <c r="D5440" s="501" t="s">
        <v>28</v>
      </c>
      <c r="E5440" s="666">
        <v>33.5</v>
      </c>
      <c r="F5440" s="394"/>
    </row>
    <row r="5441" spans="1:6">
      <c r="A5441" s="1181">
        <v>5219608</v>
      </c>
      <c r="B5441" s="501" t="s">
        <v>9305</v>
      </c>
      <c r="C5441" s="502" t="s">
        <v>40015</v>
      </c>
      <c r="D5441" s="501" t="s">
        <v>28</v>
      </c>
      <c r="E5441" s="666">
        <v>41.29</v>
      </c>
      <c r="F5441" s="394"/>
    </row>
    <row r="5442" spans="1:6">
      <c r="A5442" s="1181">
        <v>5219609</v>
      </c>
      <c r="B5442" s="501" t="s">
        <v>9305</v>
      </c>
      <c r="C5442" s="502" t="s">
        <v>40016</v>
      </c>
      <c r="D5442" s="501" t="s">
        <v>28</v>
      </c>
      <c r="E5442" s="666">
        <v>36.81</v>
      </c>
      <c r="F5442" s="394"/>
    </row>
    <row r="5443" spans="1:6">
      <c r="A5443" s="1181">
        <v>5219610</v>
      </c>
      <c r="B5443" s="501" t="s">
        <v>9305</v>
      </c>
      <c r="C5443" s="502" t="s">
        <v>40017</v>
      </c>
      <c r="D5443" s="501" t="s">
        <v>28</v>
      </c>
      <c r="E5443" s="666">
        <v>42.99</v>
      </c>
      <c r="F5443" s="394"/>
    </row>
    <row r="5444" spans="1:6">
      <c r="A5444" s="1181">
        <v>5219611</v>
      </c>
      <c r="B5444" s="501" t="s">
        <v>9305</v>
      </c>
      <c r="C5444" s="502" t="s">
        <v>40018</v>
      </c>
      <c r="D5444" s="501" t="s">
        <v>28</v>
      </c>
      <c r="E5444" s="666">
        <v>39.78</v>
      </c>
      <c r="F5444" s="394"/>
    </row>
    <row r="5445" spans="1:6">
      <c r="A5445" s="1181">
        <v>5213359</v>
      </c>
      <c r="B5445" s="501" t="s">
        <v>9305</v>
      </c>
      <c r="C5445" s="502" t="s">
        <v>40019</v>
      </c>
      <c r="D5445" s="501" t="s">
        <v>28</v>
      </c>
      <c r="E5445" s="666">
        <v>29.12</v>
      </c>
      <c r="F5445" s="394"/>
    </row>
    <row r="5446" spans="1:6">
      <c r="A5446" s="1181">
        <v>5219612</v>
      </c>
      <c r="B5446" s="501" t="s">
        <v>9305</v>
      </c>
      <c r="C5446" s="502" t="s">
        <v>40020</v>
      </c>
      <c r="D5446" s="501" t="s">
        <v>28</v>
      </c>
      <c r="E5446" s="666">
        <v>26.65</v>
      </c>
      <c r="F5446" s="394"/>
    </row>
    <row r="5447" spans="1:6">
      <c r="A5447" s="1181">
        <v>5219613</v>
      </c>
      <c r="B5447" s="501" t="s">
        <v>9305</v>
      </c>
      <c r="C5447" s="502" t="s">
        <v>40021</v>
      </c>
      <c r="D5447" s="501" t="s">
        <v>28</v>
      </c>
      <c r="E5447" s="666">
        <v>33.76</v>
      </c>
      <c r="F5447" s="394"/>
    </row>
    <row r="5448" spans="1:6">
      <c r="A5448" s="1181">
        <v>5219614</v>
      </c>
      <c r="B5448" s="501" t="s">
        <v>9305</v>
      </c>
      <c r="C5448" s="502" t="s">
        <v>40022</v>
      </c>
      <c r="D5448" s="501" t="s">
        <v>28</v>
      </c>
      <c r="E5448" s="666">
        <v>31.2</v>
      </c>
      <c r="F5448" s="394"/>
    </row>
    <row r="5449" spans="1:6">
      <c r="A5449" s="1181">
        <v>5219615</v>
      </c>
      <c r="B5449" s="501" t="s">
        <v>9305</v>
      </c>
      <c r="C5449" s="502" t="s">
        <v>40023</v>
      </c>
      <c r="D5449" s="501" t="s">
        <v>28</v>
      </c>
      <c r="E5449" s="666">
        <v>34.69</v>
      </c>
      <c r="F5449" s="394"/>
    </row>
    <row r="5450" spans="1:6">
      <c r="A5450" s="1181">
        <v>5219616</v>
      </c>
      <c r="B5450" s="501" t="s">
        <v>9305</v>
      </c>
      <c r="C5450" s="502" t="s">
        <v>40024</v>
      </c>
      <c r="D5450" s="501" t="s">
        <v>28</v>
      </c>
      <c r="E5450" s="666">
        <v>31.72</v>
      </c>
      <c r="F5450" s="394"/>
    </row>
    <row r="5451" spans="1:6">
      <c r="A5451" s="1181">
        <v>5219617</v>
      </c>
      <c r="B5451" s="501" t="s">
        <v>9305</v>
      </c>
      <c r="C5451" s="502" t="s">
        <v>40025</v>
      </c>
      <c r="D5451" s="501" t="s">
        <v>28</v>
      </c>
      <c r="E5451" s="666">
        <v>41.12</v>
      </c>
      <c r="F5451" s="394"/>
    </row>
    <row r="5452" spans="1:6">
      <c r="A5452" s="1181">
        <v>5219618</v>
      </c>
      <c r="B5452" s="501" t="s">
        <v>9305</v>
      </c>
      <c r="C5452" s="502" t="s">
        <v>40026</v>
      </c>
      <c r="D5452" s="501" t="s">
        <v>28</v>
      </c>
      <c r="E5452" s="666">
        <v>38.479999999999997</v>
      </c>
      <c r="F5452" s="394"/>
    </row>
    <row r="5453" spans="1:6">
      <c r="A5453" s="1181">
        <v>5219619</v>
      </c>
      <c r="B5453" s="501" t="s">
        <v>9305</v>
      </c>
      <c r="C5453" s="502" t="s">
        <v>40027</v>
      </c>
      <c r="D5453" s="501" t="s">
        <v>28</v>
      </c>
      <c r="E5453" s="666">
        <v>42.51</v>
      </c>
      <c r="F5453" s="394"/>
    </row>
    <row r="5454" spans="1:6">
      <c r="A5454" s="1181">
        <v>5219620</v>
      </c>
      <c r="B5454" s="501" t="s">
        <v>9305</v>
      </c>
      <c r="C5454" s="502" t="s">
        <v>40028</v>
      </c>
      <c r="D5454" s="501" t="s">
        <v>28</v>
      </c>
      <c r="E5454" s="666">
        <v>39.9</v>
      </c>
      <c r="F5454" s="394"/>
    </row>
    <row r="5455" spans="1:6">
      <c r="A5455" s="1181">
        <v>5219621</v>
      </c>
      <c r="B5455" s="501" t="s">
        <v>9305</v>
      </c>
      <c r="C5455" s="502" t="s">
        <v>40029</v>
      </c>
      <c r="D5455" s="501" t="s">
        <v>28</v>
      </c>
      <c r="E5455" s="666">
        <v>49.62</v>
      </c>
      <c r="F5455" s="394"/>
    </row>
    <row r="5456" spans="1:6">
      <c r="A5456" s="1181">
        <v>5219622</v>
      </c>
      <c r="B5456" s="501" t="s">
        <v>9305</v>
      </c>
      <c r="C5456" s="502" t="s">
        <v>40030</v>
      </c>
      <c r="D5456" s="501" t="s">
        <v>28</v>
      </c>
      <c r="E5456" s="666">
        <v>46.92</v>
      </c>
      <c r="F5456" s="394"/>
    </row>
    <row r="5457" spans="1:6">
      <c r="A5457" s="1181">
        <v>5219623</v>
      </c>
      <c r="B5457" s="501" t="s">
        <v>9305</v>
      </c>
      <c r="C5457" s="502" t="s">
        <v>40031</v>
      </c>
      <c r="D5457" s="501" t="s">
        <v>28</v>
      </c>
      <c r="E5457" s="666">
        <v>53.88</v>
      </c>
      <c r="F5457" s="394"/>
    </row>
    <row r="5458" spans="1:6">
      <c r="A5458" s="1181">
        <v>5219624</v>
      </c>
      <c r="B5458" s="501" t="s">
        <v>9305</v>
      </c>
      <c r="C5458" s="502" t="s">
        <v>40032</v>
      </c>
      <c r="D5458" s="501" t="s">
        <v>28</v>
      </c>
      <c r="E5458" s="666">
        <v>51.04</v>
      </c>
      <c r="F5458" s="394"/>
    </row>
    <row r="5459" spans="1:6">
      <c r="A5459" s="1181">
        <v>5219625</v>
      </c>
      <c r="B5459" s="501" t="s">
        <v>9305</v>
      </c>
      <c r="C5459" s="502" t="s">
        <v>40033</v>
      </c>
      <c r="D5459" s="501" t="s">
        <v>28</v>
      </c>
      <c r="E5459" s="666">
        <v>57.3</v>
      </c>
      <c r="F5459" s="394"/>
    </row>
    <row r="5460" spans="1:6">
      <c r="A5460" s="1181">
        <v>5219626</v>
      </c>
      <c r="B5460" s="501" t="s">
        <v>9305</v>
      </c>
      <c r="C5460" s="502" t="s">
        <v>40034</v>
      </c>
      <c r="D5460" s="501" t="s">
        <v>28</v>
      </c>
      <c r="E5460" s="666">
        <v>54.54</v>
      </c>
      <c r="F5460" s="394"/>
    </row>
    <row r="5461" spans="1:6">
      <c r="A5461" s="1181">
        <v>5219627</v>
      </c>
      <c r="B5461" s="501" t="s">
        <v>9305</v>
      </c>
      <c r="C5461" s="502" t="s">
        <v>40035</v>
      </c>
      <c r="D5461" s="501" t="s">
        <v>28</v>
      </c>
      <c r="E5461" s="666">
        <v>40.880000000000003</v>
      </c>
      <c r="F5461" s="394"/>
    </row>
    <row r="5462" spans="1:6">
      <c r="A5462" s="1181">
        <v>5219628</v>
      </c>
      <c r="B5462" s="501" t="s">
        <v>9305</v>
      </c>
      <c r="C5462" s="502" t="s">
        <v>40036</v>
      </c>
      <c r="D5462" s="501" t="s">
        <v>28</v>
      </c>
      <c r="E5462" s="666">
        <v>38.17</v>
      </c>
      <c r="F5462" s="394"/>
    </row>
    <row r="5463" spans="1:6">
      <c r="A5463" s="1181">
        <v>5219629</v>
      </c>
      <c r="B5463" s="501" t="s">
        <v>9305</v>
      </c>
      <c r="C5463" s="502" t="s">
        <v>40037</v>
      </c>
      <c r="D5463" s="501" t="s">
        <v>28</v>
      </c>
      <c r="E5463" s="666">
        <v>47.61</v>
      </c>
      <c r="F5463" s="394"/>
    </row>
    <row r="5464" spans="1:6">
      <c r="A5464" s="1181">
        <v>5219630</v>
      </c>
      <c r="B5464" s="501" t="s">
        <v>9305</v>
      </c>
      <c r="C5464" s="502" t="s">
        <v>40038</v>
      </c>
      <c r="D5464" s="501" t="s">
        <v>28</v>
      </c>
      <c r="E5464" s="666">
        <v>44.89</v>
      </c>
      <c r="F5464" s="394"/>
    </row>
    <row r="5465" spans="1:6">
      <c r="A5465" s="1181">
        <v>5219631</v>
      </c>
      <c r="B5465" s="501" t="s">
        <v>9305</v>
      </c>
      <c r="C5465" s="502" t="s">
        <v>40039</v>
      </c>
      <c r="D5465" s="501" t="s">
        <v>28</v>
      </c>
      <c r="E5465" s="666">
        <v>51.65</v>
      </c>
      <c r="F5465" s="394"/>
    </row>
    <row r="5466" spans="1:6">
      <c r="A5466" s="1181">
        <v>5219632</v>
      </c>
      <c r="B5466" s="501" t="s">
        <v>9305</v>
      </c>
      <c r="C5466" s="502" t="s">
        <v>40040</v>
      </c>
      <c r="D5466" s="501" t="s">
        <v>28</v>
      </c>
      <c r="E5466" s="666">
        <v>48.84</v>
      </c>
      <c r="F5466" s="394"/>
    </row>
    <row r="5467" spans="1:6">
      <c r="A5467" s="1181">
        <v>5219633</v>
      </c>
      <c r="B5467" s="501" t="s">
        <v>9305</v>
      </c>
      <c r="C5467" s="502" t="s">
        <v>40041</v>
      </c>
      <c r="D5467" s="501" t="s">
        <v>28</v>
      </c>
      <c r="E5467" s="666">
        <v>55.82</v>
      </c>
      <c r="F5467" s="394"/>
    </row>
    <row r="5468" spans="1:6">
      <c r="A5468" s="1181">
        <v>5219634</v>
      </c>
      <c r="B5468" s="501" t="s">
        <v>9305</v>
      </c>
      <c r="C5468" s="502" t="s">
        <v>40042</v>
      </c>
      <c r="D5468" s="501" t="s">
        <v>28</v>
      </c>
      <c r="E5468" s="666">
        <v>53.12</v>
      </c>
      <c r="F5468" s="394"/>
    </row>
    <row r="5469" spans="1:6">
      <c r="A5469" s="1181">
        <v>5213395</v>
      </c>
      <c r="B5469" s="501" t="s">
        <v>9305</v>
      </c>
      <c r="C5469" s="502" t="s">
        <v>40043</v>
      </c>
      <c r="D5469" s="501" t="s">
        <v>28</v>
      </c>
      <c r="E5469" s="666">
        <v>40.53</v>
      </c>
      <c r="F5469" s="394"/>
    </row>
    <row r="5470" spans="1:6">
      <c r="A5470" s="1181">
        <v>5213394</v>
      </c>
      <c r="B5470" s="501" t="s">
        <v>9305</v>
      </c>
      <c r="C5470" s="502" t="s">
        <v>40044</v>
      </c>
      <c r="D5470" s="501" t="s">
        <v>28</v>
      </c>
      <c r="E5470" s="666">
        <v>35.700000000000003</v>
      </c>
      <c r="F5470" s="394"/>
    </row>
    <row r="5471" spans="1:6">
      <c r="A5471" s="1181">
        <v>5219635</v>
      </c>
      <c r="B5471" s="501" t="s">
        <v>9305</v>
      </c>
      <c r="C5471" s="502" t="s">
        <v>40045</v>
      </c>
      <c r="D5471" s="501" t="s">
        <v>28</v>
      </c>
      <c r="E5471" s="666">
        <v>36.65</v>
      </c>
      <c r="F5471" s="394"/>
    </row>
    <row r="5472" spans="1:6">
      <c r="A5472" s="1181">
        <v>5219636</v>
      </c>
      <c r="B5472" s="501" t="s">
        <v>9305</v>
      </c>
      <c r="C5472" s="502" t="s">
        <v>40046</v>
      </c>
      <c r="D5472" s="501" t="s">
        <v>28</v>
      </c>
      <c r="E5472" s="666">
        <v>31.5</v>
      </c>
      <c r="F5472" s="394"/>
    </row>
    <row r="5473" spans="1:6">
      <c r="A5473" s="1181">
        <v>5219637</v>
      </c>
      <c r="B5473" s="501" t="s">
        <v>9305</v>
      </c>
      <c r="C5473" s="502" t="s">
        <v>40047</v>
      </c>
      <c r="D5473" s="501" t="s">
        <v>28</v>
      </c>
      <c r="E5473" s="666">
        <v>70.290000000000006</v>
      </c>
      <c r="F5473" s="394"/>
    </row>
    <row r="5474" spans="1:6">
      <c r="A5474" s="1181">
        <v>5219638</v>
      </c>
      <c r="B5474" s="501" t="s">
        <v>9305</v>
      </c>
      <c r="C5474" s="502" t="s">
        <v>40048</v>
      </c>
      <c r="D5474" s="501" t="s">
        <v>28</v>
      </c>
      <c r="E5474" s="666">
        <v>66.86</v>
      </c>
      <c r="F5474" s="394"/>
    </row>
    <row r="5475" spans="1:6">
      <c r="A5475" s="1181">
        <v>5213393</v>
      </c>
      <c r="B5475" s="501" t="s">
        <v>9305</v>
      </c>
      <c r="C5475" s="502" t="s">
        <v>40049</v>
      </c>
      <c r="D5475" s="501" t="s">
        <v>28</v>
      </c>
      <c r="E5475" s="666">
        <v>35.270000000000003</v>
      </c>
      <c r="F5475" s="394"/>
    </row>
    <row r="5476" spans="1:6">
      <c r="A5476" s="1181">
        <v>5213392</v>
      </c>
      <c r="B5476" s="501" t="s">
        <v>9305</v>
      </c>
      <c r="C5476" s="502" t="s">
        <v>40050</v>
      </c>
      <c r="D5476" s="501" t="s">
        <v>28</v>
      </c>
      <c r="E5476" s="666">
        <v>29.48</v>
      </c>
      <c r="F5476" s="394"/>
    </row>
    <row r="5477" spans="1:6">
      <c r="A5477" s="1181">
        <v>5219639</v>
      </c>
      <c r="B5477" s="501" t="s">
        <v>9305</v>
      </c>
      <c r="C5477" s="502" t="s">
        <v>40051</v>
      </c>
      <c r="D5477" s="501" t="s">
        <v>28</v>
      </c>
      <c r="E5477" s="666">
        <v>33.770000000000003</v>
      </c>
      <c r="F5477" s="394"/>
    </row>
    <row r="5478" spans="1:6">
      <c r="A5478" s="1181">
        <v>5219640</v>
      </c>
      <c r="B5478" s="501" t="s">
        <v>9305</v>
      </c>
      <c r="C5478" s="502" t="s">
        <v>40052</v>
      </c>
      <c r="D5478" s="501" t="s">
        <v>28</v>
      </c>
      <c r="E5478" s="666">
        <v>28.42</v>
      </c>
      <c r="F5478" s="394"/>
    </row>
    <row r="5479" spans="1:6">
      <c r="A5479" s="1181">
        <v>5219641</v>
      </c>
      <c r="B5479" s="501" t="s">
        <v>9305</v>
      </c>
      <c r="C5479" s="502" t="s">
        <v>40053</v>
      </c>
      <c r="D5479" s="501" t="s">
        <v>28</v>
      </c>
      <c r="E5479" s="666">
        <v>62.25</v>
      </c>
      <c r="F5479" s="394"/>
    </row>
    <row r="5480" spans="1:6">
      <c r="A5480" s="1181">
        <v>5219642</v>
      </c>
      <c r="B5480" s="501" t="s">
        <v>9305</v>
      </c>
      <c r="C5480" s="502" t="s">
        <v>40054</v>
      </c>
      <c r="D5480" s="501" t="s">
        <v>28</v>
      </c>
      <c r="E5480" s="666">
        <v>62.05</v>
      </c>
      <c r="F5480" s="394"/>
    </row>
    <row r="5481" spans="1:6">
      <c r="A5481" s="1181">
        <v>5213362</v>
      </c>
      <c r="B5481" s="501" t="s">
        <v>9305</v>
      </c>
      <c r="C5481" s="502" t="s">
        <v>40055</v>
      </c>
      <c r="D5481" s="501" t="s">
        <v>28</v>
      </c>
      <c r="E5481" s="666">
        <v>86.67</v>
      </c>
      <c r="F5481" s="394"/>
    </row>
    <row r="5482" spans="1:6">
      <c r="A5482" s="1181">
        <v>5213361</v>
      </c>
      <c r="B5482" s="501" t="s">
        <v>9305</v>
      </c>
      <c r="C5482" s="502" t="s">
        <v>40056</v>
      </c>
      <c r="D5482" s="501" t="s">
        <v>28</v>
      </c>
      <c r="E5482" s="666">
        <v>84.45</v>
      </c>
      <c r="F5482" s="394"/>
    </row>
    <row r="5483" spans="1:6">
      <c r="A5483" s="1181">
        <v>5219643</v>
      </c>
      <c r="B5483" s="501" t="s">
        <v>9305</v>
      </c>
      <c r="C5483" s="502" t="s">
        <v>40057</v>
      </c>
      <c r="D5483" s="501" t="s">
        <v>28</v>
      </c>
      <c r="E5483" s="666">
        <v>77.09</v>
      </c>
      <c r="F5483" s="394"/>
    </row>
    <row r="5484" spans="1:6">
      <c r="A5484" s="1181">
        <v>5219644</v>
      </c>
      <c r="B5484" s="501" t="s">
        <v>9305</v>
      </c>
      <c r="C5484" s="502" t="s">
        <v>40058</v>
      </c>
      <c r="D5484" s="501" t="s">
        <v>28</v>
      </c>
      <c r="E5484" s="666">
        <v>75.14</v>
      </c>
      <c r="F5484" s="394"/>
    </row>
    <row r="5485" spans="1:6">
      <c r="A5485" s="1181">
        <v>5214000</v>
      </c>
      <c r="B5485" s="501" t="s">
        <v>9305</v>
      </c>
      <c r="C5485" s="502" t="s">
        <v>40059</v>
      </c>
      <c r="D5485" s="501" t="s">
        <v>14895</v>
      </c>
      <c r="E5485" s="666">
        <v>341.78</v>
      </c>
      <c r="F5485" s="394"/>
    </row>
    <row r="5486" spans="1:6">
      <c r="A5486" s="1181">
        <v>5301014</v>
      </c>
      <c r="B5486" s="501" t="s">
        <v>9305</v>
      </c>
      <c r="C5486" s="502" t="s">
        <v>40060</v>
      </c>
      <c r="D5486" s="501" t="s">
        <v>34184</v>
      </c>
      <c r="E5486" s="666">
        <v>150.63999999999999</v>
      </c>
      <c r="F5486" s="394"/>
    </row>
    <row r="5487" spans="1:6">
      <c r="A5487" s="1181">
        <v>5300995</v>
      </c>
      <c r="B5487" s="501" t="s">
        <v>9305</v>
      </c>
      <c r="C5487" s="502" t="s">
        <v>40061</v>
      </c>
      <c r="D5487" s="501" t="s">
        <v>28</v>
      </c>
      <c r="E5487" s="666">
        <v>2540.1999999999998</v>
      </c>
      <c r="F5487" s="394"/>
    </row>
    <row r="5488" spans="1:6">
      <c r="A5488" s="1181">
        <v>5300996</v>
      </c>
      <c r="B5488" s="501" t="s">
        <v>9305</v>
      </c>
      <c r="C5488" s="502" t="s">
        <v>40062</v>
      </c>
      <c r="D5488" s="501" t="s">
        <v>28</v>
      </c>
      <c r="E5488" s="666">
        <v>3327.28</v>
      </c>
      <c r="F5488" s="394"/>
    </row>
    <row r="5489" spans="1:6">
      <c r="A5489" s="1181">
        <v>5300998</v>
      </c>
      <c r="B5489" s="501" t="s">
        <v>9305</v>
      </c>
      <c r="C5489" s="502" t="s">
        <v>40063</v>
      </c>
      <c r="D5489" s="501" t="s">
        <v>28</v>
      </c>
      <c r="E5489" s="666">
        <v>6519.04</v>
      </c>
      <c r="F5489" s="394"/>
    </row>
    <row r="5490" spans="1:6">
      <c r="A5490" s="1181">
        <v>5300997</v>
      </c>
      <c r="B5490" s="501" t="s">
        <v>9305</v>
      </c>
      <c r="C5490" s="502" t="s">
        <v>40064</v>
      </c>
      <c r="D5490" s="501" t="s">
        <v>28</v>
      </c>
      <c r="E5490" s="666">
        <v>5431.47</v>
      </c>
      <c r="F5490" s="394"/>
    </row>
    <row r="5491" spans="1:6">
      <c r="A5491" s="1181">
        <v>5300999</v>
      </c>
      <c r="B5491" s="501" t="s">
        <v>9305</v>
      </c>
      <c r="C5491" s="502" t="s">
        <v>40065</v>
      </c>
      <c r="D5491" s="501" t="s">
        <v>28</v>
      </c>
      <c r="E5491" s="666">
        <v>842.47</v>
      </c>
      <c r="F5491" s="394"/>
    </row>
    <row r="5492" spans="1:6">
      <c r="A5492" s="1181">
        <v>5301000</v>
      </c>
      <c r="B5492" s="501" t="s">
        <v>9305</v>
      </c>
      <c r="C5492" s="502" t="s">
        <v>40066</v>
      </c>
      <c r="D5492" s="501" t="s">
        <v>28</v>
      </c>
      <c r="E5492" s="666">
        <v>1261.54</v>
      </c>
      <c r="F5492" s="394"/>
    </row>
    <row r="5493" spans="1:6">
      <c r="A5493" s="1181">
        <v>5301001</v>
      </c>
      <c r="B5493" s="501" t="s">
        <v>9305</v>
      </c>
      <c r="C5493" s="502" t="s">
        <v>40067</v>
      </c>
      <c r="D5493" s="501" t="s">
        <v>28</v>
      </c>
      <c r="E5493" s="666">
        <v>571.62</v>
      </c>
      <c r="F5493" s="394"/>
    </row>
    <row r="5494" spans="1:6">
      <c r="A5494" s="1181">
        <v>5301002</v>
      </c>
      <c r="B5494" s="501" t="s">
        <v>9305</v>
      </c>
      <c r="C5494" s="502" t="s">
        <v>40068</v>
      </c>
      <c r="D5494" s="501" t="s">
        <v>28</v>
      </c>
      <c r="E5494" s="666">
        <v>365.42</v>
      </c>
      <c r="F5494" s="394"/>
    </row>
    <row r="5495" spans="1:6">
      <c r="A5495" s="1181">
        <v>5301003</v>
      </c>
      <c r="B5495" s="501" t="s">
        <v>9305</v>
      </c>
      <c r="C5495" s="502" t="s">
        <v>40069</v>
      </c>
      <c r="D5495" s="501" t="s">
        <v>28</v>
      </c>
      <c r="E5495" s="666">
        <v>355.56</v>
      </c>
      <c r="F5495" s="394"/>
    </row>
    <row r="5496" spans="1:6">
      <c r="A5496" s="1181">
        <v>5301064</v>
      </c>
      <c r="B5496" s="501" t="s">
        <v>9305</v>
      </c>
      <c r="C5496" s="502" t="s">
        <v>40070</v>
      </c>
      <c r="D5496" s="501" t="s">
        <v>28</v>
      </c>
      <c r="E5496" s="666">
        <v>667.54</v>
      </c>
      <c r="F5496" s="394"/>
    </row>
    <row r="5497" spans="1:6" ht="24.75">
      <c r="A5497" s="1181">
        <v>5301046</v>
      </c>
      <c r="B5497" s="501" t="s">
        <v>9305</v>
      </c>
      <c r="C5497" s="502" t="s">
        <v>40071</v>
      </c>
      <c r="D5497" s="501" t="s">
        <v>28</v>
      </c>
      <c r="E5497" s="666">
        <v>1359.63</v>
      </c>
      <c r="F5497" s="394"/>
    </row>
    <row r="5498" spans="1:6">
      <c r="A5498" s="1181">
        <v>5301065</v>
      </c>
      <c r="B5498" s="501" t="s">
        <v>9305</v>
      </c>
      <c r="C5498" s="502" t="s">
        <v>40072</v>
      </c>
      <c r="D5498" s="501" t="s">
        <v>28</v>
      </c>
      <c r="E5498" s="666">
        <v>1178.69</v>
      </c>
      <c r="F5498" s="394"/>
    </row>
    <row r="5499" spans="1:6" ht="24.75">
      <c r="A5499" s="1181">
        <v>5301047</v>
      </c>
      <c r="B5499" s="501" t="s">
        <v>9305</v>
      </c>
      <c r="C5499" s="502" t="s">
        <v>40073</v>
      </c>
      <c r="D5499" s="501" t="s">
        <v>28</v>
      </c>
      <c r="E5499" s="666">
        <v>2321.27</v>
      </c>
      <c r="F5499" s="394"/>
    </row>
    <row r="5500" spans="1:6">
      <c r="A5500" s="1181">
        <v>5301066</v>
      </c>
      <c r="B5500" s="501" t="s">
        <v>9305</v>
      </c>
      <c r="C5500" s="502" t="s">
        <v>40074</v>
      </c>
      <c r="D5500" s="501" t="s">
        <v>28</v>
      </c>
      <c r="E5500" s="666">
        <v>1319.92</v>
      </c>
      <c r="F5500" s="394"/>
    </row>
    <row r="5501" spans="1:6" ht="24.75">
      <c r="A5501" s="1181">
        <v>5301048</v>
      </c>
      <c r="B5501" s="501" t="s">
        <v>9305</v>
      </c>
      <c r="C5501" s="502" t="s">
        <v>40075</v>
      </c>
      <c r="D5501" s="501" t="s">
        <v>28</v>
      </c>
      <c r="E5501" s="666">
        <v>2527.2399999999998</v>
      </c>
      <c r="F5501" s="394"/>
    </row>
    <row r="5502" spans="1:6" ht="24.75">
      <c r="A5502" s="1181">
        <v>5301040</v>
      </c>
      <c r="B5502" s="501" t="s">
        <v>9305</v>
      </c>
      <c r="C5502" s="502" t="s">
        <v>40076</v>
      </c>
      <c r="D5502" s="501" t="s">
        <v>28</v>
      </c>
      <c r="E5502" s="666">
        <v>2373.44</v>
      </c>
      <c r="F5502" s="394"/>
    </row>
    <row r="5503" spans="1:6">
      <c r="A5503" s="1181">
        <v>5301058</v>
      </c>
      <c r="B5503" s="501" t="s">
        <v>9305</v>
      </c>
      <c r="C5503" s="502" t="s">
        <v>40077</v>
      </c>
      <c r="D5503" s="501" t="s">
        <v>28</v>
      </c>
      <c r="E5503" s="666">
        <v>1676.13</v>
      </c>
      <c r="F5503" s="394"/>
    </row>
    <row r="5504" spans="1:6" ht="24.75">
      <c r="A5504" s="1181">
        <v>5301041</v>
      </c>
      <c r="B5504" s="501" t="s">
        <v>9305</v>
      </c>
      <c r="C5504" s="502" t="s">
        <v>40078</v>
      </c>
      <c r="D5504" s="501" t="s">
        <v>28</v>
      </c>
      <c r="E5504" s="666">
        <v>5279.93</v>
      </c>
      <c r="F5504" s="394"/>
    </row>
    <row r="5505" spans="1:6">
      <c r="A5505" s="1181">
        <v>5301059</v>
      </c>
      <c r="B5505" s="501" t="s">
        <v>9305</v>
      </c>
      <c r="C5505" s="502" t="s">
        <v>40079</v>
      </c>
      <c r="D5505" s="501" t="s">
        <v>28</v>
      </c>
      <c r="E5505" s="666">
        <v>4121.25</v>
      </c>
      <c r="F5505" s="394"/>
    </row>
    <row r="5506" spans="1:6">
      <c r="A5506" s="1181">
        <v>5301060</v>
      </c>
      <c r="B5506" s="501" t="s">
        <v>9305</v>
      </c>
      <c r="C5506" s="502" t="s">
        <v>40080</v>
      </c>
      <c r="D5506" s="501" t="s">
        <v>28</v>
      </c>
      <c r="E5506" s="666">
        <v>4561.2700000000004</v>
      </c>
      <c r="F5506" s="394"/>
    </row>
    <row r="5507" spans="1:6" ht="24.75">
      <c r="A5507" s="1181">
        <v>5301042</v>
      </c>
      <c r="B5507" s="501" t="s">
        <v>9305</v>
      </c>
      <c r="C5507" s="502" t="s">
        <v>40081</v>
      </c>
      <c r="D5507" s="501" t="s">
        <v>28</v>
      </c>
      <c r="E5507" s="666">
        <v>5785.99</v>
      </c>
      <c r="F5507" s="394"/>
    </row>
    <row r="5508" spans="1:6" ht="24.75">
      <c r="A5508" s="1181">
        <v>5301072</v>
      </c>
      <c r="B5508" s="501" t="s">
        <v>9305</v>
      </c>
      <c r="C5508" s="502" t="s">
        <v>40082</v>
      </c>
      <c r="D5508" s="501" t="s">
        <v>28</v>
      </c>
      <c r="E5508" s="666">
        <v>5366.01</v>
      </c>
      <c r="F5508" s="394"/>
    </row>
    <row r="5509" spans="1:6" ht="24.75">
      <c r="A5509" s="1181">
        <v>5301054</v>
      </c>
      <c r="B5509" s="501" t="s">
        <v>9305</v>
      </c>
      <c r="C5509" s="502" t="s">
        <v>40083</v>
      </c>
      <c r="D5509" s="501" t="s">
        <v>28</v>
      </c>
      <c r="E5509" s="666">
        <v>5945.14</v>
      </c>
      <c r="F5509" s="394"/>
    </row>
    <row r="5510" spans="1:6" ht="24.75">
      <c r="A5510" s="1181">
        <v>5301070</v>
      </c>
      <c r="B5510" s="501" t="s">
        <v>9305</v>
      </c>
      <c r="C5510" s="502" t="s">
        <v>40084</v>
      </c>
      <c r="D5510" s="501" t="s">
        <v>28</v>
      </c>
      <c r="E5510" s="666">
        <v>2431.66</v>
      </c>
      <c r="F5510" s="394"/>
    </row>
    <row r="5511" spans="1:6" ht="24.75">
      <c r="A5511" s="1181">
        <v>5301052</v>
      </c>
      <c r="B5511" s="501" t="s">
        <v>9305</v>
      </c>
      <c r="C5511" s="502" t="s">
        <v>40085</v>
      </c>
      <c r="D5511" s="501" t="s">
        <v>28</v>
      </c>
      <c r="E5511" s="666">
        <v>2985.21</v>
      </c>
      <c r="F5511" s="394"/>
    </row>
    <row r="5512" spans="1:6" ht="24.75">
      <c r="A5512" s="1181">
        <v>5301071</v>
      </c>
      <c r="B5512" s="501" t="s">
        <v>9305</v>
      </c>
      <c r="C5512" s="502" t="s">
        <v>40086</v>
      </c>
      <c r="D5512" s="501" t="s">
        <v>28</v>
      </c>
      <c r="E5512" s="666">
        <v>3241.37</v>
      </c>
      <c r="F5512" s="394"/>
    </row>
    <row r="5513" spans="1:6" ht="24.75">
      <c r="A5513" s="1181">
        <v>5301053</v>
      </c>
      <c r="B5513" s="501" t="s">
        <v>9305</v>
      </c>
      <c r="C5513" s="502" t="s">
        <v>40087</v>
      </c>
      <c r="D5513" s="501" t="s">
        <v>28</v>
      </c>
      <c r="E5513" s="666">
        <v>3795.34</v>
      </c>
      <c r="F5513" s="394"/>
    </row>
    <row r="5514" spans="1:6">
      <c r="A5514" s="1181">
        <v>5301061</v>
      </c>
      <c r="B5514" s="501" t="s">
        <v>9305</v>
      </c>
      <c r="C5514" s="502" t="s">
        <v>40088</v>
      </c>
      <c r="D5514" s="501" t="s">
        <v>28</v>
      </c>
      <c r="E5514" s="666">
        <v>209.55</v>
      </c>
      <c r="F5514" s="394"/>
    </row>
    <row r="5515" spans="1:6" ht="24.75">
      <c r="A5515" s="1181">
        <v>5301043</v>
      </c>
      <c r="B5515" s="501" t="s">
        <v>9305</v>
      </c>
      <c r="C5515" s="502" t="s">
        <v>40089</v>
      </c>
      <c r="D5515" s="501" t="s">
        <v>28</v>
      </c>
      <c r="E5515" s="666">
        <v>757.81</v>
      </c>
      <c r="F5515" s="394"/>
    </row>
    <row r="5516" spans="1:6">
      <c r="A5516" s="1181">
        <v>5301062</v>
      </c>
      <c r="B5516" s="501" t="s">
        <v>9305</v>
      </c>
      <c r="C5516" s="502" t="s">
        <v>40090</v>
      </c>
      <c r="D5516" s="501" t="s">
        <v>28</v>
      </c>
      <c r="E5516" s="666">
        <v>353.58</v>
      </c>
      <c r="F5516" s="394"/>
    </row>
    <row r="5517" spans="1:6" ht="24.75">
      <c r="A5517" s="1181">
        <v>5301044</v>
      </c>
      <c r="B5517" s="501" t="s">
        <v>9305</v>
      </c>
      <c r="C5517" s="502" t="s">
        <v>40091</v>
      </c>
      <c r="D5517" s="501" t="s">
        <v>28</v>
      </c>
      <c r="E5517" s="666">
        <v>1138.0999999999999</v>
      </c>
      <c r="F5517" s="394"/>
    </row>
    <row r="5518" spans="1:6">
      <c r="A5518" s="1181">
        <v>5301063</v>
      </c>
      <c r="B5518" s="501" t="s">
        <v>9305</v>
      </c>
      <c r="C5518" s="502" t="s">
        <v>40092</v>
      </c>
      <c r="D5518" s="501" t="s">
        <v>28</v>
      </c>
      <c r="E5518" s="666">
        <v>409.25</v>
      </c>
      <c r="F5518" s="394"/>
    </row>
    <row r="5519" spans="1:6" ht="24.75">
      <c r="A5519" s="1181">
        <v>5301045</v>
      </c>
      <c r="B5519" s="501" t="s">
        <v>9305</v>
      </c>
      <c r="C5519" s="502" t="s">
        <v>40093</v>
      </c>
      <c r="D5519" s="501" t="s">
        <v>28</v>
      </c>
      <c r="E5519" s="666">
        <v>1249.57</v>
      </c>
      <c r="F5519" s="394"/>
    </row>
    <row r="5520" spans="1:6" ht="24.75">
      <c r="A5520" s="1181">
        <v>5301037</v>
      </c>
      <c r="B5520" s="501" t="s">
        <v>9305</v>
      </c>
      <c r="C5520" s="502" t="s">
        <v>40094</v>
      </c>
      <c r="D5520" s="501" t="s">
        <v>28</v>
      </c>
      <c r="E5520" s="666">
        <v>1253.42</v>
      </c>
      <c r="F5520" s="394"/>
    </row>
    <row r="5521" spans="1:6">
      <c r="A5521" s="1181">
        <v>5301055</v>
      </c>
      <c r="B5521" s="501" t="s">
        <v>9305</v>
      </c>
      <c r="C5521" s="502" t="s">
        <v>40095</v>
      </c>
      <c r="D5521" s="501" t="s">
        <v>28</v>
      </c>
      <c r="E5521" s="666">
        <v>702.49</v>
      </c>
      <c r="F5521" s="394"/>
    </row>
    <row r="5522" spans="1:6" ht="24.75">
      <c r="A5522" s="1181">
        <v>5301038</v>
      </c>
      <c r="B5522" s="501" t="s">
        <v>9305</v>
      </c>
      <c r="C5522" s="502" t="s">
        <v>40096</v>
      </c>
      <c r="D5522" s="501" t="s">
        <v>28</v>
      </c>
      <c r="E5522" s="666">
        <v>2594.25</v>
      </c>
      <c r="F5522" s="394"/>
    </row>
    <row r="5523" spans="1:6">
      <c r="A5523" s="1181">
        <v>5301056</v>
      </c>
      <c r="B5523" s="501" t="s">
        <v>9305</v>
      </c>
      <c r="C5523" s="502" t="s">
        <v>40097</v>
      </c>
      <c r="D5523" s="501" t="s">
        <v>28</v>
      </c>
      <c r="E5523" s="666">
        <v>1801.42</v>
      </c>
      <c r="F5523" s="394"/>
    </row>
    <row r="5524" spans="1:6">
      <c r="A5524" s="1181">
        <v>5301057</v>
      </c>
      <c r="B5524" s="501" t="s">
        <v>9305</v>
      </c>
      <c r="C5524" s="502" t="s">
        <v>40098</v>
      </c>
      <c r="D5524" s="501" t="s">
        <v>28</v>
      </c>
      <c r="E5524" s="666">
        <v>2003.73</v>
      </c>
      <c r="F5524" s="394"/>
    </row>
    <row r="5525" spans="1:6" ht="24.75">
      <c r="A5525" s="1181">
        <v>5301039</v>
      </c>
      <c r="B5525" s="501" t="s">
        <v>9305</v>
      </c>
      <c r="C5525" s="502" t="s">
        <v>40099</v>
      </c>
      <c r="D5525" s="501" t="s">
        <v>28</v>
      </c>
      <c r="E5525" s="666">
        <v>2853.49</v>
      </c>
      <c r="F5525" s="394"/>
    </row>
    <row r="5526" spans="1:6" ht="24.75">
      <c r="A5526" s="1181">
        <v>5301069</v>
      </c>
      <c r="B5526" s="501" t="s">
        <v>9305</v>
      </c>
      <c r="C5526" s="502" t="s">
        <v>40100</v>
      </c>
      <c r="D5526" s="501" t="s">
        <v>28</v>
      </c>
      <c r="E5526" s="666">
        <v>2419.69</v>
      </c>
      <c r="F5526" s="394"/>
    </row>
    <row r="5527" spans="1:6" ht="24.75">
      <c r="A5527" s="1181">
        <v>5301051</v>
      </c>
      <c r="B5527" s="501" t="s">
        <v>9305</v>
      </c>
      <c r="C5527" s="502" t="s">
        <v>40101</v>
      </c>
      <c r="D5527" s="501" t="s">
        <v>28</v>
      </c>
      <c r="E5527" s="666">
        <v>2894.42</v>
      </c>
      <c r="F5527" s="394"/>
    </row>
    <row r="5528" spans="1:6" ht="24.75">
      <c r="A5528" s="1181">
        <v>5301067</v>
      </c>
      <c r="B5528" s="501" t="s">
        <v>9305</v>
      </c>
      <c r="C5528" s="502" t="s">
        <v>40102</v>
      </c>
      <c r="D5528" s="501" t="s">
        <v>28</v>
      </c>
      <c r="E5528" s="666">
        <v>1090.04</v>
      </c>
      <c r="F5528" s="394"/>
    </row>
    <row r="5529" spans="1:6" ht="24.75">
      <c r="A5529" s="1181">
        <v>5301049</v>
      </c>
      <c r="B5529" s="501" t="s">
        <v>9305</v>
      </c>
      <c r="C5529" s="502" t="s">
        <v>40103</v>
      </c>
      <c r="D5529" s="501" t="s">
        <v>28</v>
      </c>
      <c r="E5529" s="666">
        <v>1563.82</v>
      </c>
      <c r="F5529" s="394"/>
    </row>
    <row r="5530" spans="1:6" ht="24.75">
      <c r="A5530" s="1181">
        <v>5301068</v>
      </c>
      <c r="B5530" s="501" t="s">
        <v>9305</v>
      </c>
      <c r="C5530" s="502" t="s">
        <v>40104</v>
      </c>
      <c r="D5530" s="501" t="s">
        <v>28</v>
      </c>
      <c r="E5530" s="666">
        <v>1379.8</v>
      </c>
      <c r="F5530" s="394"/>
    </row>
    <row r="5531" spans="1:6" ht="24.75">
      <c r="A5531" s="1181">
        <v>5301050</v>
      </c>
      <c r="B5531" s="501" t="s">
        <v>9305</v>
      </c>
      <c r="C5531" s="502" t="s">
        <v>40105</v>
      </c>
      <c r="D5531" s="501" t="s">
        <v>28</v>
      </c>
      <c r="E5531" s="666">
        <v>1853.79</v>
      </c>
      <c r="F5531" s="394"/>
    </row>
    <row r="5532" spans="1:6">
      <c r="A5532" s="1181">
        <v>5301022</v>
      </c>
      <c r="B5532" s="501" t="s">
        <v>9305</v>
      </c>
      <c r="C5532" s="502" t="s">
        <v>40106</v>
      </c>
      <c r="D5532" s="501" t="s">
        <v>28</v>
      </c>
      <c r="E5532" s="666">
        <v>945.07</v>
      </c>
      <c r="F5532" s="394"/>
    </row>
    <row r="5533" spans="1:6">
      <c r="A5533" s="1181">
        <v>5301021</v>
      </c>
      <c r="B5533" s="501" t="s">
        <v>9305</v>
      </c>
      <c r="C5533" s="502" t="s">
        <v>40107</v>
      </c>
      <c r="D5533" s="501" t="s">
        <v>28</v>
      </c>
      <c r="E5533" s="666">
        <v>613.03</v>
      </c>
      <c r="F5533" s="394"/>
    </row>
    <row r="5534" spans="1:6">
      <c r="A5534" s="1181">
        <v>5301020</v>
      </c>
      <c r="B5534" s="501" t="s">
        <v>9305</v>
      </c>
      <c r="C5534" s="502" t="s">
        <v>40108</v>
      </c>
      <c r="D5534" s="501" t="s">
        <v>5</v>
      </c>
      <c r="E5534" s="666">
        <v>394.71</v>
      </c>
      <c r="F5534" s="394"/>
    </row>
    <row r="5535" spans="1:6">
      <c r="A5535" s="1181">
        <v>5301018</v>
      </c>
      <c r="B5535" s="501" t="s">
        <v>9305</v>
      </c>
      <c r="C5535" s="502" t="s">
        <v>40109</v>
      </c>
      <c r="D5535" s="501" t="s">
        <v>5</v>
      </c>
      <c r="E5535" s="666">
        <v>98.07</v>
      </c>
      <c r="F5535" s="394"/>
    </row>
    <row r="5536" spans="1:6">
      <c r="A5536" s="1181">
        <v>5301019</v>
      </c>
      <c r="B5536" s="501" t="s">
        <v>9305</v>
      </c>
      <c r="C5536" s="502" t="s">
        <v>40110</v>
      </c>
      <c r="D5536" s="501" t="s">
        <v>5</v>
      </c>
      <c r="E5536" s="666">
        <v>220.85</v>
      </c>
      <c r="F5536" s="394"/>
    </row>
    <row r="5537" spans="1:6">
      <c r="A5537" s="1181">
        <v>5301077</v>
      </c>
      <c r="B5537" s="501" t="s">
        <v>9305</v>
      </c>
      <c r="C5537" s="502" t="s">
        <v>40111</v>
      </c>
      <c r="D5537" s="501" t="s">
        <v>28</v>
      </c>
      <c r="E5537" s="666">
        <v>4963.8</v>
      </c>
      <c r="F5537" s="394"/>
    </row>
    <row r="5538" spans="1:6">
      <c r="A5538" s="1181">
        <v>5301078</v>
      </c>
      <c r="B5538" s="501" t="s">
        <v>9305</v>
      </c>
      <c r="C5538" s="502" t="s">
        <v>40112</v>
      </c>
      <c r="D5538" s="501" t="s">
        <v>28</v>
      </c>
      <c r="E5538" s="666">
        <v>6510.61</v>
      </c>
      <c r="F5538" s="394"/>
    </row>
    <row r="5539" spans="1:6">
      <c r="A5539" s="1181">
        <v>5301079</v>
      </c>
      <c r="B5539" s="501" t="s">
        <v>9305</v>
      </c>
      <c r="C5539" s="502" t="s">
        <v>40113</v>
      </c>
      <c r="D5539" s="501" t="s">
        <v>28</v>
      </c>
      <c r="E5539" s="666">
        <v>9039.8799999999992</v>
      </c>
      <c r="F5539" s="394"/>
    </row>
    <row r="5540" spans="1:6">
      <c r="A5540" s="1181">
        <v>5301080</v>
      </c>
      <c r="B5540" s="501" t="s">
        <v>9305</v>
      </c>
      <c r="C5540" s="502" t="s">
        <v>40114</v>
      </c>
      <c r="D5540" s="501" t="s">
        <v>28</v>
      </c>
      <c r="E5540" s="666">
        <v>10991.71</v>
      </c>
      <c r="F5540" s="394"/>
    </row>
    <row r="5541" spans="1:6">
      <c r="A5541" s="1181">
        <v>5301081</v>
      </c>
      <c r="B5541" s="501" t="s">
        <v>9305</v>
      </c>
      <c r="C5541" s="502" t="s">
        <v>40115</v>
      </c>
      <c r="D5541" s="501" t="s">
        <v>28</v>
      </c>
      <c r="E5541" s="666">
        <v>13574.44</v>
      </c>
      <c r="F5541" s="394"/>
    </row>
    <row r="5542" spans="1:6">
      <c r="A5542" s="1181">
        <v>5301023</v>
      </c>
      <c r="B5542" s="501" t="s">
        <v>9305</v>
      </c>
      <c r="C5542" s="502" t="s">
        <v>40116</v>
      </c>
      <c r="D5542" s="501" t="s">
        <v>28</v>
      </c>
      <c r="E5542" s="666">
        <v>3709.11</v>
      </c>
      <c r="F5542" s="394"/>
    </row>
    <row r="5543" spans="1:6">
      <c r="A5543" s="1181">
        <v>5301024</v>
      </c>
      <c r="B5543" s="501" t="s">
        <v>9305</v>
      </c>
      <c r="C5543" s="502" t="s">
        <v>40117</v>
      </c>
      <c r="D5543" s="501" t="s">
        <v>28</v>
      </c>
      <c r="E5543" s="666">
        <v>5255.93</v>
      </c>
      <c r="F5543" s="394"/>
    </row>
    <row r="5544" spans="1:6">
      <c r="A5544" s="1181">
        <v>5301025</v>
      </c>
      <c r="B5544" s="501" t="s">
        <v>9305</v>
      </c>
      <c r="C5544" s="502" t="s">
        <v>40118</v>
      </c>
      <c r="D5544" s="501" t="s">
        <v>28</v>
      </c>
      <c r="E5544" s="666">
        <v>7785.19</v>
      </c>
      <c r="F5544" s="394"/>
    </row>
    <row r="5545" spans="1:6">
      <c r="A5545" s="1181">
        <v>5301026</v>
      </c>
      <c r="B5545" s="501" t="s">
        <v>9305</v>
      </c>
      <c r="C5545" s="502" t="s">
        <v>40119</v>
      </c>
      <c r="D5545" s="501" t="s">
        <v>28</v>
      </c>
      <c r="E5545" s="666">
        <v>9737.02</v>
      </c>
      <c r="F5545" s="394"/>
    </row>
    <row r="5546" spans="1:6">
      <c r="A5546" s="1181">
        <v>5301027</v>
      </c>
      <c r="B5546" s="501" t="s">
        <v>9305</v>
      </c>
      <c r="C5546" s="502" t="s">
        <v>40120</v>
      </c>
      <c r="D5546" s="501" t="s">
        <v>28</v>
      </c>
      <c r="E5546" s="666">
        <v>12319.75</v>
      </c>
      <c r="F5546" s="394"/>
    </row>
    <row r="5547" spans="1:6">
      <c r="A5547" s="1181">
        <v>5301028</v>
      </c>
      <c r="B5547" s="501" t="s">
        <v>9305</v>
      </c>
      <c r="C5547" s="502" t="s">
        <v>40121</v>
      </c>
      <c r="D5547" s="501" t="s">
        <v>28</v>
      </c>
      <c r="E5547" s="666">
        <v>3647.45</v>
      </c>
      <c r="F5547" s="394"/>
    </row>
    <row r="5548" spans="1:6">
      <c r="A5548" s="1181">
        <v>5301082</v>
      </c>
      <c r="B5548" s="501" t="s">
        <v>9305</v>
      </c>
      <c r="C5548" s="502" t="s">
        <v>40122</v>
      </c>
      <c r="D5548" s="501" t="s">
        <v>28</v>
      </c>
      <c r="E5548" s="666">
        <v>4799.6000000000004</v>
      </c>
      <c r="F5548" s="394"/>
    </row>
    <row r="5549" spans="1:6">
      <c r="A5549" s="1181">
        <v>5301029</v>
      </c>
      <c r="B5549" s="501" t="s">
        <v>9305</v>
      </c>
      <c r="C5549" s="502" t="s">
        <v>40123</v>
      </c>
      <c r="D5549" s="501" t="s">
        <v>28</v>
      </c>
      <c r="E5549" s="666">
        <v>5194.2700000000004</v>
      </c>
      <c r="F5549" s="394"/>
    </row>
    <row r="5550" spans="1:6">
      <c r="A5550" s="1181">
        <v>5301083</v>
      </c>
      <c r="B5550" s="501" t="s">
        <v>9305</v>
      </c>
      <c r="C5550" s="502" t="s">
        <v>40124</v>
      </c>
      <c r="D5550" s="501" t="s">
        <v>28</v>
      </c>
      <c r="E5550" s="666">
        <v>6346.41</v>
      </c>
      <c r="F5550" s="394"/>
    </row>
    <row r="5551" spans="1:6">
      <c r="A5551" s="1181">
        <v>5301030</v>
      </c>
      <c r="B5551" s="501" t="s">
        <v>9305</v>
      </c>
      <c r="C5551" s="502" t="s">
        <v>40125</v>
      </c>
      <c r="D5551" s="501" t="s">
        <v>28</v>
      </c>
      <c r="E5551" s="666">
        <v>7723.54</v>
      </c>
      <c r="F5551" s="394"/>
    </row>
    <row r="5552" spans="1:6">
      <c r="A5552" s="1181">
        <v>5301084</v>
      </c>
      <c r="B5552" s="501" t="s">
        <v>9305</v>
      </c>
      <c r="C5552" s="502" t="s">
        <v>40126</v>
      </c>
      <c r="D5552" s="501" t="s">
        <v>28</v>
      </c>
      <c r="E5552" s="666">
        <v>8875.68</v>
      </c>
      <c r="F5552" s="394"/>
    </row>
    <row r="5553" spans="1:6">
      <c r="A5553" s="1181">
        <v>5301031</v>
      </c>
      <c r="B5553" s="501" t="s">
        <v>9305</v>
      </c>
      <c r="C5553" s="502" t="s">
        <v>40127</v>
      </c>
      <c r="D5553" s="501" t="s">
        <v>28</v>
      </c>
      <c r="E5553" s="666">
        <v>9675.3700000000008</v>
      </c>
      <c r="F5553" s="394"/>
    </row>
    <row r="5554" spans="1:6">
      <c r="A5554" s="1181">
        <v>5301085</v>
      </c>
      <c r="B5554" s="501" t="s">
        <v>9305</v>
      </c>
      <c r="C5554" s="502" t="s">
        <v>40128</v>
      </c>
      <c r="D5554" s="501" t="s">
        <v>28</v>
      </c>
      <c r="E5554" s="666">
        <v>10827.51</v>
      </c>
      <c r="F5554" s="394"/>
    </row>
    <row r="5555" spans="1:6">
      <c r="A5555" s="1181">
        <v>5301032</v>
      </c>
      <c r="B5555" s="501" t="s">
        <v>9305</v>
      </c>
      <c r="C5555" s="502" t="s">
        <v>40129</v>
      </c>
      <c r="D5555" s="501" t="s">
        <v>28</v>
      </c>
      <c r="E5555" s="666">
        <v>12258.09</v>
      </c>
      <c r="F5555" s="394"/>
    </row>
    <row r="5556" spans="1:6">
      <c r="A5556" s="1181">
        <v>5301086</v>
      </c>
      <c r="B5556" s="501" t="s">
        <v>9305</v>
      </c>
      <c r="C5556" s="502" t="s">
        <v>40130</v>
      </c>
      <c r="D5556" s="501" t="s">
        <v>28</v>
      </c>
      <c r="E5556" s="666">
        <v>13410.23</v>
      </c>
      <c r="F5556" s="394"/>
    </row>
    <row r="5557" spans="1:6">
      <c r="A5557" s="1181">
        <v>5301033</v>
      </c>
      <c r="B5557" s="501" t="s">
        <v>9305</v>
      </c>
      <c r="C5557" s="502" t="s">
        <v>40131</v>
      </c>
      <c r="D5557" s="501" t="s">
        <v>28</v>
      </c>
      <c r="E5557" s="666">
        <v>84.69</v>
      </c>
      <c r="F5557" s="394"/>
    </row>
    <row r="5558" spans="1:6">
      <c r="A5558" s="1181">
        <v>5301034</v>
      </c>
      <c r="B5558" s="501" t="s">
        <v>9305</v>
      </c>
      <c r="C5558" s="502" t="s">
        <v>40132</v>
      </c>
      <c r="D5558" s="501" t="s">
        <v>28</v>
      </c>
      <c r="E5558" s="666">
        <v>612.23</v>
      </c>
      <c r="F5558" s="394"/>
    </row>
    <row r="5559" spans="1:6">
      <c r="A5559" s="1181">
        <v>5301073</v>
      </c>
      <c r="B5559" s="501" t="s">
        <v>9305</v>
      </c>
      <c r="C5559" s="502" t="s">
        <v>40133</v>
      </c>
      <c r="D5559" s="501" t="s">
        <v>28</v>
      </c>
      <c r="E5559" s="666">
        <v>475.98</v>
      </c>
      <c r="F5559" s="394"/>
    </row>
    <row r="5560" spans="1:6">
      <c r="A5560" s="1181">
        <v>5301074</v>
      </c>
      <c r="B5560" s="501" t="s">
        <v>9305</v>
      </c>
      <c r="C5560" s="502" t="s">
        <v>40134</v>
      </c>
      <c r="D5560" s="501" t="s">
        <v>28</v>
      </c>
      <c r="E5560" s="666">
        <v>1761.95</v>
      </c>
      <c r="F5560" s="394"/>
    </row>
    <row r="5561" spans="1:6">
      <c r="A5561" s="1181">
        <v>5301015</v>
      </c>
      <c r="B5561" s="501" t="s">
        <v>9305</v>
      </c>
      <c r="C5561" s="502" t="s">
        <v>40135</v>
      </c>
      <c r="D5561" s="501" t="s">
        <v>28</v>
      </c>
      <c r="E5561" s="666">
        <v>1103.46</v>
      </c>
      <c r="F5561" s="394"/>
    </row>
    <row r="5562" spans="1:6">
      <c r="A5562" s="1181">
        <v>5300992</v>
      </c>
      <c r="B5562" s="501" t="s">
        <v>9305</v>
      </c>
      <c r="C5562" s="502" t="s">
        <v>40136</v>
      </c>
      <c r="D5562" s="501" t="s">
        <v>14895</v>
      </c>
      <c r="E5562" s="666">
        <v>12.02</v>
      </c>
      <c r="F5562" s="394"/>
    </row>
    <row r="5563" spans="1:6">
      <c r="A5563" s="1181">
        <v>5300994</v>
      </c>
      <c r="B5563" s="501" t="s">
        <v>9305</v>
      </c>
      <c r="C5563" s="502" t="s">
        <v>40137</v>
      </c>
      <c r="D5563" s="501" t="s">
        <v>14895</v>
      </c>
      <c r="E5563" s="666">
        <v>11</v>
      </c>
      <c r="F5563" s="394"/>
    </row>
    <row r="5564" spans="1:6">
      <c r="A5564" s="1181">
        <v>5300993</v>
      </c>
      <c r="B5564" s="501" t="s">
        <v>9305</v>
      </c>
      <c r="C5564" s="502" t="s">
        <v>40138</v>
      </c>
      <c r="D5564" s="501" t="s">
        <v>14895</v>
      </c>
      <c r="E5564" s="666">
        <v>9.14</v>
      </c>
      <c r="F5564" s="394"/>
    </row>
    <row r="5565" spans="1:6">
      <c r="A5565" s="1181">
        <v>5301088</v>
      </c>
      <c r="B5565" s="501" t="s">
        <v>9305</v>
      </c>
      <c r="C5565" s="502" t="s">
        <v>40139</v>
      </c>
      <c r="D5565" s="501" t="s">
        <v>28</v>
      </c>
      <c r="E5565" s="666">
        <v>353.41</v>
      </c>
      <c r="F5565" s="394"/>
    </row>
    <row r="5566" spans="1:6">
      <c r="A5566" s="1181">
        <v>5301004</v>
      </c>
      <c r="B5566" s="501" t="s">
        <v>9305</v>
      </c>
      <c r="C5566" s="502" t="s">
        <v>40140</v>
      </c>
      <c r="D5566" s="501" t="s">
        <v>28</v>
      </c>
      <c r="E5566" s="666">
        <v>505.42</v>
      </c>
      <c r="F5566" s="394"/>
    </row>
    <row r="5567" spans="1:6">
      <c r="A5567" s="1181">
        <v>5301087</v>
      </c>
      <c r="B5567" s="501" t="s">
        <v>9305</v>
      </c>
      <c r="C5567" s="502" t="s">
        <v>40141</v>
      </c>
      <c r="D5567" s="501" t="s">
        <v>28</v>
      </c>
      <c r="E5567" s="666">
        <v>205.27</v>
      </c>
      <c r="F5567" s="394"/>
    </row>
    <row r="5568" spans="1:6">
      <c r="A5568" s="1181">
        <v>5301005</v>
      </c>
      <c r="B5568" s="501" t="s">
        <v>9305</v>
      </c>
      <c r="C5568" s="502" t="s">
        <v>40142</v>
      </c>
      <c r="D5568" s="501" t="s">
        <v>28</v>
      </c>
      <c r="E5568" s="666">
        <v>346.01</v>
      </c>
      <c r="F5568" s="394"/>
    </row>
    <row r="5569" spans="1:6">
      <c r="A5569" s="1181">
        <v>5301006</v>
      </c>
      <c r="B5569" s="501" t="s">
        <v>9305</v>
      </c>
      <c r="C5569" s="502" t="s">
        <v>40143</v>
      </c>
      <c r="D5569" s="501" t="s">
        <v>28</v>
      </c>
      <c r="E5569" s="666">
        <v>425.04</v>
      </c>
      <c r="F5569" s="394"/>
    </row>
    <row r="5570" spans="1:6">
      <c r="A5570" s="1181">
        <v>5301008</v>
      </c>
      <c r="B5570" s="501" t="s">
        <v>9305</v>
      </c>
      <c r="C5570" s="502" t="s">
        <v>40144</v>
      </c>
      <c r="D5570" s="501" t="s">
        <v>28</v>
      </c>
      <c r="E5570" s="666">
        <v>762.52</v>
      </c>
      <c r="F5570" s="394"/>
    </row>
    <row r="5571" spans="1:6">
      <c r="A5571" s="1181">
        <v>5301007</v>
      </c>
      <c r="B5571" s="501" t="s">
        <v>9305</v>
      </c>
      <c r="C5571" s="502" t="s">
        <v>40145</v>
      </c>
      <c r="D5571" s="501" t="s">
        <v>28</v>
      </c>
      <c r="E5571" s="666">
        <v>696.98</v>
      </c>
      <c r="F5571" s="394"/>
    </row>
    <row r="5572" spans="1:6">
      <c r="A5572" s="1181">
        <v>5301009</v>
      </c>
      <c r="B5572" s="501" t="s">
        <v>9305</v>
      </c>
      <c r="C5572" s="502" t="s">
        <v>40146</v>
      </c>
      <c r="D5572" s="501" t="s">
        <v>28</v>
      </c>
      <c r="E5572" s="666">
        <v>213.93</v>
      </c>
      <c r="F5572" s="394"/>
    </row>
    <row r="5573" spans="1:6">
      <c r="A5573" s="1181">
        <v>5301010</v>
      </c>
      <c r="B5573" s="501" t="s">
        <v>9305</v>
      </c>
      <c r="C5573" s="502" t="s">
        <v>40147</v>
      </c>
      <c r="D5573" s="501" t="s">
        <v>28</v>
      </c>
      <c r="E5573" s="666">
        <v>321.64999999999998</v>
      </c>
      <c r="F5573" s="394"/>
    </row>
    <row r="5574" spans="1:6">
      <c r="A5574" s="1181">
        <v>5301011</v>
      </c>
      <c r="B5574" s="501" t="s">
        <v>9305</v>
      </c>
      <c r="C5574" s="502" t="s">
        <v>40148</v>
      </c>
      <c r="D5574" s="501" t="s">
        <v>28</v>
      </c>
      <c r="E5574" s="666">
        <v>277.45</v>
      </c>
      <c r="F5574" s="394"/>
    </row>
    <row r="5575" spans="1:6">
      <c r="A5575" s="1181">
        <v>5301012</v>
      </c>
      <c r="B5575" s="501" t="s">
        <v>9305</v>
      </c>
      <c r="C5575" s="502" t="s">
        <v>40149</v>
      </c>
      <c r="D5575" s="501" t="s">
        <v>28</v>
      </c>
      <c r="E5575" s="666">
        <v>196.28</v>
      </c>
      <c r="F5575" s="394"/>
    </row>
    <row r="5576" spans="1:6">
      <c r="A5576" s="1181">
        <v>5301013</v>
      </c>
      <c r="B5576" s="501" t="s">
        <v>9305</v>
      </c>
      <c r="C5576" s="502" t="s">
        <v>40150</v>
      </c>
      <c r="D5576" s="501" t="s">
        <v>28</v>
      </c>
      <c r="E5576" s="666">
        <v>170.37</v>
      </c>
      <c r="F5576" s="394"/>
    </row>
    <row r="5577" spans="1:6">
      <c r="A5577" s="1181">
        <v>5301016</v>
      </c>
      <c r="B5577" s="501" t="s">
        <v>9305</v>
      </c>
      <c r="C5577" s="502" t="s">
        <v>40151</v>
      </c>
      <c r="D5577" s="501" t="s">
        <v>28</v>
      </c>
      <c r="E5577" s="666">
        <v>1827.62</v>
      </c>
      <c r="F5577" s="394"/>
    </row>
    <row r="5578" spans="1:6">
      <c r="A5578" s="1181">
        <v>5301017</v>
      </c>
      <c r="B5578" s="501" t="s">
        <v>9305</v>
      </c>
      <c r="C5578" s="502" t="s">
        <v>40152</v>
      </c>
      <c r="D5578" s="501" t="s">
        <v>28</v>
      </c>
      <c r="E5578" s="666">
        <v>1335.86</v>
      </c>
      <c r="F5578" s="394"/>
    </row>
    <row r="5579" spans="1:6">
      <c r="A5579" s="1181">
        <v>5301035</v>
      </c>
      <c r="B5579" s="501" t="s">
        <v>9305</v>
      </c>
      <c r="C5579" s="502" t="s">
        <v>40153</v>
      </c>
      <c r="D5579" s="501" t="s">
        <v>28</v>
      </c>
      <c r="E5579" s="666">
        <v>120.9</v>
      </c>
      <c r="F5579" s="394"/>
    </row>
    <row r="5580" spans="1:6">
      <c r="A5580" s="1181">
        <v>5301036</v>
      </c>
      <c r="B5580" s="501" t="s">
        <v>9305</v>
      </c>
      <c r="C5580" s="502" t="s">
        <v>40154</v>
      </c>
      <c r="D5580" s="501" t="s">
        <v>28</v>
      </c>
      <c r="E5580" s="666">
        <v>1224.47</v>
      </c>
      <c r="F5580" s="394"/>
    </row>
    <row r="5581" spans="1:6">
      <c r="A5581" s="1181">
        <v>5301075</v>
      </c>
      <c r="B5581" s="501" t="s">
        <v>9305</v>
      </c>
      <c r="C5581" s="502" t="s">
        <v>40155</v>
      </c>
      <c r="D5581" s="501" t="s">
        <v>28</v>
      </c>
      <c r="E5581" s="666">
        <v>550.30999999999995</v>
      </c>
      <c r="F5581" s="394"/>
    </row>
    <row r="5582" spans="1:6">
      <c r="A5582" s="1181">
        <v>5301076</v>
      </c>
      <c r="B5582" s="501" t="s">
        <v>9305</v>
      </c>
      <c r="C5582" s="502" t="s">
        <v>40156</v>
      </c>
      <c r="D5582" s="501" t="s">
        <v>28</v>
      </c>
      <c r="E5582" s="666">
        <v>1954.74</v>
      </c>
      <c r="F5582" s="394"/>
    </row>
    <row r="5583" spans="1:6">
      <c r="A5583" s="1181">
        <v>5405977</v>
      </c>
      <c r="B5583" s="501" t="s">
        <v>9305</v>
      </c>
      <c r="C5583" s="502" t="s">
        <v>40157</v>
      </c>
      <c r="D5583" s="501" t="s">
        <v>14896</v>
      </c>
      <c r="E5583" s="666">
        <v>38.880000000000003</v>
      </c>
      <c r="F5583" s="394"/>
    </row>
    <row r="5584" spans="1:6">
      <c r="A5584" s="1181">
        <v>5406044</v>
      </c>
      <c r="B5584" s="501" t="s">
        <v>9305</v>
      </c>
      <c r="C5584" s="502" t="s">
        <v>40158</v>
      </c>
      <c r="D5584" s="501" t="s">
        <v>14896</v>
      </c>
      <c r="E5584" s="666">
        <v>214.87</v>
      </c>
      <c r="F5584" s="394"/>
    </row>
    <row r="5585" spans="1:6">
      <c r="A5585" s="1181">
        <v>5406045</v>
      </c>
      <c r="B5585" s="501" t="s">
        <v>9305</v>
      </c>
      <c r="C5585" s="502" t="s">
        <v>40159</v>
      </c>
      <c r="D5585" s="501" t="s">
        <v>14896</v>
      </c>
      <c r="E5585" s="666">
        <v>228.46</v>
      </c>
      <c r="F5585" s="394"/>
    </row>
    <row r="5586" spans="1:6">
      <c r="A5586" s="1181">
        <v>5406046</v>
      </c>
      <c r="B5586" s="501" t="s">
        <v>9305</v>
      </c>
      <c r="C5586" s="502" t="s">
        <v>40160</v>
      </c>
      <c r="D5586" s="501" t="s">
        <v>14896</v>
      </c>
      <c r="E5586" s="666">
        <v>255.47</v>
      </c>
      <c r="F5586" s="394"/>
    </row>
    <row r="5587" spans="1:6">
      <c r="A5587" s="1181">
        <v>5406047</v>
      </c>
      <c r="B5587" s="501" t="s">
        <v>9305</v>
      </c>
      <c r="C5587" s="502" t="s">
        <v>40161</v>
      </c>
      <c r="D5587" s="501" t="s">
        <v>14896</v>
      </c>
      <c r="E5587" s="666">
        <v>336.67</v>
      </c>
      <c r="F5587" s="394"/>
    </row>
    <row r="5588" spans="1:6">
      <c r="A5588" s="1181">
        <v>5405978</v>
      </c>
      <c r="B5588" s="501" t="s">
        <v>9305</v>
      </c>
      <c r="C5588" s="502" t="s">
        <v>40162</v>
      </c>
      <c r="D5588" s="501" t="s">
        <v>14896</v>
      </c>
      <c r="E5588" s="666">
        <v>66.06</v>
      </c>
      <c r="F5588" s="394"/>
    </row>
    <row r="5589" spans="1:6">
      <c r="A5589" s="1181">
        <v>5405982</v>
      </c>
      <c r="B5589" s="501" t="s">
        <v>9305</v>
      </c>
      <c r="C5589" s="502" t="s">
        <v>40163</v>
      </c>
      <c r="D5589" s="501" t="s">
        <v>14896</v>
      </c>
      <c r="E5589" s="666">
        <v>79.48</v>
      </c>
      <c r="F5589" s="394"/>
    </row>
    <row r="5590" spans="1:6">
      <c r="A5590" s="1181">
        <v>5405983</v>
      </c>
      <c r="B5590" s="501" t="s">
        <v>9305</v>
      </c>
      <c r="C5590" s="502" t="s">
        <v>40164</v>
      </c>
      <c r="D5590" s="501" t="s">
        <v>14896</v>
      </c>
      <c r="E5590" s="666">
        <v>93.07</v>
      </c>
      <c r="F5590" s="394"/>
    </row>
    <row r="5591" spans="1:6">
      <c r="A5591" s="1181">
        <v>5405984</v>
      </c>
      <c r="B5591" s="501" t="s">
        <v>9305</v>
      </c>
      <c r="C5591" s="502" t="s">
        <v>40165</v>
      </c>
      <c r="D5591" s="501" t="s">
        <v>14896</v>
      </c>
      <c r="E5591" s="666">
        <v>120.08</v>
      </c>
      <c r="F5591" s="394"/>
    </row>
    <row r="5592" spans="1:6">
      <c r="A5592" s="1181">
        <v>5405985</v>
      </c>
      <c r="B5592" s="501" t="s">
        <v>9305</v>
      </c>
      <c r="C5592" s="502" t="s">
        <v>40166</v>
      </c>
      <c r="D5592" s="501" t="s">
        <v>14896</v>
      </c>
      <c r="E5592" s="666">
        <v>147.26</v>
      </c>
      <c r="F5592" s="394"/>
    </row>
    <row r="5593" spans="1:6">
      <c r="A5593" s="1181">
        <v>5406043</v>
      </c>
      <c r="B5593" s="501" t="s">
        <v>9305</v>
      </c>
      <c r="C5593" s="502" t="s">
        <v>40167</v>
      </c>
      <c r="D5593" s="501" t="s">
        <v>14896</v>
      </c>
      <c r="E5593" s="666">
        <v>174.27</v>
      </c>
      <c r="F5593" s="394"/>
    </row>
    <row r="5594" spans="1:6" ht="24.75">
      <c r="A5594" s="1181">
        <v>5405975</v>
      </c>
      <c r="B5594" s="501" t="s">
        <v>9305</v>
      </c>
      <c r="C5594" s="502" t="s">
        <v>40168</v>
      </c>
      <c r="D5594" s="501" t="s">
        <v>14895</v>
      </c>
      <c r="E5594" s="666">
        <v>32.49</v>
      </c>
      <c r="F5594" s="394"/>
    </row>
    <row r="5595" spans="1:6">
      <c r="A5595" s="1181">
        <v>5405970</v>
      </c>
      <c r="B5595" s="501" t="s">
        <v>9305</v>
      </c>
      <c r="C5595" s="502" t="s">
        <v>40169</v>
      </c>
      <c r="D5595" s="501" t="s">
        <v>14896</v>
      </c>
      <c r="E5595" s="666">
        <v>1478.23</v>
      </c>
      <c r="F5595" s="394"/>
    </row>
    <row r="5596" spans="1:6">
      <c r="A5596" s="1181">
        <v>5405972</v>
      </c>
      <c r="B5596" s="501" t="s">
        <v>9305</v>
      </c>
      <c r="C5596" s="502" t="s">
        <v>40170</v>
      </c>
      <c r="D5596" s="501" t="s">
        <v>14896</v>
      </c>
      <c r="E5596" s="666">
        <v>1306.28</v>
      </c>
      <c r="F5596" s="394"/>
    </row>
    <row r="5597" spans="1:6">
      <c r="A5597" s="1181">
        <v>5405971</v>
      </c>
      <c r="B5597" s="501" t="s">
        <v>9305</v>
      </c>
      <c r="C5597" s="502" t="s">
        <v>40171</v>
      </c>
      <c r="D5597" s="501" t="s">
        <v>14896</v>
      </c>
      <c r="E5597" s="666">
        <v>1657.79</v>
      </c>
      <c r="F5597" s="394"/>
    </row>
    <row r="5598" spans="1:6">
      <c r="A5598" s="1181">
        <v>5405973</v>
      </c>
      <c r="B5598" s="501" t="s">
        <v>9305</v>
      </c>
      <c r="C5598" s="502" t="s">
        <v>40172</v>
      </c>
      <c r="D5598" s="501" t="s">
        <v>14896</v>
      </c>
      <c r="E5598" s="666">
        <v>1485.84</v>
      </c>
      <c r="F5598" s="394"/>
    </row>
    <row r="5599" spans="1:6" ht="24.75">
      <c r="A5599" s="1181">
        <v>5405986</v>
      </c>
      <c r="B5599" s="501" t="s">
        <v>9305</v>
      </c>
      <c r="C5599" s="502" t="s">
        <v>40173</v>
      </c>
      <c r="D5599" s="501" t="s">
        <v>14895</v>
      </c>
      <c r="E5599" s="666">
        <v>9.61</v>
      </c>
      <c r="F5599" s="394"/>
    </row>
    <row r="5600" spans="1:6">
      <c r="A5600" s="1181">
        <v>5405976</v>
      </c>
      <c r="B5600" s="501" t="s">
        <v>9305</v>
      </c>
      <c r="C5600" s="502" t="s">
        <v>40174</v>
      </c>
      <c r="D5600" s="501" t="s">
        <v>14895</v>
      </c>
      <c r="E5600" s="666">
        <v>128.82</v>
      </c>
      <c r="F5600" s="394"/>
    </row>
    <row r="5601" spans="1:6">
      <c r="A5601" s="1181">
        <v>5406023</v>
      </c>
      <c r="B5601" s="501" t="s">
        <v>9305</v>
      </c>
      <c r="C5601" s="502" t="s">
        <v>40175</v>
      </c>
      <c r="D5601" s="501" t="s">
        <v>14895</v>
      </c>
      <c r="E5601" s="666">
        <v>354.05</v>
      </c>
      <c r="F5601" s="394"/>
    </row>
    <row r="5602" spans="1:6">
      <c r="A5602" s="1181">
        <v>5406033</v>
      </c>
      <c r="B5602" s="501" t="s">
        <v>9305</v>
      </c>
      <c r="C5602" s="502" t="s">
        <v>40176</v>
      </c>
      <c r="D5602" s="501" t="s">
        <v>14895</v>
      </c>
      <c r="E5602" s="666">
        <v>329.97</v>
      </c>
      <c r="F5602" s="394"/>
    </row>
    <row r="5603" spans="1:6">
      <c r="A5603" s="1181">
        <v>5406024</v>
      </c>
      <c r="B5603" s="501" t="s">
        <v>9305</v>
      </c>
      <c r="C5603" s="502" t="s">
        <v>40177</v>
      </c>
      <c r="D5603" s="501" t="s">
        <v>14895</v>
      </c>
      <c r="E5603" s="666">
        <v>379.19</v>
      </c>
      <c r="F5603" s="394"/>
    </row>
    <row r="5604" spans="1:6">
      <c r="A5604" s="1181">
        <v>5406034</v>
      </c>
      <c r="B5604" s="501" t="s">
        <v>9305</v>
      </c>
      <c r="C5604" s="502" t="s">
        <v>40178</v>
      </c>
      <c r="D5604" s="501" t="s">
        <v>14895</v>
      </c>
      <c r="E5604" s="666">
        <v>355.11</v>
      </c>
      <c r="F5604" s="394"/>
    </row>
    <row r="5605" spans="1:6">
      <c r="A5605" s="1181">
        <v>5406031</v>
      </c>
      <c r="B5605" s="501" t="s">
        <v>9305</v>
      </c>
      <c r="C5605" s="502" t="s">
        <v>40179</v>
      </c>
      <c r="D5605" s="501" t="s">
        <v>14895</v>
      </c>
      <c r="E5605" s="666">
        <v>339.1</v>
      </c>
      <c r="F5605" s="394"/>
    </row>
    <row r="5606" spans="1:6">
      <c r="A5606" s="1181">
        <v>5406041</v>
      </c>
      <c r="B5606" s="501" t="s">
        <v>9305</v>
      </c>
      <c r="C5606" s="502" t="s">
        <v>40180</v>
      </c>
      <c r="D5606" s="501" t="s">
        <v>14895</v>
      </c>
      <c r="E5606" s="666">
        <v>315.02</v>
      </c>
      <c r="F5606" s="394"/>
    </row>
    <row r="5607" spans="1:6">
      <c r="A5607" s="1181">
        <v>5406032</v>
      </c>
      <c r="B5607" s="501" t="s">
        <v>9305</v>
      </c>
      <c r="C5607" s="502" t="s">
        <v>40181</v>
      </c>
      <c r="D5607" s="501" t="s">
        <v>14895</v>
      </c>
      <c r="E5607" s="666">
        <v>364.23</v>
      </c>
      <c r="F5607" s="394"/>
    </row>
    <row r="5608" spans="1:6">
      <c r="A5608" s="1181">
        <v>5406042</v>
      </c>
      <c r="B5608" s="501" t="s">
        <v>9305</v>
      </c>
      <c r="C5608" s="502" t="s">
        <v>40182</v>
      </c>
      <c r="D5608" s="501" t="s">
        <v>14895</v>
      </c>
      <c r="E5608" s="666">
        <v>340.16</v>
      </c>
      <c r="F5608" s="394"/>
    </row>
    <row r="5609" spans="1:6">
      <c r="A5609" s="1181">
        <v>5406025</v>
      </c>
      <c r="B5609" s="501" t="s">
        <v>9305</v>
      </c>
      <c r="C5609" s="502" t="s">
        <v>40183</v>
      </c>
      <c r="D5609" s="501" t="s">
        <v>14895</v>
      </c>
      <c r="E5609" s="666">
        <v>343.08</v>
      </c>
      <c r="F5609" s="394"/>
    </row>
    <row r="5610" spans="1:6">
      <c r="A5610" s="1181">
        <v>5406035</v>
      </c>
      <c r="B5610" s="501" t="s">
        <v>9305</v>
      </c>
      <c r="C5610" s="502" t="s">
        <v>40184</v>
      </c>
      <c r="D5610" s="501" t="s">
        <v>14895</v>
      </c>
      <c r="E5610" s="666">
        <v>319.01</v>
      </c>
      <c r="F5610" s="394"/>
    </row>
    <row r="5611" spans="1:6">
      <c r="A5611" s="1181">
        <v>5406026</v>
      </c>
      <c r="B5611" s="501" t="s">
        <v>9305</v>
      </c>
      <c r="C5611" s="502" t="s">
        <v>40185</v>
      </c>
      <c r="D5611" s="501" t="s">
        <v>14895</v>
      </c>
      <c r="E5611" s="666">
        <v>368.22</v>
      </c>
      <c r="F5611" s="394"/>
    </row>
    <row r="5612" spans="1:6">
      <c r="A5612" s="1181">
        <v>5406036</v>
      </c>
      <c r="B5612" s="501" t="s">
        <v>9305</v>
      </c>
      <c r="C5612" s="502" t="s">
        <v>40186</v>
      </c>
      <c r="D5612" s="501" t="s">
        <v>14895</v>
      </c>
      <c r="E5612" s="666">
        <v>344.15</v>
      </c>
      <c r="F5612" s="394"/>
    </row>
    <row r="5613" spans="1:6">
      <c r="A5613" s="1181">
        <v>5406027</v>
      </c>
      <c r="B5613" s="501" t="s">
        <v>9305</v>
      </c>
      <c r="C5613" s="502" t="s">
        <v>40187</v>
      </c>
      <c r="D5613" s="501" t="s">
        <v>14895</v>
      </c>
      <c r="E5613" s="666">
        <v>340.99</v>
      </c>
      <c r="F5613" s="394"/>
    </row>
    <row r="5614" spans="1:6">
      <c r="A5614" s="1181">
        <v>5406037</v>
      </c>
      <c r="B5614" s="501" t="s">
        <v>9305</v>
      </c>
      <c r="C5614" s="502" t="s">
        <v>40188</v>
      </c>
      <c r="D5614" s="501" t="s">
        <v>14895</v>
      </c>
      <c r="E5614" s="666">
        <v>316.92</v>
      </c>
      <c r="F5614" s="394"/>
    </row>
    <row r="5615" spans="1:6">
      <c r="A5615" s="1181">
        <v>5406028</v>
      </c>
      <c r="B5615" s="501" t="s">
        <v>9305</v>
      </c>
      <c r="C5615" s="502" t="s">
        <v>40189</v>
      </c>
      <c r="D5615" s="501" t="s">
        <v>14895</v>
      </c>
      <c r="E5615" s="666">
        <v>366.13</v>
      </c>
      <c r="F5615" s="394"/>
    </row>
    <row r="5616" spans="1:6">
      <c r="A5616" s="1181">
        <v>5406038</v>
      </c>
      <c r="B5616" s="501" t="s">
        <v>9305</v>
      </c>
      <c r="C5616" s="502" t="s">
        <v>40190</v>
      </c>
      <c r="D5616" s="501" t="s">
        <v>14895</v>
      </c>
      <c r="E5616" s="666">
        <v>342.06</v>
      </c>
      <c r="F5616" s="394"/>
    </row>
    <row r="5617" spans="1:6">
      <c r="A5617" s="1181">
        <v>5406029</v>
      </c>
      <c r="B5617" s="501" t="s">
        <v>9305</v>
      </c>
      <c r="C5617" s="502" t="s">
        <v>40191</v>
      </c>
      <c r="D5617" s="501" t="s">
        <v>14895</v>
      </c>
      <c r="E5617" s="666">
        <v>339.83</v>
      </c>
      <c r="F5617" s="394"/>
    </row>
    <row r="5618" spans="1:6">
      <c r="A5618" s="1181">
        <v>5406039</v>
      </c>
      <c r="B5618" s="501" t="s">
        <v>9305</v>
      </c>
      <c r="C5618" s="502" t="s">
        <v>40192</v>
      </c>
      <c r="D5618" s="501" t="s">
        <v>14895</v>
      </c>
      <c r="E5618" s="666">
        <v>315.76</v>
      </c>
      <c r="F5618" s="394"/>
    </row>
    <row r="5619" spans="1:6">
      <c r="A5619" s="1181">
        <v>5406030</v>
      </c>
      <c r="B5619" s="501" t="s">
        <v>9305</v>
      </c>
      <c r="C5619" s="502" t="s">
        <v>40193</v>
      </c>
      <c r="D5619" s="501" t="s">
        <v>14895</v>
      </c>
      <c r="E5619" s="666">
        <v>364.97</v>
      </c>
      <c r="F5619" s="394"/>
    </row>
    <row r="5620" spans="1:6">
      <c r="A5620" s="1181">
        <v>5406040</v>
      </c>
      <c r="B5620" s="501" t="s">
        <v>9305</v>
      </c>
      <c r="C5620" s="502" t="s">
        <v>40194</v>
      </c>
      <c r="D5620" s="501" t="s">
        <v>14895</v>
      </c>
      <c r="E5620" s="666">
        <v>340.9</v>
      </c>
      <c r="F5620" s="394"/>
    </row>
    <row r="5621" spans="1:6">
      <c r="A5621" s="1181">
        <v>5405987</v>
      </c>
      <c r="B5621" s="501" t="s">
        <v>9305</v>
      </c>
      <c r="C5621" s="502" t="s">
        <v>40195</v>
      </c>
      <c r="D5621" s="501" t="s">
        <v>28</v>
      </c>
      <c r="E5621" s="666">
        <v>9.1199999999999992</v>
      </c>
      <c r="F5621" s="394"/>
    </row>
    <row r="5622" spans="1:6">
      <c r="A5622" s="1181">
        <v>5405979</v>
      </c>
      <c r="B5622" s="501" t="s">
        <v>9305</v>
      </c>
      <c r="C5622" s="502" t="s">
        <v>40196</v>
      </c>
      <c r="D5622" s="501" t="s">
        <v>14895</v>
      </c>
      <c r="E5622" s="666">
        <v>16.07</v>
      </c>
      <c r="F5622" s="394"/>
    </row>
    <row r="5623" spans="1:6">
      <c r="A5623" s="1181">
        <v>5502806</v>
      </c>
      <c r="B5623" s="501" t="s">
        <v>9305</v>
      </c>
      <c r="C5623" s="502" t="s">
        <v>40197</v>
      </c>
      <c r="D5623" s="501" t="s">
        <v>14896</v>
      </c>
      <c r="E5623" s="666">
        <v>173.52</v>
      </c>
      <c r="F5623" s="394"/>
    </row>
    <row r="5624" spans="1:6">
      <c r="A5624" s="1181">
        <v>5502807</v>
      </c>
      <c r="B5624" s="501" t="s">
        <v>9305</v>
      </c>
      <c r="C5624" s="502" t="s">
        <v>40198</v>
      </c>
      <c r="D5624" s="501" t="s">
        <v>14896</v>
      </c>
      <c r="E5624" s="666">
        <v>17.52</v>
      </c>
      <c r="F5624" s="394"/>
    </row>
    <row r="5625" spans="1:6">
      <c r="A5625" s="1181">
        <v>5503041</v>
      </c>
      <c r="B5625" s="501" t="s">
        <v>9305</v>
      </c>
      <c r="C5625" s="502" t="s">
        <v>40199</v>
      </c>
      <c r="D5625" s="501" t="s">
        <v>14896</v>
      </c>
      <c r="E5625" s="666">
        <v>6.55</v>
      </c>
      <c r="F5625" s="394"/>
    </row>
    <row r="5626" spans="1:6">
      <c r="A5626" s="1181">
        <v>5502978</v>
      </c>
      <c r="B5626" s="501" t="s">
        <v>9305</v>
      </c>
      <c r="C5626" s="502" t="s">
        <v>40200</v>
      </c>
      <c r="D5626" s="501" t="s">
        <v>14896</v>
      </c>
      <c r="E5626" s="666">
        <v>5.67</v>
      </c>
      <c r="F5626" s="394"/>
    </row>
    <row r="5627" spans="1:6">
      <c r="A5627" s="1181">
        <v>5502822</v>
      </c>
      <c r="B5627" s="501" t="s">
        <v>9305</v>
      </c>
      <c r="C5627" s="502" t="s">
        <v>40201</v>
      </c>
      <c r="D5627" s="501" t="s">
        <v>14896</v>
      </c>
      <c r="E5627" s="666">
        <v>42.49</v>
      </c>
      <c r="F5627" s="394"/>
    </row>
    <row r="5628" spans="1:6">
      <c r="A5628" s="1181">
        <v>5502979</v>
      </c>
      <c r="B5628" s="501" t="s">
        <v>9305</v>
      </c>
      <c r="C5628" s="502" t="s">
        <v>40202</v>
      </c>
      <c r="D5628" s="501" t="s">
        <v>14896</v>
      </c>
      <c r="E5628" s="666">
        <v>21.97</v>
      </c>
      <c r="F5628" s="394"/>
    </row>
    <row r="5629" spans="1:6">
      <c r="A5629" s="1181">
        <v>5501700</v>
      </c>
      <c r="B5629" s="501" t="s">
        <v>9305</v>
      </c>
      <c r="C5629" s="502" t="s">
        <v>40203</v>
      </c>
      <c r="D5629" s="501" t="s">
        <v>14895</v>
      </c>
      <c r="E5629" s="666">
        <v>0.7</v>
      </c>
      <c r="F5629" s="394"/>
    </row>
    <row r="5630" spans="1:6">
      <c r="A5630" s="1181">
        <v>5500991</v>
      </c>
      <c r="B5630" s="501" t="s">
        <v>9305</v>
      </c>
      <c r="C5630" s="502" t="s">
        <v>40204</v>
      </c>
      <c r="D5630" s="501" t="s">
        <v>14896</v>
      </c>
      <c r="E5630" s="666">
        <v>169.67</v>
      </c>
      <c r="F5630" s="394"/>
    </row>
    <row r="5631" spans="1:6">
      <c r="A5631" s="1181">
        <v>5515739</v>
      </c>
      <c r="B5631" s="501" t="s">
        <v>9305</v>
      </c>
      <c r="C5631" s="502" t="s">
        <v>40205</v>
      </c>
      <c r="D5631" s="501" t="s">
        <v>14896</v>
      </c>
      <c r="E5631" s="666">
        <v>50.46</v>
      </c>
      <c r="F5631" s="394"/>
    </row>
    <row r="5632" spans="1:6">
      <c r="A5632" s="1181">
        <v>5505766</v>
      </c>
      <c r="B5632" s="501" t="s">
        <v>9305</v>
      </c>
      <c r="C5632" s="502" t="s">
        <v>40206</v>
      </c>
      <c r="D5632" s="501" t="s">
        <v>14896</v>
      </c>
      <c r="E5632" s="666">
        <v>377.28</v>
      </c>
      <c r="F5632" s="394"/>
    </row>
    <row r="5633" spans="1:6">
      <c r="A5633" s="1181">
        <v>5501701</v>
      </c>
      <c r="B5633" s="501" t="s">
        <v>9305</v>
      </c>
      <c r="C5633" s="502" t="s">
        <v>40207</v>
      </c>
      <c r="D5633" s="501" t="s">
        <v>28</v>
      </c>
      <c r="E5633" s="666">
        <v>52.01</v>
      </c>
      <c r="F5633" s="394"/>
    </row>
    <row r="5634" spans="1:6">
      <c r="A5634" s="1181">
        <v>5501702</v>
      </c>
      <c r="B5634" s="501" t="s">
        <v>9305</v>
      </c>
      <c r="C5634" s="502" t="s">
        <v>40208</v>
      </c>
      <c r="D5634" s="501" t="s">
        <v>28</v>
      </c>
      <c r="E5634" s="666">
        <v>130.03</v>
      </c>
      <c r="F5634" s="394"/>
    </row>
    <row r="5635" spans="1:6">
      <c r="A5635" s="1181">
        <v>5502972</v>
      </c>
      <c r="B5635" s="501" t="s">
        <v>9305</v>
      </c>
      <c r="C5635" s="502" t="s">
        <v>40209</v>
      </c>
      <c r="D5635" s="501" t="s">
        <v>14896</v>
      </c>
      <c r="E5635" s="666">
        <v>211.48</v>
      </c>
      <c r="F5635" s="394"/>
    </row>
    <row r="5636" spans="1:6">
      <c r="A5636" s="1181">
        <v>5502968</v>
      </c>
      <c r="B5636" s="501" t="s">
        <v>9305</v>
      </c>
      <c r="C5636" s="502" t="s">
        <v>40210</v>
      </c>
      <c r="D5636" s="501" t="s">
        <v>14896</v>
      </c>
      <c r="E5636" s="666">
        <v>23.86</v>
      </c>
      <c r="F5636" s="394"/>
    </row>
    <row r="5637" spans="1:6">
      <c r="A5637" s="1181">
        <v>5502969</v>
      </c>
      <c r="B5637" s="501" t="s">
        <v>9305</v>
      </c>
      <c r="C5637" s="502" t="s">
        <v>40211</v>
      </c>
      <c r="D5637" s="501" t="s">
        <v>14896</v>
      </c>
      <c r="E5637" s="666">
        <v>30.1</v>
      </c>
      <c r="F5637" s="394"/>
    </row>
    <row r="5638" spans="1:6">
      <c r="A5638" s="1181">
        <v>5502970</v>
      </c>
      <c r="B5638" s="501" t="s">
        <v>9305</v>
      </c>
      <c r="C5638" s="502" t="s">
        <v>40212</v>
      </c>
      <c r="D5638" s="501" t="s">
        <v>14896</v>
      </c>
      <c r="E5638" s="666">
        <v>55.14</v>
      </c>
      <c r="F5638" s="394"/>
    </row>
    <row r="5639" spans="1:6">
      <c r="A5639" s="1181">
        <v>5502971</v>
      </c>
      <c r="B5639" s="501" t="s">
        <v>9305</v>
      </c>
      <c r="C5639" s="502" t="s">
        <v>40213</v>
      </c>
      <c r="D5639" s="501" t="s">
        <v>14896</v>
      </c>
      <c r="E5639" s="666">
        <v>102.64</v>
      </c>
      <c r="F5639" s="394"/>
    </row>
    <row r="5640" spans="1:6">
      <c r="A5640" s="1181">
        <v>5502663</v>
      </c>
      <c r="B5640" s="501" t="s">
        <v>9305</v>
      </c>
      <c r="C5640" s="502" t="s">
        <v>40214</v>
      </c>
      <c r="D5640" s="501" t="s">
        <v>14896</v>
      </c>
      <c r="E5640" s="666">
        <v>38.869999999999997</v>
      </c>
      <c r="F5640" s="394"/>
    </row>
    <row r="5641" spans="1:6">
      <c r="A5641" s="1181">
        <v>5502993</v>
      </c>
      <c r="B5641" s="501" t="s">
        <v>9305</v>
      </c>
      <c r="C5641" s="502" t="s">
        <v>40215</v>
      </c>
      <c r="D5641" s="501" t="s">
        <v>14896</v>
      </c>
      <c r="E5641" s="666">
        <v>27.37</v>
      </c>
      <c r="F5641" s="394"/>
    </row>
    <row r="5642" spans="1:6">
      <c r="A5642" s="1181">
        <v>5502967</v>
      </c>
      <c r="B5642" s="501" t="s">
        <v>9305</v>
      </c>
      <c r="C5642" s="502" t="s">
        <v>40216</v>
      </c>
      <c r="D5642" s="501" t="s">
        <v>14896</v>
      </c>
      <c r="E5642" s="666">
        <v>117.02</v>
      </c>
      <c r="F5642" s="394"/>
    </row>
    <row r="5643" spans="1:6">
      <c r="A5643" s="1181">
        <v>5502963</v>
      </c>
      <c r="B5643" s="501" t="s">
        <v>9305</v>
      </c>
      <c r="C5643" s="502" t="s">
        <v>40217</v>
      </c>
      <c r="D5643" s="501" t="s">
        <v>14896</v>
      </c>
      <c r="E5643" s="666">
        <v>14.28</v>
      </c>
      <c r="F5643" s="394"/>
    </row>
    <row r="5644" spans="1:6">
      <c r="A5644" s="1181">
        <v>5502964</v>
      </c>
      <c r="B5644" s="501" t="s">
        <v>9305</v>
      </c>
      <c r="C5644" s="502" t="s">
        <v>40218</v>
      </c>
      <c r="D5644" s="501" t="s">
        <v>14896</v>
      </c>
      <c r="E5644" s="666">
        <v>17.89</v>
      </c>
      <c r="F5644" s="394"/>
    </row>
    <row r="5645" spans="1:6">
      <c r="A5645" s="1181">
        <v>5502965</v>
      </c>
      <c r="B5645" s="501" t="s">
        <v>9305</v>
      </c>
      <c r="C5645" s="502" t="s">
        <v>40219</v>
      </c>
      <c r="D5645" s="501" t="s">
        <v>14896</v>
      </c>
      <c r="E5645" s="666">
        <v>32.200000000000003</v>
      </c>
      <c r="F5645" s="394"/>
    </row>
    <row r="5646" spans="1:6">
      <c r="A5646" s="1181">
        <v>5502966</v>
      </c>
      <c r="B5646" s="501" t="s">
        <v>9305</v>
      </c>
      <c r="C5646" s="502" t="s">
        <v>40220</v>
      </c>
      <c r="D5646" s="501" t="s">
        <v>14896</v>
      </c>
      <c r="E5646" s="666">
        <v>59.05</v>
      </c>
      <c r="F5646" s="394"/>
    </row>
    <row r="5647" spans="1:6">
      <c r="A5647" s="1181">
        <v>5501706</v>
      </c>
      <c r="B5647" s="501" t="s">
        <v>9305</v>
      </c>
      <c r="C5647" s="502" t="s">
        <v>40221</v>
      </c>
      <c r="D5647" s="501" t="s">
        <v>14896</v>
      </c>
      <c r="E5647" s="666">
        <v>6.97</v>
      </c>
      <c r="F5647" s="394"/>
    </row>
    <row r="5648" spans="1:6" ht="24.75">
      <c r="A5648" s="1181">
        <v>5501880</v>
      </c>
      <c r="B5648" s="501" t="s">
        <v>9305</v>
      </c>
      <c r="C5648" s="502" t="s">
        <v>40222</v>
      </c>
      <c r="D5648" s="501" t="s">
        <v>14896</v>
      </c>
      <c r="E5648" s="666">
        <v>13.78</v>
      </c>
      <c r="F5648" s="394"/>
    </row>
    <row r="5649" spans="1:6" ht="24.75">
      <c r="A5649" s="1181">
        <v>5502114</v>
      </c>
      <c r="B5649" s="501" t="s">
        <v>9305</v>
      </c>
      <c r="C5649" s="502" t="s">
        <v>40223</v>
      </c>
      <c r="D5649" s="501" t="s">
        <v>14896</v>
      </c>
      <c r="E5649" s="666">
        <v>8.52</v>
      </c>
      <c r="F5649" s="394"/>
    </row>
    <row r="5650" spans="1:6" ht="24.75">
      <c r="A5650" s="1181">
        <v>5501906</v>
      </c>
      <c r="B5650" s="501" t="s">
        <v>9305</v>
      </c>
      <c r="C5650" s="502" t="s">
        <v>40224</v>
      </c>
      <c r="D5650" s="501" t="s">
        <v>14896</v>
      </c>
      <c r="E5650" s="666">
        <v>12.45</v>
      </c>
      <c r="F5650" s="394"/>
    </row>
    <row r="5651" spans="1:6" ht="24.75">
      <c r="A5651" s="1181">
        <v>5502140</v>
      </c>
      <c r="B5651" s="501" t="s">
        <v>9305</v>
      </c>
      <c r="C5651" s="502" t="s">
        <v>40225</v>
      </c>
      <c r="D5651" s="501" t="s">
        <v>14896</v>
      </c>
      <c r="E5651" s="666">
        <v>7.18</v>
      </c>
      <c r="F5651" s="394"/>
    </row>
    <row r="5652" spans="1:6" ht="24.75">
      <c r="A5652" s="1181">
        <v>5501932</v>
      </c>
      <c r="B5652" s="501" t="s">
        <v>9305</v>
      </c>
      <c r="C5652" s="502" t="s">
        <v>40226</v>
      </c>
      <c r="D5652" s="501" t="s">
        <v>14896</v>
      </c>
      <c r="E5652" s="666">
        <v>12.45</v>
      </c>
      <c r="F5652" s="394"/>
    </row>
    <row r="5653" spans="1:6" ht="24.75">
      <c r="A5653" s="1181">
        <v>5502166</v>
      </c>
      <c r="B5653" s="501" t="s">
        <v>9305</v>
      </c>
      <c r="C5653" s="502" t="s">
        <v>40227</v>
      </c>
      <c r="D5653" s="501" t="s">
        <v>14896</v>
      </c>
      <c r="E5653" s="666">
        <v>7.62</v>
      </c>
      <c r="F5653" s="394"/>
    </row>
    <row r="5654" spans="1:6" ht="24.75">
      <c r="A5654" s="1181">
        <v>5501881</v>
      </c>
      <c r="B5654" s="501" t="s">
        <v>9305</v>
      </c>
      <c r="C5654" s="502" t="s">
        <v>40228</v>
      </c>
      <c r="D5654" s="501" t="s">
        <v>14896</v>
      </c>
      <c r="E5654" s="666">
        <v>14.06</v>
      </c>
      <c r="F5654" s="394"/>
    </row>
    <row r="5655" spans="1:6" ht="24.75">
      <c r="A5655" s="1181">
        <v>5502115</v>
      </c>
      <c r="B5655" s="501" t="s">
        <v>9305</v>
      </c>
      <c r="C5655" s="502" t="s">
        <v>40229</v>
      </c>
      <c r="D5655" s="501" t="s">
        <v>14896</v>
      </c>
      <c r="E5655" s="666">
        <v>9.24</v>
      </c>
      <c r="F5655" s="394"/>
    </row>
    <row r="5656" spans="1:6" ht="24.75">
      <c r="A5656" s="1181">
        <v>5501907</v>
      </c>
      <c r="B5656" s="501" t="s">
        <v>9305</v>
      </c>
      <c r="C5656" s="502" t="s">
        <v>40230</v>
      </c>
      <c r="D5656" s="501" t="s">
        <v>14896</v>
      </c>
      <c r="E5656" s="666">
        <v>12.64</v>
      </c>
      <c r="F5656" s="394"/>
    </row>
    <row r="5657" spans="1:6" ht="24.75">
      <c r="A5657" s="1181">
        <v>5502141</v>
      </c>
      <c r="B5657" s="501" t="s">
        <v>9305</v>
      </c>
      <c r="C5657" s="502" t="s">
        <v>40231</v>
      </c>
      <c r="D5657" s="501" t="s">
        <v>14896</v>
      </c>
      <c r="E5657" s="666">
        <v>7.77</v>
      </c>
      <c r="F5657" s="394"/>
    </row>
    <row r="5658" spans="1:6" ht="24.75">
      <c r="A5658" s="1181">
        <v>5501933</v>
      </c>
      <c r="B5658" s="501" t="s">
        <v>9305</v>
      </c>
      <c r="C5658" s="502" t="s">
        <v>40232</v>
      </c>
      <c r="D5658" s="501" t="s">
        <v>14896</v>
      </c>
      <c r="E5658" s="666">
        <v>12.64</v>
      </c>
      <c r="F5658" s="394"/>
    </row>
    <row r="5659" spans="1:6" ht="24.75">
      <c r="A5659" s="1181">
        <v>5502167</v>
      </c>
      <c r="B5659" s="501" t="s">
        <v>9305</v>
      </c>
      <c r="C5659" s="502" t="s">
        <v>40233</v>
      </c>
      <c r="D5659" s="501" t="s">
        <v>14896</v>
      </c>
      <c r="E5659" s="666">
        <v>7.77</v>
      </c>
      <c r="F5659" s="394"/>
    </row>
    <row r="5660" spans="1:6" ht="24.75">
      <c r="A5660" s="1181">
        <v>5501882</v>
      </c>
      <c r="B5660" s="501" t="s">
        <v>9305</v>
      </c>
      <c r="C5660" s="502" t="s">
        <v>40234</v>
      </c>
      <c r="D5660" s="501" t="s">
        <v>14896</v>
      </c>
      <c r="E5660" s="666">
        <v>14.34</v>
      </c>
      <c r="F5660" s="394"/>
    </row>
    <row r="5661" spans="1:6" ht="24.75">
      <c r="A5661" s="1181">
        <v>5502116</v>
      </c>
      <c r="B5661" s="501" t="s">
        <v>9305</v>
      </c>
      <c r="C5661" s="502" t="s">
        <v>40235</v>
      </c>
      <c r="D5661" s="501" t="s">
        <v>14896</v>
      </c>
      <c r="E5661" s="666">
        <v>9.48</v>
      </c>
      <c r="F5661" s="394"/>
    </row>
    <row r="5662" spans="1:6" ht="24.75">
      <c r="A5662" s="1181">
        <v>5501908</v>
      </c>
      <c r="B5662" s="501" t="s">
        <v>9305</v>
      </c>
      <c r="C5662" s="502" t="s">
        <v>40236</v>
      </c>
      <c r="D5662" s="501" t="s">
        <v>14896</v>
      </c>
      <c r="E5662" s="666">
        <v>12.82</v>
      </c>
      <c r="F5662" s="394"/>
    </row>
    <row r="5663" spans="1:6" ht="24.75">
      <c r="A5663" s="1181">
        <v>5502142</v>
      </c>
      <c r="B5663" s="501" t="s">
        <v>9305</v>
      </c>
      <c r="C5663" s="502" t="s">
        <v>40237</v>
      </c>
      <c r="D5663" s="501" t="s">
        <v>14896</v>
      </c>
      <c r="E5663" s="666">
        <v>7.97</v>
      </c>
      <c r="F5663" s="394"/>
    </row>
    <row r="5664" spans="1:6" ht="24.75">
      <c r="A5664" s="1181">
        <v>5501934</v>
      </c>
      <c r="B5664" s="501" t="s">
        <v>9305</v>
      </c>
      <c r="C5664" s="502" t="s">
        <v>40238</v>
      </c>
      <c r="D5664" s="501" t="s">
        <v>14896</v>
      </c>
      <c r="E5664" s="666">
        <v>12.78</v>
      </c>
      <c r="F5664" s="394"/>
    </row>
    <row r="5665" spans="1:6" ht="24.75">
      <c r="A5665" s="1181">
        <v>5502168</v>
      </c>
      <c r="B5665" s="501" t="s">
        <v>9305</v>
      </c>
      <c r="C5665" s="502" t="s">
        <v>40239</v>
      </c>
      <c r="D5665" s="501" t="s">
        <v>14896</v>
      </c>
      <c r="E5665" s="666">
        <v>7.92</v>
      </c>
      <c r="F5665" s="394"/>
    </row>
    <row r="5666" spans="1:6" ht="24.75">
      <c r="A5666" s="1181">
        <v>5501883</v>
      </c>
      <c r="B5666" s="501" t="s">
        <v>9305</v>
      </c>
      <c r="C5666" s="502" t="s">
        <v>40240</v>
      </c>
      <c r="D5666" s="501" t="s">
        <v>14896</v>
      </c>
      <c r="E5666" s="666">
        <v>14.62</v>
      </c>
      <c r="F5666" s="394"/>
    </row>
    <row r="5667" spans="1:6" ht="24.75">
      <c r="A5667" s="1181">
        <v>5502117</v>
      </c>
      <c r="B5667" s="501" t="s">
        <v>9305</v>
      </c>
      <c r="C5667" s="502" t="s">
        <v>40241</v>
      </c>
      <c r="D5667" s="501" t="s">
        <v>14896</v>
      </c>
      <c r="E5667" s="666">
        <v>9.77</v>
      </c>
      <c r="F5667" s="394"/>
    </row>
    <row r="5668" spans="1:6" ht="24.75">
      <c r="A5668" s="1181">
        <v>5501909</v>
      </c>
      <c r="B5668" s="501" t="s">
        <v>9305</v>
      </c>
      <c r="C5668" s="502" t="s">
        <v>40242</v>
      </c>
      <c r="D5668" s="501" t="s">
        <v>14896</v>
      </c>
      <c r="E5668" s="666">
        <v>13.01</v>
      </c>
      <c r="F5668" s="394"/>
    </row>
    <row r="5669" spans="1:6" ht="24.75">
      <c r="A5669" s="1181">
        <v>5502143</v>
      </c>
      <c r="B5669" s="501" t="s">
        <v>9305</v>
      </c>
      <c r="C5669" s="502" t="s">
        <v>40243</v>
      </c>
      <c r="D5669" s="501" t="s">
        <v>14896</v>
      </c>
      <c r="E5669" s="666">
        <v>8.17</v>
      </c>
      <c r="F5669" s="394"/>
    </row>
    <row r="5670" spans="1:6" ht="24.75">
      <c r="A5670" s="1181">
        <v>5501935</v>
      </c>
      <c r="B5670" s="501" t="s">
        <v>9305</v>
      </c>
      <c r="C5670" s="502" t="s">
        <v>40244</v>
      </c>
      <c r="D5670" s="501" t="s">
        <v>14896</v>
      </c>
      <c r="E5670" s="666">
        <v>12.96</v>
      </c>
      <c r="F5670" s="394"/>
    </row>
    <row r="5671" spans="1:6" ht="24.75">
      <c r="A5671" s="1181">
        <v>5502169</v>
      </c>
      <c r="B5671" s="501" t="s">
        <v>9305</v>
      </c>
      <c r="C5671" s="502" t="s">
        <v>40245</v>
      </c>
      <c r="D5671" s="501" t="s">
        <v>14896</v>
      </c>
      <c r="E5671" s="666">
        <v>8.1199999999999992</v>
      </c>
      <c r="F5671" s="394"/>
    </row>
    <row r="5672" spans="1:6" ht="24.75">
      <c r="A5672" s="1181">
        <v>5501884</v>
      </c>
      <c r="B5672" s="501" t="s">
        <v>9305</v>
      </c>
      <c r="C5672" s="502" t="s">
        <v>40246</v>
      </c>
      <c r="D5672" s="501" t="s">
        <v>14896</v>
      </c>
      <c r="E5672" s="666">
        <v>15.29</v>
      </c>
      <c r="F5672" s="394"/>
    </row>
    <row r="5673" spans="1:6" ht="24.75">
      <c r="A5673" s="1181">
        <v>5502118</v>
      </c>
      <c r="B5673" s="501" t="s">
        <v>9305</v>
      </c>
      <c r="C5673" s="502" t="s">
        <v>40247</v>
      </c>
      <c r="D5673" s="501" t="s">
        <v>14896</v>
      </c>
      <c r="E5673" s="666">
        <v>10.07</v>
      </c>
      <c r="F5673" s="394"/>
    </row>
    <row r="5674" spans="1:6" ht="24.75">
      <c r="A5674" s="1181">
        <v>5501910</v>
      </c>
      <c r="B5674" s="501" t="s">
        <v>9305</v>
      </c>
      <c r="C5674" s="502" t="s">
        <v>40248</v>
      </c>
      <c r="D5674" s="501" t="s">
        <v>14896</v>
      </c>
      <c r="E5674" s="666">
        <v>13.2</v>
      </c>
      <c r="F5674" s="394"/>
    </row>
    <row r="5675" spans="1:6" ht="24.75">
      <c r="A5675" s="1181">
        <v>5502144</v>
      </c>
      <c r="B5675" s="501" t="s">
        <v>9305</v>
      </c>
      <c r="C5675" s="502" t="s">
        <v>40249</v>
      </c>
      <c r="D5675" s="501" t="s">
        <v>14896</v>
      </c>
      <c r="E5675" s="666">
        <v>8.32</v>
      </c>
      <c r="F5675" s="394"/>
    </row>
    <row r="5676" spans="1:6" ht="24.75">
      <c r="A5676" s="1181">
        <v>5501936</v>
      </c>
      <c r="B5676" s="501" t="s">
        <v>9305</v>
      </c>
      <c r="C5676" s="502" t="s">
        <v>40250</v>
      </c>
      <c r="D5676" s="501" t="s">
        <v>14896</v>
      </c>
      <c r="E5676" s="666">
        <v>13.1</v>
      </c>
      <c r="F5676" s="394"/>
    </row>
    <row r="5677" spans="1:6" ht="24.75">
      <c r="A5677" s="1181">
        <v>5502170</v>
      </c>
      <c r="B5677" s="501" t="s">
        <v>9305</v>
      </c>
      <c r="C5677" s="502" t="s">
        <v>40251</v>
      </c>
      <c r="D5677" s="501" t="s">
        <v>14896</v>
      </c>
      <c r="E5677" s="666">
        <v>8.27</v>
      </c>
      <c r="F5677" s="394"/>
    </row>
    <row r="5678" spans="1:6" ht="24.75">
      <c r="A5678" s="1181">
        <v>5501885</v>
      </c>
      <c r="B5678" s="501" t="s">
        <v>9305</v>
      </c>
      <c r="C5678" s="502" t="s">
        <v>40252</v>
      </c>
      <c r="D5678" s="501" t="s">
        <v>14896</v>
      </c>
      <c r="E5678" s="666">
        <v>15.82</v>
      </c>
      <c r="F5678" s="394"/>
    </row>
    <row r="5679" spans="1:6" ht="24.75">
      <c r="A5679" s="1181">
        <v>5502119</v>
      </c>
      <c r="B5679" s="501" t="s">
        <v>9305</v>
      </c>
      <c r="C5679" s="502" t="s">
        <v>40253</v>
      </c>
      <c r="D5679" s="501" t="s">
        <v>14896</v>
      </c>
      <c r="E5679" s="666">
        <v>10.99</v>
      </c>
      <c r="F5679" s="394"/>
    </row>
    <row r="5680" spans="1:6" ht="24.75">
      <c r="A5680" s="1181">
        <v>5501911</v>
      </c>
      <c r="B5680" s="501" t="s">
        <v>9305</v>
      </c>
      <c r="C5680" s="502" t="s">
        <v>40254</v>
      </c>
      <c r="D5680" s="501" t="s">
        <v>14896</v>
      </c>
      <c r="E5680" s="666">
        <v>13.89</v>
      </c>
      <c r="F5680" s="394"/>
    </row>
    <row r="5681" spans="1:6" ht="24.75">
      <c r="A5681" s="1181">
        <v>5502145</v>
      </c>
      <c r="B5681" s="501" t="s">
        <v>9305</v>
      </c>
      <c r="C5681" s="502" t="s">
        <v>40255</v>
      </c>
      <c r="D5681" s="501" t="s">
        <v>14896</v>
      </c>
      <c r="E5681" s="666">
        <v>8.66</v>
      </c>
      <c r="F5681" s="394"/>
    </row>
    <row r="5682" spans="1:6" ht="24.75">
      <c r="A5682" s="1181">
        <v>5501937</v>
      </c>
      <c r="B5682" s="501" t="s">
        <v>9305</v>
      </c>
      <c r="C5682" s="502" t="s">
        <v>40256</v>
      </c>
      <c r="D5682" s="501" t="s">
        <v>14896</v>
      </c>
      <c r="E5682" s="666">
        <v>13.83</v>
      </c>
      <c r="F5682" s="394"/>
    </row>
    <row r="5683" spans="1:6" ht="24.75">
      <c r="A5683" s="1181">
        <v>5502171</v>
      </c>
      <c r="B5683" s="501" t="s">
        <v>9305</v>
      </c>
      <c r="C5683" s="502" t="s">
        <v>40257</v>
      </c>
      <c r="D5683" s="501" t="s">
        <v>14896</v>
      </c>
      <c r="E5683" s="666">
        <v>8.57</v>
      </c>
      <c r="F5683" s="394"/>
    </row>
    <row r="5684" spans="1:6" ht="24.75">
      <c r="A5684" s="1181">
        <v>5501886</v>
      </c>
      <c r="B5684" s="501" t="s">
        <v>9305</v>
      </c>
      <c r="C5684" s="502" t="s">
        <v>40258</v>
      </c>
      <c r="D5684" s="501" t="s">
        <v>14896</v>
      </c>
      <c r="E5684" s="666">
        <v>16.97</v>
      </c>
      <c r="F5684" s="394"/>
    </row>
    <row r="5685" spans="1:6" ht="24.75">
      <c r="A5685" s="1181">
        <v>5502120</v>
      </c>
      <c r="B5685" s="501" t="s">
        <v>9305</v>
      </c>
      <c r="C5685" s="502" t="s">
        <v>40259</v>
      </c>
      <c r="D5685" s="501" t="s">
        <v>14896</v>
      </c>
      <c r="E5685" s="666">
        <v>12.17</v>
      </c>
      <c r="F5685" s="394"/>
    </row>
    <row r="5686" spans="1:6" ht="24.75">
      <c r="A5686" s="1181">
        <v>5501912</v>
      </c>
      <c r="B5686" s="501" t="s">
        <v>9305</v>
      </c>
      <c r="C5686" s="502" t="s">
        <v>40260</v>
      </c>
      <c r="D5686" s="501" t="s">
        <v>14896</v>
      </c>
      <c r="E5686" s="666">
        <v>14.39</v>
      </c>
      <c r="F5686" s="394"/>
    </row>
    <row r="5687" spans="1:6" ht="24.75">
      <c r="A5687" s="1181">
        <v>5502146</v>
      </c>
      <c r="B5687" s="501" t="s">
        <v>9305</v>
      </c>
      <c r="C5687" s="502" t="s">
        <v>40261</v>
      </c>
      <c r="D5687" s="501" t="s">
        <v>14896</v>
      </c>
      <c r="E5687" s="666">
        <v>9.59</v>
      </c>
      <c r="F5687" s="394"/>
    </row>
    <row r="5688" spans="1:6" ht="24.75">
      <c r="A5688" s="1181">
        <v>5501938</v>
      </c>
      <c r="B5688" s="501" t="s">
        <v>9305</v>
      </c>
      <c r="C5688" s="502" t="s">
        <v>40262</v>
      </c>
      <c r="D5688" s="501" t="s">
        <v>14896</v>
      </c>
      <c r="E5688" s="666">
        <v>14.28</v>
      </c>
      <c r="F5688" s="394"/>
    </row>
    <row r="5689" spans="1:6" ht="24.75">
      <c r="A5689" s="1181">
        <v>5502172</v>
      </c>
      <c r="B5689" s="501" t="s">
        <v>9305</v>
      </c>
      <c r="C5689" s="502" t="s">
        <v>40263</v>
      </c>
      <c r="D5689" s="501" t="s">
        <v>14896</v>
      </c>
      <c r="E5689" s="666">
        <v>9.48</v>
      </c>
      <c r="F5689" s="394"/>
    </row>
    <row r="5690" spans="1:6" ht="24.75">
      <c r="A5690" s="1181">
        <v>5501876</v>
      </c>
      <c r="B5690" s="501" t="s">
        <v>9305</v>
      </c>
      <c r="C5690" s="502" t="s">
        <v>40264</v>
      </c>
      <c r="D5690" s="501" t="s">
        <v>14896</v>
      </c>
      <c r="E5690" s="666">
        <v>11.67</v>
      </c>
      <c r="F5690" s="394"/>
    </row>
    <row r="5691" spans="1:6" ht="24.75">
      <c r="A5691" s="1181">
        <v>5502110</v>
      </c>
      <c r="B5691" s="501" t="s">
        <v>9305</v>
      </c>
      <c r="C5691" s="502" t="s">
        <v>40265</v>
      </c>
      <c r="D5691" s="501" t="s">
        <v>14896</v>
      </c>
      <c r="E5691" s="666">
        <v>6.78</v>
      </c>
      <c r="F5691" s="394"/>
    </row>
    <row r="5692" spans="1:6" ht="24.75">
      <c r="A5692" s="1181">
        <v>5501902</v>
      </c>
      <c r="B5692" s="501" t="s">
        <v>9305</v>
      </c>
      <c r="C5692" s="502" t="s">
        <v>40266</v>
      </c>
      <c r="D5692" s="501" t="s">
        <v>14896</v>
      </c>
      <c r="E5692" s="666">
        <v>11.22</v>
      </c>
      <c r="F5692" s="394"/>
    </row>
    <row r="5693" spans="1:6" ht="24.75">
      <c r="A5693" s="1181">
        <v>5502136</v>
      </c>
      <c r="B5693" s="501" t="s">
        <v>9305</v>
      </c>
      <c r="C5693" s="502" t="s">
        <v>40267</v>
      </c>
      <c r="D5693" s="501" t="s">
        <v>14896</v>
      </c>
      <c r="E5693" s="666">
        <v>6.35</v>
      </c>
      <c r="F5693" s="394"/>
    </row>
    <row r="5694" spans="1:6" ht="24.75">
      <c r="A5694" s="1181">
        <v>5501928</v>
      </c>
      <c r="B5694" s="501" t="s">
        <v>9305</v>
      </c>
      <c r="C5694" s="502" t="s">
        <v>40268</v>
      </c>
      <c r="D5694" s="501" t="s">
        <v>14896</v>
      </c>
      <c r="E5694" s="666">
        <v>11.29</v>
      </c>
      <c r="F5694" s="394"/>
    </row>
    <row r="5695" spans="1:6" ht="24.75">
      <c r="A5695" s="1181">
        <v>5502162</v>
      </c>
      <c r="B5695" s="501" t="s">
        <v>9305</v>
      </c>
      <c r="C5695" s="502" t="s">
        <v>40269</v>
      </c>
      <c r="D5695" s="501" t="s">
        <v>14896</v>
      </c>
      <c r="E5695" s="666">
        <v>6.43</v>
      </c>
      <c r="F5695" s="394"/>
    </row>
    <row r="5696" spans="1:6" ht="24.75">
      <c r="A5696" s="1181">
        <v>5501877</v>
      </c>
      <c r="B5696" s="501" t="s">
        <v>9305</v>
      </c>
      <c r="C5696" s="502" t="s">
        <v>40270</v>
      </c>
      <c r="D5696" s="501" t="s">
        <v>14896</v>
      </c>
      <c r="E5696" s="666">
        <v>12.45</v>
      </c>
      <c r="F5696" s="394"/>
    </row>
    <row r="5697" spans="1:6" ht="24.75">
      <c r="A5697" s="1181">
        <v>5502111</v>
      </c>
      <c r="B5697" s="501" t="s">
        <v>9305</v>
      </c>
      <c r="C5697" s="502" t="s">
        <v>40271</v>
      </c>
      <c r="D5697" s="501" t="s">
        <v>14896</v>
      </c>
      <c r="E5697" s="666">
        <v>7.18</v>
      </c>
      <c r="F5697" s="394"/>
    </row>
    <row r="5698" spans="1:6" ht="24.75">
      <c r="A5698" s="1181">
        <v>5501903</v>
      </c>
      <c r="B5698" s="501" t="s">
        <v>9305</v>
      </c>
      <c r="C5698" s="502" t="s">
        <v>40272</v>
      </c>
      <c r="D5698" s="501" t="s">
        <v>14896</v>
      </c>
      <c r="E5698" s="666">
        <v>11.48</v>
      </c>
      <c r="F5698" s="394"/>
    </row>
    <row r="5699" spans="1:6" ht="24.75">
      <c r="A5699" s="1181">
        <v>5502137</v>
      </c>
      <c r="B5699" s="501" t="s">
        <v>9305</v>
      </c>
      <c r="C5699" s="502" t="s">
        <v>40273</v>
      </c>
      <c r="D5699" s="501" t="s">
        <v>14896</v>
      </c>
      <c r="E5699" s="666">
        <v>6.58</v>
      </c>
      <c r="F5699" s="394"/>
    </row>
    <row r="5700" spans="1:6" ht="24.75">
      <c r="A5700" s="1181">
        <v>5501929</v>
      </c>
      <c r="B5700" s="501" t="s">
        <v>9305</v>
      </c>
      <c r="C5700" s="502" t="s">
        <v>40274</v>
      </c>
      <c r="D5700" s="501" t="s">
        <v>14896</v>
      </c>
      <c r="E5700" s="666">
        <v>11.52</v>
      </c>
      <c r="F5700" s="394"/>
    </row>
    <row r="5701" spans="1:6" ht="24.75">
      <c r="A5701" s="1181">
        <v>5502163</v>
      </c>
      <c r="B5701" s="501" t="s">
        <v>9305</v>
      </c>
      <c r="C5701" s="502" t="s">
        <v>40275</v>
      </c>
      <c r="D5701" s="501" t="s">
        <v>14896</v>
      </c>
      <c r="E5701" s="666">
        <v>6.62</v>
      </c>
      <c r="F5701" s="394"/>
    </row>
    <row r="5702" spans="1:6" ht="24.75">
      <c r="A5702" s="1181">
        <v>5501875</v>
      </c>
      <c r="B5702" s="501" t="s">
        <v>9305</v>
      </c>
      <c r="C5702" s="502" t="s">
        <v>40276</v>
      </c>
      <c r="D5702" s="501" t="s">
        <v>14896</v>
      </c>
      <c r="E5702" s="666">
        <v>11.22</v>
      </c>
      <c r="F5702" s="394"/>
    </row>
    <row r="5703" spans="1:6" ht="24.75">
      <c r="A5703" s="1181">
        <v>5502109</v>
      </c>
      <c r="B5703" s="501" t="s">
        <v>9305</v>
      </c>
      <c r="C5703" s="502" t="s">
        <v>40277</v>
      </c>
      <c r="D5703" s="501" t="s">
        <v>14896</v>
      </c>
      <c r="E5703" s="666">
        <v>6.35</v>
      </c>
      <c r="F5703" s="394"/>
    </row>
    <row r="5704" spans="1:6" ht="24.75">
      <c r="A5704" s="1181">
        <v>5501901</v>
      </c>
      <c r="B5704" s="501" t="s">
        <v>9305</v>
      </c>
      <c r="C5704" s="502" t="s">
        <v>40278</v>
      </c>
      <c r="D5704" s="501" t="s">
        <v>14896</v>
      </c>
      <c r="E5704" s="666">
        <v>10.53</v>
      </c>
      <c r="F5704" s="394"/>
    </row>
    <row r="5705" spans="1:6" ht="24.75">
      <c r="A5705" s="1181">
        <v>5502135</v>
      </c>
      <c r="B5705" s="501" t="s">
        <v>9305</v>
      </c>
      <c r="C5705" s="502" t="s">
        <v>40279</v>
      </c>
      <c r="D5705" s="501" t="s">
        <v>14896</v>
      </c>
      <c r="E5705" s="666">
        <v>5.61</v>
      </c>
      <c r="F5705" s="394"/>
    </row>
    <row r="5706" spans="1:6" ht="24.75">
      <c r="A5706" s="1181">
        <v>5501927</v>
      </c>
      <c r="B5706" s="501" t="s">
        <v>9305</v>
      </c>
      <c r="C5706" s="502" t="s">
        <v>40280</v>
      </c>
      <c r="D5706" s="501" t="s">
        <v>14896</v>
      </c>
      <c r="E5706" s="666">
        <v>11.03</v>
      </c>
      <c r="F5706" s="394"/>
    </row>
    <row r="5707" spans="1:6" ht="24.75">
      <c r="A5707" s="1181">
        <v>5502161</v>
      </c>
      <c r="B5707" s="501" t="s">
        <v>9305</v>
      </c>
      <c r="C5707" s="502" t="s">
        <v>40281</v>
      </c>
      <c r="D5707" s="501" t="s">
        <v>14896</v>
      </c>
      <c r="E5707" s="666">
        <v>5.7</v>
      </c>
      <c r="F5707" s="394"/>
    </row>
    <row r="5708" spans="1:6" ht="24.75">
      <c r="A5708" s="1181">
        <v>5501878</v>
      </c>
      <c r="B5708" s="501" t="s">
        <v>9305</v>
      </c>
      <c r="C5708" s="502" t="s">
        <v>40282</v>
      </c>
      <c r="D5708" s="501" t="s">
        <v>14896</v>
      </c>
      <c r="E5708" s="666">
        <v>12.78</v>
      </c>
      <c r="F5708" s="394"/>
    </row>
    <row r="5709" spans="1:6" ht="24.75">
      <c r="A5709" s="1181">
        <v>5502112</v>
      </c>
      <c r="B5709" s="501" t="s">
        <v>9305</v>
      </c>
      <c r="C5709" s="502" t="s">
        <v>40283</v>
      </c>
      <c r="D5709" s="501" t="s">
        <v>14896</v>
      </c>
      <c r="E5709" s="666">
        <v>7.92</v>
      </c>
      <c r="F5709" s="394"/>
    </row>
    <row r="5710" spans="1:6" ht="24.75">
      <c r="A5710" s="1181">
        <v>5501904</v>
      </c>
      <c r="B5710" s="501" t="s">
        <v>9305</v>
      </c>
      <c r="C5710" s="502" t="s">
        <v>40284</v>
      </c>
      <c r="D5710" s="501" t="s">
        <v>14896</v>
      </c>
      <c r="E5710" s="666">
        <v>11.67</v>
      </c>
      <c r="F5710" s="394"/>
    </row>
    <row r="5711" spans="1:6" ht="24.75">
      <c r="A5711" s="1181">
        <v>5502138</v>
      </c>
      <c r="B5711" s="501" t="s">
        <v>9305</v>
      </c>
      <c r="C5711" s="502" t="s">
        <v>40285</v>
      </c>
      <c r="D5711" s="501" t="s">
        <v>14896</v>
      </c>
      <c r="E5711" s="666">
        <v>6.82</v>
      </c>
      <c r="F5711" s="394"/>
    </row>
    <row r="5712" spans="1:6" ht="24.75">
      <c r="A5712" s="1181">
        <v>5501930</v>
      </c>
      <c r="B5712" s="501" t="s">
        <v>9305</v>
      </c>
      <c r="C5712" s="502" t="s">
        <v>40286</v>
      </c>
      <c r="D5712" s="501" t="s">
        <v>14896</v>
      </c>
      <c r="E5712" s="666">
        <v>11.7</v>
      </c>
      <c r="F5712" s="394"/>
    </row>
    <row r="5713" spans="1:6" ht="24.75">
      <c r="A5713" s="1181">
        <v>5502164</v>
      </c>
      <c r="B5713" s="501" t="s">
        <v>9305</v>
      </c>
      <c r="C5713" s="502" t="s">
        <v>40287</v>
      </c>
      <c r="D5713" s="501" t="s">
        <v>14896</v>
      </c>
      <c r="E5713" s="666">
        <v>6.82</v>
      </c>
      <c r="F5713" s="394"/>
    </row>
    <row r="5714" spans="1:6" ht="24.75">
      <c r="A5714" s="1181">
        <v>5501879</v>
      </c>
      <c r="B5714" s="501" t="s">
        <v>9305</v>
      </c>
      <c r="C5714" s="502" t="s">
        <v>40288</v>
      </c>
      <c r="D5714" s="501" t="s">
        <v>14896</v>
      </c>
      <c r="E5714" s="666">
        <v>13.1</v>
      </c>
      <c r="F5714" s="394"/>
    </row>
    <row r="5715" spans="1:6" ht="24.75">
      <c r="A5715" s="1181">
        <v>5502113</v>
      </c>
      <c r="B5715" s="501" t="s">
        <v>9305</v>
      </c>
      <c r="C5715" s="502" t="s">
        <v>40289</v>
      </c>
      <c r="D5715" s="501" t="s">
        <v>14896</v>
      </c>
      <c r="E5715" s="666">
        <v>8.2200000000000006</v>
      </c>
      <c r="F5715" s="394"/>
    </row>
    <row r="5716" spans="1:6" ht="24.75">
      <c r="A5716" s="1181">
        <v>5501905</v>
      </c>
      <c r="B5716" s="501" t="s">
        <v>9305</v>
      </c>
      <c r="C5716" s="502" t="s">
        <v>40290</v>
      </c>
      <c r="D5716" s="501" t="s">
        <v>14896</v>
      </c>
      <c r="E5716" s="666">
        <v>11.89</v>
      </c>
      <c r="F5716" s="394"/>
    </row>
    <row r="5717" spans="1:6" ht="24.75">
      <c r="A5717" s="1181">
        <v>5502139</v>
      </c>
      <c r="B5717" s="501" t="s">
        <v>9305</v>
      </c>
      <c r="C5717" s="502" t="s">
        <v>40291</v>
      </c>
      <c r="D5717" s="501" t="s">
        <v>14896</v>
      </c>
      <c r="E5717" s="666">
        <v>7.02</v>
      </c>
      <c r="F5717" s="394"/>
    </row>
    <row r="5718" spans="1:6" ht="24.75">
      <c r="A5718" s="1181">
        <v>5501931</v>
      </c>
      <c r="B5718" s="501" t="s">
        <v>9305</v>
      </c>
      <c r="C5718" s="502" t="s">
        <v>40292</v>
      </c>
      <c r="D5718" s="501" t="s">
        <v>14896</v>
      </c>
      <c r="E5718" s="666">
        <v>12.31</v>
      </c>
      <c r="F5718" s="394"/>
    </row>
    <row r="5719" spans="1:6" ht="24.75">
      <c r="A5719" s="1181">
        <v>5502165</v>
      </c>
      <c r="B5719" s="501" t="s">
        <v>9305</v>
      </c>
      <c r="C5719" s="502" t="s">
        <v>40293</v>
      </c>
      <c r="D5719" s="501" t="s">
        <v>14896</v>
      </c>
      <c r="E5719" s="666">
        <v>7.02</v>
      </c>
      <c r="F5719" s="394"/>
    </row>
    <row r="5720" spans="1:6" ht="24.75">
      <c r="A5720" s="1181">
        <v>5502825</v>
      </c>
      <c r="B5720" s="501" t="s">
        <v>9305</v>
      </c>
      <c r="C5720" s="502" t="s">
        <v>40294</v>
      </c>
      <c r="D5720" s="501" t="s">
        <v>14896</v>
      </c>
      <c r="E5720" s="666">
        <v>17.84</v>
      </c>
      <c r="F5720" s="394"/>
    </row>
    <row r="5721" spans="1:6" ht="24.75">
      <c r="A5721" s="1181">
        <v>5502834</v>
      </c>
      <c r="B5721" s="501" t="s">
        <v>9305</v>
      </c>
      <c r="C5721" s="502" t="s">
        <v>40295</v>
      </c>
      <c r="D5721" s="501" t="s">
        <v>14896</v>
      </c>
      <c r="E5721" s="666">
        <v>12.64</v>
      </c>
      <c r="F5721" s="394"/>
    </row>
    <row r="5722" spans="1:6" ht="24.75">
      <c r="A5722" s="1181">
        <v>5502826</v>
      </c>
      <c r="B5722" s="501" t="s">
        <v>9305</v>
      </c>
      <c r="C5722" s="502" t="s">
        <v>40296</v>
      </c>
      <c r="D5722" s="501" t="s">
        <v>14896</v>
      </c>
      <c r="E5722" s="666">
        <v>14.68</v>
      </c>
      <c r="F5722" s="394"/>
    </row>
    <row r="5723" spans="1:6" ht="24.75">
      <c r="A5723" s="1181">
        <v>5502835</v>
      </c>
      <c r="B5723" s="501" t="s">
        <v>9305</v>
      </c>
      <c r="C5723" s="502" t="s">
        <v>40297</v>
      </c>
      <c r="D5723" s="501" t="s">
        <v>14896</v>
      </c>
      <c r="E5723" s="666">
        <v>9.89</v>
      </c>
      <c r="F5723" s="394"/>
    </row>
    <row r="5724" spans="1:6" ht="24.75">
      <c r="A5724" s="1181">
        <v>5502827</v>
      </c>
      <c r="B5724" s="501" t="s">
        <v>9305</v>
      </c>
      <c r="C5724" s="502" t="s">
        <v>40298</v>
      </c>
      <c r="D5724" s="501" t="s">
        <v>14896</v>
      </c>
      <c r="E5724" s="666">
        <v>14.51</v>
      </c>
      <c r="F5724" s="394"/>
    </row>
    <row r="5725" spans="1:6" ht="24.75">
      <c r="A5725" s="1181">
        <v>5502836</v>
      </c>
      <c r="B5725" s="501" t="s">
        <v>9305</v>
      </c>
      <c r="C5725" s="502" t="s">
        <v>40299</v>
      </c>
      <c r="D5725" s="501" t="s">
        <v>14896</v>
      </c>
      <c r="E5725" s="666">
        <v>9.7100000000000009</v>
      </c>
      <c r="F5725" s="394"/>
    </row>
    <row r="5726" spans="1:6" ht="24.75">
      <c r="A5726" s="1181">
        <v>5502356</v>
      </c>
      <c r="B5726" s="501" t="s">
        <v>9305</v>
      </c>
      <c r="C5726" s="502" t="s">
        <v>40300</v>
      </c>
      <c r="D5726" s="501" t="s">
        <v>14896</v>
      </c>
      <c r="E5726" s="666">
        <v>21.98</v>
      </c>
      <c r="F5726" s="394"/>
    </row>
    <row r="5727" spans="1:6" ht="24.75">
      <c r="A5727" s="1181">
        <v>5502590</v>
      </c>
      <c r="B5727" s="501" t="s">
        <v>9305</v>
      </c>
      <c r="C5727" s="502" t="s">
        <v>40301</v>
      </c>
      <c r="D5727" s="501" t="s">
        <v>14896</v>
      </c>
      <c r="E5727" s="666">
        <v>11.57</v>
      </c>
      <c r="F5727" s="394"/>
    </row>
    <row r="5728" spans="1:6" ht="24.75">
      <c r="A5728" s="1181">
        <v>5502382</v>
      </c>
      <c r="B5728" s="501" t="s">
        <v>9305</v>
      </c>
      <c r="C5728" s="502" t="s">
        <v>40302</v>
      </c>
      <c r="D5728" s="501" t="s">
        <v>14896</v>
      </c>
      <c r="E5728" s="666">
        <v>20.46</v>
      </c>
      <c r="F5728" s="394"/>
    </row>
    <row r="5729" spans="1:6" ht="24.75">
      <c r="A5729" s="1181">
        <v>5502616</v>
      </c>
      <c r="B5729" s="501" t="s">
        <v>9305</v>
      </c>
      <c r="C5729" s="502" t="s">
        <v>40303</v>
      </c>
      <c r="D5729" s="501" t="s">
        <v>14896</v>
      </c>
      <c r="E5729" s="666">
        <v>9.89</v>
      </c>
      <c r="F5729" s="394"/>
    </row>
    <row r="5730" spans="1:6" ht="24.75">
      <c r="A5730" s="1181">
        <v>5502408</v>
      </c>
      <c r="B5730" s="501" t="s">
        <v>9305</v>
      </c>
      <c r="C5730" s="502" t="s">
        <v>40304</v>
      </c>
      <c r="D5730" s="501" t="s">
        <v>14896</v>
      </c>
      <c r="E5730" s="666">
        <v>20.46</v>
      </c>
      <c r="F5730" s="394"/>
    </row>
    <row r="5731" spans="1:6" ht="24.75">
      <c r="A5731" s="1181">
        <v>5502642</v>
      </c>
      <c r="B5731" s="501" t="s">
        <v>9305</v>
      </c>
      <c r="C5731" s="502" t="s">
        <v>40305</v>
      </c>
      <c r="D5731" s="501" t="s">
        <v>14896</v>
      </c>
      <c r="E5731" s="666">
        <v>9.84</v>
      </c>
      <c r="F5731" s="394"/>
    </row>
    <row r="5732" spans="1:6" ht="24.75">
      <c r="A5732" s="1181">
        <v>5502357</v>
      </c>
      <c r="B5732" s="501" t="s">
        <v>9305</v>
      </c>
      <c r="C5732" s="502" t="s">
        <v>40306</v>
      </c>
      <c r="D5732" s="501" t="s">
        <v>14896</v>
      </c>
      <c r="E5732" s="666">
        <v>22.3</v>
      </c>
      <c r="F5732" s="394"/>
    </row>
    <row r="5733" spans="1:6" ht="24.75">
      <c r="A5733" s="1181">
        <v>5502591</v>
      </c>
      <c r="B5733" s="501" t="s">
        <v>9305</v>
      </c>
      <c r="C5733" s="502" t="s">
        <v>40307</v>
      </c>
      <c r="D5733" s="501" t="s">
        <v>14896</v>
      </c>
      <c r="E5733" s="666">
        <v>11.91</v>
      </c>
      <c r="F5733" s="394"/>
    </row>
    <row r="5734" spans="1:6" ht="24.75">
      <c r="A5734" s="1181">
        <v>5502383</v>
      </c>
      <c r="B5734" s="501" t="s">
        <v>9305</v>
      </c>
      <c r="C5734" s="502" t="s">
        <v>40308</v>
      </c>
      <c r="D5734" s="501" t="s">
        <v>14896</v>
      </c>
      <c r="E5734" s="666">
        <v>20.66</v>
      </c>
      <c r="F5734" s="394"/>
    </row>
    <row r="5735" spans="1:6" ht="24.75">
      <c r="A5735" s="1181">
        <v>5502617</v>
      </c>
      <c r="B5735" s="501" t="s">
        <v>9305</v>
      </c>
      <c r="C5735" s="502" t="s">
        <v>40309</v>
      </c>
      <c r="D5735" s="501" t="s">
        <v>14896</v>
      </c>
      <c r="E5735" s="666">
        <v>10.050000000000001</v>
      </c>
      <c r="F5735" s="394"/>
    </row>
    <row r="5736" spans="1:6" ht="24.75">
      <c r="A5736" s="1181">
        <v>5502409</v>
      </c>
      <c r="B5736" s="501" t="s">
        <v>9305</v>
      </c>
      <c r="C5736" s="502" t="s">
        <v>40310</v>
      </c>
      <c r="D5736" s="501" t="s">
        <v>14896</v>
      </c>
      <c r="E5736" s="666">
        <v>20.61</v>
      </c>
      <c r="F5736" s="394"/>
    </row>
    <row r="5737" spans="1:6" ht="24.75">
      <c r="A5737" s="1181">
        <v>5502643</v>
      </c>
      <c r="B5737" s="501" t="s">
        <v>9305</v>
      </c>
      <c r="C5737" s="502" t="s">
        <v>40311</v>
      </c>
      <c r="D5737" s="501" t="s">
        <v>14896</v>
      </c>
      <c r="E5737" s="666">
        <v>10.050000000000001</v>
      </c>
      <c r="F5737" s="394"/>
    </row>
    <row r="5738" spans="1:6" ht="24.75">
      <c r="A5738" s="1181">
        <v>5502358</v>
      </c>
      <c r="B5738" s="501" t="s">
        <v>9305</v>
      </c>
      <c r="C5738" s="502" t="s">
        <v>40312</v>
      </c>
      <c r="D5738" s="501" t="s">
        <v>14896</v>
      </c>
      <c r="E5738" s="666">
        <v>22.62</v>
      </c>
      <c r="F5738" s="394"/>
    </row>
    <row r="5739" spans="1:6" ht="24.75">
      <c r="A5739" s="1181">
        <v>5502592</v>
      </c>
      <c r="B5739" s="501" t="s">
        <v>9305</v>
      </c>
      <c r="C5739" s="502" t="s">
        <v>40313</v>
      </c>
      <c r="D5739" s="501" t="s">
        <v>14896</v>
      </c>
      <c r="E5739" s="666">
        <v>12.18</v>
      </c>
      <c r="F5739" s="394"/>
    </row>
    <row r="5740" spans="1:6" ht="24.75">
      <c r="A5740" s="1181">
        <v>5502384</v>
      </c>
      <c r="B5740" s="501" t="s">
        <v>9305</v>
      </c>
      <c r="C5740" s="502" t="s">
        <v>40314</v>
      </c>
      <c r="D5740" s="501" t="s">
        <v>14896</v>
      </c>
      <c r="E5740" s="666">
        <v>20.87</v>
      </c>
      <c r="F5740" s="394"/>
    </row>
    <row r="5741" spans="1:6" ht="24.75">
      <c r="A5741" s="1181">
        <v>5502618</v>
      </c>
      <c r="B5741" s="501" t="s">
        <v>9305</v>
      </c>
      <c r="C5741" s="502" t="s">
        <v>40315</v>
      </c>
      <c r="D5741" s="501" t="s">
        <v>14896</v>
      </c>
      <c r="E5741" s="666">
        <v>11.02</v>
      </c>
      <c r="F5741" s="394"/>
    </row>
    <row r="5742" spans="1:6" ht="24.75">
      <c r="A5742" s="1181">
        <v>5502410</v>
      </c>
      <c r="B5742" s="501" t="s">
        <v>9305</v>
      </c>
      <c r="C5742" s="502" t="s">
        <v>40316</v>
      </c>
      <c r="D5742" s="501" t="s">
        <v>14896</v>
      </c>
      <c r="E5742" s="666">
        <v>20.82</v>
      </c>
      <c r="F5742" s="394"/>
    </row>
    <row r="5743" spans="1:6" ht="24.75">
      <c r="A5743" s="1181">
        <v>5502644</v>
      </c>
      <c r="B5743" s="501" t="s">
        <v>9305</v>
      </c>
      <c r="C5743" s="502" t="s">
        <v>40317</v>
      </c>
      <c r="D5743" s="501" t="s">
        <v>14896</v>
      </c>
      <c r="E5743" s="666">
        <v>10.95</v>
      </c>
      <c r="F5743" s="394"/>
    </row>
    <row r="5744" spans="1:6" ht="24.75">
      <c r="A5744" s="1181">
        <v>5502359</v>
      </c>
      <c r="B5744" s="501" t="s">
        <v>9305</v>
      </c>
      <c r="C5744" s="502" t="s">
        <v>40318</v>
      </c>
      <c r="D5744" s="501" t="s">
        <v>14896</v>
      </c>
      <c r="E5744" s="666">
        <v>22.93</v>
      </c>
      <c r="F5744" s="394"/>
    </row>
    <row r="5745" spans="1:6" ht="24.75">
      <c r="A5745" s="1181">
        <v>5502593</v>
      </c>
      <c r="B5745" s="501" t="s">
        <v>9305</v>
      </c>
      <c r="C5745" s="502" t="s">
        <v>40319</v>
      </c>
      <c r="D5745" s="501" t="s">
        <v>14896</v>
      </c>
      <c r="E5745" s="666">
        <v>12.53</v>
      </c>
      <c r="F5745" s="394"/>
    </row>
    <row r="5746" spans="1:6" ht="24.75">
      <c r="A5746" s="1181">
        <v>5502385</v>
      </c>
      <c r="B5746" s="501" t="s">
        <v>9305</v>
      </c>
      <c r="C5746" s="502" t="s">
        <v>40320</v>
      </c>
      <c r="D5746" s="501" t="s">
        <v>14896</v>
      </c>
      <c r="E5746" s="666">
        <v>21.07</v>
      </c>
      <c r="F5746" s="394"/>
    </row>
    <row r="5747" spans="1:6" ht="24.75">
      <c r="A5747" s="1181">
        <v>5502619</v>
      </c>
      <c r="B5747" s="501" t="s">
        <v>9305</v>
      </c>
      <c r="C5747" s="502" t="s">
        <v>40321</v>
      </c>
      <c r="D5747" s="501" t="s">
        <v>14896</v>
      </c>
      <c r="E5747" s="666">
        <v>11.23</v>
      </c>
      <c r="F5747" s="394"/>
    </row>
    <row r="5748" spans="1:6" ht="24.75">
      <c r="A5748" s="1181">
        <v>5502411</v>
      </c>
      <c r="B5748" s="501" t="s">
        <v>9305</v>
      </c>
      <c r="C5748" s="502" t="s">
        <v>40322</v>
      </c>
      <c r="D5748" s="501" t="s">
        <v>14896</v>
      </c>
      <c r="E5748" s="666">
        <v>21.02</v>
      </c>
      <c r="F5748" s="394"/>
    </row>
    <row r="5749" spans="1:6" ht="24.75">
      <c r="A5749" s="1181">
        <v>5502645</v>
      </c>
      <c r="B5749" s="501" t="s">
        <v>9305</v>
      </c>
      <c r="C5749" s="502" t="s">
        <v>40323</v>
      </c>
      <c r="D5749" s="501" t="s">
        <v>14896</v>
      </c>
      <c r="E5749" s="666">
        <v>11.16</v>
      </c>
      <c r="F5749" s="394"/>
    </row>
    <row r="5750" spans="1:6" ht="24.75">
      <c r="A5750" s="1181">
        <v>5502360</v>
      </c>
      <c r="B5750" s="501" t="s">
        <v>9305</v>
      </c>
      <c r="C5750" s="502" t="s">
        <v>40324</v>
      </c>
      <c r="D5750" s="501" t="s">
        <v>14896</v>
      </c>
      <c r="E5750" s="666">
        <v>23.76</v>
      </c>
      <c r="F5750" s="394"/>
    </row>
    <row r="5751" spans="1:6" ht="24.75">
      <c r="A5751" s="1181">
        <v>5502594</v>
      </c>
      <c r="B5751" s="501" t="s">
        <v>9305</v>
      </c>
      <c r="C5751" s="502" t="s">
        <v>40325</v>
      </c>
      <c r="D5751" s="501" t="s">
        <v>14896</v>
      </c>
      <c r="E5751" s="666">
        <v>13.58</v>
      </c>
      <c r="F5751" s="394"/>
    </row>
    <row r="5752" spans="1:6" ht="24.75">
      <c r="A5752" s="1181">
        <v>5502386</v>
      </c>
      <c r="B5752" s="501" t="s">
        <v>9305</v>
      </c>
      <c r="C5752" s="502" t="s">
        <v>40326</v>
      </c>
      <c r="D5752" s="501" t="s">
        <v>14896</v>
      </c>
      <c r="E5752" s="666">
        <v>21.79</v>
      </c>
      <c r="F5752" s="394"/>
    </row>
    <row r="5753" spans="1:6" ht="24.75">
      <c r="A5753" s="1181">
        <v>5502620</v>
      </c>
      <c r="B5753" s="501" t="s">
        <v>9305</v>
      </c>
      <c r="C5753" s="502" t="s">
        <v>40327</v>
      </c>
      <c r="D5753" s="501" t="s">
        <v>14896</v>
      </c>
      <c r="E5753" s="666">
        <v>11.36</v>
      </c>
      <c r="F5753" s="394"/>
    </row>
    <row r="5754" spans="1:6" ht="24.75">
      <c r="A5754" s="1181">
        <v>5502412</v>
      </c>
      <c r="B5754" s="501" t="s">
        <v>9305</v>
      </c>
      <c r="C5754" s="502" t="s">
        <v>40328</v>
      </c>
      <c r="D5754" s="501" t="s">
        <v>14896</v>
      </c>
      <c r="E5754" s="666">
        <v>21.73</v>
      </c>
      <c r="F5754" s="394"/>
    </row>
    <row r="5755" spans="1:6" ht="24.75">
      <c r="A5755" s="1181">
        <v>5502646</v>
      </c>
      <c r="B5755" s="501" t="s">
        <v>9305</v>
      </c>
      <c r="C5755" s="502" t="s">
        <v>40329</v>
      </c>
      <c r="D5755" s="501" t="s">
        <v>14896</v>
      </c>
      <c r="E5755" s="666">
        <v>11.29</v>
      </c>
      <c r="F5755" s="394"/>
    </row>
    <row r="5756" spans="1:6" ht="24.75">
      <c r="A5756" s="1181">
        <v>5502361</v>
      </c>
      <c r="B5756" s="501" t="s">
        <v>9305</v>
      </c>
      <c r="C5756" s="502" t="s">
        <v>40330</v>
      </c>
      <c r="D5756" s="501" t="s">
        <v>14896</v>
      </c>
      <c r="E5756" s="666">
        <v>24.29</v>
      </c>
      <c r="F5756" s="394"/>
    </row>
    <row r="5757" spans="1:6" ht="24.75">
      <c r="A5757" s="1181">
        <v>5502595</v>
      </c>
      <c r="B5757" s="501" t="s">
        <v>9305</v>
      </c>
      <c r="C5757" s="502" t="s">
        <v>40331</v>
      </c>
      <c r="D5757" s="501" t="s">
        <v>14896</v>
      </c>
      <c r="E5757" s="666">
        <v>14.1</v>
      </c>
      <c r="F5757" s="394"/>
    </row>
    <row r="5758" spans="1:6" ht="24.75">
      <c r="A5758" s="1181">
        <v>5502387</v>
      </c>
      <c r="B5758" s="501" t="s">
        <v>9305</v>
      </c>
      <c r="C5758" s="502" t="s">
        <v>40332</v>
      </c>
      <c r="D5758" s="501" t="s">
        <v>14896</v>
      </c>
      <c r="E5758" s="666">
        <v>22.17</v>
      </c>
      <c r="F5758" s="394"/>
    </row>
    <row r="5759" spans="1:6" ht="24.75">
      <c r="A5759" s="1181">
        <v>5502621</v>
      </c>
      <c r="B5759" s="501" t="s">
        <v>9305</v>
      </c>
      <c r="C5759" s="502" t="s">
        <v>40333</v>
      </c>
      <c r="D5759" s="501" t="s">
        <v>14896</v>
      </c>
      <c r="E5759" s="666">
        <v>11.77</v>
      </c>
      <c r="F5759" s="394"/>
    </row>
    <row r="5760" spans="1:6" ht="24.75">
      <c r="A5760" s="1181">
        <v>5502413</v>
      </c>
      <c r="B5760" s="501" t="s">
        <v>9305</v>
      </c>
      <c r="C5760" s="502" t="s">
        <v>40334</v>
      </c>
      <c r="D5760" s="501" t="s">
        <v>14896</v>
      </c>
      <c r="E5760" s="666">
        <v>22.05</v>
      </c>
      <c r="F5760" s="394"/>
    </row>
    <row r="5761" spans="1:6" ht="24.75">
      <c r="A5761" s="1181">
        <v>5502647</v>
      </c>
      <c r="B5761" s="501" t="s">
        <v>9305</v>
      </c>
      <c r="C5761" s="502" t="s">
        <v>40335</v>
      </c>
      <c r="D5761" s="501" t="s">
        <v>14896</v>
      </c>
      <c r="E5761" s="666">
        <v>11.64</v>
      </c>
      <c r="F5761" s="394"/>
    </row>
    <row r="5762" spans="1:6" ht="24.75">
      <c r="A5762" s="1181">
        <v>5502362</v>
      </c>
      <c r="B5762" s="501" t="s">
        <v>9305</v>
      </c>
      <c r="C5762" s="502" t="s">
        <v>40336</v>
      </c>
      <c r="D5762" s="501" t="s">
        <v>14896</v>
      </c>
      <c r="E5762" s="666">
        <v>25.76</v>
      </c>
      <c r="F5762" s="394"/>
    </row>
    <row r="5763" spans="1:6" ht="24.75">
      <c r="A5763" s="1181">
        <v>5502596</v>
      </c>
      <c r="B5763" s="501" t="s">
        <v>9305</v>
      </c>
      <c r="C5763" s="502" t="s">
        <v>40337</v>
      </c>
      <c r="D5763" s="501" t="s">
        <v>14896</v>
      </c>
      <c r="E5763" s="666">
        <v>14.95</v>
      </c>
      <c r="F5763" s="394"/>
    </row>
    <row r="5764" spans="1:6" ht="24.75">
      <c r="A5764" s="1181">
        <v>5502388</v>
      </c>
      <c r="B5764" s="501" t="s">
        <v>9305</v>
      </c>
      <c r="C5764" s="502" t="s">
        <v>40338</v>
      </c>
      <c r="D5764" s="501" t="s">
        <v>14896</v>
      </c>
      <c r="E5764" s="666">
        <v>22.68</v>
      </c>
      <c r="F5764" s="394"/>
    </row>
    <row r="5765" spans="1:6" ht="24.75">
      <c r="A5765" s="1181">
        <v>5502622</v>
      </c>
      <c r="B5765" s="501" t="s">
        <v>9305</v>
      </c>
      <c r="C5765" s="502" t="s">
        <v>40339</v>
      </c>
      <c r="D5765" s="501" t="s">
        <v>14896</v>
      </c>
      <c r="E5765" s="666">
        <v>12.32</v>
      </c>
      <c r="F5765" s="394"/>
    </row>
    <row r="5766" spans="1:6" ht="24.75">
      <c r="A5766" s="1181">
        <v>5502414</v>
      </c>
      <c r="B5766" s="501" t="s">
        <v>9305</v>
      </c>
      <c r="C5766" s="502" t="s">
        <v>40340</v>
      </c>
      <c r="D5766" s="501" t="s">
        <v>14896</v>
      </c>
      <c r="E5766" s="666">
        <v>22.55</v>
      </c>
      <c r="F5766" s="394"/>
    </row>
    <row r="5767" spans="1:6" ht="24.75">
      <c r="A5767" s="1181">
        <v>5502648</v>
      </c>
      <c r="B5767" s="501" t="s">
        <v>9305</v>
      </c>
      <c r="C5767" s="502" t="s">
        <v>40341</v>
      </c>
      <c r="D5767" s="501" t="s">
        <v>14896</v>
      </c>
      <c r="E5767" s="666">
        <v>12.18</v>
      </c>
      <c r="F5767" s="394"/>
    </row>
    <row r="5768" spans="1:6" ht="24.75">
      <c r="A5768" s="1181">
        <v>5502352</v>
      </c>
      <c r="B5768" s="501" t="s">
        <v>9305</v>
      </c>
      <c r="C5768" s="502" t="s">
        <v>40342</v>
      </c>
      <c r="D5768" s="501" t="s">
        <v>14896</v>
      </c>
      <c r="E5768" s="666">
        <v>20</v>
      </c>
      <c r="F5768" s="394"/>
    </row>
    <row r="5769" spans="1:6" ht="24.75">
      <c r="A5769" s="1181">
        <v>5502586</v>
      </c>
      <c r="B5769" s="501" t="s">
        <v>9305</v>
      </c>
      <c r="C5769" s="502" t="s">
        <v>40343</v>
      </c>
      <c r="D5769" s="501" t="s">
        <v>14896</v>
      </c>
      <c r="E5769" s="666">
        <v>9.43</v>
      </c>
      <c r="F5769" s="394"/>
    </row>
    <row r="5770" spans="1:6" ht="24.75">
      <c r="A5770" s="1181">
        <v>5502378</v>
      </c>
      <c r="B5770" s="501" t="s">
        <v>9305</v>
      </c>
      <c r="C5770" s="502" t="s">
        <v>40344</v>
      </c>
      <c r="D5770" s="501" t="s">
        <v>14896</v>
      </c>
      <c r="E5770" s="666">
        <v>18.96</v>
      </c>
      <c r="F5770" s="394"/>
    </row>
    <row r="5771" spans="1:6" ht="24.75">
      <c r="A5771" s="1181">
        <v>5502612</v>
      </c>
      <c r="B5771" s="501" t="s">
        <v>9305</v>
      </c>
      <c r="C5771" s="502" t="s">
        <v>40345</v>
      </c>
      <c r="D5771" s="501" t="s">
        <v>14896</v>
      </c>
      <c r="E5771" s="666">
        <v>8.92</v>
      </c>
      <c r="F5771" s="394"/>
    </row>
    <row r="5772" spans="1:6" ht="24.75">
      <c r="A5772" s="1181">
        <v>5502404</v>
      </c>
      <c r="B5772" s="501" t="s">
        <v>9305</v>
      </c>
      <c r="C5772" s="502" t="s">
        <v>40346</v>
      </c>
      <c r="D5772" s="501" t="s">
        <v>14896</v>
      </c>
      <c r="E5772" s="666">
        <v>19.04</v>
      </c>
      <c r="F5772" s="394"/>
    </row>
    <row r="5773" spans="1:6" ht="24.75">
      <c r="A5773" s="1181">
        <v>5502638</v>
      </c>
      <c r="B5773" s="501" t="s">
        <v>9305</v>
      </c>
      <c r="C5773" s="502" t="s">
        <v>40347</v>
      </c>
      <c r="D5773" s="501" t="s">
        <v>14896</v>
      </c>
      <c r="E5773" s="666">
        <v>9.02</v>
      </c>
      <c r="F5773" s="394"/>
    </row>
    <row r="5774" spans="1:6" ht="24.75">
      <c r="A5774" s="1181">
        <v>5502353</v>
      </c>
      <c r="B5774" s="501" t="s">
        <v>9305</v>
      </c>
      <c r="C5774" s="502" t="s">
        <v>40348</v>
      </c>
      <c r="D5774" s="501" t="s">
        <v>14896</v>
      </c>
      <c r="E5774" s="666">
        <v>20.41</v>
      </c>
      <c r="F5774" s="394"/>
    </row>
    <row r="5775" spans="1:6" ht="24.75">
      <c r="A5775" s="1181">
        <v>5502587</v>
      </c>
      <c r="B5775" s="501" t="s">
        <v>9305</v>
      </c>
      <c r="C5775" s="502" t="s">
        <v>40349</v>
      </c>
      <c r="D5775" s="501" t="s">
        <v>14896</v>
      </c>
      <c r="E5775" s="666">
        <v>9.84</v>
      </c>
      <c r="F5775" s="394"/>
    </row>
    <row r="5776" spans="1:6" ht="24.75">
      <c r="A5776" s="1181">
        <v>5502379</v>
      </c>
      <c r="B5776" s="501" t="s">
        <v>9305</v>
      </c>
      <c r="C5776" s="502" t="s">
        <v>40350</v>
      </c>
      <c r="D5776" s="501" t="s">
        <v>14896</v>
      </c>
      <c r="E5776" s="666">
        <v>19.27</v>
      </c>
      <c r="F5776" s="394"/>
    </row>
    <row r="5777" spans="1:6" ht="24.75">
      <c r="A5777" s="1181">
        <v>5502613</v>
      </c>
      <c r="B5777" s="501" t="s">
        <v>9305</v>
      </c>
      <c r="C5777" s="502" t="s">
        <v>40351</v>
      </c>
      <c r="D5777" s="501" t="s">
        <v>14896</v>
      </c>
      <c r="E5777" s="666">
        <v>9.23</v>
      </c>
      <c r="F5777" s="394"/>
    </row>
    <row r="5778" spans="1:6" ht="24.75">
      <c r="A5778" s="1181">
        <v>5502405</v>
      </c>
      <c r="B5778" s="501" t="s">
        <v>9305</v>
      </c>
      <c r="C5778" s="502" t="s">
        <v>40352</v>
      </c>
      <c r="D5778" s="501" t="s">
        <v>14896</v>
      </c>
      <c r="E5778" s="666">
        <v>19.850000000000001</v>
      </c>
      <c r="F5778" s="394"/>
    </row>
    <row r="5779" spans="1:6" ht="24.75">
      <c r="A5779" s="1181">
        <v>5502639</v>
      </c>
      <c r="B5779" s="501" t="s">
        <v>9305</v>
      </c>
      <c r="C5779" s="502" t="s">
        <v>40353</v>
      </c>
      <c r="D5779" s="501" t="s">
        <v>14896</v>
      </c>
      <c r="E5779" s="666">
        <v>9.2799999999999994</v>
      </c>
      <c r="F5779" s="394"/>
    </row>
    <row r="5780" spans="1:6" ht="24.75">
      <c r="A5780" s="1181">
        <v>5502351</v>
      </c>
      <c r="B5780" s="501" t="s">
        <v>9305</v>
      </c>
      <c r="C5780" s="502" t="s">
        <v>40354</v>
      </c>
      <c r="D5780" s="501" t="s">
        <v>14896</v>
      </c>
      <c r="E5780" s="666">
        <v>18.96</v>
      </c>
      <c r="F5780" s="394"/>
    </row>
    <row r="5781" spans="1:6" ht="24.75">
      <c r="A5781" s="1181">
        <v>5502585</v>
      </c>
      <c r="B5781" s="501" t="s">
        <v>9305</v>
      </c>
      <c r="C5781" s="502" t="s">
        <v>40355</v>
      </c>
      <c r="D5781" s="501" t="s">
        <v>14896</v>
      </c>
      <c r="E5781" s="666">
        <v>8.92</v>
      </c>
      <c r="F5781" s="394"/>
    </row>
    <row r="5782" spans="1:6" ht="24.75">
      <c r="A5782" s="1181">
        <v>5502377</v>
      </c>
      <c r="B5782" s="501" t="s">
        <v>9305</v>
      </c>
      <c r="C5782" s="502" t="s">
        <v>40356</v>
      </c>
      <c r="D5782" s="501" t="s">
        <v>14896</v>
      </c>
      <c r="E5782" s="666">
        <v>18.66</v>
      </c>
      <c r="F5782" s="394"/>
    </row>
    <row r="5783" spans="1:6" ht="24.75">
      <c r="A5783" s="1181">
        <v>5502611</v>
      </c>
      <c r="B5783" s="501" t="s">
        <v>9305</v>
      </c>
      <c r="C5783" s="502" t="s">
        <v>40357</v>
      </c>
      <c r="D5783" s="501" t="s">
        <v>14896</v>
      </c>
      <c r="E5783" s="666">
        <v>8.61</v>
      </c>
      <c r="F5783" s="394"/>
    </row>
    <row r="5784" spans="1:6" ht="24.75">
      <c r="A5784" s="1181">
        <v>5502403</v>
      </c>
      <c r="B5784" s="501" t="s">
        <v>9305</v>
      </c>
      <c r="C5784" s="502" t="s">
        <v>40358</v>
      </c>
      <c r="D5784" s="501" t="s">
        <v>14896</v>
      </c>
      <c r="E5784" s="666">
        <v>18.77</v>
      </c>
      <c r="F5784" s="394"/>
    </row>
    <row r="5785" spans="1:6" ht="24.75">
      <c r="A5785" s="1181">
        <v>5502637</v>
      </c>
      <c r="B5785" s="501" t="s">
        <v>9305</v>
      </c>
      <c r="C5785" s="502" t="s">
        <v>40359</v>
      </c>
      <c r="D5785" s="501" t="s">
        <v>14896</v>
      </c>
      <c r="E5785" s="666">
        <v>8.7100000000000009</v>
      </c>
      <c r="F5785" s="394"/>
    </row>
    <row r="5786" spans="1:6">
      <c r="A5786" s="1181">
        <v>5502187</v>
      </c>
      <c r="B5786" s="501" t="s">
        <v>9305</v>
      </c>
      <c r="C5786" s="502" t="s">
        <v>40360</v>
      </c>
      <c r="D5786" s="501" t="s">
        <v>14896</v>
      </c>
      <c r="E5786" s="666">
        <v>9.75</v>
      </c>
      <c r="F5786" s="394"/>
    </row>
    <row r="5787" spans="1:6" ht="24.75">
      <c r="A5787" s="1181">
        <v>5502354</v>
      </c>
      <c r="B5787" s="501" t="s">
        <v>9305</v>
      </c>
      <c r="C5787" s="502" t="s">
        <v>40361</v>
      </c>
      <c r="D5787" s="501" t="s">
        <v>14896</v>
      </c>
      <c r="E5787" s="666">
        <v>20.82</v>
      </c>
      <c r="F5787" s="394"/>
    </row>
    <row r="5788" spans="1:6" ht="24.75">
      <c r="A5788" s="1181">
        <v>5502588</v>
      </c>
      <c r="B5788" s="501" t="s">
        <v>9305</v>
      </c>
      <c r="C5788" s="502" t="s">
        <v>40362</v>
      </c>
      <c r="D5788" s="501" t="s">
        <v>14896</v>
      </c>
      <c r="E5788" s="666">
        <v>10.95</v>
      </c>
      <c r="F5788" s="394"/>
    </row>
    <row r="5789" spans="1:6" ht="24.75">
      <c r="A5789" s="1181">
        <v>5502380</v>
      </c>
      <c r="B5789" s="501" t="s">
        <v>9305</v>
      </c>
      <c r="C5789" s="502" t="s">
        <v>40363</v>
      </c>
      <c r="D5789" s="501" t="s">
        <v>14896</v>
      </c>
      <c r="E5789" s="666">
        <v>20.05</v>
      </c>
      <c r="F5789" s="394"/>
    </row>
    <row r="5790" spans="1:6" ht="24.75">
      <c r="A5790" s="1181">
        <v>5502614</v>
      </c>
      <c r="B5790" s="501" t="s">
        <v>9305</v>
      </c>
      <c r="C5790" s="502" t="s">
        <v>40364</v>
      </c>
      <c r="D5790" s="501" t="s">
        <v>14896</v>
      </c>
      <c r="E5790" s="666">
        <v>9.43</v>
      </c>
      <c r="F5790" s="394"/>
    </row>
    <row r="5791" spans="1:6" ht="24.75">
      <c r="A5791" s="1181">
        <v>5502406</v>
      </c>
      <c r="B5791" s="501" t="s">
        <v>9305</v>
      </c>
      <c r="C5791" s="502" t="s">
        <v>40365</v>
      </c>
      <c r="D5791" s="501" t="s">
        <v>14896</v>
      </c>
      <c r="E5791" s="666">
        <v>20.05</v>
      </c>
      <c r="F5791" s="394"/>
    </row>
    <row r="5792" spans="1:6" ht="24.75">
      <c r="A5792" s="1181">
        <v>5502640</v>
      </c>
      <c r="B5792" s="501" t="s">
        <v>9305</v>
      </c>
      <c r="C5792" s="502" t="s">
        <v>40366</v>
      </c>
      <c r="D5792" s="501" t="s">
        <v>14896</v>
      </c>
      <c r="E5792" s="666">
        <v>9.48</v>
      </c>
      <c r="F5792" s="394"/>
    </row>
    <row r="5793" spans="1:6" ht="24.75">
      <c r="A5793" s="1181">
        <v>5502355</v>
      </c>
      <c r="B5793" s="501" t="s">
        <v>9305</v>
      </c>
      <c r="C5793" s="502" t="s">
        <v>40367</v>
      </c>
      <c r="D5793" s="501" t="s">
        <v>14896</v>
      </c>
      <c r="E5793" s="666">
        <v>21.12</v>
      </c>
      <c r="F5793" s="394"/>
    </row>
    <row r="5794" spans="1:6" ht="24.75">
      <c r="A5794" s="1181">
        <v>5502589</v>
      </c>
      <c r="B5794" s="501" t="s">
        <v>9305</v>
      </c>
      <c r="C5794" s="502" t="s">
        <v>40368</v>
      </c>
      <c r="D5794" s="501" t="s">
        <v>14896</v>
      </c>
      <c r="E5794" s="666">
        <v>11.29</v>
      </c>
      <c r="F5794" s="394"/>
    </row>
    <row r="5795" spans="1:6" ht="24.75">
      <c r="A5795" s="1181">
        <v>5502381</v>
      </c>
      <c r="B5795" s="501" t="s">
        <v>9305</v>
      </c>
      <c r="C5795" s="502" t="s">
        <v>40369</v>
      </c>
      <c r="D5795" s="501" t="s">
        <v>14896</v>
      </c>
      <c r="E5795" s="666">
        <v>20.260000000000002</v>
      </c>
      <c r="F5795" s="394"/>
    </row>
    <row r="5796" spans="1:6" ht="24.75">
      <c r="A5796" s="1181">
        <v>5502615</v>
      </c>
      <c r="B5796" s="501" t="s">
        <v>9305</v>
      </c>
      <c r="C5796" s="502" t="s">
        <v>40370</v>
      </c>
      <c r="D5796" s="501" t="s">
        <v>14896</v>
      </c>
      <c r="E5796" s="666">
        <v>9.69</v>
      </c>
      <c r="F5796" s="394"/>
    </row>
    <row r="5797" spans="1:6" ht="24.75">
      <c r="A5797" s="1181">
        <v>5502407</v>
      </c>
      <c r="B5797" s="501" t="s">
        <v>9305</v>
      </c>
      <c r="C5797" s="502" t="s">
        <v>40371</v>
      </c>
      <c r="D5797" s="501" t="s">
        <v>14896</v>
      </c>
      <c r="E5797" s="666">
        <v>20.260000000000002</v>
      </c>
      <c r="F5797" s="394"/>
    </row>
    <row r="5798" spans="1:6" ht="24.75">
      <c r="A5798" s="1181">
        <v>5502641</v>
      </c>
      <c r="B5798" s="501" t="s">
        <v>9305</v>
      </c>
      <c r="C5798" s="502" t="s">
        <v>40372</v>
      </c>
      <c r="D5798" s="501" t="s">
        <v>14896</v>
      </c>
      <c r="E5798" s="666">
        <v>9.69</v>
      </c>
      <c r="F5798" s="394"/>
    </row>
    <row r="5799" spans="1:6" ht="24.75">
      <c r="A5799" s="1181">
        <v>5502880</v>
      </c>
      <c r="B5799" s="501" t="s">
        <v>9305</v>
      </c>
      <c r="C5799" s="502" t="s">
        <v>40373</v>
      </c>
      <c r="D5799" s="501" t="s">
        <v>14896</v>
      </c>
      <c r="E5799" s="666">
        <v>16.149999999999999</v>
      </c>
      <c r="F5799" s="394"/>
    </row>
    <row r="5800" spans="1:6" ht="24.75">
      <c r="A5800" s="1181">
        <v>5502857</v>
      </c>
      <c r="B5800" s="501" t="s">
        <v>9305</v>
      </c>
      <c r="C5800" s="502" t="s">
        <v>40374</v>
      </c>
      <c r="D5800" s="501" t="s">
        <v>14896</v>
      </c>
      <c r="E5800" s="666">
        <v>26.21</v>
      </c>
      <c r="F5800" s="394"/>
    </row>
    <row r="5801" spans="1:6" ht="24.75">
      <c r="A5801" s="1181">
        <v>5502881</v>
      </c>
      <c r="B5801" s="501" t="s">
        <v>9305</v>
      </c>
      <c r="C5801" s="502" t="s">
        <v>40375</v>
      </c>
      <c r="D5801" s="501" t="s">
        <v>14896</v>
      </c>
      <c r="E5801" s="666">
        <v>12.59</v>
      </c>
      <c r="F5801" s="394"/>
    </row>
    <row r="5802" spans="1:6" ht="24.75">
      <c r="A5802" s="1181">
        <v>5502859</v>
      </c>
      <c r="B5802" s="501" t="s">
        <v>9305</v>
      </c>
      <c r="C5802" s="502" t="s">
        <v>40376</v>
      </c>
      <c r="D5802" s="501" t="s">
        <v>14896</v>
      </c>
      <c r="E5802" s="666">
        <v>22.81</v>
      </c>
      <c r="F5802" s="394"/>
    </row>
    <row r="5803" spans="1:6" ht="24.75">
      <c r="A5803" s="1181">
        <v>5502882</v>
      </c>
      <c r="B5803" s="501" t="s">
        <v>9305</v>
      </c>
      <c r="C5803" s="502" t="s">
        <v>40377</v>
      </c>
      <c r="D5803" s="501" t="s">
        <v>14896</v>
      </c>
      <c r="E5803" s="666">
        <v>12.46</v>
      </c>
      <c r="F5803" s="394"/>
    </row>
    <row r="5804" spans="1:6" ht="24.75">
      <c r="A5804" s="1181">
        <v>5502858</v>
      </c>
      <c r="B5804" s="501" t="s">
        <v>9305</v>
      </c>
      <c r="C5804" s="502" t="s">
        <v>40378</v>
      </c>
      <c r="D5804" s="501" t="s">
        <v>14896</v>
      </c>
      <c r="E5804" s="666">
        <v>23.53</v>
      </c>
      <c r="F5804" s="394"/>
    </row>
    <row r="5805" spans="1:6" ht="24.75">
      <c r="A5805" s="1181">
        <v>5502747</v>
      </c>
      <c r="B5805" s="501" t="s">
        <v>9305</v>
      </c>
      <c r="C5805" s="502" t="s">
        <v>40379</v>
      </c>
      <c r="D5805" s="501" t="s">
        <v>14896</v>
      </c>
      <c r="E5805" s="666">
        <v>50.76</v>
      </c>
      <c r="F5805" s="394"/>
    </row>
    <row r="5806" spans="1:6" ht="24.75">
      <c r="A5806" s="1181">
        <v>5502773</v>
      </c>
      <c r="B5806" s="501" t="s">
        <v>9305</v>
      </c>
      <c r="C5806" s="502" t="s">
        <v>40380</v>
      </c>
      <c r="D5806" s="501" t="s">
        <v>14896</v>
      </c>
      <c r="E5806" s="666">
        <v>49.19</v>
      </c>
      <c r="F5806" s="394"/>
    </row>
    <row r="5807" spans="1:6" ht="24.75">
      <c r="A5807" s="1181">
        <v>5502799</v>
      </c>
      <c r="B5807" s="501" t="s">
        <v>9305</v>
      </c>
      <c r="C5807" s="502" t="s">
        <v>40381</v>
      </c>
      <c r="D5807" s="501" t="s">
        <v>14896</v>
      </c>
      <c r="E5807" s="666">
        <v>47.16</v>
      </c>
      <c r="F5807" s="394"/>
    </row>
    <row r="5808" spans="1:6" ht="24.75">
      <c r="A5808" s="1181">
        <v>5502748</v>
      </c>
      <c r="B5808" s="501" t="s">
        <v>9305</v>
      </c>
      <c r="C5808" s="502" t="s">
        <v>40382</v>
      </c>
      <c r="D5808" s="501" t="s">
        <v>14896</v>
      </c>
      <c r="E5808" s="666">
        <v>51.32</v>
      </c>
      <c r="F5808" s="394"/>
    </row>
    <row r="5809" spans="1:6" ht="24.75">
      <c r="A5809" s="1181">
        <v>5502774</v>
      </c>
      <c r="B5809" s="501" t="s">
        <v>9305</v>
      </c>
      <c r="C5809" s="502" t="s">
        <v>40383</v>
      </c>
      <c r="D5809" s="501" t="s">
        <v>14896</v>
      </c>
      <c r="E5809" s="666">
        <v>49.52</v>
      </c>
      <c r="F5809" s="394"/>
    </row>
    <row r="5810" spans="1:6" ht="24.75">
      <c r="A5810" s="1181">
        <v>5502800</v>
      </c>
      <c r="B5810" s="501" t="s">
        <v>9305</v>
      </c>
      <c r="C5810" s="502" t="s">
        <v>40384</v>
      </c>
      <c r="D5810" s="501" t="s">
        <v>14896</v>
      </c>
      <c r="E5810" s="666">
        <v>49.19</v>
      </c>
      <c r="F5810" s="394"/>
    </row>
    <row r="5811" spans="1:6" ht="24.75">
      <c r="A5811" s="1181">
        <v>5502749</v>
      </c>
      <c r="B5811" s="501" t="s">
        <v>9305</v>
      </c>
      <c r="C5811" s="502" t="s">
        <v>40385</v>
      </c>
      <c r="D5811" s="501" t="s">
        <v>14896</v>
      </c>
      <c r="E5811" s="666">
        <v>51.77</v>
      </c>
      <c r="F5811" s="394"/>
    </row>
    <row r="5812" spans="1:6" ht="24.75">
      <c r="A5812" s="1181">
        <v>5502775</v>
      </c>
      <c r="B5812" s="501" t="s">
        <v>9305</v>
      </c>
      <c r="C5812" s="502" t="s">
        <v>40386</v>
      </c>
      <c r="D5812" s="501" t="s">
        <v>14896</v>
      </c>
      <c r="E5812" s="666">
        <v>49.86</v>
      </c>
      <c r="F5812" s="394"/>
    </row>
    <row r="5813" spans="1:6" ht="24.75">
      <c r="A5813" s="1181">
        <v>5502801</v>
      </c>
      <c r="B5813" s="501" t="s">
        <v>9305</v>
      </c>
      <c r="C5813" s="502" t="s">
        <v>40387</v>
      </c>
      <c r="D5813" s="501" t="s">
        <v>14896</v>
      </c>
      <c r="E5813" s="666">
        <v>49.52</v>
      </c>
      <c r="F5813" s="394"/>
    </row>
    <row r="5814" spans="1:6" ht="24.75">
      <c r="A5814" s="1181">
        <v>5502750</v>
      </c>
      <c r="B5814" s="501" t="s">
        <v>9305</v>
      </c>
      <c r="C5814" s="502" t="s">
        <v>40388</v>
      </c>
      <c r="D5814" s="501" t="s">
        <v>14896</v>
      </c>
      <c r="E5814" s="666">
        <v>52.22</v>
      </c>
      <c r="F5814" s="394"/>
    </row>
    <row r="5815" spans="1:6" ht="24.75">
      <c r="A5815" s="1181">
        <v>5502776</v>
      </c>
      <c r="B5815" s="501" t="s">
        <v>9305</v>
      </c>
      <c r="C5815" s="502" t="s">
        <v>40389</v>
      </c>
      <c r="D5815" s="501" t="s">
        <v>14896</v>
      </c>
      <c r="E5815" s="666">
        <v>50.2</v>
      </c>
      <c r="F5815" s="394"/>
    </row>
    <row r="5816" spans="1:6" ht="24.75">
      <c r="A5816" s="1181">
        <v>5502802</v>
      </c>
      <c r="B5816" s="501" t="s">
        <v>9305</v>
      </c>
      <c r="C5816" s="502" t="s">
        <v>40390</v>
      </c>
      <c r="D5816" s="501" t="s">
        <v>14896</v>
      </c>
      <c r="E5816" s="666">
        <v>49.75</v>
      </c>
      <c r="F5816" s="394"/>
    </row>
    <row r="5817" spans="1:6" ht="24.75">
      <c r="A5817" s="1181">
        <v>5502751</v>
      </c>
      <c r="B5817" s="501" t="s">
        <v>9305</v>
      </c>
      <c r="C5817" s="502" t="s">
        <v>40391</v>
      </c>
      <c r="D5817" s="501" t="s">
        <v>14896</v>
      </c>
      <c r="E5817" s="666">
        <v>54.58</v>
      </c>
      <c r="F5817" s="394"/>
    </row>
    <row r="5818" spans="1:6" ht="24.75">
      <c r="A5818" s="1181">
        <v>5502777</v>
      </c>
      <c r="B5818" s="501" t="s">
        <v>9305</v>
      </c>
      <c r="C5818" s="502" t="s">
        <v>40392</v>
      </c>
      <c r="D5818" s="501" t="s">
        <v>14896</v>
      </c>
      <c r="E5818" s="666">
        <v>50.42</v>
      </c>
      <c r="F5818" s="394"/>
    </row>
    <row r="5819" spans="1:6" ht="24.75">
      <c r="A5819" s="1181">
        <v>5502803</v>
      </c>
      <c r="B5819" s="501" t="s">
        <v>9305</v>
      </c>
      <c r="C5819" s="502" t="s">
        <v>40393</v>
      </c>
      <c r="D5819" s="501" t="s">
        <v>14896</v>
      </c>
      <c r="E5819" s="666">
        <v>50.09</v>
      </c>
      <c r="F5819" s="394"/>
    </row>
    <row r="5820" spans="1:6" ht="24.75">
      <c r="A5820" s="1181">
        <v>5502752</v>
      </c>
      <c r="B5820" s="501" t="s">
        <v>9305</v>
      </c>
      <c r="C5820" s="502" t="s">
        <v>40394</v>
      </c>
      <c r="D5820" s="501" t="s">
        <v>14896</v>
      </c>
      <c r="E5820" s="666">
        <v>55.33</v>
      </c>
      <c r="F5820" s="394"/>
    </row>
    <row r="5821" spans="1:6" ht="24.75">
      <c r="A5821" s="1181">
        <v>5502778</v>
      </c>
      <c r="B5821" s="501" t="s">
        <v>9305</v>
      </c>
      <c r="C5821" s="502" t="s">
        <v>40395</v>
      </c>
      <c r="D5821" s="501" t="s">
        <v>14896</v>
      </c>
      <c r="E5821" s="666">
        <v>51.1</v>
      </c>
      <c r="F5821" s="394"/>
    </row>
    <row r="5822" spans="1:6" ht="24.75">
      <c r="A5822" s="1181">
        <v>5502804</v>
      </c>
      <c r="B5822" s="501" t="s">
        <v>9305</v>
      </c>
      <c r="C5822" s="502" t="s">
        <v>40396</v>
      </c>
      <c r="D5822" s="501" t="s">
        <v>14896</v>
      </c>
      <c r="E5822" s="666">
        <v>50.53</v>
      </c>
      <c r="F5822" s="394"/>
    </row>
    <row r="5823" spans="1:6" ht="24.75">
      <c r="A5823" s="1181">
        <v>5502753</v>
      </c>
      <c r="B5823" s="501" t="s">
        <v>9305</v>
      </c>
      <c r="C5823" s="502" t="s">
        <v>40397</v>
      </c>
      <c r="D5823" s="501" t="s">
        <v>14896</v>
      </c>
      <c r="E5823" s="666">
        <v>56.82</v>
      </c>
      <c r="F5823" s="394"/>
    </row>
    <row r="5824" spans="1:6" ht="24.75">
      <c r="A5824" s="1181">
        <v>5502779</v>
      </c>
      <c r="B5824" s="501" t="s">
        <v>9305</v>
      </c>
      <c r="C5824" s="502" t="s">
        <v>40398</v>
      </c>
      <c r="D5824" s="501" t="s">
        <v>14896</v>
      </c>
      <c r="E5824" s="666">
        <v>51.88</v>
      </c>
      <c r="F5824" s="394"/>
    </row>
    <row r="5825" spans="1:6" ht="24.75">
      <c r="A5825" s="1181">
        <v>5502805</v>
      </c>
      <c r="B5825" s="501" t="s">
        <v>9305</v>
      </c>
      <c r="C5825" s="502" t="s">
        <v>40399</v>
      </c>
      <c r="D5825" s="501" t="s">
        <v>14896</v>
      </c>
      <c r="E5825" s="666">
        <v>51.32</v>
      </c>
      <c r="F5825" s="394"/>
    </row>
    <row r="5826" spans="1:6" ht="24.75">
      <c r="A5826" s="1181">
        <v>5502743</v>
      </c>
      <c r="B5826" s="501" t="s">
        <v>9305</v>
      </c>
      <c r="C5826" s="502" t="s">
        <v>40400</v>
      </c>
      <c r="D5826" s="501" t="s">
        <v>14896</v>
      </c>
      <c r="E5826" s="666">
        <v>46.79</v>
      </c>
      <c r="F5826" s="394"/>
    </row>
    <row r="5827" spans="1:6" ht="24.75">
      <c r="A5827" s="1181">
        <v>5502769</v>
      </c>
      <c r="B5827" s="501" t="s">
        <v>9305</v>
      </c>
      <c r="C5827" s="502" t="s">
        <v>40401</v>
      </c>
      <c r="D5827" s="501" t="s">
        <v>14896</v>
      </c>
      <c r="E5827" s="666">
        <v>45.96</v>
      </c>
      <c r="F5827" s="394"/>
    </row>
    <row r="5828" spans="1:6" ht="24.75">
      <c r="A5828" s="1181">
        <v>5502795</v>
      </c>
      <c r="B5828" s="501" t="s">
        <v>9305</v>
      </c>
      <c r="C5828" s="502" t="s">
        <v>40402</v>
      </c>
      <c r="D5828" s="501" t="s">
        <v>14896</v>
      </c>
      <c r="E5828" s="666">
        <v>45.89</v>
      </c>
      <c r="F5828" s="394"/>
    </row>
    <row r="5829" spans="1:6" ht="24.75">
      <c r="A5829" s="1181">
        <v>5502744</v>
      </c>
      <c r="B5829" s="501" t="s">
        <v>9305</v>
      </c>
      <c r="C5829" s="502" t="s">
        <v>40403</v>
      </c>
      <c r="D5829" s="501" t="s">
        <v>14896</v>
      </c>
      <c r="E5829" s="666">
        <v>49.19</v>
      </c>
      <c r="F5829" s="394"/>
    </row>
    <row r="5830" spans="1:6" ht="24.75">
      <c r="A5830" s="1181">
        <v>5502770</v>
      </c>
      <c r="B5830" s="501" t="s">
        <v>9305</v>
      </c>
      <c r="C5830" s="502" t="s">
        <v>40404</v>
      </c>
      <c r="D5830" s="501" t="s">
        <v>14896</v>
      </c>
      <c r="E5830" s="666">
        <v>46.41</v>
      </c>
      <c r="F5830" s="394"/>
    </row>
    <row r="5831" spans="1:6" ht="24.75">
      <c r="A5831" s="1181">
        <v>5502796</v>
      </c>
      <c r="B5831" s="501" t="s">
        <v>9305</v>
      </c>
      <c r="C5831" s="502" t="s">
        <v>40405</v>
      </c>
      <c r="D5831" s="501" t="s">
        <v>14896</v>
      </c>
      <c r="E5831" s="666">
        <v>46.26</v>
      </c>
      <c r="F5831" s="394"/>
    </row>
    <row r="5832" spans="1:6" ht="24.75">
      <c r="A5832" s="1181">
        <v>5502742</v>
      </c>
      <c r="B5832" s="501" t="s">
        <v>9305</v>
      </c>
      <c r="C5832" s="502" t="s">
        <v>40406</v>
      </c>
      <c r="D5832" s="501" t="s">
        <v>14896</v>
      </c>
      <c r="E5832" s="666">
        <v>45.96</v>
      </c>
      <c r="F5832" s="394"/>
    </row>
    <row r="5833" spans="1:6" ht="24.75">
      <c r="A5833" s="1181">
        <v>5502768</v>
      </c>
      <c r="B5833" s="501" t="s">
        <v>9305</v>
      </c>
      <c r="C5833" s="502" t="s">
        <v>40407</v>
      </c>
      <c r="D5833" s="501" t="s">
        <v>14896</v>
      </c>
      <c r="E5833" s="666">
        <v>45.44</v>
      </c>
      <c r="F5833" s="394"/>
    </row>
    <row r="5834" spans="1:6" ht="24.75">
      <c r="A5834" s="1181">
        <v>5502794</v>
      </c>
      <c r="B5834" s="501" t="s">
        <v>9305</v>
      </c>
      <c r="C5834" s="502" t="s">
        <v>40408</v>
      </c>
      <c r="D5834" s="501" t="s">
        <v>14896</v>
      </c>
      <c r="E5834" s="666">
        <v>45.44</v>
      </c>
      <c r="F5834" s="394"/>
    </row>
    <row r="5835" spans="1:6" ht="24.75">
      <c r="A5835" s="1181">
        <v>5502745</v>
      </c>
      <c r="B5835" s="501" t="s">
        <v>9305</v>
      </c>
      <c r="C5835" s="502" t="s">
        <v>40409</v>
      </c>
      <c r="D5835" s="501" t="s">
        <v>14896</v>
      </c>
      <c r="E5835" s="666">
        <v>49.75</v>
      </c>
      <c r="F5835" s="394"/>
    </row>
    <row r="5836" spans="1:6" ht="24.75">
      <c r="A5836" s="1181">
        <v>5502771</v>
      </c>
      <c r="B5836" s="501" t="s">
        <v>9305</v>
      </c>
      <c r="C5836" s="502" t="s">
        <v>40410</v>
      </c>
      <c r="D5836" s="501" t="s">
        <v>14896</v>
      </c>
      <c r="E5836" s="666">
        <v>46.79</v>
      </c>
      <c r="F5836" s="394"/>
    </row>
    <row r="5837" spans="1:6" ht="24.75">
      <c r="A5837" s="1181">
        <v>5502797</v>
      </c>
      <c r="B5837" s="501" t="s">
        <v>9305</v>
      </c>
      <c r="C5837" s="502" t="s">
        <v>40411</v>
      </c>
      <c r="D5837" s="501" t="s">
        <v>14896</v>
      </c>
      <c r="E5837" s="666">
        <v>46.64</v>
      </c>
      <c r="F5837" s="394"/>
    </row>
    <row r="5838" spans="1:6" ht="24.75">
      <c r="A5838" s="1181">
        <v>5502746</v>
      </c>
      <c r="B5838" s="501" t="s">
        <v>9305</v>
      </c>
      <c r="C5838" s="502" t="s">
        <v>40412</v>
      </c>
      <c r="D5838" s="501" t="s">
        <v>14896</v>
      </c>
      <c r="E5838" s="666">
        <v>50.31</v>
      </c>
      <c r="F5838" s="394"/>
    </row>
    <row r="5839" spans="1:6" ht="24.75">
      <c r="A5839" s="1181">
        <v>5502772</v>
      </c>
      <c r="B5839" s="501" t="s">
        <v>9305</v>
      </c>
      <c r="C5839" s="502" t="s">
        <v>40413</v>
      </c>
      <c r="D5839" s="501" t="s">
        <v>14896</v>
      </c>
      <c r="E5839" s="666">
        <v>47.16</v>
      </c>
      <c r="F5839" s="394"/>
    </row>
    <row r="5840" spans="1:6" ht="24.75">
      <c r="A5840" s="1181">
        <v>5502798</v>
      </c>
      <c r="B5840" s="501" t="s">
        <v>9305</v>
      </c>
      <c r="C5840" s="502" t="s">
        <v>40414</v>
      </c>
      <c r="D5840" s="501" t="s">
        <v>14896</v>
      </c>
      <c r="E5840" s="666">
        <v>46.94</v>
      </c>
      <c r="F5840" s="394"/>
    </row>
    <row r="5841" spans="1:6" ht="24.75">
      <c r="A5841" s="1181">
        <v>5502886</v>
      </c>
      <c r="B5841" s="501" t="s">
        <v>9305</v>
      </c>
      <c r="C5841" s="502" t="s">
        <v>40415</v>
      </c>
      <c r="D5841" s="501" t="s">
        <v>14896</v>
      </c>
      <c r="E5841" s="666">
        <v>57.57</v>
      </c>
      <c r="F5841" s="394"/>
    </row>
    <row r="5842" spans="1:6" ht="24.75">
      <c r="A5842" s="1181">
        <v>5502887</v>
      </c>
      <c r="B5842" s="501" t="s">
        <v>9305</v>
      </c>
      <c r="C5842" s="502" t="s">
        <v>40416</v>
      </c>
      <c r="D5842" s="501" t="s">
        <v>14896</v>
      </c>
      <c r="E5842" s="666">
        <v>52.44</v>
      </c>
      <c r="F5842" s="394"/>
    </row>
    <row r="5843" spans="1:6" ht="24.75">
      <c r="A5843" s="1181">
        <v>5502888</v>
      </c>
      <c r="B5843" s="501" t="s">
        <v>9305</v>
      </c>
      <c r="C5843" s="502" t="s">
        <v>40417</v>
      </c>
      <c r="D5843" s="501" t="s">
        <v>14896</v>
      </c>
      <c r="E5843" s="666">
        <v>51.77</v>
      </c>
      <c r="F5843" s="394"/>
    </row>
    <row r="5844" spans="1:6">
      <c r="A5844" s="1181">
        <v>5502820</v>
      </c>
      <c r="B5844" s="501" t="s">
        <v>9305</v>
      </c>
      <c r="C5844" s="502" t="s">
        <v>40418</v>
      </c>
      <c r="D5844" s="501" t="s">
        <v>14896</v>
      </c>
      <c r="E5844" s="666">
        <v>7.98</v>
      </c>
      <c r="F5844" s="394"/>
    </row>
    <row r="5845" spans="1:6">
      <c r="A5845" s="1181">
        <v>5502904</v>
      </c>
      <c r="B5845" s="501" t="s">
        <v>9305</v>
      </c>
      <c r="C5845" s="502" t="s">
        <v>40419</v>
      </c>
      <c r="D5845" s="501" t="s">
        <v>14896</v>
      </c>
      <c r="E5845" s="666">
        <v>22.03</v>
      </c>
      <c r="F5845" s="394"/>
    </row>
    <row r="5846" spans="1:6" ht="24.75">
      <c r="A5846" s="1181">
        <v>5502930</v>
      </c>
      <c r="B5846" s="501" t="s">
        <v>9305</v>
      </c>
      <c r="C5846" s="502" t="s">
        <v>40420</v>
      </c>
      <c r="D5846" s="501" t="s">
        <v>14896</v>
      </c>
      <c r="E5846" s="666">
        <v>20.92</v>
      </c>
      <c r="F5846" s="394"/>
    </row>
    <row r="5847" spans="1:6">
      <c r="A5847" s="1181">
        <v>5502956</v>
      </c>
      <c r="B5847" s="501" t="s">
        <v>9305</v>
      </c>
      <c r="C5847" s="502" t="s">
        <v>40421</v>
      </c>
      <c r="D5847" s="501" t="s">
        <v>14896</v>
      </c>
      <c r="E5847" s="666">
        <v>20.52</v>
      </c>
      <c r="F5847" s="394"/>
    </row>
    <row r="5848" spans="1:6">
      <c r="A5848" s="1181">
        <v>5502905</v>
      </c>
      <c r="B5848" s="501" t="s">
        <v>9305</v>
      </c>
      <c r="C5848" s="502" t="s">
        <v>40422</v>
      </c>
      <c r="D5848" s="501" t="s">
        <v>14896</v>
      </c>
      <c r="E5848" s="666">
        <v>24.53</v>
      </c>
      <c r="F5848" s="394"/>
    </row>
    <row r="5849" spans="1:6" ht="24.75">
      <c r="A5849" s="1181">
        <v>5502931</v>
      </c>
      <c r="B5849" s="501" t="s">
        <v>9305</v>
      </c>
      <c r="C5849" s="502" t="s">
        <v>40423</v>
      </c>
      <c r="D5849" s="501" t="s">
        <v>14896</v>
      </c>
      <c r="E5849" s="666">
        <v>21.12</v>
      </c>
      <c r="F5849" s="394"/>
    </row>
    <row r="5850" spans="1:6">
      <c r="A5850" s="1181">
        <v>5502957</v>
      </c>
      <c r="B5850" s="501" t="s">
        <v>9305</v>
      </c>
      <c r="C5850" s="502" t="s">
        <v>40424</v>
      </c>
      <c r="D5850" s="501" t="s">
        <v>14896</v>
      </c>
      <c r="E5850" s="666">
        <v>20.72</v>
      </c>
      <c r="F5850" s="394"/>
    </row>
    <row r="5851" spans="1:6">
      <c r="A5851" s="1181">
        <v>5502906</v>
      </c>
      <c r="B5851" s="501" t="s">
        <v>9305</v>
      </c>
      <c r="C5851" s="502" t="s">
        <v>40425</v>
      </c>
      <c r="D5851" s="501" t="s">
        <v>14896</v>
      </c>
      <c r="E5851" s="666">
        <v>24.83</v>
      </c>
      <c r="F5851" s="394"/>
    </row>
    <row r="5852" spans="1:6" ht="24.75">
      <c r="A5852" s="1181">
        <v>5502932</v>
      </c>
      <c r="B5852" s="501" t="s">
        <v>9305</v>
      </c>
      <c r="C5852" s="502" t="s">
        <v>40426</v>
      </c>
      <c r="D5852" s="501" t="s">
        <v>14896</v>
      </c>
      <c r="E5852" s="666">
        <v>21.32</v>
      </c>
      <c r="F5852" s="394"/>
    </row>
    <row r="5853" spans="1:6">
      <c r="A5853" s="1181">
        <v>5502958</v>
      </c>
      <c r="B5853" s="501" t="s">
        <v>9305</v>
      </c>
      <c r="C5853" s="502" t="s">
        <v>40427</v>
      </c>
      <c r="D5853" s="501" t="s">
        <v>14896</v>
      </c>
      <c r="E5853" s="666">
        <v>20.92</v>
      </c>
      <c r="F5853" s="394"/>
    </row>
    <row r="5854" spans="1:6">
      <c r="A5854" s="1181">
        <v>5502907</v>
      </c>
      <c r="B5854" s="501" t="s">
        <v>9305</v>
      </c>
      <c r="C5854" s="502" t="s">
        <v>40428</v>
      </c>
      <c r="D5854" s="501" t="s">
        <v>14896</v>
      </c>
      <c r="E5854" s="666">
        <v>25.28</v>
      </c>
      <c r="F5854" s="394"/>
    </row>
    <row r="5855" spans="1:6" ht="24.75">
      <c r="A5855" s="1181">
        <v>5502933</v>
      </c>
      <c r="B5855" s="501" t="s">
        <v>9305</v>
      </c>
      <c r="C5855" s="502" t="s">
        <v>40429</v>
      </c>
      <c r="D5855" s="501" t="s">
        <v>14896</v>
      </c>
      <c r="E5855" s="666">
        <v>21.62</v>
      </c>
      <c r="F5855" s="394"/>
    </row>
    <row r="5856" spans="1:6">
      <c r="A5856" s="1181">
        <v>5502959</v>
      </c>
      <c r="B5856" s="501" t="s">
        <v>9305</v>
      </c>
      <c r="C5856" s="502" t="s">
        <v>40430</v>
      </c>
      <c r="D5856" s="501" t="s">
        <v>14896</v>
      </c>
      <c r="E5856" s="666">
        <v>21.12</v>
      </c>
      <c r="F5856" s="394"/>
    </row>
    <row r="5857" spans="1:6">
      <c r="A5857" s="1181">
        <v>5502908</v>
      </c>
      <c r="B5857" s="501" t="s">
        <v>9305</v>
      </c>
      <c r="C5857" s="502" t="s">
        <v>40431</v>
      </c>
      <c r="D5857" s="501" t="s">
        <v>14896</v>
      </c>
      <c r="E5857" s="666">
        <v>25.59</v>
      </c>
      <c r="F5857" s="394"/>
    </row>
    <row r="5858" spans="1:6" ht="24.75">
      <c r="A5858" s="1181">
        <v>5502934</v>
      </c>
      <c r="B5858" s="501" t="s">
        <v>9305</v>
      </c>
      <c r="C5858" s="502" t="s">
        <v>40432</v>
      </c>
      <c r="D5858" s="501" t="s">
        <v>14896</v>
      </c>
      <c r="E5858" s="666">
        <v>21.83</v>
      </c>
      <c r="F5858" s="394"/>
    </row>
    <row r="5859" spans="1:6">
      <c r="A5859" s="1181">
        <v>5502960</v>
      </c>
      <c r="B5859" s="501" t="s">
        <v>9305</v>
      </c>
      <c r="C5859" s="502" t="s">
        <v>40433</v>
      </c>
      <c r="D5859" s="501" t="s">
        <v>14896</v>
      </c>
      <c r="E5859" s="666">
        <v>21.22</v>
      </c>
      <c r="F5859" s="394"/>
    </row>
    <row r="5860" spans="1:6">
      <c r="A5860" s="1181">
        <v>5502909</v>
      </c>
      <c r="B5860" s="501" t="s">
        <v>9305</v>
      </c>
      <c r="C5860" s="502" t="s">
        <v>40434</v>
      </c>
      <c r="D5860" s="501" t="s">
        <v>14896</v>
      </c>
      <c r="E5860" s="666">
        <v>26.19</v>
      </c>
      <c r="F5860" s="394"/>
    </row>
    <row r="5861" spans="1:6" ht="24.75">
      <c r="A5861" s="1181">
        <v>5502935</v>
      </c>
      <c r="B5861" s="501" t="s">
        <v>9305</v>
      </c>
      <c r="C5861" s="502" t="s">
        <v>40435</v>
      </c>
      <c r="D5861" s="501" t="s">
        <v>14896</v>
      </c>
      <c r="E5861" s="666">
        <v>22.23</v>
      </c>
      <c r="F5861" s="394"/>
    </row>
    <row r="5862" spans="1:6">
      <c r="A5862" s="1181">
        <v>5502961</v>
      </c>
      <c r="B5862" s="501" t="s">
        <v>9305</v>
      </c>
      <c r="C5862" s="502" t="s">
        <v>40436</v>
      </c>
      <c r="D5862" s="501" t="s">
        <v>14896</v>
      </c>
      <c r="E5862" s="666">
        <v>21.62</v>
      </c>
      <c r="F5862" s="394"/>
    </row>
    <row r="5863" spans="1:6">
      <c r="A5863" s="1181">
        <v>5502910</v>
      </c>
      <c r="B5863" s="501" t="s">
        <v>9305</v>
      </c>
      <c r="C5863" s="502" t="s">
        <v>40437</v>
      </c>
      <c r="D5863" s="501" t="s">
        <v>14896</v>
      </c>
      <c r="E5863" s="666">
        <v>27.24</v>
      </c>
      <c r="F5863" s="394"/>
    </row>
    <row r="5864" spans="1:6" ht="24.75">
      <c r="A5864" s="1181">
        <v>5502936</v>
      </c>
      <c r="B5864" s="501" t="s">
        <v>9305</v>
      </c>
      <c r="C5864" s="502" t="s">
        <v>40438</v>
      </c>
      <c r="D5864" s="501" t="s">
        <v>14896</v>
      </c>
      <c r="E5864" s="666">
        <v>24.98</v>
      </c>
      <c r="F5864" s="394"/>
    </row>
    <row r="5865" spans="1:6">
      <c r="A5865" s="1181">
        <v>5502962</v>
      </c>
      <c r="B5865" s="501" t="s">
        <v>9305</v>
      </c>
      <c r="C5865" s="502" t="s">
        <v>40439</v>
      </c>
      <c r="D5865" s="501" t="s">
        <v>14896</v>
      </c>
      <c r="E5865" s="666">
        <v>22.13</v>
      </c>
      <c r="F5865" s="394"/>
    </row>
    <row r="5866" spans="1:6">
      <c r="A5866" s="1181">
        <v>5502900</v>
      </c>
      <c r="B5866" s="501" t="s">
        <v>9305</v>
      </c>
      <c r="C5866" s="502" t="s">
        <v>40440</v>
      </c>
      <c r="D5866" s="501" t="s">
        <v>14896</v>
      </c>
      <c r="E5866" s="666">
        <v>20.420000000000002</v>
      </c>
      <c r="F5866" s="394"/>
    </row>
    <row r="5867" spans="1:6" ht="24.75">
      <c r="A5867" s="1181">
        <v>5502926</v>
      </c>
      <c r="B5867" s="501" t="s">
        <v>9305</v>
      </c>
      <c r="C5867" s="502" t="s">
        <v>40441</v>
      </c>
      <c r="D5867" s="501" t="s">
        <v>14896</v>
      </c>
      <c r="E5867" s="666">
        <v>19.82</v>
      </c>
      <c r="F5867" s="394"/>
    </row>
    <row r="5868" spans="1:6">
      <c r="A5868" s="1181">
        <v>5502952</v>
      </c>
      <c r="B5868" s="501" t="s">
        <v>9305</v>
      </c>
      <c r="C5868" s="502" t="s">
        <v>40442</v>
      </c>
      <c r="D5868" s="501" t="s">
        <v>14896</v>
      </c>
      <c r="E5868" s="666">
        <v>19.62</v>
      </c>
      <c r="F5868" s="394"/>
    </row>
    <row r="5869" spans="1:6">
      <c r="A5869" s="1181">
        <v>5502901</v>
      </c>
      <c r="B5869" s="501" t="s">
        <v>9305</v>
      </c>
      <c r="C5869" s="502" t="s">
        <v>40443</v>
      </c>
      <c r="D5869" s="501" t="s">
        <v>14896</v>
      </c>
      <c r="E5869" s="666">
        <v>20.82</v>
      </c>
      <c r="F5869" s="394"/>
    </row>
    <row r="5870" spans="1:6" ht="24.75">
      <c r="A5870" s="1181">
        <v>5502927</v>
      </c>
      <c r="B5870" s="501" t="s">
        <v>9305</v>
      </c>
      <c r="C5870" s="502" t="s">
        <v>40444</v>
      </c>
      <c r="D5870" s="501" t="s">
        <v>14896</v>
      </c>
      <c r="E5870" s="666">
        <v>20.12</v>
      </c>
      <c r="F5870" s="394"/>
    </row>
    <row r="5871" spans="1:6">
      <c r="A5871" s="1181">
        <v>5502953</v>
      </c>
      <c r="B5871" s="501" t="s">
        <v>9305</v>
      </c>
      <c r="C5871" s="502" t="s">
        <v>40445</v>
      </c>
      <c r="D5871" s="501" t="s">
        <v>14896</v>
      </c>
      <c r="E5871" s="666">
        <v>19.920000000000002</v>
      </c>
      <c r="F5871" s="394"/>
    </row>
    <row r="5872" spans="1:6">
      <c r="A5872" s="1181">
        <v>5502899</v>
      </c>
      <c r="B5872" s="501" t="s">
        <v>9305</v>
      </c>
      <c r="C5872" s="502" t="s">
        <v>40446</v>
      </c>
      <c r="D5872" s="501" t="s">
        <v>14896</v>
      </c>
      <c r="E5872" s="666">
        <v>19.82</v>
      </c>
      <c r="F5872" s="394"/>
    </row>
    <row r="5873" spans="1:6" ht="24.75">
      <c r="A5873" s="1181">
        <v>5502925</v>
      </c>
      <c r="B5873" s="501" t="s">
        <v>9305</v>
      </c>
      <c r="C5873" s="502" t="s">
        <v>40447</v>
      </c>
      <c r="D5873" s="501" t="s">
        <v>14896</v>
      </c>
      <c r="E5873" s="666">
        <v>19.52</v>
      </c>
      <c r="F5873" s="394"/>
    </row>
    <row r="5874" spans="1:6">
      <c r="A5874" s="1181">
        <v>5502951</v>
      </c>
      <c r="B5874" s="501" t="s">
        <v>9305</v>
      </c>
      <c r="C5874" s="502" t="s">
        <v>40448</v>
      </c>
      <c r="D5874" s="501" t="s">
        <v>14896</v>
      </c>
      <c r="E5874" s="666">
        <v>19.32</v>
      </c>
      <c r="F5874" s="394"/>
    </row>
    <row r="5875" spans="1:6">
      <c r="A5875" s="1181">
        <v>5502902</v>
      </c>
      <c r="B5875" s="501" t="s">
        <v>9305</v>
      </c>
      <c r="C5875" s="502" t="s">
        <v>40449</v>
      </c>
      <c r="D5875" s="501" t="s">
        <v>14896</v>
      </c>
      <c r="E5875" s="666">
        <v>21.32</v>
      </c>
      <c r="F5875" s="394"/>
    </row>
    <row r="5876" spans="1:6" ht="24.75">
      <c r="A5876" s="1181">
        <v>5502928</v>
      </c>
      <c r="B5876" s="501" t="s">
        <v>9305</v>
      </c>
      <c r="C5876" s="502" t="s">
        <v>40450</v>
      </c>
      <c r="D5876" s="501" t="s">
        <v>14896</v>
      </c>
      <c r="E5876" s="666">
        <v>20.420000000000002</v>
      </c>
      <c r="F5876" s="394"/>
    </row>
    <row r="5877" spans="1:6">
      <c r="A5877" s="1181">
        <v>5502954</v>
      </c>
      <c r="B5877" s="501" t="s">
        <v>9305</v>
      </c>
      <c r="C5877" s="502" t="s">
        <v>40451</v>
      </c>
      <c r="D5877" s="501" t="s">
        <v>14896</v>
      </c>
      <c r="E5877" s="666">
        <v>20.12</v>
      </c>
      <c r="F5877" s="394"/>
    </row>
    <row r="5878" spans="1:6">
      <c r="A5878" s="1181">
        <v>5502903</v>
      </c>
      <c r="B5878" s="501" t="s">
        <v>9305</v>
      </c>
      <c r="C5878" s="502" t="s">
        <v>40452</v>
      </c>
      <c r="D5878" s="501" t="s">
        <v>14896</v>
      </c>
      <c r="E5878" s="666">
        <v>21.62</v>
      </c>
      <c r="F5878" s="394"/>
    </row>
    <row r="5879" spans="1:6" ht="24.75">
      <c r="A5879" s="1181">
        <v>5502929</v>
      </c>
      <c r="B5879" s="501" t="s">
        <v>9305</v>
      </c>
      <c r="C5879" s="502" t="s">
        <v>40453</v>
      </c>
      <c r="D5879" s="501" t="s">
        <v>14896</v>
      </c>
      <c r="E5879" s="666">
        <v>20.62</v>
      </c>
      <c r="F5879" s="394"/>
    </row>
    <row r="5880" spans="1:6">
      <c r="A5880" s="1181">
        <v>5502955</v>
      </c>
      <c r="B5880" s="501" t="s">
        <v>9305</v>
      </c>
      <c r="C5880" s="502" t="s">
        <v>40454</v>
      </c>
      <c r="D5880" s="501" t="s">
        <v>14896</v>
      </c>
      <c r="E5880" s="666">
        <v>20.32</v>
      </c>
      <c r="F5880" s="394"/>
    </row>
    <row r="5881" spans="1:6">
      <c r="A5881" s="1181">
        <v>5502889</v>
      </c>
      <c r="B5881" s="501" t="s">
        <v>9305</v>
      </c>
      <c r="C5881" s="502" t="s">
        <v>40455</v>
      </c>
      <c r="D5881" s="501" t="s">
        <v>14896</v>
      </c>
      <c r="E5881" s="666">
        <v>27.69</v>
      </c>
      <c r="F5881" s="394"/>
    </row>
    <row r="5882" spans="1:6" ht="24.75">
      <c r="A5882" s="1181">
        <v>5502996</v>
      </c>
      <c r="B5882" s="501" t="s">
        <v>9305</v>
      </c>
      <c r="C5882" s="502" t="s">
        <v>40456</v>
      </c>
      <c r="D5882" s="501" t="s">
        <v>14896</v>
      </c>
      <c r="E5882" s="666">
        <v>25.28</v>
      </c>
      <c r="F5882" s="394"/>
    </row>
    <row r="5883" spans="1:6">
      <c r="A5883" s="1181">
        <v>5502997</v>
      </c>
      <c r="B5883" s="501" t="s">
        <v>9305</v>
      </c>
      <c r="C5883" s="502" t="s">
        <v>40457</v>
      </c>
      <c r="D5883" s="501" t="s">
        <v>14896</v>
      </c>
      <c r="E5883" s="666">
        <v>24.53</v>
      </c>
      <c r="F5883" s="394"/>
    </row>
    <row r="5884" spans="1:6">
      <c r="A5884" s="1181">
        <v>5501716</v>
      </c>
      <c r="B5884" s="501" t="s">
        <v>9305</v>
      </c>
      <c r="C5884" s="502" t="s">
        <v>40458</v>
      </c>
      <c r="D5884" s="501" t="s">
        <v>14896</v>
      </c>
      <c r="E5884" s="666">
        <v>23.58</v>
      </c>
      <c r="F5884" s="394"/>
    </row>
    <row r="5885" spans="1:6">
      <c r="A5885" s="1181">
        <v>5501717</v>
      </c>
      <c r="B5885" s="501" t="s">
        <v>9305</v>
      </c>
      <c r="C5885" s="502" t="s">
        <v>40459</v>
      </c>
      <c r="D5885" s="501" t="s">
        <v>14896</v>
      </c>
      <c r="E5885" s="666">
        <v>26.53</v>
      </c>
      <c r="F5885" s="394"/>
    </row>
    <row r="5886" spans="1:6">
      <c r="A5886" s="1181">
        <v>5501712</v>
      </c>
      <c r="B5886" s="501" t="s">
        <v>9305</v>
      </c>
      <c r="C5886" s="502" t="s">
        <v>40460</v>
      </c>
      <c r="D5886" s="501" t="s">
        <v>14896</v>
      </c>
      <c r="E5886" s="666">
        <v>13.89</v>
      </c>
      <c r="F5886" s="394"/>
    </row>
    <row r="5887" spans="1:6">
      <c r="A5887" s="1181">
        <v>5501713</v>
      </c>
      <c r="B5887" s="501" t="s">
        <v>9305</v>
      </c>
      <c r="C5887" s="502" t="s">
        <v>40461</v>
      </c>
      <c r="D5887" s="501" t="s">
        <v>14896</v>
      </c>
      <c r="E5887" s="666">
        <v>15.33</v>
      </c>
      <c r="F5887" s="394"/>
    </row>
    <row r="5888" spans="1:6">
      <c r="A5888" s="1181">
        <v>5501711</v>
      </c>
      <c r="B5888" s="501" t="s">
        <v>9305</v>
      </c>
      <c r="C5888" s="502" t="s">
        <v>40462</v>
      </c>
      <c r="D5888" s="501" t="s">
        <v>14896</v>
      </c>
      <c r="E5888" s="666">
        <v>11.22</v>
      </c>
      <c r="F5888" s="394"/>
    </row>
    <row r="5889" spans="1:6">
      <c r="A5889" s="1181">
        <v>5501710</v>
      </c>
      <c r="B5889" s="501" t="s">
        <v>9305</v>
      </c>
      <c r="C5889" s="502" t="s">
        <v>40463</v>
      </c>
      <c r="D5889" s="501" t="s">
        <v>14896</v>
      </c>
      <c r="E5889" s="666">
        <v>3.76</v>
      </c>
      <c r="F5889" s="394"/>
    </row>
    <row r="5890" spans="1:6">
      <c r="A5890" s="1181">
        <v>5501714</v>
      </c>
      <c r="B5890" s="501" t="s">
        <v>9305</v>
      </c>
      <c r="C5890" s="502" t="s">
        <v>40464</v>
      </c>
      <c r="D5890" s="501" t="s">
        <v>14896</v>
      </c>
      <c r="E5890" s="666">
        <v>17.97</v>
      </c>
      <c r="F5890" s="394"/>
    </row>
    <row r="5891" spans="1:6">
      <c r="A5891" s="1181">
        <v>5501715</v>
      </c>
      <c r="B5891" s="501" t="s">
        <v>9305</v>
      </c>
      <c r="C5891" s="502" t="s">
        <v>40465</v>
      </c>
      <c r="D5891" s="501" t="s">
        <v>14896</v>
      </c>
      <c r="E5891" s="666">
        <v>20.64</v>
      </c>
      <c r="F5891" s="394"/>
    </row>
    <row r="5892" spans="1:6">
      <c r="A5892" s="1181">
        <v>5502986</v>
      </c>
      <c r="B5892" s="501" t="s">
        <v>9305</v>
      </c>
      <c r="C5892" s="502" t="s">
        <v>40466</v>
      </c>
      <c r="D5892" s="501" t="s">
        <v>14896</v>
      </c>
      <c r="E5892" s="666">
        <v>4.41</v>
      </c>
      <c r="F5892" s="394"/>
    </row>
    <row r="5893" spans="1:6">
      <c r="A5893" s="1181">
        <v>5502977</v>
      </c>
      <c r="B5893" s="501" t="s">
        <v>9305</v>
      </c>
      <c r="C5893" s="502" t="s">
        <v>40467</v>
      </c>
      <c r="D5893" s="501" t="s">
        <v>14896</v>
      </c>
      <c r="E5893" s="666">
        <v>9.19</v>
      </c>
      <c r="F5893" s="394"/>
    </row>
    <row r="5894" spans="1:6">
      <c r="A5894" s="1181">
        <v>5502985</v>
      </c>
      <c r="B5894" s="501" t="s">
        <v>9305</v>
      </c>
      <c r="C5894" s="502" t="s">
        <v>40468</v>
      </c>
      <c r="D5894" s="501" t="s">
        <v>14895</v>
      </c>
      <c r="E5894" s="666">
        <v>0.78</v>
      </c>
      <c r="F5894" s="394"/>
    </row>
    <row r="5895" spans="1:6">
      <c r="A5895" s="1181">
        <v>5503018</v>
      </c>
      <c r="B5895" s="501" t="s">
        <v>9305</v>
      </c>
      <c r="C5895" s="502" t="s">
        <v>40469</v>
      </c>
      <c r="D5895" s="501" t="s">
        <v>34184</v>
      </c>
      <c r="E5895" s="666">
        <v>78.319999999999993</v>
      </c>
      <c r="F5895" s="394"/>
    </row>
    <row r="5896" spans="1:6">
      <c r="A5896" s="1181">
        <v>5505768</v>
      </c>
      <c r="B5896" s="501" t="s">
        <v>9305</v>
      </c>
      <c r="C5896" s="502" t="s">
        <v>40470</v>
      </c>
      <c r="D5896" s="501" t="s">
        <v>14895</v>
      </c>
      <c r="E5896" s="666">
        <v>94.29</v>
      </c>
      <c r="F5896" s="394"/>
    </row>
    <row r="5897" spans="1:6">
      <c r="A5897" s="1181">
        <v>5503020</v>
      </c>
      <c r="B5897" s="501" t="s">
        <v>9305</v>
      </c>
      <c r="C5897" s="502" t="s">
        <v>40471</v>
      </c>
      <c r="D5897" s="501" t="s">
        <v>34184</v>
      </c>
      <c r="E5897" s="666">
        <v>322.13</v>
      </c>
      <c r="F5897" s="394"/>
    </row>
    <row r="5898" spans="1:6" ht="24.75">
      <c r="A5898" s="1181">
        <v>5605798</v>
      </c>
      <c r="B5898" s="501" t="s">
        <v>9305</v>
      </c>
      <c r="C5898" s="502" t="s">
        <v>40472</v>
      </c>
      <c r="D5898" s="501" t="s">
        <v>5</v>
      </c>
      <c r="E5898" s="666">
        <v>106.09</v>
      </c>
      <c r="F5898" s="394"/>
    </row>
    <row r="5899" spans="1:6" ht="24.75">
      <c r="A5899" s="1181">
        <v>5605925</v>
      </c>
      <c r="B5899" s="501" t="s">
        <v>9305</v>
      </c>
      <c r="C5899" s="502" t="s">
        <v>40473</v>
      </c>
      <c r="D5899" s="501" t="s">
        <v>5</v>
      </c>
      <c r="E5899" s="666">
        <v>100.81</v>
      </c>
      <c r="F5899" s="394"/>
    </row>
    <row r="5900" spans="1:6" ht="24.75">
      <c r="A5900" s="1181">
        <v>5605799</v>
      </c>
      <c r="B5900" s="501" t="s">
        <v>9305</v>
      </c>
      <c r="C5900" s="502" t="s">
        <v>40474</v>
      </c>
      <c r="D5900" s="501" t="s">
        <v>5</v>
      </c>
      <c r="E5900" s="666">
        <v>114.88</v>
      </c>
      <c r="F5900" s="394"/>
    </row>
    <row r="5901" spans="1:6" ht="24.75">
      <c r="A5901" s="1181">
        <v>5605800</v>
      </c>
      <c r="B5901" s="501" t="s">
        <v>9305</v>
      </c>
      <c r="C5901" s="502" t="s">
        <v>40475</v>
      </c>
      <c r="D5901" s="501" t="s">
        <v>5</v>
      </c>
      <c r="E5901" s="666">
        <v>128.08000000000001</v>
      </c>
      <c r="F5901" s="394"/>
    </row>
    <row r="5902" spans="1:6" ht="24.75">
      <c r="A5902" s="1181">
        <v>5613944</v>
      </c>
      <c r="B5902" s="501" t="s">
        <v>9305</v>
      </c>
      <c r="C5902" s="502" t="s">
        <v>40476</v>
      </c>
      <c r="D5902" s="501" t="s">
        <v>5</v>
      </c>
      <c r="E5902" s="666">
        <v>140.47999999999999</v>
      </c>
      <c r="F5902" s="394"/>
    </row>
    <row r="5903" spans="1:6">
      <c r="A5903" s="1181">
        <v>5605894</v>
      </c>
      <c r="B5903" s="501" t="s">
        <v>9305</v>
      </c>
      <c r="C5903" s="502" t="s">
        <v>40477</v>
      </c>
      <c r="D5903" s="501" t="s">
        <v>5</v>
      </c>
      <c r="E5903" s="666">
        <v>54.83</v>
      </c>
      <c r="F5903" s="394"/>
    </row>
    <row r="5904" spans="1:6">
      <c r="A5904" s="1181">
        <v>5605895</v>
      </c>
      <c r="B5904" s="501" t="s">
        <v>9305</v>
      </c>
      <c r="C5904" s="502" t="s">
        <v>40478</v>
      </c>
      <c r="D5904" s="501" t="s">
        <v>5</v>
      </c>
      <c r="E5904" s="666">
        <v>58.74</v>
      </c>
      <c r="F5904" s="394"/>
    </row>
    <row r="5905" spans="1:6">
      <c r="A5905" s="1181">
        <v>5605896</v>
      </c>
      <c r="B5905" s="501" t="s">
        <v>9305</v>
      </c>
      <c r="C5905" s="502" t="s">
        <v>40479</v>
      </c>
      <c r="D5905" s="501" t="s">
        <v>5</v>
      </c>
      <c r="E5905" s="666">
        <v>64.61</v>
      </c>
      <c r="F5905" s="394"/>
    </row>
    <row r="5906" spans="1:6">
      <c r="A5906" s="1181">
        <v>5605911</v>
      </c>
      <c r="B5906" s="501" t="s">
        <v>9305</v>
      </c>
      <c r="C5906" s="502" t="s">
        <v>40480</v>
      </c>
      <c r="D5906" s="501" t="s">
        <v>5</v>
      </c>
      <c r="E5906" s="666">
        <v>48.69</v>
      </c>
      <c r="F5906" s="394"/>
    </row>
    <row r="5907" spans="1:6">
      <c r="A5907" s="1181">
        <v>5605912</v>
      </c>
      <c r="B5907" s="501" t="s">
        <v>9305</v>
      </c>
      <c r="C5907" s="502" t="s">
        <v>40481</v>
      </c>
      <c r="D5907" s="501" t="s">
        <v>5</v>
      </c>
      <c r="E5907" s="666">
        <v>78.22</v>
      </c>
      <c r="F5907" s="394"/>
    </row>
    <row r="5908" spans="1:6">
      <c r="A5908" s="1181">
        <v>5605938</v>
      </c>
      <c r="B5908" s="501" t="s">
        <v>9305</v>
      </c>
      <c r="C5908" s="502" t="s">
        <v>40482</v>
      </c>
      <c r="D5908" s="501" t="s">
        <v>5</v>
      </c>
      <c r="E5908" s="666">
        <v>31.15</v>
      </c>
      <c r="F5908" s="394"/>
    </row>
    <row r="5909" spans="1:6">
      <c r="A5909" s="1181">
        <v>5605939</v>
      </c>
      <c r="B5909" s="501" t="s">
        <v>9305</v>
      </c>
      <c r="C5909" s="502" t="s">
        <v>40483</v>
      </c>
      <c r="D5909" s="501" t="s">
        <v>5</v>
      </c>
      <c r="E5909" s="666">
        <v>37.42</v>
      </c>
      <c r="F5909" s="394"/>
    </row>
    <row r="5910" spans="1:6">
      <c r="A5910" s="1181">
        <v>5605940</v>
      </c>
      <c r="B5910" s="501" t="s">
        <v>9305</v>
      </c>
      <c r="C5910" s="502" t="s">
        <v>40484</v>
      </c>
      <c r="D5910" s="501" t="s">
        <v>5</v>
      </c>
      <c r="E5910" s="666">
        <v>83.16</v>
      </c>
      <c r="F5910" s="394"/>
    </row>
    <row r="5911" spans="1:6">
      <c r="A5911" s="1181">
        <v>5605942</v>
      </c>
      <c r="B5911" s="501" t="s">
        <v>9305</v>
      </c>
      <c r="C5911" s="502" t="s">
        <v>40485</v>
      </c>
      <c r="D5911" s="501" t="s">
        <v>14895</v>
      </c>
      <c r="E5911" s="666">
        <v>47.61</v>
      </c>
      <c r="F5911" s="394"/>
    </row>
    <row r="5912" spans="1:6">
      <c r="A5912" s="1181">
        <v>5605955</v>
      </c>
      <c r="B5912" s="501" t="s">
        <v>9305</v>
      </c>
      <c r="C5912" s="502" t="s">
        <v>40486</v>
      </c>
      <c r="D5912" s="501" t="s">
        <v>28</v>
      </c>
      <c r="E5912" s="666">
        <v>876.82</v>
      </c>
      <c r="F5912" s="394"/>
    </row>
    <row r="5913" spans="1:6">
      <c r="A5913" s="1181">
        <v>5605956</v>
      </c>
      <c r="B5913" s="501" t="s">
        <v>9305</v>
      </c>
      <c r="C5913" s="502" t="s">
        <v>40487</v>
      </c>
      <c r="D5913" s="501" t="s">
        <v>28</v>
      </c>
      <c r="E5913" s="666">
        <v>1019.47</v>
      </c>
      <c r="F5913" s="394"/>
    </row>
    <row r="5914" spans="1:6">
      <c r="A5914" s="1181">
        <v>5605953</v>
      </c>
      <c r="B5914" s="501" t="s">
        <v>9305</v>
      </c>
      <c r="C5914" s="502" t="s">
        <v>40488</v>
      </c>
      <c r="D5914" s="501" t="s">
        <v>28</v>
      </c>
      <c r="E5914" s="666">
        <v>621.07000000000005</v>
      </c>
      <c r="F5914" s="394"/>
    </row>
    <row r="5915" spans="1:6">
      <c r="A5915" s="1181">
        <v>5605954</v>
      </c>
      <c r="B5915" s="501" t="s">
        <v>9305</v>
      </c>
      <c r="C5915" s="502" t="s">
        <v>40489</v>
      </c>
      <c r="D5915" s="501" t="s">
        <v>28</v>
      </c>
      <c r="E5915" s="666">
        <v>738.2</v>
      </c>
      <c r="F5915" s="394"/>
    </row>
    <row r="5916" spans="1:6" ht="24.75">
      <c r="A5916" s="1181">
        <v>5605909</v>
      </c>
      <c r="B5916" s="501" t="s">
        <v>9305</v>
      </c>
      <c r="C5916" s="502" t="s">
        <v>40490</v>
      </c>
      <c r="D5916" s="501" t="s">
        <v>28</v>
      </c>
      <c r="E5916" s="666">
        <v>508.84</v>
      </c>
      <c r="F5916" s="394"/>
    </row>
    <row r="5917" spans="1:6" ht="24.75">
      <c r="A5917" s="1181">
        <v>5605908</v>
      </c>
      <c r="B5917" s="501" t="s">
        <v>9305</v>
      </c>
      <c r="C5917" s="502" t="s">
        <v>40491</v>
      </c>
      <c r="D5917" s="501" t="s">
        <v>28</v>
      </c>
      <c r="E5917" s="666">
        <v>508.84</v>
      </c>
      <c r="F5917" s="394"/>
    </row>
    <row r="5918" spans="1:6" ht="24.75">
      <c r="A5918" s="1181">
        <v>5605907</v>
      </c>
      <c r="B5918" s="501" t="s">
        <v>9305</v>
      </c>
      <c r="C5918" s="502" t="s">
        <v>40492</v>
      </c>
      <c r="D5918" s="501" t="s">
        <v>28</v>
      </c>
      <c r="E5918" s="666">
        <v>542.97</v>
      </c>
      <c r="F5918" s="394"/>
    </row>
    <row r="5919" spans="1:6" ht="24.75">
      <c r="A5919" s="1181">
        <v>5605906</v>
      </c>
      <c r="B5919" s="501" t="s">
        <v>9305</v>
      </c>
      <c r="C5919" s="502" t="s">
        <v>40493</v>
      </c>
      <c r="D5919" s="501" t="s">
        <v>28</v>
      </c>
      <c r="E5919" s="666">
        <v>658.01</v>
      </c>
      <c r="F5919" s="394"/>
    </row>
    <row r="5920" spans="1:6" ht="24.75">
      <c r="A5920" s="1181">
        <v>5605905</v>
      </c>
      <c r="B5920" s="501" t="s">
        <v>9305</v>
      </c>
      <c r="C5920" s="502" t="s">
        <v>40494</v>
      </c>
      <c r="D5920" s="501" t="s">
        <v>28</v>
      </c>
      <c r="E5920" s="666">
        <v>765.18</v>
      </c>
      <c r="F5920" s="394"/>
    </row>
    <row r="5921" spans="1:6" ht="24.75">
      <c r="A5921" s="1181">
        <v>5605944</v>
      </c>
      <c r="B5921" s="501" t="s">
        <v>9305</v>
      </c>
      <c r="C5921" s="502" t="s">
        <v>40495</v>
      </c>
      <c r="D5921" s="501" t="s">
        <v>28</v>
      </c>
      <c r="E5921" s="666">
        <v>452.61</v>
      </c>
      <c r="F5921" s="394"/>
    </row>
    <row r="5922" spans="1:6" ht="24.75">
      <c r="A5922" s="1181">
        <v>5605910</v>
      </c>
      <c r="B5922" s="501" t="s">
        <v>9305</v>
      </c>
      <c r="C5922" s="502" t="s">
        <v>40496</v>
      </c>
      <c r="D5922" s="501" t="s">
        <v>28</v>
      </c>
      <c r="E5922" s="666">
        <v>522.23</v>
      </c>
      <c r="F5922" s="394"/>
    </row>
    <row r="5923" spans="1:6" ht="24.75">
      <c r="A5923" s="1181">
        <v>5605945</v>
      </c>
      <c r="B5923" s="501" t="s">
        <v>9305</v>
      </c>
      <c r="C5923" s="502" t="s">
        <v>40497</v>
      </c>
      <c r="D5923" s="501" t="s">
        <v>28</v>
      </c>
      <c r="E5923" s="666">
        <v>547.70000000000005</v>
      </c>
      <c r="F5923" s="394"/>
    </row>
    <row r="5924" spans="1:6" ht="24.75">
      <c r="A5924" s="1181">
        <v>5605946</v>
      </c>
      <c r="B5924" s="501" t="s">
        <v>9305</v>
      </c>
      <c r="C5924" s="502" t="s">
        <v>40498</v>
      </c>
      <c r="D5924" s="501" t="s">
        <v>28</v>
      </c>
      <c r="E5924" s="666">
        <v>542.97</v>
      </c>
      <c r="F5924" s="394"/>
    </row>
    <row r="5925" spans="1:6" ht="24.75">
      <c r="A5925" s="1181">
        <v>5605947</v>
      </c>
      <c r="B5925" s="501" t="s">
        <v>9305</v>
      </c>
      <c r="C5925" s="502" t="s">
        <v>40499</v>
      </c>
      <c r="D5925" s="501" t="s">
        <v>28</v>
      </c>
      <c r="E5925" s="666">
        <v>610.1</v>
      </c>
      <c r="F5925" s="394"/>
    </row>
    <row r="5926" spans="1:6" ht="24.75">
      <c r="A5926" s="1181">
        <v>5605948</v>
      </c>
      <c r="B5926" s="501" t="s">
        <v>9305</v>
      </c>
      <c r="C5926" s="502" t="s">
        <v>40500</v>
      </c>
      <c r="D5926" s="501" t="s">
        <v>28</v>
      </c>
      <c r="E5926" s="666">
        <v>765.18</v>
      </c>
      <c r="F5926" s="394"/>
    </row>
    <row r="5927" spans="1:6" ht="24.75">
      <c r="A5927" s="1181">
        <v>5605949</v>
      </c>
      <c r="B5927" s="501" t="s">
        <v>9305</v>
      </c>
      <c r="C5927" s="502" t="s">
        <v>40501</v>
      </c>
      <c r="D5927" s="501" t="s">
        <v>28</v>
      </c>
      <c r="E5927" s="666">
        <v>997.89</v>
      </c>
      <c r="F5927" s="394"/>
    </row>
    <row r="5928" spans="1:6" ht="24.75">
      <c r="A5928" s="1181">
        <v>5605950</v>
      </c>
      <c r="B5928" s="501" t="s">
        <v>9305</v>
      </c>
      <c r="C5928" s="502" t="s">
        <v>40502</v>
      </c>
      <c r="D5928" s="501" t="s">
        <v>28</v>
      </c>
      <c r="E5928" s="666">
        <v>1130.98</v>
      </c>
      <c r="F5928" s="394"/>
    </row>
    <row r="5929" spans="1:6" ht="24.75">
      <c r="A5929" s="1181">
        <v>5605951</v>
      </c>
      <c r="B5929" s="501" t="s">
        <v>9305</v>
      </c>
      <c r="C5929" s="502" t="s">
        <v>40503</v>
      </c>
      <c r="D5929" s="501" t="s">
        <v>28</v>
      </c>
      <c r="E5929" s="666">
        <v>1803.83</v>
      </c>
      <c r="F5929" s="394"/>
    </row>
    <row r="5930" spans="1:6" ht="24.75">
      <c r="A5930" s="1181">
        <v>5605952</v>
      </c>
      <c r="B5930" s="501" t="s">
        <v>9305</v>
      </c>
      <c r="C5930" s="502" t="s">
        <v>40504</v>
      </c>
      <c r="D5930" s="501" t="s">
        <v>28</v>
      </c>
      <c r="E5930" s="666">
        <v>2755.5</v>
      </c>
      <c r="F5930" s="394"/>
    </row>
    <row r="5931" spans="1:6" ht="24.75">
      <c r="A5931" s="1181">
        <v>5605932</v>
      </c>
      <c r="B5931" s="501" t="s">
        <v>9305</v>
      </c>
      <c r="C5931" s="502" t="s">
        <v>40505</v>
      </c>
      <c r="D5931" s="501" t="s">
        <v>5</v>
      </c>
      <c r="E5931" s="666">
        <v>144.9</v>
      </c>
      <c r="F5931" s="394"/>
    </row>
    <row r="5932" spans="1:6" ht="24.75">
      <c r="A5932" s="1181">
        <v>5605934</v>
      </c>
      <c r="B5932" s="501" t="s">
        <v>9305</v>
      </c>
      <c r="C5932" s="502" t="s">
        <v>40506</v>
      </c>
      <c r="D5932" s="501" t="s">
        <v>5</v>
      </c>
      <c r="E5932" s="666">
        <v>160.38999999999999</v>
      </c>
      <c r="F5932" s="394"/>
    </row>
    <row r="5933" spans="1:6" ht="24.75">
      <c r="A5933" s="1181">
        <v>5605928</v>
      </c>
      <c r="B5933" s="501" t="s">
        <v>9305</v>
      </c>
      <c r="C5933" s="502" t="s">
        <v>40507</v>
      </c>
      <c r="D5933" s="501" t="s">
        <v>5</v>
      </c>
      <c r="E5933" s="666">
        <v>174.01</v>
      </c>
      <c r="F5933" s="394"/>
    </row>
    <row r="5934" spans="1:6" ht="24.75">
      <c r="A5934" s="1181">
        <v>5605935</v>
      </c>
      <c r="B5934" s="501" t="s">
        <v>9305</v>
      </c>
      <c r="C5934" s="502" t="s">
        <v>40508</v>
      </c>
      <c r="D5934" s="501" t="s">
        <v>5</v>
      </c>
      <c r="E5934" s="666">
        <v>182.98</v>
      </c>
      <c r="F5934" s="394"/>
    </row>
    <row r="5935" spans="1:6" ht="24.75">
      <c r="A5935" s="1181">
        <v>5605936</v>
      </c>
      <c r="B5935" s="501" t="s">
        <v>9305</v>
      </c>
      <c r="C5935" s="502" t="s">
        <v>40509</v>
      </c>
      <c r="D5935" s="501" t="s">
        <v>5</v>
      </c>
      <c r="E5935" s="666">
        <v>265.60000000000002</v>
      </c>
      <c r="F5935" s="394"/>
    </row>
    <row r="5936" spans="1:6" ht="24.75">
      <c r="A5936" s="1181">
        <v>5605937</v>
      </c>
      <c r="B5936" s="501" t="s">
        <v>9305</v>
      </c>
      <c r="C5936" s="502" t="s">
        <v>40510</v>
      </c>
      <c r="D5936" s="501" t="s">
        <v>5</v>
      </c>
      <c r="E5936" s="666">
        <v>338</v>
      </c>
      <c r="F5936" s="394"/>
    </row>
    <row r="5937" spans="1:6" ht="24.75">
      <c r="A5937" s="1181">
        <v>5605957</v>
      </c>
      <c r="B5937" s="501" t="s">
        <v>9305</v>
      </c>
      <c r="C5937" s="502" t="s">
        <v>40511</v>
      </c>
      <c r="D5937" s="501" t="s">
        <v>5</v>
      </c>
      <c r="E5937" s="666">
        <v>246.86</v>
      </c>
      <c r="F5937" s="394"/>
    </row>
    <row r="5938" spans="1:6" ht="24.75">
      <c r="A5938" s="1181">
        <v>5605958</v>
      </c>
      <c r="B5938" s="501" t="s">
        <v>9305</v>
      </c>
      <c r="C5938" s="502" t="s">
        <v>40512</v>
      </c>
      <c r="D5938" s="501" t="s">
        <v>5</v>
      </c>
      <c r="E5938" s="666">
        <v>283.74</v>
      </c>
      <c r="F5938" s="394"/>
    </row>
    <row r="5939" spans="1:6" ht="24.75">
      <c r="A5939" s="1181">
        <v>5605959</v>
      </c>
      <c r="B5939" s="501" t="s">
        <v>9305</v>
      </c>
      <c r="C5939" s="502" t="s">
        <v>40513</v>
      </c>
      <c r="D5939" s="501" t="s">
        <v>5</v>
      </c>
      <c r="E5939" s="666">
        <v>345.46</v>
      </c>
      <c r="F5939" s="394"/>
    </row>
    <row r="5940" spans="1:6" ht="24.75">
      <c r="A5940" s="1181">
        <v>5605960</v>
      </c>
      <c r="B5940" s="501" t="s">
        <v>9305</v>
      </c>
      <c r="C5940" s="502" t="s">
        <v>40514</v>
      </c>
      <c r="D5940" s="501" t="s">
        <v>5</v>
      </c>
      <c r="E5940" s="666">
        <v>454.69</v>
      </c>
      <c r="F5940" s="394"/>
    </row>
    <row r="5941" spans="1:6" ht="24.75">
      <c r="A5941" s="1181">
        <v>5605961</v>
      </c>
      <c r="B5941" s="501" t="s">
        <v>9305</v>
      </c>
      <c r="C5941" s="502" t="s">
        <v>40515</v>
      </c>
      <c r="D5941" s="501" t="s">
        <v>5</v>
      </c>
      <c r="E5941" s="666">
        <v>526.66999999999996</v>
      </c>
      <c r="F5941" s="394"/>
    </row>
    <row r="5942" spans="1:6">
      <c r="A5942" s="1181">
        <v>5605885</v>
      </c>
      <c r="B5942" s="501" t="s">
        <v>9305</v>
      </c>
      <c r="C5942" s="502" t="s">
        <v>40516</v>
      </c>
      <c r="D5942" s="501" t="s">
        <v>5</v>
      </c>
      <c r="E5942" s="666">
        <v>210.01</v>
      </c>
      <c r="F5942" s="394"/>
    </row>
    <row r="5943" spans="1:6">
      <c r="A5943" s="1181">
        <v>5605886</v>
      </c>
      <c r="B5943" s="501" t="s">
        <v>9305</v>
      </c>
      <c r="C5943" s="502" t="s">
        <v>40517</v>
      </c>
      <c r="D5943" s="501" t="s">
        <v>5</v>
      </c>
      <c r="E5943" s="666">
        <v>227.84</v>
      </c>
      <c r="F5943" s="394"/>
    </row>
    <row r="5944" spans="1:6">
      <c r="A5944" s="1181">
        <v>5605883</v>
      </c>
      <c r="B5944" s="501" t="s">
        <v>9305</v>
      </c>
      <c r="C5944" s="502" t="s">
        <v>40518</v>
      </c>
      <c r="D5944" s="501" t="s">
        <v>5</v>
      </c>
      <c r="E5944" s="666">
        <v>169.8</v>
      </c>
      <c r="F5944" s="394"/>
    </row>
    <row r="5945" spans="1:6">
      <c r="A5945" s="1181">
        <v>5605884</v>
      </c>
      <c r="B5945" s="501" t="s">
        <v>9305</v>
      </c>
      <c r="C5945" s="502" t="s">
        <v>40519</v>
      </c>
      <c r="D5945" s="501" t="s">
        <v>5</v>
      </c>
      <c r="E5945" s="666">
        <v>187.63</v>
      </c>
      <c r="F5945" s="394"/>
    </row>
    <row r="5946" spans="1:6">
      <c r="A5946" s="1181">
        <v>5605962</v>
      </c>
      <c r="B5946" s="501" t="s">
        <v>9305</v>
      </c>
      <c r="C5946" s="502" t="s">
        <v>40520</v>
      </c>
      <c r="D5946" s="501" t="s">
        <v>5</v>
      </c>
      <c r="E5946" s="666">
        <v>174.15</v>
      </c>
      <c r="F5946" s="394"/>
    </row>
    <row r="5947" spans="1:6">
      <c r="A5947" s="1181">
        <v>5605881</v>
      </c>
      <c r="B5947" s="501" t="s">
        <v>9305</v>
      </c>
      <c r="C5947" s="502" t="s">
        <v>40521</v>
      </c>
      <c r="D5947" s="501" t="s">
        <v>5</v>
      </c>
      <c r="E5947" s="666">
        <v>241.19</v>
      </c>
      <c r="F5947" s="394"/>
    </row>
    <row r="5948" spans="1:6">
      <c r="A5948" s="1181">
        <v>5605882</v>
      </c>
      <c r="B5948" s="501" t="s">
        <v>9305</v>
      </c>
      <c r="C5948" s="502" t="s">
        <v>40522</v>
      </c>
      <c r="D5948" s="501" t="s">
        <v>5</v>
      </c>
      <c r="E5948" s="666">
        <v>374.1</v>
      </c>
      <c r="F5948" s="394"/>
    </row>
    <row r="5949" spans="1:6">
      <c r="A5949" s="1181">
        <v>5605963</v>
      </c>
      <c r="B5949" s="501" t="s">
        <v>9305</v>
      </c>
      <c r="C5949" s="502" t="s">
        <v>40523</v>
      </c>
      <c r="D5949" s="501" t="s">
        <v>5</v>
      </c>
      <c r="E5949" s="666">
        <v>276.11</v>
      </c>
      <c r="F5949" s="394"/>
    </row>
    <row r="5950" spans="1:6">
      <c r="A5950" s="1181">
        <v>5605964</v>
      </c>
      <c r="B5950" s="501" t="s">
        <v>9305</v>
      </c>
      <c r="C5950" s="502" t="s">
        <v>40524</v>
      </c>
      <c r="D5950" s="501" t="s">
        <v>5</v>
      </c>
      <c r="E5950" s="666">
        <v>341.89</v>
      </c>
      <c r="F5950" s="394"/>
    </row>
    <row r="5951" spans="1:6">
      <c r="A5951" s="1181">
        <v>5605965</v>
      </c>
      <c r="B5951" s="501" t="s">
        <v>9305</v>
      </c>
      <c r="C5951" s="502" t="s">
        <v>40525</v>
      </c>
      <c r="D5951" s="501" t="s">
        <v>5</v>
      </c>
      <c r="E5951" s="666">
        <v>420.04</v>
      </c>
      <c r="F5951" s="394"/>
    </row>
    <row r="5952" spans="1:6">
      <c r="A5952" s="1181">
        <v>5605966</v>
      </c>
      <c r="B5952" s="501" t="s">
        <v>9305</v>
      </c>
      <c r="C5952" s="502" t="s">
        <v>40526</v>
      </c>
      <c r="D5952" s="501" t="s">
        <v>5</v>
      </c>
      <c r="E5952" s="666">
        <v>464.12</v>
      </c>
      <c r="F5952" s="394"/>
    </row>
    <row r="5953" spans="1:6">
      <c r="A5953" s="1181">
        <v>5605967</v>
      </c>
      <c r="B5953" s="501" t="s">
        <v>9305</v>
      </c>
      <c r="C5953" s="502" t="s">
        <v>40527</v>
      </c>
      <c r="D5953" s="501" t="s">
        <v>5</v>
      </c>
      <c r="E5953" s="666">
        <v>541.22</v>
      </c>
      <c r="F5953" s="394"/>
    </row>
    <row r="5954" spans="1:6">
      <c r="A5954" s="1181">
        <v>5605968</v>
      </c>
      <c r="B5954" s="501" t="s">
        <v>9305</v>
      </c>
      <c r="C5954" s="502" t="s">
        <v>40528</v>
      </c>
      <c r="D5954" s="501" t="s">
        <v>5</v>
      </c>
      <c r="E5954" s="666">
        <v>662.88</v>
      </c>
      <c r="F5954" s="394"/>
    </row>
    <row r="5955" spans="1:6">
      <c r="A5955" s="1181">
        <v>5605969</v>
      </c>
      <c r="B5955" s="501" t="s">
        <v>9305</v>
      </c>
      <c r="C5955" s="502" t="s">
        <v>40529</v>
      </c>
      <c r="D5955" s="501" t="s">
        <v>5</v>
      </c>
      <c r="E5955" s="666">
        <v>804.21</v>
      </c>
      <c r="F5955" s="394"/>
    </row>
    <row r="5956" spans="1:6" ht="24.75">
      <c r="A5956" s="1181">
        <v>5909130</v>
      </c>
      <c r="B5956" s="501" t="s">
        <v>9305</v>
      </c>
      <c r="C5956" s="502" t="s">
        <v>40530</v>
      </c>
      <c r="D5956" s="501" t="s">
        <v>2506</v>
      </c>
      <c r="E5956" s="666">
        <v>26.9</v>
      </c>
      <c r="F5956" s="394"/>
    </row>
    <row r="5957" spans="1:6" ht="24.75">
      <c r="A5957" s="1181">
        <v>5914703</v>
      </c>
      <c r="B5957" s="501" t="s">
        <v>9305</v>
      </c>
      <c r="C5957" s="502" t="s">
        <v>40531</v>
      </c>
      <c r="D5957" s="501" t="s">
        <v>2506</v>
      </c>
      <c r="E5957" s="666">
        <v>5.88</v>
      </c>
      <c r="F5957" s="394"/>
    </row>
    <row r="5958" spans="1:6" ht="24.75">
      <c r="A5958" s="1181">
        <v>5914704</v>
      </c>
      <c r="B5958" s="501" t="s">
        <v>9305</v>
      </c>
      <c r="C5958" s="502" t="s">
        <v>40532</v>
      </c>
      <c r="D5958" s="501" t="s">
        <v>2506</v>
      </c>
      <c r="E5958" s="666">
        <v>6.04</v>
      </c>
      <c r="F5958" s="394"/>
    </row>
    <row r="5959" spans="1:6" ht="24.75">
      <c r="A5959" s="1181">
        <v>5914710</v>
      </c>
      <c r="B5959" s="501" t="s">
        <v>9305</v>
      </c>
      <c r="C5959" s="502" t="s">
        <v>40533</v>
      </c>
      <c r="D5959" s="501" t="s">
        <v>2506</v>
      </c>
      <c r="E5959" s="666">
        <v>11.33</v>
      </c>
      <c r="F5959" s="394"/>
    </row>
    <row r="5960" spans="1:6" ht="24.75">
      <c r="A5960" s="1181">
        <v>5914711</v>
      </c>
      <c r="B5960" s="501" t="s">
        <v>9305</v>
      </c>
      <c r="C5960" s="502" t="s">
        <v>40534</v>
      </c>
      <c r="D5960" s="501" t="s">
        <v>2506</v>
      </c>
      <c r="E5960" s="666">
        <v>10.15</v>
      </c>
      <c r="F5960" s="394"/>
    </row>
    <row r="5961" spans="1:6" ht="24.75">
      <c r="A5961" s="1181">
        <v>5914712</v>
      </c>
      <c r="B5961" s="501" t="s">
        <v>9305</v>
      </c>
      <c r="C5961" s="502" t="s">
        <v>40535</v>
      </c>
      <c r="D5961" s="501" t="s">
        <v>2506</v>
      </c>
      <c r="E5961" s="666">
        <v>10.28</v>
      </c>
      <c r="F5961" s="394"/>
    </row>
    <row r="5962" spans="1:6">
      <c r="A5962" s="1181">
        <v>5915369</v>
      </c>
      <c r="B5962" s="501" t="s">
        <v>9305</v>
      </c>
      <c r="C5962" s="502" t="s">
        <v>40536</v>
      </c>
      <c r="D5962" s="501" t="s">
        <v>28</v>
      </c>
      <c r="E5962" s="666">
        <v>7092.21</v>
      </c>
      <c r="F5962" s="394"/>
    </row>
    <row r="5963" spans="1:6">
      <c r="A5963" s="1181">
        <v>5915401</v>
      </c>
      <c r="B5963" s="501" t="s">
        <v>9305</v>
      </c>
      <c r="C5963" s="502" t="s">
        <v>40537</v>
      </c>
      <c r="D5963" s="501" t="s">
        <v>28</v>
      </c>
      <c r="E5963" s="666">
        <v>6281.03</v>
      </c>
      <c r="F5963" s="394"/>
    </row>
    <row r="5964" spans="1:6">
      <c r="A5964" s="1181">
        <v>5915402</v>
      </c>
      <c r="B5964" s="501" t="s">
        <v>9305</v>
      </c>
      <c r="C5964" s="502" t="s">
        <v>40538</v>
      </c>
      <c r="D5964" s="501" t="s">
        <v>28</v>
      </c>
      <c r="E5964" s="666">
        <v>3776.13</v>
      </c>
      <c r="F5964" s="394"/>
    </row>
    <row r="5965" spans="1:6">
      <c r="A5965" s="1181">
        <v>5915400</v>
      </c>
      <c r="B5965" s="501" t="s">
        <v>9305</v>
      </c>
      <c r="C5965" s="502" t="s">
        <v>40539</v>
      </c>
      <c r="D5965" s="501" t="s">
        <v>28</v>
      </c>
      <c r="E5965" s="666">
        <v>3293.9</v>
      </c>
      <c r="F5965" s="394"/>
    </row>
    <row r="5966" spans="1:6" ht="24.75">
      <c r="A5966" s="1181">
        <v>5914651</v>
      </c>
      <c r="B5966" s="501" t="s">
        <v>9305</v>
      </c>
      <c r="C5966" s="502" t="s">
        <v>40540</v>
      </c>
      <c r="D5966" s="501" t="s">
        <v>2506</v>
      </c>
      <c r="E5966" s="666">
        <v>2.61</v>
      </c>
      <c r="F5966" s="394"/>
    </row>
    <row r="5967" spans="1:6" ht="24.75">
      <c r="A5967" s="1181">
        <v>5914648</v>
      </c>
      <c r="B5967" s="501" t="s">
        <v>9305</v>
      </c>
      <c r="C5967" s="502" t="s">
        <v>40541</v>
      </c>
      <c r="D5967" s="501" t="s">
        <v>2506</v>
      </c>
      <c r="E5967" s="666">
        <v>7.9</v>
      </c>
      <c r="F5967" s="394"/>
    </row>
    <row r="5968" spans="1:6" ht="24.75">
      <c r="A5968" s="1181">
        <v>5914647</v>
      </c>
      <c r="B5968" s="501" t="s">
        <v>9305</v>
      </c>
      <c r="C5968" s="502" t="s">
        <v>40542</v>
      </c>
      <c r="D5968" s="501" t="s">
        <v>2506</v>
      </c>
      <c r="E5968" s="666">
        <v>1.82</v>
      </c>
      <c r="F5968" s="394"/>
    </row>
    <row r="5969" spans="1:6" ht="24.75">
      <c r="A5969" s="1181">
        <v>5915411</v>
      </c>
      <c r="B5969" s="501" t="s">
        <v>9305</v>
      </c>
      <c r="C5969" s="502" t="s">
        <v>40543</v>
      </c>
      <c r="D5969" s="501" t="s">
        <v>2506</v>
      </c>
      <c r="E5969" s="666">
        <v>3.79</v>
      </c>
      <c r="F5969" s="394"/>
    </row>
    <row r="5970" spans="1:6" ht="24.75">
      <c r="A5970" s="1181">
        <v>5915409</v>
      </c>
      <c r="B5970" s="501" t="s">
        <v>9305</v>
      </c>
      <c r="C5970" s="502" t="s">
        <v>40544</v>
      </c>
      <c r="D5970" s="501" t="s">
        <v>2506</v>
      </c>
      <c r="E5970" s="666">
        <v>9.07</v>
      </c>
      <c r="F5970" s="394"/>
    </row>
    <row r="5971" spans="1:6">
      <c r="A5971" s="1181">
        <v>5915407</v>
      </c>
      <c r="B5971" s="501" t="s">
        <v>9305</v>
      </c>
      <c r="C5971" s="502" t="s">
        <v>40545</v>
      </c>
      <c r="D5971" s="501" t="s">
        <v>2506</v>
      </c>
      <c r="E5971" s="666">
        <v>2.99</v>
      </c>
      <c r="F5971" s="394"/>
    </row>
    <row r="5972" spans="1:6" ht="24.75">
      <c r="A5972" s="1181">
        <v>5914354</v>
      </c>
      <c r="B5972" s="501" t="s">
        <v>9305</v>
      </c>
      <c r="C5972" s="502" t="s">
        <v>40546</v>
      </c>
      <c r="D5972" s="501" t="s">
        <v>2506</v>
      </c>
      <c r="E5972" s="666">
        <v>1.9</v>
      </c>
      <c r="F5972" s="394"/>
    </row>
    <row r="5973" spans="1:6">
      <c r="A5973" s="1181">
        <v>5915406</v>
      </c>
      <c r="B5973" s="501" t="s">
        <v>9305</v>
      </c>
      <c r="C5973" s="502" t="s">
        <v>40547</v>
      </c>
      <c r="D5973" s="501" t="s">
        <v>2506</v>
      </c>
      <c r="E5973" s="666">
        <v>9.64</v>
      </c>
      <c r="F5973" s="394"/>
    </row>
    <row r="5974" spans="1:6" ht="24.75">
      <c r="A5974" s="1181">
        <v>5914652</v>
      </c>
      <c r="B5974" s="501" t="s">
        <v>9305</v>
      </c>
      <c r="C5974" s="502" t="s">
        <v>40548</v>
      </c>
      <c r="D5974" s="501" t="s">
        <v>2506</v>
      </c>
      <c r="E5974" s="666">
        <v>3.49</v>
      </c>
      <c r="F5974" s="394"/>
    </row>
    <row r="5975" spans="1:6" ht="24.75">
      <c r="A5975" s="1181">
        <v>5915417</v>
      </c>
      <c r="B5975" s="501" t="s">
        <v>9305</v>
      </c>
      <c r="C5975" s="502" t="s">
        <v>40549</v>
      </c>
      <c r="D5975" s="501" t="s">
        <v>2506</v>
      </c>
      <c r="E5975" s="666">
        <v>5.52</v>
      </c>
      <c r="F5975" s="394"/>
    </row>
    <row r="5976" spans="1:6">
      <c r="A5976" s="1181">
        <v>5915414</v>
      </c>
      <c r="B5976" s="501" t="s">
        <v>9305</v>
      </c>
      <c r="C5976" s="502" t="s">
        <v>40550</v>
      </c>
      <c r="D5976" s="501" t="s">
        <v>2506</v>
      </c>
      <c r="E5976" s="666">
        <v>2.89</v>
      </c>
      <c r="F5976" s="394"/>
    </row>
    <row r="5977" spans="1:6">
      <c r="A5977" s="1181">
        <v>5914351</v>
      </c>
      <c r="B5977" s="501" t="s">
        <v>9305</v>
      </c>
      <c r="C5977" s="502" t="s">
        <v>40551</v>
      </c>
      <c r="D5977" s="501" t="s">
        <v>2506</v>
      </c>
      <c r="E5977" s="666">
        <v>2.93</v>
      </c>
      <c r="F5977" s="394"/>
    </row>
    <row r="5978" spans="1:6" ht="24.75">
      <c r="A5978" s="1181">
        <v>5914645</v>
      </c>
      <c r="B5978" s="501" t="s">
        <v>9305</v>
      </c>
      <c r="C5978" s="502" t="s">
        <v>40552</v>
      </c>
      <c r="D5978" s="501" t="s">
        <v>2506</v>
      </c>
      <c r="E5978" s="666">
        <v>3.08</v>
      </c>
      <c r="F5978" s="394"/>
    </row>
    <row r="5979" spans="1:6" ht="24.75">
      <c r="A5979" s="1181">
        <v>5914642</v>
      </c>
      <c r="B5979" s="501" t="s">
        <v>9305</v>
      </c>
      <c r="C5979" s="502" t="s">
        <v>40553</v>
      </c>
      <c r="D5979" s="501" t="s">
        <v>2506</v>
      </c>
      <c r="E5979" s="666">
        <v>5.98</v>
      </c>
      <c r="F5979" s="394"/>
    </row>
    <row r="5980" spans="1:6" ht="24.75">
      <c r="A5980" s="1181">
        <v>5914641</v>
      </c>
      <c r="B5980" s="501" t="s">
        <v>9305</v>
      </c>
      <c r="C5980" s="502" t="s">
        <v>40554</v>
      </c>
      <c r="D5980" s="501" t="s">
        <v>2506</v>
      </c>
      <c r="E5980" s="666">
        <v>2.14</v>
      </c>
      <c r="F5980" s="394"/>
    </row>
    <row r="5981" spans="1:6" ht="24.75">
      <c r="A5981" s="1181">
        <v>5915456</v>
      </c>
      <c r="B5981" s="501" t="s">
        <v>9305</v>
      </c>
      <c r="C5981" s="502" t="s">
        <v>40555</v>
      </c>
      <c r="D5981" s="501" t="s">
        <v>2506</v>
      </c>
      <c r="E5981" s="666">
        <v>4.0199999999999996</v>
      </c>
      <c r="F5981" s="394"/>
    </row>
    <row r="5982" spans="1:6" ht="24.75">
      <c r="A5982" s="1181">
        <v>5915454</v>
      </c>
      <c r="B5982" s="501" t="s">
        <v>9305</v>
      </c>
      <c r="C5982" s="502" t="s">
        <v>40556</v>
      </c>
      <c r="D5982" s="501" t="s">
        <v>2506</v>
      </c>
      <c r="E5982" s="666">
        <v>6.92</v>
      </c>
      <c r="F5982" s="394"/>
    </row>
    <row r="5983" spans="1:6">
      <c r="A5983" s="1181">
        <v>5915399</v>
      </c>
      <c r="B5983" s="501" t="s">
        <v>9305</v>
      </c>
      <c r="C5983" s="502" t="s">
        <v>40557</v>
      </c>
      <c r="D5983" s="501" t="s">
        <v>2506</v>
      </c>
      <c r="E5983" s="666">
        <v>3.08</v>
      </c>
      <c r="F5983" s="394"/>
    </row>
    <row r="5984" spans="1:6" ht="24.75">
      <c r="A5984" s="1181">
        <v>5914353</v>
      </c>
      <c r="B5984" s="501" t="s">
        <v>9305</v>
      </c>
      <c r="C5984" s="502" t="s">
        <v>40558</v>
      </c>
      <c r="D5984" s="501" t="s">
        <v>2506</v>
      </c>
      <c r="E5984" s="666">
        <v>1.61</v>
      </c>
      <c r="F5984" s="394"/>
    </row>
    <row r="5985" spans="1:6">
      <c r="A5985" s="1181">
        <v>5915470</v>
      </c>
      <c r="B5985" s="501" t="s">
        <v>9305</v>
      </c>
      <c r="C5985" s="502" t="s">
        <v>40559</v>
      </c>
      <c r="D5985" s="501" t="s">
        <v>2506</v>
      </c>
      <c r="E5985" s="666">
        <v>2.41</v>
      </c>
      <c r="F5985" s="394"/>
    </row>
    <row r="5986" spans="1:6">
      <c r="A5986" s="1181">
        <v>5915459</v>
      </c>
      <c r="B5986" s="501" t="s">
        <v>9305</v>
      </c>
      <c r="C5986" s="502" t="s">
        <v>40560</v>
      </c>
      <c r="D5986" s="501" t="s">
        <v>2506</v>
      </c>
      <c r="E5986" s="666">
        <v>8.09</v>
      </c>
      <c r="F5986" s="394"/>
    </row>
    <row r="5987" spans="1:6">
      <c r="A5987" s="1181">
        <v>5915476</v>
      </c>
      <c r="B5987" s="501" t="s">
        <v>9305</v>
      </c>
      <c r="C5987" s="502" t="s">
        <v>40561</v>
      </c>
      <c r="D5987" s="501" t="s">
        <v>2506</v>
      </c>
      <c r="E5987" s="666">
        <v>30.07</v>
      </c>
      <c r="F5987" s="394"/>
    </row>
    <row r="5988" spans="1:6" ht="24.75">
      <c r="A5988" s="1181">
        <v>5914702</v>
      </c>
      <c r="B5988" s="501" t="s">
        <v>9305</v>
      </c>
      <c r="C5988" s="502" t="s">
        <v>40562</v>
      </c>
      <c r="D5988" s="501" t="s">
        <v>2506</v>
      </c>
      <c r="E5988" s="666">
        <v>15.09</v>
      </c>
      <c r="F5988" s="394"/>
    </row>
    <row r="5989" spans="1:6" ht="24.75">
      <c r="A5989" s="1181">
        <v>5914701</v>
      </c>
      <c r="B5989" s="501" t="s">
        <v>9305</v>
      </c>
      <c r="C5989" s="502" t="s">
        <v>40563</v>
      </c>
      <c r="D5989" s="501" t="s">
        <v>2506</v>
      </c>
      <c r="E5989" s="666">
        <v>15.64</v>
      </c>
      <c r="F5989" s="394"/>
    </row>
    <row r="5990" spans="1:6" ht="24.75">
      <c r="A5990" s="1181">
        <v>5915018</v>
      </c>
      <c r="B5990" s="501" t="s">
        <v>9305</v>
      </c>
      <c r="C5990" s="502" t="s">
        <v>40564</v>
      </c>
      <c r="D5990" s="501" t="s">
        <v>2506</v>
      </c>
      <c r="E5990" s="666">
        <v>8.7899999999999991</v>
      </c>
      <c r="F5990" s="394"/>
    </row>
    <row r="5991" spans="1:6" ht="24.75">
      <c r="A5991" s="1181">
        <v>5906592</v>
      </c>
      <c r="B5991" s="501" t="s">
        <v>9305</v>
      </c>
      <c r="C5991" s="502" t="s">
        <v>40565</v>
      </c>
      <c r="D5991" s="501" t="s">
        <v>28</v>
      </c>
      <c r="E5991" s="666">
        <v>42.61</v>
      </c>
      <c r="F5991" s="394"/>
    </row>
    <row r="5992" spans="1:6" ht="24.75">
      <c r="A5992" s="1181">
        <v>5906591</v>
      </c>
      <c r="B5992" s="501" t="s">
        <v>9305</v>
      </c>
      <c r="C5992" s="502" t="s">
        <v>40566</v>
      </c>
      <c r="D5992" s="501" t="s">
        <v>28</v>
      </c>
      <c r="E5992" s="666">
        <v>40.75</v>
      </c>
      <c r="F5992" s="394"/>
    </row>
    <row r="5993" spans="1:6">
      <c r="A5993" s="1181">
        <v>5914653</v>
      </c>
      <c r="B5993" s="501" t="s">
        <v>9305</v>
      </c>
      <c r="C5993" s="502" t="s">
        <v>40567</v>
      </c>
      <c r="D5993" s="501" t="s">
        <v>2506</v>
      </c>
      <c r="E5993" s="666">
        <v>3.67</v>
      </c>
      <c r="F5993" s="394"/>
    </row>
    <row r="5994" spans="1:6">
      <c r="A5994" s="1181">
        <v>5915405</v>
      </c>
      <c r="B5994" s="501" t="s">
        <v>9305</v>
      </c>
      <c r="C5994" s="502" t="s">
        <v>40568</v>
      </c>
      <c r="D5994" s="501" t="s">
        <v>2506</v>
      </c>
      <c r="E5994" s="666">
        <v>5.61</v>
      </c>
      <c r="F5994" s="394"/>
    </row>
    <row r="5995" spans="1:6">
      <c r="A5995" s="1181">
        <v>5914657</v>
      </c>
      <c r="B5995" s="501" t="s">
        <v>9305</v>
      </c>
      <c r="C5995" s="502" t="s">
        <v>40569</v>
      </c>
      <c r="D5995" s="501" t="s">
        <v>2506</v>
      </c>
      <c r="E5995" s="666">
        <v>18.690000000000001</v>
      </c>
      <c r="F5995" s="394"/>
    </row>
    <row r="5996" spans="1:6">
      <c r="A5996" s="1181">
        <v>5914363</v>
      </c>
      <c r="B5996" s="501" t="s">
        <v>9305</v>
      </c>
      <c r="C5996" s="502" t="s">
        <v>40570</v>
      </c>
      <c r="D5996" s="501" t="s">
        <v>2506</v>
      </c>
      <c r="E5996" s="666">
        <v>19.16</v>
      </c>
      <c r="F5996" s="394"/>
    </row>
    <row r="5997" spans="1:6" ht="24.75">
      <c r="A5997" s="1181">
        <v>5914646</v>
      </c>
      <c r="B5997" s="501" t="s">
        <v>9305</v>
      </c>
      <c r="C5997" s="502" t="s">
        <v>40571</v>
      </c>
      <c r="D5997" s="501" t="s">
        <v>2506</v>
      </c>
      <c r="E5997" s="666">
        <v>8.9700000000000006</v>
      </c>
      <c r="F5997" s="394"/>
    </row>
    <row r="5998" spans="1:6" ht="24.75">
      <c r="A5998" s="1181">
        <v>5919535</v>
      </c>
      <c r="B5998" s="501" t="s">
        <v>9305</v>
      </c>
      <c r="C5998" s="502" t="s">
        <v>40572</v>
      </c>
      <c r="D5998" s="501" t="s">
        <v>2506</v>
      </c>
      <c r="E5998" s="666">
        <v>24.01</v>
      </c>
      <c r="F5998" s="394"/>
    </row>
    <row r="5999" spans="1:6" ht="24.75">
      <c r="A5999" s="1181">
        <v>5919533</v>
      </c>
      <c r="B5999" s="501" t="s">
        <v>9305</v>
      </c>
      <c r="C5999" s="502" t="s">
        <v>40573</v>
      </c>
      <c r="D5999" s="501" t="s">
        <v>2506</v>
      </c>
      <c r="E5999" s="666">
        <v>80.069999999999993</v>
      </c>
      <c r="F5999" s="394"/>
    </row>
    <row r="6000" spans="1:6" ht="24.75">
      <c r="A6000" s="1181">
        <v>5919534</v>
      </c>
      <c r="B6000" s="501" t="s">
        <v>9305</v>
      </c>
      <c r="C6000" s="502" t="s">
        <v>40574</v>
      </c>
      <c r="D6000" s="501" t="s">
        <v>2506</v>
      </c>
      <c r="E6000" s="666">
        <v>73.12</v>
      </c>
      <c r="F6000" s="394"/>
    </row>
    <row r="6001" spans="1:6">
      <c r="A6001" s="1181">
        <v>5909007</v>
      </c>
      <c r="B6001" s="501" t="s">
        <v>9305</v>
      </c>
      <c r="C6001" s="502" t="s">
        <v>40575</v>
      </c>
      <c r="D6001" s="501" t="s">
        <v>2506</v>
      </c>
      <c r="E6001" s="666">
        <v>22.16</v>
      </c>
      <c r="F6001" s="394"/>
    </row>
    <row r="6002" spans="1:6">
      <c r="A6002" s="1181">
        <v>5919538</v>
      </c>
      <c r="B6002" s="501" t="s">
        <v>9305</v>
      </c>
      <c r="C6002" s="502" t="s">
        <v>40576</v>
      </c>
      <c r="D6002" s="501" t="s">
        <v>2506</v>
      </c>
      <c r="E6002" s="666">
        <v>18.739999999999998</v>
      </c>
      <c r="F6002" s="394"/>
    </row>
    <row r="6003" spans="1:6" ht="24.75">
      <c r="A6003" s="1181">
        <v>5919540</v>
      </c>
      <c r="B6003" s="501" t="s">
        <v>9305</v>
      </c>
      <c r="C6003" s="502" t="s">
        <v>40577</v>
      </c>
      <c r="D6003" s="501" t="s">
        <v>2506</v>
      </c>
      <c r="E6003" s="666">
        <v>3.06</v>
      </c>
      <c r="F6003" s="394"/>
    </row>
    <row r="6004" spans="1:6" ht="24.75">
      <c r="A6004" s="1181">
        <v>5914705</v>
      </c>
      <c r="B6004" s="501" t="s">
        <v>9305</v>
      </c>
      <c r="C6004" s="502" t="s">
        <v>40578</v>
      </c>
      <c r="D6004" s="501" t="s">
        <v>2506</v>
      </c>
      <c r="E6004" s="666">
        <v>22.66</v>
      </c>
      <c r="F6004" s="394"/>
    </row>
    <row r="6005" spans="1:6" ht="24.75">
      <c r="A6005" s="1181">
        <v>5914706</v>
      </c>
      <c r="B6005" s="501" t="s">
        <v>9305</v>
      </c>
      <c r="C6005" s="502" t="s">
        <v>40579</v>
      </c>
      <c r="D6005" s="501" t="s">
        <v>2506</v>
      </c>
      <c r="E6005" s="666">
        <v>20.3</v>
      </c>
      <c r="F6005" s="394"/>
    </row>
    <row r="6006" spans="1:6" ht="24.75">
      <c r="A6006" s="1181">
        <v>5914707</v>
      </c>
      <c r="B6006" s="501" t="s">
        <v>9305</v>
      </c>
      <c r="C6006" s="502" t="s">
        <v>40580</v>
      </c>
      <c r="D6006" s="501" t="s">
        <v>2506</v>
      </c>
      <c r="E6006" s="666">
        <v>20.56</v>
      </c>
      <c r="F6006" s="394"/>
    </row>
    <row r="6007" spans="1:6" ht="24.75">
      <c r="A6007" s="1181">
        <v>5914677</v>
      </c>
      <c r="B6007" s="501" t="s">
        <v>9305</v>
      </c>
      <c r="C6007" s="502" t="s">
        <v>40581</v>
      </c>
      <c r="D6007" s="501" t="s">
        <v>2506</v>
      </c>
      <c r="E6007" s="666">
        <v>30.28</v>
      </c>
      <c r="F6007" s="394"/>
    </row>
    <row r="6008" spans="1:6" ht="24.75">
      <c r="A6008" s="1181">
        <v>5914676</v>
      </c>
      <c r="B6008" s="501" t="s">
        <v>9305</v>
      </c>
      <c r="C6008" s="502" t="s">
        <v>40582</v>
      </c>
      <c r="D6008" s="501" t="s">
        <v>2506</v>
      </c>
      <c r="E6008" s="666">
        <v>25.79</v>
      </c>
      <c r="F6008" s="394"/>
    </row>
    <row r="6009" spans="1:6" ht="24.75">
      <c r="A6009" s="1181">
        <v>5915016</v>
      </c>
      <c r="B6009" s="501" t="s">
        <v>9305</v>
      </c>
      <c r="C6009" s="502" t="s">
        <v>40583</v>
      </c>
      <c r="D6009" s="501" t="s">
        <v>2506</v>
      </c>
      <c r="E6009" s="666">
        <v>14.31</v>
      </c>
      <c r="F6009" s="394"/>
    </row>
    <row r="6010" spans="1:6" ht="24.75">
      <c r="A6010" s="1181">
        <v>5915017</v>
      </c>
      <c r="B6010" s="501" t="s">
        <v>9305</v>
      </c>
      <c r="C6010" s="502" t="s">
        <v>40584</v>
      </c>
      <c r="D6010" s="501" t="s">
        <v>2506</v>
      </c>
      <c r="E6010" s="666">
        <v>17.670000000000002</v>
      </c>
      <c r="F6010" s="394"/>
    </row>
    <row r="6011" spans="1:6" ht="24.75">
      <c r="A6011" s="1181">
        <v>5914678</v>
      </c>
      <c r="B6011" s="501" t="s">
        <v>9305</v>
      </c>
      <c r="C6011" s="502" t="s">
        <v>40585</v>
      </c>
      <c r="D6011" s="501" t="s">
        <v>2506</v>
      </c>
      <c r="E6011" s="666">
        <v>36.36</v>
      </c>
      <c r="F6011" s="394"/>
    </row>
    <row r="6012" spans="1:6" ht="24.75">
      <c r="A6012" s="1181">
        <v>5914679</v>
      </c>
      <c r="B6012" s="501" t="s">
        <v>9305</v>
      </c>
      <c r="C6012" s="502" t="s">
        <v>40586</v>
      </c>
      <c r="D6012" s="501" t="s">
        <v>2506</v>
      </c>
      <c r="E6012" s="666">
        <v>57.31</v>
      </c>
      <c r="F6012" s="394"/>
    </row>
    <row r="6013" spans="1:6" ht="24.75">
      <c r="A6013" s="1181">
        <v>5914681</v>
      </c>
      <c r="B6013" s="501" t="s">
        <v>9305</v>
      </c>
      <c r="C6013" s="502" t="s">
        <v>40587</v>
      </c>
      <c r="D6013" s="501" t="s">
        <v>2506</v>
      </c>
      <c r="E6013" s="666">
        <v>68.37</v>
      </c>
      <c r="F6013" s="394"/>
    </row>
    <row r="6014" spans="1:6" ht="24.75">
      <c r="A6014" s="1181">
        <v>5914680</v>
      </c>
      <c r="B6014" s="501" t="s">
        <v>9305</v>
      </c>
      <c r="C6014" s="502" t="s">
        <v>40588</v>
      </c>
      <c r="D6014" s="501" t="s">
        <v>2506</v>
      </c>
      <c r="E6014" s="666">
        <v>48.1</v>
      </c>
      <c r="F6014" s="394"/>
    </row>
    <row r="6015" spans="1:6" ht="24.75">
      <c r="A6015" s="1181">
        <v>5915015</v>
      </c>
      <c r="B6015" s="501" t="s">
        <v>9305</v>
      </c>
      <c r="C6015" s="502" t="s">
        <v>40589</v>
      </c>
      <c r="D6015" s="501" t="s">
        <v>2506</v>
      </c>
      <c r="E6015" s="666">
        <v>21.18</v>
      </c>
      <c r="F6015" s="394"/>
    </row>
    <row r="6016" spans="1:6" ht="24.75">
      <c r="A6016" s="1181">
        <v>5915373</v>
      </c>
      <c r="B6016" s="501" t="s">
        <v>9305</v>
      </c>
      <c r="C6016" s="502" t="s">
        <v>40590</v>
      </c>
      <c r="D6016" s="501" t="s">
        <v>2506</v>
      </c>
      <c r="E6016" s="666">
        <v>18.850000000000001</v>
      </c>
      <c r="F6016" s="394"/>
    </row>
    <row r="6017" spans="1:6" ht="24.75">
      <c r="A6017" s="1181">
        <v>5914333</v>
      </c>
      <c r="B6017" s="501" t="s">
        <v>9305</v>
      </c>
      <c r="C6017" s="502" t="s">
        <v>40591</v>
      </c>
      <c r="D6017" s="501" t="s">
        <v>2506</v>
      </c>
      <c r="E6017" s="666">
        <v>34.24</v>
      </c>
      <c r="F6017" s="394"/>
    </row>
    <row r="6018" spans="1:6">
      <c r="A6018" s="1181">
        <v>5914655</v>
      </c>
      <c r="B6018" s="501" t="s">
        <v>9305</v>
      </c>
      <c r="C6018" s="502" t="s">
        <v>40592</v>
      </c>
      <c r="D6018" s="501" t="s">
        <v>2506</v>
      </c>
      <c r="E6018" s="666">
        <v>33.33</v>
      </c>
      <c r="F6018" s="394"/>
    </row>
    <row r="6019" spans="1:6">
      <c r="A6019" s="1181">
        <v>5915474</v>
      </c>
      <c r="B6019" s="501" t="s">
        <v>9305</v>
      </c>
      <c r="C6019" s="502" t="s">
        <v>40593</v>
      </c>
      <c r="D6019" s="501" t="s">
        <v>2506</v>
      </c>
      <c r="E6019" s="666">
        <v>33.409999999999997</v>
      </c>
      <c r="F6019" s="394"/>
    </row>
    <row r="6020" spans="1:6">
      <c r="A6020" s="1181">
        <v>5914654</v>
      </c>
      <c r="B6020" s="501" t="s">
        <v>9305</v>
      </c>
      <c r="C6020" s="502" t="s">
        <v>40594</v>
      </c>
      <c r="D6020" s="501" t="s">
        <v>2506</v>
      </c>
      <c r="E6020" s="666">
        <v>26.88</v>
      </c>
      <c r="F6020" s="394"/>
    </row>
    <row r="6021" spans="1:6" ht="24.75">
      <c r="A6021" s="1181">
        <v>5914686</v>
      </c>
      <c r="B6021" s="501" t="s">
        <v>9305</v>
      </c>
      <c r="C6021" s="502" t="s">
        <v>40595</v>
      </c>
      <c r="D6021" s="501" t="s">
        <v>2506</v>
      </c>
      <c r="E6021" s="666">
        <v>25.33</v>
      </c>
      <c r="F6021" s="394"/>
    </row>
    <row r="6022" spans="1:6" ht="24.75">
      <c r="A6022" s="1181">
        <v>5914685</v>
      </c>
      <c r="B6022" s="501" t="s">
        <v>9305</v>
      </c>
      <c r="C6022" s="502" t="s">
        <v>40596</v>
      </c>
      <c r="D6022" s="501" t="s">
        <v>2506</v>
      </c>
      <c r="E6022" s="666">
        <v>25.77</v>
      </c>
      <c r="F6022" s="394"/>
    </row>
    <row r="6023" spans="1:6" ht="24.75">
      <c r="A6023" s="1181">
        <v>5914682</v>
      </c>
      <c r="B6023" s="501" t="s">
        <v>9305</v>
      </c>
      <c r="C6023" s="502" t="s">
        <v>40597</v>
      </c>
      <c r="D6023" s="501" t="s">
        <v>2506</v>
      </c>
      <c r="E6023" s="666">
        <v>33.1</v>
      </c>
      <c r="F6023" s="394"/>
    </row>
    <row r="6024" spans="1:6" ht="24.75">
      <c r="A6024" s="1181">
        <v>5915019</v>
      </c>
      <c r="B6024" s="501" t="s">
        <v>9305</v>
      </c>
      <c r="C6024" s="502" t="s">
        <v>40598</v>
      </c>
      <c r="D6024" s="501" t="s">
        <v>2506</v>
      </c>
      <c r="E6024" s="666">
        <v>14.6</v>
      </c>
      <c r="F6024" s="394"/>
    </row>
    <row r="6025" spans="1:6" ht="24.75">
      <c r="A6025" s="1181">
        <v>5914683</v>
      </c>
      <c r="B6025" s="501" t="s">
        <v>9305</v>
      </c>
      <c r="C6025" s="502" t="s">
        <v>40599</v>
      </c>
      <c r="D6025" s="501" t="s">
        <v>2506</v>
      </c>
      <c r="E6025" s="666">
        <v>37.6</v>
      </c>
      <c r="F6025" s="394"/>
    </row>
    <row r="6026" spans="1:6" ht="24.75">
      <c r="A6026" s="1181">
        <v>5915020</v>
      </c>
      <c r="B6026" s="501" t="s">
        <v>9305</v>
      </c>
      <c r="C6026" s="502" t="s">
        <v>40600</v>
      </c>
      <c r="D6026" s="501" t="s">
        <v>2506</v>
      </c>
      <c r="E6026" s="666">
        <v>16.79</v>
      </c>
      <c r="F6026" s="394"/>
    </row>
    <row r="6027" spans="1:6" ht="24.75">
      <c r="A6027" s="1181">
        <v>5914684</v>
      </c>
      <c r="B6027" s="501" t="s">
        <v>9305</v>
      </c>
      <c r="C6027" s="502" t="s">
        <v>40601</v>
      </c>
      <c r="D6027" s="501" t="s">
        <v>2506</v>
      </c>
      <c r="E6027" s="666">
        <v>28.68</v>
      </c>
      <c r="F6027" s="394"/>
    </row>
    <row r="6028" spans="1:6" ht="24.75">
      <c r="A6028" s="1181">
        <v>5915021</v>
      </c>
      <c r="B6028" s="501" t="s">
        <v>9305</v>
      </c>
      <c r="C6028" s="502" t="s">
        <v>40602</v>
      </c>
      <c r="D6028" s="501" t="s">
        <v>2506</v>
      </c>
      <c r="E6028" s="666">
        <v>12.65</v>
      </c>
      <c r="F6028" s="394"/>
    </row>
    <row r="6029" spans="1:6">
      <c r="A6029" s="1181">
        <v>5914675</v>
      </c>
      <c r="B6029" s="501" t="s">
        <v>9305</v>
      </c>
      <c r="C6029" s="502" t="s">
        <v>40603</v>
      </c>
      <c r="D6029" s="501" t="s">
        <v>2506</v>
      </c>
      <c r="E6029" s="666">
        <v>3.25</v>
      </c>
      <c r="F6029" s="394"/>
    </row>
    <row r="6030" spans="1:6">
      <c r="A6030" s="1181">
        <v>5915433</v>
      </c>
      <c r="B6030" s="501" t="s">
        <v>9305</v>
      </c>
      <c r="C6030" s="502" t="s">
        <v>40604</v>
      </c>
      <c r="D6030" s="501" t="s">
        <v>2506</v>
      </c>
      <c r="E6030" s="666">
        <v>36.36</v>
      </c>
      <c r="F6030" s="394"/>
    </row>
    <row r="6031" spans="1:6" ht="24.75">
      <c r="A6031" s="1181">
        <v>5914304</v>
      </c>
      <c r="B6031" s="501" t="s">
        <v>9305</v>
      </c>
      <c r="C6031" s="502" t="s">
        <v>40605</v>
      </c>
      <c r="D6031" s="501" t="s">
        <v>2506</v>
      </c>
      <c r="E6031" s="666">
        <v>3.67</v>
      </c>
      <c r="F6031" s="394"/>
    </row>
    <row r="6032" spans="1:6" ht="24.75">
      <c r="A6032" s="1181">
        <v>5914305</v>
      </c>
      <c r="B6032" s="501" t="s">
        <v>9305</v>
      </c>
      <c r="C6032" s="502" t="s">
        <v>40606</v>
      </c>
      <c r="D6032" s="501" t="s">
        <v>2506</v>
      </c>
      <c r="E6032" s="666">
        <v>3.61</v>
      </c>
      <c r="F6032" s="394"/>
    </row>
    <row r="6033" spans="1:6" ht="24.75">
      <c r="A6033" s="1181">
        <v>5915440</v>
      </c>
      <c r="B6033" s="501" t="s">
        <v>9305</v>
      </c>
      <c r="C6033" s="502" t="s">
        <v>40607</v>
      </c>
      <c r="D6033" s="501" t="s">
        <v>2506</v>
      </c>
      <c r="E6033" s="666">
        <v>3.22</v>
      </c>
      <c r="F6033" s="394"/>
    </row>
    <row r="6034" spans="1:6" ht="24.75">
      <c r="A6034" s="1181">
        <v>5914306</v>
      </c>
      <c r="B6034" s="501" t="s">
        <v>9305</v>
      </c>
      <c r="C6034" s="502" t="s">
        <v>40608</v>
      </c>
      <c r="D6034" s="501" t="s">
        <v>2506</v>
      </c>
      <c r="E6034" s="666">
        <v>3</v>
      </c>
      <c r="F6034" s="394"/>
    </row>
    <row r="6035" spans="1:6" ht="24.75">
      <c r="A6035" s="1181">
        <v>5914307</v>
      </c>
      <c r="B6035" s="501" t="s">
        <v>9305</v>
      </c>
      <c r="C6035" s="502" t="s">
        <v>40609</v>
      </c>
      <c r="D6035" s="501" t="s">
        <v>2506</v>
      </c>
      <c r="E6035" s="666">
        <v>2.84</v>
      </c>
      <c r="F6035" s="394"/>
    </row>
    <row r="6036" spans="1:6" ht="24.75">
      <c r="A6036" s="1181">
        <v>5914308</v>
      </c>
      <c r="B6036" s="501" t="s">
        <v>9305</v>
      </c>
      <c r="C6036" s="502" t="s">
        <v>40610</v>
      </c>
      <c r="D6036" s="501" t="s">
        <v>2506</v>
      </c>
      <c r="E6036" s="666">
        <v>2.75</v>
      </c>
      <c r="F6036" s="394"/>
    </row>
    <row r="6037" spans="1:6" ht="24.75">
      <c r="A6037" s="1181">
        <v>5914309</v>
      </c>
      <c r="B6037" s="501" t="s">
        <v>9305</v>
      </c>
      <c r="C6037" s="502" t="s">
        <v>40611</v>
      </c>
      <c r="D6037" s="501" t="s">
        <v>2506</v>
      </c>
      <c r="E6037" s="666">
        <v>6.08</v>
      </c>
      <c r="F6037" s="394"/>
    </row>
    <row r="6038" spans="1:6" ht="24.75">
      <c r="A6038" s="1181">
        <v>5914310</v>
      </c>
      <c r="B6038" s="501" t="s">
        <v>9305</v>
      </c>
      <c r="C6038" s="502" t="s">
        <v>40612</v>
      </c>
      <c r="D6038" s="501" t="s">
        <v>2506</v>
      </c>
      <c r="E6038" s="666">
        <v>5.08</v>
      </c>
      <c r="F6038" s="394"/>
    </row>
    <row r="6039" spans="1:6" ht="24.75">
      <c r="A6039" s="1181">
        <v>5914352</v>
      </c>
      <c r="B6039" s="501" t="s">
        <v>9305</v>
      </c>
      <c r="C6039" s="502" t="s">
        <v>40613</v>
      </c>
      <c r="D6039" s="501" t="s">
        <v>2506</v>
      </c>
      <c r="E6039" s="666">
        <v>4.5199999999999996</v>
      </c>
      <c r="F6039" s="394"/>
    </row>
    <row r="6040" spans="1:6" ht="24.75">
      <c r="A6040" s="1181">
        <v>5914311</v>
      </c>
      <c r="B6040" s="501" t="s">
        <v>9305</v>
      </c>
      <c r="C6040" s="502" t="s">
        <v>40614</v>
      </c>
      <c r="D6040" s="501" t="s">
        <v>2506</v>
      </c>
      <c r="E6040" s="666">
        <v>4.16</v>
      </c>
      <c r="F6040" s="394"/>
    </row>
    <row r="6041" spans="1:6" ht="24.75">
      <c r="A6041" s="1181">
        <v>5914312</v>
      </c>
      <c r="B6041" s="501" t="s">
        <v>9305</v>
      </c>
      <c r="C6041" s="502" t="s">
        <v>40615</v>
      </c>
      <c r="D6041" s="501" t="s">
        <v>2506</v>
      </c>
      <c r="E6041" s="666">
        <v>3.93</v>
      </c>
      <c r="F6041" s="394"/>
    </row>
    <row r="6042" spans="1:6" ht="24.75">
      <c r="A6042" s="1181">
        <v>5914313</v>
      </c>
      <c r="B6042" s="501" t="s">
        <v>9305</v>
      </c>
      <c r="C6042" s="502" t="s">
        <v>40616</v>
      </c>
      <c r="D6042" s="501" t="s">
        <v>2506</v>
      </c>
      <c r="E6042" s="666">
        <v>3.77</v>
      </c>
      <c r="F6042" s="394"/>
    </row>
    <row r="6043" spans="1:6" ht="24.75">
      <c r="A6043" s="1181">
        <v>5914339</v>
      </c>
      <c r="B6043" s="501" t="s">
        <v>9305</v>
      </c>
      <c r="C6043" s="502" t="s">
        <v>40617</v>
      </c>
      <c r="D6043" s="501" t="s">
        <v>2506</v>
      </c>
      <c r="E6043" s="666">
        <v>10.16</v>
      </c>
      <c r="F6043" s="394"/>
    </row>
    <row r="6044" spans="1:6" ht="24.75">
      <c r="A6044" s="1181">
        <v>5914650</v>
      </c>
      <c r="B6044" s="501" t="s">
        <v>9305</v>
      </c>
      <c r="C6044" s="502" t="s">
        <v>40618</v>
      </c>
      <c r="D6044" s="501" t="s">
        <v>2506</v>
      </c>
      <c r="E6044" s="666">
        <v>11.56</v>
      </c>
      <c r="F6044" s="394"/>
    </row>
    <row r="6045" spans="1:6" ht="24.75">
      <c r="A6045" s="1181">
        <v>5914358</v>
      </c>
      <c r="B6045" s="501" t="s">
        <v>9305</v>
      </c>
      <c r="C6045" s="502" t="s">
        <v>40619</v>
      </c>
      <c r="D6045" s="501" t="s">
        <v>2506</v>
      </c>
      <c r="E6045" s="666">
        <v>9.58</v>
      </c>
      <c r="F6045" s="394"/>
    </row>
    <row r="6046" spans="1:6">
      <c r="A6046" s="1181">
        <v>5915421</v>
      </c>
      <c r="B6046" s="501" t="s">
        <v>9305</v>
      </c>
      <c r="C6046" s="502" t="s">
        <v>40620</v>
      </c>
      <c r="D6046" s="501" t="s">
        <v>2506</v>
      </c>
      <c r="E6046" s="666">
        <v>27.28</v>
      </c>
      <c r="F6046" s="394"/>
    </row>
    <row r="6047" spans="1:6" ht="24.75">
      <c r="A6047" s="1181">
        <v>5914649</v>
      </c>
      <c r="B6047" s="501" t="s">
        <v>9305</v>
      </c>
      <c r="C6047" s="502" t="s">
        <v>40621</v>
      </c>
      <c r="D6047" s="501" t="s">
        <v>2506</v>
      </c>
      <c r="E6047" s="666">
        <v>8.02</v>
      </c>
      <c r="F6047" s="394"/>
    </row>
    <row r="6048" spans="1:6" ht="24.75">
      <c r="A6048" s="1181">
        <v>5914643</v>
      </c>
      <c r="B6048" s="501" t="s">
        <v>9305</v>
      </c>
      <c r="C6048" s="502" t="s">
        <v>40622</v>
      </c>
      <c r="D6048" s="501" t="s">
        <v>2506</v>
      </c>
      <c r="E6048" s="666">
        <v>5.77</v>
      </c>
      <c r="F6048" s="394"/>
    </row>
    <row r="6049" spans="1:6" ht="24.75">
      <c r="A6049" s="1181">
        <v>5914328</v>
      </c>
      <c r="B6049" s="501" t="s">
        <v>9305</v>
      </c>
      <c r="C6049" s="502" t="s">
        <v>40623</v>
      </c>
      <c r="D6049" s="501" t="s">
        <v>2506</v>
      </c>
      <c r="E6049" s="666">
        <v>28.13</v>
      </c>
      <c r="F6049" s="394"/>
    </row>
    <row r="6050" spans="1:6" ht="24.75">
      <c r="A6050" s="1181">
        <v>5914610</v>
      </c>
      <c r="B6050" s="501" t="s">
        <v>9305</v>
      </c>
      <c r="C6050" s="502" t="s">
        <v>40624</v>
      </c>
      <c r="D6050" s="501" t="s">
        <v>2506</v>
      </c>
      <c r="E6050" s="666">
        <v>28.41</v>
      </c>
      <c r="F6050" s="394"/>
    </row>
    <row r="6051" spans="1:6" ht="24.75">
      <c r="A6051" s="1181">
        <v>5915408</v>
      </c>
      <c r="B6051" s="501" t="s">
        <v>9305</v>
      </c>
      <c r="C6051" s="502" t="s">
        <v>40625</v>
      </c>
      <c r="D6051" s="501" t="s">
        <v>2506</v>
      </c>
      <c r="E6051" s="666">
        <v>5.78</v>
      </c>
      <c r="F6051" s="394"/>
    </row>
    <row r="6052" spans="1:6">
      <c r="A6052" s="1181">
        <v>5915306</v>
      </c>
      <c r="B6052" s="501" t="s">
        <v>9305</v>
      </c>
      <c r="C6052" s="502" t="s">
        <v>40626</v>
      </c>
      <c r="D6052" s="501" t="s">
        <v>28</v>
      </c>
      <c r="E6052" s="666">
        <v>40.11</v>
      </c>
      <c r="F6052" s="394"/>
    </row>
    <row r="6053" spans="1:6" ht="24.75">
      <c r="A6053" s="1181">
        <v>5914708</v>
      </c>
      <c r="B6053" s="501" t="s">
        <v>9305</v>
      </c>
      <c r="C6053" s="502" t="s">
        <v>40627</v>
      </c>
      <c r="D6053" s="501" t="s">
        <v>2506</v>
      </c>
      <c r="E6053" s="666">
        <v>41.62</v>
      </c>
      <c r="F6053" s="394"/>
    </row>
    <row r="6054" spans="1:6" ht="24.75">
      <c r="A6054" s="1181">
        <v>5914687</v>
      </c>
      <c r="B6054" s="501" t="s">
        <v>9305</v>
      </c>
      <c r="C6054" s="502" t="s">
        <v>40628</v>
      </c>
      <c r="D6054" s="501" t="s">
        <v>2506</v>
      </c>
      <c r="E6054" s="666">
        <v>42.07</v>
      </c>
      <c r="F6054" s="394"/>
    </row>
    <row r="6055" spans="1:6" ht="24.75">
      <c r="A6055" s="1181">
        <v>5914709</v>
      </c>
      <c r="B6055" s="501" t="s">
        <v>9305</v>
      </c>
      <c r="C6055" s="502" t="s">
        <v>40629</v>
      </c>
      <c r="D6055" s="501" t="s">
        <v>2506</v>
      </c>
      <c r="E6055" s="666">
        <v>45.87</v>
      </c>
      <c r="F6055" s="394"/>
    </row>
    <row r="6056" spans="1:6" ht="24.75">
      <c r="A6056" s="1181">
        <v>5914688</v>
      </c>
      <c r="B6056" s="501" t="s">
        <v>9305</v>
      </c>
      <c r="C6056" s="502" t="s">
        <v>40630</v>
      </c>
      <c r="D6056" s="501" t="s">
        <v>2506</v>
      </c>
      <c r="E6056" s="666">
        <v>45.79</v>
      </c>
      <c r="F6056" s="394"/>
    </row>
    <row r="6057" spans="1:6" ht="24.75">
      <c r="A6057" s="1181">
        <v>5914695</v>
      </c>
      <c r="B6057" s="501" t="s">
        <v>9305</v>
      </c>
      <c r="C6057" s="502" t="s">
        <v>40631</v>
      </c>
      <c r="D6057" s="501" t="s">
        <v>2506</v>
      </c>
      <c r="E6057" s="666">
        <v>32.659999999999997</v>
      </c>
      <c r="F6057" s="394"/>
    </row>
    <row r="6058" spans="1:6" ht="24.75">
      <c r="A6058" s="1181">
        <v>5914689</v>
      </c>
      <c r="B6058" s="501" t="s">
        <v>9305</v>
      </c>
      <c r="C6058" s="502" t="s">
        <v>40632</v>
      </c>
      <c r="D6058" s="501" t="s">
        <v>2506</v>
      </c>
      <c r="E6058" s="666">
        <v>33.01</v>
      </c>
      <c r="F6058" s="394"/>
    </row>
    <row r="6059" spans="1:6" ht="24.75">
      <c r="A6059" s="1181">
        <v>5914696</v>
      </c>
      <c r="B6059" s="501" t="s">
        <v>9305</v>
      </c>
      <c r="C6059" s="502" t="s">
        <v>40633</v>
      </c>
      <c r="D6059" s="501" t="s">
        <v>2506</v>
      </c>
      <c r="E6059" s="666">
        <v>36</v>
      </c>
      <c r="F6059" s="394"/>
    </row>
    <row r="6060" spans="1:6" ht="24.75">
      <c r="A6060" s="1181">
        <v>5914690</v>
      </c>
      <c r="B6060" s="501" t="s">
        <v>9305</v>
      </c>
      <c r="C6060" s="502" t="s">
        <v>40634</v>
      </c>
      <c r="D6060" s="501" t="s">
        <v>2506</v>
      </c>
      <c r="E6060" s="666">
        <v>35.93</v>
      </c>
      <c r="F6060" s="394"/>
    </row>
    <row r="6061" spans="1:6" ht="24.75">
      <c r="A6061" s="1181">
        <v>5914697</v>
      </c>
      <c r="B6061" s="501" t="s">
        <v>9305</v>
      </c>
      <c r="C6061" s="502" t="s">
        <v>40635</v>
      </c>
      <c r="D6061" s="501" t="s">
        <v>2506</v>
      </c>
      <c r="E6061" s="666">
        <v>27.57</v>
      </c>
      <c r="F6061" s="394"/>
    </row>
    <row r="6062" spans="1:6" ht="24.75">
      <c r="A6062" s="1181">
        <v>5914691</v>
      </c>
      <c r="B6062" s="501" t="s">
        <v>9305</v>
      </c>
      <c r="C6062" s="502" t="s">
        <v>40636</v>
      </c>
      <c r="D6062" s="501" t="s">
        <v>2506</v>
      </c>
      <c r="E6062" s="666">
        <v>27.87</v>
      </c>
      <c r="F6062" s="394"/>
    </row>
    <row r="6063" spans="1:6" ht="24.75">
      <c r="A6063" s="1181">
        <v>5914698</v>
      </c>
      <c r="B6063" s="501" t="s">
        <v>9305</v>
      </c>
      <c r="C6063" s="502" t="s">
        <v>40637</v>
      </c>
      <c r="D6063" s="501" t="s">
        <v>2506</v>
      </c>
      <c r="E6063" s="666">
        <v>30.38</v>
      </c>
      <c r="F6063" s="394"/>
    </row>
    <row r="6064" spans="1:6" ht="24.75">
      <c r="A6064" s="1181">
        <v>5914692</v>
      </c>
      <c r="B6064" s="501" t="s">
        <v>9305</v>
      </c>
      <c r="C6064" s="502" t="s">
        <v>40638</v>
      </c>
      <c r="D6064" s="501" t="s">
        <v>2506</v>
      </c>
      <c r="E6064" s="666">
        <v>30.33</v>
      </c>
      <c r="F6064" s="394"/>
    </row>
    <row r="6065" spans="1:6" ht="24.75">
      <c r="A6065" s="1181">
        <v>5914699</v>
      </c>
      <c r="B6065" s="501" t="s">
        <v>9305</v>
      </c>
      <c r="C6065" s="502" t="s">
        <v>40639</v>
      </c>
      <c r="D6065" s="501" t="s">
        <v>2506</v>
      </c>
      <c r="E6065" s="666">
        <v>30.86</v>
      </c>
      <c r="F6065" s="394"/>
    </row>
    <row r="6066" spans="1:6" ht="24.75">
      <c r="A6066" s="1181">
        <v>5914693</v>
      </c>
      <c r="B6066" s="501" t="s">
        <v>9305</v>
      </c>
      <c r="C6066" s="502" t="s">
        <v>40640</v>
      </c>
      <c r="D6066" s="501" t="s">
        <v>2506</v>
      </c>
      <c r="E6066" s="666">
        <v>31.2</v>
      </c>
      <c r="F6066" s="394"/>
    </row>
    <row r="6067" spans="1:6" ht="24.75">
      <c r="A6067" s="1181">
        <v>5914700</v>
      </c>
      <c r="B6067" s="501" t="s">
        <v>9305</v>
      </c>
      <c r="C6067" s="502" t="s">
        <v>40641</v>
      </c>
      <c r="D6067" s="501" t="s">
        <v>2506</v>
      </c>
      <c r="E6067" s="666">
        <v>34.020000000000003</v>
      </c>
      <c r="F6067" s="394"/>
    </row>
    <row r="6068" spans="1:6" ht="24.75">
      <c r="A6068" s="1181">
        <v>5914694</v>
      </c>
      <c r="B6068" s="501" t="s">
        <v>9305</v>
      </c>
      <c r="C6068" s="502" t="s">
        <v>40642</v>
      </c>
      <c r="D6068" s="501" t="s">
        <v>2506</v>
      </c>
      <c r="E6068" s="666">
        <v>33.950000000000003</v>
      </c>
      <c r="F6068" s="394"/>
    </row>
    <row r="6069" spans="1:6">
      <c r="A6069" s="1181">
        <v>5915441</v>
      </c>
      <c r="B6069" s="501" t="s">
        <v>9305</v>
      </c>
      <c r="C6069" s="502" t="s">
        <v>40643</v>
      </c>
      <c r="D6069" s="501" t="s">
        <v>2506</v>
      </c>
      <c r="E6069" s="666">
        <v>107.64</v>
      </c>
      <c r="F6069" s="394"/>
    </row>
    <row r="6070" spans="1:6">
      <c r="A6070" s="1181">
        <v>5901639</v>
      </c>
      <c r="B6070" s="501" t="s">
        <v>9305</v>
      </c>
      <c r="C6070" s="502" t="s">
        <v>40644</v>
      </c>
      <c r="D6070" s="501" t="s">
        <v>44401</v>
      </c>
      <c r="E6070" s="666">
        <v>0.94</v>
      </c>
      <c r="F6070" s="394"/>
    </row>
    <row r="6071" spans="1:6">
      <c r="A6071" s="1181">
        <v>5901638</v>
      </c>
      <c r="B6071" s="501" t="s">
        <v>9305</v>
      </c>
      <c r="C6071" s="502" t="s">
        <v>40645</v>
      </c>
      <c r="D6071" s="501" t="s">
        <v>44401</v>
      </c>
      <c r="E6071" s="666">
        <v>0.75</v>
      </c>
      <c r="F6071" s="394"/>
    </row>
    <row r="6072" spans="1:6">
      <c r="A6072" s="1181">
        <v>5901640</v>
      </c>
      <c r="B6072" s="501" t="s">
        <v>9305</v>
      </c>
      <c r="C6072" s="502" t="s">
        <v>40646</v>
      </c>
      <c r="D6072" s="501" t="s">
        <v>44401</v>
      </c>
      <c r="E6072" s="666">
        <v>0.68</v>
      </c>
      <c r="F6072" s="394"/>
    </row>
    <row r="6073" spans="1:6">
      <c r="A6073" s="1181">
        <v>5914359</v>
      </c>
      <c r="B6073" s="501" t="s">
        <v>9305</v>
      </c>
      <c r="C6073" s="502" t="s">
        <v>40647</v>
      </c>
      <c r="D6073" s="501" t="s">
        <v>44401</v>
      </c>
      <c r="E6073" s="666">
        <v>1.26</v>
      </c>
      <c r="F6073" s="394"/>
    </row>
    <row r="6074" spans="1:6">
      <c r="A6074" s="1181">
        <v>5914374</v>
      </c>
      <c r="B6074" s="501" t="s">
        <v>9305</v>
      </c>
      <c r="C6074" s="502" t="s">
        <v>40648</v>
      </c>
      <c r="D6074" s="501" t="s">
        <v>44401</v>
      </c>
      <c r="E6074" s="666">
        <v>1.01</v>
      </c>
      <c r="F6074" s="394"/>
    </row>
    <row r="6075" spans="1:6">
      <c r="A6075" s="1181">
        <v>5914389</v>
      </c>
      <c r="B6075" s="501" t="s">
        <v>9305</v>
      </c>
      <c r="C6075" s="502" t="s">
        <v>40649</v>
      </c>
      <c r="D6075" s="501" t="s">
        <v>44401</v>
      </c>
      <c r="E6075" s="666">
        <v>0.82</v>
      </c>
      <c r="F6075" s="394"/>
    </row>
    <row r="6076" spans="1:6">
      <c r="A6076" s="1181">
        <v>5915319</v>
      </c>
      <c r="B6076" s="501" t="s">
        <v>9305</v>
      </c>
      <c r="C6076" s="502" t="s">
        <v>40650</v>
      </c>
      <c r="D6076" s="501" t="s">
        <v>44401</v>
      </c>
      <c r="E6076" s="666">
        <v>0.93</v>
      </c>
      <c r="F6076" s="394"/>
    </row>
    <row r="6077" spans="1:6">
      <c r="A6077" s="1181">
        <v>5915320</v>
      </c>
      <c r="B6077" s="501" t="s">
        <v>9305</v>
      </c>
      <c r="C6077" s="502" t="s">
        <v>40651</v>
      </c>
      <c r="D6077" s="501" t="s">
        <v>44401</v>
      </c>
      <c r="E6077" s="666">
        <v>0.75</v>
      </c>
      <c r="F6077" s="394"/>
    </row>
    <row r="6078" spans="1:6">
      <c r="A6078" s="1181">
        <v>5915321</v>
      </c>
      <c r="B6078" s="501" t="s">
        <v>9305</v>
      </c>
      <c r="C6078" s="502" t="s">
        <v>40652</v>
      </c>
      <c r="D6078" s="501" t="s">
        <v>44401</v>
      </c>
      <c r="E6078" s="666">
        <v>0.68</v>
      </c>
      <c r="F6078" s="394"/>
    </row>
    <row r="6079" spans="1:6">
      <c r="A6079" s="1181">
        <v>5914314</v>
      </c>
      <c r="B6079" s="501" t="s">
        <v>9305</v>
      </c>
      <c r="C6079" s="502" t="s">
        <v>40653</v>
      </c>
      <c r="D6079" s="501" t="s">
        <v>44401</v>
      </c>
      <c r="E6079" s="666">
        <v>1.36</v>
      </c>
      <c r="F6079" s="394"/>
    </row>
    <row r="6080" spans="1:6">
      <c r="A6080" s="1181">
        <v>5914329</v>
      </c>
      <c r="B6080" s="501" t="s">
        <v>9305</v>
      </c>
      <c r="C6080" s="502" t="s">
        <v>40654</v>
      </c>
      <c r="D6080" s="501" t="s">
        <v>44401</v>
      </c>
      <c r="E6080" s="666">
        <v>1.0900000000000001</v>
      </c>
      <c r="F6080" s="394"/>
    </row>
    <row r="6081" spans="1:6">
      <c r="A6081" s="1181">
        <v>5914344</v>
      </c>
      <c r="B6081" s="501" t="s">
        <v>9305</v>
      </c>
      <c r="C6081" s="502" t="s">
        <v>40655</v>
      </c>
      <c r="D6081" s="501" t="s">
        <v>44401</v>
      </c>
      <c r="E6081" s="666">
        <v>0.89</v>
      </c>
      <c r="F6081" s="394"/>
    </row>
    <row r="6082" spans="1:6">
      <c r="A6082" s="1181">
        <v>5914539</v>
      </c>
      <c r="B6082" s="501" t="s">
        <v>9305</v>
      </c>
      <c r="C6082" s="502" t="s">
        <v>40656</v>
      </c>
      <c r="D6082" s="501" t="s">
        <v>44401</v>
      </c>
      <c r="E6082" s="666">
        <v>1.23</v>
      </c>
      <c r="F6082" s="394"/>
    </row>
    <row r="6083" spans="1:6">
      <c r="A6083" s="1181">
        <v>5914554</v>
      </c>
      <c r="B6083" s="501" t="s">
        <v>9305</v>
      </c>
      <c r="C6083" s="502" t="s">
        <v>40657</v>
      </c>
      <c r="D6083" s="501" t="s">
        <v>44401</v>
      </c>
      <c r="E6083" s="666">
        <v>0.98</v>
      </c>
      <c r="F6083" s="394"/>
    </row>
    <row r="6084" spans="1:6">
      <c r="A6084" s="1181">
        <v>5914569</v>
      </c>
      <c r="B6084" s="501" t="s">
        <v>9305</v>
      </c>
      <c r="C6084" s="502" t="s">
        <v>40658</v>
      </c>
      <c r="D6084" s="501" t="s">
        <v>44401</v>
      </c>
      <c r="E6084" s="666">
        <v>0.8</v>
      </c>
      <c r="F6084" s="394"/>
    </row>
    <row r="6085" spans="1:6">
      <c r="A6085" s="1181">
        <v>5915012</v>
      </c>
      <c r="B6085" s="501" t="s">
        <v>9305</v>
      </c>
      <c r="C6085" s="502" t="s">
        <v>40659</v>
      </c>
      <c r="D6085" s="501" t="s">
        <v>44401</v>
      </c>
      <c r="E6085" s="666">
        <v>2.0499999999999998</v>
      </c>
      <c r="F6085" s="394"/>
    </row>
    <row r="6086" spans="1:6" ht="24.75">
      <c r="A6086" s="1181">
        <v>5915013</v>
      </c>
      <c r="B6086" s="501" t="s">
        <v>9305</v>
      </c>
      <c r="C6086" s="502" t="s">
        <v>40660</v>
      </c>
      <c r="D6086" s="501" t="s">
        <v>44401</v>
      </c>
      <c r="E6086" s="666">
        <v>1.64</v>
      </c>
      <c r="F6086" s="394"/>
    </row>
    <row r="6087" spans="1:6">
      <c r="A6087" s="1181">
        <v>5915014</v>
      </c>
      <c r="B6087" s="501" t="s">
        <v>9305</v>
      </c>
      <c r="C6087" s="502" t="s">
        <v>40661</v>
      </c>
      <c r="D6087" s="501" t="s">
        <v>44401</v>
      </c>
      <c r="E6087" s="666">
        <v>1.34</v>
      </c>
      <c r="F6087" s="394"/>
    </row>
    <row r="6088" spans="1:6">
      <c r="A6088" s="1181">
        <v>5914584</v>
      </c>
      <c r="B6088" s="501" t="s">
        <v>9305</v>
      </c>
      <c r="C6088" s="502" t="s">
        <v>40662</v>
      </c>
      <c r="D6088" s="501" t="s">
        <v>44401</v>
      </c>
      <c r="E6088" s="666">
        <v>2.82</v>
      </c>
      <c r="F6088" s="394"/>
    </row>
    <row r="6089" spans="1:6" ht="24.75">
      <c r="A6089" s="1181">
        <v>5914599</v>
      </c>
      <c r="B6089" s="501" t="s">
        <v>9305</v>
      </c>
      <c r="C6089" s="502" t="s">
        <v>40663</v>
      </c>
      <c r="D6089" s="501" t="s">
        <v>44401</v>
      </c>
      <c r="E6089" s="666">
        <v>2.2599999999999998</v>
      </c>
      <c r="F6089" s="394"/>
    </row>
    <row r="6090" spans="1:6">
      <c r="A6090" s="1181">
        <v>5914614</v>
      </c>
      <c r="B6090" s="501" t="s">
        <v>9305</v>
      </c>
      <c r="C6090" s="502" t="s">
        <v>40664</v>
      </c>
      <c r="D6090" s="501" t="s">
        <v>44401</v>
      </c>
      <c r="E6090" s="666">
        <v>1.85</v>
      </c>
      <c r="F6090" s="394"/>
    </row>
    <row r="6091" spans="1:6">
      <c r="A6091" s="1181">
        <v>5914581</v>
      </c>
      <c r="B6091" s="501" t="s">
        <v>9305</v>
      </c>
      <c r="C6091" s="502" t="s">
        <v>40665</v>
      </c>
      <c r="D6091" s="501" t="s">
        <v>44401</v>
      </c>
      <c r="E6091" s="666">
        <v>2.09</v>
      </c>
      <c r="F6091" s="394"/>
    </row>
    <row r="6092" spans="1:6" ht="24.75">
      <c r="A6092" s="1181">
        <v>5914582</v>
      </c>
      <c r="B6092" s="501" t="s">
        <v>9305</v>
      </c>
      <c r="C6092" s="502" t="s">
        <v>40666</v>
      </c>
      <c r="D6092" s="501" t="s">
        <v>44401</v>
      </c>
      <c r="E6092" s="666">
        <v>1.67</v>
      </c>
      <c r="F6092" s="394"/>
    </row>
    <row r="6093" spans="1:6">
      <c r="A6093" s="1181">
        <v>5914583</v>
      </c>
      <c r="B6093" s="501" t="s">
        <v>9305</v>
      </c>
      <c r="C6093" s="502" t="s">
        <v>40667</v>
      </c>
      <c r="D6093" s="501" t="s">
        <v>44401</v>
      </c>
      <c r="E6093" s="666">
        <v>1.36</v>
      </c>
      <c r="F6093" s="394"/>
    </row>
    <row r="6094" spans="1:6">
      <c r="A6094" s="1181">
        <v>5914449</v>
      </c>
      <c r="B6094" s="501" t="s">
        <v>9305</v>
      </c>
      <c r="C6094" s="502" t="s">
        <v>40668</v>
      </c>
      <c r="D6094" s="501" t="s">
        <v>44401</v>
      </c>
      <c r="E6094" s="666">
        <v>1.1100000000000001</v>
      </c>
      <c r="F6094" s="394"/>
    </row>
    <row r="6095" spans="1:6">
      <c r="A6095" s="1181">
        <v>5914464</v>
      </c>
      <c r="B6095" s="501" t="s">
        <v>9305</v>
      </c>
      <c r="C6095" s="502" t="s">
        <v>40669</v>
      </c>
      <c r="D6095" s="501" t="s">
        <v>44401</v>
      </c>
      <c r="E6095" s="666">
        <v>0.89</v>
      </c>
      <c r="F6095" s="394"/>
    </row>
    <row r="6096" spans="1:6">
      <c r="A6096" s="1181">
        <v>5914479</v>
      </c>
      <c r="B6096" s="501" t="s">
        <v>9305</v>
      </c>
      <c r="C6096" s="502" t="s">
        <v>40670</v>
      </c>
      <c r="D6096" s="501" t="s">
        <v>44401</v>
      </c>
      <c r="E6096" s="666">
        <v>0.72</v>
      </c>
      <c r="F6096" s="394"/>
    </row>
    <row r="6097" spans="1:6">
      <c r="A6097" s="1181">
        <v>5915322</v>
      </c>
      <c r="B6097" s="501" t="s">
        <v>9305</v>
      </c>
      <c r="C6097" s="502" t="s">
        <v>40671</v>
      </c>
      <c r="D6097" s="501" t="s">
        <v>44401</v>
      </c>
      <c r="E6097" s="666">
        <v>2.11</v>
      </c>
      <c r="F6097" s="394"/>
    </row>
    <row r="6098" spans="1:6">
      <c r="A6098" s="1181">
        <v>5915323</v>
      </c>
      <c r="B6098" s="501" t="s">
        <v>9305</v>
      </c>
      <c r="C6098" s="502" t="s">
        <v>40672</v>
      </c>
      <c r="D6098" s="501" t="s">
        <v>44401</v>
      </c>
      <c r="E6098" s="666">
        <v>1.69</v>
      </c>
      <c r="F6098" s="394"/>
    </row>
    <row r="6099" spans="1:6">
      <c r="A6099" s="1181">
        <v>5915324</v>
      </c>
      <c r="B6099" s="501" t="s">
        <v>9305</v>
      </c>
      <c r="C6099" s="502" t="s">
        <v>40673</v>
      </c>
      <c r="D6099" s="501" t="s">
        <v>44401</v>
      </c>
      <c r="E6099" s="666">
        <v>1.38</v>
      </c>
      <c r="F6099" s="394"/>
    </row>
    <row r="6100" spans="1:6">
      <c r="A6100" s="1181">
        <v>5914404</v>
      </c>
      <c r="B6100" s="501" t="s">
        <v>9305</v>
      </c>
      <c r="C6100" s="502" t="s">
        <v>40674</v>
      </c>
      <c r="D6100" s="501" t="s">
        <v>44401</v>
      </c>
      <c r="E6100" s="666">
        <v>1.28</v>
      </c>
      <c r="F6100" s="394"/>
    </row>
    <row r="6101" spans="1:6">
      <c r="A6101" s="1181">
        <v>5914419</v>
      </c>
      <c r="B6101" s="501" t="s">
        <v>9305</v>
      </c>
      <c r="C6101" s="502" t="s">
        <v>40675</v>
      </c>
      <c r="D6101" s="501" t="s">
        <v>44401</v>
      </c>
      <c r="E6101" s="666">
        <v>1.02</v>
      </c>
      <c r="F6101" s="394"/>
    </row>
    <row r="6102" spans="1:6">
      <c r="A6102" s="1181">
        <v>5914434</v>
      </c>
      <c r="B6102" s="501" t="s">
        <v>9305</v>
      </c>
      <c r="C6102" s="502" t="s">
        <v>40676</v>
      </c>
      <c r="D6102" s="501" t="s">
        <v>44401</v>
      </c>
      <c r="E6102" s="666">
        <v>0.84</v>
      </c>
      <c r="F6102" s="394"/>
    </row>
    <row r="6103" spans="1:6">
      <c r="A6103" s="1181">
        <v>5914635</v>
      </c>
      <c r="B6103" s="501" t="s">
        <v>9305</v>
      </c>
      <c r="C6103" s="502" t="s">
        <v>40677</v>
      </c>
      <c r="D6103" s="501" t="s">
        <v>44401</v>
      </c>
      <c r="E6103" s="666">
        <v>1.28</v>
      </c>
      <c r="F6103" s="394"/>
    </row>
    <row r="6104" spans="1:6">
      <c r="A6104" s="1181">
        <v>5914636</v>
      </c>
      <c r="B6104" s="501" t="s">
        <v>9305</v>
      </c>
      <c r="C6104" s="502" t="s">
        <v>40678</v>
      </c>
      <c r="D6104" s="501" t="s">
        <v>44401</v>
      </c>
      <c r="E6104" s="666">
        <v>1.03</v>
      </c>
      <c r="F6104" s="394"/>
    </row>
    <row r="6105" spans="1:6">
      <c r="A6105" s="1181">
        <v>5914637</v>
      </c>
      <c r="B6105" s="501" t="s">
        <v>9305</v>
      </c>
      <c r="C6105" s="502" t="s">
        <v>40679</v>
      </c>
      <c r="D6105" s="501" t="s">
        <v>44401</v>
      </c>
      <c r="E6105" s="666">
        <v>0.84</v>
      </c>
      <c r="F6105" s="394"/>
    </row>
    <row r="6106" spans="1:6">
      <c r="A6106" s="1181">
        <v>5914638</v>
      </c>
      <c r="B6106" s="501" t="s">
        <v>9305</v>
      </c>
      <c r="C6106" s="502" t="s">
        <v>40680</v>
      </c>
      <c r="D6106" s="501" t="s">
        <v>44401</v>
      </c>
      <c r="E6106" s="666">
        <v>0.9</v>
      </c>
      <c r="F6106" s="394"/>
    </row>
    <row r="6107" spans="1:6">
      <c r="A6107" s="1181">
        <v>5914639</v>
      </c>
      <c r="B6107" s="501" t="s">
        <v>9305</v>
      </c>
      <c r="C6107" s="502" t="s">
        <v>40681</v>
      </c>
      <c r="D6107" s="501" t="s">
        <v>44401</v>
      </c>
      <c r="E6107" s="666">
        <v>0.72</v>
      </c>
      <c r="F6107" s="394"/>
    </row>
    <row r="6108" spans="1:6">
      <c r="A6108" s="1181">
        <v>5914640</v>
      </c>
      <c r="B6108" s="501" t="s">
        <v>9305</v>
      </c>
      <c r="C6108" s="502" t="s">
        <v>40682</v>
      </c>
      <c r="D6108" s="501" t="s">
        <v>44401</v>
      </c>
      <c r="E6108" s="666">
        <v>0.59</v>
      </c>
      <c r="F6108" s="394"/>
    </row>
    <row r="6109" spans="1:6">
      <c r="A6109" s="1181">
        <v>5915466</v>
      </c>
      <c r="B6109" s="501" t="s">
        <v>9305</v>
      </c>
      <c r="C6109" s="502" t="s">
        <v>40683</v>
      </c>
      <c r="D6109" s="501" t="s">
        <v>44401</v>
      </c>
      <c r="E6109" s="666">
        <v>2.2000000000000002</v>
      </c>
      <c r="F6109" s="394"/>
    </row>
    <row r="6110" spans="1:6">
      <c r="A6110" s="1181">
        <v>5915467</v>
      </c>
      <c r="B6110" s="501" t="s">
        <v>9305</v>
      </c>
      <c r="C6110" s="502" t="s">
        <v>40684</v>
      </c>
      <c r="D6110" s="501" t="s">
        <v>44401</v>
      </c>
      <c r="E6110" s="666">
        <v>1.76</v>
      </c>
      <c r="F6110" s="394"/>
    </row>
    <row r="6111" spans="1:6">
      <c r="A6111" s="1181">
        <v>5915468</v>
      </c>
      <c r="B6111" s="501" t="s">
        <v>9305</v>
      </c>
      <c r="C6111" s="502" t="s">
        <v>40685</v>
      </c>
      <c r="D6111" s="501" t="s">
        <v>44401</v>
      </c>
      <c r="E6111" s="666">
        <v>1.44</v>
      </c>
      <c r="F6111" s="394"/>
    </row>
    <row r="6112" spans="1:6">
      <c r="A6112" s="1181">
        <v>5914617</v>
      </c>
      <c r="B6112" s="501" t="s">
        <v>9305</v>
      </c>
      <c r="C6112" s="502" t="s">
        <v>40686</v>
      </c>
      <c r="D6112" s="501" t="s">
        <v>44401</v>
      </c>
      <c r="E6112" s="666">
        <v>1.7</v>
      </c>
      <c r="F6112" s="394"/>
    </row>
    <row r="6113" spans="1:6">
      <c r="A6113" s="1181">
        <v>5914618</v>
      </c>
      <c r="B6113" s="501" t="s">
        <v>9305</v>
      </c>
      <c r="C6113" s="502" t="s">
        <v>40687</v>
      </c>
      <c r="D6113" s="501" t="s">
        <v>44401</v>
      </c>
      <c r="E6113" s="666">
        <v>1.36</v>
      </c>
      <c r="F6113" s="394"/>
    </row>
    <row r="6114" spans="1:6">
      <c r="A6114" s="1181">
        <v>5914619</v>
      </c>
      <c r="B6114" s="501" t="s">
        <v>9305</v>
      </c>
      <c r="C6114" s="502" t="s">
        <v>40688</v>
      </c>
      <c r="D6114" s="501" t="s">
        <v>44401</v>
      </c>
      <c r="E6114" s="666">
        <v>1.1100000000000001</v>
      </c>
      <c r="F6114" s="394"/>
    </row>
    <row r="6115" spans="1:6">
      <c r="A6115" s="1181">
        <v>5915451</v>
      </c>
      <c r="B6115" s="501" t="s">
        <v>9305</v>
      </c>
      <c r="C6115" s="502" t="s">
        <v>40689</v>
      </c>
      <c r="D6115" s="501" t="s">
        <v>44401</v>
      </c>
      <c r="E6115" s="666">
        <v>2.84</v>
      </c>
      <c r="F6115" s="394"/>
    </row>
    <row r="6116" spans="1:6">
      <c r="A6116" s="1181">
        <v>5915452</v>
      </c>
      <c r="B6116" s="501" t="s">
        <v>9305</v>
      </c>
      <c r="C6116" s="502" t="s">
        <v>40690</v>
      </c>
      <c r="D6116" s="501" t="s">
        <v>44401</v>
      </c>
      <c r="E6116" s="666">
        <v>2.27</v>
      </c>
      <c r="F6116" s="394"/>
    </row>
    <row r="6117" spans="1:6">
      <c r="A6117" s="1181">
        <v>5915453</v>
      </c>
      <c r="B6117" s="501" t="s">
        <v>9305</v>
      </c>
      <c r="C6117" s="502" t="s">
        <v>40691</v>
      </c>
      <c r="D6117" s="501" t="s">
        <v>44401</v>
      </c>
      <c r="E6117" s="666">
        <v>1.85</v>
      </c>
      <c r="F6117" s="394"/>
    </row>
    <row r="6118" spans="1:6">
      <c r="A6118" s="1181">
        <v>5915448</v>
      </c>
      <c r="B6118" s="501" t="s">
        <v>9305</v>
      </c>
      <c r="C6118" s="502" t="s">
        <v>40692</v>
      </c>
      <c r="D6118" s="501" t="s">
        <v>44401</v>
      </c>
      <c r="E6118" s="666">
        <v>2.17</v>
      </c>
      <c r="F6118" s="394"/>
    </row>
    <row r="6119" spans="1:6">
      <c r="A6119" s="1181">
        <v>5915449</v>
      </c>
      <c r="B6119" s="501" t="s">
        <v>9305</v>
      </c>
      <c r="C6119" s="502" t="s">
        <v>40693</v>
      </c>
      <c r="D6119" s="501" t="s">
        <v>44401</v>
      </c>
      <c r="E6119" s="666">
        <v>1.73</v>
      </c>
      <c r="F6119" s="394"/>
    </row>
    <row r="6120" spans="1:6">
      <c r="A6120" s="1181">
        <v>5915450</v>
      </c>
      <c r="B6120" s="501" t="s">
        <v>9305</v>
      </c>
      <c r="C6120" s="502" t="s">
        <v>40694</v>
      </c>
      <c r="D6120" s="501" t="s">
        <v>44401</v>
      </c>
      <c r="E6120" s="666">
        <v>1.42</v>
      </c>
      <c r="F6120" s="394"/>
    </row>
    <row r="6121" spans="1:6">
      <c r="A6121" s="1181">
        <v>5901641</v>
      </c>
      <c r="B6121" s="501" t="s">
        <v>9305</v>
      </c>
      <c r="C6121" s="502" t="s">
        <v>40695</v>
      </c>
      <c r="D6121" s="501" t="s">
        <v>44402</v>
      </c>
      <c r="E6121" s="666">
        <v>2.21</v>
      </c>
      <c r="F6121" s="394"/>
    </row>
    <row r="6122" spans="1:6">
      <c r="A6122" s="1181">
        <v>5901642</v>
      </c>
      <c r="B6122" s="501" t="s">
        <v>9305</v>
      </c>
      <c r="C6122" s="502" t="s">
        <v>40696</v>
      </c>
      <c r="D6122" s="501" t="s">
        <v>44402</v>
      </c>
      <c r="E6122" s="666">
        <v>0.56000000000000005</v>
      </c>
      <c r="F6122" s="394"/>
    </row>
    <row r="6123" spans="1:6">
      <c r="A6123" s="1181">
        <v>5901643</v>
      </c>
      <c r="B6123" s="501" t="s">
        <v>9305</v>
      </c>
      <c r="C6123" s="502" t="s">
        <v>40697</v>
      </c>
      <c r="D6123" s="501" t="s">
        <v>44402</v>
      </c>
      <c r="E6123" s="666">
        <v>0.53</v>
      </c>
      <c r="F6123" s="394"/>
    </row>
    <row r="6124" spans="1:6">
      <c r="A6124" s="1181">
        <v>5901644</v>
      </c>
      <c r="B6124" s="501" t="s">
        <v>9305</v>
      </c>
      <c r="C6124" s="502" t="s">
        <v>40698</v>
      </c>
      <c r="D6124" s="501" t="s">
        <v>44402</v>
      </c>
      <c r="E6124" s="666">
        <v>1.3</v>
      </c>
      <c r="F6124" s="394"/>
    </row>
    <row r="6125" spans="1:6">
      <c r="A6125" s="1181">
        <v>5901645</v>
      </c>
      <c r="B6125" s="501" t="s">
        <v>9305</v>
      </c>
      <c r="C6125" s="502" t="s">
        <v>40699</v>
      </c>
      <c r="D6125" s="501" t="s">
        <v>44402</v>
      </c>
      <c r="E6125" s="666">
        <v>0.51</v>
      </c>
      <c r="F6125" s="394"/>
    </row>
    <row r="6126" spans="1:6">
      <c r="A6126" s="1181">
        <v>5901646</v>
      </c>
      <c r="B6126" s="501" t="s">
        <v>9305</v>
      </c>
      <c r="C6126" s="502" t="s">
        <v>40700</v>
      </c>
      <c r="D6126" s="501" t="s">
        <v>44402</v>
      </c>
      <c r="E6126" s="666">
        <v>1.02</v>
      </c>
      <c r="F6126" s="394"/>
    </row>
    <row r="6127" spans="1:6">
      <c r="A6127" s="1181">
        <v>5901647</v>
      </c>
      <c r="B6127" s="501" t="s">
        <v>9305</v>
      </c>
      <c r="C6127" s="502" t="s">
        <v>40701</v>
      </c>
      <c r="D6127" s="501" t="s">
        <v>44402</v>
      </c>
      <c r="E6127" s="666">
        <v>0.88</v>
      </c>
      <c r="F6127" s="394"/>
    </row>
    <row r="6128" spans="1:6">
      <c r="A6128" s="1181">
        <v>5901648</v>
      </c>
      <c r="B6128" s="501" t="s">
        <v>9305</v>
      </c>
      <c r="C6128" s="502" t="s">
        <v>40702</v>
      </c>
      <c r="D6128" s="501" t="s">
        <v>44402</v>
      </c>
      <c r="E6128" s="666">
        <v>0.77</v>
      </c>
      <c r="F6128" s="394"/>
    </row>
    <row r="6129" spans="1:6">
      <c r="A6129" s="1181">
        <v>5901649</v>
      </c>
      <c r="B6129" s="501" t="s">
        <v>9305</v>
      </c>
      <c r="C6129" s="502" t="s">
        <v>40703</v>
      </c>
      <c r="D6129" s="501" t="s">
        <v>44402</v>
      </c>
      <c r="E6129" s="666">
        <v>3.23</v>
      </c>
      <c r="F6129" s="394"/>
    </row>
    <row r="6130" spans="1:6">
      <c r="A6130" s="1181">
        <v>5901650</v>
      </c>
      <c r="B6130" s="501" t="s">
        <v>9305</v>
      </c>
      <c r="C6130" s="502" t="s">
        <v>40704</v>
      </c>
      <c r="D6130" s="501" t="s">
        <v>44402</v>
      </c>
      <c r="E6130" s="666">
        <v>2.16</v>
      </c>
      <c r="F6130" s="394"/>
    </row>
    <row r="6131" spans="1:6">
      <c r="A6131" s="1181">
        <v>5901651</v>
      </c>
      <c r="B6131" s="501" t="s">
        <v>9305</v>
      </c>
      <c r="C6131" s="502" t="s">
        <v>40705</v>
      </c>
      <c r="D6131" s="501" t="s">
        <v>44402</v>
      </c>
      <c r="E6131" s="666">
        <v>0.55000000000000004</v>
      </c>
      <c r="F6131" s="394"/>
    </row>
    <row r="6132" spans="1:6">
      <c r="A6132" s="1181">
        <v>5901652</v>
      </c>
      <c r="B6132" s="501" t="s">
        <v>9305</v>
      </c>
      <c r="C6132" s="502" t="s">
        <v>40706</v>
      </c>
      <c r="D6132" s="501" t="s">
        <v>44402</v>
      </c>
      <c r="E6132" s="666">
        <v>0.51</v>
      </c>
      <c r="F6132" s="394"/>
    </row>
    <row r="6133" spans="1:6">
      <c r="A6133" s="1181">
        <v>5901653</v>
      </c>
      <c r="B6133" s="501" t="s">
        <v>9305</v>
      </c>
      <c r="C6133" s="502" t="s">
        <v>40707</v>
      </c>
      <c r="D6133" s="501" t="s">
        <v>44402</v>
      </c>
      <c r="E6133" s="666">
        <v>1.27</v>
      </c>
      <c r="F6133" s="394"/>
    </row>
    <row r="6134" spans="1:6">
      <c r="A6134" s="1181">
        <v>5901654</v>
      </c>
      <c r="B6134" s="501" t="s">
        <v>9305</v>
      </c>
      <c r="C6134" s="502" t="s">
        <v>40708</v>
      </c>
      <c r="D6134" s="501" t="s">
        <v>44402</v>
      </c>
      <c r="E6134" s="666">
        <v>0.5</v>
      </c>
      <c r="F6134" s="394"/>
    </row>
    <row r="6135" spans="1:6">
      <c r="A6135" s="1181">
        <v>5901655</v>
      </c>
      <c r="B6135" s="501" t="s">
        <v>9305</v>
      </c>
      <c r="C6135" s="502" t="s">
        <v>40709</v>
      </c>
      <c r="D6135" s="501" t="s">
        <v>44402</v>
      </c>
      <c r="E6135" s="666">
        <v>0.99</v>
      </c>
      <c r="F6135" s="394"/>
    </row>
    <row r="6136" spans="1:6">
      <c r="A6136" s="1181">
        <v>5901656</v>
      </c>
      <c r="B6136" s="501" t="s">
        <v>9305</v>
      </c>
      <c r="C6136" s="502" t="s">
        <v>40710</v>
      </c>
      <c r="D6136" s="501" t="s">
        <v>44402</v>
      </c>
      <c r="E6136" s="666">
        <v>0.86</v>
      </c>
      <c r="F6136" s="394"/>
    </row>
    <row r="6137" spans="1:6">
      <c r="A6137" s="1181">
        <v>5901657</v>
      </c>
      <c r="B6137" s="501" t="s">
        <v>9305</v>
      </c>
      <c r="C6137" s="502" t="s">
        <v>40711</v>
      </c>
      <c r="D6137" s="501" t="s">
        <v>44402</v>
      </c>
      <c r="E6137" s="666">
        <v>0.75</v>
      </c>
      <c r="F6137" s="394"/>
    </row>
    <row r="6138" spans="1:6">
      <c r="A6138" s="1181">
        <v>5901658</v>
      </c>
      <c r="B6138" s="501" t="s">
        <v>9305</v>
      </c>
      <c r="C6138" s="502" t="s">
        <v>40712</v>
      </c>
      <c r="D6138" s="501" t="s">
        <v>44402</v>
      </c>
      <c r="E6138" s="666">
        <v>3.14</v>
      </c>
      <c r="F6138" s="394"/>
    </row>
    <row r="6139" spans="1:6">
      <c r="A6139" s="1181">
        <v>5901659</v>
      </c>
      <c r="B6139" s="501" t="s">
        <v>9305</v>
      </c>
      <c r="C6139" s="502" t="s">
        <v>40713</v>
      </c>
      <c r="D6139" s="501" t="s">
        <v>44402</v>
      </c>
      <c r="E6139" s="666">
        <v>2.1800000000000002</v>
      </c>
      <c r="F6139" s="394"/>
    </row>
    <row r="6140" spans="1:6">
      <c r="A6140" s="1181">
        <v>5901660</v>
      </c>
      <c r="B6140" s="501" t="s">
        <v>9305</v>
      </c>
      <c r="C6140" s="502" t="s">
        <v>40714</v>
      </c>
      <c r="D6140" s="501" t="s">
        <v>44402</v>
      </c>
      <c r="E6140" s="666">
        <v>0.55000000000000004</v>
      </c>
      <c r="F6140" s="394"/>
    </row>
    <row r="6141" spans="1:6">
      <c r="A6141" s="1181">
        <v>5901661</v>
      </c>
      <c r="B6141" s="501" t="s">
        <v>9305</v>
      </c>
      <c r="C6141" s="502" t="s">
        <v>40715</v>
      </c>
      <c r="D6141" s="501" t="s">
        <v>44402</v>
      </c>
      <c r="E6141" s="666">
        <v>0.52</v>
      </c>
      <c r="F6141" s="394"/>
    </row>
    <row r="6142" spans="1:6">
      <c r="A6142" s="1181">
        <v>5901662</v>
      </c>
      <c r="B6142" s="501" t="s">
        <v>9305</v>
      </c>
      <c r="C6142" s="502" t="s">
        <v>40716</v>
      </c>
      <c r="D6142" s="501" t="s">
        <v>44402</v>
      </c>
      <c r="E6142" s="666">
        <v>1.28</v>
      </c>
      <c r="F6142" s="394"/>
    </row>
    <row r="6143" spans="1:6">
      <c r="A6143" s="1181">
        <v>5901663</v>
      </c>
      <c r="B6143" s="501" t="s">
        <v>9305</v>
      </c>
      <c r="C6143" s="502" t="s">
        <v>40717</v>
      </c>
      <c r="D6143" s="501" t="s">
        <v>44402</v>
      </c>
      <c r="E6143" s="666">
        <v>0.5</v>
      </c>
      <c r="F6143" s="394"/>
    </row>
    <row r="6144" spans="1:6">
      <c r="A6144" s="1181">
        <v>5901664</v>
      </c>
      <c r="B6144" s="501" t="s">
        <v>9305</v>
      </c>
      <c r="C6144" s="502" t="s">
        <v>40718</v>
      </c>
      <c r="D6144" s="501" t="s">
        <v>44402</v>
      </c>
      <c r="E6144" s="666">
        <v>1</v>
      </c>
      <c r="F6144" s="394"/>
    </row>
    <row r="6145" spans="1:6">
      <c r="A6145" s="1181">
        <v>5901665</v>
      </c>
      <c r="B6145" s="501" t="s">
        <v>9305</v>
      </c>
      <c r="C6145" s="502" t="s">
        <v>40719</v>
      </c>
      <c r="D6145" s="501" t="s">
        <v>44402</v>
      </c>
      <c r="E6145" s="666">
        <v>0.87</v>
      </c>
      <c r="F6145" s="394"/>
    </row>
    <row r="6146" spans="1:6">
      <c r="A6146" s="1181">
        <v>5901666</v>
      </c>
      <c r="B6146" s="501" t="s">
        <v>9305</v>
      </c>
      <c r="C6146" s="502" t="s">
        <v>40720</v>
      </c>
      <c r="D6146" s="501" t="s">
        <v>44402</v>
      </c>
      <c r="E6146" s="666">
        <v>0.76</v>
      </c>
      <c r="F6146" s="394"/>
    </row>
    <row r="6147" spans="1:6">
      <c r="A6147" s="1181">
        <v>5901667</v>
      </c>
      <c r="B6147" s="501" t="s">
        <v>9305</v>
      </c>
      <c r="C6147" s="502" t="s">
        <v>40721</v>
      </c>
      <c r="D6147" s="501" t="s">
        <v>44402</v>
      </c>
      <c r="E6147" s="666">
        <v>3.18</v>
      </c>
      <c r="F6147" s="394"/>
    </row>
    <row r="6148" spans="1:6">
      <c r="A6148" s="1181">
        <v>5914511</v>
      </c>
      <c r="B6148" s="501" t="s">
        <v>9305</v>
      </c>
      <c r="C6148" s="502" t="s">
        <v>40722</v>
      </c>
      <c r="D6148" s="501" t="s">
        <v>44401</v>
      </c>
      <c r="E6148" s="666">
        <v>0.28000000000000003</v>
      </c>
      <c r="F6148" s="394"/>
    </row>
    <row r="6149" spans="1:6">
      <c r="A6149" s="1181">
        <v>5914510</v>
      </c>
      <c r="B6149" s="501" t="s">
        <v>9305</v>
      </c>
      <c r="C6149" s="502" t="s">
        <v>40723</v>
      </c>
      <c r="D6149" s="501" t="s">
        <v>44401</v>
      </c>
      <c r="E6149" s="666">
        <v>0.25</v>
      </c>
      <c r="F6149" s="394"/>
    </row>
    <row r="6150" spans="1:6" ht="24.75">
      <c r="A6150" s="1181">
        <v>5906597</v>
      </c>
      <c r="B6150" s="501" t="s">
        <v>9305</v>
      </c>
      <c r="C6150" s="502" t="s">
        <v>40724</v>
      </c>
      <c r="D6150" s="501" t="s">
        <v>44403</v>
      </c>
      <c r="E6150" s="666">
        <v>14.51</v>
      </c>
      <c r="F6150" s="394"/>
    </row>
    <row r="6151" spans="1:6" ht="24.75">
      <c r="A6151" s="1181">
        <v>5906598</v>
      </c>
      <c r="B6151" s="501" t="s">
        <v>9305</v>
      </c>
      <c r="C6151" s="502" t="s">
        <v>40725</v>
      </c>
      <c r="D6151" s="501" t="s">
        <v>44403</v>
      </c>
      <c r="E6151" s="666">
        <v>11.6</v>
      </c>
      <c r="F6151" s="394"/>
    </row>
    <row r="6152" spans="1:6" ht="24.75">
      <c r="A6152" s="1181">
        <v>5906599</v>
      </c>
      <c r="B6152" s="501" t="s">
        <v>9305</v>
      </c>
      <c r="C6152" s="502" t="s">
        <v>40726</v>
      </c>
      <c r="D6152" s="501" t="s">
        <v>44403</v>
      </c>
      <c r="E6152" s="666">
        <v>9.48</v>
      </c>
      <c r="F6152" s="394"/>
    </row>
    <row r="6153" spans="1:6" ht="24.75">
      <c r="A6153" s="1181">
        <v>5906594</v>
      </c>
      <c r="B6153" s="501" t="s">
        <v>9305</v>
      </c>
      <c r="C6153" s="502" t="s">
        <v>40727</v>
      </c>
      <c r="D6153" s="501" t="s">
        <v>44403</v>
      </c>
      <c r="E6153" s="666">
        <v>9.67</v>
      </c>
      <c r="F6153" s="394"/>
    </row>
    <row r="6154" spans="1:6" ht="24.75">
      <c r="A6154" s="1181">
        <v>5906595</v>
      </c>
      <c r="B6154" s="501" t="s">
        <v>9305</v>
      </c>
      <c r="C6154" s="502" t="s">
        <v>40728</v>
      </c>
      <c r="D6154" s="501" t="s">
        <v>44403</v>
      </c>
      <c r="E6154" s="666">
        <v>7.74</v>
      </c>
      <c r="F6154" s="394"/>
    </row>
    <row r="6155" spans="1:6" ht="24.75">
      <c r="A6155" s="1181">
        <v>5906596</v>
      </c>
      <c r="B6155" s="501" t="s">
        <v>9305</v>
      </c>
      <c r="C6155" s="502" t="s">
        <v>40729</v>
      </c>
      <c r="D6155" s="501" t="s">
        <v>44403</v>
      </c>
      <c r="E6155" s="666">
        <v>6.32</v>
      </c>
      <c r="F6155" s="394"/>
    </row>
    <row r="6156" spans="1:6">
      <c r="A6156" s="1181">
        <v>5901668</v>
      </c>
      <c r="B6156" s="501" t="s">
        <v>9305</v>
      </c>
      <c r="C6156" s="502" t="s">
        <v>40730</v>
      </c>
      <c r="D6156" s="501" t="s">
        <v>44402</v>
      </c>
      <c r="E6156" s="666">
        <v>2.23</v>
      </c>
      <c r="F6156" s="394"/>
    </row>
    <row r="6157" spans="1:6">
      <c r="A6157" s="1181">
        <v>5901669</v>
      </c>
      <c r="B6157" s="501" t="s">
        <v>9305</v>
      </c>
      <c r="C6157" s="502" t="s">
        <v>40731</v>
      </c>
      <c r="D6157" s="501" t="s">
        <v>44402</v>
      </c>
      <c r="E6157" s="666">
        <v>0.56999999999999995</v>
      </c>
      <c r="F6157" s="394"/>
    </row>
    <row r="6158" spans="1:6">
      <c r="A6158" s="1181">
        <v>5901670</v>
      </c>
      <c r="B6158" s="501" t="s">
        <v>9305</v>
      </c>
      <c r="C6158" s="502" t="s">
        <v>40732</v>
      </c>
      <c r="D6158" s="501" t="s">
        <v>44402</v>
      </c>
      <c r="E6158" s="666">
        <v>0.53</v>
      </c>
      <c r="F6158" s="394"/>
    </row>
    <row r="6159" spans="1:6">
      <c r="A6159" s="1181">
        <v>5901671</v>
      </c>
      <c r="B6159" s="501" t="s">
        <v>9305</v>
      </c>
      <c r="C6159" s="502" t="s">
        <v>40733</v>
      </c>
      <c r="D6159" s="501" t="s">
        <v>44402</v>
      </c>
      <c r="E6159" s="666">
        <v>1.31</v>
      </c>
      <c r="F6159" s="394"/>
    </row>
    <row r="6160" spans="1:6">
      <c r="A6160" s="1181">
        <v>5901672</v>
      </c>
      <c r="B6160" s="501" t="s">
        <v>9305</v>
      </c>
      <c r="C6160" s="502" t="s">
        <v>40734</v>
      </c>
      <c r="D6160" s="501" t="s">
        <v>44402</v>
      </c>
      <c r="E6160" s="666">
        <v>0.52</v>
      </c>
      <c r="F6160" s="394"/>
    </row>
    <row r="6161" spans="1:6">
      <c r="A6161" s="1181">
        <v>5901673</v>
      </c>
      <c r="B6161" s="501" t="s">
        <v>9305</v>
      </c>
      <c r="C6161" s="502" t="s">
        <v>40735</v>
      </c>
      <c r="D6161" s="501" t="s">
        <v>44402</v>
      </c>
      <c r="E6161" s="666">
        <v>1.03</v>
      </c>
      <c r="F6161" s="394"/>
    </row>
    <row r="6162" spans="1:6">
      <c r="A6162" s="1181">
        <v>5901674</v>
      </c>
      <c r="B6162" s="501" t="s">
        <v>9305</v>
      </c>
      <c r="C6162" s="502" t="s">
        <v>40736</v>
      </c>
      <c r="D6162" s="501" t="s">
        <v>44402</v>
      </c>
      <c r="E6162" s="666">
        <v>0.89</v>
      </c>
      <c r="F6162" s="394"/>
    </row>
    <row r="6163" spans="1:6">
      <c r="A6163" s="1181">
        <v>5901675</v>
      </c>
      <c r="B6163" s="501" t="s">
        <v>9305</v>
      </c>
      <c r="C6163" s="502" t="s">
        <v>40737</v>
      </c>
      <c r="D6163" s="501" t="s">
        <v>44402</v>
      </c>
      <c r="E6163" s="666">
        <v>0.78</v>
      </c>
      <c r="F6163" s="394"/>
    </row>
    <row r="6164" spans="1:6">
      <c r="A6164" s="1181">
        <v>5901676</v>
      </c>
      <c r="B6164" s="501" t="s">
        <v>9305</v>
      </c>
      <c r="C6164" s="502" t="s">
        <v>40738</v>
      </c>
      <c r="D6164" s="501" t="s">
        <v>44402</v>
      </c>
      <c r="E6164" s="666">
        <v>3.25</v>
      </c>
      <c r="F6164" s="394"/>
    </row>
    <row r="6165" spans="1:6">
      <c r="A6165" s="1181">
        <v>5901677</v>
      </c>
      <c r="B6165" s="501" t="s">
        <v>9305</v>
      </c>
      <c r="C6165" s="502" t="s">
        <v>40739</v>
      </c>
      <c r="D6165" s="501" t="s">
        <v>44402</v>
      </c>
      <c r="E6165" s="666">
        <v>2.19</v>
      </c>
      <c r="F6165" s="394"/>
    </row>
    <row r="6166" spans="1:6">
      <c r="A6166" s="1181">
        <v>5901678</v>
      </c>
      <c r="B6166" s="501" t="s">
        <v>9305</v>
      </c>
      <c r="C6166" s="502" t="s">
        <v>40740</v>
      </c>
      <c r="D6166" s="501" t="s">
        <v>44402</v>
      </c>
      <c r="E6166" s="666">
        <v>0.56000000000000005</v>
      </c>
      <c r="F6166" s="394"/>
    </row>
    <row r="6167" spans="1:6">
      <c r="A6167" s="1181">
        <v>5901679</v>
      </c>
      <c r="B6167" s="501" t="s">
        <v>9305</v>
      </c>
      <c r="C6167" s="502" t="s">
        <v>40741</v>
      </c>
      <c r="D6167" s="501" t="s">
        <v>44402</v>
      </c>
      <c r="E6167" s="666">
        <v>0.52</v>
      </c>
      <c r="F6167" s="394"/>
    </row>
    <row r="6168" spans="1:6">
      <c r="A6168" s="1181">
        <v>5901680</v>
      </c>
      <c r="B6168" s="501" t="s">
        <v>9305</v>
      </c>
      <c r="C6168" s="502" t="s">
        <v>40742</v>
      </c>
      <c r="D6168" s="501" t="s">
        <v>44402</v>
      </c>
      <c r="E6168" s="666">
        <v>1.29</v>
      </c>
      <c r="F6168" s="394"/>
    </row>
    <row r="6169" spans="1:6">
      <c r="A6169" s="1181">
        <v>5901681</v>
      </c>
      <c r="B6169" s="501" t="s">
        <v>9305</v>
      </c>
      <c r="C6169" s="502" t="s">
        <v>40743</v>
      </c>
      <c r="D6169" s="501" t="s">
        <v>44402</v>
      </c>
      <c r="E6169" s="666">
        <v>0.51</v>
      </c>
      <c r="F6169" s="394"/>
    </row>
    <row r="6170" spans="1:6">
      <c r="A6170" s="1181">
        <v>5901682</v>
      </c>
      <c r="B6170" s="501" t="s">
        <v>9305</v>
      </c>
      <c r="C6170" s="502" t="s">
        <v>40744</v>
      </c>
      <c r="D6170" s="501" t="s">
        <v>44402</v>
      </c>
      <c r="E6170" s="666">
        <v>1.01</v>
      </c>
      <c r="F6170" s="394"/>
    </row>
    <row r="6171" spans="1:6">
      <c r="A6171" s="1181">
        <v>5901683</v>
      </c>
      <c r="B6171" s="501" t="s">
        <v>9305</v>
      </c>
      <c r="C6171" s="502" t="s">
        <v>40745</v>
      </c>
      <c r="D6171" s="501" t="s">
        <v>44402</v>
      </c>
      <c r="E6171" s="666">
        <v>0.87</v>
      </c>
      <c r="F6171" s="394"/>
    </row>
    <row r="6172" spans="1:6">
      <c r="A6172" s="1181">
        <v>5901684</v>
      </c>
      <c r="B6172" s="501" t="s">
        <v>9305</v>
      </c>
      <c r="C6172" s="502" t="s">
        <v>40746</v>
      </c>
      <c r="D6172" s="501" t="s">
        <v>44402</v>
      </c>
      <c r="E6172" s="666">
        <v>0.76</v>
      </c>
      <c r="F6172" s="394"/>
    </row>
    <row r="6173" spans="1:6">
      <c r="A6173" s="1181">
        <v>5901685</v>
      </c>
      <c r="B6173" s="501" t="s">
        <v>9305</v>
      </c>
      <c r="C6173" s="502" t="s">
        <v>40747</v>
      </c>
      <c r="D6173" s="501" t="s">
        <v>44402</v>
      </c>
      <c r="E6173" s="666">
        <v>3.19</v>
      </c>
      <c r="F6173" s="394"/>
    </row>
    <row r="6174" spans="1:6">
      <c r="A6174" s="1181">
        <v>5914360</v>
      </c>
      <c r="B6174" s="501" t="s">
        <v>9305</v>
      </c>
      <c r="C6174" s="502" t="s">
        <v>40748</v>
      </c>
      <c r="D6174" s="501" t="s">
        <v>44401</v>
      </c>
      <c r="E6174" s="666">
        <v>1.32</v>
      </c>
      <c r="F6174" s="394"/>
    </row>
    <row r="6175" spans="1:6">
      <c r="A6175" s="1181">
        <v>5914361</v>
      </c>
      <c r="B6175" s="501" t="s">
        <v>9305</v>
      </c>
      <c r="C6175" s="502" t="s">
        <v>40749</v>
      </c>
      <c r="D6175" s="501" t="s">
        <v>44401</v>
      </c>
      <c r="E6175" s="666">
        <v>1.06</v>
      </c>
      <c r="F6175" s="394"/>
    </row>
    <row r="6176" spans="1:6">
      <c r="A6176" s="1181">
        <v>5914362</v>
      </c>
      <c r="B6176" s="501" t="s">
        <v>9305</v>
      </c>
      <c r="C6176" s="502" t="s">
        <v>40750</v>
      </c>
      <c r="D6176" s="501" t="s">
        <v>44401</v>
      </c>
      <c r="E6176" s="666">
        <v>0.98</v>
      </c>
      <c r="F6176" s="394"/>
    </row>
    <row r="6177" spans="1:6">
      <c r="A6177" s="1181">
        <v>5914364</v>
      </c>
      <c r="B6177" s="501" t="s">
        <v>9305</v>
      </c>
      <c r="C6177" s="502" t="s">
        <v>40751</v>
      </c>
      <c r="D6177" s="501" t="s">
        <v>44401</v>
      </c>
      <c r="E6177" s="666">
        <v>0.98</v>
      </c>
      <c r="F6177" s="394"/>
    </row>
    <row r="6178" spans="1:6">
      <c r="A6178" s="1181">
        <v>5914365</v>
      </c>
      <c r="B6178" s="501" t="s">
        <v>9305</v>
      </c>
      <c r="C6178" s="502" t="s">
        <v>40752</v>
      </c>
      <c r="D6178" s="501" t="s">
        <v>44401</v>
      </c>
      <c r="E6178" s="666">
        <v>0.78</v>
      </c>
      <c r="F6178" s="394"/>
    </row>
    <row r="6179" spans="1:6">
      <c r="A6179" s="1181">
        <v>5914366</v>
      </c>
      <c r="B6179" s="501" t="s">
        <v>9305</v>
      </c>
      <c r="C6179" s="502" t="s">
        <v>40753</v>
      </c>
      <c r="D6179" s="501" t="s">
        <v>44401</v>
      </c>
      <c r="E6179" s="666">
        <v>0.68</v>
      </c>
      <c r="F6179" s="394"/>
    </row>
    <row r="6180" spans="1:6">
      <c r="A6180" s="1181">
        <v>5914315</v>
      </c>
      <c r="B6180" s="501" t="s">
        <v>9305</v>
      </c>
      <c r="C6180" s="502" t="s">
        <v>40754</v>
      </c>
      <c r="D6180" s="501" t="s">
        <v>44401</v>
      </c>
      <c r="E6180" s="666">
        <v>0.91</v>
      </c>
      <c r="F6180" s="394"/>
    </row>
    <row r="6181" spans="1:6">
      <c r="A6181" s="1181">
        <v>5914330</v>
      </c>
      <c r="B6181" s="501" t="s">
        <v>9305</v>
      </c>
      <c r="C6181" s="502" t="s">
        <v>40755</v>
      </c>
      <c r="D6181" s="501" t="s">
        <v>44401</v>
      </c>
      <c r="E6181" s="666">
        <v>0.73</v>
      </c>
      <c r="F6181" s="394"/>
    </row>
    <row r="6182" spans="1:6">
      <c r="A6182" s="1181">
        <v>5914345</v>
      </c>
      <c r="B6182" s="501" t="s">
        <v>9305</v>
      </c>
      <c r="C6182" s="502" t="s">
        <v>40756</v>
      </c>
      <c r="D6182" s="501" t="s">
        <v>44401</v>
      </c>
      <c r="E6182" s="666">
        <v>0.66</v>
      </c>
      <c r="F6182" s="394"/>
    </row>
    <row r="6183" spans="1:6">
      <c r="A6183" s="1181">
        <v>5914367</v>
      </c>
      <c r="B6183" s="501" t="s">
        <v>9305</v>
      </c>
      <c r="C6183" s="502" t="s">
        <v>40757</v>
      </c>
      <c r="D6183" s="501" t="s">
        <v>44401</v>
      </c>
      <c r="E6183" s="666">
        <v>1.89</v>
      </c>
      <c r="F6183" s="394"/>
    </row>
    <row r="6184" spans="1:6">
      <c r="A6184" s="1181">
        <v>5914368</v>
      </c>
      <c r="B6184" s="501" t="s">
        <v>9305</v>
      </c>
      <c r="C6184" s="502" t="s">
        <v>40758</v>
      </c>
      <c r="D6184" s="501" t="s">
        <v>44401</v>
      </c>
      <c r="E6184" s="666">
        <v>1.51</v>
      </c>
      <c r="F6184" s="394"/>
    </row>
    <row r="6185" spans="1:6">
      <c r="A6185" s="1181">
        <v>5914369</v>
      </c>
      <c r="B6185" s="501" t="s">
        <v>9305</v>
      </c>
      <c r="C6185" s="502" t="s">
        <v>40759</v>
      </c>
      <c r="D6185" s="501" t="s">
        <v>44401</v>
      </c>
      <c r="E6185" s="666">
        <v>1.23</v>
      </c>
      <c r="F6185" s="394"/>
    </row>
    <row r="6186" spans="1:6" ht="24.75">
      <c r="A6186" s="1181">
        <v>5914489</v>
      </c>
      <c r="B6186" s="501" t="s">
        <v>9305</v>
      </c>
      <c r="C6186" s="502" t="s">
        <v>40760</v>
      </c>
      <c r="D6186" s="501" t="s">
        <v>44401</v>
      </c>
      <c r="E6186" s="666">
        <v>0.25</v>
      </c>
      <c r="F6186" s="394"/>
    </row>
    <row r="6187" spans="1:6" ht="24.75">
      <c r="A6187" s="1181">
        <v>5914491</v>
      </c>
      <c r="B6187" s="501" t="s">
        <v>9305</v>
      </c>
      <c r="C6187" s="502" t="s">
        <v>40761</v>
      </c>
      <c r="D6187" s="501" t="s">
        <v>44401</v>
      </c>
      <c r="E6187" s="666">
        <v>0.28000000000000003</v>
      </c>
      <c r="F6187" s="394"/>
    </row>
    <row r="6188" spans="1:6" ht="24.75">
      <c r="A6188" s="1181">
        <v>5914490</v>
      </c>
      <c r="B6188" s="501" t="s">
        <v>9305</v>
      </c>
      <c r="C6188" s="502" t="s">
        <v>40762</v>
      </c>
      <c r="D6188" s="501" t="s">
        <v>44401</v>
      </c>
      <c r="E6188" s="666">
        <v>0.26</v>
      </c>
      <c r="F6188" s="394"/>
    </row>
    <row r="6189" spans="1:6" ht="24.75">
      <c r="A6189" s="1181">
        <v>5914495</v>
      </c>
      <c r="B6189" s="501" t="s">
        <v>9305</v>
      </c>
      <c r="C6189" s="502" t="s">
        <v>40763</v>
      </c>
      <c r="D6189" s="501" t="s">
        <v>44401</v>
      </c>
      <c r="E6189" s="666">
        <v>1.63</v>
      </c>
      <c r="F6189" s="394"/>
    </row>
    <row r="6190" spans="1:6" ht="24.75">
      <c r="A6190" s="1181">
        <v>5914494</v>
      </c>
      <c r="B6190" s="501" t="s">
        <v>9305</v>
      </c>
      <c r="C6190" s="502" t="s">
        <v>40764</v>
      </c>
      <c r="D6190" s="501" t="s">
        <v>44401</v>
      </c>
      <c r="E6190" s="666">
        <v>3.57</v>
      </c>
      <c r="F6190" s="394"/>
    </row>
    <row r="6191" spans="1:6" ht="24.75">
      <c r="A6191" s="1181">
        <v>5914487</v>
      </c>
      <c r="B6191" s="501" t="s">
        <v>9305</v>
      </c>
      <c r="C6191" s="502" t="s">
        <v>40765</v>
      </c>
      <c r="D6191" s="501" t="s">
        <v>44401</v>
      </c>
      <c r="E6191" s="666">
        <v>0.25</v>
      </c>
      <c r="F6191" s="394"/>
    </row>
    <row r="6192" spans="1:6" ht="24.75">
      <c r="A6192" s="1181">
        <v>5914488</v>
      </c>
      <c r="B6192" s="501" t="s">
        <v>9305</v>
      </c>
      <c r="C6192" s="502" t="s">
        <v>40766</v>
      </c>
      <c r="D6192" s="501" t="s">
        <v>44401</v>
      </c>
      <c r="E6192" s="666">
        <v>0.28000000000000003</v>
      </c>
      <c r="F6192" s="394"/>
    </row>
    <row r="6193" spans="1:6" ht="24.75">
      <c r="A6193" s="1181">
        <v>5914493</v>
      </c>
      <c r="B6193" s="501" t="s">
        <v>9305</v>
      </c>
      <c r="C6193" s="502" t="s">
        <v>40767</v>
      </c>
      <c r="D6193" s="501" t="s">
        <v>44401</v>
      </c>
      <c r="E6193" s="666">
        <v>6</v>
      </c>
      <c r="F6193" s="394"/>
    </row>
    <row r="6194" spans="1:6" ht="24.75">
      <c r="A6194" s="1181">
        <v>5914492</v>
      </c>
      <c r="B6194" s="501" t="s">
        <v>9305</v>
      </c>
      <c r="C6194" s="502" t="s">
        <v>40768</v>
      </c>
      <c r="D6194" s="501" t="s">
        <v>44401</v>
      </c>
      <c r="E6194" s="666">
        <v>14.19</v>
      </c>
      <c r="F6194" s="394"/>
    </row>
    <row r="6195" spans="1:6">
      <c r="A6195" s="1181">
        <v>5914482</v>
      </c>
      <c r="B6195" s="501" t="s">
        <v>9305</v>
      </c>
      <c r="C6195" s="502" t="s">
        <v>40769</v>
      </c>
      <c r="D6195" s="501" t="s">
        <v>44401</v>
      </c>
      <c r="E6195" s="666">
        <v>0.63</v>
      </c>
      <c r="F6195" s="394"/>
    </row>
    <row r="6196" spans="1:6">
      <c r="A6196" s="1181">
        <v>5914483</v>
      </c>
      <c r="B6196" s="501" t="s">
        <v>9305</v>
      </c>
      <c r="C6196" s="502" t="s">
        <v>40770</v>
      </c>
      <c r="D6196" s="501" t="s">
        <v>44401</v>
      </c>
      <c r="E6196" s="666">
        <v>0.47</v>
      </c>
      <c r="F6196" s="394"/>
    </row>
    <row r="6197" spans="1:6" ht="24.75">
      <c r="A6197" s="1181">
        <v>5914480</v>
      </c>
      <c r="B6197" s="501" t="s">
        <v>9305</v>
      </c>
      <c r="C6197" s="502" t="s">
        <v>40771</v>
      </c>
      <c r="D6197" s="501" t="s">
        <v>44401</v>
      </c>
      <c r="E6197" s="666">
        <v>0.66</v>
      </c>
      <c r="F6197" s="394"/>
    </row>
    <row r="6198" spans="1:6" ht="24.75">
      <c r="A6198" s="1181">
        <v>5914481</v>
      </c>
      <c r="B6198" s="501" t="s">
        <v>9305</v>
      </c>
      <c r="C6198" s="502" t="s">
        <v>40772</v>
      </c>
      <c r="D6198" s="501" t="s">
        <v>44401</v>
      </c>
      <c r="E6198" s="666">
        <v>0.43</v>
      </c>
      <c r="F6198" s="394"/>
    </row>
    <row r="6199" spans="1:6" ht="24.75">
      <c r="A6199" s="1181">
        <v>5914485</v>
      </c>
      <c r="B6199" s="501" t="s">
        <v>9305</v>
      </c>
      <c r="C6199" s="502" t="s">
        <v>40773</v>
      </c>
      <c r="D6199" s="501" t="s">
        <v>44401</v>
      </c>
      <c r="E6199" s="666">
        <v>4.13</v>
      </c>
      <c r="F6199" s="394"/>
    </row>
    <row r="6200" spans="1:6" ht="24.75">
      <c r="A6200" s="1181">
        <v>5914486</v>
      </c>
      <c r="B6200" s="501" t="s">
        <v>9305</v>
      </c>
      <c r="C6200" s="502" t="s">
        <v>40774</v>
      </c>
      <c r="D6200" s="501" t="s">
        <v>44401</v>
      </c>
      <c r="E6200" s="666">
        <v>5.0999999999999996</v>
      </c>
      <c r="F6200" s="394"/>
    </row>
    <row r="6201" spans="1:6" ht="24.75">
      <c r="A6201" s="1181">
        <v>5914484</v>
      </c>
      <c r="B6201" s="501" t="s">
        <v>9305</v>
      </c>
      <c r="C6201" s="502" t="s">
        <v>40775</v>
      </c>
      <c r="D6201" s="501" t="s">
        <v>44401</v>
      </c>
      <c r="E6201" s="666">
        <v>3.58</v>
      </c>
      <c r="F6201" s="394"/>
    </row>
    <row r="6202" spans="1:6">
      <c r="A6202" s="1181">
        <v>5914620</v>
      </c>
      <c r="B6202" s="501" t="s">
        <v>9305</v>
      </c>
      <c r="C6202" s="502" t="s">
        <v>40776</v>
      </c>
      <c r="D6202" s="501" t="s">
        <v>44401</v>
      </c>
      <c r="E6202" s="666">
        <v>3.4</v>
      </c>
      <c r="F6202" s="394"/>
    </row>
    <row r="6203" spans="1:6">
      <c r="A6203" s="1181">
        <v>5914621</v>
      </c>
      <c r="B6203" s="501" t="s">
        <v>9305</v>
      </c>
      <c r="C6203" s="502" t="s">
        <v>40777</v>
      </c>
      <c r="D6203" s="501" t="s">
        <v>44401</v>
      </c>
      <c r="E6203" s="666">
        <v>2.72</v>
      </c>
      <c r="F6203" s="394"/>
    </row>
    <row r="6204" spans="1:6">
      <c r="A6204" s="1181">
        <v>5914622</v>
      </c>
      <c r="B6204" s="501" t="s">
        <v>9305</v>
      </c>
      <c r="C6204" s="502" t="s">
        <v>40778</v>
      </c>
      <c r="D6204" s="501" t="s">
        <v>44401</v>
      </c>
      <c r="E6204" s="666">
        <v>2.2200000000000002</v>
      </c>
      <c r="F6204" s="394"/>
    </row>
    <row r="6205" spans="1:6">
      <c r="A6205" s="1181">
        <v>5901695</v>
      </c>
      <c r="B6205" s="501" t="s">
        <v>9305</v>
      </c>
      <c r="C6205" s="502" t="s">
        <v>40779</v>
      </c>
      <c r="D6205" s="501" t="s">
        <v>44402</v>
      </c>
      <c r="E6205" s="666">
        <v>1.1599999999999999</v>
      </c>
      <c r="F6205" s="394"/>
    </row>
    <row r="6206" spans="1:6">
      <c r="A6206" s="1181">
        <v>5901696</v>
      </c>
      <c r="B6206" s="501" t="s">
        <v>9305</v>
      </c>
      <c r="C6206" s="502" t="s">
        <v>40780</v>
      </c>
      <c r="D6206" s="501" t="s">
        <v>44402</v>
      </c>
      <c r="E6206" s="666">
        <v>0.86</v>
      </c>
      <c r="F6206" s="394"/>
    </row>
    <row r="6207" spans="1:6">
      <c r="A6207" s="1181">
        <v>5901697</v>
      </c>
      <c r="B6207" s="501" t="s">
        <v>9305</v>
      </c>
      <c r="C6207" s="502" t="s">
        <v>40781</v>
      </c>
      <c r="D6207" s="501" t="s">
        <v>44402</v>
      </c>
      <c r="E6207" s="666">
        <v>2.44</v>
      </c>
      <c r="F6207" s="394"/>
    </row>
    <row r="6208" spans="1:6">
      <c r="A6208" s="1181">
        <v>5901698</v>
      </c>
      <c r="B6208" s="501" t="s">
        <v>9305</v>
      </c>
      <c r="C6208" s="502" t="s">
        <v>40782</v>
      </c>
      <c r="D6208" s="501" t="s">
        <v>44402</v>
      </c>
      <c r="E6208" s="666">
        <v>2.44</v>
      </c>
      <c r="F6208" s="394"/>
    </row>
    <row r="6209" spans="1:6">
      <c r="A6209" s="1181">
        <v>5916654</v>
      </c>
      <c r="B6209" s="501" t="s">
        <v>9305</v>
      </c>
      <c r="C6209" s="502" t="s">
        <v>40783</v>
      </c>
      <c r="D6209" s="501" t="s">
        <v>44402</v>
      </c>
      <c r="E6209" s="666">
        <v>2.1</v>
      </c>
      <c r="F6209" s="394"/>
    </row>
    <row r="6210" spans="1:6">
      <c r="A6210" s="1181">
        <v>5916637</v>
      </c>
      <c r="B6210" s="501" t="s">
        <v>9305</v>
      </c>
      <c r="C6210" s="502" t="s">
        <v>40784</v>
      </c>
      <c r="D6210" s="501" t="s">
        <v>44402</v>
      </c>
      <c r="E6210" s="666">
        <v>7.02</v>
      </c>
      <c r="F6210" s="394"/>
    </row>
    <row r="6211" spans="1:6">
      <c r="A6211" s="1181">
        <v>5916618</v>
      </c>
      <c r="B6211" s="501" t="s">
        <v>9305</v>
      </c>
      <c r="C6211" s="502" t="s">
        <v>40785</v>
      </c>
      <c r="D6211" s="501" t="s">
        <v>44402</v>
      </c>
      <c r="E6211" s="666">
        <v>7.02</v>
      </c>
      <c r="F6211" s="394"/>
    </row>
    <row r="6212" spans="1:6">
      <c r="A6212" s="1181">
        <v>5914334</v>
      </c>
      <c r="B6212" s="501" t="s">
        <v>9305</v>
      </c>
      <c r="C6212" s="502" t="s">
        <v>40786</v>
      </c>
      <c r="D6212" s="501" t="s">
        <v>44401</v>
      </c>
      <c r="E6212" s="666">
        <v>1.21</v>
      </c>
      <c r="F6212" s="394"/>
    </row>
    <row r="6213" spans="1:6">
      <c r="A6213" s="1181">
        <v>5914335</v>
      </c>
      <c r="B6213" s="501" t="s">
        <v>9305</v>
      </c>
      <c r="C6213" s="502" t="s">
        <v>40787</v>
      </c>
      <c r="D6213" s="501" t="s">
        <v>44401</v>
      </c>
      <c r="E6213" s="666">
        <v>0.97</v>
      </c>
      <c r="F6213" s="394"/>
    </row>
    <row r="6214" spans="1:6">
      <c r="A6214" s="1181">
        <v>5914336</v>
      </c>
      <c r="B6214" s="501" t="s">
        <v>9305</v>
      </c>
      <c r="C6214" s="502" t="s">
        <v>40788</v>
      </c>
      <c r="D6214" s="501" t="s">
        <v>44401</v>
      </c>
      <c r="E6214" s="666">
        <v>0.84</v>
      </c>
      <c r="F6214" s="394"/>
    </row>
    <row r="6215" spans="1:6">
      <c r="A6215" s="1181">
        <v>5914346</v>
      </c>
      <c r="B6215" s="501" t="s">
        <v>9305</v>
      </c>
      <c r="C6215" s="502" t="s">
        <v>40789</v>
      </c>
      <c r="D6215" s="501" t="s">
        <v>44401</v>
      </c>
      <c r="E6215" s="666">
        <v>1.64</v>
      </c>
      <c r="F6215" s="394"/>
    </row>
    <row r="6216" spans="1:6">
      <c r="A6216" s="1181">
        <v>5914347</v>
      </c>
      <c r="B6216" s="501" t="s">
        <v>9305</v>
      </c>
      <c r="C6216" s="502" t="s">
        <v>40790</v>
      </c>
      <c r="D6216" s="501" t="s">
        <v>44401</v>
      </c>
      <c r="E6216" s="666">
        <v>1.31</v>
      </c>
      <c r="F6216" s="394"/>
    </row>
    <row r="6217" spans="1:6">
      <c r="A6217" s="1181">
        <v>5914348</v>
      </c>
      <c r="B6217" s="501" t="s">
        <v>9305</v>
      </c>
      <c r="C6217" s="502" t="s">
        <v>40791</v>
      </c>
      <c r="D6217" s="501" t="s">
        <v>44401</v>
      </c>
      <c r="E6217" s="666">
        <v>1.07</v>
      </c>
      <c r="F6217" s="394"/>
    </row>
    <row r="6218" spans="1:6">
      <c r="A6218" s="1181">
        <v>5914611</v>
      </c>
      <c r="B6218" s="501" t="s">
        <v>9305</v>
      </c>
      <c r="C6218" s="502" t="s">
        <v>40792</v>
      </c>
      <c r="D6218" s="501" t="s">
        <v>44401</v>
      </c>
      <c r="E6218" s="666">
        <v>1.37</v>
      </c>
      <c r="F6218" s="394"/>
    </row>
    <row r="6219" spans="1:6">
      <c r="A6219" s="1181">
        <v>5914613</v>
      </c>
      <c r="B6219" s="501" t="s">
        <v>9305</v>
      </c>
      <c r="C6219" s="502" t="s">
        <v>40793</v>
      </c>
      <c r="D6219" s="501" t="s">
        <v>44401</v>
      </c>
      <c r="E6219" s="666">
        <v>1.1000000000000001</v>
      </c>
      <c r="F6219" s="394"/>
    </row>
    <row r="6220" spans="1:6">
      <c r="A6220" s="1181">
        <v>5914612</v>
      </c>
      <c r="B6220" s="501" t="s">
        <v>9305</v>
      </c>
      <c r="C6220" s="502" t="s">
        <v>40794</v>
      </c>
      <c r="D6220" s="501" t="s">
        <v>44401</v>
      </c>
      <c r="E6220" s="666">
        <v>0.9</v>
      </c>
      <c r="F6220" s="394"/>
    </row>
    <row r="6221" spans="1:6">
      <c r="A6221" s="1181">
        <v>5901686</v>
      </c>
      <c r="B6221" s="501" t="s">
        <v>9305</v>
      </c>
      <c r="C6221" s="502" t="s">
        <v>40795</v>
      </c>
      <c r="D6221" s="501" t="s">
        <v>44402</v>
      </c>
      <c r="E6221" s="666">
        <v>6.34</v>
      </c>
      <c r="F6221" s="394"/>
    </row>
    <row r="6222" spans="1:6">
      <c r="A6222" s="1181">
        <v>5901687</v>
      </c>
      <c r="B6222" s="501" t="s">
        <v>9305</v>
      </c>
      <c r="C6222" s="502" t="s">
        <v>40796</v>
      </c>
      <c r="D6222" s="501" t="s">
        <v>44402</v>
      </c>
      <c r="E6222" s="666">
        <v>1.61</v>
      </c>
      <c r="F6222" s="394"/>
    </row>
    <row r="6223" spans="1:6">
      <c r="A6223" s="1181">
        <v>5901688</v>
      </c>
      <c r="B6223" s="501" t="s">
        <v>9305</v>
      </c>
      <c r="C6223" s="502" t="s">
        <v>40797</v>
      </c>
      <c r="D6223" s="501" t="s">
        <v>44402</v>
      </c>
      <c r="E6223" s="666">
        <v>1.51</v>
      </c>
      <c r="F6223" s="394"/>
    </row>
    <row r="6224" spans="1:6">
      <c r="A6224" s="1181">
        <v>5901689</v>
      </c>
      <c r="B6224" s="501" t="s">
        <v>9305</v>
      </c>
      <c r="C6224" s="502" t="s">
        <v>40798</v>
      </c>
      <c r="D6224" s="501" t="s">
        <v>44402</v>
      </c>
      <c r="E6224" s="666">
        <v>3.73</v>
      </c>
      <c r="F6224" s="394"/>
    </row>
    <row r="6225" spans="1:6">
      <c r="A6225" s="1181">
        <v>5901690</v>
      </c>
      <c r="B6225" s="501" t="s">
        <v>9305</v>
      </c>
      <c r="C6225" s="502" t="s">
        <v>40799</v>
      </c>
      <c r="D6225" s="501" t="s">
        <v>44402</v>
      </c>
      <c r="E6225" s="666">
        <v>1.46</v>
      </c>
      <c r="F6225" s="394"/>
    </row>
    <row r="6226" spans="1:6">
      <c r="A6226" s="1181">
        <v>5901691</v>
      </c>
      <c r="B6226" s="501" t="s">
        <v>9305</v>
      </c>
      <c r="C6226" s="502" t="s">
        <v>40800</v>
      </c>
      <c r="D6226" s="501" t="s">
        <v>44402</v>
      </c>
      <c r="E6226" s="666">
        <v>2.92</v>
      </c>
      <c r="F6226" s="394"/>
    </row>
    <row r="6227" spans="1:6">
      <c r="A6227" s="1181">
        <v>5901692</v>
      </c>
      <c r="B6227" s="501" t="s">
        <v>9305</v>
      </c>
      <c r="C6227" s="502" t="s">
        <v>40801</v>
      </c>
      <c r="D6227" s="501" t="s">
        <v>44402</v>
      </c>
      <c r="E6227" s="666">
        <v>2.52</v>
      </c>
      <c r="F6227" s="394"/>
    </row>
    <row r="6228" spans="1:6">
      <c r="A6228" s="1181">
        <v>5901693</v>
      </c>
      <c r="B6228" s="501" t="s">
        <v>9305</v>
      </c>
      <c r="C6228" s="502" t="s">
        <v>40802</v>
      </c>
      <c r="D6228" s="501" t="s">
        <v>44402</v>
      </c>
      <c r="E6228" s="666">
        <v>2.21</v>
      </c>
      <c r="F6228" s="394"/>
    </row>
    <row r="6229" spans="1:6">
      <c r="A6229" s="1181">
        <v>5901694</v>
      </c>
      <c r="B6229" s="501" t="s">
        <v>9305</v>
      </c>
      <c r="C6229" s="502" t="s">
        <v>40803</v>
      </c>
      <c r="D6229" s="501" t="s">
        <v>44402</v>
      </c>
      <c r="E6229" s="666">
        <v>9.24</v>
      </c>
      <c r="F6229" s="394"/>
    </row>
    <row r="6230" spans="1:6">
      <c r="A6230" s="1181">
        <v>5914512</v>
      </c>
      <c r="B6230" s="501" t="s">
        <v>9305</v>
      </c>
      <c r="C6230" s="502" t="s">
        <v>40804</v>
      </c>
      <c r="D6230" s="501" t="s">
        <v>44401</v>
      </c>
      <c r="E6230" s="666">
        <v>1.51</v>
      </c>
      <c r="F6230" s="394"/>
    </row>
    <row r="6231" spans="1:6">
      <c r="A6231" s="1181">
        <v>5914496</v>
      </c>
      <c r="B6231" s="501" t="s">
        <v>9305</v>
      </c>
      <c r="C6231" s="502" t="s">
        <v>40805</v>
      </c>
      <c r="D6231" s="501" t="s">
        <v>44401</v>
      </c>
      <c r="E6231" s="666">
        <v>1.19</v>
      </c>
      <c r="F6231" s="394"/>
    </row>
    <row r="6232" spans="1:6">
      <c r="A6232" s="1181">
        <v>5914513</v>
      </c>
      <c r="B6232" s="501" t="s">
        <v>9305</v>
      </c>
      <c r="C6232" s="502" t="s">
        <v>40806</v>
      </c>
      <c r="D6232" s="501" t="s">
        <v>44401</v>
      </c>
      <c r="E6232" s="666">
        <v>0.84</v>
      </c>
      <c r="F6232" s="394"/>
    </row>
    <row r="6233" spans="1:6">
      <c r="A6233" s="1181">
        <v>5914497</v>
      </c>
      <c r="B6233" s="501" t="s">
        <v>9305</v>
      </c>
      <c r="C6233" s="502" t="s">
        <v>40807</v>
      </c>
      <c r="D6233" s="501" t="s">
        <v>44401</v>
      </c>
      <c r="E6233" s="666">
        <v>0.66</v>
      </c>
      <c r="F6233" s="394"/>
    </row>
    <row r="6234" spans="1:6">
      <c r="A6234" s="1181">
        <v>5914500</v>
      </c>
      <c r="B6234" s="501" t="s">
        <v>9305</v>
      </c>
      <c r="C6234" s="502" t="s">
        <v>40808</v>
      </c>
      <c r="D6234" s="501" t="s">
        <v>44401</v>
      </c>
      <c r="E6234" s="666">
        <v>1.18</v>
      </c>
      <c r="F6234" s="394"/>
    </row>
    <row r="6235" spans="1:6">
      <c r="A6235" s="1181">
        <v>5914498</v>
      </c>
      <c r="B6235" s="501" t="s">
        <v>9305</v>
      </c>
      <c r="C6235" s="502" t="s">
        <v>40809</v>
      </c>
      <c r="D6235" s="501" t="s">
        <v>44401</v>
      </c>
      <c r="E6235" s="666">
        <v>0.93</v>
      </c>
      <c r="F6235" s="394"/>
    </row>
    <row r="6236" spans="1:6">
      <c r="A6236" s="1181">
        <v>5914501</v>
      </c>
      <c r="B6236" s="501" t="s">
        <v>9305</v>
      </c>
      <c r="C6236" s="502" t="s">
        <v>40810</v>
      </c>
      <c r="D6236" s="501" t="s">
        <v>44401</v>
      </c>
      <c r="E6236" s="666">
        <v>0.66</v>
      </c>
      <c r="F6236" s="394"/>
    </row>
    <row r="6237" spans="1:6">
      <c r="A6237" s="1181">
        <v>5914499</v>
      </c>
      <c r="B6237" s="501" t="s">
        <v>9305</v>
      </c>
      <c r="C6237" s="502" t="s">
        <v>40811</v>
      </c>
      <c r="D6237" s="501" t="s">
        <v>44401</v>
      </c>
      <c r="E6237" s="666">
        <v>0.52</v>
      </c>
      <c r="F6237" s="394"/>
    </row>
    <row r="6238" spans="1:6">
      <c r="A6238" s="1181">
        <v>5914504</v>
      </c>
      <c r="B6238" s="501" t="s">
        <v>9305</v>
      </c>
      <c r="C6238" s="502" t="s">
        <v>40812</v>
      </c>
      <c r="D6238" s="501" t="s">
        <v>44401</v>
      </c>
      <c r="E6238" s="666">
        <v>1</v>
      </c>
      <c r="F6238" s="394"/>
    </row>
    <row r="6239" spans="1:6">
      <c r="A6239" s="1181">
        <v>5914502</v>
      </c>
      <c r="B6239" s="501" t="s">
        <v>9305</v>
      </c>
      <c r="C6239" s="502" t="s">
        <v>40813</v>
      </c>
      <c r="D6239" s="501" t="s">
        <v>44401</v>
      </c>
      <c r="E6239" s="666">
        <v>0.79</v>
      </c>
      <c r="F6239" s="394"/>
    </row>
    <row r="6240" spans="1:6">
      <c r="A6240" s="1181">
        <v>5914505</v>
      </c>
      <c r="B6240" s="501" t="s">
        <v>9305</v>
      </c>
      <c r="C6240" s="502" t="s">
        <v>40814</v>
      </c>
      <c r="D6240" s="501" t="s">
        <v>44401</v>
      </c>
      <c r="E6240" s="666">
        <v>0.56000000000000005</v>
      </c>
      <c r="F6240" s="394"/>
    </row>
    <row r="6241" spans="1:6">
      <c r="A6241" s="1181">
        <v>5914503</v>
      </c>
      <c r="B6241" s="501" t="s">
        <v>9305</v>
      </c>
      <c r="C6241" s="502" t="s">
        <v>40815</v>
      </c>
      <c r="D6241" s="501" t="s">
        <v>44401</v>
      </c>
      <c r="E6241" s="666">
        <v>0.44</v>
      </c>
      <c r="F6241" s="394"/>
    </row>
    <row r="6242" spans="1:6">
      <c r="A6242" s="1181">
        <v>5914508</v>
      </c>
      <c r="B6242" s="501" t="s">
        <v>9305</v>
      </c>
      <c r="C6242" s="502" t="s">
        <v>40816</v>
      </c>
      <c r="D6242" s="501" t="s">
        <v>44401</v>
      </c>
      <c r="E6242" s="666">
        <v>1.1200000000000001</v>
      </c>
      <c r="F6242" s="394"/>
    </row>
    <row r="6243" spans="1:6">
      <c r="A6243" s="1181">
        <v>5914506</v>
      </c>
      <c r="B6243" s="501" t="s">
        <v>9305</v>
      </c>
      <c r="C6243" s="502" t="s">
        <v>40817</v>
      </c>
      <c r="D6243" s="501" t="s">
        <v>44401</v>
      </c>
      <c r="E6243" s="666">
        <v>0.88</v>
      </c>
      <c r="F6243" s="394"/>
    </row>
    <row r="6244" spans="1:6">
      <c r="A6244" s="1181">
        <v>5914509</v>
      </c>
      <c r="B6244" s="501" t="s">
        <v>9305</v>
      </c>
      <c r="C6244" s="502" t="s">
        <v>40818</v>
      </c>
      <c r="D6244" s="501" t="s">
        <v>44401</v>
      </c>
      <c r="E6244" s="666">
        <v>0.63</v>
      </c>
      <c r="F6244" s="394"/>
    </row>
    <row r="6245" spans="1:6">
      <c r="A6245" s="1181">
        <v>5914507</v>
      </c>
      <c r="B6245" s="501" t="s">
        <v>9305</v>
      </c>
      <c r="C6245" s="502" t="s">
        <v>40819</v>
      </c>
      <c r="D6245" s="501" t="s">
        <v>44401</v>
      </c>
      <c r="E6245" s="666">
        <v>0.49</v>
      </c>
      <c r="F6245" s="394"/>
    </row>
    <row r="6246" spans="1:6">
      <c r="A6246" s="1181">
        <v>5915491</v>
      </c>
      <c r="B6246" s="501" t="s">
        <v>9305</v>
      </c>
      <c r="C6246" s="502" t="s">
        <v>40820</v>
      </c>
      <c r="D6246" s="501" t="s">
        <v>34184</v>
      </c>
      <c r="E6246" s="666">
        <v>24.8</v>
      </c>
      <c r="F6246" s="394"/>
    </row>
    <row r="6247" spans="1:6">
      <c r="A6247" s="1181">
        <v>5915492</v>
      </c>
      <c r="B6247" s="501" t="s">
        <v>9305</v>
      </c>
      <c r="C6247" s="502" t="s">
        <v>40821</v>
      </c>
      <c r="D6247" s="501" t="s">
        <v>34184</v>
      </c>
      <c r="E6247" s="666">
        <v>19.84</v>
      </c>
      <c r="F6247" s="394"/>
    </row>
    <row r="6248" spans="1:6">
      <c r="A6248" s="1181">
        <v>5915493</v>
      </c>
      <c r="B6248" s="501" t="s">
        <v>9305</v>
      </c>
      <c r="C6248" s="502" t="s">
        <v>40822</v>
      </c>
      <c r="D6248" s="501" t="s">
        <v>34184</v>
      </c>
      <c r="E6248" s="666">
        <v>16.2</v>
      </c>
      <c r="F6248" s="394"/>
    </row>
    <row r="6249" spans="1:6">
      <c r="A6249" s="1181">
        <v>5915488</v>
      </c>
      <c r="B6249" s="501" t="s">
        <v>9305</v>
      </c>
      <c r="C6249" s="502" t="s">
        <v>40823</v>
      </c>
      <c r="D6249" s="501" t="s">
        <v>34184</v>
      </c>
      <c r="E6249" s="666">
        <v>16.09</v>
      </c>
      <c r="F6249" s="394"/>
    </row>
    <row r="6250" spans="1:6">
      <c r="A6250" s="1181">
        <v>5915489</v>
      </c>
      <c r="B6250" s="501" t="s">
        <v>9305</v>
      </c>
      <c r="C6250" s="502" t="s">
        <v>40824</v>
      </c>
      <c r="D6250" s="501" t="s">
        <v>34184</v>
      </c>
      <c r="E6250" s="666">
        <v>12.87</v>
      </c>
      <c r="F6250" s="394"/>
    </row>
    <row r="6251" spans="1:6">
      <c r="A6251" s="1181">
        <v>5915490</v>
      </c>
      <c r="B6251" s="501" t="s">
        <v>9305</v>
      </c>
      <c r="C6251" s="502" t="s">
        <v>40825</v>
      </c>
      <c r="D6251" s="501" t="s">
        <v>34184</v>
      </c>
      <c r="E6251" s="666">
        <v>10.51</v>
      </c>
      <c r="F6251" s="394"/>
    </row>
    <row r="6252" spans="1:6">
      <c r="A6252" s="1181">
        <v>5915494</v>
      </c>
      <c r="B6252" s="501" t="s">
        <v>9305</v>
      </c>
      <c r="C6252" s="502" t="s">
        <v>40826</v>
      </c>
      <c r="D6252" s="501" t="s">
        <v>34184</v>
      </c>
      <c r="E6252" s="666">
        <v>34.72</v>
      </c>
      <c r="F6252" s="394"/>
    </row>
    <row r="6253" spans="1:6">
      <c r="A6253" s="1181">
        <v>5915495</v>
      </c>
      <c r="B6253" s="501" t="s">
        <v>9305</v>
      </c>
      <c r="C6253" s="502" t="s">
        <v>40827</v>
      </c>
      <c r="D6253" s="501" t="s">
        <v>34184</v>
      </c>
      <c r="E6253" s="666">
        <v>27.77</v>
      </c>
      <c r="F6253" s="394"/>
    </row>
    <row r="6254" spans="1:6">
      <c r="A6254" s="1181">
        <v>5915496</v>
      </c>
      <c r="B6254" s="501" t="s">
        <v>9305</v>
      </c>
      <c r="C6254" s="502" t="s">
        <v>40828</v>
      </c>
      <c r="D6254" s="501" t="s">
        <v>34184</v>
      </c>
      <c r="E6254" s="666">
        <v>22.68</v>
      </c>
      <c r="F6254" s="394"/>
    </row>
    <row r="6255" spans="1:6">
      <c r="A6255" s="1181">
        <v>5915325</v>
      </c>
      <c r="B6255" s="501" t="s">
        <v>9305</v>
      </c>
      <c r="C6255" s="502" t="s">
        <v>40829</v>
      </c>
      <c r="D6255" s="501" t="s">
        <v>34184</v>
      </c>
      <c r="E6255" s="666">
        <v>78.88</v>
      </c>
      <c r="F6255" s="394"/>
    </row>
    <row r="6256" spans="1:6">
      <c r="A6256" s="1181">
        <v>5915326</v>
      </c>
      <c r="B6256" s="501" t="s">
        <v>9305</v>
      </c>
      <c r="C6256" s="502" t="s">
        <v>40830</v>
      </c>
      <c r="D6256" s="501" t="s">
        <v>34184</v>
      </c>
      <c r="E6256" s="666">
        <v>63.07</v>
      </c>
      <c r="F6256" s="394"/>
    </row>
    <row r="6257" spans="1:6">
      <c r="A6257" s="1181">
        <v>5915327</v>
      </c>
      <c r="B6257" s="501" t="s">
        <v>9305</v>
      </c>
      <c r="C6257" s="502" t="s">
        <v>40831</v>
      </c>
      <c r="D6257" s="501" t="s">
        <v>34184</v>
      </c>
      <c r="E6257" s="666">
        <v>51.53</v>
      </c>
      <c r="F6257" s="394"/>
    </row>
    <row r="6258" spans="1:6">
      <c r="A6258" s="1181">
        <v>5915328</v>
      </c>
      <c r="B6258" s="501" t="s">
        <v>9305</v>
      </c>
      <c r="C6258" s="502" t="s">
        <v>40832</v>
      </c>
      <c r="D6258" s="501" t="s">
        <v>34184</v>
      </c>
      <c r="E6258" s="666">
        <v>89.08</v>
      </c>
      <c r="F6258" s="394"/>
    </row>
    <row r="6259" spans="1:6">
      <c r="A6259" s="1181">
        <v>5915329</v>
      </c>
      <c r="B6259" s="501" t="s">
        <v>9305</v>
      </c>
      <c r="C6259" s="502" t="s">
        <v>40833</v>
      </c>
      <c r="D6259" s="501" t="s">
        <v>34184</v>
      </c>
      <c r="E6259" s="666">
        <v>71.23</v>
      </c>
      <c r="F6259" s="394"/>
    </row>
    <row r="6260" spans="1:6">
      <c r="A6260" s="1181">
        <v>5915330</v>
      </c>
      <c r="B6260" s="501" t="s">
        <v>9305</v>
      </c>
      <c r="C6260" s="502" t="s">
        <v>40834</v>
      </c>
      <c r="D6260" s="501" t="s">
        <v>34184</v>
      </c>
      <c r="E6260" s="666">
        <v>58.19</v>
      </c>
      <c r="F6260" s="394"/>
    </row>
    <row r="6261" spans="1:6">
      <c r="A6261" s="1181">
        <v>5915331</v>
      </c>
      <c r="B6261" s="501" t="s">
        <v>9305</v>
      </c>
      <c r="C6261" s="502" t="s">
        <v>40835</v>
      </c>
      <c r="D6261" s="501" t="s">
        <v>34184</v>
      </c>
      <c r="E6261" s="666">
        <v>177.29</v>
      </c>
      <c r="F6261" s="394"/>
    </row>
    <row r="6262" spans="1:6">
      <c r="A6262" s="1181">
        <v>5915332</v>
      </c>
      <c r="B6262" s="501" t="s">
        <v>9305</v>
      </c>
      <c r="C6262" s="502" t="s">
        <v>40836</v>
      </c>
      <c r="D6262" s="501" t="s">
        <v>34184</v>
      </c>
      <c r="E6262" s="666">
        <v>141.77000000000001</v>
      </c>
      <c r="F6262" s="394"/>
    </row>
    <row r="6263" spans="1:6">
      <c r="A6263" s="1181">
        <v>5915333</v>
      </c>
      <c r="B6263" s="501" t="s">
        <v>9305</v>
      </c>
      <c r="C6263" s="502" t="s">
        <v>40837</v>
      </c>
      <c r="D6263" s="501" t="s">
        <v>34184</v>
      </c>
      <c r="E6263" s="666">
        <v>115.83</v>
      </c>
      <c r="F6263" s="394"/>
    </row>
    <row r="6264" spans="1:6">
      <c r="A6264" s="1181">
        <v>5915364</v>
      </c>
      <c r="B6264" s="501" t="s">
        <v>9305</v>
      </c>
      <c r="C6264" s="502" t="s">
        <v>40838</v>
      </c>
      <c r="D6264" s="501" t="s">
        <v>34184</v>
      </c>
      <c r="E6264" s="666">
        <v>227.03</v>
      </c>
      <c r="F6264" s="394"/>
    </row>
    <row r="6265" spans="1:6">
      <c r="A6265" s="1181">
        <v>5915365</v>
      </c>
      <c r="B6265" s="501" t="s">
        <v>9305</v>
      </c>
      <c r="C6265" s="502" t="s">
        <v>40839</v>
      </c>
      <c r="D6265" s="501" t="s">
        <v>34184</v>
      </c>
      <c r="E6265" s="666">
        <v>181.54</v>
      </c>
      <c r="F6265" s="394"/>
    </row>
    <row r="6266" spans="1:6">
      <c r="A6266" s="1181">
        <v>5915361</v>
      </c>
      <c r="B6266" s="501" t="s">
        <v>9305</v>
      </c>
      <c r="C6266" s="502" t="s">
        <v>40840</v>
      </c>
      <c r="D6266" s="501" t="s">
        <v>34184</v>
      </c>
      <c r="E6266" s="666">
        <v>148.33000000000001</v>
      </c>
      <c r="F6266" s="394"/>
    </row>
    <row r="6267" spans="1:6">
      <c r="A6267" s="1181">
        <v>5919716</v>
      </c>
      <c r="B6267" s="501" t="s">
        <v>9305</v>
      </c>
      <c r="C6267" s="502" t="s">
        <v>40841</v>
      </c>
      <c r="D6267" s="501" t="s">
        <v>34184</v>
      </c>
      <c r="E6267" s="666">
        <v>208.12</v>
      </c>
      <c r="F6267" s="394"/>
    </row>
    <row r="6268" spans="1:6">
      <c r="A6268" s="1181">
        <v>5919717</v>
      </c>
      <c r="B6268" s="501" t="s">
        <v>9305</v>
      </c>
      <c r="C6268" s="502" t="s">
        <v>40842</v>
      </c>
      <c r="D6268" s="501" t="s">
        <v>34184</v>
      </c>
      <c r="E6268" s="666">
        <v>172.9</v>
      </c>
      <c r="F6268" s="394"/>
    </row>
    <row r="6269" spans="1:6">
      <c r="A6269" s="1181">
        <v>6106220</v>
      </c>
      <c r="B6269" s="501" t="s">
        <v>9305</v>
      </c>
      <c r="C6269" s="502" t="s">
        <v>40843</v>
      </c>
      <c r="D6269" s="501" t="s">
        <v>30</v>
      </c>
      <c r="E6269" s="666">
        <v>12.19</v>
      </c>
      <c r="F6269" s="394"/>
    </row>
    <row r="6270" spans="1:6">
      <c r="A6270" s="1181">
        <v>6106183</v>
      </c>
      <c r="B6270" s="501" t="s">
        <v>9305</v>
      </c>
      <c r="C6270" s="502" t="s">
        <v>40844</v>
      </c>
      <c r="D6270" s="501" t="s">
        <v>14896</v>
      </c>
      <c r="E6270" s="666">
        <v>316.43</v>
      </c>
      <c r="F6270" s="394"/>
    </row>
    <row r="6271" spans="1:6">
      <c r="A6271" s="1181">
        <v>6106182</v>
      </c>
      <c r="B6271" s="501" t="s">
        <v>9305</v>
      </c>
      <c r="C6271" s="502" t="s">
        <v>40845</v>
      </c>
      <c r="D6271" s="501" t="s">
        <v>14896</v>
      </c>
      <c r="E6271" s="666">
        <v>271.22000000000003</v>
      </c>
      <c r="F6271" s="394"/>
    </row>
    <row r="6272" spans="1:6">
      <c r="A6272" s="1181">
        <v>6106194</v>
      </c>
      <c r="B6272" s="501" t="s">
        <v>9305</v>
      </c>
      <c r="C6272" s="502" t="s">
        <v>40846</v>
      </c>
      <c r="D6272" s="501" t="s">
        <v>14896</v>
      </c>
      <c r="E6272" s="666">
        <v>780.66</v>
      </c>
      <c r="F6272" s="394"/>
    </row>
    <row r="6273" spans="1:6">
      <c r="A6273" s="1181">
        <v>6106195</v>
      </c>
      <c r="B6273" s="501" t="s">
        <v>9305</v>
      </c>
      <c r="C6273" s="502" t="s">
        <v>40847</v>
      </c>
      <c r="D6273" s="501" t="s">
        <v>14896</v>
      </c>
      <c r="E6273" s="666">
        <v>865.32</v>
      </c>
      <c r="F6273" s="394"/>
    </row>
    <row r="6274" spans="1:6">
      <c r="A6274" s="1181">
        <v>6106331</v>
      </c>
      <c r="B6274" s="501" t="s">
        <v>9305</v>
      </c>
      <c r="C6274" s="502" t="s">
        <v>40848</v>
      </c>
      <c r="D6274" s="501" t="s">
        <v>14896</v>
      </c>
      <c r="E6274" s="666">
        <v>1963.83</v>
      </c>
      <c r="F6274" s="394"/>
    </row>
    <row r="6275" spans="1:6">
      <c r="A6275" s="1181">
        <v>6106332</v>
      </c>
      <c r="B6275" s="501" t="s">
        <v>9305</v>
      </c>
      <c r="C6275" s="502" t="s">
        <v>40849</v>
      </c>
      <c r="D6275" s="501" t="s">
        <v>14896</v>
      </c>
      <c r="E6275" s="666">
        <v>2089.5300000000002</v>
      </c>
      <c r="F6275" s="394"/>
    </row>
    <row r="6276" spans="1:6">
      <c r="A6276" s="1181">
        <v>6106206</v>
      </c>
      <c r="B6276" s="501" t="s">
        <v>9305</v>
      </c>
      <c r="C6276" s="502" t="s">
        <v>40850</v>
      </c>
      <c r="D6276" s="501" t="s">
        <v>14896</v>
      </c>
      <c r="E6276" s="666">
        <v>2271.98</v>
      </c>
      <c r="F6276" s="394"/>
    </row>
    <row r="6277" spans="1:6">
      <c r="A6277" s="1181">
        <v>6106207</v>
      </c>
      <c r="B6277" s="501" t="s">
        <v>9305</v>
      </c>
      <c r="C6277" s="502" t="s">
        <v>40851</v>
      </c>
      <c r="D6277" s="501" t="s">
        <v>14896</v>
      </c>
      <c r="E6277" s="666">
        <v>2422.19</v>
      </c>
      <c r="F6277" s="394"/>
    </row>
    <row r="6278" spans="1:6">
      <c r="A6278" s="1181">
        <v>6106222</v>
      </c>
      <c r="B6278" s="501" t="s">
        <v>9305</v>
      </c>
      <c r="C6278" s="502" t="s">
        <v>40852</v>
      </c>
      <c r="D6278" s="501" t="s">
        <v>14896</v>
      </c>
      <c r="E6278" s="666">
        <v>316.43</v>
      </c>
      <c r="F6278" s="394"/>
    </row>
    <row r="6279" spans="1:6">
      <c r="A6279" s="1181">
        <v>6106221</v>
      </c>
      <c r="B6279" s="501" t="s">
        <v>9305</v>
      </c>
      <c r="C6279" s="502" t="s">
        <v>40853</v>
      </c>
      <c r="D6279" s="501" t="s">
        <v>14896</v>
      </c>
      <c r="E6279" s="666">
        <v>271.22000000000003</v>
      </c>
      <c r="F6279" s="394"/>
    </row>
    <row r="6280" spans="1:6">
      <c r="A6280" s="1181">
        <v>6106224</v>
      </c>
      <c r="B6280" s="501" t="s">
        <v>9305</v>
      </c>
      <c r="C6280" s="502" t="s">
        <v>40854</v>
      </c>
      <c r="D6280" s="501" t="s">
        <v>14896</v>
      </c>
      <c r="E6280" s="666">
        <v>780.66</v>
      </c>
      <c r="F6280" s="394"/>
    </row>
    <row r="6281" spans="1:6">
      <c r="A6281" s="1181">
        <v>6106225</v>
      </c>
      <c r="B6281" s="501" t="s">
        <v>9305</v>
      </c>
      <c r="C6281" s="502" t="s">
        <v>40855</v>
      </c>
      <c r="D6281" s="501" t="s">
        <v>14896</v>
      </c>
      <c r="E6281" s="666">
        <v>865.32</v>
      </c>
      <c r="F6281" s="394"/>
    </row>
    <row r="6282" spans="1:6">
      <c r="A6282" s="1181">
        <v>6106228</v>
      </c>
      <c r="B6282" s="501" t="s">
        <v>9305</v>
      </c>
      <c r="C6282" s="502" t="s">
        <v>40856</v>
      </c>
      <c r="D6282" s="501" t="s">
        <v>14896</v>
      </c>
      <c r="E6282" s="666">
        <v>1999.58</v>
      </c>
      <c r="F6282" s="394"/>
    </row>
    <row r="6283" spans="1:6">
      <c r="A6283" s="1181">
        <v>6106229</v>
      </c>
      <c r="B6283" s="501" t="s">
        <v>9305</v>
      </c>
      <c r="C6283" s="502" t="s">
        <v>40857</v>
      </c>
      <c r="D6283" s="501" t="s">
        <v>14896</v>
      </c>
      <c r="E6283" s="666">
        <v>2130.34</v>
      </c>
      <c r="F6283" s="394"/>
    </row>
    <row r="6284" spans="1:6">
      <c r="A6284" s="1181">
        <v>6106328</v>
      </c>
      <c r="B6284" s="501" t="s">
        <v>9305</v>
      </c>
      <c r="C6284" s="502" t="s">
        <v>40858</v>
      </c>
      <c r="D6284" s="501" t="s">
        <v>14896</v>
      </c>
      <c r="E6284" s="666">
        <v>199.56</v>
      </c>
      <c r="F6284" s="394"/>
    </row>
    <row r="6285" spans="1:6">
      <c r="A6285" s="1181">
        <v>6106330</v>
      </c>
      <c r="B6285" s="501" t="s">
        <v>9305</v>
      </c>
      <c r="C6285" s="502" t="s">
        <v>40859</v>
      </c>
      <c r="D6285" s="501" t="s">
        <v>14896</v>
      </c>
      <c r="E6285" s="666">
        <v>993.55</v>
      </c>
      <c r="F6285" s="394"/>
    </row>
    <row r="6286" spans="1:6">
      <c r="A6286" s="1181">
        <v>6106326</v>
      </c>
      <c r="B6286" s="501" t="s">
        <v>9305</v>
      </c>
      <c r="C6286" s="502" t="s">
        <v>40860</v>
      </c>
      <c r="D6286" s="501" t="s">
        <v>14896</v>
      </c>
      <c r="E6286" s="666">
        <v>82.56</v>
      </c>
      <c r="F6286" s="394"/>
    </row>
    <row r="6287" spans="1:6">
      <c r="A6287" s="1181">
        <v>6106324</v>
      </c>
      <c r="B6287" s="501" t="s">
        <v>9305</v>
      </c>
      <c r="C6287" s="502" t="s">
        <v>40861</v>
      </c>
      <c r="D6287" s="501" t="s">
        <v>14896</v>
      </c>
      <c r="E6287" s="666">
        <v>43.16</v>
      </c>
      <c r="F6287" s="394"/>
    </row>
    <row r="6288" spans="1:6">
      <c r="A6288" s="1181">
        <v>6106327</v>
      </c>
      <c r="B6288" s="501" t="s">
        <v>9305</v>
      </c>
      <c r="C6288" s="502" t="s">
        <v>40862</v>
      </c>
      <c r="D6288" s="501" t="s">
        <v>14896</v>
      </c>
      <c r="E6288" s="666">
        <v>199.66</v>
      </c>
      <c r="F6288" s="394"/>
    </row>
    <row r="6289" spans="1:6">
      <c r="A6289" s="1181">
        <v>6106329</v>
      </c>
      <c r="B6289" s="501" t="s">
        <v>9305</v>
      </c>
      <c r="C6289" s="502" t="s">
        <v>40863</v>
      </c>
      <c r="D6289" s="501" t="s">
        <v>14896</v>
      </c>
      <c r="E6289" s="666">
        <v>995.26</v>
      </c>
      <c r="F6289" s="394"/>
    </row>
    <row r="6290" spans="1:6">
      <c r="A6290" s="1181">
        <v>6106325</v>
      </c>
      <c r="B6290" s="501" t="s">
        <v>9305</v>
      </c>
      <c r="C6290" s="502" t="s">
        <v>40864</v>
      </c>
      <c r="D6290" s="501" t="s">
        <v>14896</v>
      </c>
      <c r="E6290" s="666">
        <v>82.77</v>
      </c>
      <c r="F6290" s="394"/>
    </row>
    <row r="6291" spans="1:6">
      <c r="A6291" s="1181">
        <v>6208126</v>
      </c>
      <c r="B6291" s="501" t="s">
        <v>9305</v>
      </c>
      <c r="C6291" s="502" t="s">
        <v>40865</v>
      </c>
      <c r="D6291" s="501" t="s">
        <v>30</v>
      </c>
      <c r="E6291" s="666">
        <v>20.98</v>
      </c>
      <c r="F6291" s="394"/>
    </row>
    <row r="6292" spans="1:6">
      <c r="A6292" s="1181">
        <v>6205797</v>
      </c>
      <c r="B6292" s="501" t="s">
        <v>9305</v>
      </c>
      <c r="C6292" s="502" t="s">
        <v>40866</v>
      </c>
      <c r="D6292" s="501" t="s">
        <v>30</v>
      </c>
      <c r="E6292" s="666">
        <v>13.32</v>
      </c>
      <c r="F6292" s="394"/>
    </row>
    <row r="6293" spans="1:6">
      <c r="A6293" s="1181">
        <v>6205791</v>
      </c>
      <c r="B6293" s="501" t="s">
        <v>9305</v>
      </c>
      <c r="C6293" s="502" t="s">
        <v>40867</v>
      </c>
      <c r="D6293" s="501" t="s">
        <v>5</v>
      </c>
      <c r="E6293" s="666">
        <v>468.49</v>
      </c>
      <c r="F6293" s="394"/>
    </row>
    <row r="6294" spans="1:6">
      <c r="A6294" s="1181">
        <v>6205792</v>
      </c>
      <c r="B6294" s="501" t="s">
        <v>9305</v>
      </c>
      <c r="C6294" s="502" t="s">
        <v>40868</v>
      </c>
      <c r="D6294" s="501" t="s">
        <v>5</v>
      </c>
      <c r="E6294" s="666">
        <v>557.47</v>
      </c>
      <c r="F6294" s="394"/>
    </row>
    <row r="6295" spans="1:6">
      <c r="A6295" s="1181">
        <v>6205793</v>
      </c>
      <c r="B6295" s="501" t="s">
        <v>9305</v>
      </c>
      <c r="C6295" s="502" t="s">
        <v>40869</v>
      </c>
      <c r="D6295" s="501" t="s">
        <v>5</v>
      </c>
      <c r="E6295" s="666">
        <v>650.08000000000004</v>
      </c>
      <c r="F6295" s="394"/>
    </row>
    <row r="6296" spans="1:6">
      <c r="A6296" s="1181">
        <v>6205796</v>
      </c>
      <c r="B6296" s="501" t="s">
        <v>9305</v>
      </c>
      <c r="C6296" s="502" t="s">
        <v>40870</v>
      </c>
      <c r="D6296" s="501" t="s">
        <v>5</v>
      </c>
      <c r="E6296" s="666">
        <v>1125.3900000000001</v>
      </c>
      <c r="F6296" s="394"/>
    </row>
    <row r="6297" spans="1:6">
      <c r="A6297" s="1181">
        <v>6219451</v>
      </c>
      <c r="B6297" s="501" t="s">
        <v>9305</v>
      </c>
      <c r="C6297" s="502" t="s">
        <v>40871</v>
      </c>
      <c r="D6297" s="501" t="s">
        <v>5</v>
      </c>
      <c r="E6297" s="666">
        <v>1199.6199999999999</v>
      </c>
      <c r="F6297" s="394"/>
    </row>
    <row r="6298" spans="1:6">
      <c r="A6298" s="1181">
        <v>6219452</v>
      </c>
      <c r="B6298" s="501" t="s">
        <v>9305</v>
      </c>
      <c r="C6298" s="502" t="s">
        <v>40872</v>
      </c>
      <c r="D6298" s="501" t="s">
        <v>5</v>
      </c>
      <c r="E6298" s="666">
        <v>1277.47</v>
      </c>
      <c r="F6298" s="394"/>
    </row>
    <row r="6299" spans="1:6">
      <c r="A6299" s="1181">
        <v>6205794</v>
      </c>
      <c r="B6299" s="501" t="s">
        <v>9305</v>
      </c>
      <c r="C6299" s="502" t="s">
        <v>40873</v>
      </c>
      <c r="D6299" s="501" t="s">
        <v>5</v>
      </c>
      <c r="E6299" s="666">
        <v>987.79</v>
      </c>
      <c r="F6299" s="394"/>
    </row>
    <row r="6300" spans="1:6">
      <c r="A6300" s="1181">
        <v>6205795</v>
      </c>
      <c r="B6300" s="501" t="s">
        <v>9305</v>
      </c>
      <c r="C6300" s="502" t="s">
        <v>40874</v>
      </c>
      <c r="D6300" s="501" t="s">
        <v>5</v>
      </c>
      <c r="E6300" s="666">
        <v>1054.78</v>
      </c>
      <c r="F6300" s="394"/>
    </row>
    <row r="6301" spans="1:6">
      <c r="A6301" s="1181">
        <v>6219521</v>
      </c>
      <c r="B6301" s="501" t="s">
        <v>9305</v>
      </c>
      <c r="C6301" s="502" t="s">
        <v>40875</v>
      </c>
      <c r="D6301" s="501" t="s">
        <v>14896</v>
      </c>
      <c r="E6301" s="666">
        <v>197.36</v>
      </c>
      <c r="F6301" s="394"/>
    </row>
    <row r="6302" spans="1:6" ht="24.75">
      <c r="A6302" s="1181">
        <v>6219527</v>
      </c>
      <c r="B6302" s="501" t="s">
        <v>9305</v>
      </c>
      <c r="C6302" s="502" t="s">
        <v>40876</v>
      </c>
      <c r="D6302" s="501" t="s">
        <v>14895</v>
      </c>
      <c r="E6302" s="666">
        <v>415.14</v>
      </c>
      <c r="F6302" s="394"/>
    </row>
    <row r="6303" spans="1:6">
      <c r="A6303" s="1181">
        <v>6219526</v>
      </c>
      <c r="B6303" s="501" t="s">
        <v>9305</v>
      </c>
      <c r="C6303" s="502" t="s">
        <v>40877</v>
      </c>
      <c r="D6303" s="501" t="s">
        <v>5</v>
      </c>
      <c r="E6303" s="666">
        <v>66.180000000000007</v>
      </c>
      <c r="F6303" s="394"/>
    </row>
    <row r="6304" spans="1:6">
      <c r="A6304" s="1181">
        <v>6219525</v>
      </c>
      <c r="B6304" s="501" t="s">
        <v>9305</v>
      </c>
      <c r="C6304" s="502" t="s">
        <v>40878</v>
      </c>
      <c r="D6304" s="501" t="s">
        <v>5</v>
      </c>
      <c r="E6304" s="666">
        <v>62.15</v>
      </c>
      <c r="F6304" s="394"/>
    </row>
    <row r="6305" spans="1:6">
      <c r="A6305" s="1181">
        <v>6219508</v>
      </c>
      <c r="B6305" s="501" t="s">
        <v>9305</v>
      </c>
      <c r="C6305" s="502" t="s">
        <v>40879</v>
      </c>
      <c r="D6305" s="501" t="s">
        <v>5</v>
      </c>
      <c r="E6305" s="666">
        <v>388.02</v>
      </c>
      <c r="F6305" s="394"/>
    </row>
    <row r="6306" spans="1:6">
      <c r="A6306" s="1181">
        <v>6219511</v>
      </c>
      <c r="B6306" s="501" t="s">
        <v>9305</v>
      </c>
      <c r="C6306" s="502" t="s">
        <v>40880</v>
      </c>
      <c r="D6306" s="501" t="s">
        <v>5</v>
      </c>
      <c r="E6306" s="666">
        <v>311.19</v>
      </c>
      <c r="F6306" s="394"/>
    </row>
    <row r="6307" spans="1:6">
      <c r="A6307" s="1181">
        <v>6219500</v>
      </c>
      <c r="B6307" s="501" t="s">
        <v>9305</v>
      </c>
      <c r="C6307" s="502" t="s">
        <v>40881</v>
      </c>
      <c r="D6307" s="501" t="s">
        <v>14896</v>
      </c>
      <c r="E6307" s="666">
        <v>144.62</v>
      </c>
      <c r="F6307" s="394"/>
    </row>
    <row r="6308" spans="1:6">
      <c r="A6308" s="1181">
        <v>6219418</v>
      </c>
      <c r="B6308" s="501" t="s">
        <v>9305</v>
      </c>
      <c r="C6308" s="502" t="s">
        <v>40882</v>
      </c>
      <c r="D6308" s="501" t="s">
        <v>14896</v>
      </c>
      <c r="E6308" s="666">
        <v>315.67</v>
      </c>
      <c r="F6308" s="394"/>
    </row>
    <row r="6309" spans="1:6">
      <c r="A6309" s="1181">
        <v>6219412</v>
      </c>
      <c r="B6309" s="501" t="s">
        <v>9305</v>
      </c>
      <c r="C6309" s="502" t="s">
        <v>40883</v>
      </c>
      <c r="D6309" s="501" t="s">
        <v>14896</v>
      </c>
      <c r="E6309" s="666">
        <v>220.93</v>
      </c>
      <c r="F6309" s="394"/>
    </row>
    <row r="6310" spans="1:6">
      <c r="A6310" s="1181">
        <v>6219406</v>
      </c>
      <c r="B6310" s="501" t="s">
        <v>9305</v>
      </c>
      <c r="C6310" s="502" t="s">
        <v>40884</v>
      </c>
      <c r="D6310" s="501" t="s">
        <v>14896</v>
      </c>
      <c r="E6310" s="666">
        <v>155.35</v>
      </c>
      <c r="F6310" s="394"/>
    </row>
    <row r="6311" spans="1:6">
      <c r="A6311" s="1181">
        <v>6219501</v>
      </c>
      <c r="B6311" s="501" t="s">
        <v>9305</v>
      </c>
      <c r="C6311" s="502" t="s">
        <v>40885</v>
      </c>
      <c r="D6311" s="501" t="s">
        <v>14896</v>
      </c>
      <c r="E6311" s="666">
        <v>156.78</v>
      </c>
      <c r="F6311" s="394"/>
    </row>
    <row r="6312" spans="1:6">
      <c r="A6312" s="1181">
        <v>6219419</v>
      </c>
      <c r="B6312" s="501" t="s">
        <v>9305</v>
      </c>
      <c r="C6312" s="502" t="s">
        <v>40886</v>
      </c>
      <c r="D6312" s="501" t="s">
        <v>14896</v>
      </c>
      <c r="E6312" s="666">
        <v>348.27</v>
      </c>
      <c r="F6312" s="394"/>
    </row>
    <row r="6313" spans="1:6">
      <c r="A6313" s="1181">
        <v>6219413</v>
      </c>
      <c r="B6313" s="501" t="s">
        <v>9305</v>
      </c>
      <c r="C6313" s="502" t="s">
        <v>40887</v>
      </c>
      <c r="D6313" s="501" t="s">
        <v>14896</v>
      </c>
      <c r="E6313" s="666">
        <v>241.34</v>
      </c>
      <c r="F6313" s="394"/>
    </row>
    <row r="6314" spans="1:6">
      <c r="A6314" s="1181">
        <v>6219407</v>
      </c>
      <c r="B6314" s="501" t="s">
        <v>9305</v>
      </c>
      <c r="C6314" s="502" t="s">
        <v>40888</v>
      </c>
      <c r="D6314" s="501" t="s">
        <v>14896</v>
      </c>
      <c r="E6314" s="666">
        <v>168.63</v>
      </c>
      <c r="F6314" s="394"/>
    </row>
    <row r="6315" spans="1:6">
      <c r="A6315" s="1181">
        <v>6219502</v>
      </c>
      <c r="B6315" s="501" t="s">
        <v>9305</v>
      </c>
      <c r="C6315" s="502" t="s">
        <v>40889</v>
      </c>
      <c r="D6315" s="501" t="s">
        <v>14896</v>
      </c>
      <c r="E6315" s="666">
        <v>169.36</v>
      </c>
      <c r="F6315" s="394"/>
    </row>
    <row r="6316" spans="1:6">
      <c r="A6316" s="1181">
        <v>6219420</v>
      </c>
      <c r="B6316" s="501" t="s">
        <v>9305</v>
      </c>
      <c r="C6316" s="502" t="s">
        <v>40890</v>
      </c>
      <c r="D6316" s="501" t="s">
        <v>14896</v>
      </c>
      <c r="E6316" s="666">
        <v>390.14</v>
      </c>
      <c r="F6316" s="394"/>
    </row>
    <row r="6317" spans="1:6">
      <c r="A6317" s="1181">
        <v>6219414</v>
      </c>
      <c r="B6317" s="501" t="s">
        <v>9305</v>
      </c>
      <c r="C6317" s="502" t="s">
        <v>40891</v>
      </c>
      <c r="D6317" s="501" t="s">
        <v>14896</v>
      </c>
      <c r="E6317" s="666">
        <v>265.93</v>
      </c>
      <c r="F6317" s="394"/>
    </row>
    <row r="6318" spans="1:6">
      <c r="A6318" s="1181">
        <v>6219408</v>
      </c>
      <c r="B6318" s="501" t="s">
        <v>9305</v>
      </c>
      <c r="C6318" s="502" t="s">
        <v>40892</v>
      </c>
      <c r="D6318" s="501" t="s">
        <v>14896</v>
      </c>
      <c r="E6318" s="666">
        <v>182.19</v>
      </c>
      <c r="F6318" s="394"/>
    </row>
    <row r="6319" spans="1:6">
      <c r="A6319" s="1181">
        <v>6219503</v>
      </c>
      <c r="B6319" s="501" t="s">
        <v>9305</v>
      </c>
      <c r="C6319" s="502" t="s">
        <v>40893</v>
      </c>
      <c r="D6319" s="501" t="s">
        <v>14896</v>
      </c>
      <c r="E6319" s="666">
        <v>196.09</v>
      </c>
      <c r="F6319" s="394"/>
    </row>
    <row r="6320" spans="1:6">
      <c r="A6320" s="1181">
        <v>6219421</v>
      </c>
      <c r="B6320" s="501" t="s">
        <v>9305</v>
      </c>
      <c r="C6320" s="502" t="s">
        <v>40894</v>
      </c>
      <c r="D6320" s="501" t="s">
        <v>14896</v>
      </c>
      <c r="E6320" s="666">
        <v>464.09</v>
      </c>
      <c r="F6320" s="394"/>
    </row>
    <row r="6321" spans="1:6">
      <c r="A6321" s="1181">
        <v>6219415</v>
      </c>
      <c r="B6321" s="501" t="s">
        <v>9305</v>
      </c>
      <c r="C6321" s="502" t="s">
        <v>40895</v>
      </c>
      <c r="D6321" s="501" t="s">
        <v>14896</v>
      </c>
      <c r="E6321" s="666">
        <v>310.3</v>
      </c>
      <c r="F6321" s="394"/>
    </row>
    <row r="6322" spans="1:6">
      <c r="A6322" s="1181">
        <v>6219409</v>
      </c>
      <c r="B6322" s="501" t="s">
        <v>9305</v>
      </c>
      <c r="C6322" s="502" t="s">
        <v>40896</v>
      </c>
      <c r="D6322" s="501" t="s">
        <v>14896</v>
      </c>
      <c r="E6322" s="666">
        <v>212.45</v>
      </c>
      <c r="F6322" s="394"/>
    </row>
    <row r="6323" spans="1:6">
      <c r="A6323" s="1181">
        <v>6219518</v>
      </c>
      <c r="B6323" s="501" t="s">
        <v>9305</v>
      </c>
      <c r="C6323" s="502" t="s">
        <v>40897</v>
      </c>
      <c r="D6323" s="501" t="s">
        <v>14896</v>
      </c>
      <c r="E6323" s="666">
        <v>59.46</v>
      </c>
      <c r="F6323" s="394"/>
    </row>
    <row r="6324" spans="1:6">
      <c r="A6324" s="1181">
        <v>6219504</v>
      </c>
      <c r="B6324" s="501" t="s">
        <v>9305</v>
      </c>
      <c r="C6324" s="502" t="s">
        <v>40898</v>
      </c>
      <c r="D6324" s="501" t="s">
        <v>14896</v>
      </c>
      <c r="E6324" s="666">
        <v>111.67</v>
      </c>
      <c r="F6324" s="394"/>
    </row>
    <row r="6325" spans="1:6">
      <c r="A6325" s="1181">
        <v>6219422</v>
      </c>
      <c r="B6325" s="501" t="s">
        <v>9305</v>
      </c>
      <c r="C6325" s="502" t="s">
        <v>40899</v>
      </c>
      <c r="D6325" s="501" t="s">
        <v>14896</v>
      </c>
      <c r="E6325" s="666">
        <v>249.64</v>
      </c>
      <c r="F6325" s="394"/>
    </row>
    <row r="6326" spans="1:6">
      <c r="A6326" s="1181">
        <v>6219416</v>
      </c>
      <c r="B6326" s="501" t="s">
        <v>9305</v>
      </c>
      <c r="C6326" s="502" t="s">
        <v>40900</v>
      </c>
      <c r="D6326" s="501" t="s">
        <v>14896</v>
      </c>
      <c r="E6326" s="666">
        <v>191.49</v>
      </c>
      <c r="F6326" s="394"/>
    </row>
    <row r="6327" spans="1:6">
      <c r="A6327" s="1181">
        <v>6219410</v>
      </c>
      <c r="B6327" s="501" t="s">
        <v>9305</v>
      </c>
      <c r="C6327" s="502" t="s">
        <v>40901</v>
      </c>
      <c r="D6327" s="501" t="s">
        <v>14896</v>
      </c>
      <c r="E6327" s="666">
        <v>133.4</v>
      </c>
      <c r="F6327" s="394"/>
    </row>
    <row r="6328" spans="1:6">
      <c r="A6328" s="1181">
        <v>6219505</v>
      </c>
      <c r="B6328" s="501" t="s">
        <v>9305</v>
      </c>
      <c r="C6328" s="502" t="s">
        <v>40902</v>
      </c>
      <c r="D6328" s="501" t="s">
        <v>14896</v>
      </c>
      <c r="E6328" s="666">
        <v>106.32</v>
      </c>
      <c r="F6328" s="394"/>
    </row>
    <row r="6329" spans="1:6">
      <c r="A6329" s="1181">
        <v>6219423</v>
      </c>
      <c r="B6329" s="501" t="s">
        <v>9305</v>
      </c>
      <c r="C6329" s="502" t="s">
        <v>40903</v>
      </c>
      <c r="D6329" s="501" t="s">
        <v>14896</v>
      </c>
      <c r="E6329" s="666">
        <v>249.95</v>
      </c>
      <c r="F6329" s="394"/>
    </row>
    <row r="6330" spans="1:6">
      <c r="A6330" s="1181">
        <v>6219417</v>
      </c>
      <c r="B6330" s="501" t="s">
        <v>9305</v>
      </c>
      <c r="C6330" s="502" t="s">
        <v>40904</v>
      </c>
      <c r="D6330" s="501" t="s">
        <v>14896</v>
      </c>
      <c r="E6330" s="666">
        <v>189.31</v>
      </c>
      <c r="F6330" s="394"/>
    </row>
    <row r="6331" spans="1:6">
      <c r="A6331" s="1181">
        <v>6219411</v>
      </c>
      <c r="B6331" s="501" t="s">
        <v>9305</v>
      </c>
      <c r="C6331" s="502" t="s">
        <v>40905</v>
      </c>
      <c r="D6331" s="501" t="s">
        <v>14896</v>
      </c>
      <c r="E6331" s="666">
        <v>128.75</v>
      </c>
      <c r="F6331" s="394"/>
    </row>
    <row r="6332" spans="1:6">
      <c r="A6332" s="1181">
        <v>6219520</v>
      </c>
      <c r="B6332" s="501" t="s">
        <v>9305</v>
      </c>
      <c r="C6332" s="502" t="s">
        <v>40906</v>
      </c>
      <c r="D6332" s="501" t="s">
        <v>14895</v>
      </c>
      <c r="E6332" s="666">
        <v>61.21</v>
      </c>
      <c r="F6332" s="394"/>
    </row>
    <row r="6333" spans="1:6">
      <c r="A6333" s="1181">
        <v>6219433</v>
      </c>
      <c r="B6333" s="501" t="s">
        <v>9305</v>
      </c>
      <c r="C6333" s="502" t="s">
        <v>40907</v>
      </c>
      <c r="D6333" s="501" t="s">
        <v>5</v>
      </c>
      <c r="E6333" s="666">
        <v>131.72</v>
      </c>
      <c r="F6333" s="394"/>
    </row>
    <row r="6334" spans="1:6">
      <c r="A6334" s="1181">
        <v>6205801</v>
      </c>
      <c r="B6334" s="501" t="s">
        <v>9305</v>
      </c>
      <c r="C6334" s="502" t="s">
        <v>40908</v>
      </c>
      <c r="D6334" s="501" t="s">
        <v>5</v>
      </c>
      <c r="E6334" s="666">
        <v>93.13</v>
      </c>
      <c r="F6334" s="394"/>
    </row>
    <row r="6335" spans="1:6">
      <c r="A6335" s="1181">
        <v>6219524</v>
      </c>
      <c r="B6335" s="501" t="s">
        <v>9305</v>
      </c>
      <c r="C6335" s="502" t="s">
        <v>40909</v>
      </c>
      <c r="D6335" s="501" t="s">
        <v>28</v>
      </c>
      <c r="E6335" s="666">
        <v>13.73</v>
      </c>
      <c r="F6335" s="394"/>
    </row>
    <row r="6336" spans="1:6">
      <c r="A6336" s="1181">
        <v>6416036</v>
      </c>
      <c r="B6336" s="501" t="s">
        <v>9305</v>
      </c>
      <c r="C6336" s="502" t="s">
        <v>40910</v>
      </c>
      <c r="D6336" s="501" t="s">
        <v>14896</v>
      </c>
      <c r="E6336" s="666">
        <v>171.11</v>
      </c>
      <c r="F6336" s="394"/>
    </row>
    <row r="6337" spans="1:6">
      <c r="A6337" s="1181">
        <v>6416038</v>
      </c>
      <c r="B6337" s="501" t="s">
        <v>9305</v>
      </c>
      <c r="C6337" s="502" t="s">
        <v>40911</v>
      </c>
      <c r="D6337" s="501" t="s">
        <v>14896</v>
      </c>
      <c r="E6337" s="666">
        <v>71.75</v>
      </c>
      <c r="F6337" s="394"/>
    </row>
    <row r="6338" spans="1:6">
      <c r="A6338" s="1181">
        <v>6416037</v>
      </c>
      <c r="B6338" s="501" t="s">
        <v>9305</v>
      </c>
      <c r="C6338" s="502" t="s">
        <v>40912</v>
      </c>
      <c r="D6338" s="501" t="s">
        <v>14896</v>
      </c>
      <c r="E6338" s="666">
        <v>182.23</v>
      </c>
      <c r="F6338" s="394"/>
    </row>
    <row r="6339" spans="1:6">
      <c r="A6339" s="1181">
        <v>6416035</v>
      </c>
      <c r="B6339" s="501" t="s">
        <v>9305</v>
      </c>
      <c r="C6339" s="502" t="s">
        <v>40913</v>
      </c>
      <c r="D6339" s="501" t="s">
        <v>14896</v>
      </c>
      <c r="E6339" s="666">
        <v>81.73</v>
      </c>
      <c r="F6339" s="394"/>
    </row>
    <row r="6340" spans="1:6">
      <c r="A6340" s="1181">
        <v>6416076</v>
      </c>
      <c r="B6340" s="501" t="s">
        <v>9305</v>
      </c>
      <c r="C6340" s="502" t="s">
        <v>40914</v>
      </c>
      <c r="D6340" s="501" t="s">
        <v>2506</v>
      </c>
      <c r="E6340" s="666">
        <v>204.36</v>
      </c>
      <c r="F6340" s="394"/>
    </row>
    <row r="6341" spans="1:6">
      <c r="A6341" s="1181">
        <v>6416075</v>
      </c>
      <c r="B6341" s="501" t="s">
        <v>9305</v>
      </c>
      <c r="C6341" s="502" t="s">
        <v>40915</v>
      </c>
      <c r="D6341" s="501" t="s">
        <v>2506</v>
      </c>
      <c r="E6341" s="666">
        <v>121.08</v>
      </c>
      <c r="F6341" s="394"/>
    </row>
    <row r="6342" spans="1:6">
      <c r="A6342" s="1181">
        <v>6416226</v>
      </c>
      <c r="B6342" s="501" t="s">
        <v>9305</v>
      </c>
      <c r="C6342" s="502" t="s">
        <v>40916</v>
      </c>
      <c r="D6342" s="501" t="s">
        <v>2506</v>
      </c>
      <c r="E6342" s="666">
        <v>190.67</v>
      </c>
      <c r="F6342" s="394"/>
    </row>
    <row r="6343" spans="1:6">
      <c r="A6343" s="1181">
        <v>6416225</v>
      </c>
      <c r="B6343" s="501" t="s">
        <v>9305</v>
      </c>
      <c r="C6343" s="502" t="s">
        <v>40917</v>
      </c>
      <c r="D6343" s="501" t="s">
        <v>2506</v>
      </c>
      <c r="E6343" s="666">
        <v>105.57</v>
      </c>
      <c r="F6343" s="394"/>
    </row>
    <row r="6344" spans="1:6">
      <c r="A6344" s="1181">
        <v>6416084</v>
      </c>
      <c r="B6344" s="501" t="s">
        <v>9305</v>
      </c>
      <c r="C6344" s="502" t="s">
        <v>40918</v>
      </c>
      <c r="D6344" s="501" t="s">
        <v>2506</v>
      </c>
      <c r="E6344" s="666">
        <v>194.01</v>
      </c>
      <c r="F6344" s="394"/>
    </row>
    <row r="6345" spans="1:6">
      <c r="A6345" s="1181">
        <v>6416083</v>
      </c>
      <c r="B6345" s="501" t="s">
        <v>9305</v>
      </c>
      <c r="C6345" s="502" t="s">
        <v>40919</v>
      </c>
      <c r="D6345" s="501" t="s">
        <v>2506</v>
      </c>
      <c r="E6345" s="666">
        <v>106.51</v>
      </c>
      <c r="F6345" s="394"/>
    </row>
    <row r="6346" spans="1:6">
      <c r="A6346" s="1181">
        <v>6416234</v>
      </c>
      <c r="B6346" s="501" t="s">
        <v>9305</v>
      </c>
      <c r="C6346" s="502" t="s">
        <v>40920</v>
      </c>
      <c r="D6346" s="501" t="s">
        <v>2506</v>
      </c>
      <c r="E6346" s="666">
        <v>201.77</v>
      </c>
      <c r="F6346" s="394"/>
    </row>
    <row r="6347" spans="1:6">
      <c r="A6347" s="1181">
        <v>6416233</v>
      </c>
      <c r="B6347" s="501" t="s">
        <v>9305</v>
      </c>
      <c r="C6347" s="502" t="s">
        <v>40921</v>
      </c>
      <c r="D6347" s="501" t="s">
        <v>2506</v>
      </c>
      <c r="E6347" s="666">
        <v>115.83</v>
      </c>
      <c r="F6347" s="394"/>
    </row>
    <row r="6348" spans="1:6">
      <c r="A6348" s="1181">
        <v>6416236</v>
      </c>
      <c r="B6348" s="501" t="s">
        <v>9305</v>
      </c>
      <c r="C6348" s="502" t="s">
        <v>40922</v>
      </c>
      <c r="D6348" s="501" t="s">
        <v>2506</v>
      </c>
      <c r="E6348" s="666">
        <v>206.82</v>
      </c>
      <c r="F6348" s="394"/>
    </row>
    <row r="6349" spans="1:6">
      <c r="A6349" s="1181">
        <v>6416235</v>
      </c>
      <c r="B6349" s="501" t="s">
        <v>9305</v>
      </c>
      <c r="C6349" s="502" t="s">
        <v>40923</v>
      </c>
      <c r="D6349" s="501" t="s">
        <v>2506</v>
      </c>
      <c r="E6349" s="666">
        <v>121.98</v>
      </c>
      <c r="F6349" s="394"/>
    </row>
    <row r="6350" spans="1:6">
      <c r="A6350" s="1181">
        <v>6416040</v>
      </c>
      <c r="B6350" s="501" t="s">
        <v>9305</v>
      </c>
      <c r="C6350" s="502" t="s">
        <v>40924</v>
      </c>
      <c r="D6350" s="501" t="s">
        <v>14896</v>
      </c>
      <c r="E6350" s="666">
        <v>260.58999999999997</v>
      </c>
      <c r="F6350" s="394"/>
    </row>
    <row r="6351" spans="1:6">
      <c r="A6351" s="1181">
        <v>6416039</v>
      </c>
      <c r="B6351" s="501" t="s">
        <v>9305</v>
      </c>
      <c r="C6351" s="502" t="s">
        <v>40925</v>
      </c>
      <c r="D6351" s="501" t="s">
        <v>14896</v>
      </c>
      <c r="E6351" s="666">
        <v>100.6</v>
      </c>
      <c r="F6351" s="394"/>
    </row>
    <row r="6352" spans="1:6">
      <c r="A6352" s="1181">
        <v>6416042</v>
      </c>
      <c r="B6352" s="501" t="s">
        <v>9305</v>
      </c>
      <c r="C6352" s="502" t="s">
        <v>40926</v>
      </c>
      <c r="D6352" s="501" t="s">
        <v>14896</v>
      </c>
      <c r="E6352" s="666">
        <v>297.77999999999997</v>
      </c>
      <c r="F6352" s="394"/>
    </row>
    <row r="6353" spans="1:6">
      <c r="A6353" s="1181">
        <v>6416041</v>
      </c>
      <c r="B6353" s="501" t="s">
        <v>9305</v>
      </c>
      <c r="C6353" s="502" t="s">
        <v>40927</v>
      </c>
      <c r="D6353" s="501" t="s">
        <v>14896</v>
      </c>
      <c r="E6353" s="666">
        <v>141.26</v>
      </c>
      <c r="F6353" s="394"/>
    </row>
    <row r="6354" spans="1:6">
      <c r="A6354" s="1181">
        <v>6416080</v>
      </c>
      <c r="B6354" s="501" t="s">
        <v>9305</v>
      </c>
      <c r="C6354" s="502" t="s">
        <v>40928</v>
      </c>
      <c r="D6354" s="501" t="s">
        <v>2506</v>
      </c>
      <c r="E6354" s="666">
        <v>191.28</v>
      </c>
      <c r="F6354" s="394"/>
    </row>
    <row r="6355" spans="1:6">
      <c r="A6355" s="1181">
        <v>6416079</v>
      </c>
      <c r="B6355" s="501" t="s">
        <v>9305</v>
      </c>
      <c r="C6355" s="502" t="s">
        <v>40929</v>
      </c>
      <c r="D6355" s="501" t="s">
        <v>2506</v>
      </c>
      <c r="E6355" s="666">
        <v>120.86</v>
      </c>
      <c r="F6355" s="394"/>
    </row>
    <row r="6356" spans="1:6">
      <c r="A6356" s="1181">
        <v>6416143</v>
      </c>
      <c r="B6356" s="501" t="s">
        <v>9305</v>
      </c>
      <c r="C6356" s="502" t="s">
        <v>40930</v>
      </c>
      <c r="D6356" s="501" t="s">
        <v>2506</v>
      </c>
      <c r="E6356" s="666">
        <v>189.86</v>
      </c>
      <c r="F6356" s="394"/>
    </row>
    <row r="6357" spans="1:6">
      <c r="A6357" s="1181">
        <v>6416262</v>
      </c>
      <c r="B6357" s="501" t="s">
        <v>9305</v>
      </c>
      <c r="C6357" s="502" t="s">
        <v>40931</v>
      </c>
      <c r="D6357" s="501" t="s">
        <v>2506</v>
      </c>
      <c r="E6357" s="666">
        <v>120.48</v>
      </c>
      <c r="F6357" s="394"/>
    </row>
    <row r="6358" spans="1:6">
      <c r="A6358" s="1181">
        <v>6416078</v>
      </c>
      <c r="B6358" s="501" t="s">
        <v>9305</v>
      </c>
      <c r="C6358" s="502" t="s">
        <v>40932</v>
      </c>
      <c r="D6358" s="501" t="s">
        <v>2506</v>
      </c>
      <c r="E6358" s="666">
        <v>188.28</v>
      </c>
      <c r="F6358" s="394"/>
    </row>
    <row r="6359" spans="1:6">
      <c r="A6359" s="1181">
        <v>6416077</v>
      </c>
      <c r="B6359" s="501" t="s">
        <v>9305</v>
      </c>
      <c r="C6359" s="502" t="s">
        <v>40933</v>
      </c>
      <c r="D6359" s="501" t="s">
        <v>2506</v>
      </c>
      <c r="E6359" s="666">
        <v>120.07</v>
      </c>
      <c r="F6359" s="394"/>
    </row>
    <row r="6360" spans="1:6">
      <c r="A6360" s="1181">
        <v>6416071</v>
      </c>
      <c r="B6360" s="501" t="s">
        <v>9305</v>
      </c>
      <c r="C6360" s="502" t="s">
        <v>40934</v>
      </c>
      <c r="D6360" s="501" t="s">
        <v>2506</v>
      </c>
      <c r="E6360" s="666">
        <v>186.76</v>
      </c>
      <c r="F6360" s="394"/>
    </row>
    <row r="6361" spans="1:6">
      <c r="A6361" s="1181">
        <v>6416072</v>
      </c>
      <c r="B6361" s="501" t="s">
        <v>9305</v>
      </c>
      <c r="C6361" s="502" t="s">
        <v>40935</v>
      </c>
      <c r="D6361" s="501" t="s">
        <v>2506</v>
      </c>
      <c r="E6361" s="666">
        <v>120.11</v>
      </c>
      <c r="F6361" s="394"/>
    </row>
    <row r="6362" spans="1:6">
      <c r="A6362" s="1181">
        <v>6416088</v>
      </c>
      <c r="B6362" s="501" t="s">
        <v>9305</v>
      </c>
      <c r="C6362" s="502" t="s">
        <v>40936</v>
      </c>
      <c r="D6362" s="501" t="s">
        <v>2506</v>
      </c>
      <c r="E6362" s="666">
        <v>209.04</v>
      </c>
      <c r="F6362" s="394"/>
    </row>
    <row r="6363" spans="1:6">
      <c r="A6363" s="1181">
        <v>6416087</v>
      </c>
      <c r="B6363" s="501" t="s">
        <v>9305</v>
      </c>
      <c r="C6363" s="502" t="s">
        <v>40937</v>
      </c>
      <c r="D6363" s="501" t="s">
        <v>2506</v>
      </c>
      <c r="E6363" s="666">
        <v>130.71</v>
      </c>
      <c r="F6363" s="394"/>
    </row>
    <row r="6364" spans="1:6">
      <c r="A6364" s="1181">
        <v>6416246</v>
      </c>
      <c r="B6364" s="501" t="s">
        <v>9305</v>
      </c>
      <c r="C6364" s="502" t="s">
        <v>40938</v>
      </c>
      <c r="D6364" s="501" t="s">
        <v>2506</v>
      </c>
      <c r="E6364" s="666">
        <v>212.77</v>
      </c>
      <c r="F6364" s="394"/>
    </row>
    <row r="6365" spans="1:6">
      <c r="A6365" s="1181">
        <v>6416245</v>
      </c>
      <c r="B6365" s="501" t="s">
        <v>9305</v>
      </c>
      <c r="C6365" s="502" t="s">
        <v>40939</v>
      </c>
      <c r="D6365" s="501" t="s">
        <v>2506</v>
      </c>
      <c r="E6365" s="666">
        <v>134.99</v>
      </c>
      <c r="F6365" s="394"/>
    </row>
    <row r="6366" spans="1:6">
      <c r="A6366" s="1181">
        <v>6416248</v>
      </c>
      <c r="B6366" s="501" t="s">
        <v>9305</v>
      </c>
      <c r="C6366" s="502" t="s">
        <v>40940</v>
      </c>
      <c r="D6366" s="501" t="s">
        <v>2506</v>
      </c>
      <c r="E6366" s="666">
        <v>220.37</v>
      </c>
      <c r="F6366" s="394"/>
    </row>
    <row r="6367" spans="1:6">
      <c r="A6367" s="1181">
        <v>6416247</v>
      </c>
      <c r="B6367" s="501" t="s">
        <v>9305</v>
      </c>
      <c r="C6367" s="502" t="s">
        <v>40941</v>
      </c>
      <c r="D6367" s="501" t="s">
        <v>2506</v>
      </c>
      <c r="E6367" s="666">
        <v>140.69</v>
      </c>
      <c r="F6367" s="394"/>
    </row>
    <row r="6368" spans="1:6">
      <c r="A6368" s="1181">
        <v>6416214</v>
      </c>
      <c r="B6368" s="501" t="s">
        <v>9305</v>
      </c>
      <c r="C6368" s="502" t="s">
        <v>40942</v>
      </c>
      <c r="D6368" s="501" t="s">
        <v>2506</v>
      </c>
      <c r="E6368" s="666">
        <v>244.79</v>
      </c>
      <c r="F6368" s="394"/>
    </row>
    <row r="6369" spans="1:6">
      <c r="A6369" s="1181">
        <v>6416218</v>
      </c>
      <c r="B6369" s="501" t="s">
        <v>9305</v>
      </c>
      <c r="C6369" s="502" t="s">
        <v>40943</v>
      </c>
      <c r="D6369" s="501" t="s">
        <v>2506</v>
      </c>
      <c r="E6369" s="666">
        <v>175.74</v>
      </c>
      <c r="F6369" s="394"/>
    </row>
    <row r="6370" spans="1:6">
      <c r="A6370" s="1181">
        <v>6416211</v>
      </c>
      <c r="B6370" s="501" t="s">
        <v>9305</v>
      </c>
      <c r="C6370" s="502" t="s">
        <v>40944</v>
      </c>
      <c r="D6370" s="501" t="s">
        <v>2506</v>
      </c>
      <c r="E6370" s="666">
        <v>242.75</v>
      </c>
      <c r="F6370" s="394"/>
    </row>
    <row r="6371" spans="1:6">
      <c r="A6371" s="1181">
        <v>6416215</v>
      </c>
      <c r="B6371" s="501" t="s">
        <v>9305</v>
      </c>
      <c r="C6371" s="502" t="s">
        <v>40945</v>
      </c>
      <c r="D6371" s="501" t="s">
        <v>2506</v>
      </c>
      <c r="E6371" s="666">
        <v>176.38</v>
      </c>
      <c r="F6371" s="394"/>
    </row>
    <row r="6372" spans="1:6">
      <c r="A6372" s="1181">
        <v>6416212</v>
      </c>
      <c r="B6372" s="501" t="s">
        <v>9305</v>
      </c>
      <c r="C6372" s="502" t="s">
        <v>40946</v>
      </c>
      <c r="D6372" s="501" t="s">
        <v>2506</v>
      </c>
      <c r="E6372" s="666">
        <v>247.49</v>
      </c>
      <c r="F6372" s="394"/>
    </row>
    <row r="6373" spans="1:6">
      <c r="A6373" s="1181">
        <v>6416216</v>
      </c>
      <c r="B6373" s="501" t="s">
        <v>9305</v>
      </c>
      <c r="C6373" s="502" t="s">
        <v>40947</v>
      </c>
      <c r="D6373" s="501" t="s">
        <v>2506</v>
      </c>
      <c r="E6373" s="666">
        <v>182.1</v>
      </c>
      <c r="F6373" s="394"/>
    </row>
    <row r="6374" spans="1:6">
      <c r="A6374" s="1181">
        <v>6416213</v>
      </c>
      <c r="B6374" s="501" t="s">
        <v>9305</v>
      </c>
      <c r="C6374" s="502" t="s">
        <v>40948</v>
      </c>
      <c r="D6374" s="501" t="s">
        <v>2506</v>
      </c>
      <c r="E6374" s="666">
        <v>248.47</v>
      </c>
      <c r="F6374" s="394"/>
    </row>
    <row r="6375" spans="1:6">
      <c r="A6375" s="1181">
        <v>6416217</v>
      </c>
      <c r="B6375" s="501" t="s">
        <v>9305</v>
      </c>
      <c r="C6375" s="502" t="s">
        <v>40949</v>
      </c>
      <c r="D6375" s="501" t="s">
        <v>2506</v>
      </c>
      <c r="E6375" s="666">
        <v>184.94</v>
      </c>
      <c r="F6375" s="394"/>
    </row>
    <row r="6376" spans="1:6">
      <c r="A6376" s="1181">
        <v>6416289</v>
      </c>
      <c r="B6376" s="501" t="s">
        <v>9305</v>
      </c>
      <c r="C6376" s="502" t="s">
        <v>40950</v>
      </c>
      <c r="D6376" s="501" t="s">
        <v>14896</v>
      </c>
      <c r="E6376" s="666">
        <v>156.97</v>
      </c>
      <c r="F6376" s="394"/>
    </row>
    <row r="6377" spans="1:6">
      <c r="A6377" s="1181">
        <v>6416288</v>
      </c>
      <c r="B6377" s="501" t="s">
        <v>9305</v>
      </c>
      <c r="C6377" s="502" t="s">
        <v>40951</v>
      </c>
      <c r="D6377" s="501" t="s">
        <v>14896</v>
      </c>
      <c r="E6377" s="666">
        <v>102.67</v>
      </c>
      <c r="F6377" s="394"/>
    </row>
    <row r="6378" spans="1:6">
      <c r="A6378" s="1181">
        <v>6416098</v>
      </c>
      <c r="B6378" s="501" t="s">
        <v>9305</v>
      </c>
      <c r="C6378" s="502" t="s">
        <v>40952</v>
      </c>
      <c r="D6378" s="501" t="s">
        <v>2506</v>
      </c>
      <c r="E6378" s="666">
        <v>173.22</v>
      </c>
      <c r="F6378" s="394"/>
    </row>
    <row r="6379" spans="1:6">
      <c r="A6379" s="1181">
        <v>6416097</v>
      </c>
      <c r="B6379" s="501" t="s">
        <v>9305</v>
      </c>
      <c r="C6379" s="502" t="s">
        <v>40953</v>
      </c>
      <c r="D6379" s="501" t="s">
        <v>2506</v>
      </c>
      <c r="E6379" s="666">
        <v>128.33000000000001</v>
      </c>
      <c r="F6379" s="394"/>
    </row>
    <row r="6380" spans="1:6">
      <c r="A6380" s="1181">
        <v>6416258</v>
      </c>
      <c r="B6380" s="501" t="s">
        <v>9305</v>
      </c>
      <c r="C6380" s="502" t="s">
        <v>40954</v>
      </c>
      <c r="D6380" s="501" t="s">
        <v>2506</v>
      </c>
      <c r="E6380" s="666">
        <v>194.55</v>
      </c>
      <c r="F6380" s="394"/>
    </row>
    <row r="6381" spans="1:6">
      <c r="A6381" s="1181">
        <v>6416259</v>
      </c>
      <c r="B6381" s="501" t="s">
        <v>9305</v>
      </c>
      <c r="C6381" s="502" t="s">
        <v>40955</v>
      </c>
      <c r="D6381" s="501" t="s">
        <v>2506</v>
      </c>
      <c r="E6381" s="666">
        <v>131.24</v>
      </c>
      <c r="F6381" s="394"/>
    </row>
    <row r="6382" spans="1:6">
      <c r="A6382" s="1181">
        <v>6416074</v>
      </c>
      <c r="B6382" s="501" t="s">
        <v>9305</v>
      </c>
      <c r="C6382" s="502" t="s">
        <v>40956</v>
      </c>
      <c r="D6382" s="501" t="s">
        <v>14896</v>
      </c>
      <c r="E6382" s="666">
        <v>323.10000000000002</v>
      </c>
      <c r="F6382" s="394"/>
    </row>
    <row r="6383" spans="1:6">
      <c r="A6383" s="1181">
        <v>6416073</v>
      </c>
      <c r="B6383" s="501" t="s">
        <v>9305</v>
      </c>
      <c r="C6383" s="502" t="s">
        <v>40957</v>
      </c>
      <c r="D6383" s="501" t="s">
        <v>14896</v>
      </c>
      <c r="E6383" s="666">
        <v>144.97999999999999</v>
      </c>
      <c r="F6383" s="394"/>
    </row>
    <row r="6384" spans="1:6">
      <c r="A6384" s="1181">
        <v>6416220</v>
      </c>
      <c r="B6384" s="501" t="s">
        <v>9305</v>
      </c>
      <c r="C6384" s="502" t="s">
        <v>40958</v>
      </c>
      <c r="D6384" s="501" t="s">
        <v>14896</v>
      </c>
      <c r="E6384" s="666">
        <v>326.04000000000002</v>
      </c>
      <c r="F6384" s="394"/>
    </row>
    <row r="6385" spans="1:6">
      <c r="A6385" s="1181">
        <v>6416219</v>
      </c>
      <c r="B6385" s="501" t="s">
        <v>9305</v>
      </c>
      <c r="C6385" s="502" t="s">
        <v>40959</v>
      </c>
      <c r="D6385" s="501" t="s">
        <v>14896</v>
      </c>
      <c r="E6385" s="666">
        <v>141.79</v>
      </c>
      <c r="F6385" s="394"/>
    </row>
    <row r="6386" spans="1:6">
      <c r="A6386" s="1181">
        <v>6416222</v>
      </c>
      <c r="B6386" s="501" t="s">
        <v>9305</v>
      </c>
      <c r="C6386" s="502" t="s">
        <v>40960</v>
      </c>
      <c r="D6386" s="501" t="s">
        <v>14896</v>
      </c>
      <c r="E6386" s="666">
        <v>340.84</v>
      </c>
      <c r="F6386" s="394"/>
    </row>
    <row r="6387" spans="1:6">
      <c r="A6387" s="1181">
        <v>6416221</v>
      </c>
      <c r="B6387" s="501" t="s">
        <v>9305</v>
      </c>
      <c r="C6387" s="502" t="s">
        <v>40961</v>
      </c>
      <c r="D6387" s="501" t="s">
        <v>14896</v>
      </c>
      <c r="E6387" s="666">
        <v>162.16999999999999</v>
      </c>
      <c r="F6387" s="394"/>
    </row>
    <row r="6388" spans="1:6">
      <c r="A6388" s="1181">
        <v>6416224</v>
      </c>
      <c r="B6388" s="501" t="s">
        <v>9305</v>
      </c>
      <c r="C6388" s="502" t="s">
        <v>40962</v>
      </c>
      <c r="D6388" s="501" t="s">
        <v>14896</v>
      </c>
      <c r="E6388" s="666">
        <v>344.2</v>
      </c>
      <c r="F6388" s="394"/>
    </row>
    <row r="6389" spans="1:6">
      <c r="A6389" s="1181">
        <v>6416223</v>
      </c>
      <c r="B6389" s="501" t="s">
        <v>9305</v>
      </c>
      <c r="C6389" s="502" t="s">
        <v>40963</v>
      </c>
      <c r="D6389" s="501" t="s">
        <v>14896</v>
      </c>
      <c r="E6389" s="666">
        <v>158.97999999999999</v>
      </c>
      <c r="F6389" s="394"/>
    </row>
    <row r="6390" spans="1:6">
      <c r="A6390" s="1181">
        <v>6416082</v>
      </c>
      <c r="B6390" s="501" t="s">
        <v>9305</v>
      </c>
      <c r="C6390" s="502" t="s">
        <v>40964</v>
      </c>
      <c r="D6390" s="501" t="s">
        <v>14896</v>
      </c>
      <c r="E6390" s="666">
        <v>323.10000000000002</v>
      </c>
      <c r="F6390" s="394"/>
    </row>
    <row r="6391" spans="1:6">
      <c r="A6391" s="1181">
        <v>6416081</v>
      </c>
      <c r="B6391" s="501" t="s">
        <v>9305</v>
      </c>
      <c r="C6391" s="502" t="s">
        <v>40965</v>
      </c>
      <c r="D6391" s="501" t="s">
        <v>14896</v>
      </c>
      <c r="E6391" s="666">
        <v>144.97999999999999</v>
      </c>
      <c r="F6391" s="394"/>
    </row>
    <row r="6392" spans="1:6">
      <c r="A6392" s="1181">
        <v>6416228</v>
      </c>
      <c r="B6392" s="501" t="s">
        <v>9305</v>
      </c>
      <c r="C6392" s="502" t="s">
        <v>40966</v>
      </c>
      <c r="D6392" s="501" t="s">
        <v>14896</v>
      </c>
      <c r="E6392" s="666">
        <v>326.04000000000002</v>
      </c>
      <c r="F6392" s="394"/>
    </row>
    <row r="6393" spans="1:6">
      <c r="A6393" s="1181">
        <v>6416227</v>
      </c>
      <c r="B6393" s="501" t="s">
        <v>9305</v>
      </c>
      <c r="C6393" s="502" t="s">
        <v>40967</v>
      </c>
      <c r="D6393" s="501" t="s">
        <v>14896</v>
      </c>
      <c r="E6393" s="666">
        <v>141.79</v>
      </c>
      <c r="F6393" s="394"/>
    </row>
    <row r="6394" spans="1:6">
      <c r="A6394" s="1181">
        <v>6416230</v>
      </c>
      <c r="B6394" s="501" t="s">
        <v>9305</v>
      </c>
      <c r="C6394" s="502" t="s">
        <v>40968</v>
      </c>
      <c r="D6394" s="501" t="s">
        <v>14896</v>
      </c>
      <c r="E6394" s="666">
        <v>339.36</v>
      </c>
      <c r="F6394" s="394"/>
    </row>
    <row r="6395" spans="1:6">
      <c r="A6395" s="1181">
        <v>6416229</v>
      </c>
      <c r="B6395" s="501" t="s">
        <v>9305</v>
      </c>
      <c r="C6395" s="502" t="s">
        <v>40969</v>
      </c>
      <c r="D6395" s="501" t="s">
        <v>14896</v>
      </c>
      <c r="E6395" s="666">
        <v>161.54</v>
      </c>
      <c r="F6395" s="394"/>
    </row>
    <row r="6396" spans="1:6">
      <c r="A6396" s="1181">
        <v>6416232</v>
      </c>
      <c r="B6396" s="501" t="s">
        <v>9305</v>
      </c>
      <c r="C6396" s="502" t="s">
        <v>40970</v>
      </c>
      <c r="D6396" s="501" t="s">
        <v>14896</v>
      </c>
      <c r="E6396" s="666">
        <v>342.71</v>
      </c>
      <c r="F6396" s="394"/>
    </row>
    <row r="6397" spans="1:6">
      <c r="A6397" s="1181">
        <v>6416231</v>
      </c>
      <c r="B6397" s="501" t="s">
        <v>9305</v>
      </c>
      <c r="C6397" s="502" t="s">
        <v>40971</v>
      </c>
      <c r="D6397" s="501" t="s">
        <v>14896</v>
      </c>
      <c r="E6397" s="666">
        <v>158.36000000000001</v>
      </c>
      <c r="F6397" s="394"/>
    </row>
    <row r="6398" spans="1:6">
      <c r="A6398" s="1181">
        <v>6416086</v>
      </c>
      <c r="B6398" s="501" t="s">
        <v>9305</v>
      </c>
      <c r="C6398" s="502" t="s">
        <v>40972</v>
      </c>
      <c r="D6398" s="501" t="s">
        <v>2506</v>
      </c>
      <c r="E6398" s="666">
        <v>209.47</v>
      </c>
      <c r="F6398" s="394"/>
    </row>
    <row r="6399" spans="1:6">
      <c r="A6399" s="1181">
        <v>6416085</v>
      </c>
      <c r="B6399" s="501" t="s">
        <v>9305</v>
      </c>
      <c r="C6399" s="502" t="s">
        <v>40973</v>
      </c>
      <c r="D6399" s="501" t="s">
        <v>2506</v>
      </c>
      <c r="E6399" s="666">
        <v>129.6</v>
      </c>
      <c r="F6399" s="394"/>
    </row>
    <row r="6400" spans="1:6">
      <c r="A6400" s="1181">
        <v>6416238</v>
      </c>
      <c r="B6400" s="501" t="s">
        <v>9305</v>
      </c>
      <c r="C6400" s="502" t="s">
        <v>40974</v>
      </c>
      <c r="D6400" s="501" t="s">
        <v>2506</v>
      </c>
      <c r="E6400" s="666">
        <v>198.58</v>
      </c>
      <c r="F6400" s="394"/>
    </row>
    <row r="6401" spans="1:6">
      <c r="A6401" s="1181">
        <v>6416237</v>
      </c>
      <c r="B6401" s="501" t="s">
        <v>9305</v>
      </c>
      <c r="C6401" s="502" t="s">
        <v>40975</v>
      </c>
      <c r="D6401" s="501" t="s">
        <v>2506</v>
      </c>
      <c r="E6401" s="666">
        <v>116.85</v>
      </c>
      <c r="F6401" s="394"/>
    </row>
    <row r="6402" spans="1:6">
      <c r="A6402" s="1181">
        <v>6416240</v>
      </c>
      <c r="B6402" s="501" t="s">
        <v>9305</v>
      </c>
      <c r="C6402" s="502" t="s">
        <v>40976</v>
      </c>
      <c r="D6402" s="501" t="s">
        <v>2506</v>
      </c>
      <c r="E6402" s="666">
        <v>209.86</v>
      </c>
      <c r="F6402" s="394"/>
    </row>
    <row r="6403" spans="1:6">
      <c r="A6403" s="1181">
        <v>6416239</v>
      </c>
      <c r="B6403" s="501" t="s">
        <v>9305</v>
      </c>
      <c r="C6403" s="502" t="s">
        <v>40977</v>
      </c>
      <c r="D6403" s="501" t="s">
        <v>2506</v>
      </c>
      <c r="E6403" s="666">
        <v>128.63</v>
      </c>
      <c r="F6403" s="394"/>
    </row>
    <row r="6404" spans="1:6">
      <c r="A6404" s="1181">
        <v>6416242</v>
      </c>
      <c r="B6404" s="501" t="s">
        <v>9305</v>
      </c>
      <c r="C6404" s="502" t="s">
        <v>40978</v>
      </c>
      <c r="D6404" s="501" t="s">
        <v>2506</v>
      </c>
      <c r="E6404" s="666">
        <v>213.4</v>
      </c>
      <c r="F6404" s="394"/>
    </row>
    <row r="6405" spans="1:6">
      <c r="A6405" s="1181">
        <v>6416241</v>
      </c>
      <c r="B6405" s="501" t="s">
        <v>9305</v>
      </c>
      <c r="C6405" s="502" t="s">
        <v>40979</v>
      </c>
      <c r="D6405" s="501" t="s">
        <v>2506</v>
      </c>
      <c r="E6405" s="666">
        <v>134.87</v>
      </c>
      <c r="F6405" s="394"/>
    </row>
    <row r="6406" spans="1:6">
      <c r="A6406" s="1181">
        <v>6416244</v>
      </c>
      <c r="B6406" s="501" t="s">
        <v>9305</v>
      </c>
      <c r="C6406" s="502" t="s">
        <v>40980</v>
      </c>
      <c r="D6406" s="501" t="s">
        <v>2506</v>
      </c>
      <c r="E6406" s="666">
        <v>212.09</v>
      </c>
      <c r="F6406" s="394"/>
    </row>
    <row r="6407" spans="1:6">
      <c r="A6407" s="1181">
        <v>6416243</v>
      </c>
      <c r="B6407" s="501" t="s">
        <v>9305</v>
      </c>
      <c r="C6407" s="502" t="s">
        <v>40981</v>
      </c>
      <c r="D6407" s="501" t="s">
        <v>2506</v>
      </c>
      <c r="E6407" s="666">
        <v>134.44999999999999</v>
      </c>
      <c r="F6407" s="394"/>
    </row>
    <row r="6408" spans="1:6">
      <c r="A6408" s="1181">
        <v>6416250</v>
      </c>
      <c r="B6408" s="501" t="s">
        <v>9305</v>
      </c>
      <c r="C6408" s="502" t="s">
        <v>40982</v>
      </c>
      <c r="D6408" s="501" t="s">
        <v>14896</v>
      </c>
      <c r="E6408" s="666">
        <v>78.62</v>
      </c>
      <c r="F6408" s="394"/>
    </row>
    <row r="6409" spans="1:6">
      <c r="A6409" s="1181">
        <v>6416153</v>
      </c>
      <c r="B6409" s="501" t="s">
        <v>9305</v>
      </c>
      <c r="C6409" s="502" t="s">
        <v>40983</v>
      </c>
      <c r="D6409" s="501" t="s">
        <v>14896</v>
      </c>
      <c r="E6409" s="666">
        <v>20.02</v>
      </c>
      <c r="F6409" s="394"/>
    </row>
    <row r="6410" spans="1:6">
      <c r="A6410" s="1181">
        <v>6416185</v>
      </c>
      <c r="B6410" s="501" t="s">
        <v>9305</v>
      </c>
      <c r="C6410" s="502" t="s">
        <v>40984</v>
      </c>
      <c r="D6410" s="501" t="s">
        <v>14896</v>
      </c>
      <c r="E6410" s="666">
        <v>117.43</v>
      </c>
      <c r="F6410" s="394"/>
    </row>
    <row r="6411" spans="1:6">
      <c r="A6411" s="1181">
        <v>6416184</v>
      </c>
      <c r="B6411" s="501" t="s">
        <v>9305</v>
      </c>
      <c r="C6411" s="502" t="s">
        <v>40985</v>
      </c>
      <c r="D6411" s="501" t="s">
        <v>14896</v>
      </c>
      <c r="E6411" s="666">
        <v>72.459999999999994</v>
      </c>
      <c r="F6411" s="394"/>
    </row>
    <row r="6412" spans="1:6">
      <c r="A6412" s="1181">
        <v>6416030</v>
      </c>
      <c r="B6412" s="501" t="s">
        <v>9305</v>
      </c>
      <c r="C6412" s="502" t="s">
        <v>40986</v>
      </c>
      <c r="D6412" s="501" t="s">
        <v>14896</v>
      </c>
      <c r="E6412" s="666">
        <v>84.07</v>
      </c>
      <c r="F6412" s="394"/>
    </row>
    <row r="6413" spans="1:6">
      <c r="A6413" s="1181">
        <v>6416029</v>
      </c>
      <c r="B6413" s="501" t="s">
        <v>9305</v>
      </c>
      <c r="C6413" s="502" t="s">
        <v>40987</v>
      </c>
      <c r="D6413" s="501" t="s">
        <v>14896</v>
      </c>
      <c r="E6413" s="666">
        <v>37.700000000000003</v>
      </c>
      <c r="F6413" s="394"/>
    </row>
    <row r="6414" spans="1:6">
      <c r="A6414" s="1181">
        <v>6416056</v>
      </c>
      <c r="B6414" s="501" t="s">
        <v>9305</v>
      </c>
      <c r="C6414" s="502" t="s">
        <v>40988</v>
      </c>
      <c r="D6414" s="501" t="s">
        <v>14896</v>
      </c>
      <c r="E6414" s="666">
        <v>86.5</v>
      </c>
      <c r="F6414" s="394"/>
    </row>
    <row r="6415" spans="1:6">
      <c r="A6415" s="1181">
        <v>6416278</v>
      </c>
      <c r="B6415" s="501" t="s">
        <v>9305</v>
      </c>
      <c r="C6415" s="502" t="s">
        <v>40989</v>
      </c>
      <c r="D6415" s="501" t="s">
        <v>14896</v>
      </c>
      <c r="E6415" s="666">
        <v>26.81</v>
      </c>
      <c r="F6415" s="394"/>
    </row>
    <row r="6416" spans="1:6">
      <c r="A6416" s="1181">
        <v>6416047</v>
      </c>
      <c r="B6416" s="501" t="s">
        <v>9305</v>
      </c>
      <c r="C6416" s="502" t="s">
        <v>40990</v>
      </c>
      <c r="D6416" s="501" t="s">
        <v>14896</v>
      </c>
      <c r="E6416" s="666">
        <v>45.29</v>
      </c>
      <c r="F6416" s="394"/>
    </row>
    <row r="6417" spans="1:6">
      <c r="A6417" s="1181">
        <v>6416090</v>
      </c>
      <c r="B6417" s="501" t="s">
        <v>9305</v>
      </c>
      <c r="C6417" s="502" t="s">
        <v>40991</v>
      </c>
      <c r="D6417" s="501" t="s">
        <v>14896</v>
      </c>
      <c r="E6417" s="666">
        <v>407.18</v>
      </c>
      <c r="F6417" s="394"/>
    </row>
    <row r="6418" spans="1:6">
      <c r="A6418" s="1181">
        <v>6416089</v>
      </c>
      <c r="B6418" s="501" t="s">
        <v>9305</v>
      </c>
      <c r="C6418" s="502" t="s">
        <v>40992</v>
      </c>
      <c r="D6418" s="501" t="s">
        <v>14896</v>
      </c>
      <c r="E6418" s="666">
        <v>252.81</v>
      </c>
      <c r="F6418" s="394"/>
    </row>
    <row r="6419" spans="1:6">
      <c r="A6419" s="1181">
        <v>6416094</v>
      </c>
      <c r="B6419" s="501" t="s">
        <v>9305</v>
      </c>
      <c r="C6419" s="502" t="s">
        <v>40993</v>
      </c>
      <c r="D6419" s="501" t="s">
        <v>14896</v>
      </c>
      <c r="E6419" s="666">
        <v>359.32</v>
      </c>
      <c r="F6419" s="394"/>
    </row>
    <row r="6420" spans="1:6">
      <c r="A6420" s="1181">
        <v>6416093</v>
      </c>
      <c r="B6420" s="501" t="s">
        <v>9305</v>
      </c>
      <c r="C6420" s="502" t="s">
        <v>40994</v>
      </c>
      <c r="D6420" s="501" t="s">
        <v>14896</v>
      </c>
      <c r="E6420" s="666">
        <v>203.42</v>
      </c>
      <c r="F6420" s="394"/>
    </row>
    <row r="6421" spans="1:6">
      <c r="A6421" s="1181">
        <v>6416092</v>
      </c>
      <c r="B6421" s="501" t="s">
        <v>9305</v>
      </c>
      <c r="C6421" s="502" t="s">
        <v>40995</v>
      </c>
      <c r="D6421" s="501" t="s">
        <v>14896</v>
      </c>
      <c r="E6421" s="666">
        <v>320.23</v>
      </c>
      <c r="F6421" s="394"/>
    </row>
    <row r="6422" spans="1:6">
      <c r="A6422" s="1181">
        <v>6416091</v>
      </c>
      <c r="B6422" s="501" t="s">
        <v>9305</v>
      </c>
      <c r="C6422" s="502" t="s">
        <v>40996</v>
      </c>
      <c r="D6422" s="501" t="s">
        <v>14896</v>
      </c>
      <c r="E6422" s="666">
        <v>157.24</v>
      </c>
      <c r="F6422" s="394"/>
    </row>
    <row r="6423" spans="1:6">
      <c r="A6423" s="1181">
        <v>6817809</v>
      </c>
      <c r="B6423" s="501" t="s">
        <v>9305</v>
      </c>
      <c r="C6423" s="502" t="s">
        <v>40997</v>
      </c>
      <c r="D6423" s="501" t="s">
        <v>5</v>
      </c>
      <c r="E6423" s="666">
        <v>1061.17</v>
      </c>
      <c r="F6423" s="394"/>
    </row>
    <row r="6424" spans="1:6">
      <c r="A6424" s="1181">
        <v>6817810</v>
      </c>
      <c r="B6424" s="501" t="s">
        <v>9305</v>
      </c>
      <c r="C6424" s="502" t="s">
        <v>40998</v>
      </c>
      <c r="D6424" s="501" t="s">
        <v>5</v>
      </c>
      <c r="E6424" s="666">
        <v>929.36</v>
      </c>
      <c r="F6424" s="394"/>
    </row>
    <row r="6425" spans="1:6">
      <c r="A6425" s="1181">
        <v>6817811</v>
      </c>
      <c r="B6425" s="501" t="s">
        <v>9305</v>
      </c>
      <c r="C6425" s="502" t="s">
        <v>40999</v>
      </c>
      <c r="D6425" s="501" t="s">
        <v>5</v>
      </c>
      <c r="E6425" s="666">
        <v>1135.02</v>
      </c>
      <c r="F6425" s="394"/>
    </row>
    <row r="6426" spans="1:6">
      <c r="A6426" s="1181">
        <v>6817812</v>
      </c>
      <c r="B6426" s="501" t="s">
        <v>9305</v>
      </c>
      <c r="C6426" s="502" t="s">
        <v>41000</v>
      </c>
      <c r="D6426" s="501" t="s">
        <v>5</v>
      </c>
      <c r="E6426" s="666">
        <v>989.34</v>
      </c>
      <c r="F6426" s="394"/>
    </row>
    <row r="6427" spans="1:6">
      <c r="A6427" s="1181">
        <v>6817813</v>
      </c>
      <c r="B6427" s="501" t="s">
        <v>9305</v>
      </c>
      <c r="C6427" s="502" t="s">
        <v>41001</v>
      </c>
      <c r="D6427" s="501" t="s">
        <v>5</v>
      </c>
      <c r="E6427" s="666">
        <v>1786.75</v>
      </c>
      <c r="F6427" s="394"/>
    </row>
    <row r="6428" spans="1:6">
      <c r="A6428" s="1181">
        <v>6817814</v>
      </c>
      <c r="B6428" s="501" t="s">
        <v>9305</v>
      </c>
      <c r="C6428" s="502" t="s">
        <v>41002</v>
      </c>
      <c r="D6428" s="501" t="s">
        <v>5</v>
      </c>
      <c r="E6428" s="666">
        <v>1557.83</v>
      </c>
      <c r="F6428" s="394"/>
    </row>
    <row r="6429" spans="1:6">
      <c r="A6429" s="1181">
        <v>6817815</v>
      </c>
      <c r="B6429" s="501" t="s">
        <v>9305</v>
      </c>
      <c r="C6429" s="502" t="s">
        <v>41003</v>
      </c>
      <c r="D6429" s="501" t="s">
        <v>5</v>
      </c>
      <c r="E6429" s="666">
        <v>1506.52</v>
      </c>
      <c r="F6429" s="394"/>
    </row>
    <row r="6430" spans="1:6">
      <c r="A6430" s="1181">
        <v>6817816</v>
      </c>
      <c r="B6430" s="501" t="s">
        <v>9305</v>
      </c>
      <c r="C6430" s="502" t="s">
        <v>41004</v>
      </c>
      <c r="D6430" s="501" t="s">
        <v>5</v>
      </c>
      <c r="E6430" s="666">
        <v>1277.5899999999999</v>
      </c>
      <c r="F6430" s="394"/>
    </row>
    <row r="6431" spans="1:6">
      <c r="A6431" s="1181">
        <v>6817817</v>
      </c>
      <c r="B6431" s="501" t="s">
        <v>9305</v>
      </c>
      <c r="C6431" s="502" t="s">
        <v>41005</v>
      </c>
      <c r="D6431" s="501" t="s">
        <v>5</v>
      </c>
      <c r="E6431" s="666">
        <v>1220.06</v>
      </c>
      <c r="F6431" s="394"/>
    </row>
    <row r="6432" spans="1:6">
      <c r="A6432" s="1181">
        <v>6817818</v>
      </c>
      <c r="B6432" s="501" t="s">
        <v>9305</v>
      </c>
      <c r="C6432" s="502" t="s">
        <v>41006</v>
      </c>
      <c r="D6432" s="501" t="s">
        <v>5</v>
      </c>
      <c r="E6432" s="666">
        <v>1062.24</v>
      </c>
      <c r="F6432" s="394"/>
    </row>
    <row r="6433" spans="1:6">
      <c r="A6433" s="1181">
        <v>6817819</v>
      </c>
      <c r="B6433" s="501" t="s">
        <v>9305</v>
      </c>
      <c r="C6433" s="502" t="s">
        <v>41007</v>
      </c>
      <c r="D6433" s="501" t="s">
        <v>5</v>
      </c>
      <c r="E6433" s="666">
        <v>1877.62</v>
      </c>
      <c r="F6433" s="394"/>
    </row>
    <row r="6434" spans="1:6">
      <c r="A6434" s="1181">
        <v>6817820</v>
      </c>
      <c r="B6434" s="501" t="s">
        <v>9305</v>
      </c>
      <c r="C6434" s="502" t="s">
        <v>41008</v>
      </c>
      <c r="D6434" s="501" t="s">
        <v>5</v>
      </c>
      <c r="E6434" s="666">
        <v>1631.35</v>
      </c>
      <c r="F6434" s="394"/>
    </row>
    <row r="6435" spans="1:6">
      <c r="A6435" s="1181">
        <v>6817821</v>
      </c>
      <c r="B6435" s="501" t="s">
        <v>9305</v>
      </c>
      <c r="C6435" s="502" t="s">
        <v>41009</v>
      </c>
      <c r="D6435" s="501" t="s">
        <v>5</v>
      </c>
      <c r="E6435" s="666">
        <v>1606.65</v>
      </c>
      <c r="F6435" s="394"/>
    </row>
    <row r="6436" spans="1:6">
      <c r="A6436" s="1181">
        <v>6817822</v>
      </c>
      <c r="B6436" s="501" t="s">
        <v>9305</v>
      </c>
      <c r="C6436" s="502" t="s">
        <v>41010</v>
      </c>
      <c r="D6436" s="501" t="s">
        <v>5</v>
      </c>
      <c r="E6436" s="666">
        <v>1360.38</v>
      </c>
      <c r="F6436" s="394"/>
    </row>
    <row r="6437" spans="1:6">
      <c r="A6437" s="1181">
        <v>6817823</v>
      </c>
      <c r="B6437" s="501" t="s">
        <v>9305</v>
      </c>
      <c r="C6437" s="502" t="s">
        <v>41011</v>
      </c>
      <c r="D6437" s="501" t="s">
        <v>5</v>
      </c>
      <c r="E6437" s="666">
        <v>1309.9000000000001</v>
      </c>
      <c r="F6437" s="394"/>
    </row>
    <row r="6438" spans="1:6">
      <c r="A6438" s="1181">
        <v>6817824</v>
      </c>
      <c r="B6438" s="501" t="s">
        <v>9305</v>
      </c>
      <c r="C6438" s="502" t="s">
        <v>41012</v>
      </c>
      <c r="D6438" s="501" t="s">
        <v>5</v>
      </c>
      <c r="E6438" s="666">
        <v>1138.21</v>
      </c>
      <c r="F6438" s="394"/>
    </row>
    <row r="6439" spans="1:6">
      <c r="A6439" s="1181">
        <v>6817825</v>
      </c>
      <c r="B6439" s="501" t="s">
        <v>9305</v>
      </c>
      <c r="C6439" s="502" t="s">
        <v>41013</v>
      </c>
      <c r="D6439" s="501" t="s">
        <v>5</v>
      </c>
      <c r="E6439" s="666">
        <v>1907.11</v>
      </c>
      <c r="F6439" s="394"/>
    </row>
    <row r="6440" spans="1:6">
      <c r="A6440" s="1181">
        <v>6817826</v>
      </c>
      <c r="B6440" s="501" t="s">
        <v>9305</v>
      </c>
      <c r="C6440" s="502" t="s">
        <v>41014</v>
      </c>
      <c r="D6440" s="501" t="s">
        <v>5</v>
      </c>
      <c r="E6440" s="666">
        <v>1643.49</v>
      </c>
      <c r="F6440" s="394"/>
    </row>
    <row r="6441" spans="1:6">
      <c r="A6441" s="1181">
        <v>6817827</v>
      </c>
      <c r="B6441" s="501" t="s">
        <v>9305</v>
      </c>
      <c r="C6441" s="502" t="s">
        <v>41015</v>
      </c>
      <c r="D6441" s="501" t="s">
        <v>5</v>
      </c>
      <c r="E6441" s="666">
        <v>1706.77</v>
      </c>
      <c r="F6441" s="394"/>
    </row>
    <row r="6442" spans="1:6">
      <c r="A6442" s="1181">
        <v>6817828</v>
      </c>
      <c r="B6442" s="501" t="s">
        <v>9305</v>
      </c>
      <c r="C6442" s="502" t="s">
        <v>41016</v>
      </c>
      <c r="D6442" s="501" t="s">
        <v>5</v>
      </c>
      <c r="E6442" s="666">
        <v>1443.15</v>
      </c>
      <c r="F6442" s="394"/>
    </row>
    <row r="6443" spans="1:6">
      <c r="A6443" s="1181">
        <v>6817753</v>
      </c>
      <c r="B6443" s="501" t="s">
        <v>9305</v>
      </c>
      <c r="C6443" s="502" t="s">
        <v>41017</v>
      </c>
      <c r="D6443" s="501" t="s">
        <v>5</v>
      </c>
      <c r="E6443" s="666">
        <v>1431.09</v>
      </c>
      <c r="F6443" s="394"/>
    </row>
    <row r="6444" spans="1:6">
      <c r="A6444" s="1181">
        <v>6817754</v>
      </c>
      <c r="B6444" s="501" t="s">
        <v>9305</v>
      </c>
      <c r="C6444" s="502" t="s">
        <v>41018</v>
      </c>
      <c r="D6444" s="501" t="s">
        <v>5</v>
      </c>
      <c r="E6444" s="666">
        <v>1245.52</v>
      </c>
      <c r="F6444" s="394"/>
    </row>
    <row r="6445" spans="1:6">
      <c r="A6445" s="1181">
        <v>6817755</v>
      </c>
      <c r="B6445" s="501" t="s">
        <v>9305</v>
      </c>
      <c r="C6445" s="502" t="s">
        <v>41019</v>
      </c>
      <c r="D6445" s="501" t="s">
        <v>5</v>
      </c>
      <c r="E6445" s="666">
        <v>1369.18</v>
      </c>
      <c r="F6445" s="394"/>
    </row>
    <row r="6446" spans="1:6">
      <c r="A6446" s="1181">
        <v>6817756</v>
      </c>
      <c r="B6446" s="501" t="s">
        <v>9305</v>
      </c>
      <c r="C6446" s="502" t="s">
        <v>41020</v>
      </c>
      <c r="D6446" s="501" t="s">
        <v>5</v>
      </c>
      <c r="E6446" s="666">
        <v>1183.6099999999999</v>
      </c>
      <c r="F6446" s="394"/>
    </row>
    <row r="6447" spans="1:6">
      <c r="A6447" s="1181">
        <v>6817763</v>
      </c>
      <c r="B6447" s="501" t="s">
        <v>9305</v>
      </c>
      <c r="C6447" s="502" t="s">
        <v>41021</v>
      </c>
      <c r="D6447" s="501" t="s">
        <v>5</v>
      </c>
      <c r="E6447" s="666">
        <v>1730.89</v>
      </c>
      <c r="F6447" s="394"/>
    </row>
    <row r="6448" spans="1:6">
      <c r="A6448" s="1181">
        <v>6817764</v>
      </c>
      <c r="B6448" s="501" t="s">
        <v>9305</v>
      </c>
      <c r="C6448" s="502" t="s">
        <v>41022</v>
      </c>
      <c r="D6448" s="501" t="s">
        <v>5</v>
      </c>
      <c r="E6448" s="666">
        <v>1484.75</v>
      </c>
      <c r="F6448" s="394"/>
    </row>
    <row r="6449" spans="1:6">
      <c r="A6449" s="1181">
        <v>6817765</v>
      </c>
      <c r="B6449" s="501" t="s">
        <v>9305</v>
      </c>
      <c r="C6449" s="502" t="s">
        <v>41023</v>
      </c>
      <c r="D6449" s="501" t="s">
        <v>5</v>
      </c>
      <c r="E6449" s="666">
        <v>1994.07</v>
      </c>
      <c r="F6449" s="394"/>
    </row>
    <row r="6450" spans="1:6">
      <c r="A6450" s="1181">
        <v>6817766</v>
      </c>
      <c r="B6450" s="501" t="s">
        <v>9305</v>
      </c>
      <c r="C6450" s="502" t="s">
        <v>41024</v>
      </c>
      <c r="D6450" s="501" t="s">
        <v>5</v>
      </c>
      <c r="E6450" s="666">
        <v>1766.7</v>
      </c>
      <c r="F6450" s="394"/>
    </row>
    <row r="6451" spans="1:6">
      <c r="A6451" s="1181">
        <v>6817757</v>
      </c>
      <c r="B6451" s="501" t="s">
        <v>9305</v>
      </c>
      <c r="C6451" s="502" t="s">
        <v>41025</v>
      </c>
      <c r="D6451" s="501" t="s">
        <v>5</v>
      </c>
      <c r="E6451" s="666">
        <v>1369.18</v>
      </c>
      <c r="F6451" s="394"/>
    </row>
    <row r="6452" spans="1:6">
      <c r="A6452" s="1181">
        <v>6817758</v>
      </c>
      <c r="B6452" s="501" t="s">
        <v>9305</v>
      </c>
      <c r="C6452" s="502" t="s">
        <v>41026</v>
      </c>
      <c r="D6452" s="501" t="s">
        <v>5</v>
      </c>
      <c r="E6452" s="666">
        <v>1183.6099999999999</v>
      </c>
      <c r="F6452" s="394"/>
    </row>
    <row r="6453" spans="1:6">
      <c r="A6453" s="1181">
        <v>6817759</v>
      </c>
      <c r="B6453" s="501" t="s">
        <v>9305</v>
      </c>
      <c r="C6453" s="502" t="s">
        <v>41027</v>
      </c>
      <c r="D6453" s="501" t="s">
        <v>5</v>
      </c>
      <c r="E6453" s="666">
        <v>1488.17</v>
      </c>
      <c r="F6453" s="394"/>
    </row>
    <row r="6454" spans="1:6">
      <c r="A6454" s="1181">
        <v>6817760</v>
      </c>
      <c r="B6454" s="501" t="s">
        <v>9305</v>
      </c>
      <c r="C6454" s="502" t="s">
        <v>41028</v>
      </c>
      <c r="D6454" s="501" t="s">
        <v>5</v>
      </c>
      <c r="E6454" s="666">
        <v>1305.27</v>
      </c>
      <c r="F6454" s="394"/>
    </row>
    <row r="6455" spans="1:6">
      <c r="A6455" s="1181">
        <v>6817761</v>
      </c>
      <c r="B6455" s="501" t="s">
        <v>9305</v>
      </c>
      <c r="C6455" s="502" t="s">
        <v>41029</v>
      </c>
      <c r="D6455" s="501" t="s">
        <v>5</v>
      </c>
      <c r="E6455" s="666">
        <v>1833.64</v>
      </c>
      <c r="F6455" s="394"/>
    </row>
    <row r="6456" spans="1:6">
      <c r="A6456" s="1181">
        <v>6817762</v>
      </c>
      <c r="B6456" s="501" t="s">
        <v>9305</v>
      </c>
      <c r="C6456" s="502" t="s">
        <v>41030</v>
      </c>
      <c r="D6456" s="501" t="s">
        <v>5</v>
      </c>
      <c r="E6456" s="666">
        <v>1587.5</v>
      </c>
      <c r="F6456" s="394"/>
    </row>
    <row r="6457" spans="1:6">
      <c r="A6457" s="1181">
        <v>6817767</v>
      </c>
      <c r="B6457" s="501" t="s">
        <v>9305</v>
      </c>
      <c r="C6457" s="502" t="s">
        <v>41031</v>
      </c>
      <c r="D6457" s="501" t="s">
        <v>5</v>
      </c>
      <c r="E6457" s="666">
        <v>2096.17</v>
      </c>
      <c r="F6457" s="394"/>
    </row>
    <row r="6458" spans="1:6">
      <c r="A6458" s="1181">
        <v>6817768</v>
      </c>
      <c r="B6458" s="501" t="s">
        <v>9305</v>
      </c>
      <c r="C6458" s="502" t="s">
        <v>41032</v>
      </c>
      <c r="D6458" s="501" t="s">
        <v>5</v>
      </c>
      <c r="E6458" s="666">
        <v>1858.57</v>
      </c>
      <c r="F6458" s="394"/>
    </row>
    <row r="6459" spans="1:6">
      <c r="A6459" s="1181">
        <v>6817769</v>
      </c>
      <c r="B6459" s="501" t="s">
        <v>9305</v>
      </c>
      <c r="C6459" s="502" t="s">
        <v>41033</v>
      </c>
      <c r="D6459" s="501" t="s">
        <v>5</v>
      </c>
      <c r="E6459" s="666">
        <v>1763.56</v>
      </c>
      <c r="F6459" s="394"/>
    </row>
    <row r="6460" spans="1:6">
      <c r="A6460" s="1181">
        <v>6817770</v>
      </c>
      <c r="B6460" s="501" t="s">
        <v>9305</v>
      </c>
      <c r="C6460" s="502" t="s">
        <v>41034</v>
      </c>
      <c r="D6460" s="501" t="s">
        <v>5</v>
      </c>
      <c r="E6460" s="666">
        <v>1525.96</v>
      </c>
      <c r="F6460" s="394"/>
    </row>
    <row r="6461" spans="1:6">
      <c r="A6461" s="1181">
        <v>6817777</v>
      </c>
      <c r="B6461" s="501" t="s">
        <v>9305</v>
      </c>
      <c r="C6461" s="502" t="s">
        <v>41035</v>
      </c>
      <c r="D6461" s="501" t="s">
        <v>5</v>
      </c>
      <c r="E6461" s="666">
        <v>2873.98</v>
      </c>
      <c r="F6461" s="394"/>
    </row>
    <row r="6462" spans="1:6">
      <c r="A6462" s="1181">
        <v>6817778</v>
      </c>
      <c r="B6462" s="501" t="s">
        <v>9305</v>
      </c>
      <c r="C6462" s="502" t="s">
        <v>41036</v>
      </c>
      <c r="D6462" s="501" t="s">
        <v>5</v>
      </c>
      <c r="E6462" s="666">
        <v>2591.08</v>
      </c>
      <c r="F6462" s="394"/>
    </row>
    <row r="6463" spans="1:6">
      <c r="A6463" s="1181">
        <v>6817779</v>
      </c>
      <c r="B6463" s="501" t="s">
        <v>9305</v>
      </c>
      <c r="C6463" s="502" t="s">
        <v>41037</v>
      </c>
      <c r="D6463" s="501" t="s">
        <v>5</v>
      </c>
      <c r="E6463" s="666">
        <v>3399.66</v>
      </c>
      <c r="F6463" s="394"/>
    </row>
    <row r="6464" spans="1:6">
      <c r="A6464" s="1181">
        <v>6817780</v>
      </c>
      <c r="B6464" s="501" t="s">
        <v>9305</v>
      </c>
      <c r="C6464" s="502" t="s">
        <v>41038</v>
      </c>
      <c r="D6464" s="501" t="s">
        <v>5</v>
      </c>
      <c r="E6464" s="666">
        <v>3041.43</v>
      </c>
      <c r="F6464" s="394"/>
    </row>
    <row r="6465" spans="1:6">
      <c r="A6465" s="1181">
        <v>6817771</v>
      </c>
      <c r="B6465" s="501" t="s">
        <v>9305</v>
      </c>
      <c r="C6465" s="502" t="s">
        <v>41039</v>
      </c>
      <c r="D6465" s="501" t="s">
        <v>5</v>
      </c>
      <c r="E6465" s="666">
        <v>2019.43</v>
      </c>
      <c r="F6465" s="394"/>
    </row>
    <row r="6466" spans="1:6">
      <c r="A6466" s="1181">
        <v>6817772</v>
      </c>
      <c r="B6466" s="501" t="s">
        <v>9305</v>
      </c>
      <c r="C6466" s="502" t="s">
        <v>41040</v>
      </c>
      <c r="D6466" s="501" t="s">
        <v>5</v>
      </c>
      <c r="E6466" s="666">
        <v>1785.26</v>
      </c>
      <c r="F6466" s="394"/>
    </row>
    <row r="6467" spans="1:6">
      <c r="A6467" s="1181">
        <v>6817773</v>
      </c>
      <c r="B6467" s="501" t="s">
        <v>9305</v>
      </c>
      <c r="C6467" s="502" t="s">
        <v>41041</v>
      </c>
      <c r="D6467" s="501" t="s">
        <v>5</v>
      </c>
      <c r="E6467" s="666">
        <v>2435.31</v>
      </c>
      <c r="F6467" s="394"/>
    </row>
    <row r="6468" spans="1:6">
      <c r="A6468" s="1181">
        <v>6817774</v>
      </c>
      <c r="B6468" s="501" t="s">
        <v>9305</v>
      </c>
      <c r="C6468" s="502" t="s">
        <v>41042</v>
      </c>
      <c r="D6468" s="501" t="s">
        <v>5</v>
      </c>
      <c r="E6468" s="666">
        <v>2120.8000000000002</v>
      </c>
      <c r="F6468" s="394"/>
    </row>
    <row r="6469" spans="1:6">
      <c r="A6469" s="1181">
        <v>6817775</v>
      </c>
      <c r="B6469" s="501" t="s">
        <v>9305</v>
      </c>
      <c r="C6469" s="502" t="s">
        <v>41043</v>
      </c>
      <c r="D6469" s="501" t="s">
        <v>5</v>
      </c>
      <c r="E6469" s="666">
        <v>2648.9</v>
      </c>
      <c r="F6469" s="394"/>
    </row>
    <row r="6470" spans="1:6">
      <c r="A6470" s="1181">
        <v>6817776</v>
      </c>
      <c r="B6470" s="501" t="s">
        <v>9305</v>
      </c>
      <c r="C6470" s="502" t="s">
        <v>41044</v>
      </c>
      <c r="D6470" s="501" t="s">
        <v>5</v>
      </c>
      <c r="E6470" s="666">
        <v>2358.36</v>
      </c>
      <c r="F6470" s="394"/>
    </row>
    <row r="6471" spans="1:6">
      <c r="A6471" s="1181">
        <v>6817781</v>
      </c>
      <c r="B6471" s="501" t="s">
        <v>9305</v>
      </c>
      <c r="C6471" s="502" t="s">
        <v>41045</v>
      </c>
      <c r="D6471" s="501" t="s">
        <v>5</v>
      </c>
      <c r="E6471" s="666">
        <v>2862.7</v>
      </c>
      <c r="F6471" s="394"/>
    </row>
    <row r="6472" spans="1:6">
      <c r="A6472" s="1181">
        <v>6817782</v>
      </c>
      <c r="B6472" s="501" t="s">
        <v>9305</v>
      </c>
      <c r="C6472" s="502" t="s">
        <v>41046</v>
      </c>
      <c r="D6472" s="501" t="s">
        <v>5</v>
      </c>
      <c r="E6472" s="666">
        <v>2573.0700000000002</v>
      </c>
      <c r="F6472" s="394"/>
    </row>
    <row r="6473" spans="1:6">
      <c r="A6473" s="1181">
        <v>6817783</v>
      </c>
      <c r="B6473" s="501" t="s">
        <v>9305</v>
      </c>
      <c r="C6473" s="502" t="s">
        <v>41047</v>
      </c>
      <c r="D6473" s="501" t="s">
        <v>5</v>
      </c>
      <c r="E6473" s="666">
        <v>2339.9</v>
      </c>
      <c r="F6473" s="394"/>
    </row>
    <row r="6474" spans="1:6">
      <c r="A6474" s="1181">
        <v>6817784</v>
      </c>
      <c r="B6474" s="501" t="s">
        <v>9305</v>
      </c>
      <c r="C6474" s="502" t="s">
        <v>41048</v>
      </c>
      <c r="D6474" s="501" t="s">
        <v>5</v>
      </c>
      <c r="E6474" s="666">
        <v>2050.27</v>
      </c>
      <c r="F6474" s="394"/>
    </row>
    <row r="6475" spans="1:6">
      <c r="A6475" s="1181">
        <v>6817791</v>
      </c>
      <c r="B6475" s="501" t="s">
        <v>9305</v>
      </c>
      <c r="C6475" s="502" t="s">
        <v>41049</v>
      </c>
      <c r="D6475" s="501" t="s">
        <v>5</v>
      </c>
      <c r="E6475" s="666">
        <v>4212.9799999999996</v>
      </c>
      <c r="F6475" s="394"/>
    </row>
    <row r="6476" spans="1:6">
      <c r="A6476" s="1181">
        <v>6817792</v>
      </c>
      <c r="B6476" s="501" t="s">
        <v>9305</v>
      </c>
      <c r="C6476" s="502" t="s">
        <v>41050</v>
      </c>
      <c r="D6476" s="501" t="s">
        <v>5</v>
      </c>
      <c r="E6476" s="666">
        <v>3777.86</v>
      </c>
      <c r="F6476" s="394"/>
    </row>
    <row r="6477" spans="1:6">
      <c r="A6477" s="1181">
        <v>6817793</v>
      </c>
      <c r="B6477" s="501" t="s">
        <v>9305</v>
      </c>
      <c r="C6477" s="502" t="s">
        <v>41051</v>
      </c>
      <c r="D6477" s="501" t="s">
        <v>5</v>
      </c>
      <c r="E6477" s="666">
        <v>4797.18</v>
      </c>
      <c r="F6477" s="394"/>
    </row>
    <row r="6478" spans="1:6">
      <c r="A6478" s="1181">
        <v>6817794</v>
      </c>
      <c r="B6478" s="501" t="s">
        <v>9305</v>
      </c>
      <c r="C6478" s="502" t="s">
        <v>41052</v>
      </c>
      <c r="D6478" s="501" t="s">
        <v>5</v>
      </c>
      <c r="E6478" s="666">
        <v>4362.07</v>
      </c>
      <c r="F6478" s="394"/>
    </row>
    <row r="6479" spans="1:6">
      <c r="A6479" s="1181">
        <v>6817785</v>
      </c>
      <c r="B6479" s="501" t="s">
        <v>9305</v>
      </c>
      <c r="C6479" s="502" t="s">
        <v>41053</v>
      </c>
      <c r="D6479" s="501" t="s">
        <v>5</v>
      </c>
      <c r="E6479" s="666">
        <v>2987.41</v>
      </c>
      <c r="F6479" s="394"/>
    </row>
    <row r="6480" spans="1:6">
      <c r="A6480" s="1181">
        <v>6817786</v>
      </c>
      <c r="B6480" s="501" t="s">
        <v>9305</v>
      </c>
      <c r="C6480" s="502" t="s">
        <v>41054</v>
      </c>
      <c r="D6480" s="501" t="s">
        <v>5</v>
      </c>
      <c r="E6480" s="666">
        <v>2604.5300000000002</v>
      </c>
      <c r="F6480" s="394"/>
    </row>
    <row r="6481" spans="1:6">
      <c r="A6481" s="1181">
        <v>6817787</v>
      </c>
      <c r="B6481" s="501" t="s">
        <v>9305</v>
      </c>
      <c r="C6481" s="502" t="s">
        <v>41055</v>
      </c>
      <c r="D6481" s="501" t="s">
        <v>5</v>
      </c>
      <c r="E6481" s="666">
        <v>3428.41</v>
      </c>
      <c r="F6481" s="394"/>
    </row>
    <row r="6482" spans="1:6">
      <c r="A6482" s="1181">
        <v>6817788</v>
      </c>
      <c r="B6482" s="501" t="s">
        <v>9305</v>
      </c>
      <c r="C6482" s="502" t="s">
        <v>41056</v>
      </c>
      <c r="D6482" s="501" t="s">
        <v>5</v>
      </c>
      <c r="E6482" s="666">
        <v>3074.71</v>
      </c>
      <c r="F6482" s="394"/>
    </row>
    <row r="6483" spans="1:6">
      <c r="A6483" s="1181">
        <v>6817789</v>
      </c>
      <c r="B6483" s="501" t="s">
        <v>9305</v>
      </c>
      <c r="C6483" s="502" t="s">
        <v>41057</v>
      </c>
      <c r="D6483" s="501" t="s">
        <v>5</v>
      </c>
      <c r="E6483" s="666">
        <v>3822.65</v>
      </c>
      <c r="F6483" s="394"/>
    </row>
    <row r="6484" spans="1:6">
      <c r="A6484" s="1181">
        <v>6817790</v>
      </c>
      <c r="B6484" s="501" t="s">
        <v>9305</v>
      </c>
      <c r="C6484" s="502" t="s">
        <v>41058</v>
      </c>
      <c r="D6484" s="501" t="s">
        <v>5</v>
      </c>
      <c r="E6484" s="666">
        <v>3478.25</v>
      </c>
      <c r="F6484" s="394"/>
    </row>
    <row r="6485" spans="1:6">
      <c r="A6485" s="1181">
        <v>6817795</v>
      </c>
      <c r="B6485" s="501" t="s">
        <v>9305</v>
      </c>
      <c r="C6485" s="502" t="s">
        <v>41059</v>
      </c>
      <c r="D6485" s="501" t="s">
        <v>5</v>
      </c>
      <c r="E6485" s="666">
        <v>3683.92</v>
      </c>
      <c r="F6485" s="394"/>
    </row>
    <row r="6486" spans="1:6">
      <c r="A6486" s="1181">
        <v>6817796</v>
      </c>
      <c r="B6486" s="501" t="s">
        <v>9305</v>
      </c>
      <c r="C6486" s="502" t="s">
        <v>41060</v>
      </c>
      <c r="D6486" s="501" t="s">
        <v>5</v>
      </c>
      <c r="E6486" s="666">
        <v>3347.19</v>
      </c>
      <c r="F6486" s="394"/>
    </row>
    <row r="6487" spans="1:6">
      <c r="A6487" s="1181">
        <v>6817797</v>
      </c>
      <c r="B6487" s="501" t="s">
        <v>9305</v>
      </c>
      <c r="C6487" s="502" t="s">
        <v>41061</v>
      </c>
      <c r="D6487" s="501" t="s">
        <v>5</v>
      </c>
      <c r="E6487" s="666">
        <v>3133.56</v>
      </c>
      <c r="F6487" s="394"/>
    </row>
    <row r="6488" spans="1:6">
      <c r="A6488" s="1181">
        <v>6817798</v>
      </c>
      <c r="B6488" s="501" t="s">
        <v>9305</v>
      </c>
      <c r="C6488" s="502" t="s">
        <v>41062</v>
      </c>
      <c r="D6488" s="501" t="s">
        <v>5</v>
      </c>
      <c r="E6488" s="666">
        <v>2796.82</v>
      </c>
      <c r="F6488" s="394"/>
    </row>
    <row r="6489" spans="1:6">
      <c r="A6489" s="1181">
        <v>6817805</v>
      </c>
      <c r="B6489" s="501" t="s">
        <v>9305</v>
      </c>
      <c r="C6489" s="502" t="s">
        <v>41063</v>
      </c>
      <c r="D6489" s="501" t="s">
        <v>5</v>
      </c>
      <c r="E6489" s="666">
        <v>5941.14</v>
      </c>
      <c r="F6489" s="394"/>
    </row>
    <row r="6490" spans="1:6">
      <c r="A6490" s="1181">
        <v>6817806</v>
      </c>
      <c r="B6490" s="501" t="s">
        <v>9305</v>
      </c>
      <c r="C6490" s="502" t="s">
        <v>41064</v>
      </c>
      <c r="D6490" s="501" t="s">
        <v>5</v>
      </c>
      <c r="E6490" s="666">
        <v>5429.15</v>
      </c>
      <c r="F6490" s="394"/>
    </row>
    <row r="6491" spans="1:6">
      <c r="A6491" s="1181">
        <v>6817807</v>
      </c>
      <c r="B6491" s="501" t="s">
        <v>9305</v>
      </c>
      <c r="C6491" s="502" t="s">
        <v>41065</v>
      </c>
      <c r="D6491" s="501" t="s">
        <v>5</v>
      </c>
      <c r="E6491" s="666">
        <v>6586.06</v>
      </c>
      <c r="F6491" s="394"/>
    </row>
    <row r="6492" spans="1:6">
      <c r="A6492" s="1181">
        <v>6817808</v>
      </c>
      <c r="B6492" s="501" t="s">
        <v>9305</v>
      </c>
      <c r="C6492" s="502" t="s">
        <v>41066</v>
      </c>
      <c r="D6492" s="501" t="s">
        <v>5</v>
      </c>
      <c r="E6492" s="666">
        <v>6074.08</v>
      </c>
      <c r="F6492" s="394"/>
    </row>
    <row r="6493" spans="1:6">
      <c r="A6493" s="1181">
        <v>6817799</v>
      </c>
      <c r="B6493" s="501" t="s">
        <v>9305</v>
      </c>
      <c r="C6493" s="502" t="s">
        <v>41067</v>
      </c>
      <c r="D6493" s="501" t="s">
        <v>5</v>
      </c>
      <c r="E6493" s="666">
        <v>3934.73</v>
      </c>
      <c r="F6493" s="394"/>
    </row>
    <row r="6494" spans="1:6">
      <c r="A6494" s="1181">
        <v>6817800</v>
      </c>
      <c r="B6494" s="501" t="s">
        <v>9305</v>
      </c>
      <c r="C6494" s="502" t="s">
        <v>41068</v>
      </c>
      <c r="D6494" s="501" t="s">
        <v>5</v>
      </c>
      <c r="E6494" s="666">
        <v>3483.47</v>
      </c>
      <c r="F6494" s="394"/>
    </row>
    <row r="6495" spans="1:6">
      <c r="A6495" s="1181">
        <v>6817801</v>
      </c>
      <c r="B6495" s="501" t="s">
        <v>9305</v>
      </c>
      <c r="C6495" s="502" t="s">
        <v>41069</v>
      </c>
      <c r="D6495" s="501" t="s">
        <v>5</v>
      </c>
      <c r="E6495" s="666">
        <v>4740.17</v>
      </c>
      <c r="F6495" s="394"/>
    </row>
    <row r="6496" spans="1:6">
      <c r="A6496" s="1181">
        <v>6817802</v>
      </c>
      <c r="B6496" s="501" t="s">
        <v>9305</v>
      </c>
      <c r="C6496" s="502" t="s">
        <v>41070</v>
      </c>
      <c r="D6496" s="501" t="s">
        <v>5</v>
      </c>
      <c r="E6496" s="666">
        <v>4334.2700000000004</v>
      </c>
      <c r="F6496" s="394"/>
    </row>
    <row r="6497" spans="1:6">
      <c r="A6497" s="1181">
        <v>6817803</v>
      </c>
      <c r="B6497" s="501" t="s">
        <v>9305</v>
      </c>
      <c r="C6497" s="502" t="s">
        <v>41071</v>
      </c>
      <c r="D6497" s="501" t="s">
        <v>5</v>
      </c>
      <c r="E6497" s="666">
        <v>5368.61</v>
      </c>
      <c r="F6497" s="394"/>
    </row>
    <row r="6498" spans="1:6">
      <c r="A6498" s="1181">
        <v>6817804</v>
      </c>
      <c r="B6498" s="501" t="s">
        <v>9305</v>
      </c>
      <c r="C6498" s="502" t="s">
        <v>41072</v>
      </c>
      <c r="D6498" s="501" t="s">
        <v>5</v>
      </c>
      <c r="E6498" s="666">
        <v>4856.62</v>
      </c>
      <c r="F6498" s="394"/>
    </row>
    <row r="6499" spans="1:6">
      <c r="A6499" s="1181">
        <v>6817885</v>
      </c>
      <c r="B6499" s="501" t="s">
        <v>9305</v>
      </c>
      <c r="C6499" s="502" t="s">
        <v>41073</v>
      </c>
      <c r="D6499" s="501" t="s">
        <v>5</v>
      </c>
      <c r="E6499" s="666">
        <v>1333.88</v>
      </c>
      <c r="F6499" s="394"/>
    </row>
    <row r="6500" spans="1:6">
      <c r="A6500" s="1181">
        <v>6817886</v>
      </c>
      <c r="B6500" s="501" t="s">
        <v>9305</v>
      </c>
      <c r="C6500" s="502" t="s">
        <v>41074</v>
      </c>
      <c r="D6500" s="501" t="s">
        <v>5</v>
      </c>
      <c r="E6500" s="666">
        <v>1153.7</v>
      </c>
      <c r="F6500" s="394"/>
    </row>
    <row r="6501" spans="1:6">
      <c r="A6501" s="1181">
        <v>6817887</v>
      </c>
      <c r="B6501" s="501" t="s">
        <v>9305</v>
      </c>
      <c r="C6501" s="502" t="s">
        <v>41075</v>
      </c>
      <c r="D6501" s="501" t="s">
        <v>5</v>
      </c>
      <c r="E6501" s="666">
        <v>1452.26</v>
      </c>
      <c r="F6501" s="394"/>
    </row>
    <row r="6502" spans="1:6">
      <c r="A6502" s="1181">
        <v>6817888</v>
      </c>
      <c r="B6502" s="501" t="s">
        <v>9305</v>
      </c>
      <c r="C6502" s="502" t="s">
        <v>41076</v>
      </c>
      <c r="D6502" s="501" t="s">
        <v>5</v>
      </c>
      <c r="E6502" s="666">
        <v>1246.75</v>
      </c>
      <c r="F6502" s="394"/>
    </row>
    <row r="6503" spans="1:6">
      <c r="A6503" s="1181">
        <v>6817889</v>
      </c>
      <c r="B6503" s="501" t="s">
        <v>9305</v>
      </c>
      <c r="C6503" s="502" t="s">
        <v>41077</v>
      </c>
      <c r="D6503" s="501" t="s">
        <v>5</v>
      </c>
      <c r="E6503" s="666">
        <v>2149.92</v>
      </c>
      <c r="F6503" s="394"/>
    </row>
    <row r="6504" spans="1:6">
      <c r="A6504" s="1181">
        <v>6817890</v>
      </c>
      <c r="B6504" s="501" t="s">
        <v>9305</v>
      </c>
      <c r="C6504" s="502" t="s">
        <v>41078</v>
      </c>
      <c r="D6504" s="501" t="s">
        <v>5</v>
      </c>
      <c r="E6504" s="666">
        <v>1859.17</v>
      </c>
      <c r="F6504" s="394"/>
    </row>
    <row r="6505" spans="1:6">
      <c r="A6505" s="1181">
        <v>6817891</v>
      </c>
      <c r="B6505" s="501" t="s">
        <v>9305</v>
      </c>
      <c r="C6505" s="502" t="s">
        <v>41079</v>
      </c>
      <c r="D6505" s="501" t="s">
        <v>5</v>
      </c>
      <c r="E6505" s="666">
        <v>1869.69</v>
      </c>
      <c r="F6505" s="394"/>
    </row>
    <row r="6506" spans="1:6">
      <c r="A6506" s="1181">
        <v>6817892</v>
      </c>
      <c r="B6506" s="501" t="s">
        <v>9305</v>
      </c>
      <c r="C6506" s="502" t="s">
        <v>41080</v>
      </c>
      <c r="D6506" s="501" t="s">
        <v>5</v>
      </c>
      <c r="E6506" s="666">
        <v>1578.93</v>
      </c>
      <c r="F6506" s="394"/>
    </row>
    <row r="6507" spans="1:6">
      <c r="A6507" s="1181">
        <v>6817893</v>
      </c>
      <c r="B6507" s="501" t="s">
        <v>9305</v>
      </c>
      <c r="C6507" s="502" t="s">
        <v>41081</v>
      </c>
      <c r="D6507" s="501" t="s">
        <v>5</v>
      </c>
      <c r="E6507" s="666">
        <v>1626.05</v>
      </c>
      <c r="F6507" s="394"/>
    </row>
    <row r="6508" spans="1:6">
      <c r="A6508" s="1181">
        <v>6817894</v>
      </c>
      <c r="B6508" s="501" t="s">
        <v>9305</v>
      </c>
      <c r="C6508" s="502" t="s">
        <v>41082</v>
      </c>
      <c r="D6508" s="501" t="s">
        <v>5</v>
      </c>
      <c r="E6508" s="666">
        <v>1393.78</v>
      </c>
      <c r="F6508" s="394"/>
    </row>
    <row r="6509" spans="1:6">
      <c r="A6509" s="1181">
        <v>6817895</v>
      </c>
      <c r="B6509" s="501" t="s">
        <v>9305</v>
      </c>
      <c r="C6509" s="502" t="s">
        <v>41083</v>
      </c>
      <c r="D6509" s="501" t="s">
        <v>5</v>
      </c>
      <c r="E6509" s="666">
        <v>2313.39</v>
      </c>
      <c r="F6509" s="394"/>
    </row>
    <row r="6510" spans="1:6">
      <c r="A6510" s="1181">
        <v>6817896</v>
      </c>
      <c r="B6510" s="501" t="s">
        <v>9305</v>
      </c>
      <c r="C6510" s="502" t="s">
        <v>41084</v>
      </c>
      <c r="D6510" s="501" t="s">
        <v>5</v>
      </c>
      <c r="E6510" s="666">
        <v>1992.35</v>
      </c>
      <c r="F6510" s="394"/>
    </row>
    <row r="6511" spans="1:6">
      <c r="A6511" s="1181">
        <v>6817897</v>
      </c>
      <c r="B6511" s="501" t="s">
        <v>9305</v>
      </c>
      <c r="C6511" s="502" t="s">
        <v>41085</v>
      </c>
      <c r="D6511" s="501" t="s">
        <v>5</v>
      </c>
      <c r="E6511" s="666">
        <v>2042.42</v>
      </c>
      <c r="F6511" s="394"/>
    </row>
    <row r="6512" spans="1:6">
      <c r="A6512" s="1181">
        <v>6817898</v>
      </c>
      <c r="B6512" s="501" t="s">
        <v>9305</v>
      </c>
      <c r="C6512" s="502" t="s">
        <v>41086</v>
      </c>
      <c r="D6512" s="501" t="s">
        <v>5</v>
      </c>
      <c r="E6512" s="666">
        <v>1721.38</v>
      </c>
      <c r="F6512" s="394"/>
    </row>
    <row r="6513" spans="1:6">
      <c r="A6513" s="1181">
        <v>6817899</v>
      </c>
      <c r="B6513" s="501" t="s">
        <v>9305</v>
      </c>
      <c r="C6513" s="502" t="s">
        <v>41087</v>
      </c>
      <c r="D6513" s="501" t="s">
        <v>5</v>
      </c>
      <c r="E6513" s="666">
        <v>1788.15</v>
      </c>
      <c r="F6513" s="394"/>
    </row>
    <row r="6514" spans="1:6">
      <c r="A6514" s="1181">
        <v>6817900</v>
      </c>
      <c r="B6514" s="501" t="s">
        <v>9305</v>
      </c>
      <c r="C6514" s="502" t="s">
        <v>41088</v>
      </c>
      <c r="D6514" s="501" t="s">
        <v>5</v>
      </c>
      <c r="E6514" s="666">
        <v>1528.87</v>
      </c>
      <c r="F6514" s="394"/>
    </row>
    <row r="6515" spans="1:6">
      <c r="A6515" s="1181">
        <v>6817901</v>
      </c>
      <c r="B6515" s="501" t="s">
        <v>9305</v>
      </c>
      <c r="C6515" s="502" t="s">
        <v>41089</v>
      </c>
      <c r="D6515" s="501" t="s">
        <v>5</v>
      </c>
      <c r="E6515" s="666">
        <v>2419.7199999999998</v>
      </c>
      <c r="F6515" s="394"/>
    </row>
    <row r="6516" spans="1:6">
      <c r="A6516" s="1181">
        <v>6817902</v>
      </c>
      <c r="B6516" s="501" t="s">
        <v>9305</v>
      </c>
      <c r="C6516" s="502" t="s">
        <v>41090</v>
      </c>
      <c r="D6516" s="501" t="s">
        <v>5</v>
      </c>
      <c r="E6516" s="666">
        <v>2066.5</v>
      </c>
      <c r="F6516" s="394"/>
    </row>
    <row r="6517" spans="1:6">
      <c r="A6517" s="1181">
        <v>6817903</v>
      </c>
      <c r="B6517" s="501" t="s">
        <v>9305</v>
      </c>
      <c r="C6517" s="502" t="s">
        <v>41091</v>
      </c>
      <c r="D6517" s="501" t="s">
        <v>5</v>
      </c>
      <c r="E6517" s="666">
        <v>2219.38</v>
      </c>
      <c r="F6517" s="394"/>
    </row>
    <row r="6518" spans="1:6">
      <c r="A6518" s="1181">
        <v>6817904</v>
      </c>
      <c r="B6518" s="501" t="s">
        <v>9305</v>
      </c>
      <c r="C6518" s="502" t="s">
        <v>41092</v>
      </c>
      <c r="D6518" s="501" t="s">
        <v>5</v>
      </c>
      <c r="E6518" s="666">
        <v>1866.16</v>
      </c>
      <c r="F6518" s="394"/>
    </row>
    <row r="6519" spans="1:6">
      <c r="A6519" s="1181">
        <v>6817829</v>
      </c>
      <c r="B6519" s="501" t="s">
        <v>9305</v>
      </c>
      <c r="C6519" s="502" t="s">
        <v>41093</v>
      </c>
      <c r="D6519" s="501" t="s">
        <v>5</v>
      </c>
      <c r="E6519" s="666">
        <v>1773.78</v>
      </c>
      <c r="F6519" s="394"/>
    </row>
    <row r="6520" spans="1:6">
      <c r="A6520" s="1181">
        <v>6817830</v>
      </c>
      <c r="B6520" s="501" t="s">
        <v>9305</v>
      </c>
      <c r="C6520" s="502" t="s">
        <v>41094</v>
      </c>
      <c r="D6520" s="501" t="s">
        <v>5</v>
      </c>
      <c r="E6520" s="666">
        <v>1539.4</v>
      </c>
      <c r="F6520" s="394"/>
    </row>
    <row r="6521" spans="1:6">
      <c r="A6521" s="1181">
        <v>6817831</v>
      </c>
      <c r="B6521" s="501" t="s">
        <v>9305</v>
      </c>
      <c r="C6521" s="502" t="s">
        <v>41095</v>
      </c>
      <c r="D6521" s="501" t="s">
        <v>5</v>
      </c>
      <c r="E6521" s="666">
        <v>1711.87</v>
      </c>
      <c r="F6521" s="394"/>
    </row>
    <row r="6522" spans="1:6">
      <c r="A6522" s="1181">
        <v>6817832</v>
      </c>
      <c r="B6522" s="501" t="s">
        <v>9305</v>
      </c>
      <c r="C6522" s="502" t="s">
        <v>41096</v>
      </c>
      <c r="D6522" s="501" t="s">
        <v>5</v>
      </c>
      <c r="E6522" s="666">
        <v>1477.49</v>
      </c>
      <c r="F6522" s="394"/>
    </row>
    <row r="6523" spans="1:6">
      <c r="A6523" s="1181">
        <v>6817839</v>
      </c>
      <c r="B6523" s="501" t="s">
        <v>9305</v>
      </c>
      <c r="C6523" s="502" t="s">
        <v>41097</v>
      </c>
      <c r="D6523" s="501" t="s">
        <v>5</v>
      </c>
      <c r="E6523" s="666">
        <v>2079.8200000000002</v>
      </c>
      <c r="F6523" s="394"/>
    </row>
    <row r="6524" spans="1:6">
      <c r="A6524" s="1181">
        <v>6817840</v>
      </c>
      <c r="B6524" s="501" t="s">
        <v>9305</v>
      </c>
      <c r="C6524" s="502" t="s">
        <v>41098</v>
      </c>
      <c r="D6524" s="501" t="s">
        <v>5</v>
      </c>
      <c r="E6524" s="666">
        <v>1783.14</v>
      </c>
      <c r="F6524" s="394"/>
    </row>
    <row r="6525" spans="1:6">
      <c r="A6525" s="1181">
        <v>6817841</v>
      </c>
      <c r="B6525" s="501" t="s">
        <v>9305</v>
      </c>
      <c r="C6525" s="502" t="s">
        <v>41099</v>
      </c>
      <c r="D6525" s="501" t="s">
        <v>5</v>
      </c>
      <c r="E6525" s="666">
        <v>2343</v>
      </c>
      <c r="F6525" s="394"/>
    </row>
    <row r="6526" spans="1:6">
      <c r="A6526" s="1181">
        <v>6817842</v>
      </c>
      <c r="B6526" s="501" t="s">
        <v>9305</v>
      </c>
      <c r="C6526" s="502" t="s">
        <v>41100</v>
      </c>
      <c r="D6526" s="501" t="s">
        <v>5</v>
      </c>
      <c r="E6526" s="666">
        <v>2065.09</v>
      </c>
      <c r="F6526" s="394"/>
    </row>
    <row r="6527" spans="1:6">
      <c r="A6527" s="1181">
        <v>6817833</v>
      </c>
      <c r="B6527" s="501" t="s">
        <v>9305</v>
      </c>
      <c r="C6527" s="502" t="s">
        <v>41101</v>
      </c>
      <c r="D6527" s="501" t="s">
        <v>5</v>
      </c>
      <c r="E6527" s="666">
        <v>1711.87</v>
      </c>
      <c r="F6527" s="394"/>
    </row>
    <row r="6528" spans="1:6">
      <c r="A6528" s="1181">
        <v>6817834</v>
      </c>
      <c r="B6528" s="501" t="s">
        <v>9305</v>
      </c>
      <c r="C6528" s="502" t="s">
        <v>41102</v>
      </c>
      <c r="D6528" s="501" t="s">
        <v>5</v>
      </c>
      <c r="E6528" s="666">
        <v>1477.49</v>
      </c>
      <c r="F6528" s="394"/>
    </row>
    <row r="6529" spans="1:6">
      <c r="A6529" s="1181">
        <v>6817835</v>
      </c>
      <c r="B6529" s="501" t="s">
        <v>9305</v>
      </c>
      <c r="C6529" s="502" t="s">
        <v>41103</v>
      </c>
      <c r="D6529" s="501" t="s">
        <v>5</v>
      </c>
      <c r="E6529" s="666">
        <v>1830.86</v>
      </c>
      <c r="F6529" s="394"/>
    </row>
    <row r="6530" spans="1:6">
      <c r="A6530" s="1181">
        <v>6817836</v>
      </c>
      <c r="B6530" s="501" t="s">
        <v>9305</v>
      </c>
      <c r="C6530" s="502" t="s">
        <v>41104</v>
      </c>
      <c r="D6530" s="501" t="s">
        <v>5</v>
      </c>
      <c r="E6530" s="666">
        <v>1599.15</v>
      </c>
      <c r="F6530" s="394"/>
    </row>
    <row r="6531" spans="1:6">
      <c r="A6531" s="1181">
        <v>6817837</v>
      </c>
      <c r="B6531" s="501" t="s">
        <v>9305</v>
      </c>
      <c r="C6531" s="502" t="s">
        <v>41105</v>
      </c>
      <c r="D6531" s="501" t="s">
        <v>5</v>
      </c>
      <c r="E6531" s="666">
        <v>2182.5700000000002</v>
      </c>
      <c r="F6531" s="394"/>
    </row>
    <row r="6532" spans="1:6">
      <c r="A6532" s="1181">
        <v>6817838</v>
      </c>
      <c r="B6532" s="501" t="s">
        <v>9305</v>
      </c>
      <c r="C6532" s="502" t="s">
        <v>41106</v>
      </c>
      <c r="D6532" s="501" t="s">
        <v>5</v>
      </c>
      <c r="E6532" s="666">
        <v>1885.89</v>
      </c>
      <c r="F6532" s="394"/>
    </row>
    <row r="6533" spans="1:6">
      <c r="A6533" s="1181">
        <v>6817843</v>
      </c>
      <c r="B6533" s="501" t="s">
        <v>9305</v>
      </c>
      <c r="C6533" s="502" t="s">
        <v>41107</v>
      </c>
      <c r="D6533" s="501" t="s">
        <v>5</v>
      </c>
      <c r="E6533" s="666">
        <v>2509.7800000000002</v>
      </c>
      <c r="F6533" s="394"/>
    </row>
    <row r="6534" spans="1:6">
      <c r="A6534" s="1181">
        <v>6817844</v>
      </c>
      <c r="B6534" s="501" t="s">
        <v>9305</v>
      </c>
      <c r="C6534" s="502" t="s">
        <v>41108</v>
      </c>
      <c r="D6534" s="501" t="s">
        <v>5</v>
      </c>
      <c r="E6534" s="666">
        <v>2211.48</v>
      </c>
      <c r="F6534" s="394"/>
    </row>
    <row r="6535" spans="1:6">
      <c r="A6535" s="1181">
        <v>6817845</v>
      </c>
      <c r="B6535" s="501" t="s">
        <v>9305</v>
      </c>
      <c r="C6535" s="502" t="s">
        <v>41109</v>
      </c>
      <c r="D6535" s="501" t="s">
        <v>5</v>
      </c>
      <c r="E6535" s="666">
        <v>2177.17</v>
      </c>
      <c r="F6535" s="394"/>
    </row>
    <row r="6536" spans="1:6">
      <c r="A6536" s="1181">
        <v>6817846</v>
      </c>
      <c r="B6536" s="501" t="s">
        <v>9305</v>
      </c>
      <c r="C6536" s="502" t="s">
        <v>41110</v>
      </c>
      <c r="D6536" s="501" t="s">
        <v>5</v>
      </c>
      <c r="E6536" s="666">
        <v>1878.87</v>
      </c>
      <c r="F6536" s="394"/>
    </row>
    <row r="6537" spans="1:6">
      <c r="A6537" s="1181">
        <v>6817853</v>
      </c>
      <c r="B6537" s="501" t="s">
        <v>9305</v>
      </c>
      <c r="C6537" s="502" t="s">
        <v>41111</v>
      </c>
      <c r="D6537" s="501" t="s">
        <v>5</v>
      </c>
      <c r="E6537" s="666">
        <v>3298.4</v>
      </c>
      <c r="F6537" s="394"/>
    </row>
    <row r="6538" spans="1:6">
      <c r="A6538" s="1181">
        <v>6817854</v>
      </c>
      <c r="B6538" s="501" t="s">
        <v>9305</v>
      </c>
      <c r="C6538" s="502" t="s">
        <v>41112</v>
      </c>
      <c r="D6538" s="501" t="s">
        <v>5</v>
      </c>
      <c r="E6538" s="666">
        <v>2951.38</v>
      </c>
      <c r="F6538" s="394"/>
    </row>
    <row r="6539" spans="1:6">
      <c r="A6539" s="1181">
        <v>6817855</v>
      </c>
      <c r="B6539" s="501" t="s">
        <v>9305</v>
      </c>
      <c r="C6539" s="502" t="s">
        <v>41113</v>
      </c>
      <c r="D6539" s="501" t="s">
        <v>5</v>
      </c>
      <c r="E6539" s="666">
        <v>3825.74</v>
      </c>
      <c r="F6539" s="394"/>
    </row>
    <row r="6540" spans="1:6">
      <c r="A6540" s="1181">
        <v>6817856</v>
      </c>
      <c r="B6540" s="501" t="s">
        <v>9305</v>
      </c>
      <c r="C6540" s="502" t="s">
        <v>41114</v>
      </c>
      <c r="D6540" s="501" t="s">
        <v>5</v>
      </c>
      <c r="E6540" s="666">
        <v>3403.35</v>
      </c>
      <c r="F6540" s="394"/>
    </row>
    <row r="6541" spans="1:6">
      <c r="A6541" s="1181">
        <v>6817847</v>
      </c>
      <c r="B6541" s="501" t="s">
        <v>9305</v>
      </c>
      <c r="C6541" s="502" t="s">
        <v>41115</v>
      </c>
      <c r="D6541" s="501" t="s">
        <v>5</v>
      </c>
      <c r="E6541" s="666">
        <v>2437.61</v>
      </c>
      <c r="F6541" s="394"/>
    </row>
    <row r="6542" spans="1:6">
      <c r="A6542" s="1181">
        <v>6817848</v>
      </c>
      <c r="B6542" s="501" t="s">
        <v>9305</v>
      </c>
      <c r="C6542" s="502" t="s">
        <v>41116</v>
      </c>
      <c r="D6542" s="501" t="s">
        <v>5</v>
      </c>
      <c r="E6542" s="666">
        <v>2141.06</v>
      </c>
      <c r="F6542" s="394"/>
    </row>
    <row r="6543" spans="1:6">
      <c r="A6543" s="1181">
        <v>6817849</v>
      </c>
      <c r="B6543" s="501" t="s">
        <v>9305</v>
      </c>
      <c r="C6543" s="502" t="s">
        <v>41117</v>
      </c>
      <c r="D6543" s="501" t="s">
        <v>5</v>
      </c>
      <c r="E6543" s="666">
        <v>2855.15</v>
      </c>
      <c r="F6543" s="394"/>
    </row>
    <row r="6544" spans="1:6">
      <c r="A6544" s="1181">
        <v>6817850</v>
      </c>
      <c r="B6544" s="501" t="s">
        <v>9305</v>
      </c>
      <c r="C6544" s="502" t="s">
        <v>41118</v>
      </c>
      <c r="D6544" s="501" t="s">
        <v>5</v>
      </c>
      <c r="E6544" s="666">
        <v>2478.21</v>
      </c>
      <c r="F6544" s="394"/>
    </row>
    <row r="6545" spans="1:6">
      <c r="A6545" s="1181">
        <v>6817851</v>
      </c>
      <c r="B6545" s="501" t="s">
        <v>9305</v>
      </c>
      <c r="C6545" s="502" t="s">
        <v>41119</v>
      </c>
      <c r="D6545" s="501" t="s">
        <v>5</v>
      </c>
      <c r="E6545" s="666">
        <v>3073.32</v>
      </c>
      <c r="F6545" s="394"/>
    </row>
    <row r="6546" spans="1:6">
      <c r="A6546" s="1181">
        <v>6817852</v>
      </c>
      <c r="B6546" s="501" t="s">
        <v>9305</v>
      </c>
      <c r="C6546" s="502" t="s">
        <v>41120</v>
      </c>
      <c r="D6546" s="501" t="s">
        <v>5</v>
      </c>
      <c r="E6546" s="666">
        <v>2718.66</v>
      </c>
      <c r="F6546" s="394"/>
    </row>
    <row r="6547" spans="1:6">
      <c r="A6547" s="1181">
        <v>6817857</v>
      </c>
      <c r="B6547" s="501" t="s">
        <v>9305</v>
      </c>
      <c r="C6547" s="502" t="s">
        <v>41121</v>
      </c>
      <c r="D6547" s="501" t="s">
        <v>5</v>
      </c>
      <c r="E6547" s="666">
        <v>3356.71</v>
      </c>
      <c r="F6547" s="394"/>
    </row>
    <row r="6548" spans="1:6">
      <c r="A6548" s="1181">
        <v>6817858</v>
      </c>
      <c r="B6548" s="501" t="s">
        <v>9305</v>
      </c>
      <c r="C6548" s="502" t="s">
        <v>41122</v>
      </c>
      <c r="D6548" s="501" t="s">
        <v>5</v>
      </c>
      <c r="E6548" s="666">
        <v>2991.33</v>
      </c>
      <c r="F6548" s="394"/>
    </row>
    <row r="6549" spans="1:6">
      <c r="A6549" s="1181">
        <v>6817859</v>
      </c>
      <c r="B6549" s="501" t="s">
        <v>9305</v>
      </c>
      <c r="C6549" s="502" t="s">
        <v>41123</v>
      </c>
      <c r="D6549" s="501" t="s">
        <v>5</v>
      </c>
      <c r="E6549" s="666">
        <v>2833.91</v>
      </c>
      <c r="F6549" s="394"/>
    </row>
    <row r="6550" spans="1:6">
      <c r="A6550" s="1181">
        <v>6817860</v>
      </c>
      <c r="B6550" s="501" t="s">
        <v>9305</v>
      </c>
      <c r="C6550" s="502" t="s">
        <v>41124</v>
      </c>
      <c r="D6550" s="501" t="s">
        <v>5</v>
      </c>
      <c r="E6550" s="666">
        <v>2468.5300000000002</v>
      </c>
      <c r="F6550" s="394"/>
    </row>
    <row r="6551" spans="1:6">
      <c r="A6551" s="1181">
        <v>6817867</v>
      </c>
      <c r="B6551" s="501" t="s">
        <v>9305</v>
      </c>
      <c r="C6551" s="502" t="s">
        <v>41125</v>
      </c>
      <c r="D6551" s="501" t="s">
        <v>5</v>
      </c>
      <c r="E6551" s="666">
        <v>4719.47</v>
      </c>
      <c r="F6551" s="394"/>
    </row>
    <row r="6552" spans="1:6">
      <c r="A6552" s="1181">
        <v>6817868</v>
      </c>
      <c r="B6552" s="501" t="s">
        <v>9305</v>
      </c>
      <c r="C6552" s="502" t="s">
        <v>41126</v>
      </c>
      <c r="D6552" s="501" t="s">
        <v>5</v>
      </c>
      <c r="E6552" s="666">
        <v>4205.13</v>
      </c>
      <c r="F6552" s="394"/>
    </row>
    <row r="6553" spans="1:6">
      <c r="A6553" s="1181">
        <v>6817869</v>
      </c>
      <c r="B6553" s="501" t="s">
        <v>9305</v>
      </c>
      <c r="C6553" s="502" t="s">
        <v>41127</v>
      </c>
      <c r="D6553" s="501" t="s">
        <v>5</v>
      </c>
      <c r="E6553" s="666">
        <v>5308.24</v>
      </c>
      <c r="F6553" s="394"/>
    </row>
    <row r="6554" spans="1:6">
      <c r="A6554" s="1181">
        <v>6817870</v>
      </c>
      <c r="B6554" s="501" t="s">
        <v>9305</v>
      </c>
      <c r="C6554" s="502" t="s">
        <v>41128</v>
      </c>
      <c r="D6554" s="501" t="s">
        <v>5</v>
      </c>
      <c r="E6554" s="666">
        <v>4792.2299999999996</v>
      </c>
      <c r="F6554" s="394"/>
    </row>
    <row r="6555" spans="1:6">
      <c r="A6555" s="1181">
        <v>6817861</v>
      </c>
      <c r="B6555" s="501" t="s">
        <v>9305</v>
      </c>
      <c r="C6555" s="502" t="s">
        <v>41129</v>
      </c>
      <c r="D6555" s="501" t="s">
        <v>5</v>
      </c>
      <c r="E6555" s="666">
        <v>3483.09</v>
      </c>
      <c r="F6555" s="394"/>
    </row>
    <row r="6556" spans="1:6">
      <c r="A6556" s="1181">
        <v>6817862</v>
      </c>
      <c r="B6556" s="501" t="s">
        <v>9305</v>
      </c>
      <c r="C6556" s="502" t="s">
        <v>41130</v>
      </c>
      <c r="D6556" s="501" t="s">
        <v>5</v>
      </c>
      <c r="E6556" s="666">
        <v>3024.41</v>
      </c>
      <c r="F6556" s="394"/>
    </row>
    <row r="6557" spans="1:6">
      <c r="A6557" s="1181">
        <v>6817863</v>
      </c>
      <c r="B6557" s="501" t="s">
        <v>9305</v>
      </c>
      <c r="C6557" s="502" t="s">
        <v>41131</v>
      </c>
      <c r="D6557" s="501" t="s">
        <v>5</v>
      </c>
      <c r="E6557" s="666">
        <v>3928.66</v>
      </c>
      <c r="F6557" s="394"/>
    </row>
    <row r="6558" spans="1:6">
      <c r="A6558" s="1181">
        <v>6817864</v>
      </c>
      <c r="B6558" s="501" t="s">
        <v>9305</v>
      </c>
      <c r="C6558" s="502" t="s">
        <v>41132</v>
      </c>
      <c r="D6558" s="501" t="s">
        <v>5</v>
      </c>
      <c r="E6558" s="666">
        <v>3497.48</v>
      </c>
      <c r="F6558" s="394"/>
    </row>
    <row r="6559" spans="1:6">
      <c r="A6559" s="1181">
        <v>6817865</v>
      </c>
      <c r="B6559" s="501" t="s">
        <v>9305</v>
      </c>
      <c r="C6559" s="502" t="s">
        <v>41133</v>
      </c>
      <c r="D6559" s="501" t="s">
        <v>5</v>
      </c>
      <c r="E6559" s="666">
        <v>4322.8999999999996</v>
      </c>
      <c r="F6559" s="394"/>
    </row>
    <row r="6560" spans="1:6">
      <c r="A6560" s="1181">
        <v>6817866</v>
      </c>
      <c r="B6560" s="501" t="s">
        <v>9305</v>
      </c>
      <c r="C6560" s="502" t="s">
        <v>41134</v>
      </c>
      <c r="D6560" s="501" t="s">
        <v>5</v>
      </c>
      <c r="E6560" s="666">
        <v>3901.02</v>
      </c>
      <c r="F6560" s="394"/>
    </row>
    <row r="6561" spans="1:6">
      <c r="A6561" s="1181">
        <v>6817871</v>
      </c>
      <c r="B6561" s="501" t="s">
        <v>9305</v>
      </c>
      <c r="C6561" s="502" t="s">
        <v>41135</v>
      </c>
      <c r="D6561" s="501" t="s">
        <v>5</v>
      </c>
      <c r="E6561" s="666">
        <v>4282.37</v>
      </c>
      <c r="F6561" s="394"/>
    </row>
    <row r="6562" spans="1:6">
      <c r="A6562" s="1181">
        <v>6817872</v>
      </c>
      <c r="B6562" s="501" t="s">
        <v>9305</v>
      </c>
      <c r="C6562" s="502" t="s">
        <v>41136</v>
      </c>
      <c r="D6562" s="501" t="s">
        <v>5</v>
      </c>
      <c r="E6562" s="666">
        <v>3856.31</v>
      </c>
      <c r="F6562" s="394"/>
    </row>
    <row r="6563" spans="1:6">
      <c r="A6563" s="1181">
        <v>6817873</v>
      </c>
      <c r="B6563" s="501" t="s">
        <v>9305</v>
      </c>
      <c r="C6563" s="502" t="s">
        <v>41137</v>
      </c>
      <c r="D6563" s="501" t="s">
        <v>5</v>
      </c>
      <c r="E6563" s="666">
        <v>3732.01</v>
      </c>
      <c r="F6563" s="394"/>
    </row>
    <row r="6564" spans="1:6">
      <c r="A6564" s="1181">
        <v>6817874</v>
      </c>
      <c r="B6564" s="501" t="s">
        <v>9305</v>
      </c>
      <c r="C6564" s="502" t="s">
        <v>41138</v>
      </c>
      <c r="D6564" s="501" t="s">
        <v>5</v>
      </c>
      <c r="E6564" s="666">
        <v>3305.94</v>
      </c>
      <c r="F6564" s="394"/>
    </row>
    <row r="6565" spans="1:6">
      <c r="A6565" s="1181">
        <v>6817881</v>
      </c>
      <c r="B6565" s="501" t="s">
        <v>9305</v>
      </c>
      <c r="C6565" s="502" t="s">
        <v>41139</v>
      </c>
      <c r="D6565" s="501" t="s">
        <v>5</v>
      </c>
      <c r="E6565" s="666">
        <v>6551.95</v>
      </c>
      <c r="F6565" s="394"/>
    </row>
    <row r="6566" spans="1:6">
      <c r="A6566" s="1181">
        <v>6817882</v>
      </c>
      <c r="B6566" s="501" t="s">
        <v>9305</v>
      </c>
      <c r="C6566" s="502" t="s">
        <v>41140</v>
      </c>
      <c r="D6566" s="501" t="s">
        <v>5</v>
      </c>
      <c r="E6566" s="666">
        <v>5947.2</v>
      </c>
      <c r="F6566" s="394"/>
    </row>
    <row r="6567" spans="1:6">
      <c r="A6567" s="1181">
        <v>6817883</v>
      </c>
      <c r="B6567" s="501" t="s">
        <v>9305</v>
      </c>
      <c r="C6567" s="502" t="s">
        <v>41141</v>
      </c>
      <c r="D6567" s="501" t="s">
        <v>5</v>
      </c>
      <c r="E6567" s="666">
        <v>7201.45</v>
      </c>
      <c r="F6567" s="394"/>
    </row>
    <row r="6568" spans="1:6">
      <c r="A6568" s="1181">
        <v>6817884</v>
      </c>
      <c r="B6568" s="501" t="s">
        <v>9305</v>
      </c>
      <c r="C6568" s="502" t="s">
        <v>41142</v>
      </c>
      <c r="D6568" s="501" t="s">
        <v>5</v>
      </c>
      <c r="E6568" s="666">
        <v>6595.02</v>
      </c>
      <c r="F6568" s="394"/>
    </row>
    <row r="6569" spans="1:6">
      <c r="A6569" s="1181">
        <v>6817875</v>
      </c>
      <c r="B6569" s="501" t="s">
        <v>9305</v>
      </c>
      <c r="C6569" s="502" t="s">
        <v>41143</v>
      </c>
      <c r="D6569" s="501" t="s">
        <v>5</v>
      </c>
      <c r="E6569" s="666">
        <v>4539.42</v>
      </c>
      <c r="F6569" s="394"/>
    </row>
    <row r="6570" spans="1:6">
      <c r="A6570" s="1181">
        <v>6817876</v>
      </c>
      <c r="B6570" s="501" t="s">
        <v>9305</v>
      </c>
      <c r="C6570" s="502" t="s">
        <v>41144</v>
      </c>
      <c r="D6570" s="501" t="s">
        <v>5</v>
      </c>
      <c r="E6570" s="666">
        <v>3997.1</v>
      </c>
      <c r="F6570" s="394"/>
    </row>
    <row r="6571" spans="1:6">
      <c r="A6571" s="1181">
        <v>6817877</v>
      </c>
      <c r="B6571" s="501" t="s">
        <v>9305</v>
      </c>
      <c r="C6571" s="502" t="s">
        <v>41145</v>
      </c>
      <c r="D6571" s="501" t="s">
        <v>5</v>
      </c>
      <c r="E6571" s="666">
        <v>5344.86</v>
      </c>
      <c r="F6571" s="394"/>
    </row>
    <row r="6572" spans="1:6">
      <c r="A6572" s="1181">
        <v>6817878</v>
      </c>
      <c r="B6572" s="501" t="s">
        <v>9305</v>
      </c>
      <c r="C6572" s="502" t="s">
        <v>41146</v>
      </c>
      <c r="D6572" s="501" t="s">
        <v>5</v>
      </c>
      <c r="E6572" s="666">
        <v>4847.8999999999996</v>
      </c>
      <c r="F6572" s="394"/>
    </row>
    <row r="6573" spans="1:6">
      <c r="A6573" s="1181">
        <v>6817879</v>
      </c>
      <c r="B6573" s="501" t="s">
        <v>9305</v>
      </c>
      <c r="C6573" s="502" t="s">
        <v>41147</v>
      </c>
      <c r="D6573" s="501" t="s">
        <v>5</v>
      </c>
      <c r="E6573" s="666">
        <v>5979.53</v>
      </c>
      <c r="F6573" s="394"/>
    </row>
    <row r="6574" spans="1:6">
      <c r="A6574" s="1181">
        <v>6817880</v>
      </c>
      <c r="B6574" s="501" t="s">
        <v>9305</v>
      </c>
      <c r="C6574" s="502" t="s">
        <v>41148</v>
      </c>
      <c r="D6574" s="501" t="s">
        <v>5</v>
      </c>
      <c r="E6574" s="666">
        <v>5374.75</v>
      </c>
      <c r="F6574" s="394"/>
    </row>
    <row r="6575" spans="1:6">
      <c r="A6575" s="1181">
        <v>7119788</v>
      </c>
      <c r="B6575" s="501" t="s">
        <v>9305</v>
      </c>
      <c r="C6575" s="502" t="s">
        <v>41149</v>
      </c>
      <c r="D6575" s="501" t="s">
        <v>163</v>
      </c>
      <c r="E6575" s="666">
        <v>323903.84000000003</v>
      </c>
      <c r="F6575" s="394"/>
    </row>
    <row r="6576" spans="1:6">
      <c r="A6576" s="1181">
        <v>7119714</v>
      </c>
      <c r="B6576" s="501" t="s">
        <v>9305</v>
      </c>
      <c r="C6576" s="502" t="s">
        <v>41150</v>
      </c>
      <c r="D6576" s="501" t="s">
        <v>28</v>
      </c>
      <c r="E6576" s="666">
        <v>2522.12</v>
      </c>
      <c r="F6576" s="394"/>
    </row>
    <row r="6577" spans="1:6">
      <c r="A6577" s="1181">
        <v>7119715</v>
      </c>
      <c r="B6577" s="501" t="s">
        <v>9305</v>
      </c>
      <c r="C6577" s="502" t="s">
        <v>41151</v>
      </c>
      <c r="D6577" s="501" t="s">
        <v>28</v>
      </c>
      <c r="E6577" s="666">
        <v>1498.76</v>
      </c>
      <c r="F6577" s="394"/>
    </row>
    <row r="6578" spans="1:6">
      <c r="A6578" s="1181">
        <v>7119678</v>
      </c>
      <c r="B6578" s="501" t="s">
        <v>9305</v>
      </c>
      <c r="C6578" s="502" t="s">
        <v>41152</v>
      </c>
      <c r="D6578" s="501" t="s">
        <v>2506</v>
      </c>
      <c r="E6578" s="666">
        <v>10147.629999999999</v>
      </c>
      <c r="F6578" s="394"/>
    </row>
    <row r="6579" spans="1:6">
      <c r="A6579" s="1181">
        <v>7119712</v>
      </c>
      <c r="B6579" s="501" t="s">
        <v>9305</v>
      </c>
      <c r="C6579" s="502" t="s">
        <v>41153</v>
      </c>
      <c r="D6579" s="501" t="s">
        <v>28</v>
      </c>
      <c r="E6579" s="666">
        <v>9423.99</v>
      </c>
      <c r="F6579" s="394"/>
    </row>
    <row r="6580" spans="1:6">
      <c r="A6580" s="1181">
        <v>7119694</v>
      </c>
      <c r="B6580" s="501" t="s">
        <v>9305</v>
      </c>
      <c r="C6580" s="502" t="s">
        <v>41154</v>
      </c>
      <c r="D6580" s="501" t="s">
        <v>28</v>
      </c>
      <c r="E6580" s="666">
        <v>7897.56</v>
      </c>
      <c r="F6580" s="394"/>
    </row>
    <row r="6581" spans="1:6">
      <c r="A6581" s="1181">
        <v>7119695</v>
      </c>
      <c r="B6581" s="501" t="s">
        <v>9305</v>
      </c>
      <c r="C6581" s="502" t="s">
        <v>41155</v>
      </c>
      <c r="D6581" s="501" t="s">
        <v>28</v>
      </c>
      <c r="E6581" s="666">
        <v>8594.6200000000008</v>
      </c>
      <c r="F6581" s="394"/>
    </row>
    <row r="6582" spans="1:6">
      <c r="A6582" s="1181">
        <v>7119696</v>
      </c>
      <c r="B6582" s="501" t="s">
        <v>9305</v>
      </c>
      <c r="C6582" s="502" t="s">
        <v>41156</v>
      </c>
      <c r="D6582" s="501" t="s">
        <v>28</v>
      </c>
      <c r="E6582" s="666">
        <v>13816.2</v>
      </c>
      <c r="F6582" s="394"/>
    </row>
    <row r="6583" spans="1:6">
      <c r="A6583" s="1181">
        <v>7119697</v>
      </c>
      <c r="B6583" s="501" t="s">
        <v>9305</v>
      </c>
      <c r="C6583" s="502" t="s">
        <v>41157</v>
      </c>
      <c r="D6583" s="501" t="s">
        <v>28</v>
      </c>
      <c r="E6583" s="666">
        <v>22049.42</v>
      </c>
      <c r="F6583" s="394"/>
    </row>
    <row r="6584" spans="1:6">
      <c r="A6584" s="1181">
        <v>7119698</v>
      </c>
      <c r="B6584" s="501" t="s">
        <v>9305</v>
      </c>
      <c r="C6584" s="502" t="s">
        <v>41158</v>
      </c>
      <c r="D6584" s="501" t="s">
        <v>28</v>
      </c>
      <c r="E6584" s="666">
        <v>28139.67</v>
      </c>
      <c r="F6584" s="394"/>
    </row>
    <row r="6585" spans="1:6">
      <c r="A6585" s="1181">
        <v>7119688</v>
      </c>
      <c r="B6585" s="501" t="s">
        <v>9305</v>
      </c>
      <c r="C6585" s="502" t="s">
        <v>41159</v>
      </c>
      <c r="D6585" s="501" t="s">
        <v>28</v>
      </c>
      <c r="E6585" s="666">
        <v>8244.6200000000008</v>
      </c>
      <c r="F6585" s="394"/>
    </row>
    <row r="6586" spans="1:6">
      <c r="A6586" s="1181">
        <v>7119689</v>
      </c>
      <c r="B6586" s="501" t="s">
        <v>9305</v>
      </c>
      <c r="C6586" s="502" t="s">
        <v>41160</v>
      </c>
      <c r="D6586" s="501" t="s">
        <v>28</v>
      </c>
      <c r="E6586" s="666">
        <v>15847.72</v>
      </c>
      <c r="F6586" s="394"/>
    </row>
    <row r="6587" spans="1:6">
      <c r="A6587" s="1181">
        <v>7119690</v>
      </c>
      <c r="B6587" s="501" t="s">
        <v>9305</v>
      </c>
      <c r="C6587" s="502" t="s">
        <v>41161</v>
      </c>
      <c r="D6587" s="501" t="s">
        <v>28</v>
      </c>
      <c r="E6587" s="666">
        <v>18914.599999999999</v>
      </c>
      <c r="F6587" s="394"/>
    </row>
    <row r="6588" spans="1:6">
      <c r="A6588" s="1181">
        <v>7119691</v>
      </c>
      <c r="B6588" s="501" t="s">
        <v>9305</v>
      </c>
      <c r="C6588" s="502" t="s">
        <v>41162</v>
      </c>
      <c r="D6588" s="501" t="s">
        <v>28</v>
      </c>
      <c r="E6588" s="666">
        <v>26200.59</v>
      </c>
      <c r="F6588" s="394"/>
    </row>
    <row r="6589" spans="1:6">
      <c r="A6589" s="1181">
        <v>7119692</v>
      </c>
      <c r="B6589" s="501" t="s">
        <v>9305</v>
      </c>
      <c r="C6589" s="502" t="s">
        <v>41163</v>
      </c>
      <c r="D6589" s="501" t="s">
        <v>28</v>
      </c>
      <c r="E6589" s="666">
        <v>28800.42</v>
      </c>
      <c r="F6589" s="394"/>
    </row>
    <row r="6590" spans="1:6">
      <c r="A6590" s="1181">
        <v>7119693</v>
      </c>
      <c r="B6590" s="501" t="s">
        <v>9305</v>
      </c>
      <c r="C6590" s="502" t="s">
        <v>41164</v>
      </c>
      <c r="D6590" s="501" t="s">
        <v>28</v>
      </c>
      <c r="E6590" s="666">
        <v>36591.379999999997</v>
      </c>
      <c r="F6590" s="394"/>
    </row>
    <row r="6591" spans="1:6">
      <c r="A6591" s="1181">
        <v>7119687</v>
      </c>
      <c r="B6591" s="501" t="s">
        <v>9305</v>
      </c>
      <c r="C6591" s="502" t="s">
        <v>41165</v>
      </c>
      <c r="D6591" s="501" t="s">
        <v>28</v>
      </c>
      <c r="E6591" s="666">
        <v>4328.96</v>
      </c>
      <c r="F6591" s="394"/>
    </row>
    <row r="6592" spans="1:6">
      <c r="A6592" s="1181">
        <v>7119681</v>
      </c>
      <c r="B6592" s="501" t="s">
        <v>9305</v>
      </c>
      <c r="C6592" s="502" t="s">
        <v>41166</v>
      </c>
      <c r="D6592" s="501" t="s">
        <v>28</v>
      </c>
      <c r="E6592" s="666">
        <v>9295.35</v>
      </c>
      <c r="F6592" s="394"/>
    </row>
    <row r="6593" spans="1:6">
      <c r="A6593" s="1181">
        <v>7119682</v>
      </c>
      <c r="B6593" s="501" t="s">
        <v>9305</v>
      </c>
      <c r="C6593" s="502" t="s">
        <v>41167</v>
      </c>
      <c r="D6593" s="501" t="s">
        <v>28</v>
      </c>
      <c r="E6593" s="666">
        <v>17771.73</v>
      </c>
      <c r="F6593" s="394"/>
    </row>
    <row r="6594" spans="1:6">
      <c r="A6594" s="1181">
        <v>7119683</v>
      </c>
      <c r="B6594" s="501" t="s">
        <v>9305</v>
      </c>
      <c r="C6594" s="502" t="s">
        <v>41168</v>
      </c>
      <c r="D6594" s="501" t="s">
        <v>28</v>
      </c>
      <c r="E6594" s="666">
        <v>21212.57</v>
      </c>
      <c r="F6594" s="394"/>
    </row>
    <row r="6595" spans="1:6">
      <c r="A6595" s="1181">
        <v>7119684</v>
      </c>
      <c r="B6595" s="501" t="s">
        <v>9305</v>
      </c>
      <c r="C6595" s="502" t="s">
        <v>41169</v>
      </c>
      <c r="D6595" s="501" t="s">
        <v>28</v>
      </c>
      <c r="E6595" s="666">
        <v>29361.84</v>
      </c>
      <c r="F6595" s="394"/>
    </row>
    <row r="6596" spans="1:6">
      <c r="A6596" s="1181">
        <v>7119685</v>
      </c>
      <c r="B6596" s="501" t="s">
        <v>9305</v>
      </c>
      <c r="C6596" s="502" t="s">
        <v>41170</v>
      </c>
      <c r="D6596" s="501" t="s">
        <v>28</v>
      </c>
      <c r="E6596" s="666">
        <v>32269.31</v>
      </c>
      <c r="F6596" s="394"/>
    </row>
    <row r="6597" spans="1:6">
      <c r="A6597" s="1181">
        <v>7119686</v>
      </c>
      <c r="B6597" s="501" t="s">
        <v>9305</v>
      </c>
      <c r="C6597" s="502" t="s">
        <v>41171</v>
      </c>
      <c r="D6597" s="501" t="s">
        <v>28</v>
      </c>
      <c r="E6597" s="666">
        <v>40986.370000000003</v>
      </c>
      <c r="F6597" s="394"/>
    </row>
    <row r="6598" spans="1:6">
      <c r="A6598" s="1181">
        <v>7119680</v>
      </c>
      <c r="B6598" s="501" t="s">
        <v>9305</v>
      </c>
      <c r="C6598" s="502" t="s">
        <v>41172</v>
      </c>
      <c r="D6598" s="501" t="s">
        <v>28</v>
      </c>
      <c r="E6598" s="666">
        <v>4868.6099999999997</v>
      </c>
      <c r="F6598" s="394"/>
    </row>
    <row r="6599" spans="1:6">
      <c r="A6599" s="1181">
        <v>7119710</v>
      </c>
      <c r="B6599" s="501" t="s">
        <v>9305</v>
      </c>
      <c r="C6599" s="502" t="s">
        <v>41173</v>
      </c>
      <c r="D6599" s="501" t="s">
        <v>28</v>
      </c>
      <c r="E6599" s="666">
        <v>761.44</v>
      </c>
      <c r="F6599" s="394"/>
    </row>
    <row r="6600" spans="1:6" ht="24.75">
      <c r="A6600" s="1181">
        <v>7107375</v>
      </c>
      <c r="B6600" s="501" t="s">
        <v>9305</v>
      </c>
      <c r="C6600" s="502" t="s">
        <v>41174</v>
      </c>
      <c r="D6600" s="501" t="s">
        <v>28</v>
      </c>
      <c r="E6600" s="666">
        <v>24095.93</v>
      </c>
      <c r="F6600" s="394"/>
    </row>
    <row r="6601" spans="1:6" ht="24.75">
      <c r="A6601" s="1181">
        <v>7107376</v>
      </c>
      <c r="B6601" s="501" t="s">
        <v>9305</v>
      </c>
      <c r="C6601" s="502" t="s">
        <v>41175</v>
      </c>
      <c r="D6601" s="501" t="s">
        <v>28</v>
      </c>
      <c r="E6601" s="666">
        <v>38905.050000000003</v>
      </c>
      <c r="F6601" s="394"/>
    </row>
    <row r="6602" spans="1:6" ht="24.75">
      <c r="A6602" s="1181">
        <v>7107377</v>
      </c>
      <c r="B6602" s="501" t="s">
        <v>9305</v>
      </c>
      <c r="C6602" s="502" t="s">
        <v>41176</v>
      </c>
      <c r="D6602" s="501" t="s">
        <v>28</v>
      </c>
      <c r="E6602" s="666">
        <v>57525.120000000003</v>
      </c>
      <c r="F6602" s="394"/>
    </row>
    <row r="6603" spans="1:6" ht="24.75">
      <c r="A6603" s="1181">
        <v>7107374</v>
      </c>
      <c r="B6603" s="501" t="s">
        <v>9305</v>
      </c>
      <c r="C6603" s="502" t="s">
        <v>41177</v>
      </c>
      <c r="D6603" s="501" t="s">
        <v>28</v>
      </c>
      <c r="E6603" s="666">
        <v>17164.59</v>
      </c>
      <c r="F6603" s="394"/>
    </row>
    <row r="6604" spans="1:6">
      <c r="A6604" s="1181">
        <v>7119708</v>
      </c>
      <c r="B6604" s="501" t="s">
        <v>9305</v>
      </c>
      <c r="C6604" s="502" t="s">
        <v>41178</v>
      </c>
      <c r="D6604" s="501" t="s">
        <v>28</v>
      </c>
      <c r="E6604" s="666">
        <v>205229.37</v>
      </c>
      <c r="F6604" s="394"/>
    </row>
    <row r="6605" spans="1:6">
      <c r="A6605" s="1181">
        <v>7119709</v>
      </c>
      <c r="B6605" s="501" t="s">
        <v>9305</v>
      </c>
      <c r="C6605" s="502" t="s">
        <v>41179</v>
      </c>
      <c r="D6605" s="501" t="s">
        <v>28</v>
      </c>
      <c r="E6605" s="666">
        <v>322829.90000000002</v>
      </c>
      <c r="F6605" s="394"/>
    </row>
    <row r="6606" spans="1:6">
      <c r="A6606" s="1181">
        <v>7119706</v>
      </c>
      <c r="B6606" s="501" t="s">
        <v>9305</v>
      </c>
      <c r="C6606" s="502" t="s">
        <v>41180</v>
      </c>
      <c r="D6606" s="501" t="s">
        <v>28</v>
      </c>
      <c r="E6606" s="666">
        <v>55340.41</v>
      </c>
      <c r="F6606" s="394"/>
    </row>
    <row r="6607" spans="1:6">
      <c r="A6607" s="1181">
        <v>7119707</v>
      </c>
      <c r="B6607" s="501" t="s">
        <v>9305</v>
      </c>
      <c r="C6607" s="502" t="s">
        <v>41181</v>
      </c>
      <c r="D6607" s="501" t="s">
        <v>28</v>
      </c>
      <c r="E6607" s="666">
        <v>128741.39</v>
      </c>
      <c r="F6607" s="394"/>
    </row>
    <row r="6608" spans="1:6" ht="24.75">
      <c r="A6608" s="1181">
        <v>7119787</v>
      </c>
      <c r="B6608" s="501" t="s">
        <v>9305</v>
      </c>
      <c r="C6608" s="502" t="s">
        <v>41182</v>
      </c>
      <c r="D6608" s="501" t="s">
        <v>14895</v>
      </c>
      <c r="E6608" s="666">
        <v>369.42</v>
      </c>
      <c r="F6608" s="394"/>
    </row>
    <row r="6609" spans="1:6">
      <c r="A6609" s="1181">
        <v>7119647</v>
      </c>
      <c r="B6609" s="501" t="s">
        <v>9305</v>
      </c>
      <c r="C6609" s="502" t="s">
        <v>41183</v>
      </c>
      <c r="D6609" s="501" t="s">
        <v>28</v>
      </c>
      <c r="E6609" s="666">
        <v>3434.89</v>
      </c>
      <c r="F6609" s="394"/>
    </row>
    <row r="6610" spans="1:6">
      <c r="A6610" s="1181">
        <v>7119679</v>
      </c>
      <c r="B6610" s="501" t="s">
        <v>9305</v>
      </c>
      <c r="C6610" s="502" t="s">
        <v>41184</v>
      </c>
      <c r="D6610" s="501" t="s">
        <v>2506</v>
      </c>
      <c r="E6610" s="666">
        <v>49.01</v>
      </c>
      <c r="F6610" s="394"/>
    </row>
    <row r="6611" spans="1:6">
      <c r="A6611" s="1181">
        <v>7119711</v>
      </c>
      <c r="B6611" s="501" t="s">
        <v>9305</v>
      </c>
      <c r="C6611" s="502" t="s">
        <v>41185</v>
      </c>
      <c r="D6611" s="501" t="s">
        <v>28</v>
      </c>
      <c r="E6611" s="666">
        <v>859.35</v>
      </c>
      <c r="F6611" s="394"/>
    </row>
    <row r="6612" spans="1:6">
      <c r="A6612" s="1181">
        <v>7107379</v>
      </c>
      <c r="B6612" s="501" t="s">
        <v>9305</v>
      </c>
      <c r="C6612" s="502" t="s">
        <v>41186</v>
      </c>
      <c r="D6612" s="501" t="s">
        <v>14895</v>
      </c>
      <c r="E6612" s="666">
        <v>50.54</v>
      </c>
      <c r="F6612" s="394"/>
    </row>
    <row r="6613" spans="1:6">
      <c r="A6613" s="1181">
        <v>7107381</v>
      </c>
      <c r="B6613" s="501" t="s">
        <v>9305</v>
      </c>
      <c r="C6613" s="502" t="s">
        <v>41187</v>
      </c>
      <c r="D6613" s="501" t="s">
        <v>14895</v>
      </c>
      <c r="E6613" s="666">
        <v>51.86</v>
      </c>
      <c r="F6613" s="394"/>
    </row>
    <row r="6614" spans="1:6">
      <c r="A6614" s="1181">
        <v>7107380</v>
      </c>
      <c r="B6614" s="501" t="s">
        <v>9305</v>
      </c>
      <c r="C6614" s="502" t="s">
        <v>41188</v>
      </c>
      <c r="D6614" s="501" t="s">
        <v>14895</v>
      </c>
      <c r="E6614" s="666">
        <v>56.6</v>
      </c>
      <c r="F6614" s="394"/>
    </row>
    <row r="6615" spans="1:6">
      <c r="A6615" s="1181">
        <v>7107382</v>
      </c>
      <c r="B6615" s="501" t="s">
        <v>9305</v>
      </c>
      <c r="C6615" s="502" t="s">
        <v>41189</v>
      </c>
      <c r="D6615" s="501" t="s">
        <v>14895</v>
      </c>
      <c r="E6615" s="666">
        <v>139.54</v>
      </c>
      <c r="F6615" s="394"/>
    </row>
    <row r="6616" spans="1:6">
      <c r="A6616" s="1181">
        <v>7119713</v>
      </c>
      <c r="B6616" s="501" t="s">
        <v>9305</v>
      </c>
      <c r="C6616" s="502" t="s">
        <v>41190</v>
      </c>
      <c r="D6616" s="501" t="s">
        <v>28</v>
      </c>
      <c r="E6616" s="666">
        <v>320276.74</v>
      </c>
      <c r="F6616" s="394"/>
    </row>
    <row r="6617" spans="1:6">
      <c r="A6617" s="1181">
        <v>7119646</v>
      </c>
      <c r="B6617" s="501" t="s">
        <v>9305</v>
      </c>
      <c r="C6617" s="502" t="s">
        <v>41191</v>
      </c>
      <c r="D6617" s="501" t="s">
        <v>2506</v>
      </c>
      <c r="E6617" s="666">
        <v>1237.33</v>
      </c>
      <c r="F6617" s="394"/>
    </row>
    <row r="6618" spans="1:6">
      <c r="A6618" s="1181">
        <v>7107384</v>
      </c>
      <c r="B6618" s="501" t="s">
        <v>9305</v>
      </c>
      <c r="C6618" s="502" t="s">
        <v>41192</v>
      </c>
      <c r="D6618" s="501" t="s">
        <v>14895</v>
      </c>
      <c r="E6618" s="666">
        <v>115.41</v>
      </c>
      <c r="F6618" s="394"/>
    </row>
    <row r="6619" spans="1:6">
      <c r="A6619" s="1181">
        <v>7107378</v>
      </c>
      <c r="B6619" s="501" t="s">
        <v>9305</v>
      </c>
      <c r="C6619" s="502" t="s">
        <v>41193</v>
      </c>
      <c r="D6619" s="501" t="s">
        <v>14895</v>
      </c>
      <c r="E6619" s="666">
        <v>190.02</v>
      </c>
      <c r="F6619" s="394"/>
    </row>
    <row r="6620" spans="1:6">
      <c r="A6620" s="1262"/>
      <c r="B6620" s="1176"/>
      <c r="C6620" s="1263"/>
      <c r="D6620" s="1176"/>
      <c r="E6620" s="1264"/>
      <c r="F6620" s="394"/>
    </row>
    <row r="6621" spans="1:6">
      <c r="A6621" s="1262"/>
      <c r="B6621" s="1176"/>
      <c r="C6621" s="1263"/>
      <c r="D6621" s="1176"/>
      <c r="E6621" s="1264"/>
      <c r="F6621" s="394"/>
    </row>
    <row r="6622" spans="1:6">
      <c r="A6622" s="1262"/>
      <c r="B6622" s="1176"/>
      <c r="C6622" s="1263"/>
      <c r="D6622" s="1176"/>
      <c r="E6622" s="1264"/>
      <c r="F6622" s="394"/>
    </row>
    <row r="6623" spans="1:6" ht="15.75" thickBot="1">
      <c r="D6623" s="295"/>
    </row>
    <row r="6624" spans="1:6" ht="15.75" thickBot="1">
      <c r="D6624" s="295"/>
      <c r="E6624" s="662" t="s">
        <v>20785</v>
      </c>
    </row>
    <row r="6625" spans="1:6" ht="15.75">
      <c r="A6625" s="557" t="s">
        <v>12840</v>
      </c>
      <c r="B6625" s="558"/>
      <c r="C6625" s="1312" t="s">
        <v>12841</v>
      </c>
      <c r="D6625" s="1255"/>
      <c r="E6625" s="1256"/>
    </row>
    <row r="6626" spans="1:6" ht="15.75" thickBot="1">
      <c r="A6626" s="563"/>
      <c r="B6626" s="564"/>
      <c r="C6626" s="1313" t="s">
        <v>44404</v>
      </c>
      <c r="D6626" s="1257"/>
      <c r="E6626" s="1258"/>
    </row>
    <row r="6627" spans="1:6" ht="25.5" thickBot="1">
      <c r="A6627" s="756" t="s">
        <v>2</v>
      </c>
      <c r="B6627" s="757" t="s">
        <v>17049</v>
      </c>
      <c r="C6627" s="757" t="s">
        <v>3</v>
      </c>
      <c r="D6627" s="757" t="s">
        <v>9237</v>
      </c>
      <c r="E6627" s="758" t="s">
        <v>16550</v>
      </c>
    </row>
    <row r="6628" spans="1:6">
      <c r="A6628" s="511" t="s">
        <v>16551</v>
      </c>
      <c r="B6628" s="511" t="s">
        <v>16549</v>
      </c>
      <c r="C6628" s="1178" t="s">
        <v>41194</v>
      </c>
      <c r="D6628" s="511" t="s">
        <v>33</v>
      </c>
      <c r="E6628" s="1183">
        <v>18.245000000000001</v>
      </c>
      <c r="F6628" s="389"/>
    </row>
    <row r="6629" spans="1:6">
      <c r="A6629" s="501" t="s">
        <v>16552</v>
      </c>
      <c r="B6629" s="501" t="s">
        <v>16549</v>
      </c>
      <c r="C6629" s="502" t="s">
        <v>41195</v>
      </c>
      <c r="D6629" s="501" t="s">
        <v>33</v>
      </c>
      <c r="E6629" s="1184">
        <v>23.899899999999999</v>
      </c>
    </row>
    <row r="6630" spans="1:6">
      <c r="A6630" s="501" t="s">
        <v>16553</v>
      </c>
      <c r="B6630" s="501" t="s">
        <v>16549</v>
      </c>
      <c r="C6630" s="502" t="s">
        <v>41196</v>
      </c>
      <c r="D6630" s="501" t="s">
        <v>33</v>
      </c>
      <c r="E6630" s="1184">
        <v>24.980499999999999</v>
      </c>
    </row>
    <row r="6631" spans="1:6">
      <c r="A6631" s="501" t="s">
        <v>16554</v>
      </c>
      <c r="B6631" s="501" t="s">
        <v>16549</v>
      </c>
      <c r="C6631" s="502" t="s">
        <v>41197</v>
      </c>
      <c r="D6631" s="501" t="s">
        <v>33</v>
      </c>
      <c r="E6631" s="1184">
        <v>31.579799999999999</v>
      </c>
      <c r="F6631" s="394"/>
    </row>
    <row r="6632" spans="1:6">
      <c r="A6632" s="501" t="s">
        <v>16555</v>
      </c>
      <c r="B6632" s="501" t="s">
        <v>16549</v>
      </c>
      <c r="C6632" s="502" t="s">
        <v>41198</v>
      </c>
      <c r="D6632" s="501" t="s">
        <v>33</v>
      </c>
      <c r="E6632" s="1184">
        <v>37.326900000000002</v>
      </c>
      <c r="F6632" s="394"/>
    </row>
    <row r="6633" spans="1:6">
      <c r="A6633" s="501" t="s">
        <v>16556</v>
      </c>
      <c r="B6633" s="501" t="s">
        <v>16549</v>
      </c>
      <c r="C6633" s="502" t="s">
        <v>41199</v>
      </c>
      <c r="D6633" s="501" t="s">
        <v>33</v>
      </c>
      <c r="E6633" s="1184">
        <v>1.4241999999999999</v>
      </c>
      <c r="F6633" s="394"/>
    </row>
    <row r="6634" spans="1:6">
      <c r="A6634" s="501" t="s">
        <v>16557</v>
      </c>
      <c r="B6634" s="501" t="s">
        <v>16549</v>
      </c>
      <c r="C6634" s="502" t="s">
        <v>41200</v>
      </c>
      <c r="D6634" s="501" t="s">
        <v>33</v>
      </c>
      <c r="E6634" s="1184">
        <v>42.664000000000001</v>
      </c>
      <c r="F6634" s="394"/>
    </row>
    <row r="6635" spans="1:6">
      <c r="A6635" s="501" t="s">
        <v>16558</v>
      </c>
      <c r="B6635" s="501" t="s">
        <v>16549</v>
      </c>
      <c r="C6635" s="502" t="s">
        <v>41201</v>
      </c>
      <c r="D6635" s="501" t="s">
        <v>33</v>
      </c>
      <c r="E6635" s="1184">
        <v>2.2006000000000001</v>
      </c>
      <c r="F6635" s="394"/>
    </row>
    <row r="6636" spans="1:6">
      <c r="A6636" s="501" t="s">
        <v>16559</v>
      </c>
      <c r="B6636" s="501" t="s">
        <v>16549</v>
      </c>
      <c r="C6636" s="502" t="s">
        <v>41202</v>
      </c>
      <c r="D6636" s="501" t="s">
        <v>33</v>
      </c>
      <c r="E6636" s="1184">
        <v>439.83479999999997</v>
      </c>
      <c r="F6636" s="394"/>
    </row>
    <row r="6637" spans="1:6">
      <c r="A6637" s="501" t="s">
        <v>16560</v>
      </c>
      <c r="B6637" s="501" t="s">
        <v>16549</v>
      </c>
      <c r="C6637" s="502" t="s">
        <v>41203</v>
      </c>
      <c r="D6637" s="501" t="s">
        <v>33</v>
      </c>
      <c r="E6637" s="1184">
        <v>1.0674999999999999</v>
      </c>
      <c r="F6637" s="394"/>
    </row>
    <row r="6638" spans="1:6">
      <c r="A6638" s="501" t="s">
        <v>16561</v>
      </c>
      <c r="B6638" s="501" t="s">
        <v>16549</v>
      </c>
      <c r="C6638" s="502" t="s">
        <v>41204</v>
      </c>
      <c r="D6638" s="501" t="s">
        <v>33</v>
      </c>
      <c r="E6638" s="1184">
        <v>0.51819999999999999</v>
      </c>
      <c r="F6638" s="394"/>
    </row>
    <row r="6639" spans="1:6">
      <c r="A6639" s="501" t="s">
        <v>16562</v>
      </c>
      <c r="B6639" s="501" t="s">
        <v>16549</v>
      </c>
      <c r="C6639" s="502" t="s">
        <v>41205</v>
      </c>
      <c r="D6639" s="501" t="s">
        <v>33</v>
      </c>
      <c r="E6639" s="1184">
        <v>376.79520000000002</v>
      </c>
      <c r="F6639" s="394"/>
    </row>
    <row r="6640" spans="1:6">
      <c r="A6640" s="501" t="s">
        <v>16563</v>
      </c>
      <c r="B6640" s="501" t="s">
        <v>16549</v>
      </c>
      <c r="C6640" s="502" t="s">
        <v>41206</v>
      </c>
      <c r="D6640" s="501" t="s">
        <v>33</v>
      </c>
      <c r="E6640" s="1184">
        <v>37.240499999999997</v>
      </c>
      <c r="F6640" s="394"/>
    </row>
    <row r="6641" spans="1:6">
      <c r="A6641" s="501" t="s">
        <v>16564</v>
      </c>
      <c r="B6641" s="501" t="s">
        <v>16549</v>
      </c>
      <c r="C6641" s="502" t="s">
        <v>41207</v>
      </c>
      <c r="D6641" s="501" t="s">
        <v>33</v>
      </c>
      <c r="E6641" s="1184">
        <v>3681.3721999999998</v>
      </c>
      <c r="F6641" s="394"/>
    </row>
    <row r="6642" spans="1:6">
      <c r="A6642" s="501" t="s">
        <v>16565</v>
      </c>
      <c r="B6642" s="501" t="s">
        <v>16549</v>
      </c>
      <c r="C6642" s="502" t="s">
        <v>41208</v>
      </c>
      <c r="D6642" s="501" t="s">
        <v>33</v>
      </c>
      <c r="E6642" s="1184">
        <v>212.00229999999999</v>
      </c>
      <c r="F6642" s="394"/>
    </row>
    <row r="6643" spans="1:6">
      <c r="A6643" s="501" t="s">
        <v>16566</v>
      </c>
      <c r="B6643" s="501" t="s">
        <v>16549</v>
      </c>
      <c r="C6643" s="502" t="s">
        <v>41209</v>
      </c>
      <c r="D6643" s="501" t="s">
        <v>33</v>
      </c>
      <c r="E6643" s="1184">
        <v>2617.7491</v>
      </c>
      <c r="F6643" s="394"/>
    </row>
    <row r="6644" spans="1:6">
      <c r="A6644" s="501" t="s">
        <v>16567</v>
      </c>
      <c r="B6644" s="501" t="s">
        <v>16549</v>
      </c>
      <c r="C6644" s="502" t="s">
        <v>41210</v>
      </c>
      <c r="D6644" s="501" t="s">
        <v>33</v>
      </c>
      <c r="E6644" s="1184">
        <v>421.48989999999998</v>
      </c>
      <c r="F6644" s="394"/>
    </row>
    <row r="6645" spans="1:6">
      <c r="A6645" s="501" t="s">
        <v>16568</v>
      </c>
      <c r="B6645" s="501" t="s">
        <v>16549</v>
      </c>
      <c r="C6645" s="502" t="s">
        <v>41211</v>
      </c>
      <c r="D6645" s="501" t="s">
        <v>33</v>
      </c>
      <c r="E6645" s="1184">
        <v>103.1669</v>
      </c>
      <c r="F6645" s="394"/>
    </row>
    <row r="6646" spans="1:6">
      <c r="A6646" s="501" t="s">
        <v>16569</v>
      </c>
      <c r="B6646" s="501" t="s">
        <v>16549</v>
      </c>
      <c r="C6646" s="502" t="s">
        <v>41212</v>
      </c>
      <c r="D6646" s="501" t="s">
        <v>33</v>
      </c>
      <c r="E6646" s="1184">
        <v>567.12570000000005</v>
      </c>
      <c r="F6646" s="394"/>
    </row>
    <row r="6647" spans="1:6">
      <c r="A6647" s="501" t="s">
        <v>16570</v>
      </c>
      <c r="B6647" s="501" t="s">
        <v>16549</v>
      </c>
      <c r="C6647" s="502" t="s">
        <v>41213</v>
      </c>
      <c r="D6647" s="501" t="s">
        <v>33</v>
      </c>
      <c r="E6647" s="1184">
        <v>28.442900000000002</v>
      </c>
      <c r="F6647" s="394"/>
    </row>
    <row r="6648" spans="1:6">
      <c r="A6648" s="501" t="s">
        <v>16571</v>
      </c>
      <c r="B6648" s="501" t="s">
        <v>16549</v>
      </c>
      <c r="C6648" s="502" t="s">
        <v>41214</v>
      </c>
      <c r="D6648" s="501" t="s">
        <v>33</v>
      </c>
      <c r="E6648" s="1184">
        <v>60.923900000000003</v>
      </c>
      <c r="F6648" s="394"/>
    </row>
    <row r="6649" spans="1:6">
      <c r="A6649" s="501" t="s">
        <v>16572</v>
      </c>
      <c r="B6649" s="501" t="s">
        <v>16549</v>
      </c>
      <c r="C6649" s="502" t="s">
        <v>41215</v>
      </c>
      <c r="D6649" s="501" t="s">
        <v>33</v>
      </c>
      <c r="E6649" s="1184">
        <v>7.0221</v>
      </c>
      <c r="F6649" s="394"/>
    </row>
    <row r="6650" spans="1:6">
      <c r="A6650" s="501" t="s">
        <v>16573</v>
      </c>
      <c r="B6650" s="501" t="s">
        <v>16549</v>
      </c>
      <c r="C6650" s="502" t="s">
        <v>41216</v>
      </c>
      <c r="D6650" s="501" t="s">
        <v>33</v>
      </c>
      <c r="E6650" s="1184">
        <v>37.891800000000003</v>
      </c>
      <c r="F6650" s="394"/>
    </row>
    <row r="6651" spans="1:6">
      <c r="A6651" s="501" t="s">
        <v>16574</v>
      </c>
      <c r="B6651" s="501" t="s">
        <v>16549</v>
      </c>
      <c r="C6651" s="502" t="s">
        <v>41217</v>
      </c>
      <c r="D6651" s="501" t="s">
        <v>33</v>
      </c>
      <c r="E6651" s="1184">
        <v>64.727099999999993</v>
      </c>
      <c r="F6651" s="394"/>
    </row>
    <row r="6652" spans="1:6">
      <c r="A6652" s="501" t="s">
        <v>16575</v>
      </c>
      <c r="B6652" s="501" t="s">
        <v>16549</v>
      </c>
      <c r="C6652" s="502" t="s">
        <v>41218</v>
      </c>
      <c r="D6652" s="501" t="s">
        <v>33</v>
      </c>
      <c r="E6652" s="1184">
        <v>1.92</v>
      </c>
      <c r="F6652" s="394"/>
    </row>
    <row r="6653" spans="1:6">
      <c r="A6653" s="501" t="s">
        <v>16576</v>
      </c>
      <c r="B6653" s="501" t="s">
        <v>16549</v>
      </c>
      <c r="C6653" s="502" t="s">
        <v>41219</v>
      </c>
      <c r="D6653" s="501" t="s">
        <v>33</v>
      </c>
      <c r="E6653" s="1184">
        <v>81.814400000000006</v>
      </c>
      <c r="F6653" s="394"/>
    </row>
    <row r="6654" spans="1:6">
      <c r="A6654" s="501" t="s">
        <v>16577</v>
      </c>
      <c r="B6654" s="501" t="s">
        <v>16549</v>
      </c>
      <c r="C6654" s="502" t="s">
        <v>41220</v>
      </c>
      <c r="D6654" s="501" t="s">
        <v>33</v>
      </c>
      <c r="E6654" s="1184">
        <v>57.261200000000002</v>
      </c>
      <c r="F6654" s="394"/>
    </row>
    <row r="6655" spans="1:6">
      <c r="A6655" s="501" t="s">
        <v>16578</v>
      </c>
      <c r="B6655" s="501" t="s">
        <v>16549</v>
      </c>
      <c r="C6655" s="502" t="s">
        <v>41221</v>
      </c>
      <c r="D6655" s="501" t="s">
        <v>33</v>
      </c>
      <c r="E6655" s="1184">
        <v>61.692399999999999</v>
      </c>
      <c r="F6655" s="394"/>
    </row>
    <row r="6656" spans="1:6">
      <c r="A6656" s="501" t="s">
        <v>16579</v>
      </c>
      <c r="B6656" s="501" t="s">
        <v>16549</v>
      </c>
      <c r="C6656" s="502" t="s">
        <v>41222</v>
      </c>
      <c r="D6656" s="501" t="s">
        <v>33</v>
      </c>
      <c r="E6656" s="1184">
        <v>69.076300000000003</v>
      </c>
      <c r="F6656" s="394"/>
    </row>
    <row r="6657" spans="1:6">
      <c r="A6657" s="501" t="s">
        <v>16580</v>
      </c>
      <c r="B6657" s="501" t="s">
        <v>16549</v>
      </c>
      <c r="C6657" s="502" t="s">
        <v>41223</v>
      </c>
      <c r="D6657" s="501" t="s">
        <v>33</v>
      </c>
      <c r="E6657" s="1184">
        <v>76.460300000000004</v>
      </c>
      <c r="F6657" s="394"/>
    </row>
    <row r="6658" spans="1:6">
      <c r="A6658" s="501" t="s">
        <v>16581</v>
      </c>
      <c r="B6658" s="501" t="s">
        <v>16549</v>
      </c>
      <c r="C6658" s="502" t="s">
        <v>41224</v>
      </c>
      <c r="D6658" s="501" t="s">
        <v>33</v>
      </c>
      <c r="E6658" s="1184">
        <v>434.95850000000002</v>
      </c>
      <c r="F6658" s="394"/>
    </row>
    <row r="6659" spans="1:6">
      <c r="A6659" s="501" t="s">
        <v>16582</v>
      </c>
      <c r="B6659" s="501" t="s">
        <v>16549</v>
      </c>
      <c r="C6659" s="502" t="s">
        <v>41225</v>
      </c>
      <c r="D6659" s="501" t="s">
        <v>33</v>
      </c>
      <c r="E6659" s="1184">
        <v>49.336399999999998</v>
      </c>
      <c r="F6659" s="394"/>
    </row>
    <row r="6660" spans="1:6">
      <c r="A6660" s="501" t="s">
        <v>16583</v>
      </c>
      <c r="B6660" s="501" t="s">
        <v>16549</v>
      </c>
      <c r="C6660" s="502" t="s">
        <v>41226</v>
      </c>
      <c r="D6660" s="501" t="s">
        <v>33</v>
      </c>
      <c r="E6660" s="1184">
        <v>84.191100000000006</v>
      </c>
      <c r="F6660" s="394"/>
    </row>
    <row r="6661" spans="1:6">
      <c r="A6661" s="501" t="s">
        <v>16584</v>
      </c>
      <c r="B6661" s="501" t="s">
        <v>16549</v>
      </c>
      <c r="C6661" s="502" t="s">
        <v>41227</v>
      </c>
      <c r="D6661" s="501" t="s">
        <v>33</v>
      </c>
      <c r="E6661" s="1184">
        <v>7.6100000000000001E-2</v>
      </c>
      <c r="F6661" s="394"/>
    </row>
    <row r="6662" spans="1:6">
      <c r="A6662" s="501" t="s">
        <v>11981</v>
      </c>
      <c r="B6662" s="501" t="s">
        <v>16549</v>
      </c>
      <c r="C6662" s="502" t="s">
        <v>41228</v>
      </c>
      <c r="D6662" s="501" t="s">
        <v>33</v>
      </c>
      <c r="E6662" s="1184">
        <v>413.04880000000003</v>
      </c>
      <c r="F6662" s="394"/>
    </row>
    <row r="6663" spans="1:6">
      <c r="A6663" s="501" t="s">
        <v>16585</v>
      </c>
      <c r="B6663" s="501" t="s">
        <v>16549</v>
      </c>
      <c r="C6663" s="502" t="s">
        <v>41229</v>
      </c>
      <c r="D6663" s="501" t="s">
        <v>33</v>
      </c>
      <c r="E6663" s="1184">
        <v>82.886499999999998</v>
      </c>
      <c r="F6663" s="394"/>
    </row>
    <row r="6664" spans="1:6">
      <c r="A6664" s="501" t="s">
        <v>16586</v>
      </c>
      <c r="B6664" s="501" t="s">
        <v>16549</v>
      </c>
      <c r="C6664" s="502" t="s">
        <v>41230</v>
      </c>
      <c r="D6664" s="501" t="s">
        <v>33</v>
      </c>
      <c r="E6664" s="1184">
        <v>440.70569999999998</v>
      </c>
      <c r="F6664" s="394"/>
    </row>
    <row r="6665" spans="1:6">
      <c r="A6665" s="501" t="s">
        <v>16587</v>
      </c>
      <c r="B6665" s="501" t="s">
        <v>16549</v>
      </c>
      <c r="C6665" s="502" t="s">
        <v>41231</v>
      </c>
      <c r="D6665" s="501" t="s">
        <v>33</v>
      </c>
      <c r="E6665" s="1184">
        <v>65.293800000000005</v>
      </c>
      <c r="F6665" s="394"/>
    </row>
    <row r="6666" spans="1:6">
      <c r="A6666" s="501" t="s">
        <v>16588</v>
      </c>
      <c r="B6666" s="501" t="s">
        <v>16549</v>
      </c>
      <c r="C6666" s="502" t="s">
        <v>41232</v>
      </c>
      <c r="D6666" s="501" t="s">
        <v>33</v>
      </c>
      <c r="E6666" s="1184">
        <v>68.521500000000003</v>
      </c>
      <c r="F6666" s="394"/>
    </row>
    <row r="6667" spans="1:6">
      <c r="A6667" s="501" t="s">
        <v>16589</v>
      </c>
      <c r="B6667" s="501" t="s">
        <v>16549</v>
      </c>
      <c r="C6667" s="502" t="s">
        <v>41233</v>
      </c>
      <c r="D6667" s="501" t="s">
        <v>33</v>
      </c>
      <c r="E6667" s="1184">
        <v>74.371700000000004</v>
      </c>
      <c r="F6667" s="394"/>
    </row>
    <row r="6668" spans="1:6">
      <c r="A6668" s="501" t="s">
        <v>11985</v>
      </c>
      <c r="B6668" s="501" t="s">
        <v>16549</v>
      </c>
      <c r="C6668" s="502" t="s">
        <v>41234</v>
      </c>
      <c r="D6668" s="501" t="s">
        <v>33</v>
      </c>
      <c r="E6668" s="1184">
        <v>77.727000000000004</v>
      </c>
      <c r="F6668" s="394"/>
    </row>
    <row r="6669" spans="1:6">
      <c r="A6669" s="501" t="s">
        <v>16590</v>
      </c>
      <c r="B6669" s="501" t="s">
        <v>16549</v>
      </c>
      <c r="C6669" s="502" t="s">
        <v>41235</v>
      </c>
      <c r="D6669" s="501" t="s">
        <v>33</v>
      </c>
      <c r="E6669" s="1184">
        <v>409.37439999999998</v>
      </c>
      <c r="F6669" s="394"/>
    </row>
    <row r="6670" spans="1:6">
      <c r="A6670" s="501" t="s">
        <v>16591</v>
      </c>
      <c r="B6670" s="501" t="s">
        <v>16549</v>
      </c>
      <c r="C6670" s="502" t="s">
        <v>41236</v>
      </c>
      <c r="D6670" s="501" t="s">
        <v>33</v>
      </c>
      <c r="E6670" s="1184">
        <v>486.46289999999999</v>
      </c>
      <c r="F6670" s="394"/>
    </row>
    <row r="6671" spans="1:6">
      <c r="A6671" s="501" t="s">
        <v>16592</v>
      </c>
      <c r="B6671" s="501" t="s">
        <v>16549</v>
      </c>
      <c r="C6671" s="502" t="s">
        <v>41237</v>
      </c>
      <c r="D6671" s="501" t="s">
        <v>33</v>
      </c>
      <c r="E6671" s="1184">
        <v>210.6926</v>
      </c>
      <c r="F6671" s="394"/>
    </row>
    <row r="6672" spans="1:6">
      <c r="A6672" s="501" t="s">
        <v>16593</v>
      </c>
      <c r="B6672" s="501" t="s">
        <v>16549</v>
      </c>
      <c r="C6672" s="502" t="s">
        <v>41238</v>
      </c>
      <c r="D6672" s="501" t="s">
        <v>33</v>
      </c>
      <c r="E6672" s="1184">
        <v>220.0668</v>
      </c>
      <c r="F6672" s="394"/>
    </row>
    <row r="6673" spans="1:6">
      <c r="A6673" s="501" t="s">
        <v>16594</v>
      </c>
      <c r="B6673" s="501" t="s">
        <v>16549</v>
      </c>
      <c r="C6673" s="502" t="s">
        <v>41239</v>
      </c>
      <c r="D6673" s="501" t="s">
        <v>33</v>
      </c>
      <c r="E6673" s="1184">
        <v>82.992599999999996</v>
      </c>
      <c r="F6673" s="394"/>
    </row>
    <row r="6674" spans="1:6">
      <c r="A6674" s="501" t="s">
        <v>16595</v>
      </c>
      <c r="B6674" s="501" t="s">
        <v>16549</v>
      </c>
      <c r="C6674" s="502" t="s">
        <v>41240</v>
      </c>
      <c r="D6674" s="501" t="s">
        <v>33</v>
      </c>
      <c r="E6674" s="1184">
        <v>468.56990000000002</v>
      </c>
      <c r="F6674" s="394"/>
    </row>
    <row r="6675" spans="1:6">
      <c r="A6675" s="501" t="s">
        <v>16596</v>
      </c>
      <c r="B6675" s="501" t="s">
        <v>16549</v>
      </c>
      <c r="C6675" s="502" t="s">
        <v>41241</v>
      </c>
      <c r="D6675" s="501" t="s">
        <v>33</v>
      </c>
      <c r="E6675" s="1184">
        <v>93.871799999999993</v>
      </c>
      <c r="F6675" s="394"/>
    </row>
    <row r="6676" spans="1:6">
      <c r="A6676" s="501" t="s">
        <v>16597</v>
      </c>
      <c r="B6676" s="501" t="s">
        <v>16549</v>
      </c>
      <c r="C6676" s="502" t="s">
        <v>41242</v>
      </c>
      <c r="D6676" s="501" t="s">
        <v>33</v>
      </c>
      <c r="E6676" s="1184">
        <v>150.0027</v>
      </c>
      <c r="F6676" s="394"/>
    </row>
    <row r="6677" spans="1:6">
      <c r="A6677" s="501" t="s">
        <v>16598</v>
      </c>
      <c r="B6677" s="501" t="s">
        <v>16549</v>
      </c>
      <c r="C6677" s="502" t="s">
        <v>41243</v>
      </c>
      <c r="D6677" s="501" t="s">
        <v>33</v>
      </c>
      <c r="E6677" s="1184">
        <v>59.074100000000001</v>
      </c>
      <c r="F6677" s="394"/>
    </row>
    <row r="6678" spans="1:6">
      <c r="A6678" s="501" t="s">
        <v>16599</v>
      </c>
      <c r="B6678" s="501" t="s">
        <v>16549</v>
      </c>
      <c r="C6678" s="502" t="s">
        <v>41244</v>
      </c>
      <c r="D6678" s="501" t="s">
        <v>33</v>
      </c>
      <c r="E6678" s="1184">
        <v>53.951799999999999</v>
      </c>
      <c r="F6678" s="394"/>
    </row>
    <row r="6679" spans="1:6">
      <c r="A6679" s="501" t="s">
        <v>16600</v>
      </c>
      <c r="B6679" s="501" t="s">
        <v>16549</v>
      </c>
      <c r="C6679" s="502" t="s">
        <v>41245</v>
      </c>
      <c r="D6679" s="501" t="s">
        <v>33</v>
      </c>
      <c r="E6679" s="1184">
        <v>150.0027</v>
      </c>
      <c r="F6679" s="394"/>
    </row>
    <row r="6680" spans="1:6">
      <c r="A6680" s="501" t="s">
        <v>16601</v>
      </c>
      <c r="B6680" s="501" t="s">
        <v>16549</v>
      </c>
      <c r="C6680" s="502" t="s">
        <v>41246</v>
      </c>
      <c r="D6680" s="501" t="s">
        <v>33</v>
      </c>
      <c r="E6680" s="1184">
        <v>65.6126</v>
      </c>
      <c r="F6680" s="394"/>
    </row>
    <row r="6681" spans="1:6">
      <c r="A6681" s="501" t="s">
        <v>12826</v>
      </c>
      <c r="B6681" s="501" t="s">
        <v>16549</v>
      </c>
      <c r="C6681" s="502" t="s">
        <v>41247</v>
      </c>
      <c r="D6681" s="501" t="s">
        <v>33</v>
      </c>
      <c r="E6681" s="1184">
        <v>0.32800000000000001</v>
      </c>
      <c r="F6681" s="394"/>
    </row>
    <row r="6682" spans="1:6">
      <c r="A6682" s="501" t="s">
        <v>16602</v>
      </c>
      <c r="B6682" s="501" t="s">
        <v>16549</v>
      </c>
      <c r="C6682" s="502" t="s">
        <v>41248</v>
      </c>
      <c r="D6682" s="501" t="s">
        <v>33</v>
      </c>
      <c r="E6682" s="1184">
        <v>1.3442000000000001</v>
      </c>
      <c r="F6682" s="394"/>
    </row>
    <row r="6683" spans="1:6">
      <c r="A6683" s="501" t="s">
        <v>16603</v>
      </c>
      <c r="B6683" s="501" t="s">
        <v>16549</v>
      </c>
      <c r="C6683" s="502" t="s">
        <v>41249</v>
      </c>
      <c r="D6683" s="501" t="s">
        <v>33</v>
      </c>
      <c r="E6683" s="1184">
        <v>3155.8225000000002</v>
      </c>
      <c r="F6683" s="394"/>
    </row>
    <row r="6684" spans="1:6">
      <c r="A6684" s="501" t="s">
        <v>16604</v>
      </c>
      <c r="B6684" s="501" t="s">
        <v>16549</v>
      </c>
      <c r="C6684" s="502" t="s">
        <v>41250</v>
      </c>
      <c r="D6684" s="501" t="s">
        <v>33</v>
      </c>
      <c r="E6684" s="1184">
        <v>1.4915</v>
      </c>
      <c r="F6684" s="394"/>
    </row>
    <row r="6685" spans="1:6">
      <c r="A6685" s="501" t="s">
        <v>16605</v>
      </c>
      <c r="B6685" s="501" t="s">
        <v>16549</v>
      </c>
      <c r="C6685" s="502" t="s">
        <v>41251</v>
      </c>
      <c r="D6685" s="501" t="s">
        <v>33</v>
      </c>
      <c r="E6685" s="1184">
        <v>3187.0124999999998</v>
      </c>
      <c r="F6685" s="394"/>
    </row>
    <row r="6686" spans="1:6">
      <c r="A6686" s="501" t="s">
        <v>16606</v>
      </c>
      <c r="B6686" s="501" t="s">
        <v>16549</v>
      </c>
      <c r="C6686" s="502" t="s">
        <v>41252</v>
      </c>
      <c r="D6686" s="501" t="s">
        <v>33</v>
      </c>
      <c r="E6686" s="1184">
        <v>20.4788</v>
      </c>
      <c r="F6686" s="394"/>
    </row>
    <row r="6687" spans="1:6">
      <c r="A6687" s="501" t="s">
        <v>16607</v>
      </c>
      <c r="B6687" s="501" t="s">
        <v>16549</v>
      </c>
      <c r="C6687" s="502" t="s">
        <v>41253</v>
      </c>
      <c r="D6687" s="501" t="s">
        <v>33</v>
      </c>
      <c r="E6687" s="1184">
        <v>237.09309999999999</v>
      </c>
      <c r="F6687" s="394"/>
    </row>
    <row r="6688" spans="1:6">
      <c r="A6688" s="501" t="s">
        <v>16608</v>
      </c>
      <c r="B6688" s="501" t="s">
        <v>16549</v>
      </c>
      <c r="C6688" s="502" t="s">
        <v>41254</v>
      </c>
      <c r="D6688" s="501" t="s">
        <v>33</v>
      </c>
      <c r="E6688" s="1184">
        <v>1146.4428</v>
      </c>
      <c r="F6688" s="394"/>
    </row>
    <row r="6689" spans="1:6">
      <c r="A6689" s="501" t="s">
        <v>16609</v>
      </c>
      <c r="B6689" s="501" t="s">
        <v>16549</v>
      </c>
      <c r="C6689" s="502" t="s">
        <v>41255</v>
      </c>
      <c r="D6689" s="501" t="s">
        <v>33</v>
      </c>
      <c r="E6689" s="1184">
        <v>9.1753999999999998</v>
      </c>
      <c r="F6689" s="394"/>
    </row>
    <row r="6690" spans="1:6">
      <c r="A6690" s="501" t="s">
        <v>16610</v>
      </c>
      <c r="B6690" s="501" t="s">
        <v>16549</v>
      </c>
      <c r="C6690" s="502" t="s">
        <v>41256</v>
      </c>
      <c r="D6690" s="501" t="s">
        <v>33</v>
      </c>
      <c r="E6690" s="1184">
        <v>60.6143</v>
      </c>
      <c r="F6690" s="394"/>
    </row>
    <row r="6691" spans="1:6">
      <c r="A6691" s="501" t="s">
        <v>16611</v>
      </c>
      <c r="B6691" s="501" t="s">
        <v>16549</v>
      </c>
      <c r="C6691" s="502" t="s">
        <v>41257</v>
      </c>
      <c r="D6691" s="501" t="s">
        <v>33</v>
      </c>
      <c r="E6691" s="1184">
        <v>0.68389999999999995</v>
      </c>
      <c r="F6691" s="394"/>
    </row>
    <row r="6692" spans="1:6">
      <c r="A6692" s="501" t="s">
        <v>16612</v>
      </c>
      <c r="B6692" s="501" t="s">
        <v>16549</v>
      </c>
      <c r="C6692" s="502" t="s">
        <v>41258</v>
      </c>
      <c r="D6692" s="501" t="s">
        <v>33</v>
      </c>
      <c r="E6692" s="1184">
        <v>1366.4284</v>
      </c>
      <c r="F6692" s="394"/>
    </row>
    <row r="6693" spans="1:6">
      <c r="A6693" s="501" t="s">
        <v>16613</v>
      </c>
      <c r="B6693" s="501" t="s">
        <v>16549</v>
      </c>
      <c r="C6693" s="502" t="s">
        <v>41259</v>
      </c>
      <c r="D6693" s="501" t="s">
        <v>33</v>
      </c>
      <c r="E6693" s="1184">
        <v>211.9186</v>
      </c>
      <c r="F6693" s="394"/>
    </row>
    <row r="6694" spans="1:6">
      <c r="A6694" s="501" t="s">
        <v>16614</v>
      </c>
      <c r="B6694" s="501" t="s">
        <v>16549</v>
      </c>
      <c r="C6694" s="502" t="s">
        <v>41260</v>
      </c>
      <c r="D6694" s="501" t="s">
        <v>33</v>
      </c>
      <c r="E6694" s="1184">
        <v>208.72649999999999</v>
      </c>
      <c r="F6694" s="394"/>
    </row>
    <row r="6695" spans="1:6">
      <c r="A6695" s="501" t="s">
        <v>16615</v>
      </c>
      <c r="B6695" s="501" t="s">
        <v>16549</v>
      </c>
      <c r="C6695" s="502" t="s">
        <v>41261</v>
      </c>
      <c r="D6695" s="501" t="s">
        <v>33</v>
      </c>
      <c r="E6695" s="1184">
        <v>0.1045</v>
      </c>
      <c r="F6695" s="394"/>
    </row>
    <row r="6696" spans="1:6">
      <c r="A6696" s="501" t="s">
        <v>16616</v>
      </c>
      <c r="B6696" s="501" t="s">
        <v>16549</v>
      </c>
      <c r="C6696" s="502" t="s">
        <v>41262</v>
      </c>
      <c r="D6696" s="501" t="s">
        <v>33</v>
      </c>
      <c r="E6696" s="1184">
        <v>45.043199999999999</v>
      </c>
      <c r="F6696" s="394"/>
    </row>
    <row r="6697" spans="1:6">
      <c r="A6697" s="501" t="s">
        <v>16617</v>
      </c>
      <c r="B6697" s="501" t="s">
        <v>16549</v>
      </c>
      <c r="C6697" s="502" t="s">
        <v>41263</v>
      </c>
      <c r="D6697" s="501" t="s">
        <v>33</v>
      </c>
      <c r="E6697" s="1184">
        <v>1046.2227</v>
      </c>
      <c r="F6697" s="394"/>
    </row>
    <row r="6698" spans="1:6">
      <c r="A6698" s="501" t="s">
        <v>16618</v>
      </c>
      <c r="B6698" s="501" t="s">
        <v>16549</v>
      </c>
      <c r="C6698" s="502" t="s">
        <v>41264</v>
      </c>
      <c r="D6698" s="501" t="s">
        <v>33</v>
      </c>
      <c r="E6698" s="1184">
        <v>360.6234</v>
      </c>
      <c r="F6698" s="394"/>
    </row>
    <row r="6699" spans="1:6">
      <c r="A6699" s="501" t="s">
        <v>16619</v>
      </c>
      <c r="B6699" s="501" t="s">
        <v>16549</v>
      </c>
      <c r="C6699" s="502" t="s">
        <v>41265</v>
      </c>
      <c r="D6699" s="501" t="s">
        <v>33</v>
      </c>
      <c r="E6699" s="1184">
        <v>37.0351</v>
      </c>
      <c r="F6699" s="394"/>
    </row>
    <row r="6700" spans="1:6">
      <c r="A6700" s="501" t="s">
        <v>16620</v>
      </c>
      <c r="B6700" s="501" t="s">
        <v>16549</v>
      </c>
      <c r="C6700" s="502" t="s">
        <v>41266</v>
      </c>
      <c r="D6700" s="501" t="s">
        <v>33</v>
      </c>
      <c r="E6700" s="1184">
        <v>184.9076</v>
      </c>
      <c r="F6700" s="394"/>
    </row>
    <row r="6701" spans="1:6">
      <c r="A6701" s="501" t="s">
        <v>16621</v>
      </c>
      <c r="B6701" s="501" t="s">
        <v>16549</v>
      </c>
      <c r="C6701" s="502" t="s">
        <v>41267</v>
      </c>
      <c r="D6701" s="501" t="s">
        <v>33</v>
      </c>
      <c r="E6701" s="1184">
        <v>8.2866</v>
      </c>
      <c r="F6701" s="394"/>
    </row>
    <row r="6702" spans="1:6">
      <c r="A6702" s="501" t="s">
        <v>16622</v>
      </c>
      <c r="B6702" s="501" t="s">
        <v>16549</v>
      </c>
      <c r="C6702" s="502" t="s">
        <v>41268</v>
      </c>
      <c r="D6702" s="501" t="s">
        <v>33</v>
      </c>
      <c r="E6702" s="1184">
        <v>34.830100000000002</v>
      </c>
      <c r="F6702" s="394"/>
    </row>
    <row r="6703" spans="1:6">
      <c r="A6703" s="501" t="s">
        <v>16623</v>
      </c>
      <c r="B6703" s="501" t="s">
        <v>16549</v>
      </c>
      <c r="C6703" s="502" t="s">
        <v>41269</v>
      </c>
      <c r="D6703" s="501" t="s">
        <v>33</v>
      </c>
      <c r="E6703" s="1184">
        <v>50.6995</v>
      </c>
      <c r="F6703" s="394"/>
    </row>
    <row r="6704" spans="1:6">
      <c r="A6704" s="501" t="s">
        <v>16624</v>
      </c>
      <c r="B6704" s="501" t="s">
        <v>16549</v>
      </c>
      <c r="C6704" s="502" t="s">
        <v>41270</v>
      </c>
      <c r="D6704" s="501" t="s">
        <v>33</v>
      </c>
      <c r="E6704" s="1184">
        <v>25.555900000000001</v>
      </c>
      <c r="F6704" s="394"/>
    </row>
    <row r="6705" spans="1:6">
      <c r="A6705" s="501" t="s">
        <v>16625</v>
      </c>
      <c r="B6705" s="501" t="s">
        <v>16549</v>
      </c>
      <c r="C6705" s="502" t="s">
        <v>41271</v>
      </c>
      <c r="D6705" s="501" t="s">
        <v>33</v>
      </c>
      <c r="E6705" s="1184">
        <v>216.3227</v>
      </c>
      <c r="F6705" s="394"/>
    </row>
    <row r="6706" spans="1:6">
      <c r="A6706" s="501" t="s">
        <v>16626</v>
      </c>
      <c r="B6706" s="501" t="s">
        <v>16549</v>
      </c>
      <c r="C6706" s="502" t="s">
        <v>41272</v>
      </c>
      <c r="D6706" s="501" t="s">
        <v>33</v>
      </c>
      <c r="E6706" s="1184">
        <v>9.1690000000000005</v>
      </c>
      <c r="F6706" s="394"/>
    </row>
    <row r="6707" spans="1:6">
      <c r="A6707" s="501" t="s">
        <v>16627</v>
      </c>
      <c r="B6707" s="501" t="s">
        <v>16549</v>
      </c>
      <c r="C6707" s="502" t="s">
        <v>41273</v>
      </c>
      <c r="D6707" s="501" t="s">
        <v>33</v>
      </c>
      <c r="E6707" s="1184">
        <v>36.8232</v>
      </c>
      <c r="F6707" s="394"/>
    </row>
    <row r="6708" spans="1:6">
      <c r="A6708" s="501" t="s">
        <v>11991</v>
      </c>
      <c r="B6708" s="501" t="s">
        <v>16549</v>
      </c>
      <c r="C6708" s="502" t="s">
        <v>41274</v>
      </c>
      <c r="D6708" s="501" t="s">
        <v>33</v>
      </c>
      <c r="E6708" s="1184">
        <v>2369.8856999999998</v>
      </c>
      <c r="F6708" s="394"/>
    </row>
    <row r="6709" spans="1:6">
      <c r="A6709" s="501" t="s">
        <v>16628</v>
      </c>
      <c r="B6709" s="501" t="s">
        <v>16549</v>
      </c>
      <c r="C6709" s="502" t="s">
        <v>41275</v>
      </c>
      <c r="D6709" s="501" t="s">
        <v>33</v>
      </c>
      <c r="E6709" s="1184">
        <v>3938.8737999999998</v>
      </c>
      <c r="F6709" s="394"/>
    </row>
    <row r="6710" spans="1:6">
      <c r="A6710" s="501" t="s">
        <v>16629</v>
      </c>
      <c r="B6710" s="501" t="s">
        <v>16549</v>
      </c>
      <c r="C6710" s="502" t="s">
        <v>41276</v>
      </c>
      <c r="D6710" s="501" t="s">
        <v>33</v>
      </c>
      <c r="E6710" s="1184">
        <v>176.20079999999999</v>
      </c>
      <c r="F6710" s="394"/>
    </row>
    <row r="6711" spans="1:6">
      <c r="A6711" s="501" t="s">
        <v>16630</v>
      </c>
      <c r="B6711" s="501" t="s">
        <v>16549</v>
      </c>
      <c r="C6711" s="502" t="s">
        <v>41277</v>
      </c>
      <c r="D6711" s="501" t="s">
        <v>33</v>
      </c>
      <c r="E6711" s="1184">
        <v>26.440300000000001</v>
      </c>
      <c r="F6711" s="394"/>
    </row>
    <row r="6712" spans="1:6">
      <c r="A6712" s="501" t="s">
        <v>16631</v>
      </c>
      <c r="B6712" s="501" t="s">
        <v>16549</v>
      </c>
      <c r="C6712" s="502" t="s">
        <v>41278</v>
      </c>
      <c r="D6712" s="501" t="s">
        <v>33</v>
      </c>
      <c r="E6712" s="1184">
        <v>47.993200000000002</v>
      </c>
      <c r="F6712" s="394"/>
    </row>
    <row r="6713" spans="1:6">
      <c r="A6713" s="501" t="s">
        <v>16632</v>
      </c>
      <c r="B6713" s="501" t="s">
        <v>16549</v>
      </c>
      <c r="C6713" s="502" t="s">
        <v>41279</v>
      </c>
      <c r="D6713" s="501" t="s">
        <v>33</v>
      </c>
      <c r="E6713" s="1184">
        <v>45.501600000000003</v>
      </c>
      <c r="F6713" s="394"/>
    </row>
    <row r="6714" spans="1:6">
      <c r="A6714" s="501" t="s">
        <v>16633</v>
      </c>
      <c r="B6714" s="501" t="s">
        <v>16549</v>
      </c>
      <c r="C6714" s="502" t="s">
        <v>41280</v>
      </c>
      <c r="D6714" s="501" t="s">
        <v>33</v>
      </c>
      <c r="E6714" s="1184">
        <v>751.57060000000001</v>
      </c>
      <c r="F6714" s="394"/>
    </row>
    <row r="6715" spans="1:6">
      <c r="A6715" s="501" t="s">
        <v>16634</v>
      </c>
      <c r="B6715" s="501" t="s">
        <v>16549</v>
      </c>
      <c r="C6715" s="502" t="s">
        <v>41281</v>
      </c>
      <c r="D6715" s="501" t="s">
        <v>33</v>
      </c>
      <c r="E6715" s="1184">
        <v>99.566800000000001</v>
      </c>
      <c r="F6715" s="394"/>
    </row>
    <row r="6716" spans="1:6">
      <c r="A6716" s="501" t="s">
        <v>16635</v>
      </c>
      <c r="B6716" s="501" t="s">
        <v>16549</v>
      </c>
      <c r="C6716" s="502" t="s">
        <v>41282</v>
      </c>
      <c r="D6716" s="501" t="s">
        <v>33</v>
      </c>
      <c r="E6716" s="1184">
        <v>9.0340000000000007</v>
      </c>
      <c r="F6716" s="394"/>
    </row>
    <row r="6717" spans="1:6">
      <c r="A6717" s="501" t="s">
        <v>16636</v>
      </c>
      <c r="B6717" s="501" t="s">
        <v>16549</v>
      </c>
      <c r="C6717" s="502" t="s">
        <v>41283</v>
      </c>
      <c r="D6717" s="501" t="s">
        <v>33</v>
      </c>
      <c r="E6717" s="1184">
        <v>874.5376</v>
      </c>
      <c r="F6717" s="394"/>
    </row>
    <row r="6718" spans="1:6">
      <c r="A6718" s="501" t="s">
        <v>16637</v>
      </c>
      <c r="B6718" s="501" t="s">
        <v>16549</v>
      </c>
      <c r="C6718" s="502" t="s">
        <v>41284</v>
      </c>
      <c r="D6718" s="501" t="s">
        <v>33</v>
      </c>
      <c r="E6718" s="1184">
        <v>415.4846</v>
      </c>
      <c r="F6718" s="394"/>
    </row>
    <row r="6719" spans="1:6">
      <c r="A6719" s="501" t="s">
        <v>16638</v>
      </c>
      <c r="B6719" s="501" t="s">
        <v>16549</v>
      </c>
      <c r="C6719" s="502" t="s">
        <v>41285</v>
      </c>
      <c r="D6719" s="501" t="s">
        <v>33</v>
      </c>
      <c r="E6719" s="1184">
        <v>155.2543</v>
      </c>
      <c r="F6719" s="394"/>
    </row>
    <row r="6720" spans="1:6">
      <c r="A6720" s="501" t="s">
        <v>16639</v>
      </c>
      <c r="B6720" s="501" t="s">
        <v>16549</v>
      </c>
      <c r="C6720" s="502" t="s">
        <v>41286</v>
      </c>
      <c r="D6720" s="501" t="s">
        <v>33</v>
      </c>
      <c r="E6720" s="1184">
        <v>4.1650999999999998</v>
      </c>
      <c r="F6720" s="394"/>
    </row>
    <row r="6721" spans="1:6">
      <c r="A6721" s="501" t="s">
        <v>16640</v>
      </c>
      <c r="B6721" s="501" t="s">
        <v>16549</v>
      </c>
      <c r="C6721" s="502" t="s">
        <v>41287</v>
      </c>
      <c r="D6721" s="501" t="s">
        <v>33</v>
      </c>
      <c r="E6721" s="1184">
        <v>28.592300000000002</v>
      </c>
      <c r="F6721" s="394"/>
    </row>
    <row r="6722" spans="1:6">
      <c r="A6722" s="501" t="s">
        <v>16641</v>
      </c>
      <c r="B6722" s="501" t="s">
        <v>16549</v>
      </c>
      <c r="C6722" s="502" t="s">
        <v>41288</v>
      </c>
      <c r="D6722" s="501" t="s">
        <v>33</v>
      </c>
      <c r="E6722" s="1184">
        <v>1.5246</v>
      </c>
      <c r="F6722" s="394"/>
    </row>
    <row r="6723" spans="1:6">
      <c r="A6723" s="501" t="s">
        <v>16642</v>
      </c>
      <c r="B6723" s="501" t="s">
        <v>16549</v>
      </c>
      <c r="C6723" s="502" t="s">
        <v>41289</v>
      </c>
      <c r="D6723" s="501" t="s">
        <v>33</v>
      </c>
      <c r="E6723" s="1184">
        <v>319.35570000000001</v>
      </c>
      <c r="F6723" s="394"/>
    </row>
    <row r="6724" spans="1:6">
      <c r="A6724" s="501" t="s">
        <v>16643</v>
      </c>
      <c r="B6724" s="501" t="s">
        <v>16549</v>
      </c>
      <c r="C6724" s="502" t="s">
        <v>41290</v>
      </c>
      <c r="D6724" s="501" t="s">
        <v>33</v>
      </c>
      <c r="E6724" s="1184">
        <v>211.1515</v>
      </c>
      <c r="F6724" s="394"/>
    </row>
    <row r="6725" spans="1:6">
      <c r="A6725" s="501" t="s">
        <v>16644</v>
      </c>
      <c r="B6725" s="501" t="s">
        <v>16549</v>
      </c>
      <c r="C6725" s="502" t="s">
        <v>41291</v>
      </c>
      <c r="D6725" s="501" t="s">
        <v>33</v>
      </c>
      <c r="E6725" s="1184">
        <v>259.584</v>
      </c>
      <c r="F6725" s="394"/>
    </row>
    <row r="6726" spans="1:6">
      <c r="A6726" s="501" t="s">
        <v>16645</v>
      </c>
      <c r="B6726" s="501" t="s">
        <v>16549</v>
      </c>
      <c r="C6726" s="502" t="s">
        <v>41292</v>
      </c>
      <c r="D6726" s="501" t="s">
        <v>33</v>
      </c>
      <c r="E6726" s="1184">
        <v>552.82420000000002</v>
      </c>
      <c r="F6726" s="394"/>
    </row>
    <row r="6727" spans="1:6">
      <c r="A6727" s="501" t="s">
        <v>16646</v>
      </c>
      <c r="B6727" s="501" t="s">
        <v>16549</v>
      </c>
      <c r="C6727" s="502" t="s">
        <v>41293</v>
      </c>
      <c r="D6727" s="501" t="s">
        <v>33</v>
      </c>
      <c r="E6727" s="1184">
        <v>1443.2424000000001</v>
      </c>
      <c r="F6727" s="394"/>
    </row>
    <row r="6728" spans="1:6">
      <c r="A6728" s="501" t="s">
        <v>16647</v>
      </c>
      <c r="B6728" s="501" t="s">
        <v>16549</v>
      </c>
      <c r="C6728" s="502" t="s">
        <v>41294</v>
      </c>
      <c r="D6728" s="501" t="s">
        <v>33</v>
      </c>
      <c r="E6728" s="1184">
        <v>84.024799999999999</v>
      </c>
      <c r="F6728" s="394"/>
    </row>
    <row r="6729" spans="1:6">
      <c r="A6729" s="501" t="s">
        <v>16648</v>
      </c>
      <c r="B6729" s="501" t="s">
        <v>16549</v>
      </c>
      <c r="C6729" s="502" t="s">
        <v>41295</v>
      </c>
      <c r="D6729" s="501" t="s">
        <v>33</v>
      </c>
      <c r="E6729" s="1184">
        <v>19434.9755</v>
      </c>
      <c r="F6729" s="394"/>
    </row>
    <row r="6730" spans="1:6">
      <c r="A6730" s="501" t="s">
        <v>16649</v>
      </c>
      <c r="B6730" s="501" t="s">
        <v>16549</v>
      </c>
      <c r="C6730" s="502" t="s">
        <v>41296</v>
      </c>
      <c r="D6730" s="501" t="s">
        <v>33</v>
      </c>
      <c r="E6730" s="1184">
        <v>335.66919999999999</v>
      </c>
      <c r="F6730" s="394"/>
    </row>
    <row r="6731" spans="1:6">
      <c r="A6731" s="501" t="s">
        <v>16650</v>
      </c>
      <c r="B6731" s="501" t="s">
        <v>16549</v>
      </c>
      <c r="C6731" s="502" t="s">
        <v>41297</v>
      </c>
      <c r="D6731" s="501" t="s">
        <v>33</v>
      </c>
      <c r="E6731" s="1184">
        <v>231.54060000000001</v>
      </c>
      <c r="F6731" s="394"/>
    </row>
    <row r="6732" spans="1:6">
      <c r="A6732" s="501" t="s">
        <v>16651</v>
      </c>
      <c r="B6732" s="501" t="s">
        <v>16549</v>
      </c>
      <c r="C6732" s="502" t="s">
        <v>41298</v>
      </c>
      <c r="D6732" s="501" t="s">
        <v>33</v>
      </c>
      <c r="E6732" s="1184">
        <v>14.2433</v>
      </c>
      <c r="F6732" s="394"/>
    </row>
    <row r="6733" spans="1:6">
      <c r="A6733" s="501" t="s">
        <v>16652</v>
      </c>
      <c r="B6733" s="501" t="s">
        <v>16549</v>
      </c>
      <c r="C6733" s="502" t="s">
        <v>41299</v>
      </c>
      <c r="D6733" s="501" t="s">
        <v>33</v>
      </c>
      <c r="E6733" s="1184">
        <v>51.376100000000001</v>
      </c>
      <c r="F6733" s="394"/>
    </row>
    <row r="6734" spans="1:6">
      <c r="A6734" s="501" t="s">
        <v>16653</v>
      </c>
      <c r="B6734" s="501" t="s">
        <v>16549</v>
      </c>
      <c r="C6734" s="502" t="s">
        <v>41300</v>
      </c>
      <c r="D6734" s="501" t="s">
        <v>33</v>
      </c>
      <c r="E6734" s="1184">
        <v>60.226900000000001</v>
      </c>
      <c r="F6734" s="394"/>
    </row>
    <row r="6735" spans="1:6">
      <c r="A6735" s="501" t="s">
        <v>16654</v>
      </c>
      <c r="B6735" s="501" t="s">
        <v>16549</v>
      </c>
      <c r="C6735" s="502" t="s">
        <v>41301</v>
      </c>
      <c r="D6735" s="501" t="s">
        <v>33</v>
      </c>
      <c r="E6735" s="1184">
        <v>58.686700000000002</v>
      </c>
      <c r="F6735" s="394"/>
    </row>
    <row r="6736" spans="1:6">
      <c r="A6736" s="501" t="s">
        <v>16655</v>
      </c>
      <c r="B6736" s="501" t="s">
        <v>16549</v>
      </c>
      <c r="C6736" s="502" t="s">
        <v>41302</v>
      </c>
      <c r="D6736" s="501" t="s">
        <v>33</v>
      </c>
      <c r="E6736" s="1184">
        <v>577.91859999999997</v>
      </c>
      <c r="F6736" s="394"/>
    </row>
    <row r="6737" spans="1:6">
      <c r="A6737" s="501" t="s">
        <v>16656</v>
      </c>
      <c r="B6737" s="501" t="s">
        <v>16549</v>
      </c>
      <c r="C6737" s="502" t="s">
        <v>41303</v>
      </c>
      <c r="D6737" s="501" t="s">
        <v>33</v>
      </c>
      <c r="E6737" s="1184">
        <v>0.20730000000000001</v>
      </c>
      <c r="F6737" s="394"/>
    </row>
    <row r="6738" spans="1:6">
      <c r="A6738" s="501" t="s">
        <v>16657</v>
      </c>
      <c r="B6738" s="501" t="s">
        <v>16549</v>
      </c>
      <c r="C6738" s="502" t="s">
        <v>41304</v>
      </c>
      <c r="D6738" s="501" t="s">
        <v>33</v>
      </c>
      <c r="E6738" s="1184">
        <v>0.18720000000000001</v>
      </c>
      <c r="F6738" s="394"/>
    </row>
    <row r="6739" spans="1:6">
      <c r="A6739" s="501" t="s">
        <v>16658</v>
      </c>
      <c r="B6739" s="501" t="s">
        <v>16549</v>
      </c>
      <c r="C6739" s="502" t="s">
        <v>22727</v>
      </c>
      <c r="D6739" s="501" t="s">
        <v>33</v>
      </c>
      <c r="E6739" s="1184">
        <v>178.47569999999999</v>
      </c>
      <c r="F6739" s="394"/>
    </row>
    <row r="6740" spans="1:6">
      <c r="A6740" s="501" t="s">
        <v>16659</v>
      </c>
      <c r="B6740" s="501" t="s">
        <v>16549</v>
      </c>
      <c r="C6740" s="502" t="s">
        <v>41305</v>
      </c>
      <c r="D6740" s="501" t="s">
        <v>33</v>
      </c>
      <c r="E6740" s="1184">
        <v>35.972000000000001</v>
      </c>
      <c r="F6740" s="394"/>
    </row>
    <row r="6741" spans="1:6">
      <c r="A6741" s="501" t="s">
        <v>16660</v>
      </c>
      <c r="B6741" s="501" t="s">
        <v>16549</v>
      </c>
      <c r="C6741" s="502" t="s">
        <v>41306</v>
      </c>
      <c r="D6741" s="501" t="s">
        <v>33</v>
      </c>
      <c r="E6741" s="1184">
        <v>5.6440999999999999</v>
      </c>
      <c r="F6741" s="394"/>
    </row>
    <row r="6742" spans="1:6">
      <c r="A6742" s="501" t="s">
        <v>16661</v>
      </c>
      <c r="B6742" s="501" t="s">
        <v>16549</v>
      </c>
      <c r="C6742" s="502" t="s">
        <v>41307</v>
      </c>
      <c r="D6742" s="501" t="s">
        <v>33</v>
      </c>
      <c r="E6742" s="1184">
        <v>1948.6916000000001</v>
      </c>
      <c r="F6742" s="394"/>
    </row>
    <row r="6743" spans="1:6">
      <c r="A6743" s="501" t="s">
        <v>16662</v>
      </c>
      <c r="B6743" s="501" t="s">
        <v>16549</v>
      </c>
      <c r="C6743" s="502" t="s">
        <v>41308</v>
      </c>
      <c r="D6743" s="501" t="s">
        <v>33</v>
      </c>
      <c r="E6743" s="1184">
        <v>1968.9937</v>
      </c>
      <c r="F6743" s="394"/>
    </row>
    <row r="6744" spans="1:6">
      <c r="A6744" s="501" t="s">
        <v>16663</v>
      </c>
      <c r="B6744" s="501" t="s">
        <v>16549</v>
      </c>
      <c r="C6744" s="502" t="s">
        <v>41309</v>
      </c>
      <c r="D6744" s="501" t="s">
        <v>33</v>
      </c>
      <c r="E6744" s="1184">
        <v>30.337299999999999</v>
      </c>
      <c r="F6744" s="394"/>
    </row>
    <row r="6745" spans="1:6">
      <c r="A6745" s="501" t="s">
        <v>16664</v>
      </c>
      <c r="B6745" s="501" t="s">
        <v>16549</v>
      </c>
      <c r="C6745" s="502" t="s">
        <v>41310</v>
      </c>
      <c r="D6745" s="501" t="s">
        <v>33</v>
      </c>
      <c r="E6745" s="1184">
        <v>39.570300000000003</v>
      </c>
      <c r="F6745" s="394"/>
    </row>
    <row r="6746" spans="1:6">
      <c r="A6746" s="501" t="s">
        <v>16665</v>
      </c>
      <c r="B6746" s="501" t="s">
        <v>16549</v>
      </c>
      <c r="C6746" s="502" t="s">
        <v>41311</v>
      </c>
      <c r="D6746" s="501" t="s">
        <v>33</v>
      </c>
      <c r="E6746" s="1184">
        <v>30.09</v>
      </c>
      <c r="F6746" s="394"/>
    </row>
    <row r="6747" spans="1:6">
      <c r="A6747" s="501" t="s">
        <v>16666</v>
      </c>
      <c r="B6747" s="501" t="s">
        <v>16549</v>
      </c>
      <c r="C6747" s="502" t="s">
        <v>41312</v>
      </c>
      <c r="D6747" s="501" t="s">
        <v>33</v>
      </c>
      <c r="E6747" s="1184">
        <v>34.830100000000002</v>
      </c>
      <c r="F6747" s="394"/>
    </row>
    <row r="6748" spans="1:6">
      <c r="A6748" s="501" t="s">
        <v>16667</v>
      </c>
      <c r="B6748" s="501" t="s">
        <v>16549</v>
      </c>
      <c r="C6748" s="502" t="s">
        <v>41313</v>
      </c>
      <c r="D6748" s="501" t="s">
        <v>33</v>
      </c>
      <c r="E6748" s="1184">
        <v>36.272799999999997</v>
      </c>
      <c r="F6748" s="394"/>
    </row>
    <row r="6749" spans="1:6">
      <c r="A6749" s="501" t="s">
        <v>16668</v>
      </c>
      <c r="B6749" s="501" t="s">
        <v>16549</v>
      </c>
      <c r="C6749" s="502" t="s">
        <v>41314</v>
      </c>
      <c r="D6749" s="501" t="s">
        <v>33</v>
      </c>
      <c r="E6749" s="1184">
        <v>46.610999999999997</v>
      </c>
      <c r="F6749" s="394"/>
    </row>
    <row r="6750" spans="1:6">
      <c r="A6750" s="501" t="s">
        <v>16669</v>
      </c>
      <c r="B6750" s="501" t="s">
        <v>16549</v>
      </c>
      <c r="C6750" s="502" t="s">
        <v>41315</v>
      </c>
      <c r="D6750" s="501" t="s">
        <v>33</v>
      </c>
      <c r="E6750" s="1184">
        <v>251.89879999999999</v>
      </c>
      <c r="F6750" s="394"/>
    </row>
    <row r="6751" spans="1:6">
      <c r="A6751" s="501" t="s">
        <v>16670</v>
      </c>
      <c r="B6751" s="501" t="s">
        <v>16549</v>
      </c>
      <c r="C6751" s="502" t="s">
        <v>41316</v>
      </c>
      <c r="D6751" s="501" t="s">
        <v>33</v>
      </c>
      <c r="E6751" s="1184">
        <v>407.44880000000001</v>
      </c>
      <c r="F6751" s="394"/>
    </row>
    <row r="6752" spans="1:6">
      <c r="A6752" s="501" t="s">
        <v>16671</v>
      </c>
      <c r="B6752" s="501" t="s">
        <v>16549</v>
      </c>
      <c r="C6752" s="502" t="s">
        <v>41317</v>
      </c>
      <c r="D6752" s="501" t="s">
        <v>33</v>
      </c>
      <c r="E6752" s="1184">
        <v>328.4341</v>
      </c>
      <c r="F6752" s="394"/>
    </row>
    <row r="6753" spans="1:6">
      <c r="A6753" s="501" t="s">
        <v>16672</v>
      </c>
      <c r="B6753" s="501" t="s">
        <v>16549</v>
      </c>
      <c r="C6753" s="502" t="s">
        <v>41318</v>
      </c>
      <c r="D6753" s="501" t="s">
        <v>33</v>
      </c>
      <c r="E6753" s="1184">
        <v>687.38710000000003</v>
      </c>
      <c r="F6753" s="394"/>
    </row>
    <row r="6754" spans="1:6">
      <c r="A6754" s="501" t="s">
        <v>16673</v>
      </c>
      <c r="B6754" s="501" t="s">
        <v>16549</v>
      </c>
      <c r="C6754" s="502" t="s">
        <v>41319</v>
      </c>
      <c r="D6754" s="501" t="s">
        <v>33</v>
      </c>
      <c r="E6754" s="1184">
        <v>522.73009999999999</v>
      </c>
      <c r="F6754" s="394"/>
    </row>
    <row r="6755" spans="1:6">
      <c r="A6755" s="501" t="s">
        <v>16674</v>
      </c>
      <c r="B6755" s="501" t="s">
        <v>16549</v>
      </c>
      <c r="C6755" s="502" t="s">
        <v>41320</v>
      </c>
      <c r="D6755" s="501" t="s">
        <v>33</v>
      </c>
      <c r="E6755" s="1184">
        <v>164.9751</v>
      </c>
      <c r="F6755" s="394"/>
    </row>
    <row r="6756" spans="1:6">
      <c r="A6756" s="501" t="s">
        <v>16675</v>
      </c>
      <c r="B6756" s="501" t="s">
        <v>16549</v>
      </c>
      <c r="C6756" s="502" t="s">
        <v>41321</v>
      </c>
      <c r="D6756" s="501" t="s">
        <v>33</v>
      </c>
      <c r="E6756" s="1184">
        <v>25.584900000000001</v>
      </c>
      <c r="F6756" s="394"/>
    </row>
    <row r="6757" spans="1:6">
      <c r="A6757" s="501" t="s">
        <v>16676</v>
      </c>
      <c r="B6757" s="501" t="s">
        <v>16549</v>
      </c>
      <c r="C6757" s="502" t="s">
        <v>41322</v>
      </c>
      <c r="D6757" s="501" t="s">
        <v>33</v>
      </c>
      <c r="E6757" s="1184">
        <v>2.2787999999999999</v>
      </c>
      <c r="F6757" s="394"/>
    </row>
    <row r="6758" spans="1:6">
      <c r="A6758" s="501" t="s">
        <v>16677</v>
      </c>
      <c r="B6758" s="501" t="s">
        <v>16549</v>
      </c>
      <c r="C6758" s="502" t="s">
        <v>41323</v>
      </c>
      <c r="D6758" s="501" t="s">
        <v>33</v>
      </c>
      <c r="E6758" s="1184">
        <v>40.582999999999998</v>
      </c>
      <c r="F6758" s="394"/>
    </row>
    <row r="6759" spans="1:6">
      <c r="A6759" s="501" t="s">
        <v>16678</v>
      </c>
      <c r="B6759" s="501" t="s">
        <v>16549</v>
      </c>
      <c r="C6759" s="502" t="s">
        <v>41324</v>
      </c>
      <c r="D6759" s="501" t="s">
        <v>33</v>
      </c>
      <c r="E6759" s="1184">
        <v>2297.152</v>
      </c>
      <c r="F6759" s="394"/>
    </row>
    <row r="6760" spans="1:6">
      <c r="A6760" s="501" t="s">
        <v>16679</v>
      </c>
      <c r="B6760" s="501" t="s">
        <v>16549</v>
      </c>
      <c r="C6760" s="502" t="s">
        <v>41325</v>
      </c>
      <c r="D6760" s="501" t="s">
        <v>33</v>
      </c>
      <c r="E6760" s="1184">
        <v>2.35E-2</v>
      </c>
      <c r="F6760" s="394"/>
    </row>
    <row r="6761" spans="1:6">
      <c r="A6761" s="501" t="s">
        <v>44405</v>
      </c>
      <c r="B6761" s="501" t="s">
        <v>16549</v>
      </c>
      <c r="C6761" s="502" t="s">
        <v>44411</v>
      </c>
      <c r="D6761" s="501" t="s">
        <v>33</v>
      </c>
      <c r="E6761" s="1184">
        <v>200.44710000000001</v>
      </c>
      <c r="F6761" s="394"/>
    </row>
    <row r="6762" spans="1:6">
      <c r="A6762" s="501" t="s">
        <v>44406</v>
      </c>
      <c r="B6762" s="501" t="s">
        <v>16549</v>
      </c>
      <c r="C6762" s="502" t="s">
        <v>44412</v>
      </c>
      <c r="D6762" s="501" t="s">
        <v>33</v>
      </c>
      <c r="E6762" s="1184">
        <v>313.96409999999997</v>
      </c>
      <c r="F6762" s="394"/>
    </row>
    <row r="6763" spans="1:6">
      <c r="A6763" s="501" t="s">
        <v>16680</v>
      </c>
      <c r="B6763" s="501" t="s">
        <v>16549</v>
      </c>
      <c r="C6763" s="502" t="s">
        <v>41326</v>
      </c>
      <c r="D6763" s="501" t="s">
        <v>33</v>
      </c>
      <c r="E6763" s="1184">
        <v>1.8382000000000001</v>
      </c>
      <c r="F6763" s="394"/>
    </row>
    <row r="6764" spans="1:6">
      <c r="A6764" s="501" t="s">
        <v>16681</v>
      </c>
      <c r="B6764" s="501" t="s">
        <v>16549</v>
      </c>
      <c r="C6764" s="502" t="s">
        <v>41327</v>
      </c>
      <c r="D6764" s="501" t="s">
        <v>33</v>
      </c>
      <c r="E6764" s="1184">
        <v>94.398700000000005</v>
      </c>
      <c r="F6764" s="394"/>
    </row>
    <row r="6765" spans="1:6">
      <c r="A6765" s="501" t="s">
        <v>16682</v>
      </c>
      <c r="B6765" s="501" t="s">
        <v>16549</v>
      </c>
      <c r="C6765" s="502" t="s">
        <v>41328</v>
      </c>
      <c r="D6765" s="501" t="s">
        <v>33</v>
      </c>
      <c r="E6765" s="1184">
        <v>4.6887999999999996</v>
      </c>
      <c r="F6765" s="394"/>
    </row>
    <row r="6766" spans="1:6">
      <c r="A6766" s="501" t="s">
        <v>16683</v>
      </c>
      <c r="B6766" s="501" t="s">
        <v>16549</v>
      </c>
      <c r="C6766" s="502" t="s">
        <v>41329</v>
      </c>
      <c r="D6766" s="501" t="s">
        <v>33</v>
      </c>
      <c r="E6766" s="1184">
        <v>0.78590000000000004</v>
      </c>
      <c r="F6766" s="394"/>
    </row>
    <row r="6767" spans="1:6">
      <c r="A6767" s="501" t="s">
        <v>16684</v>
      </c>
      <c r="B6767" s="501" t="s">
        <v>16549</v>
      </c>
      <c r="C6767" s="502" t="s">
        <v>41330</v>
      </c>
      <c r="D6767" s="501" t="s">
        <v>33</v>
      </c>
      <c r="E6767" s="1184">
        <v>1.5081</v>
      </c>
      <c r="F6767" s="394"/>
    </row>
    <row r="6768" spans="1:6">
      <c r="A6768" s="501" t="s">
        <v>16685</v>
      </c>
      <c r="B6768" s="501" t="s">
        <v>16549</v>
      </c>
      <c r="C6768" s="502" t="s">
        <v>41331</v>
      </c>
      <c r="D6768" s="501" t="s">
        <v>33</v>
      </c>
      <c r="E6768" s="1184">
        <v>135.9742</v>
      </c>
      <c r="F6768" s="394"/>
    </row>
    <row r="6769" spans="1:6">
      <c r="A6769" s="501" t="s">
        <v>16686</v>
      </c>
      <c r="B6769" s="501" t="s">
        <v>16549</v>
      </c>
      <c r="C6769" s="502" t="s">
        <v>41332</v>
      </c>
      <c r="D6769" s="501" t="s">
        <v>33</v>
      </c>
      <c r="E6769" s="1184">
        <v>16.2712</v>
      </c>
      <c r="F6769" s="394"/>
    </row>
    <row r="6770" spans="1:6">
      <c r="A6770" s="501" t="s">
        <v>16687</v>
      </c>
      <c r="B6770" s="501" t="s">
        <v>16549</v>
      </c>
      <c r="C6770" s="502" t="s">
        <v>41333</v>
      </c>
      <c r="D6770" s="501" t="s">
        <v>33</v>
      </c>
      <c r="E6770" s="1184">
        <v>29.4345</v>
      </c>
      <c r="F6770" s="394"/>
    </row>
    <row r="6771" spans="1:6">
      <c r="A6771" s="501" t="s">
        <v>16688</v>
      </c>
      <c r="B6771" s="501" t="s">
        <v>16549</v>
      </c>
      <c r="C6771" s="502" t="s">
        <v>41334</v>
      </c>
      <c r="D6771" s="501" t="s">
        <v>33</v>
      </c>
      <c r="E6771" s="1184">
        <v>9.3656000000000006</v>
      </c>
      <c r="F6771" s="394"/>
    </row>
    <row r="6772" spans="1:6">
      <c r="A6772" s="501" t="s">
        <v>16689</v>
      </c>
      <c r="B6772" s="501" t="s">
        <v>16549</v>
      </c>
      <c r="C6772" s="502" t="s">
        <v>41335</v>
      </c>
      <c r="D6772" s="501" t="s">
        <v>33</v>
      </c>
      <c r="E6772" s="1184">
        <v>0.58679999999999999</v>
      </c>
      <c r="F6772" s="394"/>
    </row>
    <row r="6773" spans="1:6">
      <c r="A6773" s="501" t="s">
        <v>16690</v>
      </c>
      <c r="B6773" s="501" t="s">
        <v>16549</v>
      </c>
      <c r="C6773" s="502" t="s">
        <v>41336</v>
      </c>
      <c r="D6773" s="501" t="s">
        <v>33</v>
      </c>
      <c r="E6773" s="1184">
        <v>6.1764999999999999</v>
      </c>
      <c r="F6773" s="394"/>
    </row>
    <row r="6774" spans="1:6">
      <c r="A6774" s="501" t="s">
        <v>16691</v>
      </c>
      <c r="B6774" s="501" t="s">
        <v>16549</v>
      </c>
      <c r="C6774" s="502" t="s">
        <v>41337</v>
      </c>
      <c r="D6774" s="501" t="s">
        <v>33</v>
      </c>
      <c r="E6774" s="1184">
        <v>1.4629000000000001</v>
      </c>
      <c r="F6774" s="394"/>
    </row>
    <row r="6775" spans="1:6">
      <c r="A6775" s="501" t="s">
        <v>16692</v>
      </c>
      <c r="B6775" s="501" t="s">
        <v>16549</v>
      </c>
      <c r="C6775" s="502" t="s">
        <v>41338</v>
      </c>
      <c r="D6775" s="501" t="s">
        <v>33</v>
      </c>
      <c r="E6775" s="1184">
        <v>6.1965000000000003</v>
      </c>
      <c r="F6775" s="394"/>
    </row>
    <row r="6776" spans="1:6">
      <c r="A6776" s="501" t="s">
        <v>16693</v>
      </c>
      <c r="B6776" s="501" t="s">
        <v>16549</v>
      </c>
      <c r="C6776" s="502" t="s">
        <v>41339</v>
      </c>
      <c r="D6776" s="501" t="s">
        <v>33</v>
      </c>
      <c r="E6776" s="1184">
        <v>39.448799999999999</v>
      </c>
      <c r="F6776" s="394"/>
    </row>
    <row r="6777" spans="1:6">
      <c r="A6777" s="501" t="s">
        <v>22708</v>
      </c>
      <c r="B6777" s="501" t="s">
        <v>16549</v>
      </c>
      <c r="C6777" s="502" t="s">
        <v>41340</v>
      </c>
      <c r="D6777" s="501" t="s">
        <v>33</v>
      </c>
      <c r="E6777" s="1184">
        <v>2.8603999999999998</v>
      </c>
      <c r="F6777" s="394"/>
    </row>
    <row r="6778" spans="1:6">
      <c r="A6778" s="501" t="s">
        <v>22709</v>
      </c>
      <c r="B6778" s="501" t="s">
        <v>16549</v>
      </c>
      <c r="C6778" s="502" t="s">
        <v>41341</v>
      </c>
      <c r="D6778" s="501" t="s">
        <v>33</v>
      </c>
      <c r="E6778" s="1184">
        <v>0.67469999999999997</v>
      </c>
      <c r="F6778" s="394"/>
    </row>
    <row r="6779" spans="1:6">
      <c r="A6779" s="501" t="s">
        <v>22710</v>
      </c>
      <c r="B6779" s="501" t="s">
        <v>16549</v>
      </c>
      <c r="C6779" s="502" t="s">
        <v>41342</v>
      </c>
      <c r="D6779" s="501" t="s">
        <v>33</v>
      </c>
      <c r="E6779" s="1184">
        <v>0.68899999999999995</v>
      </c>
      <c r="F6779" s="394"/>
    </row>
    <row r="6780" spans="1:6">
      <c r="A6780" s="501" t="s">
        <v>22711</v>
      </c>
      <c r="B6780" s="501" t="s">
        <v>16549</v>
      </c>
      <c r="C6780" s="502" t="s">
        <v>41343</v>
      </c>
      <c r="D6780" s="501" t="s">
        <v>33</v>
      </c>
      <c r="E6780" s="1184">
        <v>30.71</v>
      </c>
      <c r="F6780" s="394"/>
    </row>
    <row r="6781" spans="1:6">
      <c r="A6781" s="501" t="s">
        <v>22712</v>
      </c>
      <c r="B6781" s="501" t="s">
        <v>16549</v>
      </c>
      <c r="C6781" s="502" t="s">
        <v>41344</v>
      </c>
      <c r="D6781" s="501" t="s">
        <v>33</v>
      </c>
      <c r="E6781" s="1184">
        <v>1.7584</v>
      </c>
      <c r="F6781" s="394"/>
    </row>
    <row r="6782" spans="1:6">
      <c r="A6782" s="501" t="s">
        <v>22713</v>
      </c>
      <c r="B6782" s="501" t="s">
        <v>16549</v>
      </c>
      <c r="C6782" s="502" t="s">
        <v>41345</v>
      </c>
      <c r="D6782" s="501" t="s">
        <v>33</v>
      </c>
      <c r="E6782" s="1184">
        <v>1.3092999999999999</v>
      </c>
      <c r="F6782" s="394"/>
    </row>
    <row r="6783" spans="1:6">
      <c r="A6783" s="501" t="s">
        <v>22714</v>
      </c>
      <c r="B6783" s="501" t="s">
        <v>16549</v>
      </c>
      <c r="C6783" s="502" t="s">
        <v>41346</v>
      </c>
      <c r="D6783" s="501" t="s">
        <v>33</v>
      </c>
      <c r="E6783" s="1184">
        <v>2.6728000000000001</v>
      </c>
      <c r="F6783" s="394"/>
    </row>
    <row r="6784" spans="1:6">
      <c r="A6784" s="501" t="s">
        <v>22715</v>
      </c>
      <c r="B6784" s="501" t="s">
        <v>16549</v>
      </c>
      <c r="C6784" s="502" t="s">
        <v>41347</v>
      </c>
      <c r="D6784" s="501" t="s">
        <v>33</v>
      </c>
      <c r="E6784" s="1184">
        <v>1.0461</v>
      </c>
      <c r="F6784" s="394"/>
    </row>
    <row r="6785" spans="1:6">
      <c r="A6785" s="501" t="s">
        <v>16694</v>
      </c>
      <c r="B6785" s="501" t="s">
        <v>16549</v>
      </c>
      <c r="C6785" s="502" t="s">
        <v>41348</v>
      </c>
      <c r="D6785" s="501" t="s">
        <v>33</v>
      </c>
      <c r="E6785" s="1184">
        <v>77.145600000000002</v>
      </c>
      <c r="F6785" s="394"/>
    </row>
    <row r="6786" spans="1:6">
      <c r="A6786" s="501" t="s">
        <v>16695</v>
      </c>
      <c r="B6786" s="501" t="s">
        <v>16549</v>
      </c>
      <c r="C6786" s="502" t="s">
        <v>41349</v>
      </c>
      <c r="D6786" s="501" t="s">
        <v>33</v>
      </c>
      <c r="E6786" s="1184">
        <v>368.84109999999998</v>
      </c>
      <c r="F6786" s="394"/>
    </row>
    <row r="6787" spans="1:6">
      <c r="A6787" s="501" t="s">
        <v>16696</v>
      </c>
      <c r="B6787" s="501" t="s">
        <v>16549</v>
      </c>
      <c r="C6787" s="502" t="s">
        <v>41350</v>
      </c>
      <c r="D6787" s="501" t="s">
        <v>33</v>
      </c>
      <c r="E6787" s="1184">
        <v>146.4469</v>
      </c>
      <c r="F6787" s="394"/>
    </row>
    <row r="6788" spans="1:6">
      <c r="A6788" s="501" t="s">
        <v>16697</v>
      </c>
      <c r="B6788" s="501" t="s">
        <v>16549</v>
      </c>
      <c r="C6788" s="502" t="s">
        <v>41351</v>
      </c>
      <c r="D6788" s="501" t="s">
        <v>33</v>
      </c>
      <c r="E6788" s="1184">
        <v>110.21850000000001</v>
      </c>
      <c r="F6788" s="394"/>
    </row>
    <row r="6789" spans="1:6">
      <c r="A6789" s="501" t="s">
        <v>16698</v>
      </c>
      <c r="B6789" s="501" t="s">
        <v>16549</v>
      </c>
      <c r="C6789" s="502" t="s">
        <v>41352</v>
      </c>
      <c r="D6789" s="501" t="s">
        <v>33</v>
      </c>
      <c r="E6789" s="1184">
        <v>25.753699999999998</v>
      </c>
      <c r="F6789" s="394"/>
    </row>
    <row r="6790" spans="1:6">
      <c r="A6790" s="501" t="s">
        <v>16699</v>
      </c>
      <c r="B6790" s="501" t="s">
        <v>16549</v>
      </c>
      <c r="C6790" s="502" t="s">
        <v>41353</v>
      </c>
      <c r="D6790" s="501" t="s">
        <v>33</v>
      </c>
      <c r="E6790" s="1184">
        <v>2.4462999999999999</v>
      </c>
      <c r="F6790" s="394"/>
    </row>
    <row r="6791" spans="1:6">
      <c r="A6791" s="501" t="s">
        <v>16700</v>
      </c>
      <c r="B6791" s="501" t="s">
        <v>16549</v>
      </c>
      <c r="C6791" s="502" t="s">
        <v>41354</v>
      </c>
      <c r="D6791" s="501" t="s">
        <v>33</v>
      </c>
      <c r="E6791" s="1184">
        <v>536.25459999999998</v>
      </c>
      <c r="F6791" s="394"/>
    </row>
    <row r="6792" spans="1:6">
      <c r="A6792" s="501" t="s">
        <v>16701</v>
      </c>
      <c r="B6792" s="501" t="s">
        <v>16549</v>
      </c>
      <c r="C6792" s="502" t="s">
        <v>41355</v>
      </c>
      <c r="D6792" s="501" t="s">
        <v>33</v>
      </c>
      <c r="E6792" s="1184">
        <v>65.608699999999999</v>
      </c>
      <c r="F6792" s="394"/>
    </row>
    <row r="6793" spans="1:6">
      <c r="A6793" s="501" t="s">
        <v>16702</v>
      </c>
      <c r="B6793" s="501" t="s">
        <v>16549</v>
      </c>
      <c r="C6793" s="502" t="s">
        <v>41356</v>
      </c>
      <c r="D6793" s="501" t="s">
        <v>33</v>
      </c>
      <c r="E6793" s="1184">
        <v>133.0461</v>
      </c>
      <c r="F6793" s="394"/>
    </row>
    <row r="6794" spans="1:6">
      <c r="A6794" s="501" t="s">
        <v>16703</v>
      </c>
      <c r="B6794" s="501" t="s">
        <v>16549</v>
      </c>
      <c r="C6794" s="502" t="s">
        <v>41357</v>
      </c>
      <c r="D6794" s="501" t="s">
        <v>33</v>
      </c>
      <c r="E6794" s="1184">
        <v>368.63900000000001</v>
      </c>
      <c r="F6794" s="394"/>
    </row>
    <row r="6795" spans="1:6">
      <c r="A6795" s="501" t="s">
        <v>16704</v>
      </c>
      <c r="B6795" s="501" t="s">
        <v>16549</v>
      </c>
      <c r="C6795" s="502" t="s">
        <v>41358</v>
      </c>
      <c r="D6795" s="501" t="s">
        <v>33</v>
      </c>
      <c r="E6795" s="1184">
        <v>347.17860000000002</v>
      </c>
      <c r="F6795" s="394"/>
    </row>
    <row r="6796" spans="1:6">
      <c r="A6796" s="501" t="s">
        <v>16705</v>
      </c>
      <c r="B6796" s="501" t="s">
        <v>16549</v>
      </c>
      <c r="C6796" s="502" t="s">
        <v>41359</v>
      </c>
      <c r="D6796" s="501" t="s">
        <v>33</v>
      </c>
      <c r="E6796" s="1184">
        <v>1626.9547</v>
      </c>
      <c r="F6796" s="394"/>
    </row>
    <row r="6797" spans="1:6">
      <c r="A6797" s="501" t="s">
        <v>16706</v>
      </c>
      <c r="B6797" s="501" t="s">
        <v>16549</v>
      </c>
      <c r="C6797" s="502" t="s">
        <v>41360</v>
      </c>
      <c r="D6797" s="501" t="s">
        <v>33</v>
      </c>
      <c r="E6797" s="1184">
        <v>4.9438000000000004</v>
      </c>
      <c r="F6797" s="394"/>
    </row>
    <row r="6798" spans="1:6">
      <c r="A6798" s="501" t="s">
        <v>16707</v>
      </c>
      <c r="B6798" s="501" t="s">
        <v>16549</v>
      </c>
      <c r="C6798" s="502" t="s">
        <v>41361</v>
      </c>
      <c r="D6798" s="501" t="s">
        <v>33</v>
      </c>
      <c r="E6798" s="1184">
        <v>55.600700000000003</v>
      </c>
      <c r="F6798" s="394"/>
    </row>
    <row r="6799" spans="1:6">
      <c r="A6799" s="501" t="s">
        <v>16708</v>
      </c>
      <c r="B6799" s="501" t="s">
        <v>16549</v>
      </c>
      <c r="C6799" s="502" t="s">
        <v>41362</v>
      </c>
      <c r="D6799" s="501" t="s">
        <v>33</v>
      </c>
      <c r="E6799" s="1184">
        <v>5.0296000000000003</v>
      </c>
      <c r="F6799" s="394"/>
    </row>
    <row r="6800" spans="1:6">
      <c r="A6800" s="501" t="s">
        <v>16709</v>
      </c>
      <c r="B6800" s="501" t="s">
        <v>16549</v>
      </c>
      <c r="C6800" s="502" t="s">
        <v>41363</v>
      </c>
      <c r="D6800" s="501" t="s">
        <v>33</v>
      </c>
      <c r="E6800" s="1184">
        <v>48.867899999999999</v>
      </c>
      <c r="F6800" s="394"/>
    </row>
    <row r="6801" spans="1:6">
      <c r="A6801" s="501" t="s">
        <v>16710</v>
      </c>
      <c r="B6801" s="501" t="s">
        <v>16549</v>
      </c>
      <c r="C6801" s="502" t="s">
        <v>41364</v>
      </c>
      <c r="D6801" s="501" t="s">
        <v>33</v>
      </c>
      <c r="E6801" s="1184">
        <v>1107.2496000000001</v>
      </c>
      <c r="F6801" s="394"/>
    </row>
    <row r="6802" spans="1:6">
      <c r="A6802" s="501" t="s">
        <v>16711</v>
      </c>
      <c r="B6802" s="501" t="s">
        <v>16549</v>
      </c>
      <c r="C6802" s="502" t="s">
        <v>41365</v>
      </c>
      <c r="D6802" s="501" t="s">
        <v>33</v>
      </c>
      <c r="E6802" s="1184">
        <v>341.28359999999998</v>
      </c>
      <c r="F6802" s="394"/>
    </row>
    <row r="6803" spans="1:6">
      <c r="A6803" s="501" t="s">
        <v>16712</v>
      </c>
      <c r="B6803" s="501" t="s">
        <v>16549</v>
      </c>
      <c r="C6803" s="502" t="s">
        <v>41366</v>
      </c>
      <c r="D6803" s="501" t="s">
        <v>33</v>
      </c>
      <c r="E6803" s="1184">
        <v>377.33850000000001</v>
      </c>
      <c r="F6803" s="394"/>
    </row>
    <row r="6804" spans="1:6">
      <c r="A6804" s="501" t="s">
        <v>16713</v>
      </c>
      <c r="B6804" s="501" t="s">
        <v>16549</v>
      </c>
      <c r="C6804" s="502" t="s">
        <v>41367</v>
      </c>
      <c r="D6804" s="501" t="s">
        <v>33</v>
      </c>
      <c r="E6804" s="1184">
        <v>155.9085</v>
      </c>
      <c r="F6804" s="394"/>
    </row>
    <row r="6805" spans="1:6">
      <c r="A6805" s="501" t="s">
        <v>16714</v>
      </c>
      <c r="B6805" s="501" t="s">
        <v>16549</v>
      </c>
      <c r="C6805" s="502" t="s">
        <v>41368</v>
      </c>
      <c r="D6805" s="501" t="s">
        <v>33</v>
      </c>
      <c r="E6805" s="1184">
        <v>32.767200000000003</v>
      </c>
      <c r="F6805" s="394"/>
    </row>
    <row r="6806" spans="1:6">
      <c r="A6806" s="501" t="s">
        <v>16715</v>
      </c>
      <c r="B6806" s="501" t="s">
        <v>16549</v>
      </c>
      <c r="C6806" s="502" t="s">
        <v>41369</v>
      </c>
      <c r="D6806" s="501" t="s">
        <v>33</v>
      </c>
      <c r="E6806" s="1184">
        <v>168.91810000000001</v>
      </c>
      <c r="F6806" s="394"/>
    </row>
    <row r="6807" spans="1:6">
      <c r="A6807" s="501" t="s">
        <v>16716</v>
      </c>
      <c r="B6807" s="501" t="s">
        <v>16549</v>
      </c>
      <c r="C6807" s="502" t="s">
        <v>41370</v>
      </c>
      <c r="D6807" s="501" t="s">
        <v>33</v>
      </c>
      <c r="E6807" s="1184">
        <v>1550.6137000000001</v>
      </c>
      <c r="F6807" s="394"/>
    </row>
    <row r="6808" spans="1:6">
      <c r="A6808" s="501" t="s">
        <v>16717</v>
      </c>
      <c r="B6808" s="501" t="s">
        <v>16549</v>
      </c>
      <c r="C6808" s="502" t="s">
        <v>41371</v>
      </c>
      <c r="D6808" s="501" t="s">
        <v>33</v>
      </c>
      <c r="E6808" s="1184">
        <v>287.83710000000002</v>
      </c>
      <c r="F6808" s="394"/>
    </row>
    <row r="6809" spans="1:6">
      <c r="A6809" s="501" t="s">
        <v>16718</v>
      </c>
      <c r="B6809" s="501" t="s">
        <v>16549</v>
      </c>
      <c r="C6809" s="502" t="s">
        <v>41372</v>
      </c>
      <c r="D6809" s="501" t="s">
        <v>33</v>
      </c>
      <c r="E6809" s="1184">
        <v>24.553100000000001</v>
      </c>
      <c r="F6809" s="394"/>
    </row>
    <row r="6810" spans="1:6">
      <c r="A6810" s="501" t="s">
        <v>16719</v>
      </c>
      <c r="B6810" s="501" t="s">
        <v>16549</v>
      </c>
      <c r="C6810" s="502" t="s">
        <v>41373</v>
      </c>
      <c r="D6810" s="501" t="s">
        <v>33</v>
      </c>
      <c r="E6810" s="1184">
        <v>26.878799999999998</v>
      </c>
      <c r="F6810" s="394"/>
    </row>
    <row r="6811" spans="1:6">
      <c r="A6811" s="501" t="s">
        <v>16720</v>
      </c>
      <c r="B6811" s="501" t="s">
        <v>16549</v>
      </c>
      <c r="C6811" s="502" t="s">
        <v>41374</v>
      </c>
      <c r="D6811" s="501" t="s">
        <v>33</v>
      </c>
      <c r="E6811" s="1184">
        <v>110.86669999999999</v>
      </c>
      <c r="F6811" s="394"/>
    </row>
    <row r="6812" spans="1:6">
      <c r="A6812" s="501" t="s">
        <v>16721</v>
      </c>
      <c r="B6812" s="501" t="s">
        <v>16549</v>
      </c>
      <c r="C6812" s="502" t="s">
        <v>41375</v>
      </c>
      <c r="D6812" s="501" t="s">
        <v>33</v>
      </c>
      <c r="E6812" s="1184">
        <v>3.8571</v>
      </c>
      <c r="F6812" s="394"/>
    </row>
    <row r="6813" spans="1:6">
      <c r="A6813" s="501" t="s">
        <v>16722</v>
      </c>
      <c r="B6813" s="501" t="s">
        <v>16549</v>
      </c>
      <c r="C6813" s="502" t="s">
        <v>41376</v>
      </c>
      <c r="D6813" s="501" t="s">
        <v>33</v>
      </c>
      <c r="E6813" s="1184">
        <v>46.188600000000001</v>
      </c>
      <c r="F6813" s="394"/>
    </row>
    <row r="6814" spans="1:6">
      <c r="A6814" s="501" t="s">
        <v>16723</v>
      </c>
      <c r="B6814" s="501" t="s">
        <v>16549</v>
      </c>
      <c r="C6814" s="502" t="s">
        <v>41377</v>
      </c>
      <c r="D6814" s="501" t="s">
        <v>33</v>
      </c>
      <c r="E6814" s="1184">
        <v>454.23570000000001</v>
      </c>
      <c r="F6814" s="394"/>
    </row>
    <row r="6815" spans="1:6">
      <c r="A6815" s="501" t="s">
        <v>16724</v>
      </c>
      <c r="B6815" s="501" t="s">
        <v>16549</v>
      </c>
      <c r="C6815" s="502" t="s">
        <v>41378</v>
      </c>
      <c r="D6815" s="501" t="s">
        <v>33</v>
      </c>
      <c r="E6815" s="1184">
        <v>1032.3534999999999</v>
      </c>
      <c r="F6815" s="394"/>
    </row>
    <row r="6816" spans="1:6">
      <c r="A6816" s="501" t="s">
        <v>16725</v>
      </c>
      <c r="B6816" s="501" t="s">
        <v>16549</v>
      </c>
      <c r="C6816" s="502" t="s">
        <v>41379</v>
      </c>
      <c r="D6816" s="501" t="s">
        <v>33</v>
      </c>
      <c r="E6816" s="1184">
        <v>13.5029</v>
      </c>
      <c r="F6816" s="394"/>
    </row>
    <row r="6817" spans="1:6">
      <c r="A6817" s="501" t="s">
        <v>16726</v>
      </c>
      <c r="B6817" s="501" t="s">
        <v>16549</v>
      </c>
      <c r="C6817" s="502" t="s">
        <v>41380</v>
      </c>
      <c r="D6817" s="501" t="s">
        <v>33</v>
      </c>
      <c r="E6817" s="1184">
        <v>15.981</v>
      </c>
      <c r="F6817" s="394"/>
    </row>
    <row r="6818" spans="1:6">
      <c r="A6818" s="501" t="s">
        <v>16727</v>
      </c>
      <c r="B6818" s="501" t="s">
        <v>16549</v>
      </c>
      <c r="C6818" s="502" t="s">
        <v>41381</v>
      </c>
      <c r="D6818" s="501" t="s">
        <v>33</v>
      </c>
      <c r="E6818" s="1184">
        <v>505.86810000000003</v>
      </c>
      <c r="F6818" s="394"/>
    </row>
    <row r="6819" spans="1:6">
      <c r="A6819" s="501" t="s">
        <v>16728</v>
      </c>
      <c r="B6819" s="501" t="s">
        <v>16549</v>
      </c>
      <c r="C6819" s="502" t="s">
        <v>41382</v>
      </c>
      <c r="D6819" s="501" t="s">
        <v>33</v>
      </c>
      <c r="E6819" s="1184">
        <v>0.33110000000000001</v>
      </c>
      <c r="F6819" s="394"/>
    </row>
    <row r="6820" spans="1:6">
      <c r="A6820" s="501" t="s">
        <v>16729</v>
      </c>
      <c r="B6820" s="501" t="s">
        <v>16549</v>
      </c>
      <c r="C6820" s="502" t="s">
        <v>41383</v>
      </c>
      <c r="D6820" s="501" t="s">
        <v>33</v>
      </c>
      <c r="E6820" s="1184">
        <v>0.53869999999999996</v>
      </c>
      <c r="F6820" s="394"/>
    </row>
    <row r="6821" spans="1:6">
      <c r="A6821" s="501" t="s">
        <v>16730</v>
      </c>
      <c r="B6821" s="501" t="s">
        <v>16549</v>
      </c>
      <c r="C6821" s="502" t="s">
        <v>41384</v>
      </c>
      <c r="D6821" s="501" t="s">
        <v>33</v>
      </c>
      <c r="E6821" s="1184">
        <v>0.76539999999999997</v>
      </c>
      <c r="F6821" s="394"/>
    </row>
    <row r="6822" spans="1:6">
      <c r="A6822" s="501" t="s">
        <v>16731</v>
      </c>
      <c r="B6822" s="501" t="s">
        <v>16549</v>
      </c>
      <c r="C6822" s="502" t="s">
        <v>41385</v>
      </c>
      <c r="D6822" s="501" t="s">
        <v>33</v>
      </c>
      <c r="E6822" s="1184">
        <v>2.2940999999999998</v>
      </c>
      <c r="F6822" s="394"/>
    </row>
    <row r="6823" spans="1:6">
      <c r="A6823" s="501" t="s">
        <v>16732</v>
      </c>
      <c r="B6823" s="501" t="s">
        <v>16549</v>
      </c>
      <c r="C6823" s="502" t="s">
        <v>41386</v>
      </c>
      <c r="D6823" s="501" t="s">
        <v>33</v>
      </c>
      <c r="E6823" s="1184">
        <v>8.0922999999999998</v>
      </c>
      <c r="F6823" s="394"/>
    </row>
    <row r="6824" spans="1:6">
      <c r="A6824" s="501" t="s">
        <v>16733</v>
      </c>
      <c r="B6824" s="501" t="s">
        <v>16549</v>
      </c>
      <c r="C6824" s="502" t="s">
        <v>41387</v>
      </c>
      <c r="D6824" s="501" t="s">
        <v>33</v>
      </c>
      <c r="E6824" s="1184">
        <v>10.2309</v>
      </c>
      <c r="F6824" s="394"/>
    </row>
    <row r="6825" spans="1:6">
      <c r="A6825" s="501" t="s">
        <v>16734</v>
      </c>
      <c r="B6825" s="501" t="s">
        <v>16549</v>
      </c>
      <c r="C6825" s="502" t="s">
        <v>41388</v>
      </c>
      <c r="D6825" s="501" t="s">
        <v>33</v>
      </c>
      <c r="E6825" s="1184">
        <v>166.3056</v>
      </c>
      <c r="F6825" s="394"/>
    </row>
    <row r="6826" spans="1:6">
      <c r="A6826" s="501" t="s">
        <v>16735</v>
      </c>
      <c r="B6826" s="501" t="s">
        <v>16549</v>
      </c>
      <c r="C6826" s="502" t="s">
        <v>41389</v>
      </c>
      <c r="D6826" s="501" t="s">
        <v>33</v>
      </c>
      <c r="E6826" s="1184">
        <v>226.71850000000001</v>
      </c>
      <c r="F6826" s="394"/>
    </row>
    <row r="6827" spans="1:6">
      <c r="A6827" s="501" t="s">
        <v>16736</v>
      </c>
      <c r="B6827" s="501" t="s">
        <v>16549</v>
      </c>
      <c r="C6827" s="502" t="s">
        <v>41390</v>
      </c>
      <c r="D6827" s="501" t="s">
        <v>33</v>
      </c>
      <c r="E6827" s="1184">
        <v>345.05759999999998</v>
      </c>
      <c r="F6827" s="394"/>
    </row>
    <row r="6828" spans="1:6">
      <c r="A6828" s="501" t="s">
        <v>16737</v>
      </c>
      <c r="B6828" s="501" t="s">
        <v>16549</v>
      </c>
      <c r="C6828" s="502" t="s">
        <v>41391</v>
      </c>
      <c r="D6828" s="501" t="s">
        <v>33</v>
      </c>
      <c r="E6828" s="1184">
        <v>7.3528000000000002</v>
      </c>
      <c r="F6828" s="394"/>
    </row>
    <row r="6829" spans="1:6">
      <c r="A6829" s="501" t="s">
        <v>16738</v>
      </c>
      <c r="B6829" s="501" t="s">
        <v>16549</v>
      </c>
      <c r="C6829" s="502" t="s">
        <v>41392</v>
      </c>
      <c r="D6829" s="501" t="s">
        <v>33</v>
      </c>
      <c r="E6829" s="1184">
        <v>18.930599999999998</v>
      </c>
      <c r="F6829" s="394"/>
    </row>
    <row r="6830" spans="1:6">
      <c r="A6830" s="501" t="s">
        <v>16739</v>
      </c>
      <c r="B6830" s="501" t="s">
        <v>16549</v>
      </c>
      <c r="C6830" s="502" t="s">
        <v>41393</v>
      </c>
      <c r="D6830" s="501" t="s">
        <v>33</v>
      </c>
      <c r="E6830" s="1184">
        <v>1021.1648</v>
      </c>
      <c r="F6830" s="394"/>
    </row>
    <row r="6831" spans="1:6">
      <c r="A6831" s="501" t="s">
        <v>16740</v>
      </c>
      <c r="B6831" s="501" t="s">
        <v>16549</v>
      </c>
      <c r="C6831" s="502" t="s">
        <v>41394</v>
      </c>
      <c r="D6831" s="501" t="s">
        <v>33</v>
      </c>
      <c r="E6831" s="1184">
        <v>1052.3706</v>
      </c>
      <c r="F6831" s="394"/>
    </row>
    <row r="6832" spans="1:6">
      <c r="A6832" s="501" t="s">
        <v>16741</v>
      </c>
      <c r="B6832" s="501" t="s">
        <v>16549</v>
      </c>
      <c r="C6832" s="502" t="s">
        <v>41395</v>
      </c>
      <c r="D6832" s="501" t="s">
        <v>33</v>
      </c>
      <c r="E6832" s="1184">
        <v>650.2627</v>
      </c>
      <c r="F6832" s="394"/>
    </row>
    <row r="6833" spans="1:6">
      <c r="A6833" s="501" t="s">
        <v>16742</v>
      </c>
      <c r="B6833" s="501" t="s">
        <v>16549</v>
      </c>
      <c r="C6833" s="502" t="s">
        <v>41396</v>
      </c>
      <c r="D6833" s="501" t="s">
        <v>33</v>
      </c>
      <c r="E6833" s="1184">
        <v>17.4359</v>
      </c>
      <c r="F6833" s="394"/>
    </row>
    <row r="6834" spans="1:6">
      <c r="A6834" s="501" t="s">
        <v>16743</v>
      </c>
      <c r="B6834" s="501" t="s">
        <v>16549</v>
      </c>
      <c r="C6834" s="502" t="s">
        <v>41397</v>
      </c>
      <c r="D6834" s="501" t="s">
        <v>33</v>
      </c>
      <c r="E6834" s="1184">
        <v>0.36809999999999998</v>
      </c>
      <c r="F6834" s="394"/>
    </row>
    <row r="6835" spans="1:6">
      <c r="A6835" s="501" t="s">
        <v>16744</v>
      </c>
      <c r="B6835" s="501" t="s">
        <v>16549</v>
      </c>
      <c r="C6835" s="502" t="s">
        <v>41398</v>
      </c>
      <c r="D6835" s="501" t="s">
        <v>33</v>
      </c>
      <c r="E6835" s="1184">
        <v>881.31060000000002</v>
      </c>
      <c r="F6835" s="394"/>
    </row>
    <row r="6836" spans="1:6">
      <c r="A6836" s="501" t="s">
        <v>16745</v>
      </c>
      <c r="B6836" s="501" t="s">
        <v>16549</v>
      </c>
      <c r="C6836" s="502" t="s">
        <v>41399</v>
      </c>
      <c r="D6836" s="501" t="s">
        <v>33</v>
      </c>
      <c r="E6836" s="1184">
        <v>1.7133</v>
      </c>
      <c r="F6836" s="394"/>
    </row>
    <row r="6837" spans="1:6">
      <c r="A6837" s="501" t="s">
        <v>16746</v>
      </c>
      <c r="B6837" s="501" t="s">
        <v>16549</v>
      </c>
      <c r="C6837" s="502" t="s">
        <v>41400</v>
      </c>
      <c r="D6837" s="501" t="s">
        <v>33</v>
      </c>
      <c r="E6837" s="1184">
        <v>513.65170000000001</v>
      </c>
      <c r="F6837" s="394"/>
    </row>
    <row r="6838" spans="1:6">
      <c r="A6838" s="501" t="s">
        <v>16747</v>
      </c>
      <c r="B6838" s="501" t="s">
        <v>16549</v>
      </c>
      <c r="C6838" s="502" t="s">
        <v>41401</v>
      </c>
      <c r="D6838" s="501" t="s">
        <v>33</v>
      </c>
      <c r="E6838" s="1184">
        <v>334.55040000000002</v>
      </c>
      <c r="F6838" s="394"/>
    </row>
    <row r="6839" spans="1:6">
      <c r="A6839" s="501" t="s">
        <v>16748</v>
      </c>
      <c r="B6839" s="501" t="s">
        <v>16549</v>
      </c>
      <c r="C6839" s="502" t="s">
        <v>41402</v>
      </c>
      <c r="D6839" s="501" t="s">
        <v>33</v>
      </c>
      <c r="E6839" s="1184">
        <v>175.15610000000001</v>
      </c>
      <c r="F6839" s="394"/>
    </row>
    <row r="6840" spans="1:6">
      <c r="A6840" s="501" t="s">
        <v>16749</v>
      </c>
      <c r="B6840" s="501" t="s">
        <v>16549</v>
      </c>
      <c r="C6840" s="502" t="s">
        <v>41403</v>
      </c>
      <c r="D6840" s="501" t="s">
        <v>33</v>
      </c>
      <c r="E6840" s="1184">
        <v>4.1429</v>
      </c>
      <c r="F6840" s="394"/>
    </row>
    <row r="6841" spans="1:6">
      <c r="A6841" s="501" t="s">
        <v>16750</v>
      </c>
      <c r="B6841" s="501" t="s">
        <v>16549</v>
      </c>
      <c r="C6841" s="502" t="s">
        <v>41404</v>
      </c>
      <c r="D6841" s="501" t="s">
        <v>33</v>
      </c>
      <c r="E6841" s="1184">
        <v>1414.4218000000001</v>
      </c>
      <c r="F6841" s="394"/>
    </row>
    <row r="6842" spans="1:6">
      <c r="A6842" s="501" t="s">
        <v>16751</v>
      </c>
      <c r="B6842" s="501" t="s">
        <v>16549</v>
      </c>
      <c r="C6842" s="502" t="s">
        <v>41405</v>
      </c>
      <c r="D6842" s="501" t="s">
        <v>33</v>
      </c>
      <c r="E6842" s="1184">
        <v>290.86619999999999</v>
      </c>
      <c r="F6842" s="394"/>
    </row>
    <row r="6843" spans="1:6">
      <c r="A6843" s="501" t="s">
        <v>16752</v>
      </c>
      <c r="B6843" s="501" t="s">
        <v>16549</v>
      </c>
      <c r="C6843" s="502" t="s">
        <v>41406</v>
      </c>
      <c r="D6843" s="501" t="s">
        <v>33</v>
      </c>
      <c r="E6843" s="1184">
        <v>24.8324</v>
      </c>
      <c r="F6843" s="394"/>
    </row>
    <row r="6844" spans="1:6">
      <c r="A6844" s="501" t="s">
        <v>16753</v>
      </c>
      <c r="B6844" s="501" t="s">
        <v>16549</v>
      </c>
      <c r="C6844" s="502" t="s">
        <v>41407</v>
      </c>
      <c r="D6844" s="501" t="s">
        <v>33</v>
      </c>
      <c r="E6844" s="1184">
        <v>216.66149999999999</v>
      </c>
      <c r="F6844" s="394"/>
    </row>
    <row r="6845" spans="1:6">
      <c r="A6845" s="501" t="s">
        <v>16754</v>
      </c>
      <c r="B6845" s="501" t="s">
        <v>16549</v>
      </c>
      <c r="C6845" s="502" t="s">
        <v>41408</v>
      </c>
      <c r="D6845" s="501" t="s">
        <v>33</v>
      </c>
      <c r="E6845" s="1184">
        <v>32.083399999999997</v>
      </c>
      <c r="F6845" s="394"/>
    </row>
    <row r="6846" spans="1:6">
      <c r="A6846" s="501" t="s">
        <v>16755</v>
      </c>
      <c r="B6846" s="501" t="s">
        <v>16549</v>
      </c>
      <c r="C6846" s="502" t="s">
        <v>41409</v>
      </c>
      <c r="D6846" s="501" t="s">
        <v>33</v>
      </c>
      <c r="E6846" s="1184">
        <v>9.6502999999999997</v>
      </c>
      <c r="F6846" s="394"/>
    </row>
    <row r="6847" spans="1:6">
      <c r="A6847" s="501" t="s">
        <v>16756</v>
      </c>
      <c r="B6847" s="501" t="s">
        <v>16549</v>
      </c>
      <c r="C6847" s="502" t="s">
        <v>41410</v>
      </c>
      <c r="D6847" s="501" t="s">
        <v>33</v>
      </c>
      <c r="E6847" s="1184">
        <v>10.499000000000001</v>
      </c>
      <c r="F6847" s="394"/>
    </row>
    <row r="6848" spans="1:6">
      <c r="A6848" s="501" t="s">
        <v>16757</v>
      </c>
      <c r="B6848" s="501" t="s">
        <v>16549</v>
      </c>
      <c r="C6848" s="502" t="s">
        <v>41411</v>
      </c>
      <c r="D6848" s="501" t="s">
        <v>33</v>
      </c>
      <c r="E6848" s="1184">
        <v>1687.6206999999999</v>
      </c>
      <c r="F6848" s="394"/>
    </row>
    <row r="6849" spans="1:6">
      <c r="A6849" s="501" t="s">
        <v>16758</v>
      </c>
      <c r="B6849" s="501" t="s">
        <v>16549</v>
      </c>
      <c r="C6849" s="502" t="s">
        <v>41412</v>
      </c>
      <c r="D6849" s="501" t="s">
        <v>33</v>
      </c>
      <c r="E6849" s="1184">
        <v>480.00479999999999</v>
      </c>
      <c r="F6849" s="394"/>
    </row>
    <row r="6850" spans="1:6">
      <c r="A6850" s="501" t="s">
        <v>16759</v>
      </c>
      <c r="B6850" s="501" t="s">
        <v>16549</v>
      </c>
      <c r="C6850" s="502" t="s">
        <v>41413</v>
      </c>
      <c r="D6850" s="501" t="s">
        <v>33</v>
      </c>
      <c r="E6850" s="1184">
        <v>138.7961</v>
      </c>
      <c r="F6850" s="394"/>
    </row>
    <row r="6851" spans="1:6">
      <c r="A6851" s="501" t="s">
        <v>16760</v>
      </c>
      <c r="B6851" s="501" t="s">
        <v>16549</v>
      </c>
      <c r="C6851" s="502" t="s">
        <v>41414</v>
      </c>
      <c r="D6851" s="501" t="s">
        <v>33</v>
      </c>
      <c r="E6851" s="1184">
        <v>24.3597</v>
      </c>
      <c r="F6851" s="394"/>
    </row>
    <row r="6852" spans="1:6">
      <c r="A6852" s="501" t="s">
        <v>16761</v>
      </c>
      <c r="B6852" s="501" t="s">
        <v>16549</v>
      </c>
      <c r="C6852" s="502" t="s">
        <v>41415</v>
      </c>
      <c r="D6852" s="501" t="s">
        <v>33</v>
      </c>
      <c r="E6852" s="1184">
        <v>11135.3024</v>
      </c>
      <c r="F6852" s="394"/>
    </row>
    <row r="6853" spans="1:6">
      <c r="A6853" s="501" t="s">
        <v>16762</v>
      </c>
      <c r="B6853" s="501" t="s">
        <v>16549</v>
      </c>
      <c r="C6853" s="502" t="s">
        <v>41416</v>
      </c>
      <c r="D6853" s="501" t="s">
        <v>33</v>
      </c>
      <c r="E6853" s="1184">
        <v>12165.486800000001</v>
      </c>
      <c r="F6853" s="394"/>
    </row>
    <row r="6854" spans="1:6">
      <c r="A6854" s="501" t="s">
        <v>16763</v>
      </c>
      <c r="B6854" s="501" t="s">
        <v>16549</v>
      </c>
      <c r="C6854" s="502" t="s">
        <v>41417</v>
      </c>
      <c r="D6854" s="501" t="s">
        <v>33</v>
      </c>
      <c r="E6854" s="1184">
        <v>16233.441000000001</v>
      </c>
      <c r="F6854" s="394"/>
    </row>
    <row r="6855" spans="1:6">
      <c r="A6855" s="501" t="s">
        <v>16764</v>
      </c>
      <c r="B6855" s="501" t="s">
        <v>16549</v>
      </c>
      <c r="C6855" s="502" t="s">
        <v>41418</v>
      </c>
      <c r="D6855" s="501" t="s">
        <v>33</v>
      </c>
      <c r="E6855" s="1184">
        <v>20458.408899999999</v>
      </c>
      <c r="F6855" s="394"/>
    </row>
    <row r="6856" spans="1:6">
      <c r="A6856" s="501" t="s">
        <v>16765</v>
      </c>
      <c r="B6856" s="501" t="s">
        <v>16549</v>
      </c>
      <c r="C6856" s="502" t="s">
        <v>41419</v>
      </c>
      <c r="D6856" s="501" t="s">
        <v>33</v>
      </c>
      <c r="E6856" s="1184">
        <v>24587.722900000001</v>
      </c>
      <c r="F6856" s="394"/>
    </row>
    <row r="6857" spans="1:6">
      <c r="A6857" s="501" t="s">
        <v>16766</v>
      </c>
      <c r="B6857" s="501" t="s">
        <v>16549</v>
      </c>
      <c r="C6857" s="502" t="s">
        <v>41420</v>
      </c>
      <c r="D6857" s="501" t="s">
        <v>33</v>
      </c>
      <c r="E6857" s="1184">
        <v>28655.677100000001</v>
      </c>
      <c r="F6857" s="394"/>
    </row>
    <row r="6858" spans="1:6">
      <c r="A6858" s="501" t="s">
        <v>16767</v>
      </c>
      <c r="B6858" s="501" t="s">
        <v>16549</v>
      </c>
      <c r="C6858" s="502" t="s">
        <v>41421</v>
      </c>
      <c r="D6858" s="501" t="s">
        <v>33</v>
      </c>
      <c r="E6858" s="1184">
        <v>104.2239</v>
      </c>
      <c r="F6858" s="394"/>
    </row>
    <row r="6859" spans="1:6">
      <c r="A6859" s="501" t="s">
        <v>16768</v>
      </c>
      <c r="B6859" s="501" t="s">
        <v>16549</v>
      </c>
      <c r="C6859" s="502" t="s">
        <v>41422</v>
      </c>
      <c r="D6859" s="501" t="s">
        <v>33</v>
      </c>
      <c r="E6859" s="1184">
        <v>334.85500000000002</v>
      </c>
      <c r="F6859" s="394"/>
    </row>
    <row r="6860" spans="1:6">
      <c r="A6860" s="501" t="s">
        <v>16769</v>
      </c>
      <c r="B6860" s="501" t="s">
        <v>16549</v>
      </c>
      <c r="C6860" s="502" t="s">
        <v>41423</v>
      </c>
      <c r="D6860" s="501" t="s">
        <v>33</v>
      </c>
      <c r="E6860" s="1184">
        <v>404.96069999999997</v>
      </c>
      <c r="F6860" s="394"/>
    </row>
    <row r="6861" spans="1:6">
      <c r="A6861" s="501" t="s">
        <v>16770</v>
      </c>
      <c r="B6861" s="501" t="s">
        <v>16549</v>
      </c>
      <c r="C6861" s="502" t="s">
        <v>41424</v>
      </c>
      <c r="D6861" s="501" t="s">
        <v>33</v>
      </c>
      <c r="E6861" s="1184">
        <v>738.0367</v>
      </c>
      <c r="F6861" s="394"/>
    </row>
    <row r="6862" spans="1:6">
      <c r="A6862" s="501" t="s">
        <v>16771</v>
      </c>
      <c r="B6862" s="501" t="s">
        <v>16549</v>
      </c>
      <c r="C6862" s="502" t="s">
        <v>41425</v>
      </c>
      <c r="D6862" s="501" t="s">
        <v>33</v>
      </c>
      <c r="E6862" s="1184">
        <v>306.67579999999998</v>
      </c>
      <c r="F6862" s="394"/>
    </row>
    <row r="6863" spans="1:6">
      <c r="A6863" s="501" t="s">
        <v>16772</v>
      </c>
      <c r="B6863" s="501" t="s">
        <v>16549</v>
      </c>
      <c r="C6863" s="502" t="s">
        <v>41426</v>
      </c>
      <c r="D6863" s="501" t="s">
        <v>33</v>
      </c>
      <c r="E6863" s="1184">
        <v>165.82079999999999</v>
      </c>
      <c r="F6863" s="394"/>
    </row>
    <row r="6864" spans="1:6">
      <c r="A6864" s="501" t="s">
        <v>16773</v>
      </c>
      <c r="B6864" s="501" t="s">
        <v>16549</v>
      </c>
      <c r="C6864" s="502" t="s">
        <v>41427</v>
      </c>
      <c r="D6864" s="501" t="s">
        <v>33</v>
      </c>
      <c r="E6864" s="1184">
        <v>37.9268</v>
      </c>
      <c r="F6864" s="394"/>
    </row>
    <row r="6865" spans="1:6">
      <c r="A6865" s="501" t="s">
        <v>16774</v>
      </c>
      <c r="B6865" s="501" t="s">
        <v>16549</v>
      </c>
      <c r="C6865" s="502" t="s">
        <v>41428</v>
      </c>
      <c r="D6865" s="501" t="s">
        <v>33</v>
      </c>
      <c r="E6865" s="1184">
        <v>989.04750000000001</v>
      </c>
      <c r="F6865" s="394"/>
    </row>
    <row r="6866" spans="1:6">
      <c r="A6866" s="501" t="s">
        <v>16775</v>
      </c>
      <c r="B6866" s="501" t="s">
        <v>16549</v>
      </c>
      <c r="C6866" s="502" t="s">
        <v>41429</v>
      </c>
      <c r="D6866" s="501" t="s">
        <v>33</v>
      </c>
      <c r="E6866" s="1184">
        <v>83.4148</v>
      </c>
      <c r="F6866" s="394"/>
    </row>
    <row r="6867" spans="1:6">
      <c r="A6867" s="501" t="s">
        <v>16776</v>
      </c>
      <c r="B6867" s="501" t="s">
        <v>16549</v>
      </c>
      <c r="C6867" s="502" t="s">
        <v>41430</v>
      </c>
      <c r="D6867" s="501" t="s">
        <v>33</v>
      </c>
      <c r="E6867" s="1184">
        <v>1231.1842999999999</v>
      </c>
      <c r="F6867" s="394"/>
    </row>
    <row r="6868" spans="1:6">
      <c r="A6868" s="501" t="s">
        <v>16777</v>
      </c>
      <c r="B6868" s="501" t="s">
        <v>16549</v>
      </c>
      <c r="C6868" s="502" t="s">
        <v>41431</v>
      </c>
      <c r="D6868" s="501" t="s">
        <v>33</v>
      </c>
      <c r="E6868" s="1184">
        <v>1.9985999999999999</v>
      </c>
      <c r="F6868" s="394"/>
    </row>
    <row r="6869" spans="1:6">
      <c r="A6869" s="501" t="s">
        <v>16778</v>
      </c>
      <c r="B6869" s="501" t="s">
        <v>16549</v>
      </c>
      <c r="C6869" s="502" t="s">
        <v>41432</v>
      </c>
      <c r="D6869" s="501" t="s">
        <v>33</v>
      </c>
      <c r="E6869" s="1184">
        <v>357.8263</v>
      </c>
      <c r="F6869" s="394"/>
    </row>
    <row r="6870" spans="1:6">
      <c r="A6870" s="501" t="s">
        <v>16779</v>
      </c>
      <c r="B6870" s="501" t="s">
        <v>16549</v>
      </c>
      <c r="C6870" s="502" t="s">
        <v>41433</v>
      </c>
      <c r="D6870" s="501" t="s">
        <v>33</v>
      </c>
      <c r="E6870" s="1184">
        <v>84.437100000000001</v>
      </c>
      <c r="F6870" s="394"/>
    </row>
    <row r="6871" spans="1:6">
      <c r="A6871" s="501" t="s">
        <v>16780</v>
      </c>
      <c r="B6871" s="501" t="s">
        <v>16549</v>
      </c>
      <c r="C6871" s="502" t="s">
        <v>41434</v>
      </c>
      <c r="D6871" s="501" t="s">
        <v>33</v>
      </c>
      <c r="E6871" s="1184">
        <v>1325.1054999999999</v>
      </c>
      <c r="F6871" s="394"/>
    </row>
    <row r="6872" spans="1:6">
      <c r="A6872" s="501" t="s">
        <v>16781</v>
      </c>
      <c r="B6872" s="501" t="s">
        <v>16549</v>
      </c>
      <c r="C6872" s="502" t="s">
        <v>41435</v>
      </c>
      <c r="D6872" s="501" t="s">
        <v>33</v>
      </c>
      <c r="E6872" s="1184">
        <v>1633.6659</v>
      </c>
      <c r="F6872" s="394"/>
    </row>
    <row r="6873" spans="1:6">
      <c r="A6873" s="501" t="s">
        <v>16782</v>
      </c>
      <c r="B6873" s="501" t="s">
        <v>16549</v>
      </c>
      <c r="C6873" s="502" t="s">
        <v>41436</v>
      </c>
      <c r="D6873" s="501" t="s">
        <v>33</v>
      </c>
      <c r="E6873" s="1184">
        <v>150.3271</v>
      </c>
      <c r="F6873" s="394"/>
    </row>
    <row r="6874" spans="1:6">
      <c r="A6874" s="501" t="s">
        <v>16783</v>
      </c>
      <c r="B6874" s="501" t="s">
        <v>16549</v>
      </c>
      <c r="C6874" s="502" t="s">
        <v>41437</v>
      </c>
      <c r="D6874" s="501" t="s">
        <v>33</v>
      </c>
      <c r="E6874" s="1184">
        <v>37.113</v>
      </c>
      <c r="F6874" s="394"/>
    </row>
    <row r="6875" spans="1:6">
      <c r="A6875" s="501" t="s">
        <v>16784</v>
      </c>
      <c r="B6875" s="501" t="s">
        <v>16549</v>
      </c>
      <c r="C6875" s="502" t="s">
        <v>41438</v>
      </c>
      <c r="D6875" s="501" t="s">
        <v>33</v>
      </c>
      <c r="E6875" s="1184">
        <v>11.924200000000001</v>
      </c>
      <c r="F6875" s="394"/>
    </row>
    <row r="6876" spans="1:6">
      <c r="A6876" s="501" t="s">
        <v>16785</v>
      </c>
      <c r="B6876" s="501" t="s">
        <v>16549</v>
      </c>
      <c r="C6876" s="502" t="s">
        <v>41439</v>
      </c>
      <c r="D6876" s="501" t="s">
        <v>33</v>
      </c>
      <c r="E6876" s="1184">
        <v>14.728999999999999</v>
      </c>
      <c r="F6876" s="394"/>
    </row>
    <row r="6877" spans="1:6">
      <c r="A6877" s="501" t="s">
        <v>16786</v>
      </c>
      <c r="B6877" s="501" t="s">
        <v>16549</v>
      </c>
      <c r="C6877" s="502" t="s">
        <v>41440</v>
      </c>
      <c r="D6877" s="501" t="s">
        <v>33</v>
      </c>
      <c r="E6877" s="1184">
        <v>48414.454899999997</v>
      </c>
      <c r="F6877" s="394"/>
    </row>
    <row r="6878" spans="1:6">
      <c r="A6878" s="501" t="s">
        <v>16787</v>
      </c>
      <c r="B6878" s="501" t="s">
        <v>16549</v>
      </c>
      <c r="C6878" s="502" t="s">
        <v>41441</v>
      </c>
      <c r="D6878" s="501" t="s">
        <v>33</v>
      </c>
      <c r="E6878" s="1184">
        <v>68198.564400000003</v>
      </c>
      <c r="F6878" s="394"/>
    </row>
    <row r="6879" spans="1:6">
      <c r="A6879" s="501" t="s">
        <v>16788</v>
      </c>
      <c r="B6879" s="501" t="s">
        <v>16549</v>
      </c>
      <c r="C6879" s="502" t="s">
        <v>41442</v>
      </c>
      <c r="D6879" s="501" t="s">
        <v>33</v>
      </c>
      <c r="E6879" s="1184">
        <v>88047.248200000002</v>
      </c>
      <c r="F6879" s="394"/>
    </row>
    <row r="6880" spans="1:6">
      <c r="A6880" s="501" t="s">
        <v>16789</v>
      </c>
      <c r="B6880" s="501" t="s">
        <v>16549</v>
      </c>
      <c r="C6880" s="502" t="s">
        <v>41443</v>
      </c>
      <c r="D6880" s="501" t="s">
        <v>33</v>
      </c>
      <c r="E6880" s="1184">
        <v>370.27749999999997</v>
      </c>
      <c r="F6880" s="394"/>
    </row>
    <row r="6881" spans="1:6">
      <c r="A6881" s="501" t="s">
        <v>16790</v>
      </c>
      <c r="B6881" s="501" t="s">
        <v>16549</v>
      </c>
      <c r="C6881" s="502" t="s">
        <v>41444</v>
      </c>
      <c r="D6881" s="501" t="s">
        <v>33</v>
      </c>
      <c r="E6881" s="1184">
        <v>3.6009000000000002</v>
      </c>
      <c r="F6881" s="394"/>
    </row>
    <row r="6882" spans="1:6">
      <c r="A6882" s="501" t="s">
        <v>16791</v>
      </c>
      <c r="B6882" s="501" t="s">
        <v>16549</v>
      </c>
      <c r="C6882" s="502" t="s">
        <v>41445</v>
      </c>
      <c r="D6882" s="501" t="s">
        <v>33</v>
      </c>
      <c r="E6882" s="1184">
        <v>138.7388</v>
      </c>
      <c r="F6882" s="394"/>
    </row>
    <row r="6883" spans="1:6">
      <c r="A6883" s="501" t="s">
        <v>16792</v>
      </c>
      <c r="B6883" s="501" t="s">
        <v>16549</v>
      </c>
      <c r="C6883" s="502" t="s">
        <v>41446</v>
      </c>
      <c r="D6883" s="501" t="s">
        <v>33</v>
      </c>
      <c r="E6883" s="1184">
        <v>1.2930999999999999</v>
      </c>
      <c r="F6883" s="394"/>
    </row>
    <row r="6884" spans="1:6">
      <c r="A6884" s="501" t="s">
        <v>16793</v>
      </c>
      <c r="B6884" s="501" t="s">
        <v>16549</v>
      </c>
      <c r="C6884" s="502" t="s">
        <v>41447</v>
      </c>
      <c r="D6884" s="501" t="s">
        <v>33</v>
      </c>
      <c r="E6884" s="1184">
        <v>117.9046</v>
      </c>
      <c r="F6884" s="394"/>
    </row>
    <row r="6885" spans="1:6">
      <c r="A6885" s="501" t="s">
        <v>16794</v>
      </c>
      <c r="B6885" s="501" t="s">
        <v>16549</v>
      </c>
      <c r="C6885" s="502" t="s">
        <v>41448</v>
      </c>
      <c r="D6885" s="501" t="s">
        <v>33</v>
      </c>
      <c r="E6885" s="1184">
        <v>11.5532</v>
      </c>
      <c r="F6885" s="394"/>
    </row>
    <row r="6886" spans="1:6">
      <c r="A6886" s="501" t="s">
        <v>16795</v>
      </c>
      <c r="B6886" s="501" t="s">
        <v>16549</v>
      </c>
      <c r="C6886" s="502" t="s">
        <v>41449</v>
      </c>
      <c r="D6886" s="501" t="s">
        <v>33</v>
      </c>
      <c r="E6886" s="1184">
        <v>13.3857</v>
      </c>
      <c r="F6886" s="394"/>
    </row>
    <row r="6887" spans="1:6">
      <c r="A6887" s="501" t="s">
        <v>16796</v>
      </c>
      <c r="B6887" s="501" t="s">
        <v>16549</v>
      </c>
      <c r="C6887" s="502" t="s">
        <v>41450</v>
      </c>
      <c r="D6887" s="501" t="s">
        <v>33</v>
      </c>
      <c r="E6887" s="1184">
        <v>14.8141</v>
      </c>
      <c r="F6887" s="394"/>
    </row>
    <row r="6888" spans="1:6">
      <c r="A6888" s="501" t="s">
        <v>16797</v>
      </c>
      <c r="B6888" s="501" t="s">
        <v>16549</v>
      </c>
      <c r="C6888" s="502" t="s">
        <v>41451</v>
      </c>
      <c r="D6888" s="501" t="s">
        <v>33</v>
      </c>
      <c r="E6888" s="1184">
        <v>692.34709999999995</v>
      </c>
      <c r="F6888" s="394"/>
    </row>
    <row r="6889" spans="1:6">
      <c r="A6889" s="501" t="s">
        <v>16798</v>
      </c>
      <c r="B6889" s="501" t="s">
        <v>16549</v>
      </c>
      <c r="C6889" s="502" t="s">
        <v>41452</v>
      </c>
      <c r="D6889" s="501" t="s">
        <v>33</v>
      </c>
      <c r="E6889" s="1184">
        <v>1108.2885000000001</v>
      </c>
      <c r="F6889" s="394"/>
    </row>
    <row r="6890" spans="1:6">
      <c r="A6890" s="501" t="s">
        <v>16799</v>
      </c>
      <c r="B6890" s="501" t="s">
        <v>16549</v>
      </c>
      <c r="C6890" s="502" t="s">
        <v>41453</v>
      </c>
      <c r="D6890" s="501" t="s">
        <v>33</v>
      </c>
      <c r="E6890" s="1184">
        <v>1917.6609000000001</v>
      </c>
      <c r="F6890" s="394"/>
    </row>
    <row r="6891" spans="1:6">
      <c r="A6891" s="501" t="s">
        <v>16800</v>
      </c>
      <c r="B6891" s="501" t="s">
        <v>16549</v>
      </c>
      <c r="C6891" s="502" t="s">
        <v>41454</v>
      </c>
      <c r="D6891" s="501" t="s">
        <v>33</v>
      </c>
      <c r="E6891" s="1184">
        <v>3049.7478000000001</v>
      </c>
      <c r="F6891" s="394"/>
    </row>
    <row r="6892" spans="1:6">
      <c r="A6892" s="501" t="s">
        <v>16801</v>
      </c>
      <c r="B6892" s="501" t="s">
        <v>16549</v>
      </c>
      <c r="C6892" s="502" t="s">
        <v>41455</v>
      </c>
      <c r="D6892" s="501" t="s">
        <v>33</v>
      </c>
      <c r="E6892" s="1184">
        <v>533.7921</v>
      </c>
      <c r="F6892" s="394"/>
    </row>
    <row r="6893" spans="1:6">
      <c r="A6893" s="501" t="s">
        <v>16802</v>
      </c>
      <c r="B6893" s="501" t="s">
        <v>16549</v>
      </c>
      <c r="C6893" s="502" t="s">
        <v>41456</v>
      </c>
      <c r="D6893" s="501" t="s">
        <v>33</v>
      </c>
      <c r="E6893" s="1184">
        <v>31.738499999999998</v>
      </c>
      <c r="F6893" s="394"/>
    </row>
    <row r="6894" spans="1:6">
      <c r="A6894" s="501" t="s">
        <v>16803</v>
      </c>
      <c r="B6894" s="501" t="s">
        <v>16549</v>
      </c>
      <c r="C6894" s="502" t="s">
        <v>41457</v>
      </c>
      <c r="D6894" s="501" t="s">
        <v>33</v>
      </c>
      <c r="E6894" s="1184">
        <v>58.928600000000003</v>
      </c>
      <c r="F6894" s="394"/>
    </row>
    <row r="6895" spans="1:6">
      <c r="A6895" s="501" t="s">
        <v>16804</v>
      </c>
      <c r="B6895" s="501" t="s">
        <v>16549</v>
      </c>
      <c r="C6895" s="502" t="s">
        <v>41458</v>
      </c>
      <c r="D6895" s="501" t="s">
        <v>33</v>
      </c>
      <c r="E6895" s="1184">
        <v>390.084</v>
      </c>
      <c r="F6895" s="394"/>
    </row>
    <row r="6896" spans="1:6">
      <c r="A6896" s="501" t="s">
        <v>16805</v>
      </c>
      <c r="B6896" s="501" t="s">
        <v>16549</v>
      </c>
      <c r="C6896" s="502" t="s">
        <v>41459</v>
      </c>
      <c r="D6896" s="501" t="s">
        <v>33</v>
      </c>
      <c r="E6896" s="1184">
        <v>0.44769999999999999</v>
      </c>
      <c r="F6896" s="394"/>
    </row>
    <row r="6897" spans="1:6">
      <c r="A6897" s="501" t="s">
        <v>16806</v>
      </c>
      <c r="B6897" s="501" t="s">
        <v>16549</v>
      </c>
      <c r="C6897" s="502" t="s">
        <v>41460</v>
      </c>
      <c r="D6897" s="501" t="s">
        <v>33</v>
      </c>
      <c r="E6897" s="1184">
        <v>49.727800000000002</v>
      </c>
      <c r="F6897" s="394"/>
    </row>
    <row r="6898" spans="1:6">
      <c r="A6898" s="501" t="s">
        <v>16807</v>
      </c>
      <c r="B6898" s="501" t="s">
        <v>16549</v>
      </c>
      <c r="C6898" s="502" t="s">
        <v>41461</v>
      </c>
      <c r="D6898" s="501" t="s">
        <v>33</v>
      </c>
      <c r="E6898" s="1184">
        <v>12.904500000000001</v>
      </c>
      <c r="F6898" s="394"/>
    </row>
    <row r="6899" spans="1:6">
      <c r="A6899" s="501" t="s">
        <v>16808</v>
      </c>
      <c r="B6899" s="501" t="s">
        <v>16549</v>
      </c>
      <c r="C6899" s="502" t="s">
        <v>41462</v>
      </c>
      <c r="D6899" s="501" t="s">
        <v>33</v>
      </c>
      <c r="E6899" s="1184">
        <v>336.4717</v>
      </c>
      <c r="F6899" s="394"/>
    </row>
    <row r="6900" spans="1:6">
      <c r="A6900" s="501" t="s">
        <v>16809</v>
      </c>
      <c r="B6900" s="501" t="s">
        <v>16549</v>
      </c>
      <c r="C6900" s="502" t="s">
        <v>41463</v>
      </c>
      <c r="D6900" s="501" t="s">
        <v>33</v>
      </c>
      <c r="E6900" s="1184">
        <v>64.846999999999994</v>
      </c>
      <c r="F6900" s="394"/>
    </row>
    <row r="6901" spans="1:6">
      <c r="A6901" s="501" t="s">
        <v>16810</v>
      </c>
      <c r="B6901" s="501" t="s">
        <v>16549</v>
      </c>
      <c r="C6901" s="502" t="s">
        <v>41464</v>
      </c>
      <c r="D6901" s="501" t="s">
        <v>33</v>
      </c>
      <c r="E6901" s="1184">
        <v>625.82830000000001</v>
      </c>
      <c r="F6901" s="394"/>
    </row>
    <row r="6902" spans="1:6">
      <c r="A6902" s="501" t="s">
        <v>16811</v>
      </c>
      <c r="B6902" s="501" t="s">
        <v>16549</v>
      </c>
      <c r="C6902" s="502" t="s">
        <v>41465</v>
      </c>
      <c r="D6902" s="501" t="s">
        <v>33</v>
      </c>
      <c r="E6902" s="1184">
        <v>464.7903</v>
      </c>
      <c r="F6902" s="394"/>
    </row>
    <row r="6903" spans="1:6">
      <c r="A6903" s="501" t="s">
        <v>16812</v>
      </c>
      <c r="B6903" s="501" t="s">
        <v>16549</v>
      </c>
      <c r="C6903" s="502" t="s">
        <v>41466</v>
      </c>
      <c r="D6903" s="501" t="s">
        <v>33</v>
      </c>
      <c r="E6903" s="1184">
        <v>971.60950000000003</v>
      </c>
      <c r="F6903" s="394"/>
    </row>
    <row r="6904" spans="1:6">
      <c r="A6904" s="501" t="s">
        <v>16813</v>
      </c>
      <c r="B6904" s="501" t="s">
        <v>16549</v>
      </c>
      <c r="C6904" s="502" t="s">
        <v>41467</v>
      </c>
      <c r="D6904" s="501" t="s">
        <v>33</v>
      </c>
      <c r="E6904" s="1184">
        <v>971.60950000000003</v>
      </c>
      <c r="F6904" s="394"/>
    </row>
    <row r="6905" spans="1:6">
      <c r="A6905" s="501" t="s">
        <v>16814</v>
      </c>
      <c r="B6905" s="501" t="s">
        <v>16549</v>
      </c>
      <c r="C6905" s="502" t="s">
        <v>41468</v>
      </c>
      <c r="D6905" s="501" t="s">
        <v>33</v>
      </c>
      <c r="E6905" s="1184">
        <v>969.08780000000002</v>
      </c>
      <c r="F6905" s="394"/>
    </row>
    <row r="6906" spans="1:6">
      <c r="A6906" s="501" t="s">
        <v>16815</v>
      </c>
      <c r="B6906" s="501" t="s">
        <v>16549</v>
      </c>
      <c r="C6906" s="502" t="s">
        <v>41469</v>
      </c>
      <c r="D6906" s="501" t="s">
        <v>33</v>
      </c>
      <c r="E6906" s="1184">
        <v>969.08780000000002</v>
      </c>
      <c r="F6906" s="394"/>
    </row>
    <row r="6907" spans="1:6">
      <c r="A6907" s="501" t="s">
        <v>16816</v>
      </c>
      <c r="B6907" s="501" t="s">
        <v>16549</v>
      </c>
      <c r="C6907" s="502" t="s">
        <v>41470</v>
      </c>
      <c r="D6907" s="501" t="s">
        <v>33</v>
      </c>
      <c r="E6907" s="1184">
        <v>511.72829999999999</v>
      </c>
      <c r="F6907" s="394"/>
    </row>
    <row r="6908" spans="1:6">
      <c r="A6908" s="501" t="s">
        <v>16817</v>
      </c>
      <c r="B6908" s="501" t="s">
        <v>16549</v>
      </c>
      <c r="C6908" s="502" t="s">
        <v>41471</v>
      </c>
      <c r="D6908" s="501" t="s">
        <v>33</v>
      </c>
      <c r="E6908" s="1184">
        <v>62.506500000000003</v>
      </c>
      <c r="F6908" s="394"/>
    </row>
    <row r="6909" spans="1:6">
      <c r="A6909" s="501" t="s">
        <v>16818</v>
      </c>
      <c r="B6909" s="501" t="s">
        <v>16549</v>
      </c>
      <c r="C6909" s="502" t="s">
        <v>41472</v>
      </c>
      <c r="D6909" s="501" t="s">
        <v>33</v>
      </c>
      <c r="E6909" s="1184">
        <v>0.84809999999999997</v>
      </c>
      <c r="F6909" s="394"/>
    </row>
    <row r="6910" spans="1:6">
      <c r="A6910" s="501" t="s">
        <v>11993</v>
      </c>
      <c r="B6910" s="501" t="s">
        <v>16549</v>
      </c>
      <c r="C6910" s="502" t="s">
        <v>41473</v>
      </c>
      <c r="D6910" s="501" t="s">
        <v>33</v>
      </c>
      <c r="E6910" s="1184">
        <v>758.62779999999998</v>
      </c>
      <c r="F6910" s="394"/>
    </row>
    <row r="6911" spans="1:6">
      <c r="A6911" s="501" t="s">
        <v>16819</v>
      </c>
      <c r="B6911" s="501" t="s">
        <v>16549</v>
      </c>
      <c r="C6911" s="502" t="s">
        <v>41474</v>
      </c>
      <c r="D6911" s="501" t="s">
        <v>33</v>
      </c>
      <c r="E6911" s="1184">
        <v>3.4217</v>
      </c>
      <c r="F6911" s="394"/>
    </row>
    <row r="6912" spans="1:6">
      <c r="A6912" s="501" t="s">
        <v>16820</v>
      </c>
      <c r="B6912" s="501" t="s">
        <v>16549</v>
      </c>
      <c r="C6912" s="502" t="s">
        <v>41475</v>
      </c>
      <c r="D6912" s="501" t="s">
        <v>33</v>
      </c>
      <c r="E6912" s="1184">
        <v>242.29769999999999</v>
      </c>
      <c r="F6912" s="394"/>
    </row>
    <row r="6913" spans="1:6">
      <c r="A6913" s="501" t="s">
        <v>16821</v>
      </c>
      <c r="B6913" s="501" t="s">
        <v>16549</v>
      </c>
      <c r="C6913" s="502" t="s">
        <v>41476</v>
      </c>
      <c r="D6913" s="501" t="s">
        <v>33</v>
      </c>
      <c r="E6913" s="1184">
        <v>311.58890000000002</v>
      </c>
      <c r="F6913" s="394"/>
    </row>
    <row r="6914" spans="1:6">
      <c r="A6914" s="501" t="s">
        <v>16822</v>
      </c>
      <c r="B6914" s="501" t="s">
        <v>16549</v>
      </c>
      <c r="C6914" s="502" t="s">
        <v>41477</v>
      </c>
      <c r="D6914" s="501" t="s">
        <v>33</v>
      </c>
      <c r="E6914" s="1184">
        <v>122.2714</v>
      </c>
      <c r="F6914" s="394"/>
    </row>
    <row r="6915" spans="1:6">
      <c r="A6915" s="501" t="s">
        <v>16823</v>
      </c>
      <c r="B6915" s="501" t="s">
        <v>16549</v>
      </c>
      <c r="C6915" s="502" t="s">
        <v>41478</v>
      </c>
      <c r="D6915" s="501" t="s">
        <v>33</v>
      </c>
      <c r="E6915" s="1184">
        <v>2.1907000000000001</v>
      </c>
      <c r="F6915" s="394"/>
    </row>
    <row r="6916" spans="1:6">
      <c r="A6916" s="501" t="s">
        <v>16824</v>
      </c>
      <c r="B6916" s="501" t="s">
        <v>16549</v>
      </c>
      <c r="C6916" s="502" t="s">
        <v>41479</v>
      </c>
      <c r="D6916" s="501" t="s">
        <v>33</v>
      </c>
      <c r="E6916" s="1184">
        <v>253.30240000000001</v>
      </c>
      <c r="F6916" s="394"/>
    </row>
    <row r="6917" spans="1:6">
      <c r="A6917" s="501" t="s">
        <v>16825</v>
      </c>
      <c r="B6917" s="501" t="s">
        <v>16549</v>
      </c>
      <c r="C6917" s="502" t="s">
        <v>41480</v>
      </c>
      <c r="D6917" s="501" t="s">
        <v>33</v>
      </c>
      <c r="E6917" s="1184">
        <v>31.299099999999999</v>
      </c>
      <c r="F6917" s="394"/>
    </row>
    <row r="6918" spans="1:6">
      <c r="A6918" s="501" t="s">
        <v>16826</v>
      </c>
      <c r="B6918" s="501" t="s">
        <v>16549</v>
      </c>
      <c r="C6918" s="502" t="s">
        <v>41481</v>
      </c>
      <c r="D6918" s="501" t="s">
        <v>33</v>
      </c>
      <c r="E6918" s="1184">
        <v>2536.7341999999999</v>
      </c>
      <c r="F6918" s="394"/>
    </row>
    <row r="6919" spans="1:6">
      <c r="A6919" s="501" t="s">
        <v>16827</v>
      </c>
      <c r="B6919" s="501" t="s">
        <v>16549</v>
      </c>
      <c r="C6919" s="502" t="s">
        <v>41482</v>
      </c>
      <c r="D6919" s="501" t="s">
        <v>33</v>
      </c>
      <c r="E6919" s="1184">
        <v>358.59179999999998</v>
      </c>
      <c r="F6919" s="394"/>
    </row>
    <row r="6920" spans="1:6">
      <c r="A6920" s="501" t="s">
        <v>16828</v>
      </c>
      <c r="B6920" s="501" t="s">
        <v>16549</v>
      </c>
      <c r="C6920" s="502" t="s">
        <v>41483</v>
      </c>
      <c r="D6920" s="501" t="s">
        <v>33</v>
      </c>
      <c r="E6920" s="1184">
        <v>130.73079999999999</v>
      </c>
      <c r="F6920" s="394"/>
    </row>
    <row r="6921" spans="1:6">
      <c r="A6921" s="501" t="s">
        <v>16829</v>
      </c>
      <c r="B6921" s="501" t="s">
        <v>16549</v>
      </c>
      <c r="C6921" s="502" t="s">
        <v>41484</v>
      </c>
      <c r="D6921" s="501" t="s">
        <v>33</v>
      </c>
      <c r="E6921" s="1184">
        <v>1.4480999999999999</v>
      </c>
      <c r="F6921" s="394"/>
    </row>
    <row r="6922" spans="1:6">
      <c r="A6922" s="501" t="s">
        <v>16830</v>
      </c>
      <c r="B6922" s="501" t="s">
        <v>16549</v>
      </c>
      <c r="C6922" s="502" t="s">
        <v>41485</v>
      </c>
      <c r="D6922" s="501" t="s">
        <v>33</v>
      </c>
      <c r="E6922" s="1184">
        <v>108.87050000000001</v>
      </c>
      <c r="F6922" s="394"/>
    </row>
    <row r="6923" spans="1:6">
      <c r="A6923" s="501" t="s">
        <v>16831</v>
      </c>
      <c r="B6923" s="501" t="s">
        <v>16549</v>
      </c>
      <c r="C6923" s="502" t="s">
        <v>41486</v>
      </c>
      <c r="D6923" s="501" t="s">
        <v>33</v>
      </c>
      <c r="E6923" s="1184">
        <v>247.52940000000001</v>
      </c>
      <c r="F6923" s="394"/>
    </row>
    <row r="6924" spans="1:6">
      <c r="A6924" s="501" t="s">
        <v>16832</v>
      </c>
      <c r="B6924" s="501" t="s">
        <v>16549</v>
      </c>
      <c r="C6924" s="502" t="s">
        <v>41487</v>
      </c>
      <c r="D6924" s="501" t="s">
        <v>33</v>
      </c>
      <c r="E6924" s="1184">
        <v>2032.8146999999999</v>
      </c>
      <c r="F6924" s="394"/>
    </row>
    <row r="6925" spans="1:6">
      <c r="A6925" s="501" t="s">
        <v>16833</v>
      </c>
      <c r="B6925" s="501" t="s">
        <v>16549</v>
      </c>
      <c r="C6925" s="502" t="s">
        <v>41488</v>
      </c>
      <c r="D6925" s="501" t="s">
        <v>33</v>
      </c>
      <c r="E6925" s="1184">
        <v>90.230999999999995</v>
      </c>
      <c r="F6925" s="394"/>
    </row>
    <row r="6926" spans="1:6">
      <c r="A6926" s="501" t="s">
        <v>16834</v>
      </c>
      <c r="B6926" s="501" t="s">
        <v>16549</v>
      </c>
      <c r="C6926" s="502" t="s">
        <v>41489</v>
      </c>
      <c r="D6926" s="501" t="s">
        <v>33</v>
      </c>
      <c r="E6926" s="1184">
        <v>52.033499999999997</v>
      </c>
      <c r="F6926" s="394"/>
    </row>
    <row r="6927" spans="1:6">
      <c r="A6927" s="501" t="s">
        <v>16835</v>
      </c>
      <c r="B6927" s="501" t="s">
        <v>16549</v>
      </c>
      <c r="C6927" s="502" t="s">
        <v>41490</v>
      </c>
      <c r="D6927" s="501" t="s">
        <v>33</v>
      </c>
      <c r="E6927" s="1184">
        <v>36.786200000000001</v>
      </c>
      <c r="F6927" s="394"/>
    </row>
    <row r="6928" spans="1:6">
      <c r="A6928" s="501" t="s">
        <v>16836</v>
      </c>
      <c r="B6928" s="501" t="s">
        <v>16549</v>
      </c>
      <c r="C6928" s="502" t="s">
        <v>41491</v>
      </c>
      <c r="D6928" s="501" t="s">
        <v>33</v>
      </c>
      <c r="E6928" s="1184">
        <v>179.92169999999999</v>
      </c>
      <c r="F6928" s="394"/>
    </row>
    <row r="6929" spans="1:6">
      <c r="A6929" s="501" t="s">
        <v>16837</v>
      </c>
      <c r="B6929" s="501" t="s">
        <v>16549</v>
      </c>
      <c r="C6929" s="502" t="s">
        <v>41492</v>
      </c>
      <c r="D6929" s="501" t="s">
        <v>33</v>
      </c>
      <c r="E6929" s="1184">
        <v>212.45519999999999</v>
      </c>
      <c r="F6929" s="394"/>
    </row>
    <row r="6930" spans="1:6">
      <c r="A6930" s="501" t="s">
        <v>16838</v>
      </c>
      <c r="B6930" s="501" t="s">
        <v>16549</v>
      </c>
      <c r="C6930" s="502" t="s">
        <v>41493</v>
      </c>
      <c r="D6930" s="501" t="s">
        <v>33</v>
      </c>
      <c r="E6930" s="1184">
        <v>1285.7109</v>
      </c>
      <c r="F6930" s="394"/>
    </row>
    <row r="6931" spans="1:6">
      <c r="A6931" s="501" t="s">
        <v>16839</v>
      </c>
      <c r="B6931" s="501" t="s">
        <v>16549</v>
      </c>
      <c r="C6931" s="502" t="s">
        <v>41494</v>
      </c>
      <c r="D6931" s="501" t="s">
        <v>33</v>
      </c>
      <c r="E6931" s="1184">
        <v>31.485399999999998</v>
      </c>
      <c r="F6931" s="394"/>
    </row>
    <row r="6932" spans="1:6">
      <c r="A6932" s="501" t="s">
        <v>16840</v>
      </c>
      <c r="B6932" s="501" t="s">
        <v>16549</v>
      </c>
      <c r="C6932" s="502" t="s">
        <v>41495</v>
      </c>
      <c r="D6932" s="501" t="s">
        <v>33</v>
      </c>
      <c r="E6932" s="1184">
        <v>3.6009000000000002</v>
      </c>
      <c r="F6932" s="394"/>
    </row>
    <row r="6933" spans="1:6">
      <c r="A6933" s="501" t="s">
        <v>16841</v>
      </c>
      <c r="B6933" s="501" t="s">
        <v>16549</v>
      </c>
      <c r="C6933" s="502" t="s">
        <v>41496</v>
      </c>
      <c r="D6933" s="501" t="s">
        <v>33</v>
      </c>
      <c r="E6933" s="1184">
        <v>59.074100000000001</v>
      </c>
      <c r="F6933" s="394"/>
    </row>
    <row r="6934" spans="1:6">
      <c r="A6934" s="501" t="s">
        <v>16842</v>
      </c>
      <c r="B6934" s="501" t="s">
        <v>16549</v>
      </c>
      <c r="C6934" s="502" t="s">
        <v>41497</v>
      </c>
      <c r="D6934" s="501" t="s">
        <v>33</v>
      </c>
      <c r="E6934" s="1184">
        <v>31.444600000000001</v>
      </c>
      <c r="F6934" s="394"/>
    </row>
    <row r="6935" spans="1:6">
      <c r="A6935" s="501" t="s">
        <v>16843</v>
      </c>
      <c r="B6935" s="501" t="s">
        <v>16549</v>
      </c>
      <c r="C6935" s="502" t="s">
        <v>41498</v>
      </c>
      <c r="D6935" s="501" t="s">
        <v>33</v>
      </c>
      <c r="E6935" s="1184">
        <v>31.882400000000001</v>
      </c>
      <c r="F6935" s="394"/>
    </row>
    <row r="6936" spans="1:6">
      <c r="A6936" s="501" t="s">
        <v>16844</v>
      </c>
      <c r="B6936" s="501" t="s">
        <v>16549</v>
      </c>
      <c r="C6936" s="502" t="s">
        <v>41499</v>
      </c>
      <c r="D6936" s="501" t="s">
        <v>33</v>
      </c>
      <c r="E6936" s="1184">
        <v>28.280799999999999</v>
      </c>
      <c r="F6936" s="394"/>
    </row>
    <row r="6937" spans="1:6">
      <c r="A6937" s="501" t="s">
        <v>16845</v>
      </c>
      <c r="B6937" s="501" t="s">
        <v>16549</v>
      </c>
      <c r="C6937" s="502" t="s">
        <v>41500</v>
      </c>
      <c r="D6937" s="501" t="s">
        <v>33</v>
      </c>
      <c r="E6937" s="1184">
        <v>44.1494</v>
      </c>
      <c r="F6937" s="394"/>
    </row>
    <row r="6938" spans="1:6">
      <c r="A6938" s="501" t="s">
        <v>16846</v>
      </c>
      <c r="B6938" s="501" t="s">
        <v>16549</v>
      </c>
      <c r="C6938" s="502" t="s">
        <v>41501</v>
      </c>
      <c r="D6938" s="501" t="s">
        <v>33</v>
      </c>
      <c r="E6938" s="1184">
        <v>3851.3751999999999</v>
      </c>
      <c r="F6938" s="394"/>
    </row>
    <row r="6939" spans="1:6">
      <c r="A6939" s="501" t="s">
        <v>16847</v>
      </c>
      <c r="B6939" s="501" t="s">
        <v>16549</v>
      </c>
      <c r="C6939" s="502" t="s">
        <v>41502</v>
      </c>
      <c r="D6939" s="501" t="s">
        <v>33</v>
      </c>
      <c r="E6939" s="1184">
        <v>1863.425</v>
      </c>
      <c r="F6939" s="394"/>
    </row>
    <row r="6940" spans="1:6">
      <c r="A6940" s="501" t="s">
        <v>12837</v>
      </c>
      <c r="B6940" s="501" t="s">
        <v>16549</v>
      </c>
      <c r="C6940" s="502" t="s">
        <v>41503</v>
      </c>
      <c r="D6940" s="501" t="s">
        <v>33</v>
      </c>
      <c r="E6940" s="1184">
        <v>1216.8115</v>
      </c>
      <c r="F6940" s="394"/>
    </row>
    <row r="6941" spans="1:6">
      <c r="A6941" s="501" t="s">
        <v>16848</v>
      </c>
      <c r="B6941" s="501" t="s">
        <v>16549</v>
      </c>
      <c r="C6941" s="502" t="s">
        <v>41504</v>
      </c>
      <c r="D6941" s="501" t="s">
        <v>33</v>
      </c>
      <c r="E6941" s="1184">
        <v>49.021500000000003</v>
      </c>
      <c r="F6941" s="394"/>
    </row>
    <row r="6942" spans="1:6">
      <c r="A6942" s="501" t="s">
        <v>16849</v>
      </c>
      <c r="B6942" s="501" t="s">
        <v>16549</v>
      </c>
      <c r="C6942" s="502" t="s">
        <v>41505</v>
      </c>
      <c r="D6942" s="501" t="s">
        <v>33</v>
      </c>
      <c r="E6942" s="1184">
        <v>0.17499999999999999</v>
      </c>
      <c r="F6942" s="394"/>
    </row>
    <row r="6943" spans="1:6">
      <c r="A6943" s="501" t="s">
        <v>16850</v>
      </c>
      <c r="B6943" s="501" t="s">
        <v>16549</v>
      </c>
      <c r="C6943" s="502" t="s">
        <v>41506</v>
      </c>
      <c r="D6943" s="501" t="s">
        <v>33</v>
      </c>
      <c r="E6943" s="1184">
        <v>1029.2108000000001</v>
      </c>
      <c r="F6943" s="394"/>
    </row>
    <row r="6944" spans="1:6">
      <c r="A6944" s="501" t="s">
        <v>16851</v>
      </c>
      <c r="B6944" s="501" t="s">
        <v>16549</v>
      </c>
      <c r="C6944" s="502" t="s">
        <v>41507</v>
      </c>
      <c r="D6944" s="501" t="s">
        <v>33</v>
      </c>
      <c r="E6944" s="1184">
        <v>1.3791</v>
      </c>
      <c r="F6944" s="394"/>
    </row>
    <row r="6945" spans="1:6">
      <c r="A6945" s="501" t="s">
        <v>16852</v>
      </c>
      <c r="B6945" s="501" t="s">
        <v>16549</v>
      </c>
      <c r="C6945" s="502" t="s">
        <v>41508</v>
      </c>
      <c r="D6945" s="501" t="s">
        <v>33</v>
      </c>
      <c r="E6945" s="1184">
        <v>48.581200000000003</v>
      </c>
      <c r="F6945" s="394"/>
    </row>
    <row r="6946" spans="1:6">
      <c r="A6946" s="501" t="s">
        <v>16853</v>
      </c>
      <c r="B6946" s="501" t="s">
        <v>16549</v>
      </c>
      <c r="C6946" s="502" t="s">
        <v>41509</v>
      </c>
      <c r="D6946" s="501" t="s">
        <v>33</v>
      </c>
      <c r="E6946" s="1184">
        <v>50.376600000000003</v>
      </c>
      <c r="F6946" s="394"/>
    </row>
    <row r="6947" spans="1:6">
      <c r="A6947" s="501" t="s">
        <v>16854</v>
      </c>
      <c r="B6947" s="501" t="s">
        <v>16549</v>
      </c>
      <c r="C6947" s="502" t="s">
        <v>41510</v>
      </c>
      <c r="D6947" s="501" t="s">
        <v>33</v>
      </c>
      <c r="E6947" s="1184">
        <v>52.431800000000003</v>
      </c>
      <c r="F6947" s="394"/>
    </row>
    <row r="6948" spans="1:6">
      <c r="A6948" s="501" t="s">
        <v>16855</v>
      </c>
      <c r="B6948" s="501" t="s">
        <v>16549</v>
      </c>
      <c r="C6948" s="502" t="s">
        <v>41511</v>
      </c>
      <c r="D6948" s="501" t="s">
        <v>33</v>
      </c>
      <c r="E6948" s="1184">
        <v>53.425600000000003</v>
      </c>
      <c r="F6948" s="394"/>
    </row>
    <row r="6949" spans="1:6">
      <c r="A6949" s="501" t="s">
        <v>16856</v>
      </c>
      <c r="B6949" s="501" t="s">
        <v>16549</v>
      </c>
      <c r="C6949" s="502" t="s">
        <v>41512</v>
      </c>
      <c r="D6949" s="501" t="s">
        <v>33</v>
      </c>
      <c r="E6949" s="1184">
        <v>53.877400000000002</v>
      </c>
      <c r="F6949" s="394"/>
    </row>
    <row r="6950" spans="1:6">
      <c r="A6950" s="501" t="s">
        <v>16857</v>
      </c>
      <c r="B6950" s="501" t="s">
        <v>16549</v>
      </c>
      <c r="C6950" s="502" t="s">
        <v>41513</v>
      </c>
      <c r="D6950" s="501" t="s">
        <v>33</v>
      </c>
      <c r="E6950" s="1184">
        <v>54.351599999999998</v>
      </c>
      <c r="F6950" s="394"/>
    </row>
    <row r="6951" spans="1:6">
      <c r="A6951" s="501" t="s">
        <v>16858</v>
      </c>
      <c r="B6951" s="501" t="s">
        <v>16549</v>
      </c>
      <c r="C6951" s="502" t="s">
        <v>41514</v>
      </c>
      <c r="D6951" s="501" t="s">
        <v>33</v>
      </c>
      <c r="E6951" s="1184">
        <v>79.910799999999995</v>
      </c>
      <c r="F6951" s="394"/>
    </row>
    <row r="6952" spans="1:6">
      <c r="A6952" s="501" t="s">
        <v>16859</v>
      </c>
      <c r="B6952" s="501" t="s">
        <v>16549</v>
      </c>
      <c r="C6952" s="502" t="s">
        <v>41515</v>
      </c>
      <c r="D6952" s="501" t="s">
        <v>33</v>
      </c>
      <c r="E6952" s="1184">
        <v>96.298199999999994</v>
      </c>
      <c r="F6952" s="394"/>
    </row>
    <row r="6953" spans="1:6">
      <c r="A6953" s="501" t="s">
        <v>16860</v>
      </c>
      <c r="B6953" s="501" t="s">
        <v>16549</v>
      </c>
      <c r="C6953" s="502" t="s">
        <v>41516</v>
      </c>
      <c r="D6953" s="501" t="s">
        <v>33</v>
      </c>
      <c r="E6953" s="1184">
        <v>14.0816</v>
      </c>
      <c r="F6953" s="394"/>
    </row>
    <row r="6954" spans="1:6">
      <c r="A6954" s="501" t="s">
        <v>16861</v>
      </c>
      <c r="B6954" s="501" t="s">
        <v>16549</v>
      </c>
      <c r="C6954" s="502" t="s">
        <v>41517</v>
      </c>
      <c r="D6954" s="501" t="s">
        <v>33</v>
      </c>
      <c r="E6954" s="1184">
        <v>22.760200000000001</v>
      </c>
      <c r="F6954" s="394"/>
    </row>
    <row r="6955" spans="1:6">
      <c r="A6955" s="501" t="s">
        <v>16862</v>
      </c>
      <c r="B6955" s="501" t="s">
        <v>16549</v>
      </c>
      <c r="C6955" s="502" t="s">
        <v>41518</v>
      </c>
      <c r="D6955" s="501" t="s">
        <v>33</v>
      </c>
      <c r="E6955" s="1184">
        <v>26.918800000000001</v>
      </c>
      <c r="F6955" s="394"/>
    </row>
    <row r="6956" spans="1:6">
      <c r="A6956" s="501" t="s">
        <v>16863</v>
      </c>
      <c r="B6956" s="501" t="s">
        <v>16549</v>
      </c>
      <c r="C6956" s="502" t="s">
        <v>41519</v>
      </c>
      <c r="D6956" s="501" t="s">
        <v>33</v>
      </c>
      <c r="E6956" s="1184">
        <v>17.0228</v>
      </c>
      <c r="F6956" s="394"/>
    </row>
    <row r="6957" spans="1:6">
      <c r="A6957" s="501" t="s">
        <v>16864</v>
      </c>
      <c r="B6957" s="501" t="s">
        <v>16549</v>
      </c>
      <c r="C6957" s="502" t="s">
        <v>41520</v>
      </c>
      <c r="D6957" s="501" t="s">
        <v>33</v>
      </c>
      <c r="E6957" s="1184">
        <v>25.070599999999999</v>
      </c>
      <c r="F6957" s="394"/>
    </row>
    <row r="6958" spans="1:6">
      <c r="A6958" s="501" t="s">
        <v>16865</v>
      </c>
      <c r="B6958" s="501" t="s">
        <v>16549</v>
      </c>
      <c r="C6958" s="502" t="s">
        <v>41521</v>
      </c>
      <c r="D6958" s="501" t="s">
        <v>33</v>
      </c>
      <c r="E6958" s="1184">
        <v>25.424900000000001</v>
      </c>
      <c r="F6958" s="394"/>
    </row>
    <row r="6959" spans="1:6">
      <c r="A6959" s="501" t="s">
        <v>16866</v>
      </c>
      <c r="B6959" s="501" t="s">
        <v>16549</v>
      </c>
      <c r="C6959" s="502" t="s">
        <v>41522</v>
      </c>
      <c r="D6959" s="501" t="s">
        <v>33</v>
      </c>
      <c r="E6959" s="1184">
        <v>59.353099999999998</v>
      </c>
      <c r="F6959" s="394"/>
    </row>
    <row r="6960" spans="1:6">
      <c r="A6960" s="501" t="s">
        <v>16867</v>
      </c>
      <c r="B6960" s="501" t="s">
        <v>16549</v>
      </c>
      <c r="C6960" s="502" t="s">
        <v>41523</v>
      </c>
      <c r="D6960" s="501" t="s">
        <v>33</v>
      </c>
      <c r="E6960" s="1184">
        <v>13.536</v>
      </c>
      <c r="F6960" s="394"/>
    </row>
    <row r="6961" spans="1:6">
      <c r="A6961" s="501" t="s">
        <v>16868</v>
      </c>
      <c r="B6961" s="501" t="s">
        <v>16549</v>
      </c>
      <c r="C6961" s="502" t="s">
        <v>41524</v>
      </c>
      <c r="D6961" s="501" t="s">
        <v>33</v>
      </c>
      <c r="E6961" s="1184">
        <v>9.7711000000000006</v>
      </c>
      <c r="F6961" s="394"/>
    </row>
    <row r="6962" spans="1:6">
      <c r="A6962" s="501" t="s">
        <v>16869</v>
      </c>
      <c r="B6962" s="501" t="s">
        <v>16549</v>
      </c>
      <c r="C6962" s="502" t="s">
        <v>41525</v>
      </c>
      <c r="D6962" s="501" t="s">
        <v>33</v>
      </c>
      <c r="E6962" s="1184">
        <v>1.198</v>
      </c>
      <c r="F6962" s="394"/>
    </row>
    <row r="6963" spans="1:6">
      <c r="A6963" s="501" t="s">
        <v>16870</v>
      </c>
      <c r="B6963" s="501" t="s">
        <v>16549</v>
      </c>
      <c r="C6963" s="502" t="s">
        <v>41526</v>
      </c>
      <c r="D6963" s="501" t="s">
        <v>33</v>
      </c>
      <c r="E6963" s="1184">
        <v>23.7178</v>
      </c>
      <c r="F6963" s="394"/>
    </row>
    <row r="6964" spans="1:6">
      <c r="A6964" s="501" t="s">
        <v>16871</v>
      </c>
      <c r="B6964" s="501" t="s">
        <v>16549</v>
      </c>
      <c r="C6964" s="502" t="s">
        <v>41527</v>
      </c>
      <c r="D6964" s="501" t="s">
        <v>33</v>
      </c>
      <c r="E6964" s="1184">
        <v>232.68510000000001</v>
      </c>
      <c r="F6964" s="394"/>
    </row>
    <row r="6965" spans="1:6">
      <c r="A6965" s="501" t="s">
        <v>16872</v>
      </c>
      <c r="B6965" s="501" t="s">
        <v>16549</v>
      </c>
      <c r="C6965" s="502" t="s">
        <v>41528</v>
      </c>
      <c r="D6965" s="501" t="s">
        <v>33</v>
      </c>
      <c r="E6965" s="1184">
        <v>180.09030000000001</v>
      </c>
      <c r="F6965" s="394"/>
    </row>
    <row r="6966" spans="1:6">
      <c r="A6966" s="501" t="s">
        <v>16873</v>
      </c>
      <c r="B6966" s="501" t="s">
        <v>16549</v>
      </c>
      <c r="C6966" s="502" t="s">
        <v>41529</v>
      </c>
      <c r="D6966" s="501" t="s">
        <v>33</v>
      </c>
      <c r="E6966" s="1184">
        <v>29.6403</v>
      </c>
      <c r="F6966" s="394"/>
    </row>
    <row r="6967" spans="1:6">
      <c r="A6967" s="501" t="s">
        <v>16874</v>
      </c>
      <c r="B6967" s="501" t="s">
        <v>16549</v>
      </c>
      <c r="C6967" s="502" t="s">
        <v>41530</v>
      </c>
      <c r="D6967" s="501" t="s">
        <v>33</v>
      </c>
      <c r="E6967" s="1184">
        <v>29.834700000000002</v>
      </c>
      <c r="F6967" s="394"/>
    </row>
    <row r="6968" spans="1:6">
      <c r="A6968" s="501" t="s">
        <v>16875</v>
      </c>
      <c r="B6968" s="501" t="s">
        <v>16549</v>
      </c>
      <c r="C6968" s="502" t="s">
        <v>41531</v>
      </c>
      <c r="D6968" s="501" t="s">
        <v>33</v>
      </c>
      <c r="E6968" s="1184">
        <v>26.549900000000001</v>
      </c>
      <c r="F6968" s="394"/>
    </row>
    <row r="6969" spans="1:6">
      <c r="A6969" s="501" t="s">
        <v>16876</v>
      </c>
      <c r="B6969" s="501" t="s">
        <v>16549</v>
      </c>
      <c r="C6969" s="502" t="s">
        <v>41532</v>
      </c>
      <c r="D6969" s="501" t="s">
        <v>33</v>
      </c>
      <c r="E6969" s="1184">
        <v>27.473299999999998</v>
      </c>
      <c r="F6969" s="394"/>
    </row>
    <row r="6970" spans="1:6">
      <c r="A6970" s="501" t="s">
        <v>16877</v>
      </c>
      <c r="B6970" s="501" t="s">
        <v>16549</v>
      </c>
      <c r="C6970" s="502" t="s">
        <v>41533</v>
      </c>
      <c r="D6970" s="501" t="s">
        <v>33</v>
      </c>
      <c r="E6970" s="1184">
        <v>9.2626000000000008</v>
      </c>
      <c r="F6970" s="394"/>
    </row>
    <row r="6971" spans="1:6">
      <c r="A6971" s="501" t="s">
        <v>16878</v>
      </c>
      <c r="B6971" s="501" t="s">
        <v>16549</v>
      </c>
      <c r="C6971" s="502" t="s">
        <v>41534</v>
      </c>
      <c r="D6971" s="501" t="s">
        <v>33</v>
      </c>
      <c r="E6971" s="1184">
        <v>30.3247</v>
      </c>
      <c r="F6971" s="394"/>
    </row>
    <row r="6972" spans="1:6">
      <c r="A6972" s="501" t="s">
        <v>16879</v>
      </c>
      <c r="B6972" s="501" t="s">
        <v>16549</v>
      </c>
      <c r="C6972" s="502" t="s">
        <v>41535</v>
      </c>
      <c r="D6972" s="501" t="s">
        <v>33</v>
      </c>
      <c r="E6972" s="1184">
        <v>71.887</v>
      </c>
      <c r="F6972" s="394"/>
    </row>
    <row r="6973" spans="1:6">
      <c r="A6973" s="501" t="s">
        <v>16880</v>
      </c>
      <c r="B6973" s="501" t="s">
        <v>16549</v>
      </c>
      <c r="C6973" s="502" t="s">
        <v>41536</v>
      </c>
      <c r="D6973" s="501" t="s">
        <v>33</v>
      </c>
      <c r="E6973" s="1184">
        <v>504.42680000000001</v>
      </c>
      <c r="F6973" s="394"/>
    </row>
    <row r="6974" spans="1:6">
      <c r="A6974" s="501" t="s">
        <v>16881</v>
      </c>
      <c r="B6974" s="501" t="s">
        <v>16549</v>
      </c>
      <c r="C6974" s="502" t="s">
        <v>41537</v>
      </c>
      <c r="D6974" s="501" t="s">
        <v>33</v>
      </c>
      <c r="E6974" s="1184">
        <v>127.2615</v>
      </c>
      <c r="F6974" s="394"/>
    </row>
    <row r="6975" spans="1:6">
      <c r="A6975" s="501" t="s">
        <v>16882</v>
      </c>
      <c r="B6975" s="501" t="s">
        <v>16549</v>
      </c>
      <c r="C6975" s="502" t="s">
        <v>41538</v>
      </c>
      <c r="D6975" s="501" t="s">
        <v>33</v>
      </c>
      <c r="E6975" s="1184">
        <v>418.35300000000001</v>
      </c>
      <c r="F6975" s="394"/>
    </row>
    <row r="6976" spans="1:6">
      <c r="A6976" s="501" t="s">
        <v>44407</v>
      </c>
      <c r="B6976" s="501" t="s">
        <v>16549</v>
      </c>
      <c r="C6976" s="502" t="s">
        <v>44413</v>
      </c>
      <c r="D6976" s="501" t="s">
        <v>33</v>
      </c>
      <c r="E6976" s="1184">
        <v>1.2891999999999999</v>
      </c>
      <c r="F6976" s="394"/>
    </row>
    <row r="6977" spans="1:6">
      <c r="A6977" s="501" t="s">
        <v>16883</v>
      </c>
      <c r="B6977" s="501" t="s">
        <v>16549</v>
      </c>
      <c r="C6977" s="502" t="s">
        <v>41539</v>
      </c>
      <c r="D6977" s="501" t="s">
        <v>33</v>
      </c>
      <c r="E6977" s="1184">
        <v>5.9447000000000001</v>
      </c>
      <c r="F6977" s="394"/>
    </row>
    <row r="6978" spans="1:6">
      <c r="A6978" s="501" t="s">
        <v>16884</v>
      </c>
      <c r="B6978" s="501" t="s">
        <v>16549</v>
      </c>
      <c r="C6978" s="502" t="s">
        <v>41540</v>
      </c>
      <c r="D6978" s="501" t="s">
        <v>33</v>
      </c>
      <c r="E6978" s="1184">
        <v>0.8851</v>
      </c>
      <c r="F6978" s="394"/>
    </row>
    <row r="6979" spans="1:6">
      <c r="A6979" s="501" t="s">
        <v>16885</v>
      </c>
      <c r="B6979" s="501" t="s">
        <v>16549</v>
      </c>
      <c r="C6979" s="502" t="s">
        <v>41541</v>
      </c>
      <c r="D6979" s="501" t="s">
        <v>33</v>
      </c>
      <c r="E6979" s="1184">
        <v>327.41219999999998</v>
      </c>
      <c r="F6979" s="394"/>
    </row>
    <row r="6980" spans="1:6">
      <c r="A6980" s="501" t="s">
        <v>16886</v>
      </c>
      <c r="B6980" s="501" t="s">
        <v>16549</v>
      </c>
      <c r="C6980" s="502" t="s">
        <v>41542</v>
      </c>
      <c r="D6980" s="501" t="s">
        <v>33</v>
      </c>
      <c r="E6980" s="1184">
        <v>46.409199999999998</v>
      </c>
      <c r="F6980" s="394"/>
    </row>
    <row r="6981" spans="1:6">
      <c r="A6981" s="501" t="s">
        <v>16887</v>
      </c>
      <c r="B6981" s="501" t="s">
        <v>16549</v>
      </c>
      <c r="C6981" s="502" t="s">
        <v>41543</v>
      </c>
      <c r="D6981" s="501" t="s">
        <v>33</v>
      </c>
      <c r="E6981" s="1184">
        <v>11.2699</v>
      </c>
      <c r="F6981" s="394"/>
    </row>
    <row r="6982" spans="1:6">
      <c r="A6982" s="501" t="s">
        <v>16888</v>
      </c>
      <c r="B6982" s="501" t="s">
        <v>16549</v>
      </c>
      <c r="C6982" s="502" t="s">
        <v>41544</v>
      </c>
      <c r="D6982" s="501" t="s">
        <v>33</v>
      </c>
      <c r="E6982" s="1184">
        <v>528.13710000000003</v>
      </c>
      <c r="F6982" s="394"/>
    </row>
    <row r="6983" spans="1:6">
      <c r="A6983" s="501" t="s">
        <v>16889</v>
      </c>
      <c r="B6983" s="501" t="s">
        <v>16549</v>
      </c>
      <c r="C6983" s="502" t="s">
        <v>41545</v>
      </c>
      <c r="D6983" s="501" t="s">
        <v>33</v>
      </c>
      <c r="E6983" s="1184">
        <v>123.1751</v>
      </c>
      <c r="F6983" s="394"/>
    </row>
    <row r="6984" spans="1:6">
      <c r="A6984" s="501" t="s">
        <v>16890</v>
      </c>
      <c r="B6984" s="501" t="s">
        <v>16549</v>
      </c>
      <c r="C6984" s="502" t="s">
        <v>41546</v>
      </c>
      <c r="D6984" s="501" t="s">
        <v>33</v>
      </c>
      <c r="E6984" s="1184">
        <v>12.116199999999999</v>
      </c>
      <c r="F6984" s="394"/>
    </row>
    <row r="6985" spans="1:6">
      <c r="A6985" s="501" t="s">
        <v>16891</v>
      </c>
      <c r="B6985" s="501" t="s">
        <v>16549</v>
      </c>
      <c r="C6985" s="502" t="s">
        <v>41547</v>
      </c>
      <c r="D6985" s="501" t="s">
        <v>33</v>
      </c>
      <c r="E6985" s="1184">
        <v>301.12</v>
      </c>
      <c r="F6985" s="394"/>
    </row>
    <row r="6986" spans="1:6">
      <c r="A6986" s="501" t="s">
        <v>16892</v>
      </c>
      <c r="B6986" s="501" t="s">
        <v>16549</v>
      </c>
      <c r="C6986" s="502" t="s">
        <v>41548</v>
      </c>
      <c r="D6986" s="501" t="s">
        <v>33</v>
      </c>
      <c r="E6986" s="1184">
        <v>108.8737</v>
      </c>
      <c r="F6986" s="394"/>
    </row>
    <row r="6987" spans="1:6">
      <c r="A6987" s="501" t="s">
        <v>16893</v>
      </c>
      <c r="B6987" s="501" t="s">
        <v>16549</v>
      </c>
      <c r="C6987" s="502" t="s">
        <v>41549</v>
      </c>
      <c r="D6987" s="501" t="s">
        <v>33</v>
      </c>
      <c r="E6987" s="1184">
        <v>155.9085</v>
      </c>
      <c r="F6987" s="394"/>
    </row>
    <row r="6988" spans="1:6">
      <c r="A6988" s="501" t="s">
        <v>16894</v>
      </c>
      <c r="B6988" s="501" t="s">
        <v>16549</v>
      </c>
      <c r="C6988" s="502" t="s">
        <v>41550</v>
      </c>
      <c r="D6988" s="501" t="s">
        <v>33</v>
      </c>
      <c r="E6988" s="1184">
        <v>155.9085</v>
      </c>
      <c r="F6988" s="394"/>
    </row>
    <row r="6989" spans="1:6">
      <c r="A6989" s="501" t="s">
        <v>16895</v>
      </c>
      <c r="B6989" s="501" t="s">
        <v>16549</v>
      </c>
      <c r="C6989" s="502" t="s">
        <v>41551</v>
      </c>
      <c r="D6989" s="501" t="s">
        <v>33</v>
      </c>
      <c r="E6989" s="1184">
        <v>155.9085</v>
      </c>
      <c r="F6989" s="394"/>
    </row>
    <row r="6990" spans="1:6">
      <c r="A6990" s="501" t="s">
        <v>16896</v>
      </c>
      <c r="B6990" s="501" t="s">
        <v>16549</v>
      </c>
      <c r="C6990" s="502" t="s">
        <v>41552</v>
      </c>
      <c r="D6990" s="501" t="s">
        <v>33</v>
      </c>
      <c r="E6990" s="1184">
        <v>155.9085</v>
      </c>
      <c r="F6990" s="394"/>
    </row>
    <row r="6991" spans="1:6">
      <c r="A6991" s="501" t="s">
        <v>16897</v>
      </c>
      <c r="B6991" s="501" t="s">
        <v>16549</v>
      </c>
      <c r="C6991" s="502" t="s">
        <v>41553</v>
      </c>
      <c r="D6991" s="501" t="s">
        <v>33</v>
      </c>
      <c r="E6991" s="1184">
        <v>155.9085</v>
      </c>
      <c r="F6991" s="394"/>
    </row>
    <row r="6992" spans="1:6">
      <c r="A6992" s="501" t="s">
        <v>16898</v>
      </c>
      <c r="B6992" s="501" t="s">
        <v>16549</v>
      </c>
      <c r="C6992" s="502" t="s">
        <v>41554</v>
      </c>
      <c r="D6992" s="501" t="s">
        <v>33</v>
      </c>
      <c r="E6992" s="1184">
        <v>678.30870000000004</v>
      </c>
      <c r="F6992" s="394"/>
    </row>
    <row r="6993" spans="1:6">
      <c r="A6993" s="501" t="s">
        <v>16899</v>
      </c>
      <c r="B6993" s="501" t="s">
        <v>16549</v>
      </c>
      <c r="C6993" s="502" t="s">
        <v>41555</v>
      </c>
      <c r="D6993" s="501" t="s">
        <v>33</v>
      </c>
      <c r="E6993" s="1184">
        <v>169.7184</v>
      </c>
      <c r="F6993" s="394"/>
    </row>
    <row r="6994" spans="1:6">
      <c r="A6994" s="501" t="s">
        <v>16900</v>
      </c>
      <c r="B6994" s="501" t="s">
        <v>16549</v>
      </c>
      <c r="C6994" s="502" t="s">
        <v>41556</v>
      </c>
      <c r="D6994" s="501" t="s">
        <v>33</v>
      </c>
      <c r="E6994" s="1184">
        <v>1131.4349</v>
      </c>
      <c r="F6994" s="394"/>
    </row>
    <row r="6995" spans="1:6">
      <c r="A6995" s="501" t="s">
        <v>16901</v>
      </c>
      <c r="B6995" s="501" t="s">
        <v>16549</v>
      </c>
      <c r="C6995" s="502" t="s">
        <v>41557</v>
      </c>
      <c r="D6995" s="501" t="s">
        <v>33</v>
      </c>
      <c r="E6995" s="1184">
        <v>313.43990000000002</v>
      </c>
      <c r="F6995" s="394"/>
    </row>
    <row r="6996" spans="1:6">
      <c r="A6996" s="501" t="s">
        <v>16902</v>
      </c>
      <c r="B6996" s="501" t="s">
        <v>16549</v>
      </c>
      <c r="C6996" s="502" t="s">
        <v>41558</v>
      </c>
      <c r="D6996" s="501" t="s">
        <v>33</v>
      </c>
      <c r="E6996" s="1184">
        <v>109.4055</v>
      </c>
      <c r="F6996" s="394"/>
    </row>
    <row r="6997" spans="1:6">
      <c r="A6997" s="501" t="s">
        <v>16903</v>
      </c>
      <c r="B6997" s="501" t="s">
        <v>16549</v>
      </c>
      <c r="C6997" s="502" t="s">
        <v>41559</v>
      </c>
      <c r="D6997" s="501" t="s">
        <v>33</v>
      </c>
      <c r="E6997" s="1184">
        <v>123.7851</v>
      </c>
      <c r="F6997" s="394"/>
    </row>
    <row r="6998" spans="1:6">
      <c r="A6998" s="501" t="s">
        <v>16904</v>
      </c>
      <c r="B6998" s="501" t="s">
        <v>16549</v>
      </c>
      <c r="C6998" s="502" t="s">
        <v>41560</v>
      </c>
      <c r="D6998" s="501" t="s">
        <v>33</v>
      </c>
      <c r="E6998" s="1184">
        <v>251.51499999999999</v>
      </c>
      <c r="F6998" s="394"/>
    </row>
    <row r="6999" spans="1:6">
      <c r="A6999" s="501" t="s">
        <v>16905</v>
      </c>
      <c r="B6999" s="501" t="s">
        <v>16549</v>
      </c>
      <c r="C6999" s="502" t="s">
        <v>41561</v>
      </c>
      <c r="D6999" s="501" t="s">
        <v>33</v>
      </c>
      <c r="E6999" s="1184">
        <v>43.601799999999997</v>
      </c>
      <c r="F6999" s="394"/>
    </row>
    <row r="7000" spans="1:6">
      <c r="A7000" s="501" t="s">
        <v>16906</v>
      </c>
      <c r="B7000" s="501" t="s">
        <v>16549</v>
      </c>
      <c r="C7000" s="502" t="s">
        <v>41562</v>
      </c>
      <c r="D7000" s="501" t="s">
        <v>33</v>
      </c>
      <c r="E7000" s="1184">
        <v>189.1687</v>
      </c>
      <c r="F7000" s="394"/>
    </row>
    <row r="7001" spans="1:6">
      <c r="A7001" s="501" t="s">
        <v>11989</v>
      </c>
      <c r="B7001" s="501" t="s">
        <v>16549</v>
      </c>
      <c r="C7001" s="502" t="s">
        <v>41563</v>
      </c>
      <c r="D7001" s="501" t="s">
        <v>33</v>
      </c>
      <c r="E7001" s="1184">
        <v>426.88900000000001</v>
      </c>
      <c r="F7001" s="394"/>
    </row>
    <row r="7002" spans="1:6">
      <c r="A7002" s="501" t="s">
        <v>16907</v>
      </c>
      <c r="B7002" s="501" t="s">
        <v>16549</v>
      </c>
      <c r="C7002" s="502" t="s">
        <v>41564</v>
      </c>
      <c r="D7002" s="501" t="s">
        <v>33</v>
      </c>
      <c r="E7002" s="1184">
        <v>37.702300000000001</v>
      </c>
      <c r="F7002" s="394"/>
    </row>
    <row r="7003" spans="1:6">
      <c r="A7003" s="501" t="s">
        <v>16908</v>
      </c>
      <c r="B7003" s="501" t="s">
        <v>16549</v>
      </c>
      <c r="C7003" s="502" t="s">
        <v>41565</v>
      </c>
      <c r="D7003" s="501" t="s">
        <v>33</v>
      </c>
      <c r="E7003" s="1184">
        <v>0.41570000000000001</v>
      </c>
      <c r="F7003" s="394"/>
    </row>
    <row r="7004" spans="1:6">
      <c r="A7004" s="501" t="s">
        <v>16909</v>
      </c>
      <c r="B7004" s="501" t="s">
        <v>16549</v>
      </c>
      <c r="C7004" s="502" t="s">
        <v>41566</v>
      </c>
      <c r="D7004" s="501" t="s">
        <v>33</v>
      </c>
      <c r="E7004" s="1184">
        <v>157.0335</v>
      </c>
      <c r="F7004" s="394"/>
    </row>
    <row r="7005" spans="1:6">
      <c r="A7005" s="501" t="s">
        <v>16910</v>
      </c>
      <c r="B7005" s="501" t="s">
        <v>16549</v>
      </c>
      <c r="C7005" s="502" t="s">
        <v>41567</v>
      </c>
      <c r="D7005" s="501" t="s">
        <v>33</v>
      </c>
      <c r="E7005" s="1184">
        <v>10.114100000000001</v>
      </c>
      <c r="F7005" s="394"/>
    </row>
    <row r="7006" spans="1:6">
      <c r="A7006" s="501" t="s">
        <v>16911</v>
      </c>
      <c r="B7006" s="501" t="s">
        <v>16549</v>
      </c>
      <c r="C7006" s="502" t="s">
        <v>41568</v>
      </c>
      <c r="D7006" s="501" t="s">
        <v>33</v>
      </c>
      <c r="E7006" s="1184">
        <v>1491.0340000000001</v>
      </c>
      <c r="F7006" s="394"/>
    </row>
    <row r="7007" spans="1:6">
      <c r="A7007" s="501" t="s">
        <v>16912</v>
      </c>
      <c r="B7007" s="501" t="s">
        <v>16549</v>
      </c>
      <c r="C7007" s="502" t="s">
        <v>41569</v>
      </c>
      <c r="D7007" s="501" t="s">
        <v>33</v>
      </c>
      <c r="E7007" s="1184">
        <v>500.06220000000002</v>
      </c>
      <c r="F7007" s="394"/>
    </row>
    <row r="7008" spans="1:6">
      <c r="A7008" s="501" t="s">
        <v>16913</v>
      </c>
      <c r="B7008" s="501" t="s">
        <v>16549</v>
      </c>
      <c r="C7008" s="502" t="s">
        <v>41570</v>
      </c>
      <c r="D7008" s="501" t="s">
        <v>33</v>
      </c>
      <c r="E7008" s="1184">
        <v>2284.9310999999998</v>
      </c>
      <c r="F7008" s="394"/>
    </row>
    <row r="7009" spans="1:6">
      <c r="A7009" s="501" t="s">
        <v>16914</v>
      </c>
      <c r="B7009" s="501" t="s">
        <v>16549</v>
      </c>
      <c r="C7009" s="502" t="s">
        <v>41571</v>
      </c>
      <c r="D7009" s="501" t="s">
        <v>33</v>
      </c>
      <c r="E7009" s="1184">
        <v>582.14750000000004</v>
      </c>
      <c r="F7009" s="394"/>
    </row>
    <row r="7010" spans="1:6">
      <c r="A7010" s="501" t="s">
        <v>16915</v>
      </c>
      <c r="B7010" s="501" t="s">
        <v>16549</v>
      </c>
      <c r="C7010" s="502" t="s">
        <v>41572</v>
      </c>
      <c r="D7010" s="501" t="s">
        <v>33</v>
      </c>
      <c r="E7010" s="1184">
        <v>688.89610000000005</v>
      </c>
      <c r="F7010" s="394"/>
    </row>
    <row r="7011" spans="1:6">
      <c r="A7011" s="501" t="s">
        <v>16916</v>
      </c>
      <c r="B7011" s="501" t="s">
        <v>16549</v>
      </c>
      <c r="C7011" s="502" t="s">
        <v>41573</v>
      </c>
      <c r="D7011" s="501" t="s">
        <v>33</v>
      </c>
      <c r="E7011" s="1184">
        <v>606.80039999999997</v>
      </c>
      <c r="F7011" s="394"/>
    </row>
    <row r="7012" spans="1:6">
      <c r="A7012" s="501" t="s">
        <v>16917</v>
      </c>
      <c r="B7012" s="501" t="s">
        <v>16549</v>
      </c>
      <c r="C7012" s="502" t="s">
        <v>41574</v>
      </c>
      <c r="D7012" s="501" t="s">
        <v>33</v>
      </c>
      <c r="E7012" s="1184">
        <v>82.095699999999994</v>
      </c>
      <c r="F7012" s="394"/>
    </row>
    <row r="7013" spans="1:6">
      <c r="A7013" s="501" t="s">
        <v>16918</v>
      </c>
      <c r="B7013" s="501" t="s">
        <v>16549</v>
      </c>
      <c r="C7013" s="502" t="s">
        <v>41575</v>
      </c>
      <c r="D7013" s="501" t="s">
        <v>33</v>
      </c>
      <c r="E7013" s="1184">
        <v>561.74829999999997</v>
      </c>
      <c r="F7013" s="394"/>
    </row>
    <row r="7014" spans="1:6">
      <c r="A7014" s="501" t="s">
        <v>16919</v>
      </c>
      <c r="B7014" s="501" t="s">
        <v>16549</v>
      </c>
      <c r="C7014" s="502" t="s">
        <v>41576</v>
      </c>
      <c r="D7014" s="501" t="s">
        <v>33</v>
      </c>
      <c r="E7014" s="1184">
        <v>452.08449999999999</v>
      </c>
      <c r="F7014" s="394"/>
    </row>
    <row r="7015" spans="1:6">
      <c r="A7015" s="501" t="s">
        <v>16920</v>
      </c>
      <c r="B7015" s="501" t="s">
        <v>16549</v>
      </c>
      <c r="C7015" s="502" t="s">
        <v>41577</v>
      </c>
      <c r="D7015" s="501" t="s">
        <v>33</v>
      </c>
      <c r="E7015" s="1184">
        <v>92.647000000000006</v>
      </c>
      <c r="F7015" s="394"/>
    </row>
    <row r="7016" spans="1:6">
      <c r="A7016" s="501" t="s">
        <v>16921</v>
      </c>
      <c r="B7016" s="501" t="s">
        <v>16549</v>
      </c>
      <c r="C7016" s="502" t="s">
        <v>41578</v>
      </c>
      <c r="D7016" s="501" t="s">
        <v>33</v>
      </c>
      <c r="E7016" s="1184">
        <v>17.0168</v>
      </c>
      <c r="F7016" s="394"/>
    </row>
    <row r="7017" spans="1:6">
      <c r="A7017" s="501" t="s">
        <v>16922</v>
      </c>
      <c r="B7017" s="501" t="s">
        <v>16549</v>
      </c>
      <c r="C7017" s="502" t="s">
        <v>41579</v>
      </c>
      <c r="D7017" s="501" t="s">
        <v>33</v>
      </c>
      <c r="E7017" s="1184">
        <v>428.98379999999997</v>
      </c>
      <c r="F7017" s="394"/>
    </row>
    <row r="7018" spans="1:6">
      <c r="A7018" s="501" t="s">
        <v>16923</v>
      </c>
      <c r="B7018" s="501" t="s">
        <v>16549</v>
      </c>
      <c r="C7018" s="502" t="s">
        <v>41580</v>
      </c>
      <c r="D7018" s="501" t="s">
        <v>33</v>
      </c>
      <c r="E7018" s="1184">
        <v>303.32799999999997</v>
      </c>
      <c r="F7018" s="394"/>
    </row>
    <row r="7019" spans="1:6">
      <c r="A7019" s="501" t="s">
        <v>16924</v>
      </c>
      <c r="B7019" s="501" t="s">
        <v>16549</v>
      </c>
      <c r="C7019" s="502" t="s">
        <v>41581</v>
      </c>
      <c r="D7019" s="501" t="s">
        <v>33</v>
      </c>
      <c r="E7019" s="1184">
        <v>125.6558</v>
      </c>
      <c r="F7019" s="394"/>
    </row>
    <row r="7020" spans="1:6">
      <c r="A7020" s="501" t="s">
        <v>16925</v>
      </c>
      <c r="B7020" s="501" t="s">
        <v>16549</v>
      </c>
      <c r="C7020" s="502" t="s">
        <v>41582</v>
      </c>
      <c r="D7020" s="501" t="s">
        <v>33</v>
      </c>
      <c r="E7020" s="1184">
        <v>1233.1568</v>
      </c>
      <c r="F7020" s="394"/>
    </row>
    <row r="7021" spans="1:6">
      <c r="A7021" s="501" t="s">
        <v>16926</v>
      </c>
      <c r="B7021" s="501" t="s">
        <v>16549</v>
      </c>
      <c r="C7021" s="502" t="s">
        <v>41583</v>
      </c>
      <c r="D7021" s="501" t="s">
        <v>33</v>
      </c>
      <c r="E7021" s="1184">
        <v>408.4307</v>
      </c>
      <c r="F7021" s="394"/>
    </row>
    <row r="7022" spans="1:6">
      <c r="A7022" s="501" t="s">
        <v>16927</v>
      </c>
      <c r="B7022" s="501" t="s">
        <v>16549</v>
      </c>
      <c r="C7022" s="502" t="s">
        <v>41584</v>
      </c>
      <c r="D7022" s="501" t="s">
        <v>33</v>
      </c>
      <c r="E7022" s="1184">
        <v>824.72609999999997</v>
      </c>
      <c r="F7022" s="394"/>
    </row>
    <row r="7023" spans="1:6">
      <c r="A7023" s="501" t="s">
        <v>16928</v>
      </c>
      <c r="B7023" s="501" t="s">
        <v>16549</v>
      </c>
      <c r="C7023" s="502" t="s">
        <v>41585</v>
      </c>
      <c r="D7023" s="501" t="s">
        <v>33</v>
      </c>
      <c r="E7023" s="1184">
        <v>397.25650000000002</v>
      </c>
      <c r="F7023" s="394"/>
    </row>
    <row r="7024" spans="1:6">
      <c r="A7024" s="501" t="s">
        <v>16929</v>
      </c>
      <c r="B7024" s="501" t="s">
        <v>16549</v>
      </c>
      <c r="C7024" s="502" t="s">
        <v>41586</v>
      </c>
      <c r="D7024" s="501" t="s">
        <v>33</v>
      </c>
      <c r="E7024" s="1184">
        <v>326.34820000000002</v>
      </c>
      <c r="F7024" s="394"/>
    </row>
    <row r="7025" spans="1:6">
      <c r="A7025" s="501" t="s">
        <v>16930</v>
      </c>
      <c r="B7025" s="501" t="s">
        <v>16549</v>
      </c>
      <c r="C7025" s="502" t="s">
        <v>41587</v>
      </c>
      <c r="D7025" s="501" t="s">
        <v>33</v>
      </c>
      <c r="E7025" s="1184">
        <v>8.3576999999999995</v>
      </c>
      <c r="F7025" s="394"/>
    </row>
    <row r="7026" spans="1:6">
      <c r="A7026" s="501" t="s">
        <v>16931</v>
      </c>
      <c r="B7026" s="501" t="s">
        <v>16549</v>
      </c>
      <c r="C7026" s="502" t="s">
        <v>41588</v>
      </c>
      <c r="D7026" s="501" t="s">
        <v>33</v>
      </c>
      <c r="E7026" s="1184">
        <v>62.550600000000003</v>
      </c>
      <c r="F7026" s="394"/>
    </row>
    <row r="7027" spans="1:6">
      <c r="A7027" s="501" t="s">
        <v>16932</v>
      </c>
      <c r="B7027" s="501" t="s">
        <v>16549</v>
      </c>
      <c r="C7027" s="502" t="s">
        <v>41589</v>
      </c>
      <c r="D7027" s="501" t="s">
        <v>33</v>
      </c>
      <c r="E7027" s="1184">
        <v>393.19869999999997</v>
      </c>
      <c r="F7027" s="394"/>
    </row>
    <row r="7028" spans="1:6">
      <c r="A7028" s="501" t="s">
        <v>17004</v>
      </c>
      <c r="B7028" s="501" t="s">
        <v>16549</v>
      </c>
      <c r="C7028" s="502" t="s">
        <v>41590</v>
      </c>
      <c r="D7028" s="501" t="s">
        <v>33</v>
      </c>
      <c r="E7028" s="1184">
        <v>256.03480000000002</v>
      </c>
      <c r="F7028" s="394"/>
    </row>
    <row r="7029" spans="1:6">
      <c r="A7029" s="501" t="s">
        <v>17031</v>
      </c>
      <c r="B7029" s="501" t="s">
        <v>16549</v>
      </c>
      <c r="C7029" s="502" t="s">
        <v>41591</v>
      </c>
      <c r="D7029" s="501" t="s">
        <v>33</v>
      </c>
      <c r="E7029" s="1184">
        <v>6.4882999999999997</v>
      </c>
      <c r="F7029" s="394"/>
    </row>
    <row r="7030" spans="1:6">
      <c r="A7030" s="501" t="s">
        <v>16934</v>
      </c>
      <c r="B7030" s="501" t="s">
        <v>16549</v>
      </c>
      <c r="C7030" s="502" t="s">
        <v>41592</v>
      </c>
      <c r="D7030" s="501" t="s">
        <v>33</v>
      </c>
      <c r="E7030" s="1184">
        <v>58.548099999999998</v>
      </c>
      <c r="F7030" s="394"/>
    </row>
    <row r="7031" spans="1:6">
      <c r="A7031" s="501" t="s">
        <v>16935</v>
      </c>
      <c r="B7031" s="501" t="s">
        <v>16549</v>
      </c>
      <c r="C7031" s="502" t="s">
        <v>41593</v>
      </c>
      <c r="D7031" s="501" t="s">
        <v>33</v>
      </c>
      <c r="E7031" s="1184">
        <v>72.127499999999998</v>
      </c>
      <c r="F7031" s="394"/>
    </row>
    <row r="7032" spans="1:6">
      <c r="A7032" s="501" t="s">
        <v>16936</v>
      </c>
      <c r="B7032" s="501" t="s">
        <v>16549</v>
      </c>
      <c r="C7032" s="502" t="s">
        <v>41594</v>
      </c>
      <c r="D7032" s="501" t="s">
        <v>33</v>
      </c>
      <c r="E7032" s="1184">
        <v>261.68099999999998</v>
      </c>
      <c r="F7032" s="394"/>
    </row>
    <row r="7033" spans="1:6">
      <c r="A7033" s="501" t="s">
        <v>16937</v>
      </c>
      <c r="B7033" s="501" t="s">
        <v>16549</v>
      </c>
      <c r="C7033" s="502" t="s">
        <v>41595</v>
      </c>
      <c r="D7033" s="501" t="s">
        <v>33</v>
      </c>
      <c r="E7033" s="1184">
        <v>246.36590000000001</v>
      </c>
      <c r="F7033" s="394"/>
    </row>
    <row r="7034" spans="1:6">
      <c r="A7034" s="501" t="s">
        <v>16938</v>
      </c>
      <c r="B7034" s="501" t="s">
        <v>16549</v>
      </c>
      <c r="C7034" s="502" t="s">
        <v>41596</v>
      </c>
      <c r="D7034" s="501" t="s">
        <v>33</v>
      </c>
      <c r="E7034" s="1184">
        <v>15.315099999999999</v>
      </c>
      <c r="F7034" s="394"/>
    </row>
    <row r="7035" spans="1:6">
      <c r="A7035" s="501" t="s">
        <v>16939</v>
      </c>
      <c r="B7035" s="501" t="s">
        <v>16549</v>
      </c>
      <c r="C7035" s="502" t="s">
        <v>41597</v>
      </c>
      <c r="D7035" s="501" t="s">
        <v>33</v>
      </c>
      <c r="E7035" s="1184">
        <v>403.36840000000001</v>
      </c>
      <c r="F7035" s="394"/>
    </row>
    <row r="7036" spans="1:6">
      <c r="A7036" s="501" t="s">
        <v>16940</v>
      </c>
      <c r="B7036" s="501" t="s">
        <v>16549</v>
      </c>
      <c r="C7036" s="502" t="s">
        <v>41598</v>
      </c>
      <c r="D7036" s="501" t="s">
        <v>33</v>
      </c>
      <c r="E7036" s="1184">
        <v>375.6771</v>
      </c>
      <c r="F7036" s="394"/>
    </row>
    <row r="7037" spans="1:6">
      <c r="A7037" s="501" t="s">
        <v>16941</v>
      </c>
      <c r="B7037" s="501" t="s">
        <v>16549</v>
      </c>
      <c r="C7037" s="502" t="s">
        <v>41599</v>
      </c>
      <c r="D7037" s="501" t="s">
        <v>33</v>
      </c>
      <c r="E7037" s="1184">
        <v>27.691299999999998</v>
      </c>
      <c r="F7037" s="394"/>
    </row>
    <row r="7038" spans="1:6">
      <c r="A7038" s="501" t="s">
        <v>16942</v>
      </c>
      <c r="B7038" s="501" t="s">
        <v>16549</v>
      </c>
      <c r="C7038" s="502" t="s">
        <v>41600</v>
      </c>
      <c r="D7038" s="501" t="s">
        <v>33</v>
      </c>
      <c r="E7038" s="1184">
        <v>564.75409999999999</v>
      </c>
      <c r="F7038" s="394"/>
    </row>
    <row r="7039" spans="1:6">
      <c r="A7039" s="501" t="s">
        <v>16943</v>
      </c>
      <c r="B7039" s="501" t="s">
        <v>16549</v>
      </c>
      <c r="C7039" s="502" t="s">
        <v>41601</v>
      </c>
      <c r="D7039" s="501" t="s">
        <v>33</v>
      </c>
      <c r="E7039" s="1184">
        <v>425.58100000000002</v>
      </c>
      <c r="F7039" s="394"/>
    </row>
    <row r="7040" spans="1:6">
      <c r="A7040" s="501" t="s">
        <v>16944</v>
      </c>
      <c r="B7040" s="501" t="s">
        <v>16549</v>
      </c>
      <c r="C7040" s="502" t="s">
        <v>41602</v>
      </c>
      <c r="D7040" s="501" t="s">
        <v>33</v>
      </c>
      <c r="E7040" s="1184">
        <v>139.17310000000001</v>
      </c>
      <c r="F7040" s="394"/>
    </row>
    <row r="7041" spans="1:6">
      <c r="A7041" s="501" t="s">
        <v>16945</v>
      </c>
      <c r="B7041" s="501" t="s">
        <v>16549</v>
      </c>
      <c r="C7041" s="502" t="s">
        <v>41603</v>
      </c>
      <c r="D7041" s="501" t="s">
        <v>33</v>
      </c>
      <c r="E7041" s="1184">
        <v>333.17989999999998</v>
      </c>
      <c r="F7041" s="394"/>
    </row>
    <row r="7042" spans="1:6">
      <c r="A7042" s="501" t="s">
        <v>16946</v>
      </c>
      <c r="B7042" s="501" t="s">
        <v>16549</v>
      </c>
      <c r="C7042" s="502" t="s">
        <v>41604</v>
      </c>
      <c r="D7042" s="501" t="s">
        <v>33</v>
      </c>
      <c r="E7042" s="1184">
        <v>333.17989999999998</v>
      </c>
      <c r="F7042" s="394"/>
    </row>
    <row r="7043" spans="1:6">
      <c r="A7043" s="501" t="s">
        <v>16947</v>
      </c>
      <c r="B7043" s="501" t="s">
        <v>16549</v>
      </c>
      <c r="C7043" s="502" t="s">
        <v>41605</v>
      </c>
      <c r="D7043" s="501" t="s">
        <v>33</v>
      </c>
      <c r="E7043" s="1184">
        <v>6.5041000000000002</v>
      </c>
      <c r="F7043" s="394"/>
    </row>
    <row r="7044" spans="1:6">
      <c r="A7044" s="501" t="s">
        <v>16948</v>
      </c>
      <c r="B7044" s="501" t="s">
        <v>16549</v>
      </c>
      <c r="C7044" s="502" t="s">
        <v>41606</v>
      </c>
      <c r="D7044" s="501" t="s">
        <v>33</v>
      </c>
      <c r="E7044" s="1184">
        <v>6.5041000000000002</v>
      </c>
      <c r="F7044" s="394"/>
    </row>
    <row r="7045" spans="1:6">
      <c r="A7045" s="501" t="s">
        <v>16949</v>
      </c>
      <c r="B7045" s="501" t="s">
        <v>16549</v>
      </c>
      <c r="C7045" s="502" t="s">
        <v>41607</v>
      </c>
      <c r="D7045" s="501" t="s">
        <v>33</v>
      </c>
      <c r="E7045" s="1184">
        <v>103.22499999999999</v>
      </c>
      <c r="F7045" s="394"/>
    </row>
    <row r="7046" spans="1:6">
      <c r="A7046" s="501" t="s">
        <v>16950</v>
      </c>
      <c r="B7046" s="501" t="s">
        <v>16549</v>
      </c>
      <c r="C7046" s="502" t="s">
        <v>41608</v>
      </c>
      <c r="D7046" s="501" t="s">
        <v>33</v>
      </c>
      <c r="E7046" s="1184">
        <v>103.22499999999999</v>
      </c>
      <c r="F7046" s="394"/>
    </row>
    <row r="7047" spans="1:6">
      <c r="A7047" s="501" t="s">
        <v>16951</v>
      </c>
      <c r="B7047" s="501" t="s">
        <v>16549</v>
      </c>
      <c r="C7047" s="502" t="s">
        <v>41609</v>
      </c>
      <c r="D7047" s="501" t="s">
        <v>33</v>
      </c>
      <c r="E7047" s="1184">
        <v>316.1902</v>
      </c>
      <c r="F7047" s="394"/>
    </row>
    <row r="7048" spans="1:6">
      <c r="A7048" s="501" t="s">
        <v>16952</v>
      </c>
      <c r="B7048" s="501" t="s">
        <v>16549</v>
      </c>
      <c r="C7048" s="502" t="s">
        <v>41610</v>
      </c>
      <c r="D7048" s="501" t="s">
        <v>33</v>
      </c>
      <c r="E7048" s="1184">
        <v>298.4452</v>
      </c>
      <c r="F7048" s="394"/>
    </row>
    <row r="7049" spans="1:6">
      <c r="A7049" s="501" t="s">
        <v>16953</v>
      </c>
      <c r="B7049" s="501" t="s">
        <v>16549</v>
      </c>
      <c r="C7049" s="502" t="s">
        <v>41611</v>
      </c>
      <c r="D7049" s="501" t="s">
        <v>33</v>
      </c>
      <c r="E7049" s="1184">
        <v>17.745000000000001</v>
      </c>
      <c r="F7049" s="394"/>
    </row>
    <row r="7050" spans="1:6">
      <c r="A7050" s="501" t="s">
        <v>16954</v>
      </c>
      <c r="B7050" s="501" t="s">
        <v>16549</v>
      </c>
      <c r="C7050" s="502" t="s">
        <v>41612</v>
      </c>
      <c r="D7050" s="501" t="s">
        <v>33</v>
      </c>
      <c r="E7050" s="1184">
        <v>668.05349999999999</v>
      </c>
      <c r="F7050" s="394"/>
    </row>
    <row r="7051" spans="1:6">
      <c r="A7051" s="501" t="s">
        <v>16916</v>
      </c>
      <c r="B7051" s="501" t="s">
        <v>16549</v>
      </c>
      <c r="C7051" s="502" t="s">
        <v>41573</v>
      </c>
      <c r="D7051" s="501" t="s">
        <v>33</v>
      </c>
      <c r="E7051" s="1184">
        <v>606.80039999999997</v>
      </c>
      <c r="F7051" s="394"/>
    </row>
    <row r="7052" spans="1:6">
      <c r="A7052" s="501" t="s">
        <v>16955</v>
      </c>
      <c r="B7052" s="501" t="s">
        <v>16549</v>
      </c>
      <c r="C7052" s="502" t="s">
        <v>41613</v>
      </c>
      <c r="D7052" s="501" t="s">
        <v>33</v>
      </c>
      <c r="E7052" s="1184">
        <v>61.253100000000003</v>
      </c>
      <c r="F7052" s="394"/>
    </row>
    <row r="7053" spans="1:6">
      <c r="A7053" s="501" t="s">
        <v>16956</v>
      </c>
      <c r="B7053" s="501" t="s">
        <v>16549</v>
      </c>
      <c r="C7053" s="502" t="s">
        <v>41614</v>
      </c>
      <c r="D7053" s="501" t="s">
        <v>33</v>
      </c>
      <c r="E7053" s="1184">
        <v>641.56899999999996</v>
      </c>
      <c r="F7053" s="394"/>
    </row>
    <row r="7054" spans="1:6">
      <c r="A7054" s="501" t="s">
        <v>16919</v>
      </c>
      <c r="B7054" s="501" t="s">
        <v>16549</v>
      </c>
      <c r="C7054" s="502" t="s">
        <v>41576</v>
      </c>
      <c r="D7054" s="501" t="s">
        <v>33</v>
      </c>
      <c r="E7054" s="1184">
        <v>452.08449999999999</v>
      </c>
      <c r="F7054" s="394"/>
    </row>
    <row r="7055" spans="1:6">
      <c r="A7055" s="501" t="s">
        <v>16957</v>
      </c>
      <c r="B7055" s="501" t="s">
        <v>16549</v>
      </c>
      <c r="C7055" s="502" t="s">
        <v>41615</v>
      </c>
      <c r="D7055" s="501" t="s">
        <v>33</v>
      </c>
      <c r="E7055" s="1184">
        <v>96.408299999999997</v>
      </c>
      <c r="F7055" s="394"/>
    </row>
    <row r="7056" spans="1:6">
      <c r="A7056" s="501" t="s">
        <v>16958</v>
      </c>
      <c r="B7056" s="501" t="s">
        <v>16549</v>
      </c>
      <c r="C7056" s="502" t="s">
        <v>41616</v>
      </c>
      <c r="D7056" s="501" t="s">
        <v>33</v>
      </c>
      <c r="E7056" s="1184">
        <v>93.0762</v>
      </c>
      <c r="F7056" s="394"/>
    </row>
    <row r="7057" spans="1:6">
      <c r="A7057" s="501" t="s">
        <v>16959</v>
      </c>
      <c r="B7057" s="501" t="s">
        <v>16549</v>
      </c>
      <c r="C7057" s="502" t="s">
        <v>41617</v>
      </c>
      <c r="D7057" s="501" t="s">
        <v>33</v>
      </c>
      <c r="E7057" s="1184">
        <v>724.52279999999996</v>
      </c>
      <c r="F7057" s="394"/>
    </row>
    <row r="7058" spans="1:6">
      <c r="A7058" s="501" t="s">
        <v>16957</v>
      </c>
      <c r="B7058" s="501" t="s">
        <v>16549</v>
      </c>
      <c r="C7058" s="502" t="s">
        <v>41615</v>
      </c>
      <c r="D7058" s="501" t="s">
        <v>33</v>
      </c>
      <c r="E7058" s="1184">
        <v>96.408299999999997</v>
      </c>
      <c r="F7058" s="394"/>
    </row>
    <row r="7059" spans="1:6">
      <c r="A7059" s="501" t="s">
        <v>16960</v>
      </c>
      <c r="B7059" s="501" t="s">
        <v>16549</v>
      </c>
      <c r="C7059" s="502" t="s">
        <v>41618</v>
      </c>
      <c r="D7059" s="501" t="s">
        <v>33</v>
      </c>
      <c r="E7059" s="1184">
        <v>463.58589999999998</v>
      </c>
      <c r="F7059" s="394"/>
    </row>
    <row r="7060" spans="1:6">
      <c r="A7060" s="501" t="s">
        <v>16961</v>
      </c>
      <c r="B7060" s="501" t="s">
        <v>16549</v>
      </c>
      <c r="C7060" s="502" t="s">
        <v>41619</v>
      </c>
      <c r="D7060" s="501" t="s">
        <v>33</v>
      </c>
      <c r="E7060" s="1184">
        <v>71.452399999999997</v>
      </c>
      <c r="F7060" s="394"/>
    </row>
    <row r="7061" spans="1:6">
      <c r="A7061" s="501" t="s">
        <v>16958</v>
      </c>
      <c r="B7061" s="501" t="s">
        <v>16549</v>
      </c>
      <c r="C7061" s="502" t="s">
        <v>41616</v>
      </c>
      <c r="D7061" s="501" t="s">
        <v>33</v>
      </c>
      <c r="E7061" s="1184">
        <v>93.0762</v>
      </c>
      <c r="F7061" s="394"/>
    </row>
    <row r="7062" spans="1:6">
      <c r="A7062" s="501" t="s">
        <v>16962</v>
      </c>
      <c r="B7062" s="501" t="s">
        <v>16549</v>
      </c>
      <c r="C7062" s="502" t="s">
        <v>41620</v>
      </c>
      <c r="D7062" s="501" t="s">
        <v>33</v>
      </c>
      <c r="E7062" s="1184">
        <v>1442.0705</v>
      </c>
      <c r="F7062" s="394"/>
    </row>
    <row r="7063" spans="1:6">
      <c r="A7063" s="501" t="s">
        <v>16963</v>
      </c>
      <c r="B7063" s="501" t="s">
        <v>16549</v>
      </c>
      <c r="C7063" s="502" t="s">
        <v>41621</v>
      </c>
      <c r="D7063" s="501" t="s">
        <v>33</v>
      </c>
      <c r="E7063" s="1184">
        <v>1137.886</v>
      </c>
      <c r="F7063" s="394"/>
    </row>
    <row r="7064" spans="1:6">
      <c r="A7064" s="501" t="s">
        <v>16957</v>
      </c>
      <c r="B7064" s="501" t="s">
        <v>16549</v>
      </c>
      <c r="C7064" s="502" t="s">
        <v>41615</v>
      </c>
      <c r="D7064" s="501" t="s">
        <v>33</v>
      </c>
      <c r="E7064" s="1184">
        <v>96.408299999999997</v>
      </c>
      <c r="F7064" s="394"/>
    </row>
    <row r="7065" spans="1:6">
      <c r="A7065" s="501" t="s">
        <v>16964</v>
      </c>
      <c r="B7065" s="501" t="s">
        <v>16549</v>
      </c>
      <c r="C7065" s="502" t="s">
        <v>41622</v>
      </c>
      <c r="D7065" s="501" t="s">
        <v>33</v>
      </c>
      <c r="E7065" s="1184">
        <v>114.7</v>
      </c>
      <c r="F7065" s="394"/>
    </row>
    <row r="7066" spans="1:6">
      <c r="A7066" s="501" t="s">
        <v>16958</v>
      </c>
      <c r="B7066" s="501" t="s">
        <v>16549</v>
      </c>
      <c r="C7066" s="502" t="s">
        <v>41616</v>
      </c>
      <c r="D7066" s="501" t="s">
        <v>33</v>
      </c>
      <c r="E7066" s="1184">
        <v>93.0762</v>
      </c>
      <c r="F7066" s="394"/>
    </row>
    <row r="7067" spans="1:6" ht="24.75">
      <c r="A7067" s="501" t="s">
        <v>16965</v>
      </c>
      <c r="B7067" s="501" t="s">
        <v>16549</v>
      </c>
      <c r="C7067" s="502" t="s">
        <v>41623</v>
      </c>
      <c r="D7067" s="501" t="s">
        <v>33</v>
      </c>
      <c r="E7067" s="1184">
        <v>414.32380000000001</v>
      </c>
      <c r="F7067" s="394"/>
    </row>
    <row r="7068" spans="1:6" ht="24.75">
      <c r="A7068" s="501" t="s">
        <v>16966</v>
      </c>
      <c r="B7068" s="501" t="s">
        <v>16549</v>
      </c>
      <c r="C7068" s="502" t="s">
        <v>41624</v>
      </c>
      <c r="D7068" s="501" t="s">
        <v>33</v>
      </c>
      <c r="E7068" s="1184">
        <v>87.9756</v>
      </c>
      <c r="F7068" s="394"/>
    </row>
    <row r="7069" spans="1:6">
      <c r="A7069" s="501" t="s">
        <v>16929</v>
      </c>
      <c r="B7069" s="501" t="s">
        <v>16549</v>
      </c>
      <c r="C7069" s="502" t="s">
        <v>41586</v>
      </c>
      <c r="D7069" s="501" t="s">
        <v>33</v>
      </c>
      <c r="E7069" s="1184">
        <v>326.34820000000002</v>
      </c>
      <c r="F7069" s="394"/>
    </row>
    <row r="7070" spans="1:6">
      <c r="A7070" s="501" t="s">
        <v>16967</v>
      </c>
      <c r="B7070" s="501" t="s">
        <v>16549</v>
      </c>
      <c r="C7070" s="502" t="s">
        <v>41625</v>
      </c>
      <c r="D7070" s="501" t="s">
        <v>33</v>
      </c>
      <c r="E7070" s="1184">
        <v>363.13679999999999</v>
      </c>
      <c r="F7070" s="394"/>
    </row>
    <row r="7071" spans="1:6">
      <c r="A7071" s="501" t="s">
        <v>16968</v>
      </c>
      <c r="B7071" s="501" t="s">
        <v>16549</v>
      </c>
      <c r="C7071" s="502" t="s">
        <v>41626</v>
      </c>
      <c r="D7071" s="501" t="s">
        <v>33</v>
      </c>
      <c r="E7071" s="1184">
        <v>305.8347</v>
      </c>
      <c r="F7071" s="394"/>
    </row>
    <row r="7072" spans="1:6">
      <c r="A7072" s="501" t="s">
        <v>16969</v>
      </c>
      <c r="B7072" s="501" t="s">
        <v>16549</v>
      </c>
      <c r="C7072" s="502" t="s">
        <v>41627</v>
      </c>
      <c r="D7072" s="501" t="s">
        <v>33</v>
      </c>
      <c r="E7072" s="1184">
        <v>57.302100000000003</v>
      </c>
      <c r="F7072" s="394"/>
    </row>
    <row r="7073" spans="1:6">
      <c r="A7073" s="501" t="s">
        <v>11987</v>
      </c>
      <c r="B7073" s="501" t="s">
        <v>16549</v>
      </c>
      <c r="C7073" s="502" t="s">
        <v>41628</v>
      </c>
      <c r="D7073" s="501" t="s">
        <v>33</v>
      </c>
      <c r="E7073" s="1184">
        <v>339.4128</v>
      </c>
      <c r="F7073" s="394"/>
    </row>
    <row r="7074" spans="1:6">
      <c r="A7074" s="501" t="s">
        <v>16970</v>
      </c>
      <c r="B7074" s="501" t="s">
        <v>16549</v>
      </c>
      <c r="C7074" s="502" t="s">
        <v>41629</v>
      </c>
      <c r="D7074" s="501" t="s">
        <v>33</v>
      </c>
      <c r="E7074" s="1184">
        <v>233.84200000000001</v>
      </c>
      <c r="F7074" s="394"/>
    </row>
    <row r="7075" spans="1:6">
      <c r="A7075" s="501" t="s">
        <v>16971</v>
      </c>
      <c r="B7075" s="501" t="s">
        <v>16549</v>
      </c>
      <c r="C7075" s="502" t="s">
        <v>41630</v>
      </c>
      <c r="D7075" s="501" t="s">
        <v>33</v>
      </c>
      <c r="E7075" s="1184">
        <v>105.57080000000001</v>
      </c>
      <c r="F7075" s="394"/>
    </row>
    <row r="7076" spans="1:6">
      <c r="A7076" s="501" t="s">
        <v>16972</v>
      </c>
      <c r="B7076" s="501" t="s">
        <v>16549</v>
      </c>
      <c r="C7076" s="502" t="s">
        <v>41631</v>
      </c>
      <c r="D7076" s="501" t="s">
        <v>33</v>
      </c>
      <c r="E7076" s="1184">
        <v>198.74809999999999</v>
      </c>
      <c r="F7076" s="394"/>
    </row>
    <row r="7077" spans="1:6">
      <c r="A7077" s="501" t="s">
        <v>16973</v>
      </c>
      <c r="B7077" s="501" t="s">
        <v>16549</v>
      </c>
      <c r="C7077" s="502" t="s">
        <v>41632</v>
      </c>
      <c r="D7077" s="501" t="s">
        <v>33</v>
      </c>
      <c r="E7077" s="1184">
        <v>182.05170000000001</v>
      </c>
      <c r="F7077" s="394"/>
    </row>
    <row r="7078" spans="1:6">
      <c r="A7078" s="501" t="s">
        <v>16974</v>
      </c>
      <c r="B7078" s="501" t="s">
        <v>16549</v>
      </c>
      <c r="C7078" s="502" t="s">
        <v>41633</v>
      </c>
      <c r="D7078" s="501" t="s">
        <v>33</v>
      </c>
      <c r="E7078" s="1184">
        <v>16.696400000000001</v>
      </c>
      <c r="F7078" s="394"/>
    </row>
    <row r="7079" spans="1:6">
      <c r="A7079" s="501" t="s">
        <v>16975</v>
      </c>
      <c r="B7079" s="501" t="s">
        <v>16549</v>
      </c>
      <c r="C7079" s="502" t="s">
        <v>41634</v>
      </c>
      <c r="D7079" s="501" t="s">
        <v>33</v>
      </c>
      <c r="E7079" s="1184">
        <v>193.3443</v>
      </c>
      <c r="F7079" s="394"/>
    </row>
    <row r="7080" spans="1:6">
      <c r="A7080" s="501" t="s">
        <v>16976</v>
      </c>
      <c r="B7080" s="501" t="s">
        <v>16549</v>
      </c>
      <c r="C7080" s="502" t="s">
        <v>41635</v>
      </c>
      <c r="D7080" s="501" t="s">
        <v>33</v>
      </c>
      <c r="E7080" s="1184">
        <v>185.20660000000001</v>
      </c>
      <c r="F7080" s="394"/>
    </row>
    <row r="7081" spans="1:6">
      <c r="A7081" s="501" t="s">
        <v>16977</v>
      </c>
      <c r="B7081" s="501" t="s">
        <v>16549</v>
      </c>
      <c r="C7081" s="502" t="s">
        <v>41636</v>
      </c>
      <c r="D7081" s="501" t="s">
        <v>33</v>
      </c>
      <c r="E7081" s="1184">
        <v>8.1377000000000006</v>
      </c>
      <c r="F7081" s="394"/>
    </row>
    <row r="7082" spans="1:6">
      <c r="A7082" s="501" t="s">
        <v>16978</v>
      </c>
      <c r="B7082" s="501" t="s">
        <v>16549</v>
      </c>
      <c r="C7082" s="502" t="s">
        <v>41637</v>
      </c>
      <c r="D7082" s="501" t="s">
        <v>33</v>
      </c>
      <c r="E7082" s="1184">
        <v>331.93970000000002</v>
      </c>
      <c r="F7082" s="394"/>
    </row>
    <row r="7083" spans="1:6">
      <c r="A7083" s="501" t="s">
        <v>16933</v>
      </c>
      <c r="B7083" s="501" t="s">
        <v>16549</v>
      </c>
      <c r="C7083" s="502" t="s">
        <v>41638</v>
      </c>
      <c r="D7083" s="501" t="s">
        <v>33</v>
      </c>
      <c r="E7083" s="1184">
        <v>260.96749999999997</v>
      </c>
      <c r="F7083" s="394"/>
    </row>
    <row r="7084" spans="1:6">
      <c r="A7084" s="501" t="s">
        <v>16979</v>
      </c>
      <c r="B7084" s="501" t="s">
        <v>16549</v>
      </c>
      <c r="C7084" s="502" t="s">
        <v>41639</v>
      </c>
      <c r="D7084" s="501" t="s">
        <v>33</v>
      </c>
      <c r="E7084" s="1184">
        <v>70.972200000000001</v>
      </c>
      <c r="F7084" s="394"/>
    </row>
    <row r="7085" spans="1:6">
      <c r="A7085" s="501" t="s">
        <v>16980</v>
      </c>
      <c r="B7085" s="501" t="s">
        <v>16549</v>
      </c>
      <c r="C7085" s="502" t="s">
        <v>41640</v>
      </c>
      <c r="D7085" s="501" t="s">
        <v>33</v>
      </c>
      <c r="E7085" s="1184">
        <v>201.1439</v>
      </c>
      <c r="F7085" s="394"/>
    </row>
    <row r="7086" spans="1:6">
      <c r="A7086" s="501" t="s">
        <v>16973</v>
      </c>
      <c r="B7086" s="501" t="s">
        <v>16549</v>
      </c>
      <c r="C7086" s="502" t="s">
        <v>41632</v>
      </c>
      <c r="D7086" s="501" t="s">
        <v>33</v>
      </c>
      <c r="E7086" s="1184">
        <v>182.05170000000001</v>
      </c>
      <c r="F7086" s="394"/>
    </row>
    <row r="7087" spans="1:6">
      <c r="A7087" s="501" t="s">
        <v>16981</v>
      </c>
      <c r="B7087" s="501" t="s">
        <v>16549</v>
      </c>
      <c r="C7087" s="502" t="s">
        <v>41641</v>
      </c>
      <c r="D7087" s="501" t="s">
        <v>33</v>
      </c>
      <c r="E7087" s="1184">
        <v>19.092199999999998</v>
      </c>
      <c r="F7087" s="394"/>
    </row>
    <row r="7088" spans="1:6">
      <c r="A7088" s="501" t="s">
        <v>44408</v>
      </c>
      <c r="B7088" s="501" t="s">
        <v>16549</v>
      </c>
      <c r="C7088" s="502" t="s">
        <v>44414</v>
      </c>
      <c r="D7088" s="501" t="s">
        <v>33</v>
      </c>
      <c r="E7088" s="1184">
        <v>266.78620000000001</v>
      </c>
      <c r="F7088" s="394"/>
    </row>
    <row r="7089" spans="1:6">
      <c r="A7089" s="501" t="s">
        <v>44409</v>
      </c>
      <c r="B7089" s="501" t="s">
        <v>16549</v>
      </c>
      <c r="C7089" s="502" t="s">
        <v>44415</v>
      </c>
      <c r="D7089" s="501" t="s">
        <v>33</v>
      </c>
      <c r="E7089" s="1184">
        <v>234.55799999999999</v>
      </c>
      <c r="F7089" s="394"/>
    </row>
    <row r="7090" spans="1:6">
      <c r="A7090" s="501" t="s">
        <v>44410</v>
      </c>
      <c r="B7090" s="501" t="s">
        <v>16549</v>
      </c>
      <c r="C7090" s="502" t="s">
        <v>44416</v>
      </c>
      <c r="D7090" s="501" t="s">
        <v>33</v>
      </c>
      <c r="E7090" s="1184">
        <v>32.228200000000001</v>
      </c>
      <c r="F7090" s="394"/>
    </row>
    <row r="7091" spans="1:6">
      <c r="A7091" s="501" t="s">
        <v>16982</v>
      </c>
      <c r="B7091" s="501" t="s">
        <v>16549</v>
      </c>
      <c r="C7091" s="502" t="s">
        <v>41642</v>
      </c>
      <c r="D7091" s="501" t="s">
        <v>33</v>
      </c>
      <c r="E7091" s="1184">
        <v>357.59930000000003</v>
      </c>
      <c r="F7091" s="394"/>
    </row>
    <row r="7092" spans="1:6">
      <c r="A7092" s="501" t="s">
        <v>16983</v>
      </c>
      <c r="B7092" s="501" t="s">
        <v>16549</v>
      </c>
      <c r="C7092" s="502" t="s">
        <v>41643</v>
      </c>
      <c r="D7092" s="501" t="s">
        <v>33</v>
      </c>
      <c r="E7092" s="1184">
        <v>338.44139999999999</v>
      </c>
      <c r="F7092" s="394"/>
    </row>
    <row r="7093" spans="1:6">
      <c r="A7093" s="501" t="s">
        <v>16984</v>
      </c>
      <c r="B7093" s="501" t="s">
        <v>16549</v>
      </c>
      <c r="C7093" s="502" t="s">
        <v>41644</v>
      </c>
      <c r="D7093" s="501" t="s">
        <v>33</v>
      </c>
      <c r="E7093" s="1184">
        <v>19.157900000000001</v>
      </c>
      <c r="F7093" s="394"/>
    </row>
    <row r="7094" spans="1:6">
      <c r="A7094" s="501" t="s">
        <v>16985</v>
      </c>
      <c r="B7094" s="501" t="s">
        <v>16549</v>
      </c>
      <c r="C7094" s="502" t="s">
        <v>41645</v>
      </c>
      <c r="D7094" s="501" t="s">
        <v>33</v>
      </c>
      <c r="E7094" s="1184">
        <v>320.0018</v>
      </c>
      <c r="F7094" s="394"/>
    </row>
    <row r="7095" spans="1:6">
      <c r="A7095" s="501" t="s">
        <v>16952</v>
      </c>
      <c r="B7095" s="501" t="s">
        <v>16549</v>
      </c>
      <c r="C7095" s="502" t="s">
        <v>41610</v>
      </c>
      <c r="D7095" s="501" t="s">
        <v>33</v>
      </c>
      <c r="E7095" s="1184">
        <v>298.4452</v>
      </c>
      <c r="F7095" s="394"/>
    </row>
    <row r="7096" spans="1:6">
      <c r="A7096" s="501" t="s">
        <v>16987</v>
      </c>
      <c r="B7096" s="501" t="s">
        <v>16549</v>
      </c>
      <c r="C7096" s="502" t="s">
        <v>41646</v>
      </c>
      <c r="D7096" s="501" t="s">
        <v>33</v>
      </c>
      <c r="E7096" s="1184">
        <v>21.5566</v>
      </c>
      <c r="F7096" s="394"/>
    </row>
    <row r="7097" spans="1:6">
      <c r="A7097" s="501" t="s">
        <v>16988</v>
      </c>
      <c r="B7097" s="501" t="s">
        <v>16549</v>
      </c>
      <c r="C7097" s="502" t="s">
        <v>41647</v>
      </c>
      <c r="D7097" s="501" t="s">
        <v>33</v>
      </c>
      <c r="E7097" s="1184">
        <v>307.47390000000001</v>
      </c>
      <c r="F7097" s="394"/>
    </row>
    <row r="7098" spans="1:6">
      <c r="A7098" s="501" t="s">
        <v>33827</v>
      </c>
      <c r="B7098" s="501" t="s">
        <v>16549</v>
      </c>
      <c r="C7098" s="502" t="s">
        <v>41648</v>
      </c>
      <c r="D7098" s="501" t="s">
        <v>33</v>
      </c>
      <c r="E7098" s="1184">
        <v>287.59710000000001</v>
      </c>
      <c r="F7098" s="394"/>
    </row>
    <row r="7099" spans="1:6">
      <c r="A7099" s="501" t="s">
        <v>16989</v>
      </c>
      <c r="B7099" s="501" t="s">
        <v>16549</v>
      </c>
      <c r="C7099" s="502" t="s">
        <v>41649</v>
      </c>
      <c r="D7099" s="501" t="s">
        <v>33</v>
      </c>
      <c r="E7099" s="1184">
        <v>19.876799999999999</v>
      </c>
      <c r="F7099" s="394"/>
    </row>
    <row r="7100" spans="1:6">
      <c r="A7100" s="501" t="s">
        <v>16990</v>
      </c>
      <c r="B7100" s="501" t="s">
        <v>16549</v>
      </c>
      <c r="C7100" s="502" t="s">
        <v>41650</v>
      </c>
      <c r="D7100" s="501" t="s">
        <v>33</v>
      </c>
      <c r="E7100" s="1184">
        <v>281.49189999999999</v>
      </c>
      <c r="F7100" s="394"/>
    </row>
    <row r="7101" spans="1:6">
      <c r="A7101" s="501" t="s">
        <v>16991</v>
      </c>
      <c r="B7101" s="501" t="s">
        <v>16549</v>
      </c>
      <c r="C7101" s="502" t="s">
        <v>41651</v>
      </c>
      <c r="D7101" s="501" t="s">
        <v>33</v>
      </c>
      <c r="E7101" s="1184">
        <v>270.49489999999997</v>
      </c>
      <c r="F7101" s="394"/>
    </row>
    <row r="7102" spans="1:6">
      <c r="A7102" s="501" t="s">
        <v>16992</v>
      </c>
      <c r="B7102" s="501" t="s">
        <v>16549</v>
      </c>
      <c r="C7102" s="502" t="s">
        <v>41652</v>
      </c>
      <c r="D7102" s="501" t="s">
        <v>33</v>
      </c>
      <c r="E7102" s="1184">
        <v>10.997</v>
      </c>
      <c r="F7102" s="394"/>
    </row>
    <row r="7103" spans="1:6">
      <c r="A7103" s="501" t="s">
        <v>16993</v>
      </c>
      <c r="B7103" s="501" t="s">
        <v>16549</v>
      </c>
      <c r="C7103" s="502" t="s">
        <v>41653</v>
      </c>
      <c r="D7103" s="501" t="s">
        <v>33</v>
      </c>
      <c r="E7103" s="1184">
        <v>383.75659999999999</v>
      </c>
      <c r="F7103" s="394"/>
    </row>
    <row r="7104" spans="1:6">
      <c r="A7104" s="501" t="s">
        <v>16986</v>
      </c>
      <c r="B7104" s="501" t="s">
        <v>16549</v>
      </c>
      <c r="C7104" s="502" t="s">
        <v>41654</v>
      </c>
      <c r="D7104" s="501" t="s">
        <v>33</v>
      </c>
      <c r="E7104" s="1184">
        <v>325.50839999999999</v>
      </c>
      <c r="F7104" s="394"/>
    </row>
    <row r="7105" spans="1:6">
      <c r="A7105" s="501" t="s">
        <v>16994</v>
      </c>
      <c r="B7105" s="501" t="s">
        <v>16549</v>
      </c>
      <c r="C7105" s="502" t="s">
        <v>41655</v>
      </c>
      <c r="D7105" s="501" t="s">
        <v>33</v>
      </c>
      <c r="E7105" s="1184">
        <v>58.248199999999997</v>
      </c>
      <c r="F7105" s="394"/>
    </row>
    <row r="7106" spans="1:6">
      <c r="A7106" s="501" t="s">
        <v>16995</v>
      </c>
      <c r="B7106" s="501" t="s">
        <v>16549</v>
      </c>
      <c r="C7106" s="502" t="s">
        <v>41656</v>
      </c>
      <c r="D7106" s="501" t="s">
        <v>33</v>
      </c>
      <c r="E7106" s="1184">
        <v>319.8673</v>
      </c>
      <c r="F7106" s="394"/>
    </row>
    <row r="7107" spans="1:6">
      <c r="A7107" s="501" t="s">
        <v>16996</v>
      </c>
      <c r="B7107" s="501" t="s">
        <v>16549</v>
      </c>
      <c r="C7107" s="502" t="s">
        <v>41657</v>
      </c>
      <c r="D7107" s="501" t="s">
        <v>33</v>
      </c>
      <c r="E7107" s="1184">
        <v>300.9212</v>
      </c>
      <c r="F7107" s="394"/>
    </row>
    <row r="7108" spans="1:6">
      <c r="A7108" s="501" t="s">
        <v>16997</v>
      </c>
      <c r="B7108" s="501" t="s">
        <v>16549</v>
      </c>
      <c r="C7108" s="502" t="s">
        <v>41658</v>
      </c>
      <c r="D7108" s="501" t="s">
        <v>33</v>
      </c>
      <c r="E7108" s="1184">
        <v>18.946100000000001</v>
      </c>
      <c r="F7108" s="394"/>
    </row>
    <row r="7109" spans="1:6">
      <c r="A7109" s="501" t="s">
        <v>16998</v>
      </c>
      <c r="B7109" s="501" t="s">
        <v>16549</v>
      </c>
      <c r="C7109" s="502" t="s">
        <v>41659</v>
      </c>
      <c r="D7109" s="501" t="s">
        <v>33</v>
      </c>
      <c r="E7109" s="1184">
        <v>277.08159999999998</v>
      </c>
      <c r="F7109" s="394"/>
    </row>
    <row r="7110" spans="1:6">
      <c r="A7110" s="501" t="s">
        <v>16933</v>
      </c>
      <c r="B7110" s="501" t="s">
        <v>16549</v>
      </c>
      <c r="C7110" s="502" t="s">
        <v>41638</v>
      </c>
      <c r="D7110" s="501" t="s">
        <v>33</v>
      </c>
      <c r="E7110" s="1184">
        <v>260.96749999999997</v>
      </c>
      <c r="F7110" s="394"/>
    </row>
    <row r="7111" spans="1:6">
      <c r="A7111" s="501" t="s">
        <v>16999</v>
      </c>
      <c r="B7111" s="501" t="s">
        <v>16549</v>
      </c>
      <c r="C7111" s="502" t="s">
        <v>41660</v>
      </c>
      <c r="D7111" s="501" t="s">
        <v>33</v>
      </c>
      <c r="E7111" s="1184">
        <v>16.114100000000001</v>
      </c>
      <c r="F7111" s="394"/>
    </row>
    <row r="7112" spans="1:6">
      <c r="A7112" s="501" t="s">
        <v>17000</v>
      </c>
      <c r="B7112" s="501" t="s">
        <v>16549</v>
      </c>
      <c r="C7112" s="502" t="s">
        <v>41661</v>
      </c>
      <c r="D7112" s="501" t="s">
        <v>33</v>
      </c>
      <c r="E7112" s="1184">
        <v>454.68729999999999</v>
      </c>
      <c r="F7112" s="394"/>
    </row>
    <row r="7113" spans="1:6">
      <c r="A7113" s="501" t="s">
        <v>17001</v>
      </c>
      <c r="B7113" s="501" t="s">
        <v>16549</v>
      </c>
      <c r="C7113" s="502" t="s">
        <v>41662</v>
      </c>
      <c r="D7113" s="501" t="s">
        <v>33</v>
      </c>
      <c r="E7113" s="1184">
        <v>238.04669999999999</v>
      </c>
      <c r="F7113" s="394"/>
    </row>
    <row r="7114" spans="1:6">
      <c r="A7114" s="501" t="s">
        <v>17002</v>
      </c>
      <c r="B7114" s="501" t="s">
        <v>16549</v>
      </c>
      <c r="C7114" s="502" t="s">
        <v>41663</v>
      </c>
      <c r="D7114" s="501" t="s">
        <v>33</v>
      </c>
      <c r="E7114" s="1184">
        <v>216.64060000000001</v>
      </c>
      <c r="F7114" s="394"/>
    </row>
    <row r="7115" spans="1:6">
      <c r="A7115" s="501" t="s">
        <v>17003</v>
      </c>
      <c r="B7115" s="501" t="s">
        <v>16549</v>
      </c>
      <c r="C7115" s="502" t="s">
        <v>41664</v>
      </c>
      <c r="D7115" s="501" t="s">
        <v>33</v>
      </c>
      <c r="E7115" s="1184">
        <v>674.30160000000001</v>
      </c>
      <c r="F7115" s="394"/>
    </row>
    <row r="7116" spans="1:6">
      <c r="A7116" s="501" t="s">
        <v>17005</v>
      </c>
      <c r="B7116" s="501" t="s">
        <v>16549</v>
      </c>
      <c r="C7116" s="502" t="s">
        <v>41665</v>
      </c>
      <c r="D7116" s="501" t="s">
        <v>33</v>
      </c>
      <c r="E7116" s="1184">
        <v>53.411900000000003</v>
      </c>
      <c r="F7116" s="394"/>
    </row>
    <row r="7117" spans="1:6">
      <c r="A7117" s="501" t="s">
        <v>17016</v>
      </c>
      <c r="B7117" s="501" t="s">
        <v>16549</v>
      </c>
      <c r="C7117" s="502" t="s">
        <v>41666</v>
      </c>
      <c r="D7117" s="501" t="s">
        <v>33</v>
      </c>
      <c r="E7117" s="1184">
        <v>265.3734</v>
      </c>
      <c r="F7117" s="394"/>
    </row>
    <row r="7118" spans="1:6">
      <c r="A7118" s="501" t="s">
        <v>17006</v>
      </c>
      <c r="B7118" s="501" t="s">
        <v>16549</v>
      </c>
      <c r="C7118" s="502" t="s">
        <v>41667</v>
      </c>
      <c r="D7118" s="501" t="s">
        <v>33</v>
      </c>
      <c r="E7118" s="1184">
        <v>355.5163</v>
      </c>
      <c r="F7118" s="394"/>
    </row>
    <row r="7119" spans="1:6">
      <c r="A7119" s="501" t="s">
        <v>17007</v>
      </c>
      <c r="B7119" s="501" t="s">
        <v>16549</v>
      </c>
      <c r="C7119" s="502" t="s">
        <v>41668</v>
      </c>
      <c r="D7119" s="501" t="s">
        <v>33</v>
      </c>
      <c r="E7119" s="1184">
        <v>422.69319999999999</v>
      </c>
      <c r="F7119" s="394"/>
    </row>
    <row r="7120" spans="1:6">
      <c r="A7120" s="501" t="s">
        <v>17008</v>
      </c>
      <c r="B7120" s="501" t="s">
        <v>16549</v>
      </c>
      <c r="C7120" s="502" t="s">
        <v>41669</v>
      </c>
      <c r="D7120" s="501" t="s">
        <v>33</v>
      </c>
      <c r="E7120" s="1184">
        <v>356.51679999999999</v>
      </c>
      <c r="F7120" s="394"/>
    </row>
    <row r="7121" spans="1:6">
      <c r="A7121" s="501" t="s">
        <v>17009</v>
      </c>
      <c r="B7121" s="501" t="s">
        <v>16549</v>
      </c>
      <c r="C7121" s="502" t="s">
        <v>41670</v>
      </c>
      <c r="D7121" s="501" t="s">
        <v>33</v>
      </c>
      <c r="E7121" s="1184">
        <v>66.176400000000001</v>
      </c>
      <c r="F7121" s="394"/>
    </row>
    <row r="7122" spans="1:6">
      <c r="A7122" s="501" t="s">
        <v>17010</v>
      </c>
      <c r="B7122" s="501" t="s">
        <v>16549</v>
      </c>
      <c r="C7122" s="502" t="s">
        <v>41671</v>
      </c>
      <c r="D7122" s="501" t="s">
        <v>33</v>
      </c>
      <c r="E7122" s="1184">
        <v>471.95800000000003</v>
      </c>
      <c r="F7122" s="394"/>
    </row>
    <row r="7123" spans="1:6">
      <c r="A7123" s="501" t="s">
        <v>17011</v>
      </c>
      <c r="B7123" s="501" t="s">
        <v>16549</v>
      </c>
      <c r="C7123" s="502" t="s">
        <v>41672</v>
      </c>
      <c r="D7123" s="501" t="s">
        <v>33</v>
      </c>
      <c r="E7123" s="1184">
        <v>394.43700000000001</v>
      </c>
      <c r="F7123" s="394"/>
    </row>
    <row r="7124" spans="1:6">
      <c r="A7124" s="501" t="s">
        <v>17012</v>
      </c>
      <c r="B7124" s="501" t="s">
        <v>16549</v>
      </c>
      <c r="C7124" s="502" t="s">
        <v>41673</v>
      </c>
      <c r="D7124" s="501" t="s">
        <v>33</v>
      </c>
      <c r="E7124" s="1184">
        <v>77.521000000000001</v>
      </c>
      <c r="F7124" s="394"/>
    </row>
    <row r="7125" spans="1:6">
      <c r="A7125" s="501" t="s">
        <v>17013</v>
      </c>
      <c r="B7125" s="501" t="s">
        <v>16549</v>
      </c>
      <c r="C7125" s="502" t="s">
        <v>41674</v>
      </c>
      <c r="D7125" s="501" t="s">
        <v>33</v>
      </c>
      <c r="E7125" s="1184">
        <v>319.38200000000001</v>
      </c>
      <c r="F7125" s="394"/>
    </row>
    <row r="7126" spans="1:6">
      <c r="A7126" s="501" t="s">
        <v>16952</v>
      </c>
      <c r="B7126" s="501" t="s">
        <v>16549</v>
      </c>
      <c r="C7126" s="502" t="s">
        <v>41610</v>
      </c>
      <c r="D7126" s="501" t="s">
        <v>33</v>
      </c>
      <c r="E7126" s="1184">
        <v>298.4452</v>
      </c>
      <c r="F7126" s="394"/>
    </row>
    <row r="7127" spans="1:6">
      <c r="A7127" s="501" t="s">
        <v>17014</v>
      </c>
      <c r="B7127" s="501" t="s">
        <v>16549</v>
      </c>
      <c r="C7127" s="502" t="s">
        <v>41675</v>
      </c>
      <c r="D7127" s="501" t="s">
        <v>33</v>
      </c>
      <c r="E7127" s="1184">
        <v>20.936800000000002</v>
      </c>
      <c r="F7127" s="394"/>
    </row>
    <row r="7128" spans="1:6">
      <c r="A7128" s="501" t="s">
        <v>17015</v>
      </c>
      <c r="B7128" s="501" t="s">
        <v>16549</v>
      </c>
      <c r="C7128" s="502" t="s">
        <v>41676</v>
      </c>
      <c r="D7128" s="501" t="s">
        <v>33</v>
      </c>
      <c r="E7128" s="1184">
        <v>282.2038</v>
      </c>
      <c r="F7128" s="394"/>
    </row>
    <row r="7129" spans="1:6">
      <c r="A7129" s="501" t="s">
        <v>17016</v>
      </c>
      <c r="B7129" s="501" t="s">
        <v>16549</v>
      </c>
      <c r="C7129" s="502" t="s">
        <v>41666</v>
      </c>
      <c r="D7129" s="501" t="s">
        <v>33</v>
      </c>
      <c r="E7129" s="1184">
        <v>265.3734</v>
      </c>
      <c r="F7129" s="394"/>
    </row>
    <row r="7130" spans="1:6">
      <c r="A7130" s="501" t="s">
        <v>17017</v>
      </c>
      <c r="B7130" s="501" t="s">
        <v>16549</v>
      </c>
      <c r="C7130" s="502" t="s">
        <v>41677</v>
      </c>
      <c r="D7130" s="501" t="s">
        <v>33</v>
      </c>
      <c r="E7130" s="1184">
        <v>16.830400000000001</v>
      </c>
      <c r="F7130" s="394"/>
    </row>
    <row r="7131" spans="1:6">
      <c r="A7131" s="501" t="s">
        <v>17018</v>
      </c>
      <c r="B7131" s="501" t="s">
        <v>16549</v>
      </c>
      <c r="C7131" s="502" t="s">
        <v>41678</v>
      </c>
      <c r="D7131" s="501" t="s">
        <v>33</v>
      </c>
      <c r="E7131" s="1184">
        <v>893.45270000000005</v>
      </c>
      <c r="F7131" s="394"/>
    </row>
    <row r="7132" spans="1:6">
      <c r="A7132" s="501" t="s">
        <v>17019</v>
      </c>
      <c r="B7132" s="501" t="s">
        <v>16549</v>
      </c>
      <c r="C7132" s="502" t="s">
        <v>41679</v>
      </c>
      <c r="D7132" s="501" t="s">
        <v>33</v>
      </c>
      <c r="E7132" s="1184">
        <v>463.12560000000002</v>
      </c>
      <c r="F7132" s="394"/>
    </row>
    <row r="7133" spans="1:6">
      <c r="A7133" s="501" t="s">
        <v>17020</v>
      </c>
      <c r="B7133" s="501" t="s">
        <v>16549</v>
      </c>
      <c r="C7133" s="502" t="s">
        <v>41680</v>
      </c>
      <c r="D7133" s="501" t="s">
        <v>33</v>
      </c>
      <c r="E7133" s="1184">
        <v>430.32709999999997</v>
      </c>
      <c r="F7133" s="394"/>
    </row>
    <row r="7134" spans="1:6">
      <c r="A7134" s="501" t="s">
        <v>17021</v>
      </c>
      <c r="B7134" s="501" t="s">
        <v>16549</v>
      </c>
      <c r="C7134" s="502" t="s">
        <v>41681</v>
      </c>
      <c r="D7134" s="501" t="s">
        <v>33</v>
      </c>
      <c r="E7134" s="1184">
        <v>355.7473</v>
      </c>
      <c r="F7134" s="394"/>
    </row>
    <row r="7135" spans="1:6">
      <c r="A7135" s="501" t="s">
        <v>16952</v>
      </c>
      <c r="B7135" s="501" t="s">
        <v>16549</v>
      </c>
      <c r="C7135" s="502" t="s">
        <v>41610</v>
      </c>
      <c r="D7135" s="501" t="s">
        <v>33</v>
      </c>
      <c r="E7135" s="1184">
        <v>298.4452</v>
      </c>
      <c r="F7135" s="394"/>
    </row>
    <row r="7136" spans="1:6">
      <c r="A7136" s="501" t="s">
        <v>16969</v>
      </c>
      <c r="B7136" s="501" t="s">
        <v>16549</v>
      </c>
      <c r="C7136" s="502" t="s">
        <v>41627</v>
      </c>
      <c r="D7136" s="501" t="s">
        <v>33</v>
      </c>
      <c r="E7136" s="1184">
        <v>57.302100000000003</v>
      </c>
      <c r="F7136" s="394"/>
    </row>
    <row r="7137" spans="1:6">
      <c r="A7137" s="501" t="s">
        <v>17022</v>
      </c>
      <c r="B7137" s="501" t="s">
        <v>16549</v>
      </c>
      <c r="C7137" s="502" t="s">
        <v>41682</v>
      </c>
      <c r="D7137" s="501" t="s">
        <v>33</v>
      </c>
      <c r="E7137" s="1184">
        <v>1846.6509000000001</v>
      </c>
      <c r="F7137" s="394"/>
    </row>
    <row r="7138" spans="1:6">
      <c r="A7138" s="501" t="s">
        <v>16963</v>
      </c>
      <c r="B7138" s="501" t="s">
        <v>16549</v>
      </c>
      <c r="C7138" s="502" t="s">
        <v>41621</v>
      </c>
      <c r="D7138" s="501" t="s">
        <v>33</v>
      </c>
      <c r="E7138" s="1184">
        <v>1137.886</v>
      </c>
      <c r="F7138" s="394"/>
    </row>
    <row r="7139" spans="1:6">
      <c r="A7139" s="501" t="s">
        <v>17023</v>
      </c>
      <c r="B7139" s="501" t="s">
        <v>16549</v>
      </c>
      <c r="C7139" s="502" t="s">
        <v>41683</v>
      </c>
      <c r="D7139" s="501" t="s">
        <v>33</v>
      </c>
      <c r="E7139" s="1184">
        <v>297.89249999999998</v>
      </c>
      <c r="F7139" s="394"/>
    </row>
    <row r="7140" spans="1:6">
      <c r="A7140" s="501" t="s">
        <v>16957</v>
      </c>
      <c r="B7140" s="501" t="s">
        <v>16549</v>
      </c>
      <c r="C7140" s="502" t="s">
        <v>41615</v>
      </c>
      <c r="D7140" s="501" t="s">
        <v>33</v>
      </c>
      <c r="E7140" s="1184">
        <v>96.408299999999997</v>
      </c>
      <c r="F7140" s="394"/>
    </row>
    <row r="7141" spans="1:6">
      <c r="A7141" s="501" t="s">
        <v>17024</v>
      </c>
      <c r="B7141" s="501" t="s">
        <v>16549</v>
      </c>
      <c r="C7141" s="502" t="s">
        <v>41684</v>
      </c>
      <c r="D7141" s="501" t="s">
        <v>33</v>
      </c>
      <c r="E7141" s="1184">
        <v>314.46409999999997</v>
      </c>
      <c r="F7141" s="394"/>
    </row>
    <row r="7142" spans="1:6">
      <c r="A7142" s="501" t="s">
        <v>17025</v>
      </c>
      <c r="B7142" s="501" t="s">
        <v>16549</v>
      </c>
      <c r="C7142" s="502" t="s">
        <v>41685</v>
      </c>
      <c r="D7142" s="501" t="s">
        <v>33</v>
      </c>
      <c r="E7142" s="1184">
        <v>359.03160000000003</v>
      </c>
      <c r="F7142" s="394"/>
    </row>
    <row r="7143" spans="1:6">
      <c r="A7143" s="501" t="s">
        <v>16983</v>
      </c>
      <c r="B7143" s="501" t="s">
        <v>16549</v>
      </c>
      <c r="C7143" s="502" t="s">
        <v>41643</v>
      </c>
      <c r="D7143" s="501" t="s">
        <v>33</v>
      </c>
      <c r="E7143" s="1184">
        <v>338.44139999999999</v>
      </c>
      <c r="F7143" s="394"/>
    </row>
    <row r="7144" spans="1:6">
      <c r="A7144" s="501" t="s">
        <v>17026</v>
      </c>
      <c r="B7144" s="501" t="s">
        <v>16549</v>
      </c>
      <c r="C7144" s="502" t="s">
        <v>41686</v>
      </c>
      <c r="D7144" s="501" t="s">
        <v>33</v>
      </c>
      <c r="E7144" s="1184">
        <v>20.590199999999999</v>
      </c>
      <c r="F7144" s="394"/>
    </row>
    <row r="7145" spans="1:6">
      <c r="A7145" s="501" t="s">
        <v>11983</v>
      </c>
      <c r="B7145" s="501" t="s">
        <v>16549</v>
      </c>
      <c r="C7145" s="502" t="s">
        <v>41687</v>
      </c>
      <c r="D7145" s="501" t="s">
        <v>33</v>
      </c>
      <c r="E7145" s="1184">
        <v>321.60590000000002</v>
      </c>
      <c r="F7145" s="394"/>
    </row>
    <row r="7146" spans="1:6">
      <c r="A7146" s="501" t="s">
        <v>17027</v>
      </c>
      <c r="B7146" s="501" t="s">
        <v>16549</v>
      </c>
      <c r="C7146" s="502" t="s">
        <v>41688</v>
      </c>
      <c r="D7146" s="501" t="s">
        <v>33</v>
      </c>
      <c r="E7146" s="1184">
        <v>256.45960000000002</v>
      </c>
      <c r="F7146" s="394"/>
    </row>
    <row r="7147" spans="1:6">
      <c r="A7147" s="501" t="s">
        <v>17028</v>
      </c>
      <c r="B7147" s="501" t="s">
        <v>16549</v>
      </c>
      <c r="C7147" s="502" t="s">
        <v>41689</v>
      </c>
      <c r="D7147" s="501" t="s">
        <v>33</v>
      </c>
      <c r="E7147" s="1184">
        <v>6.5982000000000003</v>
      </c>
      <c r="F7147" s="394"/>
    </row>
    <row r="7148" spans="1:6">
      <c r="A7148" s="501" t="s">
        <v>16934</v>
      </c>
      <c r="B7148" s="501" t="s">
        <v>16549</v>
      </c>
      <c r="C7148" s="502" t="s">
        <v>41592</v>
      </c>
      <c r="D7148" s="501" t="s">
        <v>33</v>
      </c>
      <c r="E7148" s="1184">
        <v>58.548099999999998</v>
      </c>
      <c r="F7148" s="394"/>
    </row>
    <row r="7149" spans="1:6">
      <c r="A7149" s="501" t="s">
        <v>17029</v>
      </c>
      <c r="B7149" s="501" t="s">
        <v>16549</v>
      </c>
      <c r="C7149" s="502" t="s">
        <v>41690</v>
      </c>
      <c r="D7149" s="501" t="s">
        <v>33</v>
      </c>
      <c r="E7149" s="1184">
        <v>172.54140000000001</v>
      </c>
      <c r="F7149" s="394"/>
    </row>
    <row r="7150" spans="1:6">
      <c r="A7150" s="501" t="s">
        <v>17030</v>
      </c>
      <c r="B7150" s="501" t="s">
        <v>16549</v>
      </c>
      <c r="C7150" s="502" t="s">
        <v>41691</v>
      </c>
      <c r="D7150" s="501" t="s">
        <v>33</v>
      </c>
      <c r="E7150" s="1184">
        <v>166.0531</v>
      </c>
      <c r="F7150" s="394"/>
    </row>
    <row r="7151" spans="1:6">
      <c r="A7151" s="501" t="s">
        <v>17031</v>
      </c>
      <c r="B7151" s="501" t="s">
        <v>16549</v>
      </c>
      <c r="C7151" s="502" t="s">
        <v>41591</v>
      </c>
      <c r="D7151" s="501" t="s">
        <v>33</v>
      </c>
      <c r="E7151" s="1184">
        <v>6.4882999999999997</v>
      </c>
      <c r="F7151" s="394"/>
    </row>
    <row r="7152" spans="1:6">
      <c r="A7152" s="501" t="s">
        <v>17032</v>
      </c>
      <c r="B7152" s="501" t="s">
        <v>16549</v>
      </c>
      <c r="C7152" s="502" t="s">
        <v>41692</v>
      </c>
      <c r="D7152" s="501" t="s">
        <v>33</v>
      </c>
      <c r="E7152" s="1184">
        <v>300.39370000000002</v>
      </c>
      <c r="F7152" s="394"/>
    </row>
    <row r="7153" spans="1:6">
      <c r="A7153" s="501" t="s">
        <v>33828</v>
      </c>
      <c r="B7153" s="501" t="s">
        <v>16549</v>
      </c>
      <c r="C7153" s="502" t="s">
        <v>41693</v>
      </c>
      <c r="D7153" s="501" t="s">
        <v>33</v>
      </c>
      <c r="E7153" s="1184">
        <v>8.1377000000000006</v>
      </c>
      <c r="F7153" s="394"/>
    </row>
    <row r="7154" spans="1:6">
      <c r="A7154" s="501" t="s">
        <v>17027</v>
      </c>
      <c r="B7154" s="501" t="s">
        <v>16549</v>
      </c>
      <c r="C7154" s="502" t="s">
        <v>41688</v>
      </c>
      <c r="D7154" s="501" t="s">
        <v>33</v>
      </c>
      <c r="E7154" s="1184">
        <v>256.45960000000002</v>
      </c>
      <c r="F7154" s="394"/>
    </row>
    <row r="7155" spans="1:6">
      <c r="A7155" s="501" t="s">
        <v>17033</v>
      </c>
      <c r="B7155" s="501" t="s">
        <v>16549</v>
      </c>
      <c r="C7155" s="502" t="s">
        <v>41694</v>
      </c>
      <c r="D7155" s="501" t="s">
        <v>33</v>
      </c>
      <c r="E7155" s="1184">
        <v>5.3346999999999998</v>
      </c>
      <c r="F7155" s="394"/>
    </row>
    <row r="7156" spans="1:6">
      <c r="A7156" s="501" t="s">
        <v>17034</v>
      </c>
      <c r="B7156" s="501" t="s">
        <v>16549</v>
      </c>
      <c r="C7156" s="502" t="s">
        <v>41695</v>
      </c>
      <c r="D7156" s="501" t="s">
        <v>33</v>
      </c>
      <c r="E7156" s="1184">
        <v>30.4617</v>
      </c>
      <c r="F7156" s="394"/>
    </row>
    <row r="7157" spans="1:6">
      <c r="A7157" s="501" t="s">
        <v>17035</v>
      </c>
      <c r="B7157" s="501" t="s">
        <v>16549</v>
      </c>
      <c r="C7157" s="502" t="s">
        <v>41696</v>
      </c>
      <c r="D7157" s="501" t="s">
        <v>33</v>
      </c>
      <c r="E7157" s="1184">
        <v>1033.1309000000001</v>
      </c>
      <c r="F7157" s="394"/>
    </row>
    <row r="7158" spans="1:6">
      <c r="A7158" s="501" t="s">
        <v>17036</v>
      </c>
      <c r="B7158" s="501" t="s">
        <v>16549</v>
      </c>
      <c r="C7158" s="502" t="s">
        <v>41697</v>
      </c>
      <c r="D7158" s="501" t="s">
        <v>33</v>
      </c>
      <c r="E7158" s="1184">
        <v>258.56330000000003</v>
      </c>
      <c r="F7158" s="394"/>
    </row>
    <row r="7159" spans="1:6">
      <c r="A7159" s="501" t="s">
        <v>17037</v>
      </c>
      <c r="B7159" s="501" t="s">
        <v>16549</v>
      </c>
      <c r="C7159" s="502" t="s">
        <v>41698</v>
      </c>
      <c r="D7159" s="501" t="s">
        <v>33</v>
      </c>
      <c r="E7159" s="1184">
        <v>774.56759999999997</v>
      </c>
      <c r="F7159" s="394"/>
    </row>
    <row r="7160" spans="1:6">
      <c r="A7160" s="501" t="s">
        <v>17038</v>
      </c>
      <c r="B7160" s="501" t="s">
        <v>16549</v>
      </c>
      <c r="C7160" s="502" t="s">
        <v>41699</v>
      </c>
      <c r="D7160" s="501" t="s">
        <v>33</v>
      </c>
      <c r="E7160" s="1184">
        <v>330.55840000000001</v>
      </c>
      <c r="F7160" s="394"/>
    </row>
    <row r="7161" spans="1:6">
      <c r="A7161" s="501" t="s">
        <v>17039</v>
      </c>
      <c r="B7161" s="501" t="s">
        <v>16549</v>
      </c>
      <c r="C7161" s="502" t="s">
        <v>41700</v>
      </c>
      <c r="D7161" s="501" t="s">
        <v>33</v>
      </c>
      <c r="E7161" s="1184">
        <v>224.98759999999999</v>
      </c>
      <c r="F7161" s="394"/>
    </row>
    <row r="7162" spans="1:6">
      <c r="A7162" s="501" t="s">
        <v>17040</v>
      </c>
      <c r="B7162" s="501" t="s">
        <v>16549</v>
      </c>
      <c r="C7162" s="502" t="s">
        <v>41701</v>
      </c>
      <c r="D7162" s="501" t="s">
        <v>33</v>
      </c>
      <c r="E7162" s="1184">
        <v>105.57080000000001</v>
      </c>
      <c r="F7162" s="394"/>
    </row>
    <row r="7163" spans="1:6">
      <c r="A7163" s="501" t="s">
        <v>17041</v>
      </c>
      <c r="B7163" s="501" t="s">
        <v>16549</v>
      </c>
      <c r="C7163" s="502" t="s">
        <v>41702</v>
      </c>
      <c r="D7163" s="501" t="s">
        <v>33</v>
      </c>
      <c r="E7163" s="1184">
        <v>575.37130000000002</v>
      </c>
      <c r="F7163" s="394"/>
    </row>
    <row r="7164" spans="1:6">
      <c r="A7164" s="501" t="s">
        <v>17027</v>
      </c>
      <c r="B7164" s="501" t="s">
        <v>16549</v>
      </c>
      <c r="C7164" s="502" t="s">
        <v>41688</v>
      </c>
      <c r="D7164" s="501" t="s">
        <v>33</v>
      </c>
      <c r="E7164" s="1184">
        <v>256.45960000000002</v>
      </c>
      <c r="F7164" s="394"/>
    </row>
    <row r="7165" spans="1:6">
      <c r="A7165" s="501" t="s">
        <v>17042</v>
      </c>
      <c r="B7165" s="501" t="s">
        <v>16549</v>
      </c>
      <c r="C7165" s="502" t="s">
        <v>41703</v>
      </c>
      <c r="D7165" s="501" t="s">
        <v>33</v>
      </c>
      <c r="E7165" s="1184">
        <v>318.9117</v>
      </c>
      <c r="F7165" s="394"/>
    </row>
    <row r="7166" spans="1:6">
      <c r="A7166" s="501" t="s">
        <v>17043</v>
      </c>
      <c r="B7166" s="501" t="s">
        <v>16549</v>
      </c>
      <c r="C7166" s="502" t="s">
        <v>41704</v>
      </c>
      <c r="D7166" s="501" t="s">
        <v>33</v>
      </c>
      <c r="E7166" s="1184">
        <v>574.75630000000001</v>
      </c>
      <c r="F7166" s="394"/>
    </row>
    <row r="7167" spans="1:6">
      <c r="A7167" s="501" t="s">
        <v>33829</v>
      </c>
      <c r="B7167" s="501" t="s">
        <v>16549</v>
      </c>
      <c r="C7167" s="502" t="s">
        <v>41705</v>
      </c>
      <c r="D7167" s="501" t="s">
        <v>33</v>
      </c>
      <c r="E7167" s="1184">
        <v>367.09649999999999</v>
      </c>
      <c r="F7167" s="394"/>
    </row>
    <row r="7168" spans="1:6">
      <c r="A7168" s="501" t="s">
        <v>17044</v>
      </c>
      <c r="B7168" s="501" t="s">
        <v>16549</v>
      </c>
      <c r="C7168" s="502" t="s">
        <v>41706</v>
      </c>
      <c r="D7168" s="501" t="s">
        <v>33</v>
      </c>
      <c r="E7168" s="1184">
        <v>207.65979999999999</v>
      </c>
      <c r="F7168" s="394"/>
    </row>
    <row r="7169" spans="1:6">
      <c r="A7169" s="1176"/>
      <c r="B7169" s="1176"/>
      <c r="C7169" s="1263"/>
      <c r="D7169" s="1176"/>
      <c r="E7169" s="1182"/>
      <c r="F7169" s="394"/>
    </row>
    <row r="7170" spans="1:6">
      <c r="A7170" s="1176"/>
      <c r="B7170" s="1176"/>
      <c r="C7170" s="1263"/>
      <c r="D7170" s="1176"/>
      <c r="E7170" s="1182"/>
      <c r="F7170" s="394"/>
    </row>
    <row r="7171" spans="1:6">
      <c r="A7171" s="1176"/>
      <c r="B7171" s="1176"/>
      <c r="C7171" s="1263"/>
      <c r="D7171" s="1176"/>
      <c r="E7171" s="1182"/>
      <c r="F7171" s="394"/>
    </row>
    <row r="7172" spans="1:6">
      <c r="A7172" s="1176"/>
      <c r="B7172" s="1176"/>
      <c r="C7172" s="1263"/>
      <c r="D7172" s="1176"/>
      <c r="E7172" s="1182"/>
      <c r="F7172" s="394"/>
    </row>
    <row r="7173" spans="1:6" ht="15.75" thickBot="1">
      <c r="A7173" s="759"/>
      <c r="B7173" s="759"/>
      <c r="C7173" s="763"/>
      <c r="D7173" s="759"/>
      <c r="E7173" s="760"/>
      <c r="F7173" s="394"/>
    </row>
    <row r="7174" spans="1:6" ht="15.75" thickBot="1">
      <c r="D7174" s="295"/>
      <c r="E7174" s="662" t="s">
        <v>20785</v>
      </c>
      <c r="F7174" s="394"/>
    </row>
    <row r="7175" spans="1:6" ht="15.75">
      <c r="A7175" s="557" t="s">
        <v>12840</v>
      </c>
      <c r="B7175" s="558"/>
      <c r="C7175" s="1312" t="s">
        <v>12841</v>
      </c>
      <c r="D7175" s="1255"/>
      <c r="E7175" s="679" t="s">
        <v>12842</v>
      </c>
      <c r="F7175" s="394"/>
    </row>
    <row r="7176" spans="1:6" ht="15.75" thickBot="1">
      <c r="A7176" s="559"/>
      <c r="B7176" s="560"/>
      <c r="C7176" s="1314" t="s">
        <v>44384</v>
      </c>
      <c r="D7176" s="560"/>
      <c r="E7176" s="680">
        <v>45839</v>
      </c>
      <c r="F7176" s="394"/>
    </row>
    <row r="7177" spans="1:6" ht="15.75" thickBot="1">
      <c r="A7177" s="561" t="s">
        <v>2</v>
      </c>
      <c r="B7177" s="562" t="s">
        <v>160</v>
      </c>
      <c r="C7177" s="1315" t="s">
        <v>3</v>
      </c>
      <c r="D7177" s="562" t="s">
        <v>9237</v>
      </c>
      <c r="E7177" s="681" t="s">
        <v>14903</v>
      </c>
      <c r="F7177" s="394"/>
    </row>
    <row r="7178" spans="1:6" ht="15.75" thickTop="1">
      <c r="A7178" s="1185" t="s">
        <v>14904</v>
      </c>
      <c r="B7178" s="1186" t="s">
        <v>16549</v>
      </c>
      <c r="C7178" s="1187" t="s">
        <v>41707</v>
      </c>
      <c r="D7178" s="1185" t="s">
        <v>30</v>
      </c>
      <c r="E7178" s="1188">
        <v>6.6078999999999999</v>
      </c>
      <c r="F7178" s="394"/>
    </row>
    <row r="7179" spans="1:6">
      <c r="A7179" s="1189" t="s">
        <v>14905</v>
      </c>
      <c r="B7179" s="501" t="s">
        <v>16549</v>
      </c>
      <c r="C7179" s="502" t="s">
        <v>41708</v>
      </c>
      <c r="D7179" s="1189" t="s">
        <v>30</v>
      </c>
      <c r="E7179" s="1190">
        <v>6.5119999999999996</v>
      </c>
      <c r="F7179" s="394"/>
    </row>
    <row r="7180" spans="1:6">
      <c r="A7180" s="1189" t="s">
        <v>14906</v>
      </c>
      <c r="B7180" s="501" t="s">
        <v>16549</v>
      </c>
      <c r="C7180" s="502" t="s">
        <v>41709</v>
      </c>
      <c r="D7180" s="1189" t="s">
        <v>14896</v>
      </c>
      <c r="E7180" s="1190">
        <v>181.3023</v>
      </c>
      <c r="F7180" s="394"/>
    </row>
    <row r="7181" spans="1:6">
      <c r="A7181" s="1189" t="s">
        <v>14907</v>
      </c>
      <c r="B7181" s="501" t="s">
        <v>16549</v>
      </c>
      <c r="C7181" s="502" t="s">
        <v>41710</v>
      </c>
      <c r="D7181" s="1189" t="s">
        <v>30</v>
      </c>
      <c r="E7181" s="1190">
        <v>27.401399999999999</v>
      </c>
      <c r="F7181" s="394"/>
    </row>
    <row r="7182" spans="1:6">
      <c r="A7182" s="1189" t="s">
        <v>14908</v>
      </c>
      <c r="B7182" s="501" t="s">
        <v>16549</v>
      </c>
      <c r="C7182" s="502" t="s">
        <v>41711</v>
      </c>
      <c r="D7182" s="1189" t="s">
        <v>30</v>
      </c>
      <c r="E7182" s="1190">
        <v>16.583100000000002</v>
      </c>
      <c r="F7182" s="394"/>
    </row>
    <row r="7183" spans="1:6">
      <c r="A7183" s="1189" t="s">
        <v>14909</v>
      </c>
      <c r="B7183" s="501" t="s">
        <v>16549</v>
      </c>
      <c r="C7183" s="502" t="s">
        <v>41712</v>
      </c>
      <c r="D7183" s="1189" t="s">
        <v>29</v>
      </c>
      <c r="E7183" s="1190">
        <v>3.9523999999999999</v>
      </c>
      <c r="F7183" s="394"/>
    </row>
    <row r="7184" spans="1:6">
      <c r="A7184" s="1189" t="s">
        <v>14910</v>
      </c>
      <c r="B7184" s="501" t="s">
        <v>16549</v>
      </c>
      <c r="C7184" s="502" t="s">
        <v>41713</v>
      </c>
      <c r="D7184" s="1189" t="s">
        <v>30</v>
      </c>
      <c r="E7184" s="1190">
        <v>9.2904</v>
      </c>
      <c r="F7184" s="394"/>
    </row>
    <row r="7185" spans="1:6">
      <c r="A7185" s="1189" t="s">
        <v>14911</v>
      </c>
      <c r="B7185" s="501" t="s">
        <v>16549</v>
      </c>
      <c r="C7185" s="502" t="s">
        <v>41714</v>
      </c>
      <c r="D7185" s="1189" t="s">
        <v>30</v>
      </c>
      <c r="E7185" s="1190">
        <v>14.0685</v>
      </c>
      <c r="F7185" s="394"/>
    </row>
    <row r="7186" spans="1:6">
      <c r="A7186" s="1189" t="s">
        <v>14912</v>
      </c>
      <c r="B7186" s="501" t="s">
        <v>16549</v>
      </c>
      <c r="C7186" s="502" t="s">
        <v>41715</v>
      </c>
      <c r="D7186" s="1189" t="s">
        <v>30</v>
      </c>
      <c r="E7186" s="1190">
        <v>9.4522999999999993</v>
      </c>
      <c r="F7186" s="394"/>
    </row>
    <row r="7187" spans="1:6">
      <c r="A7187" s="1189" t="s">
        <v>14913</v>
      </c>
      <c r="B7187" s="501" t="s">
        <v>16549</v>
      </c>
      <c r="C7187" s="502" t="s">
        <v>41716</v>
      </c>
      <c r="D7187" s="1189" t="s">
        <v>30</v>
      </c>
      <c r="E7187" s="1190">
        <v>1.8581000000000001</v>
      </c>
      <c r="F7187" s="394"/>
    </row>
    <row r="7188" spans="1:6">
      <c r="A7188" s="1189" t="s">
        <v>14914</v>
      </c>
      <c r="B7188" s="501" t="s">
        <v>16549</v>
      </c>
      <c r="C7188" s="502" t="s">
        <v>41717</v>
      </c>
      <c r="D7188" s="1189" t="s">
        <v>30</v>
      </c>
      <c r="E7188" s="1190">
        <v>6.4776999999999996</v>
      </c>
      <c r="F7188" s="394"/>
    </row>
    <row r="7189" spans="1:6">
      <c r="A7189" s="1189" t="s">
        <v>14915</v>
      </c>
      <c r="B7189" s="501" t="s">
        <v>16549</v>
      </c>
      <c r="C7189" s="502" t="s">
        <v>41718</v>
      </c>
      <c r="D7189" s="1189" t="s">
        <v>30</v>
      </c>
      <c r="E7189" s="1190">
        <v>8.4019999999999992</v>
      </c>
      <c r="F7189" s="394"/>
    </row>
    <row r="7190" spans="1:6">
      <c r="A7190" s="1189" t="s">
        <v>14916</v>
      </c>
      <c r="B7190" s="501" t="s">
        <v>16549</v>
      </c>
      <c r="C7190" s="502" t="s">
        <v>41719</v>
      </c>
      <c r="D7190" s="1189" t="s">
        <v>28</v>
      </c>
      <c r="E7190" s="1190">
        <v>19.295999999999999</v>
      </c>
      <c r="F7190" s="394"/>
    </row>
    <row r="7191" spans="1:6">
      <c r="A7191" s="1189" t="s">
        <v>14917</v>
      </c>
      <c r="B7191" s="501" t="s">
        <v>16549</v>
      </c>
      <c r="C7191" s="502" t="s">
        <v>41720</v>
      </c>
      <c r="D7191" s="1189" t="s">
        <v>28</v>
      </c>
      <c r="E7191" s="1190">
        <v>42.808799999999998</v>
      </c>
      <c r="F7191" s="394"/>
    </row>
    <row r="7192" spans="1:6">
      <c r="A7192" s="1189" t="s">
        <v>14918</v>
      </c>
      <c r="B7192" s="501" t="s">
        <v>16549</v>
      </c>
      <c r="C7192" s="502" t="s">
        <v>41721</v>
      </c>
      <c r="D7192" s="1189" t="s">
        <v>28</v>
      </c>
      <c r="E7192" s="1190">
        <v>2.1974999999999998</v>
      </c>
      <c r="F7192" s="394"/>
    </row>
    <row r="7193" spans="1:6">
      <c r="A7193" s="1189" t="s">
        <v>14919</v>
      </c>
      <c r="B7193" s="501" t="s">
        <v>16549</v>
      </c>
      <c r="C7193" s="502" t="s">
        <v>41722</v>
      </c>
      <c r="D7193" s="1189" t="s">
        <v>28</v>
      </c>
      <c r="E7193" s="1190">
        <v>21.759399999999999</v>
      </c>
      <c r="F7193" s="394"/>
    </row>
    <row r="7194" spans="1:6">
      <c r="A7194" s="1189" t="s">
        <v>14920</v>
      </c>
      <c r="B7194" s="501" t="s">
        <v>16549</v>
      </c>
      <c r="C7194" s="502" t="s">
        <v>41723</v>
      </c>
      <c r="D7194" s="1189" t="s">
        <v>28</v>
      </c>
      <c r="E7194" s="1190">
        <v>130.7071</v>
      </c>
      <c r="F7194" s="394"/>
    </row>
    <row r="7195" spans="1:6">
      <c r="A7195" s="1189" t="s">
        <v>14921</v>
      </c>
      <c r="B7195" s="501" t="s">
        <v>16549</v>
      </c>
      <c r="C7195" s="502" t="s">
        <v>41724</v>
      </c>
      <c r="D7195" s="1189" t="s">
        <v>30</v>
      </c>
      <c r="E7195" s="1190">
        <v>7.3432000000000004</v>
      </c>
      <c r="F7195" s="394"/>
    </row>
    <row r="7196" spans="1:6">
      <c r="A7196" s="1189" t="s">
        <v>14922</v>
      </c>
      <c r="B7196" s="501" t="s">
        <v>16549</v>
      </c>
      <c r="C7196" s="502" t="s">
        <v>41725</v>
      </c>
      <c r="D7196" s="1189" t="s">
        <v>29</v>
      </c>
      <c r="E7196" s="1190">
        <v>23.449100000000001</v>
      </c>
      <c r="F7196" s="394"/>
    </row>
    <row r="7197" spans="1:6">
      <c r="A7197" s="1189" t="s">
        <v>14923</v>
      </c>
      <c r="B7197" s="501" t="s">
        <v>16549</v>
      </c>
      <c r="C7197" s="502" t="s">
        <v>41726</v>
      </c>
      <c r="D7197" s="1189" t="s">
        <v>30</v>
      </c>
      <c r="E7197" s="1190">
        <v>48.821899999999999</v>
      </c>
      <c r="F7197" s="394"/>
    </row>
    <row r="7198" spans="1:6">
      <c r="A7198" s="1189" t="s">
        <v>14924</v>
      </c>
      <c r="B7198" s="501" t="s">
        <v>16549</v>
      </c>
      <c r="C7198" s="502" t="s">
        <v>41727</v>
      </c>
      <c r="D7198" s="1189" t="s">
        <v>29</v>
      </c>
      <c r="E7198" s="1190">
        <v>8.4124999999999996</v>
      </c>
      <c r="F7198" s="394"/>
    </row>
    <row r="7199" spans="1:6">
      <c r="A7199" s="1189" t="s">
        <v>14925</v>
      </c>
      <c r="B7199" s="501" t="s">
        <v>16549</v>
      </c>
      <c r="C7199" s="502" t="s">
        <v>41728</v>
      </c>
      <c r="D7199" s="1189" t="s">
        <v>14896</v>
      </c>
      <c r="E7199" s="1190">
        <v>156.77090000000001</v>
      </c>
      <c r="F7199" s="394"/>
    </row>
    <row r="7200" spans="1:6">
      <c r="A7200" s="1189" t="s">
        <v>14926</v>
      </c>
      <c r="B7200" s="501" t="s">
        <v>16549</v>
      </c>
      <c r="C7200" s="502" t="s">
        <v>41729</v>
      </c>
      <c r="D7200" s="1189" t="s">
        <v>30</v>
      </c>
      <c r="E7200" s="1190">
        <v>1.8988</v>
      </c>
      <c r="F7200" s="394"/>
    </row>
    <row r="7201" spans="1:6">
      <c r="A7201" s="1189" t="s">
        <v>14927</v>
      </c>
      <c r="B7201" s="501" t="s">
        <v>16549</v>
      </c>
      <c r="C7201" s="502" t="s">
        <v>41730</v>
      </c>
      <c r="D7201" s="1189" t="s">
        <v>30</v>
      </c>
      <c r="E7201" s="1190">
        <v>7.0309999999999997</v>
      </c>
      <c r="F7201" s="394"/>
    </row>
    <row r="7202" spans="1:6">
      <c r="A7202" s="1189" t="s">
        <v>14928</v>
      </c>
      <c r="B7202" s="501" t="s">
        <v>16549</v>
      </c>
      <c r="C7202" s="502" t="s">
        <v>41731</v>
      </c>
      <c r="D7202" s="1189" t="s">
        <v>30</v>
      </c>
      <c r="E7202" s="1190">
        <v>49.135599999999997</v>
      </c>
      <c r="F7202" s="394"/>
    </row>
    <row r="7203" spans="1:6">
      <c r="A7203" s="1189" t="s">
        <v>14929</v>
      </c>
      <c r="B7203" s="501" t="s">
        <v>16549</v>
      </c>
      <c r="C7203" s="502" t="s">
        <v>41732</v>
      </c>
      <c r="D7203" s="1189" t="s">
        <v>29</v>
      </c>
      <c r="E7203" s="1190">
        <v>14.9343</v>
      </c>
      <c r="F7203" s="394"/>
    </row>
    <row r="7204" spans="1:6">
      <c r="A7204" s="1189" t="s">
        <v>14930</v>
      </c>
      <c r="B7204" s="501" t="s">
        <v>16549</v>
      </c>
      <c r="C7204" s="502" t="s">
        <v>41733</v>
      </c>
      <c r="D7204" s="1189" t="s">
        <v>29</v>
      </c>
      <c r="E7204" s="1190">
        <v>5.3459000000000003</v>
      </c>
      <c r="F7204" s="394"/>
    </row>
    <row r="7205" spans="1:6">
      <c r="A7205" s="1189" t="s">
        <v>14931</v>
      </c>
      <c r="B7205" s="501" t="s">
        <v>16549</v>
      </c>
      <c r="C7205" s="502" t="s">
        <v>41734</v>
      </c>
      <c r="D7205" s="1189" t="s">
        <v>28</v>
      </c>
      <c r="E7205" s="1190">
        <v>92648.702399999995</v>
      </c>
      <c r="F7205" s="394"/>
    </row>
    <row r="7206" spans="1:6">
      <c r="A7206" s="1189" t="s">
        <v>14932</v>
      </c>
      <c r="B7206" s="501" t="s">
        <v>16549</v>
      </c>
      <c r="C7206" s="502" t="s">
        <v>41735</v>
      </c>
      <c r="D7206" s="1189" t="s">
        <v>28</v>
      </c>
      <c r="E7206" s="1190">
        <v>32978.815900000001</v>
      </c>
      <c r="F7206" s="394"/>
    </row>
    <row r="7207" spans="1:6">
      <c r="A7207" s="1189" t="s">
        <v>14933</v>
      </c>
      <c r="B7207" s="501" t="s">
        <v>16549</v>
      </c>
      <c r="C7207" s="502" t="s">
        <v>41736</v>
      </c>
      <c r="D7207" s="1189" t="s">
        <v>29</v>
      </c>
      <c r="E7207" s="1190">
        <v>5.4223999999999997</v>
      </c>
      <c r="F7207" s="394"/>
    </row>
    <row r="7208" spans="1:6">
      <c r="A7208" s="1189" t="s">
        <v>14934</v>
      </c>
      <c r="B7208" s="501" t="s">
        <v>16549</v>
      </c>
      <c r="C7208" s="502" t="s">
        <v>41737</v>
      </c>
      <c r="D7208" s="1189" t="s">
        <v>30</v>
      </c>
      <c r="E7208" s="1190">
        <v>10.661</v>
      </c>
      <c r="F7208" s="394"/>
    </row>
    <row r="7209" spans="1:6">
      <c r="A7209" s="1189" t="s">
        <v>14935</v>
      </c>
      <c r="B7209" s="501" t="s">
        <v>16549</v>
      </c>
      <c r="C7209" s="502" t="s">
        <v>41738</v>
      </c>
      <c r="D7209" s="1189" t="s">
        <v>28</v>
      </c>
      <c r="E7209" s="1190">
        <v>433.36070000000001</v>
      </c>
      <c r="F7209" s="394"/>
    </row>
    <row r="7210" spans="1:6">
      <c r="A7210" s="1189" t="s">
        <v>14936</v>
      </c>
      <c r="B7210" s="501" t="s">
        <v>16549</v>
      </c>
      <c r="C7210" s="502" t="s">
        <v>41739</v>
      </c>
      <c r="D7210" s="1189" t="s">
        <v>28</v>
      </c>
      <c r="E7210" s="1190">
        <v>304.1814</v>
      </c>
      <c r="F7210" s="394"/>
    </row>
    <row r="7211" spans="1:6">
      <c r="A7211" s="1189" t="s">
        <v>14937</v>
      </c>
      <c r="B7211" s="501" t="s">
        <v>16549</v>
      </c>
      <c r="C7211" s="502" t="s">
        <v>41740</v>
      </c>
      <c r="D7211" s="1189" t="s">
        <v>28</v>
      </c>
      <c r="E7211" s="1190">
        <v>100.401</v>
      </c>
      <c r="F7211" s="394"/>
    </row>
    <row r="7212" spans="1:6">
      <c r="A7212" s="1189" t="s">
        <v>14938</v>
      </c>
      <c r="B7212" s="501" t="s">
        <v>16549</v>
      </c>
      <c r="C7212" s="502" t="s">
        <v>41741</v>
      </c>
      <c r="D7212" s="1189" t="s">
        <v>28</v>
      </c>
      <c r="E7212" s="1190">
        <v>154.01679999999999</v>
      </c>
      <c r="F7212" s="394"/>
    </row>
    <row r="7213" spans="1:6">
      <c r="A7213" s="1189" t="s">
        <v>14939</v>
      </c>
      <c r="B7213" s="501" t="s">
        <v>16549</v>
      </c>
      <c r="C7213" s="502" t="s">
        <v>41742</v>
      </c>
      <c r="D7213" s="1189" t="s">
        <v>28</v>
      </c>
      <c r="E7213" s="1190">
        <v>177.20079999999999</v>
      </c>
      <c r="F7213" s="394"/>
    </row>
    <row r="7214" spans="1:6">
      <c r="A7214" s="1189" t="s">
        <v>14940</v>
      </c>
      <c r="B7214" s="501" t="s">
        <v>16549</v>
      </c>
      <c r="C7214" s="502" t="s">
        <v>41743</v>
      </c>
      <c r="D7214" s="1189" t="s">
        <v>30</v>
      </c>
      <c r="E7214" s="1190">
        <v>75.981200000000001</v>
      </c>
      <c r="F7214" s="394"/>
    </row>
    <row r="7215" spans="1:6">
      <c r="A7215" s="1189" t="s">
        <v>14941</v>
      </c>
      <c r="B7215" s="501" t="s">
        <v>16549</v>
      </c>
      <c r="C7215" s="502" t="s">
        <v>41744</v>
      </c>
      <c r="D7215" s="1189" t="s">
        <v>28</v>
      </c>
      <c r="E7215" s="1190">
        <v>174.79069999999999</v>
      </c>
      <c r="F7215" s="394"/>
    </row>
    <row r="7216" spans="1:6">
      <c r="A7216" s="1189" t="s">
        <v>14942</v>
      </c>
      <c r="B7216" s="501" t="s">
        <v>16549</v>
      </c>
      <c r="C7216" s="502" t="s">
        <v>41745</v>
      </c>
      <c r="D7216" s="1189" t="s">
        <v>5</v>
      </c>
      <c r="E7216" s="1190">
        <v>0.1157</v>
      </c>
      <c r="F7216" s="394"/>
    </row>
    <row r="7217" spans="1:6">
      <c r="A7217" s="1189" t="s">
        <v>14943</v>
      </c>
      <c r="B7217" s="501" t="s">
        <v>16549</v>
      </c>
      <c r="C7217" s="502" t="s">
        <v>41746</v>
      </c>
      <c r="D7217" s="1189" t="s">
        <v>5</v>
      </c>
      <c r="E7217" s="1190">
        <v>1.7875000000000001</v>
      </c>
      <c r="F7217" s="394"/>
    </row>
    <row r="7218" spans="1:6">
      <c r="A7218" s="1189" t="s">
        <v>14944</v>
      </c>
      <c r="B7218" s="501" t="s">
        <v>16549</v>
      </c>
      <c r="C7218" s="502" t="s">
        <v>41747</v>
      </c>
      <c r="D7218" s="1189" t="s">
        <v>5</v>
      </c>
      <c r="E7218" s="1190">
        <v>8.0199999999999994E-2</v>
      </c>
      <c r="F7218" s="394"/>
    </row>
    <row r="7219" spans="1:6">
      <c r="A7219" s="1189" t="s">
        <v>14945</v>
      </c>
      <c r="B7219" s="501" t="s">
        <v>16549</v>
      </c>
      <c r="C7219" s="502" t="s">
        <v>41748</v>
      </c>
      <c r="D7219" s="1189" t="s">
        <v>28</v>
      </c>
      <c r="E7219" s="1190">
        <v>1291.6283000000001</v>
      </c>
      <c r="F7219" s="394"/>
    </row>
    <row r="7220" spans="1:6">
      <c r="A7220" s="1189" t="s">
        <v>14946</v>
      </c>
      <c r="B7220" s="501" t="s">
        <v>16549</v>
      </c>
      <c r="C7220" s="502" t="s">
        <v>41749</v>
      </c>
      <c r="D7220" s="1189" t="s">
        <v>28</v>
      </c>
      <c r="E7220" s="1190">
        <v>7447.2875999999997</v>
      </c>
      <c r="F7220" s="394"/>
    </row>
    <row r="7221" spans="1:6">
      <c r="A7221" s="1189" t="s">
        <v>14947</v>
      </c>
      <c r="B7221" s="501" t="s">
        <v>16549</v>
      </c>
      <c r="C7221" s="502" t="s">
        <v>41750</v>
      </c>
      <c r="D7221" s="1189" t="s">
        <v>28</v>
      </c>
      <c r="E7221" s="1190">
        <v>129129.40489999999</v>
      </c>
      <c r="F7221" s="394"/>
    </row>
    <row r="7222" spans="1:6">
      <c r="A7222" s="1189" t="s">
        <v>14948</v>
      </c>
      <c r="B7222" s="501" t="s">
        <v>16549</v>
      </c>
      <c r="C7222" s="502" t="s">
        <v>41751</v>
      </c>
      <c r="D7222" s="1189" t="s">
        <v>28</v>
      </c>
      <c r="E7222" s="1190">
        <v>134144.40489999999</v>
      </c>
      <c r="F7222" s="394"/>
    </row>
    <row r="7223" spans="1:6">
      <c r="A7223" s="1189" t="s">
        <v>14949</v>
      </c>
      <c r="B7223" s="501" t="s">
        <v>16549</v>
      </c>
      <c r="C7223" s="502" t="s">
        <v>41752</v>
      </c>
      <c r="D7223" s="1189" t="s">
        <v>28</v>
      </c>
      <c r="E7223" s="1190">
        <v>52938.515800000001</v>
      </c>
      <c r="F7223" s="394"/>
    </row>
    <row r="7224" spans="1:6">
      <c r="A7224" s="1189" t="s">
        <v>14950</v>
      </c>
      <c r="B7224" s="501" t="s">
        <v>16549</v>
      </c>
      <c r="C7224" s="502" t="s">
        <v>41753</v>
      </c>
      <c r="D7224" s="1189" t="s">
        <v>28</v>
      </c>
      <c r="E7224" s="1190">
        <v>54033.202400000002</v>
      </c>
      <c r="F7224" s="394"/>
    </row>
    <row r="7225" spans="1:6">
      <c r="A7225" s="1189" t="s">
        <v>14951</v>
      </c>
      <c r="B7225" s="501" t="s">
        <v>16549</v>
      </c>
      <c r="C7225" s="502" t="s">
        <v>41754</v>
      </c>
      <c r="D7225" s="1189" t="s">
        <v>28</v>
      </c>
      <c r="E7225" s="1190">
        <v>72087.202399999995</v>
      </c>
      <c r="F7225" s="394"/>
    </row>
    <row r="7226" spans="1:6">
      <c r="A7226" s="1189" t="s">
        <v>14952</v>
      </c>
      <c r="B7226" s="501" t="s">
        <v>16549</v>
      </c>
      <c r="C7226" s="502" t="s">
        <v>41755</v>
      </c>
      <c r="D7226" s="1189" t="s">
        <v>28</v>
      </c>
      <c r="E7226" s="1190">
        <v>120603.90489999999</v>
      </c>
      <c r="F7226" s="394"/>
    </row>
    <row r="7227" spans="1:6">
      <c r="A7227" s="1189" t="s">
        <v>14953</v>
      </c>
      <c r="B7227" s="501" t="s">
        <v>16549</v>
      </c>
      <c r="C7227" s="502" t="s">
        <v>41756</v>
      </c>
      <c r="D7227" s="1189" t="s">
        <v>5</v>
      </c>
      <c r="E7227" s="1190">
        <v>115.7757</v>
      </c>
      <c r="F7227" s="394"/>
    </row>
    <row r="7228" spans="1:6">
      <c r="A7228" s="1189" t="s">
        <v>14954</v>
      </c>
      <c r="B7228" s="501" t="s">
        <v>16549</v>
      </c>
      <c r="C7228" s="502" t="s">
        <v>41757</v>
      </c>
      <c r="D7228" s="1189" t="s">
        <v>5</v>
      </c>
      <c r="E7228" s="1190">
        <v>11.12</v>
      </c>
      <c r="F7228" s="394"/>
    </row>
    <row r="7229" spans="1:6">
      <c r="A7229" s="1189" t="s">
        <v>14955</v>
      </c>
      <c r="B7229" s="501" t="s">
        <v>16549</v>
      </c>
      <c r="C7229" s="502" t="s">
        <v>41758</v>
      </c>
      <c r="D7229" s="1189" t="s">
        <v>5</v>
      </c>
      <c r="E7229" s="1190">
        <v>0.76649999999999996</v>
      </c>
      <c r="F7229" s="394"/>
    </row>
    <row r="7230" spans="1:6">
      <c r="A7230" s="1189" t="s">
        <v>14956</v>
      </c>
      <c r="B7230" s="501" t="s">
        <v>16549</v>
      </c>
      <c r="C7230" s="502" t="s">
        <v>41759</v>
      </c>
      <c r="D7230" s="1189" t="s">
        <v>28</v>
      </c>
      <c r="E7230" s="1190">
        <v>40559.412199999999</v>
      </c>
      <c r="F7230" s="394"/>
    </row>
    <row r="7231" spans="1:6">
      <c r="A7231" s="1189" t="s">
        <v>14957</v>
      </c>
      <c r="B7231" s="501" t="s">
        <v>16549</v>
      </c>
      <c r="C7231" s="502" t="s">
        <v>41760</v>
      </c>
      <c r="D7231" s="1189" t="s">
        <v>30</v>
      </c>
      <c r="E7231" s="1190">
        <v>17.8536</v>
      </c>
      <c r="F7231" s="394"/>
    </row>
    <row r="7232" spans="1:6">
      <c r="A7232" s="1189" t="s">
        <v>14958</v>
      </c>
      <c r="B7232" s="501" t="s">
        <v>16549</v>
      </c>
      <c r="C7232" s="502" t="s">
        <v>41761</v>
      </c>
      <c r="D7232" s="1189" t="s">
        <v>28</v>
      </c>
      <c r="E7232" s="1190">
        <v>18.1158</v>
      </c>
      <c r="F7232" s="394"/>
    </row>
    <row r="7233" spans="1:6">
      <c r="A7233" s="1189" t="s">
        <v>14959</v>
      </c>
      <c r="B7233" s="501" t="s">
        <v>16549</v>
      </c>
      <c r="C7233" s="502" t="s">
        <v>41762</v>
      </c>
      <c r="D7233" s="1189" t="s">
        <v>28</v>
      </c>
      <c r="E7233" s="1190">
        <v>21.08</v>
      </c>
      <c r="F7233" s="394"/>
    </row>
    <row r="7234" spans="1:6">
      <c r="A7234" s="1189" t="s">
        <v>14960</v>
      </c>
      <c r="B7234" s="501" t="s">
        <v>16549</v>
      </c>
      <c r="C7234" s="502" t="s">
        <v>41763</v>
      </c>
      <c r="D7234" s="1189" t="s">
        <v>30</v>
      </c>
      <c r="E7234" s="1190">
        <v>10.0753</v>
      </c>
      <c r="F7234" s="394"/>
    </row>
    <row r="7235" spans="1:6">
      <c r="A7235" s="1189" t="s">
        <v>14961</v>
      </c>
      <c r="B7235" s="501" t="s">
        <v>16549</v>
      </c>
      <c r="C7235" s="502" t="s">
        <v>41764</v>
      </c>
      <c r="D7235" s="1189" t="s">
        <v>28</v>
      </c>
      <c r="E7235" s="1190">
        <v>21.003399999999999</v>
      </c>
      <c r="F7235" s="394"/>
    </row>
    <row r="7236" spans="1:6">
      <c r="A7236" s="1189" t="s">
        <v>14962</v>
      </c>
      <c r="B7236" s="501" t="s">
        <v>16549</v>
      </c>
      <c r="C7236" s="502" t="s">
        <v>41765</v>
      </c>
      <c r="D7236" s="1189" t="s">
        <v>14896</v>
      </c>
      <c r="E7236" s="1190">
        <v>158.03749999999999</v>
      </c>
      <c r="F7236" s="394"/>
    </row>
    <row r="7237" spans="1:6">
      <c r="A7237" s="1189" t="s">
        <v>14963</v>
      </c>
      <c r="B7237" s="501" t="s">
        <v>16549</v>
      </c>
      <c r="C7237" s="502" t="s">
        <v>41766</v>
      </c>
      <c r="D7237" s="1189" t="s">
        <v>14896</v>
      </c>
      <c r="E7237" s="1190">
        <v>151.8914</v>
      </c>
      <c r="F7237" s="394"/>
    </row>
    <row r="7238" spans="1:6">
      <c r="A7238" s="1189" t="s">
        <v>14964</v>
      </c>
      <c r="B7238" s="501" t="s">
        <v>16549</v>
      </c>
      <c r="C7238" s="502" t="s">
        <v>28022</v>
      </c>
      <c r="D7238" s="1189" t="s">
        <v>14896</v>
      </c>
      <c r="E7238" s="1190">
        <v>161.85140000000001</v>
      </c>
      <c r="F7238" s="394"/>
    </row>
    <row r="7239" spans="1:6">
      <c r="A7239" s="1189" t="s">
        <v>14965</v>
      </c>
      <c r="B7239" s="501" t="s">
        <v>16549</v>
      </c>
      <c r="C7239" s="502" t="s">
        <v>41767</v>
      </c>
      <c r="D7239" s="1189" t="s">
        <v>30</v>
      </c>
      <c r="E7239" s="1190">
        <v>1.528</v>
      </c>
      <c r="F7239" s="394"/>
    </row>
    <row r="7240" spans="1:6">
      <c r="A7240" s="1189" t="s">
        <v>14966</v>
      </c>
      <c r="B7240" s="501" t="s">
        <v>16549</v>
      </c>
      <c r="C7240" s="502" t="s">
        <v>41768</v>
      </c>
      <c r="D7240" s="1189" t="s">
        <v>30</v>
      </c>
      <c r="E7240" s="1190">
        <v>1.6455</v>
      </c>
      <c r="F7240" s="394"/>
    </row>
    <row r="7241" spans="1:6">
      <c r="A7241" s="1189" t="s">
        <v>14967</v>
      </c>
      <c r="B7241" s="501" t="s">
        <v>16549</v>
      </c>
      <c r="C7241" s="502" t="s">
        <v>41769</v>
      </c>
      <c r="D7241" s="1189" t="s">
        <v>28</v>
      </c>
      <c r="E7241" s="1190">
        <v>381.52850000000001</v>
      </c>
      <c r="F7241" s="394"/>
    </row>
    <row r="7242" spans="1:6">
      <c r="A7242" s="1189" t="s">
        <v>14968</v>
      </c>
      <c r="B7242" s="501" t="s">
        <v>16549</v>
      </c>
      <c r="C7242" s="502" t="s">
        <v>41770</v>
      </c>
      <c r="D7242" s="1189" t="s">
        <v>28</v>
      </c>
      <c r="E7242" s="1190">
        <v>481.48259999999999</v>
      </c>
      <c r="F7242" s="394"/>
    </row>
    <row r="7243" spans="1:6">
      <c r="A7243" s="1189" t="s">
        <v>14969</v>
      </c>
      <c r="B7243" s="501" t="s">
        <v>16549</v>
      </c>
      <c r="C7243" s="502" t="s">
        <v>41771</v>
      </c>
      <c r="D7243" s="1189" t="s">
        <v>28</v>
      </c>
      <c r="E7243" s="1190">
        <v>558.22220000000004</v>
      </c>
      <c r="F7243" s="394"/>
    </row>
    <row r="7244" spans="1:6">
      <c r="A7244" s="1189" t="s">
        <v>14970</v>
      </c>
      <c r="B7244" s="501" t="s">
        <v>16549</v>
      </c>
      <c r="C7244" s="502" t="s">
        <v>41772</v>
      </c>
      <c r="D7244" s="1189" t="s">
        <v>28</v>
      </c>
      <c r="E7244" s="1190">
        <v>727.32150000000001</v>
      </c>
      <c r="F7244" s="394"/>
    </row>
    <row r="7245" spans="1:6">
      <c r="A7245" s="1189" t="s">
        <v>14971</v>
      </c>
      <c r="B7245" s="501" t="s">
        <v>16549</v>
      </c>
      <c r="C7245" s="502" t="s">
        <v>41773</v>
      </c>
      <c r="D7245" s="1189" t="s">
        <v>28</v>
      </c>
      <c r="E7245" s="1190">
        <v>740.92870000000005</v>
      </c>
      <c r="F7245" s="394"/>
    </row>
    <row r="7246" spans="1:6">
      <c r="A7246" s="1189" t="s">
        <v>14972</v>
      </c>
      <c r="B7246" s="501" t="s">
        <v>16549</v>
      </c>
      <c r="C7246" s="502" t="s">
        <v>41774</v>
      </c>
      <c r="D7246" s="1189" t="s">
        <v>28</v>
      </c>
      <c r="E7246" s="1190">
        <v>807.03899999999999</v>
      </c>
      <c r="F7246" s="394"/>
    </row>
    <row r="7247" spans="1:6">
      <c r="A7247" s="1189" t="s">
        <v>14973</v>
      </c>
      <c r="B7247" s="501" t="s">
        <v>16549</v>
      </c>
      <c r="C7247" s="502" t="s">
        <v>41775</v>
      </c>
      <c r="D7247" s="1189" t="s">
        <v>28</v>
      </c>
      <c r="E7247" s="1190">
        <v>977.08550000000002</v>
      </c>
      <c r="F7247" s="394"/>
    </row>
    <row r="7248" spans="1:6">
      <c r="A7248" s="1189" t="s">
        <v>14974</v>
      </c>
      <c r="B7248" s="501" t="s">
        <v>16549</v>
      </c>
      <c r="C7248" s="502" t="s">
        <v>41776</v>
      </c>
      <c r="D7248" s="1189" t="s">
        <v>28</v>
      </c>
      <c r="E7248" s="1190">
        <v>1421.4640999999999</v>
      </c>
      <c r="F7248" s="394"/>
    </row>
    <row r="7249" spans="1:6">
      <c r="A7249" s="1189" t="s">
        <v>14975</v>
      </c>
      <c r="B7249" s="501" t="s">
        <v>16549</v>
      </c>
      <c r="C7249" s="502" t="s">
        <v>41777</v>
      </c>
      <c r="D7249" s="1189" t="s">
        <v>28</v>
      </c>
      <c r="E7249" s="1190">
        <v>1813.9395999999999</v>
      </c>
      <c r="F7249" s="394"/>
    </row>
    <row r="7250" spans="1:6">
      <c r="A7250" s="1189" t="s">
        <v>14976</v>
      </c>
      <c r="B7250" s="501" t="s">
        <v>16549</v>
      </c>
      <c r="C7250" s="502" t="s">
        <v>41778</v>
      </c>
      <c r="D7250" s="1189" t="s">
        <v>5</v>
      </c>
      <c r="E7250" s="1190">
        <v>23.187000000000001</v>
      </c>
      <c r="F7250" s="394"/>
    </row>
    <row r="7251" spans="1:6">
      <c r="A7251" s="1189" t="s">
        <v>14977</v>
      </c>
      <c r="B7251" s="501" t="s">
        <v>16549</v>
      </c>
      <c r="C7251" s="502" t="s">
        <v>41779</v>
      </c>
      <c r="D7251" s="1189" t="s">
        <v>14978</v>
      </c>
      <c r="E7251" s="1190">
        <v>584.68899999999996</v>
      </c>
      <c r="F7251" s="394"/>
    </row>
    <row r="7252" spans="1:6">
      <c r="A7252" s="1189" t="s">
        <v>14979</v>
      </c>
      <c r="B7252" s="501" t="s">
        <v>16549</v>
      </c>
      <c r="C7252" s="502" t="s">
        <v>41780</v>
      </c>
      <c r="D7252" s="1189" t="s">
        <v>28</v>
      </c>
      <c r="E7252" s="1190">
        <v>2337.9740000000002</v>
      </c>
      <c r="F7252" s="394"/>
    </row>
    <row r="7253" spans="1:6">
      <c r="A7253" s="1189" t="s">
        <v>14980</v>
      </c>
      <c r="B7253" s="501" t="s">
        <v>16549</v>
      </c>
      <c r="C7253" s="502" t="s">
        <v>41781</v>
      </c>
      <c r="D7253" s="1189" t="s">
        <v>28</v>
      </c>
      <c r="E7253" s="1190">
        <v>2803.6718000000001</v>
      </c>
      <c r="F7253" s="394"/>
    </row>
    <row r="7254" spans="1:6">
      <c r="A7254" s="1189" t="s">
        <v>14981</v>
      </c>
      <c r="B7254" s="501" t="s">
        <v>16549</v>
      </c>
      <c r="C7254" s="502" t="s">
        <v>41782</v>
      </c>
      <c r="D7254" s="1189" t="s">
        <v>28</v>
      </c>
      <c r="E7254" s="1190">
        <v>2852.9992999999999</v>
      </c>
      <c r="F7254" s="394"/>
    </row>
    <row r="7255" spans="1:6">
      <c r="A7255" s="1189" t="s">
        <v>14982</v>
      </c>
      <c r="B7255" s="501" t="s">
        <v>16549</v>
      </c>
      <c r="C7255" s="502" t="s">
        <v>41783</v>
      </c>
      <c r="D7255" s="1189" t="s">
        <v>30</v>
      </c>
      <c r="E7255" s="1190">
        <v>7.7539999999999996</v>
      </c>
      <c r="F7255" s="394"/>
    </row>
    <row r="7256" spans="1:6">
      <c r="A7256" s="1189" t="s">
        <v>14983</v>
      </c>
      <c r="B7256" s="501" t="s">
        <v>16549</v>
      </c>
      <c r="C7256" s="502" t="s">
        <v>41784</v>
      </c>
      <c r="D7256" s="1189" t="s">
        <v>2506</v>
      </c>
      <c r="E7256" s="1190" t="s">
        <v>167</v>
      </c>
      <c r="F7256" s="394"/>
    </row>
    <row r="7257" spans="1:6">
      <c r="A7257" s="1189" t="s">
        <v>14984</v>
      </c>
      <c r="B7257" s="501" t="s">
        <v>16549</v>
      </c>
      <c r="C7257" s="502" t="s">
        <v>41785</v>
      </c>
      <c r="D7257" s="1189" t="s">
        <v>28</v>
      </c>
      <c r="E7257" s="1190">
        <v>529.66160000000002</v>
      </c>
      <c r="F7257" s="394"/>
    </row>
    <row r="7258" spans="1:6">
      <c r="A7258" s="1189" t="s">
        <v>14985</v>
      </c>
      <c r="B7258" s="501" t="s">
        <v>16549</v>
      </c>
      <c r="C7258" s="502" t="s">
        <v>41786</v>
      </c>
      <c r="D7258" s="1189" t="s">
        <v>28</v>
      </c>
      <c r="E7258" s="1190">
        <v>605.06020000000001</v>
      </c>
      <c r="F7258" s="394"/>
    </row>
    <row r="7259" spans="1:6">
      <c r="A7259" s="1189" t="s">
        <v>14986</v>
      </c>
      <c r="B7259" s="501" t="s">
        <v>16549</v>
      </c>
      <c r="C7259" s="502" t="s">
        <v>41787</v>
      </c>
      <c r="D7259" s="1189" t="s">
        <v>14895</v>
      </c>
      <c r="E7259" s="1190">
        <v>43.022500000000001</v>
      </c>
      <c r="F7259" s="394"/>
    </row>
    <row r="7260" spans="1:6">
      <c r="A7260" s="1189" t="s">
        <v>14987</v>
      </c>
      <c r="B7260" s="501" t="s">
        <v>16549</v>
      </c>
      <c r="C7260" s="502" t="s">
        <v>41788</v>
      </c>
      <c r="D7260" s="1189" t="s">
        <v>28</v>
      </c>
      <c r="E7260" s="1190">
        <v>687.29390000000001</v>
      </c>
      <c r="F7260" s="394"/>
    </row>
    <row r="7261" spans="1:6">
      <c r="A7261" s="1189" t="s">
        <v>14988</v>
      </c>
      <c r="B7261" s="501" t="s">
        <v>16549</v>
      </c>
      <c r="C7261" s="502" t="s">
        <v>41789</v>
      </c>
      <c r="D7261" s="1189" t="s">
        <v>5</v>
      </c>
      <c r="E7261" s="1190">
        <v>5.18</v>
      </c>
      <c r="F7261" s="394"/>
    </row>
    <row r="7262" spans="1:6">
      <c r="A7262" s="1189" t="s">
        <v>14989</v>
      </c>
      <c r="B7262" s="501" t="s">
        <v>16549</v>
      </c>
      <c r="C7262" s="502" t="s">
        <v>41790</v>
      </c>
      <c r="D7262" s="1189" t="s">
        <v>28</v>
      </c>
      <c r="E7262" s="1190">
        <v>1099.0998999999999</v>
      </c>
      <c r="F7262" s="394"/>
    </row>
    <row r="7263" spans="1:6">
      <c r="A7263" s="1189" t="s">
        <v>14990</v>
      </c>
      <c r="B7263" s="501" t="s">
        <v>16549</v>
      </c>
      <c r="C7263" s="502" t="s">
        <v>41791</v>
      </c>
      <c r="D7263" s="1189" t="s">
        <v>28</v>
      </c>
      <c r="E7263" s="1190">
        <v>974.54740000000004</v>
      </c>
      <c r="F7263" s="394"/>
    </row>
    <row r="7264" spans="1:6">
      <c r="A7264" s="1189" t="s">
        <v>14991</v>
      </c>
      <c r="B7264" s="501" t="s">
        <v>16549</v>
      </c>
      <c r="C7264" s="502" t="s">
        <v>41792</v>
      </c>
      <c r="D7264" s="1189" t="s">
        <v>28</v>
      </c>
      <c r="E7264" s="1190">
        <v>5879.8966</v>
      </c>
      <c r="F7264" s="394"/>
    </row>
    <row r="7265" spans="1:6">
      <c r="A7265" s="1189" t="s">
        <v>14992</v>
      </c>
      <c r="B7265" s="501" t="s">
        <v>16549</v>
      </c>
      <c r="C7265" s="502" t="s">
        <v>41793</v>
      </c>
      <c r="D7265" s="1189" t="s">
        <v>28</v>
      </c>
      <c r="E7265" s="1190">
        <v>1298.5962999999999</v>
      </c>
      <c r="F7265" s="394"/>
    </row>
    <row r="7266" spans="1:6">
      <c r="A7266" s="1189" t="s">
        <v>14993</v>
      </c>
      <c r="B7266" s="501" t="s">
        <v>16549</v>
      </c>
      <c r="C7266" s="502" t="s">
        <v>41794</v>
      </c>
      <c r="D7266" s="1189" t="s">
        <v>28</v>
      </c>
      <c r="E7266" s="1190">
        <v>26162.181</v>
      </c>
      <c r="F7266" s="394"/>
    </row>
    <row r="7267" spans="1:6">
      <c r="A7267" s="1189" t="s">
        <v>14994</v>
      </c>
      <c r="B7267" s="501" t="s">
        <v>16549</v>
      </c>
      <c r="C7267" s="502" t="s">
        <v>41795</v>
      </c>
      <c r="D7267" s="1189" t="s">
        <v>14895</v>
      </c>
      <c r="E7267" s="1190">
        <v>6.5</v>
      </c>
      <c r="F7267" s="394"/>
    </row>
    <row r="7268" spans="1:6">
      <c r="A7268" s="1189" t="s">
        <v>14995</v>
      </c>
      <c r="B7268" s="501" t="s">
        <v>16549</v>
      </c>
      <c r="C7268" s="502" t="s">
        <v>41796</v>
      </c>
      <c r="D7268" s="1189" t="s">
        <v>28</v>
      </c>
      <c r="E7268" s="1190">
        <v>10391.578600000001</v>
      </c>
      <c r="F7268" s="394"/>
    </row>
    <row r="7269" spans="1:6">
      <c r="A7269" s="1189" t="s">
        <v>14996</v>
      </c>
      <c r="B7269" s="501" t="s">
        <v>16549</v>
      </c>
      <c r="C7269" s="502" t="s">
        <v>41797</v>
      </c>
      <c r="D7269" s="1189" t="s">
        <v>28</v>
      </c>
      <c r="E7269" s="1190">
        <v>17788.594000000001</v>
      </c>
      <c r="F7269" s="394"/>
    </row>
    <row r="7270" spans="1:6">
      <c r="A7270" s="1189" t="s">
        <v>14997</v>
      </c>
      <c r="B7270" s="501" t="s">
        <v>16549</v>
      </c>
      <c r="C7270" s="502" t="s">
        <v>41798</v>
      </c>
      <c r="D7270" s="1189" t="s">
        <v>28</v>
      </c>
      <c r="E7270" s="1190">
        <v>25379.002899999999</v>
      </c>
      <c r="F7270" s="394"/>
    </row>
    <row r="7271" spans="1:6">
      <c r="A7271" s="1189" t="s">
        <v>14998</v>
      </c>
      <c r="B7271" s="501" t="s">
        <v>16549</v>
      </c>
      <c r="C7271" s="502" t="s">
        <v>41799</v>
      </c>
      <c r="D7271" s="1189" t="s">
        <v>28</v>
      </c>
      <c r="E7271" s="1190">
        <v>29450.296399999999</v>
      </c>
      <c r="F7271" s="394"/>
    </row>
    <row r="7272" spans="1:6">
      <c r="A7272" s="1189" t="s">
        <v>14999</v>
      </c>
      <c r="B7272" s="501" t="s">
        <v>16549</v>
      </c>
      <c r="C7272" s="502" t="s">
        <v>41800</v>
      </c>
      <c r="D7272" s="1189" t="s">
        <v>5</v>
      </c>
      <c r="E7272" s="1190">
        <v>323.78320000000002</v>
      </c>
      <c r="F7272" s="394"/>
    </row>
    <row r="7273" spans="1:6">
      <c r="A7273" s="1189" t="s">
        <v>15000</v>
      </c>
      <c r="B7273" s="501" t="s">
        <v>16549</v>
      </c>
      <c r="C7273" s="502" t="s">
        <v>41801</v>
      </c>
      <c r="D7273" s="1189" t="s">
        <v>5</v>
      </c>
      <c r="E7273" s="1190">
        <v>2091.8784999999998</v>
      </c>
      <c r="F7273" s="394"/>
    </row>
    <row r="7274" spans="1:6">
      <c r="A7274" s="1189" t="s">
        <v>15001</v>
      </c>
      <c r="B7274" s="501" t="s">
        <v>16549</v>
      </c>
      <c r="C7274" s="502" t="s">
        <v>41802</v>
      </c>
      <c r="D7274" s="1189" t="s">
        <v>5</v>
      </c>
      <c r="E7274" s="1190">
        <v>2626.0565999999999</v>
      </c>
      <c r="F7274" s="394"/>
    </row>
    <row r="7275" spans="1:6">
      <c r="A7275" s="1189" t="s">
        <v>15002</v>
      </c>
      <c r="B7275" s="501" t="s">
        <v>16549</v>
      </c>
      <c r="C7275" s="502" t="s">
        <v>41803</v>
      </c>
      <c r="D7275" s="1189" t="s">
        <v>5</v>
      </c>
      <c r="E7275" s="1190">
        <v>2939.4214000000002</v>
      </c>
      <c r="F7275" s="394"/>
    </row>
    <row r="7276" spans="1:6">
      <c r="A7276" s="1189" t="s">
        <v>15003</v>
      </c>
      <c r="B7276" s="501" t="s">
        <v>16549</v>
      </c>
      <c r="C7276" s="502" t="s">
        <v>41804</v>
      </c>
      <c r="D7276" s="1189" t="s">
        <v>28</v>
      </c>
      <c r="E7276" s="1190">
        <v>4771.3576999999996</v>
      </c>
      <c r="F7276" s="394"/>
    </row>
    <row r="7277" spans="1:6">
      <c r="A7277" s="1189" t="s">
        <v>15004</v>
      </c>
      <c r="B7277" s="501" t="s">
        <v>16549</v>
      </c>
      <c r="C7277" s="502" t="s">
        <v>41805</v>
      </c>
      <c r="D7277" s="1189" t="s">
        <v>28</v>
      </c>
      <c r="E7277" s="1190">
        <v>6527.2788</v>
      </c>
      <c r="F7277" s="394"/>
    </row>
    <row r="7278" spans="1:6">
      <c r="A7278" s="1189" t="s">
        <v>15005</v>
      </c>
      <c r="B7278" s="501" t="s">
        <v>16549</v>
      </c>
      <c r="C7278" s="502" t="s">
        <v>41806</v>
      </c>
      <c r="D7278" s="1189" t="s">
        <v>28</v>
      </c>
      <c r="E7278" s="1190">
        <v>7530.8685999999998</v>
      </c>
      <c r="F7278" s="394"/>
    </row>
    <row r="7279" spans="1:6">
      <c r="A7279" s="1189" t="s">
        <v>15006</v>
      </c>
      <c r="B7279" s="501" t="s">
        <v>16549</v>
      </c>
      <c r="C7279" s="502" t="s">
        <v>41807</v>
      </c>
      <c r="D7279" s="1189" t="s">
        <v>28</v>
      </c>
      <c r="E7279" s="1190">
        <v>8073.1972999999998</v>
      </c>
      <c r="F7279" s="394"/>
    </row>
    <row r="7280" spans="1:6">
      <c r="A7280" s="1189" t="s">
        <v>15007</v>
      </c>
      <c r="B7280" s="501" t="s">
        <v>16549</v>
      </c>
      <c r="C7280" s="502" t="s">
        <v>41808</v>
      </c>
      <c r="D7280" s="1189" t="s">
        <v>14895</v>
      </c>
      <c r="E7280" s="1190">
        <v>5.9</v>
      </c>
      <c r="F7280" s="394"/>
    </row>
    <row r="7281" spans="1:6">
      <c r="A7281" s="1189" t="s">
        <v>15008</v>
      </c>
      <c r="B7281" s="501" t="s">
        <v>16549</v>
      </c>
      <c r="C7281" s="502" t="s">
        <v>41809</v>
      </c>
      <c r="D7281" s="1189" t="s">
        <v>5</v>
      </c>
      <c r="E7281" s="1190">
        <v>58.173999999999999</v>
      </c>
      <c r="F7281" s="394"/>
    </row>
    <row r="7282" spans="1:6">
      <c r="A7282" s="1189" t="s">
        <v>15009</v>
      </c>
      <c r="B7282" s="501" t="s">
        <v>16549</v>
      </c>
      <c r="C7282" s="502" t="s">
        <v>41810</v>
      </c>
      <c r="D7282" s="1189" t="s">
        <v>28</v>
      </c>
      <c r="E7282" s="1190">
        <v>1707.654</v>
      </c>
      <c r="F7282" s="394"/>
    </row>
    <row r="7283" spans="1:6">
      <c r="A7283" s="1189" t="s">
        <v>15010</v>
      </c>
      <c r="B7283" s="501" t="s">
        <v>16549</v>
      </c>
      <c r="C7283" s="502" t="s">
        <v>41811</v>
      </c>
      <c r="D7283" s="1189" t="s">
        <v>5</v>
      </c>
      <c r="E7283" s="1190">
        <v>220.50630000000001</v>
      </c>
      <c r="F7283" s="394"/>
    </row>
    <row r="7284" spans="1:6">
      <c r="A7284" s="1189" t="s">
        <v>15011</v>
      </c>
      <c r="B7284" s="501" t="s">
        <v>16549</v>
      </c>
      <c r="C7284" s="502" t="s">
        <v>41812</v>
      </c>
      <c r="D7284" s="1189" t="s">
        <v>5</v>
      </c>
      <c r="E7284" s="1190">
        <v>312.447</v>
      </c>
      <c r="F7284" s="394"/>
    </row>
    <row r="7285" spans="1:6">
      <c r="A7285" s="1189" t="s">
        <v>15012</v>
      </c>
      <c r="B7285" s="501" t="s">
        <v>16549</v>
      </c>
      <c r="C7285" s="502" t="s">
        <v>41813</v>
      </c>
      <c r="D7285" s="1189" t="s">
        <v>5</v>
      </c>
      <c r="E7285" s="1190">
        <v>362.60919999999999</v>
      </c>
      <c r="F7285" s="394"/>
    </row>
    <row r="7286" spans="1:6">
      <c r="A7286" s="1189" t="s">
        <v>15013</v>
      </c>
      <c r="B7286" s="501" t="s">
        <v>16549</v>
      </c>
      <c r="C7286" s="502" t="s">
        <v>41814</v>
      </c>
      <c r="D7286" s="1189" t="s">
        <v>5</v>
      </c>
      <c r="E7286" s="1190">
        <v>529.27139999999997</v>
      </c>
      <c r="F7286" s="394"/>
    </row>
    <row r="7287" spans="1:6">
      <c r="A7287" s="1189" t="s">
        <v>15014</v>
      </c>
      <c r="B7287" s="501" t="s">
        <v>16549</v>
      </c>
      <c r="C7287" s="502" t="s">
        <v>41815</v>
      </c>
      <c r="D7287" s="1189" t="s">
        <v>5</v>
      </c>
      <c r="E7287" s="1190">
        <v>739.80730000000005</v>
      </c>
      <c r="F7287" s="394"/>
    </row>
    <row r="7288" spans="1:6">
      <c r="A7288" s="1189" t="s">
        <v>15015</v>
      </c>
      <c r="B7288" s="501" t="s">
        <v>16549</v>
      </c>
      <c r="C7288" s="502" t="s">
        <v>41816</v>
      </c>
      <c r="D7288" s="1189" t="s">
        <v>5</v>
      </c>
      <c r="E7288" s="1190">
        <v>776.52070000000003</v>
      </c>
      <c r="F7288" s="394"/>
    </row>
    <row r="7289" spans="1:6">
      <c r="A7289" s="1189" t="s">
        <v>15016</v>
      </c>
      <c r="B7289" s="501" t="s">
        <v>16549</v>
      </c>
      <c r="C7289" s="502" t="s">
        <v>41817</v>
      </c>
      <c r="D7289" s="1189" t="s">
        <v>5</v>
      </c>
      <c r="E7289" s="1190">
        <v>1203.3181</v>
      </c>
      <c r="F7289" s="394"/>
    </row>
    <row r="7290" spans="1:6">
      <c r="A7290" s="1189" t="s">
        <v>15017</v>
      </c>
      <c r="B7290" s="501" t="s">
        <v>16549</v>
      </c>
      <c r="C7290" s="502" t="s">
        <v>41818</v>
      </c>
      <c r="D7290" s="1189" t="s">
        <v>28</v>
      </c>
      <c r="E7290" s="1190">
        <v>2243.6221999999998</v>
      </c>
      <c r="F7290" s="394"/>
    </row>
    <row r="7291" spans="1:6">
      <c r="A7291" s="1189" t="s">
        <v>15018</v>
      </c>
      <c r="B7291" s="501" t="s">
        <v>16549</v>
      </c>
      <c r="C7291" s="502" t="s">
        <v>41819</v>
      </c>
      <c r="D7291" s="1189" t="s">
        <v>5</v>
      </c>
      <c r="E7291" s="1190">
        <v>1375.9943000000001</v>
      </c>
      <c r="F7291" s="394"/>
    </row>
    <row r="7292" spans="1:6">
      <c r="A7292" s="1189" t="s">
        <v>15019</v>
      </c>
      <c r="B7292" s="501" t="s">
        <v>16549</v>
      </c>
      <c r="C7292" s="502" t="s">
        <v>41820</v>
      </c>
      <c r="D7292" s="1189" t="s">
        <v>30</v>
      </c>
      <c r="E7292" s="1190">
        <v>2.6360999999999999</v>
      </c>
      <c r="F7292" s="394"/>
    </row>
    <row r="7293" spans="1:6">
      <c r="A7293" s="1189" t="s">
        <v>15020</v>
      </c>
      <c r="B7293" s="501" t="s">
        <v>16549</v>
      </c>
      <c r="C7293" s="502" t="s">
        <v>41821</v>
      </c>
      <c r="D7293" s="1189" t="s">
        <v>5</v>
      </c>
      <c r="E7293" s="1190">
        <v>1418.075</v>
      </c>
      <c r="F7293" s="394"/>
    </row>
    <row r="7294" spans="1:6">
      <c r="A7294" s="1189" t="s">
        <v>15021</v>
      </c>
      <c r="B7294" s="501" t="s">
        <v>16549</v>
      </c>
      <c r="C7294" s="502" t="s">
        <v>41822</v>
      </c>
      <c r="D7294" s="1189" t="s">
        <v>5</v>
      </c>
      <c r="E7294" s="1190">
        <v>1856.116</v>
      </c>
      <c r="F7294" s="394"/>
    </row>
    <row r="7295" spans="1:6">
      <c r="A7295" s="1189" t="s">
        <v>15022</v>
      </c>
      <c r="B7295" s="501" t="s">
        <v>16549</v>
      </c>
      <c r="C7295" s="502" t="s">
        <v>41823</v>
      </c>
      <c r="D7295" s="1189" t="s">
        <v>5</v>
      </c>
      <c r="E7295" s="1190">
        <v>2816.2820000000002</v>
      </c>
      <c r="F7295" s="394"/>
    </row>
    <row r="7296" spans="1:6">
      <c r="A7296" s="1189" t="s">
        <v>15023</v>
      </c>
      <c r="B7296" s="501" t="s">
        <v>16549</v>
      </c>
      <c r="C7296" s="502" t="s">
        <v>41824</v>
      </c>
      <c r="D7296" s="1189" t="s">
        <v>28</v>
      </c>
      <c r="E7296" s="1190">
        <v>2858.6329000000001</v>
      </c>
      <c r="F7296" s="394"/>
    </row>
    <row r="7297" spans="1:6">
      <c r="A7297" s="1189" t="s">
        <v>15024</v>
      </c>
      <c r="B7297" s="501" t="s">
        <v>16549</v>
      </c>
      <c r="C7297" s="502" t="s">
        <v>41825</v>
      </c>
      <c r="D7297" s="1189" t="s">
        <v>28</v>
      </c>
      <c r="E7297" s="1190">
        <v>3773.9992000000002</v>
      </c>
      <c r="F7297" s="394"/>
    </row>
    <row r="7298" spans="1:6">
      <c r="A7298" s="1189" t="s">
        <v>15025</v>
      </c>
      <c r="B7298" s="501" t="s">
        <v>16549</v>
      </c>
      <c r="C7298" s="502" t="s">
        <v>41826</v>
      </c>
      <c r="D7298" s="1189" t="s">
        <v>28</v>
      </c>
      <c r="E7298" s="1190">
        <v>80.615099999999998</v>
      </c>
      <c r="F7298" s="394"/>
    </row>
    <row r="7299" spans="1:6">
      <c r="A7299" s="1189" t="s">
        <v>15026</v>
      </c>
      <c r="B7299" s="501" t="s">
        <v>16549</v>
      </c>
      <c r="C7299" s="502" t="s">
        <v>41827</v>
      </c>
      <c r="D7299" s="1189" t="s">
        <v>28</v>
      </c>
      <c r="E7299" s="1190">
        <v>157.63999999999999</v>
      </c>
      <c r="F7299" s="394"/>
    </row>
    <row r="7300" spans="1:6">
      <c r="A7300" s="1189" t="s">
        <v>15027</v>
      </c>
      <c r="B7300" s="501" t="s">
        <v>16549</v>
      </c>
      <c r="C7300" s="502" t="s">
        <v>41828</v>
      </c>
      <c r="D7300" s="1189" t="s">
        <v>28</v>
      </c>
      <c r="E7300" s="1190">
        <v>216.95689999999999</v>
      </c>
      <c r="F7300" s="394"/>
    </row>
    <row r="7301" spans="1:6">
      <c r="A7301" s="1189" t="s">
        <v>15028</v>
      </c>
      <c r="B7301" s="501" t="s">
        <v>16549</v>
      </c>
      <c r="C7301" s="502" t="s">
        <v>41829</v>
      </c>
      <c r="D7301" s="1189" t="s">
        <v>28</v>
      </c>
      <c r="E7301" s="1190">
        <v>298.47969999999998</v>
      </c>
      <c r="F7301" s="394"/>
    </row>
    <row r="7302" spans="1:6">
      <c r="A7302" s="1189" t="s">
        <v>15029</v>
      </c>
      <c r="B7302" s="501" t="s">
        <v>16549</v>
      </c>
      <c r="C7302" s="502" t="s">
        <v>41830</v>
      </c>
      <c r="D7302" s="1189" t="s">
        <v>28</v>
      </c>
      <c r="E7302" s="1190">
        <v>5.3</v>
      </c>
      <c r="F7302" s="394"/>
    </row>
    <row r="7303" spans="1:6">
      <c r="A7303" s="1189" t="s">
        <v>15030</v>
      </c>
      <c r="B7303" s="501" t="s">
        <v>16549</v>
      </c>
      <c r="C7303" s="502" t="s">
        <v>41831</v>
      </c>
      <c r="D7303" s="1189" t="s">
        <v>28</v>
      </c>
      <c r="E7303" s="1190">
        <v>463.32589999999999</v>
      </c>
      <c r="F7303" s="394"/>
    </row>
    <row r="7304" spans="1:6">
      <c r="A7304" s="1189" t="s">
        <v>15031</v>
      </c>
      <c r="B7304" s="501" t="s">
        <v>16549</v>
      </c>
      <c r="C7304" s="502" t="s">
        <v>41832</v>
      </c>
      <c r="D7304" s="1189" t="s">
        <v>28</v>
      </c>
      <c r="E7304" s="1190">
        <v>562.18949999999995</v>
      </c>
      <c r="F7304" s="394"/>
    </row>
    <row r="7305" spans="1:6">
      <c r="A7305" s="1189" t="s">
        <v>15032</v>
      </c>
      <c r="B7305" s="501" t="s">
        <v>16549</v>
      </c>
      <c r="C7305" s="502" t="s">
        <v>41833</v>
      </c>
      <c r="D7305" s="1189" t="s">
        <v>5</v>
      </c>
      <c r="E7305" s="1190">
        <v>58.386099999999999</v>
      </c>
      <c r="F7305" s="394"/>
    </row>
    <row r="7306" spans="1:6">
      <c r="A7306" s="1189" t="s">
        <v>15033</v>
      </c>
      <c r="B7306" s="501" t="s">
        <v>16549</v>
      </c>
      <c r="C7306" s="502" t="s">
        <v>41834</v>
      </c>
      <c r="D7306" s="1189" t="s">
        <v>5</v>
      </c>
      <c r="E7306" s="1190">
        <v>7.3518999999999997</v>
      </c>
      <c r="F7306" s="394"/>
    </row>
    <row r="7307" spans="1:6">
      <c r="A7307" s="1189" t="s">
        <v>15034</v>
      </c>
      <c r="B7307" s="501" t="s">
        <v>16549</v>
      </c>
      <c r="C7307" s="502" t="s">
        <v>41835</v>
      </c>
      <c r="D7307" s="1189" t="s">
        <v>28</v>
      </c>
      <c r="E7307" s="1190">
        <v>2.4521999999999999</v>
      </c>
      <c r="F7307" s="394"/>
    </row>
    <row r="7308" spans="1:6">
      <c r="A7308" s="1189" t="s">
        <v>15035</v>
      </c>
      <c r="B7308" s="501" t="s">
        <v>16549</v>
      </c>
      <c r="C7308" s="502" t="s">
        <v>41836</v>
      </c>
      <c r="D7308" s="1189" t="s">
        <v>5</v>
      </c>
      <c r="E7308" s="1190">
        <v>11.9452</v>
      </c>
      <c r="F7308" s="394"/>
    </row>
    <row r="7309" spans="1:6">
      <c r="A7309" s="1189" t="s">
        <v>15036</v>
      </c>
      <c r="B7309" s="501" t="s">
        <v>16549</v>
      </c>
      <c r="C7309" s="502" t="s">
        <v>41837</v>
      </c>
      <c r="D7309" s="1189" t="s">
        <v>5</v>
      </c>
      <c r="E7309" s="1190">
        <v>27.845600000000001</v>
      </c>
      <c r="F7309" s="394"/>
    </row>
    <row r="7310" spans="1:6">
      <c r="A7310" s="1189" t="s">
        <v>15037</v>
      </c>
      <c r="B7310" s="501" t="s">
        <v>16549</v>
      </c>
      <c r="C7310" s="502" t="s">
        <v>41838</v>
      </c>
      <c r="D7310" s="1189" t="s">
        <v>14895</v>
      </c>
      <c r="E7310" s="1190">
        <v>12.206200000000001</v>
      </c>
      <c r="F7310" s="394"/>
    </row>
    <row r="7311" spans="1:6">
      <c r="A7311" s="1189" t="s">
        <v>15038</v>
      </c>
      <c r="B7311" s="501" t="s">
        <v>16549</v>
      </c>
      <c r="C7311" s="502" t="s">
        <v>41839</v>
      </c>
      <c r="D7311" s="1189" t="s">
        <v>28</v>
      </c>
      <c r="E7311" s="1190">
        <v>0.1855</v>
      </c>
      <c r="F7311" s="394"/>
    </row>
    <row r="7312" spans="1:6">
      <c r="A7312" s="1189" t="s">
        <v>15039</v>
      </c>
      <c r="B7312" s="501" t="s">
        <v>16549</v>
      </c>
      <c r="C7312" s="502" t="s">
        <v>41840</v>
      </c>
      <c r="D7312" s="1189" t="s">
        <v>28</v>
      </c>
      <c r="E7312" s="1190">
        <v>75.155000000000001</v>
      </c>
      <c r="F7312" s="394"/>
    </row>
    <row r="7313" spans="1:6">
      <c r="A7313" s="1189" t="s">
        <v>15040</v>
      </c>
      <c r="B7313" s="501" t="s">
        <v>16549</v>
      </c>
      <c r="C7313" s="502" t="s">
        <v>41841</v>
      </c>
      <c r="D7313" s="1189" t="s">
        <v>28</v>
      </c>
      <c r="E7313" s="1190">
        <v>93.975899999999996</v>
      </c>
      <c r="F7313" s="394"/>
    </row>
    <row r="7314" spans="1:6">
      <c r="A7314" s="1189" t="s">
        <v>15041</v>
      </c>
      <c r="B7314" s="501" t="s">
        <v>16549</v>
      </c>
      <c r="C7314" s="502" t="s">
        <v>41842</v>
      </c>
      <c r="D7314" s="1189" t="s">
        <v>28</v>
      </c>
      <c r="E7314" s="1190">
        <v>204.7499</v>
      </c>
      <c r="F7314" s="394"/>
    </row>
    <row r="7315" spans="1:6">
      <c r="A7315" s="1189" t="s">
        <v>15042</v>
      </c>
      <c r="B7315" s="501" t="s">
        <v>16549</v>
      </c>
      <c r="C7315" s="502" t="s">
        <v>41843</v>
      </c>
      <c r="D7315" s="1189" t="s">
        <v>28</v>
      </c>
      <c r="E7315" s="1190">
        <v>257.66129999999998</v>
      </c>
      <c r="F7315" s="394"/>
    </row>
    <row r="7316" spans="1:6">
      <c r="A7316" s="1189" t="s">
        <v>15043</v>
      </c>
      <c r="B7316" s="501" t="s">
        <v>16549</v>
      </c>
      <c r="C7316" s="502" t="s">
        <v>41844</v>
      </c>
      <c r="D7316" s="1189" t="s">
        <v>28</v>
      </c>
      <c r="E7316" s="1190">
        <v>358.5994</v>
      </c>
      <c r="F7316" s="394"/>
    </row>
    <row r="7317" spans="1:6">
      <c r="A7317" s="1189" t="s">
        <v>15044</v>
      </c>
      <c r="B7317" s="501" t="s">
        <v>16549</v>
      </c>
      <c r="C7317" s="502" t="s">
        <v>41845</v>
      </c>
      <c r="D7317" s="1189" t="s">
        <v>14896</v>
      </c>
      <c r="E7317" s="1190">
        <v>169.98079999999999</v>
      </c>
      <c r="F7317" s="394"/>
    </row>
    <row r="7318" spans="1:6">
      <c r="A7318" s="1189" t="s">
        <v>15045</v>
      </c>
      <c r="B7318" s="501" t="s">
        <v>16549</v>
      </c>
      <c r="C7318" s="502" t="s">
        <v>41846</v>
      </c>
      <c r="D7318" s="1189" t="s">
        <v>14896</v>
      </c>
      <c r="E7318" s="1190">
        <v>167.08349999999999</v>
      </c>
      <c r="F7318" s="394"/>
    </row>
    <row r="7319" spans="1:6">
      <c r="A7319" s="1189" t="s">
        <v>15046</v>
      </c>
      <c r="B7319" s="501" t="s">
        <v>16549</v>
      </c>
      <c r="C7319" s="502" t="s">
        <v>41847</v>
      </c>
      <c r="D7319" s="1189" t="s">
        <v>14896</v>
      </c>
      <c r="E7319" s="1190">
        <v>165.03579999999999</v>
      </c>
      <c r="F7319" s="394"/>
    </row>
    <row r="7320" spans="1:6">
      <c r="A7320" s="1189" t="s">
        <v>15047</v>
      </c>
      <c r="B7320" s="501" t="s">
        <v>16549</v>
      </c>
      <c r="C7320" s="502" t="s">
        <v>41848</v>
      </c>
      <c r="D7320" s="1189" t="s">
        <v>14896</v>
      </c>
      <c r="E7320" s="1190">
        <v>14.217700000000001</v>
      </c>
      <c r="F7320" s="394"/>
    </row>
    <row r="7321" spans="1:6">
      <c r="A7321" s="1189" t="s">
        <v>15048</v>
      </c>
      <c r="B7321" s="501" t="s">
        <v>16549</v>
      </c>
      <c r="C7321" s="502" t="s">
        <v>41849</v>
      </c>
      <c r="D7321" s="1189" t="s">
        <v>28</v>
      </c>
      <c r="E7321" s="1190">
        <v>0.33</v>
      </c>
      <c r="F7321" s="394"/>
    </row>
    <row r="7322" spans="1:6">
      <c r="A7322" s="1189" t="s">
        <v>15049</v>
      </c>
      <c r="B7322" s="501" t="s">
        <v>16549</v>
      </c>
      <c r="C7322" s="502" t="s">
        <v>41850</v>
      </c>
      <c r="D7322" s="1189" t="s">
        <v>28</v>
      </c>
      <c r="E7322" s="1190">
        <v>339.16520000000003</v>
      </c>
      <c r="F7322" s="394"/>
    </row>
    <row r="7323" spans="1:6">
      <c r="A7323" s="1189" t="s">
        <v>15050</v>
      </c>
      <c r="B7323" s="501" t="s">
        <v>16549</v>
      </c>
      <c r="C7323" s="502" t="s">
        <v>41851</v>
      </c>
      <c r="D7323" s="1189" t="s">
        <v>28</v>
      </c>
      <c r="E7323" s="1190">
        <v>867.79830000000004</v>
      </c>
      <c r="F7323" s="394"/>
    </row>
    <row r="7324" spans="1:6">
      <c r="A7324" s="1189" t="s">
        <v>15051</v>
      </c>
      <c r="B7324" s="501" t="s">
        <v>16549</v>
      </c>
      <c r="C7324" s="502" t="s">
        <v>41852</v>
      </c>
      <c r="D7324" s="1189" t="s">
        <v>28</v>
      </c>
      <c r="E7324" s="1190">
        <v>781.90030000000002</v>
      </c>
      <c r="F7324" s="394"/>
    </row>
    <row r="7325" spans="1:6">
      <c r="A7325" s="1189" t="s">
        <v>15052</v>
      </c>
      <c r="B7325" s="501" t="s">
        <v>16549</v>
      </c>
      <c r="C7325" s="502" t="s">
        <v>41853</v>
      </c>
      <c r="D7325" s="1189" t="s">
        <v>15053</v>
      </c>
      <c r="E7325" s="1190">
        <v>1847.66</v>
      </c>
      <c r="F7325" s="394"/>
    </row>
    <row r="7326" spans="1:6">
      <c r="A7326" s="1189" t="s">
        <v>15054</v>
      </c>
      <c r="B7326" s="501" t="s">
        <v>16549</v>
      </c>
      <c r="C7326" s="502" t="s">
        <v>41854</v>
      </c>
      <c r="D7326" s="1189" t="s">
        <v>30</v>
      </c>
      <c r="E7326" s="1190">
        <v>3.3616000000000001</v>
      </c>
      <c r="F7326" s="394"/>
    </row>
    <row r="7327" spans="1:6">
      <c r="A7327" s="1189" t="s">
        <v>15055</v>
      </c>
      <c r="B7327" s="501" t="s">
        <v>16549</v>
      </c>
      <c r="C7327" s="502" t="s">
        <v>41855</v>
      </c>
      <c r="D7327" s="1189" t="s">
        <v>30</v>
      </c>
      <c r="E7327" s="1190">
        <v>2.7096</v>
      </c>
      <c r="F7327" s="394"/>
    </row>
    <row r="7328" spans="1:6">
      <c r="A7328" s="1189" t="s">
        <v>15056</v>
      </c>
      <c r="B7328" s="501" t="s">
        <v>16549</v>
      </c>
      <c r="C7328" s="502" t="s">
        <v>41856</v>
      </c>
      <c r="D7328" s="1189" t="s">
        <v>30</v>
      </c>
      <c r="E7328" s="1190">
        <v>0.26</v>
      </c>
      <c r="F7328" s="394"/>
    </row>
    <row r="7329" spans="1:6">
      <c r="A7329" s="1189" t="s">
        <v>15057</v>
      </c>
      <c r="B7329" s="501" t="s">
        <v>16549</v>
      </c>
      <c r="C7329" s="502" t="s">
        <v>41857</v>
      </c>
      <c r="D7329" s="1189" t="s">
        <v>30</v>
      </c>
      <c r="E7329" s="1190">
        <v>31.32</v>
      </c>
      <c r="F7329" s="394"/>
    </row>
    <row r="7330" spans="1:6">
      <c r="A7330" s="1189" t="s">
        <v>15058</v>
      </c>
      <c r="B7330" s="501" t="s">
        <v>16549</v>
      </c>
      <c r="C7330" s="502" t="s">
        <v>41858</v>
      </c>
      <c r="D7330" s="1189" t="s">
        <v>28</v>
      </c>
      <c r="E7330" s="1190">
        <v>58.616</v>
      </c>
      <c r="F7330" s="394"/>
    </row>
    <row r="7331" spans="1:6">
      <c r="A7331" s="1189" t="s">
        <v>15059</v>
      </c>
      <c r="B7331" s="501" t="s">
        <v>16549</v>
      </c>
      <c r="C7331" s="502" t="s">
        <v>41859</v>
      </c>
      <c r="D7331" s="1189" t="s">
        <v>30</v>
      </c>
      <c r="E7331" s="1190">
        <v>0.34289999999999998</v>
      </c>
      <c r="F7331" s="394"/>
    </row>
    <row r="7332" spans="1:6">
      <c r="A7332" s="1189" t="s">
        <v>15060</v>
      </c>
      <c r="B7332" s="501" t="s">
        <v>16549</v>
      </c>
      <c r="C7332" s="502" t="s">
        <v>41860</v>
      </c>
      <c r="D7332" s="1189" t="s">
        <v>14895</v>
      </c>
      <c r="E7332" s="1190">
        <v>162.66030000000001</v>
      </c>
      <c r="F7332" s="394"/>
    </row>
    <row r="7333" spans="1:6">
      <c r="A7333" s="1189" t="s">
        <v>15061</v>
      </c>
      <c r="B7333" s="501" t="s">
        <v>16549</v>
      </c>
      <c r="C7333" s="502" t="s">
        <v>41861</v>
      </c>
      <c r="D7333" s="1189" t="s">
        <v>28</v>
      </c>
      <c r="E7333" s="1190">
        <v>501.71530000000001</v>
      </c>
      <c r="F7333" s="394"/>
    </row>
    <row r="7334" spans="1:6">
      <c r="A7334" s="1189" t="s">
        <v>15062</v>
      </c>
      <c r="B7334" s="501" t="s">
        <v>16549</v>
      </c>
      <c r="C7334" s="502" t="s">
        <v>41862</v>
      </c>
      <c r="D7334" s="1189" t="s">
        <v>28</v>
      </c>
      <c r="E7334" s="1190">
        <v>775.15980000000002</v>
      </c>
      <c r="F7334" s="394"/>
    </row>
    <row r="7335" spans="1:6">
      <c r="A7335" s="1189" t="s">
        <v>15063</v>
      </c>
      <c r="B7335" s="501" t="s">
        <v>16549</v>
      </c>
      <c r="C7335" s="502" t="s">
        <v>41863</v>
      </c>
      <c r="D7335" s="1189" t="s">
        <v>28</v>
      </c>
      <c r="E7335" s="1190">
        <v>625.11990000000003</v>
      </c>
      <c r="F7335" s="394"/>
    </row>
    <row r="7336" spans="1:6">
      <c r="A7336" s="1189" t="s">
        <v>15064</v>
      </c>
      <c r="B7336" s="501" t="s">
        <v>16549</v>
      </c>
      <c r="C7336" s="502" t="s">
        <v>41864</v>
      </c>
      <c r="D7336" s="1189" t="s">
        <v>28</v>
      </c>
      <c r="E7336" s="1190">
        <v>910.33119999999997</v>
      </c>
      <c r="F7336" s="394"/>
    </row>
    <row r="7337" spans="1:6">
      <c r="A7337" s="1189" t="s">
        <v>15065</v>
      </c>
      <c r="B7337" s="501" t="s">
        <v>16549</v>
      </c>
      <c r="C7337" s="502" t="s">
        <v>41865</v>
      </c>
      <c r="D7337" s="1189" t="s">
        <v>14896</v>
      </c>
      <c r="E7337" s="1190">
        <v>465.88159999999999</v>
      </c>
      <c r="F7337" s="394"/>
    </row>
    <row r="7338" spans="1:6">
      <c r="A7338" s="1189" t="s">
        <v>15066</v>
      </c>
      <c r="B7338" s="501" t="s">
        <v>16549</v>
      </c>
      <c r="C7338" s="502" t="s">
        <v>41866</v>
      </c>
      <c r="D7338" s="1189" t="s">
        <v>14895</v>
      </c>
      <c r="E7338" s="1190">
        <v>174.50120000000001</v>
      </c>
      <c r="F7338" s="394"/>
    </row>
    <row r="7339" spans="1:6">
      <c r="A7339" s="1189" t="s">
        <v>15067</v>
      </c>
      <c r="B7339" s="501" t="s">
        <v>16549</v>
      </c>
      <c r="C7339" s="502" t="s">
        <v>41867</v>
      </c>
      <c r="D7339" s="1189" t="s">
        <v>14895</v>
      </c>
      <c r="E7339" s="1190">
        <v>201.0966</v>
      </c>
      <c r="F7339" s="394"/>
    </row>
    <row r="7340" spans="1:6">
      <c r="A7340" s="1189" t="s">
        <v>15068</v>
      </c>
      <c r="B7340" s="501" t="s">
        <v>16549</v>
      </c>
      <c r="C7340" s="502" t="s">
        <v>41868</v>
      </c>
      <c r="D7340" s="1189" t="s">
        <v>18882</v>
      </c>
      <c r="E7340" s="1190">
        <v>1.1594</v>
      </c>
      <c r="F7340" s="394"/>
    </row>
    <row r="7341" spans="1:6">
      <c r="A7341" s="1189" t="s">
        <v>15069</v>
      </c>
      <c r="B7341" s="501" t="s">
        <v>16549</v>
      </c>
      <c r="C7341" s="502" t="s">
        <v>41869</v>
      </c>
      <c r="D7341" s="1189" t="s">
        <v>5</v>
      </c>
      <c r="E7341" s="1190">
        <v>13.3222</v>
      </c>
      <c r="F7341" s="394"/>
    </row>
    <row r="7342" spans="1:6">
      <c r="A7342" s="1189" t="s">
        <v>15070</v>
      </c>
      <c r="B7342" s="501" t="s">
        <v>16549</v>
      </c>
      <c r="C7342" s="502" t="s">
        <v>41870</v>
      </c>
      <c r="D7342" s="1189" t="s">
        <v>14896</v>
      </c>
      <c r="E7342" s="1190">
        <v>45.772599999999997</v>
      </c>
      <c r="F7342" s="394"/>
    </row>
    <row r="7343" spans="1:6">
      <c r="A7343" s="1189" t="s">
        <v>15071</v>
      </c>
      <c r="B7343" s="501" t="s">
        <v>16549</v>
      </c>
      <c r="C7343" s="502" t="s">
        <v>41871</v>
      </c>
      <c r="D7343" s="1189" t="s">
        <v>29</v>
      </c>
      <c r="E7343" s="1190">
        <v>250.70830000000001</v>
      </c>
      <c r="F7343" s="394"/>
    </row>
    <row r="7344" spans="1:6">
      <c r="A7344" s="1189" t="s">
        <v>15072</v>
      </c>
      <c r="B7344" s="501" t="s">
        <v>16549</v>
      </c>
      <c r="C7344" s="502" t="s">
        <v>41872</v>
      </c>
      <c r="D7344" s="1189" t="s">
        <v>29</v>
      </c>
      <c r="E7344" s="1190">
        <v>31.435700000000001</v>
      </c>
      <c r="F7344" s="394"/>
    </row>
    <row r="7345" spans="1:6">
      <c r="A7345" s="1189" t="s">
        <v>15073</v>
      </c>
      <c r="B7345" s="501" t="s">
        <v>16549</v>
      </c>
      <c r="C7345" s="502" t="s">
        <v>41873</v>
      </c>
      <c r="D7345" s="1189" t="s">
        <v>5</v>
      </c>
      <c r="E7345" s="1190">
        <v>4.7962999999999996</v>
      </c>
      <c r="F7345" s="394"/>
    </row>
    <row r="7346" spans="1:6">
      <c r="A7346" s="1189" t="s">
        <v>15074</v>
      </c>
      <c r="B7346" s="501" t="s">
        <v>16549</v>
      </c>
      <c r="C7346" s="502" t="s">
        <v>41874</v>
      </c>
      <c r="D7346" s="1189" t="s">
        <v>28</v>
      </c>
      <c r="E7346" s="1190">
        <v>30876.827000000001</v>
      </c>
      <c r="F7346" s="394"/>
    </row>
    <row r="7347" spans="1:6">
      <c r="A7347" s="1189" t="s">
        <v>15075</v>
      </c>
      <c r="B7347" s="501" t="s">
        <v>16549</v>
      </c>
      <c r="C7347" s="502" t="s">
        <v>41875</v>
      </c>
      <c r="D7347" s="1189" t="s">
        <v>28</v>
      </c>
      <c r="E7347" s="1190">
        <v>19107.260699999999</v>
      </c>
      <c r="F7347" s="394"/>
    </row>
    <row r="7348" spans="1:6">
      <c r="A7348" s="1189" t="s">
        <v>15076</v>
      </c>
      <c r="B7348" s="501" t="s">
        <v>16549</v>
      </c>
      <c r="C7348" s="502" t="s">
        <v>41876</v>
      </c>
      <c r="D7348" s="1189" t="s">
        <v>5</v>
      </c>
      <c r="E7348" s="1190">
        <v>161.1455</v>
      </c>
      <c r="F7348" s="394"/>
    </row>
    <row r="7349" spans="1:6">
      <c r="A7349" s="1189" t="s">
        <v>15077</v>
      </c>
      <c r="B7349" s="501" t="s">
        <v>16549</v>
      </c>
      <c r="C7349" s="502" t="s">
        <v>41877</v>
      </c>
      <c r="D7349" s="1189" t="s">
        <v>28</v>
      </c>
      <c r="E7349" s="1190">
        <v>3507.9614000000001</v>
      </c>
      <c r="F7349" s="394"/>
    </row>
    <row r="7350" spans="1:6">
      <c r="A7350" s="1189" t="s">
        <v>15078</v>
      </c>
      <c r="B7350" s="501" t="s">
        <v>16549</v>
      </c>
      <c r="C7350" s="502" t="s">
        <v>41878</v>
      </c>
      <c r="D7350" s="1189" t="s">
        <v>28</v>
      </c>
      <c r="E7350" s="1190">
        <v>2736.2229000000002</v>
      </c>
      <c r="F7350" s="394"/>
    </row>
    <row r="7351" spans="1:6">
      <c r="A7351" s="1189" t="s">
        <v>15079</v>
      </c>
      <c r="B7351" s="501" t="s">
        <v>16549</v>
      </c>
      <c r="C7351" s="502" t="s">
        <v>41879</v>
      </c>
      <c r="D7351" s="1189" t="s">
        <v>5</v>
      </c>
      <c r="E7351" s="1190">
        <v>34.33</v>
      </c>
      <c r="F7351" s="394"/>
    </row>
    <row r="7352" spans="1:6">
      <c r="A7352" s="1189" t="s">
        <v>15080</v>
      </c>
      <c r="B7352" s="501" t="s">
        <v>16549</v>
      </c>
      <c r="C7352" s="502" t="s">
        <v>41880</v>
      </c>
      <c r="D7352" s="1189" t="s">
        <v>5</v>
      </c>
      <c r="E7352" s="1190">
        <v>8.7263000000000002</v>
      </c>
      <c r="F7352" s="394"/>
    </row>
    <row r="7353" spans="1:6">
      <c r="A7353" s="1189" t="s">
        <v>15081</v>
      </c>
      <c r="B7353" s="501" t="s">
        <v>16549</v>
      </c>
      <c r="C7353" s="502" t="s">
        <v>41881</v>
      </c>
      <c r="D7353" s="1189" t="s">
        <v>5</v>
      </c>
      <c r="E7353" s="1190">
        <v>6.9250999999999996</v>
      </c>
      <c r="F7353" s="394"/>
    </row>
    <row r="7354" spans="1:6">
      <c r="A7354" s="1189" t="s">
        <v>15082</v>
      </c>
      <c r="B7354" s="501" t="s">
        <v>16549</v>
      </c>
      <c r="C7354" s="502" t="s">
        <v>41882</v>
      </c>
      <c r="D7354" s="1189" t="s">
        <v>5</v>
      </c>
      <c r="E7354" s="1190">
        <v>15.6327</v>
      </c>
      <c r="F7354" s="394"/>
    </row>
    <row r="7355" spans="1:6">
      <c r="A7355" s="1189" t="s">
        <v>15083</v>
      </c>
      <c r="B7355" s="501" t="s">
        <v>16549</v>
      </c>
      <c r="C7355" s="502" t="s">
        <v>41883</v>
      </c>
      <c r="D7355" s="1189" t="s">
        <v>5</v>
      </c>
      <c r="E7355" s="1190">
        <v>5.6333000000000002</v>
      </c>
      <c r="F7355" s="394"/>
    </row>
    <row r="7356" spans="1:6">
      <c r="A7356" s="1189" t="s">
        <v>15084</v>
      </c>
      <c r="B7356" s="501" t="s">
        <v>16549</v>
      </c>
      <c r="C7356" s="502" t="s">
        <v>41884</v>
      </c>
      <c r="D7356" s="1189" t="s">
        <v>5</v>
      </c>
      <c r="E7356" s="1190">
        <v>4.3403</v>
      </c>
      <c r="F7356" s="394"/>
    </row>
    <row r="7357" spans="1:6">
      <c r="A7357" s="1189" t="s">
        <v>22689</v>
      </c>
      <c r="B7357" s="501" t="s">
        <v>16549</v>
      </c>
      <c r="C7357" s="502" t="s">
        <v>41885</v>
      </c>
      <c r="D7357" s="1189" t="s">
        <v>28</v>
      </c>
      <c r="E7357" s="1190">
        <v>71996.6774</v>
      </c>
      <c r="F7357" s="394"/>
    </row>
    <row r="7358" spans="1:6">
      <c r="A7358" s="1189" t="s">
        <v>22690</v>
      </c>
      <c r="B7358" s="501" t="s">
        <v>16549</v>
      </c>
      <c r="C7358" s="502" t="s">
        <v>41886</v>
      </c>
      <c r="D7358" s="1189" t="s">
        <v>28</v>
      </c>
      <c r="E7358" s="1190">
        <v>56979.796699999999</v>
      </c>
      <c r="F7358" s="394"/>
    </row>
    <row r="7359" spans="1:6">
      <c r="A7359" s="1189" t="s">
        <v>22691</v>
      </c>
      <c r="B7359" s="501" t="s">
        <v>16549</v>
      </c>
      <c r="C7359" s="502" t="s">
        <v>41887</v>
      </c>
      <c r="D7359" s="1189" t="s">
        <v>28</v>
      </c>
      <c r="E7359" s="1190">
        <v>115732.3269</v>
      </c>
      <c r="F7359" s="394"/>
    </row>
    <row r="7360" spans="1:6">
      <c r="A7360" s="1189" t="s">
        <v>22692</v>
      </c>
      <c r="B7360" s="501" t="s">
        <v>16549</v>
      </c>
      <c r="C7360" s="502" t="s">
        <v>41888</v>
      </c>
      <c r="D7360" s="1189" t="s">
        <v>28</v>
      </c>
      <c r="E7360" s="1190">
        <v>116281.3599</v>
      </c>
      <c r="F7360" s="394"/>
    </row>
    <row r="7361" spans="1:6">
      <c r="A7361" s="1189" t="s">
        <v>22693</v>
      </c>
      <c r="B7361" s="501" t="s">
        <v>16549</v>
      </c>
      <c r="C7361" s="502" t="s">
        <v>41889</v>
      </c>
      <c r="D7361" s="1189" t="s">
        <v>28</v>
      </c>
      <c r="E7361" s="1190">
        <v>65189.351600000002</v>
      </c>
      <c r="F7361" s="394"/>
    </row>
    <row r="7362" spans="1:6">
      <c r="A7362" s="1189" t="s">
        <v>22694</v>
      </c>
      <c r="B7362" s="501" t="s">
        <v>16549</v>
      </c>
      <c r="C7362" s="502" t="s">
        <v>41890</v>
      </c>
      <c r="D7362" s="1189" t="s">
        <v>28</v>
      </c>
      <c r="E7362" s="1190">
        <v>123472.0454</v>
      </c>
      <c r="F7362" s="394"/>
    </row>
    <row r="7363" spans="1:6">
      <c r="A7363" s="1189" t="s">
        <v>22695</v>
      </c>
      <c r="B7363" s="501" t="s">
        <v>16549</v>
      </c>
      <c r="C7363" s="502" t="s">
        <v>41891</v>
      </c>
      <c r="D7363" s="1189" t="s">
        <v>28</v>
      </c>
      <c r="E7363" s="1190">
        <v>36549.003299999997</v>
      </c>
      <c r="F7363" s="394"/>
    </row>
    <row r="7364" spans="1:6">
      <c r="A7364" s="1189" t="s">
        <v>15085</v>
      </c>
      <c r="B7364" s="501" t="s">
        <v>16549</v>
      </c>
      <c r="C7364" s="502" t="s">
        <v>41892</v>
      </c>
      <c r="D7364" s="1189" t="s">
        <v>5</v>
      </c>
      <c r="E7364" s="1190">
        <v>4.5332999999999997</v>
      </c>
      <c r="F7364" s="394"/>
    </row>
    <row r="7365" spans="1:6">
      <c r="A7365" s="1189" t="s">
        <v>15086</v>
      </c>
      <c r="B7365" s="501" t="s">
        <v>16549</v>
      </c>
      <c r="C7365" s="502" t="s">
        <v>41893</v>
      </c>
      <c r="D7365" s="1189" t="s">
        <v>5</v>
      </c>
      <c r="E7365" s="1190">
        <v>3.0485000000000002</v>
      </c>
      <c r="F7365" s="394"/>
    </row>
    <row r="7366" spans="1:6">
      <c r="A7366" s="1189" t="s">
        <v>15087</v>
      </c>
      <c r="B7366" s="501" t="s">
        <v>16549</v>
      </c>
      <c r="C7366" s="502" t="s">
        <v>41894</v>
      </c>
      <c r="D7366" s="1189" t="s">
        <v>28</v>
      </c>
      <c r="E7366" s="1190">
        <v>332.86169999999998</v>
      </c>
      <c r="F7366" s="394"/>
    </row>
    <row r="7367" spans="1:6">
      <c r="A7367" s="1189" t="s">
        <v>15088</v>
      </c>
      <c r="B7367" s="501" t="s">
        <v>16549</v>
      </c>
      <c r="C7367" s="502" t="s">
        <v>41895</v>
      </c>
      <c r="D7367" s="1189" t="s">
        <v>28</v>
      </c>
      <c r="E7367" s="1190">
        <v>316.11500000000001</v>
      </c>
      <c r="F7367" s="394"/>
    </row>
    <row r="7368" spans="1:6">
      <c r="A7368" s="1189" t="s">
        <v>15089</v>
      </c>
      <c r="B7368" s="501" t="s">
        <v>16549</v>
      </c>
      <c r="C7368" s="502" t="s">
        <v>41896</v>
      </c>
      <c r="D7368" s="1189" t="s">
        <v>30</v>
      </c>
      <c r="E7368" s="1190">
        <v>0.64959999999999996</v>
      </c>
      <c r="F7368" s="394"/>
    </row>
    <row r="7369" spans="1:6">
      <c r="A7369" s="1189" t="s">
        <v>15090</v>
      </c>
      <c r="B7369" s="501" t="s">
        <v>16549</v>
      </c>
      <c r="C7369" s="502" t="s">
        <v>41897</v>
      </c>
      <c r="D7369" s="1189" t="s">
        <v>30</v>
      </c>
      <c r="E7369" s="1190">
        <v>0.69399999999999995</v>
      </c>
      <c r="F7369" s="394"/>
    </row>
    <row r="7370" spans="1:6">
      <c r="A7370" s="1189" t="s">
        <v>15091</v>
      </c>
      <c r="B7370" s="501" t="s">
        <v>16549</v>
      </c>
      <c r="C7370" s="502" t="s">
        <v>41898</v>
      </c>
      <c r="D7370" s="1189" t="s">
        <v>28</v>
      </c>
      <c r="E7370" s="1190">
        <v>339.9085</v>
      </c>
      <c r="F7370" s="394"/>
    </row>
    <row r="7371" spans="1:6">
      <c r="A7371" s="1189" t="s">
        <v>15092</v>
      </c>
      <c r="B7371" s="501" t="s">
        <v>16549</v>
      </c>
      <c r="C7371" s="502" t="s">
        <v>41899</v>
      </c>
      <c r="D7371" s="1189" t="s">
        <v>28</v>
      </c>
      <c r="E7371" s="1190">
        <v>1497.9327000000001</v>
      </c>
      <c r="F7371" s="394"/>
    </row>
    <row r="7372" spans="1:6">
      <c r="A7372" s="1189" t="s">
        <v>15093</v>
      </c>
      <c r="B7372" s="501" t="s">
        <v>16549</v>
      </c>
      <c r="C7372" s="502" t="s">
        <v>41900</v>
      </c>
      <c r="D7372" s="1189" t="s">
        <v>28</v>
      </c>
      <c r="E7372" s="1190">
        <v>285.29919999999998</v>
      </c>
      <c r="F7372" s="394"/>
    </row>
    <row r="7373" spans="1:6">
      <c r="A7373" s="1189" t="s">
        <v>15094</v>
      </c>
      <c r="B7373" s="501" t="s">
        <v>16549</v>
      </c>
      <c r="C7373" s="502" t="s">
        <v>41901</v>
      </c>
      <c r="D7373" s="1189" t="s">
        <v>28</v>
      </c>
      <c r="E7373" s="1190">
        <v>671.29399999999998</v>
      </c>
      <c r="F7373" s="394"/>
    </row>
    <row r="7374" spans="1:6">
      <c r="A7374" s="1189" t="s">
        <v>15095</v>
      </c>
      <c r="B7374" s="501" t="s">
        <v>16549</v>
      </c>
      <c r="C7374" s="502" t="s">
        <v>41902</v>
      </c>
      <c r="D7374" s="1189" t="s">
        <v>28</v>
      </c>
      <c r="E7374" s="1190">
        <v>291.75229999999999</v>
      </c>
      <c r="F7374" s="394"/>
    </row>
    <row r="7375" spans="1:6">
      <c r="A7375" s="1189" t="s">
        <v>15096</v>
      </c>
      <c r="B7375" s="501" t="s">
        <v>16549</v>
      </c>
      <c r="C7375" s="502" t="s">
        <v>41903</v>
      </c>
      <c r="D7375" s="1189" t="s">
        <v>5</v>
      </c>
      <c r="E7375" s="1190">
        <v>376.91090000000003</v>
      </c>
      <c r="F7375" s="394"/>
    </row>
    <row r="7376" spans="1:6">
      <c r="A7376" s="1189" t="s">
        <v>15097</v>
      </c>
      <c r="B7376" s="501" t="s">
        <v>16549</v>
      </c>
      <c r="C7376" s="502" t="s">
        <v>41904</v>
      </c>
      <c r="D7376" s="1189" t="s">
        <v>5</v>
      </c>
      <c r="E7376" s="1190">
        <v>112.7064</v>
      </c>
      <c r="F7376" s="394"/>
    </row>
    <row r="7377" spans="1:6">
      <c r="A7377" s="1189" t="s">
        <v>15098</v>
      </c>
      <c r="B7377" s="501" t="s">
        <v>16549</v>
      </c>
      <c r="C7377" s="502" t="s">
        <v>41905</v>
      </c>
      <c r="D7377" s="1189" t="s">
        <v>30</v>
      </c>
      <c r="E7377" s="1190">
        <v>9.3338999999999999</v>
      </c>
      <c r="F7377" s="394"/>
    </row>
    <row r="7378" spans="1:6">
      <c r="A7378" s="1189" t="s">
        <v>15099</v>
      </c>
      <c r="B7378" s="501" t="s">
        <v>16549</v>
      </c>
      <c r="C7378" s="502" t="s">
        <v>41906</v>
      </c>
      <c r="D7378" s="1189" t="s">
        <v>30</v>
      </c>
      <c r="E7378" s="1190">
        <v>8.9009</v>
      </c>
      <c r="F7378" s="394"/>
    </row>
    <row r="7379" spans="1:6">
      <c r="A7379" s="1189" t="s">
        <v>28136</v>
      </c>
      <c r="B7379" s="501" t="s">
        <v>16549</v>
      </c>
      <c r="C7379" s="502" t="s">
        <v>41907</v>
      </c>
      <c r="D7379" s="1189" t="s">
        <v>28</v>
      </c>
      <c r="E7379" s="1190">
        <v>113.9208</v>
      </c>
      <c r="F7379" s="394"/>
    </row>
    <row r="7380" spans="1:6">
      <c r="A7380" s="1189" t="s">
        <v>15100</v>
      </c>
      <c r="B7380" s="501" t="s">
        <v>16549</v>
      </c>
      <c r="C7380" s="502" t="s">
        <v>41908</v>
      </c>
      <c r="D7380" s="1189" t="s">
        <v>14895</v>
      </c>
      <c r="E7380" s="1190">
        <v>175.00800000000001</v>
      </c>
      <c r="F7380" s="394"/>
    </row>
    <row r="7381" spans="1:6">
      <c r="A7381" s="1189" t="s">
        <v>15101</v>
      </c>
      <c r="B7381" s="501" t="s">
        <v>16549</v>
      </c>
      <c r="C7381" s="502" t="s">
        <v>41909</v>
      </c>
      <c r="D7381" s="1189" t="s">
        <v>28</v>
      </c>
      <c r="E7381" s="1190">
        <v>7.7469000000000001</v>
      </c>
      <c r="F7381" s="394"/>
    </row>
    <row r="7382" spans="1:6">
      <c r="A7382" s="1189" t="s">
        <v>15102</v>
      </c>
      <c r="B7382" s="501" t="s">
        <v>16549</v>
      </c>
      <c r="C7382" s="502" t="s">
        <v>41910</v>
      </c>
      <c r="D7382" s="1189" t="s">
        <v>28</v>
      </c>
      <c r="E7382" s="1190">
        <v>0.81969999999999998</v>
      </c>
      <c r="F7382" s="394"/>
    </row>
    <row r="7383" spans="1:6">
      <c r="A7383" s="1189" t="s">
        <v>15103</v>
      </c>
      <c r="B7383" s="501" t="s">
        <v>16549</v>
      </c>
      <c r="C7383" s="502" t="s">
        <v>41911</v>
      </c>
      <c r="D7383" s="1189" t="s">
        <v>28</v>
      </c>
      <c r="E7383" s="1190">
        <v>13.583399999999999</v>
      </c>
      <c r="F7383" s="394"/>
    </row>
    <row r="7384" spans="1:6">
      <c r="A7384" s="1189" t="s">
        <v>15104</v>
      </c>
      <c r="B7384" s="501" t="s">
        <v>16549</v>
      </c>
      <c r="C7384" s="502" t="s">
        <v>41912</v>
      </c>
      <c r="D7384" s="1189" t="s">
        <v>28</v>
      </c>
      <c r="E7384" s="1190">
        <v>3.1</v>
      </c>
      <c r="F7384" s="394"/>
    </row>
    <row r="7385" spans="1:6">
      <c r="A7385" s="1189" t="s">
        <v>15105</v>
      </c>
      <c r="B7385" s="501" t="s">
        <v>16549</v>
      </c>
      <c r="C7385" s="502" t="s">
        <v>41913</v>
      </c>
      <c r="D7385" s="1189" t="s">
        <v>28</v>
      </c>
      <c r="E7385" s="1190">
        <v>10.160299999999999</v>
      </c>
      <c r="F7385" s="394"/>
    </row>
    <row r="7386" spans="1:6">
      <c r="A7386" s="1189" t="s">
        <v>15106</v>
      </c>
      <c r="B7386" s="501" t="s">
        <v>16549</v>
      </c>
      <c r="C7386" s="502" t="s">
        <v>41914</v>
      </c>
      <c r="D7386" s="1189" t="s">
        <v>28</v>
      </c>
      <c r="E7386" s="1190">
        <v>29.8673</v>
      </c>
      <c r="F7386" s="394"/>
    </row>
    <row r="7387" spans="1:6">
      <c r="A7387" s="1189" t="s">
        <v>15107</v>
      </c>
      <c r="B7387" s="501" t="s">
        <v>16549</v>
      </c>
      <c r="C7387" s="502" t="s">
        <v>41915</v>
      </c>
      <c r="D7387" s="1189" t="s">
        <v>30</v>
      </c>
      <c r="E7387" s="1190">
        <v>12.472300000000001</v>
      </c>
      <c r="F7387" s="394"/>
    </row>
    <row r="7388" spans="1:6">
      <c r="A7388" s="1189" t="s">
        <v>15108</v>
      </c>
      <c r="B7388" s="501" t="s">
        <v>16549</v>
      </c>
      <c r="C7388" s="502" t="s">
        <v>41916</v>
      </c>
      <c r="D7388" s="1189" t="s">
        <v>30</v>
      </c>
      <c r="E7388" s="1190">
        <v>0.54339999999999999</v>
      </c>
      <c r="F7388" s="394"/>
    </row>
    <row r="7389" spans="1:6">
      <c r="A7389" s="1189" t="s">
        <v>15109</v>
      </c>
      <c r="B7389" s="501" t="s">
        <v>16549</v>
      </c>
      <c r="C7389" s="502" t="s">
        <v>41917</v>
      </c>
      <c r="D7389" s="1189" t="s">
        <v>30</v>
      </c>
      <c r="E7389" s="1190">
        <v>9.5532000000000004</v>
      </c>
      <c r="F7389" s="394"/>
    </row>
    <row r="7390" spans="1:6">
      <c r="A7390" s="1189" t="s">
        <v>15110</v>
      </c>
      <c r="B7390" s="501" t="s">
        <v>16549</v>
      </c>
      <c r="C7390" s="502" t="s">
        <v>41918</v>
      </c>
      <c r="D7390" s="1189" t="s">
        <v>30</v>
      </c>
      <c r="E7390" s="1190">
        <v>9.8642000000000003</v>
      </c>
      <c r="F7390" s="394"/>
    </row>
    <row r="7391" spans="1:6">
      <c r="A7391" s="1189" t="s">
        <v>15111</v>
      </c>
      <c r="B7391" s="501" t="s">
        <v>16549</v>
      </c>
      <c r="C7391" s="502" t="s">
        <v>41919</v>
      </c>
      <c r="D7391" s="1189" t="s">
        <v>5</v>
      </c>
      <c r="E7391" s="1190">
        <v>15.3332</v>
      </c>
      <c r="F7391" s="394"/>
    </row>
    <row r="7392" spans="1:6">
      <c r="A7392" s="1189" t="s">
        <v>15112</v>
      </c>
      <c r="B7392" s="501" t="s">
        <v>16549</v>
      </c>
      <c r="C7392" s="502" t="s">
        <v>41920</v>
      </c>
      <c r="D7392" s="1189" t="s">
        <v>5</v>
      </c>
      <c r="E7392" s="1190">
        <v>262.07589999999999</v>
      </c>
      <c r="F7392" s="394"/>
    </row>
    <row r="7393" spans="1:6">
      <c r="A7393" s="1189" t="s">
        <v>15113</v>
      </c>
      <c r="B7393" s="501" t="s">
        <v>16549</v>
      </c>
      <c r="C7393" s="502" t="s">
        <v>41921</v>
      </c>
      <c r="D7393" s="1189" t="s">
        <v>14895</v>
      </c>
      <c r="E7393" s="1190">
        <v>33.200600000000001</v>
      </c>
      <c r="F7393" s="394"/>
    </row>
    <row r="7394" spans="1:6">
      <c r="A7394" s="1189" t="s">
        <v>15114</v>
      </c>
      <c r="B7394" s="501" t="s">
        <v>16549</v>
      </c>
      <c r="C7394" s="502" t="s">
        <v>41922</v>
      </c>
      <c r="D7394" s="1189" t="s">
        <v>14895</v>
      </c>
      <c r="E7394" s="1190">
        <v>43.730499999999999</v>
      </c>
      <c r="F7394" s="394"/>
    </row>
    <row r="7395" spans="1:6">
      <c r="A7395" s="1189" t="s">
        <v>15115</v>
      </c>
      <c r="B7395" s="501" t="s">
        <v>16549</v>
      </c>
      <c r="C7395" s="502" t="s">
        <v>41923</v>
      </c>
      <c r="D7395" s="1189" t="s">
        <v>28</v>
      </c>
      <c r="E7395" s="1190">
        <v>17.438400000000001</v>
      </c>
      <c r="F7395" s="394"/>
    </row>
    <row r="7396" spans="1:6">
      <c r="A7396" s="1189" t="s">
        <v>15116</v>
      </c>
      <c r="B7396" s="501" t="s">
        <v>16549</v>
      </c>
      <c r="C7396" s="502" t="s">
        <v>41924</v>
      </c>
      <c r="D7396" s="1189" t="s">
        <v>28</v>
      </c>
      <c r="E7396" s="1190">
        <v>24.668600000000001</v>
      </c>
      <c r="F7396" s="394"/>
    </row>
    <row r="7397" spans="1:6">
      <c r="A7397" s="1189" t="s">
        <v>15117</v>
      </c>
      <c r="B7397" s="501" t="s">
        <v>16549</v>
      </c>
      <c r="C7397" s="502" t="s">
        <v>41925</v>
      </c>
      <c r="D7397" s="1189" t="s">
        <v>14895</v>
      </c>
      <c r="E7397" s="1190">
        <v>27.686499999999999</v>
      </c>
      <c r="F7397" s="394"/>
    </row>
    <row r="7398" spans="1:6">
      <c r="A7398" s="1189" t="s">
        <v>15118</v>
      </c>
      <c r="B7398" s="501" t="s">
        <v>16549</v>
      </c>
      <c r="C7398" s="502" t="s">
        <v>41926</v>
      </c>
      <c r="D7398" s="1189" t="s">
        <v>14895</v>
      </c>
      <c r="E7398" s="1190">
        <v>29.716100000000001</v>
      </c>
      <c r="F7398" s="394"/>
    </row>
    <row r="7399" spans="1:6">
      <c r="A7399" s="1189" t="s">
        <v>15119</v>
      </c>
      <c r="B7399" s="501" t="s">
        <v>16549</v>
      </c>
      <c r="C7399" s="502" t="s">
        <v>41927</v>
      </c>
      <c r="D7399" s="1189" t="s">
        <v>14895</v>
      </c>
      <c r="E7399" s="1190">
        <v>35.221299999999999</v>
      </c>
      <c r="F7399" s="394"/>
    </row>
    <row r="7400" spans="1:6">
      <c r="A7400" s="1189" t="s">
        <v>15120</v>
      </c>
      <c r="B7400" s="501" t="s">
        <v>16549</v>
      </c>
      <c r="C7400" s="502" t="s">
        <v>41928</v>
      </c>
      <c r="D7400" s="1189" t="s">
        <v>14895</v>
      </c>
      <c r="E7400" s="1190">
        <v>33.417999999999999</v>
      </c>
      <c r="F7400" s="394"/>
    </row>
    <row r="7401" spans="1:6">
      <c r="A7401" s="1189" t="s">
        <v>15121</v>
      </c>
      <c r="B7401" s="501" t="s">
        <v>16549</v>
      </c>
      <c r="C7401" s="502" t="s">
        <v>41929</v>
      </c>
      <c r="D7401" s="1189" t="s">
        <v>14896</v>
      </c>
      <c r="E7401" s="1190" t="s">
        <v>167</v>
      </c>
      <c r="F7401" s="394"/>
    </row>
    <row r="7402" spans="1:6">
      <c r="A7402" s="1189" t="s">
        <v>15122</v>
      </c>
      <c r="B7402" s="501" t="s">
        <v>16549</v>
      </c>
      <c r="C7402" s="502" t="s">
        <v>41930</v>
      </c>
      <c r="D7402" s="1189" t="s">
        <v>14896</v>
      </c>
      <c r="E7402" s="1190" t="s">
        <v>167</v>
      </c>
      <c r="F7402" s="394"/>
    </row>
    <row r="7403" spans="1:6">
      <c r="A7403" s="1189" t="s">
        <v>15123</v>
      </c>
      <c r="B7403" s="501" t="s">
        <v>16549</v>
      </c>
      <c r="C7403" s="502" t="s">
        <v>41931</v>
      </c>
      <c r="D7403" s="1189" t="s">
        <v>14896</v>
      </c>
      <c r="E7403" s="1190" t="s">
        <v>167</v>
      </c>
      <c r="F7403" s="394"/>
    </row>
    <row r="7404" spans="1:6">
      <c r="A7404" s="1189" t="s">
        <v>15124</v>
      </c>
      <c r="B7404" s="501" t="s">
        <v>16549</v>
      </c>
      <c r="C7404" s="502" t="s">
        <v>41932</v>
      </c>
      <c r="D7404" s="1189" t="s">
        <v>14896</v>
      </c>
      <c r="E7404" s="1190" t="s">
        <v>167</v>
      </c>
      <c r="F7404" s="394"/>
    </row>
    <row r="7405" spans="1:6">
      <c r="A7405" s="1189" t="s">
        <v>15125</v>
      </c>
      <c r="B7405" s="501" t="s">
        <v>16549</v>
      </c>
      <c r="C7405" s="502" t="s">
        <v>41933</v>
      </c>
      <c r="D7405" s="1189" t="s">
        <v>14895</v>
      </c>
      <c r="E7405" s="1190">
        <v>49.542700000000004</v>
      </c>
      <c r="F7405" s="394"/>
    </row>
    <row r="7406" spans="1:6">
      <c r="A7406" s="1189" t="s">
        <v>15126</v>
      </c>
      <c r="B7406" s="501" t="s">
        <v>16549</v>
      </c>
      <c r="C7406" s="502" t="s">
        <v>41934</v>
      </c>
      <c r="D7406" s="1189" t="s">
        <v>28</v>
      </c>
      <c r="E7406" s="1190">
        <v>35.314100000000003</v>
      </c>
      <c r="F7406" s="394"/>
    </row>
    <row r="7407" spans="1:6">
      <c r="A7407" s="1189" t="s">
        <v>15127</v>
      </c>
      <c r="B7407" s="501" t="s">
        <v>16549</v>
      </c>
      <c r="C7407" s="502" t="s">
        <v>41935</v>
      </c>
      <c r="D7407" s="1189" t="s">
        <v>28</v>
      </c>
      <c r="E7407" s="1190">
        <v>60.125900000000001</v>
      </c>
      <c r="F7407" s="394"/>
    </row>
    <row r="7408" spans="1:6">
      <c r="A7408" s="1189" t="s">
        <v>15128</v>
      </c>
      <c r="B7408" s="501" t="s">
        <v>16549</v>
      </c>
      <c r="C7408" s="502" t="s">
        <v>41936</v>
      </c>
      <c r="D7408" s="1189" t="s">
        <v>28</v>
      </c>
      <c r="E7408" s="1190">
        <v>139.12100000000001</v>
      </c>
      <c r="F7408" s="394"/>
    </row>
    <row r="7409" spans="1:6">
      <c r="A7409" s="1189" t="s">
        <v>15129</v>
      </c>
      <c r="B7409" s="501" t="s">
        <v>16549</v>
      </c>
      <c r="C7409" s="502" t="s">
        <v>41937</v>
      </c>
      <c r="D7409" s="1189" t="s">
        <v>28</v>
      </c>
      <c r="E7409" s="1190">
        <v>13.344799999999999</v>
      </c>
      <c r="F7409" s="394"/>
    </row>
    <row r="7410" spans="1:6">
      <c r="A7410" s="1189" t="s">
        <v>15130</v>
      </c>
      <c r="B7410" s="501" t="s">
        <v>16549</v>
      </c>
      <c r="C7410" s="502" t="s">
        <v>41938</v>
      </c>
      <c r="D7410" s="1189" t="s">
        <v>28</v>
      </c>
      <c r="E7410" s="1190">
        <v>22.455500000000001</v>
      </c>
      <c r="F7410" s="394"/>
    </row>
    <row r="7411" spans="1:6">
      <c r="A7411" s="1189" t="s">
        <v>15131</v>
      </c>
      <c r="B7411" s="501" t="s">
        <v>16549</v>
      </c>
      <c r="C7411" s="502" t="s">
        <v>41939</v>
      </c>
      <c r="D7411" s="1189" t="s">
        <v>28</v>
      </c>
      <c r="E7411" s="1190">
        <v>32.182299999999998</v>
      </c>
      <c r="F7411" s="394"/>
    </row>
    <row r="7412" spans="1:6">
      <c r="A7412" s="1189" t="s">
        <v>15132</v>
      </c>
      <c r="B7412" s="501" t="s">
        <v>16549</v>
      </c>
      <c r="C7412" s="502" t="s">
        <v>41940</v>
      </c>
      <c r="D7412" s="1189" t="s">
        <v>28</v>
      </c>
      <c r="E7412" s="1190">
        <v>41.246600000000001</v>
      </c>
      <c r="F7412" s="394"/>
    </row>
    <row r="7413" spans="1:6">
      <c r="A7413" s="1189" t="s">
        <v>15133</v>
      </c>
      <c r="B7413" s="501" t="s">
        <v>16549</v>
      </c>
      <c r="C7413" s="502" t="s">
        <v>41941</v>
      </c>
      <c r="D7413" s="1189" t="s">
        <v>28</v>
      </c>
      <c r="E7413" s="1190">
        <v>64.724000000000004</v>
      </c>
      <c r="F7413" s="394"/>
    </row>
    <row r="7414" spans="1:6">
      <c r="A7414" s="1189" t="s">
        <v>15134</v>
      </c>
      <c r="B7414" s="501" t="s">
        <v>16549</v>
      </c>
      <c r="C7414" s="502" t="s">
        <v>41942</v>
      </c>
      <c r="D7414" s="1189" t="s">
        <v>28</v>
      </c>
      <c r="E7414" s="1190">
        <v>5.2732999999999999</v>
      </c>
      <c r="F7414" s="394"/>
    </row>
    <row r="7415" spans="1:6">
      <c r="A7415" s="1189" t="s">
        <v>15135</v>
      </c>
      <c r="B7415" s="501" t="s">
        <v>16549</v>
      </c>
      <c r="C7415" s="502" t="s">
        <v>41943</v>
      </c>
      <c r="D7415" s="1189" t="s">
        <v>28</v>
      </c>
      <c r="E7415" s="1190">
        <v>8.4273000000000007</v>
      </c>
      <c r="F7415" s="394"/>
    </row>
    <row r="7416" spans="1:6">
      <c r="A7416" s="1189" t="s">
        <v>15136</v>
      </c>
      <c r="B7416" s="501" t="s">
        <v>16549</v>
      </c>
      <c r="C7416" s="502" t="s">
        <v>41944</v>
      </c>
      <c r="D7416" s="1189" t="s">
        <v>30</v>
      </c>
      <c r="E7416" s="1190">
        <v>10.8682</v>
      </c>
      <c r="F7416" s="394"/>
    </row>
    <row r="7417" spans="1:6">
      <c r="A7417" s="1189" t="s">
        <v>15137</v>
      </c>
      <c r="B7417" s="501" t="s">
        <v>16549</v>
      </c>
      <c r="C7417" s="502" t="s">
        <v>41945</v>
      </c>
      <c r="D7417" s="1189" t="s">
        <v>28</v>
      </c>
      <c r="E7417" s="1190">
        <v>631.54579999999999</v>
      </c>
      <c r="F7417" s="394"/>
    </row>
    <row r="7418" spans="1:6">
      <c r="A7418" s="1189" t="s">
        <v>15138</v>
      </c>
      <c r="B7418" s="501" t="s">
        <v>16549</v>
      </c>
      <c r="C7418" s="502" t="s">
        <v>41946</v>
      </c>
      <c r="D7418" s="1189" t="s">
        <v>14895</v>
      </c>
      <c r="E7418" s="1190">
        <v>170.51</v>
      </c>
      <c r="F7418" s="394"/>
    </row>
    <row r="7419" spans="1:6">
      <c r="A7419" s="1189" t="s">
        <v>15139</v>
      </c>
      <c r="B7419" s="501" t="s">
        <v>16549</v>
      </c>
      <c r="C7419" s="502" t="s">
        <v>41947</v>
      </c>
      <c r="D7419" s="1189" t="s">
        <v>30</v>
      </c>
      <c r="E7419" s="1190">
        <v>20.1965</v>
      </c>
      <c r="F7419" s="394"/>
    </row>
    <row r="7420" spans="1:6">
      <c r="A7420" s="1189" t="s">
        <v>15140</v>
      </c>
      <c r="B7420" s="501" t="s">
        <v>16549</v>
      </c>
      <c r="C7420" s="502" t="s">
        <v>41948</v>
      </c>
      <c r="D7420" s="1189" t="s">
        <v>28</v>
      </c>
      <c r="E7420" s="1190">
        <v>262.14449999999999</v>
      </c>
      <c r="F7420" s="394"/>
    </row>
    <row r="7421" spans="1:6">
      <c r="A7421" s="1189" t="s">
        <v>15141</v>
      </c>
      <c r="B7421" s="501" t="s">
        <v>16549</v>
      </c>
      <c r="C7421" s="502" t="s">
        <v>41949</v>
      </c>
      <c r="D7421" s="1189" t="s">
        <v>28</v>
      </c>
      <c r="E7421" s="1190">
        <v>195.19220000000001</v>
      </c>
      <c r="F7421" s="394"/>
    </row>
    <row r="7422" spans="1:6">
      <c r="A7422" s="1189" t="s">
        <v>15142</v>
      </c>
      <c r="B7422" s="501" t="s">
        <v>16549</v>
      </c>
      <c r="C7422" s="502" t="s">
        <v>41950</v>
      </c>
      <c r="D7422" s="1189" t="s">
        <v>28</v>
      </c>
      <c r="E7422" s="1190">
        <v>527.16859999999997</v>
      </c>
      <c r="F7422" s="394"/>
    </row>
    <row r="7423" spans="1:6">
      <c r="A7423" s="1189" t="s">
        <v>15143</v>
      </c>
      <c r="B7423" s="501" t="s">
        <v>16549</v>
      </c>
      <c r="C7423" s="502" t="s">
        <v>41951</v>
      </c>
      <c r="D7423" s="1189" t="s">
        <v>28</v>
      </c>
      <c r="E7423" s="1190">
        <v>84.710400000000007</v>
      </c>
      <c r="F7423" s="394"/>
    </row>
    <row r="7424" spans="1:6">
      <c r="A7424" s="1189" t="s">
        <v>15144</v>
      </c>
      <c r="B7424" s="501" t="s">
        <v>16549</v>
      </c>
      <c r="C7424" s="502" t="s">
        <v>41952</v>
      </c>
      <c r="D7424" s="1189" t="s">
        <v>5</v>
      </c>
      <c r="E7424" s="1190">
        <v>187.06309999999999</v>
      </c>
      <c r="F7424" s="394"/>
    </row>
    <row r="7425" spans="1:6">
      <c r="A7425" s="1189" t="s">
        <v>15145</v>
      </c>
      <c r="B7425" s="501" t="s">
        <v>16549</v>
      </c>
      <c r="C7425" s="502" t="s">
        <v>41953</v>
      </c>
      <c r="D7425" s="1189" t="s">
        <v>28</v>
      </c>
      <c r="E7425" s="1190">
        <v>190.35230000000001</v>
      </c>
      <c r="F7425" s="394"/>
    </row>
    <row r="7426" spans="1:6">
      <c r="A7426" s="1189" t="s">
        <v>15146</v>
      </c>
      <c r="B7426" s="501" t="s">
        <v>16549</v>
      </c>
      <c r="C7426" s="502" t="s">
        <v>41954</v>
      </c>
      <c r="D7426" s="1189" t="s">
        <v>28</v>
      </c>
      <c r="E7426" s="1190">
        <v>213.053</v>
      </c>
      <c r="F7426" s="394"/>
    </row>
    <row r="7427" spans="1:6">
      <c r="A7427" s="1189" t="s">
        <v>15147</v>
      </c>
      <c r="B7427" s="501" t="s">
        <v>16549</v>
      </c>
      <c r="C7427" s="502" t="s">
        <v>41955</v>
      </c>
      <c r="D7427" s="1189" t="s">
        <v>28</v>
      </c>
      <c r="E7427" s="1190">
        <v>242.95949999999999</v>
      </c>
      <c r="F7427" s="394"/>
    </row>
    <row r="7428" spans="1:6">
      <c r="A7428" s="1189" t="s">
        <v>15148</v>
      </c>
      <c r="B7428" s="501" t="s">
        <v>16549</v>
      </c>
      <c r="C7428" s="502" t="s">
        <v>41956</v>
      </c>
      <c r="D7428" s="1189" t="s">
        <v>28</v>
      </c>
      <c r="E7428" s="1190">
        <v>75.9161</v>
      </c>
      <c r="F7428" s="394"/>
    </row>
    <row r="7429" spans="1:6">
      <c r="A7429" s="1189" t="s">
        <v>15149</v>
      </c>
      <c r="B7429" s="501" t="s">
        <v>16549</v>
      </c>
      <c r="C7429" s="502" t="s">
        <v>41957</v>
      </c>
      <c r="D7429" s="1189" t="s">
        <v>28</v>
      </c>
      <c r="E7429" s="1190">
        <v>73.925799999999995</v>
      </c>
      <c r="F7429" s="394"/>
    </row>
    <row r="7430" spans="1:6">
      <c r="A7430" s="1189" t="s">
        <v>15150</v>
      </c>
      <c r="B7430" s="501" t="s">
        <v>16549</v>
      </c>
      <c r="C7430" s="502" t="s">
        <v>41958</v>
      </c>
      <c r="D7430" s="1189" t="s">
        <v>28</v>
      </c>
      <c r="E7430" s="1190">
        <v>87.010999999999996</v>
      </c>
      <c r="F7430" s="394"/>
    </row>
    <row r="7431" spans="1:6">
      <c r="A7431" s="1189" t="s">
        <v>15151</v>
      </c>
      <c r="B7431" s="501" t="s">
        <v>16549</v>
      </c>
      <c r="C7431" s="502" t="s">
        <v>41959</v>
      </c>
      <c r="D7431" s="1189" t="s">
        <v>28</v>
      </c>
      <c r="E7431" s="1190">
        <v>184.09639999999999</v>
      </c>
      <c r="F7431" s="394"/>
    </row>
    <row r="7432" spans="1:6">
      <c r="A7432" s="1189" t="s">
        <v>15152</v>
      </c>
      <c r="B7432" s="501" t="s">
        <v>16549</v>
      </c>
      <c r="C7432" s="502" t="s">
        <v>41960</v>
      </c>
      <c r="D7432" s="1189" t="s">
        <v>28</v>
      </c>
      <c r="E7432" s="1190">
        <v>207.75040000000001</v>
      </c>
      <c r="F7432" s="394"/>
    </row>
    <row r="7433" spans="1:6">
      <c r="A7433" s="1189" t="s">
        <v>15153</v>
      </c>
      <c r="B7433" s="501" t="s">
        <v>16549</v>
      </c>
      <c r="C7433" s="502" t="s">
        <v>41961</v>
      </c>
      <c r="D7433" s="1189" t="s">
        <v>28</v>
      </c>
      <c r="E7433" s="1190">
        <v>306.14999999999998</v>
      </c>
      <c r="F7433" s="394"/>
    </row>
    <row r="7434" spans="1:6">
      <c r="A7434" s="1189" t="s">
        <v>15154</v>
      </c>
      <c r="B7434" s="501" t="s">
        <v>16549</v>
      </c>
      <c r="C7434" s="502" t="s">
        <v>41962</v>
      </c>
      <c r="D7434" s="1189" t="s">
        <v>28</v>
      </c>
      <c r="E7434" s="1190">
        <v>261.9008</v>
      </c>
      <c r="F7434" s="394"/>
    </row>
    <row r="7435" spans="1:6">
      <c r="A7435" s="1189" t="s">
        <v>15155</v>
      </c>
      <c r="B7435" s="501" t="s">
        <v>16549</v>
      </c>
      <c r="C7435" s="502" t="s">
        <v>41963</v>
      </c>
      <c r="D7435" s="1189" t="s">
        <v>28</v>
      </c>
      <c r="E7435" s="1190">
        <v>302.25650000000002</v>
      </c>
      <c r="F7435" s="394"/>
    </row>
    <row r="7436" spans="1:6">
      <c r="A7436" s="1189" t="s">
        <v>15156</v>
      </c>
      <c r="B7436" s="501" t="s">
        <v>16549</v>
      </c>
      <c r="C7436" s="502" t="s">
        <v>41964</v>
      </c>
      <c r="D7436" s="1189" t="s">
        <v>28</v>
      </c>
      <c r="E7436" s="1190">
        <v>391.18239999999997</v>
      </c>
      <c r="F7436" s="394"/>
    </row>
    <row r="7437" spans="1:6">
      <c r="A7437" s="1189" t="s">
        <v>15157</v>
      </c>
      <c r="B7437" s="501" t="s">
        <v>16549</v>
      </c>
      <c r="C7437" s="502" t="s">
        <v>41965</v>
      </c>
      <c r="D7437" s="1189" t="s">
        <v>29</v>
      </c>
      <c r="E7437" s="1190">
        <v>11.369400000000001</v>
      </c>
      <c r="F7437" s="394"/>
    </row>
    <row r="7438" spans="1:6">
      <c r="A7438" s="1189" t="s">
        <v>15158</v>
      </c>
      <c r="B7438" s="501" t="s">
        <v>16549</v>
      </c>
      <c r="C7438" s="502" t="s">
        <v>41966</v>
      </c>
      <c r="D7438" s="1189" t="s">
        <v>28</v>
      </c>
      <c r="E7438" s="1190">
        <v>56.968499999999999</v>
      </c>
      <c r="F7438" s="394"/>
    </row>
    <row r="7439" spans="1:6">
      <c r="A7439" s="1189" t="s">
        <v>15159</v>
      </c>
      <c r="B7439" s="501" t="s">
        <v>16549</v>
      </c>
      <c r="C7439" s="502" t="s">
        <v>41967</v>
      </c>
      <c r="D7439" s="1189" t="s">
        <v>28</v>
      </c>
      <c r="E7439" s="1190">
        <v>99.0655</v>
      </c>
      <c r="F7439" s="394"/>
    </row>
    <row r="7440" spans="1:6">
      <c r="A7440" s="1189" t="s">
        <v>15160</v>
      </c>
      <c r="B7440" s="501" t="s">
        <v>16549</v>
      </c>
      <c r="C7440" s="502" t="s">
        <v>41968</v>
      </c>
      <c r="D7440" s="1189" t="s">
        <v>28</v>
      </c>
      <c r="E7440" s="1190">
        <v>135.85380000000001</v>
      </c>
      <c r="F7440" s="394"/>
    </row>
    <row r="7441" spans="1:6">
      <c r="A7441" s="1189" t="s">
        <v>15161</v>
      </c>
      <c r="B7441" s="501" t="s">
        <v>16549</v>
      </c>
      <c r="C7441" s="502" t="s">
        <v>41969</v>
      </c>
      <c r="D7441" s="1189" t="s">
        <v>28</v>
      </c>
      <c r="E7441" s="1190">
        <v>295.30860000000001</v>
      </c>
      <c r="F7441" s="394"/>
    </row>
    <row r="7442" spans="1:6">
      <c r="A7442" s="1189" t="s">
        <v>15162</v>
      </c>
      <c r="B7442" s="501" t="s">
        <v>16549</v>
      </c>
      <c r="C7442" s="502" t="s">
        <v>41970</v>
      </c>
      <c r="D7442" s="1189" t="s">
        <v>28</v>
      </c>
      <c r="E7442" s="1190">
        <v>473.3854</v>
      </c>
      <c r="F7442" s="394"/>
    </row>
    <row r="7443" spans="1:6">
      <c r="A7443" s="1189" t="s">
        <v>15163</v>
      </c>
      <c r="B7443" s="501" t="s">
        <v>16549</v>
      </c>
      <c r="C7443" s="502" t="s">
        <v>41971</v>
      </c>
      <c r="D7443" s="1189" t="s">
        <v>28</v>
      </c>
      <c r="E7443" s="1190">
        <v>166.91229999999999</v>
      </c>
      <c r="F7443" s="394"/>
    </row>
    <row r="7444" spans="1:6">
      <c r="A7444" s="1189" t="s">
        <v>15164</v>
      </c>
      <c r="B7444" s="501" t="s">
        <v>16549</v>
      </c>
      <c r="C7444" s="502" t="s">
        <v>41972</v>
      </c>
      <c r="D7444" s="1189" t="s">
        <v>28</v>
      </c>
      <c r="E7444" s="1190">
        <v>301.9785</v>
      </c>
      <c r="F7444" s="394"/>
    </row>
    <row r="7445" spans="1:6">
      <c r="A7445" s="1189" t="s">
        <v>15165</v>
      </c>
      <c r="B7445" s="501" t="s">
        <v>16549</v>
      </c>
      <c r="C7445" s="502" t="s">
        <v>41973</v>
      </c>
      <c r="D7445" s="1189" t="s">
        <v>28</v>
      </c>
      <c r="E7445" s="1190">
        <v>410.46499999999997</v>
      </c>
      <c r="F7445" s="394"/>
    </row>
    <row r="7446" spans="1:6">
      <c r="A7446" s="1189" t="s">
        <v>15166</v>
      </c>
      <c r="B7446" s="501" t="s">
        <v>16549</v>
      </c>
      <c r="C7446" s="502" t="s">
        <v>41974</v>
      </c>
      <c r="D7446" s="1189" t="s">
        <v>28</v>
      </c>
      <c r="E7446" s="1190">
        <v>311.77</v>
      </c>
      <c r="F7446" s="394"/>
    </row>
    <row r="7447" spans="1:6">
      <c r="A7447" s="1189" t="s">
        <v>15167</v>
      </c>
      <c r="B7447" s="501" t="s">
        <v>16549</v>
      </c>
      <c r="C7447" s="502" t="s">
        <v>41975</v>
      </c>
      <c r="D7447" s="1189" t="s">
        <v>28</v>
      </c>
      <c r="E7447" s="1190">
        <v>350.80369999999999</v>
      </c>
      <c r="F7447" s="394"/>
    </row>
    <row r="7448" spans="1:6">
      <c r="A7448" s="1189" t="s">
        <v>15168</v>
      </c>
      <c r="B7448" s="501" t="s">
        <v>16549</v>
      </c>
      <c r="C7448" s="502" t="s">
        <v>41976</v>
      </c>
      <c r="D7448" s="1189" t="s">
        <v>28</v>
      </c>
      <c r="E7448" s="1190">
        <v>563.8143</v>
      </c>
      <c r="F7448" s="394"/>
    </row>
    <row r="7449" spans="1:6">
      <c r="A7449" s="1189" t="s">
        <v>15169</v>
      </c>
      <c r="B7449" s="501" t="s">
        <v>16549</v>
      </c>
      <c r="C7449" s="502" t="s">
        <v>41977</v>
      </c>
      <c r="D7449" s="1189" t="s">
        <v>28</v>
      </c>
      <c r="E7449" s="1190">
        <v>3869.4029999999998</v>
      </c>
      <c r="F7449" s="394"/>
    </row>
    <row r="7450" spans="1:6">
      <c r="A7450" s="1189" t="s">
        <v>15170</v>
      </c>
      <c r="B7450" s="501" t="s">
        <v>16549</v>
      </c>
      <c r="C7450" s="502" t="s">
        <v>41978</v>
      </c>
      <c r="D7450" s="1189" t="s">
        <v>28</v>
      </c>
      <c r="E7450" s="1190">
        <v>628.72799999999995</v>
      </c>
      <c r="F7450" s="394"/>
    </row>
    <row r="7451" spans="1:6">
      <c r="A7451" s="1189" t="s">
        <v>15171</v>
      </c>
      <c r="B7451" s="501" t="s">
        <v>16549</v>
      </c>
      <c r="C7451" s="502" t="s">
        <v>41979</v>
      </c>
      <c r="D7451" s="1189" t="s">
        <v>28</v>
      </c>
      <c r="E7451" s="1190">
        <v>884.7867</v>
      </c>
      <c r="F7451" s="394"/>
    </row>
    <row r="7452" spans="1:6">
      <c r="A7452" s="1189" t="s">
        <v>15172</v>
      </c>
      <c r="B7452" s="501" t="s">
        <v>16549</v>
      </c>
      <c r="C7452" s="502" t="s">
        <v>41980</v>
      </c>
      <c r="D7452" s="1189" t="s">
        <v>28</v>
      </c>
      <c r="E7452" s="1190">
        <v>286.91759999999999</v>
      </c>
      <c r="F7452" s="394"/>
    </row>
    <row r="7453" spans="1:6">
      <c r="A7453" s="1189" t="s">
        <v>15173</v>
      </c>
      <c r="B7453" s="501" t="s">
        <v>16549</v>
      </c>
      <c r="C7453" s="502" t="s">
        <v>41981</v>
      </c>
      <c r="D7453" s="1189" t="s">
        <v>28</v>
      </c>
      <c r="E7453" s="1190">
        <v>813.10839999999996</v>
      </c>
      <c r="F7453" s="394"/>
    </row>
    <row r="7454" spans="1:6">
      <c r="A7454" s="1189" t="s">
        <v>15174</v>
      </c>
      <c r="B7454" s="501" t="s">
        <v>16549</v>
      </c>
      <c r="C7454" s="502" t="s">
        <v>41982</v>
      </c>
      <c r="D7454" s="1189" t="s">
        <v>28</v>
      </c>
      <c r="E7454" s="1190">
        <v>7598.9988000000003</v>
      </c>
      <c r="F7454" s="394"/>
    </row>
    <row r="7455" spans="1:6">
      <c r="A7455" s="1189" t="s">
        <v>15175</v>
      </c>
      <c r="B7455" s="501" t="s">
        <v>16549</v>
      </c>
      <c r="C7455" s="502" t="s">
        <v>41983</v>
      </c>
      <c r="D7455" s="1189" t="s">
        <v>28</v>
      </c>
      <c r="E7455" s="1190">
        <v>6198.9391999999998</v>
      </c>
      <c r="F7455" s="394"/>
    </row>
    <row r="7456" spans="1:6">
      <c r="A7456" s="1189" t="s">
        <v>15176</v>
      </c>
      <c r="B7456" s="501" t="s">
        <v>16549</v>
      </c>
      <c r="C7456" s="502" t="s">
        <v>41984</v>
      </c>
      <c r="D7456" s="1189" t="s">
        <v>14896</v>
      </c>
      <c r="E7456" s="1190" t="s">
        <v>167</v>
      </c>
      <c r="F7456" s="394"/>
    </row>
    <row r="7457" spans="1:6">
      <c r="A7457" s="1189" t="s">
        <v>15177</v>
      </c>
      <c r="B7457" s="501" t="s">
        <v>16549</v>
      </c>
      <c r="C7457" s="502" t="s">
        <v>41985</v>
      </c>
      <c r="D7457" s="1189" t="s">
        <v>30</v>
      </c>
      <c r="E7457" s="1190">
        <v>7.7214999999999998</v>
      </c>
      <c r="F7457" s="394"/>
    </row>
    <row r="7458" spans="1:6">
      <c r="A7458" s="1189" t="s">
        <v>15178</v>
      </c>
      <c r="B7458" s="501" t="s">
        <v>16549</v>
      </c>
      <c r="C7458" s="502" t="s">
        <v>41986</v>
      </c>
      <c r="D7458" s="1189" t="s">
        <v>28</v>
      </c>
      <c r="E7458" s="1190">
        <v>125.07689999999999</v>
      </c>
      <c r="F7458" s="394"/>
    </row>
    <row r="7459" spans="1:6">
      <c r="A7459" s="1189" t="s">
        <v>15179</v>
      </c>
      <c r="B7459" s="501" t="s">
        <v>16549</v>
      </c>
      <c r="C7459" s="502" t="s">
        <v>41987</v>
      </c>
      <c r="D7459" s="1189" t="s">
        <v>28</v>
      </c>
      <c r="E7459" s="1190">
        <v>125.22450000000001</v>
      </c>
      <c r="F7459" s="394"/>
    </row>
    <row r="7460" spans="1:6">
      <c r="A7460" s="1189" t="s">
        <v>15180</v>
      </c>
      <c r="B7460" s="501" t="s">
        <v>16549</v>
      </c>
      <c r="C7460" s="502" t="s">
        <v>41988</v>
      </c>
      <c r="D7460" s="1189" t="s">
        <v>28</v>
      </c>
      <c r="E7460" s="1190">
        <v>1541.6110000000001</v>
      </c>
      <c r="F7460" s="394"/>
    </row>
    <row r="7461" spans="1:6">
      <c r="A7461" s="1189" t="s">
        <v>15181</v>
      </c>
      <c r="B7461" s="501" t="s">
        <v>16549</v>
      </c>
      <c r="C7461" s="502" t="s">
        <v>41989</v>
      </c>
      <c r="D7461" s="1189" t="s">
        <v>28</v>
      </c>
      <c r="E7461" s="1190">
        <v>776.40219999999999</v>
      </c>
      <c r="F7461" s="394"/>
    </row>
    <row r="7462" spans="1:6">
      <c r="A7462" s="1189" t="s">
        <v>15182</v>
      </c>
      <c r="B7462" s="501" t="s">
        <v>16549</v>
      </c>
      <c r="C7462" s="502" t="s">
        <v>41990</v>
      </c>
      <c r="D7462" s="1189" t="s">
        <v>28</v>
      </c>
      <c r="E7462" s="1190">
        <v>208.0522</v>
      </c>
      <c r="F7462" s="394"/>
    </row>
    <row r="7463" spans="1:6">
      <c r="A7463" s="1189" t="s">
        <v>15183</v>
      </c>
      <c r="B7463" s="501" t="s">
        <v>16549</v>
      </c>
      <c r="C7463" s="502" t="s">
        <v>41991</v>
      </c>
      <c r="D7463" s="1189" t="s">
        <v>28</v>
      </c>
      <c r="E7463" s="1190">
        <v>125.4151</v>
      </c>
      <c r="F7463" s="394"/>
    </row>
    <row r="7464" spans="1:6">
      <c r="A7464" s="1189" t="s">
        <v>15184</v>
      </c>
      <c r="B7464" s="501" t="s">
        <v>16549</v>
      </c>
      <c r="C7464" s="502" t="s">
        <v>41992</v>
      </c>
      <c r="D7464" s="1189" t="s">
        <v>28</v>
      </c>
      <c r="E7464" s="1190">
        <v>197.2098</v>
      </c>
      <c r="F7464" s="394"/>
    </row>
    <row r="7465" spans="1:6">
      <c r="A7465" s="1189" t="s">
        <v>15185</v>
      </c>
      <c r="B7465" s="501" t="s">
        <v>16549</v>
      </c>
      <c r="C7465" s="502" t="s">
        <v>41993</v>
      </c>
      <c r="D7465" s="1189" t="s">
        <v>5</v>
      </c>
      <c r="E7465" s="1190">
        <v>275</v>
      </c>
      <c r="F7465" s="394"/>
    </row>
    <row r="7466" spans="1:6">
      <c r="A7466" s="1189" t="s">
        <v>15186</v>
      </c>
      <c r="B7466" s="501" t="s">
        <v>16549</v>
      </c>
      <c r="C7466" s="502" t="s">
        <v>41994</v>
      </c>
      <c r="D7466" s="1189" t="s">
        <v>5</v>
      </c>
      <c r="E7466" s="1190">
        <v>87</v>
      </c>
      <c r="F7466" s="394"/>
    </row>
    <row r="7467" spans="1:6">
      <c r="A7467" s="1189" t="s">
        <v>15187</v>
      </c>
      <c r="B7467" s="501" t="s">
        <v>16549</v>
      </c>
      <c r="C7467" s="502" t="s">
        <v>41995</v>
      </c>
      <c r="D7467" s="1189" t="s">
        <v>5</v>
      </c>
      <c r="E7467" s="1190">
        <v>116</v>
      </c>
      <c r="F7467" s="394"/>
    </row>
    <row r="7468" spans="1:6">
      <c r="A7468" s="1189" t="s">
        <v>15188</v>
      </c>
      <c r="B7468" s="501" t="s">
        <v>16549</v>
      </c>
      <c r="C7468" s="502" t="s">
        <v>41996</v>
      </c>
      <c r="D7468" s="1189" t="s">
        <v>5</v>
      </c>
      <c r="E7468" s="1190">
        <v>124</v>
      </c>
      <c r="F7468" s="394"/>
    </row>
    <row r="7469" spans="1:6">
      <c r="A7469" s="1189" t="s">
        <v>15189</v>
      </c>
      <c r="B7469" s="501" t="s">
        <v>16549</v>
      </c>
      <c r="C7469" s="502" t="s">
        <v>41997</v>
      </c>
      <c r="D7469" s="1189" t="s">
        <v>5</v>
      </c>
      <c r="E7469" s="1190">
        <v>185</v>
      </c>
      <c r="F7469" s="394"/>
    </row>
    <row r="7470" spans="1:6">
      <c r="A7470" s="1189" t="s">
        <v>15190</v>
      </c>
      <c r="B7470" s="501" t="s">
        <v>16549</v>
      </c>
      <c r="C7470" s="502" t="s">
        <v>41998</v>
      </c>
      <c r="D7470" s="1189" t="s">
        <v>28</v>
      </c>
      <c r="E7470" s="1190">
        <v>8881.8034000000007</v>
      </c>
      <c r="F7470" s="394"/>
    </row>
    <row r="7471" spans="1:6">
      <c r="A7471" s="1189" t="s">
        <v>15191</v>
      </c>
      <c r="B7471" s="501" t="s">
        <v>16549</v>
      </c>
      <c r="C7471" s="502" t="s">
        <v>41999</v>
      </c>
      <c r="D7471" s="1189" t="s">
        <v>28</v>
      </c>
      <c r="E7471" s="1190">
        <v>14254.123799999999</v>
      </c>
      <c r="F7471" s="394"/>
    </row>
    <row r="7472" spans="1:6">
      <c r="A7472" s="1189" t="s">
        <v>15192</v>
      </c>
      <c r="B7472" s="501" t="s">
        <v>16549</v>
      </c>
      <c r="C7472" s="502" t="s">
        <v>42000</v>
      </c>
      <c r="D7472" s="1189" t="s">
        <v>28</v>
      </c>
      <c r="E7472" s="1190">
        <v>18255.200199999999</v>
      </c>
      <c r="F7472" s="394"/>
    </row>
    <row r="7473" spans="1:6">
      <c r="A7473" s="1189" t="s">
        <v>15193</v>
      </c>
      <c r="B7473" s="501" t="s">
        <v>16549</v>
      </c>
      <c r="C7473" s="502" t="s">
        <v>42001</v>
      </c>
      <c r="D7473" s="1189" t="s">
        <v>28</v>
      </c>
      <c r="E7473" s="1190">
        <v>30431.127799999998</v>
      </c>
      <c r="F7473" s="394"/>
    </row>
    <row r="7474" spans="1:6">
      <c r="A7474" s="1189" t="s">
        <v>15194</v>
      </c>
      <c r="B7474" s="501" t="s">
        <v>16549</v>
      </c>
      <c r="C7474" s="502" t="s">
        <v>42002</v>
      </c>
      <c r="D7474" s="1189" t="s">
        <v>5</v>
      </c>
      <c r="E7474" s="1190">
        <v>176</v>
      </c>
      <c r="F7474" s="394"/>
    </row>
    <row r="7475" spans="1:6">
      <c r="A7475" s="1189" t="s">
        <v>15195</v>
      </c>
      <c r="B7475" s="501" t="s">
        <v>16549</v>
      </c>
      <c r="C7475" s="502" t="s">
        <v>42003</v>
      </c>
      <c r="D7475" s="1189" t="s">
        <v>5</v>
      </c>
      <c r="E7475" s="1190">
        <v>219</v>
      </c>
      <c r="F7475" s="394"/>
    </row>
    <row r="7476" spans="1:6">
      <c r="A7476" s="1189" t="s">
        <v>15196</v>
      </c>
      <c r="B7476" s="501" t="s">
        <v>16549</v>
      </c>
      <c r="C7476" s="502" t="s">
        <v>42004</v>
      </c>
      <c r="D7476" s="1189" t="s">
        <v>30</v>
      </c>
      <c r="E7476" s="1190">
        <v>9.3276000000000003</v>
      </c>
      <c r="F7476" s="394"/>
    </row>
    <row r="7477" spans="1:6">
      <c r="A7477" s="1189" t="s">
        <v>15197</v>
      </c>
      <c r="B7477" s="501" t="s">
        <v>16549</v>
      </c>
      <c r="C7477" s="502" t="s">
        <v>42005</v>
      </c>
      <c r="D7477" s="1189" t="s">
        <v>5</v>
      </c>
      <c r="E7477" s="1190">
        <v>243</v>
      </c>
      <c r="F7477" s="394"/>
    </row>
    <row r="7478" spans="1:6">
      <c r="A7478" s="1189" t="s">
        <v>22696</v>
      </c>
      <c r="B7478" s="501" t="s">
        <v>16549</v>
      </c>
      <c r="C7478" s="502" t="s">
        <v>42006</v>
      </c>
      <c r="D7478" s="1189" t="s">
        <v>28</v>
      </c>
      <c r="E7478" s="1190">
        <v>369.65</v>
      </c>
      <c r="F7478" s="394"/>
    </row>
    <row r="7479" spans="1:6">
      <c r="A7479" s="1189" t="s">
        <v>22697</v>
      </c>
      <c r="B7479" s="501" t="s">
        <v>16549</v>
      </c>
      <c r="C7479" s="502" t="s">
        <v>42007</v>
      </c>
      <c r="D7479" s="1189" t="s">
        <v>29</v>
      </c>
      <c r="E7479" s="1190">
        <v>110.5016</v>
      </c>
      <c r="F7479" s="394"/>
    </row>
    <row r="7480" spans="1:6">
      <c r="A7480" s="1189" t="s">
        <v>22698</v>
      </c>
      <c r="B7480" s="501" t="s">
        <v>16549</v>
      </c>
      <c r="C7480" s="502" t="s">
        <v>42008</v>
      </c>
      <c r="D7480" s="1189" t="s">
        <v>29</v>
      </c>
      <c r="E7480" s="1190">
        <v>126.72669999999999</v>
      </c>
      <c r="F7480" s="394"/>
    </row>
    <row r="7481" spans="1:6">
      <c r="A7481" s="1189" t="s">
        <v>22699</v>
      </c>
      <c r="B7481" s="501" t="s">
        <v>16549</v>
      </c>
      <c r="C7481" s="502" t="s">
        <v>42009</v>
      </c>
      <c r="D7481" s="1189" t="s">
        <v>29</v>
      </c>
      <c r="E7481" s="1190">
        <v>209.5171</v>
      </c>
      <c r="F7481" s="394"/>
    </row>
    <row r="7482" spans="1:6">
      <c r="A7482" s="1189" t="s">
        <v>15198</v>
      </c>
      <c r="B7482" s="501" t="s">
        <v>16549</v>
      </c>
      <c r="C7482" s="502" t="s">
        <v>42010</v>
      </c>
      <c r="D7482" s="1189" t="s">
        <v>29</v>
      </c>
      <c r="E7482" s="1190">
        <v>301.12900000000002</v>
      </c>
      <c r="F7482" s="394"/>
    </row>
    <row r="7483" spans="1:6">
      <c r="A7483" s="1189" t="s">
        <v>15199</v>
      </c>
      <c r="B7483" s="501" t="s">
        <v>16549</v>
      </c>
      <c r="C7483" s="502" t="s">
        <v>42011</v>
      </c>
      <c r="D7483" s="1189" t="s">
        <v>29</v>
      </c>
      <c r="E7483" s="1190">
        <v>62.498800000000003</v>
      </c>
      <c r="F7483" s="394"/>
    </row>
    <row r="7484" spans="1:6">
      <c r="A7484" s="1189" t="s">
        <v>15200</v>
      </c>
      <c r="B7484" s="501" t="s">
        <v>16549</v>
      </c>
      <c r="C7484" s="502" t="s">
        <v>42012</v>
      </c>
      <c r="D7484" s="1189" t="s">
        <v>29</v>
      </c>
      <c r="E7484" s="1190">
        <v>38.650799999999997</v>
      </c>
      <c r="F7484" s="394"/>
    </row>
    <row r="7485" spans="1:6">
      <c r="A7485" s="1189" t="s">
        <v>15201</v>
      </c>
      <c r="B7485" s="501" t="s">
        <v>16549</v>
      </c>
      <c r="C7485" s="502" t="s">
        <v>42013</v>
      </c>
      <c r="D7485" s="1189" t="s">
        <v>29</v>
      </c>
      <c r="E7485" s="1190">
        <v>34.398600000000002</v>
      </c>
      <c r="F7485" s="394"/>
    </row>
    <row r="7486" spans="1:6">
      <c r="A7486" s="1189" t="s">
        <v>15202</v>
      </c>
      <c r="B7486" s="501" t="s">
        <v>16549</v>
      </c>
      <c r="C7486" s="502" t="s">
        <v>42014</v>
      </c>
      <c r="D7486" s="1189" t="s">
        <v>5</v>
      </c>
      <c r="E7486" s="1190">
        <v>315</v>
      </c>
      <c r="F7486" s="394"/>
    </row>
    <row r="7487" spans="1:6">
      <c r="A7487" s="1189" t="s">
        <v>15203</v>
      </c>
      <c r="B7487" s="501" t="s">
        <v>16549</v>
      </c>
      <c r="C7487" s="502" t="s">
        <v>42015</v>
      </c>
      <c r="D7487" s="1189" t="s">
        <v>29</v>
      </c>
      <c r="E7487" s="1190">
        <v>4.5388000000000002</v>
      </c>
      <c r="F7487" s="394"/>
    </row>
    <row r="7488" spans="1:6">
      <c r="A7488" s="1189" t="s">
        <v>15204</v>
      </c>
      <c r="B7488" s="501" t="s">
        <v>16549</v>
      </c>
      <c r="C7488" s="502" t="s">
        <v>42016</v>
      </c>
      <c r="D7488" s="1189" t="s">
        <v>5</v>
      </c>
      <c r="E7488" s="1190">
        <v>527.87710000000004</v>
      </c>
      <c r="F7488" s="394"/>
    </row>
    <row r="7489" spans="1:6">
      <c r="A7489" s="1189" t="s">
        <v>15205</v>
      </c>
      <c r="B7489" s="501" t="s">
        <v>16549</v>
      </c>
      <c r="C7489" s="502" t="s">
        <v>42017</v>
      </c>
      <c r="D7489" s="1189" t="s">
        <v>14895</v>
      </c>
      <c r="E7489" s="1190">
        <v>6.8632999999999997</v>
      </c>
      <c r="F7489" s="394"/>
    </row>
    <row r="7490" spans="1:6">
      <c r="A7490" s="1189" t="s">
        <v>15206</v>
      </c>
      <c r="B7490" s="501" t="s">
        <v>16549</v>
      </c>
      <c r="C7490" s="502" t="s">
        <v>42018</v>
      </c>
      <c r="D7490" s="1189" t="s">
        <v>30</v>
      </c>
      <c r="E7490" s="1190">
        <v>14.695499999999999</v>
      </c>
      <c r="F7490" s="394"/>
    </row>
    <row r="7491" spans="1:6">
      <c r="A7491" s="1189" t="s">
        <v>15207</v>
      </c>
      <c r="B7491" s="501" t="s">
        <v>16549</v>
      </c>
      <c r="C7491" s="502" t="s">
        <v>42019</v>
      </c>
      <c r="D7491" s="1189" t="s">
        <v>5</v>
      </c>
      <c r="E7491" s="1190">
        <v>622</v>
      </c>
      <c r="F7491" s="394"/>
    </row>
    <row r="7492" spans="1:6">
      <c r="A7492" s="1189" t="s">
        <v>15208</v>
      </c>
      <c r="B7492" s="501" t="s">
        <v>16549</v>
      </c>
      <c r="C7492" s="502" t="s">
        <v>42020</v>
      </c>
      <c r="D7492" s="1189" t="s">
        <v>5</v>
      </c>
      <c r="E7492" s="1190">
        <v>884.16610000000003</v>
      </c>
      <c r="F7492" s="394"/>
    </row>
    <row r="7493" spans="1:6">
      <c r="A7493" s="1189" t="s">
        <v>15209</v>
      </c>
      <c r="B7493" s="501" t="s">
        <v>16549</v>
      </c>
      <c r="C7493" s="502" t="s">
        <v>42021</v>
      </c>
      <c r="D7493" s="1189" t="s">
        <v>28</v>
      </c>
      <c r="E7493" s="1190">
        <v>217.52369999999999</v>
      </c>
      <c r="F7493" s="394"/>
    </row>
    <row r="7494" spans="1:6">
      <c r="A7494" s="1189" t="s">
        <v>15210</v>
      </c>
      <c r="B7494" s="501" t="s">
        <v>16549</v>
      </c>
      <c r="C7494" s="502" t="s">
        <v>42022</v>
      </c>
      <c r="D7494" s="1189" t="s">
        <v>14895</v>
      </c>
      <c r="E7494" s="1190">
        <v>1.5640000000000001</v>
      </c>
      <c r="F7494" s="394"/>
    </row>
    <row r="7495" spans="1:6">
      <c r="A7495" s="1189" t="s">
        <v>15211</v>
      </c>
      <c r="B7495" s="501" t="s">
        <v>16549</v>
      </c>
      <c r="C7495" s="502" t="s">
        <v>42023</v>
      </c>
      <c r="D7495" s="1189" t="s">
        <v>28</v>
      </c>
      <c r="E7495" s="1190">
        <v>356.75110000000001</v>
      </c>
      <c r="F7495" s="394"/>
    </row>
    <row r="7496" spans="1:6">
      <c r="A7496" s="1189" t="s">
        <v>15212</v>
      </c>
      <c r="B7496" s="501" t="s">
        <v>16549</v>
      </c>
      <c r="C7496" s="502" t="s">
        <v>42024</v>
      </c>
      <c r="D7496" s="1189" t="s">
        <v>5</v>
      </c>
      <c r="E7496" s="1190">
        <v>56.703800000000001</v>
      </c>
      <c r="F7496" s="394"/>
    </row>
    <row r="7497" spans="1:6">
      <c r="A7497" s="1189" t="s">
        <v>28137</v>
      </c>
      <c r="B7497" s="501" t="s">
        <v>16549</v>
      </c>
      <c r="C7497" s="502" t="s">
        <v>42025</v>
      </c>
      <c r="D7497" s="1189" t="s">
        <v>2506</v>
      </c>
      <c r="E7497" s="1190" t="s">
        <v>167</v>
      </c>
      <c r="F7497" s="394"/>
    </row>
    <row r="7498" spans="1:6">
      <c r="A7498" s="1189" t="s">
        <v>15213</v>
      </c>
      <c r="B7498" s="501" t="s">
        <v>16549</v>
      </c>
      <c r="C7498" s="502" t="s">
        <v>42026</v>
      </c>
      <c r="D7498" s="1189" t="s">
        <v>14896</v>
      </c>
      <c r="E7498" s="1190">
        <v>355</v>
      </c>
      <c r="F7498" s="394"/>
    </row>
    <row r="7499" spans="1:6">
      <c r="A7499" s="1189" t="s">
        <v>15214</v>
      </c>
      <c r="B7499" s="501" t="s">
        <v>16549</v>
      </c>
      <c r="C7499" s="502" t="s">
        <v>42027</v>
      </c>
      <c r="D7499" s="1189" t="s">
        <v>30</v>
      </c>
      <c r="E7499" s="1190">
        <v>30.237400000000001</v>
      </c>
      <c r="F7499" s="394"/>
    </row>
    <row r="7500" spans="1:6">
      <c r="A7500" s="1189" t="s">
        <v>15215</v>
      </c>
      <c r="B7500" s="501" t="s">
        <v>16549</v>
      </c>
      <c r="C7500" s="502" t="s">
        <v>42028</v>
      </c>
      <c r="D7500" s="1189" t="s">
        <v>30</v>
      </c>
      <c r="E7500" s="1190">
        <v>31.281400000000001</v>
      </c>
      <c r="F7500" s="394"/>
    </row>
    <row r="7501" spans="1:6">
      <c r="A7501" s="1189" t="s">
        <v>15216</v>
      </c>
      <c r="B7501" s="501" t="s">
        <v>16549</v>
      </c>
      <c r="C7501" s="502" t="s">
        <v>42029</v>
      </c>
      <c r="D7501" s="1189" t="s">
        <v>28</v>
      </c>
      <c r="E7501" s="1190">
        <v>60146.046600000001</v>
      </c>
      <c r="F7501" s="394"/>
    </row>
    <row r="7502" spans="1:6">
      <c r="A7502" s="1189" t="s">
        <v>15217</v>
      </c>
      <c r="B7502" s="501" t="s">
        <v>16549</v>
      </c>
      <c r="C7502" s="502" t="s">
        <v>42030</v>
      </c>
      <c r="D7502" s="1189" t="s">
        <v>44388</v>
      </c>
      <c r="E7502" s="1190">
        <v>120.2296</v>
      </c>
      <c r="F7502" s="394"/>
    </row>
    <row r="7503" spans="1:6">
      <c r="A7503" s="1189" t="s">
        <v>15218</v>
      </c>
      <c r="B7503" s="501" t="s">
        <v>16549</v>
      </c>
      <c r="C7503" s="502" t="s">
        <v>42031</v>
      </c>
      <c r="D7503" s="1189" t="s">
        <v>5</v>
      </c>
      <c r="E7503" s="1190">
        <v>27.302499999999998</v>
      </c>
      <c r="F7503" s="394"/>
    </row>
    <row r="7504" spans="1:6">
      <c r="A7504" s="1189" t="s">
        <v>15219</v>
      </c>
      <c r="B7504" s="501" t="s">
        <v>16549</v>
      </c>
      <c r="C7504" s="502" t="s">
        <v>42032</v>
      </c>
      <c r="D7504" s="1189" t="s">
        <v>28</v>
      </c>
      <c r="E7504" s="1190">
        <v>97827.696800000005</v>
      </c>
      <c r="F7504" s="394"/>
    </row>
    <row r="7505" spans="1:6">
      <c r="A7505" s="1189" t="s">
        <v>15220</v>
      </c>
      <c r="B7505" s="501" t="s">
        <v>16549</v>
      </c>
      <c r="C7505" s="502" t="s">
        <v>42033</v>
      </c>
      <c r="D7505" s="1189" t="s">
        <v>14896</v>
      </c>
      <c r="E7505" s="1190">
        <v>161.6473</v>
      </c>
      <c r="F7505" s="394"/>
    </row>
    <row r="7506" spans="1:6">
      <c r="A7506" s="1189" t="s">
        <v>15221</v>
      </c>
      <c r="B7506" s="501" t="s">
        <v>16549</v>
      </c>
      <c r="C7506" s="502" t="s">
        <v>42034</v>
      </c>
      <c r="D7506" s="1189" t="s">
        <v>5</v>
      </c>
      <c r="E7506" s="1190">
        <v>8.5136000000000003</v>
      </c>
      <c r="F7506" s="394"/>
    </row>
    <row r="7507" spans="1:6">
      <c r="A7507" s="1189" t="s">
        <v>15222</v>
      </c>
      <c r="B7507" s="501" t="s">
        <v>16549</v>
      </c>
      <c r="C7507" s="502" t="s">
        <v>42035</v>
      </c>
      <c r="D7507" s="1189" t="s">
        <v>5</v>
      </c>
      <c r="E7507" s="1190">
        <v>570.25819999999999</v>
      </c>
      <c r="F7507" s="394"/>
    </row>
    <row r="7508" spans="1:6">
      <c r="A7508" s="1189" t="s">
        <v>15223</v>
      </c>
      <c r="B7508" s="501" t="s">
        <v>16549</v>
      </c>
      <c r="C7508" s="502" t="s">
        <v>42036</v>
      </c>
      <c r="D7508" s="1189" t="s">
        <v>28</v>
      </c>
      <c r="E7508" s="1190">
        <v>3.9</v>
      </c>
      <c r="F7508" s="394"/>
    </row>
    <row r="7509" spans="1:6">
      <c r="A7509" s="1189" t="s">
        <v>15224</v>
      </c>
      <c r="B7509" s="501" t="s">
        <v>16549</v>
      </c>
      <c r="C7509" s="502" t="s">
        <v>42037</v>
      </c>
      <c r="D7509" s="1189" t="s">
        <v>28</v>
      </c>
      <c r="E7509" s="1190">
        <v>64420.765800000001</v>
      </c>
      <c r="F7509" s="394"/>
    </row>
    <row r="7510" spans="1:6">
      <c r="A7510" s="1189" t="s">
        <v>15225</v>
      </c>
      <c r="B7510" s="501" t="s">
        <v>16549</v>
      </c>
      <c r="C7510" s="502" t="s">
        <v>42038</v>
      </c>
      <c r="D7510" s="1189" t="s">
        <v>28</v>
      </c>
      <c r="E7510" s="1190">
        <v>108664.1088</v>
      </c>
      <c r="F7510" s="394"/>
    </row>
    <row r="7511" spans="1:6">
      <c r="A7511" s="1189" t="s">
        <v>15226</v>
      </c>
      <c r="B7511" s="501" t="s">
        <v>16549</v>
      </c>
      <c r="C7511" s="502" t="s">
        <v>42039</v>
      </c>
      <c r="D7511" s="1189" t="s">
        <v>28</v>
      </c>
      <c r="E7511" s="1190">
        <v>108649.1357</v>
      </c>
      <c r="F7511" s="394"/>
    </row>
    <row r="7512" spans="1:6">
      <c r="A7512" s="1189" t="s">
        <v>15227</v>
      </c>
      <c r="B7512" s="501" t="s">
        <v>16549</v>
      </c>
      <c r="C7512" s="502" t="s">
        <v>42040</v>
      </c>
      <c r="D7512" s="1189" t="s">
        <v>28</v>
      </c>
      <c r="E7512" s="1190">
        <v>70832.844500000007</v>
      </c>
      <c r="F7512" s="394"/>
    </row>
    <row r="7513" spans="1:6">
      <c r="A7513" s="1189" t="s">
        <v>15228</v>
      </c>
      <c r="B7513" s="501" t="s">
        <v>16549</v>
      </c>
      <c r="C7513" s="502" t="s">
        <v>42041</v>
      </c>
      <c r="D7513" s="1189" t="s">
        <v>5</v>
      </c>
      <c r="E7513" s="1190">
        <v>2.5266000000000002</v>
      </c>
      <c r="F7513" s="394"/>
    </row>
    <row r="7514" spans="1:6">
      <c r="A7514" s="1189" t="s">
        <v>15229</v>
      </c>
      <c r="B7514" s="501" t="s">
        <v>16549</v>
      </c>
      <c r="C7514" s="502" t="s">
        <v>42042</v>
      </c>
      <c r="D7514" s="1189" t="s">
        <v>28</v>
      </c>
      <c r="E7514" s="1190">
        <v>1.1100000000000001</v>
      </c>
      <c r="F7514" s="394"/>
    </row>
    <row r="7515" spans="1:6">
      <c r="A7515" s="1189" t="s">
        <v>15230</v>
      </c>
      <c r="B7515" s="501" t="s">
        <v>16549</v>
      </c>
      <c r="C7515" s="502" t="s">
        <v>42043</v>
      </c>
      <c r="D7515" s="1189" t="s">
        <v>28</v>
      </c>
      <c r="E7515" s="1190">
        <v>6969.0263999999997</v>
      </c>
      <c r="F7515" s="394"/>
    </row>
    <row r="7516" spans="1:6">
      <c r="A7516" s="1189" t="s">
        <v>15231</v>
      </c>
      <c r="B7516" s="501" t="s">
        <v>16549</v>
      </c>
      <c r="C7516" s="502" t="s">
        <v>42044</v>
      </c>
      <c r="D7516" s="1189" t="s">
        <v>28</v>
      </c>
      <c r="E7516" s="1190">
        <v>119500.5208</v>
      </c>
      <c r="F7516" s="394"/>
    </row>
    <row r="7517" spans="1:6">
      <c r="A7517" s="1189" t="s">
        <v>15232</v>
      </c>
      <c r="B7517" s="501" t="s">
        <v>16549</v>
      </c>
      <c r="C7517" s="502" t="s">
        <v>42045</v>
      </c>
      <c r="D7517" s="1189" t="s">
        <v>28</v>
      </c>
      <c r="E7517" s="1190">
        <v>109335.18769999999</v>
      </c>
      <c r="F7517" s="394"/>
    </row>
    <row r="7518" spans="1:6">
      <c r="A7518" s="1189" t="s">
        <v>15233</v>
      </c>
      <c r="B7518" s="501" t="s">
        <v>16549</v>
      </c>
      <c r="C7518" s="502" t="s">
        <v>42046</v>
      </c>
      <c r="D7518" s="1189" t="s">
        <v>28</v>
      </c>
      <c r="E7518" s="1190">
        <v>12.5869</v>
      </c>
      <c r="F7518" s="394"/>
    </row>
    <row r="7519" spans="1:6">
      <c r="A7519" s="1189" t="s">
        <v>15234</v>
      </c>
      <c r="B7519" s="501" t="s">
        <v>16549</v>
      </c>
      <c r="C7519" s="502" t="s">
        <v>42047</v>
      </c>
      <c r="D7519" s="1189" t="s">
        <v>14895</v>
      </c>
      <c r="E7519" s="1190">
        <v>36.578600000000002</v>
      </c>
      <c r="F7519" s="394"/>
    </row>
    <row r="7520" spans="1:6">
      <c r="A7520" s="1189" t="s">
        <v>15235</v>
      </c>
      <c r="B7520" s="501" t="s">
        <v>16549</v>
      </c>
      <c r="C7520" s="502" t="s">
        <v>42048</v>
      </c>
      <c r="D7520" s="1189" t="s">
        <v>14895</v>
      </c>
      <c r="E7520" s="1190">
        <v>41.897399999999998</v>
      </c>
      <c r="F7520" s="394"/>
    </row>
    <row r="7521" spans="1:6">
      <c r="A7521" s="1189" t="s">
        <v>15236</v>
      </c>
      <c r="B7521" s="501" t="s">
        <v>16549</v>
      </c>
      <c r="C7521" s="502" t="s">
        <v>42049</v>
      </c>
      <c r="D7521" s="1189" t="s">
        <v>28</v>
      </c>
      <c r="E7521" s="1190">
        <v>2.9967999999999999</v>
      </c>
      <c r="F7521" s="394"/>
    </row>
    <row r="7522" spans="1:6">
      <c r="A7522" s="1189" t="s">
        <v>15237</v>
      </c>
      <c r="B7522" s="501" t="s">
        <v>16549</v>
      </c>
      <c r="C7522" s="502" t="s">
        <v>42050</v>
      </c>
      <c r="D7522" s="1189" t="s">
        <v>30</v>
      </c>
      <c r="E7522" s="1190">
        <v>16.9665</v>
      </c>
      <c r="F7522" s="394"/>
    </row>
    <row r="7523" spans="1:6">
      <c r="A7523" s="1189" t="s">
        <v>15238</v>
      </c>
      <c r="B7523" s="501" t="s">
        <v>16549</v>
      </c>
      <c r="C7523" s="502" t="s">
        <v>42051</v>
      </c>
      <c r="D7523" s="1189" t="s">
        <v>7086</v>
      </c>
      <c r="E7523" s="1190">
        <v>0.59250000000000003</v>
      </c>
      <c r="F7523" s="394"/>
    </row>
    <row r="7524" spans="1:6">
      <c r="A7524" s="1189" t="s">
        <v>15239</v>
      </c>
      <c r="B7524" s="501" t="s">
        <v>16549</v>
      </c>
      <c r="C7524" s="502" t="s">
        <v>42052</v>
      </c>
      <c r="D7524" s="1189" t="s">
        <v>30</v>
      </c>
      <c r="E7524" s="1190">
        <v>13.0076</v>
      </c>
      <c r="F7524" s="394"/>
    </row>
    <row r="7525" spans="1:6">
      <c r="A7525" s="1189" t="s">
        <v>15240</v>
      </c>
      <c r="B7525" s="501" t="s">
        <v>16549</v>
      </c>
      <c r="C7525" s="502" t="s">
        <v>42053</v>
      </c>
      <c r="D7525" s="1189" t="s">
        <v>7086</v>
      </c>
      <c r="E7525" s="1190">
        <v>1.6850000000000001</v>
      </c>
      <c r="F7525" s="394"/>
    </row>
    <row r="7526" spans="1:6">
      <c r="A7526" s="1189" t="s">
        <v>15241</v>
      </c>
      <c r="B7526" s="501" t="s">
        <v>16549</v>
      </c>
      <c r="C7526" s="502" t="s">
        <v>42054</v>
      </c>
      <c r="D7526" s="1189" t="s">
        <v>28</v>
      </c>
      <c r="E7526" s="1190">
        <v>1.0845</v>
      </c>
      <c r="F7526" s="394"/>
    </row>
    <row r="7527" spans="1:6">
      <c r="A7527" s="1189" t="s">
        <v>15242</v>
      </c>
      <c r="B7527" s="501" t="s">
        <v>16549</v>
      </c>
      <c r="C7527" s="502" t="s">
        <v>42055</v>
      </c>
      <c r="D7527" s="1189" t="s">
        <v>28</v>
      </c>
      <c r="E7527" s="1190">
        <v>1.5857000000000001</v>
      </c>
      <c r="F7527" s="394"/>
    </row>
    <row r="7528" spans="1:6">
      <c r="A7528" s="1189" t="s">
        <v>15243</v>
      </c>
      <c r="B7528" s="501" t="s">
        <v>16549</v>
      </c>
      <c r="C7528" s="502" t="s">
        <v>42056</v>
      </c>
      <c r="D7528" s="1189" t="s">
        <v>28</v>
      </c>
      <c r="E7528" s="1190">
        <v>1.8333999999999999</v>
      </c>
      <c r="F7528" s="394"/>
    </row>
    <row r="7529" spans="1:6">
      <c r="A7529" s="1189" t="s">
        <v>15244</v>
      </c>
      <c r="B7529" s="501" t="s">
        <v>16549</v>
      </c>
      <c r="C7529" s="502" t="s">
        <v>42057</v>
      </c>
      <c r="D7529" s="1189" t="s">
        <v>28</v>
      </c>
      <c r="E7529" s="1190">
        <v>2.4739</v>
      </c>
      <c r="F7529" s="394"/>
    </row>
    <row r="7530" spans="1:6">
      <c r="A7530" s="1189" t="s">
        <v>15245</v>
      </c>
      <c r="B7530" s="501" t="s">
        <v>16549</v>
      </c>
      <c r="C7530" s="502" t="s">
        <v>42058</v>
      </c>
      <c r="D7530" s="1189" t="s">
        <v>28</v>
      </c>
      <c r="E7530" s="1190">
        <v>2.7850000000000001</v>
      </c>
      <c r="F7530" s="394"/>
    </row>
    <row r="7531" spans="1:6">
      <c r="A7531" s="1189" t="s">
        <v>15246</v>
      </c>
      <c r="B7531" s="501" t="s">
        <v>16549</v>
      </c>
      <c r="C7531" s="502" t="s">
        <v>42059</v>
      </c>
      <c r="D7531" s="1189" t="s">
        <v>28</v>
      </c>
      <c r="E7531" s="1190">
        <v>3.0562999999999998</v>
      </c>
      <c r="F7531" s="394"/>
    </row>
    <row r="7532" spans="1:6">
      <c r="A7532" s="1189" t="s">
        <v>15247</v>
      </c>
      <c r="B7532" s="501" t="s">
        <v>16549</v>
      </c>
      <c r="C7532" s="502" t="s">
        <v>42060</v>
      </c>
      <c r="D7532" s="1189" t="s">
        <v>28</v>
      </c>
      <c r="E7532" s="1190">
        <v>3.2873999999999999</v>
      </c>
      <c r="F7532" s="394"/>
    </row>
    <row r="7533" spans="1:6">
      <c r="A7533" s="1189" t="s">
        <v>15248</v>
      </c>
      <c r="B7533" s="501" t="s">
        <v>16549</v>
      </c>
      <c r="C7533" s="502" t="s">
        <v>42061</v>
      </c>
      <c r="D7533" s="1189" t="s">
        <v>28</v>
      </c>
      <c r="E7533" s="1190">
        <v>4.7331000000000003</v>
      </c>
      <c r="F7533" s="394"/>
    </row>
    <row r="7534" spans="1:6">
      <c r="A7534" s="1189" t="s">
        <v>15249</v>
      </c>
      <c r="B7534" s="501" t="s">
        <v>16549</v>
      </c>
      <c r="C7534" s="502" t="s">
        <v>42062</v>
      </c>
      <c r="D7534" s="1189" t="s">
        <v>28</v>
      </c>
      <c r="E7534" s="1190">
        <v>5.0918000000000001</v>
      </c>
      <c r="F7534" s="394"/>
    </row>
    <row r="7535" spans="1:6">
      <c r="A7535" s="1189" t="s">
        <v>15250</v>
      </c>
      <c r="B7535" s="501" t="s">
        <v>16549</v>
      </c>
      <c r="C7535" s="502" t="s">
        <v>42063</v>
      </c>
      <c r="D7535" s="1189" t="s">
        <v>28</v>
      </c>
      <c r="E7535" s="1190">
        <v>7.0951000000000004</v>
      </c>
      <c r="F7535" s="394"/>
    </row>
    <row r="7536" spans="1:6">
      <c r="A7536" s="1189" t="s">
        <v>15251</v>
      </c>
      <c r="B7536" s="501" t="s">
        <v>16549</v>
      </c>
      <c r="C7536" s="502" t="s">
        <v>42064</v>
      </c>
      <c r="D7536" s="1189" t="s">
        <v>28</v>
      </c>
      <c r="E7536" s="1190">
        <v>7.5247000000000002</v>
      </c>
      <c r="F7536" s="394"/>
    </row>
    <row r="7537" spans="1:6">
      <c r="A7537" s="1189" t="s">
        <v>15252</v>
      </c>
      <c r="B7537" s="501" t="s">
        <v>16549</v>
      </c>
      <c r="C7537" s="502" t="s">
        <v>42065</v>
      </c>
      <c r="D7537" s="1189" t="s">
        <v>28</v>
      </c>
      <c r="E7537" s="1190">
        <v>8.2104999999999997</v>
      </c>
      <c r="F7537" s="394"/>
    </row>
    <row r="7538" spans="1:6">
      <c r="A7538" s="1189" t="s">
        <v>15253</v>
      </c>
      <c r="B7538" s="501" t="s">
        <v>16549</v>
      </c>
      <c r="C7538" s="502" t="s">
        <v>42066</v>
      </c>
      <c r="D7538" s="1189" t="s">
        <v>28</v>
      </c>
      <c r="E7538" s="1190">
        <v>9.1961999999999993</v>
      </c>
      <c r="F7538" s="394"/>
    </row>
    <row r="7539" spans="1:6">
      <c r="A7539" s="1189" t="s">
        <v>15254</v>
      </c>
      <c r="B7539" s="501" t="s">
        <v>16549</v>
      </c>
      <c r="C7539" s="502" t="s">
        <v>42067</v>
      </c>
      <c r="D7539" s="1189" t="s">
        <v>28</v>
      </c>
      <c r="E7539" s="1190">
        <v>12</v>
      </c>
      <c r="F7539" s="394"/>
    </row>
    <row r="7540" spans="1:6">
      <c r="A7540" s="1189" t="s">
        <v>15255</v>
      </c>
      <c r="B7540" s="501" t="s">
        <v>16549</v>
      </c>
      <c r="C7540" s="502" t="s">
        <v>42068</v>
      </c>
      <c r="D7540" s="1189" t="s">
        <v>5</v>
      </c>
      <c r="E7540" s="1190">
        <v>29.237500000000001</v>
      </c>
      <c r="F7540" s="394"/>
    </row>
    <row r="7541" spans="1:6">
      <c r="A7541" s="1189" t="s">
        <v>15256</v>
      </c>
      <c r="B7541" s="501" t="s">
        <v>16549</v>
      </c>
      <c r="C7541" s="502" t="s">
        <v>42069</v>
      </c>
      <c r="D7541" s="1189" t="s">
        <v>5</v>
      </c>
      <c r="E7541" s="1190">
        <v>71.591200000000001</v>
      </c>
      <c r="F7541" s="394"/>
    </row>
    <row r="7542" spans="1:6">
      <c r="A7542" s="1189" t="s">
        <v>15257</v>
      </c>
      <c r="B7542" s="501" t="s">
        <v>16549</v>
      </c>
      <c r="C7542" s="502" t="s">
        <v>42070</v>
      </c>
      <c r="D7542" s="1189" t="s">
        <v>30</v>
      </c>
      <c r="E7542" s="1190">
        <v>13.7448</v>
      </c>
      <c r="F7542" s="394"/>
    </row>
    <row r="7543" spans="1:6">
      <c r="A7543" s="1189" t="s">
        <v>15258</v>
      </c>
      <c r="B7543" s="501" t="s">
        <v>16549</v>
      </c>
      <c r="C7543" s="502" t="s">
        <v>42071</v>
      </c>
      <c r="D7543" s="1189" t="s">
        <v>28</v>
      </c>
      <c r="E7543" s="1190">
        <v>7.3482000000000003</v>
      </c>
      <c r="F7543" s="394"/>
    </row>
    <row r="7544" spans="1:6">
      <c r="A7544" s="1189" t="s">
        <v>15259</v>
      </c>
      <c r="B7544" s="501" t="s">
        <v>16549</v>
      </c>
      <c r="C7544" s="502" t="s">
        <v>42072</v>
      </c>
      <c r="D7544" s="1189" t="s">
        <v>28</v>
      </c>
      <c r="E7544" s="1190">
        <v>1.2503</v>
      </c>
      <c r="F7544" s="394"/>
    </row>
    <row r="7545" spans="1:6">
      <c r="A7545" s="1189" t="s">
        <v>15260</v>
      </c>
      <c r="B7545" s="501" t="s">
        <v>16549</v>
      </c>
      <c r="C7545" s="502" t="s">
        <v>42073</v>
      </c>
      <c r="D7545" s="1189" t="s">
        <v>28</v>
      </c>
      <c r="E7545" s="1190">
        <v>2.4146000000000001</v>
      </c>
      <c r="F7545" s="394"/>
    </row>
    <row r="7546" spans="1:6">
      <c r="A7546" s="1189" t="s">
        <v>15261</v>
      </c>
      <c r="B7546" s="501" t="s">
        <v>16549</v>
      </c>
      <c r="C7546" s="502" t="s">
        <v>42074</v>
      </c>
      <c r="D7546" s="1189" t="s">
        <v>28</v>
      </c>
      <c r="E7546" s="1190">
        <v>4.0132000000000003</v>
      </c>
      <c r="F7546" s="394"/>
    </row>
    <row r="7547" spans="1:6">
      <c r="A7547" s="1189" t="s">
        <v>15262</v>
      </c>
      <c r="B7547" s="501" t="s">
        <v>16549</v>
      </c>
      <c r="C7547" s="502" t="s">
        <v>42075</v>
      </c>
      <c r="D7547" s="1189" t="s">
        <v>14895</v>
      </c>
      <c r="E7547" s="1190">
        <v>120</v>
      </c>
      <c r="F7547" s="394"/>
    </row>
    <row r="7548" spans="1:6">
      <c r="A7548" s="1189" t="s">
        <v>15263</v>
      </c>
      <c r="B7548" s="501" t="s">
        <v>16549</v>
      </c>
      <c r="C7548" s="502" t="s">
        <v>42076</v>
      </c>
      <c r="D7548" s="1189" t="s">
        <v>30</v>
      </c>
      <c r="E7548" s="1190">
        <v>18.328600000000002</v>
      </c>
      <c r="F7548" s="394"/>
    </row>
    <row r="7549" spans="1:6">
      <c r="A7549" s="1189" t="s">
        <v>15264</v>
      </c>
      <c r="B7549" s="501" t="s">
        <v>16549</v>
      </c>
      <c r="C7549" s="502" t="s">
        <v>42077</v>
      </c>
      <c r="D7549" s="1189" t="s">
        <v>28</v>
      </c>
      <c r="E7549" s="1190">
        <v>22.067399999999999</v>
      </c>
      <c r="F7549" s="394"/>
    </row>
    <row r="7550" spans="1:6">
      <c r="A7550" s="1189" t="s">
        <v>15265</v>
      </c>
      <c r="B7550" s="501" t="s">
        <v>16549</v>
      </c>
      <c r="C7550" s="502" t="s">
        <v>42078</v>
      </c>
      <c r="D7550" s="1189" t="s">
        <v>29</v>
      </c>
      <c r="E7550" s="1190">
        <v>22.773099999999999</v>
      </c>
      <c r="F7550" s="394"/>
    </row>
    <row r="7551" spans="1:6">
      <c r="A7551" s="1189" t="s">
        <v>15266</v>
      </c>
      <c r="B7551" s="501" t="s">
        <v>16549</v>
      </c>
      <c r="C7551" s="502" t="s">
        <v>42079</v>
      </c>
      <c r="D7551" s="1189" t="s">
        <v>14896</v>
      </c>
      <c r="E7551" s="1190">
        <v>2800</v>
      </c>
      <c r="F7551" s="394"/>
    </row>
    <row r="7552" spans="1:6">
      <c r="A7552" s="1189" t="s">
        <v>15267</v>
      </c>
      <c r="B7552" s="501" t="s">
        <v>16549</v>
      </c>
      <c r="C7552" s="502" t="s">
        <v>42080</v>
      </c>
      <c r="D7552" s="1189" t="s">
        <v>30</v>
      </c>
      <c r="E7552" s="1190">
        <v>8.4418000000000006</v>
      </c>
      <c r="F7552" s="394"/>
    </row>
    <row r="7553" spans="1:6">
      <c r="A7553" s="1189" t="s">
        <v>15268</v>
      </c>
      <c r="B7553" s="501" t="s">
        <v>16549</v>
      </c>
      <c r="C7553" s="502" t="s">
        <v>42081</v>
      </c>
      <c r="D7553" s="1189" t="s">
        <v>14895</v>
      </c>
      <c r="E7553" s="1190">
        <v>18.95</v>
      </c>
      <c r="F7553" s="394"/>
    </row>
    <row r="7554" spans="1:6">
      <c r="A7554" s="1189" t="s">
        <v>15269</v>
      </c>
      <c r="B7554" s="501" t="s">
        <v>16549</v>
      </c>
      <c r="C7554" s="502" t="s">
        <v>42082</v>
      </c>
      <c r="D7554" s="1189" t="s">
        <v>14895</v>
      </c>
      <c r="E7554" s="1190">
        <v>60.736600000000003</v>
      </c>
      <c r="F7554" s="394"/>
    </row>
    <row r="7555" spans="1:6">
      <c r="A7555" s="1189" t="s">
        <v>15270</v>
      </c>
      <c r="B7555" s="501" t="s">
        <v>16549</v>
      </c>
      <c r="C7555" s="502" t="s">
        <v>42083</v>
      </c>
      <c r="D7555" s="1189" t="s">
        <v>14895</v>
      </c>
      <c r="E7555" s="1190">
        <v>157.2217</v>
      </c>
      <c r="F7555" s="394"/>
    </row>
    <row r="7556" spans="1:6">
      <c r="A7556" s="1189" t="s">
        <v>15271</v>
      </c>
      <c r="B7556" s="501" t="s">
        <v>16549</v>
      </c>
      <c r="C7556" s="502" t="s">
        <v>42084</v>
      </c>
      <c r="D7556" s="1189" t="s">
        <v>14895</v>
      </c>
      <c r="E7556" s="1190">
        <v>203.32810000000001</v>
      </c>
      <c r="F7556" s="394"/>
    </row>
    <row r="7557" spans="1:6">
      <c r="A7557" s="1189" t="s">
        <v>15272</v>
      </c>
      <c r="B7557" s="501" t="s">
        <v>16549</v>
      </c>
      <c r="C7557" s="502" t="s">
        <v>30968</v>
      </c>
      <c r="D7557" s="1189" t="s">
        <v>30</v>
      </c>
      <c r="E7557" s="1190">
        <v>4.585</v>
      </c>
      <c r="F7557" s="394"/>
    </row>
    <row r="7558" spans="1:6">
      <c r="A7558" s="1189" t="s">
        <v>15273</v>
      </c>
      <c r="B7558" s="501" t="s">
        <v>16549</v>
      </c>
      <c r="C7558" s="502" t="s">
        <v>42085</v>
      </c>
      <c r="D7558" s="1189" t="s">
        <v>30</v>
      </c>
      <c r="E7558" s="1190">
        <v>33.083300000000001</v>
      </c>
      <c r="F7558" s="394"/>
    </row>
    <row r="7559" spans="1:6">
      <c r="A7559" s="1189" t="s">
        <v>15274</v>
      </c>
      <c r="B7559" s="501" t="s">
        <v>16549</v>
      </c>
      <c r="C7559" s="502" t="s">
        <v>42086</v>
      </c>
      <c r="D7559" s="1189" t="s">
        <v>28</v>
      </c>
      <c r="E7559" s="1190">
        <v>6.4151999999999996</v>
      </c>
      <c r="F7559" s="394"/>
    </row>
    <row r="7560" spans="1:6">
      <c r="A7560" s="1189" t="s">
        <v>15275</v>
      </c>
      <c r="B7560" s="501" t="s">
        <v>16549</v>
      </c>
      <c r="C7560" s="502" t="s">
        <v>42087</v>
      </c>
      <c r="D7560" s="1189" t="s">
        <v>28</v>
      </c>
      <c r="E7560" s="1190">
        <v>0.41639999999999999</v>
      </c>
      <c r="F7560" s="394"/>
    </row>
    <row r="7561" spans="1:6">
      <c r="A7561" s="1189" t="s">
        <v>15276</v>
      </c>
      <c r="B7561" s="501" t="s">
        <v>16549</v>
      </c>
      <c r="C7561" s="502" t="s">
        <v>42088</v>
      </c>
      <c r="D7561" s="1189" t="s">
        <v>14896</v>
      </c>
      <c r="E7561" s="1190">
        <v>153.55350000000001</v>
      </c>
      <c r="F7561" s="394"/>
    </row>
    <row r="7562" spans="1:6">
      <c r="A7562" s="1189" t="s">
        <v>15277</v>
      </c>
      <c r="B7562" s="501" t="s">
        <v>16549</v>
      </c>
      <c r="C7562" s="502" t="s">
        <v>42089</v>
      </c>
      <c r="D7562" s="1189" t="s">
        <v>14896</v>
      </c>
      <c r="E7562" s="1190">
        <v>181.01060000000001</v>
      </c>
      <c r="F7562" s="394"/>
    </row>
    <row r="7563" spans="1:6">
      <c r="A7563" s="1189" t="s">
        <v>15278</v>
      </c>
      <c r="B7563" s="501" t="s">
        <v>16549</v>
      </c>
      <c r="C7563" s="502" t="s">
        <v>42090</v>
      </c>
      <c r="D7563" s="1189" t="s">
        <v>28</v>
      </c>
      <c r="E7563" s="1190">
        <v>133.05600000000001</v>
      </c>
      <c r="F7563" s="394"/>
    </row>
    <row r="7564" spans="1:6">
      <c r="A7564" s="1189" t="s">
        <v>15279</v>
      </c>
      <c r="B7564" s="501" t="s">
        <v>16549</v>
      </c>
      <c r="C7564" s="502" t="s">
        <v>34793</v>
      </c>
      <c r="D7564" s="1189" t="s">
        <v>5</v>
      </c>
      <c r="E7564" s="1190" t="s">
        <v>167</v>
      </c>
      <c r="F7564" s="394"/>
    </row>
    <row r="7565" spans="1:6">
      <c r="A7565" s="1189" t="s">
        <v>15280</v>
      </c>
      <c r="B7565" s="501" t="s">
        <v>16549</v>
      </c>
      <c r="C7565" s="502" t="s">
        <v>42091</v>
      </c>
      <c r="D7565" s="1189" t="s">
        <v>30</v>
      </c>
      <c r="E7565" s="1190">
        <v>105.0857</v>
      </c>
      <c r="F7565" s="394"/>
    </row>
    <row r="7566" spans="1:6">
      <c r="A7566" s="1189" t="s">
        <v>15281</v>
      </c>
      <c r="B7566" s="501" t="s">
        <v>16549</v>
      </c>
      <c r="C7566" s="502" t="s">
        <v>42092</v>
      </c>
      <c r="D7566" s="1189" t="s">
        <v>5</v>
      </c>
      <c r="E7566" s="1190">
        <v>0.7016</v>
      </c>
      <c r="F7566" s="394"/>
    </row>
    <row r="7567" spans="1:6">
      <c r="A7567" s="1189" t="s">
        <v>15282</v>
      </c>
      <c r="B7567" s="501" t="s">
        <v>16549</v>
      </c>
      <c r="C7567" s="502" t="s">
        <v>42093</v>
      </c>
      <c r="D7567" s="1189" t="s">
        <v>5</v>
      </c>
      <c r="E7567" s="1190">
        <v>177.285</v>
      </c>
      <c r="F7567" s="394"/>
    </row>
    <row r="7568" spans="1:6">
      <c r="A7568" s="1189" t="s">
        <v>15283</v>
      </c>
      <c r="B7568" s="501" t="s">
        <v>16549</v>
      </c>
      <c r="C7568" s="502" t="s">
        <v>42094</v>
      </c>
      <c r="D7568" s="1189" t="s">
        <v>5</v>
      </c>
      <c r="E7568" s="1190">
        <v>196.78700000000001</v>
      </c>
      <c r="F7568" s="394"/>
    </row>
    <row r="7569" spans="1:6">
      <c r="A7569" s="1189" t="s">
        <v>15284</v>
      </c>
      <c r="B7569" s="501" t="s">
        <v>16549</v>
      </c>
      <c r="C7569" s="502" t="s">
        <v>42095</v>
      </c>
      <c r="D7569" s="1189" t="s">
        <v>14896</v>
      </c>
      <c r="E7569" s="1190">
        <v>150.89109999999999</v>
      </c>
      <c r="F7569" s="394"/>
    </row>
    <row r="7570" spans="1:6">
      <c r="A7570" s="1189" t="s">
        <v>15285</v>
      </c>
      <c r="B7570" s="501" t="s">
        <v>16549</v>
      </c>
      <c r="C7570" s="502" t="s">
        <v>42096</v>
      </c>
      <c r="D7570" s="1189" t="s">
        <v>5</v>
      </c>
      <c r="E7570" s="1190">
        <v>0.19109999999999999</v>
      </c>
      <c r="F7570" s="394"/>
    </row>
    <row r="7571" spans="1:6">
      <c r="A7571" s="1189" t="s">
        <v>15286</v>
      </c>
      <c r="B7571" s="501" t="s">
        <v>16549</v>
      </c>
      <c r="C7571" s="502" t="s">
        <v>42097</v>
      </c>
      <c r="D7571" s="1189" t="s">
        <v>5</v>
      </c>
      <c r="E7571" s="1190">
        <v>274.08199999999999</v>
      </c>
      <c r="F7571" s="394"/>
    </row>
    <row r="7572" spans="1:6">
      <c r="A7572" s="1189" t="s">
        <v>15287</v>
      </c>
      <c r="B7572" s="501" t="s">
        <v>16549</v>
      </c>
      <c r="C7572" s="502" t="s">
        <v>42098</v>
      </c>
      <c r="D7572" s="1189" t="s">
        <v>30</v>
      </c>
      <c r="E7572" s="1190">
        <v>127.5128</v>
      </c>
      <c r="F7572" s="394"/>
    </row>
    <row r="7573" spans="1:6">
      <c r="A7573" s="1189" t="s">
        <v>15288</v>
      </c>
      <c r="B7573" s="501" t="s">
        <v>16549</v>
      </c>
      <c r="C7573" s="502" t="s">
        <v>42099</v>
      </c>
      <c r="D7573" s="1189" t="s">
        <v>5</v>
      </c>
      <c r="E7573" s="1190">
        <v>391.19279999999998</v>
      </c>
      <c r="F7573" s="394"/>
    </row>
    <row r="7574" spans="1:6">
      <c r="A7574" s="1189" t="s">
        <v>15289</v>
      </c>
      <c r="B7574" s="501" t="s">
        <v>16549</v>
      </c>
      <c r="C7574" s="502" t="s">
        <v>42100</v>
      </c>
      <c r="D7574" s="1189" t="s">
        <v>5</v>
      </c>
      <c r="E7574" s="1190">
        <v>399.62709999999998</v>
      </c>
      <c r="F7574" s="394"/>
    </row>
    <row r="7575" spans="1:6">
      <c r="A7575" s="1189" t="s">
        <v>15290</v>
      </c>
      <c r="B7575" s="501" t="s">
        <v>16549</v>
      </c>
      <c r="C7575" s="502" t="s">
        <v>42101</v>
      </c>
      <c r="D7575" s="1189" t="s">
        <v>30</v>
      </c>
      <c r="E7575" s="1190">
        <v>18.02</v>
      </c>
      <c r="F7575" s="394"/>
    </row>
    <row r="7576" spans="1:6">
      <c r="A7576" s="1189" t="s">
        <v>15291</v>
      </c>
      <c r="B7576" s="501" t="s">
        <v>16549</v>
      </c>
      <c r="C7576" s="502" t="s">
        <v>42102</v>
      </c>
      <c r="D7576" s="1189" t="s">
        <v>30</v>
      </c>
      <c r="E7576" s="1190">
        <v>14.882999999999999</v>
      </c>
      <c r="F7576" s="394"/>
    </row>
    <row r="7577" spans="1:6">
      <c r="A7577" s="1189" t="s">
        <v>15292</v>
      </c>
      <c r="B7577" s="501" t="s">
        <v>16549</v>
      </c>
      <c r="C7577" s="502" t="s">
        <v>42103</v>
      </c>
      <c r="D7577" s="1189" t="s">
        <v>28</v>
      </c>
      <c r="E7577" s="1190">
        <v>97844.217900000003</v>
      </c>
      <c r="F7577" s="394"/>
    </row>
    <row r="7578" spans="1:6">
      <c r="A7578" s="1189" t="s">
        <v>15293</v>
      </c>
      <c r="B7578" s="501" t="s">
        <v>16549</v>
      </c>
      <c r="C7578" s="502" t="s">
        <v>42104</v>
      </c>
      <c r="D7578" s="1189" t="s">
        <v>28</v>
      </c>
      <c r="E7578" s="1190">
        <v>480.07299999999998</v>
      </c>
      <c r="F7578" s="394"/>
    </row>
    <row r="7579" spans="1:6">
      <c r="A7579" s="1189" t="s">
        <v>15294</v>
      </c>
      <c r="B7579" s="501" t="s">
        <v>16549</v>
      </c>
      <c r="C7579" s="502" t="s">
        <v>42105</v>
      </c>
      <c r="D7579" s="1189" t="s">
        <v>28</v>
      </c>
      <c r="E7579" s="1190">
        <v>243.7149</v>
      </c>
      <c r="F7579" s="394"/>
    </row>
    <row r="7580" spans="1:6">
      <c r="A7580" s="1189" t="s">
        <v>15295</v>
      </c>
      <c r="B7580" s="501" t="s">
        <v>16549</v>
      </c>
      <c r="C7580" s="502" t="s">
        <v>42106</v>
      </c>
      <c r="D7580" s="1189" t="s">
        <v>28</v>
      </c>
      <c r="E7580" s="1190">
        <v>250.5316</v>
      </c>
      <c r="F7580" s="394"/>
    </row>
    <row r="7581" spans="1:6">
      <c r="A7581" s="1189" t="s">
        <v>15296</v>
      </c>
      <c r="B7581" s="501" t="s">
        <v>16549</v>
      </c>
      <c r="C7581" s="502" t="s">
        <v>42107</v>
      </c>
      <c r="D7581" s="1189" t="s">
        <v>28</v>
      </c>
      <c r="E7581" s="1190">
        <v>285.88819999999998</v>
      </c>
      <c r="F7581" s="394"/>
    </row>
    <row r="7582" spans="1:6">
      <c r="A7582" s="1189" t="s">
        <v>15297</v>
      </c>
      <c r="B7582" s="501" t="s">
        <v>16549</v>
      </c>
      <c r="C7582" s="502" t="s">
        <v>42108</v>
      </c>
      <c r="D7582" s="1189" t="s">
        <v>5</v>
      </c>
      <c r="E7582" s="1190">
        <v>10.3188</v>
      </c>
      <c r="F7582" s="394"/>
    </row>
    <row r="7583" spans="1:6">
      <c r="A7583" s="1189" t="s">
        <v>15298</v>
      </c>
      <c r="B7583" s="501" t="s">
        <v>16549</v>
      </c>
      <c r="C7583" s="502" t="s">
        <v>42109</v>
      </c>
      <c r="D7583" s="1189" t="s">
        <v>28</v>
      </c>
      <c r="E7583" s="1190">
        <v>281067.31349999999</v>
      </c>
      <c r="F7583" s="394"/>
    </row>
    <row r="7584" spans="1:6">
      <c r="A7584" s="1189" t="s">
        <v>15299</v>
      </c>
      <c r="B7584" s="501" t="s">
        <v>16549</v>
      </c>
      <c r="C7584" s="502" t="s">
        <v>42110</v>
      </c>
      <c r="D7584" s="1189" t="s">
        <v>28</v>
      </c>
      <c r="E7584" s="1190">
        <v>302046.08620000002</v>
      </c>
      <c r="F7584" s="394"/>
    </row>
    <row r="7585" spans="1:6">
      <c r="A7585" s="1189" t="s">
        <v>15300</v>
      </c>
      <c r="B7585" s="501" t="s">
        <v>16549</v>
      </c>
      <c r="C7585" s="502" t="s">
        <v>42111</v>
      </c>
      <c r="D7585" s="1189" t="s">
        <v>28</v>
      </c>
      <c r="E7585" s="1190">
        <v>323090.26179999998</v>
      </c>
      <c r="F7585" s="394"/>
    </row>
    <row r="7586" spans="1:6">
      <c r="A7586" s="1189" t="s">
        <v>15301</v>
      </c>
      <c r="B7586" s="501" t="s">
        <v>16549</v>
      </c>
      <c r="C7586" s="502" t="s">
        <v>42112</v>
      </c>
      <c r="D7586" s="1189" t="s">
        <v>28</v>
      </c>
      <c r="E7586" s="1190">
        <v>360236.22070000001</v>
      </c>
      <c r="F7586" s="394"/>
    </row>
    <row r="7587" spans="1:6">
      <c r="A7587" s="1189" t="s">
        <v>15302</v>
      </c>
      <c r="B7587" s="501" t="s">
        <v>16549</v>
      </c>
      <c r="C7587" s="502" t="s">
        <v>42113</v>
      </c>
      <c r="D7587" s="1189" t="s">
        <v>28</v>
      </c>
      <c r="E7587" s="1190">
        <v>398641.83399999997</v>
      </c>
      <c r="F7587" s="394"/>
    </row>
    <row r="7588" spans="1:6">
      <c r="A7588" s="1189" t="s">
        <v>15303</v>
      </c>
      <c r="B7588" s="501" t="s">
        <v>16549</v>
      </c>
      <c r="C7588" s="502" t="s">
        <v>42114</v>
      </c>
      <c r="D7588" s="1189" t="s">
        <v>28</v>
      </c>
      <c r="E7588" s="1190">
        <v>404712.80959999998</v>
      </c>
      <c r="F7588" s="394"/>
    </row>
    <row r="7589" spans="1:6">
      <c r="A7589" s="1189" t="s">
        <v>15304</v>
      </c>
      <c r="B7589" s="501" t="s">
        <v>16549</v>
      </c>
      <c r="C7589" s="502" t="s">
        <v>42115</v>
      </c>
      <c r="D7589" s="1189" t="s">
        <v>28</v>
      </c>
      <c r="E7589" s="1190">
        <v>520815.71529999998</v>
      </c>
      <c r="F7589" s="394"/>
    </row>
    <row r="7590" spans="1:6">
      <c r="A7590" s="1189" t="s">
        <v>15305</v>
      </c>
      <c r="B7590" s="501" t="s">
        <v>16549</v>
      </c>
      <c r="C7590" s="502" t="s">
        <v>42116</v>
      </c>
      <c r="D7590" s="1189" t="s">
        <v>28</v>
      </c>
      <c r="E7590" s="1190">
        <v>529217.20070000004</v>
      </c>
      <c r="F7590" s="394"/>
    </row>
    <row r="7591" spans="1:6">
      <c r="A7591" s="1189" t="s">
        <v>15306</v>
      </c>
      <c r="B7591" s="501" t="s">
        <v>16549</v>
      </c>
      <c r="C7591" s="502" t="s">
        <v>42117</v>
      </c>
      <c r="D7591" s="1189" t="s">
        <v>28</v>
      </c>
      <c r="E7591" s="1190">
        <v>593089.92409999995</v>
      </c>
      <c r="F7591" s="394"/>
    </row>
    <row r="7592" spans="1:6">
      <c r="A7592" s="1189" t="s">
        <v>15307</v>
      </c>
      <c r="B7592" s="501" t="s">
        <v>16549</v>
      </c>
      <c r="C7592" s="502" t="s">
        <v>42118</v>
      </c>
      <c r="D7592" s="1189" t="s">
        <v>28</v>
      </c>
      <c r="E7592" s="1190">
        <v>649815.75219999999</v>
      </c>
      <c r="F7592" s="394"/>
    </row>
    <row r="7593" spans="1:6">
      <c r="A7593" s="1189" t="s">
        <v>15308</v>
      </c>
      <c r="B7593" s="501" t="s">
        <v>16549</v>
      </c>
      <c r="C7593" s="502" t="s">
        <v>42119</v>
      </c>
      <c r="D7593" s="1189" t="s">
        <v>28</v>
      </c>
      <c r="E7593" s="1190">
        <v>667013.49120000005</v>
      </c>
      <c r="F7593" s="394"/>
    </row>
    <row r="7594" spans="1:6">
      <c r="A7594" s="1189" t="s">
        <v>15309</v>
      </c>
      <c r="B7594" s="501" t="s">
        <v>16549</v>
      </c>
      <c r="C7594" s="502" t="s">
        <v>42120</v>
      </c>
      <c r="D7594" s="1189" t="s">
        <v>28</v>
      </c>
      <c r="E7594" s="1190">
        <v>721949.69810000004</v>
      </c>
      <c r="F7594" s="394"/>
    </row>
    <row r="7595" spans="1:6">
      <c r="A7595" s="1189" t="s">
        <v>15310</v>
      </c>
      <c r="B7595" s="501" t="s">
        <v>16549</v>
      </c>
      <c r="C7595" s="502" t="s">
        <v>42121</v>
      </c>
      <c r="D7595" s="1189" t="s">
        <v>28</v>
      </c>
      <c r="E7595" s="1190">
        <v>239700.18780000001</v>
      </c>
      <c r="F7595" s="394"/>
    </row>
    <row r="7596" spans="1:6">
      <c r="A7596" s="1189" t="s">
        <v>15311</v>
      </c>
      <c r="B7596" s="501" t="s">
        <v>16549</v>
      </c>
      <c r="C7596" s="502" t="s">
        <v>42122</v>
      </c>
      <c r="D7596" s="1189" t="s">
        <v>28</v>
      </c>
      <c r="E7596" s="1190">
        <v>245991.47099999999</v>
      </c>
      <c r="F7596" s="394"/>
    </row>
    <row r="7597" spans="1:6">
      <c r="A7597" s="1189" t="s">
        <v>15312</v>
      </c>
      <c r="B7597" s="501" t="s">
        <v>16549</v>
      </c>
      <c r="C7597" s="502" t="s">
        <v>42123</v>
      </c>
      <c r="D7597" s="1189" t="s">
        <v>28</v>
      </c>
      <c r="E7597" s="1190">
        <v>264725.31699999998</v>
      </c>
      <c r="F7597" s="394"/>
    </row>
    <row r="7598" spans="1:6">
      <c r="A7598" s="1189" t="s">
        <v>15313</v>
      </c>
      <c r="B7598" s="501" t="s">
        <v>16549</v>
      </c>
      <c r="C7598" s="502" t="s">
        <v>42124</v>
      </c>
      <c r="D7598" s="1189" t="s">
        <v>28</v>
      </c>
      <c r="E7598" s="1190">
        <v>283458.3028</v>
      </c>
      <c r="F7598" s="394"/>
    </row>
    <row r="7599" spans="1:6">
      <c r="A7599" s="1189" t="s">
        <v>15314</v>
      </c>
      <c r="B7599" s="501" t="s">
        <v>16549</v>
      </c>
      <c r="C7599" s="502" t="s">
        <v>42125</v>
      </c>
      <c r="D7599" s="1189" t="s">
        <v>28</v>
      </c>
      <c r="E7599" s="1190">
        <v>302196.82199999999</v>
      </c>
      <c r="F7599" s="394"/>
    </row>
    <row r="7600" spans="1:6">
      <c r="A7600" s="1189" t="s">
        <v>15315</v>
      </c>
      <c r="B7600" s="501" t="s">
        <v>16549</v>
      </c>
      <c r="C7600" s="502" t="s">
        <v>42126</v>
      </c>
      <c r="D7600" s="1189" t="s">
        <v>28</v>
      </c>
      <c r="E7600" s="1190">
        <v>334875.39270000003</v>
      </c>
      <c r="F7600" s="394"/>
    </row>
    <row r="7601" spans="1:6">
      <c r="A7601" s="1189" t="s">
        <v>15316</v>
      </c>
      <c r="B7601" s="501" t="s">
        <v>16549</v>
      </c>
      <c r="C7601" s="502" t="s">
        <v>42127</v>
      </c>
      <c r="D7601" s="1189" t="s">
        <v>28</v>
      </c>
      <c r="E7601" s="1190">
        <v>368791.82490000001</v>
      </c>
      <c r="F7601" s="394"/>
    </row>
    <row r="7602" spans="1:6">
      <c r="A7602" s="1189" t="s">
        <v>15317</v>
      </c>
      <c r="B7602" s="501" t="s">
        <v>16549</v>
      </c>
      <c r="C7602" s="502" t="s">
        <v>42128</v>
      </c>
      <c r="D7602" s="1189" t="s">
        <v>28</v>
      </c>
      <c r="E7602" s="1190">
        <v>374759.03</v>
      </c>
      <c r="F7602" s="394"/>
    </row>
    <row r="7603" spans="1:6">
      <c r="A7603" s="1189" t="s">
        <v>15318</v>
      </c>
      <c r="B7603" s="501" t="s">
        <v>16549</v>
      </c>
      <c r="C7603" s="502" t="s">
        <v>42129</v>
      </c>
      <c r="D7603" s="1189" t="s">
        <v>28</v>
      </c>
      <c r="E7603" s="1190">
        <v>402015.40789999999</v>
      </c>
      <c r="F7603" s="394"/>
    </row>
    <row r="7604" spans="1:6">
      <c r="A7604" s="1189" t="s">
        <v>15319</v>
      </c>
      <c r="B7604" s="501" t="s">
        <v>16549</v>
      </c>
      <c r="C7604" s="502" t="s">
        <v>42130</v>
      </c>
      <c r="D7604" s="1189" t="s">
        <v>28</v>
      </c>
      <c r="E7604" s="1190">
        <v>410271.6139</v>
      </c>
      <c r="F7604" s="394"/>
    </row>
    <row r="7605" spans="1:6">
      <c r="A7605" s="1189" t="s">
        <v>15320</v>
      </c>
      <c r="B7605" s="501" t="s">
        <v>16549</v>
      </c>
      <c r="C7605" s="502" t="s">
        <v>42131</v>
      </c>
      <c r="D7605" s="1189" t="s">
        <v>28</v>
      </c>
      <c r="E7605" s="1190">
        <v>437446.48200000002</v>
      </c>
      <c r="F7605" s="394"/>
    </row>
    <row r="7606" spans="1:6">
      <c r="A7606" s="1189" t="s">
        <v>15321</v>
      </c>
      <c r="B7606" s="501" t="s">
        <v>16549</v>
      </c>
      <c r="C7606" s="502" t="s">
        <v>42132</v>
      </c>
      <c r="D7606" s="1189" t="s">
        <v>28</v>
      </c>
      <c r="E7606" s="1190">
        <v>501309.30089999997</v>
      </c>
      <c r="F7606" s="394"/>
    </row>
    <row r="7607" spans="1:6">
      <c r="A7607" s="1189" t="s">
        <v>15322</v>
      </c>
      <c r="B7607" s="501" t="s">
        <v>16549</v>
      </c>
      <c r="C7607" s="502" t="s">
        <v>42133</v>
      </c>
      <c r="D7607" s="1189" t="s">
        <v>28</v>
      </c>
      <c r="E7607" s="1190">
        <v>518211.29190000001</v>
      </c>
      <c r="F7607" s="394"/>
    </row>
    <row r="7608" spans="1:6">
      <c r="A7608" s="1189" t="s">
        <v>15323</v>
      </c>
      <c r="B7608" s="501" t="s">
        <v>16549</v>
      </c>
      <c r="C7608" s="502" t="s">
        <v>42134</v>
      </c>
      <c r="D7608" s="1189" t="s">
        <v>28</v>
      </c>
      <c r="E7608" s="1190">
        <v>558489.3578</v>
      </c>
      <c r="F7608" s="394"/>
    </row>
    <row r="7609" spans="1:6">
      <c r="A7609" s="1189" t="s">
        <v>15324</v>
      </c>
      <c r="B7609" s="501" t="s">
        <v>16549</v>
      </c>
      <c r="C7609" s="502" t="s">
        <v>42135</v>
      </c>
      <c r="D7609" s="1189" t="s">
        <v>5</v>
      </c>
      <c r="E7609" s="1190">
        <v>1.5237000000000001</v>
      </c>
      <c r="F7609" s="394"/>
    </row>
    <row r="7610" spans="1:6">
      <c r="A7610" s="1189" t="s">
        <v>15325</v>
      </c>
      <c r="B7610" s="501" t="s">
        <v>16549</v>
      </c>
      <c r="C7610" s="502" t="s">
        <v>42136</v>
      </c>
      <c r="D7610" s="1189" t="s">
        <v>28</v>
      </c>
      <c r="E7610" s="1190">
        <v>1009.0951</v>
      </c>
      <c r="F7610" s="394"/>
    </row>
    <row r="7611" spans="1:6">
      <c r="A7611" s="1189" t="s">
        <v>15326</v>
      </c>
      <c r="B7611" s="501" t="s">
        <v>16549</v>
      </c>
      <c r="C7611" s="502" t="s">
        <v>42137</v>
      </c>
      <c r="D7611" s="1189" t="s">
        <v>28</v>
      </c>
      <c r="E7611" s="1190">
        <v>5.8490000000000002</v>
      </c>
      <c r="F7611" s="394"/>
    </row>
    <row r="7612" spans="1:6">
      <c r="A7612" s="1189" t="s">
        <v>15327</v>
      </c>
      <c r="B7612" s="501" t="s">
        <v>16549</v>
      </c>
      <c r="C7612" s="502" t="s">
        <v>42138</v>
      </c>
      <c r="D7612" s="1189" t="s">
        <v>28</v>
      </c>
      <c r="E7612" s="1190">
        <v>113.05</v>
      </c>
      <c r="F7612" s="394"/>
    </row>
    <row r="7613" spans="1:6">
      <c r="A7613" s="1189" t="s">
        <v>15328</v>
      </c>
      <c r="B7613" s="501" t="s">
        <v>16549</v>
      </c>
      <c r="C7613" s="502" t="s">
        <v>42139</v>
      </c>
      <c r="D7613" s="1189" t="s">
        <v>28</v>
      </c>
      <c r="E7613" s="1190">
        <v>54.426200000000001</v>
      </c>
      <c r="F7613" s="394"/>
    </row>
    <row r="7614" spans="1:6">
      <c r="A7614" s="1189" t="s">
        <v>15329</v>
      </c>
      <c r="B7614" s="501" t="s">
        <v>16549</v>
      </c>
      <c r="C7614" s="502" t="s">
        <v>42140</v>
      </c>
      <c r="D7614" s="1189" t="s">
        <v>28</v>
      </c>
      <c r="E7614" s="1190">
        <v>27.132899999999999</v>
      </c>
      <c r="F7614" s="394"/>
    </row>
    <row r="7615" spans="1:6">
      <c r="A7615" s="1189" t="s">
        <v>15330</v>
      </c>
      <c r="B7615" s="501" t="s">
        <v>16549</v>
      </c>
      <c r="C7615" s="502" t="s">
        <v>42141</v>
      </c>
      <c r="D7615" s="1189" t="s">
        <v>5</v>
      </c>
      <c r="E7615" s="1190">
        <v>2.1124000000000001</v>
      </c>
      <c r="F7615" s="394"/>
    </row>
    <row r="7616" spans="1:6">
      <c r="A7616" s="1189" t="s">
        <v>15331</v>
      </c>
      <c r="B7616" s="501" t="s">
        <v>16549</v>
      </c>
      <c r="C7616" s="502" t="s">
        <v>42142</v>
      </c>
      <c r="D7616" s="1189" t="s">
        <v>28</v>
      </c>
      <c r="E7616" s="1190">
        <v>183.26750000000001</v>
      </c>
      <c r="F7616" s="394"/>
    </row>
    <row r="7617" spans="1:6">
      <c r="A7617" s="1189" t="s">
        <v>15332</v>
      </c>
      <c r="B7617" s="501" t="s">
        <v>16549</v>
      </c>
      <c r="C7617" s="502" t="s">
        <v>42143</v>
      </c>
      <c r="D7617" s="1189" t="s">
        <v>28</v>
      </c>
      <c r="E7617" s="1190">
        <v>73.887500000000003</v>
      </c>
      <c r="F7617" s="394"/>
    </row>
    <row r="7618" spans="1:6">
      <c r="A7618" s="1189" t="s">
        <v>15333</v>
      </c>
      <c r="B7618" s="501" t="s">
        <v>16549</v>
      </c>
      <c r="C7618" s="502" t="s">
        <v>42144</v>
      </c>
      <c r="D7618" s="1189" t="s">
        <v>28</v>
      </c>
      <c r="E7618" s="1190">
        <v>26.998699999999999</v>
      </c>
      <c r="F7618" s="394"/>
    </row>
    <row r="7619" spans="1:6">
      <c r="A7619" s="1189" t="s">
        <v>15334</v>
      </c>
      <c r="B7619" s="501" t="s">
        <v>16549</v>
      </c>
      <c r="C7619" s="502" t="s">
        <v>42145</v>
      </c>
      <c r="D7619" s="1189" t="s">
        <v>14895</v>
      </c>
      <c r="E7619" s="1190">
        <v>54.066899999999997</v>
      </c>
      <c r="F7619" s="394"/>
    </row>
    <row r="7620" spans="1:6">
      <c r="A7620" s="1189" t="s">
        <v>15335</v>
      </c>
      <c r="B7620" s="501" t="s">
        <v>16549</v>
      </c>
      <c r="C7620" s="502" t="s">
        <v>42146</v>
      </c>
      <c r="D7620" s="1189" t="s">
        <v>29</v>
      </c>
      <c r="E7620" s="1190">
        <v>22.865300000000001</v>
      </c>
      <c r="F7620" s="394"/>
    </row>
    <row r="7621" spans="1:6">
      <c r="A7621" s="1189" t="s">
        <v>15336</v>
      </c>
      <c r="B7621" s="501" t="s">
        <v>16549</v>
      </c>
      <c r="C7621" s="502" t="s">
        <v>42147</v>
      </c>
      <c r="D7621" s="1189" t="s">
        <v>29</v>
      </c>
      <c r="E7621" s="1190">
        <v>25.3781</v>
      </c>
      <c r="F7621" s="394"/>
    </row>
    <row r="7622" spans="1:6">
      <c r="A7622" s="1189" t="s">
        <v>15337</v>
      </c>
      <c r="B7622" s="501" t="s">
        <v>16549</v>
      </c>
      <c r="C7622" s="502" t="s">
        <v>42148</v>
      </c>
      <c r="D7622" s="1189" t="s">
        <v>30</v>
      </c>
      <c r="E7622" s="1190">
        <v>11.9178</v>
      </c>
      <c r="F7622" s="394"/>
    </row>
    <row r="7623" spans="1:6">
      <c r="A7623" s="1189" t="s">
        <v>15338</v>
      </c>
      <c r="B7623" s="501" t="s">
        <v>16549</v>
      </c>
      <c r="C7623" s="502" t="s">
        <v>42149</v>
      </c>
      <c r="D7623" s="1189" t="s">
        <v>5</v>
      </c>
      <c r="E7623" s="1190">
        <v>165.21190000000001</v>
      </c>
      <c r="F7623" s="394"/>
    </row>
    <row r="7624" spans="1:6">
      <c r="A7624" s="1189" t="s">
        <v>15339</v>
      </c>
      <c r="B7624" s="501" t="s">
        <v>16549</v>
      </c>
      <c r="C7624" s="502" t="s">
        <v>42150</v>
      </c>
      <c r="D7624" s="1189" t="s">
        <v>29</v>
      </c>
      <c r="E7624" s="1190">
        <v>9.1013000000000002</v>
      </c>
      <c r="F7624" s="394"/>
    </row>
    <row r="7625" spans="1:6">
      <c r="A7625" s="1189" t="s">
        <v>15340</v>
      </c>
      <c r="B7625" s="501" t="s">
        <v>16549</v>
      </c>
      <c r="C7625" s="502" t="s">
        <v>42151</v>
      </c>
      <c r="D7625" s="1189" t="s">
        <v>29</v>
      </c>
      <c r="E7625" s="1190">
        <v>8.2889999999999997</v>
      </c>
      <c r="F7625" s="394"/>
    </row>
    <row r="7626" spans="1:6">
      <c r="A7626" s="1189" t="s">
        <v>15341</v>
      </c>
      <c r="B7626" s="501" t="s">
        <v>16549</v>
      </c>
      <c r="C7626" s="502" t="s">
        <v>42152</v>
      </c>
      <c r="D7626" s="1189" t="s">
        <v>30</v>
      </c>
      <c r="E7626" s="1190">
        <v>10.196999999999999</v>
      </c>
      <c r="F7626" s="394"/>
    </row>
    <row r="7627" spans="1:6">
      <c r="A7627" s="1189" t="s">
        <v>15342</v>
      </c>
      <c r="B7627" s="501" t="s">
        <v>16549</v>
      </c>
      <c r="C7627" s="502" t="s">
        <v>42153</v>
      </c>
      <c r="D7627" s="1189" t="s">
        <v>30</v>
      </c>
      <c r="E7627" s="1190">
        <v>8.0850000000000009</v>
      </c>
      <c r="F7627" s="394"/>
    </row>
    <row r="7628" spans="1:6">
      <c r="A7628" s="1189" t="s">
        <v>15343</v>
      </c>
      <c r="B7628" s="501" t="s">
        <v>16549</v>
      </c>
      <c r="C7628" s="502" t="s">
        <v>42154</v>
      </c>
      <c r="D7628" s="1189" t="s">
        <v>30</v>
      </c>
      <c r="E7628" s="1190">
        <v>9.2911000000000001</v>
      </c>
      <c r="F7628" s="394"/>
    </row>
    <row r="7629" spans="1:6">
      <c r="A7629" s="1189" t="s">
        <v>15344</v>
      </c>
      <c r="B7629" s="501" t="s">
        <v>16549</v>
      </c>
      <c r="C7629" s="502" t="s">
        <v>42155</v>
      </c>
      <c r="D7629" s="1189" t="s">
        <v>30</v>
      </c>
      <c r="E7629" s="1190">
        <v>4.8924000000000003</v>
      </c>
      <c r="F7629" s="394"/>
    </row>
    <row r="7630" spans="1:6">
      <c r="A7630" s="1189" t="s">
        <v>15345</v>
      </c>
      <c r="B7630" s="501" t="s">
        <v>16549</v>
      </c>
      <c r="C7630" s="502" t="s">
        <v>42156</v>
      </c>
      <c r="D7630" s="1189" t="s">
        <v>14896</v>
      </c>
      <c r="E7630" s="1190">
        <v>159.18469999999999</v>
      </c>
      <c r="F7630" s="394"/>
    </row>
    <row r="7631" spans="1:6">
      <c r="A7631" s="1189" t="s">
        <v>15346</v>
      </c>
      <c r="B7631" s="501" t="s">
        <v>16549</v>
      </c>
      <c r="C7631" s="502" t="s">
        <v>42157</v>
      </c>
      <c r="D7631" s="1189" t="s">
        <v>14896</v>
      </c>
      <c r="E7631" s="1190">
        <v>174.85140000000001</v>
      </c>
      <c r="F7631" s="394"/>
    </row>
    <row r="7632" spans="1:6">
      <c r="A7632" s="1189" t="s">
        <v>15347</v>
      </c>
      <c r="B7632" s="501" t="s">
        <v>16549</v>
      </c>
      <c r="C7632" s="502" t="s">
        <v>42158</v>
      </c>
      <c r="D7632" s="1189" t="s">
        <v>30</v>
      </c>
      <c r="E7632" s="1190">
        <v>25.0428</v>
      </c>
      <c r="F7632" s="394"/>
    </row>
    <row r="7633" spans="1:6">
      <c r="A7633" s="1189" t="s">
        <v>15348</v>
      </c>
      <c r="B7633" s="501" t="s">
        <v>16549</v>
      </c>
      <c r="C7633" s="502" t="s">
        <v>42159</v>
      </c>
      <c r="D7633" s="1189" t="s">
        <v>28</v>
      </c>
      <c r="E7633" s="1190">
        <v>461.38</v>
      </c>
      <c r="F7633" s="394"/>
    </row>
    <row r="7634" spans="1:6">
      <c r="A7634" s="1189" t="s">
        <v>15349</v>
      </c>
      <c r="B7634" s="501" t="s">
        <v>16549</v>
      </c>
      <c r="C7634" s="502" t="s">
        <v>42160</v>
      </c>
      <c r="D7634" s="1189" t="s">
        <v>30</v>
      </c>
      <c r="E7634" s="1190">
        <v>64.338999999999999</v>
      </c>
      <c r="F7634" s="394"/>
    </row>
    <row r="7635" spans="1:6">
      <c r="A7635" s="1189" t="s">
        <v>15350</v>
      </c>
      <c r="B7635" s="501" t="s">
        <v>16549</v>
      </c>
      <c r="C7635" s="502" t="s">
        <v>42161</v>
      </c>
      <c r="D7635" s="1189" t="s">
        <v>30</v>
      </c>
      <c r="E7635" s="1190">
        <v>24.101900000000001</v>
      </c>
      <c r="F7635" s="394"/>
    </row>
    <row r="7636" spans="1:6">
      <c r="A7636" s="1189" t="s">
        <v>15351</v>
      </c>
      <c r="B7636" s="501" t="s">
        <v>16549</v>
      </c>
      <c r="C7636" s="502" t="s">
        <v>42162</v>
      </c>
      <c r="D7636" s="1189" t="s">
        <v>30</v>
      </c>
      <c r="E7636" s="1190">
        <v>185.9127</v>
      </c>
      <c r="F7636" s="394"/>
    </row>
    <row r="7637" spans="1:6">
      <c r="A7637" s="1189" t="s">
        <v>15352</v>
      </c>
      <c r="B7637" s="501" t="s">
        <v>16549</v>
      </c>
      <c r="C7637" s="502" t="s">
        <v>42163</v>
      </c>
      <c r="D7637" s="1189" t="s">
        <v>28</v>
      </c>
      <c r="E7637" s="1190">
        <v>465.17630000000003</v>
      </c>
      <c r="F7637" s="394"/>
    </row>
    <row r="7638" spans="1:6">
      <c r="A7638" s="1189" t="s">
        <v>15353</v>
      </c>
      <c r="B7638" s="501" t="s">
        <v>16549</v>
      </c>
      <c r="C7638" s="502" t="s">
        <v>42164</v>
      </c>
      <c r="D7638" s="1189" t="s">
        <v>30</v>
      </c>
      <c r="E7638" s="1190">
        <v>34.393000000000001</v>
      </c>
      <c r="F7638" s="394"/>
    </row>
    <row r="7639" spans="1:6">
      <c r="A7639" s="1189" t="s">
        <v>15354</v>
      </c>
      <c r="B7639" s="501" t="s">
        <v>16549</v>
      </c>
      <c r="C7639" s="502" t="s">
        <v>42165</v>
      </c>
      <c r="D7639" s="1189" t="s">
        <v>30</v>
      </c>
      <c r="E7639" s="1190">
        <v>36.364800000000002</v>
      </c>
      <c r="F7639" s="394"/>
    </row>
    <row r="7640" spans="1:6">
      <c r="A7640" s="1189" t="s">
        <v>15355</v>
      </c>
      <c r="B7640" s="501" t="s">
        <v>16549</v>
      </c>
      <c r="C7640" s="502" t="s">
        <v>42166</v>
      </c>
      <c r="D7640" s="1189" t="s">
        <v>28</v>
      </c>
      <c r="E7640" s="1190">
        <v>32.442399999999999</v>
      </c>
      <c r="F7640" s="394"/>
    </row>
    <row r="7641" spans="1:6">
      <c r="A7641" s="1189" t="s">
        <v>15356</v>
      </c>
      <c r="B7641" s="501" t="s">
        <v>16549</v>
      </c>
      <c r="C7641" s="502" t="s">
        <v>42167</v>
      </c>
      <c r="D7641" s="1189" t="s">
        <v>30</v>
      </c>
      <c r="E7641" s="1190">
        <v>59.067900000000002</v>
      </c>
      <c r="F7641" s="394"/>
    </row>
    <row r="7642" spans="1:6">
      <c r="A7642" s="1189" t="s">
        <v>15357</v>
      </c>
      <c r="B7642" s="501" t="s">
        <v>16549</v>
      </c>
      <c r="C7642" s="502" t="s">
        <v>42168</v>
      </c>
      <c r="D7642" s="1189" t="s">
        <v>28</v>
      </c>
      <c r="E7642" s="1190">
        <v>8.3085000000000004</v>
      </c>
      <c r="F7642" s="394"/>
    </row>
    <row r="7643" spans="1:6">
      <c r="A7643" s="1189" t="s">
        <v>15358</v>
      </c>
      <c r="B7643" s="501" t="s">
        <v>16549</v>
      </c>
      <c r="C7643" s="502" t="s">
        <v>42169</v>
      </c>
      <c r="D7643" s="1189" t="s">
        <v>28</v>
      </c>
      <c r="E7643" s="1190">
        <v>6.1387999999999998</v>
      </c>
      <c r="F7643" s="394"/>
    </row>
    <row r="7644" spans="1:6">
      <c r="A7644" s="1189" t="s">
        <v>15359</v>
      </c>
      <c r="B7644" s="501" t="s">
        <v>16549</v>
      </c>
      <c r="C7644" s="502" t="s">
        <v>42170</v>
      </c>
      <c r="D7644" s="1189" t="s">
        <v>28</v>
      </c>
      <c r="E7644" s="1190">
        <v>3018.0329000000002</v>
      </c>
      <c r="F7644" s="394"/>
    </row>
    <row r="7645" spans="1:6">
      <c r="A7645" s="1189" t="s">
        <v>15360</v>
      </c>
      <c r="B7645" s="501" t="s">
        <v>16549</v>
      </c>
      <c r="C7645" s="502" t="s">
        <v>42171</v>
      </c>
      <c r="D7645" s="1189" t="s">
        <v>28</v>
      </c>
      <c r="E7645" s="1190">
        <v>517.20429999999999</v>
      </c>
      <c r="F7645" s="394"/>
    </row>
    <row r="7646" spans="1:6">
      <c r="A7646" s="1189" t="s">
        <v>15361</v>
      </c>
      <c r="B7646" s="501" t="s">
        <v>16549</v>
      </c>
      <c r="C7646" s="502" t="s">
        <v>42172</v>
      </c>
      <c r="D7646" s="1189" t="s">
        <v>28</v>
      </c>
      <c r="E7646" s="1190">
        <v>34.932000000000002</v>
      </c>
      <c r="F7646" s="394"/>
    </row>
    <row r="7647" spans="1:6">
      <c r="A7647" s="1189" t="s">
        <v>15362</v>
      </c>
      <c r="B7647" s="501" t="s">
        <v>16549</v>
      </c>
      <c r="C7647" s="502" t="s">
        <v>42173</v>
      </c>
      <c r="D7647" s="1189" t="s">
        <v>28</v>
      </c>
      <c r="E7647" s="1190">
        <v>391.416</v>
      </c>
      <c r="F7647" s="394"/>
    </row>
    <row r="7648" spans="1:6">
      <c r="A7648" s="1189" t="s">
        <v>15363</v>
      </c>
      <c r="B7648" s="501" t="s">
        <v>16549</v>
      </c>
      <c r="C7648" s="502" t="s">
        <v>42174</v>
      </c>
      <c r="D7648" s="1189" t="s">
        <v>5</v>
      </c>
      <c r="E7648" s="1190">
        <v>90.209299999999999</v>
      </c>
      <c r="F7648" s="394"/>
    </row>
    <row r="7649" spans="1:6">
      <c r="A7649" s="1189" t="s">
        <v>15364</v>
      </c>
      <c r="B7649" s="501" t="s">
        <v>16549</v>
      </c>
      <c r="C7649" s="502" t="s">
        <v>42175</v>
      </c>
      <c r="D7649" s="1189" t="s">
        <v>14895</v>
      </c>
      <c r="E7649" s="1190">
        <v>48.233800000000002</v>
      </c>
      <c r="F7649" s="394"/>
    </row>
    <row r="7650" spans="1:6">
      <c r="A7650" s="1189" t="s">
        <v>15365</v>
      </c>
      <c r="B7650" s="501" t="s">
        <v>16549</v>
      </c>
      <c r="C7650" s="502" t="s">
        <v>42176</v>
      </c>
      <c r="D7650" s="1189" t="s">
        <v>28</v>
      </c>
      <c r="E7650" s="1190">
        <v>572.91030000000001</v>
      </c>
      <c r="F7650" s="394"/>
    </row>
    <row r="7651" spans="1:6">
      <c r="A7651" s="1189" t="s">
        <v>15366</v>
      </c>
      <c r="B7651" s="501" t="s">
        <v>16549</v>
      </c>
      <c r="C7651" s="502" t="s">
        <v>42177</v>
      </c>
      <c r="D7651" s="1189" t="s">
        <v>28</v>
      </c>
      <c r="E7651" s="1190">
        <v>292.4982</v>
      </c>
      <c r="F7651" s="394"/>
    </row>
    <row r="7652" spans="1:6">
      <c r="A7652" s="1189" t="s">
        <v>15367</v>
      </c>
      <c r="B7652" s="501" t="s">
        <v>16549</v>
      </c>
      <c r="C7652" s="502" t="s">
        <v>42178</v>
      </c>
      <c r="D7652" s="1189" t="s">
        <v>5</v>
      </c>
      <c r="E7652" s="1190">
        <v>158.102</v>
      </c>
      <c r="F7652" s="394"/>
    </row>
    <row r="7653" spans="1:6">
      <c r="A7653" s="1189" t="s">
        <v>15368</v>
      </c>
      <c r="B7653" s="501" t="s">
        <v>16549</v>
      </c>
      <c r="C7653" s="502" t="s">
        <v>42179</v>
      </c>
      <c r="D7653" s="1189" t="s">
        <v>14895</v>
      </c>
      <c r="E7653" s="1190">
        <v>41.370100000000001</v>
      </c>
      <c r="F7653" s="394"/>
    </row>
    <row r="7654" spans="1:6">
      <c r="A7654" s="1189" t="s">
        <v>15369</v>
      </c>
      <c r="B7654" s="501" t="s">
        <v>16549</v>
      </c>
      <c r="C7654" s="502" t="s">
        <v>42180</v>
      </c>
      <c r="D7654" s="1189" t="s">
        <v>14895</v>
      </c>
      <c r="E7654" s="1190">
        <v>21.250399999999999</v>
      </c>
      <c r="F7654" s="394"/>
    </row>
    <row r="7655" spans="1:6">
      <c r="A7655" s="1189" t="s">
        <v>15370</v>
      </c>
      <c r="B7655" s="501" t="s">
        <v>16549</v>
      </c>
      <c r="C7655" s="502" t="s">
        <v>42181</v>
      </c>
      <c r="D7655" s="1189" t="s">
        <v>14895</v>
      </c>
      <c r="E7655" s="1190">
        <v>27.624600000000001</v>
      </c>
      <c r="F7655" s="394"/>
    </row>
    <row r="7656" spans="1:6">
      <c r="A7656" s="1189" t="s">
        <v>15371</v>
      </c>
      <c r="B7656" s="501" t="s">
        <v>16549</v>
      </c>
      <c r="C7656" s="502" t="s">
        <v>42182</v>
      </c>
      <c r="D7656" s="1189" t="s">
        <v>14895</v>
      </c>
      <c r="E7656" s="1190">
        <v>28.6267</v>
      </c>
      <c r="F7656" s="394"/>
    </row>
    <row r="7657" spans="1:6">
      <c r="A7657" s="1189" t="s">
        <v>15372</v>
      </c>
      <c r="B7657" s="501" t="s">
        <v>16549</v>
      </c>
      <c r="C7657" s="502" t="s">
        <v>42183</v>
      </c>
      <c r="D7657" s="1189" t="s">
        <v>14895</v>
      </c>
      <c r="E7657" s="1190">
        <v>30.744499999999999</v>
      </c>
      <c r="F7657" s="394"/>
    </row>
    <row r="7658" spans="1:6">
      <c r="A7658" s="1189" t="s">
        <v>15373</v>
      </c>
      <c r="B7658" s="501" t="s">
        <v>16549</v>
      </c>
      <c r="C7658" s="502" t="s">
        <v>42184</v>
      </c>
      <c r="D7658" s="1189" t="s">
        <v>14895</v>
      </c>
      <c r="E7658" s="1190">
        <v>40.827500000000001</v>
      </c>
      <c r="F7658" s="394"/>
    </row>
    <row r="7659" spans="1:6">
      <c r="A7659" s="1189" t="s">
        <v>15374</v>
      </c>
      <c r="B7659" s="501" t="s">
        <v>16549</v>
      </c>
      <c r="C7659" s="502" t="s">
        <v>42185</v>
      </c>
      <c r="D7659" s="1189" t="s">
        <v>14895</v>
      </c>
      <c r="E7659" s="1190">
        <v>60.972700000000003</v>
      </c>
      <c r="F7659" s="394"/>
    </row>
    <row r="7660" spans="1:6">
      <c r="A7660" s="1189" t="s">
        <v>15375</v>
      </c>
      <c r="B7660" s="501" t="s">
        <v>16549</v>
      </c>
      <c r="C7660" s="502" t="s">
        <v>42186</v>
      </c>
      <c r="D7660" s="1189" t="s">
        <v>14895</v>
      </c>
      <c r="E7660" s="1190">
        <v>81.097300000000004</v>
      </c>
      <c r="F7660" s="394"/>
    </row>
    <row r="7661" spans="1:6">
      <c r="A7661" s="1189" t="s">
        <v>15376</v>
      </c>
      <c r="B7661" s="501" t="s">
        <v>16549</v>
      </c>
      <c r="C7661" s="502" t="s">
        <v>42187</v>
      </c>
      <c r="D7661" s="1189" t="s">
        <v>14895</v>
      </c>
      <c r="E7661" s="1190">
        <v>40.005400000000002</v>
      </c>
      <c r="F7661" s="394"/>
    </row>
    <row r="7662" spans="1:6">
      <c r="A7662" s="1189" t="s">
        <v>15377</v>
      </c>
      <c r="B7662" s="501" t="s">
        <v>16549</v>
      </c>
      <c r="C7662" s="502" t="s">
        <v>42188</v>
      </c>
      <c r="D7662" s="1189" t="s">
        <v>14895</v>
      </c>
      <c r="E7662" s="1190">
        <v>50.076000000000001</v>
      </c>
      <c r="F7662" s="394"/>
    </row>
    <row r="7663" spans="1:6">
      <c r="A7663" s="1189" t="s">
        <v>15378</v>
      </c>
      <c r="B7663" s="501" t="s">
        <v>16549</v>
      </c>
      <c r="C7663" s="502" t="s">
        <v>42189</v>
      </c>
      <c r="D7663" s="1189" t="s">
        <v>14895</v>
      </c>
      <c r="E7663" s="1190">
        <v>60.077500000000001</v>
      </c>
      <c r="F7663" s="394"/>
    </row>
    <row r="7664" spans="1:6">
      <c r="A7664" s="1189" t="s">
        <v>15379</v>
      </c>
      <c r="B7664" s="501" t="s">
        <v>16549</v>
      </c>
      <c r="C7664" s="502" t="s">
        <v>42190</v>
      </c>
      <c r="D7664" s="1189" t="s">
        <v>14895</v>
      </c>
      <c r="E7664" s="1190">
        <v>70.363</v>
      </c>
      <c r="F7664" s="394"/>
    </row>
    <row r="7665" spans="1:6">
      <c r="A7665" s="1189" t="s">
        <v>15380</v>
      </c>
      <c r="B7665" s="501" t="s">
        <v>16549</v>
      </c>
      <c r="C7665" s="502" t="s">
        <v>42191</v>
      </c>
      <c r="D7665" s="1189" t="s">
        <v>14895</v>
      </c>
      <c r="E7665" s="1190">
        <v>33.0779</v>
      </c>
      <c r="F7665" s="394"/>
    </row>
    <row r="7666" spans="1:6">
      <c r="A7666" s="1189" t="s">
        <v>15381</v>
      </c>
      <c r="B7666" s="501" t="s">
        <v>16549</v>
      </c>
      <c r="C7666" s="502" t="s">
        <v>42192</v>
      </c>
      <c r="D7666" s="1189" t="s">
        <v>14895</v>
      </c>
      <c r="E7666" s="1190">
        <v>40.960299999999997</v>
      </c>
      <c r="F7666" s="394"/>
    </row>
    <row r="7667" spans="1:6">
      <c r="A7667" s="1189" t="s">
        <v>15382</v>
      </c>
      <c r="B7667" s="501" t="s">
        <v>16549</v>
      </c>
      <c r="C7667" s="502" t="s">
        <v>42193</v>
      </c>
      <c r="D7667" s="1189" t="s">
        <v>14895</v>
      </c>
      <c r="E7667" s="1190">
        <v>49.059100000000001</v>
      </c>
      <c r="F7667" s="394"/>
    </row>
    <row r="7668" spans="1:6">
      <c r="A7668" s="1189" t="s">
        <v>15383</v>
      </c>
      <c r="B7668" s="501" t="s">
        <v>16549</v>
      </c>
      <c r="C7668" s="502" t="s">
        <v>42194</v>
      </c>
      <c r="D7668" s="1189" t="s">
        <v>14895</v>
      </c>
      <c r="E7668" s="1190">
        <v>57.158799999999999</v>
      </c>
      <c r="F7668" s="394"/>
    </row>
    <row r="7669" spans="1:6">
      <c r="A7669" s="1189" t="s">
        <v>15384</v>
      </c>
      <c r="B7669" s="501" t="s">
        <v>16549</v>
      </c>
      <c r="C7669" s="502" t="s">
        <v>42195</v>
      </c>
      <c r="D7669" s="1189" t="s">
        <v>14895</v>
      </c>
      <c r="E7669" s="1190">
        <v>29.876799999999999</v>
      </c>
      <c r="F7669" s="394"/>
    </row>
    <row r="7670" spans="1:6">
      <c r="A7670" s="1189" t="s">
        <v>15385</v>
      </c>
      <c r="B7670" s="501" t="s">
        <v>16549</v>
      </c>
      <c r="C7670" s="502" t="s">
        <v>42196</v>
      </c>
      <c r="D7670" s="1189" t="s">
        <v>14895</v>
      </c>
      <c r="E7670" s="1190">
        <v>38.917999999999999</v>
      </c>
      <c r="F7670" s="394"/>
    </row>
    <row r="7671" spans="1:6">
      <c r="A7671" s="1189" t="s">
        <v>15386</v>
      </c>
      <c r="B7671" s="501" t="s">
        <v>16549</v>
      </c>
      <c r="C7671" s="502" t="s">
        <v>42197</v>
      </c>
      <c r="D7671" s="1189" t="s">
        <v>14895</v>
      </c>
      <c r="E7671" s="1190">
        <v>46.8827</v>
      </c>
      <c r="F7671" s="394"/>
    </row>
    <row r="7672" spans="1:6">
      <c r="A7672" s="1189" t="s">
        <v>15387</v>
      </c>
      <c r="B7672" s="501" t="s">
        <v>16549</v>
      </c>
      <c r="C7672" s="502" t="s">
        <v>42198</v>
      </c>
      <c r="D7672" s="1189" t="s">
        <v>14895</v>
      </c>
      <c r="E7672" s="1190">
        <v>53.941600000000001</v>
      </c>
      <c r="F7672" s="394"/>
    </row>
    <row r="7673" spans="1:6">
      <c r="A7673" s="1189" t="s">
        <v>15388</v>
      </c>
      <c r="B7673" s="501" t="s">
        <v>16549</v>
      </c>
      <c r="C7673" s="502" t="s">
        <v>42199</v>
      </c>
      <c r="D7673" s="1189" t="s">
        <v>5</v>
      </c>
      <c r="E7673" s="1190">
        <v>62.9863</v>
      </c>
      <c r="F7673" s="394"/>
    </row>
    <row r="7674" spans="1:6">
      <c r="A7674" s="1189" t="s">
        <v>15389</v>
      </c>
      <c r="B7674" s="501" t="s">
        <v>16549</v>
      </c>
      <c r="C7674" s="502" t="s">
        <v>42200</v>
      </c>
      <c r="D7674" s="1189" t="s">
        <v>28</v>
      </c>
      <c r="E7674" s="1190">
        <v>324.3349</v>
      </c>
      <c r="F7674" s="394"/>
    </row>
    <row r="7675" spans="1:6">
      <c r="A7675" s="1189" t="s">
        <v>15390</v>
      </c>
      <c r="B7675" s="501" t="s">
        <v>16549</v>
      </c>
      <c r="C7675" s="502" t="s">
        <v>42201</v>
      </c>
      <c r="D7675" s="1189" t="s">
        <v>28</v>
      </c>
      <c r="E7675" s="1190">
        <v>328.94069999999999</v>
      </c>
      <c r="F7675" s="394"/>
    </row>
    <row r="7676" spans="1:6">
      <c r="A7676" s="1189" t="s">
        <v>15391</v>
      </c>
      <c r="B7676" s="501" t="s">
        <v>16549</v>
      </c>
      <c r="C7676" s="502" t="s">
        <v>42202</v>
      </c>
      <c r="D7676" s="1189" t="s">
        <v>28</v>
      </c>
      <c r="E7676" s="1190">
        <v>350.21129999999999</v>
      </c>
      <c r="F7676" s="394"/>
    </row>
    <row r="7677" spans="1:6">
      <c r="A7677" s="1189" t="s">
        <v>15392</v>
      </c>
      <c r="B7677" s="501" t="s">
        <v>16549</v>
      </c>
      <c r="C7677" s="502" t="s">
        <v>42203</v>
      </c>
      <c r="D7677" s="1189" t="s">
        <v>28</v>
      </c>
      <c r="E7677" s="1190">
        <v>371.57990000000001</v>
      </c>
      <c r="F7677" s="394"/>
    </row>
    <row r="7678" spans="1:6">
      <c r="A7678" s="1189" t="s">
        <v>15393</v>
      </c>
      <c r="B7678" s="501" t="s">
        <v>16549</v>
      </c>
      <c r="C7678" s="502" t="s">
        <v>42204</v>
      </c>
      <c r="D7678" s="1189" t="s">
        <v>28</v>
      </c>
      <c r="E7678" s="1190">
        <v>419.3057</v>
      </c>
      <c r="F7678" s="394"/>
    </row>
    <row r="7679" spans="1:6">
      <c r="A7679" s="1189" t="s">
        <v>15394</v>
      </c>
      <c r="B7679" s="501" t="s">
        <v>16549</v>
      </c>
      <c r="C7679" s="502" t="s">
        <v>42205</v>
      </c>
      <c r="D7679" s="1189" t="s">
        <v>28</v>
      </c>
      <c r="E7679" s="1190">
        <v>554.41759999999999</v>
      </c>
      <c r="F7679" s="394"/>
    </row>
    <row r="7680" spans="1:6">
      <c r="A7680" s="1189" t="s">
        <v>15395</v>
      </c>
      <c r="B7680" s="501" t="s">
        <v>16549</v>
      </c>
      <c r="C7680" s="502" t="s">
        <v>42206</v>
      </c>
      <c r="D7680" s="1189" t="s">
        <v>28</v>
      </c>
      <c r="E7680" s="1190">
        <v>736.48289999999997</v>
      </c>
      <c r="F7680" s="394"/>
    </row>
    <row r="7681" spans="1:6">
      <c r="A7681" s="1189" t="s">
        <v>15396</v>
      </c>
      <c r="B7681" s="501" t="s">
        <v>16549</v>
      </c>
      <c r="C7681" s="502" t="s">
        <v>42207</v>
      </c>
      <c r="D7681" s="1189" t="s">
        <v>28</v>
      </c>
      <c r="E7681" s="1190">
        <v>11.9185</v>
      </c>
      <c r="F7681" s="394"/>
    </row>
    <row r="7682" spans="1:6">
      <c r="A7682" s="1189" t="s">
        <v>15397</v>
      </c>
      <c r="B7682" s="501" t="s">
        <v>16549</v>
      </c>
      <c r="C7682" s="502" t="s">
        <v>42208</v>
      </c>
      <c r="D7682" s="1189" t="s">
        <v>28</v>
      </c>
      <c r="E7682" s="1190">
        <v>21.374099999999999</v>
      </c>
      <c r="F7682" s="394"/>
    </row>
    <row r="7683" spans="1:6">
      <c r="A7683" s="1189" t="s">
        <v>15398</v>
      </c>
      <c r="B7683" s="501" t="s">
        <v>16549</v>
      </c>
      <c r="C7683" s="502" t="s">
        <v>42209</v>
      </c>
      <c r="D7683" s="1189" t="s">
        <v>14895</v>
      </c>
      <c r="E7683" s="1190">
        <v>43.072200000000002</v>
      </c>
      <c r="F7683" s="394"/>
    </row>
    <row r="7684" spans="1:6">
      <c r="A7684" s="1189" t="s">
        <v>15399</v>
      </c>
      <c r="B7684" s="501" t="s">
        <v>16549</v>
      </c>
      <c r="C7684" s="502" t="s">
        <v>42210</v>
      </c>
      <c r="D7684" s="1189" t="s">
        <v>14895</v>
      </c>
      <c r="E7684" s="1190">
        <v>15.685700000000001</v>
      </c>
      <c r="F7684" s="394"/>
    </row>
    <row r="7685" spans="1:6">
      <c r="A7685" s="1189" t="s">
        <v>15400</v>
      </c>
      <c r="B7685" s="501" t="s">
        <v>16549</v>
      </c>
      <c r="C7685" s="502" t="s">
        <v>42211</v>
      </c>
      <c r="D7685" s="1189" t="s">
        <v>14896</v>
      </c>
      <c r="E7685" s="1190" t="s">
        <v>167</v>
      </c>
      <c r="F7685" s="394"/>
    </row>
    <row r="7686" spans="1:6">
      <c r="A7686" s="1189" t="s">
        <v>15401</v>
      </c>
      <c r="B7686" s="501" t="s">
        <v>16549</v>
      </c>
      <c r="C7686" s="502" t="s">
        <v>42212</v>
      </c>
      <c r="D7686" s="1189" t="s">
        <v>29</v>
      </c>
      <c r="E7686" s="1190">
        <v>13.5519</v>
      </c>
      <c r="F7686" s="394"/>
    </row>
    <row r="7687" spans="1:6">
      <c r="A7687" s="1189" t="s">
        <v>15402</v>
      </c>
      <c r="B7687" s="501" t="s">
        <v>16549</v>
      </c>
      <c r="C7687" s="502" t="s">
        <v>42213</v>
      </c>
      <c r="D7687" s="1189" t="s">
        <v>30</v>
      </c>
      <c r="E7687" s="1190">
        <v>33.905000000000001</v>
      </c>
      <c r="F7687" s="394"/>
    </row>
    <row r="7688" spans="1:6">
      <c r="A7688" s="1189" t="s">
        <v>15403</v>
      </c>
      <c r="B7688" s="501" t="s">
        <v>16549</v>
      </c>
      <c r="C7688" s="502" t="s">
        <v>42214</v>
      </c>
      <c r="D7688" s="1189" t="s">
        <v>30</v>
      </c>
      <c r="E7688" s="1190">
        <v>11.3835</v>
      </c>
      <c r="F7688" s="394"/>
    </row>
    <row r="7689" spans="1:6">
      <c r="A7689" s="1189" t="s">
        <v>15404</v>
      </c>
      <c r="B7689" s="501" t="s">
        <v>16549</v>
      </c>
      <c r="C7689" s="502" t="s">
        <v>42215</v>
      </c>
      <c r="D7689" s="1189" t="s">
        <v>5</v>
      </c>
      <c r="E7689" s="1190">
        <v>182.01499999999999</v>
      </c>
      <c r="F7689" s="394"/>
    </row>
    <row r="7690" spans="1:6">
      <c r="A7690" s="1189" t="s">
        <v>15405</v>
      </c>
      <c r="B7690" s="501" t="s">
        <v>16549</v>
      </c>
      <c r="C7690" s="502" t="s">
        <v>42216</v>
      </c>
      <c r="D7690" s="1189" t="s">
        <v>30</v>
      </c>
      <c r="E7690" s="1190">
        <v>5.1123000000000003</v>
      </c>
      <c r="F7690" s="394"/>
    </row>
    <row r="7691" spans="1:6">
      <c r="A7691" s="1189" t="s">
        <v>15406</v>
      </c>
      <c r="B7691" s="501" t="s">
        <v>16549</v>
      </c>
      <c r="C7691" s="502" t="s">
        <v>42217</v>
      </c>
      <c r="D7691" s="1189" t="s">
        <v>30</v>
      </c>
      <c r="E7691" s="1190">
        <v>5.1123000000000003</v>
      </c>
      <c r="F7691" s="394"/>
    </row>
    <row r="7692" spans="1:6">
      <c r="A7692" s="1189" t="s">
        <v>15407</v>
      </c>
      <c r="B7692" s="501" t="s">
        <v>16549</v>
      </c>
      <c r="C7692" s="502" t="s">
        <v>42218</v>
      </c>
      <c r="D7692" s="1189" t="s">
        <v>30</v>
      </c>
      <c r="E7692" s="1190">
        <v>5.1123000000000003</v>
      </c>
      <c r="F7692" s="394"/>
    </row>
    <row r="7693" spans="1:6">
      <c r="A7693" s="1189" t="s">
        <v>15408</v>
      </c>
      <c r="B7693" s="501" t="s">
        <v>16549</v>
      </c>
      <c r="C7693" s="502" t="s">
        <v>42219</v>
      </c>
      <c r="D7693" s="1189" t="s">
        <v>30</v>
      </c>
      <c r="E7693" s="1190">
        <v>5.1121999999999996</v>
      </c>
      <c r="F7693" s="394"/>
    </row>
    <row r="7694" spans="1:6">
      <c r="A7694" s="1189" t="s">
        <v>15409</v>
      </c>
      <c r="B7694" s="501" t="s">
        <v>16549</v>
      </c>
      <c r="C7694" s="502" t="s">
        <v>42220</v>
      </c>
      <c r="D7694" s="1189" t="s">
        <v>30</v>
      </c>
      <c r="E7694" s="1190">
        <v>5.1123000000000003</v>
      </c>
      <c r="F7694" s="394"/>
    </row>
    <row r="7695" spans="1:6">
      <c r="A7695" s="1189" t="s">
        <v>15410</v>
      </c>
      <c r="B7695" s="501" t="s">
        <v>16549</v>
      </c>
      <c r="C7695" s="502" t="s">
        <v>42221</v>
      </c>
      <c r="D7695" s="1189" t="s">
        <v>5</v>
      </c>
      <c r="E7695" s="1190">
        <v>66.615399999999994</v>
      </c>
      <c r="F7695" s="394"/>
    </row>
    <row r="7696" spans="1:6">
      <c r="A7696" s="1189" t="s">
        <v>15411</v>
      </c>
      <c r="B7696" s="501" t="s">
        <v>16549</v>
      </c>
      <c r="C7696" s="502" t="s">
        <v>42222</v>
      </c>
      <c r="D7696" s="1189" t="s">
        <v>5</v>
      </c>
      <c r="E7696" s="1190">
        <v>13.668900000000001</v>
      </c>
      <c r="F7696" s="394"/>
    </row>
    <row r="7697" spans="1:6">
      <c r="A7697" s="1189" t="s">
        <v>15412</v>
      </c>
      <c r="B7697" s="501" t="s">
        <v>16549</v>
      </c>
      <c r="C7697" s="502" t="s">
        <v>42223</v>
      </c>
      <c r="D7697" s="1189" t="s">
        <v>5</v>
      </c>
      <c r="E7697" s="1190">
        <v>137.19329999999999</v>
      </c>
      <c r="F7697" s="394"/>
    </row>
    <row r="7698" spans="1:6">
      <c r="A7698" s="1189" t="s">
        <v>15413</v>
      </c>
      <c r="B7698" s="501" t="s">
        <v>16549</v>
      </c>
      <c r="C7698" s="502" t="s">
        <v>42224</v>
      </c>
      <c r="D7698" s="1189" t="s">
        <v>5</v>
      </c>
      <c r="E7698" s="1190">
        <v>146.85429999999999</v>
      </c>
      <c r="F7698" s="394"/>
    </row>
    <row r="7699" spans="1:6">
      <c r="A7699" s="1189" t="s">
        <v>15414</v>
      </c>
      <c r="B7699" s="501" t="s">
        <v>16549</v>
      </c>
      <c r="C7699" s="502" t="s">
        <v>42225</v>
      </c>
      <c r="D7699" s="1189" t="s">
        <v>5</v>
      </c>
      <c r="E7699" s="1190">
        <v>245.78809999999999</v>
      </c>
      <c r="F7699" s="394"/>
    </row>
    <row r="7700" spans="1:6">
      <c r="A7700" s="1189" t="s">
        <v>15415</v>
      </c>
      <c r="B7700" s="501" t="s">
        <v>16549</v>
      </c>
      <c r="C7700" s="502" t="s">
        <v>42226</v>
      </c>
      <c r="D7700" s="1189" t="s">
        <v>5</v>
      </c>
      <c r="E7700" s="1190">
        <v>538.94449999999995</v>
      </c>
      <c r="F7700" s="394"/>
    </row>
    <row r="7701" spans="1:6">
      <c r="A7701" s="1189" t="s">
        <v>15416</v>
      </c>
      <c r="B7701" s="501" t="s">
        <v>16549</v>
      </c>
      <c r="C7701" s="502" t="s">
        <v>42227</v>
      </c>
      <c r="D7701" s="1189" t="s">
        <v>28</v>
      </c>
      <c r="E7701" s="1190">
        <v>25.13</v>
      </c>
      <c r="F7701" s="394"/>
    </row>
    <row r="7702" spans="1:6">
      <c r="A7702" s="1189" t="s">
        <v>15417</v>
      </c>
      <c r="B7702" s="501" t="s">
        <v>16549</v>
      </c>
      <c r="C7702" s="502" t="s">
        <v>42228</v>
      </c>
      <c r="D7702" s="1189" t="s">
        <v>28</v>
      </c>
      <c r="E7702" s="1190">
        <v>42.916699999999999</v>
      </c>
      <c r="F7702" s="394"/>
    </row>
    <row r="7703" spans="1:6">
      <c r="A7703" s="1189" t="s">
        <v>15418</v>
      </c>
      <c r="B7703" s="501" t="s">
        <v>16549</v>
      </c>
      <c r="C7703" s="502" t="s">
        <v>42229</v>
      </c>
      <c r="D7703" s="1189" t="s">
        <v>28</v>
      </c>
      <c r="E7703" s="1190">
        <v>228.0855</v>
      </c>
      <c r="F7703" s="394"/>
    </row>
    <row r="7704" spans="1:6">
      <c r="A7704" s="1189" t="s">
        <v>15419</v>
      </c>
      <c r="B7704" s="501" t="s">
        <v>16549</v>
      </c>
      <c r="C7704" s="502" t="s">
        <v>42230</v>
      </c>
      <c r="D7704" s="1189" t="s">
        <v>28</v>
      </c>
      <c r="E7704" s="1190">
        <v>3447.6927000000001</v>
      </c>
      <c r="F7704" s="394"/>
    </row>
    <row r="7705" spans="1:6">
      <c r="A7705" s="1189" t="s">
        <v>15420</v>
      </c>
      <c r="B7705" s="501" t="s">
        <v>16549</v>
      </c>
      <c r="C7705" s="502" t="s">
        <v>42231</v>
      </c>
      <c r="D7705" s="1189" t="s">
        <v>28</v>
      </c>
      <c r="E7705" s="1190">
        <v>7960.6355999999996</v>
      </c>
      <c r="F7705" s="394"/>
    </row>
    <row r="7706" spans="1:6">
      <c r="A7706" s="1189" t="s">
        <v>15421</v>
      </c>
      <c r="B7706" s="501" t="s">
        <v>16549</v>
      </c>
      <c r="C7706" s="502" t="s">
        <v>42232</v>
      </c>
      <c r="D7706" s="1189" t="s">
        <v>28</v>
      </c>
      <c r="E7706" s="1190">
        <v>9563.5827000000008</v>
      </c>
      <c r="F7706" s="394"/>
    </row>
    <row r="7707" spans="1:6">
      <c r="A7707" s="1189" t="s">
        <v>15422</v>
      </c>
      <c r="B7707" s="501" t="s">
        <v>16549</v>
      </c>
      <c r="C7707" s="502" t="s">
        <v>42233</v>
      </c>
      <c r="D7707" s="1189" t="s">
        <v>28</v>
      </c>
      <c r="E7707" s="1190">
        <v>14552.1759</v>
      </c>
      <c r="F7707" s="394"/>
    </row>
    <row r="7708" spans="1:6">
      <c r="A7708" s="1189" t="s">
        <v>15423</v>
      </c>
      <c r="B7708" s="501" t="s">
        <v>16549</v>
      </c>
      <c r="C7708" s="502" t="s">
        <v>42234</v>
      </c>
      <c r="D7708" s="1189" t="s">
        <v>28</v>
      </c>
      <c r="E7708" s="1190">
        <v>9376.7536999999993</v>
      </c>
      <c r="F7708" s="394"/>
    </row>
    <row r="7709" spans="1:6">
      <c r="A7709" s="1189" t="s">
        <v>15424</v>
      </c>
      <c r="B7709" s="501" t="s">
        <v>16549</v>
      </c>
      <c r="C7709" s="502" t="s">
        <v>42235</v>
      </c>
      <c r="D7709" s="1189" t="s">
        <v>28</v>
      </c>
      <c r="E7709" s="1190">
        <v>34.679200000000002</v>
      </c>
      <c r="F7709" s="394"/>
    </row>
    <row r="7710" spans="1:6">
      <c r="A7710" s="1189" t="s">
        <v>15425</v>
      </c>
      <c r="B7710" s="501" t="s">
        <v>16549</v>
      </c>
      <c r="C7710" s="502" t="s">
        <v>42236</v>
      </c>
      <c r="D7710" s="1189" t="s">
        <v>28</v>
      </c>
      <c r="E7710" s="1190">
        <v>2668.5859</v>
      </c>
      <c r="F7710" s="394"/>
    </row>
    <row r="7711" spans="1:6">
      <c r="A7711" s="1189" t="s">
        <v>15426</v>
      </c>
      <c r="B7711" s="501" t="s">
        <v>16549</v>
      </c>
      <c r="C7711" s="502" t="s">
        <v>42237</v>
      </c>
      <c r="D7711" s="1189" t="s">
        <v>28</v>
      </c>
      <c r="E7711" s="1190">
        <v>836.94989999999996</v>
      </c>
      <c r="F7711" s="394"/>
    </row>
    <row r="7712" spans="1:6">
      <c r="A7712" s="1189" t="s">
        <v>15427</v>
      </c>
      <c r="B7712" s="501" t="s">
        <v>16549</v>
      </c>
      <c r="C7712" s="502" t="s">
        <v>42238</v>
      </c>
      <c r="D7712" s="1189" t="s">
        <v>28</v>
      </c>
      <c r="E7712" s="1190">
        <v>367.63959999999997</v>
      </c>
      <c r="F7712" s="394"/>
    </row>
    <row r="7713" spans="1:6">
      <c r="A7713" s="1189" t="s">
        <v>15428</v>
      </c>
      <c r="B7713" s="501" t="s">
        <v>16549</v>
      </c>
      <c r="C7713" s="502" t="s">
        <v>42239</v>
      </c>
      <c r="D7713" s="1189" t="s">
        <v>28</v>
      </c>
      <c r="E7713" s="1190">
        <v>1369.9173000000001</v>
      </c>
      <c r="F7713" s="394"/>
    </row>
    <row r="7714" spans="1:6">
      <c r="A7714" s="1189" t="s">
        <v>15429</v>
      </c>
      <c r="B7714" s="501" t="s">
        <v>16549</v>
      </c>
      <c r="C7714" s="502" t="s">
        <v>42240</v>
      </c>
      <c r="D7714" s="1189" t="s">
        <v>5</v>
      </c>
      <c r="E7714" s="1190">
        <v>8.6327999999999996</v>
      </c>
      <c r="F7714" s="394"/>
    </row>
    <row r="7715" spans="1:6">
      <c r="A7715" s="1189" t="s">
        <v>15430</v>
      </c>
      <c r="B7715" s="501" t="s">
        <v>16549</v>
      </c>
      <c r="C7715" s="502" t="s">
        <v>42241</v>
      </c>
      <c r="D7715" s="1189" t="s">
        <v>5</v>
      </c>
      <c r="E7715" s="1190">
        <v>12.8591</v>
      </c>
      <c r="F7715" s="394"/>
    </row>
    <row r="7716" spans="1:6">
      <c r="A7716" s="1189" t="s">
        <v>15431</v>
      </c>
      <c r="B7716" s="501" t="s">
        <v>16549</v>
      </c>
      <c r="C7716" s="502" t="s">
        <v>42242</v>
      </c>
      <c r="D7716" s="1189" t="s">
        <v>5</v>
      </c>
      <c r="E7716" s="1190">
        <v>28.1646</v>
      </c>
      <c r="F7716" s="394"/>
    </row>
    <row r="7717" spans="1:6">
      <c r="A7717" s="1189" t="s">
        <v>15432</v>
      </c>
      <c r="B7717" s="501" t="s">
        <v>16549</v>
      </c>
      <c r="C7717" s="502" t="s">
        <v>42243</v>
      </c>
      <c r="D7717" s="1189" t="s">
        <v>5</v>
      </c>
      <c r="E7717" s="1190">
        <v>38.836100000000002</v>
      </c>
      <c r="F7717" s="394"/>
    </row>
    <row r="7718" spans="1:6">
      <c r="A7718" s="1189" t="s">
        <v>15433</v>
      </c>
      <c r="B7718" s="501" t="s">
        <v>16549</v>
      </c>
      <c r="C7718" s="502" t="s">
        <v>42244</v>
      </c>
      <c r="D7718" s="1189" t="s">
        <v>5</v>
      </c>
      <c r="E7718" s="1190">
        <v>17.920000000000002</v>
      </c>
      <c r="F7718" s="394"/>
    </row>
    <row r="7719" spans="1:6">
      <c r="A7719" s="1189" t="s">
        <v>15434</v>
      </c>
      <c r="B7719" s="501" t="s">
        <v>16549</v>
      </c>
      <c r="C7719" s="502" t="s">
        <v>42245</v>
      </c>
      <c r="D7719" s="1189" t="s">
        <v>5</v>
      </c>
      <c r="E7719" s="1190">
        <v>22.755299999999998</v>
      </c>
      <c r="F7719" s="394"/>
    </row>
    <row r="7720" spans="1:6">
      <c r="A7720" s="1189" t="s">
        <v>15435</v>
      </c>
      <c r="B7720" s="501" t="s">
        <v>16549</v>
      </c>
      <c r="C7720" s="502" t="s">
        <v>42246</v>
      </c>
      <c r="D7720" s="1189" t="s">
        <v>5</v>
      </c>
      <c r="E7720" s="1190">
        <v>78.557000000000002</v>
      </c>
      <c r="F7720" s="394"/>
    </row>
    <row r="7721" spans="1:6">
      <c r="A7721" s="1189" t="s">
        <v>15436</v>
      </c>
      <c r="B7721" s="501" t="s">
        <v>16549</v>
      </c>
      <c r="C7721" s="502" t="s">
        <v>42247</v>
      </c>
      <c r="D7721" s="1189" t="s">
        <v>5</v>
      </c>
      <c r="E7721" s="1190">
        <v>85.131799999999998</v>
      </c>
      <c r="F7721" s="394"/>
    </row>
    <row r="7722" spans="1:6">
      <c r="A7722" s="1189" t="s">
        <v>15437</v>
      </c>
      <c r="B7722" s="501" t="s">
        <v>16549</v>
      </c>
      <c r="C7722" s="502" t="s">
        <v>42248</v>
      </c>
      <c r="D7722" s="1189" t="s">
        <v>5</v>
      </c>
      <c r="E7722" s="1190">
        <v>146.11000000000001</v>
      </c>
      <c r="F7722" s="394"/>
    </row>
    <row r="7723" spans="1:6">
      <c r="A7723" s="1189" t="s">
        <v>15438</v>
      </c>
      <c r="B7723" s="501" t="s">
        <v>16549</v>
      </c>
      <c r="C7723" s="502" t="s">
        <v>42249</v>
      </c>
      <c r="D7723" s="1189" t="s">
        <v>28</v>
      </c>
      <c r="E7723" s="1190">
        <v>505.02480000000003</v>
      </c>
      <c r="F7723" s="394"/>
    </row>
    <row r="7724" spans="1:6">
      <c r="A7724" s="1189" t="s">
        <v>15439</v>
      </c>
      <c r="B7724" s="501" t="s">
        <v>16549</v>
      </c>
      <c r="C7724" s="502" t="s">
        <v>42250</v>
      </c>
      <c r="D7724" s="1189" t="s">
        <v>14895</v>
      </c>
      <c r="E7724" s="1190">
        <v>5.5353000000000003</v>
      </c>
      <c r="F7724" s="394"/>
    </row>
    <row r="7725" spans="1:6">
      <c r="A7725" s="1189" t="s">
        <v>22700</v>
      </c>
      <c r="B7725" s="501" t="s">
        <v>16549</v>
      </c>
      <c r="C7725" s="502" t="s">
        <v>42251</v>
      </c>
      <c r="D7725" s="1189" t="s">
        <v>28</v>
      </c>
      <c r="E7725" s="1190">
        <v>819.28459999999995</v>
      </c>
      <c r="F7725" s="394"/>
    </row>
    <row r="7726" spans="1:6">
      <c r="A7726" s="1189" t="s">
        <v>22701</v>
      </c>
      <c r="B7726" s="501" t="s">
        <v>16549</v>
      </c>
      <c r="C7726" s="502" t="s">
        <v>42252</v>
      </c>
      <c r="D7726" s="1189" t="s">
        <v>28</v>
      </c>
      <c r="E7726" s="1190">
        <v>1422.4181000000001</v>
      </c>
      <c r="F7726" s="394"/>
    </row>
    <row r="7727" spans="1:6">
      <c r="A7727" s="1189" t="s">
        <v>22702</v>
      </c>
      <c r="B7727" s="501" t="s">
        <v>16549</v>
      </c>
      <c r="C7727" s="502" t="s">
        <v>42253</v>
      </c>
      <c r="D7727" s="1189" t="s">
        <v>28</v>
      </c>
      <c r="E7727" s="1190">
        <v>293.57330000000002</v>
      </c>
      <c r="F7727" s="394"/>
    </row>
    <row r="7728" spans="1:6">
      <c r="A7728" s="1189" t="s">
        <v>15440</v>
      </c>
      <c r="B7728" s="501" t="s">
        <v>16549</v>
      </c>
      <c r="C7728" s="502" t="s">
        <v>42254</v>
      </c>
      <c r="D7728" s="1189" t="s">
        <v>28</v>
      </c>
      <c r="E7728" s="1190">
        <v>1691.1152999999999</v>
      </c>
      <c r="F7728" s="394"/>
    </row>
    <row r="7729" spans="1:6">
      <c r="A7729" s="1189" t="s">
        <v>15441</v>
      </c>
      <c r="B7729" s="501" t="s">
        <v>16549</v>
      </c>
      <c r="C7729" s="502" t="s">
        <v>42255</v>
      </c>
      <c r="D7729" s="1189" t="s">
        <v>28</v>
      </c>
      <c r="E7729" s="1190">
        <v>16.982500000000002</v>
      </c>
      <c r="F7729" s="394"/>
    </row>
    <row r="7730" spans="1:6">
      <c r="A7730" s="1189" t="s">
        <v>15442</v>
      </c>
      <c r="B7730" s="501" t="s">
        <v>16549</v>
      </c>
      <c r="C7730" s="502" t="s">
        <v>42256</v>
      </c>
      <c r="D7730" s="1189" t="s">
        <v>14895</v>
      </c>
      <c r="E7730" s="1190">
        <v>42.241100000000003</v>
      </c>
      <c r="F7730" s="394"/>
    </row>
    <row r="7731" spans="1:6">
      <c r="A7731" s="1189" t="s">
        <v>15443</v>
      </c>
      <c r="B7731" s="501" t="s">
        <v>16549</v>
      </c>
      <c r="C7731" s="502" t="s">
        <v>42257</v>
      </c>
      <c r="D7731" s="1189" t="s">
        <v>28</v>
      </c>
      <c r="E7731" s="1190">
        <v>7380.4573</v>
      </c>
      <c r="F7731" s="394"/>
    </row>
    <row r="7732" spans="1:6">
      <c r="A7732" s="1189" t="s">
        <v>15444</v>
      </c>
      <c r="B7732" s="501" t="s">
        <v>16549</v>
      </c>
      <c r="C7732" s="502" t="s">
        <v>42258</v>
      </c>
      <c r="D7732" s="1189" t="s">
        <v>30</v>
      </c>
      <c r="E7732" s="1190">
        <v>57.334000000000003</v>
      </c>
      <c r="F7732" s="394"/>
    </row>
    <row r="7733" spans="1:6">
      <c r="A7733" s="1189" t="s">
        <v>15445</v>
      </c>
      <c r="B7733" s="501" t="s">
        <v>16549</v>
      </c>
      <c r="C7733" s="502" t="s">
        <v>42259</v>
      </c>
      <c r="D7733" s="1189" t="s">
        <v>5</v>
      </c>
      <c r="E7733" s="1190">
        <v>205.68879999999999</v>
      </c>
      <c r="F7733" s="394"/>
    </row>
    <row r="7734" spans="1:6">
      <c r="A7734" s="1189" t="s">
        <v>15446</v>
      </c>
      <c r="B7734" s="501" t="s">
        <v>16549</v>
      </c>
      <c r="C7734" s="502" t="s">
        <v>42260</v>
      </c>
      <c r="D7734" s="1189" t="s">
        <v>28</v>
      </c>
      <c r="E7734" s="1190">
        <v>4531.0974999999999</v>
      </c>
      <c r="F7734" s="394"/>
    </row>
    <row r="7735" spans="1:6">
      <c r="A7735" s="1189" t="s">
        <v>15447</v>
      </c>
      <c r="B7735" s="501" t="s">
        <v>16549</v>
      </c>
      <c r="C7735" s="502" t="s">
        <v>42261</v>
      </c>
      <c r="D7735" s="1189" t="s">
        <v>28</v>
      </c>
      <c r="E7735" s="1190">
        <v>2605.5427</v>
      </c>
      <c r="F7735" s="394"/>
    </row>
    <row r="7736" spans="1:6">
      <c r="A7736" s="1189" t="s">
        <v>15448</v>
      </c>
      <c r="B7736" s="501" t="s">
        <v>16549</v>
      </c>
      <c r="C7736" s="502" t="s">
        <v>42262</v>
      </c>
      <c r="D7736" s="1189" t="s">
        <v>28</v>
      </c>
      <c r="E7736" s="1190">
        <v>560.74670000000003</v>
      </c>
      <c r="F7736" s="394"/>
    </row>
    <row r="7737" spans="1:6">
      <c r="A7737" s="1189" t="s">
        <v>15449</v>
      </c>
      <c r="B7737" s="501" t="s">
        <v>16549</v>
      </c>
      <c r="C7737" s="502" t="s">
        <v>42263</v>
      </c>
      <c r="D7737" s="1189" t="s">
        <v>28</v>
      </c>
      <c r="E7737" s="1190">
        <v>1278.1959999999999</v>
      </c>
      <c r="F7737" s="394"/>
    </row>
    <row r="7738" spans="1:6">
      <c r="A7738" s="1189" t="s">
        <v>15450</v>
      </c>
      <c r="B7738" s="501" t="s">
        <v>16549</v>
      </c>
      <c r="C7738" s="502" t="s">
        <v>42264</v>
      </c>
      <c r="D7738" s="1189" t="s">
        <v>5</v>
      </c>
      <c r="E7738" s="1190">
        <v>148.5977</v>
      </c>
      <c r="F7738" s="394"/>
    </row>
    <row r="7739" spans="1:6">
      <c r="A7739" s="1189" t="s">
        <v>15451</v>
      </c>
      <c r="B7739" s="501" t="s">
        <v>16549</v>
      </c>
      <c r="C7739" s="502" t="s">
        <v>42265</v>
      </c>
      <c r="D7739" s="1189" t="s">
        <v>28</v>
      </c>
      <c r="E7739" s="1190">
        <v>1215.6986999999999</v>
      </c>
      <c r="F7739" s="394"/>
    </row>
    <row r="7740" spans="1:6">
      <c r="A7740" s="1189" t="s">
        <v>15452</v>
      </c>
      <c r="B7740" s="501" t="s">
        <v>16549</v>
      </c>
      <c r="C7740" s="502" t="s">
        <v>42266</v>
      </c>
      <c r="D7740" s="1189" t="s">
        <v>28</v>
      </c>
      <c r="E7740" s="1190">
        <v>11670.1448</v>
      </c>
      <c r="F7740" s="394"/>
    </row>
    <row r="7741" spans="1:6">
      <c r="A7741" s="1189" t="s">
        <v>15453</v>
      </c>
      <c r="B7741" s="501" t="s">
        <v>16549</v>
      </c>
      <c r="C7741" s="502" t="s">
        <v>42267</v>
      </c>
      <c r="D7741" s="1189" t="s">
        <v>28</v>
      </c>
      <c r="E7741" s="1190">
        <v>11166.548699999999</v>
      </c>
      <c r="F7741" s="394"/>
    </row>
    <row r="7742" spans="1:6">
      <c r="A7742" s="1189" t="s">
        <v>15454</v>
      </c>
      <c r="B7742" s="501" t="s">
        <v>16549</v>
      </c>
      <c r="C7742" s="502" t="s">
        <v>42268</v>
      </c>
      <c r="D7742" s="1189" t="s">
        <v>28</v>
      </c>
      <c r="E7742" s="1190">
        <v>6.3371000000000004</v>
      </c>
      <c r="F7742" s="394"/>
    </row>
    <row r="7743" spans="1:6">
      <c r="A7743" s="1189" t="s">
        <v>15455</v>
      </c>
      <c r="B7743" s="501" t="s">
        <v>16549</v>
      </c>
      <c r="C7743" s="502" t="s">
        <v>42269</v>
      </c>
      <c r="D7743" s="1189" t="s">
        <v>28</v>
      </c>
      <c r="E7743" s="1190">
        <v>390</v>
      </c>
      <c r="F7743" s="394"/>
    </row>
    <row r="7744" spans="1:6">
      <c r="A7744" s="1189" t="s">
        <v>15456</v>
      </c>
      <c r="B7744" s="501" t="s">
        <v>16549</v>
      </c>
      <c r="C7744" s="502" t="s">
        <v>42270</v>
      </c>
      <c r="D7744" s="1189" t="s">
        <v>28</v>
      </c>
      <c r="E7744" s="1190">
        <v>39.343200000000003</v>
      </c>
      <c r="F7744" s="394"/>
    </row>
    <row r="7745" spans="1:6">
      <c r="A7745" s="1189" t="s">
        <v>15457</v>
      </c>
      <c r="B7745" s="501" t="s">
        <v>16549</v>
      </c>
      <c r="C7745" s="502" t="s">
        <v>42271</v>
      </c>
      <c r="D7745" s="1189" t="s">
        <v>28</v>
      </c>
      <c r="E7745" s="1190">
        <v>4056.7919999999999</v>
      </c>
      <c r="F7745" s="394"/>
    </row>
    <row r="7746" spans="1:6">
      <c r="A7746" s="1189" t="s">
        <v>15458</v>
      </c>
      <c r="B7746" s="501" t="s">
        <v>16549</v>
      </c>
      <c r="C7746" s="502" t="s">
        <v>42272</v>
      </c>
      <c r="D7746" s="1189" t="s">
        <v>30</v>
      </c>
      <c r="E7746" s="1190">
        <v>0.15</v>
      </c>
      <c r="F7746" s="394"/>
    </row>
    <row r="7747" spans="1:6">
      <c r="A7747" s="1189" t="s">
        <v>15459</v>
      </c>
      <c r="B7747" s="501" t="s">
        <v>16549</v>
      </c>
      <c r="C7747" s="502" t="s">
        <v>42273</v>
      </c>
      <c r="D7747" s="1189" t="s">
        <v>30</v>
      </c>
      <c r="E7747" s="1190">
        <v>3.37</v>
      </c>
      <c r="F7747" s="394"/>
    </row>
    <row r="7748" spans="1:6">
      <c r="A7748" s="1189" t="s">
        <v>15460</v>
      </c>
      <c r="B7748" s="501" t="s">
        <v>16549</v>
      </c>
      <c r="C7748" s="502" t="s">
        <v>42274</v>
      </c>
      <c r="D7748" s="1189" t="s">
        <v>5</v>
      </c>
      <c r="E7748" s="1190">
        <v>116.72539999999999</v>
      </c>
      <c r="F7748" s="394"/>
    </row>
    <row r="7749" spans="1:6">
      <c r="A7749" s="1189" t="s">
        <v>15461</v>
      </c>
      <c r="B7749" s="501" t="s">
        <v>16549</v>
      </c>
      <c r="C7749" s="502" t="s">
        <v>42275</v>
      </c>
      <c r="D7749" s="1189" t="s">
        <v>28</v>
      </c>
      <c r="E7749" s="1190">
        <v>31294.015800000001</v>
      </c>
      <c r="F7749" s="394"/>
    </row>
    <row r="7750" spans="1:6">
      <c r="A7750" s="1189" t="s">
        <v>15462</v>
      </c>
      <c r="B7750" s="501" t="s">
        <v>16549</v>
      </c>
      <c r="C7750" s="502" t="s">
        <v>42276</v>
      </c>
      <c r="D7750" s="1189" t="s">
        <v>28</v>
      </c>
      <c r="E7750" s="1190">
        <v>50574.5749</v>
      </c>
      <c r="F7750" s="394"/>
    </row>
    <row r="7751" spans="1:6">
      <c r="A7751" s="1189" t="s">
        <v>15463</v>
      </c>
      <c r="B7751" s="501" t="s">
        <v>16549</v>
      </c>
      <c r="C7751" s="502" t="s">
        <v>42277</v>
      </c>
      <c r="D7751" s="1189" t="s">
        <v>28</v>
      </c>
      <c r="E7751" s="1190">
        <v>60009.397799999999</v>
      </c>
      <c r="F7751" s="394"/>
    </row>
    <row r="7752" spans="1:6">
      <c r="A7752" s="1189" t="s">
        <v>15464</v>
      </c>
      <c r="B7752" s="501" t="s">
        <v>16549</v>
      </c>
      <c r="C7752" s="502" t="s">
        <v>42278</v>
      </c>
      <c r="D7752" s="1189" t="s">
        <v>28</v>
      </c>
      <c r="E7752" s="1190">
        <v>87922.795700000002</v>
      </c>
      <c r="F7752" s="394"/>
    </row>
    <row r="7753" spans="1:6">
      <c r="A7753" s="1189" t="s">
        <v>15465</v>
      </c>
      <c r="B7753" s="501" t="s">
        <v>16549</v>
      </c>
      <c r="C7753" s="502" t="s">
        <v>42279</v>
      </c>
      <c r="D7753" s="1189" t="s">
        <v>28</v>
      </c>
      <c r="E7753" s="1190">
        <v>97050.095700000005</v>
      </c>
      <c r="F7753" s="394"/>
    </row>
    <row r="7754" spans="1:6">
      <c r="A7754" s="1189" t="s">
        <v>15466</v>
      </c>
      <c r="B7754" s="501" t="s">
        <v>16549</v>
      </c>
      <c r="C7754" s="502" t="s">
        <v>42280</v>
      </c>
      <c r="D7754" s="1189" t="s">
        <v>28</v>
      </c>
      <c r="E7754" s="1190">
        <v>115513.8665</v>
      </c>
      <c r="F7754" s="394"/>
    </row>
    <row r="7755" spans="1:6">
      <c r="A7755" s="1189" t="s">
        <v>15467</v>
      </c>
      <c r="B7755" s="501" t="s">
        <v>16549</v>
      </c>
      <c r="C7755" s="502" t="s">
        <v>42281</v>
      </c>
      <c r="D7755" s="1189" t="s">
        <v>28</v>
      </c>
      <c r="E7755" s="1190">
        <v>143248.09150000001</v>
      </c>
      <c r="F7755" s="394"/>
    </row>
    <row r="7756" spans="1:6">
      <c r="A7756" s="1189" t="s">
        <v>15468</v>
      </c>
      <c r="B7756" s="501" t="s">
        <v>16549</v>
      </c>
      <c r="C7756" s="502" t="s">
        <v>42282</v>
      </c>
      <c r="D7756" s="1189" t="s">
        <v>28</v>
      </c>
      <c r="E7756" s="1190">
        <v>18364.4231</v>
      </c>
      <c r="F7756" s="394"/>
    </row>
    <row r="7757" spans="1:6">
      <c r="A7757" s="1189" t="s">
        <v>15469</v>
      </c>
      <c r="B7757" s="501" t="s">
        <v>16549</v>
      </c>
      <c r="C7757" s="502" t="s">
        <v>42283</v>
      </c>
      <c r="D7757" s="1189" t="s">
        <v>28</v>
      </c>
      <c r="E7757" s="1190">
        <v>29611.874899999999</v>
      </c>
      <c r="F7757" s="394"/>
    </row>
    <row r="7758" spans="1:6">
      <c r="A7758" s="1189" t="s">
        <v>15470</v>
      </c>
      <c r="B7758" s="501" t="s">
        <v>16549</v>
      </c>
      <c r="C7758" s="502" t="s">
        <v>42284</v>
      </c>
      <c r="D7758" s="1189" t="s">
        <v>28</v>
      </c>
      <c r="E7758" s="1190">
        <v>35231.0124</v>
      </c>
      <c r="F7758" s="394"/>
    </row>
    <row r="7759" spans="1:6">
      <c r="A7759" s="1189" t="s">
        <v>15471</v>
      </c>
      <c r="B7759" s="501" t="s">
        <v>16549</v>
      </c>
      <c r="C7759" s="502" t="s">
        <v>42285</v>
      </c>
      <c r="D7759" s="1189" t="s">
        <v>28</v>
      </c>
      <c r="E7759" s="1190">
        <v>51503.896399999998</v>
      </c>
      <c r="F7759" s="394"/>
    </row>
    <row r="7760" spans="1:6">
      <c r="A7760" s="1189" t="s">
        <v>15472</v>
      </c>
      <c r="B7760" s="501" t="s">
        <v>16549</v>
      </c>
      <c r="C7760" s="502" t="s">
        <v>42286</v>
      </c>
      <c r="D7760" s="1189" t="s">
        <v>28</v>
      </c>
      <c r="E7760" s="1190">
        <v>56829.795700000002</v>
      </c>
      <c r="F7760" s="394"/>
    </row>
    <row r="7761" spans="1:6">
      <c r="A7761" s="1189" t="s">
        <v>15473</v>
      </c>
      <c r="B7761" s="501" t="s">
        <v>16549</v>
      </c>
      <c r="C7761" s="502" t="s">
        <v>42287</v>
      </c>
      <c r="D7761" s="1189" t="s">
        <v>28</v>
      </c>
      <c r="E7761" s="1190">
        <v>67771.066500000001</v>
      </c>
      <c r="F7761" s="394"/>
    </row>
    <row r="7762" spans="1:6">
      <c r="A7762" s="1189" t="s">
        <v>15474</v>
      </c>
      <c r="B7762" s="501" t="s">
        <v>16549</v>
      </c>
      <c r="C7762" s="502" t="s">
        <v>42288</v>
      </c>
      <c r="D7762" s="1189" t="s">
        <v>28</v>
      </c>
      <c r="E7762" s="1190">
        <v>84071.091499999995</v>
      </c>
      <c r="F7762" s="394"/>
    </row>
    <row r="7763" spans="1:6">
      <c r="A7763" s="1189" t="s">
        <v>15475</v>
      </c>
      <c r="B7763" s="501" t="s">
        <v>16549</v>
      </c>
      <c r="C7763" s="502" t="s">
        <v>42289</v>
      </c>
      <c r="D7763" s="1189" t="s">
        <v>28</v>
      </c>
      <c r="E7763" s="1190">
        <v>8.8218999999999994</v>
      </c>
      <c r="F7763" s="394"/>
    </row>
    <row r="7764" spans="1:6">
      <c r="A7764" s="1189" t="s">
        <v>15476</v>
      </c>
      <c r="B7764" s="501" t="s">
        <v>16549</v>
      </c>
      <c r="C7764" s="502" t="s">
        <v>42290</v>
      </c>
      <c r="D7764" s="1189" t="s">
        <v>28</v>
      </c>
      <c r="E7764" s="1190">
        <v>4968.2430999999997</v>
      </c>
      <c r="F7764" s="394"/>
    </row>
    <row r="7765" spans="1:6">
      <c r="A7765" s="1189" t="s">
        <v>15477</v>
      </c>
      <c r="B7765" s="501" t="s">
        <v>16549</v>
      </c>
      <c r="C7765" s="502" t="s">
        <v>42291</v>
      </c>
      <c r="D7765" s="1189" t="s">
        <v>30</v>
      </c>
      <c r="E7765" s="1190">
        <v>8.6152999999999995</v>
      </c>
      <c r="F7765" s="394"/>
    </row>
    <row r="7766" spans="1:6">
      <c r="A7766" s="1189" t="s">
        <v>15478</v>
      </c>
      <c r="B7766" s="501" t="s">
        <v>16549</v>
      </c>
      <c r="C7766" s="502" t="s">
        <v>42292</v>
      </c>
      <c r="D7766" s="1189" t="s">
        <v>14896</v>
      </c>
      <c r="E7766" s="1190">
        <v>17.325299999999999</v>
      </c>
      <c r="F7766" s="394"/>
    </row>
    <row r="7767" spans="1:6">
      <c r="A7767" s="1189" t="s">
        <v>15479</v>
      </c>
      <c r="B7767" s="501" t="s">
        <v>16549</v>
      </c>
      <c r="C7767" s="502" t="s">
        <v>42293</v>
      </c>
      <c r="D7767" s="1189" t="s">
        <v>30</v>
      </c>
      <c r="E7767" s="1190">
        <v>86.100800000000007</v>
      </c>
      <c r="F7767" s="394"/>
    </row>
    <row r="7768" spans="1:6">
      <c r="A7768" s="1189" t="s">
        <v>15480</v>
      </c>
      <c r="B7768" s="501" t="s">
        <v>16549</v>
      </c>
      <c r="C7768" s="502" t="s">
        <v>42294</v>
      </c>
      <c r="D7768" s="1189" t="s">
        <v>5</v>
      </c>
      <c r="E7768" s="1190">
        <v>3.2601</v>
      </c>
      <c r="F7768" s="394"/>
    </row>
    <row r="7769" spans="1:6">
      <c r="A7769" s="1189" t="s">
        <v>15481</v>
      </c>
      <c r="B7769" s="501" t="s">
        <v>16549</v>
      </c>
      <c r="C7769" s="502" t="s">
        <v>42295</v>
      </c>
      <c r="D7769" s="1189" t="s">
        <v>14895</v>
      </c>
      <c r="E7769" s="1190">
        <v>40.033700000000003</v>
      </c>
      <c r="F7769" s="394"/>
    </row>
    <row r="7770" spans="1:6">
      <c r="A7770" s="1189" t="s">
        <v>15482</v>
      </c>
      <c r="B7770" s="501" t="s">
        <v>16549</v>
      </c>
      <c r="C7770" s="502" t="s">
        <v>42296</v>
      </c>
      <c r="D7770" s="1189" t="s">
        <v>5</v>
      </c>
      <c r="E7770" s="1190">
        <v>42.964700000000001</v>
      </c>
      <c r="F7770" s="394"/>
    </row>
    <row r="7771" spans="1:6">
      <c r="A7771" s="1189" t="s">
        <v>15483</v>
      </c>
      <c r="B7771" s="501" t="s">
        <v>16549</v>
      </c>
      <c r="C7771" s="502" t="s">
        <v>42297</v>
      </c>
      <c r="D7771" s="1189" t="s">
        <v>5</v>
      </c>
      <c r="E7771" s="1190">
        <v>24.367000000000001</v>
      </c>
      <c r="F7771" s="394"/>
    </row>
    <row r="7772" spans="1:6">
      <c r="A7772" s="1189" t="s">
        <v>15484</v>
      </c>
      <c r="B7772" s="501" t="s">
        <v>16549</v>
      </c>
      <c r="C7772" s="502" t="s">
        <v>42298</v>
      </c>
      <c r="D7772" s="1189" t="s">
        <v>28</v>
      </c>
      <c r="E7772" s="1190">
        <v>498.94729999999998</v>
      </c>
      <c r="F7772" s="394"/>
    </row>
    <row r="7773" spans="1:6">
      <c r="A7773" s="1189" t="s">
        <v>15485</v>
      </c>
      <c r="B7773" s="501" t="s">
        <v>16549</v>
      </c>
      <c r="C7773" s="502" t="s">
        <v>42299</v>
      </c>
      <c r="D7773" s="1189" t="s">
        <v>28</v>
      </c>
      <c r="E7773" s="1190">
        <v>3.2673000000000001</v>
      </c>
      <c r="F7773" s="394"/>
    </row>
    <row r="7774" spans="1:6">
      <c r="A7774" s="1189" t="s">
        <v>15486</v>
      </c>
      <c r="B7774" s="501" t="s">
        <v>16549</v>
      </c>
      <c r="C7774" s="502" t="s">
        <v>42300</v>
      </c>
      <c r="D7774" s="1189" t="s">
        <v>28</v>
      </c>
      <c r="E7774" s="1190">
        <v>15.1652</v>
      </c>
      <c r="F7774" s="394"/>
    </row>
    <row r="7775" spans="1:6">
      <c r="A7775" s="1189" t="s">
        <v>15487</v>
      </c>
      <c r="B7775" s="501" t="s">
        <v>16549</v>
      </c>
      <c r="C7775" s="502" t="s">
        <v>42301</v>
      </c>
      <c r="D7775" s="1189" t="s">
        <v>28</v>
      </c>
      <c r="E7775" s="1190">
        <v>851.21950000000004</v>
      </c>
      <c r="F7775" s="394"/>
    </row>
    <row r="7776" spans="1:6">
      <c r="A7776" s="1189" t="s">
        <v>15488</v>
      </c>
      <c r="B7776" s="501" t="s">
        <v>16549</v>
      </c>
      <c r="C7776" s="502" t="s">
        <v>42302</v>
      </c>
      <c r="D7776" s="1189" t="s">
        <v>28</v>
      </c>
      <c r="E7776" s="1190">
        <v>143.59719999999999</v>
      </c>
      <c r="F7776" s="394"/>
    </row>
    <row r="7777" spans="1:6">
      <c r="A7777" s="1189" t="s">
        <v>15489</v>
      </c>
      <c r="B7777" s="501" t="s">
        <v>16549</v>
      </c>
      <c r="C7777" s="502" t="s">
        <v>42303</v>
      </c>
      <c r="D7777" s="1189" t="s">
        <v>30</v>
      </c>
      <c r="E7777" s="1190">
        <v>87.4011</v>
      </c>
      <c r="F7777" s="394"/>
    </row>
    <row r="7778" spans="1:6">
      <c r="A7778" s="1189" t="s">
        <v>15490</v>
      </c>
      <c r="B7778" s="501" t="s">
        <v>16549</v>
      </c>
      <c r="C7778" s="502" t="s">
        <v>42304</v>
      </c>
      <c r="D7778" s="1189" t="s">
        <v>28</v>
      </c>
      <c r="E7778" s="1190">
        <v>2468.5297</v>
      </c>
      <c r="F7778" s="394"/>
    </row>
    <row r="7779" spans="1:6">
      <c r="A7779" s="1189" t="s">
        <v>15491</v>
      </c>
      <c r="B7779" s="501" t="s">
        <v>16549</v>
      </c>
      <c r="C7779" s="502" t="s">
        <v>42305</v>
      </c>
      <c r="D7779" s="1189" t="s">
        <v>28</v>
      </c>
      <c r="E7779" s="1190">
        <v>18.6995</v>
      </c>
      <c r="F7779" s="394"/>
    </row>
    <row r="7780" spans="1:6">
      <c r="A7780" s="1189" t="s">
        <v>15492</v>
      </c>
      <c r="B7780" s="501" t="s">
        <v>16549</v>
      </c>
      <c r="C7780" s="502" t="s">
        <v>42306</v>
      </c>
      <c r="D7780" s="1189" t="s">
        <v>28</v>
      </c>
      <c r="E7780" s="1190">
        <v>10223.2664</v>
      </c>
      <c r="F7780" s="394"/>
    </row>
    <row r="7781" spans="1:6">
      <c r="A7781" s="1189" t="s">
        <v>15493</v>
      </c>
      <c r="B7781" s="501" t="s">
        <v>16549</v>
      </c>
      <c r="C7781" s="502" t="s">
        <v>42307</v>
      </c>
      <c r="D7781" s="1189" t="s">
        <v>5</v>
      </c>
      <c r="E7781" s="1190">
        <v>728.14800000000002</v>
      </c>
      <c r="F7781" s="394"/>
    </row>
    <row r="7782" spans="1:6">
      <c r="A7782" s="1189" t="s">
        <v>15494</v>
      </c>
      <c r="B7782" s="501" t="s">
        <v>16549</v>
      </c>
      <c r="C7782" s="502" t="s">
        <v>42308</v>
      </c>
      <c r="D7782" s="1189" t="s">
        <v>28</v>
      </c>
      <c r="E7782" s="1190">
        <v>2.4228000000000001</v>
      </c>
      <c r="F7782" s="394"/>
    </row>
    <row r="7783" spans="1:6">
      <c r="A7783" s="1189" t="s">
        <v>15495</v>
      </c>
      <c r="B7783" s="501" t="s">
        <v>16549</v>
      </c>
      <c r="C7783" s="502" t="s">
        <v>42309</v>
      </c>
      <c r="D7783" s="1189" t="s">
        <v>28</v>
      </c>
      <c r="E7783" s="1190">
        <v>3.9359999999999999</v>
      </c>
      <c r="F7783" s="394"/>
    </row>
    <row r="7784" spans="1:6">
      <c r="A7784" s="1189" t="s">
        <v>15496</v>
      </c>
      <c r="B7784" s="501" t="s">
        <v>16549</v>
      </c>
      <c r="C7784" s="502" t="s">
        <v>42310</v>
      </c>
      <c r="D7784" s="1189" t="s">
        <v>5</v>
      </c>
      <c r="E7784" s="1190">
        <v>11.1265</v>
      </c>
      <c r="F7784" s="394"/>
    </row>
    <row r="7785" spans="1:6">
      <c r="A7785" s="1189" t="s">
        <v>15497</v>
      </c>
      <c r="B7785" s="501" t="s">
        <v>16549</v>
      </c>
      <c r="C7785" s="502" t="s">
        <v>42311</v>
      </c>
      <c r="D7785" s="1189" t="s">
        <v>5</v>
      </c>
      <c r="E7785" s="1190">
        <v>4.3354999999999997</v>
      </c>
      <c r="F7785" s="394"/>
    </row>
    <row r="7786" spans="1:6">
      <c r="A7786" s="1189" t="s">
        <v>22703</v>
      </c>
      <c r="B7786" s="501" t="s">
        <v>16549</v>
      </c>
      <c r="C7786" s="502" t="s">
        <v>42312</v>
      </c>
      <c r="D7786" s="1189" t="s">
        <v>5</v>
      </c>
      <c r="E7786" s="1190">
        <v>34.712299999999999</v>
      </c>
      <c r="F7786" s="394"/>
    </row>
    <row r="7787" spans="1:6">
      <c r="A7787" s="1189" t="s">
        <v>22704</v>
      </c>
      <c r="B7787" s="501" t="s">
        <v>16549</v>
      </c>
      <c r="C7787" s="502" t="s">
        <v>42313</v>
      </c>
      <c r="D7787" s="1189" t="s">
        <v>28</v>
      </c>
      <c r="E7787" s="1190">
        <v>437.05700000000002</v>
      </c>
      <c r="F7787" s="394"/>
    </row>
    <row r="7788" spans="1:6">
      <c r="A7788" s="1189" t="s">
        <v>15498</v>
      </c>
      <c r="B7788" s="501" t="s">
        <v>16549</v>
      </c>
      <c r="C7788" s="502" t="s">
        <v>42314</v>
      </c>
      <c r="D7788" s="1189" t="s">
        <v>30</v>
      </c>
      <c r="E7788" s="1190">
        <v>36.615200000000002</v>
      </c>
      <c r="F7788" s="394"/>
    </row>
    <row r="7789" spans="1:6" ht="24.75">
      <c r="A7789" s="1189" t="s">
        <v>22705</v>
      </c>
      <c r="B7789" s="501" t="s">
        <v>16549</v>
      </c>
      <c r="C7789" s="502" t="s">
        <v>42315</v>
      </c>
      <c r="D7789" s="1189" t="s">
        <v>14895</v>
      </c>
      <c r="E7789" s="1190">
        <v>188.15870000000001</v>
      </c>
      <c r="F7789" s="394"/>
    </row>
    <row r="7790" spans="1:6">
      <c r="A7790" s="1189" t="s">
        <v>15499</v>
      </c>
      <c r="B7790" s="501" t="s">
        <v>16549</v>
      </c>
      <c r="C7790" s="502" t="s">
        <v>42316</v>
      </c>
      <c r="D7790" s="1189" t="s">
        <v>5</v>
      </c>
      <c r="E7790" s="1190">
        <v>5.3041999999999998</v>
      </c>
      <c r="F7790" s="394"/>
    </row>
    <row r="7791" spans="1:6">
      <c r="A7791" s="1189" t="s">
        <v>15500</v>
      </c>
      <c r="B7791" s="501" t="s">
        <v>16549</v>
      </c>
      <c r="C7791" s="502" t="s">
        <v>42317</v>
      </c>
      <c r="D7791" s="1189" t="s">
        <v>5</v>
      </c>
      <c r="E7791" s="1190">
        <v>8.3290000000000006</v>
      </c>
      <c r="F7791" s="394"/>
    </row>
    <row r="7792" spans="1:6">
      <c r="A7792" s="1189" t="s">
        <v>15501</v>
      </c>
      <c r="B7792" s="501" t="s">
        <v>16549</v>
      </c>
      <c r="C7792" s="502" t="s">
        <v>42318</v>
      </c>
      <c r="D7792" s="1189" t="s">
        <v>5</v>
      </c>
      <c r="E7792" s="1190">
        <v>12.7217</v>
      </c>
      <c r="F7792" s="394"/>
    </row>
    <row r="7793" spans="1:6">
      <c r="A7793" s="1189" t="s">
        <v>15502</v>
      </c>
      <c r="B7793" s="501" t="s">
        <v>16549</v>
      </c>
      <c r="C7793" s="502" t="s">
        <v>42319</v>
      </c>
      <c r="D7793" s="1189" t="s">
        <v>5</v>
      </c>
      <c r="E7793" s="1190">
        <v>19.747900000000001</v>
      </c>
      <c r="F7793" s="394"/>
    </row>
    <row r="7794" spans="1:6">
      <c r="A7794" s="1189" t="s">
        <v>15503</v>
      </c>
      <c r="B7794" s="501" t="s">
        <v>16549</v>
      </c>
      <c r="C7794" s="502" t="s">
        <v>42320</v>
      </c>
      <c r="D7794" s="1189" t="s">
        <v>5</v>
      </c>
      <c r="E7794" s="1190">
        <v>24.059899999999999</v>
      </c>
      <c r="F7794" s="394"/>
    </row>
    <row r="7795" spans="1:6">
      <c r="A7795" s="1189" t="s">
        <v>15504</v>
      </c>
      <c r="B7795" s="501" t="s">
        <v>16549</v>
      </c>
      <c r="C7795" s="502" t="s">
        <v>42321</v>
      </c>
      <c r="D7795" s="1189" t="s">
        <v>5</v>
      </c>
      <c r="E7795" s="1190">
        <v>65.285399999999996</v>
      </c>
      <c r="F7795" s="394"/>
    </row>
    <row r="7796" spans="1:6">
      <c r="A7796" s="1189" t="s">
        <v>22706</v>
      </c>
      <c r="B7796" s="501" t="s">
        <v>16549</v>
      </c>
      <c r="C7796" s="502" t="s">
        <v>42322</v>
      </c>
      <c r="D7796" s="1189" t="s">
        <v>5</v>
      </c>
      <c r="E7796" s="1190">
        <v>33.5229</v>
      </c>
      <c r="F7796" s="394"/>
    </row>
    <row r="7797" spans="1:6">
      <c r="A7797" s="1189" t="s">
        <v>15505</v>
      </c>
      <c r="B7797" s="501" t="s">
        <v>16549</v>
      </c>
      <c r="C7797" s="502" t="s">
        <v>42323</v>
      </c>
      <c r="D7797" s="1189" t="s">
        <v>5</v>
      </c>
      <c r="E7797" s="1190">
        <v>1.8765000000000001</v>
      </c>
      <c r="F7797" s="394"/>
    </row>
    <row r="7798" spans="1:6">
      <c r="A7798" s="1189" t="s">
        <v>22707</v>
      </c>
      <c r="B7798" s="501" t="s">
        <v>16549</v>
      </c>
      <c r="C7798" s="502" t="s">
        <v>42324</v>
      </c>
      <c r="D7798" s="1189" t="s">
        <v>5</v>
      </c>
      <c r="E7798" s="1190">
        <v>13.7125</v>
      </c>
      <c r="F7798" s="394"/>
    </row>
    <row r="7799" spans="1:6">
      <c r="A7799" s="1189" t="s">
        <v>15506</v>
      </c>
      <c r="B7799" s="501" t="s">
        <v>16549</v>
      </c>
      <c r="C7799" s="502" t="s">
        <v>42325</v>
      </c>
      <c r="D7799" s="1189" t="s">
        <v>28</v>
      </c>
      <c r="E7799" s="1190">
        <v>1.1614</v>
      </c>
      <c r="F7799" s="394"/>
    </row>
    <row r="7800" spans="1:6">
      <c r="A7800" s="1189" t="s">
        <v>15507</v>
      </c>
      <c r="B7800" s="501" t="s">
        <v>16549</v>
      </c>
      <c r="C7800" s="502" t="s">
        <v>42326</v>
      </c>
      <c r="D7800" s="1189" t="s">
        <v>28</v>
      </c>
      <c r="E7800" s="1190">
        <v>1.1614</v>
      </c>
      <c r="F7800" s="394"/>
    </row>
    <row r="7801" spans="1:6">
      <c r="A7801" s="1189" t="s">
        <v>15508</v>
      </c>
      <c r="B7801" s="501" t="s">
        <v>16549</v>
      </c>
      <c r="C7801" s="502" t="s">
        <v>42327</v>
      </c>
      <c r="D7801" s="1189" t="s">
        <v>28</v>
      </c>
      <c r="E7801" s="1190">
        <v>1.1614</v>
      </c>
      <c r="F7801" s="394"/>
    </row>
    <row r="7802" spans="1:6">
      <c r="A7802" s="1189" t="s">
        <v>15509</v>
      </c>
      <c r="B7802" s="501" t="s">
        <v>16549</v>
      </c>
      <c r="C7802" s="502" t="s">
        <v>42328</v>
      </c>
      <c r="D7802" s="1189" t="s">
        <v>28</v>
      </c>
      <c r="E7802" s="1190">
        <v>1.1614</v>
      </c>
      <c r="F7802" s="394"/>
    </row>
    <row r="7803" spans="1:6">
      <c r="A7803" s="1189" t="s">
        <v>15510</v>
      </c>
      <c r="B7803" s="501" t="s">
        <v>16549</v>
      </c>
      <c r="C7803" s="502" t="s">
        <v>42329</v>
      </c>
      <c r="D7803" s="1189" t="s">
        <v>28</v>
      </c>
      <c r="E7803" s="1190">
        <v>3.6208999999999998</v>
      </c>
      <c r="F7803" s="394"/>
    </row>
    <row r="7804" spans="1:6">
      <c r="A7804" s="1189" t="s">
        <v>15511</v>
      </c>
      <c r="B7804" s="501" t="s">
        <v>16549</v>
      </c>
      <c r="C7804" s="502" t="s">
        <v>42330</v>
      </c>
      <c r="D7804" s="1189" t="s">
        <v>28</v>
      </c>
      <c r="E7804" s="1190">
        <v>3.6196000000000002</v>
      </c>
      <c r="F7804" s="394"/>
    </row>
    <row r="7805" spans="1:6">
      <c r="A7805" s="1189" t="s">
        <v>15512</v>
      </c>
      <c r="B7805" s="501" t="s">
        <v>16549</v>
      </c>
      <c r="C7805" s="502" t="s">
        <v>42331</v>
      </c>
      <c r="D7805" s="1189" t="s">
        <v>28</v>
      </c>
      <c r="E7805" s="1190">
        <v>4.0571999999999999</v>
      </c>
      <c r="F7805" s="394"/>
    </row>
    <row r="7806" spans="1:6">
      <c r="A7806" s="1189" t="s">
        <v>15513</v>
      </c>
      <c r="B7806" s="501" t="s">
        <v>16549</v>
      </c>
      <c r="C7806" s="502" t="s">
        <v>42332</v>
      </c>
      <c r="D7806" s="1189" t="s">
        <v>29</v>
      </c>
      <c r="E7806" s="1190">
        <v>5.0237999999999996</v>
      </c>
      <c r="F7806" s="394"/>
    </row>
    <row r="7807" spans="1:6">
      <c r="A7807" s="1189" t="s">
        <v>15514</v>
      </c>
      <c r="B7807" s="501" t="s">
        <v>16549</v>
      </c>
      <c r="C7807" s="502" t="s">
        <v>42333</v>
      </c>
      <c r="D7807" s="1189" t="s">
        <v>28</v>
      </c>
      <c r="E7807" s="1190">
        <v>4.0616000000000003</v>
      </c>
      <c r="F7807" s="394"/>
    </row>
    <row r="7808" spans="1:6">
      <c r="A7808" s="1189" t="s">
        <v>15515</v>
      </c>
      <c r="B7808" s="501" t="s">
        <v>16549</v>
      </c>
      <c r="C7808" s="502" t="s">
        <v>42334</v>
      </c>
      <c r="D7808" s="1189" t="s">
        <v>2506</v>
      </c>
      <c r="E7808" s="1190" t="s">
        <v>167</v>
      </c>
      <c r="F7808" s="394"/>
    </row>
    <row r="7809" spans="1:6">
      <c r="A7809" s="1189" t="s">
        <v>15516</v>
      </c>
      <c r="B7809" s="501" t="s">
        <v>16549</v>
      </c>
      <c r="C7809" s="502" t="s">
        <v>42335</v>
      </c>
      <c r="D7809" s="1189" t="s">
        <v>2506</v>
      </c>
      <c r="E7809" s="1190" t="s">
        <v>167</v>
      </c>
      <c r="F7809" s="394"/>
    </row>
    <row r="7810" spans="1:6">
      <c r="A7810" s="1189" t="s">
        <v>15517</v>
      </c>
      <c r="B7810" s="501" t="s">
        <v>16549</v>
      </c>
      <c r="C7810" s="502" t="s">
        <v>42336</v>
      </c>
      <c r="D7810" s="1189" t="s">
        <v>2506</v>
      </c>
      <c r="E7810" s="1190" t="s">
        <v>167</v>
      </c>
      <c r="F7810" s="394"/>
    </row>
    <row r="7811" spans="1:6">
      <c r="A7811" s="1189" t="s">
        <v>15518</v>
      </c>
      <c r="B7811" s="501" t="s">
        <v>16549</v>
      </c>
      <c r="C7811" s="502" t="s">
        <v>42337</v>
      </c>
      <c r="D7811" s="1189" t="s">
        <v>2506</v>
      </c>
      <c r="E7811" s="1190" t="s">
        <v>167</v>
      </c>
      <c r="F7811" s="394"/>
    </row>
    <row r="7812" spans="1:6">
      <c r="A7812" s="1189" t="s">
        <v>15519</v>
      </c>
      <c r="B7812" s="501" t="s">
        <v>16549</v>
      </c>
      <c r="C7812" s="502" t="s">
        <v>42338</v>
      </c>
      <c r="D7812" s="1189" t="s">
        <v>2506</v>
      </c>
      <c r="E7812" s="1190" t="s">
        <v>167</v>
      </c>
      <c r="F7812" s="394"/>
    </row>
    <row r="7813" spans="1:6">
      <c r="A7813" s="1189" t="s">
        <v>15520</v>
      </c>
      <c r="B7813" s="501" t="s">
        <v>16549</v>
      </c>
      <c r="C7813" s="502" t="s">
        <v>42339</v>
      </c>
      <c r="D7813" s="1189" t="s">
        <v>28</v>
      </c>
      <c r="E7813" s="1190">
        <v>4.0635000000000003</v>
      </c>
      <c r="F7813" s="394"/>
    </row>
    <row r="7814" spans="1:6">
      <c r="A7814" s="1189" t="s">
        <v>15521</v>
      </c>
      <c r="B7814" s="501" t="s">
        <v>16549</v>
      </c>
      <c r="C7814" s="502" t="s">
        <v>42340</v>
      </c>
      <c r="D7814" s="1189" t="s">
        <v>2506</v>
      </c>
      <c r="E7814" s="1190" t="s">
        <v>167</v>
      </c>
      <c r="F7814" s="394"/>
    </row>
    <row r="7815" spans="1:6">
      <c r="A7815" s="1189" t="s">
        <v>15522</v>
      </c>
      <c r="B7815" s="501" t="s">
        <v>16549</v>
      </c>
      <c r="C7815" s="502" t="s">
        <v>42341</v>
      </c>
      <c r="D7815" s="1189" t="s">
        <v>2506</v>
      </c>
      <c r="E7815" s="1190" t="s">
        <v>167</v>
      </c>
      <c r="F7815" s="394"/>
    </row>
    <row r="7816" spans="1:6">
      <c r="A7816" s="1189" t="s">
        <v>15523</v>
      </c>
      <c r="B7816" s="501" t="s">
        <v>16549</v>
      </c>
      <c r="C7816" s="502" t="s">
        <v>42342</v>
      </c>
      <c r="D7816" s="1189" t="s">
        <v>2506</v>
      </c>
      <c r="E7816" s="1190" t="s">
        <v>167</v>
      </c>
      <c r="F7816" s="394"/>
    </row>
    <row r="7817" spans="1:6">
      <c r="A7817" s="1189" t="s">
        <v>15524</v>
      </c>
      <c r="B7817" s="501" t="s">
        <v>16549</v>
      </c>
      <c r="C7817" s="502" t="s">
        <v>42343</v>
      </c>
      <c r="D7817" s="1189" t="s">
        <v>2506</v>
      </c>
      <c r="E7817" s="1190">
        <v>8866.5228999999999</v>
      </c>
      <c r="F7817" s="394"/>
    </row>
    <row r="7818" spans="1:6">
      <c r="A7818" s="1189" t="s">
        <v>15525</v>
      </c>
      <c r="B7818" s="501" t="s">
        <v>16549</v>
      </c>
      <c r="C7818" s="502" t="s">
        <v>42344</v>
      </c>
      <c r="D7818" s="1189" t="s">
        <v>30</v>
      </c>
      <c r="E7818" s="1190">
        <v>0.48409999999999997</v>
      </c>
      <c r="F7818" s="394"/>
    </row>
    <row r="7819" spans="1:6">
      <c r="A7819" s="1189" t="s">
        <v>15526</v>
      </c>
      <c r="B7819" s="501" t="s">
        <v>16549</v>
      </c>
      <c r="C7819" s="502" t="s">
        <v>42345</v>
      </c>
      <c r="D7819" s="1189" t="s">
        <v>2506</v>
      </c>
      <c r="E7819" s="1190" t="s">
        <v>167</v>
      </c>
      <c r="F7819" s="394"/>
    </row>
    <row r="7820" spans="1:6">
      <c r="A7820" s="1189" t="s">
        <v>15527</v>
      </c>
      <c r="B7820" s="501" t="s">
        <v>16549</v>
      </c>
      <c r="C7820" s="502" t="s">
        <v>42346</v>
      </c>
      <c r="D7820" s="1189" t="s">
        <v>2506</v>
      </c>
      <c r="E7820" s="1190" t="s">
        <v>167</v>
      </c>
      <c r="F7820" s="394"/>
    </row>
    <row r="7821" spans="1:6">
      <c r="A7821" s="1189" t="s">
        <v>15528</v>
      </c>
      <c r="B7821" s="501" t="s">
        <v>16549</v>
      </c>
      <c r="C7821" s="502" t="s">
        <v>42347</v>
      </c>
      <c r="D7821" s="1189" t="s">
        <v>2506</v>
      </c>
      <c r="E7821" s="1190" t="s">
        <v>167</v>
      </c>
      <c r="F7821" s="394"/>
    </row>
    <row r="7822" spans="1:6">
      <c r="A7822" s="1189" t="s">
        <v>15529</v>
      </c>
      <c r="B7822" s="501" t="s">
        <v>16549</v>
      </c>
      <c r="C7822" s="502" t="s">
        <v>42348</v>
      </c>
      <c r="D7822" s="1189" t="s">
        <v>28</v>
      </c>
      <c r="E7822" s="1190">
        <v>5.0583999999999998</v>
      </c>
      <c r="F7822" s="394"/>
    </row>
    <row r="7823" spans="1:6">
      <c r="A7823" s="1189" t="s">
        <v>15530</v>
      </c>
      <c r="B7823" s="501" t="s">
        <v>16549</v>
      </c>
      <c r="C7823" s="502" t="s">
        <v>42349</v>
      </c>
      <c r="D7823" s="1189" t="s">
        <v>28</v>
      </c>
      <c r="E7823" s="1190">
        <v>8.9825999999999997</v>
      </c>
      <c r="F7823" s="394"/>
    </row>
    <row r="7824" spans="1:6">
      <c r="A7824" s="1189" t="s">
        <v>15531</v>
      </c>
      <c r="B7824" s="501" t="s">
        <v>16549</v>
      </c>
      <c r="C7824" s="502" t="s">
        <v>42350</v>
      </c>
      <c r="D7824" s="1189" t="s">
        <v>28</v>
      </c>
      <c r="E7824" s="1190">
        <v>9.9794</v>
      </c>
      <c r="F7824" s="394"/>
    </row>
    <row r="7825" spans="1:6">
      <c r="A7825" s="1189" t="s">
        <v>15532</v>
      </c>
      <c r="B7825" s="501" t="s">
        <v>16549</v>
      </c>
      <c r="C7825" s="502" t="s">
        <v>42351</v>
      </c>
      <c r="D7825" s="1189" t="s">
        <v>28</v>
      </c>
      <c r="E7825" s="1190">
        <v>9.9818999999999996</v>
      </c>
      <c r="F7825" s="394"/>
    </row>
    <row r="7826" spans="1:6">
      <c r="A7826" s="1189" t="s">
        <v>15533</v>
      </c>
      <c r="B7826" s="501" t="s">
        <v>16549</v>
      </c>
      <c r="C7826" s="502" t="s">
        <v>42352</v>
      </c>
      <c r="D7826" s="1189" t="s">
        <v>30</v>
      </c>
      <c r="E7826" s="1190">
        <v>9.2819000000000003</v>
      </c>
      <c r="F7826" s="394"/>
    </row>
    <row r="7827" spans="1:6">
      <c r="A7827" s="1189" t="s">
        <v>15534</v>
      </c>
      <c r="B7827" s="501" t="s">
        <v>16549</v>
      </c>
      <c r="C7827" s="502" t="s">
        <v>42353</v>
      </c>
      <c r="D7827" s="1189" t="s">
        <v>28</v>
      </c>
      <c r="E7827" s="1190">
        <v>2990.2233000000001</v>
      </c>
      <c r="F7827" s="394"/>
    </row>
    <row r="7828" spans="1:6">
      <c r="A7828" s="1189" t="s">
        <v>15535</v>
      </c>
      <c r="B7828" s="501" t="s">
        <v>16549</v>
      </c>
      <c r="C7828" s="502" t="s">
        <v>42354</v>
      </c>
      <c r="D7828" s="1189" t="s">
        <v>28</v>
      </c>
      <c r="E7828" s="1190">
        <v>3706.0095999999999</v>
      </c>
      <c r="F7828" s="394"/>
    </row>
    <row r="7829" spans="1:6">
      <c r="A7829" s="1189" t="s">
        <v>15536</v>
      </c>
      <c r="B7829" s="501" t="s">
        <v>16549</v>
      </c>
      <c r="C7829" s="502" t="s">
        <v>42355</v>
      </c>
      <c r="D7829" s="1189" t="s">
        <v>28</v>
      </c>
      <c r="E7829" s="1190">
        <v>1193.1125</v>
      </c>
      <c r="F7829" s="394"/>
    </row>
    <row r="7830" spans="1:6">
      <c r="A7830" s="1189" t="s">
        <v>15537</v>
      </c>
      <c r="B7830" s="501" t="s">
        <v>16549</v>
      </c>
      <c r="C7830" s="502" t="s">
        <v>42356</v>
      </c>
      <c r="D7830" s="1189" t="s">
        <v>28</v>
      </c>
      <c r="E7830" s="1190">
        <v>1895.5165999999999</v>
      </c>
      <c r="F7830" s="394"/>
    </row>
    <row r="7831" spans="1:6">
      <c r="A7831" s="1189" t="s">
        <v>15538</v>
      </c>
      <c r="B7831" s="501" t="s">
        <v>16549</v>
      </c>
      <c r="C7831" s="502" t="s">
        <v>42357</v>
      </c>
      <c r="D7831" s="1189" t="s">
        <v>28</v>
      </c>
      <c r="E7831" s="1190">
        <v>37.921599999999998</v>
      </c>
      <c r="F7831" s="394"/>
    </row>
    <row r="7832" spans="1:6">
      <c r="A7832" s="1189" t="s">
        <v>15539</v>
      </c>
      <c r="B7832" s="501" t="s">
        <v>16549</v>
      </c>
      <c r="C7832" s="502" t="s">
        <v>42358</v>
      </c>
      <c r="D7832" s="1189" t="s">
        <v>28</v>
      </c>
      <c r="E7832" s="1190">
        <v>6737.3675999999996</v>
      </c>
      <c r="F7832" s="394"/>
    </row>
    <row r="7833" spans="1:6">
      <c r="A7833" s="1189" t="s">
        <v>15540</v>
      </c>
      <c r="B7833" s="501" t="s">
        <v>16549</v>
      </c>
      <c r="C7833" s="502" t="s">
        <v>42359</v>
      </c>
      <c r="D7833" s="1189" t="s">
        <v>28</v>
      </c>
      <c r="E7833" s="1190">
        <v>40.058</v>
      </c>
      <c r="F7833" s="394"/>
    </row>
    <row r="7834" spans="1:6">
      <c r="A7834" s="1189" t="s">
        <v>15541</v>
      </c>
      <c r="B7834" s="501" t="s">
        <v>16549</v>
      </c>
      <c r="C7834" s="502" t="s">
        <v>42360</v>
      </c>
      <c r="D7834" s="1189" t="s">
        <v>28</v>
      </c>
      <c r="E7834" s="1190">
        <v>387.17689999999999</v>
      </c>
      <c r="F7834" s="394"/>
    </row>
    <row r="7835" spans="1:6">
      <c r="A7835" s="1189" t="s">
        <v>15542</v>
      </c>
      <c r="B7835" s="501" t="s">
        <v>16549</v>
      </c>
      <c r="C7835" s="502" t="s">
        <v>42361</v>
      </c>
      <c r="D7835" s="1189" t="s">
        <v>28</v>
      </c>
      <c r="E7835" s="1190">
        <v>387.17689999999999</v>
      </c>
      <c r="F7835" s="394"/>
    </row>
    <row r="7836" spans="1:6">
      <c r="A7836" s="1189" t="s">
        <v>15543</v>
      </c>
      <c r="B7836" s="501" t="s">
        <v>16549</v>
      </c>
      <c r="C7836" s="502" t="s">
        <v>42362</v>
      </c>
      <c r="D7836" s="1189" t="s">
        <v>28</v>
      </c>
      <c r="E7836" s="1190">
        <v>75.273700000000005</v>
      </c>
      <c r="F7836" s="394"/>
    </row>
    <row r="7837" spans="1:6">
      <c r="A7837" s="1189" t="s">
        <v>15544</v>
      </c>
      <c r="B7837" s="501" t="s">
        <v>16549</v>
      </c>
      <c r="C7837" s="502" t="s">
        <v>42363</v>
      </c>
      <c r="D7837" s="1189" t="s">
        <v>28</v>
      </c>
      <c r="E7837" s="1190">
        <v>88.046199999999999</v>
      </c>
      <c r="F7837" s="394"/>
    </row>
    <row r="7838" spans="1:6">
      <c r="A7838" s="1189" t="s">
        <v>15545</v>
      </c>
      <c r="B7838" s="501" t="s">
        <v>16549</v>
      </c>
      <c r="C7838" s="502" t="s">
        <v>42364</v>
      </c>
      <c r="D7838" s="1189" t="s">
        <v>28</v>
      </c>
      <c r="E7838" s="1190">
        <v>121.4649</v>
      </c>
      <c r="F7838" s="394"/>
    </row>
    <row r="7839" spans="1:6">
      <c r="A7839" s="1189" t="s">
        <v>15546</v>
      </c>
      <c r="B7839" s="501" t="s">
        <v>16549</v>
      </c>
      <c r="C7839" s="502" t="s">
        <v>42365</v>
      </c>
      <c r="D7839" s="1189" t="s">
        <v>28</v>
      </c>
      <c r="E7839" s="1190">
        <v>89.785499999999999</v>
      </c>
      <c r="F7839" s="394"/>
    </row>
    <row r="7840" spans="1:6">
      <c r="A7840" s="1189" t="s">
        <v>15547</v>
      </c>
      <c r="B7840" s="501" t="s">
        <v>16549</v>
      </c>
      <c r="C7840" s="502" t="s">
        <v>42366</v>
      </c>
      <c r="D7840" s="1189" t="s">
        <v>28</v>
      </c>
      <c r="E7840" s="1190">
        <v>130.30770000000001</v>
      </c>
      <c r="F7840" s="394"/>
    </row>
    <row r="7841" spans="1:6">
      <c r="A7841" s="1189" t="s">
        <v>15548</v>
      </c>
      <c r="B7841" s="501" t="s">
        <v>16549</v>
      </c>
      <c r="C7841" s="502" t="s">
        <v>42367</v>
      </c>
      <c r="D7841" s="1189" t="s">
        <v>28</v>
      </c>
      <c r="E7841" s="1190">
        <v>184.77670000000001</v>
      </c>
      <c r="F7841" s="394"/>
    </row>
    <row r="7842" spans="1:6">
      <c r="A7842" s="1189" t="s">
        <v>15549</v>
      </c>
      <c r="B7842" s="501" t="s">
        <v>16549</v>
      </c>
      <c r="C7842" s="502" t="s">
        <v>42368</v>
      </c>
      <c r="D7842" s="1189" t="s">
        <v>28</v>
      </c>
      <c r="E7842" s="1190">
        <v>190.30250000000001</v>
      </c>
      <c r="F7842" s="394"/>
    </row>
    <row r="7843" spans="1:6">
      <c r="A7843" s="1189" t="s">
        <v>15550</v>
      </c>
      <c r="B7843" s="501" t="s">
        <v>16549</v>
      </c>
      <c r="C7843" s="502" t="s">
        <v>42369</v>
      </c>
      <c r="D7843" s="1189" t="s">
        <v>28</v>
      </c>
      <c r="E7843" s="1190">
        <v>224.7946</v>
      </c>
      <c r="F7843" s="394"/>
    </row>
    <row r="7844" spans="1:6">
      <c r="A7844" s="1189" t="s">
        <v>15551</v>
      </c>
      <c r="B7844" s="501" t="s">
        <v>16549</v>
      </c>
      <c r="C7844" s="502" t="s">
        <v>42370</v>
      </c>
      <c r="D7844" s="1189" t="s">
        <v>28</v>
      </c>
      <c r="E7844" s="1190">
        <v>250.02930000000001</v>
      </c>
      <c r="F7844" s="394"/>
    </row>
    <row r="7845" spans="1:6">
      <c r="A7845" s="1189" t="s">
        <v>15552</v>
      </c>
      <c r="B7845" s="501" t="s">
        <v>16549</v>
      </c>
      <c r="C7845" s="502" t="s">
        <v>42371</v>
      </c>
      <c r="D7845" s="1189" t="s">
        <v>28</v>
      </c>
      <c r="E7845" s="1190">
        <v>336.279</v>
      </c>
      <c r="F7845" s="394"/>
    </row>
    <row r="7846" spans="1:6">
      <c r="A7846" s="1189" t="s">
        <v>15553</v>
      </c>
      <c r="B7846" s="501" t="s">
        <v>16549</v>
      </c>
      <c r="C7846" s="502" t="s">
        <v>42372</v>
      </c>
      <c r="D7846" s="1189" t="s">
        <v>28</v>
      </c>
      <c r="E7846" s="1190">
        <v>113.1938</v>
      </c>
      <c r="F7846" s="394"/>
    </row>
    <row r="7847" spans="1:6">
      <c r="A7847" s="1189" t="s">
        <v>15554</v>
      </c>
      <c r="B7847" s="501" t="s">
        <v>16549</v>
      </c>
      <c r="C7847" s="502" t="s">
        <v>42373</v>
      </c>
      <c r="D7847" s="1189" t="s">
        <v>28</v>
      </c>
      <c r="E7847" s="1190">
        <v>176.86850000000001</v>
      </c>
      <c r="F7847" s="394"/>
    </row>
    <row r="7848" spans="1:6">
      <c r="A7848" s="1189" t="s">
        <v>15555</v>
      </c>
      <c r="B7848" s="501" t="s">
        <v>16549</v>
      </c>
      <c r="C7848" s="502" t="s">
        <v>42374</v>
      </c>
      <c r="D7848" s="1189" t="s">
        <v>28</v>
      </c>
      <c r="E7848" s="1190">
        <v>243.21279999999999</v>
      </c>
      <c r="F7848" s="394"/>
    </row>
    <row r="7849" spans="1:6">
      <c r="A7849" s="1189" t="s">
        <v>15556</v>
      </c>
      <c r="B7849" s="501" t="s">
        <v>16549</v>
      </c>
      <c r="C7849" s="502" t="s">
        <v>42375</v>
      </c>
      <c r="D7849" s="1189" t="s">
        <v>28</v>
      </c>
      <c r="E7849" s="1190">
        <v>179562.8242</v>
      </c>
      <c r="F7849" s="394"/>
    </row>
    <row r="7850" spans="1:6">
      <c r="A7850" s="1189" t="s">
        <v>15557</v>
      </c>
      <c r="B7850" s="501" t="s">
        <v>16549</v>
      </c>
      <c r="C7850" s="502" t="s">
        <v>42376</v>
      </c>
      <c r="D7850" s="1189" t="s">
        <v>28</v>
      </c>
      <c r="E7850" s="1190">
        <v>189535.37059999999</v>
      </c>
      <c r="F7850" s="394"/>
    </row>
    <row r="7851" spans="1:6">
      <c r="A7851" s="1189" t="s">
        <v>15558</v>
      </c>
      <c r="B7851" s="501" t="s">
        <v>16549</v>
      </c>
      <c r="C7851" s="502" t="s">
        <v>42377</v>
      </c>
      <c r="D7851" s="1189" t="s">
        <v>28</v>
      </c>
      <c r="E7851" s="1190">
        <v>230144.65400000001</v>
      </c>
      <c r="F7851" s="394"/>
    </row>
    <row r="7852" spans="1:6">
      <c r="A7852" s="1189" t="s">
        <v>15559</v>
      </c>
      <c r="B7852" s="501" t="s">
        <v>16549</v>
      </c>
      <c r="C7852" s="502" t="s">
        <v>42378</v>
      </c>
      <c r="D7852" s="1189" t="s">
        <v>28</v>
      </c>
      <c r="E7852" s="1190">
        <v>243899.9822</v>
      </c>
      <c r="F7852" s="394"/>
    </row>
    <row r="7853" spans="1:6">
      <c r="A7853" s="1189" t="s">
        <v>15560</v>
      </c>
      <c r="B7853" s="501" t="s">
        <v>16549</v>
      </c>
      <c r="C7853" s="502" t="s">
        <v>42379</v>
      </c>
      <c r="D7853" s="1189" t="s">
        <v>28</v>
      </c>
      <c r="E7853" s="1190">
        <v>262789.10720000003</v>
      </c>
      <c r="F7853" s="394"/>
    </row>
    <row r="7854" spans="1:6">
      <c r="A7854" s="1189" t="s">
        <v>15561</v>
      </c>
      <c r="B7854" s="501" t="s">
        <v>16549</v>
      </c>
      <c r="C7854" s="502" t="s">
        <v>42380</v>
      </c>
      <c r="D7854" s="1189" t="s">
        <v>28</v>
      </c>
      <c r="E7854" s="1190">
        <v>15.534000000000001</v>
      </c>
      <c r="F7854" s="394"/>
    </row>
    <row r="7855" spans="1:6">
      <c r="A7855" s="1189" t="s">
        <v>15562</v>
      </c>
      <c r="B7855" s="501" t="s">
        <v>16549</v>
      </c>
      <c r="C7855" s="502" t="s">
        <v>42381</v>
      </c>
      <c r="D7855" s="1189" t="s">
        <v>28</v>
      </c>
      <c r="E7855" s="1190">
        <v>276329.60720000003</v>
      </c>
      <c r="F7855" s="394"/>
    </row>
    <row r="7856" spans="1:6">
      <c r="A7856" s="1189" t="s">
        <v>15563</v>
      </c>
      <c r="B7856" s="501" t="s">
        <v>16549</v>
      </c>
      <c r="C7856" s="502" t="s">
        <v>42382</v>
      </c>
      <c r="D7856" s="1189" t="s">
        <v>28</v>
      </c>
      <c r="E7856" s="1190">
        <v>272630.87420000002</v>
      </c>
      <c r="F7856" s="394"/>
    </row>
    <row r="7857" spans="1:6">
      <c r="A7857" s="1189" t="s">
        <v>15564</v>
      </c>
      <c r="B7857" s="501" t="s">
        <v>16549</v>
      </c>
      <c r="C7857" s="502" t="s">
        <v>42383</v>
      </c>
      <c r="D7857" s="1189" t="s">
        <v>28</v>
      </c>
      <c r="E7857" s="1190">
        <v>273525.74070000002</v>
      </c>
      <c r="F7857" s="394"/>
    </row>
    <row r="7858" spans="1:6">
      <c r="A7858" s="1189" t="s">
        <v>15565</v>
      </c>
      <c r="B7858" s="501" t="s">
        <v>16549</v>
      </c>
      <c r="C7858" s="502" t="s">
        <v>42384</v>
      </c>
      <c r="D7858" s="1189" t="s">
        <v>28</v>
      </c>
      <c r="E7858" s="1190">
        <v>552.72239999999999</v>
      </c>
      <c r="F7858" s="394"/>
    </row>
    <row r="7859" spans="1:6">
      <c r="A7859" s="1189" t="s">
        <v>15566</v>
      </c>
      <c r="B7859" s="501" t="s">
        <v>16549</v>
      </c>
      <c r="C7859" s="502" t="s">
        <v>42385</v>
      </c>
      <c r="D7859" s="1189" t="s">
        <v>28</v>
      </c>
      <c r="E7859" s="1190">
        <v>656.39779999999996</v>
      </c>
      <c r="F7859" s="394"/>
    </row>
    <row r="7860" spans="1:6">
      <c r="A7860" s="1189" t="s">
        <v>15567</v>
      </c>
      <c r="B7860" s="501" t="s">
        <v>16549</v>
      </c>
      <c r="C7860" s="502" t="s">
        <v>42386</v>
      </c>
      <c r="D7860" s="1189" t="s">
        <v>28</v>
      </c>
      <c r="E7860" s="1190">
        <v>1268.5263</v>
      </c>
      <c r="F7860" s="394"/>
    </row>
    <row r="7861" spans="1:6">
      <c r="A7861" s="1189" t="s">
        <v>15568</v>
      </c>
      <c r="B7861" s="501" t="s">
        <v>16549</v>
      </c>
      <c r="C7861" s="502" t="s">
        <v>42387</v>
      </c>
      <c r="D7861" s="1189" t="s">
        <v>28</v>
      </c>
      <c r="E7861" s="1190">
        <v>2166.6907999999999</v>
      </c>
      <c r="F7861" s="394"/>
    </row>
    <row r="7862" spans="1:6">
      <c r="A7862" s="1189" t="s">
        <v>15569</v>
      </c>
      <c r="B7862" s="501" t="s">
        <v>16549</v>
      </c>
      <c r="C7862" s="502" t="s">
        <v>42388</v>
      </c>
      <c r="D7862" s="1189" t="s">
        <v>28</v>
      </c>
      <c r="E7862" s="1190">
        <v>340.43299999999999</v>
      </c>
      <c r="F7862" s="394"/>
    </row>
    <row r="7863" spans="1:6">
      <c r="A7863" s="1189" t="s">
        <v>15570</v>
      </c>
      <c r="B7863" s="501" t="s">
        <v>16549</v>
      </c>
      <c r="C7863" s="502" t="s">
        <v>42389</v>
      </c>
      <c r="D7863" s="1189" t="s">
        <v>28</v>
      </c>
      <c r="E7863" s="1190">
        <v>415.25729999999999</v>
      </c>
      <c r="F7863" s="394"/>
    </row>
    <row r="7864" spans="1:6">
      <c r="A7864" s="1189" t="s">
        <v>15571</v>
      </c>
      <c r="B7864" s="501" t="s">
        <v>16549</v>
      </c>
      <c r="C7864" s="502" t="s">
        <v>42390</v>
      </c>
      <c r="D7864" s="1189" t="s">
        <v>28</v>
      </c>
      <c r="E7864" s="1190">
        <v>512.36189999999999</v>
      </c>
      <c r="F7864" s="394"/>
    </row>
    <row r="7865" spans="1:6">
      <c r="A7865" s="1189" t="s">
        <v>15572</v>
      </c>
      <c r="B7865" s="501" t="s">
        <v>16549</v>
      </c>
      <c r="C7865" s="502" t="s">
        <v>42391</v>
      </c>
      <c r="D7865" s="1189" t="s">
        <v>28</v>
      </c>
      <c r="E7865" s="1190">
        <v>613.66200000000003</v>
      </c>
      <c r="F7865" s="394"/>
    </row>
    <row r="7866" spans="1:6">
      <c r="A7866" s="1189" t="s">
        <v>15573</v>
      </c>
      <c r="B7866" s="501" t="s">
        <v>16549</v>
      </c>
      <c r="C7866" s="502" t="s">
        <v>42392</v>
      </c>
      <c r="D7866" s="1189" t="s">
        <v>28</v>
      </c>
      <c r="E7866" s="1190">
        <v>26.907399999999999</v>
      </c>
      <c r="F7866" s="394"/>
    </row>
    <row r="7867" spans="1:6">
      <c r="A7867" s="1189" t="s">
        <v>15574</v>
      </c>
      <c r="B7867" s="501" t="s">
        <v>16549</v>
      </c>
      <c r="C7867" s="502" t="s">
        <v>42393</v>
      </c>
      <c r="D7867" s="1189" t="s">
        <v>28</v>
      </c>
      <c r="E7867" s="1190">
        <v>275580.81689999998</v>
      </c>
      <c r="F7867" s="394"/>
    </row>
    <row r="7868" spans="1:6">
      <c r="A7868" s="1189" t="s">
        <v>15575</v>
      </c>
      <c r="B7868" s="501" t="s">
        <v>16549</v>
      </c>
      <c r="C7868" s="502" t="s">
        <v>42394</v>
      </c>
      <c r="D7868" s="1189" t="s">
        <v>28</v>
      </c>
      <c r="E7868" s="1190">
        <v>44.405000000000001</v>
      </c>
      <c r="F7868" s="394"/>
    </row>
    <row r="7869" spans="1:6">
      <c r="A7869" s="1189" t="s">
        <v>15576</v>
      </c>
      <c r="B7869" s="501" t="s">
        <v>16549</v>
      </c>
      <c r="C7869" s="502" t="s">
        <v>42395</v>
      </c>
      <c r="D7869" s="1189" t="s">
        <v>5</v>
      </c>
      <c r="E7869" s="1190">
        <v>3.653</v>
      </c>
      <c r="F7869" s="394"/>
    </row>
    <row r="7870" spans="1:6">
      <c r="A7870" s="1189" t="s">
        <v>15577</v>
      </c>
      <c r="B7870" s="501" t="s">
        <v>16549</v>
      </c>
      <c r="C7870" s="502" t="s">
        <v>42396</v>
      </c>
      <c r="D7870" s="1189" t="s">
        <v>28</v>
      </c>
      <c r="E7870" s="1190">
        <v>53.493299999999998</v>
      </c>
      <c r="F7870" s="394"/>
    </row>
    <row r="7871" spans="1:6">
      <c r="A7871" s="1189" t="s">
        <v>15578</v>
      </c>
      <c r="B7871" s="501" t="s">
        <v>16549</v>
      </c>
      <c r="C7871" s="502" t="s">
        <v>42397</v>
      </c>
      <c r="D7871" s="1189" t="s">
        <v>28</v>
      </c>
      <c r="E7871" s="1190">
        <v>55.2485</v>
      </c>
      <c r="F7871" s="394"/>
    </row>
    <row r="7872" spans="1:6">
      <c r="A7872" s="1189" t="s">
        <v>15579</v>
      </c>
      <c r="B7872" s="501" t="s">
        <v>16549</v>
      </c>
      <c r="C7872" s="502" t="s">
        <v>42398</v>
      </c>
      <c r="D7872" s="1189" t="s">
        <v>28</v>
      </c>
      <c r="E7872" s="1190">
        <v>277135.4669</v>
      </c>
      <c r="F7872" s="394"/>
    </row>
    <row r="7873" spans="1:6">
      <c r="A7873" s="1189" t="s">
        <v>15580</v>
      </c>
      <c r="B7873" s="501" t="s">
        <v>16549</v>
      </c>
      <c r="C7873" s="502" t="s">
        <v>42399</v>
      </c>
      <c r="D7873" s="1189" t="s">
        <v>5</v>
      </c>
      <c r="E7873" s="1190">
        <v>2.6185</v>
      </c>
      <c r="F7873" s="394"/>
    </row>
    <row r="7874" spans="1:6">
      <c r="A7874" s="1189" t="s">
        <v>15581</v>
      </c>
      <c r="B7874" s="501" t="s">
        <v>16549</v>
      </c>
      <c r="C7874" s="502" t="s">
        <v>42400</v>
      </c>
      <c r="D7874" s="1189" t="s">
        <v>28</v>
      </c>
      <c r="E7874" s="1190">
        <v>23.5351</v>
      </c>
      <c r="F7874" s="394"/>
    </row>
    <row r="7875" spans="1:6">
      <c r="A7875" s="1189" t="s">
        <v>15582</v>
      </c>
      <c r="B7875" s="501" t="s">
        <v>16549</v>
      </c>
      <c r="C7875" s="502" t="s">
        <v>42401</v>
      </c>
      <c r="D7875" s="1189" t="s">
        <v>5</v>
      </c>
      <c r="E7875" s="1190">
        <v>2.8047</v>
      </c>
      <c r="F7875" s="394"/>
    </row>
    <row r="7876" spans="1:6">
      <c r="A7876" s="1189" t="s">
        <v>15583</v>
      </c>
      <c r="B7876" s="501" t="s">
        <v>16549</v>
      </c>
      <c r="C7876" s="502" t="s">
        <v>42402</v>
      </c>
      <c r="D7876" s="1189" t="s">
        <v>29</v>
      </c>
      <c r="E7876" s="1190">
        <v>31.876100000000001</v>
      </c>
      <c r="F7876" s="394"/>
    </row>
    <row r="7877" spans="1:6">
      <c r="A7877" s="1189" t="s">
        <v>15584</v>
      </c>
      <c r="B7877" s="501" t="s">
        <v>16549</v>
      </c>
      <c r="C7877" s="502" t="s">
        <v>42403</v>
      </c>
      <c r="D7877" s="1189" t="s">
        <v>28</v>
      </c>
      <c r="E7877" s="1190">
        <v>1190.5130999999999</v>
      </c>
      <c r="F7877" s="394"/>
    </row>
    <row r="7878" spans="1:6">
      <c r="A7878" s="1189" t="s">
        <v>15585</v>
      </c>
      <c r="B7878" s="501" t="s">
        <v>16549</v>
      </c>
      <c r="C7878" s="502" t="s">
        <v>42404</v>
      </c>
      <c r="D7878" s="1189" t="s">
        <v>28</v>
      </c>
      <c r="E7878" s="1190">
        <v>80.838499999999996</v>
      </c>
      <c r="F7878" s="394"/>
    </row>
    <row r="7879" spans="1:6">
      <c r="A7879" s="1189" t="s">
        <v>15586</v>
      </c>
      <c r="B7879" s="501" t="s">
        <v>16549</v>
      </c>
      <c r="C7879" s="502" t="s">
        <v>42405</v>
      </c>
      <c r="D7879" s="1189" t="s">
        <v>28</v>
      </c>
      <c r="E7879" s="1190">
        <v>138.3295</v>
      </c>
      <c r="F7879" s="394"/>
    </row>
    <row r="7880" spans="1:6">
      <c r="A7880" s="1189" t="s">
        <v>15587</v>
      </c>
      <c r="B7880" s="501" t="s">
        <v>16549</v>
      </c>
      <c r="C7880" s="502" t="s">
        <v>42406</v>
      </c>
      <c r="D7880" s="1189" t="s">
        <v>28</v>
      </c>
      <c r="E7880" s="1190">
        <v>157.42410000000001</v>
      </c>
      <c r="F7880" s="394"/>
    </row>
    <row r="7881" spans="1:6">
      <c r="A7881" s="1189" t="s">
        <v>15588</v>
      </c>
      <c r="B7881" s="501" t="s">
        <v>16549</v>
      </c>
      <c r="C7881" s="502" t="s">
        <v>42407</v>
      </c>
      <c r="D7881" s="1189" t="s">
        <v>28</v>
      </c>
      <c r="E7881" s="1190">
        <v>173.523</v>
      </c>
      <c r="F7881" s="394"/>
    </row>
    <row r="7882" spans="1:6">
      <c r="A7882" s="1189" t="s">
        <v>15589</v>
      </c>
      <c r="B7882" s="501" t="s">
        <v>16549</v>
      </c>
      <c r="C7882" s="502" t="s">
        <v>42408</v>
      </c>
      <c r="D7882" s="1189" t="s">
        <v>28</v>
      </c>
      <c r="E7882" s="1190">
        <v>218.43680000000001</v>
      </c>
      <c r="F7882" s="394"/>
    </row>
    <row r="7883" spans="1:6">
      <c r="A7883" s="1189" t="s">
        <v>15590</v>
      </c>
      <c r="B7883" s="501" t="s">
        <v>16549</v>
      </c>
      <c r="C7883" s="502" t="s">
        <v>42409</v>
      </c>
      <c r="D7883" s="1189" t="s">
        <v>29</v>
      </c>
      <c r="E7883" s="1190">
        <v>17.828499999999998</v>
      </c>
      <c r="F7883" s="394"/>
    </row>
    <row r="7884" spans="1:6">
      <c r="A7884" s="1189" t="s">
        <v>15591</v>
      </c>
      <c r="B7884" s="501" t="s">
        <v>16549</v>
      </c>
      <c r="C7884" s="502" t="s">
        <v>42410</v>
      </c>
      <c r="D7884" s="1189" t="s">
        <v>28</v>
      </c>
      <c r="E7884" s="1190">
        <v>250.5086</v>
      </c>
      <c r="F7884" s="394"/>
    </row>
    <row r="7885" spans="1:6">
      <c r="A7885" s="1189" t="s">
        <v>15592</v>
      </c>
      <c r="B7885" s="501" t="s">
        <v>16549</v>
      </c>
      <c r="C7885" s="502" t="s">
        <v>42411</v>
      </c>
      <c r="D7885" s="1189" t="s">
        <v>29</v>
      </c>
      <c r="E7885" s="1190">
        <v>19.626300000000001</v>
      </c>
      <c r="F7885" s="394"/>
    </row>
    <row r="7886" spans="1:6">
      <c r="A7886" s="1189" t="s">
        <v>15593</v>
      </c>
      <c r="B7886" s="501" t="s">
        <v>16549</v>
      </c>
      <c r="C7886" s="502" t="s">
        <v>42412</v>
      </c>
      <c r="D7886" s="1189" t="s">
        <v>30</v>
      </c>
      <c r="E7886" s="1190">
        <v>9.5882000000000005</v>
      </c>
      <c r="F7886" s="394"/>
    </row>
    <row r="7887" spans="1:6">
      <c r="A7887" s="1189" t="s">
        <v>15594</v>
      </c>
      <c r="B7887" s="501" t="s">
        <v>16549</v>
      </c>
      <c r="C7887" s="502" t="s">
        <v>42413</v>
      </c>
      <c r="D7887" s="1189" t="s">
        <v>30</v>
      </c>
      <c r="E7887" s="1190">
        <v>7.8574999999999999</v>
      </c>
      <c r="F7887" s="394"/>
    </row>
    <row r="7888" spans="1:6">
      <c r="A7888" s="1189" t="s">
        <v>15595</v>
      </c>
      <c r="B7888" s="501" t="s">
        <v>16549</v>
      </c>
      <c r="C7888" s="502" t="s">
        <v>42414</v>
      </c>
      <c r="D7888" s="1189" t="s">
        <v>30</v>
      </c>
      <c r="E7888" s="1190">
        <v>11.3935</v>
      </c>
      <c r="F7888" s="394"/>
    </row>
    <row r="7889" spans="1:6">
      <c r="A7889" s="1189" t="s">
        <v>15596</v>
      </c>
      <c r="B7889" s="501" t="s">
        <v>16549</v>
      </c>
      <c r="C7889" s="502" t="s">
        <v>42415</v>
      </c>
      <c r="D7889" s="1189" t="s">
        <v>30</v>
      </c>
      <c r="E7889" s="1190">
        <v>24.725000000000001</v>
      </c>
      <c r="F7889" s="394"/>
    </row>
    <row r="7890" spans="1:6">
      <c r="A7890" s="1189" t="s">
        <v>15597</v>
      </c>
      <c r="B7890" s="501" t="s">
        <v>16549</v>
      </c>
      <c r="C7890" s="502" t="s">
        <v>42416</v>
      </c>
      <c r="D7890" s="1189" t="s">
        <v>30</v>
      </c>
      <c r="E7890" s="1190">
        <v>13.28</v>
      </c>
      <c r="F7890" s="394"/>
    </row>
    <row r="7891" spans="1:6">
      <c r="A7891" s="1189" t="s">
        <v>15598</v>
      </c>
      <c r="B7891" s="501" t="s">
        <v>16549</v>
      </c>
      <c r="C7891" s="502" t="s">
        <v>42417</v>
      </c>
      <c r="D7891" s="1189" t="s">
        <v>29</v>
      </c>
      <c r="E7891" s="1190">
        <v>19.626300000000001</v>
      </c>
      <c r="F7891" s="394"/>
    </row>
    <row r="7892" spans="1:6">
      <c r="A7892" s="1189" t="s">
        <v>15599</v>
      </c>
      <c r="B7892" s="501" t="s">
        <v>16549</v>
      </c>
      <c r="C7892" s="502" t="s">
        <v>42418</v>
      </c>
      <c r="D7892" s="1189" t="s">
        <v>30</v>
      </c>
      <c r="E7892" s="1190">
        <v>11.4009</v>
      </c>
      <c r="F7892" s="394"/>
    </row>
    <row r="7893" spans="1:6">
      <c r="A7893" s="1189" t="s">
        <v>15600</v>
      </c>
      <c r="B7893" s="501" t="s">
        <v>16549</v>
      </c>
      <c r="C7893" s="502" t="s">
        <v>42419</v>
      </c>
      <c r="D7893" s="1189" t="s">
        <v>28</v>
      </c>
      <c r="E7893" s="1190">
        <v>1730.6886</v>
      </c>
      <c r="F7893" s="394"/>
    </row>
    <row r="7894" spans="1:6">
      <c r="A7894" s="1189" t="s">
        <v>15601</v>
      </c>
      <c r="B7894" s="501" t="s">
        <v>16549</v>
      </c>
      <c r="C7894" s="502" t="s">
        <v>42420</v>
      </c>
      <c r="D7894" s="1189" t="s">
        <v>5</v>
      </c>
      <c r="E7894" s="1190">
        <v>189.9083</v>
      </c>
      <c r="F7894" s="394"/>
    </row>
    <row r="7895" spans="1:6">
      <c r="A7895" s="1189" t="s">
        <v>15602</v>
      </c>
      <c r="B7895" s="501" t="s">
        <v>16549</v>
      </c>
      <c r="C7895" s="502" t="s">
        <v>42421</v>
      </c>
      <c r="D7895" s="1189" t="s">
        <v>5</v>
      </c>
      <c r="E7895" s="1190">
        <v>225.01329999999999</v>
      </c>
      <c r="F7895" s="394"/>
    </row>
    <row r="7896" spans="1:6">
      <c r="A7896" s="1189" t="s">
        <v>15603</v>
      </c>
      <c r="B7896" s="501" t="s">
        <v>16549</v>
      </c>
      <c r="C7896" s="502" t="s">
        <v>42422</v>
      </c>
      <c r="D7896" s="1189" t="s">
        <v>5</v>
      </c>
      <c r="E7896" s="1190">
        <v>283.77910000000003</v>
      </c>
      <c r="F7896" s="394"/>
    </row>
    <row r="7897" spans="1:6">
      <c r="A7897" s="1189" t="s">
        <v>15604</v>
      </c>
      <c r="B7897" s="501" t="s">
        <v>16549</v>
      </c>
      <c r="C7897" s="502" t="s">
        <v>42423</v>
      </c>
      <c r="D7897" s="1189" t="s">
        <v>14895</v>
      </c>
      <c r="E7897" s="1190">
        <v>5.1330999999999998</v>
      </c>
      <c r="F7897" s="394"/>
    </row>
    <row r="7898" spans="1:6">
      <c r="A7898" s="1189" t="s">
        <v>15605</v>
      </c>
      <c r="B7898" s="501" t="s">
        <v>16549</v>
      </c>
      <c r="C7898" s="502" t="s">
        <v>42424</v>
      </c>
      <c r="D7898" s="1189" t="s">
        <v>14895</v>
      </c>
      <c r="E7898" s="1190">
        <v>6.7980999999999998</v>
      </c>
      <c r="F7898" s="394"/>
    </row>
    <row r="7899" spans="1:6">
      <c r="A7899" s="1189" t="s">
        <v>15606</v>
      </c>
      <c r="B7899" s="501" t="s">
        <v>16549</v>
      </c>
      <c r="C7899" s="502" t="s">
        <v>42425</v>
      </c>
      <c r="D7899" s="1189" t="s">
        <v>5</v>
      </c>
      <c r="E7899" s="1190">
        <v>375.32069999999999</v>
      </c>
      <c r="F7899" s="394"/>
    </row>
    <row r="7900" spans="1:6">
      <c r="A7900" s="1189" t="s">
        <v>15607</v>
      </c>
      <c r="B7900" s="501" t="s">
        <v>16549</v>
      </c>
      <c r="C7900" s="502" t="s">
        <v>42426</v>
      </c>
      <c r="D7900" s="1189" t="s">
        <v>5</v>
      </c>
      <c r="E7900" s="1190">
        <v>443.83569999999997</v>
      </c>
      <c r="F7900" s="394"/>
    </row>
    <row r="7901" spans="1:6">
      <c r="A7901" s="1189" t="s">
        <v>15608</v>
      </c>
      <c r="B7901" s="501" t="s">
        <v>16549</v>
      </c>
      <c r="C7901" s="502" t="s">
        <v>42427</v>
      </c>
      <c r="D7901" s="1189" t="s">
        <v>5</v>
      </c>
      <c r="E7901" s="1190">
        <v>128.822</v>
      </c>
      <c r="F7901" s="394"/>
    </row>
    <row r="7902" spans="1:6">
      <c r="A7902" s="1189" t="s">
        <v>15609</v>
      </c>
      <c r="B7902" s="501" t="s">
        <v>16549</v>
      </c>
      <c r="C7902" s="502" t="s">
        <v>42428</v>
      </c>
      <c r="D7902" s="1189" t="s">
        <v>5</v>
      </c>
      <c r="E7902" s="1190">
        <v>217.69669999999999</v>
      </c>
      <c r="F7902" s="394"/>
    </row>
    <row r="7903" spans="1:6">
      <c r="A7903" s="1189" t="s">
        <v>15610</v>
      </c>
      <c r="B7903" s="501" t="s">
        <v>16549</v>
      </c>
      <c r="C7903" s="502" t="s">
        <v>42429</v>
      </c>
      <c r="D7903" s="1189" t="s">
        <v>5</v>
      </c>
      <c r="E7903" s="1190">
        <v>271.52170000000001</v>
      </c>
      <c r="F7903" s="394"/>
    </row>
    <row r="7904" spans="1:6">
      <c r="A7904" s="1189" t="s">
        <v>15611</v>
      </c>
      <c r="B7904" s="501" t="s">
        <v>16549</v>
      </c>
      <c r="C7904" s="502" t="s">
        <v>42430</v>
      </c>
      <c r="D7904" s="1189" t="s">
        <v>5</v>
      </c>
      <c r="E7904" s="1190">
        <v>342.25029999999998</v>
      </c>
      <c r="F7904" s="394"/>
    </row>
    <row r="7905" spans="1:6">
      <c r="A7905" s="1189" t="s">
        <v>15612</v>
      </c>
      <c r="B7905" s="501" t="s">
        <v>16549</v>
      </c>
      <c r="C7905" s="502" t="s">
        <v>42431</v>
      </c>
      <c r="D7905" s="1189" t="s">
        <v>5</v>
      </c>
      <c r="E7905" s="1190">
        <v>382.9708</v>
      </c>
      <c r="F7905" s="394"/>
    </row>
    <row r="7906" spans="1:6">
      <c r="A7906" s="1189" t="s">
        <v>15613</v>
      </c>
      <c r="B7906" s="501" t="s">
        <v>16549</v>
      </c>
      <c r="C7906" s="502" t="s">
        <v>42432</v>
      </c>
      <c r="D7906" s="1189" t="s">
        <v>5</v>
      </c>
      <c r="E7906" s="1190">
        <v>449.18900000000002</v>
      </c>
      <c r="F7906" s="394"/>
    </row>
    <row r="7907" spans="1:6">
      <c r="A7907" s="1189" t="s">
        <v>15614</v>
      </c>
      <c r="B7907" s="501" t="s">
        <v>16549</v>
      </c>
      <c r="C7907" s="502" t="s">
        <v>42433</v>
      </c>
      <c r="D7907" s="1189" t="s">
        <v>28</v>
      </c>
      <c r="E7907" s="1190">
        <v>280371.65460000001</v>
      </c>
      <c r="F7907" s="394"/>
    </row>
    <row r="7908" spans="1:6">
      <c r="A7908" s="1189" t="s">
        <v>15615</v>
      </c>
      <c r="B7908" s="501" t="s">
        <v>16549</v>
      </c>
      <c r="C7908" s="502" t="s">
        <v>42434</v>
      </c>
      <c r="D7908" s="1189" t="s">
        <v>28</v>
      </c>
      <c r="E7908" s="1190">
        <v>280618.77370000002</v>
      </c>
      <c r="F7908" s="394"/>
    </row>
    <row r="7909" spans="1:6">
      <c r="A7909" s="1189" t="s">
        <v>15616</v>
      </c>
      <c r="B7909" s="501" t="s">
        <v>16549</v>
      </c>
      <c r="C7909" s="502" t="s">
        <v>42435</v>
      </c>
      <c r="D7909" s="1189" t="s">
        <v>28</v>
      </c>
      <c r="E7909" s="1190">
        <v>665.17370000000005</v>
      </c>
      <c r="F7909" s="394"/>
    </row>
    <row r="7910" spans="1:6">
      <c r="A7910" s="1189" t="s">
        <v>15617</v>
      </c>
      <c r="B7910" s="501" t="s">
        <v>16549</v>
      </c>
      <c r="C7910" s="502" t="s">
        <v>42436</v>
      </c>
      <c r="D7910" s="1189" t="s">
        <v>5</v>
      </c>
      <c r="E7910" s="1190">
        <v>559.41650000000004</v>
      </c>
      <c r="F7910" s="394"/>
    </row>
    <row r="7911" spans="1:6">
      <c r="A7911" s="1189" t="s">
        <v>15618</v>
      </c>
      <c r="B7911" s="501" t="s">
        <v>16549</v>
      </c>
      <c r="C7911" s="502" t="s">
        <v>42437</v>
      </c>
      <c r="D7911" s="1189" t="s">
        <v>14895</v>
      </c>
      <c r="E7911" s="1190">
        <v>323.00909999999999</v>
      </c>
      <c r="F7911" s="394"/>
    </row>
    <row r="7912" spans="1:6">
      <c r="A7912" s="1189" t="s">
        <v>15619</v>
      </c>
      <c r="B7912" s="501" t="s">
        <v>16549</v>
      </c>
      <c r="C7912" s="502" t="s">
        <v>42438</v>
      </c>
      <c r="D7912" s="1189" t="s">
        <v>28</v>
      </c>
      <c r="E7912" s="1190">
        <v>2327.9506999999999</v>
      </c>
      <c r="F7912" s="394"/>
    </row>
    <row r="7913" spans="1:6">
      <c r="A7913" s="1189" t="s">
        <v>15620</v>
      </c>
      <c r="B7913" s="501" t="s">
        <v>16549</v>
      </c>
      <c r="C7913" s="502" t="s">
        <v>42439</v>
      </c>
      <c r="D7913" s="1189" t="s">
        <v>28</v>
      </c>
      <c r="E7913" s="1190">
        <v>350.88900000000001</v>
      </c>
      <c r="F7913" s="394"/>
    </row>
    <row r="7914" spans="1:6">
      <c r="A7914" s="1189" t="s">
        <v>15621</v>
      </c>
      <c r="B7914" s="501" t="s">
        <v>16549</v>
      </c>
      <c r="C7914" s="502" t="s">
        <v>42440</v>
      </c>
      <c r="D7914" s="1189" t="s">
        <v>28</v>
      </c>
      <c r="E7914" s="1190">
        <v>1198.2636</v>
      </c>
      <c r="F7914" s="394"/>
    </row>
    <row r="7915" spans="1:6">
      <c r="A7915" s="1189" t="s">
        <v>15622</v>
      </c>
      <c r="B7915" s="501" t="s">
        <v>16549</v>
      </c>
      <c r="C7915" s="502" t="s">
        <v>42441</v>
      </c>
      <c r="D7915" s="1189" t="s">
        <v>5</v>
      </c>
      <c r="E7915" s="1190">
        <v>680.54690000000005</v>
      </c>
      <c r="F7915" s="394"/>
    </row>
    <row r="7916" spans="1:6">
      <c r="A7916" s="1189" t="s">
        <v>15623</v>
      </c>
      <c r="B7916" s="501" t="s">
        <v>16549</v>
      </c>
      <c r="C7916" s="502" t="s">
        <v>42442</v>
      </c>
      <c r="D7916" s="1189" t="s">
        <v>28</v>
      </c>
      <c r="E7916" s="1190">
        <v>4276.2601999999997</v>
      </c>
      <c r="F7916" s="394"/>
    </row>
    <row r="7917" spans="1:6">
      <c r="A7917" s="1189" t="s">
        <v>15624</v>
      </c>
      <c r="B7917" s="501" t="s">
        <v>16549</v>
      </c>
      <c r="C7917" s="502" t="s">
        <v>42443</v>
      </c>
      <c r="D7917" s="1189" t="s">
        <v>28</v>
      </c>
      <c r="E7917" s="1190">
        <v>652.28589999999997</v>
      </c>
      <c r="F7917" s="394"/>
    </row>
    <row r="7918" spans="1:6">
      <c r="A7918" s="1189" t="s">
        <v>15625</v>
      </c>
      <c r="B7918" s="501" t="s">
        <v>16549</v>
      </c>
      <c r="C7918" s="502" t="s">
        <v>42444</v>
      </c>
      <c r="D7918" s="1189" t="s">
        <v>28</v>
      </c>
      <c r="E7918" s="1190">
        <v>288.40039999999999</v>
      </c>
      <c r="F7918" s="394"/>
    </row>
    <row r="7919" spans="1:6">
      <c r="A7919" s="1189" t="s">
        <v>15626</v>
      </c>
      <c r="B7919" s="501" t="s">
        <v>16549</v>
      </c>
      <c r="C7919" s="502" t="s">
        <v>42445</v>
      </c>
      <c r="D7919" s="1189" t="s">
        <v>28</v>
      </c>
      <c r="E7919" s="1190">
        <v>1760.5458000000001</v>
      </c>
      <c r="F7919" s="394"/>
    </row>
    <row r="7920" spans="1:6">
      <c r="A7920" s="1189" t="s">
        <v>15627</v>
      </c>
      <c r="B7920" s="501" t="s">
        <v>16549</v>
      </c>
      <c r="C7920" s="502" t="s">
        <v>42446</v>
      </c>
      <c r="D7920" s="1189" t="s">
        <v>28</v>
      </c>
      <c r="E7920" s="1190">
        <v>5570.9726000000001</v>
      </c>
      <c r="F7920" s="394"/>
    </row>
    <row r="7921" spans="1:6">
      <c r="A7921" s="1189" t="s">
        <v>15628</v>
      </c>
      <c r="B7921" s="501" t="s">
        <v>16549</v>
      </c>
      <c r="C7921" s="502" t="s">
        <v>42447</v>
      </c>
      <c r="D7921" s="1189" t="s">
        <v>28</v>
      </c>
      <c r="E7921" s="1190">
        <v>5451.0093999999999</v>
      </c>
      <c r="F7921" s="394"/>
    </row>
    <row r="7922" spans="1:6">
      <c r="A7922" s="1189" t="s">
        <v>15629</v>
      </c>
      <c r="B7922" s="501" t="s">
        <v>16549</v>
      </c>
      <c r="C7922" s="502" t="s">
        <v>42448</v>
      </c>
      <c r="D7922" s="1189" t="s">
        <v>5</v>
      </c>
      <c r="E7922" s="1190">
        <v>8.5800000000000001E-2</v>
      </c>
      <c r="F7922" s="394"/>
    </row>
    <row r="7923" spans="1:6">
      <c r="A7923" s="1189" t="s">
        <v>15630</v>
      </c>
      <c r="B7923" s="501" t="s">
        <v>16549</v>
      </c>
      <c r="C7923" s="502" t="s">
        <v>42449</v>
      </c>
      <c r="D7923" s="1189" t="s">
        <v>28</v>
      </c>
      <c r="E7923" s="1190">
        <v>350.2749</v>
      </c>
      <c r="F7923" s="394"/>
    </row>
    <row r="7924" spans="1:6">
      <c r="A7924" s="1189" t="s">
        <v>15631</v>
      </c>
      <c r="B7924" s="501" t="s">
        <v>16549</v>
      </c>
      <c r="C7924" s="502" t="s">
        <v>42450</v>
      </c>
      <c r="D7924" s="1189" t="s">
        <v>28</v>
      </c>
      <c r="E7924" s="1190">
        <v>210.374</v>
      </c>
      <c r="F7924" s="394"/>
    </row>
    <row r="7925" spans="1:6">
      <c r="A7925" s="1189" t="s">
        <v>15632</v>
      </c>
      <c r="B7925" s="501" t="s">
        <v>16549</v>
      </c>
      <c r="C7925" s="502" t="s">
        <v>42451</v>
      </c>
      <c r="D7925" s="1189" t="s">
        <v>28</v>
      </c>
      <c r="E7925" s="1190">
        <v>91.841300000000004</v>
      </c>
      <c r="F7925" s="394"/>
    </row>
    <row r="7926" spans="1:6">
      <c r="A7926" s="1189" t="s">
        <v>15633</v>
      </c>
      <c r="B7926" s="501" t="s">
        <v>16549</v>
      </c>
      <c r="C7926" s="502" t="s">
        <v>42452</v>
      </c>
      <c r="D7926" s="1189" t="s">
        <v>28</v>
      </c>
      <c r="E7926" s="1190">
        <v>101.378</v>
      </c>
      <c r="F7926" s="394"/>
    </row>
    <row r="7927" spans="1:6">
      <c r="A7927" s="1189" t="s">
        <v>15634</v>
      </c>
      <c r="B7927" s="501" t="s">
        <v>16549</v>
      </c>
      <c r="C7927" s="502" t="s">
        <v>42453</v>
      </c>
      <c r="D7927" s="1189" t="s">
        <v>28</v>
      </c>
      <c r="E7927" s="1190">
        <v>66.958600000000004</v>
      </c>
      <c r="F7927" s="394"/>
    </row>
    <row r="7928" spans="1:6">
      <c r="A7928" s="1189" t="s">
        <v>15635</v>
      </c>
      <c r="B7928" s="501" t="s">
        <v>16549</v>
      </c>
      <c r="C7928" s="502" t="s">
        <v>42454</v>
      </c>
      <c r="D7928" s="1189" t="s">
        <v>2506</v>
      </c>
      <c r="E7928" s="1190" t="s">
        <v>167</v>
      </c>
      <c r="F7928" s="394"/>
    </row>
    <row r="7929" spans="1:6">
      <c r="A7929" s="1189" t="s">
        <v>15636</v>
      </c>
      <c r="B7929" s="501" t="s">
        <v>16549</v>
      </c>
      <c r="C7929" s="502" t="s">
        <v>42455</v>
      </c>
      <c r="D7929" s="1189" t="s">
        <v>14896</v>
      </c>
      <c r="E7929" s="1190" t="s">
        <v>167</v>
      </c>
      <c r="F7929" s="394"/>
    </row>
    <row r="7930" spans="1:6">
      <c r="A7930" s="1189" t="s">
        <v>15637</v>
      </c>
      <c r="B7930" s="501" t="s">
        <v>16549</v>
      </c>
      <c r="C7930" s="502" t="s">
        <v>42456</v>
      </c>
      <c r="D7930" s="1189" t="s">
        <v>28</v>
      </c>
      <c r="E7930" s="1190">
        <v>66.045100000000005</v>
      </c>
      <c r="F7930" s="394"/>
    </row>
    <row r="7931" spans="1:6">
      <c r="A7931" s="1189" t="s">
        <v>15638</v>
      </c>
      <c r="B7931" s="501" t="s">
        <v>16549</v>
      </c>
      <c r="C7931" s="502" t="s">
        <v>42457</v>
      </c>
      <c r="D7931" s="1189" t="s">
        <v>28</v>
      </c>
      <c r="E7931" s="1190">
        <v>79.1143</v>
      </c>
      <c r="F7931" s="394"/>
    </row>
    <row r="7932" spans="1:6">
      <c r="A7932" s="1189" t="s">
        <v>15639</v>
      </c>
      <c r="B7932" s="501" t="s">
        <v>16549</v>
      </c>
      <c r="C7932" s="502" t="s">
        <v>42458</v>
      </c>
      <c r="D7932" s="1189" t="s">
        <v>28</v>
      </c>
      <c r="E7932" s="1190">
        <v>127.32</v>
      </c>
      <c r="F7932" s="394"/>
    </row>
    <row r="7933" spans="1:6">
      <c r="A7933" s="1189" t="s">
        <v>15640</v>
      </c>
      <c r="B7933" s="501" t="s">
        <v>16549</v>
      </c>
      <c r="C7933" s="502" t="s">
        <v>42459</v>
      </c>
      <c r="D7933" s="1189" t="s">
        <v>2506</v>
      </c>
      <c r="E7933" s="1190" t="s">
        <v>167</v>
      </c>
      <c r="F7933" s="394"/>
    </row>
    <row r="7934" spans="1:6">
      <c r="A7934" s="1189" t="s">
        <v>15641</v>
      </c>
      <c r="B7934" s="501" t="s">
        <v>16549</v>
      </c>
      <c r="C7934" s="502" t="s">
        <v>42460</v>
      </c>
      <c r="D7934" s="1189" t="s">
        <v>28</v>
      </c>
      <c r="E7934" s="1190">
        <v>86.4011</v>
      </c>
      <c r="F7934" s="394"/>
    </row>
    <row r="7935" spans="1:6">
      <c r="A7935" s="1189" t="s">
        <v>15642</v>
      </c>
      <c r="B7935" s="501" t="s">
        <v>16549</v>
      </c>
      <c r="C7935" s="502" t="s">
        <v>42461</v>
      </c>
      <c r="D7935" s="1189" t="s">
        <v>28</v>
      </c>
      <c r="E7935" s="1190">
        <v>48.465400000000002</v>
      </c>
      <c r="F7935" s="394"/>
    </row>
    <row r="7936" spans="1:6">
      <c r="A7936" s="1189" t="s">
        <v>15643</v>
      </c>
      <c r="B7936" s="501" t="s">
        <v>16549</v>
      </c>
      <c r="C7936" s="502" t="s">
        <v>42462</v>
      </c>
      <c r="D7936" s="1189" t="s">
        <v>30</v>
      </c>
      <c r="E7936" s="1190">
        <v>12.609</v>
      </c>
      <c r="F7936" s="394"/>
    </row>
    <row r="7937" spans="1:6">
      <c r="A7937" s="1189" t="s">
        <v>15644</v>
      </c>
      <c r="B7937" s="501" t="s">
        <v>16549</v>
      </c>
      <c r="C7937" s="502" t="s">
        <v>42463</v>
      </c>
      <c r="D7937" s="1189" t="s">
        <v>28</v>
      </c>
      <c r="E7937" s="1190">
        <v>21582.452099999999</v>
      </c>
      <c r="F7937" s="394"/>
    </row>
    <row r="7938" spans="1:6">
      <c r="A7938" s="1189" t="s">
        <v>15645</v>
      </c>
      <c r="B7938" s="501" t="s">
        <v>16549</v>
      </c>
      <c r="C7938" s="502" t="s">
        <v>42464</v>
      </c>
      <c r="D7938" s="1189" t="s">
        <v>28</v>
      </c>
      <c r="E7938" s="1190">
        <v>28663.707900000001</v>
      </c>
      <c r="F7938" s="394"/>
    </row>
    <row r="7939" spans="1:6">
      <c r="A7939" s="1189" t="s">
        <v>15646</v>
      </c>
      <c r="B7939" s="501" t="s">
        <v>16549</v>
      </c>
      <c r="C7939" s="502" t="s">
        <v>42465</v>
      </c>
      <c r="D7939" s="1189" t="s">
        <v>28</v>
      </c>
      <c r="E7939" s="1190">
        <v>20667.599399999999</v>
      </c>
      <c r="F7939" s="394"/>
    </row>
    <row r="7940" spans="1:6">
      <c r="A7940" s="1189" t="s">
        <v>15647</v>
      </c>
      <c r="B7940" s="501" t="s">
        <v>16549</v>
      </c>
      <c r="C7940" s="502" t="s">
        <v>42466</v>
      </c>
      <c r="D7940" s="1189" t="s">
        <v>28</v>
      </c>
      <c r="E7940" s="1190">
        <v>21429.612400000002</v>
      </c>
      <c r="F7940" s="394"/>
    </row>
    <row r="7941" spans="1:6">
      <c r="A7941" s="1189" t="s">
        <v>15648</v>
      </c>
      <c r="B7941" s="501" t="s">
        <v>16549</v>
      </c>
      <c r="C7941" s="502" t="s">
        <v>42467</v>
      </c>
      <c r="D7941" s="1189" t="s">
        <v>28</v>
      </c>
      <c r="E7941" s="1190">
        <v>2356.6581999999999</v>
      </c>
      <c r="F7941" s="394"/>
    </row>
    <row r="7942" spans="1:6">
      <c r="A7942" s="1189" t="s">
        <v>15649</v>
      </c>
      <c r="B7942" s="501" t="s">
        <v>16549</v>
      </c>
      <c r="C7942" s="502" t="s">
        <v>42468</v>
      </c>
      <c r="D7942" s="1189" t="s">
        <v>28</v>
      </c>
      <c r="E7942" s="1190">
        <v>1838.0675000000001</v>
      </c>
      <c r="F7942" s="394"/>
    </row>
    <row r="7943" spans="1:6">
      <c r="A7943" s="1189" t="s">
        <v>15650</v>
      </c>
      <c r="B7943" s="501" t="s">
        <v>16549</v>
      </c>
      <c r="C7943" s="502" t="s">
        <v>42469</v>
      </c>
      <c r="D7943" s="1189" t="s">
        <v>5</v>
      </c>
      <c r="E7943" s="1190">
        <v>47.078200000000002</v>
      </c>
      <c r="F7943" s="394"/>
    </row>
    <row r="7944" spans="1:6">
      <c r="A7944" s="1189" t="s">
        <v>15651</v>
      </c>
      <c r="B7944" s="501" t="s">
        <v>16549</v>
      </c>
      <c r="C7944" s="502" t="s">
        <v>42470</v>
      </c>
      <c r="D7944" s="1189" t="s">
        <v>5</v>
      </c>
      <c r="E7944" s="1190">
        <v>515.04999999999995</v>
      </c>
      <c r="F7944" s="394"/>
    </row>
    <row r="7945" spans="1:6">
      <c r="A7945" s="1189" t="s">
        <v>15652</v>
      </c>
      <c r="B7945" s="501" t="s">
        <v>16549</v>
      </c>
      <c r="C7945" s="502" t="s">
        <v>42471</v>
      </c>
      <c r="D7945" s="1189" t="s">
        <v>28</v>
      </c>
      <c r="E7945" s="1190">
        <v>58.335500000000003</v>
      </c>
      <c r="F7945" s="394"/>
    </row>
    <row r="7946" spans="1:6">
      <c r="A7946" s="1189" t="s">
        <v>15653</v>
      </c>
      <c r="B7946" s="501" t="s">
        <v>16549</v>
      </c>
      <c r="C7946" s="502" t="s">
        <v>42472</v>
      </c>
      <c r="D7946" s="1189" t="s">
        <v>29</v>
      </c>
      <c r="E7946" s="1190">
        <v>33.380400000000002</v>
      </c>
      <c r="F7946" s="394"/>
    </row>
    <row r="7947" spans="1:6">
      <c r="A7947" s="1189" t="s">
        <v>15654</v>
      </c>
      <c r="B7947" s="501" t="s">
        <v>16549</v>
      </c>
      <c r="C7947" s="502" t="s">
        <v>42473</v>
      </c>
      <c r="D7947" s="1189" t="s">
        <v>30</v>
      </c>
      <c r="E7947" s="1190">
        <v>33.896700000000003</v>
      </c>
      <c r="F7947" s="394"/>
    </row>
    <row r="7948" spans="1:6">
      <c r="A7948" s="1189" t="s">
        <v>15655</v>
      </c>
      <c r="B7948" s="501" t="s">
        <v>16549</v>
      </c>
      <c r="C7948" s="502" t="s">
        <v>42474</v>
      </c>
      <c r="D7948" s="1189" t="s">
        <v>28</v>
      </c>
      <c r="E7948" s="1190">
        <v>19.866900000000001</v>
      </c>
      <c r="F7948" s="394"/>
    </row>
    <row r="7949" spans="1:6">
      <c r="A7949" s="1189" t="s">
        <v>15656</v>
      </c>
      <c r="B7949" s="501" t="s">
        <v>16549</v>
      </c>
      <c r="C7949" s="502" t="s">
        <v>42475</v>
      </c>
      <c r="D7949" s="1189" t="s">
        <v>5</v>
      </c>
      <c r="E7949" s="1190">
        <v>12.1012</v>
      </c>
      <c r="F7949" s="394"/>
    </row>
    <row r="7950" spans="1:6">
      <c r="A7950" s="1189" t="s">
        <v>15657</v>
      </c>
      <c r="B7950" s="501" t="s">
        <v>16549</v>
      </c>
      <c r="C7950" s="502" t="s">
        <v>42476</v>
      </c>
      <c r="D7950" s="1189" t="s">
        <v>28</v>
      </c>
      <c r="E7950" s="1190">
        <v>18.6401</v>
      </c>
      <c r="F7950" s="394"/>
    </row>
    <row r="7951" spans="1:6">
      <c r="A7951" s="1189" t="s">
        <v>15658</v>
      </c>
      <c r="B7951" s="501" t="s">
        <v>16549</v>
      </c>
      <c r="C7951" s="502" t="s">
        <v>42477</v>
      </c>
      <c r="D7951" s="1189" t="s">
        <v>28</v>
      </c>
      <c r="E7951" s="1190">
        <v>824.43140000000005</v>
      </c>
      <c r="F7951" s="394"/>
    </row>
    <row r="7952" spans="1:6">
      <c r="A7952" s="1189" t="s">
        <v>15659</v>
      </c>
      <c r="B7952" s="501" t="s">
        <v>16549</v>
      </c>
      <c r="C7952" s="502" t="s">
        <v>42478</v>
      </c>
      <c r="D7952" s="1189" t="s">
        <v>28</v>
      </c>
      <c r="E7952" s="1190">
        <v>18.626899999999999</v>
      </c>
      <c r="F7952" s="394"/>
    </row>
    <row r="7953" spans="1:6">
      <c r="A7953" s="1189" t="s">
        <v>15660</v>
      </c>
      <c r="B7953" s="501" t="s">
        <v>16549</v>
      </c>
      <c r="C7953" s="502" t="s">
        <v>42479</v>
      </c>
      <c r="D7953" s="1189" t="s">
        <v>28</v>
      </c>
      <c r="E7953" s="1190">
        <v>14.6752</v>
      </c>
      <c r="F7953" s="394"/>
    </row>
    <row r="7954" spans="1:6">
      <c r="A7954" s="1189" t="s">
        <v>15661</v>
      </c>
      <c r="B7954" s="501" t="s">
        <v>16549</v>
      </c>
      <c r="C7954" s="502" t="s">
        <v>42480</v>
      </c>
      <c r="D7954" s="1189" t="s">
        <v>28</v>
      </c>
      <c r="E7954" s="1190">
        <v>16.470500000000001</v>
      </c>
      <c r="F7954" s="394"/>
    </row>
    <row r="7955" spans="1:6">
      <c r="A7955" s="1189" t="s">
        <v>15662</v>
      </c>
      <c r="B7955" s="501" t="s">
        <v>16549</v>
      </c>
      <c r="C7955" s="502" t="s">
        <v>42481</v>
      </c>
      <c r="D7955" s="1189" t="s">
        <v>28</v>
      </c>
      <c r="E7955" s="1190">
        <v>15.7941</v>
      </c>
      <c r="F7955" s="394"/>
    </row>
    <row r="7956" spans="1:6">
      <c r="A7956" s="1189" t="s">
        <v>15663</v>
      </c>
      <c r="B7956" s="501" t="s">
        <v>16549</v>
      </c>
      <c r="C7956" s="502" t="s">
        <v>42482</v>
      </c>
      <c r="D7956" s="1189" t="s">
        <v>28</v>
      </c>
      <c r="E7956" s="1190">
        <v>1218.2978000000001</v>
      </c>
      <c r="F7956" s="394"/>
    </row>
    <row r="7957" spans="1:6">
      <c r="A7957" s="1189" t="s">
        <v>15664</v>
      </c>
      <c r="B7957" s="501" t="s">
        <v>16549</v>
      </c>
      <c r="C7957" s="502" t="s">
        <v>42483</v>
      </c>
      <c r="D7957" s="1189" t="s">
        <v>28</v>
      </c>
      <c r="E7957" s="1190">
        <v>146.22</v>
      </c>
      <c r="F7957" s="394"/>
    </row>
    <row r="7958" spans="1:6">
      <c r="A7958" s="1189" t="s">
        <v>15665</v>
      </c>
      <c r="B7958" s="501" t="s">
        <v>16549</v>
      </c>
      <c r="C7958" s="502" t="s">
        <v>42484</v>
      </c>
      <c r="D7958" s="1189" t="s">
        <v>28</v>
      </c>
      <c r="E7958" s="1190">
        <v>54.049900000000001</v>
      </c>
      <c r="F7958" s="394"/>
    </row>
    <row r="7959" spans="1:6">
      <c r="A7959" s="1189" t="s">
        <v>15666</v>
      </c>
      <c r="B7959" s="501" t="s">
        <v>16549</v>
      </c>
      <c r="C7959" s="502" t="s">
        <v>42485</v>
      </c>
      <c r="D7959" s="1189" t="s">
        <v>28</v>
      </c>
      <c r="E7959" s="1190">
        <v>488.06700000000001</v>
      </c>
      <c r="F7959" s="394"/>
    </row>
    <row r="7960" spans="1:6">
      <c r="A7960" s="1189" t="s">
        <v>15667</v>
      </c>
      <c r="B7960" s="501" t="s">
        <v>16549</v>
      </c>
      <c r="C7960" s="502" t="s">
        <v>42486</v>
      </c>
      <c r="D7960" s="1189" t="s">
        <v>30</v>
      </c>
      <c r="E7960" s="1190">
        <v>47.994100000000003</v>
      </c>
      <c r="F7960" s="394"/>
    </row>
    <row r="7961" spans="1:6">
      <c r="A7961" s="1189" t="s">
        <v>15668</v>
      </c>
      <c r="B7961" s="501" t="s">
        <v>16549</v>
      </c>
      <c r="C7961" s="502" t="s">
        <v>42487</v>
      </c>
      <c r="D7961" s="1189" t="s">
        <v>30</v>
      </c>
      <c r="E7961" s="1190">
        <v>11.4617</v>
      </c>
      <c r="F7961" s="394"/>
    </row>
    <row r="7962" spans="1:6">
      <c r="A7962" s="1189" t="s">
        <v>15669</v>
      </c>
      <c r="B7962" s="501" t="s">
        <v>16549</v>
      </c>
      <c r="C7962" s="502" t="s">
        <v>42488</v>
      </c>
      <c r="D7962" s="1189" t="s">
        <v>28</v>
      </c>
      <c r="E7962" s="1190">
        <v>1730.6413</v>
      </c>
      <c r="F7962" s="394"/>
    </row>
    <row r="7963" spans="1:6">
      <c r="A7963" s="1189" t="s">
        <v>15670</v>
      </c>
      <c r="B7963" s="501" t="s">
        <v>16549</v>
      </c>
      <c r="C7963" s="502" t="s">
        <v>42489</v>
      </c>
      <c r="D7963" s="1189" t="s">
        <v>28</v>
      </c>
      <c r="E7963" s="1190">
        <v>1397.6286</v>
      </c>
      <c r="F7963" s="394"/>
    </row>
    <row r="7964" spans="1:6">
      <c r="A7964" s="1189" t="s">
        <v>15671</v>
      </c>
      <c r="B7964" s="501" t="s">
        <v>16549</v>
      </c>
      <c r="C7964" s="502" t="s">
        <v>42490</v>
      </c>
      <c r="D7964" s="1189" t="s">
        <v>30</v>
      </c>
      <c r="E7964" s="1190">
        <v>26.714300000000001</v>
      </c>
      <c r="F7964" s="394"/>
    </row>
    <row r="7965" spans="1:6">
      <c r="A7965" s="1189" t="s">
        <v>15672</v>
      </c>
      <c r="B7965" s="501" t="s">
        <v>16549</v>
      </c>
      <c r="C7965" s="502" t="s">
        <v>42491</v>
      </c>
      <c r="D7965" s="1189" t="s">
        <v>5</v>
      </c>
      <c r="E7965" s="1190">
        <v>20.1997</v>
      </c>
      <c r="F7965" s="394"/>
    </row>
    <row r="7966" spans="1:6">
      <c r="A7966" s="1189" t="s">
        <v>15673</v>
      </c>
      <c r="B7966" s="501" t="s">
        <v>16549</v>
      </c>
      <c r="C7966" s="502" t="s">
        <v>42492</v>
      </c>
      <c r="D7966" s="1189" t="s">
        <v>28</v>
      </c>
      <c r="E7966" s="1190">
        <v>412.6936</v>
      </c>
      <c r="F7966" s="394"/>
    </row>
    <row r="7967" spans="1:6">
      <c r="A7967" s="1189" t="s">
        <v>15674</v>
      </c>
      <c r="B7967" s="501" t="s">
        <v>16549</v>
      </c>
      <c r="C7967" s="502" t="s">
        <v>42493</v>
      </c>
      <c r="D7967" s="1189" t="s">
        <v>5</v>
      </c>
      <c r="E7967" s="1190">
        <v>125.875</v>
      </c>
      <c r="F7967" s="394"/>
    </row>
    <row r="7968" spans="1:6">
      <c r="A7968" s="1189" t="s">
        <v>15675</v>
      </c>
      <c r="B7968" s="501" t="s">
        <v>16549</v>
      </c>
      <c r="C7968" s="502" t="s">
        <v>42494</v>
      </c>
      <c r="D7968" s="1189" t="s">
        <v>5</v>
      </c>
      <c r="E7968" s="1190">
        <v>164.3</v>
      </c>
      <c r="F7968" s="394"/>
    </row>
    <row r="7969" spans="1:6">
      <c r="A7969" s="1189" t="s">
        <v>15676</v>
      </c>
      <c r="B7969" s="501" t="s">
        <v>16549</v>
      </c>
      <c r="C7969" s="502" t="s">
        <v>42495</v>
      </c>
      <c r="D7969" s="1189" t="s">
        <v>5</v>
      </c>
      <c r="E7969" s="1190">
        <v>177.5</v>
      </c>
      <c r="F7969" s="394"/>
    </row>
    <row r="7970" spans="1:6">
      <c r="A7970" s="1189" t="s">
        <v>15677</v>
      </c>
      <c r="B7970" s="501" t="s">
        <v>16549</v>
      </c>
      <c r="C7970" s="502" t="s">
        <v>42496</v>
      </c>
      <c r="D7970" s="1189" t="s">
        <v>5</v>
      </c>
      <c r="E7970" s="1190">
        <v>205.74889999999999</v>
      </c>
      <c r="F7970" s="394"/>
    </row>
    <row r="7971" spans="1:6">
      <c r="A7971" s="1189" t="s">
        <v>15678</v>
      </c>
      <c r="B7971" s="501" t="s">
        <v>16549</v>
      </c>
      <c r="C7971" s="502" t="s">
        <v>42497</v>
      </c>
      <c r="D7971" s="1189" t="s">
        <v>5</v>
      </c>
      <c r="E7971" s="1190">
        <v>216.5</v>
      </c>
      <c r="F7971" s="394"/>
    </row>
    <row r="7972" spans="1:6">
      <c r="A7972" s="1189" t="s">
        <v>15679</v>
      </c>
      <c r="B7972" s="501" t="s">
        <v>16549</v>
      </c>
      <c r="C7972" s="502" t="s">
        <v>42498</v>
      </c>
      <c r="D7972" s="1189" t="s">
        <v>5</v>
      </c>
      <c r="E7972" s="1190">
        <v>242.89330000000001</v>
      </c>
      <c r="F7972" s="394"/>
    </row>
    <row r="7973" spans="1:6">
      <c r="A7973" s="1189" t="s">
        <v>15680</v>
      </c>
      <c r="B7973" s="501" t="s">
        <v>16549</v>
      </c>
      <c r="C7973" s="502" t="s">
        <v>42499</v>
      </c>
      <c r="D7973" s="1189" t="s">
        <v>5</v>
      </c>
      <c r="E7973" s="1190">
        <v>285.7</v>
      </c>
      <c r="F7973" s="394"/>
    </row>
    <row r="7974" spans="1:6">
      <c r="A7974" s="1189" t="s">
        <v>15681</v>
      </c>
      <c r="B7974" s="501" t="s">
        <v>16549</v>
      </c>
      <c r="C7974" s="502" t="s">
        <v>42500</v>
      </c>
      <c r="D7974" s="1189" t="s">
        <v>5</v>
      </c>
      <c r="E7974" s="1190">
        <v>408.82650000000001</v>
      </c>
      <c r="F7974" s="394"/>
    </row>
    <row r="7975" spans="1:6">
      <c r="A7975" s="1189" t="s">
        <v>15682</v>
      </c>
      <c r="B7975" s="501" t="s">
        <v>16549</v>
      </c>
      <c r="C7975" s="502" t="s">
        <v>42501</v>
      </c>
      <c r="D7975" s="1189" t="s">
        <v>5</v>
      </c>
      <c r="E7975" s="1190">
        <v>359.125</v>
      </c>
      <c r="F7975" s="394"/>
    </row>
    <row r="7976" spans="1:6">
      <c r="A7976" s="1189" t="s">
        <v>15683</v>
      </c>
      <c r="B7976" s="501" t="s">
        <v>16549</v>
      </c>
      <c r="C7976" s="502" t="s">
        <v>42502</v>
      </c>
      <c r="D7976" s="1189" t="s">
        <v>5</v>
      </c>
      <c r="E7976" s="1190">
        <v>405.6</v>
      </c>
      <c r="F7976" s="394"/>
    </row>
    <row r="7977" spans="1:6">
      <c r="A7977" s="1189" t="s">
        <v>15684</v>
      </c>
      <c r="B7977" s="501" t="s">
        <v>16549</v>
      </c>
      <c r="C7977" s="502" t="s">
        <v>42503</v>
      </c>
      <c r="D7977" s="1189" t="s">
        <v>5</v>
      </c>
      <c r="E7977" s="1190">
        <v>486.75</v>
      </c>
      <c r="F7977" s="394"/>
    </row>
    <row r="7978" spans="1:6">
      <c r="A7978" s="1189" t="s">
        <v>15685</v>
      </c>
      <c r="B7978" s="501" t="s">
        <v>16549</v>
      </c>
      <c r="C7978" s="502" t="s">
        <v>42504</v>
      </c>
      <c r="D7978" s="1189" t="s">
        <v>5</v>
      </c>
      <c r="E7978" s="1190">
        <v>493.96230000000003</v>
      </c>
      <c r="F7978" s="394"/>
    </row>
    <row r="7979" spans="1:6">
      <c r="A7979" s="1189" t="s">
        <v>15686</v>
      </c>
      <c r="B7979" s="501" t="s">
        <v>16549</v>
      </c>
      <c r="C7979" s="502" t="s">
        <v>42505</v>
      </c>
      <c r="D7979" s="1189" t="s">
        <v>5</v>
      </c>
      <c r="E7979" s="1190">
        <v>455.375</v>
      </c>
      <c r="F7979" s="394"/>
    </row>
    <row r="7980" spans="1:6">
      <c r="A7980" s="1189" t="s">
        <v>15687</v>
      </c>
      <c r="B7980" s="501" t="s">
        <v>16549</v>
      </c>
      <c r="C7980" s="502" t="s">
        <v>42506</v>
      </c>
      <c r="D7980" s="1189" t="s">
        <v>5</v>
      </c>
      <c r="E7980" s="1190">
        <v>543.70000000000005</v>
      </c>
      <c r="F7980" s="394"/>
    </row>
    <row r="7981" spans="1:6">
      <c r="A7981" s="1189" t="s">
        <v>15688</v>
      </c>
      <c r="B7981" s="501" t="s">
        <v>16549</v>
      </c>
      <c r="C7981" s="502" t="s">
        <v>42507</v>
      </c>
      <c r="D7981" s="1189" t="s">
        <v>5</v>
      </c>
      <c r="E7981" s="1190">
        <v>575.82719999999995</v>
      </c>
      <c r="F7981" s="394"/>
    </row>
    <row r="7982" spans="1:6">
      <c r="A7982" s="1189" t="s">
        <v>15689</v>
      </c>
      <c r="B7982" s="501" t="s">
        <v>16549</v>
      </c>
      <c r="C7982" s="502" t="s">
        <v>42508</v>
      </c>
      <c r="D7982" s="1189" t="s">
        <v>5</v>
      </c>
      <c r="E7982" s="1190">
        <v>617.78489999999999</v>
      </c>
      <c r="F7982" s="394"/>
    </row>
    <row r="7983" spans="1:6">
      <c r="A7983" s="1189" t="s">
        <v>15690</v>
      </c>
      <c r="B7983" s="501" t="s">
        <v>16549</v>
      </c>
      <c r="C7983" s="502" t="s">
        <v>42509</v>
      </c>
      <c r="D7983" s="1189" t="s">
        <v>5</v>
      </c>
      <c r="E7983" s="1190">
        <v>710.13329999999996</v>
      </c>
      <c r="F7983" s="394"/>
    </row>
    <row r="7984" spans="1:6">
      <c r="A7984" s="1189" t="s">
        <v>15691</v>
      </c>
      <c r="B7984" s="501" t="s">
        <v>16549</v>
      </c>
      <c r="C7984" s="502" t="s">
        <v>42510</v>
      </c>
      <c r="D7984" s="1189" t="s">
        <v>5</v>
      </c>
      <c r="E7984" s="1190">
        <v>790.68</v>
      </c>
      <c r="F7984" s="394"/>
    </row>
    <row r="7985" spans="1:6">
      <c r="A7985" s="1189" t="s">
        <v>15692</v>
      </c>
      <c r="B7985" s="501" t="s">
        <v>16549</v>
      </c>
      <c r="C7985" s="502" t="s">
        <v>42511</v>
      </c>
      <c r="D7985" s="1189" t="s">
        <v>5</v>
      </c>
      <c r="E7985" s="1190">
        <v>1018.45</v>
      </c>
      <c r="F7985" s="394"/>
    </row>
    <row r="7986" spans="1:6">
      <c r="A7986" s="1189" t="s">
        <v>15693</v>
      </c>
      <c r="B7986" s="501" t="s">
        <v>16549</v>
      </c>
      <c r="C7986" s="502" t="s">
        <v>42512</v>
      </c>
      <c r="D7986" s="1189" t="s">
        <v>5</v>
      </c>
      <c r="E7986" s="1190">
        <v>1052.5630000000001</v>
      </c>
      <c r="F7986" s="394"/>
    </row>
    <row r="7987" spans="1:6">
      <c r="A7987" s="1189" t="s">
        <v>15694</v>
      </c>
      <c r="B7987" s="501" t="s">
        <v>16549</v>
      </c>
      <c r="C7987" s="502" t="s">
        <v>42513</v>
      </c>
      <c r="D7987" s="1189" t="s">
        <v>5</v>
      </c>
      <c r="E7987" s="1190">
        <v>1261.875</v>
      </c>
      <c r="F7987" s="394"/>
    </row>
    <row r="7988" spans="1:6">
      <c r="A7988" s="1189" t="s">
        <v>15695</v>
      </c>
      <c r="B7988" s="501" t="s">
        <v>16549</v>
      </c>
      <c r="C7988" s="502" t="s">
        <v>42514</v>
      </c>
      <c r="D7988" s="1189" t="s">
        <v>5</v>
      </c>
      <c r="E7988" s="1190">
        <v>1298.8</v>
      </c>
      <c r="F7988" s="394"/>
    </row>
    <row r="7989" spans="1:6">
      <c r="A7989" s="1189" t="s">
        <v>15696</v>
      </c>
      <c r="B7989" s="501" t="s">
        <v>16549</v>
      </c>
      <c r="C7989" s="502" t="s">
        <v>42515</v>
      </c>
      <c r="D7989" s="1189" t="s">
        <v>5</v>
      </c>
      <c r="E7989" s="1190">
        <v>1313.8603000000001</v>
      </c>
      <c r="F7989" s="394"/>
    </row>
    <row r="7990" spans="1:6">
      <c r="A7990" s="1189" t="s">
        <v>15697</v>
      </c>
      <c r="B7990" s="501" t="s">
        <v>16549</v>
      </c>
      <c r="C7990" s="502" t="s">
        <v>42516</v>
      </c>
      <c r="D7990" s="1189" t="s">
        <v>5</v>
      </c>
      <c r="E7990" s="1190">
        <v>1427.8697999999999</v>
      </c>
      <c r="F7990" s="394"/>
    </row>
    <row r="7991" spans="1:6">
      <c r="A7991" s="1189" t="s">
        <v>15698</v>
      </c>
      <c r="B7991" s="501" t="s">
        <v>16549</v>
      </c>
      <c r="C7991" s="502" t="s">
        <v>42517</v>
      </c>
      <c r="D7991" s="1189" t="s">
        <v>5</v>
      </c>
      <c r="E7991" s="1190">
        <v>170</v>
      </c>
      <c r="F7991" s="394"/>
    </row>
    <row r="7992" spans="1:6">
      <c r="A7992" s="1189" t="s">
        <v>15699</v>
      </c>
      <c r="B7992" s="501" t="s">
        <v>16549</v>
      </c>
      <c r="C7992" s="502" t="s">
        <v>42518</v>
      </c>
      <c r="D7992" s="1189" t="s">
        <v>5</v>
      </c>
      <c r="E7992" s="1190">
        <v>199.01570000000001</v>
      </c>
      <c r="F7992" s="394"/>
    </row>
    <row r="7993" spans="1:6">
      <c r="A7993" s="1189" t="s">
        <v>15700</v>
      </c>
      <c r="B7993" s="501" t="s">
        <v>16549</v>
      </c>
      <c r="C7993" s="502" t="s">
        <v>42519</v>
      </c>
      <c r="D7993" s="1189" t="s">
        <v>5</v>
      </c>
      <c r="E7993" s="1190">
        <v>232.5</v>
      </c>
      <c r="F7993" s="394"/>
    </row>
    <row r="7994" spans="1:6">
      <c r="A7994" s="1189" t="s">
        <v>15701</v>
      </c>
      <c r="B7994" s="501" t="s">
        <v>16549</v>
      </c>
      <c r="C7994" s="502" t="s">
        <v>42520</v>
      </c>
      <c r="D7994" s="1189" t="s">
        <v>5</v>
      </c>
      <c r="E7994" s="1190">
        <v>286.97500000000002</v>
      </c>
      <c r="F7994" s="394"/>
    </row>
    <row r="7995" spans="1:6">
      <c r="A7995" s="1189" t="s">
        <v>15702</v>
      </c>
      <c r="B7995" s="501" t="s">
        <v>16549</v>
      </c>
      <c r="C7995" s="502" t="s">
        <v>42521</v>
      </c>
      <c r="D7995" s="1189" t="s">
        <v>28</v>
      </c>
      <c r="E7995" s="1190">
        <v>707.74159999999995</v>
      </c>
      <c r="F7995" s="394"/>
    </row>
    <row r="7996" spans="1:6">
      <c r="A7996" s="1189" t="s">
        <v>15703</v>
      </c>
      <c r="B7996" s="501" t="s">
        <v>16549</v>
      </c>
      <c r="C7996" s="502" t="s">
        <v>42522</v>
      </c>
      <c r="D7996" s="1189" t="s">
        <v>28</v>
      </c>
      <c r="E7996" s="1190">
        <v>618.14679999999998</v>
      </c>
      <c r="F7996" s="394"/>
    </row>
    <row r="7997" spans="1:6">
      <c r="A7997" s="1189" t="s">
        <v>15704</v>
      </c>
      <c r="B7997" s="501" t="s">
        <v>16549</v>
      </c>
      <c r="C7997" s="502" t="s">
        <v>42523</v>
      </c>
      <c r="D7997" s="1189" t="s">
        <v>5</v>
      </c>
      <c r="E7997" s="1190">
        <v>728.95979999999997</v>
      </c>
      <c r="F7997" s="394"/>
    </row>
    <row r="7998" spans="1:6">
      <c r="A7998" s="1189" t="s">
        <v>15705</v>
      </c>
      <c r="B7998" s="501" t="s">
        <v>16549</v>
      </c>
      <c r="C7998" s="502" t="s">
        <v>42524</v>
      </c>
      <c r="D7998" s="1189" t="s">
        <v>2506</v>
      </c>
      <c r="E7998" s="1190">
        <v>10114.757</v>
      </c>
      <c r="F7998" s="394"/>
    </row>
    <row r="7999" spans="1:6">
      <c r="A7999" s="1189" t="s">
        <v>15706</v>
      </c>
      <c r="B7999" s="501" t="s">
        <v>16549</v>
      </c>
      <c r="C7999" s="502" t="s">
        <v>42525</v>
      </c>
      <c r="D7999" s="1189" t="s">
        <v>2506</v>
      </c>
      <c r="E7999" s="1190">
        <v>8610.2569999999996</v>
      </c>
      <c r="F7999" s="394"/>
    </row>
    <row r="8000" spans="1:6">
      <c r="A8000" s="1189" t="s">
        <v>15707</v>
      </c>
      <c r="B8000" s="501" t="s">
        <v>16549</v>
      </c>
      <c r="C8000" s="502" t="s">
        <v>42526</v>
      </c>
      <c r="D8000" s="1189" t="s">
        <v>2506</v>
      </c>
      <c r="E8000" s="1190">
        <v>9613.2569999999996</v>
      </c>
      <c r="F8000" s="394"/>
    </row>
    <row r="8001" spans="1:6">
      <c r="A8001" s="1189" t="s">
        <v>15708</v>
      </c>
      <c r="B8001" s="501" t="s">
        <v>16549</v>
      </c>
      <c r="C8001" s="502" t="s">
        <v>42527</v>
      </c>
      <c r="D8001" s="1189" t="s">
        <v>2506</v>
      </c>
      <c r="E8001" s="1190">
        <v>10114.757</v>
      </c>
      <c r="F8001" s="394"/>
    </row>
    <row r="8002" spans="1:6">
      <c r="A8002" s="1189" t="s">
        <v>15709</v>
      </c>
      <c r="B8002" s="501" t="s">
        <v>16549</v>
      </c>
      <c r="C8002" s="502" t="s">
        <v>38706</v>
      </c>
      <c r="D8002" s="1189" t="s">
        <v>28</v>
      </c>
      <c r="E8002" s="1190">
        <v>91516.118700000006</v>
      </c>
      <c r="F8002" s="394"/>
    </row>
    <row r="8003" spans="1:6">
      <c r="A8003" s="1189" t="s">
        <v>15710</v>
      </c>
      <c r="B8003" s="501" t="s">
        <v>16549</v>
      </c>
      <c r="C8003" s="502" t="s">
        <v>42528</v>
      </c>
      <c r="D8003" s="1189" t="s">
        <v>28</v>
      </c>
      <c r="E8003" s="1190">
        <v>13.9009</v>
      </c>
      <c r="F8003" s="394"/>
    </row>
    <row r="8004" spans="1:6">
      <c r="A8004" s="1189" t="s">
        <v>15711</v>
      </c>
      <c r="B8004" s="501" t="s">
        <v>16549</v>
      </c>
      <c r="C8004" s="502" t="s">
        <v>42529</v>
      </c>
      <c r="D8004" s="1189" t="s">
        <v>28</v>
      </c>
      <c r="E8004" s="1190">
        <v>12.1851</v>
      </c>
      <c r="F8004" s="394"/>
    </row>
    <row r="8005" spans="1:6">
      <c r="A8005" s="1189" t="s">
        <v>15712</v>
      </c>
      <c r="B8005" s="501" t="s">
        <v>16549</v>
      </c>
      <c r="C8005" s="502" t="s">
        <v>42530</v>
      </c>
      <c r="D8005" s="1189" t="s">
        <v>28</v>
      </c>
      <c r="E8005" s="1190">
        <v>48.541699999999999</v>
      </c>
      <c r="F8005" s="394"/>
    </row>
    <row r="8006" spans="1:6">
      <c r="A8006" s="1189" t="s">
        <v>15713</v>
      </c>
      <c r="B8006" s="501" t="s">
        <v>16549</v>
      </c>
      <c r="C8006" s="502" t="s">
        <v>42531</v>
      </c>
      <c r="D8006" s="1189" t="s">
        <v>28</v>
      </c>
      <c r="E8006" s="1190">
        <v>49.898499999999999</v>
      </c>
      <c r="F8006" s="394"/>
    </row>
    <row r="8007" spans="1:6">
      <c r="A8007" s="1189" t="s">
        <v>15714</v>
      </c>
      <c r="B8007" s="501" t="s">
        <v>16549</v>
      </c>
      <c r="C8007" s="502" t="s">
        <v>42532</v>
      </c>
      <c r="D8007" s="1189" t="s">
        <v>28</v>
      </c>
      <c r="E8007" s="1190">
        <v>52.272799999999997</v>
      </c>
      <c r="F8007" s="394"/>
    </row>
    <row r="8008" spans="1:6">
      <c r="A8008" s="1189" t="s">
        <v>15715</v>
      </c>
      <c r="B8008" s="501" t="s">
        <v>16549</v>
      </c>
      <c r="C8008" s="502" t="s">
        <v>42533</v>
      </c>
      <c r="D8008" s="1189" t="s">
        <v>28</v>
      </c>
      <c r="E8008" s="1190">
        <v>122.7876</v>
      </c>
      <c r="F8008" s="394"/>
    </row>
    <row r="8009" spans="1:6">
      <c r="A8009" s="1189" t="s">
        <v>15716</v>
      </c>
      <c r="B8009" s="501" t="s">
        <v>16549</v>
      </c>
      <c r="C8009" s="502" t="s">
        <v>42534</v>
      </c>
      <c r="D8009" s="1189" t="s">
        <v>28</v>
      </c>
      <c r="E8009" s="1190">
        <v>14.057</v>
      </c>
      <c r="F8009" s="394"/>
    </row>
    <row r="8010" spans="1:6">
      <c r="A8010" s="1189" t="s">
        <v>15717</v>
      </c>
      <c r="B8010" s="501" t="s">
        <v>16549</v>
      </c>
      <c r="C8010" s="502" t="s">
        <v>42535</v>
      </c>
      <c r="D8010" s="1189" t="s">
        <v>28</v>
      </c>
      <c r="E8010" s="1190">
        <v>100.3</v>
      </c>
      <c r="F8010" s="394"/>
    </row>
    <row r="8011" spans="1:6">
      <c r="A8011" s="1189" t="s">
        <v>15718</v>
      </c>
      <c r="B8011" s="501" t="s">
        <v>16549</v>
      </c>
      <c r="C8011" s="502" t="s">
        <v>42536</v>
      </c>
      <c r="D8011" s="1189" t="s">
        <v>28</v>
      </c>
      <c r="E8011" s="1190">
        <v>102.90779999999999</v>
      </c>
      <c r="F8011" s="394"/>
    </row>
    <row r="8012" spans="1:6">
      <c r="A8012" s="1189" t="s">
        <v>15719</v>
      </c>
      <c r="B8012" s="501" t="s">
        <v>16549</v>
      </c>
      <c r="C8012" s="502" t="s">
        <v>42537</v>
      </c>
      <c r="D8012" s="1189" t="s">
        <v>28</v>
      </c>
      <c r="E8012" s="1190">
        <v>120.36</v>
      </c>
      <c r="F8012" s="394"/>
    </row>
    <row r="8013" spans="1:6">
      <c r="A8013" s="1189" t="s">
        <v>15720</v>
      </c>
      <c r="B8013" s="501" t="s">
        <v>16549</v>
      </c>
      <c r="C8013" s="502" t="s">
        <v>42538</v>
      </c>
      <c r="D8013" s="1189" t="s">
        <v>28</v>
      </c>
      <c r="E8013" s="1190">
        <v>64.164400000000001</v>
      </c>
      <c r="F8013" s="394"/>
    </row>
    <row r="8014" spans="1:6">
      <c r="A8014" s="1189" t="s">
        <v>15721</v>
      </c>
      <c r="B8014" s="501" t="s">
        <v>16549</v>
      </c>
      <c r="C8014" s="502" t="s">
        <v>42539</v>
      </c>
      <c r="D8014" s="1189" t="s">
        <v>28</v>
      </c>
      <c r="E8014" s="1190">
        <v>96.922399999999996</v>
      </c>
      <c r="F8014" s="394"/>
    </row>
    <row r="8015" spans="1:6">
      <c r="A8015" s="1189" t="s">
        <v>15722</v>
      </c>
      <c r="B8015" s="501" t="s">
        <v>16549</v>
      </c>
      <c r="C8015" s="502" t="s">
        <v>42540</v>
      </c>
      <c r="D8015" s="1189" t="s">
        <v>28</v>
      </c>
      <c r="E8015" s="1190">
        <v>103.6742</v>
      </c>
      <c r="F8015" s="394"/>
    </row>
    <row r="8016" spans="1:6">
      <c r="A8016" s="1189" t="s">
        <v>15723</v>
      </c>
      <c r="B8016" s="501" t="s">
        <v>16549</v>
      </c>
      <c r="C8016" s="502" t="s">
        <v>42541</v>
      </c>
      <c r="D8016" s="1189" t="s">
        <v>28</v>
      </c>
      <c r="E8016" s="1190">
        <v>54.119500000000002</v>
      </c>
      <c r="F8016" s="394"/>
    </row>
    <row r="8017" spans="1:6">
      <c r="A8017" s="1189" t="s">
        <v>15724</v>
      </c>
      <c r="B8017" s="501" t="s">
        <v>16549</v>
      </c>
      <c r="C8017" s="502" t="s">
        <v>42542</v>
      </c>
      <c r="D8017" s="1189" t="s">
        <v>28</v>
      </c>
      <c r="E8017" s="1190">
        <v>118.548</v>
      </c>
      <c r="F8017" s="394"/>
    </row>
    <row r="8018" spans="1:6">
      <c r="A8018" s="1189" t="s">
        <v>15725</v>
      </c>
      <c r="B8018" s="501" t="s">
        <v>16549</v>
      </c>
      <c r="C8018" s="502" t="s">
        <v>42543</v>
      </c>
      <c r="D8018" s="1189" t="s">
        <v>18822</v>
      </c>
      <c r="E8018" s="1190">
        <v>752.15340000000003</v>
      </c>
      <c r="F8018" s="394"/>
    </row>
    <row r="8019" spans="1:6">
      <c r="A8019" s="1189" t="s">
        <v>15726</v>
      </c>
      <c r="B8019" s="501" t="s">
        <v>16549</v>
      </c>
      <c r="C8019" s="502" t="s">
        <v>42544</v>
      </c>
      <c r="D8019" s="1189" t="s">
        <v>18822</v>
      </c>
      <c r="E8019" s="1190">
        <v>879.90250000000003</v>
      </c>
      <c r="F8019" s="394"/>
    </row>
    <row r="8020" spans="1:6">
      <c r="A8020" s="1189" t="s">
        <v>15727</v>
      </c>
      <c r="B8020" s="501" t="s">
        <v>16549</v>
      </c>
      <c r="C8020" s="502" t="s">
        <v>42545</v>
      </c>
      <c r="D8020" s="1189" t="s">
        <v>18822</v>
      </c>
      <c r="E8020" s="1190">
        <v>1090.6663000000001</v>
      </c>
      <c r="F8020" s="394"/>
    </row>
    <row r="8021" spans="1:6">
      <c r="A8021" s="1189" t="s">
        <v>15728</v>
      </c>
      <c r="B8021" s="501" t="s">
        <v>16549</v>
      </c>
      <c r="C8021" s="502" t="s">
        <v>42546</v>
      </c>
      <c r="D8021" s="1189" t="s">
        <v>28</v>
      </c>
      <c r="E8021" s="1190">
        <v>50.15</v>
      </c>
      <c r="F8021" s="394"/>
    </row>
    <row r="8022" spans="1:6">
      <c r="A8022" s="1189" t="s">
        <v>15729</v>
      </c>
      <c r="B8022" s="501" t="s">
        <v>16549</v>
      </c>
      <c r="C8022" s="502" t="s">
        <v>42547</v>
      </c>
      <c r="D8022" s="1189" t="s">
        <v>18822</v>
      </c>
      <c r="E8022" s="1190">
        <v>906.79759999999999</v>
      </c>
      <c r="F8022" s="394"/>
    </row>
    <row r="8023" spans="1:6">
      <c r="A8023" s="1189" t="s">
        <v>15730</v>
      </c>
      <c r="B8023" s="501" t="s">
        <v>16549</v>
      </c>
      <c r="C8023" s="502" t="s">
        <v>42548</v>
      </c>
      <c r="D8023" s="1189" t="s">
        <v>28</v>
      </c>
      <c r="E8023" s="1190">
        <v>436404.4583</v>
      </c>
      <c r="F8023" s="394"/>
    </row>
    <row r="8024" spans="1:6">
      <c r="A8024" s="1189" t="s">
        <v>15731</v>
      </c>
      <c r="B8024" s="501" t="s">
        <v>16549</v>
      </c>
      <c r="C8024" s="502" t="s">
        <v>42549</v>
      </c>
      <c r="D8024" s="1189" t="s">
        <v>28</v>
      </c>
      <c r="E8024" s="1190">
        <v>479804.79249999998</v>
      </c>
      <c r="F8024" s="394"/>
    </row>
    <row r="8025" spans="1:6">
      <c r="A8025" s="1189" t="s">
        <v>15732</v>
      </c>
      <c r="B8025" s="501" t="s">
        <v>16549</v>
      </c>
      <c r="C8025" s="502" t="s">
        <v>42550</v>
      </c>
      <c r="D8025" s="1189" t="s">
        <v>28</v>
      </c>
      <c r="E8025" s="1190">
        <v>527545.61</v>
      </c>
      <c r="F8025" s="394"/>
    </row>
    <row r="8026" spans="1:6">
      <c r="A8026" s="1189" t="s">
        <v>15733</v>
      </c>
      <c r="B8026" s="501" t="s">
        <v>16549</v>
      </c>
      <c r="C8026" s="502" t="s">
        <v>42551</v>
      </c>
      <c r="D8026" s="1189" t="s">
        <v>28</v>
      </c>
      <c r="E8026" s="1190">
        <v>580942.17700000003</v>
      </c>
      <c r="F8026" s="394"/>
    </row>
    <row r="8027" spans="1:6">
      <c r="A8027" s="1189" t="s">
        <v>15734</v>
      </c>
      <c r="B8027" s="501" t="s">
        <v>16549</v>
      </c>
      <c r="C8027" s="502" t="s">
        <v>42552</v>
      </c>
      <c r="D8027" s="1189" t="s">
        <v>28</v>
      </c>
      <c r="E8027" s="1190">
        <v>552908.63119999995</v>
      </c>
      <c r="F8027" s="394"/>
    </row>
    <row r="8028" spans="1:6">
      <c r="A8028" s="1189" t="s">
        <v>15735</v>
      </c>
      <c r="B8028" s="501" t="s">
        <v>16549</v>
      </c>
      <c r="C8028" s="502" t="s">
        <v>42553</v>
      </c>
      <c r="D8028" s="1189" t="s">
        <v>28</v>
      </c>
      <c r="E8028" s="1190">
        <v>607871.16449999996</v>
      </c>
      <c r="F8028" s="394"/>
    </row>
    <row r="8029" spans="1:6">
      <c r="A8029" s="1189" t="s">
        <v>15736</v>
      </c>
      <c r="B8029" s="501" t="s">
        <v>16549</v>
      </c>
      <c r="C8029" s="502" t="s">
        <v>42554</v>
      </c>
      <c r="D8029" s="1189" t="s">
        <v>28</v>
      </c>
      <c r="E8029" s="1190">
        <v>667297.96750000003</v>
      </c>
      <c r="F8029" s="394"/>
    </row>
    <row r="8030" spans="1:6">
      <c r="A8030" s="1189" t="s">
        <v>15737</v>
      </c>
      <c r="B8030" s="501" t="s">
        <v>16549</v>
      </c>
      <c r="C8030" s="502" t="s">
        <v>42555</v>
      </c>
      <c r="D8030" s="1189" t="s">
        <v>28</v>
      </c>
      <c r="E8030" s="1190">
        <v>733802.78060000006</v>
      </c>
      <c r="F8030" s="394"/>
    </row>
    <row r="8031" spans="1:6">
      <c r="A8031" s="1189" t="s">
        <v>15738</v>
      </c>
      <c r="B8031" s="501" t="s">
        <v>16549</v>
      </c>
      <c r="C8031" s="502" t="s">
        <v>42556</v>
      </c>
      <c r="D8031" s="1189" t="s">
        <v>28</v>
      </c>
      <c r="E8031" s="1190">
        <v>882786.55240000004</v>
      </c>
      <c r="F8031" s="394"/>
    </row>
    <row r="8032" spans="1:6">
      <c r="A8032" s="1189" t="s">
        <v>15739</v>
      </c>
      <c r="B8032" s="501" t="s">
        <v>16549</v>
      </c>
      <c r="C8032" s="502" t="s">
        <v>42557</v>
      </c>
      <c r="D8032" s="1189" t="s">
        <v>28</v>
      </c>
      <c r="E8032" s="1190">
        <v>723685.01049999997</v>
      </c>
      <c r="F8032" s="394"/>
    </row>
    <row r="8033" spans="1:6">
      <c r="A8033" s="1189" t="s">
        <v>15740</v>
      </c>
      <c r="B8033" s="501" t="s">
        <v>16549</v>
      </c>
      <c r="C8033" s="502" t="s">
        <v>42558</v>
      </c>
      <c r="D8033" s="1189" t="s">
        <v>28</v>
      </c>
      <c r="E8033" s="1190">
        <v>797013.73300000001</v>
      </c>
      <c r="F8033" s="394"/>
    </row>
    <row r="8034" spans="1:6">
      <c r="A8034" s="1189" t="s">
        <v>15741</v>
      </c>
      <c r="B8034" s="501" t="s">
        <v>16549</v>
      </c>
      <c r="C8034" s="502" t="s">
        <v>42559</v>
      </c>
      <c r="D8034" s="1189" t="s">
        <v>28</v>
      </c>
      <c r="E8034" s="1190">
        <v>876354.93889999995</v>
      </c>
      <c r="F8034" s="394"/>
    </row>
    <row r="8035" spans="1:6">
      <c r="A8035" s="1189" t="s">
        <v>15742</v>
      </c>
      <c r="B8035" s="501" t="s">
        <v>16549</v>
      </c>
      <c r="C8035" s="502" t="s">
        <v>42560</v>
      </c>
      <c r="D8035" s="1189" t="s">
        <v>28</v>
      </c>
      <c r="E8035" s="1190">
        <v>638851.53509999998</v>
      </c>
      <c r="F8035" s="394"/>
    </row>
    <row r="8036" spans="1:6">
      <c r="A8036" s="1189" t="s">
        <v>15743</v>
      </c>
      <c r="B8036" s="501" t="s">
        <v>16549</v>
      </c>
      <c r="C8036" s="502" t="s">
        <v>42561</v>
      </c>
      <c r="D8036" s="1189" t="s">
        <v>28</v>
      </c>
      <c r="E8036" s="1190">
        <v>1050905.9774</v>
      </c>
      <c r="F8036" s="394"/>
    </row>
    <row r="8037" spans="1:6">
      <c r="A8037" s="1189" t="s">
        <v>15744</v>
      </c>
      <c r="B8037" s="501" t="s">
        <v>16549</v>
      </c>
      <c r="C8037" s="502" t="s">
        <v>42562</v>
      </c>
      <c r="D8037" s="1189" t="s">
        <v>28</v>
      </c>
      <c r="E8037" s="1190">
        <v>501408.5759</v>
      </c>
      <c r="F8037" s="394"/>
    </row>
    <row r="8038" spans="1:6">
      <c r="A8038" s="1189" t="s">
        <v>15745</v>
      </c>
      <c r="B8038" s="501" t="s">
        <v>16549</v>
      </c>
      <c r="C8038" s="502" t="s">
        <v>42563</v>
      </c>
      <c r="D8038" s="1189" t="s">
        <v>28</v>
      </c>
      <c r="E8038" s="1190">
        <v>551309.35400000005</v>
      </c>
      <c r="F8038" s="394"/>
    </row>
    <row r="8039" spans="1:6">
      <c r="A8039" s="1189" t="s">
        <v>15746</v>
      </c>
      <c r="B8039" s="501" t="s">
        <v>16549</v>
      </c>
      <c r="C8039" s="502" t="s">
        <v>42564</v>
      </c>
      <c r="D8039" s="1189" t="s">
        <v>28</v>
      </c>
      <c r="E8039" s="1190">
        <v>606200.56330000004</v>
      </c>
      <c r="F8039" s="394"/>
    </row>
    <row r="8040" spans="1:6">
      <c r="A8040" s="1189" t="s">
        <v>15747</v>
      </c>
      <c r="B8040" s="501" t="s">
        <v>16549</v>
      </c>
      <c r="C8040" s="502" t="s">
        <v>42565</v>
      </c>
      <c r="D8040" s="1189" t="s">
        <v>28</v>
      </c>
      <c r="E8040" s="1190">
        <v>666580.50809999998</v>
      </c>
      <c r="F8040" s="394"/>
    </row>
    <row r="8041" spans="1:6">
      <c r="A8041" s="1189" t="s">
        <v>15748</v>
      </c>
      <c r="B8041" s="501" t="s">
        <v>16549</v>
      </c>
      <c r="C8041" s="502" t="s">
        <v>42566</v>
      </c>
      <c r="D8041" s="1189" t="s">
        <v>28</v>
      </c>
      <c r="E8041" s="1190">
        <v>635295.56480000005</v>
      </c>
      <c r="F8041" s="394"/>
    </row>
    <row r="8042" spans="1:6">
      <c r="A8042" s="1189" t="s">
        <v>15749</v>
      </c>
      <c r="B8042" s="501" t="s">
        <v>16549</v>
      </c>
      <c r="C8042" s="502" t="s">
        <v>42567</v>
      </c>
      <c r="D8042" s="1189" t="s">
        <v>28</v>
      </c>
      <c r="E8042" s="1190">
        <v>698546.46129999997</v>
      </c>
      <c r="F8042" s="394"/>
    </row>
    <row r="8043" spans="1:6">
      <c r="A8043" s="1189" t="s">
        <v>15750</v>
      </c>
      <c r="B8043" s="501" t="s">
        <v>16549</v>
      </c>
      <c r="C8043" s="502" t="s">
        <v>42568</v>
      </c>
      <c r="D8043" s="1189" t="s">
        <v>28</v>
      </c>
      <c r="E8043" s="1190">
        <v>768072.90610000002</v>
      </c>
      <c r="F8043" s="394"/>
    </row>
    <row r="8044" spans="1:6">
      <c r="A8044" s="1189" t="s">
        <v>15751</v>
      </c>
      <c r="B8044" s="501" t="s">
        <v>16549</v>
      </c>
      <c r="C8044" s="502" t="s">
        <v>42569</v>
      </c>
      <c r="D8044" s="1189" t="s">
        <v>28</v>
      </c>
      <c r="E8044" s="1190">
        <v>846192.84120000002</v>
      </c>
      <c r="F8044" s="394"/>
    </row>
    <row r="8045" spans="1:6">
      <c r="A8045" s="1189" t="s">
        <v>15752</v>
      </c>
      <c r="B8045" s="501" t="s">
        <v>16549</v>
      </c>
      <c r="C8045" s="502" t="s">
        <v>42570</v>
      </c>
      <c r="D8045" s="1189" t="s">
        <v>28</v>
      </c>
      <c r="E8045" s="1190">
        <v>1014446.8056</v>
      </c>
      <c r="F8045" s="394"/>
    </row>
    <row r="8046" spans="1:6">
      <c r="A8046" s="1189" t="s">
        <v>15753</v>
      </c>
      <c r="B8046" s="501" t="s">
        <v>16549</v>
      </c>
      <c r="C8046" s="502" t="s">
        <v>42571</v>
      </c>
      <c r="D8046" s="1189" t="s">
        <v>28</v>
      </c>
      <c r="E8046" s="1190">
        <v>834407.67420000001</v>
      </c>
      <c r="F8046" s="394"/>
    </row>
    <row r="8047" spans="1:6">
      <c r="A8047" s="1189" t="s">
        <v>15754</v>
      </c>
      <c r="B8047" s="501" t="s">
        <v>16549</v>
      </c>
      <c r="C8047" s="502" t="s">
        <v>42572</v>
      </c>
      <c r="D8047" s="1189" t="s">
        <v>28</v>
      </c>
      <c r="E8047" s="1190">
        <v>916032.93130000005</v>
      </c>
      <c r="F8047" s="394"/>
    </row>
    <row r="8048" spans="1:6">
      <c r="A8048" s="1189" t="s">
        <v>15755</v>
      </c>
      <c r="B8048" s="501" t="s">
        <v>16549</v>
      </c>
      <c r="C8048" s="502" t="s">
        <v>42573</v>
      </c>
      <c r="D8048" s="1189" t="s">
        <v>28</v>
      </c>
      <c r="E8048" s="1190">
        <v>1008599.5225</v>
      </c>
      <c r="F8048" s="394"/>
    </row>
    <row r="8049" spans="1:6">
      <c r="A8049" s="1189" t="s">
        <v>15756</v>
      </c>
      <c r="B8049" s="501" t="s">
        <v>16549</v>
      </c>
      <c r="C8049" s="502" t="s">
        <v>42574</v>
      </c>
      <c r="D8049" s="1189" t="s">
        <v>28</v>
      </c>
      <c r="E8049" s="1190">
        <v>734279.51630000002</v>
      </c>
      <c r="F8049" s="394"/>
    </row>
    <row r="8050" spans="1:6">
      <c r="A8050" s="1189" t="s">
        <v>15757</v>
      </c>
      <c r="B8050" s="501" t="s">
        <v>16549</v>
      </c>
      <c r="C8050" s="502" t="s">
        <v>42575</v>
      </c>
      <c r="D8050" s="1189" t="s">
        <v>28</v>
      </c>
      <c r="E8050" s="1190">
        <v>1211611.2967999999</v>
      </c>
      <c r="F8050" s="394"/>
    </row>
    <row r="8051" spans="1:6">
      <c r="A8051" s="1189" t="s">
        <v>15758</v>
      </c>
      <c r="B8051" s="501" t="s">
        <v>16549</v>
      </c>
      <c r="C8051" s="502" t="s">
        <v>42576</v>
      </c>
      <c r="D8051" s="1189" t="s">
        <v>28</v>
      </c>
      <c r="E8051" s="1190">
        <v>601909.18469999998</v>
      </c>
      <c r="F8051" s="394"/>
    </row>
    <row r="8052" spans="1:6">
      <c r="A8052" s="1189" t="s">
        <v>15759</v>
      </c>
      <c r="B8052" s="501" t="s">
        <v>16549</v>
      </c>
      <c r="C8052" s="502" t="s">
        <v>42577</v>
      </c>
      <c r="D8052" s="1189" t="s">
        <v>28</v>
      </c>
      <c r="E8052" s="1190">
        <v>661771.86979999999</v>
      </c>
      <c r="F8052" s="394"/>
    </row>
    <row r="8053" spans="1:6">
      <c r="A8053" s="1189" t="s">
        <v>15760</v>
      </c>
      <c r="B8053" s="501" t="s">
        <v>16549</v>
      </c>
      <c r="C8053" s="502" t="s">
        <v>42578</v>
      </c>
      <c r="D8053" s="1189" t="s">
        <v>28</v>
      </c>
      <c r="E8053" s="1190">
        <v>727620.95189999999</v>
      </c>
      <c r="F8053" s="394"/>
    </row>
    <row r="8054" spans="1:6">
      <c r="A8054" s="1189" t="s">
        <v>15761</v>
      </c>
      <c r="B8054" s="501" t="s">
        <v>16549</v>
      </c>
      <c r="C8054" s="502" t="s">
        <v>42579</v>
      </c>
      <c r="D8054" s="1189" t="s">
        <v>28</v>
      </c>
      <c r="E8054" s="1190">
        <v>801695.6594</v>
      </c>
      <c r="F8054" s="394"/>
    </row>
    <row r="8055" spans="1:6">
      <c r="A8055" s="1189" t="s">
        <v>15762</v>
      </c>
      <c r="B8055" s="501" t="s">
        <v>16549</v>
      </c>
      <c r="C8055" s="502" t="s">
        <v>42580</v>
      </c>
      <c r="D8055" s="1189" t="s">
        <v>28</v>
      </c>
      <c r="E8055" s="1190">
        <v>761824.66650000005</v>
      </c>
      <c r="F8055" s="394"/>
    </row>
    <row r="8056" spans="1:6">
      <c r="A8056" s="1189" t="s">
        <v>15763</v>
      </c>
      <c r="B8056" s="501" t="s">
        <v>16549</v>
      </c>
      <c r="C8056" s="502" t="s">
        <v>42581</v>
      </c>
      <c r="D8056" s="1189" t="s">
        <v>28</v>
      </c>
      <c r="E8056" s="1190">
        <v>839319.71329999994</v>
      </c>
      <c r="F8056" s="394"/>
    </row>
    <row r="8057" spans="1:6">
      <c r="A8057" s="1189" t="s">
        <v>15764</v>
      </c>
      <c r="B8057" s="501" t="s">
        <v>16549</v>
      </c>
      <c r="C8057" s="502" t="s">
        <v>42582</v>
      </c>
      <c r="D8057" s="1189" t="s">
        <v>28</v>
      </c>
      <c r="E8057" s="1190">
        <v>922759.4791</v>
      </c>
      <c r="F8057" s="394"/>
    </row>
    <row r="8058" spans="1:6">
      <c r="A8058" s="1189" t="s">
        <v>15765</v>
      </c>
      <c r="B8058" s="501" t="s">
        <v>16549</v>
      </c>
      <c r="C8058" s="502" t="s">
        <v>42583</v>
      </c>
      <c r="D8058" s="1189" t="s">
        <v>28</v>
      </c>
      <c r="E8058" s="1190">
        <v>1013219.9166999999</v>
      </c>
      <c r="F8058" s="394"/>
    </row>
    <row r="8059" spans="1:6">
      <c r="A8059" s="1189" t="s">
        <v>15766</v>
      </c>
      <c r="B8059" s="501" t="s">
        <v>16549</v>
      </c>
      <c r="C8059" s="502" t="s">
        <v>42584</v>
      </c>
      <c r="D8059" s="1189" t="s">
        <v>28</v>
      </c>
      <c r="E8059" s="1190">
        <v>1221390.2424999999</v>
      </c>
      <c r="F8059" s="394"/>
    </row>
    <row r="8060" spans="1:6">
      <c r="A8060" s="1189" t="s">
        <v>15767</v>
      </c>
      <c r="B8060" s="501" t="s">
        <v>16549</v>
      </c>
      <c r="C8060" s="502" t="s">
        <v>42585</v>
      </c>
      <c r="D8060" s="1189" t="s">
        <v>28</v>
      </c>
      <c r="E8060" s="1190">
        <v>1000357.7449</v>
      </c>
      <c r="F8060" s="394"/>
    </row>
    <row r="8061" spans="1:6">
      <c r="A8061" s="1189" t="s">
        <v>15768</v>
      </c>
      <c r="B8061" s="501" t="s">
        <v>16549</v>
      </c>
      <c r="C8061" s="502" t="s">
        <v>42586</v>
      </c>
      <c r="D8061" s="1189" t="s">
        <v>28</v>
      </c>
      <c r="E8061" s="1190">
        <v>1098578.0411</v>
      </c>
      <c r="F8061" s="394"/>
    </row>
    <row r="8062" spans="1:6">
      <c r="A8062" s="1189" t="s">
        <v>15769</v>
      </c>
      <c r="B8062" s="501" t="s">
        <v>16549</v>
      </c>
      <c r="C8062" s="502" t="s">
        <v>42587</v>
      </c>
      <c r="D8062" s="1189" t="s">
        <v>28</v>
      </c>
      <c r="E8062" s="1190">
        <v>1211675.5526000001</v>
      </c>
      <c r="F8062" s="394"/>
    </row>
    <row r="8063" spans="1:6">
      <c r="A8063" s="1189" t="s">
        <v>15770</v>
      </c>
      <c r="B8063" s="501" t="s">
        <v>16549</v>
      </c>
      <c r="C8063" s="502" t="s">
        <v>42588</v>
      </c>
      <c r="D8063" s="1189" t="s">
        <v>5</v>
      </c>
      <c r="E8063" s="1190">
        <v>380.44830000000002</v>
      </c>
      <c r="F8063" s="394"/>
    </row>
    <row r="8064" spans="1:6">
      <c r="A8064" s="1189" t="s">
        <v>15771</v>
      </c>
      <c r="B8064" s="501" t="s">
        <v>16549</v>
      </c>
      <c r="C8064" s="502" t="s">
        <v>42589</v>
      </c>
      <c r="D8064" s="1189" t="s">
        <v>28</v>
      </c>
      <c r="E8064" s="1190">
        <v>1452570.7646999999</v>
      </c>
      <c r="F8064" s="394"/>
    </row>
    <row r="8065" spans="1:6">
      <c r="A8065" s="1189" t="s">
        <v>15772</v>
      </c>
      <c r="B8065" s="501" t="s">
        <v>16549</v>
      </c>
      <c r="C8065" s="502" t="s">
        <v>42590</v>
      </c>
      <c r="D8065" s="1189" t="s">
        <v>28</v>
      </c>
      <c r="E8065" s="1190">
        <v>450.84719999999999</v>
      </c>
      <c r="F8065" s="394"/>
    </row>
    <row r="8066" spans="1:6">
      <c r="A8066" s="1189" t="s">
        <v>15773</v>
      </c>
      <c r="B8066" s="501" t="s">
        <v>16549</v>
      </c>
      <c r="C8066" s="502" t="s">
        <v>42591</v>
      </c>
      <c r="D8066" s="1189" t="s">
        <v>28</v>
      </c>
      <c r="E8066" s="1190">
        <v>236.1344</v>
      </c>
      <c r="F8066" s="394"/>
    </row>
    <row r="8067" spans="1:6">
      <c r="A8067" s="1189" t="s">
        <v>15774</v>
      </c>
      <c r="B8067" s="501" t="s">
        <v>16549</v>
      </c>
      <c r="C8067" s="502" t="s">
        <v>42592</v>
      </c>
      <c r="D8067" s="1189" t="s">
        <v>5</v>
      </c>
      <c r="E8067" s="1190">
        <v>792.58280000000002</v>
      </c>
      <c r="F8067" s="394"/>
    </row>
    <row r="8068" spans="1:6">
      <c r="A8068" s="1189" t="s">
        <v>15775</v>
      </c>
      <c r="B8068" s="501" t="s">
        <v>16549</v>
      </c>
      <c r="C8068" s="502" t="s">
        <v>42593</v>
      </c>
      <c r="D8068" s="1189" t="s">
        <v>5</v>
      </c>
      <c r="E8068" s="1190">
        <v>647.06679999999994</v>
      </c>
      <c r="F8068" s="394"/>
    </row>
    <row r="8069" spans="1:6">
      <c r="A8069" s="1189" t="s">
        <v>15776</v>
      </c>
      <c r="B8069" s="501" t="s">
        <v>16549</v>
      </c>
      <c r="C8069" s="502" t="s">
        <v>42594</v>
      </c>
      <c r="D8069" s="1189" t="s">
        <v>28</v>
      </c>
      <c r="E8069" s="1190">
        <v>702496.64119999995</v>
      </c>
      <c r="F8069" s="394"/>
    </row>
    <row r="8070" spans="1:6">
      <c r="A8070" s="1189" t="s">
        <v>15777</v>
      </c>
      <c r="B8070" s="501" t="s">
        <v>16549</v>
      </c>
      <c r="C8070" s="502" t="s">
        <v>42595</v>
      </c>
      <c r="D8070" s="1189" t="s">
        <v>28</v>
      </c>
      <c r="E8070" s="1190">
        <v>772506.29020000005</v>
      </c>
      <c r="F8070" s="394"/>
    </row>
    <row r="8071" spans="1:6">
      <c r="A8071" s="1189" t="s">
        <v>15778</v>
      </c>
      <c r="B8071" s="501" t="s">
        <v>16549</v>
      </c>
      <c r="C8071" s="502" t="s">
        <v>42596</v>
      </c>
      <c r="D8071" s="1189" t="s">
        <v>28</v>
      </c>
      <c r="E8071" s="1190">
        <v>927727.49750000006</v>
      </c>
      <c r="F8071" s="394"/>
    </row>
    <row r="8072" spans="1:6">
      <c r="A8072" s="1189" t="s">
        <v>15779</v>
      </c>
      <c r="B8072" s="501" t="s">
        <v>16549</v>
      </c>
      <c r="C8072" s="502" t="s">
        <v>42597</v>
      </c>
      <c r="D8072" s="1189" t="s">
        <v>28</v>
      </c>
      <c r="E8072" s="1190">
        <v>881940.05810000002</v>
      </c>
      <c r="F8072" s="394"/>
    </row>
    <row r="8073" spans="1:6">
      <c r="A8073" s="1189" t="s">
        <v>15780</v>
      </c>
      <c r="B8073" s="501" t="s">
        <v>16549</v>
      </c>
      <c r="C8073" s="502" t="s">
        <v>42598</v>
      </c>
      <c r="D8073" s="1189" t="s">
        <v>28</v>
      </c>
      <c r="E8073" s="1190">
        <v>969774.28200000001</v>
      </c>
      <c r="F8073" s="394"/>
    </row>
    <row r="8074" spans="1:6">
      <c r="A8074" s="1189" t="s">
        <v>15781</v>
      </c>
      <c r="B8074" s="501" t="s">
        <v>16549</v>
      </c>
      <c r="C8074" s="502" t="s">
        <v>42599</v>
      </c>
      <c r="D8074" s="1189" t="s">
        <v>28</v>
      </c>
      <c r="E8074" s="1190">
        <v>1066391.6392000001</v>
      </c>
      <c r="F8074" s="394"/>
    </row>
    <row r="8075" spans="1:6">
      <c r="A8075" s="1189" t="s">
        <v>15782</v>
      </c>
      <c r="B8075" s="501" t="s">
        <v>16549</v>
      </c>
      <c r="C8075" s="502" t="s">
        <v>42600</v>
      </c>
      <c r="D8075" s="1189" t="s">
        <v>28</v>
      </c>
      <c r="E8075" s="1190">
        <v>1282549.7641</v>
      </c>
      <c r="F8075" s="394"/>
    </row>
    <row r="8076" spans="1:6">
      <c r="A8076" s="1189" t="s">
        <v>15783</v>
      </c>
      <c r="B8076" s="501" t="s">
        <v>16549</v>
      </c>
      <c r="C8076" s="502" t="s">
        <v>42601</v>
      </c>
      <c r="D8076" s="1189" t="s">
        <v>28</v>
      </c>
      <c r="E8076" s="1190">
        <v>520.27629999999999</v>
      </c>
      <c r="F8076" s="394"/>
    </row>
    <row r="8077" spans="1:6">
      <c r="A8077" s="1189" t="s">
        <v>15784</v>
      </c>
      <c r="B8077" s="501" t="s">
        <v>16549</v>
      </c>
      <c r="C8077" s="502" t="s">
        <v>42602</v>
      </c>
      <c r="D8077" s="1189" t="s">
        <v>28</v>
      </c>
      <c r="E8077" s="1190">
        <v>1838.3688999999999</v>
      </c>
      <c r="F8077" s="394"/>
    </row>
    <row r="8078" spans="1:6">
      <c r="A8078" s="1189" t="s">
        <v>11968</v>
      </c>
      <c r="B8078" s="501" t="s">
        <v>16549</v>
      </c>
      <c r="C8078" s="502" t="s">
        <v>42603</v>
      </c>
      <c r="D8078" s="1189" t="s">
        <v>28</v>
      </c>
      <c r="E8078" s="1190">
        <v>507.42149999999998</v>
      </c>
      <c r="F8078" s="394"/>
    </row>
    <row r="8079" spans="1:6">
      <c r="A8079" s="1189" t="s">
        <v>15785</v>
      </c>
      <c r="B8079" s="501" t="s">
        <v>16549</v>
      </c>
      <c r="C8079" s="502" t="s">
        <v>42604</v>
      </c>
      <c r="D8079" s="1189" t="s">
        <v>28</v>
      </c>
      <c r="E8079" s="1190">
        <v>808667.17539999995</v>
      </c>
      <c r="F8079" s="394"/>
    </row>
    <row r="8080" spans="1:6">
      <c r="A8080" s="1189" t="s">
        <v>15786</v>
      </c>
      <c r="B8080" s="501" t="s">
        <v>16549</v>
      </c>
      <c r="C8080" s="502" t="s">
        <v>42605</v>
      </c>
      <c r="D8080" s="1189" t="s">
        <v>28</v>
      </c>
      <c r="E8080" s="1190">
        <v>889173.98259999999</v>
      </c>
      <c r="F8080" s="394"/>
    </row>
    <row r="8081" spans="1:6">
      <c r="A8081" s="1189" t="s">
        <v>15787</v>
      </c>
      <c r="B8081" s="501" t="s">
        <v>16549</v>
      </c>
      <c r="C8081" s="502" t="s">
        <v>42606</v>
      </c>
      <c r="D8081" s="1189" t="s">
        <v>28</v>
      </c>
      <c r="E8081" s="1190">
        <v>1066288.8299</v>
      </c>
      <c r="F8081" s="394"/>
    </row>
    <row r="8082" spans="1:6">
      <c r="A8082" s="1189" t="s">
        <v>15788</v>
      </c>
      <c r="B8082" s="501" t="s">
        <v>16549</v>
      </c>
      <c r="C8082" s="502" t="s">
        <v>42607</v>
      </c>
      <c r="D8082" s="1189" t="s">
        <v>5</v>
      </c>
      <c r="E8082" s="1190">
        <v>459.04939999999999</v>
      </c>
      <c r="F8082" s="394"/>
    </row>
    <row r="8083" spans="1:6">
      <c r="A8083" s="1189" t="s">
        <v>15789</v>
      </c>
      <c r="B8083" s="501" t="s">
        <v>16549</v>
      </c>
      <c r="C8083" s="502" t="s">
        <v>42608</v>
      </c>
      <c r="D8083" s="1189" t="s">
        <v>5</v>
      </c>
      <c r="E8083" s="1190">
        <v>568.66840000000002</v>
      </c>
      <c r="F8083" s="394"/>
    </row>
    <row r="8084" spans="1:6">
      <c r="A8084" s="1189" t="s">
        <v>15790</v>
      </c>
      <c r="B8084" s="501" t="s">
        <v>16549</v>
      </c>
      <c r="C8084" s="502" t="s">
        <v>42609</v>
      </c>
      <c r="D8084" s="1189" t="s">
        <v>5</v>
      </c>
      <c r="E8084" s="1190">
        <v>808.04769999999996</v>
      </c>
      <c r="F8084" s="394"/>
    </row>
    <row r="8085" spans="1:6">
      <c r="A8085" s="1189" t="s">
        <v>15791</v>
      </c>
      <c r="B8085" s="501" t="s">
        <v>16549</v>
      </c>
      <c r="C8085" s="502" t="s">
        <v>42610</v>
      </c>
      <c r="D8085" s="1189" t="s">
        <v>5</v>
      </c>
      <c r="E8085" s="1190">
        <v>1226.7585999999999</v>
      </c>
      <c r="F8085" s="394"/>
    </row>
    <row r="8086" spans="1:6">
      <c r="A8086" s="1189" t="s">
        <v>15792</v>
      </c>
      <c r="B8086" s="501" t="s">
        <v>16549</v>
      </c>
      <c r="C8086" s="502" t="s">
        <v>42611</v>
      </c>
      <c r="D8086" s="1189" t="s">
        <v>5</v>
      </c>
      <c r="E8086" s="1190">
        <v>1553.6216999999999</v>
      </c>
      <c r="F8086" s="394"/>
    </row>
    <row r="8087" spans="1:6">
      <c r="A8087" s="1189" t="s">
        <v>15793</v>
      </c>
      <c r="B8087" s="501" t="s">
        <v>16549</v>
      </c>
      <c r="C8087" s="502" t="s">
        <v>42612</v>
      </c>
      <c r="D8087" s="1189" t="s">
        <v>5</v>
      </c>
      <c r="E8087" s="1190">
        <v>3014.7145999999998</v>
      </c>
      <c r="F8087" s="394"/>
    </row>
    <row r="8088" spans="1:6">
      <c r="A8088" s="1189" t="s">
        <v>15794</v>
      </c>
      <c r="B8088" s="501" t="s">
        <v>16549</v>
      </c>
      <c r="C8088" s="502" t="s">
        <v>42613</v>
      </c>
      <c r="D8088" s="1189" t="s">
        <v>28</v>
      </c>
      <c r="E8088" s="1190">
        <v>63.116100000000003</v>
      </c>
      <c r="F8088" s="394"/>
    </row>
    <row r="8089" spans="1:6">
      <c r="A8089" s="1189" t="s">
        <v>15795</v>
      </c>
      <c r="B8089" s="501" t="s">
        <v>16549</v>
      </c>
      <c r="C8089" s="502" t="s">
        <v>42614</v>
      </c>
      <c r="D8089" s="1189" t="s">
        <v>28</v>
      </c>
      <c r="E8089" s="1190">
        <v>87.479299999999995</v>
      </c>
      <c r="F8089" s="394"/>
    </row>
    <row r="8090" spans="1:6">
      <c r="A8090" s="1189" t="s">
        <v>15796</v>
      </c>
      <c r="B8090" s="501" t="s">
        <v>16549</v>
      </c>
      <c r="C8090" s="502" t="s">
        <v>42615</v>
      </c>
      <c r="D8090" s="1189" t="s">
        <v>28</v>
      </c>
      <c r="E8090" s="1190">
        <v>93.722099999999998</v>
      </c>
      <c r="F8090" s="394"/>
    </row>
    <row r="8091" spans="1:6">
      <c r="A8091" s="1189" t="s">
        <v>15797</v>
      </c>
      <c r="B8091" s="501" t="s">
        <v>16549</v>
      </c>
      <c r="C8091" s="502" t="s">
        <v>42616</v>
      </c>
      <c r="D8091" s="1189" t="s">
        <v>28</v>
      </c>
      <c r="E8091" s="1190">
        <v>107.4452</v>
      </c>
      <c r="F8091" s="394"/>
    </row>
    <row r="8092" spans="1:6">
      <c r="A8092" s="1189" t="s">
        <v>15798</v>
      </c>
      <c r="B8092" s="501" t="s">
        <v>16549</v>
      </c>
      <c r="C8092" s="502" t="s">
        <v>42617</v>
      </c>
      <c r="D8092" s="1189" t="s">
        <v>28</v>
      </c>
      <c r="E8092" s="1190">
        <v>118.4021</v>
      </c>
      <c r="F8092" s="394"/>
    </row>
    <row r="8093" spans="1:6">
      <c r="A8093" s="1189" t="s">
        <v>15799</v>
      </c>
      <c r="B8093" s="501" t="s">
        <v>16549</v>
      </c>
      <c r="C8093" s="502" t="s">
        <v>42618</v>
      </c>
      <c r="D8093" s="1189" t="s">
        <v>28</v>
      </c>
      <c r="E8093" s="1190">
        <v>129.3741</v>
      </c>
      <c r="F8093" s="394"/>
    </row>
    <row r="8094" spans="1:6">
      <c r="A8094" s="1189" t="s">
        <v>15800</v>
      </c>
      <c r="B8094" s="501" t="s">
        <v>16549</v>
      </c>
      <c r="C8094" s="502" t="s">
        <v>42619</v>
      </c>
      <c r="D8094" s="1189" t="s">
        <v>28</v>
      </c>
      <c r="E8094" s="1190">
        <v>141.69990000000001</v>
      </c>
      <c r="F8094" s="394"/>
    </row>
    <row r="8095" spans="1:6">
      <c r="A8095" s="1189" t="s">
        <v>15801</v>
      </c>
      <c r="B8095" s="501" t="s">
        <v>16549</v>
      </c>
      <c r="C8095" s="502" t="s">
        <v>42620</v>
      </c>
      <c r="D8095" s="1189" t="s">
        <v>28</v>
      </c>
      <c r="E8095" s="1190">
        <v>156.9151</v>
      </c>
      <c r="F8095" s="394"/>
    </row>
    <row r="8096" spans="1:6">
      <c r="A8096" s="1189" t="s">
        <v>15802</v>
      </c>
      <c r="B8096" s="501" t="s">
        <v>16549</v>
      </c>
      <c r="C8096" s="502" t="s">
        <v>42621</v>
      </c>
      <c r="D8096" s="1189" t="s">
        <v>28</v>
      </c>
      <c r="E8096" s="1190">
        <v>177.49430000000001</v>
      </c>
      <c r="F8096" s="394"/>
    </row>
    <row r="8097" spans="1:6">
      <c r="A8097" s="1189" t="s">
        <v>15803</v>
      </c>
      <c r="B8097" s="501" t="s">
        <v>16549</v>
      </c>
      <c r="C8097" s="502" t="s">
        <v>42622</v>
      </c>
      <c r="D8097" s="1189" t="s">
        <v>28</v>
      </c>
      <c r="E8097" s="1190">
        <v>503.35449999999997</v>
      </c>
      <c r="F8097" s="394"/>
    </row>
    <row r="8098" spans="1:6">
      <c r="A8098" s="1189" t="s">
        <v>15804</v>
      </c>
      <c r="B8098" s="501" t="s">
        <v>16549</v>
      </c>
      <c r="C8098" s="502" t="s">
        <v>42623</v>
      </c>
      <c r="D8098" s="1189" t="s">
        <v>28</v>
      </c>
      <c r="E8098" s="1190">
        <v>1390.42</v>
      </c>
      <c r="F8098" s="394"/>
    </row>
    <row r="8099" spans="1:6">
      <c r="A8099" s="1189" t="s">
        <v>15805</v>
      </c>
      <c r="B8099" s="501" t="s">
        <v>16549</v>
      </c>
      <c r="C8099" s="502" t="s">
        <v>42624</v>
      </c>
      <c r="D8099" s="1189" t="s">
        <v>28</v>
      </c>
      <c r="E8099" s="1190">
        <v>1370.1</v>
      </c>
      <c r="F8099" s="394"/>
    </row>
    <row r="8100" spans="1:6">
      <c r="A8100" s="1189" t="s">
        <v>15806</v>
      </c>
      <c r="B8100" s="501" t="s">
        <v>16549</v>
      </c>
      <c r="C8100" s="502" t="s">
        <v>42625</v>
      </c>
      <c r="D8100" s="1189" t="s">
        <v>28</v>
      </c>
      <c r="E8100" s="1190">
        <v>1445.53</v>
      </c>
      <c r="F8100" s="394"/>
    </row>
    <row r="8101" spans="1:6">
      <c r="A8101" s="1189" t="s">
        <v>15807</v>
      </c>
      <c r="B8101" s="501" t="s">
        <v>16549</v>
      </c>
      <c r="C8101" s="502" t="s">
        <v>42626</v>
      </c>
      <c r="D8101" s="1189" t="s">
        <v>28</v>
      </c>
      <c r="E8101" s="1190">
        <v>1393.45</v>
      </c>
      <c r="F8101" s="394"/>
    </row>
    <row r="8102" spans="1:6">
      <c r="A8102" s="1189" t="s">
        <v>15808</v>
      </c>
      <c r="B8102" s="501" t="s">
        <v>16549</v>
      </c>
      <c r="C8102" s="502" t="s">
        <v>42627</v>
      </c>
      <c r="D8102" s="1189" t="s">
        <v>14896</v>
      </c>
      <c r="E8102" s="1190">
        <v>165.50810000000001</v>
      </c>
      <c r="F8102" s="394"/>
    </row>
    <row r="8103" spans="1:6">
      <c r="A8103" s="1189" t="s">
        <v>15809</v>
      </c>
      <c r="B8103" s="501" t="s">
        <v>16549</v>
      </c>
      <c r="C8103" s="502" t="s">
        <v>42628</v>
      </c>
      <c r="D8103" s="1189" t="s">
        <v>28</v>
      </c>
      <c r="E8103" s="1190">
        <v>10.0237</v>
      </c>
      <c r="F8103" s="394"/>
    </row>
    <row r="8104" spans="1:6">
      <c r="A8104" s="1189" t="s">
        <v>15810</v>
      </c>
      <c r="B8104" s="501" t="s">
        <v>16549</v>
      </c>
      <c r="C8104" s="502" t="s">
        <v>42629</v>
      </c>
      <c r="D8104" s="1189" t="s">
        <v>28</v>
      </c>
      <c r="E8104" s="1190">
        <v>1354.11</v>
      </c>
      <c r="F8104" s="394"/>
    </row>
    <row r="8105" spans="1:6">
      <c r="A8105" s="1189" t="s">
        <v>15811</v>
      </c>
      <c r="B8105" s="501" t="s">
        <v>16549</v>
      </c>
      <c r="C8105" s="502" t="s">
        <v>42630</v>
      </c>
      <c r="D8105" s="1189" t="s">
        <v>28</v>
      </c>
      <c r="E8105" s="1190">
        <v>25.2775</v>
      </c>
      <c r="F8105" s="394"/>
    </row>
    <row r="8106" spans="1:6">
      <c r="A8106" s="1189" t="s">
        <v>15812</v>
      </c>
      <c r="B8106" s="501" t="s">
        <v>16549</v>
      </c>
      <c r="C8106" s="502" t="s">
        <v>42631</v>
      </c>
      <c r="D8106" s="1189" t="s">
        <v>14896</v>
      </c>
      <c r="E8106" s="1190">
        <v>3742.1574999999998</v>
      </c>
      <c r="F8106" s="394"/>
    </row>
    <row r="8107" spans="1:6">
      <c r="A8107" s="1189" t="s">
        <v>15813</v>
      </c>
      <c r="B8107" s="501" t="s">
        <v>16549</v>
      </c>
      <c r="C8107" s="502" t="s">
        <v>42632</v>
      </c>
      <c r="D8107" s="1189" t="s">
        <v>28</v>
      </c>
      <c r="E8107" s="1190">
        <v>1046.9336000000001</v>
      </c>
      <c r="F8107" s="394"/>
    </row>
    <row r="8108" spans="1:6">
      <c r="A8108" s="1189" t="s">
        <v>15814</v>
      </c>
      <c r="B8108" s="501" t="s">
        <v>16549</v>
      </c>
      <c r="C8108" s="502" t="s">
        <v>42633</v>
      </c>
      <c r="D8108" s="1189" t="s">
        <v>5</v>
      </c>
      <c r="E8108" s="1190">
        <v>500.76549999999997</v>
      </c>
      <c r="F8108" s="394"/>
    </row>
    <row r="8109" spans="1:6">
      <c r="A8109" s="1189" t="s">
        <v>15815</v>
      </c>
      <c r="B8109" s="501" t="s">
        <v>16549</v>
      </c>
      <c r="C8109" s="502" t="s">
        <v>42634</v>
      </c>
      <c r="D8109" s="1189" t="s">
        <v>5</v>
      </c>
      <c r="E8109" s="1190">
        <v>4.1332000000000004</v>
      </c>
      <c r="F8109" s="394"/>
    </row>
    <row r="8110" spans="1:6">
      <c r="A8110" s="1189" t="s">
        <v>15816</v>
      </c>
      <c r="B8110" s="501" t="s">
        <v>16549</v>
      </c>
      <c r="C8110" s="502" t="s">
        <v>42635</v>
      </c>
      <c r="D8110" s="1189" t="s">
        <v>28</v>
      </c>
      <c r="E8110" s="1190">
        <v>39.899099999999997</v>
      </c>
      <c r="F8110" s="394"/>
    </row>
    <row r="8111" spans="1:6">
      <c r="A8111" s="1189" t="s">
        <v>15817</v>
      </c>
      <c r="B8111" s="501" t="s">
        <v>16549</v>
      </c>
      <c r="C8111" s="502" t="s">
        <v>42636</v>
      </c>
      <c r="D8111" s="1189" t="s">
        <v>28</v>
      </c>
      <c r="E8111" s="1190">
        <v>83.433700000000002</v>
      </c>
      <c r="F8111" s="394"/>
    </row>
    <row r="8112" spans="1:6">
      <c r="A8112" s="1189" t="s">
        <v>15818</v>
      </c>
      <c r="B8112" s="501" t="s">
        <v>16549</v>
      </c>
      <c r="C8112" s="502" t="s">
        <v>42637</v>
      </c>
      <c r="D8112" s="1189" t="s">
        <v>28</v>
      </c>
      <c r="E8112" s="1190">
        <v>1.0515000000000001</v>
      </c>
      <c r="F8112" s="394"/>
    </row>
    <row r="8113" spans="1:6">
      <c r="A8113" s="1189" t="s">
        <v>15819</v>
      </c>
      <c r="B8113" s="501" t="s">
        <v>16549</v>
      </c>
      <c r="C8113" s="502" t="s">
        <v>42638</v>
      </c>
      <c r="D8113" s="1189" t="s">
        <v>28</v>
      </c>
      <c r="E8113" s="1190">
        <v>3.0831</v>
      </c>
      <c r="F8113" s="394"/>
    </row>
    <row r="8114" spans="1:6">
      <c r="A8114" s="1189" t="s">
        <v>15820</v>
      </c>
      <c r="B8114" s="501" t="s">
        <v>16549</v>
      </c>
      <c r="C8114" s="502" t="s">
        <v>42639</v>
      </c>
      <c r="D8114" s="1189" t="s">
        <v>5</v>
      </c>
      <c r="E8114" s="1190">
        <v>3.5910000000000002</v>
      </c>
      <c r="F8114" s="394"/>
    </row>
    <row r="8115" spans="1:6">
      <c r="A8115" s="1189" t="s">
        <v>15821</v>
      </c>
      <c r="B8115" s="501" t="s">
        <v>16549</v>
      </c>
      <c r="C8115" s="502" t="s">
        <v>42640</v>
      </c>
      <c r="D8115" s="1189" t="s">
        <v>28</v>
      </c>
      <c r="E8115" s="1190">
        <v>2.3416999999999999</v>
      </c>
      <c r="F8115" s="394"/>
    </row>
    <row r="8116" spans="1:6">
      <c r="A8116" s="1189" t="s">
        <v>15822</v>
      </c>
      <c r="B8116" s="501" t="s">
        <v>16549</v>
      </c>
      <c r="C8116" s="502" t="s">
        <v>42641</v>
      </c>
      <c r="D8116" s="1189" t="s">
        <v>28</v>
      </c>
      <c r="E8116" s="1190">
        <v>1.0767</v>
      </c>
      <c r="F8116" s="394"/>
    </row>
    <row r="8117" spans="1:6">
      <c r="A8117" s="1189" t="s">
        <v>15823</v>
      </c>
      <c r="B8117" s="501" t="s">
        <v>16549</v>
      </c>
      <c r="C8117" s="502" t="s">
        <v>42642</v>
      </c>
      <c r="D8117" s="1189" t="s">
        <v>30</v>
      </c>
      <c r="E8117" s="1190">
        <v>13.553699999999999</v>
      </c>
      <c r="F8117" s="394"/>
    </row>
    <row r="8118" spans="1:6">
      <c r="A8118" s="1189" t="s">
        <v>15824</v>
      </c>
      <c r="B8118" s="501" t="s">
        <v>16549</v>
      </c>
      <c r="C8118" s="502" t="s">
        <v>42643</v>
      </c>
      <c r="D8118" s="1189" t="s">
        <v>30</v>
      </c>
      <c r="E8118" s="1190">
        <v>13.553699999999999</v>
      </c>
      <c r="F8118" s="394"/>
    </row>
    <row r="8119" spans="1:6">
      <c r="A8119" s="1189" t="s">
        <v>15825</v>
      </c>
      <c r="B8119" s="501" t="s">
        <v>16549</v>
      </c>
      <c r="C8119" s="502" t="s">
        <v>42644</v>
      </c>
      <c r="D8119" s="1189" t="s">
        <v>5</v>
      </c>
      <c r="E8119" s="1190">
        <v>11.956899999999999</v>
      </c>
      <c r="F8119" s="394"/>
    </row>
    <row r="8120" spans="1:6">
      <c r="A8120" s="1189" t="s">
        <v>15826</v>
      </c>
      <c r="B8120" s="501" t="s">
        <v>16549</v>
      </c>
      <c r="C8120" s="502" t="s">
        <v>42645</v>
      </c>
      <c r="D8120" s="1189" t="s">
        <v>5</v>
      </c>
      <c r="E8120" s="1190">
        <v>11.339</v>
      </c>
      <c r="F8120" s="394"/>
    </row>
    <row r="8121" spans="1:6">
      <c r="A8121" s="1189" t="s">
        <v>15827</v>
      </c>
      <c r="B8121" s="501" t="s">
        <v>16549</v>
      </c>
      <c r="C8121" s="502" t="s">
        <v>42646</v>
      </c>
      <c r="D8121" s="1189" t="s">
        <v>28</v>
      </c>
      <c r="E8121" s="1190">
        <v>99.329700000000003</v>
      </c>
      <c r="F8121" s="394"/>
    </row>
    <row r="8122" spans="1:6">
      <c r="A8122" s="1189" t="s">
        <v>15828</v>
      </c>
      <c r="B8122" s="501" t="s">
        <v>16549</v>
      </c>
      <c r="C8122" s="502" t="s">
        <v>42647</v>
      </c>
      <c r="D8122" s="1189" t="s">
        <v>28</v>
      </c>
      <c r="E8122" s="1190">
        <v>479.89299999999997</v>
      </c>
      <c r="F8122" s="394"/>
    </row>
    <row r="8123" spans="1:6">
      <c r="A8123" s="1189" t="s">
        <v>15829</v>
      </c>
      <c r="B8123" s="501" t="s">
        <v>16549</v>
      </c>
      <c r="C8123" s="502" t="s">
        <v>42648</v>
      </c>
      <c r="D8123" s="1189" t="s">
        <v>28</v>
      </c>
      <c r="E8123" s="1190">
        <v>69.452200000000005</v>
      </c>
      <c r="F8123" s="394"/>
    </row>
    <row r="8124" spans="1:6">
      <c r="A8124" s="1189" t="s">
        <v>15830</v>
      </c>
      <c r="B8124" s="501" t="s">
        <v>16549</v>
      </c>
      <c r="C8124" s="502" t="s">
        <v>42649</v>
      </c>
      <c r="D8124" s="1189" t="s">
        <v>28</v>
      </c>
      <c r="E8124" s="1190">
        <v>100.5762</v>
      </c>
      <c r="F8124" s="394"/>
    </row>
    <row r="8125" spans="1:6">
      <c r="A8125" s="1189" t="s">
        <v>15831</v>
      </c>
      <c r="B8125" s="501" t="s">
        <v>16549</v>
      </c>
      <c r="C8125" s="502" t="s">
        <v>42650</v>
      </c>
      <c r="D8125" s="1189" t="s">
        <v>28</v>
      </c>
      <c r="E8125" s="1190">
        <v>124.54810000000001</v>
      </c>
      <c r="F8125" s="394"/>
    </row>
    <row r="8126" spans="1:6">
      <c r="A8126" s="1189" t="s">
        <v>15832</v>
      </c>
      <c r="B8126" s="501" t="s">
        <v>16549</v>
      </c>
      <c r="C8126" s="502" t="s">
        <v>42651</v>
      </c>
      <c r="D8126" s="1189" t="s">
        <v>28</v>
      </c>
      <c r="E8126" s="1190">
        <v>155.4205</v>
      </c>
      <c r="F8126" s="394"/>
    </row>
    <row r="8127" spans="1:6">
      <c r="A8127" s="1189" t="s">
        <v>15833</v>
      </c>
      <c r="B8127" s="501" t="s">
        <v>16549</v>
      </c>
      <c r="C8127" s="502" t="s">
        <v>42652</v>
      </c>
      <c r="D8127" s="1189" t="s">
        <v>28</v>
      </c>
      <c r="E8127" s="1190">
        <v>149.8058</v>
      </c>
      <c r="F8127" s="394"/>
    </row>
    <row r="8128" spans="1:6">
      <c r="A8128" s="1189" t="s">
        <v>15834</v>
      </c>
      <c r="B8128" s="501" t="s">
        <v>16549</v>
      </c>
      <c r="C8128" s="502" t="s">
        <v>42653</v>
      </c>
      <c r="D8128" s="1189" t="s">
        <v>28</v>
      </c>
      <c r="E8128" s="1190">
        <v>198.78739999999999</v>
      </c>
      <c r="F8128" s="394"/>
    </row>
    <row r="8129" spans="1:6">
      <c r="A8129" s="1189" t="s">
        <v>15835</v>
      </c>
      <c r="B8129" s="501" t="s">
        <v>16549</v>
      </c>
      <c r="C8129" s="502" t="s">
        <v>42654</v>
      </c>
      <c r="D8129" s="1189" t="s">
        <v>28</v>
      </c>
      <c r="E8129" s="1190">
        <v>229.864</v>
      </c>
      <c r="F8129" s="394"/>
    </row>
    <row r="8130" spans="1:6">
      <c r="A8130" s="1189" t="s">
        <v>15836</v>
      </c>
      <c r="B8130" s="501" t="s">
        <v>16549</v>
      </c>
      <c r="C8130" s="502" t="s">
        <v>42655</v>
      </c>
      <c r="D8130" s="1189" t="s">
        <v>28</v>
      </c>
      <c r="E8130" s="1190">
        <v>246.83439999999999</v>
      </c>
      <c r="F8130" s="394"/>
    </row>
    <row r="8131" spans="1:6">
      <c r="A8131" s="1189" t="s">
        <v>15837</v>
      </c>
      <c r="B8131" s="501" t="s">
        <v>16549</v>
      </c>
      <c r="C8131" s="502" t="s">
        <v>42656</v>
      </c>
      <c r="D8131" s="1189" t="s">
        <v>28</v>
      </c>
      <c r="E8131" s="1190">
        <v>240.15600000000001</v>
      </c>
      <c r="F8131" s="394"/>
    </row>
    <row r="8132" spans="1:6">
      <c r="A8132" s="1189" t="s">
        <v>15838</v>
      </c>
      <c r="B8132" s="501" t="s">
        <v>16549</v>
      </c>
      <c r="C8132" s="502" t="s">
        <v>42657</v>
      </c>
      <c r="D8132" s="1189" t="s">
        <v>28</v>
      </c>
      <c r="E8132" s="1190">
        <v>288.79469999999998</v>
      </c>
      <c r="F8132" s="394"/>
    </row>
    <row r="8133" spans="1:6">
      <c r="A8133" s="1189" t="s">
        <v>15839</v>
      </c>
      <c r="B8133" s="501" t="s">
        <v>16549</v>
      </c>
      <c r="C8133" s="502" t="s">
        <v>42658</v>
      </c>
      <c r="D8133" s="1189" t="s">
        <v>28</v>
      </c>
      <c r="E8133" s="1190">
        <v>319.15710000000001</v>
      </c>
      <c r="F8133" s="394"/>
    </row>
    <row r="8134" spans="1:6">
      <c r="A8134" s="1189" t="s">
        <v>15840</v>
      </c>
      <c r="B8134" s="501" t="s">
        <v>16549</v>
      </c>
      <c r="C8134" s="502" t="s">
        <v>42659</v>
      </c>
      <c r="D8134" s="1189" t="s">
        <v>28</v>
      </c>
      <c r="E8134" s="1190">
        <v>364.8569</v>
      </c>
      <c r="F8134" s="394"/>
    </row>
    <row r="8135" spans="1:6">
      <c r="A8135" s="1189" t="s">
        <v>15841</v>
      </c>
      <c r="B8135" s="501" t="s">
        <v>16549</v>
      </c>
      <c r="C8135" s="502" t="s">
        <v>42660</v>
      </c>
      <c r="D8135" s="1189" t="s">
        <v>28</v>
      </c>
      <c r="E8135" s="1190">
        <v>409.23399999999998</v>
      </c>
      <c r="F8135" s="394"/>
    </row>
    <row r="8136" spans="1:6">
      <c r="A8136" s="1189" t="s">
        <v>15842</v>
      </c>
      <c r="B8136" s="501" t="s">
        <v>16549</v>
      </c>
      <c r="C8136" s="502" t="s">
        <v>42661</v>
      </c>
      <c r="D8136" s="1189" t="s">
        <v>28</v>
      </c>
      <c r="E8136" s="1190">
        <v>418.87389999999999</v>
      </c>
      <c r="F8136" s="394"/>
    </row>
    <row r="8137" spans="1:6">
      <c r="A8137" s="1189" t="s">
        <v>15843</v>
      </c>
      <c r="B8137" s="501" t="s">
        <v>16549</v>
      </c>
      <c r="C8137" s="502" t="s">
        <v>42662</v>
      </c>
      <c r="D8137" s="1189" t="s">
        <v>28</v>
      </c>
      <c r="E8137" s="1190">
        <v>55.054299999999998</v>
      </c>
      <c r="F8137" s="394"/>
    </row>
    <row r="8138" spans="1:6">
      <c r="A8138" s="1189" t="s">
        <v>15844</v>
      </c>
      <c r="B8138" s="501" t="s">
        <v>16549</v>
      </c>
      <c r="C8138" s="502" t="s">
        <v>42663</v>
      </c>
      <c r="D8138" s="1189" t="s">
        <v>28</v>
      </c>
      <c r="E8138" s="1190">
        <v>55.475700000000003</v>
      </c>
      <c r="F8138" s="394"/>
    </row>
    <row r="8139" spans="1:6">
      <c r="A8139" s="1189" t="s">
        <v>15845</v>
      </c>
      <c r="B8139" s="501" t="s">
        <v>16549</v>
      </c>
      <c r="C8139" s="502" t="s">
        <v>42664</v>
      </c>
      <c r="D8139" s="1189" t="s">
        <v>28</v>
      </c>
      <c r="E8139" s="1190">
        <v>86.067899999999995</v>
      </c>
      <c r="F8139" s="394"/>
    </row>
    <row r="8140" spans="1:6">
      <c r="A8140" s="1189" t="s">
        <v>15846</v>
      </c>
      <c r="B8140" s="501" t="s">
        <v>16549</v>
      </c>
      <c r="C8140" s="502" t="s">
        <v>42665</v>
      </c>
      <c r="D8140" s="1189" t="s">
        <v>28</v>
      </c>
      <c r="E8140" s="1190">
        <v>78.356999999999999</v>
      </c>
      <c r="F8140" s="394"/>
    </row>
    <row r="8141" spans="1:6">
      <c r="A8141" s="1189" t="s">
        <v>15847</v>
      </c>
      <c r="B8141" s="501" t="s">
        <v>16549</v>
      </c>
      <c r="C8141" s="502" t="s">
        <v>42666</v>
      </c>
      <c r="D8141" s="1189" t="s">
        <v>28</v>
      </c>
      <c r="E8141" s="1190">
        <v>98.444900000000004</v>
      </c>
      <c r="F8141" s="394"/>
    </row>
    <row r="8142" spans="1:6">
      <c r="A8142" s="1189" t="s">
        <v>15848</v>
      </c>
      <c r="B8142" s="501" t="s">
        <v>16549</v>
      </c>
      <c r="C8142" s="502" t="s">
        <v>42667</v>
      </c>
      <c r="D8142" s="1189" t="s">
        <v>28</v>
      </c>
      <c r="E8142" s="1190">
        <v>99.329700000000003</v>
      </c>
      <c r="F8142" s="394"/>
    </row>
    <row r="8143" spans="1:6">
      <c r="A8143" s="1189" t="s">
        <v>15849</v>
      </c>
      <c r="B8143" s="501" t="s">
        <v>16549</v>
      </c>
      <c r="C8143" s="502" t="s">
        <v>42668</v>
      </c>
      <c r="D8143" s="1189" t="s">
        <v>28</v>
      </c>
      <c r="E8143" s="1190">
        <v>98.444900000000004</v>
      </c>
      <c r="F8143" s="394"/>
    </row>
    <row r="8144" spans="1:6">
      <c r="A8144" s="1189" t="s">
        <v>15850</v>
      </c>
      <c r="B8144" s="501" t="s">
        <v>16549</v>
      </c>
      <c r="C8144" s="502" t="s">
        <v>42669</v>
      </c>
      <c r="D8144" s="1189" t="s">
        <v>28</v>
      </c>
      <c r="E8144" s="1190">
        <v>123.45780000000001</v>
      </c>
      <c r="F8144" s="394"/>
    </row>
    <row r="8145" spans="1:6">
      <c r="A8145" s="1189" t="s">
        <v>15851</v>
      </c>
      <c r="B8145" s="501" t="s">
        <v>16549</v>
      </c>
      <c r="C8145" s="502" t="s">
        <v>42670</v>
      </c>
      <c r="D8145" s="1189" t="s">
        <v>28</v>
      </c>
      <c r="E8145" s="1190">
        <v>124.9023</v>
      </c>
      <c r="F8145" s="394"/>
    </row>
    <row r="8146" spans="1:6">
      <c r="A8146" s="1189" t="s">
        <v>15852</v>
      </c>
      <c r="B8146" s="501" t="s">
        <v>16549</v>
      </c>
      <c r="C8146" s="502" t="s">
        <v>42671</v>
      </c>
      <c r="D8146" s="1189" t="s">
        <v>28</v>
      </c>
      <c r="E8146" s="1190">
        <v>18.103899999999999</v>
      </c>
      <c r="F8146" s="394"/>
    </row>
    <row r="8147" spans="1:6">
      <c r="A8147" s="1189" t="s">
        <v>15853</v>
      </c>
      <c r="B8147" s="501" t="s">
        <v>16549</v>
      </c>
      <c r="C8147" s="502" t="s">
        <v>42672</v>
      </c>
      <c r="D8147" s="1189" t="s">
        <v>28</v>
      </c>
      <c r="E8147" s="1190">
        <v>23.650400000000001</v>
      </c>
      <c r="F8147" s="394"/>
    </row>
    <row r="8148" spans="1:6">
      <c r="A8148" s="1189" t="s">
        <v>15854</v>
      </c>
      <c r="B8148" s="501" t="s">
        <v>16549</v>
      </c>
      <c r="C8148" s="502" t="s">
        <v>42673</v>
      </c>
      <c r="D8148" s="1189" t="s">
        <v>28</v>
      </c>
      <c r="E8148" s="1190">
        <v>22.798100000000002</v>
      </c>
      <c r="F8148" s="394"/>
    </row>
    <row r="8149" spans="1:6">
      <c r="A8149" s="1189" t="s">
        <v>15855</v>
      </c>
      <c r="B8149" s="501" t="s">
        <v>16549</v>
      </c>
      <c r="C8149" s="502" t="s">
        <v>42674</v>
      </c>
      <c r="D8149" s="1189" t="s">
        <v>28</v>
      </c>
      <c r="E8149" s="1190">
        <v>30.214600000000001</v>
      </c>
      <c r="F8149" s="394"/>
    </row>
    <row r="8150" spans="1:6">
      <c r="A8150" s="1189" t="s">
        <v>15856</v>
      </c>
      <c r="B8150" s="501" t="s">
        <v>16549</v>
      </c>
      <c r="C8150" s="502" t="s">
        <v>42675</v>
      </c>
      <c r="D8150" s="1189" t="s">
        <v>28</v>
      </c>
      <c r="E8150" s="1190">
        <v>42.060899999999997</v>
      </c>
      <c r="F8150" s="394"/>
    </row>
    <row r="8151" spans="1:6">
      <c r="A8151" s="1189" t="s">
        <v>15857</v>
      </c>
      <c r="B8151" s="501" t="s">
        <v>16549</v>
      </c>
      <c r="C8151" s="502" t="s">
        <v>42676</v>
      </c>
      <c r="D8151" s="1189" t="s">
        <v>28</v>
      </c>
      <c r="E8151" s="1190">
        <v>51.1235</v>
      </c>
      <c r="F8151" s="394"/>
    </row>
    <row r="8152" spans="1:6">
      <c r="A8152" s="1189" t="s">
        <v>15858</v>
      </c>
      <c r="B8152" s="501" t="s">
        <v>16549</v>
      </c>
      <c r="C8152" s="502" t="s">
        <v>42677</v>
      </c>
      <c r="D8152" s="1189" t="s">
        <v>28</v>
      </c>
      <c r="E8152" s="1190">
        <v>47.126399999999997</v>
      </c>
      <c r="F8152" s="394"/>
    </row>
    <row r="8153" spans="1:6">
      <c r="A8153" s="1189" t="s">
        <v>15859</v>
      </c>
      <c r="B8153" s="501" t="s">
        <v>16549</v>
      </c>
      <c r="C8153" s="502" t="s">
        <v>42678</v>
      </c>
      <c r="D8153" s="1189" t="s">
        <v>28</v>
      </c>
      <c r="E8153" s="1190">
        <v>55.230400000000003</v>
      </c>
      <c r="F8153" s="394"/>
    </row>
    <row r="8154" spans="1:6">
      <c r="A8154" s="1189" t="s">
        <v>15860</v>
      </c>
      <c r="B8154" s="501" t="s">
        <v>16549</v>
      </c>
      <c r="C8154" s="502" t="s">
        <v>42679</v>
      </c>
      <c r="D8154" s="1189" t="s">
        <v>5</v>
      </c>
      <c r="E8154" s="1190">
        <v>8.4132999999999996</v>
      </c>
      <c r="F8154" s="394"/>
    </row>
    <row r="8155" spans="1:6">
      <c r="A8155" s="1189" t="s">
        <v>15861</v>
      </c>
      <c r="B8155" s="501" t="s">
        <v>16549</v>
      </c>
      <c r="C8155" s="502" t="s">
        <v>42680</v>
      </c>
      <c r="D8155" s="1189" t="s">
        <v>5</v>
      </c>
      <c r="E8155" s="1190">
        <v>13.160399999999999</v>
      </c>
      <c r="F8155" s="394"/>
    </row>
    <row r="8156" spans="1:6">
      <c r="A8156" s="1189" t="s">
        <v>15862</v>
      </c>
      <c r="B8156" s="501" t="s">
        <v>16549</v>
      </c>
      <c r="C8156" s="502" t="s">
        <v>42681</v>
      </c>
      <c r="D8156" s="1189" t="s">
        <v>5</v>
      </c>
      <c r="E8156" s="1190">
        <v>14.4306</v>
      </c>
      <c r="F8156" s="394"/>
    </row>
    <row r="8157" spans="1:6">
      <c r="A8157" s="1189" t="s">
        <v>15863</v>
      </c>
      <c r="B8157" s="501" t="s">
        <v>16549</v>
      </c>
      <c r="C8157" s="502" t="s">
        <v>42682</v>
      </c>
      <c r="D8157" s="1189" t="s">
        <v>5</v>
      </c>
      <c r="E8157" s="1190">
        <v>15.5875</v>
      </c>
      <c r="F8157" s="394"/>
    </row>
    <row r="8158" spans="1:6">
      <c r="A8158" s="1189" t="s">
        <v>15864</v>
      </c>
      <c r="B8158" s="501" t="s">
        <v>16549</v>
      </c>
      <c r="C8158" s="502" t="s">
        <v>42683</v>
      </c>
      <c r="D8158" s="1189" t="s">
        <v>5</v>
      </c>
      <c r="E8158" s="1190">
        <v>16.9178</v>
      </c>
      <c r="F8158" s="394"/>
    </row>
    <row r="8159" spans="1:6">
      <c r="A8159" s="1189" t="s">
        <v>15865</v>
      </c>
      <c r="B8159" s="501" t="s">
        <v>16549</v>
      </c>
      <c r="C8159" s="502" t="s">
        <v>42684</v>
      </c>
      <c r="D8159" s="1189" t="s">
        <v>5</v>
      </c>
      <c r="E8159" s="1190">
        <v>19.131499999999999</v>
      </c>
      <c r="F8159" s="394"/>
    </row>
    <row r="8160" spans="1:6">
      <c r="A8160" s="1189" t="s">
        <v>15866</v>
      </c>
      <c r="B8160" s="501" t="s">
        <v>16549</v>
      </c>
      <c r="C8160" s="502" t="s">
        <v>42685</v>
      </c>
      <c r="D8160" s="1189" t="s">
        <v>5</v>
      </c>
      <c r="E8160" s="1190">
        <v>20.059799999999999</v>
      </c>
      <c r="F8160" s="394"/>
    </row>
    <row r="8161" spans="1:6">
      <c r="A8161" s="1189" t="s">
        <v>15867</v>
      </c>
      <c r="B8161" s="501" t="s">
        <v>16549</v>
      </c>
      <c r="C8161" s="502" t="s">
        <v>42686</v>
      </c>
      <c r="D8161" s="1189" t="s">
        <v>5</v>
      </c>
      <c r="E8161" s="1190">
        <v>21.546500000000002</v>
      </c>
      <c r="F8161" s="394"/>
    </row>
    <row r="8162" spans="1:6">
      <c r="A8162" s="1189" t="s">
        <v>15868</v>
      </c>
      <c r="B8162" s="501" t="s">
        <v>16549</v>
      </c>
      <c r="C8162" s="502" t="s">
        <v>42687</v>
      </c>
      <c r="D8162" s="1189" t="s">
        <v>5</v>
      </c>
      <c r="E8162" s="1190">
        <v>22.201000000000001</v>
      </c>
      <c r="F8162" s="394"/>
    </row>
    <row r="8163" spans="1:6">
      <c r="A8163" s="1189" t="s">
        <v>15869</v>
      </c>
      <c r="B8163" s="501" t="s">
        <v>16549</v>
      </c>
      <c r="C8163" s="502" t="s">
        <v>42688</v>
      </c>
      <c r="D8163" s="1189" t="s">
        <v>5</v>
      </c>
      <c r="E8163" s="1190">
        <v>24.385999999999999</v>
      </c>
      <c r="F8163" s="394"/>
    </row>
    <row r="8164" spans="1:6">
      <c r="A8164" s="1189" t="s">
        <v>15870</v>
      </c>
      <c r="B8164" s="501" t="s">
        <v>16549</v>
      </c>
      <c r="C8164" s="502" t="s">
        <v>42689</v>
      </c>
      <c r="D8164" s="1189" t="s">
        <v>5</v>
      </c>
      <c r="E8164" s="1190">
        <v>25.948</v>
      </c>
      <c r="F8164" s="394"/>
    </row>
    <row r="8165" spans="1:6">
      <c r="A8165" s="1189" t="s">
        <v>15871</v>
      </c>
      <c r="B8165" s="501" t="s">
        <v>16549</v>
      </c>
      <c r="C8165" s="502" t="s">
        <v>42690</v>
      </c>
      <c r="D8165" s="1189" t="s">
        <v>5</v>
      </c>
      <c r="E8165" s="1190">
        <v>29.563700000000001</v>
      </c>
      <c r="F8165" s="394"/>
    </row>
    <row r="8166" spans="1:6">
      <c r="A8166" s="1189" t="s">
        <v>15872</v>
      </c>
      <c r="B8166" s="501" t="s">
        <v>16549</v>
      </c>
      <c r="C8166" s="502" t="s">
        <v>42691</v>
      </c>
      <c r="D8166" s="1189" t="s">
        <v>5</v>
      </c>
      <c r="E8166" s="1190">
        <v>29.878699999999998</v>
      </c>
      <c r="F8166" s="394"/>
    </row>
    <row r="8167" spans="1:6">
      <c r="A8167" s="1189" t="s">
        <v>15873</v>
      </c>
      <c r="B8167" s="501" t="s">
        <v>16549</v>
      </c>
      <c r="C8167" s="502" t="s">
        <v>42692</v>
      </c>
      <c r="D8167" s="1189" t="s">
        <v>5</v>
      </c>
      <c r="E8167" s="1190">
        <v>32.601300000000002</v>
      </c>
      <c r="F8167" s="394"/>
    </row>
    <row r="8168" spans="1:6">
      <c r="A8168" s="1189" t="s">
        <v>15874</v>
      </c>
      <c r="B8168" s="501" t="s">
        <v>16549</v>
      </c>
      <c r="C8168" s="502" t="s">
        <v>42693</v>
      </c>
      <c r="D8168" s="1189" t="s">
        <v>5</v>
      </c>
      <c r="E8168" s="1190">
        <v>36.317399999999999</v>
      </c>
      <c r="F8168" s="394"/>
    </row>
    <row r="8169" spans="1:6">
      <c r="A8169" s="1189" t="s">
        <v>15875</v>
      </c>
      <c r="B8169" s="501" t="s">
        <v>16549</v>
      </c>
      <c r="C8169" s="502" t="s">
        <v>42694</v>
      </c>
      <c r="D8169" s="1189" t="s">
        <v>5</v>
      </c>
      <c r="E8169" s="1190">
        <v>38.430399999999999</v>
      </c>
      <c r="F8169" s="394"/>
    </row>
    <row r="8170" spans="1:6">
      <c r="A8170" s="1189" t="s">
        <v>15876</v>
      </c>
      <c r="B8170" s="501" t="s">
        <v>16549</v>
      </c>
      <c r="C8170" s="502" t="s">
        <v>42695</v>
      </c>
      <c r="D8170" s="1189" t="s">
        <v>5</v>
      </c>
      <c r="E8170" s="1190">
        <v>40.058500000000002</v>
      </c>
      <c r="F8170" s="394"/>
    </row>
    <row r="8171" spans="1:6">
      <c r="A8171" s="1189" t="s">
        <v>15877</v>
      </c>
      <c r="B8171" s="501" t="s">
        <v>16549</v>
      </c>
      <c r="C8171" s="502" t="s">
        <v>42696</v>
      </c>
      <c r="D8171" s="1189" t="s">
        <v>5</v>
      </c>
      <c r="E8171" s="1190">
        <v>11.3171</v>
      </c>
      <c r="F8171" s="394"/>
    </row>
    <row r="8172" spans="1:6">
      <c r="A8172" s="1189" t="s">
        <v>15878</v>
      </c>
      <c r="B8172" s="501" t="s">
        <v>16549</v>
      </c>
      <c r="C8172" s="502" t="s">
        <v>42697</v>
      </c>
      <c r="D8172" s="1189" t="s">
        <v>5</v>
      </c>
      <c r="E8172" s="1190">
        <v>14.280799999999999</v>
      </c>
      <c r="F8172" s="394"/>
    </row>
    <row r="8173" spans="1:6">
      <c r="A8173" s="1189" t="s">
        <v>15879</v>
      </c>
      <c r="B8173" s="501" t="s">
        <v>16549</v>
      </c>
      <c r="C8173" s="502" t="s">
        <v>42698</v>
      </c>
      <c r="D8173" s="1189" t="s">
        <v>5</v>
      </c>
      <c r="E8173" s="1190">
        <v>14.5504</v>
      </c>
      <c r="F8173" s="394"/>
    </row>
    <row r="8174" spans="1:6">
      <c r="A8174" s="1189" t="s">
        <v>15880</v>
      </c>
      <c r="B8174" s="501" t="s">
        <v>16549</v>
      </c>
      <c r="C8174" s="502" t="s">
        <v>42699</v>
      </c>
      <c r="D8174" s="1189" t="s">
        <v>5</v>
      </c>
      <c r="E8174" s="1190">
        <v>11.569800000000001</v>
      </c>
      <c r="F8174" s="394"/>
    </row>
    <row r="8175" spans="1:6">
      <c r="A8175" s="1189" t="s">
        <v>15881</v>
      </c>
      <c r="B8175" s="501" t="s">
        <v>16549</v>
      </c>
      <c r="C8175" s="502" t="s">
        <v>42700</v>
      </c>
      <c r="D8175" s="1189" t="s">
        <v>5</v>
      </c>
      <c r="E8175" s="1190">
        <v>15.5975</v>
      </c>
      <c r="F8175" s="394"/>
    </row>
    <row r="8176" spans="1:6">
      <c r="A8176" s="1189" t="s">
        <v>15882</v>
      </c>
      <c r="B8176" s="501" t="s">
        <v>16549</v>
      </c>
      <c r="C8176" s="502" t="s">
        <v>42701</v>
      </c>
      <c r="D8176" s="1189" t="s">
        <v>5</v>
      </c>
      <c r="E8176" s="1190">
        <v>16.9025</v>
      </c>
      <c r="F8176" s="394"/>
    </row>
    <row r="8177" spans="1:6">
      <c r="A8177" s="1189" t="s">
        <v>15883</v>
      </c>
      <c r="B8177" s="501" t="s">
        <v>16549</v>
      </c>
      <c r="C8177" s="502" t="s">
        <v>42702</v>
      </c>
      <c r="D8177" s="1189" t="s">
        <v>28</v>
      </c>
      <c r="E8177" s="1190">
        <v>0.46</v>
      </c>
      <c r="F8177" s="394"/>
    </row>
    <row r="8178" spans="1:6">
      <c r="A8178" s="1189" t="s">
        <v>15884</v>
      </c>
      <c r="B8178" s="501" t="s">
        <v>16549</v>
      </c>
      <c r="C8178" s="502" t="s">
        <v>42703</v>
      </c>
      <c r="D8178" s="1189" t="s">
        <v>28</v>
      </c>
      <c r="E8178" s="1190">
        <v>1312.8045</v>
      </c>
      <c r="F8178" s="394"/>
    </row>
    <row r="8179" spans="1:6">
      <c r="A8179" s="1189" t="s">
        <v>11970</v>
      </c>
      <c r="B8179" s="501" t="s">
        <v>16549</v>
      </c>
      <c r="C8179" s="502" t="s">
        <v>42704</v>
      </c>
      <c r="D8179" s="1189" t="s">
        <v>28</v>
      </c>
      <c r="E8179" s="1190">
        <v>2575.7728999999999</v>
      </c>
      <c r="F8179" s="394"/>
    </row>
    <row r="8180" spans="1:6">
      <c r="A8180" s="1189" t="s">
        <v>15885</v>
      </c>
      <c r="B8180" s="501" t="s">
        <v>16549</v>
      </c>
      <c r="C8180" s="502" t="s">
        <v>42705</v>
      </c>
      <c r="D8180" s="1189" t="s">
        <v>28</v>
      </c>
      <c r="E8180" s="1190">
        <v>34.599800000000002</v>
      </c>
      <c r="F8180" s="394"/>
    </row>
    <row r="8181" spans="1:6">
      <c r="A8181" s="1189" t="s">
        <v>15886</v>
      </c>
      <c r="B8181" s="501" t="s">
        <v>16549</v>
      </c>
      <c r="C8181" s="502" t="s">
        <v>42706</v>
      </c>
      <c r="D8181" s="1189" t="s">
        <v>5</v>
      </c>
      <c r="E8181" s="1190">
        <v>3102.8202000000001</v>
      </c>
      <c r="F8181" s="394"/>
    </row>
    <row r="8182" spans="1:6">
      <c r="A8182" s="1189" t="s">
        <v>15887</v>
      </c>
      <c r="B8182" s="501" t="s">
        <v>16549</v>
      </c>
      <c r="C8182" s="502" t="s">
        <v>42707</v>
      </c>
      <c r="D8182" s="1189" t="s">
        <v>5</v>
      </c>
      <c r="E8182" s="1190">
        <v>3523.0028000000002</v>
      </c>
      <c r="F8182" s="394"/>
    </row>
    <row r="8183" spans="1:6">
      <c r="A8183" s="1189" t="s">
        <v>15888</v>
      </c>
      <c r="B8183" s="501" t="s">
        <v>16549</v>
      </c>
      <c r="C8183" s="502" t="s">
        <v>42708</v>
      </c>
      <c r="D8183" s="1189" t="s">
        <v>5</v>
      </c>
      <c r="E8183" s="1190">
        <v>4169.4228000000003</v>
      </c>
      <c r="F8183" s="394"/>
    </row>
    <row r="8184" spans="1:6">
      <c r="A8184" s="1189" t="s">
        <v>15889</v>
      </c>
      <c r="B8184" s="501" t="s">
        <v>16549</v>
      </c>
      <c r="C8184" s="502" t="s">
        <v>42709</v>
      </c>
      <c r="D8184" s="1189" t="s">
        <v>5</v>
      </c>
      <c r="E8184" s="1190">
        <v>4754.7869000000001</v>
      </c>
      <c r="F8184" s="394"/>
    </row>
    <row r="8185" spans="1:6">
      <c r="A8185" s="1189" t="s">
        <v>15890</v>
      </c>
      <c r="B8185" s="501" t="s">
        <v>16549</v>
      </c>
      <c r="C8185" s="502" t="s">
        <v>42710</v>
      </c>
      <c r="D8185" s="1189" t="s">
        <v>5</v>
      </c>
      <c r="E8185" s="1190">
        <v>5240.0230000000001</v>
      </c>
      <c r="F8185" s="394"/>
    </row>
    <row r="8186" spans="1:6">
      <c r="A8186" s="1189" t="s">
        <v>15891</v>
      </c>
      <c r="B8186" s="501" t="s">
        <v>16549</v>
      </c>
      <c r="C8186" s="502" t="s">
        <v>42711</v>
      </c>
      <c r="D8186" s="1189" t="s">
        <v>5</v>
      </c>
      <c r="E8186" s="1190">
        <v>5790.0425999999998</v>
      </c>
      <c r="F8186" s="394"/>
    </row>
    <row r="8187" spans="1:6">
      <c r="A8187" s="1189" t="s">
        <v>15892</v>
      </c>
      <c r="B8187" s="501" t="s">
        <v>16549</v>
      </c>
      <c r="C8187" s="502" t="s">
        <v>42712</v>
      </c>
      <c r="D8187" s="1189" t="s">
        <v>5</v>
      </c>
      <c r="E8187" s="1190">
        <v>6242.8918000000003</v>
      </c>
      <c r="F8187" s="394"/>
    </row>
    <row r="8188" spans="1:6">
      <c r="A8188" s="1189" t="s">
        <v>15893</v>
      </c>
      <c r="B8188" s="501" t="s">
        <v>16549</v>
      </c>
      <c r="C8188" s="502" t="s">
        <v>42713</v>
      </c>
      <c r="D8188" s="1189" t="s">
        <v>5</v>
      </c>
      <c r="E8188" s="1190">
        <v>6792.6958999999997</v>
      </c>
      <c r="F8188" s="394"/>
    </row>
    <row r="8189" spans="1:6">
      <c r="A8189" s="1189" t="s">
        <v>15894</v>
      </c>
      <c r="B8189" s="501" t="s">
        <v>16549</v>
      </c>
      <c r="C8189" s="502" t="s">
        <v>42714</v>
      </c>
      <c r="D8189" s="1189" t="s">
        <v>5</v>
      </c>
      <c r="E8189" s="1190">
        <v>7277.7250000000004</v>
      </c>
      <c r="F8189" s="394"/>
    </row>
    <row r="8190" spans="1:6">
      <c r="A8190" s="1189" t="s">
        <v>15895</v>
      </c>
      <c r="B8190" s="501" t="s">
        <v>16549</v>
      </c>
      <c r="C8190" s="502" t="s">
        <v>42715</v>
      </c>
      <c r="D8190" s="1189" t="s">
        <v>5</v>
      </c>
      <c r="E8190" s="1190">
        <v>7860.1063999999997</v>
      </c>
      <c r="F8190" s="394"/>
    </row>
    <row r="8191" spans="1:6">
      <c r="A8191" s="1189" t="s">
        <v>15896</v>
      </c>
      <c r="B8191" s="501" t="s">
        <v>16549</v>
      </c>
      <c r="C8191" s="502" t="s">
        <v>42716</v>
      </c>
      <c r="D8191" s="1189" t="s">
        <v>5</v>
      </c>
      <c r="E8191" s="1190">
        <v>9455.1294999999991</v>
      </c>
      <c r="F8191" s="394"/>
    </row>
    <row r="8192" spans="1:6">
      <c r="A8192" s="1189" t="s">
        <v>15897</v>
      </c>
      <c r="B8192" s="501" t="s">
        <v>16549</v>
      </c>
      <c r="C8192" s="502" t="s">
        <v>42717</v>
      </c>
      <c r="D8192" s="1189" t="s">
        <v>5</v>
      </c>
      <c r="E8192" s="1190">
        <v>10123.825500000001</v>
      </c>
      <c r="F8192" s="394"/>
    </row>
    <row r="8193" spans="1:6">
      <c r="A8193" s="1189" t="s">
        <v>15898</v>
      </c>
      <c r="B8193" s="501" t="s">
        <v>16549</v>
      </c>
      <c r="C8193" s="502" t="s">
        <v>42718</v>
      </c>
      <c r="D8193" s="1189" t="s">
        <v>5</v>
      </c>
      <c r="E8193" s="1190">
        <v>10640.805700000001</v>
      </c>
      <c r="F8193" s="394"/>
    </row>
    <row r="8194" spans="1:6">
      <c r="A8194" s="1189" t="s">
        <v>15899</v>
      </c>
      <c r="B8194" s="501" t="s">
        <v>16549</v>
      </c>
      <c r="C8194" s="502" t="s">
        <v>42719</v>
      </c>
      <c r="D8194" s="1189" t="s">
        <v>5</v>
      </c>
      <c r="E8194" s="1190">
        <v>11248.881100000001</v>
      </c>
      <c r="F8194" s="394"/>
    </row>
    <row r="8195" spans="1:6">
      <c r="A8195" s="1189" t="s">
        <v>15900</v>
      </c>
      <c r="B8195" s="501" t="s">
        <v>16549</v>
      </c>
      <c r="C8195" s="502" t="s">
        <v>42720</v>
      </c>
      <c r="D8195" s="1189" t="s">
        <v>5</v>
      </c>
      <c r="E8195" s="1190">
        <v>11777.125700000001</v>
      </c>
      <c r="F8195" s="394"/>
    </row>
    <row r="8196" spans="1:6">
      <c r="A8196" s="1189" t="s">
        <v>15901</v>
      </c>
      <c r="B8196" s="501" t="s">
        <v>16549</v>
      </c>
      <c r="C8196" s="502" t="s">
        <v>42721</v>
      </c>
      <c r="D8196" s="1189" t="s">
        <v>5</v>
      </c>
      <c r="E8196" s="1190">
        <v>14769.0483</v>
      </c>
      <c r="F8196" s="394"/>
    </row>
    <row r="8197" spans="1:6">
      <c r="A8197" s="1189" t="s">
        <v>15902</v>
      </c>
      <c r="B8197" s="501" t="s">
        <v>16549</v>
      </c>
      <c r="C8197" s="502" t="s">
        <v>42722</v>
      </c>
      <c r="D8197" s="1189" t="s">
        <v>5</v>
      </c>
      <c r="E8197" s="1190">
        <v>15408.9095</v>
      </c>
      <c r="F8197" s="394"/>
    </row>
    <row r="8198" spans="1:6">
      <c r="A8198" s="1189" t="s">
        <v>15903</v>
      </c>
      <c r="B8198" s="501" t="s">
        <v>16549</v>
      </c>
      <c r="C8198" s="502" t="s">
        <v>42723</v>
      </c>
      <c r="D8198" s="1189" t="s">
        <v>5</v>
      </c>
      <c r="E8198" s="1190">
        <v>16164.8797</v>
      </c>
      <c r="F8198" s="394"/>
    </row>
    <row r="8199" spans="1:6">
      <c r="A8199" s="1189" t="s">
        <v>15904</v>
      </c>
      <c r="B8199" s="501" t="s">
        <v>16549</v>
      </c>
      <c r="C8199" s="502" t="s">
        <v>42724</v>
      </c>
      <c r="D8199" s="1189" t="s">
        <v>5</v>
      </c>
      <c r="E8199" s="1190">
        <v>18526.862000000001</v>
      </c>
      <c r="F8199" s="394"/>
    </row>
    <row r="8200" spans="1:6">
      <c r="A8200" s="1189" t="s">
        <v>15905</v>
      </c>
      <c r="B8200" s="501" t="s">
        <v>16549</v>
      </c>
      <c r="C8200" s="502" t="s">
        <v>42725</v>
      </c>
      <c r="D8200" s="1189" t="s">
        <v>5</v>
      </c>
      <c r="E8200" s="1190">
        <v>19386.731199999998</v>
      </c>
      <c r="F8200" s="394"/>
    </row>
    <row r="8201" spans="1:6">
      <c r="A8201" s="1189" t="s">
        <v>15906</v>
      </c>
      <c r="B8201" s="501" t="s">
        <v>16549</v>
      </c>
      <c r="C8201" s="502" t="s">
        <v>42726</v>
      </c>
      <c r="D8201" s="1189" t="s">
        <v>5</v>
      </c>
      <c r="E8201" s="1190">
        <v>3250.2011000000002</v>
      </c>
      <c r="F8201" s="394"/>
    </row>
    <row r="8202" spans="1:6">
      <c r="A8202" s="1189" t="s">
        <v>15907</v>
      </c>
      <c r="B8202" s="501" t="s">
        <v>16549</v>
      </c>
      <c r="C8202" s="502" t="s">
        <v>42727</v>
      </c>
      <c r="D8202" s="1189" t="s">
        <v>5</v>
      </c>
      <c r="E8202" s="1190">
        <v>3690.3433</v>
      </c>
      <c r="F8202" s="394"/>
    </row>
    <row r="8203" spans="1:6">
      <c r="A8203" s="1189" t="s">
        <v>15908</v>
      </c>
      <c r="B8203" s="501" t="s">
        <v>16549</v>
      </c>
      <c r="C8203" s="502" t="s">
        <v>42728</v>
      </c>
      <c r="D8203" s="1189" t="s">
        <v>5</v>
      </c>
      <c r="E8203" s="1190">
        <v>4367.4751999999999</v>
      </c>
      <c r="F8203" s="394"/>
    </row>
    <row r="8204" spans="1:6">
      <c r="A8204" s="1189" t="s">
        <v>15909</v>
      </c>
      <c r="B8204" s="501" t="s">
        <v>16549</v>
      </c>
      <c r="C8204" s="502" t="s">
        <v>42729</v>
      </c>
      <c r="D8204" s="1189" t="s">
        <v>5</v>
      </c>
      <c r="E8204" s="1190">
        <v>4980.4718999999996</v>
      </c>
      <c r="F8204" s="394"/>
    </row>
    <row r="8205" spans="1:6">
      <c r="A8205" s="1189" t="s">
        <v>15910</v>
      </c>
      <c r="B8205" s="501" t="s">
        <v>16549</v>
      </c>
      <c r="C8205" s="502" t="s">
        <v>42730</v>
      </c>
      <c r="D8205" s="1189" t="s">
        <v>5</v>
      </c>
      <c r="E8205" s="1190">
        <v>5488.7370000000001</v>
      </c>
      <c r="F8205" s="394"/>
    </row>
    <row r="8206" spans="1:6">
      <c r="A8206" s="1189" t="s">
        <v>15911</v>
      </c>
      <c r="B8206" s="501" t="s">
        <v>16549</v>
      </c>
      <c r="C8206" s="502" t="s">
        <v>42731</v>
      </c>
      <c r="D8206" s="1189" t="s">
        <v>5</v>
      </c>
      <c r="E8206" s="1190">
        <v>6064.8545999999997</v>
      </c>
      <c r="F8206" s="394"/>
    </row>
    <row r="8207" spans="1:6">
      <c r="A8207" s="1189" t="s">
        <v>15912</v>
      </c>
      <c r="B8207" s="501" t="s">
        <v>16549</v>
      </c>
      <c r="C8207" s="502" t="s">
        <v>42732</v>
      </c>
      <c r="D8207" s="1189" t="s">
        <v>5</v>
      </c>
      <c r="E8207" s="1190">
        <v>6539.1980999999996</v>
      </c>
      <c r="F8207" s="394"/>
    </row>
    <row r="8208" spans="1:6">
      <c r="A8208" s="1189" t="s">
        <v>15913</v>
      </c>
      <c r="B8208" s="501" t="s">
        <v>16549</v>
      </c>
      <c r="C8208" s="502" t="s">
        <v>42733</v>
      </c>
      <c r="D8208" s="1189" t="s">
        <v>5</v>
      </c>
      <c r="E8208" s="1190">
        <v>7115.1001999999999</v>
      </c>
      <c r="F8208" s="394"/>
    </row>
    <row r="8209" spans="1:6">
      <c r="A8209" s="1189" t="s">
        <v>15914</v>
      </c>
      <c r="B8209" s="501" t="s">
        <v>16549</v>
      </c>
      <c r="C8209" s="502" t="s">
        <v>42734</v>
      </c>
      <c r="D8209" s="1189" t="s">
        <v>5</v>
      </c>
      <c r="E8209" s="1190">
        <v>7623.1581999999999</v>
      </c>
      <c r="F8209" s="394"/>
    </row>
    <row r="8210" spans="1:6">
      <c r="A8210" s="1189" t="s">
        <v>15915</v>
      </c>
      <c r="B8210" s="501" t="s">
        <v>16549</v>
      </c>
      <c r="C8210" s="502" t="s">
        <v>42735</v>
      </c>
      <c r="D8210" s="1189" t="s">
        <v>5</v>
      </c>
      <c r="E8210" s="1190">
        <v>8233.1723000000002</v>
      </c>
      <c r="F8210" s="394"/>
    </row>
    <row r="8211" spans="1:6">
      <c r="A8211" s="1189" t="s">
        <v>15916</v>
      </c>
      <c r="B8211" s="501" t="s">
        <v>16549</v>
      </c>
      <c r="C8211" s="502" t="s">
        <v>42736</v>
      </c>
      <c r="D8211" s="1189" t="s">
        <v>5</v>
      </c>
      <c r="E8211" s="1190">
        <v>10000.801600000001</v>
      </c>
      <c r="F8211" s="394"/>
    </row>
    <row r="8212" spans="1:6">
      <c r="A8212" s="1189" t="s">
        <v>15917</v>
      </c>
      <c r="B8212" s="501" t="s">
        <v>16549</v>
      </c>
      <c r="C8212" s="502" t="s">
        <v>42737</v>
      </c>
      <c r="D8212" s="1189" t="s">
        <v>5</v>
      </c>
      <c r="E8212" s="1190">
        <v>1289.5615</v>
      </c>
      <c r="F8212" s="394"/>
    </row>
    <row r="8213" spans="1:6">
      <c r="A8213" s="1189" t="s">
        <v>15918</v>
      </c>
      <c r="B8213" s="501" t="s">
        <v>16549</v>
      </c>
      <c r="C8213" s="502" t="s">
        <v>42738</v>
      </c>
      <c r="D8213" s="1189" t="s">
        <v>5</v>
      </c>
      <c r="E8213" s="1190">
        <v>1491.0533</v>
      </c>
      <c r="F8213" s="394"/>
    </row>
    <row r="8214" spans="1:6">
      <c r="A8214" s="1189" t="s">
        <v>15919</v>
      </c>
      <c r="B8214" s="501" t="s">
        <v>16549</v>
      </c>
      <c r="C8214" s="502" t="s">
        <v>42739</v>
      </c>
      <c r="D8214" s="1189" t="s">
        <v>5</v>
      </c>
      <c r="E8214" s="1190">
        <v>1692.5462</v>
      </c>
      <c r="F8214" s="394"/>
    </row>
    <row r="8215" spans="1:6">
      <c r="A8215" s="1189" t="s">
        <v>15920</v>
      </c>
      <c r="B8215" s="501" t="s">
        <v>16549</v>
      </c>
      <c r="C8215" s="502" t="s">
        <v>42740</v>
      </c>
      <c r="D8215" s="1189" t="s">
        <v>5</v>
      </c>
      <c r="E8215" s="1190">
        <v>1853.7370000000001</v>
      </c>
      <c r="F8215" s="394"/>
    </row>
    <row r="8216" spans="1:6">
      <c r="A8216" s="1189" t="s">
        <v>15921</v>
      </c>
      <c r="B8216" s="501" t="s">
        <v>16549</v>
      </c>
      <c r="C8216" s="502" t="s">
        <v>42741</v>
      </c>
      <c r="D8216" s="1189" t="s">
        <v>5</v>
      </c>
      <c r="E8216" s="1190">
        <v>2055.2397000000001</v>
      </c>
      <c r="F8216" s="394"/>
    </row>
    <row r="8217" spans="1:6">
      <c r="A8217" s="1189" t="s">
        <v>15922</v>
      </c>
      <c r="B8217" s="501" t="s">
        <v>16549</v>
      </c>
      <c r="C8217" s="502" t="s">
        <v>42742</v>
      </c>
      <c r="D8217" s="1189" t="s">
        <v>5</v>
      </c>
      <c r="E8217" s="1190">
        <v>2337.3373999999999</v>
      </c>
      <c r="F8217" s="394"/>
    </row>
    <row r="8218" spans="1:6">
      <c r="A8218" s="1189" t="s">
        <v>15923</v>
      </c>
      <c r="B8218" s="501" t="s">
        <v>16549</v>
      </c>
      <c r="C8218" s="502" t="s">
        <v>42743</v>
      </c>
      <c r="D8218" s="1189" t="s">
        <v>5</v>
      </c>
      <c r="E8218" s="1190">
        <v>2498.5293000000001</v>
      </c>
      <c r="F8218" s="394"/>
    </row>
    <row r="8219" spans="1:6">
      <c r="A8219" s="1189" t="s">
        <v>15924</v>
      </c>
      <c r="B8219" s="501" t="s">
        <v>16549</v>
      </c>
      <c r="C8219" s="502" t="s">
        <v>42744</v>
      </c>
      <c r="D8219" s="1189" t="s">
        <v>5</v>
      </c>
      <c r="E8219" s="1190">
        <v>2700.0203999999999</v>
      </c>
      <c r="F8219" s="394"/>
    </row>
    <row r="8220" spans="1:6">
      <c r="A8220" s="1189" t="s">
        <v>15925</v>
      </c>
      <c r="B8220" s="501" t="s">
        <v>16549</v>
      </c>
      <c r="C8220" s="502" t="s">
        <v>42745</v>
      </c>
      <c r="D8220" s="1189" t="s">
        <v>5</v>
      </c>
      <c r="E8220" s="1190">
        <v>2861.2148000000002</v>
      </c>
      <c r="F8220" s="394"/>
    </row>
    <row r="8221" spans="1:6">
      <c r="A8221" s="1189" t="s">
        <v>15926</v>
      </c>
      <c r="B8221" s="501" t="s">
        <v>16549</v>
      </c>
      <c r="C8221" s="502" t="s">
        <v>42746</v>
      </c>
      <c r="D8221" s="1189" t="s">
        <v>5</v>
      </c>
      <c r="E8221" s="1190">
        <v>3062.7073999999998</v>
      </c>
      <c r="F8221" s="394"/>
    </row>
    <row r="8222" spans="1:6">
      <c r="A8222" s="1189" t="s">
        <v>15927</v>
      </c>
      <c r="B8222" s="501" t="s">
        <v>16549</v>
      </c>
      <c r="C8222" s="502" t="s">
        <v>42747</v>
      </c>
      <c r="D8222" s="1189" t="s">
        <v>5</v>
      </c>
      <c r="E8222" s="1190">
        <v>3264.2071999999998</v>
      </c>
      <c r="F8222" s="394"/>
    </row>
    <row r="8223" spans="1:6">
      <c r="A8223" s="1189" t="s">
        <v>15928</v>
      </c>
      <c r="B8223" s="501" t="s">
        <v>16549</v>
      </c>
      <c r="C8223" s="502" t="s">
        <v>42748</v>
      </c>
      <c r="D8223" s="1189" t="s">
        <v>5</v>
      </c>
      <c r="E8223" s="1190">
        <v>3425.3966999999998</v>
      </c>
      <c r="F8223" s="394"/>
    </row>
    <row r="8224" spans="1:6">
      <c r="A8224" s="1189" t="s">
        <v>15929</v>
      </c>
      <c r="B8224" s="501" t="s">
        <v>16549</v>
      </c>
      <c r="C8224" s="502" t="s">
        <v>42749</v>
      </c>
      <c r="D8224" s="1189" t="s">
        <v>5</v>
      </c>
      <c r="E8224" s="1190">
        <v>3626.8805000000002</v>
      </c>
      <c r="F8224" s="394"/>
    </row>
    <row r="8225" spans="1:6">
      <c r="A8225" s="1189" t="s">
        <v>15930</v>
      </c>
      <c r="B8225" s="501" t="s">
        <v>16549</v>
      </c>
      <c r="C8225" s="502" t="s">
        <v>42750</v>
      </c>
      <c r="D8225" s="1189" t="s">
        <v>5</v>
      </c>
      <c r="E8225" s="1190">
        <v>4231.2474000000002</v>
      </c>
      <c r="F8225" s="394"/>
    </row>
    <row r="8226" spans="1:6">
      <c r="A8226" s="1189" t="s">
        <v>15931</v>
      </c>
      <c r="B8226" s="501" t="s">
        <v>16549</v>
      </c>
      <c r="C8226" s="502" t="s">
        <v>42751</v>
      </c>
      <c r="D8226" s="1189" t="s">
        <v>5</v>
      </c>
      <c r="E8226" s="1190">
        <v>4459.9694</v>
      </c>
      <c r="F8226" s="394"/>
    </row>
    <row r="8227" spans="1:6">
      <c r="A8227" s="1189" t="s">
        <v>15932</v>
      </c>
      <c r="B8227" s="501" t="s">
        <v>16549</v>
      </c>
      <c r="C8227" s="502" t="s">
        <v>42752</v>
      </c>
      <c r="D8227" s="1189" t="s">
        <v>5</v>
      </c>
      <c r="E8227" s="1190">
        <v>4764.8975</v>
      </c>
      <c r="F8227" s="394"/>
    </row>
    <row r="8228" spans="1:6">
      <c r="A8228" s="1189" t="s">
        <v>15933</v>
      </c>
      <c r="B8228" s="501" t="s">
        <v>16549</v>
      </c>
      <c r="C8228" s="502" t="s">
        <v>42753</v>
      </c>
      <c r="D8228" s="1189" t="s">
        <v>5</v>
      </c>
      <c r="E8228" s="1190">
        <v>4879.2835999999998</v>
      </c>
      <c r="F8228" s="394"/>
    </row>
    <row r="8229" spans="1:6">
      <c r="A8229" s="1189" t="s">
        <v>15934</v>
      </c>
      <c r="B8229" s="501" t="s">
        <v>16549</v>
      </c>
      <c r="C8229" s="502" t="s">
        <v>42754</v>
      </c>
      <c r="D8229" s="1189" t="s">
        <v>5</v>
      </c>
      <c r="E8229" s="1190">
        <v>5069.8644000000004</v>
      </c>
      <c r="F8229" s="394"/>
    </row>
    <row r="8230" spans="1:6">
      <c r="A8230" s="1189" t="s">
        <v>15935</v>
      </c>
      <c r="B8230" s="501" t="s">
        <v>16549</v>
      </c>
      <c r="C8230" s="502" t="s">
        <v>42755</v>
      </c>
      <c r="D8230" s="1189" t="s">
        <v>5</v>
      </c>
      <c r="E8230" s="1190">
        <v>6718.0311000000002</v>
      </c>
      <c r="F8230" s="394"/>
    </row>
    <row r="8231" spans="1:6">
      <c r="A8231" s="1189" t="s">
        <v>15936</v>
      </c>
      <c r="B8231" s="501" t="s">
        <v>16549</v>
      </c>
      <c r="C8231" s="502" t="s">
        <v>42756</v>
      </c>
      <c r="D8231" s="1189" t="s">
        <v>5</v>
      </c>
      <c r="E8231" s="1190">
        <v>8537.8187999999991</v>
      </c>
      <c r="F8231" s="394"/>
    </row>
    <row r="8232" spans="1:6">
      <c r="A8232" s="1189" t="s">
        <v>15937</v>
      </c>
      <c r="B8232" s="501" t="s">
        <v>16549</v>
      </c>
      <c r="C8232" s="502" t="s">
        <v>42757</v>
      </c>
      <c r="D8232" s="1189" t="s">
        <v>5</v>
      </c>
      <c r="E8232" s="1190">
        <v>9023.5727999999999</v>
      </c>
      <c r="F8232" s="394"/>
    </row>
    <row r="8233" spans="1:6">
      <c r="A8233" s="1189" t="s">
        <v>15938</v>
      </c>
      <c r="B8233" s="501" t="s">
        <v>16549</v>
      </c>
      <c r="C8233" s="502" t="s">
        <v>42758</v>
      </c>
      <c r="D8233" s="1189" t="s">
        <v>5</v>
      </c>
      <c r="E8233" s="1190">
        <v>9197.2397999999994</v>
      </c>
      <c r="F8233" s="394"/>
    </row>
    <row r="8234" spans="1:6">
      <c r="A8234" s="1189" t="s">
        <v>15939</v>
      </c>
      <c r="B8234" s="501" t="s">
        <v>16549</v>
      </c>
      <c r="C8234" s="502" t="s">
        <v>42759</v>
      </c>
      <c r="D8234" s="1189" t="s">
        <v>5</v>
      </c>
      <c r="E8234" s="1190">
        <v>9648.4444999999996</v>
      </c>
      <c r="F8234" s="394"/>
    </row>
    <row r="8235" spans="1:6">
      <c r="A8235" s="1189" t="s">
        <v>15940</v>
      </c>
      <c r="B8235" s="501" t="s">
        <v>16549</v>
      </c>
      <c r="C8235" s="502" t="s">
        <v>42760</v>
      </c>
      <c r="D8235" s="1189" t="s">
        <v>5</v>
      </c>
      <c r="E8235" s="1190">
        <v>6402.6980000000003</v>
      </c>
      <c r="F8235" s="394"/>
    </row>
    <row r="8236" spans="1:6">
      <c r="A8236" s="1189" t="s">
        <v>15941</v>
      </c>
      <c r="B8236" s="501" t="s">
        <v>16549</v>
      </c>
      <c r="C8236" s="502" t="s">
        <v>42761</v>
      </c>
      <c r="D8236" s="1189" t="s">
        <v>5</v>
      </c>
      <c r="E8236" s="1190">
        <v>7741.8420999999998</v>
      </c>
      <c r="F8236" s="394"/>
    </row>
    <row r="8237" spans="1:6">
      <c r="A8237" s="1189" t="s">
        <v>15942</v>
      </c>
      <c r="B8237" s="501" t="s">
        <v>16549</v>
      </c>
      <c r="C8237" s="502" t="s">
        <v>42762</v>
      </c>
      <c r="D8237" s="1189" t="s">
        <v>5</v>
      </c>
      <c r="E8237" s="1190">
        <v>7992.9684999999999</v>
      </c>
      <c r="F8237" s="394"/>
    </row>
    <row r="8238" spans="1:6">
      <c r="A8238" s="1189" t="s">
        <v>15943</v>
      </c>
      <c r="B8238" s="501" t="s">
        <v>16549</v>
      </c>
      <c r="C8238" s="502" t="s">
        <v>42763</v>
      </c>
      <c r="D8238" s="1189" t="s">
        <v>5</v>
      </c>
      <c r="E8238" s="1190">
        <v>9080.9958999999999</v>
      </c>
      <c r="F8238" s="394"/>
    </row>
    <row r="8239" spans="1:6">
      <c r="A8239" s="1189" t="s">
        <v>15944</v>
      </c>
      <c r="B8239" s="501" t="s">
        <v>16549</v>
      </c>
      <c r="C8239" s="502" t="s">
        <v>42764</v>
      </c>
      <c r="D8239" s="1189" t="s">
        <v>5</v>
      </c>
      <c r="E8239" s="1190">
        <v>9583.1897000000008</v>
      </c>
      <c r="F8239" s="394"/>
    </row>
    <row r="8240" spans="1:6">
      <c r="A8240" s="1189" t="s">
        <v>15945</v>
      </c>
      <c r="B8240" s="501" t="s">
        <v>16549</v>
      </c>
      <c r="C8240" s="502" t="s">
        <v>42765</v>
      </c>
      <c r="D8240" s="1189" t="s">
        <v>5</v>
      </c>
      <c r="E8240" s="1190">
        <v>11215.348099999999</v>
      </c>
      <c r="F8240" s="394"/>
    </row>
    <row r="8241" spans="1:6">
      <c r="A8241" s="1189" t="s">
        <v>15946</v>
      </c>
      <c r="B8241" s="501" t="s">
        <v>16549</v>
      </c>
      <c r="C8241" s="502" t="s">
        <v>42766</v>
      </c>
      <c r="D8241" s="1189" t="s">
        <v>5</v>
      </c>
      <c r="E8241" s="1190">
        <v>12805.406199999999</v>
      </c>
      <c r="F8241" s="394"/>
    </row>
    <row r="8242" spans="1:6">
      <c r="A8242" s="1189" t="s">
        <v>15947</v>
      </c>
      <c r="B8242" s="501" t="s">
        <v>16549</v>
      </c>
      <c r="C8242" s="502" t="s">
        <v>42767</v>
      </c>
      <c r="D8242" s="1189" t="s">
        <v>5</v>
      </c>
      <c r="E8242" s="1190">
        <v>13600.6265</v>
      </c>
      <c r="F8242" s="394"/>
    </row>
    <row r="8243" spans="1:6">
      <c r="A8243" s="1189" t="s">
        <v>15948</v>
      </c>
      <c r="B8243" s="501" t="s">
        <v>16549</v>
      </c>
      <c r="C8243" s="502" t="s">
        <v>42768</v>
      </c>
      <c r="D8243" s="1189" t="s">
        <v>5</v>
      </c>
      <c r="E8243" s="1190">
        <v>14395.859200000001</v>
      </c>
      <c r="F8243" s="394"/>
    </row>
    <row r="8244" spans="1:6">
      <c r="A8244" s="1189" t="s">
        <v>15949</v>
      </c>
      <c r="B8244" s="501" t="s">
        <v>16549</v>
      </c>
      <c r="C8244" s="502" t="s">
        <v>42769</v>
      </c>
      <c r="D8244" s="1189" t="s">
        <v>5</v>
      </c>
      <c r="E8244" s="1190">
        <v>15442.1433</v>
      </c>
      <c r="F8244" s="394"/>
    </row>
    <row r="8245" spans="1:6">
      <c r="A8245" s="1189" t="s">
        <v>15950</v>
      </c>
      <c r="B8245" s="501" t="s">
        <v>16549</v>
      </c>
      <c r="C8245" s="502" t="s">
        <v>42770</v>
      </c>
      <c r="D8245" s="1189" t="s">
        <v>5</v>
      </c>
      <c r="E8245" s="1190">
        <v>15986.123600000001</v>
      </c>
      <c r="F8245" s="394"/>
    </row>
    <row r="8246" spans="1:6">
      <c r="A8246" s="1189" t="s">
        <v>15951</v>
      </c>
      <c r="B8246" s="501" t="s">
        <v>16549</v>
      </c>
      <c r="C8246" s="502" t="s">
        <v>42771</v>
      </c>
      <c r="D8246" s="1189" t="s">
        <v>5</v>
      </c>
      <c r="E8246" s="1190">
        <v>17618.297200000001</v>
      </c>
      <c r="F8246" s="394"/>
    </row>
    <row r="8247" spans="1:6">
      <c r="A8247" s="1189" t="s">
        <v>15952</v>
      </c>
      <c r="B8247" s="501" t="s">
        <v>16549</v>
      </c>
      <c r="C8247" s="502" t="s">
        <v>42772</v>
      </c>
      <c r="D8247" s="1189" t="s">
        <v>5</v>
      </c>
      <c r="E8247" s="1190">
        <v>19208.104299999999</v>
      </c>
      <c r="F8247" s="394"/>
    </row>
    <row r="8248" spans="1:6">
      <c r="A8248" s="1189" t="s">
        <v>15953</v>
      </c>
      <c r="B8248" s="501" t="s">
        <v>16549</v>
      </c>
      <c r="C8248" s="502" t="s">
        <v>42773</v>
      </c>
      <c r="D8248" s="1189" t="s">
        <v>5</v>
      </c>
      <c r="E8248" s="1190">
        <v>21789.0759</v>
      </c>
      <c r="F8248" s="394"/>
    </row>
    <row r="8249" spans="1:6">
      <c r="A8249" s="1189" t="s">
        <v>15954</v>
      </c>
      <c r="B8249" s="501" t="s">
        <v>16549</v>
      </c>
      <c r="C8249" s="502" t="s">
        <v>42774</v>
      </c>
      <c r="D8249" s="1189" t="s">
        <v>5</v>
      </c>
      <c r="E8249" s="1190">
        <v>22404.349900000001</v>
      </c>
      <c r="F8249" s="394"/>
    </row>
    <row r="8250" spans="1:6">
      <c r="A8250" s="1189" t="s">
        <v>15955</v>
      </c>
      <c r="B8250" s="501" t="s">
        <v>16549</v>
      </c>
      <c r="C8250" s="502" t="s">
        <v>42775</v>
      </c>
      <c r="D8250" s="1189" t="s">
        <v>5</v>
      </c>
      <c r="E8250" s="1190">
        <v>28088.013900000002</v>
      </c>
      <c r="F8250" s="394"/>
    </row>
    <row r="8251" spans="1:6">
      <c r="A8251" s="1189" t="s">
        <v>15956</v>
      </c>
      <c r="B8251" s="501" t="s">
        <v>16549</v>
      </c>
      <c r="C8251" s="502" t="s">
        <v>42776</v>
      </c>
      <c r="D8251" s="1189" t="s">
        <v>5</v>
      </c>
      <c r="E8251" s="1190">
        <v>30097.1486</v>
      </c>
      <c r="F8251" s="394"/>
    </row>
    <row r="8252" spans="1:6">
      <c r="A8252" s="1189" t="s">
        <v>15957</v>
      </c>
      <c r="B8252" s="501" t="s">
        <v>16549</v>
      </c>
      <c r="C8252" s="502" t="s">
        <v>42777</v>
      </c>
      <c r="D8252" s="1189" t="s">
        <v>5</v>
      </c>
      <c r="E8252" s="1190">
        <v>37173.463799999998</v>
      </c>
      <c r="F8252" s="394"/>
    </row>
    <row r="8253" spans="1:6">
      <c r="A8253" s="1189" t="s">
        <v>15958</v>
      </c>
      <c r="B8253" s="501" t="s">
        <v>16549</v>
      </c>
      <c r="C8253" s="502" t="s">
        <v>42778</v>
      </c>
      <c r="D8253" s="1189" t="s">
        <v>5</v>
      </c>
      <c r="E8253" s="1190">
        <v>44097.861599999997</v>
      </c>
      <c r="F8253" s="394"/>
    </row>
    <row r="8254" spans="1:6">
      <c r="A8254" s="1189" t="s">
        <v>15959</v>
      </c>
      <c r="B8254" s="501" t="s">
        <v>16549</v>
      </c>
      <c r="C8254" s="502" t="s">
        <v>42779</v>
      </c>
      <c r="D8254" s="1189" t="s">
        <v>5</v>
      </c>
      <c r="E8254" s="1190">
        <v>46512.972600000001</v>
      </c>
      <c r="F8254" s="394"/>
    </row>
    <row r="8255" spans="1:6">
      <c r="A8255" s="1189" t="s">
        <v>15960</v>
      </c>
      <c r="B8255" s="501" t="s">
        <v>16549</v>
      </c>
      <c r="C8255" s="502" t="s">
        <v>42780</v>
      </c>
      <c r="D8255" s="1189" t="s">
        <v>5</v>
      </c>
      <c r="E8255" s="1190">
        <v>49265.017200000002</v>
      </c>
      <c r="F8255" s="394"/>
    </row>
    <row r="8256" spans="1:6">
      <c r="A8256" s="1189" t="s">
        <v>15961</v>
      </c>
      <c r="B8256" s="501" t="s">
        <v>16549</v>
      </c>
      <c r="C8256" s="502" t="s">
        <v>42781</v>
      </c>
      <c r="D8256" s="1189" t="s">
        <v>7086</v>
      </c>
      <c r="E8256" s="1190">
        <v>0.84599999999999997</v>
      </c>
      <c r="F8256" s="394"/>
    </row>
    <row r="8257" spans="1:6">
      <c r="A8257" s="1189" t="s">
        <v>28138</v>
      </c>
      <c r="B8257" s="501" t="s">
        <v>16549</v>
      </c>
      <c r="C8257" s="502" t="s">
        <v>42782</v>
      </c>
      <c r="D8257" s="1189" t="s">
        <v>5</v>
      </c>
      <c r="E8257" s="1190">
        <v>72.78</v>
      </c>
      <c r="F8257" s="394"/>
    </row>
    <row r="8258" spans="1:6">
      <c r="A8258" s="1189" t="s">
        <v>28139</v>
      </c>
      <c r="B8258" s="501" t="s">
        <v>16549</v>
      </c>
      <c r="C8258" s="502" t="s">
        <v>42783</v>
      </c>
      <c r="D8258" s="1189" t="s">
        <v>5</v>
      </c>
      <c r="E8258" s="1190">
        <v>39.19</v>
      </c>
      <c r="F8258" s="394"/>
    </row>
    <row r="8259" spans="1:6">
      <c r="A8259" s="1189" t="s">
        <v>28140</v>
      </c>
      <c r="B8259" s="501" t="s">
        <v>16549</v>
      </c>
      <c r="C8259" s="502" t="s">
        <v>42784</v>
      </c>
      <c r="D8259" s="1189" t="s">
        <v>5</v>
      </c>
      <c r="E8259" s="1190">
        <v>55.3626</v>
      </c>
      <c r="F8259" s="394"/>
    </row>
    <row r="8260" spans="1:6">
      <c r="A8260" s="1189" t="s">
        <v>28141</v>
      </c>
      <c r="B8260" s="501" t="s">
        <v>16549</v>
      </c>
      <c r="C8260" s="502" t="s">
        <v>42785</v>
      </c>
      <c r="D8260" s="1189" t="s">
        <v>5</v>
      </c>
      <c r="E8260" s="1190">
        <v>70.767499999999998</v>
      </c>
      <c r="F8260" s="394"/>
    </row>
    <row r="8261" spans="1:6">
      <c r="A8261" s="1189" t="s">
        <v>28142</v>
      </c>
      <c r="B8261" s="501" t="s">
        <v>16549</v>
      </c>
      <c r="C8261" s="502" t="s">
        <v>42786</v>
      </c>
      <c r="D8261" s="1189" t="s">
        <v>5</v>
      </c>
      <c r="E8261" s="1190">
        <v>114.3287</v>
      </c>
      <c r="F8261" s="394"/>
    </row>
    <row r="8262" spans="1:6">
      <c r="A8262" s="1189" t="s">
        <v>28143</v>
      </c>
      <c r="B8262" s="501" t="s">
        <v>16549</v>
      </c>
      <c r="C8262" s="502" t="s">
        <v>42787</v>
      </c>
      <c r="D8262" s="1189" t="s">
        <v>5</v>
      </c>
      <c r="E8262" s="1190">
        <v>142.0307</v>
      </c>
      <c r="F8262" s="394"/>
    </row>
    <row r="8263" spans="1:6">
      <c r="A8263" s="1189" t="s">
        <v>28144</v>
      </c>
      <c r="B8263" s="501" t="s">
        <v>16549</v>
      </c>
      <c r="C8263" s="502" t="s">
        <v>42788</v>
      </c>
      <c r="D8263" s="1189" t="s">
        <v>28</v>
      </c>
      <c r="E8263" s="1190">
        <v>177.68289999999999</v>
      </c>
      <c r="F8263" s="394"/>
    </row>
    <row r="8264" spans="1:6">
      <c r="A8264" s="1189" t="s">
        <v>15962</v>
      </c>
      <c r="B8264" s="501" t="s">
        <v>16549</v>
      </c>
      <c r="C8264" s="502" t="s">
        <v>42789</v>
      </c>
      <c r="D8264" s="1189" t="s">
        <v>14896</v>
      </c>
      <c r="E8264" s="1190" t="s">
        <v>167</v>
      </c>
      <c r="F8264" s="394"/>
    </row>
    <row r="8265" spans="1:6">
      <c r="A8265" s="1189" t="s">
        <v>15963</v>
      </c>
      <c r="B8265" s="501" t="s">
        <v>16549</v>
      </c>
      <c r="C8265" s="502" t="s">
        <v>42790</v>
      </c>
      <c r="D8265" s="1189" t="s">
        <v>14896</v>
      </c>
      <c r="E8265" s="1190" t="s">
        <v>167</v>
      </c>
      <c r="F8265" s="394"/>
    </row>
    <row r="8266" spans="1:6">
      <c r="A8266" s="1189" t="s">
        <v>15964</v>
      </c>
      <c r="B8266" s="501" t="s">
        <v>16549</v>
      </c>
      <c r="C8266" s="502" t="s">
        <v>42791</v>
      </c>
      <c r="D8266" s="1189" t="s">
        <v>14896</v>
      </c>
      <c r="E8266" s="1190" t="s">
        <v>167</v>
      </c>
      <c r="F8266" s="394"/>
    </row>
    <row r="8267" spans="1:6">
      <c r="A8267" s="1189" t="s">
        <v>15965</v>
      </c>
      <c r="B8267" s="501" t="s">
        <v>16549</v>
      </c>
      <c r="C8267" s="502" t="s">
        <v>42792</v>
      </c>
      <c r="D8267" s="1189" t="s">
        <v>28</v>
      </c>
      <c r="E8267" s="1190">
        <v>7386.8801000000003</v>
      </c>
      <c r="F8267" s="394"/>
    </row>
    <row r="8268" spans="1:6">
      <c r="A8268" s="1189" t="s">
        <v>15966</v>
      </c>
      <c r="B8268" s="501" t="s">
        <v>16549</v>
      </c>
      <c r="C8268" s="502" t="s">
        <v>42793</v>
      </c>
      <c r="D8268" s="1189" t="s">
        <v>28</v>
      </c>
      <c r="E8268" s="1190">
        <v>15219.9552</v>
      </c>
      <c r="F8268" s="394"/>
    </row>
    <row r="8269" spans="1:6">
      <c r="A8269" s="1189" t="s">
        <v>15967</v>
      </c>
      <c r="B8269" s="501" t="s">
        <v>16549</v>
      </c>
      <c r="C8269" s="502" t="s">
        <v>42794</v>
      </c>
      <c r="D8269" s="1189" t="s">
        <v>28</v>
      </c>
      <c r="E8269" s="1190">
        <v>11693.890799999999</v>
      </c>
      <c r="F8269" s="394"/>
    </row>
    <row r="8270" spans="1:6">
      <c r="A8270" s="1189" t="s">
        <v>15968</v>
      </c>
      <c r="B8270" s="501" t="s">
        <v>16549</v>
      </c>
      <c r="C8270" s="502" t="s">
        <v>42795</v>
      </c>
      <c r="D8270" s="1189" t="s">
        <v>28</v>
      </c>
      <c r="E8270" s="1190">
        <v>13517.3753</v>
      </c>
      <c r="F8270" s="394"/>
    </row>
    <row r="8271" spans="1:6">
      <c r="A8271" s="1189" t="s">
        <v>15969</v>
      </c>
      <c r="B8271" s="501" t="s">
        <v>16549</v>
      </c>
      <c r="C8271" s="502" t="s">
        <v>42796</v>
      </c>
      <c r="D8271" s="1189" t="s">
        <v>28</v>
      </c>
      <c r="E8271" s="1190">
        <v>16369.895</v>
      </c>
      <c r="F8271" s="394"/>
    </row>
    <row r="8272" spans="1:6">
      <c r="A8272" s="1189" t="s">
        <v>15970</v>
      </c>
      <c r="B8272" s="501" t="s">
        <v>16549</v>
      </c>
      <c r="C8272" s="502" t="s">
        <v>42797</v>
      </c>
      <c r="D8272" s="1189" t="s">
        <v>28</v>
      </c>
      <c r="E8272" s="1190">
        <v>19584.979500000001</v>
      </c>
      <c r="F8272" s="394"/>
    </row>
    <row r="8273" spans="1:6">
      <c r="A8273" s="1189" t="s">
        <v>15971</v>
      </c>
      <c r="B8273" s="501" t="s">
        <v>16549</v>
      </c>
      <c r="C8273" s="502" t="s">
        <v>42798</v>
      </c>
      <c r="D8273" s="1189" t="s">
        <v>28</v>
      </c>
      <c r="E8273" s="1190">
        <v>22668.693500000001</v>
      </c>
      <c r="F8273" s="394"/>
    </row>
    <row r="8274" spans="1:6">
      <c r="A8274" s="1189" t="s">
        <v>15972</v>
      </c>
      <c r="B8274" s="501" t="s">
        <v>16549</v>
      </c>
      <c r="C8274" s="502" t="s">
        <v>42799</v>
      </c>
      <c r="D8274" s="1189" t="s">
        <v>28</v>
      </c>
      <c r="E8274" s="1190">
        <v>30768.621999999999</v>
      </c>
      <c r="F8274" s="394"/>
    </row>
    <row r="8275" spans="1:6">
      <c r="A8275" s="1189" t="s">
        <v>15973</v>
      </c>
      <c r="B8275" s="501" t="s">
        <v>16549</v>
      </c>
      <c r="C8275" s="502" t="s">
        <v>42800</v>
      </c>
      <c r="D8275" s="1189" t="s">
        <v>28</v>
      </c>
      <c r="E8275" s="1190">
        <v>11133.692300000001</v>
      </c>
      <c r="F8275" s="394"/>
    </row>
    <row r="8276" spans="1:6">
      <c r="A8276" s="1189" t="s">
        <v>15974</v>
      </c>
      <c r="B8276" s="501" t="s">
        <v>16549</v>
      </c>
      <c r="C8276" s="502" t="s">
        <v>42801</v>
      </c>
      <c r="D8276" s="1189" t="s">
        <v>28</v>
      </c>
      <c r="E8276" s="1190">
        <v>18578.0841</v>
      </c>
      <c r="F8276" s="394"/>
    </row>
    <row r="8277" spans="1:6">
      <c r="A8277" s="1189" t="s">
        <v>15975</v>
      </c>
      <c r="B8277" s="501" t="s">
        <v>16549</v>
      </c>
      <c r="C8277" s="502" t="s">
        <v>42802</v>
      </c>
      <c r="D8277" s="1189" t="s">
        <v>28</v>
      </c>
      <c r="E8277" s="1190">
        <v>22079.7261</v>
      </c>
      <c r="F8277" s="394"/>
    </row>
    <row r="8278" spans="1:6">
      <c r="A8278" s="1189" t="s">
        <v>15976</v>
      </c>
      <c r="B8278" s="501" t="s">
        <v>16549</v>
      </c>
      <c r="C8278" s="502" t="s">
        <v>42803</v>
      </c>
      <c r="D8278" s="1189" t="s">
        <v>28</v>
      </c>
      <c r="E8278" s="1190">
        <v>25286.0514</v>
      </c>
      <c r="F8278" s="394"/>
    </row>
    <row r="8279" spans="1:6">
      <c r="A8279" s="1189" t="s">
        <v>15977</v>
      </c>
      <c r="B8279" s="501" t="s">
        <v>16549</v>
      </c>
      <c r="C8279" s="502" t="s">
        <v>42804</v>
      </c>
      <c r="D8279" s="1189" t="s">
        <v>28</v>
      </c>
      <c r="E8279" s="1190">
        <v>29343.511399999999</v>
      </c>
      <c r="F8279" s="394"/>
    </row>
    <row r="8280" spans="1:6">
      <c r="A8280" s="1189" t="s">
        <v>15978</v>
      </c>
      <c r="B8280" s="501" t="s">
        <v>16549</v>
      </c>
      <c r="C8280" s="502" t="s">
        <v>42805</v>
      </c>
      <c r="D8280" s="1189" t="s">
        <v>28</v>
      </c>
      <c r="E8280" s="1190">
        <v>32877.606699999997</v>
      </c>
      <c r="F8280" s="394"/>
    </row>
    <row r="8281" spans="1:6">
      <c r="A8281" s="1189" t="s">
        <v>15979</v>
      </c>
      <c r="B8281" s="501" t="s">
        <v>16549</v>
      </c>
      <c r="C8281" s="502" t="s">
        <v>42806</v>
      </c>
      <c r="D8281" s="1189" t="s">
        <v>28</v>
      </c>
      <c r="E8281" s="1190">
        <v>32808.528299999998</v>
      </c>
      <c r="F8281" s="394"/>
    </row>
    <row r="8282" spans="1:6">
      <c r="A8282" s="1189" t="s">
        <v>15980</v>
      </c>
      <c r="B8282" s="501" t="s">
        <v>16549</v>
      </c>
      <c r="C8282" s="502" t="s">
        <v>42807</v>
      </c>
      <c r="D8282" s="1189" t="s">
        <v>28</v>
      </c>
      <c r="E8282" s="1190">
        <v>36601.598700000002</v>
      </c>
      <c r="F8282" s="394"/>
    </row>
    <row r="8283" spans="1:6">
      <c r="A8283" s="1189" t="s">
        <v>15981</v>
      </c>
      <c r="B8283" s="501" t="s">
        <v>16549</v>
      </c>
      <c r="C8283" s="502" t="s">
        <v>42808</v>
      </c>
      <c r="D8283" s="1189" t="s">
        <v>28</v>
      </c>
      <c r="E8283" s="1190">
        <v>39023.600200000001</v>
      </c>
      <c r="F8283" s="394"/>
    </row>
    <row r="8284" spans="1:6">
      <c r="A8284" s="1189" t="s">
        <v>15982</v>
      </c>
      <c r="B8284" s="501" t="s">
        <v>16549</v>
      </c>
      <c r="C8284" s="502" t="s">
        <v>42809</v>
      </c>
      <c r="D8284" s="1189" t="s">
        <v>28</v>
      </c>
      <c r="E8284" s="1190">
        <v>43982.6679</v>
      </c>
      <c r="F8284" s="394"/>
    </row>
    <row r="8285" spans="1:6">
      <c r="A8285" s="1189" t="s">
        <v>15983</v>
      </c>
      <c r="B8285" s="501" t="s">
        <v>16549</v>
      </c>
      <c r="C8285" s="502" t="s">
        <v>42810</v>
      </c>
      <c r="D8285" s="1189" t="s">
        <v>28</v>
      </c>
      <c r="E8285" s="1190">
        <v>47515.260699999999</v>
      </c>
      <c r="F8285" s="394"/>
    </row>
    <row r="8286" spans="1:6">
      <c r="A8286" s="1189" t="s">
        <v>15984</v>
      </c>
      <c r="B8286" s="501" t="s">
        <v>16549</v>
      </c>
      <c r="C8286" s="502" t="s">
        <v>42811</v>
      </c>
      <c r="D8286" s="1189" t="s">
        <v>28</v>
      </c>
      <c r="E8286" s="1190">
        <v>56412.588100000001</v>
      </c>
      <c r="F8286" s="394"/>
    </row>
    <row r="8287" spans="1:6">
      <c r="A8287" s="1189" t="s">
        <v>15985</v>
      </c>
      <c r="B8287" s="501" t="s">
        <v>16549</v>
      </c>
      <c r="C8287" s="502" t="s">
        <v>42812</v>
      </c>
      <c r="D8287" s="1189" t="s">
        <v>28</v>
      </c>
      <c r="E8287" s="1190">
        <v>55921.3433</v>
      </c>
      <c r="F8287" s="394"/>
    </row>
    <row r="8288" spans="1:6">
      <c r="A8288" s="1189" t="s">
        <v>15986</v>
      </c>
      <c r="B8288" s="501" t="s">
        <v>16549</v>
      </c>
      <c r="C8288" s="502" t="s">
        <v>42813</v>
      </c>
      <c r="D8288" s="1189" t="s">
        <v>28</v>
      </c>
      <c r="E8288" s="1190">
        <v>57307.382100000003</v>
      </c>
      <c r="F8288" s="394"/>
    </row>
    <row r="8289" spans="1:6">
      <c r="A8289" s="1189" t="s">
        <v>15987</v>
      </c>
      <c r="B8289" s="501" t="s">
        <v>16549</v>
      </c>
      <c r="C8289" s="502" t="s">
        <v>42814</v>
      </c>
      <c r="D8289" s="1189" t="s">
        <v>28</v>
      </c>
      <c r="E8289" s="1190">
        <v>483</v>
      </c>
      <c r="F8289" s="394"/>
    </row>
    <row r="8290" spans="1:6">
      <c r="A8290" s="1189" t="s">
        <v>15988</v>
      </c>
      <c r="B8290" s="501" t="s">
        <v>16549</v>
      </c>
      <c r="C8290" s="502" t="s">
        <v>42815</v>
      </c>
      <c r="D8290" s="1189" t="s">
        <v>28</v>
      </c>
      <c r="E8290" s="1190">
        <v>70.769400000000005</v>
      </c>
      <c r="F8290" s="394"/>
    </row>
    <row r="8291" spans="1:6">
      <c r="A8291" s="1189" t="s">
        <v>15989</v>
      </c>
      <c r="B8291" s="501" t="s">
        <v>16549</v>
      </c>
      <c r="C8291" s="502" t="s">
        <v>42816</v>
      </c>
      <c r="D8291" s="1189" t="s">
        <v>28</v>
      </c>
      <c r="E8291" s="1190">
        <v>85.939599999999999</v>
      </c>
      <c r="F8291" s="394"/>
    </row>
    <row r="8292" spans="1:6">
      <c r="A8292" s="1189" t="s">
        <v>15990</v>
      </c>
      <c r="B8292" s="501" t="s">
        <v>16549</v>
      </c>
      <c r="C8292" s="502" t="s">
        <v>42817</v>
      </c>
      <c r="D8292" s="1189" t="s">
        <v>28</v>
      </c>
      <c r="E8292" s="1190">
        <v>89.809600000000003</v>
      </c>
      <c r="F8292" s="394"/>
    </row>
    <row r="8293" spans="1:6">
      <c r="A8293" s="1189" t="s">
        <v>15991</v>
      </c>
      <c r="B8293" s="501" t="s">
        <v>16549</v>
      </c>
      <c r="C8293" s="502" t="s">
        <v>42818</v>
      </c>
      <c r="D8293" s="1189" t="s">
        <v>28</v>
      </c>
      <c r="E8293" s="1190">
        <v>129.4451</v>
      </c>
      <c r="F8293" s="394"/>
    </row>
    <row r="8294" spans="1:6">
      <c r="A8294" s="1189" t="s">
        <v>15992</v>
      </c>
      <c r="B8294" s="501" t="s">
        <v>16549</v>
      </c>
      <c r="C8294" s="502" t="s">
        <v>42819</v>
      </c>
      <c r="D8294" s="1189" t="s">
        <v>28</v>
      </c>
      <c r="E8294" s="1190">
        <v>118.30249999999999</v>
      </c>
      <c r="F8294" s="394"/>
    </row>
    <row r="8295" spans="1:6">
      <c r="A8295" s="1189" t="s">
        <v>15993</v>
      </c>
      <c r="B8295" s="501" t="s">
        <v>16549</v>
      </c>
      <c r="C8295" s="502" t="s">
        <v>42820</v>
      </c>
      <c r="D8295" s="1189" t="s">
        <v>28</v>
      </c>
      <c r="E8295" s="1190">
        <v>139.90010000000001</v>
      </c>
      <c r="F8295" s="394"/>
    </row>
    <row r="8296" spans="1:6">
      <c r="A8296" s="1189" t="s">
        <v>15994</v>
      </c>
      <c r="B8296" s="501" t="s">
        <v>16549</v>
      </c>
      <c r="C8296" s="502" t="s">
        <v>42821</v>
      </c>
      <c r="D8296" s="1189" t="s">
        <v>28</v>
      </c>
      <c r="E8296" s="1190">
        <v>78.1892</v>
      </c>
      <c r="F8296" s="394"/>
    </row>
    <row r="8297" spans="1:6">
      <c r="A8297" s="1189" t="s">
        <v>15995</v>
      </c>
      <c r="B8297" s="501" t="s">
        <v>16549</v>
      </c>
      <c r="C8297" s="502" t="s">
        <v>42822</v>
      </c>
      <c r="D8297" s="1189" t="s">
        <v>28</v>
      </c>
      <c r="E8297" s="1190">
        <v>152.1591</v>
      </c>
      <c r="F8297" s="394"/>
    </row>
    <row r="8298" spans="1:6">
      <c r="A8298" s="1189" t="s">
        <v>15996</v>
      </c>
      <c r="B8298" s="501" t="s">
        <v>16549</v>
      </c>
      <c r="C8298" s="502" t="s">
        <v>42823</v>
      </c>
      <c r="D8298" s="1189" t="s">
        <v>5</v>
      </c>
      <c r="E8298" s="1190">
        <v>138.89789999999999</v>
      </c>
      <c r="F8298" s="394"/>
    </row>
    <row r="8299" spans="1:6">
      <c r="A8299" s="1189" t="s">
        <v>15997</v>
      </c>
      <c r="B8299" s="501" t="s">
        <v>16549</v>
      </c>
      <c r="C8299" s="502" t="s">
        <v>42824</v>
      </c>
      <c r="D8299" s="1189" t="s">
        <v>28</v>
      </c>
      <c r="E8299" s="1190">
        <v>278.8383</v>
      </c>
      <c r="F8299" s="394"/>
    </row>
    <row r="8300" spans="1:6">
      <c r="A8300" s="1189" t="s">
        <v>15998</v>
      </c>
      <c r="B8300" s="501" t="s">
        <v>16549</v>
      </c>
      <c r="C8300" s="502" t="s">
        <v>42825</v>
      </c>
      <c r="D8300" s="1189" t="s">
        <v>5</v>
      </c>
      <c r="E8300" s="1190">
        <v>114.3751</v>
      </c>
      <c r="F8300" s="394"/>
    </row>
    <row r="8301" spans="1:6">
      <c r="A8301" s="1189" t="s">
        <v>15999</v>
      </c>
      <c r="B8301" s="501" t="s">
        <v>16549</v>
      </c>
      <c r="C8301" s="502" t="s">
        <v>42826</v>
      </c>
      <c r="D8301" s="1189" t="s">
        <v>5</v>
      </c>
      <c r="E8301" s="1190">
        <v>80.309700000000007</v>
      </c>
      <c r="F8301" s="394"/>
    </row>
    <row r="8302" spans="1:6">
      <c r="A8302" s="1189" t="s">
        <v>16000</v>
      </c>
      <c r="B8302" s="501" t="s">
        <v>16549</v>
      </c>
      <c r="C8302" s="502" t="s">
        <v>42827</v>
      </c>
      <c r="D8302" s="1189" t="s">
        <v>28</v>
      </c>
      <c r="E8302" s="1190">
        <v>59009.584799999997</v>
      </c>
      <c r="F8302" s="394"/>
    </row>
    <row r="8303" spans="1:6">
      <c r="A8303" s="1189" t="s">
        <v>16001</v>
      </c>
      <c r="B8303" s="501" t="s">
        <v>16549</v>
      </c>
      <c r="C8303" s="502" t="s">
        <v>42828</v>
      </c>
      <c r="D8303" s="1189" t="s">
        <v>28</v>
      </c>
      <c r="E8303" s="1190">
        <v>69505.8842</v>
      </c>
      <c r="F8303" s="394"/>
    </row>
    <row r="8304" spans="1:6">
      <c r="A8304" s="1189" t="s">
        <v>16002</v>
      </c>
      <c r="B8304" s="501" t="s">
        <v>16549</v>
      </c>
      <c r="C8304" s="502" t="s">
        <v>42829</v>
      </c>
      <c r="D8304" s="1189" t="s">
        <v>28</v>
      </c>
      <c r="E8304" s="1190">
        <v>73760.768200000006</v>
      </c>
      <c r="F8304" s="394"/>
    </row>
    <row r="8305" spans="1:6">
      <c r="A8305" s="1189" t="s">
        <v>16003</v>
      </c>
      <c r="B8305" s="501" t="s">
        <v>16549</v>
      </c>
      <c r="C8305" s="502" t="s">
        <v>42830</v>
      </c>
      <c r="D8305" s="1189" t="s">
        <v>28</v>
      </c>
      <c r="E8305" s="1190">
        <v>77468.934800000003</v>
      </c>
      <c r="F8305" s="394"/>
    </row>
    <row r="8306" spans="1:6">
      <c r="A8306" s="1189" t="s">
        <v>16004</v>
      </c>
      <c r="B8306" s="501" t="s">
        <v>16549</v>
      </c>
      <c r="C8306" s="502" t="s">
        <v>42831</v>
      </c>
      <c r="D8306" s="1189" t="s">
        <v>28</v>
      </c>
      <c r="E8306" s="1190">
        <v>37695.211499999998</v>
      </c>
      <c r="F8306" s="394"/>
    </row>
    <row r="8307" spans="1:6">
      <c r="A8307" s="1189" t="s">
        <v>16005</v>
      </c>
      <c r="B8307" s="501" t="s">
        <v>16549</v>
      </c>
      <c r="C8307" s="502" t="s">
        <v>42832</v>
      </c>
      <c r="D8307" s="1189" t="s">
        <v>28</v>
      </c>
      <c r="E8307" s="1190">
        <v>43078.786599999999</v>
      </c>
      <c r="F8307" s="394"/>
    </row>
    <row r="8308" spans="1:6">
      <c r="A8308" s="1189" t="s">
        <v>16006</v>
      </c>
      <c r="B8308" s="501" t="s">
        <v>16549</v>
      </c>
      <c r="C8308" s="502" t="s">
        <v>42833</v>
      </c>
      <c r="D8308" s="1189" t="s">
        <v>28</v>
      </c>
      <c r="E8308" s="1190">
        <v>45188.339099999997</v>
      </c>
      <c r="F8308" s="394"/>
    </row>
    <row r="8309" spans="1:6">
      <c r="A8309" s="1189" t="s">
        <v>16007</v>
      </c>
      <c r="B8309" s="501" t="s">
        <v>16549</v>
      </c>
      <c r="C8309" s="502" t="s">
        <v>42834</v>
      </c>
      <c r="D8309" s="1189" t="s">
        <v>28</v>
      </c>
      <c r="E8309" s="1190">
        <v>50518.442900000002</v>
      </c>
      <c r="F8309" s="394"/>
    </row>
    <row r="8310" spans="1:6">
      <c r="A8310" s="1189" t="s">
        <v>16008</v>
      </c>
      <c r="B8310" s="501" t="s">
        <v>16549</v>
      </c>
      <c r="C8310" s="502" t="s">
        <v>42835</v>
      </c>
      <c r="D8310" s="1189" t="s">
        <v>28</v>
      </c>
      <c r="E8310" s="1190">
        <v>54159.8851</v>
      </c>
      <c r="F8310" s="394"/>
    </row>
    <row r="8311" spans="1:6">
      <c r="A8311" s="1189" t="s">
        <v>16009</v>
      </c>
      <c r="B8311" s="501" t="s">
        <v>16549</v>
      </c>
      <c r="C8311" s="502" t="s">
        <v>42836</v>
      </c>
      <c r="D8311" s="1189" t="s">
        <v>28</v>
      </c>
      <c r="E8311" s="1190">
        <v>58169.751100000001</v>
      </c>
      <c r="F8311" s="394"/>
    </row>
    <row r="8312" spans="1:6">
      <c r="A8312" s="1189" t="s">
        <v>16010</v>
      </c>
      <c r="B8312" s="501" t="s">
        <v>16549</v>
      </c>
      <c r="C8312" s="502" t="s">
        <v>42837</v>
      </c>
      <c r="D8312" s="1189" t="s">
        <v>28</v>
      </c>
      <c r="E8312" s="1190">
        <v>62453.287600000003</v>
      </c>
      <c r="F8312" s="394"/>
    </row>
    <row r="8313" spans="1:6">
      <c r="A8313" s="1189" t="s">
        <v>16011</v>
      </c>
      <c r="B8313" s="501" t="s">
        <v>16549</v>
      </c>
      <c r="C8313" s="502" t="s">
        <v>42838</v>
      </c>
      <c r="D8313" s="1189" t="s">
        <v>28</v>
      </c>
      <c r="E8313" s="1190">
        <v>1.5130999999999999</v>
      </c>
      <c r="F8313" s="394"/>
    </row>
    <row r="8314" spans="1:6">
      <c r="A8314" s="1189" t="s">
        <v>16012</v>
      </c>
      <c r="B8314" s="501" t="s">
        <v>16549</v>
      </c>
      <c r="C8314" s="502" t="s">
        <v>42839</v>
      </c>
      <c r="D8314" s="1189" t="s">
        <v>28</v>
      </c>
      <c r="E8314" s="1190">
        <v>66335.311000000002</v>
      </c>
      <c r="F8314" s="394"/>
    </row>
    <row r="8315" spans="1:6">
      <c r="A8315" s="1189" t="s">
        <v>16013</v>
      </c>
      <c r="B8315" s="501" t="s">
        <v>16549</v>
      </c>
      <c r="C8315" s="502" t="s">
        <v>42840</v>
      </c>
      <c r="D8315" s="1189" t="s">
        <v>28</v>
      </c>
      <c r="E8315" s="1190">
        <v>71510.388500000001</v>
      </c>
      <c r="F8315" s="394"/>
    </row>
    <row r="8316" spans="1:6">
      <c r="A8316" s="1189" t="s">
        <v>16014</v>
      </c>
      <c r="B8316" s="501" t="s">
        <v>16549</v>
      </c>
      <c r="C8316" s="502" t="s">
        <v>42841</v>
      </c>
      <c r="D8316" s="1189" t="s">
        <v>5</v>
      </c>
      <c r="E8316" s="1190">
        <v>1354.9169999999999</v>
      </c>
      <c r="F8316" s="394"/>
    </row>
    <row r="8317" spans="1:6">
      <c r="A8317" s="1189" t="s">
        <v>16015</v>
      </c>
      <c r="B8317" s="501" t="s">
        <v>16549</v>
      </c>
      <c r="C8317" s="502" t="s">
        <v>42842</v>
      </c>
      <c r="D8317" s="1189" t="s">
        <v>5</v>
      </c>
      <c r="E8317" s="1190">
        <v>1566.6193000000001</v>
      </c>
      <c r="F8317" s="394"/>
    </row>
    <row r="8318" spans="1:6">
      <c r="A8318" s="1189" t="s">
        <v>16016</v>
      </c>
      <c r="B8318" s="501" t="s">
        <v>16549</v>
      </c>
      <c r="C8318" s="502" t="s">
        <v>42843</v>
      </c>
      <c r="D8318" s="1189" t="s">
        <v>5</v>
      </c>
      <c r="E8318" s="1190">
        <v>1778.3327999999999</v>
      </c>
      <c r="F8318" s="394"/>
    </row>
    <row r="8319" spans="1:6">
      <c r="A8319" s="1189" t="s">
        <v>16017</v>
      </c>
      <c r="B8319" s="501" t="s">
        <v>16549</v>
      </c>
      <c r="C8319" s="502" t="s">
        <v>42844</v>
      </c>
      <c r="D8319" s="1189" t="s">
        <v>5</v>
      </c>
      <c r="E8319" s="1190">
        <v>1947.6981000000001</v>
      </c>
      <c r="F8319" s="394"/>
    </row>
    <row r="8320" spans="1:6">
      <c r="A8320" s="1189" t="s">
        <v>16018</v>
      </c>
      <c r="B8320" s="501" t="s">
        <v>16549</v>
      </c>
      <c r="C8320" s="502" t="s">
        <v>42845</v>
      </c>
      <c r="D8320" s="1189" t="s">
        <v>5</v>
      </c>
      <c r="E8320" s="1190">
        <v>2159.4013</v>
      </c>
      <c r="F8320" s="394"/>
    </row>
    <row r="8321" spans="1:6">
      <c r="A8321" s="1189" t="s">
        <v>16019</v>
      </c>
      <c r="B8321" s="501" t="s">
        <v>16549</v>
      </c>
      <c r="C8321" s="502" t="s">
        <v>42846</v>
      </c>
      <c r="D8321" s="1189" t="s">
        <v>5</v>
      </c>
      <c r="E8321" s="1190">
        <v>2455.7917000000002</v>
      </c>
      <c r="F8321" s="394"/>
    </row>
    <row r="8322" spans="1:6">
      <c r="A8322" s="1189" t="s">
        <v>16020</v>
      </c>
      <c r="B8322" s="501" t="s">
        <v>16549</v>
      </c>
      <c r="C8322" s="502" t="s">
        <v>42847</v>
      </c>
      <c r="D8322" s="1189" t="s">
        <v>5</v>
      </c>
      <c r="E8322" s="1190">
        <v>2625.1579999999999</v>
      </c>
      <c r="F8322" s="394"/>
    </row>
    <row r="8323" spans="1:6">
      <c r="A8323" s="1189" t="s">
        <v>16021</v>
      </c>
      <c r="B8323" s="501" t="s">
        <v>16549</v>
      </c>
      <c r="C8323" s="502" t="s">
        <v>42848</v>
      </c>
      <c r="D8323" s="1189" t="s">
        <v>5</v>
      </c>
      <c r="E8323" s="1190">
        <v>2836.8597</v>
      </c>
      <c r="F8323" s="394"/>
    </row>
    <row r="8324" spans="1:6">
      <c r="A8324" s="1189" t="s">
        <v>16022</v>
      </c>
      <c r="B8324" s="501" t="s">
        <v>16549</v>
      </c>
      <c r="C8324" s="502" t="s">
        <v>42849</v>
      </c>
      <c r="D8324" s="1189" t="s">
        <v>5</v>
      </c>
      <c r="E8324" s="1190">
        <v>3006.2285999999999</v>
      </c>
      <c r="F8324" s="394"/>
    </row>
    <row r="8325" spans="1:6">
      <c r="A8325" s="1189" t="s">
        <v>16023</v>
      </c>
      <c r="B8325" s="501" t="s">
        <v>16549</v>
      </c>
      <c r="C8325" s="502" t="s">
        <v>42850</v>
      </c>
      <c r="D8325" s="1189" t="s">
        <v>5</v>
      </c>
      <c r="E8325" s="1190">
        <v>3217.9315999999999</v>
      </c>
      <c r="F8325" s="394"/>
    </row>
    <row r="8326" spans="1:6">
      <c r="A8326" s="1189" t="s">
        <v>16024</v>
      </c>
      <c r="B8326" s="501" t="s">
        <v>16549</v>
      </c>
      <c r="C8326" s="502" t="s">
        <v>42851</v>
      </c>
      <c r="D8326" s="1189" t="s">
        <v>5</v>
      </c>
      <c r="E8326" s="1190">
        <v>3429.6419999999998</v>
      </c>
      <c r="F8326" s="394"/>
    </row>
    <row r="8327" spans="1:6">
      <c r="A8327" s="1189" t="s">
        <v>16025</v>
      </c>
      <c r="B8327" s="501" t="s">
        <v>16549</v>
      </c>
      <c r="C8327" s="502" t="s">
        <v>42852</v>
      </c>
      <c r="D8327" s="1189" t="s">
        <v>5</v>
      </c>
      <c r="E8327" s="1190">
        <v>3599.0059999999999</v>
      </c>
      <c r="F8327" s="394"/>
    </row>
    <row r="8328" spans="1:6">
      <c r="A8328" s="1189" t="s">
        <v>16026</v>
      </c>
      <c r="B8328" s="501" t="s">
        <v>16549</v>
      </c>
      <c r="C8328" s="502" t="s">
        <v>42853</v>
      </c>
      <c r="D8328" s="1189" t="s">
        <v>5</v>
      </c>
      <c r="E8328" s="1190">
        <v>3810.7003</v>
      </c>
      <c r="F8328" s="394"/>
    </row>
    <row r="8329" spans="1:6">
      <c r="A8329" s="1189" t="s">
        <v>16027</v>
      </c>
      <c r="B8329" s="501" t="s">
        <v>16549</v>
      </c>
      <c r="C8329" s="502" t="s">
        <v>42854</v>
      </c>
      <c r="D8329" s="1189" t="s">
        <v>5</v>
      </c>
      <c r="E8329" s="1190">
        <v>4471.6463999999996</v>
      </c>
      <c r="F8329" s="394"/>
    </row>
    <row r="8330" spans="1:6">
      <c r="A8330" s="1189" t="s">
        <v>16028</v>
      </c>
      <c r="B8330" s="501" t="s">
        <v>16549</v>
      </c>
      <c r="C8330" s="502" t="s">
        <v>42855</v>
      </c>
      <c r="D8330" s="1189" t="s">
        <v>5</v>
      </c>
      <c r="E8330" s="1190">
        <v>4713.3674000000001</v>
      </c>
      <c r="F8330" s="394"/>
    </row>
    <row r="8331" spans="1:6">
      <c r="A8331" s="1189" t="s">
        <v>16029</v>
      </c>
      <c r="B8331" s="501" t="s">
        <v>16549</v>
      </c>
      <c r="C8331" s="502" t="s">
        <v>42856</v>
      </c>
      <c r="D8331" s="1189" t="s">
        <v>5</v>
      </c>
      <c r="E8331" s="1190">
        <v>5035.6271999999999</v>
      </c>
      <c r="F8331" s="394"/>
    </row>
    <row r="8332" spans="1:6">
      <c r="A8332" s="1189" t="s">
        <v>16030</v>
      </c>
      <c r="B8332" s="501" t="s">
        <v>16549</v>
      </c>
      <c r="C8332" s="502" t="s">
        <v>42857</v>
      </c>
      <c r="D8332" s="1189" t="s">
        <v>5</v>
      </c>
      <c r="E8332" s="1190">
        <v>5156.5028000000002</v>
      </c>
      <c r="F8332" s="394"/>
    </row>
    <row r="8333" spans="1:6">
      <c r="A8333" s="1189" t="s">
        <v>16031</v>
      </c>
      <c r="B8333" s="501" t="s">
        <v>16549</v>
      </c>
      <c r="C8333" s="502" t="s">
        <v>42858</v>
      </c>
      <c r="D8333" s="1189" t="s">
        <v>5</v>
      </c>
      <c r="E8333" s="1190">
        <v>5357.9260000000004</v>
      </c>
      <c r="F8333" s="394"/>
    </row>
    <row r="8334" spans="1:6">
      <c r="A8334" s="1189" t="s">
        <v>16032</v>
      </c>
      <c r="B8334" s="501" t="s">
        <v>16549</v>
      </c>
      <c r="C8334" s="502" t="s">
        <v>42859</v>
      </c>
      <c r="D8334" s="1189" t="s">
        <v>5</v>
      </c>
      <c r="E8334" s="1190">
        <v>7199.9425000000001</v>
      </c>
      <c r="F8334" s="394"/>
    </row>
    <row r="8335" spans="1:6">
      <c r="A8335" s="1189" t="s">
        <v>16033</v>
      </c>
      <c r="B8335" s="501" t="s">
        <v>16549</v>
      </c>
      <c r="C8335" s="502" t="s">
        <v>42860</v>
      </c>
      <c r="D8335" s="1189" t="s">
        <v>5</v>
      </c>
      <c r="E8335" s="1190">
        <v>9222.3562999999995</v>
      </c>
      <c r="F8335" s="394"/>
    </row>
    <row r="8336" spans="1:6">
      <c r="A8336" s="1189" t="s">
        <v>16034</v>
      </c>
      <c r="B8336" s="501" t="s">
        <v>16549</v>
      </c>
      <c r="C8336" s="502" t="s">
        <v>42861</v>
      </c>
      <c r="D8336" s="1189" t="s">
        <v>5</v>
      </c>
      <c r="E8336" s="1190">
        <v>9747.0566999999992</v>
      </c>
      <c r="F8336" s="394"/>
    </row>
    <row r="8337" spans="1:6">
      <c r="A8337" s="1189" t="s">
        <v>16035</v>
      </c>
      <c r="B8337" s="501" t="s">
        <v>16549</v>
      </c>
      <c r="C8337" s="502" t="s">
        <v>42862</v>
      </c>
      <c r="D8337" s="1189" t="s">
        <v>5</v>
      </c>
      <c r="E8337" s="1190">
        <v>9934.6453999999994</v>
      </c>
      <c r="F8337" s="394"/>
    </row>
    <row r="8338" spans="1:6">
      <c r="A8338" s="1189" t="s">
        <v>16036</v>
      </c>
      <c r="B8338" s="501" t="s">
        <v>16549</v>
      </c>
      <c r="C8338" s="502" t="s">
        <v>42863</v>
      </c>
      <c r="D8338" s="1189" t="s">
        <v>5</v>
      </c>
      <c r="E8338" s="1190">
        <v>10422.0183</v>
      </c>
      <c r="F8338" s="394"/>
    </row>
    <row r="8339" spans="1:6">
      <c r="A8339" s="1189" t="s">
        <v>16037</v>
      </c>
      <c r="B8339" s="501" t="s">
        <v>16549</v>
      </c>
      <c r="C8339" s="502" t="s">
        <v>42864</v>
      </c>
      <c r="D8339" s="1189" t="s">
        <v>5</v>
      </c>
      <c r="E8339" s="1190">
        <v>6616.6279000000004</v>
      </c>
      <c r="F8339" s="394"/>
    </row>
    <row r="8340" spans="1:6">
      <c r="A8340" s="1189" t="s">
        <v>16038</v>
      </c>
      <c r="B8340" s="501" t="s">
        <v>16549</v>
      </c>
      <c r="C8340" s="502" t="s">
        <v>42865</v>
      </c>
      <c r="D8340" s="1189" t="s">
        <v>5</v>
      </c>
      <c r="E8340" s="1190">
        <v>8000.5056999999997</v>
      </c>
      <c r="F8340" s="394"/>
    </row>
    <row r="8341" spans="1:6">
      <c r="A8341" s="1189" t="s">
        <v>16039</v>
      </c>
      <c r="B8341" s="501" t="s">
        <v>16549</v>
      </c>
      <c r="C8341" s="502" t="s">
        <v>42866</v>
      </c>
      <c r="D8341" s="1189" t="s">
        <v>5</v>
      </c>
      <c r="E8341" s="1190">
        <v>8260.0172000000002</v>
      </c>
      <c r="F8341" s="394"/>
    </row>
    <row r="8342" spans="1:6">
      <c r="A8342" s="1189" t="s">
        <v>16040</v>
      </c>
      <c r="B8342" s="501" t="s">
        <v>16549</v>
      </c>
      <c r="C8342" s="502" t="s">
        <v>42867</v>
      </c>
      <c r="D8342" s="1189" t="s">
        <v>5</v>
      </c>
      <c r="E8342" s="1190">
        <v>9384.3934000000008</v>
      </c>
      <c r="F8342" s="394"/>
    </row>
    <row r="8343" spans="1:6">
      <c r="A8343" s="1189" t="s">
        <v>16041</v>
      </c>
      <c r="B8343" s="501" t="s">
        <v>16549</v>
      </c>
      <c r="C8343" s="502" t="s">
        <v>42868</v>
      </c>
      <c r="D8343" s="1189" t="s">
        <v>5</v>
      </c>
      <c r="E8343" s="1190">
        <v>9903.3673999999992</v>
      </c>
      <c r="F8343" s="394"/>
    </row>
    <row r="8344" spans="1:6">
      <c r="A8344" s="1189" t="s">
        <v>16042</v>
      </c>
      <c r="B8344" s="501" t="s">
        <v>16549</v>
      </c>
      <c r="C8344" s="502" t="s">
        <v>42869</v>
      </c>
      <c r="D8344" s="1189" t="s">
        <v>5</v>
      </c>
      <c r="E8344" s="1190">
        <v>11590.0689</v>
      </c>
      <c r="F8344" s="394"/>
    </row>
    <row r="8345" spans="1:6">
      <c r="A8345" s="1189" t="s">
        <v>16043</v>
      </c>
      <c r="B8345" s="501" t="s">
        <v>16549</v>
      </c>
      <c r="C8345" s="502" t="s">
        <v>42870</v>
      </c>
      <c r="D8345" s="1189" t="s">
        <v>5</v>
      </c>
      <c r="E8345" s="1190">
        <v>13233.245800000001</v>
      </c>
      <c r="F8345" s="394"/>
    </row>
    <row r="8346" spans="1:6">
      <c r="A8346" s="1189" t="s">
        <v>16044</v>
      </c>
      <c r="B8346" s="501" t="s">
        <v>16549</v>
      </c>
      <c r="C8346" s="502" t="s">
        <v>42871</v>
      </c>
      <c r="D8346" s="1189" t="s">
        <v>5</v>
      </c>
      <c r="E8346" s="1190">
        <v>14055.0357</v>
      </c>
      <c r="F8346" s="394"/>
    </row>
    <row r="8347" spans="1:6">
      <c r="A8347" s="1189" t="s">
        <v>16045</v>
      </c>
      <c r="B8347" s="501" t="s">
        <v>16549</v>
      </c>
      <c r="C8347" s="502" t="s">
        <v>42872</v>
      </c>
      <c r="D8347" s="1189" t="s">
        <v>5</v>
      </c>
      <c r="E8347" s="1190">
        <v>14876.827799999999</v>
      </c>
      <c r="F8347" s="394"/>
    </row>
    <row r="8348" spans="1:6">
      <c r="A8348" s="1189" t="s">
        <v>16046</v>
      </c>
      <c r="B8348" s="501" t="s">
        <v>16549</v>
      </c>
      <c r="C8348" s="502" t="s">
        <v>42873</v>
      </c>
      <c r="D8348" s="1189" t="s">
        <v>5</v>
      </c>
      <c r="E8348" s="1190">
        <v>15958.0664</v>
      </c>
      <c r="F8348" s="394"/>
    </row>
    <row r="8349" spans="1:6">
      <c r="A8349" s="1189" t="s">
        <v>16047</v>
      </c>
      <c r="B8349" s="501" t="s">
        <v>16549</v>
      </c>
      <c r="C8349" s="502" t="s">
        <v>42874</v>
      </c>
      <c r="D8349" s="1189" t="s">
        <v>5</v>
      </c>
      <c r="E8349" s="1190">
        <v>16520.231100000001</v>
      </c>
      <c r="F8349" s="394"/>
    </row>
    <row r="8350" spans="1:6">
      <c r="A8350" s="1189" t="s">
        <v>16048</v>
      </c>
      <c r="B8350" s="501" t="s">
        <v>16549</v>
      </c>
      <c r="C8350" s="502" t="s">
        <v>42875</v>
      </c>
      <c r="D8350" s="1189" t="s">
        <v>5</v>
      </c>
      <c r="E8350" s="1190">
        <v>18206.927800000001</v>
      </c>
      <c r="F8350" s="394"/>
    </row>
    <row r="8351" spans="1:6">
      <c r="A8351" s="1189" t="s">
        <v>16049</v>
      </c>
      <c r="B8351" s="501" t="s">
        <v>16549</v>
      </c>
      <c r="C8351" s="502" t="s">
        <v>42876</v>
      </c>
      <c r="D8351" s="1189" t="s">
        <v>5</v>
      </c>
      <c r="E8351" s="1190">
        <v>19849.873800000001</v>
      </c>
      <c r="F8351" s="394"/>
    </row>
    <row r="8352" spans="1:6">
      <c r="A8352" s="1189" t="s">
        <v>16050</v>
      </c>
      <c r="B8352" s="501" t="s">
        <v>16549</v>
      </c>
      <c r="C8352" s="502" t="s">
        <v>42877</v>
      </c>
      <c r="D8352" s="1189" t="s">
        <v>5</v>
      </c>
      <c r="E8352" s="1190">
        <v>25490.1057</v>
      </c>
      <c r="F8352" s="394"/>
    </row>
    <row r="8353" spans="1:6">
      <c r="A8353" s="1189" t="s">
        <v>16051</v>
      </c>
      <c r="B8353" s="501" t="s">
        <v>16549</v>
      </c>
      <c r="C8353" s="502" t="s">
        <v>42878</v>
      </c>
      <c r="D8353" s="1189" t="s">
        <v>5</v>
      </c>
      <c r="E8353" s="1190">
        <v>26209.892400000001</v>
      </c>
      <c r="F8353" s="394"/>
    </row>
    <row r="8354" spans="1:6">
      <c r="A8354" s="1189" t="s">
        <v>16052</v>
      </c>
      <c r="B8354" s="501" t="s">
        <v>16549</v>
      </c>
      <c r="C8354" s="502" t="s">
        <v>42879</v>
      </c>
      <c r="D8354" s="1189" t="s">
        <v>5</v>
      </c>
      <c r="E8354" s="1190">
        <v>31696.787799999998</v>
      </c>
      <c r="F8354" s="394"/>
    </row>
    <row r="8355" spans="1:6">
      <c r="A8355" s="1189" t="s">
        <v>16053</v>
      </c>
      <c r="B8355" s="501" t="s">
        <v>16549</v>
      </c>
      <c r="C8355" s="502" t="s">
        <v>42880</v>
      </c>
      <c r="D8355" s="1189" t="s">
        <v>5</v>
      </c>
      <c r="E8355" s="1190">
        <v>33964.0245</v>
      </c>
      <c r="F8355" s="394"/>
    </row>
    <row r="8356" spans="1:6">
      <c r="A8356" s="1189" t="s">
        <v>16054</v>
      </c>
      <c r="B8356" s="501" t="s">
        <v>16549</v>
      </c>
      <c r="C8356" s="502" t="s">
        <v>42881</v>
      </c>
      <c r="D8356" s="1189" t="s">
        <v>5</v>
      </c>
      <c r="E8356" s="1190">
        <v>41526.5239</v>
      </c>
      <c r="F8356" s="394"/>
    </row>
    <row r="8357" spans="1:6">
      <c r="A8357" s="1189" t="s">
        <v>16055</v>
      </c>
      <c r="B8357" s="501" t="s">
        <v>16549</v>
      </c>
      <c r="C8357" s="502" t="s">
        <v>42882</v>
      </c>
      <c r="D8357" s="1189" t="s">
        <v>5</v>
      </c>
      <c r="E8357" s="1190">
        <v>53257.438199999997</v>
      </c>
      <c r="F8357" s="394"/>
    </row>
    <row r="8358" spans="1:6">
      <c r="A8358" s="1189" t="s">
        <v>16056</v>
      </c>
      <c r="B8358" s="501" t="s">
        <v>16549</v>
      </c>
      <c r="C8358" s="502" t="s">
        <v>42883</v>
      </c>
      <c r="D8358" s="1189" t="s">
        <v>5</v>
      </c>
      <c r="E8358" s="1190">
        <v>55811.06</v>
      </c>
      <c r="F8358" s="394"/>
    </row>
    <row r="8359" spans="1:6">
      <c r="A8359" s="1189" t="s">
        <v>16057</v>
      </c>
      <c r="B8359" s="501" t="s">
        <v>16549</v>
      </c>
      <c r="C8359" s="502" t="s">
        <v>42884</v>
      </c>
      <c r="D8359" s="1189" t="s">
        <v>5</v>
      </c>
      <c r="E8359" s="1190">
        <v>59497.934099999999</v>
      </c>
      <c r="F8359" s="394"/>
    </row>
    <row r="8360" spans="1:6">
      <c r="A8360" s="1189" t="s">
        <v>16058</v>
      </c>
      <c r="B8360" s="501" t="s">
        <v>16549</v>
      </c>
      <c r="C8360" s="502" t="s">
        <v>42885</v>
      </c>
      <c r="D8360" s="1189" t="s">
        <v>28</v>
      </c>
      <c r="E8360" s="1190">
        <v>75705.695399999997</v>
      </c>
      <c r="F8360" s="394"/>
    </row>
    <row r="8361" spans="1:6">
      <c r="A8361" s="1189" t="s">
        <v>16059</v>
      </c>
      <c r="B8361" s="501" t="s">
        <v>16549</v>
      </c>
      <c r="C8361" s="502" t="s">
        <v>42886</v>
      </c>
      <c r="D8361" s="1189" t="s">
        <v>28</v>
      </c>
      <c r="E8361" s="1190">
        <v>80061.617199999993</v>
      </c>
      <c r="F8361" s="394"/>
    </row>
    <row r="8362" spans="1:6">
      <c r="A8362" s="1189" t="s">
        <v>16060</v>
      </c>
      <c r="B8362" s="501" t="s">
        <v>16549</v>
      </c>
      <c r="C8362" s="502" t="s">
        <v>42887</v>
      </c>
      <c r="D8362" s="1189" t="s">
        <v>28</v>
      </c>
      <c r="E8362" s="1190">
        <v>84320.184099999999</v>
      </c>
      <c r="F8362" s="394"/>
    </row>
    <row r="8363" spans="1:6">
      <c r="A8363" s="1189" t="s">
        <v>16061</v>
      </c>
      <c r="B8363" s="501" t="s">
        <v>16549</v>
      </c>
      <c r="C8363" s="502" t="s">
        <v>42888</v>
      </c>
      <c r="D8363" s="1189" t="s">
        <v>28</v>
      </c>
      <c r="E8363" s="1190">
        <v>1.0196000000000001</v>
      </c>
      <c r="F8363" s="394"/>
    </row>
    <row r="8364" spans="1:6">
      <c r="A8364" s="1189" t="s">
        <v>16062</v>
      </c>
      <c r="B8364" s="501" t="s">
        <v>16549</v>
      </c>
      <c r="C8364" s="502" t="s">
        <v>42889</v>
      </c>
      <c r="D8364" s="1189" t="s">
        <v>5</v>
      </c>
      <c r="E8364" s="1190">
        <v>2776.8265000000001</v>
      </c>
      <c r="F8364" s="394"/>
    </row>
    <row r="8365" spans="1:6">
      <c r="A8365" s="1189" t="s">
        <v>16063</v>
      </c>
      <c r="B8365" s="501" t="s">
        <v>16549</v>
      </c>
      <c r="C8365" s="502" t="s">
        <v>42890</v>
      </c>
      <c r="D8365" s="1189" t="s">
        <v>5</v>
      </c>
      <c r="E8365" s="1190">
        <v>2858.3175000000001</v>
      </c>
      <c r="F8365" s="394"/>
    </row>
    <row r="8366" spans="1:6">
      <c r="A8366" s="1189" t="s">
        <v>16064</v>
      </c>
      <c r="B8366" s="501" t="s">
        <v>16549</v>
      </c>
      <c r="C8366" s="502" t="s">
        <v>42891</v>
      </c>
      <c r="D8366" s="1189" t="s">
        <v>5</v>
      </c>
      <c r="E8366" s="1190">
        <v>2906.6765</v>
      </c>
      <c r="F8366" s="394"/>
    </row>
    <row r="8367" spans="1:6">
      <c r="A8367" s="1189" t="s">
        <v>16065</v>
      </c>
      <c r="B8367" s="501" t="s">
        <v>16549</v>
      </c>
      <c r="C8367" s="502" t="s">
        <v>42892</v>
      </c>
      <c r="D8367" s="1189" t="s">
        <v>5</v>
      </c>
      <c r="E8367" s="1190">
        <v>2945.4674</v>
      </c>
      <c r="F8367" s="394"/>
    </row>
    <row r="8368" spans="1:6">
      <c r="A8368" s="1189" t="s">
        <v>16066</v>
      </c>
      <c r="B8368" s="501" t="s">
        <v>16549</v>
      </c>
      <c r="C8368" s="502" t="s">
        <v>42893</v>
      </c>
      <c r="D8368" s="1189" t="s">
        <v>5</v>
      </c>
      <c r="E8368" s="1190">
        <v>3826.4593</v>
      </c>
      <c r="F8368" s="394"/>
    </row>
    <row r="8369" spans="1:6">
      <c r="A8369" s="1189" t="s">
        <v>16067</v>
      </c>
      <c r="B8369" s="501" t="s">
        <v>16549</v>
      </c>
      <c r="C8369" s="502" t="s">
        <v>42894</v>
      </c>
      <c r="D8369" s="1189" t="s">
        <v>5</v>
      </c>
      <c r="E8369" s="1190">
        <v>3890.1619000000001</v>
      </c>
      <c r="F8369" s="394"/>
    </row>
    <row r="8370" spans="1:6">
      <c r="A8370" s="1189" t="s">
        <v>16068</v>
      </c>
      <c r="B8370" s="501" t="s">
        <v>16549</v>
      </c>
      <c r="C8370" s="502" t="s">
        <v>42895</v>
      </c>
      <c r="D8370" s="1189" t="s">
        <v>5</v>
      </c>
      <c r="E8370" s="1190">
        <v>3956.5693999999999</v>
      </c>
      <c r="F8370" s="394"/>
    </row>
    <row r="8371" spans="1:6">
      <c r="A8371" s="1189" t="s">
        <v>16069</v>
      </c>
      <c r="B8371" s="501" t="s">
        <v>16549</v>
      </c>
      <c r="C8371" s="502" t="s">
        <v>42896</v>
      </c>
      <c r="D8371" s="1189" t="s">
        <v>5</v>
      </c>
      <c r="E8371" s="1190">
        <v>3640.4069</v>
      </c>
      <c r="F8371" s="394"/>
    </row>
    <row r="8372" spans="1:6">
      <c r="A8372" s="1189" t="s">
        <v>16070</v>
      </c>
      <c r="B8372" s="501" t="s">
        <v>16549</v>
      </c>
      <c r="C8372" s="502" t="s">
        <v>42897</v>
      </c>
      <c r="D8372" s="1189" t="s">
        <v>5</v>
      </c>
      <c r="E8372" s="1190">
        <v>3734.4371999999998</v>
      </c>
      <c r="F8372" s="394"/>
    </row>
    <row r="8373" spans="1:6">
      <c r="A8373" s="1189" t="s">
        <v>16071</v>
      </c>
      <c r="B8373" s="501" t="s">
        <v>16549</v>
      </c>
      <c r="C8373" s="502" t="s">
        <v>42898</v>
      </c>
      <c r="D8373" s="1189" t="s">
        <v>5</v>
      </c>
      <c r="E8373" s="1190">
        <v>3798.6682000000001</v>
      </c>
      <c r="F8373" s="394"/>
    </row>
    <row r="8374" spans="1:6">
      <c r="A8374" s="1189" t="s">
        <v>16072</v>
      </c>
      <c r="B8374" s="501" t="s">
        <v>16549</v>
      </c>
      <c r="C8374" s="502" t="s">
        <v>42899</v>
      </c>
      <c r="D8374" s="1189" t="s">
        <v>5</v>
      </c>
      <c r="E8374" s="1190">
        <v>4437.4548999999997</v>
      </c>
      <c r="F8374" s="394"/>
    </row>
    <row r="8375" spans="1:6">
      <c r="A8375" s="1189" t="s">
        <v>16073</v>
      </c>
      <c r="B8375" s="501" t="s">
        <v>16549</v>
      </c>
      <c r="C8375" s="502" t="s">
        <v>42900</v>
      </c>
      <c r="D8375" s="1189" t="s">
        <v>5</v>
      </c>
      <c r="E8375" s="1190">
        <v>4700.0860000000002</v>
      </c>
      <c r="F8375" s="394"/>
    </row>
    <row r="8376" spans="1:6">
      <c r="A8376" s="1189" t="s">
        <v>16074</v>
      </c>
      <c r="B8376" s="501" t="s">
        <v>16549</v>
      </c>
      <c r="C8376" s="502" t="s">
        <v>42901</v>
      </c>
      <c r="D8376" s="1189" t="s">
        <v>5</v>
      </c>
      <c r="E8376" s="1190">
        <v>4739.1953000000003</v>
      </c>
      <c r="F8376" s="394"/>
    </row>
    <row r="8377" spans="1:6">
      <c r="A8377" s="1189" t="s">
        <v>16075</v>
      </c>
      <c r="B8377" s="501" t="s">
        <v>16549</v>
      </c>
      <c r="C8377" s="502" t="s">
        <v>42902</v>
      </c>
      <c r="D8377" s="1189" t="s">
        <v>5</v>
      </c>
      <c r="E8377" s="1190">
        <v>5280.6135999999997</v>
      </c>
      <c r="F8377" s="394"/>
    </row>
    <row r="8378" spans="1:6">
      <c r="A8378" s="1189" t="s">
        <v>16076</v>
      </c>
      <c r="B8378" s="501" t="s">
        <v>16549</v>
      </c>
      <c r="C8378" s="502" t="s">
        <v>42903</v>
      </c>
      <c r="D8378" s="1189" t="s">
        <v>5</v>
      </c>
      <c r="E8378" s="1190">
        <v>3836.6985</v>
      </c>
      <c r="F8378" s="394"/>
    </row>
    <row r="8379" spans="1:6">
      <c r="A8379" s="1189" t="s">
        <v>16077</v>
      </c>
      <c r="B8379" s="501" t="s">
        <v>16549</v>
      </c>
      <c r="C8379" s="502" t="s">
        <v>42904</v>
      </c>
      <c r="D8379" s="1189" t="s">
        <v>5</v>
      </c>
      <c r="E8379" s="1190">
        <v>4297.7043000000003</v>
      </c>
      <c r="F8379" s="394"/>
    </row>
    <row r="8380" spans="1:6">
      <c r="A8380" s="1189" t="s">
        <v>16078</v>
      </c>
      <c r="B8380" s="501" t="s">
        <v>16549</v>
      </c>
      <c r="C8380" s="502" t="s">
        <v>42905</v>
      </c>
      <c r="D8380" s="1189" t="s">
        <v>5</v>
      </c>
      <c r="E8380" s="1190">
        <v>5558.5277999999998</v>
      </c>
      <c r="F8380" s="394"/>
    </row>
    <row r="8381" spans="1:6">
      <c r="A8381" s="1189" t="s">
        <v>16079</v>
      </c>
      <c r="B8381" s="501" t="s">
        <v>16549</v>
      </c>
      <c r="C8381" s="502" t="s">
        <v>42906</v>
      </c>
      <c r="D8381" s="1189" t="s">
        <v>5</v>
      </c>
      <c r="E8381" s="1190">
        <v>5611.0682999999999</v>
      </c>
      <c r="F8381" s="394"/>
    </row>
    <row r="8382" spans="1:6">
      <c r="A8382" s="1189" t="s">
        <v>16080</v>
      </c>
      <c r="B8382" s="501" t="s">
        <v>16549</v>
      </c>
      <c r="C8382" s="502" t="s">
        <v>42907</v>
      </c>
      <c r="D8382" s="1189" t="s">
        <v>5</v>
      </c>
      <c r="E8382" s="1190">
        <v>5826.0214999999998</v>
      </c>
      <c r="F8382" s="394"/>
    </row>
    <row r="8383" spans="1:6">
      <c r="A8383" s="1189" t="s">
        <v>16081</v>
      </c>
      <c r="B8383" s="501" t="s">
        <v>16549</v>
      </c>
      <c r="C8383" s="502" t="s">
        <v>42908</v>
      </c>
      <c r="D8383" s="1189" t="s">
        <v>5</v>
      </c>
      <c r="E8383" s="1190">
        <v>6984.7749000000003</v>
      </c>
      <c r="F8383" s="394"/>
    </row>
    <row r="8384" spans="1:6">
      <c r="A8384" s="1189" t="s">
        <v>16082</v>
      </c>
      <c r="B8384" s="501" t="s">
        <v>16549</v>
      </c>
      <c r="C8384" s="502" t="s">
        <v>42909</v>
      </c>
      <c r="D8384" s="1189" t="s">
        <v>5</v>
      </c>
      <c r="E8384" s="1190">
        <v>7294.4081999999999</v>
      </c>
      <c r="F8384" s="394"/>
    </row>
    <row r="8385" spans="1:6">
      <c r="A8385" s="1189" t="s">
        <v>16083</v>
      </c>
      <c r="B8385" s="501" t="s">
        <v>16549</v>
      </c>
      <c r="C8385" s="502" t="s">
        <v>42910</v>
      </c>
      <c r="D8385" s="1189" t="s">
        <v>5</v>
      </c>
      <c r="E8385" s="1190">
        <v>5818.0862999999999</v>
      </c>
      <c r="F8385" s="394"/>
    </row>
    <row r="8386" spans="1:6">
      <c r="A8386" s="1189" t="s">
        <v>16084</v>
      </c>
      <c r="B8386" s="501" t="s">
        <v>16549</v>
      </c>
      <c r="C8386" s="502" t="s">
        <v>42911</v>
      </c>
      <c r="D8386" s="1189" t="s">
        <v>5</v>
      </c>
      <c r="E8386" s="1190">
        <v>6121.4852000000001</v>
      </c>
      <c r="F8386" s="394"/>
    </row>
    <row r="8387" spans="1:6">
      <c r="A8387" s="1189" t="s">
        <v>16085</v>
      </c>
      <c r="B8387" s="501" t="s">
        <v>16549</v>
      </c>
      <c r="C8387" s="502" t="s">
        <v>42912</v>
      </c>
      <c r="D8387" s="1189" t="s">
        <v>5</v>
      </c>
      <c r="E8387" s="1190">
        <v>7364.6291000000001</v>
      </c>
      <c r="F8387" s="394"/>
    </row>
    <row r="8388" spans="1:6">
      <c r="A8388" s="1189" t="s">
        <v>16086</v>
      </c>
      <c r="B8388" s="501" t="s">
        <v>16549</v>
      </c>
      <c r="C8388" s="502" t="s">
        <v>42913</v>
      </c>
      <c r="D8388" s="1189" t="s">
        <v>5</v>
      </c>
      <c r="E8388" s="1190">
        <v>7467.7142000000003</v>
      </c>
      <c r="F8388" s="394"/>
    </row>
    <row r="8389" spans="1:6">
      <c r="A8389" s="1189" t="s">
        <v>16087</v>
      </c>
      <c r="B8389" s="501" t="s">
        <v>16549</v>
      </c>
      <c r="C8389" s="502" t="s">
        <v>42914</v>
      </c>
      <c r="D8389" s="1189" t="s">
        <v>5</v>
      </c>
      <c r="E8389" s="1190">
        <v>8318.7009999999991</v>
      </c>
      <c r="F8389" s="394"/>
    </row>
    <row r="8390" spans="1:6">
      <c r="A8390" s="1189" t="s">
        <v>16088</v>
      </c>
      <c r="B8390" s="501" t="s">
        <v>16549</v>
      </c>
      <c r="C8390" s="502" t="s">
        <v>42915</v>
      </c>
      <c r="D8390" s="1189" t="s">
        <v>5</v>
      </c>
      <c r="E8390" s="1190">
        <v>8341.1077999999998</v>
      </c>
      <c r="F8390" s="394"/>
    </row>
    <row r="8391" spans="1:6">
      <c r="A8391" s="1189" t="s">
        <v>16089</v>
      </c>
      <c r="B8391" s="501" t="s">
        <v>16549</v>
      </c>
      <c r="C8391" s="502" t="s">
        <v>42916</v>
      </c>
      <c r="D8391" s="1189" t="s">
        <v>5</v>
      </c>
      <c r="E8391" s="1190">
        <v>9106.1352999999999</v>
      </c>
      <c r="F8391" s="394"/>
    </row>
    <row r="8392" spans="1:6">
      <c r="A8392" s="1189" t="s">
        <v>16090</v>
      </c>
      <c r="B8392" s="501" t="s">
        <v>16549</v>
      </c>
      <c r="C8392" s="502" t="s">
        <v>42917</v>
      </c>
      <c r="D8392" s="1189" t="s">
        <v>5</v>
      </c>
      <c r="E8392" s="1190">
        <v>2259.6381000000001</v>
      </c>
      <c r="F8392" s="394"/>
    </row>
    <row r="8393" spans="1:6">
      <c r="A8393" s="1189" t="s">
        <v>16091</v>
      </c>
      <c r="B8393" s="501" t="s">
        <v>16549</v>
      </c>
      <c r="C8393" s="502" t="s">
        <v>42918</v>
      </c>
      <c r="D8393" s="1189" t="s">
        <v>5</v>
      </c>
      <c r="E8393" s="1190">
        <v>2434.9005999999999</v>
      </c>
      <c r="F8393" s="394"/>
    </row>
    <row r="8394" spans="1:6">
      <c r="A8394" s="1189" t="s">
        <v>16092</v>
      </c>
      <c r="B8394" s="501" t="s">
        <v>16549</v>
      </c>
      <c r="C8394" s="502" t="s">
        <v>42919</v>
      </c>
      <c r="D8394" s="1189" t="s">
        <v>5</v>
      </c>
      <c r="E8394" s="1190">
        <v>3706.2838999999999</v>
      </c>
      <c r="F8394" s="394"/>
    </row>
    <row r="8395" spans="1:6">
      <c r="A8395" s="1189" t="s">
        <v>16093</v>
      </c>
      <c r="B8395" s="501" t="s">
        <v>16549</v>
      </c>
      <c r="C8395" s="502" t="s">
        <v>42920</v>
      </c>
      <c r="D8395" s="1189" t="s">
        <v>5</v>
      </c>
      <c r="E8395" s="1190">
        <v>3838.8069999999998</v>
      </c>
      <c r="F8395" s="394"/>
    </row>
    <row r="8396" spans="1:6">
      <c r="A8396" s="1189" t="s">
        <v>16094</v>
      </c>
      <c r="B8396" s="501" t="s">
        <v>16549</v>
      </c>
      <c r="C8396" s="502" t="s">
        <v>42921</v>
      </c>
      <c r="D8396" s="1189" t="s">
        <v>5</v>
      </c>
      <c r="E8396" s="1190">
        <v>2628.6698000000001</v>
      </c>
      <c r="F8396" s="394"/>
    </row>
    <row r="8397" spans="1:6">
      <c r="A8397" s="1189" t="s">
        <v>16095</v>
      </c>
      <c r="B8397" s="501" t="s">
        <v>16549</v>
      </c>
      <c r="C8397" s="502" t="s">
        <v>42922</v>
      </c>
      <c r="D8397" s="1189" t="s">
        <v>5</v>
      </c>
      <c r="E8397" s="1190">
        <v>3954.9888000000001</v>
      </c>
      <c r="F8397" s="394"/>
    </row>
    <row r="8398" spans="1:6">
      <c r="A8398" s="1189" t="s">
        <v>16096</v>
      </c>
      <c r="B8398" s="501" t="s">
        <v>16549</v>
      </c>
      <c r="C8398" s="502" t="s">
        <v>42923</v>
      </c>
      <c r="D8398" s="1189" t="s">
        <v>5</v>
      </c>
      <c r="E8398" s="1190">
        <v>4204.8398999999999</v>
      </c>
      <c r="F8398" s="394"/>
    </row>
    <row r="8399" spans="1:6">
      <c r="A8399" s="1189" t="s">
        <v>16097</v>
      </c>
      <c r="B8399" s="501" t="s">
        <v>16549</v>
      </c>
      <c r="C8399" s="502" t="s">
        <v>42924</v>
      </c>
      <c r="D8399" s="1189" t="s">
        <v>5</v>
      </c>
      <c r="E8399" s="1190">
        <v>3116.7285999999999</v>
      </c>
      <c r="F8399" s="394"/>
    </row>
    <row r="8400" spans="1:6">
      <c r="A8400" s="1189" t="s">
        <v>16098</v>
      </c>
      <c r="B8400" s="501" t="s">
        <v>16549</v>
      </c>
      <c r="C8400" s="502" t="s">
        <v>42925</v>
      </c>
      <c r="D8400" s="1189" t="s">
        <v>5</v>
      </c>
      <c r="E8400" s="1190">
        <v>4482.9373999999998</v>
      </c>
      <c r="F8400" s="394"/>
    </row>
    <row r="8401" spans="1:6">
      <c r="A8401" s="1189" t="s">
        <v>16099</v>
      </c>
      <c r="B8401" s="501" t="s">
        <v>16549</v>
      </c>
      <c r="C8401" s="502" t="s">
        <v>42926</v>
      </c>
      <c r="D8401" s="1189" t="s">
        <v>5</v>
      </c>
      <c r="E8401" s="1190">
        <v>4620.8644999999997</v>
      </c>
      <c r="F8401" s="394"/>
    </row>
    <row r="8402" spans="1:6">
      <c r="A8402" s="1189" t="s">
        <v>16100</v>
      </c>
      <c r="B8402" s="501" t="s">
        <v>16549</v>
      </c>
      <c r="C8402" s="502" t="s">
        <v>42927</v>
      </c>
      <c r="D8402" s="1189" t="s">
        <v>28</v>
      </c>
      <c r="E8402" s="1190">
        <v>8307.0797999999995</v>
      </c>
      <c r="F8402" s="394"/>
    </row>
    <row r="8403" spans="1:6">
      <c r="A8403" s="1189" t="s">
        <v>16101</v>
      </c>
      <c r="B8403" s="501" t="s">
        <v>16549</v>
      </c>
      <c r="C8403" s="502" t="s">
        <v>42928</v>
      </c>
      <c r="D8403" s="1189" t="s">
        <v>28</v>
      </c>
      <c r="E8403" s="1190">
        <v>11624.5638</v>
      </c>
      <c r="F8403" s="394"/>
    </row>
    <row r="8404" spans="1:6">
      <c r="A8404" s="1189" t="s">
        <v>16102</v>
      </c>
      <c r="B8404" s="501" t="s">
        <v>16549</v>
      </c>
      <c r="C8404" s="502" t="s">
        <v>42929</v>
      </c>
      <c r="D8404" s="1189" t="s">
        <v>28</v>
      </c>
      <c r="E8404" s="1190">
        <v>15316.674800000001</v>
      </c>
      <c r="F8404" s="394"/>
    </row>
    <row r="8405" spans="1:6">
      <c r="A8405" s="1189" t="s">
        <v>16103</v>
      </c>
      <c r="B8405" s="501" t="s">
        <v>16549</v>
      </c>
      <c r="C8405" s="502" t="s">
        <v>42930</v>
      </c>
      <c r="D8405" s="1189" t="s">
        <v>28</v>
      </c>
      <c r="E8405" s="1190">
        <v>18351.4915</v>
      </c>
      <c r="F8405" s="394"/>
    </row>
    <row r="8406" spans="1:6">
      <c r="A8406" s="1189" t="s">
        <v>16104</v>
      </c>
      <c r="B8406" s="501" t="s">
        <v>16549</v>
      </c>
      <c r="C8406" s="502" t="s">
        <v>42931</v>
      </c>
      <c r="D8406" s="1189" t="s">
        <v>28</v>
      </c>
      <c r="E8406" s="1190">
        <v>21224.014899999998</v>
      </c>
      <c r="F8406" s="394"/>
    </row>
    <row r="8407" spans="1:6">
      <c r="A8407" s="1189" t="s">
        <v>16105</v>
      </c>
      <c r="B8407" s="501" t="s">
        <v>16549</v>
      </c>
      <c r="C8407" s="502" t="s">
        <v>42932</v>
      </c>
      <c r="D8407" s="1189" t="s">
        <v>28</v>
      </c>
      <c r="E8407" s="1190">
        <v>24027.4951</v>
      </c>
      <c r="F8407" s="394"/>
    </row>
    <row r="8408" spans="1:6">
      <c r="A8408" s="1189" t="s">
        <v>16106</v>
      </c>
      <c r="B8408" s="501" t="s">
        <v>16549</v>
      </c>
      <c r="C8408" s="502" t="s">
        <v>42933</v>
      </c>
      <c r="D8408" s="1189" t="s">
        <v>28</v>
      </c>
      <c r="E8408" s="1190">
        <v>27276.033899999999</v>
      </c>
      <c r="F8408" s="394"/>
    </row>
    <row r="8409" spans="1:6">
      <c r="A8409" s="1189" t="s">
        <v>16107</v>
      </c>
      <c r="B8409" s="501" t="s">
        <v>16549</v>
      </c>
      <c r="C8409" s="502" t="s">
        <v>42934</v>
      </c>
      <c r="D8409" s="1189" t="s">
        <v>28</v>
      </c>
      <c r="E8409" s="1190">
        <v>31519.0527</v>
      </c>
      <c r="F8409" s="394"/>
    </row>
    <row r="8410" spans="1:6">
      <c r="A8410" s="1189" t="s">
        <v>16108</v>
      </c>
      <c r="B8410" s="501" t="s">
        <v>16549</v>
      </c>
      <c r="C8410" s="502" t="s">
        <v>42935</v>
      </c>
      <c r="D8410" s="1189" t="s">
        <v>28</v>
      </c>
      <c r="E8410" s="1190">
        <v>35107.1031</v>
      </c>
      <c r="F8410" s="394"/>
    </row>
    <row r="8411" spans="1:6">
      <c r="A8411" s="1189" t="s">
        <v>16109</v>
      </c>
      <c r="B8411" s="501" t="s">
        <v>16549</v>
      </c>
      <c r="C8411" s="502" t="s">
        <v>42936</v>
      </c>
      <c r="D8411" s="1189" t="s">
        <v>28</v>
      </c>
      <c r="E8411" s="1190">
        <v>37977.631699999998</v>
      </c>
      <c r="F8411" s="394"/>
    </row>
    <row r="8412" spans="1:6">
      <c r="A8412" s="1189" t="s">
        <v>16110</v>
      </c>
      <c r="B8412" s="501" t="s">
        <v>16549</v>
      </c>
      <c r="C8412" s="502" t="s">
        <v>42937</v>
      </c>
      <c r="D8412" s="1189" t="s">
        <v>28</v>
      </c>
      <c r="E8412" s="1190">
        <v>43061.818599999999</v>
      </c>
      <c r="F8412" s="394"/>
    </row>
    <row r="8413" spans="1:6">
      <c r="A8413" s="1189" t="s">
        <v>16111</v>
      </c>
      <c r="B8413" s="501" t="s">
        <v>16549</v>
      </c>
      <c r="C8413" s="502" t="s">
        <v>42938</v>
      </c>
      <c r="D8413" s="1189" t="s">
        <v>28</v>
      </c>
      <c r="E8413" s="1190">
        <v>46547.6247</v>
      </c>
      <c r="F8413" s="394"/>
    </row>
    <row r="8414" spans="1:6">
      <c r="A8414" s="1189" t="s">
        <v>16112</v>
      </c>
      <c r="B8414" s="501" t="s">
        <v>16549</v>
      </c>
      <c r="C8414" s="502" t="s">
        <v>42939</v>
      </c>
      <c r="D8414" s="1189" t="s">
        <v>28</v>
      </c>
      <c r="E8414" s="1190">
        <v>50123.620600000002</v>
      </c>
      <c r="F8414" s="394"/>
    </row>
    <row r="8415" spans="1:6">
      <c r="A8415" s="1189" t="s">
        <v>16113</v>
      </c>
      <c r="B8415" s="501" t="s">
        <v>16549</v>
      </c>
      <c r="C8415" s="502" t="s">
        <v>42940</v>
      </c>
      <c r="D8415" s="1189" t="s">
        <v>28</v>
      </c>
      <c r="E8415" s="1190">
        <v>54069.618699999999</v>
      </c>
      <c r="F8415" s="394"/>
    </row>
    <row r="8416" spans="1:6">
      <c r="A8416" s="1189" t="s">
        <v>16114</v>
      </c>
      <c r="B8416" s="501" t="s">
        <v>16549</v>
      </c>
      <c r="C8416" s="502" t="s">
        <v>42941</v>
      </c>
      <c r="D8416" s="1189" t="s">
        <v>28</v>
      </c>
      <c r="E8416" s="1190">
        <v>57510.758099999999</v>
      </c>
      <c r="F8416" s="394"/>
    </row>
    <row r="8417" spans="1:6">
      <c r="A8417" s="1189" t="s">
        <v>16115</v>
      </c>
      <c r="B8417" s="501" t="s">
        <v>16549</v>
      </c>
      <c r="C8417" s="502" t="s">
        <v>42942</v>
      </c>
      <c r="D8417" s="1189" t="s">
        <v>28</v>
      </c>
      <c r="E8417" s="1190">
        <v>62653.577899999997</v>
      </c>
      <c r="F8417" s="394"/>
    </row>
    <row r="8418" spans="1:6">
      <c r="A8418" s="1189" t="s">
        <v>16116</v>
      </c>
      <c r="B8418" s="501" t="s">
        <v>16549</v>
      </c>
      <c r="C8418" s="502" t="s">
        <v>42943</v>
      </c>
      <c r="D8418" s="1189" t="s">
        <v>28</v>
      </c>
      <c r="E8418" s="1190">
        <v>66236.266699999993</v>
      </c>
      <c r="F8418" s="394"/>
    </row>
    <row r="8419" spans="1:6">
      <c r="A8419" s="1189" t="s">
        <v>16117</v>
      </c>
      <c r="B8419" s="501" t="s">
        <v>16549</v>
      </c>
      <c r="C8419" s="502" t="s">
        <v>42944</v>
      </c>
      <c r="D8419" s="1189" t="s">
        <v>28</v>
      </c>
      <c r="E8419" s="1190">
        <v>70274.429600000003</v>
      </c>
      <c r="F8419" s="394"/>
    </row>
    <row r="8420" spans="1:6">
      <c r="A8420" s="1189" t="s">
        <v>16118</v>
      </c>
      <c r="B8420" s="501" t="s">
        <v>16549</v>
      </c>
      <c r="C8420" s="502" t="s">
        <v>42945</v>
      </c>
      <c r="D8420" s="1189" t="s">
        <v>28</v>
      </c>
      <c r="E8420" s="1190">
        <v>73783.291299999997</v>
      </c>
      <c r="F8420" s="394"/>
    </row>
    <row r="8421" spans="1:6">
      <c r="A8421" s="1189" t="s">
        <v>16119</v>
      </c>
      <c r="B8421" s="501" t="s">
        <v>16549</v>
      </c>
      <c r="C8421" s="502" t="s">
        <v>42946</v>
      </c>
      <c r="D8421" s="1189" t="s">
        <v>28</v>
      </c>
      <c r="E8421" s="1190">
        <v>2869.7152999999998</v>
      </c>
      <c r="F8421" s="394"/>
    </row>
    <row r="8422" spans="1:6">
      <c r="A8422" s="1189" t="s">
        <v>16120</v>
      </c>
      <c r="B8422" s="501" t="s">
        <v>16549</v>
      </c>
      <c r="C8422" s="502" t="s">
        <v>42947</v>
      </c>
      <c r="D8422" s="1189" t="s">
        <v>28</v>
      </c>
      <c r="E8422" s="1190">
        <v>4954.6508000000003</v>
      </c>
      <c r="F8422" s="394"/>
    </row>
    <row r="8423" spans="1:6">
      <c r="A8423" s="1189" t="s">
        <v>16121</v>
      </c>
      <c r="B8423" s="501" t="s">
        <v>16549</v>
      </c>
      <c r="C8423" s="502" t="s">
        <v>42948</v>
      </c>
      <c r="D8423" s="1189" t="s">
        <v>28</v>
      </c>
      <c r="E8423" s="1190">
        <v>8355.7279999999992</v>
      </c>
      <c r="F8423" s="394"/>
    </row>
    <row r="8424" spans="1:6">
      <c r="A8424" s="1189" t="s">
        <v>16122</v>
      </c>
      <c r="B8424" s="501" t="s">
        <v>16549</v>
      </c>
      <c r="C8424" s="502" t="s">
        <v>42949</v>
      </c>
      <c r="D8424" s="1189" t="s">
        <v>28</v>
      </c>
      <c r="E8424" s="1190">
        <v>11242.4746</v>
      </c>
      <c r="F8424" s="394"/>
    </row>
    <row r="8425" spans="1:6">
      <c r="A8425" s="1189" t="s">
        <v>16123</v>
      </c>
      <c r="B8425" s="501" t="s">
        <v>16549</v>
      </c>
      <c r="C8425" s="502" t="s">
        <v>42950</v>
      </c>
      <c r="D8425" s="1189" t="s">
        <v>28</v>
      </c>
      <c r="E8425" s="1190">
        <v>16048.992399999999</v>
      </c>
      <c r="F8425" s="394"/>
    </row>
    <row r="8426" spans="1:6">
      <c r="A8426" s="1189" t="s">
        <v>16124</v>
      </c>
      <c r="B8426" s="501" t="s">
        <v>16549</v>
      </c>
      <c r="C8426" s="502" t="s">
        <v>42951</v>
      </c>
      <c r="D8426" s="1189" t="s">
        <v>28</v>
      </c>
      <c r="E8426" s="1190">
        <v>22507.909899999999</v>
      </c>
      <c r="F8426" s="394"/>
    </row>
    <row r="8427" spans="1:6">
      <c r="A8427" s="1189" t="s">
        <v>16125</v>
      </c>
      <c r="B8427" s="501" t="s">
        <v>16549</v>
      </c>
      <c r="C8427" s="502" t="s">
        <v>42952</v>
      </c>
      <c r="D8427" s="1189" t="s">
        <v>28</v>
      </c>
      <c r="E8427" s="1190">
        <v>31661.029600000002</v>
      </c>
      <c r="F8427" s="394"/>
    </row>
    <row r="8428" spans="1:6">
      <c r="A8428" s="1189" t="s">
        <v>16126</v>
      </c>
      <c r="B8428" s="501" t="s">
        <v>16549</v>
      </c>
      <c r="C8428" s="502" t="s">
        <v>42953</v>
      </c>
      <c r="D8428" s="1189" t="s">
        <v>28</v>
      </c>
      <c r="E8428" s="1190">
        <v>4601.3023999999996</v>
      </c>
      <c r="F8428" s="394"/>
    </row>
    <row r="8429" spans="1:6">
      <c r="A8429" s="1189" t="s">
        <v>16127</v>
      </c>
      <c r="B8429" s="501" t="s">
        <v>16549</v>
      </c>
      <c r="C8429" s="502" t="s">
        <v>42954</v>
      </c>
      <c r="D8429" s="1189" t="s">
        <v>28</v>
      </c>
      <c r="E8429" s="1190">
        <v>6149.7317999999996</v>
      </c>
      <c r="F8429" s="394"/>
    </row>
    <row r="8430" spans="1:6">
      <c r="A8430" s="1189" t="s">
        <v>16128</v>
      </c>
      <c r="B8430" s="501" t="s">
        <v>16549</v>
      </c>
      <c r="C8430" s="502" t="s">
        <v>42955</v>
      </c>
      <c r="D8430" s="1189" t="s">
        <v>28</v>
      </c>
      <c r="E8430" s="1190">
        <v>8928.7517000000007</v>
      </c>
      <c r="F8430" s="394"/>
    </row>
    <row r="8431" spans="1:6">
      <c r="A8431" s="1189" t="s">
        <v>16129</v>
      </c>
      <c r="B8431" s="501" t="s">
        <v>16549</v>
      </c>
      <c r="C8431" s="502" t="s">
        <v>42956</v>
      </c>
      <c r="D8431" s="1189" t="s">
        <v>28</v>
      </c>
      <c r="E8431" s="1190">
        <v>17984.021799999999</v>
      </c>
      <c r="F8431" s="394"/>
    </row>
    <row r="8432" spans="1:6">
      <c r="A8432" s="1189" t="s">
        <v>16130</v>
      </c>
      <c r="B8432" s="501" t="s">
        <v>16549</v>
      </c>
      <c r="C8432" s="502" t="s">
        <v>42957</v>
      </c>
      <c r="D8432" s="1189" t="s">
        <v>28</v>
      </c>
      <c r="E8432" s="1190">
        <v>23803.4359</v>
      </c>
      <c r="F8432" s="394"/>
    </row>
    <row r="8433" spans="1:6">
      <c r="A8433" s="1189" t="s">
        <v>16131</v>
      </c>
      <c r="B8433" s="501" t="s">
        <v>16549</v>
      </c>
      <c r="C8433" s="502" t="s">
        <v>42958</v>
      </c>
      <c r="D8433" s="1189" t="s">
        <v>28</v>
      </c>
      <c r="E8433" s="1190">
        <v>25278.800200000001</v>
      </c>
      <c r="F8433" s="394"/>
    </row>
    <row r="8434" spans="1:6">
      <c r="A8434" s="1189" t="s">
        <v>16132</v>
      </c>
      <c r="B8434" s="501" t="s">
        <v>16549</v>
      </c>
      <c r="C8434" s="502" t="s">
        <v>42959</v>
      </c>
      <c r="D8434" s="1189" t="s">
        <v>28</v>
      </c>
      <c r="E8434" s="1190">
        <v>46541.210099999997</v>
      </c>
      <c r="F8434" s="394"/>
    </row>
    <row r="8435" spans="1:6">
      <c r="A8435" s="1189" t="s">
        <v>16133</v>
      </c>
      <c r="B8435" s="501" t="s">
        <v>16549</v>
      </c>
      <c r="C8435" s="502" t="s">
        <v>42960</v>
      </c>
      <c r="D8435" s="1189" t="s">
        <v>28</v>
      </c>
      <c r="E8435" s="1190">
        <v>4572.4287000000004</v>
      </c>
      <c r="F8435" s="394"/>
    </row>
    <row r="8436" spans="1:6">
      <c r="A8436" s="1189" t="s">
        <v>16134</v>
      </c>
      <c r="B8436" s="501" t="s">
        <v>16549</v>
      </c>
      <c r="C8436" s="502" t="s">
        <v>42961</v>
      </c>
      <c r="D8436" s="1189" t="s">
        <v>28</v>
      </c>
      <c r="E8436" s="1190">
        <v>4654.7897999999996</v>
      </c>
      <c r="F8436" s="394"/>
    </row>
    <row r="8437" spans="1:6">
      <c r="A8437" s="1189" t="s">
        <v>16135</v>
      </c>
      <c r="B8437" s="501" t="s">
        <v>16549</v>
      </c>
      <c r="C8437" s="502" t="s">
        <v>42962</v>
      </c>
      <c r="D8437" s="1189" t="s">
        <v>28</v>
      </c>
      <c r="E8437" s="1190">
        <v>7449.9587000000001</v>
      </c>
      <c r="F8437" s="394"/>
    </row>
    <row r="8438" spans="1:6">
      <c r="A8438" s="1189" t="s">
        <v>16136</v>
      </c>
      <c r="B8438" s="501" t="s">
        <v>16549</v>
      </c>
      <c r="C8438" s="502" t="s">
        <v>42963</v>
      </c>
      <c r="D8438" s="1189" t="s">
        <v>28</v>
      </c>
      <c r="E8438" s="1190">
        <v>11004.0345</v>
      </c>
      <c r="F8438" s="394"/>
    </row>
    <row r="8439" spans="1:6">
      <c r="A8439" s="1189" t="s">
        <v>16137</v>
      </c>
      <c r="B8439" s="501" t="s">
        <v>16549</v>
      </c>
      <c r="C8439" s="502" t="s">
        <v>42964</v>
      </c>
      <c r="D8439" s="1189" t="s">
        <v>28</v>
      </c>
      <c r="E8439" s="1190">
        <v>15587.817999999999</v>
      </c>
      <c r="F8439" s="394"/>
    </row>
    <row r="8440" spans="1:6">
      <c r="A8440" s="1189" t="s">
        <v>16138</v>
      </c>
      <c r="B8440" s="501" t="s">
        <v>16549</v>
      </c>
      <c r="C8440" s="502" t="s">
        <v>42965</v>
      </c>
      <c r="D8440" s="1189" t="s">
        <v>28</v>
      </c>
      <c r="E8440" s="1190">
        <v>21654.6502</v>
      </c>
      <c r="F8440" s="394"/>
    </row>
    <row r="8441" spans="1:6">
      <c r="A8441" s="1189" t="s">
        <v>16139</v>
      </c>
      <c r="B8441" s="501" t="s">
        <v>16549</v>
      </c>
      <c r="C8441" s="502" t="s">
        <v>42966</v>
      </c>
      <c r="D8441" s="1189" t="s">
        <v>28</v>
      </c>
      <c r="E8441" s="1190">
        <v>29169.4228</v>
      </c>
      <c r="F8441" s="394"/>
    </row>
    <row r="8442" spans="1:6">
      <c r="A8442" s="1189" t="s">
        <v>16140</v>
      </c>
      <c r="B8442" s="501" t="s">
        <v>16549</v>
      </c>
      <c r="C8442" s="502" t="s">
        <v>42967</v>
      </c>
      <c r="D8442" s="1189" t="s">
        <v>5</v>
      </c>
      <c r="E8442" s="1190">
        <v>3587.4202</v>
      </c>
      <c r="F8442" s="394"/>
    </row>
    <row r="8443" spans="1:6">
      <c r="A8443" s="1189" t="s">
        <v>16141</v>
      </c>
      <c r="B8443" s="501" t="s">
        <v>16549</v>
      </c>
      <c r="C8443" s="502" t="s">
        <v>42968</v>
      </c>
      <c r="D8443" s="1189" t="s">
        <v>5</v>
      </c>
      <c r="E8443" s="1190">
        <v>4043.4544000000001</v>
      </c>
      <c r="F8443" s="394"/>
    </row>
    <row r="8444" spans="1:6">
      <c r="A8444" s="1189" t="s">
        <v>16142</v>
      </c>
      <c r="B8444" s="501" t="s">
        <v>16549</v>
      </c>
      <c r="C8444" s="502" t="s">
        <v>42969</v>
      </c>
      <c r="D8444" s="1189" t="s">
        <v>5</v>
      </c>
      <c r="E8444" s="1190">
        <v>4712.2948999999999</v>
      </c>
      <c r="F8444" s="394"/>
    </row>
    <row r="8445" spans="1:6">
      <c r="A8445" s="1189" t="s">
        <v>16143</v>
      </c>
      <c r="B8445" s="501" t="s">
        <v>16549</v>
      </c>
      <c r="C8445" s="502" t="s">
        <v>42970</v>
      </c>
      <c r="D8445" s="1189" t="s">
        <v>5</v>
      </c>
      <c r="E8445" s="1190">
        <v>5381.1302999999998</v>
      </c>
      <c r="F8445" s="394"/>
    </row>
    <row r="8446" spans="1:6">
      <c r="A8446" s="1189" t="s">
        <v>16144</v>
      </c>
      <c r="B8446" s="501" t="s">
        <v>16549</v>
      </c>
      <c r="C8446" s="502" t="s">
        <v>42971</v>
      </c>
      <c r="D8446" s="1189" t="s">
        <v>5</v>
      </c>
      <c r="E8446" s="1190">
        <v>5928.4220999999998</v>
      </c>
      <c r="F8446" s="394"/>
    </row>
    <row r="8447" spans="1:6">
      <c r="A8447" s="1189" t="s">
        <v>16145</v>
      </c>
      <c r="B8447" s="501" t="s">
        <v>16549</v>
      </c>
      <c r="C8447" s="502" t="s">
        <v>42972</v>
      </c>
      <c r="D8447" s="1189" t="s">
        <v>5</v>
      </c>
      <c r="E8447" s="1190">
        <v>7762.3579</v>
      </c>
      <c r="F8447" s="394"/>
    </row>
    <row r="8448" spans="1:6">
      <c r="A8448" s="1189" t="s">
        <v>16146</v>
      </c>
      <c r="B8448" s="501" t="s">
        <v>16549</v>
      </c>
      <c r="C8448" s="502" t="s">
        <v>42973</v>
      </c>
      <c r="D8448" s="1189" t="s">
        <v>5</v>
      </c>
      <c r="E8448" s="1190">
        <v>8402.0025999999998</v>
      </c>
      <c r="F8448" s="394"/>
    </row>
    <row r="8449" spans="1:6">
      <c r="A8449" s="1189" t="s">
        <v>16147</v>
      </c>
      <c r="B8449" s="501" t="s">
        <v>16549</v>
      </c>
      <c r="C8449" s="502" t="s">
        <v>42974</v>
      </c>
      <c r="D8449" s="1189" t="s">
        <v>5</v>
      </c>
      <c r="E8449" s="1190">
        <v>9157.9478999999992</v>
      </c>
      <c r="F8449" s="394"/>
    </row>
    <row r="8450" spans="1:6">
      <c r="A8450" s="1189" t="s">
        <v>16148</v>
      </c>
      <c r="B8450" s="501" t="s">
        <v>16549</v>
      </c>
      <c r="C8450" s="502" t="s">
        <v>42975</v>
      </c>
      <c r="D8450" s="1189" t="s">
        <v>5</v>
      </c>
      <c r="E8450" s="1190">
        <v>9797.4699000000001</v>
      </c>
      <c r="F8450" s="394"/>
    </row>
    <row r="8451" spans="1:6">
      <c r="A8451" s="1189" t="s">
        <v>16149</v>
      </c>
      <c r="B8451" s="501" t="s">
        <v>16549</v>
      </c>
      <c r="C8451" s="502" t="s">
        <v>42976</v>
      </c>
      <c r="D8451" s="1189" t="s">
        <v>5</v>
      </c>
      <c r="E8451" s="1190">
        <v>10553.5268</v>
      </c>
      <c r="F8451" s="394"/>
    </row>
    <row r="8452" spans="1:6">
      <c r="A8452" s="1189" t="s">
        <v>16150</v>
      </c>
      <c r="B8452" s="501" t="s">
        <v>16549</v>
      </c>
      <c r="C8452" s="502" t="s">
        <v>42977</v>
      </c>
      <c r="D8452" s="1189" t="s">
        <v>5</v>
      </c>
      <c r="E8452" s="1190">
        <v>11193.1248</v>
      </c>
      <c r="F8452" s="394"/>
    </row>
    <row r="8453" spans="1:6">
      <c r="A8453" s="1189" t="s">
        <v>16151</v>
      </c>
      <c r="B8453" s="501" t="s">
        <v>16549</v>
      </c>
      <c r="C8453" s="502" t="s">
        <v>42978</v>
      </c>
      <c r="D8453" s="1189" t="s">
        <v>5</v>
      </c>
      <c r="E8453" s="1190">
        <v>13191.148300000001</v>
      </c>
      <c r="F8453" s="394"/>
    </row>
    <row r="8454" spans="1:6">
      <c r="A8454" s="1189" t="s">
        <v>16152</v>
      </c>
      <c r="B8454" s="501" t="s">
        <v>16549</v>
      </c>
      <c r="C8454" s="502" t="s">
        <v>42979</v>
      </c>
      <c r="D8454" s="1189" t="s">
        <v>5</v>
      </c>
      <c r="E8454" s="1190">
        <v>13913.2703</v>
      </c>
      <c r="F8454" s="394"/>
    </row>
    <row r="8455" spans="1:6">
      <c r="A8455" s="1189" t="s">
        <v>16153</v>
      </c>
      <c r="B8455" s="501" t="s">
        <v>16549</v>
      </c>
      <c r="C8455" s="502" t="s">
        <v>42980</v>
      </c>
      <c r="D8455" s="1189" t="s">
        <v>5</v>
      </c>
      <c r="E8455" s="1190">
        <v>14774.030500000001</v>
      </c>
      <c r="F8455" s="394"/>
    </row>
    <row r="8456" spans="1:6">
      <c r="A8456" s="1189" t="s">
        <v>16154</v>
      </c>
      <c r="B8456" s="501" t="s">
        <v>16549</v>
      </c>
      <c r="C8456" s="502" t="s">
        <v>42981</v>
      </c>
      <c r="D8456" s="1189" t="s">
        <v>5</v>
      </c>
      <c r="E8456" s="1190">
        <v>15440.8441</v>
      </c>
      <c r="F8456" s="394"/>
    </row>
    <row r="8457" spans="1:6">
      <c r="A8457" s="1189" t="s">
        <v>16155</v>
      </c>
      <c r="B8457" s="501" t="s">
        <v>16549</v>
      </c>
      <c r="C8457" s="502" t="s">
        <v>42982</v>
      </c>
      <c r="D8457" s="1189" t="s">
        <v>5</v>
      </c>
      <c r="E8457" s="1190">
        <v>16273.892599999999</v>
      </c>
      <c r="F8457" s="394"/>
    </row>
    <row r="8458" spans="1:6">
      <c r="A8458" s="1189" t="s">
        <v>16156</v>
      </c>
      <c r="B8458" s="501" t="s">
        <v>16549</v>
      </c>
      <c r="C8458" s="502" t="s">
        <v>42983</v>
      </c>
      <c r="D8458" s="1189" t="s">
        <v>5</v>
      </c>
      <c r="E8458" s="1190">
        <v>17023.359499999999</v>
      </c>
      <c r="F8458" s="394"/>
    </row>
    <row r="8459" spans="1:6">
      <c r="A8459" s="1189" t="s">
        <v>16157</v>
      </c>
      <c r="B8459" s="501" t="s">
        <v>16549</v>
      </c>
      <c r="C8459" s="502" t="s">
        <v>42984</v>
      </c>
      <c r="D8459" s="1189" t="s">
        <v>5</v>
      </c>
      <c r="E8459" s="1190">
        <v>17800.7297</v>
      </c>
      <c r="F8459" s="394"/>
    </row>
    <row r="8460" spans="1:6">
      <c r="A8460" s="1189" t="s">
        <v>16158</v>
      </c>
      <c r="B8460" s="501" t="s">
        <v>16549</v>
      </c>
      <c r="C8460" s="502" t="s">
        <v>42985</v>
      </c>
      <c r="D8460" s="1189" t="s">
        <v>5</v>
      </c>
      <c r="E8460" s="1190">
        <v>20219.399399999998</v>
      </c>
      <c r="F8460" s="394"/>
    </row>
    <row r="8461" spans="1:6">
      <c r="A8461" s="1189" t="s">
        <v>16159</v>
      </c>
      <c r="B8461" s="501" t="s">
        <v>16549</v>
      </c>
      <c r="C8461" s="502" t="s">
        <v>42986</v>
      </c>
      <c r="D8461" s="1189" t="s">
        <v>5</v>
      </c>
      <c r="E8461" s="1190">
        <v>21169.606</v>
      </c>
      <c r="F8461" s="394"/>
    </row>
    <row r="8462" spans="1:6">
      <c r="A8462" s="1189" t="s">
        <v>16160</v>
      </c>
      <c r="B8462" s="501" t="s">
        <v>16549</v>
      </c>
      <c r="C8462" s="502" t="s">
        <v>42987</v>
      </c>
      <c r="D8462" s="1189" t="s">
        <v>5</v>
      </c>
      <c r="E8462" s="1190">
        <v>3794.4594000000002</v>
      </c>
      <c r="F8462" s="394"/>
    </row>
    <row r="8463" spans="1:6">
      <c r="A8463" s="1189" t="s">
        <v>16161</v>
      </c>
      <c r="B8463" s="501" t="s">
        <v>16549</v>
      </c>
      <c r="C8463" s="502" t="s">
        <v>42988</v>
      </c>
      <c r="D8463" s="1189" t="s">
        <v>5</v>
      </c>
      <c r="E8463" s="1190">
        <v>4276.8122999999996</v>
      </c>
      <c r="F8463" s="394"/>
    </row>
    <row r="8464" spans="1:6">
      <c r="A8464" s="1189" t="s">
        <v>16162</v>
      </c>
      <c r="B8464" s="501" t="s">
        <v>16549</v>
      </c>
      <c r="C8464" s="502" t="s">
        <v>42989</v>
      </c>
      <c r="D8464" s="1189" t="s">
        <v>5</v>
      </c>
      <c r="E8464" s="1190">
        <v>4984.2583999999997</v>
      </c>
      <c r="F8464" s="394"/>
    </row>
    <row r="8465" spans="1:6">
      <c r="A8465" s="1189" t="s">
        <v>16163</v>
      </c>
      <c r="B8465" s="501" t="s">
        <v>16549</v>
      </c>
      <c r="C8465" s="502" t="s">
        <v>42990</v>
      </c>
      <c r="D8465" s="1189" t="s">
        <v>5</v>
      </c>
      <c r="E8465" s="1190">
        <v>5691.6891999999998</v>
      </c>
      <c r="F8465" s="394"/>
    </row>
    <row r="8466" spans="1:6">
      <c r="A8466" s="1189" t="s">
        <v>16164</v>
      </c>
      <c r="B8466" s="501" t="s">
        <v>16549</v>
      </c>
      <c r="C8466" s="502" t="s">
        <v>42991</v>
      </c>
      <c r="D8466" s="1189" t="s">
        <v>5</v>
      </c>
      <c r="E8466" s="1190">
        <v>6270.5654000000004</v>
      </c>
      <c r="F8466" s="394"/>
    </row>
    <row r="8467" spans="1:6">
      <c r="A8467" s="1189" t="s">
        <v>16165</v>
      </c>
      <c r="B8467" s="501" t="s">
        <v>16549</v>
      </c>
      <c r="C8467" s="502" t="s">
        <v>42992</v>
      </c>
      <c r="D8467" s="1189" t="s">
        <v>5</v>
      </c>
      <c r="E8467" s="1190">
        <v>8311.35</v>
      </c>
      <c r="F8467" s="394"/>
    </row>
    <row r="8468" spans="1:6">
      <c r="A8468" s="1189" t="s">
        <v>16166</v>
      </c>
      <c r="B8468" s="501" t="s">
        <v>16549</v>
      </c>
      <c r="C8468" s="502" t="s">
        <v>42993</v>
      </c>
      <c r="D8468" s="1189" t="s">
        <v>5</v>
      </c>
      <c r="E8468" s="1190">
        <v>8996.2299000000003</v>
      </c>
      <c r="F8468" s="394"/>
    </row>
    <row r="8469" spans="1:6">
      <c r="A8469" s="1189" t="s">
        <v>16167</v>
      </c>
      <c r="B8469" s="501" t="s">
        <v>16549</v>
      </c>
      <c r="C8469" s="502" t="s">
        <v>42994</v>
      </c>
      <c r="D8469" s="1189" t="s">
        <v>5</v>
      </c>
      <c r="E8469" s="1190">
        <v>9805.6350999999995</v>
      </c>
      <c r="F8469" s="394"/>
    </row>
    <row r="8470" spans="1:6">
      <c r="A8470" s="1189" t="s">
        <v>16168</v>
      </c>
      <c r="B8470" s="501" t="s">
        <v>16549</v>
      </c>
      <c r="C8470" s="502" t="s">
        <v>42995</v>
      </c>
      <c r="D8470" s="1189" t="s">
        <v>5</v>
      </c>
      <c r="E8470" s="1190">
        <v>10490.392400000001</v>
      </c>
      <c r="F8470" s="394"/>
    </row>
    <row r="8471" spans="1:6">
      <c r="A8471" s="1189" t="s">
        <v>16169</v>
      </c>
      <c r="B8471" s="501" t="s">
        <v>16549</v>
      </c>
      <c r="C8471" s="502" t="s">
        <v>42996</v>
      </c>
      <c r="D8471" s="1189" t="s">
        <v>5</v>
      </c>
      <c r="E8471" s="1190">
        <v>11299.909299999999</v>
      </c>
      <c r="F8471" s="394"/>
    </row>
    <row r="8472" spans="1:6">
      <c r="A8472" s="1189" t="s">
        <v>16170</v>
      </c>
      <c r="B8472" s="501" t="s">
        <v>16549</v>
      </c>
      <c r="C8472" s="502" t="s">
        <v>42997</v>
      </c>
      <c r="D8472" s="1189" t="s">
        <v>5</v>
      </c>
      <c r="E8472" s="1190">
        <v>11984.7426</v>
      </c>
      <c r="F8472" s="394"/>
    </row>
    <row r="8473" spans="1:6">
      <c r="A8473" s="1189" t="s">
        <v>16171</v>
      </c>
      <c r="B8473" s="501" t="s">
        <v>16549</v>
      </c>
      <c r="C8473" s="502" t="s">
        <v>42998</v>
      </c>
      <c r="D8473" s="1189" t="s">
        <v>5</v>
      </c>
      <c r="E8473" s="1190">
        <v>7677.6175999999996</v>
      </c>
      <c r="F8473" s="394"/>
    </row>
    <row r="8474" spans="1:6">
      <c r="A8474" s="1189" t="s">
        <v>16172</v>
      </c>
      <c r="B8474" s="501" t="s">
        <v>16549</v>
      </c>
      <c r="C8474" s="502" t="s">
        <v>42999</v>
      </c>
      <c r="D8474" s="1189" t="s">
        <v>5</v>
      </c>
      <c r="E8474" s="1190">
        <v>8483.5601999999999</v>
      </c>
      <c r="F8474" s="394"/>
    </row>
    <row r="8475" spans="1:6">
      <c r="A8475" s="1189" t="s">
        <v>16173</v>
      </c>
      <c r="B8475" s="501" t="s">
        <v>16549</v>
      </c>
      <c r="C8475" s="502" t="s">
        <v>43000</v>
      </c>
      <c r="D8475" s="1189" t="s">
        <v>5</v>
      </c>
      <c r="E8475" s="1190">
        <v>9049.0985999999994</v>
      </c>
      <c r="F8475" s="394"/>
    </row>
    <row r="8476" spans="1:6">
      <c r="A8476" s="1189" t="s">
        <v>16174</v>
      </c>
      <c r="B8476" s="501" t="s">
        <v>16549</v>
      </c>
      <c r="C8476" s="502" t="s">
        <v>43001</v>
      </c>
      <c r="D8476" s="1189" t="s">
        <v>5</v>
      </c>
      <c r="E8476" s="1190">
        <v>9600.6275999999998</v>
      </c>
      <c r="F8476" s="394"/>
    </row>
    <row r="8477" spans="1:6">
      <c r="A8477" s="1189" t="s">
        <v>16175</v>
      </c>
      <c r="B8477" s="501" t="s">
        <v>16549</v>
      </c>
      <c r="C8477" s="502" t="s">
        <v>43002</v>
      </c>
      <c r="D8477" s="1189" t="s">
        <v>5</v>
      </c>
      <c r="E8477" s="1190">
        <v>10406.481</v>
      </c>
      <c r="F8477" s="394"/>
    </row>
    <row r="8478" spans="1:6">
      <c r="A8478" s="1189" t="s">
        <v>16176</v>
      </c>
      <c r="B8478" s="501" t="s">
        <v>16549</v>
      </c>
      <c r="C8478" s="502" t="s">
        <v>43003</v>
      </c>
      <c r="D8478" s="1189" t="s">
        <v>5</v>
      </c>
      <c r="E8478" s="1190">
        <v>10689.277599999999</v>
      </c>
      <c r="F8478" s="394"/>
    </row>
    <row r="8479" spans="1:6">
      <c r="A8479" s="1189" t="s">
        <v>16177</v>
      </c>
      <c r="B8479" s="501" t="s">
        <v>16549</v>
      </c>
      <c r="C8479" s="502" t="s">
        <v>43004</v>
      </c>
      <c r="D8479" s="1189" t="s">
        <v>5</v>
      </c>
      <c r="E8479" s="1190">
        <v>11240.7255</v>
      </c>
      <c r="F8479" s="394"/>
    </row>
    <row r="8480" spans="1:6">
      <c r="A8480" s="1189" t="s">
        <v>16178</v>
      </c>
      <c r="B8480" s="501" t="s">
        <v>16549</v>
      </c>
      <c r="C8480" s="502" t="s">
        <v>43005</v>
      </c>
      <c r="D8480" s="1189" t="s">
        <v>5</v>
      </c>
      <c r="E8480" s="1190">
        <v>11792.1538</v>
      </c>
      <c r="F8480" s="394"/>
    </row>
    <row r="8481" spans="1:6">
      <c r="A8481" s="1189" t="s">
        <v>16179</v>
      </c>
      <c r="B8481" s="501" t="s">
        <v>16549</v>
      </c>
      <c r="C8481" s="502" t="s">
        <v>43006</v>
      </c>
      <c r="D8481" s="1189" t="s">
        <v>5</v>
      </c>
      <c r="E8481" s="1190">
        <v>12343.508599999999</v>
      </c>
      <c r="F8481" s="394"/>
    </row>
    <row r="8482" spans="1:6">
      <c r="A8482" s="1189" t="s">
        <v>16180</v>
      </c>
      <c r="B8482" s="501" t="s">
        <v>16549</v>
      </c>
      <c r="C8482" s="502" t="s">
        <v>43007</v>
      </c>
      <c r="D8482" s="1189" t="s">
        <v>5</v>
      </c>
      <c r="E8482" s="1190">
        <v>12895.010700000001</v>
      </c>
      <c r="F8482" s="394"/>
    </row>
    <row r="8483" spans="1:6">
      <c r="A8483" s="1189" t="s">
        <v>16181</v>
      </c>
      <c r="B8483" s="501" t="s">
        <v>16549</v>
      </c>
      <c r="C8483" s="502" t="s">
        <v>43008</v>
      </c>
      <c r="D8483" s="1189" t="s">
        <v>5</v>
      </c>
      <c r="E8483" s="1190">
        <v>13700.995500000001</v>
      </c>
      <c r="F8483" s="394"/>
    </row>
    <row r="8484" spans="1:6">
      <c r="A8484" s="1189" t="s">
        <v>16182</v>
      </c>
      <c r="B8484" s="501" t="s">
        <v>16549</v>
      </c>
      <c r="C8484" s="502" t="s">
        <v>43009</v>
      </c>
      <c r="D8484" s="1189" t="s">
        <v>5</v>
      </c>
      <c r="E8484" s="1190">
        <v>14266.686900000001</v>
      </c>
      <c r="F8484" s="394"/>
    </row>
    <row r="8485" spans="1:6">
      <c r="A8485" s="1189" t="s">
        <v>16183</v>
      </c>
      <c r="B8485" s="501" t="s">
        <v>16549</v>
      </c>
      <c r="C8485" s="502" t="s">
        <v>43010</v>
      </c>
      <c r="D8485" s="1189" t="s">
        <v>5</v>
      </c>
      <c r="E8485" s="1190">
        <v>14818.1222</v>
      </c>
      <c r="F8485" s="394"/>
    </row>
    <row r="8486" spans="1:6">
      <c r="A8486" s="1189" t="s">
        <v>16184</v>
      </c>
      <c r="B8486" s="501" t="s">
        <v>16549</v>
      </c>
      <c r="C8486" s="502" t="s">
        <v>43011</v>
      </c>
      <c r="D8486" s="1189" t="s">
        <v>5</v>
      </c>
      <c r="E8486" s="1190">
        <v>15369.3274</v>
      </c>
      <c r="F8486" s="394"/>
    </row>
    <row r="8487" spans="1:6">
      <c r="A8487" s="1189" t="s">
        <v>16185</v>
      </c>
      <c r="B8487" s="501" t="s">
        <v>16549</v>
      </c>
      <c r="C8487" s="502" t="s">
        <v>43012</v>
      </c>
      <c r="D8487" s="1189" t="s">
        <v>5</v>
      </c>
      <c r="E8487" s="1190">
        <v>15920.995500000001</v>
      </c>
      <c r="F8487" s="394"/>
    </row>
    <row r="8488" spans="1:6">
      <c r="A8488" s="1189" t="s">
        <v>16186</v>
      </c>
      <c r="B8488" s="501" t="s">
        <v>16549</v>
      </c>
      <c r="C8488" s="502" t="s">
        <v>43013</v>
      </c>
      <c r="D8488" s="1189" t="s">
        <v>5</v>
      </c>
      <c r="E8488" s="1190">
        <v>16741.1132</v>
      </c>
      <c r="F8488" s="394"/>
    </row>
    <row r="8489" spans="1:6">
      <c r="A8489" s="1189" t="s">
        <v>16187</v>
      </c>
      <c r="B8489" s="501" t="s">
        <v>16549</v>
      </c>
      <c r="C8489" s="502" t="s">
        <v>43014</v>
      </c>
      <c r="D8489" s="1189" t="s">
        <v>5</v>
      </c>
      <c r="E8489" s="1190">
        <v>20653.2768</v>
      </c>
      <c r="F8489" s="394"/>
    </row>
    <row r="8490" spans="1:6">
      <c r="A8490" s="1189" t="s">
        <v>16188</v>
      </c>
      <c r="B8490" s="501" t="s">
        <v>16549</v>
      </c>
      <c r="C8490" s="502" t="s">
        <v>43015</v>
      </c>
      <c r="D8490" s="1189" t="s">
        <v>5</v>
      </c>
      <c r="E8490" s="1190">
        <v>21617.356500000002</v>
      </c>
      <c r="F8490" s="394"/>
    </row>
    <row r="8491" spans="1:6">
      <c r="A8491" s="1189" t="s">
        <v>16189</v>
      </c>
      <c r="B8491" s="501" t="s">
        <v>16549</v>
      </c>
      <c r="C8491" s="502" t="s">
        <v>43016</v>
      </c>
      <c r="D8491" s="1189" t="s">
        <v>5</v>
      </c>
      <c r="E8491" s="1190">
        <v>22296.583999999999</v>
      </c>
      <c r="F8491" s="394"/>
    </row>
    <row r="8492" spans="1:6">
      <c r="A8492" s="1189" t="s">
        <v>16190</v>
      </c>
      <c r="B8492" s="501" t="s">
        <v>16549</v>
      </c>
      <c r="C8492" s="502" t="s">
        <v>43017</v>
      </c>
      <c r="D8492" s="1189" t="s">
        <v>5</v>
      </c>
      <c r="E8492" s="1190">
        <v>25348.475200000001</v>
      </c>
      <c r="F8492" s="394"/>
    </row>
    <row r="8493" spans="1:6">
      <c r="A8493" s="1189" t="s">
        <v>16191</v>
      </c>
      <c r="B8493" s="501" t="s">
        <v>16549</v>
      </c>
      <c r="C8493" s="502" t="s">
        <v>43018</v>
      </c>
      <c r="D8493" s="1189" t="s">
        <v>5</v>
      </c>
      <c r="E8493" s="1190">
        <v>25725.037700000001</v>
      </c>
      <c r="F8493" s="394"/>
    </row>
    <row r="8494" spans="1:6">
      <c r="A8494" s="1189" t="s">
        <v>16192</v>
      </c>
      <c r="B8494" s="501" t="s">
        <v>16549</v>
      </c>
      <c r="C8494" s="502" t="s">
        <v>43019</v>
      </c>
      <c r="D8494" s="1189" t="s">
        <v>5</v>
      </c>
      <c r="E8494" s="1190">
        <v>30969.432000000001</v>
      </c>
      <c r="F8494" s="394"/>
    </row>
    <row r="8495" spans="1:6">
      <c r="A8495" s="1189" t="s">
        <v>16193</v>
      </c>
      <c r="B8495" s="501" t="s">
        <v>16549</v>
      </c>
      <c r="C8495" s="502" t="s">
        <v>43020</v>
      </c>
      <c r="D8495" s="1189" t="s">
        <v>5</v>
      </c>
      <c r="E8495" s="1190">
        <v>31401.9159</v>
      </c>
      <c r="F8495" s="394"/>
    </row>
    <row r="8496" spans="1:6">
      <c r="A8496" s="1189" t="s">
        <v>16194</v>
      </c>
      <c r="B8496" s="501" t="s">
        <v>16549</v>
      </c>
      <c r="C8496" s="502" t="s">
        <v>43021</v>
      </c>
      <c r="D8496" s="1189" t="s">
        <v>5</v>
      </c>
      <c r="E8496" s="1190">
        <v>32609.125700000001</v>
      </c>
      <c r="F8496" s="394"/>
    </row>
    <row r="8497" spans="1:6">
      <c r="A8497" s="1189" t="s">
        <v>16195</v>
      </c>
      <c r="B8497" s="501" t="s">
        <v>16549</v>
      </c>
      <c r="C8497" s="502" t="s">
        <v>43022</v>
      </c>
      <c r="D8497" s="1189" t="s">
        <v>5</v>
      </c>
      <c r="E8497" s="1190">
        <v>33041.815999999999</v>
      </c>
      <c r="F8497" s="394"/>
    </row>
    <row r="8498" spans="1:6">
      <c r="A8498" s="1189" t="s">
        <v>16196</v>
      </c>
      <c r="B8498" s="501" t="s">
        <v>16549</v>
      </c>
      <c r="C8498" s="502" t="s">
        <v>43023</v>
      </c>
      <c r="D8498" s="1189" t="s">
        <v>5</v>
      </c>
      <c r="E8498" s="1190">
        <v>44897.738700000002</v>
      </c>
      <c r="F8498" s="394"/>
    </row>
    <row r="8499" spans="1:6">
      <c r="A8499" s="1189" t="s">
        <v>16197</v>
      </c>
      <c r="B8499" s="501" t="s">
        <v>16549</v>
      </c>
      <c r="C8499" s="502" t="s">
        <v>43024</v>
      </c>
      <c r="D8499" s="1189" t="s">
        <v>5</v>
      </c>
      <c r="E8499" s="1190">
        <v>46475.665800000002</v>
      </c>
      <c r="F8499" s="394"/>
    </row>
    <row r="8500" spans="1:6">
      <c r="A8500" s="1189" t="s">
        <v>16198</v>
      </c>
      <c r="B8500" s="501" t="s">
        <v>16549</v>
      </c>
      <c r="C8500" s="502" t="s">
        <v>43025</v>
      </c>
      <c r="D8500" s="1189" t="s">
        <v>5</v>
      </c>
      <c r="E8500" s="1190">
        <v>10434.8325</v>
      </c>
      <c r="F8500" s="394"/>
    </row>
    <row r="8501" spans="1:6">
      <c r="A8501" s="1189" t="s">
        <v>16199</v>
      </c>
      <c r="B8501" s="501" t="s">
        <v>16549</v>
      </c>
      <c r="C8501" s="502" t="s">
        <v>43026</v>
      </c>
      <c r="D8501" s="1189" t="s">
        <v>5</v>
      </c>
      <c r="E8501" s="1190">
        <v>13700.995500000001</v>
      </c>
      <c r="F8501" s="394"/>
    </row>
    <row r="8502" spans="1:6">
      <c r="A8502" s="1189" t="s">
        <v>16200</v>
      </c>
      <c r="B8502" s="501" t="s">
        <v>16549</v>
      </c>
      <c r="C8502" s="502" t="s">
        <v>43027</v>
      </c>
      <c r="D8502" s="1189" t="s">
        <v>5</v>
      </c>
      <c r="E8502" s="1190">
        <v>15906.893400000001</v>
      </c>
      <c r="F8502" s="394"/>
    </row>
    <row r="8503" spans="1:6">
      <c r="A8503" s="1189" t="s">
        <v>16201</v>
      </c>
      <c r="B8503" s="501" t="s">
        <v>16549</v>
      </c>
      <c r="C8503" s="502" t="s">
        <v>43028</v>
      </c>
      <c r="D8503" s="1189" t="s">
        <v>5</v>
      </c>
      <c r="E8503" s="1190">
        <v>16727.010999999999</v>
      </c>
      <c r="F8503" s="394"/>
    </row>
    <row r="8504" spans="1:6">
      <c r="A8504" s="1189" t="s">
        <v>16202</v>
      </c>
      <c r="B8504" s="501" t="s">
        <v>16549</v>
      </c>
      <c r="C8504" s="502" t="s">
        <v>43029</v>
      </c>
      <c r="D8504" s="1189" t="s">
        <v>5</v>
      </c>
      <c r="E8504" s="1190">
        <v>17278.165199999999</v>
      </c>
      <c r="F8504" s="394"/>
    </row>
    <row r="8505" spans="1:6">
      <c r="A8505" s="1189" t="s">
        <v>16203</v>
      </c>
      <c r="B8505" s="501" t="s">
        <v>16549</v>
      </c>
      <c r="C8505" s="502" t="s">
        <v>43030</v>
      </c>
      <c r="D8505" s="1189" t="s">
        <v>5</v>
      </c>
      <c r="E8505" s="1190">
        <v>17829.838100000001</v>
      </c>
      <c r="F8505" s="394"/>
    </row>
    <row r="8506" spans="1:6">
      <c r="A8506" s="1189" t="s">
        <v>16204</v>
      </c>
      <c r="B8506" s="501" t="s">
        <v>16549</v>
      </c>
      <c r="C8506" s="502" t="s">
        <v>43031</v>
      </c>
      <c r="D8506" s="1189" t="s">
        <v>5</v>
      </c>
      <c r="E8506" s="1190">
        <v>18381.163400000001</v>
      </c>
      <c r="F8506" s="394"/>
    </row>
    <row r="8507" spans="1:6">
      <c r="A8507" s="1189" t="s">
        <v>16205</v>
      </c>
      <c r="B8507" s="501" t="s">
        <v>16549</v>
      </c>
      <c r="C8507" s="502" t="s">
        <v>43032</v>
      </c>
      <c r="D8507" s="1189" t="s">
        <v>5</v>
      </c>
      <c r="E8507" s="1190">
        <v>19201.514299999999</v>
      </c>
      <c r="F8507" s="394"/>
    </row>
    <row r="8508" spans="1:6">
      <c r="A8508" s="1189" t="s">
        <v>16206</v>
      </c>
      <c r="B8508" s="501" t="s">
        <v>16549</v>
      </c>
      <c r="C8508" s="502" t="s">
        <v>43033</v>
      </c>
      <c r="D8508" s="1189" t="s">
        <v>5</v>
      </c>
      <c r="E8508" s="1190">
        <v>19752.512599999998</v>
      </c>
      <c r="F8508" s="394"/>
    </row>
    <row r="8509" spans="1:6">
      <c r="A8509" s="1189" t="s">
        <v>16207</v>
      </c>
      <c r="B8509" s="501" t="s">
        <v>16549</v>
      </c>
      <c r="C8509" s="502" t="s">
        <v>43034</v>
      </c>
      <c r="D8509" s="1189" t="s">
        <v>5</v>
      </c>
      <c r="E8509" s="1190">
        <v>24265.7765</v>
      </c>
      <c r="F8509" s="394"/>
    </row>
    <row r="8510" spans="1:6">
      <c r="A8510" s="1189" t="s">
        <v>16208</v>
      </c>
      <c r="B8510" s="501" t="s">
        <v>16549</v>
      </c>
      <c r="C8510" s="502" t="s">
        <v>43035</v>
      </c>
      <c r="D8510" s="1189" t="s">
        <v>5</v>
      </c>
      <c r="E8510" s="1190">
        <v>25500.775600000001</v>
      </c>
      <c r="F8510" s="394"/>
    </row>
    <row r="8511" spans="1:6">
      <c r="A8511" s="1189" t="s">
        <v>16209</v>
      </c>
      <c r="B8511" s="501" t="s">
        <v>16549</v>
      </c>
      <c r="C8511" s="502" t="s">
        <v>43036</v>
      </c>
      <c r="D8511" s="1189" t="s">
        <v>5</v>
      </c>
      <c r="E8511" s="1190">
        <v>26179.827099999999</v>
      </c>
      <c r="F8511" s="394"/>
    </row>
    <row r="8512" spans="1:6">
      <c r="A8512" s="1189" t="s">
        <v>16210</v>
      </c>
      <c r="B8512" s="501" t="s">
        <v>16549</v>
      </c>
      <c r="C8512" s="502" t="s">
        <v>43037</v>
      </c>
      <c r="D8512" s="1189" t="s">
        <v>5</v>
      </c>
      <c r="E8512" s="1190">
        <v>26858.989399999999</v>
      </c>
      <c r="F8512" s="394"/>
    </row>
    <row r="8513" spans="1:6">
      <c r="A8513" s="1189" t="s">
        <v>16211</v>
      </c>
      <c r="B8513" s="501" t="s">
        <v>16549</v>
      </c>
      <c r="C8513" s="502" t="s">
        <v>43038</v>
      </c>
      <c r="D8513" s="1189" t="s">
        <v>5</v>
      </c>
      <c r="E8513" s="1190">
        <v>27185.0838</v>
      </c>
      <c r="F8513" s="394"/>
    </row>
    <row r="8514" spans="1:6">
      <c r="A8514" s="1189" t="s">
        <v>16212</v>
      </c>
      <c r="B8514" s="501" t="s">
        <v>16549</v>
      </c>
      <c r="C8514" s="502" t="s">
        <v>43039</v>
      </c>
      <c r="D8514" s="1189" t="s">
        <v>5</v>
      </c>
      <c r="E8514" s="1190">
        <v>28434.369600000002</v>
      </c>
      <c r="F8514" s="394"/>
    </row>
    <row r="8515" spans="1:6">
      <c r="A8515" s="1189" t="s">
        <v>16213</v>
      </c>
      <c r="B8515" s="501" t="s">
        <v>16549</v>
      </c>
      <c r="C8515" s="502" t="s">
        <v>43040</v>
      </c>
      <c r="D8515" s="1189" t="s">
        <v>5</v>
      </c>
      <c r="E8515" s="1190">
        <v>32401.220099999999</v>
      </c>
      <c r="F8515" s="394"/>
    </row>
    <row r="8516" spans="1:6">
      <c r="A8516" s="1189" t="s">
        <v>16214</v>
      </c>
      <c r="B8516" s="501" t="s">
        <v>16549</v>
      </c>
      <c r="C8516" s="502" t="s">
        <v>43041</v>
      </c>
      <c r="D8516" s="1189" t="s">
        <v>5</v>
      </c>
      <c r="E8516" s="1190">
        <v>38632.084199999998</v>
      </c>
      <c r="F8516" s="394"/>
    </row>
    <row r="8517" spans="1:6">
      <c r="A8517" s="1189" t="s">
        <v>16215</v>
      </c>
      <c r="B8517" s="501" t="s">
        <v>16549</v>
      </c>
      <c r="C8517" s="502" t="s">
        <v>43042</v>
      </c>
      <c r="D8517" s="1189" t="s">
        <v>5</v>
      </c>
      <c r="E8517" s="1190">
        <v>39496.2618</v>
      </c>
      <c r="F8517" s="394"/>
    </row>
    <row r="8518" spans="1:6">
      <c r="A8518" s="1189" t="s">
        <v>16216</v>
      </c>
      <c r="B8518" s="501" t="s">
        <v>16549</v>
      </c>
      <c r="C8518" s="502" t="s">
        <v>43043</v>
      </c>
      <c r="D8518" s="1189" t="s">
        <v>5</v>
      </c>
      <c r="E8518" s="1190">
        <v>40373.234400000001</v>
      </c>
      <c r="F8518" s="394"/>
    </row>
    <row r="8519" spans="1:6">
      <c r="A8519" s="1189" t="s">
        <v>16217</v>
      </c>
      <c r="B8519" s="501" t="s">
        <v>16549</v>
      </c>
      <c r="C8519" s="502" t="s">
        <v>43044</v>
      </c>
      <c r="D8519" s="1189" t="s">
        <v>5</v>
      </c>
      <c r="E8519" s="1190">
        <v>23602.732800000002</v>
      </c>
      <c r="F8519" s="394"/>
    </row>
    <row r="8520" spans="1:6">
      <c r="A8520" s="1189" t="s">
        <v>16218</v>
      </c>
      <c r="B8520" s="501" t="s">
        <v>16549</v>
      </c>
      <c r="C8520" s="502" t="s">
        <v>43045</v>
      </c>
      <c r="D8520" s="1189" t="s">
        <v>5</v>
      </c>
      <c r="E8520" s="1190">
        <v>27647.869200000001</v>
      </c>
      <c r="F8520" s="394"/>
    </row>
    <row r="8521" spans="1:6">
      <c r="A8521" s="1189" t="s">
        <v>16219</v>
      </c>
      <c r="B8521" s="501" t="s">
        <v>16549</v>
      </c>
      <c r="C8521" s="502" t="s">
        <v>43046</v>
      </c>
      <c r="D8521" s="1189" t="s">
        <v>5</v>
      </c>
      <c r="E8521" s="1190">
        <v>28240.1194</v>
      </c>
      <c r="F8521" s="394"/>
    </row>
    <row r="8522" spans="1:6">
      <c r="A8522" s="1189" t="s">
        <v>16220</v>
      </c>
      <c r="B8522" s="501" t="s">
        <v>16549</v>
      </c>
      <c r="C8522" s="502" t="s">
        <v>43047</v>
      </c>
      <c r="D8522" s="1189" t="s">
        <v>5</v>
      </c>
      <c r="E8522" s="1190">
        <v>32876.049500000001</v>
      </c>
      <c r="F8522" s="394"/>
    </row>
    <row r="8523" spans="1:6">
      <c r="A8523" s="1189" t="s">
        <v>16221</v>
      </c>
      <c r="B8523" s="501" t="s">
        <v>16549</v>
      </c>
      <c r="C8523" s="502" t="s">
        <v>43048</v>
      </c>
      <c r="D8523" s="1189" t="s">
        <v>5</v>
      </c>
      <c r="E8523" s="1190">
        <v>29090.9267</v>
      </c>
      <c r="F8523" s="394"/>
    </row>
    <row r="8524" spans="1:6">
      <c r="A8524" s="1189" t="s">
        <v>16222</v>
      </c>
      <c r="B8524" s="501" t="s">
        <v>16549</v>
      </c>
      <c r="C8524" s="502" t="s">
        <v>43049</v>
      </c>
      <c r="D8524" s="1189" t="s">
        <v>5</v>
      </c>
      <c r="E8524" s="1190">
        <v>32762.931199999999</v>
      </c>
      <c r="F8524" s="394"/>
    </row>
    <row r="8525" spans="1:6">
      <c r="A8525" s="1189" t="s">
        <v>16223</v>
      </c>
      <c r="B8525" s="501" t="s">
        <v>16549</v>
      </c>
      <c r="C8525" s="502" t="s">
        <v>43050</v>
      </c>
      <c r="D8525" s="1189" t="s">
        <v>5</v>
      </c>
      <c r="E8525" s="1190">
        <v>29587.097399999999</v>
      </c>
      <c r="F8525" s="394"/>
    </row>
    <row r="8526" spans="1:6">
      <c r="A8526" s="1189" t="s">
        <v>16224</v>
      </c>
      <c r="B8526" s="501" t="s">
        <v>16549</v>
      </c>
      <c r="C8526" s="502" t="s">
        <v>43051</v>
      </c>
      <c r="D8526" s="1189" t="s">
        <v>5</v>
      </c>
      <c r="E8526" s="1190">
        <v>34224.2673</v>
      </c>
      <c r="F8526" s="394"/>
    </row>
    <row r="8527" spans="1:6">
      <c r="A8527" s="1189" t="s">
        <v>16225</v>
      </c>
      <c r="B8527" s="501" t="s">
        <v>16549</v>
      </c>
      <c r="C8527" s="502" t="s">
        <v>43052</v>
      </c>
      <c r="D8527" s="1189" t="s">
        <v>5</v>
      </c>
      <c r="E8527" s="1190">
        <v>30069.155299999999</v>
      </c>
      <c r="F8527" s="394"/>
    </row>
    <row r="8528" spans="1:6">
      <c r="A8528" s="1189" t="s">
        <v>16226</v>
      </c>
      <c r="B8528" s="501" t="s">
        <v>16549</v>
      </c>
      <c r="C8528" s="502" t="s">
        <v>43053</v>
      </c>
      <c r="D8528" s="1189" t="s">
        <v>5</v>
      </c>
      <c r="E8528" s="1190">
        <v>32508.409899999999</v>
      </c>
      <c r="F8528" s="394"/>
    </row>
    <row r="8529" spans="1:6">
      <c r="A8529" s="1189" t="s">
        <v>16227</v>
      </c>
      <c r="B8529" s="501" t="s">
        <v>16549</v>
      </c>
      <c r="C8529" s="502" t="s">
        <v>43054</v>
      </c>
      <c r="D8529" s="1189" t="s">
        <v>5</v>
      </c>
      <c r="E8529" s="1190">
        <v>35201.691200000001</v>
      </c>
      <c r="F8529" s="394"/>
    </row>
    <row r="8530" spans="1:6">
      <c r="A8530" s="1189" t="s">
        <v>16228</v>
      </c>
      <c r="B8530" s="501" t="s">
        <v>16549</v>
      </c>
      <c r="C8530" s="502" t="s">
        <v>43055</v>
      </c>
      <c r="D8530" s="1189" t="s">
        <v>5</v>
      </c>
      <c r="E8530" s="1190">
        <v>32026.114399999999</v>
      </c>
      <c r="F8530" s="394"/>
    </row>
    <row r="8531" spans="1:6">
      <c r="A8531" s="1189" t="s">
        <v>16229</v>
      </c>
      <c r="B8531" s="501" t="s">
        <v>16549</v>
      </c>
      <c r="C8531" s="502" t="s">
        <v>43056</v>
      </c>
      <c r="D8531" s="1189" t="s">
        <v>5</v>
      </c>
      <c r="E8531" s="1190">
        <v>35684.269800000002</v>
      </c>
      <c r="F8531" s="394"/>
    </row>
    <row r="8532" spans="1:6">
      <c r="A8532" s="1189" t="s">
        <v>16230</v>
      </c>
      <c r="B8532" s="501" t="s">
        <v>16549</v>
      </c>
      <c r="C8532" s="502" t="s">
        <v>43057</v>
      </c>
      <c r="D8532" s="1189" t="s">
        <v>5</v>
      </c>
      <c r="E8532" s="1190">
        <v>32876.049500000001</v>
      </c>
      <c r="F8532" s="394"/>
    </row>
    <row r="8533" spans="1:6">
      <c r="A8533" s="1189" t="s">
        <v>16231</v>
      </c>
      <c r="B8533" s="501" t="s">
        <v>16549</v>
      </c>
      <c r="C8533" s="502" t="s">
        <v>43058</v>
      </c>
      <c r="D8533" s="1189" t="s">
        <v>5</v>
      </c>
      <c r="E8533" s="1190">
        <v>36548.7091</v>
      </c>
      <c r="F8533" s="394"/>
    </row>
    <row r="8534" spans="1:6">
      <c r="A8534" s="1189" t="s">
        <v>16232</v>
      </c>
      <c r="B8534" s="501" t="s">
        <v>16549</v>
      </c>
      <c r="C8534" s="502" t="s">
        <v>43059</v>
      </c>
      <c r="D8534" s="1189" t="s">
        <v>5</v>
      </c>
      <c r="E8534" s="1190">
        <v>33854.933599999997</v>
      </c>
      <c r="F8534" s="394"/>
    </row>
    <row r="8535" spans="1:6">
      <c r="A8535" s="1189" t="s">
        <v>16233</v>
      </c>
      <c r="B8535" s="501" t="s">
        <v>16549</v>
      </c>
      <c r="C8535" s="502" t="s">
        <v>43060</v>
      </c>
      <c r="D8535" s="1189" t="s">
        <v>5</v>
      </c>
      <c r="E8535" s="1190">
        <v>38492.014799999997</v>
      </c>
      <c r="F8535" s="394"/>
    </row>
    <row r="8536" spans="1:6">
      <c r="A8536" s="1189" t="s">
        <v>16234</v>
      </c>
      <c r="B8536" s="501" t="s">
        <v>16549</v>
      </c>
      <c r="C8536" s="502" t="s">
        <v>43061</v>
      </c>
      <c r="D8536" s="1189" t="s">
        <v>5</v>
      </c>
      <c r="E8536" s="1190">
        <v>35314.809500000003</v>
      </c>
      <c r="F8536" s="394"/>
    </row>
    <row r="8537" spans="1:6">
      <c r="A8537" s="1189" t="s">
        <v>16235</v>
      </c>
      <c r="B8537" s="501" t="s">
        <v>16549</v>
      </c>
      <c r="C8537" s="502" t="s">
        <v>43062</v>
      </c>
      <c r="D8537" s="1189" t="s">
        <v>5</v>
      </c>
      <c r="E8537" s="1190">
        <v>40931.012300000002</v>
      </c>
      <c r="F8537" s="394"/>
    </row>
    <row r="8538" spans="1:6">
      <c r="A8538" s="1189" t="s">
        <v>16236</v>
      </c>
      <c r="B8538" s="501" t="s">
        <v>16549</v>
      </c>
      <c r="C8538" s="502" t="s">
        <v>43063</v>
      </c>
      <c r="D8538" s="1189" t="s">
        <v>5</v>
      </c>
      <c r="E8538" s="1190">
        <v>38378.896500000003</v>
      </c>
      <c r="F8538" s="394"/>
    </row>
    <row r="8539" spans="1:6">
      <c r="A8539" s="1189" t="s">
        <v>16237</v>
      </c>
      <c r="B8539" s="501" t="s">
        <v>16549</v>
      </c>
      <c r="C8539" s="502" t="s">
        <v>43064</v>
      </c>
      <c r="D8539" s="1189" t="s">
        <v>5</v>
      </c>
      <c r="E8539" s="1190">
        <v>42276.821300000003</v>
      </c>
      <c r="F8539" s="394"/>
    </row>
    <row r="8540" spans="1:6">
      <c r="A8540" s="1189" t="s">
        <v>16238</v>
      </c>
      <c r="B8540" s="501" t="s">
        <v>16549</v>
      </c>
      <c r="C8540" s="502" t="s">
        <v>43065</v>
      </c>
      <c r="D8540" s="1189" t="s">
        <v>5</v>
      </c>
      <c r="E8540" s="1190">
        <v>38859.664499999999</v>
      </c>
      <c r="F8540" s="394"/>
    </row>
    <row r="8541" spans="1:6">
      <c r="A8541" s="1189" t="s">
        <v>16239</v>
      </c>
      <c r="B8541" s="501" t="s">
        <v>16549</v>
      </c>
      <c r="C8541" s="502" t="s">
        <v>43066</v>
      </c>
      <c r="D8541" s="1189" t="s">
        <v>5</v>
      </c>
      <c r="E8541" s="1190">
        <v>41796.063300000002</v>
      </c>
      <c r="F8541" s="394"/>
    </row>
    <row r="8542" spans="1:6">
      <c r="A8542" s="1189" t="s">
        <v>16240</v>
      </c>
      <c r="B8542" s="501" t="s">
        <v>16549</v>
      </c>
      <c r="C8542" s="502" t="s">
        <v>43067</v>
      </c>
      <c r="D8542" s="1189" t="s">
        <v>5</v>
      </c>
      <c r="E8542" s="1190">
        <v>45455.400399999999</v>
      </c>
      <c r="F8542" s="394"/>
    </row>
    <row r="8543" spans="1:6">
      <c r="A8543" s="1189" t="s">
        <v>16241</v>
      </c>
      <c r="B8543" s="501" t="s">
        <v>16549</v>
      </c>
      <c r="C8543" s="502" t="s">
        <v>43068</v>
      </c>
      <c r="D8543" s="1189" t="s">
        <v>5</v>
      </c>
      <c r="E8543" s="1190">
        <v>41298.661999999997</v>
      </c>
      <c r="F8543" s="394"/>
    </row>
    <row r="8544" spans="1:6">
      <c r="A8544" s="1189" t="s">
        <v>16242</v>
      </c>
      <c r="B8544" s="501" t="s">
        <v>16549</v>
      </c>
      <c r="C8544" s="502" t="s">
        <v>43069</v>
      </c>
      <c r="D8544" s="1189" t="s">
        <v>5</v>
      </c>
      <c r="E8544" s="1190">
        <v>45936.1584</v>
      </c>
      <c r="F8544" s="394"/>
    </row>
    <row r="8545" spans="1:6">
      <c r="A8545" s="1189" t="s">
        <v>16243</v>
      </c>
      <c r="B8545" s="501" t="s">
        <v>16549</v>
      </c>
      <c r="C8545" s="502" t="s">
        <v>43070</v>
      </c>
      <c r="D8545" s="1189" t="s">
        <v>5</v>
      </c>
      <c r="E8545" s="1190">
        <v>41796.063300000002</v>
      </c>
      <c r="F8545" s="394"/>
    </row>
    <row r="8546" spans="1:6">
      <c r="A8546" s="1189" t="s">
        <v>16244</v>
      </c>
      <c r="B8546" s="501" t="s">
        <v>16549</v>
      </c>
      <c r="C8546" s="502" t="s">
        <v>43071</v>
      </c>
      <c r="D8546" s="1189" t="s">
        <v>5</v>
      </c>
      <c r="E8546" s="1190">
        <v>46434.198799999998</v>
      </c>
      <c r="F8546" s="394"/>
    </row>
    <row r="8547" spans="1:6">
      <c r="A8547" s="1189" t="s">
        <v>16245</v>
      </c>
      <c r="B8547" s="501" t="s">
        <v>16549</v>
      </c>
      <c r="C8547" s="502" t="s">
        <v>43072</v>
      </c>
      <c r="D8547" s="1189" t="s">
        <v>5</v>
      </c>
      <c r="E8547" s="1190">
        <v>43127.841200000003</v>
      </c>
      <c r="F8547" s="394"/>
    </row>
    <row r="8548" spans="1:6">
      <c r="A8548" s="1189" t="s">
        <v>16246</v>
      </c>
      <c r="B8548" s="501" t="s">
        <v>16549</v>
      </c>
      <c r="C8548" s="502" t="s">
        <v>43073</v>
      </c>
      <c r="D8548" s="1189" t="s">
        <v>5</v>
      </c>
      <c r="E8548" s="1190">
        <v>46801.8485</v>
      </c>
      <c r="F8548" s="394"/>
    </row>
    <row r="8549" spans="1:6">
      <c r="A8549" s="1189" t="s">
        <v>16247</v>
      </c>
      <c r="B8549" s="501" t="s">
        <v>16549</v>
      </c>
      <c r="C8549" s="502" t="s">
        <v>43074</v>
      </c>
      <c r="D8549" s="1189" t="s">
        <v>5</v>
      </c>
      <c r="E8549" s="1190">
        <v>48745.7961</v>
      </c>
      <c r="F8549" s="394"/>
    </row>
    <row r="8550" spans="1:6">
      <c r="A8550" s="1189" t="s">
        <v>16248</v>
      </c>
      <c r="B8550" s="501" t="s">
        <v>16549</v>
      </c>
      <c r="C8550" s="502" t="s">
        <v>43075</v>
      </c>
      <c r="D8550" s="1189" t="s">
        <v>5</v>
      </c>
      <c r="E8550" s="1190">
        <v>52415.5746</v>
      </c>
      <c r="F8550" s="394"/>
    </row>
    <row r="8551" spans="1:6">
      <c r="A8551" s="1189" t="s">
        <v>16249</v>
      </c>
      <c r="B8551" s="501" t="s">
        <v>16549</v>
      </c>
      <c r="C8551" s="502" t="s">
        <v>43076</v>
      </c>
      <c r="D8551" s="1189" t="s">
        <v>5</v>
      </c>
      <c r="E8551" s="1190">
        <v>57248.2664</v>
      </c>
      <c r="F8551" s="394"/>
    </row>
    <row r="8552" spans="1:6">
      <c r="A8552" s="1189" t="s">
        <v>16250</v>
      </c>
      <c r="B8552" s="501" t="s">
        <v>16549</v>
      </c>
      <c r="C8552" s="502" t="s">
        <v>43077</v>
      </c>
      <c r="D8552" s="1189" t="s">
        <v>5</v>
      </c>
      <c r="E8552" s="1190">
        <v>62066.589800000002</v>
      </c>
      <c r="F8552" s="394"/>
    </row>
    <row r="8553" spans="1:6">
      <c r="A8553" s="1189" t="s">
        <v>16251</v>
      </c>
      <c r="B8553" s="501" t="s">
        <v>16549</v>
      </c>
      <c r="C8553" s="502" t="s">
        <v>43078</v>
      </c>
      <c r="D8553" s="1189" t="s">
        <v>5</v>
      </c>
      <c r="E8553" s="1190">
        <v>64680.444100000001</v>
      </c>
      <c r="F8553" s="394"/>
    </row>
    <row r="8554" spans="1:6">
      <c r="A8554" s="1189" t="s">
        <v>16252</v>
      </c>
      <c r="B8554" s="501" t="s">
        <v>16549</v>
      </c>
      <c r="C8554" s="502" t="s">
        <v>43079</v>
      </c>
      <c r="D8554" s="1189" t="s">
        <v>5</v>
      </c>
      <c r="E8554" s="1190">
        <v>69502.357600000003</v>
      </c>
      <c r="F8554" s="394"/>
    </row>
    <row r="8555" spans="1:6">
      <c r="A8555" s="1189" t="s">
        <v>16253</v>
      </c>
      <c r="B8555" s="501" t="s">
        <v>16549</v>
      </c>
      <c r="C8555" s="502" t="s">
        <v>43080</v>
      </c>
      <c r="D8555" s="1189" t="s">
        <v>5</v>
      </c>
      <c r="E8555" s="1190">
        <v>55644.77</v>
      </c>
      <c r="F8555" s="394"/>
    </row>
    <row r="8556" spans="1:6">
      <c r="A8556" s="1189" t="s">
        <v>16254</v>
      </c>
      <c r="B8556" s="501" t="s">
        <v>16549</v>
      </c>
      <c r="C8556" s="502" t="s">
        <v>43081</v>
      </c>
      <c r="D8556" s="1189" t="s">
        <v>5</v>
      </c>
      <c r="E8556" s="1190">
        <v>57714.034200000002</v>
      </c>
      <c r="F8556" s="394"/>
    </row>
    <row r="8557" spans="1:6">
      <c r="A8557" s="1189" t="s">
        <v>16255</v>
      </c>
      <c r="B8557" s="501" t="s">
        <v>16549</v>
      </c>
      <c r="C8557" s="502" t="s">
        <v>43082</v>
      </c>
      <c r="D8557" s="1189" t="s">
        <v>5</v>
      </c>
      <c r="E8557" s="1190">
        <v>58689.702400000002</v>
      </c>
      <c r="F8557" s="394"/>
    </row>
    <row r="8558" spans="1:6">
      <c r="A8558" s="1189" t="s">
        <v>16256</v>
      </c>
      <c r="B8558" s="501" t="s">
        <v>16549</v>
      </c>
      <c r="C8558" s="502" t="s">
        <v>43083</v>
      </c>
      <c r="D8558" s="1189" t="s">
        <v>5</v>
      </c>
      <c r="E8558" s="1190">
        <v>59797.752</v>
      </c>
      <c r="F8558" s="394"/>
    </row>
    <row r="8559" spans="1:6">
      <c r="A8559" s="1189" t="s">
        <v>16257</v>
      </c>
      <c r="B8559" s="501" t="s">
        <v>16549</v>
      </c>
      <c r="C8559" s="502" t="s">
        <v>43084</v>
      </c>
      <c r="D8559" s="1189" t="s">
        <v>5</v>
      </c>
      <c r="E8559" s="1190">
        <v>63697.538</v>
      </c>
      <c r="F8559" s="394"/>
    </row>
    <row r="8560" spans="1:6">
      <c r="A8560" s="1189" t="s">
        <v>16258</v>
      </c>
      <c r="B8560" s="501" t="s">
        <v>16549</v>
      </c>
      <c r="C8560" s="502" t="s">
        <v>43085</v>
      </c>
      <c r="D8560" s="1189" t="s">
        <v>5</v>
      </c>
      <c r="E8560" s="1190">
        <v>62602.936999999998</v>
      </c>
      <c r="F8560" s="394"/>
    </row>
    <row r="8561" spans="1:6">
      <c r="A8561" s="1189" t="s">
        <v>16259</v>
      </c>
      <c r="B8561" s="501" t="s">
        <v>16549</v>
      </c>
      <c r="C8561" s="502" t="s">
        <v>43086</v>
      </c>
      <c r="D8561" s="1189" t="s">
        <v>5</v>
      </c>
      <c r="E8561" s="1190">
        <v>64845.096100000002</v>
      </c>
      <c r="F8561" s="394"/>
    </row>
    <row r="8562" spans="1:6">
      <c r="A8562" s="1189" t="s">
        <v>16260</v>
      </c>
      <c r="B8562" s="501" t="s">
        <v>16549</v>
      </c>
      <c r="C8562" s="502" t="s">
        <v>43087</v>
      </c>
      <c r="D8562" s="1189" t="s">
        <v>5</v>
      </c>
      <c r="E8562" s="1190">
        <v>67613.075700000001</v>
      </c>
      <c r="F8562" s="394"/>
    </row>
    <row r="8563" spans="1:6">
      <c r="A8563" s="1189" t="s">
        <v>16261</v>
      </c>
      <c r="B8563" s="501" t="s">
        <v>16549</v>
      </c>
      <c r="C8563" s="502" t="s">
        <v>43088</v>
      </c>
      <c r="D8563" s="1189" t="s">
        <v>5</v>
      </c>
      <c r="E8563" s="1190">
        <v>68093.833700000003</v>
      </c>
      <c r="F8563" s="394"/>
    </row>
    <row r="8564" spans="1:6">
      <c r="A8564" s="1189" t="s">
        <v>16262</v>
      </c>
      <c r="B8564" s="501" t="s">
        <v>16549</v>
      </c>
      <c r="C8564" s="502" t="s">
        <v>43089</v>
      </c>
      <c r="D8564" s="1189" t="s">
        <v>5</v>
      </c>
      <c r="E8564" s="1190">
        <v>69925.062099999996</v>
      </c>
      <c r="F8564" s="394"/>
    </row>
    <row r="8565" spans="1:6">
      <c r="A8565" s="1189" t="s">
        <v>16263</v>
      </c>
      <c r="B8565" s="501" t="s">
        <v>16549</v>
      </c>
      <c r="C8565" s="502" t="s">
        <v>43090</v>
      </c>
      <c r="D8565" s="1189" t="s">
        <v>28</v>
      </c>
      <c r="E8565" s="1190">
        <v>14716.700999999999</v>
      </c>
      <c r="F8565" s="394"/>
    </row>
    <row r="8566" spans="1:6">
      <c r="A8566" s="1189" t="s">
        <v>16264</v>
      </c>
      <c r="B8566" s="501" t="s">
        <v>16549</v>
      </c>
      <c r="C8566" s="502" t="s">
        <v>43091</v>
      </c>
      <c r="D8566" s="1189" t="s">
        <v>30</v>
      </c>
      <c r="E8566" s="1190">
        <v>6.7911999999999999</v>
      </c>
      <c r="F8566" s="394"/>
    </row>
    <row r="8567" spans="1:6">
      <c r="A8567" s="1189" t="s">
        <v>16265</v>
      </c>
      <c r="B8567" s="501" t="s">
        <v>16549</v>
      </c>
      <c r="C8567" s="502" t="s">
        <v>43092</v>
      </c>
      <c r="D8567" s="1189" t="s">
        <v>30</v>
      </c>
      <c r="E8567" s="1190">
        <v>22.35</v>
      </c>
      <c r="F8567" s="394"/>
    </row>
    <row r="8568" spans="1:6">
      <c r="A8568" s="1189" t="s">
        <v>16266</v>
      </c>
      <c r="B8568" s="501" t="s">
        <v>16549</v>
      </c>
      <c r="C8568" s="502" t="s">
        <v>43093</v>
      </c>
      <c r="D8568" s="1189" t="s">
        <v>28</v>
      </c>
      <c r="E8568" s="1190">
        <v>39.862099999999998</v>
      </c>
      <c r="F8568" s="394"/>
    </row>
    <row r="8569" spans="1:6">
      <c r="A8569" s="1189" t="s">
        <v>16267</v>
      </c>
      <c r="B8569" s="501" t="s">
        <v>16549</v>
      </c>
      <c r="C8569" s="502" t="s">
        <v>43094</v>
      </c>
      <c r="D8569" s="1189" t="s">
        <v>14895</v>
      </c>
      <c r="E8569" s="1190">
        <v>19.034099999999999</v>
      </c>
      <c r="F8569" s="394"/>
    </row>
    <row r="8570" spans="1:6">
      <c r="A8570" s="1189" t="s">
        <v>16268</v>
      </c>
      <c r="B8570" s="501" t="s">
        <v>16549</v>
      </c>
      <c r="C8570" s="502" t="s">
        <v>43095</v>
      </c>
      <c r="D8570" s="1189" t="s">
        <v>5</v>
      </c>
      <c r="E8570" s="1190">
        <v>138.70689999999999</v>
      </c>
      <c r="F8570" s="394"/>
    </row>
    <row r="8571" spans="1:6">
      <c r="A8571" s="1189" t="s">
        <v>16269</v>
      </c>
      <c r="B8571" s="501" t="s">
        <v>16549</v>
      </c>
      <c r="C8571" s="502" t="s">
        <v>43096</v>
      </c>
      <c r="D8571" s="1189" t="s">
        <v>28</v>
      </c>
      <c r="E8571" s="1190">
        <v>2.4047000000000001</v>
      </c>
      <c r="F8571" s="394"/>
    </row>
    <row r="8572" spans="1:6">
      <c r="A8572" s="1189" t="s">
        <v>16270</v>
      </c>
      <c r="B8572" s="501" t="s">
        <v>16549</v>
      </c>
      <c r="C8572" s="502" t="s">
        <v>43097</v>
      </c>
      <c r="D8572" s="1189" t="s">
        <v>30</v>
      </c>
      <c r="E8572" s="1190">
        <v>9.1540999999999997</v>
      </c>
      <c r="F8572" s="394"/>
    </row>
    <row r="8573" spans="1:6">
      <c r="A8573" s="1189" t="s">
        <v>16271</v>
      </c>
      <c r="B8573" s="501" t="s">
        <v>16549</v>
      </c>
      <c r="C8573" s="502" t="s">
        <v>43098</v>
      </c>
      <c r="D8573" s="1189" t="s">
        <v>28</v>
      </c>
      <c r="E8573" s="1190">
        <v>3.0933999999999999</v>
      </c>
      <c r="F8573" s="394"/>
    </row>
    <row r="8574" spans="1:6">
      <c r="A8574" s="1189" t="s">
        <v>16272</v>
      </c>
      <c r="B8574" s="501" t="s">
        <v>16549</v>
      </c>
      <c r="C8574" s="502" t="s">
        <v>43099</v>
      </c>
      <c r="D8574" s="1189" t="s">
        <v>28</v>
      </c>
      <c r="E8574" s="1190">
        <v>3.1242000000000001</v>
      </c>
      <c r="F8574" s="394"/>
    </row>
    <row r="8575" spans="1:6">
      <c r="A8575" s="1189" t="s">
        <v>16273</v>
      </c>
      <c r="B8575" s="501" t="s">
        <v>16549</v>
      </c>
      <c r="C8575" s="502" t="s">
        <v>43100</v>
      </c>
      <c r="D8575" s="1189" t="s">
        <v>28</v>
      </c>
      <c r="E8575" s="1190">
        <v>3.2953000000000001</v>
      </c>
      <c r="F8575" s="394"/>
    </row>
    <row r="8576" spans="1:6">
      <c r="A8576" s="1189" t="s">
        <v>16274</v>
      </c>
      <c r="B8576" s="501" t="s">
        <v>16549</v>
      </c>
      <c r="C8576" s="502" t="s">
        <v>43101</v>
      </c>
      <c r="D8576" s="1189" t="s">
        <v>28</v>
      </c>
      <c r="E8576" s="1190">
        <v>4.1767000000000003</v>
      </c>
      <c r="F8576" s="394"/>
    </row>
    <row r="8577" spans="1:6">
      <c r="A8577" s="1189" t="s">
        <v>16275</v>
      </c>
      <c r="B8577" s="501" t="s">
        <v>16549</v>
      </c>
      <c r="C8577" s="502" t="s">
        <v>43102</v>
      </c>
      <c r="D8577" s="1189" t="s">
        <v>28</v>
      </c>
      <c r="E8577" s="1190">
        <v>4.4631999999999996</v>
      </c>
      <c r="F8577" s="394"/>
    </row>
    <row r="8578" spans="1:6">
      <c r="A8578" s="1189" t="s">
        <v>16276</v>
      </c>
      <c r="B8578" s="501" t="s">
        <v>16549</v>
      </c>
      <c r="C8578" s="502" t="s">
        <v>43103</v>
      </c>
      <c r="D8578" s="1189" t="s">
        <v>28</v>
      </c>
      <c r="E8578" s="1190">
        <v>5.22</v>
      </c>
      <c r="F8578" s="394"/>
    </row>
    <row r="8579" spans="1:6">
      <c r="A8579" s="1189" t="s">
        <v>16277</v>
      </c>
      <c r="B8579" s="501" t="s">
        <v>16549</v>
      </c>
      <c r="C8579" s="502" t="s">
        <v>43104</v>
      </c>
      <c r="D8579" s="1189" t="s">
        <v>28</v>
      </c>
      <c r="E8579" s="1190">
        <v>5.4165999999999999</v>
      </c>
      <c r="F8579" s="394"/>
    </row>
    <row r="8580" spans="1:6">
      <c r="A8580" s="1189" t="s">
        <v>16278</v>
      </c>
      <c r="B8580" s="501" t="s">
        <v>16549</v>
      </c>
      <c r="C8580" s="502" t="s">
        <v>43105</v>
      </c>
      <c r="D8580" s="1189" t="s">
        <v>28</v>
      </c>
      <c r="E8580" s="1190">
        <v>5.851</v>
      </c>
      <c r="F8580" s="394"/>
    </row>
    <row r="8581" spans="1:6">
      <c r="A8581" s="1189" t="s">
        <v>16279</v>
      </c>
      <c r="B8581" s="501" t="s">
        <v>16549</v>
      </c>
      <c r="C8581" s="502" t="s">
        <v>43106</v>
      </c>
      <c r="D8581" s="1189" t="s">
        <v>28</v>
      </c>
      <c r="E8581" s="1190">
        <v>6.1661999999999999</v>
      </c>
      <c r="F8581" s="394"/>
    </row>
    <row r="8582" spans="1:6">
      <c r="A8582" s="1189" t="s">
        <v>16280</v>
      </c>
      <c r="B8582" s="501" t="s">
        <v>16549</v>
      </c>
      <c r="C8582" s="502" t="s">
        <v>43107</v>
      </c>
      <c r="D8582" s="1189" t="s">
        <v>28</v>
      </c>
      <c r="E8582" s="1190">
        <v>6.5880000000000001</v>
      </c>
      <c r="F8582" s="394"/>
    </row>
    <row r="8583" spans="1:6">
      <c r="A8583" s="1189" t="s">
        <v>16281</v>
      </c>
      <c r="B8583" s="501" t="s">
        <v>16549</v>
      </c>
      <c r="C8583" s="502" t="s">
        <v>43108</v>
      </c>
      <c r="D8583" s="1189" t="s">
        <v>28</v>
      </c>
      <c r="E8583" s="1190">
        <v>6.7891000000000004</v>
      </c>
      <c r="F8583" s="394"/>
    </row>
    <row r="8584" spans="1:6">
      <c r="A8584" s="1189" t="s">
        <v>16282</v>
      </c>
      <c r="B8584" s="501" t="s">
        <v>16549</v>
      </c>
      <c r="C8584" s="502" t="s">
        <v>43109</v>
      </c>
      <c r="D8584" s="1189" t="s">
        <v>28</v>
      </c>
      <c r="E8584" s="1190">
        <v>7.0018000000000002</v>
      </c>
      <c r="F8584" s="394"/>
    </row>
    <row r="8585" spans="1:6">
      <c r="A8585" s="1189" t="s">
        <v>16283</v>
      </c>
      <c r="B8585" s="501" t="s">
        <v>16549</v>
      </c>
      <c r="C8585" s="502" t="s">
        <v>43110</v>
      </c>
      <c r="D8585" s="1189" t="s">
        <v>28</v>
      </c>
      <c r="E8585" s="1190">
        <v>7.7281000000000004</v>
      </c>
      <c r="F8585" s="394"/>
    </row>
    <row r="8586" spans="1:6">
      <c r="A8586" s="1189" t="s">
        <v>16284</v>
      </c>
      <c r="B8586" s="501" t="s">
        <v>16549</v>
      </c>
      <c r="C8586" s="502" t="s">
        <v>43111</v>
      </c>
      <c r="D8586" s="1189" t="s">
        <v>28</v>
      </c>
      <c r="E8586" s="1190">
        <v>8.3239999999999998</v>
      </c>
      <c r="F8586" s="394"/>
    </row>
    <row r="8587" spans="1:6">
      <c r="A8587" s="1189" t="s">
        <v>16285</v>
      </c>
      <c r="B8587" s="501" t="s">
        <v>16549</v>
      </c>
      <c r="C8587" s="502" t="s">
        <v>43112</v>
      </c>
      <c r="D8587" s="1189" t="s">
        <v>28</v>
      </c>
      <c r="E8587" s="1190">
        <v>8.8914000000000009</v>
      </c>
      <c r="F8587" s="394"/>
    </row>
    <row r="8588" spans="1:6">
      <c r="A8588" s="1189" t="s">
        <v>16286</v>
      </c>
      <c r="B8588" s="501" t="s">
        <v>16549</v>
      </c>
      <c r="C8588" s="502" t="s">
        <v>43113</v>
      </c>
      <c r="D8588" s="1189" t="s">
        <v>28</v>
      </c>
      <c r="E8588" s="1190">
        <v>9.4152000000000005</v>
      </c>
      <c r="F8588" s="394"/>
    </row>
    <row r="8589" spans="1:6">
      <c r="A8589" s="1189" t="s">
        <v>16287</v>
      </c>
      <c r="B8589" s="501" t="s">
        <v>16549</v>
      </c>
      <c r="C8589" s="502" t="s">
        <v>43114</v>
      </c>
      <c r="D8589" s="1189" t="s">
        <v>28</v>
      </c>
      <c r="E8589" s="1190">
        <v>10.299200000000001</v>
      </c>
      <c r="F8589" s="394"/>
    </row>
    <row r="8590" spans="1:6">
      <c r="A8590" s="1189" t="s">
        <v>16288</v>
      </c>
      <c r="B8590" s="501" t="s">
        <v>16549</v>
      </c>
      <c r="C8590" s="502" t="s">
        <v>43115</v>
      </c>
      <c r="D8590" s="1189" t="s">
        <v>28</v>
      </c>
      <c r="E8590" s="1190">
        <v>11.876799999999999</v>
      </c>
      <c r="F8590" s="394"/>
    </row>
    <row r="8591" spans="1:6">
      <c r="A8591" s="1189" t="s">
        <v>16289</v>
      </c>
      <c r="B8591" s="501" t="s">
        <v>16549</v>
      </c>
      <c r="C8591" s="502" t="s">
        <v>43116</v>
      </c>
      <c r="D8591" s="1189" t="s">
        <v>28</v>
      </c>
      <c r="E8591" s="1190">
        <v>7.1562999999999999</v>
      </c>
      <c r="F8591" s="394"/>
    </row>
    <row r="8592" spans="1:6">
      <c r="A8592" s="1189" t="s">
        <v>16290</v>
      </c>
      <c r="B8592" s="501" t="s">
        <v>16549</v>
      </c>
      <c r="C8592" s="502" t="s">
        <v>43117</v>
      </c>
      <c r="D8592" s="1189" t="s">
        <v>28</v>
      </c>
      <c r="E8592" s="1190">
        <v>7.6196999999999999</v>
      </c>
      <c r="F8592" s="394"/>
    </row>
    <row r="8593" spans="1:6">
      <c r="A8593" s="1189" t="s">
        <v>16291</v>
      </c>
      <c r="B8593" s="501" t="s">
        <v>16549</v>
      </c>
      <c r="C8593" s="502" t="s">
        <v>43118</v>
      </c>
      <c r="D8593" s="1189" t="s">
        <v>28</v>
      </c>
      <c r="E8593" s="1190">
        <v>7.9634999999999998</v>
      </c>
      <c r="F8593" s="394"/>
    </row>
    <row r="8594" spans="1:6">
      <c r="A8594" s="1189" t="s">
        <v>16292</v>
      </c>
      <c r="B8594" s="501" t="s">
        <v>16549</v>
      </c>
      <c r="C8594" s="502" t="s">
        <v>43119</v>
      </c>
      <c r="D8594" s="1189" t="s">
        <v>28</v>
      </c>
      <c r="E8594" s="1190">
        <v>8.4751999999999992</v>
      </c>
      <c r="F8594" s="394"/>
    </row>
    <row r="8595" spans="1:6">
      <c r="A8595" s="1189" t="s">
        <v>16293</v>
      </c>
      <c r="B8595" s="501" t="s">
        <v>16549</v>
      </c>
      <c r="C8595" s="502" t="s">
        <v>43120</v>
      </c>
      <c r="D8595" s="1189" t="s">
        <v>28</v>
      </c>
      <c r="E8595" s="1190">
        <v>8.7220999999999993</v>
      </c>
      <c r="F8595" s="394"/>
    </row>
    <row r="8596" spans="1:6">
      <c r="A8596" s="1189" t="s">
        <v>16294</v>
      </c>
      <c r="B8596" s="501" t="s">
        <v>16549</v>
      </c>
      <c r="C8596" s="502" t="s">
        <v>43121</v>
      </c>
      <c r="D8596" s="1189" t="s">
        <v>28</v>
      </c>
      <c r="E8596" s="1190">
        <v>9.2774999999999999</v>
      </c>
      <c r="F8596" s="394"/>
    </row>
    <row r="8597" spans="1:6">
      <c r="A8597" s="1189" t="s">
        <v>16295</v>
      </c>
      <c r="B8597" s="501" t="s">
        <v>16549</v>
      </c>
      <c r="C8597" s="502" t="s">
        <v>43122</v>
      </c>
      <c r="D8597" s="1189" t="s">
        <v>30</v>
      </c>
      <c r="E8597" s="1190">
        <v>72.435599999999994</v>
      </c>
      <c r="F8597" s="394"/>
    </row>
    <row r="8598" spans="1:6">
      <c r="A8598" s="1189" t="s">
        <v>16296</v>
      </c>
      <c r="B8598" s="501" t="s">
        <v>16549</v>
      </c>
      <c r="C8598" s="502" t="s">
        <v>43123</v>
      </c>
      <c r="D8598" s="1189" t="s">
        <v>28</v>
      </c>
      <c r="E8598" s="1190">
        <v>18.049299999999999</v>
      </c>
      <c r="F8598" s="394"/>
    </row>
    <row r="8599" spans="1:6">
      <c r="A8599" s="1189" t="s">
        <v>16297</v>
      </c>
      <c r="B8599" s="501" t="s">
        <v>16549</v>
      </c>
      <c r="C8599" s="502" t="s">
        <v>43124</v>
      </c>
      <c r="D8599" s="1189" t="s">
        <v>28</v>
      </c>
      <c r="E8599" s="1190">
        <v>0.3236</v>
      </c>
      <c r="F8599" s="394"/>
    </row>
    <row r="8600" spans="1:6">
      <c r="A8600" s="1189" t="s">
        <v>16298</v>
      </c>
      <c r="B8600" s="501" t="s">
        <v>16549</v>
      </c>
      <c r="C8600" s="502" t="s">
        <v>43125</v>
      </c>
      <c r="D8600" s="1189" t="s">
        <v>28</v>
      </c>
      <c r="E8600" s="1190">
        <v>0.68640000000000001</v>
      </c>
      <c r="F8600" s="394"/>
    </row>
    <row r="8601" spans="1:6">
      <c r="A8601" s="1189" t="s">
        <v>16299</v>
      </c>
      <c r="B8601" s="501" t="s">
        <v>16549</v>
      </c>
      <c r="C8601" s="502" t="s">
        <v>43126</v>
      </c>
      <c r="D8601" s="1189" t="s">
        <v>28</v>
      </c>
      <c r="E8601" s="1190">
        <v>2.1515</v>
      </c>
      <c r="F8601" s="394"/>
    </row>
    <row r="8602" spans="1:6">
      <c r="A8602" s="1189" t="s">
        <v>16300</v>
      </c>
      <c r="B8602" s="501" t="s">
        <v>16549</v>
      </c>
      <c r="C8602" s="502" t="s">
        <v>43127</v>
      </c>
      <c r="D8602" s="1189" t="s">
        <v>30</v>
      </c>
      <c r="E8602" s="1190">
        <v>16.804500000000001</v>
      </c>
      <c r="F8602" s="394"/>
    </row>
    <row r="8603" spans="1:6">
      <c r="A8603" s="1189" t="s">
        <v>16301</v>
      </c>
      <c r="B8603" s="501" t="s">
        <v>16549</v>
      </c>
      <c r="C8603" s="502" t="s">
        <v>43128</v>
      </c>
      <c r="D8603" s="1189" t="s">
        <v>30</v>
      </c>
      <c r="E8603" s="1190">
        <v>16.343900000000001</v>
      </c>
      <c r="F8603" s="394"/>
    </row>
    <row r="8604" spans="1:6">
      <c r="A8604" s="1189" t="s">
        <v>16302</v>
      </c>
      <c r="B8604" s="501" t="s">
        <v>16549</v>
      </c>
      <c r="C8604" s="502" t="s">
        <v>43129</v>
      </c>
      <c r="D8604" s="1189" t="s">
        <v>14896</v>
      </c>
      <c r="E8604" s="1190" t="s">
        <v>167</v>
      </c>
      <c r="F8604" s="394"/>
    </row>
    <row r="8605" spans="1:6">
      <c r="A8605" s="1189" t="s">
        <v>16303</v>
      </c>
      <c r="B8605" s="501" t="s">
        <v>16549</v>
      </c>
      <c r="C8605" s="502" t="s">
        <v>43130</v>
      </c>
      <c r="D8605" s="1189" t="s">
        <v>5</v>
      </c>
      <c r="E8605" s="1190">
        <v>231.31489999999999</v>
      </c>
      <c r="F8605" s="394"/>
    </row>
    <row r="8606" spans="1:6">
      <c r="A8606" s="1189" t="s">
        <v>16304</v>
      </c>
      <c r="B8606" s="501" t="s">
        <v>16549</v>
      </c>
      <c r="C8606" s="502" t="s">
        <v>43131</v>
      </c>
      <c r="D8606" s="1189" t="s">
        <v>5</v>
      </c>
      <c r="E8606" s="1190">
        <v>271.65019999999998</v>
      </c>
      <c r="F8606" s="394"/>
    </row>
    <row r="8607" spans="1:6">
      <c r="A8607" s="1189" t="s">
        <v>16305</v>
      </c>
      <c r="B8607" s="501" t="s">
        <v>16549</v>
      </c>
      <c r="C8607" s="502" t="s">
        <v>43132</v>
      </c>
      <c r="D8607" s="1189" t="s">
        <v>5</v>
      </c>
      <c r="E8607" s="1190">
        <v>321.9855</v>
      </c>
      <c r="F8607" s="394"/>
    </row>
    <row r="8608" spans="1:6">
      <c r="A8608" s="1189" t="s">
        <v>16306</v>
      </c>
      <c r="B8608" s="501" t="s">
        <v>16549</v>
      </c>
      <c r="C8608" s="502" t="s">
        <v>43133</v>
      </c>
      <c r="D8608" s="1189" t="s">
        <v>5</v>
      </c>
      <c r="E8608" s="1190">
        <v>372.40859999999998</v>
      </c>
      <c r="F8608" s="394"/>
    </row>
    <row r="8609" spans="1:6">
      <c r="A8609" s="1189" t="s">
        <v>16307</v>
      </c>
      <c r="B8609" s="501" t="s">
        <v>16549</v>
      </c>
      <c r="C8609" s="502" t="s">
        <v>43134</v>
      </c>
      <c r="D8609" s="1189" t="s">
        <v>5</v>
      </c>
      <c r="E8609" s="1190">
        <v>427.94150000000002</v>
      </c>
      <c r="F8609" s="394"/>
    </row>
    <row r="8610" spans="1:6">
      <c r="A8610" s="1189" t="s">
        <v>16308</v>
      </c>
      <c r="B8610" s="501" t="s">
        <v>16549</v>
      </c>
      <c r="C8610" s="502" t="s">
        <v>43135</v>
      </c>
      <c r="D8610" s="1189" t="s">
        <v>5</v>
      </c>
      <c r="E8610" s="1190">
        <v>483.46</v>
      </c>
      <c r="F8610" s="394"/>
    </row>
    <row r="8611" spans="1:6">
      <c r="A8611" s="1189" t="s">
        <v>16309</v>
      </c>
      <c r="B8611" s="501" t="s">
        <v>16549</v>
      </c>
      <c r="C8611" s="502" t="s">
        <v>43136</v>
      </c>
      <c r="D8611" s="1189" t="s">
        <v>5</v>
      </c>
      <c r="E8611" s="1190">
        <v>510.49919999999997</v>
      </c>
      <c r="F8611" s="394"/>
    </row>
    <row r="8612" spans="1:6">
      <c r="A8612" s="1189" t="s">
        <v>16310</v>
      </c>
      <c r="B8612" s="501" t="s">
        <v>16549</v>
      </c>
      <c r="C8612" s="502" t="s">
        <v>43137</v>
      </c>
      <c r="D8612" s="1189" t="s">
        <v>5</v>
      </c>
      <c r="E8612" s="1190">
        <v>555.22109999999998</v>
      </c>
      <c r="F8612" s="394"/>
    </row>
    <row r="8613" spans="1:6">
      <c r="A8613" s="1189" t="s">
        <v>16311</v>
      </c>
      <c r="B8613" s="501" t="s">
        <v>16549</v>
      </c>
      <c r="C8613" s="502" t="s">
        <v>43138</v>
      </c>
      <c r="D8613" s="1189" t="s">
        <v>5</v>
      </c>
      <c r="E8613" s="1190">
        <v>1506.5977</v>
      </c>
      <c r="F8613" s="394"/>
    </row>
    <row r="8614" spans="1:6">
      <c r="A8614" s="1189" t="s">
        <v>16312</v>
      </c>
      <c r="B8614" s="501" t="s">
        <v>16549</v>
      </c>
      <c r="C8614" s="502" t="s">
        <v>43139</v>
      </c>
      <c r="D8614" s="1189" t="s">
        <v>5</v>
      </c>
      <c r="E8614" s="1190">
        <v>1708.6291000000001</v>
      </c>
      <c r="F8614" s="394"/>
    </row>
    <row r="8615" spans="1:6">
      <c r="A8615" s="1189" t="s">
        <v>16313</v>
      </c>
      <c r="B8615" s="501" t="s">
        <v>16549</v>
      </c>
      <c r="C8615" s="502" t="s">
        <v>43140</v>
      </c>
      <c r="D8615" s="1189" t="s">
        <v>5</v>
      </c>
      <c r="E8615" s="1190">
        <v>1985.8819000000001</v>
      </c>
      <c r="F8615" s="394"/>
    </row>
    <row r="8616" spans="1:6">
      <c r="A8616" s="1189" t="s">
        <v>16314</v>
      </c>
      <c r="B8616" s="501" t="s">
        <v>16549</v>
      </c>
      <c r="C8616" s="502" t="s">
        <v>43141</v>
      </c>
      <c r="D8616" s="1189" t="s">
        <v>5</v>
      </c>
      <c r="E8616" s="1190">
        <v>2244.4774000000002</v>
      </c>
      <c r="F8616" s="394"/>
    </row>
    <row r="8617" spans="1:6">
      <c r="A8617" s="1189" t="s">
        <v>16315</v>
      </c>
      <c r="B8617" s="501" t="s">
        <v>16549</v>
      </c>
      <c r="C8617" s="502" t="s">
        <v>43142</v>
      </c>
      <c r="D8617" s="1189" t="s">
        <v>5</v>
      </c>
      <c r="E8617" s="1190">
        <v>2245.8020999999999</v>
      </c>
      <c r="F8617" s="394"/>
    </row>
    <row r="8618" spans="1:6">
      <c r="A8618" s="1189" t="s">
        <v>16316</v>
      </c>
      <c r="B8618" s="501" t="s">
        <v>16549</v>
      </c>
      <c r="C8618" s="502" t="s">
        <v>43143</v>
      </c>
      <c r="D8618" s="1189" t="s">
        <v>5</v>
      </c>
      <c r="E8618" s="1190">
        <v>2815.5423000000001</v>
      </c>
      <c r="F8618" s="394"/>
    </row>
    <row r="8619" spans="1:6">
      <c r="A8619" s="1189" t="s">
        <v>16317</v>
      </c>
      <c r="B8619" s="501" t="s">
        <v>16549</v>
      </c>
      <c r="C8619" s="502" t="s">
        <v>43144</v>
      </c>
      <c r="D8619" s="1189" t="s">
        <v>5</v>
      </c>
      <c r="E8619" s="1190">
        <v>2818.3991999999998</v>
      </c>
      <c r="F8619" s="394"/>
    </row>
    <row r="8620" spans="1:6">
      <c r="A8620" s="1189" t="s">
        <v>16318</v>
      </c>
      <c r="B8620" s="501" t="s">
        <v>16549</v>
      </c>
      <c r="C8620" s="502" t="s">
        <v>43145</v>
      </c>
      <c r="D8620" s="1189" t="s">
        <v>5</v>
      </c>
      <c r="E8620" s="1190">
        <v>2818.3991999999998</v>
      </c>
      <c r="F8620" s="394"/>
    </row>
    <row r="8621" spans="1:6">
      <c r="A8621" s="1189" t="s">
        <v>16319</v>
      </c>
      <c r="B8621" s="501" t="s">
        <v>16549</v>
      </c>
      <c r="C8621" s="502" t="s">
        <v>43146</v>
      </c>
      <c r="D8621" s="1189" t="s">
        <v>5</v>
      </c>
      <c r="E8621" s="1190">
        <v>3255.1536000000001</v>
      </c>
      <c r="F8621" s="394"/>
    </row>
    <row r="8622" spans="1:6">
      <c r="A8622" s="1189" t="s">
        <v>16320</v>
      </c>
      <c r="B8622" s="501" t="s">
        <v>16549</v>
      </c>
      <c r="C8622" s="502" t="s">
        <v>43147</v>
      </c>
      <c r="D8622" s="1189" t="s">
        <v>5</v>
      </c>
      <c r="E8622" s="1190">
        <v>3689.7869999999998</v>
      </c>
      <c r="F8622" s="394"/>
    </row>
    <row r="8623" spans="1:6">
      <c r="A8623" s="1189" t="s">
        <v>16321</v>
      </c>
      <c r="B8623" s="501" t="s">
        <v>16549</v>
      </c>
      <c r="C8623" s="502" t="s">
        <v>43148</v>
      </c>
      <c r="D8623" s="1189" t="s">
        <v>5</v>
      </c>
      <c r="E8623" s="1190">
        <v>3692.6655999999998</v>
      </c>
      <c r="F8623" s="394"/>
    </row>
    <row r="8624" spans="1:6">
      <c r="A8624" s="1189" t="s">
        <v>16322</v>
      </c>
      <c r="B8624" s="501" t="s">
        <v>16549</v>
      </c>
      <c r="C8624" s="502" t="s">
        <v>43149</v>
      </c>
      <c r="D8624" s="1189" t="s">
        <v>5</v>
      </c>
      <c r="E8624" s="1190">
        <v>2564.3161</v>
      </c>
      <c r="F8624" s="394"/>
    </row>
    <row r="8625" spans="1:6">
      <c r="A8625" s="1189" t="s">
        <v>16323</v>
      </c>
      <c r="B8625" s="501" t="s">
        <v>16549</v>
      </c>
      <c r="C8625" s="502" t="s">
        <v>43150</v>
      </c>
      <c r="D8625" s="1189" t="s">
        <v>5</v>
      </c>
      <c r="E8625" s="1190">
        <v>2968.8492000000001</v>
      </c>
      <c r="F8625" s="394"/>
    </row>
    <row r="8626" spans="1:6">
      <c r="A8626" s="1189" t="s">
        <v>16324</v>
      </c>
      <c r="B8626" s="501" t="s">
        <v>16549</v>
      </c>
      <c r="C8626" s="502" t="s">
        <v>43151</v>
      </c>
      <c r="D8626" s="1189" t="s">
        <v>5</v>
      </c>
      <c r="E8626" s="1190">
        <v>3882.9227999999998</v>
      </c>
      <c r="F8626" s="394"/>
    </row>
    <row r="8627" spans="1:6">
      <c r="A8627" s="1189" t="s">
        <v>16325</v>
      </c>
      <c r="B8627" s="501" t="s">
        <v>16549</v>
      </c>
      <c r="C8627" s="502" t="s">
        <v>43152</v>
      </c>
      <c r="D8627" s="1189" t="s">
        <v>5</v>
      </c>
      <c r="E8627" s="1190">
        <v>5029.9988999999996</v>
      </c>
      <c r="F8627" s="394"/>
    </row>
    <row r="8628" spans="1:6">
      <c r="A8628" s="1189" t="s">
        <v>16326</v>
      </c>
      <c r="B8628" s="501" t="s">
        <v>16549</v>
      </c>
      <c r="C8628" s="502" t="s">
        <v>43153</v>
      </c>
      <c r="D8628" s="1189" t="s">
        <v>5</v>
      </c>
      <c r="E8628" s="1190">
        <v>5334.9462000000003</v>
      </c>
      <c r="F8628" s="394"/>
    </row>
    <row r="8629" spans="1:6">
      <c r="A8629" s="1189" t="s">
        <v>16327</v>
      </c>
      <c r="B8629" s="501" t="s">
        <v>16549</v>
      </c>
      <c r="C8629" s="502" t="s">
        <v>43154</v>
      </c>
      <c r="D8629" s="1189" t="s">
        <v>5</v>
      </c>
      <c r="E8629" s="1190">
        <v>7045.9982</v>
      </c>
      <c r="F8629" s="394"/>
    </row>
    <row r="8630" spans="1:6">
      <c r="A8630" s="1189" t="s">
        <v>16328</v>
      </c>
      <c r="B8630" s="501" t="s">
        <v>16549</v>
      </c>
      <c r="C8630" s="502" t="s">
        <v>43155</v>
      </c>
      <c r="D8630" s="1189" t="s">
        <v>5</v>
      </c>
      <c r="E8630" s="1190">
        <v>8905.1193999999996</v>
      </c>
      <c r="F8630" s="394"/>
    </row>
    <row r="8631" spans="1:6">
      <c r="A8631" s="1189" t="s">
        <v>16329</v>
      </c>
      <c r="B8631" s="501" t="s">
        <v>16549</v>
      </c>
      <c r="C8631" s="502" t="s">
        <v>43156</v>
      </c>
      <c r="D8631" s="1189" t="s">
        <v>5</v>
      </c>
      <c r="E8631" s="1190">
        <v>8905.1193999999996</v>
      </c>
      <c r="F8631" s="394"/>
    </row>
    <row r="8632" spans="1:6">
      <c r="A8632" s="1189" t="s">
        <v>16330</v>
      </c>
      <c r="B8632" s="501" t="s">
        <v>16549</v>
      </c>
      <c r="C8632" s="502" t="s">
        <v>43157</v>
      </c>
      <c r="D8632" s="1189" t="s">
        <v>5</v>
      </c>
      <c r="E8632" s="1190">
        <v>10370.8971</v>
      </c>
      <c r="F8632" s="394"/>
    </row>
    <row r="8633" spans="1:6">
      <c r="A8633" s="1189" t="s">
        <v>16331</v>
      </c>
      <c r="B8633" s="501" t="s">
        <v>16549</v>
      </c>
      <c r="C8633" s="502" t="s">
        <v>43158</v>
      </c>
      <c r="D8633" s="1189" t="s">
        <v>5</v>
      </c>
      <c r="E8633" s="1190">
        <v>11825.247100000001</v>
      </c>
      <c r="F8633" s="394"/>
    </row>
    <row r="8634" spans="1:6">
      <c r="A8634" s="1189" t="s">
        <v>16332</v>
      </c>
      <c r="B8634" s="501" t="s">
        <v>16549</v>
      </c>
      <c r="C8634" s="502" t="s">
        <v>43159</v>
      </c>
      <c r="D8634" s="1189" t="s">
        <v>5</v>
      </c>
      <c r="E8634" s="1190">
        <v>11845.245699999999</v>
      </c>
      <c r="F8634" s="394"/>
    </row>
    <row r="8635" spans="1:6">
      <c r="A8635" s="1189" t="s">
        <v>16333</v>
      </c>
      <c r="B8635" s="501" t="s">
        <v>16549</v>
      </c>
      <c r="C8635" s="502" t="s">
        <v>43160</v>
      </c>
      <c r="D8635" s="1189" t="s">
        <v>5</v>
      </c>
      <c r="E8635" s="1190">
        <v>1177.0546999999999</v>
      </c>
      <c r="F8635" s="394"/>
    </row>
    <row r="8636" spans="1:6">
      <c r="A8636" s="1189" t="s">
        <v>16334</v>
      </c>
      <c r="B8636" s="501" t="s">
        <v>16549</v>
      </c>
      <c r="C8636" s="502" t="s">
        <v>43161</v>
      </c>
      <c r="D8636" s="1189" t="s">
        <v>5</v>
      </c>
      <c r="E8636" s="1190">
        <v>1356.885</v>
      </c>
      <c r="F8636" s="394"/>
    </row>
    <row r="8637" spans="1:6">
      <c r="A8637" s="1189" t="s">
        <v>16335</v>
      </c>
      <c r="B8637" s="501" t="s">
        <v>16549</v>
      </c>
      <c r="C8637" s="502" t="s">
        <v>43162</v>
      </c>
      <c r="D8637" s="1189" t="s">
        <v>5</v>
      </c>
      <c r="E8637" s="1190">
        <v>1777.8026</v>
      </c>
      <c r="F8637" s="394"/>
    </row>
    <row r="8638" spans="1:6">
      <c r="A8638" s="1189" t="s">
        <v>16336</v>
      </c>
      <c r="B8638" s="501" t="s">
        <v>16549</v>
      </c>
      <c r="C8638" s="502" t="s">
        <v>43163</v>
      </c>
      <c r="D8638" s="1189" t="s">
        <v>5</v>
      </c>
      <c r="E8638" s="1190">
        <v>2307.5702999999999</v>
      </c>
      <c r="F8638" s="394"/>
    </row>
    <row r="8639" spans="1:6">
      <c r="A8639" s="1189" t="s">
        <v>16337</v>
      </c>
      <c r="B8639" s="501" t="s">
        <v>16549</v>
      </c>
      <c r="C8639" s="502" t="s">
        <v>43164</v>
      </c>
      <c r="D8639" s="1189" t="s">
        <v>5</v>
      </c>
      <c r="E8639" s="1190">
        <v>2454.9034000000001</v>
      </c>
      <c r="F8639" s="394"/>
    </row>
    <row r="8640" spans="1:6">
      <c r="A8640" s="1189" t="s">
        <v>16338</v>
      </c>
      <c r="B8640" s="501" t="s">
        <v>16549</v>
      </c>
      <c r="C8640" s="502" t="s">
        <v>43165</v>
      </c>
      <c r="D8640" s="1189" t="s">
        <v>5</v>
      </c>
      <c r="E8640" s="1190">
        <v>3234.5981999999999</v>
      </c>
      <c r="F8640" s="394"/>
    </row>
    <row r="8641" spans="1:6">
      <c r="A8641" s="1189" t="s">
        <v>16339</v>
      </c>
      <c r="B8641" s="501" t="s">
        <v>16549</v>
      </c>
      <c r="C8641" s="502" t="s">
        <v>43166</v>
      </c>
      <c r="D8641" s="1189" t="s">
        <v>5</v>
      </c>
      <c r="E8641" s="1190">
        <v>4069.2265000000002</v>
      </c>
      <c r="F8641" s="394"/>
    </row>
    <row r="8642" spans="1:6">
      <c r="A8642" s="1189" t="s">
        <v>16340</v>
      </c>
      <c r="B8642" s="501" t="s">
        <v>16549</v>
      </c>
      <c r="C8642" s="502" t="s">
        <v>43167</v>
      </c>
      <c r="D8642" s="1189" t="s">
        <v>5</v>
      </c>
      <c r="E8642" s="1190">
        <v>4069.2265000000002</v>
      </c>
      <c r="F8642" s="394"/>
    </row>
    <row r="8643" spans="1:6">
      <c r="A8643" s="1189" t="s">
        <v>16341</v>
      </c>
      <c r="B8643" s="501" t="s">
        <v>16549</v>
      </c>
      <c r="C8643" s="502" t="s">
        <v>43168</v>
      </c>
      <c r="D8643" s="1189" t="s">
        <v>5</v>
      </c>
      <c r="E8643" s="1190">
        <v>4768.4256999999998</v>
      </c>
      <c r="F8643" s="394"/>
    </row>
    <row r="8644" spans="1:6">
      <c r="A8644" s="1189" t="s">
        <v>16342</v>
      </c>
      <c r="B8644" s="501" t="s">
        <v>16549</v>
      </c>
      <c r="C8644" s="502" t="s">
        <v>43169</v>
      </c>
      <c r="D8644" s="1189" t="s">
        <v>5</v>
      </c>
      <c r="E8644" s="1190">
        <v>5456.1971000000003</v>
      </c>
      <c r="F8644" s="394"/>
    </row>
    <row r="8645" spans="1:6">
      <c r="A8645" s="1189" t="s">
        <v>16343</v>
      </c>
      <c r="B8645" s="501" t="s">
        <v>16549</v>
      </c>
      <c r="C8645" s="502" t="s">
        <v>43170</v>
      </c>
      <c r="D8645" s="1189" t="s">
        <v>5</v>
      </c>
      <c r="E8645" s="1190">
        <v>5476.1957000000002</v>
      </c>
      <c r="F8645" s="394"/>
    </row>
    <row r="8646" spans="1:6">
      <c r="A8646" s="1189" t="s">
        <v>16344</v>
      </c>
      <c r="B8646" s="501" t="s">
        <v>16549</v>
      </c>
      <c r="C8646" s="502" t="s">
        <v>43171</v>
      </c>
      <c r="D8646" s="1189" t="s">
        <v>28</v>
      </c>
      <c r="E8646" s="1190">
        <v>1084.8712</v>
      </c>
      <c r="F8646" s="394"/>
    </row>
    <row r="8647" spans="1:6">
      <c r="A8647" s="1189" t="s">
        <v>16345</v>
      </c>
      <c r="B8647" s="501" t="s">
        <v>16549</v>
      </c>
      <c r="C8647" s="502" t="s">
        <v>43172</v>
      </c>
      <c r="D8647" s="1189" t="s">
        <v>14895</v>
      </c>
      <c r="E8647" s="1190">
        <v>497.00119999999998</v>
      </c>
      <c r="F8647" s="394"/>
    </row>
    <row r="8648" spans="1:6">
      <c r="A8648" s="1189" t="s">
        <v>16346</v>
      </c>
      <c r="B8648" s="501" t="s">
        <v>16549</v>
      </c>
      <c r="C8648" s="502" t="s">
        <v>43173</v>
      </c>
      <c r="D8648" s="1189" t="s">
        <v>5</v>
      </c>
      <c r="E8648" s="1190">
        <v>203.06989999999999</v>
      </c>
      <c r="F8648" s="394"/>
    </row>
    <row r="8649" spans="1:6">
      <c r="A8649" s="1189" t="s">
        <v>16347</v>
      </c>
      <c r="B8649" s="501" t="s">
        <v>16549</v>
      </c>
      <c r="C8649" s="502" t="s">
        <v>43174</v>
      </c>
      <c r="D8649" s="1189" t="s">
        <v>2506</v>
      </c>
      <c r="E8649" s="1190" t="s">
        <v>167</v>
      </c>
      <c r="F8649" s="394"/>
    </row>
    <row r="8650" spans="1:6">
      <c r="A8650" s="1189" t="s">
        <v>16348</v>
      </c>
      <c r="B8650" s="501" t="s">
        <v>16549</v>
      </c>
      <c r="C8650" s="502" t="s">
        <v>43175</v>
      </c>
      <c r="D8650" s="1189" t="s">
        <v>14895</v>
      </c>
      <c r="E8650" s="1190">
        <v>402.88319999999999</v>
      </c>
      <c r="F8650" s="394"/>
    </row>
    <row r="8651" spans="1:6">
      <c r="A8651" s="1189" t="s">
        <v>16349</v>
      </c>
      <c r="B8651" s="501" t="s">
        <v>16549</v>
      </c>
      <c r="C8651" s="502" t="s">
        <v>43176</v>
      </c>
      <c r="D8651" s="1189" t="s">
        <v>14895</v>
      </c>
      <c r="E8651" s="1190">
        <v>107.65</v>
      </c>
      <c r="F8651" s="394"/>
    </row>
    <row r="8652" spans="1:6">
      <c r="A8652" s="1189" t="s">
        <v>16350</v>
      </c>
      <c r="B8652" s="501" t="s">
        <v>16549</v>
      </c>
      <c r="C8652" s="502" t="s">
        <v>43177</v>
      </c>
      <c r="D8652" s="1189" t="s">
        <v>14895</v>
      </c>
      <c r="E8652" s="1190">
        <v>140.90029999999999</v>
      </c>
      <c r="F8652" s="394"/>
    </row>
    <row r="8653" spans="1:6">
      <c r="A8653" s="1189" t="s">
        <v>16351</v>
      </c>
      <c r="B8653" s="501" t="s">
        <v>16549</v>
      </c>
      <c r="C8653" s="502" t="s">
        <v>43178</v>
      </c>
      <c r="D8653" s="1189" t="s">
        <v>14895</v>
      </c>
      <c r="E8653" s="1190">
        <v>608.80089999999996</v>
      </c>
      <c r="F8653" s="394"/>
    </row>
    <row r="8654" spans="1:6">
      <c r="A8654" s="1189" t="s">
        <v>16352</v>
      </c>
      <c r="B8654" s="501" t="s">
        <v>16549</v>
      </c>
      <c r="C8654" s="502" t="s">
        <v>43179</v>
      </c>
      <c r="D8654" s="1189" t="s">
        <v>5</v>
      </c>
      <c r="E8654" s="1190">
        <v>7.9287000000000001</v>
      </c>
      <c r="F8654" s="394"/>
    </row>
    <row r="8655" spans="1:6">
      <c r="A8655" s="1189" t="s">
        <v>16353</v>
      </c>
      <c r="B8655" s="501" t="s">
        <v>16549</v>
      </c>
      <c r="C8655" s="502" t="s">
        <v>43180</v>
      </c>
      <c r="D8655" s="1189" t="s">
        <v>14895</v>
      </c>
      <c r="E8655" s="1190">
        <v>148.45820000000001</v>
      </c>
      <c r="F8655" s="394"/>
    </row>
    <row r="8656" spans="1:6">
      <c r="A8656" s="1189" t="s">
        <v>16354</v>
      </c>
      <c r="B8656" s="501" t="s">
        <v>16549</v>
      </c>
      <c r="C8656" s="502" t="s">
        <v>43181</v>
      </c>
      <c r="D8656" s="1189" t="s">
        <v>14895</v>
      </c>
      <c r="E8656" s="1190">
        <v>591.82479999999998</v>
      </c>
      <c r="F8656" s="394"/>
    </row>
    <row r="8657" spans="1:6">
      <c r="A8657" s="1189" t="s">
        <v>16355</v>
      </c>
      <c r="B8657" s="501" t="s">
        <v>16549</v>
      </c>
      <c r="C8657" s="502" t="s">
        <v>43182</v>
      </c>
      <c r="D8657" s="1189" t="s">
        <v>14895</v>
      </c>
      <c r="E8657" s="1190">
        <v>244.8716</v>
      </c>
      <c r="F8657" s="394"/>
    </row>
    <row r="8658" spans="1:6">
      <c r="A8658" s="1189" t="s">
        <v>16356</v>
      </c>
      <c r="B8658" s="501" t="s">
        <v>16549</v>
      </c>
      <c r="C8658" s="502" t="s">
        <v>43183</v>
      </c>
      <c r="D8658" s="1189" t="s">
        <v>14895</v>
      </c>
      <c r="E8658" s="1190">
        <v>135.34020000000001</v>
      </c>
      <c r="F8658" s="394"/>
    </row>
    <row r="8659" spans="1:6">
      <c r="A8659" s="1189" t="s">
        <v>16357</v>
      </c>
      <c r="B8659" s="501" t="s">
        <v>16549</v>
      </c>
      <c r="C8659" s="502" t="s">
        <v>43184</v>
      </c>
      <c r="D8659" s="1189" t="s">
        <v>14895</v>
      </c>
      <c r="E8659" s="1190">
        <v>438.61680000000001</v>
      </c>
      <c r="F8659" s="394"/>
    </row>
    <row r="8660" spans="1:6">
      <c r="A8660" s="1189" t="s">
        <v>16358</v>
      </c>
      <c r="B8660" s="501" t="s">
        <v>16549</v>
      </c>
      <c r="C8660" s="502" t="s">
        <v>43185</v>
      </c>
      <c r="D8660" s="1189" t="s">
        <v>5</v>
      </c>
      <c r="E8660" s="1190">
        <v>23.080200000000001</v>
      </c>
      <c r="F8660" s="394"/>
    </row>
    <row r="8661" spans="1:6">
      <c r="A8661" s="1189" t="s">
        <v>16359</v>
      </c>
      <c r="B8661" s="501" t="s">
        <v>16549</v>
      </c>
      <c r="C8661" s="502" t="s">
        <v>43186</v>
      </c>
      <c r="D8661" s="1189" t="s">
        <v>5</v>
      </c>
      <c r="E8661" s="1190">
        <v>12.5932</v>
      </c>
      <c r="F8661" s="394"/>
    </row>
    <row r="8662" spans="1:6">
      <c r="A8662" s="1189" t="s">
        <v>16360</v>
      </c>
      <c r="B8662" s="501" t="s">
        <v>16549</v>
      </c>
      <c r="C8662" s="502" t="s">
        <v>43187</v>
      </c>
      <c r="D8662" s="1189" t="s">
        <v>5</v>
      </c>
      <c r="E8662" s="1190">
        <v>19.732199999999999</v>
      </c>
      <c r="F8662" s="394"/>
    </row>
    <row r="8663" spans="1:6">
      <c r="A8663" s="1189" t="s">
        <v>16361</v>
      </c>
      <c r="B8663" s="501" t="s">
        <v>16549</v>
      </c>
      <c r="C8663" s="502" t="s">
        <v>43188</v>
      </c>
      <c r="D8663" s="1189" t="s">
        <v>30</v>
      </c>
      <c r="E8663" s="1190">
        <v>53.950299999999999</v>
      </c>
      <c r="F8663" s="394"/>
    </row>
    <row r="8664" spans="1:6">
      <c r="A8664" s="1189" t="s">
        <v>16362</v>
      </c>
      <c r="B8664" s="501" t="s">
        <v>16549</v>
      </c>
      <c r="C8664" s="502" t="s">
        <v>43189</v>
      </c>
      <c r="D8664" s="1189" t="s">
        <v>28</v>
      </c>
      <c r="E8664" s="1190">
        <v>13841.7999</v>
      </c>
      <c r="F8664" s="394"/>
    </row>
    <row r="8665" spans="1:6">
      <c r="A8665" s="1189" t="s">
        <v>16363</v>
      </c>
      <c r="B8665" s="501" t="s">
        <v>16549</v>
      </c>
      <c r="C8665" s="502" t="s">
        <v>43190</v>
      </c>
      <c r="D8665" s="1189" t="s">
        <v>28</v>
      </c>
      <c r="E8665" s="1190">
        <v>21814.632099999999</v>
      </c>
      <c r="F8665" s="394"/>
    </row>
    <row r="8666" spans="1:6">
      <c r="A8666" s="1189" t="s">
        <v>16364</v>
      </c>
      <c r="B8666" s="501" t="s">
        <v>16549</v>
      </c>
      <c r="C8666" s="502" t="s">
        <v>43191</v>
      </c>
      <c r="D8666" s="1189" t="s">
        <v>28</v>
      </c>
      <c r="E8666" s="1190">
        <v>40755.130899999996</v>
      </c>
      <c r="F8666" s="394"/>
    </row>
    <row r="8667" spans="1:6">
      <c r="A8667" s="1189" t="s">
        <v>16365</v>
      </c>
      <c r="B8667" s="501" t="s">
        <v>16549</v>
      </c>
      <c r="C8667" s="502" t="s">
        <v>43192</v>
      </c>
      <c r="D8667" s="1189" t="s">
        <v>28</v>
      </c>
      <c r="E8667" s="1190">
        <v>78955.791500000007</v>
      </c>
      <c r="F8667" s="394"/>
    </row>
    <row r="8668" spans="1:6">
      <c r="A8668" s="1189" t="s">
        <v>16366</v>
      </c>
      <c r="B8668" s="501" t="s">
        <v>16549</v>
      </c>
      <c r="C8668" s="502" t="s">
        <v>43193</v>
      </c>
      <c r="D8668" s="1189" t="s">
        <v>28</v>
      </c>
      <c r="E8668" s="1190">
        <v>23678.362400000002</v>
      </c>
      <c r="F8668" s="394"/>
    </row>
    <row r="8669" spans="1:6">
      <c r="A8669" s="1189" t="s">
        <v>16367</v>
      </c>
      <c r="B8669" s="501" t="s">
        <v>16549</v>
      </c>
      <c r="C8669" s="502" t="s">
        <v>43194</v>
      </c>
      <c r="D8669" s="1189" t="s">
        <v>28</v>
      </c>
      <c r="E8669" s="1190">
        <v>33583.329599999997</v>
      </c>
      <c r="F8669" s="394"/>
    </row>
    <row r="8670" spans="1:6">
      <c r="A8670" s="1189" t="s">
        <v>16368</v>
      </c>
      <c r="B8670" s="501" t="s">
        <v>16549</v>
      </c>
      <c r="C8670" s="502" t="s">
        <v>43195</v>
      </c>
      <c r="D8670" s="1189" t="s">
        <v>28</v>
      </c>
      <c r="E8670" s="1190">
        <v>69440.930900000007</v>
      </c>
      <c r="F8670" s="394"/>
    </row>
    <row r="8671" spans="1:6">
      <c r="A8671" s="1189" t="s">
        <v>16369</v>
      </c>
      <c r="B8671" s="501" t="s">
        <v>16549</v>
      </c>
      <c r="C8671" s="502" t="s">
        <v>43196</v>
      </c>
      <c r="D8671" s="1189" t="s">
        <v>28</v>
      </c>
      <c r="E8671" s="1190">
        <v>134521.9915</v>
      </c>
      <c r="F8671" s="394"/>
    </row>
    <row r="8672" spans="1:6">
      <c r="A8672" s="1189" t="s">
        <v>16370</v>
      </c>
      <c r="B8672" s="501" t="s">
        <v>16549</v>
      </c>
      <c r="C8672" s="502" t="s">
        <v>43197</v>
      </c>
      <c r="D8672" s="1189" t="s">
        <v>5</v>
      </c>
      <c r="E8672" s="1190">
        <v>205.99590000000001</v>
      </c>
      <c r="F8672" s="394"/>
    </row>
    <row r="8673" spans="1:6">
      <c r="A8673" s="1189" t="s">
        <v>16371</v>
      </c>
      <c r="B8673" s="501" t="s">
        <v>16549</v>
      </c>
      <c r="C8673" s="502" t="s">
        <v>43198</v>
      </c>
      <c r="D8673" s="1189" t="s">
        <v>28</v>
      </c>
      <c r="E8673" s="1190">
        <v>0.18</v>
      </c>
      <c r="F8673" s="394"/>
    </row>
    <row r="8674" spans="1:6">
      <c r="A8674" s="1189" t="s">
        <v>16372</v>
      </c>
      <c r="B8674" s="501" t="s">
        <v>16549</v>
      </c>
      <c r="C8674" s="502" t="s">
        <v>43199</v>
      </c>
      <c r="D8674" s="1189" t="s">
        <v>5</v>
      </c>
      <c r="E8674" s="1190">
        <v>23.4069</v>
      </c>
      <c r="F8674" s="394"/>
    </row>
    <row r="8675" spans="1:6">
      <c r="A8675" s="1189" t="s">
        <v>16373</v>
      </c>
      <c r="B8675" s="501" t="s">
        <v>16549</v>
      </c>
      <c r="C8675" s="502" t="s">
        <v>43200</v>
      </c>
      <c r="D8675" s="1189" t="s">
        <v>28</v>
      </c>
      <c r="E8675" s="1190">
        <v>1.3402000000000001</v>
      </c>
      <c r="F8675" s="394"/>
    </row>
    <row r="8676" spans="1:6">
      <c r="A8676" s="1189" t="s">
        <v>16374</v>
      </c>
      <c r="B8676" s="501" t="s">
        <v>16549</v>
      </c>
      <c r="C8676" s="502" t="s">
        <v>43201</v>
      </c>
      <c r="D8676" s="1189" t="s">
        <v>28</v>
      </c>
      <c r="E8676" s="1190">
        <v>1.8741000000000001</v>
      </c>
      <c r="F8676" s="394"/>
    </row>
    <row r="8677" spans="1:6">
      <c r="A8677" s="1189" t="s">
        <v>16375</v>
      </c>
      <c r="B8677" s="501" t="s">
        <v>16549</v>
      </c>
      <c r="C8677" s="502" t="s">
        <v>43202</v>
      </c>
      <c r="D8677" s="1189" t="s">
        <v>5</v>
      </c>
      <c r="E8677" s="1190">
        <v>393.71710000000002</v>
      </c>
      <c r="F8677" s="394"/>
    </row>
    <row r="8678" spans="1:6">
      <c r="A8678" s="1189" t="s">
        <v>16376</v>
      </c>
      <c r="B8678" s="501" t="s">
        <v>16549</v>
      </c>
      <c r="C8678" s="502" t="s">
        <v>43203</v>
      </c>
      <c r="D8678" s="1189" t="s">
        <v>5</v>
      </c>
      <c r="E8678" s="1190">
        <v>97.677499999999995</v>
      </c>
      <c r="F8678" s="394"/>
    </row>
    <row r="8679" spans="1:6">
      <c r="A8679" s="1189" t="s">
        <v>16377</v>
      </c>
      <c r="B8679" s="501" t="s">
        <v>16549</v>
      </c>
      <c r="C8679" s="502" t="s">
        <v>43204</v>
      </c>
      <c r="D8679" s="1189" t="s">
        <v>5</v>
      </c>
      <c r="E8679" s="1190">
        <v>220.33410000000001</v>
      </c>
      <c r="F8679" s="394"/>
    </row>
    <row r="8680" spans="1:6">
      <c r="A8680" s="1189" t="s">
        <v>16378</v>
      </c>
      <c r="B8680" s="501" t="s">
        <v>16549</v>
      </c>
      <c r="C8680" s="502" t="s">
        <v>43205</v>
      </c>
      <c r="D8680" s="1189" t="s">
        <v>28</v>
      </c>
      <c r="E8680" s="1190">
        <v>3643.7988</v>
      </c>
      <c r="F8680" s="394"/>
    </row>
    <row r="8681" spans="1:6">
      <c r="A8681" s="1189" t="s">
        <v>16379</v>
      </c>
      <c r="B8681" s="501" t="s">
        <v>16549</v>
      </c>
      <c r="C8681" s="502" t="s">
        <v>43206</v>
      </c>
      <c r="D8681" s="1189" t="s">
        <v>28</v>
      </c>
      <c r="E8681" s="1190">
        <v>5190.6162999999997</v>
      </c>
      <c r="F8681" s="394"/>
    </row>
    <row r="8682" spans="1:6">
      <c r="A8682" s="1189" t="s">
        <v>16380</v>
      </c>
      <c r="B8682" s="501" t="s">
        <v>16549</v>
      </c>
      <c r="C8682" s="502" t="s">
        <v>43207</v>
      </c>
      <c r="D8682" s="1189" t="s">
        <v>28</v>
      </c>
      <c r="E8682" s="1190">
        <v>7719.8804</v>
      </c>
      <c r="F8682" s="394"/>
    </row>
    <row r="8683" spans="1:6">
      <c r="A8683" s="1189" t="s">
        <v>16381</v>
      </c>
      <c r="B8683" s="501" t="s">
        <v>16549</v>
      </c>
      <c r="C8683" s="502" t="s">
        <v>43208</v>
      </c>
      <c r="D8683" s="1189" t="s">
        <v>28</v>
      </c>
      <c r="E8683" s="1190">
        <v>9671.3274000000001</v>
      </c>
      <c r="F8683" s="394"/>
    </row>
    <row r="8684" spans="1:6">
      <c r="A8684" s="1189" t="s">
        <v>16382</v>
      </c>
      <c r="B8684" s="501" t="s">
        <v>16549</v>
      </c>
      <c r="C8684" s="502" t="s">
        <v>43209</v>
      </c>
      <c r="D8684" s="1189" t="s">
        <v>28</v>
      </c>
      <c r="E8684" s="1190">
        <v>12254.0524</v>
      </c>
      <c r="F8684" s="394"/>
    </row>
    <row r="8685" spans="1:6">
      <c r="A8685" s="1189" t="s">
        <v>16383</v>
      </c>
      <c r="B8685" s="501" t="s">
        <v>16549</v>
      </c>
      <c r="C8685" s="502" t="s">
        <v>43210</v>
      </c>
      <c r="D8685" s="1189" t="s">
        <v>28</v>
      </c>
      <c r="E8685" s="1190">
        <v>51.498699999999999</v>
      </c>
      <c r="F8685" s="394"/>
    </row>
    <row r="8686" spans="1:6">
      <c r="A8686" s="1189" t="s">
        <v>16384</v>
      </c>
      <c r="B8686" s="501" t="s">
        <v>16549</v>
      </c>
      <c r="C8686" s="502" t="s">
        <v>43211</v>
      </c>
      <c r="D8686" s="1189" t="s">
        <v>28</v>
      </c>
      <c r="E8686" s="1190">
        <v>538.65319999999997</v>
      </c>
      <c r="F8686" s="394"/>
    </row>
    <row r="8687" spans="1:6">
      <c r="A8687" s="1189" t="s">
        <v>16385</v>
      </c>
      <c r="B8687" s="501" t="s">
        <v>16549</v>
      </c>
      <c r="C8687" s="502" t="s">
        <v>43212</v>
      </c>
      <c r="D8687" s="1189" t="s">
        <v>28</v>
      </c>
      <c r="E8687" s="1190">
        <v>133.49770000000001</v>
      </c>
      <c r="F8687" s="394"/>
    </row>
    <row r="8688" spans="1:6">
      <c r="A8688" s="1189" t="s">
        <v>16386</v>
      </c>
      <c r="B8688" s="501" t="s">
        <v>16549</v>
      </c>
      <c r="C8688" s="502" t="s">
        <v>43213</v>
      </c>
      <c r="D8688" s="1189" t="s">
        <v>5</v>
      </c>
      <c r="E8688" s="1190">
        <v>407.83080000000001</v>
      </c>
      <c r="F8688" s="394"/>
    </row>
    <row r="8689" spans="1:6">
      <c r="A8689" s="1189" t="s">
        <v>16387</v>
      </c>
      <c r="B8689" s="501" t="s">
        <v>16549</v>
      </c>
      <c r="C8689" s="502" t="s">
        <v>43214</v>
      </c>
      <c r="D8689" s="1189" t="s">
        <v>28</v>
      </c>
      <c r="E8689" s="1190">
        <v>84.918800000000005</v>
      </c>
      <c r="F8689" s="394"/>
    </row>
    <row r="8690" spans="1:6">
      <c r="A8690" s="1189" t="s">
        <v>16388</v>
      </c>
      <c r="B8690" s="501" t="s">
        <v>16549</v>
      </c>
      <c r="C8690" s="502" t="s">
        <v>39662</v>
      </c>
      <c r="D8690" s="1189" t="s">
        <v>14896</v>
      </c>
      <c r="E8690" s="1190" t="s">
        <v>167</v>
      </c>
      <c r="F8690" s="394"/>
    </row>
    <row r="8691" spans="1:6">
      <c r="A8691" s="1189" t="s">
        <v>16389</v>
      </c>
      <c r="B8691" s="501" t="s">
        <v>16549</v>
      </c>
      <c r="C8691" s="502" t="s">
        <v>39661</v>
      </c>
      <c r="D8691" s="1189" t="s">
        <v>14896</v>
      </c>
      <c r="E8691" s="1190" t="s">
        <v>167</v>
      </c>
      <c r="F8691" s="394"/>
    </row>
    <row r="8692" spans="1:6">
      <c r="A8692" s="1189" t="s">
        <v>16390</v>
      </c>
      <c r="B8692" s="501" t="s">
        <v>16549</v>
      </c>
      <c r="C8692" s="502" t="s">
        <v>36210</v>
      </c>
      <c r="D8692" s="1189" t="s">
        <v>14896</v>
      </c>
      <c r="E8692" s="1190" t="s">
        <v>167</v>
      </c>
      <c r="F8692" s="394"/>
    </row>
    <row r="8693" spans="1:6">
      <c r="A8693" s="1189" t="s">
        <v>16391</v>
      </c>
      <c r="B8693" s="501" t="s">
        <v>16549</v>
      </c>
      <c r="C8693" s="502" t="s">
        <v>43215</v>
      </c>
      <c r="D8693" s="1189" t="s">
        <v>14896</v>
      </c>
      <c r="E8693" s="1190" t="s">
        <v>167</v>
      </c>
      <c r="F8693" s="394"/>
    </row>
    <row r="8694" spans="1:6">
      <c r="A8694" s="1189" t="s">
        <v>16392</v>
      </c>
      <c r="B8694" s="501" t="s">
        <v>16549</v>
      </c>
      <c r="C8694" s="502" t="s">
        <v>43216</v>
      </c>
      <c r="D8694" s="1189" t="s">
        <v>14896</v>
      </c>
      <c r="E8694" s="1190" t="s">
        <v>167</v>
      </c>
      <c r="F8694" s="394"/>
    </row>
    <row r="8695" spans="1:6">
      <c r="A8695" s="1189" t="s">
        <v>16393</v>
      </c>
      <c r="B8695" s="501" t="s">
        <v>16549</v>
      </c>
      <c r="C8695" s="502" t="s">
        <v>43217</v>
      </c>
      <c r="D8695" s="1189" t="s">
        <v>14896</v>
      </c>
      <c r="E8695" s="1190" t="s">
        <v>167</v>
      </c>
      <c r="F8695" s="394"/>
    </row>
    <row r="8696" spans="1:6">
      <c r="A8696" s="1189" t="s">
        <v>16394</v>
      </c>
      <c r="B8696" s="501" t="s">
        <v>16549</v>
      </c>
      <c r="C8696" s="502" t="s">
        <v>43218</v>
      </c>
      <c r="D8696" s="1189" t="s">
        <v>14896</v>
      </c>
      <c r="E8696" s="1190" t="s">
        <v>167</v>
      </c>
      <c r="F8696" s="394"/>
    </row>
    <row r="8697" spans="1:6">
      <c r="A8697" s="1189" t="s">
        <v>16395</v>
      </c>
      <c r="B8697" s="501" t="s">
        <v>16549</v>
      </c>
      <c r="C8697" s="502" t="s">
        <v>43219</v>
      </c>
      <c r="D8697" s="1189" t="s">
        <v>14896</v>
      </c>
      <c r="E8697" s="1190" t="s">
        <v>167</v>
      </c>
      <c r="F8697" s="394"/>
    </row>
    <row r="8698" spans="1:6">
      <c r="A8698" s="1189" t="s">
        <v>16396</v>
      </c>
      <c r="B8698" s="501" t="s">
        <v>16549</v>
      </c>
      <c r="C8698" s="502" t="s">
        <v>43220</v>
      </c>
      <c r="D8698" s="1189" t="s">
        <v>14896</v>
      </c>
      <c r="E8698" s="1190" t="s">
        <v>167</v>
      </c>
      <c r="F8698" s="394"/>
    </row>
    <row r="8699" spans="1:6">
      <c r="A8699" s="1189" t="s">
        <v>16397</v>
      </c>
      <c r="B8699" s="501" t="s">
        <v>16549</v>
      </c>
      <c r="C8699" s="502" t="s">
        <v>43221</v>
      </c>
      <c r="D8699" s="1189" t="s">
        <v>2506</v>
      </c>
      <c r="E8699" s="1190" t="s">
        <v>167</v>
      </c>
      <c r="F8699" s="394"/>
    </row>
    <row r="8700" spans="1:6">
      <c r="A8700" s="1189" t="s">
        <v>16398</v>
      </c>
      <c r="B8700" s="501" t="s">
        <v>16549</v>
      </c>
      <c r="C8700" s="502" t="s">
        <v>43222</v>
      </c>
      <c r="D8700" s="1189" t="s">
        <v>14896</v>
      </c>
      <c r="E8700" s="1190" t="s">
        <v>167</v>
      </c>
      <c r="F8700" s="394"/>
    </row>
    <row r="8701" spans="1:6">
      <c r="A8701" s="1189" t="s">
        <v>16399</v>
      </c>
      <c r="B8701" s="501" t="s">
        <v>16549</v>
      </c>
      <c r="C8701" s="502" t="s">
        <v>43223</v>
      </c>
      <c r="D8701" s="1189" t="s">
        <v>14896</v>
      </c>
      <c r="E8701" s="1190" t="s">
        <v>167</v>
      </c>
      <c r="F8701" s="394"/>
    </row>
    <row r="8702" spans="1:6">
      <c r="A8702" s="1189" t="s">
        <v>16400</v>
      </c>
      <c r="B8702" s="501" t="s">
        <v>16549</v>
      </c>
      <c r="C8702" s="502" t="s">
        <v>43224</v>
      </c>
      <c r="D8702" s="1189" t="s">
        <v>14896</v>
      </c>
      <c r="E8702" s="1190" t="s">
        <v>167</v>
      </c>
      <c r="F8702" s="394"/>
    </row>
    <row r="8703" spans="1:6">
      <c r="A8703" s="1189" t="s">
        <v>16401</v>
      </c>
      <c r="B8703" s="501" t="s">
        <v>16549</v>
      </c>
      <c r="C8703" s="502" t="s">
        <v>43225</v>
      </c>
      <c r="D8703" s="1189" t="s">
        <v>2506</v>
      </c>
      <c r="E8703" s="1190" t="s">
        <v>167</v>
      </c>
      <c r="F8703" s="394"/>
    </row>
    <row r="8704" spans="1:6">
      <c r="A8704" s="1189" t="s">
        <v>16402</v>
      </c>
      <c r="B8704" s="501" t="s">
        <v>16549</v>
      </c>
      <c r="C8704" s="502" t="s">
        <v>43226</v>
      </c>
      <c r="D8704" s="1189" t="s">
        <v>28</v>
      </c>
      <c r="E8704" s="1190" t="s">
        <v>167</v>
      </c>
      <c r="F8704" s="394"/>
    </row>
    <row r="8705" spans="1:6">
      <c r="A8705" s="1189" t="s">
        <v>16403</v>
      </c>
      <c r="B8705" s="501" t="s">
        <v>16549</v>
      </c>
      <c r="C8705" s="502" t="s">
        <v>43227</v>
      </c>
      <c r="D8705" s="1189" t="s">
        <v>29</v>
      </c>
      <c r="E8705" s="1190">
        <v>66.219200000000001</v>
      </c>
      <c r="F8705" s="394"/>
    </row>
    <row r="8706" spans="1:6">
      <c r="A8706" s="1189" t="s">
        <v>16404</v>
      </c>
      <c r="B8706" s="501" t="s">
        <v>16549</v>
      </c>
      <c r="C8706" s="502" t="s">
        <v>43228</v>
      </c>
      <c r="D8706" s="1189" t="s">
        <v>29</v>
      </c>
      <c r="E8706" s="1190">
        <v>278.74759999999998</v>
      </c>
      <c r="F8706" s="394"/>
    </row>
    <row r="8707" spans="1:6">
      <c r="A8707" s="1189" t="s">
        <v>16405</v>
      </c>
      <c r="B8707" s="501" t="s">
        <v>16549</v>
      </c>
      <c r="C8707" s="502" t="s">
        <v>43229</v>
      </c>
      <c r="D8707" s="1189" t="s">
        <v>29</v>
      </c>
      <c r="E8707" s="1190">
        <v>96.188100000000006</v>
      </c>
      <c r="F8707" s="394"/>
    </row>
    <row r="8708" spans="1:6">
      <c r="A8708" s="1189" t="s">
        <v>16406</v>
      </c>
      <c r="B8708" s="501" t="s">
        <v>16549</v>
      </c>
      <c r="C8708" s="502" t="s">
        <v>43230</v>
      </c>
      <c r="D8708" s="1189" t="s">
        <v>28</v>
      </c>
      <c r="E8708" s="1190">
        <v>205143.3432</v>
      </c>
      <c r="F8708" s="394"/>
    </row>
    <row r="8709" spans="1:6">
      <c r="A8709" s="1189" t="s">
        <v>16407</v>
      </c>
      <c r="B8709" s="501" t="s">
        <v>16549</v>
      </c>
      <c r="C8709" s="502" t="s">
        <v>43231</v>
      </c>
      <c r="D8709" s="1189" t="s">
        <v>28</v>
      </c>
      <c r="E8709" s="1190">
        <v>322735.76809999999</v>
      </c>
      <c r="F8709" s="394"/>
    </row>
    <row r="8710" spans="1:6">
      <c r="A8710" s="1189" t="s">
        <v>16408</v>
      </c>
      <c r="B8710" s="501" t="s">
        <v>16549</v>
      </c>
      <c r="C8710" s="502" t="s">
        <v>43232</v>
      </c>
      <c r="D8710" s="1189" t="s">
        <v>28</v>
      </c>
      <c r="E8710" s="1190">
        <v>60</v>
      </c>
      <c r="F8710" s="394"/>
    </row>
    <row r="8711" spans="1:6">
      <c r="A8711" s="1189" t="s">
        <v>16409</v>
      </c>
      <c r="B8711" s="501" t="s">
        <v>16549</v>
      </c>
      <c r="C8711" s="502" t="s">
        <v>43233</v>
      </c>
      <c r="D8711" s="1189" t="s">
        <v>28</v>
      </c>
      <c r="E8711" s="1190">
        <v>24.101500000000001</v>
      </c>
      <c r="F8711" s="394"/>
    </row>
    <row r="8712" spans="1:6">
      <c r="A8712" s="1189" t="s">
        <v>16410</v>
      </c>
      <c r="B8712" s="501" t="s">
        <v>16549</v>
      </c>
      <c r="C8712" s="502" t="s">
        <v>43234</v>
      </c>
      <c r="D8712" s="1189" t="s">
        <v>28</v>
      </c>
      <c r="E8712" s="1190">
        <v>320187.94050000003</v>
      </c>
      <c r="F8712" s="394"/>
    </row>
    <row r="8713" spans="1:6">
      <c r="A8713" s="1189" t="s">
        <v>16411</v>
      </c>
      <c r="B8713" s="501" t="s">
        <v>16549</v>
      </c>
      <c r="C8713" s="502" t="s">
        <v>43235</v>
      </c>
      <c r="D8713" s="1189" t="s">
        <v>28</v>
      </c>
      <c r="E8713" s="1190">
        <v>1487.0726</v>
      </c>
      <c r="F8713" s="394"/>
    </row>
    <row r="8714" spans="1:6">
      <c r="A8714" s="1189" t="s">
        <v>16412</v>
      </c>
      <c r="B8714" s="501" t="s">
        <v>16549</v>
      </c>
      <c r="C8714" s="502" t="s">
        <v>43236</v>
      </c>
      <c r="D8714" s="1189" t="s">
        <v>5</v>
      </c>
      <c r="E8714" s="1190">
        <v>296.32499999999999</v>
      </c>
      <c r="F8714" s="394"/>
    </row>
    <row r="8715" spans="1:6">
      <c r="A8715" s="1189" t="s">
        <v>16413</v>
      </c>
      <c r="B8715" s="501" t="s">
        <v>16549</v>
      </c>
      <c r="C8715" s="502" t="s">
        <v>43237</v>
      </c>
      <c r="D8715" s="1189" t="s">
        <v>28</v>
      </c>
      <c r="E8715" s="1190">
        <v>3318</v>
      </c>
      <c r="F8715" s="394"/>
    </row>
    <row r="8716" spans="1:6">
      <c r="A8716" s="1189" t="s">
        <v>16414</v>
      </c>
      <c r="B8716" s="501" t="s">
        <v>16549</v>
      </c>
      <c r="C8716" s="502" t="s">
        <v>43238</v>
      </c>
      <c r="D8716" s="1189" t="s">
        <v>28</v>
      </c>
      <c r="E8716" s="1190">
        <v>1190.8471</v>
      </c>
      <c r="F8716" s="394"/>
    </row>
    <row r="8717" spans="1:6">
      <c r="A8717" s="1189" t="s">
        <v>16415</v>
      </c>
      <c r="B8717" s="501" t="s">
        <v>16549</v>
      </c>
      <c r="C8717" s="502" t="s">
        <v>43239</v>
      </c>
      <c r="D8717" s="1189" t="s">
        <v>30</v>
      </c>
      <c r="E8717" s="1190">
        <v>26.974499999999999</v>
      </c>
      <c r="F8717" s="394"/>
    </row>
    <row r="8718" spans="1:6">
      <c r="A8718" s="1189" t="s">
        <v>16416</v>
      </c>
      <c r="B8718" s="501" t="s">
        <v>16549</v>
      </c>
      <c r="C8718" s="502" t="s">
        <v>43240</v>
      </c>
      <c r="D8718" s="1189" t="s">
        <v>2506</v>
      </c>
      <c r="E8718" s="1190" t="s">
        <v>167</v>
      </c>
      <c r="F8718" s="394"/>
    </row>
    <row r="8719" spans="1:6">
      <c r="A8719" s="1189" t="s">
        <v>16417</v>
      </c>
      <c r="B8719" s="501" t="s">
        <v>16549</v>
      </c>
      <c r="C8719" s="502" t="s">
        <v>43241</v>
      </c>
      <c r="D8719" s="1189" t="s">
        <v>14896</v>
      </c>
      <c r="E8719" s="1190" t="s">
        <v>167</v>
      </c>
      <c r="F8719" s="394"/>
    </row>
    <row r="8720" spans="1:6">
      <c r="A8720" s="1189" t="s">
        <v>16418</v>
      </c>
      <c r="B8720" s="501" t="s">
        <v>16549</v>
      </c>
      <c r="C8720" s="502" t="s">
        <v>43242</v>
      </c>
      <c r="D8720" s="1189" t="s">
        <v>2506</v>
      </c>
      <c r="E8720" s="1190" t="s">
        <v>167</v>
      </c>
      <c r="F8720" s="394"/>
    </row>
    <row r="8721" spans="1:6">
      <c r="A8721" s="1189" t="s">
        <v>16419</v>
      </c>
      <c r="B8721" s="501" t="s">
        <v>16549</v>
      </c>
      <c r="C8721" s="502" t="s">
        <v>43243</v>
      </c>
      <c r="D8721" s="1189" t="s">
        <v>28</v>
      </c>
      <c r="E8721" s="1190" t="s">
        <v>167</v>
      </c>
      <c r="F8721" s="394"/>
    </row>
    <row r="8722" spans="1:6">
      <c r="A8722" s="1189" t="s">
        <v>16420</v>
      </c>
      <c r="B8722" s="501" t="s">
        <v>16549</v>
      </c>
      <c r="C8722" s="502" t="s">
        <v>43244</v>
      </c>
      <c r="D8722" s="1189" t="s">
        <v>28</v>
      </c>
      <c r="E8722" s="1190" t="s">
        <v>167</v>
      </c>
      <c r="F8722" s="394"/>
    </row>
    <row r="8723" spans="1:6">
      <c r="A8723" s="1189" t="s">
        <v>16421</v>
      </c>
      <c r="B8723" s="501" t="s">
        <v>16549</v>
      </c>
      <c r="C8723" s="502" t="s">
        <v>43245</v>
      </c>
      <c r="D8723" s="1189" t="s">
        <v>28</v>
      </c>
      <c r="E8723" s="1190" t="s">
        <v>167</v>
      </c>
      <c r="F8723" s="394"/>
    </row>
    <row r="8724" spans="1:6">
      <c r="A8724" s="1189" t="s">
        <v>16422</v>
      </c>
      <c r="B8724" s="501" t="s">
        <v>16549</v>
      </c>
      <c r="C8724" s="502" t="s">
        <v>43246</v>
      </c>
      <c r="D8724" s="1189" t="s">
        <v>5</v>
      </c>
      <c r="E8724" s="1190">
        <v>226.1738</v>
      </c>
      <c r="F8724" s="394"/>
    </row>
    <row r="8725" spans="1:6">
      <c r="A8725" s="1189" t="s">
        <v>16423</v>
      </c>
      <c r="B8725" s="501" t="s">
        <v>16549</v>
      </c>
      <c r="C8725" s="502" t="s">
        <v>43247</v>
      </c>
      <c r="D8725" s="1189" t="s">
        <v>5</v>
      </c>
      <c r="E8725" s="1190">
        <v>116.8789</v>
      </c>
      <c r="F8725" s="394"/>
    </row>
    <row r="8726" spans="1:6">
      <c r="A8726" s="1189" t="s">
        <v>16424</v>
      </c>
      <c r="B8726" s="501" t="s">
        <v>16549</v>
      </c>
      <c r="C8726" s="502" t="s">
        <v>43248</v>
      </c>
      <c r="D8726" s="1189" t="s">
        <v>14896</v>
      </c>
      <c r="E8726" s="1190" t="s">
        <v>167</v>
      </c>
      <c r="F8726" s="394"/>
    </row>
    <row r="8727" spans="1:6">
      <c r="A8727" s="1189" t="s">
        <v>16425</v>
      </c>
      <c r="B8727" s="501" t="s">
        <v>16549</v>
      </c>
      <c r="C8727" s="502" t="s">
        <v>43249</v>
      </c>
      <c r="D8727" s="1189" t="s">
        <v>14896</v>
      </c>
      <c r="E8727" s="1190" t="s">
        <v>167</v>
      </c>
      <c r="F8727" s="394"/>
    </row>
    <row r="8728" spans="1:6" ht="24.75">
      <c r="A8728" s="1189" t="s">
        <v>16426</v>
      </c>
      <c r="B8728" s="501" t="s">
        <v>16549</v>
      </c>
      <c r="C8728" s="502" t="s">
        <v>43250</v>
      </c>
      <c r="D8728" s="1189" t="s">
        <v>5</v>
      </c>
      <c r="E8728" s="1190">
        <v>350.16340000000002</v>
      </c>
      <c r="F8728" s="394"/>
    </row>
    <row r="8729" spans="1:6" ht="24.75">
      <c r="A8729" s="1189" t="s">
        <v>16427</v>
      </c>
      <c r="B8729" s="501" t="s">
        <v>16549</v>
      </c>
      <c r="C8729" s="502" t="s">
        <v>43251</v>
      </c>
      <c r="D8729" s="1189" t="s">
        <v>5</v>
      </c>
      <c r="E8729" s="1190">
        <v>657.93719999999996</v>
      </c>
      <c r="F8729" s="394"/>
    </row>
    <row r="8730" spans="1:6" ht="24.75">
      <c r="A8730" s="1189" t="s">
        <v>16428</v>
      </c>
      <c r="B8730" s="501" t="s">
        <v>16549</v>
      </c>
      <c r="C8730" s="502" t="s">
        <v>43252</v>
      </c>
      <c r="D8730" s="1189" t="s">
        <v>5</v>
      </c>
      <c r="E8730" s="1190">
        <v>723.75540000000001</v>
      </c>
      <c r="F8730" s="394"/>
    </row>
    <row r="8731" spans="1:6" ht="24.75">
      <c r="A8731" s="1189" t="s">
        <v>16429</v>
      </c>
      <c r="B8731" s="501" t="s">
        <v>16549</v>
      </c>
      <c r="C8731" s="502" t="s">
        <v>43253</v>
      </c>
      <c r="D8731" s="1189" t="s">
        <v>5</v>
      </c>
      <c r="E8731" s="1190">
        <v>750.39930000000004</v>
      </c>
      <c r="F8731" s="394"/>
    </row>
    <row r="8732" spans="1:6" ht="24.75">
      <c r="A8732" s="1189" t="s">
        <v>16430</v>
      </c>
      <c r="B8732" s="501" t="s">
        <v>16549</v>
      </c>
      <c r="C8732" s="502" t="s">
        <v>43254</v>
      </c>
      <c r="D8732" s="1189" t="s">
        <v>5</v>
      </c>
      <c r="E8732" s="1190">
        <v>836.65319999999997</v>
      </c>
      <c r="F8732" s="394"/>
    </row>
    <row r="8733" spans="1:6" ht="24.75">
      <c r="A8733" s="1189" t="s">
        <v>16431</v>
      </c>
      <c r="B8733" s="501" t="s">
        <v>16549</v>
      </c>
      <c r="C8733" s="502" t="s">
        <v>43255</v>
      </c>
      <c r="D8733" s="1189" t="s">
        <v>5</v>
      </c>
      <c r="E8733" s="1190">
        <v>1035.4229</v>
      </c>
      <c r="F8733" s="394"/>
    </row>
    <row r="8734" spans="1:6" ht="24.75">
      <c r="A8734" s="1189" t="s">
        <v>16432</v>
      </c>
      <c r="B8734" s="501" t="s">
        <v>16549</v>
      </c>
      <c r="C8734" s="502" t="s">
        <v>43256</v>
      </c>
      <c r="D8734" s="1189" t="s">
        <v>5</v>
      </c>
      <c r="E8734" s="1190">
        <v>1075.0904</v>
      </c>
      <c r="F8734" s="394"/>
    </row>
    <row r="8735" spans="1:6" ht="24.75">
      <c r="A8735" s="1189" t="s">
        <v>16433</v>
      </c>
      <c r="B8735" s="501" t="s">
        <v>16549</v>
      </c>
      <c r="C8735" s="502" t="s">
        <v>43257</v>
      </c>
      <c r="D8735" s="1189" t="s">
        <v>5</v>
      </c>
      <c r="E8735" s="1190">
        <v>1187.4177999999999</v>
      </c>
      <c r="F8735" s="394"/>
    </row>
    <row r="8736" spans="1:6" ht="24.75">
      <c r="A8736" s="1189" t="s">
        <v>16434</v>
      </c>
      <c r="B8736" s="501" t="s">
        <v>16549</v>
      </c>
      <c r="C8736" s="502" t="s">
        <v>43258</v>
      </c>
      <c r="D8736" s="1189" t="s">
        <v>5</v>
      </c>
      <c r="E8736" s="1190">
        <v>4314.1100999999999</v>
      </c>
      <c r="F8736" s="394"/>
    </row>
    <row r="8737" spans="1:6" ht="24.75">
      <c r="A8737" s="1189" t="s">
        <v>16435</v>
      </c>
      <c r="B8737" s="501" t="s">
        <v>16549</v>
      </c>
      <c r="C8737" s="502" t="s">
        <v>43259</v>
      </c>
      <c r="D8737" s="1189" t="s">
        <v>5</v>
      </c>
      <c r="E8737" s="1190">
        <v>314.38130000000001</v>
      </c>
      <c r="F8737" s="394"/>
    </row>
    <row r="8738" spans="1:6" ht="24.75">
      <c r="A8738" s="1189" t="s">
        <v>16436</v>
      </c>
      <c r="B8738" s="501" t="s">
        <v>16549</v>
      </c>
      <c r="C8738" s="502" t="s">
        <v>43260</v>
      </c>
      <c r="D8738" s="1189" t="s">
        <v>5</v>
      </c>
      <c r="E8738" s="1190">
        <v>333.57470000000001</v>
      </c>
      <c r="F8738" s="394"/>
    </row>
    <row r="8739" spans="1:6" ht="24.75">
      <c r="A8739" s="1189" t="s">
        <v>16437</v>
      </c>
      <c r="B8739" s="501" t="s">
        <v>16549</v>
      </c>
      <c r="C8739" s="502" t="s">
        <v>43261</v>
      </c>
      <c r="D8739" s="1189" t="s">
        <v>5</v>
      </c>
      <c r="E8739" s="1190">
        <v>296.02190000000002</v>
      </c>
      <c r="F8739" s="394"/>
    </row>
    <row r="8740" spans="1:6" ht="24.75">
      <c r="A8740" s="1189" t="s">
        <v>16438</v>
      </c>
      <c r="B8740" s="501" t="s">
        <v>16549</v>
      </c>
      <c r="C8740" s="502" t="s">
        <v>43262</v>
      </c>
      <c r="D8740" s="1189" t="s">
        <v>5</v>
      </c>
      <c r="E8740" s="1190">
        <v>489.47379999999998</v>
      </c>
      <c r="F8740" s="394"/>
    </row>
    <row r="8741" spans="1:6" ht="24.75">
      <c r="A8741" s="1189" t="s">
        <v>16439</v>
      </c>
      <c r="B8741" s="501" t="s">
        <v>16549</v>
      </c>
      <c r="C8741" s="502" t="s">
        <v>43263</v>
      </c>
      <c r="D8741" s="1189" t="s">
        <v>5</v>
      </c>
      <c r="E8741" s="1190">
        <v>1320.9478999999999</v>
      </c>
      <c r="F8741" s="394"/>
    </row>
    <row r="8742" spans="1:6" ht="24.75">
      <c r="A8742" s="1189" t="s">
        <v>16440</v>
      </c>
      <c r="B8742" s="501" t="s">
        <v>16549</v>
      </c>
      <c r="C8742" s="502" t="s">
        <v>43264</v>
      </c>
      <c r="D8742" s="1189" t="s">
        <v>5</v>
      </c>
      <c r="E8742" s="1190">
        <v>2242.1849000000002</v>
      </c>
      <c r="F8742" s="394"/>
    </row>
    <row r="8743" spans="1:6" ht="24.75">
      <c r="A8743" s="1189" t="s">
        <v>16441</v>
      </c>
      <c r="B8743" s="501" t="s">
        <v>16549</v>
      </c>
      <c r="C8743" s="502" t="s">
        <v>43265</v>
      </c>
      <c r="D8743" s="1189" t="s">
        <v>5</v>
      </c>
      <c r="E8743" s="1190">
        <v>749.43700000000001</v>
      </c>
      <c r="F8743" s="394"/>
    </row>
    <row r="8744" spans="1:6" ht="24.75">
      <c r="A8744" s="1189" t="s">
        <v>16442</v>
      </c>
      <c r="B8744" s="501" t="s">
        <v>16549</v>
      </c>
      <c r="C8744" s="502" t="s">
        <v>43266</v>
      </c>
      <c r="D8744" s="1189" t="s">
        <v>5</v>
      </c>
      <c r="E8744" s="1190">
        <v>913.59649999999999</v>
      </c>
      <c r="F8744" s="394"/>
    </row>
    <row r="8745" spans="1:6" ht="24.75">
      <c r="A8745" s="1189" t="s">
        <v>16443</v>
      </c>
      <c r="B8745" s="501" t="s">
        <v>16549</v>
      </c>
      <c r="C8745" s="502" t="s">
        <v>43267</v>
      </c>
      <c r="D8745" s="1189" t="s">
        <v>5</v>
      </c>
      <c r="E8745" s="1190">
        <v>1171.2047</v>
      </c>
      <c r="F8745" s="394"/>
    </row>
    <row r="8746" spans="1:6" ht="24.75">
      <c r="A8746" s="1189" t="s">
        <v>16444</v>
      </c>
      <c r="B8746" s="501" t="s">
        <v>16549</v>
      </c>
      <c r="C8746" s="502" t="s">
        <v>43268</v>
      </c>
      <c r="D8746" s="1189" t="s">
        <v>5</v>
      </c>
      <c r="E8746" s="1190">
        <v>1014.5263</v>
      </c>
      <c r="F8746" s="394"/>
    </row>
    <row r="8747" spans="1:6" ht="24.75">
      <c r="A8747" s="1189" t="s">
        <v>16445</v>
      </c>
      <c r="B8747" s="501" t="s">
        <v>16549</v>
      </c>
      <c r="C8747" s="502" t="s">
        <v>43269</v>
      </c>
      <c r="D8747" s="1189" t="s">
        <v>5</v>
      </c>
      <c r="E8747" s="1190">
        <v>1658.8007</v>
      </c>
      <c r="F8747" s="394"/>
    </row>
    <row r="8748" spans="1:6" ht="24.75">
      <c r="A8748" s="1189" t="s">
        <v>16446</v>
      </c>
      <c r="B8748" s="501" t="s">
        <v>16549</v>
      </c>
      <c r="C8748" s="502" t="s">
        <v>43270</v>
      </c>
      <c r="D8748" s="1189" t="s">
        <v>5</v>
      </c>
      <c r="E8748" s="1190">
        <v>2069.4531999999999</v>
      </c>
      <c r="F8748" s="394"/>
    </row>
    <row r="8749" spans="1:6" ht="24.75">
      <c r="A8749" s="1189" t="s">
        <v>16447</v>
      </c>
      <c r="B8749" s="501" t="s">
        <v>16549</v>
      </c>
      <c r="C8749" s="502" t="s">
        <v>43271</v>
      </c>
      <c r="D8749" s="1189" t="s">
        <v>5</v>
      </c>
      <c r="E8749" s="1190">
        <v>2712.6311999999998</v>
      </c>
      <c r="F8749" s="394"/>
    </row>
    <row r="8750" spans="1:6">
      <c r="A8750" s="1189" t="s">
        <v>16448</v>
      </c>
      <c r="B8750" s="501" t="s">
        <v>16549</v>
      </c>
      <c r="C8750" s="502" t="s">
        <v>43272</v>
      </c>
      <c r="D8750" s="1189" t="s">
        <v>14895</v>
      </c>
      <c r="E8750" s="1190">
        <v>1847.66</v>
      </c>
      <c r="F8750" s="394"/>
    </row>
    <row r="8751" spans="1:6">
      <c r="A8751" s="1189" t="s">
        <v>16449</v>
      </c>
      <c r="B8751" s="501" t="s">
        <v>16549</v>
      </c>
      <c r="C8751" s="502" t="s">
        <v>43273</v>
      </c>
      <c r="D8751" s="1189" t="s">
        <v>2506</v>
      </c>
      <c r="E8751" s="1190" t="s">
        <v>167</v>
      </c>
      <c r="F8751" s="394"/>
    </row>
    <row r="8752" spans="1:6">
      <c r="A8752" s="1189" t="s">
        <v>16450</v>
      </c>
      <c r="B8752" s="501" t="s">
        <v>16549</v>
      </c>
      <c r="C8752" s="502" t="s">
        <v>43274</v>
      </c>
      <c r="D8752" s="1189" t="s">
        <v>2506</v>
      </c>
      <c r="E8752" s="1190" t="s">
        <v>167</v>
      </c>
      <c r="F8752" s="394"/>
    </row>
    <row r="8753" spans="1:6">
      <c r="A8753" s="1189" t="s">
        <v>16451</v>
      </c>
      <c r="B8753" s="501" t="s">
        <v>16549</v>
      </c>
      <c r="C8753" s="502" t="s">
        <v>43275</v>
      </c>
      <c r="D8753" s="1189" t="s">
        <v>2506</v>
      </c>
      <c r="E8753" s="1190" t="s">
        <v>167</v>
      </c>
      <c r="F8753" s="394"/>
    </row>
    <row r="8754" spans="1:6">
      <c r="A8754" s="1189" t="s">
        <v>16452</v>
      </c>
      <c r="B8754" s="501" t="s">
        <v>16549</v>
      </c>
      <c r="C8754" s="502" t="s">
        <v>43276</v>
      </c>
      <c r="D8754" s="1189" t="s">
        <v>2506</v>
      </c>
      <c r="E8754" s="1190" t="s">
        <v>167</v>
      </c>
      <c r="F8754" s="394"/>
    </row>
    <row r="8755" spans="1:6">
      <c r="A8755" s="1189" t="s">
        <v>16453</v>
      </c>
      <c r="B8755" s="501" t="s">
        <v>16549</v>
      </c>
      <c r="C8755" s="502" t="s">
        <v>43277</v>
      </c>
      <c r="D8755" s="1189" t="s">
        <v>2506</v>
      </c>
      <c r="E8755" s="1190" t="s">
        <v>167</v>
      </c>
      <c r="F8755" s="394"/>
    </row>
    <row r="8756" spans="1:6">
      <c r="A8756" s="1189" t="s">
        <v>16454</v>
      </c>
      <c r="B8756" s="501" t="s">
        <v>16549</v>
      </c>
      <c r="C8756" s="502" t="s">
        <v>43278</v>
      </c>
      <c r="D8756" s="1189" t="s">
        <v>2506</v>
      </c>
      <c r="E8756" s="1190" t="s">
        <v>167</v>
      </c>
      <c r="F8756" s="394"/>
    </row>
    <row r="8757" spans="1:6">
      <c r="A8757" s="1189" t="s">
        <v>16455</v>
      </c>
      <c r="B8757" s="501" t="s">
        <v>16549</v>
      </c>
      <c r="C8757" s="502" t="s">
        <v>43279</v>
      </c>
      <c r="D8757" s="1189" t="s">
        <v>28</v>
      </c>
      <c r="E8757" s="1190" t="s">
        <v>167</v>
      </c>
      <c r="F8757" s="394"/>
    </row>
    <row r="8758" spans="1:6">
      <c r="A8758" s="1189" t="s">
        <v>16456</v>
      </c>
      <c r="B8758" s="501" t="s">
        <v>16549</v>
      </c>
      <c r="C8758" s="502" t="s">
        <v>43280</v>
      </c>
      <c r="D8758" s="1189" t="s">
        <v>28</v>
      </c>
      <c r="E8758" s="1190" t="s">
        <v>167</v>
      </c>
      <c r="F8758" s="394"/>
    </row>
    <row r="8759" spans="1:6">
      <c r="A8759" s="1189" t="s">
        <v>16457</v>
      </c>
      <c r="B8759" s="501" t="s">
        <v>16549</v>
      </c>
      <c r="C8759" s="502" t="s">
        <v>43281</v>
      </c>
      <c r="D8759" s="1189" t="s">
        <v>28</v>
      </c>
      <c r="E8759" s="1190" t="s">
        <v>167</v>
      </c>
      <c r="F8759" s="394"/>
    </row>
    <row r="8760" spans="1:6">
      <c r="A8760" s="1189" t="s">
        <v>16458</v>
      </c>
      <c r="B8760" s="501" t="s">
        <v>16549</v>
      </c>
      <c r="C8760" s="502" t="s">
        <v>43282</v>
      </c>
      <c r="D8760" s="1189" t="s">
        <v>28</v>
      </c>
      <c r="E8760" s="1190" t="s">
        <v>167</v>
      </c>
      <c r="F8760" s="394"/>
    </row>
    <row r="8761" spans="1:6">
      <c r="A8761" s="1189" t="s">
        <v>16459</v>
      </c>
      <c r="B8761" s="501" t="s">
        <v>16549</v>
      </c>
      <c r="C8761" s="502" t="s">
        <v>43283</v>
      </c>
      <c r="D8761" s="1189" t="s">
        <v>28</v>
      </c>
      <c r="E8761" s="1190" t="s">
        <v>167</v>
      </c>
      <c r="F8761" s="394"/>
    </row>
    <row r="8762" spans="1:6">
      <c r="A8762" s="1189" t="s">
        <v>16460</v>
      </c>
      <c r="B8762" s="501" t="s">
        <v>16549</v>
      </c>
      <c r="C8762" s="502" t="s">
        <v>43284</v>
      </c>
      <c r="D8762" s="1189" t="s">
        <v>2506</v>
      </c>
      <c r="E8762" s="1190" t="s">
        <v>167</v>
      </c>
      <c r="F8762" s="394"/>
    </row>
    <row r="8763" spans="1:6">
      <c r="A8763" s="1189" t="s">
        <v>16461</v>
      </c>
      <c r="B8763" s="501" t="s">
        <v>16549</v>
      </c>
      <c r="C8763" s="502" t="s">
        <v>43285</v>
      </c>
      <c r="D8763" s="1189" t="s">
        <v>28</v>
      </c>
      <c r="E8763" s="1190">
        <v>21.3429</v>
      </c>
      <c r="F8763" s="394"/>
    </row>
    <row r="8764" spans="1:6">
      <c r="A8764" s="1189" t="s">
        <v>16462</v>
      </c>
      <c r="B8764" s="501" t="s">
        <v>16549</v>
      </c>
      <c r="C8764" s="502" t="s">
        <v>43286</v>
      </c>
      <c r="D8764" s="1189" t="s">
        <v>28</v>
      </c>
      <c r="E8764" s="1190">
        <v>25.936699999999998</v>
      </c>
      <c r="F8764" s="394"/>
    </row>
    <row r="8765" spans="1:6">
      <c r="A8765" s="1189" t="s">
        <v>16463</v>
      </c>
      <c r="B8765" s="501" t="s">
        <v>16549</v>
      </c>
      <c r="C8765" s="502" t="s">
        <v>43287</v>
      </c>
      <c r="D8765" s="1189" t="s">
        <v>28</v>
      </c>
      <c r="E8765" s="1190">
        <v>29.433900000000001</v>
      </c>
      <c r="F8765" s="394"/>
    </row>
    <row r="8766" spans="1:6">
      <c r="A8766" s="1189" t="s">
        <v>16464</v>
      </c>
      <c r="B8766" s="501" t="s">
        <v>16549</v>
      </c>
      <c r="C8766" s="502" t="s">
        <v>43288</v>
      </c>
      <c r="D8766" s="1189" t="s">
        <v>28</v>
      </c>
      <c r="E8766" s="1190">
        <v>31.131499999999999</v>
      </c>
      <c r="F8766" s="394"/>
    </row>
    <row r="8767" spans="1:6">
      <c r="A8767" s="1189" t="s">
        <v>16465</v>
      </c>
      <c r="B8767" s="501" t="s">
        <v>16549</v>
      </c>
      <c r="C8767" s="502" t="s">
        <v>43289</v>
      </c>
      <c r="D8767" s="1189" t="s">
        <v>28</v>
      </c>
      <c r="E8767" s="1190">
        <v>19.78</v>
      </c>
      <c r="F8767" s="394"/>
    </row>
    <row r="8768" spans="1:6">
      <c r="A8768" s="1189" t="s">
        <v>16466</v>
      </c>
      <c r="B8768" s="501" t="s">
        <v>16549</v>
      </c>
      <c r="C8768" s="502" t="s">
        <v>43290</v>
      </c>
      <c r="D8768" s="1189" t="s">
        <v>28</v>
      </c>
      <c r="E8768" s="1190">
        <v>23.680399999999999</v>
      </c>
      <c r="F8768" s="394"/>
    </row>
    <row r="8769" spans="1:6">
      <c r="A8769" s="1189" t="s">
        <v>16467</v>
      </c>
      <c r="B8769" s="501" t="s">
        <v>16549</v>
      </c>
      <c r="C8769" s="502" t="s">
        <v>43291</v>
      </c>
      <c r="D8769" s="1189" t="s">
        <v>28</v>
      </c>
      <c r="E8769" s="1190">
        <v>26.9956</v>
      </c>
      <c r="F8769" s="394"/>
    </row>
    <row r="8770" spans="1:6">
      <c r="A8770" s="1189" t="s">
        <v>16468</v>
      </c>
      <c r="B8770" s="501" t="s">
        <v>16549</v>
      </c>
      <c r="C8770" s="502" t="s">
        <v>43292</v>
      </c>
      <c r="D8770" s="1189" t="s">
        <v>28</v>
      </c>
      <c r="E8770" s="1190">
        <v>29.960699999999999</v>
      </c>
      <c r="F8770" s="394"/>
    </row>
    <row r="8771" spans="1:6">
      <c r="A8771" s="1189" t="s">
        <v>16469</v>
      </c>
      <c r="B8771" s="501" t="s">
        <v>16549</v>
      </c>
      <c r="C8771" s="502" t="s">
        <v>43293</v>
      </c>
      <c r="D8771" s="1189" t="s">
        <v>28</v>
      </c>
      <c r="E8771" s="1190">
        <v>17.2607</v>
      </c>
      <c r="F8771" s="394"/>
    </row>
    <row r="8772" spans="1:6">
      <c r="A8772" s="1189" t="s">
        <v>16470</v>
      </c>
      <c r="B8772" s="501" t="s">
        <v>16549</v>
      </c>
      <c r="C8772" s="502" t="s">
        <v>43294</v>
      </c>
      <c r="D8772" s="1189" t="s">
        <v>28</v>
      </c>
      <c r="E8772" s="1190">
        <v>21.903099999999998</v>
      </c>
      <c r="F8772" s="394"/>
    </row>
    <row r="8773" spans="1:6">
      <c r="A8773" s="1189" t="s">
        <v>16471</v>
      </c>
      <c r="B8773" s="501" t="s">
        <v>16549</v>
      </c>
      <c r="C8773" s="502" t="s">
        <v>43295</v>
      </c>
      <c r="D8773" s="1189" t="s">
        <v>28</v>
      </c>
      <c r="E8773" s="1190">
        <v>22.833500000000001</v>
      </c>
      <c r="F8773" s="394"/>
    </row>
    <row r="8774" spans="1:6">
      <c r="A8774" s="1189" t="s">
        <v>16472</v>
      </c>
      <c r="B8774" s="501" t="s">
        <v>16549</v>
      </c>
      <c r="C8774" s="502" t="s">
        <v>43296</v>
      </c>
      <c r="D8774" s="1189" t="s">
        <v>28</v>
      </c>
      <c r="E8774" s="1190">
        <v>29.261500000000002</v>
      </c>
      <c r="F8774" s="394"/>
    </row>
    <row r="8775" spans="1:6">
      <c r="A8775" s="1189" t="s">
        <v>16473</v>
      </c>
      <c r="B8775" s="501" t="s">
        <v>16549</v>
      </c>
      <c r="C8775" s="502" t="s">
        <v>43297</v>
      </c>
      <c r="D8775" s="1189" t="s">
        <v>28</v>
      </c>
      <c r="E8775" s="1190">
        <v>16.834800000000001</v>
      </c>
      <c r="F8775" s="394"/>
    </row>
    <row r="8776" spans="1:6">
      <c r="A8776" s="1189" t="s">
        <v>16474</v>
      </c>
      <c r="B8776" s="501" t="s">
        <v>16549</v>
      </c>
      <c r="C8776" s="502" t="s">
        <v>43298</v>
      </c>
      <c r="D8776" s="1189" t="s">
        <v>28</v>
      </c>
      <c r="E8776" s="1190">
        <v>21.380800000000001</v>
      </c>
      <c r="F8776" s="394"/>
    </row>
    <row r="8777" spans="1:6">
      <c r="A8777" s="1189" t="s">
        <v>16475</v>
      </c>
      <c r="B8777" s="501" t="s">
        <v>16549</v>
      </c>
      <c r="C8777" s="502" t="s">
        <v>43299</v>
      </c>
      <c r="D8777" s="1189" t="s">
        <v>28</v>
      </c>
      <c r="E8777" s="1190">
        <v>21.903099999999998</v>
      </c>
      <c r="F8777" s="394"/>
    </row>
    <row r="8778" spans="1:6">
      <c r="A8778" s="1189" t="s">
        <v>16476</v>
      </c>
      <c r="B8778" s="501" t="s">
        <v>16549</v>
      </c>
      <c r="C8778" s="502" t="s">
        <v>43300</v>
      </c>
      <c r="D8778" s="1189" t="s">
        <v>28</v>
      </c>
      <c r="E8778" s="1190">
        <v>28.663399999999999</v>
      </c>
      <c r="F8778" s="394"/>
    </row>
    <row r="8779" spans="1:6">
      <c r="A8779" s="1189" t="s">
        <v>16477</v>
      </c>
      <c r="B8779" s="501" t="s">
        <v>16549</v>
      </c>
      <c r="C8779" s="502" t="s">
        <v>43301</v>
      </c>
      <c r="D8779" s="1189" t="s">
        <v>28</v>
      </c>
      <c r="E8779" s="1190">
        <v>30.645700000000001</v>
      </c>
      <c r="F8779" s="394"/>
    </row>
    <row r="8780" spans="1:6">
      <c r="A8780" s="1189" t="s">
        <v>16478</v>
      </c>
      <c r="B8780" s="501" t="s">
        <v>16549</v>
      </c>
      <c r="C8780" s="502" t="s">
        <v>43302</v>
      </c>
      <c r="D8780" s="1189" t="s">
        <v>28</v>
      </c>
      <c r="E8780" s="1190">
        <v>37.756999999999998</v>
      </c>
      <c r="F8780" s="394"/>
    </row>
    <row r="8781" spans="1:6">
      <c r="A8781" s="1189" t="s">
        <v>16479</v>
      </c>
      <c r="B8781" s="501" t="s">
        <v>16549</v>
      </c>
      <c r="C8781" s="502" t="s">
        <v>43303</v>
      </c>
      <c r="D8781" s="1189" t="s">
        <v>28</v>
      </c>
      <c r="E8781" s="1190">
        <v>42.019799999999996</v>
      </c>
      <c r="F8781" s="394"/>
    </row>
    <row r="8782" spans="1:6">
      <c r="A8782" s="1189" t="s">
        <v>16480</v>
      </c>
      <c r="B8782" s="501" t="s">
        <v>16549</v>
      </c>
      <c r="C8782" s="502" t="s">
        <v>43304</v>
      </c>
      <c r="D8782" s="1189" t="s">
        <v>28</v>
      </c>
      <c r="E8782" s="1190">
        <v>45.432499999999997</v>
      </c>
      <c r="F8782" s="394"/>
    </row>
    <row r="8783" spans="1:6">
      <c r="A8783" s="1189" t="s">
        <v>16481</v>
      </c>
      <c r="B8783" s="501" t="s">
        <v>16549</v>
      </c>
      <c r="C8783" s="502" t="s">
        <v>43305</v>
      </c>
      <c r="D8783" s="1189" t="s">
        <v>28</v>
      </c>
      <c r="E8783" s="1190">
        <v>30.084099999999999</v>
      </c>
      <c r="F8783" s="394"/>
    </row>
    <row r="8784" spans="1:6">
      <c r="A8784" s="1189" t="s">
        <v>16482</v>
      </c>
      <c r="B8784" s="501" t="s">
        <v>16549</v>
      </c>
      <c r="C8784" s="502" t="s">
        <v>43306</v>
      </c>
      <c r="D8784" s="1189" t="s">
        <v>28</v>
      </c>
      <c r="E8784" s="1190">
        <v>37.1051</v>
      </c>
      <c r="F8784" s="394"/>
    </row>
    <row r="8785" spans="1:6">
      <c r="A8785" s="1189" t="s">
        <v>16483</v>
      </c>
      <c r="B8785" s="501" t="s">
        <v>16549</v>
      </c>
      <c r="C8785" s="502" t="s">
        <v>43307</v>
      </c>
      <c r="D8785" s="1189" t="s">
        <v>28</v>
      </c>
      <c r="E8785" s="1190">
        <v>41.217399999999998</v>
      </c>
      <c r="F8785" s="394"/>
    </row>
    <row r="8786" spans="1:6">
      <c r="A8786" s="1189" t="s">
        <v>16484</v>
      </c>
      <c r="B8786" s="501" t="s">
        <v>16549</v>
      </c>
      <c r="C8786" s="502" t="s">
        <v>43308</v>
      </c>
      <c r="D8786" s="1189" t="s">
        <v>28</v>
      </c>
      <c r="E8786" s="1190">
        <v>44.72</v>
      </c>
      <c r="F8786" s="394"/>
    </row>
    <row r="8787" spans="1:6">
      <c r="A8787" s="1189" t="s">
        <v>16485</v>
      </c>
      <c r="B8787" s="501" t="s">
        <v>16549</v>
      </c>
      <c r="C8787" s="502" t="s">
        <v>43309</v>
      </c>
      <c r="D8787" s="1189" t="s">
        <v>28</v>
      </c>
      <c r="E8787" s="1190">
        <v>29.015499999999999</v>
      </c>
      <c r="F8787" s="394"/>
    </row>
    <row r="8788" spans="1:6">
      <c r="A8788" s="1189" t="s">
        <v>16486</v>
      </c>
      <c r="B8788" s="501" t="s">
        <v>16549</v>
      </c>
      <c r="C8788" s="502" t="s">
        <v>43310</v>
      </c>
      <c r="D8788" s="1189" t="s">
        <v>28</v>
      </c>
      <c r="E8788" s="1190">
        <v>35.747399999999999</v>
      </c>
      <c r="F8788" s="394"/>
    </row>
    <row r="8789" spans="1:6">
      <c r="A8789" s="1189" t="s">
        <v>16487</v>
      </c>
      <c r="B8789" s="501" t="s">
        <v>16549</v>
      </c>
      <c r="C8789" s="502" t="s">
        <v>43311</v>
      </c>
      <c r="D8789" s="1189" t="s">
        <v>28</v>
      </c>
      <c r="E8789" s="1190">
        <v>39.782699999999998</v>
      </c>
      <c r="F8789" s="394"/>
    </row>
    <row r="8790" spans="1:6">
      <c r="A8790" s="1189" t="s">
        <v>16488</v>
      </c>
      <c r="B8790" s="501" t="s">
        <v>16549</v>
      </c>
      <c r="C8790" s="502" t="s">
        <v>43312</v>
      </c>
      <c r="D8790" s="1189" t="s">
        <v>28</v>
      </c>
      <c r="E8790" s="1190">
        <v>43.960799999999999</v>
      </c>
      <c r="F8790" s="394"/>
    </row>
    <row r="8791" spans="1:6">
      <c r="A8791" s="1189" t="s">
        <v>16489</v>
      </c>
      <c r="B8791" s="501" t="s">
        <v>16549</v>
      </c>
      <c r="C8791" s="502" t="s">
        <v>43313</v>
      </c>
      <c r="D8791" s="1189" t="s">
        <v>28</v>
      </c>
      <c r="E8791" s="1190">
        <v>28.350899999999999</v>
      </c>
      <c r="F8791" s="394"/>
    </row>
    <row r="8792" spans="1:6">
      <c r="A8792" s="1189" t="s">
        <v>16490</v>
      </c>
      <c r="B8792" s="501" t="s">
        <v>16549</v>
      </c>
      <c r="C8792" s="502" t="s">
        <v>43314</v>
      </c>
      <c r="D8792" s="1189" t="s">
        <v>28</v>
      </c>
      <c r="E8792" s="1190">
        <v>35.073300000000003</v>
      </c>
      <c r="F8792" s="394"/>
    </row>
    <row r="8793" spans="1:6">
      <c r="A8793" s="1189" t="s">
        <v>16491</v>
      </c>
      <c r="B8793" s="501" t="s">
        <v>16549</v>
      </c>
      <c r="C8793" s="502" t="s">
        <v>43315</v>
      </c>
      <c r="D8793" s="1189" t="s">
        <v>28</v>
      </c>
      <c r="E8793" s="1190">
        <v>39.023099999999999</v>
      </c>
      <c r="F8793" s="394"/>
    </row>
    <row r="8794" spans="1:6">
      <c r="A8794" s="1189" t="s">
        <v>16492</v>
      </c>
      <c r="B8794" s="501" t="s">
        <v>16549</v>
      </c>
      <c r="C8794" s="502" t="s">
        <v>43316</v>
      </c>
      <c r="D8794" s="1189" t="s">
        <v>28</v>
      </c>
      <c r="E8794" s="1190">
        <v>43.2958</v>
      </c>
      <c r="F8794" s="394"/>
    </row>
    <row r="8795" spans="1:6">
      <c r="A8795" s="1189" t="s">
        <v>16493</v>
      </c>
      <c r="B8795" s="501" t="s">
        <v>16549</v>
      </c>
      <c r="C8795" s="502" t="s">
        <v>43317</v>
      </c>
      <c r="D8795" s="1189" t="s">
        <v>28</v>
      </c>
      <c r="E8795" s="1190">
        <v>26.5884</v>
      </c>
      <c r="F8795" s="394"/>
    </row>
    <row r="8796" spans="1:6">
      <c r="A8796" s="1189" t="s">
        <v>16494</v>
      </c>
      <c r="B8796" s="501" t="s">
        <v>16549</v>
      </c>
      <c r="C8796" s="502" t="s">
        <v>43318</v>
      </c>
      <c r="D8796" s="1189" t="s">
        <v>28</v>
      </c>
      <c r="E8796" s="1190">
        <v>22.705400000000001</v>
      </c>
      <c r="F8796" s="394"/>
    </row>
    <row r="8797" spans="1:6">
      <c r="A8797" s="1189" t="s">
        <v>16495</v>
      </c>
      <c r="B8797" s="501" t="s">
        <v>16549</v>
      </c>
      <c r="C8797" s="502" t="s">
        <v>43319</v>
      </c>
      <c r="D8797" s="1189" t="s">
        <v>28</v>
      </c>
      <c r="E8797" s="1190">
        <v>56.343499999999999</v>
      </c>
      <c r="F8797" s="394"/>
    </row>
    <row r="8798" spans="1:6">
      <c r="A8798" s="1189" t="s">
        <v>16496</v>
      </c>
      <c r="B8798" s="501" t="s">
        <v>16549</v>
      </c>
      <c r="C8798" s="502" t="s">
        <v>43320</v>
      </c>
      <c r="D8798" s="1189" t="s">
        <v>28</v>
      </c>
      <c r="E8798" s="1190">
        <v>23.837399999999999</v>
      </c>
      <c r="F8798" s="394"/>
    </row>
    <row r="8799" spans="1:6">
      <c r="A8799" s="1189" t="s">
        <v>16497</v>
      </c>
      <c r="B8799" s="501" t="s">
        <v>16549</v>
      </c>
      <c r="C8799" s="502" t="s">
        <v>43321</v>
      </c>
      <c r="D8799" s="1189" t="s">
        <v>28</v>
      </c>
      <c r="E8799" s="1190">
        <v>19.6325</v>
      </c>
      <c r="F8799" s="394"/>
    </row>
    <row r="8800" spans="1:6">
      <c r="A8800" s="1189" t="s">
        <v>16498</v>
      </c>
      <c r="B8800" s="501" t="s">
        <v>16549</v>
      </c>
      <c r="C8800" s="502" t="s">
        <v>43322</v>
      </c>
      <c r="D8800" s="1189" t="s">
        <v>28</v>
      </c>
      <c r="E8800" s="1190">
        <v>54.996099999999998</v>
      </c>
      <c r="F8800" s="394"/>
    </row>
    <row r="8801" spans="1:6">
      <c r="A8801" s="1189" t="s">
        <v>16499</v>
      </c>
      <c r="B8801" s="501" t="s">
        <v>16549</v>
      </c>
      <c r="C8801" s="502" t="s">
        <v>43323</v>
      </c>
      <c r="D8801" s="1189" t="s">
        <v>28</v>
      </c>
      <c r="E8801" s="1190">
        <v>21.326799999999999</v>
      </c>
      <c r="F8801" s="394"/>
    </row>
    <row r="8802" spans="1:6">
      <c r="A8802" s="1189" t="s">
        <v>16500</v>
      </c>
      <c r="B8802" s="501" t="s">
        <v>16549</v>
      </c>
      <c r="C8802" s="502" t="s">
        <v>43324</v>
      </c>
      <c r="D8802" s="1189" t="s">
        <v>28</v>
      </c>
      <c r="E8802" s="1190">
        <v>19.823799999999999</v>
      </c>
      <c r="F8802" s="394"/>
    </row>
    <row r="8803" spans="1:6">
      <c r="A8803" s="1189" t="s">
        <v>16501</v>
      </c>
      <c r="B8803" s="501" t="s">
        <v>16549</v>
      </c>
      <c r="C8803" s="502" t="s">
        <v>43325</v>
      </c>
      <c r="D8803" s="1189" t="s">
        <v>28</v>
      </c>
      <c r="E8803" s="1190">
        <v>48.303199999999997</v>
      </c>
      <c r="F8803" s="394"/>
    </row>
    <row r="8804" spans="1:6">
      <c r="A8804" s="1189" t="s">
        <v>16502</v>
      </c>
      <c r="B8804" s="501" t="s">
        <v>16549</v>
      </c>
      <c r="C8804" s="502" t="s">
        <v>43326</v>
      </c>
      <c r="D8804" s="1189" t="s">
        <v>28</v>
      </c>
      <c r="E8804" s="1190">
        <v>17.616299999999999</v>
      </c>
      <c r="F8804" s="394"/>
    </row>
    <row r="8805" spans="1:6">
      <c r="A8805" s="1189" t="s">
        <v>16503</v>
      </c>
      <c r="B8805" s="501" t="s">
        <v>16549</v>
      </c>
      <c r="C8805" s="502" t="s">
        <v>43327</v>
      </c>
      <c r="D8805" s="1189" t="s">
        <v>28</v>
      </c>
      <c r="E8805" s="1190">
        <v>16.552499999999998</v>
      </c>
      <c r="F8805" s="394"/>
    </row>
    <row r="8806" spans="1:6">
      <c r="A8806" s="1189" t="s">
        <v>16504</v>
      </c>
      <c r="B8806" s="501" t="s">
        <v>16549</v>
      </c>
      <c r="C8806" s="502" t="s">
        <v>43328</v>
      </c>
      <c r="D8806" s="1189" t="s">
        <v>28</v>
      </c>
      <c r="E8806" s="1190">
        <v>50.182000000000002</v>
      </c>
      <c r="F8806" s="394"/>
    </row>
    <row r="8807" spans="1:6">
      <c r="A8807" s="1189" t="s">
        <v>16505</v>
      </c>
      <c r="B8807" s="501" t="s">
        <v>16549</v>
      </c>
      <c r="C8807" s="502" t="s">
        <v>43329</v>
      </c>
      <c r="D8807" s="1189" t="s">
        <v>28</v>
      </c>
      <c r="E8807" s="1190">
        <v>64.229600000000005</v>
      </c>
      <c r="F8807" s="394"/>
    </row>
    <row r="8808" spans="1:6">
      <c r="A8808" s="1189" t="s">
        <v>16506</v>
      </c>
      <c r="B8808" s="501" t="s">
        <v>16549</v>
      </c>
      <c r="C8808" s="502" t="s">
        <v>43330</v>
      </c>
      <c r="D8808" s="1189" t="s">
        <v>28</v>
      </c>
      <c r="E8808" s="1190">
        <v>62.016599999999997</v>
      </c>
      <c r="F8808" s="394"/>
    </row>
    <row r="8809" spans="1:6">
      <c r="A8809" s="1189" t="s">
        <v>16507</v>
      </c>
      <c r="B8809" s="501" t="s">
        <v>16549</v>
      </c>
      <c r="C8809" s="502" t="s">
        <v>43331</v>
      </c>
      <c r="D8809" s="1189" t="s">
        <v>28</v>
      </c>
      <c r="E8809" s="1190">
        <v>54.616300000000003</v>
      </c>
      <c r="F8809" s="394"/>
    </row>
    <row r="8810" spans="1:6">
      <c r="A8810" s="1189" t="s">
        <v>16508</v>
      </c>
      <c r="B8810" s="501" t="s">
        <v>16549</v>
      </c>
      <c r="C8810" s="502" t="s">
        <v>43332</v>
      </c>
      <c r="D8810" s="1189" t="s">
        <v>28</v>
      </c>
      <c r="E8810" s="1190">
        <v>52.660400000000003</v>
      </c>
      <c r="F8810" s="394"/>
    </row>
    <row r="8811" spans="1:6">
      <c r="A8811" s="1189" t="s">
        <v>16509</v>
      </c>
      <c r="B8811" s="501" t="s">
        <v>16549</v>
      </c>
      <c r="C8811" s="502" t="s">
        <v>43333</v>
      </c>
      <c r="D8811" s="1189" t="s">
        <v>2506</v>
      </c>
      <c r="E8811" s="1190" t="s">
        <v>167</v>
      </c>
      <c r="F8811" s="394"/>
    </row>
    <row r="8812" spans="1:6">
      <c r="A8812" s="1189" t="s">
        <v>16510</v>
      </c>
      <c r="B8812" s="501" t="s">
        <v>16549</v>
      </c>
      <c r="C8812" s="502" t="s">
        <v>43334</v>
      </c>
      <c r="D8812" s="1189" t="s">
        <v>28</v>
      </c>
      <c r="E8812" s="1190">
        <v>15945</v>
      </c>
      <c r="F8812" s="394"/>
    </row>
    <row r="8813" spans="1:6">
      <c r="A8813" s="1189" t="s">
        <v>16511</v>
      </c>
      <c r="B8813" s="501" t="s">
        <v>16549</v>
      </c>
      <c r="C8813" s="502" t="s">
        <v>43335</v>
      </c>
      <c r="D8813" s="1189" t="s">
        <v>28</v>
      </c>
      <c r="E8813" s="1190">
        <v>21792.5</v>
      </c>
      <c r="F8813" s="394"/>
    </row>
    <row r="8814" spans="1:6">
      <c r="A8814" s="1189" t="s">
        <v>16512</v>
      </c>
      <c r="B8814" s="501" t="s">
        <v>16549</v>
      </c>
      <c r="C8814" s="502" t="s">
        <v>43336</v>
      </c>
      <c r="D8814" s="1189" t="s">
        <v>28</v>
      </c>
      <c r="E8814" s="1190">
        <v>33480</v>
      </c>
      <c r="F8814" s="394"/>
    </row>
    <row r="8815" spans="1:6">
      <c r="A8815" s="1189" t="s">
        <v>16513</v>
      </c>
      <c r="B8815" s="501" t="s">
        <v>16549</v>
      </c>
      <c r="C8815" s="502" t="s">
        <v>43337</v>
      </c>
      <c r="D8815" s="1189" t="s">
        <v>28</v>
      </c>
      <c r="E8815" s="1190">
        <v>48289.676299999999</v>
      </c>
      <c r="F8815" s="394"/>
    </row>
    <row r="8816" spans="1:6">
      <c r="A8816" s="1189" t="s">
        <v>16514</v>
      </c>
      <c r="B8816" s="501" t="s">
        <v>16549</v>
      </c>
      <c r="C8816" s="502" t="s">
        <v>43338</v>
      </c>
      <c r="D8816" s="1189" t="s">
        <v>28</v>
      </c>
      <c r="E8816" s="1190" t="s">
        <v>167</v>
      </c>
      <c r="F8816" s="394"/>
    </row>
    <row r="8817" spans="1:6">
      <c r="A8817" s="1189" t="s">
        <v>16515</v>
      </c>
      <c r="B8817" s="501" t="s">
        <v>16549</v>
      </c>
      <c r="C8817" s="502" t="s">
        <v>43339</v>
      </c>
      <c r="D8817" s="1189" t="s">
        <v>28</v>
      </c>
      <c r="E8817" s="1190" t="s">
        <v>167</v>
      </c>
      <c r="F8817" s="394"/>
    </row>
    <row r="8818" spans="1:6">
      <c r="A8818" s="1189" t="s">
        <v>16516</v>
      </c>
      <c r="B8818" s="501" t="s">
        <v>16549</v>
      </c>
      <c r="C8818" s="502" t="s">
        <v>43340</v>
      </c>
      <c r="D8818" s="1189" t="s">
        <v>28</v>
      </c>
      <c r="E8818" s="1190" t="s">
        <v>167</v>
      </c>
      <c r="F8818" s="394"/>
    </row>
    <row r="8819" spans="1:6">
      <c r="A8819" s="1189" t="s">
        <v>16517</v>
      </c>
      <c r="B8819" s="501" t="s">
        <v>16549</v>
      </c>
      <c r="C8819" s="502" t="s">
        <v>43341</v>
      </c>
      <c r="D8819" s="1189" t="s">
        <v>28</v>
      </c>
      <c r="E8819" s="1190" t="s">
        <v>167</v>
      </c>
      <c r="F8819" s="394"/>
    </row>
    <row r="8820" spans="1:6">
      <c r="A8820" s="1189" t="s">
        <v>16518</v>
      </c>
      <c r="B8820" s="501" t="s">
        <v>16549</v>
      </c>
      <c r="C8820" s="502" t="s">
        <v>43342</v>
      </c>
      <c r="D8820" s="1189" t="s">
        <v>28</v>
      </c>
      <c r="E8820" s="1190">
        <v>64.382800000000003</v>
      </c>
      <c r="F8820" s="394"/>
    </row>
    <row r="8821" spans="1:6">
      <c r="A8821" s="1189" t="s">
        <v>16519</v>
      </c>
      <c r="B8821" s="501" t="s">
        <v>16549</v>
      </c>
      <c r="C8821" s="502" t="s">
        <v>43343</v>
      </c>
      <c r="D8821" s="1189" t="s">
        <v>28</v>
      </c>
      <c r="E8821" s="1190">
        <v>62.356699999999996</v>
      </c>
      <c r="F8821" s="394"/>
    </row>
    <row r="8822" spans="1:6">
      <c r="A8822" s="1189" t="s">
        <v>16520</v>
      </c>
      <c r="B8822" s="501" t="s">
        <v>16549</v>
      </c>
      <c r="C8822" s="502" t="s">
        <v>43344</v>
      </c>
      <c r="D8822" s="1189" t="s">
        <v>28</v>
      </c>
      <c r="E8822" s="1190">
        <v>161.16739999999999</v>
      </c>
      <c r="F8822" s="394"/>
    </row>
    <row r="8823" spans="1:6">
      <c r="A8823" s="1189" t="s">
        <v>16521</v>
      </c>
      <c r="B8823" s="501" t="s">
        <v>16549</v>
      </c>
      <c r="C8823" s="502" t="s">
        <v>43345</v>
      </c>
      <c r="D8823" s="1189" t="s">
        <v>28</v>
      </c>
      <c r="E8823" s="1190">
        <v>271.66849999999999</v>
      </c>
      <c r="F8823" s="394"/>
    </row>
    <row r="8824" spans="1:6">
      <c r="A8824" s="1189" t="s">
        <v>16522</v>
      </c>
      <c r="B8824" s="501" t="s">
        <v>16549</v>
      </c>
      <c r="C8824" s="502" t="s">
        <v>43346</v>
      </c>
      <c r="D8824" s="1189" t="s">
        <v>28</v>
      </c>
      <c r="E8824" s="1190">
        <v>73.796300000000002</v>
      </c>
      <c r="F8824" s="394"/>
    </row>
    <row r="8825" spans="1:6">
      <c r="A8825" s="1189" t="s">
        <v>16523</v>
      </c>
      <c r="B8825" s="501" t="s">
        <v>16549</v>
      </c>
      <c r="C8825" s="502" t="s">
        <v>43347</v>
      </c>
      <c r="D8825" s="1189" t="s">
        <v>28</v>
      </c>
      <c r="E8825" s="1190">
        <v>167.8475</v>
      </c>
      <c r="F8825" s="394"/>
    </row>
    <row r="8826" spans="1:6">
      <c r="A8826" s="1189" t="s">
        <v>16524</v>
      </c>
      <c r="B8826" s="501" t="s">
        <v>16549</v>
      </c>
      <c r="C8826" s="502" t="s">
        <v>43348</v>
      </c>
      <c r="D8826" s="1189" t="s">
        <v>28</v>
      </c>
      <c r="E8826" s="1190">
        <v>4.4828999999999999</v>
      </c>
      <c r="F8826" s="394"/>
    </row>
    <row r="8827" spans="1:6">
      <c r="A8827" s="1189" t="s">
        <v>16525</v>
      </c>
      <c r="B8827" s="501" t="s">
        <v>16549</v>
      </c>
      <c r="C8827" s="502" t="s">
        <v>43349</v>
      </c>
      <c r="D8827" s="1189" t="s">
        <v>28</v>
      </c>
      <c r="E8827" s="1190">
        <v>1.4950000000000001</v>
      </c>
      <c r="F8827" s="394"/>
    </row>
    <row r="8828" spans="1:6">
      <c r="A8828" s="1189" t="s">
        <v>16526</v>
      </c>
      <c r="B8828" s="501" t="s">
        <v>16549</v>
      </c>
      <c r="C8828" s="502" t="s">
        <v>43350</v>
      </c>
      <c r="D8828" s="1189" t="s">
        <v>28</v>
      </c>
      <c r="E8828" s="1190">
        <v>0.85129999999999995</v>
      </c>
      <c r="F8828" s="394"/>
    </row>
    <row r="8829" spans="1:6">
      <c r="A8829" s="1189" t="s">
        <v>16527</v>
      </c>
      <c r="B8829" s="501" t="s">
        <v>16549</v>
      </c>
      <c r="C8829" s="502" t="s">
        <v>43351</v>
      </c>
      <c r="D8829" s="1189" t="s">
        <v>28</v>
      </c>
      <c r="E8829" s="1190">
        <v>419.25400000000002</v>
      </c>
      <c r="F8829" s="394"/>
    </row>
    <row r="8830" spans="1:6">
      <c r="A8830" s="1189" t="s">
        <v>16528</v>
      </c>
      <c r="B8830" s="501" t="s">
        <v>16549</v>
      </c>
      <c r="C8830" s="502" t="s">
        <v>43352</v>
      </c>
      <c r="D8830" s="1189" t="s">
        <v>28</v>
      </c>
      <c r="E8830" s="1190">
        <v>1.2949999999999999</v>
      </c>
      <c r="F8830" s="394"/>
    </row>
    <row r="8831" spans="1:6">
      <c r="A8831" s="1189" t="s">
        <v>16529</v>
      </c>
      <c r="B8831" s="501" t="s">
        <v>16549</v>
      </c>
      <c r="C8831" s="502" t="s">
        <v>43353</v>
      </c>
      <c r="D8831" s="1189" t="s">
        <v>29</v>
      </c>
      <c r="E8831" s="1190">
        <v>45.408799999999999</v>
      </c>
      <c r="F8831" s="394"/>
    </row>
    <row r="8832" spans="1:6">
      <c r="A8832" s="1189" t="s">
        <v>16530</v>
      </c>
      <c r="B8832" s="501" t="s">
        <v>16549</v>
      </c>
      <c r="C8832" s="502" t="s">
        <v>43354</v>
      </c>
      <c r="D8832" s="1189" t="s">
        <v>29</v>
      </c>
      <c r="E8832" s="1190">
        <v>112.0411</v>
      </c>
      <c r="F8832" s="394"/>
    </row>
    <row r="8833" spans="1:6">
      <c r="A8833" s="1189" t="s">
        <v>16531</v>
      </c>
      <c r="B8833" s="501" t="s">
        <v>16549</v>
      </c>
      <c r="C8833" s="502" t="s">
        <v>43355</v>
      </c>
      <c r="D8833" s="1189" t="s">
        <v>29</v>
      </c>
      <c r="E8833" s="1190">
        <v>69.357100000000003</v>
      </c>
      <c r="F8833" s="394"/>
    </row>
    <row r="8834" spans="1:6">
      <c r="A8834" s="1189" t="s">
        <v>16532</v>
      </c>
      <c r="B8834" s="501" t="s">
        <v>16549</v>
      </c>
      <c r="C8834" s="502" t="s">
        <v>43356</v>
      </c>
      <c r="D8834" s="1189" t="s">
        <v>29</v>
      </c>
      <c r="E8834" s="1190">
        <v>136.1464</v>
      </c>
      <c r="F8834" s="394"/>
    </row>
    <row r="8835" spans="1:6">
      <c r="A8835" s="1189" t="s">
        <v>16533</v>
      </c>
      <c r="B8835" s="501" t="s">
        <v>16549</v>
      </c>
      <c r="C8835" s="502" t="s">
        <v>43357</v>
      </c>
      <c r="D8835" s="1189" t="s">
        <v>29</v>
      </c>
      <c r="E8835" s="1190">
        <v>51.515999999999998</v>
      </c>
      <c r="F8835" s="394"/>
    </row>
    <row r="8836" spans="1:6">
      <c r="A8836" s="1189" t="s">
        <v>16534</v>
      </c>
      <c r="B8836" s="501" t="s">
        <v>16549</v>
      </c>
      <c r="C8836" s="502" t="s">
        <v>43358</v>
      </c>
      <c r="D8836" s="1189" t="s">
        <v>29</v>
      </c>
      <c r="E8836" s="1190">
        <v>61.026800000000001</v>
      </c>
      <c r="F8836" s="394"/>
    </row>
    <row r="8837" spans="1:6">
      <c r="A8837" s="1189" t="s">
        <v>16535</v>
      </c>
      <c r="B8837" s="501" t="s">
        <v>16549</v>
      </c>
      <c r="C8837" s="502" t="s">
        <v>43359</v>
      </c>
      <c r="D8837" s="1189" t="s">
        <v>28</v>
      </c>
      <c r="E8837" s="1190">
        <v>3.7271999999999998</v>
      </c>
      <c r="F8837" s="394"/>
    </row>
    <row r="8838" spans="1:6">
      <c r="A8838" s="1189" t="s">
        <v>16536</v>
      </c>
      <c r="B8838" s="501" t="s">
        <v>16549</v>
      </c>
      <c r="C8838" s="502" t="s">
        <v>43360</v>
      </c>
      <c r="D8838" s="1189" t="s">
        <v>28</v>
      </c>
      <c r="E8838" s="1190">
        <v>3.8184</v>
      </c>
      <c r="F8838" s="394"/>
    </row>
    <row r="8839" spans="1:6">
      <c r="A8839" s="1189" t="s">
        <v>16537</v>
      </c>
      <c r="B8839" s="501" t="s">
        <v>16549</v>
      </c>
      <c r="C8839" s="502" t="s">
        <v>43361</v>
      </c>
      <c r="D8839" s="1189" t="s">
        <v>5</v>
      </c>
      <c r="E8839" s="1190">
        <v>61.764099999999999</v>
      </c>
      <c r="F8839" s="394"/>
    </row>
    <row r="8840" spans="1:6">
      <c r="A8840" s="1189" t="s">
        <v>16538</v>
      </c>
      <c r="B8840" s="501" t="s">
        <v>16549</v>
      </c>
      <c r="C8840" s="502" t="s">
        <v>43362</v>
      </c>
      <c r="D8840" s="1189" t="s">
        <v>5</v>
      </c>
      <c r="E8840" s="1190">
        <v>141.66290000000001</v>
      </c>
      <c r="F8840" s="394"/>
    </row>
    <row r="8841" spans="1:6">
      <c r="A8841" s="1189" t="s">
        <v>16539</v>
      </c>
      <c r="B8841" s="501" t="s">
        <v>16549</v>
      </c>
      <c r="C8841" s="502" t="s">
        <v>43363</v>
      </c>
      <c r="D8841" s="1189" t="s">
        <v>30</v>
      </c>
      <c r="E8841" s="1190">
        <v>33.688099999999999</v>
      </c>
      <c r="F8841" s="394"/>
    </row>
    <row r="8842" spans="1:6">
      <c r="A8842" s="1189" t="s">
        <v>16540</v>
      </c>
      <c r="B8842" s="501" t="s">
        <v>16549</v>
      </c>
      <c r="C8842" s="502" t="s">
        <v>43364</v>
      </c>
      <c r="D8842" s="1189" t="s">
        <v>28</v>
      </c>
      <c r="E8842" s="1190">
        <v>1.3210999999999999</v>
      </c>
      <c r="F8842" s="394"/>
    </row>
    <row r="8843" spans="1:6">
      <c r="A8843" s="1189" t="s">
        <v>16541</v>
      </c>
      <c r="B8843" s="501" t="s">
        <v>16549</v>
      </c>
      <c r="C8843" s="502" t="s">
        <v>43365</v>
      </c>
      <c r="D8843" s="1189" t="s">
        <v>28</v>
      </c>
      <c r="E8843" s="1190">
        <v>0.46189999999999998</v>
      </c>
      <c r="F8843" s="394"/>
    </row>
    <row r="8844" spans="1:6">
      <c r="A8844" s="1189" t="s">
        <v>16542</v>
      </c>
      <c r="B8844" s="501" t="s">
        <v>16549</v>
      </c>
      <c r="C8844" s="502" t="s">
        <v>43366</v>
      </c>
      <c r="D8844" s="1189" t="s">
        <v>28</v>
      </c>
      <c r="E8844" s="1190">
        <v>0.19189999999999999</v>
      </c>
      <c r="F8844" s="394"/>
    </row>
    <row r="8845" spans="1:6">
      <c r="A8845" s="1189" t="s">
        <v>16543</v>
      </c>
      <c r="B8845" s="501" t="s">
        <v>16549</v>
      </c>
      <c r="C8845" s="502" t="s">
        <v>43367</v>
      </c>
      <c r="D8845" s="1189" t="s">
        <v>28</v>
      </c>
      <c r="E8845" s="1190">
        <v>0.2404</v>
      </c>
      <c r="F8845" s="394"/>
    </row>
    <row r="8846" spans="1:6">
      <c r="A8846" s="1189" t="s">
        <v>16544</v>
      </c>
      <c r="B8846" s="501" t="s">
        <v>16549</v>
      </c>
      <c r="C8846" s="502" t="s">
        <v>43368</v>
      </c>
      <c r="D8846" s="1189" t="s">
        <v>28</v>
      </c>
      <c r="E8846" s="1190">
        <v>4.3825000000000003</v>
      </c>
      <c r="F8846" s="394"/>
    </row>
    <row r="8847" spans="1:6">
      <c r="A8847" s="1189" t="s">
        <v>16545</v>
      </c>
      <c r="B8847" s="501" t="s">
        <v>16549</v>
      </c>
      <c r="C8847" s="502" t="s">
        <v>43369</v>
      </c>
      <c r="D8847" s="1189" t="s">
        <v>5</v>
      </c>
      <c r="E8847" s="1190">
        <v>34.846600000000002</v>
      </c>
      <c r="F8847" s="394"/>
    </row>
    <row r="8848" spans="1:6">
      <c r="A8848" s="1189" t="s">
        <v>16546</v>
      </c>
      <c r="B8848" s="501" t="s">
        <v>16549</v>
      </c>
      <c r="C8848" s="502" t="s">
        <v>43370</v>
      </c>
      <c r="D8848" s="1189" t="s">
        <v>5</v>
      </c>
      <c r="E8848" s="1190">
        <v>37.542400000000001</v>
      </c>
      <c r="F8848" s="394"/>
    </row>
    <row r="8849" spans="1:6">
      <c r="A8849" s="1189" t="s">
        <v>16547</v>
      </c>
      <c r="B8849" s="501" t="s">
        <v>16549</v>
      </c>
      <c r="C8849" s="502" t="s">
        <v>43371</v>
      </c>
      <c r="D8849" s="1189" t="s">
        <v>29</v>
      </c>
      <c r="E8849" s="1190">
        <v>17.111999999999998</v>
      </c>
      <c r="F8849" s="394"/>
    </row>
    <row r="8850" spans="1:6">
      <c r="A8850" s="1189" t="s">
        <v>16548</v>
      </c>
      <c r="B8850" s="501" t="s">
        <v>16549</v>
      </c>
      <c r="C8850" s="502" t="s">
        <v>43372</v>
      </c>
      <c r="D8850" s="1189" t="s">
        <v>30</v>
      </c>
      <c r="E8850" s="1190">
        <v>19.019200000000001</v>
      </c>
      <c r="F8850" s="394"/>
    </row>
    <row r="8851" spans="1:6">
      <c r="A8851" s="762"/>
      <c r="B8851" s="759"/>
      <c r="C8851" s="763"/>
      <c r="D8851" s="762"/>
      <c r="E8851" s="764"/>
      <c r="F8851" s="394"/>
    </row>
    <row r="8852" spans="1:6">
      <c r="A8852" s="762"/>
      <c r="B8852" s="759"/>
      <c r="C8852" s="763"/>
      <c r="D8852" s="762"/>
      <c r="E8852" s="764"/>
      <c r="F8852" s="394"/>
    </row>
    <row r="8853" spans="1:6">
      <c r="A8853" s="762"/>
      <c r="B8853" s="759"/>
      <c r="C8853" s="763"/>
      <c r="D8853" s="762"/>
      <c r="E8853" s="764"/>
      <c r="F8853" s="394"/>
    </row>
    <row r="8854" spans="1:6">
      <c r="A8854" s="762"/>
      <c r="B8854" s="759"/>
      <c r="C8854" s="763"/>
      <c r="D8854" s="762"/>
      <c r="E8854" s="764"/>
      <c r="F8854" s="394"/>
    </row>
    <row r="8855" spans="1:6">
      <c r="A8855" s="762"/>
      <c r="B8855" s="759"/>
      <c r="C8855" s="763"/>
      <c r="D8855" s="762"/>
      <c r="E8855" s="764"/>
      <c r="F8855" s="394"/>
    </row>
    <row r="8856" spans="1:6" ht="15.75" thickBot="1">
      <c r="A8856" s="762"/>
      <c r="B8856" s="759"/>
      <c r="C8856" s="763"/>
      <c r="D8856" s="762"/>
      <c r="E8856" s="764"/>
      <c r="F8856" s="394"/>
    </row>
    <row r="8857" spans="1:6" ht="15.75" thickBot="1">
      <c r="D8857" s="295"/>
      <c r="E8857" s="662" t="s">
        <v>20785</v>
      </c>
      <c r="F8857" s="394"/>
    </row>
    <row r="8858" spans="1:6" ht="23.25">
      <c r="A8858" s="709" t="s">
        <v>12840</v>
      </c>
      <c r="B8858" s="565"/>
      <c r="C8858" s="1316" t="s">
        <v>12841</v>
      </c>
      <c r="D8858" s="765"/>
      <c r="E8858" s="766"/>
      <c r="F8858" s="394"/>
    </row>
    <row r="8859" spans="1:6" ht="18" thickBot="1">
      <c r="A8859" s="1251" t="s">
        <v>44417</v>
      </c>
      <c r="B8859" s="1252"/>
      <c r="C8859" s="1317"/>
      <c r="D8859" s="1252"/>
      <c r="E8859" s="1253"/>
      <c r="F8859" s="394"/>
    </row>
    <row r="8860" spans="1:6" ht="15.75" thickBot="1">
      <c r="A8860" s="756" t="s">
        <v>2</v>
      </c>
      <c r="B8860" s="757" t="s">
        <v>160</v>
      </c>
      <c r="C8860" s="757" t="s">
        <v>3</v>
      </c>
      <c r="D8860" s="757" t="s">
        <v>9237</v>
      </c>
      <c r="E8860" s="758" t="s">
        <v>17050</v>
      </c>
      <c r="F8860" s="394"/>
    </row>
    <row r="8861" spans="1:6">
      <c r="A8861" s="1195" t="s">
        <v>17047</v>
      </c>
      <c r="B8861" s="1196" t="s">
        <v>16549</v>
      </c>
      <c r="C8861" s="1318" t="s">
        <v>17328</v>
      </c>
      <c r="D8861" s="1197" t="s">
        <v>33</v>
      </c>
      <c r="E8861" s="1198">
        <v>23.591000000000001</v>
      </c>
      <c r="F8861" s="394"/>
    </row>
    <row r="8862" spans="1:6">
      <c r="A8862" s="1199" t="s">
        <v>17051</v>
      </c>
      <c r="B8862" s="513" t="s">
        <v>16549</v>
      </c>
      <c r="C8862" s="1319" t="s">
        <v>43373</v>
      </c>
      <c r="D8862" s="1200" t="s">
        <v>33</v>
      </c>
      <c r="E8862" s="1201">
        <v>27.654599999999999</v>
      </c>
      <c r="F8862" s="394"/>
    </row>
    <row r="8863" spans="1:6">
      <c r="A8863" s="1199" t="s">
        <v>17052</v>
      </c>
      <c r="B8863" s="513" t="s">
        <v>16549</v>
      </c>
      <c r="C8863" s="1319" t="s">
        <v>8864</v>
      </c>
      <c r="D8863" s="1200" t="s">
        <v>163</v>
      </c>
      <c r="E8863" s="1201">
        <v>6905.6570000000002</v>
      </c>
      <c r="F8863" s="394"/>
    </row>
    <row r="8864" spans="1:6">
      <c r="A8864" s="1199" t="s">
        <v>17053</v>
      </c>
      <c r="B8864" s="513" t="s">
        <v>16549</v>
      </c>
      <c r="C8864" s="1319" t="s">
        <v>8866</v>
      </c>
      <c r="D8864" s="1200" t="s">
        <v>163</v>
      </c>
      <c r="E8864" s="1201">
        <v>4509.8510999999999</v>
      </c>
      <c r="F8864" s="394"/>
    </row>
    <row r="8865" spans="1:6">
      <c r="A8865" s="1199" t="s">
        <v>17054</v>
      </c>
      <c r="B8865" s="513" t="s">
        <v>16549</v>
      </c>
      <c r="C8865" s="1319" t="s">
        <v>17337</v>
      </c>
      <c r="D8865" s="1200" t="s">
        <v>33</v>
      </c>
      <c r="E8865" s="1201">
        <v>35.226300000000002</v>
      </c>
      <c r="F8865" s="394"/>
    </row>
    <row r="8866" spans="1:6">
      <c r="A8866" s="1199" t="s">
        <v>17055</v>
      </c>
      <c r="B8866" s="513" t="s">
        <v>16549</v>
      </c>
      <c r="C8866" s="1319" t="s">
        <v>17369</v>
      </c>
      <c r="D8866" s="1200" t="s">
        <v>163</v>
      </c>
      <c r="E8866" s="1201">
        <v>4656.4269999999997</v>
      </c>
      <c r="F8866" s="394"/>
    </row>
    <row r="8867" spans="1:6">
      <c r="A8867" s="1199" t="s">
        <v>17056</v>
      </c>
      <c r="B8867" s="513" t="s">
        <v>16549</v>
      </c>
      <c r="C8867" s="1319" t="s">
        <v>43374</v>
      </c>
      <c r="D8867" s="1200" t="s">
        <v>33</v>
      </c>
      <c r="E8867" s="1201">
        <v>35.813200000000002</v>
      </c>
      <c r="F8867" s="394"/>
    </row>
    <row r="8868" spans="1:6">
      <c r="A8868" s="1199" t="s">
        <v>17057</v>
      </c>
      <c r="B8868" s="513" t="s">
        <v>16549</v>
      </c>
      <c r="C8868" s="1319" t="s">
        <v>17342</v>
      </c>
      <c r="D8868" s="1200" t="s">
        <v>33</v>
      </c>
      <c r="E8868" s="1201">
        <v>27.322800000000001</v>
      </c>
      <c r="F8868" s="394"/>
    </row>
    <row r="8869" spans="1:6">
      <c r="A8869" s="1199" t="s">
        <v>17058</v>
      </c>
      <c r="B8869" s="513" t="s">
        <v>16549</v>
      </c>
      <c r="C8869" s="1319" t="s">
        <v>43375</v>
      </c>
      <c r="D8869" s="1200" t="s">
        <v>163</v>
      </c>
      <c r="E8869" s="1201">
        <v>9425.8696</v>
      </c>
      <c r="F8869" s="394"/>
    </row>
    <row r="8870" spans="1:6">
      <c r="A8870" s="1199" t="s">
        <v>17059</v>
      </c>
      <c r="B8870" s="513" t="s">
        <v>16549</v>
      </c>
      <c r="C8870" s="1319" t="s">
        <v>17345</v>
      </c>
      <c r="D8870" s="1200" t="s">
        <v>33</v>
      </c>
      <c r="E8870" s="1201">
        <v>30.218399999999999</v>
      </c>
      <c r="F8870" s="394"/>
    </row>
    <row r="8871" spans="1:6">
      <c r="A8871" s="1199" t="s">
        <v>17060</v>
      </c>
      <c r="B8871" s="513" t="s">
        <v>16549</v>
      </c>
      <c r="C8871" s="1319" t="s">
        <v>43376</v>
      </c>
      <c r="D8871" s="1200" t="s">
        <v>163</v>
      </c>
      <c r="E8871" s="1201">
        <v>9542.6471000000001</v>
      </c>
      <c r="F8871" s="394"/>
    </row>
    <row r="8872" spans="1:6">
      <c r="A8872" s="1199" t="s">
        <v>17061</v>
      </c>
      <c r="B8872" s="513" t="s">
        <v>16549</v>
      </c>
      <c r="C8872" s="1319" t="s">
        <v>43377</v>
      </c>
      <c r="D8872" s="1200" t="s">
        <v>163</v>
      </c>
      <c r="E8872" s="1201">
        <v>26621.2552</v>
      </c>
      <c r="F8872" s="394"/>
    </row>
    <row r="8873" spans="1:6">
      <c r="A8873" s="1199" t="s">
        <v>17062</v>
      </c>
      <c r="B8873" s="513" t="s">
        <v>16549</v>
      </c>
      <c r="C8873" s="1319" t="s">
        <v>43378</v>
      </c>
      <c r="D8873" s="1200" t="s">
        <v>163</v>
      </c>
      <c r="E8873" s="1201">
        <v>4267.0177000000003</v>
      </c>
      <c r="F8873" s="394"/>
    </row>
    <row r="8874" spans="1:6">
      <c r="A8874" s="1199" t="s">
        <v>17063</v>
      </c>
      <c r="B8874" s="513" t="s">
        <v>16549</v>
      </c>
      <c r="C8874" s="1319" t="s">
        <v>17347</v>
      </c>
      <c r="D8874" s="1200" t="s">
        <v>33</v>
      </c>
      <c r="E8874" s="1201">
        <v>28.3203</v>
      </c>
      <c r="F8874" s="394"/>
    </row>
    <row r="8875" spans="1:6">
      <c r="A8875" s="1199" t="s">
        <v>17064</v>
      </c>
      <c r="B8875" s="513" t="s">
        <v>16549</v>
      </c>
      <c r="C8875" s="1319" t="s">
        <v>43379</v>
      </c>
      <c r="D8875" s="1200" t="s">
        <v>163</v>
      </c>
      <c r="E8875" s="1201">
        <v>26621.2552</v>
      </c>
      <c r="F8875" s="394"/>
    </row>
    <row r="8876" spans="1:6">
      <c r="A8876" s="1199" t="s">
        <v>17045</v>
      </c>
      <c r="B8876" s="513" t="s">
        <v>16549</v>
      </c>
      <c r="C8876" s="1319" t="s">
        <v>17353</v>
      </c>
      <c r="D8876" s="1200" t="s">
        <v>33</v>
      </c>
      <c r="E8876" s="1201">
        <v>27.552299999999999</v>
      </c>
      <c r="F8876" s="394"/>
    </row>
    <row r="8877" spans="1:6">
      <c r="A8877" s="1199" t="s">
        <v>17065</v>
      </c>
      <c r="B8877" s="513" t="s">
        <v>16549</v>
      </c>
      <c r="C8877" s="1319" t="s">
        <v>17358</v>
      </c>
      <c r="D8877" s="1200" t="s">
        <v>33</v>
      </c>
      <c r="E8877" s="1201">
        <v>35.224800000000002</v>
      </c>
      <c r="F8877" s="394"/>
    </row>
    <row r="8878" spans="1:6">
      <c r="A8878" s="1199" t="s">
        <v>17066</v>
      </c>
      <c r="B8878" s="513" t="s">
        <v>16549</v>
      </c>
      <c r="C8878" s="1319" t="s">
        <v>17363</v>
      </c>
      <c r="D8878" s="1200" t="s">
        <v>33</v>
      </c>
      <c r="E8878" s="1201">
        <v>35.2134</v>
      </c>
      <c r="F8878" s="394"/>
    </row>
    <row r="8879" spans="1:6">
      <c r="A8879" s="1199" t="s">
        <v>17046</v>
      </c>
      <c r="B8879" s="513" t="s">
        <v>16549</v>
      </c>
      <c r="C8879" s="1319" t="s">
        <v>162</v>
      </c>
      <c r="D8879" s="1200" t="s">
        <v>33</v>
      </c>
      <c r="E8879" s="1201">
        <v>21.634</v>
      </c>
      <c r="F8879" s="394"/>
    </row>
    <row r="8880" spans="1:6">
      <c r="A8880" s="1199" t="s">
        <v>17067</v>
      </c>
      <c r="B8880" s="513" t="s">
        <v>16549</v>
      </c>
      <c r="C8880" s="1319" t="s">
        <v>17367</v>
      </c>
      <c r="D8880" s="1200" t="s">
        <v>33</v>
      </c>
      <c r="E8880" s="1201">
        <v>45.004399999999997</v>
      </c>
      <c r="F8880" s="394"/>
    </row>
    <row r="8881" spans="1:6">
      <c r="A8881" s="1199" t="s">
        <v>17068</v>
      </c>
      <c r="B8881" s="513" t="s">
        <v>16549</v>
      </c>
      <c r="C8881" s="1319" t="s">
        <v>43380</v>
      </c>
      <c r="D8881" s="1200" t="s">
        <v>163</v>
      </c>
      <c r="E8881" s="1201">
        <v>25336.117900000001</v>
      </c>
      <c r="F8881" s="394"/>
    </row>
    <row r="8882" spans="1:6">
      <c r="A8882" s="1199" t="s">
        <v>17069</v>
      </c>
      <c r="B8882" s="513" t="s">
        <v>16549</v>
      </c>
      <c r="C8882" s="1319" t="s">
        <v>43381</v>
      </c>
      <c r="D8882" s="1200" t="s">
        <v>163</v>
      </c>
      <c r="E8882" s="1201">
        <v>4872.7312000000002</v>
      </c>
      <c r="F8882" s="394"/>
    </row>
    <row r="8883" spans="1:6">
      <c r="A8883" s="1199" t="s">
        <v>17048</v>
      </c>
      <c r="B8883" s="513" t="s">
        <v>16549</v>
      </c>
      <c r="C8883" s="1319" t="s">
        <v>17351</v>
      </c>
      <c r="D8883" s="1200" t="s">
        <v>33</v>
      </c>
      <c r="E8883" s="1201">
        <v>38.268000000000001</v>
      </c>
      <c r="F8883" s="394"/>
    </row>
    <row r="8884" spans="1:6">
      <c r="A8884" s="1199" t="s">
        <v>17070</v>
      </c>
      <c r="B8884" s="513" t="s">
        <v>16549</v>
      </c>
      <c r="C8884" s="1319" t="s">
        <v>43382</v>
      </c>
      <c r="D8884" s="1200" t="s">
        <v>163</v>
      </c>
      <c r="E8884" s="1201">
        <v>6465.2457000000004</v>
      </c>
      <c r="F8884" s="394"/>
    </row>
    <row r="8885" spans="1:6">
      <c r="A8885" s="1199" t="s">
        <v>17071</v>
      </c>
      <c r="B8885" s="513" t="s">
        <v>16549</v>
      </c>
      <c r="C8885" s="1319" t="s">
        <v>43383</v>
      </c>
      <c r="D8885" s="1200" t="s">
        <v>163</v>
      </c>
      <c r="E8885" s="1201">
        <v>13314.397499999999</v>
      </c>
      <c r="F8885" s="394"/>
    </row>
    <row r="8886" spans="1:6">
      <c r="A8886" s="1199" t="s">
        <v>17072</v>
      </c>
      <c r="B8886" s="513" t="s">
        <v>16549</v>
      </c>
      <c r="C8886" s="1319" t="s">
        <v>43384</v>
      </c>
      <c r="D8886" s="1200" t="s">
        <v>163</v>
      </c>
      <c r="E8886" s="1201">
        <v>13682.4303</v>
      </c>
      <c r="F8886" s="394"/>
    </row>
    <row r="8887" spans="1:6">
      <c r="A8887" s="1199" t="s">
        <v>17073</v>
      </c>
      <c r="B8887" s="513" t="s">
        <v>16549</v>
      </c>
      <c r="C8887" s="1319" t="s">
        <v>43385</v>
      </c>
      <c r="D8887" s="1200" t="s">
        <v>163</v>
      </c>
      <c r="E8887" s="1201">
        <v>5234.1079</v>
      </c>
      <c r="F8887" s="394"/>
    </row>
    <row r="8888" spans="1:6">
      <c r="A8888" s="1199" t="s">
        <v>17074</v>
      </c>
      <c r="B8888" s="513" t="s">
        <v>16549</v>
      </c>
      <c r="C8888" s="1319" t="s">
        <v>43386</v>
      </c>
      <c r="D8888" s="1200" t="s">
        <v>33</v>
      </c>
      <c r="E8888" s="1201">
        <v>25.754899999999999</v>
      </c>
      <c r="F8888" s="394"/>
    </row>
    <row r="8889" spans="1:6">
      <c r="A8889" s="1199" t="s">
        <v>17075</v>
      </c>
      <c r="B8889" s="513" t="s">
        <v>16549</v>
      </c>
      <c r="C8889" s="1319" t="s">
        <v>43387</v>
      </c>
      <c r="D8889" s="1200" t="s">
        <v>33</v>
      </c>
      <c r="E8889" s="1201">
        <v>36.531199999999998</v>
      </c>
      <c r="F8889" s="394"/>
    </row>
    <row r="8890" spans="1:6">
      <c r="A8890" s="1199" t="s">
        <v>17076</v>
      </c>
      <c r="B8890" s="513" t="s">
        <v>16549</v>
      </c>
      <c r="C8890" s="1319" t="s">
        <v>43388</v>
      </c>
      <c r="D8890" s="1200" t="s">
        <v>33</v>
      </c>
      <c r="E8890" s="1201">
        <v>46.921199999999999</v>
      </c>
      <c r="F8890" s="394"/>
    </row>
    <row r="8891" spans="1:6">
      <c r="A8891" s="1199" t="s">
        <v>17077</v>
      </c>
      <c r="B8891" s="513" t="s">
        <v>16549</v>
      </c>
      <c r="C8891" s="1319" t="s">
        <v>43389</v>
      </c>
      <c r="D8891" s="1200" t="s">
        <v>33</v>
      </c>
      <c r="E8891" s="1201">
        <v>23.570699999999999</v>
      </c>
      <c r="F8891" s="394"/>
    </row>
    <row r="8892" spans="1:6">
      <c r="A8892" s="1199" t="s">
        <v>17078</v>
      </c>
      <c r="B8892" s="513" t="s">
        <v>16549</v>
      </c>
      <c r="C8892" s="1319" t="s">
        <v>43390</v>
      </c>
      <c r="D8892" s="1200" t="s">
        <v>163</v>
      </c>
      <c r="E8892" s="1201">
        <v>10709.566500000001</v>
      </c>
      <c r="F8892" s="394"/>
    </row>
    <row r="8893" spans="1:6">
      <c r="A8893" s="1199" t="s">
        <v>17079</v>
      </c>
      <c r="B8893" s="513" t="s">
        <v>16549</v>
      </c>
      <c r="C8893" s="1319" t="s">
        <v>43391</v>
      </c>
      <c r="D8893" s="1200" t="s">
        <v>163</v>
      </c>
      <c r="E8893" s="1201">
        <v>5820.8436000000002</v>
      </c>
      <c r="F8893" s="394"/>
    </row>
    <row r="8894" spans="1:6">
      <c r="A8894" s="1199" t="s">
        <v>17080</v>
      </c>
      <c r="B8894" s="513" t="s">
        <v>16549</v>
      </c>
      <c r="C8894" s="1319" t="s">
        <v>43392</v>
      </c>
      <c r="D8894" s="1200" t="s">
        <v>163</v>
      </c>
      <c r="E8894" s="1201">
        <v>5197.2281999999996</v>
      </c>
      <c r="F8894" s="394"/>
    </row>
    <row r="8895" spans="1:6">
      <c r="A8895" s="1199" t="s">
        <v>12820</v>
      </c>
      <c r="B8895" s="513" t="s">
        <v>16549</v>
      </c>
      <c r="C8895" s="1319" t="s">
        <v>43393</v>
      </c>
      <c r="D8895" s="1200" t="s">
        <v>163</v>
      </c>
      <c r="E8895" s="1201">
        <v>18900.671699999999</v>
      </c>
      <c r="F8895" s="394"/>
    </row>
    <row r="8896" spans="1:6">
      <c r="A8896" s="1199" t="s">
        <v>17081</v>
      </c>
      <c r="B8896" s="513" t="s">
        <v>16549</v>
      </c>
      <c r="C8896" s="1319" t="s">
        <v>43394</v>
      </c>
      <c r="D8896" s="1200" t="s">
        <v>33</v>
      </c>
      <c r="E8896" s="1201">
        <v>41.332799999999999</v>
      </c>
      <c r="F8896" s="394"/>
    </row>
    <row r="8897" spans="1:6">
      <c r="A8897" s="1199" t="s">
        <v>17082</v>
      </c>
      <c r="B8897" s="513" t="s">
        <v>16549</v>
      </c>
      <c r="C8897" s="1319" t="s">
        <v>43395</v>
      </c>
      <c r="D8897" s="1200" t="s">
        <v>33</v>
      </c>
      <c r="E8897" s="1201">
        <v>23.456900000000001</v>
      </c>
      <c r="F8897" s="394"/>
    </row>
    <row r="8898" spans="1:6">
      <c r="A8898" s="1199" t="s">
        <v>17083</v>
      </c>
      <c r="B8898" s="513" t="s">
        <v>16549</v>
      </c>
      <c r="C8898" s="1319" t="s">
        <v>43396</v>
      </c>
      <c r="D8898" s="1200" t="s">
        <v>163</v>
      </c>
      <c r="E8898" s="1201">
        <v>5168.3666000000003</v>
      </c>
      <c r="F8898" s="394"/>
    </row>
    <row r="8899" spans="1:6">
      <c r="A8899" s="1199" t="s">
        <v>17084</v>
      </c>
      <c r="B8899" s="513" t="s">
        <v>16549</v>
      </c>
      <c r="C8899" s="1319" t="s">
        <v>43397</v>
      </c>
      <c r="D8899" s="1200" t="s">
        <v>163</v>
      </c>
      <c r="E8899" s="1201">
        <v>5466.9425000000001</v>
      </c>
      <c r="F8899" s="394"/>
    </row>
    <row r="8900" spans="1:6">
      <c r="A8900" s="1199" t="s">
        <v>17085</v>
      </c>
      <c r="B8900" s="513" t="s">
        <v>16549</v>
      </c>
      <c r="C8900" s="1319" t="s">
        <v>43398</v>
      </c>
      <c r="D8900" s="1200" t="s">
        <v>33</v>
      </c>
      <c r="E8900" s="1201">
        <v>29.463000000000001</v>
      </c>
      <c r="F8900" s="394"/>
    </row>
    <row r="8901" spans="1:6">
      <c r="A8901" s="1199" t="s">
        <v>17086</v>
      </c>
      <c r="B8901" s="513" t="s">
        <v>16549</v>
      </c>
      <c r="C8901" s="1319" t="s">
        <v>43399</v>
      </c>
      <c r="D8901" s="1200" t="s">
        <v>163</v>
      </c>
      <c r="E8901" s="1201">
        <v>5419.4888000000001</v>
      </c>
      <c r="F8901" s="394"/>
    </row>
    <row r="8902" spans="1:6">
      <c r="A8902" s="1199" t="s">
        <v>17087</v>
      </c>
      <c r="B8902" s="513" t="s">
        <v>16549</v>
      </c>
      <c r="C8902" s="1319" t="s">
        <v>43400</v>
      </c>
      <c r="D8902" s="1200" t="s">
        <v>163</v>
      </c>
      <c r="E8902" s="1201">
        <v>6494.5904</v>
      </c>
      <c r="F8902" s="394"/>
    </row>
    <row r="8903" spans="1:6">
      <c r="A8903" s="1199" t="s">
        <v>17088</v>
      </c>
      <c r="B8903" s="513" t="s">
        <v>16549</v>
      </c>
      <c r="C8903" s="1319" t="s">
        <v>43401</v>
      </c>
      <c r="D8903" s="1200" t="s">
        <v>33</v>
      </c>
      <c r="E8903" s="1201">
        <v>21.6571</v>
      </c>
      <c r="F8903" s="394"/>
    </row>
    <row r="8904" spans="1:6">
      <c r="A8904" s="1199" t="s">
        <v>17089</v>
      </c>
      <c r="B8904" s="513" t="s">
        <v>16549</v>
      </c>
      <c r="C8904" s="1319" t="s">
        <v>43402</v>
      </c>
      <c r="D8904" s="1200" t="s">
        <v>33</v>
      </c>
      <c r="E8904" s="1201">
        <v>23.502099999999999</v>
      </c>
      <c r="F8904" s="394"/>
    </row>
    <row r="8905" spans="1:6">
      <c r="A8905" s="1199" t="s">
        <v>17090</v>
      </c>
      <c r="B8905" s="513" t="s">
        <v>16549</v>
      </c>
      <c r="C8905" s="1319" t="s">
        <v>43403</v>
      </c>
      <c r="D8905" s="1200" t="s">
        <v>163</v>
      </c>
      <c r="E8905" s="1201">
        <v>24966.753000000001</v>
      </c>
      <c r="F8905" s="394"/>
    </row>
    <row r="8906" spans="1:6">
      <c r="A8906" s="1199" t="s">
        <v>17091</v>
      </c>
      <c r="B8906" s="513" t="s">
        <v>16549</v>
      </c>
      <c r="C8906" s="1319" t="s">
        <v>43404</v>
      </c>
      <c r="D8906" s="1200" t="s">
        <v>33</v>
      </c>
      <c r="E8906" s="1201">
        <v>30.820900000000002</v>
      </c>
      <c r="F8906" s="394"/>
    </row>
    <row r="8907" spans="1:6">
      <c r="A8907" s="1199" t="s">
        <v>17092</v>
      </c>
      <c r="B8907" s="513" t="s">
        <v>16549</v>
      </c>
      <c r="C8907" s="1319" t="s">
        <v>43405</v>
      </c>
      <c r="D8907" s="1200" t="s">
        <v>163</v>
      </c>
      <c r="E8907" s="1201">
        <v>8663.1209999999992</v>
      </c>
      <c r="F8907" s="394"/>
    </row>
    <row r="8908" spans="1:6">
      <c r="A8908" s="1199" t="s">
        <v>17093</v>
      </c>
      <c r="B8908" s="513" t="s">
        <v>16549</v>
      </c>
      <c r="C8908" s="1319" t="s">
        <v>43406</v>
      </c>
      <c r="D8908" s="1200" t="s">
        <v>163</v>
      </c>
      <c r="E8908" s="1201">
        <v>9542.6471000000001</v>
      </c>
      <c r="F8908" s="394"/>
    </row>
    <row r="8909" spans="1:6">
      <c r="A8909" s="1199" t="s">
        <v>17094</v>
      </c>
      <c r="B8909" s="513" t="s">
        <v>16549</v>
      </c>
      <c r="C8909" s="1319" t="s">
        <v>32876</v>
      </c>
      <c r="D8909" s="1200" t="s">
        <v>33</v>
      </c>
      <c r="E8909" s="1201">
        <v>28.785499999999999</v>
      </c>
      <c r="F8909" s="394"/>
    </row>
    <row r="8910" spans="1:6">
      <c r="A8910" s="1199" t="s">
        <v>17095</v>
      </c>
      <c r="B8910" s="513" t="s">
        <v>16549</v>
      </c>
      <c r="C8910" s="1319" t="s">
        <v>43407</v>
      </c>
      <c r="D8910" s="1200" t="s">
        <v>33</v>
      </c>
      <c r="E8910" s="1201">
        <v>35.703699999999998</v>
      </c>
      <c r="F8910" s="394"/>
    </row>
    <row r="8911" spans="1:6">
      <c r="A8911" s="1199" t="s">
        <v>17096</v>
      </c>
      <c r="B8911" s="513" t="s">
        <v>16549</v>
      </c>
      <c r="C8911" s="1319" t="s">
        <v>17335</v>
      </c>
      <c r="D8911" s="1200" t="s">
        <v>163</v>
      </c>
      <c r="E8911" s="1201">
        <v>6250.38</v>
      </c>
      <c r="F8911" s="394"/>
    </row>
    <row r="8912" spans="1:6">
      <c r="A8912" s="1199" t="s">
        <v>17097</v>
      </c>
      <c r="B8912" s="513" t="s">
        <v>16549</v>
      </c>
      <c r="C8912" s="1319" t="s">
        <v>43408</v>
      </c>
      <c r="D8912" s="1200" t="s">
        <v>163</v>
      </c>
      <c r="E8912" s="1201">
        <v>8095.9286000000002</v>
      </c>
      <c r="F8912" s="394"/>
    </row>
    <row r="8913" spans="1:6">
      <c r="A8913" s="1199" t="s">
        <v>17098</v>
      </c>
      <c r="B8913" s="513" t="s">
        <v>16549</v>
      </c>
      <c r="C8913" s="1319" t="s">
        <v>43409</v>
      </c>
      <c r="D8913" s="1200" t="s">
        <v>163</v>
      </c>
      <c r="E8913" s="1201">
        <v>6629.0373</v>
      </c>
      <c r="F8913" s="394"/>
    </row>
    <row r="8914" spans="1:6">
      <c r="A8914" s="1199" t="s">
        <v>17099</v>
      </c>
      <c r="B8914" s="513" t="s">
        <v>16549</v>
      </c>
      <c r="C8914" s="1319" t="s">
        <v>43410</v>
      </c>
      <c r="D8914" s="1200" t="s">
        <v>163</v>
      </c>
      <c r="E8914" s="1201">
        <v>7686.6715999999997</v>
      </c>
      <c r="F8914" s="394"/>
    </row>
    <row r="8915" spans="1:6">
      <c r="A8915" s="1199" t="s">
        <v>17100</v>
      </c>
      <c r="B8915" s="513" t="s">
        <v>16549</v>
      </c>
      <c r="C8915" s="1319" t="s">
        <v>43411</v>
      </c>
      <c r="D8915" s="1200" t="s">
        <v>33</v>
      </c>
      <c r="E8915" s="1201">
        <v>46.858499999999999</v>
      </c>
      <c r="F8915" s="394"/>
    </row>
    <row r="8916" spans="1:6">
      <c r="A8916" s="1199" t="s">
        <v>17101</v>
      </c>
      <c r="B8916" s="513" t="s">
        <v>16549</v>
      </c>
      <c r="C8916" s="1319" t="s">
        <v>43412</v>
      </c>
      <c r="D8916" s="1200" t="s">
        <v>163</v>
      </c>
      <c r="E8916" s="1201">
        <v>9425.9444999999996</v>
      </c>
      <c r="F8916" s="394"/>
    </row>
    <row r="8917" spans="1:6">
      <c r="A8917" s="1199" t="s">
        <v>17102</v>
      </c>
      <c r="B8917" s="513" t="s">
        <v>16549</v>
      </c>
      <c r="C8917" s="1319" t="s">
        <v>43413</v>
      </c>
      <c r="D8917" s="1200" t="s">
        <v>163</v>
      </c>
      <c r="E8917" s="1201">
        <v>9542.6471000000001</v>
      </c>
      <c r="F8917" s="394"/>
    </row>
    <row r="8918" spans="1:6">
      <c r="A8918" s="1199" t="s">
        <v>17103</v>
      </c>
      <c r="B8918" s="513" t="s">
        <v>16549</v>
      </c>
      <c r="C8918" s="1319" t="s">
        <v>43414</v>
      </c>
      <c r="D8918" s="1200" t="s">
        <v>33</v>
      </c>
      <c r="E8918" s="1201">
        <v>23.950299999999999</v>
      </c>
      <c r="F8918" s="394"/>
    </row>
    <row r="8919" spans="1:6">
      <c r="A8919" s="1199" t="s">
        <v>17104</v>
      </c>
      <c r="B8919" s="513" t="s">
        <v>16549</v>
      </c>
      <c r="C8919" s="1319" t="s">
        <v>43415</v>
      </c>
      <c r="D8919" s="1200" t="s">
        <v>163</v>
      </c>
      <c r="E8919" s="1201">
        <v>9081.7834000000003</v>
      </c>
      <c r="F8919" s="394"/>
    </row>
    <row r="8920" spans="1:6">
      <c r="A8920" s="1199" t="s">
        <v>17105</v>
      </c>
      <c r="B8920" s="513" t="s">
        <v>16549</v>
      </c>
      <c r="C8920" s="1319" t="s">
        <v>43416</v>
      </c>
      <c r="D8920" s="1200" t="s">
        <v>33</v>
      </c>
      <c r="E8920" s="1201">
        <v>36.000399999999999</v>
      </c>
      <c r="F8920" s="394"/>
    </row>
    <row r="8921" spans="1:6">
      <c r="A8921" s="1199" t="s">
        <v>17106</v>
      </c>
      <c r="B8921" s="513" t="s">
        <v>16549</v>
      </c>
      <c r="C8921" s="1319" t="s">
        <v>43417</v>
      </c>
      <c r="D8921" s="1200" t="s">
        <v>163</v>
      </c>
      <c r="E8921" s="1201">
        <v>9542.6471000000001</v>
      </c>
      <c r="F8921" s="394"/>
    </row>
    <row r="8922" spans="1:6">
      <c r="A8922" s="1199" t="s">
        <v>17107</v>
      </c>
      <c r="B8922" s="513" t="s">
        <v>16549</v>
      </c>
      <c r="C8922" s="1319" t="s">
        <v>43418</v>
      </c>
      <c r="D8922" s="1200" t="s">
        <v>163</v>
      </c>
      <c r="E8922" s="1201">
        <v>5225.0279</v>
      </c>
      <c r="F8922" s="394"/>
    </row>
    <row r="8923" spans="1:6">
      <c r="A8923" s="1199" t="s">
        <v>17108</v>
      </c>
      <c r="B8923" s="513" t="s">
        <v>16549</v>
      </c>
      <c r="C8923" s="1319" t="s">
        <v>43419</v>
      </c>
      <c r="D8923" s="1200" t="s">
        <v>163</v>
      </c>
      <c r="E8923" s="1201">
        <v>7846.5681000000004</v>
      </c>
      <c r="F8923" s="394"/>
    </row>
    <row r="8924" spans="1:6">
      <c r="A8924" s="1199" t="s">
        <v>17109</v>
      </c>
      <c r="B8924" s="513" t="s">
        <v>16549</v>
      </c>
      <c r="C8924" s="1319" t="s">
        <v>43420</v>
      </c>
      <c r="D8924" s="1200" t="s">
        <v>163</v>
      </c>
      <c r="E8924" s="1201">
        <v>9210.3143</v>
      </c>
      <c r="F8924" s="394"/>
    </row>
    <row r="8925" spans="1:6">
      <c r="A8925" s="1199" t="s">
        <v>17110</v>
      </c>
      <c r="B8925" s="513" t="s">
        <v>16549</v>
      </c>
      <c r="C8925" s="1319" t="s">
        <v>43421</v>
      </c>
      <c r="D8925" s="1200" t="s">
        <v>163</v>
      </c>
      <c r="E8925" s="1201">
        <v>9542.6471000000001</v>
      </c>
      <c r="F8925" s="394"/>
    </row>
    <row r="8926" spans="1:6">
      <c r="A8926" s="1199" t="s">
        <v>17111</v>
      </c>
      <c r="B8926" s="513" t="s">
        <v>16549</v>
      </c>
      <c r="C8926" s="1319" t="s">
        <v>43422</v>
      </c>
      <c r="D8926" s="1200" t="s">
        <v>163</v>
      </c>
      <c r="E8926" s="1201">
        <v>5431.1211999999996</v>
      </c>
      <c r="F8926" s="394"/>
    </row>
    <row r="8927" spans="1:6">
      <c r="A8927" s="1199" t="s">
        <v>17112</v>
      </c>
      <c r="B8927" s="513" t="s">
        <v>16549</v>
      </c>
      <c r="C8927" s="1319" t="s">
        <v>43423</v>
      </c>
      <c r="D8927" s="1200" t="s">
        <v>163</v>
      </c>
      <c r="E8927" s="1201">
        <v>20335.0586</v>
      </c>
      <c r="F8927" s="394"/>
    </row>
    <row r="8928" spans="1:6">
      <c r="A8928" s="1199" t="s">
        <v>17113</v>
      </c>
      <c r="B8928" s="513" t="s">
        <v>16549</v>
      </c>
      <c r="C8928" s="1319" t="s">
        <v>43424</v>
      </c>
      <c r="D8928" s="1200" t="s">
        <v>163</v>
      </c>
      <c r="E8928" s="1201">
        <v>16623.399700000002</v>
      </c>
      <c r="F8928" s="394"/>
    </row>
    <row r="8929" spans="1:6">
      <c r="A8929" s="1199" t="s">
        <v>17114</v>
      </c>
      <c r="B8929" s="513" t="s">
        <v>16549</v>
      </c>
      <c r="C8929" s="1319" t="s">
        <v>43425</v>
      </c>
      <c r="D8929" s="1200" t="s">
        <v>163</v>
      </c>
      <c r="E8929" s="1201">
        <v>6857.4840000000004</v>
      </c>
      <c r="F8929" s="394"/>
    </row>
    <row r="8930" spans="1:6">
      <c r="A8930" s="1199" t="s">
        <v>17115</v>
      </c>
      <c r="B8930" s="513" t="s">
        <v>16549</v>
      </c>
      <c r="C8930" s="1319" t="s">
        <v>43426</v>
      </c>
      <c r="D8930" s="1200" t="s">
        <v>163</v>
      </c>
      <c r="E8930" s="1201">
        <v>6653.3429999999998</v>
      </c>
      <c r="F8930" s="394"/>
    </row>
    <row r="8931" spans="1:6">
      <c r="A8931" s="1199" t="s">
        <v>17116</v>
      </c>
      <c r="B8931" s="513" t="s">
        <v>16549</v>
      </c>
      <c r="C8931" s="1319" t="s">
        <v>43427</v>
      </c>
      <c r="D8931" s="1200" t="s">
        <v>163</v>
      </c>
      <c r="E8931" s="1201">
        <v>6435.4691999999995</v>
      </c>
      <c r="F8931" s="394"/>
    </row>
    <row r="8932" spans="1:6">
      <c r="A8932" s="1199" t="s">
        <v>17117</v>
      </c>
      <c r="B8932" s="513" t="s">
        <v>16549</v>
      </c>
      <c r="C8932" s="1319" t="s">
        <v>43428</v>
      </c>
      <c r="D8932" s="1200" t="s">
        <v>33</v>
      </c>
      <c r="E8932" s="1201">
        <v>33.901600000000002</v>
      </c>
      <c r="F8932" s="394"/>
    </row>
    <row r="8933" spans="1:6">
      <c r="A8933" s="1199" t="s">
        <v>17118</v>
      </c>
      <c r="B8933" s="513" t="s">
        <v>16549</v>
      </c>
      <c r="C8933" s="1319" t="s">
        <v>43429</v>
      </c>
      <c r="D8933" s="1200" t="s">
        <v>163</v>
      </c>
      <c r="E8933" s="1201">
        <v>9542.6471000000001</v>
      </c>
      <c r="F8933" s="394"/>
    </row>
    <row r="8934" spans="1:6">
      <c r="A8934" s="1199" t="s">
        <v>17119</v>
      </c>
      <c r="B8934" s="513" t="s">
        <v>16549</v>
      </c>
      <c r="C8934" s="1319" t="s">
        <v>43430</v>
      </c>
      <c r="D8934" s="1200" t="s">
        <v>163</v>
      </c>
      <c r="E8934" s="1201">
        <v>8372.6355000000003</v>
      </c>
      <c r="F8934" s="394"/>
    </row>
    <row r="8935" spans="1:6">
      <c r="A8935" s="1199" t="s">
        <v>17120</v>
      </c>
      <c r="B8935" s="513" t="s">
        <v>16549</v>
      </c>
      <c r="C8935" s="1319" t="s">
        <v>43431</v>
      </c>
      <c r="D8935" s="1200" t="s">
        <v>33</v>
      </c>
      <c r="E8935" s="1201">
        <v>40.538899999999998</v>
      </c>
      <c r="F8935" s="394"/>
    </row>
    <row r="8936" spans="1:6">
      <c r="A8936" s="1199" t="s">
        <v>17121</v>
      </c>
      <c r="B8936" s="513" t="s">
        <v>16549</v>
      </c>
      <c r="C8936" s="1319" t="s">
        <v>43432</v>
      </c>
      <c r="D8936" s="1200" t="s">
        <v>33</v>
      </c>
      <c r="E8936" s="1201">
        <v>42.370100000000001</v>
      </c>
      <c r="F8936" s="394"/>
    </row>
    <row r="8937" spans="1:6">
      <c r="A8937" s="1199" t="s">
        <v>17122</v>
      </c>
      <c r="B8937" s="513" t="s">
        <v>16549</v>
      </c>
      <c r="C8937" s="1319" t="s">
        <v>43433</v>
      </c>
      <c r="D8937" s="1200" t="s">
        <v>33</v>
      </c>
      <c r="E8937" s="1201">
        <v>58.112699999999997</v>
      </c>
      <c r="F8937" s="394"/>
    </row>
    <row r="8938" spans="1:6">
      <c r="A8938" s="1199" t="s">
        <v>17123</v>
      </c>
      <c r="B8938" s="513" t="s">
        <v>16549</v>
      </c>
      <c r="C8938" s="1319" t="s">
        <v>43434</v>
      </c>
      <c r="D8938" s="1200" t="s">
        <v>33</v>
      </c>
      <c r="E8938" s="1201">
        <v>54.120399999999997</v>
      </c>
      <c r="F8938" s="394"/>
    </row>
    <row r="8939" spans="1:6">
      <c r="A8939" s="1199" t="s">
        <v>17124</v>
      </c>
      <c r="B8939" s="513" t="s">
        <v>16549</v>
      </c>
      <c r="C8939" s="1319" t="s">
        <v>43435</v>
      </c>
      <c r="D8939" s="1200" t="s">
        <v>33</v>
      </c>
      <c r="E8939" s="1201">
        <v>37.520499999999998</v>
      </c>
      <c r="F8939" s="394"/>
    </row>
    <row r="8940" spans="1:6">
      <c r="A8940" s="1199" t="s">
        <v>17125</v>
      </c>
      <c r="B8940" s="513" t="s">
        <v>16549</v>
      </c>
      <c r="C8940" s="1319" t="s">
        <v>43436</v>
      </c>
      <c r="D8940" s="1200" t="s">
        <v>33</v>
      </c>
      <c r="E8940" s="1201">
        <v>29.115500000000001</v>
      </c>
      <c r="F8940" s="394"/>
    </row>
    <row r="8941" spans="1:6">
      <c r="A8941" s="1199" t="s">
        <v>17126</v>
      </c>
      <c r="B8941" s="513" t="s">
        <v>16549</v>
      </c>
      <c r="C8941" s="1319" t="s">
        <v>43437</v>
      </c>
      <c r="D8941" s="1200" t="s">
        <v>33</v>
      </c>
      <c r="E8941" s="1201">
        <v>37.245100000000001</v>
      </c>
      <c r="F8941" s="394"/>
    </row>
    <row r="8942" spans="1:6">
      <c r="A8942" s="1199" t="s">
        <v>17127</v>
      </c>
      <c r="B8942" s="513" t="s">
        <v>16549</v>
      </c>
      <c r="C8942" s="1319" t="s">
        <v>43438</v>
      </c>
      <c r="D8942" s="1200" t="s">
        <v>33</v>
      </c>
      <c r="E8942" s="1201">
        <v>57.743699999999997</v>
      </c>
      <c r="F8942" s="394"/>
    </row>
    <row r="8943" spans="1:6">
      <c r="A8943" s="1199" t="s">
        <v>17128</v>
      </c>
      <c r="B8943" s="513" t="s">
        <v>16549</v>
      </c>
      <c r="C8943" s="1319" t="s">
        <v>43439</v>
      </c>
      <c r="D8943" s="1200" t="s">
        <v>33</v>
      </c>
      <c r="E8943" s="1201">
        <v>45.6096</v>
      </c>
      <c r="F8943" s="394"/>
    </row>
    <row r="8944" spans="1:6">
      <c r="A8944" s="1199" t="s">
        <v>17129</v>
      </c>
      <c r="B8944" s="513" t="s">
        <v>16549</v>
      </c>
      <c r="C8944" s="1319" t="s">
        <v>43440</v>
      </c>
      <c r="D8944" s="1200" t="s">
        <v>163</v>
      </c>
      <c r="E8944" s="1201">
        <v>10647.416300000001</v>
      </c>
      <c r="F8944" s="394"/>
    </row>
    <row r="8945" spans="1:6">
      <c r="A8945" s="1199" t="s">
        <v>17130</v>
      </c>
      <c r="B8945" s="513" t="s">
        <v>16549</v>
      </c>
      <c r="C8945" s="1319" t="s">
        <v>43441</v>
      </c>
      <c r="D8945" s="1200" t="s">
        <v>33</v>
      </c>
      <c r="E8945" s="1201">
        <v>44.558100000000003</v>
      </c>
      <c r="F8945" s="394"/>
    </row>
    <row r="8946" spans="1:6">
      <c r="A8946" s="1199" t="s">
        <v>17131</v>
      </c>
      <c r="B8946" s="513" t="s">
        <v>16549</v>
      </c>
      <c r="C8946" s="1319" t="s">
        <v>43442</v>
      </c>
      <c r="D8946" s="1200" t="s">
        <v>33</v>
      </c>
      <c r="E8946" s="1201">
        <v>31.5961</v>
      </c>
      <c r="F8946" s="394"/>
    </row>
    <row r="8947" spans="1:6">
      <c r="A8947" s="1199" t="s">
        <v>17132</v>
      </c>
      <c r="B8947" s="513" t="s">
        <v>16549</v>
      </c>
      <c r="C8947" s="1319" t="s">
        <v>43443</v>
      </c>
      <c r="D8947" s="1200" t="s">
        <v>33</v>
      </c>
      <c r="E8947" s="1201">
        <v>33.570700000000002</v>
      </c>
      <c r="F8947" s="394"/>
    </row>
    <row r="8948" spans="1:6">
      <c r="A8948" s="1199" t="s">
        <v>17133</v>
      </c>
      <c r="B8948" s="513" t="s">
        <v>16549</v>
      </c>
      <c r="C8948" s="1319" t="s">
        <v>43444</v>
      </c>
      <c r="D8948" s="1200" t="s">
        <v>33</v>
      </c>
      <c r="E8948" s="1201">
        <v>36.341500000000003</v>
      </c>
      <c r="F8948" s="394"/>
    </row>
    <row r="8949" spans="1:6">
      <c r="A8949" s="1199" t="s">
        <v>17134</v>
      </c>
      <c r="B8949" s="513" t="s">
        <v>16549</v>
      </c>
      <c r="C8949" s="1319" t="s">
        <v>43445</v>
      </c>
      <c r="D8949" s="1200" t="s">
        <v>33</v>
      </c>
      <c r="E8949" s="1201">
        <v>59.142099999999999</v>
      </c>
      <c r="F8949" s="394"/>
    </row>
    <row r="8950" spans="1:6">
      <c r="A8950" s="1199" t="s">
        <v>17135</v>
      </c>
      <c r="B8950" s="513" t="s">
        <v>16549</v>
      </c>
      <c r="C8950" s="1319" t="s">
        <v>43446</v>
      </c>
      <c r="D8950" s="1200" t="s">
        <v>163</v>
      </c>
      <c r="E8950" s="1201">
        <v>23734.987799999999</v>
      </c>
      <c r="F8950" s="394"/>
    </row>
    <row r="8951" spans="1:6">
      <c r="A8951" s="1199" t="s">
        <v>17136</v>
      </c>
      <c r="B8951" s="513" t="s">
        <v>16549</v>
      </c>
      <c r="C8951" s="1319" t="s">
        <v>43447</v>
      </c>
      <c r="D8951" s="1200" t="s">
        <v>163</v>
      </c>
      <c r="E8951" s="1201">
        <v>7846.5681000000004</v>
      </c>
      <c r="F8951" s="394"/>
    </row>
    <row r="8952" spans="1:6">
      <c r="A8952" s="1199" t="s">
        <v>17137</v>
      </c>
      <c r="B8952" s="513" t="s">
        <v>16549</v>
      </c>
      <c r="C8952" s="1319" t="s">
        <v>43448</v>
      </c>
      <c r="D8952" s="1200" t="s">
        <v>163</v>
      </c>
      <c r="E8952" s="1201">
        <v>5309.2691999999997</v>
      </c>
      <c r="F8952" s="394"/>
    </row>
    <row r="8953" spans="1:6">
      <c r="A8953" s="1199" t="s">
        <v>17138</v>
      </c>
      <c r="B8953" s="513" t="s">
        <v>16549</v>
      </c>
      <c r="C8953" s="1319" t="s">
        <v>43449</v>
      </c>
      <c r="D8953" s="1200" t="s">
        <v>163</v>
      </c>
      <c r="E8953" s="1201">
        <v>7010.6638000000003</v>
      </c>
      <c r="F8953" s="394"/>
    </row>
    <row r="8954" spans="1:6">
      <c r="A8954" s="1199" t="s">
        <v>17139</v>
      </c>
      <c r="B8954" s="513" t="s">
        <v>16549</v>
      </c>
      <c r="C8954" s="1319" t="s">
        <v>43450</v>
      </c>
      <c r="D8954" s="1200" t="s">
        <v>163</v>
      </c>
      <c r="E8954" s="1201">
        <v>6479.6360999999997</v>
      </c>
      <c r="F8954" s="394"/>
    </row>
    <row r="8955" spans="1:6">
      <c r="A8955" s="1199" t="s">
        <v>17140</v>
      </c>
      <c r="B8955" s="513" t="s">
        <v>16549</v>
      </c>
      <c r="C8955" s="1319" t="s">
        <v>43451</v>
      </c>
      <c r="D8955" s="1200" t="s">
        <v>163</v>
      </c>
      <c r="E8955" s="1201">
        <v>21490.347600000001</v>
      </c>
      <c r="F8955" s="394"/>
    </row>
    <row r="8956" spans="1:6">
      <c r="A8956" s="1199" t="s">
        <v>17141</v>
      </c>
      <c r="B8956" s="513" t="s">
        <v>16549</v>
      </c>
      <c r="C8956" s="1319" t="s">
        <v>43452</v>
      </c>
      <c r="D8956" s="1200" t="s">
        <v>163</v>
      </c>
      <c r="E8956" s="1201">
        <v>5100.3550999999998</v>
      </c>
      <c r="F8956" s="394"/>
    </row>
    <row r="8957" spans="1:6">
      <c r="A8957" s="1199" t="s">
        <v>17142</v>
      </c>
      <c r="B8957" s="513" t="s">
        <v>16549</v>
      </c>
      <c r="C8957" s="1319" t="s">
        <v>43453</v>
      </c>
      <c r="D8957" s="1200" t="s">
        <v>163</v>
      </c>
      <c r="E8957" s="1201">
        <v>5583.7835999999998</v>
      </c>
      <c r="F8957" s="394"/>
    </row>
    <row r="8958" spans="1:6">
      <c r="A8958" s="1199" t="s">
        <v>17143</v>
      </c>
      <c r="B8958" s="513" t="s">
        <v>16549</v>
      </c>
      <c r="C8958" s="1319" t="s">
        <v>43454</v>
      </c>
      <c r="D8958" s="1200" t="s">
        <v>163</v>
      </c>
      <c r="E8958" s="1201">
        <v>4006.6531</v>
      </c>
      <c r="F8958" s="394"/>
    </row>
    <row r="8959" spans="1:6">
      <c r="A8959" s="1199" t="s">
        <v>17144</v>
      </c>
      <c r="B8959" s="513" t="s">
        <v>16549</v>
      </c>
      <c r="C8959" s="1319" t="s">
        <v>43455</v>
      </c>
      <c r="D8959" s="1200" t="s">
        <v>163</v>
      </c>
      <c r="E8959" s="1201">
        <v>33658.893700000001</v>
      </c>
      <c r="F8959" s="394"/>
    </row>
    <row r="8960" spans="1:6">
      <c r="A8960" s="1199" t="s">
        <v>17145</v>
      </c>
      <c r="B8960" s="513" t="s">
        <v>16549</v>
      </c>
      <c r="C8960" s="1319" t="s">
        <v>43456</v>
      </c>
      <c r="D8960" s="1200" t="s">
        <v>33</v>
      </c>
      <c r="E8960" s="1201">
        <v>38.2104</v>
      </c>
      <c r="F8960" s="394"/>
    </row>
    <row r="8961" spans="1:6">
      <c r="A8961" s="1199" t="s">
        <v>44418</v>
      </c>
      <c r="B8961" s="513" t="s">
        <v>16549</v>
      </c>
      <c r="C8961" s="1319" t="s">
        <v>44421</v>
      </c>
      <c r="D8961" s="1200" t="s">
        <v>33</v>
      </c>
      <c r="E8961" s="1201">
        <v>31.093499999999999</v>
      </c>
      <c r="F8961" s="394"/>
    </row>
    <row r="8962" spans="1:6">
      <c r="A8962" s="1199" t="s">
        <v>44419</v>
      </c>
      <c r="B8962" s="513" t="s">
        <v>16549</v>
      </c>
      <c r="C8962" s="1319" t="s">
        <v>44422</v>
      </c>
      <c r="D8962" s="1200" t="s">
        <v>163</v>
      </c>
      <c r="E8962" s="1201">
        <v>5748.0871999999999</v>
      </c>
      <c r="F8962" s="394"/>
    </row>
    <row r="8963" spans="1:6">
      <c r="A8963" s="1199" t="s">
        <v>44420</v>
      </c>
      <c r="B8963" s="513" t="s">
        <v>16549</v>
      </c>
      <c r="C8963" s="1319" t="s">
        <v>44423</v>
      </c>
      <c r="D8963" s="1200" t="s">
        <v>163</v>
      </c>
      <c r="E8963" s="1201">
        <v>8258.7584000000006</v>
      </c>
      <c r="F8963" s="394"/>
    </row>
    <row r="8964" spans="1:6">
      <c r="A8964" s="1199" t="s">
        <v>17146</v>
      </c>
      <c r="B8964" s="513" t="s">
        <v>16549</v>
      </c>
      <c r="C8964" s="1319" t="s">
        <v>43457</v>
      </c>
      <c r="D8964" s="1200" t="s">
        <v>163</v>
      </c>
      <c r="E8964" s="1201">
        <v>6693.6238000000003</v>
      </c>
      <c r="F8964" s="394"/>
    </row>
    <row r="8965" spans="1:6">
      <c r="A8965" s="1191"/>
      <c r="B8965" s="1192"/>
      <c r="C8965" s="1320"/>
      <c r="D8965" s="1193"/>
      <c r="E8965" s="1194"/>
      <c r="F8965" s="394"/>
    </row>
    <row r="8966" spans="1:6">
      <c r="A8966" s="1191"/>
      <c r="B8966" s="1192"/>
      <c r="C8966" s="1320"/>
      <c r="D8966" s="1193"/>
      <c r="E8966" s="1194"/>
      <c r="F8966" s="394"/>
    </row>
    <row r="8967" spans="1:6">
      <c r="A8967" s="771"/>
      <c r="B8967" s="772"/>
      <c r="C8967" s="1307"/>
      <c r="D8967" s="389"/>
      <c r="E8967" s="773"/>
      <c r="F8967" s="394"/>
    </row>
    <row r="8968" spans="1:6" ht="15.75" thickBot="1">
      <c r="A8968" s="771"/>
      <c r="B8968" s="772"/>
      <c r="C8968" s="1307"/>
      <c r="D8968" s="389"/>
      <c r="E8968" s="773"/>
      <c r="F8968" s="394"/>
    </row>
    <row r="8969" spans="1:6" ht="15.75" thickBot="1">
      <c r="D8969" s="295"/>
      <c r="E8969" s="662" t="s">
        <v>20785</v>
      </c>
      <c r="F8969" s="394"/>
    </row>
    <row r="8970" spans="1:6" ht="18.75">
      <c r="A8970" s="537" t="s">
        <v>12844</v>
      </c>
      <c r="B8970" s="536"/>
      <c r="C8970" s="1321"/>
      <c r="D8970" s="536"/>
      <c r="E8970" s="667">
        <v>45839</v>
      </c>
      <c r="F8970" s="394"/>
    </row>
    <row r="8971" spans="1:6">
      <c r="A8971" s="1245" t="s">
        <v>12843</v>
      </c>
      <c r="B8971" s="1246"/>
      <c r="C8971" s="1322"/>
      <c r="D8971" s="1246"/>
      <c r="E8971" s="1247"/>
      <c r="F8971" s="394"/>
    </row>
    <row r="8972" spans="1:6" ht="15.75" thickBot="1">
      <c r="A8972" s="540"/>
      <c r="B8972" s="541"/>
      <c r="C8972" s="1323" t="s">
        <v>44383</v>
      </c>
      <c r="D8972" s="541"/>
      <c r="E8972" s="668"/>
      <c r="F8972" s="394"/>
    </row>
    <row r="8973" spans="1:6" ht="15.75" thickBot="1">
      <c r="A8973" s="543" t="s">
        <v>8</v>
      </c>
      <c r="B8973" s="544" t="s">
        <v>17049</v>
      </c>
      <c r="C8973" s="1324" t="s">
        <v>3380</v>
      </c>
      <c r="D8973" s="544" t="s">
        <v>10</v>
      </c>
      <c r="E8973" s="669" t="s">
        <v>3381</v>
      </c>
      <c r="F8973" s="394"/>
    </row>
    <row r="8974" spans="1:6">
      <c r="A8974" s="1300">
        <v>8663</v>
      </c>
      <c r="B8974" s="542" t="s">
        <v>43459</v>
      </c>
      <c r="C8974" s="1293" t="s">
        <v>22</v>
      </c>
      <c r="D8974" s="1294"/>
      <c r="E8974" s="1295"/>
      <c r="F8974" s="394"/>
    </row>
    <row r="8975" spans="1:6">
      <c r="A8975" s="1292">
        <v>8702</v>
      </c>
      <c r="B8975" s="503" t="s">
        <v>43459</v>
      </c>
      <c r="C8975" s="1265" t="s">
        <v>3385</v>
      </c>
      <c r="D8975" s="1266"/>
      <c r="E8975" s="1267"/>
      <c r="F8975" s="394"/>
    </row>
    <row r="8976" spans="1:6">
      <c r="A8976" s="1284" t="s">
        <v>3386</v>
      </c>
      <c r="B8976" s="503" t="s">
        <v>43459</v>
      </c>
      <c r="C8976" s="1268" t="s">
        <v>98</v>
      </c>
      <c r="D8976" s="1269" t="s">
        <v>32</v>
      </c>
      <c r="E8976" s="1270">
        <v>1.51</v>
      </c>
      <c r="F8976" s="394"/>
    </row>
    <row r="8977" spans="1:6">
      <c r="A8977" s="1284" t="s">
        <v>10542</v>
      </c>
      <c r="B8977" s="503" t="s">
        <v>43459</v>
      </c>
      <c r="C8977" s="1268" t="s">
        <v>20787</v>
      </c>
      <c r="D8977" s="1269" t="s">
        <v>28</v>
      </c>
      <c r="E8977" s="1271">
        <v>488.64</v>
      </c>
      <c r="F8977" s="394"/>
    </row>
    <row r="8978" spans="1:6">
      <c r="A8978" s="1284" t="s">
        <v>3387</v>
      </c>
      <c r="B8978" s="503" t="s">
        <v>43459</v>
      </c>
      <c r="C8978" s="1268" t="s">
        <v>9152</v>
      </c>
      <c r="D8978" s="1269" t="s">
        <v>32</v>
      </c>
      <c r="E8978" s="1270">
        <v>2.68</v>
      </c>
      <c r="F8978" s="394"/>
    </row>
    <row r="8979" spans="1:6">
      <c r="A8979" s="1284" t="s">
        <v>3388</v>
      </c>
      <c r="B8979" s="503" t="s">
        <v>43459</v>
      </c>
      <c r="C8979" s="1268" t="s">
        <v>10543</v>
      </c>
      <c r="D8979" s="1269" t="s">
        <v>32</v>
      </c>
      <c r="E8979" s="1270">
        <v>1.01</v>
      </c>
      <c r="F8979" s="394"/>
    </row>
    <row r="8980" spans="1:6">
      <c r="A8980" s="1284" t="s">
        <v>10544</v>
      </c>
      <c r="B8980" s="503" t="s">
        <v>43459</v>
      </c>
      <c r="C8980" s="1268" t="s">
        <v>10545</v>
      </c>
      <c r="D8980" s="1269" t="s">
        <v>32</v>
      </c>
      <c r="E8980" s="1270">
        <v>0.3</v>
      </c>
      <c r="F8980" s="394"/>
    </row>
    <row r="8981" spans="1:6">
      <c r="A8981" s="1292">
        <v>8703</v>
      </c>
      <c r="B8981" s="503" t="s">
        <v>43459</v>
      </c>
      <c r="C8981" s="1265" t="s">
        <v>3390</v>
      </c>
      <c r="D8981" s="1266" t="s">
        <v>97</v>
      </c>
      <c r="E8981" s="1267"/>
      <c r="F8981" s="394"/>
    </row>
    <row r="8982" spans="1:6">
      <c r="A8982" s="1284" t="s">
        <v>3391</v>
      </c>
      <c r="B8982" s="503" t="s">
        <v>43459</v>
      </c>
      <c r="C8982" s="1268" t="s">
        <v>10546</v>
      </c>
      <c r="D8982" s="1269" t="s">
        <v>32</v>
      </c>
      <c r="E8982" s="1270">
        <v>0.6</v>
      </c>
      <c r="F8982" s="394"/>
    </row>
    <row r="8983" spans="1:6">
      <c r="A8983" s="1292">
        <v>8704</v>
      </c>
      <c r="B8983" s="503" t="s">
        <v>43459</v>
      </c>
      <c r="C8983" s="1265" t="s">
        <v>3393</v>
      </c>
      <c r="D8983" s="1266" t="s">
        <v>97</v>
      </c>
      <c r="E8983" s="1267"/>
      <c r="F8983" s="394"/>
    </row>
    <row r="8984" spans="1:6">
      <c r="A8984" s="1284" t="s">
        <v>3394</v>
      </c>
      <c r="B8984" s="503" t="s">
        <v>43459</v>
      </c>
      <c r="C8984" s="1268" t="s">
        <v>10547</v>
      </c>
      <c r="D8984" s="1269" t="s">
        <v>28</v>
      </c>
      <c r="E8984" s="1271">
        <v>104.91</v>
      </c>
      <c r="F8984" s="394"/>
    </row>
    <row r="8985" spans="1:6">
      <c r="A8985" s="1284" t="s">
        <v>3395</v>
      </c>
      <c r="B8985" s="503" t="s">
        <v>43459</v>
      </c>
      <c r="C8985" s="1268" t="s">
        <v>10548</v>
      </c>
      <c r="D8985" s="1269" t="s">
        <v>28</v>
      </c>
      <c r="E8985" s="1272">
        <v>62.95</v>
      </c>
      <c r="F8985" s="394"/>
    </row>
    <row r="8986" spans="1:6">
      <c r="A8986" s="1292">
        <v>8706</v>
      </c>
      <c r="B8986" s="503" t="s">
        <v>43459</v>
      </c>
      <c r="C8986" s="1265" t="s">
        <v>10549</v>
      </c>
      <c r="D8986" s="1266" t="s">
        <v>97</v>
      </c>
      <c r="E8986" s="1267"/>
      <c r="F8986" s="394"/>
    </row>
    <row r="8987" spans="1:6" ht="22.5">
      <c r="A8987" s="1284" t="s">
        <v>3401</v>
      </c>
      <c r="B8987" s="503" t="s">
        <v>43459</v>
      </c>
      <c r="C8987" s="1268" t="s">
        <v>10550</v>
      </c>
      <c r="D8987" s="1269" t="s">
        <v>5</v>
      </c>
      <c r="E8987" s="1270">
        <v>5.26</v>
      </c>
      <c r="F8987" s="394"/>
    </row>
    <row r="8988" spans="1:6" ht="22.5">
      <c r="A8988" s="1284" t="s">
        <v>3402</v>
      </c>
      <c r="B8988" s="503" t="s">
        <v>43459</v>
      </c>
      <c r="C8988" s="1268" t="s">
        <v>10551</v>
      </c>
      <c r="D8988" s="1269" t="s">
        <v>5</v>
      </c>
      <c r="E8988" s="1270">
        <v>6.3</v>
      </c>
      <c r="F8988" s="394"/>
    </row>
    <row r="8989" spans="1:6" ht="22.5">
      <c r="A8989" s="1284" t="s">
        <v>3400</v>
      </c>
      <c r="B8989" s="503" t="s">
        <v>43459</v>
      </c>
      <c r="C8989" s="1268" t="s">
        <v>10552</v>
      </c>
      <c r="D8989" s="1269" t="s">
        <v>32</v>
      </c>
      <c r="E8989" s="1272">
        <v>12.68</v>
      </c>
      <c r="F8989" s="394"/>
    </row>
    <row r="8990" spans="1:6" ht="22.5">
      <c r="A8990" s="1284" t="s">
        <v>3398</v>
      </c>
      <c r="B8990" s="503" t="s">
        <v>43459</v>
      </c>
      <c r="C8990" s="1268" t="s">
        <v>10553</v>
      </c>
      <c r="D8990" s="1269" t="s">
        <v>32</v>
      </c>
      <c r="E8990" s="1272">
        <v>25.36</v>
      </c>
      <c r="F8990" s="394"/>
    </row>
    <row r="8991" spans="1:6" ht="22.5">
      <c r="A8991" s="1284" t="s">
        <v>3399</v>
      </c>
      <c r="B8991" s="503" t="s">
        <v>43459</v>
      </c>
      <c r="C8991" s="1268" t="s">
        <v>10554</v>
      </c>
      <c r="D8991" s="1269" t="s">
        <v>32</v>
      </c>
      <c r="E8991" s="1272">
        <v>16.899999999999999</v>
      </c>
      <c r="F8991" s="394"/>
    </row>
    <row r="8992" spans="1:6" ht="22.5">
      <c r="A8992" s="1284" t="s">
        <v>3403</v>
      </c>
      <c r="B8992" s="503" t="s">
        <v>43459</v>
      </c>
      <c r="C8992" s="1268" t="s">
        <v>10555</v>
      </c>
      <c r="D8992" s="1269" t="s">
        <v>5</v>
      </c>
      <c r="E8992" s="1270">
        <v>7.72</v>
      </c>
      <c r="F8992" s="394"/>
    </row>
    <row r="8993" spans="1:6" ht="22.5">
      <c r="A8993" s="1284" t="s">
        <v>3406</v>
      </c>
      <c r="B8993" s="503" t="s">
        <v>43459</v>
      </c>
      <c r="C8993" s="1268" t="s">
        <v>10556</v>
      </c>
      <c r="D8993" s="1269" t="s">
        <v>32</v>
      </c>
      <c r="E8993" s="1272">
        <v>14.49</v>
      </c>
      <c r="F8993" s="394"/>
    </row>
    <row r="8994" spans="1:6" ht="22.5">
      <c r="A8994" s="1284" t="s">
        <v>3404</v>
      </c>
      <c r="B8994" s="503" t="s">
        <v>43459</v>
      </c>
      <c r="C8994" s="1268" t="s">
        <v>10557</v>
      </c>
      <c r="D8994" s="1269" t="s">
        <v>32</v>
      </c>
      <c r="E8994" s="1272">
        <v>27.29</v>
      </c>
      <c r="F8994" s="394"/>
    </row>
    <row r="8995" spans="1:6" ht="22.5">
      <c r="A8995" s="1284" t="s">
        <v>3407</v>
      </c>
      <c r="B8995" s="503" t="s">
        <v>43459</v>
      </c>
      <c r="C8995" s="1268" t="s">
        <v>10558</v>
      </c>
      <c r="D8995" s="1269" t="s">
        <v>32</v>
      </c>
      <c r="E8995" s="1272">
        <v>27.55</v>
      </c>
      <c r="F8995" s="394"/>
    </row>
    <row r="8996" spans="1:6" ht="22.5">
      <c r="A8996" s="1284" t="s">
        <v>3405</v>
      </c>
      <c r="B8996" s="503" t="s">
        <v>43459</v>
      </c>
      <c r="C8996" s="1268" t="s">
        <v>10559</v>
      </c>
      <c r="D8996" s="1269" t="s">
        <v>32</v>
      </c>
      <c r="E8996" s="1272">
        <v>10.14</v>
      </c>
      <c r="F8996" s="394"/>
    </row>
    <row r="8997" spans="1:6">
      <c r="A8997" s="1292">
        <v>8707</v>
      </c>
      <c r="B8997" s="503" t="s">
        <v>43459</v>
      </c>
      <c r="C8997" s="1265" t="s">
        <v>10560</v>
      </c>
      <c r="D8997" s="1266" t="s">
        <v>97</v>
      </c>
      <c r="E8997" s="1267"/>
      <c r="F8997" s="394"/>
    </row>
    <row r="8998" spans="1:6" ht="22.5">
      <c r="A8998" s="1284" t="s">
        <v>3414</v>
      </c>
      <c r="B8998" s="503" t="s">
        <v>43459</v>
      </c>
      <c r="C8998" s="1268" t="s">
        <v>10561</v>
      </c>
      <c r="D8998" s="1269" t="s">
        <v>5</v>
      </c>
      <c r="E8998" s="1270">
        <v>9.4499999999999993</v>
      </c>
      <c r="F8998" s="394"/>
    </row>
    <row r="8999" spans="1:6" ht="22.5">
      <c r="A8999" s="1284" t="s">
        <v>3410</v>
      </c>
      <c r="B8999" s="503" t="s">
        <v>43459</v>
      </c>
      <c r="C8999" s="1268" t="s">
        <v>10562</v>
      </c>
      <c r="D8999" s="1269" t="s">
        <v>28</v>
      </c>
      <c r="E8999" s="1272">
        <v>49.78</v>
      </c>
      <c r="F8999" s="394"/>
    </row>
    <row r="9000" spans="1:6" ht="22.5">
      <c r="A9000" s="1284" t="s">
        <v>3411</v>
      </c>
      <c r="B9000" s="503" t="s">
        <v>43459</v>
      </c>
      <c r="C9000" s="1268" t="s">
        <v>10563</v>
      </c>
      <c r="D9000" s="1269" t="s">
        <v>28</v>
      </c>
      <c r="E9000" s="1272">
        <v>11.98</v>
      </c>
      <c r="F9000" s="394"/>
    </row>
    <row r="9001" spans="1:6" ht="22.5">
      <c r="A9001" s="1284" t="s">
        <v>3412</v>
      </c>
      <c r="B9001" s="503" t="s">
        <v>43459</v>
      </c>
      <c r="C9001" s="1268" t="s">
        <v>10564</v>
      </c>
      <c r="D9001" s="1269" t="s">
        <v>28</v>
      </c>
      <c r="E9001" s="1270">
        <v>6.99</v>
      </c>
      <c r="F9001" s="394"/>
    </row>
    <row r="9002" spans="1:6" ht="22.5">
      <c r="A9002" s="1284" t="s">
        <v>3409</v>
      </c>
      <c r="B9002" s="503" t="s">
        <v>43459</v>
      </c>
      <c r="C9002" s="1268" t="s">
        <v>10565</v>
      </c>
      <c r="D9002" s="1269" t="s">
        <v>5</v>
      </c>
      <c r="E9002" s="1272">
        <v>10.5</v>
      </c>
      <c r="F9002" s="394"/>
    </row>
    <row r="9003" spans="1:6" ht="22.5">
      <c r="A9003" s="1284" t="s">
        <v>3413</v>
      </c>
      <c r="B9003" s="503" t="s">
        <v>43459</v>
      </c>
      <c r="C9003" s="1268" t="s">
        <v>10566</v>
      </c>
      <c r="D9003" s="1269" t="s">
        <v>5</v>
      </c>
      <c r="E9003" s="1272">
        <v>13.65</v>
      </c>
      <c r="F9003" s="394"/>
    </row>
    <row r="9004" spans="1:6">
      <c r="A9004" s="1292">
        <v>8708</v>
      </c>
      <c r="B9004" s="503" t="s">
        <v>43459</v>
      </c>
      <c r="C9004" s="1265" t="s">
        <v>3416</v>
      </c>
      <c r="D9004" s="1266" t="s">
        <v>97</v>
      </c>
      <c r="E9004" s="1267"/>
      <c r="F9004" s="394"/>
    </row>
    <row r="9005" spans="1:6" ht="22.5">
      <c r="A9005" s="1284" t="s">
        <v>3417</v>
      </c>
      <c r="B9005" s="503" t="s">
        <v>43459</v>
      </c>
      <c r="C9005" s="1268" t="s">
        <v>10567</v>
      </c>
      <c r="D9005" s="1269" t="s">
        <v>32</v>
      </c>
      <c r="E9005" s="1270">
        <v>6.24</v>
      </c>
      <c r="F9005" s="394"/>
    </row>
    <row r="9006" spans="1:6">
      <c r="A9006" s="1292">
        <v>8709</v>
      </c>
      <c r="B9006" s="503" t="s">
        <v>43459</v>
      </c>
      <c r="C9006" s="1265" t="s">
        <v>10568</v>
      </c>
      <c r="D9006" s="1266" t="s">
        <v>97</v>
      </c>
      <c r="E9006" s="1267"/>
      <c r="F9006" s="394"/>
    </row>
    <row r="9007" spans="1:6" ht="22.5">
      <c r="A9007" s="1284" t="s">
        <v>3418</v>
      </c>
      <c r="B9007" s="503" t="s">
        <v>43459</v>
      </c>
      <c r="C9007" s="1268" t="s">
        <v>10569</v>
      </c>
      <c r="D9007" s="1269" t="s">
        <v>32</v>
      </c>
      <c r="E9007" s="1270">
        <v>2.36</v>
      </c>
      <c r="F9007" s="394"/>
    </row>
    <row r="9008" spans="1:6" ht="22.5">
      <c r="A9008" s="1284" t="s">
        <v>3419</v>
      </c>
      <c r="B9008" s="503" t="s">
        <v>43459</v>
      </c>
      <c r="C9008" s="1268" t="s">
        <v>10570</v>
      </c>
      <c r="D9008" s="1269" t="s">
        <v>32</v>
      </c>
      <c r="E9008" s="1270">
        <v>7.09</v>
      </c>
      <c r="F9008" s="394"/>
    </row>
    <row r="9009" spans="1:6" ht="22.5">
      <c r="A9009" s="1284" t="s">
        <v>3420</v>
      </c>
      <c r="B9009" s="503" t="s">
        <v>43459</v>
      </c>
      <c r="C9009" s="1268" t="s">
        <v>10571</v>
      </c>
      <c r="D9009" s="1269" t="s">
        <v>32</v>
      </c>
      <c r="E9009" s="1272">
        <v>11.13</v>
      </c>
      <c r="F9009" s="394"/>
    </row>
    <row r="9010" spans="1:6" ht="22.5">
      <c r="A9010" s="1284" t="s">
        <v>10572</v>
      </c>
      <c r="B9010" s="503" t="s">
        <v>43459</v>
      </c>
      <c r="C9010" s="1268" t="s">
        <v>10573</v>
      </c>
      <c r="D9010" s="1269" t="s">
        <v>32</v>
      </c>
      <c r="E9010" s="1270">
        <v>4.7300000000000004</v>
      </c>
      <c r="F9010" s="394"/>
    </row>
    <row r="9011" spans="1:6">
      <c r="A9011" s="1292">
        <v>8710</v>
      </c>
      <c r="B9011" s="503" t="s">
        <v>43459</v>
      </c>
      <c r="C9011" s="1265" t="s">
        <v>10574</v>
      </c>
      <c r="D9011" s="1266" t="s">
        <v>97</v>
      </c>
      <c r="E9011" s="1267"/>
      <c r="F9011" s="394"/>
    </row>
    <row r="9012" spans="1:6" ht="22.5">
      <c r="A9012" s="1284" t="s">
        <v>3421</v>
      </c>
      <c r="B9012" s="503" t="s">
        <v>43459</v>
      </c>
      <c r="C9012" s="1268" t="s">
        <v>10575</v>
      </c>
      <c r="D9012" s="1269" t="s">
        <v>7086</v>
      </c>
      <c r="E9012" s="1270">
        <v>3.95</v>
      </c>
      <c r="F9012" s="394"/>
    </row>
    <row r="9013" spans="1:6" ht="22.5">
      <c r="A9013" s="1284" t="s">
        <v>3422</v>
      </c>
      <c r="B9013" s="503" t="s">
        <v>43459</v>
      </c>
      <c r="C9013" s="1268" t="s">
        <v>10576</v>
      </c>
      <c r="D9013" s="1269" t="s">
        <v>28</v>
      </c>
      <c r="E9013" s="1272">
        <v>24.13</v>
      </c>
      <c r="F9013" s="394"/>
    </row>
    <row r="9014" spans="1:6" ht="22.5">
      <c r="A9014" s="1284" t="s">
        <v>3425</v>
      </c>
      <c r="B9014" s="503" t="s">
        <v>43459</v>
      </c>
      <c r="C9014" s="1268" t="s">
        <v>10577</v>
      </c>
      <c r="D9014" s="1269" t="s">
        <v>32</v>
      </c>
      <c r="E9014" s="1272">
        <v>15.13</v>
      </c>
      <c r="F9014" s="394"/>
    </row>
    <row r="9015" spans="1:6" ht="22.5">
      <c r="A9015" s="1284" t="s">
        <v>3426</v>
      </c>
      <c r="B9015" s="503" t="s">
        <v>43459</v>
      </c>
      <c r="C9015" s="1268" t="s">
        <v>10578</v>
      </c>
      <c r="D9015" s="1269" t="s">
        <v>32</v>
      </c>
      <c r="E9015" s="1272">
        <v>21.01</v>
      </c>
      <c r="F9015" s="394"/>
    </row>
    <row r="9016" spans="1:6" ht="22.5">
      <c r="A9016" s="1284" t="s">
        <v>3423</v>
      </c>
      <c r="B9016" s="503" t="s">
        <v>43459</v>
      </c>
      <c r="C9016" s="1268" t="s">
        <v>10579</v>
      </c>
      <c r="D9016" s="1269" t="s">
        <v>32</v>
      </c>
      <c r="E9016" s="1272">
        <v>10.220000000000001</v>
      </c>
      <c r="F9016" s="394"/>
    </row>
    <row r="9017" spans="1:6" ht="22.5">
      <c r="A9017" s="1284" t="s">
        <v>3424</v>
      </c>
      <c r="B9017" s="503" t="s">
        <v>43459</v>
      </c>
      <c r="C9017" s="1268" t="s">
        <v>10580</v>
      </c>
      <c r="D9017" s="1269" t="s">
        <v>28</v>
      </c>
      <c r="E9017" s="1272">
        <v>20.46</v>
      </c>
      <c r="F9017" s="394"/>
    </row>
    <row r="9018" spans="1:6">
      <c r="A9018" s="1292">
        <v>8711</v>
      </c>
      <c r="B9018" s="503" t="s">
        <v>43459</v>
      </c>
      <c r="C9018" s="1265" t="s">
        <v>3428</v>
      </c>
      <c r="D9018" s="1266" t="s">
        <v>97</v>
      </c>
      <c r="E9018" s="1267"/>
      <c r="F9018" s="394"/>
    </row>
    <row r="9019" spans="1:6">
      <c r="A9019" s="1284" t="s">
        <v>3429</v>
      </c>
      <c r="B9019" s="503" t="s">
        <v>43459</v>
      </c>
      <c r="C9019" s="1268" t="s">
        <v>10581</v>
      </c>
      <c r="D9019" s="1269" t="s">
        <v>32</v>
      </c>
      <c r="E9019" s="1272">
        <v>31.18</v>
      </c>
      <c r="F9019" s="394"/>
    </row>
    <row r="9020" spans="1:6">
      <c r="A9020" s="1292">
        <v>8712</v>
      </c>
      <c r="B9020" s="503" t="s">
        <v>43459</v>
      </c>
      <c r="C9020" s="1265" t="s">
        <v>10582</v>
      </c>
      <c r="D9020" s="1266" t="s">
        <v>97</v>
      </c>
      <c r="E9020" s="1267"/>
      <c r="F9020" s="394"/>
    </row>
    <row r="9021" spans="1:6" ht="22.5">
      <c r="A9021" s="1284" t="s">
        <v>3431</v>
      </c>
      <c r="B9021" s="503" t="s">
        <v>43459</v>
      </c>
      <c r="C9021" s="1268" t="s">
        <v>10583</v>
      </c>
      <c r="D9021" s="1269" t="s">
        <v>28</v>
      </c>
      <c r="E9021" s="1272">
        <v>48.72</v>
      </c>
      <c r="F9021" s="394"/>
    </row>
    <row r="9022" spans="1:6" ht="22.5">
      <c r="A9022" s="1284" t="s">
        <v>3432</v>
      </c>
      <c r="B9022" s="503" t="s">
        <v>43459</v>
      </c>
      <c r="C9022" s="1268" t="s">
        <v>10584</v>
      </c>
      <c r="D9022" s="1269" t="s">
        <v>28</v>
      </c>
      <c r="E9022" s="1270">
        <v>7.28</v>
      </c>
      <c r="F9022" s="394"/>
    </row>
    <row r="9023" spans="1:6" ht="22.5">
      <c r="A9023" s="1284" t="s">
        <v>3433</v>
      </c>
      <c r="B9023" s="503" t="s">
        <v>43459</v>
      </c>
      <c r="C9023" s="1268" t="s">
        <v>10585</v>
      </c>
      <c r="D9023" s="1269" t="s">
        <v>28</v>
      </c>
      <c r="E9023" s="1272">
        <v>23.16</v>
      </c>
      <c r="F9023" s="394"/>
    </row>
    <row r="9024" spans="1:6">
      <c r="A9024" s="1292">
        <v>8713</v>
      </c>
      <c r="B9024" s="503" t="s">
        <v>43459</v>
      </c>
      <c r="C9024" s="1265" t="s">
        <v>10586</v>
      </c>
      <c r="D9024" s="1266" t="s">
        <v>97</v>
      </c>
      <c r="E9024" s="1267"/>
      <c r="F9024" s="394"/>
    </row>
    <row r="9025" spans="1:6" ht="22.5">
      <c r="A9025" s="1284" t="s">
        <v>3435</v>
      </c>
      <c r="B9025" s="503" t="s">
        <v>43459</v>
      </c>
      <c r="C9025" s="1268" t="s">
        <v>10587</v>
      </c>
      <c r="D9025" s="1269" t="s">
        <v>32</v>
      </c>
      <c r="E9025" s="1272">
        <v>19.899999999999999</v>
      </c>
      <c r="F9025" s="394"/>
    </row>
    <row r="9026" spans="1:6">
      <c r="A9026" s="1284" t="s">
        <v>3436</v>
      </c>
      <c r="B9026" s="503" t="s">
        <v>43459</v>
      </c>
      <c r="C9026" s="1268" t="s">
        <v>10588</v>
      </c>
      <c r="D9026" s="1269" t="s">
        <v>32</v>
      </c>
      <c r="E9026" s="1270">
        <v>8.02</v>
      </c>
      <c r="F9026" s="394"/>
    </row>
    <row r="9027" spans="1:6">
      <c r="A9027" s="1284" t="s">
        <v>3437</v>
      </c>
      <c r="B9027" s="503" t="s">
        <v>43459</v>
      </c>
      <c r="C9027" s="1268" t="s">
        <v>10589</v>
      </c>
      <c r="D9027" s="1269" t="s">
        <v>32</v>
      </c>
      <c r="E9027" s="1272">
        <v>12.23</v>
      </c>
      <c r="F9027" s="394"/>
    </row>
    <row r="9028" spans="1:6" ht="22.5">
      <c r="A9028" s="1284" t="s">
        <v>3438</v>
      </c>
      <c r="B9028" s="503" t="s">
        <v>43459</v>
      </c>
      <c r="C9028" s="1268" t="s">
        <v>10590</v>
      </c>
      <c r="D9028" s="1269" t="s">
        <v>32</v>
      </c>
      <c r="E9028" s="1272">
        <v>60.59</v>
      </c>
      <c r="F9028" s="394"/>
    </row>
    <row r="9029" spans="1:6" ht="22.5">
      <c r="A9029" s="1284" t="s">
        <v>10591</v>
      </c>
      <c r="B9029" s="503" t="s">
        <v>43459</v>
      </c>
      <c r="C9029" s="1268" t="s">
        <v>10592</v>
      </c>
      <c r="D9029" s="1269" t="s">
        <v>32</v>
      </c>
      <c r="E9029" s="1272">
        <v>50.58</v>
      </c>
      <c r="F9029" s="394"/>
    </row>
    <row r="9030" spans="1:6">
      <c r="A9030" s="1292">
        <v>8714</v>
      </c>
      <c r="B9030" s="503" t="s">
        <v>43459</v>
      </c>
      <c r="C9030" s="1265" t="s">
        <v>3440</v>
      </c>
      <c r="D9030" s="1266" t="s">
        <v>97</v>
      </c>
      <c r="E9030" s="1267"/>
      <c r="F9030" s="394"/>
    </row>
    <row r="9031" spans="1:6">
      <c r="A9031" s="1284" t="s">
        <v>3441</v>
      </c>
      <c r="B9031" s="503" t="s">
        <v>43459</v>
      </c>
      <c r="C9031" s="1268" t="s">
        <v>10593</v>
      </c>
      <c r="D9031" s="1269" t="s">
        <v>34</v>
      </c>
      <c r="E9031" s="1271">
        <v>171.88</v>
      </c>
      <c r="F9031" s="394"/>
    </row>
    <row r="9032" spans="1:6" ht="22.5">
      <c r="A9032" s="1284" t="s">
        <v>3442</v>
      </c>
      <c r="B9032" s="503" t="s">
        <v>43459</v>
      </c>
      <c r="C9032" s="1268" t="s">
        <v>10594</v>
      </c>
      <c r="D9032" s="1269" t="s">
        <v>34</v>
      </c>
      <c r="E9032" s="1271">
        <v>118.17</v>
      </c>
      <c r="F9032" s="394"/>
    </row>
    <row r="9033" spans="1:6" ht="22.5">
      <c r="A9033" s="1284" t="s">
        <v>10595</v>
      </c>
      <c r="B9033" s="503" t="s">
        <v>43459</v>
      </c>
      <c r="C9033" s="1268" t="s">
        <v>10596</v>
      </c>
      <c r="D9033" s="1269" t="s">
        <v>32</v>
      </c>
      <c r="E9033" s="1272">
        <v>18.78</v>
      </c>
      <c r="F9033" s="394"/>
    </row>
    <row r="9034" spans="1:6">
      <c r="A9034" s="1292">
        <v>8715</v>
      </c>
      <c r="B9034" s="503" t="s">
        <v>43459</v>
      </c>
      <c r="C9034" s="1265" t="s">
        <v>3444</v>
      </c>
      <c r="D9034" s="1266" t="s">
        <v>97</v>
      </c>
      <c r="E9034" s="1267"/>
      <c r="F9034" s="394"/>
    </row>
    <row r="9035" spans="1:6">
      <c r="A9035" s="1284" t="s">
        <v>3447</v>
      </c>
      <c r="B9035" s="503" t="s">
        <v>43459</v>
      </c>
      <c r="C9035" s="1268" t="s">
        <v>10597</v>
      </c>
      <c r="D9035" s="1269" t="s">
        <v>34</v>
      </c>
      <c r="E9035" s="1271">
        <v>540.19000000000005</v>
      </c>
      <c r="F9035" s="394"/>
    </row>
    <row r="9036" spans="1:6">
      <c r="A9036" s="1284" t="s">
        <v>3449</v>
      </c>
      <c r="B9036" s="503" t="s">
        <v>43459</v>
      </c>
      <c r="C9036" s="1268" t="s">
        <v>10598</v>
      </c>
      <c r="D9036" s="1269" t="s">
        <v>34</v>
      </c>
      <c r="E9036" s="1271">
        <v>327.39</v>
      </c>
      <c r="F9036" s="394"/>
    </row>
    <row r="9037" spans="1:6" ht="22.5">
      <c r="A9037" s="1284" t="s">
        <v>3445</v>
      </c>
      <c r="B9037" s="503" t="s">
        <v>43459</v>
      </c>
      <c r="C9037" s="1268" t="s">
        <v>10599</v>
      </c>
      <c r="D9037" s="1269" t="s">
        <v>34</v>
      </c>
      <c r="E9037" s="1271">
        <v>281.29000000000002</v>
      </c>
      <c r="F9037" s="394"/>
    </row>
    <row r="9038" spans="1:6" ht="22.5">
      <c r="A9038" s="1284" t="s">
        <v>3446</v>
      </c>
      <c r="B9038" s="503" t="s">
        <v>43459</v>
      </c>
      <c r="C9038" s="1268" t="s">
        <v>10600</v>
      </c>
      <c r="D9038" s="1269" t="s">
        <v>34</v>
      </c>
      <c r="E9038" s="1271">
        <v>357.12</v>
      </c>
      <c r="F9038" s="394"/>
    </row>
    <row r="9039" spans="1:6" ht="22.5">
      <c r="A9039" s="1284" t="s">
        <v>117</v>
      </c>
      <c r="B9039" s="503" t="s">
        <v>43459</v>
      </c>
      <c r="C9039" s="1268" t="s">
        <v>10601</v>
      </c>
      <c r="D9039" s="1269" t="s">
        <v>34</v>
      </c>
      <c r="E9039" s="1271">
        <v>171.71</v>
      </c>
      <c r="F9039" s="394"/>
    </row>
    <row r="9040" spans="1:6" ht="22.5">
      <c r="A9040" s="1284" t="s">
        <v>3448</v>
      </c>
      <c r="B9040" s="503" t="s">
        <v>43459</v>
      </c>
      <c r="C9040" s="1268" t="s">
        <v>9153</v>
      </c>
      <c r="D9040" s="1269" t="s">
        <v>34</v>
      </c>
      <c r="E9040" s="1271">
        <v>217.66</v>
      </c>
      <c r="F9040" s="394"/>
    </row>
    <row r="9041" spans="1:6">
      <c r="A9041" s="1292">
        <v>8716</v>
      </c>
      <c r="B9041" s="503" t="s">
        <v>43459</v>
      </c>
      <c r="C9041" s="1265" t="s">
        <v>10602</v>
      </c>
      <c r="D9041" s="1266" t="s">
        <v>97</v>
      </c>
      <c r="E9041" s="1267"/>
      <c r="F9041" s="394"/>
    </row>
    <row r="9042" spans="1:6" ht="22.5">
      <c r="A9042" s="1284" t="s">
        <v>3452</v>
      </c>
      <c r="B9042" s="503" t="s">
        <v>43459</v>
      </c>
      <c r="C9042" s="1268" t="s">
        <v>10603</v>
      </c>
      <c r="D9042" s="1269" t="s">
        <v>28</v>
      </c>
      <c r="E9042" s="1271">
        <v>111.36</v>
      </c>
      <c r="F9042" s="394"/>
    </row>
    <row r="9043" spans="1:6" ht="22.5">
      <c r="A9043" s="1284" t="s">
        <v>3451</v>
      </c>
      <c r="B9043" s="503" t="s">
        <v>43459</v>
      </c>
      <c r="C9043" s="1268" t="s">
        <v>10604</v>
      </c>
      <c r="D9043" s="1269" t="s">
        <v>28</v>
      </c>
      <c r="E9043" s="1271">
        <v>279.45</v>
      </c>
      <c r="F9043" s="394"/>
    </row>
    <row r="9044" spans="1:6">
      <c r="A9044" s="1292">
        <v>8717</v>
      </c>
      <c r="B9044" s="503" t="s">
        <v>43459</v>
      </c>
      <c r="C9044" s="1265" t="s">
        <v>10605</v>
      </c>
      <c r="D9044" s="1266" t="s">
        <v>97</v>
      </c>
      <c r="E9044" s="1267"/>
      <c r="F9044" s="394"/>
    </row>
    <row r="9045" spans="1:6" ht="22.5">
      <c r="A9045" s="1284" t="s">
        <v>3457</v>
      </c>
      <c r="B9045" s="503" t="s">
        <v>43459</v>
      </c>
      <c r="C9045" s="1268" t="s">
        <v>10606</v>
      </c>
      <c r="D9045" s="1269" t="s">
        <v>32</v>
      </c>
      <c r="E9045" s="1272">
        <v>47.27</v>
      </c>
      <c r="F9045" s="394"/>
    </row>
    <row r="9046" spans="1:6" ht="22.5">
      <c r="A9046" s="1284" t="s">
        <v>3461</v>
      </c>
      <c r="B9046" s="503" t="s">
        <v>43459</v>
      </c>
      <c r="C9046" s="1268" t="s">
        <v>10607</v>
      </c>
      <c r="D9046" s="1269" t="s">
        <v>32</v>
      </c>
      <c r="E9046" s="1272">
        <v>11.82</v>
      </c>
      <c r="F9046" s="394"/>
    </row>
    <row r="9047" spans="1:6" ht="22.5">
      <c r="A9047" s="1284" t="s">
        <v>3455</v>
      </c>
      <c r="B9047" s="503" t="s">
        <v>43459</v>
      </c>
      <c r="C9047" s="1268" t="s">
        <v>10608</v>
      </c>
      <c r="D9047" s="1269" t="s">
        <v>32</v>
      </c>
      <c r="E9047" s="1272">
        <v>25.3</v>
      </c>
      <c r="F9047" s="394"/>
    </row>
    <row r="9048" spans="1:6" ht="22.5">
      <c r="A9048" s="1284" t="s">
        <v>3456</v>
      </c>
      <c r="B9048" s="503" t="s">
        <v>43459</v>
      </c>
      <c r="C9048" s="1268" t="s">
        <v>10609</v>
      </c>
      <c r="D9048" s="1269" t="s">
        <v>32</v>
      </c>
      <c r="E9048" s="1272">
        <v>31.62</v>
      </c>
      <c r="F9048" s="394"/>
    </row>
    <row r="9049" spans="1:6" ht="22.5">
      <c r="A9049" s="1284" t="s">
        <v>3460</v>
      </c>
      <c r="B9049" s="503" t="s">
        <v>43459</v>
      </c>
      <c r="C9049" s="1268" t="s">
        <v>10610</v>
      </c>
      <c r="D9049" s="1269" t="s">
        <v>32</v>
      </c>
      <c r="E9049" s="1272">
        <v>10.56</v>
      </c>
      <c r="F9049" s="394"/>
    </row>
    <row r="9050" spans="1:6" ht="22.5">
      <c r="A9050" s="1284" t="s">
        <v>3462</v>
      </c>
      <c r="B9050" s="503" t="s">
        <v>43459</v>
      </c>
      <c r="C9050" s="1268" t="s">
        <v>10611</v>
      </c>
      <c r="D9050" s="1269" t="s">
        <v>32</v>
      </c>
      <c r="E9050" s="1272">
        <v>16.190000000000001</v>
      </c>
      <c r="F9050" s="394"/>
    </row>
    <row r="9051" spans="1:6" ht="22.5">
      <c r="A9051" s="1284" t="s">
        <v>3454</v>
      </c>
      <c r="B9051" s="503" t="s">
        <v>43459</v>
      </c>
      <c r="C9051" s="1268" t="s">
        <v>10612</v>
      </c>
      <c r="D9051" s="1269" t="s">
        <v>32</v>
      </c>
      <c r="E9051" s="1270">
        <v>9.77</v>
      </c>
      <c r="F9051" s="394"/>
    </row>
    <row r="9052" spans="1:6" ht="22.5">
      <c r="A9052" s="1284" t="s">
        <v>3463</v>
      </c>
      <c r="B9052" s="503" t="s">
        <v>43459</v>
      </c>
      <c r="C9052" s="1268" t="s">
        <v>10613</v>
      </c>
      <c r="D9052" s="1269" t="s">
        <v>5</v>
      </c>
      <c r="E9052" s="1272">
        <v>23.63</v>
      </c>
      <c r="F9052" s="394"/>
    </row>
    <row r="9053" spans="1:6" ht="22.5">
      <c r="A9053" s="1284" t="s">
        <v>3464</v>
      </c>
      <c r="B9053" s="503" t="s">
        <v>43459</v>
      </c>
      <c r="C9053" s="1268" t="s">
        <v>10614</v>
      </c>
      <c r="D9053" s="1269" t="s">
        <v>5</v>
      </c>
      <c r="E9053" s="1272">
        <v>12.6</v>
      </c>
      <c r="F9053" s="394"/>
    </row>
    <row r="9054" spans="1:6" ht="22.5">
      <c r="A9054" s="1284" t="s">
        <v>3458</v>
      </c>
      <c r="B9054" s="503" t="s">
        <v>43459</v>
      </c>
      <c r="C9054" s="1268" t="s">
        <v>10615</v>
      </c>
      <c r="D9054" s="1269" t="s">
        <v>32</v>
      </c>
      <c r="E9054" s="1272">
        <v>16.190000000000001</v>
      </c>
      <c r="F9054" s="394"/>
    </row>
    <row r="9055" spans="1:6" ht="22.5">
      <c r="A9055" s="1284" t="s">
        <v>3459</v>
      </c>
      <c r="B9055" s="503" t="s">
        <v>43459</v>
      </c>
      <c r="C9055" s="1268" t="s">
        <v>10616</v>
      </c>
      <c r="D9055" s="1269" t="s">
        <v>32</v>
      </c>
      <c r="E9055" s="1272">
        <v>18.05</v>
      </c>
      <c r="F9055" s="394"/>
    </row>
    <row r="9056" spans="1:6">
      <c r="A9056" s="1292">
        <v>8718</v>
      </c>
      <c r="B9056" s="503" t="s">
        <v>43459</v>
      </c>
      <c r="C9056" s="1265" t="s">
        <v>10617</v>
      </c>
      <c r="D9056" s="1266" t="s">
        <v>97</v>
      </c>
      <c r="E9056" s="1267"/>
      <c r="F9056" s="394"/>
    </row>
    <row r="9057" spans="1:6" ht="22.5">
      <c r="A9057" s="1284" t="s">
        <v>3466</v>
      </c>
      <c r="B9057" s="503" t="s">
        <v>43459</v>
      </c>
      <c r="C9057" s="1268" t="s">
        <v>10618</v>
      </c>
      <c r="D9057" s="1269" t="s">
        <v>32</v>
      </c>
      <c r="E9057" s="1272">
        <v>11.82</v>
      </c>
      <c r="F9057" s="394"/>
    </row>
    <row r="9058" spans="1:6" ht="22.5">
      <c r="A9058" s="1284" t="s">
        <v>3467</v>
      </c>
      <c r="B9058" s="503" t="s">
        <v>43459</v>
      </c>
      <c r="C9058" s="1268" t="s">
        <v>10619</v>
      </c>
      <c r="D9058" s="1269" t="s">
        <v>32</v>
      </c>
      <c r="E9058" s="1272">
        <v>11.23</v>
      </c>
      <c r="F9058" s="394"/>
    </row>
    <row r="9059" spans="1:6" ht="22.5">
      <c r="A9059" s="1284" t="s">
        <v>3468</v>
      </c>
      <c r="B9059" s="503" t="s">
        <v>43459</v>
      </c>
      <c r="C9059" s="1268" t="s">
        <v>10620</v>
      </c>
      <c r="D9059" s="1269" t="s">
        <v>32</v>
      </c>
      <c r="E9059" s="1272">
        <v>23.39</v>
      </c>
      <c r="F9059" s="394"/>
    </row>
    <row r="9060" spans="1:6" ht="22.5">
      <c r="A9060" s="1284" t="s">
        <v>3469</v>
      </c>
      <c r="B9060" s="503" t="s">
        <v>43459</v>
      </c>
      <c r="C9060" s="1268" t="s">
        <v>10621</v>
      </c>
      <c r="D9060" s="1269" t="s">
        <v>32</v>
      </c>
      <c r="E9060" s="1272">
        <v>28.06</v>
      </c>
      <c r="F9060" s="394"/>
    </row>
    <row r="9061" spans="1:6" ht="22.5">
      <c r="A9061" s="1284" t="s">
        <v>3470</v>
      </c>
      <c r="B9061" s="503" t="s">
        <v>43459</v>
      </c>
      <c r="C9061" s="1268" t="s">
        <v>10622</v>
      </c>
      <c r="D9061" s="1269" t="s">
        <v>5</v>
      </c>
      <c r="E9061" s="1270">
        <v>9.2100000000000009</v>
      </c>
      <c r="F9061" s="394"/>
    </row>
    <row r="9062" spans="1:6">
      <c r="A9062" s="1292">
        <v>8719</v>
      </c>
      <c r="B9062" s="503" t="s">
        <v>43459</v>
      </c>
      <c r="C9062" s="1265" t="s">
        <v>10623</v>
      </c>
      <c r="D9062" s="1266" t="s">
        <v>97</v>
      </c>
      <c r="E9062" s="1267"/>
      <c r="F9062" s="394"/>
    </row>
    <row r="9063" spans="1:6" ht="22.5">
      <c r="A9063" s="1284" t="s">
        <v>3471</v>
      </c>
      <c r="B9063" s="503" t="s">
        <v>43459</v>
      </c>
      <c r="C9063" s="1268" t="s">
        <v>10624</v>
      </c>
      <c r="D9063" s="1269" t="s">
        <v>32</v>
      </c>
      <c r="E9063" s="1272">
        <v>18.71</v>
      </c>
      <c r="F9063" s="394"/>
    </row>
    <row r="9064" spans="1:6" ht="22.5">
      <c r="A9064" s="1284" t="s">
        <v>3472</v>
      </c>
      <c r="B9064" s="503" t="s">
        <v>43459</v>
      </c>
      <c r="C9064" s="1268" t="s">
        <v>10625</v>
      </c>
      <c r="D9064" s="1269" t="s">
        <v>32</v>
      </c>
      <c r="E9064" s="1272">
        <v>20.05</v>
      </c>
      <c r="F9064" s="394"/>
    </row>
    <row r="9065" spans="1:6" ht="22.5">
      <c r="A9065" s="1284" t="s">
        <v>3474</v>
      </c>
      <c r="B9065" s="503" t="s">
        <v>43459</v>
      </c>
      <c r="C9065" s="1268" t="s">
        <v>10626</v>
      </c>
      <c r="D9065" s="1269" t="s">
        <v>32</v>
      </c>
      <c r="E9065" s="1272">
        <v>23.39</v>
      </c>
      <c r="F9065" s="394"/>
    </row>
    <row r="9066" spans="1:6">
      <c r="A9066" s="1284" t="s">
        <v>3473</v>
      </c>
      <c r="B9066" s="503" t="s">
        <v>43459</v>
      </c>
      <c r="C9066" s="1268" t="s">
        <v>10627</v>
      </c>
      <c r="D9066" s="1269" t="s">
        <v>32</v>
      </c>
      <c r="E9066" s="1272">
        <v>25.51</v>
      </c>
      <c r="F9066" s="394"/>
    </row>
    <row r="9067" spans="1:6">
      <c r="A9067" s="1284" t="s">
        <v>3477</v>
      </c>
      <c r="B9067" s="503" t="s">
        <v>43459</v>
      </c>
      <c r="C9067" s="1268" t="s">
        <v>10628</v>
      </c>
      <c r="D9067" s="1269" t="s">
        <v>32</v>
      </c>
      <c r="E9067" s="1270">
        <v>9.9499999999999993</v>
      </c>
      <c r="F9067" s="394"/>
    </row>
    <row r="9068" spans="1:6">
      <c r="A9068" s="1284" t="s">
        <v>3478</v>
      </c>
      <c r="B9068" s="503" t="s">
        <v>43459</v>
      </c>
      <c r="C9068" s="1268" t="s">
        <v>10629</v>
      </c>
      <c r="D9068" s="1269" t="s">
        <v>5</v>
      </c>
      <c r="E9068" s="1270">
        <v>3.1</v>
      </c>
      <c r="F9068" s="394"/>
    </row>
    <row r="9069" spans="1:6" ht="22.5">
      <c r="A9069" s="1284" t="s">
        <v>3475</v>
      </c>
      <c r="B9069" s="503" t="s">
        <v>43459</v>
      </c>
      <c r="C9069" s="1268" t="s">
        <v>10630</v>
      </c>
      <c r="D9069" s="1269" t="s">
        <v>32</v>
      </c>
      <c r="E9069" s="1272">
        <v>28.06</v>
      </c>
      <c r="F9069" s="394"/>
    </row>
    <row r="9070" spans="1:6" ht="22.5">
      <c r="A9070" s="1284" t="s">
        <v>3476</v>
      </c>
      <c r="B9070" s="503" t="s">
        <v>43459</v>
      </c>
      <c r="C9070" s="1268" t="s">
        <v>10631</v>
      </c>
      <c r="D9070" s="1269" t="s">
        <v>32</v>
      </c>
      <c r="E9070" s="1272">
        <v>24.4</v>
      </c>
      <c r="F9070" s="394"/>
    </row>
    <row r="9071" spans="1:6" ht="22.5">
      <c r="A9071" s="1284" t="s">
        <v>3479</v>
      </c>
      <c r="B9071" s="503" t="s">
        <v>43459</v>
      </c>
      <c r="C9071" s="1268" t="s">
        <v>10632</v>
      </c>
      <c r="D9071" s="1269" t="s">
        <v>5</v>
      </c>
      <c r="E9071" s="1270">
        <v>9.84</v>
      </c>
      <c r="F9071" s="394"/>
    </row>
    <row r="9072" spans="1:6">
      <c r="A9072" s="1292">
        <v>8720</v>
      </c>
      <c r="B9072" s="503" t="s">
        <v>43459</v>
      </c>
      <c r="C9072" s="1265" t="s">
        <v>3480</v>
      </c>
      <c r="D9072" s="1266" t="s">
        <v>97</v>
      </c>
      <c r="E9072" s="1267"/>
      <c r="F9072" s="394"/>
    </row>
    <row r="9073" spans="1:6" ht="22.5">
      <c r="A9073" s="1284" t="s">
        <v>3481</v>
      </c>
      <c r="B9073" s="503" t="s">
        <v>43459</v>
      </c>
      <c r="C9073" s="1268" t="s">
        <v>10633</v>
      </c>
      <c r="D9073" s="1269" t="s">
        <v>32</v>
      </c>
      <c r="E9073" s="1272">
        <v>21.59</v>
      </c>
      <c r="F9073" s="394"/>
    </row>
    <row r="9074" spans="1:6" ht="22.5">
      <c r="A9074" s="1284" t="s">
        <v>3482</v>
      </c>
      <c r="B9074" s="503" t="s">
        <v>43459</v>
      </c>
      <c r="C9074" s="1268" t="s">
        <v>10634</v>
      </c>
      <c r="D9074" s="1269" t="s">
        <v>32</v>
      </c>
      <c r="E9074" s="1272">
        <v>18.71</v>
      </c>
      <c r="F9074" s="394"/>
    </row>
    <row r="9075" spans="1:6" ht="32.25">
      <c r="A9075" s="1284" t="s">
        <v>3483</v>
      </c>
      <c r="B9075" s="503" t="s">
        <v>43459</v>
      </c>
      <c r="C9075" s="1268" t="s">
        <v>10635</v>
      </c>
      <c r="D9075" s="1269" t="s">
        <v>5</v>
      </c>
      <c r="E9075" s="1270">
        <v>3.14</v>
      </c>
      <c r="F9075" s="394"/>
    </row>
    <row r="9076" spans="1:6">
      <c r="A9076" s="1292">
        <v>8721</v>
      </c>
      <c r="B9076" s="503" t="s">
        <v>43459</v>
      </c>
      <c r="C9076" s="1265" t="s">
        <v>3485</v>
      </c>
      <c r="D9076" s="1266" t="s">
        <v>97</v>
      </c>
      <c r="E9076" s="1267"/>
      <c r="F9076" s="394"/>
    </row>
    <row r="9077" spans="1:6" ht="22.5">
      <c r="A9077" s="1284" t="s">
        <v>3486</v>
      </c>
      <c r="B9077" s="503" t="s">
        <v>43459</v>
      </c>
      <c r="C9077" s="1268" t="s">
        <v>20788</v>
      </c>
      <c r="D9077" s="1269" t="s">
        <v>32</v>
      </c>
      <c r="E9077" s="1270">
        <v>7.38</v>
      </c>
      <c r="F9077" s="394"/>
    </row>
    <row r="9078" spans="1:6">
      <c r="A9078" s="1292">
        <v>8722</v>
      </c>
      <c r="B9078" s="503" t="s">
        <v>43459</v>
      </c>
      <c r="C9078" s="1265" t="s">
        <v>3488</v>
      </c>
      <c r="D9078" s="1266" t="s">
        <v>97</v>
      </c>
      <c r="E9078" s="1267"/>
      <c r="F9078" s="394"/>
    </row>
    <row r="9079" spans="1:6" ht="22.5">
      <c r="A9079" s="1284" t="s">
        <v>3489</v>
      </c>
      <c r="B9079" s="503" t="s">
        <v>43459</v>
      </c>
      <c r="C9079" s="1268" t="s">
        <v>10636</v>
      </c>
      <c r="D9079" s="1269" t="s">
        <v>32</v>
      </c>
      <c r="E9079" s="1272">
        <v>31.51</v>
      </c>
      <c r="F9079" s="394"/>
    </row>
    <row r="9080" spans="1:6">
      <c r="A9080" s="1292">
        <v>8664</v>
      </c>
      <c r="B9080" s="503" t="s">
        <v>43459</v>
      </c>
      <c r="C9080" s="1265" t="s">
        <v>3490</v>
      </c>
      <c r="D9080" s="1266" t="s">
        <v>97</v>
      </c>
      <c r="E9080" s="1267"/>
      <c r="F9080" s="394"/>
    </row>
    <row r="9081" spans="1:6">
      <c r="A9081" s="1292">
        <v>8723</v>
      </c>
      <c r="B9081" s="503" t="s">
        <v>43459</v>
      </c>
      <c r="C9081" s="1265" t="s">
        <v>3492</v>
      </c>
      <c r="D9081" s="1266" t="s">
        <v>97</v>
      </c>
      <c r="E9081" s="1267"/>
      <c r="F9081" s="394"/>
    </row>
    <row r="9082" spans="1:6" ht="22.5">
      <c r="A9082" s="1284" t="s">
        <v>99</v>
      </c>
      <c r="B9082" s="503" t="s">
        <v>43459</v>
      </c>
      <c r="C9082" s="1268" t="s">
        <v>100</v>
      </c>
      <c r="D9082" s="1269" t="s">
        <v>32</v>
      </c>
      <c r="E9082" s="1271">
        <v>257.01</v>
      </c>
      <c r="F9082" s="394"/>
    </row>
    <row r="9083" spans="1:6" ht="22.5">
      <c r="A9083" s="1284" t="s">
        <v>10637</v>
      </c>
      <c r="B9083" s="503" t="s">
        <v>43459</v>
      </c>
      <c r="C9083" s="1268" t="s">
        <v>10638</v>
      </c>
      <c r="D9083" s="1269" t="s">
        <v>28</v>
      </c>
      <c r="E9083" s="1273">
        <v>1156.55</v>
      </c>
      <c r="F9083" s="394"/>
    </row>
    <row r="9084" spans="1:6" ht="22.5">
      <c r="A9084" s="1284" t="s">
        <v>10639</v>
      </c>
      <c r="B9084" s="503" t="s">
        <v>43459</v>
      </c>
      <c r="C9084" s="1268" t="s">
        <v>10640</v>
      </c>
      <c r="D9084" s="1269" t="s">
        <v>28</v>
      </c>
      <c r="E9084" s="1273">
        <v>3084.12</v>
      </c>
      <c r="F9084" s="394"/>
    </row>
    <row r="9085" spans="1:6" ht="22.5">
      <c r="A9085" s="1284" t="s">
        <v>10641</v>
      </c>
      <c r="B9085" s="503" t="s">
        <v>43459</v>
      </c>
      <c r="C9085" s="1268" t="s">
        <v>10642</v>
      </c>
      <c r="D9085" s="1269" t="s">
        <v>28</v>
      </c>
      <c r="E9085" s="1273">
        <v>4626.18</v>
      </c>
      <c r="F9085" s="394"/>
    </row>
    <row r="9086" spans="1:6">
      <c r="A9086" s="1292">
        <v>8724</v>
      </c>
      <c r="B9086" s="503" t="s">
        <v>43459</v>
      </c>
      <c r="C9086" s="1265" t="s">
        <v>3493</v>
      </c>
      <c r="D9086" s="1266" t="s">
        <v>97</v>
      </c>
      <c r="E9086" s="1267"/>
      <c r="F9086" s="394"/>
    </row>
    <row r="9087" spans="1:6" ht="22.5">
      <c r="A9087" s="1284" t="s">
        <v>3494</v>
      </c>
      <c r="B9087" s="503" t="s">
        <v>43459</v>
      </c>
      <c r="C9087" s="1268" t="s">
        <v>3495</v>
      </c>
      <c r="D9087" s="1269" t="s">
        <v>28</v>
      </c>
      <c r="E9087" s="1271">
        <v>591.94000000000005</v>
      </c>
      <c r="F9087" s="394"/>
    </row>
    <row r="9088" spans="1:6">
      <c r="A9088" s="1284" t="s">
        <v>12425</v>
      </c>
      <c r="B9088" s="503" t="s">
        <v>43459</v>
      </c>
      <c r="C9088" s="1268" t="s">
        <v>12426</v>
      </c>
      <c r="D9088" s="1269" t="s">
        <v>28</v>
      </c>
      <c r="E9088" s="1271">
        <v>863.49</v>
      </c>
      <c r="F9088" s="394"/>
    </row>
    <row r="9089" spans="1:6" ht="22.5">
      <c r="A9089" s="1284" t="s">
        <v>3496</v>
      </c>
      <c r="B9089" s="503" t="s">
        <v>43459</v>
      </c>
      <c r="C9089" s="1268" t="s">
        <v>10643</v>
      </c>
      <c r="D9089" s="1269" t="s">
        <v>28</v>
      </c>
      <c r="E9089" s="1271">
        <v>971.63</v>
      </c>
      <c r="F9089" s="394"/>
    </row>
    <row r="9090" spans="1:6">
      <c r="A9090" s="1292">
        <v>8725</v>
      </c>
      <c r="B9090" s="503" t="s">
        <v>43459</v>
      </c>
      <c r="C9090" s="1265" t="s">
        <v>3498</v>
      </c>
      <c r="D9090" s="1266" t="s">
        <v>97</v>
      </c>
      <c r="E9090" s="1267"/>
      <c r="F9090" s="394"/>
    </row>
    <row r="9091" spans="1:6" ht="22.5">
      <c r="A9091" s="1284" t="s">
        <v>3499</v>
      </c>
      <c r="B9091" s="503" t="s">
        <v>43459</v>
      </c>
      <c r="C9091" s="1268" t="s">
        <v>10644</v>
      </c>
      <c r="D9091" s="1269" t="s">
        <v>32</v>
      </c>
      <c r="E9091" s="1271">
        <v>152.07</v>
      </c>
      <c r="F9091" s="394"/>
    </row>
    <row r="9092" spans="1:6">
      <c r="A9092" s="1284" t="s">
        <v>3501</v>
      </c>
      <c r="B9092" s="503" t="s">
        <v>43459</v>
      </c>
      <c r="C9092" s="1268" t="s">
        <v>3502</v>
      </c>
      <c r="D9092" s="1269" t="s">
        <v>32</v>
      </c>
      <c r="E9092" s="1271">
        <v>674.67</v>
      </c>
      <c r="F9092" s="394"/>
    </row>
    <row r="9093" spans="1:6" ht="22.5">
      <c r="A9093" s="1284" t="s">
        <v>3503</v>
      </c>
      <c r="B9093" s="503" t="s">
        <v>43459</v>
      </c>
      <c r="C9093" s="1268" t="s">
        <v>3504</v>
      </c>
      <c r="D9093" s="1269" t="s">
        <v>28</v>
      </c>
      <c r="E9093" s="1273">
        <v>9037.15</v>
      </c>
      <c r="F9093" s="394"/>
    </row>
    <row r="9094" spans="1:6" ht="22.5">
      <c r="A9094" s="1284" t="s">
        <v>3505</v>
      </c>
      <c r="B9094" s="503" t="s">
        <v>43459</v>
      </c>
      <c r="C9094" s="1268" t="s">
        <v>3506</v>
      </c>
      <c r="D9094" s="1269" t="s">
        <v>28</v>
      </c>
      <c r="E9094" s="1274">
        <v>14915.17</v>
      </c>
      <c r="F9094" s="394"/>
    </row>
    <row r="9095" spans="1:6" ht="22.5">
      <c r="A9095" s="1284" t="s">
        <v>3507</v>
      </c>
      <c r="B9095" s="503" t="s">
        <v>43459</v>
      </c>
      <c r="C9095" s="1268" t="s">
        <v>3508</v>
      </c>
      <c r="D9095" s="1269" t="s">
        <v>28</v>
      </c>
      <c r="E9095" s="1274">
        <v>12117.03</v>
      </c>
      <c r="F9095" s="394"/>
    </row>
    <row r="9096" spans="1:6" ht="22.5">
      <c r="A9096" s="1284" t="s">
        <v>3509</v>
      </c>
      <c r="B9096" s="503" t="s">
        <v>43459</v>
      </c>
      <c r="C9096" s="1268" t="s">
        <v>3510</v>
      </c>
      <c r="D9096" s="1269" t="s">
        <v>28</v>
      </c>
      <c r="E9096" s="1274">
        <v>14071.72</v>
      </c>
      <c r="F9096" s="394"/>
    </row>
    <row r="9097" spans="1:6" ht="22.5">
      <c r="A9097" s="1284" t="s">
        <v>3511</v>
      </c>
      <c r="B9097" s="503" t="s">
        <v>43459</v>
      </c>
      <c r="C9097" s="1268" t="s">
        <v>3512</v>
      </c>
      <c r="D9097" s="1269" t="s">
        <v>28</v>
      </c>
      <c r="E9097" s="1274">
        <v>11981.03</v>
      </c>
      <c r="F9097" s="394"/>
    </row>
    <row r="9098" spans="1:6" ht="22.5">
      <c r="A9098" s="1284" t="s">
        <v>3513</v>
      </c>
      <c r="B9098" s="503" t="s">
        <v>43459</v>
      </c>
      <c r="C9098" s="1268" t="s">
        <v>3514</v>
      </c>
      <c r="D9098" s="1269" t="s">
        <v>28</v>
      </c>
      <c r="E9098" s="1274">
        <v>13935.72</v>
      </c>
      <c r="F9098" s="394"/>
    </row>
    <row r="9099" spans="1:6" ht="22.5">
      <c r="A9099" s="1284" t="s">
        <v>3515</v>
      </c>
      <c r="B9099" s="503" t="s">
        <v>43459</v>
      </c>
      <c r="C9099" s="1268" t="s">
        <v>3516</v>
      </c>
      <c r="D9099" s="1269" t="s">
        <v>28</v>
      </c>
      <c r="E9099" s="1273">
        <v>9997.8799999999992</v>
      </c>
      <c r="F9099" s="394"/>
    </row>
    <row r="9100" spans="1:6" ht="22.5">
      <c r="A9100" s="1284" t="s">
        <v>3517</v>
      </c>
      <c r="B9100" s="503" t="s">
        <v>43459</v>
      </c>
      <c r="C9100" s="1268" t="s">
        <v>3518</v>
      </c>
      <c r="D9100" s="1269" t="s">
        <v>28</v>
      </c>
      <c r="E9100" s="1274">
        <v>12829.45</v>
      </c>
      <c r="F9100" s="394"/>
    </row>
    <row r="9101" spans="1:6" ht="22.5">
      <c r="A9101" s="1284" t="s">
        <v>3519</v>
      </c>
      <c r="B9101" s="503" t="s">
        <v>43459</v>
      </c>
      <c r="C9101" s="1268" t="s">
        <v>3520</v>
      </c>
      <c r="D9101" s="1269" t="s">
        <v>28</v>
      </c>
      <c r="E9101" s="1274">
        <v>18133.13</v>
      </c>
      <c r="F9101" s="394"/>
    </row>
    <row r="9102" spans="1:6" ht="22.5">
      <c r="A9102" s="1284" t="s">
        <v>3521</v>
      </c>
      <c r="B9102" s="503" t="s">
        <v>43459</v>
      </c>
      <c r="C9102" s="1268" t="s">
        <v>3522</v>
      </c>
      <c r="D9102" s="1269" t="s">
        <v>28</v>
      </c>
      <c r="E9102" s="1274">
        <v>11335.59</v>
      </c>
      <c r="F9102" s="394"/>
    </row>
    <row r="9103" spans="1:6" ht="22.5">
      <c r="A9103" s="1284" t="s">
        <v>3523</v>
      </c>
      <c r="B9103" s="503" t="s">
        <v>43459</v>
      </c>
      <c r="C9103" s="1268" t="s">
        <v>3524</v>
      </c>
      <c r="D9103" s="1269" t="s">
        <v>28</v>
      </c>
      <c r="E9103" s="1274">
        <v>15325.3</v>
      </c>
      <c r="F9103" s="394"/>
    </row>
    <row r="9104" spans="1:6" ht="22.5">
      <c r="A9104" s="1284" t="s">
        <v>3525</v>
      </c>
      <c r="B9104" s="503" t="s">
        <v>43459</v>
      </c>
      <c r="C9104" s="1268" t="s">
        <v>3526</v>
      </c>
      <c r="D9104" s="1269" t="s">
        <v>28</v>
      </c>
      <c r="E9104" s="1274">
        <v>16135.54</v>
      </c>
      <c r="F9104" s="394"/>
    </row>
    <row r="9105" spans="1:6" ht="22.5">
      <c r="A9105" s="1284" t="s">
        <v>3527</v>
      </c>
      <c r="B9105" s="503" t="s">
        <v>43459</v>
      </c>
      <c r="C9105" s="1268" t="s">
        <v>3528</v>
      </c>
      <c r="D9105" s="1269" t="s">
        <v>28</v>
      </c>
      <c r="E9105" s="1274">
        <v>31189.26</v>
      </c>
      <c r="F9105" s="394"/>
    </row>
    <row r="9106" spans="1:6">
      <c r="A9106" s="1284" t="s">
        <v>3530</v>
      </c>
      <c r="B9106" s="503" t="s">
        <v>43459</v>
      </c>
      <c r="C9106" s="1268" t="s">
        <v>3531</v>
      </c>
      <c r="D9106" s="1269" t="s">
        <v>28</v>
      </c>
      <c r="E9106" s="1271">
        <v>330.07</v>
      </c>
      <c r="F9106" s="394"/>
    </row>
    <row r="9107" spans="1:6">
      <c r="A9107" s="1284" t="s">
        <v>3532</v>
      </c>
      <c r="B9107" s="503" t="s">
        <v>43459</v>
      </c>
      <c r="C9107" s="1268" t="s">
        <v>157</v>
      </c>
      <c r="D9107" s="1269" t="s">
        <v>28</v>
      </c>
      <c r="E9107" s="1271">
        <v>392.16</v>
      </c>
      <c r="F9107" s="394"/>
    </row>
    <row r="9108" spans="1:6">
      <c r="A9108" s="1284" t="s">
        <v>3533</v>
      </c>
      <c r="B9108" s="503" t="s">
        <v>43459</v>
      </c>
      <c r="C9108" s="1268" t="s">
        <v>158</v>
      </c>
      <c r="D9108" s="1269" t="s">
        <v>28</v>
      </c>
      <c r="E9108" s="1271">
        <v>347.98</v>
      </c>
      <c r="F9108" s="394"/>
    </row>
    <row r="9109" spans="1:6">
      <c r="A9109" s="1284" t="s">
        <v>101</v>
      </c>
      <c r="B9109" s="503" t="s">
        <v>43459</v>
      </c>
      <c r="C9109" s="1268" t="s">
        <v>159</v>
      </c>
      <c r="D9109" s="1269" t="s">
        <v>28</v>
      </c>
      <c r="E9109" s="1271">
        <v>347.98</v>
      </c>
      <c r="F9109" s="394"/>
    </row>
    <row r="9110" spans="1:6">
      <c r="A9110" s="1284" t="s">
        <v>3534</v>
      </c>
      <c r="B9110" s="503" t="s">
        <v>43459</v>
      </c>
      <c r="C9110" s="1268" t="s">
        <v>3535</v>
      </c>
      <c r="D9110" s="1269" t="s">
        <v>28</v>
      </c>
      <c r="E9110" s="1271">
        <v>678.05</v>
      </c>
      <c r="F9110" s="394"/>
    </row>
    <row r="9111" spans="1:6">
      <c r="A9111" s="1284" t="s">
        <v>102</v>
      </c>
      <c r="B9111" s="503" t="s">
        <v>43459</v>
      </c>
      <c r="C9111" s="1268" t="s">
        <v>103</v>
      </c>
      <c r="D9111" s="1269" t="s">
        <v>28</v>
      </c>
      <c r="E9111" s="1271">
        <v>347.98</v>
      </c>
      <c r="F9111" s="394"/>
    </row>
    <row r="9112" spans="1:6">
      <c r="A9112" s="1284" t="s">
        <v>3536</v>
      </c>
      <c r="B9112" s="503" t="s">
        <v>43459</v>
      </c>
      <c r="C9112" s="1268" t="s">
        <v>3537</v>
      </c>
      <c r="D9112" s="1269" t="s">
        <v>28</v>
      </c>
      <c r="E9112" s="1271">
        <v>347.98</v>
      </c>
      <c r="F9112" s="394"/>
    </row>
    <row r="9113" spans="1:6">
      <c r="A9113" s="1284" t="s">
        <v>3538</v>
      </c>
      <c r="B9113" s="503" t="s">
        <v>43459</v>
      </c>
      <c r="C9113" s="1268" t="s">
        <v>3539</v>
      </c>
      <c r="D9113" s="1269" t="s">
        <v>28</v>
      </c>
      <c r="E9113" s="1273">
        <v>1209.6300000000001</v>
      </c>
      <c r="F9113" s="394"/>
    </row>
    <row r="9114" spans="1:6">
      <c r="A9114" s="1284" t="s">
        <v>3540</v>
      </c>
      <c r="B9114" s="503" t="s">
        <v>43459</v>
      </c>
      <c r="C9114" s="1268" t="s">
        <v>3541</v>
      </c>
      <c r="D9114" s="1269" t="s">
        <v>28</v>
      </c>
      <c r="E9114" s="1271">
        <v>740.14</v>
      </c>
      <c r="F9114" s="394"/>
    </row>
    <row r="9115" spans="1:6">
      <c r="A9115" s="1284" t="s">
        <v>104</v>
      </c>
      <c r="B9115" s="503" t="s">
        <v>43459</v>
      </c>
      <c r="C9115" s="1268" t="s">
        <v>105</v>
      </c>
      <c r="D9115" s="1269" t="s">
        <v>28</v>
      </c>
      <c r="E9115" s="1273">
        <v>1008.42</v>
      </c>
      <c r="F9115" s="394"/>
    </row>
    <row r="9116" spans="1:6">
      <c r="A9116" s="1284" t="s">
        <v>3542</v>
      </c>
      <c r="B9116" s="503" t="s">
        <v>43459</v>
      </c>
      <c r="C9116" s="1268" t="s">
        <v>3543</v>
      </c>
      <c r="D9116" s="1269" t="s">
        <v>28</v>
      </c>
      <c r="E9116" s="1271">
        <v>347.98</v>
      </c>
      <c r="F9116" s="394"/>
    </row>
    <row r="9117" spans="1:6" ht="22.5">
      <c r="A9117" s="1284" t="s">
        <v>3500</v>
      </c>
      <c r="B9117" s="503" t="s">
        <v>43459</v>
      </c>
      <c r="C9117" s="1268" t="s">
        <v>10645</v>
      </c>
      <c r="D9117" s="1269" t="s">
        <v>163</v>
      </c>
      <c r="E9117" s="1271">
        <v>980</v>
      </c>
      <c r="F9117" s="394"/>
    </row>
    <row r="9118" spans="1:6" ht="22.5">
      <c r="A9118" s="1284" t="s">
        <v>106</v>
      </c>
      <c r="B9118" s="503" t="s">
        <v>43459</v>
      </c>
      <c r="C9118" s="1268" t="s">
        <v>107</v>
      </c>
      <c r="D9118" s="1269" t="s">
        <v>163</v>
      </c>
      <c r="E9118" s="1273">
        <v>1503.78</v>
      </c>
      <c r="F9118" s="394"/>
    </row>
    <row r="9119" spans="1:6" ht="32.25">
      <c r="A9119" s="1284" t="s">
        <v>3544</v>
      </c>
      <c r="B9119" s="503" t="s">
        <v>43459</v>
      </c>
      <c r="C9119" s="1268" t="s">
        <v>3545</v>
      </c>
      <c r="D9119" s="1269" t="s">
        <v>163</v>
      </c>
      <c r="E9119" s="1273">
        <v>1639.75</v>
      </c>
      <c r="F9119" s="394"/>
    </row>
    <row r="9120" spans="1:6" ht="22.5">
      <c r="A9120" s="1284" t="s">
        <v>108</v>
      </c>
      <c r="B9120" s="503" t="s">
        <v>43459</v>
      </c>
      <c r="C9120" s="1268" t="s">
        <v>109</v>
      </c>
      <c r="D9120" s="1269" t="s">
        <v>163</v>
      </c>
      <c r="E9120" s="1271">
        <v>794.71</v>
      </c>
      <c r="F9120" s="394"/>
    </row>
    <row r="9121" spans="1:6" ht="22.5">
      <c r="A9121" s="1284" t="s">
        <v>3546</v>
      </c>
      <c r="B9121" s="503" t="s">
        <v>43459</v>
      </c>
      <c r="C9121" s="1268" t="s">
        <v>3547</v>
      </c>
      <c r="D9121" s="1269" t="s">
        <v>163</v>
      </c>
      <c r="E9121" s="1271">
        <v>925.73</v>
      </c>
      <c r="F9121" s="394"/>
    </row>
    <row r="9122" spans="1:6" ht="32.25">
      <c r="A9122" s="1284" t="s">
        <v>3548</v>
      </c>
      <c r="B9122" s="503" t="s">
        <v>43459</v>
      </c>
      <c r="C9122" s="1268" t="s">
        <v>3549</v>
      </c>
      <c r="D9122" s="1269" t="s">
        <v>163</v>
      </c>
      <c r="E9122" s="1273">
        <v>1349.81</v>
      </c>
      <c r="F9122" s="394"/>
    </row>
    <row r="9123" spans="1:6" ht="32.25">
      <c r="A9123" s="1284" t="s">
        <v>3550</v>
      </c>
      <c r="B9123" s="503" t="s">
        <v>43459</v>
      </c>
      <c r="C9123" s="1268" t="s">
        <v>3551</v>
      </c>
      <c r="D9123" s="1269" t="s">
        <v>163</v>
      </c>
      <c r="E9123" s="1273">
        <v>1607.24</v>
      </c>
      <c r="F9123" s="394"/>
    </row>
    <row r="9124" spans="1:6" ht="32.25">
      <c r="A9124" s="1284" t="s">
        <v>110</v>
      </c>
      <c r="B9124" s="503" t="s">
        <v>43459</v>
      </c>
      <c r="C9124" s="1268" t="s">
        <v>111</v>
      </c>
      <c r="D9124" s="1269" t="s">
        <v>163</v>
      </c>
      <c r="E9124" s="1273">
        <v>2050.12</v>
      </c>
      <c r="F9124" s="394"/>
    </row>
    <row r="9125" spans="1:6" ht="32.25">
      <c r="A9125" s="1284" t="s">
        <v>3552</v>
      </c>
      <c r="B9125" s="503" t="s">
        <v>43459</v>
      </c>
      <c r="C9125" s="1268" t="s">
        <v>3553</v>
      </c>
      <c r="D9125" s="1269" t="s">
        <v>163</v>
      </c>
      <c r="E9125" s="1273">
        <v>1021.81</v>
      </c>
      <c r="F9125" s="394"/>
    </row>
    <row r="9126" spans="1:6" ht="22.5">
      <c r="A9126" s="1284" t="s">
        <v>118</v>
      </c>
      <c r="B9126" s="503" t="s">
        <v>43459</v>
      </c>
      <c r="C9126" s="1268" t="s">
        <v>10646</v>
      </c>
      <c r="D9126" s="1269" t="s">
        <v>28</v>
      </c>
      <c r="E9126" s="1273">
        <v>1671.8</v>
      </c>
      <c r="F9126" s="394"/>
    </row>
    <row r="9127" spans="1:6">
      <c r="A9127" s="1292">
        <v>8726</v>
      </c>
      <c r="B9127" s="503" t="s">
        <v>43459</v>
      </c>
      <c r="C9127" s="1265" t="s">
        <v>3554</v>
      </c>
      <c r="D9127" s="1266" t="s">
        <v>97</v>
      </c>
      <c r="E9127" s="1267"/>
      <c r="F9127" s="394"/>
    </row>
    <row r="9128" spans="1:6" ht="22.5">
      <c r="A9128" s="1284" t="s">
        <v>10647</v>
      </c>
      <c r="B9128" s="503" t="s">
        <v>43459</v>
      </c>
      <c r="C9128" s="1268" t="s">
        <v>10648</v>
      </c>
      <c r="D9128" s="1269" t="s">
        <v>5</v>
      </c>
      <c r="E9128" s="1272">
        <v>63.18</v>
      </c>
      <c r="F9128" s="394"/>
    </row>
    <row r="9129" spans="1:6">
      <c r="A9129" s="1284" t="s">
        <v>3555</v>
      </c>
      <c r="B9129" s="503" t="s">
        <v>43459</v>
      </c>
      <c r="C9129" s="1268" t="s">
        <v>10649</v>
      </c>
      <c r="D9129" s="1269" t="s">
        <v>28</v>
      </c>
      <c r="E9129" s="1272">
        <v>40.380000000000003</v>
      </c>
      <c r="F9129" s="394"/>
    </row>
    <row r="9130" spans="1:6">
      <c r="A9130" s="1284" t="s">
        <v>3557</v>
      </c>
      <c r="B9130" s="503" t="s">
        <v>43459</v>
      </c>
      <c r="C9130" s="1268" t="s">
        <v>10650</v>
      </c>
      <c r="D9130" s="1269" t="s">
        <v>28</v>
      </c>
      <c r="E9130" s="1272">
        <v>69.89</v>
      </c>
      <c r="F9130" s="394"/>
    </row>
    <row r="9131" spans="1:6">
      <c r="A9131" s="1284" t="s">
        <v>3556</v>
      </c>
      <c r="B9131" s="503" t="s">
        <v>43459</v>
      </c>
      <c r="C9131" s="1268" t="s">
        <v>10651</v>
      </c>
      <c r="D9131" s="1269" t="s">
        <v>28</v>
      </c>
      <c r="E9131" s="1272">
        <v>92.85</v>
      </c>
      <c r="F9131" s="394"/>
    </row>
    <row r="9132" spans="1:6">
      <c r="A9132" s="1292">
        <v>8727</v>
      </c>
      <c r="B9132" s="503" t="s">
        <v>43459</v>
      </c>
      <c r="C9132" s="1265" t="s">
        <v>9271</v>
      </c>
      <c r="D9132" s="1266" t="s">
        <v>97</v>
      </c>
      <c r="E9132" s="1267"/>
      <c r="F9132" s="394"/>
    </row>
    <row r="9133" spans="1:6" ht="22.5">
      <c r="A9133" s="1284" t="s">
        <v>3563</v>
      </c>
      <c r="B9133" s="503" t="s">
        <v>43459</v>
      </c>
      <c r="C9133" s="1268" t="s">
        <v>10653</v>
      </c>
      <c r="D9133" s="1269" t="s">
        <v>32</v>
      </c>
      <c r="E9133" s="1271">
        <v>172.01</v>
      </c>
      <c r="F9133" s="394"/>
    </row>
    <row r="9134" spans="1:6" ht="22.5">
      <c r="A9134" s="1284" t="s">
        <v>23511</v>
      </c>
      <c r="B9134" s="503" t="s">
        <v>43459</v>
      </c>
      <c r="C9134" s="1268" t="s">
        <v>23512</v>
      </c>
      <c r="D9134" s="1269" t="s">
        <v>32</v>
      </c>
      <c r="E9134" s="1271">
        <v>146.15</v>
      </c>
      <c r="F9134" s="394"/>
    </row>
    <row r="9135" spans="1:6">
      <c r="A9135" s="1284" t="s">
        <v>3560</v>
      </c>
      <c r="B9135" s="503" t="s">
        <v>43459</v>
      </c>
      <c r="C9135" s="1268" t="s">
        <v>10654</v>
      </c>
      <c r="D9135" s="1269" t="s">
        <v>32</v>
      </c>
      <c r="E9135" s="1272">
        <v>11.92</v>
      </c>
      <c r="F9135" s="394"/>
    </row>
    <row r="9136" spans="1:6" ht="22.5">
      <c r="A9136" s="1284" t="s">
        <v>3562</v>
      </c>
      <c r="B9136" s="503" t="s">
        <v>43459</v>
      </c>
      <c r="C9136" s="1268" t="s">
        <v>12427</v>
      </c>
      <c r="D9136" s="1269" t="s">
        <v>5</v>
      </c>
      <c r="E9136" s="1272">
        <v>14.88</v>
      </c>
      <c r="F9136" s="394"/>
    </row>
    <row r="9137" spans="1:6" ht="22.5">
      <c r="A9137" s="1284" t="s">
        <v>3566</v>
      </c>
      <c r="B9137" s="503" t="s">
        <v>43459</v>
      </c>
      <c r="C9137" s="1268" t="s">
        <v>10655</v>
      </c>
      <c r="D9137" s="1269" t="s">
        <v>5</v>
      </c>
      <c r="E9137" s="1271">
        <v>218.55</v>
      </c>
      <c r="F9137" s="394"/>
    </row>
    <row r="9138" spans="1:6" ht="22.5">
      <c r="A9138" s="1284" t="s">
        <v>3565</v>
      </c>
      <c r="B9138" s="503" t="s">
        <v>43459</v>
      </c>
      <c r="C9138" s="1268" t="s">
        <v>10656</v>
      </c>
      <c r="D9138" s="1269" t="s">
        <v>32</v>
      </c>
      <c r="E9138" s="1272">
        <v>98.25</v>
      </c>
      <c r="F9138" s="394"/>
    </row>
    <row r="9139" spans="1:6" ht="22.5">
      <c r="A9139" s="1284" t="s">
        <v>10540</v>
      </c>
      <c r="B9139" s="503" t="s">
        <v>43459</v>
      </c>
      <c r="C9139" s="1268" t="s">
        <v>10541</v>
      </c>
      <c r="D9139" s="1269" t="s">
        <v>32</v>
      </c>
      <c r="E9139" s="1272">
        <v>68.400000000000006</v>
      </c>
      <c r="F9139" s="394"/>
    </row>
    <row r="9140" spans="1:6" ht="22.5">
      <c r="A9140" s="1284" t="s">
        <v>3564</v>
      </c>
      <c r="B9140" s="503" t="s">
        <v>43459</v>
      </c>
      <c r="C9140" s="1268" t="s">
        <v>12428</v>
      </c>
      <c r="D9140" s="1269" t="s">
        <v>32</v>
      </c>
      <c r="E9140" s="1272">
        <v>87.54</v>
      </c>
      <c r="F9140" s="394"/>
    </row>
    <row r="9141" spans="1:6">
      <c r="A9141" s="1292">
        <v>8728</v>
      </c>
      <c r="B9141" s="503" t="s">
        <v>43459</v>
      </c>
      <c r="C9141" s="1265" t="s">
        <v>3567</v>
      </c>
      <c r="D9141" s="1266" t="s">
        <v>97</v>
      </c>
      <c r="E9141" s="1267"/>
      <c r="F9141" s="394"/>
    </row>
    <row r="9142" spans="1:6">
      <c r="A9142" s="1284" t="s">
        <v>9151</v>
      </c>
      <c r="B9142" s="503" t="s">
        <v>43459</v>
      </c>
      <c r="C9142" s="1268" t="s">
        <v>10657</v>
      </c>
      <c r="D9142" s="1269" t="s">
        <v>28</v>
      </c>
      <c r="E9142" s="1270">
        <v>5.32</v>
      </c>
      <c r="F9142" s="394"/>
    </row>
    <row r="9143" spans="1:6" ht="22.5">
      <c r="A9143" s="1284" t="s">
        <v>3568</v>
      </c>
      <c r="B9143" s="503" t="s">
        <v>43459</v>
      </c>
      <c r="C9143" s="1268" t="s">
        <v>10658</v>
      </c>
      <c r="D9143" s="1269" t="s">
        <v>5</v>
      </c>
      <c r="E9143" s="1270">
        <v>3.19</v>
      </c>
      <c r="F9143" s="394"/>
    </row>
    <row r="9144" spans="1:6" ht="42.75">
      <c r="A9144" s="1284" t="s">
        <v>3569</v>
      </c>
      <c r="B9144" s="503" t="s">
        <v>43459</v>
      </c>
      <c r="C9144" s="1268" t="s">
        <v>12429</v>
      </c>
      <c r="D9144" s="1269" t="s">
        <v>5</v>
      </c>
      <c r="E9144" s="1272">
        <v>12.8</v>
      </c>
      <c r="F9144" s="394"/>
    </row>
    <row r="9145" spans="1:6">
      <c r="A9145" s="1292">
        <v>8729</v>
      </c>
      <c r="B9145" s="503" t="s">
        <v>43459</v>
      </c>
      <c r="C9145" s="1265" t="s">
        <v>3570</v>
      </c>
      <c r="D9145" s="1266" t="s">
        <v>97</v>
      </c>
      <c r="E9145" s="1267"/>
      <c r="F9145" s="394"/>
    </row>
    <row r="9146" spans="1:6" ht="22.5">
      <c r="A9146" s="1284" t="s">
        <v>10659</v>
      </c>
      <c r="B9146" s="503" t="s">
        <v>43459</v>
      </c>
      <c r="C9146" s="1268" t="s">
        <v>10660</v>
      </c>
      <c r="D9146" s="1269" t="s">
        <v>5</v>
      </c>
      <c r="E9146" s="1270">
        <v>1.82</v>
      </c>
      <c r="F9146" s="394"/>
    </row>
    <row r="9147" spans="1:6" ht="22.5">
      <c r="A9147" s="1284" t="s">
        <v>10661</v>
      </c>
      <c r="B9147" s="503" t="s">
        <v>43459</v>
      </c>
      <c r="C9147" s="1268" t="s">
        <v>10662</v>
      </c>
      <c r="D9147" s="1269" t="s">
        <v>32</v>
      </c>
      <c r="E9147" s="1270">
        <v>1.66</v>
      </c>
      <c r="F9147" s="394"/>
    </row>
    <row r="9148" spans="1:6">
      <c r="A9148" s="1284" t="s">
        <v>3571</v>
      </c>
      <c r="B9148" s="503" t="s">
        <v>43459</v>
      </c>
      <c r="C9148" s="1268" t="s">
        <v>10663</v>
      </c>
      <c r="D9148" s="1269" t="s">
        <v>45668</v>
      </c>
      <c r="E9148" s="1272">
        <v>49.75</v>
      </c>
      <c r="F9148" s="394"/>
    </row>
    <row r="9149" spans="1:6">
      <c r="A9149" s="1284" t="s">
        <v>3572</v>
      </c>
      <c r="B9149" s="503" t="s">
        <v>43459</v>
      </c>
      <c r="C9149" s="1268" t="s">
        <v>3573</v>
      </c>
      <c r="D9149" s="1269" t="s">
        <v>11617</v>
      </c>
      <c r="E9149" s="1272">
        <v>12.5</v>
      </c>
      <c r="F9149" s="394"/>
    </row>
    <row r="9150" spans="1:6">
      <c r="A9150" s="1284" t="s">
        <v>3574</v>
      </c>
      <c r="B9150" s="503" t="s">
        <v>43459</v>
      </c>
      <c r="C9150" s="1268" t="s">
        <v>3575</v>
      </c>
      <c r="D9150" s="1269" t="s">
        <v>45668</v>
      </c>
      <c r="E9150" s="1272">
        <v>22</v>
      </c>
      <c r="F9150" s="394"/>
    </row>
    <row r="9151" spans="1:6">
      <c r="A9151" s="1284" t="s">
        <v>3576</v>
      </c>
      <c r="B9151" s="503" t="s">
        <v>43459</v>
      </c>
      <c r="C9151" s="1268" t="s">
        <v>3577</v>
      </c>
      <c r="D9151" s="1269" t="s">
        <v>32</v>
      </c>
      <c r="E9151" s="1270">
        <v>9.4600000000000009</v>
      </c>
      <c r="F9151" s="394"/>
    </row>
    <row r="9152" spans="1:6" ht="22.5">
      <c r="A9152" s="1284" t="s">
        <v>3578</v>
      </c>
      <c r="B9152" s="503" t="s">
        <v>43459</v>
      </c>
      <c r="C9152" s="1268" t="s">
        <v>3579</v>
      </c>
      <c r="D9152" s="1269" t="s">
        <v>32</v>
      </c>
      <c r="E9152" s="1272">
        <v>16.25</v>
      </c>
      <c r="F9152" s="394"/>
    </row>
    <row r="9153" spans="1:6">
      <c r="A9153" s="1284" t="s">
        <v>3580</v>
      </c>
      <c r="B9153" s="503" t="s">
        <v>43459</v>
      </c>
      <c r="C9153" s="1268" t="s">
        <v>3581</v>
      </c>
      <c r="D9153" s="1269" t="s">
        <v>5</v>
      </c>
      <c r="E9153" s="1272">
        <v>10.95</v>
      </c>
      <c r="F9153" s="394"/>
    </row>
    <row r="9154" spans="1:6" ht="22.5">
      <c r="A9154" s="1284" t="s">
        <v>3582</v>
      </c>
      <c r="B9154" s="503" t="s">
        <v>43459</v>
      </c>
      <c r="C9154" s="1268" t="s">
        <v>10664</v>
      </c>
      <c r="D9154" s="1269" t="s">
        <v>32</v>
      </c>
      <c r="E9154" s="1270">
        <v>8.73</v>
      </c>
      <c r="F9154" s="394"/>
    </row>
    <row r="9155" spans="1:6">
      <c r="A9155" s="1284" t="s">
        <v>3583</v>
      </c>
      <c r="B9155" s="503" t="s">
        <v>43459</v>
      </c>
      <c r="C9155" s="1268" t="s">
        <v>10665</v>
      </c>
      <c r="D9155" s="1269" t="s">
        <v>32</v>
      </c>
      <c r="E9155" s="1272">
        <v>10.39</v>
      </c>
      <c r="F9155" s="394"/>
    </row>
    <row r="9156" spans="1:6">
      <c r="A9156" s="1292">
        <v>8730</v>
      </c>
      <c r="B9156" s="503" t="s">
        <v>43459</v>
      </c>
      <c r="C9156" s="1265" t="s">
        <v>20789</v>
      </c>
      <c r="D9156" s="1266" t="s">
        <v>97</v>
      </c>
      <c r="E9156" s="1267"/>
      <c r="F9156" s="394"/>
    </row>
    <row r="9157" spans="1:6" ht="22.5">
      <c r="A9157" s="1284" t="s">
        <v>10666</v>
      </c>
      <c r="B9157" s="503" t="s">
        <v>43459</v>
      </c>
      <c r="C9157" s="1268" t="s">
        <v>10667</v>
      </c>
      <c r="D9157" s="1269" t="s">
        <v>5</v>
      </c>
      <c r="E9157" s="1271">
        <v>256</v>
      </c>
      <c r="F9157" s="394"/>
    </row>
    <row r="9158" spans="1:6" ht="22.5">
      <c r="A9158" s="1284" t="s">
        <v>10668</v>
      </c>
      <c r="B9158" s="503" t="s">
        <v>43459</v>
      </c>
      <c r="C9158" s="1268" t="s">
        <v>10669</v>
      </c>
      <c r="D9158" s="1269" t="s">
        <v>5</v>
      </c>
      <c r="E9158" s="1271">
        <v>159.29</v>
      </c>
      <c r="F9158" s="394"/>
    </row>
    <row r="9159" spans="1:6">
      <c r="A9159" s="1284" t="s">
        <v>20790</v>
      </c>
      <c r="B9159" s="503" t="s">
        <v>43459</v>
      </c>
      <c r="C9159" s="1268" t="s">
        <v>20791</v>
      </c>
      <c r="D9159" s="1269" t="s">
        <v>5</v>
      </c>
      <c r="E9159" s="1272">
        <v>28.38</v>
      </c>
      <c r="F9159" s="394"/>
    </row>
    <row r="9160" spans="1:6">
      <c r="A9160" s="1284" t="s">
        <v>20792</v>
      </c>
      <c r="B9160" s="503" t="s">
        <v>43459</v>
      </c>
      <c r="C9160" s="1268" t="s">
        <v>20793</v>
      </c>
      <c r="D9160" s="1269" t="s">
        <v>5</v>
      </c>
      <c r="E9160" s="1272">
        <v>14.32</v>
      </c>
      <c r="F9160" s="394"/>
    </row>
    <row r="9161" spans="1:6">
      <c r="A9161" s="1284" t="s">
        <v>20794</v>
      </c>
      <c r="B9161" s="503" t="s">
        <v>43459</v>
      </c>
      <c r="C9161" s="1268" t="s">
        <v>20795</v>
      </c>
      <c r="D9161" s="1269" t="s">
        <v>5</v>
      </c>
      <c r="E9161" s="1270">
        <v>6.87</v>
      </c>
      <c r="F9161" s="394"/>
    </row>
    <row r="9162" spans="1:6">
      <c r="A9162" s="1292">
        <v>8665</v>
      </c>
      <c r="B9162" s="503" t="s">
        <v>43459</v>
      </c>
      <c r="C9162" s="1265" t="s">
        <v>3584</v>
      </c>
      <c r="D9162" s="1266" t="s">
        <v>97</v>
      </c>
      <c r="E9162" s="1267"/>
      <c r="F9162" s="394"/>
    </row>
    <row r="9163" spans="1:6">
      <c r="A9163" s="1292">
        <v>8731</v>
      </c>
      <c r="B9163" s="503" t="s">
        <v>43459</v>
      </c>
      <c r="C9163" s="1265" t="s">
        <v>3586</v>
      </c>
      <c r="D9163" s="1266" t="s">
        <v>97</v>
      </c>
      <c r="E9163" s="1267"/>
      <c r="F9163" s="394"/>
    </row>
    <row r="9164" spans="1:6" ht="22.5">
      <c r="A9164" s="1284" t="s">
        <v>3587</v>
      </c>
      <c r="B9164" s="503" t="s">
        <v>43459</v>
      </c>
      <c r="C9164" s="1268" t="s">
        <v>10670</v>
      </c>
      <c r="D9164" s="1269" t="s">
        <v>34</v>
      </c>
      <c r="E9164" s="1270">
        <v>4.12</v>
      </c>
      <c r="F9164" s="394"/>
    </row>
    <row r="9165" spans="1:6">
      <c r="A9165" s="1284" t="s">
        <v>3590</v>
      </c>
      <c r="B9165" s="503" t="s">
        <v>43459</v>
      </c>
      <c r="C9165" s="1268" t="s">
        <v>10671</v>
      </c>
      <c r="D9165" s="1269" t="s">
        <v>32</v>
      </c>
      <c r="E9165" s="1272">
        <v>11.14</v>
      </c>
      <c r="F9165" s="394"/>
    </row>
    <row r="9166" spans="1:6">
      <c r="A9166" s="1284" t="s">
        <v>3589</v>
      </c>
      <c r="B9166" s="503" t="s">
        <v>43459</v>
      </c>
      <c r="C9166" s="1268" t="s">
        <v>10672</v>
      </c>
      <c r="D9166" s="1269" t="s">
        <v>32</v>
      </c>
      <c r="E9166" s="1270">
        <v>2.8</v>
      </c>
      <c r="F9166" s="394"/>
    </row>
    <row r="9167" spans="1:6">
      <c r="A9167" s="1284" t="s">
        <v>3588</v>
      </c>
      <c r="B9167" s="503" t="s">
        <v>43459</v>
      </c>
      <c r="C9167" s="1268" t="s">
        <v>10673</v>
      </c>
      <c r="D9167" s="1269" t="s">
        <v>32</v>
      </c>
      <c r="E9167" s="1270">
        <v>5.87</v>
      </c>
      <c r="F9167" s="394"/>
    </row>
    <row r="9168" spans="1:6">
      <c r="A9168" s="1292">
        <v>8732</v>
      </c>
      <c r="B9168" s="503" t="s">
        <v>43459</v>
      </c>
      <c r="C9168" s="1265" t="s">
        <v>3591</v>
      </c>
      <c r="D9168" s="1266" t="s">
        <v>97</v>
      </c>
      <c r="E9168" s="1267"/>
      <c r="F9168" s="394"/>
    </row>
    <row r="9169" spans="1:6">
      <c r="A9169" s="1284" t="s">
        <v>3600</v>
      </c>
      <c r="B9169" s="503" t="s">
        <v>43459</v>
      </c>
      <c r="C9169" s="1268" t="s">
        <v>10674</v>
      </c>
      <c r="D9169" s="1269" t="s">
        <v>34</v>
      </c>
      <c r="E9169" s="1270">
        <v>9.3800000000000008</v>
      </c>
      <c r="F9169" s="394"/>
    </row>
    <row r="9170" spans="1:6">
      <c r="A9170" s="1284" t="s">
        <v>3597</v>
      </c>
      <c r="B9170" s="503" t="s">
        <v>43459</v>
      </c>
      <c r="C9170" s="1268" t="s">
        <v>10675</v>
      </c>
      <c r="D9170" s="1269" t="s">
        <v>34</v>
      </c>
      <c r="E9170" s="1270">
        <v>8.2100000000000009</v>
      </c>
      <c r="F9170" s="394"/>
    </row>
    <row r="9171" spans="1:6">
      <c r="A9171" s="1284" t="s">
        <v>3601</v>
      </c>
      <c r="B9171" s="503" t="s">
        <v>43459</v>
      </c>
      <c r="C9171" s="1268" t="s">
        <v>10676</v>
      </c>
      <c r="D9171" s="1269" t="s">
        <v>34</v>
      </c>
      <c r="E9171" s="1270">
        <v>8.7899999999999991</v>
      </c>
      <c r="F9171" s="394"/>
    </row>
    <row r="9172" spans="1:6">
      <c r="A9172" s="1284" t="s">
        <v>3598</v>
      </c>
      <c r="B9172" s="503" t="s">
        <v>43459</v>
      </c>
      <c r="C9172" s="1268" t="s">
        <v>10677</v>
      </c>
      <c r="D9172" s="1269" t="s">
        <v>34</v>
      </c>
      <c r="E9172" s="1270">
        <v>7.77</v>
      </c>
      <c r="F9172" s="394"/>
    </row>
    <row r="9173" spans="1:6">
      <c r="A9173" s="1284" t="s">
        <v>3599</v>
      </c>
      <c r="B9173" s="503" t="s">
        <v>43459</v>
      </c>
      <c r="C9173" s="1268" t="s">
        <v>10678</v>
      </c>
      <c r="D9173" s="1269" t="s">
        <v>34</v>
      </c>
      <c r="E9173" s="1272">
        <v>11</v>
      </c>
      <c r="F9173" s="394"/>
    </row>
    <row r="9174" spans="1:6">
      <c r="A9174" s="1284" t="s">
        <v>3596</v>
      </c>
      <c r="B9174" s="503" t="s">
        <v>43459</v>
      </c>
      <c r="C9174" s="1268" t="s">
        <v>10679</v>
      </c>
      <c r="D9174" s="1269" t="s">
        <v>34</v>
      </c>
      <c r="E9174" s="1270">
        <v>9.5299999999999994</v>
      </c>
      <c r="F9174" s="394"/>
    </row>
    <row r="9175" spans="1:6">
      <c r="A9175" s="1284" t="s">
        <v>3592</v>
      </c>
      <c r="B9175" s="503" t="s">
        <v>43459</v>
      </c>
      <c r="C9175" s="1268" t="s">
        <v>10680</v>
      </c>
      <c r="D9175" s="1269" t="s">
        <v>34</v>
      </c>
      <c r="E9175" s="1270">
        <v>7.62</v>
      </c>
      <c r="F9175" s="394"/>
    </row>
    <row r="9176" spans="1:6">
      <c r="A9176" s="1284" t="s">
        <v>3593</v>
      </c>
      <c r="B9176" s="503" t="s">
        <v>43459</v>
      </c>
      <c r="C9176" s="1268" t="s">
        <v>10681</v>
      </c>
      <c r="D9176" s="1269" t="s">
        <v>34</v>
      </c>
      <c r="E9176" s="1270">
        <v>9.5299999999999994</v>
      </c>
      <c r="F9176" s="394"/>
    </row>
    <row r="9177" spans="1:6">
      <c r="A9177" s="1284" t="s">
        <v>3602</v>
      </c>
      <c r="B9177" s="503" t="s">
        <v>43459</v>
      </c>
      <c r="C9177" s="1268" t="s">
        <v>10682</v>
      </c>
      <c r="D9177" s="1269" t="s">
        <v>34</v>
      </c>
      <c r="E9177" s="1270">
        <v>8.36</v>
      </c>
      <c r="F9177" s="394"/>
    </row>
    <row r="9178" spans="1:6" ht="22.5">
      <c r="A9178" s="1284" t="s">
        <v>3594</v>
      </c>
      <c r="B9178" s="503" t="s">
        <v>43459</v>
      </c>
      <c r="C9178" s="1268" t="s">
        <v>10683</v>
      </c>
      <c r="D9178" s="1269" t="s">
        <v>34</v>
      </c>
      <c r="E9178" s="1270">
        <v>3.44</v>
      </c>
      <c r="F9178" s="394"/>
    </row>
    <row r="9179" spans="1:6" ht="22.5">
      <c r="A9179" s="1284" t="s">
        <v>3595</v>
      </c>
      <c r="B9179" s="503" t="s">
        <v>43459</v>
      </c>
      <c r="C9179" s="1268" t="s">
        <v>10684</v>
      </c>
      <c r="D9179" s="1269" t="s">
        <v>34</v>
      </c>
      <c r="E9179" s="1270">
        <v>5.15</v>
      </c>
      <c r="F9179" s="394"/>
    </row>
    <row r="9180" spans="1:6">
      <c r="A9180" s="1292">
        <v>8733</v>
      </c>
      <c r="B9180" s="503" t="s">
        <v>43459</v>
      </c>
      <c r="C9180" s="1265" t="s">
        <v>3604</v>
      </c>
      <c r="D9180" s="1266" t="s">
        <v>97</v>
      </c>
      <c r="E9180" s="1267"/>
      <c r="F9180" s="394"/>
    </row>
    <row r="9181" spans="1:6">
      <c r="A9181" s="1284" t="s">
        <v>3605</v>
      </c>
      <c r="B9181" s="503" t="s">
        <v>43459</v>
      </c>
      <c r="C9181" s="1268" t="s">
        <v>10685</v>
      </c>
      <c r="D9181" s="1269" t="s">
        <v>34</v>
      </c>
      <c r="E9181" s="1272">
        <v>45.28</v>
      </c>
      <c r="F9181" s="394"/>
    </row>
    <row r="9182" spans="1:6">
      <c r="A9182" s="1284" t="s">
        <v>3606</v>
      </c>
      <c r="B9182" s="503" t="s">
        <v>43459</v>
      </c>
      <c r="C9182" s="1268" t="s">
        <v>10686</v>
      </c>
      <c r="D9182" s="1269" t="s">
        <v>34</v>
      </c>
      <c r="E9182" s="1271">
        <v>101.95</v>
      </c>
      <c r="F9182" s="394"/>
    </row>
    <row r="9183" spans="1:6">
      <c r="A9183" s="1284" t="s">
        <v>3607</v>
      </c>
      <c r="B9183" s="503" t="s">
        <v>43459</v>
      </c>
      <c r="C9183" s="1268" t="s">
        <v>10687</v>
      </c>
      <c r="D9183" s="1269" t="s">
        <v>34</v>
      </c>
      <c r="E9183" s="1271">
        <v>135.1</v>
      </c>
      <c r="F9183" s="394"/>
    </row>
    <row r="9184" spans="1:6">
      <c r="A9184" s="1284" t="s">
        <v>3608</v>
      </c>
      <c r="B9184" s="503" t="s">
        <v>43459</v>
      </c>
      <c r="C9184" s="1268" t="s">
        <v>10688</v>
      </c>
      <c r="D9184" s="1269" t="s">
        <v>34</v>
      </c>
      <c r="E9184" s="1272">
        <v>77.290000000000006</v>
      </c>
      <c r="F9184" s="394"/>
    </row>
    <row r="9185" spans="1:6">
      <c r="A9185" s="1292">
        <v>8734</v>
      </c>
      <c r="B9185" s="503" t="s">
        <v>43459</v>
      </c>
      <c r="C9185" s="1265" t="s">
        <v>3610</v>
      </c>
      <c r="D9185" s="1266" t="s">
        <v>97</v>
      </c>
      <c r="E9185" s="1267"/>
      <c r="F9185" s="394"/>
    </row>
    <row r="9186" spans="1:6">
      <c r="A9186" s="1284" t="s">
        <v>3612</v>
      </c>
      <c r="B9186" s="503" t="s">
        <v>43459</v>
      </c>
      <c r="C9186" s="1268" t="s">
        <v>10689</v>
      </c>
      <c r="D9186" s="1269" t="s">
        <v>32</v>
      </c>
      <c r="E9186" s="1272">
        <v>26.06</v>
      </c>
      <c r="F9186" s="394"/>
    </row>
    <row r="9187" spans="1:6">
      <c r="A9187" s="1284" t="s">
        <v>3611</v>
      </c>
      <c r="B9187" s="503" t="s">
        <v>43459</v>
      </c>
      <c r="C9187" s="1268" t="s">
        <v>10690</v>
      </c>
      <c r="D9187" s="1269" t="s">
        <v>32</v>
      </c>
      <c r="E9187" s="1272">
        <v>14.7</v>
      </c>
      <c r="F9187" s="394"/>
    </row>
    <row r="9188" spans="1:6">
      <c r="A9188" s="1292">
        <v>8735</v>
      </c>
      <c r="B9188" s="503" t="s">
        <v>43459</v>
      </c>
      <c r="C9188" s="1265" t="s">
        <v>3613</v>
      </c>
      <c r="D9188" s="1266" t="s">
        <v>97</v>
      </c>
      <c r="E9188" s="1267"/>
      <c r="F9188" s="394"/>
    </row>
    <row r="9189" spans="1:6">
      <c r="A9189" s="1284" t="s">
        <v>3617</v>
      </c>
      <c r="B9189" s="503" t="s">
        <v>43459</v>
      </c>
      <c r="C9189" s="1268" t="s">
        <v>10691</v>
      </c>
      <c r="D9189" s="1269" t="s">
        <v>34</v>
      </c>
      <c r="E9189" s="1272">
        <v>77.290000000000006</v>
      </c>
      <c r="F9189" s="394"/>
    </row>
    <row r="9190" spans="1:6">
      <c r="A9190" s="1284" t="s">
        <v>10692</v>
      </c>
      <c r="B9190" s="503" t="s">
        <v>43459</v>
      </c>
      <c r="C9190" s="1268" t="s">
        <v>10693</v>
      </c>
      <c r="D9190" s="1269" t="s">
        <v>34</v>
      </c>
      <c r="E9190" s="1270">
        <v>5.97</v>
      </c>
      <c r="F9190" s="394"/>
    </row>
    <row r="9191" spans="1:6">
      <c r="A9191" s="1284" t="s">
        <v>10694</v>
      </c>
      <c r="B9191" s="503" t="s">
        <v>43459</v>
      </c>
      <c r="C9191" s="1268" t="s">
        <v>10695</v>
      </c>
      <c r="D9191" s="1269" t="s">
        <v>34</v>
      </c>
      <c r="E9191" s="1270">
        <v>4.88</v>
      </c>
      <c r="F9191" s="394"/>
    </row>
    <row r="9192" spans="1:6">
      <c r="A9192" s="1284" t="s">
        <v>3615</v>
      </c>
      <c r="B9192" s="503" t="s">
        <v>43459</v>
      </c>
      <c r="C9192" s="1268" t="s">
        <v>10696</v>
      </c>
      <c r="D9192" s="1269" t="s">
        <v>34</v>
      </c>
      <c r="E9192" s="1270">
        <v>4.5599999999999996</v>
      </c>
      <c r="F9192" s="394"/>
    </row>
    <row r="9193" spans="1:6">
      <c r="A9193" s="1284" t="s">
        <v>3616</v>
      </c>
      <c r="B9193" s="503" t="s">
        <v>43459</v>
      </c>
      <c r="C9193" s="1268" t="s">
        <v>10697</v>
      </c>
      <c r="D9193" s="1269" t="s">
        <v>34</v>
      </c>
      <c r="E9193" s="1270">
        <v>2.63</v>
      </c>
      <c r="F9193" s="394"/>
    </row>
    <row r="9194" spans="1:6">
      <c r="A9194" s="1284" t="s">
        <v>3614</v>
      </c>
      <c r="B9194" s="503" t="s">
        <v>43459</v>
      </c>
      <c r="C9194" s="1268" t="s">
        <v>10698</v>
      </c>
      <c r="D9194" s="1269" t="s">
        <v>34</v>
      </c>
      <c r="E9194" s="1272">
        <v>54.58</v>
      </c>
      <c r="F9194" s="394"/>
    </row>
    <row r="9195" spans="1:6">
      <c r="A9195" s="1284" t="s">
        <v>3618</v>
      </c>
      <c r="B9195" s="503" t="s">
        <v>43459</v>
      </c>
      <c r="C9195" s="1268" t="s">
        <v>10699</v>
      </c>
      <c r="D9195" s="1269" t="s">
        <v>34</v>
      </c>
      <c r="E9195" s="1272">
        <v>77.290000000000006</v>
      </c>
      <c r="F9195" s="394"/>
    </row>
    <row r="9196" spans="1:6">
      <c r="A9196" s="1284" t="s">
        <v>119</v>
      </c>
      <c r="B9196" s="503" t="s">
        <v>43459</v>
      </c>
      <c r="C9196" s="1268" t="s">
        <v>10700</v>
      </c>
      <c r="D9196" s="1269" t="s">
        <v>34</v>
      </c>
      <c r="E9196" s="1272">
        <v>49</v>
      </c>
      <c r="F9196" s="394"/>
    </row>
    <row r="9197" spans="1:6">
      <c r="A9197" s="1292">
        <v>8736</v>
      </c>
      <c r="B9197" s="503" t="s">
        <v>43459</v>
      </c>
      <c r="C9197" s="1265" t="s">
        <v>112</v>
      </c>
      <c r="D9197" s="1266" t="s">
        <v>97</v>
      </c>
      <c r="E9197" s="1267"/>
      <c r="F9197" s="394"/>
    </row>
    <row r="9198" spans="1:6">
      <c r="A9198" s="1284" t="s">
        <v>10701</v>
      </c>
      <c r="B9198" s="503" t="s">
        <v>43459</v>
      </c>
      <c r="C9198" s="1268" t="s">
        <v>10702</v>
      </c>
      <c r="D9198" s="1269" t="s">
        <v>32</v>
      </c>
      <c r="E9198" s="1271">
        <v>117.36</v>
      </c>
      <c r="F9198" s="394"/>
    </row>
    <row r="9199" spans="1:6">
      <c r="A9199" s="1284" t="s">
        <v>10703</v>
      </c>
      <c r="B9199" s="503" t="s">
        <v>43459</v>
      </c>
      <c r="C9199" s="1268" t="s">
        <v>10704</v>
      </c>
      <c r="D9199" s="1269" t="s">
        <v>32</v>
      </c>
      <c r="E9199" s="1272">
        <v>80.349999999999994</v>
      </c>
      <c r="F9199" s="394"/>
    </row>
    <row r="9200" spans="1:6">
      <c r="A9200" s="1292">
        <v>8666</v>
      </c>
      <c r="B9200" s="503" t="s">
        <v>43459</v>
      </c>
      <c r="C9200" s="1265" t="s">
        <v>3620</v>
      </c>
      <c r="D9200" s="1266" t="s">
        <v>97</v>
      </c>
      <c r="E9200" s="1267"/>
      <c r="F9200" s="394"/>
    </row>
    <row r="9201" spans="1:6">
      <c r="A9201" s="1292">
        <v>8737</v>
      </c>
      <c r="B9201" s="503" t="s">
        <v>43459</v>
      </c>
      <c r="C9201" s="1265" t="s">
        <v>3622</v>
      </c>
      <c r="D9201" s="1266" t="s">
        <v>97</v>
      </c>
      <c r="E9201" s="1267"/>
      <c r="F9201" s="394"/>
    </row>
    <row r="9202" spans="1:6" ht="22.5">
      <c r="A9202" s="1284" t="s">
        <v>10705</v>
      </c>
      <c r="B9202" s="503" t="s">
        <v>43459</v>
      </c>
      <c r="C9202" s="1268" t="s">
        <v>10706</v>
      </c>
      <c r="D9202" s="1269" t="s">
        <v>34</v>
      </c>
      <c r="E9202" s="1271">
        <v>251.88</v>
      </c>
      <c r="F9202" s="394"/>
    </row>
    <row r="9203" spans="1:6">
      <c r="A9203" s="1292">
        <v>8738</v>
      </c>
      <c r="B9203" s="503" t="s">
        <v>43459</v>
      </c>
      <c r="C9203" s="1265" t="s">
        <v>3623</v>
      </c>
      <c r="D9203" s="1266" t="s">
        <v>97</v>
      </c>
      <c r="E9203" s="1267"/>
      <c r="F9203" s="394"/>
    </row>
    <row r="9204" spans="1:6">
      <c r="A9204" s="1284" t="s">
        <v>10707</v>
      </c>
      <c r="B9204" s="503" t="s">
        <v>43459</v>
      </c>
      <c r="C9204" s="1268" t="s">
        <v>10708</v>
      </c>
      <c r="D9204" s="1269" t="s">
        <v>28</v>
      </c>
      <c r="E9204" s="1272">
        <v>37.479999999999997</v>
      </c>
      <c r="F9204" s="394"/>
    </row>
    <row r="9205" spans="1:6">
      <c r="A9205" s="1284" t="s">
        <v>10709</v>
      </c>
      <c r="B9205" s="503" t="s">
        <v>43459</v>
      </c>
      <c r="C9205" s="1268" t="s">
        <v>10710</v>
      </c>
      <c r="D9205" s="1269" t="s">
        <v>28</v>
      </c>
      <c r="E9205" s="1272">
        <v>43.44</v>
      </c>
      <c r="F9205" s="394"/>
    </row>
    <row r="9206" spans="1:6">
      <c r="A9206" s="1284" t="s">
        <v>10711</v>
      </c>
      <c r="B9206" s="503" t="s">
        <v>43459</v>
      </c>
      <c r="C9206" s="1268" t="s">
        <v>10712</v>
      </c>
      <c r="D9206" s="1269" t="s">
        <v>28</v>
      </c>
      <c r="E9206" s="1272">
        <v>18.739999999999998</v>
      </c>
      <c r="F9206" s="394"/>
    </row>
    <row r="9207" spans="1:6">
      <c r="A9207" s="1284" t="s">
        <v>10713</v>
      </c>
      <c r="B9207" s="503" t="s">
        <v>43459</v>
      </c>
      <c r="C9207" s="1268" t="s">
        <v>10714</v>
      </c>
      <c r="D9207" s="1269" t="s">
        <v>28</v>
      </c>
      <c r="E9207" s="1272">
        <v>21.72</v>
      </c>
      <c r="F9207" s="394"/>
    </row>
    <row r="9208" spans="1:6" ht="22.5">
      <c r="A9208" s="1284" t="s">
        <v>10715</v>
      </c>
      <c r="B9208" s="503" t="s">
        <v>43459</v>
      </c>
      <c r="C9208" s="1268" t="s">
        <v>10716</v>
      </c>
      <c r="D9208" s="1269" t="s">
        <v>34</v>
      </c>
      <c r="E9208" s="1271">
        <v>176.97</v>
      </c>
      <c r="F9208" s="394"/>
    </row>
    <row r="9209" spans="1:6">
      <c r="A9209" s="1284" t="s">
        <v>3631</v>
      </c>
      <c r="B9209" s="506" t="s">
        <v>43459</v>
      </c>
      <c r="C9209" s="1268" t="s">
        <v>10717</v>
      </c>
      <c r="D9209" s="1269" t="s">
        <v>5</v>
      </c>
      <c r="E9209" s="1271">
        <v>171.99</v>
      </c>
      <c r="F9209" s="394"/>
    </row>
    <row r="9210" spans="1:6">
      <c r="A9210" s="1284" t="s">
        <v>3632</v>
      </c>
      <c r="B9210" s="506" t="s">
        <v>43459</v>
      </c>
      <c r="C9210" s="1268" t="s">
        <v>10718</v>
      </c>
      <c r="D9210" s="1269" t="s">
        <v>5</v>
      </c>
      <c r="E9210" s="1271">
        <v>179.75</v>
      </c>
      <c r="F9210" s="394"/>
    </row>
    <row r="9211" spans="1:6">
      <c r="A9211" s="1284" t="s">
        <v>3633</v>
      </c>
      <c r="B9211" s="503" t="s">
        <v>43459</v>
      </c>
      <c r="C9211" s="1268" t="s">
        <v>10719</v>
      </c>
      <c r="D9211" s="1269" t="s">
        <v>5</v>
      </c>
      <c r="E9211" s="1271">
        <v>210.89</v>
      </c>
      <c r="F9211" s="394"/>
    </row>
    <row r="9212" spans="1:6">
      <c r="A9212" s="1284" t="s">
        <v>3634</v>
      </c>
      <c r="B9212" s="503" t="s">
        <v>43459</v>
      </c>
      <c r="C9212" s="1268" t="s">
        <v>10720</v>
      </c>
      <c r="D9212" s="1269" t="s">
        <v>5</v>
      </c>
      <c r="E9212" s="1271">
        <v>243.88</v>
      </c>
      <c r="F9212" s="394"/>
    </row>
    <row r="9213" spans="1:6">
      <c r="A9213" s="1284" t="s">
        <v>3635</v>
      </c>
      <c r="B9213" s="503" t="s">
        <v>43459</v>
      </c>
      <c r="C9213" s="1268" t="s">
        <v>10721</v>
      </c>
      <c r="D9213" s="1269" t="s">
        <v>5</v>
      </c>
      <c r="E9213" s="1271">
        <v>267.25</v>
      </c>
      <c r="F9213" s="394"/>
    </row>
    <row r="9214" spans="1:6">
      <c r="A9214" s="1284" t="s">
        <v>3636</v>
      </c>
      <c r="B9214" s="503" t="s">
        <v>43459</v>
      </c>
      <c r="C9214" s="1268" t="s">
        <v>10722</v>
      </c>
      <c r="D9214" s="1269" t="s">
        <v>5</v>
      </c>
      <c r="E9214" s="1271">
        <v>308.64999999999998</v>
      </c>
      <c r="F9214" s="394"/>
    </row>
    <row r="9215" spans="1:6">
      <c r="A9215" s="1284" t="s">
        <v>3637</v>
      </c>
      <c r="B9215" s="503" t="s">
        <v>43459</v>
      </c>
      <c r="C9215" s="1268" t="s">
        <v>10723</v>
      </c>
      <c r="D9215" s="1269" t="s">
        <v>5</v>
      </c>
      <c r="E9215" s="1271">
        <v>309.16000000000003</v>
      </c>
      <c r="F9215" s="394"/>
    </row>
    <row r="9216" spans="1:6">
      <c r="A9216" s="1284" t="s">
        <v>3639</v>
      </c>
      <c r="B9216" s="503" t="s">
        <v>43459</v>
      </c>
      <c r="C9216" s="1268" t="s">
        <v>10724</v>
      </c>
      <c r="D9216" s="1269" t="s">
        <v>5</v>
      </c>
      <c r="E9216" s="1271">
        <v>375.62</v>
      </c>
      <c r="F9216" s="394"/>
    </row>
    <row r="9217" spans="1:6">
      <c r="A9217" s="1284" t="s">
        <v>3641</v>
      </c>
      <c r="B9217" s="503" t="s">
        <v>43459</v>
      </c>
      <c r="C9217" s="1268" t="s">
        <v>10725</v>
      </c>
      <c r="D9217" s="1269" t="s">
        <v>5</v>
      </c>
      <c r="E9217" s="1271">
        <v>423.04</v>
      </c>
      <c r="F9217" s="394"/>
    </row>
    <row r="9218" spans="1:6">
      <c r="A9218" s="1284" t="s">
        <v>3643</v>
      </c>
      <c r="B9218" s="503" t="s">
        <v>43459</v>
      </c>
      <c r="C9218" s="1268" t="s">
        <v>10726</v>
      </c>
      <c r="D9218" s="1269" t="s">
        <v>5</v>
      </c>
      <c r="E9218" s="1271">
        <v>497.15</v>
      </c>
      <c r="F9218" s="394"/>
    </row>
    <row r="9219" spans="1:6">
      <c r="A9219" s="1284" t="s">
        <v>3645</v>
      </c>
      <c r="B9219" s="503" t="s">
        <v>43459</v>
      </c>
      <c r="C9219" s="1268" t="s">
        <v>10727</v>
      </c>
      <c r="D9219" s="1269" t="s">
        <v>5</v>
      </c>
      <c r="E9219" s="1271">
        <v>608.80999999999995</v>
      </c>
      <c r="F9219" s="394"/>
    </row>
    <row r="9220" spans="1:6">
      <c r="A9220" s="1284" t="s">
        <v>3638</v>
      </c>
      <c r="B9220" s="503" t="s">
        <v>43459</v>
      </c>
      <c r="C9220" s="1268" t="s">
        <v>10728</v>
      </c>
      <c r="D9220" s="1269" t="s">
        <v>5</v>
      </c>
      <c r="E9220" s="1271">
        <v>150.79</v>
      </c>
      <c r="F9220" s="394"/>
    </row>
    <row r="9221" spans="1:6">
      <c r="A9221" s="1284" t="s">
        <v>3640</v>
      </c>
      <c r="B9221" s="503" t="s">
        <v>43459</v>
      </c>
      <c r="C9221" s="1268" t="s">
        <v>10729</v>
      </c>
      <c r="D9221" s="1269" t="s">
        <v>5</v>
      </c>
      <c r="E9221" s="1271">
        <v>184.22</v>
      </c>
      <c r="F9221" s="394"/>
    </row>
    <row r="9222" spans="1:6">
      <c r="A9222" s="1284" t="s">
        <v>3642</v>
      </c>
      <c r="B9222" s="503" t="s">
        <v>43459</v>
      </c>
      <c r="C9222" s="1268" t="s">
        <v>10730</v>
      </c>
      <c r="D9222" s="1269" t="s">
        <v>5</v>
      </c>
      <c r="E9222" s="1271">
        <v>207.84</v>
      </c>
      <c r="F9222" s="394"/>
    </row>
    <row r="9223" spans="1:6">
      <c r="A9223" s="1284" t="s">
        <v>3644</v>
      </c>
      <c r="B9223" s="503" t="s">
        <v>43459</v>
      </c>
      <c r="C9223" s="1268" t="s">
        <v>10731</v>
      </c>
      <c r="D9223" s="1269" t="s">
        <v>5</v>
      </c>
      <c r="E9223" s="1271">
        <v>245.97</v>
      </c>
      <c r="F9223" s="394"/>
    </row>
    <row r="9224" spans="1:6">
      <c r="A9224" s="1284" t="s">
        <v>3646</v>
      </c>
      <c r="B9224" s="503" t="s">
        <v>43459</v>
      </c>
      <c r="C9224" s="1268" t="s">
        <v>10732</v>
      </c>
      <c r="D9224" s="1269" t="s">
        <v>5</v>
      </c>
      <c r="E9224" s="1271">
        <v>302.51</v>
      </c>
      <c r="F9224" s="394"/>
    </row>
    <row r="9225" spans="1:6">
      <c r="A9225" s="1284" t="s">
        <v>3624</v>
      </c>
      <c r="B9225" s="503" t="s">
        <v>43459</v>
      </c>
      <c r="C9225" s="1268" t="s">
        <v>10733</v>
      </c>
      <c r="D9225" s="1269" t="s">
        <v>28</v>
      </c>
      <c r="E9225" s="1272">
        <v>72.3</v>
      </c>
      <c r="F9225" s="394"/>
    </row>
    <row r="9226" spans="1:6">
      <c r="A9226" s="1284" t="s">
        <v>10734</v>
      </c>
      <c r="B9226" s="503" t="s">
        <v>43459</v>
      </c>
      <c r="C9226" s="1268" t="s">
        <v>10735</v>
      </c>
      <c r="D9226" s="1269" t="s">
        <v>28</v>
      </c>
      <c r="E9226" s="1271">
        <v>168.72</v>
      </c>
      <c r="F9226" s="394"/>
    </row>
    <row r="9227" spans="1:6">
      <c r="A9227" s="1284" t="s">
        <v>10736</v>
      </c>
      <c r="B9227" s="503" t="s">
        <v>43459</v>
      </c>
      <c r="C9227" s="1268" t="s">
        <v>10737</v>
      </c>
      <c r="D9227" s="1269" t="s">
        <v>28</v>
      </c>
      <c r="E9227" s="1271">
        <v>201.16</v>
      </c>
      <c r="F9227" s="394"/>
    </row>
    <row r="9228" spans="1:6">
      <c r="A9228" s="1284" t="s">
        <v>10738</v>
      </c>
      <c r="B9228" s="503" t="s">
        <v>43459</v>
      </c>
      <c r="C9228" s="1268" t="s">
        <v>10739</v>
      </c>
      <c r="D9228" s="1269" t="s">
        <v>28</v>
      </c>
      <c r="E9228" s="1272">
        <v>84.36</v>
      </c>
      <c r="F9228" s="394"/>
    </row>
    <row r="9229" spans="1:6">
      <c r="A9229" s="1284" t="s">
        <v>10740</v>
      </c>
      <c r="B9229" s="503" t="s">
        <v>43459</v>
      </c>
      <c r="C9229" s="1268" t="s">
        <v>10741</v>
      </c>
      <c r="D9229" s="1269" t="s">
        <v>28</v>
      </c>
      <c r="E9229" s="1271">
        <v>100.58</v>
      </c>
      <c r="F9229" s="394"/>
    </row>
    <row r="9230" spans="1:6">
      <c r="A9230" s="1284" t="s">
        <v>3625</v>
      </c>
      <c r="B9230" s="503" t="s">
        <v>43459</v>
      </c>
      <c r="C9230" s="1268" t="s">
        <v>3626</v>
      </c>
      <c r="D9230" s="1269" t="s">
        <v>5</v>
      </c>
      <c r="E9230" s="1271">
        <v>230.15</v>
      </c>
      <c r="F9230" s="394"/>
    </row>
    <row r="9231" spans="1:6">
      <c r="A9231" s="1284" t="s">
        <v>3630</v>
      </c>
      <c r="B9231" s="503" t="s">
        <v>43459</v>
      </c>
      <c r="C9231" s="1268" t="s">
        <v>10742</v>
      </c>
      <c r="D9231" s="1269" t="s">
        <v>34</v>
      </c>
      <c r="E9231" s="1271">
        <v>377.95</v>
      </c>
      <c r="F9231" s="394"/>
    </row>
    <row r="9232" spans="1:6" ht="22.5">
      <c r="A9232" s="1284" t="s">
        <v>10743</v>
      </c>
      <c r="B9232" s="503" t="s">
        <v>43459</v>
      </c>
      <c r="C9232" s="1268" t="s">
        <v>10744</v>
      </c>
      <c r="D9232" s="1269" t="s">
        <v>5</v>
      </c>
      <c r="E9232" s="1272">
        <v>44.42</v>
      </c>
      <c r="F9232" s="394"/>
    </row>
    <row r="9233" spans="1:6" ht="22.5">
      <c r="A9233" s="1284" t="s">
        <v>3647</v>
      </c>
      <c r="B9233" s="503" t="s">
        <v>43459</v>
      </c>
      <c r="C9233" s="1268" t="s">
        <v>10745</v>
      </c>
      <c r="D9233" s="1269" t="s">
        <v>5</v>
      </c>
      <c r="E9233" s="1272">
        <v>63.51</v>
      </c>
      <c r="F9233" s="394"/>
    </row>
    <row r="9234" spans="1:6" ht="22.5">
      <c r="A9234" s="1284" t="s">
        <v>3648</v>
      </c>
      <c r="B9234" s="503" t="s">
        <v>43459</v>
      </c>
      <c r="C9234" s="1268" t="s">
        <v>10746</v>
      </c>
      <c r="D9234" s="1269" t="s">
        <v>5</v>
      </c>
      <c r="E9234" s="1272">
        <v>88.25</v>
      </c>
      <c r="F9234" s="394"/>
    </row>
    <row r="9235" spans="1:6" ht="22.5">
      <c r="A9235" s="1284" t="s">
        <v>3649</v>
      </c>
      <c r="B9235" s="503" t="s">
        <v>43459</v>
      </c>
      <c r="C9235" s="1268" t="s">
        <v>10747</v>
      </c>
      <c r="D9235" s="1269" t="s">
        <v>5</v>
      </c>
      <c r="E9235" s="1271">
        <v>118.47</v>
      </c>
      <c r="F9235" s="394"/>
    </row>
    <row r="9236" spans="1:6" ht="22.5">
      <c r="A9236" s="1284" t="s">
        <v>3650</v>
      </c>
      <c r="B9236" s="503" t="s">
        <v>43459</v>
      </c>
      <c r="C9236" s="1268" t="s">
        <v>10748</v>
      </c>
      <c r="D9236" s="1269" t="s">
        <v>5</v>
      </c>
      <c r="E9236" s="1271">
        <v>195.4</v>
      </c>
      <c r="F9236" s="394"/>
    </row>
    <row r="9237" spans="1:6">
      <c r="A9237" s="1284" t="s">
        <v>10749</v>
      </c>
      <c r="B9237" s="503" t="s">
        <v>43459</v>
      </c>
      <c r="C9237" s="1268" t="s">
        <v>10750</v>
      </c>
      <c r="D9237" s="1269" t="s">
        <v>5</v>
      </c>
      <c r="E9237" s="1272">
        <v>45.94</v>
      </c>
      <c r="F9237" s="394"/>
    </row>
    <row r="9238" spans="1:6" ht="22.5">
      <c r="A9238" s="1284" t="s">
        <v>3627</v>
      </c>
      <c r="B9238" s="503" t="s">
        <v>43459</v>
      </c>
      <c r="C9238" s="1268" t="s">
        <v>10751</v>
      </c>
      <c r="D9238" s="1269" t="s">
        <v>5</v>
      </c>
      <c r="E9238" s="1272">
        <v>83.56</v>
      </c>
      <c r="F9238" s="394"/>
    </row>
    <row r="9239" spans="1:6">
      <c r="A9239" s="1284" t="s">
        <v>10752</v>
      </c>
      <c r="B9239" s="503" t="s">
        <v>43459</v>
      </c>
      <c r="C9239" s="1268" t="s">
        <v>10753</v>
      </c>
      <c r="D9239" s="1269" t="s">
        <v>5</v>
      </c>
      <c r="E9239" s="1272">
        <v>48.15</v>
      </c>
      <c r="F9239" s="394"/>
    </row>
    <row r="9240" spans="1:6" ht="22.5">
      <c r="A9240" s="1284" t="s">
        <v>3628</v>
      </c>
      <c r="B9240" s="503" t="s">
        <v>43459</v>
      </c>
      <c r="C9240" s="1268" t="s">
        <v>10754</v>
      </c>
      <c r="D9240" s="1269" t="s">
        <v>5</v>
      </c>
      <c r="E9240" s="1271">
        <v>109.79</v>
      </c>
      <c r="F9240" s="394"/>
    </row>
    <row r="9241" spans="1:6">
      <c r="A9241" s="1284" t="s">
        <v>10755</v>
      </c>
      <c r="B9241" s="503" t="s">
        <v>43459</v>
      </c>
      <c r="C9241" s="1268" t="s">
        <v>10756</v>
      </c>
      <c r="D9241" s="1269" t="s">
        <v>5</v>
      </c>
      <c r="E9241" s="1272">
        <v>49.71</v>
      </c>
      <c r="F9241" s="394"/>
    </row>
    <row r="9242" spans="1:6" ht="22.5">
      <c r="A9242" s="1284" t="s">
        <v>3629</v>
      </c>
      <c r="B9242" s="503" t="s">
        <v>43459</v>
      </c>
      <c r="C9242" s="1268" t="s">
        <v>10757</v>
      </c>
      <c r="D9242" s="1269" t="s">
        <v>5</v>
      </c>
      <c r="E9242" s="1271">
        <v>136.63</v>
      </c>
      <c r="F9242" s="394"/>
    </row>
    <row r="9243" spans="1:6">
      <c r="A9243" s="1284" t="s">
        <v>10758</v>
      </c>
      <c r="B9243" s="503" t="s">
        <v>43459</v>
      </c>
      <c r="C9243" s="1268" t="s">
        <v>10759</v>
      </c>
      <c r="D9243" s="1269" t="s">
        <v>5</v>
      </c>
      <c r="E9243" s="1272">
        <v>51.9</v>
      </c>
      <c r="F9243" s="394"/>
    </row>
    <row r="9244" spans="1:6" ht="32.25">
      <c r="A9244" s="1284" t="s">
        <v>10760</v>
      </c>
      <c r="B9244" s="503" t="s">
        <v>43459</v>
      </c>
      <c r="C9244" s="1268" t="s">
        <v>10761</v>
      </c>
      <c r="D9244" s="1269" t="s">
        <v>5</v>
      </c>
      <c r="E9244" s="1271">
        <v>162.69999999999999</v>
      </c>
      <c r="F9244" s="394"/>
    </row>
    <row r="9245" spans="1:6" ht="22.5">
      <c r="A9245" s="1284" t="s">
        <v>10762</v>
      </c>
      <c r="B9245" s="503" t="s">
        <v>43459</v>
      </c>
      <c r="C9245" s="1268" t="s">
        <v>10763</v>
      </c>
      <c r="D9245" s="1269" t="s">
        <v>28</v>
      </c>
      <c r="E9245" s="1273">
        <v>9066.7199999999993</v>
      </c>
      <c r="F9245" s="394"/>
    </row>
    <row r="9246" spans="1:6">
      <c r="A9246" s="1284" t="s">
        <v>10764</v>
      </c>
      <c r="B9246" s="503" t="s">
        <v>43459</v>
      </c>
      <c r="C9246" s="1268" t="s">
        <v>10765</v>
      </c>
      <c r="D9246" s="1269" t="s">
        <v>34184</v>
      </c>
      <c r="E9246" s="1272">
        <v>23.67</v>
      </c>
      <c r="F9246" s="394"/>
    </row>
    <row r="9247" spans="1:6" ht="22.5">
      <c r="A9247" s="1284" t="s">
        <v>10766</v>
      </c>
      <c r="B9247" s="503" t="s">
        <v>43459</v>
      </c>
      <c r="C9247" s="1268" t="s">
        <v>10767</v>
      </c>
      <c r="D9247" s="1269" t="s">
        <v>28</v>
      </c>
      <c r="E9247" s="1274">
        <v>18593.68</v>
      </c>
      <c r="F9247" s="394"/>
    </row>
    <row r="9248" spans="1:6">
      <c r="A9248" s="1284" t="s">
        <v>10768</v>
      </c>
      <c r="B9248" s="503" t="s">
        <v>43459</v>
      </c>
      <c r="C9248" s="1268" t="s">
        <v>10769</v>
      </c>
      <c r="D9248" s="1269" t="s">
        <v>34184</v>
      </c>
      <c r="E9248" s="1272">
        <v>23.67</v>
      </c>
      <c r="F9248" s="394"/>
    </row>
    <row r="9249" spans="1:6" ht="22.5">
      <c r="A9249" s="1284" t="s">
        <v>10770</v>
      </c>
      <c r="B9249" s="503" t="s">
        <v>43459</v>
      </c>
      <c r="C9249" s="1268" t="s">
        <v>10771</v>
      </c>
      <c r="D9249" s="1269" t="s">
        <v>28</v>
      </c>
      <c r="E9249" s="1273">
        <v>5127.18</v>
      </c>
      <c r="F9249" s="394"/>
    </row>
    <row r="9250" spans="1:6">
      <c r="A9250" s="1284" t="s">
        <v>10772</v>
      </c>
      <c r="B9250" s="503" t="s">
        <v>43459</v>
      </c>
      <c r="C9250" s="1268" t="s">
        <v>10773</v>
      </c>
      <c r="D9250" s="1269" t="s">
        <v>34184</v>
      </c>
      <c r="E9250" s="1272">
        <v>10.98</v>
      </c>
      <c r="F9250" s="394"/>
    </row>
    <row r="9251" spans="1:6" ht="22.5">
      <c r="A9251" s="1284" t="s">
        <v>10774</v>
      </c>
      <c r="B9251" s="503" t="s">
        <v>43459</v>
      </c>
      <c r="C9251" s="1268" t="s">
        <v>10775</v>
      </c>
      <c r="D9251" s="1269" t="s">
        <v>28</v>
      </c>
      <c r="E9251" s="1273">
        <v>3531.92</v>
      </c>
      <c r="F9251" s="394"/>
    </row>
    <row r="9252" spans="1:6">
      <c r="A9252" s="1284" t="s">
        <v>10776</v>
      </c>
      <c r="B9252" s="503" t="s">
        <v>43459</v>
      </c>
      <c r="C9252" s="1268" t="s">
        <v>10777</v>
      </c>
      <c r="D9252" s="1269" t="s">
        <v>34184</v>
      </c>
      <c r="E9252" s="1272">
        <v>20.03</v>
      </c>
      <c r="F9252" s="394"/>
    </row>
    <row r="9253" spans="1:6" ht="22.5">
      <c r="A9253" s="1284" t="s">
        <v>10778</v>
      </c>
      <c r="B9253" s="503" t="s">
        <v>43459</v>
      </c>
      <c r="C9253" s="1268" t="s">
        <v>10779</v>
      </c>
      <c r="D9253" s="1269" t="s">
        <v>34</v>
      </c>
      <c r="E9253" s="1272">
        <v>84.04</v>
      </c>
      <c r="F9253" s="394"/>
    </row>
    <row r="9254" spans="1:6">
      <c r="A9254" s="1292">
        <v>8739</v>
      </c>
      <c r="B9254" s="503" t="s">
        <v>43459</v>
      </c>
      <c r="C9254" s="1265" t="s">
        <v>10780</v>
      </c>
      <c r="D9254" s="1266" t="s">
        <v>97</v>
      </c>
      <c r="E9254" s="1267"/>
      <c r="F9254" s="394"/>
    </row>
    <row r="9255" spans="1:6">
      <c r="A9255" s="1284" t="s">
        <v>3652</v>
      </c>
      <c r="B9255" s="503" t="s">
        <v>43459</v>
      </c>
      <c r="C9255" s="1268" t="s">
        <v>12430</v>
      </c>
      <c r="D9255" s="1269" t="s">
        <v>32</v>
      </c>
      <c r="E9255" s="1272">
        <v>79.239999999999995</v>
      </c>
      <c r="F9255" s="394"/>
    </row>
    <row r="9256" spans="1:6">
      <c r="A9256" s="1284" t="s">
        <v>3653</v>
      </c>
      <c r="B9256" s="503" t="s">
        <v>43459</v>
      </c>
      <c r="C9256" s="1268" t="s">
        <v>12431</v>
      </c>
      <c r="D9256" s="1269" t="s">
        <v>32</v>
      </c>
      <c r="E9256" s="1272">
        <v>74.39</v>
      </c>
      <c r="F9256" s="394"/>
    </row>
    <row r="9257" spans="1:6">
      <c r="A9257" s="1284" t="s">
        <v>3654</v>
      </c>
      <c r="B9257" s="503" t="s">
        <v>43459</v>
      </c>
      <c r="C9257" s="1268" t="s">
        <v>12432</v>
      </c>
      <c r="D9257" s="1269" t="s">
        <v>32</v>
      </c>
      <c r="E9257" s="1272">
        <v>79.709999999999994</v>
      </c>
      <c r="F9257" s="394"/>
    </row>
    <row r="9258" spans="1:6">
      <c r="A9258" s="1292">
        <v>8740</v>
      </c>
      <c r="B9258" s="503" t="s">
        <v>43459</v>
      </c>
      <c r="C9258" s="1265" t="s">
        <v>3656</v>
      </c>
      <c r="D9258" s="1266" t="s">
        <v>97</v>
      </c>
      <c r="E9258" s="1267"/>
      <c r="F9258" s="394"/>
    </row>
    <row r="9259" spans="1:6">
      <c r="A9259" s="1284" t="s">
        <v>3657</v>
      </c>
      <c r="B9259" s="503" t="s">
        <v>43459</v>
      </c>
      <c r="C9259" s="1268" t="s">
        <v>10781</v>
      </c>
      <c r="D9259" s="1269" t="s">
        <v>34</v>
      </c>
      <c r="E9259" s="1271">
        <v>689.07</v>
      </c>
      <c r="F9259" s="394"/>
    </row>
    <row r="9260" spans="1:6">
      <c r="A9260" s="1284" t="s">
        <v>3658</v>
      </c>
      <c r="B9260" s="503" t="s">
        <v>43459</v>
      </c>
      <c r="C9260" s="1268" t="s">
        <v>10782</v>
      </c>
      <c r="D9260" s="1269" t="s">
        <v>34</v>
      </c>
      <c r="E9260" s="1271">
        <v>705.97</v>
      </c>
      <c r="F9260" s="394"/>
    </row>
    <row r="9261" spans="1:6" ht="22.5">
      <c r="A9261" s="1284" t="s">
        <v>12433</v>
      </c>
      <c r="B9261" s="503" t="s">
        <v>43459</v>
      </c>
      <c r="C9261" s="1268" t="s">
        <v>12434</v>
      </c>
      <c r="D9261" s="1269" t="s">
        <v>34</v>
      </c>
      <c r="E9261" s="1271">
        <v>740.83</v>
      </c>
      <c r="F9261" s="394"/>
    </row>
    <row r="9262" spans="1:6">
      <c r="A9262" s="1284" t="s">
        <v>3659</v>
      </c>
      <c r="B9262" s="503" t="s">
        <v>43459</v>
      </c>
      <c r="C9262" s="1268" t="s">
        <v>10783</v>
      </c>
      <c r="D9262" s="1269" t="s">
        <v>34</v>
      </c>
      <c r="E9262" s="1271">
        <v>726.51</v>
      </c>
      <c r="F9262" s="394"/>
    </row>
    <row r="9263" spans="1:6">
      <c r="A9263" s="1284" t="s">
        <v>3660</v>
      </c>
      <c r="B9263" s="503" t="s">
        <v>43459</v>
      </c>
      <c r="C9263" s="1268" t="s">
        <v>10784</v>
      </c>
      <c r="D9263" s="1269" t="s">
        <v>34</v>
      </c>
      <c r="E9263" s="1271">
        <v>747.05</v>
      </c>
      <c r="F9263" s="394"/>
    </row>
    <row r="9264" spans="1:6">
      <c r="A9264" s="1284" t="s">
        <v>3661</v>
      </c>
      <c r="B9264" s="503" t="s">
        <v>43459</v>
      </c>
      <c r="C9264" s="1268" t="s">
        <v>10785</v>
      </c>
      <c r="D9264" s="1269" t="s">
        <v>34</v>
      </c>
      <c r="E9264" s="1271">
        <v>775.43</v>
      </c>
      <c r="F9264" s="394"/>
    </row>
    <row r="9265" spans="1:6">
      <c r="A9265" s="1284" t="s">
        <v>3662</v>
      </c>
      <c r="B9265" s="503" t="s">
        <v>43459</v>
      </c>
      <c r="C9265" s="1268" t="s">
        <v>10786</v>
      </c>
      <c r="D9265" s="1269" t="s">
        <v>34</v>
      </c>
      <c r="E9265" s="1271">
        <v>696.7</v>
      </c>
      <c r="F9265" s="394"/>
    </row>
    <row r="9266" spans="1:6">
      <c r="A9266" s="1284" t="s">
        <v>3663</v>
      </c>
      <c r="B9266" s="503" t="s">
        <v>43459</v>
      </c>
      <c r="C9266" s="1268" t="s">
        <v>10787</v>
      </c>
      <c r="D9266" s="1269" t="s">
        <v>34</v>
      </c>
      <c r="E9266" s="1271">
        <v>712.49</v>
      </c>
      <c r="F9266" s="394"/>
    </row>
    <row r="9267" spans="1:6">
      <c r="A9267" s="1284" t="s">
        <v>3664</v>
      </c>
      <c r="B9267" s="503" t="s">
        <v>43459</v>
      </c>
      <c r="C9267" s="1268" t="s">
        <v>10788</v>
      </c>
      <c r="D9267" s="1269" t="s">
        <v>34</v>
      </c>
      <c r="E9267" s="1271">
        <v>728.71</v>
      </c>
      <c r="F9267" s="394"/>
    </row>
    <row r="9268" spans="1:6">
      <c r="A9268" s="1284" t="s">
        <v>3665</v>
      </c>
      <c r="B9268" s="503" t="s">
        <v>43459</v>
      </c>
      <c r="C9268" s="1268" t="s">
        <v>10789</v>
      </c>
      <c r="D9268" s="1269" t="s">
        <v>34</v>
      </c>
      <c r="E9268" s="1271">
        <v>745.36</v>
      </c>
      <c r="F9268" s="394"/>
    </row>
    <row r="9269" spans="1:6">
      <c r="A9269" s="1284" t="s">
        <v>3666</v>
      </c>
      <c r="B9269" s="503" t="s">
        <v>43459</v>
      </c>
      <c r="C9269" s="1268" t="s">
        <v>10790</v>
      </c>
      <c r="D9269" s="1269" t="s">
        <v>34</v>
      </c>
      <c r="E9269" s="1271">
        <v>762.46</v>
      </c>
      <c r="F9269" s="394"/>
    </row>
    <row r="9270" spans="1:6">
      <c r="A9270" s="1284" t="s">
        <v>3667</v>
      </c>
      <c r="B9270" s="503" t="s">
        <v>43459</v>
      </c>
      <c r="C9270" s="1268" t="s">
        <v>10791</v>
      </c>
      <c r="D9270" s="1269" t="s">
        <v>34</v>
      </c>
      <c r="E9270" s="1271">
        <v>672.17</v>
      </c>
      <c r="F9270" s="394"/>
    </row>
    <row r="9271" spans="1:6">
      <c r="A9271" s="1284" t="s">
        <v>3668</v>
      </c>
      <c r="B9271" s="503" t="s">
        <v>43459</v>
      </c>
      <c r="C9271" s="1268" t="s">
        <v>10792</v>
      </c>
      <c r="D9271" s="1269" t="s">
        <v>34</v>
      </c>
      <c r="E9271" s="1271">
        <v>681.33</v>
      </c>
      <c r="F9271" s="394"/>
    </row>
    <row r="9272" spans="1:6">
      <c r="A9272" s="1292">
        <v>8741</v>
      </c>
      <c r="B9272" s="503" t="s">
        <v>43459</v>
      </c>
      <c r="C9272" s="1265" t="s">
        <v>3670</v>
      </c>
      <c r="D9272" s="1266" t="s">
        <v>97</v>
      </c>
      <c r="E9272" s="1267"/>
      <c r="F9272" s="394"/>
    </row>
    <row r="9273" spans="1:6">
      <c r="A9273" s="1284" t="s">
        <v>3671</v>
      </c>
      <c r="B9273" s="503" t="s">
        <v>43459</v>
      </c>
      <c r="C9273" s="1268" t="s">
        <v>10793</v>
      </c>
      <c r="D9273" s="1269" t="s">
        <v>34</v>
      </c>
      <c r="E9273" s="1271">
        <v>732.21</v>
      </c>
      <c r="F9273" s="394"/>
    </row>
    <row r="9274" spans="1:6">
      <c r="A9274" s="1284" t="s">
        <v>3672</v>
      </c>
      <c r="B9274" s="503" t="s">
        <v>43459</v>
      </c>
      <c r="C9274" s="1268" t="s">
        <v>10794</v>
      </c>
      <c r="D9274" s="1269" t="s">
        <v>34</v>
      </c>
      <c r="E9274" s="1271">
        <v>750.89</v>
      </c>
      <c r="F9274" s="394"/>
    </row>
    <row r="9275" spans="1:6">
      <c r="A9275" s="1284" t="s">
        <v>3673</v>
      </c>
      <c r="B9275" s="503" t="s">
        <v>43459</v>
      </c>
      <c r="C9275" s="1268" t="s">
        <v>10795</v>
      </c>
      <c r="D9275" s="1269" t="s">
        <v>34</v>
      </c>
      <c r="E9275" s="1271">
        <v>794.02</v>
      </c>
      <c r="F9275" s="394"/>
    </row>
    <row r="9276" spans="1:6">
      <c r="A9276" s="1284" t="s">
        <v>3674</v>
      </c>
      <c r="B9276" s="503" t="s">
        <v>43459</v>
      </c>
      <c r="C9276" s="1268" t="s">
        <v>10796</v>
      </c>
      <c r="D9276" s="1269" t="s">
        <v>34</v>
      </c>
      <c r="E9276" s="1271">
        <v>811.91</v>
      </c>
      <c r="F9276" s="394"/>
    </row>
    <row r="9277" spans="1:6">
      <c r="A9277" s="1284" t="s">
        <v>3675</v>
      </c>
      <c r="B9277" s="503" t="s">
        <v>43459</v>
      </c>
      <c r="C9277" s="1268" t="s">
        <v>10797</v>
      </c>
      <c r="D9277" s="1269" t="s">
        <v>34</v>
      </c>
      <c r="E9277" s="1271">
        <v>848.84</v>
      </c>
      <c r="F9277" s="394"/>
    </row>
    <row r="9278" spans="1:6">
      <c r="A9278" s="1284" t="s">
        <v>3676</v>
      </c>
      <c r="B9278" s="503" t="s">
        <v>43459</v>
      </c>
      <c r="C9278" s="1268" t="s">
        <v>10798</v>
      </c>
      <c r="D9278" s="1269" t="s">
        <v>34</v>
      </c>
      <c r="E9278" s="1271">
        <v>679.19</v>
      </c>
      <c r="F9278" s="394"/>
    </row>
    <row r="9279" spans="1:6">
      <c r="A9279" s="1284" t="s">
        <v>3677</v>
      </c>
      <c r="B9279" s="503" t="s">
        <v>43459</v>
      </c>
      <c r="C9279" s="1268" t="s">
        <v>10799</v>
      </c>
      <c r="D9279" s="1269" t="s">
        <v>34</v>
      </c>
      <c r="E9279" s="1271">
        <v>699.32</v>
      </c>
      <c r="F9279" s="394"/>
    </row>
    <row r="9280" spans="1:6">
      <c r="A9280" s="1284" t="s">
        <v>3678</v>
      </c>
      <c r="B9280" s="503" t="s">
        <v>43459</v>
      </c>
      <c r="C9280" s="1268" t="s">
        <v>10800</v>
      </c>
      <c r="D9280" s="1269" t="s">
        <v>34</v>
      </c>
      <c r="E9280" s="1271">
        <v>698.58</v>
      </c>
      <c r="F9280" s="394"/>
    </row>
    <row r="9281" spans="1:6">
      <c r="A9281" s="1284" t="s">
        <v>3679</v>
      </c>
      <c r="B9281" s="503" t="s">
        <v>43459</v>
      </c>
      <c r="C9281" s="1268" t="s">
        <v>10801</v>
      </c>
      <c r="D9281" s="1269" t="s">
        <v>34</v>
      </c>
      <c r="E9281" s="1271">
        <v>721.75</v>
      </c>
      <c r="F9281" s="394"/>
    </row>
    <row r="9282" spans="1:6">
      <c r="A9282" s="1284" t="s">
        <v>3680</v>
      </c>
      <c r="B9282" s="503" t="s">
        <v>43459</v>
      </c>
      <c r="C9282" s="1268" t="s">
        <v>10802</v>
      </c>
      <c r="D9282" s="1269" t="s">
        <v>34</v>
      </c>
      <c r="E9282" s="1271">
        <v>674.66</v>
      </c>
      <c r="F9282" s="394"/>
    </row>
    <row r="9283" spans="1:6">
      <c r="A9283" s="1292">
        <v>8667</v>
      </c>
      <c r="B9283" s="503" t="s">
        <v>43459</v>
      </c>
      <c r="C9283" s="1265" t="s">
        <v>3681</v>
      </c>
      <c r="D9283" s="1266" t="s">
        <v>97</v>
      </c>
      <c r="E9283" s="1267"/>
      <c r="F9283" s="394"/>
    </row>
    <row r="9284" spans="1:6">
      <c r="A9284" s="1292">
        <v>8742</v>
      </c>
      <c r="B9284" s="503" t="s">
        <v>43459</v>
      </c>
      <c r="C9284" s="1265" t="s">
        <v>3683</v>
      </c>
      <c r="D9284" s="1266" t="s">
        <v>97</v>
      </c>
      <c r="E9284" s="1267"/>
      <c r="F9284" s="394"/>
    </row>
    <row r="9285" spans="1:6">
      <c r="A9285" s="1284" t="s">
        <v>3684</v>
      </c>
      <c r="B9285" s="503" t="s">
        <v>43459</v>
      </c>
      <c r="C9285" s="1268" t="s">
        <v>10803</v>
      </c>
      <c r="D9285" s="1269" t="s">
        <v>34</v>
      </c>
      <c r="E9285" s="1271">
        <v>551.97</v>
      </c>
      <c r="F9285" s="394"/>
    </row>
    <row r="9286" spans="1:6">
      <c r="A9286" s="1284" t="s">
        <v>3685</v>
      </c>
      <c r="B9286" s="503" t="s">
        <v>43459</v>
      </c>
      <c r="C9286" s="1268" t="s">
        <v>10804</v>
      </c>
      <c r="D9286" s="1269" t="s">
        <v>34</v>
      </c>
      <c r="E9286" s="1271">
        <v>434.49</v>
      </c>
      <c r="F9286" s="394"/>
    </row>
    <row r="9287" spans="1:6">
      <c r="A9287" s="1284" t="s">
        <v>3686</v>
      </c>
      <c r="B9287" s="503" t="s">
        <v>43459</v>
      </c>
      <c r="C9287" s="1268" t="s">
        <v>10805</v>
      </c>
      <c r="D9287" s="1269" t="s">
        <v>34</v>
      </c>
      <c r="E9287" s="1271">
        <v>463.43</v>
      </c>
      <c r="F9287" s="394"/>
    </row>
    <row r="9288" spans="1:6">
      <c r="A9288" s="1292">
        <v>8744</v>
      </c>
      <c r="B9288" s="503" t="s">
        <v>43459</v>
      </c>
      <c r="C9288" s="1265" t="s">
        <v>3688</v>
      </c>
      <c r="D9288" s="1266" t="s">
        <v>97</v>
      </c>
      <c r="E9288" s="1267"/>
      <c r="F9288" s="394"/>
    </row>
    <row r="9289" spans="1:6">
      <c r="A9289" s="1284" t="s">
        <v>3689</v>
      </c>
      <c r="B9289" s="503" t="s">
        <v>43459</v>
      </c>
      <c r="C9289" s="1268" t="s">
        <v>10806</v>
      </c>
      <c r="D9289" s="1269" t="s">
        <v>34</v>
      </c>
      <c r="E9289" s="1271">
        <v>202.56</v>
      </c>
      <c r="F9289" s="394"/>
    </row>
    <row r="9290" spans="1:6">
      <c r="A9290" s="1284" t="s">
        <v>3690</v>
      </c>
      <c r="B9290" s="503" t="s">
        <v>43459</v>
      </c>
      <c r="C9290" s="1268" t="s">
        <v>10807</v>
      </c>
      <c r="D9290" s="1269" t="s">
        <v>34</v>
      </c>
      <c r="E9290" s="1271">
        <v>191.12</v>
      </c>
      <c r="F9290" s="394"/>
    </row>
    <row r="9291" spans="1:6">
      <c r="A9291" s="1284" t="s">
        <v>3691</v>
      </c>
      <c r="B9291" s="503" t="s">
        <v>43459</v>
      </c>
      <c r="C9291" s="1268" t="s">
        <v>3692</v>
      </c>
      <c r="D9291" s="1269" t="s">
        <v>34</v>
      </c>
      <c r="E9291" s="1271">
        <v>574.62</v>
      </c>
      <c r="F9291" s="394"/>
    </row>
    <row r="9292" spans="1:6">
      <c r="A9292" s="1284" t="s">
        <v>6471</v>
      </c>
      <c r="B9292" s="506" t="s">
        <v>43459</v>
      </c>
      <c r="C9292" s="1268" t="s">
        <v>6472</v>
      </c>
      <c r="D9292" s="1269" t="s">
        <v>34</v>
      </c>
      <c r="E9292" s="1271">
        <v>373.11</v>
      </c>
      <c r="F9292" s="394"/>
    </row>
    <row r="9293" spans="1:6">
      <c r="A9293" s="1292">
        <v>8745</v>
      </c>
      <c r="B9293" s="506" t="s">
        <v>43459</v>
      </c>
      <c r="C9293" s="1265" t="s">
        <v>3694</v>
      </c>
      <c r="D9293" s="1266" t="s">
        <v>97</v>
      </c>
      <c r="E9293" s="1267"/>
      <c r="F9293" s="394"/>
    </row>
    <row r="9294" spans="1:6">
      <c r="A9294" s="1284" t="s">
        <v>3695</v>
      </c>
      <c r="B9294" s="503" t="s">
        <v>43459</v>
      </c>
      <c r="C9294" s="1268" t="s">
        <v>10808</v>
      </c>
      <c r="D9294" s="1269" t="s">
        <v>34</v>
      </c>
      <c r="E9294" s="1271">
        <v>263.57</v>
      </c>
      <c r="F9294" s="394"/>
    </row>
    <row r="9295" spans="1:6">
      <c r="A9295" s="1284" t="s">
        <v>3696</v>
      </c>
      <c r="B9295" s="503" t="s">
        <v>43459</v>
      </c>
      <c r="C9295" s="1268" t="s">
        <v>10809</v>
      </c>
      <c r="D9295" s="1269" t="s">
        <v>34</v>
      </c>
      <c r="E9295" s="1271">
        <v>173.4</v>
      </c>
      <c r="F9295" s="394"/>
    </row>
    <row r="9296" spans="1:6">
      <c r="A9296" s="1292">
        <v>8668</v>
      </c>
      <c r="B9296" s="503" t="s">
        <v>43459</v>
      </c>
      <c r="C9296" s="1265" t="s">
        <v>3697</v>
      </c>
      <c r="D9296" s="1266" t="s">
        <v>97</v>
      </c>
      <c r="E9296" s="1267"/>
      <c r="F9296" s="394"/>
    </row>
    <row r="9297" spans="1:6">
      <c r="A9297" s="1292">
        <v>8746</v>
      </c>
      <c r="B9297" s="506" t="s">
        <v>43459</v>
      </c>
      <c r="C9297" s="1265" t="s">
        <v>3699</v>
      </c>
      <c r="D9297" s="1266" t="s">
        <v>97</v>
      </c>
      <c r="E9297" s="1267"/>
      <c r="F9297" s="394"/>
    </row>
    <row r="9298" spans="1:6">
      <c r="A9298" s="1284" t="s">
        <v>10810</v>
      </c>
      <c r="B9298" s="503" t="s">
        <v>43459</v>
      </c>
      <c r="C9298" s="1268" t="s">
        <v>10811</v>
      </c>
      <c r="D9298" s="1269" t="s">
        <v>32</v>
      </c>
      <c r="E9298" s="1272">
        <v>32.369999999999997</v>
      </c>
      <c r="F9298" s="394"/>
    </row>
    <row r="9299" spans="1:6">
      <c r="A9299" s="1284" t="s">
        <v>10812</v>
      </c>
      <c r="B9299" s="503" t="s">
        <v>43459</v>
      </c>
      <c r="C9299" s="1268" t="s">
        <v>10813</v>
      </c>
      <c r="D9299" s="1269" t="s">
        <v>32</v>
      </c>
      <c r="E9299" s="1272">
        <v>14.51</v>
      </c>
      <c r="F9299" s="394"/>
    </row>
    <row r="9300" spans="1:6">
      <c r="A9300" s="1284" t="s">
        <v>10814</v>
      </c>
      <c r="B9300" s="503" t="s">
        <v>43459</v>
      </c>
      <c r="C9300" s="1268" t="s">
        <v>10815</v>
      </c>
      <c r="D9300" s="1269" t="s">
        <v>32</v>
      </c>
      <c r="E9300" s="1272">
        <v>20.38</v>
      </c>
      <c r="F9300" s="394"/>
    </row>
    <row r="9301" spans="1:6">
      <c r="A9301" s="1284" t="s">
        <v>10816</v>
      </c>
      <c r="B9301" s="503" t="s">
        <v>43459</v>
      </c>
      <c r="C9301" s="1268" t="s">
        <v>10817</v>
      </c>
      <c r="D9301" s="1269" t="s">
        <v>32</v>
      </c>
      <c r="E9301" s="1272">
        <v>22.47</v>
      </c>
      <c r="F9301" s="394"/>
    </row>
    <row r="9302" spans="1:6">
      <c r="A9302" s="1284" t="s">
        <v>10818</v>
      </c>
      <c r="B9302" s="506" t="s">
        <v>43459</v>
      </c>
      <c r="C9302" s="1268" t="s">
        <v>10819</v>
      </c>
      <c r="D9302" s="1269" t="s">
        <v>30</v>
      </c>
      <c r="E9302" s="1272">
        <v>14.31</v>
      </c>
      <c r="F9302" s="394"/>
    </row>
    <row r="9303" spans="1:6">
      <c r="A9303" s="1284" t="s">
        <v>10820</v>
      </c>
      <c r="B9303" s="503" t="s">
        <v>43459</v>
      </c>
      <c r="C9303" s="1268" t="s">
        <v>10821</v>
      </c>
      <c r="D9303" s="1269" t="s">
        <v>30</v>
      </c>
      <c r="E9303" s="1272">
        <v>13.74</v>
      </c>
      <c r="F9303" s="394"/>
    </row>
    <row r="9304" spans="1:6">
      <c r="A9304" s="1284" t="s">
        <v>10822</v>
      </c>
      <c r="B9304" s="503" t="s">
        <v>43459</v>
      </c>
      <c r="C9304" s="1268" t="s">
        <v>10823</v>
      </c>
      <c r="D9304" s="1269" t="s">
        <v>30</v>
      </c>
      <c r="E9304" s="1272">
        <v>14.29</v>
      </c>
      <c r="F9304" s="394"/>
    </row>
    <row r="9305" spans="1:6">
      <c r="A9305" s="1284" t="s">
        <v>3700</v>
      </c>
      <c r="B9305" s="506" t="s">
        <v>43459</v>
      </c>
      <c r="C9305" s="1268" t="s">
        <v>10824</v>
      </c>
      <c r="D9305" s="1269" t="s">
        <v>30</v>
      </c>
      <c r="E9305" s="1272">
        <v>14.43</v>
      </c>
      <c r="F9305" s="394"/>
    </row>
    <row r="9306" spans="1:6">
      <c r="A9306" s="1284" t="s">
        <v>10825</v>
      </c>
      <c r="B9306" s="506" t="s">
        <v>43459</v>
      </c>
      <c r="C9306" s="1268" t="s">
        <v>10826</v>
      </c>
      <c r="D9306" s="1269" t="s">
        <v>30</v>
      </c>
      <c r="E9306" s="1272">
        <v>14.89</v>
      </c>
      <c r="F9306" s="394"/>
    </row>
    <row r="9307" spans="1:6">
      <c r="A9307" s="1284" t="s">
        <v>10827</v>
      </c>
      <c r="B9307" s="503" t="s">
        <v>43459</v>
      </c>
      <c r="C9307" s="1268" t="s">
        <v>10828</v>
      </c>
      <c r="D9307" s="1269" t="s">
        <v>30</v>
      </c>
      <c r="E9307" s="1272">
        <v>15.63</v>
      </c>
      <c r="F9307" s="394"/>
    </row>
    <row r="9308" spans="1:6">
      <c r="A9308" s="1284" t="s">
        <v>3701</v>
      </c>
      <c r="B9308" s="503" t="s">
        <v>43459</v>
      </c>
      <c r="C9308" s="1268" t="s">
        <v>10829</v>
      </c>
      <c r="D9308" s="1269" t="s">
        <v>30</v>
      </c>
      <c r="E9308" s="1272">
        <v>13.94</v>
      </c>
      <c r="F9308" s="394"/>
    </row>
    <row r="9309" spans="1:6">
      <c r="A9309" s="1284" t="s">
        <v>10830</v>
      </c>
      <c r="B9309" s="503" t="s">
        <v>43459</v>
      </c>
      <c r="C9309" s="1268" t="s">
        <v>10831</v>
      </c>
      <c r="D9309" s="1269" t="s">
        <v>30</v>
      </c>
      <c r="E9309" s="1272">
        <v>13.65</v>
      </c>
      <c r="F9309" s="394"/>
    </row>
    <row r="9310" spans="1:6">
      <c r="A9310" s="1284" t="s">
        <v>10832</v>
      </c>
      <c r="B9310" s="503" t="s">
        <v>43459</v>
      </c>
      <c r="C9310" s="1268" t="s">
        <v>10833</v>
      </c>
      <c r="D9310" s="1269" t="s">
        <v>30</v>
      </c>
      <c r="E9310" s="1272">
        <v>13.83</v>
      </c>
      <c r="F9310" s="394"/>
    </row>
    <row r="9311" spans="1:6">
      <c r="A9311" s="1284" t="s">
        <v>3702</v>
      </c>
      <c r="B9311" s="503" t="s">
        <v>43459</v>
      </c>
      <c r="C9311" s="1268" t="s">
        <v>10834</v>
      </c>
      <c r="D9311" s="1269" t="s">
        <v>30</v>
      </c>
      <c r="E9311" s="1272">
        <v>14</v>
      </c>
      <c r="F9311" s="394"/>
    </row>
    <row r="9312" spans="1:6">
      <c r="A9312" s="1284" t="s">
        <v>3703</v>
      </c>
      <c r="B9312" s="503" t="s">
        <v>43459</v>
      </c>
      <c r="C9312" s="1268" t="s">
        <v>10835</v>
      </c>
      <c r="D9312" s="1269" t="s">
        <v>30</v>
      </c>
      <c r="E9312" s="1272">
        <v>13.97</v>
      </c>
      <c r="F9312" s="394"/>
    </row>
    <row r="9313" spans="1:6">
      <c r="A9313" s="1284" t="s">
        <v>10836</v>
      </c>
      <c r="B9313" s="503" t="s">
        <v>43459</v>
      </c>
      <c r="C9313" s="1268" t="s">
        <v>10837</v>
      </c>
      <c r="D9313" s="1269" t="s">
        <v>30</v>
      </c>
      <c r="E9313" s="1272">
        <v>13.93</v>
      </c>
      <c r="F9313" s="394"/>
    </row>
    <row r="9314" spans="1:6">
      <c r="A9314" s="1284" t="s">
        <v>10838</v>
      </c>
      <c r="B9314" s="503" t="s">
        <v>43459</v>
      </c>
      <c r="C9314" s="1268" t="s">
        <v>10839</v>
      </c>
      <c r="D9314" s="1269" t="s">
        <v>30</v>
      </c>
      <c r="E9314" s="1272">
        <v>13.97</v>
      </c>
      <c r="F9314" s="394"/>
    </row>
    <row r="9315" spans="1:6">
      <c r="A9315" s="1292">
        <v>8747</v>
      </c>
      <c r="B9315" s="503" t="s">
        <v>43459</v>
      </c>
      <c r="C9315" s="1265" t="s">
        <v>10780</v>
      </c>
      <c r="D9315" s="1266" t="s">
        <v>97</v>
      </c>
      <c r="E9315" s="1267"/>
      <c r="F9315" s="394"/>
    </row>
    <row r="9316" spans="1:6">
      <c r="A9316" s="1284" t="s">
        <v>3704</v>
      </c>
      <c r="B9316" s="503" t="s">
        <v>43459</v>
      </c>
      <c r="C9316" s="1268" t="s">
        <v>10840</v>
      </c>
      <c r="D9316" s="1269" t="s">
        <v>32</v>
      </c>
      <c r="E9316" s="1272">
        <v>80.55</v>
      </c>
      <c r="F9316" s="394"/>
    </row>
    <row r="9317" spans="1:6">
      <c r="A9317" s="1284" t="s">
        <v>3705</v>
      </c>
      <c r="B9317" s="503" t="s">
        <v>43459</v>
      </c>
      <c r="C9317" s="1268" t="s">
        <v>10841</v>
      </c>
      <c r="D9317" s="1269" t="s">
        <v>32</v>
      </c>
      <c r="E9317" s="1272">
        <v>58.59</v>
      </c>
      <c r="F9317" s="394"/>
    </row>
    <row r="9318" spans="1:6">
      <c r="A9318" s="1284" t="s">
        <v>3706</v>
      </c>
      <c r="B9318" s="503" t="s">
        <v>43459</v>
      </c>
      <c r="C9318" s="1268" t="s">
        <v>10842</v>
      </c>
      <c r="D9318" s="1269" t="s">
        <v>32</v>
      </c>
      <c r="E9318" s="1272">
        <v>62.34</v>
      </c>
      <c r="F9318" s="394"/>
    </row>
    <row r="9319" spans="1:6">
      <c r="A9319" s="1284" t="s">
        <v>3707</v>
      </c>
      <c r="B9319" s="503" t="s">
        <v>43459</v>
      </c>
      <c r="C9319" s="1268" t="s">
        <v>10843</v>
      </c>
      <c r="D9319" s="1269" t="s">
        <v>32</v>
      </c>
      <c r="E9319" s="1272">
        <v>71.12</v>
      </c>
      <c r="F9319" s="394"/>
    </row>
    <row r="9320" spans="1:6">
      <c r="A9320" s="1284" t="s">
        <v>3708</v>
      </c>
      <c r="B9320" s="503" t="s">
        <v>43459</v>
      </c>
      <c r="C9320" s="1268" t="s">
        <v>10844</v>
      </c>
      <c r="D9320" s="1269" t="s">
        <v>32</v>
      </c>
      <c r="E9320" s="1272">
        <v>74.540000000000006</v>
      </c>
      <c r="F9320" s="394"/>
    </row>
    <row r="9321" spans="1:6">
      <c r="A9321" s="1284" t="s">
        <v>3709</v>
      </c>
      <c r="B9321" s="503" t="s">
        <v>43459</v>
      </c>
      <c r="C9321" s="1268" t="s">
        <v>10845</v>
      </c>
      <c r="D9321" s="1269" t="s">
        <v>32</v>
      </c>
      <c r="E9321" s="1272">
        <v>76.84</v>
      </c>
      <c r="F9321" s="394"/>
    </row>
    <row r="9322" spans="1:6" ht="22.5">
      <c r="A9322" s="1284" t="s">
        <v>3710</v>
      </c>
      <c r="B9322" s="503" t="s">
        <v>43459</v>
      </c>
      <c r="C9322" s="1268" t="s">
        <v>10846</v>
      </c>
      <c r="D9322" s="1269" t="s">
        <v>32</v>
      </c>
      <c r="E9322" s="1271">
        <v>159.74</v>
      </c>
      <c r="F9322" s="394"/>
    </row>
    <row r="9323" spans="1:6" ht="22.5">
      <c r="A9323" s="1284" t="s">
        <v>3711</v>
      </c>
      <c r="B9323" s="503" t="s">
        <v>43459</v>
      </c>
      <c r="C9323" s="1268" t="s">
        <v>10847</v>
      </c>
      <c r="D9323" s="1269" t="s">
        <v>32</v>
      </c>
      <c r="E9323" s="1271">
        <v>130.59</v>
      </c>
      <c r="F9323" s="394"/>
    </row>
    <row r="9324" spans="1:6" ht="22.5">
      <c r="A9324" s="1284" t="s">
        <v>3712</v>
      </c>
      <c r="B9324" s="503" t="s">
        <v>43459</v>
      </c>
      <c r="C9324" s="1268" t="s">
        <v>10848</v>
      </c>
      <c r="D9324" s="1269" t="s">
        <v>32</v>
      </c>
      <c r="E9324" s="1271">
        <v>107.26</v>
      </c>
      <c r="F9324" s="394"/>
    </row>
    <row r="9325" spans="1:6">
      <c r="A9325" s="1284" t="s">
        <v>3713</v>
      </c>
      <c r="B9325" s="503" t="s">
        <v>43459</v>
      </c>
      <c r="C9325" s="1268" t="s">
        <v>10849</v>
      </c>
      <c r="D9325" s="1269" t="s">
        <v>32</v>
      </c>
      <c r="E9325" s="1272">
        <v>79.42</v>
      </c>
      <c r="F9325" s="394"/>
    </row>
    <row r="9326" spans="1:6">
      <c r="A9326" s="1284" t="s">
        <v>3714</v>
      </c>
      <c r="B9326" s="503" t="s">
        <v>43459</v>
      </c>
      <c r="C9326" s="1268" t="s">
        <v>10850</v>
      </c>
      <c r="D9326" s="1269" t="s">
        <v>32</v>
      </c>
      <c r="E9326" s="1272">
        <v>61.3</v>
      </c>
      <c r="F9326" s="394"/>
    </row>
    <row r="9327" spans="1:6" ht="22.5">
      <c r="A9327" s="1284" t="s">
        <v>3715</v>
      </c>
      <c r="B9327" s="503" t="s">
        <v>43459</v>
      </c>
      <c r="C9327" s="1268" t="s">
        <v>10851</v>
      </c>
      <c r="D9327" s="1269" t="s">
        <v>32</v>
      </c>
      <c r="E9327" s="1271">
        <v>145.16999999999999</v>
      </c>
      <c r="F9327" s="394"/>
    </row>
    <row r="9328" spans="1:6">
      <c r="A9328" s="1284" t="s">
        <v>12435</v>
      </c>
      <c r="B9328" s="503" t="s">
        <v>43459</v>
      </c>
      <c r="C9328" s="1268" t="s">
        <v>12436</v>
      </c>
      <c r="D9328" s="1269" t="s">
        <v>32</v>
      </c>
      <c r="E9328" s="1272">
        <v>71.3</v>
      </c>
      <c r="F9328" s="394"/>
    </row>
    <row r="9329" spans="1:6">
      <c r="A9329" s="1284" t="s">
        <v>12437</v>
      </c>
      <c r="B9329" s="503" t="s">
        <v>43459</v>
      </c>
      <c r="C9329" s="1268" t="s">
        <v>12438</v>
      </c>
      <c r="D9329" s="1269" t="s">
        <v>32</v>
      </c>
      <c r="E9329" s="1272">
        <v>51.46</v>
      </c>
      <c r="F9329" s="394"/>
    </row>
    <row r="9330" spans="1:6">
      <c r="A9330" s="1284" t="s">
        <v>12439</v>
      </c>
      <c r="B9330" s="503" t="s">
        <v>43459</v>
      </c>
      <c r="C9330" s="1268" t="s">
        <v>12440</v>
      </c>
      <c r="D9330" s="1269" t="s">
        <v>32</v>
      </c>
      <c r="E9330" s="1272">
        <v>49.13</v>
      </c>
      <c r="F9330" s="394"/>
    </row>
    <row r="9331" spans="1:6">
      <c r="A9331" s="1284" t="s">
        <v>12441</v>
      </c>
      <c r="B9331" s="503" t="s">
        <v>43459</v>
      </c>
      <c r="C9331" s="1268" t="s">
        <v>12442</v>
      </c>
      <c r="D9331" s="1269" t="s">
        <v>32</v>
      </c>
      <c r="E9331" s="1272">
        <v>62.2</v>
      </c>
      <c r="F9331" s="394"/>
    </row>
    <row r="9332" spans="1:6">
      <c r="A9332" s="1284" t="s">
        <v>12443</v>
      </c>
      <c r="B9332" s="503" t="s">
        <v>43459</v>
      </c>
      <c r="C9332" s="1268" t="s">
        <v>12444</v>
      </c>
      <c r="D9332" s="1269" t="s">
        <v>32</v>
      </c>
      <c r="E9332" s="1272">
        <v>65.5</v>
      </c>
      <c r="F9332" s="394"/>
    </row>
    <row r="9333" spans="1:6">
      <c r="A9333" s="1284" t="s">
        <v>12445</v>
      </c>
      <c r="B9333" s="503" t="s">
        <v>43459</v>
      </c>
      <c r="C9333" s="1268" t="s">
        <v>12446</v>
      </c>
      <c r="D9333" s="1269" t="s">
        <v>32</v>
      </c>
      <c r="E9333" s="1272">
        <v>67.72</v>
      </c>
      <c r="F9333" s="394"/>
    </row>
    <row r="9334" spans="1:6">
      <c r="A9334" s="1284" t="s">
        <v>12447</v>
      </c>
      <c r="B9334" s="503" t="s">
        <v>43459</v>
      </c>
      <c r="C9334" s="1268" t="s">
        <v>12448</v>
      </c>
      <c r="D9334" s="1269" t="s">
        <v>32</v>
      </c>
      <c r="E9334" s="1272">
        <v>70.989999999999995</v>
      </c>
      <c r="F9334" s="394"/>
    </row>
    <row r="9335" spans="1:6">
      <c r="A9335" s="1284" t="s">
        <v>12449</v>
      </c>
      <c r="B9335" s="503" t="s">
        <v>43459</v>
      </c>
      <c r="C9335" s="1268" t="s">
        <v>12450</v>
      </c>
      <c r="D9335" s="1269" t="s">
        <v>32</v>
      </c>
      <c r="E9335" s="1272">
        <v>54.25</v>
      </c>
      <c r="F9335" s="394"/>
    </row>
    <row r="9336" spans="1:6" ht="22.5">
      <c r="A9336" s="1284" t="s">
        <v>3716</v>
      </c>
      <c r="B9336" s="503" t="s">
        <v>43459</v>
      </c>
      <c r="C9336" s="1268" t="s">
        <v>10852</v>
      </c>
      <c r="D9336" s="1269" t="s">
        <v>11617</v>
      </c>
      <c r="E9336" s="1272">
        <v>69.14</v>
      </c>
      <c r="F9336" s="394"/>
    </row>
    <row r="9337" spans="1:6" ht="22.5">
      <c r="A9337" s="1284" t="s">
        <v>3717</v>
      </c>
      <c r="B9337" s="503" t="s">
        <v>43459</v>
      </c>
      <c r="C9337" s="1268" t="s">
        <v>10853</v>
      </c>
      <c r="D9337" s="1269" t="s">
        <v>11617</v>
      </c>
      <c r="E9337" s="1272">
        <v>71.959999999999994</v>
      </c>
      <c r="F9337" s="394"/>
    </row>
    <row r="9338" spans="1:6">
      <c r="A9338" s="1284" t="s">
        <v>12451</v>
      </c>
      <c r="B9338" s="503" t="s">
        <v>43459</v>
      </c>
      <c r="C9338" s="1268" t="s">
        <v>12452</v>
      </c>
      <c r="D9338" s="1269" t="s">
        <v>32</v>
      </c>
      <c r="E9338" s="1271">
        <v>100.99</v>
      </c>
      <c r="F9338" s="394"/>
    </row>
    <row r="9339" spans="1:6">
      <c r="A9339" s="1284" t="s">
        <v>12453</v>
      </c>
      <c r="B9339" s="503" t="s">
        <v>43459</v>
      </c>
      <c r="C9339" s="1268" t="s">
        <v>12454</v>
      </c>
      <c r="D9339" s="1269" t="s">
        <v>32</v>
      </c>
      <c r="E9339" s="1272">
        <v>70.989999999999995</v>
      </c>
      <c r="F9339" s="394"/>
    </row>
    <row r="9340" spans="1:6">
      <c r="A9340" s="1284" t="s">
        <v>12455</v>
      </c>
      <c r="B9340" s="503" t="s">
        <v>43459</v>
      </c>
      <c r="C9340" s="1268" t="s">
        <v>12456</v>
      </c>
      <c r="D9340" s="1269" t="s">
        <v>32</v>
      </c>
      <c r="E9340" s="1272">
        <v>68.25</v>
      </c>
      <c r="F9340" s="394"/>
    </row>
    <row r="9341" spans="1:6">
      <c r="A9341" s="1284" t="s">
        <v>12457</v>
      </c>
      <c r="B9341" s="503" t="s">
        <v>43459</v>
      </c>
      <c r="C9341" s="1268" t="s">
        <v>12458</v>
      </c>
      <c r="D9341" s="1269" t="s">
        <v>32</v>
      </c>
      <c r="E9341" s="1272">
        <v>90.31</v>
      </c>
      <c r="F9341" s="394"/>
    </row>
    <row r="9342" spans="1:6">
      <c r="A9342" s="1284" t="s">
        <v>12459</v>
      </c>
      <c r="B9342" s="503" t="s">
        <v>43459</v>
      </c>
      <c r="C9342" s="1268" t="s">
        <v>12460</v>
      </c>
      <c r="D9342" s="1269" t="s">
        <v>32</v>
      </c>
      <c r="E9342" s="1272">
        <v>94.18</v>
      </c>
      <c r="F9342" s="394"/>
    </row>
    <row r="9343" spans="1:6">
      <c r="A9343" s="1284" t="s">
        <v>12461</v>
      </c>
      <c r="B9343" s="503" t="s">
        <v>43459</v>
      </c>
      <c r="C9343" s="1268" t="s">
        <v>12462</v>
      </c>
      <c r="D9343" s="1269" t="s">
        <v>32</v>
      </c>
      <c r="E9343" s="1272">
        <v>96.79</v>
      </c>
      <c r="F9343" s="394"/>
    </row>
    <row r="9344" spans="1:6">
      <c r="A9344" s="1284" t="s">
        <v>12463</v>
      </c>
      <c r="B9344" s="503" t="s">
        <v>43459</v>
      </c>
      <c r="C9344" s="1268" t="s">
        <v>12464</v>
      </c>
      <c r="D9344" s="1269" t="s">
        <v>32</v>
      </c>
      <c r="E9344" s="1272">
        <v>96.5</v>
      </c>
      <c r="F9344" s="394"/>
    </row>
    <row r="9345" spans="1:6">
      <c r="A9345" s="1284" t="s">
        <v>12465</v>
      </c>
      <c r="B9345" s="503" t="s">
        <v>43459</v>
      </c>
      <c r="C9345" s="1268" t="s">
        <v>12466</v>
      </c>
      <c r="D9345" s="1269" t="s">
        <v>32</v>
      </c>
      <c r="E9345" s="1272">
        <v>75.38</v>
      </c>
      <c r="F9345" s="394"/>
    </row>
    <row r="9346" spans="1:6">
      <c r="A9346" s="1284" t="s">
        <v>12467</v>
      </c>
      <c r="B9346" s="503" t="s">
        <v>43459</v>
      </c>
      <c r="C9346" s="1268" t="s">
        <v>12468</v>
      </c>
      <c r="D9346" s="1269" t="s">
        <v>32</v>
      </c>
      <c r="E9346" s="1272">
        <v>81.16</v>
      </c>
      <c r="F9346" s="394"/>
    </row>
    <row r="9347" spans="1:6">
      <c r="A9347" s="1284" t="s">
        <v>12469</v>
      </c>
      <c r="B9347" s="503" t="s">
        <v>43459</v>
      </c>
      <c r="C9347" s="1268" t="s">
        <v>12470</v>
      </c>
      <c r="D9347" s="1269" t="s">
        <v>32</v>
      </c>
      <c r="E9347" s="1272">
        <v>87.52</v>
      </c>
      <c r="F9347" s="394"/>
    </row>
    <row r="9348" spans="1:6">
      <c r="A9348" s="1284" t="s">
        <v>12471</v>
      </c>
      <c r="B9348" s="503" t="s">
        <v>43459</v>
      </c>
      <c r="C9348" s="1268" t="s">
        <v>12472</v>
      </c>
      <c r="D9348" s="1269" t="s">
        <v>32</v>
      </c>
      <c r="E9348" s="1272">
        <v>65.25</v>
      </c>
      <c r="F9348" s="394"/>
    </row>
    <row r="9349" spans="1:6">
      <c r="A9349" s="1284" t="s">
        <v>12473</v>
      </c>
      <c r="B9349" s="503" t="s">
        <v>43459</v>
      </c>
      <c r="C9349" s="1268" t="s">
        <v>12474</v>
      </c>
      <c r="D9349" s="1269" t="s">
        <v>32</v>
      </c>
      <c r="E9349" s="1272">
        <v>78.03</v>
      </c>
      <c r="F9349" s="394"/>
    </row>
    <row r="9350" spans="1:6">
      <c r="A9350" s="1284" t="s">
        <v>12475</v>
      </c>
      <c r="B9350" s="503" t="s">
        <v>43459</v>
      </c>
      <c r="C9350" s="1268" t="s">
        <v>12476</v>
      </c>
      <c r="D9350" s="1269" t="s">
        <v>32</v>
      </c>
      <c r="E9350" s="1272">
        <v>81.47</v>
      </c>
      <c r="F9350" s="394"/>
    </row>
    <row r="9351" spans="1:6">
      <c r="A9351" s="1284" t="s">
        <v>12477</v>
      </c>
      <c r="B9351" s="503" t="s">
        <v>43459</v>
      </c>
      <c r="C9351" s="1268" t="s">
        <v>12478</v>
      </c>
      <c r="D9351" s="1269" t="s">
        <v>32</v>
      </c>
      <c r="E9351" s="1272">
        <v>83.79</v>
      </c>
      <c r="F9351" s="394"/>
    </row>
    <row r="9352" spans="1:6">
      <c r="A9352" s="1284" t="s">
        <v>12479</v>
      </c>
      <c r="B9352" s="503" t="s">
        <v>43459</v>
      </c>
      <c r="C9352" s="1268" t="s">
        <v>12480</v>
      </c>
      <c r="D9352" s="1269" t="s">
        <v>32</v>
      </c>
      <c r="E9352" s="1272">
        <v>86.36</v>
      </c>
      <c r="F9352" s="394"/>
    </row>
    <row r="9353" spans="1:6">
      <c r="A9353" s="1284" t="s">
        <v>12481</v>
      </c>
      <c r="B9353" s="503" t="s">
        <v>43459</v>
      </c>
      <c r="C9353" s="1268" t="s">
        <v>12482</v>
      </c>
      <c r="D9353" s="1269" t="s">
        <v>32</v>
      </c>
      <c r="E9353" s="1272">
        <v>67.180000000000007</v>
      </c>
      <c r="F9353" s="394"/>
    </row>
    <row r="9354" spans="1:6">
      <c r="A9354" s="1292">
        <v>8748</v>
      </c>
      <c r="B9354" s="503" t="s">
        <v>43459</v>
      </c>
      <c r="C9354" s="1265" t="s">
        <v>3656</v>
      </c>
      <c r="D9354" s="1266" t="s">
        <v>97</v>
      </c>
      <c r="E9354" s="1267"/>
      <c r="F9354" s="394"/>
    </row>
    <row r="9355" spans="1:6">
      <c r="A9355" s="1284" t="s">
        <v>3719</v>
      </c>
      <c r="B9355" s="503" t="s">
        <v>43459</v>
      </c>
      <c r="C9355" s="1268" t="s">
        <v>10854</v>
      </c>
      <c r="D9355" s="1269" t="s">
        <v>34</v>
      </c>
      <c r="E9355" s="1271">
        <v>705.06</v>
      </c>
      <c r="F9355" s="394"/>
    </row>
    <row r="9356" spans="1:6">
      <c r="A9356" s="1284" t="s">
        <v>3720</v>
      </c>
      <c r="B9356" s="503" t="s">
        <v>43459</v>
      </c>
      <c r="C9356" s="1268" t="s">
        <v>10855</v>
      </c>
      <c r="D9356" s="1269" t="s">
        <v>34</v>
      </c>
      <c r="E9356" s="1271">
        <v>721.96</v>
      </c>
      <c r="F9356" s="394"/>
    </row>
    <row r="9357" spans="1:6">
      <c r="A9357" s="1284" t="s">
        <v>3721</v>
      </c>
      <c r="B9357" s="503" t="s">
        <v>43459</v>
      </c>
      <c r="C9357" s="1268" t="s">
        <v>10856</v>
      </c>
      <c r="D9357" s="1269" t="s">
        <v>34</v>
      </c>
      <c r="E9357" s="1271">
        <v>742.5</v>
      </c>
      <c r="F9357" s="394"/>
    </row>
    <row r="9358" spans="1:6">
      <c r="A9358" s="1284" t="s">
        <v>3722</v>
      </c>
      <c r="B9358" s="503" t="s">
        <v>43459</v>
      </c>
      <c r="C9358" s="1268" t="s">
        <v>10857</v>
      </c>
      <c r="D9358" s="1269" t="s">
        <v>34</v>
      </c>
      <c r="E9358" s="1271">
        <v>763.04</v>
      </c>
      <c r="F9358" s="394"/>
    </row>
    <row r="9359" spans="1:6">
      <c r="A9359" s="1284" t="s">
        <v>3723</v>
      </c>
      <c r="B9359" s="503" t="s">
        <v>43459</v>
      </c>
      <c r="C9359" s="1268" t="s">
        <v>10858</v>
      </c>
      <c r="D9359" s="1269" t="s">
        <v>34</v>
      </c>
      <c r="E9359" s="1271">
        <v>791.42</v>
      </c>
      <c r="F9359" s="394"/>
    </row>
    <row r="9360" spans="1:6">
      <c r="A9360" s="1284" t="s">
        <v>3724</v>
      </c>
      <c r="B9360" s="503" t="s">
        <v>43459</v>
      </c>
      <c r="C9360" s="1268" t="s">
        <v>10859</v>
      </c>
      <c r="D9360" s="1269" t="s">
        <v>34</v>
      </c>
      <c r="E9360" s="1271">
        <v>867.67</v>
      </c>
      <c r="F9360" s="394"/>
    </row>
    <row r="9361" spans="1:6">
      <c r="A9361" s="1284" t="s">
        <v>3725</v>
      </c>
      <c r="B9361" s="503" t="s">
        <v>43459</v>
      </c>
      <c r="C9361" s="1268" t="s">
        <v>10860</v>
      </c>
      <c r="D9361" s="1269" t="s">
        <v>34</v>
      </c>
      <c r="E9361" s="1271">
        <v>734.56</v>
      </c>
      <c r="F9361" s="394"/>
    </row>
    <row r="9362" spans="1:6">
      <c r="A9362" s="1284" t="s">
        <v>3726</v>
      </c>
      <c r="B9362" s="503" t="s">
        <v>43459</v>
      </c>
      <c r="C9362" s="1268" t="s">
        <v>10861</v>
      </c>
      <c r="D9362" s="1269" t="s">
        <v>34</v>
      </c>
      <c r="E9362" s="1271">
        <v>750.35</v>
      </c>
      <c r="F9362" s="394"/>
    </row>
    <row r="9363" spans="1:6">
      <c r="A9363" s="1284" t="s">
        <v>3727</v>
      </c>
      <c r="B9363" s="503" t="s">
        <v>43459</v>
      </c>
      <c r="C9363" s="1268" t="s">
        <v>10862</v>
      </c>
      <c r="D9363" s="1269" t="s">
        <v>34</v>
      </c>
      <c r="E9363" s="1271">
        <v>766.57</v>
      </c>
      <c r="F9363" s="394"/>
    </row>
    <row r="9364" spans="1:6">
      <c r="A9364" s="1284" t="s">
        <v>3728</v>
      </c>
      <c r="B9364" s="503" t="s">
        <v>43459</v>
      </c>
      <c r="C9364" s="1268" t="s">
        <v>10863</v>
      </c>
      <c r="D9364" s="1269" t="s">
        <v>34</v>
      </c>
      <c r="E9364" s="1271">
        <v>783.22</v>
      </c>
      <c r="F9364" s="394"/>
    </row>
    <row r="9365" spans="1:6">
      <c r="A9365" s="1284" t="s">
        <v>3729</v>
      </c>
      <c r="B9365" s="503" t="s">
        <v>43459</v>
      </c>
      <c r="C9365" s="1268" t="s">
        <v>10864</v>
      </c>
      <c r="D9365" s="1269" t="s">
        <v>34</v>
      </c>
      <c r="E9365" s="1271">
        <v>800.32</v>
      </c>
      <c r="F9365" s="394"/>
    </row>
    <row r="9366" spans="1:6">
      <c r="A9366" s="1284" t="s">
        <v>3730</v>
      </c>
      <c r="B9366" s="503" t="s">
        <v>43459</v>
      </c>
      <c r="C9366" s="1268" t="s">
        <v>10865</v>
      </c>
      <c r="D9366" s="1269" t="s">
        <v>34</v>
      </c>
      <c r="E9366" s="1271">
        <v>817.89</v>
      </c>
      <c r="F9366" s="394"/>
    </row>
    <row r="9367" spans="1:6">
      <c r="A9367" s="1284" t="s">
        <v>3731</v>
      </c>
      <c r="B9367" s="503" t="s">
        <v>43459</v>
      </c>
      <c r="C9367" s="1268" t="s">
        <v>10866</v>
      </c>
      <c r="D9367" s="1269" t="s">
        <v>34</v>
      </c>
      <c r="E9367" s="1271">
        <v>710.03</v>
      </c>
      <c r="F9367" s="394"/>
    </row>
    <row r="9368" spans="1:6">
      <c r="A9368" s="1284" t="s">
        <v>3732</v>
      </c>
      <c r="B9368" s="503" t="s">
        <v>43459</v>
      </c>
      <c r="C9368" s="1268" t="s">
        <v>10867</v>
      </c>
      <c r="D9368" s="1269" t="s">
        <v>34</v>
      </c>
      <c r="E9368" s="1271">
        <v>719.19</v>
      </c>
      <c r="F9368" s="394"/>
    </row>
    <row r="9369" spans="1:6">
      <c r="A9369" s="1292">
        <v>8749</v>
      </c>
      <c r="B9369" s="503" t="s">
        <v>43459</v>
      </c>
      <c r="C9369" s="1265" t="s">
        <v>3733</v>
      </c>
      <c r="D9369" s="1266" t="s">
        <v>97</v>
      </c>
      <c r="E9369" s="1267"/>
      <c r="F9369" s="394"/>
    </row>
    <row r="9370" spans="1:6">
      <c r="A9370" s="1284" t="s">
        <v>3734</v>
      </c>
      <c r="B9370" s="503" t="s">
        <v>43459</v>
      </c>
      <c r="C9370" s="1268" t="s">
        <v>10868</v>
      </c>
      <c r="D9370" s="1269" t="s">
        <v>34</v>
      </c>
      <c r="E9370" s="1271">
        <v>730.62</v>
      </c>
      <c r="F9370" s="394"/>
    </row>
    <row r="9371" spans="1:6">
      <c r="A9371" s="1284" t="s">
        <v>3735</v>
      </c>
      <c r="B9371" s="503" t="s">
        <v>43459</v>
      </c>
      <c r="C9371" s="1268" t="s">
        <v>10869</v>
      </c>
      <c r="D9371" s="1269" t="s">
        <v>34</v>
      </c>
      <c r="E9371" s="1271">
        <v>750.47</v>
      </c>
      <c r="F9371" s="394"/>
    </row>
    <row r="9372" spans="1:6">
      <c r="A9372" s="1284" t="s">
        <v>3736</v>
      </c>
      <c r="B9372" s="503" t="s">
        <v>43459</v>
      </c>
      <c r="C9372" s="1268" t="s">
        <v>10870</v>
      </c>
      <c r="D9372" s="1269" t="s">
        <v>34</v>
      </c>
      <c r="E9372" s="1271">
        <v>761.5</v>
      </c>
      <c r="F9372" s="394"/>
    </row>
    <row r="9373" spans="1:6">
      <c r="A9373" s="1284" t="s">
        <v>3737</v>
      </c>
      <c r="B9373" s="503" t="s">
        <v>43459</v>
      </c>
      <c r="C9373" s="1268" t="s">
        <v>10871</v>
      </c>
      <c r="D9373" s="1269" t="s">
        <v>34</v>
      </c>
      <c r="E9373" s="1271">
        <v>776.94</v>
      </c>
      <c r="F9373" s="394"/>
    </row>
    <row r="9374" spans="1:6">
      <c r="A9374" s="1284" t="s">
        <v>3738</v>
      </c>
      <c r="B9374" s="503" t="s">
        <v>43459</v>
      </c>
      <c r="C9374" s="1268" t="s">
        <v>10872</v>
      </c>
      <c r="D9374" s="1269" t="s">
        <v>34</v>
      </c>
      <c r="E9374" s="1271">
        <v>823.26</v>
      </c>
      <c r="F9374" s="394"/>
    </row>
    <row r="9375" spans="1:6">
      <c r="A9375" s="1284" t="s">
        <v>3739</v>
      </c>
      <c r="B9375" s="503" t="s">
        <v>43459</v>
      </c>
      <c r="C9375" s="1268" t="s">
        <v>10873</v>
      </c>
      <c r="D9375" s="1269" t="s">
        <v>34</v>
      </c>
      <c r="E9375" s="1271">
        <v>845.79</v>
      </c>
      <c r="F9375" s="394"/>
    </row>
    <row r="9376" spans="1:6">
      <c r="A9376" s="1292">
        <v>8750</v>
      </c>
      <c r="B9376" s="503" t="s">
        <v>43459</v>
      </c>
      <c r="C9376" s="1265" t="s">
        <v>3670</v>
      </c>
      <c r="D9376" s="1266" t="s">
        <v>97</v>
      </c>
      <c r="E9376" s="1267"/>
      <c r="F9376" s="394"/>
    </row>
    <row r="9377" spans="1:6">
      <c r="A9377" s="1284" t="s">
        <v>3741</v>
      </c>
      <c r="B9377" s="503" t="s">
        <v>43459</v>
      </c>
      <c r="C9377" s="1268" t="s">
        <v>10874</v>
      </c>
      <c r="D9377" s="1269" t="s">
        <v>34</v>
      </c>
      <c r="E9377" s="1271">
        <v>760.67</v>
      </c>
      <c r="F9377" s="394"/>
    </row>
    <row r="9378" spans="1:6">
      <c r="A9378" s="1284" t="s">
        <v>3742</v>
      </c>
      <c r="B9378" s="503" t="s">
        <v>43459</v>
      </c>
      <c r="C9378" s="1268" t="s">
        <v>10875</v>
      </c>
      <c r="D9378" s="1269" t="s">
        <v>34</v>
      </c>
      <c r="E9378" s="1271">
        <v>787.73</v>
      </c>
      <c r="F9378" s="394"/>
    </row>
    <row r="9379" spans="1:6">
      <c r="A9379" s="1284" t="s">
        <v>3743</v>
      </c>
      <c r="B9379" s="503" t="s">
        <v>43459</v>
      </c>
      <c r="C9379" s="1268" t="s">
        <v>10876</v>
      </c>
      <c r="D9379" s="1269" t="s">
        <v>34</v>
      </c>
      <c r="E9379" s="1271">
        <v>831.88</v>
      </c>
      <c r="F9379" s="394"/>
    </row>
    <row r="9380" spans="1:6">
      <c r="A9380" s="1284" t="s">
        <v>3744</v>
      </c>
      <c r="B9380" s="503" t="s">
        <v>43459</v>
      </c>
      <c r="C9380" s="1268" t="s">
        <v>10877</v>
      </c>
      <c r="D9380" s="1269" t="s">
        <v>34</v>
      </c>
      <c r="E9380" s="1271">
        <v>849.77</v>
      </c>
      <c r="F9380" s="394"/>
    </row>
    <row r="9381" spans="1:6">
      <c r="A9381" s="1284" t="s">
        <v>3745</v>
      </c>
      <c r="B9381" s="503" t="s">
        <v>43459</v>
      </c>
      <c r="C9381" s="1268" t="s">
        <v>10878</v>
      </c>
      <c r="D9381" s="1269" t="s">
        <v>34</v>
      </c>
      <c r="E9381" s="1271">
        <v>886.7</v>
      </c>
      <c r="F9381" s="394"/>
    </row>
    <row r="9382" spans="1:6">
      <c r="A9382" s="1284" t="s">
        <v>3746</v>
      </c>
      <c r="B9382" s="503" t="s">
        <v>43459</v>
      </c>
      <c r="C9382" s="1268" t="s">
        <v>10879</v>
      </c>
      <c r="D9382" s="1269" t="s">
        <v>34</v>
      </c>
      <c r="E9382" s="1271">
        <v>717.05</v>
      </c>
      <c r="F9382" s="394"/>
    </row>
    <row r="9383" spans="1:6">
      <c r="A9383" s="1284" t="s">
        <v>3747</v>
      </c>
      <c r="B9383" s="503" t="s">
        <v>43459</v>
      </c>
      <c r="C9383" s="1268" t="s">
        <v>10880</v>
      </c>
      <c r="D9383" s="1269" t="s">
        <v>34</v>
      </c>
      <c r="E9383" s="1271">
        <v>737.18</v>
      </c>
      <c r="F9383" s="394"/>
    </row>
    <row r="9384" spans="1:6">
      <c r="A9384" s="1284" t="s">
        <v>3748</v>
      </c>
      <c r="B9384" s="503" t="s">
        <v>43459</v>
      </c>
      <c r="C9384" s="1268" t="s">
        <v>10881</v>
      </c>
      <c r="D9384" s="1269" t="s">
        <v>34</v>
      </c>
      <c r="E9384" s="1271">
        <v>744.52</v>
      </c>
      <c r="F9384" s="394"/>
    </row>
    <row r="9385" spans="1:6">
      <c r="A9385" s="1284" t="s">
        <v>3749</v>
      </c>
      <c r="B9385" s="506" t="s">
        <v>43459</v>
      </c>
      <c r="C9385" s="1268" t="s">
        <v>10882</v>
      </c>
      <c r="D9385" s="1269" t="s">
        <v>34</v>
      </c>
      <c r="E9385" s="1271">
        <v>759.61</v>
      </c>
      <c r="F9385" s="394"/>
    </row>
    <row r="9386" spans="1:6">
      <c r="A9386" s="1284" t="s">
        <v>3750</v>
      </c>
      <c r="B9386" s="503" t="s">
        <v>43459</v>
      </c>
      <c r="C9386" s="1268" t="s">
        <v>10883</v>
      </c>
      <c r="D9386" s="1269" t="s">
        <v>34</v>
      </c>
      <c r="E9386" s="1271">
        <v>712.52</v>
      </c>
      <c r="F9386" s="394"/>
    </row>
    <row r="9387" spans="1:6">
      <c r="A9387" s="1292">
        <v>8751</v>
      </c>
      <c r="B9387" s="503" t="s">
        <v>43459</v>
      </c>
      <c r="C9387" s="1265" t="s">
        <v>3752</v>
      </c>
      <c r="D9387" s="1266" t="s">
        <v>97</v>
      </c>
      <c r="E9387" s="1267"/>
      <c r="F9387" s="394"/>
    </row>
    <row r="9388" spans="1:6" ht="22.5">
      <c r="A9388" s="1284" t="s">
        <v>3753</v>
      </c>
      <c r="B9388" s="503" t="s">
        <v>43459</v>
      </c>
      <c r="C9388" s="1268" t="s">
        <v>3754</v>
      </c>
      <c r="D9388" s="1269" t="s">
        <v>30</v>
      </c>
      <c r="E9388" s="1272">
        <v>26.52</v>
      </c>
      <c r="F9388" s="394"/>
    </row>
    <row r="9389" spans="1:6" ht="22.5">
      <c r="A9389" s="1284" t="s">
        <v>3755</v>
      </c>
      <c r="B9389" s="503" t="s">
        <v>43459</v>
      </c>
      <c r="C9389" s="1268" t="s">
        <v>3756</v>
      </c>
      <c r="D9389" s="1269" t="s">
        <v>30</v>
      </c>
      <c r="E9389" s="1272">
        <v>26.52</v>
      </c>
      <c r="F9389" s="394"/>
    </row>
    <row r="9390" spans="1:6">
      <c r="A9390" s="1292">
        <v>8752</v>
      </c>
      <c r="B9390" s="503" t="s">
        <v>43459</v>
      </c>
      <c r="C9390" s="1265" t="s">
        <v>3757</v>
      </c>
      <c r="D9390" s="1266" t="s">
        <v>97</v>
      </c>
      <c r="E9390" s="1267"/>
      <c r="F9390" s="394"/>
    </row>
    <row r="9391" spans="1:6" ht="32.25">
      <c r="A9391" s="1284" t="s">
        <v>3758</v>
      </c>
      <c r="B9391" s="503" t="s">
        <v>43459</v>
      </c>
      <c r="C9391" s="1268" t="s">
        <v>10884</v>
      </c>
      <c r="D9391" s="1269" t="s">
        <v>32</v>
      </c>
      <c r="E9391" s="1271">
        <v>122.94</v>
      </c>
      <c r="F9391" s="394"/>
    </row>
    <row r="9392" spans="1:6" ht="22.5">
      <c r="A9392" s="1284" t="s">
        <v>3759</v>
      </c>
      <c r="B9392" s="503" t="s">
        <v>43459</v>
      </c>
      <c r="C9392" s="1268" t="s">
        <v>10885</v>
      </c>
      <c r="D9392" s="1269" t="s">
        <v>32</v>
      </c>
      <c r="E9392" s="1271">
        <v>131.07</v>
      </c>
      <c r="F9392" s="394"/>
    </row>
    <row r="9393" spans="1:6" ht="22.5">
      <c r="A9393" s="1284" t="s">
        <v>3760</v>
      </c>
      <c r="B9393" s="503" t="s">
        <v>43459</v>
      </c>
      <c r="C9393" s="1268" t="s">
        <v>10886</v>
      </c>
      <c r="D9393" s="1269" t="s">
        <v>32</v>
      </c>
      <c r="E9393" s="1271">
        <v>139.18</v>
      </c>
      <c r="F9393" s="394"/>
    </row>
    <row r="9394" spans="1:6" ht="22.5">
      <c r="A9394" s="1284" t="s">
        <v>3761</v>
      </c>
      <c r="B9394" s="503" t="s">
        <v>43459</v>
      </c>
      <c r="C9394" s="1268" t="s">
        <v>10887</v>
      </c>
      <c r="D9394" s="1269" t="s">
        <v>32</v>
      </c>
      <c r="E9394" s="1271">
        <v>127</v>
      </c>
      <c r="F9394" s="394"/>
    </row>
    <row r="9395" spans="1:6" ht="22.5">
      <c r="A9395" s="1284" t="s">
        <v>3762</v>
      </c>
      <c r="B9395" s="503" t="s">
        <v>43459</v>
      </c>
      <c r="C9395" s="1268" t="s">
        <v>10888</v>
      </c>
      <c r="D9395" s="1269" t="s">
        <v>32</v>
      </c>
      <c r="E9395" s="1271">
        <v>139.18</v>
      </c>
      <c r="F9395" s="394"/>
    </row>
    <row r="9396" spans="1:6" ht="22.5">
      <c r="A9396" s="1284" t="s">
        <v>3763</v>
      </c>
      <c r="B9396" s="506" t="s">
        <v>43459</v>
      </c>
      <c r="C9396" s="1268" t="s">
        <v>10889</v>
      </c>
      <c r="D9396" s="1269" t="s">
        <v>32</v>
      </c>
      <c r="E9396" s="1271">
        <v>158.34</v>
      </c>
      <c r="F9396" s="394"/>
    </row>
    <row r="9397" spans="1:6" ht="22.5">
      <c r="A9397" s="1284" t="s">
        <v>3764</v>
      </c>
      <c r="B9397" s="503" t="s">
        <v>43459</v>
      </c>
      <c r="C9397" s="1268" t="s">
        <v>10890</v>
      </c>
      <c r="D9397" s="1269" t="s">
        <v>32</v>
      </c>
      <c r="E9397" s="1271">
        <v>166.8</v>
      </c>
      <c r="F9397" s="394"/>
    </row>
    <row r="9398" spans="1:6" ht="22.5">
      <c r="A9398" s="1284" t="s">
        <v>3765</v>
      </c>
      <c r="B9398" s="503" t="s">
        <v>43459</v>
      </c>
      <c r="C9398" s="1268" t="s">
        <v>10891</v>
      </c>
      <c r="D9398" s="1269" t="s">
        <v>32</v>
      </c>
      <c r="E9398" s="1271">
        <v>131.07</v>
      </c>
      <c r="F9398" s="394"/>
    </row>
    <row r="9399" spans="1:6" ht="22.5">
      <c r="A9399" s="1284" t="s">
        <v>3766</v>
      </c>
      <c r="B9399" s="506" t="s">
        <v>43459</v>
      </c>
      <c r="C9399" s="1268" t="s">
        <v>10892</v>
      </c>
      <c r="D9399" s="1269" t="s">
        <v>32</v>
      </c>
      <c r="E9399" s="1271">
        <v>145.97999999999999</v>
      </c>
      <c r="F9399" s="394"/>
    </row>
    <row r="9400" spans="1:6" ht="22.5">
      <c r="A9400" s="1284" t="s">
        <v>3767</v>
      </c>
      <c r="B9400" s="503" t="s">
        <v>43459</v>
      </c>
      <c r="C9400" s="1268" t="s">
        <v>10893</v>
      </c>
      <c r="D9400" s="1269" t="s">
        <v>32</v>
      </c>
      <c r="E9400" s="1271">
        <v>181.41</v>
      </c>
      <c r="F9400" s="394"/>
    </row>
    <row r="9401" spans="1:6" ht="22.5">
      <c r="A9401" s="1284" t="s">
        <v>3768</v>
      </c>
      <c r="B9401" s="503" t="s">
        <v>43459</v>
      </c>
      <c r="C9401" s="1268" t="s">
        <v>10894</v>
      </c>
      <c r="D9401" s="1269" t="s">
        <v>32</v>
      </c>
      <c r="E9401" s="1271">
        <v>126.8</v>
      </c>
      <c r="F9401" s="394"/>
    </row>
    <row r="9402" spans="1:6" ht="22.5">
      <c r="A9402" s="1284" t="s">
        <v>3769</v>
      </c>
      <c r="B9402" s="503" t="s">
        <v>43459</v>
      </c>
      <c r="C9402" s="1268" t="s">
        <v>10895</v>
      </c>
      <c r="D9402" s="1269" t="s">
        <v>32</v>
      </c>
      <c r="E9402" s="1271">
        <v>134.93</v>
      </c>
      <c r="F9402" s="394"/>
    </row>
    <row r="9403" spans="1:6" ht="22.5">
      <c r="A9403" s="1284" t="s">
        <v>3770</v>
      </c>
      <c r="B9403" s="503" t="s">
        <v>43459</v>
      </c>
      <c r="C9403" s="1268" t="s">
        <v>10896</v>
      </c>
      <c r="D9403" s="1269" t="s">
        <v>32</v>
      </c>
      <c r="E9403" s="1271">
        <v>143.04</v>
      </c>
      <c r="F9403" s="394"/>
    </row>
    <row r="9404" spans="1:6" ht="22.5">
      <c r="A9404" s="1284" t="s">
        <v>3771</v>
      </c>
      <c r="B9404" s="503" t="s">
        <v>43459</v>
      </c>
      <c r="C9404" s="1268" t="s">
        <v>10897</v>
      </c>
      <c r="D9404" s="1269" t="s">
        <v>32</v>
      </c>
      <c r="E9404" s="1271">
        <v>130.87</v>
      </c>
      <c r="F9404" s="394"/>
    </row>
    <row r="9405" spans="1:6" ht="22.5">
      <c r="A9405" s="1284" t="s">
        <v>3772</v>
      </c>
      <c r="B9405" s="503" t="s">
        <v>43459</v>
      </c>
      <c r="C9405" s="1268" t="s">
        <v>10898</v>
      </c>
      <c r="D9405" s="1269" t="s">
        <v>32</v>
      </c>
      <c r="E9405" s="1271">
        <v>143.04</v>
      </c>
      <c r="F9405" s="394"/>
    </row>
    <row r="9406" spans="1:6" ht="22.5">
      <c r="A9406" s="1284" t="s">
        <v>3773</v>
      </c>
      <c r="B9406" s="503" t="s">
        <v>43459</v>
      </c>
      <c r="C9406" s="1268" t="s">
        <v>10899</v>
      </c>
      <c r="D9406" s="1269" t="s">
        <v>32</v>
      </c>
      <c r="E9406" s="1271">
        <v>162.19999999999999</v>
      </c>
      <c r="F9406" s="394"/>
    </row>
    <row r="9407" spans="1:6" ht="22.5">
      <c r="A9407" s="1284" t="s">
        <v>3774</v>
      </c>
      <c r="B9407" s="503" t="s">
        <v>43459</v>
      </c>
      <c r="C9407" s="1268" t="s">
        <v>10900</v>
      </c>
      <c r="D9407" s="1269" t="s">
        <v>32</v>
      </c>
      <c r="E9407" s="1271">
        <v>134.93</v>
      </c>
      <c r="F9407" s="394"/>
    </row>
    <row r="9408" spans="1:6" ht="22.5">
      <c r="A9408" s="1284" t="s">
        <v>3775</v>
      </c>
      <c r="B9408" s="503" t="s">
        <v>43459</v>
      </c>
      <c r="C9408" s="1268" t="s">
        <v>10901</v>
      </c>
      <c r="D9408" s="1269" t="s">
        <v>32</v>
      </c>
      <c r="E9408" s="1271">
        <v>149.84</v>
      </c>
      <c r="F9408" s="394"/>
    </row>
    <row r="9409" spans="1:6" ht="22.5">
      <c r="A9409" s="1284" t="s">
        <v>3776</v>
      </c>
      <c r="B9409" s="503" t="s">
        <v>43459</v>
      </c>
      <c r="C9409" s="1268" t="s">
        <v>10902</v>
      </c>
      <c r="D9409" s="1269" t="s">
        <v>32</v>
      </c>
      <c r="E9409" s="1271">
        <v>185.27</v>
      </c>
      <c r="F9409" s="394"/>
    </row>
    <row r="9410" spans="1:6">
      <c r="A9410" s="1292">
        <v>8753</v>
      </c>
      <c r="B9410" s="503" t="s">
        <v>43459</v>
      </c>
      <c r="C9410" s="1265" t="s">
        <v>3777</v>
      </c>
      <c r="D9410" s="1266" t="s">
        <v>97</v>
      </c>
      <c r="E9410" s="1267"/>
      <c r="F9410" s="394"/>
    </row>
    <row r="9411" spans="1:6">
      <c r="A9411" s="1284" t="s">
        <v>3778</v>
      </c>
      <c r="B9411" s="503" t="s">
        <v>43459</v>
      </c>
      <c r="C9411" s="1268" t="s">
        <v>3779</v>
      </c>
      <c r="D9411" s="1269" t="s">
        <v>11617</v>
      </c>
      <c r="E9411" s="1272">
        <v>23.49</v>
      </c>
      <c r="F9411" s="394"/>
    </row>
    <row r="9412" spans="1:6">
      <c r="A9412" s="1284" t="s">
        <v>3780</v>
      </c>
      <c r="B9412" s="503" t="s">
        <v>43459</v>
      </c>
      <c r="C9412" s="1268" t="s">
        <v>3781</v>
      </c>
      <c r="D9412" s="1269" t="s">
        <v>11617</v>
      </c>
      <c r="E9412" s="1272">
        <v>26.31</v>
      </c>
      <c r="F9412" s="394"/>
    </row>
    <row r="9413" spans="1:6">
      <c r="A9413" s="1284" t="s">
        <v>3782</v>
      </c>
      <c r="B9413" s="503" t="s">
        <v>43459</v>
      </c>
      <c r="C9413" s="1268" t="s">
        <v>3783</v>
      </c>
      <c r="D9413" s="1269" t="s">
        <v>11617</v>
      </c>
      <c r="E9413" s="1272">
        <v>20.23</v>
      </c>
      <c r="F9413" s="394"/>
    </row>
    <row r="9414" spans="1:6">
      <c r="A9414" s="1284" t="s">
        <v>3784</v>
      </c>
      <c r="B9414" s="503" t="s">
        <v>43459</v>
      </c>
      <c r="C9414" s="1268" t="s">
        <v>3785</v>
      </c>
      <c r="D9414" s="1269" t="s">
        <v>11617</v>
      </c>
      <c r="E9414" s="1272">
        <v>23.69</v>
      </c>
      <c r="F9414" s="394"/>
    </row>
    <row r="9415" spans="1:6">
      <c r="A9415" s="1284" t="s">
        <v>3786</v>
      </c>
      <c r="B9415" s="503" t="s">
        <v>43459</v>
      </c>
      <c r="C9415" s="1268" t="s">
        <v>3787</v>
      </c>
      <c r="D9415" s="1269" t="s">
        <v>11617</v>
      </c>
      <c r="E9415" s="1272">
        <v>19.38</v>
      </c>
      <c r="F9415" s="394"/>
    </row>
    <row r="9416" spans="1:6">
      <c r="A9416" s="1292">
        <v>8754</v>
      </c>
      <c r="B9416" s="503" t="s">
        <v>43459</v>
      </c>
      <c r="C9416" s="1265" t="s">
        <v>3788</v>
      </c>
      <c r="D9416" s="1266" t="s">
        <v>97</v>
      </c>
      <c r="E9416" s="1267"/>
      <c r="F9416" s="394"/>
    </row>
    <row r="9417" spans="1:6">
      <c r="A9417" s="1284" t="s">
        <v>3789</v>
      </c>
      <c r="B9417" s="503" t="s">
        <v>43459</v>
      </c>
      <c r="C9417" s="1268" t="s">
        <v>10903</v>
      </c>
      <c r="D9417" s="1269" t="s">
        <v>32</v>
      </c>
      <c r="E9417" s="1272">
        <v>15.16</v>
      </c>
      <c r="F9417" s="394"/>
    </row>
    <row r="9418" spans="1:6">
      <c r="A9418" s="1292">
        <v>8755</v>
      </c>
      <c r="B9418" s="503" t="s">
        <v>43459</v>
      </c>
      <c r="C9418" s="1265" t="s">
        <v>3790</v>
      </c>
      <c r="D9418" s="1266" t="s">
        <v>97</v>
      </c>
      <c r="E9418" s="1267"/>
      <c r="F9418" s="394"/>
    </row>
    <row r="9419" spans="1:6">
      <c r="A9419" s="1284" t="s">
        <v>10904</v>
      </c>
      <c r="B9419" s="506" t="s">
        <v>43459</v>
      </c>
      <c r="C9419" s="1268" t="s">
        <v>12483</v>
      </c>
      <c r="D9419" s="1269" t="s">
        <v>34</v>
      </c>
      <c r="E9419" s="1271">
        <v>716.24</v>
      </c>
      <c r="F9419" s="394"/>
    </row>
    <row r="9420" spans="1:6" ht="22.5">
      <c r="A9420" s="1284" t="s">
        <v>3791</v>
      </c>
      <c r="B9420" s="503" t="s">
        <v>43459</v>
      </c>
      <c r="C9420" s="1268" t="s">
        <v>10905</v>
      </c>
      <c r="D9420" s="1269" t="s">
        <v>34</v>
      </c>
      <c r="E9420" s="1273">
        <v>4058.01</v>
      </c>
      <c r="F9420" s="394"/>
    </row>
    <row r="9421" spans="1:6">
      <c r="A9421" s="1292">
        <v>8756</v>
      </c>
      <c r="B9421" s="503" t="s">
        <v>43459</v>
      </c>
      <c r="C9421" s="1265" t="s">
        <v>3792</v>
      </c>
      <c r="D9421" s="1266" t="s">
        <v>97</v>
      </c>
      <c r="E9421" s="1267"/>
      <c r="F9421" s="394"/>
    </row>
    <row r="9422" spans="1:6">
      <c r="A9422" s="1284" t="s">
        <v>3793</v>
      </c>
      <c r="B9422" s="503" t="s">
        <v>43459</v>
      </c>
      <c r="C9422" s="1268" t="s">
        <v>10906</v>
      </c>
      <c r="D9422" s="1269" t="s">
        <v>45669</v>
      </c>
      <c r="E9422" s="1271">
        <v>350.15</v>
      </c>
      <c r="F9422" s="394"/>
    </row>
    <row r="9423" spans="1:6" ht="22.5">
      <c r="A9423" s="1284" t="s">
        <v>3794</v>
      </c>
      <c r="B9423" s="503" t="s">
        <v>43459</v>
      </c>
      <c r="C9423" s="1268" t="s">
        <v>10907</v>
      </c>
      <c r="D9423" s="1269" t="s">
        <v>32</v>
      </c>
      <c r="E9423" s="1271">
        <v>193.95</v>
      </c>
      <c r="F9423" s="394"/>
    </row>
    <row r="9424" spans="1:6">
      <c r="A9424" s="1284" t="s">
        <v>3795</v>
      </c>
      <c r="B9424" s="503" t="s">
        <v>43459</v>
      </c>
      <c r="C9424" s="1268" t="s">
        <v>10908</v>
      </c>
      <c r="D9424" s="1269" t="s">
        <v>5</v>
      </c>
      <c r="E9424" s="1270">
        <v>8.75</v>
      </c>
      <c r="F9424" s="394"/>
    </row>
    <row r="9425" spans="1:6">
      <c r="A9425" s="1284" t="s">
        <v>3796</v>
      </c>
      <c r="B9425" s="506" t="s">
        <v>43459</v>
      </c>
      <c r="C9425" s="1268" t="s">
        <v>10909</v>
      </c>
      <c r="D9425" s="1269" t="s">
        <v>5</v>
      </c>
      <c r="E9425" s="1270">
        <v>6.15</v>
      </c>
      <c r="F9425" s="394"/>
    </row>
    <row r="9426" spans="1:6">
      <c r="A9426" s="1284" t="s">
        <v>10910</v>
      </c>
      <c r="B9426" s="503" t="s">
        <v>43459</v>
      </c>
      <c r="C9426" s="1268" t="s">
        <v>10911</v>
      </c>
      <c r="D9426" s="1269" t="s">
        <v>30</v>
      </c>
      <c r="E9426" s="1272">
        <v>57.32</v>
      </c>
      <c r="F9426" s="394"/>
    </row>
    <row r="9427" spans="1:6">
      <c r="A9427" s="1284" t="s">
        <v>3797</v>
      </c>
      <c r="B9427" s="506" t="s">
        <v>43459</v>
      </c>
      <c r="C9427" s="1268" t="s">
        <v>10912</v>
      </c>
      <c r="D9427" s="1269" t="s">
        <v>30</v>
      </c>
      <c r="E9427" s="1272">
        <v>18.39</v>
      </c>
      <c r="F9427" s="394"/>
    </row>
    <row r="9428" spans="1:6">
      <c r="A9428" s="1284" t="s">
        <v>4506</v>
      </c>
      <c r="B9428" s="503" t="s">
        <v>43459</v>
      </c>
      <c r="C9428" s="1268" t="s">
        <v>4507</v>
      </c>
      <c r="D9428" s="1269" t="s">
        <v>32</v>
      </c>
      <c r="E9428" s="1272">
        <v>49.92</v>
      </c>
      <c r="F9428" s="394"/>
    </row>
    <row r="9429" spans="1:6">
      <c r="A9429" s="1284" t="s">
        <v>4508</v>
      </c>
      <c r="B9429" s="503" t="s">
        <v>43459</v>
      </c>
      <c r="C9429" s="1268" t="s">
        <v>4509</v>
      </c>
      <c r="D9429" s="1269" t="s">
        <v>32</v>
      </c>
      <c r="E9429" s="1272">
        <v>53.63</v>
      </c>
      <c r="F9429" s="394"/>
    </row>
    <row r="9430" spans="1:6">
      <c r="A9430" s="1292">
        <v>8669</v>
      </c>
      <c r="B9430" s="506" t="s">
        <v>43459</v>
      </c>
      <c r="C9430" s="1265" t="s">
        <v>3798</v>
      </c>
      <c r="D9430" s="1266" t="s">
        <v>97</v>
      </c>
      <c r="E9430" s="1267"/>
      <c r="F9430" s="394"/>
    </row>
    <row r="9431" spans="1:6">
      <c r="A9431" s="1292">
        <v>8757</v>
      </c>
      <c r="B9431" s="503" t="s">
        <v>43459</v>
      </c>
      <c r="C9431" s="1265" t="s">
        <v>3800</v>
      </c>
      <c r="D9431" s="1266" t="s">
        <v>97</v>
      </c>
      <c r="E9431" s="1267"/>
      <c r="F9431" s="394"/>
    </row>
    <row r="9432" spans="1:6">
      <c r="A9432" s="1284" t="s">
        <v>3801</v>
      </c>
      <c r="B9432" s="503" t="s">
        <v>43459</v>
      </c>
      <c r="C9432" s="1268" t="s">
        <v>3802</v>
      </c>
      <c r="D9432" s="1269" t="s">
        <v>32</v>
      </c>
      <c r="E9432" s="1271">
        <v>194.46</v>
      </c>
      <c r="F9432" s="394"/>
    </row>
    <row r="9433" spans="1:6">
      <c r="A9433" s="1284" t="s">
        <v>3803</v>
      </c>
      <c r="B9433" s="503" t="s">
        <v>43459</v>
      </c>
      <c r="C9433" s="1268" t="s">
        <v>3804</v>
      </c>
      <c r="D9433" s="1269" t="s">
        <v>32</v>
      </c>
      <c r="E9433" s="1271">
        <v>370.3</v>
      </c>
      <c r="F9433" s="394"/>
    </row>
    <row r="9434" spans="1:6">
      <c r="A9434" s="1284" t="s">
        <v>3805</v>
      </c>
      <c r="B9434" s="503" t="s">
        <v>43459</v>
      </c>
      <c r="C9434" s="1268" t="s">
        <v>3806</v>
      </c>
      <c r="D9434" s="1269" t="s">
        <v>32</v>
      </c>
      <c r="E9434" s="1271">
        <v>113.55</v>
      </c>
      <c r="F9434" s="394"/>
    </row>
    <row r="9435" spans="1:6">
      <c r="A9435" s="1292">
        <v>8758</v>
      </c>
      <c r="B9435" s="503" t="s">
        <v>43459</v>
      </c>
      <c r="C9435" s="1265" t="s">
        <v>3808</v>
      </c>
      <c r="D9435" s="1266" t="s">
        <v>97</v>
      </c>
      <c r="E9435" s="1267"/>
      <c r="F9435" s="394"/>
    </row>
    <row r="9436" spans="1:6">
      <c r="A9436" s="1284" t="s">
        <v>3809</v>
      </c>
      <c r="B9436" s="503" t="s">
        <v>43459</v>
      </c>
      <c r="C9436" s="1268" t="s">
        <v>3810</v>
      </c>
      <c r="D9436" s="1269" t="s">
        <v>32</v>
      </c>
      <c r="E9436" s="1271">
        <v>150.09</v>
      </c>
      <c r="F9436" s="394"/>
    </row>
    <row r="9437" spans="1:6">
      <c r="A9437" s="1284" t="s">
        <v>3811</v>
      </c>
      <c r="B9437" s="503" t="s">
        <v>43459</v>
      </c>
      <c r="C9437" s="1268" t="s">
        <v>3812</v>
      </c>
      <c r="D9437" s="1269" t="s">
        <v>32</v>
      </c>
      <c r="E9437" s="1271">
        <v>146.66</v>
      </c>
      <c r="F9437" s="394"/>
    </row>
    <row r="9438" spans="1:6">
      <c r="A9438" s="1284" t="s">
        <v>3813</v>
      </c>
      <c r="B9438" s="503" t="s">
        <v>43459</v>
      </c>
      <c r="C9438" s="1268" t="s">
        <v>3814</v>
      </c>
      <c r="D9438" s="1269" t="s">
        <v>32</v>
      </c>
      <c r="E9438" s="1271">
        <v>266.31</v>
      </c>
      <c r="F9438" s="394"/>
    </row>
    <row r="9439" spans="1:6">
      <c r="A9439" s="1284" t="s">
        <v>3815</v>
      </c>
      <c r="B9439" s="503" t="s">
        <v>43459</v>
      </c>
      <c r="C9439" s="1268" t="s">
        <v>3816</v>
      </c>
      <c r="D9439" s="1269" t="s">
        <v>32</v>
      </c>
      <c r="E9439" s="1271">
        <v>259.92</v>
      </c>
      <c r="F9439" s="394"/>
    </row>
    <row r="9440" spans="1:6">
      <c r="A9440" s="1284" t="s">
        <v>3817</v>
      </c>
      <c r="B9440" s="506" t="s">
        <v>43459</v>
      </c>
      <c r="C9440" s="1268" t="s">
        <v>3818</v>
      </c>
      <c r="D9440" s="1269" t="s">
        <v>32</v>
      </c>
      <c r="E9440" s="1272">
        <v>92.57</v>
      </c>
      <c r="F9440" s="394"/>
    </row>
    <row r="9441" spans="1:6">
      <c r="A9441" s="1292">
        <v>8759</v>
      </c>
      <c r="B9441" s="503" t="s">
        <v>43459</v>
      </c>
      <c r="C9441" s="1265" t="s">
        <v>3819</v>
      </c>
      <c r="D9441" s="1266" t="s">
        <v>97</v>
      </c>
      <c r="E9441" s="1267"/>
      <c r="F9441" s="394"/>
    </row>
    <row r="9442" spans="1:6">
      <c r="A9442" s="1284" t="s">
        <v>3820</v>
      </c>
      <c r="B9442" s="503" t="s">
        <v>43459</v>
      </c>
      <c r="C9442" s="1268" t="s">
        <v>3821</v>
      </c>
      <c r="D9442" s="1269" t="s">
        <v>32</v>
      </c>
      <c r="E9442" s="1272">
        <v>70.36</v>
      </c>
      <c r="F9442" s="394"/>
    </row>
    <row r="9443" spans="1:6">
      <c r="A9443" s="1284" t="s">
        <v>3822</v>
      </c>
      <c r="B9443" s="503" t="s">
        <v>43459</v>
      </c>
      <c r="C9443" s="1268" t="s">
        <v>3823</v>
      </c>
      <c r="D9443" s="1269" t="s">
        <v>32</v>
      </c>
      <c r="E9443" s="1272">
        <v>91.97</v>
      </c>
      <c r="F9443" s="394"/>
    </row>
    <row r="9444" spans="1:6">
      <c r="A9444" s="1284" t="s">
        <v>3824</v>
      </c>
      <c r="B9444" s="506" t="s">
        <v>43459</v>
      </c>
      <c r="C9444" s="1268" t="s">
        <v>3825</v>
      </c>
      <c r="D9444" s="1269" t="s">
        <v>32</v>
      </c>
      <c r="E9444" s="1272">
        <v>58.69</v>
      </c>
      <c r="F9444" s="394"/>
    </row>
    <row r="9445" spans="1:6">
      <c r="A9445" s="1292">
        <v>8760</v>
      </c>
      <c r="B9445" s="503" t="s">
        <v>43459</v>
      </c>
      <c r="C9445" s="1265" t="s">
        <v>3826</v>
      </c>
      <c r="D9445" s="1266" t="s">
        <v>97</v>
      </c>
      <c r="E9445" s="1267"/>
      <c r="F9445" s="394"/>
    </row>
    <row r="9446" spans="1:6">
      <c r="A9446" s="1284" t="s">
        <v>3827</v>
      </c>
      <c r="B9446" s="503" t="s">
        <v>43459</v>
      </c>
      <c r="C9446" s="1268" t="s">
        <v>34412</v>
      </c>
      <c r="D9446" s="1269" t="s">
        <v>32</v>
      </c>
      <c r="E9446" s="1272">
        <v>77.33</v>
      </c>
      <c r="F9446" s="394"/>
    </row>
    <row r="9447" spans="1:6">
      <c r="A9447" s="1284" t="s">
        <v>3828</v>
      </c>
      <c r="B9447" s="503" t="s">
        <v>43459</v>
      </c>
      <c r="C9447" s="1268" t="s">
        <v>34413</v>
      </c>
      <c r="D9447" s="1269" t="s">
        <v>32</v>
      </c>
      <c r="E9447" s="1272">
        <v>89.58</v>
      </c>
      <c r="F9447" s="394"/>
    </row>
    <row r="9448" spans="1:6">
      <c r="A9448" s="1284" t="s">
        <v>3829</v>
      </c>
      <c r="B9448" s="503" t="s">
        <v>43459</v>
      </c>
      <c r="C9448" s="1268" t="s">
        <v>3830</v>
      </c>
      <c r="D9448" s="1269" t="s">
        <v>32</v>
      </c>
      <c r="E9448" s="1272">
        <v>68.66</v>
      </c>
      <c r="F9448" s="394"/>
    </row>
    <row r="9449" spans="1:6">
      <c r="A9449" s="1292">
        <v>8761</v>
      </c>
      <c r="B9449" s="503" t="s">
        <v>43459</v>
      </c>
      <c r="C9449" s="1265" t="s">
        <v>3831</v>
      </c>
      <c r="D9449" s="1266" t="s">
        <v>97</v>
      </c>
      <c r="E9449" s="1267"/>
      <c r="F9449" s="394"/>
    </row>
    <row r="9450" spans="1:6">
      <c r="A9450" s="1284" t="s">
        <v>3832</v>
      </c>
      <c r="B9450" s="506" t="s">
        <v>43459</v>
      </c>
      <c r="C9450" s="1268" t="s">
        <v>34414</v>
      </c>
      <c r="D9450" s="1269" t="s">
        <v>32</v>
      </c>
      <c r="E9450" s="1272">
        <v>77.87</v>
      </c>
      <c r="F9450" s="394"/>
    </row>
    <row r="9451" spans="1:6">
      <c r="A9451" s="1284" t="s">
        <v>3833</v>
      </c>
      <c r="B9451" s="503" t="s">
        <v>43459</v>
      </c>
      <c r="C9451" s="1268" t="s">
        <v>34415</v>
      </c>
      <c r="D9451" s="1269" t="s">
        <v>32</v>
      </c>
      <c r="E9451" s="1272">
        <v>94.86</v>
      </c>
      <c r="F9451" s="394"/>
    </row>
    <row r="9452" spans="1:6">
      <c r="A9452" s="1284" t="s">
        <v>3834</v>
      </c>
      <c r="B9452" s="503" t="s">
        <v>43459</v>
      </c>
      <c r="C9452" s="1268" t="s">
        <v>34416</v>
      </c>
      <c r="D9452" s="1269" t="s">
        <v>32</v>
      </c>
      <c r="E9452" s="1272">
        <v>69.62</v>
      </c>
      <c r="F9452" s="394"/>
    </row>
    <row r="9453" spans="1:6" ht="22.5">
      <c r="A9453" s="1284" t="s">
        <v>3835</v>
      </c>
      <c r="B9453" s="503" t="s">
        <v>43459</v>
      </c>
      <c r="C9453" s="1268" t="s">
        <v>34417</v>
      </c>
      <c r="D9453" s="1269" t="s">
        <v>5</v>
      </c>
      <c r="E9453" s="1272">
        <v>28.76</v>
      </c>
      <c r="F9453" s="394"/>
    </row>
    <row r="9454" spans="1:6" ht="22.5">
      <c r="A9454" s="1284" t="s">
        <v>3836</v>
      </c>
      <c r="B9454" s="506" t="s">
        <v>43459</v>
      </c>
      <c r="C9454" s="1268" t="s">
        <v>34418</v>
      </c>
      <c r="D9454" s="1269" t="s">
        <v>5</v>
      </c>
      <c r="E9454" s="1272">
        <v>21.79</v>
      </c>
      <c r="F9454" s="394"/>
    </row>
    <row r="9455" spans="1:6" ht="22.5">
      <c r="A9455" s="1284" t="s">
        <v>3837</v>
      </c>
      <c r="B9455" s="503" t="s">
        <v>43459</v>
      </c>
      <c r="C9455" s="1268" t="s">
        <v>34419</v>
      </c>
      <c r="D9455" s="1269" t="s">
        <v>5</v>
      </c>
      <c r="E9455" s="1272">
        <v>27.68</v>
      </c>
      <c r="F9455" s="394"/>
    </row>
    <row r="9456" spans="1:6" ht="22.5">
      <c r="A9456" s="1284" t="s">
        <v>3838</v>
      </c>
      <c r="B9456" s="503" t="s">
        <v>43459</v>
      </c>
      <c r="C9456" s="1268" t="s">
        <v>34420</v>
      </c>
      <c r="D9456" s="1269" t="s">
        <v>5</v>
      </c>
      <c r="E9456" s="1272">
        <v>19.010000000000002</v>
      </c>
      <c r="F9456" s="394"/>
    </row>
    <row r="9457" spans="1:6">
      <c r="A9457" s="1292">
        <v>8762</v>
      </c>
      <c r="B9457" s="503" t="s">
        <v>43459</v>
      </c>
      <c r="C9457" s="1265" t="s">
        <v>12845</v>
      </c>
      <c r="D9457" s="1266" t="s">
        <v>97</v>
      </c>
      <c r="E9457" s="1267"/>
      <c r="F9457" s="394"/>
    </row>
    <row r="9458" spans="1:6">
      <c r="A9458" s="1284" t="s">
        <v>3839</v>
      </c>
      <c r="B9458" s="503" t="s">
        <v>43459</v>
      </c>
      <c r="C9458" s="1268" t="s">
        <v>3840</v>
      </c>
      <c r="D9458" s="1269" t="s">
        <v>32</v>
      </c>
      <c r="E9458" s="1271">
        <v>103.05</v>
      </c>
      <c r="F9458" s="394"/>
    </row>
    <row r="9459" spans="1:6">
      <c r="A9459" s="1284" t="s">
        <v>3841</v>
      </c>
      <c r="B9459" s="503" t="s">
        <v>43459</v>
      </c>
      <c r="C9459" s="1268" t="s">
        <v>3842</v>
      </c>
      <c r="D9459" s="1269" t="s">
        <v>32</v>
      </c>
      <c r="E9459" s="1271">
        <v>144.13</v>
      </c>
      <c r="F9459" s="394"/>
    </row>
    <row r="9460" spans="1:6">
      <c r="A9460" s="1284" t="s">
        <v>3843</v>
      </c>
      <c r="B9460" s="503" t="s">
        <v>43459</v>
      </c>
      <c r="C9460" s="1268" t="s">
        <v>3844</v>
      </c>
      <c r="D9460" s="1269" t="s">
        <v>32</v>
      </c>
      <c r="E9460" s="1271">
        <v>211.83</v>
      </c>
      <c r="F9460" s="394"/>
    </row>
    <row r="9461" spans="1:6">
      <c r="A9461" s="1292">
        <v>8764</v>
      </c>
      <c r="B9461" s="506" t="s">
        <v>43459</v>
      </c>
      <c r="C9461" s="1265" t="s">
        <v>3864</v>
      </c>
      <c r="D9461" s="1266" t="s">
        <v>97</v>
      </c>
      <c r="E9461" s="1267"/>
      <c r="F9461" s="394"/>
    </row>
    <row r="9462" spans="1:6">
      <c r="A9462" s="1284" t="s">
        <v>3865</v>
      </c>
      <c r="B9462" s="503" t="s">
        <v>43459</v>
      </c>
      <c r="C9462" s="1268" t="s">
        <v>12846</v>
      </c>
      <c r="D9462" s="1269" t="s">
        <v>32</v>
      </c>
      <c r="E9462" s="1271">
        <v>210.51</v>
      </c>
      <c r="F9462" s="394"/>
    </row>
    <row r="9463" spans="1:6">
      <c r="A9463" s="1284" t="s">
        <v>3866</v>
      </c>
      <c r="B9463" s="503" t="s">
        <v>43459</v>
      </c>
      <c r="C9463" s="1268" t="s">
        <v>12847</v>
      </c>
      <c r="D9463" s="1269" t="s">
        <v>32</v>
      </c>
      <c r="E9463" s="1271">
        <v>150.25</v>
      </c>
      <c r="F9463" s="394"/>
    </row>
    <row r="9464" spans="1:6">
      <c r="A9464" s="1292">
        <v>8765</v>
      </c>
      <c r="B9464" s="503" t="s">
        <v>43459</v>
      </c>
      <c r="C9464" s="1265" t="s">
        <v>3868</v>
      </c>
      <c r="D9464" s="1266" t="s">
        <v>97</v>
      </c>
      <c r="E9464" s="1267"/>
      <c r="F9464" s="394"/>
    </row>
    <row r="9465" spans="1:6">
      <c r="A9465" s="1284" t="s">
        <v>3869</v>
      </c>
      <c r="B9465" s="503" t="s">
        <v>43459</v>
      </c>
      <c r="C9465" s="1268" t="s">
        <v>12848</v>
      </c>
      <c r="D9465" s="1269" t="s">
        <v>32</v>
      </c>
      <c r="E9465" s="1273">
        <v>1759.17</v>
      </c>
      <c r="F9465" s="394"/>
    </row>
    <row r="9466" spans="1:6">
      <c r="A9466" s="1284" t="s">
        <v>3870</v>
      </c>
      <c r="B9466" s="503" t="s">
        <v>43459</v>
      </c>
      <c r="C9466" s="1268" t="s">
        <v>12849</v>
      </c>
      <c r="D9466" s="1269" t="s">
        <v>32</v>
      </c>
      <c r="E9466" s="1273">
        <v>2316.84</v>
      </c>
      <c r="F9466" s="394"/>
    </row>
    <row r="9467" spans="1:6">
      <c r="A9467" s="1284" t="s">
        <v>3871</v>
      </c>
      <c r="B9467" s="503" t="s">
        <v>43459</v>
      </c>
      <c r="C9467" s="1268" t="s">
        <v>12850</v>
      </c>
      <c r="D9467" s="1269" t="s">
        <v>32</v>
      </c>
      <c r="E9467" s="1271">
        <v>656.41</v>
      </c>
      <c r="F9467" s="394"/>
    </row>
    <row r="9468" spans="1:6">
      <c r="A9468" s="1292">
        <v>8767</v>
      </c>
      <c r="B9468" s="503" t="s">
        <v>43459</v>
      </c>
      <c r="C9468" s="1265" t="s">
        <v>3874</v>
      </c>
      <c r="D9468" s="1266" t="s">
        <v>97</v>
      </c>
      <c r="E9468" s="1267"/>
      <c r="F9468" s="394"/>
    </row>
    <row r="9469" spans="1:6">
      <c r="A9469" s="1284" t="s">
        <v>3875</v>
      </c>
      <c r="B9469" s="503" t="s">
        <v>43459</v>
      </c>
      <c r="C9469" s="1268" t="s">
        <v>3876</v>
      </c>
      <c r="D9469" s="1269" t="s">
        <v>5</v>
      </c>
      <c r="E9469" s="1270">
        <v>7.31</v>
      </c>
      <c r="F9469" s="394"/>
    </row>
    <row r="9470" spans="1:6">
      <c r="A9470" s="1284" t="s">
        <v>3877</v>
      </c>
      <c r="B9470" s="503" t="s">
        <v>43459</v>
      </c>
      <c r="C9470" s="1268" t="s">
        <v>3878</v>
      </c>
      <c r="D9470" s="1269" t="s">
        <v>5</v>
      </c>
      <c r="E9470" s="1270">
        <v>7.85</v>
      </c>
      <c r="F9470" s="394"/>
    </row>
    <row r="9471" spans="1:6">
      <c r="A9471" s="1292">
        <v>8768</v>
      </c>
      <c r="B9471" s="503" t="s">
        <v>43459</v>
      </c>
      <c r="C9471" s="1265" t="s">
        <v>3880</v>
      </c>
      <c r="D9471" s="1266" t="s">
        <v>97</v>
      </c>
      <c r="E9471" s="1267"/>
      <c r="F9471" s="394"/>
    </row>
    <row r="9472" spans="1:6" ht="22.5">
      <c r="A9472" s="1284" t="s">
        <v>3881</v>
      </c>
      <c r="B9472" s="503" t="s">
        <v>43459</v>
      </c>
      <c r="C9472" s="1268" t="s">
        <v>12484</v>
      </c>
      <c r="D9472" s="1269" t="s">
        <v>34</v>
      </c>
      <c r="E9472" s="1273">
        <v>3654.56</v>
      </c>
      <c r="F9472" s="394"/>
    </row>
    <row r="9473" spans="1:6" ht="22.5">
      <c r="A9473" s="1284" t="s">
        <v>3882</v>
      </c>
      <c r="B9473" s="503" t="s">
        <v>43459</v>
      </c>
      <c r="C9473" s="1268" t="s">
        <v>12485</v>
      </c>
      <c r="D9473" s="1269" t="s">
        <v>34</v>
      </c>
      <c r="E9473" s="1273">
        <v>3412.5</v>
      </c>
      <c r="F9473" s="394"/>
    </row>
    <row r="9474" spans="1:6">
      <c r="A9474" s="1292">
        <v>8769</v>
      </c>
      <c r="B9474" s="503" t="s">
        <v>43459</v>
      </c>
      <c r="C9474" s="1265" t="s">
        <v>3883</v>
      </c>
      <c r="D9474" s="1266" t="s">
        <v>97</v>
      </c>
      <c r="E9474" s="1267"/>
      <c r="F9474" s="394"/>
    </row>
    <row r="9475" spans="1:6" ht="22.5">
      <c r="A9475" s="1284" t="s">
        <v>3884</v>
      </c>
      <c r="B9475" s="503" t="s">
        <v>43459</v>
      </c>
      <c r="C9475" s="1268" t="s">
        <v>10913</v>
      </c>
      <c r="D9475" s="1269" t="s">
        <v>32</v>
      </c>
      <c r="E9475" s="1271">
        <v>100.21</v>
      </c>
      <c r="F9475" s="394"/>
    </row>
    <row r="9476" spans="1:6" ht="22.5">
      <c r="A9476" s="1284" t="s">
        <v>3885</v>
      </c>
      <c r="B9476" s="506" t="s">
        <v>43459</v>
      </c>
      <c r="C9476" s="1268" t="s">
        <v>10914</v>
      </c>
      <c r="D9476" s="1269" t="s">
        <v>32</v>
      </c>
      <c r="E9476" s="1272">
        <v>82.58</v>
      </c>
      <c r="F9476" s="394"/>
    </row>
    <row r="9477" spans="1:6" ht="22.5">
      <c r="A9477" s="1284" t="s">
        <v>3886</v>
      </c>
      <c r="B9477" s="503" t="s">
        <v>43459</v>
      </c>
      <c r="C9477" s="1268" t="s">
        <v>10915</v>
      </c>
      <c r="D9477" s="1269" t="s">
        <v>32</v>
      </c>
      <c r="E9477" s="1271">
        <v>117.84</v>
      </c>
      <c r="F9477" s="394"/>
    </row>
    <row r="9478" spans="1:6">
      <c r="A9478" s="1292">
        <v>8770</v>
      </c>
      <c r="B9478" s="503" t="s">
        <v>43459</v>
      </c>
      <c r="C9478" s="1265" t="s">
        <v>3887</v>
      </c>
      <c r="D9478" s="1266" t="s">
        <v>97</v>
      </c>
      <c r="E9478" s="1267"/>
      <c r="F9478" s="394"/>
    </row>
    <row r="9479" spans="1:6" ht="22.5">
      <c r="A9479" s="1284" t="s">
        <v>3888</v>
      </c>
      <c r="B9479" s="503" t="s">
        <v>43459</v>
      </c>
      <c r="C9479" s="1268" t="s">
        <v>12851</v>
      </c>
      <c r="D9479" s="1269" t="s">
        <v>32</v>
      </c>
      <c r="E9479" s="1271">
        <v>101.73</v>
      </c>
      <c r="F9479" s="394"/>
    </row>
    <row r="9480" spans="1:6" ht="22.5">
      <c r="A9480" s="1284" t="s">
        <v>3889</v>
      </c>
      <c r="B9480" s="506" t="s">
        <v>43459</v>
      </c>
      <c r="C9480" s="1268" t="s">
        <v>12852</v>
      </c>
      <c r="D9480" s="1269" t="s">
        <v>32</v>
      </c>
      <c r="E9480" s="1271">
        <v>101.23</v>
      </c>
      <c r="F9480" s="394"/>
    </row>
    <row r="9481" spans="1:6">
      <c r="A9481" s="1292">
        <v>8771</v>
      </c>
      <c r="B9481" s="503" t="s">
        <v>43459</v>
      </c>
      <c r="C9481" s="1265" t="s">
        <v>3891</v>
      </c>
      <c r="D9481" s="1266" t="s">
        <v>97</v>
      </c>
      <c r="E9481" s="1267"/>
      <c r="F9481" s="394"/>
    </row>
    <row r="9482" spans="1:6">
      <c r="A9482" s="1284" t="s">
        <v>3892</v>
      </c>
      <c r="B9482" s="503" t="s">
        <v>43459</v>
      </c>
      <c r="C9482" s="1268" t="s">
        <v>12853</v>
      </c>
      <c r="D9482" s="1269" t="s">
        <v>32</v>
      </c>
      <c r="E9482" s="1271">
        <v>464.35</v>
      </c>
      <c r="F9482" s="394"/>
    </row>
    <row r="9483" spans="1:6">
      <c r="A9483" s="1284" t="s">
        <v>3893</v>
      </c>
      <c r="B9483" s="506" t="s">
        <v>43459</v>
      </c>
      <c r="C9483" s="1268" t="s">
        <v>12854</v>
      </c>
      <c r="D9483" s="1269" t="s">
        <v>32</v>
      </c>
      <c r="E9483" s="1271">
        <v>357.68</v>
      </c>
      <c r="F9483" s="394"/>
    </row>
    <row r="9484" spans="1:6">
      <c r="A9484" s="1284" t="s">
        <v>3894</v>
      </c>
      <c r="B9484" s="503" t="s">
        <v>43459</v>
      </c>
      <c r="C9484" s="1268" t="s">
        <v>12855</v>
      </c>
      <c r="D9484" s="1269" t="s">
        <v>32</v>
      </c>
      <c r="E9484" s="1271">
        <v>666.26</v>
      </c>
      <c r="F9484" s="394"/>
    </row>
    <row r="9485" spans="1:6">
      <c r="A9485" s="1284" t="s">
        <v>3895</v>
      </c>
      <c r="B9485" s="503" t="s">
        <v>43459</v>
      </c>
      <c r="C9485" s="1268" t="s">
        <v>12856</v>
      </c>
      <c r="D9485" s="1269" t="s">
        <v>32</v>
      </c>
      <c r="E9485" s="1271">
        <v>716.17</v>
      </c>
      <c r="F9485" s="394"/>
    </row>
    <row r="9486" spans="1:6">
      <c r="A9486" s="1284" t="s">
        <v>3896</v>
      </c>
      <c r="B9486" s="503" t="s">
        <v>43459</v>
      </c>
      <c r="C9486" s="1268" t="s">
        <v>12857</v>
      </c>
      <c r="D9486" s="1269" t="s">
        <v>32</v>
      </c>
      <c r="E9486" s="1271">
        <v>938.04</v>
      </c>
      <c r="F9486" s="394"/>
    </row>
    <row r="9487" spans="1:6">
      <c r="A9487" s="1292">
        <v>8670</v>
      </c>
      <c r="B9487" s="506" t="s">
        <v>43459</v>
      </c>
      <c r="C9487" s="1265" t="s">
        <v>3897</v>
      </c>
      <c r="D9487" s="1266" t="s">
        <v>97</v>
      </c>
      <c r="E9487" s="1267"/>
      <c r="F9487" s="394"/>
    </row>
    <row r="9488" spans="1:6">
      <c r="A9488" s="1292">
        <v>8775</v>
      </c>
      <c r="B9488" s="503" t="s">
        <v>43459</v>
      </c>
      <c r="C9488" s="1265" t="s">
        <v>12858</v>
      </c>
      <c r="D9488" s="1266" t="s">
        <v>97</v>
      </c>
      <c r="E9488" s="1267"/>
      <c r="F9488" s="394"/>
    </row>
    <row r="9489" spans="1:6">
      <c r="A9489" s="1284" t="s">
        <v>3912</v>
      </c>
      <c r="B9489" s="503" t="s">
        <v>43459</v>
      </c>
      <c r="C9489" s="1268" t="s">
        <v>12859</v>
      </c>
      <c r="D9489" s="1269" t="s">
        <v>32</v>
      </c>
      <c r="E9489" s="1272">
        <v>93.8</v>
      </c>
      <c r="F9489" s="394"/>
    </row>
    <row r="9490" spans="1:6">
      <c r="A9490" s="1284" t="s">
        <v>3913</v>
      </c>
      <c r="B9490" s="506" t="s">
        <v>43459</v>
      </c>
      <c r="C9490" s="1268" t="s">
        <v>12860</v>
      </c>
      <c r="D9490" s="1269" t="s">
        <v>32</v>
      </c>
      <c r="E9490" s="1271">
        <v>137.69999999999999</v>
      </c>
      <c r="F9490" s="394"/>
    </row>
    <row r="9491" spans="1:6">
      <c r="A9491" s="1284" t="s">
        <v>3914</v>
      </c>
      <c r="B9491" s="503" t="s">
        <v>43459</v>
      </c>
      <c r="C9491" s="1268" t="s">
        <v>12861</v>
      </c>
      <c r="D9491" s="1269" t="s">
        <v>32</v>
      </c>
      <c r="E9491" s="1272">
        <v>85.93</v>
      </c>
      <c r="F9491" s="394"/>
    </row>
    <row r="9492" spans="1:6" ht="22.5">
      <c r="A9492" s="1284" t="s">
        <v>3900</v>
      </c>
      <c r="B9492" s="503" t="s">
        <v>43459</v>
      </c>
      <c r="C9492" s="1268" t="s">
        <v>12862</v>
      </c>
      <c r="D9492" s="1269" t="s">
        <v>32</v>
      </c>
      <c r="E9492" s="1271">
        <v>419.35</v>
      </c>
      <c r="F9492" s="394"/>
    </row>
    <row r="9493" spans="1:6">
      <c r="A9493" s="1292">
        <v>8774</v>
      </c>
      <c r="B9493" s="503" t="s">
        <v>43459</v>
      </c>
      <c r="C9493" s="1265" t="s">
        <v>3909</v>
      </c>
      <c r="D9493" s="1266" t="s">
        <v>97</v>
      </c>
      <c r="E9493" s="1267"/>
      <c r="F9493" s="394"/>
    </row>
    <row r="9494" spans="1:6">
      <c r="A9494" s="1284" t="s">
        <v>10916</v>
      </c>
      <c r="B9494" s="503" t="s">
        <v>43459</v>
      </c>
      <c r="C9494" s="1268" t="s">
        <v>12486</v>
      </c>
      <c r="D9494" s="1269" t="s">
        <v>28</v>
      </c>
      <c r="E9494" s="1272">
        <v>98.78</v>
      </c>
      <c r="F9494" s="394"/>
    </row>
    <row r="9495" spans="1:6">
      <c r="A9495" s="1284" t="s">
        <v>10917</v>
      </c>
      <c r="B9495" s="503" t="s">
        <v>43459</v>
      </c>
      <c r="C9495" s="1268" t="s">
        <v>10918</v>
      </c>
      <c r="D9495" s="1269" t="s">
        <v>28</v>
      </c>
      <c r="E9495" s="1271">
        <v>126.85</v>
      </c>
      <c r="F9495" s="394"/>
    </row>
    <row r="9496" spans="1:6" ht="22.5">
      <c r="A9496" s="1284" t="s">
        <v>10919</v>
      </c>
      <c r="B9496" s="503" t="s">
        <v>43459</v>
      </c>
      <c r="C9496" s="1268" t="s">
        <v>10920</v>
      </c>
      <c r="D9496" s="1269" t="s">
        <v>32</v>
      </c>
      <c r="E9496" s="1271">
        <v>899.34</v>
      </c>
      <c r="F9496" s="394"/>
    </row>
    <row r="9497" spans="1:6">
      <c r="A9497" s="1284" t="s">
        <v>10921</v>
      </c>
      <c r="B9497" s="506" t="s">
        <v>43459</v>
      </c>
      <c r="C9497" s="1268" t="s">
        <v>10922</v>
      </c>
      <c r="D9497" s="1269" t="s">
        <v>32</v>
      </c>
      <c r="E9497" s="1271">
        <v>630.27</v>
      </c>
      <c r="F9497" s="394"/>
    </row>
    <row r="9498" spans="1:6" ht="22.5">
      <c r="A9498" s="1284" t="s">
        <v>10923</v>
      </c>
      <c r="B9498" s="503" t="s">
        <v>43459</v>
      </c>
      <c r="C9498" s="1268" t="s">
        <v>10924</v>
      </c>
      <c r="D9498" s="1269" t="s">
        <v>32</v>
      </c>
      <c r="E9498" s="1273">
        <v>1044.02</v>
      </c>
      <c r="F9498" s="394"/>
    </row>
    <row r="9499" spans="1:6" ht="22.5">
      <c r="A9499" s="1284" t="s">
        <v>10925</v>
      </c>
      <c r="B9499" s="503" t="s">
        <v>43459</v>
      </c>
      <c r="C9499" s="1268" t="s">
        <v>10926</v>
      </c>
      <c r="D9499" s="1269" t="s">
        <v>32</v>
      </c>
      <c r="E9499" s="1271">
        <v>945.41</v>
      </c>
      <c r="F9499" s="394"/>
    </row>
    <row r="9500" spans="1:6">
      <c r="A9500" s="1292">
        <v>8777</v>
      </c>
      <c r="B9500" s="506" t="s">
        <v>43459</v>
      </c>
      <c r="C9500" s="1265" t="s">
        <v>12863</v>
      </c>
      <c r="D9500" s="1266" t="s">
        <v>97</v>
      </c>
      <c r="E9500" s="1267"/>
      <c r="F9500" s="394"/>
    </row>
    <row r="9501" spans="1:6" ht="22.5">
      <c r="A9501" s="1284" t="s">
        <v>3901</v>
      </c>
      <c r="B9501" s="503" t="s">
        <v>43459</v>
      </c>
      <c r="C9501" s="1268" t="s">
        <v>3902</v>
      </c>
      <c r="D9501" s="1269" t="s">
        <v>32</v>
      </c>
      <c r="E9501" s="1271">
        <v>425.83</v>
      </c>
      <c r="F9501" s="394"/>
    </row>
    <row r="9502" spans="1:6" ht="22.5">
      <c r="A9502" s="1284" t="s">
        <v>3903</v>
      </c>
      <c r="B9502" s="503" t="s">
        <v>43459</v>
      </c>
      <c r="C9502" s="1268" t="s">
        <v>3904</v>
      </c>
      <c r="D9502" s="1269" t="s">
        <v>32</v>
      </c>
      <c r="E9502" s="1271">
        <v>519.07000000000005</v>
      </c>
      <c r="F9502" s="394"/>
    </row>
    <row r="9503" spans="1:6" ht="22.5">
      <c r="A9503" s="1284" t="s">
        <v>3905</v>
      </c>
      <c r="B9503" s="503" t="s">
        <v>43459</v>
      </c>
      <c r="C9503" s="1268" t="s">
        <v>3906</v>
      </c>
      <c r="D9503" s="1269" t="s">
        <v>32</v>
      </c>
      <c r="E9503" s="1271">
        <v>520.09</v>
      </c>
      <c r="F9503" s="394"/>
    </row>
    <row r="9504" spans="1:6" ht="22.5">
      <c r="A9504" s="1284" t="s">
        <v>3907</v>
      </c>
      <c r="B9504" s="503" t="s">
        <v>43459</v>
      </c>
      <c r="C9504" s="1268" t="s">
        <v>3908</v>
      </c>
      <c r="D9504" s="1269" t="s">
        <v>32</v>
      </c>
      <c r="E9504" s="1271">
        <v>431.85</v>
      </c>
      <c r="F9504" s="394"/>
    </row>
    <row r="9505" spans="1:6">
      <c r="A9505" s="1292">
        <v>8776</v>
      </c>
      <c r="B9505" s="503" t="s">
        <v>43459</v>
      </c>
      <c r="C9505" s="1265" t="s">
        <v>3923</v>
      </c>
      <c r="D9505" s="1266" t="s">
        <v>97</v>
      </c>
      <c r="E9505" s="1267"/>
      <c r="F9505" s="394"/>
    </row>
    <row r="9506" spans="1:6">
      <c r="A9506" s="1284" t="s">
        <v>10927</v>
      </c>
      <c r="B9506" s="503" t="s">
        <v>43459</v>
      </c>
      <c r="C9506" s="1268" t="s">
        <v>10928</v>
      </c>
      <c r="D9506" s="1269" t="s">
        <v>28</v>
      </c>
      <c r="E9506" s="1271">
        <v>142.04</v>
      </c>
      <c r="F9506" s="394"/>
    </row>
    <row r="9507" spans="1:6">
      <c r="A9507" s="1284" t="s">
        <v>10929</v>
      </c>
      <c r="B9507" s="503" t="s">
        <v>43459</v>
      </c>
      <c r="C9507" s="1268" t="s">
        <v>12487</v>
      </c>
      <c r="D9507" s="1269" t="s">
        <v>28</v>
      </c>
      <c r="E9507" s="1271">
        <v>161.44999999999999</v>
      </c>
      <c r="F9507" s="394"/>
    </row>
    <row r="9508" spans="1:6" ht="22.5">
      <c r="A9508" s="1284" t="s">
        <v>10930</v>
      </c>
      <c r="B9508" s="503" t="s">
        <v>43459</v>
      </c>
      <c r="C9508" s="1268" t="s">
        <v>12864</v>
      </c>
      <c r="D9508" s="1269" t="s">
        <v>28</v>
      </c>
      <c r="E9508" s="1273">
        <v>1972.98</v>
      </c>
      <c r="F9508" s="394"/>
    </row>
    <row r="9509" spans="1:6" ht="22.5">
      <c r="A9509" s="1284" t="s">
        <v>10931</v>
      </c>
      <c r="B9509" s="503" t="s">
        <v>43459</v>
      </c>
      <c r="C9509" s="1268" t="s">
        <v>12865</v>
      </c>
      <c r="D9509" s="1269" t="s">
        <v>28</v>
      </c>
      <c r="E9509" s="1273">
        <v>2153.84</v>
      </c>
      <c r="F9509" s="394"/>
    </row>
    <row r="9510" spans="1:6" ht="22.5">
      <c r="A9510" s="1284" t="s">
        <v>10932</v>
      </c>
      <c r="B9510" s="503" t="s">
        <v>43459</v>
      </c>
      <c r="C9510" s="1268" t="s">
        <v>12866</v>
      </c>
      <c r="D9510" s="1269" t="s">
        <v>28</v>
      </c>
      <c r="E9510" s="1273">
        <v>2334.69</v>
      </c>
      <c r="F9510" s="394"/>
    </row>
    <row r="9511" spans="1:6" ht="22.5">
      <c r="A9511" s="1284" t="s">
        <v>10933</v>
      </c>
      <c r="B9511" s="503" t="s">
        <v>43459</v>
      </c>
      <c r="C9511" s="1268" t="s">
        <v>12867</v>
      </c>
      <c r="D9511" s="1269" t="s">
        <v>28</v>
      </c>
      <c r="E9511" s="1273">
        <v>1539.98</v>
      </c>
      <c r="F9511" s="394"/>
    </row>
    <row r="9512" spans="1:6" ht="22.5">
      <c r="A9512" s="1284" t="s">
        <v>10934</v>
      </c>
      <c r="B9512" s="503" t="s">
        <v>43459</v>
      </c>
      <c r="C9512" s="1268" t="s">
        <v>12868</v>
      </c>
      <c r="D9512" s="1269" t="s">
        <v>28</v>
      </c>
      <c r="E9512" s="1273">
        <v>1683.35</v>
      </c>
      <c r="F9512" s="394"/>
    </row>
    <row r="9513" spans="1:6" ht="22.5">
      <c r="A9513" s="1284" t="s">
        <v>10935</v>
      </c>
      <c r="B9513" s="503" t="s">
        <v>43459</v>
      </c>
      <c r="C9513" s="1268" t="s">
        <v>12869</v>
      </c>
      <c r="D9513" s="1269" t="s">
        <v>28</v>
      </c>
      <c r="E9513" s="1273">
        <v>1826.71</v>
      </c>
      <c r="F9513" s="394"/>
    </row>
    <row r="9514" spans="1:6" ht="22.5">
      <c r="A9514" s="1284" t="s">
        <v>10936</v>
      </c>
      <c r="B9514" s="503" t="s">
        <v>43459</v>
      </c>
      <c r="C9514" s="1268" t="s">
        <v>12870</v>
      </c>
      <c r="D9514" s="1269" t="s">
        <v>28</v>
      </c>
      <c r="E9514" s="1273">
        <v>1970.14</v>
      </c>
      <c r="F9514" s="394"/>
    </row>
    <row r="9515" spans="1:6">
      <c r="A9515" s="1292">
        <v>8778</v>
      </c>
      <c r="B9515" s="503" t="s">
        <v>43459</v>
      </c>
      <c r="C9515" s="1265" t="s">
        <v>12871</v>
      </c>
      <c r="D9515" s="1266" t="s">
        <v>97</v>
      </c>
      <c r="E9515" s="1267"/>
      <c r="F9515" s="394"/>
    </row>
    <row r="9516" spans="1:6" ht="22.5">
      <c r="A9516" s="1284" t="s">
        <v>3934</v>
      </c>
      <c r="B9516" s="503" t="s">
        <v>43459</v>
      </c>
      <c r="C9516" s="1268" t="s">
        <v>12872</v>
      </c>
      <c r="D9516" s="1269" t="s">
        <v>28</v>
      </c>
      <c r="E9516" s="1271">
        <v>262.24</v>
      </c>
      <c r="F9516" s="394"/>
    </row>
    <row r="9517" spans="1:6" ht="22.5">
      <c r="A9517" s="1284" t="s">
        <v>3935</v>
      </c>
      <c r="B9517" s="503" t="s">
        <v>43459</v>
      </c>
      <c r="C9517" s="1268" t="s">
        <v>12873</v>
      </c>
      <c r="D9517" s="1269" t="s">
        <v>28</v>
      </c>
      <c r="E9517" s="1271">
        <v>274.52999999999997</v>
      </c>
      <c r="F9517" s="394"/>
    </row>
    <row r="9518" spans="1:6" ht="22.5">
      <c r="A9518" s="1284" t="s">
        <v>3936</v>
      </c>
      <c r="B9518" s="503" t="s">
        <v>43459</v>
      </c>
      <c r="C9518" s="1268" t="s">
        <v>12874</v>
      </c>
      <c r="D9518" s="1269" t="s">
        <v>28</v>
      </c>
      <c r="E9518" s="1271">
        <v>312.08999999999997</v>
      </c>
      <c r="F9518" s="394"/>
    </row>
    <row r="9519" spans="1:6" ht="22.5">
      <c r="A9519" s="1284" t="s">
        <v>3937</v>
      </c>
      <c r="B9519" s="503" t="s">
        <v>43459</v>
      </c>
      <c r="C9519" s="1268" t="s">
        <v>12875</v>
      </c>
      <c r="D9519" s="1269" t="s">
        <v>28</v>
      </c>
      <c r="E9519" s="1271">
        <v>349.91</v>
      </c>
      <c r="F9519" s="394"/>
    </row>
    <row r="9520" spans="1:6" ht="22.5">
      <c r="A9520" s="1284" t="s">
        <v>3933</v>
      </c>
      <c r="B9520" s="503" t="s">
        <v>43459</v>
      </c>
      <c r="C9520" s="1268" t="s">
        <v>12876</v>
      </c>
      <c r="D9520" s="1269" t="s">
        <v>28</v>
      </c>
      <c r="E9520" s="1271">
        <v>202.06</v>
      </c>
      <c r="F9520" s="394"/>
    </row>
    <row r="9521" spans="1:6" ht="22.5">
      <c r="A9521" s="1284" t="s">
        <v>3938</v>
      </c>
      <c r="B9521" s="503" t="s">
        <v>43459</v>
      </c>
      <c r="C9521" s="1268" t="s">
        <v>12877</v>
      </c>
      <c r="D9521" s="1269" t="s">
        <v>28</v>
      </c>
      <c r="E9521" s="1271">
        <v>352.86</v>
      </c>
      <c r="F9521" s="394"/>
    </row>
    <row r="9522" spans="1:6" ht="22.5">
      <c r="A9522" s="1284" t="s">
        <v>3939</v>
      </c>
      <c r="B9522" s="503" t="s">
        <v>43459</v>
      </c>
      <c r="C9522" s="1268" t="s">
        <v>12878</v>
      </c>
      <c r="D9522" s="1269" t="s">
        <v>28</v>
      </c>
      <c r="E9522" s="1271">
        <v>354.6</v>
      </c>
      <c r="F9522" s="394"/>
    </row>
    <row r="9523" spans="1:6" ht="22.5">
      <c r="A9523" s="1284" t="s">
        <v>3940</v>
      </c>
      <c r="B9523" s="503" t="s">
        <v>43459</v>
      </c>
      <c r="C9523" s="1268" t="s">
        <v>12879</v>
      </c>
      <c r="D9523" s="1269" t="s">
        <v>28</v>
      </c>
      <c r="E9523" s="1271">
        <v>355.16</v>
      </c>
      <c r="F9523" s="394"/>
    </row>
    <row r="9524" spans="1:6" ht="22.5">
      <c r="A9524" s="1284" t="s">
        <v>3941</v>
      </c>
      <c r="B9524" s="503" t="s">
        <v>43459</v>
      </c>
      <c r="C9524" s="1268" t="s">
        <v>12880</v>
      </c>
      <c r="D9524" s="1269" t="s">
        <v>28</v>
      </c>
      <c r="E9524" s="1271">
        <v>354.53</v>
      </c>
      <c r="F9524" s="394"/>
    </row>
    <row r="9525" spans="1:6" ht="32.25">
      <c r="A9525" s="1284" t="s">
        <v>3942</v>
      </c>
      <c r="B9525" s="503" t="s">
        <v>43459</v>
      </c>
      <c r="C9525" s="1268" t="s">
        <v>12881</v>
      </c>
      <c r="D9525" s="1269" t="s">
        <v>28</v>
      </c>
      <c r="E9525" s="1273">
        <v>1027.71</v>
      </c>
      <c r="F9525" s="394"/>
    </row>
    <row r="9526" spans="1:6" ht="22.5">
      <c r="A9526" s="1284" t="s">
        <v>3943</v>
      </c>
      <c r="B9526" s="503" t="s">
        <v>43459</v>
      </c>
      <c r="C9526" s="1268" t="s">
        <v>12882</v>
      </c>
      <c r="D9526" s="1269" t="s">
        <v>28</v>
      </c>
      <c r="E9526" s="1273">
        <v>1041.74</v>
      </c>
      <c r="F9526" s="394"/>
    </row>
    <row r="9527" spans="1:6" ht="22.5">
      <c r="A9527" s="1284" t="s">
        <v>3944</v>
      </c>
      <c r="B9527" s="503" t="s">
        <v>43459</v>
      </c>
      <c r="C9527" s="1268" t="s">
        <v>12883</v>
      </c>
      <c r="D9527" s="1269" t="s">
        <v>28</v>
      </c>
      <c r="E9527" s="1273">
        <v>1079.8599999999999</v>
      </c>
      <c r="F9527" s="394"/>
    </row>
    <row r="9528" spans="1:6" ht="22.5">
      <c r="A9528" s="1284" t="s">
        <v>3945</v>
      </c>
      <c r="B9528" s="503" t="s">
        <v>43459</v>
      </c>
      <c r="C9528" s="1268" t="s">
        <v>12884</v>
      </c>
      <c r="D9528" s="1269" t="s">
        <v>28</v>
      </c>
      <c r="E9528" s="1273">
        <v>1117.05</v>
      </c>
      <c r="F9528" s="394"/>
    </row>
    <row r="9529" spans="1:6" ht="22.5">
      <c r="A9529" s="1284" t="s">
        <v>3946</v>
      </c>
      <c r="B9529" s="503" t="s">
        <v>43459</v>
      </c>
      <c r="C9529" s="1268" t="s">
        <v>12885</v>
      </c>
      <c r="D9529" s="1269" t="s">
        <v>28</v>
      </c>
      <c r="E9529" s="1272">
        <v>94.2</v>
      </c>
      <c r="F9529" s="394"/>
    </row>
    <row r="9530" spans="1:6" ht="22.5">
      <c r="A9530" s="1284" t="s">
        <v>3947</v>
      </c>
      <c r="B9530" s="503" t="s">
        <v>43459</v>
      </c>
      <c r="C9530" s="1268" t="s">
        <v>12886</v>
      </c>
      <c r="D9530" s="1269" t="s">
        <v>28</v>
      </c>
      <c r="E9530" s="1271">
        <v>109.64</v>
      </c>
      <c r="F9530" s="394"/>
    </row>
    <row r="9531" spans="1:6">
      <c r="A9531" s="1292">
        <v>8779</v>
      </c>
      <c r="B9531" s="503" t="s">
        <v>43459</v>
      </c>
      <c r="C9531" s="1265" t="s">
        <v>12887</v>
      </c>
      <c r="D9531" s="1266" t="s">
        <v>97</v>
      </c>
      <c r="E9531" s="1267"/>
      <c r="F9531" s="394"/>
    </row>
    <row r="9532" spans="1:6" ht="22.5">
      <c r="A9532" s="1284" t="s">
        <v>3949</v>
      </c>
      <c r="B9532" s="503" t="s">
        <v>43459</v>
      </c>
      <c r="C9532" s="1268" t="s">
        <v>12888</v>
      </c>
      <c r="D9532" s="1269" t="s">
        <v>28</v>
      </c>
      <c r="E9532" s="1273">
        <v>1094.77</v>
      </c>
      <c r="F9532" s="394"/>
    </row>
    <row r="9533" spans="1:6" ht="22.5">
      <c r="A9533" s="1284" t="s">
        <v>3950</v>
      </c>
      <c r="B9533" s="503" t="s">
        <v>43459</v>
      </c>
      <c r="C9533" s="1268" t="s">
        <v>12889</v>
      </c>
      <c r="D9533" s="1269" t="s">
        <v>28</v>
      </c>
      <c r="E9533" s="1273">
        <v>1143.92</v>
      </c>
      <c r="F9533" s="394"/>
    </row>
    <row r="9534" spans="1:6" ht="22.5">
      <c r="A9534" s="1284" t="s">
        <v>3951</v>
      </c>
      <c r="B9534" s="503" t="s">
        <v>43459</v>
      </c>
      <c r="C9534" s="1268" t="s">
        <v>12890</v>
      </c>
      <c r="D9534" s="1269" t="s">
        <v>28</v>
      </c>
      <c r="E9534" s="1273">
        <v>1192.99</v>
      </c>
      <c r="F9534" s="394"/>
    </row>
    <row r="9535" spans="1:6" ht="22.5">
      <c r="A9535" s="1284" t="s">
        <v>3952</v>
      </c>
      <c r="B9535" s="503" t="s">
        <v>43459</v>
      </c>
      <c r="C9535" s="1268" t="s">
        <v>12891</v>
      </c>
      <c r="D9535" s="1269" t="s">
        <v>28</v>
      </c>
      <c r="E9535" s="1271">
        <v>973.95</v>
      </c>
      <c r="F9535" s="394"/>
    </row>
    <row r="9536" spans="1:6">
      <c r="A9536" s="1292">
        <v>8784</v>
      </c>
      <c r="B9536" s="503" t="s">
        <v>43459</v>
      </c>
      <c r="C9536" s="1265" t="s">
        <v>3985</v>
      </c>
      <c r="D9536" s="1266" t="s">
        <v>97</v>
      </c>
      <c r="E9536" s="1267"/>
      <c r="F9536" s="394"/>
    </row>
    <row r="9537" spans="1:6" ht="32.25">
      <c r="A9537" s="1284" t="s">
        <v>3988</v>
      </c>
      <c r="B9537" s="503" t="s">
        <v>43459</v>
      </c>
      <c r="C9537" s="1268" t="s">
        <v>12892</v>
      </c>
      <c r="D9537" s="1269" t="s">
        <v>28</v>
      </c>
      <c r="E9537" s="1273">
        <v>3204.03</v>
      </c>
      <c r="F9537" s="394"/>
    </row>
    <row r="9538" spans="1:6" ht="32.25">
      <c r="A9538" s="1284" t="s">
        <v>3986</v>
      </c>
      <c r="B9538" s="503" t="s">
        <v>43459</v>
      </c>
      <c r="C9538" s="1268" t="s">
        <v>12893</v>
      </c>
      <c r="D9538" s="1269" t="s">
        <v>28</v>
      </c>
      <c r="E9538" s="1273">
        <v>1777.07</v>
      </c>
      <c r="F9538" s="394"/>
    </row>
    <row r="9539" spans="1:6" ht="22.5">
      <c r="A9539" s="1284" t="s">
        <v>3987</v>
      </c>
      <c r="B9539" s="503" t="s">
        <v>43459</v>
      </c>
      <c r="C9539" s="1268" t="s">
        <v>12894</v>
      </c>
      <c r="D9539" s="1269" t="s">
        <v>28</v>
      </c>
      <c r="E9539" s="1273">
        <v>1627.43</v>
      </c>
      <c r="F9539" s="394"/>
    </row>
    <row r="9540" spans="1:6">
      <c r="A9540" s="1292">
        <v>8865</v>
      </c>
      <c r="B9540" s="503" t="s">
        <v>43459</v>
      </c>
      <c r="C9540" s="1265" t="s">
        <v>4410</v>
      </c>
      <c r="D9540" s="1266" t="s">
        <v>97</v>
      </c>
      <c r="E9540" s="1267"/>
      <c r="F9540" s="394"/>
    </row>
    <row r="9541" spans="1:6" ht="22.5">
      <c r="A9541" s="1284" t="s">
        <v>23513</v>
      </c>
      <c r="B9541" s="503" t="s">
        <v>43459</v>
      </c>
      <c r="C9541" s="1268" t="s">
        <v>23514</v>
      </c>
      <c r="D9541" s="1269" t="s">
        <v>32</v>
      </c>
      <c r="E9541" s="1271">
        <v>318.55</v>
      </c>
      <c r="F9541" s="394"/>
    </row>
    <row r="9542" spans="1:6">
      <c r="A9542" s="1292">
        <v>8773</v>
      </c>
      <c r="B9542" s="503" t="s">
        <v>43459</v>
      </c>
      <c r="C9542" s="1265" t="s">
        <v>12895</v>
      </c>
      <c r="D9542" s="1266" t="s">
        <v>97</v>
      </c>
      <c r="E9542" s="1267"/>
      <c r="F9542" s="394"/>
    </row>
    <row r="9543" spans="1:6">
      <c r="A9543" s="1284" t="s">
        <v>3911</v>
      </c>
      <c r="B9543" s="503" t="s">
        <v>43459</v>
      </c>
      <c r="C9543" s="1268" t="s">
        <v>12896</v>
      </c>
      <c r="D9543" s="1269" t="s">
        <v>32</v>
      </c>
      <c r="E9543" s="1271">
        <v>144.75</v>
      </c>
      <c r="F9543" s="394"/>
    </row>
    <row r="9544" spans="1:6">
      <c r="A9544" s="1284" t="s">
        <v>4390</v>
      </c>
      <c r="B9544" s="503" t="s">
        <v>43459</v>
      </c>
      <c r="C9544" s="1268" t="s">
        <v>20796</v>
      </c>
      <c r="D9544" s="1269" t="s">
        <v>32</v>
      </c>
      <c r="E9544" s="1271">
        <v>430.38</v>
      </c>
      <c r="F9544" s="394"/>
    </row>
    <row r="9545" spans="1:6">
      <c r="A9545" s="1284" t="s">
        <v>4389</v>
      </c>
      <c r="B9545" s="503" t="s">
        <v>43459</v>
      </c>
      <c r="C9545" s="1268" t="s">
        <v>12897</v>
      </c>
      <c r="D9545" s="1269" t="s">
        <v>32</v>
      </c>
      <c r="E9545" s="1271">
        <v>508.46</v>
      </c>
      <c r="F9545" s="394"/>
    </row>
    <row r="9546" spans="1:6">
      <c r="A9546" s="1284" t="s">
        <v>4391</v>
      </c>
      <c r="B9546" s="503" t="s">
        <v>43459</v>
      </c>
      <c r="C9546" s="1268" t="s">
        <v>20797</v>
      </c>
      <c r="D9546" s="1269" t="s">
        <v>32</v>
      </c>
      <c r="E9546" s="1271">
        <v>559.80999999999995</v>
      </c>
      <c r="F9546" s="394"/>
    </row>
    <row r="9547" spans="1:6" ht="22.5">
      <c r="A9547" s="1284" t="s">
        <v>4392</v>
      </c>
      <c r="B9547" s="503" t="s">
        <v>43459</v>
      </c>
      <c r="C9547" s="1268" t="s">
        <v>12898</v>
      </c>
      <c r="D9547" s="1269" t="s">
        <v>32</v>
      </c>
      <c r="E9547" s="1271">
        <v>605.58000000000004</v>
      </c>
      <c r="F9547" s="394"/>
    </row>
    <row r="9548" spans="1:6">
      <c r="A9548" s="1292">
        <v>8783</v>
      </c>
      <c r="B9548" s="503" t="s">
        <v>43459</v>
      </c>
      <c r="C9548" s="1265" t="s">
        <v>3964</v>
      </c>
      <c r="D9548" s="1266" t="s">
        <v>97</v>
      </c>
      <c r="E9548" s="1267"/>
      <c r="F9548" s="394"/>
    </row>
    <row r="9549" spans="1:6">
      <c r="A9549" s="1284" t="s">
        <v>3965</v>
      </c>
      <c r="B9549" s="503" t="s">
        <v>43459</v>
      </c>
      <c r="C9549" s="1268" t="s">
        <v>3966</v>
      </c>
      <c r="D9549" s="1269" t="s">
        <v>28</v>
      </c>
      <c r="E9549" s="1272">
        <v>23.86</v>
      </c>
      <c r="F9549" s="394"/>
    </row>
    <row r="9550" spans="1:6">
      <c r="A9550" s="1284" t="s">
        <v>3967</v>
      </c>
      <c r="B9550" s="503" t="s">
        <v>43459</v>
      </c>
      <c r="C9550" s="1268" t="s">
        <v>3968</v>
      </c>
      <c r="D9550" s="1269" t="s">
        <v>28</v>
      </c>
      <c r="E9550" s="1272">
        <v>22.96</v>
      </c>
      <c r="F9550" s="394"/>
    </row>
    <row r="9551" spans="1:6">
      <c r="A9551" s="1284" t="s">
        <v>10937</v>
      </c>
      <c r="B9551" s="503" t="s">
        <v>43459</v>
      </c>
      <c r="C9551" s="1268" t="s">
        <v>10938</v>
      </c>
      <c r="D9551" s="1269" t="s">
        <v>28</v>
      </c>
      <c r="E9551" s="1272">
        <v>24.78</v>
      </c>
      <c r="F9551" s="394"/>
    </row>
    <row r="9552" spans="1:6">
      <c r="A9552" s="1284" t="s">
        <v>10939</v>
      </c>
      <c r="B9552" s="503" t="s">
        <v>43459</v>
      </c>
      <c r="C9552" s="1268" t="s">
        <v>10940</v>
      </c>
      <c r="D9552" s="1269" t="s">
        <v>28</v>
      </c>
      <c r="E9552" s="1272">
        <v>19.84</v>
      </c>
      <c r="F9552" s="394"/>
    </row>
    <row r="9553" spans="1:6" ht="22.5">
      <c r="A9553" s="1284" t="s">
        <v>3969</v>
      </c>
      <c r="B9553" s="503" t="s">
        <v>43459</v>
      </c>
      <c r="C9553" s="1268" t="s">
        <v>3970</v>
      </c>
      <c r="D9553" s="1269" t="s">
        <v>28</v>
      </c>
      <c r="E9553" s="1271">
        <v>107.55</v>
      </c>
      <c r="F9553" s="394"/>
    </row>
    <row r="9554" spans="1:6" ht="22.5">
      <c r="A9554" s="1284" t="s">
        <v>3971</v>
      </c>
      <c r="B9554" s="503" t="s">
        <v>43459</v>
      </c>
      <c r="C9554" s="1268" t="s">
        <v>3972</v>
      </c>
      <c r="D9554" s="1269" t="s">
        <v>28</v>
      </c>
      <c r="E9554" s="1272">
        <v>73.87</v>
      </c>
      <c r="F9554" s="394"/>
    </row>
    <row r="9555" spans="1:6" ht="22.5">
      <c r="A9555" s="1284" t="s">
        <v>3973</v>
      </c>
      <c r="B9555" s="503" t="s">
        <v>43459</v>
      </c>
      <c r="C9555" s="1268" t="s">
        <v>3974</v>
      </c>
      <c r="D9555" s="1269" t="s">
        <v>28</v>
      </c>
      <c r="E9555" s="1271">
        <v>121.75</v>
      </c>
      <c r="F9555" s="394"/>
    </row>
    <row r="9556" spans="1:6" ht="22.5">
      <c r="A9556" s="1284" t="s">
        <v>3975</v>
      </c>
      <c r="B9556" s="503" t="s">
        <v>43459</v>
      </c>
      <c r="C9556" s="1268" t="s">
        <v>3976</v>
      </c>
      <c r="D9556" s="1269" t="s">
        <v>28</v>
      </c>
      <c r="E9556" s="1271">
        <v>119.26</v>
      </c>
      <c r="F9556" s="394"/>
    </row>
    <row r="9557" spans="1:6">
      <c r="A9557" s="1284" t="s">
        <v>23515</v>
      </c>
      <c r="B9557" s="503" t="s">
        <v>43459</v>
      </c>
      <c r="C9557" s="1268" t="s">
        <v>23516</v>
      </c>
      <c r="D9557" s="1269" t="s">
        <v>28</v>
      </c>
      <c r="E9557" s="1271">
        <v>134.29</v>
      </c>
      <c r="F9557" s="394"/>
    </row>
    <row r="9558" spans="1:6">
      <c r="A9558" s="1284" t="s">
        <v>23517</v>
      </c>
      <c r="B9558" s="503" t="s">
        <v>43459</v>
      </c>
      <c r="C9558" s="1268" t="s">
        <v>23518</v>
      </c>
      <c r="D9558" s="1269" t="s">
        <v>28</v>
      </c>
      <c r="E9558" s="1271">
        <v>115.39</v>
      </c>
      <c r="F9558" s="394"/>
    </row>
    <row r="9559" spans="1:6">
      <c r="A9559" s="1284" t="s">
        <v>10941</v>
      </c>
      <c r="B9559" s="503" t="s">
        <v>43459</v>
      </c>
      <c r="C9559" s="1268" t="s">
        <v>10942</v>
      </c>
      <c r="D9559" s="1269" t="s">
        <v>28</v>
      </c>
      <c r="E9559" s="1271">
        <v>105.19</v>
      </c>
      <c r="F9559" s="394"/>
    </row>
    <row r="9560" spans="1:6" ht="32.25">
      <c r="A9560" s="1284" t="s">
        <v>3977</v>
      </c>
      <c r="B9560" s="503" t="s">
        <v>43459</v>
      </c>
      <c r="C9560" s="1268" t="s">
        <v>3978</v>
      </c>
      <c r="D9560" s="1269" t="s">
        <v>28</v>
      </c>
      <c r="E9560" s="1271">
        <v>145.44999999999999</v>
      </c>
      <c r="F9560" s="394"/>
    </row>
    <row r="9561" spans="1:6" ht="22.5">
      <c r="A9561" s="1284" t="s">
        <v>3898</v>
      </c>
      <c r="B9561" s="503" t="s">
        <v>43459</v>
      </c>
      <c r="C9561" s="1268" t="s">
        <v>3899</v>
      </c>
      <c r="D9561" s="1269" t="s">
        <v>28</v>
      </c>
      <c r="E9561" s="1271">
        <v>564.32000000000005</v>
      </c>
      <c r="F9561" s="394"/>
    </row>
    <row r="9562" spans="1:6" ht="22.5">
      <c r="A9562" s="1284" t="s">
        <v>3979</v>
      </c>
      <c r="B9562" s="503" t="s">
        <v>43459</v>
      </c>
      <c r="C9562" s="1268" t="s">
        <v>3980</v>
      </c>
      <c r="D9562" s="1269" t="s">
        <v>28</v>
      </c>
      <c r="E9562" s="1271">
        <v>320.20999999999998</v>
      </c>
      <c r="F9562" s="394"/>
    </row>
    <row r="9563" spans="1:6">
      <c r="A9563" s="1284" t="s">
        <v>20798</v>
      </c>
      <c r="B9563" s="503" t="s">
        <v>43459</v>
      </c>
      <c r="C9563" s="1268" t="s">
        <v>20799</v>
      </c>
      <c r="D9563" s="1269" t="s">
        <v>28</v>
      </c>
      <c r="E9563" s="1272">
        <v>15.38</v>
      </c>
      <c r="F9563" s="394"/>
    </row>
    <row r="9564" spans="1:6">
      <c r="A9564" s="1284" t="s">
        <v>3981</v>
      </c>
      <c r="B9564" s="503" t="s">
        <v>43459</v>
      </c>
      <c r="C9564" s="1268" t="s">
        <v>12899</v>
      </c>
      <c r="D9564" s="1269" t="s">
        <v>28</v>
      </c>
      <c r="E9564" s="1271">
        <v>238.99</v>
      </c>
      <c r="F9564" s="394"/>
    </row>
    <row r="9565" spans="1:6" ht="22.5">
      <c r="A9565" s="1284" t="s">
        <v>3982</v>
      </c>
      <c r="B9565" s="503" t="s">
        <v>43459</v>
      </c>
      <c r="C9565" s="1268" t="s">
        <v>10943</v>
      </c>
      <c r="D9565" s="1269" t="s">
        <v>28</v>
      </c>
      <c r="E9565" s="1272">
        <v>24.78</v>
      </c>
      <c r="F9565" s="394"/>
    </row>
    <row r="9566" spans="1:6">
      <c r="A9566" s="1284" t="s">
        <v>3983</v>
      </c>
      <c r="B9566" s="503" t="s">
        <v>43459</v>
      </c>
      <c r="C9566" s="1268" t="s">
        <v>10944</v>
      </c>
      <c r="D9566" s="1269" t="s">
        <v>28</v>
      </c>
      <c r="E9566" s="1272">
        <v>57.73</v>
      </c>
      <c r="F9566" s="394"/>
    </row>
    <row r="9567" spans="1:6">
      <c r="A9567" s="1292">
        <v>8782</v>
      </c>
      <c r="B9567" s="503" t="s">
        <v>43459</v>
      </c>
      <c r="C9567" s="1265" t="s">
        <v>3961</v>
      </c>
      <c r="D9567" s="1266" t="s">
        <v>97</v>
      </c>
      <c r="E9567" s="1267"/>
      <c r="F9567" s="394"/>
    </row>
    <row r="9568" spans="1:6">
      <c r="A9568" s="1284" t="s">
        <v>3962</v>
      </c>
      <c r="B9568" s="503" t="s">
        <v>43459</v>
      </c>
      <c r="C9568" s="1268" t="s">
        <v>12900</v>
      </c>
      <c r="D9568" s="1269" t="s">
        <v>28</v>
      </c>
      <c r="E9568" s="1271">
        <v>129.01</v>
      </c>
      <c r="F9568" s="394"/>
    </row>
    <row r="9569" spans="1:6">
      <c r="A9569" s="1292">
        <v>8785</v>
      </c>
      <c r="B9569" s="503" t="s">
        <v>43459</v>
      </c>
      <c r="C9569" s="1265" t="s">
        <v>3989</v>
      </c>
      <c r="D9569" s="1266" t="s">
        <v>97</v>
      </c>
      <c r="E9569" s="1267"/>
      <c r="F9569" s="394"/>
    </row>
    <row r="9570" spans="1:6">
      <c r="A9570" s="1284" t="s">
        <v>3990</v>
      </c>
      <c r="B9570" s="503" t="s">
        <v>43459</v>
      </c>
      <c r="C9570" s="1268" t="s">
        <v>12901</v>
      </c>
      <c r="D9570" s="1269" t="s">
        <v>5</v>
      </c>
      <c r="E9570" s="1272">
        <v>27.38</v>
      </c>
      <c r="F9570" s="394"/>
    </row>
    <row r="9571" spans="1:6">
      <c r="A9571" s="1292">
        <v>8671</v>
      </c>
      <c r="B9571" s="503" t="s">
        <v>43459</v>
      </c>
      <c r="C9571" s="1265" t="s">
        <v>3991</v>
      </c>
      <c r="D9571" s="1266" t="s">
        <v>97</v>
      </c>
      <c r="E9571" s="1267"/>
      <c r="F9571" s="394"/>
    </row>
    <row r="9572" spans="1:6">
      <c r="A9572" s="1292">
        <v>8786</v>
      </c>
      <c r="B9572" s="503" t="s">
        <v>43459</v>
      </c>
      <c r="C9572" s="1265" t="s">
        <v>3992</v>
      </c>
      <c r="D9572" s="1266" t="s">
        <v>97</v>
      </c>
      <c r="E9572" s="1267"/>
      <c r="F9572" s="394"/>
    </row>
    <row r="9573" spans="1:6">
      <c r="A9573" s="1284" t="s">
        <v>12902</v>
      </c>
      <c r="B9573" s="503" t="s">
        <v>43459</v>
      </c>
      <c r="C9573" s="1268" t="s">
        <v>12903</v>
      </c>
      <c r="D9573" s="1269" t="s">
        <v>5</v>
      </c>
      <c r="E9573" s="1272">
        <v>20.45</v>
      </c>
      <c r="F9573" s="394"/>
    </row>
    <row r="9574" spans="1:6">
      <c r="A9574" s="1284" t="s">
        <v>3994</v>
      </c>
      <c r="B9574" s="503" t="s">
        <v>43459</v>
      </c>
      <c r="C9574" s="1268" t="s">
        <v>12904</v>
      </c>
      <c r="D9574" s="1269" t="s">
        <v>32</v>
      </c>
      <c r="E9574" s="1271">
        <v>112.43</v>
      </c>
      <c r="F9574" s="394"/>
    </row>
    <row r="9575" spans="1:6">
      <c r="A9575" s="1284" t="s">
        <v>3993</v>
      </c>
      <c r="B9575" s="503" t="s">
        <v>43459</v>
      </c>
      <c r="C9575" s="1268" t="s">
        <v>12905</v>
      </c>
      <c r="D9575" s="1269" t="s">
        <v>32</v>
      </c>
      <c r="E9575" s="1272">
        <v>76.69</v>
      </c>
      <c r="F9575" s="394"/>
    </row>
    <row r="9576" spans="1:6">
      <c r="A9576" s="1284" t="s">
        <v>12906</v>
      </c>
      <c r="B9576" s="503" t="s">
        <v>43459</v>
      </c>
      <c r="C9576" s="1268" t="s">
        <v>12907</v>
      </c>
      <c r="D9576" s="1269" t="s">
        <v>32</v>
      </c>
      <c r="E9576" s="1272">
        <v>37.36</v>
      </c>
      <c r="F9576" s="394"/>
    </row>
    <row r="9577" spans="1:6">
      <c r="A9577" s="1284" t="s">
        <v>12908</v>
      </c>
      <c r="B9577" s="503" t="s">
        <v>43459</v>
      </c>
      <c r="C9577" s="1268" t="s">
        <v>12909</v>
      </c>
      <c r="D9577" s="1269" t="s">
        <v>5</v>
      </c>
      <c r="E9577" s="1272">
        <v>53.68</v>
      </c>
      <c r="F9577" s="394"/>
    </row>
    <row r="9578" spans="1:6">
      <c r="A9578" s="1284" t="s">
        <v>12910</v>
      </c>
      <c r="B9578" s="503" t="s">
        <v>43459</v>
      </c>
      <c r="C9578" s="1268" t="s">
        <v>12911</v>
      </c>
      <c r="D9578" s="1269" t="s">
        <v>5</v>
      </c>
      <c r="E9578" s="1272">
        <v>65.23</v>
      </c>
      <c r="F9578" s="394"/>
    </row>
    <row r="9579" spans="1:6">
      <c r="A9579" s="1284" t="s">
        <v>3995</v>
      </c>
      <c r="B9579" s="503" t="s">
        <v>43459</v>
      </c>
      <c r="C9579" s="1268" t="s">
        <v>12912</v>
      </c>
      <c r="D9579" s="1269" t="s">
        <v>5</v>
      </c>
      <c r="E9579" s="1272">
        <v>38.71</v>
      </c>
      <c r="F9579" s="394"/>
    </row>
    <row r="9580" spans="1:6">
      <c r="A9580" s="1284" t="s">
        <v>3996</v>
      </c>
      <c r="B9580" s="503" t="s">
        <v>43459</v>
      </c>
      <c r="C9580" s="1268" t="s">
        <v>12913</v>
      </c>
      <c r="D9580" s="1269" t="s">
        <v>5</v>
      </c>
      <c r="E9580" s="1272">
        <v>12.51</v>
      </c>
      <c r="F9580" s="394"/>
    </row>
    <row r="9581" spans="1:6">
      <c r="A9581" s="1292">
        <v>8787</v>
      </c>
      <c r="B9581" s="503" t="s">
        <v>43459</v>
      </c>
      <c r="C9581" s="1265" t="s">
        <v>3997</v>
      </c>
      <c r="D9581" s="1266" t="s">
        <v>97</v>
      </c>
      <c r="E9581" s="1267"/>
      <c r="F9581" s="394"/>
    </row>
    <row r="9582" spans="1:6" ht="22.5">
      <c r="A9582" s="1284" t="s">
        <v>3998</v>
      </c>
      <c r="B9582" s="503" t="s">
        <v>43459</v>
      </c>
      <c r="C9582" s="1268" t="s">
        <v>3999</v>
      </c>
      <c r="D9582" s="1269" t="s">
        <v>30</v>
      </c>
      <c r="E9582" s="1272">
        <v>23.7</v>
      </c>
      <c r="F9582" s="394"/>
    </row>
    <row r="9583" spans="1:6" ht="22.5">
      <c r="A9583" s="1284" t="s">
        <v>4000</v>
      </c>
      <c r="B9583" s="503" t="s">
        <v>43459</v>
      </c>
      <c r="C9583" s="1268" t="s">
        <v>4001</v>
      </c>
      <c r="D9583" s="1269" t="s">
        <v>32</v>
      </c>
      <c r="E9583" s="1271">
        <v>324.69</v>
      </c>
      <c r="F9583" s="394"/>
    </row>
    <row r="9584" spans="1:6" ht="22.5">
      <c r="A9584" s="1284" t="s">
        <v>4002</v>
      </c>
      <c r="B9584" s="503" t="s">
        <v>43459</v>
      </c>
      <c r="C9584" s="1268" t="s">
        <v>4003</v>
      </c>
      <c r="D9584" s="1269" t="s">
        <v>32</v>
      </c>
      <c r="E9584" s="1271">
        <v>334.53</v>
      </c>
      <c r="F9584" s="394"/>
    </row>
    <row r="9585" spans="1:6" ht="22.5">
      <c r="A9585" s="1284" t="s">
        <v>4004</v>
      </c>
      <c r="B9585" s="503" t="s">
        <v>43459</v>
      </c>
      <c r="C9585" s="1268" t="s">
        <v>4005</v>
      </c>
      <c r="D9585" s="1269" t="s">
        <v>32</v>
      </c>
      <c r="E9585" s="1271">
        <v>321.5</v>
      </c>
      <c r="F9585" s="394"/>
    </row>
    <row r="9586" spans="1:6" ht="22.5">
      <c r="A9586" s="1284" t="s">
        <v>4006</v>
      </c>
      <c r="B9586" s="503" t="s">
        <v>43459</v>
      </c>
      <c r="C9586" s="1268" t="s">
        <v>4007</v>
      </c>
      <c r="D9586" s="1269" t="s">
        <v>32</v>
      </c>
      <c r="E9586" s="1271">
        <v>831.16</v>
      </c>
      <c r="F9586" s="394"/>
    </row>
    <row r="9587" spans="1:6" ht="32.25">
      <c r="A9587" s="1284" t="s">
        <v>4008</v>
      </c>
      <c r="B9587" s="503" t="s">
        <v>43459</v>
      </c>
      <c r="C9587" s="1268" t="s">
        <v>4009</v>
      </c>
      <c r="D9587" s="1269" t="s">
        <v>32</v>
      </c>
      <c r="E9587" s="1271">
        <v>385.9</v>
      </c>
      <c r="F9587" s="394"/>
    </row>
    <row r="9588" spans="1:6" ht="32.25">
      <c r="A9588" s="1284" t="s">
        <v>4010</v>
      </c>
      <c r="B9588" s="503" t="s">
        <v>43459</v>
      </c>
      <c r="C9588" s="1268" t="s">
        <v>4011</v>
      </c>
      <c r="D9588" s="1269" t="s">
        <v>32</v>
      </c>
      <c r="E9588" s="1271">
        <v>260.17</v>
      </c>
      <c r="F9588" s="394"/>
    </row>
    <row r="9589" spans="1:6" ht="22.5">
      <c r="A9589" s="1284" t="s">
        <v>4012</v>
      </c>
      <c r="B9589" s="503" t="s">
        <v>43459</v>
      </c>
      <c r="C9589" s="1268" t="s">
        <v>4013</v>
      </c>
      <c r="D9589" s="1269" t="s">
        <v>32</v>
      </c>
      <c r="E9589" s="1271">
        <v>241.84</v>
      </c>
      <c r="F9589" s="394"/>
    </row>
    <row r="9590" spans="1:6">
      <c r="A9590" s="1292">
        <v>8788</v>
      </c>
      <c r="B9590" s="503" t="s">
        <v>43459</v>
      </c>
      <c r="C9590" s="1265" t="s">
        <v>4015</v>
      </c>
      <c r="D9590" s="1266" t="s">
        <v>97</v>
      </c>
      <c r="E9590" s="1267"/>
      <c r="F9590" s="394"/>
    </row>
    <row r="9591" spans="1:6" ht="22.5">
      <c r="A9591" s="1284" t="s">
        <v>4017</v>
      </c>
      <c r="B9591" s="503" t="s">
        <v>43459</v>
      </c>
      <c r="C9591" s="1268" t="s">
        <v>12914</v>
      </c>
      <c r="D9591" s="1269" t="s">
        <v>32</v>
      </c>
      <c r="E9591" s="1272">
        <v>49.41</v>
      </c>
      <c r="F9591" s="394"/>
    </row>
    <row r="9592" spans="1:6" ht="22.5">
      <c r="A9592" s="1284" t="s">
        <v>4018</v>
      </c>
      <c r="B9592" s="503" t="s">
        <v>43459</v>
      </c>
      <c r="C9592" s="1268" t="s">
        <v>12915</v>
      </c>
      <c r="D9592" s="1269" t="s">
        <v>32</v>
      </c>
      <c r="E9592" s="1272">
        <v>55.29</v>
      </c>
      <c r="F9592" s="394"/>
    </row>
    <row r="9593" spans="1:6" ht="22.5">
      <c r="A9593" s="1284" t="s">
        <v>4016</v>
      </c>
      <c r="B9593" s="503" t="s">
        <v>43459</v>
      </c>
      <c r="C9593" s="1268" t="s">
        <v>12916</v>
      </c>
      <c r="D9593" s="1269" t="s">
        <v>32</v>
      </c>
      <c r="E9593" s="1272">
        <v>76.05</v>
      </c>
      <c r="F9593" s="394"/>
    </row>
    <row r="9594" spans="1:6" ht="22.5">
      <c r="A9594" s="1284" t="s">
        <v>4019</v>
      </c>
      <c r="B9594" s="503" t="s">
        <v>43459</v>
      </c>
      <c r="C9594" s="1268" t="s">
        <v>12917</v>
      </c>
      <c r="D9594" s="1269" t="s">
        <v>32</v>
      </c>
      <c r="E9594" s="1271">
        <v>222.82</v>
      </c>
      <c r="F9594" s="394"/>
    </row>
    <row r="9595" spans="1:6" ht="22.5">
      <c r="A9595" s="1284" t="s">
        <v>4020</v>
      </c>
      <c r="B9595" s="503" t="s">
        <v>43459</v>
      </c>
      <c r="C9595" s="1268" t="s">
        <v>12918</v>
      </c>
      <c r="D9595" s="1269" t="s">
        <v>32</v>
      </c>
      <c r="E9595" s="1271">
        <v>169.73</v>
      </c>
      <c r="F9595" s="394"/>
    </row>
    <row r="9596" spans="1:6">
      <c r="A9596" s="1284" t="s">
        <v>4021</v>
      </c>
      <c r="B9596" s="503" t="s">
        <v>43459</v>
      </c>
      <c r="C9596" s="1268" t="s">
        <v>12919</v>
      </c>
      <c r="D9596" s="1269" t="s">
        <v>5</v>
      </c>
      <c r="E9596" s="1272">
        <v>57.78</v>
      </c>
      <c r="F9596" s="394"/>
    </row>
    <row r="9597" spans="1:6">
      <c r="A9597" s="1292">
        <v>8789</v>
      </c>
      <c r="B9597" s="503" t="s">
        <v>43459</v>
      </c>
      <c r="C9597" s="1265" t="s">
        <v>4023</v>
      </c>
      <c r="D9597" s="1266" t="s">
        <v>97</v>
      </c>
      <c r="E9597" s="1267"/>
      <c r="F9597" s="394"/>
    </row>
    <row r="9598" spans="1:6" ht="22.5">
      <c r="A9598" s="1284" t="s">
        <v>4024</v>
      </c>
      <c r="B9598" s="503" t="s">
        <v>43459</v>
      </c>
      <c r="C9598" s="1268" t="s">
        <v>4025</v>
      </c>
      <c r="D9598" s="1269" t="s">
        <v>32</v>
      </c>
      <c r="E9598" s="1272">
        <v>94.11</v>
      </c>
      <c r="F9598" s="394"/>
    </row>
    <row r="9599" spans="1:6" ht="22.5">
      <c r="A9599" s="1284" t="s">
        <v>4026</v>
      </c>
      <c r="B9599" s="503" t="s">
        <v>43459</v>
      </c>
      <c r="C9599" s="1268" t="s">
        <v>4027</v>
      </c>
      <c r="D9599" s="1269" t="s">
        <v>32</v>
      </c>
      <c r="E9599" s="1271">
        <v>162.47999999999999</v>
      </c>
      <c r="F9599" s="394"/>
    </row>
    <row r="9600" spans="1:6" ht="22.5">
      <c r="A9600" s="1284" t="s">
        <v>4028</v>
      </c>
      <c r="B9600" s="503" t="s">
        <v>43459</v>
      </c>
      <c r="C9600" s="1268" t="s">
        <v>4029</v>
      </c>
      <c r="D9600" s="1269" t="s">
        <v>32</v>
      </c>
      <c r="E9600" s="1272">
        <v>98.07</v>
      </c>
      <c r="F9600" s="394"/>
    </row>
    <row r="9601" spans="1:6">
      <c r="A9601" s="1284" t="s">
        <v>4030</v>
      </c>
      <c r="B9601" s="503" t="s">
        <v>43459</v>
      </c>
      <c r="C9601" s="1268" t="s">
        <v>12920</v>
      </c>
      <c r="D9601" s="1269" t="s">
        <v>32</v>
      </c>
      <c r="E9601" s="1272">
        <v>75.849999999999994</v>
      </c>
      <c r="F9601" s="394"/>
    </row>
    <row r="9602" spans="1:6" ht="22.5">
      <c r="A9602" s="1284" t="s">
        <v>4031</v>
      </c>
      <c r="B9602" s="503" t="s">
        <v>43459</v>
      </c>
      <c r="C9602" s="1268" t="s">
        <v>12921</v>
      </c>
      <c r="D9602" s="1269" t="s">
        <v>32</v>
      </c>
      <c r="E9602" s="1272">
        <v>76.77</v>
      </c>
      <c r="F9602" s="394"/>
    </row>
    <row r="9603" spans="1:6">
      <c r="A9603" s="1284" t="s">
        <v>4032</v>
      </c>
      <c r="B9603" s="503" t="s">
        <v>43459</v>
      </c>
      <c r="C9603" s="1268" t="s">
        <v>12922</v>
      </c>
      <c r="D9603" s="1269" t="s">
        <v>5</v>
      </c>
      <c r="E9603" s="1272">
        <v>79.489999999999995</v>
      </c>
      <c r="F9603" s="394"/>
    </row>
    <row r="9604" spans="1:6">
      <c r="A9604" s="1292">
        <v>8790</v>
      </c>
      <c r="B9604" s="503" t="s">
        <v>43459</v>
      </c>
      <c r="C9604" s="1265" t="s">
        <v>4034</v>
      </c>
      <c r="D9604" s="1266" t="s">
        <v>97</v>
      </c>
      <c r="E9604" s="1267"/>
      <c r="F9604" s="394"/>
    </row>
    <row r="9605" spans="1:6">
      <c r="A9605" s="1284" t="s">
        <v>4035</v>
      </c>
      <c r="B9605" s="503" t="s">
        <v>43459</v>
      </c>
      <c r="C9605" s="1268" t="s">
        <v>12923</v>
      </c>
      <c r="D9605" s="1269" t="s">
        <v>32</v>
      </c>
      <c r="E9605" s="1271">
        <v>137.88</v>
      </c>
      <c r="F9605" s="394"/>
    </row>
    <row r="9606" spans="1:6">
      <c r="A9606" s="1284" t="s">
        <v>4037</v>
      </c>
      <c r="B9606" s="503" t="s">
        <v>43459</v>
      </c>
      <c r="C9606" s="1268" t="s">
        <v>12924</v>
      </c>
      <c r="D9606" s="1269" t="s">
        <v>32</v>
      </c>
      <c r="E9606" s="1271">
        <v>104.09</v>
      </c>
      <c r="F9606" s="394"/>
    </row>
    <row r="9607" spans="1:6">
      <c r="A9607" s="1284" t="s">
        <v>4036</v>
      </c>
      <c r="B9607" s="503" t="s">
        <v>43459</v>
      </c>
      <c r="C9607" s="1268" t="s">
        <v>12925</v>
      </c>
      <c r="D9607" s="1269" t="s">
        <v>32</v>
      </c>
      <c r="E9607" s="1271">
        <v>101.66</v>
      </c>
      <c r="F9607" s="394"/>
    </row>
    <row r="9608" spans="1:6" ht="22.5">
      <c r="A9608" s="1284" t="s">
        <v>4038</v>
      </c>
      <c r="B9608" s="503" t="s">
        <v>43459</v>
      </c>
      <c r="C9608" s="1268" t="s">
        <v>12926</v>
      </c>
      <c r="D9608" s="1269" t="s">
        <v>5</v>
      </c>
      <c r="E9608" s="1272">
        <v>17.809999999999999</v>
      </c>
      <c r="F9608" s="394"/>
    </row>
    <row r="9609" spans="1:6">
      <c r="A9609" s="1292">
        <v>8791</v>
      </c>
      <c r="B9609" s="503" t="s">
        <v>43459</v>
      </c>
      <c r="C9609" s="1265" t="s">
        <v>4040</v>
      </c>
      <c r="D9609" s="1266" t="s">
        <v>97</v>
      </c>
      <c r="E9609" s="1267"/>
      <c r="F9609" s="394"/>
    </row>
    <row r="9610" spans="1:6">
      <c r="A9610" s="1284" t="s">
        <v>4046</v>
      </c>
      <c r="B9610" s="503" t="s">
        <v>43459</v>
      </c>
      <c r="C9610" s="1268" t="s">
        <v>12927</v>
      </c>
      <c r="D9610" s="1269" t="s">
        <v>5</v>
      </c>
      <c r="E9610" s="1271">
        <v>115.05</v>
      </c>
      <c r="F9610" s="394"/>
    </row>
    <row r="9611" spans="1:6" ht="22.5">
      <c r="A9611" s="1284" t="s">
        <v>4041</v>
      </c>
      <c r="B9611" s="503" t="s">
        <v>43459</v>
      </c>
      <c r="C9611" s="1268" t="s">
        <v>12928</v>
      </c>
      <c r="D9611" s="1269" t="s">
        <v>5</v>
      </c>
      <c r="E9611" s="1271">
        <v>111.25</v>
      </c>
      <c r="F9611" s="394"/>
    </row>
    <row r="9612" spans="1:6" ht="22.5">
      <c r="A9612" s="1284" t="s">
        <v>4042</v>
      </c>
      <c r="B9612" s="503" t="s">
        <v>43459</v>
      </c>
      <c r="C9612" s="1268" t="s">
        <v>12929</v>
      </c>
      <c r="D9612" s="1269" t="s">
        <v>5</v>
      </c>
      <c r="E9612" s="1271">
        <v>206.1</v>
      </c>
      <c r="F9612" s="394"/>
    </row>
    <row r="9613" spans="1:6" ht="22.5">
      <c r="A9613" s="1284" t="s">
        <v>4043</v>
      </c>
      <c r="B9613" s="503" t="s">
        <v>43459</v>
      </c>
      <c r="C9613" s="1268" t="s">
        <v>12930</v>
      </c>
      <c r="D9613" s="1269" t="s">
        <v>5</v>
      </c>
      <c r="E9613" s="1272">
        <v>83.61</v>
      </c>
      <c r="F9613" s="394"/>
    </row>
    <row r="9614" spans="1:6">
      <c r="A9614" s="1284" t="s">
        <v>4044</v>
      </c>
      <c r="B9614" s="503" t="s">
        <v>43459</v>
      </c>
      <c r="C9614" s="1268" t="s">
        <v>12931</v>
      </c>
      <c r="D9614" s="1269" t="s">
        <v>5</v>
      </c>
      <c r="E9614" s="1272">
        <v>47.81</v>
      </c>
      <c r="F9614" s="394"/>
    </row>
    <row r="9615" spans="1:6">
      <c r="A9615" s="1284" t="s">
        <v>4047</v>
      </c>
      <c r="B9615" s="503" t="s">
        <v>43459</v>
      </c>
      <c r="C9615" s="1268" t="s">
        <v>12932</v>
      </c>
      <c r="D9615" s="1269" t="s">
        <v>5</v>
      </c>
      <c r="E9615" s="1272">
        <v>39.51</v>
      </c>
      <c r="F9615" s="394"/>
    </row>
    <row r="9616" spans="1:6">
      <c r="A9616" s="1284" t="s">
        <v>4045</v>
      </c>
      <c r="B9616" s="503" t="s">
        <v>43459</v>
      </c>
      <c r="C9616" s="1268" t="s">
        <v>12933</v>
      </c>
      <c r="D9616" s="1269" t="s">
        <v>5</v>
      </c>
      <c r="E9616" s="1272">
        <v>45.61</v>
      </c>
      <c r="F9616" s="394"/>
    </row>
    <row r="9617" spans="1:6">
      <c r="A9617" s="1292">
        <v>8792</v>
      </c>
      <c r="B9617" s="503" t="s">
        <v>43459</v>
      </c>
      <c r="C9617" s="1265" t="s">
        <v>4048</v>
      </c>
      <c r="D9617" s="1266" t="s">
        <v>97</v>
      </c>
      <c r="E9617" s="1267"/>
      <c r="F9617" s="394"/>
    </row>
    <row r="9618" spans="1:6">
      <c r="A9618" s="1284" t="s">
        <v>4062</v>
      </c>
      <c r="B9618" s="503" t="s">
        <v>43459</v>
      </c>
      <c r="C9618" s="1268" t="s">
        <v>10945</v>
      </c>
      <c r="D9618" s="1269" t="s">
        <v>5</v>
      </c>
      <c r="E9618" s="1272">
        <v>38.869999999999997</v>
      </c>
      <c r="F9618" s="394"/>
    </row>
    <row r="9619" spans="1:6">
      <c r="A9619" s="1284" t="s">
        <v>4063</v>
      </c>
      <c r="B9619" s="503" t="s">
        <v>43459</v>
      </c>
      <c r="C9619" s="1268" t="s">
        <v>10946</v>
      </c>
      <c r="D9619" s="1269" t="s">
        <v>5</v>
      </c>
      <c r="E9619" s="1272">
        <v>44.71</v>
      </c>
      <c r="F9619" s="394"/>
    </row>
    <row r="9620" spans="1:6">
      <c r="A9620" s="1284" t="s">
        <v>4064</v>
      </c>
      <c r="B9620" s="503" t="s">
        <v>43459</v>
      </c>
      <c r="C9620" s="1268" t="s">
        <v>10947</v>
      </c>
      <c r="D9620" s="1269" t="s">
        <v>5</v>
      </c>
      <c r="E9620" s="1272">
        <v>60.01</v>
      </c>
      <c r="F9620" s="394"/>
    </row>
    <row r="9621" spans="1:6">
      <c r="A9621" s="1284" t="s">
        <v>4055</v>
      </c>
      <c r="B9621" s="503" t="s">
        <v>43459</v>
      </c>
      <c r="C9621" s="1268" t="s">
        <v>10948</v>
      </c>
      <c r="D9621" s="1269" t="s">
        <v>5</v>
      </c>
      <c r="E9621" s="1271">
        <v>125.92</v>
      </c>
      <c r="F9621" s="394"/>
    </row>
    <row r="9622" spans="1:6">
      <c r="A9622" s="1284" t="s">
        <v>4056</v>
      </c>
      <c r="B9622" s="503" t="s">
        <v>43459</v>
      </c>
      <c r="C9622" s="1268" t="s">
        <v>10949</v>
      </c>
      <c r="D9622" s="1269" t="s">
        <v>5</v>
      </c>
      <c r="E9622" s="1272">
        <v>44.39</v>
      </c>
      <c r="F9622" s="394"/>
    </row>
    <row r="9623" spans="1:6">
      <c r="A9623" s="1284" t="s">
        <v>4057</v>
      </c>
      <c r="B9623" s="503" t="s">
        <v>43459</v>
      </c>
      <c r="C9623" s="1268" t="s">
        <v>10950</v>
      </c>
      <c r="D9623" s="1269" t="s">
        <v>5</v>
      </c>
      <c r="E9623" s="1272">
        <v>51.4</v>
      </c>
      <c r="F9623" s="394"/>
    </row>
    <row r="9624" spans="1:6">
      <c r="A9624" s="1284" t="s">
        <v>4058</v>
      </c>
      <c r="B9624" s="503" t="s">
        <v>43459</v>
      </c>
      <c r="C9624" s="1268" t="s">
        <v>10951</v>
      </c>
      <c r="D9624" s="1269" t="s">
        <v>5</v>
      </c>
      <c r="E9624" s="1272">
        <v>62</v>
      </c>
      <c r="F9624" s="394"/>
    </row>
    <row r="9625" spans="1:6">
      <c r="A9625" s="1284" t="s">
        <v>4059</v>
      </c>
      <c r="B9625" s="503" t="s">
        <v>43459</v>
      </c>
      <c r="C9625" s="1268" t="s">
        <v>10952</v>
      </c>
      <c r="D9625" s="1269" t="s">
        <v>5</v>
      </c>
      <c r="E9625" s="1272">
        <v>72.56</v>
      </c>
      <c r="F9625" s="394"/>
    </row>
    <row r="9626" spans="1:6">
      <c r="A9626" s="1284" t="s">
        <v>4060</v>
      </c>
      <c r="B9626" s="503" t="s">
        <v>43459</v>
      </c>
      <c r="C9626" s="1268" t="s">
        <v>10953</v>
      </c>
      <c r="D9626" s="1269" t="s">
        <v>5</v>
      </c>
      <c r="E9626" s="1272">
        <v>79.52</v>
      </c>
      <c r="F9626" s="394"/>
    </row>
    <row r="9627" spans="1:6">
      <c r="A9627" s="1284" t="s">
        <v>4061</v>
      </c>
      <c r="B9627" s="503" t="s">
        <v>43459</v>
      </c>
      <c r="C9627" s="1268" t="s">
        <v>10954</v>
      </c>
      <c r="D9627" s="1269" t="s">
        <v>5</v>
      </c>
      <c r="E9627" s="1272">
        <v>90.19</v>
      </c>
      <c r="F9627" s="394"/>
    </row>
    <row r="9628" spans="1:6">
      <c r="A9628" s="1284" t="s">
        <v>4049</v>
      </c>
      <c r="B9628" s="503" t="s">
        <v>43459</v>
      </c>
      <c r="C9628" s="1268" t="s">
        <v>10955</v>
      </c>
      <c r="D9628" s="1269" t="s">
        <v>5</v>
      </c>
      <c r="E9628" s="1271">
        <v>142.65</v>
      </c>
      <c r="F9628" s="394"/>
    </row>
    <row r="9629" spans="1:6">
      <c r="A9629" s="1284" t="s">
        <v>4050</v>
      </c>
      <c r="B9629" s="503" t="s">
        <v>43459</v>
      </c>
      <c r="C9629" s="1268" t="s">
        <v>10956</v>
      </c>
      <c r="D9629" s="1269" t="s">
        <v>5</v>
      </c>
      <c r="E9629" s="1272">
        <v>49.91</v>
      </c>
      <c r="F9629" s="394"/>
    </row>
    <row r="9630" spans="1:6">
      <c r="A9630" s="1284" t="s">
        <v>4051</v>
      </c>
      <c r="B9630" s="503" t="s">
        <v>43459</v>
      </c>
      <c r="C9630" s="1268" t="s">
        <v>10957</v>
      </c>
      <c r="D9630" s="1269" t="s">
        <v>5</v>
      </c>
      <c r="E9630" s="1272">
        <v>58.1</v>
      </c>
      <c r="F9630" s="394"/>
    </row>
    <row r="9631" spans="1:6">
      <c r="A9631" s="1284" t="s">
        <v>4052</v>
      </c>
      <c r="B9631" s="503" t="s">
        <v>43459</v>
      </c>
      <c r="C9631" s="1268" t="s">
        <v>10958</v>
      </c>
      <c r="D9631" s="1269" t="s">
        <v>5</v>
      </c>
      <c r="E9631" s="1272">
        <v>70.36</v>
      </c>
      <c r="F9631" s="394"/>
    </row>
    <row r="9632" spans="1:6">
      <c r="A9632" s="1284" t="s">
        <v>4053</v>
      </c>
      <c r="B9632" s="503" t="s">
        <v>43459</v>
      </c>
      <c r="C9632" s="1268" t="s">
        <v>10959</v>
      </c>
      <c r="D9632" s="1269" t="s">
        <v>5</v>
      </c>
      <c r="E9632" s="1272">
        <v>90.55</v>
      </c>
      <c r="F9632" s="394"/>
    </row>
    <row r="9633" spans="1:6">
      <c r="A9633" s="1284" t="s">
        <v>4054</v>
      </c>
      <c r="B9633" s="503" t="s">
        <v>43459</v>
      </c>
      <c r="C9633" s="1268" t="s">
        <v>10960</v>
      </c>
      <c r="D9633" s="1269" t="s">
        <v>5</v>
      </c>
      <c r="E9633" s="1271">
        <v>102.73</v>
      </c>
      <c r="F9633" s="394"/>
    </row>
    <row r="9634" spans="1:6">
      <c r="A9634" s="1292">
        <v>8793</v>
      </c>
      <c r="B9634" s="503" t="s">
        <v>43459</v>
      </c>
      <c r="C9634" s="1265" t="s">
        <v>4065</v>
      </c>
      <c r="D9634" s="1266" t="s">
        <v>97</v>
      </c>
      <c r="E9634" s="1267"/>
      <c r="F9634" s="394"/>
    </row>
    <row r="9635" spans="1:6">
      <c r="A9635" s="1284" t="s">
        <v>4073</v>
      </c>
      <c r="B9635" s="503" t="s">
        <v>43459</v>
      </c>
      <c r="C9635" s="1268" t="s">
        <v>10961</v>
      </c>
      <c r="D9635" s="1269" t="s">
        <v>5</v>
      </c>
      <c r="E9635" s="1272">
        <v>25.62</v>
      </c>
      <c r="F9635" s="394"/>
    </row>
    <row r="9636" spans="1:6">
      <c r="A9636" s="1284" t="s">
        <v>4074</v>
      </c>
      <c r="B9636" s="503" t="s">
        <v>43459</v>
      </c>
      <c r="C9636" s="1268" t="s">
        <v>10962</v>
      </c>
      <c r="D9636" s="1269" t="s">
        <v>5</v>
      </c>
      <c r="E9636" s="1272">
        <v>30.26</v>
      </c>
      <c r="F9636" s="394"/>
    </row>
    <row r="9637" spans="1:6">
      <c r="A9637" s="1284" t="s">
        <v>4075</v>
      </c>
      <c r="B9637" s="503" t="s">
        <v>43459</v>
      </c>
      <c r="C9637" s="1268" t="s">
        <v>12934</v>
      </c>
      <c r="D9637" s="1269" t="s">
        <v>5</v>
      </c>
      <c r="E9637" s="1272">
        <v>34.14</v>
      </c>
      <c r="F9637" s="394"/>
    </row>
    <row r="9638" spans="1:6">
      <c r="A9638" s="1284" t="s">
        <v>4076</v>
      </c>
      <c r="B9638" s="503" t="s">
        <v>43459</v>
      </c>
      <c r="C9638" s="1268" t="s">
        <v>12935</v>
      </c>
      <c r="D9638" s="1269" t="s">
        <v>5</v>
      </c>
      <c r="E9638" s="1272">
        <v>41.82</v>
      </c>
      <c r="F9638" s="394"/>
    </row>
    <row r="9639" spans="1:6">
      <c r="A9639" s="1284" t="s">
        <v>4066</v>
      </c>
      <c r="B9639" s="503" t="s">
        <v>43459</v>
      </c>
      <c r="C9639" s="1268" t="s">
        <v>10963</v>
      </c>
      <c r="D9639" s="1269" t="s">
        <v>5</v>
      </c>
      <c r="E9639" s="1272">
        <v>28.86</v>
      </c>
      <c r="F9639" s="394"/>
    </row>
    <row r="9640" spans="1:6">
      <c r="A9640" s="1284" t="s">
        <v>4067</v>
      </c>
      <c r="B9640" s="503" t="s">
        <v>43459</v>
      </c>
      <c r="C9640" s="1268" t="s">
        <v>10964</v>
      </c>
      <c r="D9640" s="1269" t="s">
        <v>5</v>
      </c>
      <c r="E9640" s="1272">
        <v>34.58</v>
      </c>
      <c r="F9640" s="394"/>
    </row>
    <row r="9641" spans="1:6">
      <c r="A9641" s="1284" t="s">
        <v>4068</v>
      </c>
      <c r="B9641" s="503" t="s">
        <v>43459</v>
      </c>
      <c r="C9641" s="1268" t="s">
        <v>10965</v>
      </c>
      <c r="D9641" s="1269" t="s">
        <v>5</v>
      </c>
      <c r="E9641" s="1272">
        <v>40.1</v>
      </c>
      <c r="F9641" s="394"/>
    </row>
    <row r="9642" spans="1:6">
      <c r="A9642" s="1284" t="s">
        <v>4069</v>
      </c>
      <c r="B9642" s="503" t="s">
        <v>43459</v>
      </c>
      <c r="C9642" s="1268" t="s">
        <v>10966</v>
      </c>
      <c r="D9642" s="1269" t="s">
        <v>5</v>
      </c>
      <c r="E9642" s="1272">
        <v>48.95</v>
      </c>
      <c r="F9642" s="394"/>
    </row>
    <row r="9643" spans="1:6">
      <c r="A9643" s="1284" t="s">
        <v>4070</v>
      </c>
      <c r="B9643" s="503" t="s">
        <v>43459</v>
      </c>
      <c r="C9643" s="1268" t="s">
        <v>10967</v>
      </c>
      <c r="D9643" s="1269" t="s">
        <v>5</v>
      </c>
      <c r="E9643" s="1272">
        <v>68.900000000000006</v>
      </c>
      <c r="F9643" s="394"/>
    </row>
    <row r="9644" spans="1:6">
      <c r="A9644" s="1284" t="s">
        <v>4071</v>
      </c>
      <c r="B9644" s="503" t="s">
        <v>43459</v>
      </c>
      <c r="C9644" s="1268" t="s">
        <v>10968</v>
      </c>
      <c r="D9644" s="1269" t="s">
        <v>5</v>
      </c>
      <c r="E9644" s="1272">
        <v>80.849999999999994</v>
      </c>
      <c r="F9644" s="394"/>
    </row>
    <row r="9645" spans="1:6">
      <c r="A9645" s="1284" t="s">
        <v>4072</v>
      </c>
      <c r="B9645" s="503" t="s">
        <v>43459</v>
      </c>
      <c r="C9645" s="1268" t="s">
        <v>10969</v>
      </c>
      <c r="D9645" s="1269" t="s">
        <v>5</v>
      </c>
      <c r="E9645" s="1272">
        <v>94</v>
      </c>
      <c r="F9645" s="394"/>
    </row>
    <row r="9646" spans="1:6">
      <c r="A9646" s="1292">
        <v>8794</v>
      </c>
      <c r="B9646" s="503" t="s">
        <v>43459</v>
      </c>
      <c r="C9646" s="1265" t="s">
        <v>4077</v>
      </c>
      <c r="D9646" s="1266" t="s">
        <v>97</v>
      </c>
      <c r="E9646" s="1267"/>
      <c r="F9646" s="394"/>
    </row>
    <row r="9647" spans="1:6">
      <c r="A9647" s="1284" t="s">
        <v>4078</v>
      </c>
      <c r="B9647" s="503" t="s">
        <v>43459</v>
      </c>
      <c r="C9647" s="1268" t="s">
        <v>10970</v>
      </c>
      <c r="D9647" s="1269" t="s">
        <v>5</v>
      </c>
      <c r="E9647" s="1272">
        <v>49.44</v>
      </c>
      <c r="F9647" s="394"/>
    </row>
    <row r="9648" spans="1:6">
      <c r="A9648" s="1292">
        <v>8795</v>
      </c>
      <c r="B9648" s="503" t="s">
        <v>43459</v>
      </c>
      <c r="C9648" s="1265" t="s">
        <v>4080</v>
      </c>
      <c r="D9648" s="1266" t="s">
        <v>97</v>
      </c>
      <c r="E9648" s="1267"/>
      <c r="F9648" s="394"/>
    </row>
    <row r="9649" spans="1:6">
      <c r="A9649" s="1284" t="s">
        <v>12936</v>
      </c>
      <c r="B9649" s="503" t="s">
        <v>43459</v>
      </c>
      <c r="C9649" s="1268" t="s">
        <v>12937</v>
      </c>
      <c r="D9649" s="1269" t="s">
        <v>5</v>
      </c>
      <c r="E9649" s="1272">
        <v>21.52</v>
      </c>
      <c r="F9649" s="394"/>
    </row>
    <row r="9650" spans="1:6">
      <c r="A9650" s="1292">
        <v>8797</v>
      </c>
      <c r="B9650" s="503" t="s">
        <v>43459</v>
      </c>
      <c r="C9650" s="1265" t="s">
        <v>12938</v>
      </c>
      <c r="D9650" s="1266" t="s">
        <v>97</v>
      </c>
      <c r="E9650" s="1267"/>
      <c r="F9650" s="394"/>
    </row>
    <row r="9651" spans="1:6">
      <c r="A9651" s="1284" t="s">
        <v>4081</v>
      </c>
      <c r="B9651" s="503" t="s">
        <v>43459</v>
      </c>
      <c r="C9651" s="1268" t="s">
        <v>12939</v>
      </c>
      <c r="D9651" s="1269" t="s">
        <v>5</v>
      </c>
      <c r="E9651" s="1272">
        <v>93.55</v>
      </c>
      <c r="F9651" s="394"/>
    </row>
    <row r="9652" spans="1:6">
      <c r="A9652" s="1284" t="s">
        <v>4082</v>
      </c>
      <c r="B9652" s="503" t="s">
        <v>43459</v>
      </c>
      <c r="C9652" s="1268" t="s">
        <v>12940</v>
      </c>
      <c r="D9652" s="1269" t="s">
        <v>5</v>
      </c>
      <c r="E9652" s="1272">
        <v>95.28</v>
      </c>
      <c r="F9652" s="394"/>
    </row>
    <row r="9653" spans="1:6">
      <c r="A9653" s="1284" t="s">
        <v>10971</v>
      </c>
      <c r="B9653" s="503" t="s">
        <v>43459</v>
      </c>
      <c r="C9653" s="1268" t="s">
        <v>12941</v>
      </c>
      <c r="D9653" s="1269" t="s">
        <v>5</v>
      </c>
      <c r="E9653" s="1272">
        <v>64.23</v>
      </c>
      <c r="F9653" s="394"/>
    </row>
    <row r="9654" spans="1:6">
      <c r="A9654" s="1292">
        <v>8798</v>
      </c>
      <c r="B9654" s="503" t="s">
        <v>43459</v>
      </c>
      <c r="C9654" s="1265" t="s">
        <v>4084</v>
      </c>
      <c r="D9654" s="1266" t="s">
        <v>97</v>
      </c>
      <c r="E9654" s="1267"/>
      <c r="F9654" s="394"/>
    </row>
    <row r="9655" spans="1:6">
      <c r="A9655" s="1284" t="s">
        <v>4085</v>
      </c>
      <c r="B9655" s="503" t="s">
        <v>43459</v>
      </c>
      <c r="C9655" s="1268" t="s">
        <v>12942</v>
      </c>
      <c r="D9655" s="1269" t="s">
        <v>28</v>
      </c>
      <c r="E9655" s="1272">
        <v>49.98</v>
      </c>
      <c r="F9655" s="394"/>
    </row>
    <row r="9656" spans="1:6">
      <c r="A9656" s="1284" t="s">
        <v>4086</v>
      </c>
      <c r="B9656" s="503" t="s">
        <v>43459</v>
      </c>
      <c r="C9656" s="1268" t="s">
        <v>12943</v>
      </c>
      <c r="D9656" s="1269" t="s">
        <v>28</v>
      </c>
      <c r="E9656" s="1272">
        <v>51.81</v>
      </c>
      <c r="F9656" s="394"/>
    </row>
    <row r="9657" spans="1:6">
      <c r="A9657" s="1284" t="s">
        <v>4087</v>
      </c>
      <c r="B9657" s="503" t="s">
        <v>43459</v>
      </c>
      <c r="C9657" s="1268" t="s">
        <v>12944</v>
      </c>
      <c r="D9657" s="1269" t="s">
        <v>28</v>
      </c>
      <c r="E9657" s="1272">
        <v>51.97</v>
      </c>
      <c r="F9657" s="394"/>
    </row>
    <row r="9658" spans="1:6">
      <c r="A9658" s="1292">
        <v>8799</v>
      </c>
      <c r="B9658" s="503" t="s">
        <v>43459</v>
      </c>
      <c r="C9658" s="1265" t="s">
        <v>4088</v>
      </c>
      <c r="D9658" s="1266" t="s">
        <v>97</v>
      </c>
      <c r="E9658" s="1267"/>
      <c r="F9658" s="394"/>
    </row>
    <row r="9659" spans="1:6">
      <c r="A9659" s="1284" t="s">
        <v>4089</v>
      </c>
      <c r="B9659" s="503" t="s">
        <v>43459</v>
      </c>
      <c r="C9659" s="1268" t="s">
        <v>12945</v>
      </c>
      <c r="D9659" s="1269" t="s">
        <v>5</v>
      </c>
      <c r="E9659" s="1272">
        <v>36.770000000000003</v>
      </c>
      <c r="F9659" s="394"/>
    </row>
    <row r="9660" spans="1:6">
      <c r="A9660" s="1301">
        <v>10529</v>
      </c>
      <c r="B9660" s="503" t="s">
        <v>43459</v>
      </c>
      <c r="C9660" s="1265" t="s">
        <v>10972</v>
      </c>
      <c r="D9660" s="1266" t="s">
        <v>97</v>
      </c>
      <c r="E9660" s="1267"/>
      <c r="F9660" s="394"/>
    </row>
    <row r="9661" spans="1:6">
      <c r="A9661" s="1284" t="s">
        <v>4384</v>
      </c>
      <c r="B9661" s="503" t="s">
        <v>43459</v>
      </c>
      <c r="C9661" s="1268" t="s">
        <v>12946</v>
      </c>
      <c r="D9661" s="1269" t="s">
        <v>32</v>
      </c>
      <c r="E9661" s="1272">
        <v>19.87</v>
      </c>
      <c r="F9661" s="394"/>
    </row>
    <row r="9662" spans="1:6">
      <c r="A9662" s="1292">
        <v>8672</v>
      </c>
      <c r="B9662" s="503" t="s">
        <v>43459</v>
      </c>
      <c r="C9662" s="1265" t="s">
        <v>4090</v>
      </c>
      <c r="D9662" s="1266" t="s">
        <v>97</v>
      </c>
      <c r="E9662" s="1267"/>
      <c r="F9662" s="394"/>
    </row>
    <row r="9663" spans="1:6">
      <c r="A9663" s="1292">
        <v>8800</v>
      </c>
      <c r="B9663" s="503" t="s">
        <v>43459</v>
      </c>
      <c r="C9663" s="1265" t="s">
        <v>4091</v>
      </c>
      <c r="D9663" s="1266" t="s">
        <v>97</v>
      </c>
      <c r="E9663" s="1267"/>
      <c r="F9663" s="394"/>
    </row>
    <row r="9664" spans="1:6" ht="22.5">
      <c r="A9664" s="1284" t="s">
        <v>4092</v>
      </c>
      <c r="B9664" s="503" t="s">
        <v>43459</v>
      </c>
      <c r="C9664" s="1268" t="s">
        <v>4093</v>
      </c>
      <c r="D9664" s="1269" t="s">
        <v>32</v>
      </c>
      <c r="E9664" s="1272">
        <v>77.02</v>
      </c>
      <c r="F9664" s="394"/>
    </row>
    <row r="9665" spans="1:6">
      <c r="A9665" s="1292">
        <v>8801</v>
      </c>
      <c r="B9665" s="503" t="s">
        <v>43459</v>
      </c>
      <c r="C9665" s="1265" t="s">
        <v>4094</v>
      </c>
      <c r="D9665" s="1266" t="s">
        <v>97</v>
      </c>
      <c r="E9665" s="1267"/>
      <c r="F9665" s="394"/>
    </row>
    <row r="9666" spans="1:6">
      <c r="A9666" s="1284" t="s">
        <v>4095</v>
      </c>
      <c r="B9666" s="503" t="s">
        <v>43459</v>
      </c>
      <c r="C9666" s="1268" t="s">
        <v>20800</v>
      </c>
      <c r="D9666" s="1269" t="s">
        <v>32</v>
      </c>
      <c r="E9666" s="1272">
        <v>54.57</v>
      </c>
      <c r="F9666" s="394"/>
    </row>
    <row r="9667" spans="1:6">
      <c r="A9667" s="1284" t="s">
        <v>4097</v>
      </c>
      <c r="B9667" s="503" t="s">
        <v>43459</v>
      </c>
      <c r="C9667" s="1268" t="s">
        <v>20801</v>
      </c>
      <c r="D9667" s="1269" t="s">
        <v>32</v>
      </c>
      <c r="E9667" s="1272">
        <v>24.99</v>
      </c>
      <c r="F9667" s="394"/>
    </row>
    <row r="9668" spans="1:6">
      <c r="A9668" s="1284" t="s">
        <v>4096</v>
      </c>
      <c r="B9668" s="503" t="s">
        <v>43459</v>
      </c>
      <c r="C9668" s="1268" t="s">
        <v>20802</v>
      </c>
      <c r="D9668" s="1269" t="s">
        <v>32</v>
      </c>
      <c r="E9668" s="1272">
        <v>27.03</v>
      </c>
      <c r="F9668" s="394"/>
    </row>
    <row r="9669" spans="1:6">
      <c r="A9669" s="1292">
        <v>8802</v>
      </c>
      <c r="B9669" s="503" t="s">
        <v>43459</v>
      </c>
      <c r="C9669" s="1265" t="s">
        <v>4098</v>
      </c>
      <c r="D9669" s="1266" t="s">
        <v>97</v>
      </c>
      <c r="E9669" s="1267"/>
      <c r="F9669" s="394"/>
    </row>
    <row r="9670" spans="1:6">
      <c r="A9670" s="1284" t="s">
        <v>4099</v>
      </c>
      <c r="B9670" s="503" t="s">
        <v>43459</v>
      </c>
      <c r="C9670" s="1268" t="s">
        <v>12488</v>
      </c>
      <c r="D9670" s="1269" t="s">
        <v>32</v>
      </c>
      <c r="E9670" s="1272">
        <v>36.17</v>
      </c>
      <c r="F9670" s="394"/>
    </row>
    <row r="9671" spans="1:6">
      <c r="A9671" s="1284" t="s">
        <v>4100</v>
      </c>
      <c r="B9671" s="503" t="s">
        <v>43459</v>
      </c>
      <c r="C9671" s="1268" t="s">
        <v>12489</v>
      </c>
      <c r="D9671" s="1269" t="s">
        <v>32</v>
      </c>
      <c r="E9671" s="1272">
        <v>39.72</v>
      </c>
      <c r="F9671" s="394"/>
    </row>
    <row r="9672" spans="1:6">
      <c r="A9672" s="1284" t="s">
        <v>4101</v>
      </c>
      <c r="B9672" s="503" t="s">
        <v>43459</v>
      </c>
      <c r="C9672" s="1268" t="s">
        <v>12490</v>
      </c>
      <c r="D9672" s="1269" t="s">
        <v>32</v>
      </c>
      <c r="E9672" s="1272">
        <v>43.27</v>
      </c>
      <c r="F9672" s="394"/>
    </row>
    <row r="9673" spans="1:6">
      <c r="A9673" s="1284" t="s">
        <v>4102</v>
      </c>
      <c r="B9673" s="503" t="s">
        <v>43459</v>
      </c>
      <c r="C9673" s="1268" t="s">
        <v>12491</v>
      </c>
      <c r="D9673" s="1269" t="s">
        <v>32</v>
      </c>
      <c r="E9673" s="1272">
        <v>46.82</v>
      </c>
      <c r="F9673" s="394"/>
    </row>
    <row r="9674" spans="1:6">
      <c r="A9674" s="1284" t="s">
        <v>4103</v>
      </c>
      <c r="B9674" s="503" t="s">
        <v>43459</v>
      </c>
      <c r="C9674" s="1268" t="s">
        <v>12492</v>
      </c>
      <c r="D9674" s="1269" t="s">
        <v>32</v>
      </c>
      <c r="E9674" s="1272">
        <v>34.76</v>
      </c>
      <c r="F9674" s="394"/>
    </row>
    <row r="9675" spans="1:6">
      <c r="A9675" s="1284" t="s">
        <v>4104</v>
      </c>
      <c r="B9675" s="503" t="s">
        <v>43459</v>
      </c>
      <c r="C9675" s="1268" t="s">
        <v>12493</v>
      </c>
      <c r="D9675" s="1269" t="s">
        <v>32</v>
      </c>
      <c r="E9675" s="1272">
        <v>37.83</v>
      </c>
      <c r="F9675" s="394"/>
    </row>
    <row r="9676" spans="1:6">
      <c r="A9676" s="1284" t="s">
        <v>4105</v>
      </c>
      <c r="B9676" s="503" t="s">
        <v>43459</v>
      </c>
      <c r="C9676" s="1268" t="s">
        <v>12494</v>
      </c>
      <c r="D9676" s="1269" t="s">
        <v>32</v>
      </c>
      <c r="E9676" s="1272">
        <v>40.909999999999997</v>
      </c>
      <c r="F9676" s="394"/>
    </row>
    <row r="9677" spans="1:6">
      <c r="A9677" s="1284" t="s">
        <v>4106</v>
      </c>
      <c r="B9677" s="503" t="s">
        <v>43459</v>
      </c>
      <c r="C9677" s="1268" t="s">
        <v>12495</v>
      </c>
      <c r="D9677" s="1269" t="s">
        <v>32</v>
      </c>
      <c r="E9677" s="1272">
        <v>43.98</v>
      </c>
      <c r="F9677" s="394"/>
    </row>
    <row r="9678" spans="1:6">
      <c r="A9678" s="1292">
        <v>8803</v>
      </c>
      <c r="B9678" s="503" t="s">
        <v>43459</v>
      </c>
      <c r="C9678" s="1265" t="s">
        <v>4107</v>
      </c>
      <c r="D9678" s="1266" t="s">
        <v>97</v>
      </c>
      <c r="E9678" s="1267"/>
      <c r="F9678" s="394"/>
    </row>
    <row r="9679" spans="1:6" ht="22.5">
      <c r="A9679" s="1284" t="s">
        <v>4108</v>
      </c>
      <c r="B9679" s="503" t="s">
        <v>43459</v>
      </c>
      <c r="C9679" s="1268" t="s">
        <v>12496</v>
      </c>
      <c r="D9679" s="1269" t="s">
        <v>32</v>
      </c>
      <c r="E9679" s="1272">
        <v>31.4</v>
      </c>
      <c r="F9679" s="394"/>
    </row>
    <row r="9680" spans="1:6" ht="22.5">
      <c r="A9680" s="1284" t="s">
        <v>4109</v>
      </c>
      <c r="B9680" s="503" t="s">
        <v>43459</v>
      </c>
      <c r="C9680" s="1268" t="s">
        <v>12497</v>
      </c>
      <c r="D9680" s="1269" t="s">
        <v>32</v>
      </c>
      <c r="E9680" s="1272">
        <v>34.950000000000003</v>
      </c>
      <c r="F9680" s="394"/>
    </row>
    <row r="9681" spans="1:6" ht="22.5">
      <c r="A9681" s="1284" t="s">
        <v>4110</v>
      </c>
      <c r="B9681" s="503" t="s">
        <v>43459</v>
      </c>
      <c r="C9681" s="1268" t="s">
        <v>12498</v>
      </c>
      <c r="D9681" s="1269" t="s">
        <v>32</v>
      </c>
      <c r="E9681" s="1272">
        <v>38.5</v>
      </c>
      <c r="F9681" s="394"/>
    </row>
    <row r="9682" spans="1:6" ht="22.5">
      <c r="A9682" s="1284" t="s">
        <v>4111</v>
      </c>
      <c r="B9682" s="503" t="s">
        <v>43459</v>
      </c>
      <c r="C9682" s="1268" t="s">
        <v>12499</v>
      </c>
      <c r="D9682" s="1269" t="s">
        <v>32</v>
      </c>
      <c r="E9682" s="1272">
        <v>42.05</v>
      </c>
      <c r="F9682" s="394"/>
    </row>
    <row r="9683" spans="1:6" ht="22.5">
      <c r="A9683" s="1284" t="s">
        <v>4112</v>
      </c>
      <c r="B9683" s="503" t="s">
        <v>43459</v>
      </c>
      <c r="C9683" s="1268" t="s">
        <v>12500</v>
      </c>
      <c r="D9683" s="1269" t="s">
        <v>32</v>
      </c>
      <c r="E9683" s="1272">
        <v>29.99</v>
      </c>
      <c r="F9683" s="394"/>
    </row>
    <row r="9684" spans="1:6" ht="22.5">
      <c r="A9684" s="1284" t="s">
        <v>4113</v>
      </c>
      <c r="B9684" s="503" t="s">
        <v>43459</v>
      </c>
      <c r="C9684" s="1268" t="s">
        <v>12501</v>
      </c>
      <c r="D9684" s="1269" t="s">
        <v>32</v>
      </c>
      <c r="E9684" s="1272">
        <v>33.06</v>
      </c>
      <c r="F9684" s="394"/>
    </row>
    <row r="9685" spans="1:6" ht="22.5">
      <c r="A9685" s="1284" t="s">
        <v>4114</v>
      </c>
      <c r="B9685" s="503" t="s">
        <v>43459</v>
      </c>
      <c r="C9685" s="1268" t="s">
        <v>12502</v>
      </c>
      <c r="D9685" s="1269" t="s">
        <v>32</v>
      </c>
      <c r="E9685" s="1272">
        <v>36.14</v>
      </c>
      <c r="F9685" s="394"/>
    </row>
    <row r="9686" spans="1:6" ht="22.5">
      <c r="A9686" s="1284" t="s">
        <v>4115</v>
      </c>
      <c r="B9686" s="503" t="s">
        <v>43459</v>
      </c>
      <c r="C9686" s="1268" t="s">
        <v>12503</v>
      </c>
      <c r="D9686" s="1269" t="s">
        <v>32</v>
      </c>
      <c r="E9686" s="1272">
        <v>39.21</v>
      </c>
      <c r="F9686" s="394"/>
    </row>
    <row r="9687" spans="1:6">
      <c r="A9687" s="1292">
        <v>8804</v>
      </c>
      <c r="B9687" s="503" t="s">
        <v>43459</v>
      </c>
      <c r="C9687" s="1265" t="s">
        <v>4116</v>
      </c>
      <c r="D9687" s="1266" t="s">
        <v>97</v>
      </c>
      <c r="E9687" s="1267"/>
      <c r="F9687" s="394"/>
    </row>
    <row r="9688" spans="1:6">
      <c r="A9688" s="1284" t="s">
        <v>4117</v>
      </c>
      <c r="B9688" s="503" t="s">
        <v>43459</v>
      </c>
      <c r="C9688" s="1268" t="s">
        <v>20803</v>
      </c>
      <c r="D9688" s="1269" t="s">
        <v>32</v>
      </c>
      <c r="E9688" s="1272">
        <v>33.11</v>
      </c>
      <c r="F9688" s="394"/>
    </row>
    <row r="9689" spans="1:6">
      <c r="A9689" s="1292">
        <v>8805</v>
      </c>
      <c r="B9689" s="503" t="s">
        <v>43459</v>
      </c>
      <c r="C9689" s="1265" t="s">
        <v>4118</v>
      </c>
      <c r="D9689" s="1266" t="s">
        <v>97</v>
      </c>
      <c r="E9689" s="1267"/>
      <c r="F9689" s="394"/>
    </row>
    <row r="9690" spans="1:6">
      <c r="A9690" s="1284" t="s">
        <v>4120</v>
      </c>
      <c r="B9690" s="503" t="s">
        <v>43459</v>
      </c>
      <c r="C9690" s="1268" t="s">
        <v>20804</v>
      </c>
      <c r="D9690" s="1269" t="s">
        <v>32</v>
      </c>
      <c r="E9690" s="1272">
        <v>74.39</v>
      </c>
      <c r="F9690" s="394"/>
    </row>
    <row r="9691" spans="1:6">
      <c r="A9691" s="1284" t="s">
        <v>4119</v>
      </c>
      <c r="B9691" s="503" t="s">
        <v>43459</v>
      </c>
      <c r="C9691" s="1268" t="s">
        <v>20805</v>
      </c>
      <c r="D9691" s="1269" t="s">
        <v>32</v>
      </c>
      <c r="E9691" s="1272">
        <v>73.31</v>
      </c>
      <c r="F9691" s="394"/>
    </row>
    <row r="9692" spans="1:6">
      <c r="A9692" s="1292">
        <v>8673</v>
      </c>
      <c r="B9692" s="503" t="s">
        <v>43459</v>
      </c>
      <c r="C9692" s="1265" t="s">
        <v>4121</v>
      </c>
      <c r="D9692" s="1266" t="s">
        <v>97</v>
      </c>
      <c r="E9692" s="1267"/>
      <c r="F9692" s="394"/>
    </row>
    <row r="9693" spans="1:6">
      <c r="A9693" s="1292">
        <v>8807</v>
      </c>
      <c r="B9693" s="503" t="s">
        <v>43459</v>
      </c>
      <c r="C9693" s="1265" t="s">
        <v>4122</v>
      </c>
      <c r="D9693" s="1266" t="s">
        <v>97</v>
      </c>
      <c r="E9693" s="1267"/>
      <c r="F9693" s="394"/>
    </row>
    <row r="9694" spans="1:6">
      <c r="A9694" s="1284" t="s">
        <v>4123</v>
      </c>
      <c r="B9694" s="503" t="s">
        <v>43459</v>
      </c>
      <c r="C9694" s="1268" t="s">
        <v>20806</v>
      </c>
      <c r="D9694" s="1269" t="s">
        <v>32</v>
      </c>
      <c r="E9694" s="1272">
        <v>11.33</v>
      </c>
      <c r="F9694" s="394"/>
    </row>
    <row r="9695" spans="1:6">
      <c r="A9695" s="1284" t="s">
        <v>4124</v>
      </c>
      <c r="B9695" s="503" t="s">
        <v>43459</v>
      </c>
      <c r="C9695" s="1268" t="s">
        <v>4125</v>
      </c>
      <c r="D9695" s="1269" t="s">
        <v>32</v>
      </c>
      <c r="E9695" s="1270">
        <v>3.74</v>
      </c>
      <c r="F9695" s="394"/>
    </row>
    <row r="9696" spans="1:6">
      <c r="A9696" s="1292">
        <v>8808</v>
      </c>
      <c r="B9696" s="503" t="s">
        <v>43459</v>
      </c>
      <c r="C9696" s="1265" t="s">
        <v>4126</v>
      </c>
      <c r="D9696" s="1266" t="s">
        <v>97</v>
      </c>
      <c r="E9696" s="1267"/>
      <c r="F9696" s="394"/>
    </row>
    <row r="9697" spans="1:6">
      <c r="A9697" s="1284" t="s">
        <v>4127</v>
      </c>
      <c r="B9697" s="503" t="s">
        <v>43459</v>
      </c>
      <c r="C9697" s="1268" t="s">
        <v>20807</v>
      </c>
      <c r="D9697" s="1269" t="s">
        <v>32</v>
      </c>
      <c r="E9697" s="1272">
        <v>39.08</v>
      </c>
      <c r="F9697" s="394"/>
    </row>
    <row r="9698" spans="1:6">
      <c r="A9698" s="1284" t="s">
        <v>4128</v>
      </c>
      <c r="B9698" s="503" t="s">
        <v>43459</v>
      </c>
      <c r="C9698" s="1268" t="s">
        <v>20808</v>
      </c>
      <c r="D9698" s="1269" t="s">
        <v>32</v>
      </c>
      <c r="E9698" s="1272">
        <v>42.46</v>
      </c>
      <c r="F9698" s="394"/>
    </row>
    <row r="9699" spans="1:6">
      <c r="A9699" s="1284" t="s">
        <v>4129</v>
      </c>
      <c r="B9699" s="503" t="s">
        <v>43459</v>
      </c>
      <c r="C9699" s="1268" t="s">
        <v>20809</v>
      </c>
      <c r="D9699" s="1269" t="s">
        <v>32</v>
      </c>
      <c r="E9699" s="1272">
        <v>45.85</v>
      </c>
      <c r="F9699" s="394"/>
    </row>
    <row r="9700" spans="1:6">
      <c r="A9700" s="1284" t="s">
        <v>4130</v>
      </c>
      <c r="B9700" s="503" t="s">
        <v>43459</v>
      </c>
      <c r="C9700" s="1268" t="s">
        <v>20810</v>
      </c>
      <c r="D9700" s="1269" t="s">
        <v>32</v>
      </c>
      <c r="E9700" s="1272">
        <v>63.65</v>
      </c>
      <c r="F9700" s="394"/>
    </row>
    <row r="9701" spans="1:6">
      <c r="A9701" s="1292">
        <v>8809</v>
      </c>
      <c r="B9701" s="503" t="s">
        <v>43459</v>
      </c>
      <c r="C9701" s="1265" t="s">
        <v>4131</v>
      </c>
      <c r="D9701" s="1266" t="s">
        <v>97</v>
      </c>
      <c r="E9701" s="1267"/>
      <c r="F9701" s="394"/>
    </row>
    <row r="9702" spans="1:6">
      <c r="A9702" s="1284" t="s">
        <v>4132</v>
      </c>
      <c r="B9702" s="503" t="s">
        <v>43459</v>
      </c>
      <c r="C9702" s="1268" t="s">
        <v>20811</v>
      </c>
      <c r="D9702" s="1269" t="s">
        <v>32</v>
      </c>
      <c r="E9702" s="1272">
        <v>69.86</v>
      </c>
      <c r="F9702" s="394"/>
    </row>
    <row r="9703" spans="1:6">
      <c r="A9703" s="1284" t="s">
        <v>4133</v>
      </c>
      <c r="B9703" s="503" t="s">
        <v>43459</v>
      </c>
      <c r="C9703" s="1268" t="s">
        <v>20812</v>
      </c>
      <c r="D9703" s="1269" t="s">
        <v>32</v>
      </c>
      <c r="E9703" s="1272">
        <v>72.099999999999994</v>
      </c>
      <c r="F9703" s="394"/>
    </row>
    <row r="9704" spans="1:6">
      <c r="A9704" s="1284" t="s">
        <v>4134</v>
      </c>
      <c r="B9704" s="503" t="s">
        <v>43459</v>
      </c>
      <c r="C9704" s="1268" t="s">
        <v>20813</v>
      </c>
      <c r="D9704" s="1269" t="s">
        <v>32</v>
      </c>
      <c r="E9704" s="1272">
        <v>73.7</v>
      </c>
      <c r="F9704" s="394"/>
    </row>
    <row r="9705" spans="1:6">
      <c r="A9705" s="1292">
        <v>8810</v>
      </c>
      <c r="B9705" s="503" t="s">
        <v>43459</v>
      </c>
      <c r="C9705" s="1265" t="s">
        <v>4135</v>
      </c>
      <c r="D9705" s="1266" t="s">
        <v>97</v>
      </c>
      <c r="E9705" s="1267"/>
      <c r="F9705" s="394"/>
    </row>
    <row r="9706" spans="1:6" ht="22.5">
      <c r="A9706" s="1284" t="s">
        <v>4137</v>
      </c>
      <c r="B9706" s="503" t="s">
        <v>43459</v>
      </c>
      <c r="C9706" s="1268" t="s">
        <v>4138</v>
      </c>
      <c r="D9706" s="1269" t="s">
        <v>32</v>
      </c>
      <c r="E9706" s="1272">
        <v>83.63</v>
      </c>
      <c r="F9706" s="394"/>
    </row>
    <row r="9707" spans="1:6" ht="22.5">
      <c r="A9707" s="1284" t="s">
        <v>4139</v>
      </c>
      <c r="B9707" s="503" t="s">
        <v>43459</v>
      </c>
      <c r="C9707" s="1268" t="s">
        <v>4140</v>
      </c>
      <c r="D9707" s="1269" t="s">
        <v>32</v>
      </c>
      <c r="E9707" s="1272">
        <v>79.48</v>
      </c>
      <c r="F9707" s="394"/>
    </row>
    <row r="9708" spans="1:6" ht="22.5">
      <c r="A9708" s="1284" t="s">
        <v>4141</v>
      </c>
      <c r="B9708" s="503" t="s">
        <v>43459</v>
      </c>
      <c r="C9708" s="1268" t="s">
        <v>20814</v>
      </c>
      <c r="D9708" s="1269" t="s">
        <v>32</v>
      </c>
      <c r="E9708" s="1272">
        <v>89.68</v>
      </c>
      <c r="F9708" s="394"/>
    </row>
    <row r="9709" spans="1:6" ht="22.5">
      <c r="A9709" s="1284" t="s">
        <v>4142</v>
      </c>
      <c r="B9709" s="503" t="s">
        <v>43459</v>
      </c>
      <c r="C9709" s="1268" t="s">
        <v>20815</v>
      </c>
      <c r="D9709" s="1269" t="s">
        <v>32</v>
      </c>
      <c r="E9709" s="1272">
        <v>87.94</v>
      </c>
      <c r="F9709" s="394"/>
    </row>
    <row r="9710" spans="1:6" ht="22.5">
      <c r="A9710" s="1284" t="s">
        <v>4143</v>
      </c>
      <c r="B9710" s="503" t="s">
        <v>43459</v>
      </c>
      <c r="C9710" s="1268" t="s">
        <v>4144</v>
      </c>
      <c r="D9710" s="1269" t="s">
        <v>32</v>
      </c>
      <c r="E9710" s="1272">
        <v>87.35</v>
      </c>
      <c r="F9710" s="394"/>
    </row>
    <row r="9711" spans="1:6" ht="22.5">
      <c r="A9711" s="1284" t="s">
        <v>4145</v>
      </c>
      <c r="B9711" s="503" t="s">
        <v>43459</v>
      </c>
      <c r="C9711" s="1268" t="s">
        <v>4146</v>
      </c>
      <c r="D9711" s="1269" t="s">
        <v>32</v>
      </c>
      <c r="E9711" s="1272">
        <v>83.49</v>
      </c>
      <c r="F9711" s="394"/>
    </row>
    <row r="9712" spans="1:6">
      <c r="A9712" s="1284" t="s">
        <v>4136</v>
      </c>
      <c r="B9712" s="503" t="s">
        <v>43459</v>
      </c>
      <c r="C9712" s="1268" t="s">
        <v>10973</v>
      </c>
      <c r="D9712" s="1269" t="s">
        <v>32</v>
      </c>
      <c r="E9712" s="1271">
        <v>126.27</v>
      </c>
      <c r="F9712" s="394"/>
    </row>
    <row r="9713" spans="1:6">
      <c r="A9713" s="1292">
        <v>8811</v>
      </c>
      <c r="B9713" s="503" t="s">
        <v>43459</v>
      </c>
      <c r="C9713" s="1265" t="s">
        <v>4147</v>
      </c>
      <c r="D9713" s="1266" t="s">
        <v>97</v>
      </c>
      <c r="E9713" s="1267"/>
      <c r="F9713" s="394"/>
    </row>
    <row r="9714" spans="1:6" ht="22.5">
      <c r="A9714" s="1284" t="s">
        <v>4148</v>
      </c>
      <c r="B9714" s="503" t="s">
        <v>43459</v>
      </c>
      <c r="C9714" s="1268" t="s">
        <v>20816</v>
      </c>
      <c r="D9714" s="1269" t="s">
        <v>32</v>
      </c>
      <c r="E9714" s="1271">
        <v>109.97</v>
      </c>
      <c r="F9714" s="394"/>
    </row>
    <row r="9715" spans="1:6" ht="22.5">
      <c r="A9715" s="1284" t="s">
        <v>4149</v>
      </c>
      <c r="B9715" s="503" t="s">
        <v>43459</v>
      </c>
      <c r="C9715" s="1268" t="s">
        <v>20817</v>
      </c>
      <c r="D9715" s="1269" t="s">
        <v>32</v>
      </c>
      <c r="E9715" s="1271">
        <v>112.39</v>
      </c>
      <c r="F9715" s="394"/>
    </row>
    <row r="9716" spans="1:6">
      <c r="A9716" s="1292">
        <v>8812</v>
      </c>
      <c r="B9716" s="503" t="s">
        <v>43459</v>
      </c>
      <c r="C9716" s="1265" t="s">
        <v>4150</v>
      </c>
      <c r="D9716" s="1266" t="s">
        <v>97</v>
      </c>
      <c r="E9716" s="1267"/>
      <c r="F9716" s="394"/>
    </row>
    <row r="9717" spans="1:6">
      <c r="A9717" s="1284" t="s">
        <v>4151</v>
      </c>
      <c r="B9717" s="503" t="s">
        <v>43459</v>
      </c>
      <c r="C9717" s="1268" t="s">
        <v>20818</v>
      </c>
      <c r="D9717" s="1269" t="s">
        <v>32</v>
      </c>
      <c r="E9717" s="1271">
        <v>161.58000000000001</v>
      </c>
      <c r="F9717" s="394"/>
    </row>
    <row r="9718" spans="1:6">
      <c r="A9718" s="1284" t="s">
        <v>4152</v>
      </c>
      <c r="B9718" s="503" t="s">
        <v>43459</v>
      </c>
      <c r="C9718" s="1268" t="s">
        <v>20819</v>
      </c>
      <c r="D9718" s="1269" t="s">
        <v>32</v>
      </c>
      <c r="E9718" s="1271">
        <v>134.09</v>
      </c>
      <c r="F9718" s="394"/>
    </row>
    <row r="9719" spans="1:6">
      <c r="A9719" s="1284" t="s">
        <v>4153</v>
      </c>
      <c r="B9719" s="503" t="s">
        <v>43459</v>
      </c>
      <c r="C9719" s="1268" t="s">
        <v>20820</v>
      </c>
      <c r="D9719" s="1269" t="s">
        <v>32</v>
      </c>
      <c r="E9719" s="1272">
        <v>93.78</v>
      </c>
      <c r="F9719" s="394"/>
    </row>
    <row r="9720" spans="1:6">
      <c r="A9720" s="1284" t="s">
        <v>4154</v>
      </c>
      <c r="B9720" s="503" t="s">
        <v>43459</v>
      </c>
      <c r="C9720" s="1268" t="s">
        <v>20821</v>
      </c>
      <c r="D9720" s="1269" t="s">
        <v>32</v>
      </c>
      <c r="E9720" s="1271">
        <v>146.76</v>
      </c>
      <c r="F9720" s="394"/>
    </row>
    <row r="9721" spans="1:6">
      <c r="A9721" s="1284" t="s">
        <v>4155</v>
      </c>
      <c r="B9721" s="503" t="s">
        <v>43459</v>
      </c>
      <c r="C9721" s="1268" t="s">
        <v>20822</v>
      </c>
      <c r="D9721" s="1269" t="s">
        <v>32</v>
      </c>
      <c r="E9721" s="1271">
        <v>142.84</v>
      </c>
      <c r="F9721" s="394"/>
    </row>
    <row r="9722" spans="1:6">
      <c r="A9722" s="1284" t="s">
        <v>4156</v>
      </c>
      <c r="B9722" s="503" t="s">
        <v>43459</v>
      </c>
      <c r="C9722" s="1268" t="s">
        <v>20823</v>
      </c>
      <c r="D9722" s="1269" t="s">
        <v>32</v>
      </c>
      <c r="E9722" s="1272">
        <v>91.41</v>
      </c>
      <c r="F9722" s="394"/>
    </row>
    <row r="9723" spans="1:6">
      <c r="A9723" s="1292">
        <v>8814</v>
      </c>
      <c r="B9723" s="503" t="s">
        <v>43459</v>
      </c>
      <c r="C9723" s="1265" t="s">
        <v>4158</v>
      </c>
      <c r="D9723" s="1266" t="s">
        <v>97</v>
      </c>
      <c r="E9723" s="1267"/>
      <c r="F9723" s="394"/>
    </row>
    <row r="9724" spans="1:6" ht="22.5">
      <c r="A9724" s="1284" t="s">
        <v>4159</v>
      </c>
      <c r="B9724" s="503" t="s">
        <v>43459</v>
      </c>
      <c r="C9724" s="1268" t="s">
        <v>4160</v>
      </c>
      <c r="D9724" s="1269" t="s">
        <v>32</v>
      </c>
      <c r="E9724" s="1271">
        <v>300.07</v>
      </c>
      <c r="F9724" s="394"/>
    </row>
    <row r="9725" spans="1:6">
      <c r="A9725" s="1284" t="s">
        <v>4161</v>
      </c>
      <c r="B9725" s="503" t="s">
        <v>43459</v>
      </c>
      <c r="C9725" s="1268" t="s">
        <v>4162</v>
      </c>
      <c r="D9725" s="1269" t="s">
        <v>32</v>
      </c>
      <c r="E9725" s="1271">
        <v>385.08</v>
      </c>
      <c r="F9725" s="394"/>
    </row>
    <row r="9726" spans="1:6">
      <c r="A9726" s="1284" t="s">
        <v>4163</v>
      </c>
      <c r="B9726" s="503" t="s">
        <v>43459</v>
      </c>
      <c r="C9726" s="1268" t="s">
        <v>4164</v>
      </c>
      <c r="D9726" s="1269" t="s">
        <v>32</v>
      </c>
      <c r="E9726" s="1271">
        <v>374.58</v>
      </c>
      <c r="F9726" s="394"/>
    </row>
    <row r="9727" spans="1:6">
      <c r="A9727" s="1292">
        <v>8815</v>
      </c>
      <c r="B9727" s="503" t="s">
        <v>43459</v>
      </c>
      <c r="C9727" s="1265" t="s">
        <v>4165</v>
      </c>
      <c r="D9727" s="1266" t="s">
        <v>97</v>
      </c>
      <c r="E9727" s="1267"/>
      <c r="F9727" s="394"/>
    </row>
    <row r="9728" spans="1:6">
      <c r="A9728" s="1284" t="s">
        <v>4166</v>
      </c>
      <c r="B9728" s="503" t="s">
        <v>43459</v>
      </c>
      <c r="C9728" s="1268" t="s">
        <v>4167</v>
      </c>
      <c r="D9728" s="1269" t="s">
        <v>32</v>
      </c>
      <c r="E9728" s="1270">
        <v>6.11</v>
      </c>
      <c r="F9728" s="394"/>
    </row>
    <row r="9729" spans="1:6">
      <c r="A9729" s="1284" t="s">
        <v>4332</v>
      </c>
      <c r="B9729" s="503" t="s">
        <v>43459</v>
      </c>
      <c r="C9729" s="1268" t="s">
        <v>4333</v>
      </c>
      <c r="D9729" s="1269" t="s">
        <v>32</v>
      </c>
      <c r="E9729" s="1270">
        <v>7.14</v>
      </c>
      <c r="F9729" s="394"/>
    </row>
    <row r="9730" spans="1:6">
      <c r="A9730" s="1284" t="s">
        <v>4168</v>
      </c>
      <c r="B9730" s="503" t="s">
        <v>43459</v>
      </c>
      <c r="C9730" s="1268" t="s">
        <v>4169</v>
      </c>
      <c r="D9730" s="1269" t="s">
        <v>32</v>
      </c>
      <c r="E9730" s="1270">
        <v>6.99</v>
      </c>
      <c r="F9730" s="394"/>
    </row>
    <row r="9731" spans="1:6">
      <c r="A9731" s="1284" t="s">
        <v>4170</v>
      </c>
      <c r="B9731" s="503" t="s">
        <v>43459</v>
      </c>
      <c r="C9731" s="1268" t="s">
        <v>4171</v>
      </c>
      <c r="D9731" s="1269" t="s">
        <v>32</v>
      </c>
      <c r="E9731" s="1270">
        <v>5.99</v>
      </c>
      <c r="F9731" s="394"/>
    </row>
    <row r="9732" spans="1:6">
      <c r="A9732" s="1284" t="s">
        <v>4172</v>
      </c>
      <c r="B9732" s="503" t="s">
        <v>43459</v>
      </c>
      <c r="C9732" s="1268" t="s">
        <v>4173</v>
      </c>
      <c r="D9732" s="1269" t="s">
        <v>32</v>
      </c>
      <c r="E9732" s="1272">
        <v>11.65</v>
      </c>
      <c r="F9732" s="394"/>
    </row>
    <row r="9733" spans="1:6">
      <c r="A9733" s="1284" t="s">
        <v>4174</v>
      </c>
      <c r="B9733" s="503" t="s">
        <v>43459</v>
      </c>
      <c r="C9733" s="1268" t="s">
        <v>4175</v>
      </c>
      <c r="D9733" s="1269" t="s">
        <v>32</v>
      </c>
      <c r="E9733" s="1272">
        <v>22.09</v>
      </c>
      <c r="F9733" s="394"/>
    </row>
    <row r="9734" spans="1:6">
      <c r="A9734" s="1284" t="s">
        <v>20824</v>
      </c>
      <c r="B9734" s="503" t="s">
        <v>43459</v>
      </c>
      <c r="C9734" s="1268" t="s">
        <v>20825</v>
      </c>
      <c r="D9734" s="1269" t="s">
        <v>32</v>
      </c>
      <c r="E9734" s="1272">
        <v>34.5</v>
      </c>
      <c r="F9734" s="394"/>
    </row>
    <row r="9735" spans="1:6">
      <c r="A9735" s="1292">
        <v>8816</v>
      </c>
      <c r="B9735" s="503" t="s">
        <v>43459</v>
      </c>
      <c r="C9735" s="1265" t="s">
        <v>4176</v>
      </c>
      <c r="D9735" s="1266" t="s">
        <v>97</v>
      </c>
      <c r="E9735" s="1267"/>
      <c r="F9735" s="394"/>
    </row>
    <row r="9736" spans="1:6">
      <c r="A9736" s="1284" t="s">
        <v>4177</v>
      </c>
      <c r="B9736" s="503" t="s">
        <v>43459</v>
      </c>
      <c r="C9736" s="1268" t="s">
        <v>20826</v>
      </c>
      <c r="D9736" s="1269" t="s">
        <v>32</v>
      </c>
      <c r="E9736" s="1272">
        <v>88.29</v>
      </c>
      <c r="F9736" s="394"/>
    </row>
    <row r="9737" spans="1:6">
      <c r="A9737" s="1284" t="s">
        <v>20827</v>
      </c>
      <c r="B9737" s="503" t="s">
        <v>43459</v>
      </c>
      <c r="C9737" s="1268" t="s">
        <v>20828</v>
      </c>
      <c r="D9737" s="1269" t="s">
        <v>32</v>
      </c>
      <c r="E9737" s="1271">
        <v>122.35</v>
      </c>
      <c r="F9737" s="394"/>
    </row>
    <row r="9738" spans="1:6">
      <c r="A9738" s="1292">
        <v>8817</v>
      </c>
      <c r="B9738" s="503" t="s">
        <v>43459</v>
      </c>
      <c r="C9738" s="1265" t="s">
        <v>4178</v>
      </c>
      <c r="D9738" s="1266" t="s">
        <v>97</v>
      </c>
      <c r="E9738" s="1267"/>
      <c r="F9738" s="394"/>
    </row>
    <row r="9739" spans="1:6">
      <c r="A9739" s="1284" t="s">
        <v>4179</v>
      </c>
      <c r="B9739" s="503" t="s">
        <v>43459</v>
      </c>
      <c r="C9739" s="1268" t="s">
        <v>20829</v>
      </c>
      <c r="D9739" s="1269" t="s">
        <v>32</v>
      </c>
      <c r="E9739" s="1272">
        <v>48.42</v>
      </c>
      <c r="F9739" s="394"/>
    </row>
    <row r="9740" spans="1:6">
      <c r="A9740" s="1284" t="s">
        <v>4180</v>
      </c>
      <c r="B9740" s="503" t="s">
        <v>43459</v>
      </c>
      <c r="C9740" s="1268" t="s">
        <v>4181</v>
      </c>
      <c r="D9740" s="1269" t="s">
        <v>32</v>
      </c>
      <c r="E9740" s="1272">
        <v>48.83</v>
      </c>
      <c r="F9740" s="394"/>
    </row>
    <row r="9741" spans="1:6">
      <c r="A9741" s="1284" t="s">
        <v>4182</v>
      </c>
      <c r="B9741" s="503" t="s">
        <v>43459</v>
      </c>
      <c r="C9741" s="1268" t="s">
        <v>4183</v>
      </c>
      <c r="D9741" s="1269" t="s">
        <v>32</v>
      </c>
      <c r="E9741" s="1272">
        <v>50.86</v>
      </c>
      <c r="F9741" s="394"/>
    </row>
    <row r="9742" spans="1:6">
      <c r="A9742" s="1284" t="s">
        <v>4184</v>
      </c>
      <c r="B9742" s="503" t="s">
        <v>43459</v>
      </c>
      <c r="C9742" s="1268" t="s">
        <v>4185</v>
      </c>
      <c r="D9742" s="1269" t="s">
        <v>32</v>
      </c>
      <c r="E9742" s="1272">
        <v>11.33</v>
      </c>
      <c r="F9742" s="394"/>
    </row>
    <row r="9743" spans="1:6">
      <c r="A9743" s="1284" t="s">
        <v>20830</v>
      </c>
      <c r="B9743" s="503" t="s">
        <v>43459</v>
      </c>
      <c r="C9743" s="1268" t="s">
        <v>20831</v>
      </c>
      <c r="D9743" s="1269" t="s">
        <v>32</v>
      </c>
      <c r="E9743" s="1271">
        <v>299.06</v>
      </c>
      <c r="F9743" s="394"/>
    </row>
    <row r="9744" spans="1:6">
      <c r="A9744" s="1284" t="s">
        <v>20832</v>
      </c>
      <c r="B9744" s="503" t="s">
        <v>43459</v>
      </c>
      <c r="C9744" s="1268" t="s">
        <v>20833</v>
      </c>
      <c r="D9744" s="1269" t="s">
        <v>32</v>
      </c>
      <c r="E9744" s="1271">
        <v>260.13</v>
      </c>
      <c r="F9744" s="394"/>
    </row>
    <row r="9745" spans="1:6">
      <c r="A9745" s="1284" t="s">
        <v>20834</v>
      </c>
      <c r="B9745" s="503" t="s">
        <v>43459</v>
      </c>
      <c r="C9745" s="1268" t="s">
        <v>20835</v>
      </c>
      <c r="D9745" s="1269" t="s">
        <v>32</v>
      </c>
      <c r="E9745" s="1272">
        <v>99.98</v>
      </c>
      <c r="F9745" s="394"/>
    </row>
    <row r="9746" spans="1:6">
      <c r="A9746" s="1284" t="s">
        <v>4186</v>
      </c>
      <c r="B9746" s="503" t="s">
        <v>43459</v>
      </c>
      <c r="C9746" s="1268" t="s">
        <v>20836</v>
      </c>
      <c r="D9746" s="1269" t="s">
        <v>32</v>
      </c>
      <c r="E9746" s="1272">
        <v>19.600000000000001</v>
      </c>
      <c r="F9746" s="394"/>
    </row>
    <row r="9747" spans="1:6">
      <c r="A9747" s="1284" t="s">
        <v>4187</v>
      </c>
      <c r="B9747" s="503" t="s">
        <v>43459</v>
      </c>
      <c r="C9747" s="1268" t="s">
        <v>20837</v>
      </c>
      <c r="D9747" s="1269" t="s">
        <v>32</v>
      </c>
      <c r="E9747" s="1272">
        <v>20.010000000000002</v>
      </c>
      <c r="F9747" s="394"/>
    </row>
    <row r="9748" spans="1:6">
      <c r="A9748" s="1284" t="s">
        <v>4188</v>
      </c>
      <c r="B9748" s="503" t="s">
        <v>43459</v>
      </c>
      <c r="C9748" s="1268" t="s">
        <v>20838</v>
      </c>
      <c r="D9748" s="1269" t="s">
        <v>32</v>
      </c>
      <c r="E9748" s="1272">
        <v>22.04</v>
      </c>
      <c r="F9748" s="394"/>
    </row>
    <row r="9749" spans="1:6">
      <c r="A9749" s="1284" t="s">
        <v>4189</v>
      </c>
      <c r="B9749" s="503" t="s">
        <v>43459</v>
      </c>
      <c r="C9749" s="1268" t="s">
        <v>4190</v>
      </c>
      <c r="D9749" s="1269" t="s">
        <v>32</v>
      </c>
      <c r="E9749" s="1270">
        <v>6.16</v>
      </c>
      <c r="F9749" s="394"/>
    </row>
    <row r="9750" spans="1:6">
      <c r="A9750" s="1284" t="s">
        <v>4191</v>
      </c>
      <c r="B9750" s="503" t="s">
        <v>43459</v>
      </c>
      <c r="C9750" s="1268" t="s">
        <v>20839</v>
      </c>
      <c r="D9750" s="1269" t="s">
        <v>32</v>
      </c>
      <c r="E9750" s="1271">
        <v>250.69</v>
      </c>
      <c r="F9750" s="394"/>
    </row>
    <row r="9751" spans="1:6">
      <c r="A9751" s="1284" t="s">
        <v>4192</v>
      </c>
      <c r="B9751" s="503" t="s">
        <v>43459</v>
      </c>
      <c r="C9751" s="1268" t="s">
        <v>20840</v>
      </c>
      <c r="D9751" s="1269" t="s">
        <v>32</v>
      </c>
      <c r="E9751" s="1271">
        <v>196.58</v>
      </c>
      <c r="F9751" s="394"/>
    </row>
    <row r="9752" spans="1:6">
      <c r="A9752" s="1292">
        <v>8818</v>
      </c>
      <c r="B9752" s="503" t="s">
        <v>43459</v>
      </c>
      <c r="C9752" s="1265" t="s">
        <v>4193</v>
      </c>
      <c r="D9752" s="1266" t="s">
        <v>97</v>
      </c>
      <c r="E9752" s="1267"/>
      <c r="F9752" s="394"/>
    </row>
    <row r="9753" spans="1:6">
      <c r="A9753" s="1284" t="s">
        <v>4194</v>
      </c>
      <c r="B9753" s="503" t="s">
        <v>43459</v>
      </c>
      <c r="C9753" s="1268" t="s">
        <v>20841</v>
      </c>
      <c r="D9753" s="1269" t="s">
        <v>32</v>
      </c>
      <c r="E9753" s="1272">
        <v>55.25</v>
      </c>
      <c r="F9753" s="394"/>
    </row>
    <row r="9754" spans="1:6">
      <c r="A9754" s="1284" t="s">
        <v>4195</v>
      </c>
      <c r="B9754" s="503" t="s">
        <v>43459</v>
      </c>
      <c r="C9754" s="1268" t="s">
        <v>20842</v>
      </c>
      <c r="D9754" s="1269" t="s">
        <v>32</v>
      </c>
      <c r="E9754" s="1272">
        <v>64.08</v>
      </c>
      <c r="F9754" s="394"/>
    </row>
    <row r="9755" spans="1:6">
      <c r="A9755" s="1284" t="s">
        <v>4196</v>
      </c>
      <c r="B9755" s="503" t="s">
        <v>43459</v>
      </c>
      <c r="C9755" s="1268" t="s">
        <v>20843</v>
      </c>
      <c r="D9755" s="1269" t="s">
        <v>32</v>
      </c>
      <c r="E9755" s="1272">
        <v>60.28</v>
      </c>
      <c r="F9755" s="394"/>
    </row>
    <row r="9756" spans="1:6">
      <c r="A9756" s="1284" t="s">
        <v>4197</v>
      </c>
      <c r="B9756" s="503" t="s">
        <v>43459</v>
      </c>
      <c r="C9756" s="1268" t="s">
        <v>20844</v>
      </c>
      <c r="D9756" s="1269" t="s">
        <v>32</v>
      </c>
      <c r="E9756" s="1272">
        <v>69.58</v>
      </c>
      <c r="F9756" s="394"/>
    </row>
    <row r="9757" spans="1:6">
      <c r="A9757" s="1284" t="s">
        <v>4198</v>
      </c>
      <c r="B9757" s="503" t="s">
        <v>43459</v>
      </c>
      <c r="C9757" s="1268" t="s">
        <v>20845</v>
      </c>
      <c r="D9757" s="1269" t="s">
        <v>32</v>
      </c>
      <c r="E9757" s="1272">
        <v>70.16</v>
      </c>
      <c r="F9757" s="394"/>
    </row>
    <row r="9758" spans="1:6">
      <c r="A9758" s="1284" t="s">
        <v>4199</v>
      </c>
      <c r="B9758" s="503" t="s">
        <v>43459</v>
      </c>
      <c r="C9758" s="1268" t="s">
        <v>20846</v>
      </c>
      <c r="D9758" s="1269" t="s">
        <v>32</v>
      </c>
      <c r="E9758" s="1272">
        <v>66.36</v>
      </c>
      <c r="F9758" s="394"/>
    </row>
    <row r="9759" spans="1:6">
      <c r="A9759" s="1284" t="s">
        <v>4200</v>
      </c>
      <c r="B9759" s="503" t="s">
        <v>43459</v>
      </c>
      <c r="C9759" s="1268" t="s">
        <v>20847</v>
      </c>
      <c r="D9759" s="1269" t="s">
        <v>32</v>
      </c>
      <c r="E9759" s="1272">
        <v>75.66</v>
      </c>
      <c r="F9759" s="394"/>
    </row>
    <row r="9760" spans="1:6">
      <c r="A9760" s="1284" t="s">
        <v>4201</v>
      </c>
      <c r="B9760" s="503" t="s">
        <v>43459</v>
      </c>
      <c r="C9760" s="1268" t="s">
        <v>20848</v>
      </c>
      <c r="D9760" s="1269" t="s">
        <v>32</v>
      </c>
      <c r="E9760" s="1272">
        <v>89.09</v>
      </c>
      <c r="F9760" s="394"/>
    </row>
    <row r="9761" spans="1:6" ht="22.5">
      <c r="A9761" s="1284" t="s">
        <v>4202</v>
      </c>
      <c r="B9761" s="503" t="s">
        <v>43459</v>
      </c>
      <c r="C9761" s="1268" t="s">
        <v>20849</v>
      </c>
      <c r="D9761" s="1269" t="s">
        <v>32</v>
      </c>
      <c r="E9761" s="1272">
        <v>60.2</v>
      </c>
      <c r="F9761" s="394"/>
    </row>
    <row r="9762" spans="1:6">
      <c r="A9762" s="1284" t="s">
        <v>4203</v>
      </c>
      <c r="B9762" s="503" t="s">
        <v>43459</v>
      </c>
      <c r="C9762" s="1268" t="s">
        <v>20850</v>
      </c>
      <c r="D9762" s="1269" t="s">
        <v>32</v>
      </c>
      <c r="E9762" s="1272">
        <v>45.71</v>
      </c>
      <c r="F9762" s="394"/>
    </row>
    <row r="9763" spans="1:6">
      <c r="A9763" s="1284" t="s">
        <v>4204</v>
      </c>
      <c r="B9763" s="503" t="s">
        <v>43459</v>
      </c>
      <c r="C9763" s="1268" t="s">
        <v>20851</v>
      </c>
      <c r="D9763" s="1269" t="s">
        <v>32</v>
      </c>
      <c r="E9763" s="1272">
        <v>66.680000000000007</v>
      </c>
      <c r="F9763" s="394"/>
    </row>
    <row r="9764" spans="1:6">
      <c r="A9764" s="1284" t="s">
        <v>4205</v>
      </c>
      <c r="B9764" s="503" t="s">
        <v>43459</v>
      </c>
      <c r="C9764" s="1268" t="s">
        <v>20852</v>
      </c>
      <c r="D9764" s="1269" t="s">
        <v>32</v>
      </c>
      <c r="E9764" s="1272">
        <v>62.88</v>
      </c>
      <c r="F9764" s="394"/>
    </row>
    <row r="9765" spans="1:6">
      <c r="A9765" s="1284" t="s">
        <v>4206</v>
      </c>
      <c r="B9765" s="503" t="s">
        <v>43459</v>
      </c>
      <c r="C9765" s="1268" t="s">
        <v>20853</v>
      </c>
      <c r="D9765" s="1269" t="s">
        <v>32</v>
      </c>
      <c r="E9765" s="1272">
        <v>72.180000000000007</v>
      </c>
      <c r="F9765" s="394"/>
    </row>
    <row r="9766" spans="1:6">
      <c r="A9766" s="1284" t="s">
        <v>4207</v>
      </c>
      <c r="B9766" s="503" t="s">
        <v>43459</v>
      </c>
      <c r="C9766" s="1268" t="s">
        <v>20854</v>
      </c>
      <c r="D9766" s="1269" t="s">
        <v>32</v>
      </c>
      <c r="E9766" s="1272">
        <v>49.1</v>
      </c>
      <c r="F9766" s="394"/>
    </row>
    <row r="9767" spans="1:6">
      <c r="A9767" s="1284" t="s">
        <v>4208</v>
      </c>
      <c r="B9767" s="503" t="s">
        <v>43459</v>
      </c>
      <c r="C9767" s="1268" t="s">
        <v>20855</v>
      </c>
      <c r="D9767" s="1269" t="s">
        <v>32</v>
      </c>
      <c r="E9767" s="1272">
        <v>72.38</v>
      </c>
      <c r="F9767" s="394"/>
    </row>
    <row r="9768" spans="1:6">
      <c r="A9768" s="1284" t="s">
        <v>4209</v>
      </c>
      <c r="B9768" s="503" t="s">
        <v>43459</v>
      </c>
      <c r="C9768" s="1268" t="s">
        <v>20856</v>
      </c>
      <c r="D9768" s="1269" t="s">
        <v>32</v>
      </c>
      <c r="E9768" s="1272">
        <v>68.58</v>
      </c>
      <c r="F9768" s="394"/>
    </row>
    <row r="9769" spans="1:6">
      <c r="A9769" s="1284" t="s">
        <v>4210</v>
      </c>
      <c r="B9769" s="503" t="s">
        <v>43459</v>
      </c>
      <c r="C9769" s="1268" t="s">
        <v>20857</v>
      </c>
      <c r="D9769" s="1269" t="s">
        <v>32</v>
      </c>
      <c r="E9769" s="1272">
        <v>77.88</v>
      </c>
      <c r="F9769" s="394"/>
    </row>
    <row r="9770" spans="1:6">
      <c r="A9770" s="1284" t="s">
        <v>4211</v>
      </c>
      <c r="B9770" s="503" t="s">
        <v>43459</v>
      </c>
      <c r="C9770" s="1268" t="s">
        <v>20858</v>
      </c>
      <c r="D9770" s="1269" t="s">
        <v>32</v>
      </c>
      <c r="E9770" s="1272">
        <v>52.48</v>
      </c>
      <c r="F9770" s="394"/>
    </row>
    <row r="9771" spans="1:6">
      <c r="A9771" s="1284" t="s">
        <v>4212</v>
      </c>
      <c r="B9771" s="503" t="s">
        <v>43459</v>
      </c>
      <c r="C9771" s="1268" t="s">
        <v>20859</v>
      </c>
      <c r="D9771" s="1269" t="s">
        <v>32</v>
      </c>
      <c r="E9771" s="1272">
        <v>96.91</v>
      </c>
      <c r="F9771" s="394"/>
    </row>
    <row r="9772" spans="1:6">
      <c r="A9772" s="1284" t="s">
        <v>4213</v>
      </c>
      <c r="B9772" s="503" t="s">
        <v>43459</v>
      </c>
      <c r="C9772" s="1268" t="s">
        <v>20860</v>
      </c>
      <c r="D9772" s="1269" t="s">
        <v>32</v>
      </c>
      <c r="E9772" s="1272">
        <v>72.5</v>
      </c>
      <c r="F9772" s="394"/>
    </row>
    <row r="9773" spans="1:6">
      <c r="A9773" s="1292">
        <v>8819</v>
      </c>
      <c r="B9773" s="503" t="s">
        <v>43459</v>
      </c>
      <c r="C9773" s="1265" t="s">
        <v>4214</v>
      </c>
      <c r="D9773" s="1266" t="s">
        <v>97</v>
      </c>
      <c r="E9773" s="1267"/>
      <c r="F9773" s="394"/>
    </row>
    <row r="9774" spans="1:6">
      <c r="A9774" s="1284" t="s">
        <v>4215</v>
      </c>
      <c r="B9774" s="503" t="s">
        <v>43459</v>
      </c>
      <c r="C9774" s="1268" t="s">
        <v>20861</v>
      </c>
      <c r="D9774" s="1269" t="s">
        <v>32</v>
      </c>
      <c r="E9774" s="1272">
        <v>26.94</v>
      </c>
      <c r="F9774" s="394"/>
    </row>
    <row r="9775" spans="1:6">
      <c r="A9775" s="1284" t="s">
        <v>4216</v>
      </c>
      <c r="B9775" s="503" t="s">
        <v>43459</v>
      </c>
      <c r="C9775" s="1268" t="s">
        <v>20862</v>
      </c>
      <c r="D9775" s="1269" t="s">
        <v>32</v>
      </c>
      <c r="E9775" s="1271">
        <v>110.05</v>
      </c>
      <c r="F9775" s="394"/>
    </row>
    <row r="9776" spans="1:6">
      <c r="A9776" s="1284" t="s">
        <v>4217</v>
      </c>
      <c r="B9776" s="503" t="s">
        <v>43459</v>
      </c>
      <c r="C9776" s="1268" t="s">
        <v>20863</v>
      </c>
      <c r="D9776" s="1269" t="s">
        <v>32</v>
      </c>
      <c r="E9776" s="1271">
        <v>110.05</v>
      </c>
      <c r="F9776" s="394"/>
    </row>
    <row r="9777" spans="1:6">
      <c r="A9777" s="1284" t="s">
        <v>4218</v>
      </c>
      <c r="B9777" s="503" t="s">
        <v>43459</v>
      </c>
      <c r="C9777" s="1268" t="s">
        <v>20864</v>
      </c>
      <c r="D9777" s="1269" t="s">
        <v>32</v>
      </c>
      <c r="E9777" s="1271">
        <v>177.01</v>
      </c>
      <c r="F9777" s="394"/>
    </row>
    <row r="9778" spans="1:6">
      <c r="A9778" s="1284" t="s">
        <v>4219</v>
      </c>
      <c r="B9778" s="503" t="s">
        <v>43459</v>
      </c>
      <c r="C9778" s="1268" t="s">
        <v>20865</v>
      </c>
      <c r="D9778" s="1269" t="s">
        <v>32</v>
      </c>
      <c r="E9778" s="1271">
        <v>166.54</v>
      </c>
      <c r="F9778" s="394"/>
    </row>
    <row r="9779" spans="1:6">
      <c r="A9779" s="1284" t="s">
        <v>4220</v>
      </c>
      <c r="B9779" s="503" t="s">
        <v>43459</v>
      </c>
      <c r="C9779" s="1268" t="s">
        <v>20866</v>
      </c>
      <c r="D9779" s="1269" t="s">
        <v>32</v>
      </c>
      <c r="E9779" s="1271">
        <v>140.77000000000001</v>
      </c>
      <c r="F9779" s="394"/>
    </row>
    <row r="9780" spans="1:6">
      <c r="A9780" s="1284" t="s">
        <v>4221</v>
      </c>
      <c r="B9780" s="503" t="s">
        <v>43459</v>
      </c>
      <c r="C9780" s="1268" t="s">
        <v>20867</v>
      </c>
      <c r="D9780" s="1269" t="s">
        <v>32</v>
      </c>
      <c r="E9780" s="1271">
        <v>130.30000000000001</v>
      </c>
      <c r="F9780" s="394"/>
    </row>
    <row r="9781" spans="1:6">
      <c r="A9781" s="1292">
        <v>8820</v>
      </c>
      <c r="B9781" s="503" t="s">
        <v>43459</v>
      </c>
      <c r="C9781" s="1265" t="s">
        <v>4222</v>
      </c>
      <c r="D9781" s="1266" t="s">
        <v>97</v>
      </c>
      <c r="E9781" s="1267"/>
      <c r="F9781" s="394"/>
    </row>
    <row r="9782" spans="1:6" ht="22.5">
      <c r="A9782" s="1284" t="s">
        <v>4224</v>
      </c>
      <c r="B9782" s="503" t="s">
        <v>43459</v>
      </c>
      <c r="C9782" s="1268" t="s">
        <v>20868</v>
      </c>
      <c r="D9782" s="1269" t="s">
        <v>32</v>
      </c>
      <c r="E9782" s="1272">
        <v>59.11</v>
      </c>
      <c r="F9782" s="394"/>
    </row>
    <row r="9783" spans="1:6" ht="22.5">
      <c r="A9783" s="1284" t="s">
        <v>4225</v>
      </c>
      <c r="B9783" s="503" t="s">
        <v>43459</v>
      </c>
      <c r="C9783" s="1268" t="s">
        <v>20869</v>
      </c>
      <c r="D9783" s="1269" t="s">
        <v>32</v>
      </c>
      <c r="E9783" s="1272">
        <v>92.65</v>
      </c>
      <c r="F9783" s="394"/>
    </row>
    <row r="9784" spans="1:6">
      <c r="A9784" s="1284" t="s">
        <v>4223</v>
      </c>
      <c r="B9784" s="503" t="s">
        <v>43459</v>
      </c>
      <c r="C9784" s="1268" t="s">
        <v>20870</v>
      </c>
      <c r="D9784" s="1269" t="s">
        <v>34</v>
      </c>
      <c r="E9784" s="1273">
        <v>1493.75</v>
      </c>
      <c r="F9784" s="394"/>
    </row>
    <row r="9785" spans="1:6" ht="22.5">
      <c r="A9785" s="1284" t="s">
        <v>4226</v>
      </c>
      <c r="B9785" s="503" t="s">
        <v>43459</v>
      </c>
      <c r="C9785" s="1268" t="s">
        <v>20871</v>
      </c>
      <c r="D9785" s="1269" t="s">
        <v>32</v>
      </c>
      <c r="E9785" s="1271">
        <v>144.13999999999999</v>
      </c>
      <c r="F9785" s="394"/>
    </row>
    <row r="9786" spans="1:6" ht="22.5">
      <c r="A9786" s="1284" t="s">
        <v>4227</v>
      </c>
      <c r="B9786" s="503" t="s">
        <v>43459</v>
      </c>
      <c r="C9786" s="1268" t="s">
        <v>20872</v>
      </c>
      <c r="D9786" s="1269" t="s">
        <v>32</v>
      </c>
      <c r="E9786" s="1271">
        <v>157.4</v>
      </c>
      <c r="F9786" s="394"/>
    </row>
    <row r="9787" spans="1:6" ht="22.5">
      <c r="A9787" s="1284" t="s">
        <v>4228</v>
      </c>
      <c r="B9787" s="503" t="s">
        <v>43459</v>
      </c>
      <c r="C9787" s="1268" t="s">
        <v>20873</v>
      </c>
      <c r="D9787" s="1269" t="s">
        <v>32</v>
      </c>
      <c r="E9787" s="1272">
        <v>96.42</v>
      </c>
      <c r="F9787" s="394"/>
    </row>
    <row r="9788" spans="1:6" ht="22.5">
      <c r="A9788" s="1284" t="s">
        <v>4229</v>
      </c>
      <c r="B9788" s="503" t="s">
        <v>43459</v>
      </c>
      <c r="C9788" s="1268" t="s">
        <v>20874</v>
      </c>
      <c r="D9788" s="1269" t="s">
        <v>32</v>
      </c>
      <c r="E9788" s="1272">
        <v>71.400000000000006</v>
      </c>
      <c r="F9788" s="394"/>
    </row>
    <row r="9789" spans="1:6" ht="22.5">
      <c r="A9789" s="1284" t="s">
        <v>4230</v>
      </c>
      <c r="B9789" s="503" t="s">
        <v>43459</v>
      </c>
      <c r="C9789" s="1268" t="s">
        <v>20875</v>
      </c>
      <c r="D9789" s="1269" t="s">
        <v>32</v>
      </c>
      <c r="E9789" s="1271">
        <v>218.03</v>
      </c>
      <c r="F9789" s="394"/>
    </row>
    <row r="9790" spans="1:6">
      <c r="A9790" s="1292">
        <v>8821</v>
      </c>
      <c r="B9790" s="503" t="s">
        <v>43459</v>
      </c>
      <c r="C9790" s="1265" t="s">
        <v>4231</v>
      </c>
      <c r="D9790" s="1266" t="s">
        <v>97</v>
      </c>
      <c r="E9790" s="1267"/>
      <c r="F9790" s="394"/>
    </row>
    <row r="9791" spans="1:6">
      <c r="A9791" s="1284" t="s">
        <v>4237</v>
      </c>
      <c r="B9791" s="503" t="s">
        <v>43459</v>
      </c>
      <c r="C9791" s="1268" t="s">
        <v>20876</v>
      </c>
      <c r="D9791" s="1269" t="s">
        <v>32</v>
      </c>
      <c r="E9791" s="1272">
        <v>59.11</v>
      </c>
      <c r="F9791" s="394"/>
    </row>
    <row r="9792" spans="1:6">
      <c r="A9792" s="1284" t="s">
        <v>4238</v>
      </c>
      <c r="B9792" s="503" t="s">
        <v>43459</v>
      </c>
      <c r="C9792" s="1268" t="s">
        <v>20877</v>
      </c>
      <c r="D9792" s="1269" t="s">
        <v>32</v>
      </c>
      <c r="E9792" s="1272">
        <v>65.72</v>
      </c>
      <c r="F9792" s="394"/>
    </row>
    <row r="9793" spans="1:6">
      <c r="A9793" s="1284" t="s">
        <v>4242</v>
      </c>
      <c r="B9793" s="503" t="s">
        <v>43459</v>
      </c>
      <c r="C9793" s="1268" t="s">
        <v>20878</v>
      </c>
      <c r="D9793" s="1269" t="s">
        <v>32</v>
      </c>
      <c r="E9793" s="1272">
        <v>83.46</v>
      </c>
      <c r="F9793" s="394"/>
    </row>
    <row r="9794" spans="1:6" ht="22.5">
      <c r="A9794" s="1284" t="s">
        <v>4234</v>
      </c>
      <c r="B9794" s="503" t="s">
        <v>43459</v>
      </c>
      <c r="C9794" s="1268" t="s">
        <v>20879</v>
      </c>
      <c r="D9794" s="1269" t="s">
        <v>32</v>
      </c>
      <c r="E9794" s="1271">
        <v>151.72</v>
      </c>
      <c r="F9794" s="394"/>
    </row>
    <row r="9795" spans="1:6" ht="22.5">
      <c r="A9795" s="1284" t="s">
        <v>4235</v>
      </c>
      <c r="B9795" s="503" t="s">
        <v>43459</v>
      </c>
      <c r="C9795" s="1268" t="s">
        <v>20880</v>
      </c>
      <c r="D9795" s="1269" t="s">
        <v>32</v>
      </c>
      <c r="E9795" s="1271">
        <v>159.68</v>
      </c>
      <c r="F9795" s="394"/>
    </row>
    <row r="9796" spans="1:6" ht="22.5">
      <c r="A9796" s="1284" t="s">
        <v>4239</v>
      </c>
      <c r="B9796" s="503" t="s">
        <v>43459</v>
      </c>
      <c r="C9796" s="1268" t="s">
        <v>20881</v>
      </c>
      <c r="D9796" s="1269" t="s">
        <v>32</v>
      </c>
      <c r="E9796" s="1271">
        <v>127.85</v>
      </c>
      <c r="F9796" s="394"/>
    </row>
    <row r="9797" spans="1:6" ht="22.5">
      <c r="A9797" s="1284" t="s">
        <v>4243</v>
      </c>
      <c r="B9797" s="503" t="s">
        <v>43459</v>
      </c>
      <c r="C9797" s="1268" t="s">
        <v>20882</v>
      </c>
      <c r="D9797" s="1269" t="s">
        <v>32</v>
      </c>
      <c r="E9797" s="1271">
        <v>135.81</v>
      </c>
      <c r="F9797" s="394"/>
    </row>
    <row r="9798" spans="1:6" ht="22.5">
      <c r="A9798" s="1284" t="s">
        <v>4233</v>
      </c>
      <c r="B9798" s="503" t="s">
        <v>43459</v>
      </c>
      <c r="C9798" s="1268" t="s">
        <v>20883</v>
      </c>
      <c r="D9798" s="1269" t="s">
        <v>32</v>
      </c>
      <c r="E9798" s="1271">
        <v>144.29</v>
      </c>
      <c r="F9798" s="394"/>
    </row>
    <row r="9799" spans="1:6" ht="22.5">
      <c r="A9799" s="1284" t="s">
        <v>4236</v>
      </c>
      <c r="B9799" s="503" t="s">
        <v>43459</v>
      </c>
      <c r="C9799" s="1268" t="s">
        <v>20884</v>
      </c>
      <c r="D9799" s="1269" t="s">
        <v>32</v>
      </c>
      <c r="E9799" s="1271">
        <v>160.31</v>
      </c>
      <c r="F9799" s="394"/>
    </row>
    <row r="9800" spans="1:6" ht="22.5">
      <c r="A9800" s="1284" t="s">
        <v>4240</v>
      </c>
      <c r="B9800" s="503" t="s">
        <v>43459</v>
      </c>
      <c r="C9800" s="1268" t="s">
        <v>20885</v>
      </c>
      <c r="D9800" s="1269" t="s">
        <v>32</v>
      </c>
      <c r="E9800" s="1271">
        <v>128.27000000000001</v>
      </c>
      <c r="F9800" s="394"/>
    </row>
    <row r="9801" spans="1:6" ht="22.5">
      <c r="A9801" s="1284" t="s">
        <v>4241</v>
      </c>
      <c r="B9801" s="503" t="s">
        <v>43459</v>
      </c>
      <c r="C9801" s="1268" t="s">
        <v>20886</v>
      </c>
      <c r="D9801" s="1269" t="s">
        <v>32</v>
      </c>
      <c r="E9801" s="1271">
        <v>128.44</v>
      </c>
      <c r="F9801" s="394"/>
    </row>
    <row r="9802" spans="1:6" ht="22.5">
      <c r="A9802" s="1284" t="s">
        <v>4232</v>
      </c>
      <c r="B9802" s="503" t="s">
        <v>43459</v>
      </c>
      <c r="C9802" s="1268" t="s">
        <v>20887</v>
      </c>
      <c r="D9802" s="1269" t="s">
        <v>32</v>
      </c>
      <c r="E9802" s="1271">
        <v>130.44</v>
      </c>
      <c r="F9802" s="394"/>
    </row>
    <row r="9803" spans="1:6">
      <c r="A9803" s="1292">
        <v>8822</v>
      </c>
      <c r="B9803" s="503" t="s">
        <v>43459</v>
      </c>
      <c r="C9803" s="1265" t="s">
        <v>4244</v>
      </c>
      <c r="D9803" s="1266" t="s">
        <v>97</v>
      </c>
      <c r="E9803" s="1267"/>
      <c r="F9803" s="394"/>
    </row>
    <row r="9804" spans="1:6" ht="22.5">
      <c r="A9804" s="1284" t="s">
        <v>4245</v>
      </c>
      <c r="B9804" s="503" t="s">
        <v>43459</v>
      </c>
      <c r="C9804" s="1268" t="s">
        <v>20888</v>
      </c>
      <c r="D9804" s="1269" t="s">
        <v>32</v>
      </c>
      <c r="E9804" s="1271">
        <v>103.3</v>
      </c>
      <c r="F9804" s="394"/>
    </row>
    <row r="9805" spans="1:6">
      <c r="A9805" s="1292">
        <v>8823</v>
      </c>
      <c r="B9805" s="503" t="s">
        <v>43459</v>
      </c>
      <c r="C9805" s="1265" t="s">
        <v>4246</v>
      </c>
      <c r="D9805" s="1266" t="s">
        <v>97</v>
      </c>
      <c r="E9805" s="1267"/>
      <c r="F9805" s="394"/>
    </row>
    <row r="9806" spans="1:6" ht="22.5">
      <c r="A9806" s="1284" t="s">
        <v>4247</v>
      </c>
      <c r="B9806" s="503" t="s">
        <v>43459</v>
      </c>
      <c r="C9806" s="1268" t="s">
        <v>20889</v>
      </c>
      <c r="D9806" s="1269" t="s">
        <v>32</v>
      </c>
      <c r="E9806" s="1271">
        <v>151.81</v>
      </c>
      <c r="F9806" s="394"/>
    </row>
    <row r="9807" spans="1:6" ht="22.5">
      <c r="A9807" s="1284" t="s">
        <v>4248</v>
      </c>
      <c r="B9807" s="503" t="s">
        <v>43459</v>
      </c>
      <c r="C9807" s="1268" t="s">
        <v>20890</v>
      </c>
      <c r="D9807" s="1269" t="s">
        <v>32</v>
      </c>
      <c r="E9807" s="1271">
        <v>130.85</v>
      </c>
      <c r="F9807" s="394"/>
    </row>
    <row r="9808" spans="1:6">
      <c r="A9808" s="1292">
        <v>8824</v>
      </c>
      <c r="B9808" s="503" t="s">
        <v>43459</v>
      </c>
      <c r="C9808" s="1265" t="s">
        <v>4249</v>
      </c>
      <c r="D9808" s="1266" t="s">
        <v>97</v>
      </c>
      <c r="E9808" s="1267"/>
      <c r="F9808" s="394"/>
    </row>
    <row r="9809" spans="1:6" ht="22.5">
      <c r="A9809" s="1284" t="s">
        <v>4250</v>
      </c>
      <c r="B9809" s="503" t="s">
        <v>43459</v>
      </c>
      <c r="C9809" s="1268" t="s">
        <v>20891</v>
      </c>
      <c r="D9809" s="1269" t="s">
        <v>32</v>
      </c>
      <c r="E9809" s="1271">
        <v>268.98</v>
      </c>
      <c r="F9809" s="394"/>
    </row>
    <row r="9810" spans="1:6">
      <c r="A9810" s="1284" t="s">
        <v>4251</v>
      </c>
      <c r="B9810" s="503" t="s">
        <v>43459</v>
      </c>
      <c r="C9810" s="1268" t="s">
        <v>45269</v>
      </c>
      <c r="D9810" s="1269" t="s">
        <v>32</v>
      </c>
      <c r="E9810" s="1271">
        <v>201.09</v>
      </c>
      <c r="F9810" s="394"/>
    </row>
    <row r="9811" spans="1:6" ht="22.5">
      <c r="A9811" s="1284" t="s">
        <v>4252</v>
      </c>
      <c r="B9811" s="503" t="s">
        <v>43459</v>
      </c>
      <c r="C9811" s="1268" t="s">
        <v>20892</v>
      </c>
      <c r="D9811" s="1269" t="s">
        <v>32</v>
      </c>
      <c r="E9811" s="1271">
        <v>111.07</v>
      </c>
      <c r="F9811" s="394"/>
    </row>
    <row r="9812" spans="1:6" ht="22.5">
      <c r="A9812" s="1284" t="s">
        <v>4253</v>
      </c>
      <c r="B9812" s="503" t="s">
        <v>43459</v>
      </c>
      <c r="C9812" s="1268" t="s">
        <v>20893</v>
      </c>
      <c r="D9812" s="1269" t="s">
        <v>32</v>
      </c>
      <c r="E9812" s="1271">
        <v>137.91</v>
      </c>
      <c r="F9812" s="394"/>
    </row>
    <row r="9813" spans="1:6">
      <c r="A9813" s="1292">
        <v>8825</v>
      </c>
      <c r="B9813" s="503" t="s">
        <v>43459</v>
      </c>
      <c r="C9813" s="1265" t="s">
        <v>4254</v>
      </c>
      <c r="D9813" s="1266" t="s">
        <v>97</v>
      </c>
      <c r="E9813" s="1267"/>
      <c r="F9813" s="394"/>
    </row>
    <row r="9814" spans="1:6">
      <c r="A9814" s="1284" t="s">
        <v>4255</v>
      </c>
      <c r="B9814" s="503" t="s">
        <v>43459</v>
      </c>
      <c r="C9814" s="1268" t="s">
        <v>20894</v>
      </c>
      <c r="D9814" s="1269" t="s">
        <v>32</v>
      </c>
      <c r="E9814" s="1271">
        <v>109.16</v>
      </c>
      <c r="F9814" s="394"/>
    </row>
    <row r="9815" spans="1:6">
      <c r="A9815" s="1292">
        <v>8826</v>
      </c>
      <c r="B9815" s="503" t="s">
        <v>43459</v>
      </c>
      <c r="C9815" s="1265" t="s">
        <v>4256</v>
      </c>
      <c r="D9815" s="1266" t="s">
        <v>97</v>
      </c>
      <c r="E9815" s="1267"/>
      <c r="F9815" s="394"/>
    </row>
    <row r="9816" spans="1:6">
      <c r="A9816" s="1284" t="s">
        <v>4257</v>
      </c>
      <c r="B9816" s="503" t="s">
        <v>43459</v>
      </c>
      <c r="C9816" s="1268" t="s">
        <v>20895</v>
      </c>
      <c r="D9816" s="1269" t="s">
        <v>5</v>
      </c>
      <c r="E9816" s="1272">
        <v>37.83</v>
      </c>
      <c r="F9816" s="394"/>
    </row>
    <row r="9817" spans="1:6">
      <c r="A9817" s="1292">
        <v>8827</v>
      </c>
      <c r="B9817" s="503" t="s">
        <v>43459</v>
      </c>
      <c r="C9817" s="1265" t="s">
        <v>4258</v>
      </c>
      <c r="D9817" s="1266" t="s">
        <v>97</v>
      </c>
      <c r="E9817" s="1267"/>
      <c r="F9817" s="394"/>
    </row>
    <row r="9818" spans="1:6">
      <c r="A9818" s="1284" t="s">
        <v>4259</v>
      </c>
      <c r="B9818" s="503" t="s">
        <v>43459</v>
      </c>
      <c r="C9818" s="1268" t="s">
        <v>20896</v>
      </c>
      <c r="D9818" s="1269" t="s">
        <v>5</v>
      </c>
      <c r="E9818" s="1272">
        <v>12.76</v>
      </c>
      <c r="F9818" s="394"/>
    </row>
    <row r="9819" spans="1:6" ht="22.5">
      <c r="A9819" s="1284" t="s">
        <v>4260</v>
      </c>
      <c r="B9819" s="503" t="s">
        <v>43459</v>
      </c>
      <c r="C9819" s="1268" t="s">
        <v>20897</v>
      </c>
      <c r="D9819" s="1269" t="s">
        <v>5</v>
      </c>
      <c r="E9819" s="1271">
        <v>221.44</v>
      </c>
      <c r="F9819" s="394"/>
    </row>
    <row r="9820" spans="1:6">
      <c r="A9820" s="1284" t="s">
        <v>4261</v>
      </c>
      <c r="B9820" s="503" t="s">
        <v>43459</v>
      </c>
      <c r="C9820" s="1268" t="s">
        <v>20898</v>
      </c>
      <c r="D9820" s="1269" t="s">
        <v>5</v>
      </c>
      <c r="E9820" s="1272">
        <v>12.8</v>
      </c>
      <c r="F9820" s="394"/>
    </row>
    <row r="9821" spans="1:6">
      <c r="A9821" s="1292">
        <v>8828</v>
      </c>
      <c r="B9821" s="503" t="s">
        <v>43459</v>
      </c>
      <c r="C9821" s="1265" t="s">
        <v>4262</v>
      </c>
      <c r="D9821" s="1266" t="s">
        <v>97</v>
      </c>
      <c r="E9821" s="1267"/>
      <c r="F9821" s="394"/>
    </row>
    <row r="9822" spans="1:6">
      <c r="A9822" s="1284" t="s">
        <v>4263</v>
      </c>
      <c r="B9822" s="503" t="s">
        <v>43459</v>
      </c>
      <c r="C9822" s="1268" t="s">
        <v>20899</v>
      </c>
      <c r="D9822" s="1269" t="s">
        <v>32</v>
      </c>
      <c r="E9822" s="1271">
        <v>144.11000000000001</v>
      </c>
      <c r="F9822" s="394"/>
    </row>
    <row r="9823" spans="1:6">
      <c r="A9823" s="1292">
        <v>8674</v>
      </c>
      <c r="B9823" s="503" t="s">
        <v>43459</v>
      </c>
      <c r="C9823" s="1265" t="s">
        <v>4264</v>
      </c>
      <c r="D9823" s="1266" t="s">
        <v>97</v>
      </c>
      <c r="E9823" s="1267"/>
      <c r="F9823" s="394"/>
    </row>
    <row r="9824" spans="1:6">
      <c r="A9824" s="1292">
        <v>8829</v>
      </c>
      <c r="B9824" s="503" t="s">
        <v>43459</v>
      </c>
      <c r="C9824" s="1265" t="s">
        <v>4265</v>
      </c>
      <c r="D9824" s="1266" t="s">
        <v>97</v>
      </c>
      <c r="E9824" s="1267"/>
      <c r="F9824" s="394"/>
    </row>
    <row r="9825" spans="1:6">
      <c r="A9825" s="1284" t="s">
        <v>4266</v>
      </c>
      <c r="B9825" s="503" t="s">
        <v>43459</v>
      </c>
      <c r="C9825" s="1268" t="s">
        <v>20900</v>
      </c>
      <c r="D9825" s="1269" t="s">
        <v>5</v>
      </c>
      <c r="E9825" s="1272">
        <v>16.64</v>
      </c>
      <c r="F9825" s="394"/>
    </row>
    <row r="9826" spans="1:6">
      <c r="A9826" s="1284" t="s">
        <v>4267</v>
      </c>
      <c r="B9826" s="503" t="s">
        <v>43459</v>
      </c>
      <c r="C9826" s="1268" t="s">
        <v>20901</v>
      </c>
      <c r="D9826" s="1269" t="s">
        <v>5</v>
      </c>
      <c r="E9826" s="1272">
        <v>20.2</v>
      </c>
      <c r="F9826" s="394"/>
    </row>
    <row r="9827" spans="1:6">
      <c r="A9827" s="1292">
        <v>8830</v>
      </c>
      <c r="B9827" s="503" t="s">
        <v>43459</v>
      </c>
      <c r="C9827" s="1265" t="s">
        <v>4268</v>
      </c>
      <c r="D9827" s="1266" t="s">
        <v>97</v>
      </c>
      <c r="E9827" s="1267"/>
      <c r="F9827" s="394"/>
    </row>
    <row r="9828" spans="1:6">
      <c r="A9828" s="1284" t="s">
        <v>4269</v>
      </c>
      <c r="B9828" s="503" t="s">
        <v>43459</v>
      </c>
      <c r="C9828" s="1268" t="s">
        <v>4270</v>
      </c>
      <c r="D9828" s="1269" t="s">
        <v>5</v>
      </c>
      <c r="E9828" s="1272">
        <v>12.86</v>
      </c>
      <c r="F9828" s="394"/>
    </row>
    <row r="9829" spans="1:6">
      <c r="A9829" s="1292">
        <v>8831</v>
      </c>
      <c r="B9829" s="503" t="s">
        <v>43459</v>
      </c>
      <c r="C9829" s="1265" t="s">
        <v>4271</v>
      </c>
      <c r="D9829" s="1266" t="s">
        <v>97</v>
      </c>
      <c r="E9829" s="1267"/>
      <c r="F9829" s="394"/>
    </row>
    <row r="9830" spans="1:6">
      <c r="A9830" s="1284" t="s">
        <v>4272</v>
      </c>
      <c r="B9830" s="503" t="s">
        <v>43459</v>
      </c>
      <c r="C9830" s="1268" t="s">
        <v>20902</v>
      </c>
      <c r="D9830" s="1269" t="s">
        <v>5</v>
      </c>
      <c r="E9830" s="1272">
        <v>69.81</v>
      </c>
      <c r="F9830" s="394"/>
    </row>
    <row r="9831" spans="1:6">
      <c r="A9831" s="1284" t="s">
        <v>4273</v>
      </c>
      <c r="B9831" s="503" t="s">
        <v>43459</v>
      </c>
      <c r="C9831" s="1268" t="s">
        <v>20903</v>
      </c>
      <c r="D9831" s="1269" t="s">
        <v>5</v>
      </c>
      <c r="E9831" s="1272">
        <v>49.45</v>
      </c>
      <c r="F9831" s="394"/>
    </row>
    <row r="9832" spans="1:6">
      <c r="A9832" s="1284" t="s">
        <v>4274</v>
      </c>
      <c r="B9832" s="503" t="s">
        <v>43459</v>
      </c>
      <c r="C9832" s="1268" t="s">
        <v>20904</v>
      </c>
      <c r="D9832" s="1269" t="s">
        <v>5</v>
      </c>
      <c r="E9832" s="1272">
        <v>57.59</v>
      </c>
      <c r="F9832" s="394"/>
    </row>
    <row r="9833" spans="1:6">
      <c r="A9833" s="1284" t="s">
        <v>4275</v>
      </c>
      <c r="B9833" s="503" t="s">
        <v>43459</v>
      </c>
      <c r="C9833" s="1268" t="s">
        <v>20905</v>
      </c>
      <c r="D9833" s="1269" t="s">
        <v>5</v>
      </c>
      <c r="E9833" s="1272">
        <v>50.78</v>
      </c>
      <c r="F9833" s="394"/>
    </row>
    <row r="9834" spans="1:6">
      <c r="A9834" s="1284" t="s">
        <v>4276</v>
      </c>
      <c r="B9834" s="503" t="s">
        <v>43459</v>
      </c>
      <c r="C9834" s="1268" t="s">
        <v>20906</v>
      </c>
      <c r="D9834" s="1269" t="s">
        <v>5</v>
      </c>
      <c r="E9834" s="1272">
        <v>39.94</v>
      </c>
      <c r="F9834" s="394"/>
    </row>
    <row r="9835" spans="1:6">
      <c r="A9835" s="1284" t="s">
        <v>4277</v>
      </c>
      <c r="B9835" s="503" t="s">
        <v>43459</v>
      </c>
      <c r="C9835" s="1268" t="s">
        <v>20907</v>
      </c>
      <c r="D9835" s="1269" t="s">
        <v>5</v>
      </c>
      <c r="E9835" s="1272">
        <v>44.28</v>
      </c>
      <c r="F9835" s="394"/>
    </row>
    <row r="9836" spans="1:6">
      <c r="A9836" s="1292">
        <v>8832</v>
      </c>
      <c r="B9836" s="503" t="s">
        <v>43459</v>
      </c>
      <c r="C9836" s="1265" t="s">
        <v>4278</v>
      </c>
      <c r="D9836" s="1266" t="s">
        <v>97</v>
      </c>
      <c r="E9836" s="1267"/>
      <c r="F9836" s="394"/>
    </row>
    <row r="9837" spans="1:6">
      <c r="A9837" s="1284" t="s">
        <v>4279</v>
      </c>
      <c r="B9837" s="503" t="s">
        <v>43459</v>
      </c>
      <c r="C9837" s="1268" t="s">
        <v>20908</v>
      </c>
      <c r="D9837" s="1269" t="s">
        <v>5</v>
      </c>
      <c r="E9837" s="1272">
        <v>46.38</v>
      </c>
      <c r="F9837" s="394"/>
    </row>
    <row r="9838" spans="1:6">
      <c r="A9838" s="1284" t="s">
        <v>4280</v>
      </c>
      <c r="B9838" s="503" t="s">
        <v>43459</v>
      </c>
      <c r="C9838" s="1268" t="s">
        <v>20909</v>
      </c>
      <c r="D9838" s="1269" t="s">
        <v>5</v>
      </c>
      <c r="E9838" s="1272">
        <v>28.14</v>
      </c>
      <c r="F9838" s="394"/>
    </row>
    <row r="9839" spans="1:6">
      <c r="A9839" s="1284" t="s">
        <v>4281</v>
      </c>
      <c r="B9839" s="503" t="s">
        <v>43459</v>
      </c>
      <c r="C9839" s="1268" t="s">
        <v>20910</v>
      </c>
      <c r="D9839" s="1269" t="s">
        <v>5</v>
      </c>
      <c r="E9839" s="1272">
        <v>36.909999999999997</v>
      </c>
      <c r="F9839" s="394"/>
    </row>
    <row r="9840" spans="1:6">
      <c r="A9840" s="1292">
        <v>8833</v>
      </c>
      <c r="B9840" s="503" t="s">
        <v>43459</v>
      </c>
      <c r="C9840" s="1265" t="s">
        <v>4282</v>
      </c>
      <c r="D9840" s="1266" t="s">
        <v>97</v>
      </c>
      <c r="E9840" s="1267"/>
      <c r="F9840" s="394"/>
    </row>
    <row r="9841" spans="1:6">
      <c r="A9841" s="1284" t="s">
        <v>4283</v>
      </c>
      <c r="B9841" s="503" t="s">
        <v>43459</v>
      </c>
      <c r="C9841" s="1268" t="s">
        <v>20911</v>
      </c>
      <c r="D9841" s="1269" t="s">
        <v>5</v>
      </c>
      <c r="E9841" s="1272">
        <v>47.9</v>
      </c>
      <c r="F9841" s="394"/>
    </row>
    <row r="9842" spans="1:6">
      <c r="A9842" s="1284" t="s">
        <v>4284</v>
      </c>
      <c r="B9842" s="503" t="s">
        <v>43459</v>
      </c>
      <c r="C9842" s="1268" t="s">
        <v>20912</v>
      </c>
      <c r="D9842" s="1269" t="s">
        <v>5</v>
      </c>
      <c r="E9842" s="1272">
        <v>28.98</v>
      </c>
      <c r="F9842" s="394"/>
    </row>
    <row r="9843" spans="1:6">
      <c r="A9843" s="1284" t="s">
        <v>4285</v>
      </c>
      <c r="B9843" s="503" t="s">
        <v>43459</v>
      </c>
      <c r="C9843" s="1268" t="s">
        <v>20913</v>
      </c>
      <c r="D9843" s="1269" t="s">
        <v>5</v>
      </c>
      <c r="E9843" s="1272">
        <v>35.86</v>
      </c>
      <c r="F9843" s="394"/>
    </row>
    <row r="9844" spans="1:6">
      <c r="A9844" s="1292">
        <v>8834</v>
      </c>
      <c r="B9844" s="503" t="s">
        <v>43459</v>
      </c>
      <c r="C9844" s="1265" t="s">
        <v>4286</v>
      </c>
      <c r="D9844" s="1266" t="s">
        <v>97</v>
      </c>
      <c r="E9844" s="1267"/>
      <c r="F9844" s="394"/>
    </row>
    <row r="9845" spans="1:6">
      <c r="A9845" s="1284" t="s">
        <v>4287</v>
      </c>
      <c r="B9845" s="503" t="s">
        <v>43459</v>
      </c>
      <c r="C9845" s="1268" t="s">
        <v>20914</v>
      </c>
      <c r="D9845" s="1269" t="s">
        <v>5</v>
      </c>
      <c r="E9845" s="1272">
        <v>24.22</v>
      </c>
      <c r="F9845" s="394"/>
    </row>
    <row r="9846" spans="1:6">
      <c r="A9846" s="1284" t="s">
        <v>20915</v>
      </c>
      <c r="B9846" s="503" t="s">
        <v>43459</v>
      </c>
      <c r="C9846" s="1268" t="s">
        <v>20916</v>
      </c>
      <c r="D9846" s="1269" t="s">
        <v>5</v>
      </c>
      <c r="E9846" s="1272">
        <v>34.200000000000003</v>
      </c>
      <c r="F9846" s="394"/>
    </row>
    <row r="9847" spans="1:6">
      <c r="A9847" s="1292">
        <v>8835</v>
      </c>
      <c r="B9847" s="503" t="s">
        <v>43459</v>
      </c>
      <c r="C9847" s="1265" t="s">
        <v>4288</v>
      </c>
      <c r="D9847" s="1266" t="s">
        <v>97</v>
      </c>
      <c r="E9847" s="1267"/>
      <c r="F9847" s="394"/>
    </row>
    <row r="9848" spans="1:6">
      <c r="A9848" s="1284" t="s">
        <v>4289</v>
      </c>
      <c r="B9848" s="503" t="s">
        <v>43459</v>
      </c>
      <c r="C9848" s="1268" t="s">
        <v>20917</v>
      </c>
      <c r="D9848" s="1269" t="s">
        <v>5</v>
      </c>
      <c r="E9848" s="1272">
        <v>22.64</v>
      </c>
      <c r="F9848" s="394"/>
    </row>
    <row r="9849" spans="1:6">
      <c r="A9849" s="1284" t="s">
        <v>4290</v>
      </c>
      <c r="B9849" s="503" t="s">
        <v>43459</v>
      </c>
      <c r="C9849" s="1268" t="s">
        <v>20918</v>
      </c>
      <c r="D9849" s="1269" t="s">
        <v>5</v>
      </c>
      <c r="E9849" s="1272">
        <v>19.79</v>
      </c>
      <c r="F9849" s="394"/>
    </row>
    <row r="9850" spans="1:6">
      <c r="A9850" s="1284" t="s">
        <v>4291</v>
      </c>
      <c r="B9850" s="503" t="s">
        <v>43459</v>
      </c>
      <c r="C9850" s="1268" t="s">
        <v>20919</v>
      </c>
      <c r="D9850" s="1269" t="s">
        <v>5</v>
      </c>
      <c r="E9850" s="1272">
        <v>21.68</v>
      </c>
      <c r="F9850" s="394"/>
    </row>
    <row r="9851" spans="1:6">
      <c r="A9851" s="1292">
        <v>8836</v>
      </c>
      <c r="B9851" s="503" t="s">
        <v>43459</v>
      </c>
      <c r="C9851" s="1265" t="s">
        <v>4292</v>
      </c>
      <c r="D9851" s="1266" t="s">
        <v>97</v>
      </c>
      <c r="E9851" s="1267"/>
      <c r="F9851" s="394"/>
    </row>
    <row r="9852" spans="1:6">
      <c r="A9852" s="1284" t="s">
        <v>4293</v>
      </c>
      <c r="B9852" s="503" t="s">
        <v>43459</v>
      </c>
      <c r="C9852" s="1268" t="s">
        <v>20920</v>
      </c>
      <c r="D9852" s="1269" t="s">
        <v>5</v>
      </c>
      <c r="E9852" s="1272">
        <v>44.67</v>
      </c>
      <c r="F9852" s="394"/>
    </row>
    <row r="9853" spans="1:6">
      <c r="A9853" s="1284" t="s">
        <v>4294</v>
      </c>
      <c r="B9853" s="503" t="s">
        <v>43459</v>
      </c>
      <c r="C9853" s="1268" t="s">
        <v>20921</v>
      </c>
      <c r="D9853" s="1269" t="s">
        <v>5</v>
      </c>
      <c r="E9853" s="1272">
        <v>45.19</v>
      </c>
      <c r="F9853" s="394"/>
    </row>
    <row r="9854" spans="1:6">
      <c r="A9854" s="1292">
        <v>8837</v>
      </c>
      <c r="B9854" s="503" t="s">
        <v>43459</v>
      </c>
      <c r="C9854" s="1265" t="s">
        <v>4295</v>
      </c>
      <c r="D9854" s="1266" t="s">
        <v>97</v>
      </c>
      <c r="E9854" s="1267"/>
      <c r="F9854" s="394"/>
    </row>
    <row r="9855" spans="1:6">
      <c r="A9855" s="1284" t="s">
        <v>4296</v>
      </c>
      <c r="B9855" s="503" t="s">
        <v>43459</v>
      </c>
      <c r="C9855" s="1268" t="s">
        <v>20922</v>
      </c>
      <c r="D9855" s="1269" t="s">
        <v>32</v>
      </c>
      <c r="E9855" s="1271">
        <v>265.07</v>
      </c>
      <c r="F9855" s="394"/>
    </row>
    <row r="9856" spans="1:6">
      <c r="A9856" s="1292">
        <v>8838</v>
      </c>
      <c r="B9856" s="503" t="s">
        <v>43459</v>
      </c>
      <c r="C9856" s="1265" t="s">
        <v>4297</v>
      </c>
      <c r="D9856" s="1266" t="s">
        <v>97</v>
      </c>
      <c r="E9856" s="1267"/>
      <c r="F9856" s="394"/>
    </row>
    <row r="9857" spans="1:6" ht="22.5">
      <c r="A9857" s="1284" t="s">
        <v>4298</v>
      </c>
      <c r="B9857" s="503" t="s">
        <v>43459</v>
      </c>
      <c r="C9857" s="1268" t="s">
        <v>20923</v>
      </c>
      <c r="D9857" s="1269" t="s">
        <v>32</v>
      </c>
      <c r="E9857" s="1271">
        <v>301.83999999999997</v>
      </c>
      <c r="F9857" s="394"/>
    </row>
    <row r="9858" spans="1:6">
      <c r="A9858" s="1292">
        <v>8839</v>
      </c>
      <c r="B9858" s="503" t="s">
        <v>43459</v>
      </c>
      <c r="C9858" s="1265" t="s">
        <v>4299</v>
      </c>
      <c r="D9858" s="1266" t="s">
        <v>97</v>
      </c>
      <c r="E9858" s="1267"/>
      <c r="F9858" s="394"/>
    </row>
    <row r="9859" spans="1:6" ht="22.5">
      <c r="A9859" s="1284" t="s">
        <v>4300</v>
      </c>
      <c r="B9859" s="503" t="s">
        <v>43459</v>
      </c>
      <c r="C9859" s="1268" t="s">
        <v>20924</v>
      </c>
      <c r="D9859" s="1269" t="s">
        <v>32</v>
      </c>
      <c r="E9859" s="1271">
        <v>304.62</v>
      </c>
      <c r="F9859" s="394"/>
    </row>
    <row r="9860" spans="1:6">
      <c r="A9860" s="1292">
        <v>8840</v>
      </c>
      <c r="B9860" s="503" t="s">
        <v>43459</v>
      </c>
      <c r="C9860" s="1265" t="s">
        <v>4301</v>
      </c>
      <c r="D9860" s="1266" t="s">
        <v>97</v>
      </c>
      <c r="E9860" s="1267"/>
      <c r="F9860" s="394"/>
    </row>
    <row r="9861" spans="1:6" ht="22.5">
      <c r="A9861" s="1284" t="s">
        <v>4302</v>
      </c>
      <c r="B9861" s="503" t="s">
        <v>43459</v>
      </c>
      <c r="C9861" s="1268" t="s">
        <v>20925</v>
      </c>
      <c r="D9861" s="1269" t="s">
        <v>5</v>
      </c>
      <c r="E9861" s="1272">
        <v>42.3</v>
      </c>
      <c r="F9861" s="394"/>
    </row>
    <row r="9862" spans="1:6" ht="22.5">
      <c r="A9862" s="1284" t="s">
        <v>4303</v>
      </c>
      <c r="B9862" s="503" t="s">
        <v>43459</v>
      </c>
      <c r="C9862" s="1268" t="s">
        <v>20926</v>
      </c>
      <c r="D9862" s="1269" t="s">
        <v>5</v>
      </c>
      <c r="E9862" s="1272">
        <v>49.77</v>
      </c>
      <c r="F9862" s="394"/>
    </row>
    <row r="9863" spans="1:6">
      <c r="A9863" s="1292">
        <v>8841</v>
      </c>
      <c r="B9863" s="503" t="s">
        <v>43459</v>
      </c>
      <c r="C9863" s="1265" t="s">
        <v>4304</v>
      </c>
      <c r="D9863" s="1266" t="s">
        <v>97</v>
      </c>
      <c r="E9863" s="1267"/>
      <c r="F9863" s="394"/>
    </row>
    <row r="9864" spans="1:6">
      <c r="A9864" s="1284" t="s">
        <v>4305</v>
      </c>
      <c r="B9864" s="503" t="s">
        <v>43459</v>
      </c>
      <c r="C9864" s="1268" t="s">
        <v>34421</v>
      </c>
      <c r="D9864" s="1269" t="s">
        <v>32</v>
      </c>
      <c r="E9864" s="1271">
        <v>304.82</v>
      </c>
      <c r="F9864" s="394"/>
    </row>
    <row r="9865" spans="1:6">
      <c r="A9865" s="1292">
        <v>8842</v>
      </c>
      <c r="B9865" s="503" t="s">
        <v>43459</v>
      </c>
      <c r="C9865" s="1265" t="s">
        <v>4306</v>
      </c>
      <c r="D9865" s="1266" t="s">
        <v>97</v>
      </c>
      <c r="E9865" s="1267"/>
      <c r="F9865" s="394"/>
    </row>
    <row r="9866" spans="1:6">
      <c r="A9866" s="1284" t="s">
        <v>4307</v>
      </c>
      <c r="B9866" s="503" t="s">
        <v>43459</v>
      </c>
      <c r="C9866" s="1268" t="s">
        <v>20927</v>
      </c>
      <c r="D9866" s="1269" t="s">
        <v>32</v>
      </c>
      <c r="E9866" s="1271">
        <v>122.4</v>
      </c>
      <c r="F9866" s="394"/>
    </row>
    <row r="9867" spans="1:6">
      <c r="A9867" s="1292">
        <v>8843</v>
      </c>
      <c r="B9867" s="503" t="s">
        <v>43459</v>
      </c>
      <c r="C9867" s="1265" t="s">
        <v>4308</v>
      </c>
      <c r="D9867" s="1266" t="s">
        <v>97</v>
      </c>
      <c r="E9867" s="1267"/>
      <c r="F9867" s="394"/>
    </row>
    <row r="9868" spans="1:6">
      <c r="A9868" s="1284" t="s">
        <v>4309</v>
      </c>
      <c r="B9868" s="503" t="s">
        <v>43459</v>
      </c>
      <c r="C9868" s="1268" t="s">
        <v>34422</v>
      </c>
      <c r="D9868" s="1269" t="s">
        <v>32</v>
      </c>
      <c r="E9868" s="1271">
        <v>329.81</v>
      </c>
      <c r="F9868" s="394"/>
    </row>
    <row r="9869" spans="1:6">
      <c r="A9869" s="1292">
        <v>8844</v>
      </c>
      <c r="B9869" s="503" t="s">
        <v>43459</v>
      </c>
      <c r="C9869" s="1265" t="s">
        <v>4310</v>
      </c>
      <c r="D9869" s="1266" t="s">
        <v>97</v>
      </c>
      <c r="E9869" s="1267"/>
      <c r="F9869" s="394"/>
    </row>
    <row r="9870" spans="1:6">
      <c r="A9870" s="1284" t="s">
        <v>4311</v>
      </c>
      <c r="B9870" s="503" t="s">
        <v>43459</v>
      </c>
      <c r="C9870" s="1268" t="s">
        <v>34423</v>
      </c>
      <c r="D9870" s="1269" t="s">
        <v>32</v>
      </c>
      <c r="E9870" s="1271">
        <v>346.35</v>
      </c>
      <c r="F9870" s="394"/>
    </row>
    <row r="9871" spans="1:6">
      <c r="A9871" s="1292">
        <v>8675</v>
      </c>
      <c r="B9871" s="503" t="s">
        <v>43459</v>
      </c>
      <c r="C9871" s="1265" t="s">
        <v>4312</v>
      </c>
      <c r="D9871" s="1266" t="s">
        <v>97</v>
      </c>
      <c r="E9871" s="1267"/>
      <c r="F9871" s="394"/>
    </row>
    <row r="9872" spans="1:6">
      <c r="A9872" s="1292">
        <v>8845</v>
      </c>
      <c r="B9872" s="503" t="s">
        <v>43459</v>
      </c>
      <c r="C9872" s="1265" t="s">
        <v>4313</v>
      </c>
      <c r="D9872" s="1266" t="s">
        <v>97</v>
      </c>
      <c r="E9872" s="1267"/>
      <c r="F9872" s="394"/>
    </row>
    <row r="9873" spans="1:6" ht="22.5">
      <c r="A9873" s="1284" t="s">
        <v>4314</v>
      </c>
      <c r="B9873" s="503" t="s">
        <v>43459</v>
      </c>
      <c r="C9873" s="1268" t="s">
        <v>12504</v>
      </c>
      <c r="D9873" s="1269" t="s">
        <v>32</v>
      </c>
      <c r="E9873" s="1272">
        <v>16.97</v>
      </c>
      <c r="F9873" s="394"/>
    </row>
    <row r="9874" spans="1:6">
      <c r="A9874" s="1284" t="s">
        <v>4315</v>
      </c>
      <c r="B9874" s="503" t="s">
        <v>43459</v>
      </c>
      <c r="C9874" s="1268" t="s">
        <v>12505</v>
      </c>
      <c r="D9874" s="1269" t="s">
        <v>32</v>
      </c>
      <c r="E9874" s="1272">
        <v>15.35</v>
      </c>
      <c r="F9874" s="394"/>
    </row>
    <row r="9875" spans="1:6">
      <c r="A9875" s="1284" t="s">
        <v>4316</v>
      </c>
      <c r="B9875" s="503" t="s">
        <v>43459</v>
      </c>
      <c r="C9875" s="1268" t="s">
        <v>12506</v>
      </c>
      <c r="D9875" s="1269" t="s">
        <v>32</v>
      </c>
      <c r="E9875" s="1272">
        <v>14.32</v>
      </c>
      <c r="F9875" s="394"/>
    </row>
    <row r="9876" spans="1:6" ht="22.5">
      <c r="A9876" s="1284" t="s">
        <v>4317</v>
      </c>
      <c r="B9876" s="503" t="s">
        <v>43459</v>
      </c>
      <c r="C9876" s="1268" t="s">
        <v>12507</v>
      </c>
      <c r="D9876" s="1269" t="s">
        <v>32</v>
      </c>
      <c r="E9876" s="1272">
        <v>10.01</v>
      </c>
      <c r="F9876" s="394"/>
    </row>
    <row r="9877" spans="1:6">
      <c r="A9877" s="1284" t="s">
        <v>4318</v>
      </c>
      <c r="B9877" s="503" t="s">
        <v>43459</v>
      </c>
      <c r="C9877" s="1268" t="s">
        <v>12508</v>
      </c>
      <c r="D9877" s="1269" t="s">
        <v>32</v>
      </c>
      <c r="E9877" s="1272">
        <v>13.95</v>
      </c>
      <c r="F9877" s="394"/>
    </row>
    <row r="9878" spans="1:6">
      <c r="A9878" s="1284" t="s">
        <v>4319</v>
      </c>
      <c r="B9878" s="503" t="s">
        <v>43459</v>
      </c>
      <c r="C9878" s="1268" t="s">
        <v>12509</v>
      </c>
      <c r="D9878" s="1269" t="s">
        <v>32</v>
      </c>
      <c r="E9878" s="1272">
        <v>36.74</v>
      </c>
      <c r="F9878" s="394"/>
    </row>
    <row r="9879" spans="1:6" ht="22.5">
      <c r="A9879" s="1284" t="s">
        <v>12510</v>
      </c>
      <c r="B9879" s="503" t="s">
        <v>43459</v>
      </c>
      <c r="C9879" s="1268" t="s">
        <v>12511</v>
      </c>
      <c r="D9879" s="1269" t="s">
        <v>32</v>
      </c>
      <c r="E9879" s="1272">
        <v>74.739999999999995</v>
      </c>
      <c r="F9879" s="394"/>
    </row>
    <row r="9880" spans="1:6">
      <c r="A9880" s="1284" t="s">
        <v>12512</v>
      </c>
      <c r="B9880" s="503" t="s">
        <v>43459</v>
      </c>
      <c r="C9880" s="1268" t="s">
        <v>12513</v>
      </c>
      <c r="D9880" s="1269" t="s">
        <v>32</v>
      </c>
      <c r="E9880" s="1272">
        <v>58.2</v>
      </c>
      <c r="F9880" s="394"/>
    </row>
    <row r="9881" spans="1:6">
      <c r="A9881" s="1284" t="s">
        <v>4320</v>
      </c>
      <c r="B9881" s="503" t="s">
        <v>43459</v>
      </c>
      <c r="C9881" s="1268" t="s">
        <v>12514</v>
      </c>
      <c r="D9881" s="1269" t="s">
        <v>32</v>
      </c>
      <c r="E9881" s="1272">
        <v>38.659999999999997</v>
      </c>
      <c r="F9881" s="394"/>
    </row>
    <row r="9882" spans="1:6">
      <c r="A9882" s="1284" t="s">
        <v>20928</v>
      </c>
      <c r="B9882" s="503" t="s">
        <v>43459</v>
      </c>
      <c r="C9882" s="1268" t="s">
        <v>20929</v>
      </c>
      <c r="D9882" s="1269" t="s">
        <v>32</v>
      </c>
      <c r="E9882" s="1272">
        <v>43.79</v>
      </c>
      <c r="F9882" s="394"/>
    </row>
    <row r="9883" spans="1:6">
      <c r="A9883" s="1284" t="s">
        <v>20930</v>
      </c>
      <c r="B9883" s="503" t="s">
        <v>43459</v>
      </c>
      <c r="C9883" s="1268" t="s">
        <v>20931</v>
      </c>
      <c r="D9883" s="1269" t="s">
        <v>32</v>
      </c>
      <c r="E9883" s="1272">
        <v>49.17</v>
      </c>
      <c r="F9883" s="394"/>
    </row>
    <row r="9884" spans="1:6">
      <c r="A9884" s="1284" t="s">
        <v>20932</v>
      </c>
      <c r="B9884" s="503" t="s">
        <v>43459</v>
      </c>
      <c r="C9884" s="1268" t="s">
        <v>20933</v>
      </c>
      <c r="D9884" s="1269" t="s">
        <v>32</v>
      </c>
      <c r="E9884" s="1272">
        <v>54.83</v>
      </c>
      <c r="F9884" s="394"/>
    </row>
    <row r="9885" spans="1:6">
      <c r="A9885" s="1284" t="s">
        <v>20934</v>
      </c>
      <c r="B9885" s="503" t="s">
        <v>43459</v>
      </c>
      <c r="C9885" s="1268" t="s">
        <v>20935</v>
      </c>
      <c r="D9885" s="1269" t="s">
        <v>32</v>
      </c>
      <c r="E9885" s="1272">
        <v>60.85</v>
      </c>
      <c r="F9885" s="394"/>
    </row>
    <row r="9886" spans="1:6" ht="22.5">
      <c r="A9886" s="1284" t="s">
        <v>4321</v>
      </c>
      <c r="B9886" s="503" t="s">
        <v>43459</v>
      </c>
      <c r="C9886" s="1268" t="s">
        <v>12515</v>
      </c>
      <c r="D9886" s="1269" t="s">
        <v>32</v>
      </c>
      <c r="E9886" s="1272">
        <v>53.3</v>
      </c>
      <c r="F9886" s="394"/>
    </row>
    <row r="9887" spans="1:6">
      <c r="A9887" s="1284" t="s">
        <v>4322</v>
      </c>
      <c r="B9887" s="503" t="s">
        <v>43459</v>
      </c>
      <c r="C9887" s="1268" t="s">
        <v>12516</v>
      </c>
      <c r="D9887" s="1269" t="s">
        <v>32</v>
      </c>
      <c r="E9887" s="1272">
        <v>34.54</v>
      </c>
      <c r="F9887" s="394"/>
    </row>
    <row r="9888" spans="1:6" ht="22.5">
      <c r="A9888" s="1284" t="s">
        <v>4323</v>
      </c>
      <c r="B9888" s="503" t="s">
        <v>43459</v>
      </c>
      <c r="C9888" s="1268" t="s">
        <v>12517</v>
      </c>
      <c r="D9888" s="1269" t="s">
        <v>32</v>
      </c>
      <c r="E9888" s="1272">
        <v>35.18</v>
      </c>
      <c r="F9888" s="394"/>
    </row>
    <row r="9889" spans="1:7" ht="22.5">
      <c r="A9889" s="1284" t="s">
        <v>4324</v>
      </c>
      <c r="B9889" s="503" t="s">
        <v>43459</v>
      </c>
      <c r="C9889" s="1268" t="s">
        <v>12518</v>
      </c>
      <c r="D9889" s="1269" t="s">
        <v>32</v>
      </c>
      <c r="E9889" s="1272">
        <v>37.479999999999997</v>
      </c>
      <c r="F9889" s="394"/>
    </row>
    <row r="9890" spans="1:7" customFormat="1">
      <c r="A9890" s="1292">
        <v>8846</v>
      </c>
      <c r="B9890" s="503" t="s">
        <v>43459</v>
      </c>
      <c r="C9890" s="1265" t="s">
        <v>4325</v>
      </c>
      <c r="D9890" s="1266" t="s">
        <v>97</v>
      </c>
      <c r="E9890" s="1267"/>
      <c r="F9890" s="394"/>
      <c r="G9890" s="295"/>
    </row>
    <row r="9891" spans="1:7" customFormat="1">
      <c r="A9891" s="1284" t="s">
        <v>4326</v>
      </c>
      <c r="B9891" s="503" t="s">
        <v>43459</v>
      </c>
      <c r="C9891" s="1268" t="s">
        <v>20936</v>
      </c>
      <c r="D9891" s="1269" t="s">
        <v>32</v>
      </c>
      <c r="E9891" s="1272">
        <v>23.29</v>
      </c>
      <c r="F9891" s="394"/>
      <c r="G9891" s="295"/>
    </row>
    <row r="9892" spans="1:7" customFormat="1">
      <c r="A9892" s="1284" t="s">
        <v>4327</v>
      </c>
      <c r="B9892" s="503" t="s">
        <v>43459</v>
      </c>
      <c r="C9892" s="1268" t="s">
        <v>20937</v>
      </c>
      <c r="D9892" s="1269" t="s">
        <v>32</v>
      </c>
      <c r="E9892" s="1272">
        <v>27.24</v>
      </c>
      <c r="F9892" s="394"/>
      <c r="G9892" s="295"/>
    </row>
    <row r="9893" spans="1:7" customFormat="1">
      <c r="A9893" s="1292">
        <v>8847</v>
      </c>
      <c r="B9893" s="503" t="s">
        <v>43459</v>
      </c>
      <c r="C9893" s="1265" t="s">
        <v>4328</v>
      </c>
      <c r="D9893" s="1266" t="s">
        <v>97</v>
      </c>
      <c r="E9893" s="1267"/>
      <c r="F9893" s="394"/>
      <c r="G9893" s="295"/>
    </row>
    <row r="9894" spans="1:7" customFormat="1">
      <c r="A9894" s="1284" t="s">
        <v>4329</v>
      </c>
      <c r="B9894" s="503" t="s">
        <v>43459</v>
      </c>
      <c r="C9894" s="1268" t="s">
        <v>12519</v>
      </c>
      <c r="D9894" s="1269" t="s">
        <v>32</v>
      </c>
      <c r="E9894" s="1272">
        <v>21.45</v>
      </c>
      <c r="F9894" s="394"/>
      <c r="G9894" s="295"/>
    </row>
    <row r="9895" spans="1:7" customFormat="1" ht="22.5">
      <c r="A9895" s="1284" t="s">
        <v>4330</v>
      </c>
      <c r="B9895" s="503" t="s">
        <v>43459</v>
      </c>
      <c r="C9895" s="1268" t="s">
        <v>20938</v>
      </c>
      <c r="D9895" s="1269" t="s">
        <v>32</v>
      </c>
      <c r="E9895" s="1272">
        <v>56.63</v>
      </c>
      <c r="F9895" s="394"/>
      <c r="G9895" s="295"/>
    </row>
    <row r="9896" spans="1:7" customFormat="1">
      <c r="A9896" s="1292">
        <v>8848</v>
      </c>
      <c r="B9896" s="503" t="s">
        <v>43459</v>
      </c>
      <c r="C9896" s="1265" t="s">
        <v>4331</v>
      </c>
      <c r="D9896" s="1266" t="s">
        <v>97</v>
      </c>
      <c r="E9896" s="1267"/>
      <c r="F9896" s="394"/>
      <c r="G9896" s="295"/>
    </row>
    <row r="9897" spans="1:7" customFormat="1">
      <c r="A9897" s="1284" t="s">
        <v>4334</v>
      </c>
      <c r="B9897" s="503" t="s">
        <v>43459</v>
      </c>
      <c r="C9897" s="1268" t="s">
        <v>20939</v>
      </c>
      <c r="D9897" s="1269" t="s">
        <v>5</v>
      </c>
      <c r="E9897" s="1272">
        <v>30.53</v>
      </c>
      <c r="F9897" s="394"/>
      <c r="G9897" s="295"/>
    </row>
    <row r="9898" spans="1:7" customFormat="1">
      <c r="A9898" s="1284" t="s">
        <v>4335</v>
      </c>
      <c r="B9898" s="503" t="s">
        <v>43459</v>
      </c>
      <c r="C9898" s="1268" t="s">
        <v>20940</v>
      </c>
      <c r="D9898" s="1269" t="s">
        <v>5</v>
      </c>
      <c r="E9898" s="1272">
        <v>37</v>
      </c>
      <c r="F9898" s="394"/>
      <c r="G9898" s="295"/>
    </row>
    <row r="9899" spans="1:7" customFormat="1">
      <c r="A9899" s="1284" t="s">
        <v>4336</v>
      </c>
      <c r="B9899" s="503" t="s">
        <v>43459</v>
      </c>
      <c r="C9899" s="1268" t="s">
        <v>20941</v>
      </c>
      <c r="D9899" s="1269" t="s">
        <v>32</v>
      </c>
      <c r="E9899" s="1271">
        <v>137.96</v>
      </c>
      <c r="F9899" s="394"/>
      <c r="G9899" s="295"/>
    </row>
    <row r="9900" spans="1:7" customFormat="1">
      <c r="A9900" s="1284" t="s">
        <v>4337</v>
      </c>
      <c r="B9900" s="503" t="s">
        <v>43459</v>
      </c>
      <c r="C9900" s="1268" t="s">
        <v>20942</v>
      </c>
      <c r="D9900" s="1269" t="s">
        <v>32</v>
      </c>
      <c r="E9900" s="1271">
        <v>102.12</v>
      </c>
      <c r="F9900" s="394"/>
      <c r="G9900" s="295"/>
    </row>
    <row r="9901" spans="1:7" customFormat="1">
      <c r="A9901" s="1284" t="s">
        <v>4338</v>
      </c>
      <c r="B9901" s="503" t="s">
        <v>43459</v>
      </c>
      <c r="C9901" s="1268" t="s">
        <v>20943</v>
      </c>
      <c r="D9901" s="1269" t="s">
        <v>32</v>
      </c>
      <c r="E9901" s="1272">
        <v>89.33</v>
      </c>
      <c r="F9901" s="394"/>
      <c r="G9901" s="295"/>
    </row>
    <row r="9902" spans="1:7" customFormat="1">
      <c r="A9902" s="1284" t="s">
        <v>4339</v>
      </c>
      <c r="B9902" s="503" t="s">
        <v>43459</v>
      </c>
      <c r="C9902" s="1268" t="s">
        <v>20944</v>
      </c>
      <c r="D9902" s="1269" t="s">
        <v>32</v>
      </c>
      <c r="E9902" s="1271">
        <v>102.02</v>
      </c>
      <c r="F9902" s="394"/>
      <c r="G9902" s="295"/>
    </row>
    <row r="9903" spans="1:7" customFormat="1" ht="22.5">
      <c r="A9903" s="1284" t="s">
        <v>4340</v>
      </c>
      <c r="B9903" s="503" t="s">
        <v>43459</v>
      </c>
      <c r="C9903" s="1268" t="s">
        <v>4341</v>
      </c>
      <c r="D9903" s="1269" t="s">
        <v>32</v>
      </c>
      <c r="E9903" s="1272">
        <v>75.22</v>
      </c>
      <c r="F9903" s="394"/>
      <c r="G9903" s="295"/>
    </row>
    <row r="9904" spans="1:7" customFormat="1">
      <c r="A9904" s="1284" t="s">
        <v>4342</v>
      </c>
      <c r="B9904" s="503" t="s">
        <v>43459</v>
      </c>
      <c r="C9904" s="1268" t="s">
        <v>4343</v>
      </c>
      <c r="D9904" s="1269" t="s">
        <v>32</v>
      </c>
      <c r="E9904" s="1271">
        <v>352.11</v>
      </c>
      <c r="F9904" s="394"/>
      <c r="G9904" s="295"/>
    </row>
    <row r="9905" spans="1:7" customFormat="1">
      <c r="A9905" s="1284" t="s">
        <v>4344</v>
      </c>
      <c r="B9905" s="503" t="s">
        <v>43459</v>
      </c>
      <c r="C9905" s="1268" t="s">
        <v>4345</v>
      </c>
      <c r="D9905" s="1269" t="s">
        <v>32</v>
      </c>
      <c r="E9905" s="1271">
        <v>305.07</v>
      </c>
      <c r="F9905" s="394"/>
      <c r="G9905" s="295"/>
    </row>
    <row r="9906" spans="1:7">
      <c r="A9906" s="1292">
        <v>8851</v>
      </c>
      <c r="B9906" s="503" t="s">
        <v>43459</v>
      </c>
      <c r="C9906" s="1265" t="s">
        <v>4347</v>
      </c>
      <c r="D9906" s="1266" t="s">
        <v>97</v>
      </c>
      <c r="E9906" s="1267"/>
      <c r="F9906" s="394"/>
    </row>
    <row r="9907" spans="1:7">
      <c r="A9907" s="1284" t="s">
        <v>4348</v>
      </c>
      <c r="B9907" s="503" t="s">
        <v>43459</v>
      </c>
      <c r="C9907" s="1268" t="s">
        <v>20945</v>
      </c>
      <c r="D9907" s="1269" t="s">
        <v>32</v>
      </c>
      <c r="E9907" s="1272">
        <v>98.57</v>
      </c>
      <c r="F9907" s="394"/>
    </row>
    <row r="9908" spans="1:7">
      <c r="A9908" s="1284" t="s">
        <v>4349</v>
      </c>
      <c r="B9908" s="503" t="s">
        <v>43459</v>
      </c>
      <c r="C9908" s="1268" t="s">
        <v>20946</v>
      </c>
      <c r="D9908" s="1269" t="s">
        <v>32</v>
      </c>
      <c r="E9908" s="1272">
        <v>96.2</v>
      </c>
      <c r="F9908" s="394"/>
    </row>
    <row r="9909" spans="1:7">
      <c r="A9909" s="1292">
        <v>8852</v>
      </c>
      <c r="B9909" s="503" t="s">
        <v>43459</v>
      </c>
      <c r="C9909" s="1265" t="s">
        <v>4351</v>
      </c>
      <c r="D9909" s="1266" t="s">
        <v>97</v>
      </c>
      <c r="E9909" s="1267"/>
      <c r="F9909" s="394"/>
    </row>
    <row r="9910" spans="1:7">
      <c r="A9910" s="1284" t="s">
        <v>4352</v>
      </c>
      <c r="B9910" s="503" t="s">
        <v>43459</v>
      </c>
      <c r="C9910" s="1268" t="s">
        <v>20947</v>
      </c>
      <c r="D9910" s="1269" t="s">
        <v>32</v>
      </c>
      <c r="E9910" s="1272">
        <v>78.790000000000006</v>
      </c>
      <c r="F9910" s="394"/>
    </row>
    <row r="9911" spans="1:7" ht="22.5">
      <c r="A9911" s="1284" t="s">
        <v>4353</v>
      </c>
      <c r="B9911" s="503" t="s">
        <v>43459</v>
      </c>
      <c r="C9911" s="1268" t="s">
        <v>4354</v>
      </c>
      <c r="D9911" s="1269" t="s">
        <v>32</v>
      </c>
      <c r="E9911" s="1271">
        <v>363.81</v>
      </c>
      <c r="F9911" s="394"/>
    </row>
    <row r="9912" spans="1:7" ht="22.5">
      <c r="A9912" s="1284" t="s">
        <v>4355</v>
      </c>
      <c r="B9912" s="503" t="s">
        <v>43459</v>
      </c>
      <c r="C9912" s="1268" t="s">
        <v>4356</v>
      </c>
      <c r="D9912" s="1269" t="s">
        <v>32</v>
      </c>
      <c r="E9912" s="1271">
        <v>390.54</v>
      </c>
      <c r="F9912" s="394"/>
    </row>
    <row r="9913" spans="1:7" ht="22.5">
      <c r="A9913" s="1284" t="s">
        <v>4357</v>
      </c>
      <c r="B9913" s="503" t="s">
        <v>43459</v>
      </c>
      <c r="C9913" s="1268" t="s">
        <v>20948</v>
      </c>
      <c r="D9913" s="1269" t="s">
        <v>32</v>
      </c>
      <c r="E9913" s="1271">
        <v>191.72</v>
      </c>
      <c r="F9913" s="394"/>
    </row>
    <row r="9914" spans="1:7">
      <c r="A9914" s="1292">
        <v>8853</v>
      </c>
      <c r="B9914" s="503" t="s">
        <v>43459</v>
      </c>
      <c r="C9914" s="1265" t="s">
        <v>4358</v>
      </c>
      <c r="D9914" s="1266" t="s">
        <v>97</v>
      </c>
      <c r="E9914" s="1267"/>
      <c r="F9914" s="394"/>
    </row>
    <row r="9915" spans="1:7" ht="13.5" customHeight="1">
      <c r="A9915" s="1284" t="s">
        <v>4359</v>
      </c>
      <c r="B9915" s="503" t="s">
        <v>43459</v>
      </c>
      <c r="C9915" s="1268" t="s">
        <v>4360</v>
      </c>
      <c r="D9915" s="1269" t="s">
        <v>32</v>
      </c>
      <c r="E9915" s="1272">
        <v>14.83</v>
      </c>
      <c r="F9915" s="394"/>
    </row>
    <row r="9916" spans="1:7">
      <c r="A9916" s="1284" t="s">
        <v>4361</v>
      </c>
      <c r="B9916" s="503" t="s">
        <v>43459</v>
      </c>
      <c r="C9916" s="1268" t="s">
        <v>4362</v>
      </c>
      <c r="D9916" s="1269" t="s">
        <v>32</v>
      </c>
      <c r="E9916" s="1271">
        <v>154.4</v>
      </c>
      <c r="F9916" s="394"/>
    </row>
    <row r="9917" spans="1:7" ht="22.5">
      <c r="A9917" s="1284" t="s">
        <v>4363</v>
      </c>
      <c r="B9917" s="503" t="s">
        <v>43459</v>
      </c>
      <c r="C9917" s="1268" t="s">
        <v>4364</v>
      </c>
      <c r="D9917" s="1269" t="s">
        <v>32</v>
      </c>
      <c r="E9917" s="1272">
        <v>80.25</v>
      </c>
      <c r="F9917" s="394"/>
    </row>
    <row r="9918" spans="1:7" ht="22.5">
      <c r="A9918" s="1284" t="s">
        <v>4365</v>
      </c>
      <c r="B9918" s="503" t="s">
        <v>43459</v>
      </c>
      <c r="C9918" s="1268" t="s">
        <v>4366</v>
      </c>
      <c r="D9918" s="1269" t="s">
        <v>32</v>
      </c>
      <c r="E9918" s="1272">
        <v>73.75</v>
      </c>
      <c r="F9918" s="394"/>
    </row>
    <row r="9919" spans="1:7">
      <c r="A9919" s="1292">
        <v>8854</v>
      </c>
      <c r="B9919" s="503" t="s">
        <v>43459</v>
      </c>
      <c r="C9919" s="1265" t="s">
        <v>4367</v>
      </c>
      <c r="D9919" s="1266" t="s">
        <v>97</v>
      </c>
      <c r="E9919" s="1267"/>
      <c r="F9919" s="394"/>
    </row>
    <row r="9920" spans="1:7">
      <c r="A9920" s="1284" t="s">
        <v>4368</v>
      </c>
      <c r="B9920" s="503" t="s">
        <v>43459</v>
      </c>
      <c r="C9920" s="1268" t="s">
        <v>20949</v>
      </c>
      <c r="D9920" s="1269" t="s">
        <v>32</v>
      </c>
      <c r="E9920" s="1272">
        <v>58.13</v>
      </c>
      <c r="F9920" s="394"/>
    </row>
    <row r="9921" spans="1:6" ht="22.5">
      <c r="A9921" s="1284" t="s">
        <v>23519</v>
      </c>
      <c r="B9921" s="503" t="s">
        <v>43459</v>
      </c>
      <c r="C9921" s="1268" t="s">
        <v>23520</v>
      </c>
      <c r="D9921" s="1269" t="s">
        <v>32</v>
      </c>
      <c r="E9921" s="1272">
        <v>73.55</v>
      </c>
      <c r="F9921" s="394"/>
    </row>
    <row r="9922" spans="1:6" ht="22.5">
      <c r="A9922" s="1284" t="s">
        <v>4369</v>
      </c>
      <c r="B9922" s="503" t="s">
        <v>43459</v>
      </c>
      <c r="C9922" s="1268" t="s">
        <v>23521</v>
      </c>
      <c r="D9922" s="1269" t="s">
        <v>32</v>
      </c>
      <c r="E9922" s="1272">
        <v>91.53</v>
      </c>
      <c r="F9922" s="394"/>
    </row>
    <row r="9923" spans="1:6" ht="22.5">
      <c r="A9923" s="1284" t="s">
        <v>20950</v>
      </c>
      <c r="B9923" s="503" t="s">
        <v>43459</v>
      </c>
      <c r="C9923" s="1268" t="s">
        <v>23522</v>
      </c>
      <c r="D9923" s="1269" t="s">
        <v>32</v>
      </c>
      <c r="E9923" s="1271">
        <v>107.94</v>
      </c>
      <c r="F9923" s="394"/>
    </row>
    <row r="9924" spans="1:6" ht="22.5">
      <c r="A9924" s="1284" t="s">
        <v>20951</v>
      </c>
      <c r="B9924" s="503" t="s">
        <v>43459</v>
      </c>
      <c r="C9924" s="1268" t="s">
        <v>23523</v>
      </c>
      <c r="D9924" s="1269" t="s">
        <v>32</v>
      </c>
      <c r="E9924" s="1271">
        <v>124.69</v>
      </c>
      <c r="F9924" s="394"/>
    </row>
    <row r="9925" spans="1:6" ht="22.5">
      <c r="A9925" s="1284" t="s">
        <v>20952</v>
      </c>
      <c r="B9925" s="503" t="s">
        <v>43459</v>
      </c>
      <c r="C9925" s="1268" t="s">
        <v>23524</v>
      </c>
      <c r="D9925" s="1269" t="s">
        <v>32</v>
      </c>
      <c r="E9925" s="1271">
        <v>141.86000000000001</v>
      </c>
      <c r="F9925" s="394"/>
    </row>
    <row r="9926" spans="1:6" ht="22.5">
      <c r="A9926" s="1284" t="s">
        <v>20953</v>
      </c>
      <c r="B9926" s="503" t="s">
        <v>43459</v>
      </c>
      <c r="C9926" s="1268" t="s">
        <v>23525</v>
      </c>
      <c r="D9926" s="1269" t="s">
        <v>32</v>
      </c>
      <c r="E9926" s="1271">
        <v>159.54</v>
      </c>
      <c r="F9926" s="394"/>
    </row>
    <row r="9927" spans="1:6" ht="22.5">
      <c r="A9927" s="1284" t="s">
        <v>20954</v>
      </c>
      <c r="B9927" s="503" t="s">
        <v>43459</v>
      </c>
      <c r="C9927" s="1268" t="s">
        <v>23526</v>
      </c>
      <c r="D9927" s="1269" t="s">
        <v>32</v>
      </c>
      <c r="E9927" s="1271">
        <v>177.88</v>
      </c>
      <c r="F9927" s="394"/>
    </row>
    <row r="9928" spans="1:6" ht="22.5">
      <c r="A9928" s="1284" t="s">
        <v>20955</v>
      </c>
      <c r="B9928" s="503" t="s">
        <v>43459</v>
      </c>
      <c r="C9928" s="1268" t="s">
        <v>23527</v>
      </c>
      <c r="D9928" s="1269" t="s">
        <v>32</v>
      </c>
      <c r="E9928" s="1271">
        <v>191.94</v>
      </c>
      <c r="F9928" s="394"/>
    </row>
    <row r="9929" spans="1:6" ht="22.5">
      <c r="A9929" s="1284" t="s">
        <v>23528</v>
      </c>
      <c r="B9929" s="503" t="s">
        <v>43459</v>
      </c>
      <c r="C9929" s="1268" t="s">
        <v>23529</v>
      </c>
      <c r="D9929" s="1269" t="s">
        <v>32</v>
      </c>
      <c r="E9929" s="1272">
        <v>56.35</v>
      </c>
      <c r="F9929" s="394"/>
    </row>
    <row r="9930" spans="1:6" ht="22.5">
      <c r="A9930" s="1284" t="s">
        <v>23530</v>
      </c>
      <c r="B9930" s="503" t="s">
        <v>43459</v>
      </c>
      <c r="C9930" s="1268" t="s">
        <v>23531</v>
      </c>
      <c r="D9930" s="1269" t="s">
        <v>32</v>
      </c>
      <c r="E9930" s="1271">
        <v>211.13</v>
      </c>
      <c r="F9930" s="394"/>
    </row>
    <row r="9931" spans="1:6" ht="22.5">
      <c r="A9931" s="1284" t="s">
        <v>23532</v>
      </c>
      <c r="B9931" s="503" t="s">
        <v>43459</v>
      </c>
      <c r="C9931" s="1268" t="s">
        <v>23533</v>
      </c>
      <c r="D9931" s="1269" t="s">
        <v>32</v>
      </c>
      <c r="E9931" s="1271">
        <v>225.2</v>
      </c>
      <c r="F9931" s="394"/>
    </row>
    <row r="9932" spans="1:6">
      <c r="A9932" s="1292">
        <v>8676</v>
      </c>
      <c r="B9932" s="503" t="s">
        <v>43459</v>
      </c>
      <c r="C9932" s="1265" t="s">
        <v>4370</v>
      </c>
      <c r="D9932" s="1266" t="s">
        <v>97</v>
      </c>
      <c r="E9932" s="1267"/>
      <c r="F9932" s="394"/>
    </row>
    <row r="9933" spans="1:6">
      <c r="A9933" s="1292">
        <v>8855</v>
      </c>
      <c r="B9933" s="503" t="s">
        <v>43459</v>
      </c>
      <c r="C9933" s="1265" t="s">
        <v>4371</v>
      </c>
      <c r="D9933" s="1266" t="s">
        <v>97</v>
      </c>
      <c r="E9933" s="1267"/>
      <c r="F9933" s="394"/>
    </row>
    <row r="9934" spans="1:6" ht="22.5">
      <c r="A9934" s="1284" t="s">
        <v>4373</v>
      </c>
      <c r="B9934" s="503" t="s">
        <v>43459</v>
      </c>
      <c r="C9934" s="1268" t="s">
        <v>10974</v>
      </c>
      <c r="D9934" s="1269" t="s">
        <v>32</v>
      </c>
      <c r="E9934" s="1272">
        <v>61.44</v>
      </c>
      <c r="F9934" s="394"/>
    </row>
    <row r="9935" spans="1:6">
      <c r="A9935" s="1284" t="s">
        <v>4372</v>
      </c>
      <c r="B9935" s="503" t="s">
        <v>43459</v>
      </c>
      <c r="C9935" s="1268" t="s">
        <v>10975</v>
      </c>
      <c r="D9935" s="1269" t="s">
        <v>32</v>
      </c>
      <c r="E9935" s="1272">
        <v>58.59</v>
      </c>
      <c r="F9935" s="394"/>
    </row>
    <row r="9936" spans="1:6">
      <c r="A9936" s="1284" t="s">
        <v>4374</v>
      </c>
      <c r="B9936" s="503" t="s">
        <v>43459</v>
      </c>
      <c r="C9936" s="1268" t="s">
        <v>10976</v>
      </c>
      <c r="D9936" s="1269" t="s">
        <v>32</v>
      </c>
      <c r="E9936" s="1272">
        <v>69.19</v>
      </c>
      <c r="F9936" s="394"/>
    </row>
    <row r="9937" spans="1:6">
      <c r="A9937" s="1284" t="s">
        <v>10977</v>
      </c>
      <c r="B9937" s="503" t="s">
        <v>43459</v>
      </c>
      <c r="C9937" s="1268" t="s">
        <v>10978</v>
      </c>
      <c r="D9937" s="1269" t="s">
        <v>5</v>
      </c>
      <c r="E9937" s="1272">
        <v>18.489999999999998</v>
      </c>
      <c r="F9937" s="394"/>
    </row>
    <row r="9938" spans="1:6">
      <c r="A9938" s="1292">
        <v>8856</v>
      </c>
      <c r="B9938" s="503" t="s">
        <v>43459</v>
      </c>
      <c r="C9938" s="1265" t="s">
        <v>4376</v>
      </c>
      <c r="D9938" s="1266" t="s">
        <v>97</v>
      </c>
      <c r="E9938" s="1267"/>
      <c r="F9938" s="394"/>
    </row>
    <row r="9939" spans="1:6">
      <c r="A9939" s="1284" t="s">
        <v>4377</v>
      </c>
      <c r="B9939" s="503" t="s">
        <v>43459</v>
      </c>
      <c r="C9939" s="1268" t="s">
        <v>23534</v>
      </c>
      <c r="D9939" s="1269" t="s">
        <v>5</v>
      </c>
      <c r="E9939" s="1272">
        <v>29.7</v>
      </c>
      <c r="F9939" s="394"/>
    </row>
    <row r="9940" spans="1:6">
      <c r="A9940" s="1284" t="s">
        <v>4378</v>
      </c>
      <c r="B9940" s="503" t="s">
        <v>43459</v>
      </c>
      <c r="C9940" s="1268" t="s">
        <v>12947</v>
      </c>
      <c r="D9940" s="1269" t="s">
        <v>32</v>
      </c>
      <c r="E9940" s="1271">
        <v>158.79</v>
      </c>
      <c r="F9940" s="394"/>
    </row>
    <row r="9941" spans="1:6">
      <c r="A9941" s="1284" t="s">
        <v>4380</v>
      </c>
      <c r="B9941" s="503" t="s">
        <v>43459</v>
      </c>
      <c r="C9941" s="1268" t="s">
        <v>12948</v>
      </c>
      <c r="D9941" s="1269" t="s">
        <v>32</v>
      </c>
      <c r="E9941" s="1271">
        <v>164.13</v>
      </c>
      <c r="F9941" s="394"/>
    </row>
    <row r="9942" spans="1:6">
      <c r="A9942" s="1284" t="s">
        <v>4379</v>
      </c>
      <c r="B9942" s="503" t="s">
        <v>43459</v>
      </c>
      <c r="C9942" s="1268" t="s">
        <v>12949</v>
      </c>
      <c r="D9942" s="1269" t="s">
        <v>32</v>
      </c>
      <c r="E9942" s="1271">
        <v>131.16</v>
      </c>
      <c r="F9942" s="394"/>
    </row>
    <row r="9943" spans="1:6">
      <c r="A9943" s="1292">
        <v>8857</v>
      </c>
      <c r="B9943" s="503" t="s">
        <v>43459</v>
      </c>
      <c r="C9943" s="1265" t="s">
        <v>4381</v>
      </c>
      <c r="D9943" s="1266" t="s">
        <v>97</v>
      </c>
      <c r="E9943" s="1267"/>
      <c r="F9943" s="394"/>
    </row>
    <row r="9944" spans="1:6" ht="22.5">
      <c r="A9944" s="1284" t="s">
        <v>10979</v>
      </c>
      <c r="B9944" s="503" t="s">
        <v>43459</v>
      </c>
      <c r="C9944" s="1268" t="s">
        <v>10980</v>
      </c>
      <c r="D9944" s="1269" t="s">
        <v>32</v>
      </c>
      <c r="E9944" s="1272">
        <v>59.39</v>
      </c>
      <c r="F9944" s="394"/>
    </row>
    <row r="9945" spans="1:6">
      <c r="A9945" s="1284" t="s">
        <v>10981</v>
      </c>
      <c r="B9945" s="503" t="s">
        <v>43459</v>
      </c>
      <c r="C9945" s="1268" t="s">
        <v>23535</v>
      </c>
      <c r="D9945" s="1269" t="s">
        <v>5</v>
      </c>
      <c r="E9945" s="1272">
        <v>16.45</v>
      </c>
      <c r="F9945" s="394"/>
    </row>
    <row r="9946" spans="1:6">
      <c r="A9946" s="1292">
        <v>8858</v>
      </c>
      <c r="B9946" s="503" t="s">
        <v>43459</v>
      </c>
      <c r="C9946" s="1265" t="s">
        <v>4383</v>
      </c>
      <c r="D9946" s="1266" t="s">
        <v>97</v>
      </c>
      <c r="E9946" s="1267"/>
      <c r="F9946" s="394"/>
    </row>
    <row r="9947" spans="1:6">
      <c r="A9947" s="1284" t="s">
        <v>23536</v>
      </c>
      <c r="B9947" s="503" t="s">
        <v>43459</v>
      </c>
      <c r="C9947" s="1268" t="s">
        <v>23537</v>
      </c>
      <c r="D9947" s="1269" t="s">
        <v>5</v>
      </c>
      <c r="E9947" s="1270">
        <v>6.03</v>
      </c>
      <c r="F9947" s="394"/>
    </row>
    <row r="9948" spans="1:6">
      <c r="A9948" s="1292">
        <v>8677</v>
      </c>
      <c r="B9948" s="503" t="s">
        <v>43459</v>
      </c>
      <c r="C9948" s="1265" t="s">
        <v>4385</v>
      </c>
      <c r="D9948" s="1266" t="s">
        <v>97</v>
      </c>
      <c r="E9948" s="1267"/>
      <c r="F9948" s="394"/>
    </row>
    <row r="9949" spans="1:6">
      <c r="A9949" s="1292">
        <v>8859</v>
      </c>
      <c r="B9949" s="503" t="s">
        <v>43459</v>
      </c>
      <c r="C9949" s="1265" t="s">
        <v>12520</v>
      </c>
      <c r="D9949" s="1266" t="s">
        <v>97</v>
      </c>
      <c r="E9949" s="1267"/>
      <c r="F9949" s="394"/>
    </row>
    <row r="9950" spans="1:6" ht="22.5">
      <c r="A9950" s="1284" t="s">
        <v>12521</v>
      </c>
      <c r="B9950" s="503" t="s">
        <v>43459</v>
      </c>
      <c r="C9950" s="1268" t="s">
        <v>23538</v>
      </c>
      <c r="D9950" s="1269" t="s">
        <v>5</v>
      </c>
      <c r="E9950" s="1271">
        <v>237.11</v>
      </c>
      <c r="F9950" s="394"/>
    </row>
    <row r="9951" spans="1:6" ht="22.5">
      <c r="A9951" s="1284" t="s">
        <v>12522</v>
      </c>
      <c r="B9951" s="503" t="s">
        <v>43459</v>
      </c>
      <c r="C9951" s="1268" t="s">
        <v>23539</v>
      </c>
      <c r="D9951" s="1269" t="s">
        <v>5</v>
      </c>
      <c r="E9951" s="1271">
        <v>329.04</v>
      </c>
      <c r="F9951" s="394"/>
    </row>
    <row r="9952" spans="1:6" ht="22.5">
      <c r="A9952" s="1284" t="s">
        <v>12523</v>
      </c>
      <c r="B9952" s="503" t="s">
        <v>43459</v>
      </c>
      <c r="C9952" s="1268" t="s">
        <v>23540</v>
      </c>
      <c r="D9952" s="1269" t="s">
        <v>5</v>
      </c>
      <c r="E9952" s="1271">
        <v>539.29999999999995</v>
      </c>
      <c r="F9952" s="394"/>
    </row>
    <row r="9953" spans="1:6" ht="22.5">
      <c r="A9953" s="1284" t="s">
        <v>12524</v>
      </c>
      <c r="B9953" s="503" t="s">
        <v>43459</v>
      </c>
      <c r="C9953" s="1268" t="s">
        <v>23541</v>
      </c>
      <c r="D9953" s="1269" t="s">
        <v>5</v>
      </c>
      <c r="E9953" s="1271">
        <v>327.16000000000003</v>
      </c>
      <c r="F9953" s="394"/>
    </row>
    <row r="9954" spans="1:6" ht="22.5">
      <c r="A9954" s="1284" t="s">
        <v>4386</v>
      </c>
      <c r="B9954" s="503" t="s">
        <v>43459</v>
      </c>
      <c r="C9954" s="1268" t="s">
        <v>23542</v>
      </c>
      <c r="D9954" s="1269" t="s">
        <v>5</v>
      </c>
      <c r="E9954" s="1271">
        <v>130.11000000000001</v>
      </c>
      <c r="F9954" s="394"/>
    </row>
    <row r="9955" spans="1:6" ht="22.5">
      <c r="A9955" s="1284" t="s">
        <v>4387</v>
      </c>
      <c r="B9955" s="503" t="s">
        <v>43459</v>
      </c>
      <c r="C9955" s="1268" t="s">
        <v>23543</v>
      </c>
      <c r="D9955" s="1269" t="s">
        <v>5</v>
      </c>
      <c r="E9955" s="1271">
        <v>222.03</v>
      </c>
      <c r="F9955" s="394"/>
    </row>
    <row r="9956" spans="1:6" ht="22.5">
      <c r="A9956" s="1284" t="s">
        <v>12525</v>
      </c>
      <c r="B9956" s="503" t="s">
        <v>43459</v>
      </c>
      <c r="C9956" s="1268" t="s">
        <v>23544</v>
      </c>
      <c r="D9956" s="1269" t="s">
        <v>5</v>
      </c>
      <c r="E9956" s="1271">
        <v>717.56</v>
      </c>
      <c r="F9956" s="394"/>
    </row>
    <row r="9957" spans="1:6" ht="22.5">
      <c r="A9957" s="1284" t="s">
        <v>12528</v>
      </c>
      <c r="B9957" s="503" t="s">
        <v>43459</v>
      </c>
      <c r="C9957" s="1268" t="s">
        <v>23545</v>
      </c>
      <c r="D9957" s="1269" t="s">
        <v>5</v>
      </c>
      <c r="E9957" s="1271">
        <v>823.51</v>
      </c>
      <c r="F9957" s="394"/>
    </row>
    <row r="9958" spans="1:6" ht="22.5">
      <c r="A9958" s="1284" t="s">
        <v>12529</v>
      </c>
      <c r="B9958" s="503" t="s">
        <v>43459</v>
      </c>
      <c r="C9958" s="1268" t="s">
        <v>23546</v>
      </c>
      <c r="D9958" s="1269" t="s">
        <v>5</v>
      </c>
      <c r="E9958" s="1271">
        <v>789.61</v>
      </c>
      <c r="F9958" s="394"/>
    </row>
    <row r="9959" spans="1:6" ht="22.5">
      <c r="A9959" s="1284" t="s">
        <v>12530</v>
      </c>
      <c r="B9959" s="503" t="s">
        <v>43459</v>
      </c>
      <c r="C9959" s="1268" t="s">
        <v>23547</v>
      </c>
      <c r="D9959" s="1269" t="s">
        <v>5</v>
      </c>
      <c r="E9959" s="1273">
        <v>1001.5</v>
      </c>
      <c r="F9959" s="394"/>
    </row>
    <row r="9960" spans="1:6" ht="22.5">
      <c r="A9960" s="1284" t="s">
        <v>12531</v>
      </c>
      <c r="B9960" s="503" t="s">
        <v>43459</v>
      </c>
      <c r="C9960" s="1268" t="s">
        <v>23548</v>
      </c>
      <c r="D9960" s="1269" t="s">
        <v>5</v>
      </c>
      <c r="E9960" s="1271">
        <v>895.56</v>
      </c>
      <c r="F9960" s="394"/>
    </row>
    <row r="9961" spans="1:6" ht="22.5">
      <c r="A9961" s="1284" t="s">
        <v>12532</v>
      </c>
      <c r="B9961" s="503" t="s">
        <v>43459</v>
      </c>
      <c r="C9961" s="1268" t="s">
        <v>23549</v>
      </c>
      <c r="D9961" s="1269" t="s">
        <v>5</v>
      </c>
      <c r="E9961" s="1271">
        <v>567.32000000000005</v>
      </c>
      <c r="F9961" s="394"/>
    </row>
    <row r="9962" spans="1:6" ht="22.5">
      <c r="A9962" s="1284" t="s">
        <v>12533</v>
      </c>
      <c r="B9962" s="503" t="s">
        <v>43459</v>
      </c>
      <c r="C9962" s="1268" t="s">
        <v>23550</v>
      </c>
      <c r="D9962" s="1269" t="s">
        <v>5</v>
      </c>
      <c r="E9962" s="1271">
        <v>779.21</v>
      </c>
      <c r="F9962" s="394"/>
    </row>
    <row r="9963" spans="1:6" ht="22.5">
      <c r="A9963" s="1284" t="s">
        <v>12534</v>
      </c>
      <c r="B9963" s="503" t="s">
        <v>43459</v>
      </c>
      <c r="C9963" s="1268" t="s">
        <v>23551</v>
      </c>
      <c r="D9963" s="1269" t="s">
        <v>5</v>
      </c>
      <c r="E9963" s="1271">
        <v>673.27</v>
      </c>
      <c r="F9963" s="394"/>
    </row>
    <row r="9964" spans="1:6" ht="22.5">
      <c r="A9964" s="1284" t="s">
        <v>12526</v>
      </c>
      <c r="B9964" s="503" t="s">
        <v>43459</v>
      </c>
      <c r="C9964" s="1268" t="s">
        <v>12527</v>
      </c>
      <c r="D9964" s="1269" t="s">
        <v>5</v>
      </c>
      <c r="E9964" s="1271">
        <v>929.45</v>
      </c>
      <c r="F9964" s="394"/>
    </row>
    <row r="9965" spans="1:6" ht="22.5">
      <c r="A9965" s="1284" t="s">
        <v>12535</v>
      </c>
      <c r="B9965" s="503" t="s">
        <v>43459</v>
      </c>
      <c r="C9965" s="1268" t="s">
        <v>23552</v>
      </c>
      <c r="D9965" s="1269" t="s">
        <v>5</v>
      </c>
      <c r="E9965" s="1271">
        <v>640.11</v>
      </c>
      <c r="F9965" s="394"/>
    </row>
    <row r="9966" spans="1:6" ht="22.5">
      <c r="A9966" s="1284" t="s">
        <v>12536</v>
      </c>
      <c r="B9966" s="503" t="s">
        <v>43459</v>
      </c>
      <c r="C9966" s="1268" t="s">
        <v>23553</v>
      </c>
      <c r="D9966" s="1269" t="s">
        <v>5</v>
      </c>
      <c r="E9966" s="1271">
        <v>852</v>
      </c>
      <c r="F9966" s="394"/>
    </row>
    <row r="9967" spans="1:6" ht="22.5">
      <c r="A9967" s="1284" t="s">
        <v>12537</v>
      </c>
      <c r="B9967" s="503" t="s">
        <v>43459</v>
      </c>
      <c r="C9967" s="1268" t="s">
        <v>23554</v>
      </c>
      <c r="D9967" s="1269" t="s">
        <v>5</v>
      </c>
      <c r="E9967" s="1271">
        <v>746.06</v>
      </c>
      <c r="F9967" s="394"/>
    </row>
    <row r="9968" spans="1:6" ht="22.5">
      <c r="A9968" s="1284" t="s">
        <v>12538</v>
      </c>
      <c r="B9968" s="503" t="s">
        <v>43459</v>
      </c>
      <c r="C9968" s="1268" t="s">
        <v>23555</v>
      </c>
      <c r="D9968" s="1269" t="s">
        <v>5</v>
      </c>
      <c r="E9968" s="1271">
        <v>705.19</v>
      </c>
      <c r="F9968" s="394"/>
    </row>
    <row r="9969" spans="1:6" ht="22.5">
      <c r="A9969" s="1284" t="s">
        <v>12539</v>
      </c>
      <c r="B9969" s="503" t="s">
        <v>43459</v>
      </c>
      <c r="C9969" s="1268" t="s">
        <v>23556</v>
      </c>
      <c r="D9969" s="1269" t="s">
        <v>5</v>
      </c>
      <c r="E9969" s="1271">
        <v>917.08</v>
      </c>
      <c r="F9969" s="394"/>
    </row>
    <row r="9970" spans="1:6" ht="22.5">
      <c r="A9970" s="1284" t="s">
        <v>12540</v>
      </c>
      <c r="B9970" s="503" t="s">
        <v>43459</v>
      </c>
      <c r="C9970" s="1268" t="s">
        <v>23557</v>
      </c>
      <c r="D9970" s="1269" t="s">
        <v>5</v>
      </c>
      <c r="E9970" s="1271">
        <v>811.14</v>
      </c>
      <c r="F9970" s="394"/>
    </row>
    <row r="9971" spans="1:6" ht="22.5">
      <c r="A9971" s="1284" t="s">
        <v>12541</v>
      </c>
      <c r="B9971" s="503" t="s">
        <v>43459</v>
      </c>
      <c r="C9971" s="1268" t="s">
        <v>23558</v>
      </c>
      <c r="D9971" s="1269" t="s">
        <v>5</v>
      </c>
      <c r="E9971" s="1271">
        <v>510.84</v>
      </c>
      <c r="F9971" s="394"/>
    </row>
    <row r="9972" spans="1:6" ht="22.5">
      <c r="A9972" s="1284" t="s">
        <v>12542</v>
      </c>
      <c r="B9972" s="503" t="s">
        <v>43459</v>
      </c>
      <c r="C9972" s="1268" t="s">
        <v>23559</v>
      </c>
      <c r="D9972" s="1269" t="s">
        <v>5</v>
      </c>
      <c r="E9972" s="1271">
        <v>722.73</v>
      </c>
      <c r="F9972" s="394"/>
    </row>
    <row r="9973" spans="1:6" ht="22.5">
      <c r="A9973" s="1284" t="s">
        <v>12543</v>
      </c>
      <c r="B9973" s="503" t="s">
        <v>43459</v>
      </c>
      <c r="C9973" s="1268" t="s">
        <v>23560</v>
      </c>
      <c r="D9973" s="1269" t="s">
        <v>5</v>
      </c>
      <c r="E9973" s="1271">
        <v>616.79</v>
      </c>
      <c r="F9973" s="394"/>
    </row>
    <row r="9974" spans="1:6">
      <c r="A9974" s="1292">
        <v>8861</v>
      </c>
      <c r="B9974" s="503" t="s">
        <v>43459</v>
      </c>
      <c r="C9974" s="1265" t="s">
        <v>4393</v>
      </c>
      <c r="D9974" s="1266" t="s">
        <v>97</v>
      </c>
      <c r="E9974" s="1267"/>
      <c r="F9974" s="394"/>
    </row>
    <row r="9975" spans="1:6" ht="22.5">
      <c r="A9975" s="1284" t="s">
        <v>4395</v>
      </c>
      <c r="B9975" s="503" t="s">
        <v>43459</v>
      </c>
      <c r="C9975" s="1268" t="s">
        <v>10982</v>
      </c>
      <c r="D9975" s="1269" t="s">
        <v>5</v>
      </c>
      <c r="E9975" s="1271">
        <v>271.24</v>
      </c>
      <c r="F9975" s="394"/>
    </row>
    <row r="9976" spans="1:6" ht="22.5">
      <c r="A9976" s="1284" t="s">
        <v>4396</v>
      </c>
      <c r="B9976" s="503" t="s">
        <v>43459</v>
      </c>
      <c r="C9976" s="1268" t="s">
        <v>10983</v>
      </c>
      <c r="D9976" s="1269" t="s">
        <v>5</v>
      </c>
      <c r="E9976" s="1271">
        <v>607.54999999999995</v>
      </c>
      <c r="F9976" s="394"/>
    </row>
    <row r="9977" spans="1:6" ht="22.5">
      <c r="A9977" s="1284" t="s">
        <v>4397</v>
      </c>
      <c r="B9977" s="503" t="s">
        <v>43459</v>
      </c>
      <c r="C9977" s="1268" t="s">
        <v>10984</v>
      </c>
      <c r="D9977" s="1269" t="s">
        <v>5</v>
      </c>
      <c r="E9977" s="1271">
        <v>883.3</v>
      </c>
      <c r="F9977" s="394"/>
    </row>
    <row r="9978" spans="1:6" ht="22.5">
      <c r="A9978" s="1284" t="s">
        <v>4394</v>
      </c>
      <c r="B9978" s="503" t="s">
        <v>43459</v>
      </c>
      <c r="C9978" s="1268" t="s">
        <v>10985</v>
      </c>
      <c r="D9978" s="1269" t="s">
        <v>32</v>
      </c>
      <c r="E9978" s="1271">
        <v>152.78</v>
      </c>
      <c r="F9978" s="394"/>
    </row>
    <row r="9979" spans="1:6" ht="32.25">
      <c r="A9979" s="1284" t="s">
        <v>10986</v>
      </c>
      <c r="B9979" s="503" t="s">
        <v>43459</v>
      </c>
      <c r="C9979" s="1268" t="s">
        <v>10987</v>
      </c>
      <c r="D9979" s="1269" t="s">
        <v>28</v>
      </c>
      <c r="E9979" s="1271">
        <v>944.45</v>
      </c>
      <c r="F9979" s="394"/>
    </row>
    <row r="9980" spans="1:6">
      <c r="A9980" s="1292">
        <v>8862</v>
      </c>
      <c r="B9980" s="503" t="s">
        <v>43459</v>
      </c>
      <c r="C9980" s="1265" t="s">
        <v>4398</v>
      </c>
      <c r="D9980" s="1266" t="s">
        <v>97</v>
      </c>
      <c r="E9980" s="1267"/>
      <c r="F9980" s="394"/>
    </row>
    <row r="9981" spans="1:6" ht="22.5">
      <c r="A9981" s="1284" t="s">
        <v>23561</v>
      </c>
      <c r="B9981" s="503" t="s">
        <v>43459</v>
      </c>
      <c r="C9981" s="1268" t="s">
        <v>34424</v>
      </c>
      <c r="D9981" s="1269" t="s">
        <v>28</v>
      </c>
      <c r="E9981" s="1273">
        <v>3340.8</v>
      </c>
      <c r="F9981" s="394"/>
    </row>
    <row r="9982" spans="1:6" ht="22.5">
      <c r="A9982" s="1284" t="s">
        <v>4400</v>
      </c>
      <c r="B9982" s="503" t="s">
        <v>43459</v>
      </c>
      <c r="C9982" s="1268" t="s">
        <v>34425</v>
      </c>
      <c r="D9982" s="1269" t="s">
        <v>28</v>
      </c>
      <c r="E9982" s="1271">
        <v>415.27</v>
      </c>
      <c r="F9982" s="394"/>
    </row>
    <row r="9983" spans="1:6">
      <c r="A9983" s="1284" t="s">
        <v>23562</v>
      </c>
      <c r="B9983" s="503" t="s">
        <v>43459</v>
      </c>
      <c r="C9983" s="1268" t="s">
        <v>34426</v>
      </c>
      <c r="D9983" s="1269" t="s">
        <v>28</v>
      </c>
      <c r="E9983" s="1271">
        <v>901.33</v>
      </c>
      <c r="F9983" s="394"/>
    </row>
    <row r="9984" spans="1:6">
      <c r="A9984" s="1284" t="s">
        <v>23563</v>
      </c>
      <c r="B9984" s="503" t="s">
        <v>43459</v>
      </c>
      <c r="C9984" s="1268" t="s">
        <v>34427</v>
      </c>
      <c r="D9984" s="1269" t="s">
        <v>28</v>
      </c>
      <c r="E9984" s="1273">
        <v>1059.28</v>
      </c>
      <c r="F9984" s="394"/>
    </row>
    <row r="9985" spans="1:6" ht="22.5">
      <c r="A9985" s="1284" t="s">
        <v>4401</v>
      </c>
      <c r="B9985" s="503" t="s">
        <v>43459</v>
      </c>
      <c r="C9985" s="1268" t="s">
        <v>23564</v>
      </c>
      <c r="D9985" s="1269" t="s">
        <v>28</v>
      </c>
      <c r="E9985" s="1271">
        <v>300.10000000000002</v>
      </c>
      <c r="F9985" s="394"/>
    </row>
    <row r="9986" spans="1:6">
      <c r="A9986" s="1292">
        <v>8863</v>
      </c>
      <c r="B9986" s="503" t="s">
        <v>43459</v>
      </c>
      <c r="C9986" s="1265" t="s">
        <v>4402</v>
      </c>
      <c r="D9986" s="1266" t="s">
        <v>97</v>
      </c>
      <c r="E9986" s="1267"/>
      <c r="F9986" s="394"/>
    </row>
    <row r="9987" spans="1:6" ht="22.5">
      <c r="A9987" s="1284" t="s">
        <v>4403</v>
      </c>
      <c r="B9987" s="503" t="s">
        <v>43459</v>
      </c>
      <c r="C9987" s="1268" t="s">
        <v>12544</v>
      </c>
      <c r="D9987" s="1269" t="s">
        <v>28</v>
      </c>
      <c r="E9987" s="1271">
        <v>375.69</v>
      </c>
      <c r="F9987" s="394"/>
    </row>
    <row r="9988" spans="1:6" ht="22.5">
      <c r="A9988" s="1284" t="s">
        <v>4404</v>
      </c>
      <c r="B9988" s="503" t="s">
        <v>43459</v>
      </c>
      <c r="C9988" s="1268" t="s">
        <v>12545</v>
      </c>
      <c r="D9988" s="1269" t="s">
        <v>28</v>
      </c>
      <c r="E9988" s="1271">
        <v>440.47</v>
      </c>
      <c r="F9988" s="394"/>
    </row>
    <row r="9989" spans="1:6" ht="22.5">
      <c r="A9989" s="1284" t="s">
        <v>4405</v>
      </c>
      <c r="B9989" s="503" t="s">
        <v>43459</v>
      </c>
      <c r="C9989" s="1268" t="s">
        <v>12546</v>
      </c>
      <c r="D9989" s="1269" t="s">
        <v>28</v>
      </c>
      <c r="E9989" s="1271">
        <v>512.28</v>
      </c>
      <c r="F9989" s="394"/>
    </row>
    <row r="9990" spans="1:6">
      <c r="A9990" s="1292">
        <v>8864</v>
      </c>
      <c r="B9990" s="503" t="s">
        <v>43459</v>
      </c>
      <c r="C9990" s="1265" t="s">
        <v>4406</v>
      </c>
      <c r="D9990" s="1266" t="s">
        <v>97</v>
      </c>
      <c r="E9990" s="1267"/>
      <c r="F9990" s="394"/>
    </row>
    <row r="9991" spans="1:6" ht="22.5">
      <c r="A9991" s="1284" t="s">
        <v>4407</v>
      </c>
      <c r="B9991" s="503" t="s">
        <v>43459</v>
      </c>
      <c r="C9991" s="1268" t="s">
        <v>34428</v>
      </c>
      <c r="D9991" s="1269" t="s">
        <v>28</v>
      </c>
      <c r="E9991" s="1272">
        <v>86.81</v>
      </c>
      <c r="F9991" s="394"/>
    </row>
    <row r="9992" spans="1:6" ht="32.25">
      <c r="A9992" s="1284" t="s">
        <v>4409</v>
      </c>
      <c r="B9992" s="503" t="s">
        <v>43459</v>
      </c>
      <c r="C9992" s="1268" t="s">
        <v>34429</v>
      </c>
      <c r="D9992" s="1269" t="s">
        <v>5</v>
      </c>
      <c r="E9992" s="1271">
        <v>554.63</v>
      </c>
      <c r="F9992" s="394"/>
    </row>
    <row r="9993" spans="1:6" ht="22.5">
      <c r="A9993" s="1284" t="s">
        <v>4408</v>
      </c>
      <c r="B9993" s="503" t="s">
        <v>43459</v>
      </c>
      <c r="C9993" s="1268" t="s">
        <v>34430</v>
      </c>
      <c r="D9993" s="1269" t="s">
        <v>5</v>
      </c>
      <c r="E9993" s="1271">
        <v>134.72999999999999</v>
      </c>
      <c r="F9993" s="394"/>
    </row>
    <row r="9994" spans="1:6">
      <c r="A9994" s="1292">
        <v>8781</v>
      </c>
      <c r="B9994" s="503" t="s">
        <v>43459</v>
      </c>
      <c r="C9994" s="1265" t="s">
        <v>12547</v>
      </c>
      <c r="D9994" s="1266" t="s">
        <v>97</v>
      </c>
      <c r="E9994" s="1267"/>
      <c r="F9994" s="394"/>
    </row>
    <row r="9995" spans="1:6">
      <c r="A9995" s="1284" t="s">
        <v>23565</v>
      </c>
      <c r="B9995" s="503" t="s">
        <v>43459</v>
      </c>
      <c r="C9995" s="1268" t="s">
        <v>23566</v>
      </c>
      <c r="D9995" s="1269" t="s">
        <v>5</v>
      </c>
      <c r="E9995" s="1271">
        <v>125.47</v>
      </c>
      <c r="F9995" s="394"/>
    </row>
    <row r="9996" spans="1:6">
      <c r="A9996" s="1284" t="s">
        <v>3959</v>
      </c>
      <c r="B9996" s="503" t="s">
        <v>43459</v>
      </c>
      <c r="C9996" s="1268" t="s">
        <v>23567</v>
      </c>
      <c r="D9996" s="1269" t="s">
        <v>5</v>
      </c>
      <c r="E9996" s="1272">
        <v>82.31</v>
      </c>
      <c r="F9996" s="394"/>
    </row>
    <row r="9997" spans="1:6">
      <c r="A9997" s="1284" t="s">
        <v>3960</v>
      </c>
      <c r="B9997" s="503" t="s">
        <v>43459</v>
      </c>
      <c r="C9997" s="1268" t="s">
        <v>12950</v>
      </c>
      <c r="D9997" s="1269" t="s">
        <v>5</v>
      </c>
      <c r="E9997" s="1271">
        <v>160.94999999999999</v>
      </c>
      <c r="F9997" s="394"/>
    </row>
    <row r="9998" spans="1:6">
      <c r="A9998" s="1301">
        <v>11760</v>
      </c>
      <c r="B9998" s="503" t="s">
        <v>43459</v>
      </c>
      <c r="C9998" s="1265" t="s">
        <v>45270</v>
      </c>
      <c r="D9998" s="1266" t="s">
        <v>97</v>
      </c>
      <c r="E9998" s="1267"/>
      <c r="F9998" s="394"/>
    </row>
    <row r="9999" spans="1:6">
      <c r="A9999" s="1284" t="s">
        <v>45268</v>
      </c>
      <c r="B9999" s="503" t="s">
        <v>43459</v>
      </c>
      <c r="C9999" s="1268" t="s">
        <v>45271</v>
      </c>
      <c r="D9999" s="1269" t="s">
        <v>5</v>
      </c>
      <c r="E9999" s="1271">
        <v>556.83000000000004</v>
      </c>
      <c r="F9999" s="394"/>
    </row>
    <row r="10000" spans="1:6">
      <c r="A10000" s="1292">
        <v>8678</v>
      </c>
      <c r="B10000" s="503" t="s">
        <v>43459</v>
      </c>
      <c r="C10000" s="1265" t="s">
        <v>4411</v>
      </c>
      <c r="D10000" s="1266" t="s">
        <v>97</v>
      </c>
      <c r="E10000" s="1267"/>
      <c r="F10000" s="394"/>
    </row>
    <row r="10001" spans="1:6">
      <c r="A10001" s="1292">
        <v>8866</v>
      </c>
      <c r="B10001" s="503" t="s">
        <v>43459</v>
      </c>
      <c r="C10001" s="1265" t="s">
        <v>4412</v>
      </c>
      <c r="D10001" s="1266" t="s">
        <v>97</v>
      </c>
      <c r="E10001" s="1267"/>
      <c r="F10001" s="394"/>
    </row>
    <row r="10002" spans="1:6">
      <c r="A10002" s="1284" t="s">
        <v>34497</v>
      </c>
      <c r="B10002" s="503" t="s">
        <v>43459</v>
      </c>
      <c r="C10002" s="1268" t="s">
        <v>34431</v>
      </c>
      <c r="D10002" s="1269" t="s">
        <v>32</v>
      </c>
      <c r="E10002" s="1270">
        <v>4.0199999999999996</v>
      </c>
      <c r="F10002" s="394"/>
    </row>
    <row r="10003" spans="1:6">
      <c r="A10003" s="1284" t="s">
        <v>4413</v>
      </c>
      <c r="B10003" s="503" t="s">
        <v>43459</v>
      </c>
      <c r="C10003" s="1268" t="s">
        <v>4414</v>
      </c>
      <c r="D10003" s="1269" t="s">
        <v>32</v>
      </c>
      <c r="E10003" s="1270">
        <v>3.37</v>
      </c>
      <c r="F10003" s="394"/>
    </row>
    <row r="10004" spans="1:6">
      <c r="A10004" s="1284" t="s">
        <v>4415</v>
      </c>
      <c r="B10004" s="503" t="s">
        <v>43459</v>
      </c>
      <c r="C10004" s="1268" t="s">
        <v>23568</v>
      </c>
      <c r="D10004" s="1269" t="s">
        <v>32</v>
      </c>
      <c r="E10004" s="1270">
        <v>5.13</v>
      </c>
      <c r="F10004" s="394"/>
    </row>
    <row r="10005" spans="1:6">
      <c r="A10005" s="1284" t="s">
        <v>4416</v>
      </c>
      <c r="B10005" s="503" t="s">
        <v>43459</v>
      </c>
      <c r="C10005" s="1268" t="s">
        <v>23569</v>
      </c>
      <c r="D10005" s="1269" t="s">
        <v>32</v>
      </c>
      <c r="E10005" s="1270">
        <v>5.82</v>
      </c>
      <c r="F10005" s="394"/>
    </row>
    <row r="10006" spans="1:6">
      <c r="A10006" s="1284" t="s">
        <v>4417</v>
      </c>
      <c r="B10006" s="503" t="s">
        <v>43459</v>
      </c>
      <c r="C10006" s="1268" t="s">
        <v>4418</v>
      </c>
      <c r="D10006" s="1269" t="s">
        <v>32</v>
      </c>
      <c r="E10006" s="1270">
        <v>3.83</v>
      </c>
      <c r="F10006" s="394"/>
    </row>
    <row r="10007" spans="1:6">
      <c r="A10007" s="1284" t="s">
        <v>34498</v>
      </c>
      <c r="B10007" s="503" t="s">
        <v>43459</v>
      </c>
      <c r="C10007" s="1268" t="s">
        <v>34432</v>
      </c>
      <c r="D10007" s="1269" t="s">
        <v>32</v>
      </c>
      <c r="E10007" s="1270">
        <v>1.4</v>
      </c>
      <c r="F10007" s="394"/>
    </row>
    <row r="10008" spans="1:6">
      <c r="A10008" s="1292">
        <v>8867</v>
      </c>
      <c r="B10008" s="503" t="s">
        <v>43459</v>
      </c>
      <c r="C10008" s="1265" t="s">
        <v>4419</v>
      </c>
      <c r="D10008" s="1266" t="s">
        <v>97</v>
      </c>
      <c r="E10008" s="1267"/>
      <c r="F10008" s="394"/>
    </row>
    <row r="10009" spans="1:6">
      <c r="A10009" s="1284" t="s">
        <v>4421</v>
      </c>
      <c r="B10009" s="503" t="s">
        <v>43459</v>
      </c>
      <c r="C10009" s="1268" t="s">
        <v>4422</v>
      </c>
      <c r="D10009" s="1269" t="s">
        <v>32</v>
      </c>
      <c r="E10009" s="1270">
        <v>7.62</v>
      </c>
      <c r="F10009" s="394"/>
    </row>
    <row r="10010" spans="1:6" ht="22.5">
      <c r="A10010" s="1284" t="s">
        <v>4420</v>
      </c>
      <c r="B10010" s="503" t="s">
        <v>43459</v>
      </c>
      <c r="C10010" s="1268" t="s">
        <v>10988</v>
      </c>
      <c r="D10010" s="1269" t="s">
        <v>32</v>
      </c>
      <c r="E10010" s="1270">
        <v>6.82</v>
      </c>
      <c r="F10010" s="394"/>
    </row>
    <row r="10011" spans="1:6">
      <c r="A10011" s="1284" t="s">
        <v>4423</v>
      </c>
      <c r="B10011" s="503" t="s">
        <v>43459</v>
      </c>
      <c r="C10011" s="1268" t="s">
        <v>4424</v>
      </c>
      <c r="D10011" s="1269" t="s">
        <v>32</v>
      </c>
      <c r="E10011" s="1270">
        <v>9.6199999999999992</v>
      </c>
      <c r="F10011" s="394"/>
    </row>
    <row r="10012" spans="1:6">
      <c r="A10012" s="1292">
        <v>8868</v>
      </c>
      <c r="B10012" s="503" t="s">
        <v>43459</v>
      </c>
      <c r="C10012" s="1265" t="s">
        <v>4425</v>
      </c>
      <c r="D10012" s="1266" t="s">
        <v>97</v>
      </c>
      <c r="E10012" s="1267"/>
      <c r="F10012" s="394"/>
    </row>
    <row r="10013" spans="1:6">
      <c r="A10013" s="1284" t="s">
        <v>4426</v>
      </c>
      <c r="B10013" s="503" t="s">
        <v>43459</v>
      </c>
      <c r="C10013" s="1268" t="s">
        <v>4427</v>
      </c>
      <c r="D10013" s="1269" t="s">
        <v>32</v>
      </c>
      <c r="E10013" s="1272">
        <v>20.11</v>
      </c>
      <c r="F10013" s="394"/>
    </row>
    <row r="10014" spans="1:6">
      <c r="A10014" s="1284" t="s">
        <v>4428</v>
      </c>
      <c r="B10014" s="503" t="s">
        <v>43459</v>
      </c>
      <c r="C10014" s="1268" t="s">
        <v>4429</v>
      </c>
      <c r="D10014" s="1269" t="s">
        <v>32</v>
      </c>
      <c r="E10014" s="1272">
        <v>18.440000000000001</v>
      </c>
      <c r="F10014" s="394"/>
    </row>
    <row r="10015" spans="1:6">
      <c r="A10015" s="1284" t="s">
        <v>4430</v>
      </c>
      <c r="B10015" s="503" t="s">
        <v>43459</v>
      </c>
      <c r="C10015" s="1268" t="s">
        <v>4431</v>
      </c>
      <c r="D10015" s="1269" t="s">
        <v>32</v>
      </c>
      <c r="E10015" s="1272">
        <v>23.74</v>
      </c>
      <c r="F10015" s="394"/>
    </row>
    <row r="10016" spans="1:6">
      <c r="A10016" s="1284" t="s">
        <v>4432</v>
      </c>
      <c r="B10016" s="503" t="s">
        <v>43459</v>
      </c>
      <c r="C10016" s="1268" t="s">
        <v>4433</v>
      </c>
      <c r="D10016" s="1269" t="s">
        <v>32</v>
      </c>
      <c r="E10016" s="1272">
        <v>15.92</v>
      </c>
      <c r="F10016" s="394"/>
    </row>
    <row r="10017" spans="1:6">
      <c r="A10017" s="1284" t="s">
        <v>4434</v>
      </c>
      <c r="B10017" s="503" t="s">
        <v>43459</v>
      </c>
      <c r="C10017" s="1268" t="s">
        <v>4435</v>
      </c>
      <c r="D10017" s="1269" t="s">
        <v>32</v>
      </c>
      <c r="E10017" s="1272">
        <v>20.68</v>
      </c>
      <c r="F10017" s="394"/>
    </row>
    <row r="10018" spans="1:6">
      <c r="A10018" s="1284" t="s">
        <v>4436</v>
      </c>
      <c r="B10018" s="503" t="s">
        <v>43459</v>
      </c>
      <c r="C10018" s="1268" t="s">
        <v>4437</v>
      </c>
      <c r="D10018" s="1269" t="s">
        <v>32</v>
      </c>
      <c r="E10018" s="1272">
        <v>14.39</v>
      </c>
      <c r="F10018" s="394"/>
    </row>
    <row r="10019" spans="1:6">
      <c r="A10019" s="1284" t="s">
        <v>4438</v>
      </c>
      <c r="B10019" s="503" t="s">
        <v>43459</v>
      </c>
      <c r="C10019" s="1268" t="s">
        <v>10989</v>
      </c>
      <c r="D10019" s="1269" t="s">
        <v>32</v>
      </c>
      <c r="E10019" s="1272">
        <v>15.92</v>
      </c>
      <c r="F10019" s="394"/>
    </row>
    <row r="10020" spans="1:6">
      <c r="A10020" s="1284" t="s">
        <v>4439</v>
      </c>
      <c r="B10020" s="503" t="s">
        <v>43459</v>
      </c>
      <c r="C10020" s="1268" t="s">
        <v>10990</v>
      </c>
      <c r="D10020" s="1269" t="s">
        <v>32</v>
      </c>
      <c r="E10020" s="1272">
        <v>14.39</v>
      </c>
      <c r="F10020" s="394"/>
    </row>
    <row r="10021" spans="1:6">
      <c r="A10021" s="1284" t="s">
        <v>4440</v>
      </c>
      <c r="B10021" s="503" t="s">
        <v>43459</v>
      </c>
      <c r="C10021" s="1268" t="s">
        <v>4441</v>
      </c>
      <c r="D10021" s="1269" t="s">
        <v>32</v>
      </c>
      <c r="E10021" s="1272">
        <v>37.76</v>
      </c>
      <c r="F10021" s="394"/>
    </row>
    <row r="10022" spans="1:6">
      <c r="A10022" s="1284" t="s">
        <v>4442</v>
      </c>
      <c r="B10022" s="503" t="s">
        <v>43459</v>
      </c>
      <c r="C10022" s="1268" t="s">
        <v>4443</v>
      </c>
      <c r="D10022" s="1269" t="s">
        <v>32</v>
      </c>
      <c r="E10022" s="1272">
        <v>26.44</v>
      </c>
      <c r="F10022" s="394"/>
    </row>
    <row r="10023" spans="1:6">
      <c r="A10023" s="1284" t="s">
        <v>4444</v>
      </c>
      <c r="B10023" s="503" t="s">
        <v>43459</v>
      </c>
      <c r="C10023" s="1268" t="s">
        <v>4445</v>
      </c>
      <c r="D10023" s="1269" t="s">
        <v>32</v>
      </c>
      <c r="E10023" s="1272">
        <v>34.700000000000003</v>
      </c>
      <c r="F10023" s="394"/>
    </row>
    <row r="10024" spans="1:6">
      <c r="A10024" s="1284" t="s">
        <v>4446</v>
      </c>
      <c r="B10024" s="503" t="s">
        <v>43459</v>
      </c>
      <c r="C10024" s="1268" t="s">
        <v>4447</v>
      </c>
      <c r="D10024" s="1269" t="s">
        <v>32</v>
      </c>
      <c r="E10024" s="1272">
        <v>24.91</v>
      </c>
      <c r="F10024" s="394"/>
    </row>
    <row r="10025" spans="1:6">
      <c r="A10025" s="1292">
        <v>8869</v>
      </c>
      <c r="B10025" s="503" t="s">
        <v>43459</v>
      </c>
      <c r="C10025" s="1265" t="s">
        <v>4448</v>
      </c>
      <c r="D10025" s="1266" t="s">
        <v>97</v>
      </c>
      <c r="E10025" s="1267"/>
      <c r="F10025" s="394"/>
    </row>
    <row r="10026" spans="1:6">
      <c r="A10026" s="1284" t="s">
        <v>4450</v>
      </c>
      <c r="B10026" s="503" t="s">
        <v>43459</v>
      </c>
      <c r="C10026" s="1268" t="s">
        <v>23570</v>
      </c>
      <c r="D10026" s="1269" t="s">
        <v>32</v>
      </c>
      <c r="E10026" s="1272">
        <v>16.64</v>
      </c>
      <c r="F10026" s="394"/>
    </row>
    <row r="10027" spans="1:6">
      <c r="A10027" s="1284" t="s">
        <v>4451</v>
      </c>
      <c r="B10027" s="503" t="s">
        <v>43459</v>
      </c>
      <c r="C10027" s="1268" t="s">
        <v>23571</v>
      </c>
      <c r="D10027" s="1269" t="s">
        <v>32</v>
      </c>
      <c r="E10027" s="1272">
        <v>31.03</v>
      </c>
      <c r="F10027" s="394"/>
    </row>
    <row r="10028" spans="1:6">
      <c r="A10028" s="1284" t="s">
        <v>4452</v>
      </c>
      <c r="B10028" s="503" t="s">
        <v>43459</v>
      </c>
      <c r="C10028" s="1268" t="s">
        <v>23572</v>
      </c>
      <c r="D10028" s="1269" t="s">
        <v>32</v>
      </c>
      <c r="E10028" s="1272">
        <v>21.54</v>
      </c>
      <c r="F10028" s="394"/>
    </row>
    <row r="10029" spans="1:6">
      <c r="A10029" s="1284" t="s">
        <v>4453</v>
      </c>
      <c r="B10029" s="503" t="s">
        <v>43459</v>
      </c>
      <c r="C10029" s="1268" t="s">
        <v>23573</v>
      </c>
      <c r="D10029" s="1269" t="s">
        <v>5</v>
      </c>
      <c r="E10029" s="1270">
        <v>5.77</v>
      </c>
      <c r="F10029" s="394"/>
    </row>
    <row r="10030" spans="1:6">
      <c r="A10030" s="1284" t="s">
        <v>4499</v>
      </c>
      <c r="B10030" s="503" t="s">
        <v>43459</v>
      </c>
      <c r="C10030" s="1268" t="s">
        <v>23574</v>
      </c>
      <c r="D10030" s="1269" t="s">
        <v>32</v>
      </c>
      <c r="E10030" s="1272">
        <v>15.39</v>
      </c>
      <c r="F10030" s="394"/>
    </row>
    <row r="10031" spans="1:6">
      <c r="A10031" s="1284" t="s">
        <v>4454</v>
      </c>
      <c r="B10031" s="503" t="s">
        <v>43459</v>
      </c>
      <c r="C10031" s="1268" t="s">
        <v>23575</v>
      </c>
      <c r="D10031" s="1269" t="s">
        <v>32</v>
      </c>
      <c r="E10031" s="1272">
        <v>18.510000000000002</v>
      </c>
      <c r="F10031" s="394"/>
    </row>
    <row r="10032" spans="1:6">
      <c r="A10032" s="1284" t="s">
        <v>4455</v>
      </c>
      <c r="B10032" s="503" t="s">
        <v>43459</v>
      </c>
      <c r="C10032" s="1268" t="s">
        <v>23576</v>
      </c>
      <c r="D10032" s="1269" t="s">
        <v>32</v>
      </c>
      <c r="E10032" s="1272">
        <v>43.42</v>
      </c>
      <c r="F10032" s="394"/>
    </row>
    <row r="10033" spans="1:6">
      <c r="A10033" s="1284" t="s">
        <v>4456</v>
      </c>
      <c r="B10033" s="503" t="s">
        <v>43459</v>
      </c>
      <c r="C10033" s="1268" t="s">
        <v>23577</v>
      </c>
      <c r="D10033" s="1269" t="s">
        <v>32</v>
      </c>
      <c r="E10033" s="1272">
        <v>24.37</v>
      </c>
      <c r="F10033" s="394"/>
    </row>
    <row r="10034" spans="1:6">
      <c r="A10034" s="1292">
        <v>8870</v>
      </c>
      <c r="B10034" s="503" t="s">
        <v>43459</v>
      </c>
      <c r="C10034" s="1265" t="s">
        <v>4457</v>
      </c>
      <c r="D10034" s="1266" t="s">
        <v>97</v>
      </c>
      <c r="E10034" s="1267"/>
      <c r="F10034" s="394"/>
    </row>
    <row r="10035" spans="1:6">
      <c r="A10035" s="1284" t="s">
        <v>4458</v>
      </c>
      <c r="B10035" s="503" t="s">
        <v>43459</v>
      </c>
      <c r="C10035" s="1268" t="s">
        <v>23578</v>
      </c>
      <c r="D10035" s="1269" t="s">
        <v>32</v>
      </c>
      <c r="E10035" s="1272">
        <v>16.34</v>
      </c>
      <c r="F10035" s="394"/>
    </row>
    <row r="10036" spans="1:6">
      <c r="A10036" s="1284" t="s">
        <v>4459</v>
      </c>
      <c r="B10036" s="503" t="s">
        <v>43459</v>
      </c>
      <c r="C10036" s="1268" t="s">
        <v>23579</v>
      </c>
      <c r="D10036" s="1269" t="s">
        <v>32</v>
      </c>
      <c r="E10036" s="1272">
        <v>30.73</v>
      </c>
      <c r="F10036" s="394"/>
    </row>
    <row r="10037" spans="1:6">
      <c r="A10037" s="1284" t="s">
        <v>4460</v>
      </c>
      <c r="B10037" s="503" t="s">
        <v>43459</v>
      </c>
      <c r="C10037" s="1268" t="s">
        <v>23580</v>
      </c>
      <c r="D10037" s="1269" t="s">
        <v>32</v>
      </c>
      <c r="E10037" s="1272">
        <v>21.09</v>
      </c>
      <c r="F10037" s="394"/>
    </row>
    <row r="10038" spans="1:6">
      <c r="A10038" s="1284" t="s">
        <v>4461</v>
      </c>
      <c r="B10038" s="503" t="s">
        <v>43459</v>
      </c>
      <c r="C10038" s="1268" t="s">
        <v>23581</v>
      </c>
      <c r="D10038" s="1269" t="s">
        <v>32</v>
      </c>
      <c r="E10038" s="1272">
        <v>20.52</v>
      </c>
      <c r="F10038" s="394"/>
    </row>
    <row r="10039" spans="1:6">
      <c r="A10039" s="1284" t="s">
        <v>4462</v>
      </c>
      <c r="B10039" s="503" t="s">
        <v>43459</v>
      </c>
      <c r="C10039" s="1268" t="s">
        <v>23582</v>
      </c>
      <c r="D10039" s="1269" t="s">
        <v>32</v>
      </c>
      <c r="E10039" s="1272">
        <v>45.43</v>
      </c>
      <c r="F10039" s="394"/>
    </row>
    <row r="10040" spans="1:6">
      <c r="A10040" s="1284" t="s">
        <v>4463</v>
      </c>
      <c r="B10040" s="503" t="s">
        <v>43459</v>
      </c>
      <c r="C10040" s="1268" t="s">
        <v>23583</v>
      </c>
      <c r="D10040" s="1269" t="s">
        <v>32</v>
      </c>
      <c r="E10040" s="1272">
        <v>23.92</v>
      </c>
      <c r="F10040" s="394"/>
    </row>
    <row r="10041" spans="1:6">
      <c r="A10041" s="1292">
        <v>8871</v>
      </c>
      <c r="B10041" s="503" t="s">
        <v>43459</v>
      </c>
      <c r="C10041" s="1265" t="s">
        <v>4464</v>
      </c>
      <c r="D10041" s="1266" t="s">
        <v>97</v>
      </c>
      <c r="E10041" s="1267"/>
      <c r="F10041" s="394"/>
    </row>
    <row r="10042" spans="1:6">
      <c r="A10042" s="1284" t="s">
        <v>4465</v>
      </c>
      <c r="B10042" s="503" t="s">
        <v>43459</v>
      </c>
      <c r="C10042" s="1268" t="s">
        <v>23584</v>
      </c>
      <c r="D10042" s="1269" t="s">
        <v>32</v>
      </c>
      <c r="E10042" s="1272">
        <v>19.989999999999998</v>
      </c>
      <c r="F10042" s="394"/>
    </row>
    <row r="10043" spans="1:6">
      <c r="A10043" s="1284" t="s">
        <v>4466</v>
      </c>
      <c r="B10043" s="503" t="s">
        <v>43459</v>
      </c>
      <c r="C10043" s="1268" t="s">
        <v>23585</v>
      </c>
      <c r="D10043" s="1269" t="s">
        <v>32</v>
      </c>
      <c r="E10043" s="1272">
        <v>17.73</v>
      </c>
      <c r="F10043" s="394"/>
    </row>
    <row r="10044" spans="1:6">
      <c r="A10044" s="1292">
        <v>8872</v>
      </c>
      <c r="B10044" s="503" t="s">
        <v>43459</v>
      </c>
      <c r="C10044" s="1265" t="s">
        <v>4467</v>
      </c>
      <c r="D10044" s="1266" t="s">
        <v>97</v>
      </c>
      <c r="E10044" s="1267"/>
      <c r="F10044" s="394"/>
    </row>
    <row r="10045" spans="1:6">
      <c r="A10045" s="1284" t="s">
        <v>4468</v>
      </c>
      <c r="B10045" s="503" t="s">
        <v>43459</v>
      </c>
      <c r="C10045" s="1268" t="s">
        <v>4469</v>
      </c>
      <c r="D10045" s="1269" t="s">
        <v>32</v>
      </c>
      <c r="E10045" s="1272">
        <v>28.22</v>
      </c>
      <c r="F10045" s="394"/>
    </row>
    <row r="10046" spans="1:6">
      <c r="A10046" s="1284" t="s">
        <v>4470</v>
      </c>
      <c r="B10046" s="503" t="s">
        <v>43459</v>
      </c>
      <c r="C10046" s="1268" t="s">
        <v>4471</v>
      </c>
      <c r="D10046" s="1269" t="s">
        <v>32</v>
      </c>
      <c r="E10046" s="1272">
        <v>41.83</v>
      </c>
      <c r="F10046" s="394"/>
    </row>
    <row r="10047" spans="1:6">
      <c r="A10047" s="1292">
        <v>8873</v>
      </c>
      <c r="B10047" s="503" t="s">
        <v>43459</v>
      </c>
      <c r="C10047" s="1265" t="s">
        <v>4472</v>
      </c>
      <c r="D10047" s="1266" t="s">
        <v>97</v>
      </c>
      <c r="E10047" s="1267"/>
      <c r="F10047" s="394"/>
    </row>
    <row r="10048" spans="1:6">
      <c r="A10048" s="1284" t="s">
        <v>4473</v>
      </c>
      <c r="B10048" s="503" t="s">
        <v>43459</v>
      </c>
      <c r="C10048" s="1268" t="s">
        <v>23586</v>
      </c>
      <c r="D10048" s="1269" t="s">
        <v>32</v>
      </c>
      <c r="E10048" s="1272">
        <v>25.84</v>
      </c>
      <c r="F10048" s="394"/>
    </row>
    <row r="10049" spans="1:6" ht="22.5">
      <c r="A10049" s="1284" t="s">
        <v>4474</v>
      </c>
      <c r="B10049" s="503" t="s">
        <v>43459</v>
      </c>
      <c r="C10049" s="1268" t="s">
        <v>23587</v>
      </c>
      <c r="D10049" s="1269" t="s">
        <v>32</v>
      </c>
      <c r="E10049" s="1272">
        <v>51.01</v>
      </c>
      <c r="F10049" s="394"/>
    </row>
    <row r="10050" spans="1:6">
      <c r="A10050" s="1292">
        <v>8874</v>
      </c>
      <c r="B10050" s="503" t="s">
        <v>43459</v>
      </c>
      <c r="C10050" s="1265" t="s">
        <v>4475</v>
      </c>
      <c r="D10050" s="1266" t="s">
        <v>97</v>
      </c>
      <c r="E10050" s="1267"/>
      <c r="F10050" s="394"/>
    </row>
    <row r="10051" spans="1:6" ht="22.5">
      <c r="A10051" s="1284" t="s">
        <v>12951</v>
      </c>
      <c r="B10051" s="503" t="s">
        <v>43459</v>
      </c>
      <c r="C10051" s="1268" t="s">
        <v>23588</v>
      </c>
      <c r="D10051" s="1269" t="s">
        <v>32</v>
      </c>
      <c r="E10051" s="1272">
        <v>27.87</v>
      </c>
      <c r="F10051" s="394"/>
    </row>
    <row r="10052" spans="1:6" ht="22.5">
      <c r="A10052" s="1284" t="s">
        <v>4476</v>
      </c>
      <c r="B10052" s="503" t="s">
        <v>43459</v>
      </c>
      <c r="C10052" s="1268" t="s">
        <v>23589</v>
      </c>
      <c r="D10052" s="1269" t="s">
        <v>5</v>
      </c>
      <c r="E10052" s="1272">
        <v>11.02</v>
      </c>
      <c r="F10052" s="394"/>
    </row>
    <row r="10053" spans="1:6" ht="22.5">
      <c r="A10053" s="1284" t="s">
        <v>4477</v>
      </c>
      <c r="B10053" s="503" t="s">
        <v>43459</v>
      </c>
      <c r="C10053" s="1268" t="s">
        <v>23590</v>
      </c>
      <c r="D10053" s="1269" t="s">
        <v>32</v>
      </c>
      <c r="E10053" s="1272">
        <v>24.16</v>
      </c>
      <c r="F10053" s="394"/>
    </row>
    <row r="10054" spans="1:6" ht="22.5">
      <c r="A10054" s="1284" t="s">
        <v>4478</v>
      </c>
      <c r="B10054" s="503" t="s">
        <v>43459</v>
      </c>
      <c r="C10054" s="1268" t="s">
        <v>23591</v>
      </c>
      <c r="D10054" s="1269" t="s">
        <v>32</v>
      </c>
      <c r="E10054" s="1272">
        <v>24.68</v>
      </c>
      <c r="F10054" s="394"/>
    </row>
    <row r="10055" spans="1:6" ht="22.5">
      <c r="A10055" s="1284" t="s">
        <v>4479</v>
      </c>
      <c r="B10055" s="503" t="s">
        <v>43459</v>
      </c>
      <c r="C10055" s="1268" t="s">
        <v>23592</v>
      </c>
      <c r="D10055" s="1269" t="s">
        <v>32</v>
      </c>
      <c r="E10055" s="1272">
        <v>25.17</v>
      </c>
      <c r="F10055" s="394"/>
    </row>
    <row r="10056" spans="1:6" ht="22.5">
      <c r="A10056" s="1284" t="s">
        <v>4480</v>
      </c>
      <c r="B10056" s="503" t="s">
        <v>43459</v>
      </c>
      <c r="C10056" s="1268" t="s">
        <v>23593</v>
      </c>
      <c r="D10056" s="1269" t="s">
        <v>5</v>
      </c>
      <c r="E10056" s="1272">
        <v>10.6</v>
      </c>
      <c r="F10056" s="394"/>
    </row>
    <row r="10057" spans="1:6">
      <c r="A10057" s="1292">
        <v>8876</v>
      </c>
      <c r="B10057" s="503" t="s">
        <v>43459</v>
      </c>
      <c r="C10057" s="1265" t="s">
        <v>4483</v>
      </c>
      <c r="D10057" s="1266" t="s">
        <v>97</v>
      </c>
      <c r="E10057" s="1267"/>
      <c r="F10057" s="394"/>
    </row>
    <row r="10058" spans="1:6">
      <c r="A10058" s="1284" t="s">
        <v>4484</v>
      </c>
      <c r="B10058" s="503" t="s">
        <v>43459</v>
      </c>
      <c r="C10058" s="1268" t="s">
        <v>10993</v>
      </c>
      <c r="D10058" s="1269" t="s">
        <v>32</v>
      </c>
      <c r="E10058" s="1272">
        <v>32.44</v>
      </c>
      <c r="F10058" s="394"/>
    </row>
    <row r="10059" spans="1:6">
      <c r="A10059" s="1284" t="s">
        <v>4485</v>
      </c>
      <c r="B10059" s="503" t="s">
        <v>43459</v>
      </c>
      <c r="C10059" s="1268" t="s">
        <v>10994</v>
      </c>
      <c r="D10059" s="1269" t="s">
        <v>5</v>
      </c>
      <c r="E10059" s="1272">
        <v>10.35</v>
      </c>
      <c r="F10059" s="394"/>
    </row>
    <row r="10060" spans="1:6">
      <c r="A10060" s="1301">
        <v>11637</v>
      </c>
      <c r="B10060" s="503" t="s">
        <v>43459</v>
      </c>
      <c r="C10060" s="1265" t="s">
        <v>23594</v>
      </c>
      <c r="D10060" s="1266" t="s">
        <v>97</v>
      </c>
      <c r="E10060" s="1267"/>
      <c r="F10060" s="394"/>
    </row>
    <row r="10061" spans="1:6">
      <c r="A10061" s="1284" t="s">
        <v>4519</v>
      </c>
      <c r="B10061" s="503" t="s">
        <v>43459</v>
      </c>
      <c r="C10061" s="1268" t="s">
        <v>23595</v>
      </c>
      <c r="D10061" s="1269" t="s">
        <v>32</v>
      </c>
      <c r="E10061" s="1272">
        <v>15.75</v>
      </c>
      <c r="F10061" s="394"/>
    </row>
    <row r="10062" spans="1:6">
      <c r="A10062" s="1284" t="s">
        <v>23596</v>
      </c>
      <c r="B10062" s="503" t="s">
        <v>43459</v>
      </c>
      <c r="C10062" s="1268" t="s">
        <v>23597</v>
      </c>
      <c r="D10062" s="1269" t="s">
        <v>32</v>
      </c>
      <c r="E10062" s="1272">
        <v>13.55</v>
      </c>
      <c r="F10062" s="394"/>
    </row>
    <row r="10063" spans="1:6" ht="22.5">
      <c r="A10063" s="1284" t="s">
        <v>23598</v>
      </c>
      <c r="B10063" s="503" t="s">
        <v>43459</v>
      </c>
      <c r="C10063" s="1268" t="s">
        <v>23599</v>
      </c>
      <c r="D10063" s="1269" t="s">
        <v>32</v>
      </c>
      <c r="E10063" s="1272">
        <v>15.94</v>
      </c>
      <c r="F10063" s="394"/>
    </row>
    <row r="10064" spans="1:6">
      <c r="A10064" s="1292">
        <v>8875</v>
      </c>
      <c r="B10064" s="503" t="s">
        <v>43459</v>
      </c>
      <c r="C10064" s="1265" t="s">
        <v>4481</v>
      </c>
      <c r="D10064" s="1266" t="s">
        <v>97</v>
      </c>
      <c r="E10064" s="1267"/>
      <c r="F10064" s="394"/>
    </row>
    <row r="10065" spans="1:6" ht="22.5">
      <c r="A10065" s="1284" t="s">
        <v>23600</v>
      </c>
      <c r="B10065" s="503" t="s">
        <v>43459</v>
      </c>
      <c r="C10065" s="1268" t="s">
        <v>23601</v>
      </c>
      <c r="D10065" s="1269" t="s">
        <v>32</v>
      </c>
      <c r="E10065" s="1272">
        <v>24.37</v>
      </c>
      <c r="F10065" s="394"/>
    </row>
    <row r="10066" spans="1:6" ht="22.5">
      <c r="A10066" s="1284" t="s">
        <v>4482</v>
      </c>
      <c r="B10066" s="503" t="s">
        <v>43459</v>
      </c>
      <c r="C10066" s="1268" t="s">
        <v>23602</v>
      </c>
      <c r="D10066" s="1269" t="s">
        <v>32</v>
      </c>
      <c r="E10066" s="1272">
        <v>35.96</v>
      </c>
      <c r="F10066" s="394"/>
    </row>
    <row r="10067" spans="1:6" ht="22.5">
      <c r="A10067" s="1284" t="s">
        <v>10991</v>
      </c>
      <c r="B10067" s="503" t="s">
        <v>43459</v>
      </c>
      <c r="C10067" s="1268" t="s">
        <v>23603</v>
      </c>
      <c r="D10067" s="1269" t="s">
        <v>32</v>
      </c>
      <c r="E10067" s="1272">
        <v>20.07</v>
      </c>
      <c r="F10067" s="394"/>
    </row>
    <row r="10068" spans="1:6" ht="22.5">
      <c r="A10068" s="1284" t="s">
        <v>10992</v>
      </c>
      <c r="B10068" s="503" t="s">
        <v>43459</v>
      </c>
      <c r="C10068" s="1268" t="s">
        <v>23604</v>
      </c>
      <c r="D10068" s="1269" t="s">
        <v>32</v>
      </c>
      <c r="E10068" s="1272">
        <v>36.01</v>
      </c>
      <c r="F10068" s="394"/>
    </row>
    <row r="10069" spans="1:6">
      <c r="A10069" s="1292">
        <v>8877</v>
      </c>
      <c r="B10069" s="503" t="s">
        <v>43459</v>
      </c>
      <c r="C10069" s="1265" t="s">
        <v>23605</v>
      </c>
      <c r="D10069" s="1266" t="s">
        <v>97</v>
      </c>
      <c r="E10069" s="1267"/>
      <c r="F10069" s="394"/>
    </row>
    <row r="10070" spans="1:6" ht="22.5">
      <c r="A10070" s="1284" t="s">
        <v>23606</v>
      </c>
      <c r="B10070" s="503" t="s">
        <v>43459</v>
      </c>
      <c r="C10070" s="1268" t="s">
        <v>23607</v>
      </c>
      <c r="D10070" s="1269" t="s">
        <v>32</v>
      </c>
      <c r="E10070" s="1272">
        <v>29.08</v>
      </c>
      <c r="F10070" s="394"/>
    </row>
    <row r="10071" spans="1:6" ht="22.5">
      <c r="A10071" s="1284" t="s">
        <v>4486</v>
      </c>
      <c r="B10071" s="503" t="s">
        <v>43459</v>
      </c>
      <c r="C10071" s="1268" t="s">
        <v>23608</v>
      </c>
      <c r="D10071" s="1269" t="s">
        <v>32</v>
      </c>
      <c r="E10071" s="1272">
        <v>20.329999999999998</v>
      </c>
      <c r="F10071" s="394"/>
    </row>
    <row r="10072" spans="1:6" ht="22.5">
      <c r="A10072" s="1284" t="s">
        <v>4487</v>
      </c>
      <c r="B10072" s="503" t="s">
        <v>43459</v>
      </c>
      <c r="C10072" s="1268" t="s">
        <v>23609</v>
      </c>
      <c r="D10072" s="1269" t="s">
        <v>32</v>
      </c>
      <c r="E10072" s="1272">
        <v>27.05</v>
      </c>
      <c r="F10072" s="394"/>
    </row>
    <row r="10073" spans="1:6">
      <c r="A10073" s="1292">
        <v>8878</v>
      </c>
      <c r="B10073" s="503" t="s">
        <v>43459</v>
      </c>
      <c r="C10073" s="1265" t="s">
        <v>23610</v>
      </c>
      <c r="D10073" s="1266" t="s">
        <v>97</v>
      </c>
      <c r="E10073" s="1267"/>
      <c r="F10073" s="394"/>
    </row>
    <row r="10074" spans="1:6" ht="22.5">
      <c r="A10074" s="1284" t="s">
        <v>23611</v>
      </c>
      <c r="B10074" s="503" t="s">
        <v>43459</v>
      </c>
      <c r="C10074" s="1268" t="s">
        <v>23612</v>
      </c>
      <c r="D10074" s="1269" t="s">
        <v>32</v>
      </c>
      <c r="E10074" s="1272">
        <v>32.9</v>
      </c>
      <c r="F10074" s="394"/>
    </row>
    <row r="10075" spans="1:6">
      <c r="A10075" s="1284" t="s">
        <v>4488</v>
      </c>
      <c r="B10075" s="503" t="s">
        <v>43459</v>
      </c>
      <c r="C10075" s="1268" t="s">
        <v>23613</v>
      </c>
      <c r="D10075" s="1269" t="s">
        <v>32</v>
      </c>
      <c r="E10075" s="1272">
        <v>35.869999999999997</v>
      </c>
      <c r="F10075" s="394"/>
    </row>
    <row r="10076" spans="1:6" ht="22.5">
      <c r="A10076" s="1284" t="s">
        <v>4449</v>
      </c>
      <c r="B10076" s="503" t="s">
        <v>43459</v>
      </c>
      <c r="C10076" s="1268" t="s">
        <v>23614</v>
      </c>
      <c r="D10076" s="1269" t="s">
        <v>32</v>
      </c>
      <c r="E10076" s="1272">
        <v>22.23</v>
      </c>
      <c r="F10076" s="394"/>
    </row>
    <row r="10077" spans="1:6">
      <c r="A10077" s="1284" t="s">
        <v>4521</v>
      </c>
      <c r="B10077" s="503" t="s">
        <v>43459</v>
      </c>
      <c r="C10077" s="1268" t="s">
        <v>23615</v>
      </c>
      <c r="D10077" s="1269" t="s">
        <v>32</v>
      </c>
      <c r="E10077" s="1272">
        <v>36.29</v>
      </c>
      <c r="F10077" s="394"/>
    </row>
    <row r="10078" spans="1:6">
      <c r="A10078" s="1284" t="s">
        <v>23616</v>
      </c>
      <c r="B10078" s="503" t="s">
        <v>43459</v>
      </c>
      <c r="C10078" s="1268" t="s">
        <v>23617</v>
      </c>
      <c r="D10078" s="1269" t="s">
        <v>32</v>
      </c>
      <c r="E10078" s="1272">
        <v>39.450000000000003</v>
      </c>
      <c r="F10078" s="394"/>
    </row>
    <row r="10079" spans="1:6">
      <c r="A10079" s="1284" t="s">
        <v>4490</v>
      </c>
      <c r="B10079" s="503" t="s">
        <v>43459</v>
      </c>
      <c r="C10079" s="1268" t="s">
        <v>23618</v>
      </c>
      <c r="D10079" s="1269" t="s">
        <v>32</v>
      </c>
      <c r="E10079" s="1272">
        <v>35.450000000000003</v>
      </c>
      <c r="F10079" s="394"/>
    </row>
    <row r="10080" spans="1:6">
      <c r="A10080" s="1284" t="s">
        <v>4489</v>
      </c>
      <c r="B10080" s="503" t="s">
        <v>43459</v>
      </c>
      <c r="C10080" s="1268" t="s">
        <v>23619</v>
      </c>
      <c r="D10080" s="1269" t="s">
        <v>5</v>
      </c>
      <c r="E10080" s="1272">
        <v>10.51</v>
      </c>
      <c r="F10080" s="394"/>
    </row>
    <row r="10081" spans="1:6">
      <c r="A10081" s="1292">
        <v>8879</v>
      </c>
      <c r="B10081" s="503" t="s">
        <v>43459</v>
      </c>
      <c r="C10081" s="1265" t="s">
        <v>4491</v>
      </c>
      <c r="D10081" s="1266" t="s">
        <v>97</v>
      </c>
      <c r="E10081" s="1267"/>
      <c r="F10081" s="394"/>
    </row>
    <row r="10082" spans="1:6">
      <c r="A10082" s="1284" t="s">
        <v>4492</v>
      </c>
      <c r="B10082" s="503" t="s">
        <v>43459</v>
      </c>
      <c r="C10082" s="1268" t="s">
        <v>23620</v>
      </c>
      <c r="D10082" s="1269" t="s">
        <v>32</v>
      </c>
      <c r="E10082" s="1272">
        <v>28.1</v>
      </c>
      <c r="F10082" s="394"/>
    </row>
    <row r="10083" spans="1:6">
      <c r="A10083" s="1284" t="s">
        <v>4493</v>
      </c>
      <c r="B10083" s="503" t="s">
        <v>43459</v>
      </c>
      <c r="C10083" s="1268" t="s">
        <v>23621</v>
      </c>
      <c r="D10083" s="1269" t="s">
        <v>32</v>
      </c>
      <c r="E10083" s="1272">
        <v>44.02</v>
      </c>
      <c r="F10083" s="394"/>
    </row>
    <row r="10084" spans="1:6">
      <c r="A10084" s="1284" t="s">
        <v>4494</v>
      </c>
      <c r="B10084" s="503" t="s">
        <v>43459</v>
      </c>
      <c r="C10084" s="1268" t="s">
        <v>23622</v>
      </c>
      <c r="D10084" s="1269" t="s">
        <v>32</v>
      </c>
      <c r="E10084" s="1272">
        <v>38.729999999999997</v>
      </c>
      <c r="F10084" s="394"/>
    </row>
    <row r="10085" spans="1:6">
      <c r="A10085" s="1292">
        <v>8880</v>
      </c>
      <c r="B10085" s="503" t="s">
        <v>43459</v>
      </c>
      <c r="C10085" s="1265" t="s">
        <v>4495</v>
      </c>
      <c r="D10085" s="1266" t="s">
        <v>97</v>
      </c>
      <c r="E10085" s="1267"/>
      <c r="F10085" s="394"/>
    </row>
    <row r="10086" spans="1:6">
      <c r="A10086" s="1284" t="s">
        <v>4497</v>
      </c>
      <c r="B10086" s="503" t="s">
        <v>43459</v>
      </c>
      <c r="C10086" s="1268" t="s">
        <v>23623</v>
      </c>
      <c r="D10086" s="1269" t="s">
        <v>32</v>
      </c>
      <c r="E10086" s="1272">
        <v>56.89</v>
      </c>
      <c r="F10086" s="394"/>
    </row>
    <row r="10087" spans="1:6" ht="22.5">
      <c r="A10087" s="1284" t="s">
        <v>4498</v>
      </c>
      <c r="B10087" s="503" t="s">
        <v>43459</v>
      </c>
      <c r="C10087" s="1268" t="s">
        <v>23624</v>
      </c>
      <c r="D10087" s="1269" t="s">
        <v>32</v>
      </c>
      <c r="E10087" s="1271">
        <v>117.35</v>
      </c>
      <c r="F10087" s="394"/>
    </row>
    <row r="10088" spans="1:6">
      <c r="A10088" s="1284" t="s">
        <v>4496</v>
      </c>
      <c r="B10088" s="503" t="s">
        <v>43459</v>
      </c>
      <c r="C10088" s="1268" t="s">
        <v>23625</v>
      </c>
      <c r="D10088" s="1269" t="s">
        <v>32</v>
      </c>
      <c r="E10088" s="1272">
        <v>26.56</v>
      </c>
      <c r="F10088" s="394"/>
    </row>
    <row r="10089" spans="1:6">
      <c r="A10089" s="1284" t="s">
        <v>4500</v>
      </c>
      <c r="B10089" s="503" t="s">
        <v>43459</v>
      </c>
      <c r="C10089" s="1268" t="s">
        <v>4501</v>
      </c>
      <c r="D10089" s="1269" t="s">
        <v>32</v>
      </c>
      <c r="E10089" s="1272">
        <v>30.33</v>
      </c>
      <c r="F10089" s="394"/>
    </row>
    <row r="10090" spans="1:6">
      <c r="A10090" s="1292">
        <v>8883</v>
      </c>
      <c r="B10090" s="503" t="s">
        <v>43459</v>
      </c>
      <c r="C10090" s="1265" t="s">
        <v>23626</v>
      </c>
      <c r="D10090" s="1266" t="s">
        <v>97</v>
      </c>
      <c r="E10090" s="1267"/>
      <c r="F10090" s="394"/>
    </row>
    <row r="10091" spans="1:6">
      <c r="A10091" s="1284" t="s">
        <v>4520</v>
      </c>
      <c r="B10091" s="503" t="s">
        <v>43459</v>
      </c>
      <c r="C10091" s="1268" t="s">
        <v>23627</v>
      </c>
      <c r="D10091" s="1269" t="s">
        <v>32</v>
      </c>
      <c r="E10091" s="1272">
        <v>29.12</v>
      </c>
      <c r="F10091" s="394"/>
    </row>
    <row r="10092" spans="1:6">
      <c r="A10092" s="1292">
        <v>8881</v>
      </c>
      <c r="B10092" s="503" t="s">
        <v>43459</v>
      </c>
      <c r="C10092" s="1265" t="s">
        <v>4502</v>
      </c>
      <c r="D10092" s="1266" t="s">
        <v>97</v>
      </c>
      <c r="E10092" s="1267"/>
      <c r="F10092" s="394"/>
    </row>
    <row r="10093" spans="1:6">
      <c r="A10093" s="1284" t="s">
        <v>4503</v>
      </c>
      <c r="B10093" s="503" t="s">
        <v>43459</v>
      </c>
      <c r="C10093" s="1268" t="s">
        <v>23628</v>
      </c>
      <c r="D10093" s="1269" t="s">
        <v>32</v>
      </c>
      <c r="E10093" s="1272">
        <v>28.45</v>
      </c>
      <c r="F10093" s="394"/>
    </row>
    <row r="10094" spans="1:6">
      <c r="A10094" s="1284" t="s">
        <v>4504</v>
      </c>
      <c r="B10094" s="503" t="s">
        <v>43459</v>
      </c>
      <c r="C10094" s="1268" t="s">
        <v>23629</v>
      </c>
      <c r="D10094" s="1269" t="s">
        <v>32</v>
      </c>
      <c r="E10094" s="1272">
        <v>41.41</v>
      </c>
      <c r="F10094" s="394"/>
    </row>
    <row r="10095" spans="1:6">
      <c r="A10095" s="1284" t="s">
        <v>4505</v>
      </c>
      <c r="B10095" s="503" t="s">
        <v>43459</v>
      </c>
      <c r="C10095" s="1268" t="s">
        <v>23630</v>
      </c>
      <c r="D10095" s="1269" t="s">
        <v>32</v>
      </c>
      <c r="E10095" s="1272">
        <v>19.579999999999998</v>
      </c>
      <c r="F10095" s="394"/>
    </row>
    <row r="10096" spans="1:6">
      <c r="A10096" s="1292">
        <v>8882</v>
      </c>
      <c r="B10096" s="503" t="s">
        <v>43459</v>
      </c>
      <c r="C10096" s="1265" t="s">
        <v>4510</v>
      </c>
      <c r="D10096" s="1266" t="s">
        <v>97</v>
      </c>
      <c r="E10096" s="1267"/>
      <c r="F10096" s="394"/>
    </row>
    <row r="10097" spans="1:6">
      <c r="A10097" s="1284" t="s">
        <v>4511</v>
      </c>
      <c r="B10097" s="503" t="s">
        <v>43459</v>
      </c>
      <c r="C10097" s="1268" t="s">
        <v>4512</v>
      </c>
      <c r="D10097" s="1269" t="s">
        <v>32</v>
      </c>
      <c r="E10097" s="1272">
        <v>31.37</v>
      </c>
      <c r="F10097" s="394"/>
    </row>
    <row r="10098" spans="1:6">
      <c r="A10098" s="1284" t="s">
        <v>4513</v>
      </c>
      <c r="B10098" s="503" t="s">
        <v>43459</v>
      </c>
      <c r="C10098" s="1268" t="s">
        <v>4514</v>
      </c>
      <c r="D10098" s="1269" t="s">
        <v>32</v>
      </c>
      <c r="E10098" s="1272">
        <v>38.99</v>
      </c>
      <c r="F10098" s="394"/>
    </row>
    <row r="10099" spans="1:6">
      <c r="A10099" s="1284" t="s">
        <v>4515</v>
      </c>
      <c r="B10099" s="503" t="s">
        <v>43459</v>
      </c>
      <c r="C10099" s="1268" t="s">
        <v>4516</v>
      </c>
      <c r="D10099" s="1269" t="s">
        <v>32</v>
      </c>
      <c r="E10099" s="1272">
        <v>21.31</v>
      </c>
      <c r="F10099" s="394"/>
    </row>
    <row r="10100" spans="1:6">
      <c r="A10100" s="1284" t="s">
        <v>4517</v>
      </c>
      <c r="B10100" s="503" t="s">
        <v>43459</v>
      </c>
      <c r="C10100" s="1268" t="s">
        <v>4518</v>
      </c>
      <c r="D10100" s="1269" t="s">
        <v>32</v>
      </c>
      <c r="E10100" s="1272">
        <v>28.93</v>
      </c>
      <c r="F10100" s="394"/>
    </row>
    <row r="10101" spans="1:6">
      <c r="A10101" s="1292">
        <v>8884</v>
      </c>
      <c r="B10101" s="503" t="s">
        <v>43459</v>
      </c>
      <c r="C10101" s="1265" t="s">
        <v>4522</v>
      </c>
      <c r="D10101" s="1266" t="s">
        <v>97</v>
      </c>
      <c r="E10101" s="1267"/>
      <c r="F10101" s="394"/>
    </row>
    <row r="10102" spans="1:6">
      <c r="A10102" s="1284" t="s">
        <v>4523</v>
      </c>
      <c r="B10102" s="503" t="s">
        <v>43459</v>
      </c>
      <c r="C10102" s="1268" t="s">
        <v>23631</v>
      </c>
      <c r="D10102" s="1269" t="s">
        <v>5</v>
      </c>
      <c r="E10102" s="1272">
        <v>14.37</v>
      </c>
      <c r="F10102" s="394"/>
    </row>
    <row r="10103" spans="1:6">
      <c r="A10103" s="1284" t="s">
        <v>4524</v>
      </c>
      <c r="B10103" s="503" t="s">
        <v>43459</v>
      </c>
      <c r="C10103" s="1268" t="s">
        <v>23632</v>
      </c>
      <c r="D10103" s="1269" t="s">
        <v>32</v>
      </c>
      <c r="E10103" s="1272">
        <v>37.43</v>
      </c>
      <c r="F10103" s="394"/>
    </row>
    <row r="10104" spans="1:6">
      <c r="A10104" s="1284" t="s">
        <v>4525</v>
      </c>
      <c r="B10104" s="503" t="s">
        <v>43459</v>
      </c>
      <c r="C10104" s="1268" t="s">
        <v>23633</v>
      </c>
      <c r="D10104" s="1269" t="s">
        <v>32</v>
      </c>
      <c r="E10104" s="1272">
        <v>56.97</v>
      </c>
      <c r="F10104" s="394"/>
    </row>
    <row r="10105" spans="1:6">
      <c r="A10105" s="1292">
        <v>8885</v>
      </c>
      <c r="B10105" s="503" t="s">
        <v>43459</v>
      </c>
      <c r="C10105" s="1265" t="s">
        <v>4526</v>
      </c>
      <c r="D10105" s="1266" t="s">
        <v>97</v>
      </c>
      <c r="E10105" s="1267"/>
      <c r="F10105" s="394"/>
    </row>
    <row r="10106" spans="1:6">
      <c r="A10106" s="1284" t="s">
        <v>4527</v>
      </c>
      <c r="B10106" s="503" t="s">
        <v>43459</v>
      </c>
      <c r="C10106" s="1268" t="s">
        <v>23634</v>
      </c>
      <c r="D10106" s="1269" t="s">
        <v>5</v>
      </c>
      <c r="E10106" s="1270">
        <v>6.66</v>
      </c>
      <c r="F10106" s="394"/>
    </row>
    <row r="10107" spans="1:6">
      <c r="A10107" s="1284" t="s">
        <v>4528</v>
      </c>
      <c r="B10107" s="503" t="s">
        <v>43459</v>
      </c>
      <c r="C10107" s="1268" t="s">
        <v>23635</v>
      </c>
      <c r="D10107" s="1269" t="s">
        <v>5</v>
      </c>
      <c r="E10107" s="1270">
        <v>8.56</v>
      </c>
      <c r="F10107" s="394"/>
    </row>
    <row r="10108" spans="1:6">
      <c r="A10108" s="1284" t="s">
        <v>4529</v>
      </c>
      <c r="B10108" s="503" t="s">
        <v>43459</v>
      </c>
      <c r="C10108" s="1268" t="s">
        <v>23636</v>
      </c>
      <c r="D10108" s="1269" t="s">
        <v>32</v>
      </c>
      <c r="E10108" s="1272">
        <v>13.64</v>
      </c>
      <c r="F10108" s="394"/>
    </row>
    <row r="10109" spans="1:6">
      <c r="A10109" s="1284" t="s">
        <v>4530</v>
      </c>
      <c r="B10109" s="503" t="s">
        <v>43459</v>
      </c>
      <c r="C10109" s="1268" t="s">
        <v>23637</v>
      </c>
      <c r="D10109" s="1269" t="s">
        <v>32</v>
      </c>
      <c r="E10109" s="1272">
        <v>13.64</v>
      </c>
      <c r="F10109" s="394"/>
    </row>
    <row r="10110" spans="1:6">
      <c r="A10110" s="1284" t="s">
        <v>4531</v>
      </c>
      <c r="B10110" s="503" t="s">
        <v>43459</v>
      </c>
      <c r="C10110" s="1268" t="s">
        <v>23638</v>
      </c>
      <c r="D10110" s="1269" t="s">
        <v>32</v>
      </c>
      <c r="E10110" s="1272">
        <v>27.27</v>
      </c>
      <c r="F10110" s="394"/>
    </row>
    <row r="10111" spans="1:6">
      <c r="A10111" s="1284" t="s">
        <v>4533</v>
      </c>
      <c r="B10111" s="503" t="s">
        <v>43459</v>
      </c>
      <c r="C10111" s="1268" t="s">
        <v>23639</v>
      </c>
      <c r="D10111" s="1269" t="s">
        <v>32</v>
      </c>
      <c r="E10111" s="1272">
        <v>14.08</v>
      </c>
      <c r="F10111" s="394"/>
    </row>
    <row r="10112" spans="1:6">
      <c r="A10112" s="1284" t="s">
        <v>4532</v>
      </c>
      <c r="B10112" s="503" t="s">
        <v>43459</v>
      </c>
      <c r="C10112" s="1268" t="s">
        <v>23640</v>
      </c>
      <c r="D10112" s="1269" t="s">
        <v>5</v>
      </c>
      <c r="E10112" s="1272">
        <v>14.37</v>
      </c>
      <c r="F10112" s="394"/>
    </row>
    <row r="10113" spans="1:6">
      <c r="A10113" s="1284" t="s">
        <v>4534</v>
      </c>
      <c r="B10113" s="503" t="s">
        <v>43459</v>
      </c>
      <c r="C10113" s="1268" t="s">
        <v>23641</v>
      </c>
      <c r="D10113" s="1269" t="s">
        <v>5</v>
      </c>
      <c r="E10113" s="1272">
        <v>17.03</v>
      </c>
      <c r="F10113" s="394"/>
    </row>
    <row r="10114" spans="1:6" ht="22.5">
      <c r="A10114" s="1284" t="s">
        <v>4535</v>
      </c>
      <c r="B10114" s="503" t="s">
        <v>43459</v>
      </c>
      <c r="C10114" s="1268" t="s">
        <v>23642</v>
      </c>
      <c r="D10114" s="1269" t="s">
        <v>28</v>
      </c>
      <c r="E10114" s="1271">
        <v>319.52</v>
      </c>
      <c r="F10114" s="394"/>
    </row>
    <row r="10115" spans="1:6">
      <c r="A10115" s="1301">
        <v>11633</v>
      </c>
      <c r="B10115" s="503" t="s">
        <v>43459</v>
      </c>
      <c r="C10115" s="1265" t="s">
        <v>23643</v>
      </c>
      <c r="D10115" s="1266" t="s">
        <v>97</v>
      </c>
      <c r="E10115" s="1267"/>
      <c r="F10115" s="394"/>
    </row>
    <row r="10116" spans="1:6">
      <c r="A10116" s="1284" t="s">
        <v>23644</v>
      </c>
      <c r="B10116" s="503" t="s">
        <v>43459</v>
      </c>
      <c r="C10116" s="1268" t="s">
        <v>23645</v>
      </c>
      <c r="D10116" s="1269" t="s">
        <v>5</v>
      </c>
      <c r="E10116" s="1270">
        <v>1.31</v>
      </c>
      <c r="F10116" s="394"/>
    </row>
    <row r="10117" spans="1:6">
      <c r="A10117" s="1292">
        <v>8679</v>
      </c>
      <c r="B10117" s="503" t="s">
        <v>43459</v>
      </c>
      <c r="C10117" s="1265" t="s">
        <v>10995</v>
      </c>
      <c r="D10117" s="1266" t="s">
        <v>97</v>
      </c>
      <c r="E10117" s="1267"/>
      <c r="F10117" s="394"/>
    </row>
    <row r="10118" spans="1:6">
      <c r="A10118" s="1292">
        <v>8886</v>
      </c>
      <c r="B10118" s="503" t="s">
        <v>43459</v>
      </c>
      <c r="C10118" s="1265" t="s">
        <v>4536</v>
      </c>
      <c r="D10118" s="1266" t="s">
        <v>97</v>
      </c>
      <c r="E10118" s="1267"/>
      <c r="F10118" s="394"/>
    </row>
    <row r="10119" spans="1:6" ht="22.5">
      <c r="A10119" s="1284" t="s">
        <v>4537</v>
      </c>
      <c r="B10119" s="503" t="s">
        <v>43459</v>
      </c>
      <c r="C10119" s="1268" t="s">
        <v>34433</v>
      </c>
      <c r="D10119" s="1269" t="s">
        <v>28</v>
      </c>
      <c r="E10119" s="1271">
        <v>464.32</v>
      </c>
      <c r="F10119" s="394"/>
    </row>
    <row r="10120" spans="1:6" ht="22.5">
      <c r="A10120" s="1284" t="s">
        <v>4538</v>
      </c>
      <c r="B10120" s="503" t="s">
        <v>43459</v>
      </c>
      <c r="C10120" s="1268" t="s">
        <v>34434</v>
      </c>
      <c r="D10120" s="1269" t="s">
        <v>28</v>
      </c>
      <c r="E10120" s="1271">
        <v>478.83</v>
      </c>
      <c r="F10120" s="394"/>
    </row>
    <row r="10121" spans="1:6" ht="22.5">
      <c r="A10121" s="1284" t="s">
        <v>4539</v>
      </c>
      <c r="B10121" s="503" t="s">
        <v>43459</v>
      </c>
      <c r="C10121" s="1268" t="s">
        <v>34435</v>
      </c>
      <c r="D10121" s="1269" t="s">
        <v>28</v>
      </c>
      <c r="E10121" s="1273">
        <v>1796.19</v>
      </c>
      <c r="F10121" s="394"/>
    </row>
    <row r="10122" spans="1:6">
      <c r="A10122" s="1292">
        <v>8887</v>
      </c>
      <c r="B10122" s="503" t="s">
        <v>43459</v>
      </c>
      <c r="C10122" s="1265" t="s">
        <v>4541</v>
      </c>
      <c r="D10122" s="1266" t="s">
        <v>97</v>
      </c>
      <c r="E10122" s="1267"/>
      <c r="F10122" s="394"/>
    </row>
    <row r="10123" spans="1:6" ht="22.5">
      <c r="A10123" s="1284" t="s">
        <v>4542</v>
      </c>
      <c r="B10123" s="503" t="s">
        <v>43459</v>
      </c>
      <c r="C10123" s="1268" t="s">
        <v>23646</v>
      </c>
      <c r="D10123" s="1269" t="s">
        <v>28</v>
      </c>
      <c r="E10123" s="1271">
        <v>378.77</v>
      </c>
      <c r="F10123" s="394"/>
    </row>
    <row r="10124" spans="1:6" ht="22.5">
      <c r="A10124" s="1284" t="s">
        <v>4543</v>
      </c>
      <c r="B10124" s="503" t="s">
        <v>43459</v>
      </c>
      <c r="C10124" s="1268" t="s">
        <v>23647</v>
      </c>
      <c r="D10124" s="1269" t="s">
        <v>28</v>
      </c>
      <c r="E10124" s="1271">
        <v>416.57</v>
      </c>
      <c r="F10124" s="394"/>
    </row>
    <row r="10125" spans="1:6" ht="22.5">
      <c r="A10125" s="1284" t="s">
        <v>4544</v>
      </c>
      <c r="B10125" s="503" t="s">
        <v>43459</v>
      </c>
      <c r="C10125" s="1268" t="s">
        <v>23648</v>
      </c>
      <c r="D10125" s="1269" t="s">
        <v>28</v>
      </c>
      <c r="E10125" s="1271">
        <v>532.15</v>
      </c>
      <c r="F10125" s="394"/>
    </row>
    <row r="10126" spans="1:6" ht="22.5">
      <c r="A10126" s="1284" t="s">
        <v>4545</v>
      </c>
      <c r="B10126" s="503" t="s">
        <v>43459</v>
      </c>
      <c r="C10126" s="1268" t="s">
        <v>23649</v>
      </c>
      <c r="D10126" s="1269" t="s">
        <v>28</v>
      </c>
      <c r="E10126" s="1271">
        <v>526.11</v>
      </c>
      <c r="F10126" s="394"/>
    </row>
    <row r="10127" spans="1:6" ht="22.5">
      <c r="A10127" s="1284" t="s">
        <v>4546</v>
      </c>
      <c r="B10127" s="503" t="s">
        <v>43459</v>
      </c>
      <c r="C10127" s="1268" t="s">
        <v>23650</v>
      </c>
      <c r="D10127" s="1269" t="s">
        <v>28</v>
      </c>
      <c r="E10127" s="1271">
        <v>436.22</v>
      </c>
      <c r="F10127" s="394"/>
    </row>
    <row r="10128" spans="1:6" ht="22.5">
      <c r="A10128" s="1284" t="s">
        <v>4547</v>
      </c>
      <c r="B10128" s="503" t="s">
        <v>43459</v>
      </c>
      <c r="C10128" s="1268" t="s">
        <v>23651</v>
      </c>
      <c r="D10128" s="1269" t="s">
        <v>28</v>
      </c>
      <c r="E10128" s="1271">
        <v>415.6</v>
      </c>
      <c r="F10128" s="394"/>
    </row>
    <row r="10129" spans="1:6">
      <c r="A10129" s="1292">
        <v>8888</v>
      </c>
      <c r="B10129" s="503" t="s">
        <v>43459</v>
      </c>
      <c r="C10129" s="1265" t="s">
        <v>4548</v>
      </c>
      <c r="D10129" s="1266" t="s">
        <v>97</v>
      </c>
      <c r="E10129" s="1267"/>
      <c r="F10129" s="394"/>
    </row>
    <row r="10130" spans="1:6" ht="22.5">
      <c r="A10130" s="1284" t="s">
        <v>4549</v>
      </c>
      <c r="B10130" s="503" t="s">
        <v>43459</v>
      </c>
      <c r="C10130" s="1268" t="s">
        <v>34436</v>
      </c>
      <c r="D10130" s="1269" t="s">
        <v>28</v>
      </c>
      <c r="E10130" s="1271">
        <v>857.68</v>
      </c>
      <c r="F10130" s="394"/>
    </row>
    <row r="10131" spans="1:6">
      <c r="A10131" s="1284" t="s">
        <v>4550</v>
      </c>
      <c r="B10131" s="503" t="s">
        <v>43459</v>
      </c>
      <c r="C10131" s="1268" t="s">
        <v>23652</v>
      </c>
      <c r="D10131" s="1269" t="s">
        <v>28</v>
      </c>
      <c r="E10131" s="1271">
        <v>494.99</v>
      </c>
      <c r="F10131" s="394"/>
    </row>
    <row r="10132" spans="1:6" ht="22.5">
      <c r="A10132" s="1284" t="s">
        <v>4551</v>
      </c>
      <c r="B10132" s="503" t="s">
        <v>43459</v>
      </c>
      <c r="C10132" s="1268" t="s">
        <v>23653</v>
      </c>
      <c r="D10132" s="1269" t="s">
        <v>28</v>
      </c>
      <c r="E10132" s="1271">
        <v>910.11</v>
      </c>
      <c r="F10132" s="394"/>
    </row>
    <row r="10133" spans="1:6" ht="22.5">
      <c r="A10133" s="1284" t="s">
        <v>4552</v>
      </c>
      <c r="B10133" s="503" t="s">
        <v>43459</v>
      </c>
      <c r="C10133" s="1268" t="s">
        <v>23654</v>
      </c>
      <c r="D10133" s="1269" t="s">
        <v>28</v>
      </c>
      <c r="E10133" s="1271">
        <v>845.76</v>
      </c>
      <c r="F10133" s="394"/>
    </row>
    <row r="10134" spans="1:6" ht="22.5">
      <c r="A10134" s="1284" t="s">
        <v>4553</v>
      </c>
      <c r="B10134" s="503" t="s">
        <v>43459</v>
      </c>
      <c r="C10134" s="1268" t="s">
        <v>23655</v>
      </c>
      <c r="D10134" s="1269" t="s">
        <v>28</v>
      </c>
      <c r="E10134" s="1271">
        <v>788.62</v>
      </c>
      <c r="F10134" s="394"/>
    </row>
    <row r="10135" spans="1:6" ht="22.5">
      <c r="A10135" s="1284" t="s">
        <v>4554</v>
      </c>
      <c r="B10135" s="503" t="s">
        <v>43459</v>
      </c>
      <c r="C10135" s="1268" t="s">
        <v>23656</v>
      </c>
      <c r="D10135" s="1269" t="s">
        <v>28</v>
      </c>
      <c r="E10135" s="1271">
        <v>148.02000000000001</v>
      </c>
      <c r="F10135" s="394"/>
    </row>
    <row r="10136" spans="1:6" ht="22.5">
      <c r="A10136" s="1284" t="s">
        <v>4555</v>
      </c>
      <c r="B10136" s="503" t="s">
        <v>43459</v>
      </c>
      <c r="C10136" s="1268" t="s">
        <v>23657</v>
      </c>
      <c r="D10136" s="1269" t="s">
        <v>28</v>
      </c>
      <c r="E10136" s="1271">
        <v>153.71</v>
      </c>
      <c r="F10136" s="394"/>
    </row>
    <row r="10137" spans="1:6">
      <c r="A10137" s="1292">
        <v>8889</v>
      </c>
      <c r="B10137" s="503" t="s">
        <v>43459</v>
      </c>
      <c r="C10137" s="1265" t="s">
        <v>4556</v>
      </c>
      <c r="D10137" s="1266" t="s">
        <v>97</v>
      </c>
      <c r="E10137" s="1267"/>
      <c r="F10137" s="394"/>
    </row>
    <row r="10138" spans="1:6">
      <c r="A10138" s="1284" t="s">
        <v>10996</v>
      </c>
      <c r="B10138" s="503" t="s">
        <v>43459</v>
      </c>
      <c r="C10138" s="1268" t="s">
        <v>23658</v>
      </c>
      <c r="D10138" s="1269" t="s">
        <v>28</v>
      </c>
      <c r="E10138" s="1271">
        <v>690.56</v>
      </c>
      <c r="F10138" s="394"/>
    </row>
    <row r="10139" spans="1:6">
      <c r="A10139" s="1284" t="s">
        <v>4557</v>
      </c>
      <c r="B10139" s="503" t="s">
        <v>43459</v>
      </c>
      <c r="C10139" s="1268" t="s">
        <v>23659</v>
      </c>
      <c r="D10139" s="1269" t="s">
        <v>28</v>
      </c>
      <c r="E10139" s="1271">
        <v>390.52</v>
      </c>
      <c r="F10139" s="394"/>
    </row>
    <row r="10140" spans="1:6">
      <c r="A10140" s="1284" t="s">
        <v>4558</v>
      </c>
      <c r="B10140" s="503" t="s">
        <v>43459</v>
      </c>
      <c r="C10140" s="1268" t="s">
        <v>23660</v>
      </c>
      <c r="D10140" s="1269" t="s">
        <v>28</v>
      </c>
      <c r="E10140" s="1271">
        <v>358.48</v>
      </c>
      <c r="F10140" s="394"/>
    </row>
    <row r="10141" spans="1:6">
      <c r="A10141" s="1284" t="s">
        <v>4559</v>
      </c>
      <c r="B10141" s="503" t="s">
        <v>43459</v>
      </c>
      <c r="C10141" s="1268" t="s">
        <v>23661</v>
      </c>
      <c r="D10141" s="1269" t="s">
        <v>28</v>
      </c>
      <c r="E10141" s="1271">
        <v>134.55000000000001</v>
      </c>
      <c r="F10141" s="394"/>
    </row>
    <row r="10142" spans="1:6">
      <c r="A10142" s="1284" t="s">
        <v>12548</v>
      </c>
      <c r="B10142" s="503" t="s">
        <v>43459</v>
      </c>
      <c r="C10142" s="1268" t="s">
        <v>23662</v>
      </c>
      <c r="D10142" s="1269" t="s">
        <v>28</v>
      </c>
      <c r="E10142" s="1272">
        <v>95.1</v>
      </c>
      <c r="F10142" s="394"/>
    </row>
    <row r="10143" spans="1:6">
      <c r="A10143" s="1284" t="s">
        <v>4560</v>
      </c>
      <c r="B10143" s="503" t="s">
        <v>43459</v>
      </c>
      <c r="C10143" s="1268" t="s">
        <v>23663</v>
      </c>
      <c r="D10143" s="1269" t="s">
        <v>28</v>
      </c>
      <c r="E10143" s="1272">
        <v>65.78</v>
      </c>
      <c r="F10143" s="394"/>
    </row>
    <row r="10144" spans="1:6">
      <c r="A10144" s="1284" t="s">
        <v>4561</v>
      </c>
      <c r="B10144" s="503" t="s">
        <v>43459</v>
      </c>
      <c r="C10144" s="1268" t="s">
        <v>23664</v>
      </c>
      <c r="D10144" s="1269" t="s">
        <v>28</v>
      </c>
      <c r="E10144" s="1271">
        <v>119.75</v>
      </c>
      <c r="F10144" s="394"/>
    </row>
    <row r="10145" spans="1:6">
      <c r="A10145" s="1284" t="s">
        <v>4562</v>
      </c>
      <c r="B10145" s="503" t="s">
        <v>43459</v>
      </c>
      <c r="C10145" s="1268" t="s">
        <v>23665</v>
      </c>
      <c r="D10145" s="1269" t="s">
        <v>28</v>
      </c>
      <c r="E10145" s="1271">
        <v>266.45999999999998</v>
      </c>
      <c r="F10145" s="394"/>
    </row>
    <row r="10146" spans="1:6">
      <c r="A10146" s="1284" t="s">
        <v>4563</v>
      </c>
      <c r="B10146" s="503" t="s">
        <v>43459</v>
      </c>
      <c r="C10146" s="1268" t="s">
        <v>23666</v>
      </c>
      <c r="D10146" s="1269" t="s">
        <v>28</v>
      </c>
      <c r="E10146" s="1272">
        <v>87.48</v>
      </c>
      <c r="F10146" s="394"/>
    </row>
    <row r="10147" spans="1:6">
      <c r="A10147" s="1284" t="s">
        <v>4564</v>
      </c>
      <c r="B10147" s="503" t="s">
        <v>43459</v>
      </c>
      <c r="C10147" s="1268" t="s">
        <v>23667</v>
      </c>
      <c r="D10147" s="1269" t="s">
        <v>28</v>
      </c>
      <c r="E10147" s="1271">
        <v>103.66</v>
      </c>
      <c r="F10147" s="394"/>
    </row>
    <row r="10148" spans="1:6">
      <c r="A10148" s="1284" t="s">
        <v>4565</v>
      </c>
      <c r="B10148" s="503" t="s">
        <v>43459</v>
      </c>
      <c r="C10148" s="1268" t="s">
        <v>23668</v>
      </c>
      <c r="D10148" s="1269" t="s">
        <v>28</v>
      </c>
      <c r="E10148" s="1271">
        <v>185.62</v>
      </c>
      <c r="F10148" s="394"/>
    </row>
    <row r="10149" spans="1:6">
      <c r="A10149" s="1284" t="s">
        <v>4566</v>
      </c>
      <c r="B10149" s="503" t="s">
        <v>43459</v>
      </c>
      <c r="C10149" s="1268" t="s">
        <v>23669</v>
      </c>
      <c r="D10149" s="1269" t="s">
        <v>28</v>
      </c>
      <c r="E10149" s="1271">
        <v>137.58000000000001</v>
      </c>
      <c r="F10149" s="394"/>
    </row>
    <row r="10150" spans="1:6">
      <c r="A10150" s="1284" t="s">
        <v>4567</v>
      </c>
      <c r="B10150" s="503" t="s">
        <v>43459</v>
      </c>
      <c r="C10150" s="1268" t="s">
        <v>23670</v>
      </c>
      <c r="D10150" s="1269" t="s">
        <v>28</v>
      </c>
      <c r="E10150" s="1272">
        <v>69.42</v>
      </c>
      <c r="F10150" s="394"/>
    </row>
    <row r="10151" spans="1:6">
      <c r="A10151" s="1284" t="s">
        <v>4568</v>
      </c>
      <c r="B10151" s="503" t="s">
        <v>43459</v>
      </c>
      <c r="C10151" s="1268" t="s">
        <v>23671</v>
      </c>
      <c r="D10151" s="1269" t="s">
        <v>28</v>
      </c>
      <c r="E10151" s="1271">
        <v>211.99</v>
      </c>
      <c r="F10151" s="394"/>
    </row>
    <row r="10152" spans="1:6">
      <c r="A10152" s="1284" t="s">
        <v>12952</v>
      </c>
      <c r="B10152" s="503" t="s">
        <v>43459</v>
      </c>
      <c r="C10152" s="1268" t="s">
        <v>23672</v>
      </c>
      <c r="D10152" s="1269" t="s">
        <v>28</v>
      </c>
      <c r="E10152" s="1272">
        <v>19.899999999999999</v>
      </c>
      <c r="F10152" s="394"/>
    </row>
    <row r="10153" spans="1:6">
      <c r="A10153" s="1292">
        <v>8890</v>
      </c>
      <c r="B10153" s="503" t="s">
        <v>43459</v>
      </c>
      <c r="C10153" s="1265" t="s">
        <v>4570</v>
      </c>
      <c r="D10153" s="1266" t="s">
        <v>97</v>
      </c>
      <c r="E10153" s="1267"/>
      <c r="F10153" s="394"/>
    </row>
    <row r="10154" spans="1:6">
      <c r="A10154" s="1284" t="s">
        <v>23673</v>
      </c>
      <c r="B10154" s="503" t="s">
        <v>43459</v>
      </c>
      <c r="C10154" s="1268" t="s">
        <v>23674</v>
      </c>
      <c r="D10154" s="1269" t="s">
        <v>28</v>
      </c>
      <c r="E10154" s="1272">
        <v>18.920000000000002</v>
      </c>
      <c r="F10154" s="394"/>
    </row>
    <row r="10155" spans="1:6">
      <c r="A10155" s="1284" t="s">
        <v>4571</v>
      </c>
      <c r="B10155" s="503" t="s">
        <v>43459</v>
      </c>
      <c r="C10155" s="1268" t="s">
        <v>23675</v>
      </c>
      <c r="D10155" s="1269" t="s">
        <v>28</v>
      </c>
      <c r="E10155" s="1272">
        <v>57.51</v>
      </c>
      <c r="F10155" s="394"/>
    </row>
    <row r="10156" spans="1:6">
      <c r="A10156" s="1292">
        <v>8891</v>
      </c>
      <c r="B10156" s="503" t="s">
        <v>43459</v>
      </c>
      <c r="C10156" s="1265" t="s">
        <v>4573</v>
      </c>
      <c r="D10156" s="1266" t="s">
        <v>97</v>
      </c>
      <c r="E10156" s="1267"/>
      <c r="F10156" s="394"/>
    </row>
    <row r="10157" spans="1:6">
      <c r="A10157" s="1284" t="s">
        <v>4574</v>
      </c>
      <c r="B10157" s="503" t="s">
        <v>43459</v>
      </c>
      <c r="C10157" s="1268" t="s">
        <v>23677</v>
      </c>
      <c r="D10157" s="1269" t="s">
        <v>28</v>
      </c>
      <c r="E10157" s="1272">
        <v>37.57</v>
      </c>
      <c r="F10157" s="394"/>
    </row>
    <row r="10158" spans="1:6">
      <c r="A10158" s="1284" t="s">
        <v>4578</v>
      </c>
      <c r="B10158" s="503" t="s">
        <v>43459</v>
      </c>
      <c r="C10158" s="1268" t="s">
        <v>23678</v>
      </c>
      <c r="D10158" s="1269" t="s">
        <v>28</v>
      </c>
      <c r="E10158" s="1272">
        <v>91.1</v>
      </c>
      <c r="F10158" s="394"/>
    </row>
    <row r="10159" spans="1:6">
      <c r="A10159" s="1284" t="s">
        <v>4575</v>
      </c>
      <c r="B10159" s="503" t="s">
        <v>43459</v>
      </c>
      <c r="C10159" s="1268" t="s">
        <v>23679</v>
      </c>
      <c r="D10159" s="1269" t="s">
        <v>28</v>
      </c>
      <c r="E10159" s="1272">
        <v>78.55</v>
      </c>
      <c r="F10159" s="394"/>
    </row>
    <row r="10160" spans="1:6">
      <c r="A10160" s="1284" t="s">
        <v>4576</v>
      </c>
      <c r="B10160" s="503" t="s">
        <v>43459</v>
      </c>
      <c r="C10160" s="1268" t="s">
        <v>23680</v>
      </c>
      <c r="D10160" s="1269" t="s">
        <v>28</v>
      </c>
      <c r="E10160" s="1272">
        <v>82.05</v>
      </c>
      <c r="F10160" s="394"/>
    </row>
    <row r="10161" spans="1:6">
      <c r="A10161" s="1292">
        <v>8892</v>
      </c>
      <c r="B10161" s="503" t="s">
        <v>43459</v>
      </c>
      <c r="C10161" s="1265" t="s">
        <v>4580</v>
      </c>
      <c r="D10161" s="1266" t="s">
        <v>97</v>
      </c>
      <c r="E10161" s="1267"/>
      <c r="F10161" s="394"/>
    </row>
    <row r="10162" spans="1:6">
      <c r="A10162" s="1284" t="s">
        <v>4581</v>
      </c>
      <c r="B10162" s="503" t="s">
        <v>43459</v>
      </c>
      <c r="C10162" s="1268" t="s">
        <v>23681</v>
      </c>
      <c r="D10162" s="1269" t="s">
        <v>28</v>
      </c>
      <c r="E10162" s="1271">
        <v>198.44</v>
      </c>
      <c r="F10162" s="394"/>
    </row>
    <row r="10163" spans="1:6">
      <c r="A10163" s="1284" t="s">
        <v>4582</v>
      </c>
      <c r="B10163" s="503" t="s">
        <v>43459</v>
      </c>
      <c r="C10163" s="1268" t="s">
        <v>23682</v>
      </c>
      <c r="D10163" s="1269" t="s">
        <v>28</v>
      </c>
      <c r="E10163" s="1271">
        <v>240.44</v>
      </c>
      <c r="F10163" s="394"/>
    </row>
    <row r="10164" spans="1:6">
      <c r="A10164" s="1292">
        <v>8893</v>
      </c>
      <c r="B10164" s="503" t="s">
        <v>43459</v>
      </c>
      <c r="C10164" s="1265" t="s">
        <v>4584</v>
      </c>
      <c r="D10164" s="1266" t="s">
        <v>97</v>
      </c>
      <c r="E10164" s="1267"/>
      <c r="F10164" s="394"/>
    </row>
    <row r="10165" spans="1:6">
      <c r="A10165" s="1284" t="s">
        <v>4585</v>
      </c>
      <c r="B10165" s="503" t="s">
        <v>43459</v>
      </c>
      <c r="C10165" s="1268" t="s">
        <v>23683</v>
      </c>
      <c r="D10165" s="1269" t="s">
        <v>28</v>
      </c>
      <c r="E10165" s="1273">
        <v>1005.11</v>
      </c>
      <c r="F10165" s="394"/>
    </row>
    <row r="10166" spans="1:6" ht="22.5">
      <c r="A10166" s="1284" t="s">
        <v>4586</v>
      </c>
      <c r="B10166" s="503" t="s">
        <v>43459</v>
      </c>
      <c r="C10166" s="1268" t="s">
        <v>23684</v>
      </c>
      <c r="D10166" s="1269" t="s">
        <v>28</v>
      </c>
      <c r="E10166" s="1271">
        <v>580.03</v>
      </c>
      <c r="F10166" s="394"/>
    </row>
    <row r="10167" spans="1:6" ht="22.5">
      <c r="A10167" s="1284" t="s">
        <v>20958</v>
      </c>
      <c r="B10167" s="503" t="s">
        <v>43459</v>
      </c>
      <c r="C10167" s="1268" t="s">
        <v>23685</v>
      </c>
      <c r="D10167" s="1269" t="s">
        <v>28</v>
      </c>
      <c r="E10167" s="1271">
        <v>606.34</v>
      </c>
      <c r="F10167" s="394"/>
    </row>
    <row r="10168" spans="1:6" ht="22.5">
      <c r="A10168" s="1284" t="s">
        <v>20959</v>
      </c>
      <c r="B10168" s="503" t="s">
        <v>43459</v>
      </c>
      <c r="C10168" s="1268" t="s">
        <v>23686</v>
      </c>
      <c r="D10168" s="1269" t="s">
        <v>28</v>
      </c>
      <c r="E10168" s="1273">
        <v>1314.62</v>
      </c>
      <c r="F10168" s="394"/>
    </row>
    <row r="10169" spans="1:6" ht="22.5">
      <c r="A10169" s="1284" t="s">
        <v>4587</v>
      </c>
      <c r="B10169" s="503" t="s">
        <v>43459</v>
      </c>
      <c r="C10169" s="1268" t="s">
        <v>23687</v>
      </c>
      <c r="D10169" s="1269" t="s">
        <v>28</v>
      </c>
      <c r="E10169" s="1273">
        <v>1102.67</v>
      </c>
      <c r="F10169" s="394"/>
    </row>
    <row r="10170" spans="1:6" ht="22.5">
      <c r="A10170" s="1284" t="s">
        <v>4588</v>
      </c>
      <c r="B10170" s="503" t="s">
        <v>43459</v>
      </c>
      <c r="C10170" s="1268" t="s">
        <v>23688</v>
      </c>
      <c r="D10170" s="1269" t="s">
        <v>28</v>
      </c>
      <c r="E10170" s="1271">
        <v>373.52</v>
      </c>
      <c r="F10170" s="394"/>
    </row>
    <row r="10171" spans="1:6" ht="22.5">
      <c r="A10171" s="1284" t="s">
        <v>4589</v>
      </c>
      <c r="B10171" s="503" t="s">
        <v>43459</v>
      </c>
      <c r="C10171" s="1268" t="s">
        <v>23689</v>
      </c>
      <c r="D10171" s="1269" t="s">
        <v>28</v>
      </c>
      <c r="E10171" s="1273">
        <v>1081.8</v>
      </c>
      <c r="F10171" s="394"/>
    </row>
    <row r="10172" spans="1:6" ht="22.5">
      <c r="A10172" s="1284" t="s">
        <v>4590</v>
      </c>
      <c r="B10172" s="503" t="s">
        <v>43459</v>
      </c>
      <c r="C10172" s="1268" t="s">
        <v>23690</v>
      </c>
      <c r="D10172" s="1269" t="s">
        <v>28</v>
      </c>
      <c r="E10172" s="1273">
        <v>1185.0999999999999</v>
      </c>
      <c r="F10172" s="394"/>
    </row>
    <row r="10173" spans="1:6">
      <c r="A10173" s="1292">
        <v>8894</v>
      </c>
      <c r="B10173" s="503" t="s">
        <v>43459</v>
      </c>
      <c r="C10173" s="1265" t="s">
        <v>4592</v>
      </c>
      <c r="D10173" s="1266" t="s">
        <v>97</v>
      </c>
      <c r="E10173" s="1267"/>
      <c r="F10173" s="394"/>
    </row>
    <row r="10174" spans="1:6" ht="22.5">
      <c r="A10174" s="1284" t="s">
        <v>4593</v>
      </c>
      <c r="B10174" s="503" t="s">
        <v>43459</v>
      </c>
      <c r="C10174" s="1268" t="s">
        <v>34437</v>
      </c>
      <c r="D10174" s="1269" t="s">
        <v>28</v>
      </c>
      <c r="E10174" s="1273">
        <v>1096.19</v>
      </c>
      <c r="F10174" s="394"/>
    </row>
    <row r="10175" spans="1:6" ht="22.5">
      <c r="A10175" s="1284" t="s">
        <v>4594</v>
      </c>
      <c r="B10175" s="503" t="s">
        <v>43459</v>
      </c>
      <c r="C10175" s="1268" t="s">
        <v>34438</v>
      </c>
      <c r="D10175" s="1269" t="s">
        <v>28</v>
      </c>
      <c r="E10175" s="1273">
        <v>1382.23</v>
      </c>
      <c r="F10175" s="394"/>
    </row>
    <row r="10176" spans="1:6">
      <c r="A10176" s="1284" t="s">
        <v>4595</v>
      </c>
      <c r="B10176" s="503" t="s">
        <v>43459</v>
      </c>
      <c r="C10176" s="1268" t="s">
        <v>4596</v>
      </c>
      <c r="D10176" s="1269" t="s">
        <v>28</v>
      </c>
      <c r="E10176" s="1271">
        <v>526.95000000000005</v>
      </c>
      <c r="F10176" s="394"/>
    </row>
    <row r="10177" spans="1:6">
      <c r="A10177" s="1292">
        <v>8895</v>
      </c>
      <c r="B10177" s="503" t="s">
        <v>43459</v>
      </c>
      <c r="C10177" s="1265" t="s">
        <v>4598</v>
      </c>
      <c r="D10177" s="1266" t="s">
        <v>97</v>
      </c>
      <c r="E10177" s="1267"/>
      <c r="F10177" s="394"/>
    </row>
    <row r="10178" spans="1:6" ht="22.5">
      <c r="A10178" s="1284" t="s">
        <v>12953</v>
      </c>
      <c r="B10178" s="503" t="s">
        <v>43459</v>
      </c>
      <c r="C10178" s="1268" t="s">
        <v>23691</v>
      </c>
      <c r="D10178" s="1269" t="s">
        <v>28</v>
      </c>
      <c r="E10178" s="1271">
        <v>667.55</v>
      </c>
      <c r="F10178" s="394"/>
    </row>
    <row r="10179" spans="1:6">
      <c r="A10179" s="1284" t="s">
        <v>12954</v>
      </c>
      <c r="B10179" s="503" t="s">
        <v>43459</v>
      </c>
      <c r="C10179" s="1268" t="s">
        <v>23692</v>
      </c>
      <c r="D10179" s="1269" t="s">
        <v>28</v>
      </c>
      <c r="E10179" s="1271">
        <v>158.83000000000001</v>
      </c>
      <c r="F10179" s="394"/>
    </row>
    <row r="10180" spans="1:6" ht="22.5">
      <c r="A10180" s="1284" t="s">
        <v>4599</v>
      </c>
      <c r="B10180" s="503" t="s">
        <v>43459</v>
      </c>
      <c r="C10180" s="1268" t="s">
        <v>23693</v>
      </c>
      <c r="D10180" s="1269" t="s">
        <v>28</v>
      </c>
      <c r="E10180" s="1271">
        <v>476.74</v>
      </c>
      <c r="F10180" s="394"/>
    </row>
    <row r="10181" spans="1:6" ht="22.5">
      <c r="A10181" s="1284" t="s">
        <v>12955</v>
      </c>
      <c r="B10181" s="503" t="s">
        <v>43459</v>
      </c>
      <c r="C10181" s="1268" t="s">
        <v>12956</v>
      </c>
      <c r="D10181" s="1269" t="s">
        <v>28</v>
      </c>
      <c r="E10181" s="1273">
        <v>1074.47</v>
      </c>
      <c r="F10181" s="394"/>
    </row>
    <row r="10182" spans="1:6" ht="22.5">
      <c r="A10182" s="1284" t="s">
        <v>4600</v>
      </c>
      <c r="B10182" s="503" t="s">
        <v>43459</v>
      </c>
      <c r="C10182" s="1268" t="s">
        <v>23694</v>
      </c>
      <c r="D10182" s="1269" t="s">
        <v>28</v>
      </c>
      <c r="E10182" s="1271">
        <v>169.22</v>
      </c>
      <c r="F10182" s="394"/>
    </row>
    <row r="10183" spans="1:6">
      <c r="A10183" s="1284" t="s">
        <v>4601</v>
      </c>
      <c r="B10183" s="503" t="s">
        <v>43459</v>
      </c>
      <c r="C10183" s="1268" t="s">
        <v>23695</v>
      </c>
      <c r="D10183" s="1269" t="s">
        <v>28</v>
      </c>
      <c r="E10183" s="1271">
        <v>519.91999999999996</v>
      </c>
      <c r="F10183" s="394"/>
    </row>
    <row r="10184" spans="1:6">
      <c r="A10184" s="1284" t="s">
        <v>4577</v>
      </c>
      <c r="B10184" s="503" t="s">
        <v>43459</v>
      </c>
      <c r="C10184" s="1268" t="s">
        <v>23676</v>
      </c>
      <c r="D10184" s="1269" t="s">
        <v>28</v>
      </c>
      <c r="E10184" s="1271">
        <v>394.93</v>
      </c>
      <c r="F10184" s="394"/>
    </row>
    <row r="10185" spans="1:6">
      <c r="A10185" s="1284" t="s">
        <v>4579</v>
      </c>
      <c r="B10185" s="503" t="s">
        <v>43459</v>
      </c>
      <c r="C10185" s="1268" t="s">
        <v>20957</v>
      </c>
      <c r="D10185" s="1269" t="s">
        <v>28</v>
      </c>
      <c r="E10185" s="1271">
        <v>284.23</v>
      </c>
      <c r="F10185" s="394"/>
    </row>
    <row r="10186" spans="1:6">
      <c r="A10186" s="1292">
        <v>8896</v>
      </c>
      <c r="B10186" s="503" t="s">
        <v>43459</v>
      </c>
      <c r="C10186" s="1265" t="s">
        <v>4602</v>
      </c>
      <c r="D10186" s="1266" t="s">
        <v>97</v>
      </c>
      <c r="E10186" s="1267"/>
      <c r="F10186" s="394"/>
    </row>
    <row r="10187" spans="1:6" ht="22.5">
      <c r="A10187" s="1284" t="s">
        <v>4605</v>
      </c>
      <c r="B10187" s="503" t="s">
        <v>43459</v>
      </c>
      <c r="C10187" s="1268" t="s">
        <v>23696</v>
      </c>
      <c r="D10187" s="1269" t="s">
        <v>28</v>
      </c>
      <c r="E10187" s="1273">
        <v>1486.04</v>
      </c>
      <c r="F10187" s="394"/>
    </row>
    <row r="10188" spans="1:6" ht="22.5">
      <c r="A10188" s="1284" t="s">
        <v>4606</v>
      </c>
      <c r="B10188" s="503" t="s">
        <v>43459</v>
      </c>
      <c r="C10188" s="1268" t="s">
        <v>23697</v>
      </c>
      <c r="D10188" s="1269" t="s">
        <v>28</v>
      </c>
      <c r="E10188" s="1273">
        <v>1696.9</v>
      </c>
      <c r="F10188" s="394"/>
    </row>
    <row r="10189" spans="1:6">
      <c r="A10189" s="1284" t="s">
        <v>23698</v>
      </c>
      <c r="B10189" s="503" t="s">
        <v>43459</v>
      </c>
      <c r="C10189" s="1268" t="s">
        <v>23699</v>
      </c>
      <c r="D10189" s="1269" t="s">
        <v>28</v>
      </c>
      <c r="E10189" s="1273">
        <v>1430.59</v>
      </c>
      <c r="F10189" s="394"/>
    </row>
    <row r="10190" spans="1:6">
      <c r="A10190" s="1284" t="s">
        <v>4603</v>
      </c>
      <c r="B10190" s="503" t="s">
        <v>43459</v>
      </c>
      <c r="C10190" s="1268" t="s">
        <v>23700</v>
      </c>
      <c r="D10190" s="1269" t="s">
        <v>28</v>
      </c>
      <c r="E10190" s="1273">
        <v>1036.98</v>
      </c>
      <c r="F10190" s="394"/>
    </row>
    <row r="10191" spans="1:6" ht="22.5">
      <c r="A10191" s="1284" t="s">
        <v>4604</v>
      </c>
      <c r="B10191" s="503" t="s">
        <v>43459</v>
      </c>
      <c r="C10191" s="1268" t="s">
        <v>23701</v>
      </c>
      <c r="D10191" s="1269" t="s">
        <v>28</v>
      </c>
      <c r="E10191" s="1271">
        <v>946.04</v>
      </c>
      <c r="F10191" s="394"/>
    </row>
    <row r="10192" spans="1:6">
      <c r="A10192" s="1284" t="s">
        <v>12957</v>
      </c>
      <c r="B10192" s="503" t="s">
        <v>43459</v>
      </c>
      <c r="C10192" s="1268" t="s">
        <v>23702</v>
      </c>
      <c r="D10192" s="1269" t="s">
        <v>28</v>
      </c>
      <c r="E10192" s="1271">
        <v>176.87</v>
      </c>
      <c r="F10192" s="394"/>
    </row>
    <row r="10193" spans="1:6">
      <c r="A10193" s="1292">
        <v>8897</v>
      </c>
      <c r="B10193" s="503" t="s">
        <v>43459</v>
      </c>
      <c r="C10193" s="1265" t="s">
        <v>4607</v>
      </c>
      <c r="D10193" s="1266" t="s">
        <v>97</v>
      </c>
      <c r="E10193" s="1267"/>
      <c r="F10193" s="394"/>
    </row>
    <row r="10194" spans="1:6">
      <c r="A10194" s="1284" t="s">
        <v>4608</v>
      </c>
      <c r="B10194" s="503" t="s">
        <v>43459</v>
      </c>
      <c r="C10194" s="1268" t="s">
        <v>23703</v>
      </c>
      <c r="D10194" s="1269" t="s">
        <v>28</v>
      </c>
      <c r="E10194" s="1271">
        <v>156.81</v>
      </c>
      <c r="F10194" s="394"/>
    </row>
    <row r="10195" spans="1:6">
      <c r="A10195" s="1292">
        <v>8898</v>
      </c>
      <c r="B10195" s="503" t="s">
        <v>43459</v>
      </c>
      <c r="C10195" s="1265" t="s">
        <v>4609</v>
      </c>
      <c r="D10195" s="1266" t="s">
        <v>97</v>
      </c>
      <c r="E10195" s="1267"/>
      <c r="F10195" s="394"/>
    </row>
    <row r="10196" spans="1:6">
      <c r="A10196" s="1284" t="s">
        <v>4610</v>
      </c>
      <c r="B10196" s="503" t="s">
        <v>43459</v>
      </c>
      <c r="C10196" s="1268" t="s">
        <v>4611</v>
      </c>
      <c r="D10196" s="1269" t="s">
        <v>28</v>
      </c>
      <c r="E10196" s="1272">
        <v>27.31</v>
      </c>
      <c r="F10196" s="394"/>
    </row>
    <row r="10197" spans="1:6">
      <c r="A10197" s="1284" t="s">
        <v>3529</v>
      </c>
      <c r="B10197" s="503" t="s">
        <v>43459</v>
      </c>
      <c r="C10197" s="1268" t="s">
        <v>23704</v>
      </c>
      <c r="D10197" s="1269" t="s">
        <v>28</v>
      </c>
      <c r="E10197" s="1271">
        <v>134.13999999999999</v>
      </c>
      <c r="F10197" s="394"/>
    </row>
    <row r="10198" spans="1:6">
      <c r="A10198" s="1284" t="s">
        <v>4612</v>
      </c>
      <c r="B10198" s="503" t="s">
        <v>43459</v>
      </c>
      <c r="C10198" s="1268" t="s">
        <v>23705</v>
      </c>
      <c r="D10198" s="1269" t="s">
        <v>28</v>
      </c>
      <c r="E10198" s="1271">
        <v>230.33</v>
      </c>
      <c r="F10198" s="394"/>
    </row>
    <row r="10199" spans="1:6">
      <c r="A10199" s="1284" t="s">
        <v>4613</v>
      </c>
      <c r="B10199" s="503" t="s">
        <v>43459</v>
      </c>
      <c r="C10199" s="1268" t="s">
        <v>23706</v>
      </c>
      <c r="D10199" s="1269" t="s">
        <v>28</v>
      </c>
      <c r="E10199" s="1271">
        <v>285.23</v>
      </c>
      <c r="F10199" s="394"/>
    </row>
    <row r="10200" spans="1:6">
      <c r="A10200" s="1284" t="s">
        <v>12958</v>
      </c>
      <c r="B10200" s="503" t="s">
        <v>43459</v>
      </c>
      <c r="C10200" s="1268" t="s">
        <v>23707</v>
      </c>
      <c r="D10200" s="1269" t="s">
        <v>28</v>
      </c>
      <c r="E10200" s="1272">
        <v>26.62</v>
      </c>
      <c r="F10200" s="394"/>
    </row>
    <row r="10201" spans="1:6">
      <c r="A10201" s="1292">
        <v>8899</v>
      </c>
      <c r="B10201" s="503" t="s">
        <v>43459</v>
      </c>
      <c r="C10201" s="1265" t="s">
        <v>4614</v>
      </c>
      <c r="D10201" s="1266" t="s">
        <v>97</v>
      </c>
      <c r="E10201" s="1267"/>
      <c r="F10201" s="394"/>
    </row>
    <row r="10202" spans="1:6">
      <c r="A10202" s="1284" t="s">
        <v>4615</v>
      </c>
      <c r="B10202" s="503" t="s">
        <v>43459</v>
      </c>
      <c r="C10202" s="1268" t="s">
        <v>23708</v>
      </c>
      <c r="D10202" s="1269" t="s">
        <v>28</v>
      </c>
      <c r="E10202" s="1272">
        <v>40.299999999999997</v>
      </c>
      <c r="F10202" s="394"/>
    </row>
    <row r="10203" spans="1:6">
      <c r="A10203" s="1284" t="s">
        <v>4617</v>
      </c>
      <c r="B10203" s="503" t="s">
        <v>43459</v>
      </c>
      <c r="C10203" s="1268" t="s">
        <v>23709</v>
      </c>
      <c r="D10203" s="1269" t="s">
        <v>28</v>
      </c>
      <c r="E10203" s="1272">
        <v>24.49</v>
      </c>
      <c r="F10203" s="394"/>
    </row>
    <row r="10204" spans="1:6">
      <c r="A10204" s="1284" t="s">
        <v>4618</v>
      </c>
      <c r="B10204" s="503" t="s">
        <v>43459</v>
      </c>
      <c r="C10204" s="1268" t="s">
        <v>23710</v>
      </c>
      <c r="D10204" s="1269" t="s">
        <v>28</v>
      </c>
      <c r="E10204" s="1272">
        <v>46</v>
      </c>
      <c r="F10204" s="394"/>
    </row>
    <row r="10205" spans="1:6">
      <c r="A10205" s="1284" t="s">
        <v>4620</v>
      </c>
      <c r="B10205" s="503" t="s">
        <v>43459</v>
      </c>
      <c r="C10205" s="1268" t="s">
        <v>23711</v>
      </c>
      <c r="D10205" s="1269" t="s">
        <v>28</v>
      </c>
      <c r="E10205" s="1272">
        <v>28.26</v>
      </c>
      <c r="F10205" s="394"/>
    </row>
    <row r="10206" spans="1:6">
      <c r="A10206" s="1284" t="s">
        <v>4626</v>
      </c>
      <c r="B10206" s="503" t="s">
        <v>43459</v>
      </c>
      <c r="C10206" s="1268" t="s">
        <v>23712</v>
      </c>
      <c r="D10206" s="1269" t="s">
        <v>28</v>
      </c>
      <c r="E10206" s="1271">
        <v>141.66</v>
      </c>
      <c r="F10206" s="394"/>
    </row>
    <row r="10207" spans="1:6">
      <c r="A10207" s="1284" t="s">
        <v>4624</v>
      </c>
      <c r="B10207" s="503" t="s">
        <v>43459</v>
      </c>
      <c r="C10207" s="1268" t="s">
        <v>23713</v>
      </c>
      <c r="D10207" s="1269" t="s">
        <v>28</v>
      </c>
      <c r="E10207" s="1272">
        <v>48.76</v>
      </c>
      <c r="F10207" s="394"/>
    </row>
    <row r="10208" spans="1:6">
      <c r="A10208" s="1284" t="s">
        <v>4625</v>
      </c>
      <c r="B10208" s="503" t="s">
        <v>43459</v>
      </c>
      <c r="C10208" s="1268" t="s">
        <v>23714</v>
      </c>
      <c r="D10208" s="1269" t="s">
        <v>28</v>
      </c>
      <c r="E10208" s="1272">
        <v>70.17</v>
      </c>
      <c r="F10208" s="394"/>
    </row>
    <row r="10209" spans="1:6">
      <c r="A10209" s="1284" t="s">
        <v>4627</v>
      </c>
      <c r="B10209" s="503" t="s">
        <v>43459</v>
      </c>
      <c r="C10209" s="1268" t="s">
        <v>23715</v>
      </c>
      <c r="D10209" s="1269" t="s">
        <v>28</v>
      </c>
      <c r="E10209" s="1270">
        <v>7.14</v>
      </c>
      <c r="F10209" s="394"/>
    </row>
    <row r="10210" spans="1:6">
      <c r="A10210" s="1284" t="s">
        <v>4628</v>
      </c>
      <c r="B10210" s="503" t="s">
        <v>43459</v>
      </c>
      <c r="C10210" s="1268" t="s">
        <v>23716</v>
      </c>
      <c r="D10210" s="1269" t="s">
        <v>28</v>
      </c>
      <c r="E10210" s="1272">
        <v>52.14</v>
      </c>
      <c r="F10210" s="394"/>
    </row>
    <row r="10211" spans="1:6">
      <c r="A10211" s="1284" t="s">
        <v>4629</v>
      </c>
      <c r="B10211" s="503" t="s">
        <v>43459</v>
      </c>
      <c r="C10211" s="1268" t="s">
        <v>23717</v>
      </c>
      <c r="D10211" s="1269" t="s">
        <v>28</v>
      </c>
      <c r="E10211" s="1272">
        <v>52.78</v>
      </c>
      <c r="F10211" s="394"/>
    </row>
    <row r="10212" spans="1:6">
      <c r="A10212" s="1284" t="s">
        <v>4619</v>
      </c>
      <c r="B10212" s="503" t="s">
        <v>43459</v>
      </c>
      <c r="C10212" s="1268" t="s">
        <v>23718</v>
      </c>
      <c r="D10212" s="1269" t="s">
        <v>28</v>
      </c>
      <c r="E10212" s="1271">
        <v>102.25</v>
      </c>
      <c r="F10212" s="394"/>
    </row>
    <row r="10213" spans="1:6" ht="22.5">
      <c r="A10213" s="1284" t="s">
        <v>4623</v>
      </c>
      <c r="B10213" s="503" t="s">
        <v>43459</v>
      </c>
      <c r="C10213" s="1268" t="s">
        <v>34439</v>
      </c>
      <c r="D10213" s="1269" t="s">
        <v>28</v>
      </c>
      <c r="E10213" s="1272">
        <v>43.33</v>
      </c>
      <c r="F10213" s="394"/>
    </row>
    <row r="10214" spans="1:6">
      <c r="A10214" s="1284" t="s">
        <v>4630</v>
      </c>
      <c r="B10214" s="503" t="s">
        <v>43459</v>
      </c>
      <c r="C10214" s="1268" t="s">
        <v>34440</v>
      </c>
      <c r="D10214" s="1269" t="s">
        <v>28</v>
      </c>
      <c r="E10214" s="1271">
        <v>158.06</v>
      </c>
      <c r="F10214" s="394"/>
    </row>
    <row r="10215" spans="1:6">
      <c r="A10215" s="1284" t="s">
        <v>4631</v>
      </c>
      <c r="B10215" s="503" t="s">
        <v>43459</v>
      </c>
      <c r="C10215" s="1268" t="s">
        <v>23719</v>
      </c>
      <c r="D10215" s="1269" t="s">
        <v>28</v>
      </c>
      <c r="E10215" s="1271">
        <v>188.44</v>
      </c>
      <c r="F10215" s="394"/>
    </row>
    <row r="10216" spans="1:6">
      <c r="A10216" s="1284" t="s">
        <v>4632</v>
      </c>
      <c r="B10216" s="503" t="s">
        <v>43459</v>
      </c>
      <c r="C10216" s="1268" t="s">
        <v>23720</v>
      </c>
      <c r="D10216" s="1269" t="s">
        <v>28</v>
      </c>
      <c r="E10216" s="1272">
        <v>43.23</v>
      </c>
      <c r="F10216" s="394"/>
    </row>
    <row r="10217" spans="1:6">
      <c r="A10217" s="1284" t="s">
        <v>4633</v>
      </c>
      <c r="B10217" s="503" t="s">
        <v>43459</v>
      </c>
      <c r="C10217" s="1268" t="s">
        <v>23721</v>
      </c>
      <c r="D10217" s="1269" t="s">
        <v>28</v>
      </c>
      <c r="E10217" s="1272">
        <v>58.07</v>
      </c>
      <c r="F10217" s="394"/>
    </row>
    <row r="10218" spans="1:6">
      <c r="A10218" s="1292">
        <v>8900</v>
      </c>
      <c r="B10218" s="503" t="s">
        <v>43459</v>
      </c>
      <c r="C10218" s="1265" t="s">
        <v>23722</v>
      </c>
      <c r="D10218" s="1266" t="s">
        <v>97</v>
      </c>
      <c r="E10218" s="1267"/>
      <c r="F10218" s="394"/>
    </row>
    <row r="10219" spans="1:6">
      <c r="A10219" s="1284" t="s">
        <v>4636</v>
      </c>
      <c r="B10219" s="503" t="s">
        <v>43459</v>
      </c>
      <c r="C10219" s="1268" t="s">
        <v>23723</v>
      </c>
      <c r="D10219" s="1269" t="s">
        <v>28</v>
      </c>
      <c r="E10219" s="1271">
        <v>219.21</v>
      </c>
      <c r="F10219" s="394"/>
    </row>
    <row r="10220" spans="1:6">
      <c r="A10220" s="1284" t="s">
        <v>4637</v>
      </c>
      <c r="B10220" s="503" t="s">
        <v>43459</v>
      </c>
      <c r="C10220" s="1268" t="s">
        <v>23724</v>
      </c>
      <c r="D10220" s="1269" t="s">
        <v>28</v>
      </c>
      <c r="E10220" s="1272">
        <v>94.19</v>
      </c>
      <c r="F10220" s="394"/>
    </row>
    <row r="10221" spans="1:6">
      <c r="A10221" s="1284" t="s">
        <v>4634</v>
      </c>
      <c r="B10221" s="503" t="s">
        <v>43459</v>
      </c>
      <c r="C10221" s="1268" t="s">
        <v>23725</v>
      </c>
      <c r="D10221" s="1269" t="s">
        <v>28</v>
      </c>
      <c r="E10221" s="1272">
        <v>62.78</v>
      </c>
      <c r="F10221" s="394"/>
    </row>
    <row r="10222" spans="1:6">
      <c r="A10222" s="1284" t="s">
        <v>4638</v>
      </c>
      <c r="B10222" s="503" t="s">
        <v>43459</v>
      </c>
      <c r="C10222" s="1268" t="s">
        <v>23725</v>
      </c>
      <c r="D10222" s="1269" t="s">
        <v>28</v>
      </c>
      <c r="E10222" s="1272">
        <v>62.78</v>
      </c>
      <c r="F10222" s="394"/>
    </row>
    <row r="10223" spans="1:6">
      <c r="A10223" s="1284" t="s">
        <v>4635</v>
      </c>
      <c r="B10223" s="503" t="s">
        <v>43459</v>
      </c>
      <c r="C10223" s="1268" t="s">
        <v>23726</v>
      </c>
      <c r="D10223" s="1269" t="s">
        <v>28</v>
      </c>
      <c r="E10223" s="1272">
        <v>73.83</v>
      </c>
      <c r="F10223" s="394"/>
    </row>
    <row r="10224" spans="1:6">
      <c r="A10224" s="1284" t="s">
        <v>4621</v>
      </c>
      <c r="B10224" s="503" t="s">
        <v>43459</v>
      </c>
      <c r="C10224" s="1268" t="s">
        <v>23727</v>
      </c>
      <c r="D10224" s="1269" t="s">
        <v>28</v>
      </c>
      <c r="E10224" s="1271">
        <v>151.15</v>
      </c>
      <c r="F10224" s="394"/>
    </row>
    <row r="10225" spans="1:6">
      <c r="A10225" s="1284" t="s">
        <v>4622</v>
      </c>
      <c r="B10225" s="503" t="s">
        <v>43459</v>
      </c>
      <c r="C10225" s="1268" t="s">
        <v>23728</v>
      </c>
      <c r="D10225" s="1269" t="s">
        <v>28</v>
      </c>
      <c r="E10225" s="1272">
        <v>72.86</v>
      </c>
      <c r="F10225" s="394"/>
    </row>
    <row r="10226" spans="1:6">
      <c r="A10226" s="1292">
        <v>8901</v>
      </c>
      <c r="B10226" s="503" t="s">
        <v>43459</v>
      </c>
      <c r="C10226" s="1265" t="s">
        <v>4639</v>
      </c>
      <c r="D10226" s="1266" t="s">
        <v>97</v>
      </c>
      <c r="E10226" s="1267"/>
      <c r="F10226" s="394"/>
    </row>
    <row r="10227" spans="1:6" ht="22.5">
      <c r="A10227" s="1284" t="s">
        <v>4640</v>
      </c>
      <c r="B10227" s="503" t="s">
        <v>43459</v>
      </c>
      <c r="C10227" s="1268" t="s">
        <v>34441</v>
      </c>
      <c r="D10227" s="1269" t="s">
        <v>28</v>
      </c>
      <c r="E10227" s="1271">
        <v>512.72</v>
      </c>
      <c r="F10227" s="394"/>
    </row>
    <row r="10228" spans="1:6" ht="22.5">
      <c r="A10228" s="1284" t="s">
        <v>4641</v>
      </c>
      <c r="B10228" s="503" t="s">
        <v>43459</v>
      </c>
      <c r="C10228" s="1268" t="s">
        <v>23729</v>
      </c>
      <c r="D10228" s="1269" t="s">
        <v>28</v>
      </c>
      <c r="E10228" s="1271">
        <v>298.07</v>
      </c>
      <c r="F10228" s="394"/>
    </row>
    <row r="10229" spans="1:6" ht="22.5">
      <c r="A10229" s="1284" t="s">
        <v>4642</v>
      </c>
      <c r="B10229" s="503" t="s">
        <v>43459</v>
      </c>
      <c r="C10229" s="1268" t="s">
        <v>23730</v>
      </c>
      <c r="D10229" s="1269" t="s">
        <v>28</v>
      </c>
      <c r="E10229" s="1271">
        <v>183.13</v>
      </c>
      <c r="F10229" s="394"/>
    </row>
    <row r="10230" spans="1:6" ht="22.5">
      <c r="A10230" s="1284" t="s">
        <v>4643</v>
      </c>
      <c r="B10230" s="503" t="s">
        <v>43459</v>
      </c>
      <c r="C10230" s="1268" t="s">
        <v>23731</v>
      </c>
      <c r="D10230" s="1269" t="s">
        <v>28</v>
      </c>
      <c r="E10230" s="1271">
        <v>232.64</v>
      </c>
      <c r="F10230" s="394"/>
    </row>
    <row r="10231" spans="1:6" ht="22.5">
      <c r="A10231" s="1284" t="s">
        <v>4644</v>
      </c>
      <c r="B10231" s="503" t="s">
        <v>43459</v>
      </c>
      <c r="C10231" s="1268" t="s">
        <v>23732</v>
      </c>
      <c r="D10231" s="1269" t="s">
        <v>28</v>
      </c>
      <c r="E10231" s="1271">
        <v>267.18</v>
      </c>
      <c r="F10231" s="394"/>
    </row>
    <row r="10232" spans="1:6" ht="22.5">
      <c r="A10232" s="1284" t="s">
        <v>4645</v>
      </c>
      <c r="B10232" s="503" t="s">
        <v>43459</v>
      </c>
      <c r="C10232" s="1268" t="s">
        <v>23733</v>
      </c>
      <c r="D10232" s="1269" t="s">
        <v>28</v>
      </c>
      <c r="E10232" s="1271">
        <v>140.76</v>
      </c>
      <c r="F10232" s="394"/>
    </row>
    <row r="10233" spans="1:6" ht="22.5">
      <c r="A10233" s="1284" t="s">
        <v>4646</v>
      </c>
      <c r="B10233" s="503" t="s">
        <v>43459</v>
      </c>
      <c r="C10233" s="1268" t="s">
        <v>23734</v>
      </c>
      <c r="D10233" s="1269" t="s">
        <v>28</v>
      </c>
      <c r="E10233" s="1271">
        <v>239.43</v>
      </c>
      <c r="F10233" s="394"/>
    </row>
    <row r="10234" spans="1:6" ht="22.5">
      <c r="A10234" s="1284" t="s">
        <v>4647</v>
      </c>
      <c r="B10234" s="503" t="s">
        <v>43459</v>
      </c>
      <c r="C10234" s="1268" t="s">
        <v>23735</v>
      </c>
      <c r="D10234" s="1269" t="s">
        <v>28</v>
      </c>
      <c r="E10234" s="1271">
        <v>199.64</v>
      </c>
      <c r="F10234" s="394"/>
    </row>
    <row r="10235" spans="1:6" ht="22.5">
      <c r="A10235" s="1284" t="s">
        <v>4648</v>
      </c>
      <c r="B10235" s="503" t="s">
        <v>43459</v>
      </c>
      <c r="C10235" s="1268" t="s">
        <v>23736</v>
      </c>
      <c r="D10235" s="1269" t="s">
        <v>28</v>
      </c>
      <c r="E10235" s="1271">
        <v>166.1</v>
      </c>
      <c r="F10235" s="394"/>
    </row>
    <row r="10236" spans="1:6">
      <c r="A10236" s="1292">
        <v>8680</v>
      </c>
      <c r="B10236" s="503" t="s">
        <v>43459</v>
      </c>
      <c r="C10236" s="1265" t="s">
        <v>4649</v>
      </c>
      <c r="D10236" s="1266" t="s">
        <v>97</v>
      </c>
      <c r="E10236" s="1267"/>
      <c r="F10236" s="394"/>
    </row>
    <row r="10237" spans="1:6">
      <c r="A10237" s="1292">
        <v>8902</v>
      </c>
      <c r="B10237" s="503" t="s">
        <v>43459</v>
      </c>
      <c r="C10237" s="1265" t="s">
        <v>4650</v>
      </c>
      <c r="D10237" s="1266" t="s">
        <v>97</v>
      </c>
      <c r="E10237" s="1267"/>
      <c r="F10237" s="394"/>
    </row>
    <row r="10238" spans="1:6" ht="22.5">
      <c r="A10238" s="1284" t="s">
        <v>4651</v>
      </c>
      <c r="B10238" s="503" t="s">
        <v>43459</v>
      </c>
      <c r="C10238" s="1268" t="s">
        <v>34442</v>
      </c>
      <c r="D10238" s="1269" t="s">
        <v>32</v>
      </c>
      <c r="E10238" s="1273">
        <v>1642.17</v>
      </c>
      <c r="F10238" s="394"/>
    </row>
    <row r="10239" spans="1:6">
      <c r="A10239" s="1292">
        <v>8903</v>
      </c>
      <c r="B10239" s="503" t="s">
        <v>43459</v>
      </c>
      <c r="C10239" s="1265" t="s">
        <v>4652</v>
      </c>
      <c r="D10239" s="1266" t="s">
        <v>97</v>
      </c>
      <c r="E10239" s="1267"/>
      <c r="F10239" s="394"/>
    </row>
    <row r="10240" spans="1:6" ht="22.5">
      <c r="A10240" s="1284" t="s">
        <v>34499</v>
      </c>
      <c r="B10240" s="503" t="s">
        <v>43459</v>
      </c>
      <c r="C10240" s="1268" t="s">
        <v>34443</v>
      </c>
      <c r="D10240" s="1269" t="s">
        <v>32</v>
      </c>
      <c r="E10240" s="1271">
        <v>346.84</v>
      </c>
      <c r="F10240" s="394"/>
    </row>
    <row r="10241" spans="1:6" ht="22.5">
      <c r="A10241" s="1284" t="s">
        <v>34500</v>
      </c>
      <c r="B10241" s="503" t="s">
        <v>43459</v>
      </c>
      <c r="C10241" s="1268" t="s">
        <v>34444</v>
      </c>
      <c r="D10241" s="1269" t="s">
        <v>32</v>
      </c>
      <c r="E10241" s="1271">
        <v>381.92</v>
      </c>
      <c r="F10241" s="394"/>
    </row>
    <row r="10242" spans="1:6">
      <c r="A10242" s="1292">
        <v>8904</v>
      </c>
      <c r="B10242" s="503" t="s">
        <v>43459</v>
      </c>
      <c r="C10242" s="1265" t="s">
        <v>4654</v>
      </c>
      <c r="D10242" s="1266" t="s">
        <v>97</v>
      </c>
      <c r="E10242" s="1267"/>
      <c r="F10242" s="394"/>
    </row>
    <row r="10243" spans="1:6" ht="22.5">
      <c r="A10243" s="1284" t="s">
        <v>4655</v>
      </c>
      <c r="B10243" s="503" t="s">
        <v>43459</v>
      </c>
      <c r="C10243" s="1268" t="s">
        <v>4656</v>
      </c>
      <c r="D10243" s="1269" t="s">
        <v>32</v>
      </c>
      <c r="E10243" s="1271">
        <v>386.75</v>
      </c>
      <c r="F10243" s="394"/>
    </row>
    <row r="10244" spans="1:6" ht="22.5">
      <c r="A10244" s="1284" t="s">
        <v>4657</v>
      </c>
      <c r="B10244" s="503" t="s">
        <v>43459</v>
      </c>
      <c r="C10244" s="1268" t="s">
        <v>4658</v>
      </c>
      <c r="D10244" s="1269" t="s">
        <v>32</v>
      </c>
      <c r="E10244" s="1271">
        <v>421.83</v>
      </c>
      <c r="F10244" s="394"/>
    </row>
    <row r="10245" spans="1:6" ht="22.5">
      <c r="A10245" s="1284" t="s">
        <v>34501</v>
      </c>
      <c r="B10245" s="503" t="s">
        <v>43459</v>
      </c>
      <c r="C10245" s="1268" t="s">
        <v>34445</v>
      </c>
      <c r="D10245" s="1269" t="s">
        <v>32</v>
      </c>
      <c r="E10245" s="1271">
        <v>375.59</v>
      </c>
      <c r="F10245" s="394"/>
    </row>
    <row r="10246" spans="1:6" ht="22.5">
      <c r="A10246" s="1284" t="s">
        <v>34502</v>
      </c>
      <c r="B10246" s="503" t="s">
        <v>43459</v>
      </c>
      <c r="C10246" s="1268" t="s">
        <v>34446</v>
      </c>
      <c r="D10246" s="1269" t="s">
        <v>32</v>
      </c>
      <c r="E10246" s="1271">
        <v>410.66</v>
      </c>
      <c r="F10246" s="394"/>
    </row>
    <row r="10247" spans="1:6">
      <c r="A10247" s="1292">
        <v>8905</v>
      </c>
      <c r="B10247" s="503" t="s">
        <v>43459</v>
      </c>
      <c r="C10247" s="1265" t="s">
        <v>4660</v>
      </c>
      <c r="D10247" s="1266" t="s">
        <v>97</v>
      </c>
      <c r="E10247" s="1267"/>
      <c r="F10247" s="394"/>
    </row>
    <row r="10248" spans="1:6" ht="22.5">
      <c r="A10248" s="1284" t="s">
        <v>34503</v>
      </c>
      <c r="B10248" s="503" t="s">
        <v>43459</v>
      </c>
      <c r="C10248" s="1268" t="s">
        <v>34447</v>
      </c>
      <c r="D10248" s="1269" t="s">
        <v>32</v>
      </c>
      <c r="E10248" s="1271">
        <v>389.53</v>
      </c>
      <c r="F10248" s="394"/>
    </row>
    <row r="10249" spans="1:6" ht="22.5">
      <c r="A10249" s="1284" t="s">
        <v>34504</v>
      </c>
      <c r="B10249" s="503" t="s">
        <v>43459</v>
      </c>
      <c r="C10249" s="1268" t="s">
        <v>34448</v>
      </c>
      <c r="D10249" s="1269" t="s">
        <v>32</v>
      </c>
      <c r="E10249" s="1271">
        <v>424.61</v>
      </c>
      <c r="F10249" s="394"/>
    </row>
    <row r="10250" spans="1:6" ht="22.5">
      <c r="A10250" s="1284" t="s">
        <v>34505</v>
      </c>
      <c r="B10250" s="503" t="s">
        <v>43459</v>
      </c>
      <c r="C10250" s="1268" t="s">
        <v>34449</v>
      </c>
      <c r="D10250" s="1269" t="s">
        <v>32</v>
      </c>
      <c r="E10250" s="1271">
        <v>460.76</v>
      </c>
      <c r="F10250" s="394"/>
    </row>
    <row r="10251" spans="1:6" ht="22.5">
      <c r="A10251" s="1284" t="s">
        <v>34506</v>
      </c>
      <c r="B10251" s="503" t="s">
        <v>43459</v>
      </c>
      <c r="C10251" s="1268" t="s">
        <v>34450</v>
      </c>
      <c r="D10251" s="1269" t="s">
        <v>32</v>
      </c>
      <c r="E10251" s="1271">
        <v>495.83</v>
      </c>
      <c r="F10251" s="394"/>
    </row>
    <row r="10252" spans="1:6">
      <c r="A10252" s="1292">
        <v>8906</v>
      </c>
      <c r="B10252" s="503" t="s">
        <v>43459</v>
      </c>
      <c r="C10252" s="1265" t="s">
        <v>4662</v>
      </c>
      <c r="D10252" s="1266" t="s">
        <v>97</v>
      </c>
      <c r="E10252" s="1267"/>
      <c r="F10252" s="394"/>
    </row>
    <row r="10253" spans="1:6">
      <c r="A10253" s="1284" t="s">
        <v>4663</v>
      </c>
      <c r="B10253" s="503" t="s">
        <v>43459</v>
      </c>
      <c r="C10253" s="1268" t="s">
        <v>4664</v>
      </c>
      <c r="D10253" s="1269" t="s">
        <v>28</v>
      </c>
      <c r="E10253" s="1271">
        <v>127.89</v>
      </c>
      <c r="F10253" s="394"/>
    </row>
    <row r="10254" spans="1:6">
      <c r="A10254" s="1301">
        <v>11687</v>
      </c>
      <c r="B10254" s="503" t="s">
        <v>43459</v>
      </c>
      <c r="C10254" s="1265" t="s">
        <v>34451</v>
      </c>
      <c r="D10254" s="1266" t="s">
        <v>97</v>
      </c>
      <c r="E10254" s="1267"/>
      <c r="F10254" s="394"/>
    </row>
    <row r="10255" spans="1:6">
      <c r="A10255" s="1284" t="s">
        <v>34507</v>
      </c>
      <c r="B10255" s="503" t="s">
        <v>43459</v>
      </c>
      <c r="C10255" s="1268" t="s">
        <v>34452</v>
      </c>
      <c r="D10255" s="1269" t="s">
        <v>5</v>
      </c>
      <c r="E10255" s="1271">
        <v>140.38</v>
      </c>
      <c r="F10255" s="394"/>
    </row>
    <row r="10256" spans="1:6">
      <c r="A10256" s="1284" t="s">
        <v>34508</v>
      </c>
      <c r="B10256" s="503" t="s">
        <v>43459</v>
      </c>
      <c r="C10256" s="1268" t="s">
        <v>34453</v>
      </c>
      <c r="D10256" s="1269" t="s">
        <v>5</v>
      </c>
      <c r="E10256" s="1271">
        <v>124.06</v>
      </c>
      <c r="F10256" s="394"/>
    </row>
    <row r="10257" spans="1:6">
      <c r="A10257" s="1284" t="s">
        <v>34509</v>
      </c>
      <c r="B10257" s="503" t="s">
        <v>43459</v>
      </c>
      <c r="C10257" s="1268" t="s">
        <v>34454</v>
      </c>
      <c r="D10257" s="1269" t="s">
        <v>5</v>
      </c>
      <c r="E10257" s="1271">
        <v>128.72999999999999</v>
      </c>
      <c r="F10257" s="394"/>
    </row>
    <row r="10258" spans="1:6">
      <c r="A10258" s="1284" t="s">
        <v>34510</v>
      </c>
      <c r="B10258" s="503" t="s">
        <v>43459</v>
      </c>
      <c r="C10258" s="1268" t="s">
        <v>34455</v>
      </c>
      <c r="D10258" s="1269" t="s">
        <v>5</v>
      </c>
      <c r="E10258" s="1272">
        <v>50.37</v>
      </c>
      <c r="F10258" s="394"/>
    </row>
    <row r="10259" spans="1:6">
      <c r="A10259" s="1284" t="s">
        <v>34511</v>
      </c>
      <c r="B10259" s="503" t="s">
        <v>43459</v>
      </c>
      <c r="C10259" s="1268" t="s">
        <v>34456</v>
      </c>
      <c r="D10259" s="1269" t="s">
        <v>5</v>
      </c>
      <c r="E10259" s="1272">
        <v>43.18</v>
      </c>
      <c r="F10259" s="394"/>
    </row>
    <row r="10260" spans="1:6" ht="22.5">
      <c r="A10260" s="1284" t="s">
        <v>34512</v>
      </c>
      <c r="B10260" s="503" t="s">
        <v>43459</v>
      </c>
      <c r="C10260" s="1268" t="s">
        <v>34457</v>
      </c>
      <c r="D10260" s="1269" t="s">
        <v>5</v>
      </c>
      <c r="E10260" s="1271">
        <v>219.25</v>
      </c>
      <c r="F10260" s="394"/>
    </row>
    <row r="10261" spans="1:6" ht="22.5">
      <c r="A10261" s="1284" t="s">
        <v>34513</v>
      </c>
      <c r="B10261" s="503" t="s">
        <v>43459</v>
      </c>
      <c r="C10261" s="1268" t="s">
        <v>34458</v>
      </c>
      <c r="D10261" s="1269" t="s">
        <v>5</v>
      </c>
      <c r="E10261" s="1271">
        <v>202.93</v>
      </c>
      <c r="F10261" s="394"/>
    </row>
    <row r="10262" spans="1:6" ht="22.5">
      <c r="A10262" s="1284" t="s">
        <v>34514</v>
      </c>
      <c r="B10262" s="503" t="s">
        <v>43459</v>
      </c>
      <c r="C10262" s="1268" t="s">
        <v>34459</v>
      </c>
      <c r="D10262" s="1269" t="s">
        <v>5</v>
      </c>
      <c r="E10262" s="1271">
        <v>207.6</v>
      </c>
      <c r="F10262" s="394"/>
    </row>
    <row r="10263" spans="1:6">
      <c r="A10263" s="1292">
        <v>8907</v>
      </c>
      <c r="B10263" s="503" t="s">
        <v>43459</v>
      </c>
      <c r="C10263" s="1265" t="s">
        <v>4666</v>
      </c>
      <c r="D10263" s="1266" t="s">
        <v>97</v>
      </c>
      <c r="E10263" s="1267"/>
      <c r="F10263" s="394"/>
    </row>
    <row r="10264" spans="1:6" ht="22.5">
      <c r="A10264" s="1284" t="s">
        <v>34515</v>
      </c>
      <c r="B10264" s="503" t="s">
        <v>43459</v>
      </c>
      <c r="C10264" s="1268" t="s">
        <v>34460</v>
      </c>
      <c r="D10264" s="1269" t="s">
        <v>5</v>
      </c>
      <c r="E10264" s="1271">
        <v>144.06</v>
      </c>
      <c r="F10264" s="394"/>
    </row>
    <row r="10265" spans="1:6" ht="22.5">
      <c r="A10265" s="1284" t="s">
        <v>34516</v>
      </c>
      <c r="B10265" s="503" t="s">
        <v>43459</v>
      </c>
      <c r="C10265" s="1268" t="s">
        <v>34461</v>
      </c>
      <c r="D10265" s="1269" t="s">
        <v>5</v>
      </c>
      <c r="E10265" s="1271">
        <v>125.17</v>
      </c>
      <c r="F10265" s="394"/>
    </row>
    <row r="10266" spans="1:6" ht="22.5">
      <c r="A10266" s="1284" t="s">
        <v>34517</v>
      </c>
      <c r="B10266" s="503" t="s">
        <v>43459</v>
      </c>
      <c r="C10266" s="1268" t="s">
        <v>34462</v>
      </c>
      <c r="D10266" s="1269" t="s">
        <v>5</v>
      </c>
      <c r="E10266" s="1271">
        <v>130.57</v>
      </c>
      <c r="F10266" s="394"/>
    </row>
    <row r="10267" spans="1:6">
      <c r="A10267" s="1284" t="s">
        <v>4667</v>
      </c>
      <c r="B10267" s="503" t="s">
        <v>43459</v>
      </c>
      <c r="C10267" s="1268" t="s">
        <v>4668</v>
      </c>
      <c r="D10267" s="1269" t="s">
        <v>5</v>
      </c>
      <c r="E10267" s="1272">
        <v>54.05</v>
      </c>
      <c r="F10267" s="394"/>
    </row>
    <row r="10268" spans="1:6">
      <c r="A10268" s="1284" t="s">
        <v>4669</v>
      </c>
      <c r="B10268" s="503" t="s">
        <v>43459</v>
      </c>
      <c r="C10268" s="1268" t="s">
        <v>4670</v>
      </c>
      <c r="D10268" s="1269" t="s">
        <v>5</v>
      </c>
      <c r="E10268" s="1272">
        <v>45.75</v>
      </c>
      <c r="F10268" s="394"/>
    </row>
    <row r="10269" spans="1:6" ht="22.5">
      <c r="A10269" s="1284" t="s">
        <v>4671</v>
      </c>
      <c r="B10269" s="503" t="s">
        <v>43459</v>
      </c>
      <c r="C10269" s="1268" t="s">
        <v>4672</v>
      </c>
      <c r="D10269" s="1269" t="s">
        <v>5</v>
      </c>
      <c r="E10269" s="1271">
        <v>222.93</v>
      </c>
      <c r="F10269" s="394"/>
    </row>
    <row r="10270" spans="1:6" ht="22.5">
      <c r="A10270" s="1284" t="s">
        <v>4673</v>
      </c>
      <c r="B10270" s="503" t="s">
        <v>43459</v>
      </c>
      <c r="C10270" s="1268" t="s">
        <v>34463</v>
      </c>
      <c r="D10270" s="1269" t="s">
        <v>5</v>
      </c>
      <c r="E10270" s="1271">
        <v>204.04</v>
      </c>
      <c r="F10270" s="394"/>
    </row>
    <row r="10271" spans="1:6" ht="22.5">
      <c r="A10271" s="1284" t="s">
        <v>4674</v>
      </c>
      <c r="B10271" s="503" t="s">
        <v>43459</v>
      </c>
      <c r="C10271" s="1268" t="s">
        <v>34464</v>
      </c>
      <c r="D10271" s="1269" t="s">
        <v>5</v>
      </c>
      <c r="E10271" s="1271">
        <v>209.44</v>
      </c>
      <c r="F10271" s="394"/>
    </row>
    <row r="10272" spans="1:6">
      <c r="A10272" s="1292">
        <v>8908</v>
      </c>
      <c r="B10272" s="503" t="s">
        <v>43459</v>
      </c>
      <c r="C10272" s="1265" t="s">
        <v>4676</v>
      </c>
      <c r="D10272" s="1266" t="s">
        <v>97</v>
      </c>
      <c r="E10272" s="1267"/>
      <c r="F10272" s="394"/>
    </row>
    <row r="10273" spans="1:6" ht="22.5">
      <c r="A10273" s="1284" t="s">
        <v>34518</v>
      </c>
      <c r="B10273" s="503" t="s">
        <v>43459</v>
      </c>
      <c r="C10273" s="1268" t="s">
        <v>34465</v>
      </c>
      <c r="D10273" s="1269" t="s">
        <v>5</v>
      </c>
      <c r="E10273" s="1271">
        <v>144.34</v>
      </c>
      <c r="F10273" s="394"/>
    </row>
    <row r="10274" spans="1:6" ht="22.5">
      <c r="A10274" s="1284" t="s">
        <v>34519</v>
      </c>
      <c r="B10274" s="503" t="s">
        <v>43459</v>
      </c>
      <c r="C10274" s="1268" t="s">
        <v>34466</v>
      </c>
      <c r="D10274" s="1269" t="s">
        <v>5</v>
      </c>
      <c r="E10274" s="1271">
        <v>125.25</v>
      </c>
      <c r="F10274" s="394"/>
    </row>
    <row r="10275" spans="1:6" ht="22.5">
      <c r="A10275" s="1284" t="s">
        <v>34520</v>
      </c>
      <c r="B10275" s="503" t="s">
        <v>43459</v>
      </c>
      <c r="C10275" s="1268" t="s">
        <v>34467</v>
      </c>
      <c r="D10275" s="1269" t="s">
        <v>5</v>
      </c>
      <c r="E10275" s="1271">
        <v>130.69999999999999</v>
      </c>
      <c r="F10275" s="394"/>
    </row>
    <row r="10276" spans="1:6">
      <c r="A10276" s="1284" t="s">
        <v>4677</v>
      </c>
      <c r="B10276" s="503" t="s">
        <v>43459</v>
      </c>
      <c r="C10276" s="1268" t="s">
        <v>23737</v>
      </c>
      <c r="D10276" s="1269" t="s">
        <v>5</v>
      </c>
      <c r="E10276" s="1272">
        <v>54.33</v>
      </c>
      <c r="F10276" s="394"/>
    </row>
    <row r="10277" spans="1:6">
      <c r="A10277" s="1284" t="s">
        <v>4678</v>
      </c>
      <c r="B10277" s="503" t="s">
        <v>43459</v>
      </c>
      <c r="C10277" s="1268" t="s">
        <v>23738</v>
      </c>
      <c r="D10277" s="1269" t="s">
        <v>5</v>
      </c>
      <c r="E10277" s="1272">
        <v>45.95</v>
      </c>
      <c r="F10277" s="394"/>
    </row>
    <row r="10278" spans="1:6" ht="22.5">
      <c r="A10278" s="1284" t="s">
        <v>34521</v>
      </c>
      <c r="B10278" s="503" t="s">
        <v>43459</v>
      </c>
      <c r="C10278" s="1268" t="s">
        <v>34468</v>
      </c>
      <c r="D10278" s="1269" t="s">
        <v>5</v>
      </c>
      <c r="E10278" s="1271">
        <v>223.21</v>
      </c>
      <c r="F10278" s="394"/>
    </row>
    <row r="10279" spans="1:6" ht="22.5">
      <c r="A10279" s="1284" t="s">
        <v>34522</v>
      </c>
      <c r="B10279" s="503" t="s">
        <v>43459</v>
      </c>
      <c r="C10279" s="1268" t="s">
        <v>34469</v>
      </c>
      <c r="D10279" s="1269" t="s">
        <v>5</v>
      </c>
      <c r="E10279" s="1271">
        <v>204.12</v>
      </c>
      <c r="F10279" s="394"/>
    </row>
    <row r="10280" spans="1:6" ht="22.5">
      <c r="A10280" s="1284" t="s">
        <v>34523</v>
      </c>
      <c r="B10280" s="503" t="s">
        <v>43459</v>
      </c>
      <c r="C10280" s="1268" t="s">
        <v>34470</v>
      </c>
      <c r="D10280" s="1269" t="s">
        <v>5</v>
      </c>
      <c r="E10280" s="1271">
        <v>209.57</v>
      </c>
      <c r="F10280" s="394"/>
    </row>
    <row r="10281" spans="1:6">
      <c r="A10281" s="1292">
        <v>8909</v>
      </c>
      <c r="B10281" s="503" t="s">
        <v>43459</v>
      </c>
      <c r="C10281" s="1265" t="s">
        <v>4680</v>
      </c>
      <c r="D10281" s="1266" t="s">
        <v>97</v>
      </c>
      <c r="E10281" s="1267"/>
      <c r="F10281" s="394"/>
    </row>
    <row r="10282" spans="1:6" ht="22.5">
      <c r="A10282" s="1284" t="s">
        <v>4682</v>
      </c>
      <c r="B10282" s="503" t="s">
        <v>43459</v>
      </c>
      <c r="C10282" s="1268" t="s">
        <v>34471</v>
      </c>
      <c r="D10282" s="1269" t="s">
        <v>32</v>
      </c>
      <c r="E10282" s="1271">
        <v>273.45</v>
      </c>
      <c r="F10282" s="394"/>
    </row>
    <row r="10283" spans="1:6" ht="22.5">
      <c r="A10283" s="1284" t="s">
        <v>4681</v>
      </c>
      <c r="B10283" s="503" t="s">
        <v>43459</v>
      </c>
      <c r="C10283" s="1268" t="s">
        <v>34472</v>
      </c>
      <c r="D10283" s="1269" t="s">
        <v>32</v>
      </c>
      <c r="E10283" s="1271">
        <v>313.94</v>
      </c>
      <c r="F10283" s="394"/>
    </row>
    <row r="10284" spans="1:6">
      <c r="A10284" s="1292">
        <v>8910</v>
      </c>
      <c r="B10284" s="503" t="s">
        <v>43459</v>
      </c>
      <c r="C10284" s="1265" t="s">
        <v>4683</v>
      </c>
      <c r="D10284" s="1266" t="s">
        <v>97</v>
      </c>
      <c r="E10284" s="1267"/>
      <c r="F10284" s="394"/>
    </row>
    <row r="10285" spans="1:6">
      <c r="A10285" s="1284" t="s">
        <v>4685</v>
      </c>
      <c r="B10285" s="503" t="s">
        <v>43459</v>
      </c>
      <c r="C10285" s="1268" t="s">
        <v>34473</v>
      </c>
      <c r="D10285" s="1269" t="s">
        <v>32</v>
      </c>
      <c r="E10285" s="1271">
        <v>313.70999999999998</v>
      </c>
      <c r="F10285" s="394"/>
    </row>
    <row r="10286" spans="1:6">
      <c r="A10286" s="1284" t="s">
        <v>4684</v>
      </c>
      <c r="B10286" s="503" t="s">
        <v>43459</v>
      </c>
      <c r="C10286" s="1268" t="s">
        <v>34474</v>
      </c>
      <c r="D10286" s="1269" t="s">
        <v>32</v>
      </c>
      <c r="E10286" s="1271">
        <v>350.61</v>
      </c>
      <c r="F10286" s="394"/>
    </row>
    <row r="10287" spans="1:6">
      <c r="A10287" s="1292">
        <v>8911</v>
      </c>
      <c r="B10287" s="503" t="s">
        <v>43459</v>
      </c>
      <c r="C10287" s="1265" t="s">
        <v>4687</v>
      </c>
      <c r="D10287" s="1266" t="s">
        <v>97</v>
      </c>
      <c r="E10287" s="1267"/>
      <c r="F10287" s="394"/>
    </row>
    <row r="10288" spans="1:6">
      <c r="A10288" s="1284" t="s">
        <v>4689</v>
      </c>
      <c r="B10288" s="503" t="s">
        <v>43459</v>
      </c>
      <c r="C10288" s="1268" t="s">
        <v>34475</v>
      </c>
      <c r="D10288" s="1269" t="s">
        <v>32</v>
      </c>
      <c r="E10288" s="1271">
        <v>350.48</v>
      </c>
      <c r="F10288" s="394"/>
    </row>
    <row r="10289" spans="1:6">
      <c r="A10289" s="1284" t="s">
        <v>4688</v>
      </c>
      <c r="B10289" s="503" t="s">
        <v>43459</v>
      </c>
      <c r="C10289" s="1268" t="s">
        <v>34476</v>
      </c>
      <c r="D10289" s="1269" t="s">
        <v>32</v>
      </c>
      <c r="E10289" s="1271">
        <v>387.38</v>
      </c>
      <c r="F10289" s="394"/>
    </row>
    <row r="10290" spans="1:6">
      <c r="A10290" s="1292">
        <v>8912</v>
      </c>
      <c r="B10290" s="503" t="s">
        <v>43459</v>
      </c>
      <c r="C10290" s="1265" t="s">
        <v>4691</v>
      </c>
      <c r="D10290" s="1266" t="s">
        <v>97</v>
      </c>
      <c r="E10290" s="1267"/>
      <c r="F10290" s="394"/>
    </row>
    <row r="10291" spans="1:6">
      <c r="A10291" s="1284" t="s">
        <v>4693</v>
      </c>
      <c r="B10291" s="503" t="s">
        <v>43459</v>
      </c>
      <c r="C10291" s="1268" t="s">
        <v>34477</v>
      </c>
      <c r="D10291" s="1269" t="s">
        <v>32</v>
      </c>
      <c r="E10291" s="1271">
        <v>353.26</v>
      </c>
      <c r="F10291" s="394"/>
    </row>
    <row r="10292" spans="1:6">
      <c r="A10292" s="1284" t="s">
        <v>4692</v>
      </c>
      <c r="B10292" s="503" t="s">
        <v>43459</v>
      </c>
      <c r="C10292" s="1268" t="s">
        <v>34478</v>
      </c>
      <c r="D10292" s="1269" t="s">
        <v>32</v>
      </c>
      <c r="E10292" s="1271">
        <v>390.16</v>
      </c>
      <c r="F10292" s="394"/>
    </row>
    <row r="10293" spans="1:6">
      <c r="A10293" s="1292">
        <v>8913</v>
      </c>
      <c r="B10293" s="503" t="s">
        <v>43459</v>
      </c>
      <c r="C10293" s="1265" t="s">
        <v>4695</v>
      </c>
      <c r="D10293" s="1266" t="s">
        <v>97</v>
      </c>
      <c r="E10293" s="1267"/>
      <c r="F10293" s="394"/>
    </row>
    <row r="10294" spans="1:6" ht="22.5">
      <c r="A10294" s="1284" t="s">
        <v>4696</v>
      </c>
      <c r="B10294" s="503" t="s">
        <v>43459</v>
      </c>
      <c r="C10294" s="1268" t="s">
        <v>34479</v>
      </c>
      <c r="D10294" s="1269" t="s">
        <v>32</v>
      </c>
      <c r="E10294" s="1271">
        <v>267.83999999999997</v>
      </c>
      <c r="F10294" s="394"/>
    </row>
    <row r="10295" spans="1:6" ht="22.5">
      <c r="A10295" s="1284" t="s">
        <v>4697</v>
      </c>
      <c r="B10295" s="503" t="s">
        <v>43459</v>
      </c>
      <c r="C10295" s="1268" t="s">
        <v>34480</v>
      </c>
      <c r="D10295" s="1269" t="s">
        <v>32</v>
      </c>
      <c r="E10295" s="1271">
        <v>291.76</v>
      </c>
      <c r="F10295" s="394"/>
    </row>
    <row r="10296" spans="1:6">
      <c r="A10296" s="1292">
        <v>8914</v>
      </c>
      <c r="B10296" s="503" t="s">
        <v>43459</v>
      </c>
      <c r="C10296" s="1265" t="s">
        <v>4699</v>
      </c>
      <c r="D10296" s="1266" t="s">
        <v>97</v>
      </c>
      <c r="E10296" s="1267"/>
      <c r="F10296" s="394"/>
    </row>
    <row r="10297" spans="1:6">
      <c r="A10297" s="1284" t="s">
        <v>4701</v>
      </c>
      <c r="B10297" s="503" t="s">
        <v>43459</v>
      </c>
      <c r="C10297" s="1268" t="s">
        <v>34481</v>
      </c>
      <c r="D10297" s="1269" t="s">
        <v>32</v>
      </c>
      <c r="E10297" s="1271">
        <v>176.34</v>
      </c>
      <c r="F10297" s="394"/>
    </row>
    <row r="10298" spans="1:6">
      <c r="A10298" s="1284" t="s">
        <v>4700</v>
      </c>
      <c r="B10298" s="503" t="s">
        <v>43459</v>
      </c>
      <c r="C10298" s="1268" t="s">
        <v>34482</v>
      </c>
      <c r="D10298" s="1269" t="s">
        <v>32</v>
      </c>
      <c r="E10298" s="1271">
        <v>222.32</v>
      </c>
      <c r="F10298" s="394"/>
    </row>
    <row r="10299" spans="1:6">
      <c r="A10299" s="1292">
        <v>8681</v>
      </c>
      <c r="B10299" s="503" t="s">
        <v>43459</v>
      </c>
      <c r="C10299" s="1265" t="s">
        <v>4702</v>
      </c>
      <c r="D10299" s="1266" t="s">
        <v>97</v>
      </c>
      <c r="E10299" s="1267"/>
      <c r="F10299" s="394"/>
    </row>
    <row r="10300" spans="1:6">
      <c r="A10300" s="1292">
        <v>8915</v>
      </c>
      <c r="B10300" s="503" t="s">
        <v>43459</v>
      </c>
      <c r="C10300" s="1265" t="s">
        <v>4704</v>
      </c>
      <c r="D10300" s="1266" t="s">
        <v>97</v>
      </c>
      <c r="E10300" s="1267"/>
      <c r="F10300" s="394"/>
    </row>
    <row r="10301" spans="1:6" ht="22.5">
      <c r="A10301" s="1284" t="s">
        <v>4705</v>
      </c>
      <c r="B10301" s="503" t="s">
        <v>43459</v>
      </c>
      <c r="C10301" s="1268" t="s">
        <v>45272</v>
      </c>
      <c r="D10301" s="1269" t="s">
        <v>5</v>
      </c>
      <c r="E10301" s="1272">
        <v>15.33</v>
      </c>
      <c r="F10301" s="394"/>
    </row>
    <row r="10302" spans="1:6" ht="22.5">
      <c r="A10302" s="1284" t="s">
        <v>4706</v>
      </c>
      <c r="B10302" s="503" t="s">
        <v>43459</v>
      </c>
      <c r="C10302" s="1268" t="s">
        <v>45273</v>
      </c>
      <c r="D10302" s="1269" t="s">
        <v>5</v>
      </c>
      <c r="E10302" s="1270">
        <v>3.12</v>
      </c>
      <c r="F10302" s="394"/>
    </row>
    <row r="10303" spans="1:6" ht="22.5">
      <c r="A10303" s="1284" t="s">
        <v>4707</v>
      </c>
      <c r="B10303" s="503" t="s">
        <v>43459</v>
      </c>
      <c r="C10303" s="1268" t="s">
        <v>45274</v>
      </c>
      <c r="D10303" s="1269" t="s">
        <v>5</v>
      </c>
      <c r="E10303" s="1272">
        <v>20.97</v>
      </c>
      <c r="F10303" s="394"/>
    </row>
    <row r="10304" spans="1:6" ht="22.5">
      <c r="A10304" s="1284" t="s">
        <v>4708</v>
      </c>
      <c r="B10304" s="503" t="s">
        <v>43459</v>
      </c>
      <c r="C10304" s="1268" t="s">
        <v>45275</v>
      </c>
      <c r="D10304" s="1269" t="s">
        <v>5</v>
      </c>
      <c r="E10304" s="1270">
        <v>4.5999999999999996</v>
      </c>
      <c r="F10304" s="394"/>
    </row>
    <row r="10305" spans="1:6" ht="22.5">
      <c r="A10305" s="1284" t="s">
        <v>4709</v>
      </c>
      <c r="B10305" s="503" t="s">
        <v>43459</v>
      </c>
      <c r="C10305" s="1268" t="s">
        <v>45276</v>
      </c>
      <c r="D10305" s="1269" t="s">
        <v>5</v>
      </c>
      <c r="E10305" s="1272">
        <v>33.700000000000003</v>
      </c>
      <c r="F10305" s="394"/>
    </row>
    <row r="10306" spans="1:6" ht="22.5">
      <c r="A10306" s="1284" t="s">
        <v>4710</v>
      </c>
      <c r="B10306" s="503" t="s">
        <v>43459</v>
      </c>
      <c r="C10306" s="1268" t="s">
        <v>45277</v>
      </c>
      <c r="D10306" s="1269" t="s">
        <v>5</v>
      </c>
      <c r="E10306" s="1272">
        <v>39.18</v>
      </c>
      <c r="F10306" s="394"/>
    </row>
    <row r="10307" spans="1:6" ht="22.5">
      <c r="A10307" s="1284" t="s">
        <v>4711</v>
      </c>
      <c r="B10307" s="503" t="s">
        <v>43459</v>
      </c>
      <c r="C10307" s="1268" t="s">
        <v>45278</v>
      </c>
      <c r="D10307" s="1269" t="s">
        <v>5</v>
      </c>
      <c r="E10307" s="1270">
        <v>6.3</v>
      </c>
      <c r="F10307" s="394"/>
    </row>
    <row r="10308" spans="1:6" ht="22.5">
      <c r="A10308" s="1284" t="s">
        <v>4712</v>
      </c>
      <c r="B10308" s="503" t="s">
        <v>43459</v>
      </c>
      <c r="C10308" s="1268" t="s">
        <v>45279</v>
      </c>
      <c r="D10308" s="1269" t="s">
        <v>5</v>
      </c>
      <c r="E10308" s="1270">
        <v>8.7899999999999991</v>
      </c>
      <c r="F10308" s="394"/>
    </row>
    <row r="10309" spans="1:6">
      <c r="A10309" s="1292">
        <v>8916</v>
      </c>
      <c r="B10309" s="503" t="s">
        <v>43459</v>
      </c>
      <c r="C10309" s="1265" t="s">
        <v>4713</v>
      </c>
      <c r="D10309" s="1266" t="s">
        <v>97</v>
      </c>
      <c r="E10309" s="1267"/>
      <c r="F10309" s="394"/>
    </row>
    <row r="10310" spans="1:6">
      <c r="A10310" s="1284" t="s">
        <v>20960</v>
      </c>
      <c r="B10310" s="503" t="s">
        <v>43459</v>
      </c>
      <c r="C10310" s="1268" t="s">
        <v>45280</v>
      </c>
      <c r="D10310" s="1269" t="s">
        <v>5</v>
      </c>
      <c r="E10310" s="1270">
        <v>5.81</v>
      </c>
      <c r="F10310" s="394"/>
    </row>
    <row r="10311" spans="1:6" ht="22.5">
      <c r="A10311" s="1284" t="s">
        <v>4714</v>
      </c>
      <c r="B10311" s="503" t="s">
        <v>43459</v>
      </c>
      <c r="C10311" s="1268" t="s">
        <v>45281</v>
      </c>
      <c r="D10311" s="1269" t="s">
        <v>5</v>
      </c>
      <c r="E10311" s="1272">
        <v>18.579999999999998</v>
      </c>
      <c r="F10311" s="394"/>
    </row>
    <row r="10312" spans="1:6" ht="22.5">
      <c r="A10312" s="1284" t="s">
        <v>4715</v>
      </c>
      <c r="B10312" s="503" t="s">
        <v>43459</v>
      </c>
      <c r="C10312" s="1268" t="s">
        <v>45282</v>
      </c>
      <c r="D10312" s="1269" t="s">
        <v>5</v>
      </c>
      <c r="E10312" s="1271">
        <v>139.44</v>
      </c>
      <c r="F10312" s="394"/>
    </row>
    <row r="10313" spans="1:6" ht="22.5">
      <c r="A10313" s="1284" t="s">
        <v>4716</v>
      </c>
      <c r="B10313" s="503" t="s">
        <v>43459</v>
      </c>
      <c r="C10313" s="1268" t="s">
        <v>45283</v>
      </c>
      <c r="D10313" s="1269" t="s">
        <v>5</v>
      </c>
      <c r="E10313" s="1270">
        <v>3.94</v>
      </c>
      <c r="F10313" s="394"/>
    </row>
    <row r="10314" spans="1:6" ht="22.5">
      <c r="A10314" s="1284" t="s">
        <v>4717</v>
      </c>
      <c r="B10314" s="503" t="s">
        <v>43459</v>
      </c>
      <c r="C10314" s="1268" t="s">
        <v>45284</v>
      </c>
      <c r="D10314" s="1269" t="s">
        <v>5</v>
      </c>
      <c r="E10314" s="1271">
        <v>169.88</v>
      </c>
      <c r="F10314" s="394"/>
    </row>
    <row r="10315" spans="1:6" ht="22.5">
      <c r="A10315" s="1284" t="s">
        <v>4718</v>
      </c>
      <c r="B10315" s="503" t="s">
        <v>43459</v>
      </c>
      <c r="C10315" s="1268" t="s">
        <v>45285</v>
      </c>
      <c r="D10315" s="1269" t="s">
        <v>5</v>
      </c>
      <c r="E10315" s="1272">
        <v>22.63</v>
      </c>
      <c r="F10315" s="394"/>
    </row>
    <row r="10316" spans="1:6" ht="22.5">
      <c r="A10316" s="1284" t="s">
        <v>4719</v>
      </c>
      <c r="B10316" s="503" t="s">
        <v>43459</v>
      </c>
      <c r="C10316" s="1268" t="s">
        <v>45286</v>
      </c>
      <c r="D10316" s="1269" t="s">
        <v>5</v>
      </c>
      <c r="E10316" s="1271">
        <v>206.9</v>
      </c>
      <c r="F10316" s="394"/>
    </row>
    <row r="10317" spans="1:6" ht="22.5">
      <c r="A10317" s="1284" t="s">
        <v>4720</v>
      </c>
      <c r="B10317" s="503" t="s">
        <v>43459</v>
      </c>
      <c r="C10317" s="1268" t="s">
        <v>45287</v>
      </c>
      <c r="D10317" s="1269" t="s">
        <v>5</v>
      </c>
      <c r="E10317" s="1271">
        <v>266.82</v>
      </c>
      <c r="F10317" s="394"/>
    </row>
    <row r="10318" spans="1:6" ht="22.5">
      <c r="A10318" s="1284" t="s">
        <v>4721</v>
      </c>
      <c r="B10318" s="503" t="s">
        <v>43459</v>
      </c>
      <c r="C10318" s="1268" t="s">
        <v>45288</v>
      </c>
      <c r="D10318" s="1269" t="s">
        <v>5</v>
      </c>
      <c r="E10318" s="1270">
        <v>5.36</v>
      </c>
      <c r="F10318" s="394"/>
    </row>
    <row r="10319" spans="1:6" ht="22.5">
      <c r="A10319" s="1284" t="s">
        <v>4722</v>
      </c>
      <c r="B10319" s="503" t="s">
        <v>43459</v>
      </c>
      <c r="C10319" s="1268" t="s">
        <v>45289</v>
      </c>
      <c r="D10319" s="1269" t="s">
        <v>5</v>
      </c>
      <c r="E10319" s="1272">
        <v>33.5</v>
      </c>
      <c r="F10319" s="394"/>
    </row>
    <row r="10320" spans="1:6" ht="22.5">
      <c r="A10320" s="1284" t="s">
        <v>4723</v>
      </c>
      <c r="B10320" s="503" t="s">
        <v>43459</v>
      </c>
      <c r="C10320" s="1268" t="s">
        <v>45290</v>
      </c>
      <c r="D10320" s="1269" t="s">
        <v>5</v>
      </c>
      <c r="E10320" s="1271">
        <v>335.05</v>
      </c>
      <c r="F10320" s="394"/>
    </row>
    <row r="10321" spans="1:6" ht="22.5">
      <c r="A10321" s="1284" t="s">
        <v>4724</v>
      </c>
      <c r="B10321" s="503" t="s">
        <v>43459</v>
      </c>
      <c r="C10321" s="1268" t="s">
        <v>45291</v>
      </c>
      <c r="D10321" s="1269" t="s">
        <v>5</v>
      </c>
      <c r="E10321" s="1272">
        <v>45.01</v>
      </c>
      <c r="F10321" s="394"/>
    </row>
    <row r="10322" spans="1:6" ht="22.5">
      <c r="A10322" s="1284" t="s">
        <v>4725</v>
      </c>
      <c r="B10322" s="503" t="s">
        <v>43459</v>
      </c>
      <c r="C10322" s="1268" t="s">
        <v>45292</v>
      </c>
      <c r="D10322" s="1269" t="s">
        <v>5</v>
      </c>
      <c r="E10322" s="1270">
        <v>7.82</v>
      </c>
      <c r="F10322" s="394"/>
    </row>
    <row r="10323" spans="1:6" ht="22.5">
      <c r="A10323" s="1284" t="s">
        <v>4726</v>
      </c>
      <c r="B10323" s="503" t="s">
        <v>43459</v>
      </c>
      <c r="C10323" s="1268" t="s">
        <v>45293</v>
      </c>
      <c r="D10323" s="1269" t="s">
        <v>5</v>
      </c>
      <c r="E10323" s="1272">
        <v>53.08</v>
      </c>
      <c r="F10323" s="394"/>
    </row>
    <row r="10324" spans="1:6" ht="22.5">
      <c r="A10324" s="1284" t="s">
        <v>4727</v>
      </c>
      <c r="B10324" s="503" t="s">
        <v>43459</v>
      </c>
      <c r="C10324" s="1268" t="s">
        <v>45294</v>
      </c>
      <c r="D10324" s="1269" t="s">
        <v>5</v>
      </c>
      <c r="E10324" s="1272">
        <v>10.31</v>
      </c>
      <c r="F10324" s="394"/>
    </row>
    <row r="10325" spans="1:6" ht="22.5">
      <c r="A10325" s="1284" t="s">
        <v>4728</v>
      </c>
      <c r="B10325" s="503" t="s">
        <v>43459</v>
      </c>
      <c r="C10325" s="1268" t="s">
        <v>45295</v>
      </c>
      <c r="D10325" s="1269" t="s">
        <v>5</v>
      </c>
      <c r="E10325" s="1272">
        <v>88.14</v>
      </c>
      <c r="F10325" s="394"/>
    </row>
    <row r="10326" spans="1:6" ht="22.5">
      <c r="A10326" s="1284" t="s">
        <v>4729</v>
      </c>
      <c r="B10326" s="503" t="s">
        <v>43459</v>
      </c>
      <c r="C10326" s="1268" t="s">
        <v>45296</v>
      </c>
      <c r="D10326" s="1269" t="s">
        <v>5</v>
      </c>
      <c r="E10326" s="1271">
        <v>113.13</v>
      </c>
      <c r="F10326" s="394"/>
    </row>
    <row r="10327" spans="1:6">
      <c r="A10327" s="1292">
        <v>8917</v>
      </c>
      <c r="B10327" s="503" t="s">
        <v>43459</v>
      </c>
      <c r="C10327" s="1265" t="s">
        <v>4731</v>
      </c>
      <c r="D10327" s="1266" t="s">
        <v>97</v>
      </c>
      <c r="E10327" s="1267"/>
      <c r="F10327" s="394"/>
    </row>
    <row r="10328" spans="1:6">
      <c r="A10328" s="1284" t="s">
        <v>4732</v>
      </c>
      <c r="B10328" s="503" t="s">
        <v>43459</v>
      </c>
      <c r="C10328" s="1268" t="s">
        <v>10997</v>
      </c>
      <c r="D10328" s="1269" t="s">
        <v>5</v>
      </c>
      <c r="E10328" s="1272">
        <v>13.25</v>
      </c>
      <c r="F10328" s="394"/>
    </row>
    <row r="10329" spans="1:6">
      <c r="A10329" s="1284" t="s">
        <v>4733</v>
      </c>
      <c r="B10329" s="503" t="s">
        <v>43459</v>
      </c>
      <c r="C10329" s="1268" t="s">
        <v>10998</v>
      </c>
      <c r="D10329" s="1269" t="s">
        <v>5</v>
      </c>
      <c r="E10329" s="1272">
        <v>18.899999999999999</v>
      </c>
      <c r="F10329" s="394"/>
    </row>
    <row r="10330" spans="1:6">
      <c r="A10330" s="1284" t="s">
        <v>4734</v>
      </c>
      <c r="B10330" s="503" t="s">
        <v>43459</v>
      </c>
      <c r="C10330" s="1268" t="s">
        <v>10999</v>
      </c>
      <c r="D10330" s="1269" t="s">
        <v>5</v>
      </c>
      <c r="E10330" s="1272">
        <v>26.03</v>
      </c>
      <c r="F10330" s="394"/>
    </row>
    <row r="10331" spans="1:6">
      <c r="A10331" s="1284" t="s">
        <v>4735</v>
      </c>
      <c r="B10331" s="503" t="s">
        <v>43459</v>
      </c>
      <c r="C10331" s="1268" t="s">
        <v>11000</v>
      </c>
      <c r="D10331" s="1269" t="s">
        <v>5</v>
      </c>
      <c r="E10331" s="1272">
        <v>40.869999999999997</v>
      </c>
      <c r="F10331" s="394"/>
    </row>
    <row r="10332" spans="1:6">
      <c r="A10332" s="1284" t="s">
        <v>4736</v>
      </c>
      <c r="B10332" s="503" t="s">
        <v>43459</v>
      </c>
      <c r="C10332" s="1268" t="s">
        <v>11001</v>
      </c>
      <c r="D10332" s="1269" t="s">
        <v>5</v>
      </c>
      <c r="E10332" s="1272">
        <v>56.5</v>
      </c>
      <c r="F10332" s="394"/>
    </row>
    <row r="10333" spans="1:6">
      <c r="A10333" s="1284" t="s">
        <v>4737</v>
      </c>
      <c r="B10333" s="503" t="s">
        <v>43459</v>
      </c>
      <c r="C10333" s="1268" t="s">
        <v>11002</v>
      </c>
      <c r="D10333" s="1269" t="s">
        <v>5</v>
      </c>
      <c r="E10333" s="1272">
        <v>79.91</v>
      </c>
      <c r="F10333" s="394"/>
    </row>
    <row r="10334" spans="1:6">
      <c r="A10334" s="1284" t="s">
        <v>4738</v>
      </c>
      <c r="B10334" s="503" t="s">
        <v>43459</v>
      </c>
      <c r="C10334" s="1268" t="s">
        <v>11003</v>
      </c>
      <c r="D10334" s="1269" t="s">
        <v>5</v>
      </c>
      <c r="E10334" s="1271">
        <v>108.88</v>
      </c>
      <c r="F10334" s="394"/>
    </row>
    <row r="10335" spans="1:6">
      <c r="A10335" s="1292">
        <v>8918</v>
      </c>
      <c r="B10335" s="503" t="s">
        <v>43459</v>
      </c>
      <c r="C10335" s="1265" t="s">
        <v>4740</v>
      </c>
      <c r="D10335" s="1266" t="s">
        <v>97</v>
      </c>
      <c r="E10335" s="1267"/>
      <c r="F10335" s="394"/>
    </row>
    <row r="10336" spans="1:6" ht="22.5">
      <c r="A10336" s="1284" t="s">
        <v>4741</v>
      </c>
      <c r="B10336" s="503" t="s">
        <v>43459</v>
      </c>
      <c r="C10336" s="1268" t="s">
        <v>45297</v>
      </c>
      <c r="D10336" s="1269" t="s">
        <v>28</v>
      </c>
      <c r="E10336" s="1272">
        <v>17.97</v>
      </c>
      <c r="F10336" s="394"/>
    </row>
    <row r="10337" spans="1:6">
      <c r="A10337" s="1284" t="s">
        <v>4742</v>
      </c>
      <c r="B10337" s="503" t="s">
        <v>43459</v>
      </c>
      <c r="C10337" s="1268" t="s">
        <v>45298</v>
      </c>
      <c r="D10337" s="1269" t="s">
        <v>28</v>
      </c>
      <c r="E10337" s="1272">
        <v>10.96</v>
      </c>
      <c r="F10337" s="394"/>
    </row>
    <row r="10338" spans="1:6">
      <c r="A10338" s="1284" t="s">
        <v>4743</v>
      </c>
      <c r="B10338" s="503" t="s">
        <v>43459</v>
      </c>
      <c r="C10338" s="1268" t="s">
        <v>45299</v>
      </c>
      <c r="D10338" s="1269" t="s">
        <v>28</v>
      </c>
      <c r="E10338" s="1272">
        <v>14.21</v>
      </c>
      <c r="F10338" s="394"/>
    </row>
    <row r="10339" spans="1:6">
      <c r="A10339" s="1284" t="s">
        <v>4744</v>
      </c>
      <c r="B10339" s="503" t="s">
        <v>43459</v>
      </c>
      <c r="C10339" s="1268" t="s">
        <v>45300</v>
      </c>
      <c r="D10339" s="1269" t="s">
        <v>28</v>
      </c>
      <c r="E10339" s="1272">
        <v>14.78</v>
      </c>
      <c r="F10339" s="394"/>
    </row>
    <row r="10340" spans="1:6">
      <c r="A10340" s="1284" t="s">
        <v>4745</v>
      </c>
      <c r="B10340" s="503" t="s">
        <v>43459</v>
      </c>
      <c r="C10340" s="1268" t="s">
        <v>45301</v>
      </c>
      <c r="D10340" s="1269" t="s">
        <v>28</v>
      </c>
      <c r="E10340" s="1272">
        <v>16.329999999999998</v>
      </c>
      <c r="F10340" s="394"/>
    </row>
    <row r="10341" spans="1:6">
      <c r="A10341" s="1284" t="s">
        <v>4746</v>
      </c>
      <c r="B10341" s="503" t="s">
        <v>43459</v>
      </c>
      <c r="C10341" s="1268" t="s">
        <v>45302</v>
      </c>
      <c r="D10341" s="1269" t="s">
        <v>28</v>
      </c>
      <c r="E10341" s="1272">
        <v>12.61</v>
      </c>
      <c r="F10341" s="394"/>
    </row>
    <row r="10342" spans="1:6">
      <c r="A10342" s="1284" t="s">
        <v>4747</v>
      </c>
      <c r="B10342" s="503" t="s">
        <v>43459</v>
      </c>
      <c r="C10342" s="1268" t="s">
        <v>45303</v>
      </c>
      <c r="D10342" s="1269" t="s">
        <v>28</v>
      </c>
      <c r="E10342" s="1272">
        <v>12.55</v>
      </c>
      <c r="F10342" s="394"/>
    </row>
    <row r="10343" spans="1:6">
      <c r="A10343" s="1284" t="s">
        <v>4748</v>
      </c>
      <c r="B10343" s="503" t="s">
        <v>43459</v>
      </c>
      <c r="C10343" s="1268" t="s">
        <v>45304</v>
      </c>
      <c r="D10343" s="1269" t="s">
        <v>28</v>
      </c>
      <c r="E10343" s="1272">
        <v>11.14</v>
      </c>
      <c r="F10343" s="394"/>
    </row>
    <row r="10344" spans="1:6">
      <c r="A10344" s="1284" t="s">
        <v>4749</v>
      </c>
      <c r="B10344" s="503" t="s">
        <v>43459</v>
      </c>
      <c r="C10344" s="1268" t="s">
        <v>45305</v>
      </c>
      <c r="D10344" s="1269" t="s">
        <v>28</v>
      </c>
      <c r="E10344" s="1272">
        <v>11.05</v>
      </c>
      <c r="F10344" s="394"/>
    </row>
    <row r="10345" spans="1:6">
      <c r="A10345" s="1284" t="s">
        <v>4750</v>
      </c>
      <c r="B10345" s="503" t="s">
        <v>43459</v>
      </c>
      <c r="C10345" s="1268" t="s">
        <v>45306</v>
      </c>
      <c r="D10345" s="1269" t="s">
        <v>28</v>
      </c>
      <c r="E10345" s="1272">
        <v>14.91</v>
      </c>
      <c r="F10345" s="394"/>
    </row>
    <row r="10346" spans="1:6">
      <c r="A10346" s="1284" t="s">
        <v>4751</v>
      </c>
      <c r="B10346" s="503" t="s">
        <v>43459</v>
      </c>
      <c r="C10346" s="1268" t="s">
        <v>45307</v>
      </c>
      <c r="D10346" s="1269" t="s">
        <v>28</v>
      </c>
      <c r="E10346" s="1272">
        <v>84.76</v>
      </c>
      <c r="F10346" s="394"/>
    </row>
    <row r="10347" spans="1:6">
      <c r="A10347" s="1292">
        <v>8919</v>
      </c>
      <c r="B10347" s="503" t="s">
        <v>43459</v>
      </c>
      <c r="C10347" s="1265" t="s">
        <v>4752</v>
      </c>
      <c r="D10347" s="1266" t="s">
        <v>97</v>
      </c>
      <c r="E10347" s="1267"/>
      <c r="F10347" s="394"/>
    </row>
    <row r="10348" spans="1:6" ht="22.5">
      <c r="A10348" s="1284" t="s">
        <v>4753</v>
      </c>
      <c r="B10348" s="503" t="s">
        <v>43459</v>
      </c>
      <c r="C10348" s="1268" t="s">
        <v>20961</v>
      </c>
      <c r="D10348" s="1269" t="s">
        <v>28</v>
      </c>
      <c r="E10348" s="1271">
        <v>249.56</v>
      </c>
      <c r="F10348" s="394"/>
    </row>
    <row r="10349" spans="1:6" ht="22.5">
      <c r="A10349" s="1284" t="s">
        <v>4754</v>
      </c>
      <c r="B10349" s="503" t="s">
        <v>43459</v>
      </c>
      <c r="C10349" s="1268" t="s">
        <v>20962</v>
      </c>
      <c r="D10349" s="1269" t="s">
        <v>28</v>
      </c>
      <c r="E10349" s="1271">
        <v>946.02</v>
      </c>
      <c r="F10349" s="394"/>
    </row>
    <row r="10350" spans="1:6" ht="22.5">
      <c r="A10350" s="1284" t="s">
        <v>4755</v>
      </c>
      <c r="B10350" s="503" t="s">
        <v>43459</v>
      </c>
      <c r="C10350" s="1268" t="s">
        <v>20963</v>
      </c>
      <c r="D10350" s="1269" t="s">
        <v>28</v>
      </c>
      <c r="E10350" s="1271">
        <v>851.93</v>
      </c>
      <c r="F10350" s="394"/>
    </row>
    <row r="10351" spans="1:6" ht="22.5">
      <c r="A10351" s="1284" t="s">
        <v>4756</v>
      </c>
      <c r="B10351" s="503" t="s">
        <v>43459</v>
      </c>
      <c r="C10351" s="1268" t="s">
        <v>20964</v>
      </c>
      <c r="D10351" s="1269" t="s">
        <v>28</v>
      </c>
      <c r="E10351" s="1273">
        <v>1431.39</v>
      </c>
      <c r="F10351" s="394"/>
    </row>
    <row r="10352" spans="1:6" ht="22.5">
      <c r="A10352" s="1284" t="s">
        <v>4757</v>
      </c>
      <c r="B10352" s="503" t="s">
        <v>43459</v>
      </c>
      <c r="C10352" s="1268" t="s">
        <v>20965</v>
      </c>
      <c r="D10352" s="1269" t="s">
        <v>28</v>
      </c>
      <c r="E10352" s="1273">
        <v>1349.27</v>
      </c>
      <c r="F10352" s="394"/>
    </row>
    <row r="10353" spans="1:6" ht="22.5">
      <c r="A10353" s="1284" t="s">
        <v>34524</v>
      </c>
      <c r="B10353" s="503" t="s">
        <v>43459</v>
      </c>
      <c r="C10353" s="1268" t="s">
        <v>34483</v>
      </c>
      <c r="D10353" s="1269" t="s">
        <v>28</v>
      </c>
      <c r="E10353" s="1273">
        <v>8509.6299999999992</v>
      </c>
      <c r="F10353" s="394"/>
    </row>
    <row r="10354" spans="1:6" ht="22.5">
      <c r="A10354" s="1284" t="s">
        <v>4758</v>
      </c>
      <c r="B10354" s="503" t="s">
        <v>43459</v>
      </c>
      <c r="C10354" s="1268" t="s">
        <v>20966</v>
      </c>
      <c r="D10354" s="1269" t="s">
        <v>28</v>
      </c>
      <c r="E10354" s="1272">
        <v>50.57</v>
      </c>
      <c r="F10354" s="394"/>
    </row>
    <row r="10355" spans="1:6">
      <c r="A10355" s="1284" t="s">
        <v>4763</v>
      </c>
      <c r="B10355" s="503" t="s">
        <v>43459</v>
      </c>
      <c r="C10355" s="1268" t="s">
        <v>20967</v>
      </c>
      <c r="D10355" s="1269" t="s">
        <v>28</v>
      </c>
      <c r="E10355" s="1272">
        <v>92.69</v>
      </c>
      <c r="F10355" s="394"/>
    </row>
    <row r="10356" spans="1:6" ht="22.5">
      <c r="A10356" s="1284" t="s">
        <v>4759</v>
      </c>
      <c r="B10356" s="503" t="s">
        <v>43459</v>
      </c>
      <c r="C10356" s="1268" t="s">
        <v>20968</v>
      </c>
      <c r="D10356" s="1269" t="s">
        <v>28</v>
      </c>
      <c r="E10356" s="1272">
        <v>64.489999999999995</v>
      </c>
      <c r="F10356" s="394"/>
    </row>
    <row r="10357" spans="1:6">
      <c r="A10357" s="1284" t="s">
        <v>4764</v>
      </c>
      <c r="B10357" s="503" t="s">
        <v>43459</v>
      </c>
      <c r="C10357" s="1268" t="s">
        <v>20969</v>
      </c>
      <c r="D10357" s="1269" t="s">
        <v>28</v>
      </c>
      <c r="E10357" s="1271">
        <v>137.28</v>
      </c>
      <c r="F10357" s="394"/>
    </row>
    <row r="10358" spans="1:6" ht="22.5">
      <c r="A10358" s="1284" t="s">
        <v>4760</v>
      </c>
      <c r="B10358" s="503" t="s">
        <v>43459</v>
      </c>
      <c r="C10358" s="1268" t="s">
        <v>20970</v>
      </c>
      <c r="D10358" s="1269" t="s">
        <v>28</v>
      </c>
      <c r="E10358" s="1272">
        <v>96.95</v>
      </c>
      <c r="F10358" s="394"/>
    </row>
    <row r="10359" spans="1:6" ht="22.5">
      <c r="A10359" s="1284" t="s">
        <v>4761</v>
      </c>
      <c r="B10359" s="503" t="s">
        <v>43459</v>
      </c>
      <c r="C10359" s="1268" t="s">
        <v>20971</v>
      </c>
      <c r="D10359" s="1269" t="s">
        <v>28</v>
      </c>
      <c r="E10359" s="1271">
        <v>120.97</v>
      </c>
      <c r="F10359" s="394"/>
    </row>
    <row r="10360" spans="1:6">
      <c r="A10360" s="1284" t="s">
        <v>20972</v>
      </c>
      <c r="B10360" s="503" t="s">
        <v>43459</v>
      </c>
      <c r="C10360" s="1268" t="s">
        <v>20973</v>
      </c>
      <c r="D10360" s="1269" t="s">
        <v>28</v>
      </c>
      <c r="E10360" s="1271">
        <v>213.76</v>
      </c>
      <c r="F10360" s="394"/>
    </row>
    <row r="10361" spans="1:6" ht="22.5">
      <c r="A10361" s="1284" t="s">
        <v>4762</v>
      </c>
      <c r="B10361" s="503" t="s">
        <v>43459</v>
      </c>
      <c r="C10361" s="1268" t="s">
        <v>20974</v>
      </c>
      <c r="D10361" s="1269" t="s">
        <v>28</v>
      </c>
      <c r="E10361" s="1271">
        <v>182.96</v>
      </c>
      <c r="F10361" s="394"/>
    </row>
    <row r="10362" spans="1:6">
      <c r="A10362" s="1284" t="s">
        <v>4765</v>
      </c>
      <c r="B10362" s="503" t="s">
        <v>43459</v>
      </c>
      <c r="C10362" s="1268" t="s">
        <v>12959</v>
      </c>
      <c r="D10362" s="1269" t="s">
        <v>28</v>
      </c>
      <c r="E10362" s="1272">
        <v>99.27</v>
      </c>
      <c r="F10362" s="394"/>
    </row>
    <row r="10363" spans="1:6">
      <c r="A10363" s="1284" t="s">
        <v>4766</v>
      </c>
      <c r="B10363" s="503" t="s">
        <v>43459</v>
      </c>
      <c r="C10363" s="1268" t="s">
        <v>12960</v>
      </c>
      <c r="D10363" s="1269" t="s">
        <v>28</v>
      </c>
      <c r="E10363" s="1271">
        <v>164.66</v>
      </c>
      <c r="F10363" s="394"/>
    </row>
    <row r="10364" spans="1:6">
      <c r="A10364" s="1284" t="s">
        <v>4767</v>
      </c>
      <c r="B10364" s="503" t="s">
        <v>43459</v>
      </c>
      <c r="C10364" s="1268" t="s">
        <v>12961</v>
      </c>
      <c r="D10364" s="1269" t="s">
        <v>28</v>
      </c>
      <c r="E10364" s="1271">
        <v>275.95</v>
      </c>
      <c r="F10364" s="394"/>
    </row>
    <row r="10365" spans="1:6">
      <c r="A10365" s="1284" t="s">
        <v>4768</v>
      </c>
      <c r="B10365" s="503" t="s">
        <v>43459</v>
      </c>
      <c r="C10365" s="1268" t="s">
        <v>12962</v>
      </c>
      <c r="D10365" s="1269" t="s">
        <v>28</v>
      </c>
      <c r="E10365" s="1271">
        <v>631.02</v>
      </c>
      <c r="F10365" s="394"/>
    </row>
    <row r="10366" spans="1:6">
      <c r="A10366" s="1292">
        <v>8920</v>
      </c>
      <c r="B10366" s="503" t="s">
        <v>43459</v>
      </c>
      <c r="C10366" s="1265" t="s">
        <v>4770</v>
      </c>
      <c r="D10366" s="1266" t="s">
        <v>97</v>
      </c>
      <c r="E10366" s="1267"/>
      <c r="F10366" s="394"/>
    </row>
    <row r="10367" spans="1:6">
      <c r="A10367" s="1284" t="s">
        <v>4771</v>
      </c>
      <c r="B10367" s="503" t="s">
        <v>43459</v>
      </c>
      <c r="C10367" s="1268" t="s">
        <v>45308</v>
      </c>
      <c r="D10367" s="1269" t="s">
        <v>28</v>
      </c>
      <c r="E10367" s="1271">
        <v>211.29</v>
      </c>
      <c r="F10367" s="394"/>
    </row>
    <row r="10368" spans="1:6">
      <c r="A10368" s="1284" t="s">
        <v>4772</v>
      </c>
      <c r="B10368" s="503" t="s">
        <v>43459</v>
      </c>
      <c r="C10368" s="1268" t="s">
        <v>45309</v>
      </c>
      <c r="D10368" s="1269" t="s">
        <v>28</v>
      </c>
      <c r="E10368" s="1271">
        <v>208.08</v>
      </c>
      <c r="F10368" s="394"/>
    </row>
    <row r="10369" spans="1:6">
      <c r="A10369" s="1284" t="s">
        <v>4773</v>
      </c>
      <c r="B10369" s="503" t="s">
        <v>43459</v>
      </c>
      <c r="C10369" s="1268" t="s">
        <v>45310</v>
      </c>
      <c r="D10369" s="1269" t="s">
        <v>28</v>
      </c>
      <c r="E10369" s="1271">
        <v>369.21</v>
      </c>
      <c r="F10369" s="394"/>
    </row>
    <row r="10370" spans="1:6">
      <c r="A10370" s="1284" t="s">
        <v>4774</v>
      </c>
      <c r="B10370" s="503" t="s">
        <v>43459</v>
      </c>
      <c r="C10370" s="1268" t="s">
        <v>45311</v>
      </c>
      <c r="D10370" s="1269" t="s">
        <v>28</v>
      </c>
      <c r="E10370" s="1271">
        <v>459.35</v>
      </c>
      <c r="F10370" s="394"/>
    </row>
    <row r="10371" spans="1:6">
      <c r="A10371" s="1292">
        <v>8921</v>
      </c>
      <c r="B10371" s="503" t="s">
        <v>43459</v>
      </c>
      <c r="C10371" s="1265" t="s">
        <v>4775</v>
      </c>
      <c r="D10371" s="1266" t="s">
        <v>97</v>
      </c>
      <c r="E10371" s="1267"/>
      <c r="F10371" s="394"/>
    </row>
    <row r="10372" spans="1:6" ht="22.5">
      <c r="A10372" s="1284" t="s">
        <v>4779</v>
      </c>
      <c r="B10372" s="503" t="s">
        <v>43459</v>
      </c>
      <c r="C10372" s="1268" t="s">
        <v>20975</v>
      </c>
      <c r="D10372" s="1269" t="s">
        <v>28</v>
      </c>
      <c r="E10372" s="1273">
        <v>1546.61</v>
      </c>
      <c r="F10372" s="394"/>
    </row>
    <row r="10373" spans="1:6" ht="22.5">
      <c r="A10373" s="1284" t="s">
        <v>11004</v>
      </c>
      <c r="B10373" s="503" t="s">
        <v>43459</v>
      </c>
      <c r="C10373" s="1268" t="s">
        <v>20976</v>
      </c>
      <c r="D10373" s="1269" t="s">
        <v>28</v>
      </c>
      <c r="E10373" s="1273">
        <v>1969.27</v>
      </c>
      <c r="F10373" s="394"/>
    </row>
    <row r="10374" spans="1:6" ht="22.5">
      <c r="A10374" s="1284" t="s">
        <v>4784</v>
      </c>
      <c r="B10374" s="503" t="s">
        <v>43459</v>
      </c>
      <c r="C10374" s="1268" t="s">
        <v>20977</v>
      </c>
      <c r="D10374" s="1269" t="s">
        <v>28</v>
      </c>
      <c r="E10374" s="1273">
        <v>3062.35</v>
      </c>
      <c r="F10374" s="394"/>
    </row>
    <row r="10375" spans="1:6" ht="22.5">
      <c r="A10375" s="1284" t="s">
        <v>20978</v>
      </c>
      <c r="B10375" s="503" t="s">
        <v>43459</v>
      </c>
      <c r="C10375" s="1268" t="s">
        <v>45312</v>
      </c>
      <c r="D10375" s="1269" t="s">
        <v>28</v>
      </c>
      <c r="E10375" s="1271">
        <v>138.34</v>
      </c>
      <c r="F10375" s="394"/>
    </row>
    <row r="10376" spans="1:6" ht="22.5">
      <c r="A10376" s="1284" t="s">
        <v>4780</v>
      </c>
      <c r="B10376" s="503" t="s">
        <v>43459</v>
      </c>
      <c r="C10376" s="1268" t="s">
        <v>20979</v>
      </c>
      <c r="D10376" s="1269" t="s">
        <v>28</v>
      </c>
      <c r="E10376" s="1271">
        <v>156.22</v>
      </c>
      <c r="F10376" s="394"/>
    </row>
    <row r="10377" spans="1:6" ht="22.5">
      <c r="A10377" s="1284" t="s">
        <v>4776</v>
      </c>
      <c r="B10377" s="503" t="s">
        <v>43459</v>
      </c>
      <c r="C10377" s="1268" t="s">
        <v>20980</v>
      </c>
      <c r="D10377" s="1269" t="s">
        <v>28</v>
      </c>
      <c r="E10377" s="1271">
        <v>314.14</v>
      </c>
      <c r="F10377" s="394"/>
    </row>
    <row r="10378" spans="1:6" ht="22.5">
      <c r="A10378" s="1284" t="s">
        <v>4781</v>
      </c>
      <c r="B10378" s="503" t="s">
        <v>43459</v>
      </c>
      <c r="C10378" s="1268" t="s">
        <v>20981</v>
      </c>
      <c r="D10378" s="1269" t="s">
        <v>28</v>
      </c>
      <c r="E10378" s="1271">
        <v>246.77</v>
      </c>
      <c r="F10378" s="394"/>
    </row>
    <row r="10379" spans="1:6" ht="22.5">
      <c r="A10379" s="1284" t="s">
        <v>4777</v>
      </c>
      <c r="B10379" s="503" t="s">
        <v>43459</v>
      </c>
      <c r="C10379" s="1268" t="s">
        <v>20982</v>
      </c>
      <c r="D10379" s="1269" t="s">
        <v>28</v>
      </c>
      <c r="E10379" s="1271">
        <v>539.55999999999995</v>
      </c>
      <c r="F10379" s="394"/>
    </row>
    <row r="10380" spans="1:6" ht="22.5">
      <c r="A10380" s="1284" t="s">
        <v>4782</v>
      </c>
      <c r="B10380" s="503" t="s">
        <v>43459</v>
      </c>
      <c r="C10380" s="1268" t="s">
        <v>20983</v>
      </c>
      <c r="D10380" s="1269" t="s">
        <v>28</v>
      </c>
      <c r="E10380" s="1271">
        <v>397.17</v>
      </c>
      <c r="F10380" s="394"/>
    </row>
    <row r="10381" spans="1:6" ht="22.5">
      <c r="A10381" s="1284" t="s">
        <v>4778</v>
      </c>
      <c r="B10381" s="503" t="s">
        <v>43459</v>
      </c>
      <c r="C10381" s="1268" t="s">
        <v>20984</v>
      </c>
      <c r="D10381" s="1269" t="s">
        <v>28</v>
      </c>
      <c r="E10381" s="1271">
        <v>852.08</v>
      </c>
      <c r="F10381" s="394"/>
    </row>
    <row r="10382" spans="1:6" ht="22.5">
      <c r="A10382" s="1284" t="s">
        <v>4783</v>
      </c>
      <c r="B10382" s="503" t="s">
        <v>43459</v>
      </c>
      <c r="C10382" s="1268" t="s">
        <v>20985</v>
      </c>
      <c r="D10382" s="1269" t="s">
        <v>28</v>
      </c>
      <c r="E10382" s="1271">
        <v>697.8</v>
      </c>
      <c r="F10382" s="394"/>
    </row>
    <row r="10383" spans="1:6" ht="22.5">
      <c r="A10383" s="1284" t="s">
        <v>11005</v>
      </c>
      <c r="B10383" s="503" t="s">
        <v>43459</v>
      </c>
      <c r="C10383" s="1268" t="s">
        <v>20986</v>
      </c>
      <c r="D10383" s="1269" t="s">
        <v>28</v>
      </c>
      <c r="E10383" s="1271">
        <v>634.87</v>
      </c>
      <c r="F10383" s="394"/>
    </row>
    <row r="10384" spans="1:6" ht="22.5">
      <c r="A10384" s="1284" t="s">
        <v>4785</v>
      </c>
      <c r="B10384" s="503" t="s">
        <v>43459</v>
      </c>
      <c r="C10384" s="1268" t="s">
        <v>20987</v>
      </c>
      <c r="D10384" s="1269" t="s">
        <v>28</v>
      </c>
      <c r="E10384" s="1273">
        <v>1184.46</v>
      </c>
      <c r="F10384" s="394"/>
    </row>
    <row r="10385" spans="1:6" ht="22.5">
      <c r="A10385" s="1284" t="s">
        <v>4786</v>
      </c>
      <c r="B10385" s="503" t="s">
        <v>43459</v>
      </c>
      <c r="C10385" s="1268" t="s">
        <v>20988</v>
      </c>
      <c r="D10385" s="1269" t="s">
        <v>28</v>
      </c>
      <c r="E10385" s="1271">
        <v>364.27</v>
      </c>
      <c r="F10385" s="394"/>
    </row>
    <row r="10386" spans="1:6">
      <c r="A10386" s="1292">
        <v>8922</v>
      </c>
      <c r="B10386" s="503" t="s">
        <v>43459</v>
      </c>
      <c r="C10386" s="1265" t="s">
        <v>4787</v>
      </c>
      <c r="D10386" s="1266" t="s">
        <v>97</v>
      </c>
      <c r="E10386" s="1267"/>
      <c r="F10386" s="394"/>
    </row>
    <row r="10387" spans="1:6">
      <c r="A10387" s="1284" t="s">
        <v>4788</v>
      </c>
      <c r="B10387" s="503" t="s">
        <v>43459</v>
      </c>
      <c r="C10387" s="1268" t="s">
        <v>45313</v>
      </c>
      <c r="D10387" s="1269" t="s">
        <v>28</v>
      </c>
      <c r="E10387" s="1271">
        <v>100.52</v>
      </c>
      <c r="F10387" s="394"/>
    </row>
    <row r="10388" spans="1:6">
      <c r="A10388" s="1284" t="s">
        <v>4789</v>
      </c>
      <c r="B10388" s="503" t="s">
        <v>43459</v>
      </c>
      <c r="C10388" s="1268" t="s">
        <v>45314</v>
      </c>
      <c r="D10388" s="1269" t="s">
        <v>28</v>
      </c>
      <c r="E10388" s="1272">
        <v>76.34</v>
      </c>
      <c r="F10388" s="394"/>
    </row>
    <row r="10389" spans="1:6" ht="22.5">
      <c r="A10389" s="1284" t="s">
        <v>4790</v>
      </c>
      <c r="B10389" s="503" t="s">
        <v>43459</v>
      </c>
      <c r="C10389" s="1268" t="s">
        <v>4791</v>
      </c>
      <c r="D10389" s="1269" t="s">
        <v>28</v>
      </c>
      <c r="E10389" s="1272">
        <v>69.08</v>
      </c>
      <c r="F10389" s="394"/>
    </row>
    <row r="10390" spans="1:6" ht="22.5">
      <c r="A10390" s="1284" t="s">
        <v>4792</v>
      </c>
      <c r="B10390" s="503" t="s">
        <v>43459</v>
      </c>
      <c r="C10390" s="1268" t="s">
        <v>4793</v>
      </c>
      <c r="D10390" s="1269" t="s">
        <v>28</v>
      </c>
      <c r="E10390" s="1272">
        <v>77.45</v>
      </c>
      <c r="F10390" s="394"/>
    </row>
    <row r="10391" spans="1:6" ht="22.5">
      <c r="A10391" s="1284" t="s">
        <v>4794</v>
      </c>
      <c r="B10391" s="503" t="s">
        <v>43459</v>
      </c>
      <c r="C10391" s="1268" t="s">
        <v>4795</v>
      </c>
      <c r="D10391" s="1269" t="s">
        <v>28</v>
      </c>
      <c r="E10391" s="1271">
        <v>120.98</v>
      </c>
      <c r="F10391" s="394"/>
    </row>
    <row r="10392" spans="1:6" ht="22.5">
      <c r="A10392" s="1284" t="s">
        <v>4796</v>
      </c>
      <c r="B10392" s="503" t="s">
        <v>43459</v>
      </c>
      <c r="C10392" s="1268" t="s">
        <v>4797</v>
      </c>
      <c r="D10392" s="1269" t="s">
        <v>28</v>
      </c>
      <c r="E10392" s="1272">
        <v>92.62</v>
      </c>
      <c r="F10392" s="394"/>
    </row>
    <row r="10393" spans="1:6" ht="22.5">
      <c r="A10393" s="1284" t="s">
        <v>4798</v>
      </c>
      <c r="B10393" s="503" t="s">
        <v>43459</v>
      </c>
      <c r="C10393" s="1268" t="s">
        <v>4799</v>
      </c>
      <c r="D10393" s="1269" t="s">
        <v>28</v>
      </c>
      <c r="E10393" s="1272">
        <v>85.79</v>
      </c>
      <c r="F10393" s="394"/>
    </row>
    <row r="10394" spans="1:6" ht="22.5">
      <c r="A10394" s="1284" t="s">
        <v>4800</v>
      </c>
      <c r="B10394" s="503" t="s">
        <v>43459</v>
      </c>
      <c r="C10394" s="1268" t="s">
        <v>4801</v>
      </c>
      <c r="D10394" s="1269" t="s">
        <v>28</v>
      </c>
      <c r="E10394" s="1272">
        <v>88.4</v>
      </c>
      <c r="F10394" s="394"/>
    </row>
    <row r="10395" spans="1:6" ht="22.5">
      <c r="A10395" s="1284" t="s">
        <v>4802</v>
      </c>
      <c r="B10395" s="503" t="s">
        <v>43459</v>
      </c>
      <c r="C10395" s="1268" t="s">
        <v>4803</v>
      </c>
      <c r="D10395" s="1269" t="s">
        <v>28</v>
      </c>
      <c r="E10395" s="1272">
        <v>75.25</v>
      </c>
      <c r="F10395" s="394"/>
    </row>
    <row r="10396" spans="1:6" ht="22.5">
      <c r="A10396" s="1284" t="s">
        <v>4804</v>
      </c>
      <c r="B10396" s="503" t="s">
        <v>43459</v>
      </c>
      <c r="C10396" s="1268" t="s">
        <v>4805</v>
      </c>
      <c r="D10396" s="1269" t="s">
        <v>28</v>
      </c>
      <c r="E10396" s="1272">
        <v>77.86</v>
      </c>
      <c r="F10396" s="394"/>
    </row>
    <row r="10397" spans="1:6" ht="22.5">
      <c r="A10397" s="1284" t="s">
        <v>4806</v>
      </c>
      <c r="B10397" s="503" t="s">
        <v>43459</v>
      </c>
      <c r="C10397" s="1268" t="s">
        <v>4807</v>
      </c>
      <c r="D10397" s="1269" t="s">
        <v>28</v>
      </c>
      <c r="E10397" s="1272">
        <v>58.54</v>
      </c>
      <c r="F10397" s="394"/>
    </row>
    <row r="10398" spans="1:6" ht="22.5">
      <c r="A10398" s="1284" t="s">
        <v>4808</v>
      </c>
      <c r="B10398" s="503" t="s">
        <v>43459</v>
      </c>
      <c r="C10398" s="1268" t="s">
        <v>4809</v>
      </c>
      <c r="D10398" s="1269" t="s">
        <v>28</v>
      </c>
      <c r="E10398" s="1272">
        <v>47.84</v>
      </c>
      <c r="F10398" s="394"/>
    </row>
    <row r="10399" spans="1:6" ht="22.5">
      <c r="A10399" s="1284" t="s">
        <v>4810</v>
      </c>
      <c r="B10399" s="503" t="s">
        <v>43459</v>
      </c>
      <c r="C10399" s="1268" t="s">
        <v>4811</v>
      </c>
      <c r="D10399" s="1269" t="s">
        <v>28</v>
      </c>
      <c r="E10399" s="1272">
        <v>56.21</v>
      </c>
      <c r="F10399" s="394"/>
    </row>
    <row r="10400" spans="1:6" ht="22.5">
      <c r="A10400" s="1284" t="s">
        <v>4812</v>
      </c>
      <c r="B10400" s="503" t="s">
        <v>43459</v>
      </c>
      <c r="C10400" s="1268" t="s">
        <v>4813</v>
      </c>
      <c r="D10400" s="1269" t="s">
        <v>28</v>
      </c>
      <c r="E10400" s="1272">
        <v>99.74</v>
      </c>
      <c r="F10400" s="394"/>
    </row>
    <row r="10401" spans="1:6" ht="22.5">
      <c r="A10401" s="1284" t="s">
        <v>4814</v>
      </c>
      <c r="B10401" s="503" t="s">
        <v>43459</v>
      </c>
      <c r="C10401" s="1268" t="s">
        <v>4815</v>
      </c>
      <c r="D10401" s="1269" t="s">
        <v>28</v>
      </c>
      <c r="E10401" s="1272">
        <v>71.38</v>
      </c>
      <c r="F10401" s="394"/>
    </row>
    <row r="10402" spans="1:6" ht="22.5">
      <c r="A10402" s="1284" t="s">
        <v>4816</v>
      </c>
      <c r="B10402" s="503" t="s">
        <v>43459</v>
      </c>
      <c r="C10402" s="1268" t="s">
        <v>4817</v>
      </c>
      <c r="D10402" s="1269" t="s">
        <v>28</v>
      </c>
      <c r="E10402" s="1272">
        <v>64.55</v>
      </c>
      <c r="F10402" s="394"/>
    </row>
    <row r="10403" spans="1:6" ht="22.5">
      <c r="A10403" s="1284" t="s">
        <v>4818</v>
      </c>
      <c r="B10403" s="503" t="s">
        <v>43459</v>
      </c>
      <c r="C10403" s="1268" t="s">
        <v>4819</v>
      </c>
      <c r="D10403" s="1269" t="s">
        <v>28</v>
      </c>
      <c r="E10403" s="1272">
        <v>67.16</v>
      </c>
      <c r="F10403" s="394"/>
    </row>
    <row r="10404" spans="1:6">
      <c r="A10404" s="1284" t="s">
        <v>4820</v>
      </c>
      <c r="B10404" s="503" t="s">
        <v>43459</v>
      </c>
      <c r="C10404" s="1268" t="s">
        <v>4821</v>
      </c>
      <c r="D10404" s="1269" t="s">
        <v>28</v>
      </c>
      <c r="E10404" s="1272">
        <v>28.35</v>
      </c>
      <c r="F10404" s="394"/>
    </row>
    <row r="10405" spans="1:6" ht="22.5">
      <c r="A10405" s="1284" t="s">
        <v>4822</v>
      </c>
      <c r="B10405" s="503" t="s">
        <v>43459</v>
      </c>
      <c r="C10405" s="1268" t="s">
        <v>4823</v>
      </c>
      <c r="D10405" s="1269" t="s">
        <v>28</v>
      </c>
      <c r="E10405" s="1272">
        <v>44.88</v>
      </c>
      <c r="F10405" s="394"/>
    </row>
    <row r="10406" spans="1:6" ht="22.5">
      <c r="A10406" s="1284" t="s">
        <v>4824</v>
      </c>
      <c r="B10406" s="503" t="s">
        <v>43459</v>
      </c>
      <c r="C10406" s="1268" t="s">
        <v>4825</v>
      </c>
      <c r="D10406" s="1269" t="s">
        <v>28</v>
      </c>
      <c r="E10406" s="1272">
        <v>53.25</v>
      </c>
      <c r="F10406" s="394"/>
    </row>
    <row r="10407" spans="1:6" ht="22.5">
      <c r="A10407" s="1284" t="s">
        <v>4826</v>
      </c>
      <c r="B10407" s="503" t="s">
        <v>43459</v>
      </c>
      <c r="C10407" s="1268" t="s">
        <v>4827</v>
      </c>
      <c r="D10407" s="1269" t="s">
        <v>28</v>
      </c>
      <c r="E10407" s="1272">
        <v>50.1</v>
      </c>
      <c r="F10407" s="394"/>
    </row>
    <row r="10408" spans="1:6" ht="22.5">
      <c r="A10408" s="1284" t="s">
        <v>4828</v>
      </c>
      <c r="B10408" s="503" t="s">
        <v>43459</v>
      </c>
      <c r="C10408" s="1268" t="s">
        <v>4829</v>
      </c>
      <c r="D10408" s="1269" t="s">
        <v>28</v>
      </c>
      <c r="E10408" s="1272">
        <v>58.47</v>
      </c>
      <c r="F10408" s="394"/>
    </row>
    <row r="10409" spans="1:6" ht="22.5">
      <c r="A10409" s="1284" t="s">
        <v>4830</v>
      </c>
      <c r="B10409" s="503" t="s">
        <v>43459</v>
      </c>
      <c r="C10409" s="1268" t="s">
        <v>4831</v>
      </c>
      <c r="D10409" s="1269" t="s">
        <v>28</v>
      </c>
      <c r="E10409" s="1272">
        <v>58</v>
      </c>
      <c r="F10409" s="394"/>
    </row>
    <row r="10410" spans="1:6" ht="22.5">
      <c r="A10410" s="1284" t="s">
        <v>4832</v>
      </c>
      <c r="B10410" s="503" t="s">
        <v>43459</v>
      </c>
      <c r="C10410" s="1268" t="s">
        <v>4833</v>
      </c>
      <c r="D10410" s="1269" t="s">
        <v>28</v>
      </c>
      <c r="E10410" s="1272">
        <v>66.37</v>
      </c>
      <c r="F10410" s="394"/>
    </row>
    <row r="10411" spans="1:6" ht="22.5">
      <c r="A10411" s="1284" t="s">
        <v>4834</v>
      </c>
      <c r="B10411" s="503" t="s">
        <v>43459</v>
      </c>
      <c r="C10411" s="1268" t="s">
        <v>4835</v>
      </c>
      <c r="D10411" s="1269" t="s">
        <v>28</v>
      </c>
      <c r="E10411" s="1271">
        <v>178.22</v>
      </c>
      <c r="F10411" s="394"/>
    </row>
    <row r="10412" spans="1:6" ht="22.5">
      <c r="A10412" s="1284" t="s">
        <v>4836</v>
      </c>
      <c r="B10412" s="503" t="s">
        <v>43459</v>
      </c>
      <c r="C10412" s="1268" t="s">
        <v>4837</v>
      </c>
      <c r="D10412" s="1269" t="s">
        <v>28</v>
      </c>
      <c r="E10412" s="1271">
        <v>131.52000000000001</v>
      </c>
      <c r="F10412" s="394"/>
    </row>
    <row r="10413" spans="1:6" ht="22.5">
      <c r="A10413" s="1284" t="s">
        <v>4838</v>
      </c>
      <c r="B10413" s="503" t="s">
        <v>43459</v>
      </c>
      <c r="C10413" s="1268" t="s">
        <v>4839</v>
      </c>
      <c r="D10413" s="1269" t="s">
        <v>28</v>
      </c>
      <c r="E10413" s="1272">
        <v>89.04</v>
      </c>
      <c r="F10413" s="394"/>
    </row>
    <row r="10414" spans="1:6" ht="22.5">
      <c r="A10414" s="1284" t="s">
        <v>4840</v>
      </c>
      <c r="B10414" s="503" t="s">
        <v>43459</v>
      </c>
      <c r="C10414" s="1268" t="s">
        <v>4841</v>
      </c>
      <c r="D10414" s="1269" t="s">
        <v>28</v>
      </c>
      <c r="E10414" s="1271">
        <v>125.92</v>
      </c>
      <c r="F10414" s="394"/>
    </row>
    <row r="10415" spans="1:6" ht="22.5">
      <c r="A10415" s="1284" t="s">
        <v>4842</v>
      </c>
      <c r="B10415" s="503" t="s">
        <v>43459</v>
      </c>
      <c r="C10415" s="1268" t="s">
        <v>4843</v>
      </c>
      <c r="D10415" s="1269" t="s">
        <v>28</v>
      </c>
      <c r="E10415" s="1272">
        <v>97.89</v>
      </c>
      <c r="F10415" s="394"/>
    </row>
    <row r="10416" spans="1:6" ht="22.5">
      <c r="A10416" s="1284" t="s">
        <v>4844</v>
      </c>
      <c r="B10416" s="503" t="s">
        <v>43459</v>
      </c>
      <c r="C10416" s="1268" t="s">
        <v>4845</v>
      </c>
      <c r="D10416" s="1269" t="s">
        <v>28</v>
      </c>
      <c r="E10416" s="1272">
        <v>66.03</v>
      </c>
      <c r="F10416" s="394"/>
    </row>
    <row r="10417" spans="1:6" ht="22.5">
      <c r="A10417" s="1284" t="s">
        <v>4846</v>
      </c>
      <c r="B10417" s="503" t="s">
        <v>43459</v>
      </c>
      <c r="C10417" s="1268" t="s">
        <v>4847</v>
      </c>
      <c r="D10417" s="1269" t="s">
        <v>28</v>
      </c>
      <c r="E10417" s="1272">
        <v>43.5</v>
      </c>
      <c r="F10417" s="394"/>
    </row>
    <row r="10418" spans="1:6" ht="22.5">
      <c r="A10418" s="1284" t="s">
        <v>4848</v>
      </c>
      <c r="B10418" s="503" t="s">
        <v>43459</v>
      </c>
      <c r="C10418" s="1268" t="s">
        <v>4849</v>
      </c>
      <c r="D10418" s="1269" t="s">
        <v>28</v>
      </c>
      <c r="E10418" s="1272">
        <v>63.81</v>
      </c>
      <c r="F10418" s="394"/>
    </row>
    <row r="10419" spans="1:6" ht="22.5">
      <c r="A10419" s="1284" t="s">
        <v>4850</v>
      </c>
      <c r="B10419" s="503" t="s">
        <v>43459</v>
      </c>
      <c r="C10419" s="1268" t="s">
        <v>4851</v>
      </c>
      <c r="D10419" s="1269" t="s">
        <v>28</v>
      </c>
      <c r="E10419" s="1272">
        <v>56.98</v>
      </c>
      <c r="F10419" s="394"/>
    </row>
    <row r="10420" spans="1:6" ht="22.5">
      <c r="A10420" s="1284" t="s">
        <v>4852</v>
      </c>
      <c r="B10420" s="503" t="s">
        <v>43459</v>
      </c>
      <c r="C10420" s="1268" t="s">
        <v>4853</v>
      </c>
      <c r="D10420" s="1269" t="s">
        <v>28</v>
      </c>
      <c r="E10420" s="1272">
        <v>59.59</v>
      </c>
      <c r="F10420" s="394"/>
    </row>
    <row r="10421" spans="1:6" ht="22.5">
      <c r="A10421" s="1284" t="s">
        <v>4854</v>
      </c>
      <c r="B10421" s="503" t="s">
        <v>43459</v>
      </c>
      <c r="C10421" s="1268" t="s">
        <v>4855</v>
      </c>
      <c r="D10421" s="1269" t="s">
        <v>28</v>
      </c>
      <c r="E10421" s="1272">
        <v>45.47</v>
      </c>
      <c r="F10421" s="394"/>
    </row>
    <row r="10422" spans="1:6" ht="22.5">
      <c r="A10422" s="1284" t="s">
        <v>4856</v>
      </c>
      <c r="B10422" s="503" t="s">
        <v>43459</v>
      </c>
      <c r="C10422" s="1268" t="s">
        <v>4857</v>
      </c>
      <c r="D10422" s="1269" t="s">
        <v>28</v>
      </c>
      <c r="E10422" s="1272">
        <v>38.229999999999997</v>
      </c>
      <c r="F10422" s="394"/>
    </row>
    <row r="10423" spans="1:6" ht="22.5">
      <c r="A10423" s="1284" t="s">
        <v>4858</v>
      </c>
      <c r="B10423" s="503" t="s">
        <v>43459</v>
      </c>
      <c r="C10423" s="1268" t="s">
        <v>4859</v>
      </c>
      <c r="D10423" s="1269" t="s">
        <v>28</v>
      </c>
      <c r="E10423" s="1272">
        <v>51.71</v>
      </c>
      <c r="F10423" s="394"/>
    </row>
    <row r="10424" spans="1:6" ht="22.5">
      <c r="A10424" s="1284" t="s">
        <v>4860</v>
      </c>
      <c r="B10424" s="503" t="s">
        <v>43459</v>
      </c>
      <c r="C10424" s="1268" t="s">
        <v>4861</v>
      </c>
      <c r="D10424" s="1269" t="s">
        <v>28</v>
      </c>
      <c r="E10424" s="1272">
        <v>54.32</v>
      </c>
      <c r="F10424" s="394"/>
    </row>
    <row r="10425" spans="1:6" ht="22.5">
      <c r="A10425" s="1284" t="s">
        <v>4862</v>
      </c>
      <c r="B10425" s="503" t="s">
        <v>43459</v>
      </c>
      <c r="C10425" s="1268" t="s">
        <v>4863</v>
      </c>
      <c r="D10425" s="1269" t="s">
        <v>28</v>
      </c>
      <c r="E10425" s="1272">
        <v>38.67</v>
      </c>
      <c r="F10425" s="394"/>
    </row>
    <row r="10426" spans="1:6" ht="22.5">
      <c r="A10426" s="1284" t="s">
        <v>4864</v>
      </c>
      <c r="B10426" s="503" t="s">
        <v>43459</v>
      </c>
      <c r="C10426" s="1268" t="s">
        <v>4865</v>
      </c>
      <c r="D10426" s="1269" t="s">
        <v>28</v>
      </c>
      <c r="E10426" s="1272">
        <v>32.880000000000003</v>
      </c>
      <c r="F10426" s="394"/>
    </row>
    <row r="10427" spans="1:6" ht="22.5">
      <c r="A10427" s="1284" t="s">
        <v>4866</v>
      </c>
      <c r="B10427" s="503" t="s">
        <v>43459</v>
      </c>
      <c r="C10427" s="1268" t="s">
        <v>4867</v>
      </c>
      <c r="D10427" s="1269" t="s">
        <v>28</v>
      </c>
      <c r="E10427" s="1272">
        <v>53.19</v>
      </c>
      <c r="F10427" s="394"/>
    </row>
    <row r="10428" spans="1:6" ht="22.5">
      <c r="A10428" s="1284" t="s">
        <v>4868</v>
      </c>
      <c r="B10428" s="503" t="s">
        <v>43459</v>
      </c>
      <c r="C10428" s="1268" t="s">
        <v>4869</v>
      </c>
      <c r="D10428" s="1269" t="s">
        <v>28</v>
      </c>
      <c r="E10428" s="1272">
        <v>46.36</v>
      </c>
      <c r="F10428" s="394"/>
    </row>
    <row r="10429" spans="1:6" ht="22.5">
      <c r="A10429" s="1284" t="s">
        <v>4870</v>
      </c>
      <c r="B10429" s="503" t="s">
        <v>43459</v>
      </c>
      <c r="C10429" s="1268" t="s">
        <v>4871</v>
      </c>
      <c r="D10429" s="1269" t="s">
        <v>28</v>
      </c>
      <c r="E10429" s="1272">
        <v>48.97</v>
      </c>
      <c r="F10429" s="394"/>
    </row>
    <row r="10430" spans="1:6" ht="32.25">
      <c r="A10430" s="1284" t="s">
        <v>4872</v>
      </c>
      <c r="B10430" s="503" t="s">
        <v>43459</v>
      </c>
      <c r="C10430" s="1268" t="s">
        <v>4873</v>
      </c>
      <c r="D10430" s="1269" t="s">
        <v>28</v>
      </c>
      <c r="E10430" s="1272">
        <v>80.52</v>
      </c>
      <c r="F10430" s="394"/>
    </row>
    <row r="10431" spans="1:6" ht="32.25">
      <c r="A10431" s="1284" t="s">
        <v>4874</v>
      </c>
      <c r="B10431" s="503" t="s">
        <v>43459</v>
      </c>
      <c r="C10431" s="1268" t="s">
        <v>4875</v>
      </c>
      <c r="D10431" s="1269" t="s">
        <v>28</v>
      </c>
      <c r="E10431" s="1272">
        <v>83.13</v>
      </c>
      <c r="F10431" s="394"/>
    </row>
    <row r="10432" spans="1:6" ht="32.25">
      <c r="A10432" s="1284" t="s">
        <v>4876</v>
      </c>
      <c r="B10432" s="503" t="s">
        <v>43459</v>
      </c>
      <c r="C10432" s="1268" t="s">
        <v>4877</v>
      </c>
      <c r="D10432" s="1269" t="s">
        <v>28</v>
      </c>
      <c r="E10432" s="1272">
        <v>69.900000000000006</v>
      </c>
      <c r="F10432" s="394"/>
    </row>
    <row r="10433" spans="1:6" ht="32.25">
      <c r="A10433" s="1284" t="s">
        <v>4878</v>
      </c>
      <c r="B10433" s="503" t="s">
        <v>43459</v>
      </c>
      <c r="C10433" s="1268" t="s">
        <v>4879</v>
      </c>
      <c r="D10433" s="1269" t="s">
        <v>28</v>
      </c>
      <c r="E10433" s="1272">
        <v>72.510000000000005</v>
      </c>
      <c r="F10433" s="394"/>
    </row>
    <row r="10434" spans="1:6">
      <c r="A10434" s="1284" t="s">
        <v>4880</v>
      </c>
      <c r="B10434" s="503" t="s">
        <v>43459</v>
      </c>
      <c r="C10434" s="1268" t="s">
        <v>4881</v>
      </c>
      <c r="D10434" s="1269" t="s">
        <v>28</v>
      </c>
      <c r="E10434" s="1272">
        <v>18.95</v>
      </c>
      <c r="F10434" s="394"/>
    </row>
    <row r="10435" spans="1:6">
      <c r="A10435" s="1284" t="s">
        <v>4934</v>
      </c>
      <c r="B10435" s="503" t="s">
        <v>43459</v>
      </c>
      <c r="C10435" s="1268" t="s">
        <v>45315</v>
      </c>
      <c r="D10435" s="1269" t="s">
        <v>28</v>
      </c>
      <c r="E10435" s="1270">
        <v>6.99</v>
      </c>
      <c r="F10435" s="394"/>
    </row>
    <row r="10436" spans="1:6">
      <c r="A10436" s="1284" t="s">
        <v>4882</v>
      </c>
      <c r="B10436" s="503" t="s">
        <v>43459</v>
      </c>
      <c r="C10436" s="1268" t="s">
        <v>4883</v>
      </c>
      <c r="D10436" s="1269" t="s">
        <v>28</v>
      </c>
      <c r="E10436" s="1272">
        <v>14.44</v>
      </c>
      <c r="F10436" s="394"/>
    </row>
    <row r="10437" spans="1:6">
      <c r="A10437" s="1284" t="s">
        <v>4884</v>
      </c>
      <c r="B10437" s="503" t="s">
        <v>43459</v>
      </c>
      <c r="C10437" s="1268" t="s">
        <v>4885</v>
      </c>
      <c r="D10437" s="1269" t="s">
        <v>28</v>
      </c>
      <c r="E10437" s="1272">
        <v>21.96</v>
      </c>
      <c r="F10437" s="394"/>
    </row>
    <row r="10438" spans="1:6">
      <c r="A10438" s="1284" t="s">
        <v>4886</v>
      </c>
      <c r="B10438" s="503" t="s">
        <v>43459</v>
      </c>
      <c r="C10438" s="1268" t="s">
        <v>4887</v>
      </c>
      <c r="D10438" s="1269" t="s">
        <v>28</v>
      </c>
      <c r="E10438" s="1272">
        <v>35.97</v>
      </c>
      <c r="F10438" s="394"/>
    </row>
    <row r="10439" spans="1:6" ht="22.5">
      <c r="A10439" s="1284" t="s">
        <v>4888</v>
      </c>
      <c r="B10439" s="503" t="s">
        <v>43459</v>
      </c>
      <c r="C10439" s="1268" t="s">
        <v>4889</v>
      </c>
      <c r="D10439" s="1269" t="s">
        <v>28</v>
      </c>
      <c r="E10439" s="1272">
        <v>31.4</v>
      </c>
      <c r="F10439" s="394"/>
    </row>
    <row r="10440" spans="1:6" ht="22.5">
      <c r="A10440" s="1284" t="s">
        <v>4890</v>
      </c>
      <c r="B10440" s="503" t="s">
        <v>43459</v>
      </c>
      <c r="C10440" s="1268" t="s">
        <v>4891</v>
      </c>
      <c r="D10440" s="1269" t="s">
        <v>28</v>
      </c>
      <c r="E10440" s="1272">
        <v>47.49</v>
      </c>
      <c r="F10440" s="394"/>
    </row>
    <row r="10441" spans="1:6" ht="22.5">
      <c r="A10441" s="1284" t="s">
        <v>4892</v>
      </c>
      <c r="B10441" s="503" t="s">
        <v>43459</v>
      </c>
      <c r="C10441" s="1268" t="s">
        <v>4893</v>
      </c>
      <c r="D10441" s="1269" t="s">
        <v>28</v>
      </c>
      <c r="E10441" s="1272">
        <v>55.86</v>
      </c>
      <c r="F10441" s="394"/>
    </row>
    <row r="10442" spans="1:6" ht="22.5">
      <c r="A10442" s="1284" t="s">
        <v>4894</v>
      </c>
      <c r="B10442" s="503" t="s">
        <v>43459</v>
      </c>
      <c r="C10442" s="1268" t="s">
        <v>4895</v>
      </c>
      <c r="D10442" s="1269" t="s">
        <v>28</v>
      </c>
      <c r="E10442" s="1271">
        <v>111.55</v>
      </c>
      <c r="F10442" s="394"/>
    </row>
    <row r="10443" spans="1:6" ht="22.5">
      <c r="A10443" s="1284" t="s">
        <v>4896</v>
      </c>
      <c r="B10443" s="503" t="s">
        <v>43459</v>
      </c>
      <c r="C10443" s="1268" t="s">
        <v>4897</v>
      </c>
      <c r="D10443" s="1269" t="s">
        <v>28</v>
      </c>
      <c r="E10443" s="1271">
        <v>119.92</v>
      </c>
      <c r="F10443" s="394"/>
    </row>
    <row r="10444" spans="1:6" ht="22.5">
      <c r="A10444" s="1284" t="s">
        <v>4898</v>
      </c>
      <c r="B10444" s="503" t="s">
        <v>43459</v>
      </c>
      <c r="C10444" s="1268" t="s">
        <v>4899</v>
      </c>
      <c r="D10444" s="1269" t="s">
        <v>28</v>
      </c>
      <c r="E10444" s="1272">
        <v>34.01</v>
      </c>
      <c r="F10444" s="394"/>
    </row>
    <row r="10445" spans="1:6" ht="22.5">
      <c r="A10445" s="1284" t="s">
        <v>4900</v>
      </c>
      <c r="B10445" s="503" t="s">
        <v>43459</v>
      </c>
      <c r="C10445" s="1268" t="s">
        <v>4901</v>
      </c>
      <c r="D10445" s="1269" t="s">
        <v>28</v>
      </c>
      <c r="E10445" s="1272">
        <v>37.96</v>
      </c>
      <c r="F10445" s="394"/>
    </row>
    <row r="10446" spans="1:6" ht="22.5">
      <c r="A10446" s="1284" t="s">
        <v>4902</v>
      </c>
      <c r="B10446" s="503" t="s">
        <v>43459</v>
      </c>
      <c r="C10446" s="1268" t="s">
        <v>4903</v>
      </c>
      <c r="D10446" s="1269" t="s">
        <v>28</v>
      </c>
      <c r="E10446" s="1272">
        <v>98.07</v>
      </c>
      <c r="F10446" s="394"/>
    </row>
    <row r="10447" spans="1:6">
      <c r="A10447" s="1284" t="s">
        <v>4910</v>
      </c>
      <c r="B10447" s="503" t="s">
        <v>43459</v>
      </c>
      <c r="C10447" s="1268" t="s">
        <v>4911</v>
      </c>
      <c r="D10447" s="1269" t="s">
        <v>28</v>
      </c>
      <c r="E10447" s="1270">
        <v>2.61</v>
      </c>
      <c r="F10447" s="394"/>
    </row>
    <row r="10448" spans="1:6">
      <c r="A10448" s="1284" t="s">
        <v>4912</v>
      </c>
      <c r="B10448" s="503" t="s">
        <v>43459</v>
      </c>
      <c r="C10448" s="1268" t="s">
        <v>4913</v>
      </c>
      <c r="D10448" s="1269" t="s">
        <v>28</v>
      </c>
      <c r="E10448" s="1270">
        <v>3.06</v>
      </c>
      <c r="F10448" s="394"/>
    </row>
    <row r="10449" spans="1:6">
      <c r="A10449" s="1284" t="s">
        <v>4914</v>
      </c>
      <c r="B10449" s="503" t="s">
        <v>43459</v>
      </c>
      <c r="C10449" s="1268" t="s">
        <v>4915</v>
      </c>
      <c r="D10449" s="1269" t="s">
        <v>28</v>
      </c>
      <c r="E10449" s="1272">
        <v>27.61</v>
      </c>
      <c r="F10449" s="394"/>
    </row>
    <row r="10450" spans="1:6">
      <c r="A10450" s="1284" t="s">
        <v>4916</v>
      </c>
      <c r="B10450" s="503" t="s">
        <v>43459</v>
      </c>
      <c r="C10450" s="1268" t="s">
        <v>4917</v>
      </c>
      <c r="D10450" s="1269" t="s">
        <v>28</v>
      </c>
      <c r="E10450" s="1272">
        <v>29.58</v>
      </c>
      <c r="F10450" s="394"/>
    </row>
    <row r="10451" spans="1:6">
      <c r="A10451" s="1284" t="s">
        <v>4918</v>
      </c>
      <c r="B10451" s="503" t="s">
        <v>43459</v>
      </c>
      <c r="C10451" s="1268" t="s">
        <v>4919</v>
      </c>
      <c r="D10451" s="1269" t="s">
        <v>28</v>
      </c>
      <c r="E10451" s="1272">
        <v>22.34</v>
      </c>
      <c r="F10451" s="394"/>
    </row>
    <row r="10452" spans="1:6">
      <c r="A10452" s="1284" t="s">
        <v>4920</v>
      </c>
      <c r="B10452" s="503" t="s">
        <v>43459</v>
      </c>
      <c r="C10452" s="1268" t="s">
        <v>4921</v>
      </c>
      <c r="D10452" s="1269" t="s">
        <v>28</v>
      </c>
      <c r="E10452" s="1272">
        <v>16.989999999999998</v>
      </c>
      <c r="F10452" s="394"/>
    </row>
    <row r="10453" spans="1:6">
      <c r="A10453" s="1284" t="s">
        <v>4922</v>
      </c>
      <c r="B10453" s="503" t="s">
        <v>43459</v>
      </c>
      <c r="C10453" s="1268" t="s">
        <v>4923</v>
      </c>
      <c r="D10453" s="1269" t="s">
        <v>28</v>
      </c>
      <c r="E10453" s="1272">
        <v>20.079999999999998</v>
      </c>
      <c r="F10453" s="394"/>
    </row>
    <row r="10454" spans="1:6">
      <c r="A10454" s="1284" t="s">
        <v>4924</v>
      </c>
      <c r="B10454" s="503" t="s">
        <v>43459</v>
      </c>
      <c r="C10454" s="1268" t="s">
        <v>4925</v>
      </c>
      <c r="D10454" s="1269" t="s">
        <v>28</v>
      </c>
      <c r="E10454" s="1272">
        <v>22.78</v>
      </c>
      <c r="F10454" s="394"/>
    </row>
    <row r="10455" spans="1:6">
      <c r="A10455" s="1284" t="s">
        <v>4926</v>
      </c>
      <c r="B10455" s="503" t="s">
        <v>43459</v>
      </c>
      <c r="C10455" s="1268" t="s">
        <v>4927</v>
      </c>
      <c r="D10455" s="1269" t="s">
        <v>28</v>
      </c>
      <c r="E10455" s="1272">
        <v>15.51</v>
      </c>
      <c r="F10455" s="394"/>
    </row>
    <row r="10456" spans="1:6">
      <c r="A10456" s="1284" t="s">
        <v>4928</v>
      </c>
      <c r="B10456" s="503" t="s">
        <v>43459</v>
      </c>
      <c r="C10456" s="1268" t="s">
        <v>4929</v>
      </c>
      <c r="D10456" s="1269" t="s">
        <v>28</v>
      </c>
      <c r="E10456" s="1272">
        <v>18.12</v>
      </c>
      <c r="F10456" s="394"/>
    </row>
    <row r="10457" spans="1:6" ht="22.5">
      <c r="A10457" s="1284" t="s">
        <v>4930</v>
      </c>
      <c r="B10457" s="503" t="s">
        <v>43459</v>
      </c>
      <c r="C10457" s="1268" t="s">
        <v>4931</v>
      </c>
      <c r="D10457" s="1269" t="s">
        <v>28</v>
      </c>
      <c r="E10457" s="1272">
        <v>22.07</v>
      </c>
      <c r="F10457" s="394"/>
    </row>
    <row r="10458" spans="1:6">
      <c r="A10458" s="1284" t="s">
        <v>4932</v>
      </c>
      <c r="B10458" s="503" t="s">
        <v>43459</v>
      </c>
      <c r="C10458" s="1268" t="s">
        <v>4933</v>
      </c>
      <c r="D10458" s="1269" t="s">
        <v>28</v>
      </c>
      <c r="E10458" s="1272">
        <v>82.18</v>
      </c>
      <c r="F10458" s="394"/>
    </row>
    <row r="10459" spans="1:6">
      <c r="A10459" s="1284" t="s">
        <v>4935</v>
      </c>
      <c r="B10459" s="503" t="s">
        <v>43459</v>
      </c>
      <c r="C10459" s="1268" t="s">
        <v>4936</v>
      </c>
      <c r="D10459" s="1269" t="s">
        <v>28</v>
      </c>
      <c r="E10459" s="1270">
        <v>5.39</v>
      </c>
      <c r="F10459" s="394"/>
    </row>
    <row r="10460" spans="1:6">
      <c r="A10460" s="1284" t="s">
        <v>4937</v>
      </c>
      <c r="B10460" s="503" t="s">
        <v>43459</v>
      </c>
      <c r="C10460" s="1268" t="s">
        <v>4938</v>
      </c>
      <c r="D10460" s="1269" t="s">
        <v>28</v>
      </c>
      <c r="E10460" s="1270">
        <v>4.8099999999999996</v>
      </c>
      <c r="F10460" s="394"/>
    </row>
    <row r="10461" spans="1:6">
      <c r="A10461" s="1284" t="s">
        <v>4939</v>
      </c>
      <c r="B10461" s="503" t="s">
        <v>43459</v>
      </c>
      <c r="C10461" s="1268" t="s">
        <v>4940</v>
      </c>
      <c r="D10461" s="1269" t="s">
        <v>28</v>
      </c>
      <c r="E10461" s="1270">
        <v>6.01</v>
      </c>
      <c r="F10461" s="394"/>
    </row>
    <row r="10462" spans="1:6">
      <c r="A10462" s="1284" t="s">
        <v>4941</v>
      </c>
      <c r="B10462" s="503" t="s">
        <v>43459</v>
      </c>
      <c r="C10462" s="1268" t="s">
        <v>4942</v>
      </c>
      <c r="D10462" s="1269" t="s">
        <v>28</v>
      </c>
      <c r="E10462" s="1270">
        <v>6.84</v>
      </c>
      <c r="F10462" s="394"/>
    </row>
    <row r="10463" spans="1:6">
      <c r="A10463" s="1284" t="s">
        <v>4943</v>
      </c>
      <c r="B10463" s="503" t="s">
        <v>43459</v>
      </c>
      <c r="C10463" s="1268" t="s">
        <v>4944</v>
      </c>
      <c r="D10463" s="1269" t="s">
        <v>28</v>
      </c>
      <c r="E10463" s="1272">
        <v>11.82</v>
      </c>
      <c r="F10463" s="394"/>
    </row>
    <row r="10464" spans="1:6">
      <c r="A10464" s="1284" t="s">
        <v>4945</v>
      </c>
      <c r="B10464" s="503" t="s">
        <v>43459</v>
      </c>
      <c r="C10464" s="1268" t="s">
        <v>4946</v>
      </c>
      <c r="D10464" s="1269" t="s">
        <v>28</v>
      </c>
      <c r="E10464" s="1272">
        <v>12.09</v>
      </c>
      <c r="F10464" s="394"/>
    </row>
    <row r="10465" spans="1:6">
      <c r="A10465" s="1284" t="s">
        <v>4947</v>
      </c>
      <c r="B10465" s="503" t="s">
        <v>43459</v>
      </c>
      <c r="C10465" s="1268" t="s">
        <v>4948</v>
      </c>
      <c r="D10465" s="1269" t="s">
        <v>28</v>
      </c>
      <c r="E10465" s="1272">
        <v>10.94</v>
      </c>
      <c r="F10465" s="394"/>
    </row>
    <row r="10466" spans="1:6">
      <c r="A10466" s="1284" t="s">
        <v>4949</v>
      </c>
      <c r="B10466" s="503" t="s">
        <v>43459</v>
      </c>
      <c r="C10466" s="1268" t="s">
        <v>4950</v>
      </c>
      <c r="D10466" s="1269" t="s">
        <v>28</v>
      </c>
      <c r="E10466" s="1272">
        <v>13.84</v>
      </c>
      <c r="F10466" s="394"/>
    </row>
    <row r="10467" spans="1:6">
      <c r="A10467" s="1284" t="s">
        <v>4951</v>
      </c>
      <c r="B10467" s="503" t="s">
        <v>43459</v>
      </c>
      <c r="C10467" s="1268" t="s">
        <v>4952</v>
      </c>
      <c r="D10467" s="1269" t="s">
        <v>28</v>
      </c>
      <c r="E10467" s="1270">
        <v>9.0500000000000007</v>
      </c>
      <c r="F10467" s="394"/>
    </row>
    <row r="10468" spans="1:6">
      <c r="A10468" s="1284" t="s">
        <v>4953</v>
      </c>
      <c r="B10468" s="503" t="s">
        <v>43459</v>
      </c>
      <c r="C10468" s="1268" t="s">
        <v>4954</v>
      </c>
      <c r="D10468" s="1269" t="s">
        <v>28</v>
      </c>
      <c r="E10468" s="1272">
        <v>10.14</v>
      </c>
      <c r="F10468" s="394"/>
    </row>
    <row r="10469" spans="1:6">
      <c r="A10469" s="1292">
        <v>8924</v>
      </c>
      <c r="B10469" s="503" t="s">
        <v>43459</v>
      </c>
      <c r="C10469" s="1265" t="s">
        <v>4958</v>
      </c>
      <c r="D10469" s="1266" t="s">
        <v>97</v>
      </c>
      <c r="E10469" s="1267"/>
      <c r="F10469" s="394"/>
    </row>
    <row r="10470" spans="1:6">
      <c r="A10470" s="1284" t="s">
        <v>4959</v>
      </c>
      <c r="B10470" s="503" t="s">
        <v>43459</v>
      </c>
      <c r="C10470" s="1268" t="s">
        <v>4960</v>
      </c>
      <c r="D10470" s="1269" t="s">
        <v>28</v>
      </c>
      <c r="E10470" s="1272">
        <v>44.88</v>
      </c>
      <c r="F10470" s="394"/>
    </row>
    <row r="10471" spans="1:6">
      <c r="A10471" s="1284" t="s">
        <v>4961</v>
      </c>
      <c r="B10471" s="503" t="s">
        <v>43459</v>
      </c>
      <c r="C10471" s="1268" t="s">
        <v>4962</v>
      </c>
      <c r="D10471" s="1269" t="s">
        <v>28</v>
      </c>
      <c r="E10471" s="1272">
        <v>57.67</v>
      </c>
      <c r="F10471" s="394"/>
    </row>
    <row r="10472" spans="1:6">
      <c r="A10472" s="1284" t="s">
        <v>4963</v>
      </c>
      <c r="B10472" s="503" t="s">
        <v>43459</v>
      </c>
      <c r="C10472" s="1268" t="s">
        <v>4964</v>
      </c>
      <c r="D10472" s="1269" t="s">
        <v>28</v>
      </c>
      <c r="E10472" s="1272">
        <v>51</v>
      </c>
      <c r="F10472" s="394"/>
    </row>
    <row r="10473" spans="1:6">
      <c r="A10473" s="1284" t="s">
        <v>4965</v>
      </c>
      <c r="B10473" s="503" t="s">
        <v>43459</v>
      </c>
      <c r="C10473" s="1268" t="s">
        <v>4966</v>
      </c>
      <c r="D10473" s="1269" t="s">
        <v>28</v>
      </c>
      <c r="E10473" s="1272">
        <v>85.85</v>
      </c>
      <c r="F10473" s="394"/>
    </row>
    <row r="10474" spans="1:6">
      <c r="A10474" s="1284" t="s">
        <v>4967</v>
      </c>
      <c r="B10474" s="503" t="s">
        <v>43459</v>
      </c>
      <c r="C10474" s="1268" t="s">
        <v>4968</v>
      </c>
      <c r="D10474" s="1269" t="s">
        <v>28</v>
      </c>
      <c r="E10474" s="1272">
        <v>34.520000000000003</v>
      </c>
      <c r="F10474" s="394"/>
    </row>
    <row r="10475" spans="1:6">
      <c r="A10475" s="1284" t="s">
        <v>4969</v>
      </c>
      <c r="B10475" s="503" t="s">
        <v>43459</v>
      </c>
      <c r="C10475" s="1268" t="s">
        <v>4970</v>
      </c>
      <c r="D10475" s="1269" t="s">
        <v>28</v>
      </c>
      <c r="E10475" s="1272">
        <v>47.7</v>
      </c>
      <c r="F10475" s="394"/>
    </row>
    <row r="10476" spans="1:6">
      <c r="A10476" s="1284" t="s">
        <v>4971</v>
      </c>
      <c r="B10476" s="503" t="s">
        <v>43459</v>
      </c>
      <c r="C10476" s="1268" t="s">
        <v>4972</v>
      </c>
      <c r="D10476" s="1269" t="s">
        <v>28</v>
      </c>
      <c r="E10476" s="1272">
        <v>66.05</v>
      </c>
      <c r="F10476" s="394"/>
    </row>
    <row r="10477" spans="1:6">
      <c r="A10477" s="1284" t="s">
        <v>4973</v>
      </c>
      <c r="B10477" s="503" t="s">
        <v>43459</v>
      </c>
      <c r="C10477" s="1268" t="s">
        <v>4974</v>
      </c>
      <c r="D10477" s="1269" t="s">
        <v>28</v>
      </c>
      <c r="E10477" s="1272">
        <v>57.19</v>
      </c>
      <c r="F10477" s="394"/>
    </row>
    <row r="10478" spans="1:6">
      <c r="A10478" s="1284" t="s">
        <v>4975</v>
      </c>
      <c r="B10478" s="503" t="s">
        <v>43459</v>
      </c>
      <c r="C10478" s="1268" t="s">
        <v>4976</v>
      </c>
      <c r="D10478" s="1269" t="s">
        <v>28</v>
      </c>
      <c r="E10478" s="1272">
        <v>94.95</v>
      </c>
      <c r="F10478" s="394"/>
    </row>
    <row r="10479" spans="1:6">
      <c r="A10479" s="1284" t="s">
        <v>4977</v>
      </c>
      <c r="B10479" s="503" t="s">
        <v>43459</v>
      </c>
      <c r="C10479" s="1268" t="s">
        <v>4978</v>
      </c>
      <c r="D10479" s="1269" t="s">
        <v>28</v>
      </c>
      <c r="E10479" s="1272">
        <v>36.5</v>
      </c>
      <c r="F10479" s="394"/>
    </row>
    <row r="10480" spans="1:6">
      <c r="A10480" s="1284" t="s">
        <v>4979</v>
      </c>
      <c r="B10480" s="503" t="s">
        <v>43459</v>
      </c>
      <c r="C10480" s="1268" t="s">
        <v>4980</v>
      </c>
      <c r="D10480" s="1269" t="s">
        <v>28</v>
      </c>
      <c r="E10480" s="1272">
        <v>44.88</v>
      </c>
      <c r="F10480" s="394"/>
    </row>
    <row r="10481" spans="1:6">
      <c r="A10481" s="1284" t="s">
        <v>4981</v>
      </c>
      <c r="B10481" s="503" t="s">
        <v>43459</v>
      </c>
      <c r="C10481" s="1268" t="s">
        <v>4982</v>
      </c>
      <c r="D10481" s="1269" t="s">
        <v>28</v>
      </c>
      <c r="E10481" s="1272">
        <v>57.67</v>
      </c>
      <c r="F10481" s="394"/>
    </row>
    <row r="10482" spans="1:6">
      <c r="A10482" s="1284" t="s">
        <v>4983</v>
      </c>
      <c r="B10482" s="503" t="s">
        <v>43459</v>
      </c>
      <c r="C10482" s="1268" t="s">
        <v>4984</v>
      </c>
      <c r="D10482" s="1269" t="s">
        <v>28</v>
      </c>
      <c r="E10482" s="1272">
        <v>51</v>
      </c>
      <c r="F10482" s="394"/>
    </row>
    <row r="10483" spans="1:6">
      <c r="A10483" s="1284" t="s">
        <v>4985</v>
      </c>
      <c r="B10483" s="503" t="s">
        <v>43459</v>
      </c>
      <c r="C10483" s="1268" t="s">
        <v>4986</v>
      </c>
      <c r="D10483" s="1269" t="s">
        <v>28</v>
      </c>
      <c r="E10483" s="1272">
        <v>85.85</v>
      </c>
      <c r="F10483" s="394"/>
    </row>
    <row r="10484" spans="1:6">
      <c r="A10484" s="1284" t="s">
        <v>4987</v>
      </c>
      <c r="B10484" s="503" t="s">
        <v>43459</v>
      </c>
      <c r="C10484" s="1268" t="s">
        <v>4988</v>
      </c>
      <c r="D10484" s="1269" t="s">
        <v>28</v>
      </c>
      <c r="E10484" s="1272">
        <v>34.520000000000003</v>
      </c>
      <c r="F10484" s="394"/>
    </row>
    <row r="10485" spans="1:6">
      <c r="A10485" s="1284" t="s">
        <v>4989</v>
      </c>
      <c r="B10485" s="503" t="s">
        <v>43459</v>
      </c>
      <c r="C10485" s="1268" t="s">
        <v>4990</v>
      </c>
      <c r="D10485" s="1269" t="s">
        <v>28</v>
      </c>
      <c r="E10485" s="1272">
        <v>47.7</v>
      </c>
      <c r="F10485" s="394"/>
    </row>
    <row r="10486" spans="1:6">
      <c r="A10486" s="1284" t="s">
        <v>4991</v>
      </c>
      <c r="B10486" s="503" t="s">
        <v>43459</v>
      </c>
      <c r="C10486" s="1268" t="s">
        <v>4992</v>
      </c>
      <c r="D10486" s="1269" t="s">
        <v>28</v>
      </c>
      <c r="E10486" s="1272">
        <v>66.05</v>
      </c>
      <c r="F10486" s="394"/>
    </row>
    <row r="10487" spans="1:6">
      <c r="A10487" s="1284" t="s">
        <v>4993</v>
      </c>
      <c r="B10487" s="503" t="s">
        <v>43459</v>
      </c>
      <c r="C10487" s="1268" t="s">
        <v>4994</v>
      </c>
      <c r="D10487" s="1269" t="s">
        <v>28</v>
      </c>
      <c r="E10487" s="1272">
        <v>57.19</v>
      </c>
      <c r="F10487" s="394"/>
    </row>
    <row r="10488" spans="1:6">
      <c r="A10488" s="1284" t="s">
        <v>4995</v>
      </c>
      <c r="B10488" s="503" t="s">
        <v>43459</v>
      </c>
      <c r="C10488" s="1268" t="s">
        <v>4996</v>
      </c>
      <c r="D10488" s="1269" t="s">
        <v>28</v>
      </c>
      <c r="E10488" s="1272">
        <v>94.95</v>
      </c>
      <c r="F10488" s="394"/>
    </row>
    <row r="10489" spans="1:6">
      <c r="A10489" s="1284" t="s">
        <v>4997</v>
      </c>
      <c r="B10489" s="503" t="s">
        <v>43459</v>
      </c>
      <c r="C10489" s="1268" t="s">
        <v>4998</v>
      </c>
      <c r="D10489" s="1269" t="s">
        <v>28</v>
      </c>
      <c r="E10489" s="1272">
        <v>36.5</v>
      </c>
      <c r="F10489" s="394"/>
    </row>
    <row r="10490" spans="1:6">
      <c r="A10490" s="1284" t="s">
        <v>4999</v>
      </c>
      <c r="B10490" s="503" t="s">
        <v>43459</v>
      </c>
      <c r="C10490" s="1268" t="s">
        <v>5000</v>
      </c>
      <c r="D10490" s="1269" t="s">
        <v>28</v>
      </c>
      <c r="E10490" s="1272">
        <v>47.7</v>
      </c>
      <c r="F10490" s="394"/>
    </row>
    <row r="10491" spans="1:6">
      <c r="A10491" s="1284" t="s">
        <v>5001</v>
      </c>
      <c r="B10491" s="503" t="s">
        <v>43459</v>
      </c>
      <c r="C10491" s="1268" t="s">
        <v>5002</v>
      </c>
      <c r="D10491" s="1269" t="s">
        <v>28</v>
      </c>
      <c r="E10491" s="1272">
        <v>66.05</v>
      </c>
      <c r="F10491" s="394"/>
    </row>
    <row r="10492" spans="1:6">
      <c r="A10492" s="1284" t="s">
        <v>5003</v>
      </c>
      <c r="B10492" s="503" t="s">
        <v>43459</v>
      </c>
      <c r="C10492" s="1268" t="s">
        <v>5004</v>
      </c>
      <c r="D10492" s="1269" t="s">
        <v>28</v>
      </c>
      <c r="E10492" s="1272">
        <v>57.19</v>
      </c>
      <c r="F10492" s="394"/>
    </row>
    <row r="10493" spans="1:6">
      <c r="A10493" s="1284" t="s">
        <v>5005</v>
      </c>
      <c r="B10493" s="503" t="s">
        <v>43459</v>
      </c>
      <c r="C10493" s="1268" t="s">
        <v>5006</v>
      </c>
      <c r="D10493" s="1269" t="s">
        <v>28</v>
      </c>
      <c r="E10493" s="1272">
        <v>94.95</v>
      </c>
      <c r="F10493" s="394"/>
    </row>
    <row r="10494" spans="1:6">
      <c r="A10494" s="1284" t="s">
        <v>5007</v>
      </c>
      <c r="B10494" s="503" t="s">
        <v>43459</v>
      </c>
      <c r="C10494" s="1268" t="s">
        <v>5008</v>
      </c>
      <c r="D10494" s="1269" t="s">
        <v>28</v>
      </c>
      <c r="E10494" s="1272">
        <v>36.5</v>
      </c>
      <c r="F10494" s="394"/>
    </row>
    <row r="10495" spans="1:6">
      <c r="A10495" s="1284" t="s">
        <v>5009</v>
      </c>
      <c r="B10495" s="503" t="s">
        <v>43459</v>
      </c>
      <c r="C10495" s="1268" t="s">
        <v>5010</v>
      </c>
      <c r="D10495" s="1269" t="s">
        <v>28</v>
      </c>
      <c r="E10495" s="1272">
        <v>47.7</v>
      </c>
      <c r="F10495" s="394"/>
    </row>
    <row r="10496" spans="1:6">
      <c r="A10496" s="1284" t="s">
        <v>5011</v>
      </c>
      <c r="B10496" s="503" t="s">
        <v>43459</v>
      </c>
      <c r="C10496" s="1268" t="s">
        <v>5012</v>
      </c>
      <c r="D10496" s="1269" t="s">
        <v>28</v>
      </c>
      <c r="E10496" s="1272">
        <v>66.05</v>
      </c>
      <c r="F10496" s="394"/>
    </row>
    <row r="10497" spans="1:6">
      <c r="A10497" s="1284" t="s">
        <v>5013</v>
      </c>
      <c r="B10497" s="503" t="s">
        <v>43459</v>
      </c>
      <c r="C10497" s="1268" t="s">
        <v>5014</v>
      </c>
      <c r="D10497" s="1269" t="s">
        <v>28</v>
      </c>
      <c r="E10497" s="1272">
        <v>57.19</v>
      </c>
      <c r="F10497" s="394"/>
    </row>
    <row r="10498" spans="1:6">
      <c r="A10498" s="1284" t="s">
        <v>5015</v>
      </c>
      <c r="B10498" s="503" t="s">
        <v>43459</v>
      </c>
      <c r="C10498" s="1268" t="s">
        <v>5016</v>
      </c>
      <c r="D10498" s="1269" t="s">
        <v>28</v>
      </c>
      <c r="E10498" s="1272">
        <v>94.95</v>
      </c>
      <c r="F10498" s="394"/>
    </row>
    <row r="10499" spans="1:6">
      <c r="A10499" s="1284" t="s">
        <v>5017</v>
      </c>
      <c r="B10499" s="503" t="s">
        <v>43459</v>
      </c>
      <c r="C10499" s="1268" t="s">
        <v>5018</v>
      </c>
      <c r="D10499" s="1269" t="s">
        <v>28</v>
      </c>
      <c r="E10499" s="1272">
        <v>36.5</v>
      </c>
      <c r="F10499" s="394"/>
    </row>
    <row r="10500" spans="1:6">
      <c r="A10500" s="1284" t="s">
        <v>5019</v>
      </c>
      <c r="B10500" s="503" t="s">
        <v>43459</v>
      </c>
      <c r="C10500" s="1268" t="s">
        <v>5020</v>
      </c>
      <c r="D10500" s="1269" t="s">
        <v>28</v>
      </c>
      <c r="E10500" s="1272">
        <v>50.52</v>
      </c>
      <c r="F10500" s="394"/>
    </row>
    <row r="10501" spans="1:6">
      <c r="A10501" s="1284" t="s">
        <v>5021</v>
      </c>
      <c r="B10501" s="503" t="s">
        <v>43459</v>
      </c>
      <c r="C10501" s="1268" t="s">
        <v>5022</v>
      </c>
      <c r="D10501" s="1269" t="s">
        <v>28</v>
      </c>
      <c r="E10501" s="1272">
        <v>74.430000000000007</v>
      </c>
      <c r="F10501" s="394"/>
    </row>
    <row r="10502" spans="1:6">
      <c r="A10502" s="1284" t="s">
        <v>5023</v>
      </c>
      <c r="B10502" s="503" t="s">
        <v>43459</v>
      </c>
      <c r="C10502" s="1268" t="s">
        <v>5024</v>
      </c>
      <c r="D10502" s="1269" t="s">
        <v>28</v>
      </c>
      <c r="E10502" s="1272">
        <v>63.38</v>
      </c>
      <c r="F10502" s="394"/>
    </row>
    <row r="10503" spans="1:6">
      <c r="A10503" s="1284" t="s">
        <v>5025</v>
      </c>
      <c r="B10503" s="503" t="s">
        <v>43459</v>
      </c>
      <c r="C10503" s="1268" t="s">
        <v>5026</v>
      </c>
      <c r="D10503" s="1269" t="s">
        <v>28</v>
      </c>
      <c r="E10503" s="1271">
        <v>104.05</v>
      </c>
      <c r="F10503" s="394"/>
    </row>
    <row r="10504" spans="1:6">
      <c r="A10504" s="1284" t="s">
        <v>5027</v>
      </c>
      <c r="B10504" s="503" t="s">
        <v>43459</v>
      </c>
      <c r="C10504" s="1268" t="s">
        <v>5028</v>
      </c>
      <c r="D10504" s="1269" t="s">
        <v>28</v>
      </c>
      <c r="E10504" s="1272">
        <v>38.479999999999997</v>
      </c>
      <c r="F10504" s="394"/>
    </row>
    <row r="10505" spans="1:6">
      <c r="A10505" s="1284" t="s">
        <v>5029</v>
      </c>
      <c r="B10505" s="503" t="s">
        <v>43459</v>
      </c>
      <c r="C10505" s="1268" t="s">
        <v>5030</v>
      </c>
      <c r="D10505" s="1269" t="s">
        <v>28</v>
      </c>
      <c r="E10505" s="1272">
        <v>50.52</v>
      </c>
      <c r="F10505" s="394"/>
    </row>
    <row r="10506" spans="1:6">
      <c r="A10506" s="1284" t="s">
        <v>5031</v>
      </c>
      <c r="B10506" s="503" t="s">
        <v>43459</v>
      </c>
      <c r="C10506" s="1268" t="s">
        <v>5032</v>
      </c>
      <c r="D10506" s="1269" t="s">
        <v>28</v>
      </c>
      <c r="E10506" s="1272">
        <v>74.430000000000007</v>
      </c>
      <c r="F10506" s="394"/>
    </row>
    <row r="10507" spans="1:6">
      <c r="A10507" s="1284" t="s">
        <v>5033</v>
      </c>
      <c r="B10507" s="503" t="s">
        <v>43459</v>
      </c>
      <c r="C10507" s="1268" t="s">
        <v>5034</v>
      </c>
      <c r="D10507" s="1269" t="s">
        <v>28</v>
      </c>
      <c r="E10507" s="1272">
        <v>63.38</v>
      </c>
      <c r="F10507" s="394"/>
    </row>
    <row r="10508" spans="1:6">
      <c r="A10508" s="1284" t="s">
        <v>5035</v>
      </c>
      <c r="B10508" s="503" t="s">
        <v>43459</v>
      </c>
      <c r="C10508" s="1268" t="s">
        <v>5036</v>
      </c>
      <c r="D10508" s="1269" t="s">
        <v>28</v>
      </c>
      <c r="E10508" s="1271">
        <v>104.05</v>
      </c>
      <c r="F10508" s="394"/>
    </row>
    <row r="10509" spans="1:6">
      <c r="A10509" s="1284" t="s">
        <v>5037</v>
      </c>
      <c r="B10509" s="503" t="s">
        <v>43459</v>
      </c>
      <c r="C10509" s="1268" t="s">
        <v>5038</v>
      </c>
      <c r="D10509" s="1269" t="s">
        <v>28</v>
      </c>
      <c r="E10509" s="1272">
        <v>38.479999999999997</v>
      </c>
      <c r="F10509" s="394"/>
    </row>
    <row r="10510" spans="1:6">
      <c r="A10510" s="1284" t="s">
        <v>5039</v>
      </c>
      <c r="B10510" s="503" t="s">
        <v>43459</v>
      </c>
      <c r="C10510" s="1268" t="s">
        <v>5040</v>
      </c>
      <c r="D10510" s="1269" t="s">
        <v>28</v>
      </c>
      <c r="E10510" s="1272">
        <v>53.34</v>
      </c>
      <c r="F10510" s="394"/>
    </row>
    <row r="10511" spans="1:6">
      <c r="A10511" s="1284" t="s">
        <v>5041</v>
      </c>
      <c r="B10511" s="503" t="s">
        <v>43459</v>
      </c>
      <c r="C10511" s="1268" t="s">
        <v>5042</v>
      </c>
      <c r="D10511" s="1269" t="s">
        <v>28</v>
      </c>
      <c r="E10511" s="1272">
        <v>82.81</v>
      </c>
      <c r="F10511" s="394"/>
    </row>
    <row r="10512" spans="1:6">
      <c r="A10512" s="1284" t="s">
        <v>5043</v>
      </c>
      <c r="B10512" s="503" t="s">
        <v>43459</v>
      </c>
      <c r="C10512" s="1268" t="s">
        <v>5044</v>
      </c>
      <c r="D10512" s="1269" t="s">
        <v>28</v>
      </c>
      <c r="E10512" s="1272">
        <v>69.569999999999993</v>
      </c>
      <c r="F10512" s="394"/>
    </row>
    <row r="10513" spans="1:6">
      <c r="A10513" s="1284" t="s">
        <v>5045</v>
      </c>
      <c r="B10513" s="503" t="s">
        <v>43459</v>
      </c>
      <c r="C10513" s="1268" t="s">
        <v>5046</v>
      </c>
      <c r="D10513" s="1269" t="s">
        <v>28</v>
      </c>
      <c r="E10513" s="1271">
        <v>113.15</v>
      </c>
      <c r="F10513" s="394"/>
    </row>
    <row r="10514" spans="1:6">
      <c r="A10514" s="1284" t="s">
        <v>5047</v>
      </c>
      <c r="B10514" s="503" t="s">
        <v>43459</v>
      </c>
      <c r="C10514" s="1268" t="s">
        <v>5048</v>
      </c>
      <c r="D10514" s="1269" t="s">
        <v>28</v>
      </c>
      <c r="E10514" s="1272">
        <v>40.46</v>
      </c>
      <c r="F10514" s="394"/>
    </row>
    <row r="10515" spans="1:6" ht="22.5">
      <c r="A10515" s="1284" t="s">
        <v>5051</v>
      </c>
      <c r="B10515" s="503" t="s">
        <v>43459</v>
      </c>
      <c r="C10515" s="1268" t="s">
        <v>5052</v>
      </c>
      <c r="D10515" s="1269" t="s">
        <v>28</v>
      </c>
      <c r="E10515" s="1272">
        <v>36.83</v>
      </c>
      <c r="F10515" s="394"/>
    </row>
    <row r="10516" spans="1:6" ht="22.5">
      <c r="A10516" s="1284" t="s">
        <v>5053</v>
      </c>
      <c r="B10516" s="503" t="s">
        <v>43459</v>
      </c>
      <c r="C10516" s="1268" t="s">
        <v>5054</v>
      </c>
      <c r="D10516" s="1269" t="s">
        <v>28</v>
      </c>
      <c r="E10516" s="1272">
        <v>28.36</v>
      </c>
      <c r="F10516" s="394"/>
    </row>
    <row r="10517" spans="1:6" ht="22.5">
      <c r="A10517" s="1284" t="s">
        <v>5057</v>
      </c>
      <c r="B10517" s="503" t="s">
        <v>43459</v>
      </c>
      <c r="C10517" s="1268" t="s">
        <v>5058</v>
      </c>
      <c r="D10517" s="1269" t="s">
        <v>28</v>
      </c>
      <c r="E10517" s="1272">
        <v>27.26</v>
      </c>
      <c r="F10517" s="394"/>
    </row>
    <row r="10518" spans="1:6" ht="22.5">
      <c r="A10518" s="1284" t="s">
        <v>5059</v>
      </c>
      <c r="B10518" s="503" t="s">
        <v>43459</v>
      </c>
      <c r="C10518" s="1268" t="s">
        <v>5060</v>
      </c>
      <c r="D10518" s="1269" t="s">
        <v>28</v>
      </c>
      <c r="E10518" s="1272">
        <v>30.86</v>
      </c>
      <c r="F10518" s="394"/>
    </row>
    <row r="10519" spans="1:6" ht="22.5">
      <c r="A10519" s="1284" t="s">
        <v>4904</v>
      </c>
      <c r="B10519" s="503" t="s">
        <v>43459</v>
      </c>
      <c r="C10519" s="1268" t="s">
        <v>4905</v>
      </c>
      <c r="D10519" s="1269" t="s">
        <v>28</v>
      </c>
      <c r="E10519" s="1272">
        <v>35.869999999999997</v>
      </c>
      <c r="F10519" s="394"/>
    </row>
    <row r="10520" spans="1:6" ht="22.5">
      <c r="A10520" s="1284" t="s">
        <v>4906</v>
      </c>
      <c r="B10520" s="503" t="s">
        <v>43459</v>
      </c>
      <c r="C10520" s="1268" t="s">
        <v>4907</v>
      </c>
      <c r="D10520" s="1269" t="s">
        <v>28</v>
      </c>
      <c r="E10520" s="1272">
        <v>27.4</v>
      </c>
      <c r="F10520" s="394"/>
    </row>
    <row r="10521" spans="1:6" ht="22.5">
      <c r="A10521" s="1284" t="s">
        <v>4908</v>
      </c>
      <c r="B10521" s="503" t="s">
        <v>43459</v>
      </c>
      <c r="C10521" s="1268" t="s">
        <v>4909</v>
      </c>
      <c r="D10521" s="1269" t="s">
        <v>28</v>
      </c>
      <c r="E10521" s="1272">
        <v>24.69</v>
      </c>
      <c r="F10521" s="394"/>
    </row>
    <row r="10522" spans="1:6" ht="22.5">
      <c r="A10522" s="1284" t="s">
        <v>5063</v>
      </c>
      <c r="B10522" s="503" t="s">
        <v>43459</v>
      </c>
      <c r="C10522" s="1268" t="s">
        <v>5064</v>
      </c>
      <c r="D10522" s="1269" t="s">
        <v>28</v>
      </c>
      <c r="E10522" s="1272">
        <v>28.29</v>
      </c>
      <c r="F10522" s="394"/>
    </row>
    <row r="10523" spans="1:6">
      <c r="A10523" s="1284" t="s">
        <v>5065</v>
      </c>
      <c r="B10523" s="503" t="s">
        <v>43459</v>
      </c>
      <c r="C10523" s="1268" t="s">
        <v>5066</v>
      </c>
      <c r="D10523" s="1269" t="s">
        <v>28</v>
      </c>
      <c r="E10523" s="1270">
        <v>6.74</v>
      </c>
      <c r="F10523" s="394"/>
    </row>
    <row r="10524" spans="1:6">
      <c r="A10524" s="1284" t="s">
        <v>5067</v>
      </c>
      <c r="B10524" s="503" t="s">
        <v>43459</v>
      </c>
      <c r="C10524" s="1268" t="s">
        <v>5068</v>
      </c>
      <c r="D10524" s="1269" t="s">
        <v>28</v>
      </c>
      <c r="E10524" s="1272">
        <v>10.75</v>
      </c>
      <c r="F10524" s="394"/>
    </row>
    <row r="10525" spans="1:6">
      <c r="A10525" s="1284" t="s">
        <v>5069</v>
      </c>
      <c r="B10525" s="503" t="s">
        <v>43459</v>
      </c>
      <c r="C10525" s="1268" t="s">
        <v>5070</v>
      </c>
      <c r="D10525" s="1269" t="s">
        <v>28</v>
      </c>
      <c r="E10525" s="1272">
        <v>10.08</v>
      </c>
      <c r="F10525" s="394"/>
    </row>
    <row r="10526" spans="1:6">
      <c r="A10526" s="1284" t="s">
        <v>5071</v>
      </c>
      <c r="B10526" s="503" t="s">
        <v>43459</v>
      </c>
      <c r="C10526" s="1268" t="s">
        <v>5072</v>
      </c>
      <c r="D10526" s="1269" t="s">
        <v>28</v>
      </c>
      <c r="E10526" s="1272">
        <v>11.92</v>
      </c>
      <c r="F10526" s="394"/>
    </row>
    <row r="10527" spans="1:6">
      <c r="A10527" s="1284" t="s">
        <v>5073</v>
      </c>
      <c r="B10527" s="503" t="s">
        <v>43459</v>
      </c>
      <c r="C10527" s="1268" t="s">
        <v>5074</v>
      </c>
      <c r="D10527" s="1269" t="s">
        <v>28</v>
      </c>
      <c r="E10527" s="1270">
        <v>6.6</v>
      </c>
      <c r="F10527" s="394"/>
    </row>
    <row r="10528" spans="1:6">
      <c r="A10528" s="1292">
        <v>8925</v>
      </c>
      <c r="B10528" s="503" t="s">
        <v>43459</v>
      </c>
      <c r="C10528" s="1265" t="s">
        <v>5075</v>
      </c>
      <c r="D10528" s="1266" t="s">
        <v>97</v>
      </c>
      <c r="E10528" s="1267"/>
      <c r="F10528" s="394"/>
    </row>
    <row r="10529" spans="1:6">
      <c r="A10529" s="1284" t="s">
        <v>5076</v>
      </c>
      <c r="B10529" s="503" t="s">
        <v>43459</v>
      </c>
      <c r="C10529" s="1268" t="s">
        <v>5077</v>
      </c>
      <c r="D10529" s="1269" t="s">
        <v>5</v>
      </c>
      <c r="E10529" s="1270">
        <v>4.96</v>
      </c>
      <c r="F10529" s="394"/>
    </row>
    <row r="10530" spans="1:6">
      <c r="A10530" s="1284" t="s">
        <v>5078</v>
      </c>
      <c r="B10530" s="503" t="s">
        <v>43459</v>
      </c>
      <c r="C10530" s="1268" t="s">
        <v>5079</v>
      </c>
      <c r="D10530" s="1269" t="s">
        <v>5</v>
      </c>
      <c r="E10530" s="1270">
        <v>8.9700000000000006</v>
      </c>
      <c r="F10530" s="394"/>
    </row>
    <row r="10531" spans="1:6">
      <c r="A10531" s="1284" t="s">
        <v>5080</v>
      </c>
      <c r="B10531" s="503" t="s">
        <v>43459</v>
      </c>
      <c r="C10531" s="1268" t="s">
        <v>5081</v>
      </c>
      <c r="D10531" s="1269" t="s">
        <v>5</v>
      </c>
      <c r="E10531" s="1270">
        <v>5.51</v>
      </c>
      <c r="F10531" s="394"/>
    </row>
    <row r="10532" spans="1:6">
      <c r="A10532" s="1284" t="s">
        <v>5082</v>
      </c>
      <c r="B10532" s="503" t="s">
        <v>43459</v>
      </c>
      <c r="C10532" s="1268" t="s">
        <v>5083</v>
      </c>
      <c r="D10532" s="1269" t="s">
        <v>5</v>
      </c>
      <c r="E10532" s="1270">
        <v>9.52</v>
      </c>
      <c r="F10532" s="394"/>
    </row>
    <row r="10533" spans="1:6">
      <c r="A10533" s="1284" t="s">
        <v>5084</v>
      </c>
      <c r="B10533" s="503" t="s">
        <v>43459</v>
      </c>
      <c r="C10533" s="1268" t="s">
        <v>5085</v>
      </c>
      <c r="D10533" s="1269" t="s">
        <v>5</v>
      </c>
      <c r="E10533" s="1270">
        <v>6.8</v>
      </c>
      <c r="F10533" s="394"/>
    </row>
    <row r="10534" spans="1:6">
      <c r="A10534" s="1284" t="s">
        <v>4955</v>
      </c>
      <c r="B10534" s="503" t="s">
        <v>43459</v>
      </c>
      <c r="C10534" s="1268" t="s">
        <v>4956</v>
      </c>
      <c r="D10534" s="1269" t="s">
        <v>5</v>
      </c>
      <c r="E10534" s="1272">
        <v>13.04</v>
      </c>
      <c r="F10534" s="394"/>
    </row>
    <row r="10535" spans="1:6">
      <c r="A10535" s="1284" t="s">
        <v>5091</v>
      </c>
      <c r="B10535" s="503" t="s">
        <v>43459</v>
      </c>
      <c r="C10535" s="1268" t="s">
        <v>45316</v>
      </c>
      <c r="D10535" s="1269" t="s">
        <v>5</v>
      </c>
      <c r="E10535" s="1272">
        <v>17.53</v>
      </c>
      <c r="F10535" s="394"/>
    </row>
    <row r="10536" spans="1:6">
      <c r="A10536" s="1284" t="s">
        <v>5086</v>
      </c>
      <c r="B10536" s="503" t="s">
        <v>43459</v>
      </c>
      <c r="C10536" s="1268" t="s">
        <v>45317</v>
      </c>
      <c r="D10536" s="1269" t="s">
        <v>5</v>
      </c>
      <c r="E10536" s="1272">
        <v>21.03</v>
      </c>
      <c r="F10536" s="394"/>
    </row>
    <row r="10537" spans="1:6" ht="22.5">
      <c r="A10537" s="1284" t="s">
        <v>5088</v>
      </c>
      <c r="B10537" s="503" t="s">
        <v>43459</v>
      </c>
      <c r="C10537" s="1268" t="s">
        <v>45318</v>
      </c>
      <c r="D10537" s="1269" t="s">
        <v>5</v>
      </c>
      <c r="E10537" s="1272">
        <v>24.9</v>
      </c>
      <c r="F10537" s="394"/>
    </row>
    <row r="10538" spans="1:6" ht="22.5">
      <c r="A10538" s="1284" t="s">
        <v>5087</v>
      </c>
      <c r="B10538" s="503" t="s">
        <v>43459</v>
      </c>
      <c r="C10538" s="1268" t="s">
        <v>45319</v>
      </c>
      <c r="D10538" s="1269" t="s">
        <v>5</v>
      </c>
      <c r="E10538" s="1272">
        <v>32.28</v>
      </c>
      <c r="F10538" s="394"/>
    </row>
    <row r="10539" spans="1:6">
      <c r="A10539" s="1284" t="s">
        <v>5089</v>
      </c>
      <c r="B10539" s="503" t="s">
        <v>43459</v>
      </c>
      <c r="C10539" s="1268" t="s">
        <v>45320</v>
      </c>
      <c r="D10539" s="1269" t="s">
        <v>5</v>
      </c>
      <c r="E10539" s="1272">
        <v>43.29</v>
      </c>
      <c r="F10539" s="394"/>
    </row>
    <row r="10540" spans="1:6" ht="22.5">
      <c r="A10540" s="1284" t="s">
        <v>5090</v>
      </c>
      <c r="B10540" s="503" t="s">
        <v>43459</v>
      </c>
      <c r="C10540" s="1268" t="s">
        <v>45321</v>
      </c>
      <c r="D10540" s="1269" t="s">
        <v>5</v>
      </c>
      <c r="E10540" s="1272">
        <v>64.94</v>
      </c>
      <c r="F10540" s="394"/>
    </row>
    <row r="10541" spans="1:6">
      <c r="A10541" s="1292">
        <v>8926</v>
      </c>
      <c r="B10541" s="503" t="s">
        <v>43459</v>
      </c>
      <c r="C10541" s="1265" t="s">
        <v>5093</v>
      </c>
      <c r="D10541" s="1266" t="s">
        <v>97</v>
      </c>
      <c r="E10541" s="1267"/>
      <c r="F10541" s="394"/>
    </row>
    <row r="10542" spans="1:6">
      <c r="A10542" s="1284" t="s">
        <v>5094</v>
      </c>
      <c r="B10542" s="503" t="s">
        <v>43459</v>
      </c>
      <c r="C10542" s="1268" t="s">
        <v>45322</v>
      </c>
      <c r="D10542" s="1269" t="s">
        <v>5</v>
      </c>
      <c r="E10542" s="1272">
        <v>92.38</v>
      </c>
      <c r="F10542" s="394"/>
    </row>
    <row r="10543" spans="1:6">
      <c r="A10543" s="1284" t="s">
        <v>5095</v>
      </c>
      <c r="B10543" s="503" t="s">
        <v>43459</v>
      </c>
      <c r="C10543" s="1268" t="s">
        <v>45323</v>
      </c>
      <c r="D10543" s="1269" t="s">
        <v>5</v>
      </c>
      <c r="E10543" s="1272">
        <v>20.72</v>
      </c>
      <c r="F10543" s="394"/>
    </row>
    <row r="10544" spans="1:6">
      <c r="A10544" s="1284" t="s">
        <v>5096</v>
      </c>
      <c r="B10544" s="503" t="s">
        <v>43459</v>
      </c>
      <c r="C10544" s="1268" t="s">
        <v>45324</v>
      </c>
      <c r="D10544" s="1269" t="s">
        <v>5</v>
      </c>
      <c r="E10544" s="1272">
        <v>21.93</v>
      </c>
      <c r="F10544" s="394"/>
    </row>
    <row r="10545" spans="1:6">
      <c r="A10545" s="1284" t="s">
        <v>5097</v>
      </c>
      <c r="B10545" s="503" t="s">
        <v>43459</v>
      </c>
      <c r="C10545" s="1268" t="s">
        <v>45325</v>
      </c>
      <c r="D10545" s="1269" t="s">
        <v>5</v>
      </c>
      <c r="E10545" s="1272">
        <v>23.47</v>
      </c>
      <c r="F10545" s="394"/>
    </row>
    <row r="10546" spans="1:6">
      <c r="A10546" s="1284" t="s">
        <v>5098</v>
      </c>
      <c r="B10546" s="503" t="s">
        <v>43459</v>
      </c>
      <c r="C10546" s="1268" t="s">
        <v>45326</v>
      </c>
      <c r="D10546" s="1269" t="s">
        <v>5</v>
      </c>
      <c r="E10546" s="1272">
        <v>35.31</v>
      </c>
      <c r="F10546" s="394"/>
    </row>
    <row r="10547" spans="1:6">
      <c r="A10547" s="1284" t="s">
        <v>5099</v>
      </c>
      <c r="B10547" s="503" t="s">
        <v>43459</v>
      </c>
      <c r="C10547" s="1268" t="s">
        <v>45327</v>
      </c>
      <c r="D10547" s="1269" t="s">
        <v>5</v>
      </c>
      <c r="E10547" s="1272">
        <v>36.950000000000003</v>
      </c>
      <c r="F10547" s="394"/>
    </row>
    <row r="10548" spans="1:6">
      <c r="A10548" s="1284" t="s">
        <v>5100</v>
      </c>
      <c r="B10548" s="503" t="s">
        <v>43459</v>
      </c>
      <c r="C10548" s="1268" t="s">
        <v>45328</v>
      </c>
      <c r="D10548" s="1269" t="s">
        <v>5</v>
      </c>
      <c r="E10548" s="1272">
        <v>41.62</v>
      </c>
      <c r="F10548" s="394"/>
    </row>
    <row r="10549" spans="1:6">
      <c r="A10549" s="1284" t="s">
        <v>5101</v>
      </c>
      <c r="B10549" s="503" t="s">
        <v>43459</v>
      </c>
      <c r="C10549" s="1268" t="s">
        <v>45329</v>
      </c>
      <c r="D10549" s="1269" t="s">
        <v>5</v>
      </c>
      <c r="E10549" s="1272">
        <v>60.1</v>
      </c>
      <c r="F10549" s="394"/>
    </row>
    <row r="10550" spans="1:6">
      <c r="A10550" s="1284" t="s">
        <v>5102</v>
      </c>
      <c r="B10550" s="503" t="s">
        <v>43459</v>
      </c>
      <c r="C10550" s="1268" t="s">
        <v>45330</v>
      </c>
      <c r="D10550" s="1269" t="s">
        <v>5</v>
      </c>
      <c r="E10550" s="1272">
        <v>68.06</v>
      </c>
      <c r="F10550" s="394"/>
    </row>
    <row r="10551" spans="1:6">
      <c r="A10551" s="1284" t="s">
        <v>5103</v>
      </c>
      <c r="B10551" s="503" t="s">
        <v>43459</v>
      </c>
      <c r="C10551" s="1268" t="s">
        <v>45331</v>
      </c>
      <c r="D10551" s="1269" t="s">
        <v>5</v>
      </c>
      <c r="E10551" s="1270">
        <v>1.02</v>
      </c>
      <c r="F10551" s="394"/>
    </row>
    <row r="10552" spans="1:6">
      <c r="A10552" s="1292">
        <v>8927</v>
      </c>
      <c r="B10552" s="503" t="s">
        <v>43459</v>
      </c>
      <c r="C10552" s="1265" t="s">
        <v>5104</v>
      </c>
      <c r="D10552" s="1266" t="s">
        <v>97</v>
      </c>
      <c r="E10552" s="1267"/>
      <c r="F10552" s="394"/>
    </row>
    <row r="10553" spans="1:6">
      <c r="A10553" s="1284" t="s">
        <v>5108</v>
      </c>
      <c r="B10553" s="503" t="s">
        <v>43459</v>
      </c>
      <c r="C10553" s="1268" t="s">
        <v>45332</v>
      </c>
      <c r="D10553" s="1269" t="s">
        <v>5</v>
      </c>
      <c r="E10553" s="1271">
        <v>133.03</v>
      </c>
      <c r="F10553" s="394"/>
    </row>
    <row r="10554" spans="1:6">
      <c r="A10554" s="1284" t="s">
        <v>5105</v>
      </c>
      <c r="B10554" s="503" t="s">
        <v>43459</v>
      </c>
      <c r="C10554" s="1268" t="s">
        <v>45333</v>
      </c>
      <c r="D10554" s="1269" t="s">
        <v>5</v>
      </c>
      <c r="E10554" s="1272">
        <v>22.18</v>
      </c>
      <c r="F10554" s="394"/>
    </row>
    <row r="10555" spans="1:6">
      <c r="A10555" s="1284" t="s">
        <v>5106</v>
      </c>
      <c r="B10555" s="503" t="s">
        <v>43459</v>
      </c>
      <c r="C10555" s="1268" t="s">
        <v>45334</v>
      </c>
      <c r="D10555" s="1269" t="s">
        <v>5</v>
      </c>
      <c r="E10555" s="1272">
        <v>22.29</v>
      </c>
      <c r="F10555" s="394"/>
    </row>
    <row r="10556" spans="1:6">
      <c r="A10556" s="1284" t="s">
        <v>5107</v>
      </c>
      <c r="B10556" s="503" t="s">
        <v>43459</v>
      </c>
      <c r="C10556" s="1268" t="s">
        <v>45335</v>
      </c>
      <c r="D10556" s="1269" t="s">
        <v>5</v>
      </c>
      <c r="E10556" s="1272">
        <v>31.11</v>
      </c>
      <c r="F10556" s="394"/>
    </row>
    <row r="10557" spans="1:6">
      <c r="A10557" s="1284" t="s">
        <v>5109</v>
      </c>
      <c r="B10557" s="503" t="s">
        <v>43459</v>
      </c>
      <c r="C10557" s="1268" t="s">
        <v>45336</v>
      </c>
      <c r="D10557" s="1269" t="s">
        <v>5</v>
      </c>
      <c r="E10557" s="1272">
        <v>51.63</v>
      </c>
      <c r="F10557" s="394"/>
    </row>
    <row r="10558" spans="1:6">
      <c r="A10558" s="1284" t="s">
        <v>5110</v>
      </c>
      <c r="B10558" s="503" t="s">
        <v>43459</v>
      </c>
      <c r="C10558" s="1268" t="s">
        <v>45337</v>
      </c>
      <c r="D10558" s="1269" t="s">
        <v>5</v>
      </c>
      <c r="E10558" s="1272">
        <v>51.69</v>
      </c>
      <c r="F10558" s="394"/>
    </row>
    <row r="10559" spans="1:6">
      <c r="A10559" s="1284" t="s">
        <v>5111</v>
      </c>
      <c r="B10559" s="503" t="s">
        <v>43459</v>
      </c>
      <c r="C10559" s="1268" t="s">
        <v>45338</v>
      </c>
      <c r="D10559" s="1269" t="s">
        <v>5</v>
      </c>
      <c r="E10559" s="1272">
        <v>48.69</v>
      </c>
      <c r="F10559" s="394"/>
    </row>
    <row r="10560" spans="1:6">
      <c r="A10560" s="1284" t="s">
        <v>5112</v>
      </c>
      <c r="B10560" s="503" t="s">
        <v>43459</v>
      </c>
      <c r="C10560" s="1268" t="s">
        <v>45339</v>
      </c>
      <c r="D10560" s="1269" t="s">
        <v>5</v>
      </c>
      <c r="E10560" s="1272">
        <v>83.57</v>
      </c>
      <c r="F10560" s="394"/>
    </row>
    <row r="10561" spans="1:6">
      <c r="A10561" s="1284" t="s">
        <v>5113</v>
      </c>
      <c r="B10561" s="503" t="s">
        <v>43459</v>
      </c>
      <c r="C10561" s="1268" t="s">
        <v>45340</v>
      </c>
      <c r="D10561" s="1269" t="s">
        <v>5</v>
      </c>
      <c r="E10561" s="1271">
        <v>124.63</v>
      </c>
      <c r="F10561" s="394"/>
    </row>
    <row r="10562" spans="1:6">
      <c r="A10562" s="1284" t="s">
        <v>5114</v>
      </c>
      <c r="B10562" s="503" t="s">
        <v>43459</v>
      </c>
      <c r="C10562" s="1268" t="s">
        <v>45341</v>
      </c>
      <c r="D10562" s="1269" t="s">
        <v>5</v>
      </c>
      <c r="E10562" s="1271">
        <v>159.02000000000001</v>
      </c>
      <c r="F10562" s="394"/>
    </row>
    <row r="10563" spans="1:6">
      <c r="A10563" s="1284" t="s">
        <v>5115</v>
      </c>
      <c r="B10563" s="503" t="s">
        <v>43459</v>
      </c>
      <c r="C10563" s="1268" t="s">
        <v>45342</v>
      </c>
      <c r="D10563" s="1269" t="s">
        <v>5</v>
      </c>
      <c r="E10563" s="1272">
        <v>31.43</v>
      </c>
      <c r="F10563" s="394"/>
    </row>
    <row r="10564" spans="1:6">
      <c r="A10564" s="1284" t="s">
        <v>5116</v>
      </c>
      <c r="B10564" s="503" t="s">
        <v>43459</v>
      </c>
      <c r="C10564" s="1268" t="s">
        <v>45343</v>
      </c>
      <c r="D10564" s="1269" t="s">
        <v>5</v>
      </c>
      <c r="E10564" s="1272">
        <v>34.85</v>
      </c>
      <c r="F10564" s="394"/>
    </row>
    <row r="10565" spans="1:6">
      <c r="A10565" s="1284" t="s">
        <v>5118</v>
      </c>
      <c r="B10565" s="503" t="s">
        <v>43459</v>
      </c>
      <c r="C10565" s="1268" t="s">
        <v>45344</v>
      </c>
      <c r="D10565" s="1269" t="s">
        <v>5</v>
      </c>
      <c r="E10565" s="1272">
        <v>76.84</v>
      </c>
      <c r="F10565" s="394"/>
    </row>
    <row r="10566" spans="1:6">
      <c r="A10566" s="1284" t="s">
        <v>5119</v>
      </c>
      <c r="B10566" s="503" t="s">
        <v>43459</v>
      </c>
      <c r="C10566" s="1268" t="s">
        <v>45345</v>
      </c>
      <c r="D10566" s="1269" t="s">
        <v>5</v>
      </c>
      <c r="E10566" s="1272">
        <v>68.569999999999993</v>
      </c>
      <c r="F10566" s="394"/>
    </row>
    <row r="10567" spans="1:6">
      <c r="A10567" s="1284" t="s">
        <v>5120</v>
      </c>
      <c r="B10567" s="503" t="s">
        <v>43459</v>
      </c>
      <c r="C10567" s="1268" t="s">
        <v>45346</v>
      </c>
      <c r="D10567" s="1269" t="s">
        <v>5</v>
      </c>
      <c r="E10567" s="1272">
        <v>90.68</v>
      </c>
      <c r="F10567" s="394"/>
    </row>
    <row r="10568" spans="1:6">
      <c r="A10568" s="1284" t="s">
        <v>5121</v>
      </c>
      <c r="B10568" s="503" t="s">
        <v>43459</v>
      </c>
      <c r="C10568" s="1268" t="s">
        <v>45347</v>
      </c>
      <c r="D10568" s="1269" t="s">
        <v>5</v>
      </c>
      <c r="E10568" s="1271">
        <v>117.4</v>
      </c>
      <c r="F10568" s="394"/>
    </row>
    <row r="10569" spans="1:6">
      <c r="A10569" s="1284" t="s">
        <v>5122</v>
      </c>
      <c r="B10569" s="503" t="s">
        <v>43459</v>
      </c>
      <c r="C10569" s="1268" t="s">
        <v>45348</v>
      </c>
      <c r="D10569" s="1269" t="s">
        <v>5</v>
      </c>
      <c r="E10569" s="1271">
        <v>154.47999999999999</v>
      </c>
      <c r="F10569" s="394"/>
    </row>
    <row r="10570" spans="1:6">
      <c r="A10570" s="1284" t="s">
        <v>5117</v>
      </c>
      <c r="B10570" s="503" t="s">
        <v>43459</v>
      </c>
      <c r="C10570" s="1268" t="s">
        <v>45349</v>
      </c>
      <c r="D10570" s="1269" t="s">
        <v>5</v>
      </c>
      <c r="E10570" s="1272">
        <v>47</v>
      </c>
      <c r="F10570" s="394"/>
    </row>
    <row r="10571" spans="1:6">
      <c r="A10571" s="1292">
        <v>8928</v>
      </c>
      <c r="B10571" s="503" t="s">
        <v>43459</v>
      </c>
      <c r="C10571" s="1265" t="s">
        <v>5123</v>
      </c>
      <c r="D10571" s="1266" t="s">
        <v>97</v>
      </c>
      <c r="E10571" s="1267"/>
      <c r="F10571" s="394"/>
    </row>
    <row r="10572" spans="1:6">
      <c r="A10572" s="1284" t="s">
        <v>5124</v>
      </c>
      <c r="B10572" s="503" t="s">
        <v>43459</v>
      </c>
      <c r="C10572" s="1268" t="s">
        <v>5125</v>
      </c>
      <c r="D10572" s="1269" t="s">
        <v>28</v>
      </c>
      <c r="E10572" s="1272">
        <v>33.83</v>
      </c>
      <c r="F10572" s="394"/>
    </row>
    <row r="10573" spans="1:6">
      <c r="A10573" s="1284" t="s">
        <v>5126</v>
      </c>
      <c r="B10573" s="503" t="s">
        <v>43459</v>
      </c>
      <c r="C10573" s="1268" t="s">
        <v>5127</v>
      </c>
      <c r="D10573" s="1269" t="s">
        <v>28</v>
      </c>
      <c r="E10573" s="1272">
        <v>37.83</v>
      </c>
      <c r="F10573" s="394"/>
    </row>
    <row r="10574" spans="1:6">
      <c r="A10574" s="1284" t="s">
        <v>5128</v>
      </c>
      <c r="B10574" s="503" t="s">
        <v>43459</v>
      </c>
      <c r="C10574" s="1268" t="s">
        <v>5129</v>
      </c>
      <c r="D10574" s="1269" t="s">
        <v>28</v>
      </c>
      <c r="E10574" s="1272">
        <v>33.83</v>
      </c>
      <c r="F10574" s="394"/>
    </row>
    <row r="10575" spans="1:6">
      <c r="A10575" s="1284" t="s">
        <v>5130</v>
      </c>
      <c r="B10575" s="503" t="s">
        <v>43459</v>
      </c>
      <c r="C10575" s="1268" t="s">
        <v>5131</v>
      </c>
      <c r="D10575" s="1269" t="s">
        <v>28</v>
      </c>
      <c r="E10575" s="1272">
        <v>33.83</v>
      </c>
      <c r="F10575" s="394"/>
    </row>
    <row r="10576" spans="1:6">
      <c r="A10576" s="1284" t="s">
        <v>5132</v>
      </c>
      <c r="B10576" s="503" t="s">
        <v>43459</v>
      </c>
      <c r="C10576" s="1268" t="s">
        <v>5133</v>
      </c>
      <c r="D10576" s="1269" t="s">
        <v>28</v>
      </c>
      <c r="E10576" s="1272">
        <v>33.83</v>
      </c>
      <c r="F10576" s="394"/>
    </row>
    <row r="10577" spans="1:6" ht="22.5">
      <c r="A10577" s="1284" t="s">
        <v>5134</v>
      </c>
      <c r="B10577" s="503" t="s">
        <v>43459</v>
      </c>
      <c r="C10577" s="1268" t="s">
        <v>45350</v>
      </c>
      <c r="D10577" s="1269" t="s">
        <v>5</v>
      </c>
      <c r="E10577" s="1272">
        <v>46.9</v>
      </c>
      <c r="F10577" s="394"/>
    </row>
    <row r="10578" spans="1:6" ht="22.5">
      <c r="A10578" s="1284" t="s">
        <v>5135</v>
      </c>
      <c r="B10578" s="503" t="s">
        <v>43459</v>
      </c>
      <c r="C10578" s="1268" t="s">
        <v>5136</v>
      </c>
      <c r="D10578" s="1269" t="s">
        <v>5</v>
      </c>
      <c r="E10578" s="1272">
        <v>58.96</v>
      </c>
      <c r="F10578" s="394"/>
    </row>
    <row r="10579" spans="1:6">
      <c r="A10579" s="1284" t="s">
        <v>5137</v>
      </c>
      <c r="B10579" s="503" t="s">
        <v>43459</v>
      </c>
      <c r="C10579" s="1268" t="s">
        <v>5138</v>
      </c>
      <c r="D10579" s="1269" t="s">
        <v>5</v>
      </c>
      <c r="E10579" s="1272">
        <v>67.709999999999994</v>
      </c>
      <c r="F10579" s="394"/>
    </row>
    <row r="10580" spans="1:6" ht="22.5">
      <c r="A10580" s="1284" t="s">
        <v>5139</v>
      </c>
      <c r="B10580" s="503" t="s">
        <v>43459</v>
      </c>
      <c r="C10580" s="1268" t="s">
        <v>5140</v>
      </c>
      <c r="D10580" s="1269" t="s">
        <v>5</v>
      </c>
      <c r="E10580" s="1272">
        <v>56.8</v>
      </c>
      <c r="F10580" s="394"/>
    </row>
    <row r="10581" spans="1:6" ht="22.5">
      <c r="A10581" s="1284" t="s">
        <v>5141</v>
      </c>
      <c r="B10581" s="503" t="s">
        <v>43459</v>
      </c>
      <c r="C10581" s="1268" t="s">
        <v>5142</v>
      </c>
      <c r="D10581" s="1269" t="s">
        <v>5</v>
      </c>
      <c r="E10581" s="1272">
        <v>65.55</v>
      </c>
      <c r="F10581" s="394"/>
    </row>
    <row r="10582" spans="1:6">
      <c r="A10582" s="1284" t="s">
        <v>5143</v>
      </c>
      <c r="B10582" s="503" t="s">
        <v>43459</v>
      </c>
      <c r="C10582" s="1268" t="s">
        <v>5144</v>
      </c>
      <c r="D10582" s="1269" t="s">
        <v>28</v>
      </c>
      <c r="E10582" s="1270">
        <v>8</v>
      </c>
      <c r="F10582" s="394"/>
    </row>
    <row r="10583" spans="1:6">
      <c r="A10583" s="1284" t="s">
        <v>5145</v>
      </c>
      <c r="B10583" s="503" t="s">
        <v>43459</v>
      </c>
      <c r="C10583" s="1268" t="s">
        <v>5146</v>
      </c>
      <c r="D10583" s="1269" t="s">
        <v>28</v>
      </c>
      <c r="E10583" s="1270">
        <v>9.85</v>
      </c>
      <c r="F10583" s="394"/>
    </row>
    <row r="10584" spans="1:6">
      <c r="A10584" s="1292">
        <v>8929</v>
      </c>
      <c r="B10584" s="503" t="s">
        <v>43459</v>
      </c>
      <c r="C10584" s="1265" t="s">
        <v>5147</v>
      </c>
      <c r="D10584" s="1266" t="s">
        <v>97</v>
      </c>
      <c r="E10584" s="1267"/>
      <c r="F10584" s="394"/>
    </row>
    <row r="10585" spans="1:6" ht="22.5">
      <c r="A10585" s="1284" t="s">
        <v>5148</v>
      </c>
      <c r="B10585" s="503" t="s">
        <v>43459</v>
      </c>
      <c r="C10585" s="1268" t="s">
        <v>5149</v>
      </c>
      <c r="D10585" s="1269" t="s">
        <v>5</v>
      </c>
      <c r="E10585" s="1271">
        <v>110.14</v>
      </c>
      <c r="F10585" s="394"/>
    </row>
    <row r="10586" spans="1:6" ht="22.5">
      <c r="A10586" s="1284" t="s">
        <v>5150</v>
      </c>
      <c r="B10586" s="503" t="s">
        <v>43459</v>
      </c>
      <c r="C10586" s="1268" t="s">
        <v>5151</v>
      </c>
      <c r="D10586" s="1269" t="s">
        <v>5</v>
      </c>
      <c r="E10586" s="1272">
        <v>94.95</v>
      </c>
      <c r="F10586" s="394"/>
    </row>
    <row r="10587" spans="1:6" ht="22.5">
      <c r="A10587" s="1284" t="s">
        <v>5152</v>
      </c>
      <c r="B10587" s="503" t="s">
        <v>43459</v>
      </c>
      <c r="C10587" s="1268" t="s">
        <v>5153</v>
      </c>
      <c r="D10587" s="1269" t="s">
        <v>5</v>
      </c>
      <c r="E10587" s="1271">
        <v>109.65</v>
      </c>
      <c r="F10587" s="394"/>
    </row>
    <row r="10588" spans="1:6" ht="22.5">
      <c r="A10588" s="1284" t="s">
        <v>5154</v>
      </c>
      <c r="B10588" s="503" t="s">
        <v>43459</v>
      </c>
      <c r="C10588" s="1268" t="s">
        <v>5155</v>
      </c>
      <c r="D10588" s="1269" t="s">
        <v>5</v>
      </c>
      <c r="E10588" s="1272">
        <v>99.54</v>
      </c>
      <c r="F10588" s="394"/>
    </row>
    <row r="10589" spans="1:6" ht="22.5">
      <c r="A10589" s="1284" t="s">
        <v>5156</v>
      </c>
      <c r="B10589" s="503" t="s">
        <v>43459</v>
      </c>
      <c r="C10589" s="1268" t="s">
        <v>5157</v>
      </c>
      <c r="D10589" s="1269" t="s">
        <v>5</v>
      </c>
      <c r="E10589" s="1271">
        <v>135.94999999999999</v>
      </c>
      <c r="F10589" s="394"/>
    </row>
    <row r="10590" spans="1:6" ht="22.5">
      <c r="A10590" s="1284" t="s">
        <v>5158</v>
      </c>
      <c r="B10590" s="503" t="s">
        <v>43459</v>
      </c>
      <c r="C10590" s="1268" t="s">
        <v>5159</v>
      </c>
      <c r="D10590" s="1269" t="s">
        <v>5</v>
      </c>
      <c r="E10590" s="1271">
        <v>117.18</v>
      </c>
      <c r="F10590" s="394"/>
    </row>
    <row r="10591" spans="1:6" ht="22.5">
      <c r="A10591" s="1284" t="s">
        <v>5160</v>
      </c>
      <c r="B10591" s="503" t="s">
        <v>43459</v>
      </c>
      <c r="C10591" s="1268" t="s">
        <v>5161</v>
      </c>
      <c r="D10591" s="1269" t="s">
        <v>5</v>
      </c>
      <c r="E10591" s="1271">
        <v>161.56</v>
      </c>
      <c r="F10591" s="394"/>
    </row>
    <row r="10592" spans="1:6" ht="22.5">
      <c r="A10592" s="1284" t="s">
        <v>5162</v>
      </c>
      <c r="B10592" s="503" t="s">
        <v>43459</v>
      </c>
      <c r="C10592" s="1268" t="s">
        <v>5163</v>
      </c>
      <c r="D10592" s="1269" t="s">
        <v>5</v>
      </c>
      <c r="E10592" s="1271">
        <v>145.28</v>
      </c>
      <c r="F10592" s="394"/>
    </row>
    <row r="10593" spans="1:6" ht="22.5">
      <c r="A10593" s="1284" t="s">
        <v>5164</v>
      </c>
      <c r="B10593" s="503" t="s">
        <v>43459</v>
      </c>
      <c r="C10593" s="1268" t="s">
        <v>5165</v>
      </c>
      <c r="D10593" s="1269" t="s">
        <v>5</v>
      </c>
      <c r="E10593" s="1271">
        <v>196.53</v>
      </c>
      <c r="F10593" s="394"/>
    </row>
    <row r="10594" spans="1:6">
      <c r="A10594" s="1292">
        <v>8930</v>
      </c>
      <c r="B10594" s="503" t="s">
        <v>43459</v>
      </c>
      <c r="C10594" s="1265" t="s">
        <v>5166</v>
      </c>
      <c r="D10594" s="1266" t="s">
        <v>97</v>
      </c>
      <c r="E10594" s="1267"/>
      <c r="F10594" s="394"/>
    </row>
    <row r="10595" spans="1:6" ht="22.5">
      <c r="A10595" s="1284" t="s">
        <v>5167</v>
      </c>
      <c r="B10595" s="503" t="s">
        <v>43459</v>
      </c>
      <c r="C10595" s="1268" t="s">
        <v>5168</v>
      </c>
      <c r="D10595" s="1269" t="s">
        <v>5</v>
      </c>
      <c r="E10595" s="1271">
        <v>110.9</v>
      </c>
      <c r="F10595" s="394"/>
    </row>
    <row r="10596" spans="1:6" ht="22.5">
      <c r="A10596" s="1284" t="s">
        <v>5169</v>
      </c>
      <c r="B10596" s="503" t="s">
        <v>43459</v>
      </c>
      <c r="C10596" s="1268" t="s">
        <v>5170</v>
      </c>
      <c r="D10596" s="1269" t="s">
        <v>5</v>
      </c>
      <c r="E10596" s="1272">
        <v>92.27</v>
      </c>
      <c r="F10596" s="394"/>
    </row>
    <row r="10597" spans="1:6" ht="22.5">
      <c r="A10597" s="1284" t="s">
        <v>5171</v>
      </c>
      <c r="B10597" s="503" t="s">
        <v>43459</v>
      </c>
      <c r="C10597" s="1268" t="s">
        <v>5172</v>
      </c>
      <c r="D10597" s="1269" t="s">
        <v>5</v>
      </c>
      <c r="E10597" s="1271">
        <v>119.72</v>
      </c>
      <c r="F10597" s="394"/>
    </row>
    <row r="10598" spans="1:6" ht="22.5">
      <c r="A10598" s="1284" t="s">
        <v>5173</v>
      </c>
      <c r="B10598" s="503" t="s">
        <v>43459</v>
      </c>
      <c r="C10598" s="1268" t="s">
        <v>5174</v>
      </c>
      <c r="D10598" s="1269" t="s">
        <v>5</v>
      </c>
      <c r="E10598" s="1271">
        <v>102.3</v>
      </c>
      <c r="F10598" s="394"/>
    </row>
    <row r="10599" spans="1:6" ht="22.5">
      <c r="A10599" s="1284" t="s">
        <v>5175</v>
      </c>
      <c r="B10599" s="503" t="s">
        <v>43459</v>
      </c>
      <c r="C10599" s="1268" t="s">
        <v>5176</v>
      </c>
      <c r="D10599" s="1269" t="s">
        <v>5</v>
      </c>
      <c r="E10599" s="1271">
        <v>136.30000000000001</v>
      </c>
      <c r="F10599" s="394"/>
    </row>
    <row r="10600" spans="1:6" ht="22.5">
      <c r="A10600" s="1284" t="s">
        <v>5177</v>
      </c>
      <c r="B10600" s="503" t="s">
        <v>43459</v>
      </c>
      <c r="C10600" s="1268" t="s">
        <v>5178</v>
      </c>
      <c r="D10600" s="1269" t="s">
        <v>5</v>
      </c>
      <c r="E10600" s="1271">
        <v>123.81</v>
      </c>
      <c r="F10600" s="394"/>
    </row>
    <row r="10601" spans="1:6" ht="22.5">
      <c r="A10601" s="1284" t="s">
        <v>5179</v>
      </c>
      <c r="B10601" s="503" t="s">
        <v>43459</v>
      </c>
      <c r="C10601" s="1268" t="s">
        <v>5180</v>
      </c>
      <c r="D10601" s="1269" t="s">
        <v>5</v>
      </c>
      <c r="E10601" s="1271">
        <v>171</v>
      </c>
      <c r="F10601" s="394"/>
    </row>
    <row r="10602" spans="1:6" ht="22.5">
      <c r="A10602" s="1284" t="s">
        <v>5181</v>
      </c>
      <c r="B10602" s="503" t="s">
        <v>43459</v>
      </c>
      <c r="C10602" s="1268" t="s">
        <v>5182</v>
      </c>
      <c r="D10602" s="1269" t="s">
        <v>5</v>
      </c>
      <c r="E10602" s="1271">
        <v>161.66</v>
      </c>
      <c r="F10602" s="394"/>
    </row>
    <row r="10603" spans="1:6" ht="22.5">
      <c r="A10603" s="1284" t="s">
        <v>5183</v>
      </c>
      <c r="B10603" s="503" t="s">
        <v>43459</v>
      </c>
      <c r="C10603" s="1268" t="s">
        <v>5184</v>
      </c>
      <c r="D10603" s="1269" t="s">
        <v>5</v>
      </c>
      <c r="E10603" s="1271">
        <v>203.64</v>
      </c>
      <c r="F10603" s="394"/>
    </row>
    <row r="10604" spans="1:6">
      <c r="A10604" s="1292">
        <v>8931</v>
      </c>
      <c r="B10604" s="503" t="s">
        <v>43459</v>
      </c>
      <c r="C10604" s="1265" t="s">
        <v>5186</v>
      </c>
      <c r="D10604" s="1266" t="s">
        <v>97</v>
      </c>
      <c r="E10604" s="1267"/>
      <c r="F10604" s="394"/>
    </row>
    <row r="10605" spans="1:6" ht="22.5">
      <c r="A10605" s="1284" t="s">
        <v>5187</v>
      </c>
      <c r="B10605" s="503" t="s">
        <v>43459</v>
      </c>
      <c r="C10605" s="1268" t="s">
        <v>5188</v>
      </c>
      <c r="D10605" s="1269" t="s">
        <v>5</v>
      </c>
      <c r="E10605" s="1272">
        <v>11</v>
      </c>
      <c r="F10605" s="394"/>
    </row>
    <row r="10606" spans="1:6" ht="22.5">
      <c r="A10606" s="1284" t="s">
        <v>5189</v>
      </c>
      <c r="B10606" s="503" t="s">
        <v>43459</v>
      </c>
      <c r="C10606" s="1268" t="s">
        <v>5190</v>
      </c>
      <c r="D10606" s="1269" t="s">
        <v>5</v>
      </c>
      <c r="E10606" s="1270">
        <v>9.52</v>
      </c>
      <c r="F10606" s="394"/>
    </row>
    <row r="10607" spans="1:6">
      <c r="A10607" s="1284" t="s">
        <v>5191</v>
      </c>
      <c r="B10607" s="503" t="s">
        <v>43459</v>
      </c>
      <c r="C10607" s="1268" t="s">
        <v>5192</v>
      </c>
      <c r="D10607" s="1269" t="s">
        <v>5</v>
      </c>
      <c r="E10607" s="1272">
        <v>15.28</v>
      </c>
      <c r="F10607" s="394"/>
    </row>
    <row r="10608" spans="1:6">
      <c r="A10608" s="1284" t="s">
        <v>5193</v>
      </c>
      <c r="B10608" s="503" t="s">
        <v>43459</v>
      </c>
      <c r="C10608" s="1268" t="s">
        <v>5194</v>
      </c>
      <c r="D10608" s="1269" t="s">
        <v>5</v>
      </c>
      <c r="E10608" s="1272">
        <v>21.14</v>
      </c>
      <c r="F10608" s="394"/>
    </row>
    <row r="10609" spans="1:6">
      <c r="A10609" s="1284" t="s">
        <v>5195</v>
      </c>
      <c r="B10609" s="503" t="s">
        <v>43459</v>
      </c>
      <c r="C10609" s="1268" t="s">
        <v>5196</v>
      </c>
      <c r="D10609" s="1269" t="s">
        <v>5</v>
      </c>
      <c r="E10609" s="1272">
        <v>19.38</v>
      </c>
      <c r="F10609" s="394"/>
    </row>
    <row r="10610" spans="1:6">
      <c r="A10610" s="1292">
        <v>8932</v>
      </c>
      <c r="B10610" s="503" t="s">
        <v>43459</v>
      </c>
      <c r="C10610" s="1265" t="s">
        <v>5198</v>
      </c>
      <c r="D10610" s="1266" t="s">
        <v>97</v>
      </c>
      <c r="E10610" s="1267"/>
      <c r="F10610" s="394"/>
    </row>
    <row r="10611" spans="1:6" ht="22.5">
      <c r="A10611" s="1284" t="s">
        <v>5199</v>
      </c>
      <c r="B10611" s="503" t="s">
        <v>43459</v>
      </c>
      <c r="C10611" s="1268" t="s">
        <v>5200</v>
      </c>
      <c r="D10611" s="1269" t="s">
        <v>28</v>
      </c>
      <c r="E10611" s="1272">
        <v>63.43</v>
      </c>
      <c r="F10611" s="394"/>
    </row>
    <row r="10612" spans="1:6" ht="22.5">
      <c r="A10612" s="1284" t="s">
        <v>5201</v>
      </c>
      <c r="B10612" s="503" t="s">
        <v>43459</v>
      </c>
      <c r="C10612" s="1268" t="s">
        <v>5202</v>
      </c>
      <c r="D10612" s="1269" t="s">
        <v>28</v>
      </c>
      <c r="E10612" s="1272">
        <v>70.459999999999994</v>
      </c>
      <c r="F10612" s="394"/>
    </row>
    <row r="10613" spans="1:6" ht="22.5">
      <c r="A10613" s="1284" t="s">
        <v>5203</v>
      </c>
      <c r="B10613" s="503" t="s">
        <v>43459</v>
      </c>
      <c r="C10613" s="1268" t="s">
        <v>5204</v>
      </c>
      <c r="D10613" s="1269" t="s">
        <v>28</v>
      </c>
      <c r="E10613" s="1272">
        <v>59.55</v>
      </c>
      <c r="F10613" s="394"/>
    </row>
    <row r="10614" spans="1:6">
      <c r="A10614" s="1284" t="s">
        <v>5205</v>
      </c>
      <c r="B10614" s="503" t="s">
        <v>43459</v>
      </c>
      <c r="C10614" s="1268" t="s">
        <v>5206</v>
      </c>
      <c r="D10614" s="1269" t="s">
        <v>28</v>
      </c>
      <c r="E10614" s="1272">
        <v>52.25</v>
      </c>
      <c r="F10614" s="394"/>
    </row>
    <row r="10615" spans="1:6">
      <c r="A10615" s="1284" t="s">
        <v>5207</v>
      </c>
      <c r="B10615" s="503" t="s">
        <v>43459</v>
      </c>
      <c r="C10615" s="1268" t="s">
        <v>5208</v>
      </c>
      <c r="D10615" s="1269" t="s">
        <v>28</v>
      </c>
      <c r="E10615" s="1272">
        <v>93.87</v>
      </c>
      <c r="F10615" s="394"/>
    </row>
    <row r="10616" spans="1:6">
      <c r="A10616" s="1284" t="s">
        <v>5209</v>
      </c>
      <c r="B10616" s="503" t="s">
        <v>43459</v>
      </c>
      <c r="C10616" s="1268" t="s">
        <v>5210</v>
      </c>
      <c r="D10616" s="1269" t="s">
        <v>28</v>
      </c>
      <c r="E10616" s="1272">
        <v>41.31</v>
      </c>
      <c r="F10616" s="394"/>
    </row>
    <row r="10617" spans="1:6" ht="22.5">
      <c r="A10617" s="1284" t="s">
        <v>5211</v>
      </c>
      <c r="B10617" s="503" t="s">
        <v>43459</v>
      </c>
      <c r="C10617" s="1268" t="s">
        <v>5212</v>
      </c>
      <c r="D10617" s="1269" t="s">
        <v>28</v>
      </c>
      <c r="E10617" s="1271">
        <v>177.99</v>
      </c>
      <c r="F10617" s="394"/>
    </row>
    <row r="10618" spans="1:6" ht="22.5">
      <c r="A10618" s="1284" t="s">
        <v>5213</v>
      </c>
      <c r="B10618" s="503" t="s">
        <v>43459</v>
      </c>
      <c r="C10618" s="1268" t="s">
        <v>5214</v>
      </c>
      <c r="D10618" s="1269" t="s">
        <v>28</v>
      </c>
      <c r="E10618" s="1271">
        <v>177.39</v>
      </c>
      <c r="F10618" s="394"/>
    </row>
    <row r="10619" spans="1:6" ht="22.5">
      <c r="A10619" s="1284" t="s">
        <v>5215</v>
      </c>
      <c r="B10619" s="503" t="s">
        <v>43459</v>
      </c>
      <c r="C10619" s="1268" t="s">
        <v>5216</v>
      </c>
      <c r="D10619" s="1269" t="s">
        <v>28</v>
      </c>
      <c r="E10619" s="1271">
        <v>298.94</v>
      </c>
      <c r="F10619" s="394"/>
    </row>
    <row r="10620" spans="1:6" ht="22.5">
      <c r="A10620" s="1284" t="s">
        <v>5217</v>
      </c>
      <c r="B10620" s="503" t="s">
        <v>43459</v>
      </c>
      <c r="C10620" s="1268" t="s">
        <v>5218</v>
      </c>
      <c r="D10620" s="1269" t="s">
        <v>28</v>
      </c>
      <c r="E10620" s="1271">
        <v>278.05</v>
      </c>
      <c r="F10620" s="394"/>
    </row>
    <row r="10621" spans="1:6" ht="22.5">
      <c r="A10621" s="1284" t="s">
        <v>5219</v>
      </c>
      <c r="B10621" s="503" t="s">
        <v>43459</v>
      </c>
      <c r="C10621" s="1268" t="s">
        <v>5220</v>
      </c>
      <c r="D10621" s="1269" t="s">
        <v>28</v>
      </c>
      <c r="E10621" s="1271">
        <v>126.67</v>
      </c>
      <c r="F10621" s="394"/>
    </row>
    <row r="10622" spans="1:6" ht="22.5">
      <c r="A10622" s="1284" t="s">
        <v>5221</v>
      </c>
      <c r="B10622" s="503" t="s">
        <v>43459</v>
      </c>
      <c r="C10622" s="1268" t="s">
        <v>5222</v>
      </c>
      <c r="D10622" s="1269" t="s">
        <v>28</v>
      </c>
      <c r="E10622" s="1271">
        <v>119.08</v>
      </c>
      <c r="F10622" s="394"/>
    </row>
    <row r="10623" spans="1:6" ht="22.5">
      <c r="A10623" s="1284" t="s">
        <v>11006</v>
      </c>
      <c r="B10623" s="503" t="s">
        <v>43459</v>
      </c>
      <c r="C10623" s="1268" t="s">
        <v>11007</v>
      </c>
      <c r="D10623" s="1269" t="s">
        <v>28</v>
      </c>
      <c r="E10623" s="1271">
        <v>295.86</v>
      </c>
      <c r="F10623" s="394"/>
    </row>
    <row r="10624" spans="1:6" ht="22.5">
      <c r="A10624" s="1284" t="s">
        <v>11008</v>
      </c>
      <c r="B10624" s="503" t="s">
        <v>43459</v>
      </c>
      <c r="C10624" s="1268" t="s">
        <v>11009</v>
      </c>
      <c r="D10624" s="1269" t="s">
        <v>28</v>
      </c>
      <c r="E10624" s="1271">
        <v>247.96</v>
      </c>
      <c r="F10624" s="394"/>
    </row>
    <row r="10625" spans="1:6" ht="22.5">
      <c r="A10625" s="1284" t="s">
        <v>11010</v>
      </c>
      <c r="B10625" s="503" t="s">
        <v>43459</v>
      </c>
      <c r="C10625" s="1268" t="s">
        <v>11011</v>
      </c>
      <c r="D10625" s="1269" t="s">
        <v>28</v>
      </c>
      <c r="E10625" s="1271">
        <v>579.83000000000004</v>
      </c>
      <c r="F10625" s="394"/>
    </row>
    <row r="10626" spans="1:6" ht="22.5">
      <c r="A10626" s="1284" t="s">
        <v>11012</v>
      </c>
      <c r="B10626" s="503" t="s">
        <v>43459</v>
      </c>
      <c r="C10626" s="1268" t="s">
        <v>11013</v>
      </c>
      <c r="D10626" s="1269" t="s">
        <v>28</v>
      </c>
      <c r="E10626" s="1271">
        <v>440.5</v>
      </c>
      <c r="F10626" s="394"/>
    </row>
    <row r="10627" spans="1:6">
      <c r="A10627" s="1284" t="s">
        <v>11014</v>
      </c>
      <c r="B10627" s="503" t="s">
        <v>43459</v>
      </c>
      <c r="C10627" s="1268" t="s">
        <v>11015</v>
      </c>
      <c r="D10627" s="1269" t="s">
        <v>28</v>
      </c>
      <c r="E10627" s="1271">
        <v>209.16</v>
      </c>
      <c r="F10627" s="394"/>
    </row>
    <row r="10628" spans="1:6">
      <c r="A10628" s="1284" t="s">
        <v>11016</v>
      </c>
      <c r="B10628" s="503" t="s">
        <v>43459</v>
      </c>
      <c r="C10628" s="1268" t="s">
        <v>11017</v>
      </c>
      <c r="D10628" s="1269" t="s">
        <v>28</v>
      </c>
      <c r="E10628" s="1271">
        <v>160.5</v>
      </c>
      <c r="F10628" s="394"/>
    </row>
    <row r="10629" spans="1:6">
      <c r="A10629" s="1284" t="s">
        <v>11018</v>
      </c>
      <c r="B10629" s="503" t="s">
        <v>43459</v>
      </c>
      <c r="C10629" s="1268" t="s">
        <v>11019</v>
      </c>
      <c r="D10629" s="1269" t="s">
        <v>28</v>
      </c>
      <c r="E10629" s="1271">
        <v>406.43</v>
      </c>
      <c r="F10629" s="394"/>
    </row>
    <row r="10630" spans="1:6">
      <c r="A10630" s="1284" t="s">
        <v>11020</v>
      </c>
      <c r="B10630" s="503" t="s">
        <v>43459</v>
      </c>
      <c r="C10630" s="1268" t="s">
        <v>11021</v>
      </c>
      <c r="D10630" s="1269" t="s">
        <v>28</v>
      </c>
      <c r="E10630" s="1271">
        <v>265.58</v>
      </c>
      <c r="F10630" s="394"/>
    </row>
    <row r="10631" spans="1:6" ht="22.5">
      <c r="A10631" s="1284" t="s">
        <v>11022</v>
      </c>
      <c r="B10631" s="503" t="s">
        <v>43459</v>
      </c>
      <c r="C10631" s="1268" t="s">
        <v>11023</v>
      </c>
      <c r="D10631" s="1269" t="s">
        <v>28</v>
      </c>
      <c r="E10631" s="1271">
        <v>302.25</v>
      </c>
      <c r="F10631" s="394"/>
    </row>
    <row r="10632" spans="1:6" ht="22.5">
      <c r="A10632" s="1284" t="s">
        <v>11024</v>
      </c>
      <c r="B10632" s="503" t="s">
        <v>43459</v>
      </c>
      <c r="C10632" s="1268" t="s">
        <v>11025</v>
      </c>
      <c r="D10632" s="1269" t="s">
        <v>28</v>
      </c>
      <c r="E10632" s="1271">
        <v>245.73</v>
      </c>
      <c r="F10632" s="394"/>
    </row>
    <row r="10633" spans="1:6" ht="22.5">
      <c r="A10633" s="1284" t="s">
        <v>11026</v>
      </c>
      <c r="B10633" s="503" t="s">
        <v>43459</v>
      </c>
      <c r="C10633" s="1268" t="s">
        <v>11027</v>
      </c>
      <c r="D10633" s="1269" t="s">
        <v>28</v>
      </c>
      <c r="E10633" s="1271">
        <v>623.04</v>
      </c>
      <c r="F10633" s="394"/>
    </row>
    <row r="10634" spans="1:6" ht="22.5">
      <c r="A10634" s="1284" t="s">
        <v>11028</v>
      </c>
      <c r="B10634" s="503" t="s">
        <v>43459</v>
      </c>
      <c r="C10634" s="1268" t="s">
        <v>11029</v>
      </c>
      <c r="D10634" s="1269" t="s">
        <v>28</v>
      </c>
      <c r="E10634" s="1271">
        <v>447.99</v>
      </c>
      <c r="F10634" s="394"/>
    </row>
    <row r="10635" spans="1:6">
      <c r="A10635" s="1284" t="s">
        <v>11030</v>
      </c>
      <c r="B10635" s="503" t="s">
        <v>43459</v>
      </c>
      <c r="C10635" s="1268" t="s">
        <v>11031</v>
      </c>
      <c r="D10635" s="1269" t="s">
        <v>28</v>
      </c>
      <c r="E10635" s="1271">
        <v>215.55</v>
      </c>
      <c r="F10635" s="394"/>
    </row>
    <row r="10636" spans="1:6">
      <c r="A10636" s="1284" t="s">
        <v>11032</v>
      </c>
      <c r="B10636" s="503" t="s">
        <v>43459</v>
      </c>
      <c r="C10636" s="1268" t="s">
        <v>11033</v>
      </c>
      <c r="D10636" s="1269" t="s">
        <v>28</v>
      </c>
      <c r="E10636" s="1271">
        <v>158.27000000000001</v>
      </c>
      <c r="F10636" s="394"/>
    </row>
    <row r="10637" spans="1:6">
      <c r="A10637" s="1284" t="s">
        <v>11034</v>
      </c>
      <c r="B10637" s="503" t="s">
        <v>43459</v>
      </c>
      <c r="C10637" s="1268" t="s">
        <v>11035</v>
      </c>
      <c r="D10637" s="1269" t="s">
        <v>28</v>
      </c>
      <c r="E10637" s="1271">
        <v>449.64</v>
      </c>
      <c r="F10637" s="394"/>
    </row>
    <row r="10638" spans="1:6">
      <c r="A10638" s="1284" t="s">
        <v>11036</v>
      </c>
      <c r="B10638" s="503" t="s">
        <v>43459</v>
      </c>
      <c r="C10638" s="1268" t="s">
        <v>11037</v>
      </c>
      <c r="D10638" s="1269" t="s">
        <v>28</v>
      </c>
      <c r="E10638" s="1271">
        <v>273.07</v>
      </c>
      <c r="F10638" s="394"/>
    </row>
    <row r="10639" spans="1:6" ht="22.5">
      <c r="A10639" s="1284" t="s">
        <v>11038</v>
      </c>
      <c r="B10639" s="503" t="s">
        <v>43459</v>
      </c>
      <c r="C10639" s="1268" t="s">
        <v>11039</v>
      </c>
      <c r="D10639" s="1269" t="s">
        <v>28</v>
      </c>
      <c r="E10639" s="1271">
        <v>292.36</v>
      </c>
      <c r="F10639" s="394"/>
    </row>
    <row r="10640" spans="1:6" ht="22.5">
      <c r="A10640" s="1284" t="s">
        <v>11040</v>
      </c>
      <c r="B10640" s="503" t="s">
        <v>43459</v>
      </c>
      <c r="C10640" s="1268" t="s">
        <v>11041</v>
      </c>
      <c r="D10640" s="1269" t="s">
        <v>28</v>
      </c>
      <c r="E10640" s="1271">
        <v>244.68</v>
      </c>
      <c r="F10640" s="394"/>
    </row>
    <row r="10641" spans="1:6" ht="22.5">
      <c r="A10641" s="1284" t="s">
        <v>11042</v>
      </c>
      <c r="B10641" s="503" t="s">
        <v>43459</v>
      </c>
      <c r="C10641" s="1268" t="s">
        <v>11043</v>
      </c>
      <c r="D10641" s="1269" t="s">
        <v>28</v>
      </c>
      <c r="E10641" s="1271">
        <v>439.55</v>
      </c>
      <c r="F10641" s="394"/>
    </row>
    <row r="10642" spans="1:6">
      <c r="A10642" s="1284" t="s">
        <v>11044</v>
      </c>
      <c r="B10642" s="503" t="s">
        <v>43459</v>
      </c>
      <c r="C10642" s="1268" t="s">
        <v>11045</v>
      </c>
      <c r="D10642" s="1269" t="s">
        <v>28</v>
      </c>
      <c r="E10642" s="1271">
        <v>205.66</v>
      </c>
      <c r="F10642" s="394"/>
    </row>
    <row r="10643" spans="1:6">
      <c r="A10643" s="1284" t="s">
        <v>11046</v>
      </c>
      <c r="B10643" s="503" t="s">
        <v>43459</v>
      </c>
      <c r="C10643" s="1268" t="s">
        <v>11047</v>
      </c>
      <c r="D10643" s="1269" t="s">
        <v>28</v>
      </c>
      <c r="E10643" s="1271">
        <v>157.22</v>
      </c>
      <c r="F10643" s="394"/>
    </row>
    <row r="10644" spans="1:6">
      <c r="A10644" s="1284" t="s">
        <v>11048</v>
      </c>
      <c r="B10644" s="503" t="s">
        <v>43459</v>
      </c>
      <c r="C10644" s="1268" t="s">
        <v>11049</v>
      </c>
      <c r="D10644" s="1269" t="s">
        <v>28</v>
      </c>
      <c r="E10644" s="1271">
        <v>264.63</v>
      </c>
      <c r="F10644" s="394"/>
    </row>
    <row r="10645" spans="1:6" ht="22.5">
      <c r="A10645" s="1284" t="s">
        <v>11050</v>
      </c>
      <c r="B10645" s="503" t="s">
        <v>43459</v>
      </c>
      <c r="C10645" s="1268" t="s">
        <v>11051</v>
      </c>
      <c r="D10645" s="1269" t="s">
        <v>28</v>
      </c>
      <c r="E10645" s="1271">
        <v>294.76</v>
      </c>
      <c r="F10645" s="394"/>
    </row>
    <row r="10646" spans="1:6" ht="22.5">
      <c r="A10646" s="1284" t="s">
        <v>11052</v>
      </c>
      <c r="B10646" s="503" t="s">
        <v>43459</v>
      </c>
      <c r="C10646" s="1268" t="s">
        <v>11053</v>
      </c>
      <c r="D10646" s="1269" t="s">
        <v>28</v>
      </c>
      <c r="E10646" s="1271">
        <v>251.16</v>
      </c>
      <c r="F10646" s="394"/>
    </row>
    <row r="10647" spans="1:6" ht="22.5">
      <c r="A10647" s="1284" t="s">
        <v>11054</v>
      </c>
      <c r="B10647" s="503" t="s">
        <v>43459</v>
      </c>
      <c r="C10647" s="1268" t="s">
        <v>11055</v>
      </c>
      <c r="D10647" s="1269" t="s">
        <v>28</v>
      </c>
      <c r="E10647" s="1271">
        <v>482.34</v>
      </c>
      <c r="F10647" s="394"/>
    </row>
    <row r="10648" spans="1:6" ht="22.5">
      <c r="A10648" s="1284" t="s">
        <v>11056</v>
      </c>
      <c r="B10648" s="503" t="s">
        <v>43459</v>
      </c>
      <c r="C10648" s="1268" t="s">
        <v>11057</v>
      </c>
      <c r="D10648" s="1269" t="s">
        <v>28</v>
      </c>
      <c r="E10648" s="1271">
        <v>207.28</v>
      </c>
      <c r="F10648" s="394"/>
    </row>
    <row r="10649" spans="1:6" ht="22.5">
      <c r="A10649" s="1284" t="s">
        <v>11058</v>
      </c>
      <c r="B10649" s="503" t="s">
        <v>43459</v>
      </c>
      <c r="C10649" s="1268" t="s">
        <v>11059</v>
      </c>
      <c r="D10649" s="1269" t="s">
        <v>28</v>
      </c>
      <c r="E10649" s="1271">
        <v>169.18</v>
      </c>
      <c r="F10649" s="394"/>
    </row>
    <row r="10650" spans="1:6">
      <c r="A10650" s="1284" t="s">
        <v>11060</v>
      </c>
      <c r="B10650" s="503" t="s">
        <v>43459</v>
      </c>
      <c r="C10650" s="1268" t="s">
        <v>11061</v>
      </c>
      <c r="D10650" s="1269" t="s">
        <v>28</v>
      </c>
      <c r="E10650" s="1271">
        <v>208.06</v>
      </c>
      <c r="F10650" s="394"/>
    </row>
    <row r="10651" spans="1:6">
      <c r="A10651" s="1284" t="s">
        <v>11062</v>
      </c>
      <c r="B10651" s="503" t="s">
        <v>43459</v>
      </c>
      <c r="C10651" s="1268" t="s">
        <v>11063</v>
      </c>
      <c r="D10651" s="1269" t="s">
        <v>28</v>
      </c>
      <c r="E10651" s="1271">
        <v>163.69999999999999</v>
      </c>
      <c r="F10651" s="394"/>
    </row>
    <row r="10652" spans="1:6">
      <c r="A10652" s="1284" t="s">
        <v>11064</v>
      </c>
      <c r="B10652" s="503" t="s">
        <v>43459</v>
      </c>
      <c r="C10652" s="1268" t="s">
        <v>11065</v>
      </c>
      <c r="D10652" s="1269" t="s">
        <v>28</v>
      </c>
      <c r="E10652" s="1271">
        <v>307.42</v>
      </c>
      <c r="F10652" s="394"/>
    </row>
    <row r="10653" spans="1:6">
      <c r="A10653" s="1284" t="s">
        <v>11066</v>
      </c>
      <c r="B10653" s="503" t="s">
        <v>43459</v>
      </c>
      <c r="C10653" s="1268" t="s">
        <v>11067</v>
      </c>
      <c r="D10653" s="1269" t="s">
        <v>28</v>
      </c>
      <c r="E10653" s="1271">
        <v>163.93</v>
      </c>
      <c r="F10653" s="394"/>
    </row>
    <row r="10654" spans="1:6">
      <c r="A10654" s="1284" t="s">
        <v>11068</v>
      </c>
      <c r="B10654" s="503" t="s">
        <v>43459</v>
      </c>
      <c r="C10654" s="1268" t="s">
        <v>11069</v>
      </c>
      <c r="D10654" s="1269" t="s">
        <v>28</v>
      </c>
      <c r="E10654" s="1271">
        <v>125.45</v>
      </c>
      <c r="F10654" s="394"/>
    </row>
    <row r="10655" spans="1:6" ht="22.5">
      <c r="A10655" s="1284" t="s">
        <v>5223</v>
      </c>
      <c r="B10655" s="503" t="s">
        <v>43459</v>
      </c>
      <c r="C10655" s="1268" t="s">
        <v>5224</v>
      </c>
      <c r="D10655" s="1269" t="s">
        <v>28</v>
      </c>
      <c r="E10655" s="1272">
        <v>64.27</v>
      </c>
      <c r="F10655" s="394"/>
    </row>
    <row r="10656" spans="1:6" ht="22.5">
      <c r="A10656" s="1284" t="s">
        <v>5225</v>
      </c>
      <c r="B10656" s="503" t="s">
        <v>43459</v>
      </c>
      <c r="C10656" s="1268" t="s">
        <v>5226</v>
      </c>
      <c r="D10656" s="1269" t="s">
        <v>28</v>
      </c>
      <c r="E10656" s="1272">
        <v>60.39</v>
      </c>
      <c r="F10656" s="394"/>
    </row>
    <row r="10657" spans="1:6" ht="22.5">
      <c r="A10657" s="1284" t="s">
        <v>5227</v>
      </c>
      <c r="B10657" s="503" t="s">
        <v>43459</v>
      </c>
      <c r="C10657" s="1268" t="s">
        <v>5228</v>
      </c>
      <c r="D10657" s="1269" t="s">
        <v>28</v>
      </c>
      <c r="E10657" s="1272">
        <v>53.09</v>
      </c>
      <c r="F10657" s="394"/>
    </row>
    <row r="10658" spans="1:6">
      <c r="A10658" s="1284" t="s">
        <v>34525</v>
      </c>
      <c r="B10658" s="503" t="s">
        <v>43459</v>
      </c>
      <c r="C10658" s="1268" t="s">
        <v>34484</v>
      </c>
      <c r="D10658" s="1269" t="s">
        <v>28</v>
      </c>
      <c r="E10658" s="1271">
        <v>138.75</v>
      </c>
      <c r="F10658" s="394"/>
    </row>
    <row r="10659" spans="1:6">
      <c r="A10659" s="1284" t="s">
        <v>34526</v>
      </c>
      <c r="B10659" s="503" t="s">
        <v>43459</v>
      </c>
      <c r="C10659" s="1268" t="s">
        <v>34485</v>
      </c>
      <c r="D10659" s="1269" t="s">
        <v>28</v>
      </c>
      <c r="E10659" s="1271">
        <v>210.14</v>
      </c>
      <c r="F10659" s="394"/>
    </row>
    <row r="10660" spans="1:6" ht="22.5">
      <c r="A10660" s="1284" t="s">
        <v>5229</v>
      </c>
      <c r="B10660" s="503" t="s">
        <v>43459</v>
      </c>
      <c r="C10660" s="1268" t="s">
        <v>5230</v>
      </c>
      <c r="D10660" s="1269" t="s">
        <v>28</v>
      </c>
      <c r="E10660" s="1272">
        <v>98.33</v>
      </c>
      <c r="F10660" s="394"/>
    </row>
    <row r="10661" spans="1:6" ht="22.5">
      <c r="A10661" s="1284" t="s">
        <v>5231</v>
      </c>
      <c r="B10661" s="503" t="s">
        <v>43459</v>
      </c>
      <c r="C10661" s="1268" t="s">
        <v>5232</v>
      </c>
      <c r="D10661" s="1269" t="s">
        <v>28</v>
      </c>
      <c r="E10661" s="1272">
        <v>94.45</v>
      </c>
      <c r="F10661" s="394"/>
    </row>
    <row r="10662" spans="1:6">
      <c r="A10662" s="1284" t="s">
        <v>5233</v>
      </c>
      <c r="B10662" s="503" t="s">
        <v>43459</v>
      </c>
      <c r="C10662" s="1268" t="s">
        <v>5234</v>
      </c>
      <c r="D10662" s="1269" t="s">
        <v>28</v>
      </c>
      <c r="E10662" s="1272">
        <v>72.91</v>
      </c>
      <c r="F10662" s="394"/>
    </row>
    <row r="10663" spans="1:6">
      <c r="A10663" s="1284" t="s">
        <v>34527</v>
      </c>
      <c r="B10663" s="503" t="s">
        <v>43459</v>
      </c>
      <c r="C10663" s="1268" t="s">
        <v>34486</v>
      </c>
      <c r="D10663" s="1269" t="s">
        <v>28</v>
      </c>
      <c r="E10663" s="1271">
        <v>107.61</v>
      </c>
      <c r="F10663" s="394"/>
    </row>
    <row r="10664" spans="1:6">
      <c r="A10664" s="1284" t="s">
        <v>34528</v>
      </c>
      <c r="B10664" s="503" t="s">
        <v>43459</v>
      </c>
      <c r="C10664" s="1268" t="s">
        <v>34487</v>
      </c>
      <c r="D10664" s="1269" t="s">
        <v>28</v>
      </c>
      <c r="E10664" s="1271">
        <v>133.28</v>
      </c>
      <c r="F10664" s="394"/>
    </row>
    <row r="10665" spans="1:6">
      <c r="A10665" s="1292">
        <v>8933</v>
      </c>
      <c r="B10665" s="503" t="s">
        <v>43459</v>
      </c>
      <c r="C10665" s="1265" t="s">
        <v>5236</v>
      </c>
      <c r="D10665" s="1266" t="s">
        <v>97</v>
      </c>
      <c r="E10665" s="1267"/>
      <c r="F10665" s="394"/>
    </row>
    <row r="10666" spans="1:6">
      <c r="A10666" s="1284" t="s">
        <v>5237</v>
      </c>
      <c r="B10666" s="503" t="s">
        <v>43459</v>
      </c>
      <c r="C10666" s="1268" t="s">
        <v>5238</v>
      </c>
      <c r="D10666" s="1269" t="s">
        <v>28</v>
      </c>
      <c r="E10666" s="1272">
        <v>61.95</v>
      </c>
      <c r="F10666" s="394"/>
    </row>
    <row r="10667" spans="1:6">
      <c r="A10667" s="1284" t="s">
        <v>5239</v>
      </c>
      <c r="B10667" s="503" t="s">
        <v>43459</v>
      </c>
      <c r="C10667" s="1268" t="s">
        <v>5240</v>
      </c>
      <c r="D10667" s="1269" t="s">
        <v>28</v>
      </c>
      <c r="E10667" s="1272">
        <v>62.36</v>
      </c>
      <c r="F10667" s="394"/>
    </row>
    <row r="10668" spans="1:6">
      <c r="A10668" s="1284" t="s">
        <v>5241</v>
      </c>
      <c r="B10668" s="503" t="s">
        <v>43459</v>
      </c>
      <c r="C10668" s="1268" t="s">
        <v>5242</v>
      </c>
      <c r="D10668" s="1269" t="s">
        <v>28</v>
      </c>
      <c r="E10668" s="1272">
        <v>61.99</v>
      </c>
      <c r="F10668" s="394"/>
    </row>
    <row r="10669" spans="1:6">
      <c r="A10669" s="1284" t="s">
        <v>5243</v>
      </c>
      <c r="B10669" s="503" t="s">
        <v>43459</v>
      </c>
      <c r="C10669" s="1268" t="s">
        <v>5244</v>
      </c>
      <c r="D10669" s="1269" t="s">
        <v>28</v>
      </c>
      <c r="E10669" s="1272">
        <v>62.34</v>
      </c>
      <c r="F10669" s="394"/>
    </row>
    <row r="10670" spans="1:6">
      <c r="A10670" s="1284" t="s">
        <v>5245</v>
      </c>
      <c r="B10670" s="503" t="s">
        <v>43459</v>
      </c>
      <c r="C10670" s="1268" t="s">
        <v>5246</v>
      </c>
      <c r="D10670" s="1269" t="s">
        <v>28</v>
      </c>
      <c r="E10670" s="1272">
        <v>64.930000000000007</v>
      </c>
      <c r="F10670" s="394"/>
    </row>
    <row r="10671" spans="1:6">
      <c r="A10671" s="1284" t="s">
        <v>5247</v>
      </c>
      <c r="B10671" s="503" t="s">
        <v>43459</v>
      </c>
      <c r="C10671" s="1268" t="s">
        <v>5248</v>
      </c>
      <c r="D10671" s="1269" t="s">
        <v>28</v>
      </c>
      <c r="E10671" s="1272">
        <v>64.97</v>
      </c>
      <c r="F10671" s="394"/>
    </row>
    <row r="10672" spans="1:6">
      <c r="A10672" s="1284" t="s">
        <v>5249</v>
      </c>
      <c r="B10672" s="503" t="s">
        <v>43459</v>
      </c>
      <c r="C10672" s="1268" t="s">
        <v>5250</v>
      </c>
      <c r="D10672" s="1269" t="s">
        <v>28</v>
      </c>
      <c r="E10672" s="1272">
        <v>56.24</v>
      </c>
      <c r="F10672" s="394"/>
    </row>
    <row r="10673" spans="1:6">
      <c r="A10673" s="1284" t="s">
        <v>5251</v>
      </c>
      <c r="B10673" s="503" t="s">
        <v>43459</v>
      </c>
      <c r="C10673" s="1268" t="s">
        <v>5252</v>
      </c>
      <c r="D10673" s="1269" t="s">
        <v>28</v>
      </c>
      <c r="E10673" s="1272">
        <v>65.349999999999994</v>
      </c>
      <c r="F10673" s="394"/>
    </row>
    <row r="10674" spans="1:6">
      <c r="A10674" s="1292">
        <v>8934</v>
      </c>
      <c r="B10674" s="503" t="s">
        <v>43459</v>
      </c>
      <c r="C10674" s="1265" t="s">
        <v>5254</v>
      </c>
      <c r="D10674" s="1266" t="s">
        <v>97</v>
      </c>
      <c r="E10674" s="1267"/>
      <c r="F10674" s="394"/>
    </row>
    <row r="10675" spans="1:6">
      <c r="A10675" s="1284" t="s">
        <v>5255</v>
      </c>
      <c r="B10675" s="503" t="s">
        <v>43459</v>
      </c>
      <c r="C10675" s="1268" t="s">
        <v>45351</v>
      </c>
      <c r="D10675" s="1269" t="s">
        <v>28</v>
      </c>
      <c r="E10675" s="1272">
        <v>11.18</v>
      </c>
      <c r="F10675" s="394"/>
    </row>
    <row r="10676" spans="1:6">
      <c r="A10676" s="1284" t="s">
        <v>5256</v>
      </c>
      <c r="B10676" s="503" t="s">
        <v>43459</v>
      </c>
      <c r="C10676" s="1268" t="s">
        <v>45352</v>
      </c>
      <c r="D10676" s="1269" t="s">
        <v>28</v>
      </c>
      <c r="E10676" s="1272">
        <v>18.21</v>
      </c>
      <c r="F10676" s="394"/>
    </row>
    <row r="10677" spans="1:6">
      <c r="A10677" s="1284" t="s">
        <v>5257</v>
      </c>
      <c r="B10677" s="503" t="s">
        <v>43459</v>
      </c>
      <c r="C10677" s="1268" t="s">
        <v>45353</v>
      </c>
      <c r="D10677" s="1269" t="s">
        <v>28</v>
      </c>
      <c r="E10677" s="1270">
        <v>7.3</v>
      </c>
      <c r="F10677" s="394"/>
    </row>
    <row r="10678" spans="1:6">
      <c r="A10678" s="1284" t="s">
        <v>20956</v>
      </c>
      <c r="B10678" s="503" t="s">
        <v>43459</v>
      </c>
      <c r="C10678" s="1268" t="s">
        <v>45354</v>
      </c>
      <c r="D10678" s="1269" t="s">
        <v>28</v>
      </c>
      <c r="E10678" s="1272">
        <v>30.22</v>
      </c>
      <c r="F10678" s="394"/>
    </row>
    <row r="10679" spans="1:6">
      <c r="A10679" s="1284" t="s">
        <v>5258</v>
      </c>
      <c r="B10679" s="503" t="s">
        <v>43459</v>
      </c>
      <c r="C10679" s="1268" t="s">
        <v>45355</v>
      </c>
      <c r="D10679" s="1269" t="s">
        <v>28</v>
      </c>
      <c r="E10679" s="1272">
        <v>40.72</v>
      </c>
      <c r="F10679" s="394"/>
    </row>
    <row r="10680" spans="1:6">
      <c r="A10680" s="1284" t="s">
        <v>5259</v>
      </c>
      <c r="B10680" s="503" t="s">
        <v>43459</v>
      </c>
      <c r="C10680" s="1268" t="s">
        <v>5260</v>
      </c>
      <c r="D10680" s="1269" t="s">
        <v>28</v>
      </c>
      <c r="E10680" s="1272">
        <v>18.02</v>
      </c>
      <c r="F10680" s="394"/>
    </row>
    <row r="10681" spans="1:6">
      <c r="A10681" s="1284" t="s">
        <v>5261</v>
      </c>
      <c r="B10681" s="503" t="s">
        <v>43459</v>
      </c>
      <c r="C10681" s="1268" t="s">
        <v>5262</v>
      </c>
      <c r="D10681" s="1269" t="s">
        <v>28</v>
      </c>
      <c r="E10681" s="1272">
        <v>49.04</v>
      </c>
      <c r="F10681" s="394"/>
    </row>
    <row r="10682" spans="1:6">
      <c r="A10682" s="1284" t="s">
        <v>5263</v>
      </c>
      <c r="B10682" s="503" t="s">
        <v>43459</v>
      </c>
      <c r="C10682" s="1268" t="s">
        <v>5264</v>
      </c>
      <c r="D10682" s="1269" t="s">
        <v>28</v>
      </c>
      <c r="E10682" s="1272">
        <v>18.399999999999999</v>
      </c>
      <c r="F10682" s="394"/>
    </row>
    <row r="10683" spans="1:6">
      <c r="A10683" s="1284" t="s">
        <v>5265</v>
      </c>
      <c r="B10683" s="503" t="s">
        <v>43459</v>
      </c>
      <c r="C10683" s="1268" t="s">
        <v>5266</v>
      </c>
      <c r="D10683" s="1269" t="s">
        <v>28</v>
      </c>
      <c r="E10683" s="1272">
        <v>14.24</v>
      </c>
      <c r="F10683" s="394"/>
    </row>
    <row r="10684" spans="1:6">
      <c r="A10684" s="1292">
        <v>8936</v>
      </c>
      <c r="B10684" s="503" t="s">
        <v>43459</v>
      </c>
      <c r="C10684" s="1265" t="s">
        <v>5267</v>
      </c>
      <c r="D10684" s="1266" t="s">
        <v>97</v>
      </c>
      <c r="E10684" s="1267"/>
      <c r="F10684" s="394"/>
    </row>
    <row r="10685" spans="1:6">
      <c r="A10685" s="1284" t="s">
        <v>5268</v>
      </c>
      <c r="B10685" s="503" t="s">
        <v>43459</v>
      </c>
      <c r="C10685" s="1268" t="s">
        <v>45356</v>
      </c>
      <c r="D10685" s="1269" t="s">
        <v>5</v>
      </c>
      <c r="E10685" s="1272">
        <v>70.05</v>
      </c>
      <c r="F10685" s="394"/>
    </row>
    <row r="10686" spans="1:6">
      <c r="A10686" s="1284" t="s">
        <v>5269</v>
      </c>
      <c r="B10686" s="503" t="s">
        <v>43459</v>
      </c>
      <c r="C10686" s="1268" t="s">
        <v>45357</v>
      </c>
      <c r="D10686" s="1269" t="s">
        <v>5</v>
      </c>
      <c r="E10686" s="1272">
        <v>96.75</v>
      </c>
      <c r="F10686" s="394"/>
    </row>
    <row r="10687" spans="1:6">
      <c r="A10687" s="1284" t="s">
        <v>5270</v>
      </c>
      <c r="B10687" s="503" t="s">
        <v>43459</v>
      </c>
      <c r="C10687" s="1268" t="s">
        <v>45358</v>
      </c>
      <c r="D10687" s="1269" t="s">
        <v>5</v>
      </c>
      <c r="E10687" s="1271">
        <v>118.55</v>
      </c>
      <c r="F10687" s="394"/>
    </row>
    <row r="10688" spans="1:6">
      <c r="A10688" s="1284" t="s">
        <v>5271</v>
      </c>
      <c r="B10688" s="503" t="s">
        <v>43459</v>
      </c>
      <c r="C10688" s="1268" t="s">
        <v>45359</v>
      </c>
      <c r="D10688" s="1269" t="s">
        <v>5</v>
      </c>
      <c r="E10688" s="1272">
        <v>29.94</v>
      </c>
      <c r="F10688" s="394"/>
    </row>
    <row r="10689" spans="1:6">
      <c r="A10689" s="1284" t="s">
        <v>5272</v>
      </c>
      <c r="B10689" s="503" t="s">
        <v>43459</v>
      </c>
      <c r="C10689" s="1268" t="s">
        <v>45360</v>
      </c>
      <c r="D10689" s="1269" t="s">
        <v>5</v>
      </c>
      <c r="E10689" s="1272">
        <v>31.34</v>
      </c>
      <c r="F10689" s="394"/>
    </row>
    <row r="10690" spans="1:6">
      <c r="A10690" s="1284" t="s">
        <v>5273</v>
      </c>
      <c r="B10690" s="503" t="s">
        <v>43459</v>
      </c>
      <c r="C10690" s="1268" t="s">
        <v>45361</v>
      </c>
      <c r="D10690" s="1269" t="s">
        <v>5</v>
      </c>
      <c r="E10690" s="1272">
        <v>32.119999999999997</v>
      </c>
      <c r="F10690" s="394"/>
    </row>
    <row r="10691" spans="1:6">
      <c r="A10691" s="1284" t="s">
        <v>5274</v>
      </c>
      <c r="B10691" s="503" t="s">
        <v>43459</v>
      </c>
      <c r="C10691" s="1268" t="s">
        <v>45362</v>
      </c>
      <c r="D10691" s="1269" t="s">
        <v>5</v>
      </c>
      <c r="E10691" s="1272">
        <v>50.95</v>
      </c>
      <c r="F10691" s="394"/>
    </row>
    <row r="10692" spans="1:6">
      <c r="A10692" s="1292">
        <v>8938</v>
      </c>
      <c r="B10692" s="503" t="s">
        <v>43459</v>
      </c>
      <c r="C10692" s="1265" t="s">
        <v>5278</v>
      </c>
      <c r="D10692" s="1266" t="s">
        <v>97</v>
      </c>
      <c r="E10692" s="1267"/>
      <c r="F10692" s="394"/>
    </row>
    <row r="10693" spans="1:6">
      <c r="A10693" s="1284" t="s">
        <v>5279</v>
      </c>
      <c r="B10693" s="503" t="s">
        <v>43459</v>
      </c>
      <c r="C10693" s="1268" t="s">
        <v>5280</v>
      </c>
      <c r="D10693" s="1269" t="s">
        <v>28</v>
      </c>
      <c r="E10693" s="1272">
        <v>36.81</v>
      </c>
      <c r="F10693" s="394"/>
    </row>
    <row r="10694" spans="1:6" ht="22.5">
      <c r="A10694" s="1284" t="s">
        <v>5281</v>
      </c>
      <c r="B10694" s="503" t="s">
        <v>43459</v>
      </c>
      <c r="C10694" s="1268" t="s">
        <v>5282</v>
      </c>
      <c r="D10694" s="1269" t="s">
        <v>28</v>
      </c>
      <c r="E10694" s="1273">
        <v>2665.88</v>
      </c>
      <c r="F10694" s="394"/>
    </row>
    <row r="10695" spans="1:6" ht="22.5">
      <c r="A10695" s="1284" t="s">
        <v>5283</v>
      </c>
      <c r="B10695" s="503" t="s">
        <v>43459</v>
      </c>
      <c r="C10695" s="1268" t="s">
        <v>5284</v>
      </c>
      <c r="D10695" s="1269" t="s">
        <v>28</v>
      </c>
      <c r="E10695" s="1273">
        <v>2746.06</v>
      </c>
      <c r="F10695" s="394"/>
    </row>
    <row r="10696" spans="1:6" ht="22.5">
      <c r="A10696" s="1284" t="s">
        <v>5285</v>
      </c>
      <c r="B10696" s="503" t="s">
        <v>43459</v>
      </c>
      <c r="C10696" s="1268" t="s">
        <v>5286</v>
      </c>
      <c r="D10696" s="1269" t="s">
        <v>28</v>
      </c>
      <c r="E10696" s="1273">
        <v>2908.9</v>
      </c>
      <c r="F10696" s="394"/>
    </row>
    <row r="10697" spans="1:6" ht="22.5">
      <c r="A10697" s="1284" t="s">
        <v>5287</v>
      </c>
      <c r="B10697" s="503" t="s">
        <v>43459</v>
      </c>
      <c r="C10697" s="1268" t="s">
        <v>5288</v>
      </c>
      <c r="D10697" s="1269" t="s">
        <v>28</v>
      </c>
      <c r="E10697" s="1273">
        <v>3006.43</v>
      </c>
      <c r="F10697" s="394"/>
    </row>
    <row r="10698" spans="1:6" ht="22.5">
      <c r="A10698" s="1284" t="s">
        <v>5289</v>
      </c>
      <c r="B10698" s="503" t="s">
        <v>43459</v>
      </c>
      <c r="C10698" s="1268" t="s">
        <v>5290</v>
      </c>
      <c r="D10698" s="1269" t="s">
        <v>28</v>
      </c>
      <c r="E10698" s="1273">
        <v>3034.22</v>
      </c>
      <c r="F10698" s="394"/>
    </row>
    <row r="10699" spans="1:6" ht="22.5">
      <c r="A10699" s="1284" t="s">
        <v>5291</v>
      </c>
      <c r="B10699" s="503" t="s">
        <v>43459</v>
      </c>
      <c r="C10699" s="1268" t="s">
        <v>5292</v>
      </c>
      <c r="D10699" s="1269" t="s">
        <v>28</v>
      </c>
      <c r="E10699" s="1273">
        <v>3606.1</v>
      </c>
      <c r="F10699" s="394"/>
    </row>
    <row r="10700" spans="1:6" ht="22.5">
      <c r="A10700" s="1284" t="s">
        <v>5293</v>
      </c>
      <c r="B10700" s="503" t="s">
        <v>43459</v>
      </c>
      <c r="C10700" s="1268" t="s">
        <v>5294</v>
      </c>
      <c r="D10700" s="1269" t="s">
        <v>28</v>
      </c>
      <c r="E10700" s="1273">
        <v>3910.87</v>
      </c>
      <c r="F10700" s="394"/>
    </row>
    <row r="10701" spans="1:6" ht="22.5">
      <c r="A10701" s="1284" t="s">
        <v>5295</v>
      </c>
      <c r="B10701" s="503" t="s">
        <v>43459</v>
      </c>
      <c r="C10701" s="1268" t="s">
        <v>5296</v>
      </c>
      <c r="D10701" s="1269" t="s">
        <v>28</v>
      </c>
      <c r="E10701" s="1273">
        <v>5138.33</v>
      </c>
      <c r="F10701" s="394"/>
    </row>
    <row r="10702" spans="1:6" ht="22.5">
      <c r="A10702" s="1284" t="s">
        <v>5297</v>
      </c>
      <c r="B10702" s="503" t="s">
        <v>43459</v>
      </c>
      <c r="C10702" s="1268" t="s">
        <v>5298</v>
      </c>
      <c r="D10702" s="1269" t="s">
        <v>28</v>
      </c>
      <c r="E10702" s="1273">
        <v>5267.7</v>
      </c>
      <c r="F10702" s="394"/>
    </row>
    <row r="10703" spans="1:6" ht="22.5">
      <c r="A10703" s="1284" t="s">
        <v>5299</v>
      </c>
      <c r="B10703" s="503" t="s">
        <v>43459</v>
      </c>
      <c r="C10703" s="1268" t="s">
        <v>5300</v>
      </c>
      <c r="D10703" s="1269" t="s">
        <v>28</v>
      </c>
      <c r="E10703" s="1273">
        <v>5134.76</v>
      </c>
      <c r="F10703" s="394"/>
    </row>
    <row r="10704" spans="1:6" ht="22.5">
      <c r="A10704" s="1284" t="s">
        <v>5301</v>
      </c>
      <c r="B10704" s="503" t="s">
        <v>43459</v>
      </c>
      <c r="C10704" s="1268" t="s">
        <v>5302</v>
      </c>
      <c r="D10704" s="1269" t="s">
        <v>28</v>
      </c>
      <c r="E10704" s="1273">
        <v>9961.41</v>
      </c>
      <c r="F10704" s="394"/>
    </row>
    <row r="10705" spans="1:6" ht="22.5">
      <c r="A10705" s="1284" t="s">
        <v>5303</v>
      </c>
      <c r="B10705" s="503" t="s">
        <v>43459</v>
      </c>
      <c r="C10705" s="1268" t="s">
        <v>5304</v>
      </c>
      <c r="D10705" s="1269" t="s">
        <v>28</v>
      </c>
      <c r="E10705" s="1273">
        <v>9994.9500000000007</v>
      </c>
      <c r="F10705" s="394"/>
    </row>
    <row r="10706" spans="1:6" ht="22.5">
      <c r="A10706" s="1284" t="s">
        <v>5305</v>
      </c>
      <c r="B10706" s="503" t="s">
        <v>43459</v>
      </c>
      <c r="C10706" s="1268" t="s">
        <v>5306</v>
      </c>
      <c r="D10706" s="1269" t="s">
        <v>28</v>
      </c>
      <c r="E10706" s="1274">
        <v>10543.96</v>
      </c>
      <c r="F10706" s="394"/>
    </row>
    <row r="10707" spans="1:6" ht="22.5">
      <c r="A10707" s="1284" t="s">
        <v>5307</v>
      </c>
      <c r="B10707" s="503" t="s">
        <v>43459</v>
      </c>
      <c r="C10707" s="1268" t="s">
        <v>5308</v>
      </c>
      <c r="D10707" s="1269" t="s">
        <v>28</v>
      </c>
      <c r="E10707" s="1274">
        <v>10682.95</v>
      </c>
      <c r="F10707" s="394"/>
    </row>
    <row r="10708" spans="1:6" ht="22.5">
      <c r="A10708" s="1284" t="s">
        <v>5309</v>
      </c>
      <c r="B10708" s="503" t="s">
        <v>43459</v>
      </c>
      <c r="C10708" s="1268" t="s">
        <v>5310</v>
      </c>
      <c r="D10708" s="1269" t="s">
        <v>28</v>
      </c>
      <c r="E10708" s="1274">
        <v>11766.54</v>
      </c>
      <c r="F10708" s="394"/>
    </row>
    <row r="10709" spans="1:6" ht="22.5">
      <c r="A10709" s="1284" t="s">
        <v>5311</v>
      </c>
      <c r="B10709" s="503" t="s">
        <v>43459</v>
      </c>
      <c r="C10709" s="1268" t="s">
        <v>5312</v>
      </c>
      <c r="D10709" s="1269" t="s">
        <v>28</v>
      </c>
      <c r="E10709" s="1274">
        <v>12508.42</v>
      </c>
      <c r="F10709" s="394"/>
    </row>
    <row r="10710" spans="1:6" ht="22.5">
      <c r="A10710" s="1284" t="s">
        <v>5313</v>
      </c>
      <c r="B10710" s="503" t="s">
        <v>43459</v>
      </c>
      <c r="C10710" s="1268" t="s">
        <v>5314</v>
      </c>
      <c r="D10710" s="1269" t="s">
        <v>28</v>
      </c>
      <c r="E10710" s="1274">
        <v>12451.5</v>
      </c>
      <c r="F10710" s="394"/>
    </row>
    <row r="10711" spans="1:6" ht="22.5">
      <c r="A10711" s="1284" t="s">
        <v>5315</v>
      </c>
      <c r="B10711" s="503" t="s">
        <v>43459</v>
      </c>
      <c r="C10711" s="1268" t="s">
        <v>5316</v>
      </c>
      <c r="D10711" s="1269" t="s">
        <v>28</v>
      </c>
      <c r="E10711" s="1274">
        <v>14112.69</v>
      </c>
      <c r="F10711" s="394"/>
    </row>
    <row r="10712" spans="1:6" ht="22.5">
      <c r="A10712" s="1284" t="s">
        <v>5317</v>
      </c>
      <c r="B10712" s="503" t="s">
        <v>43459</v>
      </c>
      <c r="C10712" s="1268" t="s">
        <v>5318</v>
      </c>
      <c r="D10712" s="1269" t="s">
        <v>28</v>
      </c>
      <c r="E10712" s="1274">
        <v>15068.86</v>
      </c>
      <c r="F10712" s="394"/>
    </row>
    <row r="10713" spans="1:6">
      <c r="A10713" s="1284" t="s">
        <v>5319</v>
      </c>
      <c r="B10713" s="503" t="s">
        <v>43459</v>
      </c>
      <c r="C10713" s="1268" t="s">
        <v>5320</v>
      </c>
      <c r="D10713" s="1269" t="s">
        <v>28</v>
      </c>
      <c r="E10713" s="1272">
        <v>12.49</v>
      </c>
      <c r="F10713" s="394"/>
    </row>
    <row r="10714" spans="1:6">
      <c r="A10714" s="1292">
        <v>8939</v>
      </c>
      <c r="B10714" s="503" t="s">
        <v>43459</v>
      </c>
      <c r="C10714" s="1265" t="s">
        <v>5321</v>
      </c>
      <c r="D10714" s="1266" t="s">
        <v>97</v>
      </c>
      <c r="E10714" s="1267"/>
      <c r="F10714" s="394"/>
    </row>
    <row r="10715" spans="1:6">
      <c r="A10715" s="1284" t="s">
        <v>5322</v>
      </c>
      <c r="B10715" s="503" t="s">
        <v>43459</v>
      </c>
      <c r="C10715" s="1268" t="s">
        <v>45363</v>
      </c>
      <c r="D10715" s="1269" t="s">
        <v>5</v>
      </c>
      <c r="E10715" s="1272">
        <v>14.09</v>
      </c>
      <c r="F10715" s="394"/>
    </row>
    <row r="10716" spans="1:6">
      <c r="A10716" s="1284" t="s">
        <v>5323</v>
      </c>
      <c r="B10716" s="503" t="s">
        <v>43459</v>
      </c>
      <c r="C10716" s="1268" t="s">
        <v>45364</v>
      </c>
      <c r="D10716" s="1269" t="s">
        <v>5</v>
      </c>
      <c r="E10716" s="1272">
        <v>24.66</v>
      </c>
      <c r="F10716" s="394"/>
    </row>
    <row r="10717" spans="1:6">
      <c r="A10717" s="1292">
        <v>8942</v>
      </c>
      <c r="B10717" s="503" t="s">
        <v>43459</v>
      </c>
      <c r="C10717" s="1265" t="s">
        <v>5324</v>
      </c>
      <c r="D10717" s="1266" t="s">
        <v>97</v>
      </c>
      <c r="E10717" s="1267"/>
      <c r="F10717" s="394"/>
    </row>
    <row r="10718" spans="1:6">
      <c r="A10718" s="1284" t="s">
        <v>5325</v>
      </c>
      <c r="B10718" s="503" t="s">
        <v>43459</v>
      </c>
      <c r="C10718" s="1268" t="s">
        <v>5326</v>
      </c>
      <c r="D10718" s="1269" t="s">
        <v>28</v>
      </c>
      <c r="E10718" s="1273">
        <v>3932.7</v>
      </c>
      <c r="F10718" s="394"/>
    </row>
    <row r="10719" spans="1:6">
      <c r="A10719" s="1284" t="s">
        <v>5327</v>
      </c>
      <c r="B10719" s="503" t="s">
        <v>43459</v>
      </c>
      <c r="C10719" s="1268" t="s">
        <v>5328</v>
      </c>
      <c r="D10719" s="1269" t="s">
        <v>28</v>
      </c>
      <c r="E10719" s="1271">
        <v>297.22000000000003</v>
      </c>
      <c r="F10719" s="394"/>
    </row>
    <row r="10720" spans="1:6">
      <c r="A10720" s="1284" t="s">
        <v>5329</v>
      </c>
      <c r="B10720" s="503" t="s">
        <v>43459</v>
      </c>
      <c r="C10720" s="1268" t="s">
        <v>5330</v>
      </c>
      <c r="D10720" s="1269" t="s">
        <v>28</v>
      </c>
      <c r="E10720" s="1273">
        <v>4295.58</v>
      </c>
      <c r="F10720" s="394"/>
    </row>
    <row r="10721" spans="1:6">
      <c r="A10721" s="1284" t="s">
        <v>5331</v>
      </c>
      <c r="B10721" s="503" t="s">
        <v>43459</v>
      </c>
      <c r="C10721" s="1268" t="s">
        <v>5332</v>
      </c>
      <c r="D10721" s="1269" t="s">
        <v>28</v>
      </c>
      <c r="E10721" s="1273">
        <v>6205.74</v>
      </c>
      <c r="F10721" s="394"/>
    </row>
    <row r="10722" spans="1:6">
      <c r="A10722" s="1284" t="s">
        <v>5333</v>
      </c>
      <c r="B10722" s="503" t="s">
        <v>43459</v>
      </c>
      <c r="C10722" s="1268" t="s">
        <v>5334</v>
      </c>
      <c r="D10722" s="1269" t="s">
        <v>28</v>
      </c>
      <c r="E10722" s="1273">
        <v>5310.26</v>
      </c>
      <c r="F10722" s="394"/>
    </row>
    <row r="10723" spans="1:6">
      <c r="A10723" s="1284" t="s">
        <v>5335</v>
      </c>
      <c r="B10723" s="503" t="s">
        <v>43459</v>
      </c>
      <c r="C10723" s="1268" t="s">
        <v>5336</v>
      </c>
      <c r="D10723" s="1269" t="s">
        <v>28</v>
      </c>
      <c r="E10723" s="1273">
        <v>5771.75</v>
      </c>
      <c r="F10723" s="394"/>
    </row>
    <row r="10724" spans="1:6">
      <c r="A10724" s="1284" t="s">
        <v>5337</v>
      </c>
      <c r="B10724" s="503" t="s">
        <v>43459</v>
      </c>
      <c r="C10724" s="1268" t="s">
        <v>5338</v>
      </c>
      <c r="D10724" s="1269" t="s">
        <v>28</v>
      </c>
      <c r="E10724" s="1271">
        <v>543.32000000000005</v>
      </c>
      <c r="F10724" s="394"/>
    </row>
    <row r="10725" spans="1:6">
      <c r="A10725" s="1284" t="s">
        <v>5339</v>
      </c>
      <c r="B10725" s="503" t="s">
        <v>43459</v>
      </c>
      <c r="C10725" s="1268" t="s">
        <v>5340</v>
      </c>
      <c r="D10725" s="1269" t="s">
        <v>28</v>
      </c>
      <c r="E10725" s="1271">
        <v>264.32</v>
      </c>
      <c r="F10725" s="394"/>
    </row>
    <row r="10726" spans="1:6">
      <c r="A10726" s="1284" t="s">
        <v>5341</v>
      </c>
      <c r="B10726" s="503" t="s">
        <v>43459</v>
      </c>
      <c r="C10726" s="1268" t="s">
        <v>5342</v>
      </c>
      <c r="D10726" s="1269" t="s">
        <v>28</v>
      </c>
      <c r="E10726" s="1271">
        <v>500.5</v>
      </c>
      <c r="F10726" s="394"/>
    </row>
    <row r="10727" spans="1:6">
      <c r="A10727" s="1284" t="s">
        <v>5343</v>
      </c>
      <c r="B10727" s="503" t="s">
        <v>43459</v>
      </c>
      <c r="C10727" s="1268" t="s">
        <v>5344</v>
      </c>
      <c r="D10727" s="1269" t="s">
        <v>28</v>
      </c>
      <c r="E10727" s="1271">
        <v>706.96</v>
      </c>
      <c r="F10727" s="394"/>
    </row>
    <row r="10728" spans="1:6">
      <c r="A10728" s="1284" t="s">
        <v>5345</v>
      </c>
      <c r="B10728" s="503" t="s">
        <v>43459</v>
      </c>
      <c r="C10728" s="1268" t="s">
        <v>5346</v>
      </c>
      <c r="D10728" s="1269" t="s">
        <v>28</v>
      </c>
      <c r="E10728" s="1273">
        <v>3875.95</v>
      </c>
      <c r="F10728" s="394"/>
    </row>
    <row r="10729" spans="1:6">
      <c r="A10729" s="1284" t="s">
        <v>11070</v>
      </c>
      <c r="B10729" s="503" t="s">
        <v>43459</v>
      </c>
      <c r="C10729" s="1268" t="s">
        <v>45365</v>
      </c>
      <c r="D10729" s="1269" t="s">
        <v>28</v>
      </c>
      <c r="E10729" s="1271">
        <v>341.47</v>
      </c>
      <c r="F10729" s="394"/>
    </row>
    <row r="10730" spans="1:6">
      <c r="A10730" s="1292">
        <v>8943</v>
      </c>
      <c r="B10730" s="503" t="s">
        <v>43459</v>
      </c>
      <c r="C10730" s="1265" t="s">
        <v>5347</v>
      </c>
      <c r="D10730" s="1266" t="s">
        <v>97</v>
      </c>
      <c r="E10730" s="1267"/>
      <c r="F10730" s="394"/>
    </row>
    <row r="10731" spans="1:6">
      <c r="A10731" s="1284" t="s">
        <v>23739</v>
      </c>
      <c r="B10731" s="503" t="s">
        <v>43459</v>
      </c>
      <c r="C10731" s="1268" t="s">
        <v>23740</v>
      </c>
      <c r="D10731" s="1269" t="s">
        <v>5</v>
      </c>
      <c r="E10731" s="1271">
        <v>283.91000000000003</v>
      </c>
      <c r="F10731" s="394"/>
    </row>
    <row r="10732" spans="1:6">
      <c r="A10732" s="1284" t="s">
        <v>23741</v>
      </c>
      <c r="B10732" s="503" t="s">
        <v>43459</v>
      </c>
      <c r="C10732" s="1268" t="s">
        <v>23742</v>
      </c>
      <c r="D10732" s="1269" t="s">
        <v>5</v>
      </c>
      <c r="E10732" s="1272">
        <v>95</v>
      </c>
      <c r="F10732" s="394"/>
    </row>
    <row r="10733" spans="1:6">
      <c r="A10733" s="1284" t="s">
        <v>23743</v>
      </c>
      <c r="B10733" s="503" t="s">
        <v>43459</v>
      </c>
      <c r="C10733" s="1268" t="s">
        <v>23744</v>
      </c>
      <c r="D10733" s="1269" t="s">
        <v>5</v>
      </c>
      <c r="E10733" s="1271">
        <v>313.93</v>
      </c>
      <c r="F10733" s="394"/>
    </row>
    <row r="10734" spans="1:6">
      <c r="A10734" s="1284" t="s">
        <v>23745</v>
      </c>
      <c r="B10734" s="503" t="s">
        <v>43459</v>
      </c>
      <c r="C10734" s="1268" t="s">
        <v>23746</v>
      </c>
      <c r="D10734" s="1269" t="s">
        <v>28</v>
      </c>
      <c r="E10734" s="1271">
        <v>473.25</v>
      </c>
      <c r="F10734" s="394"/>
    </row>
    <row r="10735" spans="1:6">
      <c r="A10735" s="1284" t="s">
        <v>23747</v>
      </c>
      <c r="B10735" s="503" t="s">
        <v>43459</v>
      </c>
      <c r="C10735" s="1268" t="s">
        <v>23748</v>
      </c>
      <c r="D10735" s="1269" t="s">
        <v>28</v>
      </c>
      <c r="E10735" s="1271">
        <v>808.03</v>
      </c>
      <c r="F10735" s="394"/>
    </row>
    <row r="10736" spans="1:6">
      <c r="A10736" s="1284" t="s">
        <v>23749</v>
      </c>
      <c r="B10736" s="503" t="s">
        <v>43459</v>
      </c>
      <c r="C10736" s="1268" t="s">
        <v>23750</v>
      </c>
      <c r="D10736" s="1269" t="s">
        <v>28</v>
      </c>
      <c r="E10736" s="1271">
        <v>805.65</v>
      </c>
      <c r="F10736" s="394"/>
    </row>
    <row r="10737" spans="1:6">
      <c r="A10737" s="1284" t="s">
        <v>23751</v>
      </c>
      <c r="B10737" s="503" t="s">
        <v>43459</v>
      </c>
      <c r="C10737" s="1268" t="s">
        <v>23752</v>
      </c>
      <c r="D10737" s="1269" t="s">
        <v>28</v>
      </c>
      <c r="E10737" s="1271">
        <v>819.55</v>
      </c>
      <c r="F10737" s="394"/>
    </row>
    <row r="10738" spans="1:6">
      <c r="A10738" s="1284" t="s">
        <v>23753</v>
      </c>
      <c r="B10738" s="503" t="s">
        <v>43459</v>
      </c>
      <c r="C10738" s="1268" t="s">
        <v>23754</v>
      </c>
      <c r="D10738" s="1269" t="s">
        <v>28</v>
      </c>
      <c r="E10738" s="1271">
        <v>830.11</v>
      </c>
      <c r="F10738" s="394"/>
    </row>
    <row r="10739" spans="1:6">
      <c r="A10739" s="1284" t="s">
        <v>23755</v>
      </c>
      <c r="B10739" s="503" t="s">
        <v>43459</v>
      </c>
      <c r="C10739" s="1268" t="s">
        <v>23756</v>
      </c>
      <c r="D10739" s="1269" t="s">
        <v>28</v>
      </c>
      <c r="E10739" s="1273">
        <v>1385.44</v>
      </c>
      <c r="F10739" s="394"/>
    </row>
    <row r="10740" spans="1:6">
      <c r="A10740" s="1284" t="s">
        <v>23757</v>
      </c>
      <c r="B10740" s="503" t="s">
        <v>43459</v>
      </c>
      <c r="C10740" s="1268" t="s">
        <v>23758</v>
      </c>
      <c r="D10740" s="1269" t="s">
        <v>28</v>
      </c>
      <c r="E10740" s="1273">
        <v>1320.88</v>
      </c>
      <c r="F10740" s="394"/>
    </row>
    <row r="10741" spans="1:6">
      <c r="A10741" s="1284" t="s">
        <v>23759</v>
      </c>
      <c r="B10741" s="503" t="s">
        <v>43459</v>
      </c>
      <c r="C10741" s="1268" t="s">
        <v>23760</v>
      </c>
      <c r="D10741" s="1269" t="s">
        <v>28</v>
      </c>
      <c r="E10741" s="1273">
        <v>1593.07</v>
      </c>
      <c r="F10741" s="394"/>
    </row>
    <row r="10742" spans="1:6">
      <c r="A10742" s="1284" t="s">
        <v>23761</v>
      </c>
      <c r="B10742" s="503" t="s">
        <v>43459</v>
      </c>
      <c r="C10742" s="1268" t="s">
        <v>23762</v>
      </c>
      <c r="D10742" s="1269" t="s">
        <v>28</v>
      </c>
      <c r="E10742" s="1271">
        <v>187.73</v>
      </c>
      <c r="F10742" s="394"/>
    </row>
    <row r="10743" spans="1:6">
      <c r="A10743" s="1284" t="s">
        <v>23763</v>
      </c>
      <c r="B10743" s="503" t="s">
        <v>43459</v>
      </c>
      <c r="C10743" s="1268" t="s">
        <v>23764</v>
      </c>
      <c r="D10743" s="1269" t="s">
        <v>28</v>
      </c>
      <c r="E10743" s="1271">
        <v>224.99</v>
      </c>
      <c r="F10743" s="394"/>
    </row>
    <row r="10744" spans="1:6">
      <c r="A10744" s="1284" t="s">
        <v>23765</v>
      </c>
      <c r="B10744" s="503" t="s">
        <v>43459</v>
      </c>
      <c r="C10744" s="1268" t="s">
        <v>23766</v>
      </c>
      <c r="D10744" s="1269" t="s">
        <v>28</v>
      </c>
      <c r="E10744" s="1272">
        <v>88.17</v>
      </c>
      <c r="F10744" s="394"/>
    </row>
    <row r="10745" spans="1:6">
      <c r="A10745" s="1284" t="s">
        <v>23767</v>
      </c>
      <c r="B10745" s="503" t="s">
        <v>43459</v>
      </c>
      <c r="C10745" s="1268" t="s">
        <v>23768</v>
      </c>
      <c r="D10745" s="1269" t="s">
        <v>28</v>
      </c>
      <c r="E10745" s="1271">
        <v>113.13</v>
      </c>
      <c r="F10745" s="394"/>
    </row>
    <row r="10746" spans="1:6">
      <c r="A10746" s="1284" t="s">
        <v>23769</v>
      </c>
      <c r="B10746" s="503" t="s">
        <v>43459</v>
      </c>
      <c r="C10746" s="1268" t="s">
        <v>23770</v>
      </c>
      <c r="D10746" s="1269" t="s">
        <v>28</v>
      </c>
      <c r="E10746" s="1271">
        <v>403.37</v>
      </c>
      <c r="F10746" s="394"/>
    </row>
    <row r="10747" spans="1:6">
      <c r="A10747" s="1284" t="s">
        <v>23771</v>
      </c>
      <c r="B10747" s="503" t="s">
        <v>43459</v>
      </c>
      <c r="C10747" s="1268" t="s">
        <v>23772</v>
      </c>
      <c r="D10747" s="1269" t="s">
        <v>28</v>
      </c>
      <c r="E10747" s="1271">
        <v>519.62</v>
      </c>
      <c r="F10747" s="394"/>
    </row>
    <row r="10748" spans="1:6">
      <c r="A10748" s="1284" t="s">
        <v>23773</v>
      </c>
      <c r="B10748" s="503" t="s">
        <v>43459</v>
      </c>
      <c r="C10748" s="1268" t="s">
        <v>23774</v>
      </c>
      <c r="D10748" s="1269" t="s">
        <v>28</v>
      </c>
      <c r="E10748" s="1271">
        <v>726.39</v>
      </c>
      <c r="F10748" s="394"/>
    </row>
    <row r="10749" spans="1:6">
      <c r="A10749" s="1284" t="s">
        <v>23775</v>
      </c>
      <c r="B10749" s="503" t="s">
        <v>43459</v>
      </c>
      <c r="C10749" s="1268" t="s">
        <v>23776</v>
      </c>
      <c r="D10749" s="1269" t="s">
        <v>28</v>
      </c>
      <c r="E10749" s="1271">
        <v>699.13</v>
      </c>
      <c r="F10749" s="394"/>
    </row>
    <row r="10750" spans="1:6">
      <c r="A10750" s="1284" t="s">
        <v>23777</v>
      </c>
      <c r="B10750" s="503" t="s">
        <v>43459</v>
      </c>
      <c r="C10750" s="1268" t="s">
        <v>23778</v>
      </c>
      <c r="D10750" s="1269" t="s">
        <v>28</v>
      </c>
      <c r="E10750" s="1271">
        <v>990.02</v>
      </c>
      <c r="F10750" s="394"/>
    </row>
    <row r="10751" spans="1:6">
      <c r="A10751" s="1284" t="s">
        <v>23779</v>
      </c>
      <c r="B10751" s="503" t="s">
        <v>43459</v>
      </c>
      <c r="C10751" s="1268" t="s">
        <v>23780</v>
      </c>
      <c r="D10751" s="1269" t="s">
        <v>28</v>
      </c>
      <c r="E10751" s="1271">
        <v>844.16</v>
      </c>
      <c r="F10751" s="394"/>
    </row>
    <row r="10752" spans="1:6">
      <c r="A10752" s="1284" t="s">
        <v>23781</v>
      </c>
      <c r="B10752" s="503" t="s">
        <v>43459</v>
      </c>
      <c r="C10752" s="1268" t="s">
        <v>23782</v>
      </c>
      <c r="D10752" s="1269" t="s">
        <v>28</v>
      </c>
      <c r="E10752" s="1273">
        <v>1035.08</v>
      </c>
      <c r="F10752" s="394"/>
    </row>
    <row r="10753" spans="1:6">
      <c r="A10753" s="1284" t="s">
        <v>23783</v>
      </c>
      <c r="B10753" s="503" t="s">
        <v>43459</v>
      </c>
      <c r="C10753" s="1268" t="s">
        <v>23784</v>
      </c>
      <c r="D10753" s="1269" t="s">
        <v>28</v>
      </c>
      <c r="E10753" s="1273">
        <v>1321.69</v>
      </c>
      <c r="F10753" s="394"/>
    </row>
    <row r="10754" spans="1:6">
      <c r="A10754" s="1284" t="s">
        <v>23785</v>
      </c>
      <c r="B10754" s="503" t="s">
        <v>43459</v>
      </c>
      <c r="C10754" s="1268" t="s">
        <v>23786</v>
      </c>
      <c r="D10754" s="1269" t="s">
        <v>28</v>
      </c>
      <c r="E10754" s="1273">
        <v>1464</v>
      </c>
      <c r="F10754" s="394"/>
    </row>
    <row r="10755" spans="1:6">
      <c r="A10755" s="1284" t="s">
        <v>23787</v>
      </c>
      <c r="B10755" s="503" t="s">
        <v>43459</v>
      </c>
      <c r="C10755" s="1268" t="s">
        <v>23788</v>
      </c>
      <c r="D10755" s="1269" t="s">
        <v>28</v>
      </c>
      <c r="E10755" s="1271">
        <v>131.37</v>
      </c>
      <c r="F10755" s="394"/>
    </row>
    <row r="10756" spans="1:6">
      <c r="A10756" s="1284" t="s">
        <v>23789</v>
      </c>
      <c r="B10756" s="503" t="s">
        <v>43459</v>
      </c>
      <c r="C10756" s="1268" t="s">
        <v>23790</v>
      </c>
      <c r="D10756" s="1269" t="s">
        <v>28</v>
      </c>
      <c r="E10756" s="1271">
        <v>190.74</v>
      </c>
      <c r="F10756" s="394"/>
    </row>
    <row r="10757" spans="1:6">
      <c r="A10757" s="1284" t="s">
        <v>23791</v>
      </c>
      <c r="B10757" s="503" t="s">
        <v>43459</v>
      </c>
      <c r="C10757" s="1268" t="s">
        <v>23792</v>
      </c>
      <c r="D10757" s="1269" t="s">
        <v>28</v>
      </c>
      <c r="E10757" s="1272">
        <v>75.89</v>
      </c>
      <c r="F10757" s="394"/>
    </row>
    <row r="10758" spans="1:6">
      <c r="A10758" s="1284" t="s">
        <v>23793</v>
      </c>
      <c r="B10758" s="503" t="s">
        <v>43459</v>
      </c>
      <c r="C10758" s="1268" t="s">
        <v>23794</v>
      </c>
      <c r="D10758" s="1269" t="s">
        <v>28</v>
      </c>
      <c r="E10758" s="1272">
        <v>96.61</v>
      </c>
      <c r="F10758" s="394"/>
    </row>
    <row r="10759" spans="1:6">
      <c r="A10759" s="1292">
        <v>8944</v>
      </c>
      <c r="B10759" s="503" t="s">
        <v>43459</v>
      </c>
      <c r="C10759" s="1265" t="s">
        <v>5348</v>
      </c>
      <c r="D10759" s="1266" t="s">
        <v>97</v>
      </c>
      <c r="E10759" s="1267"/>
      <c r="F10759" s="394"/>
    </row>
    <row r="10760" spans="1:6">
      <c r="A10760" s="1284" t="s">
        <v>12963</v>
      </c>
      <c r="B10760" s="503" t="s">
        <v>43459</v>
      </c>
      <c r="C10760" s="1268" t="s">
        <v>12964</v>
      </c>
      <c r="D10760" s="1269" t="s">
        <v>28</v>
      </c>
      <c r="E10760" s="1272">
        <v>49.94</v>
      </c>
      <c r="F10760" s="394"/>
    </row>
    <row r="10761" spans="1:6">
      <c r="A10761" s="1284" t="s">
        <v>12965</v>
      </c>
      <c r="B10761" s="503" t="s">
        <v>43459</v>
      </c>
      <c r="C10761" s="1268" t="s">
        <v>12966</v>
      </c>
      <c r="D10761" s="1269" t="s">
        <v>28</v>
      </c>
      <c r="E10761" s="1271">
        <v>150.52000000000001</v>
      </c>
      <c r="F10761" s="394"/>
    </row>
    <row r="10762" spans="1:6">
      <c r="A10762" s="1284" t="s">
        <v>12967</v>
      </c>
      <c r="B10762" s="503" t="s">
        <v>43459</v>
      </c>
      <c r="C10762" s="1268" t="s">
        <v>12968</v>
      </c>
      <c r="D10762" s="1269" t="s">
        <v>28</v>
      </c>
      <c r="E10762" s="1271">
        <v>158.02000000000001</v>
      </c>
      <c r="F10762" s="394"/>
    </row>
    <row r="10763" spans="1:6">
      <c r="A10763" s="1284" t="s">
        <v>12969</v>
      </c>
      <c r="B10763" s="503" t="s">
        <v>43459</v>
      </c>
      <c r="C10763" s="1268" t="s">
        <v>12970</v>
      </c>
      <c r="D10763" s="1269" t="s">
        <v>28</v>
      </c>
      <c r="E10763" s="1272">
        <v>40.67</v>
      </c>
      <c r="F10763" s="394"/>
    </row>
    <row r="10764" spans="1:6">
      <c r="A10764" s="1284" t="s">
        <v>12971</v>
      </c>
      <c r="B10764" s="503" t="s">
        <v>43459</v>
      </c>
      <c r="C10764" s="1268" t="s">
        <v>12972</v>
      </c>
      <c r="D10764" s="1269" t="s">
        <v>28</v>
      </c>
      <c r="E10764" s="1272">
        <v>46.43</v>
      </c>
      <c r="F10764" s="394"/>
    </row>
    <row r="10765" spans="1:6">
      <c r="A10765" s="1284" t="s">
        <v>12973</v>
      </c>
      <c r="B10765" s="503" t="s">
        <v>43459</v>
      </c>
      <c r="C10765" s="1268" t="s">
        <v>12974</v>
      </c>
      <c r="D10765" s="1269" t="s">
        <v>28</v>
      </c>
      <c r="E10765" s="1272">
        <v>43.64</v>
      </c>
      <c r="F10765" s="394"/>
    </row>
    <row r="10766" spans="1:6">
      <c r="A10766" s="1284" t="s">
        <v>12975</v>
      </c>
      <c r="B10766" s="503" t="s">
        <v>43459</v>
      </c>
      <c r="C10766" s="1268" t="s">
        <v>12976</v>
      </c>
      <c r="D10766" s="1269" t="s">
        <v>28</v>
      </c>
      <c r="E10766" s="1272">
        <v>52.38</v>
      </c>
      <c r="F10766" s="394"/>
    </row>
    <row r="10767" spans="1:6">
      <c r="A10767" s="1284" t="s">
        <v>12977</v>
      </c>
      <c r="B10767" s="503" t="s">
        <v>43459</v>
      </c>
      <c r="C10767" s="1268" t="s">
        <v>12978</v>
      </c>
      <c r="D10767" s="1269" t="s">
        <v>28</v>
      </c>
      <c r="E10767" s="1272">
        <v>46.89</v>
      </c>
      <c r="F10767" s="394"/>
    </row>
    <row r="10768" spans="1:6">
      <c r="A10768" s="1284" t="s">
        <v>12979</v>
      </c>
      <c r="B10768" s="503" t="s">
        <v>43459</v>
      </c>
      <c r="C10768" s="1268" t="s">
        <v>12980</v>
      </c>
      <c r="D10768" s="1269" t="s">
        <v>28</v>
      </c>
      <c r="E10768" s="1272">
        <v>41.48</v>
      </c>
      <c r="F10768" s="394"/>
    </row>
    <row r="10769" spans="1:6">
      <c r="A10769" s="1284" t="s">
        <v>12981</v>
      </c>
      <c r="B10769" s="503" t="s">
        <v>43459</v>
      </c>
      <c r="C10769" s="1268" t="s">
        <v>12982</v>
      </c>
      <c r="D10769" s="1269" t="s">
        <v>28</v>
      </c>
      <c r="E10769" s="1272">
        <v>45.67</v>
      </c>
      <c r="F10769" s="394"/>
    </row>
    <row r="10770" spans="1:6">
      <c r="A10770" s="1284" t="s">
        <v>12983</v>
      </c>
      <c r="B10770" s="503" t="s">
        <v>43459</v>
      </c>
      <c r="C10770" s="1268" t="s">
        <v>12984</v>
      </c>
      <c r="D10770" s="1269" t="s">
        <v>28</v>
      </c>
      <c r="E10770" s="1272">
        <v>51.2</v>
      </c>
      <c r="F10770" s="394"/>
    </row>
    <row r="10771" spans="1:6">
      <c r="A10771" s="1284" t="s">
        <v>12985</v>
      </c>
      <c r="B10771" s="503" t="s">
        <v>43459</v>
      </c>
      <c r="C10771" s="1268" t="s">
        <v>12986</v>
      </c>
      <c r="D10771" s="1269" t="s">
        <v>28</v>
      </c>
      <c r="E10771" s="1272">
        <v>76.67</v>
      </c>
      <c r="F10771" s="394"/>
    </row>
    <row r="10772" spans="1:6">
      <c r="A10772" s="1284" t="s">
        <v>12987</v>
      </c>
      <c r="B10772" s="503" t="s">
        <v>43459</v>
      </c>
      <c r="C10772" s="1268" t="s">
        <v>12988</v>
      </c>
      <c r="D10772" s="1269" t="s">
        <v>28</v>
      </c>
      <c r="E10772" s="1271">
        <v>143.44999999999999</v>
      </c>
      <c r="F10772" s="394"/>
    </row>
    <row r="10773" spans="1:6" ht="22.5">
      <c r="A10773" s="1284" t="s">
        <v>20989</v>
      </c>
      <c r="B10773" s="503" t="s">
        <v>43459</v>
      </c>
      <c r="C10773" s="1268" t="s">
        <v>20990</v>
      </c>
      <c r="D10773" s="1269" t="s">
        <v>28</v>
      </c>
      <c r="E10773" s="1271">
        <v>272.58999999999997</v>
      </c>
      <c r="F10773" s="394"/>
    </row>
    <row r="10774" spans="1:6" ht="22.5">
      <c r="A10774" s="1284" t="s">
        <v>5349</v>
      </c>
      <c r="B10774" s="503" t="s">
        <v>43459</v>
      </c>
      <c r="C10774" s="1268" t="s">
        <v>20991</v>
      </c>
      <c r="D10774" s="1269" t="s">
        <v>28</v>
      </c>
      <c r="E10774" s="1271">
        <v>137.51</v>
      </c>
      <c r="F10774" s="394"/>
    </row>
    <row r="10775" spans="1:6" ht="22.5">
      <c r="A10775" s="1284" t="s">
        <v>5350</v>
      </c>
      <c r="B10775" s="503" t="s">
        <v>43459</v>
      </c>
      <c r="C10775" s="1268" t="s">
        <v>20992</v>
      </c>
      <c r="D10775" s="1269" t="s">
        <v>28</v>
      </c>
      <c r="E10775" s="1271">
        <v>171.87</v>
      </c>
      <c r="F10775" s="394"/>
    </row>
    <row r="10776" spans="1:6" ht="22.5">
      <c r="A10776" s="1284" t="s">
        <v>5351</v>
      </c>
      <c r="B10776" s="503" t="s">
        <v>43459</v>
      </c>
      <c r="C10776" s="1268" t="s">
        <v>20993</v>
      </c>
      <c r="D10776" s="1269" t="s">
        <v>28</v>
      </c>
      <c r="E10776" s="1271">
        <v>183.36</v>
      </c>
      <c r="F10776" s="394"/>
    </row>
    <row r="10777" spans="1:6" ht="22.5">
      <c r="A10777" s="1284" t="s">
        <v>20994</v>
      </c>
      <c r="B10777" s="503" t="s">
        <v>43459</v>
      </c>
      <c r="C10777" s="1268" t="s">
        <v>20995</v>
      </c>
      <c r="D10777" s="1269" t="s">
        <v>28</v>
      </c>
      <c r="E10777" s="1271">
        <v>236.41</v>
      </c>
      <c r="F10777" s="394"/>
    </row>
    <row r="10778" spans="1:6" ht="22.5">
      <c r="A10778" s="1284" t="s">
        <v>20996</v>
      </c>
      <c r="B10778" s="503" t="s">
        <v>43459</v>
      </c>
      <c r="C10778" s="1268" t="s">
        <v>20997</v>
      </c>
      <c r="D10778" s="1269" t="s">
        <v>28</v>
      </c>
      <c r="E10778" s="1271">
        <v>281.3</v>
      </c>
      <c r="F10778" s="394"/>
    </row>
    <row r="10779" spans="1:6" ht="22.5">
      <c r="A10779" s="1284" t="s">
        <v>20998</v>
      </c>
      <c r="B10779" s="503" t="s">
        <v>43459</v>
      </c>
      <c r="C10779" s="1268" t="s">
        <v>20999</v>
      </c>
      <c r="D10779" s="1269" t="s">
        <v>28</v>
      </c>
      <c r="E10779" s="1271">
        <v>632.74</v>
      </c>
      <c r="F10779" s="394"/>
    </row>
    <row r="10780" spans="1:6" ht="22.5">
      <c r="A10780" s="1284" t="s">
        <v>21000</v>
      </c>
      <c r="B10780" s="503" t="s">
        <v>43459</v>
      </c>
      <c r="C10780" s="1268" t="s">
        <v>21001</v>
      </c>
      <c r="D10780" s="1269" t="s">
        <v>28</v>
      </c>
      <c r="E10780" s="1271">
        <v>160.52000000000001</v>
      </c>
      <c r="F10780" s="394"/>
    </row>
    <row r="10781" spans="1:6" ht="22.5">
      <c r="A10781" s="1284" t="s">
        <v>21002</v>
      </c>
      <c r="B10781" s="503" t="s">
        <v>43459</v>
      </c>
      <c r="C10781" s="1268" t="s">
        <v>21003</v>
      </c>
      <c r="D10781" s="1269" t="s">
        <v>28</v>
      </c>
      <c r="E10781" s="1271">
        <v>173.38</v>
      </c>
      <c r="F10781" s="394"/>
    </row>
    <row r="10782" spans="1:6" ht="22.5">
      <c r="A10782" s="1284" t="s">
        <v>5352</v>
      </c>
      <c r="B10782" s="503" t="s">
        <v>43459</v>
      </c>
      <c r="C10782" s="1268" t="s">
        <v>21004</v>
      </c>
      <c r="D10782" s="1269" t="s">
        <v>28</v>
      </c>
      <c r="E10782" s="1271">
        <v>174.98</v>
      </c>
      <c r="F10782" s="394"/>
    </row>
    <row r="10783" spans="1:6" ht="22.5">
      <c r="A10783" s="1284" t="s">
        <v>21005</v>
      </c>
      <c r="B10783" s="503" t="s">
        <v>43459</v>
      </c>
      <c r="C10783" s="1268" t="s">
        <v>21006</v>
      </c>
      <c r="D10783" s="1269" t="s">
        <v>28</v>
      </c>
      <c r="E10783" s="1271">
        <v>269.87</v>
      </c>
      <c r="F10783" s="394"/>
    </row>
    <row r="10784" spans="1:6">
      <c r="A10784" s="1284" t="s">
        <v>12989</v>
      </c>
      <c r="B10784" s="503" t="s">
        <v>43459</v>
      </c>
      <c r="C10784" s="1268" t="s">
        <v>12990</v>
      </c>
      <c r="D10784" s="1269" t="s">
        <v>28</v>
      </c>
      <c r="E10784" s="1272">
        <v>18.18</v>
      </c>
      <c r="F10784" s="394"/>
    </row>
    <row r="10785" spans="1:6">
      <c r="A10785" s="1284" t="s">
        <v>12991</v>
      </c>
      <c r="B10785" s="503" t="s">
        <v>43459</v>
      </c>
      <c r="C10785" s="1268" t="s">
        <v>12992</v>
      </c>
      <c r="D10785" s="1269" t="s">
        <v>28</v>
      </c>
      <c r="E10785" s="1272">
        <v>86.05</v>
      </c>
      <c r="F10785" s="394"/>
    </row>
    <row r="10786" spans="1:6">
      <c r="A10786" s="1284" t="s">
        <v>12993</v>
      </c>
      <c r="B10786" s="503" t="s">
        <v>43459</v>
      </c>
      <c r="C10786" s="1268" t="s">
        <v>12994</v>
      </c>
      <c r="D10786" s="1269" t="s">
        <v>28</v>
      </c>
      <c r="E10786" s="1272">
        <v>96</v>
      </c>
      <c r="F10786" s="394"/>
    </row>
    <row r="10787" spans="1:6">
      <c r="A10787" s="1284" t="s">
        <v>12995</v>
      </c>
      <c r="B10787" s="503" t="s">
        <v>43459</v>
      </c>
      <c r="C10787" s="1268" t="s">
        <v>12996</v>
      </c>
      <c r="D10787" s="1269" t="s">
        <v>28</v>
      </c>
      <c r="E10787" s="1272">
        <v>18.29</v>
      </c>
      <c r="F10787" s="394"/>
    </row>
    <row r="10788" spans="1:6">
      <c r="A10788" s="1284" t="s">
        <v>12997</v>
      </c>
      <c r="B10788" s="503" t="s">
        <v>43459</v>
      </c>
      <c r="C10788" s="1268" t="s">
        <v>12998</v>
      </c>
      <c r="D10788" s="1269" t="s">
        <v>28</v>
      </c>
      <c r="E10788" s="1272">
        <v>16.399999999999999</v>
      </c>
      <c r="F10788" s="394"/>
    </row>
    <row r="10789" spans="1:6">
      <c r="A10789" s="1284" t="s">
        <v>12999</v>
      </c>
      <c r="B10789" s="503" t="s">
        <v>43459</v>
      </c>
      <c r="C10789" s="1268" t="s">
        <v>13000</v>
      </c>
      <c r="D10789" s="1269" t="s">
        <v>28</v>
      </c>
      <c r="E10789" s="1272">
        <v>19.45</v>
      </c>
      <c r="F10789" s="394"/>
    </row>
    <row r="10790" spans="1:6">
      <c r="A10790" s="1284" t="s">
        <v>13001</v>
      </c>
      <c r="B10790" s="503" t="s">
        <v>43459</v>
      </c>
      <c r="C10790" s="1268" t="s">
        <v>13002</v>
      </c>
      <c r="D10790" s="1269" t="s">
        <v>28</v>
      </c>
      <c r="E10790" s="1272">
        <v>19.440000000000001</v>
      </c>
      <c r="F10790" s="394"/>
    </row>
    <row r="10791" spans="1:6">
      <c r="A10791" s="1284" t="s">
        <v>13003</v>
      </c>
      <c r="B10791" s="503" t="s">
        <v>43459</v>
      </c>
      <c r="C10791" s="1268" t="s">
        <v>13004</v>
      </c>
      <c r="D10791" s="1269" t="s">
        <v>28</v>
      </c>
      <c r="E10791" s="1272">
        <v>22.77</v>
      </c>
      <c r="F10791" s="394"/>
    </row>
    <row r="10792" spans="1:6">
      <c r="A10792" s="1284" t="s">
        <v>13005</v>
      </c>
      <c r="B10792" s="503" t="s">
        <v>43459</v>
      </c>
      <c r="C10792" s="1268" t="s">
        <v>13006</v>
      </c>
      <c r="D10792" s="1269" t="s">
        <v>28</v>
      </c>
      <c r="E10792" s="1272">
        <v>22.9</v>
      </c>
      <c r="F10792" s="394"/>
    </row>
    <row r="10793" spans="1:6">
      <c r="A10793" s="1284" t="s">
        <v>13007</v>
      </c>
      <c r="B10793" s="503" t="s">
        <v>43459</v>
      </c>
      <c r="C10793" s="1268" t="s">
        <v>13008</v>
      </c>
      <c r="D10793" s="1269" t="s">
        <v>28</v>
      </c>
      <c r="E10793" s="1272">
        <v>24.48</v>
      </c>
      <c r="F10793" s="394"/>
    </row>
    <row r="10794" spans="1:6">
      <c r="A10794" s="1284" t="s">
        <v>13009</v>
      </c>
      <c r="B10794" s="503" t="s">
        <v>43459</v>
      </c>
      <c r="C10794" s="1268" t="s">
        <v>13010</v>
      </c>
      <c r="D10794" s="1269" t="s">
        <v>28</v>
      </c>
      <c r="E10794" s="1272">
        <v>25.15</v>
      </c>
      <c r="F10794" s="394"/>
    </row>
    <row r="10795" spans="1:6">
      <c r="A10795" s="1284" t="s">
        <v>13011</v>
      </c>
      <c r="B10795" s="503" t="s">
        <v>43459</v>
      </c>
      <c r="C10795" s="1268" t="s">
        <v>13012</v>
      </c>
      <c r="D10795" s="1269" t="s">
        <v>28</v>
      </c>
      <c r="E10795" s="1272">
        <v>33.979999999999997</v>
      </c>
      <c r="F10795" s="394"/>
    </row>
    <row r="10796" spans="1:6">
      <c r="A10796" s="1284" t="s">
        <v>13013</v>
      </c>
      <c r="B10796" s="503" t="s">
        <v>43459</v>
      </c>
      <c r="C10796" s="1268" t="s">
        <v>13014</v>
      </c>
      <c r="D10796" s="1269" t="s">
        <v>28</v>
      </c>
      <c r="E10796" s="1272">
        <v>74.34</v>
      </c>
      <c r="F10796" s="394"/>
    </row>
    <row r="10797" spans="1:6">
      <c r="A10797" s="1284" t="s">
        <v>13015</v>
      </c>
      <c r="B10797" s="503" t="s">
        <v>43459</v>
      </c>
      <c r="C10797" s="1268" t="s">
        <v>13016</v>
      </c>
      <c r="D10797" s="1269" t="s">
        <v>28</v>
      </c>
      <c r="E10797" s="1271">
        <v>427.28</v>
      </c>
      <c r="F10797" s="394"/>
    </row>
    <row r="10798" spans="1:6">
      <c r="A10798" s="1284" t="s">
        <v>13017</v>
      </c>
      <c r="B10798" s="503" t="s">
        <v>43459</v>
      </c>
      <c r="C10798" s="1268" t="s">
        <v>13018</v>
      </c>
      <c r="D10798" s="1269" t="s">
        <v>28</v>
      </c>
      <c r="E10798" s="1271">
        <v>440.97</v>
      </c>
      <c r="F10798" s="394"/>
    </row>
    <row r="10799" spans="1:6">
      <c r="A10799" s="1284" t="s">
        <v>13019</v>
      </c>
      <c r="B10799" s="503" t="s">
        <v>43459</v>
      </c>
      <c r="C10799" s="1268" t="s">
        <v>13020</v>
      </c>
      <c r="D10799" s="1269" t="s">
        <v>28</v>
      </c>
      <c r="E10799" s="1271">
        <v>558.49</v>
      </c>
      <c r="F10799" s="394"/>
    </row>
    <row r="10800" spans="1:6">
      <c r="A10800" s="1284" t="s">
        <v>13021</v>
      </c>
      <c r="B10800" s="503" t="s">
        <v>43459</v>
      </c>
      <c r="C10800" s="1268" t="s">
        <v>13022</v>
      </c>
      <c r="D10800" s="1269" t="s">
        <v>28</v>
      </c>
      <c r="E10800" s="1271">
        <v>598.28</v>
      </c>
      <c r="F10800" s="394"/>
    </row>
    <row r="10801" spans="1:6">
      <c r="A10801" s="1284" t="s">
        <v>13023</v>
      </c>
      <c r="B10801" s="503" t="s">
        <v>43459</v>
      </c>
      <c r="C10801" s="1268" t="s">
        <v>13024</v>
      </c>
      <c r="D10801" s="1269" t="s">
        <v>28</v>
      </c>
      <c r="E10801" s="1271">
        <v>614.16</v>
      </c>
      <c r="F10801" s="394"/>
    </row>
    <row r="10802" spans="1:6">
      <c r="A10802" s="1284" t="s">
        <v>13025</v>
      </c>
      <c r="B10802" s="503" t="s">
        <v>43459</v>
      </c>
      <c r="C10802" s="1268" t="s">
        <v>13026</v>
      </c>
      <c r="D10802" s="1269" t="s">
        <v>28</v>
      </c>
      <c r="E10802" s="1271">
        <v>470.9</v>
      </c>
      <c r="F10802" s="394"/>
    </row>
    <row r="10803" spans="1:6">
      <c r="A10803" s="1284" t="s">
        <v>13027</v>
      </c>
      <c r="B10803" s="503" t="s">
        <v>43459</v>
      </c>
      <c r="C10803" s="1268" t="s">
        <v>13028</v>
      </c>
      <c r="D10803" s="1269" t="s">
        <v>28</v>
      </c>
      <c r="E10803" s="1271">
        <v>625.79</v>
      </c>
      <c r="F10803" s="394"/>
    </row>
    <row r="10804" spans="1:6">
      <c r="A10804" s="1284" t="s">
        <v>13029</v>
      </c>
      <c r="B10804" s="503" t="s">
        <v>43459</v>
      </c>
      <c r="C10804" s="1268" t="s">
        <v>13030</v>
      </c>
      <c r="D10804" s="1269" t="s">
        <v>28</v>
      </c>
      <c r="E10804" s="1271">
        <v>593.69000000000005</v>
      </c>
      <c r="F10804" s="394"/>
    </row>
    <row r="10805" spans="1:6">
      <c r="A10805" s="1284" t="s">
        <v>13031</v>
      </c>
      <c r="B10805" s="503" t="s">
        <v>43459</v>
      </c>
      <c r="C10805" s="1268" t="s">
        <v>13032</v>
      </c>
      <c r="D10805" s="1269" t="s">
        <v>28</v>
      </c>
      <c r="E10805" s="1273">
        <v>1443.77</v>
      </c>
      <c r="F10805" s="394"/>
    </row>
    <row r="10806" spans="1:6">
      <c r="A10806" s="1284" t="s">
        <v>13033</v>
      </c>
      <c r="B10806" s="503" t="s">
        <v>43459</v>
      </c>
      <c r="C10806" s="1268" t="s">
        <v>13034</v>
      </c>
      <c r="D10806" s="1269" t="s">
        <v>28</v>
      </c>
      <c r="E10806" s="1273">
        <v>1462.01</v>
      </c>
      <c r="F10806" s="394"/>
    </row>
    <row r="10807" spans="1:6">
      <c r="A10807" s="1284" t="s">
        <v>13035</v>
      </c>
      <c r="B10807" s="503" t="s">
        <v>43459</v>
      </c>
      <c r="C10807" s="1268" t="s">
        <v>13036</v>
      </c>
      <c r="D10807" s="1269" t="s">
        <v>28</v>
      </c>
      <c r="E10807" s="1272">
        <v>69.61</v>
      </c>
      <c r="F10807" s="394"/>
    </row>
    <row r="10808" spans="1:6">
      <c r="A10808" s="1284" t="s">
        <v>13037</v>
      </c>
      <c r="B10808" s="503" t="s">
        <v>43459</v>
      </c>
      <c r="C10808" s="1268" t="s">
        <v>13038</v>
      </c>
      <c r="D10808" s="1269" t="s">
        <v>28</v>
      </c>
      <c r="E10808" s="1271">
        <v>188.3</v>
      </c>
      <c r="F10808" s="394"/>
    </row>
    <row r="10809" spans="1:6">
      <c r="A10809" s="1284" t="s">
        <v>13039</v>
      </c>
      <c r="B10809" s="503" t="s">
        <v>43459</v>
      </c>
      <c r="C10809" s="1268" t="s">
        <v>13040</v>
      </c>
      <c r="D10809" s="1269" t="s">
        <v>28</v>
      </c>
      <c r="E10809" s="1271">
        <v>306.47000000000003</v>
      </c>
      <c r="F10809" s="394"/>
    </row>
    <row r="10810" spans="1:6">
      <c r="A10810" s="1284" t="s">
        <v>13041</v>
      </c>
      <c r="B10810" s="503" t="s">
        <v>43459</v>
      </c>
      <c r="C10810" s="1268" t="s">
        <v>13042</v>
      </c>
      <c r="D10810" s="1269" t="s">
        <v>28</v>
      </c>
      <c r="E10810" s="1272">
        <v>67.8</v>
      </c>
      <c r="F10810" s="394"/>
    </row>
    <row r="10811" spans="1:6">
      <c r="A10811" s="1284" t="s">
        <v>13043</v>
      </c>
      <c r="B10811" s="503" t="s">
        <v>43459</v>
      </c>
      <c r="C10811" s="1268" t="s">
        <v>13044</v>
      </c>
      <c r="D10811" s="1269" t="s">
        <v>28</v>
      </c>
      <c r="E10811" s="1272">
        <v>71.13</v>
      </c>
      <c r="F10811" s="394"/>
    </row>
    <row r="10812" spans="1:6">
      <c r="A10812" s="1284" t="s">
        <v>13045</v>
      </c>
      <c r="B10812" s="503" t="s">
        <v>43459</v>
      </c>
      <c r="C10812" s="1268" t="s">
        <v>13046</v>
      </c>
      <c r="D10812" s="1269" t="s">
        <v>28</v>
      </c>
      <c r="E10812" s="1272">
        <v>64.459999999999994</v>
      </c>
      <c r="F10812" s="394"/>
    </row>
    <row r="10813" spans="1:6">
      <c r="A10813" s="1284" t="s">
        <v>13047</v>
      </c>
      <c r="B10813" s="503" t="s">
        <v>43459</v>
      </c>
      <c r="C10813" s="1268" t="s">
        <v>13048</v>
      </c>
      <c r="D10813" s="1269" t="s">
        <v>28</v>
      </c>
      <c r="E10813" s="1272">
        <v>62.74</v>
      </c>
      <c r="F10813" s="394"/>
    </row>
    <row r="10814" spans="1:6">
      <c r="A10814" s="1284" t="s">
        <v>13049</v>
      </c>
      <c r="B10814" s="503" t="s">
        <v>43459</v>
      </c>
      <c r="C10814" s="1268" t="s">
        <v>13050</v>
      </c>
      <c r="D10814" s="1269" t="s">
        <v>28</v>
      </c>
      <c r="E10814" s="1272">
        <v>69.69</v>
      </c>
      <c r="F10814" s="394"/>
    </row>
    <row r="10815" spans="1:6">
      <c r="A10815" s="1284" t="s">
        <v>13051</v>
      </c>
      <c r="B10815" s="503" t="s">
        <v>43459</v>
      </c>
      <c r="C10815" s="1268" t="s">
        <v>13052</v>
      </c>
      <c r="D10815" s="1269" t="s">
        <v>28</v>
      </c>
      <c r="E10815" s="1272">
        <v>77.78</v>
      </c>
      <c r="F10815" s="394"/>
    </row>
    <row r="10816" spans="1:6">
      <c r="A10816" s="1284" t="s">
        <v>13053</v>
      </c>
      <c r="B10816" s="503" t="s">
        <v>43459</v>
      </c>
      <c r="C10816" s="1268" t="s">
        <v>13054</v>
      </c>
      <c r="D10816" s="1269" t="s">
        <v>28</v>
      </c>
      <c r="E10816" s="1272">
        <v>97.78</v>
      </c>
      <c r="F10816" s="394"/>
    </row>
    <row r="10817" spans="1:6">
      <c r="A10817" s="1284" t="s">
        <v>13055</v>
      </c>
      <c r="B10817" s="503" t="s">
        <v>43459</v>
      </c>
      <c r="C10817" s="1268" t="s">
        <v>13056</v>
      </c>
      <c r="D10817" s="1269" t="s">
        <v>28</v>
      </c>
      <c r="E10817" s="1272">
        <v>84.31</v>
      </c>
      <c r="F10817" s="394"/>
    </row>
    <row r="10818" spans="1:6">
      <c r="A10818" s="1284" t="s">
        <v>13057</v>
      </c>
      <c r="B10818" s="503" t="s">
        <v>43459</v>
      </c>
      <c r="C10818" s="1268" t="s">
        <v>13058</v>
      </c>
      <c r="D10818" s="1269" t="s">
        <v>28</v>
      </c>
      <c r="E10818" s="1271">
        <v>104.93</v>
      </c>
      <c r="F10818" s="394"/>
    </row>
    <row r="10819" spans="1:6">
      <c r="A10819" s="1284" t="s">
        <v>13059</v>
      </c>
      <c r="B10819" s="503" t="s">
        <v>43459</v>
      </c>
      <c r="C10819" s="1268" t="s">
        <v>13060</v>
      </c>
      <c r="D10819" s="1269" t="s">
        <v>28</v>
      </c>
      <c r="E10819" s="1271">
        <v>189.36</v>
      </c>
      <c r="F10819" s="394"/>
    </row>
    <row r="10820" spans="1:6">
      <c r="A10820" s="1292">
        <v>8945</v>
      </c>
      <c r="B10820" s="503" t="s">
        <v>43459</v>
      </c>
      <c r="C10820" s="1265" t="s">
        <v>23795</v>
      </c>
      <c r="D10820" s="1266" t="s">
        <v>97</v>
      </c>
      <c r="E10820" s="1267"/>
      <c r="F10820" s="394"/>
    </row>
    <row r="10821" spans="1:6">
      <c r="A10821" s="1284" t="s">
        <v>23796</v>
      </c>
      <c r="B10821" s="503" t="s">
        <v>43459</v>
      </c>
      <c r="C10821" s="1268" t="s">
        <v>23797</v>
      </c>
      <c r="D10821" s="1269" t="s">
        <v>28</v>
      </c>
      <c r="E10821" s="1272">
        <v>47.1</v>
      </c>
      <c r="F10821" s="394"/>
    </row>
    <row r="10822" spans="1:6">
      <c r="A10822" s="1284" t="s">
        <v>23798</v>
      </c>
      <c r="B10822" s="503" t="s">
        <v>43459</v>
      </c>
      <c r="C10822" s="1268" t="s">
        <v>23799</v>
      </c>
      <c r="D10822" s="1269" t="s">
        <v>28</v>
      </c>
      <c r="E10822" s="1272">
        <v>71.8</v>
      </c>
      <c r="F10822" s="394"/>
    </row>
    <row r="10823" spans="1:6">
      <c r="A10823" s="1284" t="s">
        <v>23800</v>
      </c>
      <c r="B10823" s="503" t="s">
        <v>43459</v>
      </c>
      <c r="C10823" s="1268" t="s">
        <v>23801</v>
      </c>
      <c r="D10823" s="1269" t="s">
        <v>28</v>
      </c>
      <c r="E10823" s="1271">
        <v>118.64</v>
      </c>
      <c r="F10823" s="394"/>
    </row>
    <row r="10824" spans="1:6">
      <c r="A10824" s="1292">
        <v>8947</v>
      </c>
      <c r="B10824" s="503" t="s">
        <v>43459</v>
      </c>
      <c r="C10824" s="1265" t="s">
        <v>5353</v>
      </c>
      <c r="D10824" s="1266" t="s">
        <v>97</v>
      </c>
      <c r="E10824" s="1267"/>
      <c r="F10824" s="394"/>
    </row>
    <row r="10825" spans="1:6">
      <c r="A10825" s="1284" t="s">
        <v>21007</v>
      </c>
      <c r="B10825" s="503" t="s">
        <v>43459</v>
      </c>
      <c r="C10825" s="1268" t="s">
        <v>21008</v>
      </c>
      <c r="D10825" s="1269" t="s">
        <v>28</v>
      </c>
      <c r="E10825" s="1273">
        <v>1005.1</v>
      </c>
      <c r="F10825" s="394"/>
    </row>
    <row r="10826" spans="1:6">
      <c r="A10826" s="1284" t="s">
        <v>21009</v>
      </c>
      <c r="B10826" s="503" t="s">
        <v>43459</v>
      </c>
      <c r="C10826" s="1268" t="s">
        <v>21010</v>
      </c>
      <c r="D10826" s="1269" t="s">
        <v>28</v>
      </c>
      <c r="E10826" s="1273">
        <v>1011.31</v>
      </c>
      <c r="F10826" s="394"/>
    </row>
    <row r="10827" spans="1:6">
      <c r="A10827" s="1284" t="s">
        <v>21011</v>
      </c>
      <c r="B10827" s="503" t="s">
        <v>43459</v>
      </c>
      <c r="C10827" s="1268" t="s">
        <v>21012</v>
      </c>
      <c r="D10827" s="1269" t="s">
        <v>28</v>
      </c>
      <c r="E10827" s="1273">
        <v>1034.33</v>
      </c>
      <c r="F10827" s="394"/>
    </row>
    <row r="10828" spans="1:6">
      <c r="A10828" s="1284" t="s">
        <v>21013</v>
      </c>
      <c r="B10828" s="503" t="s">
        <v>43459</v>
      </c>
      <c r="C10828" s="1268" t="s">
        <v>21014</v>
      </c>
      <c r="D10828" s="1269" t="s">
        <v>28</v>
      </c>
      <c r="E10828" s="1273">
        <v>1020.48</v>
      </c>
      <c r="F10828" s="394"/>
    </row>
    <row r="10829" spans="1:6">
      <c r="A10829" s="1284" t="s">
        <v>21015</v>
      </c>
      <c r="B10829" s="503" t="s">
        <v>43459</v>
      </c>
      <c r="C10829" s="1268" t="s">
        <v>21016</v>
      </c>
      <c r="D10829" s="1269" t="s">
        <v>28</v>
      </c>
      <c r="E10829" s="1273">
        <v>1040.07</v>
      </c>
      <c r="F10829" s="394"/>
    </row>
    <row r="10830" spans="1:6">
      <c r="A10830" s="1284" t="s">
        <v>21017</v>
      </c>
      <c r="B10830" s="503" t="s">
        <v>43459</v>
      </c>
      <c r="C10830" s="1268" t="s">
        <v>21018</v>
      </c>
      <c r="D10830" s="1269" t="s">
        <v>28</v>
      </c>
      <c r="E10830" s="1273">
        <v>1112.92</v>
      </c>
      <c r="F10830" s="394"/>
    </row>
    <row r="10831" spans="1:6">
      <c r="A10831" s="1284" t="s">
        <v>21019</v>
      </c>
      <c r="B10831" s="503" t="s">
        <v>43459</v>
      </c>
      <c r="C10831" s="1268" t="s">
        <v>21020</v>
      </c>
      <c r="D10831" s="1269" t="s">
        <v>28</v>
      </c>
      <c r="E10831" s="1273">
        <v>1120.32</v>
      </c>
      <c r="F10831" s="394"/>
    </row>
    <row r="10832" spans="1:6">
      <c r="A10832" s="1284" t="s">
        <v>21021</v>
      </c>
      <c r="B10832" s="503" t="s">
        <v>43459</v>
      </c>
      <c r="C10832" s="1268" t="s">
        <v>21022</v>
      </c>
      <c r="D10832" s="1269" t="s">
        <v>28</v>
      </c>
      <c r="E10832" s="1273">
        <v>1237.08</v>
      </c>
      <c r="F10832" s="394"/>
    </row>
    <row r="10833" spans="1:6">
      <c r="A10833" s="1284" t="s">
        <v>21023</v>
      </c>
      <c r="B10833" s="503" t="s">
        <v>43459</v>
      </c>
      <c r="C10833" s="1268" t="s">
        <v>21024</v>
      </c>
      <c r="D10833" s="1269" t="s">
        <v>28</v>
      </c>
      <c r="E10833" s="1273">
        <v>1458.9</v>
      </c>
      <c r="F10833" s="394"/>
    </row>
    <row r="10834" spans="1:6">
      <c r="A10834" s="1292">
        <v>8949</v>
      </c>
      <c r="B10834" s="503" t="s">
        <v>43459</v>
      </c>
      <c r="C10834" s="1265" t="s">
        <v>5354</v>
      </c>
      <c r="D10834" s="1266" t="s">
        <v>97</v>
      </c>
      <c r="E10834" s="1267"/>
      <c r="F10834" s="394"/>
    </row>
    <row r="10835" spans="1:6">
      <c r="A10835" s="1284" t="s">
        <v>13087</v>
      </c>
      <c r="B10835" s="503" t="s">
        <v>43459</v>
      </c>
      <c r="C10835" s="1268" t="s">
        <v>13088</v>
      </c>
      <c r="D10835" s="1269" t="s">
        <v>28</v>
      </c>
      <c r="E10835" s="1270">
        <v>3.19</v>
      </c>
      <c r="F10835" s="394"/>
    </row>
    <row r="10836" spans="1:6">
      <c r="A10836" s="1284" t="s">
        <v>13089</v>
      </c>
      <c r="B10836" s="503" t="s">
        <v>43459</v>
      </c>
      <c r="C10836" s="1268" t="s">
        <v>13090</v>
      </c>
      <c r="D10836" s="1269" t="s">
        <v>28</v>
      </c>
      <c r="E10836" s="1270">
        <v>2</v>
      </c>
      <c r="F10836" s="394"/>
    </row>
    <row r="10837" spans="1:6">
      <c r="A10837" s="1284" t="s">
        <v>13091</v>
      </c>
      <c r="B10837" s="503" t="s">
        <v>43459</v>
      </c>
      <c r="C10837" s="1268" t="s">
        <v>13092</v>
      </c>
      <c r="D10837" s="1269" t="s">
        <v>28</v>
      </c>
      <c r="E10837" s="1270">
        <v>3.36</v>
      </c>
      <c r="F10837" s="394"/>
    </row>
    <row r="10838" spans="1:6">
      <c r="A10838" s="1284" t="s">
        <v>13093</v>
      </c>
      <c r="B10838" s="503" t="s">
        <v>43459</v>
      </c>
      <c r="C10838" s="1268" t="s">
        <v>13094</v>
      </c>
      <c r="D10838" s="1269" t="s">
        <v>28</v>
      </c>
      <c r="E10838" s="1270">
        <v>2.04</v>
      </c>
      <c r="F10838" s="394"/>
    </row>
    <row r="10839" spans="1:6">
      <c r="A10839" s="1284" t="s">
        <v>13095</v>
      </c>
      <c r="B10839" s="503" t="s">
        <v>43459</v>
      </c>
      <c r="C10839" s="1268" t="s">
        <v>13096</v>
      </c>
      <c r="D10839" s="1269" t="s">
        <v>28</v>
      </c>
      <c r="E10839" s="1270">
        <v>4.5599999999999996</v>
      </c>
      <c r="F10839" s="394"/>
    </row>
    <row r="10840" spans="1:6">
      <c r="A10840" s="1284" t="s">
        <v>13097</v>
      </c>
      <c r="B10840" s="503" t="s">
        <v>43459</v>
      </c>
      <c r="C10840" s="1268" t="s">
        <v>13098</v>
      </c>
      <c r="D10840" s="1269" t="s">
        <v>28</v>
      </c>
      <c r="E10840" s="1270">
        <v>4.87</v>
      </c>
      <c r="F10840" s="394"/>
    </row>
    <row r="10841" spans="1:6">
      <c r="A10841" s="1284" t="s">
        <v>13099</v>
      </c>
      <c r="B10841" s="503" t="s">
        <v>43459</v>
      </c>
      <c r="C10841" s="1268" t="s">
        <v>13100</v>
      </c>
      <c r="D10841" s="1269" t="s">
        <v>28</v>
      </c>
      <c r="E10841" s="1270">
        <v>2.0699999999999998</v>
      </c>
      <c r="F10841" s="394"/>
    </row>
    <row r="10842" spans="1:6">
      <c r="A10842" s="1284" t="s">
        <v>13101</v>
      </c>
      <c r="B10842" s="503" t="s">
        <v>43459</v>
      </c>
      <c r="C10842" s="1268" t="s">
        <v>13102</v>
      </c>
      <c r="D10842" s="1269" t="s">
        <v>28</v>
      </c>
      <c r="E10842" s="1270">
        <v>2.09</v>
      </c>
      <c r="F10842" s="394"/>
    </row>
    <row r="10843" spans="1:6">
      <c r="A10843" s="1292">
        <v>8950</v>
      </c>
      <c r="B10843" s="503" t="s">
        <v>43459</v>
      </c>
      <c r="C10843" s="1265" t="s">
        <v>5357</v>
      </c>
      <c r="D10843" s="1266" t="s">
        <v>97</v>
      </c>
      <c r="E10843" s="1267"/>
      <c r="F10843" s="394"/>
    </row>
    <row r="10844" spans="1:6">
      <c r="A10844" s="1284" t="s">
        <v>34529</v>
      </c>
      <c r="B10844" s="503" t="s">
        <v>43459</v>
      </c>
      <c r="C10844" s="1268" t="s">
        <v>34488</v>
      </c>
      <c r="D10844" s="1269" t="s">
        <v>28</v>
      </c>
      <c r="E10844" s="1273">
        <v>1518.25</v>
      </c>
      <c r="F10844" s="394"/>
    </row>
    <row r="10845" spans="1:6">
      <c r="A10845" s="1284" t="s">
        <v>34530</v>
      </c>
      <c r="B10845" s="503" t="s">
        <v>43459</v>
      </c>
      <c r="C10845" s="1268" t="s">
        <v>34489</v>
      </c>
      <c r="D10845" s="1269" t="s">
        <v>28</v>
      </c>
      <c r="E10845" s="1273">
        <v>1743.23</v>
      </c>
      <c r="F10845" s="394"/>
    </row>
    <row r="10846" spans="1:6">
      <c r="A10846" s="1284" t="s">
        <v>34531</v>
      </c>
      <c r="B10846" s="503" t="s">
        <v>43459</v>
      </c>
      <c r="C10846" s="1268" t="s">
        <v>34490</v>
      </c>
      <c r="D10846" s="1269" t="s">
        <v>28</v>
      </c>
      <c r="E10846" s="1273">
        <v>2435.86</v>
      </c>
      <c r="F10846" s="394"/>
    </row>
    <row r="10847" spans="1:6" ht="22.5">
      <c r="A10847" s="1284" t="s">
        <v>34532</v>
      </c>
      <c r="B10847" s="503" t="s">
        <v>43459</v>
      </c>
      <c r="C10847" s="1268" t="s">
        <v>34491</v>
      </c>
      <c r="D10847" s="1269" t="s">
        <v>28</v>
      </c>
      <c r="E10847" s="1273">
        <v>1864.98</v>
      </c>
      <c r="F10847" s="394"/>
    </row>
    <row r="10848" spans="1:6" ht="22.5">
      <c r="A10848" s="1284" t="s">
        <v>34533</v>
      </c>
      <c r="B10848" s="503" t="s">
        <v>43459</v>
      </c>
      <c r="C10848" s="1268" t="s">
        <v>34492</v>
      </c>
      <c r="D10848" s="1269" t="s">
        <v>28</v>
      </c>
      <c r="E10848" s="1273">
        <v>1668.22</v>
      </c>
      <c r="F10848" s="394"/>
    </row>
    <row r="10849" spans="1:6">
      <c r="A10849" s="1284" t="s">
        <v>34534</v>
      </c>
      <c r="B10849" s="503" t="s">
        <v>43459</v>
      </c>
      <c r="C10849" s="1268" t="s">
        <v>34493</v>
      </c>
      <c r="D10849" s="1269" t="s">
        <v>28</v>
      </c>
      <c r="E10849" s="1273">
        <v>5350.97</v>
      </c>
      <c r="F10849" s="394"/>
    </row>
    <row r="10850" spans="1:6">
      <c r="A10850" s="1284" t="s">
        <v>34535</v>
      </c>
      <c r="B10850" s="503" t="s">
        <v>43459</v>
      </c>
      <c r="C10850" s="1268" t="s">
        <v>34494</v>
      </c>
      <c r="D10850" s="1269" t="s">
        <v>28</v>
      </c>
      <c r="E10850" s="1273">
        <v>4353.3100000000004</v>
      </c>
      <c r="F10850" s="394"/>
    </row>
    <row r="10851" spans="1:6" ht="22.5">
      <c r="A10851" s="1284" t="s">
        <v>34536</v>
      </c>
      <c r="B10851" s="503" t="s">
        <v>43459</v>
      </c>
      <c r="C10851" s="1268" t="s">
        <v>45366</v>
      </c>
      <c r="D10851" s="1269" t="s">
        <v>28</v>
      </c>
      <c r="E10851" s="1273">
        <v>3177.8</v>
      </c>
      <c r="F10851" s="394"/>
    </row>
    <row r="10852" spans="1:6" ht="22.5">
      <c r="A10852" s="1284" t="s">
        <v>34537</v>
      </c>
      <c r="B10852" s="503" t="s">
        <v>43459</v>
      </c>
      <c r="C10852" s="1268" t="s">
        <v>45367</v>
      </c>
      <c r="D10852" s="1269" t="s">
        <v>28</v>
      </c>
      <c r="E10852" s="1273">
        <v>2724.85</v>
      </c>
      <c r="F10852" s="394"/>
    </row>
    <row r="10853" spans="1:6" ht="22.5">
      <c r="A10853" s="1284" t="s">
        <v>5358</v>
      </c>
      <c r="B10853" s="503" t="s">
        <v>43459</v>
      </c>
      <c r="C10853" s="1268" t="s">
        <v>45368</v>
      </c>
      <c r="D10853" s="1269" t="s">
        <v>28</v>
      </c>
      <c r="E10853" s="1273">
        <v>2061.96</v>
      </c>
      <c r="F10853" s="394"/>
    </row>
    <row r="10854" spans="1:6">
      <c r="A10854" s="1284" t="s">
        <v>5359</v>
      </c>
      <c r="B10854" s="503" t="s">
        <v>43459</v>
      </c>
      <c r="C10854" s="1268" t="s">
        <v>5360</v>
      </c>
      <c r="D10854" s="1269" t="s">
        <v>28</v>
      </c>
      <c r="E10854" s="1272">
        <v>51.54</v>
      </c>
      <c r="F10854" s="394"/>
    </row>
    <row r="10855" spans="1:6">
      <c r="A10855" s="1284" t="s">
        <v>5361</v>
      </c>
      <c r="B10855" s="503" t="s">
        <v>43459</v>
      </c>
      <c r="C10855" s="1268" t="s">
        <v>5362</v>
      </c>
      <c r="D10855" s="1269" t="s">
        <v>28</v>
      </c>
      <c r="E10855" s="1272">
        <v>51.74</v>
      </c>
      <c r="F10855" s="394"/>
    </row>
    <row r="10856" spans="1:6">
      <c r="A10856" s="1292">
        <v>8951</v>
      </c>
      <c r="B10856" s="503" t="s">
        <v>43459</v>
      </c>
      <c r="C10856" s="1265" t="s">
        <v>21025</v>
      </c>
      <c r="D10856" s="1266" t="s">
        <v>97</v>
      </c>
      <c r="E10856" s="1267"/>
      <c r="F10856" s="394"/>
    </row>
    <row r="10857" spans="1:6">
      <c r="A10857" s="1284" t="s">
        <v>21026</v>
      </c>
      <c r="B10857" s="503" t="s">
        <v>43459</v>
      </c>
      <c r="C10857" s="1268" t="s">
        <v>21027</v>
      </c>
      <c r="D10857" s="1269" t="s">
        <v>28</v>
      </c>
      <c r="E10857" s="1271">
        <v>395.73</v>
      </c>
      <c r="F10857" s="394"/>
    </row>
    <row r="10858" spans="1:6">
      <c r="A10858" s="1284" t="s">
        <v>5363</v>
      </c>
      <c r="B10858" s="503" t="s">
        <v>43459</v>
      </c>
      <c r="C10858" s="1268" t="s">
        <v>5364</v>
      </c>
      <c r="D10858" s="1269" t="s">
        <v>28</v>
      </c>
      <c r="E10858" s="1271">
        <v>468.22</v>
      </c>
      <c r="F10858" s="394"/>
    </row>
    <row r="10859" spans="1:6">
      <c r="A10859" s="1284" t="s">
        <v>6248</v>
      </c>
      <c r="B10859" s="503" t="s">
        <v>43459</v>
      </c>
      <c r="C10859" s="1268" t="s">
        <v>6249</v>
      </c>
      <c r="D10859" s="1269" t="s">
        <v>28</v>
      </c>
      <c r="E10859" s="1272">
        <v>71.28</v>
      </c>
      <c r="F10859" s="394"/>
    </row>
    <row r="10860" spans="1:6">
      <c r="A10860" s="1284" t="s">
        <v>5365</v>
      </c>
      <c r="B10860" s="503" t="s">
        <v>43459</v>
      </c>
      <c r="C10860" s="1268" t="s">
        <v>5366</v>
      </c>
      <c r="D10860" s="1269" t="s">
        <v>28</v>
      </c>
      <c r="E10860" s="1273">
        <v>1308.79</v>
      </c>
      <c r="F10860" s="394"/>
    </row>
    <row r="10861" spans="1:6">
      <c r="A10861" s="1292">
        <v>8952</v>
      </c>
      <c r="B10861" s="503" t="s">
        <v>43459</v>
      </c>
      <c r="C10861" s="1265" t="s">
        <v>5367</v>
      </c>
      <c r="D10861" s="1266" t="s">
        <v>97</v>
      </c>
      <c r="E10861" s="1267"/>
      <c r="F10861" s="394"/>
    </row>
    <row r="10862" spans="1:6">
      <c r="A10862" s="1284" t="s">
        <v>5368</v>
      </c>
      <c r="B10862" s="503" t="s">
        <v>43459</v>
      </c>
      <c r="C10862" s="1268" t="s">
        <v>45369</v>
      </c>
      <c r="D10862" s="1269" t="s">
        <v>28</v>
      </c>
      <c r="E10862" s="1273">
        <v>2107</v>
      </c>
      <c r="F10862" s="394"/>
    </row>
    <row r="10863" spans="1:6">
      <c r="A10863" s="1301">
        <v>10715</v>
      </c>
      <c r="B10863" s="503" t="s">
        <v>43459</v>
      </c>
      <c r="C10863" s="1265" t="s">
        <v>11071</v>
      </c>
      <c r="D10863" s="1266" t="s">
        <v>97</v>
      </c>
      <c r="E10863" s="1267"/>
      <c r="F10863" s="394"/>
    </row>
    <row r="10864" spans="1:6">
      <c r="A10864" s="1284" t="s">
        <v>5442</v>
      </c>
      <c r="B10864" s="503" t="s">
        <v>43459</v>
      </c>
      <c r="C10864" s="1268" t="s">
        <v>45370</v>
      </c>
      <c r="D10864" s="1269" t="s">
        <v>28</v>
      </c>
      <c r="E10864" s="1272">
        <v>23.43</v>
      </c>
      <c r="F10864" s="394"/>
    </row>
    <row r="10865" spans="1:6">
      <c r="A10865" s="1284" t="s">
        <v>5443</v>
      </c>
      <c r="B10865" s="503" t="s">
        <v>43459</v>
      </c>
      <c r="C10865" s="1268" t="s">
        <v>45371</v>
      </c>
      <c r="D10865" s="1269" t="s">
        <v>28</v>
      </c>
      <c r="E10865" s="1272">
        <v>19.98</v>
      </c>
      <c r="F10865" s="394"/>
    </row>
    <row r="10866" spans="1:6">
      <c r="A10866" s="1301">
        <v>10716</v>
      </c>
      <c r="B10866" s="503" t="s">
        <v>43459</v>
      </c>
      <c r="C10866" s="1265" t="s">
        <v>11072</v>
      </c>
      <c r="D10866" s="1266" t="s">
        <v>97</v>
      </c>
      <c r="E10866" s="1267"/>
      <c r="F10866" s="394"/>
    </row>
    <row r="10867" spans="1:6">
      <c r="A10867" s="1284" t="s">
        <v>5452</v>
      </c>
      <c r="B10867" s="503" t="s">
        <v>43459</v>
      </c>
      <c r="C10867" s="1268" t="s">
        <v>5453</v>
      </c>
      <c r="D10867" s="1269" t="s">
        <v>5</v>
      </c>
      <c r="E10867" s="1270">
        <v>6.14</v>
      </c>
      <c r="F10867" s="394"/>
    </row>
    <row r="10868" spans="1:6">
      <c r="A10868" s="1292">
        <v>8682</v>
      </c>
      <c r="B10868" s="503" t="s">
        <v>43459</v>
      </c>
      <c r="C10868" s="1265" t="s">
        <v>5369</v>
      </c>
      <c r="D10868" s="1266" t="s">
        <v>97</v>
      </c>
      <c r="E10868" s="1267"/>
      <c r="F10868" s="394"/>
    </row>
    <row r="10869" spans="1:6">
      <c r="A10869" s="1292">
        <v>8954</v>
      </c>
      <c r="B10869" s="503" t="s">
        <v>43459</v>
      </c>
      <c r="C10869" s="1265" t="s">
        <v>5370</v>
      </c>
      <c r="D10869" s="1266" t="s">
        <v>97</v>
      </c>
      <c r="E10869" s="1267"/>
      <c r="F10869" s="394"/>
    </row>
    <row r="10870" spans="1:6">
      <c r="A10870" s="1284" t="s">
        <v>21028</v>
      </c>
      <c r="B10870" s="503" t="s">
        <v>43459</v>
      </c>
      <c r="C10870" s="1268" t="s">
        <v>21029</v>
      </c>
      <c r="D10870" s="1269" t="s">
        <v>5</v>
      </c>
      <c r="E10870" s="1270">
        <v>6.12</v>
      </c>
      <c r="F10870" s="394"/>
    </row>
    <row r="10871" spans="1:6">
      <c r="A10871" s="1284" t="s">
        <v>21030</v>
      </c>
      <c r="B10871" s="503" t="s">
        <v>43459</v>
      </c>
      <c r="C10871" s="1268" t="s">
        <v>21031</v>
      </c>
      <c r="D10871" s="1269" t="s">
        <v>28</v>
      </c>
      <c r="E10871" s="1270">
        <v>2.4900000000000002</v>
      </c>
      <c r="F10871" s="394"/>
    </row>
    <row r="10872" spans="1:6">
      <c r="A10872" s="1292">
        <v>8955</v>
      </c>
      <c r="B10872" s="503" t="s">
        <v>43459</v>
      </c>
      <c r="C10872" s="1265" t="s">
        <v>5371</v>
      </c>
      <c r="D10872" s="1266" t="s">
        <v>97</v>
      </c>
      <c r="E10872" s="1267"/>
      <c r="F10872" s="394"/>
    </row>
    <row r="10873" spans="1:6">
      <c r="A10873" s="1284" t="s">
        <v>5384</v>
      </c>
      <c r="B10873" s="503" t="s">
        <v>43459</v>
      </c>
      <c r="C10873" s="1268" t="s">
        <v>5385</v>
      </c>
      <c r="D10873" s="1269" t="s">
        <v>5</v>
      </c>
      <c r="E10873" s="1272">
        <v>64.8</v>
      </c>
      <c r="F10873" s="394"/>
    </row>
    <row r="10874" spans="1:6" ht="22.5">
      <c r="A10874" s="1284" t="s">
        <v>5383</v>
      </c>
      <c r="B10874" s="503" t="s">
        <v>43459</v>
      </c>
      <c r="C10874" s="1268" t="s">
        <v>45372</v>
      </c>
      <c r="D10874" s="1269" t="s">
        <v>5</v>
      </c>
      <c r="E10874" s="1271">
        <v>129.81</v>
      </c>
      <c r="F10874" s="394"/>
    </row>
    <row r="10875" spans="1:6">
      <c r="A10875" s="1284" t="s">
        <v>5375</v>
      </c>
      <c r="B10875" s="503" t="s">
        <v>43459</v>
      </c>
      <c r="C10875" s="1268" t="s">
        <v>45373</v>
      </c>
      <c r="D10875" s="1269" t="s">
        <v>5</v>
      </c>
      <c r="E10875" s="1272">
        <v>28.81</v>
      </c>
      <c r="F10875" s="394"/>
    </row>
    <row r="10876" spans="1:6" ht="22.5">
      <c r="A10876" s="1284" t="s">
        <v>5387</v>
      </c>
      <c r="B10876" s="503" t="s">
        <v>43459</v>
      </c>
      <c r="C10876" s="1268" t="s">
        <v>45374</v>
      </c>
      <c r="D10876" s="1269" t="s">
        <v>5</v>
      </c>
      <c r="E10876" s="1272">
        <v>96.63</v>
      </c>
      <c r="F10876" s="394"/>
    </row>
    <row r="10877" spans="1:6" ht="22.5">
      <c r="A10877" s="1284" t="s">
        <v>5382</v>
      </c>
      <c r="B10877" s="503" t="s">
        <v>43459</v>
      </c>
      <c r="C10877" s="1268" t="s">
        <v>45375</v>
      </c>
      <c r="D10877" s="1269" t="s">
        <v>5</v>
      </c>
      <c r="E10877" s="1272">
        <v>57.33</v>
      </c>
      <c r="F10877" s="394"/>
    </row>
    <row r="10878" spans="1:6">
      <c r="A10878" s="1284" t="s">
        <v>5374</v>
      </c>
      <c r="B10878" s="503" t="s">
        <v>43459</v>
      </c>
      <c r="C10878" s="1268" t="s">
        <v>45376</v>
      </c>
      <c r="D10878" s="1269" t="s">
        <v>5</v>
      </c>
      <c r="E10878" s="1272">
        <v>28.42</v>
      </c>
      <c r="F10878" s="394"/>
    </row>
    <row r="10879" spans="1:6">
      <c r="A10879" s="1284" t="s">
        <v>5376</v>
      </c>
      <c r="B10879" s="503" t="s">
        <v>43459</v>
      </c>
      <c r="C10879" s="1268" t="s">
        <v>45377</v>
      </c>
      <c r="D10879" s="1269" t="s">
        <v>5</v>
      </c>
      <c r="E10879" s="1272">
        <v>29.2</v>
      </c>
      <c r="F10879" s="394"/>
    </row>
    <row r="10880" spans="1:6">
      <c r="A10880" s="1284" t="s">
        <v>5373</v>
      </c>
      <c r="B10880" s="503" t="s">
        <v>43459</v>
      </c>
      <c r="C10880" s="1268" t="s">
        <v>45378</v>
      </c>
      <c r="D10880" s="1269" t="s">
        <v>5</v>
      </c>
      <c r="E10880" s="1272">
        <v>27.73</v>
      </c>
      <c r="F10880" s="394"/>
    </row>
    <row r="10881" spans="1:6" ht="22.5">
      <c r="A10881" s="1284" t="s">
        <v>5386</v>
      </c>
      <c r="B10881" s="503" t="s">
        <v>43459</v>
      </c>
      <c r="C10881" s="1268" t="s">
        <v>45379</v>
      </c>
      <c r="D10881" s="1269" t="s">
        <v>5</v>
      </c>
      <c r="E10881" s="1272">
        <v>74.78</v>
      </c>
      <c r="F10881" s="394"/>
    </row>
    <row r="10882" spans="1:6">
      <c r="A10882" s="1284" t="s">
        <v>5372</v>
      </c>
      <c r="B10882" s="503" t="s">
        <v>43459</v>
      </c>
      <c r="C10882" s="1268" t="s">
        <v>45380</v>
      </c>
      <c r="D10882" s="1269" t="s">
        <v>5</v>
      </c>
      <c r="E10882" s="1272">
        <v>26.2</v>
      </c>
      <c r="F10882" s="394"/>
    </row>
    <row r="10883" spans="1:6">
      <c r="A10883" s="1284" t="s">
        <v>5378</v>
      </c>
      <c r="B10883" s="503" t="s">
        <v>43459</v>
      </c>
      <c r="C10883" s="1268" t="s">
        <v>45381</v>
      </c>
      <c r="D10883" s="1269" t="s">
        <v>5</v>
      </c>
      <c r="E10883" s="1272">
        <v>84.4</v>
      </c>
      <c r="F10883" s="394"/>
    </row>
    <row r="10884" spans="1:6">
      <c r="A10884" s="1284" t="s">
        <v>5381</v>
      </c>
      <c r="B10884" s="503" t="s">
        <v>43459</v>
      </c>
      <c r="C10884" s="1268" t="s">
        <v>45382</v>
      </c>
      <c r="D10884" s="1269" t="s">
        <v>5</v>
      </c>
      <c r="E10884" s="1272">
        <v>49.02</v>
      </c>
      <c r="F10884" s="394"/>
    </row>
    <row r="10885" spans="1:6">
      <c r="A10885" s="1284" t="s">
        <v>5377</v>
      </c>
      <c r="B10885" s="503" t="s">
        <v>43459</v>
      </c>
      <c r="C10885" s="1268" t="s">
        <v>45383</v>
      </c>
      <c r="D10885" s="1269" t="s">
        <v>5</v>
      </c>
      <c r="E10885" s="1272">
        <v>13.48</v>
      </c>
      <c r="F10885" s="394"/>
    </row>
    <row r="10886" spans="1:6">
      <c r="A10886" s="1284" t="s">
        <v>5380</v>
      </c>
      <c r="B10886" s="503" t="s">
        <v>43459</v>
      </c>
      <c r="C10886" s="1268" t="s">
        <v>45384</v>
      </c>
      <c r="D10886" s="1269" t="s">
        <v>5</v>
      </c>
      <c r="E10886" s="1272">
        <v>36.82</v>
      </c>
      <c r="F10886" s="394"/>
    </row>
    <row r="10887" spans="1:6">
      <c r="A10887" s="1284" t="s">
        <v>5379</v>
      </c>
      <c r="B10887" s="503" t="s">
        <v>43459</v>
      </c>
      <c r="C10887" s="1268" t="s">
        <v>45385</v>
      </c>
      <c r="D10887" s="1269" t="s">
        <v>5</v>
      </c>
      <c r="E10887" s="1272">
        <v>25.18</v>
      </c>
      <c r="F10887" s="394"/>
    </row>
    <row r="10888" spans="1:6">
      <c r="A10888" s="1284" t="s">
        <v>5388</v>
      </c>
      <c r="B10888" s="503" t="s">
        <v>43459</v>
      </c>
      <c r="C10888" s="1268" t="s">
        <v>45386</v>
      </c>
      <c r="D10888" s="1269" t="s">
        <v>5</v>
      </c>
      <c r="E10888" s="1270">
        <v>5.19</v>
      </c>
      <c r="F10888" s="394"/>
    </row>
    <row r="10889" spans="1:6" ht="22.5">
      <c r="A10889" s="1284" t="s">
        <v>5389</v>
      </c>
      <c r="B10889" s="503" t="s">
        <v>43459</v>
      </c>
      <c r="C10889" s="1268" t="s">
        <v>45387</v>
      </c>
      <c r="D10889" s="1269" t="s">
        <v>5</v>
      </c>
      <c r="E10889" s="1270">
        <v>3.88</v>
      </c>
      <c r="F10889" s="394"/>
    </row>
    <row r="10890" spans="1:6">
      <c r="A10890" s="1292">
        <v>8956</v>
      </c>
      <c r="B10890" s="503" t="s">
        <v>43459</v>
      </c>
      <c r="C10890" s="1265" t="s">
        <v>5390</v>
      </c>
      <c r="D10890" s="1266" t="s">
        <v>97</v>
      </c>
      <c r="E10890" s="1267"/>
      <c r="F10890" s="394"/>
    </row>
    <row r="10891" spans="1:6">
      <c r="A10891" s="1284" t="s">
        <v>5411</v>
      </c>
      <c r="B10891" s="503" t="s">
        <v>43459</v>
      </c>
      <c r="C10891" s="1268" t="s">
        <v>45388</v>
      </c>
      <c r="D10891" s="1269" t="s">
        <v>28</v>
      </c>
      <c r="E10891" s="1272">
        <v>71.78</v>
      </c>
      <c r="F10891" s="394"/>
    </row>
    <row r="10892" spans="1:6">
      <c r="A10892" s="1284" t="s">
        <v>5391</v>
      </c>
      <c r="B10892" s="503" t="s">
        <v>43459</v>
      </c>
      <c r="C10892" s="1268" t="s">
        <v>5392</v>
      </c>
      <c r="D10892" s="1269" t="s">
        <v>28</v>
      </c>
      <c r="E10892" s="1271">
        <v>128.4</v>
      </c>
      <c r="F10892" s="394"/>
    </row>
    <row r="10893" spans="1:6">
      <c r="A10893" s="1284" t="s">
        <v>5393</v>
      </c>
      <c r="B10893" s="503" t="s">
        <v>43459</v>
      </c>
      <c r="C10893" s="1268" t="s">
        <v>5394</v>
      </c>
      <c r="D10893" s="1269" t="s">
        <v>28</v>
      </c>
      <c r="E10893" s="1271">
        <v>136.77000000000001</v>
      </c>
      <c r="F10893" s="394"/>
    </row>
    <row r="10894" spans="1:6">
      <c r="A10894" s="1284" t="s">
        <v>5395</v>
      </c>
      <c r="B10894" s="503" t="s">
        <v>43459</v>
      </c>
      <c r="C10894" s="1268" t="s">
        <v>5396</v>
      </c>
      <c r="D10894" s="1269" t="s">
        <v>28</v>
      </c>
      <c r="E10894" s="1272">
        <v>70.39</v>
      </c>
      <c r="F10894" s="394"/>
    </row>
    <row r="10895" spans="1:6">
      <c r="A10895" s="1284" t="s">
        <v>5397</v>
      </c>
      <c r="B10895" s="503" t="s">
        <v>43459</v>
      </c>
      <c r="C10895" s="1268" t="s">
        <v>5398</v>
      </c>
      <c r="D10895" s="1269" t="s">
        <v>28</v>
      </c>
      <c r="E10895" s="1272">
        <v>73.16</v>
      </c>
      <c r="F10895" s="394"/>
    </row>
    <row r="10896" spans="1:6">
      <c r="A10896" s="1284" t="s">
        <v>5399</v>
      </c>
      <c r="B10896" s="503" t="s">
        <v>43459</v>
      </c>
      <c r="C10896" s="1268" t="s">
        <v>5400</v>
      </c>
      <c r="D10896" s="1269" t="s">
        <v>28</v>
      </c>
      <c r="E10896" s="1272">
        <v>39.97</v>
      </c>
      <c r="F10896" s="394"/>
    </row>
    <row r="10897" spans="1:6" ht="22.5">
      <c r="A10897" s="1284" t="s">
        <v>5401</v>
      </c>
      <c r="B10897" s="503" t="s">
        <v>43459</v>
      </c>
      <c r="C10897" s="1268" t="s">
        <v>5402</v>
      </c>
      <c r="D10897" s="1269" t="s">
        <v>28</v>
      </c>
      <c r="E10897" s="1271">
        <v>100.02</v>
      </c>
      <c r="F10897" s="394"/>
    </row>
    <row r="10898" spans="1:6" ht="22.5">
      <c r="A10898" s="1284" t="s">
        <v>5049</v>
      </c>
      <c r="B10898" s="503" t="s">
        <v>43459</v>
      </c>
      <c r="C10898" s="1268" t="s">
        <v>5050</v>
      </c>
      <c r="D10898" s="1269" t="s">
        <v>28</v>
      </c>
      <c r="E10898" s="1271">
        <v>114.55</v>
      </c>
      <c r="F10898" s="394"/>
    </row>
    <row r="10899" spans="1:6" ht="22.5">
      <c r="A10899" s="1284" t="s">
        <v>5055</v>
      </c>
      <c r="B10899" s="503" t="s">
        <v>43459</v>
      </c>
      <c r="C10899" s="1268" t="s">
        <v>5056</v>
      </c>
      <c r="D10899" s="1269" t="s">
        <v>28</v>
      </c>
      <c r="E10899" s="1272">
        <v>67.69</v>
      </c>
      <c r="F10899" s="394"/>
    </row>
    <row r="10900" spans="1:6" ht="22.5">
      <c r="A10900" s="1284" t="s">
        <v>5061</v>
      </c>
      <c r="B10900" s="503" t="s">
        <v>43459</v>
      </c>
      <c r="C10900" s="1268" t="s">
        <v>5062</v>
      </c>
      <c r="D10900" s="1269" t="s">
        <v>28</v>
      </c>
      <c r="E10900" s="1271">
        <v>113.02</v>
      </c>
      <c r="F10900" s="394"/>
    </row>
    <row r="10901" spans="1:6" ht="22.5">
      <c r="A10901" s="1284" t="s">
        <v>5403</v>
      </c>
      <c r="B10901" s="503" t="s">
        <v>43459</v>
      </c>
      <c r="C10901" s="1268" t="s">
        <v>5404</v>
      </c>
      <c r="D10901" s="1269" t="s">
        <v>28</v>
      </c>
      <c r="E10901" s="1272">
        <v>66.23</v>
      </c>
      <c r="F10901" s="394"/>
    </row>
    <row r="10902" spans="1:6">
      <c r="A10902" s="1284" t="s">
        <v>5405</v>
      </c>
      <c r="B10902" s="503" t="s">
        <v>43459</v>
      </c>
      <c r="C10902" s="1268" t="s">
        <v>5406</v>
      </c>
      <c r="D10902" s="1269" t="s">
        <v>28</v>
      </c>
      <c r="E10902" s="1272">
        <v>51.67</v>
      </c>
      <c r="F10902" s="394"/>
    </row>
    <row r="10903" spans="1:6">
      <c r="A10903" s="1284" t="s">
        <v>5407</v>
      </c>
      <c r="B10903" s="503" t="s">
        <v>43459</v>
      </c>
      <c r="C10903" s="1268" t="s">
        <v>5408</v>
      </c>
      <c r="D10903" s="1269" t="s">
        <v>28</v>
      </c>
      <c r="E10903" s="1272">
        <v>57.27</v>
      </c>
      <c r="F10903" s="394"/>
    </row>
    <row r="10904" spans="1:6">
      <c r="A10904" s="1284" t="s">
        <v>5409</v>
      </c>
      <c r="B10904" s="503" t="s">
        <v>43459</v>
      </c>
      <c r="C10904" s="1268" t="s">
        <v>5410</v>
      </c>
      <c r="D10904" s="1269" t="s">
        <v>28</v>
      </c>
      <c r="E10904" s="1272">
        <v>24.08</v>
      </c>
      <c r="F10904" s="394"/>
    </row>
    <row r="10905" spans="1:6">
      <c r="A10905" s="1292">
        <v>8957</v>
      </c>
      <c r="B10905" s="503" t="s">
        <v>43459</v>
      </c>
      <c r="C10905" s="1265" t="s">
        <v>5412</v>
      </c>
      <c r="D10905" s="1266" t="s">
        <v>97</v>
      </c>
      <c r="E10905" s="1267"/>
      <c r="F10905" s="394"/>
    </row>
    <row r="10906" spans="1:6">
      <c r="A10906" s="1284" t="s">
        <v>5413</v>
      </c>
      <c r="B10906" s="503" t="s">
        <v>43459</v>
      </c>
      <c r="C10906" s="1268" t="s">
        <v>45389</v>
      </c>
      <c r="D10906" s="1269" t="s">
        <v>28</v>
      </c>
      <c r="E10906" s="1272">
        <v>15.72</v>
      </c>
      <c r="F10906" s="394"/>
    </row>
    <row r="10907" spans="1:6">
      <c r="A10907" s="1292">
        <v>8958</v>
      </c>
      <c r="B10907" s="503" t="s">
        <v>43459</v>
      </c>
      <c r="C10907" s="1265" t="s">
        <v>5414</v>
      </c>
      <c r="D10907" s="1266" t="s">
        <v>97</v>
      </c>
      <c r="E10907" s="1267"/>
      <c r="F10907" s="394"/>
    </row>
    <row r="10908" spans="1:6">
      <c r="A10908" s="1284" t="s">
        <v>5415</v>
      </c>
      <c r="B10908" s="503" t="s">
        <v>43459</v>
      </c>
      <c r="C10908" s="1268" t="s">
        <v>45390</v>
      </c>
      <c r="D10908" s="1269" t="s">
        <v>28</v>
      </c>
      <c r="E10908" s="1272">
        <v>95.7</v>
      </c>
      <c r="F10908" s="394"/>
    </row>
    <row r="10909" spans="1:6">
      <c r="A10909" s="1284" t="s">
        <v>5416</v>
      </c>
      <c r="B10909" s="503" t="s">
        <v>43459</v>
      </c>
      <c r="C10909" s="1268" t="s">
        <v>45391</v>
      </c>
      <c r="D10909" s="1269" t="s">
        <v>28</v>
      </c>
      <c r="E10909" s="1272">
        <v>57.91</v>
      </c>
      <c r="F10909" s="394"/>
    </row>
    <row r="10910" spans="1:6">
      <c r="A10910" s="1284" t="s">
        <v>5417</v>
      </c>
      <c r="B10910" s="503" t="s">
        <v>43459</v>
      </c>
      <c r="C10910" s="1268" t="s">
        <v>45392</v>
      </c>
      <c r="D10910" s="1269" t="s">
        <v>28</v>
      </c>
      <c r="E10910" s="1271">
        <v>503</v>
      </c>
      <c r="F10910" s="394"/>
    </row>
    <row r="10911" spans="1:6">
      <c r="A10911" s="1284" t="s">
        <v>5418</v>
      </c>
      <c r="B10911" s="503" t="s">
        <v>43459</v>
      </c>
      <c r="C10911" s="1268" t="s">
        <v>45393</v>
      </c>
      <c r="D10911" s="1269" t="s">
        <v>28</v>
      </c>
      <c r="E10911" s="1272">
        <v>84.8</v>
      </c>
      <c r="F10911" s="394"/>
    </row>
    <row r="10912" spans="1:6">
      <c r="A10912" s="1284" t="s">
        <v>12549</v>
      </c>
      <c r="B10912" s="503" t="s">
        <v>43459</v>
      </c>
      <c r="C10912" s="1268" t="s">
        <v>45394</v>
      </c>
      <c r="D10912" s="1269" t="s">
        <v>28</v>
      </c>
      <c r="E10912" s="1272">
        <v>12.76</v>
      </c>
      <c r="F10912" s="394"/>
    </row>
    <row r="10913" spans="1:6">
      <c r="A10913" s="1284" t="s">
        <v>5419</v>
      </c>
      <c r="B10913" s="503" t="s">
        <v>43459</v>
      </c>
      <c r="C10913" s="1268" t="s">
        <v>45395</v>
      </c>
      <c r="D10913" s="1269" t="s">
        <v>28</v>
      </c>
      <c r="E10913" s="1272">
        <v>22.53</v>
      </c>
      <c r="F10913" s="394"/>
    </row>
    <row r="10914" spans="1:6">
      <c r="A10914" s="1284" t="s">
        <v>5421</v>
      </c>
      <c r="B10914" s="503" t="s">
        <v>43459</v>
      </c>
      <c r="C10914" s="1268" t="s">
        <v>45396</v>
      </c>
      <c r="D10914" s="1269" t="s">
        <v>28</v>
      </c>
      <c r="E10914" s="1273">
        <v>1794.9</v>
      </c>
      <c r="F10914" s="394"/>
    </row>
    <row r="10915" spans="1:6">
      <c r="A10915" s="1284" t="s">
        <v>5420</v>
      </c>
      <c r="B10915" s="503" t="s">
        <v>43459</v>
      </c>
      <c r="C10915" s="1268" t="s">
        <v>45397</v>
      </c>
      <c r="D10915" s="1269" t="s">
        <v>28</v>
      </c>
      <c r="E10915" s="1273">
        <v>1159.33</v>
      </c>
      <c r="F10915" s="394"/>
    </row>
    <row r="10916" spans="1:6">
      <c r="A10916" s="1284" t="s">
        <v>5422</v>
      </c>
      <c r="B10916" s="503" t="s">
        <v>43459</v>
      </c>
      <c r="C10916" s="1268" t="s">
        <v>5423</v>
      </c>
      <c r="D10916" s="1269" t="s">
        <v>28</v>
      </c>
      <c r="E10916" s="1271">
        <v>106.18</v>
      </c>
      <c r="F10916" s="394"/>
    </row>
    <row r="10917" spans="1:6">
      <c r="A10917" s="1284" t="s">
        <v>5424</v>
      </c>
      <c r="B10917" s="503" t="s">
        <v>43459</v>
      </c>
      <c r="C10917" s="1268" t="s">
        <v>45398</v>
      </c>
      <c r="D10917" s="1269" t="s">
        <v>7086</v>
      </c>
      <c r="E10917" s="1272">
        <v>24.47</v>
      </c>
      <c r="F10917" s="394"/>
    </row>
    <row r="10918" spans="1:6">
      <c r="A10918" s="1292">
        <v>8683</v>
      </c>
      <c r="B10918" s="503" t="s">
        <v>43459</v>
      </c>
      <c r="C10918" s="1265" t="s">
        <v>5425</v>
      </c>
      <c r="D10918" s="1266" t="s">
        <v>97</v>
      </c>
      <c r="E10918" s="1267"/>
      <c r="F10918" s="394"/>
    </row>
    <row r="10919" spans="1:6">
      <c r="A10919" s="1292">
        <v>8960</v>
      </c>
      <c r="B10919" s="503" t="s">
        <v>43459</v>
      </c>
      <c r="C10919" s="1265" t="s">
        <v>5426</v>
      </c>
      <c r="D10919" s="1266" t="s">
        <v>97</v>
      </c>
      <c r="E10919" s="1267"/>
      <c r="F10919" s="394"/>
    </row>
    <row r="10920" spans="1:6">
      <c r="A10920" s="1284" t="s">
        <v>5428</v>
      </c>
      <c r="B10920" s="503" t="s">
        <v>43459</v>
      </c>
      <c r="C10920" s="1268" t="s">
        <v>45399</v>
      </c>
      <c r="D10920" s="1269" t="s">
        <v>5</v>
      </c>
      <c r="E10920" s="1270">
        <v>7.55</v>
      </c>
      <c r="F10920" s="394"/>
    </row>
    <row r="10921" spans="1:6">
      <c r="A10921" s="1284" t="s">
        <v>5427</v>
      </c>
      <c r="B10921" s="503" t="s">
        <v>43459</v>
      </c>
      <c r="C10921" s="1268" t="s">
        <v>45400</v>
      </c>
      <c r="D10921" s="1269" t="s">
        <v>5</v>
      </c>
      <c r="E10921" s="1270">
        <v>7.97</v>
      </c>
      <c r="F10921" s="394"/>
    </row>
    <row r="10922" spans="1:6">
      <c r="A10922" s="1292">
        <v>8684</v>
      </c>
      <c r="B10922" s="503" t="s">
        <v>43459</v>
      </c>
      <c r="C10922" s="1265" t="s">
        <v>5429</v>
      </c>
      <c r="D10922" s="1266" t="s">
        <v>97</v>
      </c>
      <c r="E10922" s="1267"/>
      <c r="F10922" s="394"/>
    </row>
    <row r="10923" spans="1:6">
      <c r="A10923" s="1292">
        <v>8961</v>
      </c>
      <c r="B10923" s="503" t="s">
        <v>43459</v>
      </c>
      <c r="C10923" s="1265" t="s">
        <v>5430</v>
      </c>
      <c r="D10923" s="1266" t="s">
        <v>97</v>
      </c>
      <c r="E10923" s="1267"/>
      <c r="F10923" s="394"/>
    </row>
    <row r="10924" spans="1:6" ht="22.5">
      <c r="A10924" s="1284" t="s">
        <v>5438</v>
      </c>
      <c r="B10924" s="503" t="s">
        <v>43459</v>
      </c>
      <c r="C10924" s="1268" t="s">
        <v>13063</v>
      </c>
      <c r="D10924" s="1269" t="s">
        <v>28</v>
      </c>
      <c r="E10924" s="1271">
        <v>111.18</v>
      </c>
      <c r="F10924" s="394"/>
    </row>
    <row r="10925" spans="1:6" ht="22.5">
      <c r="A10925" s="1284" t="s">
        <v>13061</v>
      </c>
      <c r="B10925" s="503" t="s">
        <v>43459</v>
      </c>
      <c r="C10925" s="1268" t="s">
        <v>13062</v>
      </c>
      <c r="D10925" s="1269" t="s">
        <v>28</v>
      </c>
      <c r="E10925" s="1271">
        <v>112.31</v>
      </c>
      <c r="F10925" s="394"/>
    </row>
    <row r="10926" spans="1:6" ht="22.5">
      <c r="A10926" s="1284" t="s">
        <v>5431</v>
      </c>
      <c r="B10926" s="503" t="s">
        <v>43459</v>
      </c>
      <c r="C10926" s="1268" t="s">
        <v>45401</v>
      </c>
      <c r="D10926" s="1269" t="s">
        <v>28</v>
      </c>
      <c r="E10926" s="1271">
        <v>184.01</v>
      </c>
      <c r="F10926" s="394"/>
    </row>
    <row r="10927" spans="1:6" ht="22.5">
      <c r="A10927" s="1284" t="s">
        <v>5432</v>
      </c>
      <c r="B10927" s="503" t="s">
        <v>43459</v>
      </c>
      <c r="C10927" s="1268" t="s">
        <v>45402</v>
      </c>
      <c r="D10927" s="1269" t="s">
        <v>28</v>
      </c>
      <c r="E10927" s="1271">
        <v>241</v>
      </c>
      <c r="F10927" s="394"/>
    </row>
    <row r="10928" spans="1:6">
      <c r="A10928" s="1292">
        <v>8962</v>
      </c>
      <c r="B10928" s="503" t="s">
        <v>43459</v>
      </c>
      <c r="C10928" s="1265" t="s">
        <v>5433</v>
      </c>
      <c r="D10928" s="1266" t="s">
        <v>97</v>
      </c>
      <c r="E10928" s="1267"/>
      <c r="F10928" s="394"/>
    </row>
    <row r="10929" spans="1:6" ht="22.5">
      <c r="A10929" s="1284" t="s">
        <v>5434</v>
      </c>
      <c r="B10929" s="503" t="s">
        <v>43459</v>
      </c>
      <c r="C10929" s="1268" t="s">
        <v>21032</v>
      </c>
      <c r="D10929" s="1269" t="s">
        <v>28</v>
      </c>
      <c r="E10929" s="1271">
        <v>219.96</v>
      </c>
      <c r="F10929" s="394"/>
    </row>
    <row r="10930" spans="1:6">
      <c r="A10930" s="1284" t="s">
        <v>5435</v>
      </c>
      <c r="B10930" s="503" t="s">
        <v>43459</v>
      </c>
      <c r="C10930" s="1268" t="s">
        <v>5436</v>
      </c>
      <c r="D10930" s="1269" t="s">
        <v>28</v>
      </c>
      <c r="E10930" s="1271">
        <v>112.44</v>
      </c>
      <c r="F10930" s="394"/>
    </row>
    <row r="10931" spans="1:6">
      <c r="A10931" s="1292">
        <v>8963</v>
      </c>
      <c r="B10931" s="503" t="s">
        <v>43459</v>
      </c>
      <c r="C10931" s="1265" t="s">
        <v>5437</v>
      </c>
      <c r="D10931" s="1266" t="s">
        <v>97</v>
      </c>
      <c r="E10931" s="1267"/>
      <c r="F10931" s="394"/>
    </row>
    <row r="10932" spans="1:6">
      <c r="A10932" s="1284" t="s">
        <v>5439</v>
      </c>
      <c r="B10932" s="503" t="s">
        <v>43459</v>
      </c>
      <c r="C10932" s="1268" t="s">
        <v>45403</v>
      </c>
      <c r="D10932" s="1269" t="s">
        <v>28</v>
      </c>
      <c r="E10932" s="1271">
        <v>144.93</v>
      </c>
      <c r="F10932" s="394"/>
    </row>
    <row r="10933" spans="1:6">
      <c r="A10933" s="1292">
        <v>8964</v>
      </c>
      <c r="B10933" s="503" t="s">
        <v>43459</v>
      </c>
      <c r="C10933" s="1265" t="s">
        <v>5440</v>
      </c>
      <c r="D10933" s="1266" t="s">
        <v>97</v>
      </c>
      <c r="E10933" s="1267"/>
      <c r="F10933" s="394"/>
    </row>
    <row r="10934" spans="1:6" ht="22.5">
      <c r="A10934" s="1284" t="s">
        <v>5441</v>
      </c>
      <c r="B10934" s="503" t="s">
        <v>43459</v>
      </c>
      <c r="C10934" s="1268" t="s">
        <v>45404</v>
      </c>
      <c r="D10934" s="1269" t="s">
        <v>28</v>
      </c>
      <c r="E10934" s="1271">
        <v>615.34</v>
      </c>
      <c r="F10934" s="394"/>
    </row>
    <row r="10935" spans="1:6">
      <c r="A10935" s="1292">
        <v>8966</v>
      </c>
      <c r="B10935" s="503" t="s">
        <v>43459</v>
      </c>
      <c r="C10935" s="1265" t="s">
        <v>5444</v>
      </c>
      <c r="D10935" s="1266" t="s">
        <v>97</v>
      </c>
      <c r="E10935" s="1267"/>
      <c r="F10935" s="394"/>
    </row>
    <row r="10936" spans="1:6">
      <c r="A10936" s="1284" t="s">
        <v>5445</v>
      </c>
      <c r="B10936" s="503" t="s">
        <v>43459</v>
      </c>
      <c r="C10936" s="1268" t="s">
        <v>5446</v>
      </c>
      <c r="D10936" s="1269" t="s">
        <v>37</v>
      </c>
      <c r="E10936" s="1272">
        <v>25.48</v>
      </c>
      <c r="F10936" s="394"/>
    </row>
    <row r="10937" spans="1:6">
      <c r="A10937" s="1284" t="s">
        <v>5447</v>
      </c>
      <c r="B10937" s="503" t="s">
        <v>43459</v>
      </c>
      <c r="C10937" s="1268" t="s">
        <v>5448</v>
      </c>
      <c r="D10937" s="1269" t="s">
        <v>37</v>
      </c>
      <c r="E10937" s="1272">
        <v>30.42</v>
      </c>
      <c r="F10937" s="394"/>
    </row>
    <row r="10938" spans="1:6">
      <c r="A10938" s="1284" t="s">
        <v>5449</v>
      </c>
      <c r="B10938" s="503" t="s">
        <v>43459</v>
      </c>
      <c r="C10938" s="1268" t="s">
        <v>45405</v>
      </c>
      <c r="D10938" s="1269" t="s">
        <v>28</v>
      </c>
      <c r="E10938" s="1272">
        <v>10.35</v>
      </c>
      <c r="F10938" s="394"/>
    </row>
    <row r="10939" spans="1:6">
      <c r="A10939" s="1284" t="s">
        <v>5450</v>
      </c>
      <c r="B10939" s="503" t="s">
        <v>43459</v>
      </c>
      <c r="C10939" s="1268" t="s">
        <v>45406</v>
      </c>
      <c r="D10939" s="1269" t="s">
        <v>28</v>
      </c>
      <c r="E10939" s="1270">
        <v>8.61</v>
      </c>
      <c r="F10939" s="394"/>
    </row>
    <row r="10940" spans="1:6">
      <c r="A10940" s="1284" t="s">
        <v>5451</v>
      </c>
      <c r="B10940" s="503" t="s">
        <v>43459</v>
      </c>
      <c r="C10940" s="1268" t="s">
        <v>45407</v>
      </c>
      <c r="D10940" s="1269" t="s">
        <v>28</v>
      </c>
      <c r="E10940" s="1272">
        <v>39.14</v>
      </c>
      <c r="F10940" s="394"/>
    </row>
    <row r="10941" spans="1:6">
      <c r="A10941" s="1292">
        <v>8967</v>
      </c>
      <c r="B10941" s="503" t="s">
        <v>43459</v>
      </c>
      <c r="C10941" s="1265" t="s">
        <v>5454</v>
      </c>
      <c r="D10941" s="1266" t="s">
        <v>97</v>
      </c>
      <c r="E10941" s="1267"/>
      <c r="F10941" s="394"/>
    </row>
    <row r="10942" spans="1:6">
      <c r="A10942" s="1284" t="s">
        <v>5455</v>
      </c>
      <c r="B10942" s="503" t="s">
        <v>43459</v>
      </c>
      <c r="C10942" s="1268" t="s">
        <v>45408</v>
      </c>
      <c r="D10942" s="1269" t="s">
        <v>28</v>
      </c>
      <c r="E10942" s="1272">
        <v>71.819999999999993</v>
      </c>
      <c r="F10942" s="394"/>
    </row>
    <row r="10943" spans="1:6">
      <c r="A10943" s="1284" t="s">
        <v>5456</v>
      </c>
      <c r="B10943" s="503" t="s">
        <v>43459</v>
      </c>
      <c r="C10943" s="1268" t="s">
        <v>45409</v>
      </c>
      <c r="D10943" s="1269" t="s">
        <v>28</v>
      </c>
      <c r="E10943" s="1272">
        <v>58.49</v>
      </c>
      <c r="F10943" s="394"/>
    </row>
    <row r="10944" spans="1:6">
      <c r="A10944" s="1284" t="s">
        <v>5457</v>
      </c>
      <c r="B10944" s="503" t="s">
        <v>43459</v>
      </c>
      <c r="C10944" s="1268" t="s">
        <v>45410</v>
      </c>
      <c r="D10944" s="1269" t="s">
        <v>28</v>
      </c>
      <c r="E10944" s="1272">
        <v>59</v>
      </c>
      <c r="F10944" s="394"/>
    </row>
    <row r="10945" spans="1:6">
      <c r="A10945" s="1292">
        <v>8968</v>
      </c>
      <c r="B10945" s="503" t="s">
        <v>43459</v>
      </c>
      <c r="C10945" s="1265" t="s">
        <v>5458</v>
      </c>
      <c r="D10945" s="1266" t="s">
        <v>97</v>
      </c>
      <c r="E10945" s="1267"/>
      <c r="F10945" s="394"/>
    </row>
    <row r="10946" spans="1:6">
      <c r="A10946" s="1284" t="s">
        <v>5459</v>
      </c>
      <c r="B10946" s="503" t="s">
        <v>43459</v>
      </c>
      <c r="C10946" s="1268" t="s">
        <v>5460</v>
      </c>
      <c r="D10946" s="1269" t="s">
        <v>5</v>
      </c>
      <c r="E10946" s="1272">
        <v>22.24</v>
      </c>
      <c r="F10946" s="394"/>
    </row>
    <row r="10947" spans="1:6">
      <c r="A10947" s="1284" t="s">
        <v>5461</v>
      </c>
      <c r="B10947" s="503" t="s">
        <v>43459</v>
      </c>
      <c r="C10947" s="1268" t="s">
        <v>5462</v>
      </c>
      <c r="D10947" s="1269" t="s">
        <v>5</v>
      </c>
      <c r="E10947" s="1272">
        <v>18.11</v>
      </c>
      <c r="F10947" s="394"/>
    </row>
    <row r="10948" spans="1:6">
      <c r="A10948" s="1292">
        <v>8969</v>
      </c>
      <c r="B10948" s="503" t="s">
        <v>43459</v>
      </c>
      <c r="C10948" s="1265" t="s">
        <v>5463</v>
      </c>
      <c r="D10948" s="1266" t="s">
        <v>97</v>
      </c>
      <c r="E10948" s="1267"/>
      <c r="F10948" s="394"/>
    </row>
    <row r="10949" spans="1:6">
      <c r="A10949" s="1284" t="s">
        <v>5464</v>
      </c>
      <c r="B10949" s="503" t="s">
        <v>43459</v>
      </c>
      <c r="C10949" s="1268" t="s">
        <v>5465</v>
      </c>
      <c r="D10949" s="1269" t="s">
        <v>5</v>
      </c>
      <c r="E10949" s="1272">
        <v>26.29</v>
      </c>
      <c r="F10949" s="394"/>
    </row>
    <row r="10950" spans="1:6">
      <c r="A10950" s="1284" t="s">
        <v>5466</v>
      </c>
      <c r="B10950" s="503" t="s">
        <v>43459</v>
      </c>
      <c r="C10950" s="1268" t="s">
        <v>5467</v>
      </c>
      <c r="D10950" s="1269" t="s">
        <v>5</v>
      </c>
      <c r="E10950" s="1272">
        <v>22.46</v>
      </c>
      <c r="F10950" s="394"/>
    </row>
    <row r="10951" spans="1:6">
      <c r="A10951" s="1284" t="s">
        <v>5468</v>
      </c>
      <c r="B10951" s="503" t="s">
        <v>43459</v>
      </c>
      <c r="C10951" s="1268" t="s">
        <v>5469</v>
      </c>
      <c r="D10951" s="1269" t="s">
        <v>5</v>
      </c>
      <c r="E10951" s="1272">
        <v>33.35</v>
      </c>
      <c r="F10951" s="394"/>
    </row>
    <row r="10952" spans="1:6">
      <c r="A10952" s="1284" t="s">
        <v>5470</v>
      </c>
      <c r="B10952" s="503" t="s">
        <v>43459</v>
      </c>
      <c r="C10952" s="1268" t="s">
        <v>5471</v>
      </c>
      <c r="D10952" s="1269" t="s">
        <v>5</v>
      </c>
      <c r="E10952" s="1272">
        <v>29.51</v>
      </c>
      <c r="F10952" s="394"/>
    </row>
    <row r="10953" spans="1:6">
      <c r="A10953" s="1284" t="s">
        <v>5472</v>
      </c>
      <c r="B10953" s="503" t="s">
        <v>43459</v>
      </c>
      <c r="C10953" s="1268" t="s">
        <v>5473</v>
      </c>
      <c r="D10953" s="1269" t="s">
        <v>5</v>
      </c>
      <c r="E10953" s="1272">
        <v>49.39</v>
      </c>
      <c r="F10953" s="394"/>
    </row>
    <row r="10954" spans="1:6">
      <c r="A10954" s="1284" t="s">
        <v>5474</v>
      </c>
      <c r="B10954" s="503" t="s">
        <v>43459</v>
      </c>
      <c r="C10954" s="1268" t="s">
        <v>5475</v>
      </c>
      <c r="D10954" s="1269" t="s">
        <v>5</v>
      </c>
      <c r="E10954" s="1272">
        <v>45.69</v>
      </c>
      <c r="F10954" s="394"/>
    </row>
    <row r="10955" spans="1:6">
      <c r="A10955" s="1284" t="s">
        <v>5476</v>
      </c>
      <c r="B10955" s="503" t="s">
        <v>43459</v>
      </c>
      <c r="C10955" s="1268" t="s">
        <v>5477</v>
      </c>
      <c r="D10955" s="1269" t="s">
        <v>5</v>
      </c>
      <c r="E10955" s="1272">
        <v>61.09</v>
      </c>
      <c r="F10955" s="394"/>
    </row>
    <row r="10956" spans="1:6">
      <c r="A10956" s="1284" t="s">
        <v>5478</v>
      </c>
      <c r="B10956" s="503" t="s">
        <v>43459</v>
      </c>
      <c r="C10956" s="1268" t="s">
        <v>5479</v>
      </c>
      <c r="D10956" s="1269" t="s">
        <v>5</v>
      </c>
      <c r="E10956" s="1272">
        <v>64.790000000000006</v>
      </c>
      <c r="F10956" s="394"/>
    </row>
    <row r="10957" spans="1:6">
      <c r="A10957" s="1292">
        <v>8970</v>
      </c>
      <c r="B10957" s="503" t="s">
        <v>43459</v>
      </c>
      <c r="C10957" s="1265" t="s">
        <v>5480</v>
      </c>
      <c r="D10957" s="1266" t="s">
        <v>97</v>
      </c>
      <c r="E10957" s="1267"/>
      <c r="F10957" s="394"/>
    </row>
    <row r="10958" spans="1:6">
      <c r="A10958" s="1284" t="s">
        <v>5481</v>
      </c>
      <c r="B10958" s="503" t="s">
        <v>43459</v>
      </c>
      <c r="C10958" s="1268" t="s">
        <v>45411</v>
      </c>
      <c r="D10958" s="1269" t="s">
        <v>5</v>
      </c>
      <c r="E10958" s="1272">
        <v>52</v>
      </c>
      <c r="F10958" s="394"/>
    </row>
    <row r="10959" spans="1:6">
      <c r="A10959" s="1284" t="s">
        <v>5482</v>
      </c>
      <c r="B10959" s="503" t="s">
        <v>43459</v>
      </c>
      <c r="C10959" s="1268" t="s">
        <v>45412</v>
      </c>
      <c r="D10959" s="1269" t="s">
        <v>28</v>
      </c>
      <c r="E10959" s="1272">
        <v>76.709999999999994</v>
      </c>
      <c r="F10959" s="394"/>
    </row>
    <row r="10960" spans="1:6">
      <c r="A10960" s="1292">
        <v>8971</v>
      </c>
      <c r="B10960" s="503" t="s">
        <v>43459</v>
      </c>
      <c r="C10960" s="1265" t="s">
        <v>5483</v>
      </c>
      <c r="D10960" s="1266" t="s">
        <v>97</v>
      </c>
      <c r="E10960" s="1267"/>
      <c r="F10960" s="394"/>
    </row>
    <row r="10961" spans="1:6" ht="22.5">
      <c r="A10961" s="1284" t="s">
        <v>5486</v>
      </c>
      <c r="B10961" s="503" t="s">
        <v>43459</v>
      </c>
      <c r="C10961" s="1268" t="s">
        <v>13064</v>
      </c>
      <c r="D10961" s="1269" t="s">
        <v>28</v>
      </c>
      <c r="E10961" s="1271">
        <v>955.89</v>
      </c>
      <c r="F10961" s="394"/>
    </row>
    <row r="10962" spans="1:6">
      <c r="A10962" s="1284" t="s">
        <v>5488</v>
      </c>
      <c r="B10962" s="503" t="s">
        <v>43459</v>
      </c>
      <c r="C10962" s="1268" t="s">
        <v>45413</v>
      </c>
      <c r="D10962" s="1269" t="s">
        <v>28</v>
      </c>
      <c r="E10962" s="1271">
        <v>420.36</v>
      </c>
      <c r="F10962" s="394"/>
    </row>
    <row r="10963" spans="1:6" ht="32.25">
      <c r="A10963" s="1284" t="s">
        <v>5487</v>
      </c>
      <c r="B10963" s="503" t="s">
        <v>43459</v>
      </c>
      <c r="C10963" s="1268" t="s">
        <v>45414</v>
      </c>
      <c r="D10963" s="1269" t="s">
        <v>28</v>
      </c>
      <c r="E10963" s="1273">
        <v>1169.5999999999999</v>
      </c>
      <c r="F10963" s="394"/>
    </row>
    <row r="10964" spans="1:6">
      <c r="A10964" s="1292">
        <v>8972</v>
      </c>
      <c r="B10964" s="503" t="s">
        <v>43459</v>
      </c>
      <c r="C10964" s="1265" t="s">
        <v>5489</v>
      </c>
      <c r="D10964" s="1266" t="s">
        <v>97</v>
      </c>
      <c r="E10964" s="1267"/>
      <c r="F10964" s="394"/>
    </row>
    <row r="10965" spans="1:6">
      <c r="A10965" s="1284" t="s">
        <v>5490</v>
      </c>
      <c r="B10965" s="503" t="s">
        <v>43459</v>
      </c>
      <c r="C10965" s="1268" t="s">
        <v>45415</v>
      </c>
      <c r="D10965" s="1269" t="s">
        <v>28</v>
      </c>
      <c r="E10965" s="1272">
        <v>19.690000000000001</v>
      </c>
      <c r="F10965" s="394"/>
    </row>
    <row r="10966" spans="1:6">
      <c r="A10966" s="1284" t="s">
        <v>5491</v>
      </c>
      <c r="B10966" s="503" t="s">
        <v>43459</v>
      </c>
      <c r="C10966" s="1268" t="s">
        <v>45416</v>
      </c>
      <c r="D10966" s="1269" t="s">
        <v>28</v>
      </c>
      <c r="E10966" s="1272">
        <v>20.03</v>
      </c>
      <c r="F10966" s="394"/>
    </row>
    <row r="10967" spans="1:6">
      <c r="A10967" s="1284" t="s">
        <v>5492</v>
      </c>
      <c r="B10967" s="503" t="s">
        <v>43459</v>
      </c>
      <c r="C10967" s="1268" t="s">
        <v>45417</v>
      </c>
      <c r="D10967" s="1269" t="s">
        <v>28</v>
      </c>
      <c r="E10967" s="1272">
        <v>20.57</v>
      </c>
      <c r="F10967" s="394"/>
    </row>
    <row r="10968" spans="1:6">
      <c r="A10968" s="1284" t="s">
        <v>5493</v>
      </c>
      <c r="B10968" s="503" t="s">
        <v>43459</v>
      </c>
      <c r="C10968" s="1268" t="s">
        <v>45418</v>
      </c>
      <c r="D10968" s="1269" t="s">
        <v>28</v>
      </c>
      <c r="E10968" s="1272">
        <v>26.42</v>
      </c>
      <c r="F10968" s="394"/>
    </row>
    <row r="10969" spans="1:6">
      <c r="A10969" s="1284" t="s">
        <v>13065</v>
      </c>
      <c r="B10969" s="503" t="s">
        <v>43459</v>
      </c>
      <c r="C10969" s="1268" t="s">
        <v>13066</v>
      </c>
      <c r="D10969" s="1269" t="s">
        <v>28</v>
      </c>
      <c r="E10969" s="1272">
        <v>19.41</v>
      </c>
      <c r="F10969" s="394"/>
    </row>
    <row r="10970" spans="1:6">
      <c r="A10970" s="1284" t="s">
        <v>13067</v>
      </c>
      <c r="B10970" s="503" t="s">
        <v>43459</v>
      </c>
      <c r="C10970" s="1268" t="s">
        <v>13068</v>
      </c>
      <c r="D10970" s="1269" t="s">
        <v>28</v>
      </c>
      <c r="E10970" s="1272">
        <v>23.01</v>
      </c>
      <c r="F10970" s="394"/>
    </row>
    <row r="10971" spans="1:6">
      <c r="A10971" s="1284" t="s">
        <v>13069</v>
      </c>
      <c r="B10971" s="503" t="s">
        <v>43459</v>
      </c>
      <c r="C10971" s="1268" t="s">
        <v>13070</v>
      </c>
      <c r="D10971" s="1269" t="s">
        <v>28</v>
      </c>
      <c r="E10971" s="1270">
        <v>4.87</v>
      </c>
      <c r="F10971" s="394"/>
    </row>
    <row r="10972" spans="1:6">
      <c r="A10972" s="1284" t="s">
        <v>13071</v>
      </c>
      <c r="B10972" s="503" t="s">
        <v>43459</v>
      </c>
      <c r="C10972" s="1268" t="s">
        <v>13072</v>
      </c>
      <c r="D10972" s="1269" t="s">
        <v>28</v>
      </c>
      <c r="E10972" s="1272">
        <v>34.28</v>
      </c>
      <c r="F10972" s="394"/>
    </row>
    <row r="10973" spans="1:6">
      <c r="A10973" s="1284" t="s">
        <v>13073</v>
      </c>
      <c r="B10973" s="503" t="s">
        <v>43459</v>
      </c>
      <c r="C10973" s="1268" t="s">
        <v>13074</v>
      </c>
      <c r="D10973" s="1269" t="s">
        <v>28</v>
      </c>
      <c r="E10973" s="1270">
        <v>6.13</v>
      </c>
      <c r="F10973" s="394"/>
    </row>
    <row r="10974" spans="1:6">
      <c r="A10974" s="1284" t="s">
        <v>13075</v>
      </c>
      <c r="B10974" s="503" t="s">
        <v>43459</v>
      </c>
      <c r="C10974" s="1268" t="s">
        <v>13076</v>
      </c>
      <c r="D10974" s="1269" t="s">
        <v>28</v>
      </c>
      <c r="E10974" s="1272">
        <v>53.52</v>
      </c>
      <c r="F10974" s="394"/>
    </row>
    <row r="10975" spans="1:6">
      <c r="A10975" s="1284" t="s">
        <v>13077</v>
      </c>
      <c r="B10975" s="503" t="s">
        <v>43459</v>
      </c>
      <c r="C10975" s="1268" t="s">
        <v>13078</v>
      </c>
      <c r="D10975" s="1269" t="s">
        <v>28</v>
      </c>
      <c r="E10975" s="1270">
        <v>7.07</v>
      </c>
      <c r="F10975" s="394"/>
    </row>
    <row r="10976" spans="1:6">
      <c r="A10976" s="1284" t="s">
        <v>13079</v>
      </c>
      <c r="B10976" s="503" t="s">
        <v>43459</v>
      </c>
      <c r="C10976" s="1268" t="s">
        <v>13080</v>
      </c>
      <c r="D10976" s="1269" t="s">
        <v>28</v>
      </c>
      <c r="E10976" s="1270">
        <v>9.06</v>
      </c>
      <c r="F10976" s="394"/>
    </row>
    <row r="10977" spans="1:6">
      <c r="A10977" s="1284" t="s">
        <v>13081</v>
      </c>
      <c r="B10977" s="503" t="s">
        <v>43459</v>
      </c>
      <c r="C10977" s="1268" t="s">
        <v>13082</v>
      </c>
      <c r="D10977" s="1269" t="s">
        <v>28</v>
      </c>
      <c r="E10977" s="1272">
        <v>13.85</v>
      </c>
      <c r="F10977" s="394"/>
    </row>
    <row r="10978" spans="1:6">
      <c r="A10978" s="1284" t="s">
        <v>13083</v>
      </c>
      <c r="B10978" s="503" t="s">
        <v>43459</v>
      </c>
      <c r="C10978" s="1268" t="s">
        <v>13084</v>
      </c>
      <c r="D10978" s="1269" t="s">
        <v>28</v>
      </c>
      <c r="E10978" s="1272">
        <v>18.77</v>
      </c>
      <c r="F10978" s="394"/>
    </row>
    <row r="10979" spans="1:6">
      <c r="A10979" s="1284" t="s">
        <v>13085</v>
      </c>
      <c r="B10979" s="503" t="s">
        <v>43459</v>
      </c>
      <c r="C10979" s="1268" t="s">
        <v>13086</v>
      </c>
      <c r="D10979" s="1269" t="s">
        <v>28</v>
      </c>
      <c r="E10979" s="1270">
        <v>2.86</v>
      </c>
      <c r="F10979" s="394"/>
    </row>
    <row r="10980" spans="1:6" ht="22.5">
      <c r="A10980" s="1284" t="s">
        <v>5355</v>
      </c>
      <c r="B10980" s="503" t="s">
        <v>43459</v>
      </c>
      <c r="C10980" s="1268" t="s">
        <v>5356</v>
      </c>
      <c r="D10980" s="1269" t="s">
        <v>28</v>
      </c>
      <c r="E10980" s="1272">
        <v>13.05</v>
      </c>
      <c r="F10980" s="394"/>
    </row>
    <row r="10981" spans="1:6">
      <c r="A10981" s="1292">
        <v>8973</v>
      </c>
      <c r="B10981" s="503" t="s">
        <v>43459</v>
      </c>
      <c r="C10981" s="1265" t="s">
        <v>5494</v>
      </c>
      <c r="D10981" s="1266" t="s">
        <v>97</v>
      </c>
      <c r="E10981" s="1267"/>
      <c r="F10981" s="394"/>
    </row>
    <row r="10982" spans="1:6">
      <c r="A10982" s="1284" t="s">
        <v>5495</v>
      </c>
      <c r="B10982" s="503" t="s">
        <v>43459</v>
      </c>
      <c r="C10982" s="1268" t="s">
        <v>45419</v>
      </c>
      <c r="D10982" s="1269" t="s">
        <v>28</v>
      </c>
      <c r="E10982" s="1272">
        <v>27.21</v>
      </c>
      <c r="F10982" s="394"/>
    </row>
    <row r="10983" spans="1:6">
      <c r="A10983" s="1284" t="s">
        <v>5497</v>
      </c>
      <c r="B10983" s="503" t="s">
        <v>43459</v>
      </c>
      <c r="C10983" s="1268" t="s">
        <v>45420</v>
      </c>
      <c r="D10983" s="1269" t="s">
        <v>28</v>
      </c>
      <c r="E10983" s="1272">
        <v>24.6</v>
      </c>
      <c r="F10983" s="394"/>
    </row>
    <row r="10984" spans="1:6">
      <c r="A10984" s="1284" t="s">
        <v>5496</v>
      </c>
      <c r="B10984" s="503" t="s">
        <v>43459</v>
      </c>
      <c r="C10984" s="1268" t="s">
        <v>45421</v>
      </c>
      <c r="D10984" s="1269" t="s">
        <v>28</v>
      </c>
      <c r="E10984" s="1272">
        <v>43.55</v>
      </c>
      <c r="F10984" s="394"/>
    </row>
    <row r="10985" spans="1:6">
      <c r="A10985" s="1284" t="s">
        <v>5498</v>
      </c>
      <c r="B10985" s="503" t="s">
        <v>43459</v>
      </c>
      <c r="C10985" s="1268" t="s">
        <v>45422</v>
      </c>
      <c r="D10985" s="1269" t="s">
        <v>28</v>
      </c>
      <c r="E10985" s="1272">
        <v>29.62</v>
      </c>
      <c r="F10985" s="394"/>
    </row>
    <row r="10986" spans="1:6">
      <c r="A10986" s="1292">
        <v>8975</v>
      </c>
      <c r="B10986" s="503" t="s">
        <v>43459</v>
      </c>
      <c r="C10986" s="1265" t="s">
        <v>5499</v>
      </c>
      <c r="D10986" s="1266" t="s">
        <v>97</v>
      </c>
      <c r="E10986" s="1267"/>
      <c r="F10986" s="394"/>
    </row>
    <row r="10987" spans="1:6" ht="22.5">
      <c r="A10987" s="1284" t="s">
        <v>5500</v>
      </c>
      <c r="B10987" s="503" t="s">
        <v>43459</v>
      </c>
      <c r="C10987" s="1268" t="s">
        <v>5501</v>
      </c>
      <c r="D10987" s="1269" t="s">
        <v>37</v>
      </c>
      <c r="E10987" s="1271">
        <v>285.87</v>
      </c>
      <c r="F10987" s="394"/>
    </row>
    <row r="10988" spans="1:6" ht="22.5">
      <c r="A10988" s="1284" t="s">
        <v>5484</v>
      </c>
      <c r="B10988" s="503" t="s">
        <v>43459</v>
      </c>
      <c r="C10988" s="1268" t="s">
        <v>5485</v>
      </c>
      <c r="D10988" s="1269" t="s">
        <v>28</v>
      </c>
      <c r="E10988" s="1271">
        <v>129.30000000000001</v>
      </c>
      <c r="F10988" s="394"/>
    </row>
    <row r="10989" spans="1:6">
      <c r="A10989" s="1292">
        <v>8685</v>
      </c>
      <c r="B10989" s="503" t="s">
        <v>43459</v>
      </c>
      <c r="C10989" s="1265" t="s">
        <v>9081</v>
      </c>
      <c r="D10989" s="1266" t="s">
        <v>97</v>
      </c>
      <c r="E10989" s="1267"/>
      <c r="F10989" s="394"/>
    </row>
    <row r="10990" spans="1:6">
      <c r="A10990" s="1292">
        <v>8977</v>
      </c>
      <c r="B10990" s="503" t="s">
        <v>43459</v>
      </c>
      <c r="C10990" s="1265" t="s">
        <v>5502</v>
      </c>
      <c r="D10990" s="1266" t="s">
        <v>97</v>
      </c>
      <c r="E10990" s="1267"/>
      <c r="F10990" s="394"/>
    </row>
    <row r="10991" spans="1:6">
      <c r="A10991" s="1284" t="s">
        <v>5503</v>
      </c>
      <c r="B10991" s="503" t="s">
        <v>43459</v>
      </c>
      <c r="C10991" s="1268" t="s">
        <v>5504</v>
      </c>
      <c r="D10991" s="1269" t="s">
        <v>28</v>
      </c>
      <c r="E10991" s="1271">
        <v>462.07</v>
      </c>
      <c r="F10991" s="394"/>
    </row>
    <row r="10992" spans="1:6">
      <c r="A10992" s="1284" t="s">
        <v>5505</v>
      </c>
      <c r="B10992" s="503" t="s">
        <v>43459</v>
      </c>
      <c r="C10992" s="1268" t="s">
        <v>5506</v>
      </c>
      <c r="D10992" s="1269" t="s">
        <v>28</v>
      </c>
      <c r="E10992" s="1271">
        <v>554.66999999999996</v>
      </c>
      <c r="F10992" s="394"/>
    </row>
    <row r="10993" spans="1:6" ht="22.5">
      <c r="A10993" s="1284" t="s">
        <v>5507</v>
      </c>
      <c r="B10993" s="503" t="s">
        <v>43459</v>
      </c>
      <c r="C10993" s="1268" t="s">
        <v>5508</v>
      </c>
      <c r="D10993" s="1269" t="s">
        <v>28</v>
      </c>
      <c r="E10993" s="1271">
        <v>385.96</v>
      </c>
      <c r="F10993" s="394"/>
    </row>
    <row r="10994" spans="1:6" ht="22.5">
      <c r="A10994" s="1284" t="s">
        <v>5509</v>
      </c>
      <c r="B10994" s="503" t="s">
        <v>43459</v>
      </c>
      <c r="C10994" s="1268" t="s">
        <v>5510</v>
      </c>
      <c r="D10994" s="1269" t="s">
        <v>28</v>
      </c>
      <c r="E10994" s="1271">
        <v>434.77</v>
      </c>
      <c r="F10994" s="394"/>
    </row>
    <row r="10995" spans="1:6">
      <c r="A10995" s="1292">
        <v>8978</v>
      </c>
      <c r="B10995" s="503" t="s">
        <v>43459</v>
      </c>
      <c r="C10995" s="1265" t="s">
        <v>5511</v>
      </c>
      <c r="D10995" s="1266" t="s">
        <v>97</v>
      </c>
      <c r="E10995" s="1267"/>
      <c r="F10995" s="394"/>
    </row>
    <row r="10996" spans="1:6">
      <c r="A10996" s="1284" t="s">
        <v>5512</v>
      </c>
      <c r="B10996" s="503" t="s">
        <v>43459</v>
      </c>
      <c r="C10996" s="1268" t="s">
        <v>5513</v>
      </c>
      <c r="D10996" s="1269" t="s">
        <v>5</v>
      </c>
      <c r="E10996" s="1272">
        <v>38.85</v>
      </c>
      <c r="F10996" s="394"/>
    </row>
    <row r="10997" spans="1:6">
      <c r="A10997" s="1284" t="s">
        <v>5514</v>
      </c>
      <c r="B10997" s="503" t="s">
        <v>43459</v>
      </c>
      <c r="C10997" s="1268" t="s">
        <v>5515</v>
      </c>
      <c r="D10997" s="1269" t="s">
        <v>5</v>
      </c>
      <c r="E10997" s="1272">
        <v>71.42</v>
      </c>
      <c r="F10997" s="394"/>
    </row>
    <row r="10998" spans="1:6">
      <c r="A10998" s="1284" t="s">
        <v>5516</v>
      </c>
      <c r="B10998" s="503" t="s">
        <v>43459</v>
      </c>
      <c r="C10998" s="1268" t="s">
        <v>5517</v>
      </c>
      <c r="D10998" s="1269" t="s">
        <v>5</v>
      </c>
      <c r="E10998" s="1271">
        <v>112.06</v>
      </c>
      <c r="F10998" s="394"/>
    </row>
    <row r="10999" spans="1:6">
      <c r="A10999" s="1284" t="s">
        <v>5518</v>
      </c>
      <c r="B10999" s="503" t="s">
        <v>43459</v>
      </c>
      <c r="C10999" s="1268" t="s">
        <v>5519</v>
      </c>
      <c r="D10999" s="1269" t="s">
        <v>5</v>
      </c>
      <c r="E10999" s="1271">
        <v>210.6</v>
      </c>
      <c r="F10999" s="394"/>
    </row>
    <row r="11000" spans="1:6">
      <c r="A11000" s="1284" t="s">
        <v>5520</v>
      </c>
      <c r="B11000" s="503" t="s">
        <v>43459</v>
      </c>
      <c r="C11000" s="1268" t="s">
        <v>5521</v>
      </c>
      <c r="D11000" s="1269" t="s">
        <v>5</v>
      </c>
      <c r="E11000" s="1271">
        <v>300.5</v>
      </c>
      <c r="F11000" s="394"/>
    </row>
    <row r="11001" spans="1:6">
      <c r="A11001" s="1284" t="s">
        <v>5522</v>
      </c>
      <c r="B11001" s="503" t="s">
        <v>43459</v>
      </c>
      <c r="C11001" s="1268" t="s">
        <v>5523</v>
      </c>
      <c r="D11001" s="1269" t="s">
        <v>5</v>
      </c>
      <c r="E11001" s="1271">
        <v>353.29</v>
      </c>
      <c r="F11001" s="394"/>
    </row>
    <row r="11002" spans="1:6">
      <c r="A11002" s="1284" t="s">
        <v>5524</v>
      </c>
      <c r="B11002" s="503" t="s">
        <v>43459</v>
      </c>
      <c r="C11002" s="1268" t="s">
        <v>5525</v>
      </c>
      <c r="D11002" s="1269" t="s">
        <v>5</v>
      </c>
      <c r="E11002" s="1271">
        <v>552.19000000000005</v>
      </c>
      <c r="F11002" s="394"/>
    </row>
    <row r="11003" spans="1:6">
      <c r="A11003" s="1284" t="s">
        <v>5526</v>
      </c>
      <c r="B11003" s="503" t="s">
        <v>43459</v>
      </c>
      <c r="C11003" s="1268" t="s">
        <v>5527</v>
      </c>
      <c r="D11003" s="1269" t="s">
        <v>5</v>
      </c>
      <c r="E11003" s="1272">
        <v>24.77</v>
      </c>
      <c r="F11003" s="394"/>
    </row>
    <row r="11004" spans="1:6">
      <c r="A11004" s="1284" t="s">
        <v>5528</v>
      </c>
      <c r="B11004" s="503" t="s">
        <v>43459</v>
      </c>
      <c r="C11004" s="1268" t="s">
        <v>5529</v>
      </c>
      <c r="D11004" s="1269" t="s">
        <v>5</v>
      </c>
      <c r="E11004" s="1272">
        <v>27.33</v>
      </c>
      <c r="F11004" s="394"/>
    </row>
    <row r="11005" spans="1:6">
      <c r="A11005" s="1284" t="s">
        <v>5530</v>
      </c>
      <c r="B11005" s="503" t="s">
        <v>43459</v>
      </c>
      <c r="C11005" s="1268" t="s">
        <v>5531</v>
      </c>
      <c r="D11005" s="1269" t="s">
        <v>5</v>
      </c>
      <c r="E11005" s="1272">
        <v>44.56</v>
      </c>
      <c r="F11005" s="394"/>
    </row>
    <row r="11006" spans="1:6">
      <c r="A11006" s="1284" t="s">
        <v>5532</v>
      </c>
      <c r="B11006" s="503" t="s">
        <v>43459</v>
      </c>
      <c r="C11006" s="1268" t="s">
        <v>5533</v>
      </c>
      <c r="D11006" s="1269" t="s">
        <v>5</v>
      </c>
      <c r="E11006" s="1272">
        <v>64.760000000000005</v>
      </c>
      <c r="F11006" s="394"/>
    </row>
    <row r="11007" spans="1:6">
      <c r="A11007" s="1284" t="s">
        <v>5534</v>
      </c>
      <c r="B11007" s="503" t="s">
        <v>43459</v>
      </c>
      <c r="C11007" s="1268" t="s">
        <v>5535</v>
      </c>
      <c r="D11007" s="1269" t="s">
        <v>5</v>
      </c>
      <c r="E11007" s="1271">
        <v>133.9</v>
      </c>
      <c r="F11007" s="394"/>
    </row>
    <row r="11008" spans="1:6">
      <c r="A11008" s="1284" t="s">
        <v>5536</v>
      </c>
      <c r="B11008" s="503" t="s">
        <v>43459</v>
      </c>
      <c r="C11008" s="1268" t="s">
        <v>5537</v>
      </c>
      <c r="D11008" s="1269" t="s">
        <v>5</v>
      </c>
      <c r="E11008" s="1272">
        <v>30.54</v>
      </c>
      <c r="F11008" s="394"/>
    </row>
    <row r="11009" spans="1:6">
      <c r="A11009" s="1284" t="s">
        <v>5538</v>
      </c>
      <c r="B11009" s="503" t="s">
        <v>43459</v>
      </c>
      <c r="C11009" s="1268" t="s">
        <v>5539</v>
      </c>
      <c r="D11009" s="1269" t="s">
        <v>5</v>
      </c>
      <c r="E11009" s="1272">
        <v>41.09</v>
      </c>
      <c r="F11009" s="394"/>
    </row>
    <row r="11010" spans="1:6">
      <c r="A11010" s="1284" t="s">
        <v>5540</v>
      </c>
      <c r="B11010" s="503" t="s">
        <v>43459</v>
      </c>
      <c r="C11010" s="1268" t="s">
        <v>5541</v>
      </c>
      <c r="D11010" s="1269" t="s">
        <v>5</v>
      </c>
      <c r="E11010" s="1272">
        <v>57.96</v>
      </c>
      <c r="F11010" s="394"/>
    </row>
    <row r="11011" spans="1:6">
      <c r="A11011" s="1284" t="s">
        <v>5542</v>
      </c>
      <c r="B11011" s="503" t="s">
        <v>43459</v>
      </c>
      <c r="C11011" s="1268" t="s">
        <v>5543</v>
      </c>
      <c r="D11011" s="1269" t="s">
        <v>5</v>
      </c>
      <c r="E11011" s="1272">
        <v>97.37</v>
      </c>
      <c r="F11011" s="394"/>
    </row>
    <row r="11012" spans="1:6">
      <c r="A11012" s="1284" t="s">
        <v>5544</v>
      </c>
      <c r="B11012" s="503" t="s">
        <v>43459</v>
      </c>
      <c r="C11012" s="1268" t="s">
        <v>5545</v>
      </c>
      <c r="D11012" s="1269" t="s">
        <v>5</v>
      </c>
      <c r="E11012" s="1272">
        <v>32.880000000000003</v>
      </c>
      <c r="F11012" s="394"/>
    </row>
    <row r="11013" spans="1:6">
      <c r="A11013" s="1284" t="s">
        <v>5546</v>
      </c>
      <c r="B11013" s="503" t="s">
        <v>43459</v>
      </c>
      <c r="C11013" s="1268" t="s">
        <v>5547</v>
      </c>
      <c r="D11013" s="1269" t="s">
        <v>5</v>
      </c>
      <c r="E11013" s="1272">
        <v>46.69</v>
      </c>
      <c r="F11013" s="394"/>
    </row>
    <row r="11014" spans="1:6">
      <c r="A11014" s="1284" t="s">
        <v>5548</v>
      </c>
      <c r="B11014" s="503" t="s">
        <v>43459</v>
      </c>
      <c r="C11014" s="1268" t="s">
        <v>5549</v>
      </c>
      <c r="D11014" s="1269" t="s">
        <v>5</v>
      </c>
      <c r="E11014" s="1272">
        <v>33.42</v>
      </c>
      <c r="F11014" s="394"/>
    </row>
    <row r="11015" spans="1:6">
      <c r="A11015" s="1284" t="s">
        <v>5550</v>
      </c>
      <c r="B11015" s="503" t="s">
        <v>43459</v>
      </c>
      <c r="C11015" s="1268" t="s">
        <v>5551</v>
      </c>
      <c r="D11015" s="1269" t="s">
        <v>5</v>
      </c>
      <c r="E11015" s="1272">
        <v>24.49</v>
      </c>
      <c r="F11015" s="394"/>
    </row>
    <row r="11016" spans="1:6">
      <c r="A11016" s="1284" t="s">
        <v>5552</v>
      </c>
      <c r="B11016" s="503" t="s">
        <v>43459</v>
      </c>
      <c r="C11016" s="1268" t="s">
        <v>5553</v>
      </c>
      <c r="D11016" s="1269" t="s">
        <v>5</v>
      </c>
      <c r="E11016" s="1272">
        <v>34.229999999999997</v>
      </c>
      <c r="F11016" s="394"/>
    </row>
    <row r="11017" spans="1:6">
      <c r="A11017" s="1292">
        <v>8979</v>
      </c>
      <c r="B11017" s="503" t="s">
        <v>43459</v>
      </c>
      <c r="C11017" s="1265" t="s">
        <v>5554</v>
      </c>
      <c r="D11017" s="1266" t="s">
        <v>97</v>
      </c>
      <c r="E11017" s="1267"/>
      <c r="F11017" s="394"/>
    </row>
    <row r="11018" spans="1:6">
      <c r="A11018" s="1284" t="s">
        <v>5555</v>
      </c>
      <c r="B11018" s="503" t="s">
        <v>43459</v>
      </c>
      <c r="C11018" s="1268" t="s">
        <v>5556</v>
      </c>
      <c r="D11018" s="1269" t="s">
        <v>28</v>
      </c>
      <c r="E11018" s="1272">
        <v>19.46</v>
      </c>
      <c r="F11018" s="394"/>
    </row>
    <row r="11019" spans="1:6">
      <c r="A11019" s="1284" t="s">
        <v>5557</v>
      </c>
      <c r="B11019" s="503" t="s">
        <v>43459</v>
      </c>
      <c r="C11019" s="1268" t="s">
        <v>5558</v>
      </c>
      <c r="D11019" s="1269" t="s">
        <v>28</v>
      </c>
      <c r="E11019" s="1272">
        <v>23.16</v>
      </c>
      <c r="F11019" s="394"/>
    </row>
    <row r="11020" spans="1:6">
      <c r="A11020" s="1284" t="s">
        <v>5559</v>
      </c>
      <c r="B11020" s="503" t="s">
        <v>43459</v>
      </c>
      <c r="C11020" s="1268" t="s">
        <v>5560</v>
      </c>
      <c r="D11020" s="1269" t="s">
        <v>28</v>
      </c>
      <c r="E11020" s="1272">
        <v>31.83</v>
      </c>
      <c r="F11020" s="394"/>
    </row>
    <row r="11021" spans="1:6">
      <c r="A11021" s="1284" t="s">
        <v>5561</v>
      </c>
      <c r="B11021" s="503" t="s">
        <v>43459</v>
      </c>
      <c r="C11021" s="1268" t="s">
        <v>5562</v>
      </c>
      <c r="D11021" s="1269" t="s">
        <v>28</v>
      </c>
      <c r="E11021" s="1272">
        <v>48.04</v>
      </c>
      <c r="F11021" s="394"/>
    </row>
    <row r="11022" spans="1:6">
      <c r="A11022" s="1284" t="s">
        <v>5563</v>
      </c>
      <c r="B11022" s="503" t="s">
        <v>43459</v>
      </c>
      <c r="C11022" s="1268" t="s">
        <v>5564</v>
      </c>
      <c r="D11022" s="1269" t="s">
        <v>28</v>
      </c>
      <c r="E11022" s="1272">
        <v>54.62</v>
      </c>
      <c r="F11022" s="394"/>
    </row>
    <row r="11023" spans="1:6">
      <c r="A11023" s="1284" t="s">
        <v>5565</v>
      </c>
      <c r="B11023" s="503" t="s">
        <v>43459</v>
      </c>
      <c r="C11023" s="1268" t="s">
        <v>5566</v>
      </c>
      <c r="D11023" s="1269" t="s">
        <v>28</v>
      </c>
      <c r="E11023" s="1272">
        <v>72.819999999999993</v>
      </c>
      <c r="F11023" s="394"/>
    </row>
    <row r="11024" spans="1:6">
      <c r="A11024" s="1284" t="s">
        <v>5567</v>
      </c>
      <c r="B11024" s="503" t="s">
        <v>43459</v>
      </c>
      <c r="C11024" s="1268" t="s">
        <v>5568</v>
      </c>
      <c r="D11024" s="1269" t="s">
        <v>5</v>
      </c>
      <c r="E11024" s="1271">
        <v>132.61000000000001</v>
      </c>
      <c r="F11024" s="394"/>
    </row>
    <row r="11025" spans="1:6">
      <c r="A11025" s="1284" t="s">
        <v>5569</v>
      </c>
      <c r="B11025" s="503" t="s">
        <v>43459</v>
      </c>
      <c r="C11025" s="1268" t="s">
        <v>5570</v>
      </c>
      <c r="D11025" s="1269" t="s">
        <v>5</v>
      </c>
      <c r="E11025" s="1272">
        <v>22.67</v>
      </c>
      <c r="F11025" s="394"/>
    </row>
    <row r="11026" spans="1:6">
      <c r="A11026" s="1284" t="s">
        <v>5571</v>
      </c>
      <c r="B11026" s="503" t="s">
        <v>43459</v>
      </c>
      <c r="C11026" s="1268" t="s">
        <v>5572</v>
      </c>
      <c r="D11026" s="1269" t="s">
        <v>5</v>
      </c>
      <c r="E11026" s="1272">
        <v>25.01</v>
      </c>
      <c r="F11026" s="394"/>
    </row>
    <row r="11027" spans="1:6">
      <c r="A11027" s="1284" t="s">
        <v>5573</v>
      </c>
      <c r="B11027" s="503" t="s">
        <v>43459</v>
      </c>
      <c r="C11027" s="1268" t="s">
        <v>5574</v>
      </c>
      <c r="D11027" s="1269" t="s">
        <v>5</v>
      </c>
      <c r="E11027" s="1272">
        <v>31.95</v>
      </c>
      <c r="F11027" s="394"/>
    </row>
    <row r="11028" spans="1:6">
      <c r="A11028" s="1284" t="s">
        <v>5575</v>
      </c>
      <c r="B11028" s="503" t="s">
        <v>43459</v>
      </c>
      <c r="C11028" s="1268" t="s">
        <v>5576</v>
      </c>
      <c r="D11028" s="1269" t="s">
        <v>5</v>
      </c>
      <c r="E11028" s="1272">
        <v>39.31</v>
      </c>
      <c r="F11028" s="394"/>
    </row>
    <row r="11029" spans="1:6">
      <c r="A11029" s="1284" t="s">
        <v>5577</v>
      </c>
      <c r="B11029" s="503" t="s">
        <v>43459</v>
      </c>
      <c r="C11029" s="1268" t="s">
        <v>5578</v>
      </c>
      <c r="D11029" s="1269" t="s">
        <v>5</v>
      </c>
      <c r="E11029" s="1272">
        <v>37.36</v>
      </c>
      <c r="F11029" s="394"/>
    </row>
    <row r="11030" spans="1:6">
      <c r="A11030" s="1284" t="s">
        <v>5579</v>
      </c>
      <c r="B11030" s="503" t="s">
        <v>43459</v>
      </c>
      <c r="C11030" s="1268" t="s">
        <v>5580</v>
      </c>
      <c r="D11030" s="1269" t="s">
        <v>5</v>
      </c>
      <c r="E11030" s="1272">
        <v>57.11</v>
      </c>
      <c r="F11030" s="394"/>
    </row>
    <row r="11031" spans="1:6">
      <c r="A11031" s="1284" t="s">
        <v>5581</v>
      </c>
      <c r="B11031" s="503" t="s">
        <v>43459</v>
      </c>
      <c r="C11031" s="1268" t="s">
        <v>5582</v>
      </c>
      <c r="D11031" s="1269" t="s">
        <v>5</v>
      </c>
      <c r="E11031" s="1272">
        <v>80.55</v>
      </c>
      <c r="F11031" s="394"/>
    </row>
    <row r="11032" spans="1:6">
      <c r="A11032" s="1284" t="s">
        <v>5583</v>
      </c>
      <c r="B11032" s="503" t="s">
        <v>43459</v>
      </c>
      <c r="C11032" s="1268" t="s">
        <v>5584</v>
      </c>
      <c r="D11032" s="1269" t="s">
        <v>5</v>
      </c>
      <c r="E11032" s="1272">
        <v>96.87</v>
      </c>
      <c r="F11032" s="394"/>
    </row>
    <row r="11033" spans="1:6">
      <c r="A11033" s="1292">
        <v>8980</v>
      </c>
      <c r="B11033" s="503" t="s">
        <v>43459</v>
      </c>
      <c r="C11033" s="1265" t="s">
        <v>5585</v>
      </c>
      <c r="D11033" s="1266" t="s">
        <v>97</v>
      </c>
      <c r="E11033" s="1267"/>
      <c r="F11033" s="394"/>
    </row>
    <row r="11034" spans="1:6">
      <c r="A11034" s="1284" t="s">
        <v>5586</v>
      </c>
      <c r="B11034" s="503" t="s">
        <v>43459</v>
      </c>
      <c r="C11034" s="1268" t="s">
        <v>5587</v>
      </c>
      <c r="D11034" s="1269" t="s">
        <v>5</v>
      </c>
      <c r="E11034" s="1272">
        <v>57.72</v>
      </c>
      <c r="F11034" s="394"/>
    </row>
    <row r="11035" spans="1:6">
      <c r="A11035" s="1284" t="s">
        <v>5588</v>
      </c>
      <c r="B11035" s="503" t="s">
        <v>43459</v>
      </c>
      <c r="C11035" s="1268" t="s">
        <v>5589</v>
      </c>
      <c r="D11035" s="1269" t="s">
        <v>5</v>
      </c>
      <c r="E11035" s="1272">
        <v>73.849999999999994</v>
      </c>
      <c r="F11035" s="394"/>
    </row>
    <row r="11036" spans="1:6">
      <c r="A11036" s="1284" t="s">
        <v>5590</v>
      </c>
      <c r="B11036" s="503" t="s">
        <v>43459</v>
      </c>
      <c r="C11036" s="1268" t="s">
        <v>5591</v>
      </c>
      <c r="D11036" s="1269" t="s">
        <v>5</v>
      </c>
      <c r="E11036" s="1272">
        <v>65.17</v>
      </c>
      <c r="F11036" s="394"/>
    </row>
    <row r="11037" spans="1:6">
      <c r="A11037" s="1284" t="s">
        <v>5592</v>
      </c>
      <c r="B11037" s="503" t="s">
        <v>43459</v>
      </c>
      <c r="C11037" s="1268" t="s">
        <v>5593</v>
      </c>
      <c r="D11037" s="1269" t="s">
        <v>5</v>
      </c>
      <c r="E11037" s="1272">
        <v>33.57</v>
      </c>
      <c r="F11037" s="394"/>
    </row>
    <row r="11038" spans="1:6">
      <c r="A11038" s="1284" t="s">
        <v>5594</v>
      </c>
      <c r="B11038" s="503" t="s">
        <v>43459</v>
      </c>
      <c r="C11038" s="1268" t="s">
        <v>5595</v>
      </c>
      <c r="D11038" s="1269" t="s">
        <v>5</v>
      </c>
      <c r="E11038" s="1271">
        <v>110.29</v>
      </c>
      <c r="F11038" s="394"/>
    </row>
    <row r="11039" spans="1:6">
      <c r="A11039" s="1284" t="s">
        <v>5596</v>
      </c>
      <c r="B11039" s="503" t="s">
        <v>43459</v>
      </c>
      <c r="C11039" s="1268" t="s">
        <v>5597</v>
      </c>
      <c r="D11039" s="1269" t="s">
        <v>5</v>
      </c>
      <c r="E11039" s="1271">
        <v>153.63999999999999</v>
      </c>
      <c r="F11039" s="394"/>
    </row>
    <row r="11040" spans="1:6">
      <c r="A11040" s="1284" t="s">
        <v>5598</v>
      </c>
      <c r="B11040" s="503" t="s">
        <v>43459</v>
      </c>
      <c r="C11040" s="1268" t="s">
        <v>5599</v>
      </c>
      <c r="D11040" s="1269" t="s">
        <v>5</v>
      </c>
      <c r="E11040" s="1271">
        <v>167.47</v>
      </c>
      <c r="F11040" s="394"/>
    </row>
    <row r="11041" spans="1:6">
      <c r="A11041" s="1284" t="s">
        <v>5600</v>
      </c>
      <c r="B11041" s="503" t="s">
        <v>43459</v>
      </c>
      <c r="C11041" s="1268" t="s">
        <v>5601</v>
      </c>
      <c r="D11041" s="1269" t="s">
        <v>5</v>
      </c>
      <c r="E11041" s="1272">
        <v>40.4</v>
      </c>
      <c r="F11041" s="394"/>
    </row>
    <row r="11042" spans="1:6">
      <c r="A11042" s="1284" t="s">
        <v>5602</v>
      </c>
      <c r="B11042" s="503" t="s">
        <v>43459</v>
      </c>
      <c r="C11042" s="1268" t="s">
        <v>5603</v>
      </c>
      <c r="D11042" s="1269" t="s">
        <v>5</v>
      </c>
      <c r="E11042" s="1271">
        <v>237.08</v>
      </c>
      <c r="F11042" s="394"/>
    </row>
    <row r="11043" spans="1:6">
      <c r="A11043" s="1292">
        <v>8981</v>
      </c>
      <c r="B11043" s="503" t="s">
        <v>43459</v>
      </c>
      <c r="C11043" s="1265" t="s">
        <v>5604</v>
      </c>
      <c r="D11043" s="1266" t="s">
        <v>97</v>
      </c>
      <c r="E11043" s="1267"/>
      <c r="F11043" s="394"/>
    </row>
    <row r="11044" spans="1:6">
      <c r="A11044" s="1284" t="s">
        <v>5605</v>
      </c>
      <c r="B11044" s="503" t="s">
        <v>43459</v>
      </c>
      <c r="C11044" s="1268" t="s">
        <v>5606</v>
      </c>
      <c r="D11044" s="1269" t="s">
        <v>5</v>
      </c>
      <c r="E11044" s="1271">
        <v>217.23</v>
      </c>
      <c r="F11044" s="394"/>
    </row>
    <row r="11045" spans="1:6">
      <c r="A11045" s="1284" t="s">
        <v>5607</v>
      </c>
      <c r="B11045" s="503" t="s">
        <v>43459</v>
      </c>
      <c r="C11045" s="1268" t="s">
        <v>5608</v>
      </c>
      <c r="D11045" s="1269" t="s">
        <v>5</v>
      </c>
      <c r="E11045" s="1272">
        <v>27.02</v>
      </c>
      <c r="F11045" s="394"/>
    </row>
    <row r="11046" spans="1:6">
      <c r="A11046" s="1284" t="s">
        <v>5609</v>
      </c>
      <c r="B11046" s="503" t="s">
        <v>43459</v>
      </c>
      <c r="C11046" s="1268" t="s">
        <v>5610</v>
      </c>
      <c r="D11046" s="1269" t="s">
        <v>5</v>
      </c>
      <c r="E11046" s="1272">
        <v>35.979999999999997</v>
      </c>
      <c r="F11046" s="394"/>
    </row>
    <row r="11047" spans="1:6">
      <c r="A11047" s="1284" t="s">
        <v>5611</v>
      </c>
      <c r="B11047" s="503" t="s">
        <v>43459</v>
      </c>
      <c r="C11047" s="1268" t="s">
        <v>5612</v>
      </c>
      <c r="D11047" s="1269" t="s">
        <v>5</v>
      </c>
      <c r="E11047" s="1272">
        <v>54.05</v>
      </c>
      <c r="F11047" s="394"/>
    </row>
    <row r="11048" spans="1:6">
      <c r="A11048" s="1284" t="s">
        <v>5613</v>
      </c>
      <c r="B11048" s="503" t="s">
        <v>43459</v>
      </c>
      <c r="C11048" s="1268" t="s">
        <v>5614</v>
      </c>
      <c r="D11048" s="1269" t="s">
        <v>5</v>
      </c>
      <c r="E11048" s="1272">
        <v>78.69</v>
      </c>
      <c r="F11048" s="394"/>
    </row>
    <row r="11049" spans="1:6">
      <c r="A11049" s="1284" t="s">
        <v>5615</v>
      </c>
      <c r="B11049" s="503" t="s">
        <v>43459</v>
      </c>
      <c r="C11049" s="1268" t="s">
        <v>5616</v>
      </c>
      <c r="D11049" s="1269" t="s">
        <v>5</v>
      </c>
      <c r="E11049" s="1271">
        <v>109.25</v>
      </c>
      <c r="F11049" s="394"/>
    </row>
    <row r="11050" spans="1:6">
      <c r="A11050" s="1284" t="s">
        <v>5617</v>
      </c>
      <c r="B11050" s="503" t="s">
        <v>43459</v>
      </c>
      <c r="C11050" s="1268" t="s">
        <v>5618</v>
      </c>
      <c r="D11050" s="1269" t="s">
        <v>5</v>
      </c>
      <c r="E11050" s="1271">
        <v>143.94</v>
      </c>
      <c r="F11050" s="394"/>
    </row>
    <row r="11051" spans="1:6">
      <c r="A11051" s="1284" t="s">
        <v>5619</v>
      </c>
      <c r="B11051" s="503" t="s">
        <v>43459</v>
      </c>
      <c r="C11051" s="1268" t="s">
        <v>5620</v>
      </c>
      <c r="D11051" s="1269" t="s">
        <v>5</v>
      </c>
      <c r="E11051" s="1271">
        <v>297.25</v>
      </c>
      <c r="F11051" s="394"/>
    </row>
    <row r="11052" spans="1:6">
      <c r="A11052" s="1284" t="s">
        <v>5621</v>
      </c>
      <c r="B11052" s="503" t="s">
        <v>43459</v>
      </c>
      <c r="C11052" s="1268" t="s">
        <v>5622</v>
      </c>
      <c r="D11052" s="1269" t="s">
        <v>5</v>
      </c>
      <c r="E11052" s="1272">
        <v>25.02</v>
      </c>
      <c r="F11052" s="394"/>
    </row>
    <row r="11053" spans="1:6">
      <c r="A11053" s="1284" t="s">
        <v>5623</v>
      </c>
      <c r="B11053" s="503" t="s">
        <v>43459</v>
      </c>
      <c r="C11053" s="1268" t="s">
        <v>5624</v>
      </c>
      <c r="D11053" s="1269" t="s">
        <v>5</v>
      </c>
      <c r="E11053" s="1272">
        <v>38.94</v>
      </c>
      <c r="F11053" s="394"/>
    </row>
    <row r="11054" spans="1:6">
      <c r="A11054" s="1284" t="s">
        <v>5625</v>
      </c>
      <c r="B11054" s="503" t="s">
        <v>43459</v>
      </c>
      <c r="C11054" s="1268" t="s">
        <v>5626</v>
      </c>
      <c r="D11054" s="1269" t="s">
        <v>5</v>
      </c>
      <c r="E11054" s="1272">
        <v>50.47</v>
      </c>
      <c r="F11054" s="394"/>
    </row>
    <row r="11055" spans="1:6">
      <c r="A11055" s="1284" t="s">
        <v>5627</v>
      </c>
      <c r="B11055" s="503" t="s">
        <v>43459</v>
      </c>
      <c r="C11055" s="1268" t="s">
        <v>5628</v>
      </c>
      <c r="D11055" s="1269" t="s">
        <v>5</v>
      </c>
      <c r="E11055" s="1272">
        <v>63.92</v>
      </c>
      <c r="F11055" s="394"/>
    </row>
    <row r="11056" spans="1:6">
      <c r="A11056" s="1284" t="s">
        <v>5629</v>
      </c>
      <c r="B11056" s="503" t="s">
        <v>43459</v>
      </c>
      <c r="C11056" s="1268" t="s">
        <v>5630</v>
      </c>
      <c r="D11056" s="1269" t="s">
        <v>5</v>
      </c>
      <c r="E11056" s="1272">
        <v>96.77</v>
      </c>
      <c r="F11056" s="394"/>
    </row>
    <row r="11057" spans="1:6">
      <c r="A11057" s="1284" t="s">
        <v>5631</v>
      </c>
      <c r="B11057" s="503" t="s">
        <v>43459</v>
      </c>
      <c r="C11057" s="1268" t="s">
        <v>5632</v>
      </c>
      <c r="D11057" s="1269" t="s">
        <v>5</v>
      </c>
      <c r="E11057" s="1271">
        <v>151.25</v>
      </c>
      <c r="F11057" s="394"/>
    </row>
    <row r="11058" spans="1:6">
      <c r="A11058" s="1284" t="s">
        <v>5633</v>
      </c>
      <c r="B11058" s="503" t="s">
        <v>43459</v>
      </c>
      <c r="C11058" s="1268" t="s">
        <v>5634</v>
      </c>
      <c r="D11058" s="1269" t="s">
        <v>5</v>
      </c>
      <c r="E11058" s="1271">
        <v>208.32</v>
      </c>
      <c r="F11058" s="394"/>
    </row>
    <row r="11059" spans="1:6">
      <c r="A11059" s="1284" t="s">
        <v>5635</v>
      </c>
      <c r="B11059" s="503" t="s">
        <v>43459</v>
      </c>
      <c r="C11059" s="1268" t="s">
        <v>5636</v>
      </c>
      <c r="D11059" s="1269" t="s">
        <v>5</v>
      </c>
      <c r="E11059" s="1271">
        <v>337.65</v>
      </c>
      <c r="F11059" s="394"/>
    </row>
    <row r="11060" spans="1:6">
      <c r="A11060" s="1284" t="s">
        <v>5637</v>
      </c>
      <c r="B11060" s="503" t="s">
        <v>43459</v>
      </c>
      <c r="C11060" s="1268" t="s">
        <v>5638</v>
      </c>
      <c r="D11060" s="1269" t="s">
        <v>5</v>
      </c>
      <c r="E11060" s="1272">
        <v>28.19</v>
      </c>
      <c r="F11060" s="394"/>
    </row>
    <row r="11061" spans="1:6">
      <c r="A11061" s="1284" t="s">
        <v>5639</v>
      </c>
      <c r="B11061" s="503" t="s">
        <v>43459</v>
      </c>
      <c r="C11061" s="1268" t="s">
        <v>5640</v>
      </c>
      <c r="D11061" s="1269" t="s">
        <v>5</v>
      </c>
      <c r="E11061" s="1272">
        <v>37.49</v>
      </c>
      <c r="F11061" s="394"/>
    </row>
    <row r="11062" spans="1:6">
      <c r="A11062" s="1284" t="s">
        <v>5641</v>
      </c>
      <c r="B11062" s="503" t="s">
        <v>43459</v>
      </c>
      <c r="C11062" s="1268" t="s">
        <v>5642</v>
      </c>
      <c r="D11062" s="1269" t="s">
        <v>5</v>
      </c>
      <c r="E11062" s="1272">
        <v>65.819999999999993</v>
      </c>
      <c r="F11062" s="394"/>
    </row>
    <row r="11063" spans="1:6">
      <c r="A11063" s="1284" t="s">
        <v>5643</v>
      </c>
      <c r="B11063" s="503" t="s">
        <v>43459</v>
      </c>
      <c r="C11063" s="1268" t="s">
        <v>5644</v>
      </c>
      <c r="D11063" s="1269" t="s">
        <v>5</v>
      </c>
      <c r="E11063" s="1272">
        <v>84.68</v>
      </c>
      <c r="F11063" s="394"/>
    </row>
    <row r="11064" spans="1:6">
      <c r="A11064" s="1284" t="s">
        <v>5645</v>
      </c>
      <c r="B11064" s="503" t="s">
        <v>43459</v>
      </c>
      <c r="C11064" s="1268" t="s">
        <v>5646</v>
      </c>
      <c r="D11064" s="1269" t="s">
        <v>5</v>
      </c>
      <c r="E11064" s="1271">
        <v>122.09</v>
      </c>
      <c r="F11064" s="394"/>
    </row>
    <row r="11065" spans="1:6">
      <c r="A11065" s="1284" t="s">
        <v>5647</v>
      </c>
      <c r="B11065" s="503" t="s">
        <v>43459</v>
      </c>
      <c r="C11065" s="1268" t="s">
        <v>5648</v>
      </c>
      <c r="D11065" s="1269" t="s">
        <v>5</v>
      </c>
      <c r="E11065" s="1271">
        <v>164.24</v>
      </c>
      <c r="F11065" s="394"/>
    </row>
    <row r="11066" spans="1:6">
      <c r="A11066" s="1284" t="s">
        <v>5649</v>
      </c>
      <c r="B11066" s="503" t="s">
        <v>43459</v>
      </c>
      <c r="C11066" s="1268" t="s">
        <v>5650</v>
      </c>
      <c r="D11066" s="1269" t="s">
        <v>5</v>
      </c>
      <c r="E11066" s="1271">
        <v>278.01</v>
      </c>
      <c r="F11066" s="394"/>
    </row>
    <row r="11067" spans="1:6">
      <c r="A11067" s="1292">
        <v>8982</v>
      </c>
      <c r="B11067" s="503" t="s">
        <v>43459</v>
      </c>
      <c r="C11067" s="1265" t="s">
        <v>5651</v>
      </c>
      <c r="D11067" s="1266" t="s">
        <v>97</v>
      </c>
      <c r="E11067" s="1267"/>
      <c r="F11067" s="394"/>
    </row>
    <row r="11068" spans="1:6">
      <c r="A11068" s="1284" t="s">
        <v>5652</v>
      </c>
      <c r="B11068" s="503" t="s">
        <v>43459</v>
      </c>
      <c r="C11068" s="1268" t="s">
        <v>5653</v>
      </c>
      <c r="D11068" s="1269" t="s">
        <v>5</v>
      </c>
      <c r="E11068" s="1272">
        <v>10.199999999999999</v>
      </c>
      <c r="F11068" s="394"/>
    </row>
    <row r="11069" spans="1:6">
      <c r="A11069" s="1284" t="s">
        <v>5654</v>
      </c>
      <c r="B11069" s="503" t="s">
        <v>43459</v>
      </c>
      <c r="C11069" s="1268" t="s">
        <v>5655</v>
      </c>
      <c r="D11069" s="1269" t="s">
        <v>5</v>
      </c>
      <c r="E11069" s="1272">
        <v>13.15</v>
      </c>
      <c r="F11069" s="394"/>
    </row>
    <row r="11070" spans="1:6">
      <c r="A11070" s="1284" t="s">
        <v>5656</v>
      </c>
      <c r="B11070" s="503" t="s">
        <v>43459</v>
      </c>
      <c r="C11070" s="1268" t="s">
        <v>5657</v>
      </c>
      <c r="D11070" s="1269" t="s">
        <v>5</v>
      </c>
      <c r="E11070" s="1272">
        <v>16.86</v>
      </c>
      <c r="F11070" s="394"/>
    </row>
    <row r="11071" spans="1:6">
      <c r="A11071" s="1284" t="s">
        <v>5658</v>
      </c>
      <c r="B11071" s="503" t="s">
        <v>43459</v>
      </c>
      <c r="C11071" s="1268" t="s">
        <v>5659</v>
      </c>
      <c r="D11071" s="1269" t="s">
        <v>5</v>
      </c>
      <c r="E11071" s="1272">
        <v>24.89</v>
      </c>
      <c r="F11071" s="394"/>
    </row>
    <row r="11072" spans="1:6">
      <c r="A11072" s="1292">
        <v>8983</v>
      </c>
      <c r="B11072" s="503" t="s">
        <v>43459</v>
      </c>
      <c r="C11072" s="1265" t="s">
        <v>5660</v>
      </c>
      <c r="D11072" s="1266" t="s">
        <v>97</v>
      </c>
      <c r="E11072" s="1267"/>
      <c r="F11072" s="394"/>
    </row>
    <row r="11073" spans="1:6">
      <c r="A11073" s="1284" t="s">
        <v>5661</v>
      </c>
      <c r="B11073" s="503" t="s">
        <v>43459</v>
      </c>
      <c r="C11073" s="1268" t="s">
        <v>5662</v>
      </c>
      <c r="D11073" s="1269" t="s">
        <v>5</v>
      </c>
      <c r="E11073" s="1271">
        <v>418.16</v>
      </c>
      <c r="F11073" s="394"/>
    </row>
    <row r="11074" spans="1:6">
      <c r="A11074" s="1284" t="s">
        <v>5663</v>
      </c>
      <c r="B11074" s="503" t="s">
        <v>43459</v>
      </c>
      <c r="C11074" s="1268" t="s">
        <v>5664</v>
      </c>
      <c r="D11074" s="1269" t="s">
        <v>5</v>
      </c>
      <c r="E11074" s="1272">
        <v>19.63</v>
      </c>
      <c r="F11074" s="394"/>
    </row>
    <row r="11075" spans="1:6">
      <c r="A11075" s="1284" t="s">
        <v>5665</v>
      </c>
      <c r="B11075" s="503" t="s">
        <v>43459</v>
      </c>
      <c r="C11075" s="1268" t="s">
        <v>5666</v>
      </c>
      <c r="D11075" s="1269" t="s">
        <v>5</v>
      </c>
      <c r="E11075" s="1272">
        <v>30.02</v>
      </c>
      <c r="F11075" s="394"/>
    </row>
    <row r="11076" spans="1:6">
      <c r="A11076" s="1284" t="s">
        <v>5667</v>
      </c>
      <c r="B11076" s="503" t="s">
        <v>43459</v>
      </c>
      <c r="C11076" s="1268" t="s">
        <v>5668</v>
      </c>
      <c r="D11076" s="1269" t="s">
        <v>5</v>
      </c>
      <c r="E11076" s="1272">
        <v>44.57</v>
      </c>
      <c r="F11076" s="394"/>
    </row>
    <row r="11077" spans="1:6">
      <c r="A11077" s="1284" t="s">
        <v>5669</v>
      </c>
      <c r="B11077" s="503" t="s">
        <v>43459</v>
      </c>
      <c r="C11077" s="1268" t="s">
        <v>5670</v>
      </c>
      <c r="D11077" s="1269" t="s">
        <v>5</v>
      </c>
      <c r="E11077" s="1272">
        <v>56.41</v>
      </c>
      <c r="F11077" s="394"/>
    </row>
    <row r="11078" spans="1:6">
      <c r="A11078" s="1284" t="s">
        <v>5671</v>
      </c>
      <c r="B11078" s="503" t="s">
        <v>43459</v>
      </c>
      <c r="C11078" s="1268" t="s">
        <v>5672</v>
      </c>
      <c r="D11078" s="1269" t="s">
        <v>5</v>
      </c>
      <c r="E11078" s="1272">
        <v>71.16</v>
      </c>
      <c r="F11078" s="394"/>
    </row>
    <row r="11079" spans="1:6">
      <c r="A11079" s="1284" t="s">
        <v>5673</v>
      </c>
      <c r="B11079" s="503" t="s">
        <v>43459</v>
      </c>
      <c r="C11079" s="1268" t="s">
        <v>5674</v>
      </c>
      <c r="D11079" s="1269" t="s">
        <v>5</v>
      </c>
      <c r="E11079" s="1271">
        <v>103.96</v>
      </c>
      <c r="F11079" s="394"/>
    </row>
    <row r="11080" spans="1:6">
      <c r="A11080" s="1284" t="s">
        <v>5675</v>
      </c>
      <c r="B11080" s="503" t="s">
        <v>43459</v>
      </c>
      <c r="C11080" s="1268" t="s">
        <v>5676</v>
      </c>
      <c r="D11080" s="1269" t="s">
        <v>5</v>
      </c>
      <c r="E11080" s="1271">
        <v>167.16</v>
      </c>
      <c r="F11080" s="394"/>
    </row>
    <row r="11081" spans="1:6">
      <c r="A11081" s="1284" t="s">
        <v>5677</v>
      </c>
      <c r="B11081" s="503" t="s">
        <v>43459</v>
      </c>
      <c r="C11081" s="1268" t="s">
        <v>5678</v>
      </c>
      <c r="D11081" s="1269" t="s">
        <v>5</v>
      </c>
      <c r="E11081" s="1271">
        <v>240.57</v>
      </c>
      <c r="F11081" s="394"/>
    </row>
    <row r="11082" spans="1:6">
      <c r="A11082" s="1292">
        <v>8984</v>
      </c>
      <c r="B11082" s="503" t="s">
        <v>43459</v>
      </c>
      <c r="C11082" s="1265" t="s">
        <v>5679</v>
      </c>
      <c r="D11082" s="1266" t="s">
        <v>97</v>
      </c>
      <c r="E11082" s="1267"/>
      <c r="F11082" s="394"/>
    </row>
    <row r="11083" spans="1:6">
      <c r="A11083" s="1284" t="s">
        <v>5680</v>
      </c>
      <c r="B11083" s="503" t="s">
        <v>43459</v>
      </c>
      <c r="C11083" s="1268" t="s">
        <v>5681</v>
      </c>
      <c r="D11083" s="1269" t="s">
        <v>5</v>
      </c>
      <c r="E11083" s="1271">
        <v>631.75</v>
      </c>
      <c r="F11083" s="394"/>
    </row>
    <row r="11084" spans="1:6">
      <c r="A11084" s="1284" t="s">
        <v>5682</v>
      </c>
      <c r="B11084" s="503" t="s">
        <v>43459</v>
      </c>
      <c r="C11084" s="1268" t="s">
        <v>5683</v>
      </c>
      <c r="D11084" s="1269" t="s">
        <v>5</v>
      </c>
      <c r="E11084" s="1271">
        <v>123.75</v>
      </c>
      <c r="F11084" s="394"/>
    </row>
    <row r="11085" spans="1:6">
      <c r="A11085" s="1284" t="s">
        <v>5684</v>
      </c>
      <c r="B11085" s="503" t="s">
        <v>43459</v>
      </c>
      <c r="C11085" s="1268" t="s">
        <v>5685</v>
      </c>
      <c r="D11085" s="1269" t="s">
        <v>5</v>
      </c>
      <c r="E11085" s="1271">
        <v>174.05</v>
      </c>
      <c r="F11085" s="394"/>
    </row>
    <row r="11086" spans="1:6">
      <c r="A11086" s="1284" t="s">
        <v>5686</v>
      </c>
      <c r="B11086" s="503" t="s">
        <v>43459</v>
      </c>
      <c r="C11086" s="1268" t="s">
        <v>5687</v>
      </c>
      <c r="D11086" s="1269" t="s">
        <v>5</v>
      </c>
      <c r="E11086" s="1271">
        <v>223.36</v>
      </c>
      <c r="F11086" s="394"/>
    </row>
    <row r="11087" spans="1:6">
      <c r="A11087" s="1284" t="s">
        <v>5688</v>
      </c>
      <c r="B11087" s="503" t="s">
        <v>43459</v>
      </c>
      <c r="C11087" s="1268" t="s">
        <v>5689</v>
      </c>
      <c r="D11087" s="1269" t="s">
        <v>5</v>
      </c>
      <c r="E11087" s="1271">
        <v>328.97</v>
      </c>
      <c r="F11087" s="394"/>
    </row>
    <row r="11088" spans="1:6">
      <c r="A11088" s="1284" t="s">
        <v>5690</v>
      </c>
      <c r="B11088" s="503" t="s">
        <v>43459</v>
      </c>
      <c r="C11088" s="1268" t="s">
        <v>5691</v>
      </c>
      <c r="D11088" s="1269" t="s">
        <v>5</v>
      </c>
      <c r="E11088" s="1271">
        <v>349.14</v>
      </c>
      <c r="F11088" s="394"/>
    </row>
    <row r="11089" spans="1:6">
      <c r="A11089" s="1284" t="s">
        <v>5692</v>
      </c>
      <c r="B11089" s="503" t="s">
        <v>43459</v>
      </c>
      <c r="C11089" s="1268" t="s">
        <v>5693</v>
      </c>
      <c r="D11089" s="1269" t="s">
        <v>5</v>
      </c>
      <c r="E11089" s="1271">
        <v>495.77</v>
      </c>
      <c r="F11089" s="394"/>
    </row>
    <row r="11090" spans="1:6">
      <c r="A11090" s="1284" t="s">
        <v>5694</v>
      </c>
      <c r="B11090" s="503" t="s">
        <v>43459</v>
      </c>
      <c r="C11090" s="1268" t="s">
        <v>5695</v>
      </c>
      <c r="D11090" s="1269" t="s">
        <v>5</v>
      </c>
      <c r="E11090" s="1271">
        <v>669.06</v>
      </c>
      <c r="F11090" s="394"/>
    </row>
    <row r="11091" spans="1:6">
      <c r="A11091" s="1284" t="s">
        <v>5696</v>
      </c>
      <c r="B11091" s="503" t="s">
        <v>43459</v>
      </c>
      <c r="C11091" s="1268" t="s">
        <v>5697</v>
      </c>
      <c r="D11091" s="1269" t="s">
        <v>5</v>
      </c>
      <c r="E11091" s="1271">
        <v>557.54</v>
      </c>
      <c r="F11091" s="394"/>
    </row>
    <row r="11092" spans="1:6">
      <c r="A11092" s="1284" t="s">
        <v>5698</v>
      </c>
      <c r="B11092" s="503" t="s">
        <v>43459</v>
      </c>
      <c r="C11092" s="1268" t="s">
        <v>5699</v>
      </c>
      <c r="D11092" s="1269" t="s">
        <v>5</v>
      </c>
      <c r="E11092" s="1271">
        <v>631.75</v>
      </c>
      <c r="F11092" s="394"/>
    </row>
    <row r="11093" spans="1:6">
      <c r="A11093" s="1284" t="s">
        <v>5700</v>
      </c>
      <c r="B11093" s="503" t="s">
        <v>43459</v>
      </c>
      <c r="C11093" s="1268" t="s">
        <v>5701</v>
      </c>
      <c r="D11093" s="1269" t="s">
        <v>5</v>
      </c>
      <c r="E11093" s="1272">
        <v>86.13</v>
      </c>
      <c r="F11093" s="394"/>
    </row>
    <row r="11094" spans="1:6">
      <c r="A11094" s="1284" t="s">
        <v>5702</v>
      </c>
      <c r="B11094" s="503" t="s">
        <v>43459</v>
      </c>
      <c r="C11094" s="1268" t="s">
        <v>5703</v>
      </c>
      <c r="D11094" s="1269" t="s">
        <v>5</v>
      </c>
      <c r="E11094" s="1271">
        <v>130.77000000000001</v>
      </c>
      <c r="F11094" s="394"/>
    </row>
    <row r="11095" spans="1:6">
      <c r="A11095" s="1284" t="s">
        <v>5704</v>
      </c>
      <c r="B11095" s="503" t="s">
        <v>43459</v>
      </c>
      <c r="C11095" s="1268" t="s">
        <v>5705</v>
      </c>
      <c r="D11095" s="1269" t="s">
        <v>5</v>
      </c>
      <c r="E11095" s="1271">
        <v>152.32</v>
      </c>
      <c r="F11095" s="394"/>
    </row>
    <row r="11096" spans="1:6">
      <c r="A11096" s="1284" t="s">
        <v>5706</v>
      </c>
      <c r="B11096" s="503" t="s">
        <v>43459</v>
      </c>
      <c r="C11096" s="1268" t="s">
        <v>5707</v>
      </c>
      <c r="D11096" s="1269" t="s">
        <v>5</v>
      </c>
      <c r="E11096" s="1271">
        <v>196.1</v>
      </c>
      <c r="F11096" s="394"/>
    </row>
    <row r="11097" spans="1:6">
      <c r="A11097" s="1284" t="s">
        <v>5708</v>
      </c>
      <c r="B11097" s="503" t="s">
        <v>43459</v>
      </c>
      <c r="C11097" s="1268" t="s">
        <v>5709</v>
      </c>
      <c r="D11097" s="1269" t="s">
        <v>5</v>
      </c>
      <c r="E11097" s="1271">
        <v>297.48</v>
      </c>
      <c r="F11097" s="394"/>
    </row>
    <row r="11098" spans="1:6">
      <c r="A11098" s="1284" t="s">
        <v>5710</v>
      </c>
      <c r="B11098" s="503" t="s">
        <v>43459</v>
      </c>
      <c r="C11098" s="1268" t="s">
        <v>5711</v>
      </c>
      <c r="D11098" s="1269" t="s">
        <v>5</v>
      </c>
      <c r="E11098" s="1271">
        <v>338.15</v>
      </c>
      <c r="F11098" s="394"/>
    </row>
    <row r="11099" spans="1:6">
      <c r="A11099" s="1284" t="s">
        <v>5712</v>
      </c>
      <c r="B11099" s="503" t="s">
        <v>43459</v>
      </c>
      <c r="C11099" s="1268" t="s">
        <v>5713</v>
      </c>
      <c r="D11099" s="1269" t="s">
        <v>5</v>
      </c>
      <c r="E11099" s="1271">
        <v>493.61</v>
      </c>
      <c r="F11099" s="394"/>
    </row>
    <row r="11100" spans="1:6">
      <c r="A11100" s="1284" t="s">
        <v>5714</v>
      </c>
      <c r="B11100" s="503" t="s">
        <v>43459</v>
      </c>
      <c r="C11100" s="1268" t="s">
        <v>5715</v>
      </c>
      <c r="D11100" s="1269" t="s">
        <v>5</v>
      </c>
      <c r="E11100" s="1271">
        <v>557.54</v>
      </c>
      <c r="F11100" s="394"/>
    </row>
    <row r="11101" spans="1:6">
      <c r="A11101" s="1292">
        <v>8985</v>
      </c>
      <c r="B11101" s="503" t="s">
        <v>43459</v>
      </c>
      <c r="C11101" s="1265" t="s">
        <v>5716</v>
      </c>
      <c r="D11101" s="1266" t="s">
        <v>97</v>
      </c>
      <c r="E11101" s="1267"/>
      <c r="F11101" s="394"/>
    </row>
    <row r="11102" spans="1:6">
      <c r="A11102" s="1284" t="s">
        <v>5717</v>
      </c>
      <c r="B11102" s="503" t="s">
        <v>43459</v>
      </c>
      <c r="C11102" s="1268" t="s">
        <v>5718</v>
      </c>
      <c r="D11102" s="1269" t="s">
        <v>5</v>
      </c>
      <c r="E11102" s="1271">
        <v>104.22</v>
      </c>
      <c r="F11102" s="394"/>
    </row>
    <row r="11103" spans="1:6">
      <c r="A11103" s="1284" t="s">
        <v>5719</v>
      </c>
      <c r="B11103" s="503" t="s">
        <v>43459</v>
      </c>
      <c r="C11103" s="1268" t="s">
        <v>5720</v>
      </c>
      <c r="D11103" s="1269" t="s">
        <v>5</v>
      </c>
      <c r="E11103" s="1271">
        <v>148.83000000000001</v>
      </c>
      <c r="F11103" s="394"/>
    </row>
    <row r="11104" spans="1:6">
      <c r="A11104" s="1284" t="s">
        <v>5721</v>
      </c>
      <c r="B11104" s="503" t="s">
        <v>43459</v>
      </c>
      <c r="C11104" s="1268" t="s">
        <v>5722</v>
      </c>
      <c r="D11104" s="1269" t="s">
        <v>5</v>
      </c>
      <c r="E11104" s="1271">
        <v>126.28</v>
      </c>
      <c r="F11104" s="394"/>
    </row>
    <row r="11105" spans="1:6">
      <c r="A11105" s="1284" t="s">
        <v>5723</v>
      </c>
      <c r="B11105" s="503" t="s">
        <v>43459</v>
      </c>
      <c r="C11105" s="1268" t="s">
        <v>5724</v>
      </c>
      <c r="D11105" s="1269" t="s">
        <v>5</v>
      </c>
      <c r="E11105" s="1272">
        <v>61.47</v>
      </c>
      <c r="F11105" s="394"/>
    </row>
    <row r="11106" spans="1:6">
      <c r="A11106" s="1284" t="s">
        <v>5725</v>
      </c>
      <c r="B11106" s="503" t="s">
        <v>43459</v>
      </c>
      <c r="C11106" s="1268" t="s">
        <v>5726</v>
      </c>
      <c r="D11106" s="1269" t="s">
        <v>5</v>
      </c>
      <c r="E11106" s="1271">
        <v>178.92</v>
      </c>
      <c r="F11106" s="394"/>
    </row>
    <row r="11107" spans="1:6">
      <c r="A11107" s="1284" t="s">
        <v>5727</v>
      </c>
      <c r="B11107" s="503" t="s">
        <v>43459</v>
      </c>
      <c r="C11107" s="1268" t="s">
        <v>5728</v>
      </c>
      <c r="D11107" s="1269" t="s">
        <v>5</v>
      </c>
      <c r="E11107" s="1271">
        <v>227.41</v>
      </c>
      <c r="F11107" s="394"/>
    </row>
    <row r="11108" spans="1:6">
      <c r="A11108" s="1284" t="s">
        <v>5729</v>
      </c>
      <c r="B11108" s="503" t="s">
        <v>43459</v>
      </c>
      <c r="C11108" s="1268" t="s">
        <v>5730</v>
      </c>
      <c r="D11108" s="1269" t="s">
        <v>5</v>
      </c>
      <c r="E11108" s="1272">
        <v>73.7</v>
      </c>
      <c r="F11108" s="394"/>
    </row>
    <row r="11109" spans="1:6">
      <c r="A11109" s="1292">
        <v>8986</v>
      </c>
      <c r="B11109" s="503" t="s">
        <v>43459</v>
      </c>
      <c r="C11109" s="1265" t="s">
        <v>5731</v>
      </c>
      <c r="D11109" s="1266" t="s">
        <v>97</v>
      </c>
      <c r="E11109" s="1267"/>
      <c r="F11109" s="394"/>
    </row>
    <row r="11110" spans="1:6">
      <c r="A11110" s="1284" t="s">
        <v>5732</v>
      </c>
      <c r="B11110" s="503" t="s">
        <v>43459</v>
      </c>
      <c r="C11110" s="1268" t="s">
        <v>5733</v>
      </c>
      <c r="D11110" s="1269" t="s">
        <v>28</v>
      </c>
      <c r="E11110" s="1272">
        <v>24.94</v>
      </c>
      <c r="F11110" s="394"/>
    </row>
    <row r="11111" spans="1:6">
      <c r="A11111" s="1284" t="s">
        <v>5734</v>
      </c>
      <c r="B11111" s="503" t="s">
        <v>43459</v>
      </c>
      <c r="C11111" s="1268" t="s">
        <v>5735</v>
      </c>
      <c r="D11111" s="1269" t="s">
        <v>28</v>
      </c>
      <c r="E11111" s="1272">
        <v>25.06</v>
      </c>
      <c r="F11111" s="394"/>
    </row>
    <row r="11112" spans="1:6">
      <c r="A11112" s="1284" t="s">
        <v>5736</v>
      </c>
      <c r="B11112" s="503" t="s">
        <v>43459</v>
      </c>
      <c r="C11112" s="1268" t="s">
        <v>5737</v>
      </c>
      <c r="D11112" s="1269" t="s">
        <v>28</v>
      </c>
      <c r="E11112" s="1272">
        <v>36.24</v>
      </c>
      <c r="F11112" s="394"/>
    </row>
    <row r="11113" spans="1:6">
      <c r="A11113" s="1284" t="s">
        <v>5738</v>
      </c>
      <c r="B11113" s="503" t="s">
        <v>43459</v>
      </c>
      <c r="C11113" s="1268" t="s">
        <v>5739</v>
      </c>
      <c r="D11113" s="1269" t="s">
        <v>28</v>
      </c>
      <c r="E11113" s="1272">
        <v>41.44</v>
      </c>
      <c r="F11113" s="394"/>
    </row>
    <row r="11114" spans="1:6">
      <c r="A11114" s="1284" t="s">
        <v>5740</v>
      </c>
      <c r="B11114" s="503" t="s">
        <v>43459</v>
      </c>
      <c r="C11114" s="1268" t="s">
        <v>5741</v>
      </c>
      <c r="D11114" s="1269" t="s">
        <v>28</v>
      </c>
      <c r="E11114" s="1272">
        <v>43.38</v>
      </c>
      <c r="F11114" s="394"/>
    </row>
    <row r="11115" spans="1:6">
      <c r="A11115" s="1284" t="s">
        <v>5742</v>
      </c>
      <c r="B11115" s="503" t="s">
        <v>43459</v>
      </c>
      <c r="C11115" s="1268" t="s">
        <v>5743</v>
      </c>
      <c r="D11115" s="1269" t="s">
        <v>28</v>
      </c>
      <c r="E11115" s="1272">
        <v>67.739999999999995</v>
      </c>
      <c r="F11115" s="394"/>
    </row>
    <row r="11116" spans="1:6">
      <c r="A11116" s="1284" t="s">
        <v>5744</v>
      </c>
      <c r="B11116" s="503" t="s">
        <v>43459</v>
      </c>
      <c r="C11116" s="1268" t="s">
        <v>11073</v>
      </c>
      <c r="D11116" s="1269" t="s">
        <v>28</v>
      </c>
      <c r="E11116" s="1271">
        <v>136.12</v>
      </c>
      <c r="F11116" s="394"/>
    </row>
    <row r="11117" spans="1:6">
      <c r="A11117" s="1284" t="s">
        <v>5745</v>
      </c>
      <c r="B11117" s="503" t="s">
        <v>43459</v>
      </c>
      <c r="C11117" s="1268" t="s">
        <v>11074</v>
      </c>
      <c r="D11117" s="1269" t="s">
        <v>28</v>
      </c>
      <c r="E11117" s="1271">
        <v>131.65</v>
      </c>
      <c r="F11117" s="394"/>
    </row>
    <row r="11118" spans="1:6">
      <c r="A11118" s="1284" t="s">
        <v>5746</v>
      </c>
      <c r="B11118" s="503" t="s">
        <v>43459</v>
      </c>
      <c r="C11118" s="1268" t="s">
        <v>11075</v>
      </c>
      <c r="D11118" s="1269" t="s">
        <v>28</v>
      </c>
      <c r="E11118" s="1271">
        <v>197.64</v>
      </c>
      <c r="F11118" s="394"/>
    </row>
    <row r="11119" spans="1:6">
      <c r="A11119" s="1284" t="s">
        <v>5747</v>
      </c>
      <c r="B11119" s="503" t="s">
        <v>43459</v>
      </c>
      <c r="C11119" s="1268" t="s">
        <v>11076</v>
      </c>
      <c r="D11119" s="1269" t="s">
        <v>28</v>
      </c>
      <c r="E11119" s="1271">
        <v>192.82</v>
      </c>
      <c r="F11119" s="394"/>
    </row>
    <row r="11120" spans="1:6">
      <c r="A11120" s="1284" t="s">
        <v>5748</v>
      </c>
      <c r="B11120" s="503" t="s">
        <v>43459</v>
      </c>
      <c r="C11120" s="1268" t="s">
        <v>11077</v>
      </c>
      <c r="D11120" s="1269" t="s">
        <v>28</v>
      </c>
      <c r="E11120" s="1271">
        <v>163.32</v>
      </c>
      <c r="F11120" s="394"/>
    </row>
    <row r="11121" spans="1:6">
      <c r="A11121" s="1284" t="s">
        <v>5749</v>
      </c>
      <c r="B11121" s="503" t="s">
        <v>43459</v>
      </c>
      <c r="C11121" s="1268" t="s">
        <v>11078</v>
      </c>
      <c r="D11121" s="1269" t="s">
        <v>28</v>
      </c>
      <c r="E11121" s="1271">
        <v>158.5</v>
      </c>
      <c r="F11121" s="394"/>
    </row>
    <row r="11122" spans="1:6">
      <c r="A11122" s="1284" t="s">
        <v>5750</v>
      </c>
      <c r="B11122" s="503" t="s">
        <v>43459</v>
      </c>
      <c r="C11122" s="1268" t="s">
        <v>11079</v>
      </c>
      <c r="D11122" s="1269" t="s">
        <v>28</v>
      </c>
      <c r="E11122" s="1271">
        <v>101.61</v>
      </c>
      <c r="F11122" s="394"/>
    </row>
    <row r="11123" spans="1:6">
      <c r="A11123" s="1284" t="s">
        <v>5751</v>
      </c>
      <c r="B11123" s="503" t="s">
        <v>43459</v>
      </c>
      <c r="C11123" s="1268" t="s">
        <v>11080</v>
      </c>
      <c r="D11123" s="1269" t="s">
        <v>28</v>
      </c>
      <c r="E11123" s="1272">
        <v>97.14</v>
      </c>
      <c r="F11123" s="394"/>
    </row>
    <row r="11124" spans="1:6">
      <c r="A11124" s="1284" t="s">
        <v>5752</v>
      </c>
      <c r="B11124" s="503" t="s">
        <v>43459</v>
      </c>
      <c r="C11124" s="1268" t="s">
        <v>11081</v>
      </c>
      <c r="D11124" s="1269" t="s">
        <v>28</v>
      </c>
      <c r="E11124" s="1272">
        <v>98.43</v>
      </c>
      <c r="F11124" s="394"/>
    </row>
    <row r="11125" spans="1:6">
      <c r="A11125" s="1284" t="s">
        <v>5753</v>
      </c>
      <c r="B11125" s="503" t="s">
        <v>43459</v>
      </c>
      <c r="C11125" s="1268" t="s">
        <v>11082</v>
      </c>
      <c r="D11125" s="1269" t="s">
        <v>28</v>
      </c>
      <c r="E11125" s="1272">
        <v>93.94</v>
      </c>
      <c r="F11125" s="394"/>
    </row>
    <row r="11126" spans="1:6">
      <c r="A11126" s="1284" t="s">
        <v>5754</v>
      </c>
      <c r="B11126" s="503" t="s">
        <v>43459</v>
      </c>
      <c r="C11126" s="1268" t="s">
        <v>11083</v>
      </c>
      <c r="D11126" s="1269" t="s">
        <v>28</v>
      </c>
      <c r="E11126" s="1272">
        <v>92.98</v>
      </c>
      <c r="F11126" s="394"/>
    </row>
    <row r="11127" spans="1:6">
      <c r="A11127" s="1284" t="s">
        <v>5755</v>
      </c>
      <c r="B11127" s="503" t="s">
        <v>43459</v>
      </c>
      <c r="C11127" s="1268" t="s">
        <v>11084</v>
      </c>
      <c r="D11127" s="1269" t="s">
        <v>28</v>
      </c>
      <c r="E11127" s="1271">
        <v>131.88</v>
      </c>
      <c r="F11127" s="394"/>
    </row>
    <row r="11128" spans="1:6">
      <c r="A11128" s="1284" t="s">
        <v>5756</v>
      </c>
      <c r="B11128" s="503" t="s">
        <v>43459</v>
      </c>
      <c r="C11128" s="1268" t="s">
        <v>11085</v>
      </c>
      <c r="D11128" s="1269" t="s">
        <v>28</v>
      </c>
      <c r="E11128" s="1271">
        <v>118.16</v>
      </c>
      <c r="F11128" s="394"/>
    </row>
    <row r="11129" spans="1:6">
      <c r="A11129" s="1284" t="s">
        <v>5757</v>
      </c>
      <c r="B11129" s="503" t="s">
        <v>43459</v>
      </c>
      <c r="C11129" s="1268" t="s">
        <v>11086</v>
      </c>
      <c r="D11129" s="1269" t="s">
        <v>28</v>
      </c>
      <c r="E11129" s="1272">
        <v>59.66</v>
      </c>
      <c r="F11129" s="394"/>
    </row>
    <row r="11130" spans="1:6">
      <c r="A11130" s="1284" t="s">
        <v>5758</v>
      </c>
      <c r="B11130" s="503" t="s">
        <v>43459</v>
      </c>
      <c r="C11130" s="1268" t="s">
        <v>11087</v>
      </c>
      <c r="D11130" s="1269" t="s">
        <v>28</v>
      </c>
      <c r="E11130" s="1271">
        <v>223.13</v>
      </c>
      <c r="F11130" s="394"/>
    </row>
    <row r="11131" spans="1:6">
      <c r="A11131" s="1284" t="s">
        <v>5759</v>
      </c>
      <c r="B11131" s="503" t="s">
        <v>43459</v>
      </c>
      <c r="C11131" s="1268" t="s">
        <v>11088</v>
      </c>
      <c r="D11131" s="1269" t="s">
        <v>28</v>
      </c>
      <c r="E11131" s="1271">
        <v>442.73</v>
      </c>
      <c r="F11131" s="394"/>
    </row>
    <row r="11132" spans="1:6">
      <c r="A11132" s="1284" t="s">
        <v>5760</v>
      </c>
      <c r="B11132" s="503" t="s">
        <v>43459</v>
      </c>
      <c r="C11132" s="1268" t="s">
        <v>11089</v>
      </c>
      <c r="D11132" s="1269" t="s">
        <v>28</v>
      </c>
      <c r="E11132" s="1271">
        <v>652.88</v>
      </c>
      <c r="F11132" s="394"/>
    </row>
    <row r="11133" spans="1:6">
      <c r="A11133" s="1284" t="s">
        <v>5761</v>
      </c>
      <c r="B11133" s="503" t="s">
        <v>43459</v>
      </c>
      <c r="C11133" s="1268" t="s">
        <v>11090</v>
      </c>
      <c r="D11133" s="1269" t="s">
        <v>28</v>
      </c>
      <c r="E11133" s="1272">
        <v>63.55</v>
      </c>
      <c r="F11133" s="394"/>
    </row>
    <row r="11134" spans="1:6">
      <c r="A11134" s="1284" t="s">
        <v>5762</v>
      </c>
      <c r="B11134" s="503" t="s">
        <v>43459</v>
      </c>
      <c r="C11134" s="1268" t="s">
        <v>11091</v>
      </c>
      <c r="D11134" s="1269" t="s">
        <v>28</v>
      </c>
      <c r="E11134" s="1273">
        <v>1171.19</v>
      </c>
      <c r="F11134" s="394"/>
    </row>
    <row r="11135" spans="1:6">
      <c r="A11135" s="1284" t="s">
        <v>5763</v>
      </c>
      <c r="B11135" s="503" t="s">
        <v>43459</v>
      </c>
      <c r="C11135" s="1268" t="s">
        <v>11092</v>
      </c>
      <c r="D11135" s="1269" t="s">
        <v>28</v>
      </c>
      <c r="E11135" s="1272">
        <v>89.96</v>
      </c>
      <c r="F11135" s="394"/>
    </row>
    <row r="11136" spans="1:6">
      <c r="A11136" s="1284" t="s">
        <v>5764</v>
      </c>
      <c r="B11136" s="503" t="s">
        <v>43459</v>
      </c>
      <c r="C11136" s="1268" t="s">
        <v>11093</v>
      </c>
      <c r="D11136" s="1269" t="s">
        <v>28</v>
      </c>
      <c r="E11136" s="1272">
        <v>85.49</v>
      </c>
      <c r="F11136" s="394"/>
    </row>
    <row r="11137" spans="1:6">
      <c r="A11137" s="1284" t="s">
        <v>5765</v>
      </c>
      <c r="B11137" s="503" t="s">
        <v>43459</v>
      </c>
      <c r="C11137" s="1268" t="s">
        <v>11094</v>
      </c>
      <c r="D11137" s="1269" t="s">
        <v>28</v>
      </c>
      <c r="E11137" s="1272">
        <v>98.97</v>
      </c>
      <c r="F11137" s="394"/>
    </row>
    <row r="11138" spans="1:6">
      <c r="A11138" s="1284" t="s">
        <v>5766</v>
      </c>
      <c r="B11138" s="503" t="s">
        <v>43459</v>
      </c>
      <c r="C11138" s="1268" t="s">
        <v>11095</v>
      </c>
      <c r="D11138" s="1269" t="s">
        <v>28</v>
      </c>
      <c r="E11138" s="1272">
        <v>94.5</v>
      </c>
      <c r="F11138" s="394"/>
    </row>
    <row r="11139" spans="1:6">
      <c r="A11139" s="1284" t="s">
        <v>5767</v>
      </c>
      <c r="B11139" s="503" t="s">
        <v>43459</v>
      </c>
      <c r="C11139" s="1268" t="s">
        <v>5768</v>
      </c>
      <c r="D11139" s="1269" t="s">
        <v>37</v>
      </c>
      <c r="E11139" s="1273">
        <v>1031.94</v>
      </c>
      <c r="F11139" s="394"/>
    </row>
    <row r="11140" spans="1:6">
      <c r="A11140" s="1284" t="s">
        <v>5769</v>
      </c>
      <c r="B11140" s="503" t="s">
        <v>43459</v>
      </c>
      <c r="C11140" s="1268" t="s">
        <v>5770</v>
      </c>
      <c r="D11140" s="1269" t="s">
        <v>37</v>
      </c>
      <c r="E11140" s="1271">
        <v>110.55</v>
      </c>
      <c r="F11140" s="394"/>
    </row>
    <row r="11141" spans="1:6">
      <c r="A11141" s="1284" t="s">
        <v>5771</v>
      </c>
      <c r="B11141" s="503" t="s">
        <v>43459</v>
      </c>
      <c r="C11141" s="1268" t="s">
        <v>5772</v>
      </c>
      <c r="D11141" s="1269" t="s">
        <v>37</v>
      </c>
      <c r="E11141" s="1271">
        <v>107.06</v>
      </c>
      <c r="F11141" s="394"/>
    </row>
    <row r="11142" spans="1:6">
      <c r="A11142" s="1284" t="s">
        <v>5773</v>
      </c>
      <c r="B11142" s="503" t="s">
        <v>43459</v>
      </c>
      <c r="C11142" s="1268" t="s">
        <v>5774</v>
      </c>
      <c r="D11142" s="1269" t="s">
        <v>37</v>
      </c>
      <c r="E11142" s="1271">
        <v>124.23</v>
      </c>
      <c r="F11142" s="394"/>
    </row>
    <row r="11143" spans="1:6">
      <c r="A11143" s="1284" t="s">
        <v>5775</v>
      </c>
      <c r="B11143" s="503" t="s">
        <v>43459</v>
      </c>
      <c r="C11143" s="1268" t="s">
        <v>5776</v>
      </c>
      <c r="D11143" s="1269" t="s">
        <v>37</v>
      </c>
      <c r="E11143" s="1271">
        <v>182.58</v>
      </c>
      <c r="F11143" s="394"/>
    </row>
    <row r="11144" spans="1:6">
      <c r="A11144" s="1284" t="s">
        <v>5777</v>
      </c>
      <c r="B11144" s="503" t="s">
        <v>43459</v>
      </c>
      <c r="C11144" s="1268" t="s">
        <v>5778</v>
      </c>
      <c r="D11144" s="1269" t="s">
        <v>37</v>
      </c>
      <c r="E11144" s="1271">
        <v>200.18</v>
      </c>
      <c r="F11144" s="394"/>
    </row>
    <row r="11145" spans="1:6">
      <c r="A11145" s="1284" t="s">
        <v>5779</v>
      </c>
      <c r="B11145" s="503" t="s">
        <v>43459</v>
      </c>
      <c r="C11145" s="1268" t="s">
        <v>5780</v>
      </c>
      <c r="D11145" s="1269" t="s">
        <v>37</v>
      </c>
      <c r="E11145" s="1271">
        <v>247.43</v>
      </c>
      <c r="F11145" s="394"/>
    </row>
    <row r="11146" spans="1:6">
      <c r="A11146" s="1284" t="s">
        <v>5781</v>
      </c>
      <c r="B11146" s="503" t="s">
        <v>43459</v>
      </c>
      <c r="C11146" s="1268" t="s">
        <v>5782</v>
      </c>
      <c r="D11146" s="1269" t="s">
        <v>37</v>
      </c>
      <c r="E11146" s="1271">
        <v>427.48</v>
      </c>
      <c r="F11146" s="394"/>
    </row>
    <row r="11147" spans="1:6">
      <c r="A11147" s="1284" t="s">
        <v>5783</v>
      </c>
      <c r="B11147" s="503" t="s">
        <v>43459</v>
      </c>
      <c r="C11147" s="1268" t="s">
        <v>5784</v>
      </c>
      <c r="D11147" s="1269" t="s">
        <v>37</v>
      </c>
      <c r="E11147" s="1271">
        <v>654.67999999999995</v>
      </c>
      <c r="F11147" s="394"/>
    </row>
    <row r="11148" spans="1:6">
      <c r="A11148" s="1284" t="s">
        <v>5785</v>
      </c>
      <c r="B11148" s="503" t="s">
        <v>43459</v>
      </c>
      <c r="C11148" s="1268" t="s">
        <v>5786</v>
      </c>
      <c r="D11148" s="1269" t="s">
        <v>37</v>
      </c>
      <c r="E11148" s="1273">
        <v>1238.29</v>
      </c>
      <c r="F11148" s="394"/>
    </row>
    <row r="11149" spans="1:6">
      <c r="A11149" s="1284" t="s">
        <v>5787</v>
      </c>
      <c r="B11149" s="503" t="s">
        <v>43459</v>
      </c>
      <c r="C11149" s="1268" t="s">
        <v>5788</v>
      </c>
      <c r="D11149" s="1269" t="s">
        <v>37</v>
      </c>
      <c r="E11149" s="1271">
        <v>123.08</v>
      </c>
      <c r="F11149" s="394"/>
    </row>
    <row r="11150" spans="1:6">
      <c r="A11150" s="1284" t="s">
        <v>5789</v>
      </c>
      <c r="B11150" s="503" t="s">
        <v>43459</v>
      </c>
      <c r="C11150" s="1268" t="s">
        <v>5790</v>
      </c>
      <c r="D11150" s="1269" t="s">
        <v>37</v>
      </c>
      <c r="E11150" s="1271">
        <v>126.21</v>
      </c>
      <c r="F11150" s="394"/>
    </row>
    <row r="11151" spans="1:6">
      <c r="A11151" s="1284" t="s">
        <v>5791</v>
      </c>
      <c r="B11151" s="503" t="s">
        <v>43459</v>
      </c>
      <c r="C11151" s="1268" t="s">
        <v>5792</v>
      </c>
      <c r="D11151" s="1269" t="s">
        <v>37</v>
      </c>
      <c r="E11151" s="1271">
        <v>157.25</v>
      </c>
      <c r="F11151" s="394"/>
    </row>
    <row r="11152" spans="1:6">
      <c r="A11152" s="1284" t="s">
        <v>5793</v>
      </c>
      <c r="B11152" s="503" t="s">
        <v>43459</v>
      </c>
      <c r="C11152" s="1268" t="s">
        <v>5794</v>
      </c>
      <c r="D11152" s="1269" t="s">
        <v>37</v>
      </c>
      <c r="E11152" s="1271">
        <v>243.99</v>
      </c>
      <c r="F11152" s="394"/>
    </row>
    <row r="11153" spans="1:6">
      <c r="A11153" s="1284" t="s">
        <v>5795</v>
      </c>
      <c r="B11153" s="503" t="s">
        <v>43459</v>
      </c>
      <c r="C11153" s="1268" t="s">
        <v>5796</v>
      </c>
      <c r="D11153" s="1269" t="s">
        <v>37</v>
      </c>
      <c r="E11153" s="1271">
        <v>258.77999999999997</v>
      </c>
      <c r="F11153" s="394"/>
    </row>
    <row r="11154" spans="1:6">
      <c r="A11154" s="1284" t="s">
        <v>5797</v>
      </c>
      <c r="B11154" s="503" t="s">
        <v>43459</v>
      </c>
      <c r="C11154" s="1268" t="s">
        <v>5798</v>
      </c>
      <c r="D11154" s="1269" t="s">
        <v>37</v>
      </c>
      <c r="E11154" s="1271">
        <v>373.82</v>
      </c>
      <c r="F11154" s="394"/>
    </row>
    <row r="11155" spans="1:6">
      <c r="A11155" s="1284" t="s">
        <v>5799</v>
      </c>
      <c r="B11155" s="503" t="s">
        <v>43459</v>
      </c>
      <c r="C11155" s="1268" t="s">
        <v>5800</v>
      </c>
      <c r="D11155" s="1269" t="s">
        <v>37</v>
      </c>
      <c r="E11155" s="1271">
        <v>602.47</v>
      </c>
      <c r="F11155" s="394"/>
    </row>
    <row r="11156" spans="1:6">
      <c r="A11156" s="1284" t="s">
        <v>5801</v>
      </c>
      <c r="B11156" s="503" t="s">
        <v>43459</v>
      </c>
      <c r="C11156" s="1268" t="s">
        <v>5802</v>
      </c>
      <c r="D11156" s="1269" t="s">
        <v>37</v>
      </c>
      <c r="E11156" s="1271">
        <v>717.34</v>
      </c>
      <c r="F11156" s="394"/>
    </row>
    <row r="11157" spans="1:6">
      <c r="A11157" s="1292">
        <v>8987</v>
      </c>
      <c r="B11157" s="503" t="s">
        <v>43459</v>
      </c>
      <c r="C11157" s="1265" t="s">
        <v>5803</v>
      </c>
      <c r="D11157" s="1266" t="s">
        <v>97</v>
      </c>
      <c r="E11157" s="1267"/>
      <c r="F11157" s="394"/>
    </row>
    <row r="11158" spans="1:6">
      <c r="A11158" s="1284" t="s">
        <v>5804</v>
      </c>
      <c r="B11158" s="503" t="s">
        <v>43459</v>
      </c>
      <c r="C11158" s="1268" t="s">
        <v>5805</v>
      </c>
      <c r="D11158" s="1269" t="s">
        <v>28</v>
      </c>
      <c r="E11158" s="1271">
        <v>472.14</v>
      </c>
      <c r="F11158" s="394"/>
    </row>
    <row r="11159" spans="1:6">
      <c r="A11159" s="1284" t="s">
        <v>5806</v>
      </c>
      <c r="B11159" s="503" t="s">
        <v>43459</v>
      </c>
      <c r="C11159" s="1268" t="s">
        <v>5807</v>
      </c>
      <c r="D11159" s="1269" t="s">
        <v>28</v>
      </c>
      <c r="E11159" s="1272">
        <v>61.66</v>
      </c>
      <c r="F11159" s="394"/>
    </row>
    <row r="11160" spans="1:6">
      <c r="A11160" s="1284" t="s">
        <v>5808</v>
      </c>
      <c r="B11160" s="503" t="s">
        <v>43459</v>
      </c>
      <c r="C11160" s="1268" t="s">
        <v>5809</v>
      </c>
      <c r="D11160" s="1269" t="s">
        <v>28</v>
      </c>
      <c r="E11160" s="1271">
        <v>126.64</v>
      </c>
      <c r="F11160" s="394"/>
    </row>
    <row r="11161" spans="1:6">
      <c r="A11161" s="1284" t="s">
        <v>5810</v>
      </c>
      <c r="B11161" s="503" t="s">
        <v>43459</v>
      </c>
      <c r="C11161" s="1268" t="s">
        <v>5811</v>
      </c>
      <c r="D11161" s="1269" t="s">
        <v>28</v>
      </c>
      <c r="E11161" s="1272">
        <v>93</v>
      </c>
      <c r="F11161" s="394"/>
    </row>
    <row r="11162" spans="1:6">
      <c r="A11162" s="1284" t="s">
        <v>5812</v>
      </c>
      <c r="B11162" s="503" t="s">
        <v>43459</v>
      </c>
      <c r="C11162" s="1268" t="s">
        <v>5813</v>
      </c>
      <c r="D11162" s="1269" t="s">
        <v>28</v>
      </c>
      <c r="E11162" s="1272">
        <v>70.48</v>
      </c>
      <c r="F11162" s="394"/>
    </row>
    <row r="11163" spans="1:6">
      <c r="A11163" s="1284" t="s">
        <v>5814</v>
      </c>
      <c r="B11163" s="503" t="s">
        <v>43459</v>
      </c>
      <c r="C11163" s="1268" t="s">
        <v>5815</v>
      </c>
      <c r="D11163" s="1269" t="s">
        <v>28</v>
      </c>
      <c r="E11163" s="1272">
        <v>74.45</v>
      </c>
      <c r="F11163" s="394"/>
    </row>
    <row r="11164" spans="1:6">
      <c r="A11164" s="1284" t="s">
        <v>5816</v>
      </c>
      <c r="B11164" s="503" t="s">
        <v>43459</v>
      </c>
      <c r="C11164" s="1268" t="s">
        <v>5817</v>
      </c>
      <c r="D11164" s="1269" t="s">
        <v>28</v>
      </c>
      <c r="E11164" s="1272">
        <v>97.93</v>
      </c>
      <c r="F11164" s="394"/>
    </row>
    <row r="11165" spans="1:6">
      <c r="A11165" s="1284" t="s">
        <v>5818</v>
      </c>
      <c r="B11165" s="503" t="s">
        <v>43459</v>
      </c>
      <c r="C11165" s="1268" t="s">
        <v>5819</v>
      </c>
      <c r="D11165" s="1269" t="s">
        <v>28</v>
      </c>
      <c r="E11165" s="1272">
        <v>84.61</v>
      </c>
      <c r="F11165" s="394"/>
    </row>
    <row r="11166" spans="1:6">
      <c r="A11166" s="1284" t="s">
        <v>5820</v>
      </c>
      <c r="B11166" s="503" t="s">
        <v>43459</v>
      </c>
      <c r="C11166" s="1268" t="s">
        <v>5821</v>
      </c>
      <c r="D11166" s="1269" t="s">
        <v>28</v>
      </c>
      <c r="E11166" s="1272">
        <v>94.01</v>
      </c>
      <c r="F11166" s="394"/>
    </row>
    <row r="11167" spans="1:6">
      <c r="A11167" s="1284" t="s">
        <v>5822</v>
      </c>
      <c r="B11167" s="503" t="s">
        <v>43459</v>
      </c>
      <c r="C11167" s="1268" t="s">
        <v>5823</v>
      </c>
      <c r="D11167" s="1269" t="s">
        <v>28</v>
      </c>
      <c r="E11167" s="1271">
        <v>132.76</v>
      </c>
      <c r="F11167" s="394"/>
    </row>
    <row r="11168" spans="1:6">
      <c r="A11168" s="1284" t="s">
        <v>5824</v>
      </c>
      <c r="B11168" s="503" t="s">
        <v>43459</v>
      </c>
      <c r="C11168" s="1268" t="s">
        <v>5825</v>
      </c>
      <c r="D11168" s="1269" t="s">
        <v>28</v>
      </c>
      <c r="E11168" s="1271">
        <v>146.54</v>
      </c>
      <c r="F11168" s="394"/>
    </row>
    <row r="11169" spans="1:6">
      <c r="A11169" s="1284" t="s">
        <v>5826</v>
      </c>
      <c r="B11169" s="503" t="s">
        <v>43459</v>
      </c>
      <c r="C11169" s="1268" t="s">
        <v>5827</v>
      </c>
      <c r="D11169" s="1269" t="s">
        <v>28</v>
      </c>
      <c r="E11169" s="1272">
        <v>42.27</v>
      </c>
      <c r="F11169" s="394"/>
    </row>
    <row r="11170" spans="1:6">
      <c r="A11170" s="1284" t="s">
        <v>5828</v>
      </c>
      <c r="B11170" s="503" t="s">
        <v>43459</v>
      </c>
      <c r="C11170" s="1268" t="s">
        <v>5829</v>
      </c>
      <c r="D11170" s="1269" t="s">
        <v>28</v>
      </c>
      <c r="E11170" s="1272">
        <v>38.549999999999997</v>
      </c>
      <c r="F11170" s="394"/>
    </row>
    <row r="11171" spans="1:6">
      <c r="A11171" s="1284" t="s">
        <v>5830</v>
      </c>
      <c r="B11171" s="503" t="s">
        <v>43459</v>
      </c>
      <c r="C11171" s="1268" t="s">
        <v>5831</v>
      </c>
      <c r="D11171" s="1269" t="s">
        <v>28</v>
      </c>
      <c r="E11171" s="1272">
        <v>39.049999999999997</v>
      </c>
      <c r="F11171" s="394"/>
    </row>
    <row r="11172" spans="1:6">
      <c r="A11172" s="1284" t="s">
        <v>5832</v>
      </c>
      <c r="B11172" s="503" t="s">
        <v>43459</v>
      </c>
      <c r="C11172" s="1268" t="s">
        <v>5833</v>
      </c>
      <c r="D11172" s="1269" t="s">
        <v>28</v>
      </c>
      <c r="E11172" s="1272">
        <v>34.770000000000003</v>
      </c>
      <c r="F11172" s="394"/>
    </row>
    <row r="11173" spans="1:6">
      <c r="A11173" s="1284" t="s">
        <v>5834</v>
      </c>
      <c r="B11173" s="503" t="s">
        <v>43459</v>
      </c>
      <c r="C11173" s="1268" t="s">
        <v>5835</v>
      </c>
      <c r="D11173" s="1269" t="s">
        <v>28</v>
      </c>
      <c r="E11173" s="1271">
        <v>109.96</v>
      </c>
      <c r="F11173" s="394"/>
    </row>
    <row r="11174" spans="1:6">
      <c r="A11174" s="1284" t="s">
        <v>21033</v>
      </c>
      <c r="B11174" s="503" t="s">
        <v>43459</v>
      </c>
      <c r="C11174" s="1268" t="s">
        <v>21034</v>
      </c>
      <c r="D11174" s="1269" t="s">
        <v>28</v>
      </c>
      <c r="E11174" s="1272">
        <v>38.630000000000003</v>
      </c>
      <c r="F11174" s="394"/>
    </row>
    <row r="11175" spans="1:6">
      <c r="A11175" s="1284" t="s">
        <v>5836</v>
      </c>
      <c r="B11175" s="503" t="s">
        <v>43459</v>
      </c>
      <c r="C11175" s="1268" t="s">
        <v>5837</v>
      </c>
      <c r="D11175" s="1269" t="s">
        <v>28</v>
      </c>
      <c r="E11175" s="1272">
        <v>37.619999999999997</v>
      </c>
      <c r="F11175" s="394"/>
    </row>
    <row r="11176" spans="1:6">
      <c r="A11176" s="1284" t="s">
        <v>5838</v>
      </c>
      <c r="B11176" s="503" t="s">
        <v>43459</v>
      </c>
      <c r="C11176" s="1268" t="s">
        <v>5839</v>
      </c>
      <c r="D11176" s="1269" t="s">
        <v>28</v>
      </c>
      <c r="E11176" s="1272">
        <v>36.79</v>
      </c>
      <c r="F11176" s="394"/>
    </row>
    <row r="11177" spans="1:6">
      <c r="A11177" s="1292">
        <v>8988</v>
      </c>
      <c r="B11177" s="503" t="s">
        <v>43459</v>
      </c>
      <c r="C11177" s="1265" t="s">
        <v>5840</v>
      </c>
      <c r="D11177" s="1266" t="s">
        <v>97</v>
      </c>
      <c r="E11177" s="1267"/>
      <c r="F11177" s="394"/>
    </row>
    <row r="11178" spans="1:6">
      <c r="A11178" s="1284" t="s">
        <v>5842</v>
      </c>
      <c r="B11178" s="503" t="s">
        <v>43459</v>
      </c>
      <c r="C11178" s="1268" t="s">
        <v>21035</v>
      </c>
      <c r="D11178" s="1269" t="s">
        <v>28</v>
      </c>
      <c r="E11178" s="1272">
        <v>35.94</v>
      </c>
      <c r="F11178" s="394"/>
    </row>
    <row r="11179" spans="1:6">
      <c r="A11179" s="1284" t="s">
        <v>5843</v>
      </c>
      <c r="B11179" s="503" t="s">
        <v>43459</v>
      </c>
      <c r="C11179" s="1268" t="s">
        <v>21036</v>
      </c>
      <c r="D11179" s="1269" t="s">
        <v>28</v>
      </c>
      <c r="E11179" s="1272">
        <v>49.17</v>
      </c>
      <c r="F11179" s="394"/>
    </row>
    <row r="11180" spans="1:6">
      <c r="A11180" s="1284" t="s">
        <v>6845</v>
      </c>
      <c r="B11180" s="503" t="s">
        <v>43459</v>
      </c>
      <c r="C11180" s="1268" t="s">
        <v>21037</v>
      </c>
      <c r="D11180" s="1269" t="s">
        <v>28</v>
      </c>
      <c r="E11180" s="1272">
        <v>52.09</v>
      </c>
      <c r="F11180" s="394"/>
    </row>
    <row r="11181" spans="1:6">
      <c r="A11181" s="1284" t="s">
        <v>5841</v>
      </c>
      <c r="B11181" s="503" t="s">
        <v>43459</v>
      </c>
      <c r="C11181" s="1268" t="s">
        <v>21038</v>
      </c>
      <c r="D11181" s="1269" t="s">
        <v>28</v>
      </c>
      <c r="E11181" s="1272">
        <v>81.64</v>
      </c>
      <c r="F11181" s="394"/>
    </row>
    <row r="11182" spans="1:6">
      <c r="A11182" s="1284" t="s">
        <v>5844</v>
      </c>
      <c r="B11182" s="503" t="s">
        <v>43459</v>
      </c>
      <c r="C11182" s="1268" t="s">
        <v>5845</v>
      </c>
      <c r="D11182" s="1269" t="s">
        <v>28</v>
      </c>
      <c r="E11182" s="1272">
        <v>29.13</v>
      </c>
      <c r="F11182" s="394"/>
    </row>
    <row r="11183" spans="1:6">
      <c r="A11183" s="1284" t="s">
        <v>5846</v>
      </c>
      <c r="B11183" s="503" t="s">
        <v>43459</v>
      </c>
      <c r="C11183" s="1268" t="s">
        <v>5847</v>
      </c>
      <c r="D11183" s="1269" t="s">
        <v>28</v>
      </c>
      <c r="E11183" s="1272">
        <v>36.08</v>
      </c>
      <c r="F11183" s="394"/>
    </row>
    <row r="11184" spans="1:6">
      <c r="A11184" s="1292">
        <v>8990</v>
      </c>
      <c r="B11184" s="503" t="s">
        <v>43459</v>
      </c>
      <c r="C11184" s="1265" t="s">
        <v>5848</v>
      </c>
      <c r="D11184" s="1266" t="s">
        <v>97</v>
      </c>
      <c r="E11184" s="1267"/>
      <c r="F11184" s="394"/>
    </row>
    <row r="11185" spans="1:6">
      <c r="A11185" s="1284" t="s">
        <v>5849</v>
      </c>
      <c r="B11185" s="503" t="s">
        <v>43459</v>
      </c>
      <c r="C11185" s="1268" t="s">
        <v>5850</v>
      </c>
      <c r="D11185" s="1269" t="s">
        <v>37</v>
      </c>
      <c r="E11185" s="1272">
        <v>21.64</v>
      </c>
      <c r="F11185" s="394"/>
    </row>
    <row r="11186" spans="1:6">
      <c r="A11186" s="1292">
        <v>8991</v>
      </c>
      <c r="B11186" s="503" t="s">
        <v>43459</v>
      </c>
      <c r="C11186" s="1265" t="s">
        <v>5851</v>
      </c>
      <c r="D11186" s="1266" t="s">
        <v>97</v>
      </c>
      <c r="E11186" s="1267"/>
      <c r="F11186" s="394"/>
    </row>
    <row r="11187" spans="1:6" ht="22.5">
      <c r="A11187" s="1284" t="s">
        <v>5852</v>
      </c>
      <c r="B11187" s="503" t="s">
        <v>43459</v>
      </c>
      <c r="C11187" s="1268" t="s">
        <v>5853</v>
      </c>
      <c r="D11187" s="1269" t="s">
        <v>28</v>
      </c>
      <c r="E11187" s="1271">
        <v>368.74</v>
      </c>
      <c r="F11187" s="394"/>
    </row>
    <row r="11188" spans="1:6" ht="22.5">
      <c r="A11188" s="1284" t="s">
        <v>5854</v>
      </c>
      <c r="B11188" s="503" t="s">
        <v>43459</v>
      </c>
      <c r="C11188" s="1268" t="s">
        <v>5855</v>
      </c>
      <c r="D11188" s="1269" t="s">
        <v>28</v>
      </c>
      <c r="E11188" s="1271">
        <v>247.75</v>
      </c>
      <c r="F11188" s="394"/>
    </row>
    <row r="11189" spans="1:6">
      <c r="A11189" s="1292">
        <v>8992</v>
      </c>
      <c r="B11189" s="503" t="s">
        <v>43459</v>
      </c>
      <c r="C11189" s="1265" t="s">
        <v>5856</v>
      </c>
      <c r="D11189" s="1266" t="s">
        <v>97</v>
      </c>
      <c r="E11189" s="1267"/>
      <c r="F11189" s="394"/>
    </row>
    <row r="11190" spans="1:6" ht="22.5">
      <c r="A11190" s="1284" t="s">
        <v>5857</v>
      </c>
      <c r="B11190" s="503" t="s">
        <v>43459</v>
      </c>
      <c r="C11190" s="1268" t="s">
        <v>21039</v>
      </c>
      <c r="D11190" s="1269" t="s">
        <v>28</v>
      </c>
      <c r="E11190" s="1273">
        <v>1051.48</v>
      </c>
      <c r="F11190" s="394"/>
    </row>
    <row r="11191" spans="1:6" ht="22.5">
      <c r="A11191" s="1284" t="s">
        <v>5858</v>
      </c>
      <c r="B11191" s="503" t="s">
        <v>43459</v>
      </c>
      <c r="C11191" s="1268" t="s">
        <v>21040</v>
      </c>
      <c r="D11191" s="1269" t="s">
        <v>28</v>
      </c>
      <c r="E11191" s="1273">
        <v>1415.68</v>
      </c>
      <c r="F11191" s="394"/>
    </row>
    <row r="11192" spans="1:6" ht="22.5">
      <c r="A11192" s="1284" t="s">
        <v>5859</v>
      </c>
      <c r="B11192" s="503" t="s">
        <v>43459</v>
      </c>
      <c r="C11192" s="1268" t="s">
        <v>21041</v>
      </c>
      <c r="D11192" s="1269" t="s">
        <v>28</v>
      </c>
      <c r="E11192" s="1271">
        <v>181.45</v>
      </c>
      <c r="F11192" s="394"/>
    </row>
    <row r="11193" spans="1:6" ht="22.5">
      <c r="A11193" s="1284" t="s">
        <v>5860</v>
      </c>
      <c r="B11193" s="503" t="s">
        <v>43459</v>
      </c>
      <c r="C11193" s="1268" t="s">
        <v>21042</v>
      </c>
      <c r="D11193" s="1269" t="s">
        <v>28</v>
      </c>
      <c r="E11193" s="1271">
        <v>229.74</v>
      </c>
      <c r="F11193" s="394"/>
    </row>
    <row r="11194" spans="1:6" ht="22.5">
      <c r="A11194" s="1284" t="s">
        <v>5861</v>
      </c>
      <c r="B11194" s="503" t="s">
        <v>43459</v>
      </c>
      <c r="C11194" s="1268" t="s">
        <v>21043</v>
      </c>
      <c r="D11194" s="1269" t="s">
        <v>28</v>
      </c>
      <c r="E11194" s="1271">
        <v>292.64</v>
      </c>
      <c r="F11194" s="394"/>
    </row>
    <row r="11195" spans="1:6" ht="22.5">
      <c r="A11195" s="1284" t="s">
        <v>5862</v>
      </c>
      <c r="B11195" s="503" t="s">
        <v>43459</v>
      </c>
      <c r="C11195" s="1268" t="s">
        <v>21044</v>
      </c>
      <c r="D11195" s="1269" t="s">
        <v>28</v>
      </c>
      <c r="E11195" s="1271">
        <v>577.20000000000005</v>
      </c>
      <c r="F11195" s="394"/>
    </row>
    <row r="11196" spans="1:6" ht="22.5">
      <c r="A11196" s="1284" t="s">
        <v>5863</v>
      </c>
      <c r="B11196" s="503" t="s">
        <v>43459</v>
      </c>
      <c r="C11196" s="1268" t="s">
        <v>21045</v>
      </c>
      <c r="D11196" s="1269" t="s">
        <v>28</v>
      </c>
      <c r="E11196" s="1271">
        <v>290.45999999999998</v>
      </c>
      <c r="F11196" s="394"/>
    </row>
    <row r="11197" spans="1:6" ht="22.5">
      <c r="A11197" s="1284" t="s">
        <v>5864</v>
      </c>
      <c r="B11197" s="503" t="s">
        <v>43459</v>
      </c>
      <c r="C11197" s="1268" t="s">
        <v>21046</v>
      </c>
      <c r="D11197" s="1269" t="s">
        <v>28</v>
      </c>
      <c r="E11197" s="1271">
        <v>386.04</v>
      </c>
      <c r="F11197" s="394"/>
    </row>
    <row r="11198" spans="1:6" ht="22.5">
      <c r="A11198" s="1284" t="s">
        <v>5865</v>
      </c>
      <c r="B11198" s="503" t="s">
        <v>43459</v>
      </c>
      <c r="C11198" s="1268" t="s">
        <v>21047</v>
      </c>
      <c r="D11198" s="1269" t="s">
        <v>28</v>
      </c>
      <c r="E11198" s="1271">
        <v>481.62</v>
      </c>
      <c r="F11198" s="394"/>
    </row>
    <row r="11199" spans="1:6" ht="22.5">
      <c r="A11199" s="1284" t="s">
        <v>5866</v>
      </c>
      <c r="B11199" s="503" t="s">
        <v>43459</v>
      </c>
      <c r="C11199" s="1268" t="s">
        <v>21048</v>
      </c>
      <c r="D11199" s="1269" t="s">
        <v>28</v>
      </c>
      <c r="E11199" s="1271">
        <v>722.77</v>
      </c>
      <c r="F11199" s="394"/>
    </row>
    <row r="11200" spans="1:6" ht="22.5">
      <c r="A11200" s="1284" t="s">
        <v>5867</v>
      </c>
      <c r="B11200" s="503" t="s">
        <v>43459</v>
      </c>
      <c r="C11200" s="1268" t="s">
        <v>21049</v>
      </c>
      <c r="D11200" s="1269" t="s">
        <v>28</v>
      </c>
      <c r="E11200" s="1271">
        <v>369.02</v>
      </c>
      <c r="F11200" s="394"/>
    </row>
    <row r="11201" spans="1:6" ht="22.5">
      <c r="A11201" s="1284" t="s">
        <v>5868</v>
      </c>
      <c r="B11201" s="503" t="s">
        <v>43459</v>
      </c>
      <c r="C11201" s="1268" t="s">
        <v>21050</v>
      </c>
      <c r="D11201" s="1269" t="s">
        <v>28</v>
      </c>
      <c r="E11201" s="1271">
        <v>290.74</v>
      </c>
      <c r="F11201" s="394"/>
    </row>
    <row r="11202" spans="1:6" ht="22.5">
      <c r="A11202" s="1284" t="s">
        <v>5869</v>
      </c>
      <c r="B11202" s="503" t="s">
        <v>43459</v>
      </c>
      <c r="C11202" s="1268" t="s">
        <v>21051</v>
      </c>
      <c r="D11202" s="1269" t="s">
        <v>28</v>
      </c>
      <c r="E11202" s="1271">
        <v>486.93</v>
      </c>
      <c r="F11202" s="394"/>
    </row>
    <row r="11203" spans="1:6" ht="22.5">
      <c r="A11203" s="1284" t="s">
        <v>5870</v>
      </c>
      <c r="B11203" s="503" t="s">
        <v>43459</v>
      </c>
      <c r="C11203" s="1268" t="s">
        <v>21052</v>
      </c>
      <c r="D11203" s="1269" t="s">
        <v>28</v>
      </c>
      <c r="E11203" s="1271">
        <v>636.75</v>
      </c>
      <c r="F11203" s="394"/>
    </row>
    <row r="11204" spans="1:6" ht="22.5">
      <c r="A11204" s="1284" t="s">
        <v>5871</v>
      </c>
      <c r="B11204" s="503" t="s">
        <v>43459</v>
      </c>
      <c r="C11204" s="1268" t="s">
        <v>21053</v>
      </c>
      <c r="D11204" s="1269" t="s">
        <v>28</v>
      </c>
      <c r="E11204" s="1271">
        <v>877.61</v>
      </c>
      <c r="F11204" s="394"/>
    </row>
    <row r="11205" spans="1:6" ht="22.5">
      <c r="A11205" s="1284" t="s">
        <v>5872</v>
      </c>
      <c r="B11205" s="503" t="s">
        <v>43459</v>
      </c>
      <c r="C11205" s="1268" t="s">
        <v>21054</v>
      </c>
      <c r="D11205" s="1269" t="s">
        <v>28</v>
      </c>
      <c r="E11205" s="1271">
        <v>454.21</v>
      </c>
      <c r="F11205" s="394"/>
    </row>
    <row r="11206" spans="1:6" ht="22.5">
      <c r="A11206" s="1284" t="s">
        <v>5873</v>
      </c>
      <c r="B11206" s="503" t="s">
        <v>43459</v>
      </c>
      <c r="C11206" s="1268" t="s">
        <v>21055</v>
      </c>
      <c r="D11206" s="1269" t="s">
        <v>28</v>
      </c>
      <c r="E11206" s="1271">
        <v>595.34</v>
      </c>
      <c r="F11206" s="394"/>
    </row>
    <row r="11207" spans="1:6" ht="22.5">
      <c r="A11207" s="1284" t="s">
        <v>5874</v>
      </c>
      <c r="B11207" s="503" t="s">
        <v>43459</v>
      </c>
      <c r="C11207" s="1268" t="s">
        <v>21056</v>
      </c>
      <c r="D11207" s="1269" t="s">
        <v>28</v>
      </c>
      <c r="E11207" s="1271">
        <v>630.63</v>
      </c>
      <c r="F11207" s="394"/>
    </row>
    <row r="11208" spans="1:6" ht="22.5">
      <c r="A11208" s="1284" t="s">
        <v>5875</v>
      </c>
      <c r="B11208" s="503" t="s">
        <v>43459</v>
      </c>
      <c r="C11208" s="1268" t="s">
        <v>21057</v>
      </c>
      <c r="D11208" s="1269" t="s">
        <v>28</v>
      </c>
      <c r="E11208" s="1271">
        <v>662.78</v>
      </c>
      <c r="F11208" s="394"/>
    </row>
    <row r="11209" spans="1:6" ht="22.5">
      <c r="A11209" s="1284" t="s">
        <v>5876</v>
      </c>
      <c r="B11209" s="503" t="s">
        <v>43459</v>
      </c>
      <c r="C11209" s="1268" t="s">
        <v>21058</v>
      </c>
      <c r="D11209" s="1269" t="s">
        <v>28</v>
      </c>
      <c r="E11209" s="1271">
        <v>701.19</v>
      </c>
      <c r="F11209" s="394"/>
    </row>
    <row r="11210" spans="1:6" ht="22.5">
      <c r="A11210" s="1284" t="s">
        <v>5877</v>
      </c>
      <c r="B11210" s="503" t="s">
        <v>43459</v>
      </c>
      <c r="C11210" s="1268" t="s">
        <v>21059</v>
      </c>
      <c r="D11210" s="1269" t="s">
        <v>28</v>
      </c>
      <c r="E11210" s="1271">
        <v>736.48</v>
      </c>
      <c r="F11210" s="394"/>
    </row>
    <row r="11211" spans="1:6" ht="22.5">
      <c r="A11211" s="1284" t="s">
        <v>5878</v>
      </c>
      <c r="B11211" s="503" t="s">
        <v>43459</v>
      </c>
      <c r="C11211" s="1268" t="s">
        <v>21060</v>
      </c>
      <c r="D11211" s="1269" t="s">
        <v>28</v>
      </c>
      <c r="E11211" s="1271">
        <v>771.76</v>
      </c>
      <c r="F11211" s="394"/>
    </row>
    <row r="11212" spans="1:6" ht="22.5">
      <c r="A11212" s="1284" t="s">
        <v>5879</v>
      </c>
      <c r="B11212" s="503" t="s">
        <v>43459</v>
      </c>
      <c r="C11212" s="1268" t="s">
        <v>21061</v>
      </c>
      <c r="D11212" s="1269" t="s">
        <v>28</v>
      </c>
      <c r="E11212" s="1273">
        <v>1144.99</v>
      </c>
      <c r="F11212" s="394"/>
    </row>
    <row r="11213" spans="1:6" ht="22.5">
      <c r="A11213" s="1284" t="s">
        <v>5880</v>
      </c>
      <c r="B11213" s="503" t="s">
        <v>43459</v>
      </c>
      <c r="C11213" s="1268" t="s">
        <v>21062</v>
      </c>
      <c r="D11213" s="1269" t="s">
        <v>28</v>
      </c>
      <c r="E11213" s="1271">
        <v>566.69000000000005</v>
      </c>
      <c r="F11213" s="394"/>
    </row>
    <row r="11214" spans="1:6" ht="22.5">
      <c r="A11214" s="1284" t="s">
        <v>5881</v>
      </c>
      <c r="B11214" s="503" t="s">
        <v>43459</v>
      </c>
      <c r="C11214" s="1268" t="s">
        <v>21063</v>
      </c>
      <c r="D11214" s="1269" t="s">
        <v>28</v>
      </c>
      <c r="E11214" s="1271">
        <v>731.92</v>
      </c>
      <c r="F11214" s="394"/>
    </row>
    <row r="11215" spans="1:6" ht="22.5">
      <c r="A11215" s="1284" t="s">
        <v>5882</v>
      </c>
      <c r="B11215" s="503" t="s">
        <v>43459</v>
      </c>
      <c r="C11215" s="1268" t="s">
        <v>21064</v>
      </c>
      <c r="D11215" s="1269" t="s">
        <v>28</v>
      </c>
      <c r="E11215" s="1271">
        <v>897.14</v>
      </c>
      <c r="F11215" s="394"/>
    </row>
    <row r="11216" spans="1:6" ht="22.5">
      <c r="A11216" s="1284" t="s">
        <v>5883</v>
      </c>
      <c r="B11216" s="503" t="s">
        <v>43459</v>
      </c>
      <c r="C11216" s="1268" t="s">
        <v>21065</v>
      </c>
      <c r="D11216" s="1269" t="s">
        <v>28</v>
      </c>
      <c r="E11216" s="1273">
        <v>1239.97</v>
      </c>
      <c r="F11216" s="394"/>
    </row>
    <row r="11217" spans="1:6" ht="22.5">
      <c r="A11217" s="1284" t="s">
        <v>5884</v>
      </c>
      <c r="B11217" s="503" t="s">
        <v>43459</v>
      </c>
      <c r="C11217" s="1268" t="s">
        <v>21066</v>
      </c>
      <c r="D11217" s="1269" t="s">
        <v>28</v>
      </c>
      <c r="E11217" s="1273">
        <v>1620.38</v>
      </c>
      <c r="F11217" s="394"/>
    </row>
    <row r="11218" spans="1:6" ht="22.5">
      <c r="A11218" s="1284" t="s">
        <v>5885</v>
      </c>
      <c r="B11218" s="503" t="s">
        <v>43459</v>
      </c>
      <c r="C11218" s="1268" t="s">
        <v>21067</v>
      </c>
      <c r="D11218" s="1269" t="s">
        <v>28</v>
      </c>
      <c r="E11218" s="1271">
        <v>669.35</v>
      </c>
      <c r="F11218" s="394"/>
    </row>
    <row r="11219" spans="1:6" ht="22.5">
      <c r="A11219" s="1284" t="s">
        <v>5886</v>
      </c>
      <c r="B11219" s="503" t="s">
        <v>43459</v>
      </c>
      <c r="C11219" s="1268" t="s">
        <v>21068</v>
      </c>
      <c r="D11219" s="1269" t="s">
        <v>28</v>
      </c>
      <c r="E11219" s="1271">
        <v>859.56</v>
      </c>
      <c r="F11219" s="394"/>
    </row>
    <row r="11220" spans="1:6" ht="22.5">
      <c r="A11220" s="1284" t="s">
        <v>5887</v>
      </c>
      <c r="B11220" s="503" t="s">
        <v>43459</v>
      </c>
      <c r="C11220" s="1268" t="s">
        <v>21069</v>
      </c>
      <c r="D11220" s="1269" t="s">
        <v>28</v>
      </c>
      <c r="E11220" s="1273">
        <v>1049.76</v>
      </c>
      <c r="F11220" s="394"/>
    </row>
    <row r="11221" spans="1:6" ht="22.5">
      <c r="A11221" s="1284" t="s">
        <v>5888</v>
      </c>
      <c r="B11221" s="503" t="s">
        <v>43459</v>
      </c>
      <c r="C11221" s="1268" t="s">
        <v>21070</v>
      </c>
      <c r="D11221" s="1269" t="s">
        <v>28</v>
      </c>
      <c r="E11221" s="1273">
        <v>1427.2</v>
      </c>
      <c r="F11221" s="394"/>
    </row>
    <row r="11222" spans="1:6" ht="22.5">
      <c r="A11222" s="1284" t="s">
        <v>5889</v>
      </c>
      <c r="B11222" s="503" t="s">
        <v>43459</v>
      </c>
      <c r="C11222" s="1268" t="s">
        <v>21071</v>
      </c>
      <c r="D11222" s="1269" t="s">
        <v>28</v>
      </c>
      <c r="E11222" s="1273">
        <v>1859.32</v>
      </c>
      <c r="F11222" s="394"/>
    </row>
    <row r="11223" spans="1:6" ht="22.5">
      <c r="A11223" s="1284" t="s">
        <v>5890</v>
      </c>
      <c r="B11223" s="503" t="s">
        <v>43459</v>
      </c>
      <c r="C11223" s="1268" t="s">
        <v>21072</v>
      </c>
      <c r="D11223" s="1269" t="s">
        <v>28</v>
      </c>
      <c r="E11223" s="1271">
        <v>995.07</v>
      </c>
      <c r="F11223" s="394"/>
    </row>
    <row r="11224" spans="1:6" ht="22.5">
      <c r="A11224" s="1284" t="s">
        <v>5891</v>
      </c>
      <c r="B11224" s="503" t="s">
        <v>43459</v>
      </c>
      <c r="C11224" s="1268" t="s">
        <v>21073</v>
      </c>
      <c r="D11224" s="1269" t="s">
        <v>28</v>
      </c>
      <c r="E11224" s="1273">
        <v>1211.1300000000001</v>
      </c>
      <c r="F11224" s="394"/>
    </row>
    <row r="11225" spans="1:6">
      <c r="A11225" s="1292">
        <v>8993</v>
      </c>
      <c r="B11225" s="503" t="s">
        <v>43459</v>
      </c>
      <c r="C11225" s="1265" t="s">
        <v>5892</v>
      </c>
      <c r="D11225" s="1266" t="s">
        <v>97</v>
      </c>
      <c r="E11225" s="1267"/>
      <c r="F11225" s="394"/>
    </row>
    <row r="11226" spans="1:6" ht="22.5">
      <c r="A11226" s="1284" t="s">
        <v>5893</v>
      </c>
      <c r="B11226" s="503" t="s">
        <v>43459</v>
      </c>
      <c r="C11226" s="1268" t="s">
        <v>21074</v>
      </c>
      <c r="D11226" s="1269" t="s">
        <v>28</v>
      </c>
      <c r="E11226" s="1273">
        <v>1657.95</v>
      </c>
      <c r="F11226" s="394"/>
    </row>
    <row r="11227" spans="1:6" ht="22.5">
      <c r="A11227" s="1284" t="s">
        <v>5894</v>
      </c>
      <c r="B11227" s="503" t="s">
        <v>43459</v>
      </c>
      <c r="C11227" s="1268" t="s">
        <v>21075</v>
      </c>
      <c r="D11227" s="1269" t="s">
        <v>28</v>
      </c>
      <c r="E11227" s="1273">
        <v>1215.32</v>
      </c>
      <c r="F11227" s="394"/>
    </row>
    <row r="11228" spans="1:6" ht="22.5">
      <c r="A11228" s="1284" t="s">
        <v>5895</v>
      </c>
      <c r="B11228" s="503" t="s">
        <v>43459</v>
      </c>
      <c r="C11228" s="1268" t="s">
        <v>21076</v>
      </c>
      <c r="D11228" s="1269" t="s">
        <v>28</v>
      </c>
      <c r="E11228" s="1271">
        <v>265.51</v>
      </c>
      <c r="F11228" s="394"/>
    </row>
    <row r="11229" spans="1:6" ht="22.5">
      <c r="A11229" s="1284" t="s">
        <v>5896</v>
      </c>
      <c r="B11229" s="503" t="s">
        <v>43459</v>
      </c>
      <c r="C11229" s="1268" t="s">
        <v>21077</v>
      </c>
      <c r="D11229" s="1269" t="s">
        <v>28</v>
      </c>
      <c r="E11229" s="1271">
        <v>302.58</v>
      </c>
      <c r="F11229" s="394"/>
    </row>
    <row r="11230" spans="1:6" ht="22.5">
      <c r="A11230" s="1284" t="s">
        <v>5897</v>
      </c>
      <c r="B11230" s="503" t="s">
        <v>43459</v>
      </c>
      <c r="C11230" s="1268" t="s">
        <v>21078</v>
      </c>
      <c r="D11230" s="1269" t="s">
        <v>28</v>
      </c>
      <c r="E11230" s="1271">
        <v>376.7</v>
      </c>
      <c r="F11230" s="394"/>
    </row>
    <row r="11231" spans="1:6" ht="22.5">
      <c r="A11231" s="1284" t="s">
        <v>5898</v>
      </c>
      <c r="B11231" s="503" t="s">
        <v>43459</v>
      </c>
      <c r="C11231" s="1268" t="s">
        <v>21079</v>
      </c>
      <c r="D11231" s="1269" t="s">
        <v>28</v>
      </c>
      <c r="E11231" s="1271">
        <v>424.11</v>
      </c>
      <c r="F11231" s="394"/>
    </row>
    <row r="11232" spans="1:6" ht="22.5">
      <c r="A11232" s="1284" t="s">
        <v>5899</v>
      </c>
      <c r="B11232" s="503" t="s">
        <v>43459</v>
      </c>
      <c r="C11232" s="1268" t="s">
        <v>21080</v>
      </c>
      <c r="D11232" s="1269" t="s">
        <v>28</v>
      </c>
      <c r="E11232" s="1271">
        <v>519.69000000000005</v>
      </c>
      <c r="F11232" s="394"/>
    </row>
    <row r="11233" spans="1:6" ht="22.5">
      <c r="A11233" s="1284" t="s">
        <v>5900</v>
      </c>
      <c r="B11233" s="503" t="s">
        <v>43459</v>
      </c>
      <c r="C11233" s="1268" t="s">
        <v>21081</v>
      </c>
      <c r="D11233" s="1269" t="s">
        <v>28</v>
      </c>
      <c r="E11233" s="1271">
        <v>615.27</v>
      </c>
      <c r="F11233" s="394"/>
    </row>
    <row r="11234" spans="1:6" ht="22.5">
      <c r="A11234" s="1284" t="s">
        <v>5901</v>
      </c>
      <c r="B11234" s="503" t="s">
        <v>43459</v>
      </c>
      <c r="C11234" s="1268" t="s">
        <v>21082</v>
      </c>
      <c r="D11234" s="1269" t="s">
        <v>28</v>
      </c>
      <c r="E11234" s="1271">
        <v>917.64</v>
      </c>
      <c r="F11234" s="394"/>
    </row>
    <row r="11235" spans="1:6" ht="22.5">
      <c r="A11235" s="1284" t="s">
        <v>5902</v>
      </c>
      <c r="B11235" s="503" t="s">
        <v>43459</v>
      </c>
      <c r="C11235" s="1268" t="s">
        <v>21083</v>
      </c>
      <c r="D11235" s="1269" t="s">
        <v>28</v>
      </c>
      <c r="E11235" s="1271">
        <v>563.89</v>
      </c>
      <c r="F11235" s="394"/>
    </row>
    <row r="11236" spans="1:6" ht="22.5">
      <c r="A11236" s="1284" t="s">
        <v>5903</v>
      </c>
      <c r="B11236" s="503" t="s">
        <v>43459</v>
      </c>
      <c r="C11236" s="1268" t="s">
        <v>21084</v>
      </c>
      <c r="D11236" s="1269" t="s">
        <v>28</v>
      </c>
      <c r="E11236" s="1271">
        <v>681.8</v>
      </c>
      <c r="F11236" s="394"/>
    </row>
    <row r="11237" spans="1:6" ht="22.5">
      <c r="A11237" s="1284" t="s">
        <v>5904</v>
      </c>
      <c r="B11237" s="503" t="s">
        <v>43459</v>
      </c>
      <c r="C11237" s="1268" t="s">
        <v>21085</v>
      </c>
      <c r="D11237" s="1269" t="s">
        <v>28</v>
      </c>
      <c r="E11237" s="1273">
        <v>1145.32</v>
      </c>
      <c r="F11237" s="394"/>
    </row>
    <row r="11238" spans="1:6" ht="22.5">
      <c r="A11238" s="1284" t="s">
        <v>5905</v>
      </c>
      <c r="B11238" s="503" t="s">
        <v>43459</v>
      </c>
      <c r="C11238" s="1268" t="s">
        <v>21086</v>
      </c>
      <c r="D11238" s="1269" t="s">
        <v>28</v>
      </c>
      <c r="E11238" s="1271">
        <v>721.92</v>
      </c>
      <c r="F11238" s="394"/>
    </row>
    <row r="11239" spans="1:6" ht="22.5">
      <c r="A11239" s="1284" t="s">
        <v>5906</v>
      </c>
      <c r="B11239" s="503" t="s">
        <v>43459</v>
      </c>
      <c r="C11239" s="1268" t="s">
        <v>21087</v>
      </c>
      <c r="D11239" s="1269" t="s">
        <v>28</v>
      </c>
      <c r="E11239" s="1271">
        <v>863.05</v>
      </c>
      <c r="F11239" s="394"/>
    </row>
    <row r="11240" spans="1:6" ht="22.5">
      <c r="A11240" s="1284" t="s">
        <v>5907</v>
      </c>
      <c r="B11240" s="503" t="s">
        <v>43459</v>
      </c>
      <c r="C11240" s="1268" t="s">
        <v>21088</v>
      </c>
      <c r="D11240" s="1269" t="s">
        <v>28</v>
      </c>
      <c r="E11240" s="1273">
        <v>1004.18</v>
      </c>
      <c r="F11240" s="394"/>
    </row>
    <row r="11241" spans="1:6" ht="22.5">
      <c r="A11241" s="1284" t="s">
        <v>5908</v>
      </c>
      <c r="B11241" s="503" t="s">
        <v>43459</v>
      </c>
      <c r="C11241" s="1268" t="s">
        <v>21089</v>
      </c>
      <c r="D11241" s="1269" t="s">
        <v>28</v>
      </c>
      <c r="E11241" s="1273">
        <v>1476.5</v>
      </c>
      <c r="F11241" s="394"/>
    </row>
    <row r="11242" spans="1:6" ht="22.5">
      <c r="A11242" s="1284" t="s">
        <v>5909</v>
      </c>
      <c r="B11242" s="503" t="s">
        <v>43459</v>
      </c>
      <c r="C11242" s="1268" t="s">
        <v>21090</v>
      </c>
      <c r="D11242" s="1269" t="s">
        <v>28</v>
      </c>
      <c r="E11242" s="1271">
        <v>898.2</v>
      </c>
      <c r="F11242" s="394"/>
    </row>
    <row r="11243" spans="1:6" ht="22.5">
      <c r="A11243" s="1284" t="s">
        <v>5910</v>
      </c>
      <c r="B11243" s="503" t="s">
        <v>43459</v>
      </c>
      <c r="C11243" s="1268" t="s">
        <v>21091</v>
      </c>
      <c r="D11243" s="1269" t="s">
        <v>28</v>
      </c>
      <c r="E11243" s="1273">
        <v>1063.43</v>
      </c>
      <c r="F11243" s="394"/>
    </row>
    <row r="11244" spans="1:6" ht="22.5">
      <c r="A11244" s="1284" t="s">
        <v>5911</v>
      </c>
      <c r="B11244" s="503" t="s">
        <v>43459</v>
      </c>
      <c r="C11244" s="1268" t="s">
        <v>21092</v>
      </c>
      <c r="D11244" s="1269" t="s">
        <v>28</v>
      </c>
      <c r="E11244" s="1273">
        <v>1228.6600000000001</v>
      </c>
      <c r="F11244" s="394"/>
    </row>
    <row r="11245" spans="1:6" ht="22.5">
      <c r="A11245" s="1284" t="s">
        <v>5912</v>
      </c>
      <c r="B11245" s="503" t="s">
        <v>43459</v>
      </c>
      <c r="C11245" s="1268" t="s">
        <v>21093</v>
      </c>
      <c r="D11245" s="1269" t="s">
        <v>28</v>
      </c>
      <c r="E11245" s="1273">
        <v>1663.35</v>
      </c>
      <c r="F11245" s="394"/>
    </row>
    <row r="11246" spans="1:6" ht="22.5">
      <c r="A11246" s="1284" t="s">
        <v>5913</v>
      </c>
      <c r="B11246" s="503" t="s">
        <v>43459</v>
      </c>
      <c r="C11246" s="1268" t="s">
        <v>21094</v>
      </c>
      <c r="D11246" s="1269" t="s">
        <v>28</v>
      </c>
      <c r="E11246" s="1273">
        <v>2043.76</v>
      </c>
      <c r="F11246" s="394"/>
    </row>
    <row r="11247" spans="1:6" ht="22.5">
      <c r="A11247" s="1284" t="s">
        <v>5914</v>
      </c>
      <c r="B11247" s="503" t="s">
        <v>43459</v>
      </c>
      <c r="C11247" s="1268" t="s">
        <v>21095</v>
      </c>
      <c r="D11247" s="1269" t="s">
        <v>28</v>
      </c>
      <c r="E11247" s="1273">
        <v>1092.73</v>
      </c>
      <c r="F11247" s="394"/>
    </row>
    <row r="11248" spans="1:6" ht="22.5">
      <c r="A11248" s="1284" t="s">
        <v>5915</v>
      </c>
      <c r="B11248" s="503" t="s">
        <v>43459</v>
      </c>
      <c r="C11248" s="1268" t="s">
        <v>21096</v>
      </c>
      <c r="D11248" s="1269" t="s">
        <v>28</v>
      </c>
      <c r="E11248" s="1273">
        <v>1282.94</v>
      </c>
      <c r="F11248" s="394"/>
    </row>
    <row r="11249" spans="1:6" ht="22.5">
      <c r="A11249" s="1284" t="s">
        <v>5916</v>
      </c>
      <c r="B11249" s="503" t="s">
        <v>43459</v>
      </c>
      <c r="C11249" s="1268" t="s">
        <v>21097</v>
      </c>
      <c r="D11249" s="1269" t="s">
        <v>28</v>
      </c>
      <c r="E11249" s="1273">
        <v>1473.15</v>
      </c>
      <c r="F11249" s="394"/>
    </row>
    <row r="11250" spans="1:6" ht="22.5">
      <c r="A11250" s="1284" t="s">
        <v>5917</v>
      </c>
      <c r="B11250" s="503" t="s">
        <v>43459</v>
      </c>
      <c r="C11250" s="1268" t="s">
        <v>21098</v>
      </c>
      <c r="D11250" s="1269" t="s">
        <v>28</v>
      </c>
      <c r="E11250" s="1273">
        <v>1953.7</v>
      </c>
      <c r="F11250" s="394"/>
    </row>
    <row r="11251" spans="1:6" ht="22.5">
      <c r="A11251" s="1284" t="s">
        <v>5918</v>
      </c>
      <c r="B11251" s="503" t="s">
        <v>43459</v>
      </c>
      <c r="C11251" s="1268" t="s">
        <v>21099</v>
      </c>
      <c r="D11251" s="1269" t="s">
        <v>28</v>
      </c>
      <c r="E11251" s="1273">
        <v>2385.83</v>
      </c>
      <c r="F11251" s="394"/>
    </row>
    <row r="11252" spans="1:6" ht="22.5">
      <c r="A11252" s="1284" t="s">
        <v>5919</v>
      </c>
      <c r="B11252" s="503" t="s">
        <v>43459</v>
      </c>
      <c r="C11252" s="1268" t="s">
        <v>21100</v>
      </c>
      <c r="D11252" s="1269" t="s">
        <v>28</v>
      </c>
      <c r="E11252" s="1273">
        <v>1521.58</v>
      </c>
      <c r="F11252" s="394"/>
    </row>
    <row r="11253" spans="1:6" ht="22.5">
      <c r="A11253" s="1284" t="s">
        <v>5920</v>
      </c>
      <c r="B11253" s="503" t="s">
        <v>43459</v>
      </c>
      <c r="C11253" s="1268" t="s">
        <v>21101</v>
      </c>
      <c r="D11253" s="1269" t="s">
        <v>28</v>
      </c>
      <c r="E11253" s="1273">
        <v>1737.64</v>
      </c>
      <c r="F11253" s="394"/>
    </row>
    <row r="11254" spans="1:6">
      <c r="A11254" s="1292">
        <v>8994</v>
      </c>
      <c r="B11254" s="503" t="s">
        <v>43459</v>
      </c>
      <c r="C11254" s="1265" t="s">
        <v>11096</v>
      </c>
      <c r="D11254" s="1266" t="s">
        <v>97</v>
      </c>
      <c r="E11254" s="1267"/>
      <c r="F11254" s="394"/>
    </row>
    <row r="11255" spans="1:6" ht="22.5">
      <c r="A11255" s="1284" t="s">
        <v>5921</v>
      </c>
      <c r="B11255" s="503" t="s">
        <v>43459</v>
      </c>
      <c r="C11255" s="1268" t="s">
        <v>23802</v>
      </c>
      <c r="D11255" s="1269" t="s">
        <v>28</v>
      </c>
      <c r="E11255" s="1271">
        <v>994.11</v>
      </c>
      <c r="F11255" s="394"/>
    </row>
    <row r="11256" spans="1:6" ht="22.5">
      <c r="A11256" s="1284" t="s">
        <v>5922</v>
      </c>
      <c r="B11256" s="503" t="s">
        <v>43459</v>
      </c>
      <c r="C11256" s="1268" t="s">
        <v>23803</v>
      </c>
      <c r="D11256" s="1269" t="s">
        <v>28</v>
      </c>
      <c r="E11256" s="1273">
        <v>1955.28</v>
      </c>
      <c r="F11256" s="394"/>
    </row>
    <row r="11257" spans="1:6" ht="22.5">
      <c r="A11257" s="1284" t="s">
        <v>5923</v>
      </c>
      <c r="B11257" s="503" t="s">
        <v>43459</v>
      </c>
      <c r="C11257" s="1268" t="s">
        <v>23804</v>
      </c>
      <c r="D11257" s="1269" t="s">
        <v>28</v>
      </c>
      <c r="E11257" s="1271">
        <v>683.66</v>
      </c>
      <c r="F11257" s="394"/>
    </row>
    <row r="11258" spans="1:6" ht="22.5">
      <c r="A11258" s="1284" t="s">
        <v>11097</v>
      </c>
      <c r="B11258" s="503" t="s">
        <v>43459</v>
      </c>
      <c r="C11258" s="1268" t="s">
        <v>23805</v>
      </c>
      <c r="D11258" s="1269" t="s">
        <v>28</v>
      </c>
      <c r="E11258" s="1273">
        <v>2789.45</v>
      </c>
      <c r="F11258" s="394"/>
    </row>
    <row r="11259" spans="1:6" ht="22.5">
      <c r="A11259" s="1284" t="s">
        <v>11098</v>
      </c>
      <c r="B11259" s="503" t="s">
        <v>43459</v>
      </c>
      <c r="C11259" s="1268" t="s">
        <v>23806</v>
      </c>
      <c r="D11259" s="1269" t="s">
        <v>28</v>
      </c>
      <c r="E11259" s="1271">
        <v>693.89</v>
      </c>
      <c r="F11259" s="394"/>
    </row>
    <row r="11260" spans="1:6" ht="22.5">
      <c r="A11260" s="1284" t="s">
        <v>5924</v>
      </c>
      <c r="B11260" s="503" t="s">
        <v>43459</v>
      </c>
      <c r="C11260" s="1268" t="s">
        <v>23807</v>
      </c>
      <c r="D11260" s="1269" t="s">
        <v>28</v>
      </c>
      <c r="E11260" s="1271">
        <v>740.65</v>
      </c>
      <c r="F11260" s="394"/>
    </row>
    <row r="11261" spans="1:6" ht="22.5">
      <c r="A11261" s="1284" t="s">
        <v>11099</v>
      </c>
      <c r="B11261" s="503" t="s">
        <v>43459</v>
      </c>
      <c r="C11261" s="1268" t="s">
        <v>23808</v>
      </c>
      <c r="D11261" s="1269" t="s">
        <v>28</v>
      </c>
      <c r="E11261" s="1273">
        <v>3662.3</v>
      </c>
      <c r="F11261" s="394"/>
    </row>
    <row r="11262" spans="1:6" ht="32.25">
      <c r="A11262" s="1284" t="s">
        <v>5925</v>
      </c>
      <c r="B11262" s="503" t="s">
        <v>43459</v>
      </c>
      <c r="C11262" s="1268" t="s">
        <v>21102</v>
      </c>
      <c r="D11262" s="1269" t="s">
        <v>28</v>
      </c>
      <c r="E11262" s="1274">
        <v>36533.25</v>
      </c>
      <c r="F11262" s="394"/>
    </row>
    <row r="11263" spans="1:6">
      <c r="A11263" s="1292">
        <v>8995</v>
      </c>
      <c r="B11263" s="503" t="s">
        <v>43459</v>
      </c>
      <c r="C11263" s="1265" t="s">
        <v>5926</v>
      </c>
      <c r="D11263" s="1266" t="s">
        <v>97</v>
      </c>
      <c r="E11263" s="1267"/>
      <c r="F11263" s="394"/>
    </row>
    <row r="11264" spans="1:6">
      <c r="A11264" s="1284" t="s">
        <v>5929</v>
      </c>
      <c r="B11264" s="503" t="s">
        <v>43459</v>
      </c>
      <c r="C11264" s="1268" t="s">
        <v>13103</v>
      </c>
      <c r="D11264" s="1269" t="s">
        <v>28</v>
      </c>
      <c r="E11264" s="1271">
        <v>829.29</v>
      </c>
      <c r="F11264" s="394"/>
    </row>
    <row r="11265" spans="1:6">
      <c r="A11265" s="1284" t="s">
        <v>5928</v>
      </c>
      <c r="B11265" s="503" t="s">
        <v>43459</v>
      </c>
      <c r="C11265" s="1268" t="s">
        <v>13104</v>
      </c>
      <c r="D11265" s="1269" t="s">
        <v>28</v>
      </c>
      <c r="E11265" s="1271">
        <v>820.88</v>
      </c>
      <c r="F11265" s="394"/>
    </row>
    <row r="11266" spans="1:6">
      <c r="A11266" s="1284" t="s">
        <v>5934</v>
      </c>
      <c r="B11266" s="503" t="s">
        <v>43459</v>
      </c>
      <c r="C11266" s="1268" t="s">
        <v>13105</v>
      </c>
      <c r="D11266" s="1269" t="s">
        <v>28</v>
      </c>
      <c r="E11266" s="1271">
        <v>886.83</v>
      </c>
      <c r="F11266" s="394"/>
    </row>
    <row r="11267" spans="1:6">
      <c r="A11267" s="1284" t="s">
        <v>5935</v>
      </c>
      <c r="B11267" s="503" t="s">
        <v>43459</v>
      </c>
      <c r="C11267" s="1268" t="s">
        <v>13106</v>
      </c>
      <c r="D11267" s="1269" t="s">
        <v>28</v>
      </c>
      <c r="E11267" s="1273">
        <v>1261.44</v>
      </c>
      <c r="F11267" s="394"/>
    </row>
    <row r="11268" spans="1:6">
      <c r="A11268" s="1284" t="s">
        <v>5927</v>
      </c>
      <c r="B11268" s="503" t="s">
        <v>43459</v>
      </c>
      <c r="C11268" s="1268" t="s">
        <v>13107</v>
      </c>
      <c r="D11268" s="1269" t="s">
        <v>28</v>
      </c>
      <c r="E11268" s="1273">
        <v>7864.46</v>
      </c>
      <c r="F11268" s="394"/>
    </row>
    <row r="11269" spans="1:6">
      <c r="A11269" s="1284" t="s">
        <v>13108</v>
      </c>
      <c r="B11269" s="503" t="s">
        <v>43459</v>
      </c>
      <c r="C11269" s="1268" t="s">
        <v>13109</v>
      </c>
      <c r="D11269" s="1269" t="s">
        <v>28</v>
      </c>
      <c r="E11269" s="1273">
        <v>1808.64</v>
      </c>
      <c r="F11269" s="394"/>
    </row>
    <row r="11270" spans="1:6">
      <c r="A11270" s="1284" t="s">
        <v>5930</v>
      </c>
      <c r="B11270" s="503" t="s">
        <v>43459</v>
      </c>
      <c r="C11270" s="1268" t="s">
        <v>13110</v>
      </c>
      <c r="D11270" s="1269" t="s">
        <v>28</v>
      </c>
      <c r="E11270" s="1273">
        <v>1816.96</v>
      </c>
      <c r="F11270" s="394"/>
    </row>
    <row r="11271" spans="1:6">
      <c r="A11271" s="1284" t="s">
        <v>5931</v>
      </c>
      <c r="B11271" s="503" t="s">
        <v>43459</v>
      </c>
      <c r="C11271" s="1268" t="s">
        <v>13111</v>
      </c>
      <c r="D11271" s="1269" t="s">
        <v>28</v>
      </c>
      <c r="E11271" s="1273">
        <v>2077.9499999999998</v>
      </c>
      <c r="F11271" s="394"/>
    </row>
    <row r="11272" spans="1:6">
      <c r="A11272" s="1284" t="s">
        <v>5932</v>
      </c>
      <c r="B11272" s="503" t="s">
        <v>43459</v>
      </c>
      <c r="C11272" s="1268" t="s">
        <v>13112</v>
      </c>
      <c r="D11272" s="1269" t="s">
        <v>28</v>
      </c>
      <c r="E11272" s="1273">
        <v>4237.41</v>
      </c>
      <c r="F11272" s="394"/>
    </row>
    <row r="11273" spans="1:6">
      <c r="A11273" s="1284" t="s">
        <v>5933</v>
      </c>
      <c r="B11273" s="503" t="s">
        <v>43459</v>
      </c>
      <c r="C11273" s="1268" t="s">
        <v>13113</v>
      </c>
      <c r="D11273" s="1269" t="s">
        <v>28</v>
      </c>
      <c r="E11273" s="1273">
        <v>6205.84</v>
      </c>
      <c r="F11273" s="394"/>
    </row>
    <row r="11274" spans="1:6">
      <c r="A11274" s="1292">
        <v>8996</v>
      </c>
      <c r="B11274" s="503" t="s">
        <v>43459</v>
      </c>
      <c r="C11274" s="1265" t="s">
        <v>5936</v>
      </c>
      <c r="D11274" s="1266" t="s">
        <v>97</v>
      </c>
      <c r="E11274" s="1267"/>
      <c r="F11274" s="394"/>
    </row>
    <row r="11275" spans="1:6">
      <c r="A11275" s="1284" t="s">
        <v>5937</v>
      </c>
      <c r="B11275" s="503" t="s">
        <v>43459</v>
      </c>
      <c r="C11275" s="1268" t="s">
        <v>5938</v>
      </c>
      <c r="D11275" s="1269" t="s">
        <v>37</v>
      </c>
      <c r="E11275" s="1272">
        <v>98.86</v>
      </c>
      <c r="F11275" s="394"/>
    </row>
    <row r="11276" spans="1:6">
      <c r="A11276" s="1284" t="s">
        <v>5939</v>
      </c>
      <c r="B11276" s="503" t="s">
        <v>43459</v>
      </c>
      <c r="C11276" s="1268" t="s">
        <v>5940</v>
      </c>
      <c r="D11276" s="1269" t="s">
        <v>28</v>
      </c>
      <c r="E11276" s="1271">
        <v>137.31</v>
      </c>
      <c r="F11276" s="394"/>
    </row>
    <row r="11277" spans="1:6">
      <c r="A11277" s="1284" t="s">
        <v>5941</v>
      </c>
      <c r="B11277" s="503" t="s">
        <v>43459</v>
      </c>
      <c r="C11277" s="1268" t="s">
        <v>5942</v>
      </c>
      <c r="D11277" s="1269" t="s">
        <v>28</v>
      </c>
      <c r="E11277" s="1271">
        <v>300.97000000000003</v>
      </c>
      <c r="F11277" s="394"/>
    </row>
    <row r="11278" spans="1:6">
      <c r="A11278" s="1284" t="s">
        <v>5943</v>
      </c>
      <c r="B11278" s="503" t="s">
        <v>43459</v>
      </c>
      <c r="C11278" s="1268" t="s">
        <v>5944</v>
      </c>
      <c r="D11278" s="1269" t="s">
        <v>28</v>
      </c>
      <c r="E11278" s="1271">
        <v>283.11</v>
      </c>
      <c r="F11278" s="394"/>
    </row>
    <row r="11279" spans="1:6">
      <c r="A11279" s="1284" t="s">
        <v>5945</v>
      </c>
      <c r="B11279" s="503" t="s">
        <v>43459</v>
      </c>
      <c r="C11279" s="1268" t="s">
        <v>5946</v>
      </c>
      <c r="D11279" s="1269" t="s">
        <v>28</v>
      </c>
      <c r="E11279" s="1271">
        <v>103.31</v>
      </c>
      <c r="F11279" s="394"/>
    </row>
    <row r="11280" spans="1:6">
      <c r="A11280" s="1284" t="s">
        <v>5947</v>
      </c>
      <c r="B11280" s="503" t="s">
        <v>43459</v>
      </c>
      <c r="C11280" s="1268" t="s">
        <v>5948</v>
      </c>
      <c r="D11280" s="1269" t="s">
        <v>28</v>
      </c>
      <c r="E11280" s="1271">
        <v>316.04000000000002</v>
      </c>
      <c r="F11280" s="394"/>
    </row>
    <row r="11281" spans="1:6">
      <c r="A11281" s="1284" t="s">
        <v>5949</v>
      </c>
      <c r="B11281" s="503" t="s">
        <v>43459</v>
      </c>
      <c r="C11281" s="1268" t="s">
        <v>5950</v>
      </c>
      <c r="D11281" s="1269" t="s">
        <v>28</v>
      </c>
      <c r="E11281" s="1271">
        <v>103.12</v>
      </c>
      <c r="F11281" s="394"/>
    </row>
    <row r="11282" spans="1:6">
      <c r="A11282" s="1292">
        <v>8997</v>
      </c>
      <c r="B11282" s="503" t="s">
        <v>43459</v>
      </c>
      <c r="C11282" s="1265" t="s">
        <v>5951</v>
      </c>
      <c r="D11282" s="1266" t="s">
        <v>97</v>
      </c>
      <c r="E11282" s="1267"/>
      <c r="F11282" s="394"/>
    </row>
    <row r="11283" spans="1:6">
      <c r="A11283" s="1284" t="s">
        <v>5953</v>
      </c>
      <c r="B11283" s="503" t="s">
        <v>43459</v>
      </c>
      <c r="C11283" s="1268" t="s">
        <v>11100</v>
      </c>
      <c r="D11283" s="1269" t="s">
        <v>5</v>
      </c>
      <c r="E11283" s="1271">
        <v>257.77999999999997</v>
      </c>
      <c r="F11283" s="394"/>
    </row>
    <row r="11284" spans="1:6">
      <c r="A11284" s="1284" t="s">
        <v>5952</v>
      </c>
      <c r="B11284" s="503" t="s">
        <v>43459</v>
      </c>
      <c r="C11284" s="1268" t="s">
        <v>11101</v>
      </c>
      <c r="D11284" s="1269" t="s">
        <v>5</v>
      </c>
      <c r="E11284" s="1271">
        <v>201</v>
      </c>
      <c r="F11284" s="394"/>
    </row>
    <row r="11285" spans="1:6">
      <c r="A11285" s="1292">
        <v>8998</v>
      </c>
      <c r="B11285" s="503" t="s">
        <v>43459</v>
      </c>
      <c r="C11285" s="1265" t="s">
        <v>5954</v>
      </c>
      <c r="D11285" s="1266" t="s">
        <v>97</v>
      </c>
      <c r="E11285" s="1267"/>
      <c r="F11285" s="394"/>
    </row>
    <row r="11286" spans="1:6">
      <c r="A11286" s="1284" t="s">
        <v>13114</v>
      </c>
      <c r="B11286" s="503" t="s">
        <v>43459</v>
      </c>
      <c r="C11286" s="1268" t="s">
        <v>13115</v>
      </c>
      <c r="D11286" s="1269" t="s">
        <v>28</v>
      </c>
      <c r="E11286" s="1273">
        <v>4177.2</v>
      </c>
      <c r="F11286" s="394"/>
    </row>
    <row r="11287" spans="1:6">
      <c r="A11287" s="1284" t="s">
        <v>5955</v>
      </c>
      <c r="B11287" s="503" t="s">
        <v>43459</v>
      </c>
      <c r="C11287" s="1268" t="s">
        <v>5956</v>
      </c>
      <c r="D11287" s="1269" t="s">
        <v>28</v>
      </c>
      <c r="E11287" s="1273">
        <v>2133.1799999999998</v>
      </c>
      <c r="F11287" s="394"/>
    </row>
    <row r="11288" spans="1:6">
      <c r="A11288" s="1284" t="s">
        <v>5957</v>
      </c>
      <c r="B11288" s="503" t="s">
        <v>43459</v>
      </c>
      <c r="C11288" s="1268" t="s">
        <v>5958</v>
      </c>
      <c r="D11288" s="1269" t="s">
        <v>28</v>
      </c>
      <c r="E11288" s="1273">
        <v>3202.61</v>
      </c>
      <c r="F11288" s="394"/>
    </row>
    <row r="11289" spans="1:6">
      <c r="A11289" s="1284" t="s">
        <v>5959</v>
      </c>
      <c r="B11289" s="503" t="s">
        <v>43459</v>
      </c>
      <c r="C11289" s="1268" t="s">
        <v>5960</v>
      </c>
      <c r="D11289" s="1269" t="s">
        <v>28</v>
      </c>
      <c r="E11289" s="1273">
        <v>3651.19</v>
      </c>
      <c r="F11289" s="394"/>
    </row>
    <row r="11290" spans="1:6">
      <c r="A11290" s="1284" t="s">
        <v>5961</v>
      </c>
      <c r="B11290" s="503" t="s">
        <v>43459</v>
      </c>
      <c r="C11290" s="1268" t="s">
        <v>5962</v>
      </c>
      <c r="D11290" s="1269" t="s">
        <v>28</v>
      </c>
      <c r="E11290" s="1273">
        <v>5102.3100000000004</v>
      </c>
      <c r="F11290" s="394"/>
    </row>
    <row r="11291" spans="1:6">
      <c r="A11291" s="1292">
        <v>8686</v>
      </c>
      <c r="B11291" s="503" t="s">
        <v>43459</v>
      </c>
      <c r="C11291" s="1265" t="s">
        <v>41</v>
      </c>
      <c r="D11291" s="1266" t="s">
        <v>97</v>
      </c>
      <c r="E11291" s="1267"/>
      <c r="F11291" s="394"/>
    </row>
    <row r="11292" spans="1:6">
      <c r="A11292" s="1292">
        <v>9000</v>
      </c>
      <c r="B11292" s="503" t="s">
        <v>43459</v>
      </c>
      <c r="C11292" s="1265" t="s">
        <v>5963</v>
      </c>
      <c r="D11292" s="1266" t="s">
        <v>97</v>
      </c>
      <c r="E11292" s="1267"/>
      <c r="F11292" s="394"/>
    </row>
    <row r="11293" spans="1:6" ht="22.5">
      <c r="A11293" s="1284" t="s">
        <v>5964</v>
      </c>
      <c r="B11293" s="503" t="s">
        <v>43459</v>
      </c>
      <c r="C11293" s="1268" t="s">
        <v>5965</v>
      </c>
      <c r="D11293" s="1269" t="s">
        <v>5</v>
      </c>
      <c r="E11293" s="1271">
        <v>104.79</v>
      </c>
      <c r="F11293" s="394"/>
    </row>
    <row r="11294" spans="1:6" ht="22.5">
      <c r="A11294" s="1284" t="s">
        <v>5966</v>
      </c>
      <c r="B11294" s="503" t="s">
        <v>43459</v>
      </c>
      <c r="C11294" s="1268" t="s">
        <v>5967</v>
      </c>
      <c r="D11294" s="1269" t="s">
        <v>5</v>
      </c>
      <c r="E11294" s="1271">
        <v>140.22999999999999</v>
      </c>
      <c r="F11294" s="394"/>
    </row>
    <row r="11295" spans="1:6" ht="22.5">
      <c r="A11295" s="1284" t="s">
        <v>5968</v>
      </c>
      <c r="B11295" s="503" t="s">
        <v>43459</v>
      </c>
      <c r="C11295" s="1268" t="s">
        <v>5969</v>
      </c>
      <c r="D11295" s="1269" t="s">
        <v>5</v>
      </c>
      <c r="E11295" s="1271">
        <v>177.26</v>
      </c>
      <c r="F11295" s="394"/>
    </row>
    <row r="11296" spans="1:6" ht="22.5">
      <c r="A11296" s="1284" t="s">
        <v>5970</v>
      </c>
      <c r="B11296" s="503" t="s">
        <v>43459</v>
      </c>
      <c r="C11296" s="1268" t="s">
        <v>5971</v>
      </c>
      <c r="D11296" s="1269" t="s">
        <v>5</v>
      </c>
      <c r="E11296" s="1271">
        <v>237.69</v>
      </c>
      <c r="F11296" s="394"/>
    </row>
    <row r="11297" spans="1:6" ht="22.5">
      <c r="A11297" s="1284" t="s">
        <v>5972</v>
      </c>
      <c r="B11297" s="503" t="s">
        <v>43459</v>
      </c>
      <c r="C11297" s="1268" t="s">
        <v>5973</v>
      </c>
      <c r="D11297" s="1269" t="s">
        <v>5</v>
      </c>
      <c r="E11297" s="1272">
        <v>33.630000000000003</v>
      </c>
      <c r="F11297" s="394"/>
    </row>
    <row r="11298" spans="1:6">
      <c r="A11298" s="1292">
        <v>9001</v>
      </c>
      <c r="B11298" s="503" t="s">
        <v>43459</v>
      </c>
      <c r="C11298" s="1265" t="s">
        <v>5974</v>
      </c>
      <c r="D11298" s="1266" t="s">
        <v>97</v>
      </c>
      <c r="E11298" s="1267"/>
      <c r="F11298" s="394"/>
    </row>
    <row r="11299" spans="1:6" ht="22.5">
      <c r="A11299" s="1284" t="s">
        <v>5975</v>
      </c>
      <c r="B11299" s="503" t="s">
        <v>43459</v>
      </c>
      <c r="C11299" s="1268" t="s">
        <v>5976</v>
      </c>
      <c r="D11299" s="1269" t="s">
        <v>5</v>
      </c>
      <c r="E11299" s="1272">
        <v>78.94</v>
      </c>
      <c r="F11299" s="394"/>
    </row>
    <row r="11300" spans="1:6" ht="22.5">
      <c r="A11300" s="1284" t="s">
        <v>5977</v>
      </c>
      <c r="B11300" s="503" t="s">
        <v>43459</v>
      </c>
      <c r="C11300" s="1268" t="s">
        <v>5978</v>
      </c>
      <c r="D11300" s="1269" t="s">
        <v>5</v>
      </c>
      <c r="E11300" s="1271">
        <v>141.57</v>
      </c>
      <c r="F11300" s="394"/>
    </row>
    <row r="11301" spans="1:6" ht="22.5">
      <c r="A11301" s="1284" t="s">
        <v>5979</v>
      </c>
      <c r="B11301" s="503" t="s">
        <v>43459</v>
      </c>
      <c r="C11301" s="1268" t="s">
        <v>5980</v>
      </c>
      <c r="D11301" s="1269" t="s">
        <v>5</v>
      </c>
      <c r="E11301" s="1271">
        <v>102.54</v>
      </c>
      <c r="F11301" s="394"/>
    </row>
    <row r="11302" spans="1:6" ht="22.5">
      <c r="A11302" s="1284" t="s">
        <v>5981</v>
      </c>
      <c r="B11302" s="503" t="s">
        <v>43459</v>
      </c>
      <c r="C11302" s="1268" t="s">
        <v>5982</v>
      </c>
      <c r="D11302" s="1269" t="s">
        <v>5</v>
      </c>
      <c r="E11302" s="1271">
        <v>175.27</v>
      </c>
      <c r="F11302" s="394"/>
    </row>
    <row r="11303" spans="1:6" ht="32.25">
      <c r="A11303" s="1284" t="s">
        <v>5983</v>
      </c>
      <c r="B11303" s="503" t="s">
        <v>43459</v>
      </c>
      <c r="C11303" s="1268" t="s">
        <v>5984</v>
      </c>
      <c r="D11303" s="1269" t="s">
        <v>5</v>
      </c>
      <c r="E11303" s="1271">
        <v>326.11</v>
      </c>
      <c r="F11303" s="394"/>
    </row>
    <row r="11304" spans="1:6" ht="22.5">
      <c r="A11304" s="1284" t="s">
        <v>5985</v>
      </c>
      <c r="B11304" s="503" t="s">
        <v>43459</v>
      </c>
      <c r="C11304" s="1268" t="s">
        <v>5986</v>
      </c>
      <c r="D11304" s="1269" t="s">
        <v>5</v>
      </c>
      <c r="E11304" s="1271">
        <v>184.16</v>
      </c>
      <c r="F11304" s="394"/>
    </row>
    <row r="11305" spans="1:6" ht="22.5">
      <c r="A11305" s="1284" t="s">
        <v>5987</v>
      </c>
      <c r="B11305" s="503" t="s">
        <v>43459</v>
      </c>
      <c r="C11305" s="1268" t="s">
        <v>5988</v>
      </c>
      <c r="D11305" s="1269" t="s">
        <v>5</v>
      </c>
      <c r="E11305" s="1271">
        <v>136.84</v>
      </c>
      <c r="F11305" s="394"/>
    </row>
    <row r="11306" spans="1:6" ht="32.25">
      <c r="A11306" s="1284" t="s">
        <v>5989</v>
      </c>
      <c r="B11306" s="503" t="s">
        <v>43459</v>
      </c>
      <c r="C11306" s="1268" t="s">
        <v>5990</v>
      </c>
      <c r="D11306" s="1269" t="s">
        <v>5</v>
      </c>
      <c r="E11306" s="1271">
        <v>419.05</v>
      </c>
      <c r="F11306" s="394"/>
    </row>
    <row r="11307" spans="1:6" ht="22.5">
      <c r="A11307" s="1284" t="s">
        <v>5991</v>
      </c>
      <c r="B11307" s="503" t="s">
        <v>43459</v>
      </c>
      <c r="C11307" s="1268" t="s">
        <v>5992</v>
      </c>
      <c r="D11307" s="1269" t="s">
        <v>5</v>
      </c>
      <c r="E11307" s="1271">
        <v>277.10000000000002</v>
      </c>
      <c r="F11307" s="394"/>
    </row>
    <row r="11308" spans="1:6" ht="22.5">
      <c r="A11308" s="1284" t="s">
        <v>5993</v>
      </c>
      <c r="B11308" s="503" t="s">
        <v>43459</v>
      </c>
      <c r="C11308" s="1268" t="s">
        <v>5994</v>
      </c>
      <c r="D11308" s="1269" t="s">
        <v>5</v>
      </c>
      <c r="E11308" s="1271">
        <v>556.85</v>
      </c>
      <c r="F11308" s="394"/>
    </row>
    <row r="11309" spans="1:6" ht="32.25">
      <c r="A11309" s="1284" t="s">
        <v>5995</v>
      </c>
      <c r="B11309" s="503" t="s">
        <v>43459</v>
      </c>
      <c r="C11309" s="1268" t="s">
        <v>5996</v>
      </c>
      <c r="D11309" s="1269" t="s">
        <v>5</v>
      </c>
      <c r="E11309" s="1271">
        <v>342.3</v>
      </c>
      <c r="F11309" s="394"/>
    </row>
    <row r="11310" spans="1:6" ht="22.5">
      <c r="A11310" s="1284" t="s">
        <v>5997</v>
      </c>
      <c r="B11310" s="503" t="s">
        <v>43459</v>
      </c>
      <c r="C11310" s="1268" t="s">
        <v>5998</v>
      </c>
      <c r="D11310" s="1269" t="s">
        <v>5</v>
      </c>
      <c r="E11310" s="1271">
        <v>200.35</v>
      </c>
      <c r="F11310" s="394"/>
    </row>
    <row r="11311" spans="1:6" ht="22.5">
      <c r="A11311" s="1284" t="s">
        <v>5999</v>
      </c>
      <c r="B11311" s="503" t="s">
        <v>43459</v>
      </c>
      <c r="C11311" s="1268" t="s">
        <v>6000</v>
      </c>
      <c r="D11311" s="1269" t="s">
        <v>5</v>
      </c>
      <c r="E11311" s="1271">
        <v>153.03</v>
      </c>
      <c r="F11311" s="394"/>
    </row>
    <row r="11312" spans="1:6" ht="32.25">
      <c r="A11312" s="1284" t="s">
        <v>6001</v>
      </c>
      <c r="B11312" s="503" t="s">
        <v>43459</v>
      </c>
      <c r="C11312" s="1268" t="s">
        <v>6002</v>
      </c>
      <c r="D11312" s="1269" t="s">
        <v>5</v>
      </c>
      <c r="E11312" s="1271">
        <v>435.24</v>
      </c>
      <c r="F11312" s="394"/>
    </row>
    <row r="11313" spans="1:6" ht="22.5">
      <c r="A11313" s="1284" t="s">
        <v>6003</v>
      </c>
      <c r="B11313" s="503" t="s">
        <v>43459</v>
      </c>
      <c r="C11313" s="1268" t="s">
        <v>6004</v>
      </c>
      <c r="D11313" s="1269" t="s">
        <v>5</v>
      </c>
      <c r="E11313" s="1271">
        <v>293.29000000000002</v>
      </c>
      <c r="F11313" s="394"/>
    </row>
    <row r="11314" spans="1:6" ht="22.5">
      <c r="A11314" s="1284" t="s">
        <v>6005</v>
      </c>
      <c r="B11314" s="503" t="s">
        <v>43459</v>
      </c>
      <c r="C11314" s="1268" t="s">
        <v>6006</v>
      </c>
      <c r="D11314" s="1269" t="s">
        <v>5</v>
      </c>
      <c r="E11314" s="1271">
        <v>245.97</v>
      </c>
      <c r="F11314" s="394"/>
    </row>
    <row r="11315" spans="1:6" ht="22.5">
      <c r="A11315" s="1284" t="s">
        <v>6007</v>
      </c>
      <c r="B11315" s="503" t="s">
        <v>43459</v>
      </c>
      <c r="C11315" s="1268" t="s">
        <v>6008</v>
      </c>
      <c r="D11315" s="1269" t="s">
        <v>5</v>
      </c>
      <c r="E11315" s="1271">
        <v>304.25</v>
      </c>
      <c r="F11315" s="394"/>
    </row>
    <row r="11316" spans="1:6" ht="22.5">
      <c r="A11316" s="1284" t="s">
        <v>6009</v>
      </c>
      <c r="B11316" s="503" t="s">
        <v>43459</v>
      </c>
      <c r="C11316" s="1268" t="s">
        <v>6010</v>
      </c>
      <c r="D11316" s="1269" t="s">
        <v>5</v>
      </c>
      <c r="E11316" s="1271">
        <v>402.34</v>
      </c>
      <c r="F11316" s="394"/>
    </row>
    <row r="11317" spans="1:6" ht="22.5">
      <c r="A11317" s="1284" t="s">
        <v>6011</v>
      </c>
      <c r="B11317" s="503" t="s">
        <v>43459</v>
      </c>
      <c r="C11317" s="1268" t="s">
        <v>6012</v>
      </c>
      <c r="D11317" s="1269" t="s">
        <v>5</v>
      </c>
      <c r="E11317" s="1271">
        <v>507.78</v>
      </c>
      <c r="F11317" s="394"/>
    </row>
    <row r="11318" spans="1:6" ht="22.5">
      <c r="A11318" s="1284" t="s">
        <v>6013</v>
      </c>
      <c r="B11318" s="503" t="s">
        <v>43459</v>
      </c>
      <c r="C11318" s="1268" t="s">
        <v>6014</v>
      </c>
      <c r="D11318" s="1269" t="s">
        <v>5</v>
      </c>
      <c r="E11318" s="1271">
        <v>667.48</v>
      </c>
      <c r="F11318" s="394"/>
    </row>
    <row r="11319" spans="1:6" ht="22.5">
      <c r="A11319" s="1284" t="s">
        <v>6015</v>
      </c>
      <c r="B11319" s="503" t="s">
        <v>43459</v>
      </c>
      <c r="C11319" s="1268" t="s">
        <v>6016</v>
      </c>
      <c r="D11319" s="1269" t="s">
        <v>5</v>
      </c>
      <c r="E11319" s="1271">
        <v>970.68</v>
      </c>
      <c r="F11319" s="394"/>
    </row>
    <row r="11320" spans="1:6" ht="22.5">
      <c r="A11320" s="1284" t="s">
        <v>6017</v>
      </c>
      <c r="B11320" s="503" t="s">
        <v>43459</v>
      </c>
      <c r="C11320" s="1268" t="s">
        <v>6018</v>
      </c>
      <c r="D11320" s="1269" t="s">
        <v>5</v>
      </c>
      <c r="E11320" s="1273">
        <v>1196.22</v>
      </c>
      <c r="F11320" s="394"/>
    </row>
    <row r="11321" spans="1:6">
      <c r="A11321" s="1292">
        <v>9002</v>
      </c>
      <c r="B11321" s="503" t="s">
        <v>43459</v>
      </c>
      <c r="C11321" s="1265" t="s">
        <v>6019</v>
      </c>
      <c r="D11321" s="1266" t="s">
        <v>97</v>
      </c>
      <c r="E11321" s="1267"/>
      <c r="F11321" s="394"/>
    </row>
    <row r="11322" spans="1:6">
      <c r="A11322" s="1284" t="s">
        <v>6020</v>
      </c>
      <c r="B11322" s="503" t="s">
        <v>43459</v>
      </c>
      <c r="C11322" s="1268" t="s">
        <v>6021</v>
      </c>
      <c r="D11322" s="1269" t="s">
        <v>5</v>
      </c>
      <c r="E11322" s="1272">
        <v>37.31</v>
      </c>
      <c r="F11322" s="394"/>
    </row>
    <row r="11323" spans="1:6">
      <c r="A11323" s="1284" t="s">
        <v>6022</v>
      </c>
      <c r="B11323" s="503" t="s">
        <v>43459</v>
      </c>
      <c r="C11323" s="1268" t="s">
        <v>6023</v>
      </c>
      <c r="D11323" s="1269" t="s">
        <v>5</v>
      </c>
      <c r="E11323" s="1272">
        <v>65.069999999999993</v>
      </c>
      <c r="F11323" s="394"/>
    </row>
    <row r="11324" spans="1:6">
      <c r="A11324" s="1284" t="s">
        <v>6024</v>
      </c>
      <c r="B11324" s="503" t="s">
        <v>43459</v>
      </c>
      <c r="C11324" s="1268" t="s">
        <v>6025</v>
      </c>
      <c r="D11324" s="1269" t="s">
        <v>5</v>
      </c>
      <c r="E11324" s="1271">
        <v>134.05000000000001</v>
      </c>
      <c r="F11324" s="394"/>
    </row>
    <row r="11325" spans="1:6">
      <c r="A11325" s="1284" t="s">
        <v>6026</v>
      </c>
      <c r="B11325" s="503" t="s">
        <v>43459</v>
      </c>
      <c r="C11325" s="1268" t="s">
        <v>6027</v>
      </c>
      <c r="D11325" s="1269" t="s">
        <v>5</v>
      </c>
      <c r="E11325" s="1272">
        <v>25.41</v>
      </c>
      <c r="F11325" s="394"/>
    </row>
    <row r="11326" spans="1:6">
      <c r="A11326" s="1284" t="s">
        <v>6028</v>
      </c>
      <c r="B11326" s="503" t="s">
        <v>43459</v>
      </c>
      <c r="C11326" s="1268" t="s">
        <v>6029</v>
      </c>
      <c r="D11326" s="1269" t="s">
        <v>5</v>
      </c>
      <c r="E11326" s="1272">
        <v>34.229999999999997</v>
      </c>
      <c r="F11326" s="394"/>
    </row>
    <row r="11327" spans="1:6">
      <c r="A11327" s="1292">
        <v>9003</v>
      </c>
      <c r="B11327" s="503" t="s">
        <v>43459</v>
      </c>
      <c r="C11327" s="1265" t="s">
        <v>6030</v>
      </c>
      <c r="D11327" s="1266" t="s">
        <v>97</v>
      </c>
      <c r="E11327" s="1267"/>
      <c r="F11327" s="394"/>
    </row>
    <row r="11328" spans="1:6">
      <c r="A11328" s="1284" t="s">
        <v>21103</v>
      </c>
      <c r="B11328" s="503" t="s">
        <v>43459</v>
      </c>
      <c r="C11328" s="1268" t="s">
        <v>21104</v>
      </c>
      <c r="D11328" s="1269" t="s">
        <v>5</v>
      </c>
      <c r="E11328" s="1272">
        <v>14.31</v>
      </c>
      <c r="F11328" s="394"/>
    </row>
    <row r="11329" spans="1:6">
      <c r="A11329" s="1284" t="s">
        <v>21105</v>
      </c>
      <c r="B11329" s="503" t="s">
        <v>43459</v>
      </c>
      <c r="C11329" s="1268" t="s">
        <v>21106</v>
      </c>
      <c r="D11329" s="1269" t="s">
        <v>5</v>
      </c>
      <c r="E11329" s="1272">
        <v>23.32</v>
      </c>
      <c r="F11329" s="394"/>
    </row>
    <row r="11330" spans="1:6">
      <c r="A11330" s="1284" t="s">
        <v>21107</v>
      </c>
      <c r="B11330" s="503" t="s">
        <v>43459</v>
      </c>
      <c r="C11330" s="1268" t="s">
        <v>21108</v>
      </c>
      <c r="D11330" s="1269" t="s">
        <v>5</v>
      </c>
      <c r="E11330" s="1272">
        <v>43.07</v>
      </c>
      <c r="F11330" s="394"/>
    </row>
    <row r="11331" spans="1:6">
      <c r="A11331" s="1284" t="s">
        <v>21109</v>
      </c>
      <c r="B11331" s="503" t="s">
        <v>43459</v>
      </c>
      <c r="C11331" s="1268" t="s">
        <v>21110</v>
      </c>
      <c r="D11331" s="1269" t="s">
        <v>5</v>
      </c>
      <c r="E11331" s="1272">
        <v>10.02</v>
      </c>
      <c r="F11331" s="394"/>
    </row>
    <row r="11332" spans="1:6">
      <c r="A11332" s="1292">
        <v>9004</v>
      </c>
      <c r="B11332" s="503" t="s">
        <v>43459</v>
      </c>
      <c r="C11332" s="1265" t="s">
        <v>6031</v>
      </c>
      <c r="D11332" s="1266" t="s">
        <v>97</v>
      </c>
      <c r="E11332" s="1267"/>
      <c r="F11332" s="394"/>
    </row>
    <row r="11333" spans="1:6" ht="22.5">
      <c r="A11333" s="1284" t="s">
        <v>21111</v>
      </c>
      <c r="B11333" s="503" t="s">
        <v>43459</v>
      </c>
      <c r="C11333" s="1268" t="s">
        <v>21112</v>
      </c>
      <c r="D11333" s="1269" t="s">
        <v>5</v>
      </c>
      <c r="E11333" s="1271">
        <v>131.63</v>
      </c>
      <c r="F11333" s="394"/>
    </row>
    <row r="11334" spans="1:6" ht="22.5">
      <c r="A11334" s="1284" t="s">
        <v>21113</v>
      </c>
      <c r="B11334" s="503" t="s">
        <v>43459</v>
      </c>
      <c r="C11334" s="1268" t="s">
        <v>21114</v>
      </c>
      <c r="D11334" s="1269" t="s">
        <v>5</v>
      </c>
      <c r="E11334" s="1271">
        <v>149.59</v>
      </c>
      <c r="F11334" s="394"/>
    </row>
    <row r="11335" spans="1:6" ht="22.5">
      <c r="A11335" s="1284" t="s">
        <v>21115</v>
      </c>
      <c r="B11335" s="503" t="s">
        <v>43459</v>
      </c>
      <c r="C11335" s="1268" t="s">
        <v>21116</v>
      </c>
      <c r="D11335" s="1269" t="s">
        <v>5</v>
      </c>
      <c r="E11335" s="1271">
        <v>204.58</v>
      </c>
      <c r="F11335" s="394"/>
    </row>
    <row r="11336" spans="1:6" ht="22.5">
      <c r="A11336" s="1284" t="s">
        <v>21117</v>
      </c>
      <c r="B11336" s="503" t="s">
        <v>43459</v>
      </c>
      <c r="C11336" s="1268" t="s">
        <v>21118</v>
      </c>
      <c r="D11336" s="1269" t="s">
        <v>5</v>
      </c>
      <c r="E11336" s="1271">
        <v>245.7</v>
      </c>
      <c r="F11336" s="394"/>
    </row>
    <row r="11337" spans="1:6">
      <c r="A11337" s="1292">
        <v>9005</v>
      </c>
      <c r="B11337" s="503" t="s">
        <v>43459</v>
      </c>
      <c r="C11337" s="1265" t="s">
        <v>6032</v>
      </c>
      <c r="D11337" s="1266" t="s">
        <v>97</v>
      </c>
      <c r="E11337" s="1267"/>
      <c r="F11337" s="394"/>
    </row>
    <row r="11338" spans="1:6" ht="22.5">
      <c r="A11338" s="1284" t="s">
        <v>21119</v>
      </c>
      <c r="B11338" s="503" t="s">
        <v>43459</v>
      </c>
      <c r="C11338" s="1268" t="s">
        <v>21120</v>
      </c>
      <c r="D11338" s="1269" t="s">
        <v>5</v>
      </c>
      <c r="E11338" s="1271">
        <v>641.66999999999996</v>
      </c>
      <c r="F11338" s="394"/>
    </row>
    <row r="11339" spans="1:6" ht="22.5">
      <c r="A11339" s="1284" t="s">
        <v>21121</v>
      </c>
      <c r="B11339" s="503" t="s">
        <v>43459</v>
      </c>
      <c r="C11339" s="1268" t="s">
        <v>21122</v>
      </c>
      <c r="D11339" s="1269" t="s">
        <v>5</v>
      </c>
      <c r="E11339" s="1271">
        <v>655.76</v>
      </c>
      <c r="F11339" s="394"/>
    </row>
    <row r="11340" spans="1:6" ht="22.5">
      <c r="A11340" s="1284" t="s">
        <v>21123</v>
      </c>
      <c r="B11340" s="503" t="s">
        <v>43459</v>
      </c>
      <c r="C11340" s="1268" t="s">
        <v>21124</v>
      </c>
      <c r="D11340" s="1269" t="s">
        <v>5</v>
      </c>
      <c r="E11340" s="1271">
        <v>960.43</v>
      </c>
      <c r="F11340" s="394"/>
    </row>
    <row r="11341" spans="1:6" ht="22.5">
      <c r="A11341" s="1284" t="s">
        <v>21125</v>
      </c>
      <c r="B11341" s="503" t="s">
        <v>43459</v>
      </c>
      <c r="C11341" s="1268" t="s">
        <v>21126</v>
      </c>
      <c r="D11341" s="1269" t="s">
        <v>5</v>
      </c>
      <c r="E11341" s="1271">
        <v>177.02</v>
      </c>
      <c r="F11341" s="394"/>
    </row>
    <row r="11342" spans="1:6" ht="22.5">
      <c r="A11342" s="1284" t="s">
        <v>21127</v>
      </c>
      <c r="B11342" s="503" t="s">
        <v>43459</v>
      </c>
      <c r="C11342" s="1268" t="s">
        <v>21128</v>
      </c>
      <c r="D11342" s="1269" t="s">
        <v>5</v>
      </c>
      <c r="E11342" s="1271">
        <v>233.35</v>
      </c>
      <c r="F11342" s="394"/>
    </row>
    <row r="11343" spans="1:6" ht="22.5">
      <c r="A11343" s="1284" t="s">
        <v>21129</v>
      </c>
      <c r="B11343" s="503" t="s">
        <v>43459</v>
      </c>
      <c r="C11343" s="1268" t="s">
        <v>21130</v>
      </c>
      <c r="D11343" s="1269" t="s">
        <v>5</v>
      </c>
      <c r="E11343" s="1271">
        <v>297.27999999999997</v>
      </c>
      <c r="F11343" s="394"/>
    </row>
    <row r="11344" spans="1:6" ht="22.5">
      <c r="A11344" s="1284" t="s">
        <v>21131</v>
      </c>
      <c r="B11344" s="503" t="s">
        <v>43459</v>
      </c>
      <c r="C11344" s="1268" t="s">
        <v>21132</v>
      </c>
      <c r="D11344" s="1269" t="s">
        <v>5</v>
      </c>
      <c r="E11344" s="1271">
        <v>367.4</v>
      </c>
      <c r="F11344" s="394"/>
    </row>
    <row r="11345" spans="1:6">
      <c r="A11345" s="1292">
        <v>9006</v>
      </c>
      <c r="B11345" s="503" t="s">
        <v>43459</v>
      </c>
      <c r="C11345" s="1265" t="s">
        <v>6033</v>
      </c>
      <c r="D11345" s="1266" t="s">
        <v>97</v>
      </c>
      <c r="E11345" s="1267"/>
      <c r="F11345" s="394"/>
    </row>
    <row r="11346" spans="1:6">
      <c r="A11346" s="1284" t="s">
        <v>6034</v>
      </c>
      <c r="B11346" s="503" t="s">
        <v>43459</v>
      </c>
      <c r="C11346" s="1268" t="s">
        <v>6035</v>
      </c>
      <c r="D11346" s="1269" t="s">
        <v>5</v>
      </c>
      <c r="E11346" s="1273">
        <v>8327.3700000000008</v>
      </c>
      <c r="F11346" s="394"/>
    </row>
    <row r="11347" spans="1:6">
      <c r="A11347" s="1284" t="s">
        <v>6036</v>
      </c>
      <c r="B11347" s="503" t="s">
        <v>43459</v>
      </c>
      <c r="C11347" s="1268" t="s">
        <v>6037</v>
      </c>
      <c r="D11347" s="1269" t="s">
        <v>5</v>
      </c>
      <c r="E11347" s="1273">
        <v>8649.9699999999993</v>
      </c>
      <c r="F11347" s="394"/>
    </row>
    <row r="11348" spans="1:6">
      <c r="A11348" s="1284" t="s">
        <v>6038</v>
      </c>
      <c r="B11348" s="503" t="s">
        <v>43459</v>
      </c>
      <c r="C11348" s="1268" t="s">
        <v>6039</v>
      </c>
      <c r="D11348" s="1269" t="s">
        <v>5</v>
      </c>
      <c r="E11348" s="1273">
        <v>8971.83</v>
      </c>
      <c r="F11348" s="394"/>
    </row>
    <row r="11349" spans="1:6">
      <c r="A11349" s="1284" t="s">
        <v>6040</v>
      </c>
      <c r="B11349" s="503" t="s">
        <v>43459</v>
      </c>
      <c r="C11349" s="1268" t="s">
        <v>6041</v>
      </c>
      <c r="D11349" s="1269" t="s">
        <v>5</v>
      </c>
      <c r="E11349" s="1273">
        <v>9301.01</v>
      </c>
      <c r="F11349" s="394"/>
    </row>
    <row r="11350" spans="1:6">
      <c r="A11350" s="1284" t="s">
        <v>6042</v>
      </c>
      <c r="B11350" s="503" t="s">
        <v>43459</v>
      </c>
      <c r="C11350" s="1268" t="s">
        <v>6043</v>
      </c>
      <c r="D11350" s="1269" t="s">
        <v>5</v>
      </c>
      <c r="E11350" s="1274">
        <v>13133.45</v>
      </c>
      <c r="F11350" s="394"/>
    </row>
    <row r="11351" spans="1:6">
      <c r="A11351" s="1284" t="s">
        <v>6044</v>
      </c>
      <c r="B11351" s="503" t="s">
        <v>43459</v>
      </c>
      <c r="C11351" s="1268" t="s">
        <v>6045</v>
      </c>
      <c r="D11351" s="1269" t="s">
        <v>5</v>
      </c>
      <c r="E11351" s="1274">
        <v>13542.28</v>
      </c>
      <c r="F11351" s="394"/>
    </row>
    <row r="11352" spans="1:6">
      <c r="A11352" s="1284" t="s">
        <v>6046</v>
      </c>
      <c r="B11352" s="503" t="s">
        <v>43459</v>
      </c>
      <c r="C11352" s="1268" t="s">
        <v>6047</v>
      </c>
      <c r="D11352" s="1269" t="s">
        <v>5</v>
      </c>
      <c r="E11352" s="1274">
        <v>13937.52</v>
      </c>
      <c r="F11352" s="394"/>
    </row>
    <row r="11353" spans="1:6">
      <c r="A11353" s="1284" t="s">
        <v>6048</v>
      </c>
      <c r="B11353" s="503" t="s">
        <v>43459</v>
      </c>
      <c r="C11353" s="1268" t="s">
        <v>6049</v>
      </c>
      <c r="D11353" s="1269" t="s">
        <v>5</v>
      </c>
      <c r="E11353" s="1274">
        <v>14369.82</v>
      </c>
      <c r="F11353" s="394"/>
    </row>
    <row r="11354" spans="1:6">
      <c r="A11354" s="1284" t="s">
        <v>6050</v>
      </c>
      <c r="B11354" s="503" t="s">
        <v>43459</v>
      </c>
      <c r="C11354" s="1268" t="s">
        <v>6051</v>
      </c>
      <c r="D11354" s="1269" t="s">
        <v>5</v>
      </c>
      <c r="E11354" s="1274">
        <v>14858.45</v>
      </c>
      <c r="F11354" s="394"/>
    </row>
    <row r="11355" spans="1:6">
      <c r="A11355" s="1284" t="s">
        <v>6052</v>
      </c>
      <c r="B11355" s="503" t="s">
        <v>43459</v>
      </c>
      <c r="C11355" s="1268" t="s">
        <v>6053</v>
      </c>
      <c r="D11355" s="1269" t="s">
        <v>5</v>
      </c>
      <c r="E11355" s="1274">
        <v>15369.09</v>
      </c>
      <c r="F11355" s="394"/>
    </row>
    <row r="11356" spans="1:6">
      <c r="A11356" s="1284" t="s">
        <v>6054</v>
      </c>
      <c r="B11356" s="503" t="s">
        <v>43459</v>
      </c>
      <c r="C11356" s="1268" t="s">
        <v>6055</v>
      </c>
      <c r="D11356" s="1269" t="s">
        <v>5</v>
      </c>
      <c r="E11356" s="1274">
        <v>15841.98</v>
      </c>
      <c r="F11356" s="394"/>
    </row>
    <row r="11357" spans="1:6">
      <c r="A11357" s="1284" t="s">
        <v>6056</v>
      </c>
      <c r="B11357" s="503" t="s">
        <v>43459</v>
      </c>
      <c r="C11357" s="1268" t="s">
        <v>6057</v>
      </c>
      <c r="D11357" s="1269" t="s">
        <v>5</v>
      </c>
      <c r="E11357" s="1274">
        <v>16451.43</v>
      </c>
      <c r="F11357" s="394"/>
    </row>
    <row r="11358" spans="1:6">
      <c r="A11358" s="1284" t="s">
        <v>6058</v>
      </c>
      <c r="B11358" s="503" t="s">
        <v>43459</v>
      </c>
      <c r="C11358" s="1268" t="s">
        <v>6059</v>
      </c>
      <c r="D11358" s="1269" t="s">
        <v>5</v>
      </c>
      <c r="E11358" s="1274">
        <v>16923.150000000001</v>
      </c>
      <c r="F11358" s="394"/>
    </row>
    <row r="11359" spans="1:6">
      <c r="A11359" s="1284" t="s">
        <v>6060</v>
      </c>
      <c r="B11359" s="503" t="s">
        <v>43459</v>
      </c>
      <c r="C11359" s="1268" t="s">
        <v>6061</v>
      </c>
      <c r="D11359" s="1269" t="s">
        <v>5</v>
      </c>
      <c r="E11359" s="1274">
        <v>17433.099999999999</v>
      </c>
      <c r="F11359" s="394"/>
    </row>
    <row r="11360" spans="1:6">
      <c r="A11360" s="1284" t="s">
        <v>6062</v>
      </c>
      <c r="B11360" s="503" t="s">
        <v>43459</v>
      </c>
      <c r="C11360" s="1268" t="s">
        <v>6063</v>
      </c>
      <c r="D11360" s="1269" t="s">
        <v>5</v>
      </c>
      <c r="E11360" s="1274">
        <v>17948.59</v>
      </c>
      <c r="F11360" s="394"/>
    </row>
    <row r="11361" spans="1:6">
      <c r="A11361" s="1284" t="s">
        <v>6064</v>
      </c>
      <c r="B11361" s="503" t="s">
        <v>43459</v>
      </c>
      <c r="C11361" s="1268" t="s">
        <v>6065</v>
      </c>
      <c r="D11361" s="1269" t="s">
        <v>5</v>
      </c>
      <c r="E11361" s="1274">
        <v>18378.080000000002</v>
      </c>
      <c r="F11361" s="394"/>
    </row>
    <row r="11362" spans="1:6">
      <c r="A11362" s="1284" t="s">
        <v>6066</v>
      </c>
      <c r="B11362" s="503" t="s">
        <v>43459</v>
      </c>
      <c r="C11362" s="1268" t="s">
        <v>6067</v>
      </c>
      <c r="D11362" s="1269" t="s">
        <v>5</v>
      </c>
      <c r="E11362" s="1274">
        <v>18836.55</v>
      </c>
      <c r="F11362" s="394"/>
    </row>
    <row r="11363" spans="1:6">
      <c r="A11363" s="1284" t="s">
        <v>6068</v>
      </c>
      <c r="B11363" s="503" t="s">
        <v>43459</v>
      </c>
      <c r="C11363" s="1268" t="s">
        <v>6069</v>
      </c>
      <c r="D11363" s="1269" t="s">
        <v>5</v>
      </c>
      <c r="E11363" s="1274">
        <v>19264.21</v>
      </c>
      <c r="F11363" s="394"/>
    </row>
    <row r="11364" spans="1:6">
      <c r="A11364" s="1284" t="s">
        <v>6070</v>
      </c>
      <c r="B11364" s="503" t="s">
        <v>43459</v>
      </c>
      <c r="C11364" s="1268" t="s">
        <v>6071</v>
      </c>
      <c r="D11364" s="1269" t="s">
        <v>5</v>
      </c>
      <c r="E11364" s="1274">
        <v>19694.68</v>
      </c>
      <c r="F11364" s="394"/>
    </row>
    <row r="11365" spans="1:6">
      <c r="A11365" s="1284" t="s">
        <v>6072</v>
      </c>
      <c r="B11365" s="503" t="s">
        <v>43459</v>
      </c>
      <c r="C11365" s="1268" t="s">
        <v>6073</v>
      </c>
      <c r="D11365" s="1269" t="s">
        <v>37</v>
      </c>
      <c r="E11365" s="1273">
        <v>2048.65</v>
      </c>
      <c r="F11365" s="394"/>
    </row>
    <row r="11366" spans="1:6">
      <c r="A11366" s="1284" t="s">
        <v>6074</v>
      </c>
      <c r="B11366" s="503" t="s">
        <v>43459</v>
      </c>
      <c r="C11366" s="1268" t="s">
        <v>6075</v>
      </c>
      <c r="D11366" s="1269" t="s">
        <v>37</v>
      </c>
      <c r="E11366" s="1273">
        <v>2763.77</v>
      </c>
      <c r="F11366" s="394"/>
    </row>
    <row r="11367" spans="1:6">
      <c r="A11367" s="1284" t="s">
        <v>6076</v>
      </c>
      <c r="B11367" s="503" t="s">
        <v>43459</v>
      </c>
      <c r="C11367" s="1268" t="s">
        <v>6077</v>
      </c>
      <c r="D11367" s="1269" t="s">
        <v>37</v>
      </c>
      <c r="E11367" s="1273">
        <v>2943.14</v>
      </c>
      <c r="F11367" s="394"/>
    </row>
    <row r="11368" spans="1:6">
      <c r="A11368" s="1284" t="s">
        <v>6078</v>
      </c>
      <c r="B11368" s="503" t="s">
        <v>43459</v>
      </c>
      <c r="C11368" s="1268" t="s">
        <v>6079</v>
      </c>
      <c r="D11368" s="1269" t="s">
        <v>37</v>
      </c>
      <c r="E11368" s="1273">
        <v>3647.78</v>
      </c>
      <c r="F11368" s="394"/>
    </row>
    <row r="11369" spans="1:6">
      <c r="A11369" s="1284" t="s">
        <v>6080</v>
      </c>
      <c r="B11369" s="503" t="s">
        <v>43459</v>
      </c>
      <c r="C11369" s="1268" t="s">
        <v>6081</v>
      </c>
      <c r="D11369" s="1269" t="s">
        <v>37</v>
      </c>
      <c r="E11369" s="1273">
        <v>4073.37</v>
      </c>
      <c r="F11369" s="394"/>
    </row>
    <row r="11370" spans="1:6">
      <c r="A11370" s="1284" t="s">
        <v>6082</v>
      </c>
      <c r="B11370" s="503" t="s">
        <v>43459</v>
      </c>
      <c r="C11370" s="1268" t="s">
        <v>6083</v>
      </c>
      <c r="D11370" s="1269" t="s">
        <v>37</v>
      </c>
      <c r="E11370" s="1273">
        <v>1303.93</v>
      </c>
      <c r="F11370" s="394"/>
    </row>
    <row r="11371" spans="1:6">
      <c r="A11371" s="1284" t="s">
        <v>6084</v>
      </c>
      <c r="B11371" s="503" t="s">
        <v>43459</v>
      </c>
      <c r="C11371" s="1268" t="s">
        <v>6085</v>
      </c>
      <c r="D11371" s="1269" t="s">
        <v>37</v>
      </c>
      <c r="E11371" s="1273">
        <v>1453.88</v>
      </c>
      <c r="F11371" s="394"/>
    </row>
    <row r="11372" spans="1:6">
      <c r="A11372" s="1284" t="s">
        <v>6086</v>
      </c>
      <c r="B11372" s="503" t="s">
        <v>43459</v>
      </c>
      <c r="C11372" s="1268" t="s">
        <v>6087</v>
      </c>
      <c r="D11372" s="1269" t="s">
        <v>37</v>
      </c>
      <c r="E11372" s="1273">
        <v>1586.59</v>
      </c>
      <c r="F11372" s="394"/>
    </row>
    <row r="11373" spans="1:6">
      <c r="A11373" s="1284" t="s">
        <v>6088</v>
      </c>
      <c r="B11373" s="503" t="s">
        <v>43459</v>
      </c>
      <c r="C11373" s="1268" t="s">
        <v>6089</v>
      </c>
      <c r="D11373" s="1269" t="s">
        <v>37</v>
      </c>
      <c r="E11373" s="1273">
        <v>1725.17</v>
      </c>
      <c r="F11373" s="394"/>
    </row>
    <row r="11374" spans="1:6">
      <c r="A11374" s="1284" t="s">
        <v>6090</v>
      </c>
      <c r="B11374" s="503" t="s">
        <v>43459</v>
      </c>
      <c r="C11374" s="1268" t="s">
        <v>6091</v>
      </c>
      <c r="D11374" s="1269" t="s">
        <v>37</v>
      </c>
      <c r="E11374" s="1273">
        <v>1879.13</v>
      </c>
      <c r="F11374" s="394"/>
    </row>
    <row r="11375" spans="1:6">
      <c r="A11375" s="1292">
        <v>9007</v>
      </c>
      <c r="B11375" s="503" t="s">
        <v>43459</v>
      </c>
      <c r="C11375" s="1265" t="s">
        <v>6092</v>
      </c>
      <c r="D11375" s="1266" t="s">
        <v>97</v>
      </c>
      <c r="E11375" s="1267"/>
      <c r="F11375" s="394"/>
    </row>
    <row r="11376" spans="1:6">
      <c r="A11376" s="1284" t="s">
        <v>6093</v>
      </c>
      <c r="B11376" s="503" t="s">
        <v>43459</v>
      </c>
      <c r="C11376" s="1268" t="s">
        <v>6094</v>
      </c>
      <c r="D11376" s="1269" t="s">
        <v>5</v>
      </c>
      <c r="E11376" s="1273">
        <v>1036.31</v>
      </c>
      <c r="F11376" s="394"/>
    </row>
    <row r="11377" spans="1:6">
      <c r="A11377" s="1284" t="s">
        <v>6095</v>
      </c>
      <c r="B11377" s="503" t="s">
        <v>43459</v>
      </c>
      <c r="C11377" s="1268" t="s">
        <v>6096</v>
      </c>
      <c r="D11377" s="1269" t="s">
        <v>5</v>
      </c>
      <c r="E11377" s="1271">
        <v>589.12</v>
      </c>
      <c r="F11377" s="394"/>
    </row>
    <row r="11378" spans="1:6">
      <c r="A11378" s="1292">
        <v>9008</v>
      </c>
      <c r="B11378" s="503" t="s">
        <v>43459</v>
      </c>
      <c r="C11378" s="1265" t="s">
        <v>6097</v>
      </c>
      <c r="D11378" s="1266" t="s">
        <v>97</v>
      </c>
      <c r="E11378" s="1267"/>
      <c r="F11378" s="394"/>
    </row>
    <row r="11379" spans="1:6">
      <c r="A11379" s="1284" t="s">
        <v>6098</v>
      </c>
      <c r="B11379" s="503" t="s">
        <v>43459</v>
      </c>
      <c r="C11379" s="1268" t="s">
        <v>6099</v>
      </c>
      <c r="D11379" s="1269" t="s">
        <v>37</v>
      </c>
      <c r="E11379" s="1273">
        <v>3413.9</v>
      </c>
      <c r="F11379" s="394"/>
    </row>
    <row r="11380" spans="1:6">
      <c r="A11380" s="1284" t="s">
        <v>6100</v>
      </c>
      <c r="B11380" s="503" t="s">
        <v>43459</v>
      </c>
      <c r="C11380" s="1268" t="s">
        <v>6101</v>
      </c>
      <c r="D11380" s="1269" t="s">
        <v>37</v>
      </c>
      <c r="E11380" s="1273">
        <v>4088.3</v>
      </c>
      <c r="F11380" s="394"/>
    </row>
    <row r="11381" spans="1:6">
      <c r="A11381" s="1284" t="s">
        <v>6102</v>
      </c>
      <c r="B11381" s="503" t="s">
        <v>43459</v>
      </c>
      <c r="C11381" s="1268" t="s">
        <v>6103</v>
      </c>
      <c r="D11381" s="1269" t="s">
        <v>37</v>
      </c>
      <c r="E11381" s="1273">
        <v>4400.68</v>
      </c>
      <c r="F11381" s="394"/>
    </row>
    <row r="11382" spans="1:6">
      <c r="A11382" s="1284" t="s">
        <v>6104</v>
      </c>
      <c r="B11382" s="503" t="s">
        <v>43459</v>
      </c>
      <c r="C11382" s="1268" t="s">
        <v>6105</v>
      </c>
      <c r="D11382" s="1269" t="s">
        <v>37</v>
      </c>
      <c r="E11382" s="1273">
        <v>4776.74</v>
      </c>
      <c r="F11382" s="394"/>
    </row>
    <row r="11383" spans="1:6">
      <c r="A11383" s="1284" t="s">
        <v>6106</v>
      </c>
      <c r="B11383" s="503" t="s">
        <v>43459</v>
      </c>
      <c r="C11383" s="1268" t="s">
        <v>6107</v>
      </c>
      <c r="D11383" s="1269" t="s">
        <v>37</v>
      </c>
      <c r="E11383" s="1273">
        <v>5536.11</v>
      </c>
      <c r="F11383" s="394"/>
    </row>
    <row r="11384" spans="1:6">
      <c r="A11384" s="1284" t="s">
        <v>6108</v>
      </c>
      <c r="B11384" s="503" t="s">
        <v>43459</v>
      </c>
      <c r="C11384" s="1268" t="s">
        <v>6109</v>
      </c>
      <c r="D11384" s="1269" t="s">
        <v>37</v>
      </c>
      <c r="E11384" s="1273">
        <v>2291.85</v>
      </c>
      <c r="F11384" s="394"/>
    </row>
    <row r="11385" spans="1:6">
      <c r="A11385" s="1284" t="s">
        <v>6110</v>
      </c>
      <c r="B11385" s="503" t="s">
        <v>43459</v>
      </c>
      <c r="C11385" s="1268" t="s">
        <v>6111</v>
      </c>
      <c r="D11385" s="1269" t="s">
        <v>37</v>
      </c>
      <c r="E11385" s="1273">
        <v>2419.1799999999998</v>
      </c>
      <c r="F11385" s="394"/>
    </row>
    <row r="11386" spans="1:6">
      <c r="A11386" s="1284" t="s">
        <v>6112</v>
      </c>
      <c r="B11386" s="503" t="s">
        <v>43459</v>
      </c>
      <c r="C11386" s="1268" t="s">
        <v>6113</v>
      </c>
      <c r="D11386" s="1269" t="s">
        <v>37</v>
      </c>
      <c r="E11386" s="1273">
        <v>2526.94</v>
      </c>
      <c r="F11386" s="394"/>
    </row>
    <row r="11387" spans="1:6">
      <c r="A11387" s="1284" t="s">
        <v>6114</v>
      </c>
      <c r="B11387" s="503" t="s">
        <v>43459</v>
      </c>
      <c r="C11387" s="1268" t="s">
        <v>6115</v>
      </c>
      <c r="D11387" s="1269" t="s">
        <v>37</v>
      </c>
      <c r="E11387" s="1273">
        <v>2847.67</v>
      </c>
      <c r="F11387" s="394"/>
    </row>
    <row r="11388" spans="1:6">
      <c r="A11388" s="1284" t="s">
        <v>6116</v>
      </c>
      <c r="B11388" s="503" t="s">
        <v>43459</v>
      </c>
      <c r="C11388" s="1268" t="s">
        <v>6117</v>
      </c>
      <c r="D11388" s="1269" t="s">
        <v>37</v>
      </c>
      <c r="E11388" s="1273">
        <v>3126.04</v>
      </c>
      <c r="F11388" s="394"/>
    </row>
    <row r="11389" spans="1:6">
      <c r="A11389" s="1284" t="s">
        <v>6118</v>
      </c>
      <c r="B11389" s="503" t="s">
        <v>43459</v>
      </c>
      <c r="C11389" s="1268" t="s">
        <v>6119</v>
      </c>
      <c r="D11389" s="1269" t="s">
        <v>37</v>
      </c>
      <c r="E11389" s="1273">
        <v>4220.3599999999997</v>
      </c>
      <c r="F11389" s="394"/>
    </row>
    <row r="11390" spans="1:6">
      <c r="A11390" s="1284" t="s">
        <v>6120</v>
      </c>
      <c r="B11390" s="503" t="s">
        <v>43459</v>
      </c>
      <c r="C11390" s="1268" t="s">
        <v>6121</v>
      </c>
      <c r="D11390" s="1269" t="s">
        <v>37</v>
      </c>
      <c r="E11390" s="1273">
        <v>4595.8100000000004</v>
      </c>
      <c r="F11390" s="394"/>
    </row>
    <row r="11391" spans="1:6">
      <c r="A11391" s="1284" t="s">
        <v>6122</v>
      </c>
      <c r="B11391" s="503" t="s">
        <v>43459</v>
      </c>
      <c r="C11391" s="1268" t="s">
        <v>6123</v>
      </c>
      <c r="D11391" s="1269" t="s">
        <v>37</v>
      </c>
      <c r="E11391" s="1273">
        <v>4968.5600000000004</v>
      </c>
      <c r="F11391" s="394"/>
    </row>
    <row r="11392" spans="1:6">
      <c r="A11392" s="1284" t="s">
        <v>6124</v>
      </c>
      <c r="B11392" s="503" t="s">
        <v>43459</v>
      </c>
      <c r="C11392" s="1268" t="s">
        <v>6125</v>
      </c>
      <c r="D11392" s="1269" t="s">
        <v>37</v>
      </c>
      <c r="E11392" s="1273">
        <v>5373.41</v>
      </c>
      <c r="F11392" s="394"/>
    </row>
    <row r="11393" spans="1:6">
      <c r="A11393" s="1284" t="s">
        <v>6126</v>
      </c>
      <c r="B11393" s="503" t="s">
        <v>43459</v>
      </c>
      <c r="C11393" s="1268" t="s">
        <v>6127</v>
      </c>
      <c r="D11393" s="1269" t="s">
        <v>37</v>
      </c>
      <c r="E11393" s="1273">
        <v>6228.47</v>
      </c>
      <c r="F11393" s="394"/>
    </row>
    <row r="11394" spans="1:6">
      <c r="A11394" s="1284" t="s">
        <v>6128</v>
      </c>
      <c r="B11394" s="503" t="s">
        <v>43459</v>
      </c>
      <c r="C11394" s="1268" t="s">
        <v>6129</v>
      </c>
      <c r="D11394" s="1269" t="s">
        <v>37</v>
      </c>
      <c r="E11394" s="1273">
        <v>2825.9</v>
      </c>
      <c r="F11394" s="394"/>
    </row>
    <row r="11395" spans="1:6">
      <c r="A11395" s="1284" t="s">
        <v>6130</v>
      </c>
      <c r="B11395" s="503" t="s">
        <v>43459</v>
      </c>
      <c r="C11395" s="1268" t="s">
        <v>6131</v>
      </c>
      <c r="D11395" s="1269" t="s">
        <v>37</v>
      </c>
      <c r="E11395" s="1273">
        <v>3080.73</v>
      </c>
      <c r="F11395" s="394"/>
    </row>
    <row r="11396" spans="1:6">
      <c r="A11396" s="1284" t="s">
        <v>6132</v>
      </c>
      <c r="B11396" s="503" t="s">
        <v>43459</v>
      </c>
      <c r="C11396" s="1268" t="s">
        <v>6133</v>
      </c>
      <c r="D11396" s="1269" t="s">
        <v>37</v>
      </c>
      <c r="E11396" s="1273">
        <v>3218.58</v>
      </c>
      <c r="F11396" s="394"/>
    </row>
    <row r="11397" spans="1:6">
      <c r="A11397" s="1284" t="s">
        <v>6134</v>
      </c>
      <c r="B11397" s="503" t="s">
        <v>43459</v>
      </c>
      <c r="C11397" s="1268" t="s">
        <v>6135</v>
      </c>
      <c r="D11397" s="1269" t="s">
        <v>37</v>
      </c>
      <c r="E11397" s="1273">
        <v>3341.77</v>
      </c>
      <c r="F11397" s="394"/>
    </row>
    <row r="11398" spans="1:6">
      <c r="A11398" s="1284" t="s">
        <v>6136</v>
      </c>
      <c r="B11398" s="503" t="s">
        <v>43459</v>
      </c>
      <c r="C11398" s="1268" t="s">
        <v>6137</v>
      </c>
      <c r="D11398" s="1269" t="s">
        <v>37</v>
      </c>
      <c r="E11398" s="1273">
        <v>3810.4</v>
      </c>
      <c r="F11398" s="394"/>
    </row>
    <row r="11399" spans="1:6">
      <c r="A11399" s="1284" t="s">
        <v>6138</v>
      </c>
      <c r="B11399" s="503" t="s">
        <v>43459</v>
      </c>
      <c r="C11399" s="1268" t="s">
        <v>6139</v>
      </c>
      <c r="D11399" s="1269" t="s">
        <v>37</v>
      </c>
      <c r="E11399" s="1273">
        <v>4843.57</v>
      </c>
      <c r="F11399" s="394"/>
    </row>
    <row r="11400" spans="1:6">
      <c r="A11400" s="1284" t="s">
        <v>6140</v>
      </c>
      <c r="B11400" s="503" t="s">
        <v>43459</v>
      </c>
      <c r="C11400" s="1268" t="s">
        <v>6141</v>
      </c>
      <c r="D11400" s="1269" t="s">
        <v>37</v>
      </c>
      <c r="E11400" s="1273">
        <v>5248.96</v>
      </c>
      <c r="F11400" s="394"/>
    </row>
    <row r="11401" spans="1:6">
      <c r="A11401" s="1284" t="s">
        <v>6142</v>
      </c>
      <c r="B11401" s="503" t="s">
        <v>43459</v>
      </c>
      <c r="C11401" s="1268" t="s">
        <v>6143</v>
      </c>
      <c r="D11401" s="1269" t="s">
        <v>37</v>
      </c>
      <c r="E11401" s="1273">
        <v>5651.65</v>
      </c>
      <c r="F11401" s="394"/>
    </row>
    <row r="11402" spans="1:6">
      <c r="A11402" s="1284" t="s">
        <v>6144</v>
      </c>
      <c r="B11402" s="503" t="s">
        <v>43459</v>
      </c>
      <c r="C11402" s="1268" t="s">
        <v>6145</v>
      </c>
      <c r="D11402" s="1269" t="s">
        <v>37</v>
      </c>
      <c r="E11402" s="1273">
        <v>6086.44</v>
      </c>
      <c r="F11402" s="394"/>
    </row>
    <row r="11403" spans="1:6">
      <c r="A11403" s="1284" t="s">
        <v>6146</v>
      </c>
      <c r="B11403" s="503" t="s">
        <v>43459</v>
      </c>
      <c r="C11403" s="1268" t="s">
        <v>6147</v>
      </c>
      <c r="D11403" s="1269" t="s">
        <v>37</v>
      </c>
      <c r="E11403" s="1273">
        <v>7001.37</v>
      </c>
      <c r="F11403" s="394"/>
    </row>
    <row r="11404" spans="1:6">
      <c r="A11404" s="1284" t="s">
        <v>6148</v>
      </c>
      <c r="B11404" s="503" t="s">
        <v>43459</v>
      </c>
      <c r="C11404" s="1268" t="s">
        <v>6149</v>
      </c>
      <c r="D11404" s="1269" t="s">
        <v>37</v>
      </c>
      <c r="E11404" s="1273">
        <v>3489.05</v>
      </c>
      <c r="F11404" s="394"/>
    </row>
    <row r="11405" spans="1:6">
      <c r="A11405" s="1284" t="s">
        <v>6150</v>
      </c>
      <c r="B11405" s="503" t="s">
        <v>43459</v>
      </c>
      <c r="C11405" s="1268" t="s">
        <v>6151</v>
      </c>
      <c r="D11405" s="1269" t="s">
        <v>37</v>
      </c>
      <c r="E11405" s="1273">
        <v>3633.42</v>
      </c>
      <c r="F11405" s="394"/>
    </row>
    <row r="11406" spans="1:6">
      <c r="A11406" s="1284" t="s">
        <v>6152</v>
      </c>
      <c r="B11406" s="503" t="s">
        <v>43459</v>
      </c>
      <c r="C11406" s="1268" t="s">
        <v>6153</v>
      </c>
      <c r="D11406" s="1269" t="s">
        <v>37</v>
      </c>
      <c r="E11406" s="1273">
        <v>3771.26</v>
      </c>
      <c r="F11406" s="394"/>
    </row>
    <row r="11407" spans="1:6">
      <c r="A11407" s="1284" t="s">
        <v>6154</v>
      </c>
      <c r="B11407" s="503" t="s">
        <v>43459</v>
      </c>
      <c r="C11407" s="1268" t="s">
        <v>6155</v>
      </c>
      <c r="D11407" s="1269" t="s">
        <v>37</v>
      </c>
      <c r="E11407" s="1273">
        <v>4063.54</v>
      </c>
      <c r="F11407" s="394"/>
    </row>
    <row r="11408" spans="1:6">
      <c r="A11408" s="1284" t="s">
        <v>6156</v>
      </c>
      <c r="B11408" s="503" t="s">
        <v>43459</v>
      </c>
      <c r="C11408" s="1268" t="s">
        <v>6157</v>
      </c>
      <c r="D11408" s="1269" t="s">
        <v>37</v>
      </c>
      <c r="E11408" s="1273">
        <v>4403.68</v>
      </c>
      <c r="F11408" s="394"/>
    </row>
    <row r="11409" spans="1:6">
      <c r="A11409" s="1292">
        <v>9009</v>
      </c>
      <c r="B11409" s="503" t="s">
        <v>43459</v>
      </c>
      <c r="C11409" s="1265" t="s">
        <v>6158</v>
      </c>
      <c r="D11409" s="1266" t="s">
        <v>97</v>
      </c>
      <c r="E11409" s="1267"/>
      <c r="F11409" s="394"/>
    </row>
    <row r="11410" spans="1:6">
      <c r="A11410" s="1284" t="s">
        <v>6159</v>
      </c>
      <c r="B11410" s="503" t="s">
        <v>43459</v>
      </c>
      <c r="C11410" s="1268" t="s">
        <v>6160</v>
      </c>
      <c r="D11410" s="1269" t="s">
        <v>28</v>
      </c>
      <c r="E11410" s="1271">
        <v>664.73</v>
      </c>
      <c r="F11410" s="394"/>
    </row>
    <row r="11411" spans="1:6">
      <c r="A11411" s="1292">
        <v>9011</v>
      </c>
      <c r="B11411" s="503" t="s">
        <v>43459</v>
      </c>
      <c r="C11411" s="1265" t="s">
        <v>6161</v>
      </c>
      <c r="D11411" s="1266" t="s">
        <v>97</v>
      </c>
      <c r="E11411" s="1267"/>
      <c r="F11411" s="394"/>
    </row>
    <row r="11412" spans="1:6">
      <c r="A11412" s="1284" t="s">
        <v>6162</v>
      </c>
      <c r="B11412" s="503" t="s">
        <v>43459</v>
      </c>
      <c r="C11412" s="1268" t="s">
        <v>180</v>
      </c>
      <c r="D11412" s="1269" t="s">
        <v>37</v>
      </c>
      <c r="E11412" s="1273">
        <v>3342.65</v>
      </c>
      <c r="F11412" s="394"/>
    </row>
    <row r="11413" spans="1:6">
      <c r="A11413" s="1284" t="s">
        <v>6163</v>
      </c>
      <c r="B11413" s="503" t="s">
        <v>43459</v>
      </c>
      <c r="C11413" s="1268" t="s">
        <v>6164</v>
      </c>
      <c r="D11413" s="1269" t="s">
        <v>37</v>
      </c>
      <c r="E11413" s="1273">
        <v>2758.49</v>
      </c>
      <c r="F11413" s="394"/>
    </row>
    <row r="11414" spans="1:6">
      <c r="A11414" s="1284" t="s">
        <v>6165</v>
      </c>
      <c r="B11414" s="503" t="s">
        <v>43459</v>
      </c>
      <c r="C11414" s="1268" t="s">
        <v>6166</v>
      </c>
      <c r="D11414" s="1269" t="s">
        <v>37</v>
      </c>
      <c r="E11414" s="1273">
        <v>1907.41</v>
      </c>
      <c r="F11414" s="394"/>
    </row>
    <row r="11415" spans="1:6">
      <c r="A11415" s="1292">
        <v>9012</v>
      </c>
      <c r="B11415" s="503" t="s">
        <v>43459</v>
      </c>
      <c r="C11415" s="1265" t="s">
        <v>6167</v>
      </c>
      <c r="D11415" s="1266" t="s">
        <v>97</v>
      </c>
      <c r="E11415" s="1267"/>
      <c r="F11415" s="394"/>
    </row>
    <row r="11416" spans="1:6">
      <c r="A11416" s="1284" t="s">
        <v>6168</v>
      </c>
      <c r="B11416" s="503" t="s">
        <v>43459</v>
      </c>
      <c r="C11416" s="1268" t="s">
        <v>6169</v>
      </c>
      <c r="D11416" s="1269" t="s">
        <v>37</v>
      </c>
      <c r="E11416" s="1273">
        <v>2138.14</v>
      </c>
      <c r="F11416" s="394"/>
    </row>
    <row r="11417" spans="1:6">
      <c r="A11417" s="1284" t="s">
        <v>6170</v>
      </c>
      <c r="B11417" s="503" t="s">
        <v>43459</v>
      </c>
      <c r="C11417" s="1268" t="s">
        <v>6171</v>
      </c>
      <c r="D11417" s="1269" t="s">
        <v>37</v>
      </c>
      <c r="E11417" s="1273">
        <v>2988.64</v>
      </c>
      <c r="F11417" s="394"/>
    </row>
    <row r="11418" spans="1:6">
      <c r="A11418" s="1284" t="s">
        <v>6172</v>
      </c>
      <c r="B11418" s="503" t="s">
        <v>43459</v>
      </c>
      <c r="C11418" s="1268" t="s">
        <v>6173</v>
      </c>
      <c r="D11418" s="1269" t="s">
        <v>37</v>
      </c>
      <c r="E11418" s="1273">
        <v>2087.63</v>
      </c>
      <c r="F11418" s="394"/>
    </row>
    <row r="11419" spans="1:6">
      <c r="A11419" s="1284" t="s">
        <v>6174</v>
      </c>
      <c r="B11419" s="503" t="s">
        <v>43459</v>
      </c>
      <c r="C11419" s="1268" t="s">
        <v>6175</v>
      </c>
      <c r="D11419" s="1269" t="s">
        <v>37</v>
      </c>
      <c r="E11419" s="1273">
        <v>2698.62</v>
      </c>
      <c r="F11419" s="394"/>
    </row>
    <row r="11420" spans="1:6">
      <c r="A11420" s="1284" t="s">
        <v>6176</v>
      </c>
      <c r="B11420" s="503" t="s">
        <v>43459</v>
      </c>
      <c r="C11420" s="1268" t="s">
        <v>6177</v>
      </c>
      <c r="D11420" s="1269" t="s">
        <v>37</v>
      </c>
      <c r="E11420" s="1273">
        <v>3759.66</v>
      </c>
      <c r="F11420" s="394"/>
    </row>
    <row r="11421" spans="1:6">
      <c r="A11421" s="1284" t="s">
        <v>6178</v>
      </c>
      <c r="B11421" s="503" t="s">
        <v>43459</v>
      </c>
      <c r="C11421" s="1268" t="s">
        <v>6179</v>
      </c>
      <c r="D11421" s="1269" t="s">
        <v>37</v>
      </c>
      <c r="E11421" s="1273">
        <v>2110.85</v>
      </c>
      <c r="F11421" s="394"/>
    </row>
    <row r="11422" spans="1:6">
      <c r="A11422" s="1284" t="s">
        <v>6180</v>
      </c>
      <c r="B11422" s="503" t="s">
        <v>43459</v>
      </c>
      <c r="C11422" s="1268" t="s">
        <v>6181</v>
      </c>
      <c r="D11422" s="1269" t="s">
        <v>37</v>
      </c>
      <c r="E11422" s="1273">
        <v>3081.26</v>
      </c>
      <c r="F11422" s="394"/>
    </row>
    <row r="11423" spans="1:6">
      <c r="A11423" s="1284" t="s">
        <v>6182</v>
      </c>
      <c r="B11423" s="503" t="s">
        <v>43459</v>
      </c>
      <c r="C11423" s="1268" t="s">
        <v>6183</v>
      </c>
      <c r="D11423" s="1269" t="s">
        <v>37</v>
      </c>
      <c r="E11423" s="1273">
        <v>2079.3200000000002</v>
      </c>
      <c r="F11423" s="394"/>
    </row>
    <row r="11424" spans="1:6">
      <c r="A11424" s="1284" t="s">
        <v>6184</v>
      </c>
      <c r="B11424" s="503" t="s">
        <v>43459</v>
      </c>
      <c r="C11424" s="1268" t="s">
        <v>6185</v>
      </c>
      <c r="D11424" s="1269" t="s">
        <v>37</v>
      </c>
      <c r="E11424" s="1273">
        <v>2979.38</v>
      </c>
      <c r="F11424" s="394"/>
    </row>
    <row r="11425" spans="1:6">
      <c r="A11425" s="1284" t="s">
        <v>6186</v>
      </c>
      <c r="B11425" s="503" t="s">
        <v>43459</v>
      </c>
      <c r="C11425" s="1268" t="s">
        <v>6187</v>
      </c>
      <c r="D11425" s="1269" t="s">
        <v>37</v>
      </c>
      <c r="E11425" s="1273">
        <v>2619.88</v>
      </c>
      <c r="F11425" s="394"/>
    </row>
    <row r="11426" spans="1:6">
      <c r="A11426" s="1284" t="s">
        <v>6188</v>
      </c>
      <c r="B11426" s="503" t="s">
        <v>43459</v>
      </c>
      <c r="C11426" s="1268" t="s">
        <v>6189</v>
      </c>
      <c r="D11426" s="1269" t="s">
        <v>37</v>
      </c>
      <c r="E11426" s="1273">
        <v>3730.47</v>
      </c>
      <c r="F11426" s="394"/>
    </row>
    <row r="11427" spans="1:6">
      <c r="A11427" s="1284" t="s">
        <v>6190</v>
      </c>
      <c r="B11427" s="503" t="s">
        <v>43459</v>
      </c>
      <c r="C11427" s="1268" t="s">
        <v>6191</v>
      </c>
      <c r="D11427" s="1269" t="s">
        <v>37</v>
      </c>
      <c r="E11427" s="1273">
        <v>1622.64</v>
      </c>
      <c r="F11427" s="394"/>
    </row>
    <row r="11428" spans="1:6">
      <c r="A11428" s="1284" t="s">
        <v>6192</v>
      </c>
      <c r="B11428" s="503" t="s">
        <v>43459</v>
      </c>
      <c r="C11428" s="1268" t="s">
        <v>6193</v>
      </c>
      <c r="D11428" s="1269" t="s">
        <v>37</v>
      </c>
      <c r="E11428" s="1273">
        <v>2581.9899999999998</v>
      </c>
      <c r="F11428" s="394"/>
    </row>
    <row r="11429" spans="1:6">
      <c r="A11429" s="1292">
        <v>9013</v>
      </c>
      <c r="B11429" s="503" t="s">
        <v>43459</v>
      </c>
      <c r="C11429" s="1265" t="s">
        <v>6194</v>
      </c>
      <c r="D11429" s="1266" t="s">
        <v>97</v>
      </c>
      <c r="E11429" s="1267"/>
      <c r="F11429" s="394"/>
    </row>
    <row r="11430" spans="1:6" ht="22.5">
      <c r="A11430" s="1284" t="s">
        <v>6195</v>
      </c>
      <c r="B11430" s="503" t="s">
        <v>43459</v>
      </c>
      <c r="C11430" s="1268" t="s">
        <v>23809</v>
      </c>
      <c r="D11430" s="1269" t="s">
        <v>28</v>
      </c>
      <c r="E11430" s="1273">
        <v>1698.88</v>
      </c>
      <c r="F11430" s="394"/>
    </row>
    <row r="11431" spans="1:6" ht="22.5">
      <c r="A11431" s="1284" t="s">
        <v>6196</v>
      </c>
      <c r="B11431" s="503" t="s">
        <v>43459</v>
      </c>
      <c r="C11431" s="1268" t="s">
        <v>23810</v>
      </c>
      <c r="D11431" s="1269" t="s">
        <v>28</v>
      </c>
      <c r="E11431" s="1271">
        <v>758.68</v>
      </c>
      <c r="F11431" s="394"/>
    </row>
    <row r="11432" spans="1:6">
      <c r="A11432" s="1292">
        <v>9014</v>
      </c>
      <c r="B11432" s="503" t="s">
        <v>43459</v>
      </c>
      <c r="C11432" s="1265" t="s">
        <v>6197</v>
      </c>
      <c r="D11432" s="1266" t="s">
        <v>97</v>
      </c>
      <c r="E11432" s="1267"/>
      <c r="F11432" s="394"/>
    </row>
    <row r="11433" spans="1:6">
      <c r="A11433" s="1284" t="s">
        <v>6198</v>
      </c>
      <c r="B11433" s="503" t="s">
        <v>43459</v>
      </c>
      <c r="C11433" s="1268" t="s">
        <v>23811</v>
      </c>
      <c r="D11433" s="1269" t="s">
        <v>5</v>
      </c>
      <c r="E11433" s="1273">
        <v>1028.93</v>
      </c>
      <c r="F11433" s="394"/>
    </row>
    <row r="11434" spans="1:6">
      <c r="A11434" s="1284" t="s">
        <v>6199</v>
      </c>
      <c r="B11434" s="503" t="s">
        <v>43459</v>
      </c>
      <c r="C11434" s="1268" t="s">
        <v>23812</v>
      </c>
      <c r="D11434" s="1269" t="s">
        <v>5</v>
      </c>
      <c r="E11434" s="1273">
        <v>1343.08</v>
      </c>
      <c r="F11434" s="394"/>
    </row>
    <row r="11435" spans="1:6">
      <c r="A11435" s="1284" t="s">
        <v>6200</v>
      </c>
      <c r="B11435" s="503" t="s">
        <v>43459</v>
      </c>
      <c r="C11435" s="1268" t="s">
        <v>23813</v>
      </c>
      <c r="D11435" s="1269" t="s">
        <v>5</v>
      </c>
      <c r="E11435" s="1273">
        <v>1469.33</v>
      </c>
      <c r="F11435" s="394"/>
    </row>
    <row r="11436" spans="1:6">
      <c r="A11436" s="1284" t="s">
        <v>6201</v>
      </c>
      <c r="B11436" s="503" t="s">
        <v>43459</v>
      </c>
      <c r="C11436" s="1268" t="s">
        <v>23814</v>
      </c>
      <c r="D11436" s="1269" t="s">
        <v>5</v>
      </c>
      <c r="E11436" s="1273">
        <v>1598.63</v>
      </c>
      <c r="F11436" s="394"/>
    </row>
    <row r="11437" spans="1:6">
      <c r="A11437" s="1284" t="s">
        <v>6202</v>
      </c>
      <c r="B11437" s="503" t="s">
        <v>43459</v>
      </c>
      <c r="C11437" s="1268" t="s">
        <v>23815</v>
      </c>
      <c r="D11437" s="1269" t="s">
        <v>5</v>
      </c>
      <c r="E11437" s="1273">
        <v>2334.3200000000002</v>
      </c>
      <c r="F11437" s="394"/>
    </row>
    <row r="11438" spans="1:6">
      <c r="A11438" s="1284" t="s">
        <v>6203</v>
      </c>
      <c r="B11438" s="503" t="s">
        <v>43459</v>
      </c>
      <c r="C11438" s="1268" t="s">
        <v>23816</v>
      </c>
      <c r="D11438" s="1269" t="s">
        <v>5</v>
      </c>
      <c r="E11438" s="1271">
        <v>516.41999999999996</v>
      </c>
      <c r="F11438" s="394"/>
    </row>
    <row r="11439" spans="1:6">
      <c r="A11439" s="1284" t="s">
        <v>6204</v>
      </c>
      <c r="B11439" s="503" t="s">
        <v>43459</v>
      </c>
      <c r="C11439" s="1268" t="s">
        <v>23817</v>
      </c>
      <c r="D11439" s="1269" t="s">
        <v>5</v>
      </c>
      <c r="E11439" s="1271">
        <v>618.02</v>
      </c>
      <c r="F11439" s="394"/>
    </row>
    <row r="11440" spans="1:6">
      <c r="A11440" s="1284" t="s">
        <v>6205</v>
      </c>
      <c r="B11440" s="503" t="s">
        <v>43459</v>
      </c>
      <c r="C11440" s="1268" t="s">
        <v>23818</v>
      </c>
      <c r="D11440" s="1269" t="s">
        <v>5</v>
      </c>
      <c r="E11440" s="1271">
        <v>714.33</v>
      </c>
      <c r="F11440" s="394"/>
    </row>
    <row r="11441" spans="1:6">
      <c r="A11441" s="1284" t="s">
        <v>6206</v>
      </c>
      <c r="B11441" s="503" t="s">
        <v>43459</v>
      </c>
      <c r="C11441" s="1268" t="s">
        <v>23819</v>
      </c>
      <c r="D11441" s="1269" t="s">
        <v>5</v>
      </c>
      <c r="E11441" s="1271">
        <v>822.03</v>
      </c>
      <c r="F11441" s="394"/>
    </row>
    <row r="11442" spans="1:6">
      <c r="A11442" s="1284" t="s">
        <v>6207</v>
      </c>
      <c r="B11442" s="503" t="s">
        <v>43459</v>
      </c>
      <c r="C11442" s="1268" t="s">
        <v>23820</v>
      </c>
      <c r="D11442" s="1269" t="s">
        <v>5</v>
      </c>
      <c r="E11442" s="1271">
        <v>923.44</v>
      </c>
      <c r="F11442" s="394"/>
    </row>
    <row r="11443" spans="1:6">
      <c r="A11443" s="1292">
        <v>9015</v>
      </c>
      <c r="B11443" s="503" t="s">
        <v>43459</v>
      </c>
      <c r="C11443" s="1265" t="s">
        <v>6208</v>
      </c>
      <c r="D11443" s="1266" t="s">
        <v>97</v>
      </c>
      <c r="E11443" s="1267"/>
      <c r="F11443" s="394"/>
    </row>
    <row r="11444" spans="1:6">
      <c r="A11444" s="1284" t="s">
        <v>6209</v>
      </c>
      <c r="B11444" s="503" t="s">
        <v>43459</v>
      </c>
      <c r="C11444" s="1268" t="s">
        <v>23821</v>
      </c>
      <c r="D11444" s="1269" t="s">
        <v>5</v>
      </c>
      <c r="E11444" s="1273">
        <v>1331.16</v>
      </c>
      <c r="F11444" s="394"/>
    </row>
    <row r="11445" spans="1:6">
      <c r="A11445" s="1284" t="s">
        <v>6210</v>
      </c>
      <c r="B11445" s="503" t="s">
        <v>43459</v>
      </c>
      <c r="C11445" s="1268" t="s">
        <v>23822</v>
      </c>
      <c r="D11445" s="1269" t="s">
        <v>5</v>
      </c>
      <c r="E11445" s="1273">
        <v>1670.55</v>
      </c>
      <c r="F11445" s="394"/>
    </row>
    <row r="11446" spans="1:6">
      <c r="A11446" s="1284" t="s">
        <v>6211</v>
      </c>
      <c r="B11446" s="503" t="s">
        <v>43459</v>
      </c>
      <c r="C11446" s="1268" t="s">
        <v>23823</v>
      </c>
      <c r="D11446" s="1269" t="s">
        <v>5</v>
      </c>
      <c r="E11446" s="1273">
        <v>1802.57</v>
      </c>
      <c r="F11446" s="394"/>
    </row>
    <row r="11447" spans="1:6">
      <c r="A11447" s="1284" t="s">
        <v>6212</v>
      </c>
      <c r="B11447" s="503" t="s">
        <v>43459</v>
      </c>
      <c r="C11447" s="1268" t="s">
        <v>23824</v>
      </c>
      <c r="D11447" s="1269" t="s">
        <v>5</v>
      </c>
      <c r="E11447" s="1273">
        <v>1938.38</v>
      </c>
      <c r="F11447" s="394"/>
    </row>
    <row r="11448" spans="1:6">
      <c r="A11448" s="1284" t="s">
        <v>6213</v>
      </c>
      <c r="B11448" s="503" t="s">
        <v>43459</v>
      </c>
      <c r="C11448" s="1268" t="s">
        <v>23825</v>
      </c>
      <c r="D11448" s="1269" t="s">
        <v>5</v>
      </c>
      <c r="E11448" s="1273">
        <v>2590.15</v>
      </c>
      <c r="F11448" s="394"/>
    </row>
    <row r="11449" spans="1:6">
      <c r="A11449" s="1284" t="s">
        <v>6214</v>
      </c>
      <c r="B11449" s="503" t="s">
        <v>43459</v>
      </c>
      <c r="C11449" s="1268" t="s">
        <v>23826</v>
      </c>
      <c r="D11449" s="1269" t="s">
        <v>5</v>
      </c>
      <c r="E11449" s="1271">
        <v>778.23</v>
      </c>
      <c r="F11449" s="394"/>
    </row>
    <row r="11450" spans="1:6">
      <c r="A11450" s="1284" t="s">
        <v>6215</v>
      </c>
      <c r="B11450" s="503" t="s">
        <v>43459</v>
      </c>
      <c r="C11450" s="1268" t="s">
        <v>23827</v>
      </c>
      <c r="D11450" s="1269" t="s">
        <v>5</v>
      </c>
      <c r="E11450" s="1271">
        <v>886.34</v>
      </c>
      <c r="F11450" s="394"/>
    </row>
    <row r="11451" spans="1:6">
      <c r="A11451" s="1284" t="s">
        <v>6216</v>
      </c>
      <c r="B11451" s="503" t="s">
        <v>43459</v>
      </c>
      <c r="C11451" s="1268" t="s">
        <v>23828</v>
      </c>
      <c r="D11451" s="1269" t="s">
        <v>5</v>
      </c>
      <c r="E11451" s="1271">
        <v>990.45</v>
      </c>
      <c r="F11451" s="394"/>
    </row>
    <row r="11452" spans="1:6">
      <c r="A11452" s="1284" t="s">
        <v>6217</v>
      </c>
      <c r="B11452" s="503" t="s">
        <v>43459</v>
      </c>
      <c r="C11452" s="1268" t="s">
        <v>23829</v>
      </c>
      <c r="D11452" s="1269" t="s">
        <v>5</v>
      </c>
      <c r="E11452" s="1273">
        <v>1103.6500000000001</v>
      </c>
      <c r="F11452" s="394"/>
    </row>
    <row r="11453" spans="1:6">
      <c r="A11453" s="1284" t="s">
        <v>6218</v>
      </c>
      <c r="B11453" s="503" t="s">
        <v>43459</v>
      </c>
      <c r="C11453" s="1268" t="s">
        <v>23830</v>
      </c>
      <c r="D11453" s="1269" t="s">
        <v>5</v>
      </c>
      <c r="E11453" s="1273">
        <v>1212.8599999999999</v>
      </c>
      <c r="F11453" s="394"/>
    </row>
    <row r="11454" spans="1:6">
      <c r="A11454" s="1292">
        <v>9016</v>
      </c>
      <c r="B11454" s="503" t="s">
        <v>43459</v>
      </c>
      <c r="C11454" s="1265" t="s">
        <v>6219</v>
      </c>
      <c r="D11454" s="1266" t="s">
        <v>97</v>
      </c>
      <c r="E11454" s="1267"/>
      <c r="F11454" s="394"/>
    </row>
    <row r="11455" spans="1:6">
      <c r="A11455" s="1284" t="s">
        <v>6220</v>
      </c>
      <c r="B11455" s="503" t="s">
        <v>43459</v>
      </c>
      <c r="C11455" s="1268" t="s">
        <v>6221</v>
      </c>
      <c r="D11455" s="1269" t="s">
        <v>37</v>
      </c>
      <c r="E11455" s="1271">
        <v>996.58</v>
      </c>
      <c r="F11455" s="394"/>
    </row>
    <row r="11456" spans="1:6">
      <c r="A11456" s="1284" t="s">
        <v>6222</v>
      </c>
      <c r="B11456" s="503" t="s">
        <v>43459</v>
      </c>
      <c r="C11456" s="1268" t="s">
        <v>6223</v>
      </c>
      <c r="D11456" s="1269" t="s">
        <v>37</v>
      </c>
      <c r="E11456" s="1271">
        <v>269.2</v>
      </c>
      <c r="F11456" s="394"/>
    </row>
    <row r="11457" spans="1:6">
      <c r="A11457" s="1284" t="s">
        <v>6224</v>
      </c>
      <c r="B11457" s="503" t="s">
        <v>43459</v>
      </c>
      <c r="C11457" s="1268" t="s">
        <v>6225</v>
      </c>
      <c r="D11457" s="1269" t="s">
        <v>37</v>
      </c>
      <c r="E11457" s="1271">
        <v>362.64</v>
      </c>
      <c r="F11457" s="394"/>
    </row>
    <row r="11458" spans="1:6">
      <c r="A11458" s="1284" t="s">
        <v>6226</v>
      </c>
      <c r="B11458" s="503" t="s">
        <v>43459</v>
      </c>
      <c r="C11458" s="1268" t="s">
        <v>6227</v>
      </c>
      <c r="D11458" s="1269" t="s">
        <v>37</v>
      </c>
      <c r="E11458" s="1271">
        <v>467.19</v>
      </c>
      <c r="F11458" s="394"/>
    </row>
    <row r="11459" spans="1:6">
      <c r="A11459" s="1284" t="s">
        <v>6228</v>
      </c>
      <c r="B11459" s="503" t="s">
        <v>43459</v>
      </c>
      <c r="C11459" s="1268" t="s">
        <v>6229</v>
      </c>
      <c r="D11459" s="1269" t="s">
        <v>37</v>
      </c>
      <c r="E11459" s="1271">
        <v>582.86</v>
      </c>
      <c r="F11459" s="394"/>
    </row>
    <row r="11460" spans="1:6">
      <c r="A11460" s="1284" t="s">
        <v>6230</v>
      </c>
      <c r="B11460" s="503" t="s">
        <v>43459</v>
      </c>
      <c r="C11460" s="1268" t="s">
        <v>6231</v>
      </c>
      <c r="D11460" s="1269" t="s">
        <v>37</v>
      </c>
      <c r="E11460" s="1271">
        <v>709.65</v>
      </c>
      <c r="F11460" s="394"/>
    </row>
    <row r="11461" spans="1:6">
      <c r="A11461" s="1284" t="s">
        <v>6232</v>
      </c>
      <c r="B11461" s="503" t="s">
        <v>43459</v>
      </c>
      <c r="C11461" s="1268" t="s">
        <v>6233</v>
      </c>
      <c r="D11461" s="1269" t="s">
        <v>37</v>
      </c>
      <c r="E11461" s="1271">
        <v>847.56</v>
      </c>
      <c r="F11461" s="394"/>
    </row>
    <row r="11462" spans="1:6">
      <c r="A11462" s="1292">
        <v>9017</v>
      </c>
      <c r="B11462" s="503" t="s">
        <v>43459</v>
      </c>
      <c r="C11462" s="1265" t="s">
        <v>6234</v>
      </c>
      <c r="D11462" s="1266" t="s">
        <v>97</v>
      </c>
      <c r="E11462" s="1267"/>
      <c r="F11462" s="394"/>
    </row>
    <row r="11463" spans="1:6" ht="22.5">
      <c r="A11463" s="1284" t="s">
        <v>6235</v>
      </c>
      <c r="B11463" s="503" t="s">
        <v>43459</v>
      </c>
      <c r="C11463" s="1268" t="s">
        <v>6236</v>
      </c>
      <c r="D11463" s="1269" t="s">
        <v>5</v>
      </c>
      <c r="E11463" s="1272">
        <v>45.89</v>
      </c>
      <c r="F11463" s="394"/>
    </row>
    <row r="11464" spans="1:6" ht="22.5">
      <c r="A11464" s="1284" t="s">
        <v>6237</v>
      </c>
      <c r="B11464" s="503" t="s">
        <v>43459</v>
      </c>
      <c r="C11464" s="1268" t="s">
        <v>6238</v>
      </c>
      <c r="D11464" s="1269" t="s">
        <v>5</v>
      </c>
      <c r="E11464" s="1272">
        <v>49.45</v>
      </c>
      <c r="F11464" s="394"/>
    </row>
    <row r="11465" spans="1:6" ht="22.5">
      <c r="A11465" s="1284" t="s">
        <v>6239</v>
      </c>
      <c r="B11465" s="503" t="s">
        <v>43459</v>
      </c>
      <c r="C11465" s="1268" t="s">
        <v>6240</v>
      </c>
      <c r="D11465" s="1269" t="s">
        <v>5</v>
      </c>
      <c r="E11465" s="1272">
        <v>52.68</v>
      </c>
      <c r="F11465" s="394"/>
    </row>
    <row r="11466" spans="1:6">
      <c r="A11466" s="1292">
        <v>8687</v>
      </c>
      <c r="B11466" s="503" t="s">
        <v>43459</v>
      </c>
      <c r="C11466" s="1265" t="s">
        <v>6241</v>
      </c>
      <c r="D11466" s="1266" t="s">
        <v>97</v>
      </c>
      <c r="E11466" s="1267"/>
      <c r="F11466" s="394"/>
    </row>
    <row r="11467" spans="1:6">
      <c r="A11467" s="1292">
        <v>9018</v>
      </c>
      <c r="B11467" s="503" t="s">
        <v>43459</v>
      </c>
      <c r="C11467" s="1265" t="s">
        <v>6242</v>
      </c>
      <c r="D11467" s="1266" t="s">
        <v>97</v>
      </c>
      <c r="E11467" s="1267"/>
      <c r="F11467" s="394"/>
    </row>
    <row r="11468" spans="1:6">
      <c r="A11468" s="1284" t="s">
        <v>6243</v>
      </c>
      <c r="B11468" s="503" t="s">
        <v>43459</v>
      </c>
      <c r="C11468" s="1268" t="s">
        <v>12550</v>
      </c>
      <c r="D11468" s="1269" t="s">
        <v>37</v>
      </c>
      <c r="E11468" s="1271">
        <v>481.89</v>
      </c>
      <c r="F11468" s="394"/>
    </row>
    <row r="11469" spans="1:6">
      <c r="A11469" s="1284" t="s">
        <v>6244</v>
      </c>
      <c r="B11469" s="503" t="s">
        <v>43459</v>
      </c>
      <c r="C11469" s="1268" t="s">
        <v>6245</v>
      </c>
      <c r="D11469" s="1269" t="s">
        <v>37</v>
      </c>
      <c r="E11469" s="1272">
        <v>92.76</v>
      </c>
      <c r="F11469" s="394"/>
    </row>
    <row r="11470" spans="1:6">
      <c r="A11470" s="1284" t="s">
        <v>6246</v>
      </c>
      <c r="B11470" s="503" t="s">
        <v>43459</v>
      </c>
      <c r="C11470" s="1268" t="s">
        <v>6247</v>
      </c>
      <c r="D11470" s="1269" t="s">
        <v>37</v>
      </c>
      <c r="E11470" s="1273">
        <v>2030.64</v>
      </c>
      <c r="F11470" s="394"/>
    </row>
    <row r="11471" spans="1:6">
      <c r="A11471" s="1292">
        <v>9019</v>
      </c>
      <c r="B11471" s="503" t="s">
        <v>43459</v>
      </c>
      <c r="C11471" s="1265" t="s">
        <v>6250</v>
      </c>
      <c r="D11471" s="1266" t="s">
        <v>97</v>
      </c>
      <c r="E11471" s="1267"/>
      <c r="F11471" s="394"/>
    </row>
    <row r="11472" spans="1:6" ht="22.5">
      <c r="A11472" s="1284" t="s">
        <v>6251</v>
      </c>
      <c r="B11472" s="503" t="s">
        <v>43459</v>
      </c>
      <c r="C11472" s="1268" t="s">
        <v>6252</v>
      </c>
      <c r="D11472" s="1269" t="s">
        <v>28</v>
      </c>
      <c r="E11472" s="1271">
        <v>277.29000000000002</v>
      </c>
      <c r="F11472" s="394"/>
    </row>
    <row r="11473" spans="1:6" ht="22.5">
      <c r="A11473" s="1284" t="s">
        <v>6253</v>
      </c>
      <c r="B11473" s="503" t="s">
        <v>43459</v>
      </c>
      <c r="C11473" s="1268" t="s">
        <v>6254</v>
      </c>
      <c r="D11473" s="1269" t="s">
        <v>28</v>
      </c>
      <c r="E11473" s="1271">
        <v>409.15</v>
      </c>
      <c r="F11473" s="394"/>
    </row>
    <row r="11474" spans="1:6" ht="22.5">
      <c r="A11474" s="1284" t="s">
        <v>6255</v>
      </c>
      <c r="B11474" s="503" t="s">
        <v>43459</v>
      </c>
      <c r="C11474" s="1268" t="s">
        <v>6256</v>
      </c>
      <c r="D11474" s="1269" t="s">
        <v>28</v>
      </c>
      <c r="E11474" s="1273">
        <v>1251.1400000000001</v>
      </c>
      <c r="F11474" s="394"/>
    </row>
    <row r="11475" spans="1:6" ht="22.5">
      <c r="A11475" s="1284" t="s">
        <v>6257</v>
      </c>
      <c r="B11475" s="503" t="s">
        <v>43459</v>
      </c>
      <c r="C11475" s="1268" t="s">
        <v>6258</v>
      </c>
      <c r="D11475" s="1269" t="s">
        <v>28</v>
      </c>
      <c r="E11475" s="1273">
        <v>1331.77</v>
      </c>
      <c r="F11475" s="394"/>
    </row>
    <row r="11476" spans="1:6">
      <c r="A11476" s="1284" t="s">
        <v>6259</v>
      </c>
      <c r="B11476" s="503" t="s">
        <v>43459</v>
      </c>
      <c r="C11476" s="1268" t="s">
        <v>6260</v>
      </c>
      <c r="D11476" s="1269" t="s">
        <v>28</v>
      </c>
      <c r="E11476" s="1272">
        <v>88.44</v>
      </c>
      <c r="F11476" s="394"/>
    </row>
    <row r="11477" spans="1:6">
      <c r="A11477" s="1284" t="s">
        <v>6261</v>
      </c>
      <c r="B11477" s="503" t="s">
        <v>43459</v>
      </c>
      <c r="C11477" s="1268" t="s">
        <v>11102</v>
      </c>
      <c r="D11477" s="1269" t="s">
        <v>28</v>
      </c>
      <c r="E11477" s="1271">
        <v>104.57</v>
      </c>
      <c r="F11477" s="394"/>
    </row>
    <row r="11478" spans="1:6">
      <c r="A11478" s="1284" t="s">
        <v>6262</v>
      </c>
      <c r="B11478" s="503" t="s">
        <v>43459</v>
      </c>
      <c r="C11478" s="1268" t="s">
        <v>6263</v>
      </c>
      <c r="D11478" s="1269" t="s">
        <v>37</v>
      </c>
      <c r="E11478" s="1272">
        <v>30.08</v>
      </c>
      <c r="F11478" s="394"/>
    </row>
    <row r="11479" spans="1:6">
      <c r="A11479" s="1284" t="s">
        <v>6264</v>
      </c>
      <c r="B11479" s="503" t="s">
        <v>43459</v>
      </c>
      <c r="C11479" s="1268" t="s">
        <v>6265</v>
      </c>
      <c r="D11479" s="1269" t="s">
        <v>28</v>
      </c>
      <c r="E11479" s="1272">
        <v>14.55</v>
      </c>
      <c r="F11479" s="394"/>
    </row>
    <row r="11480" spans="1:6">
      <c r="A11480" s="1284" t="s">
        <v>6266</v>
      </c>
      <c r="B11480" s="503" t="s">
        <v>43459</v>
      </c>
      <c r="C11480" s="1268" t="s">
        <v>6267</v>
      </c>
      <c r="D11480" s="1269" t="s">
        <v>28</v>
      </c>
      <c r="E11480" s="1271">
        <v>106.87</v>
      </c>
      <c r="F11480" s="394"/>
    </row>
    <row r="11481" spans="1:6">
      <c r="A11481" s="1284" t="s">
        <v>6268</v>
      </c>
      <c r="B11481" s="503" t="s">
        <v>43459</v>
      </c>
      <c r="C11481" s="1268" t="s">
        <v>6269</v>
      </c>
      <c r="D11481" s="1269" t="s">
        <v>37</v>
      </c>
      <c r="E11481" s="1271">
        <v>770.41</v>
      </c>
      <c r="F11481" s="394"/>
    </row>
    <row r="11482" spans="1:6">
      <c r="A11482" s="1284" t="s">
        <v>6270</v>
      </c>
      <c r="B11482" s="503" t="s">
        <v>43459</v>
      </c>
      <c r="C11482" s="1268" t="s">
        <v>6271</v>
      </c>
      <c r="D11482" s="1269" t="s">
        <v>37</v>
      </c>
      <c r="E11482" s="1271">
        <v>217.32</v>
      </c>
      <c r="F11482" s="394"/>
    </row>
    <row r="11483" spans="1:6">
      <c r="A11483" s="1284" t="s">
        <v>6272</v>
      </c>
      <c r="B11483" s="503" t="s">
        <v>43459</v>
      </c>
      <c r="C11483" s="1268" t="s">
        <v>6273</v>
      </c>
      <c r="D11483" s="1269" t="s">
        <v>37</v>
      </c>
      <c r="E11483" s="1271">
        <v>228.32</v>
      </c>
      <c r="F11483" s="394"/>
    </row>
    <row r="11484" spans="1:6">
      <c r="A11484" s="1284" t="s">
        <v>6274</v>
      </c>
      <c r="B11484" s="503" t="s">
        <v>43459</v>
      </c>
      <c r="C11484" s="1268" t="s">
        <v>6275</v>
      </c>
      <c r="D11484" s="1269" t="s">
        <v>37</v>
      </c>
      <c r="E11484" s="1271">
        <v>201.07</v>
      </c>
      <c r="F11484" s="394"/>
    </row>
    <row r="11485" spans="1:6">
      <c r="A11485" s="1284" t="s">
        <v>6276</v>
      </c>
      <c r="B11485" s="503" t="s">
        <v>43459</v>
      </c>
      <c r="C11485" s="1268" t="s">
        <v>6277</v>
      </c>
      <c r="D11485" s="1269" t="s">
        <v>37</v>
      </c>
      <c r="E11485" s="1273">
        <v>1146</v>
      </c>
      <c r="F11485" s="394"/>
    </row>
    <row r="11486" spans="1:6">
      <c r="A11486" s="1284" t="s">
        <v>6278</v>
      </c>
      <c r="B11486" s="503" t="s">
        <v>43459</v>
      </c>
      <c r="C11486" s="1268" t="s">
        <v>6279</v>
      </c>
      <c r="D11486" s="1269" t="s">
        <v>28</v>
      </c>
      <c r="E11486" s="1271">
        <v>304.01</v>
      </c>
      <c r="F11486" s="394"/>
    </row>
    <row r="11487" spans="1:6">
      <c r="A11487" s="1284" t="s">
        <v>6280</v>
      </c>
      <c r="B11487" s="503" t="s">
        <v>43459</v>
      </c>
      <c r="C11487" s="1268" t="s">
        <v>6281</v>
      </c>
      <c r="D11487" s="1269" t="s">
        <v>28</v>
      </c>
      <c r="E11487" s="1271">
        <v>384.64</v>
      </c>
      <c r="F11487" s="394"/>
    </row>
    <row r="11488" spans="1:6">
      <c r="A11488" s="1292">
        <v>9020</v>
      </c>
      <c r="B11488" s="503" t="s">
        <v>43459</v>
      </c>
      <c r="C11488" s="1265" t="s">
        <v>6282</v>
      </c>
      <c r="D11488" s="1266" t="s">
        <v>97</v>
      </c>
      <c r="E11488" s="1267"/>
      <c r="F11488" s="394"/>
    </row>
    <row r="11489" spans="1:6">
      <c r="A11489" s="1284" t="s">
        <v>6283</v>
      </c>
      <c r="B11489" s="503" t="s">
        <v>43459</v>
      </c>
      <c r="C11489" s="1268" t="s">
        <v>6284</v>
      </c>
      <c r="D11489" s="1269" t="s">
        <v>28</v>
      </c>
      <c r="E11489" s="1271">
        <v>328.12</v>
      </c>
      <c r="F11489" s="394"/>
    </row>
    <row r="11490" spans="1:6">
      <c r="A11490" s="1284" t="s">
        <v>6285</v>
      </c>
      <c r="B11490" s="503" t="s">
        <v>43459</v>
      </c>
      <c r="C11490" s="1268" t="s">
        <v>6286</v>
      </c>
      <c r="D11490" s="1269" t="s">
        <v>28</v>
      </c>
      <c r="E11490" s="1271">
        <v>232.08</v>
      </c>
      <c r="F11490" s="394"/>
    </row>
    <row r="11491" spans="1:6">
      <c r="A11491" s="1284" t="s">
        <v>6287</v>
      </c>
      <c r="B11491" s="503" t="s">
        <v>43459</v>
      </c>
      <c r="C11491" s="1268" t="s">
        <v>6288</v>
      </c>
      <c r="D11491" s="1269" t="s">
        <v>28</v>
      </c>
      <c r="E11491" s="1271">
        <v>390.95</v>
      </c>
      <c r="F11491" s="394"/>
    </row>
    <row r="11492" spans="1:6">
      <c r="A11492" s="1284" t="s">
        <v>6289</v>
      </c>
      <c r="B11492" s="503" t="s">
        <v>43459</v>
      </c>
      <c r="C11492" s="1268" t="s">
        <v>6290</v>
      </c>
      <c r="D11492" s="1269" t="s">
        <v>28</v>
      </c>
      <c r="E11492" s="1273">
        <v>1458.67</v>
      </c>
      <c r="F11492" s="394"/>
    </row>
    <row r="11493" spans="1:6">
      <c r="A11493" s="1292">
        <v>9022</v>
      </c>
      <c r="B11493" s="503" t="s">
        <v>43459</v>
      </c>
      <c r="C11493" s="1265" t="s">
        <v>6291</v>
      </c>
      <c r="D11493" s="1266" t="s">
        <v>97</v>
      </c>
      <c r="E11493" s="1267"/>
      <c r="F11493" s="394"/>
    </row>
    <row r="11494" spans="1:6">
      <c r="A11494" s="1284" t="s">
        <v>11103</v>
      </c>
      <c r="B11494" s="503" t="s">
        <v>43459</v>
      </c>
      <c r="C11494" s="1268" t="s">
        <v>11104</v>
      </c>
      <c r="D11494" s="1269" t="s">
        <v>28</v>
      </c>
      <c r="E11494" s="1271">
        <v>157.59</v>
      </c>
      <c r="F11494" s="394"/>
    </row>
    <row r="11495" spans="1:6">
      <c r="A11495" s="1284" t="s">
        <v>11105</v>
      </c>
      <c r="B11495" s="503" t="s">
        <v>43459</v>
      </c>
      <c r="C11495" s="1268" t="s">
        <v>11106</v>
      </c>
      <c r="D11495" s="1269" t="s">
        <v>28</v>
      </c>
      <c r="E11495" s="1272">
        <v>28.51</v>
      </c>
      <c r="F11495" s="394"/>
    </row>
    <row r="11496" spans="1:6">
      <c r="A11496" s="1292">
        <v>9024</v>
      </c>
      <c r="B11496" s="503" t="s">
        <v>43459</v>
      </c>
      <c r="C11496" s="1265" t="s">
        <v>6302</v>
      </c>
      <c r="D11496" s="1266" t="s">
        <v>97</v>
      </c>
      <c r="E11496" s="1267"/>
      <c r="F11496" s="394"/>
    </row>
    <row r="11497" spans="1:6">
      <c r="A11497" s="1284" t="s">
        <v>6303</v>
      </c>
      <c r="B11497" s="503" t="s">
        <v>43459</v>
      </c>
      <c r="C11497" s="1268" t="s">
        <v>21133</v>
      </c>
      <c r="D11497" s="1269" t="s">
        <v>28</v>
      </c>
      <c r="E11497" s="1272">
        <v>67.38</v>
      </c>
      <c r="F11497" s="394"/>
    </row>
    <row r="11498" spans="1:6">
      <c r="A11498" s="1284" t="s">
        <v>6304</v>
      </c>
      <c r="B11498" s="503" t="s">
        <v>43459</v>
      </c>
      <c r="C11498" s="1268" t="s">
        <v>6305</v>
      </c>
      <c r="D11498" s="1269" t="s">
        <v>37</v>
      </c>
      <c r="E11498" s="1270">
        <v>8.99</v>
      </c>
      <c r="F11498" s="394"/>
    </row>
    <row r="11499" spans="1:6">
      <c r="A11499" s="1284" t="s">
        <v>21134</v>
      </c>
      <c r="B11499" s="503" t="s">
        <v>43459</v>
      </c>
      <c r="C11499" s="1268" t="s">
        <v>21135</v>
      </c>
      <c r="D11499" s="1269" t="s">
        <v>28</v>
      </c>
      <c r="E11499" s="1271">
        <v>931.79</v>
      </c>
      <c r="F11499" s="394"/>
    </row>
    <row r="11500" spans="1:6">
      <c r="A11500" s="1284" t="s">
        <v>21136</v>
      </c>
      <c r="B11500" s="503" t="s">
        <v>43459</v>
      </c>
      <c r="C11500" s="1268" t="s">
        <v>21137</v>
      </c>
      <c r="D11500" s="1269" t="s">
        <v>28</v>
      </c>
      <c r="E11500" s="1271">
        <v>150.83000000000001</v>
      </c>
      <c r="F11500" s="394"/>
    </row>
    <row r="11501" spans="1:6">
      <c r="A11501" s="1284" t="s">
        <v>21138</v>
      </c>
      <c r="B11501" s="503" t="s">
        <v>43459</v>
      </c>
      <c r="C11501" s="1268" t="s">
        <v>21139</v>
      </c>
      <c r="D11501" s="1269" t="s">
        <v>28</v>
      </c>
      <c r="E11501" s="1271">
        <v>128.77000000000001</v>
      </c>
      <c r="F11501" s="394"/>
    </row>
    <row r="11502" spans="1:6">
      <c r="A11502" s="1284" t="s">
        <v>21140</v>
      </c>
      <c r="B11502" s="503" t="s">
        <v>43459</v>
      </c>
      <c r="C11502" s="1268" t="s">
        <v>21141</v>
      </c>
      <c r="D11502" s="1269" t="s">
        <v>28</v>
      </c>
      <c r="E11502" s="1271">
        <v>160.97</v>
      </c>
      <c r="F11502" s="394"/>
    </row>
    <row r="11503" spans="1:6">
      <c r="A11503" s="1284" t="s">
        <v>6306</v>
      </c>
      <c r="B11503" s="503" t="s">
        <v>43459</v>
      </c>
      <c r="C11503" s="1268" t="s">
        <v>6307</v>
      </c>
      <c r="D11503" s="1269" t="s">
        <v>37</v>
      </c>
      <c r="E11503" s="1271">
        <v>161.38</v>
      </c>
      <c r="F11503" s="394"/>
    </row>
    <row r="11504" spans="1:6">
      <c r="A11504" s="1284" t="s">
        <v>6308</v>
      </c>
      <c r="B11504" s="503" t="s">
        <v>43459</v>
      </c>
      <c r="C11504" s="1268" t="s">
        <v>6309</v>
      </c>
      <c r="D11504" s="1269" t="s">
        <v>37</v>
      </c>
      <c r="E11504" s="1271">
        <v>144.96</v>
      </c>
      <c r="F11504" s="394"/>
    </row>
    <row r="11505" spans="1:6">
      <c r="A11505" s="1284" t="s">
        <v>6310</v>
      </c>
      <c r="B11505" s="503" t="s">
        <v>43459</v>
      </c>
      <c r="C11505" s="1268" t="s">
        <v>6311</v>
      </c>
      <c r="D11505" s="1269" t="s">
        <v>37</v>
      </c>
      <c r="E11505" s="1271">
        <v>142.29</v>
      </c>
      <c r="F11505" s="394"/>
    </row>
    <row r="11506" spans="1:6">
      <c r="A11506" s="1284" t="s">
        <v>6312</v>
      </c>
      <c r="B11506" s="503" t="s">
        <v>43459</v>
      </c>
      <c r="C11506" s="1268" t="s">
        <v>6313</v>
      </c>
      <c r="D11506" s="1269" t="s">
        <v>37</v>
      </c>
      <c r="E11506" s="1271">
        <v>143.87</v>
      </c>
      <c r="F11506" s="394"/>
    </row>
    <row r="11507" spans="1:6">
      <c r="A11507" s="1292">
        <v>8688</v>
      </c>
      <c r="B11507" s="503" t="s">
        <v>43459</v>
      </c>
      <c r="C11507" s="1265" t="s">
        <v>6314</v>
      </c>
      <c r="D11507" s="1266" t="s">
        <v>97</v>
      </c>
      <c r="E11507" s="1267"/>
      <c r="F11507" s="394"/>
    </row>
    <row r="11508" spans="1:6">
      <c r="A11508" s="1292">
        <v>9027</v>
      </c>
      <c r="B11508" s="503" t="s">
        <v>43459</v>
      </c>
      <c r="C11508" s="1265" t="s">
        <v>6315</v>
      </c>
      <c r="D11508" s="1266" t="s">
        <v>97</v>
      </c>
      <c r="E11508" s="1267"/>
      <c r="F11508" s="394"/>
    </row>
    <row r="11509" spans="1:6">
      <c r="A11509" s="1284" t="s">
        <v>6317</v>
      </c>
      <c r="B11509" s="503" t="s">
        <v>43459</v>
      </c>
      <c r="C11509" s="1268" t="s">
        <v>11116</v>
      </c>
      <c r="D11509" s="1269" t="s">
        <v>28</v>
      </c>
      <c r="E11509" s="1272">
        <v>72.47</v>
      </c>
      <c r="F11509" s="394"/>
    </row>
    <row r="11510" spans="1:6">
      <c r="A11510" s="1284" t="s">
        <v>6316</v>
      </c>
      <c r="B11510" s="503" t="s">
        <v>43459</v>
      </c>
      <c r="C11510" s="1268" t="s">
        <v>11117</v>
      </c>
      <c r="D11510" s="1269" t="s">
        <v>28</v>
      </c>
      <c r="E11510" s="1272">
        <v>31.47</v>
      </c>
      <c r="F11510" s="394"/>
    </row>
    <row r="11511" spans="1:6">
      <c r="A11511" s="1292">
        <v>9029</v>
      </c>
      <c r="B11511" s="503" t="s">
        <v>43459</v>
      </c>
      <c r="C11511" s="1265" t="s">
        <v>4573</v>
      </c>
      <c r="D11511" s="1266" t="s">
        <v>97</v>
      </c>
      <c r="E11511" s="1267"/>
      <c r="F11511" s="394"/>
    </row>
    <row r="11512" spans="1:6">
      <c r="A11512" s="1284" t="s">
        <v>6318</v>
      </c>
      <c r="B11512" s="503" t="s">
        <v>43459</v>
      </c>
      <c r="C11512" s="1268" t="s">
        <v>12611</v>
      </c>
      <c r="D11512" s="1269" t="s">
        <v>37</v>
      </c>
      <c r="E11512" s="1271">
        <v>119.83</v>
      </c>
      <c r="F11512" s="394"/>
    </row>
    <row r="11513" spans="1:6">
      <c r="A11513" s="1284" t="s">
        <v>6319</v>
      </c>
      <c r="B11513" s="503" t="s">
        <v>43459</v>
      </c>
      <c r="C11513" s="1268" t="s">
        <v>12612</v>
      </c>
      <c r="D11513" s="1269" t="s">
        <v>37</v>
      </c>
      <c r="E11513" s="1271">
        <v>148.31</v>
      </c>
      <c r="F11513" s="394"/>
    </row>
    <row r="11514" spans="1:6">
      <c r="A11514" s="1292">
        <v>9031</v>
      </c>
      <c r="B11514" s="503" t="s">
        <v>43459</v>
      </c>
      <c r="C11514" s="1265" t="s">
        <v>6320</v>
      </c>
      <c r="D11514" s="1266" t="s">
        <v>97</v>
      </c>
      <c r="E11514" s="1267"/>
      <c r="F11514" s="394"/>
    </row>
    <row r="11515" spans="1:6">
      <c r="A11515" s="1284" t="s">
        <v>6321</v>
      </c>
      <c r="B11515" s="503" t="s">
        <v>43459</v>
      </c>
      <c r="C11515" s="1268" t="s">
        <v>6322</v>
      </c>
      <c r="D11515" s="1269" t="s">
        <v>37</v>
      </c>
      <c r="E11515" s="1271">
        <v>113.05</v>
      </c>
      <c r="F11515" s="394"/>
    </row>
    <row r="11516" spans="1:6">
      <c r="A11516" s="1284" t="s">
        <v>6323</v>
      </c>
      <c r="B11516" s="503" t="s">
        <v>43459</v>
      </c>
      <c r="C11516" s="1268" t="s">
        <v>6324</v>
      </c>
      <c r="D11516" s="1269" t="s">
        <v>37</v>
      </c>
      <c r="E11516" s="1271">
        <v>237.62</v>
      </c>
      <c r="F11516" s="394"/>
    </row>
    <row r="11517" spans="1:6">
      <c r="A11517" s="1284" t="s">
        <v>6325</v>
      </c>
      <c r="B11517" s="503" t="s">
        <v>43459</v>
      </c>
      <c r="C11517" s="1268" t="s">
        <v>6326</v>
      </c>
      <c r="D11517" s="1269" t="s">
        <v>37</v>
      </c>
      <c r="E11517" s="1271">
        <v>151.78</v>
      </c>
      <c r="F11517" s="394"/>
    </row>
    <row r="11518" spans="1:6">
      <c r="A11518" s="1284" t="s">
        <v>6327</v>
      </c>
      <c r="B11518" s="503" t="s">
        <v>43459</v>
      </c>
      <c r="C11518" s="1268" t="s">
        <v>6328</v>
      </c>
      <c r="D11518" s="1269" t="s">
        <v>37</v>
      </c>
      <c r="E11518" s="1272">
        <v>76.040000000000006</v>
      </c>
      <c r="F11518" s="394"/>
    </row>
    <row r="11519" spans="1:6">
      <c r="A11519" s="1284" t="s">
        <v>6329</v>
      </c>
      <c r="B11519" s="503" t="s">
        <v>43459</v>
      </c>
      <c r="C11519" s="1268" t="s">
        <v>6330</v>
      </c>
      <c r="D11519" s="1269" t="s">
        <v>37</v>
      </c>
      <c r="E11519" s="1271">
        <v>388.87</v>
      </c>
      <c r="F11519" s="394"/>
    </row>
    <row r="11520" spans="1:6">
      <c r="A11520" s="1284" t="s">
        <v>6331</v>
      </c>
      <c r="B11520" s="503" t="s">
        <v>43459</v>
      </c>
      <c r="C11520" s="1268" t="s">
        <v>6332</v>
      </c>
      <c r="D11520" s="1269" t="s">
        <v>37</v>
      </c>
      <c r="E11520" s="1271">
        <v>624.13</v>
      </c>
      <c r="F11520" s="394"/>
    </row>
    <row r="11521" spans="1:6">
      <c r="A11521" s="1284" t="s">
        <v>6333</v>
      </c>
      <c r="B11521" s="503" t="s">
        <v>43459</v>
      </c>
      <c r="C11521" s="1268" t="s">
        <v>6334</v>
      </c>
      <c r="D11521" s="1269" t="s">
        <v>37</v>
      </c>
      <c r="E11521" s="1272">
        <v>88.71</v>
      </c>
      <c r="F11521" s="394"/>
    </row>
    <row r="11522" spans="1:6">
      <c r="A11522" s="1292">
        <v>9032</v>
      </c>
      <c r="B11522" s="503" t="s">
        <v>43459</v>
      </c>
      <c r="C11522" s="1265" t="s">
        <v>6335</v>
      </c>
      <c r="D11522" s="1266" t="s">
        <v>97</v>
      </c>
      <c r="E11522" s="1267"/>
      <c r="F11522" s="394"/>
    </row>
    <row r="11523" spans="1:6">
      <c r="A11523" s="1284" t="s">
        <v>6336</v>
      </c>
      <c r="B11523" s="503" t="s">
        <v>43459</v>
      </c>
      <c r="C11523" s="1268" t="s">
        <v>6337</v>
      </c>
      <c r="D11523" s="1269" t="s">
        <v>37</v>
      </c>
      <c r="E11523" s="1271">
        <v>105.11</v>
      </c>
      <c r="F11523" s="394"/>
    </row>
    <row r="11524" spans="1:6">
      <c r="A11524" s="1284" t="s">
        <v>6338</v>
      </c>
      <c r="B11524" s="503" t="s">
        <v>43459</v>
      </c>
      <c r="C11524" s="1268" t="s">
        <v>6339</v>
      </c>
      <c r="D11524" s="1269" t="s">
        <v>37</v>
      </c>
      <c r="E11524" s="1271">
        <v>201.76</v>
      </c>
      <c r="F11524" s="394"/>
    </row>
    <row r="11525" spans="1:6">
      <c r="A11525" s="1284" t="s">
        <v>6340</v>
      </c>
      <c r="B11525" s="503" t="s">
        <v>43459</v>
      </c>
      <c r="C11525" s="1268" t="s">
        <v>6341</v>
      </c>
      <c r="D11525" s="1269" t="s">
        <v>37</v>
      </c>
      <c r="E11525" s="1271">
        <v>175.83</v>
      </c>
      <c r="F11525" s="394"/>
    </row>
    <row r="11526" spans="1:6">
      <c r="A11526" s="1284" t="s">
        <v>6342</v>
      </c>
      <c r="B11526" s="503" t="s">
        <v>43459</v>
      </c>
      <c r="C11526" s="1268" t="s">
        <v>6343</v>
      </c>
      <c r="D11526" s="1269" t="s">
        <v>37</v>
      </c>
      <c r="E11526" s="1272">
        <v>80.97</v>
      </c>
      <c r="F11526" s="394"/>
    </row>
    <row r="11527" spans="1:6">
      <c r="A11527" s="1284" t="s">
        <v>6344</v>
      </c>
      <c r="B11527" s="503" t="s">
        <v>43459</v>
      </c>
      <c r="C11527" s="1268" t="s">
        <v>6345</v>
      </c>
      <c r="D11527" s="1269" t="s">
        <v>37</v>
      </c>
      <c r="E11527" s="1271">
        <v>289.06</v>
      </c>
      <c r="F11527" s="394"/>
    </row>
    <row r="11528" spans="1:6">
      <c r="A11528" s="1284" t="s">
        <v>6346</v>
      </c>
      <c r="B11528" s="503" t="s">
        <v>43459</v>
      </c>
      <c r="C11528" s="1268" t="s">
        <v>6347</v>
      </c>
      <c r="D11528" s="1269" t="s">
        <v>37</v>
      </c>
      <c r="E11528" s="1271">
        <v>466.37</v>
      </c>
      <c r="F11528" s="394"/>
    </row>
    <row r="11529" spans="1:6">
      <c r="A11529" s="1284" t="s">
        <v>6348</v>
      </c>
      <c r="B11529" s="503" t="s">
        <v>43459</v>
      </c>
      <c r="C11529" s="1268" t="s">
        <v>6349</v>
      </c>
      <c r="D11529" s="1269" t="s">
        <v>37</v>
      </c>
      <c r="E11529" s="1272">
        <v>83.78</v>
      </c>
      <c r="F11529" s="394"/>
    </row>
    <row r="11530" spans="1:6">
      <c r="A11530" s="1292">
        <v>9034</v>
      </c>
      <c r="B11530" s="503" t="s">
        <v>43459</v>
      </c>
      <c r="C11530" s="1265" t="s">
        <v>6350</v>
      </c>
      <c r="D11530" s="1266" t="s">
        <v>97</v>
      </c>
      <c r="E11530" s="1267"/>
      <c r="F11530" s="394"/>
    </row>
    <row r="11531" spans="1:6">
      <c r="A11531" s="1284" t="s">
        <v>6351</v>
      </c>
      <c r="B11531" s="503" t="s">
        <v>43459</v>
      </c>
      <c r="C11531" s="1268" t="s">
        <v>6352</v>
      </c>
      <c r="D11531" s="1269" t="s">
        <v>37</v>
      </c>
      <c r="E11531" s="1271">
        <v>153.16</v>
      </c>
      <c r="F11531" s="394"/>
    </row>
    <row r="11532" spans="1:6">
      <c r="A11532" s="1284" t="s">
        <v>6353</v>
      </c>
      <c r="B11532" s="503" t="s">
        <v>43459</v>
      </c>
      <c r="C11532" s="1268" t="s">
        <v>6354</v>
      </c>
      <c r="D11532" s="1269" t="s">
        <v>37</v>
      </c>
      <c r="E11532" s="1271">
        <v>124.07</v>
      </c>
      <c r="F11532" s="394"/>
    </row>
    <row r="11533" spans="1:6">
      <c r="A11533" s="1292">
        <v>9036</v>
      </c>
      <c r="B11533" s="503" t="s">
        <v>43459</v>
      </c>
      <c r="C11533" s="1265" t="s">
        <v>6355</v>
      </c>
      <c r="D11533" s="1266" t="s">
        <v>97</v>
      </c>
      <c r="E11533" s="1267"/>
      <c r="F11533" s="394"/>
    </row>
    <row r="11534" spans="1:6">
      <c r="A11534" s="1284" t="s">
        <v>6356</v>
      </c>
      <c r="B11534" s="503" t="s">
        <v>43459</v>
      </c>
      <c r="C11534" s="1268" t="s">
        <v>6357</v>
      </c>
      <c r="D11534" s="1269" t="s">
        <v>37</v>
      </c>
      <c r="E11534" s="1271">
        <v>577.46</v>
      </c>
      <c r="F11534" s="394"/>
    </row>
    <row r="11535" spans="1:6">
      <c r="A11535" s="1292">
        <v>9037</v>
      </c>
      <c r="B11535" s="503" t="s">
        <v>43459</v>
      </c>
      <c r="C11535" s="1265" t="s">
        <v>6358</v>
      </c>
      <c r="D11535" s="1266" t="s">
        <v>97</v>
      </c>
      <c r="E11535" s="1267"/>
      <c r="F11535" s="394"/>
    </row>
    <row r="11536" spans="1:6" ht="22.5">
      <c r="A11536" s="1284" t="s">
        <v>6359</v>
      </c>
      <c r="B11536" s="503" t="s">
        <v>43459</v>
      </c>
      <c r="C11536" s="1268" t="s">
        <v>6360</v>
      </c>
      <c r="D11536" s="1269" t="s">
        <v>28</v>
      </c>
      <c r="E11536" s="1273">
        <v>3414.57</v>
      </c>
      <c r="F11536" s="394"/>
    </row>
    <row r="11537" spans="1:6">
      <c r="A11537" s="1292">
        <v>9038</v>
      </c>
      <c r="B11537" s="503" t="s">
        <v>43459</v>
      </c>
      <c r="C11537" s="1265" t="s">
        <v>6361</v>
      </c>
      <c r="D11537" s="1266" t="s">
        <v>97</v>
      </c>
      <c r="E11537" s="1267"/>
      <c r="F11537" s="394"/>
    </row>
    <row r="11538" spans="1:6" ht="32.25">
      <c r="A11538" s="1284" t="s">
        <v>6362</v>
      </c>
      <c r="B11538" s="503" t="s">
        <v>43459</v>
      </c>
      <c r="C11538" s="1268" t="s">
        <v>11118</v>
      </c>
      <c r="D11538" s="1269" t="s">
        <v>28</v>
      </c>
      <c r="E11538" s="1271">
        <v>129.21</v>
      </c>
      <c r="F11538" s="394"/>
    </row>
    <row r="11539" spans="1:6" ht="22.5">
      <c r="A11539" s="1284" t="s">
        <v>6363</v>
      </c>
      <c r="B11539" s="503" t="s">
        <v>43459</v>
      </c>
      <c r="C11539" s="1268" t="s">
        <v>11119</v>
      </c>
      <c r="D11539" s="1269" t="s">
        <v>28</v>
      </c>
      <c r="E11539" s="1271">
        <v>187.91</v>
      </c>
      <c r="F11539" s="394"/>
    </row>
    <row r="11540" spans="1:6">
      <c r="A11540" s="1284" t="s">
        <v>6364</v>
      </c>
      <c r="B11540" s="503" t="s">
        <v>43459</v>
      </c>
      <c r="C11540" s="1268" t="s">
        <v>6365</v>
      </c>
      <c r="D11540" s="1269" t="s">
        <v>37</v>
      </c>
      <c r="E11540" s="1271">
        <v>135.55000000000001</v>
      </c>
      <c r="F11540" s="394"/>
    </row>
    <row r="11541" spans="1:6">
      <c r="A11541" s="1284" t="s">
        <v>6366</v>
      </c>
      <c r="B11541" s="503" t="s">
        <v>43459</v>
      </c>
      <c r="C11541" s="1268" t="s">
        <v>6367</v>
      </c>
      <c r="D11541" s="1269" t="s">
        <v>37</v>
      </c>
      <c r="E11541" s="1271">
        <v>241.48</v>
      </c>
      <c r="F11541" s="394"/>
    </row>
    <row r="11542" spans="1:6">
      <c r="A11542" s="1284" t="s">
        <v>6368</v>
      </c>
      <c r="B11542" s="503" t="s">
        <v>43459</v>
      </c>
      <c r="C11542" s="1268" t="s">
        <v>6369</v>
      </c>
      <c r="D11542" s="1269" t="s">
        <v>37</v>
      </c>
      <c r="E11542" s="1271">
        <v>184.5</v>
      </c>
      <c r="F11542" s="394"/>
    </row>
    <row r="11543" spans="1:6">
      <c r="A11543" s="1284" t="s">
        <v>6370</v>
      </c>
      <c r="B11543" s="503" t="s">
        <v>43459</v>
      </c>
      <c r="C11543" s="1268" t="s">
        <v>6371</v>
      </c>
      <c r="D11543" s="1269" t="s">
        <v>37</v>
      </c>
      <c r="E11543" s="1271">
        <v>102.54</v>
      </c>
      <c r="F11543" s="394"/>
    </row>
    <row r="11544" spans="1:6">
      <c r="A11544" s="1284" t="s">
        <v>6372</v>
      </c>
      <c r="B11544" s="503" t="s">
        <v>43459</v>
      </c>
      <c r="C11544" s="1268" t="s">
        <v>6373</v>
      </c>
      <c r="D11544" s="1269" t="s">
        <v>37</v>
      </c>
      <c r="E11544" s="1271">
        <v>347.48</v>
      </c>
      <c r="F11544" s="394"/>
    </row>
    <row r="11545" spans="1:6">
      <c r="A11545" s="1284" t="s">
        <v>6374</v>
      </c>
      <c r="B11545" s="503" t="s">
        <v>43459</v>
      </c>
      <c r="C11545" s="1268" t="s">
        <v>6375</v>
      </c>
      <c r="D11545" s="1269" t="s">
        <v>37</v>
      </c>
      <c r="E11545" s="1271">
        <v>120.71</v>
      </c>
      <c r="F11545" s="394"/>
    </row>
    <row r="11546" spans="1:6">
      <c r="A11546" s="1284" t="s">
        <v>6376</v>
      </c>
      <c r="B11546" s="503" t="s">
        <v>43459</v>
      </c>
      <c r="C11546" s="1268" t="s">
        <v>6377</v>
      </c>
      <c r="D11546" s="1269" t="s">
        <v>37</v>
      </c>
      <c r="E11546" s="1272">
        <v>31.93</v>
      </c>
      <c r="F11546" s="394"/>
    </row>
    <row r="11547" spans="1:6">
      <c r="A11547" s="1284" t="s">
        <v>6378</v>
      </c>
      <c r="B11547" s="503" t="s">
        <v>43459</v>
      </c>
      <c r="C11547" s="1268" t="s">
        <v>11120</v>
      </c>
      <c r="D11547" s="1269" t="s">
        <v>28</v>
      </c>
      <c r="E11547" s="1272">
        <v>20.420000000000002</v>
      </c>
      <c r="F11547" s="394"/>
    </row>
    <row r="11548" spans="1:6">
      <c r="A11548" s="1284" t="s">
        <v>6379</v>
      </c>
      <c r="B11548" s="503" t="s">
        <v>43459</v>
      </c>
      <c r="C11548" s="1268" t="s">
        <v>11121</v>
      </c>
      <c r="D11548" s="1269" t="s">
        <v>28</v>
      </c>
      <c r="E11548" s="1272">
        <v>20.95</v>
      </c>
      <c r="F11548" s="394"/>
    </row>
    <row r="11549" spans="1:6">
      <c r="A11549" s="1284" t="s">
        <v>6380</v>
      </c>
      <c r="B11549" s="503" t="s">
        <v>43459</v>
      </c>
      <c r="C11549" s="1268" t="s">
        <v>11122</v>
      </c>
      <c r="D11549" s="1269" t="s">
        <v>28</v>
      </c>
      <c r="E11549" s="1272">
        <v>12.87</v>
      </c>
      <c r="F11549" s="394"/>
    </row>
    <row r="11550" spans="1:6">
      <c r="A11550" s="1284" t="s">
        <v>6381</v>
      </c>
      <c r="B11550" s="503" t="s">
        <v>43459</v>
      </c>
      <c r="C11550" s="1268" t="s">
        <v>11123</v>
      </c>
      <c r="D11550" s="1269" t="s">
        <v>28</v>
      </c>
      <c r="E11550" s="1272">
        <v>29.12</v>
      </c>
      <c r="F11550" s="394"/>
    </row>
    <row r="11551" spans="1:6">
      <c r="A11551" s="1292">
        <v>8689</v>
      </c>
      <c r="B11551" s="503" t="s">
        <v>43459</v>
      </c>
      <c r="C11551" s="1265" t="s">
        <v>6382</v>
      </c>
      <c r="D11551" s="1266" t="s">
        <v>97</v>
      </c>
      <c r="E11551" s="1267"/>
      <c r="F11551" s="394"/>
    </row>
    <row r="11552" spans="1:6">
      <c r="A11552" s="1292">
        <v>9039</v>
      </c>
      <c r="B11552" s="503" t="s">
        <v>43459</v>
      </c>
      <c r="C11552" s="1265" t="s">
        <v>6383</v>
      </c>
      <c r="D11552" s="1266" t="s">
        <v>97</v>
      </c>
      <c r="E11552" s="1267"/>
      <c r="F11552" s="394"/>
    </row>
    <row r="11553" spans="1:6" ht="22.5">
      <c r="A11553" s="1284" t="s">
        <v>6384</v>
      </c>
      <c r="B11553" s="503" t="s">
        <v>43459</v>
      </c>
      <c r="C11553" s="1268" t="s">
        <v>11124</v>
      </c>
      <c r="D11553" s="1269" t="s">
        <v>28</v>
      </c>
      <c r="E11553" s="1271">
        <v>186.72</v>
      </c>
      <c r="F11553" s="394"/>
    </row>
    <row r="11554" spans="1:6">
      <c r="A11554" s="1284" t="s">
        <v>6385</v>
      </c>
      <c r="B11554" s="503" t="s">
        <v>43459</v>
      </c>
      <c r="C11554" s="1268" t="s">
        <v>11125</v>
      </c>
      <c r="D11554" s="1269" t="s">
        <v>28</v>
      </c>
      <c r="E11554" s="1272">
        <v>89.33</v>
      </c>
      <c r="F11554" s="394"/>
    </row>
    <row r="11555" spans="1:6">
      <c r="A11555" s="1284" t="s">
        <v>6386</v>
      </c>
      <c r="B11555" s="503" t="s">
        <v>43459</v>
      </c>
      <c r="C11555" s="1268" t="s">
        <v>11126</v>
      </c>
      <c r="D11555" s="1269" t="s">
        <v>28</v>
      </c>
      <c r="E11555" s="1271">
        <v>166.96</v>
      </c>
      <c r="F11555" s="394"/>
    </row>
    <row r="11556" spans="1:6">
      <c r="A11556" s="1292">
        <v>9040</v>
      </c>
      <c r="B11556" s="503" t="s">
        <v>43459</v>
      </c>
      <c r="C11556" s="1265" t="s">
        <v>6387</v>
      </c>
      <c r="D11556" s="1266" t="s">
        <v>97</v>
      </c>
      <c r="E11556" s="1267"/>
      <c r="F11556" s="394"/>
    </row>
    <row r="11557" spans="1:6" ht="22.5">
      <c r="A11557" s="1284" t="s">
        <v>11127</v>
      </c>
      <c r="B11557" s="503" t="s">
        <v>43459</v>
      </c>
      <c r="C11557" s="1268" t="s">
        <v>11128</v>
      </c>
      <c r="D11557" s="1269" t="s">
        <v>32</v>
      </c>
      <c r="E11557" s="1271">
        <v>476.48</v>
      </c>
      <c r="F11557" s="394"/>
    </row>
    <row r="11558" spans="1:6">
      <c r="A11558" s="1292">
        <v>9041</v>
      </c>
      <c r="B11558" s="503" t="s">
        <v>43459</v>
      </c>
      <c r="C11558" s="1265" t="s">
        <v>6388</v>
      </c>
      <c r="D11558" s="1266" t="s">
        <v>97</v>
      </c>
      <c r="E11558" s="1267"/>
      <c r="F11558" s="394"/>
    </row>
    <row r="11559" spans="1:6" ht="22.5">
      <c r="A11559" s="1284" t="s">
        <v>6389</v>
      </c>
      <c r="B11559" s="503" t="s">
        <v>43459</v>
      </c>
      <c r="C11559" s="1268" t="s">
        <v>11129</v>
      </c>
      <c r="D11559" s="1269" t="s">
        <v>32</v>
      </c>
      <c r="E11559" s="1271">
        <v>159.91</v>
      </c>
      <c r="F11559" s="394"/>
    </row>
    <row r="11560" spans="1:6" ht="22.5">
      <c r="A11560" s="1284" t="s">
        <v>6390</v>
      </c>
      <c r="B11560" s="503" t="s">
        <v>43459</v>
      </c>
      <c r="C11560" s="1268" t="s">
        <v>11130</v>
      </c>
      <c r="D11560" s="1269" t="s">
        <v>32</v>
      </c>
      <c r="E11560" s="1271">
        <v>207.98</v>
      </c>
      <c r="F11560" s="394"/>
    </row>
    <row r="11561" spans="1:6" ht="22.5">
      <c r="A11561" s="1284" t="s">
        <v>23831</v>
      </c>
      <c r="B11561" s="503" t="s">
        <v>43459</v>
      </c>
      <c r="C11561" s="1268" t="s">
        <v>23832</v>
      </c>
      <c r="D11561" s="1269" t="s">
        <v>32</v>
      </c>
      <c r="E11561" s="1271">
        <v>197.97</v>
      </c>
      <c r="F11561" s="394"/>
    </row>
    <row r="11562" spans="1:6" ht="22.5">
      <c r="A11562" s="1284" t="s">
        <v>6391</v>
      </c>
      <c r="B11562" s="503" t="s">
        <v>43459</v>
      </c>
      <c r="C11562" s="1268" t="s">
        <v>11131</v>
      </c>
      <c r="D11562" s="1269" t="s">
        <v>32</v>
      </c>
      <c r="E11562" s="1271">
        <v>266.74</v>
      </c>
      <c r="F11562" s="394"/>
    </row>
    <row r="11563" spans="1:6" ht="22.5">
      <c r="A11563" s="1284" t="s">
        <v>21142</v>
      </c>
      <c r="B11563" s="503" t="s">
        <v>43459</v>
      </c>
      <c r="C11563" s="1268" t="s">
        <v>21143</v>
      </c>
      <c r="D11563" s="1269" t="s">
        <v>32</v>
      </c>
      <c r="E11563" s="1271">
        <v>256.73</v>
      </c>
      <c r="F11563" s="394"/>
    </row>
    <row r="11564" spans="1:6">
      <c r="A11564" s="1292">
        <v>9042</v>
      </c>
      <c r="B11564" s="503" t="s">
        <v>43459</v>
      </c>
      <c r="C11564" s="1265" t="s">
        <v>6392</v>
      </c>
      <c r="D11564" s="1266" t="s">
        <v>97</v>
      </c>
      <c r="E11564" s="1267"/>
      <c r="F11564" s="394"/>
    </row>
    <row r="11565" spans="1:6" ht="22.5">
      <c r="A11565" s="1284" t="s">
        <v>6393</v>
      </c>
      <c r="B11565" s="503" t="s">
        <v>43459</v>
      </c>
      <c r="C11565" s="1268" t="s">
        <v>11132</v>
      </c>
      <c r="D11565" s="1269" t="s">
        <v>32</v>
      </c>
      <c r="E11565" s="1271">
        <v>198.83</v>
      </c>
      <c r="F11565" s="394"/>
    </row>
    <row r="11566" spans="1:6" ht="22.5">
      <c r="A11566" s="1284" t="s">
        <v>11133</v>
      </c>
      <c r="B11566" s="503" t="s">
        <v>43459</v>
      </c>
      <c r="C11566" s="1268" t="s">
        <v>11134</v>
      </c>
      <c r="D11566" s="1269" t="s">
        <v>32</v>
      </c>
      <c r="E11566" s="1271">
        <v>279.48</v>
      </c>
      <c r="F11566" s="394"/>
    </row>
    <row r="11567" spans="1:6" ht="22.5">
      <c r="A11567" s="1284" t="s">
        <v>21144</v>
      </c>
      <c r="B11567" s="503" t="s">
        <v>43459</v>
      </c>
      <c r="C11567" s="1268" t="s">
        <v>21145</v>
      </c>
      <c r="D11567" s="1269" t="s">
        <v>32</v>
      </c>
      <c r="E11567" s="1271">
        <v>269.47000000000003</v>
      </c>
      <c r="F11567" s="394"/>
    </row>
    <row r="11568" spans="1:6">
      <c r="A11568" s="1292">
        <v>9043</v>
      </c>
      <c r="B11568" s="503" t="s">
        <v>43459</v>
      </c>
      <c r="C11568" s="1265" t="s">
        <v>6394</v>
      </c>
      <c r="D11568" s="1266" t="s">
        <v>97</v>
      </c>
      <c r="E11568" s="1267"/>
      <c r="F11568" s="394"/>
    </row>
    <row r="11569" spans="1:6" ht="22.5">
      <c r="A11569" s="1284" t="s">
        <v>6395</v>
      </c>
      <c r="B11569" s="503" t="s">
        <v>43459</v>
      </c>
      <c r="C11569" s="1268" t="s">
        <v>11135</v>
      </c>
      <c r="D11569" s="1269" t="s">
        <v>32</v>
      </c>
      <c r="E11569" s="1271">
        <v>482.74</v>
      </c>
      <c r="F11569" s="394"/>
    </row>
    <row r="11570" spans="1:6" ht="22.5">
      <c r="A11570" s="1284" t="s">
        <v>6396</v>
      </c>
      <c r="B11570" s="503" t="s">
        <v>43459</v>
      </c>
      <c r="C11570" s="1268" t="s">
        <v>11136</v>
      </c>
      <c r="D11570" s="1269" t="s">
        <v>32</v>
      </c>
      <c r="E11570" s="1271">
        <v>295.92</v>
      </c>
      <c r="F11570" s="394"/>
    </row>
    <row r="11571" spans="1:6" ht="22.5">
      <c r="A11571" s="1284" t="s">
        <v>6397</v>
      </c>
      <c r="B11571" s="503" t="s">
        <v>43459</v>
      </c>
      <c r="C11571" s="1268" t="s">
        <v>11137</v>
      </c>
      <c r="D11571" s="1269" t="s">
        <v>32</v>
      </c>
      <c r="E11571" s="1271">
        <v>344</v>
      </c>
      <c r="F11571" s="394"/>
    </row>
    <row r="11572" spans="1:6">
      <c r="A11572" s="1292">
        <v>8690</v>
      </c>
      <c r="B11572" s="503" t="s">
        <v>43459</v>
      </c>
      <c r="C11572" s="1265" t="s">
        <v>6398</v>
      </c>
      <c r="D11572" s="1266" t="s">
        <v>97</v>
      </c>
      <c r="E11572" s="1267"/>
      <c r="F11572" s="394"/>
    </row>
    <row r="11573" spans="1:6">
      <c r="A11573" s="1292">
        <v>9045</v>
      </c>
      <c r="B11573" s="503" t="s">
        <v>43459</v>
      </c>
      <c r="C11573" s="1265" t="s">
        <v>6399</v>
      </c>
      <c r="D11573" s="1266" t="s">
        <v>97</v>
      </c>
      <c r="E11573" s="1267"/>
      <c r="F11573" s="394"/>
    </row>
    <row r="11574" spans="1:6">
      <c r="A11574" s="1284" t="s">
        <v>6400</v>
      </c>
      <c r="B11574" s="503" t="s">
        <v>43459</v>
      </c>
      <c r="C11574" s="1268" t="s">
        <v>12613</v>
      </c>
      <c r="D11574" s="1269" t="s">
        <v>28</v>
      </c>
      <c r="E11574" s="1273">
        <v>1271.01</v>
      </c>
      <c r="F11574" s="394"/>
    </row>
    <row r="11575" spans="1:6">
      <c r="A11575" s="1284" t="s">
        <v>6401</v>
      </c>
      <c r="B11575" s="503" t="s">
        <v>43459</v>
      </c>
      <c r="C11575" s="1268" t="s">
        <v>12614</v>
      </c>
      <c r="D11575" s="1269" t="s">
        <v>28</v>
      </c>
      <c r="E11575" s="1273">
        <v>2491.1999999999998</v>
      </c>
      <c r="F11575" s="394"/>
    </row>
    <row r="11576" spans="1:6">
      <c r="A11576" s="1292">
        <v>9046</v>
      </c>
      <c r="B11576" s="503" t="s">
        <v>43459</v>
      </c>
      <c r="C11576" s="1265" t="s">
        <v>6402</v>
      </c>
      <c r="D11576" s="1266" t="s">
        <v>97</v>
      </c>
      <c r="E11576" s="1267"/>
      <c r="F11576" s="394"/>
    </row>
    <row r="11577" spans="1:6">
      <c r="A11577" s="1284" t="s">
        <v>6403</v>
      </c>
      <c r="B11577" s="503" t="s">
        <v>43459</v>
      </c>
      <c r="C11577" s="1268" t="s">
        <v>12615</v>
      </c>
      <c r="D11577" s="1269" t="s">
        <v>28</v>
      </c>
      <c r="E11577" s="1272">
        <v>50.05</v>
      </c>
      <c r="F11577" s="394"/>
    </row>
    <row r="11578" spans="1:6">
      <c r="A11578" s="1284" t="s">
        <v>6408</v>
      </c>
      <c r="B11578" s="503" t="s">
        <v>43459</v>
      </c>
      <c r="C11578" s="1268" t="s">
        <v>12616</v>
      </c>
      <c r="D11578" s="1269" t="s">
        <v>28</v>
      </c>
      <c r="E11578" s="1271">
        <v>372.22</v>
      </c>
      <c r="F11578" s="394"/>
    </row>
    <row r="11579" spans="1:6">
      <c r="A11579" s="1284" t="s">
        <v>6409</v>
      </c>
      <c r="B11579" s="503" t="s">
        <v>43459</v>
      </c>
      <c r="C11579" s="1268" t="s">
        <v>12617</v>
      </c>
      <c r="D11579" s="1269" t="s">
        <v>28</v>
      </c>
      <c r="E11579" s="1272">
        <v>36.57</v>
      </c>
      <c r="F11579" s="394"/>
    </row>
    <row r="11580" spans="1:6">
      <c r="A11580" s="1284" t="s">
        <v>6405</v>
      </c>
      <c r="B11580" s="503" t="s">
        <v>43459</v>
      </c>
      <c r="C11580" s="1268" t="s">
        <v>12618</v>
      </c>
      <c r="D11580" s="1269" t="s">
        <v>28</v>
      </c>
      <c r="E11580" s="1272">
        <v>29.55</v>
      </c>
      <c r="F11580" s="394"/>
    </row>
    <row r="11581" spans="1:6">
      <c r="A11581" s="1284" t="s">
        <v>6404</v>
      </c>
      <c r="B11581" s="503" t="s">
        <v>43459</v>
      </c>
      <c r="C11581" s="1268" t="s">
        <v>12619</v>
      </c>
      <c r="D11581" s="1269" t="s">
        <v>28</v>
      </c>
      <c r="E11581" s="1272">
        <v>22.89</v>
      </c>
      <c r="F11581" s="394"/>
    </row>
    <row r="11582" spans="1:6">
      <c r="A11582" s="1284" t="s">
        <v>6406</v>
      </c>
      <c r="B11582" s="503" t="s">
        <v>43459</v>
      </c>
      <c r="C11582" s="1268" t="s">
        <v>12620</v>
      </c>
      <c r="D11582" s="1269" t="s">
        <v>28</v>
      </c>
      <c r="E11582" s="1270">
        <v>9.68</v>
      </c>
      <c r="F11582" s="394"/>
    </row>
    <row r="11583" spans="1:6">
      <c r="A11583" s="1284" t="s">
        <v>6407</v>
      </c>
      <c r="B11583" s="503" t="s">
        <v>43459</v>
      </c>
      <c r="C11583" s="1268" t="s">
        <v>12621</v>
      </c>
      <c r="D11583" s="1269" t="s">
        <v>28</v>
      </c>
      <c r="E11583" s="1272">
        <v>10.44</v>
      </c>
      <c r="F11583" s="394"/>
    </row>
    <row r="11584" spans="1:6">
      <c r="A11584" s="1292">
        <v>9047</v>
      </c>
      <c r="B11584" s="503" t="s">
        <v>43459</v>
      </c>
      <c r="C11584" s="1265" t="s">
        <v>6410</v>
      </c>
      <c r="D11584" s="1266" t="s">
        <v>97</v>
      </c>
      <c r="E11584" s="1267"/>
      <c r="F11584" s="394"/>
    </row>
    <row r="11585" spans="1:6">
      <c r="A11585" s="1284" t="s">
        <v>6411</v>
      </c>
      <c r="B11585" s="503" t="s">
        <v>43459</v>
      </c>
      <c r="C11585" s="1268" t="s">
        <v>12622</v>
      </c>
      <c r="D11585" s="1269" t="s">
        <v>28</v>
      </c>
      <c r="E11585" s="1272">
        <v>37.99</v>
      </c>
      <c r="F11585" s="394"/>
    </row>
    <row r="11586" spans="1:6">
      <c r="A11586" s="1292">
        <v>9023</v>
      </c>
      <c r="B11586" s="503" t="s">
        <v>43459</v>
      </c>
      <c r="C11586" s="1265" t="s">
        <v>6292</v>
      </c>
      <c r="D11586" s="1266" t="s">
        <v>97</v>
      </c>
      <c r="E11586" s="1267"/>
      <c r="F11586" s="394"/>
    </row>
    <row r="11587" spans="1:6">
      <c r="A11587" s="1284" t="s">
        <v>12551</v>
      </c>
      <c r="B11587" s="503" t="s">
        <v>43459</v>
      </c>
      <c r="C11587" s="1268" t="s">
        <v>12552</v>
      </c>
      <c r="D11587" s="1269" t="s">
        <v>28</v>
      </c>
      <c r="E11587" s="1272">
        <v>17.600000000000001</v>
      </c>
      <c r="F11587" s="394"/>
    </row>
    <row r="11588" spans="1:6">
      <c r="A11588" s="1284" t="s">
        <v>6293</v>
      </c>
      <c r="B11588" s="503" t="s">
        <v>43459</v>
      </c>
      <c r="C11588" s="1268" t="s">
        <v>11107</v>
      </c>
      <c r="D11588" s="1269" t="s">
        <v>28</v>
      </c>
      <c r="E11588" s="1272">
        <v>17.600000000000001</v>
      </c>
      <c r="F11588" s="394"/>
    </row>
    <row r="11589" spans="1:6">
      <c r="A11589" s="1284" t="s">
        <v>12553</v>
      </c>
      <c r="B11589" s="503" t="s">
        <v>43459</v>
      </c>
      <c r="C11589" s="1268" t="s">
        <v>12554</v>
      </c>
      <c r="D11589" s="1269" t="s">
        <v>28</v>
      </c>
      <c r="E11589" s="1272">
        <v>17.600000000000001</v>
      </c>
      <c r="F11589" s="394"/>
    </row>
    <row r="11590" spans="1:6">
      <c r="A11590" s="1284" t="s">
        <v>12555</v>
      </c>
      <c r="B11590" s="503" t="s">
        <v>43459</v>
      </c>
      <c r="C11590" s="1268" t="s">
        <v>12556</v>
      </c>
      <c r="D11590" s="1269" t="s">
        <v>28</v>
      </c>
      <c r="E11590" s="1272">
        <v>18.559999999999999</v>
      </c>
      <c r="F11590" s="394"/>
    </row>
    <row r="11591" spans="1:6">
      <c r="A11591" s="1284" t="s">
        <v>12557</v>
      </c>
      <c r="B11591" s="503" t="s">
        <v>43459</v>
      </c>
      <c r="C11591" s="1268" t="s">
        <v>12558</v>
      </c>
      <c r="D11591" s="1269" t="s">
        <v>28</v>
      </c>
      <c r="E11591" s="1272">
        <v>18.559999999999999</v>
      </c>
      <c r="F11591" s="394"/>
    </row>
    <row r="11592" spans="1:6">
      <c r="A11592" s="1284" t="s">
        <v>12559</v>
      </c>
      <c r="B11592" s="503" t="s">
        <v>43459</v>
      </c>
      <c r="C11592" s="1268" t="s">
        <v>12560</v>
      </c>
      <c r="D11592" s="1269" t="s">
        <v>28</v>
      </c>
      <c r="E11592" s="1272">
        <v>18.559999999999999</v>
      </c>
      <c r="F11592" s="394"/>
    </row>
    <row r="11593" spans="1:6">
      <c r="A11593" s="1284" t="s">
        <v>12561</v>
      </c>
      <c r="B11593" s="503" t="s">
        <v>43459</v>
      </c>
      <c r="C11593" s="1268" t="s">
        <v>12562</v>
      </c>
      <c r="D11593" s="1269" t="s">
        <v>28</v>
      </c>
      <c r="E11593" s="1272">
        <v>83.04</v>
      </c>
      <c r="F11593" s="394"/>
    </row>
    <row r="11594" spans="1:6">
      <c r="A11594" s="1284" t="s">
        <v>12563</v>
      </c>
      <c r="B11594" s="503" t="s">
        <v>43459</v>
      </c>
      <c r="C11594" s="1268" t="s">
        <v>12564</v>
      </c>
      <c r="D11594" s="1269" t="s">
        <v>28</v>
      </c>
      <c r="E11594" s="1272">
        <v>18.559999999999999</v>
      </c>
      <c r="F11594" s="394"/>
    </row>
    <row r="11595" spans="1:6">
      <c r="A11595" s="1284" t="s">
        <v>12565</v>
      </c>
      <c r="B11595" s="503" t="s">
        <v>43459</v>
      </c>
      <c r="C11595" s="1268" t="s">
        <v>12566</v>
      </c>
      <c r="D11595" s="1269" t="s">
        <v>28</v>
      </c>
      <c r="E11595" s="1272">
        <v>18.559999999999999</v>
      </c>
      <c r="F11595" s="394"/>
    </row>
    <row r="11596" spans="1:6">
      <c r="A11596" s="1284" t="s">
        <v>12567</v>
      </c>
      <c r="B11596" s="503" t="s">
        <v>43459</v>
      </c>
      <c r="C11596" s="1268" t="s">
        <v>12568</v>
      </c>
      <c r="D11596" s="1269" t="s">
        <v>28</v>
      </c>
      <c r="E11596" s="1272">
        <v>18.559999999999999</v>
      </c>
      <c r="F11596" s="394"/>
    </row>
    <row r="11597" spans="1:6">
      <c r="A11597" s="1284" t="s">
        <v>12569</v>
      </c>
      <c r="B11597" s="503" t="s">
        <v>43459</v>
      </c>
      <c r="C11597" s="1268" t="s">
        <v>12570</v>
      </c>
      <c r="D11597" s="1269" t="s">
        <v>28</v>
      </c>
      <c r="E11597" s="1272">
        <v>18.559999999999999</v>
      </c>
      <c r="F11597" s="394"/>
    </row>
    <row r="11598" spans="1:6">
      <c r="A11598" s="1284" t="s">
        <v>12571</v>
      </c>
      <c r="B11598" s="503" t="s">
        <v>43459</v>
      </c>
      <c r="C11598" s="1268" t="s">
        <v>12572</v>
      </c>
      <c r="D11598" s="1269" t="s">
        <v>28</v>
      </c>
      <c r="E11598" s="1272">
        <v>11.09</v>
      </c>
      <c r="F11598" s="394"/>
    </row>
    <row r="11599" spans="1:6">
      <c r="A11599" s="1284" t="s">
        <v>12573</v>
      </c>
      <c r="B11599" s="503" t="s">
        <v>43459</v>
      </c>
      <c r="C11599" s="1268" t="s">
        <v>12574</v>
      </c>
      <c r="D11599" s="1269" t="s">
        <v>28</v>
      </c>
      <c r="E11599" s="1272">
        <v>11.09</v>
      </c>
      <c r="F11599" s="394"/>
    </row>
    <row r="11600" spans="1:6">
      <c r="A11600" s="1284" t="s">
        <v>6294</v>
      </c>
      <c r="B11600" s="503" t="s">
        <v>43459</v>
      </c>
      <c r="C11600" s="1268" t="s">
        <v>11108</v>
      </c>
      <c r="D11600" s="1269" t="s">
        <v>28</v>
      </c>
      <c r="E11600" s="1272">
        <v>18.559999999999999</v>
      </c>
      <c r="F11600" s="394"/>
    </row>
    <row r="11601" spans="1:6">
      <c r="A11601" s="1284" t="s">
        <v>12575</v>
      </c>
      <c r="B11601" s="503" t="s">
        <v>43459</v>
      </c>
      <c r="C11601" s="1268" t="s">
        <v>12576</v>
      </c>
      <c r="D11601" s="1269" t="s">
        <v>28</v>
      </c>
      <c r="E11601" s="1272">
        <v>18.559999999999999</v>
      </c>
      <c r="F11601" s="394"/>
    </row>
    <row r="11602" spans="1:6">
      <c r="A11602" s="1284" t="s">
        <v>6295</v>
      </c>
      <c r="B11602" s="503" t="s">
        <v>43459</v>
      </c>
      <c r="C11602" s="1268" t="s">
        <v>11109</v>
      </c>
      <c r="D11602" s="1269" t="s">
        <v>28</v>
      </c>
      <c r="E11602" s="1272">
        <v>18.559999999999999</v>
      </c>
      <c r="F11602" s="394"/>
    </row>
    <row r="11603" spans="1:6">
      <c r="A11603" s="1284" t="s">
        <v>12577</v>
      </c>
      <c r="B11603" s="503" t="s">
        <v>43459</v>
      </c>
      <c r="C11603" s="1268" t="s">
        <v>12578</v>
      </c>
      <c r="D11603" s="1269" t="s">
        <v>28</v>
      </c>
      <c r="E11603" s="1272">
        <v>18.559999999999999</v>
      </c>
      <c r="F11603" s="394"/>
    </row>
    <row r="11604" spans="1:6">
      <c r="A11604" s="1284" t="s">
        <v>13116</v>
      </c>
      <c r="B11604" s="503" t="s">
        <v>43459</v>
      </c>
      <c r="C11604" s="1268" t="s">
        <v>13117</v>
      </c>
      <c r="D11604" s="1269" t="s">
        <v>28</v>
      </c>
      <c r="E11604" s="1271">
        <v>108.54</v>
      </c>
      <c r="F11604" s="394"/>
    </row>
    <row r="11605" spans="1:6">
      <c r="A11605" s="1284" t="s">
        <v>13118</v>
      </c>
      <c r="B11605" s="503" t="s">
        <v>43459</v>
      </c>
      <c r="C11605" s="1268" t="s">
        <v>13119</v>
      </c>
      <c r="D11605" s="1269" t="s">
        <v>28</v>
      </c>
      <c r="E11605" s="1272">
        <v>39.369999999999997</v>
      </c>
      <c r="F11605" s="394"/>
    </row>
    <row r="11606" spans="1:6">
      <c r="A11606" s="1284" t="s">
        <v>13120</v>
      </c>
      <c r="B11606" s="503" t="s">
        <v>43459</v>
      </c>
      <c r="C11606" s="1268" t="s">
        <v>13121</v>
      </c>
      <c r="D11606" s="1269" t="s">
        <v>28</v>
      </c>
      <c r="E11606" s="1272">
        <v>39.369999999999997</v>
      </c>
      <c r="F11606" s="394"/>
    </row>
    <row r="11607" spans="1:6">
      <c r="A11607" s="1284" t="s">
        <v>13122</v>
      </c>
      <c r="B11607" s="503" t="s">
        <v>43459</v>
      </c>
      <c r="C11607" s="1268" t="s">
        <v>13123</v>
      </c>
      <c r="D11607" s="1269" t="s">
        <v>28</v>
      </c>
      <c r="E11607" s="1272">
        <v>39.369999999999997</v>
      </c>
      <c r="F11607" s="394"/>
    </row>
    <row r="11608" spans="1:6">
      <c r="A11608" s="1284" t="s">
        <v>13124</v>
      </c>
      <c r="B11608" s="503" t="s">
        <v>43459</v>
      </c>
      <c r="C11608" s="1268" t="s">
        <v>13125</v>
      </c>
      <c r="D11608" s="1269" t="s">
        <v>28</v>
      </c>
      <c r="E11608" s="1272">
        <v>39.369999999999997</v>
      </c>
      <c r="F11608" s="394"/>
    </row>
    <row r="11609" spans="1:6">
      <c r="A11609" s="1284" t="s">
        <v>6296</v>
      </c>
      <c r="B11609" s="503" t="s">
        <v>43459</v>
      </c>
      <c r="C11609" s="1268" t="s">
        <v>11110</v>
      </c>
      <c r="D11609" s="1269" t="s">
        <v>28</v>
      </c>
      <c r="E11609" s="1272">
        <v>24.99</v>
      </c>
      <c r="F11609" s="394"/>
    </row>
    <row r="11610" spans="1:6">
      <c r="A11610" s="1284" t="s">
        <v>6298</v>
      </c>
      <c r="B11610" s="503" t="s">
        <v>43459</v>
      </c>
      <c r="C11610" s="1268" t="s">
        <v>11111</v>
      </c>
      <c r="D11610" s="1269" t="s">
        <v>28</v>
      </c>
      <c r="E11610" s="1272">
        <v>26.87</v>
      </c>
      <c r="F11610" s="394"/>
    </row>
    <row r="11611" spans="1:6">
      <c r="A11611" s="1284" t="s">
        <v>6299</v>
      </c>
      <c r="B11611" s="503" t="s">
        <v>43459</v>
      </c>
      <c r="C11611" s="1268" t="s">
        <v>11112</v>
      </c>
      <c r="D11611" s="1269" t="s">
        <v>28</v>
      </c>
      <c r="E11611" s="1272">
        <v>26.87</v>
      </c>
      <c r="F11611" s="394"/>
    </row>
    <row r="11612" spans="1:6">
      <c r="A11612" s="1284" t="s">
        <v>12579</v>
      </c>
      <c r="B11612" s="503" t="s">
        <v>43459</v>
      </c>
      <c r="C11612" s="1268" t="s">
        <v>12580</v>
      </c>
      <c r="D11612" s="1269" t="s">
        <v>28</v>
      </c>
      <c r="E11612" s="1272">
        <v>26.87</v>
      </c>
      <c r="F11612" s="394"/>
    </row>
    <row r="11613" spans="1:6">
      <c r="A11613" s="1284" t="s">
        <v>6300</v>
      </c>
      <c r="B11613" s="503" t="s">
        <v>43459</v>
      </c>
      <c r="C11613" s="1268" t="s">
        <v>11113</v>
      </c>
      <c r="D11613" s="1269" t="s">
        <v>28</v>
      </c>
      <c r="E11613" s="1272">
        <v>26.87</v>
      </c>
      <c r="F11613" s="394"/>
    </row>
    <row r="11614" spans="1:6">
      <c r="A11614" s="1284" t="s">
        <v>12581</v>
      </c>
      <c r="B11614" s="503" t="s">
        <v>43459</v>
      </c>
      <c r="C11614" s="1268" t="s">
        <v>12582</v>
      </c>
      <c r="D11614" s="1269" t="s">
        <v>28</v>
      </c>
      <c r="E11614" s="1272">
        <v>26.87</v>
      </c>
      <c r="F11614" s="394"/>
    </row>
    <row r="11615" spans="1:6">
      <c r="A11615" s="1284" t="s">
        <v>12583</v>
      </c>
      <c r="B11615" s="503" t="s">
        <v>43459</v>
      </c>
      <c r="C11615" s="1268" t="s">
        <v>12584</v>
      </c>
      <c r="D11615" s="1269" t="s">
        <v>28</v>
      </c>
      <c r="E11615" s="1272">
        <v>26.87</v>
      </c>
      <c r="F11615" s="394"/>
    </row>
    <row r="11616" spans="1:6">
      <c r="A11616" s="1284" t="s">
        <v>12585</v>
      </c>
      <c r="B11616" s="503" t="s">
        <v>43459</v>
      </c>
      <c r="C11616" s="1268" t="s">
        <v>12586</v>
      </c>
      <c r="D11616" s="1269" t="s">
        <v>28</v>
      </c>
      <c r="E11616" s="1272">
        <v>26.87</v>
      </c>
      <c r="F11616" s="394"/>
    </row>
    <row r="11617" spans="1:7" customFormat="1">
      <c r="A11617" s="1284" t="s">
        <v>12587</v>
      </c>
      <c r="B11617" s="503" t="s">
        <v>43459</v>
      </c>
      <c r="C11617" s="1268" t="s">
        <v>12588</v>
      </c>
      <c r="D11617" s="1269" t="s">
        <v>28</v>
      </c>
      <c r="E11617" s="1272">
        <v>19.170000000000002</v>
      </c>
      <c r="F11617" s="394"/>
      <c r="G11617" s="295"/>
    </row>
    <row r="11618" spans="1:7" customFormat="1">
      <c r="A11618" s="1284" t="s">
        <v>12589</v>
      </c>
      <c r="B11618" s="503" t="s">
        <v>43459</v>
      </c>
      <c r="C11618" s="1268" t="s">
        <v>12590</v>
      </c>
      <c r="D11618" s="1269" t="s">
        <v>28</v>
      </c>
      <c r="E11618" s="1272">
        <v>14.98</v>
      </c>
      <c r="F11618" s="394"/>
      <c r="G11618" s="295"/>
    </row>
    <row r="11619" spans="1:7" customFormat="1">
      <c r="A11619" s="1284" t="s">
        <v>12591</v>
      </c>
      <c r="B11619" s="503" t="s">
        <v>43459</v>
      </c>
      <c r="C11619" s="1268" t="s">
        <v>12592</v>
      </c>
      <c r="D11619" s="1269" t="s">
        <v>28</v>
      </c>
      <c r="E11619" s="1272">
        <v>21.08</v>
      </c>
      <c r="F11619" s="394"/>
      <c r="G11619" s="295"/>
    </row>
    <row r="11620" spans="1:7" customFormat="1">
      <c r="A11620" s="1284" t="s">
        <v>12593</v>
      </c>
      <c r="B11620" s="503" t="s">
        <v>43459</v>
      </c>
      <c r="C11620" s="1268" t="s">
        <v>12594</v>
      </c>
      <c r="D11620" s="1269" t="s">
        <v>28</v>
      </c>
      <c r="E11620" s="1272">
        <v>14.98</v>
      </c>
      <c r="F11620" s="394"/>
      <c r="G11620" s="295"/>
    </row>
    <row r="11621" spans="1:7" customFormat="1">
      <c r="A11621" s="1284" t="s">
        <v>6297</v>
      </c>
      <c r="B11621" s="503" t="s">
        <v>43459</v>
      </c>
      <c r="C11621" s="1268" t="s">
        <v>11114</v>
      </c>
      <c r="D11621" s="1269" t="s">
        <v>28</v>
      </c>
      <c r="E11621" s="1272">
        <v>26.87</v>
      </c>
      <c r="F11621" s="394"/>
      <c r="G11621" s="295"/>
    </row>
    <row r="11622" spans="1:7" customFormat="1">
      <c r="A11622" s="1284" t="s">
        <v>12595</v>
      </c>
      <c r="B11622" s="503" t="s">
        <v>43459</v>
      </c>
      <c r="C11622" s="1268" t="s">
        <v>12596</v>
      </c>
      <c r="D11622" s="1269" t="s">
        <v>28</v>
      </c>
      <c r="E11622" s="1272">
        <v>14.98</v>
      </c>
      <c r="F11622" s="394"/>
      <c r="G11622" s="295"/>
    </row>
    <row r="11623" spans="1:7" customFormat="1">
      <c r="A11623" s="1284" t="s">
        <v>12597</v>
      </c>
      <c r="B11623" s="503" t="s">
        <v>43459</v>
      </c>
      <c r="C11623" s="1268" t="s">
        <v>12598</v>
      </c>
      <c r="D11623" s="1269" t="s">
        <v>28</v>
      </c>
      <c r="E11623" s="1272">
        <v>14.98</v>
      </c>
      <c r="F11623" s="394"/>
      <c r="G11623" s="295"/>
    </row>
    <row r="11624" spans="1:7" customFormat="1">
      <c r="A11624" s="1284" t="s">
        <v>12599</v>
      </c>
      <c r="B11624" s="503" t="s">
        <v>43459</v>
      </c>
      <c r="C11624" s="1268" t="s">
        <v>12600</v>
      </c>
      <c r="D11624" s="1269" t="s">
        <v>28</v>
      </c>
      <c r="E11624" s="1272">
        <v>26.87</v>
      </c>
      <c r="F11624" s="394"/>
      <c r="G11624" s="295"/>
    </row>
    <row r="11625" spans="1:7" customFormat="1">
      <c r="A11625" s="1284" t="s">
        <v>12601</v>
      </c>
      <c r="B11625" s="503" t="s">
        <v>43459</v>
      </c>
      <c r="C11625" s="1268" t="s">
        <v>12602</v>
      </c>
      <c r="D11625" s="1269" t="s">
        <v>28</v>
      </c>
      <c r="E11625" s="1272">
        <v>26.87</v>
      </c>
      <c r="F11625" s="394"/>
      <c r="G11625" s="295"/>
    </row>
    <row r="11626" spans="1:7" customFormat="1">
      <c r="A11626" s="1284" t="s">
        <v>12603</v>
      </c>
      <c r="B11626" s="503" t="s">
        <v>43459</v>
      </c>
      <c r="C11626" s="1268" t="s">
        <v>12604</v>
      </c>
      <c r="D11626" s="1269" t="s">
        <v>28</v>
      </c>
      <c r="E11626" s="1272">
        <v>26.87</v>
      </c>
      <c r="F11626" s="394"/>
      <c r="G11626" s="295"/>
    </row>
    <row r="11627" spans="1:7" customFormat="1">
      <c r="A11627" s="1284" t="s">
        <v>12605</v>
      </c>
      <c r="B11627" s="503" t="s">
        <v>43459</v>
      </c>
      <c r="C11627" s="1268" t="s">
        <v>12606</v>
      </c>
      <c r="D11627" s="1269" t="s">
        <v>28</v>
      </c>
      <c r="E11627" s="1272">
        <v>26.87</v>
      </c>
      <c r="F11627" s="394"/>
      <c r="G11627" s="295"/>
    </row>
    <row r="11628" spans="1:7" customFormat="1">
      <c r="A11628" s="1284" t="s">
        <v>12607</v>
      </c>
      <c r="B11628" s="503" t="s">
        <v>43459</v>
      </c>
      <c r="C11628" s="1268" t="s">
        <v>12608</v>
      </c>
      <c r="D11628" s="1269" t="s">
        <v>28</v>
      </c>
      <c r="E11628" s="1272">
        <v>26.87</v>
      </c>
      <c r="F11628" s="394"/>
      <c r="G11628" s="295"/>
    </row>
    <row r="11629" spans="1:7" customFormat="1">
      <c r="A11629" s="1284" t="s">
        <v>12609</v>
      </c>
      <c r="B11629" s="503" t="s">
        <v>43459</v>
      </c>
      <c r="C11629" s="1268" t="s">
        <v>12610</v>
      </c>
      <c r="D11629" s="1269" t="s">
        <v>28</v>
      </c>
      <c r="E11629" s="1272">
        <v>26.87</v>
      </c>
      <c r="F11629" s="394"/>
      <c r="G11629" s="295"/>
    </row>
    <row r="11630" spans="1:7">
      <c r="A11630" s="1284" t="s">
        <v>6301</v>
      </c>
      <c r="B11630" s="503" t="s">
        <v>43459</v>
      </c>
      <c r="C11630" s="1268" t="s">
        <v>11115</v>
      </c>
      <c r="D11630" s="1269" t="s">
        <v>28</v>
      </c>
      <c r="E11630" s="1272">
        <v>26.87</v>
      </c>
      <c r="F11630" s="394"/>
    </row>
    <row r="11631" spans="1:7">
      <c r="A11631" s="1292">
        <v>8691</v>
      </c>
      <c r="B11631" s="503" t="s">
        <v>43459</v>
      </c>
      <c r="C11631" s="1265" t="s">
        <v>6412</v>
      </c>
      <c r="D11631" s="1266" t="s">
        <v>97</v>
      </c>
      <c r="E11631" s="1267"/>
      <c r="F11631" s="394"/>
    </row>
    <row r="11632" spans="1:7">
      <c r="A11632" s="1292">
        <v>9050</v>
      </c>
      <c r="B11632" s="503" t="s">
        <v>43459</v>
      </c>
      <c r="C11632" s="1265" t="s">
        <v>6413</v>
      </c>
      <c r="D11632" s="1266" t="s">
        <v>97</v>
      </c>
      <c r="E11632" s="1267"/>
      <c r="F11632" s="394"/>
    </row>
    <row r="11633" spans="1:7" ht="32.25">
      <c r="A11633" s="1284" t="s">
        <v>6414</v>
      </c>
      <c r="B11633" s="503" t="s">
        <v>43459</v>
      </c>
      <c r="C11633" s="1268" t="s">
        <v>13126</v>
      </c>
      <c r="D11633" s="1269" t="s">
        <v>28</v>
      </c>
      <c r="E11633" s="1271">
        <v>176.83</v>
      </c>
      <c r="F11633" s="394"/>
    </row>
    <row r="11634" spans="1:7" ht="22.5">
      <c r="A11634" s="1284" t="s">
        <v>6415</v>
      </c>
      <c r="B11634" s="503" t="s">
        <v>43459</v>
      </c>
      <c r="C11634" s="1268" t="s">
        <v>13127</v>
      </c>
      <c r="D11634" s="1269" t="s">
        <v>28</v>
      </c>
      <c r="E11634" s="1271">
        <v>331.45</v>
      </c>
      <c r="F11634" s="394"/>
    </row>
    <row r="11635" spans="1:7" ht="22.5">
      <c r="A11635" s="1284" t="s">
        <v>6416</v>
      </c>
      <c r="B11635" s="503" t="s">
        <v>43459</v>
      </c>
      <c r="C11635" s="1268" t="s">
        <v>13128</v>
      </c>
      <c r="D11635" s="1269" t="s">
        <v>28</v>
      </c>
      <c r="E11635" s="1271">
        <v>232.5</v>
      </c>
      <c r="F11635" s="394"/>
    </row>
    <row r="11636" spans="1:7">
      <c r="A11636" s="1292">
        <v>9051</v>
      </c>
      <c r="B11636" s="503" t="s">
        <v>43459</v>
      </c>
      <c r="C11636" s="1265" t="s">
        <v>6417</v>
      </c>
      <c r="D11636" s="1266" t="s">
        <v>97</v>
      </c>
      <c r="E11636" s="1267"/>
      <c r="F11636" s="394"/>
    </row>
    <row r="11637" spans="1:7" customFormat="1" ht="22.5">
      <c r="A11637" s="1284" t="s">
        <v>6418</v>
      </c>
      <c r="B11637" s="503" t="s">
        <v>43459</v>
      </c>
      <c r="C11637" s="1268" t="s">
        <v>6419</v>
      </c>
      <c r="D11637" s="1269" t="s">
        <v>28</v>
      </c>
      <c r="E11637" s="1271">
        <v>148.05000000000001</v>
      </c>
      <c r="F11637" s="394"/>
      <c r="G11637" s="295"/>
    </row>
    <row r="11638" spans="1:7" customFormat="1" ht="22.5">
      <c r="A11638" s="1284" t="s">
        <v>6420</v>
      </c>
      <c r="B11638" s="503" t="s">
        <v>43459</v>
      </c>
      <c r="C11638" s="1268" t="s">
        <v>6421</v>
      </c>
      <c r="D11638" s="1269" t="s">
        <v>28</v>
      </c>
      <c r="E11638" s="1271">
        <v>202.55</v>
      </c>
      <c r="F11638" s="394"/>
      <c r="G11638" s="295"/>
    </row>
    <row r="11639" spans="1:7" customFormat="1">
      <c r="A11639" s="1292">
        <v>9052</v>
      </c>
      <c r="B11639" s="503" t="s">
        <v>43459</v>
      </c>
      <c r="C11639" s="1265" t="s">
        <v>6422</v>
      </c>
      <c r="D11639" s="1266" t="s">
        <v>97</v>
      </c>
      <c r="E11639" s="1267"/>
      <c r="F11639" s="394"/>
      <c r="G11639" s="295"/>
    </row>
    <row r="11640" spans="1:7" customFormat="1" ht="32.25">
      <c r="A11640" s="1284" t="s">
        <v>6423</v>
      </c>
      <c r="B11640" s="503" t="s">
        <v>43459</v>
      </c>
      <c r="C11640" s="1268" t="s">
        <v>6424</v>
      </c>
      <c r="D11640" s="1269" t="s">
        <v>28</v>
      </c>
      <c r="E11640" s="1271">
        <v>259.25</v>
      </c>
      <c r="F11640" s="394"/>
      <c r="G11640" s="295"/>
    </row>
    <row r="11641" spans="1:7" customFormat="1" ht="32.25">
      <c r="A11641" s="1284" t="s">
        <v>6425</v>
      </c>
      <c r="B11641" s="503" t="s">
        <v>43459</v>
      </c>
      <c r="C11641" s="1268" t="s">
        <v>6426</v>
      </c>
      <c r="D11641" s="1269" t="s">
        <v>28</v>
      </c>
      <c r="E11641" s="1271">
        <v>153.86000000000001</v>
      </c>
      <c r="F11641" s="394"/>
      <c r="G11641" s="295"/>
    </row>
    <row r="11642" spans="1:7" customFormat="1" ht="32.25">
      <c r="A11642" s="1284" t="s">
        <v>6427</v>
      </c>
      <c r="B11642" s="503" t="s">
        <v>43459</v>
      </c>
      <c r="C11642" s="1268" t="s">
        <v>6428</v>
      </c>
      <c r="D11642" s="1269" t="s">
        <v>28</v>
      </c>
      <c r="E11642" s="1271">
        <v>433.1</v>
      </c>
      <c r="F11642" s="394"/>
      <c r="G11642" s="295"/>
    </row>
    <row r="11643" spans="1:7" customFormat="1" ht="42.75">
      <c r="A11643" s="1284" t="s">
        <v>6429</v>
      </c>
      <c r="B11643" s="503" t="s">
        <v>43459</v>
      </c>
      <c r="C11643" s="1268" t="s">
        <v>6430</v>
      </c>
      <c r="D11643" s="1269" t="s">
        <v>28</v>
      </c>
      <c r="E11643" s="1271">
        <v>303.5</v>
      </c>
      <c r="F11643" s="394"/>
      <c r="G11643" s="295"/>
    </row>
    <row r="11644" spans="1:7" customFormat="1" ht="32.25">
      <c r="A11644" s="1284" t="s">
        <v>6431</v>
      </c>
      <c r="B11644" s="503" t="s">
        <v>43459</v>
      </c>
      <c r="C11644" s="1268" t="s">
        <v>6432</v>
      </c>
      <c r="D11644" s="1269" t="s">
        <v>28</v>
      </c>
      <c r="E11644" s="1271">
        <v>428.94</v>
      </c>
      <c r="F11644" s="394"/>
      <c r="G11644" s="295"/>
    </row>
    <row r="11645" spans="1:7" customFormat="1" ht="32.25">
      <c r="A11645" s="1284" t="s">
        <v>6433</v>
      </c>
      <c r="B11645" s="503" t="s">
        <v>43459</v>
      </c>
      <c r="C11645" s="1268" t="s">
        <v>6434</v>
      </c>
      <c r="D11645" s="1269" t="s">
        <v>28</v>
      </c>
      <c r="E11645" s="1271">
        <v>426.23</v>
      </c>
      <c r="F11645" s="394"/>
      <c r="G11645" s="295"/>
    </row>
    <row r="11646" spans="1:7" customFormat="1" ht="32.25">
      <c r="A11646" s="1284" t="s">
        <v>6435</v>
      </c>
      <c r="B11646" s="503" t="s">
        <v>43459</v>
      </c>
      <c r="C11646" s="1268" t="s">
        <v>6436</v>
      </c>
      <c r="D11646" s="1269" t="s">
        <v>28</v>
      </c>
      <c r="E11646" s="1271">
        <v>367.92</v>
      </c>
      <c r="F11646" s="394"/>
      <c r="G11646" s="295"/>
    </row>
    <row r="11647" spans="1:7" customFormat="1">
      <c r="A11647" s="1292">
        <v>9053</v>
      </c>
      <c r="B11647" s="503" t="s">
        <v>43459</v>
      </c>
      <c r="C11647" s="1265" t="s">
        <v>6437</v>
      </c>
      <c r="D11647" s="1266" t="s">
        <v>97</v>
      </c>
      <c r="E11647" s="1267"/>
      <c r="F11647" s="394"/>
      <c r="G11647" s="295"/>
    </row>
    <row r="11648" spans="1:7" customFormat="1" ht="32.25">
      <c r="A11648" s="1284" t="s">
        <v>6438</v>
      </c>
      <c r="B11648" s="503" t="s">
        <v>43459</v>
      </c>
      <c r="C11648" s="1268" t="s">
        <v>6439</v>
      </c>
      <c r="D11648" s="1269" t="s">
        <v>28</v>
      </c>
      <c r="E11648" s="1271">
        <v>295.85000000000002</v>
      </c>
      <c r="F11648" s="394"/>
      <c r="G11648" s="295"/>
    </row>
    <row r="11649" spans="1:7" customFormat="1" ht="32.25">
      <c r="A11649" s="1284" t="s">
        <v>6440</v>
      </c>
      <c r="B11649" s="503" t="s">
        <v>43459</v>
      </c>
      <c r="C11649" s="1268" t="s">
        <v>6441</v>
      </c>
      <c r="D11649" s="1269" t="s">
        <v>28</v>
      </c>
      <c r="E11649" s="1271">
        <v>166.25</v>
      </c>
      <c r="F11649" s="394"/>
      <c r="G11649" s="295"/>
    </row>
    <row r="11650" spans="1:7" customFormat="1">
      <c r="A11650" s="1292">
        <v>9054</v>
      </c>
      <c r="B11650" s="503" t="s">
        <v>43459</v>
      </c>
      <c r="C11650" s="1265" t="s">
        <v>6442</v>
      </c>
      <c r="D11650" s="1266" t="s">
        <v>97</v>
      </c>
      <c r="E11650" s="1267"/>
      <c r="F11650" s="394"/>
      <c r="G11650" s="295"/>
    </row>
    <row r="11651" spans="1:7" customFormat="1" ht="32.25">
      <c r="A11651" s="1284" t="s">
        <v>6443</v>
      </c>
      <c r="B11651" s="503" t="s">
        <v>43459</v>
      </c>
      <c r="C11651" s="1268" t="s">
        <v>6444</v>
      </c>
      <c r="D11651" s="1269" t="s">
        <v>28</v>
      </c>
      <c r="E11651" s="1271">
        <v>209.89</v>
      </c>
      <c r="F11651" s="394"/>
      <c r="G11651" s="295"/>
    </row>
    <row r="11652" spans="1:7" customFormat="1">
      <c r="A11652" s="1292">
        <v>9055</v>
      </c>
      <c r="B11652" s="503" t="s">
        <v>43459</v>
      </c>
      <c r="C11652" s="1265" t="s">
        <v>6445</v>
      </c>
      <c r="D11652" s="1266" t="s">
        <v>97</v>
      </c>
      <c r="E11652" s="1267"/>
      <c r="F11652" s="394"/>
      <c r="G11652" s="295"/>
    </row>
    <row r="11653" spans="1:7" customFormat="1" ht="22.5">
      <c r="A11653" s="1284" t="s">
        <v>6446</v>
      </c>
      <c r="B11653" s="503" t="s">
        <v>43459</v>
      </c>
      <c r="C11653" s="1268" t="s">
        <v>6447</v>
      </c>
      <c r="D11653" s="1269" t="s">
        <v>28</v>
      </c>
      <c r="E11653" s="1271">
        <v>342.05</v>
      </c>
      <c r="F11653" s="394"/>
      <c r="G11653" s="295"/>
    </row>
    <row r="11654" spans="1:7" customFormat="1" ht="22.5">
      <c r="A11654" s="1284" t="s">
        <v>6448</v>
      </c>
      <c r="B11654" s="503" t="s">
        <v>43459</v>
      </c>
      <c r="C11654" s="1268" t="s">
        <v>6449</v>
      </c>
      <c r="D11654" s="1269" t="s">
        <v>28</v>
      </c>
      <c r="E11654" s="1271">
        <v>653.45000000000005</v>
      </c>
      <c r="F11654" s="394"/>
      <c r="G11654" s="295"/>
    </row>
    <row r="11655" spans="1:7" customFormat="1">
      <c r="A11655" s="1292">
        <v>8692</v>
      </c>
      <c r="B11655" s="503" t="s">
        <v>43459</v>
      </c>
      <c r="C11655" s="1265" t="s">
        <v>6450</v>
      </c>
      <c r="D11655" s="1266" t="s">
        <v>97</v>
      </c>
      <c r="E11655" s="1267"/>
      <c r="F11655" s="394"/>
      <c r="G11655" s="295"/>
    </row>
    <row r="11656" spans="1:7" customFormat="1">
      <c r="A11656" s="1292">
        <v>9056</v>
      </c>
      <c r="B11656" s="503" t="s">
        <v>43459</v>
      </c>
      <c r="C11656" s="1265" t="s">
        <v>6451</v>
      </c>
      <c r="D11656" s="1266" t="s">
        <v>97</v>
      </c>
      <c r="E11656" s="1267"/>
      <c r="F11656" s="394"/>
      <c r="G11656" s="295"/>
    </row>
    <row r="11657" spans="1:7" customFormat="1">
      <c r="A11657" s="1284" t="s">
        <v>6452</v>
      </c>
      <c r="B11657" s="503" t="s">
        <v>43459</v>
      </c>
      <c r="C11657" s="1268" t="s">
        <v>11138</v>
      </c>
      <c r="D11657" s="1269" t="s">
        <v>32</v>
      </c>
      <c r="E11657" s="1272">
        <v>23.56</v>
      </c>
      <c r="F11657" s="394"/>
      <c r="G11657" s="295"/>
    </row>
    <row r="11658" spans="1:7" customFormat="1">
      <c r="A11658" s="1284" t="s">
        <v>6453</v>
      </c>
      <c r="B11658" s="503" t="s">
        <v>43459</v>
      </c>
      <c r="C11658" s="1268" t="s">
        <v>11139</v>
      </c>
      <c r="D11658" s="1269" t="s">
        <v>32</v>
      </c>
      <c r="E11658" s="1272">
        <v>34.770000000000003</v>
      </c>
      <c r="F11658" s="394"/>
      <c r="G11658" s="295"/>
    </row>
    <row r="11659" spans="1:7" customFormat="1">
      <c r="A11659" s="1284" t="s">
        <v>6454</v>
      </c>
      <c r="B11659" s="503" t="s">
        <v>43459</v>
      </c>
      <c r="C11659" s="1268" t="s">
        <v>11140</v>
      </c>
      <c r="D11659" s="1269" t="s">
        <v>32</v>
      </c>
      <c r="E11659" s="1272">
        <v>35.64</v>
      </c>
      <c r="F11659" s="394"/>
      <c r="G11659" s="295"/>
    </row>
    <row r="11660" spans="1:7" customFormat="1">
      <c r="A11660" s="1292">
        <v>9057</v>
      </c>
      <c r="B11660" s="503" t="s">
        <v>43459</v>
      </c>
      <c r="C11660" s="1265" t="s">
        <v>6455</v>
      </c>
      <c r="D11660" s="1266" t="s">
        <v>97</v>
      </c>
      <c r="E11660" s="1267"/>
      <c r="F11660" s="394"/>
      <c r="G11660" s="295"/>
    </row>
    <row r="11661" spans="1:7" customFormat="1">
      <c r="A11661" s="1284" t="s">
        <v>6456</v>
      </c>
      <c r="B11661" s="503" t="s">
        <v>43459</v>
      </c>
      <c r="C11661" s="1268" t="s">
        <v>6457</v>
      </c>
      <c r="D11661" s="1269" t="s">
        <v>28</v>
      </c>
      <c r="E11661" s="1272">
        <v>12.28</v>
      </c>
      <c r="F11661" s="394"/>
      <c r="G11661" s="295"/>
    </row>
    <row r="11662" spans="1:7" customFormat="1">
      <c r="A11662" s="1284" t="s">
        <v>6459</v>
      </c>
      <c r="B11662" s="503" t="s">
        <v>43459</v>
      </c>
      <c r="C11662" s="1268" t="s">
        <v>6460</v>
      </c>
      <c r="D11662" s="1269" t="s">
        <v>32</v>
      </c>
      <c r="E11662" s="1272">
        <v>26.51</v>
      </c>
      <c r="F11662" s="394"/>
      <c r="G11662" s="295"/>
    </row>
    <row r="11663" spans="1:7" customFormat="1">
      <c r="A11663" s="1284" t="s">
        <v>6458</v>
      </c>
      <c r="B11663" s="503" t="s">
        <v>43459</v>
      </c>
      <c r="C11663" s="1268" t="s">
        <v>34495</v>
      </c>
      <c r="D11663" s="1269" t="s">
        <v>28</v>
      </c>
      <c r="E11663" s="1272">
        <v>16.38</v>
      </c>
      <c r="F11663" s="394"/>
      <c r="G11663" s="295"/>
    </row>
    <row r="11664" spans="1:7" customFormat="1">
      <c r="A11664" s="1292">
        <v>9058</v>
      </c>
      <c r="B11664" s="503" t="s">
        <v>43459</v>
      </c>
      <c r="C11664" s="1265" t="s">
        <v>6461</v>
      </c>
      <c r="D11664" s="1266" t="s">
        <v>97</v>
      </c>
      <c r="E11664" s="1267"/>
      <c r="F11664" s="394"/>
      <c r="G11664" s="295"/>
    </row>
    <row r="11665" spans="1:7" customFormat="1">
      <c r="A11665" s="1284" t="s">
        <v>6462</v>
      </c>
      <c r="B11665" s="503" t="s">
        <v>43459</v>
      </c>
      <c r="C11665" s="1268" t="s">
        <v>11141</v>
      </c>
      <c r="D11665" s="1269" t="s">
        <v>28</v>
      </c>
      <c r="E11665" s="1270">
        <v>5</v>
      </c>
      <c r="F11665" s="394"/>
      <c r="G11665" s="295"/>
    </row>
    <row r="11666" spans="1:7" customFormat="1">
      <c r="A11666" s="1284" t="s">
        <v>6463</v>
      </c>
      <c r="B11666" s="503" t="s">
        <v>43459</v>
      </c>
      <c r="C11666" s="1268" t="s">
        <v>11142</v>
      </c>
      <c r="D11666" s="1269" t="s">
        <v>28</v>
      </c>
      <c r="E11666" s="1270">
        <v>5</v>
      </c>
      <c r="F11666" s="394"/>
      <c r="G11666" s="295"/>
    </row>
    <row r="11667" spans="1:7" customFormat="1">
      <c r="A11667" s="1284" t="s">
        <v>6464</v>
      </c>
      <c r="B11667" s="503" t="s">
        <v>43459</v>
      </c>
      <c r="C11667" s="1268" t="s">
        <v>11143</v>
      </c>
      <c r="D11667" s="1269" t="s">
        <v>28</v>
      </c>
      <c r="E11667" s="1271">
        <v>142.09</v>
      </c>
      <c r="F11667" s="394"/>
      <c r="G11667" s="295"/>
    </row>
    <row r="11668" spans="1:7" customFormat="1">
      <c r="A11668" s="1284" t="s">
        <v>11144</v>
      </c>
      <c r="B11668" s="503" t="s">
        <v>43459</v>
      </c>
      <c r="C11668" s="1268" t="s">
        <v>11145</v>
      </c>
      <c r="D11668" s="1269" t="s">
        <v>28</v>
      </c>
      <c r="E11668" s="1271">
        <v>133.96</v>
      </c>
      <c r="F11668" s="394"/>
      <c r="G11668" s="295"/>
    </row>
    <row r="11669" spans="1:7" customFormat="1">
      <c r="A11669" s="1284" t="s">
        <v>11146</v>
      </c>
      <c r="B11669" s="503" t="s">
        <v>43459</v>
      </c>
      <c r="C11669" s="1268" t="s">
        <v>11147</v>
      </c>
      <c r="D11669" s="1269" t="s">
        <v>28</v>
      </c>
      <c r="E11669" s="1271">
        <v>133.96</v>
      </c>
      <c r="F11669" s="394"/>
      <c r="G11669" s="295"/>
    </row>
    <row r="11670" spans="1:7" customFormat="1">
      <c r="A11670" s="1284" t="s">
        <v>11148</v>
      </c>
      <c r="B11670" s="503" t="s">
        <v>43459</v>
      </c>
      <c r="C11670" s="1268" t="s">
        <v>11149</v>
      </c>
      <c r="D11670" s="1269" t="s">
        <v>28</v>
      </c>
      <c r="E11670" s="1271">
        <v>137.94</v>
      </c>
      <c r="F11670" s="394"/>
      <c r="G11670" s="295"/>
    </row>
    <row r="11671" spans="1:7" customFormat="1">
      <c r="A11671" s="1284" t="s">
        <v>11150</v>
      </c>
      <c r="B11671" s="503" t="s">
        <v>43459</v>
      </c>
      <c r="C11671" s="1268" t="s">
        <v>11151</v>
      </c>
      <c r="D11671" s="1269" t="s">
        <v>28</v>
      </c>
      <c r="E11671" s="1271">
        <v>137.94</v>
      </c>
      <c r="F11671" s="394"/>
      <c r="G11671" s="295"/>
    </row>
    <row r="11672" spans="1:7" customFormat="1">
      <c r="A11672" s="1284" t="s">
        <v>6465</v>
      </c>
      <c r="B11672" s="503" t="s">
        <v>43459</v>
      </c>
      <c r="C11672" s="1268" t="s">
        <v>11152</v>
      </c>
      <c r="D11672" s="1269" t="s">
        <v>28</v>
      </c>
      <c r="E11672" s="1271">
        <v>137.94</v>
      </c>
      <c r="F11672" s="394"/>
      <c r="G11672" s="295"/>
    </row>
    <row r="11673" spans="1:7" customFormat="1">
      <c r="A11673" s="1284" t="s">
        <v>11153</v>
      </c>
      <c r="B11673" s="503" t="s">
        <v>43459</v>
      </c>
      <c r="C11673" s="1268" t="s">
        <v>11154</v>
      </c>
      <c r="D11673" s="1269" t="s">
        <v>28</v>
      </c>
      <c r="E11673" s="1271">
        <v>137.94</v>
      </c>
      <c r="F11673" s="394"/>
      <c r="G11673" s="295"/>
    </row>
    <row r="11674" spans="1:7" customFormat="1">
      <c r="A11674" s="1284" t="s">
        <v>6466</v>
      </c>
      <c r="B11674" s="503" t="s">
        <v>43459</v>
      </c>
      <c r="C11674" s="1268" t="s">
        <v>11155</v>
      </c>
      <c r="D11674" s="1269" t="s">
        <v>28</v>
      </c>
      <c r="E11674" s="1271">
        <v>137.94</v>
      </c>
      <c r="F11674" s="394"/>
      <c r="G11674" s="295"/>
    </row>
    <row r="11675" spans="1:7" customFormat="1">
      <c r="A11675" s="1284" t="s">
        <v>11156</v>
      </c>
      <c r="B11675" s="503" t="s">
        <v>43459</v>
      </c>
      <c r="C11675" s="1268" t="s">
        <v>11157</v>
      </c>
      <c r="D11675" s="1269" t="s">
        <v>28</v>
      </c>
      <c r="E11675" s="1271">
        <v>115.04</v>
      </c>
      <c r="F11675" s="394"/>
      <c r="G11675" s="295"/>
    </row>
    <row r="11676" spans="1:7" customFormat="1">
      <c r="A11676" s="1284" t="s">
        <v>11158</v>
      </c>
      <c r="B11676" s="503" t="s">
        <v>43459</v>
      </c>
      <c r="C11676" s="1268" t="s">
        <v>11159</v>
      </c>
      <c r="D11676" s="1269" t="s">
        <v>28</v>
      </c>
      <c r="E11676" s="1271">
        <v>120</v>
      </c>
      <c r="F11676" s="394"/>
      <c r="G11676" s="295"/>
    </row>
    <row r="11677" spans="1:7" customFormat="1">
      <c r="A11677" s="1284" t="s">
        <v>11160</v>
      </c>
      <c r="B11677" s="503" t="s">
        <v>43459</v>
      </c>
      <c r="C11677" s="1268" t="s">
        <v>11161</v>
      </c>
      <c r="D11677" s="1269" t="s">
        <v>28</v>
      </c>
      <c r="E11677" s="1271">
        <v>104.38</v>
      </c>
      <c r="F11677" s="394"/>
      <c r="G11677" s="295"/>
    </row>
    <row r="11678" spans="1:7" customFormat="1">
      <c r="A11678" s="1284" t="s">
        <v>11162</v>
      </c>
      <c r="B11678" s="503" t="s">
        <v>43459</v>
      </c>
      <c r="C11678" s="1268" t="s">
        <v>11163</v>
      </c>
      <c r="D11678" s="1269" t="s">
        <v>28</v>
      </c>
      <c r="E11678" s="1271">
        <v>121.97</v>
      </c>
      <c r="F11678" s="394"/>
      <c r="G11678" s="295"/>
    </row>
    <row r="11679" spans="1:7" customFormat="1">
      <c r="A11679" s="1284" t="s">
        <v>11164</v>
      </c>
      <c r="B11679" s="503" t="s">
        <v>43459</v>
      </c>
      <c r="C11679" s="1268" t="s">
        <v>11165</v>
      </c>
      <c r="D11679" s="1269" t="s">
        <v>28</v>
      </c>
      <c r="E11679" s="1271">
        <v>144.54</v>
      </c>
      <c r="F11679" s="394"/>
      <c r="G11679" s="295"/>
    </row>
    <row r="11680" spans="1:7" customFormat="1">
      <c r="A11680" s="1284" t="s">
        <v>6467</v>
      </c>
      <c r="B11680" s="503" t="s">
        <v>43459</v>
      </c>
      <c r="C11680" s="1268" t="s">
        <v>11166</v>
      </c>
      <c r="D11680" s="1269" t="s">
        <v>28</v>
      </c>
      <c r="E11680" s="1271">
        <v>169.35</v>
      </c>
      <c r="F11680" s="394"/>
      <c r="G11680" s="295"/>
    </row>
    <row r="11681" spans="1:7" customFormat="1">
      <c r="A11681" s="1284" t="s">
        <v>11167</v>
      </c>
      <c r="B11681" s="503" t="s">
        <v>43459</v>
      </c>
      <c r="C11681" s="1268" t="s">
        <v>11168</v>
      </c>
      <c r="D11681" s="1269" t="s">
        <v>28</v>
      </c>
      <c r="E11681" s="1271">
        <v>129.02000000000001</v>
      </c>
      <c r="F11681" s="394"/>
      <c r="G11681" s="295"/>
    </row>
    <row r="11682" spans="1:7" customFormat="1">
      <c r="A11682" s="1284" t="s">
        <v>11169</v>
      </c>
      <c r="B11682" s="503" t="s">
        <v>43459</v>
      </c>
      <c r="C11682" s="1268" t="s">
        <v>11170</v>
      </c>
      <c r="D11682" s="1269" t="s">
        <v>28</v>
      </c>
      <c r="E11682" s="1271">
        <v>120</v>
      </c>
      <c r="F11682" s="394"/>
      <c r="G11682" s="295"/>
    </row>
    <row r="11683" spans="1:7" customFormat="1">
      <c r="A11683" s="1284" t="s">
        <v>11171</v>
      </c>
      <c r="B11683" s="503" t="s">
        <v>43459</v>
      </c>
      <c r="C11683" s="1268" t="s">
        <v>11172</v>
      </c>
      <c r="D11683" s="1269" t="s">
        <v>28</v>
      </c>
      <c r="E11683" s="1271">
        <v>134.53</v>
      </c>
      <c r="F11683" s="394"/>
      <c r="G11683" s="295"/>
    </row>
    <row r="11684" spans="1:7" customFormat="1">
      <c r="A11684" s="1284" t="s">
        <v>6468</v>
      </c>
      <c r="B11684" s="503" t="s">
        <v>43459</v>
      </c>
      <c r="C11684" s="1268" t="s">
        <v>11173</v>
      </c>
      <c r="D11684" s="1269" t="s">
        <v>28</v>
      </c>
      <c r="E11684" s="1271">
        <v>119.95</v>
      </c>
      <c r="F11684" s="394"/>
      <c r="G11684" s="295"/>
    </row>
    <row r="11685" spans="1:7" customFormat="1">
      <c r="A11685" s="1284" t="s">
        <v>11174</v>
      </c>
      <c r="B11685" s="503" t="s">
        <v>43459</v>
      </c>
      <c r="C11685" s="1268" t="s">
        <v>11175</v>
      </c>
      <c r="D11685" s="1269" t="s">
        <v>28</v>
      </c>
      <c r="E11685" s="1271">
        <v>133</v>
      </c>
      <c r="F11685" s="394"/>
      <c r="G11685" s="295"/>
    </row>
    <row r="11686" spans="1:7" customFormat="1">
      <c r="A11686" s="1284" t="s">
        <v>11176</v>
      </c>
      <c r="B11686" s="503" t="s">
        <v>43459</v>
      </c>
      <c r="C11686" s="1268" t="s">
        <v>11177</v>
      </c>
      <c r="D11686" s="1269" t="s">
        <v>32</v>
      </c>
      <c r="E11686" s="1272">
        <v>83.25</v>
      </c>
      <c r="F11686" s="394"/>
      <c r="G11686" s="295"/>
    </row>
    <row r="11687" spans="1:7" customFormat="1">
      <c r="A11687" s="1284" t="s">
        <v>11178</v>
      </c>
      <c r="B11687" s="503" t="s">
        <v>43459</v>
      </c>
      <c r="C11687" s="1268" t="s">
        <v>11179</v>
      </c>
      <c r="D11687" s="1269" t="s">
        <v>32</v>
      </c>
      <c r="E11687" s="1271">
        <v>100</v>
      </c>
      <c r="F11687" s="394"/>
      <c r="G11687" s="295"/>
    </row>
    <row r="11688" spans="1:7" customFormat="1">
      <c r="A11688" s="1284" t="s">
        <v>11180</v>
      </c>
      <c r="B11688" s="503" t="s">
        <v>43459</v>
      </c>
      <c r="C11688" s="1268" t="s">
        <v>11181</v>
      </c>
      <c r="D11688" s="1269" t="s">
        <v>32</v>
      </c>
      <c r="E11688" s="1272">
        <v>19.5</v>
      </c>
      <c r="F11688" s="394"/>
      <c r="G11688" s="295"/>
    </row>
    <row r="11689" spans="1:7" customFormat="1">
      <c r="A11689" s="1284" t="s">
        <v>11182</v>
      </c>
      <c r="B11689" s="503" t="s">
        <v>43459</v>
      </c>
      <c r="C11689" s="1268" t="s">
        <v>11183</v>
      </c>
      <c r="D11689" s="1269" t="s">
        <v>32</v>
      </c>
      <c r="E11689" s="1271">
        <v>100</v>
      </c>
      <c r="F11689" s="394"/>
      <c r="G11689" s="295"/>
    </row>
    <row r="11690" spans="1:7" customFormat="1">
      <c r="A11690" s="1284" t="s">
        <v>6470</v>
      </c>
      <c r="B11690" s="503" t="s">
        <v>43459</v>
      </c>
      <c r="C11690" s="1268" t="s">
        <v>11184</v>
      </c>
      <c r="D11690" s="1269" t="s">
        <v>28</v>
      </c>
      <c r="E11690" s="1272">
        <v>49</v>
      </c>
      <c r="F11690" s="394"/>
      <c r="G11690" s="295"/>
    </row>
    <row r="11691" spans="1:7" customFormat="1">
      <c r="A11691" s="1284" t="s">
        <v>11185</v>
      </c>
      <c r="B11691" s="503" t="s">
        <v>43459</v>
      </c>
      <c r="C11691" s="1268" t="s">
        <v>11186</v>
      </c>
      <c r="D11691" s="1269" t="s">
        <v>28</v>
      </c>
      <c r="E11691" s="1272">
        <v>80</v>
      </c>
      <c r="F11691" s="394"/>
      <c r="G11691" s="295"/>
    </row>
    <row r="11692" spans="1:7" customFormat="1">
      <c r="A11692" s="1284" t="s">
        <v>6469</v>
      </c>
      <c r="B11692" s="503" t="s">
        <v>43459</v>
      </c>
      <c r="C11692" s="1268" t="s">
        <v>11187</v>
      </c>
      <c r="D11692" s="1269" t="s">
        <v>28</v>
      </c>
      <c r="E11692" s="1272">
        <v>80</v>
      </c>
      <c r="F11692" s="394"/>
      <c r="G11692" s="295"/>
    </row>
    <row r="11693" spans="1:7" customFormat="1">
      <c r="A11693" s="1292">
        <v>9060</v>
      </c>
      <c r="B11693" s="503" t="s">
        <v>43459</v>
      </c>
      <c r="C11693" s="1265" t="s">
        <v>12623</v>
      </c>
      <c r="D11693" s="1266" t="s">
        <v>97</v>
      </c>
      <c r="E11693" s="1267"/>
      <c r="F11693" s="394"/>
      <c r="G11693" s="295"/>
    </row>
    <row r="11694" spans="1:7" customFormat="1">
      <c r="A11694" s="1284" t="s">
        <v>12624</v>
      </c>
      <c r="B11694" s="503" t="s">
        <v>43459</v>
      </c>
      <c r="C11694" s="1268" t="s">
        <v>12625</v>
      </c>
      <c r="D11694" s="1269" t="s">
        <v>34</v>
      </c>
      <c r="E11694" s="1273">
        <v>1480.21</v>
      </c>
      <c r="F11694" s="394"/>
      <c r="G11694" s="295"/>
    </row>
    <row r="11695" spans="1:7" customFormat="1">
      <c r="A11695" s="1284" t="s">
        <v>6473</v>
      </c>
      <c r="B11695" s="503" t="s">
        <v>43459</v>
      </c>
      <c r="C11695" s="1268" t="s">
        <v>12626</v>
      </c>
      <c r="D11695" s="1269" t="s">
        <v>28</v>
      </c>
      <c r="E11695" s="1271">
        <v>281.47000000000003</v>
      </c>
      <c r="F11695" s="394"/>
      <c r="G11695" s="295"/>
    </row>
    <row r="11696" spans="1:7" customFormat="1">
      <c r="A11696" s="1284" t="s">
        <v>34538</v>
      </c>
      <c r="B11696" s="503" t="s">
        <v>43459</v>
      </c>
      <c r="C11696" s="1268" t="s">
        <v>34496</v>
      </c>
      <c r="D11696" s="1269" t="s">
        <v>11617</v>
      </c>
      <c r="E11696" s="1270">
        <v>9.73</v>
      </c>
      <c r="F11696" s="394"/>
      <c r="G11696" s="295"/>
    </row>
    <row r="11697" spans="1:7" customFormat="1">
      <c r="A11697" s="1284" t="s">
        <v>12627</v>
      </c>
      <c r="B11697" s="503" t="s">
        <v>43459</v>
      </c>
      <c r="C11697" s="1268" t="s">
        <v>12628</v>
      </c>
      <c r="D11697" s="1269" t="s">
        <v>28</v>
      </c>
      <c r="E11697" s="1272">
        <v>42.7</v>
      </c>
      <c r="F11697" s="394"/>
      <c r="G11697" s="295"/>
    </row>
    <row r="11698" spans="1:7" customFormat="1">
      <c r="A11698" s="1292">
        <v>8693</v>
      </c>
      <c r="B11698" s="503" t="s">
        <v>43459</v>
      </c>
      <c r="C11698" s="1265" t="s">
        <v>6474</v>
      </c>
      <c r="D11698" s="1266" t="s">
        <v>97</v>
      </c>
      <c r="E11698" s="1267"/>
      <c r="F11698" s="394"/>
      <c r="G11698" s="295"/>
    </row>
    <row r="11699" spans="1:7" customFormat="1">
      <c r="A11699" s="1292">
        <v>9061</v>
      </c>
      <c r="B11699" s="503" t="s">
        <v>43459</v>
      </c>
      <c r="C11699" s="1265" t="s">
        <v>6475</v>
      </c>
      <c r="D11699" s="1266" t="s">
        <v>97</v>
      </c>
      <c r="E11699" s="1267"/>
      <c r="F11699" s="394"/>
      <c r="G11699" s="295"/>
    </row>
    <row r="11700" spans="1:7" customFormat="1" ht="22.5">
      <c r="A11700" s="1284" t="s">
        <v>6476</v>
      </c>
      <c r="B11700" s="503" t="s">
        <v>43459</v>
      </c>
      <c r="C11700" s="1268" t="s">
        <v>12629</v>
      </c>
      <c r="D11700" s="1269" t="s">
        <v>5</v>
      </c>
      <c r="E11700" s="1270">
        <v>2.93</v>
      </c>
      <c r="F11700" s="394"/>
      <c r="G11700" s="295"/>
    </row>
    <row r="11701" spans="1:7" customFormat="1" ht="22.5">
      <c r="A11701" s="1284" t="s">
        <v>6477</v>
      </c>
      <c r="B11701" s="503" t="s">
        <v>43459</v>
      </c>
      <c r="C11701" s="1268" t="s">
        <v>12630</v>
      </c>
      <c r="D11701" s="1269" t="s">
        <v>5</v>
      </c>
      <c r="E11701" s="1270">
        <v>3.76</v>
      </c>
      <c r="F11701" s="394"/>
      <c r="G11701" s="295"/>
    </row>
    <row r="11702" spans="1:7" customFormat="1" ht="22.5">
      <c r="A11702" s="1284" t="s">
        <v>6478</v>
      </c>
      <c r="B11702" s="503" t="s">
        <v>43459</v>
      </c>
      <c r="C11702" s="1268" t="s">
        <v>12631</v>
      </c>
      <c r="D11702" s="1269" t="s">
        <v>5</v>
      </c>
      <c r="E11702" s="1270">
        <v>6.14</v>
      </c>
      <c r="F11702" s="394"/>
      <c r="G11702" s="295"/>
    </row>
    <row r="11703" spans="1:7" customFormat="1">
      <c r="A11703" s="1284" t="s">
        <v>6479</v>
      </c>
      <c r="B11703" s="503" t="s">
        <v>43459</v>
      </c>
      <c r="C11703" s="1268" t="s">
        <v>6480</v>
      </c>
      <c r="D11703" s="1269" t="s">
        <v>5</v>
      </c>
      <c r="E11703" s="1270">
        <v>4.01</v>
      </c>
      <c r="F11703" s="394"/>
      <c r="G11703" s="295"/>
    </row>
    <row r="11704" spans="1:7" customFormat="1">
      <c r="A11704" s="1284" t="s">
        <v>6481</v>
      </c>
      <c r="B11704" s="503" t="s">
        <v>43459</v>
      </c>
      <c r="C11704" s="1268" t="s">
        <v>6482</v>
      </c>
      <c r="D11704" s="1269" t="s">
        <v>5</v>
      </c>
      <c r="E11704" s="1270">
        <v>6.24</v>
      </c>
      <c r="F11704" s="394"/>
      <c r="G11704" s="295"/>
    </row>
    <row r="11705" spans="1:7" customFormat="1">
      <c r="A11705" s="1284" t="s">
        <v>6483</v>
      </c>
      <c r="B11705" s="503" t="s">
        <v>43459</v>
      </c>
      <c r="C11705" s="1268" t="s">
        <v>6484</v>
      </c>
      <c r="D11705" s="1269" t="s">
        <v>5</v>
      </c>
      <c r="E11705" s="1270">
        <v>8.02</v>
      </c>
      <c r="F11705" s="394"/>
      <c r="G11705" s="295"/>
    </row>
    <row r="11706" spans="1:7" customFormat="1">
      <c r="A11706" s="1284" t="s">
        <v>6485</v>
      </c>
      <c r="B11706" s="503" t="s">
        <v>43459</v>
      </c>
      <c r="C11706" s="1268" t="s">
        <v>6486</v>
      </c>
      <c r="D11706" s="1269" t="s">
        <v>5</v>
      </c>
      <c r="E11706" s="1272">
        <v>11.23</v>
      </c>
      <c r="F11706" s="394"/>
      <c r="G11706" s="295"/>
    </row>
    <row r="11707" spans="1:7" customFormat="1">
      <c r="A11707" s="1284" t="s">
        <v>6487</v>
      </c>
      <c r="B11707" s="503" t="s">
        <v>43459</v>
      </c>
      <c r="C11707" s="1268" t="s">
        <v>6488</v>
      </c>
      <c r="D11707" s="1269" t="s">
        <v>5</v>
      </c>
      <c r="E11707" s="1272">
        <v>12.2</v>
      </c>
      <c r="F11707" s="394"/>
      <c r="G11707" s="295"/>
    </row>
    <row r="11708" spans="1:7" customFormat="1">
      <c r="A11708" s="1284" t="s">
        <v>6489</v>
      </c>
      <c r="B11708" s="503" t="s">
        <v>43459</v>
      </c>
      <c r="C11708" s="1268" t="s">
        <v>6490</v>
      </c>
      <c r="D11708" s="1269" t="s">
        <v>5</v>
      </c>
      <c r="E11708" s="1272">
        <v>15.59</v>
      </c>
      <c r="F11708" s="394"/>
      <c r="G11708" s="295"/>
    </row>
    <row r="11709" spans="1:7" customFormat="1">
      <c r="A11709" s="1292">
        <v>9062</v>
      </c>
      <c r="B11709" s="503" t="s">
        <v>43459</v>
      </c>
      <c r="C11709" s="1265" t="s">
        <v>6491</v>
      </c>
      <c r="D11709" s="1266" t="s">
        <v>97</v>
      </c>
      <c r="E11709" s="1267"/>
      <c r="F11709" s="394"/>
      <c r="G11709" s="295"/>
    </row>
    <row r="11710" spans="1:7" customFormat="1" ht="22.5">
      <c r="A11710" s="1284" t="s">
        <v>6492</v>
      </c>
      <c r="B11710" s="503" t="s">
        <v>43459</v>
      </c>
      <c r="C11710" s="1268" t="s">
        <v>12632</v>
      </c>
      <c r="D11710" s="1269" t="s">
        <v>5</v>
      </c>
      <c r="E11710" s="1272">
        <v>46.77</v>
      </c>
      <c r="F11710" s="394"/>
      <c r="G11710" s="295"/>
    </row>
    <row r="11711" spans="1:7" customFormat="1" ht="22.5">
      <c r="A11711" s="1284" t="s">
        <v>6493</v>
      </c>
      <c r="B11711" s="503" t="s">
        <v>43459</v>
      </c>
      <c r="C11711" s="1268" t="s">
        <v>12633</v>
      </c>
      <c r="D11711" s="1269" t="s">
        <v>5</v>
      </c>
      <c r="E11711" s="1272">
        <v>31.18</v>
      </c>
      <c r="F11711" s="394"/>
      <c r="G11711" s="295"/>
    </row>
    <row r="11712" spans="1:7" customFormat="1" ht="22.5">
      <c r="A11712" s="1284" t="s">
        <v>6494</v>
      </c>
      <c r="B11712" s="503" t="s">
        <v>43459</v>
      </c>
      <c r="C11712" s="1268" t="s">
        <v>12634</v>
      </c>
      <c r="D11712" s="1269" t="s">
        <v>5</v>
      </c>
      <c r="E11712" s="1272">
        <v>25.58</v>
      </c>
      <c r="F11712" s="394"/>
      <c r="G11712" s="295"/>
    </row>
    <row r="11713" spans="1:7" customFormat="1" ht="22.5">
      <c r="A11713" s="1284" t="s">
        <v>6495</v>
      </c>
      <c r="B11713" s="503" t="s">
        <v>43459</v>
      </c>
      <c r="C11713" s="1268" t="s">
        <v>12635</v>
      </c>
      <c r="D11713" s="1269" t="s">
        <v>5</v>
      </c>
      <c r="E11713" s="1272">
        <v>18.22</v>
      </c>
      <c r="F11713" s="394"/>
      <c r="G11713" s="295"/>
    </row>
    <row r="11714" spans="1:7" customFormat="1" ht="22.5">
      <c r="A11714" s="1284" t="s">
        <v>6496</v>
      </c>
      <c r="B11714" s="503" t="s">
        <v>43459</v>
      </c>
      <c r="C11714" s="1268" t="s">
        <v>12636</v>
      </c>
      <c r="D11714" s="1269" t="s">
        <v>5</v>
      </c>
      <c r="E11714" s="1270">
        <v>7.21</v>
      </c>
      <c r="F11714" s="394"/>
      <c r="G11714" s="295"/>
    </row>
    <row r="11715" spans="1:7" customFormat="1">
      <c r="A11715" s="1284" t="s">
        <v>6497</v>
      </c>
      <c r="B11715" s="503" t="s">
        <v>43459</v>
      </c>
      <c r="C11715" s="1268" t="s">
        <v>12637</v>
      </c>
      <c r="D11715" s="1269" t="s">
        <v>5</v>
      </c>
      <c r="E11715" s="1270">
        <v>9.93</v>
      </c>
      <c r="F11715" s="394"/>
      <c r="G11715" s="295"/>
    </row>
    <row r="11716" spans="1:7" customFormat="1">
      <c r="A11716" s="1284" t="s">
        <v>12638</v>
      </c>
      <c r="B11716" s="503" t="s">
        <v>43459</v>
      </c>
      <c r="C11716" s="1268" t="s">
        <v>12639</v>
      </c>
      <c r="D11716" s="1269" t="s">
        <v>32</v>
      </c>
      <c r="E11716" s="1272">
        <v>39.71</v>
      </c>
      <c r="F11716" s="394"/>
      <c r="G11716" s="295"/>
    </row>
    <row r="11717" spans="1:7" customFormat="1">
      <c r="A11717" s="1284" t="s">
        <v>6498</v>
      </c>
      <c r="B11717" s="503" t="s">
        <v>43459</v>
      </c>
      <c r="C11717" s="1268" t="s">
        <v>6499</v>
      </c>
      <c r="D11717" s="1269" t="s">
        <v>32</v>
      </c>
      <c r="E11717" s="1272">
        <v>13.74</v>
      </c>
      <c r="F11717" s="394"/>
      <c r="G11717" s="295"/>
    </row>
    <row r="11718" spans="1:7" customFormat="1">
      <c r="A11718" s="1284" t="s">
        <v>6500</v>
      </c>
      <c r="B11718" s="503" t="s">
        <v>43459</v>
      </c>
      <c r="C11718" s="1268" t="s">
        <v>6501</v>
      </c>
      <c r="D11718" s="1269" t="s">
        <v>28</v>
      </c>
      <c r="E11718" s="1270">
        <v>7.38</v>
      </c>
      <c r="F11718" s="394"/>
      <c r="G11718" s="295"/>
    </row>
    <row r="11719" spans="1:7" customFormat="1">
      <c r="A11719" s="1284" t="s">
        <v>6502</v>
      </c>
      <c r="B11719" s="503" t="s">
        <v>43459</v>
      </c>
      <c r="C11719" s="1268" t="s">
        <v>6503</v>
      </c>
      <c r="D11719" s="1269" t="s">
        <v>28</v>
      </c>
      <c r="E11719" s="1270">
        <v>8.84</v>
      </c>
      <c r="F11719" s="394"/>
      <c r="G11719" s="295"/>
    </row>
    <row r="11720" spans="1:7" customFormat="1">
      <c r="A11720" s="1284" t="s">
        <v>6504</v>
      </c>
      <c r="B11720" s="503" t="s">
        <v>43459</v>
      </c>
      <c r="C11720" s="1268" t="s">
        <v>6505</v>
      </c>
      <c r="D11720" s="1269" t="s">
        <v>28</v>
      </c>
      <c r="E11720" s="1270">
        <v>8.1999999999999993</v>
      </c>
      <c r="F11720" s="394"/>
      <c r="G11720" s="295"/>
    </row>
    <row r="11721" spans="1:7" customFormat="1">
      <c r="A11721" s="1284" t="s">
        <v>6506</v>
      </c>
      <c r="B11721" s="503" t="s">
        <v>43459</v>
      </c>
      <c r="C11721" s="1268" t="s">
        <v>6507</v>
      </c>
      <c r="D11721" s="1269" t="s">
        <v>28</v>
      </c>
      <c r="E11721" s="1270">
        <v>8.36</v>
      </c>
      <c r="F11721" s="394"/>
      <c r="G11721" s="295"/>
    </row>
    <row r="11722" spans="1:7" customFormat="1">
      <c r="A11722" s="1284" t="s">
        <v>6508</v>
      </c>
      <c r="B11722" s="503" t="s">
        <v>43459</v>
      </c>
      <c r="C11722" s="1268" t="s">
        <v>6509</v>
      </c>
      <c r="D11722" s="1269" t="s">
        <v>32</v>
      </c>
      <c r="E11722" s="1272">
        <v>37.020000000000003</v>
      </c>
      <c r="F11722" s="394"/>
      <c r="G11722" s="295"/>
    </row>
    <row r="11723" spans="1:7" customFormat="1">
      <c r="A11723" s="1284" t="s">
        <v>6510</v>
      </c>
      <c r="B11723" s="503" t="s">
        <v>43459</v>
      </c>
      <c r="C11723" s="1268" t="s">
        <v>6511</v>
      </c>
      <c r="D11723" s="1269" t="s">
        <v>5</v>
      </c>
      <c r="E11723" s="1270">
        <v>1.76</v>
      </c>
      <c r="F11723" s="394"/>
      <c r="G11723" s="295"/>
    </row>
    <row r="11724" spans="1:7" customFormat="1">
      <c r="A11724" s="1301">
        <v>10582</v>
      </c>
      <c r="B11724" s="503" t="s">
        <v>43459</v>
      </c>
      <c r="C11724" s="1265" t="s">
        <v>11188</v>
      </c>
      <c r="D11724" s="1266" t="s">
        <v>97</v>
      </c>
      <c r="E11724" s="1267"/>
      <c r="F11724" s="394"/>
      <c r="G11724" s="295"/>
    </row>
    <row r="11725" spans="1:7" customFormat="1" ht="22.5">
      <c r="A11725" s="1284" t="s">
        <v>11189</v>
      </c>
      <c r="B11725" s="503" t="s">
        <v>43459</v>
      </c>
      <c r="C11725" s="1268" t="s">
        <v>11190</v>
      </c>
      <c r="D11725" s="1269" t="s">
        <v>5</v>
      </c>
      <c r="E11725" s="1271">
        <v>233</v>
      </c>
      <c r="F11725" s="394"/>
      <c r="G11725" s="295"/>
    </row>
    <row r="11726" spans="1:7" customFormat="1" ht="22.5">
      <c r="A11726" s="1284" t="s">
        <v>11191</v>
      </c>
      <c r="B11726" s="503" t="s">
        <v>43459</v>
      </c>
      <c r="C11726" s="1268" t="s">
        <v>11192</v>
      </c>
      <c r="D11726" s="1269" t="s">
        <v>5</v>
      </c>
      <c r="E11726" s="1271">
        <v>272</v>
      </c>
      <c r="F11726" s="394"/>
      <c r="G11726" s="295"/>
    </row>
    <row r="11727" spans="1:7" customFormat="1" ht="22.5">
      <c r="A11727" s="1284" t="s">
        <v>11193</v>
      </c>
      <c r="B11727" s="503" t="s">
        <v>43459</v>
      </c>
      <c r="C11727" s="1268" t="s">
        <v>11194</v>
      </c>
      <c r="D11727" s="1269" t="s">
        <v>5</v>
      </c>
      <c r="E11727" s="1271">
        <v>134</v>
      </c>
      <c r="F11727" s="394"/>
      <c r="G11727" s="295"/>
    </row>
    <row r="11728" spans="1:7" customFormat="1" ht="22.5">
      <c r="A11728" s="1284" t="s">
        <v>11195</v>
      </c>
      <c r="B11728" s="503" t="s">
        <v>43459</v>
      </c>
      <c r="C11728" s="1268" t="s">
        <v>11196</v>
      </c>
      <c r="D11728" s="1269" t="s">
        <v>5</v>
      </c>
      <c r="E11728" s="1271">
        <v>158</v>
      </c>
      <c r="F11728" s="394"/>
      <c r="G11728" s="295"/>
    </row>
    <row r="11729" spans="1:7" customFormat="1" ht="22.5">
      <c r="A11729" s="1284" t="s">
        <v>11197</v>
      </c>
      <c r="B11729" s="503" t="s">
        <v>43459</v>
      </c>
      <c r="C11729" s="1268" t="s">
        <v>11198</v>
      </c>
      <c r="D11729" s="1269" t="s">
        <v>5</v>
      </c>
      <c r="E11729" s="1271">
        <v>167</v>
      </c>
      <c r="F11729" s="394"/>
      <c r="G11729" s="295"/>
    </row>
    <row r="11730" spans="1:7" customFormat="1" ht="22.5">
      <c r="A11730" s="1284" t="s">
        <v>11199</v>
      </c>
      <c r="B11730" s="503" t="s">
        <v>43459</v>
      </c>
      <c r="C11730" s="1268" t="s">
        <v>11200</v>
      </c>
      <c r="D11730" s="1269" t="s">
        <v>5</v>
      </c>
      <c r="E11730" s="1271">
        <v>187</v>
      </c>
      <c r="F11730" s="394"/>
      <c r="G11730" s="295"/>
    </row>
    <row r="11731" spans="1:7" customFormat="1" ht="22.5">
      <c r="A11731" s="1284" t="s">
        <v>11201</v>
      </c>
      <c r="B11731" s="503" t="s">
        <v>43459</v>
      </c>
      <c r="C11731" s="1268" t="s">
        <v>11202</v>
      </c>
      <c r="D11731" s="1269" t="s">
        <v>5</v>
      </c>
      <c r="E11731" s="1271">
        <v>336</v>
      </c>
      <c r="F11731" s="394"/>
      <c r="G11731" s="295"/>
    </row>
    <row r="11732" spans="1:7" customFormat="1" ht="22.5">
      <c r="A11732" s="1284" t="s">
        <v>11203</v>
      </c>
      <c r="B11732" s="503" t="s">
        <v>43459</v>
      </c>
      <c r="C11732" s="1268" t="s">
        <v>11204</v>
      </c>
      <c r="D11732" s="1269" t="s">
        <v>5</v>
      </c>
      <c r="E11732" s="1271">
        <v>394</v>
      </c>
      <c r="F11732" s="394"/>
      <c r="G11732" s="295"/>
    </row>
    <row r="11733" spans="1:7" customFormat="1" ht="22.5">
      <c r="A11733" s="1284" t="s">
        <v>11205</v>
      </c>
      <c r="B11733" s="503" t="s">
        <v>43459</v>
      </c>
      <c r="C11733" s="1268" t="s">
        <v>11206</v>
      </c>
      <c r="D11733" s="1269" t="s">
        <v>5</v>
      </c>
      <c r="E11733" s="1271">
        <v>168</v>
      </c>
      <c r="F11733" s="394"/>
      <c r="G11733" s="295"/>
    </row>
    <row r="11734" spans="1:7" customFormat="1" ht="22.5">
      <c r="A11734" s="1284" t="s">
        <v>11207</v>
      </c>
      <c r="B11734" s="503" t="s">
        <v>43459</v>
      </c>
      <c r="C11734" s="1268" t="s">
        <v>11208</v>
      </c>
      <c r="D11734" s="1269" t="s">
        <v>5</v>
      </c>
      <c r="E11734" s="1271">
        <v>198</v>
      </c>
      <c r="F11734" s="394"/>
      <c r="G11734" s="295"/>
    </row>
    <row r="11735" spans="1:7" customFormat="1" ht="22.5">
      <c r="A11735" s="1284" t="s">
        <v>11209</v>
      </c>
      <c r="B11735" s="503" t="s">
        <v>43459</v>
      </c>
      <c r="C11735" s="1268" t="s">
        <v>11210</v>
      </c>
      <c r="D11735" s="1269" t="s">
        <v>5</v>
      </c>
      <c r="E11735" s="1271">
        <v>209</v>
      </c>
      <c r="F11735" s="394"/>
      <c r="G11735" s="295"/>
    </row>
    <row r="11736" spans="1:7" customFormat="1" ht="22.5">
      <c r="A11736" s="1284" t="s">
        <v>11211</v>
      </c>
      <c r="B11736" s="503" t="s">
        <v>43459</v>
      </c>
      <c r="C11736" s="1268" t="s">
        <v>11212</v>
      </c>
      <c r="D11736" s="1269" t="s">
        <v>5</v>
      </c>
      <c r="E11736" s="1271">
        <v>233</v>
      </c>
      <c r="F11736" s="394"/>
      <c r="G11736" s="295"/>
    </row>
    <row r="11737" spans="1:7" customFormat="1">
      <c r="A11737" s="1301">
        <v>10961</v>
      </c>
      <c r="B11737" s="503" t="s">
        <v>43459</v>
      </c>
      <c r="C11737" s="1265" t="s">
        <v>12640</v>
      </c>
      <c r="D11737" s="1266" t="s">
        <v>97</v>
      </c>
      <c r="E11737" s="1267"/>
      <c r="F11737" s="394"/>
      <c r="G11737" s="295"/>
    </row>
    <row r="11738" spans="1:7" customFormat="1">
      <c r="A11738" s="1284" t="s">
        <v>12641</v>
      </c>
      <c r="B11738" s="503" t="s">
        <v>43459</v>
      </c>
      <c r="C11738" s="1268" t="s">
        <v>12642</v>
      </c>
      <c r="D11738" s="1269" t="s">
        <v>44397</v>
      </c>
      <c r="E11738" s="1272">
        <v>87.63</v>
      </c>
      <c r="F11738" s="394"/>
      <c r="G11738" s="295"/>
    </row>
    <row r="11739" spans="1:7" customFormat="1">
      <c r="A11739" s="1284" t="s">
        <v>12643</v>
      </c>
      <c r="B11739" s="503" t="s">
        <v>43459</v>
      </c>
      <c r="C11739" s="1268" t="s">
        <v>12644</v>
      </c>
      <c r="D11739" s="1269" t="s">
        <v>28</v>
      </c>
      <c r="E11739" s="1272">
        <v>40.520000000000003</v>
      </c>
      <c r="F11739" s="394"/>
      <c r="G11739" s="295"/>
    </row>
    <row r="11740" spans="1:7" customFormat="1">
      <c r="A11740" s="1292">
        <v>8694</v>
      </c>
      <c r="B11740" s="503" t="s">
        <v>43459</v>
      </c>
      <c r="C11740" s="1265" t="s">
        <v>6516</v>
      </c>
      <c r="D11740" s="1266" t="s">
        <v>97</v>
      </c>
      <c r="E11740" s="1267"/>
      <c r="F11740" s="394"/>
      <c r="G11740" s="295"/>
    </row>
    <row r="11741" spans="1:7" customFormat="1">
      <c r="A11741" s="1292">
        <v>9065</v>
      </c>
      <c r="B11741" s="503" t="s">
        <v>43459</v>
      </c>
      <c r="C11741" s="1265" t="s">
        <v>11213</v>
      </c>
      <c r="D11741" s="1266" t="s">
        <v>97</v>
      </c>
      <c r="E11741" s="1267"/>
      <c r="F11741" s="394"/>
      <c r="G11741" s="295"/>
    </row>
    <row r="11742" spans="1:7" customFormat="1">
      <c r="A11742" s="1284" t="s">
        <v>6517</v>
      </c>
      <c r="B11742" s="503" t="s">
        <v>43459</v>
      </c>
      <c r="C11742" s="1268" t="s">
        <v>6518</v>
      </c>
      <c r="D11742" s="1269" t="s">
        <v>34</v>
      </c>
      <c r="E11742" s="1272">
        <v>26.06</v>
      </c>
      <c r="F11742" s="394"/>
      <c r="G11742" s="295"/>
    </row>
    <row r="11743" spans="1:7" customFormat="1">
      <c r="A11743" s="1284" t="s">
        <v>6519</v>
      </c>
      <c r="B11743" s="503" t="s">
        <v>43459</v>
      </c>
      <c r="C11743" s="1268" t="s">
        <v>6520</v>
      </c>
      <c r="D11743" s="1269" t="s">
        <v>32</v>
      </c>
      <c r="E11743" s="1272">
        <v>67.069999999999993</v>
      </c>
      <c r="F11743" s="394"/>
      <c r="G11743" s="295"/>
    </row>
    <row r="11744" spans="1:7" customFormat="1">
      <c r="A11744" s="1284" t="s">
        <v>6521</v>
      </c>
      <c r="B11744" s="503" t="s">
        <v>43459</v>
      </c>
      <c r="C11744" s="1268" t="s">
        <v>6522</v>
      </c>
      <c r="D11744" s="1269" t="s">
        <v>32</v>
      </c>
      <c r="E11744" s="1272">
        <v>78.39</v>
      </c>
      <c r="F11744" s="394"/>
      <c r="G11744" s="295"/>
    </row>
    <row r="11745" spans="1:7" customFormat="1" ht="22.5">
      <c r="A11745" s="1284" t="s">
        <v>4157</v>
      </c>
      <c r="B11745" s="503" t="s">
        <v>43459</v>
      </c>
      <c r="C11745" s="1268" t="s">
        <v>12645</v>
      </c>
      <c r="D11745" s="1269" t="s">
        <v>32</v>
      </c>
      <c r="E11745" s="1271">
        <v>143.61000000000001</v>
      </c>
      <c r="F11745" s="394"/>
      <c r="G11745" s="295"/>
    </row>
    <row r="11746" spans="1:7" customFormat="1">
      <c r="A11746" s="1292">
        <v>9066</v>
      </c>
      <c r="B11746" s="503" t="s">
        <v>43459</v>
      </c>
      <c r="C11746" s="1265" t="s">
        <v>6523</v>
      </c>
      <c r="D11746" s="1266" t="s">
        <v>97</v>
      </c>
      <c r="E11746" s="1267"/>
      <c r="F11746" s="394"/>
      <c r="G11746" s="295"/>
    </row>
    <row r="11747" spans="1:7" customFormat="1">
      <c r="A11747" s="1284" t="s">
        <v>6524</v>
      </c>
      <c r="B11747" s="503" t="s">
        <v>43459</v>
      </c>
      <c r="C11747" s="1268" t="s">
        <v>6525</v>
      </c>
      <c r="D11747" s="1269" t="s">
        <v>37</v>
      </c>
      <c r="E11747" s="1271">
        <v>462.07</v>
      </c>
      <c r="F11747" s="394"/>
      <c r="G11747" s="295"/>
    </row>
    <row r="11748" spans="1:7" customFormat="1">
      <c r="A11748" s="1292">
        <v>9068</v>
      </c>
      <c r="B11748" s="503" t="s">
        <v>43459</v>
      </c>
      <c r="C11748" s="1265" t="s">
        <v>6527</v>
      </c>
      <c r="D11748" s="1266" t="s">
        <v>97</v>
      </c>
      <c r="E11748" s="1267"/>
      <c r="F11748" s="394"/>
      <c r="G11748" s="295"/>
    </row>
    <row r="11749" spans="1:7" customFormat="1">
      <c r="A11749" s="1284" t="s">
        <v>6534</v>
      </c>
      <c r="B11749" s="503" t="s">
        <v>43459</v>
      </c>
      <c r="C11749" s="1268" t="s">
        <v>6535</v>
      </c>
      <c r="D11749" s="1269" t="s">
        <v>5</v>
      </c>
      <c r="E11749" s="1271">
        <v>534.82000000000005</v>
      </c>
      <c r="F11749" s="394"/>
      <c r="G11749" s="295"/>
    </row>
    <row r="11750" spans="1:7" customFormat="1" ht="22.5">
      <c r="A11750" s="1284" t="s">
        <v>23833</v>
      </c>
      <c r="B11750" s="503" t="s">
        <v>43459</v>
      </c>
      <c r="C11750" s="1268" t="s">
        <v>23834</v>
      </c>
      <c r="D11750" s="1269" t="s">
        <v>5</v>
      </c>
      <c r="E11750" s="1271">
        <v>565.34</v>
      </c>
      <c r="F11750" s="394"/>
      <c r="G11750" s="295"/>
    </row>
    <row r="11751" spans="1:7" customFormat="1" ht="22.5">
      <c r="A11751" s="1284" t="s">
        <v>23835</v>
      </c>
      <c r="B11751" s="503" t="s">
        <v>43459</v>
      </c>
      <c r="C11751" s="1268" t="s">
        <v>23836</v>
      </c>
      <c r="D11751" s="1269" t="s">
        <v>5</v>
      </c>
      <c r="E11751" s="1271">
        <v>673.11</v>
      </c>
      <c r="F11751" s="394"/>
      <c r="G11751" s="295"/>
    </row>
    <row r="11752" spans="1:7" customFormat="1" ht="32.25">
      <c r="A11752" s="1284" t="s">
        <v>23837</v>
      </c>
      <c r="B11752" s="503" t="s">
        <v>43459</v>
      </c>
      <c r="C11752" s="1268" t="s">
        <v>23838</v>
      </c>
      <c r="D11752" s="1269" t="s">
        <v>5</v>
      </c>
      <c r="E11752" s="1271">
        <v>745.84</v>
      </c>
      <c r="F11752" s="394"/>
      <c r="G11752" s="295"/>
    </row>
    <row r="11753" spans="1:7" customFormat="1" ht="22.5">
      <c r="A11753" s="1284" t="s">
        <v>6536</v>
      </c>
      <c r="B11753" s="503" t="s">
        <v>43459</v>
      </c>
      <c r="C11753" s="1268" t="s">
        <v>6537</v>
      </c>
      <c r="D11753" s="1269" t="s">
        <v>5</v>
      </c>
      <c r="E11753" s="1271">
        <v>508.18</v>
      </c>
      <c r="F11753" s="394"/>
      <c r="G11753" s="295"/>
    </row>
    <row r="11754" spans="1:7" customFormat="1" ht="22.5">
      <c r="A11754" s="1284" t="s">
        <v>6538</v>
      </c>
      <c r="B11754" s="503" t="s">
        <v>43459</v>
      </c>
      <c r="C11754" s="1268" t="s">
        <v>6539</v>
      </c>
      <c r="D11754" s="1269" t="s">
        <v>5</v>
      </c>
      <c r="E11754" s="1271">
        <v>555.64</v>
      </c>
      <c r="F11754" s="394"/>
      <c r="G11754" s="295"/>
    </row>
    <row r="11755" spans="1:7" customFormat="1" ht="32.25">
      <c r="A11755" s="1284" t="s">
        <v>6540</v>
      </c>
      <c r="B11755" s="503" t="s">
        <v>43459</v>
      </c>
      <c r="C11755" s="1268" t="s">
        <v>6541</v>
      </c>
      <c r="D11755" s="1269" t="s">
        <v>5</v>
      </c>
      <c r="E11755" s="1271">
        <v>858.4</v>
      </c>
      <c r="F11755" s="394"/>
      <c r="G11755" s="295"/>
    </row>
    <row r="11756" spans="1:7" customFormat="1">
      <c r="A11756" s="1292">
        <v>9069</v>
      </c>
      <c r="B11756" s="503" t="s">
        <v>43459</v>
      </c>
      <c r="C11756" s="1265" t="s">
        <v>6542</v>
      </c>
      <c r="D11756" s="1266" t="s">
        <v>97</v>
      </c>
      <c r="E11756" s="1267"/>
      <c r="F11756" s="394"/>
      <c r="G11756" s="295"/>
    </row>
    <row r="11757" spans="1:7" customFormat="1">
      <c r="A11757" s="1284" t="s">
        <v>6543</v>
      </c>
      <c r="B11757" s="503" t="s">
        <v>43459</v>
      </c>
      <c r="C11757" s="1268" t="s">
        <v>6544</v>
      </c>
      <c r="D11757" s="1269" t="s">
        <v>5</v>
      </c>
      <c r="E11757" s="1272">
        <v>75.13</v>
      </c>
      <c r="F11757" s="394"/>
      <c r="G11757" s="295"/>
    </row>
    <row r="11758" spans="1:7" customFormat="1">
      <c r="A11758" s="1284" t="s">
        <v>6545</v>
      </c>
      <c r="B11758" s="503" t="s">
        <v>43459</v>
      </c>
      <c r="C11758" s="1268" t="s">
        <v>6546</v>
      </c>
      <c r="D11758" s="1269" t="s">
        <v>5</v>
      </c>
      <c r="E11758" s="1272">
        <v>78.53</v>
      </c>
      <c r="F11758" s="394"/>
      <c r="G11758" s="295"/>
    </row>
    <row r="11759" spans="1:7" customFormat="1">
      <c r="A11759" s="1284" t="s">
        <v>6547</v>
      </c>
      <c r="B11759" s="503" t="s">
        <v>43459</v>
      </c>
      <c r="C11759" s="1268" t="s">
        <v>6548</v>
      </c>
      <c r="D11759" s="1269" t="s">
        <v>5</v>
      </c>
      <c r="E11759" s="1272">
        <v>82.16</v>
      </c>
      <c r="F11759" s="394"/>
      <c r="G11759" s="295"/>
    </row>
    <row r="11760" spans="1:7" customFormat="1">
      <c r="A11760" s="1292">
        <v>9070</v>
      </c>
      <c r="B11760" s="503" t="s">
        <v>43459</v>
      </c>
      <c r="C11760" s="1265" t="s">
        <v>6549</v>
      </c>
      <c r="D11760" s="1266" t="s">
        <v>97</v>
      </c>
      <c r="E11760" s="1267"/>
      <c r="F11760" s="394"/>
      <c r="G11760" s="295"/>
    </row>
    <row r="11761" spans="1:7" customFormat="1">
      <c r="A11761" s="1284" t="s">
        <v>6550</v>
      </c>
      <c r="B11761" s="503" t="s">
        <v>43459</v>
      </c>
      <c r="C11761" s="1268" t="s">
        <v>6551</v>
      </c>
      <c r="D11761" s="1269" t="s">
        <v>5</v>
      </c>
      <c r="E11761" s="1272">
        <v>32.42</v>
      </c>
      <c r="F11761" s="394"/>
      <c r="G11761" s="295"/>
    </row>
    <row r="11762" spans="1:7" customFormat="1">
      <c r="A11762" s="1284" t="s">
        <v>6552</v>
      </c>
      <c r="B11762" s="503" t="s">
        <v>43459</v>
      </c>
      <c r="C11762" s="1268" t="s">
        <v>6553</v>
      </c>
      <c r="D11762" s="1269" t="s">
        <v>5</v>
      </c>
      <c r="E11762" s="1272">
        <v>33.72</v>
      </c>
      <c r="F11762" s="394"/>
      <c r="G11762" s="295"/>
    </row>
    <row r="11763" spans="1:7" customFormat="1">
      <c r="A11763" s="1292">
        <v>9071</v>
      </c>
      <c r="B11763" s="503" t="s">
        <v>43459</v>
      </c>
      <c r="C11763" s="1265" t="s">
        <v>6554</v>
      </c>
      <c r="D11763" s="1266" t="s">
        <v>97</v>
      </c>
      <c r="E11763" s="1267"/>
      <c r="F11763" s="394"/>
      <c r="G11763" s="295"/>
    </row>
    <row r="11764" spans="1:7" customFormat="1" ht="22.5">
      <c r="A11764" s="1284" t="s">
        <v>6555</v>
      </c>
      <c r="B11764" s="503" t="s">
        <v>43459</v>
      </c>
      <c r="C11764" s="1268" t="s">
        <v>6556</v>
      </c>
      <c r="D11764" s="1269" t="s">
        <v>5</v>
      </c>
      <c r="E11764" s="1271">
        <v>140.4</v>
      </c>
      <c r="F11764" s="394"/>
      <c r="G11764" s="295"/>
    </row>
    <row r="11765" spans="1:7" customFormat="1" ht="22.5">
      <c r="A11765" s="1284" t="s">
        <v>6557</v>
      </c>
      <c r="B11765" s="503" t="s">
        <v>43459</v>
      </c>
      <c r="C11765" s="1268" t="s">
        <v>6558</v>
      </c>
      <c r="D11765" s="1269" t="s">
        <v>5</v>
      </c>
      <c r="E11765" s="1272">
        <v>78.84</v>
      </c>
      <c r="F11765" s="394"/>
      <c r="G11765" s="295"/>
    </row>
    <row r="11766" spans="1:7" customFormat="1" ht="22.5">
      <c r="A11766" s="1284" t="s">
        <v>6559</v>
      </c>
      <c r="B11766" s="503" t="s">
        <v>43459</v>
      </c>
      <c r="C11766" s="1268" t="s">
        <v>6560</v>
      </c>
      <c r="D11766" s="1269" t="s">
        <v>5</v>
      </c>
      <c r="E11766" s="1272">
        <v>96.45</v>
      </c>
      <c r="F11766" s="394"/>
      <c r="G11766" s="295"/>
    </row>
    <row r="11767" spans="1:7" customFormat="1" ht="22.5">
      <c r="A11767" s="1284" t="s">
        <v>6561</v>
      </c>
      <c r="B11767" s="503" t="s">
        <v>43459</v>
      </c>
      <c r="C11767" s="1268" t="s">
        <v>6562</v>
      </c>
      <c r="D11767" s="1269" t="s">
        <v>5</v>
      </c>
      <c r="E11767" s="1271">
        <v>123.51</v>
      </c>
      <c r="F11767" s="394"/>
      <c r="G11767" s="295"/>
    </row>
    <row r="11768" spans="1:7" customFormat="1">
      <c r="A11768" s="1284" t="s">
        <v>6564</v>
      </c>
      <c r="B11768" s="503" t="s">
        <v>43459</v>
      </c>
      <c r="C11768" s="1268" t="s">
        <v>6565</v>
      </c>
      <c r="D11768" s="1269" t="s">
        <v>5</v>
      </c>
      <c r="E11768" s="1272">
        <v>65.3</v>
      </c>
      <c r="F11768" s="394"/>
      <c r="G11768" s="295"/>
    </row>
    <row r="11769" spans="1:7" customFormat="1">
      <c r="A11769" s="1284" t="s">
        <v>6566</v>
      </c>
      <c r="B11769" s="503" t="s">
        <v>43459</v>
      </c>
      <c r="C11769" s="1268" t="s">
        <v>6567</v>
      </c>
      <c r="D11769" s="1269" t="s">
        <v>5</v>
      </c>
      <c r="E11769" s="1272">
        <v>43.9</v>
      </c>
      <c r="F11769" s="394"/>
      <c r="G11769" s="295"/>
    </row>
    <row r="11770" spans="1:7" customFormat="1" ht="32.25">
      <c r="A11770" s="1284" t="s">
        <v>6563</v>
      </c>
      <c r="B11770" s="503" t="s">
        <v>43459</v>
      </c>
      <c r="C11770" s="1268" t="s">
        <v>12646</v>
      </c>
      <c r="D11770" s="1269" t="s">
        <v>32</v>
      </c>
      <c r="E11770" s="1272">
        <v>85.61</v>
      </c>
      <c r="F11770" s="394"/>
      <c r="G11770" s="295"/>
    </row>
    <row r="11771" spans="1:7" customFormat="1">
      <c r="A11771" s="1292">
        <v>9072</v>
      </c>
      <c r="B11771" s="503" t="s">
        <v>43459</v>
      </c>
      <c r="C11771" s="1265" t="s">
        <v>6568</v>
      </c>
      <c r="D11771" s="1266" t="s">
        <v>97</v>
      </c>
      <c r="E11771" s="1267"/>
      <c r="F11771" s="394"/>
      <c r="G11771" s="295"/>
    </row>
    <row r="11772" spans="1:7" customFormat="1" ht="22.5">
      <c r="A11772" s="1284" t="s">
        <v>6569</v>
      </c>
      <c r="B11772" s="503" t="s">
        <v>43459</v>
      </c>
      <c r="C11772" s="1268" t="s">
        <v>6570</v>
      </c>
      <c r="D11772" s="1269" t="s">
        <v>5</v>
      </c>
      <c r="E11772" s="1272">
        <v>60.93</v>
      </c>
      <c r="F11772" s="394"/>
      <c r="G11772" s="295"/>
    </row>
    <row r="11773" spans="1:7" customFormat="1">
      <c r="A11773" s="1292">
        <v>9073</v>
      </c>
      <c r="B11773" s="503" t="s">
        <v>43459</v>
      </c>
      <c r="C11773" s="1265" t="s">
        <v>6571</v>
      </c>
      <c r="D11773" s="1266" t="s">
        <v>97</v>
      </c>
      <c r="E11773" s="1267"/>
      <c r="F11773" s="394"/>
      <c r="G11773" s="295"/>
    </row>
    <row r="11774" spans="1:7" customFormat="1" ht="22.5">
      <c r="A11774" s="1284" t="s">
        <v>3559</v>
      </c>
      <c r="B11774" s="503" t="s">
        <v>43459</v>
      </c>
      <c r="C11774" s="1268" t="s">
        <v>10652</v>
      </c>
      <c r="D11774" s="1269" t="s">
        <v>5</v>
      </c>
      <c r="E11774" s="1272">
        <v>45.23</v>
      </c>
      <c r="F11774" s="394"/>
      <c r="G11774" s="295"/>
    </row>
    <row r="11775" spans="1:7" customFormat="1">
      <c r="A11775" s="1284" t="s">
        <v>6572</v>
      </c>
      <c r="B11775" s="503" t="s">
        <v>43459</v>
      </c>
      <c r="C11775" s="1268" t="s">
        <v>6573</v>
      </c>
      <c r="D11775" s="1269" t="s">
        <v>5</v>
      </c>
      <c r="E11775" s="1272">
        <v>61.42</v>
      </c>
      <c r="F11775" s="394"/>
      <c r="G11775" s="295"/>
    </row>
    <row r="11776" spans="1:7" customFormat="1">
      <c r="A11776" s="1284" t="s">
        <v>6574</v>
      </c>
      <c r="B11776" s="503" t="s">
        <v>43459</v>
      </c>
      <c r="C11776" s="1268" t="s">
        <v>6575</v>
      </c>
      <c r="D11776" s="1269" t="s">
        <v>5</v>
      </c>
      <c r="E11776" s="1272">
        <v>86.45</v>
      </c>
      <c r="F11776" s="394"/>
      <c r="G11776" s="295"/>
    </row>
    <row r="11777" spans="1:7" customFormat="1" ht="22.5">
      <c r="A11777" s="1284" t="s">
        <v>6576</v>
      </c>
      <c r="B11777" s="503" t="s">
        <v>43459</v>
      </c>
      <c r="C11777" s="1268" t="s">
        <v>6577</v>
      </c>
      <c r="D11777" s="1269" t="s">
        <v>5</v>
      </c>
      <c r="E11777" s="1271">
        <v>318.5</v>
      </c>
      <c r="F11777" s="394"/>
      <c r="G11777" s="295"/>
    </row>
    <row r="11778" spans="1:7" customFormat="1">
      <c r="A11778" s="1292">
        <v>9074</v>
      </c>
      <c r="B11778" s="503" t="s">
        <v>43459</v>
      </c>
      <c r="C11778" s="1265" t="s">
        <v>6578</v>
      </c>
      <c r="D11778" s="1266" t="s">
        <v>97</v>
      </c>
      <c r="E11778" s="1267"/>
      <c r="F11778" s="394"/>
      <c r="G11778" s="295"/>
    </row>
    <row r="11779" spans="1:7" customFormat="1" ht="22.5">
      <c r="A11779" s="1284" t="s">
        <v>6579</v>
      </c>
      <c r="B11779" s="503" t="s">
        <v>43459</v>
      </c>
      <c r="C11779" s="1268" t="s">
        <v>6580</v>
      </c>
      <c r="D11779" s="1269" t="s">
        <v>28</v>
      </c>
      <c r="E11779" s="1271">
        <v>364.18</v>
      </c>
      <c r="F11779" s="394"/>
      <c r="G11779" s="295"/>
    </row>
    <row r="11780" spans="1:7" customFormat="1" ht="22.5">
      <c r="A11780" s="1284" t="s">
        <v>6581</v>
      </c>
      <c r="B11780" s="503" t="s">
        <v>43459</v>
      </c>
      <c r="C11780" s="1268" t="s">
        <v>6582</v>
      </c>
      <c r="D11780" s="1269" t="s">
        <v>28</v>
      </c>
      <c r="E11780" s="1271">
        <v>394.06</v>
      </c>
      <c r="F11780" s="394"/>
      <c r="G11780" s="295"/>
    </row>
    <row r="11781" spans="1:7" customFormat="1" ht="22.5">
      <c r="A11781" s="1284" t="s">
        <v>6583</v>
      </c>
      <c r="B11781" s="503" t="s">
        <v>43459</v>
      </c>
      <c r="C11781" s="1268" t="s">
        <v>6584</v>
      </c>
      <c r="D11781" s="1269" t="s">
        <v>28</v>
      </c>
      <c r="E11781" s="1271">
        <v>210.95</v>
      </c>
      <c r="F11781" s="394"/>
      <c r="G11781" s="295"/>
    </row>
    <row r="11782" spans="1:7" customFormat="1" ht="22.5">
      <c r="A11782" s="1284" t="s">
        <v>6585</v>
      </c>
      <c r="B11782" s="503" t="s">
        <v>43459</v>
      </c>
      <c r="C11782" s="1268" t="s">
        <v>6586</v>
      </c>
      <c r="D11782" s="1269" t="s">
        <v>28</v>
      </c>
      <c r="E11782" s="1271">
        <v>239.73</v>
      </c>
      <c r="F11782" s="394"/>
      <c r="G11782" s="295"/>
    </row>
    <row r="11783" spans="1:7" customFormat="1" ht="22.5">
      <c r="A11783" s="1284" t="s">
        <v>6587</v>
      </c>
      <c r="B11783" s="503" t="s">
        <v>43459</v>
      </c>
      <c r="C11783" s="1268" t="s">
        <v>6588</v>
      </c>
      <c r="D11783" s="1269" t="s">
        <v>28</v>
      </c>
      <c r="E11783" s="1271">
        <v>237.81</v>
      </c>
      <c r="F11783" s="394"/>
      <c r="G11783" s="295"/>
    </row>
    <row r="11784" spans="1:7" customFormat="1" ht="22.5">
      <c r="A11784" s="1284" t="s">
        <v>6589</v>
      </c>
      <c r="B11784" s="503" t="s">
        <v>43459</v>
      </c>
      <c r="C11784" s="1268" t="s">
        <v>6590</v>
      </c>
      <c r="D11784" s="1269" t="s">
        <v>28</v>
      </c>
      <c r="E11784" s="1271">
        <v>266.58999999999997</v>
      </c>
      <c r="F11784" s="394"/>
      <c r="G11784" s="295"/>
    </row>
    <row r="11785" spans="1:7" customFormat="1">
      <c r="A11785" s="1284" t="s">
        <v>6591</v>
      </c>
      <c r="B11785" s="503" t="s">
        <v>43459</v>
      </c>
      <c r="C11785" s="1268" t="s">
        <v>6592</v>
      </c>
      <c r="D11785" s="1269" t="s">
        <v>37</v>
      </c>
      <c r="E11785" s="1271">
        <v>134.13</v>
      </c>
      <c r="F11785" s="394"/>
      <c r="G11785" s="295"/>
    </row>
    <row r="11786" spans="1:7" customFormat="1">
      <c r="A11786" s="1284" t="s">
        <v>6593</v>
      </c>
      <c r="B11786" s="503" t="s">
        <v>43459</v>
      </c>
      <c r="C11786" s="1268" t="s">
        <v>6594</v>
      </c>
      <c r="D11786" s="1269" t="s">
        <v>5</v>
      </c>
      <c r="E11786" s="1271">
        <v>170.63</v>
      </c>
      <c r="F11786" s="394"/>
      <c r="G11786" s="295"/>
    </row>
    <row r="11787" spans="1:7" customFormat="1">
      <c r="A11787" s="1284" t="s">
        <v>6595</v>
      </c>
      <c r="B11787" s="503" t="s">
        <v>43459</v>
      </c>
      <c r="C11787" s="1268" t="s">
        <v>6596</v>
      </c>
      <c r="D11787" s="1269" t="s">
        <v>5</v>
      </c>
      <c r="E11787" s="1271">
        <v>253.74</v>
      </c>
      <c r="F11787" s="394"/>
      <c r="G11787" s="295"/>
    </row>
    <row r="11788" spans="1:7" customFormat="1">
      <c r="A11788" s="1284" t="s">
        <v>6597</v>
      </c>
      <c r="B11788" s="503" t="s">
        <v>43459</v>
      </c>
      <c r="C11788" s="1268" t="s">
        <v>6598</v>
      </c>
      <c r="D11788" s="1269" t="s">
        <v>7086</v>
      </c>
      <c r="E11788" s="1273">
        <v>1782.94</v>
      </c>
      <c r="F11788" s="394"/>
      <c r="G11788" s="295"/>
    </row>
    <row r="11789" spans="1:7" customFormat="1">
      <c r="A11789" s="1284" t="s">
        <v>6599</v>
      </c>
      <c r="B11789" s="503" t="s">
        <v>43459</v>
      </c>
      <c r="C11789" s="1268" t="s">
        <v>6600</v>
      </c>
      <c r="D11789" s="1269" t="s">
        <v>7086</v>
      </c>
      <c r="E11789" s="1271">
        <v>970.9</v>
      </c>
      <c r="F11789" s="394"/>
      <c r="G11789" s="295"/>
    </row>
    <row r="11790" spans="1:7" customFormat="1">
      <c r="A11790" s="1292">
        <v>9075</v>
      </c>
      <c r="B11790" s="503" t="s">
        <v>43459</v>
      </c>
      <c r="C11790" s="1265" t="s">
        <v>6601</v>
      </c>
      <c r="D11790" s="1266" t="s">
        <v>97</v>
      </c>
      <c r="E11790" s="1267"/>
      <c r="F11790" s="394"/>
      <c r="G11790" s="295"/>
    </row>
    <row r="11791" spans="1:7" customFormat="1" ht="22.5">
      <c r="A11791" s="1284" t="s">
        <v>6602</v>
      </c>
      <c r="B11791" s="503" t="s">
        <v>43459</v>
      </c>
      <c r="C11791" s="1268" t="s">
        <v>13129</v>
      </c>
      <c r="D11791" s="1269" t="s">
        <v>28</v>
      </c>
      <c r="E11791" s="1273">
        <v>1613.74</v>
      </c>
      <c r="F11791" s="394"/>
      <c r="G11791" s="295"/>
    </row>
    <row r="11792" spans="1:7" customFormat="1">
      <c r="A11792" s="1284" t="s">
        <v>6603</v>
      </c>
      <c r="B11792" s="503" t="s">
        <v>43459</v>
      </c>
      <c r="C11792" s="1268" t="s">
        <v>13130</v>
      </c>
      <c r="D11792" s="1269" t="s">
        <v>28</v>
      </c>
      <c r="E11792" s="1273">
        <v>2491.54</v>
      </c>
      <c r="F11792" s="394"/>
      <c r="G11792" s="295"/>
    </row>
    <row r="11793" spans="1:7" customFormat="1">
      <c r="A11793" s="1284" t="s">
        <v>6605</v>
      </c>
      <c r="B11793" s="503" t="s">
        <v>43459</v>
      </c>
      <c r="C11793" s="1268" t="s">
        <v>13131</v>
      </c>
      <c r="D11793" s="1269" t="s">
        <v>28</v>
      </c>
      <c r="E11793" s="1273">
        <v>3694.22</v>
      </c>
      <c r="F11793" s="394"/>
      <c r="G11793" s="295"/>
    </row>
    <row r="11794" spans="1:7" customFormat="1">
      <c r="A11794" s="1284" t="s">
        <v>6604</v>
      </c>
      <c r="B11794" s="503" t="s">
        <v>43459</v>
      </c>
      <c r="C11794" s="1268" t="s">
        <v>13132</v>
      </c>
      <c r="D11794" s="1269" t="s">
        <v>28</v>
      </c>
      <c r="E11794" s="1273">
        <v>3047.48</v>
      </c>
      <c r="F11794" s="394"/>
      <c r="G11794" s="295"/>
    </row>
    <row r="11795" spans="1:7" customFormat="1">
      <c r="A11795" s="1292">
        <v>9076</v>
      </c>
      <c r="B11795" s="503" t="s">
        <v>43459</v>
      </c>
      <c r="C11795" s="1265" t="s">
        <v>11214</v>
      </c>
      <c r="D11795" s="1266" t="s">
        <v>97</v>
      </c>
      <c r="E11795" s="1267"/>
      <c r="F11795" s="394"/>
      <c r="G11795" s="295"/>
    </row>
    <row r="11796" spans="1:7" customFormat="1" ht="22.5">
      <c r="A11796" s="1284" t="s">
        <v>6606</v>
      </c>
      <c r="B11796" s="503" t="s">
        <v>43459</v>
      </c>
      <c r="C11796" s="1268" t="s">
        <v>6607</v>
      </c>
      <c r="D11796" s="1269" t="s">
        <v>28</v>
      </c>
      <c r="E11796" s="1273">
        <v>3084.55</v>
      </c>
      <c r="F11796" s="394"/>
      <c r="G11796" s="295"/>
    </row>
    <row r="11797" spans="1:7" customFormat="1" ht="22.5">
      <c r="A11797" s="1284" t="s">
        <v>6608</v>
      </c>
      <c r="B11797" s="503" t="s">
        <v>43459</v>
      </c>
      <c r="C11797" s="1268" t="s">
        <v>6609</v>
      </c>
      <c r="D11797" s="1269" t="s">
        <v>28</v>
      </c>
      <c r="E11797" s="1271">
        <v>589.72</v>
      </c>
      <c r="F11797" s="394"/>
      <c r="G11797" s="295"/>
    </row>
    <row r="11798" spans="1:7" customFormat="1" ht="22.5">
      <c r="A11798" s="1284" t="s">
        <v>6610</v>
      </c>
      <c r="B11798" s="503" t="s">
        <v>43459</v>
      </c>
      <c r="C11798" s="1268" t="s">
        <v>6611</v>
      </c>
      <c r="D11798" s="1269" t="s">
        <v>28</v>
      </c>
      <c r="E11798" s="1273">
        <v>1886.82</v>
      </c>
      <c r="F11798" s="394"/>
      <c r="G11798" s="295"/>
    </row>
    <row r="11799" spans="1:7" customFormat="1" ht="22.5">
      <c r="A11799" s="1284" t="s">
        <v>6612</v>
      </c>
      <c r="B11799" s="503" t="s">
        <v>43459</v>
      </c>
      <c r="C11799" s="1268" t="s">
        <v>6613</v>
      </c>
      <c r="D11799" s="1269" t="s">
        <v>28</v>
      </c>
      <c r="E11799" s="1273">
        <v>1619.53</v>
      </c>
      <c r="F11799" s="394"/>
      <c r="G11799" s="295"/>
    </row>
    <row r="11800" spans="1:7" customFormat="1" ht="22.5">
      <c r="A11800" s="1284" t="s">
        <v>6614</v>
      </c>
      <c r="B11800" s="503" t="s">
        <v>43459</v>
      </c>
      <c r="C11800" s="1268" t="s">
        <v>6615</v>
      </c>
      <c r="D11800" s="1269" t="s">
        <v>28</v>
      </c>
      <c r="E11800" s="1273">
        <v>1342.08</v>
      </c>
      <c r="F11800" s="394"/>
      <c r="G11800" s="295"/>
    </row>
    <row r="11801" spans="1:7" customFormat="1" ht="22.5">
      <c r="A11801" s="1284" t="s">
        <v>6616</v>
      </c>
      <c r="B11801" s="503" t="s">
        <v>43459</v>
      </c>
      <c r="C11801" s="1268" t="s">
        <v>6617</v>
      </c>
      <c r="D11801" s="1269" t="s">
        <v>28</v>
      </c>
      <c r="E11801" s="1273">
        <v>1729.78</v>
      </c>
      <c r="F11801" s="394"/>
      <c r="G11801" s="295"/>
    </row>
    <row r="11802" spans="1:7" customFormat="1" ht="22.5">
      <c r="A11802" s="1284" t="s">
        <v>6618</v>
      </c>
      <c r="B11802" s="503" t="s">
        <v>43459</v>
      </c>
      <c r="C11802" s="1268" t="s">
        <v>6619</v>
      </c>
      <c r="D11802" s="1269" t="s">
        <v>28</v>
      </c>
      <c r="E11802" s="1273">
        <v>1386.13</v>
      </c>
      <c r="F11802" s="394"/>
      <c r="G11802" s="295"/>
    </row>
    <row r="11803" spans="1:7" customFormat="1">
      <c r="A11803" s="1292">
        <v>8937</v>
      </c>
      <c r="B11803" s="503" t="s">
        <v>43459</v>
      </c>
      <c r="C11803" s="1265" t="s">
        <v>5275</v>
      </c>
      <c r="D11803" s="1266" t="s">
        <v>97</v>
      </c>
      <c r="E11803" s="1267"/>
      <c r="F11803" s="394"/>
      <c r="G11803" s="295"/>
    </row>
    <row r="11804" spans="1:7" customFormat="1">
      <c r="A11804" s="1284" t="s">
        <v>5276</v>
      </c>
      <c r="B11804" s="503" t="s">
        <v>43459</v>
      </c>
      <c r="C11804" s="1268" t="s">
        <v>5277</v>
      </c>
      <c r="D11804" s="1269" t="s">
        <v>34</v>
      </c>
      <c r="E11804" s="1271">
        <v>679.74</v>
      </c>
      <c r="F11804" s="394"/>
      <c r="G11804" s="295"/>
    </row>
    <row r="11805" spans="1:7" customFormat="1">
      <c r="A11805" s="1292">
        <v>8695</v>
      </c>
      <c r="B11805" s="503" t="s">
        <v>43459</v>
      </c>
      <c r="C11805" s="1265" t="s">
        <v>6620</v>
      </c>
      <c r="D11805" s="1266" t="s">
        <v>97</v>
      </c>
      <c r="E11805" s="1267"/>
      <c r="F11805" s="394"/>
      <c r="G11805" s="295"/>
    </row>
    <row r="11806" spans="1:7" customFormat="1">
      <c r="A11806" s="1292">
        <v>9078</v>
      </c>
      <c r="B11806" s="503" t="s">
        <v>43459</v>
      </c>
      <c r="C11806" s="1265" t="s">
        <v>6621</v>
      </c>
      <c r="D11806" s="1266" t="s">
        <v>97</v>
      </c>
      <c r="E11806" s="1267"/>
      <c r="F11806" s="394"/>
      <c r="G11806" s="295"/>
    </row>
    <row r="11807" spans="1:7" customFormat="1">
      <c r="A11807" s="1284" t="s">
        <v>6622</v>
      </c>
      <c r="B11807" s="503" t="s">
        <v>43459</v>
      </c>
      <c r="C11807" s="1268" t="s">
        <v>11215</v>
      </c>
      <c r="D11807" s="1269" t="s">
        <v>32</v>
      </c>
      <c r="E11807" s="1270">
        <v>6.41</v>
      </c>
      <c r="F11807" s="394"/>
      <c r="G11807" s="295"/>
    </row>
    <row r="11808" spans="1:7" customFormat="1">
      <c r="A11808" s="1284" t="s">
        <v>6629</v>
      </c>
      <c r="B11808" s="503" t="s">
        <v>43459</v>
      </c>
      <c r="C11808" s="1268" t="s">
        <v>11216</v>
      </c>
      <c r="D11808" s="1269" t="s">
        <v>5</v>
      </c>
      <c r="E11808" s="1270">
        <v>2.98</v>
      </c>
      <c r="F11808" s="394"/>
      <c r="G11808" s="295"/>
    </row>
    <row r="11809" spans="1:7" customFormat="1">
      <c r="A11809" s="1284" t="s">
        <v>6623</v>
      </c>
      <c r="B11809" s="503" t="s">
        <v>43459</v>
      </c>
      <c r="C11809" s="1268" t="s">
        <v>6624</v>
      </c>
      <c r="D11809" s="1269" t="s">
        <v>32</v>
      </c>
      <c r="E11809" s="1272">
        <v>12.65</v>
      </c>
      <c r="F11809" s="394"/>
      <c r="G11809" s="295"/>
    </row>
    <row r="11810" spans="1:7" customFormat="1">
      <c r="A11810" s="1284" t="s">
        <v>6625</v>
      </c>
      <c r="B11810" s="503" t="s">
        <v>43459</v>
      </c>
      <c r="C11810" s="1268" t="s">
        <v>6626</v>
      </c>
      <c r="D11810" s="1269" t="s">
        <v>32</v>
      </c>
      <c r="E11810" s="1270">
        <v>2.27</v>
      </c>
      <c r="F11810" s="394"/>
      <c r="G11810" s="295"/>
    </row>
    <row r="11811" spans="1:7" customFormat="1">
      <c r="A11811" s="1284" t="s">
        <v>6627</v>
      </c>
      <c r="B11811" s="503" t="s">
        <v>43459</v>
      </c>
      <c r="C11811" s="1268" t="s">
        <v>6628</v>
      </c>
      <c r="D11811" s="1269" t="s">
        <v>32</v>
      </c>
      <c r="E11811" s="1270">
        <v>7.93</v>
      </c>
      <c r="F11811" s="394"/>
      <c r="G11811" s="295"/>
    </row>
    <row r="11812" spans="1:7" customFormat="1">
      <c r="A11812" s="1284" t="s">
        <v>6630</v>
      </c>
      <c r="B11812" s="503" t="s">
        <v>43459</v>
      </c>
      <c r="C11812" s="1268" t="s">
        <v>6631</v>
      </c>
      <c r="D11812" s="1269" t="s">
        <v>163</v>
      </c>
      <c r="E11812" s="1273">
        <v>2492.6</v>
      </c>
      <c r="F11812" s="394"/>
      <c r="G11812" s="295"/>
    </row>
    <row r="11813" spans="1:7" customFormat="1">
      <c r="A11813" s="1284" t="s">
        <v>6632</v>
      </c>
      <c r="B11813" s="503" t="s">
        <v>43459</v>
      </c>
      <c r="C11813" s="1268" t="s">
        <v>6633</v>
      </c>
      <c r="D11813" s="1269" t="s">
        <v>163</v>
      </c>
      <c r="E11813" s="1273">
        <v>4985.2</v>
      </c>
      <c r="F11813" s="394"/>
      <c r="G11813" s="295"/>
    </row>
    <row r="11814" spans="1:7" customFormat="1">
      <c r="A11814" s="1292">
        <v>9079</v>
      </c>
      <c r="B11814" s="503" t="s">
        <v>43459</v>
      </c>
      <c r="C11814" s="1265" t="s">
        <v>6634</v>
      </c>
      <c r="D11814" s="1266" t="s">
        <v>97</v>
      </c>
      <c r="E11814" s="1267"/>
      <c r="F11814" s="394"/>
      <c r="G11814" s="295"/>
    </row>
    <row r="11815" spans="1:7" customFormat="1">
      <c r="A11815" s="1284" t="s">
        <v>6635</v>
      </c>
      <c r="B11815" s="503" t="s">
        <v>43459</v>
      </c>
      <c r="C11815" s="1268" t="s">
        <v>6634</v>
      </c>
      <c r="D11815" s="1269" t="s">
        <v>32</v>
      </c>
      <c r="E11815" s="1270">
        <v>8.32</v>
      </c>
      <c r="F11815" s="394"/>
      <c r="G11815" s="295"/>
    </row>
    <row r="11816" spans="1:7" customFormat="1">
      <c r="A11816" s="1292">
        <v>8696</v>
      </c>
      <c r="B11816" s="503" t="s">
        <v>43459</v>
      </c>
      <c r="C11816" s="1265" t="s">
        <v>6636</v>
      </c>
      <c r="D11816" s="1266" t="s">
        <v>97</v>
      </c>
      <c r="E11816" s="1267"/>
      <c r="F11816" s="394"/>
      <c r="G11816" s="295"/>
    </row>
    <row r="11817" spans="1:7" customFormat="1">
      <c r="A11817" s="1292">
        <v>9080</v>
      </c>
      <c r="B11817" s="503" t="s">
        <v>43459</v>
      </c>
      <c r="C11817" s="1265" t="s">
        <v>6637</v>
      </c>
      <c r="D11817" s="1266" t="s">
        <v>97</v>
      </c>
      <c r="E11817" s="1267"/>
      <c r="F11817" s="394"/>
      <c r="G11817" s="295"/>
    </row>
    <row r="11818" spans="1:7" customFormat="1">
      <c r="A11818" s="1284" t="s">
        <v>6638</v>
      </c>
      <c r="B11818" s="503" t="s">
        <v>43459</v>
      </c>
      <c r="C11818" s="1268" t="s">
        <v>6639</v>
      </c>
      <c r="D11818" s="1269" t="s">
        <v>32</v>
      </c>
      <c r="E11818" s="1272">
        <v>15.37</v>
      </c>
      <c r="F11818" s="394"/>
      <c r="G11818" s="295"/>
    </row>
    <row r="11819" spans="1:7" customFormat="1">
      <c r="A11819" s="1292">
        <v>9081</v>
      </c>
      <c r="B11819" s="503" t="s">
        <v>43459</v>
      </c>
      <c r="C11819" s="1265" t="s">
        <v>11217</v>
      </c>
      <c r="D11819" s="1266" t="s">
        <v>97</v>
      </c>
      <c r="E11819" s="1267"/>
      <c r="F11819" s="394"/>
      <c r="G11819" s="295"/>
    </row>
    <row r="11820" spans="1:7" customFormat="1">
      <c r="A11820" s="1284" t="s">
        <v>6526</v>
      </c>
      <c r="B11820" s="503" t="s">
        <v>43459</v>
      </c>
      <c r="C11820" s="1268" t="s">
        <v>21146</v>
      </c>
      <c r="D11820" s="1269" t="s">
        <v>34</v>
      </c>
      <c r="E11820" s="1271">
        <v>230.95</v>
      </c>
      <c r="F11820" s="394"/>
      <c r="G11820" s="295"/>
    </row>
    <row r="11821" spans="1:7" customFormat="1" ht="22.5">
      <c r="A11821" s="1284" t="s">
        <v>21147</v>
      </c>
      <c r="B11821" s="503" t="s">
        <v>43459</v>
      </c>
      <c r="C11821" s="1268" t="s">
        <v>21148</v>
      </c>
      <c r="D11821" s="1269" t="s">
        <v>32</v>
      </c>
      <c r="E11821" s="1272">
        <v>93.62</v>
      </c>
      <c r="F11821" s="394"/>
      <c r="G11821" s="295"/>
    </row>
    <row r="11822" spans="1:7" customFormat="1" ht="22.5">
      <c r="A11822" s="1284" t="s">
        <v>21149</v>
      </c>
      <c r="B11822" s="503" t="s">
        <v>43459</v>
      </c>
      <c r="C11822" s="1268" t="s">
        <v>21150</v>
      </c>
      <c r="D11822" s="1269" t="s">
        <v>32</v>
      </c>
      <c r="E11822" s="1271">
        <v>126.54</v>
      </c>
      <c r="F11822" s="394"/>
      <c r="G11822" s="295"/>
    </row>
    <row r="11823" spans="1:7" customFormat="1" ht="22.5">
      <c r="A11823" s="1284" t="s">
        <v>21151</v>
      </c>
      <c r="B11823" s="503" t="s">
        <v>43459</v>
      </c>
      <c r="C11823" s="1268" t="s">
        <v>21152</v>
      </c>
      <c r="D11823" s="1269" t="s">
        <v>32</v>
      </c>
      <c r="E11823" s="1271">
        <v>133.91999999999999</v>
      </c>
      <c r="F11823" s="394"/>
      <c r="G11823" s="295"/>
    </row>
    <row r="11824" spans="1:7" customFormat="1" ht="22.5">
      <c r="A11824" s="1284" t="s">
        <v>21153</v>
      </c>
      <c r="B11824" s="503" t="s">
        <v>43459</v>
      </c>
      <c r="C11824" s="1268" t="s">
        <v>21154</v>
      </c>
      <c r="D11824" s="1269" t="s">
        <v>32</v>
      </c>
      <c r="E11824" s="1272">
        <v>89.72</v>
      </c>
      <c r="F11824" s="394"/>
      <c r="G11824" s="295"/>
    </row>
    <row r="11825" spans="1:7" customFormat="1" ht="22.5">
      <c r="A11825" s="1284" t="s">
        <v>21155</v>
      </c>
      <c r="B11825" s="503" t="s">
        <v>43459</v>
      </c>
      <c r="C11825" s="1268" t="s">
        <v>21156</v>
      </c>
      <c r="D11825" s="1269" t="s">
        <v>32</v>
      </c>
      <c r="E11825" s="1271">
        <v>104.95</v>
      </c>
      <c r="F11825" s="394"/>
      <c r="G11825" s="295"/>
    </row>
    <row r="11826" spans="1:7" customFormat="1" ht="22.5">
      <c r="A11826" s="1284" t="s">
        <v>21157</v>
      </c>
      <c r="B11826" s="503" t="s">
        <v>43459</v>
      </c>
      <c r="C11826" s="1268" t="s">
        <v>21158</v>
      </c>
      <c r="D11826" s="1269" t="s">
        <v>32</v>
      </c>
      <c r="E11826" s="1272">
        <v>86.05</v>
      </c>
      <c r="F11826" s="394"/>
      <c r="G11826" s="295"/>
    </row>
    <row r="11827" spans="1:7" customFormat="1" ht="22.5">
      <c r="A11827" s="1284" t="s">
        <v>21159</v>
      </c>
      <c r="B11827" s="503" t="s">
        <v>43459</v>
      </c>
      <c r="C11827" s="1268" t="s">
        <v>21160</v>
      </c>
      <c r="D11827" s="1269" t="s">
        <v>32</v>
      </c>
      <c r="E11827" s="1272">
        <v>96.52</v>
      </c>
      <c r="F11827" s="394"/>
      <c r="G11827" s="295"/>
    </row>
    <row r="11828" spans="1:7" customFormat="1">
      <c r="A11828" s="1292">
        <v>9082</v>
      </c>
      <c r="B11828" s="503" t="s">
        <v>43459</v>
      </c>
      <c r="C11828" s="1265" t="s">
        <v>36</v>
      </c>
      <c r="D11828" s="1266" t="s">
        <v>97</v>
      </c>
      <c r="E11828" s="1267"/>
      <c r="F11828" s="394"/>
      <c r="G11828" s="295"/>
    </row>
    <row r="11829" spans="1:7" customFormat="1">
      <c r="A11829" s="1284" t="s">
        <v>6640</v>
      </c>
      <c r="B11829" s="503" t="s">
        <v>43459</v>
      </c>
      <c r="C11829" s="1268" t="s">
        <v>6641</v>
      </c>
      <c r="D11829" s="1269" t="s">
        <v>32</v>
      </c>
      <c r="E11829" s="1272">
        <v>33.590000000000003</v>
      </c>
      <c r="F11829" s="394"/>
      <c r="G11829" s="295"/>
    </row>
    <row r="11830" spans="1:7" customFormat="1">
      <c r="A11830" s="1284" t="s">
        <v>6642</v>
      </c>
      <c r="B11830" s="503" t="s">
        <v>43459</v>
      </c>
      <c r="C11830" s="1268" t="s">
        <v>6643</v>
      </c>
      <c r="D11830" s="1269" t="s">
        <v>37</v>
      </c>
      <c r="E11830" s="1273">
        <v>1230.05</v>
      </c>
      <c r="F11830" s="394"/>
      <c r="G11830" s="295"/>
    </row>
    <row r="11831" spans="1:7" customFormat="1" ht="22.5">
      <c r="A11831" s="1284" t="s">
        <v>113</v>
      </c>
      <c r="B11831" s="503" t="s">
        <v>43459</v>
      </c>
      <c r="C11831" s="1268" t="s">
        <v>114</v>
      </c>
      <c r="D11831" s="1269" t="s">
        <v>34</v>
      </c>
      <c r="E11831" s="1271">
        <v>996.62</v>
      </c>
      <c r="F11831" s="394"/>
      <c r="G11831" s="295"/>
    </row>
    <row r="11832" spans="1:7" customFormat="1" ht="22.5">
      <c r="A11832" s="1284" t="s">
        <v>168</v>
      </c>
      <c r="B11832" s="503" t="s">
        <v>43459</v>
      </c>
      <c r="C11832" s="1268" t="s">
        <v>165</v>
      </c>
      <c r="D11832" s="1269" t="s">
        <v>34</v>
      </c>
      <c r="E11832" s="1273">
        <v>1811.95</v>
      </c>
      <c r="F11832" s="394"/>
      <c r="G11832" s="295"/>
    </row>
    <row r="11833" spans="1:7" customFormat="1">
      <c r="A11833" s="1284" t="s">
        <v>6644</v>
      </c>
      <c r="B11833" s="503" t="s">
        <v>43459</v>
      </c>
      <c r="C11833" s="1268" t="s">
        <v>6645</v>
      </c>
      <c r="D11833" s="1269" t="s">
        <v>32</v>
      </c>
      <c r="E11833" s="1272">
        <v>46.26</v>
      </c>
      <c r="F11833" s="394"/>
      <c r="G11833" s="295"/>
    </row>
    <row r="11834" spans="1:7" customFormat="1" ht="22.5">
      <c r="A11834" s="1284" t="s">
        <v>6646</v>
      </c>
      <c r="B11834" s="503" t="s">
        <v>43459</v>
      </c>
      <c r="C11834" s="1268" t="s">
        <v>11218</v>
      </c>
      <c r="D11834" s="1269" t="s">
        <v>32</v>
      </c>
      <c r="E11834" s="1272">
        <v>43.6</v>
      </c>
      <c r="F11834" s="394"/>
      <c r="G11834" s="295"/>
    </row>
    <row r="11835" spans="1:7" customFormat="1">
      <c r="A11835" s="1292">
        <v>9084</v>
      </c>
      <c r="B11835" s="503" t="s">
        <v>43459</v>
      </c>
      <c r="C11835" s="1265" t="s">
        <v>6647</v>
      </c>
      <c r="D11835" s="1266" t="s">
        <v>97</v>
      </c>
      <c r="E11835" s="1267"/>
      <c r="F11835" s="394"/>
      <c r="G11835" s="295"/>
    </row>
    <row r="11836" spans="1:7" customFormat="1">
      <c r="A11836" s="1284" t="s">
        <v>6648</v>
      </c>
      <c r="B11836" s="503" t="s">
        <v>43459</v>
      </c>
      <c r="C11836" s="1268" t="s">
        <v>6649</v>
      </c>
      <c r="D11836" s="1269" t="s">
        <v>32</v>
      </c>
      <c r="E11836" s="1271">
        <v>221.9</v>
      </c>
      <c r="F11836" s="394"/>
      <c r="G11836" s="295"/>
    </row>
    <row r="11837" spans="1:7" customFormat="1">
      <c r="A11837" s="1292">
        <v>9085</v>
      </c>
      <c r="B11837" s="503" t="s">
        <v>43459</v>
      </c>
      <c r="C11837" s="1265" t="s">
        <v>6650</v>
      </c>
      <c r="D11837" s="1266" t="s">
        <v>97</v>
      </c>
      <c r="E11837" s="1267"/>
      <c r="F11837" s="394"/>
      <c r="G11837" s="295"/>
    </row>
    <row r="11838" spans="1:7" customFormat="1" ht="22.5">
      <c r="A11838" s="1284" t="s">
        <v>11219</v>
      </c>
      <c r="B11838" s="503" t="s">
        <v>43459</v>
      </c>
      <c r="C11838" s="1268" t="s">
        <v>11220</v>
      </c>
      <c r="D11838" s="1269" t="s">
        <v>28</v>
      </c>
      <c r="E11838" s="1273">
        <v>3873.48</v>
      </c>
      <c r="F11838" s="394"/>
      <c r="G11838" s="295"/>
    </row>
    <row r="11839" spans="1:7" customFormat="1">
      <c r="A11839" s="1284" t="s">
        <v>11221</v>
      </c>
      <c r="B11839" s="503" t="s">
        <v>43459</v>
      </c>
      <c r="C11839" s="1268" t="s">
        <v>11222</v>
      </c>
      <c r="D11839" s="1269" t="s">
        <v>30</v>
      </c>
      <c r="E11839" s="1272">
        <v>15.88</v>
      </c>
      <c r="F11839" s="394"/>
      <c r="G11839" s="295"/>
    </row>
    <row r="11840" spans="1:7" customFormat="1">
      <c r="A11840" s="1284" t="s">
        <v>6651</v>
      </c>
      <c r="B11840" s="503" t="s">
        <v>43459</v>
      </c>
      <c r="C11840" s="1268" t="s">
        <v>11223</v>
      </c>
      <c r="D11840" s="1269" t="s">
        <v>30</v>
      </c>
      <c r="E11840" s="1270">
        <v>1.63</v>
      </c>
      <c r="F11840" s="394"/>
      <c r="G11840" s="295"/>
    </row>
    <row r="11841" spans="1:7" customFormat="1" ht="22.5">
      <c r="A11841" s="1284" t="s">
        <v>11224</v>
      </c>
      <c r="B11841" s="503" t="s">
        <v>43459</v>
      </c>
      <c r="C11841" s="1268" t="s">
        <v>11225</v>
      </c>
      <c r="D11841" s="1269" t="s">
        <v>28</v>
      </c>
      <c r="E11841" s="1273">
        <v>2449.38</v>
      </c>
      <c r="F11841" s="394"/>
      <c r="G11841" s="295"/>
    </row>
    <row r="11842" spans="1:7" customFormat="1">
      <c r="A11842" s="1284" t="s">
        <v>11226</v>
      </c>
      <c r="B11842" s="503" t="s">
        <v>43459</v>
      </c>
      <c r="C11842" s="1268" t="s">
        <v>11227</v>
      </c>
      <c r="D11842" s="1269" t="s">
        <v>2397</v>
      </c>
      <c r="E11842" s="1270">
        <v>0.73</v>
      </c>
      <c r="F11842" s="394"/>
      <c r="G11842" s="295"/>
    </row>
    <row r="11843" spans="1:7" customFormat="1">
      <c r="A11843" s="1292">
        <v>8697</v>
      </c>
      <c r="B11843" s="503" t="s">
        <v>43459</v>
      </c>
      <c r="C11843" s="1265" t="s">
        <v>6653</v>
      </c>
      <c r="D11843" s="1266" t="s">
        <v>97</v>
      </c>
      <c r="E11843" s="1267"/>
      <c r="F11843" s="394"/>
      <c r="G11843" s="295"/>
    </row>
    <row r="11844" spans="1:7" customFormat="1">
      <c r="A11844" s="1292">
        <v>9086</v>
      </c>
      <c r="B11844" s="503" t="s">
        <v>43459</v>
      </c>
      <c r="C11844" s="1265" t="s">
        <v>11228</v>
      </c>
      <c r="D11844" s="1266" t="s">
        <v>97</v>
      </c>
      <c r="E11844" s="1267"/>
      <c r="F11844" s="394"/>
      <c r="G11844" s="295"/>
    </row>
    <row r="11845" spans="1:7" customFormat="1">
      <c r="A11845" s="1284" t="s">
        <v>6654</v>
      </c>
      <c r="B11845" s="503" t="s">
        <v>43459</v>
      </c>
      <c r="C11845" s="1268" t="s">
        <v>11229</v>
      </c>
      <c r="D11845" s="1269" t="s">
        <v>34</v>
      </c>
      <c r="E11845" s="1272">
        <v>45.32</v>
      </c>
      <c r="F11845" s="394"/>
      <c r="G11845" s="295"/>
    </row>
    <row r="11846" spans="1:7" customFormat="1">
      <c r="A11846" s="1284" t="s">
        <v>6655</v>
      </c>
      <c r="B11846" s="503" t="s">
        <v>43459</v>
      </c>
      <c r="C11846" s="1268" t="s">
        <v>11230</v>
      </c>
      <c r="D11846" s="1269" t="s">
        <v>34</v>
      </c>
      <c r="E11846" s="1270">
        <v>3.35</v>
      </c>
      <c r="F11846" s="394"/>
      <c r="G11846" s="295"/>
    </row>
    <row r="11847" spans="1:7" customFormat="1">
      <c r="A11847" s="1292">
        <v>9087</v>
      </c>
      <c r="B11847" s="503" t="s">
        <v>43459</v>
      </c>
      <c r="C11847" s="1265" t="s">
        <v>6656</v>
      </c>
      <c r="D11847" s="1266" t="s">
        <v>97</v>
      </c>
      <c r="E11847" s="1267"/>
      <c r="F11847" s="394"/>
      <c r="G11847" s="295"/>
    </row>
    <row r="11848" spans="1:7" customFormat="1" ht="22.5">
      <c r="A11848" s="1284" t="s">
        <v>21161</v>
      </c>
      <c r="B11848" s="503" t="s">
        <v>43459</v>
      </c>
      <c r="C11848" s="1268" t="s">
        <v>21162</v>
      </c>
      <c r="D11848" s="1269" t="s">
        <v>2506</v>
      </c>
      <c r="E11848" s="1272">
        <v>29.61</v>
      </c>
      <c r="F11848" s="394"/>
      <c r="G11848" s="295"/>
    </row>
    <row r="11849" spans="1:7" customFormat="1" ht="22.5">
      <c r="A11849" s="1284" t="s">
        <v>21163</v>
      </c>
      <c r="B11849" s="503" t="s">
        <v>43459</v>
      </c>
      <c r="C11849" s="1268" t="s">
        <v>21164</v>
      </c>
      <c r="D11849" s="1269" t="s">
        <v>2506</v>
      </c>
      <c r="E11849" s="1272">
        <v>37.04</v>
      </c>
      <c r="F11849" s="394"/>
      <c r="G11849" s="295"/>
    </row>
    <row r="11850" spans="1:7" customFormat="1" ht="22.5">
      <c r="A11850" s="1284" t="s">
        <v>21165</v>
      </c>
      <c r="B11850" s="503" t="s">
        <v>43459</v>
      </c>
      <c r="C11850" s="1268" t="s">
        <v>21166</v>
      </c>
      <c r="D11850" s="1269" t="s">
        <v>2506</v>
      </c>
      <c r="E11850" s="1272">
        <v>17.739999999999998</v>
      </c>
      <c r="F11850" s="394"/>
      <c r="G11850" s="295"/>
    </row>
    <row r="11851" spans="1:7" customFormat="1" ht="22.5">
      <c r="A11851" s="1284" t="s">
        <v>21167</v>
      </c>
      <c r="B11851" s="503" t="s">
        <v>43459</v>
      </c>
      <c r="C11851" s="1268" t="s">
        <v>21168</v>
      </c>
      <c r="D11851" s="1269" t="s">
        <v>2506</v>
      </c>
      <c r="E11851" s="1272">
        <v>17.77</v>
      </c>
      <c r="F11851" s="394"/>
      <c r="G11851" s="295"/>
    </row>
    <row r="11852" spans="1:7" customFormat="1" ht="22.5">
      <c r="A11852" s="1284" t="s">
        <v>21169</v>
      </c>
      <c r="B11852" s="503" t="s">
        <v>43459</v>
      </c>
      <c r="C11852" s="1268" t="s">
        <v>21170</v>
      </c>
      <c r="D11852" s="1269" t="s">
        <v>2506</v>
      </c>
      <c r="E11852" s="1272">
        <v>18.760000000000002</v>
      </c>
      <c r="F11852" s="394"/>
      <c r="G11852" s="295"/>
    </row>
    <row r="11853" spans="1:7" customFormat="1">
      <c r="A11853" s="1284" t="s">
        <v>6658</v>
      </c>
      <c r="B11853" s="503" t="s">
        <v>43459</v>
      </c>
      <c r="C11853" s="1268" t="s">
        <v>11231</v>
      </c>
      <c r="D11853" s="1269" t="s">
        <v>34</v>
      </c>
      <c r="E11853" s="1272">
        <v>44.91</v>
      </c>
      <c r="F11853" s="394"/>
      <c r="G11853" s="295"/>
    </row>
    <row r="11854" spans="1:7" customFormat="1">
      <c r="A11854" s="1284" t="s">
        <v>6657</v>
      </c>
      <c r="B11854" s="503" t="s">
        <v>43459</v>
      </c>
      <c r="C11854" s="1268" t="s">
        <v>11232</v>
      </c>
      <c r="D11854" s="1269" t="s">
        <v>34</v>
      </c>
      <c r="E11854" s="1272">
        <v>26.8</v>
      </c>
      <c r="F11854" s="394"/>
      <c r="G11854" s="295"/>
    </row>
    <row r="11855" spans="1:7" customFormat="1" ht="22.5">
      <c r="A11855" s="1284" t="s">
        <v>11233</v>
      </c>
      <c r="B11855" s="503" t="s">
        <v>43459</v>
      </c>
      <c r="C11855" s="1268" t="s">
        <v>11234</v>
      </c>
      <c r="D11855" s="1269" t="s">
        <v>35</v>
      </c>
      <c r="E11855" s="1270">
        <v>4</v>
      </c>
      <c r="F11855" s="394"/>
      <c r="G11855" s="295"/>
    </row>
    <row r="11856" spans="1:7" customFormat="1" ht="22.5">
      <c r="A11856" s="1284" t="s">
        <v>11235</v>
      </c>
      <c r="B11856" s="503" t="s">
        <v>43459</v>
      </c>
      <c r="C11856" s="1268" t="s">
        <v>11236</v>
      </c>
      <c r="D11856" s="1269" t="s">
        <v>35</v>
      </c>
      <c r="E11856" s="1270">
        <v>1.81</v>
      </c>
      <c r="F11856" s="394"/>
      <c r="G11856" s="295"/>
    </row>
    <row r="11857" spans="1:7" customFormat="1" ht="22.5">
      <c r="A11857" s="1284" t="s">
        <v>11237</v>
      </c>
      <c r="B11857" s="503" t="s">
        <v>43459</v>
      </c>
      <c r="C11857" s="1268" t="s">
        <v>11238</v>
      </c>
      <c r="D11857" s="1269" t="s">
        <v>35</v>
      </c>
      <c r="E11857" s="1270">
        <v>2.67</v>
      </c>
      <c r="F11857" s="394"/>
      <c r="G11857" s="295"/>
    </row>
    <row r="11858" spans="1:7" customFormat="1" ht="22.5">
      <c r="A11858" s="1284" t="s">
        <v>11239</v>
      </c>
      <c r="B11858" s="503" t="s">
        <v>43459</v>
      </c>
      <c r="C11858" s="1268" t="s">
        <v>11240</v>
      </c>
      <c r="D11858" s="1269" t="s">
        <v>35</v>
      </c>
      <c r="E11858" s="1270">
        <v>1.72</v>
      </c>
      <c r="F11858" s="394"/>
      <c r="G11858" s="295"/>
    </row>
    <row r="11859" spans="1:7" customFormat="1" ht="22.5">
      <c r="A11859" s="1284" t="s">
        <v>11241</v>
      </c>
      <c r="B11859" s="503" t="s">
        <v>43459</v>
      </c>
      <c r="C11859" s="1268" t="s">
        <v>11242</v>
      </c>
      <c r="D11859" s="1269" t="s">
        <v>35</v>
      </c>
      <c r="E11859" s="1270">
        <v>2.0699999999999998</v>
      </c>
      <c r="F11859" s="394"/>
      <c r="G11859" s="295"/>
    </row>
    <row r="11860" spans="1:7" customFormat="1">
      <c r="A11860" s="1284" t="s">
        <v>11243</v>
      </c>
      <c r="B11860" s="503" t="s">
        <v>43459</v>
      </c>
      <c r="C11860" s="1268" t="s">
        <v>11244</v>
      </c>
      <c r="D11860" s="1269" t="s">
        <v>35</v>
      </c>
      <c r="E11860" s="1270">
        <v>1.64</v>
      </c>
      <c r="F11860" s="394"/>
      <c r="G11860" s="295"/>
    </row>
    <row r="11861" spans="1:7" customFormat="1">
      <c r="A11861" s="1284" t="s">
        <v>11245</v>
      </c>
      <c r="B11861" s="503" t="s">
        <v>43459</v>
      </c>
      <c r="C11861" s="1268" t="s">
        <v>11246</v>
      </c>
      <c r="D11861" s="1269" t="s">
        <v>34</v>
      </c>
      <c r="E11861" s="1270">
        <v>6.16</v>
      </c>
      <c r="F11861" s="394"/>
      <c r="G11861" s="295"/>
    </row>
    <row r="11862" spans="1:7" customFormat="1">
      <c r="A11862" s="1284" t="s">
        <v>6659</v>
      </c>
      <c r="B11862" s="503" t="s">
        <v>43459</v>
      </c>
      <c r="C11862" s="1268" t="s">
        <v>11247</v>
      </c>
      <c r="D11862" s="1269" t="s">
        <v>34</v>
      </c>
      <c r="E11862" s="1272">
        <v>83</v>
      </c>
      <c r="F11862" s="394"/>
      <c r="G11862" s="295"/>
    </row>
    <row r="11863" spans="1:7" customFormat="1">
      <c r="A11863" s="1284" t="s">
        <v>6660</v>
      </c>
      <c r="B11863" s="503" t="s">
        <v>43459</v>
      </c>
      <c r="C11863" s="1268" t="s">
        <v>11248</v>
      </c>
      <c r="D11863" s="1269" t="s">
        <v>34</v>
      </c>
      <c r="E11863" s="1272">
        <v>60</v>
      </c>
      <c r="F11863" s="394"/>
      <c r="G11863" s="295"/>
    </row>
    <row r="11864" spans="1:7" customFormat="1" ht="22.5">
      <c r="A11864" s="1284" t="s">
        <v>21171</v>
      </c>
      <c r="B11864" s="503" t="s">
        <v>43459</v>
      </c>
      <c r="C11864" s="1268" t="s">
        <v>21172</v>
      </c>
      <c r="D11864" s="1269" t="s">
        <v>2397</v>
      </c>
      <c r="E11864" s="1270">
        <v>1.38</v>
      </c>
      <c r="F11864" s="394"/>
      <c r="G11864" s="295"/>
    </row>
    <row r="11865" spans="1:7" customFormat="1" ht="22.5">
      <c r="A11865" s="1284" t="s">
        <v>21173</v>
      </c>
      <c r="B11865" s="503" t="s">
        <v>43459</v>
      </c>
      <c r="C11865" s="1268" t="s">
        <v>21174</v>
      </c>
      <c r="D11865" s="1269" t="s">
        <v>2397</v>
      </c>
      <c r="E11865" s="1270">
        <v>1.1100000000000001</v>
      </c>
      <c r="F11865" s="394"/>
      <c r="G11865" s="295"/>
    </row>
    <row r="11866" spans="1:7" customFormat="1" ht="22.5">
      <c r="A11866" s="1284" t="s">
        <v>21175</v>
      </c>
      <c r="B11866" s="503" t="s">
        <v>43459</v>
      </c>
      <c r="C11866" s="1268" t="s">
        <v>21176</v>
      </c>
      <c r="D11866" s="1269" t="s">
        <v>2397</v>
      </c>
      <c r="E11866" s="1270">
        <v>0.92</v>
      </c>
      <c r="F11866" s="394"/>
      <c r="G11866" s="295"/>
    </row>
    <row r="11867" spans="1:7" customFormat="1" ht="22.5">
      <c r="A11867" s="1284" t="s">
        <v>21177</v>
      </c>
      <c r="B11867" s="503" t="s">
        <v>43459</v>
      </c>
      <c r="C11867" s="1268" t="s">
        <v>21178</v>
      </c>
      <c r="D11867" s="1269" t="s">
        <v>2397</v>
      </c>
      <c r="E11867" s="1270">
        <v>1.43</v>
      </c>
      <c r="F11867" s="394"/>
      <c r="G11867" s="295"/>
    </row>
    <row r="11868" spans="1:7" customFormat="1" ht="22.5">
      <c r="A11868" s="1284" t="s">
        <v>21179</v>
      </c>
      <c r="B11868" s="503" t="s">
        <v>43459</v>
      </c>
      <c r="C11868" s="1268" t="s">
        <v>21180</v>
      </c>
      <c r="D11868" s="1269" t="s">
        <v>2397</v>
      </c>
      <c r="E11868" s="1270">
        <v>1.1399999999999999</v>
      </c>
      <c r="F11868" s="394"/>
      <c r="G11868" s="295"/>
    </row>
    <row r="11869" spans="1:7" customFormat="1" ht="22.5">
      <c r="A11869" s="1284" t="s">
        <v>21181</v>
      </c>
      <c r="B11869" s="503" t="s">
        <v>43459</v>
      </c>
      <c r="C11869" s="1268" t="s">
        <v>21182</v>
      </c>
      <c r="D11869" s="1269" t="s">
        <v>2397</v>
      </c>
      <c r="E11869" s="1270">
        <v>0.95</v>
      </c>
      <c r="F11869" s="394"/>
      <c r="G11869" s="295"/>
    </row>
    <row r="11870" spans="1:7" customFormat="1" ht="22.5">
      <c r="A11870" s="1284" t="s">
        <v>21183</v>
      </c>
      <c r="B11870" s="503" t="s">
        <v>43459</v>
      </c>
      <c r="C11870" s="1268" t="s">
        <v>21184</v>
      </c>
      <c r="D11870" s="1269" t="s">
        <v>2397</v>
      </c>
      <c r="E11870" s="1270">
        <v>1.64</v>
      </c>
      <c r="F11870" s="394"/>
      <c r="G11870" s="295"/>
    </row>
    <row r="11871" spans="1:7" customFormat="1" ht="22.5">
      <c r="A11871" s="1284" t="s">
        <v>21185</v>
      </c>
      <c r="B11871" s="503" t="s">
        <v>43459</v>
      </c>
      <c r="C11871" s="1268" t="s">
        <v>21186</v>
      </c>
      <c r="D11871" s="1269" t="s">
        <v>2397</v>
      </c>
      <c r="E11871" s="1270">
        <v>1.31</v>
      </c>
      <c r="F11871" s="394"/>
      <c r="G11871" s="295"/>
    </row>
    <row r="11872" spans="1:7" customFormat="1" ht="22.5">
      <c r="A11872" s="1284" t="s">
        <v>21187</v>
      </c>
      <c r="B11872" s="503" t="s">
        <v>43459</v>
      </c>
      <c r="C11872" s="1268" t="s">
        <v>21188</v>
      </c>
      <c r="D11872" s="1269" t="s">
        <v>2397</v>
      </c>
      <c r="E11872" s="1270">
        <v>1.0900000000000001</v>
      </c>
      <c r="F11872" s="394"/>
      <c r="G11872" s="295"/>
    </row>
    <row r="11873" spans="1:7" customFormat="1" ht="22.5">
      <c r="A11873" s="1284" t="s">
        <v>21189</v>
      </c>
      <c r="B11873" s="503" t="s">
        <v>43459</v>
      </c>
      <c r="C11873" s="1268" t="s">
        <v>21190</v>
      </c>
      <c r="D11873" s="1269" t="s">
        <v>2397</v>
      </c>
      <c r="E11873" s="1270">
        <v>1.1599999999999999</v>
      </c>
      <c r="F11873" s="394"/>
      <c r="G11873" s="295"/>
    </row>
    <row r="11874" spans="1:7" customFormat="1" ht="22.5">
      <c r="A11874" s="1284" t="s">
        <v>21191</v>
      </c>
      <c r="B11874" s="503" t="s">
        <v>43459</v>
      </c>
      <c r="C11874" s="1268" t="s">
        <v>21192</v>
      </c>
      <c r="D11874" s="1269" t="s">
        <v>2397</v>
      </c>
      <c r="E11874" s="1270">
        <v>0.93</v>
      </c>
      <c r="F11874" s="394"/>
      <c r="G11874" s="295"/>
    </row>
    <row r="11875" spans="1:7" customFormat="1" ht="22.5">
      <c r="A11875" s="1284" t="s">
        <v>21193</v>
      </c>
      <c r="B11875" s="503" t="s">
        <v>43459</v>
      </c>
      <c r="C11875" s="1268" t="s">
        <v>21194</v>
      </c>
      <c r="D11875" s="1269" t="s">
        <v>2397</v>
      </c>
      <c r="E11875" s="1270">
        <v>0.77</v>
      </c>
      <c r="F11875" s="394"/>
      <c r="G11875" s="295"/>
    </row>
    <row r="11876" spans="1:7" customFormat="1" ht="22.5">
      <c r="A11876" s="1284" t="s">
        <v>21195</v>
      </c>
      <c r="B11876" s="503" t="s">
        <v>43459</v>
      </c>
      <c r="C11876" s="1268" t="s">
        <v>21196</v>
      </c>
      <c r="D11876" s="1269" t="s">
        <v>2397</v>
      </c>
      <c r="E11876" s="1270">
        <v>1.47</v>
      </c>
      <c r="F11876" s="394"/>
      <c r="G11876" s="295"/>
    </row>
    <row r="11877" spans="1:7" customFormat="1" ht="22.5">
      <c r="A11877" s="1284" t="s">
        <v>21197</v>
      </c>
      <c r="B11877" s="503" t="s">
        <v>43459</v>
      </c>
      <c r="C11877" s="1268" t="s">
        <v>21198</v>
      </c>
      <c r="D11877" s="1269" t="s">
        <v>2397</v>
      </c>
      <c r="E11877" s="1270">
        <v>1.17</v>
      </c>
      <c r="F11877" s="394"/>
      <c r="G11877" s="295"/>
    </row>
    <row r="11878" spans="1:7" customFormat="1" ht="22.5">
      <c r="A11878" s="1284" t="s">
        <v>21199</v>
      </c>
      <c r="B11878" s="503" t="s">
        <v>43459</v>
      </c>
      <c r="C11878" s="1268" t="s">
        <v>21200</v>
      </c>
      <c r="D11878" s="1269" t="s">
        <v>2397</v>
      </c>
      <c r="E11878" s="1270">
        <v>0.98</v>
      </c>
      <c r="F11878" s="394"/>
      <c r="G11878" s="295"/>
    </row>
    <row r="11879" spans="1:7" customFormat="1">
      <c r="A11879" s="1292">
        <v>8698</v>
      </c>
      <c r="B11879" s="503" t="s">
        <v>43459</v>
      </c>
      <c r="C11879" s="1265" t="s">
        <v>6661</v>
      </c>
      <c r="D11879" s="1266" t="s">
        <v>97</v>
      </c>
      <c r="E11879" s="1267"/>
      <c r="F11879" s="394"/>
      <c r="G11879" s="295"/>
    </row>
    <row r="11880" spans="1:7" customFormat="1">
      <c r="A11880" s="1292">
        <v>9088</v>
      </c>
      <c r="B11880" s="503" t="s">
        <v>43459</v>
      </c>
      <c r="C11880" s="1265" t="s">
        <v>6662</v>
      </c>
      <c r="D11880" s="1266" t="s">
        <v>97</v>
      </c>
      <c r="E11880" s="1267"/>
      <c r="F11880" s="394"/>
      <c r="G11880" s="295"/>
    </row>
    <row r="11881" spans="1:7" customFormat="1">
      <c r="A11881" s="1284" t="s">
        <v>6528</v>
      </c>
      <c r="B11881" s="503" t="s">
        <v>43459</v>
      </c>
      <c r="C11881" s="1268" t="s">
        <v>6529</v>
      </c>
      <c r="D11881" s="1269" t="s">
        <v>37</v>
      </c>
      <c r="E11881" s="1273">
        <v>1447.35</v>
      </c>
      <c r="F11881" s="394"/>
      <c r="G11881" s="295"/>
    </row>
    <row r="11882" spans="1:7" customFormat="1">
      <c r="A11882" s="1284" t="s">
        <v>6530</v>
      </c>
      <c r="B11882" s="503" t="s">
        <v>43459</v>
      </c>
      <c r="C11882" s="1268" t="s">
        <v>6531</v>
      </c>
      <c r="D11882" s="1269" t="s">
        <v>5</v>
      </c>
      <c r="E11882" s="1271">
        <v>396.01</v>
      </c>
      <c r="F11882" s="394"/>
      <c r="G11882" s="295"/>
    </row>
    <row r="11883" spans="1:7" customFormat="1">
      <c r="A11883" s="1284" t="s">
        <v>6532</v>
      </c>
      <c r="B11883" s="503" t="s">
        <v>43459</v>
      </c>
      <c r="C11883" s="1268" t="s">
        <v>6533</v>
      </c>
      <c r="D11883" s="1269" t="s">
        <v>5</v>
      </c>
      <c r="E11883" s="1271">
        <v>450.66</v>
      </c>
      <c r="F11883" s="394"/>
      <c r="G11883" s="295"/>
    </row>
    <row r="11884" spans="1:7" customFormat="1">
      <c r="A11884" s="1292">
        <v>9089</v>
      </c>
      <c r="B11884" s="503" t="s">
        <v>43459</v>
      </c>
      <c r="C11884" s="1265" t="s">
        <v>6663</v>
      </c>
      <c r="D11884" s="1266" t="s">
        <v>97</v>
      </c>
      <c r="E11884" s="1267"/>
      <c r="F11884" s="394"/>
      <c r="G11884" s="295"/>
    </row>
    <row r="11885" spans="1:7" customFormat="1">
      <c r="A11885" s="1284" t="s">
        <v>23839</v>
      </c>
      <c r="B11885" s="503" t="s">
        <v>43459</v>
      </c>
      <c r="C11885" s="1268" t="s">
        <v>23840</v>
      </c>
      <c r="D11885" s="1269" t="s">
        <v>32</v>
      </c>
      <c r="E11885" s="1271">
        <v>343.42</v>
      </c>
      <c r="F11885" s="394"/>
      <c r="G11885" s="295"/>
    </row>
    <row r="11886" spans="1:7" customFormat="1" ht="22.5">
      <c r="A11886" s="1284" t="s">
        <v>6665</v>
      </c>
      <c r="B11886" s="503" t="s">
        <v>43459</v>
      </c>
      <c r="C11886" s="1268" t="s">
        <v>6666</v>
      </c>
      <c r="D11886" s="1269" t="s">
        <v>32</v>
      </c>
      <c r="E11886" s="1271">
        <v>107.93</v>
      </c>
      <c r="F11886" s="394"/>
      <c r="G11886" s="295"/>
    </row>
    <row r="11887" spans="1:7" customFormat="1" ht="22.5">
      <c r="A11887" s="1284" t="s">
        <v>3872</v>
      </c>
      <c r="B11887" s="503" t="s">
        <v>43459</v>
      </c>
      <c r="C11887" s="1268" t="s">
        <v>3873</v>
      </c>
      <c r="D11887" s="1269" t="s">
        <v>32</v>
      </c>
      <c r="E11887" s="1271">
        <v>234.04</v>
      </c>
      <c r="F11887" s="394"/>
      <c r="G11887" s="295"/>
    </row>
    <row r="11888" spans="1:7" customFormat="1" ht="22.5">
      <c r="A11888" s="1284" t="s">
        <v>3915</v>
      </c>
      <c r="B11888" s="503" t="s">
        <v>43459</v>
      </c>
      <c r="C11888" s="1268" t="s">
        <v>13133</v>
      </c>
      <c r="D11888" s="1269" t="s">
        <v>32</v>
      </c>
      <c r="E11888" s="1271">
        <v>476.62</v>
      </c>
      <c r="F11888" s="394"/>
      <c r="G11888" s="295"/>
    </row>
    <row r="11889" spans="1:7" customFormat="1">
      <c r="A11889" s="1284" t="s">
        <v>3916</v>
      </c>
      <c r="B11889" s="503" t="s">
        <v>43459</v>
      </c>
      <c r="C11889" s="1268" t="s">
        <v>13134</v>
      </c>
      <c r="D11889" s="1269" t="s">
        <v>32</v>
      </c>
      <c r="E11889" s="1271">
        <v>499.32</v>
      </c>
      <c r="F11889" s="394"/>
      <c r="G11889" s="295"/>
    </row>
    <row r="11890" spans="1:7" customFormat="1">
      <c r="A11890" s="1284" t="s">
        <v>3917</v>
      </c>
      <c r="B11890" s="503" t="s">
        <v>43459</v>
      </c>
      <c r="C11890" s="1268" t="s">
        <v>13135</v>
      </c>
      <c r="D11890" s="1269" t="s">
        <v>32</v>
      </c>
      <c r="E11890" s="1271">
        <v>543.77</v>
      </c>
      <c r="F11890" s="394"/>
      <c r="G11890" s="295"/>
    </row>
    <row r="11891" spans="1:7" customFormat="1">
      <c r="A11891" s="1284" t="s">
        <v>3918</v>
      </c>
      <c r="B11891" s="503" t="s">
        <v>43459</v>
      </c>
      <c r="C11891" s="1268" t="s">
        <v>13136</v>
      </c>
      <c r="D11891" s="1269" t="s">
        <v>32</v>
      </c>
      <c r="E11891" s="1271">
        <v>549.75</v>
      </c>
      <c r="F11891" s="394"/>
      <c r="G11891" s="295"/>
    </row>
    <row r="11892" spans="1:7" customFormat="1">
      <c r="A11892" s="1284" t="s">
        <v>3919</v>
      </c>
      <c r="B11892" s="503" t="s">
        <v>43459</v>
      </c>
      <c r="C11892" s="1268" t="s">
        <v>13137</v>
      </c>
      <c r="D11892" s="1269" t="s">
        <v>32</v>
      </c>
      <c r="E11892" s="1271">
        <v>378.03</v>
      </c>
      <c r="F11892" s="394"/>
      <c r="G11892" s="295"/>
    </row>
    <row r="11893" spans="1:7" customFormat="1">
      <c r="A11893" s="1284" t="s">
        <v>3920</v>
      </c>
      <c r="B11893" s="503" t="s">
        <v>43459</v>
      </c>
      <c r="C11893" s="1268" t="s">
        <v>13138</v>
      </c>
      <c r="D11893" s="1269" t="s">
        <v>32</v>
      </c>
      <c r="E11893" s="1271">
        <v>374.54</v>
      </c>
      <c r="F11893" s="394"/>
      <c r="G11893" s="295"/>
    </row>
    <row r="11894" spans="1:7" customFormat="1">
      <c r="A11894" s="1284" t="s">
        <v>3921</v>
      </c>
      <c r="B11894" s="503" t="s">
        <v>43459</v>
      </c>
      <c r="C11894" s="1268" t="s">
        <v>13139</v>
      </c>
      <c r="D11894" s="1269" t="s">
        <v>32</v>
      </c>
      <c r="E11894" s="1271">
        <v>649.67999999999995</v>
      </c>
      <c r="F11894" s="394"/>
      <c r="G11894" s="295"/>
    </row>
    <row r="11895" spans="1:7" customFormat="1">
      <c r="A11895" s="1284" t="s">
        <v>4399</v>
      </c>
      <c r="B11895" s="503" t="s">
        <v>43459</v>
      </c>
      <c r="C11895" s="1268" t="s">
        <v>13140</v>
      </c>
      <c r="D11895" s="1269" t="s">
        <v>28</v>
      </c>
      <c r="E11895" s="1271">
        <v>467.11</v>
      </c>
      <c r="F11895" s="394"/>
      <c r="G11895" s="295"/>
    </row>
    <row r="11896" spans="1:7" customFormat="1">
      <c r="A11896" s="1284" t="s">
        <v>6667</v>
      </c>
      <c r="B11896" s="503" t="s">
        <v>43459</v>
      </c>
      <c r="C11896" s="1268" t="s">
        <v>6668</v>
      </c>
      <c r="D11896" s="1269" t="s">
        <v>37</v>
      </c>
      <c r="E11896" s="1273">
        <v>2067.4</v>
      </c>
      <c r="F11896" s="394"/>
      <c r="G11896" s="295"/>
    </row>
    <row r="11897" spans="1:7" customFormat="1">
      <c r="A11897" s="1284" t="s">
        <v>6669</v>
      </c>
      <c r="B11897" s="503" t="s">
        <v>43459</v>
      </c>
      <c r="C11897" s="1268" t="s">
        <v>6670</v>
      </c>
      <c r="D11897" s="1269" t="s">
        <v>37</v>
      </c>
      <c r="E11897" s="1273">
        <v>2352.5500000000002</v>
      </c>
      <c r="F11897" s="394"/>
      <c r="G11897" s="295"/>
    </row>
    <row r="11898" spans="1:7" customFormat="1">
      <c r="A11898" s="1284" t="s">
        <v>6671</v>
      </c>
      <c r="B11898" s="503" t="s">
        <v>43459</v>
      </c>
      <c r="C11898" s="1268" t="s">
        <v>6672</v>
      </c>
      <c r="D11898" s="1269" t="s">
        <v>37</v>
      </c>
      <c r="E11898" s="1273">
        <v>1497.08</v>
      </c>
      <c r="F11898" s="394"/>
      <c r="G11898" s="295"/>
    </row>
    <row r="11899" spans="1:7" customFormat="1">
      <c r="A11899" s="1284" t="s">
        <v>6673</v>
      </c>
      <c r="B11899" s="503" t="s">
        <v>43459</v>
      </c>
      <c r="C11899" s="1268" t="s">
        <v>6674</v>
      </c>
      <c r="D11899" s="1269" t="s">
        <v>37</v>
      </c>
      <c r="E11899" s="1273">
        <v>2352.5500000000002</v>
      </c>
      <c r="F11899" s="394"/>
      <c r="G11899" s="295"/>
    </row>
    <row r="11900" spans="1:7" customFormat="1">
      <c r="A11900" s="1284" t="s">
        <v>6675</v>
      </c>
      <c r="B11900" s="503" t="s">
        <v>43459</v>
      </c>
      <c r="C11900" s="1268" t="s">
        <v>6676</v>
      </c>
      <c r="D11900" s="1269" t="s">
        <v>37</v>
      </c>
      <c r="E11900" s="1271">
        <v>855.47</v>
      </c>
      <c r="F11900" s="394"/>
      <c r="G11900" s="295"/>
    </row>
    <row r="11901" spans="1:7" customFormat="1">
      <c r="A11901" s="1284" t="s">
        <v>6677</v>
      </c>
      <c r="B11901" s="503" t="s">
        <v>43459</v>
      </c>
      <c r="C11901" s="1268" t="s">
        <v>6678</v>
      </c>
      <c r="D11901" s="1269" t="s">
        <v>37</v>
      </c>
      <c r="E11901" s="1273">
        <v>1140.6300000000001</v>
      </c>
      <c r="F11901" s="394"/>
      <c r="G11901" s="295"/>
    </row>
    <row r="11902" spans="1:7" customFormat="1">
      <c r="A11902" s="1284" t="s">
        <v>6679</v>
      </c>
      <c r="B11902" s="503" t="s">
        <v>43459</v>
      </c>
      <c r="C11902" s="1268" t="s">
        <v>6680</v>
      </c>
      <c r="D11902" s="1269" t="s">
        <v>37</v>
      </c>
      <c r="E11902" s="1271">
        <v>545.16</v>
      </c>
      <c r="F11902" s="394"/>
      <c r="G11902" s="295"/>
    </row>
    <row r="11903" spans="1:7" customFormat="1">
      <c r="A11903" s="1284" t="s">
        <v>6681</v>
      </c>
      <c r="B11903" s="503" t="s">
        <v>43459</v>
      </c>
      <c r="C11903" s="1268" t="s">
        <v>6682</v>
      </c>
      <c r="D11903" s="1269" t="s">
        <v>37</v>
      </c>
      <c r="E11903" s="1273">
        <v>2637.71</v>
      </c>
      <c r="F11903" s="394"/>
      <c r="G11903" s="295"/>
    </row>
    <row r="11904" spans="1:7" customFormat="1">
      <c r="A11904" s="1284" t="s">
        <v>6683</v>
      </c>
      <c r="B11904" s="503" t="s">
        <v>43459</v>
      </c>
      <c r="C11904" s="1268" t="s">
        <v>6684</v>
      </c>
      <c r="D11904" s="1269" t="s">
        <v>37</v>
      </c>
      <c r="E11904" s="1271">
        <v>570.32000000000005</v>
      </c>
      <c r="F11904" s="394"/>
      <c r="G11904" s="295"/>
    </row>
    <row r="11905" spans="1:7" customFormat="1">
      <c r="A11905" s="1284" t="s">
        <v>6685</v>
      </c>
      <c r="B11905" s="503" t="s">
        <v>43459</v>
      </c>
      <c r="C11905" s="1268" t="s">
        <v>6686</v>
      </c>
      <c r="D11905" s="1269" t="s">
        <v>37</v>
      </c>
      <c r="E11905" s="1273">
        <v>1192.6300000000001</v>
      </c>
      <c r="F11905" s="394"/>
      <c r="G11905" s="295"/>
    </row>
    <row r="11906" spans="1:7" customFormat="1">
      <c r="A11906" s="1284" t="s">
        <v>6687</v>
      </c>
      <c r="B11906" s="503" t="s">
        <v>43459</v>
      </c>
      <c r="C11906" s="1268" t="s">
        <v>6688</v>
      </c>
      <c r="D11906" s="1269" t="s">
        <v>37</v>
      </c>
      <c r="E11906" s="1271">
        <v>179.76</v>
      </c>
      <c r="F11906" s="394"/>
      <c r="G11906" s="295"/>
    </row>
    <row r="11907" spans="1:7" customFormat="1">
      <c r="A11907" s="1284" t="s">
        <v>6689</v>
      </c>
      <c r="B11907" s="503" t="s">
        <v>43459</v>
      </c>
      <c r="C11907" s="1268" t="s">
        <v>6690</v>
      </c>
      <c r="D11907" s="1269" t="s">
        <v>37</v>
      </c>
      <c r="E11907" s="1271">
        <v>359.51</v>
      </c>
      <c r="F11907" s="394"/>
      <c r="G11907" s="295"/>
    </row>
    <row r="11908" spans="1:7" customFormat="1">
      <c r="A11908" s="1284" t="s">
        <v>6691</v>
      </c>
      <c r="B11908" s="503" t="s">
        <v>43459</v>
      </c>
      <c r="C11908" s="1268" t="s">
        <v>6692</v>
      </c>
      <c r="D11908" s="1269" t="s">
        <v>37</v>
      </c>
      <c r="E11908" s="1271">
        <v>648.20000000000005</v>
      </c>
      <c r="F11908" s="394"/>
      <c r="G11908" s="295"/>
    </row>
    <row r="11909" spans="1:7" customFormat="1">
      <c r="A11909" s="1284" t="s">
        <v>6693</v>
      </c>
      <c r="B11909" s="503" t="s">
        <v>43459</v>
      </c>
      <c r="C11909" s="1268" t="s">
        <v>6694</v>
      </c>
      <c r="D11909" s="1269" t="s">
        <v>37</v>
      </c>
      <c r="E11909" s="1271">
        <v>657.74</v>
      </c>
      <c r="F11909" s="394"/>
      <c r="G11909" s="295"/>
    </row>
    <row r="11910" spans="1:7" customFormat="1">
      <c r="A11910" s="1284" t="s">
        <v>6695</v>
      </c>
      <c r="B11910" s="503" t="s">
        <v>43459</v>
      </c>
      <c r="C11910" s="1268" t="s">
        <v>6696</v>
      </c>
      <c r="D11910" s="1269" t="s">
        <v>37</v>
      </c>
      <c r="E11910" s="1271">
        <v>972.3</v>
      </c>
      <c r="F11910" s="394"/>
      <c r="G11910" s="295"/>
    </row>
    <row r="11911" spans="1:7" customFormat="1">
      <c r="A11911" s="1284" t="s">
        <v>6697</v>
      </c>
      <c r="B11911" s="503" t="s">
        <v>43459</v>
      </c>
      <c r="C11911" s="1268" t="s">
        <v>6698</v>
      </c>
      <c r="D11911" s="1269" t="s">
        <v>37</v>
      </c>
      <c r="E11911" s="1271">
        <v>986.6</v>
      </c>
      <c r="F11911" s="394"/>
      <c r="G11911" s="295"/>
    </row>
    <row r="11912" spans="1:7" customFormat="1">
      <c r="A11912" s="1284" t="s">
        <v>6699</v>
      </c>
      <c r="B11912" s="503" t="s">
        <v>43459</v>
      </c>
      <c r="C11912" s="1268" t="s">
        <v>6700</v>
      </c>
      <c r="D11912" s="1269" t="s">
        <v>37</v>
      </c>
      <c r="E11912" s="1273">
        <v>1296.4100000000001</v>
      </c>
      <c r="F11912" s="394"/>
      <c r="G11912" s="295"/>
    </row>
    <row r="11913" spans="1:7" customFormat="1">
      <c r="A11913" s="1284" t="s">
        <v>6701</v>
      </c>
      <c r="B11913" s="503" t="s">
        <v>43459</v>
      </c>
      <c r="C11913" s="1268" t="s">
        <v>6702</v>
      </c>
      <c r="D11913" s="1269" t="s">
        <v>37</v>
      </c>
      <c r="E11913" s="1273">
        <v>1315.47</v>
      </c>
      <c r="F11913" s="394"/>
      <c r="G11913" s="295"/>
    </row>
    <row r="11914" spans="1:7" customFormat="1">
      <c r="A11914" s="1284" t="s">
        <v>6703</v>
      </c>
      <c r="B11914" s="503" t="s">
        <v>43459</v>
      </c>
      <c r="C11914" s="1268" t="s">
        <v>6704</v>
      </c>
      <c r="D11914" s="1269" t="s">
        <v>37</v>
      </c>
      <c r="E11914" s="1271">
        <v>643.44000000000005</v>
      </c>
      <c r="F11914" s="394"/>
      <c r="G11914" s="295"/>
    </row>
    <row r="11915" spans="1:7" customFormat="1">
      <c r="A11915" s="1284" t="s">
        <v>6705</v>
      </c>
      <c r="B11915" s="503" t="s">
        <v>43459</v>
      </c>
      <c r="C11915" s="1268" t="s">
        <v>6706</v>
      </c>
      <c r="D11915" s="1269" t="s">
        <v>37</v>
      </c>
      <c r="E11915" s="1271">
        <v>328.87</v>
      </c>
      <c r="F11915" s="394"/>
      <c r="G11915" s="295"/>
    </row>
    <row r="11916" spans="1:7" customFormat="1">
      <c r="A11916" s="1284" t="s">
        <v>6707</v>
      </c>
      <c r="B11916" s="503" t="s">
        <v>43459</v>
      </c>
      <c r="C11916" s="1268" t="s">
        <v>6708</v>
      </c>
      <c r="D11916" s="1269" t="s">
        <v>37</v>
      </c>
      <c r="E11916" s="1271">
        <v>371.76</v>
      </c>
      <c r="F11916" s="394"/>
      <c r="G11916" s="295"/>
    </row>
    <row r="11917" spans="1:7" customFormat="1">
      <c r="A11917" s="1284" t="s">
        <v>6709</v>
      </c>
      <c r="B11917" s="503" t="s">
        <v>43459</v>
      </c>
      <c r="C11917" s="1268" t="s">
        <v>6710</v>
      </c>
      <c r="D11917" s="1269" t="s">
        <v>37</v>
      </c>
      <c r="E11917" s="1271">
        <v>419.43</v>
      </c>
      <c r="F11917" s="394"/>
      <c r="G11917" s="295"/>
    </row>
    <row r="11918" spans="1:7" customFormat="1">
      <c r="A11918" s="1284" t="s">
        <v>6711</v>
      </c>
      <c r="B11918" s="503" t="s">
        <v>43459</v>
      </c>
      <c r="C11918" s="1268" t="s">
        <v>6712</v>
      </c>
      <c r="D11918" s="1269" t="s">
        <v>37</v>
      </c>
      <c r="E11918" s="1271">
        <v>156.81</v>
      </c>
      <c r="F11918" s="394"/>
      <c r="G11918" s="295"/>
    </row>
    <row r="11919" spans="1:7" customFormat="1">
      <c r="A11919" s="1284" t="s">
        <v>6713</v>
      </c>
      <c r="B11919" s="503" t="s">
        <v>43459</v>
      </c>
      <c r="C11919" s="1268" t="s">
        <v>6714</v>
      </c>
      <c r="D11919" s="1269" t="s">
        <v>37</v>
      </c>
      <c r="E11919" s="1271">
        <v>309.8</v>
      </c>
      <c r="F11919" s="394"/>
      <c r="G11919" s="295"/>
    </row>
    <row r="11920" spans="1:7" customFormat="1">
      <c r="A11920" s="1284" t="s">
        <v>6715</v>
      </c>
      <c r="B11920" s="503" t="s">
        <v>43459</v>
      </c>
      <c r="C11920" s="1268" t="s">
        <v>6716</v>
      </c>
      <c r="D11920" s="1269" t="s">
        <v>37</v>
      </c>
      <c r="E11920" s="1271">
        <v>314.57</v>
      </c>
      <c r="F11920" s="394"/>
      <c r="G11920" s="295"/>
    </row>
    <row r="11921" spans="1:7" customFormat="1">
      <c r="A11921" s="1284" t="s">
        <v>6717</v>
      </c>
      <c r="B11921" s="503" t="s">
        <v>43459</v>
      </c>
      <c r="C11921" s="1268" t="s">
        <v>6718</v>
      </c>
      <c r="D11921" s="1269" t="s">
        <v>37</v>
      </c>
      <c r="E11921" s="1271">
        <v>247.84</v>
      </c>
      <c r="F11921" s="394"/>
      <c r="G11921" s="295"/>
    </row>
    <row r="11922" spans="1:7" customFormat="1">
      <c r="A11922" s="1284" t="s">
        <v>6719</v>
      </c>
      <c r="B11922" s="503" t="s">
        <v>43459</v>
      </c>
      <c r="C11922" s="1268" t="s">
        <v>6720</v>
      </c>
      <c r="D11922" s="1269" t="s">
        <v>37</v>
      </c>
      <c r="E11922" s="1271">
        <v>257.37</v>
      </c>
      <c r="F11922" s="394"/>
      <c r="G11922" s="295"/>
    </row>
    <row r="11923" spans="1:7" customFormat="1">
      <c r="A11923" s="1284" t="s">
        <v>6721</v>
      </c>
      <c r="B11923" s="503" t="s">
        <v>43459</v>
      </c>
      <c r="C11923" s="1268" t="s">
        <v>12650</v>
      </c>
      <c r="D11923" s="1269" t="s">
        <v>37</v>
      </c>
      <c r="E11923" s="1273">
        <v>2349.7399999999998</v>
      </c>
      <c r="F11923" s="394"/>
      <c r="G11923" s="295"/>
    </row>
    <row r="11924" spans="1:7" customFormat="1">
      <c r="A11924" s="1284" t="s">
        <v>6722</v>
      </c>
      <c r="B11924" s="503" t="s">
        <v>43459</v>
      </c>
      <c r="C11924" s="1268" t="s">
        <v>12651</v>
      </c>
      <c r="D11924" s="1269" t="s">
        <v>37</v>
      </c>
      <c r="E11924" s="1273">
        <v>2384.29</v>
      </c>
      <c r="F11924" s="394"/>
      <c r="G11924" s="295"/>
    </row>
    <row r="11925" spans="1:7" customFormat="1">
      <c r="A11925" s="1284" t="s">
        <v>6723</v>
      </c>
      <c r="B11925" s="503" t="s">
        <v>43459</v>
      </c>
      <c r="C11925" s="1268" t="s">
        <v>6724</v>
      </c>
      <c r="D11925" s="1269" t="s">
        <v>37</v>
      </c>
      <c r="E11925" s="1273">
        <v>2673.84</v>
      </c>
      <c r="F11925" s="394"/>
      <c r="G11925" s="295"/>
    </row>
    <row r="11926" spans="1:7" customFormat="1">
      <c r="A11926" s="1284" t="s">
        <v>6725</v>
      </c>
      <c r="B11926" s="503" t="s">
        <v>43459</v>
      </c>
      <c r="C11926" s="1268" t="s">
        <v>6726</v>
      </c>
      <c r="D11926" s="1269" t="s">
        <v>37</v>
      </c>
      <c r="E11926" s="1273">
        <v>2713.16</v>
      </c>
      <c r="F11926" s="394"/>
      <c r="G11926" s="295"/>
    </row>
    <row r="11927" spans="1:7" customFormat="1">
      <c r="A11927" s="1284" t="s">
        <v>6727</v>
      </c>
      <c r="B11927" s="503" t="s">
        <v>43459</v>
      </c>
      <c r="C11927" s="1268" t="s">
        <v>12652</v>
      </c>
      <c r="D11927" s="1269" t="s">
        <v>37</v>
      </c>
      <c r="E11927" s="1271">
        <v>315.93</v>
      </c>
      <c r="F11927" s="394"/>
      <c r="G11927" s="295"/>
    </row>
    <row r="11928" spans="1:7" customFormat="1">
      <c r="A11928" s="1284" t="s">
        <v>6728</v>
      </c>
      <c r="B11928" s="503" t="s">
        <v>43459</v>
      </c>
      <c r="C11928" s="1268" t="s">
        <v>12653</v>
      </c>
      <c r="D11928" s="1269" t="s">
        <v>37</v>
      </c>
      <c r="E11928" s="1271">
        <v>337</v>
      </c>
      <c r="F11928" s="394"/>
      <c r="G11928" s="295"/>
    </row>
    <row r="11929" spans="1:7" customFormat="1">
      <c r="A11929" s="1284" t="s">
        <v>6729</v>
      </c>
      <c r="B11929" s="503" t="s">
        <v>43459</v>
      </c>
      <c r="C11929" s="1268" t="s">
        <v>12654</v>
      </c>
      <c r="D11929" s="1269" t="s">
        <v>37</v>
      </c>
      <c r="E11929" s="1271">
        <v>821.93</v>
      </c>
      <c r="F11929" s="394"/>
      <c r="G11929" s="295"/>
    </row>
    <row r="11930" spans="1:7" customFormat="1">
      <c r="A11930" s="1284" t="s">
        <v>6730</v>
      </c>
      <c r="B11930" s="503" t="s">
        <v>43459</v>
      </c>
      <c r="C11930" s="1268" t="s">
        <v>12655</v>
      </c>
      <c r="D11930" s="1269" t="s">
        <v>37</v>
      </c>
      <c r="E11930" s="1273">
        <v>1056.0999999999999</v>
      </c>
      <c r="F11930" s="394"/>
      <c r="G11930" s="295"/>
    </row>
    <row r="11931" spans="1:7" customFormat="1">
      <c r="A11931" s="1284" t="s">
        <v>6731</v>
      </c>
      <c r="B11931" s="503" t="s">
        <v>43459</v>
      </c>
      <c r="C11931" s="1268" t="s">
        <v>6732</v>
      </c>
      <c r="D11931" s="1269" t="s">
        <v>37</v>
      </c>
      <c r="E11931" s="1271">
        <v>273.39</v>
      </c>
      <c r="F11931" s="394"/>
      <c r="G11931" s="295"/>
    </row>
    <row r="11932" spans="1:7" customFormat="1" ht="32.25">
      <c r="A11932" s="1284" t="s">
        <v>3953</v>
      </c>
      <c r="B11932" s="503" t="s">
        <v>43459</v>
      </c>
      <c r="C11932" s="1268" t="s">
        <v>13141</v>
      </c>
      <c r="D11932" s="1269" t="s">
        <v>28</v>
      </c>
      <c r="E11932" s="1271">
        <v>527.99</v>
      </c>
      <c r="F11932" s="394"/>
      <c r="G11932" s="295"/>
    </row>
    <row r="11933" spans="1:7" customFormat="1" ht="22.5">
      <c r="A11933" s="1284" t="s">
        <v>3955</v>
      </c>
      <c r="B11933" s="503" t="s">
        <v>43459</v>
      </c>
      <c r="C11933" s="1268" t="s">
        <v>13142</v>
      </c>
      <c r="D11933" s="1269" t="s">
        <v>28</v>
      </c>
      <c r="E11933" s="1271">
        <v>556.98</v>
      </c>
      <c r="F11933" s="394"/>
      <c r="G11933" s="295"/>
    </row>
    <row r="11934" spans="1:7" customFormat="1" ht="22.5">
      <c r="A11934" s="1284" t="s">
        <v>3956</v>
      </c>
      <c r="B11934" s="503" t="s">
        <v>43459</v>
      </c>
      <c r="C11934" s="1268" t="s">
        <v>13143</v>
      </c>
      <c r="D11934" s="1269" t="s">
        <v>28</v>
      </c>
      <c r="E11934" s="1271">
        <v>467.1</v>
      </c>
      <c r="F11934" s="394"/>
      <c r="G11934" s="295"/>
    </row>
    <row r="11935" spans="1:7" customFormat="1" ht="32.25">
      <c r="A11935" s="1284" t="s">
        <v>3954</v>
      </c>
      <c r="B11935" s="503" t="s">
        <v>43459</v>
      </c>
      <c r="C11935" s="1268" t="s">
        <v>13144</v>
      </c>
      <c r="D11935" s="1269" t="s">
        <v>28</v>
      </c>
      <c r="E11935" s="1271">
        <v>458.05</v>
      </c>
      <c r="F11935" s="394"/>
      <c r="G11935" s="295"/>
    </row>
    <row r="11936" spans="1:7" customFormat="1" ht="22.5">
      <c r="A11936" s="1284" t="s">
        <v>3957</v>
      </c>
      <c r="B11936" s="503" t="s">
        <v>43459</v>
      </c>
      <c r="C11936" s="1268" t="s">
        <v>13145</v>
      </c>
      <c r="D11936" s="1269" t="s">
        <v>28</v>
      </c>
      <c r="E11936" s="1271">
        <v>487.04</v>
      </c>
      <c r="F11936" s="394"/>
      <c r="G11936" s="295"/>
    </row>
    <row r="11937" spans="1:7" customFormat="1" ht="22.5">
      <c r="A11937" s="1284" t="s">
        <v>3958</v>
      </c>
      <c r="B11937" s="503" t="s">
        <v>43459</v>
      </c>
      <c r="C11937" s="1268" t="s">
        <v>13146</v>
      </c>
      <c r="D11937" s="1269" t="s">
        <v>28</v>
      </c>
      <c r="E11937" s="1271">
        <v>482.38</v>
      </c>
      <c r="F11937" s="394"/>
      <c r="G11937" s="295"/>
    </row>
    <row r="11938" spans="1:7" customFormat="1">
      <c r="A11938" s="1284" t="s">
        <v>3932</v>
      </c>
      <c r="B11938" s="503" t="s">
        <v>43459</v>
      </c>
      <c r="C11938" s="1268" t="s">
        <v>13147</v>
      </c>
      <c r="D11938" s="1269" t="s">
        <v>32</v>
      </c>
      <c r="E11938" s="1271">
        <v>431.06</v>
      </c>
      <c r="F11938" s="394"/>
      <c r="G11938" s="295"/>
    </row>
    <row r="11939" spans="1:7" customFormat="1" ht="22.5">
      <c r="A11939" s="1284" t="s">
        <v>3924</v>
      </c>
      <c r="B11939" s="503" t="s">
        <v>43459</v>
      </c>
      <c r="C11939" s="1268" t="s">
        <v>13148</v>
      </c>
      <c r="D11939" s="1269" t="s">
        <v>28</v>
      </c>
      <c r="E11939" s="1271">
        <v>511.06</v>
      </c>
      <c r="F11939" s="394"/>
      <c r="G11939" s="295"/>
    </row>
    <row r="11940" spans="1:7" customFormat="1">
      <c r="A11940" s="1284" t="s">
        <v>3925</v>
      </c>
      <c r="B11940" s="503" t="s">
        <v>43459</v>
      </c>
      <c r="C11940" s="1268" t="s">
        <v>13149</v>
      </c>
      <c r="D11940" s="1269" t="s">
        <v>28</v>
      </c>
      <c r="E11940" s="1271">
        <v>552.09</v>
      </c>
      <c r="F11940" s="394"/>
      <c r="G11940" s="295"/>
    </row>
    <row r="11941" spans="1:7" customFormat="1" ht="22.5">
      <c r="A11941" s="1284" t="s">
        <v>3927</v>
      </c>
      <c r="B11941" s="503" t="s">
        <v>43459</v>
      </c>
      <c r="C11941" s="1268" t="s">
        <v>13150</v>
      </c>
      <c r="D11941" s="1269" t="s">
        <v>28</v>
      </c>
      <c r="E11941" s="1271">
        <v>754.45</v>
      </c>
      <c r="F11941" s="394"/>
      <c r="G11941" s="295"/>
    </row>
    <row r="11942" spans="1:7" customFormat="1">
      <c r="A11942" s="1284" t="s">
        <v>3926</v>
      </c>
      <c r="B11942" s="503" t="s">
        <v>43459</v>
      </c>
      <c r="C11942" s="1268" t="s">
        <v>13151</v>
      </c>
      <c r="D11942" s="1269" t="s">
        <v>28</v>
      </c>
      <c r="E11942" s="1271">
        <v>613.69000000000005</v>
      </c>
      <c r="F11942" s="394"/>
      <c r="G11942" s="295"/>
    </row>
    <row r="11943" spans="1:7" customFormat="1">
      <c r="A11943" s="1284" t="s">
        <v>3928</v>
      </c>
      <c r="B11943" s="503" t="s">
        <v>43459</v>
      </c>
      <c r="C11943" s="1268" t="s">
        <v>13152</v>
      </c>
      <c r="D11943" s="1269" t="s">
        <v>28</v>
      </c>
      <c r="E11943" s="1271">
        <v>644.14</v>
      </c>
      <c r="F11943" s="394"/>
      <c r="G11943" s="295"/>
    </row>
    <row r="11944" spans="1:7" customFormat="1" ht="22.5">
      <c r="A11944" s="1284" t="s">
        <v>3930</v>
      </c>
      <c r="B11944" s="503" t="s">
        <v>43459</v>
      </c>
      <c r="C11944" s="1268" t="s">
        <v>13153</v>
      </c>
      <c r="D11944" s="1269" t="s">
        <v>28</v>
      </c>
      <c r="E11944" s="1271">
        <v>385.8</v>
      </c>
      <c r="F11944" s="394"/>
      <c r="G11944" s="295"/>
    </row>
    <row r="11945" spans="1:7" customFormat="1" ht="22.5">
      <c r="A11945" s="1284" t="s">
        <v>3929</v>
      </c>
      <c r="B11945" s="503" t="s">
        <v>43459</v>
      </c>
      <c r="C11945" s="1268" t="s">
        <v>13154</v>
      </c>
      <c r="D11945" s="1269" t="s">
        <v>28</v>
      </c>
      <c r="E11945" s="1271">
        <v>443.68</v>
      </c>
      <c r="F11945" s="394"/>
      <c r="G11945" s="295"/>
    </row>
    <row r="11946" spans="1:7" customFormat="1" ht="22.5">
      <c r="A11946" s="1284" t="s">
        <v>3931</v>
      </c>
      <c r="B11946" s="503" t="s">
        <v>43459</v>
      </c>
      <c r="C11946" s="1268" t="s">
        <v>13155</v>
      </c>
      <c r="D11946" s="1269" t="s">
        <v>28</v>
      </c>
      <c r="E11946" s="1271">
        <v>434.44</v>
      </c>
      <c r="F11946" s="394"/>
      <c r="G11946" s="295"/>
    </row>
    <row r="11947" spans="1:7" customFormat="1" ht="32.25">
      <c r="A11947" s="1284" t="s">
        <v>6733</v>
      </c>
      <c r="B11947" s="503" t="s">
        <v>43459</v>
      </c>
      <c r="C11947" s="1268" t="s">
        <v>6734</v>
      </c>
      <c r="D11947" s="1269" t="s">
        <v>28</v>
      </c>
      <c r="E11947" s="1271">
        <v>614.22</v>
      </c>
      <c r="F11947" s="394"/>
      <c r="G11947" s="295"/>
    </row>
    <row r="11948" spans="1:7" customFormat="1">
      <c r="A11948" s="1284" t="s">
        <v>6735</v>
      </c>
      <c r="B11948" s="503" t="s">
        <v>43459</v>
      </c>
      <c r="C11948" s="1268" t="s">
        <v>6736</v>
      </c>
      <c r="D11948" s="1269" t="s">
        <v>37</v>
      </c>
      <c r="E11948" s="1271">
        <v>633.66</v>
      </c>
      <c r="F11948" s="394"/>
      <c r="G11948" s="295"/>
    </row>
    <row r="11949" spans="1:7" customFormat="1">
      <c r="A11949" s="1284" t="s">
        <v>6737</v>
      </c>
      <c r="B11949" s="503" t="s">
        <v>43459</v>
      </c>
      <c r="C11949" s="1268" t="s">
        <v>6738</v>
      </c>
      <c r="D11949" s="1269" t="s">
        <v>37</v>
      </c>
      <c r="E11949" s="1271">
        <v>724.18</v>
      </c>
      <c r="F11949" s="394"/>
      <c r="G11949" s="295"/>
    </row>
    <row r="11950" spans="1:7" customFormat="1">
      <c r="A11950" s="1284" t="s">
        <v>6739</v>
      </c>
      <c r="B11950" s="503" t="s">
        <v>43459</v>
      </c>
      <c r="C11950" s="1268" t="s">
        <v>6740</v>
      </c>
      <c r="D11950" s="1269" t="s">
        <v>37</v>
      </c>
      <c r="E11950" s="1271">
        <v>905.23</v>
      </c>
      <c r="F11950" s="394"/>
      <c r="G11950" s="295"/>
    </row>
    <row r="11951" spans="1:7" customFormat="1">
      <c r="A11951" s="1284" t="s">
        <v>6741</v>
      </c>
      <c r="B11951" s="503" t="s">
        <v>43459</v>
      </c>
      <c r="C11951" s="1268" t="s">
        <v>12656</v>
      </c>
      <c r="D11951" s="1269" t="s">
        <v>37</v>
      </c>
      <c r="E11951" s="1271">
        <v>373.36</v>
      </c>
      <c r="F11951" s="394"/>
      <c r="G11951" s="295"/>
    </row>
    <row r="11952" spans="1:7" customFormat="1">
      <c r="A11952" s="1284" t="s">
        <v>6742</v>
      </c>
      <c r="B11952" s="503" t="s">
        <v>43459</v>
      </c>
      <c r="C11952" s="1268" t="s">
        <v>12657</v>
      </c>
      <c r="D11952" s="1269" t="s">
        <v>32</v>
      </c>
      <c r="E11952" s="1271">
        <v>151.5</v>
      </c>
      <c r="F11952" s="394"/>
      <c r="G11952" s="295"/>
    </row>
    <row r="11953" spans="1:7" customFormat="1">
      <c r="A11953" s="1292">
        <v>9090</v>
      </c>
      <c r="B11953" s="503" t="s">
        <v>43459</v>
      </c>
      <c r="C11953" s="1265" t="s">
        <v>6743</v>
      </c>
      <c r="D11953" s="1266" t="s">
        <v>97</v>
      </c>
      <c r="E11953" s="1267"/>
      <c r="F11953" s="394"/>
      <c r="G11953" s="295"/>
    </row>
    <row r="11954" spans="1:7" customFormat="1">
      <c r="A11954" s="1284" t="s">
        <v>6744</v>
      </c>
      <c r="B11954" s="503" t="s">
        <v>43459</v>
      </c>
      <c r="C11954" s="1268" t="s">
        <v>6745</v>
      </c>
      <c r="D11954" s="1269" t="s">
        <v>37</v>
      </c>
      <c r="E11954" s="1271">
        <v>391.57</v>
      </c>
      <c r="F11954" s="394"/>
      <c r="G11954" s="295"/>
    </row>
    <row r="11955" spans="1:7" customFormat="1">
      <c r="A11955" s="1301">
        <v>11647</v>
      </c>
      <c r="B11955" s="503" t="s">
        <v>43459</v>
      </c>
      <c r="C11955" s="1265" t="s">
        <v>23841</v>
      </c>
      <c r="D11955" s="1266" t="s">
        <v>97</v>
      </c>
      <c r="E11955" s="1267"/>
      <c r="F11955" s="394"/>
      <c r="G11955" s="295"/>
    </row>
    <row r="11956" spans="1:7" customFormat="1" ht="22.5">
      <c r="A11956" s="1284" t="s">
        <v>12647</v>
      </c>
      <c r="B11956" s="503" t="s">
        <v>43459</v>
      </c>
      <c r="C11956" s="1268" t="s">
        <v>12648</v>
      </c>
      <c r="D11956" s="1269" t="s">
        <v>28</v>
      </c>
      <c r="E11956" s="1271">
        <v>613.02</v>
      </c>
      <c r="F11956" s="394"/>
      <c r="G11956" s="295"/>
    </row>
    <row r="11957" spans="1:7" customFormat="1" ht="22.5">
      <c r="A11957" s="1284" t="s">
        <v>6664</v>
      </c>
      <c r="B11957" s="503" t="s">
        <v>43459</v>
      </c>
      <c r="C11957" s="1268" t="s">
        <v>12649</v>
      </c>
      <c r="D11957" s="1269" t="s">
        <v>28</v>
      </c>
      <c r="E11957" s="1271">
        <v>498.23</v>
      </c>
      <c r="F11957" s="394"/>
      <c r="G11957" s="295"/>
    </row>
    <row r="11958" spans="1:7" customFormat="1">
      <c r="A11958" s="1292">
        <v>9091</v>
      </c>
      <c r="B11958" s="503" t="s">
        <v>43459</v>
      </c>
      <c r="C11958" s="1265" t="s">
        <v>3697</v>
      </c>
      <c r="D11958" s="1266" t="s">
        <v>97</v>
      </c>
      <c r="E11958" s="1267"/>
      <c r="F11958" s="394"/>
      <c r="G11958" s="295"/>
    </row>
    <row r="11959" spans="1:7" customFormat="1">
      <c r="A11959" s="1284" t="s">
        <v>6746</v>
      </c>
      <c r="B11959" s="503" t="s">
        <v>43459</v>
      </c>
      <c r="C11959" s="1268" t="s">
        <v>12658</v>
      </c>
      <c r="D11959" s="1269" t="s">
        <v>34</v>
      </c>
      <c r="E11959" s="1273">
        <v>4381.92</v>
      </c>
      <c r="F11959" s="394"/>
      <c r="G11959" s="295"/>
    </row>
    <row r="11960" spans="1:7" customFormat="1">
      <c r="A11960" s="1284" t="s">
        <v>6747</v>
      </c>
      <c r="B11960" s="503" t="s">
        <v>43459</v>
      </c>
      <c r="C11960" s="1268" t="s">
        <v>12659</v>
      </c>
      <c r="D11960" s="1269" t="s">
        <v>34</v>
      </c>
      <c r="E11960" s="1273">
        <v>2018.51</v>
      </c>
      <c r="F11960" s="394"/>
      <c r="G11960" s="295"/>
    </row>
    <row r="11961" spans="1:7" customFormat="1">
      <c r="A11961" s="1284" t="s">
        <v>6748</v>
      </c>
      <c r="B11961" s="503" t="s">
        <v>43459</v>
      </c>
      <c r="C11961" s="1268" t="s">
        <v>12660</v>
      </c>
      <c r="D11961" s="1269" t="s">
        <v>34</v>
      </c>
      <c r="E11961" s="1273">
        <v>2246.59</v>
      </c>
      <c r="F11961" s="394"/>
      <c r="G11961" s="295"/>
    </row>
    <row r="11962" spans="1:7" customFormat="1">
      <c r="A11962" s="1284" t="s">
        <v>6749</v>
      </c>
      <c r="B11962" s="503" t="s">
        <v>43459</v>
      </c>
      <c r="C11962" s="1268" t="s">
        <v>12661</v>
      </c>
      <c r="D11962" s="1269" t="s">
        <v>34</v>
      </c>
      <c r="E11962" s="1273">
        <v>2759.52</v>
      </c>
      <c r="F11962" s="394"/>
      <c r="G11962" s="295"/>
    </row>
    <row r="11963" spans="1:7" customFormat="1">
      <c r="A11963" s="1284" t="s">
        <v>6750</v>
      </c>
      <c r="B11963" s="503" t="s">
        <v>43459</v>
      </c>
      <c r="C11963" s="1268" t="s">
        <v>6751</v>
      </c>
      <c r="D11963" s="1269" t="s">
        <v>32</v>
      </c>
      <c r="E11963" s="1271">
        <v>183.02</v>
      </c>
      <c r="F11963" s="394"/>
      <c r="G11963" s="295"/>
    </row>
    <row r="11964" spans="1:7" customFormat="1">
      <c r="A11964" s="1284" t="s">
        <v>6752</v>
      </c>
      <c r="B11964" s="503" t="s">
        <v>43459</v>
      </c>
      <c r="C11964" s="1268" t="s">
        <v>12662</v>
      </c>
      <c r="D11964" s="1269" t="s">
        <v>32</v>
      </c>
      <c r="E11964" s="1271">
        <v>284.76</v>
      </c>
      <c r="F11964" s="394"/>
      <c r="G11964" s="295"/>
    </row>
    <row r="11965" spans="1:7" customFormat="1">
      <c r="A11965" s="1284" t="s">
        <v>6753</v>
      </c>
      <c r="B11965" s="503" t="s">
        <v>43459</v>
      </c>
      <c r="C11965" s="1268" t="s">
        <v>12663</v>
      </c>
      <c r="D11965" s="1269" t="s">
        <v>32</v>
      </c>
      <c r="E11965" s="1271">
        <v>240.64</v>
      </c>
      <c r="F11965" s="394"/>
      <c r="G11965" s="295"/>
    </row>
    <row r="11966" spans="1:7" customFormat="1">
      <c r="A11966" s="1284" t="s">
        <v>6754</v>
      </c>
      <c r="B11966" s="503" t="s">
        <v>43459</v>
      </c>
      <c r="C11966" s="1268" t="s">
        <v>12664</v>
      </c>
      <c r="D11966" s="1269" t="s">
        <v>32</v>
      </c>
      <c r="E11966" s="1271">
        <v>208.62</v>
      </c>
      <c r="F11966" s="394"/>
      <c r="G11966" s="295"/>
    </row>
    <row r="11967" spans="1:7" customFormat="1">
      <c r="A11967" s="1284" t="s">
        <v>6755</v>
      </c>
      <c r="B11967" s="503" t="s">
        <v>43459</v>
      </c>
      <c r="C11967" s="1268" t="s">
        <v>12665</v>
      </c>
      <c r="D11967" s="1269" t="s">
        <v>32</v>
      </c>
      <c r="E11967" s="1271">
        <v>368.55</v>
      </c>
      <c r="F11967" s="394"/>
      <c r="G11967" s="295"/>
    </row>
    <row r="11968" spans="1:7" customFormat="1">
      <c r="A11968" s="1284" t="s">
        <v>6756</v>
      </c>
      <c r="B11968" s="503" t="s">
        <v>43459</v>
      </c>
      <c r="C11968" s="1268" t="s">
        <v>12666</v>
      </c>
      <c r="D11968" s="1269" t="s">
        <v>34</v>
      </c>
      <c r="E11968" s="1273">
        <v>3290.05</v>
      </c>
      <c r="F11968" s="394"/>
      <c r="G11968" s="295"/>
    </row>
    <row r="11969" spans="1:7" customFormat="1">
      <c r="A11969" s="1284" t="s">
        <v>6757</v>
      </c>
      <c r="B11969" s="503" t="s">
        <v>43459</v>
      </c>
      <c r="C11969" s="1268" t="s">
        <v>12667</v>
      </c>
      <c r="D11969" s="1269" t="s">
        <v>34</v>
      </c>
      <c r="E11969" s="1273">
        <v>3202.17</v>
      </c>
      <c r="F11969" s="394"/>
      <c r="G11969" s="295"/>
    </row>
    <row r="11970" spans="1:7" customFormat="1">
      <c r="A11970" s="1284" t="s">
        <v>6758</v>
      </c>
      <c r="B11970" s="503" t="s">
        <v>43459</v>
      </c>
      <c r="C11970" s="1268" t="s">
        <v>12668</v>
      </c>
      <c r="D11970" s="1269" t="s">
        <v>34</v>
      </c>
      <c r="E11970" s="1273">
        <v>2215.87</v>
      </c>
      <c r="F11970" s="394"/>
      <c r="G11970" s="295"/>
    </row>
    <row r="11971" spans="1:7" customFormat="1">
      <c r="A11971" s="1292">
        <v>9092</v>
      </c>
      <c r="B11971" s="503" t="s">
        <v>43459</v>
      </c>
      <c r="C11971" s="1265" t="s">
        <v>3752</v>
      </c>
      <c r="D11971" s="1266" t="s">
        <v>97</v>
      </c>
      <c r="E11971" s="1267"/>
      <c r="F11971" s="394"/>
      <c r="G11971" s="295"/>
    </row>
    <row r="11972" spans="1:7" customFormat="1">
      <c r="A11972" s="1284" t="s">
        <v>6759</v>
      </c>
      <c r="B11972" s="503" t="s">
        <v>43459</v>
      </c>
      <c r="C11972" s="1268" t="s">
        <v>6760</v>
      </c>
      <c r="D11972" s="1269" t="s">
        <v>37</v>
      </c>
      <c r="E11972" s="1271">
        <v>267.62</v>
      </c>
      <c r="F11972" s="394"/>
      <c r="G11972" s="295"/>
    </row>
    <row r="11973" spans="1:7" customFormat="1">
      <c r="A11973" s="1292">
        <v>9093</v>
      </c>
      <c r="B11973" s="503" t="s">
        <v>43459</v>
      </c>
      <c r="C11973" s="1265" t="s">
        <v>5954</v>
      </c>
      <c r="D11973" s="1266" t="s">
        <v>97</v>
      </c>
      <c r="E11973" s="1267"/>
      <c r="F11973" s="394"/>
      <c r="G11973" s="295"/>
    </row>
    <row r="11974" spans="1:7" customFormat="1" ht="22.5">
      <c r="A11974" s="1284" t="s">
        <v>6761</v>
      </c>
      <c r="B11974" s="503" t="s">
        <v>43459</v>
      </c>
      <c r="C11974" s="1268" t="s">
        <v>11249</v>
      </c>
      <c r="D11974" s="1269" t="s">
        <v>28</v>
      </c>
      <c r="E11974" s="1274">
        <v>20872.32</v>
      </c>
      <c r="F11974" s="394"/>
      <c r="G11974" s="295"/>
    </row>
    <row r="11975" spans="1:7" customFormat="1" ht="22.5">
      <c r="A11975" s="1284" t="s">
        <v>6762</v>
      </c>
      <c r="B11975" s="503" t="s">
        <v>43459</v>
      </c>
      <c r="C11975" s="1268" t="s">
        <v>11250</v>
      </c>
      <c r="D11975" s="1269" t="s">
        <v>28</v>
      </c>
      <c r="E11975" s="1274">
        <v>25518.6</v>
      </c>
      <c r="F11975" s="394"/>
      <c r="G11975" s="295"/>
    </row>
    <row r="11976" spans="1:7" customFormat="1" ht="22.5">
      <c r="A11976" s="1284" t="s">
        <v>6763</v>
      </c>
      <c r="B11976" s="503" t="s">
        <v>43459</v>
      </c>
      <c r="C11976" s="1268" t="s">
        <v>11251</v>
      </c>
      <c r="D11976" s="1269" t="s">
        <v>28</v>
      </c>
      <c r="E11976" s="1274">
        <v>27983.73</v>
      </c>
      <c r="F11976" s="394"/>
      <c r="G11976" s="295"/>
    </row>
    <row r="11977" spans="1:7" customFormat="1" ht="22.5">
      <c r="A11977" s="1284" t="s">
        <v>6764</v>
      </c>
      <c r="B11977" s="503" t="s">
        <v>43459</v>
      </c>
      <c r="C11977" s="1268" t="s">
        <v>11252</v>
      </c>
      <c r="D11977" s="1269" t="s">
        <v>28</v>
      </c>
      <c r="E11977" s="1274">
        <v>30549.25</v>
      </c>
      <c r="F11977" s="394"/>
      <c r="G11977" s="295"/>
    </row>
    <row r="11978" spans="1:7" customFormat="1" ht="22.5">
      <c r="A11978" s="1284" t="s">
        <v>6765</v>
      </c>
      <c r="B11978" s="503" t="s">
        <v>43459</v>
      </c>
      <c r="C11978" s="1268" t="s">
        <v>11253</v>
      </c>
      <c r="D11978" s="1269" t="s">
        <v>28</v>
      </c>
      <c r="E11978" s="1274">
        <v>32830.49</v>
      </c>
      <c r="F11978" s="394"/>
      <c r="G11978" s="295"/>
    </row>
    <row r="11979" spans="1:7" customFormat="1" ht="22.5">
      <c r="A11979" s="1284" t="s">
        <v>6766</v>
      </c>
      <c r="B11979" s="503" t="s">
        <v>43459</v>
      </c>
      <c r="C11979" s="1268" t="s">
        <v>12669</v>
      </c>
      <c r="D11979" s="1269" t="s">
        <v>28</v>
      </c>
      <c r="E11979" s="1273">
        <v>5352.19</v>
      </c>
      <c r="F11979" s="394"/>
      <c r="G11979" s="295"/>
    </row>
    <row r="11980" spans="1:7" customFormat="1">
      <c r="A11980" s="1292">
        <v>9096</v>
      </c>
      <c r="B11980" s="503" t="s">
        <v>43459</v>
      </c>
      <c r="C11980" s="1265" t="s">
        <v>6768</v>
      </c>
      <c r="D11980" s="1266" t="s">
        <v>97</v>
      </c>
      <c r="E11980" s="1267"/>
      <c r="F11980" s="394"/>
      <c r="G11980" s="295"/>
    </row>
    <row r="11981" spans="1:7" customFormat="1" ht="22.5">
      <c r="A11981" s="1284" t="s">
        <v>6769</v>
      </c>
      <c r="B11981" s="503" t="s">
        <v>43459</v>
      </c>
      <c r="C11981" s="1268" t="s">
        <v>6770</v>
      </c>
      <c r="D11981" s="1269" t="s">
        <v>28</v>
      </c>
      <c r="E11981" s="1273">
        <v>4404.5200000000004</v>
      </c>
      <c r="F11981" s="394"/>
      <c r="G11981" s="295"/>
    </row>
    <row r="11982" spans="1:7" customFormat="1">
      <c r="A11982" s="1292">
        <v>9097</v>
      </c>
      <c r="B11982" s="503" t="s">
        <v>43459</v>
      </c>
      <c r="C11982" s="1265" t="s">
        <v>6771</v>
      </c>
      <c r="D11982" s="1266" t="s">
        <v>97</v>
      </c>
      <c r="E11982" s="1267"/>
      <c r="F11982" s="394"/>
      <c r="G11982" s="295"/>
    </row>
    <row r="11983" spans="1:7" customFormat="1" ht="22.5">
      <c r="A11983" s="1284" t="s">
        <v>6772</v>
      </c>
      <c r="B11983" s="503" t="s">
        <v>43459</v>
      </c>
      <c r="C11983" s="1268" t="s">
        <v>6773</v>
      </c>
      <c r="D11983" s="1269" t="s">
        <v>5</v>
      </c>
      <c r="E11983" s="1272">
        <v>74.36</v>
      </c>
      <c r="F11983" s="394"/>
      <c r="G11983" s="295"/>
    </row>
    <row r="11984" spans="1:7" customFormat="1">
      <c r="A11984" s="1284" t="s">
        <v>6774</v>
      </c>
      <c r="B11984" s="503" t="s">
        <v>43459</v>
      </c>
      <c r="C11984" s="1268" t="s">
        <v>6775</v>
      </c>
      <c r="D11984" s="1269" t="s">
        <v>7086</v>
      </c>
      <c r="E11984" s="1271">
        <v>517.09</v>
      </c>
      <c r="F11984" s="394"/>
      <c r="G11984" s="295"/>
    </row>
    <row r="11985" spans="1:7" customFormat="1">
      <c r="A11985" s="1284" t="s">
        <v>6776</v>
      </c>
      <c r="B11985" s="503" t="s">
        <v>43459</v>
      </c>
      <c r="C11985" s="1268" t="s">
        <v>6777</v>
      </c>
      <c r="D11985" s="1269" t="s">
        <v>37</v>
      </c>
      <c r="E11985" s="1271">
        <v>242.36</v>
      </c>
      <c r="F11985" s="394"/>
      <c r="G11985" s="295"/>
    </row>
    <row r="11986" spans="1:7" customFormat="1">
      <c r="A11986" s="1284" t="s">
        <v>6778</v>
      </c>
      <c r="B11986" s="503" t="s">
        <v>43459</v>
      </c>
      <c r="C11986" s="1268" t="s">
        <v>6779</v>
      </c>
      <c r="D11986" s="1269" t="s">
        <v>32</v>
      </c>
      <c r="E11986" s="1271">
        <v>195.37</v>
      </c>
      <c r="F11986" s="394"/>
      <c r="G11986" s="295"/>
    </row>
    <row r="11987" spans="1:7" customFormat="1">
      <c r="A11987" s="1292">
        <v>9098</v>
      </c>
      <c r="B11987" s="503" t="s">
        <v>43459</v>
      </c>
      <c r="C11987" s="1265" t="s">
        <v>6780</v>
      </c>
      <c r="D11987" s="1266" t="s">
        <v>97</v>
      </c>
      <c r="E11987" s="1267"/>
      <c r="F11987" s="394"/>
      <c r="G11987" s="295"/>
    </row>
    <row r="11988" spans="1:7" customFormat="1">
      <c r="A11988" s="1284" t="s">
        <v>6781</v>
      </c>
      <c r="B11988" s="503" t="s">
        <v>43459</v>
      </c>
      <c r="C11988" s="1268" t="s">
        <v>6782</v>
      </c>
      <c r="D11988" s="1269" t="s">
        <v>37</v>
      </c>
      <c r="E11988" s="1271">
        <v>279.41000000000003</v>
      </c>
      <c r="F11988" s="394"/>
      <c r="G11988" s="295"/>
    </row>
    <row r="11989" spans="1:7" customFormat="1">
      <c r="A11989" s="1284" t="s">
        <v>6783</v>
      </c>
      <c r="B11989" s="503" t="s">
        <v>43459</v>
      </c>
      <c r="C11989" s="1268" t="s">
        <v>6784</v>
      </c>
      <c r="D11989" s="1269" t="s">
        <v>37</v>
      </c>
      <c r="E11989" s="1271">
        <v>744.41</v>
      </c>
      <c r="F11989" s="394"/>
      <c r="G11989" s="295"/>
    </row>
    <row r="11990" spans="1:7" customFormat="1">
      <c r="A11990" s="1284" t="s">
        <v>6785</v>
      </c>
      <c r="B11990" s="503" t="s">
        <v>43459</v>
      </c>
      <c r="C11990" s="1268" t="s">
        <v>6786</v>
      </c>
      <c r="D11990" s="1269" t="s">
        <v>37</v>
      </c>
      <c r="E11990" s="1271">
        <v>617.28</v>
      </c>
      <c r="F11990" s="394"/>
      <c r="G11990" s="295"/>
    </row>
    <row r="11991" spans="1:7" customFormat="1">
      <c r="A11991" s="1284" t="s">
        <v>6787</v>
      </c>
      <c r="B11991" s="503" t="s">
        <v>43459</v>
      </c>
      <c r="C11991" s="1268" t="s">
        <v>6788</v>
      </c>
      <c r="D11991" s="1269" t="s">
        <v>37</v>
      </c>
      <c r="E11991" s="1271">
        <v>163.41</v>
      </c>
      <c r="F11991" s="394"/>
      <c r="G11991" s="295"/>
    </row>
    <row r="11992" spans="1:7" customFormat="1">
      <c r="A11992" s="1284" t="s">
        <v>6789</v>
      </c>
      <c r="B11992" s="503" t="s">
        <v>43459</v>
      </c>
      <c r="C11992" s="1268" t="s">
        <v>6790</v>
      </c>
      <c r="D11992" s="1269" t="s">
        <v>37</v>
      </c>
      <c r="E11992" s="1271">
        <v>631.95000000000005</v>
      </c>
      <c r="F11992" s="394"/>
      <c r="G11992" s="295"/>
    </row>
    <row r="11993" spans="1:7" customFormat="1">
      <c r="A11993" s="1284" t="s">
        <v>6791</v>
      </c>
      <c r="B11993" s="503" t="s">
        <v>43459</v>
      </c>
      <c r="C11993" s="1268" t="s">
        <v>6792</v>
      </c>
      <c r="D11993" s="1269" t="s">
        <v>37</v>
      </c>
      <c r="E11993" s="1271">
        <v>625.98</v>
      </c>
      <c r="F11993" s="394"/>
      <c r="G11993" s="295"/>
    </row>
    <row r="11994" spans="1:7" customFormat="1">
      <c r="A11994" s="1284" t="s">
        <v>6793</v>
      </c>
      <c r="B11994" s="503" t="s">
        <v>43459</v>
      </c>
      <c r="C11994" s="1268" t="s">
        <v>6794</v>
      </c>
      <c r="D11994" s="1269" t="s">
        <v>37</v>
      </c>
      <c r="E11994" s="1271">
        <v>337</v>
      </c>
      <c r="F11994" s="394"/>
      <c r="G11994" s="295"/>
    </row>
    <row r="11995" spans="1:7" customFormat="1">
      <c r="A11995" s="1284" t="s">
        <v>6795</v>
      </c>
      <c r="B11995" s="503" t="s">
        <v>43459</v>
      </c>
      <c r="C11995" s="1268" t="s">
        <v>6796</v>
      </c>
      <c r="D11995" s="1269" t="s">
        <v>37</v>
      </c>
      <c r="E11995" s="1273">
        <v>2533.81</v>
      </c>
      <c r="F11995" s="394"/>
      <c r="G11995" s="295"/>
    </row>
    <row r="11996" spans="1:7" customFormat="1">
      <c r="A11996" s="1284" t="s">
        <v>6797</v>
      </c>
      <c r="B11996" s="503" t="s">
        <v>43459</v>
      </c>
      <c r="C11996" s="1268" t="s">
        <v>6798</v>
      </c>
      <c r="D11996" s="1269" t="s">
        <v>37</v>
      </c>
      <c r="E11996" s="1273">
        <v>1829.55</v>
      </c>
      <c r="F11996" s="394"/>
      <c r="G11996" s="295"/>
    </row>
    <row r="11997" spans="1:7" customFormat="1">
      <c r="A11997" s="1284" t="s">
        <v>6799</v>
      </c>
      <c r="B11997" s="503" t="s">
        <v>43459</v>
      </c>
      <c r="C11997" s="1268" t="s">
        <v>6800</v>
      </c>
      <c r="D11997" s="1269" t="s">
        <v>37</v>
      </c>
      <c r="E11997" s="1273">
        <v>1319.02</v>
      </c>
      <c r="F11997" s="394"/>
      <c r="G11997" s="295"/>
    </row>
    <row r="11998" spans="1:7" customFormat="1">
      <c r="A11998" s="1284" t="s">
        <v>6801</v>
      </c>
      <c r="B11998" s="503" t="s">
        <v>43459</v>
      </c>
      <c r="C11998" s="1268" t="s">
        <v>6802</v>
      </c>
      <c r="D11998" s="1269" t="s">
        <v>37</v>
      </c>
      <c r="E11998" s="1273">
        <v>2023.91</v>
      </c>
      <c r="F11998" s="394"/>
      <c r="G11998" s="295"/>
    </row>
    <row r="11999" spans="1:7" customFormat="1">
      <c r="A11999" s="1284" t="s">
        <v>6803</v>
      </c>
      <c r="B11999" s="503" t="s">
        <v>43459</v>
      </c>
      <c r="C11999" s="1268" t="s">
        <v>12670</v>
      </c>
      <c r="D11999" s="1269" t="s">
        <v>37</v>
      </c>
      <c r="E11999" s="1271">
        <v>964.86</v>
      </c>
      <c r="F11999" s="394"/>
      <c r="G11999" s="295"/>
    </row>
    <row r="12000" spans="1:7" customFormat="1">
      <c r="A12000" s="1292">
        <v>9099</v>
      </c>
      <c r="B12000" s="503" t="s">
        <v>43459</v>
      </c>
      <c r="C12000" s="1265" t="s">
        <v>6804</v>
      </c>
      <c r="D12000" s="1266" t="s">
        <v>97</v>
      </c>
      <c r="E12000" s="1267"/>
      <c r="F12000" s="394"/>
      <c r="G12000" s="295"/>
    </row>
    <row r="12001" spans="1:7" customFormat="1">
      <c r="A12001" s="1284" t="s">
        <v>6805</v>
      </c>
      <c r="B12001" s="503" t="s">
        <v>43459</v>
      </c>
      <c r="C12001" s="1268" t="s">
        <v>6806</v>
      </c>
      <c r="D12001" s="1269" t="s">
        <v>5</v>
      </c>
      <c r="E12001" s="1272">
        <v>25.59</v>
      </c>
      <c r="F12001" s="394"/>
      <c r="G12001" s="295"/>
    </row>
    <row r="12002" spans="1:7" customFormat="1" ht="22.5">
      <c r="A12002" s="1284" t="s">
        <v>6807</v>
      </c>
      <c r="B12002" s="503" t="s">
        <v>43459</v>
      </c>
      <c r="C12002" s="1268" t="s">
        <v>11254</v>
      </c>
      <c r="D12002" s="1269" t="s">
        <v>5</v>
      </c>
      <c r="E12002" s="1272">
        <v>40.51</v>
      </c>
      <c r="F12002" s="394"/>
      <c r="G12002" s="295"/>
    </row>
    <row r="12003" spans="1:7" customFormat="1">
      <c r="A12003" s="1292">
        <v>8699</v>
      </c>
      <c r="B12003" s="503" t="s">
        <v>43459</v>
      </c>
      <c r="C12003" s="1265" t="s">
        <v>6808</v>
      </c>
      <c r="D12003" s="1266" t="s">
        <v>97</v>
      </c>
      <c r="E12003" s="1267"/>
      <c r="F12003" s="394"/>
      <c r="G12003" s="295"/>
    </row>
    <row r="12004" spans="1:7" customFormat="1">
      <c r="A12004" s="1292">
        <v>9100</v>
      </c>
      <c r="B12004" s="503" t="s">
        <v>43459</v>
      </c>
      <c r="C12004" s="1265" t="s">
        <v>6662</v>
      </c>
      <c r="D12004" s="1266" t="s">
        <v>97</v>
      </c>
      <c r="E12004" s="1267"/>
      <c r="F12004" s="394"/>
      <c r="G12004" s="295"/>
    </row>
    <row r="12005" spans="1:7" customFormat="1" ht="22.5">
      <c r="A12005" s="1284" t="s">
        <v>6809</v>
      </c>
      <c r="B12005" s="503" t="s">
        <v>43459</v>
      </c>
      <c r="C12005" s="1268" t="s">
        <v>6810</v>
      </c>
      <c r="D12005" s="1269" t="s">
        <v>5</v>
      </c>
      <c r="E12005" s="1271">
        <v>706.96</v>
      </c>
      <c r="F12005" s="394"/>
      <c r="G12005" s="295"/>
    </row>
    <row r="12006" spans="1:7" customFormat="1">
      <c r="A12006" s="1284" t="s">
        <v>6811</v>
      </c>
      <c r="B12006" s="503" t="s">
        <v>43459</v>
      </c>
      <c r="C12006" s="1268" t="s">
        <v>6812</v>
      </c>
      <c r="D12006" s="1269" t="s">
        <v>5</v>
      </c>
      <c r="E12006" s="1273">
        <v>2215.0700000000002</v>
      </c>
      <c r="F12006" s="394"/>
      <c r="G12006" s="295"/>
    </row>
    <row r="12007" spans="1:7" customFormat="1">
      <c r="A12007" s="1292">
        <v>9101</v>
      </c>
      <c r="B12007" s="503" t="s">
        <v>43459</v>
      </c>
      <c r="C12007" s="1265" t="s">
        <v>6663</v>
      </c>
      <c r="D12007" s="1266" t="s">
        <v>97</v>
      </c>
      <c r="E12007" s="1267"/>
      <c r="F12007" s="394"/>
      <c r="G12007" s="295"/>
    </row>
    <row r="12008" spans="1:7" customFormat="1">
      <c r="A12008" s="1284" t="s">
        <v>6813</v>
      </c>
      <c r="B12008" s="503" t="s">
        <v>43459</v>
      </c>
      <c r="C12008" s="1268" t="s">
        <v>6814</v>
      </c>
      <c r="D12008" s="1269" t="s">
        <v>37</v>
      </c>
      <c r="E12008" s="1271">
        <v>211.81</v>
      </c>
      <c r="F12008" s="394"/>
      <c r="G12008" s="295"/>
    </row>
    <row r="12009" spans="1:7" customFormat="1">
      <c r="A12009" s="1284" t="s">
        <v>6815</v>
      </c>
      <c r="B12009" s="503" t="s">
        <v>43459</v>
      </c>
      <c r="C12009" s="1268" t="s">
        <v>6816</v>
      </c>
      <c r="D12009" s="1269" t="s">
        <v>37</v>
      </c>
      <c r="E12009" s="1271">
        <v>652.21</v>
      </c>
      <c r="F12009" s="394"/>
      <c r="G12009" s="295"/>
    </row>
    <row r="12010" spans="1:7" customFormat="1">
      <c r="A12010" s="1284" t="s">
        <v>6817</v>
      </c>
      <c r="B12010" s="503" t="s">
        <v>43459</v>
      </c>
      <c r="C12010" s="1268" t="s">
        <v>6818</v>
      </c>
      <c r="D12010" s="1269" t="s">
        <v>32</v>
      </c>
      <c r="E12010" s="1273">
        <v>1135.33</v>
      </c>
      <c r="F12010" s="394"/>
      <c r="G12010" s="295"/>
    </row>
    <row r="12011" spans="1:7" customFormat="1" ht="22.5">
      <c r="A12011" s="1284" t="s">
        <v>12671</v>
      </c>
      <c r="B12011" s="503" t="s">
        <v>43459</v>
      </c>
      <c r="C12011" s="1268" t="s">
        <v>12672</v>
      </c>
      <c r="D12011" s="1269" t="s">
        <v>32</v>
      </c>
      <c r="E12011" s="1273">
        <v>1102.43</v>
      </c>
      <c r="F12011" s="394"/>
      <c r="G12011" s="295"/>
    </row>
    <row r="12012" spans="1:7" customFormat="1" ht="22.5">
      <c r="A12012" s="1284" t="s">
        <v>12673</v>
      </c>
      <c r="B12012" s="503" t="s">
        <v>43459</v>
      </c>
      <c r="C12012" s="1268" t="s">
        <v>12674</v>
      </c>
      <c r="D12012" s="1269" t="s">
        <v>32</v>
      </c>
      <c r="E12012" s="1271">
        <v>859.31</v>
      </c>
      <c r="F12012" s="394"/>
      <c r="G12012" s="295"/>
    </row>
    <row r="12013" spans="1:7" customFormat="1" ht="22.5">
      <c r="A12013" s="1284" t="s">
        <v>12675</v>
      </c>
      <c r="B12013" s="503" t="s">
        <v>43459</v>
      </c>
      <c r="C12013" s="1268" t="s">
        <v>12676</v>
      </c>
      <c r="D12013" s="1269" t="s">
        <v>32</v>
      </c>
      <c r="E12013" s="1273">
        <v>1364.51</v>
      </c>
      <c r="F12013" s="394"/>
      <c r="G12013" s="295"/>
    </row>
    <row r="12014" spans="1:7" customFormat="1" ht="22.5">
      <c r="A12014" s="1284" t="s">
        <v>12677</v>
      </c>
      <c r="B12014" s="503" t="s">
        <v>43459</v>
      </c>
      <c r="C12014" s="1268" t="s">
        <v>12678</v>
      </c>
      <c r="D12014" s="1269" t="s">
        <v>32</v>
      </c>
      <c r="E12014" s="1273">
        <v>1705.66</v>
      </c>
      <c r="F12014" s="394"/>
      <c r="G12014" s="295"/>
    </row>
    <row r="12015" spans="1:7" customFormat="1" ht="22.5">
      <c r="A12015" s="1284" t="s">
        <v>12679</v>
      </c>
      <c r="B12015" s="503" t="s">
        <v>43459</v>
      </c>
      <c r="C12015" s="1268" t="s">
        <v>12680</v>
      </c>
      <c r="D12015" s="1269" t="s">
        <v>32</v>
      </c>
      <c r="E12015" s="1273">
        <v>1380.04</v>
      </c>
      <c r="F12015" s="394"/>
      <c r="G12015" s="295"/>
    </row>
    <row r="12016" spans="1:7" customFormat="1" ht="22.5">
      <c r="A12016" s="1284" t="s">
        <v>12681</v>
      </c>
      <c r="B12016" s="503" t="s">
        <v>43459</v>
      </c>
      <c r="C12016" s="1268" t="s">
        <v>12682</v>
      </c>
      <c r="D12016" s="1269" t="s">
        <v>28</v>
      </c>
      <c r="E12016" s="1273">
        <v>2483.0100000000002</v>
      </c>
      <c r="F12016" s="394"/>
      <c r="G12016" s="295"/>
    </row>
    <row r="12017" spans="1:7" customFormat="1" ht="22.5">
      <c r="A12017" s="1284" t="s">
        <v>12683</v>
      </c>
      <c r="B12017" s="503" t="s">
        <v>43459</v>
      </c>
      <c r="C12017" s="1268" t="s">
        <v>12684</v>
      </c>
      <c r="D12017" s="1269" t="s">
        <v>28</v>
      </c>
      <c r="E12017" s="1271">
        <v>901.9</v>
      </c>
      <c r="F12017" s="394"/>
      <c r="G12017" s="295"/>
    </row>
    <row r="12018" spans="1:7" customFormat="1" ht="22.5">
      <c r="A12018" s="1284" t="s">
        <v>12685</v>
      </c>
      <c r="B12018" s="503" t="s">
        <v>43459</v>
      </c>
      <c r="C12018" s="1268" t="s">
        <v>12686</v>
      </c>
      <c r="D12018" s="1269" t="s">
        <v>32</v>
      </c>
      <c r="E12018" s="1273">
        <v>1449.14</v>
      </c>
      <c r="F12018" s="394"/>
      <c r="G12018" s="295"/>
    </row>
    <row r="12019" spans="1:7" customFormat="1" ht="22.5">
      <c r="A12019" s="1284" t="s">
        <v>12687</v>
      </c>
      <c r="B12019" s="503" t="s">
        <v>43459</v>
      </c>
      <c r="C12019" s="1268" t="s">
        <v>12688</v>
      </c>
      <c r="D12019" s="1269" t="s">
        <v>32</v>
      </c>
      <c r="E12019" s="1273">
        <v>1123.52</v>
      </c>
      <c r="F12019" s="394"/>
      <c r="G12019" s="295"/>
    </row>
    <row r="12020" spans="1:7" customFormat="1" ht="22.5">
      <c r="A12020" s="1284" t="s">
        <v>12689</v>
      </c>
      <c r="B12020" s="503" t="s">
        <v>43459</v>
      </c>
      <c r="C12020" s="1268" t="s">
        <v>12690</v>
      </c>
      <c r="D12020" s="1269" t="s">
        <v>32</v>
      </c>
      <c r="E12020" s="1271">
        <v>465.78</v>
      </c>
      <c r="F12020" s="394"/>
      <c r="G12020" s="295"/>
    </row>
    <row r="12021" spans="1:7" customFormat="1" ht="22.5">
      <c r="A12021" s="1284" t="s">
        <v>12691</v>
      </c>
      <c r="B12021" s="503" t="s">
        <v>43459</v>
      </c>
      <c r="C12021" s="1268" t="s">
        <v>12692</v>
      </c>
      <c r="D12021" s="1269" t="s">
        <v>32</v>
      </c>
      <c r="E12021" s="1273">
        <v>1233.1500000000001</v>
      </c>
      <c r="F12021" s="394"/>
      <c r="G12021" s="295"/>
    </row>
    <row r="12022" spans="1:7" customFormat="1" ht="22.5">
      <c r="A12022" s="1284" t="s">
        <v>12693</v>
      </c>
      <c r="B12022" s="503" t="s">
        <v>43459</v>
      </c>
      <c r="C12022" s="1268" t="s">
        <v>12694</v>
      </c>
      <c r="D12022" s="1269" t="s">
        <v>28</v>
      </c>
      <c r="E12022" s="1271">
        <v>982.97</v>
      </c>
      <c r="F12022" s="394"/>
      <c r="G12022" s="295"/>
    </row>
    <row r="12023" spans="1:7" customFormat="1" ht="22.5">
      <c r="A12023" s="1284" t="s">
        <v>12695</v>
      </c>
      <c r="B12023" s="503" t="s">
        <v>43459</v>
      </c>
      <c r="C12023" s="1268" t="s">
        <v>12696</v>
      </c>
      <c r="D12023" s="1269" t="s">
        <v>28</v>
      </c>
      <c r="E12023" s="1271">
        <v>721.92</v>
      </c>
      <c r="F12023" s="394"/>
      <c r="G12023" s="295"/>
    </row>
    <row r="12024" spans="1:7" customFormat="1" ht="32.25">
      <c r="A12024" s="1284" t="s">
        <v>11255</v>
      </c>
      <c r="B12024" s="503" t="s">
        <v>43459</v>
      </c>
      <c r="C12024" s="1268" t="s">
        <v>11256</v>
      </c>
      <c r="D12024" s="1269" t="s">
        <v>28</v>
      </c>
      <c r="E12024" s="1271">
        <v>282.87</v>
      </c>
      <c r="F12024" s="394"/>
      <c r="G12024" s="295"/>
    </row>
    <row r="12025" spans="1:7" customFormat="1" ht="32.25">
      <c r="A12025" s="1284" t="s">
        <v>11257</v>
      </c>
      <c r="B12025" s="503" t="s">
        <v>43459</v>
      </c>
      <c r="C12025" s="1268" t="s">
        <v>11258</v>
      </c>
      <c r="D12025" s="1269" t="s">
        <v>28</v>
      </c>
      <c r="E12025" s="1271">
        <v>354.77</v>
      </c>
      <c r="F12025" s="394"/>
      <c r="G12025" s="295"/>
    </row>
    <row r="12026" spans="1:7" customFormat="1">
      <c r="A12026" s="1284" t="s">
        <v>6819</v>
      </c>
      <c r="B12026" s="503" t="s">
        <v>43459</v>
      </c>
      <c r="C12026" s="1268" t="s">
        <v>12697</v>
      </c>
      <c r="D12026" s="1269" t="s">
        <v>32</v>
      </c>
      <c r="E12026" s="1273">
        <v>1309.25</v>
      </c>
      <c r="F12026" s="394"/>
      <c r="G12026" s="295"/>
    </row>
    <row r="12027" spans="1:7" customFormat="1">
      <c r="A12027" s="1284" t="s">
        <v>6820</v>
      </c>
      <c r="B12027" s="503" t="s">
        <v>43459</v>
      </c>
      <c r="C12027" s="1268" t="s">
        <v>6821</v>
      </c>
      <c r="D12027" s="1269" t="s">
        <v>32</v>
      </c>
      <c r="E12027" s="1271">
        <v>374.87</v>
      </c>
      <c r="F12027" s="394"/>
      <c r="G12027" s="295"/>
    </row>
    <row r="12028" spans="1:7" customFormat="1">
      <c r="A12028" s="1284" t="s">
        <v>6822</v>
      </c>
      <c r="B12028" s="503" t="s">
        <v>43459</v>
      </c>
      <c r="C12028" s="1268" t="s">
        <v>6823</v>
      </c>
      <c r="D12028" s="1269" t="s">
        <v>32</v>
      </c>
      <c r="E12028" s="1273">
        <v>1076.53</v>
      </c>
      <c r="F12028" s="394"/>
      <c r="G12028" s="295"/>
    </row>
    <row r="12029" spans="1:7" customFormat="1">
      <c r="A12029" s="1284" t="s">
        <v>6824</v>
      </c>
      <c r="B12029" s="503" t="s">
        <v>43459</v>
      </c>
      <c r="C12029" s="1268" t="s">
        <v>6825</v>
      </c>
      <c r="D12029" s="1269" t="s">
        <v>32</v>
      </c>
      <c r="E12029" s="1271">
        <v>808.37</v>
      </c>
      <c r="F12029" s="394"/>
      <c r="G12029" s="295"/>
    </row>
    <row r="12030" spans="1:7" customFormat="1">
      <c r="A12030" s="1284" t="s">
        <v>6826</v>
      </c>
      <c r="B12030" s="503" t="s">
        <v>43459</v>
      </c>
      <c r="C12030" s="1268" t="s">
        <v>6827</v>
      </c>
      <c r="D12030" s="1269" t="s">
        <v>32</v>
      </c>
      <c r="E12030" s="1271">
        <v>808.37</v>
      </c>
      <c r="F12030" s="394"/>
      <c r="G12030" s="295"/>
    </row>
    <row r="12031" spans="1:7" customFormat="1" ht="22.5">
      <c r="A12031" s="1284" t="s">
        <v>11259</v>
      </c>
      <c r="B12031" s="503" t="s">
        <v>43459</v>
      </c>
      <c r="C12031" s="1268" t="s">
        <v>11260</v>
      </c>
      <c r="D12031" s="1269" t="s">
        <v>28</v>
      </c>
      <c r="E12031" s="1273">
        <v>3055.64</v>
      </c>
      <c r="F12031" s="394"/>
      <c r="G12031" s="295"/>
    </row>
    <row r="12032" spans="1:7" customFormat="1" ht="22.5">
      <c r="A12032" s="1284" t="s">
        <v>11261</v>
      </c>
      <c r="B12032" s="503" t="s">
        <v>43459</v>
      </c>
      <c r="C12032" s="1268" t="s">
        <v>11262</v>
      </c>
      <c r="D12032" s="1269" t="s">
        <v>28</v>
      </c>
      <c r="E12032" s="1273">
        <v>3342.18</v>
      </c>
      <c r="F12032" s="394"/>
      <c r="G12032" s="295"/>
    </row>
    <row r="12033" spans="1:7" customFormat="1" ht="22.5">
      <c r="A12033" s="1284" t="s">
        <v>11263</v>
      </c>
      <c r="B12033" s="503" t="s">
        <v>43459</v>
      </c>
      <c r="C12033" s="1268" t="s">
        <v>11264</v>
      </c>
      <c r="D12033" s="1269" t="s">
        <v>28</v>
      </c>
      <c r="E12033" s="1273">
        <v>3628.72</v>
      </c>
      <c r="F12033" s="394"/>
      <c r="G12033" s="295"/>
    </row>
    <row r="12034" spans="1:7" customFormat="1" ht="22.5">
      <c r="A12034" s="1284" t="s">
        <v>11265</v>
      </c>
      <c r="B12034" s="503" t="s">
        <v>43459</v>
      </c>
      <c r="C12034" s="1268" t="s">
        <v>11266</v>
      </c>
      <c r="D12034" s="1269" t="s">
        <v>32</v>
      </c>
      <c r="E12034" s="1273">
        <v>1344.65</v>
      </c>
      <c r="F12034" s="394"/>
      <c r="G12034" s="295"/>
    </row>
    <row r="12035" spans="1:7" customFormat="1" ht="22.5">
      <c r="A12035" s="1284" t="s">
        <v>11267</v>
      </c>
      <c r="B12035" s="503" t="s">
        <v>43459</v>
      </c>
      <c r="C12035" s="1268" t="s">
        <v>11268</v>
      </c>
      <c r="D12035" s="1269" t="s">
        <v>28</v>
      </c>
      <c r="E12035" s="1273">
        <v>2946.35</v>
      </c>
      <c r="F12035" s="394"/>
      <c r="G12035" s="295"/>
    </row>
    <row r="12036" spans="1:7" customFormat="1">
      <c r="A12036" s="1284" t="s">
        <v>6828</v>
      </c>
      <c r="B12036" s="503" t="s">
        <v>43459</v>
      </c>
      <c r="C12036" s="1268" t="s">
        <v>6829</v>
      </c>
      <c r="D12036" s="1269" t="s">
        <v>32</v>
      </c>
      <c r="E12036" s="1271">
        <v>516.9</v>
      </c>
      <c r="F12036" s="394"/>
      <c r="G12036" s="295"/>
    </row>
    <row r="12037" spans="1:7" customFormat="1" ht="22.5">
      <c r="A12037" s="1284" t="s">
        <v>11269</v>
      </c>
      <c r="B12037" s="503" t="s">
        <v>43459</v>
      </c>
      <c r="C12037" s="1268" t="s">
        <v>11270</v>
      </c>
      <c r="D12037" s="1269" t="s">
        <v>28</v>
      </c>
      <c r="E12037" s="1273">
        <v>3279.59</v>
      </c>
      <c r="F12037" s="394"/>
      <c r="G12037" s="295"/>
    </row>
    <row r="12038" spans="1:7" customFormat="1" ht="32.25">
      <c r="A12038" s="1284" t="s">
        <v>11271</v>
      </c>
      <c r="B12038" s="503" t="s">
        <v>43459</v>
      </c>
      <c r="C12038" s="1268" t="s">
        <v>11272</v>
      </c>
      <c r="D12038" s="1269" t="s">
        <v>28</v>
      </c>
      <c r="E12038" s="1271">
        <v>492.46</v>
      </c>
      <c r="F12038" s="394"/>
      <c r="G12038" s="295"/>
    </row>
    <row r="12039" spans="1:7" customFormat="1" ht="22.5">
      <c r="A12039" s="1284" t="s">
        <v>11273</v>
      </c>
      <c r="B12039" s="503" t="s">
        <v>43459</v>
      </c>
      <c r="C12039" s="1268" t="s">
        <v>11274</v>
      </c>
      <c r="D12039" s="1269" t="s">
        <v>28</v>
      </c>
      <c r="E12039" s="1272">
        <v>48.63</v>
      </c>
      <c r="F12039" s="394"/>
      <c r="G12039" s="295"/>
    </row>
    <row r="12040" spans="1:7" customFormat="1" ht="22.5">
      <c r="A12040" s="1284" t="s">
        <v>12698</v>
      </c>
      <c r="B12040" s="503" t="s">
        <v>43459</v>
      </c>
      <c r="C12040" s="1268" t="s">
        <v>12699</v>
      </c>
      <c r="D12040" s="1269" t="s">
        <v>5</v>
      </c>
      <c r="E12040" s="1271">
        <v>430.41</v>
      </c>
      <c r="F12040" s="394"/>
      <c r="G12040" s="295"/>
    </row>
    <row r="12041" spans="1:7" customFormat="1" ht="22.5">
      <c r="A12041" s="1284" t="s">
        <v>12700</v>
      </c>
      <c r="B12041" s="503" t="s">
        <v>43459</v>
      </c>
      <c r="C12041" s="1268" t="s">
        <v>12701</v>
      </c>
      <c r="D12041" s="1269" t="s">
        <v>5</v>
      </c>
      <c r="E12041" s="1271">
        <v>380.89</v>
      </c>
      <c r="F12041" s="394"/>
      <c r="G12041" s="295"/>
    </row>
    <row r="12042" spans="1:7" customFormat="1" ht="22.5">
      <c r="A12042" s="1284" t="s">
        <v>11275</v>
      </c>
      <c r="B12042" s="503" t="s">
        <v>43459</v>
      </c>
      <c r="C12042" s="1268" t="s">
        <v>11276</v>
      </c>
      <c r="D12042" s="1269" t="s">
        <v>28</v>
      </c>
      <c r="E12042" s="1271">
        <v>790.66</v>
      </c>
      <c r="F12042" s="394"/>
      <c r="G12042" s="295"/>
    </row>
    <row r="12043" spans="1:7" customFormat="1" ht="22.5">
      <c r="A12043" s="1284" t="s">
        <v>11277</v>
      </c>
      <c r="B12043" s="503" t="s">
        <v>43459</v>
      </c>
      <c r="C12043" s="1268" t="s">
        <v>11278</v>
      </c>
      <c r="D12043" s="1269" t="s">
        <v>28</v>
      </c>
      <c r="E12043" s="1271">
        <v>161.46</v>
      </c>
      <c r="F12043" s="394"/>
      <c r="G12043" s="295"/>
    </row>
    <row r="12044" spans="1:7" customFormat="1">
      <c r="A12044" s="1292">
        <v>9102</v>
      </c>
      <c r="B12044" s="503" t="s">
        <v>43459</v>
      </c>
      <c r="C12044" s="1265" t="s">
        <v>12520</v>
      </c>
      <c r="D12044" s="1266" t="s">
        <v>97</v>
      </c>
      <c r="E12044" s="1267"/>
      <c r="F12044" s="394"/>
      <c r="G12044" s="295"/>
    </row>
    <row r="12045" spans="1:7" customFormat="1" ht="32.25">
      <c r="A12045" s="1284" t="s">
        <v>12702</v>
      </c>
      <c r="B12045" s="503" t="s">
        <v>43459</v>
      </c>
      <c r="C12045" s="1268" t="s">
        <v>13156</v>
      </c>
      <c r="D12045" s="1269" t="s">
        <v>5</v>
      </c>
      <c r="E12045" s="1271">
        <v>991.11</v>
      </c>
      <c r="F12045" s="394"/>
      <c r="G12045" s="295"/>
    </row>
    <row r="12046" spans="1:7" customFormat="1" ht="32.25">
      <c r="A12046" s="1284" t="s">
        <v>12703</v>
      </c>
      <c r="B12046" s="503" t="s">
        <v>43459</v>
      </c>
      <c r="C12046" s="1268" t="s">
        <v>13157</v>
      </c>
      <c r="D12046" s="1269" t="s">
        <v>5</v>
      </c>
      <c r="E12046" s="1273">
        <v>1122.83</v>
      </c>
      <c r="F12046" s="394"/>
      <c r="G12046" s="295"/>
    </row>
    <row r="12047" spans="1:7" customFormat="1">
      <c r="A12047" s="1292">
        <v>9103</v>
      </c>
      <c r="B12047" s="503" t="s">
        <v>43459</v>
      </c>
      <c r="C12047" s="1265" t="s">
        <v>6743</v>
      </c>
      <c r="D12047" s="1266" t="s">
        <v>97</v>
      </c>
      <c r="E12047" s="1267"/>
      <c r="F12047" s="394"/>
      <c r="G12047" s="295"/>
    </row>
    <row r="12048" spans="1:7" customFormat="1" ht="22.5">
      <c r="A12048" s="1284" t="s">
        <v>13158</v>
      </c>
      <c r="B12048" s="503" t="s">
        <v>43459</v>
      </c>
      <c r="C12048" s="1268" t="s">
        <v>13159</v>
      </c>
      <c r="D12048" s="1269" t="s">
        <v>28</v>
      </c>
      <c r="E12048" s="1273">
        <v>2317.33</v>
      </c>
      <c r="F12048" s="394"/>
      <c r="G12048" s="295"/>
    </row>
    <row r="12049" spans="1:7" customFormat="1" ht="22.5">
      <c r="A12049" s="1284" t="s">
        <v>13160</v>
      </c>
      <c r="B12049" s="503" t="s">
        <v>43459</v>
      </c>
      <c r="C12049" s="1268" t="s">
        <v>13161</v>
      </c>
      <c r="D12049" s="1269" t="s">
        <v>28</v>
      </c>
      <c r="E12049" s="1273">
        <v>3141.49</v>
      </c>
      <c r="F12049" s="394"/>
      <c r="G12049" s="295"/>
    </row>
    <row r="12050" spans="1:7" customFormat="1" ht="22.5">
      <c r="A12050" s="1284" t="s">
        <v>13162</v>
      </c>
      <c r="B12050" s="503" t="s">
        <v>43459</v>
      </c>
      <c r="C12050" s="1268" t="s">
        <v>13163</v>
      </c>
      <c r="D12050" s="1269" t="s">
        <v>28</v>
      </c>
      <c r="E12050" s="1273">
        <v>2826.02</v>
      </c>
      <c r="F12050" s="394"/>
      <c r="G12050" s="295"/>
    </row>
    <row r="12051" spans="1:7" customFormat="1" ht="22.5">
      <c r="A12051" s="1284" t="s">
        <v>13164</v>
      </c>
      <c r="B12051" s="503" t="s">
        <v>43459</v>
      </c>
      <c r="C12051" s="1268" t="s">
        <v>13165</v>
      </c>
      <c r="D12051" s="1269" t="s">
        <v>28</v>
      </c>
      <c r="E12051" s="1273">
        <v>2182.1</v>
      </c>
      <c r="F12051" s="394"/>
      <c r="G12051" s="295"/>
    </row>
    <row r="12052" spans="1:7" customFormat="1" ht="22.5">
      <c r="A12052" s="1284" t="s">
        <v>13166</v>
      </c>
      <c r="B12052" s="503" t="s">
        <v>43459</v>
      </c>
      <c r="C12052" s="1268" t="s">
        <v>13167</v>
      </c>
      <c r="D12052" s="1269" t="s">
        <v>28</v>
      </c>
      <c r="E12052" s="1271">
        <v>298.83999999999997</v>
      </c>
      <c r="F12052" s="394"/>
      <c r="G12052" s="295"/>
    </row>
    <row r="12053" spans="1:7" customFormat="1" ht="22.5">
      <c r="A12053" s="1284" t="s">
        <v>13168</v>
      </c>
      <c r="B12053" s="503" t="s">
        <v>43459</v>
      </c>
      <c r="C12053" s="1268" t="s">
        <v>13169</v>
      </c>
      <c r="D12053" s="1269" t="s">
        <v>28</v>
      </c>
      <c r="E12053" s="1271">
        <v>513.57000000000005</v>
      </c>
      <c r="F12053" s="394"/>
      <c r="G12053" s="295"/>
    </row>
    <row r="12054" spans="1:7" customFormat="1">
      <c r="A12054" s="1284" t="s">
        <v>13170</v>
      </c>
      <c r="B12054" s="503" t="s">
        <v>43459</v>
      </c>
      <c r="C12054" s="1268" t="s">
        <v>13171</v>
      </c>
      <c r="D12054" s="1269" t="s">
        <v>5</v>
      </c>
      <c r="E12054" s="1271">
        <v>191.19</v>
      </c>
      <c r="F12054" s="394"/>
      <c r="G12054" s="295"/>
    </row>
    <row r="12055" spans="1:7" customFormat="1">
      <c r="A12055" s="1284" t="s">
        <v>13172</v>
      </c>
      <c r="B12055" s="503" t="s">
        <v>43459</v>
      </c>
      <c r="C12055" s="1268" t="s">
        <v>13173</v>
      </c>
      <c r="D12055" s="1269" t="s">
        <v>5</v>
      </c>
      <c r="E12055" s="1271">
        <v>235.87</v>
      </c>
      <c r="F12055" s="394"/>
      <c r="G12055" s="295"/>
    </row>
    <row r="12056" spans="1:7" customFormat="1">
      <c r="A12056" s="1284" t="s">
        <v>6830</v>
      </c>
      <c r="B12056" s="503" t="s">
        <v>43459</v>
      </c>
      <c r="C12056" s="1268" t="s">
        <v>13174</v>
      </c>
      <c r="D12056" s="1269" t="s">
        <v>5</v>
      </c>
      <c r="E12056" s="1271">
        <v>158.75</v>
      </c>
      <c r="F12056" s="394"/>
      <c r="G12056" s="295"/>
    </row>
    <row r="12057" spans="1:7" customFormat="1">
      <c r="A12057" s="1284" t="s">
        <v>13175</v>
      </c>
      <c r="B12057" s="503" t="s">
        <v>43459</v>
      </c>
      <c r="C12057" s="1268" t="s">
        <v>13176</v>
      </c>
      <c r="D12057" s="1269" t="s">
        <v>5</v>
      </c>
      <c r="E12057" s="1271">
        <v>416.73</v>
      </c>
      <c r="F12057" s="394"/>
      <c r="G12057" s="295"/>
    </row>
    <row r="12058" spans="1:7" customFormat="1">
      <c r="A12058" s="1284" t="s">
        <v>6831</v>
      </c>
      <c r="B12058" s="503" t="s">
        <v>43459</v>
      </c>
      <c r="C12058" s="1268" t="s">
        <v>6832</v>
      </c>
      <c r="D12058" s="1269" t="s">
        <v>5</v>
      </c>
      <c r="E12058" s="1271">
        <v>242.87</v>
      </c>
      <c r="F12058" s="394"/>
      <c r="G12058" s="295"/>
    </row>
    <row r="12059" spans="1:7" customFormat="1">
      <c r="A12059" s="1284" t="s">
        <v>6833</v>
      </c>
      <c r="B12059" s="503" t="s">
        <v>43459</v>
      </c>
      <c r="C12059" s="1268" t="s">
        <v>6834</v>
      </c>
      <c r="D12059" s="1269" t="s">
        <v>5</v>
      </c>
      <c r="E12059" s="1271">
        <v>205.51</v>
      </c>
      <c r="F12059" s="394"/>
      <c r="G12059" s="295"/>
    </row>
    <row r="12060" spans="1:7" customFormat="1" ht="22.5">
      <c r="A12060" s="1284" t="s">
        <v>13177</v>
      </c>
      <c r="B12060" s="503" t="s">
        <v>43459</v>
      </c>
      <c r="C12060" s="1268" t="s">
        <v>13178</v>
      </c>
      <c r="D12060" s="1269" t="s">
        <v>28</v>
      </c>
      <c r="E12060" s="1273">
        <v>3764.86</v>
      </c>
      <c r="F12060" s="394"/>
      <c r="G12060" s="295"/>
    </row>
    <row r="12061" spans="1:7" customFormat="1">
      <c r="A12061" s="1292">
        <v>9104</v>
      </c>
      <c r="B12061" s="503" t="s">
        <v>43459</v>
      </c>
      <c r="C12061" s="1265" t="s">
        <v>3697</v>
      </c>
      <c r="D12061" s="1266" t="s">
        <v>97</v>
      </c>
      <c r="E12061" s="1267"/>
      <c r="F12061" s="394"/>
      <c r="G12061" s="295"/>
    </row>
    <row r="12062" spans="1:7" customFormat="1">
      <c r="A12062" s="1284" t="s">
        <v>6835</v>
      </c>
      <c r="B12062" s="503" t="s">
        <v>43459</v>
      </c>
      <c r="C12062" s="1268" t="s">
        <v>11279</v>
      </c>
      <c r="D12062" s="1269" t="s">
        <v>34</v>
      </c>
      <c r="E12062" s="1273">
        <v>2395.94</v>
      </c>
      <c r="F12062" s="394"/>
      <c r="G12062" s="295"/>
    </row>
    <row r="12063" spans="1:7" customFormat="1">
      <c r="A12063" s="1292">
        <v>9105</v>
      </c>
      <c r="B12063" s="503" t="s">
        <v>43459</v>
      </c>
      <c r="C12063" s="1265" t="s">
        <v>6767</v>
      </c>
      <c r="D12063" s="1266" t="s">
        <v>97</v>
      </c>
      <c r="E12063" s="1267"/>
      <c r="F12063" s="394"/>
      <c r="G12063" s="295"/>
    </row>
    <row r="12064" spans="1:7" customFormat="1">
      <c r="A12064" s="1284" t="s">
        <v>6836</v>
      </c>
      <c r="B12064" s="503" t="s">
        <v>43459</v>
      </c>
      <c r="C12064" s="1268" t="s">
        <v>6837</v>
      </c>
      <c r="D12064" s="1269" t="s">
        <v>37</v>
      </c>
      <c r="E12064" s="1273">
        <v>1693.9</v>
      </c>
      <c r="F12064" s="394"/>
      <c r="G12064" s="295"/>
    </row>
    <row r="12065" spans="1:7" customFormat="1">
      <c r="A12065" s="1284" t="s">
        <v>6838</v>
      </c>
      <c r="B12065" s="503" t="s">
        <v>43459</v>
      </c>
      <c r="C12065" s="1268" t="s">
        <v>6839</v>
      </c>
      <c r="D12065" s="1269" t="s">
        <v>37</v>
      </c>
      <c r="E12065" s="1271">
        <v>470.93</v>
      </c>
      <c r="F12065" s="394"/>
      <c r="G12065" s="295"/>
    </row>
    <row r="12066" spans="1:7" customFormat="1">
      <c r="A12066" s="1292">
        <v>9106</v>
      </c>
      <c r="B12066" s="503" t="s">
        <v>43459</v>
      </c>
      <c r="C12066" s="1265" t="s">
        <v>6840</v>
      </c>
      <c r="D12066" s="1266" t="s">
        <v>97</v>
      </c>
      <c r="E12066" s="1267"/>
      <c r="F12066" s="394"/>
      <c r="G12066" s="295"/>
    </row>
    <row r="12067" spans="1:7" customFormat="1" ht="22.5">
      <c r="A12067" s="1284" t="s">
        <v>6841</v>
      </c>
      <c r="B12067" s="503" t="s">
        <v>43459</v>
      </c>
      <c r="C12067" s="1268" t="s">
        <v>6842</v>
      </c>
      <c r="D12067" s="1269" t="s">
        <v>28</v>
      </c>
      <c r="E12067" s="1271">
        <v>742.61</v>
      </c>
      <c r="F12067" s="394"/>
      <c r="G12067" s="295"/>
    </row>
    <row r="12068" spans="1:7" customFormat="1">
      <c r="A12068" s="1292">
        <v>9107</v>
      </c>
      <c r="B12068" s="503" t="s">
        <v>43459</v>
      </c>
      <c r="C12068" s="1265" t="s">
        <v>4084</v>
      </c>
      <c r="D12068" s="1266" t="s">
        <v>97</v>
      </c>
      <c r="E12068" s="1267"/>
      <c r="F12068" s="394"/>
      <c r="G12068" s="295"/>
    </row>
    <row r="12069" spans="1:7" customFormat="1">
      <c r="A12069" s="1284" t="s">
        <v>6843</v>
      </c>
      <c r="B12069" s="503" t="s">
        <v>43459</v>
      </c>
      <c r="C12069" s="1268" t="s">
        <v>6844</v>
      </c>
      <c r="D12069" s="1269" t="s">
        <v>5</v>
      </c>
      <c r="E12069" s="1271">
        <v>403.4</v>
      </c>
      <c r="F12069" s="394"/>
      <c r="G12069" s="295"/>
    </row>
    <row r="12070" spans="1:7" customFormat="1">
      <c r="A12070" s="1301">
        <v>10908</v>
      </c>
      <c r="B12070" s="503" t="s">
        <v>43459</v>
      </c>
      <c r="C12070" s="1265" t="s">
        <v>12704</v>
      </c>
      <c r="D12070" s="1266" t="s">
        <v>97</v>
      </c>
      <c r="E12070" s="1267"/>
      <c r="F12070" s="394"/>
      <c r="G12070" s="295"/>
    </row>
    <row r="12071" spans="1:7" customFormat="1" ht="22.5">
      <c r="A12071" s="1284" t="s">
        <v>3846</v>
      </c>
      <c r="B12071" s="503" t="s">
        <v>43459</v>
      </c>
      <c r="C12071" s="1268" t="s">
        <v>3847</v>
      </c>
      <c r="D12071" s="1269" t="s">
        <v>32</v>
      </c>
      <c r="E12071" s="1271">
        <v>224.71</v>
      </c>
      <c r="F12071" s="394"/>
      <c r="G12071" s="295"/>
    </row>
    <row r="12072" spans="1:7" customFormat="1" ht="22.5">
      <c r="A12072" s="1284" t="s">
        <v>3848</v>
      </c>
      <c r="B12072" s="503" t="s">
        <v>43459</v>
      </c>
      <c r="C12072" s="1268" t="s">
        <v>3849</v>
      </c>
      <c r="D12072" s="1269" t="s">
        <v>32</v>
      </c>
      <c r="E12072" s="1271">
        <v>273.51</v>
      </c>
      <c r="F12072" s="394"/>
      <c r="G12072" s="295"/>
    </row>
    <row r="12073" spans="1:7" customFormat="1" ht="22.5">
      <c r="A12073" s="1284" t="s">
        <v>3850</v>
      </c>
      <c r="B12073" s="503" t="s">
        <v>43459</v>
      </c>
      <c r="C12073" s="1268" t="s">
        <v>3851</v>
      </c>
      <c r="D12073" s="1269" t="s">
        <v>32</v>
      </c>
      <c r="E12073" s="1271">
        <v>184.65</v>
      </c>
      <c r="F12073" s="394"/>
      <c r="G12073" s="295"/>
    </row>
    <row r="12074" spans="1:7" customFormat="1" ht="22.5">
      <c r="A12074" s="1284" t="s">
        <v>3852</v>
      </c>
      <c r="B12074" s="503" t="s">
        <v>43459</v>
      </c>
      <c r="C12074" s="1268" t="s">
        <v>3853</v>
      </c>
      <c r="D12074" s="1269" t="s">
        <v>32</v>
      </c>
      <c r="E12074" s="1271">
        <v>149.34</v>
      </c>
      <c r="F12074" s="394"/>
      <c r="G12074" s="295"/>
    </row>
    <row r="12075" spans="1:7" customFormat="1" ht="22.5">
      <c r="A12075" s="1284" t="s">
        <v>3854</v>
      </c>
      <c r="B12075" s="503" t="s">
        <v>43459</v>
      </c>
      <c r="C12075" s="1268" t="s">
        <v>3855</v>
      </c>
      <c r="D12075" s="1269" t="s">
        <v>32</v>
      </c>
      <c r="E12075" s="1271">
        <v>198.82</v>
      </c>
      <c r="F12075" s="394"/>
      <c r="G12075" s="295"/>
    </row>
    <row r="12076" spans="1:7" customFormat="1" ht="22.5">
      <c r="A12076" s="1284" t="s">
        <v>3856</v>
      </c>
      <c r="B12076" s="503" t="s">
        <v>43459</v>
      </c>
      <c r="C12076" s="1268" t="s">
        <v>3857</v>
      </c>
      <c r="D12076" s="1269" t="s">
        <v>32</v>
      </c>
      <c r="E12076" s="1271">
        <v>108.61</v>
      </c>
      <c r="F12076" s="394"/>
      <c r="G12076" s="295"/>
    </row>
    <row r="12077" spans="1:7" customFormat="1" ht="22.5">
      <c r="A12077" s="1284" t="s">
        <v>3858</v>
      </c>
      <c r="B12077" s="503" t="s">
        <v>43459</v>
      </c>
      <c r="C12077" s="1268" t="s">
        <v>3859</v>
      </c>
      <c r="D12077" s="1269" t="s">
        <v>32</v>
      </c>
      <c r="E12077" s="1271">
        <v>147.85</v>
      </c>
      <c r="F12077" s="394"/>
      <c r="G12077" s="295"/>
    </row>
    <row r="12078" spans="1:7" customFormat="1" ht="22.5">
      <c r="A12078" s="1284" t="s">
        <v>3860</v>
      </c>
      <c r="B12078" s="503" t="s">
        <v>43459</v>
      </c>
      <c r="C12078" s="1268" t="s">
        <v>3861</v>
      </c>
      <c r="D12078" s="1269" t="s">
        <v>32</v>
      </c>
      <c r="E12078" s="1271">
        <v>196.65</v>
      </c>
      <c r="F12078" s="394"/>
      <c r="G12078" s="295"/>
    </row>
    <row r="12079" spans="1:7" customFormat="1" ht="22.5">
      <c r="A12079" s="1284" t="s">
        <v>3862</v>
      </c>
      <c r="B12079" s="503" t="s">
        <v>43459</v>
      </c>
      <c r="C12079" s="1268" t="s">
        <v>3863</v>
      </c>
      <c r="D12079" s="1269" t="s">
        <v>32</v>
      </c>
      <c r="E12079" s="1271">
        <v>107.79</v>
      </c>
      <c r="F12079" s="394"/>
      <c r="G12079" s="295"/>
    </row>
    <row r="12080" spans="1:7" customFormat="1">
      <c r="A12080" s="1302">
        <v>14</v>
      </c>
      <c r="B12080" s="503" t="s">
        <v>43459</v>
      </c>
      <c r="C12080" s="1265" t="s">
        <v>6846</v>
      </c>
      <c r="D12080" s="1266" t="s">
        <v>97</v>
      </c>
      <c r="E12080" s="1267"/>
      <c r="F12080" s="394"/>
      <c r="G12080" s="295"/>
    </row>
    <row r="12081" spans="1:7" customFormat="1">
      <c r="A12081" s="1284" t="s">
        <v>6847</v>
      </c>
      <c r="B12081" s="503" t="s">
        <v>43459</v>
      </c>
      <c r="C12081" s="1268" t="s">
        <v>6848</v>
      </c>
      <c r="D12081" s="1269" t="s">
        <v>34</v>
      </c>
      <c r="E12081" s="1272">
        <v>47.98</v>
      </c>
      <c r="F12081" s="394"/>
      <c r="G12081" s="295"/>
    </row>
    <row r="12082" spans="1:7" customFormat="1">
      <c r="A12082" s="1284" t="s">
        <v>6849</v>
      </c>
      <c r="B12082" s="503" t="s">
        <v>43459</v>
      </c>
      <c r="C12082" s="1268" t="s">
        <v>11280</v>
      </c>
      <c r="D12082" s="1269" t="s">
        <v>34</v>
      </c>
      <c r="E12082" s="1272">
        <v>31.99</v>
      </c>
      <c r="F12082" s="394"/>
      <c r="G12082" s="295"/>
    </row>
    <row r="12083" spans="1:7" customFormat="1">
      <c r="A12083" s="1284" t="s">
        <v>6850</v>
      </c>
      <c r="B12083" s="503" t="s">
        <v>43459</v>
      </c>
      <c r="C12083" s="1268" t="s">
        <v>6851</v>
      </c>
      <c r="D12083" s="1269" t="s">
        <v>34</v>
      </c>
      <c r="E12083" s="1272">
        <v>33.99</v>
      </c>
      <c r="F12083" s="394"/>
      <c r="G12083" s="295"/>
    </row>
    <row r="12084" spans="1:7" customFormat="1">
      <c r="A12084" s="1284" t="s">
        <v>6852</v>
      </c>
      <c r="B12084" s="503" t="s">
        <v>43459</v>
      </c>
      <c r="C12084" s="1268" t="s">
        <v>6853</v>
      </c>
      <c r="D12084" s="1269" t="s">
        <v>34</v>
      </c>
      <c r="E12084" s="1273">
        <v>1288.54</v>
      </c>
      <c r="F12084" s="394"/>
      <c r="G12084" s="295"/>
    </row>
    <row r="12085" spans="1:7" customFormat="1">
      <c r="A12085" s="1284" t="s">
        <v>6854</v>
      </c>
      <c r="B12085" s="503" t="s">
        <v>43459</v>
      </c>
      <c r="C12085" s="1268" t="s">
        <v>6855</v>
      </c>
      <c r="D12085" s="1269" t="s">
        <v>34</v>
      </c>
      <c r="E12085" s="1271">
        <v>626.04999999999995</v>
      </c>
      <c r="F12085" s="394"/>
      <c r="G12085" s="295"/>
    </row>
    <row r="12086" spans="1:7" customFormat="1">
      <c r="A12086" s="1284" t="s">
        <v>6856</v>
      </c>
      <c r="B12086" s="503" t="s">
        <v>43459</v>
      </c>
      <c r="C12086" s="1268" t="s">
        <v>12705</v>
      </c>
      <c r="D12086" s="1269" t="s">
        <v>34</v>
      </c>
      <c r="E12086" s="1271">
        <v>634.66999999999996</v>
      </c>
      <c r="F12086" s="394"/>
      <c r="G12086" s="295"/>
    </row>
    <row r="12087" spans="1:7" customFormat="1">
      <c r="A12087" s="1284" t="s">
        <v>6857</v>
      </c>
      <c r="B12087" s="503" t="s">
        <v>43459</v>
      </c>
      <c r="C12087" s="1268" t="s">
        <v>12706</v>
      </c>
      <c r="D12087" s="1269" t="s">
        <v>34</v>
      </c>
      <c r="E12087" s="1271">
        <v>598.03</v>
      </c>
      <c r="F12087" s="394"/>
      <c r="G12087" s="295"/>
    </row>
    <row r="12088" spans="1:7" customFormat="1">
      <c r="A12088" s="1284" t="s">
        <v>6858</v>
      </c>
      <c r="B12088" s="503" t="s">
        <v>43459</v>
      </c>
      <c r="C12088" s="1268" t="s">
        <v>12707</v>
      </c>
      <c r="D12088" s="1269" t="s">
        <v>34</v>
      </c>
      <c r="E12088" s="1271">
        <v>645.01</v>
      </c>
      <c r="F12088" s="394"/>
      <c r="G12088" s="295"/>
    </row>
    <row r="12089" spans="1:7" customFormat="1">
      <c r="A12089" s="1284" t="s">
        <v>6859</v>
      </c>
      <c r="B12089" s="503" t="s">
        <v>43459</v>
      </c>
      <c r="C12089" s="1268" t="s">
        <v>12708</v>
      </c>
      <c r="D12089" s="1269" t="s">
        <v>34</v>
      </c>
      <c r="E12089" s="1271">
        <v>559.1</v>
      </c>
      <c r="F12089" s="394"/>
      <c r="G12089" s="295"/>
    </row>
    <row r="12090" spans="1:7" customFormat="1">
      <c r="A12090" s="1284" t="s">
        <v>6860</v>
      </c>
      <c r="B12090" s="503" t="s">
        <v>43459</v>
      </c>
      <c r="C12090" s="1268" t="s">
        <v>12709</v>
      </c>
      <c r="D12090" s="1269" t="s">
        <v>34</v>
      </c>
      <c r="E12090" s="1271">
        <v>507.27</v>
      </c>
      <c r="F12090" s="394"/>
      <c r="G12090" s="295"/>
    </row>
    <row r="12091" spans="1:7" customFormat="1">
      <c r="A12091" s="1284" t="s">
        <v>6861</v>
      </c>
      <c r="B12091" s="503" t="s">
        <v>43459</v>
      </c>
      <c r="C12091" s="1268" t="s">
        <v>12710</v>
      </c>
      <c r="D12091" s="1269" t="s">
        <v>34</v>
      </c>
      <c r="E12091" s="1271">
        <v>472.48</v>
      </c>
      <c r="F12091" s="394"/>
      <c r="G12091" s="295"/>
    </row>
    <row r="12092" spans="1:7" customFormat="1">
      <c r="A12092" s="1284" t="s">
        <v>6862</v>
      </c>
      <c r="B12092" s="503" t="s">
        <v>43459</v>
      </c>
      <c r="C12092" s="1268" t="s">
        <v>12711</v>
      </c>
      <c r="D12092" s="1269" t="s">
        <v>34</v>
      </c>
      <c r="E12092" s="1271">
        <v>447.63</v>
      </c>
      <c r="F12092" s="394"/>
      <c r="G12092" s="295"/>
    </row>
    <row r="12093" spans="1:7" customFormat="1">
      <c r="A12093" s="1284" t="s">
        <v>6863</v>
      </c>
      <c r="B12093" s="503" t="s">
        <v>43459</v>
      </c>
      <c r="C12093" s="1268" t="s">
        <v>6864</v>
      </c>
      <c r="D12093" s="1269" t="s">
        <v>32</v>
      </c>
      <c r="E12093" s="1271">
        <v>312</v>
      </c>
      <c r="F12093" s="394"/>
      <c r="G12093" s="295"/>
    </row>
    <row r="12094" spans="1:7" customFormat="1">
      <c r="A12094" s="1284" t="s">
        <v>6865</v>
      </c>
      <c r="B12094" s="503" t="s">
        <v>43459</v>
      </c>
      <c r="C12094" s="1268" t="s">
        <v>11281</v>
      </c>
      <c r="D12094" s="1269" t="s">
        <v>34</v>
      </c>
      <c r="E12094" s="1271">
        <v>521.73</v>
      </c>
      <c r="F12094" s="394"/>
      <c r="G12094" s="295"/>
    </row>
    <row r="12095" spans="1:7" customFormat="1">
      <c r="A12095" s="1284" t="s">
        <v>6866</v>
      </c>
      <c r="B12095" s="503" t="s">
        <v>43459</v>
      </c>
      <c r="C12095" s="1268" t="s">
        <v>11282</v>
      </c>
      <c r="D12095" s="1269" t="s">
        <v>34</v>
      </c>
      <c r="E12095" s="1271">
        <v>581.55999999999995</v>
      </c>
      <c r="F12095" s="394"/>
      <c r="G12095" s="295"/>
    </row>
    <row r="12096" spans="1:7" customFormat="1">
      <c r="A12096" s="1284" t="s">
        <v>6867</v>
      </c>
      <c r="B12096" s="503" t="s">
        <v>43459</v>
      </c>
      <c r="C12096" s="1268" t="s">
        <v>11283</v>
      </c>
      <c r="D12096" s="1269" t="s">
        <v>34</v>
      </c>
      <c r="E12096" s="1271">
        <v>550.46</v>
      </c>
      <c r="F12096" s="394"/>
      <c r="G12096" s="295"/>
    </row>
    <row r="12097" spans="1:7" customFormat="1">
      <c r="A12097" s="1284" t="s">
        <v>6868</v>
      </c>
      <c r="B12097" s="503" t="s">
        <v>43459</v>
      </c>
      <c r="C12097" s="1268" t="s">
        <v>11284</v>
      </c>
      <c r="D12097" s="1269" t="s">
        <v>34</v>
      </c>
      <c r="E12097" s="1271">
        <v>607.33000000000004</v>
      </c>
      <c r="F12097" s="394"/>
      <c r="G12097" s="295"/>
    </row>
    <row r="12098" spans="1:7" customFormat="1">
      <c r="A12098" s="1284" t="s">
        <v>6869</v>
      </c>
      <c r="B12098" s="503" t="s">
        <v>43459</v>
      </c>
      <c r="C12098" s="1268" t="s">
        <v>11285</v>
      </c>
      <c r="D12098" s="1269" t="s">
        <v>34</v>
      </c>
      <c r="E12098" s="1271">
        <v>582.98</v>
      </c>
      <c r="F12098" s="394"/>
      <c r="G12098" s="295"/>
    </row>
    <row r="12099" spans="1:7" customFormat="1">
      <c r="A12099" s="1284" t="s">
        <v>6870</v>
      </c>
      <c r="B12099" s="503" t="s">
        <v>43459</v>
      </c>
      <c r="C12099" s="1268" t="s">
        <v>11286</v>
      </c>
      <c r="D12099" s="1269" t="s">
        <v>34</v>
      </c>
      <c r="E12099" s="1271">
        <v>649.38</v>
      </c>
      <c r="F12099" s="394"/>
      <c r="G12099" s="295"/>
    </row>
    <row r="12100" spans="1:7" customFormat="1">
      <c r="A12100" s="1284" t="s">
        <v>6871</v>
      </c>
      <c r="B12100" s="503" t="s">
        <v>43459</v>
      </c>
      <c r="C12100" s="1268" t="s">
        <v>11287</v>
      </c>
      <c r="D12100" s="1269" t="s">
        <v>34</v>
      </c>
      <c r="E12100" s="1271">
        <v>621.45000000000005</v>
      </c>
      <c r="F12100" s="394"/>
      <c r="G12100" s="295"/>
    </row>
    <row r="12101" spans="1:7" customFormat="1">
      <c r="A12101" s="1284" t="s">
        <v>6872</v>
      </c>
      <c r="B12101" s="503" t="s">
        <v>43459</v>
      </c>
      <c r="C12101" s="1268" t="s">
        <v>11288</v>
      </c>
      <c r="D12101" s="1269" t="s">
        <v>34</v>
      </c>
      <c r="E12101" s="1271">
        <v>666.42</v>
      </c>
      <c r="F12101" s="394"/>
      <c r="G12101" s="295"/>
    </row>
    <row r="12102" spans="1:7" customFormat="1">
      <c r="A12102" s="1284" t="s">
        <v>6873</v>
      </c>
      <c r="B12102" s="503" t="s">
        <v>43459</v>
      </c>
      <c r="C12102" s="1268" t="s">
        <v>11289</v>
      </c>
      <c r="D12102" s="1269" t="s">
        <v>34</v>
      </c>
      <c r="E12102" s="1271">
        <v>713.29</v>
      </c>
      <c r="F12102" s="394"/>
      <c r="G12102" s="295"/>
    </row>
    <row r="12103" spans="1:7" customFormat="1">
      <c r="A12103" s="1284" t="s">
        <v>6874</v>
      </c>
      <c r="B12103" s="503" t="s">
        <v>43459</v>
      </c>
      <c r="C12103" s="1268" t="s">
        <v>11290</v>
      </c>
      <c r="D12103" s="1269" t="s">
        <v>34</v>
      </c>
      <c r="E12103" s="1271">
        <v>701.59</v>
      </c>
      <c r="F12103" s="394"/>
      <c r="G12103" s="295"/>
    </row>
    <row r="12104" spans="1:7" customFormat="1">
      <c r="A12104" s="1284" t="s">
        <v>6875</v>
      </c>
      <c r="B12104" s="503" t="s">
        <v>43459</v>
      </c>
      <c r="C12104" s="1268" t="s">
        <v>11291</v>
      </c>
      <c r="D12104" s="1269" t="s">
        <v>34</v>
      </c>
      <c r="E12104" s="1271">
        <v>590.51</v>
      </c>
      <c r="F12104" s="394"/>
      <c r="G12104" s="295"/>
    </row>
    <row r="12105" spans="1:7" customFormat="1">
      <c r="A12105" s="1284" t="s">
        <v>6876</v>
      </c>
      <c r="B12105" s="503" t="s">
        <v>43459</v>
      </c>
      <c r="C12105" s="1268" t="s">
        <v>11292</v>
      </c>
      <c r="D12105" s="1269" t="s">
        <v>34</v>
      </c>
      <c r="E12105" s="1271">
        <v>608.29999999999995</v>
      </c>
      <c r="F12105" s="394"/>
      <c r="G12105" s="295"/>
    </row>
    <row r="12106" spans="1:7" customFormat="1">
      <c r="A12106" s="1284" t="s">
        <v>6877</v>
      </c>
      <c r="B12106" s="503" t="s">
        <v>43459</v>
      </c>
      <c r="C12106" s="1268" t="s">
        <v>6878</v>
      </c>
      <c r="D12106" s="1269" t="s">
        <v>34</v>
      </c>
      <c r="E12106" s="1271">
        <v>401.85</v>
      </c>
      <c r="F12106" s="394"/>
      <c r="G12106" s="295"/>
    </row>
    <row r="12107" spans="1:7" customFormat="1">
      <c r="A12107" s="1284" t="s">
        <v>6879</v>
      </c>
      <c r="B12107" s="503" t="s">
        <v>43459</v>
      </c>
      <c r="C12107" s="1268" t="s">
        <v>6880</v>
      </c>
      <c r="D12107" s="1269" t="s">
        <v>34</v>
      </c>
      <c r="E12107" s="1271">
        <v>440.43</v>
      </c>
      <c r="F12107" s="394"/>
      <c r="G12107" s="295"/>
    </row>
    <row r="12108" spans="1:7" customFormat="1">
      <c r="A12108" s="1284" t="s">
        <v>6881</v>
      </c>
      <c r="B12108" s="503" t="s">
        <v>43459</v>
      </c>
      <c r="C12108" s="1268" t="s">
        <v>11293</v>
      </c>
      <c r="D12108" s="1269" t="s">
        <v>34</v>
      </c>
      <c r="E12108" s="1271">
        <v>562.22</v>
      </c>
      <c r="F12108" s="394"/>
      <c r="G12108" s="295"/>
    </row>
    <row r="12109" spans="1:7" customFormat="1">
      <c r="A12109" s="1284" t="s">
        <v>6882</v>
      </c>
      <c r="B12109" s="503" t="s">
        <v>43459</v>
      </c>
      <c r="C12109" s="1268" t="s">
        <v>11294</v>
      </c>
      <c r="D12109" s="1269" t="s">
        <v>34</v>
      </c>
      <c r="E12109" s="1271">
        <v>558.49</v>
      </c>
      <c r="F12109" s="394"/>
      <c r="G12109" s="295"/>
    </row>
    <row r="12110" spans="1:7" customFormat="1">
      <c r="A12110" s="1284" t="s">
        <v>6883</v>
      </c>
      <c r="B12110" s="503" t="s">
        <v>43459</v>
      </c>
      <c r="C12110" s="1268" t="s">
        <v>11295</v>
      </c>
      <c r="D12110" s="1269" t="s">
        <v>34</v>
      </c>
      <c r="E12110" s="1271">
        <v>540.02</v>
      </c>
      <c r="F12110" s="394"/>
      <c r="G12110" s="295"/>
    </row>
    <row r="12111" spans="1:7" customFormat="1">
      <c r="A12111" s="1284" t="s">
        <v>6884</v>
      </c>
      <c r="B12111" s="503" t="s">
        <v>43459</v>
      </c>
      <c r="C12111" s="1268" t="s">
        <v>11296</v>
      </c>
      <c r="D12111" s="1269" t="s">
        <v>34</v>
      </c>
      <c r="E12111" s="1271">
        <v>559.19000000000005</v>
      </c>
      <c r="F12111" s="394"/>
      <c r="G12111" s="295"/>
    </row>
    <row r="12112" spans="1:7" customFormat="1">
      <c r="A12112" s="1284" t="s">
        <v>6885</v>
      </c>
      <c r="B12112" s="503" t="s">
        <v>43459</v>
      </c>
      <c r="C12112" s="1268" t="s">
        <v>11297</v>
      </c>
      <c r="D12112" s="1269" t="s">
        <v>34</v>
      </c>
      <c r="E12112" s="1271">
        <v>566.17999999999995</v>
      </c>
      <c r="F12112" s="394"/>
      <c r="G12112" s="295"/>
    </row>
    <row r="12113" spans="1:7" customFormat="1">
      <c r="A12113" s="1284" t="s">
        <v>6886</v>
      </c>
      <c r="B12113" s="503" t="s">
        <v>43459</v>
      </c>
      <c r="C12113" s="1268" t="s">
        <v>11298</v>
      </c>
      <c r="D12113" s="1269" t="s">
        <v>34</v>
      </c>
      <c r="E12113" s="1271">
        <v>580.54999999999995</v>
      </c>
      <c r="F12113" s="394"/>
      <c r="G12113" s="295"/>
    </row>
    <row r="12114" spans="1:7" customFormat="1">
      <c r="A12114" s="1284" t="s">
        <v>6887</v>
      </c>
      <c r="B12114" s="503" t="s">
        <v>43459</v>
      </c>
      <c r="C12114" s="1268" t="s">
        <v>11299</v>
      </c>
      <c r="D12114" s="1269" t="s">
        <v>34</v>
      </c>
      <c r="E12114" s="1271">
        <v>535.70000000000005</v>
      </c>
      <c r="F12114" s="394"/>
      <c r="G12114" s="295"/>
    </row>
    <row r="12115" spans="1:7" customFormat="1">
      <c r="A12115" s="1284" t="s">
        <v>6888</v>
      </c>
      <c r="B12115" s="503" t="s">
        <v>43459</v>
      </c>
      <c r="C12115" s="1268" t="s">
        <v>11300</v>
      </c>
      <c r="D12115" s="1269" t="s">
        <v>32</v>
      </c>
      <c r="E12115" s="1270">
        <v>8.48</v>
      </c>
      <c r="F12115" s="394"/>
      <c r="G12115" s="295"/>
    </row>
    <row r="12116" spans="1:7" customFormat="1">
      <c r="A12116" s="1284" t="s">
        <v>6889</v>
      </c>
      <c r="B12116" s="503" t="s">
        <v>43459</v>
      </c>
      <c r="C12116" s="1268" t="s">
        <v>11301</v>
      </c>
      <c r="D12116" s="1269" t="s">
        <v>32</v>
      </c>
      <c r="E12116" s="1271">
        <v>142.19</v>
      </c>
      <c r="F12116" s="394"/>
      <c r="G12116" s="295"/>
    </row>
    <row r="12117" spans="1:7" customFormat="1">
      <c r="A12117" s="1284" t="s">
        <v>6890</v>
      </c>
      <c r="B12117" s="503" t="s">
        <v>43459</v>
      </c>
      <c r="C12117" s="1268" t="s">
        <v>11302</v>
      </c>
      <c r="D12117" s="1269" t="s">
        <v>32</v>
      </c>
      <c r="E12117" s="1272">
        <v>23.36</v>
      </c>
      <c r="F12117" s="394"/>
      <c r="G12117" s="295"/>
    </row>
    <row r="12118" spans="1:7" customFormat="1">
      <c r="A12118" s="1284" t="s">
        <v>6891</v>
      </c>
      <c r="B12118" s="503" t="s">
        <v>43459</v>
      </c>
      <c r="C12118" s="1268" t="s">
        <v>11303</v>
      </c>
      <c r="D12118" s="1269" t="s">
        <v>32</v>
      </c>
      <c r="E12118" s="1270">
        <v>8.48</v>
      </c>
      <c r="F12118" s="394"/>
      <c r="G12118" s="295"/>
    </row>
    <row r="12119" spans="1:7" customFormat="1">
      <c r="A12119" s="1284" t="s">
        <v>6892</v>
      </c>
      <c r="B12119" s="503" t="s">
        <v>43459</v>
      </c>
      <c r="C12119" s="1268" t="s">
        <v>11304</v>
      </c>
      <c r="D12119" s="1269" t="s">
        <v>32</v>
      </c>
      <c r="E12119" s="1271">
        <v>127.66</v>
      </c>
      <c r="F12119" s="394"/>
      <c r="G12119" s="295"/>
    </row>
    <row r="12120" spans="1:7" customFormat="1">
      <c r="A12120" s="1284" t="s">
        <v>6893</v>
      </c>
      <c r="B12120" s="503" t="s">
        <v>43459</v>
      </c>
      <c r="C12120" s="1268" t="s">
        <v>11305</v>
      </c>
      <c r="D12120" s="1269" t="s">
        <v>32</v>
      </c>
      <c r="E12120" s="1272">
        <v>23.36</v>
      </c>
      <c r="F12120" s="394"/>
      <c r="G12120" s="295"/>
    </row>
    <row r="12121" spans="1:7" customFormat="1">
      <c r="A12121" s="1284" t="s">
        <v>6894</v>
      </c>
      <c r="B12121" s="503" t="s">
        <v>43459</v>
      </c>
      <c r="C12121" s="1268" t="s">
        <v>11306</v>
      </c>
      <c r="D12121" s="1269" t="s">
        <v>32</v>
      </c>
      <c r="E12121" s="1270">
        <v>9.35</v>
      </c>
      <c r="F12121" s="394"/>
      <c r="G12121" s="295"/>
    </row>
    <row r="12122" spans="1:7" customFormat="1">
      <c r="A12122" s="1284" t="s">
        <v>6895</v>
      </c>
      <c r="B12122" s="503" t="s">
        <v>43459</v>
      </c>
      <c r="C12122" s="1268" t="s">
        <v>11307</v>
      </c>
      <c r="D12122" s="1269" t="s">
        <v>32</v>
      </c>
      <c r="E12122" s="1271">
        <v>123.89</v>
      </c>
      <c r="F12122" s="394"/>
      <c r="G12122" s="295"/>
    </row>
    <row r="12123" spans="1:7" customFormat="1">
      <c r="A12123" s="1284" t="s">
        <v>6896</v>
      </c>
      <c r="B12123" s="503" t="s">
        <v>43459</v>
      </c>
      <c r="C12123" s="1268" t="s">
        <v>11308</v>
      </c>
      <c r="D12123" s="1269" t="s">
        <v>32</v>
      </c>
      <c r="E12123" s="1272">
        <v>29.06</v>
      </c>
      <c r="F12123" s="394"/>
      <c r="G12123" s="295"/>
    </row>
    <row r="12124" spans="1:7" customFormat="1">
      <c r="A12124" s="1284" t="s">
        <v>6897</v>
      </c>
      <c r="B12124" s="503" t="s">
        <v>43459</v>
      </c>
      <c r="C12124" s="1268" t="s">
        <v>6898</v>
      </c>
      <c r="D12124" s="1269" t="s">
        <v>32</v>
      </c>
      <c r="E12124" s="1271">
        <v>197.48</v>
      </c>
      <c r="F12124" s="394"/>
      <c r="G12124" s="295"/>
    </row>
    <row r="12125" spans="1:7" customFormat="1">
      <c r="A12125" s="1284" t="s">
        <v>6899</v>
      </c>
      <c r="B12125" s="503" t="s">
        <v>43459</v>
      </c>
      <c r="C12125" s="1268" t="s">
        <v>6900</v>
      </c>
      <c r="D12125" s="1269" t="s">
        <v>32</v>
      </c>
      <c r="E12125" s="1272">
        <v>61.18</v>
      </c>
      <c r="F12125" s="394"/>
      <c r="G12125" s="295"/>
    </row>
    <row r="12126" spans="1:7" customFormat="1">
      <c r="A12126" s="1284" t="s">
        <v>6901</v>
      </c>
      <c r="B12126" s="503" t="s">
        <v>43459</v>
      </c>
      <c r="C12126" s="1268" t="s">
        <v>6902</v>
      </c>
      <c r="D12126" s="1269" t="s">
        <v>34</v>
      </c>
      <c r="E12126" s="1271">
        <v>102.05</v>
      </c>
      <c r="F12126" s="394"/>
      <c r="G12126" s="295"/>
    </row>
    <row r="12127" spans="1:7" customFormat="1">
      <c r="A12127" s="1284" t="s">
        <v>6903</v>
      </c>
      <c r="B12127" s="503" t="s">
        <v>43459</v>
      </c>
      <c r="C12127" s="1268" t="s">
        <v>11309</v>
      </c>
      <c r="D12127" s="1269" t="s">
        <v>34</v>
      </c>
      <c r="E12127" s="1272">
        <v>80.180000000000007</v>
      </c>
      <c r="F12127" s="394"/>
      <c r="G12127" s="295"/>
    </row>
    <row r="12128" spans="1:7" customFormat="1">
      <c r="A12128" s="1284" t="s">
        <v>6904</v>
      </c>
      <c r="B12128" s="503" t="s">
        <v>43459</v>
      </c>
      <c r="C12128" s="1268" t="s">
        <v>12712</v>
      </c>
      <c r="D12128" s="1269" t="s">
        <v>32</v>
      </c>
      <c r="E12128" s="1272">
        <v>13.11</v>
      </c>
      <c r="F12128" s="394"/>
      <c r="G12128" s="295"/>
    </row>
    <row r="12129" spans="1:7" customFormat="1" ht="22.5">
      <c r="A12129" s="1284" t="s">
        <v>6905</v>
      </c>
      <c r="B12129" s="503" t="s">
        <v>43459</v>
      </c>
      <c r="C12129" s="1268" t="s">
        <v>6906</v>
      </c>
      <c r="D12129" s="1269" t="s">
        <v>5</v>
      </c>
      <c r="E12129" s="1272">
        <v>20.84</v>
      </c>
      <c r="F12129" s="394"/>
      <c r="G12129" s="295"/>
    </row>
    <row r="12130" spans="1:7" customFormat="1" ht="22.5">
      <c r="A12130" s="1284" t="s">
        <v>6907</v>
      </c>
      <c r="B12130" s="503" t="s">
        <v>43459</v>
      </c>
      <c r="C12130" s="1268" t="s">
        <v>23842</v>
      </c>
      <c r="D12130" s="1269" t="s">
        <v>5</v>
      </c>
      <c r="E12130" s="1272">
        <v>10.52</v>
      </c>
      <c r="F12130" s="394"/>
      <c r="G12130" s="295"/>
    </row>
    <row r="12131" spans="1:7" customFormat="1">
      <c r="A12131" s="1284" t="s">
        <v>6908</v>
      </c>
      <c r="B12131" s="503" t="s">
        <v>43459</v>
      </c>
      <c r="C12131" s="1268" t="s">
        <v>6909</v>
      </c>
      <c r="D12131" s="1269" t="s">
        <v>32</v>
      </c>
      <c r="E12131" s="1271">
        <v>232.19</v>
      </c>
      <c r="F12131" s="394"/>
      <c r="G12131" s="295"/>
    </row>
    <row r="12132" spans="1:7" customFormat="1">
      <c r="A12132" s="1284" t="s">
        <v>6910</v>
      </c>
      <c r="B12132" s="503" t="s">
        <v>43459</v>
      </c>
      <c r="C12132" s="1268" t="s">
        <v>6911</v>
      </c>
      <c r="D12132" s="1269" t="s">
        <v>32</v>
      </c>
      <c r="E12132" s="1271">
        <v>272.88</v>
      </c>
      <c r="F12132" s="394"/>
      <c r="G12132" s="295"/>
    </row>
    <row r="12133" spans="1:7" customFormat="1">
      <c r="A12133" s="1284" t="s">
        <v>6912</v>
      </c>
      <c r="B12133" s="503" t="s">
        <v>43459</v>
      </c>
      <c r="C12133" s="1268" t="s">
        <v>6913</v>
      </c>
      <c r="D12133" s="1269" t="s">
        <v>32</v>
      </c>
      <c r="E12133" s="1271">
        <v>197.48</v>
      </c>
      <c r="F12133" s="394"/>
      <c r="G12133" s="295"/>
    </row>
    <row r="12134" spans="1:7" customFormat="1">
      <c r="A12134" s="1284" t="s">
        <v>6914</v>
      </c>
      <c r="B12134" s="503" t="s">
        <v>43459</v>
      </c>
      <c r="C12134" s="1268" t="s">
        <v>6915</v>
      </c>
      <c r="D12134" s="1269" t="s">
        <v>5</v>
      </c>
      <c r="E12134" s="1272">
        <v>49.25</v>
      </c>
      <c r="F12134" s="394"/>
      <c r="G12134" s="295"/>
    </row>
    <row r="12135" spans="1:7" customFormat="1">
      <c r="A12135" s="1284" t="s">
        <v>6916</v>
      </c>
      <c r="B12135" s="503" t="s">
        <v>43459</v>
      </c>
      <c r="C12135" s="1268" t="s">
        <v>11310</v>
      </c>
      <c r="D12135" s="1269" t="s">
        <v>34</v>
      </c>
      <c r="E12135" s="1271">
        <v>120.55</v>
      </c>
      <c r="F12135" s="394"/>
      <c r="G12135" s="295"/>
    </row>
    <row r="12136" spans="1:7" customFormat="1">
      <c r="A12136" s="1284" t="s">
        <v>6917</v>
      </c>
      <c r="B12136" s="503" t="s">
        <v>43459</v>
      </c>
      <c r="C12136" s="1268" t="s">
        <v>6918</v>
      </c>
      <c r="D12136" s="1269" t="s">
        <v>34</v>
      </c>
      <c r="E12136" s="1273">
        <v>2551.92</v>
      </c>
      <c r="F12136" s="394"/>
      <c r="G12136" s="295"/>
    </row>
    <row r="12137" spans="1:7" customFormat="1">
      <c r="A12137" s="1302">
        <v>50</v>
      </c>
      <c r="B12137" s="503" t="s">
        <v>43459</v>
      </c>
      <c r="C12137" s="1265" t="s">
        <v>6919</v>
      </c>
      <c r="D12137" s="1266" t="s">
        <v>97</v>
      </c>
      <c r="E12137" s="1267"/>
      <c r="F12137" s="394"/>
      <c r="G12137" s="295"/>
    </row>
    <row r="12138" spans="1:7" customFormat="1">
      <c r="A12138" s="1292">
        <v>9111</v>
      </c>
      <c r="B12138" s="503" t="s">
        <v>43459</v>
      </c>
      <c r="C12138" s="1265" t="s">
        <v>6920</v>
      </c>
      <c r="D12138" s="1266" t="s">
        <v>97</v>
      </c>
      <c r="E12138" s="1267"/>
      <c r="F12138" s="394"/>
      <c r="G12138" s="295"/>
    </row>
    <row r="12139" spans="1:7" customFormat="1">
      <c r="A12139" s="1284" t="s">
        <v>6921</v>
      </c>
      <c r="B12139" s="503" t="s">
        <v>43459</v>
      </c>
      <c r="C12139" s="1268" t="s">
        <v>3088</v>
      </c>
      <c r="D12139" s="1269" t="s">
        <v>44254</v>
      </c>
      <c r="E12139" s="1272">
        <v>25.02</v>
      </c>
      <c r="F12139" s="394"/>
      <c r="G12139" s="295"/>
    </row>
    <row r="12140" spans="1:7" customFormat="1">
      <c r="A12140" s="1284" t="s">
        <v>6922</v>
      </c>
      <c r="B12140" s="503" t="s">
        <v>43459</v>
      </c>
      <c r="C12140" s="1268" t="s">
        <v>6923</v>
      </c>
      <c r="D12140" s="1269" t="s">
        <v>44254</v>
      </c>
      <c r="E12140" s="1272">
        <v>24.49</v>
      </c>
      <c r="F12140" s="394"/>
      <c r="G12140" s="295"/>
    </row>
    <row r="12141" spans="1:7" customFormat="1">
      <c r="A12141" s="1284" t="s">
        <v>6924</v>
      </c>
      <c r="B12141" s="503" t="s">
        <v>43459</v>
      </c>
      <c r="C12141" s="1268" t="s">
        <v>78</v>
      </c>
      <c r="D12141" s="1269" t="s">
        <v>44254</v>
      </c>
      <c r="E12141" s="1272">
        <v>24.86</v>
      </c>
      <c r="F12141" s="394"/>
      <c r="G12141" s="295"/>
    </row>
    <row r="12142" spans="1:7" customFormat="1">
      <c r="A12142" s="1284" t="s">
        <v>6925</v>
      </c>
      <c r="B12142" s="503" t="s">
        <v>43459</v>
      </c>
      <c r="C12142" s="1268" t="s">
        <v>3341</v>
      </c>
      <c r="D12142" s="1269" t="s">
        <v>44254</v>
      </c>
      <c r="E12142" s="1272">
        <v>25.52</v>
      </c>
      <c r="F12142" s="394"/>
      <c r="G12142" s="295"/>
    </row>
    <row r="12143" spans="1:7" customFormat="1">
      <c r="A12143" s="1284" t="s">
        <v>6926</v>
      </c>
      <c r="B12143" s="503" t="s">
        <v>43459</v>
      </c>
      <c r="C12143" s="1268" t="s">
        <v>3258</v>
      </c>
      <c r="D12143" s="1269" t="s">
        <v>44254</v>
      </c>
      <c r="E12143" s="1272">
        <v>26.89</v>
      </c>
      <c r="F12143" s="394"/>
      <c r="G12143" s="295"/>
    </row>
    <row r="12144" spans="1:7" customFormat="1">
      <c r="A12144" s="1284" t="s">
        <v>6927</v>
      </c>
      <c r="B12144" s="503" t="s">
        <v>43459</v>
      </c>
      <c r="C12144" s="1268" t="s">
        <v>6928</v>
      </c>
      <c r="D12144" s="1269" t="s">
        <v>44254</v>
      </c>
      <c r="E12144" s="1272">
        <v>24.86</v>
      </c>
      <c r="F12144" s="394"/>
      <c r="G12144" s="295"/>
    </row>
    <row r="12145" spans="1:7" customFormat="1">
      <c r="A12145" s="1284" t="s">
        <v>6929</v>
      </c>
      <c r="B12145" s="503" t="s">
        <v>43459</v>
      </c>
      <c r="C12145" s="1268" t="s">
        <v>79</v>
      </c>
      <c r="D12145" s="1269" t="s">
        <v>44254</v>
      </c>
      <c r="E12145" s="1272">
        <v>26.47</v>
      </c>
      <c r="F12145" s="394"/>
      <c r="G12145" s="295"/>
    </row>
    <row r="12146" spans="1:7" customFormat="1">
      <c r="A12146" s="1284" t="s">
        <v>6930</v>
      </c>
      <c r="B12146" s="503" t="s">
        <v>43459</v>
      </c>
      <c r="C12146" s="1268" t="s">
        <v>6931</v>
      </c>
      <c r="D12146" s="1269" t="s">
        <v>44254</v>
      </c>
      <c r="E12146" s="1272">
        <v>22.66</v>
      </c>
      <c r="F12146" s="394"/>
      <c r="G12146" s="295"/>
    </row>
    <row r="12147" spans="1:7" customFormat="1">
      <c r="A12147" s="1284" t="s">
        <v>6932</v>
      </c>
      <c r="B12147" s="503" t="s">
        <v>43459</v>
      </c>
      <c r="C12147" s="1268" t="s">
        <v>92</v>
      </c>
      <c r="D12147" s="1269" t="s">
        <v>163</v>
      </c>
      <c r="E12147" s="1273">
        <v>4725.79</v>
      </c>
      <c r="F12147" s="394"/>
      <c r="G12147" s="295"/>
    </row>
    <row r="12148" spans="1:7" customFormat="1">
      <c r="A12148" s="1284" t="s">
        <v>6933</v>
      </c>
      <c r="B12148" s="503" t="s">
        <v>43459</v>
      </c>
      <c r="C12148" s="1268" t="s">
        <v>6934</v>
      </c>
      <c r="D12148" s="1269" t="s">
        <v>163</v>
      </c>
      <c r="E12148" s="1273">
        <v>4211.96</v>
      </c>
      <c r="F12148" s="394"/>
      <c r="G12148" s="295"/>
    </row>
    <row r="12149" spans="1:7" customFormat="1">
      <c r="A12149" s="1284" t="s">
        <v>6935</v>
      </c>
      <c r="B12149" s="503" t="s">
        <v>43459</v>
      </c>
      <c r="C12149" s="1268" t="s">
        <v>3091</v>
      </c>
      <c r="D12149" s="1269" t="s">
        <v>44254</v>
      </c>
      <c r="E12149" s="1272">
        <v>30.99</v>
      </c>
      <c r="F12149" s="394"/>
      <c r="G12149" s="295"/>
    </row>
    <row r="12150" spans="1:7" customFormat="1">
      <c r="A12150" s="1284" t="s">
        <v>21201</v>
      </c>
      <c r="B12150" s="503" t="s">
        <v>43459</v>
      </c>
      <c r="C12150" s="1268" t="s">
        <v>21202</v>
      </c>
      <c r="D12150" s="1269" t="s">
        <v>163</v>
      </c>
      <c r="E12150" s="1273">
        <v>3974.67</v>
      </c>
      <c r="F12150" s="394"/>
      <c r="G12150" s="295"/>
    </row>
    <row r="12151" spans="1:7" customFormat="1">
      <c r="A12151" s="1284" t="s">
        <v>11311</v>
      </c>
      <c r="B12151" s="503" t="s">
        <v>43459</v>
      </c>
      <c r="C12151" s="1268" t="s">
        <v>3097</v>
      </c>
      <c r="D12151" s="1269" t="s">
        <v>44254</v>
      </c>
      <c r="E12151" s="1272">
        <v>22.7</v>
      </c>
      <c r="F12151" s="394"/>
      <c r="G12151" s="295"/>
    </row>
    <row r="12152" spans="1:7" customFormat="1">
      <c r="A12152" s="1284" t="s">
        <v>21203</v>
      </c>
      <c r="B12152" s="503" t="s">
        <v>43459</v>
      </c>
      <c r="C12152" s="1268" t="s">
        <v>3098</v>
      </c>
      <c r="D12152" s="1269" t="s">
        <v>163</v>
      </c>
      <c r="E12152" s="1273">
        <v>7101.58</v>
      </c>
      <c r="F12152" s="394"/>
      <c r="G12152" s="295"/>
    </row>
    <row r="12153" spans="1:7" customFormat="1">
      <c r="A12153" s="1284" t="s">
        <v>6936</v>
      </c>
      <c r="B12153" s="503" t="s">
        <v>43459</v>
      </c>
      <c r="C12153" s="1268" t="s">
        <v>6937</v>
      </c>
      <c r="D12153" s="1269" t="s">
        <v>44254</v>
      </c>
      <c r="E12153" s="1272">
        <v>33.11</v>
      </c>
      <c r="F12153" s="394"/>
      <c r="G12153" s="295"/>
    </row>
    <row r="12154" spans="1:7" customFormat="1">
      <c r="A12154" s="1284" t="s">
        <v>6938</v>
      </c>
      <c r="B12154" s="503" t="s">
        <v>43459</v>
      </c>
      <c r="C12154" s="1268" t="s">
        <v>6939</v>
      </c>
      <c r="D12154" s="1269" t="s">
        <v>44254</v>
      </c>
      <c r="E12154" s="1272">
        <v>30.49</v>
      </c>
      <c r="F12154" s="394"/>
      <c r="G12154" s="295"/>
    </row>
    <row r="12155" spans="1:7" customFormat="1">
      <c r="A12155" s="1284" t="s">
        <v>6940</v>
      </c>
      <c r="B12155" s="503" t="s">
        <v>43459</v>
      </c>
      <c r="C12155" s="1268" t="s">
        <v>3100</v>
      </c>
      <c r="D12155" s="1269" t="s">
        <v>44254</v>
      </c>
      <c r="E12155" s="1272">
        <v>23.99</v>
      </c>
      <c r="F12155" s="394"/>
      <c r="G12155" s="295"/>
    </row>
    <row r="12156" spans="1:7" customFormat="1">
      <c r="A12156" s="1284" t="s">
        <v>6941</v>
      </c>
      <c r="B12156" s="503" t="s">
        <v>43459</v>
      </c>
      <c r="C12156" s="1268" t="s">
        <v>82</v>
      </c>
      <c r="D12156" s="1269" t="s">
        <v>44254</v>
      </c>
      <c r="E12156" s="1272">
        <v>34.74</v>
      </c>
      <c r="F12156" s="394"/>
      <c r="G12156" s="295"/>
    </row>
    <row r="12157" spans="1:7" customFormat="1">
      <c r="A12157" s="1284" t="s">
        <v>6942</v>
      </c>
      <c r="B12157" s="503" t="s">
        <v>43459</v>
      </c>
      <c r="C12157" s="1268" t="s">
        <v>6943</v>
      </c>
      <c r="D12157" s="1269" t="s">
        <v>44254</v>
      </c>
      <c r="E12157" s="1272">
        <v>30.77</v>
      </c>
      <c r="F12157" s="394"/>
      <c r="G12157" s="295"/>
    </row>
    <row r="12158" spans="1:7" customFormat="1">
      <c r="A12158" s="1284" t="s">
        <v>6944</v>
      </c>
      <c r="B12158" s="503" t="s">
        <v>43459</v>
      </c>
      <c r="C12158" s="1268" t="s">
        <v>84</v>
      </c>
      <c r="D12158" s="1269" t="s">
        <v>44254</v>
      </c>
      <c r="E12158" s="1272">
        <v>31.64</v>
      </c>
      <c r="F12158" s="394"/>
      <c r="G12158" s="295"/>
    </row>
    <row r="12159" spans="1:7" customFormat="1">
      <c r="A12159" s="1284" t="s">
        <v>6945</v>
      </c>
      <c r="B12159" s="503" t="s">
        <v>43459</v>
      </c>
      <c r="C12159" s="1268" t="s">
        <v>3154</v>
      </c>
      <c r="D12159" s="1269" t="s">
        <v>163</v>
      </c>
      <c r="E12159" s="1274">
        <v>11968.99</v>
      </c>
      <c r="F12159" s="394"/>
      <c r="G12159" s="295"/>
    </row>
    <row r="12160" spans="1:7" customFormat="1">
      <c r="A12160" s="1284" t="s">
        <v>6946</v>
      </c>
      <c r="B12160" s="503" t="s">
        <v>43459</v>
      </c>
      <c r="C12160" s="1268" t="s">
        <v>6947</v>
      </c>
      <c r="D12160" s="1269" t="s">
        <v>163</v>
      </c>
      <c r="E12160" s="1274">
        <v>23126.07</v>
      </c>
      <c r="F12160" s="394"/>
      <c r="G12160" s="295"/>
    </row>
    <row r="12161" spans="1:7" customFormat="1">
      <c r="A12161" s="1284" t="s">
        <v>6948</v>
      </c>
      <c r="B12161" s="503" t="s">
        <v>43459</v>
      </c>
      <c r="C12161" s="1268" t="s">
        <v>3147</v>
      </c>
      <c r="D12161" s="1269" t="s">
        <v>163</v>
      </c>
      <c r="E12161" s="1274">
        <v>23908.03</v>
      </c>
      <c r="F12161" s="394"/>
      <c r="G12161" s="295"/>
    </row>
    <row r="12162" spans="1:7" customFormat="1">
      <c r="A12162" s="1284" t="s">
        <v>6949</v>
      </c>
      <c r="B12162" s="503" t="s">
        <v>43459</v>
      </c>
      <c r="C12162" s="1268" t="s">
        <v>6950</v>
      </c>
      <c r="D12162" s="1269" t="s">
        <v>163</v>
      </c>
      <c r="E12162" s="1274">
        <v>29799.81</v>
      </c>
      <c r="F12162" s="394"/>
      <c r="G12162" s="295"/>
    </row>
    <row r="12163" spans="1:7" customFormat="1">
      <c r="A12163" s="1284" t="s">
        <v>6951</v>
      </c>
      <c r="B12163" s="503" t="s">
        <v>43459</v>
      </c>
      <c r="C12163" s="1268" t="s">
        <v>6952</v>
      </c>
      <c r="D12163" s="1269" t="s">
        <v>163</v>
      </c>
      <c r="E12163" s="1274">
        <v>23126.07</v>
      </c>
      <c r="F12163" s="394"/>
      <c r="G12163" s="295"/>
    </row>
    <row r="12164" spans="1:7" customFormat="1">
      <c r="A12164" s="1284" t="s">
        <v>6953</v>
      </c>
      <c r="B12164" s="503" t="s">
        <v>43459</v>
      </c>
      <c r="C12164" s="1268" t="s">
        <v>3149</v>
      </c>
      <c r="D12164" s="1269" t="s">
        <v>163</v>
      </c>
      <c r="E12164" s="1274">
        <v>23126.07</v>
      </c>
      <c r="F12164" s="394"/>
      <c r="G12164" s="295"/>
    </row>
    <row r="12165" spans="1:7" customFormat="1">
      <c r="A12165" s="1284" t="s">
        <v>6954</v>
      </c>
      <c r="B12165" s="503" t="s">
        <v>43459</v>
      </c>
      <c r="C12165" s="1268" t="s">
        <v>6955</v>
      </c>
      <c r="D12165" s="1269" t="s">
        <v>44254</v>
      </c>
      <c r="E12165" s="1272">
        <v>31.22</v>
      </c>
      <c r="F12165" s="394"/>
      <c r="G12165" s="295"/>
    </row>
    <row r="12166" spans="1:7" customFormat="1">
      <c r="A12166" s="1284" t="s">
        <v>6956</v>
      </c>
      <c r="B12166" s="503" t="s">
        <v>43459</v>
      </c>
      <c r="C12166" s="1268" t="s">
        <v>3103</v>
      </c>
      <c r="D12166" s="1269" t="s">
        <v>44254</v>
      </c>
      <c r="E12166" s="1272">
        <v>31.71</v>
      </c>
      <c r="F12166" s="394"/>
      <c r="G12166" s="295"/>
    </row>
    <row r="12167" spans="1:7" customFormat="1">
      <c r="A12167" s="1284" t="s">
        <v>6957</v>
      </c>
      <c r="B12167" s="503" t="s">
        <v>43459</v>
      </c>
      <c r="C12167" s="1268" t="s">
        <v>6958</v>
      </c>
      <c r="D12167" s="1269" t="s">
        <v>44254</v>
      </c>
      <c r="E12167" s="1272">
        <v>32.520000000000003</v>
      </c>
      <c r="F12167" s="394"/>
      <c r="G12167" s="295"/>
    </row>
    <row r="12168" spans="1:7" customFormat="1">
      <c r="A12168" s="1284" t="s">
        <v>6959</v>
      </c>
      <c r="B12168" s="503" t="s">
        <v>43459</v>
      </c>
      <c r="C12168" s="1268" t="s">
        <v>3104</v>
      </c>
      <c r="D12168" s="1269" t="s">
        <v>44254</v>
      </c>
      <c r="E12168" s="1272">
        <v>31.22</v>
      </c>
      <c r="F12168" s="394"/>
      <c r="G12168" s="295"/>
    </row>
    <row r="12169" spans="1:7" customFormat="1">
      <c r="A12169" s="1284" t="s">
        <v>6960</v>
      </c>
      <c r="B12169" s="503" t="s">
        <v>43459</v>
      </c>
      <c r="C12169" s="1268" t="s">
        <v>91</v>
      </c>
      <c r="D12169" s="1269" t="s">
        <v>44254</v>
      </c>
      <c r="E12169" s="1272">
        <v>26.47</v>
      </c>
      <c r="F12169" s="394"/>
      <c r="G12169" s="295"/>
    </row>
    <row r="12170" spans="1:7" customFormat="1">
      <c r="A12170" s="1284" t="s">
        <v>6961</v>
      </c>
      <c r="B12170" s="503" t="s">
        <v>43459</v>
      </c>
      <c r="C12170" s="1268" t="s">
        <v>6962</v>
      </c>
      <c r="D12170" s="1269" t="s">
        <v>44254</v>
      </c>
      <c r="E12170" s="1272">
        <v>33.11</v>
      </c>
      <c r="F12170" s="394"/>
      <c r="G12170" s="295"/>
    </row>
    <row r="12171" spans="1:7" customFormat="1">
      <c r="A12171" s="1284" t="s">
        <v>6963</v>
      </c>
      <c r="B12171" s="503" t="s">
        <v>43459</v>
      </c>
      <c r="C12171" s="1268" t="s">
        <v>86</v>
      </c>
      <c r="D12171" s="1269" t="s">
        <v>44254</v>
      </c>
      <c r="E12171" s="1272">
        <v>30.87</v>
      </c>
      <c r="F12171" s="394"/>
      <c r="G12171" s="295"/>
    </row>
    <row r="12172" spans="1:7" customFormat="1">
      <c r="A12172" s="1284" t="s">
        <v>6964</v>
      </c>
      <c r="B12172" s="503" t="s">
        <v>43459</v>
      </c>
      <c r="C12172" s="1268" t="s">
        <v>95</v>
      </c>
      <c r="D12172" s="1269" t="s">
        <v>163</v>
      </c>
      <c r="E12172" s="1274">
        <v>19181.27</v>
      </c>
      <c r="F12172" s="394"/>
      <c r="G12172" s="295"/>
    </row>
    <row r="12173" spans="1:7" customFormat="1">
      <c r="A12173" s="1284" t="s">
        <v>6965</v>
      </c>
      <c r="B12173" s="503" t="s">
        <v>43459</v>
      </c>
      <c r="C12173" s="1268" t="s">
        <v>6966</v>
      </c>
      <c r="D12173" s="1269" t="s">
        <v>44254</v>
      </c>
      <c r="E12173" s="1272">
        <v>26.38</v>
      </c>
      <c r="F12173" s="394"/>
      <c r="G12173" s="295"/>
    </row>
    <row r="12174" spans="1:7" customFormat="1">
      <c r="A12174" s="1284" t="s">
        <v>6967</v>
      </c>
      <c r="B12174" s="503" t="s">
        <v>43459</v>
      </c>
      <c r="C12174" s="1268" t="s">
        <v>3364</v>
      </c>
      <c r="D12174" s="1269" t="s">
        <v>44254</v>
      </c>
      <c r="E12174" s="1272">
        <v>27.31</v>
      </c>
      <c r="F12174" s="394"/>
      <c r="G12174" s="295"/>
    </row>
    <row r="12175" spans="1:7" customFormat="1">
      <c r="A12175" s="1284" t="s">
        <v>6968</v>
      </c>
      <c r="B12175" s="503" t="s">
        <v>43459</v>
      </c>
      <c r="C12175" s="1268" t="s">
        <v>87</v>
      </c>
      <c r="D12175" s="1269" t="s">
        <v>44254</v>
      </c>
      <c r="E12175" s="1272">
        <v>31.22</v>
      </c>
      <c r="F12175" s="394"/>
      <c r="G12175" s="295"/>
    </row>
    <row r="12176" spans="1:7" customFormat="1">
      <c r="A12176" s="1284" t="s">
        <v>6969</v>
      </c>
      <c r="B12176" s="503" t="s">
        <v>43459</v>
      </c>
      <c r="C12176" s="1268" t="s">
        <v>88</v>
      </c>
      <c r="D12176" s="1269" t="s">
        <v>44254</v>
      </c>
      <c r="E12176" s="1272">
        <v>32.880000000000003</v>
      </c>
      <c r="F12176" s="394"/>
      <c r="G12176" s="295"/>
    </row>
    <row r="12177" spans="1:7" customFormat="1">
      <c r="A12177" s="1284" t="s">
        <v>6970</v>
      </c>
      <c r="B12177" s="503" t="s">
        <v>43459</v>
      </c>
      <c r="C12177" s="1268" t="s">
        <v>3133</v>
      </c>
      <c r="D12177" s="1269" t="s">
        <v>44254</v>
      </c>
      <c r="E12177" s="1272">
        <v>27.59</v>
      </c>
      <c r="F12177" s="394"/>
      <c r="G12177" s="295"/>
    </row>
    <row r="12178" spans="1:7" customFormat="1">
      <c r="A12178" s="1284" t="s">
        <v>6971</v>
      </c>
      <c r="B12178" s="503" t="s">
        <v>43459</v>
      </c>
      <c r="C12178" s="1268" t="s">
        <v>6972</v>
      </c>
      <c r="D12178" s="1269" t="s">
        <v>44254</v>
      </c>
      <c r="E12178" s="1272">
        <v>30.77</v>
      </c>
      <c r="F12178" s="394"/>
      <c r="G12178" s="295"/>
    </row>
    <row r="12179" spans="1:7" customFormat="1">
      <c r="A12179" s="1284" t="s">
        <v>6973</v>
      </c>
      <c r="B12179" s="503" t="s">
        <v>43459</v>
      </c>
      <c r="C12179" s="1268" t="s">
        <v>3134</v>
      </c>
      <c r="D12179" s="1269" t="s">
        <v>44254</v>
      </c>
      <c r="E12179" s="1272">
        <v>22.69</v>
      </c>
      <c r="F12179" s="394"/>
      <c r="G12179" s="295"/>
    </row>
    <row r="12180" spans="1:7" customFormat="1">
      <c r="A12180" s="1284" t="s">
        <v>6974</v>
      </c>
      <c r="B12180" s="503" t="s">
        <v>43459</v>
      </c>
      <c r="C12180" s="1268" t="s">
        <v>6975</v>
      </c>
      <c r="D12180" s="1269" t="s">
        <v>44254</v>
      </c>
      <c r="E12180" s="1272">
        <v>22.66</v>
      </c>
      <c r="F12180" s="394"/>
      <c r="G12180" s="295"/>
    </row>
    <row r="12181" spans="1:7" customFormat="1">
      <c r="A12181" s="1284" t="s">
        <v>6976</v>
      </c>
      <c r="B12181" s="503" t="s">
        <v>43459</v>
      </c>
      <c r="C12181" s="1268" t="s">
        <v>3135</v>
      </c>
      <c r="D12181" s="1269" t="s">
        <v>44254</v>
      </c>
      <c r="E12181" s="1272">
        <v>30.99</v>
      </c>
      <c r="F12181" s="394"/>
      <c r="G12181" s="295"/>
    </row>
    <row r="12182" spans="1:7" customFormat="1">
      <c r="A12182" s="1284" t="s">
        <v>6977</v>
      </c>
      <c r="B12182" s="503" t="s">
        <v>43459</v>
      </c>
      <c r="C12182" s="1268" t="s">
        <v>89</v>
      </c>
      <c r="D12182" s="1269" t="s">
        <v>44254</v>
      </c>
      <c r="E12182" s="1272">
        <v>22.66</v>
      </c>
      <c r="F12182" s="394"/>
      <c r="G12182" s="295"/>
    </row>
    <row r="12183" spans="1:7" customFormat="1">
      <c r="A12183" s="1284" t="s">
        <v>6978</v>
      </c>
      <c r="B12183" s="503" t="s">
        <v>43459</v>
      </c>
      <c r="C12183" s="1268" t="s">
        <v>6979</v>
      </c>
      <c r="D12183" s="1269" t="s">
        <v>44254</v>
      </c>
      <c r="E12183" s="1272">
        <v>30.77</v>
      </c>
      <c r="F12183" s="394"/>
      <c r="G12183" s="295"/>
    </row>
    <row r="12184" spans="1:7" customFormat="1">
      <c r="A12184" s="1284" t="s">
        <v>6980</v>
      </c>
      <c r="B12184" s="503" t="s">
        <v>43459</v>
      </c>
      <c r="C12184" s="1268" t="s">
        <v>3262</v>
      </c>
      <c r="D12184" s="1269" t="s">
        <v>163</v>
      </c>
      <c r="E12184" s="1273">
        <v>7515.76</v>
      </c>
      <c r="F12184" s="394"/>
      <c r="G12184" s="295"/>
    </row>
    <row r="12185" spans="1:7" customFormat="1">
      <c r="A12185" s="1284" t="s">
        <v>6981</v>
      </c>
      <c r="B12185" s="503" t="s">
        <v>43459</v>
      </c>
      <c r="C12185" s="1268" t="s">
        <v>3139</v>
      </c>
      <c r="D12185" s="1269" t="s">
        <v>44254</v>
      </c>
      <c r="E12185" s="1272">
        <v>30.46</v>
      </c>
      <c r="F12185" s="394"/>
      <c r="G12185" s="295"/>
    </row>
    <row r="12186" spans="1:7" customFormat="1">
      <c r="A12186" s="1284" t="s">
        <v>11312</v>
      </c>
      <c r="B12186" s="503" t="s">
        <v>43459</v>
      </c>
      <c r="C12186" s="1268" t="s">
        <v>11313</v>
      </c>
      <c r="D12186" s="1269" t="s">
        <v>44254</v>
      </c>
      <c r="E12186" s="1272">
        <v>47.65</v>
      </c>
      <c r="F12186" s="394"/>
      <c r="G12186" s="295"/>
    </row>
    <row r="12187" spans="1:7" customFormat="1">
      <c r="A12187" s="1284" t="s">
        <v>6982</v>
      </c>
      <c r="B12187" s="503" t="s">
        <v>43459</v>
      </c>
      <c r="C12187" s="1268" t="s">
        <v>90</v>
      </c>
      <c r="D12187" s="1269" t="s">
        <v>44254</v>
      </c>
      <c r="E12187" s="1272">
        <v>25.06</v>
      </c>
      <c r="F12187" s="394"/>
      <c r="G12187" s="295"/>
    </row>
    <row r="12188" spans="1:7" customFormat="1">
      <c r="A12188" s="1284" t="s">
        <v>11314</v>
      </c>
      <c r="B12188" s="503" t="s">
        <v>43459</v>
      </c>
      <c r="C12188" s="1268" t="s">
        <v>3252</v>
      </c>
      <c r="D12188" s="1269" t="s">
        <v>163</v>
      </c>
      <c r="E12188" s="1273">
        <v>4643.18</v>
      </c>
      <c r="F12188" s="394"/>
      <c r="G12188" s="295"/>
    </row>
    <row r="12189" spans="1:7" customFormat="1">
      <c r="A12189" s="1284" t="s">
        <v>6983</v>
      </c>
      <c r="B12189" s="503" t="s">
        <v>43459</v>
      </c>
      <c r="C12189" s="1268" t="s">
        <v>40</v>
      </c>
      <c r="D12189" s="1269" t="s">
        <v>163</v>
      </c>
      <c r="E12189" s="1273">
        <v>5720</v>
      </c>
      <c r="F12189" s="394"/>
      <c r="G12189" s="295"/>
    </row>
    <row r="12190" spans="1:7" customFormat="1" ht="15.75" thickBot="1">
      <c r="A12190" s="295"/>
      <c r="B12190" s="655"/>
      <c r="C12190" s="654"/>
      <c r="D12190" s="295"/>
      <c r="E12190" s="295"/>
      <c r="F12190" s="761"/>
      <c r="G12190" s="295"/>
    </row>
    <row r="12191" spans="1:7" customFormat="1" ht="15.75" thickBot="1">
      <c r="A12191" s="295"/>
      <c r="B12191" s="295"/>
      <c r="C12191" s="654"/>
      <c r="D12191" s="295"/>
      <c r="E12191" s="662" t="s">
        <v>20785</v>
      </c>
      <c r="F12191" s="761"/>
      <c r="G12191" s="295"/>
    </row>
    <row r="12192" spans="1:7" customFormat="1">
      <c r="A12192" s="548" t="s">
        <v>13484</v>
      </c>
      <c r="B12192" s="536"/>
      <c r="C12192" s="1321"/>
      <c r="D12192" s="536"/>
      <c r="E12192" s="667">
        <v>45839</v>
      </c>
      <c r="F12192" s="761"/>
      <c r="G12192" s="295"/>
    </row>
    <row r="12193" spans="1:7" customFormat="1" ht="18.75">
      <c r="A12193" s="1248" t="s">
        <v>11315</v>
      </c>
      <c r="B12193" s="1249"/>
      <c r="C12193" s="1325"/>
      <c r="D12193" s="1249"/>
      <c r="E12193" s="1250"/>
      <c r="F12193" s="761"/>
      <c r="G12193" s="295"/>
    </row>
    <row r="12194" spans="1:7" customFormat="1" ht="15.75" thickBot="1">
      <c r="A12194" s="540"/>
      <c r="B12194" s="541"/>
      <c r="C12194" s="1326"/>
      <c r="D12194" s="541"/>
      <c r="E12194" s="668"/>
      <c r="F12194" s="761"/>
      <c r="G12194" s="295"/>
    </row>
    <row r="12195" spans="1:7" customFormat="1" ht="15.75" thickBot="1">
      <c r="A12195" s="547" t="s">
        <v>8</v>
      </c>
      <c r="B12195" s="545" t="s">
        <v>17049</v>
      </c>
      <c r="C12195" s="546" t="s">
        <v>3380</v>
      </c>
      <c r="D12195" s="545" t="s">
        <v>10</v>
      </c>
      <c r="E12195" s="670" t="s">
        <v>3381</v>
      </c>
      <c r="F12195" s="761"/>
      <c r="G12195" s="295"/>
    </row>
    <row r="12196" spans="1:7" customFormat="1">
      <c r="A12196" s="504"/>
      <c r="B12196" s="504"/>
      <c r="C12196" s="505" t="s">
        <v>13179</v>
      </c>
      <c r="D12196" s="504" t="s">
        <v>97</v>
      </c>
      <c r="E12196" s="1276"/>
      <c r="F12196" s="761"/>
      <c r="G12196" s="295"/>
    </row>
    <row r="12197" spans="1:7" customFormat="1">
      <c r="A12197" s="1279">
        <v>249</v>
      </c>
      <c r="B12197" s="1280" t="s">
        <v>43459</v>
      </c>
      <c r="C12197" s="1281" t="s">
        <v>19961</v>
      </c>
      <c r="D12197" s="1282"/>
      <c r="E12197" s="1283"/>
      <c r="F12197" s="295"/>
      <c r="G12197" s="295"/>
    </row>
    <row r="12198" spans="1:7" customFormat="1">
      <c r="A12198" s="1284" t="s">
        <v>13180</v>
      </c>
      <c r="B12198" s="1280" t="s">
        <v>43459</v>
      </c>
      <c r="C12198" s="1285" t="s">
        <v>39540</v>
      </c>
      <c r="D12198" s="1284" t="s">
        <v>34</v>
      </c>
      <c r="E12198" s="1286">
        <v>33.06</v>
      </c>
      <c r="F12198" s="295"/>
      <c r="G12198" s="295"/>
    </row>
    <row r="12199" spans="1:7" customFormat="1">
      <c r="A12199" s="1284" t="s">
        <v>13181</v>
      </c>
      <c r="B12199" s="1280" t="s">
        <v>43459</v>
      </c>
      <c r="C12199" s="1285" t="s">
        <v>43548</v>
      </c>
      <c r="D12199" s="1284" t="s">
        <v>34</v>
      </c>
      <c r="E12199" s="1287">
        <v>8.9700000000000006</v>
      </c>
      <c r="F12199" s="295"/>
      <c r="G12199" s="295"/>
    </row>
    <row r="12200" spans="1:7" customFormat="1">
      <c r="A12200" s="1284" t="s">
        <v>13182</v>
      </c>
      <c r="B12200" s="1280" t="s">
        <v>43459</v>
      </c>
      <c r="C12200" s="1285" t="s">
        <v>43549</v>
      </c>
      <c r="D12200" s="1284" t="s">
        <v>34</v>
      </c>
      <c r="E12200" s="1287">
        <v>6.55</v>
      </c>
      <c r="F12200" s="295"/>
      <c r="G12200" s="295"/>
    </row>
    <row r="12201" spans="1:7" customFormat="1">
      <c r="A12201" s="1284" t="s">
        <v>13183</v>
      </c>
      <c r="B12201" s="1280" t="s">
        <v>43459</v>
      </c>
      <c r="C12201" s="1285" t="s">
        <v>43550</v>
      </c>
      <c r="D12201" s="1284" t="s">
        <v>34</v>
      </c>
      <c r="E12201" s="1287">
        <v>5.18</v>
      </c>
      <c r="F12201" s="295"/>
      <c r="G12201" s="295"/>
    </row>
    <row r="12202" spans="1:7" customFormat="1">
      <c r="A12202" s="1284" t="s">
        <v>13184</v>
      </c>
      <c r="B12202" s="1280" t="s">
        <v>43459</v>
      </c>
      <c r="C12202" s="1285" t="s">
        <v>43551</v>
      </c>
      <c r="D12202" s="1284" t="s">
        <v>34</v>
      </c>
      <c r="E12202" s="1287">
        <v>4.76</v>
      </c>
      <c r="F12202" s="295"/>
      <c r="G12202" s="295"/>
    </row>
    <row r="12203" spans="1:7" customFormat="1">
      <c r="A12203" s="1284" t="s">
        <v>13185</v>
      </c>
      <c r="B12203" s="1280" t="s">
        <v>43459</v>
      </c>
      <c r="C12203" s="1285" t="s">
        <v>43552</v>
      </c>
      <c r="D12203" s="1284" t="s">
        <v>34</v>
      </c>
      <c r="E12203" s="1287">
        <v>2.17</v>
      </c>
      <c r="F12203" s="295"/>
      <c r="G12203" s="295"/>
    </row>
    <row r="12204" spans="1:7" customFormat="1">
      <c r="A12204" s="1284" t="s">
        <v>13186</v>
      </c>
      <c r="B12204" s="1280" t="s">
        <v>43459</v>
      </c>
      <c r="C12204" s="1285" t="s">
        <v>39548</v>
      </c>
      <c r="D12204" s="1284" t="s">
        <v>34</v>
      </c>
      <c r="E12204" s="1286">
        <v>13.81</v>
      </c>
      <c r="F12204" s="295"/>
      <c r="G12204" s="295"/>
    </row>
    <row r="12205" spans="1:7" customFormat="1">
      <c r="A12205" s="1284" t="s">
        <v>13187</v>
      </c>
      <c r="B12205" s="1280" t="s">
        <v>43459</v>
      </c>
      <c r="C12205" s="1285" t="s">
        <v>43553</v>
      </c>
      <c r="D12205" s="1284" t="s">
        <v>34</v>
      </c>
      <c r="E12205" s="1286">
        <v>14.27</v>
      </c>
      <c r="F12205" s="295"/>
      <c r="G12205" s="295"/>
    </row>
    <row r="12206" spans="1:7" customFormat="1">
      <c r="A12206" s="1284" t="s">
        <v>13188</v>
      </c>
      <c r="B12206" s="1280" t="s">
        <v>43459</v>
      </c>
      <c r="C12206" s="1285" t="s">
        <v>43554</v>
      </c>
      <c r="D12206" s="1284" t="s">
        <v>34</v>
      </c>
      <c r="E12206" s="1286">
        <v>13.08</v>
      </c>
      <c r="F12206" s="295"/>
      <c r="G12206" s="295"/>
    </row>
    <row r="12207" spans="1:7" customFormat="1" ht="22.5">
      <c r="A12207" s="1284" t="s">
        <v>13189</v>
      </c>
      <c r="B12207" s="1280" t="s">
        <v>43459</v>
      </c>
      <c r="C12207" s="1285" t="s">
        <v>43555</v>
      </c>
      <c r="D12207" s="1284" t="s">
        <v>32</v>
      </c>
      <c r="E12207" s="1287">
        <v>0.52</v>
      </c>
      <c r="F12207" s="295"/>
      <c r="G12207" s="295"/>
    </row>
    <row r="12208" spans="1:7" customFormat="1">
      <c r="A12208" s="1284" t="s">
        <v>13190</v>
      </c>
      <c r="B12208" s="1280" t="s">
        <v>43459</v>
      </c>
      <c r="C12208" s="1285" t="s">
        <v>40205</v>
      </c>
      <c r="D12208" s="1284" t="s">
        <v>34</v>
      </c>
      <c r="E12208" s="1286">
        <v>49.23</v>
      </c>
      <c r="F12208" s="295"/>
      <c r="G12208" s="295"/>
    </row>
    <row r="12209" spans="1:7" customFormat="1">
      <c r="A12209" s="1284" t="s">
        <v>13191</v>
      </c>
      <c r="B12209" s="1280" t="s">
        <v>43459</v>
      </c>
      <c r="C12209" s="1285" t="s">
        <v>40206</v>
      </c>
      <c r="D12209" s="1284" t="s">
        <v>34</v>
      </c>
      <c r="E12209" s="1288">
        <v>364.95</v>
      </c>
      <c r="F12209" s="295"/>
      <c r="G12209" s="295"/>
    </row>
    <row r="12210" spans="1:7" customFormat="1">
      <c r="A12210" s="1284" t="s">
        <v>13192</v>
      </c>
      <c r="B12210" s="1280" t="s">
        <v>43459</v>
      </c>
      <c r="C12210" s="1285" t="s">
        <v>43556</v>
      </c>
      <c r="D12210" s="1284" t="s">
        <v>34</v>
      </c>
      <c r="E12210" s="1286">
        <v>22.89</v>
      </c>
      <c r="F12210" s="295"/>
      <c r="G12210" s="295"/>
    </row>
    <row r="12211" spans="1:7" customFormat="1">
      <c r="A12211" s="1284" t="s">
        <v>13193</v>
      </c>
      <c r="B12211" s="1280" t="s">
        <v>43459</v>
      </c>
      <c r="C12211" s="1285" t="s">
        <v>43557</v>
      </c>
      <c r="D12211" s="1284" t="s">
        <v>28</v>
      </c>
      <c r="E12211" s="1286">
        <v>39.72</v>
      </c>
      <c r="F12211" s="295"/>
      <c r="G12211" s="295"/>
    </row>
    <row r="12212" spans="1:7" customFormat="1">
      <c r="A12212" s="1284" t="s">
        <v>13194</v>
      </c>
      <c r="B12212" s="1280" t="s">
        <v>43459</v>
      </c>
      <c r="C12212" s="1285" t="s">
        <v>43558</v>
      </c>
      <c r="D12212" s="1284" t="s">
        <v>28</v>
      </c>
      <c r="E12212" s="1286">
        <v>99.3</v>
      </c>
      <c r="F12212" s="295"/>
      <c r="G12212" s="295"/>
    </row>
    <row r="12213" spans="1:7" customFormat="1">
      <c r="A12213" s="1284" t="s">
        <v>13195</v>
      </c>
      <c r="B12213" s="1280" t="s">
        <v>43459</v>
      </c>
      <c r="C12213" s="1285" t="s">
        <v>43559</v>
      </c>
      <c r="D12213" s="1284" t="s">
        <v>34</v>
      </c>
      <c r="E12213" s="1287">
        <v>7.01</v>
      </c>
      <c r="F12213" s="295"/>
      <c r="G12213" s="295"/>
    </row>
    <row r="12214" spans="1:7" customFormat="1" ht="22.5">
      <c r="A12214" s="1284" t="s">
        <v>13196</v>
      </c>
      <c r="B12214" s="1280" t="s">
        <v>43459</v>
      </c>
      <c r="C12214" s="1285" t="s">
        <v>43560</v>
      </c>
      <c r="D12214" s="1284" t="s">
        <v>34</v>
      </c>
      <c r="E12214" s="1287">
        <v>6.44</v>
      </c>
      <c r="F12214" s="295"/>
      <c r="G12214" s="295"/>
    </row>
    <row r="12215" spans="1:7" customFormat="1" ht="22.5">
      <c r="A12215" s="1284" t="s">
        <v>13197</v>
      </c>
      <c r="B12215" s="1280" t="s">
        <v>43459</v>
      </c>
      <c r="C12215" s="1285" t="s">
        <v>43561</v>
      </c>
      <c r="D12215" s="1284" t="s">
        <v>34</v>
      </c>
      <c r="E12215" s="1287">
        <v>6.91</v>
      </c>
      <c r="F12215" s="295"/>
      <c r="G12215" s="295"/>
    </row>
    <row r="12216" spans="1:7" customFormat="1" ht="22.5">
      <c r="A12216" s="1284" t="s">
        <v>13198</v>
      </c>
      <c r="B12216" s="1280" t="s">
        <v>43459</v>
      </c>
      <c r="C12216" s="1285" t="s">
        <v>43562</v>
      </c>
      <c r="D12216" s="1284" t="s">
        <v>34</v>
      </c>
      <c r="E12216" s="1287">
        <v>7.31</v>
      </c>
      <c r="F12216" s="295"/>
      <c r="G12216" s="295"/>
    </row>
    <row r="12217" spans="1:7" customFormat="1" ht="22.5">
      <c r="A12217" s="1284" t="s">
        <v>13199</v>
      </c>
      <c r="B12217" s="1280" t="s">
        <v>43459</v>
      </c>
      <c r="C12217" s="1285" t="s">
        <v>43563</v>
      </c>
      <c r="D12217" s="1284" t="s">
        <v>34</v>
      </c>
      <c r="E12217" s="1287">
        <v>8.14</v>
      </c>
      <c r="F12217" s="295"/>
      <c r="G12217" s="295"/>
    </row>
    <row r="12218" spans="1:7" customFormat="1" ht="22.5">
      <c r="A12218" s="1284" t="s">
        <v>13200</v>
      </c>
      <c r="B12218" s="1280" t="s">
        <v>43459</v>
      </c>
      <c r="C12218" s="1285" t="s">
        <v>43564</v>
      </c>
      <c r="D12218" s="1284" t="s">
        <v>34</v>
      </c>
      <c r="E12218" s="1287">
        <v>8.43</v>
      </c>
      <c r="F12218" s="295"/>
      <c r="G12218" s="295"/>
    </row>
    <row r="12219" spans="1:7" customFormat="1" ht="22.5">
      <c r="A12219" s="1284" t="s">
        <v>13201</v>
      </c>
      <c r="B12219" s="1280" t="s">
        <v>43459</v>
      </c>
      <c r="C12219" s="1285" t="s">
        <v>43565</v>
      </c>
      <c r="D12219" s="1284" t="s">
        <v>34</v>
      </c>
      <c r="E12219" s="1287">
        <v>8.73</v>
      </c>
      <c r="F12219" s="295"/>
      <c r="G12219" s="295"/>
    </row>
    <row r="12220" spans="1:7" customFormat="1" ht="22.5">
      <c r="A12220" s="1284" t="s">
        <v>13202</v>
      </c>
      <c r="B12220" s="1280" t="s">
        <v>43459</v>
      </c>
      <c r="C12220" s="1285" t="s">
        <v>43566</v>
      </c>
      <c r="D12220" s="1284" t="s">
        <v>34</v>
      </c>
      <c r="E12220" s="1287">
        <v>9.5</v>
      </c>
      <c r="F12220" s="295"/>
      <c r="G12220" s="295"/>
    </row>
    <row r="12221" spans="1:7" customFormat="1" ht="22.5">
      <c r="A12221" s="1284" t="s">
        <v>13203</v>
      </c>
      <c r="B12221" s="1280" t="s">
        <v>43459</v>
      </c>
      <c r="C12221" s="1285" t="s">
        <v>43567</v>
      </c>
      <c r="D12221" s="1284" t="s">
        <v>34</v>
      </c>
      <c r="E12221" s="1287">
        <v>9.8000000000000007</v>
      </c>
      <c r="F12221" s="295"/>
      <c r="G12221" s="295"/>
    </row>
    <row r="12222" spans="1:7" customFormat="1" ht="22.5">
      <c r="A12222" s="1284" t="s">
        <v>13204</v>
      </c>
      <c r="B12222" s="1280" t="s">
        <v>43459</v>
      </c>
      <c r="C12222" s="1285" t="s">
        <v>43568</v>
      </c>
      <c r="D12222" s="1284" t="s">
        <v>34</v>
      </c>
      <c r="E12222" s="1286">
        <v>10.039999999999999</v>
      </c>
      <c r="F12222" s="295"/>
      <c r="G12222" s="295"/>
    </row>
    <row r="12223" spans="1:7" customFormat="1" ht="22.5">
      <c r="A12223" s="1284" t="s">
        <v>13205</v>
      </c>
      <c r="B12223" s="1280" t="s">
        <v>43459</v>
      </c>
      <c r="C12223" s="1285" t="s">
        <v>43569</v>
      </c>
      <c r="D12223" s="1284" t="s">
        <v>34</v>
      </c>
      <c r="E12223" s="1286">
        <v>10.82</v>
      </c>
      <c r="F12223" s="295"/>
      <c r="G12223" s="295"/>
    </row>
    <row r="12224" spans="1:7" customFormat="1" ht="22.5">
      <c r="A12224" s="1284" t="s">
        <v>13206</v>
      </c>
      <c r="B12224" s="1280" t="s">
        <v>43459</v>
      </c>
      <c r="C12224" s="1285" t="s">
        <v>43570</v>
      </c>
      <c r="D12224" s="1284" t="s">
        <v>34</v>
      </c>
      <c r="E12224" s="1286">
        <v>11.37</v>
      </c>
      <c r="F12224" s="295"/>
      <c r="G12224" s="295"/>
    </row>
    <row r="12225" spans="1:7" customFormat="1" ht="22.5">
      <c r="A12225" s="1284" t="s">
        <v>13207</v>
      </c>
      <c r="B12225" s="1280" t="s">
        <v>43459</v>
      </c>
      <c r="C12225" s="1285" t="s">
        <v>43571</v>
      </c>
      <c r="D12225" s="1284" t="s">
        <v>34</v>
      </c>
      <c r="E12225" s="1286">
        <v>12.61</v>
      </c>
      <c r="F12225" s="295"/>
      <c r="G12225" s="295"/>
    </row>
    <row r="12226" spans="1:7" customFormat="1" ht="22.5">
      <c r="A12226" s="1284" t="s">
        <v>13208</v>
      </c>
      <c r="B12226" s="1280" t="s">
        <v>43459</v>
      </c>
      <c r="C12226" s="1285" t="s">
        <v>43572</v>
      </c>
      <c r="D12226" s="1284" t="s">
        <v>34</v>
      </c>
      <c r="E12226" s="1286">
        <v>13.08</v>
      </c>
      <c r="F12226" s="295"/>
      <c r="G12226" s="295"/>
    </row>
    <row r="12227" spans="1:7" customFormat="1" ht="22.5">
      <c r="A12227" s="1284" t="s">
        <v>13209</v>
      </c>
      <c r="B12227" s="1280" t="s">
        <v>43459</v>
      </c>
      <c r="C12227" s="1285" t="s">
        <v>43573</v>
      </c>
      <c r="D12227" s="1284" t="s">
        <v>34</v>
      </c>
      <c r="E12227" s="1287">
        <v>5.68</v>
      </c>
      <c r="F12227" s="295"/>
      <c r="G12227" s="295"/>
    </row>
    <row r="12228" spans="1:7" customFormat="1" ht="22.5">
      <c r="A12228" s="1284" t="s">
        <v>13210</v>
      </c>
      <c r="B12228" s="1280" t="s">
        <v>43459</v>
      </c>
      <c r="C12228" s="1285" t="s">
        <v>43574</v>
      </c>
      <c r="D12228" s="1284" t="s">
        <v>34</v>
      </c>
      <c r="E12228" s="1287">
        <v>6.44</v>
      </c>
      <c r="F12228" s="295"/>
      <c r="G12228" s="295"/>
    </row>
    <row r="12229" spans="1:7" customFormat="1" ht="22.5">
      <c r="A12229" s="1284" t="s">
        <v>13211</v>
      </c>
      <c r="B12229" s="1280" t="s">
        <v>43459</v>
      </c>
      <c r="C12229" s="1285" t="s">
        <v>43575</v>
      </c>
      <c r="D12229" s="1284" t="s">
        <v>34</v>
      </c>
      <c r="E12229" s="1287">
        <v>6.71</v>
      </c>
      <c r="F12229" s="295"/>
      <c r="G12229" s="295"/>
    </row>
    <row r="12230" spans="1:7" customFormat="1" ht="22.5">
      <c r="A12230" s="1284" t="s">
        <v>13212</v>
      </c>
      <c r="B12230" s="1280" t="s">
        <v>43459</v>
      </c>
      <c r="C12230" s="1285" t="s">
        <v>43576</v>
      </c>
      <c r="D12230" s="1284" t="s">
        <v>34</v>
      </c>
      <c r="E12230" s="1287">
        <v>6.91</v>
      </c>
      <c r="F12230" s="295"/>
      <c r="G12230" s="295"/>
    </row>
    <row r="12231" spans="1:7" customFormat="1" ht="22.5">
      <c r="A12231" s="1284" t="s">
        <v>13213</v>
      </c>
      <c r="B12231" s="1280" t="s">
        <v>43459</v>
      </c>
      <c r="C12231" s="1285" t="s">
        <v>43577</v>
      </c>
      <c r="D12231" s="1284" t="s">
        <v>34</v>
      </c>
      <c r="E12231" s="1287">
        <v>7.15</v>
      </c>
      <c r="F12231" s="295"/>
      <c r="G12231" s="295"/>
    </row>
    <row r="12232" spans="1:7" customFormat="1" ht="22.5">
      <c r="A12232" s="1284" t="s">
        <v>13214</v>
      </c>
      <c r="B12232" s="1280" t="s">
        <v>43459</v>
      </c>
      <c r="C12232" s="1285" t="s">
        <v>43578</v>
      </c>
      <c r="D12232" s="1284" t="s">
        <v>34</v>
      </c>
      <c r="E12232" s="1287">
        <v>7.35</v>
      </c>
      <c r="F12232" s="295"/>
      <c r="G12232" s="295"/>
    </row>
    <row r="12233" spans="1:7" customFormat="1" ht="22.5">
      <c r="A12233" s="1284" t="s">
        <v>13215</v>
      </c>
      <c r="B12233" s="1280" t="s">
        <v>43459</v>
      </c>
      <c r="C12233" s="1285" t="s">
        <v>43579</v>
      </c>
      <c r="D12233" s="1284" t="s">
        <v>34</v>
      </c>
      <c r="E12233" s="1287">
        <v>7.99</v>
      </c>
      <c r="F12233" s="295"/>
      <c r="G12233" s="295"/>
    </row>
    <row r="12234" spans="1:7" customFormat="1" ht="22.5">
      <c r="A12234" s="1284" t="s">
        <v>13216</v>
      </c>
      <c r="B12234" s="1280" t="s">
        <v>43459</v>
      </c>
      <c r="C12234" s="1285" t="s">
        <v>43580</v>
      </c>
      <c r="D12234" s="1284" t="s">
        <v>34</v>
      </c>
      <c r="E12234" s="1287">
        <v>8.19</v>
      </c>
      <c r="F12234" s="295"/>
      <c r="G12234" s="295"/>
    </row>
    <row r="12235" spans="1:7" customFormat="1" ht="22.5">
      <c r="A12235" s="1284" t="s">
        <v>13217</v>
      </c>
      <c r="B12235" s="1280" t="s">
        <v>43459</v>
      </c>
      <c r="C12235" s="1285" t="s">
        <v>43581</v>
      </c>
      <c r="D12235" s="1284" t="s">
        <v>34</v>
      </c>
      <c r="E12235" s="1287">
        <v>8.33</v>
      </c>
      <c r="F12235" s="295"/>
      <c r="G12235" s="295"/>
    </row>
    <row r="12236" spans="1:7" customFormat="1" ht="22.5">
      <c r="A12236" s="1284" t="s">
        <v>13218</v>
      </c>
      <c r="B12236" s="1280" t="s">
        <v>43459</v>
      </c>
      <c r="C12236" s="1285" t="s">
        <v>43582</v>
      </c>
      <c r="D12236" s="1284" t="s">
        <v>34</v>
      </c>
      <c r="E12236" s="1287">
        <v>8.5299999999999994</v>
      </c>
      <c r="F12236" s="295"/>
      <c r="G12236" s="295"/>
    </row>
    <row r="12237" spans="1:7" customFormat="1" ht="22.5">
      <c r="A12237" s="1284" t="s">
        <v>13219</v>
      </c>
      <c r="B12237" s="1280" t="s">
        <v>43459</v>
      </c>
      <c r="C12237" s="1285" t="s">
        <v>43583</v>
      </c>
      <c r="D12237" s="1284" t="s">
        <v>34</v>
      </c>
      <c r="E12237" s="1287">
        <v>9.32</v>
      </c>
      <c r="F12237" s="295"/>
      <c r="G12237" s="295"/>
    </row>
    <row r="12238" spans="1:7" customFormat="1" ht="22.5">
      <c r="A12238" s="1284" t="s">
        <v>13220</v>
      </c>
      <c r="B12238" s="1280" t="s">
        <v>43459</v>
      </c>
      <c r="C12238" s="1285" t="s">
        <v>43584</v>
      </c>
      <c r="D12238" s="1284" t="s">
        <v>34</v>
      </c>
      <c r="E12238" s="1287">
        <v>9.86</v>
      </c>
      <c r="F12238" s="295"/>
      <c r="G12238" s="295"/>
    </row>
    <row r="12239" spans="1:7" customFormat="1" ht="22.5">
      <c r="A12239" s="1284" t="s">
        <v>13221</v>
      </c>
      <c r="B12239" s="1280" t="s">
        <v>43459</v>
      </c>
      <c r="C12239" s="1285" t="s">
        <v>43585</v>
      </c>
      <c r="D12239" s="1284" t="s">
        <v>34</v>
      </c>
      <c r="E12239" s="1286">
        <v>10.15</v>
      </c>
      <c r="F12239" s="295"/>
      <c r="G12239" s="295"/>
    </row>
    <row r="12240" spans="1:7" customFormat="1" ht="22.5">
      <c r="A12240" s="1284" t="s">
        <v>13222</v>
      </c>
      <c r="B12240" s="1280" t="s">
        <v>43459</v>
      </c>
      <c r="C12240" s="1285" t="s">
        <v>43586</v>
      </c>
      <c r="D12240" s="1284" t="s">
        <v>34</v>
      </c>
      <c r="E12240" s="1287">
        <v>5.59</v>
      </c>
      <c r="F12240" s="295"/>
      <c r="G12240" s="295"/>
    </row>
    <row r="12241" spans="1:7" customFormat="1" ht="22.5">
      <c r="A12241" s="1284" t="s">
        <v>13223</v>
      </c>
      <c r="B12241" s="1280" t="s">
        <v>43459</v>
      </c>
      <c r="C12241" s="1285" t="s">
        <v>43587</v>
      </c>
      <c r="D12241" s="1284" t="s">
        <v>34</v>
      </c>
      <c r="E12241" s="1287">
        <v>5.85</v>
      </c>
      <c r="F12241" s="295"/>
      <c r="G12241" s="295"/>
    </row>
    <row r="12242" spans="1:7" customFormat="1" ht="22.5">
      <c r="A12242" s="1284" t="s">
        <v>13224</v>
      </c>
      <c r="B12242" s="1280" t="s">
        <v>43459</v>
      </c>
      <c r="C12242" s="1285" t="s">
        <v>43588</v>
      </c>
      <c r="D12242" s="1284" t="s">
        <v>34</v>
      </c>
      <c r="E12242" s="1287">
        <v>6.52</v>
      </c>
      <c r="F12242" s="295"/>
      <c r="G12242" s="295"/>
    </row>
    <row r="12243" spans="1:7" customFormat="1" ht="22.5">
      <c r="A12243" s="1284" t="s">
        <v>13225</v>
      </c>
      <c r="B12243" s="1280" t="s">
        <v>43459</v>
      </c>
      <c r="C12243" s="1285" t="s">
        <v>43589</v>
      </c>
      <c r="D12243" s="1284" t="s">
        <v>34</v>
      </c>
      <c r="E12243" s="1287">
        <v>6.71</v>
      </c>
      <c r="F12243" s="295"/>
      <c r="G12243" s="295"/>
    </row>
    <row r="12244" spans="1:7" customFormat="1" ht="22.5">
      <c r="A12244" s="1284" t="s">
        <v>13226</v>
      </c>
      <c r="B12244" s="1280" t="s">
        <v>43459</v>
      </c>
      <c r="C12244" s="1285" t="s">
        <v>43590</v>
      </c>
      <c r="D12244" s="1284" t="s">
        <v>34</v>
      </c>
      <c r="E12244" s="1287">
        <v>6.87</v>
      </c>
      <c r="F12244" s="295"/>
      <c r="G12244" s="295"/>
    </row>
    <row r="12245" spans="1:7" customFormat="1" ht="22.5">
      <c r="A12245" s="1284" t="s">
        <v>13227</v>
      </c>
      <c r="B12245" s="1280" t="s">
        <v>43459</v>
      </c>
      <c r="C12245" s="1285" t="s">
        <v>43591</v>
      </c>
      <c r="D12245" s="1284" t="s">
        <v>34</v>
      </c>
      <c r="E12245" s="1287">
        <v>7.03</v>
      </c>
      <c r="F12245" s="295"/>
      <c r="G12245" s="295"/>
    </row>
    <row r="12246" spans="1:7" customFormat="1" ht="22.5">
      <c r="A12246" s="1284" t="s">
        <v>13228</v>
      </c>
      <c r="B12246" s="1280" t="s">
        <v>43459</v>
      </c>
      <c r="C12246" s="1285" t="s">
        <v>43592</v>
      </c>
      <c r="D12246" s="1284" t="s">
        <v>34</v>
      </c>
      <c r="E12246" s="1287">
        <v>7.19</v>
      </c>
      <c r="F12246" s="295"/>
      <c r="G12246" s="295"/>
    </row>
    <row r="12247" spans="1:7" customFormat="1" ht="22.5">
      <c r="A12247" s="1284" t="s">
        <v>13229</v>
      </c>
      <c r="B12247" s="1280" t="s">
        <v>43459</v>
      </c>
      <c r="C12247" s="1285" t="s">
        <v>43593</v>
      </c>
      <c r="D12247" s="1284" t="s">
        <v>34</v>
      </c>
      <c r="E12247" s="1287">
        <v>7.35</v>
      </c>
      <c r="F12247" s="295"/>
      <c r="G12247" s="295"/>
    </row>
    <row r="12248" spans="1:7" customFormat="1" ht="22.5">
      <c r="A12248" s="1284" t="s">
        <v>13230</v>
      </c>
      <c r="B12248" s="1280" t="s">
        <v>43459</v>
      </c>
      <c r="C12248" s="1285" t="s">
        <v>43594</v>
      </c>
      <c r="D12248" s="1284" t="s">
        <v>34</v>
      </c>
      <c r="E12248" s="1287">
        <v>7.94</v>
      </c>
      <c r="F12248" s="295"/>
      <c r="G12248" s="295"/>
    </row>
    <row r="12249" spans="1:7" customFormat="1" ht="22.5">
      <c r="A12249" s="1284" t="s">
        <v>13231</v>
      </c>
      <c r="B12249" s="1280" t="s">
        <v>43459</v>
      </c>
      <c r="C12249" s="1285" t="s">
        <v>43595</v>
      </c>
      <c r="D12249" s="1284" t="s">
        <v>34</v>
      </c>
      <c r="E12249" s="1287">
        <v>8.09</v>
      </c>
      <c r="F12249" s="295"/>
      <c r="G12249" s="295"/>
    </row>
    <row r="12250" spans="1:7" customFormat="1" ht="22.5">
      <c r="A12250" s="1284" t="s">
        <v>13232</v>
      </c>
      <c r="B12250" s="1280" t="s">
        <v>43459</v>
      </c>
      <c r="C12250" s="1285" t="s">
        <v>43596</v>
      </c>
      <c r="D12250" s="1284" t="s">
        <v>34</v>
      </c>
      <c r="E12250" s="1287">
        <v>8.3800000000000008</v>
      </c>
      <c r="F12250" s="295"/>
      <c r="G12250" s="295"/>
    </row>
    <row r="12251" spans="1:7" customFormat="1" ht="22.5">
      <c r="A12251" s="1284" t="s">
        <v>13233</v>
      </c>
      <c r="B12251" s="1280" t="s">
        <v>43459</v>
      </c>
      <c r="C12251" s="1285" t="s">
        <v>43597</v>
      </c>
      <c r="D12251" s="1284" t="s">
        <v>34</v>
      </c>
      <c r="E12251" s="1287">
        <v>8.83</v>
      </c>
      <c r="F12251" s="295"/>
      <c r="G12251" s="295"/>
    </row>
    <row r="12252" spans="1:7" customFormat="1" ht="22.5">
      <c r="A12252" s="1284" t="s">
        <v>13234</v>
      </c>
      <c r="B12252" s="1280" t="s">
        <v>43459</v>
      </c>
      <c r="C12252" s="1285" t="s">
        <v>43598</v>
      </c>
      <c r="D12252" s="1284" t="s">
        <v>34</v>
      </c>
      <c r="E12252" s="1287">
        <v>9.5</v>
      </c>
      <c r="F12252" s="295"/>
      <c r="G12252" s="295"/>
    </row>
    <row r="12253" spans="1:7" customFormat="1" ht="22.5">
      <c r="A12253" s="1284" t="s">
        <v>13235</v>
      </c>
      <c r="B12253" s="1280" t="s">
        <v>43459</v>
      </c>
      <c r="C12253" s="1285" t="s">
        <v>43599</v>
      </c>
      <c r="D12253" s="1284" t="s">
        <v>34</v>
      </c>
      <c r="E12253" s="1287">
        <v>9.0299999999999994</v>
      </c>
      <c r="F12253" s="295"/>
      <c r="G12253" s="295"/>
    </row>
    <row r="12254" spans="1:7" customFormat="1" ht="22.5">
      <c r="A12254" s="1284" t="s">
        <v>13236</v>
      </c>
      <c r="B12254" s="1280" t="s">
        <v>43459</v>
      </c>
      <c r="C12254" s="1285" t="s">
        <v>43600</v>
      </c>
      <c r="D12254" s="1284" t="s">
        <v>34</v>
      </c>
      <c r="E12254" s="1287">
        <v>9.59</v>
      </c>
      <c r="F12254" s="295"/>
      <c r="G12254" s="295"/>
    </row>
    <row r="12255" spans="1:7" customFormat="1" ht="22.5">
      <c r="A12255" s="1284" t="s">
        <v>13237</v>
      </c>
      <c r="B12255" s="1280" t="s">
        <v>43459</v>
      </c>
      <c r="C12255" s="1285" t="s">
        <v>43601</v>
      </c>
      <c r="D12255" s="1284" t="s">
        <v>34</v>
      </c>
      <c r="E12255" s="1286">
        <v>10</v>
      </c>
      <c r="F12255" s="295"/>
      <c r="G12255" s="295"/>
    </row>
    <row r="12256" spans="1:7" customFormat="1" ht="22.5">
      <c r="A12256" s="1284" t="s">
        <v>13238</v>
      </c>
      <c r="B12256" s="1280" t="s">
        <v>43459</v>
      </c>
      <c r="C12256" s="1285" t="s">
        <v>43602</v>
      </c>
      <c r="D12256" s="1284" t="s">
        <v>34</v>
      </c>
      <c r="E12256" s="1286">
        <v>11.18</v>
      </c>
      <c r="F12256" s="295"/>
      <c r="G12256" s="295"/>
    </row>
    <row r="12257" spans="1:7" customFormat="1" ht="22.5">
      <c r="A12257" s="1284" t="s">
        <v>13239</v>
      </c>
      <c r="B12257" s="1280" t="s">
        <v>43459</v>
      </c>
      <c r="C12257" s="1285" t="s">
        <v>43603</v>
      </c>
      <c r="D12257" s="1284" t="s">
        <v>34</v>
      </c>
      <c r="E12257" s="1286">
        <v>11.52</v>
      </c>
      <c r="F12257" s="295"/>
      <c r="G12257" s="295"/>
    </row>
    <row r="12258" spans="1:7" customFormat="1" ht="22.5">
      <c r="A12258" s="1284" t="s">
        <v>13240</v>
      </c>
      <c r="B12258" s="1280" t="s">
        <v>43459</v>
      </c>
      <c r="C12258" s="1285" t="s">
        <v>43604</v>
      </c>
      <c r="D12258" s="1284" t="s">
        <v>34</v>
      </c>
      <c r="E12258" s="1286">
        <v>11.86</v>
      </c>
      <c r="F12258" s="295"/>
      <c r="G12258" s="295"/>
    </row>
    <row r="12259" spans="1:7" customFormat="1" ht="22.5">
      <c r="A12259" s="1284" t="s">
        <v>13241</v>
      </c>
      <c r="B12259" s="1280" t="s">
        <v>43459</v>
      </c>
      <c r="C12259" s="1285" t="s">
        <v>43605</v>
      </c>
      <c r="D12259" s="1284" t="s">
        <v>34</v>
      </c>
      <c r="E12259" s="1286">
        <v>12.2</v>
      </c>
      <c r="F12259" s="295"/>
      <c r="G12259" s="295"/>
    </row>
    <row r="12260" spans="1:7" customFormat="1" ht="22.5">
      <c r="A12260" s="1284" t="s">
        <v>13242</v>
      </c>
      <c r="B12260" s="1280" t="s">
        <v>43459</v>
      </c>
      <c r="C12260" s="1285" t="s">
        <v>43606</v>
      </c>
      <c r="D12260" s="1284" t="s">
        <v>34</v>
      </c>
      <c r="E12260" s="1286">
        <v>12.47</v>
      </c>
      <c r="F12260" s="295"/>
      <c r="G12260" s="295"/>
    </row>
    <row r="12261" spans="1:7" customFormat="1" ht="22.5">
      <c r="A12261" s="1284" t="s">
        <v>13243</v>
      </c>
      <c r="B12261" s="1280" t="s">
        <v>43459</v>
      </c>
      <c r="C12261" s="1285" t="s">
        <v>43607</v>
      </c>
      <c r="D12261" s="1284" t="s">
        <v>34</v>
      </c>
      <c r="E12261" s="1286">
        <v>13.62</v>
      </c>
      <c r="F12261" s="295"/>
      <c r="G12261" s="295"/>
    </row>
    <row r="12262" spans="1:7" customFormat="1" ht="22.5">
      <c r="A12262" s="1284" t="s">
        <v>13244</v>
      </c>
      <c r="B12262" s="1280" t="s">
        <v>43459</v>
      </c>
      <c r="C12262" s="1285" t="s">
        <v>43608</v>
      </c>
      <c r="D12262" s="1284" t="s">
        <v>34</v>
      </c>
      <c r="E12262" s="1286">
        <v>13.96</v>
      </c>
      <c r="F12262" s="295"/>
      <c r="G12262" s="295"/>
    </row>
    <row r="12263" spans="1:7" customFormat="1" ht="22.5">
      <c r="A12263" s="1284" t="s">
        <v>13245</v>
      </c>
      <c r="B12263" s="1280" t="s">
        <v>43459</v>
      </c>
      <c r="C12263" s="1285" t="s">
        <v>43609</v>
      </c>
      <c r="D12263" s="1284" t="s">
        <v>34</v>
      </c>
      <c r="E12263" s="1286">
        <v>14.47</v>
      </c>
      <c r="F12263" s="295"/>
      <c r="G12263" s="295"/>
    </row>
    <row r="12264" spans="1:7" customFormat="1" ht="22.5">
      <c r="A12264" s="1284" t="s">
        <v>13246</v>
      </c>
      <c r="B12264" s="1280" t="s">
        <v>43459</v>
      </c>
      <c r="C12264" s="1285" t="s">
        <v>43610</v>
      </c>
      <c r="D12264" s="1284" t="s">
        <v>34</v>
      </c>
      <c r="E12264" s="1286">
        <v>16.190000000000001</v>
      </c>
      <c r="F12264" s="295"/>
      <c r="G12264" s="295"/>
    </row>
    <row r="12265" spans="1:7" customFormat="1" ht="22.5">
      <c r="A12265" s="1284" t="s">
        <v>13247</v>
      </c>
      <c r="B12265" s="1280" t="s">
        <v>43459</v>
      </c>
      <c r="C12265" s="1285" t="s">
        <v>43611</v>
      </c>
      <c r="D12265" s="1284" t="s">
        <v>34</v>
      </c>
      <c r="E12265" s="1286">
        <v>16.7</v>
      </c>
      <c r="F12265" s="295"/>
      <c r="G12265" s="295"/>
    </row>
    <row r="12266" spans="1:7" customFormat="1" ht="22.5">
      <c r="A12266" s="1284" t="s">
        <v>13248</v>
      </c>
      <c r="B12266" s="1280" t="s">
        <v>43459</v>
      </c>
      <c r="C12266" s="1285" t="s">
        <v>43612</v>
      </c>
      <c r="D12266" s="1284" t="s">
        <v>34</v>
      </c>
      <c r="E12266" s="1287">
        <v>8.7200000000000006</v>
      </c>
      <c r="F12266" s="295"/>
      <c r="G12266" s="295"/>
    </row>
    <row r="12267" spans="1:7" customFormat="1" ht="22.5">
      <c r="A12267" s="1284" t="s">
        <v>13249</v>
      </c>
      <c r="B12267" s="1280" t="s">
        <v>43459</v>
      </c>
      <c r="C12267" s="1285" t="s">
        <v>43613</v>
      </c>
      <c r="D12267" s="1284" t="s">
        <v>34</v>
      </c>
      <c r="E12267" s="1287">
        <v>9.08</v>
      </c>
      <c r="F12267" s="295"/>
      <c r="G12267" s="295"/>
    </row>
    <row r="12268" spans="1:7" customFormat="1" ht="22.5">
      <c r="A12268" s="1284" t="s">
        <v>13250</v>
      </c>
      <c r="B12268" s="1280" t="s">
        <v>43459</v>
      </c>
      <c r="C12268" s="1285" t="s">
        <v>43614</v>
      </c>
      <c r="D12268" s="1284" t="s">
        <v>34</v>
      </c>
      <c r="E12268" s="1287">
        <v>9.33</v>
      </c>
      <c r="F12268" s="295"/>
      <c r="G12268" s="295"/>
    </row>
    <row r="12269" spans="1:7" customFormat="1" ht="22.5">
      <c r="A12269" s="1284" t="s">
        <v>13251</v>
      </c>
      <c r="B12269" s="1280" t="s">
        <v>43459</v>
      </c>
      <c r="C12269" s="1285" t="s">
        <v>43615</v>
      </c>
      <c r="D12269" s="1284" t="s">
        <v>34</v>
      </c>
      <c r="E12269" s="1287">
        <v>9.59</v>
      </c>
      <c r="F12269" s="295"/>
      <c r="G12269" s="295"/>
    </row>
    <row r="12270" spans="1:7" customFormat="1" ht="22.5">
      <c r="A12270" s="1284" t="s">
        <v>13252</v>
      </c>
      <c r="B12270" s="1280" t="s">
        <v>43459</v>
      </c>
      <c r="C12270" s="1285" t="s">
        <v>43616</v>
      </c>
      <c r="D12270" s="1284" t="s">
        <v>34</v>
      </c>
      <c r="E12270" s="1287">
        <v>9.7899999999999991</v>
      </c>
      <c r="F12270" s="295"/>
      <c r="G12270" s="295"/>
    </row>
    <row r="12271" spans="1:7" customFormat="1" ht="22.5">
      <c r="A12271" s="1284" t="s">
        <v>13253</v>
      </c>
      <c r="B12271" s="1280" t="s">
        <v>43459</v>
      </c>
      <c r="C12271" s="1285" t="s">
        <v>43617</v>
      </c>
      <c r="D12271" s="1284" t="s">
        <v>34</v>
      </c>
      <c r="E12271" s="1286">
        <v>10.050000000000001</v>
      </c>
      <c r="F12271" s="295"/>
      <c r="G12271" s="295"/>
    </row>
    <row r="12272" spans="1:7" customFormat="1" ht="22.5">
      <c r="A12272" s="1284" t="s">
        <v>13254</v>
      </c>
      <c r="B12272" s="1280" t="s">
        <v>43459</v>
      </c>
      <c r="C12272" s="1285" t="s">
        <v>43618</v>
      </c>
      <c r="D12272" s="1284" t="s">
        <v>34</v>
      </c>
      <c r="E12272" s="1286">
        <v>10.26</v>
      </c>
      <c r="F12272" s="295"/>
      <c r="G12272" s="295"/>
    </row>
    <row r="12273" spans="1:7" customFormat="1" ht="22.5">
      <c r="A12273" s="1284" t="s">
        <v>13255</v>
      </c>
      <c r="B12273" s="1280" t="s">
        <v>43459</v>
      </c>
      <c r="C12273" s="1285" t="s">
        <v>43619</v>
      </c>
      <c r="D12273" s="1284" t="s">
        <v>34</v>
      </c>
      <c r="E12273" s="1286">
        <v>11.24</v>
      </c>
      <c r="F12273" s="295"/>
      <c r="G12273" s="295"/>
    </row>
    <row r="12274" spans="1:7" customFormat="1" ht="22.5">
      <c r="A12274" s="1284" t="s">
        <v>13256</v>
      </c>
      <c r="B12274" s="1280" t="s">
        <v>43459</v>
      </c>
      <c r="C12274" s="1285" t="s">
        <v>43620</v>
      </c>
      <c r="D12274" s="1284" t="s">
        <v>34</v>
      </c>
      <c r="E12274" s="1286">
        <v>11.45</v>
      </c>
      <c r="F12274" s="295"/>
      <c r="G12274" s="295"/>
    </row>
    <row r="12275" spans="1:7" customFormat="1" ht="22.5">
      <c r="A12275" s="1284" t="s">
        <v>13257</v>
      </c>
      <c r="B12275" s="1280" t="s">
        <v>43459</v>
      </c>
      <c r="C12275" s="1285" t="s">
        <v>43621</v>
      </c>
      <c r="D12275" s="1284" t="s">
        <v>34</v>
      </c>
      <c r="E12275" s="1286">
        <v>11.65</v>
      </c>
      <c r="F12275" s="295"/>
      <c r="G12275" s="295"/>
    </row>
    <row r="12276" spans="1:7" customFormat="1" ht="22.5">
      <c r="A12276" s="1284" t="s">
        <v>13258</v>
      </c>
      <c r="B12276" s="1280" t="s">
        <v>43459</v>
      </c>
      <c r="C12276" s="1285" t="s">
        <v>43622</v>
      </c>
      <c r="D12276" s="1284" t="s">
        <v>34</v>
      </c>
      <c r="E12276" s="1286">
        <v>12</v>
      </c>
      <c r="F12276" s="295"/>
      <c r="G12276" s="295"/>
    </row>
    <row r="12277" spans="1:7" customFormat="1" ht="22.5">
      <c r="A12277" s="1284" t="s">
        <v>13259</v>
      </c>
      <c r="B12277" s="1280" t="s">
        <v>43459</v>
      </c>
      <c r="C12277" s="1285" t="s">
        <v>43623</v>
      </c>
      <c r="D12277" s="1284" t="s">
        <v>34</v>
      </c>
      <c r="E12277" s="1286">
        <v>12.61</v>
      </c>
      <c r="F12277" s="295"/>
      <c r="G12277" s="295"/>
    </row>
    <row r="12278" spans="1:7" customFormat="1" ht="22.5">
      <c r="A12278" s="1284" t="s">
        <v>13260</v>
      </c>
      <c r="B12278" s="1280" t="s">
        <v>43459</v>
      </c>
      <c r="C12278" s="1285" t="s">
        <v>43624</v>
      </c>
      <c r="D12278" s="1284" t="s">
        <v>34</v>
      </c>
      <c r="E12278" s="1286">
        <v>13.7</v>
      </c>
      <c r="F12278" s="295"/>
      <c r="G12278" s="295"/>
    </row>
    <row r="12279" spans="1:7" customFormat="1" ht="22.5">
      <c r="A12279" s="1284" t="s">
        <v>13261</v>
      </c>
      <c r="B12279" s="1280" t="s">
        <v>43459</v>
      </c>
      <c r="C12279" s="1285" t="s">
        <v>43625</v>
      </c>
      <c r="D12279" s="1284" t="s">
        <v>34</v>
      </c>
      <c r="E12279" s="1287">
        <v>8.6199999999999992</v>
      </c>
      <c r="F12279" s="295"/>
      <c r="G12279" s="295"/>
    </row>
    <row r="12280" spans="1:7" customFormat="1" ht="22.5">
      <c r="A12280" s="1284" t="s">
        <v>13262</v>
      </c>
      <c r="B12280" s="1280" t="s">
        <v>43459</v>
      </c>
      <c r="C12280" s="1285" t="s">
        <v>43626</v>
      </c>
      <c r="D12280" s="1284" t="s">
        <v>34</v>
      </c>
      <c r="E12280" s="1287">
        <v>8.92</v>
      </c>
      <c r="F12280" s="295"/>
      <c r="G12280" s="295"/>
    </row>
    <row r="12281" spans="1:7" customFormat="1" ht="22.5">
      <c r="A12281" s="1284" t="s">
        <v>13263</v>
      </c>
      <c r="B12281" s="1280" t="s">
        <v>43459</v>
      </c>
      <c r="C12281" s="1285" t="s">
        <v>43627</v>
      </c>
      <c r="D12281" s="1284" t="s">
        <v>34</v>
      </c>
      <c r="E12281" s="1287">
        <v>9.1300000000000008</v>
      </c>
      <c r="F12281" s="295"/>
      <c r="G12281" s="295"/>
    </row>
    <row r="12282" spans="1:7" customFormat="1" ht="22.5">
      <c r="A12282" s="1284" t="s">
        <v>13264</v>
      </c>
      <c r="B12282" s="1280" t="s">
        <v>43459</v>
      </c>
      <c r="C12282" s="1285" t="s">
        <v>43628</v>
      </c>
      <c r="D12282" s="1284" t="s">
        <v>34</v>
      </c>
      <c r="E12282" s="1287">
        <v>9.33</v>
      </c>
      <c r="F12282" s="295"/>
      <c r="G12282" s="295"/>
    </row>
    <row r="12283" spans="1:7" customFormat="1" ht="22.5">
      <c r="A12283" s="1284" t="s">
        <v>13265</v>
      </c>
      <c r="B12283" s="1280" t="s">
        <v>43459</v>
      </c>
      <c r="C12283" s="1285" t="s">
        <v>43629</v>
      </c>
      <c r="D12283" s="1284" t="s">
        <v>34</v>
      </c>
      <c r="E12283" s="1287">
        <v>9.5399999999999991</v>
      </c>
      <c r="F12283" s="295"/>
      <c r="G12283" s="295"/>
    </row>
    <row r="12284" spans="1:7" customFormat="1" ht="22.5">
      <c r="A12284" s="1284" t="s">
        <v>13266</v>
      </c>
      <c r="B12284" s="1280" t="s">
        <v>43459</v>
      </c>
      <c r="C12284" s="1285" t="s">
        <v>43630</v>
      </c>
      <c r="D12284" s="1284" t="s">
        <v>34</v>
      </c>
      <c r="E12284" s="1287">
        <v>9.69</v>
      </c>
      <c r="F12284" s="295"/>
      <c r="G12284" s="295"/>
    </row>
    <row r="12285" spans="1:7" customFormat="1" ht="22.5">
      <c r="A12285" s="1284" t="s">
        <v>13267</v>
      </c>
      <c r="B12285" s="1280" t="s">
        <v>43459</v>
      </c>
      <c r="C12285" s="1285" t="s">
        <v>43631</v>
      </c>
      <c r="D12285" s="1284" t="s">
        <v>34</v>
      </c>
      <c r="E12285" s="1287">
        <v>9.9</v>
      </c>
      <c r="F12285" s="295"/>
      <c r="G12285" s="295"/>
    </row>
    <row r="12286" spans="1:7" customFormat="1" ht="22.5">
      <c r="A12286" s="1284" t="s">
        <v>13268</v>
      </c>
      <c r="B12286" s="1280" t="s">
        <v>43459</v>
      </c>
      <c r="C12286" s="1285" t="s">
        <v>43632</v>
      </c>
      <c r="D12286" s="1284" t="s">
        <v>34</v>
      </c>
      <c r="E12286" s="1286">
        <v>10.050000000000001</v>
      </c>
      <c r="F12286" s="295"/>
      <c r="G12286" s="295"/>
    </row>
    <row r="12287" spans="1:7" customFormat="1" ht="22.5">
      <c r="A12287" s="1284" t="s">
        <v>13269</v>
      </c>
      <c r="B12287" s="1280" t="s">
        <v>43459</v>
      </c>
      <c r="C12287" s="1285" t="s">
        <v>43633</v>
      </c>
      <c r="D12287" s="1284" t="s">
        <v>34</v>
      </c>
      <c r="E12287" s="1286">
        <v>10.199999999999999</v>
      </c>
      <c r="F12287" s="295"/>
      <c r="G12287" s="295"/>
    </row>
    <row r="12288" spans="1:7" customFormat="1" ht="22.5">
      <c r="A12288" s="1284" t="s">
        <v>13270</v>
      </c>
      <c r="B12288" s="1280" t="s">
        <v>43459</v>
      </c>
      <c r="C12288" s="1285" t="s">
        <v>43634</v>
      </c>
      <c r="D12288" s="1284" t="s">
        <v>34</v>
      </c>
      <c r="E12288" s="1286">
        <v>11.18</v>
      </c>
      <c r="F12288" s="295"/>
      <c r="G12288" s="295"/>
    </row>
    <row r="12289" spans="1:7" customFormat="1" ht="22.5">
      <c r="A12289" s="1284" t="s">
        <v>13271</v>
      </c>
      <c r="B12289" s="1280" t="s">
        <v>43459</v>
      </c>
      <c r="C12289" s="1285" t="s">
        <v>43635</v>
      </c>
      <c r="D12289" s="1284" t="s">
        <v>34</v>
      </c>
      <c r="E12289" s="1286">
        <v>11.45</v>
      </c>
      <c r="F12289" s="295"/>
      <c r="G12289" s="295"/>
    </row>
    <row r="12290" spans="1:7" customFormat="1" ht="22.5">
      <c r="A12290" s="1284" t="s">
        <v>13272</v>
      </c>
      <c r="B12290" s="1280" t="s">
        <v>43459</v>
      </c>
      <c r="C12290" s="1285" t="s">
        <v>43636</v>
      </c>
      <c r="D12290" s="1284" t="s">
        <v>34</v>
      </c>
      <c r="E12290" s="1286">
        <v>11.93</v>
      </c>
      <c r="F12290" s="295"/>
      <c r="G12290" s="295"/>
    </row>
    <row r="12291" spans="1:7" customFormat="1" ht="22.5">
      <c r="A12291" s="1284" t="s">
        <v>13273</v>
      </c>
      <c r="B12291" s="1280" t="s">
        <v>43459</v>
      </c>
      <c r="C12291" s="1285" t="s">
        <v>43637</v>
      </c>
      <c r="D12291" s="1284" t="s">
        <v>34</v>
      </c>
      <c r="E12291" s="1286">
        <v>12.2</v>
      </c>
      <c r="F12291" s="295"/>
      <c r="G12291" s="295"/>
    </row>
    <row r="12292" spans="1:7" customFormat="1" ht="22.5">
      <c r="A12292" s="1284" t="s">
        <v>13274</v>
      </c>
      <c r="B12292" s="1280" t="s">
        <v>43459</v>
      </c>
      <c r="C12292" s="1285" t="s">
        <v>43638</v>
      </c>
      <c r="D12292" s="1284" t="s">
        <v>34</v>
      </c>
      <c r="E12292" s="1286">
        <v>41.72</v>
      </c>
      <c r="F12292" s="295"/>
      <c r="G12292" s="295"/>
    </row>
    <row r="12293" spans="1:7" customFormat="1" ht="22.5">
      <c r="A12293" s="1284" t="s">
        <v>13275</v>
      </c>
      <c r="B12293" s="1280" t="s">
        <v>43459</v>
      </c>
      <c r="C12293" s="1285" t="s">
        <v>43639</v>
      </c>
      <c r="D12293" s="1284" t="s">
        <v>34</v>
      </c>
      <c r="E12293" s="1286">
        <v>42.48</v>
      </c>
      <c r="F12293" s="295"/>
      <c r="G12293" s="295"/>
    </row>
    <row r="12294" spans="1:7" customFormat="1" ht="22.5">
      <c r="A12294" s="1284" t="s">
        <v>13276</v>
      </c>
      <c r="B12294" s="1280" t="s">
        <v>43459</v>
      </c>
      <c r="C12294" s="1285" t="s">
        <v>43640</v>
      </c>
      <c r="D12294" s="1284" t="s">
        <v>34</v>
      </c>
      <c r="E12294" s="1286">
        <v>43.09</v>
      </c>
      <c r="F12294" s="295"/>
      <c r="G12294" s="295"/>
    </row>
    <row r="12295" spans="1:7" customFormat="1" ht="22.5">
      <c r="A12295" s="1284" t="s">
        <v>13277</v>
      </c>
      <c r="B12295" s="1280" t="s">
        <v>43459</v>
      </c>
      <c r="C12295" s="1285" t="s">
        <v>43641</v>
      </c>
      <c r="D12295" s="1284" t="s">
        <v>34</v>
      </c>
      <c r="E12295" s="1286">
        <v>44.9</v>
      </c>
      <c r="F12295" s="295"/>
      <c r="G12295" s="295"/>
    </row>
    <row r="12296" spans="1:7" customFormat="1" ht="22.5">
      <c r="A12296" s="1284" t="s">
        <v>13278</v>
      </c>
      <c r="B12296" s="1280" t="s">
        <v>43459</v>
      </c>
      <c r="C12296" s="1285" t="s">
        <v>43642</v>
      </c>
      <c r="D12296" s="1284" t="s">
        <v>34</v>
      </c>
      <c r="E12296" s="1286">
        <v>45.41</v>
      </c>
      <c r="F12296" s="295"/>
      <c r="G12296" s="295"/>
    </row>
    <row r="12297" spans="1:7" customFormat="1" ht="22.5">
      <c r="A12297" s="1284" t="s">
        <v>13279</v>
      </c>
      <c r="B12297" s="1280" t="s">
        <v>43459</v>
      </c>
      <c r="C12297" s="1285" t="s">
        <v>43643</v>
      </c>
      <c r="D12297" s="1284" t="s">
        <v>34</v>
      </c>
      <c r="E12297" s="1286">
        <v>45.91</v>
      </c>
      <c r="F12297" s="295"/>
      <c r="G12297" s="295"/>
    </row>
    <row r="12298" spans="1:7" customFormat="1" ht="22.5">
      <c r="A12298" s="1284" t="s">
        <v>13280</v>
      </c>
      <c r="B12298" s="1280" t="s">
        <v>43459</v>
      </c>
      <c r="C12298" s="1285" t="s">
        <v>43644</v>
      </c>
      <c r="D12298" s="1284" t="s">
        <v>34</v>
      </c>
      <c r="E12298" s="1286">
        <v>46.42</v>
      </c>
      <c r="F12298" s="295"/>
      <c r="G12298" s="295"/>
    </row>
    <row r="12299" spans="1:7" customFormat="1" ht="22.5">
      <c r="A12299" s="1284" t="s">
        <v>13281</v>
      </c>
      <c r="B12299" s="1280" t="s">
        <v>43459</v>
      </c>
      <c r="C12299" s="1285" t="s">
        <v>43645</v>
      </c>
      <c r="D12299" s="1284" t="s">
        <v>34</v>
      </c>
      <c r="E12299" s="1286">
        <v>46.83</v>
      </c>
      <c r="F12299" s="295"/>
      <c r="G12299" s="295"/>
    </row>
    <row r="12300" spans="1:7" customFormat="1" ht="22.5">
      <c r="A12300" s="1284" t="s">
        <v>13282</v>
      </c>
      <c r="B12300" s="1280" t="s">
        <v>43459</v>
      </c>
      <c r="C12300" s="1285" t="s">
        <v>43646</v>
      </c>
      <c r="D12300" s="1284" t="s">
        <v>34</v>
      </c>
      <c r="E12300" s="1286">
        <v>47.34</v>
      </c>
      <c r="F12300" s="295"/>
      <c r="G12300" s="295"/>
    </row>
    <row r="12301" spans="1:7" customFormat="1" ht="22.5">
      <c r="A12301" s="1284" t="s">
        <v>13283</v>
      </c>
      <c r="B12301" s="1280" t="s">
        <v>43459</v>
      </c>
      <c r="C12301" s="1285" t="s">
        <v>43647</v>
      </c>
      <c r="D12301" s="1284" t="s">
        <v>34</v>
      </c>
      <c r="E12301" s="1286">
        <v>48.97</v>
      </c>
      <c r="F12301" s="295"/>
      <c r="G12301" s="295"/>
    </row>
    <row r="12302" spans="1:7" customFormat="1" ht="22.5">
      <c r="A12302" s="1284" t="s">
        <v>13284</v>
      </c>
      <c r="B12302" s="1280" t="s">
        <v>43459</v>
      </c>
      <c r="C12302" s="1285" t="s">
        <v>43648</v>
      </c>
      <c r="D12302" s="1284" t="s">
        <v>34</v>
      </c>
      <c r="E12302" s="1286">
        <v>49.86</v>
      </c>
      <c r="F12302" s="295"/>
      <c r="G12302" s="295"/>
    </row>
    <row r="12303" spans="1:7" customFormat="1" ht="22.5">
      <c r="A12303" s="1284" t="s">
        <v>13285</v>
      </c>
      <c r="B12303" s="1280" t="s">
        <v>43459</v>
      </c>
      <c r="C12303" s="1285" t="s">
        <v>43649</v>
      </c>
      <c r="D12303" s="1284" t="s">
        <v>34</v>
      </c>
      <c r="E12303" s="1286">
        <v>52.48</v>
      </c>
      <c r="F12303" s="295"/>
      <c r="G12303" s="295"/>
    </row>
    <row r="12304" spans="1:7" customFormat="1" ht="22.5">
      <c r="A12304" s="1284" t="s">
        <v>13286</v>
      </c>
      <c r="B12304" s="1280" t="s">
        <v>43459</v>
      </c>
      <c r="C12304" s="1285" t="s">
        <v>43650</v>
      </c>
      <c r="D12304" s="1284" t="s">
        <v>34</v>
      </c>
      <c r="E12304" s="1286">
        <v>53.24</v>
      </c>
      <c r="F12304" s="295"/>
      <c r="G12304" s="295"/>
    </row>
    <row r="12305" spans="1:7" customFormat="1" ht="22.5">
      <c r="A12305" s="1284" t="s">
        <v>13287</v>
      </c>
      <c r="B12305" s="1280" t="s">
        <v>43459</v>
      </c>
      <c r="C12305" s="1285" t="s">
        <v>43651</v>
      </c>
      <c r="D12305" s="1284" t="s">
        <v>34</v>
      </c>
      <c r="E12305" s="1286">
        <v>41.26</v>
      </c>
      <c r="F12305" s="295"/>
      <c r="G12305" s="295"/>
    </row>
    <row r="12306" spans="1:7" customFormat="1" ht="22.5">
      <c r="A12306" s="1284" t="s">
        <v>13288</v>
      </c>
      <c r="B12306" s="1280" t="s">
        <v>43459</v>
      </c>
      <c r="C12306" s="1285" t="s">
        <v>43652</v>
      </c>
      <c r="D12306" s="1284" t="s">
        <v>34</v>
      </c>
      <c r="E12306" s="1286">
        <v>41.72</v>
      </c>
      <c r="F12306" s="295"/>
      <c r="G12306" s="295"/>
    </row>
    <row r="12307" spans="1:7" customFormat="1" ht="22.5">
      <c r="A12307" s="1284" t="s">
        <v>13289</v>
      </c>
      <c r="B12307" s="1280" t="s">
        <v>43459</v>
      </c>
      <c r="C12307" s="1285" t="s">
        <v>43653</v>
      </c>
      <c r="D12307" s="1284" t="s">
        <v>34</v>
      </c>
      <c r="E12307" s="1286">
        <v>42.18</v>
      </c>
      <c r="F12307" s="295"/>
      <c r="G12307" s="295"/>
    </row>
    <row r="12308" spans="1:7" customFormat="1" ht="22.5">
      <c r="A12308" s="1284" t="s">
        <v>13290</v>
      </c>
      <c r="B12308" s="1280" t="s">
        <v>43459</v>
      </c>
      <c r="C12308" s="1285" t="s">
        <v>43654</v>
      </c>
      <c r="D12308" s="1284" t="s">
        <v>34</v>
      </c>
      <c r="E12308" s="1286">
        <v>42.48</v>
      </c>
      <c r="F12308" s="295"/>
      <c r="G12308" s="295"/>
    </row>
    <row r="12309" spans="1:7" customFormat="1" ht="22.5">
      <c r="A12309" s="1284" t="s">
        <v>13291</v>
      </c>
      <c r="B12309" s="1280" t="s">
        <v>43459</v>
      </c>
      <c r="C12309" s="1285" t="s">
        <v>43655</v>
      </c>
      <c r="D12309" s="1284" t="s">
        <v>34</v>
      </c>
      <c r="E12309" s="1286">
        <v>42.86</v>
      </c>
      <c r="F12309" s="295"/>
      <c r="G12309" s="295"/>
    </row>
    <row r="12310" spans="1:7" customFormat="1" ht="22.5">
      <c r="A12310" s="1284" t="s">
        <v>13292</v>
      </c>
      <c r="B12310" s="1280" t="s">
        <v>43459</v>
      </c>
      <c r="C12310" s="1285" t="s">
        <v>43656</v>
      </c>
      <c r="D12310" s="1284" t="s">
        <v>34</v>
      </c>
      <c r="E12310" s="1286">
        <v>43.17</v>
      </c>
      <c r="F12310" s="295"/>
      <c r="G12310" s="295"/>
    </row>
    <row r="12311" spans="1:7" customFormat="1" ht="22.5">
      <c r="A12311" s="1284" t="s">
        <v>13293</v>
      </c>
      <c r="B12311" s="1280" t="s">
        <v>43459</v>
      </c>
      <c r="C12311" s="1285" t="s">
        <v>43657</v>
      </c>
      <c r="D12311" s="1284" t="s">
        <v>34</v>
      </c>
      <c r="E12311" s="1286">
        <v>43.47</v>
      </c>
      <c r="F12311" s="295"/>
      <c r="G12311" s="295"/>
    </row>
    <row r="12312" spans="1:7" customFormat="1" ht="22.5">
      <c r="A12312" s="1284" t="s">
        <v>13294</v>
      </c>
      <c r="B12312" s="1280" t="s">
        <v>43459</v>
      </c>
      <c r="C12312" s="1285" t="s">
        <v>43658</v>
      </c>
      <c r="D12312" s="1284" t="s">
        <v>34</v>
      </c>
      <c r="E12312" s="1286">
        <v>45</v>
      </c>
      <c r="F12312" s="295"/>
      <c r="G12312" s="295"/>
    </row>
    <row r="12313" spans="1:7" customFormat="1" ht="22.5">
      <c r="A12313" s="1284" t="s">
        <v>13295</v>
      </c>
      <c r="B12313" s="1280" t="s">
        <v>43459</v>
      </c>
      <c r="C12313" s="1285" t="s">
        <v>43659</v>
      </c>
      <c r="D12313" s="1284" t="s">
        <v>34</v>
      </c>
      <c r="E12313" s="1286">
        <v>45.3</v>
      </c>
      <c r="F12313" s="295"/>
      <c r="G12313" s="295"/>
    </row>
    <row r="12314" spans="1:7" customFormat="1" ht="22.5">
      <c r="A12314" s="1284" t="s">
        <v>13296</v>
      </c>
      <c r="B12314" s="1280" t="s">
        <v>43459</v>
      </c>
      <c r="C12314" s="1285" t="s">
        <v>43660</v>
      </c>
      <c r="D12314" s="1284" t="s">
        <v>34</v>
      </c>
      <c r="E12314" s="1286">
        <v>45.61</v>
      </c>
      <c r="F12314" s="295"/>
      <c r="G12314" s="295"/>
    </row>
    <row r="12315" spans="1:7" customFormat="1" ht="22.5">
      <c r="A12315" s="1284" t="s">
        <v>13297</v>
      </c>
      <c r="B12315" s="1280" t="s">
        <v>43459</v>
      </c>
      <c r="C12315" s="1285" t="s">
        <v>43661</v>
      </c>
      <c r="D12315" s="1284" t="s">
        <v>34</v>
      </c>
      <c r="E12315" s="1286">
        <v>46.12</v>
      </c>
      <c r="F12315" s="295"/>
      <c r="G12315" s="295"/>
    </row>
    <row r="12316" spans="1:7" customFormat="1" ht="22.5">
      <c r="A12316" s="1284" t="s">
        <v>13298</v>
      </c>
      <c r="B12316" s="1280" t="s">
        <v>43459</v>
      </c>
      <c r="C12316" s="1285" t="s">
        <v>43662</v>
      </c>
      <c r="D12316" s="1284" t="s">
        <v>34</v>
      </c>
      <c r="E12316" s="1286">
        <v>47.03</v>
      </c>
      <c r="F12316" s="295"/>
      <c r="G12316" s="295"/>
    </row>
    <row r="12317" spans="1:7" customFormat="1" ht="22.5">
      <c r="A12317" s="1284" t="s">
        <v>13299</v>
      </c>
      <c r="B12317" s="1280" t="s">
        <v>43459</v>
      </c>
      <c r="C12317" s="1285" t="s">
        <v>43663</v>
      </c>
      <c r="D12317" s="1284" t="s">
        <v>34</v>
      </c>
      <c r="E12317" s="1286">
        <v>48.71</v>
      </c>
      <c r="F12317" s="295"/>
      <c r="G12317" s="295"/>
    </row>
    <row r="12318" spans="1:7" customFormat="1" ht="22.5">
      <c r="A12318" s="1284" t="s">
        <v>13300</v>
      </c>
      <c r="B12318" s="1280" t="s">
        <v>43459</v>
      </c>
      <c r="C12318" s="1285" t="s">
        <v>43664</v>
      </c>
      <c r="D12318" s="1284" t="s">
        <v>34</v>
      </c>
      <c r="E12318" s="1286">
        <v>41.11</v>
      </c>
      <c r="F12318" s="295"/>
      <c r="G12318" s="295"/>
    </row>
    <row r="12319" spans="1:7" customFormat="1" ht="22.5">
      <c r="A12319" s="1284" t="s">
        <v>13301</v>
      </c>
      <c r="B12319" s="1280" t="s">
        <v>43459</v>
      </c>
      <c r="C12319" s="1285" t="s">
        <v>43665</v>
      </c>
      <c r="D12319" s="1284" t="s">
        <v>34</v>
      </c>
      <c r="E12319" s="1286">
        <v>41.49</v>
      </c>
      <c r="F12319" s="295"/>
      <c r="G12319" s="295"/>
    </row>
    <row r="12320" spans="1:7" customFormat="1" ht="22.5">
      <c r="A12320" s="1284" t="s">
        <v>13302</v>
      </c>
      <c r="B12320" s="1280" t="s">
        <v>43459</v>
      </c>
      <c r="C12320" s="1285" t="s">
        <v>43666</v>
      </c>
      <c r="D12320" s="1284" t="s">
        <v>34</v>
      </c>
      <c r="E12320" s="1286">
        <v>41.79</v>
      </c>
      <c r="F12320" s="295"/>
      <c r="G12320" s="295"/>
    </row>
    <row r="12321" spans="1:7" customFormat="1" ht="22.5">
      <c r="A12321" s="1284" t="s">
        <v>13303</v>
      </c>
      <c r="B12321" s="1280" t="s">
        <v>43459</v>
      </c>
      <c r="C12321" s="1285" t="s">
        <v>43667</v>
      </c>
      <c r="D12321" s="1284" t="s">
        <v>34</v>
      </c>
      <c r="E12321" s="1286">
        <v>42.1</v>
      </c>
      <c r="F12321" s="295"/>
      <c r="G12321" s="295"/>
    </row>
    <row r="12322" spans="1:7" customFormat="1" ht="22.5">
      <c r="A12322" s="1284" t="s">
        <v>13304</v>
      </c>
      <c r="B12322" s="1280" t="s">
        <v>43459</v>
      </c>
      <c r="C12322" s="1285" t="s">
        <v>43668</v>
      </c>
      <c r="D12322" s="1284" t="s">
        <v>34</v>
      </c>
      <c r="E12322" s="1286">
        <v>42.4</v>
      </c>
      <c r="F12322" s="295"/>
      <c r="G12322" s="295"/>
    </row>
    <row r="12323" spans="1:7" customFormat="1" ht="22.5">
      <c r="A12323" s="1284" t="s">
        <v>13305</v>
      </c>
      <c r="B12323" s="1280" t="s">
        <v>43459</v>
      </c>
      <c r="C12323" s="1285" t="s">
        <v>43669</v>
      </c>
      <c r="D12323" s="1284" t="s">
        <v>34</v>
      </c>
      <c r="E12323" s="1286">
        <v>42.63</v>
      </c>
      <c r="F12323" s="295"/>
      <c r="G12323" s="295"/>
    </row>
    <row r="12324" spans="1:7" customFormat="1" ht="22.5">
      <c r="A12324" s="1284" t="s">
        <v>13306</v>
      </c>
      <c r="B12324" s="1280" t="s">
        <v>43459</v>
      </c>
      <c r="C12324" s="1285" t="s">
        <v>43670</v>
      </c>
      <c r="D12324" s="1284" t="s">
        <v>34</v>
      </c>
      <c r="E12324" s="1286">
        <v>42.94</v>
      </c>
      <c r="F12324" s="295"/>
      <c r="G12324" s="295"/>
    </row>
    <row r="12325" spans="1:7" customFormat="1" ht="22.5">
      <c r="A12325" s="1284" t="s">
        <v>13307</v>
      </c>
      <c r="B12325" s="1280" t="s">
        <v>43459</v>
      </c>
      <c r="C12325" s="1285" t="s">
        <v>43671</v>
      </c>
      <c r="D12325" s="1284" t="s">
        <v>34</v>
      </c>
      <c r="E12325" s="1286">
        <v>43.17</v>
      </c>
      <c r="F12325" s="295"/>
      <c r="G12325" s="295"/>
    </row>
    <row r="12326" spans="1:7" customFormat="1" ht="22.5">
      <c r="A12326" s="1284" t="s">
        <v>13308</v>
      </c>
      <c r="B12326" s="1280" t="s">
        <v>43459</v>
      </c>
      <c r="C12326" s="1285" t="s">
        <v>43672</v>
      </c>
      <c r="D12326" s="1284" t="s">
        <v>34</v>
      </c>
      <c r="E12326" s="1286">
        <v>43.4</v>
      </c>
      <c r="F12326" s="295"/>
      <c r="G12326" s="295"/>
    </row>
    <row r="12327" spans="1:7" customFormat="1" ht="22.5">
      <c r="A12327" s="1284" t="s">
        <v>13309</v>
      </c>
      <c r="B12327" s="1280" t="s">
        <v>43459</v>
      </c>
      <c r="C12327" s="1285" t="s">
        <v>43673</v>
      </c>
      <c r="D12327" s="1284" t="s">
        <v>34</v>
      </c>
      <c r="E12327" s="1286">
        <v>44.9</v>
      </c>
      <c r="F12327" s="295"/>
      <c r="G12327" s="295"/>
    </row>
    <row r="12328" spans="1:7" customFormat="1" ht="22.5">
      <c r="A12328" s="1284" t="s">
        <v>13310</v>
      </c>
      <c r="B12328" s="1280" t="s">
        <v>43459</v>
      </c>
      <c r="C12328" s="1285" t="s">
        <v>43674</v>
      </c>
      <c r="D12328" s="1284" t="s">
        <v>34</v>
      </c>
      <c r="E12328" s="1286">
        <v>45.3</v>
      </c>
      <c r="F12328" s="295"/>
      <c r="G12328" s="295"/>
    </row>
    <row r="12329" spans="1:7" customFormat="1" ht="22.5">
      <c r="A12329" s="1284" t="s">
        <v>13311</v>
      </c>
      <c r="B12329" s="1280" t="s">
        <v>43459</v>
      </c>
      <c r="C12329" s="1285" t="s">
        <v>43675</v>
      </c>
      <c r="D12329" s="1284" t="s">
        <v>34</v>
      </c>
      <c r="E12329" s="1286">
        <v>46.02</v>
      </c>
      <c r="F12329" s="295"/>
      <c r="G12329" s="295"/>
    </row>
    <row r="12330" spans="1:7" customFormat="1" ht="22.5">
      <c r="A12330" s="1284" t="s">
        <v>13312</v>
      </c>
      <c r="B12330" s="1280" t="s">
        <v>43459</v>
      </c>
      <c r="C12330" s="1285" t="s">
        <v>43676</v>
      </c>
      <c r="D12330" s="1284" t="s">
        <v>34</v>
      </c>
      <c r="E12330" s="1286">
        <v>46.42</v>
      </c>
      <c r="F12330" s="295"/>
      <c r="G12330" s="295"/>
    </row>
    <row r="12331" spans="1:7" customFormat="1" ht="22.5">
      <c r="A12331" s="1284" t="s">
        <v>13313</v>
      </c>
      <c r="B12331" s="1280" t="s">
        <v>43459</v>
      </c>
      <c r="C12331" s="1285" t="s">
        <v>43677</v>
      </c>
      <c r="D12331" s="1284" t="s">
        <v>34</v>
      </c>
      <c r="E12331" s="1286">
        <v>39.36</v>
      </c>
      <c r="F12331" s="295"/>
      <c r="G12331" s="295"/>
    </row>
    <row r="12332" spans="1:7" customFormat="1" ht="22.5">
      <c r="A12332" s="1284" t="s">
        <v>13314</v>
      </c>
      <c r="B12332" s="1280" t="s">
        <v>43459</v>
      </c>
      <c r="C12332" s="1285" t="s">
        <v>43678</v>
      </c>
      <c r="D12332" s="1284" t="s">
        <v>34</v>
      </c>
      <c r="E12332" s="1286">
        <v>40.159999999999997</v>
      </c>
      <c r="F12332" s="295"/>
      <c r="G12332" s="295"/>
    </row>
    <row r="12333" spans="1:7" customFormat="1" ht="22.5">
      <c r="A12333" s="1284" t="s">
        <v>13315</v>
      </c>
      <c r="B12333" s="1280" t="s">
        <v>43459</v>
      </c>
      <c r="C12333" s="1285" t="s">
        <v>43679</v>
      </c>
      <c r="D12333" s="1284" t="s">
        <v>34</v>
      </c>
      <c r="E12333" s="1286">
        <v>41.79</v>
      </c>
      <c r="F12333" s="295"/>
      <c r="G12333" s="295"/>
    </row>
    <row r="12334" spans="1:7" customFormat="1" ht="22.5">
      <c r="A12334" s="1284" t="s">
        <v>13316</v>
      </c>
      <c r="B12334" s="1280" t="s">
        <v>43459</v>
      </c>
      <c r="C12334" s="1285" t="s">
        <v>43680</v>
      </c>
      <c r="D12334" s="1284" t="s">
        <v>34</v>
      </c>
      <c r="E12334" s="1286">
        <v>42.37</v>
      </c>
      <c r="F12334" s="295"/>
      <c r="G12334" s="295"/>
    </row>
    <row r="12335" spans="1:7" customFormat="1" ht="22.5">
      <c r="A12335" s="1284" t="s">
        <v>13317</v>
      </c>
      <c r="B12335" s="1280" t="s">
        <v>43459</v>
      </c>
      <c r="C12335" s="1285" t="s">
        <v>43681</v>
      </c>
      <c r="D12335" s="1284" t="s">
        <v>34</v>
      </c>
      <c r="E12335" s="1286">
        <v>42.86</v>
      </c>
      <c r="F12335" s="295"/>
      <c r="G12335" s="295"/>
    </row>
    <row r="12336" spans="1:7" customFormat="1" ht="22.5">
      <c r="A12336" s="1284" t="s">
        <v>13318</v>
      </c>
      <c r="B12336" s="1280" t="s">
        <v>43459</v>
      </c>
      <c r="C12336" s="1285" t="s">
        <v>43682</v>
      </c>
      <c r="D12336" s="1284" t="s">
        <v>34</v>
      </c>
      <c r="E12336" s="1286">
        <v>44.37</v>
      </c>
      <c r="F12336" s="295"/>
      <c r="G12336" s="295"/>
    </row>
    <row r="12337" spans="1:7" customFormat="1" ht="22.5">
      <c r="A12337" s="1284" t="s">
        <v>13319</v>
      </c>
      <c r="B12337" s="1280" t="s">
        <v>43459</v>
      </c>
      <c r="C12337" s="1285" t="s">
        <v>43683</v>
      </c>
      <c r="D12337" s="1284" t="s">
        <v>34</v>
      </c>
      <c r="E12337" s="1286">
        <v>44.78</v>
      </c>
      <c r="F12337" s="295"/>
      <c r="G12337" s="295"/>
    </row>
    <row r="12338" spans="1:7" customFormat="1" ht="22.5">
      <c r="A12338" s="1284" t="s">
        <v>13320</v>
      </c>
      <c r="B12338" s="1280" t="s">
        <v>43459</v>
      </c>
      <c r="C12338" s="1285" t="s">
        <v>43684</v>
      </c>
      <c r="D12338" s="1284" t="s">
        <v>34</v>
      </c>
      <c r="E12338" s="1286">
        <v>45.29</v>
      </c>
      <c r="F12338" s="295"/>
      <c r="G12338" s="295"/>
    </row>
    <row r="12339" spans="1:7" customFormat="1" ht="22.5">
      <c r="A12339" s="1284" t="s">
        <v>13321</v>
      </c>
      <c r="B12339" s="1280" t="s">
        <v>43459</v>
      </c>
      <c r="C12339" s="1285" t="s">
        <v>43685</v>
      </c>
      <c r="D12339" s="1284" t="s">
        <v>34</v>
      </c>
      <c r="E12339" s="1286">
        <v>45.8</v>
      </c>
      <c r="F12339" s="295"/>
      <c r="G12339" s="295"/>
    </row>
    <row r="12340" spans="1:7" customFormat="1" ht="22.5">
      <c r="A12340" s="1284" t="s">
        <v>13322</v>
      </c>
      <c r="B12340" s="1280" t="s">
        <v>43459</v>
      </c>
      <c r="C12340" s="1285" t="s">
        <v>43686</v>
      </c>
      <c r="D12340" s="1284" t="s">
        <v>34</v>
      </c>
      <c r="E12340" s="1286">
        <v>46.21</v>
      </c>
      <c r="F12340" s="295"/>
      <c r="G12340" s="295"/>
    </row>
    <row r="12341" spans="1:7" customFormat="1" ht="22.5">
      <c r="A12341" s="1284" t="s">
        <v>13323</v>
      </c>
      <c r="B12341" s="1280" t="s">
        <v>43459</v>
      </c>
      <c r="C12341" s="1285" t="s">
        <v>43687</v>
      </c>
      <c r="D12341" s="1284" t="s">
        <v>34</v>
      </c>
      <c r="E12341" s="1286">
        <v>48.13</v>
      </c>
      <c r="F12341" s="295"/>
      <c r="G12341" s="295"/>
    </row>
    <row r="12342" spans="1:7" customFormat="1" ht="22.5">
      <c r="A12342" s="1284" t="s">
        <v>13324</v>
      </c>
      <c r="B12342" s="1280" t="s">
        <v>43459</v>
      </c>
      <c r="C12342" s="1285" t="s">
        <v>43688</v>
      </c>
      <c r="D12342" s="1284" t="s">
        <v>34</v>
      </c>
      <c r="E12342" s="1286">
        <v>49.36</v>
      </c>
      <c r="F12342" s="295"/>
      <c r="G12342" s="295"/>
    </row>
    <row r="12343" spans="1:7" customFormat="1" ht="22.5">
      <c r="A12343" s="1284" t="s">
        <v>13325</v>
      </c>
      <c r="B12343" s="1280" t="s">
        <v>43459</v>
      </c>
      <c r="C12343" s="1285" t="s">
        <v>43689</v>
      </c>
      <c r="D12343" s="1284" t="s">
        <v>34</v>
      </c>
      <c r="E12343" s="1286">
        <v>51.11</v>
      </c>
      <c r="F12343" s="295"/>
      <c r="G12343" s="295"/>
    </row>
    <row r="12344" spans="1:7" customFormat="1" ht="22.5">
      <c r="A12344" s="1284" t="s">
        <v>13326</v>
      </c>
      <c r="B12344" s="1280" t="s">
        <v>43459</v>
      </c>
      <c r="C12344" s="1285" t="s">
        <v>43690</v>
      </c>
      <c r="D12344" s="1284" t="s">
        <v>34</v>
      </c>
      <c r="E12344" s="1286">
        <v>38.93</v>
      </c>
      <c r="F12344" s="295"/>
      <c r="G12344" s="295"/>
    </row>
    <row r="12345" spans="1:7" customFormat="1" ht="22.5">
      <c r="A12345" s="1284" t="s">
        <v>13327</v>
      </c>
      <c r="B12345" s="1280" t="s">
        <v>43459</v>
      </c>
      <c r="C12345" s="1285" t="s">
        <v>43691</v>
      </c>
      <c r="D12345" s="1284" t="s">
        <v>34</v>
      </c>
      <c r="E12345" s="1286">
        <v>39.36</v>
      </c>
      <c r="F12345" s="295"/>
      <c r="G12345" s="295"/>
    </row>
    <row r="12346" spans="1:7" customFormat="1" ht="22.5">
      <c r="A12346" s="1284" t="s">
        <v>13328</v>
      </c>
      <c r="B12346" s="1280" t="s">
        <v>43459</v>
      </c>
      <c r="C12346" s="1285" t="s">
        <v>43692</v>
      </c>
      <c r="D12346" s="1284" t="s">
        <v>34</v>
      </c>
      <c r="E12346" s="1286">
        <v>39.79</v>
      </c>
      <c r="F12346" s="295"/>
      <c r="G12346" s="295"/>
    </row>
    <row r="12347" spans="1:7" customFormat="1" ht="22.5">
      <c r="A12347" s="1284" t="s">
        <v>13329</v>
      </c>
      <c r="B12347" s="1280" t="s">
        <v>43459</v>
      </c>
      <c r="C12347" s="1285" t="s">
        <v>43693</v>
      </c>
      <c r="D12347" s="1284" t="s">
        <v>34</v>
      </c>
      <c r="E12347" s="1286">
        <v>40.159999999999997</v>
      </c>
      <c r="F12347" s="295"/>
      <c r="G12347" s="295"/>
    </row>
    <row r="12348" spans="1:7" customFormat="1" ht="22.5">
      <c r="A12348" s="1284" t="s">
        <v>13330</v>
      </c>
      <c r="B12348" s="1280" t="s">
        <v>43459</v>
      </c>
      <c r="C12348" s="1285" t="s">
        <v>43694</v>
      </c>
      <c r="D12348" s="1284" t="s">
        <v>34</v>
      </c>
      <c r="E12348" s="1286">
        <v>41.47</v>
      </c>
      <c r="F12348" s="295"/>
      <c r="G12348" s="295"/>
    </row>
    <row r="12349" spans="1:7" customFormat="1" ht="22.5">
      <c r="A12349" s="1284" t="s">
        <v>13331</v>
      </c>
      <c r="B12349" s="1280" t="s">
        <v>43459</v>
      </c>
      <c r="C12349" s="1285" t="s">
        <v>43695</v>
      </c>
      <c r="D12349" s="1284" t="s">
        <v>34</v>
      </c>
      <c r="E12349" s="1286">
        <v>41.79</v>
      </c>
      <c r="F12349" s="295"/>
      <c r="G12349" s="295"/>
    </row>
    <row r="12350" spans="1:7" customFormat="1" ht="22.5">
      <c r="A12350" s="1284" t="s">
        <v>13332</v>
      </c>
      <c r="B12350" s="1280" t="s">
        <v>43459</v>
      </c>
      <c r="C12350" s="1285" t="s">
        <v>43696</v>
      </c>
      <c r="D12350" s="1284" t="s">
        <v>34</v>
      </c>
      <c r="E12350" s="1286">
        <v>42.12</v>
      </c>
      <c r="F12350" s="295"/>
      <c r="G12350" s="295"/>
    </row>
    <row r="12351" spans="1:7" customFormat="1" ht="22.5">
      <c r="A12351" s="1284" t="s">
        <v>13333</v>
      </c>
      <c r="B12351" s="1280" t="s">
        <v>43459</v>
      </c>
      <c r="C12351" s="1285" t="s">
        <v>43697</v>
      </c>
      <c r="D12351" s="1284" t="s">
        <v>34</v>
      </c>
      <c r="E12351" s="1286">
        <v>42.45</v>
      </c>
      <c r="F12351" s="295"/>
      <c r="G12351" s="295"/>
    </row>
    <row r="12352" spans="1:7" customFormat="1" ht="22.5">
      <c r="A12352" s="1284" t="s">
        <v>13334</v>
      </c>
      <c r="B12352" s="1280" t="s">
        <v>43459</v>
      </c>
      <c r="C12352" s="1285" t="s">
        <v>43698</v>
      </c>
      <c r="D12352" s="1284" t="s">
        <v>34</v>
      </c>
      <c r="E12352" s="1286">
        <v>42.69</v>
      </c>
      <c r="F12352" s="295"/>
      <c r="G12352" s="295"/>
    </row>
    <row r="12353" spans="1:7" customFormat="1" ht="22.5">
      <c r="A12353" s="1284" t="s">
        <v>13335</v>
      </c>
      <c r="B12353" s="1280" t="s">
        <v>43459</v>
      </c>
      <c r="C12353" s="1285" t="s">
        <v>43699</v>
      </c>
      <c r="D12353" s="1284" t="s">
        <v>34</v>
      </c>
      <c r="E12353" s="1286">
        <v>43.02</v>
      </c>
      <c r="F12353" s="295"/>
      <c r="G12353" s="295"/>
    </row>
    <row r="12354" spans="1:7" customFormat="1" ht="22.5">
      <c r="A12354" s="1284" t="s">
        <v>13336</v>
      </c>
      <c r="B12354" s="1280" t="s">
        <v>43459</v>
      </c>
      <c r="C12354" s="1285" t="s">
        <v>43700</v>
      </c>
      <c r="D12354" s="1284" t="s">
        <v>34</v>
      </c>
      <c r="E12354" s="1286">
        <v>44.57</v>
      </c>
      <c r="F12354" s="295"/>
      <c r="G12354" s="295"/>
    </row>
    <row r="12355" spans="1:7" customFormat="1" ht="22.5">
      <c r="A12355" s="1284" t="s">
        <v>13337</v>
      </c>
      <c r="B12355" s="1280" t="s">
        <v>43459</v>
      </c>
      <c r="C12355" s="1285" t="s">
        <v>43701</v>
      </c>
      <c r="D12355" s="1284" t="s">
        <v>34</v>
      </c>
      <c r="E12355" s="1286">
        <v>45.39</v>
      </c>
      <c r="F12355" s="295"/>
      <c r="G12355" s="295"/>
    </row>
    <row r="12356" spans="1:7" customFormat="1" ht="22.5">
      <c r="A12356" s="1284" t="s">
        <v>13338</v>
      </c>
      <c r="B12356" s="1280" t="s">
        <v>43459</v>
      </c>
      <c r="C12356" s="1285" t="s">
        <v>43702</v>
      </c>
      <c r="D12356" s="1284" t="s">
        <v>34</v>
      </c>
      <c r="E12356" s="1286">
        <v>45.9</v>
      </c>
      <c r="F12356" s="295"/>
      <c r="G12356" s="295"/>
    </row>
    <row r="12357" spans="1:7" customFormat="1" ht="22.5">
      <c r="A12357" s="1284" t="s">
        <v>13339</v>
      </c>
      <c r="B12357" s="1280" t="s">
        <v>43459</v>
      </c>
      <c r="C12357" s="1285" t="s">
        <v>43703</v>
      </c>
      <c r="D12357" s="1284" t="s">
        <v>34</v>
      </c>
      <c r="E12357" s="1286">
        <v>38.75</v>
      </c>
      <c r="F12357" s="295"/>
      <c r="G12357" s="295"/>
    </row>
    <row r="12358" spans="1:7" customFormat="1" ht="22.5">
      <c r="A12358" s="1284" t="s">
        <v>13340</v>
      </c>
      <c r="B12358" s="1280" t="s">
        <v>43459</v>
      </c>
      <c r="C12358" s="1285" t="s">
        <v>43704</v>
      </c>
      <c r="D12358" s="1284" t="s">
        <v>34</v>
      </c>
      <c r="E12358" s="1286">
        <v>39.18</v>
      </c>
      <c r="F12358" s="295"/>
      <c r="G12358" s="295"/>
    </row>
    <row r="12359" spans="1:7" customFormat="1" ht="22.5">
      <c r="A12359" s="1284" t="s">
        <v>13341</v>
      </c>
      <c r="B12359" s="1280" t="s">
        <v>43459</v>
      </c>
      <c r="C12359" s="1285" t="s">
        <v>43705</v>
      </c>
      <c r="D12359" s="1284" t="s">
        <v>34</v>
      </c>
      <c r="E12359" s="1286">
        <v>39.479999999999997</v>
      </c>
      <c r="F12359" s="295"/>
      <c r="G12359" s="295"/>
    </row>
    <row r="12360" spans="1:7" customFormat="1" ht="22.5">
      <c r="A12360" s="1284" t="s">
        <v>13342</v>
      </c>
      <c r="B12360" s="1280" t="s">
        <v>43459</v>
      </c>
      <c r="C12360" s="1285" t="s">
        <v>43706</v>
      </c>
      <c r="D12360" s="1284" t="s">
        <v>34</v>
      </c>
      <c r="E12360" s="1286">
        <v>39.79</v>
      </c>
      <c r="F12360" s="295"/>
      <c r="G12360" s="295"/>
    </row>
    <row r="12361" spans="1:7" customFormat="1" ht="22.5">
      <c r="A12361" s="1284" t="s">
        <v>13343</v>
      </c>
      <c r="B12361" s="1280" t="s">
        <v>43459</v>
      </c>
      <c r="C12361" s="1285" t="s">
        <v>43707</v>
      </c>
      <c r="D12361" s="1284" t="s">
        <v>34</v>
      </c>
      <c r="E12361" s="1286">
        <v>40.1</v>
      </c>
      <c r="F12361" s="295"/>
      <c r="G12361" s="295"/>
    </row>
    <row r="12362" spans="1:7" customFormat="1" ht="22.5">
      <c r="A12362" s="1284" t="s">
        <v>13344</v>
      </c>
      <c r="B12362" s="1280" t="s">
        <v>43459</v>
      </c>
      <c r="C12362" s="1285" t="s">
        <v>43708</v>
      </c>
      <c r="D12362" s="1284" t="s">
        <v>34</v>
      </c>
      <c r="E12362" s="1286">
        <v>41.3</v>
      </c>
      <c r="F12362" s="295"/>
      <c r="G12362" s="295"/>
    </row>
    <row r="12363" spans="1:7" customFormat="1" ht="22.5">
      <c r="A12363" s="1284" t="s">
        <v>13345</v>
      </c>
      <c r="B12363" s="1280" t="s">
        <v>43459</v>
      </c>
      <c r="C12363" s="1285" t="s">
        <v>43709</v>
      </c>
      <c r="D12363" s="1284" t="s">
        <v>34</v>
      </c>
      <c r="E12363" s="1286">
        <v>41.55</v>
      </c>
      <c r="F12363" s="295"/>
      <c r="G12363" s="295"/>
    </row>
    <row r="12364" spans="1:7" customFormat="1" ht="22.5">
      <c r="A12364" s="1284" t="s">
        <v>13346</v>
      </c>
      <c r="B12364" s="1280" t="s">
        <v>43459</v>
      </c>
      <c r="C12364" s="1285" t="s">
        <v>43710</v>
      </c>
      <c r="D12364" s="1284" t="s">
        <v>34</v>
      </c>
      <c r="E12364" s="1286">
        <v>41.79</v>
      </c>
      <c r="F12364" s="295"/>
      <c r="G12364" s="295"/>
    </row>
    <row r="12365" spans="1:7" customFormat="1" ht="22.5">
      <c r="A12365" s="1284" t="s">
        <v>13347</v>
      </c>
      <c r="B12365" s="1280" t="s">
        <v>43459</v>
      </c>
      <c r="C12365" s="1285" t="s">
        <v>43711</v>
      </c>
      <c r="D12365" s="1284" t="s">
        <v>34</v>
      </c>
      <c r="E12365" s="1286">
        <v>42.04</v>
      </c>
      <c r="F12365" s="295"/>
      <c r="G12365" s="295"/>
    </row>
    <row r="12366" spans="1:7" customFormat="1" ht="22.5">
      <c r="A12366" s="1284" t="s">
        <v>13348</v>
      </c>
      <c r="B12366" s="1280" t="s">
        <v>43459</v>
      </c>
      <c r="C12366" s="1285" t="s">
        <v>43712</v>
      </c>
      <c r="D12366" s="1284" t="s">
        <v>34</v>
      </c>
      <c r="E12366" s="1286">
        <v>42.28</v>
      </c>
      <c r="F12366" s="295"/>
      <c r="G12366" s="295"/>
    </row>
    <row r="12367" spans="1:7" customFormat="1" ht="22.5">
      <c r="A12367" s="1284" t="s">
        <v>13349</v>
      </c>
      <c r="B12367" s="1280" t="s">
        <v>43459</v>
      </c>
      <c r="C12367" s="1285" t="s">
        <v>43713</v>
      </c>
      <c r="D12367" s="1284" t="s">
        <v>34</v>
      </c>
      <c r="E12367" s="1286">
        <v>42.78</v>
      </c>
      <c r="F12367" s="295"/>
      <c r="G12367" s="295"/>
    </row>
    <row r="12368" spans="1:7" customFormat="1" ht="22.5">
      <c r="A12368" s="1284" t="s">
        <v>13350</v>
      </c>
      <c r="B12368" s="1280" t="s">
        <v>43459</v>
      </c>
      <c r="C12368" s="1285" t="s">
        <v>43714</v>
      </c>
      <c r="D12368" s="1284" t="s">
        <v>34</v>
      </c>
      <c r="E12368" s="1286">
        <v>44.47</v>
      </c>
      <c r="F12368" s="295"/>
      <c r="G12368" s="295"/>
    </row>
    <row r="12369" spans="1:7" customFormat="1" ht="22.5">
      <c r="A12369" s="1284" t="s">
        <v>13351</v>
      </c>
      <c r="B12369" s="1280" t="s">
        <v>43459</v>
      </c>
      <c r="C12369" s="1285" t="s">
        <v>43715</v>
      </c>
      <c r="D12369" s="1284" t="s">
        <v>34</v>
      </c>
      <c r="E12369" s="1286">
        <v>44.88</v>
      </c>
      <c r="F12369" s="295"/>
      <c r="G12369" s="295"/>
    </row>
    <row r="12370" spans="1:7" customFormat="1">
      <c r="A12370" s="1284" t="s">
        <v>13352</v>
      </c>
      <c r="B12370" s="1280" t="s">
        <v>43459</v>
      </c>
      <c r="C12370" s="1285" t="s">
        <v>43716</v>
      </c>
      <c r="D12370" s="1284" t="s">
        <v>34</v>
      </c>
      <c r="E12370" s="1287">
        <v>8.24</v>
      </c>
      <c r="F12370" s="295"/>
      <c r="G12370" s="295"/>
    </row>
    <row r="12371" spans="1:7" customFormat="1">
      <c r="A12371" s="1284" t="s">
        <v>13353</v>
      </c>
      <c r="B12371" s="1280" t="s">
        <v>43459</v>
      </c>
      <c r="C12371" s="1285" t="s">
        <v>43717</v>
      </c>
      <c r="D12371" s="1284" t="s">
        <v>34</v>
      </c>
      <c r="E12371" s="1286">
        <v>20.54</v>
      </c>
      <c r="F12371" s="295"/>
      <c r="G12371" s="295"/>
    </row>
    <row r="12372" spans="1:7" customFormat="1">
      <c r="A12372" s="1284" t="s">
        <v>13354</v>
      </c>
      <c r="B12372" s="1280" t="s">
        <v>43459</v>
      </c>
      <c r="C12372" s="1285" t="s">
        <v>43718</v>
      </c>
      <c r="D12372" s="1284" t="s">
        <v>34</v>
      </c>
      <c r="E12372" s="1286">
        <v>21.15</v>
      </c>
      <c r="F12372" s="295"/>
      <c r="G12372" s="295"/>
    </row>
    <row r="12373" spans="1:7" customFormat="1">
      <c r="A12373" s="1284" t="s">
        <v>13355</v>
      </c>
      <c r="B12373" s="1280" t="s">
        <v>43459</v>
      </c>
      <c r="C12373" s="1285" t="s">
        <v>43719</v>
      </c>
      <c r="D12373" s="1284" t="s">
        <v>34</v>
      </c>
      <c r="E12373" s="1286">
        <v>21.66</v>
      </c>
      <c r="F12373" s="295"/>
      <c r="G12373" s="295"/>
    </row>
    <row r="12374" spans="1:7" customFormat="1">
      <c r="A12374" s="1284" t="s">
        <v>13356</v>
      </c>
      <c r="B12374" s="1280" t="s">
        <v>43459</v>
      </c>
      <c r="C12374" s="1285" t="s">
        <v>43720</v>
      </c>
      <c r="D12374" s="1284" t="s">
        <v>34</v>
      </c>
      <c r="E12374" s="1286">
        <v>22.07</v>
      </c>
      <c r="F12374" s="295"/>
      <c r="G12374" s="295"/>
    </row>
    <row r="12375" spans="1:7" customFormat="1">
      <c r="A12375" s="1284" t="s">
        <v>13357</v>
      </c>
      <c r="B12375" s="1280" t="s">
        <v>43459</v>
      </c>
      <c r="C12375" s="1285" t="s">
        <v>43721</v>
      </c>
      <c r="D12375" s="1284" t="s">
        <v>34</v>
      </c>
      <c r="E12375" s="1286">
        <v>22.47</v>
      </c>
      <c r="F12375" s="295"/>
      <c r="G12375" s="295"/>
    </row>
    <row r="12376" spans="1:7" customFormat="1">
      <c r="A12376" s="1284" t="s">
        <v>13358</v>
      </c>
      <c r="B12376" s="1280" t="s">
        <v>43459</v>
      </c>
      <c r="C12376" s="1285" t="s">
        <v>43722</v>
      </c>
      <c r="D12376" s="1284" t="s">
        <v>34</v>
      </c>
      <c r="E12376" s="1286">
        <v>22.88</v>
      </c>
      <c r="F12376" s="295"/>
      <c r="G12376" s="295"/>
    </row>
    <row r="12377" spans="1:7" customFormat="1">
      <c r="A12377" s="1284" t="s">
        <v>13359</v>
      </c>
      <c r="B12377" s="1280" t="s">
        <v>43459</v>
      </c>
      <c r="C12377" s="1285" t="s">
        <v>43723</v>
      </c>
      <c r="D12377" s="1284" t="s">
        <v>34</v>
      </c>
      <c r="E12377" s="1286">
        <v>25.47</v>
      </c>
      <c r="F12377" s="295"/>
      <c r="G12377" s="295"/>
    </row>
    <row r="12378" spans="1:7" customFormat="1">
      <c r="A12378" s="1284" t="s">
        <v>13360</v>
      </c>
      <c r="B12378" s="1280" t="s">
        <v>43459</v>
      </c>
      <c r="C12378" s="1285" t="s">
        <v>43724</v>
      </c>
      <c r="D12378" s="1284" t="s">
        <v>34</v>
      </c>
      <c r="E12378" s="1286">
        <v>25.93</v>
      </c>
      <c r="F12378" s="295"/>
      <c r="G12378" s="295"/>
    </row>
    <row r="12379" spans="1:7" customFormat="1">
      <c r="A12379" s="1284" t="s">
        <v>13361</v>
      </c>
      <c r="B12379" s="1280" t="s">
        <v>43459</v>
      </c>
      <c r="C12379" s="1285" t="s">
        <v>43725</v>
      </c>
      <c r="D12379" s="1284" t="s">
        <v>34</v>
      </c>
      <c r="E12379" s="1286">
        <v>26.23</v>
      </c>
      <c r="F12379" s="295"/>
      <c r="G12379" s="295"/>
    </row>
    <row r="12380" spans="1:7" customFormat="1">
      <c r="A12380" s="1284" t="s">
        <v>13362</v>
      </c>
      <c r="B12380" s="1280" t="s">
        <v>43459</v>
      </c>
      <c r="C12380" s="1285" t="s">
        <v>43726</v>
      </c>
      <c r="D12380" s="1284" t="s">
        <v>34</v>
      </c>
      <c r="E12380" s="1286">
        <v>26.69</v>
      </c>
      <c r="F12380" s="295"/>
      <c r="G12380" s="295"/>
    </row>
    <row r="12381" spans="1:7" customFormat="1">
      <c r="A12381" s="1284" t="s">
        <v>13363</v>
      </c>
      <c r="B12381" s="1280" t="s">
        <v>43459</v>
      </c>
      <c r="C12381" s="1285" t="s">
        <v>43727</v>
      </c>
      <c r="D12381" s="1284" t="s">
        <v>34</v>
      </c>
      <c r="E12381" s="1286">
        <v>27.3</v>
      </c>
      <c r="F12381" s="295"/>
      <c r="G12381" s="295"/>
    </row>
    <row r="12382" spans="1:7" customFormat="1">
      <c r="A12382" s="1284" t="s">
        <v>13364</v>
      </c>
      <c r="B12382" s="1280" t="s">
        <v>43459</v>
      </c>
      <c r="C12382" s="1285" t="s">
        <v>43728</v>
      </c>
      <c r="D12382" s="1284" t="s">
        <v>34</v>
      </c>
      <c r="E12382" s="1286">
        <v>28.37</v>
      </c>
      <c r="F12382" s="295"/>
      <c r="G12382" s="295"/>
    </row>
    <row r="12383" spans="1:7" customFormat="1">
      <c r="A12383" s="1284" t="s">
        <v>13365</v>
      </c>
      <c r="B12383" s="1280" t="s">
        <v>43459</v>
      </c>
      <c r="C12383" s="1285" t="s">
        <v>43729</v>
      </c>
      <c r="D12383" s="1284" t="s">
        <v>34</v>
      </c>
      <c r="E12383" s="1286">
        <v>28.83</v>
      </c>
      <c r="F12383" s="295"/>
      <c r="G12383" s="295"/>
    </row>
    <row r="12384" spans="1:7" customFormat="1" ht="22.5">
      <c r="A12384" s="1284" t="s">
        <v>13366</v>
      </c>
      <c r="B12384" s="1280" t="s">
        <v>43459</v>
      </c>
      <c r="C12384" s="1285" t="s">
        <v>43730</v>
      </c>
      <c r="D12384" s="1284" t="s">
        <v>34</v>
      </c>
      <c r="E12384" s="1286">
        <v>20.13</v>
      </c>
      <c r="F12384" s="295"/>
      <c r="G12384" s="295"/>
    </row>
    <row r="12385" spans="1:7" customFormat="1" ht="22.5">
      <c r="A12385" s="1284" t="s">
        <v>13367</v>
      </c>
      <c r="B12385" s="1280" t="s">
        <v>43459</v>
      </c>
      <c r="C12385" s="1285" t="s">
        <v>43731</v>
      </c>
      <c r="D12385" s="1284" t="s">
        <v>34</v>
      </c>
      <c r="E12385" s="1286">
        <v>20.54</v>
      </c>
      <c r="F12385" s="295"/>
      <c r="G12385" s="295"/>
    </row>
    <row r="12386" spans="1:7" customFormat="1" ht="22.5">
      <c r="A12386" s="1284" t="s">
        <v>13368</v>
      </c>
      <c r="B12386" s="1280" t="s">
        <v>43459</v>
      </c>
      <c r="C12386" s="1285" t="s">
        <v>43732</v>
      </c>
      <c r="D12386" s="1284" t="s">
        <v>34</v>
      </c>
      <c r="E12386" s="1286">
        <v>20.85</v>
      </c>
      <c r="F12386" s="295"/>
      <c r="G12386" s="295"/>
    </row>
    <row r="12387" spans="1:7" customFormat="1" ht="22.5">
      <c r="A12387" s="1284" t="s">
        <v>13369</v>
      </c>
      <c r="B12387" s="1280" t="s">
        <v>43459</v>
      </c>
      <c r="C12387" s="1285" t="s">
        <v>43733</v>
      </c>
      <c r="D12387" s="1284" t="s">
        <v>34</v>
      </c>
      <c r="E12387" s="1286">
        <v>21.15</v>
      </c>
      <c r="F12387" s="295"/>
      <c r="G12387" s="295"/>
    </row>
    <row r="12388" spans="1:7" customFormat="1" ht="22.5">
      <c r="A12388" s="1284" t="s">
        <v>13370</v>
      </c>
      <c r="B12388" s="1280" t="s">
        <v>43459</v>
      </c>
      <c r="C12388" s="1285" t="s">
        <v>43734</v>
      </c>
      <c r="D12388" s="1284" t="s">
        <v>34</v>
      </c>
      <c r="E12388" s="1286">
        <v>21.35</v>
      </c>
      <c r="F12388" s="295"/>
      <c r="G12388" s="295"/>
    </row>
    <row r="12389" spans="1:7" customFormat="1" ht="22.5">
      <c r="A12389" s="1284" t="s">
        <v>13371</v>
      </c>
      <c r="B12389" s="1280" t="s">
        <v>43459</v>
      </c>
      <c r="C12389" s="1285" t="s">
        <v>43735</v>
      </c>
      <c r="D12389" s="1284" t="s">
        <v>34</v>
      </c>
      <c r="E12389" s="1286">
        <v>21.66</v>
      </c>
      <c r="F12389" s="295"/>
      <c r="G12389" s="295"/>
    </row>
    <row r="12390" spans="1:7" customFormat="1" ht="22.5">
      <c r="A12390" s="1284" t="s">
        <v>13372</v>
      </c>
      <c r="B12390" s="1280" t="s">
        <v>43459</v>
      </c>
      <c r="C12390" s="1285" t="s">
        <v>43736</v>
      </c>
      <c r="D12390" s="1284" t="s">
        <v>34</v>
      </c>
      <c r="E12390" s="1286">
        <v>21.86</v>
      </c>
      <c r="F12390" s="295"/>
      <c r="G12390" s="295"/>
    </row>
    <row r="12391" spans="1:7" customFormat="1" ht="22.5">
      <c r="A12391" s="1284" t="s">
        <v>13373</v>
      </c>
      <c r="B12391" s="1280" t="s">
        <v>43459</v>
      </c>
      <c r="C12391" s="1285" t="s">
        <v>43737</v>
      </c>
      <c r="D12391" s="1284" t="s">
        <v>34</v>
      </c>
      <c r="E12391" s="1286">
        <v>22.17</v>
      </c>
      <c r="F12391" s="295"/>
      <c r="G12391" s="295"/>
    </row>
    <row r="12392" spans="1:7" customFormat="1" ht="22.5">
      <c r="A12392" s="1284" t="s">
        <v>13374</v>
      </c>
      <c r="B12392" s="1280" t="s">
        <v>43459</v>
      </c>
      <c r="C12392" s="1285" t="s">
        <v>43738</v>
      </c>
      <c r="D12392" s="1284" t="s">
        <v>34</v>
      </c>
      <c r="E12392" s="1286">
        <v>22.37</v>
      </c>
      <c r="F12392" s="295"/>
      <c r="G12392" s="295"/>
    </row>
    <row r="12393" spans="1:7" customFormat="1" ht="22.5">
      <c r="A12393" s="1284" t="s">
        <v>13375</v>
      </c>
      <c r="B12393" s="1280" t="s">
        <v>43459</v>
      </c>
      <c r="C12393" s="1285" t="s">
        <v>43739</v>
      </c>
      <c r="D12393" s="1284" t="s">
        <v>34</v>
      </c>
      <c r="E12393" s="1286">
        <v>22.57</v>
      </c>
      <c r="F12393" s="295"/>
      <c r="G12393" s="295"/>
    </row>
    <row r="12394" spans="1:7" customFormat="1" ht="22.5">
      <c r="A12394" s="1284" t="s">
        <v>13376</v>
      </c>
      <c r="B12394" s="1280" t="s">
        <v>43459</v>
      </c>
      <c r="C12394" s="1285" t="s">
        <v>43740</v>
      </c>
      <c r="D12394" s="1284" t="s">
        <v>34</v>
      </c>
      <c r="E12394" s="1286">
        <v>22.98</v>
      </c>
      <c r="F12394" s="295"/>
      <c r="G12394" s="295"/>
    </row>
    <row r="12395" spans="1:7" customFormat="1" ht="22.5">
      <c r="A12395" s="1284" t="s">
        <v>13377</v>
      </c>
      <c r="B12395" s="1280" t="s">
        <v>43459</v>
      </c>
      <c r="C12395" s="1285" t="s">
        <v>43741</v>
      </c>
      <c r="D12395" s="1284" t="s">
        <v>34</v>
      </c>
      <c r="E12395" s="1286">
        <v>26.08</v>
      </c>
      <c r="F12395" s="295"/>
      <c r="G12395" s="295"/>
    </row>
    <row r="12396" spans="1:7" customFormat="1" ht="22.5">
      <c r="A12396" s="1284" t="s">
        <v>13378</v>
      </c>
      <c r="B12396" s="1280" t="s">
        <v>43459</v>
      </c>
      <c r="C12396" s="1285" t="s">
        <v>43742</v>
      </c>
      <c r="D12396" s="1284" t="s">
        <v>34</v>
      </c>
      <c r="E12396" s="1286">
        <v>26.38</v>
      </c>
      <c r="F12396" s="295"/>
      <c r="G12396" s="295"/>
    </row>
    <row r="12397" spans="1:7" customFormat="1">
      <c r="A12397" s="1284" t="s">
        <v>13379</v>
      </c>
      <c r="B12397" s="1280" t="s">
        <v>43459</v>
      </c>
      <c r="C12397" s="1285" t="s">
        <v>43743</v>
      </c>
      <c r="D12397" s="1284" t="s">
        <v>34</v>
      </c>
      <c r="E12397" s="1286">
        <v>20.03</v>
      </c>
      <c r="F12397" s="295"/>
      <c r="G12397" s="295"/>
    </row>
    <row r="12398" spans="1:7" customFormat="1">
      <c r="A12398" s="1284" t="s">
        <v>13380</v>
      </c>
      <c r="B12398" s="1280" t="s">
        <v>43459</v>
      </c>
      <c r="C12398" s="1285" t="s">
        <v>43744</v>
      </c>
      <c r="D12398" s="1284" t="s">
        <v>34</v>
      </c>
      <c r="E12398" s="1286">
        <v>20.34</v>
      </c>
      <c r="F12398" s="295"/>
      <c r="G12398" s="295"/>
    </row>
    <row r="12399" spans="1:7" customFormat="1">
      <c r="A12399" s="1284" t="s">
        <v>13381</v>
      </c>
      <c r="B12399" s="1280" t="s">
        <v>43459</v>
      </c>
      <c r="C12399" s="1285" t="s">
        <v>43745</v>
      </c>
      <c r="D12399" s="1284" t="s">
        <v>34</v>
      </c>
      <c r="E12399" s="1286">
        <v>20.64</v>
      </c>
      <c r="F12399" s="295"/>
      <c r="G12399" s="295"/>
    </row>
    <row r="12400" spans="1:7" customFormat="1">
      <c r="A12400" s="1284" t="s">
        <v>13382</v>
      </c>
      <c r="B12400" s="1280" t="s">
        <v>43459</v>
      </c>
      <c r="C12400" s="1285" t="s">
        <v>43746</v>
      </c>
      <c r="D12400" s="1284" t="s">
        <v>34</v>
      </c>
      <c r="E12400" s="1286">
        <v>20.85</v>
      </c>
      <c r="F12400" s="295"/>
      <c r="G12400" s="295"/>
    </row>
    <row r="12401" spans="1:7" customFormat="1">
      <c r="A12401" s="1284" t="s">
        <v>13383</v>
      </c>
      <c r="B12401" s="1280" t="s">
        <v>43459</v>
      </c>
      <c r="C12401" s="1285" t="s">
        <v>43747</v>
      </c>
      <c r="D12401" s="1284" t="s">
        <v>34</v>
      </c>
      <c r="E12401" s="1286">
        <v>21.05</v>
      </c>
      <c r="F12401" s="295"/>
      <c r="G12401" s="295"/>
    </row>
    <row r="12402" spans="1:7" customFormat="1">
      <c r="A12402" s="1284" t="s">
        <v>13384</v>
      </c>
      <c r="B12402" s="1280" t="s">
        <v>43459</v>
      </c>
      <c r="C12402" s="1285" t="s">
        <v>43748</v>
      </c>
      <c r="D12402" s="1284" t="s">
        <v>34</v>
      </c>
      <c r="E12402" s="1286">
        <v>21.25</v>
      </c>
      <c r="F12402" s="295"/>
      <c r="G12402" s="295"/>
    </row>
    <row r="12403" spans="1:7" customFormat="1">
      <c r="A12403" s="1284" t="s">
        <v>13385</v>
      </c>
      <c r="B12403" s="1280" t="s">
        <v>43459</v>
      </c>
      <c r="C12403" s="1285" t="s">
        <v>43749</v>
      </c>
      <c r="D12403" s="1284" t="s">
        <v>34</v>
      </c>
      <c r="E12403" s="1286">
        <v>21.46</v>
      </c>
      <c r="F12403" s="295"/>
      <c r="G12403" s="295"/>
    </row>
    <row r="12404" spans="1:7" customFormat="1">
      <c r="A12404" s="1284" t="s">
        <v>13386</v>
      </c>
      <c r="B12404" s="1280" t="s">
        <v>43459</v>
      </c>
      <c r="C12404" s="1285" t="s">
        <v>43750</v>
      </c>
      <c r="D12404" s="1284" t="s">
        <v>34</v>
      </c>
      <c r="E12404" s="1286">
        <v>21.66</v>
      </c>
      <c r="F12404" s="295"/>
      <c r="G12404" s="295"/>
    </row>
    <row r="12405" spans="1:7" customFormat="1">
      <c r="A12405" s="1284" t="s">
        <v>13387</v>
      </c>
      <c r="B12405" s="1280" t="s">
        <v>43459</v>
      </c>
      <c r="C12405" s="1285" t="s">
        <v>43751</v>
      </c>
      <c r="D12405" s="1284" t="s">
        <v>34</v>
      </c>
      <c r="E12405" s="1286">
        <v>21.86</v>
      </c>
      <c r="F12405" s="295"/>
      <c r="G12405" s="295"/>
    </row>
    <row r="12406" spans="1:7" customFormat="1">
      <c r="A12406" s="1284" t="s">
        <v>13388</v>
      </c>
      <c r="B12406" s="1280" t="s">
        <v>43459</v>
      </c>
      <c r="C12406" s="1285" t="s">
        <v>43752</v>
      </c>
      <c r="D12406" s="1284" t="s">
        <v>34</v>
      </c>
      <c r="E12406" s="1286">
        <v>22.07</v>
      </c>
      <c r="F12406" s="295"/>
      <c r="G12406" s="295"/>
    </row>
    <row r="12407" spans="1:7" customFormat="1">
      <c r="A12407" s="1284" t="s">
        <v>13389</v>
      </c>
      <c r="B12407" s="1280" t="s">
        <v>43459</v>
      </c>
      <c r="C12407" s="1285" t="s">
        <v>43753</v>
      </c>
      <c r="D12407" s="1284" t="s">
        <v>34</v>
      </c>
      <c r="E12407" s="1286">
        <v>22.37</v>
      </c>
      <c r="F12407" s="295"/>
      <c r="G12407" s="295"/>
    </row>
    <row r="12408" spans="1:7" customFormat="1">
      <c r="A12408" s="1284" t="s">
        <v>13390</v>
      </c>
      <c r="B12408" s="1280" t="s">
        <v>43459</v>
      </c>
      <c r="C12408" s="1285" t="s">
        <v>43754</v>
      </c>
      <c r="D12408" s="1284" t="s">
        <v>34</v>
      </c>
      <c r="E12408" s="1286">
        <v>22.98</v>
      </c>
      <c r="F12408" s="295"/>
      <c r="G12408" s="295"/>
    </row>
    <row r="12409" spans="1:7" customFormat="1">
      <c r="A12409" s="1284" t="s">
        <v>13391</v>
      </c>
      <c r="B12409" s="1280" t="s">
        <v>43459</v>
      </c>
      <c r="C12409" s="1285" t="s">
        <v>43755</v>
      </c>
      <c r="D12409" s="1284" t="s">
        <v>34</v>
      </c>
      <c r="E12409" s="1286">
        <v>25.62</v>
      </c>
      <c r="F12409" s="295"/>
      <c r="G12409" s="295"/>
    </row>
    <row r="12410" spans="1:7" customFormat="1" ht="22.5">
      <c r="A12410" s="1284" t="s">
        <v>13392</v>
      </c>
      <c r="B12410" s="1280" t="s">
        <v>43459</v>
      </c>
      <c r="C12410" s="1285" t="s">
        <v>43756</v>
      </c>
      <c r="D12410" s="1284" t="s">
        <v>34</v>
      </c>
      <c r="E12410" s="1288">
        <v>782.52</v>
      </c>
      <c r="F12410" s="295"/>
      <c r="G12410" s="295"/>
    </row>
    <row r="12411" spans="1:7" customFormat="1" ht="22.5">
      <c r="A12411" s="1284" t="s">
        <v>13393</v>
      </c>
      <c r="B12411" s="1280" t="s">
        <v>43459</v>
      </c>
      <c r="C12411" s="1285" t="s">
        <v>43757</v>
      </c>
      <c r="D12411" s="1284" t="s">
        <v>34</v>
      </c>
      <c r="E12411" s="1286">
        <v>43.89</v>
      </c>
      <c r="F12411" s="295"/>
      <c r="G12411" s="295"/>
    </row>
    <row r="12412" spans="1:7" customFormat="1" ht="22.5">
      <c r="A12412" s="1284" t="s">
        <v>13394</v>
      </c>
      <c r="B12412" s="1280" t="s">
        <v>43459</v>
      </c>
      <c r="C12412" s="1285" t="s">
        <v>43758</v>
      </c>
      <c r="D12412" s="1284" t="s">
        <v>34</v>
      </c>
      <c r="E12412" s="1286">
        <v>82.39</v>
      </c>
      <c r="F12412" s="295"/>
      <c r="G12412" s="295"/>
    </row>
    <row r="12413" spans="1:7" customFormat="1" ht="22.5">
      <c r="A12413" s="1284" t="s">
        <v>13395</v>
      </c>
      <c r="B12413" s="1280" t="s">
        <v>43459</v>
      </c>
      <c r="C12413" s="1285" t="s">
        <v>43759</v>
      </c>
      <c r="D12413" s="1284" t="s">
        <v>34</v>
      </c>
      <c r="E12413" s="1288">
        <v>152.71</v>
      </c>
      <c r="F12413" s="295"/>
      <c r="G12413" s="295"/>
    </row>
    <row r="12414" spans="1:7" customFormat="1" ht="22.5">
      <c r="A12414" s="1284" t="s">
        <v>13396</v>
      </c>
      <c r="B12414" s="1280" t="s">
        <v>43459</v>
      </c>
      <c r="C12414" s="1285" t="s">
        <v>43760</v>
      </c>
      <c r="D12414" s="1284" t="s">
        <v>34</v>
      </c>
      <c r="E12414" s="1288">
        <v>246.72</v>
      </c>
      <c r="F12414" s="295"/>
      <c r="G12414" s="295"/>
    </row>
    <row r="12415" spans="1:7" customFormat="1">
      <c r="A12415" s="1284" t="s">
        <v>13397</v>
      </c>
      <c r="B12415" s="1280" t="s">
        <v>43459</v>
      </c>
      <c r="C12415" s="1285" t="s">
        <v>43761</v>
      </c>
      <c r="D12415" s="1284" t="s">
        <v>34</v>
      </c>
      <c r="E12415" s="1288">
        <v>147.13</v>
      </c>
      <c r="F12415" s="295"/>
      <c r="G12415" s="295"/>
    </row>
    <row r="12416" spans="1:7" customFormat="1">
      <c r="A12416" s="1284" t="s">
        <v>13398</v>
      </c>
      <c r="B12416" s="1280" t="s">
        <v>43459</v>
      </c>
      <c r="C12416" s="1285" t="s">
        <v>43762</v>
      </c>
      <c r="D12416" s="1284" t="s">
        <v>34</v>
      </c>
      <c r="E12416" s="1287">
        <v>2.41</v>
      </c>
      <c r="F12416" s="295"/>
      <c r="G12416" s="295"/>
    </row>
    <row r="12417" spans="1:7" customFormat="1">
      <c r="A12417" s="1284" t="s">
        <v>13399</v>
      </c>
      <c r="B12417" s="1280" t="s">
        <v>43459</v>
      </c>
      <c r="C12417" s="1285" t="s">
        <v>43763</v>
      </c>
      <c r="D12417" s="1284" t="s">
        <v>34</v>
      </c>
      <c r="E12417" s="1287">
        <v>6.65</v>
      </c>
      <c r="F12417" s="295"/>
      <c r="G12417" s="295"/>
    </row>
    <row r="12418" spans="1:7" customFormat="1" ht="22.5">
      <c r="A12418" s="1284" t="s">
        <v>13400</v>
      </c>
      <c r="B12418" s="1280" t="s">
        <v>43459</v>
      </c>
      <c r="C12418" s="1285" t="s">
        <v>43764</v>
      </c>
      <c r="D12418" s="1284" t="s">
        <v>34</v>
      </c>
      <c r="E12418" s="1288">
        <v>553.73</v>
      </c>
      <c r="F12418" s="295"/>
      <c r="G12418" s="295"/>
    </row>
    <row r="12419" spans="1:7" customFormat="1">
      <c r="A12419" s="1284" t="s">
        <v>13401</v>
      </c>
      <c r="B12419" s="1280" t="s">
        <v>43459</v>
      </c>
      <c r="C12419" s="1285" t="s">
        <v>43765</v>
      </c>
      <c r="D12419" s="1284" t="s">
        <v>34</v>
      </c>
      <c r="E12419" s="1286">
        <v>30.58</v>
      </c>
      <c r="F12419" s="295"/>
      <c r="G12419" s="295"/>
    </row>
    <row r="12420" spans="1:7" customFormat="1">
      <c r="A12420" s="1284" t="s">
        <v>13402</v>
      </c>
      <c r="B12420" s="1280" t="s">
        <v>43459</v>
      </c>
      <c r="C12420" s="1285" t="s">
        <v>43766</v>
      </c>
      <c r="D12420" s="1284" t="s">
        <v>34</v>
      </c>
      <c r="E12420" s="1286">
        <v>58.24</v>
      </c>
      <c r="F12420" s="295"/>
      <c r="G12420" s="295"/>
    </row>
    <row r="12421" spans="1:7" customFormat="1">
      <c r="A12421" s="1284" t="s">
        <v>13403</v>
      </c>
      <c r="B12421" s="1280" t="s">
        <v>43459</v>
      </c>
      <c r="C12421" s="1285" t="s">
        <v>43767</v>
      </c>
      <c r="D12421" s="1284" t="s">
        <v>34</v>
      </c>
      <c r="E12421" s="1288">
        <v>109.92</v>
      </c>
      <c r="F12421" s="295"/>
      <c r="G12421" s="295"/>
    </row>
    <row r="12422" spans="1:7" customFormat="1">
      <c r="A12422" s="1284" t="s">
        <v>13404</v>
      </c>
      <c r="B12422" s="1280" t="s">
        <v>43459</v>
      </c>
      <c r="C12422" s="1285" t="s">
        <v>43768</v>
      </c>
      <c r="D12422" s="1284" t="s">
        <v>34</v>
      </c>
      <c r="E12422" s="1288">
        <v>177.5</v>
      </c>
      <c r="F12422" s="295"/>
      <c r="G12422" s="295"/>
    </row>
    <row r="12423" spans="1:7" customFormat="1">
      <c r="A12423" s="1284" t="s">
        <v>13405</v>
      </c>
      <c r="B12423" s="1280" t="s">
        <v>43459</v>
      </c>
      <c r="C12423" s="1285" t="s">
        <v>43769</v>
      </c>
      <c r="D12423" s="1284" t="s">
        <v>34</v>
      </c>
      <c r="E12423" s="1286">
        <v>77.13</v>
      </c>
      <c r="F12423" s="295"/>
      <c r="G12423" s="295"/>
    </row>
    <row r="12424" spans="1:7" customFormat="1">
      <c r="A12424" s="1284" t="s">
        <v>13406</v>
      </c>
      <c r="B12424" s="1280" t="s">
        <v>43459</v>
      </c>
      <c r="C12424" s="1285" t="s">
        <v>43770</v>
      </c>
      <c r="D12424" s="1284" t="s">
        <v>34</v>
      </c>
      <c r="E12424" s="1286">
        <v>99.18</v>
      </c>
      <c r="F12424" s="295"/>
      <c r="G12424" s="295"/>
    </row>
    <row r="12425" spans="1:7" customFormat="1">
      <c r="A12425" s="1284" t="s">
        <v>13407</v>
      </c>
      <c r="B12425" s="1280" t="s">
        <v>43459</v>
      </c>
      <c r="C12425" s="1285" t="s">
        <v>43771</v>
      </c>
      <c r="D12425" s="1284" t="s">
        <v>34</v>
      </c>
      <c r="E12425" s="1287">
        <v>6.95</v>
      </c>
      <c r="F12425" s="295"/>
      <c r="G12425" s="295"/>
    </row>
    <row r="12426" spans="1:7" customFormat="1">
      <c r="A12426" s="1284" t="s">
        <v>13408</v>
      </c>
      <c r="B12426" s="1280" t="s">
        <v>43459</v>
      </c>
      <c r="C12426" s="1285" t="s">
        <v>43772</v>
      </c>
      <c r="D12426" s="1284" t="s">
        <v>34</v>
      </c>
      <c r="E12426" s="1286">
        <v>10.72</v>
      </c>
      <c r="F12426" s="295"/>
      <c r="G12426" s="295"/>
    </row>
    <row r="12427" spans="1:7" customFormat="1">
      <c r="A12427" s="1284" t="s">
        <v>13409</v>
      </c>
      <c r="B12427" s="1280" t="s">
        <v>43459</v>
      </c>
      <c r="C12427" s="1285" t="s">
        <v>40466</v>
      </c>
      <c r="D12427" s="1284" t="s">
        <v>34</v>
      </c>
      <c r="E12427" s="1287">
        <v>3.22</v>
      </c>
      <c r="F12427" s="295"/>
      <c r="G12427" s="295"/>
    </row>
    <row r="12428" spans="1:7" customFormat="1">
      <c r="A12428" s="1284" t="s">
        <v>13410</v>
      </c>
      <c r="B12428" s="1280" t="s">
        <v>43459</v>
      </c>
      <c r="C12428" s="1285" t="s">
        <v>43773</v>
      </c>
      <c r="D12428" s="1284" t="s">
        <v>34</v>
      </c>
      <c r="E12428" s="1286">
        <v>32.9</v>
      </c>
      <c r="F12428" s="295"/>
      <c r="G12428" s="295"/>
    </row>
    <row r="12429" spans="1:7" customFormat="1">
      <c r="A12429" s="1284" t="s">
        <v>13411</v>
      </c>
      <c r="B12429" s="1280" t="s">
        <v>43459</v>
      </c>
      <c r="C12429" s="1285" t="s">
        <v>40468</v>
      </c>
      <c r="D12429" s="1284" t="s">
        <v>32</v>
      </c>
      <c r="E12429" s="1287">
        <v>0.56999999999999995</v>
      </c>
      <c r="F12429" s="295"/>
      <c r="G12429" s="295"/>
    </row>
    <row r="12430" spans="1:7" customFormat="1">
      <c r="A12430" s="1284" t="s">
        <v>13412</v>
      </c>
      <c r="B12430" s="1280" t="s">
        <v>43459</v>
      </c>
      <c r="C12430" s="1285" t="s">
        <v>40469</v>
      </c>
      <c r="D12430" s="1284" t="s">
        <v>34184</v>
      </c>
      <c r="E12430" s="1286">
        <v>74.489999999999995</v>
      </c>
      <c r="F12430" s="295"/>
      <c r="G12430" s="295"/>
    </row>
    <row r="12431" spans="1:7" customFormat="1">
      <c r="A12431" s="1284" t="s">
        <v>13413</v>
      </c>
      <c r="B12431" s="1280" t="s">
        <v>43459</v>
      </c>
      <c r="C12431" s="1285" t="s">
        <v>40470</v>
      </c>
      <c r="D12431" s="1284" t="s">
        <v>32</v>
      </c>
      <c r="E12431" s="1288">
        <v>125.03</v>
      </c>
      <c r="F12431" s="295"/>
      <c r="G12431" s="295"/>
    </row>
    <row r="12432" spans="1:7" customFormat="1">
      <c r="A12432" s="1284" t="s">
        <v>13414</v>
      </c>
      <c r="B12432" s="1280" t="s">
        <v>43459</v>
      </c>
      <c r="C12432" s="1285" t="s">
        <v>39599</v>
      </c>
      <c r="D12432" s="1284" t="s">
        <v>34</v>
      </c>
      <c r="E12432" s="1286">
        <v>23.44</v>
      </c>
      <c r="F12432" s="295"/>
      <c r="G12432" s="295"/>
    </row>
    <row r="12433" spans="1:7" customFormat="1">
      <c r="A12433" s="1284" t="s">
        <v>13415</v>
      </c>
      <c r="B12433" s="1280" t="s">
        <v>43459</v>
      </c>
      <c r="C12433" s="1285" t="s">
        <v>39404</v>
      </c>
      <c r="D12433" s="1284" t="s">
        <v>32</v>
      </c>
      <c r="E12433" s="1287">
        <v>0.08</v>
      </c>
      <c r="F12433" s="295"/>
      <c r="G12433" s="295"/>
    </row>
    <row r="12434" spans="1:7" customFormat="1">
      <c r="A12434" s="1284" t="s">
        <v>13416</v>
      </c>
      <c r="B12434" s="1280" t="s">
        <v>43459</v>
      </c>
      <c r="C12434" s="1285" t="s">
        <v>43774</v>
      </c>
      <c r="D12434" s="1284" t="s">
        <v>2397</v>
      </c>
      <c r="E12434" s="1287">
        <v>1</v>
      </c>
      <c r="F12434" s="295"/>
      <c r="G12434" s="295"/>
    </row>
    <row r="12435" spans="1:7" customFormat="1">
      <c r="A12435" s="1284" t="s">
        <v>13418</v>
      </c>
      <c r="B12435" s="1280" t="s">
        <v>43459</v>
      </c>
      <c r="C12435" s="1285" t="s">
        <v>43775</v>
      </c>
      <c r="D12435" s="1284" t="s">
        <v>2397</v>
      </c>
      <c r="E12435" s="1287">
        <v>0.8</v>
      </c>
      <c r="F12435" s="295"/>
      <c r="G12435" s="295"/>
    </row>
    <row r="12436" spans="1:7" customFormat="1">
      <c r="A12436" s="1284" t="s">
        <v>13417</v>
      </c>
      <c r="B12436" s="1280" t="s">
        <v>43459</v>
      </c>
      <c r="C12436" s="1285" t="s">
        <v>43776</v>
      </c>
      <c r="D12436" s="1284" t="s">
        <v>2397</v>
      </c>
      <c r="E12436" s="1287">
        <v>0.65</v>
      </c>
      <c r="F12436" s="295"/>
      <c r="G12436" s="295"/>
    </row>
    <row r="12437" spans="1:7" customFormat="1">
      <c r="A12437" s="1284" t="s">
        <v>13419</v>
      </c>
      <c r="B12437" s="1280" t="s">
        <v>43459</v>
      </c>
      <c r="C12437" s="1285" t="s">
        <v>40471</v>
      </c>
      <c r="D12437" s="1284" t="s">
        <v>34184</v>
      </c>
      <c r="E12437" s="1288">
        <v>291.99</v>
      </c>
      <c r="F12437" s="295"/>
      <c r="G12437" s="295"/>
    </row>
    <row r="12438" spans="1:7" customFormat="1">
      <c r="A12438" s="1279">
        <v>250</v>
      </c>
      <c r="B12438" s="1280" t="s">
        <v>43459</v>
      </c>
      <c r="C12438" s="1281" t="s">
        <v>41</v>
      </c>
      <c r="D12438" s="1282" t="s">
        <v>97</v>
      </c>
      <c r="E12438" s="1283"/>
      <c r="F12438" s="295"/>
      <c r="G12438" s="295"/>
    </row>
    <row r="12439" spans="1:7" customFormat="1" ht="22.5">
      <c r="A12439" s="1284" t="s">
        <v>21292</v>
      </c>
      <c r="B12439" s="1280" t="s">
        <v>43459</v>
      </c>
      <c r="C12439" s="1285" t="s">
        <v>45671</v>
      </c>
      <c r="D12439" s="1284" t="s">
        <v>28</v>
      </c>
      <c r="E12439" s="1289">
        <v>22381.46</v>
      </c>
      <c r="F12439" s="295"/>
      <c r="G12439" s="295"/>
    </row>
    <row r="12440" spans="1:7" customFormat="1" ht="22.5">
      <c r="A12440" s="1284" t="s">
        <v>21293</v>
      </c>
      <c r="B12440" s="1280" t="s">
        <v>43459</v>
      </c>
      <c r="C12440" s="1285" t="s">
        <v>45672</v>
      </c>
      <c r="D12440" s="1284" t="s">
        <v>28</v>
      </c>
      <c r="E12440" s="1289">
        <v>20392.25</v>
      </c>
      <c r="F12440" s="295"/>
      <c r="G12440" s="295"/>
    </row>
    <row r="12441" spans="1:7" customFormat="1" ht="22.5">
      <c r="A12441" s="1284" t="s">
        <v>21294</v>
      </c>
      <c r="B12441" s="1280" t="s">
        <v>43459</v>
      </c>
      <c r="C12441" s="1285" t="s">
        <v>45673</v>
      </c>
      <c r="D12441" s="1284" t="s">
        <v>28</v>
      </c>
      <c r="E12441" s="1289">
        <v>22480.62</v>
      </c>
      <c r="F12441" s="295"/>
      <c r="G12441" s="295"/>
    </row>
    <row r="12442" spans="1:7" customFormat="1" ht="22.5">
      <c r="A12442" s="1284" t="s">
        <v>21295</v>
      </c>
      <c r="B12442" s="1280" t="s">
        <v>43459</v>
      </c>
      <c r="C12442" s="1285" t="s">
        <v>45674</v>
      </c>
      <c r="D12442" s="1284" t="s">
        <v>28</v>
      </c>
      <c r="E12442" s="1289">
        <v>20433.740000000002</v>
      </c>
      <c r="F12442" s="295"/>
      <c r="G12442" s="295"/>
    </row>
    <row r="12443" spans="1:7" customFormat="1" ht="22.5">
      <c r="A12443" s="1284" t="s">
        <v>21296</v>
      </c>
      <c r="B12443" s="1280" t="s">
        <v>43459</v>
      </c>
      <c r="C12443" s="1285" t="s">
        <v>45675</v>
      </c>
      <c r="D12443" s="1284" t="s">
        <v>28</v>
      </c>
      <c r="E12443" s="1289">
        <v>24368.75</v>
      </c>
      <c r="F12443" s="295"/>
      <c r="G12443" s="295"/>
    </row>
    <row r="12444" spans="1:7" customFormat="1" ht="22.5">
      <c r="A12444" s="1284" t="s">
        <v>21297</v>
      </c>
      <c r="B12444" s="1280" t="s">
        <v>43459</v>
      </c>
      <c r="C12444" s="1285" t="s">
        <v>45676</v>
      </c>
      <c r="D12444" s="1284" t="s">
        <v>28</v>
      </c>
      <c r="E12444" s="1289">
        <v>22143.19</v>
      </c>
      <c r="F12444" s="295"/>
      <c r="G12444" s="295"/>
    </row>
    <row r="12445" spans="1:7" customFormat="1" ht="22.5">
      <c r="A12445" s="1284" t="s">
        <v>21298</v>
      </c>
      <c r="B12445" s="1280" t="s">
        <v>43459</v>
      </c>
      <c r="C12445" s="1285" t="s">
        <v>45677</v>
      </c>
      <c r="D12445" s="1284" t="s">
        <v>28</v>
      </c>
      <c r="E12445" s="1289">
        <v>28598.240000000002</v>
      </c>
      <c r="F12445" s="295"/>
      <c r="G12445" s="295"/>
    </row>
    <row r="12446" spans="1:7" customFormat="1" ht="22.5">
      <c r="A12446" s="1284" t="s">
        <v>21299</v>
      </c>
      <c r="B12446" s="1280" t="s">
        <v>43459</v>
      </c>
      <c r="C12446" s="1285" t="s">
        <v>45678</v>
      </c>
      <c r="D12446" s="1284" t="s">
        <v>28</v>
      </c>
      <c r="E12446" s="1289">
        <v>25947.02</v>
      </c>
      <c r="F12446" s="295"/>
      <c r="G12446" s="295"/>
    </row>
    <row r="12447" spans="1:7" customFormat="1" ht="22.5">
      <c r="A12447" s="1284" t="s">
        <v>21300</v>
      </c>
      <c r="B12447" s="1280" t="s">
        <v>43459</v>
      </c>
      <c r="C12447" s="1285" t="s">
        <v>45679</v>
      </c>
      <c r="D12447" s="1284" t="s">
        <v>28</v>
      </c>
      <c r="E12447" s="1289">
        <v>28363.65</v>
      </c>
      <c r="F12447" s="295"/>
      <c r="G12447" s="295"/>
    </row>
    <row r="12448" spans="1:7" customFormat="1" ht="22.5">
      <c r="A12448" s="1284" t="s">
        <v>21301</v>
      </c>
      <c r="B12448" s="1280" t="s">
        <v>43459</v>
      </c>
      <c r="C12448" s="1285" t="s">
        <v>45680</v>
      </c>
      <c r="D12448" s="1284" t="s">
        <v>28</v>
      </c>
      <c r="E12448" s="1289">
        <v>25906.34</v>
      </c>
      <c r="F12448" s="295"/>
      <c r="G12448" s="295"/>
    </row>
    <row r="12449" spans="1:7" customFormat="1" ht="22.5">
      <c r="A12449" s="1284" t="s">
        <v>21302</v>
      </c>
      <c r="B12449" s="1280" t="s">
        <v>43459</v>
      </c>
      <c r="C12449" s="1285" t="s">
        <v>45681</v>
      </c>
      <c r="D12449" s="1284" t="s">
        <v>28</v>
      </c>
      <c r="E12449" s="1289">
        <v>28846.93</v>
      </c>
      <c r="F12449" s="295"/>
      <c r="G12449" s="295"/>
    </row>
    <row r="12450" spans="1:7" customFormat="1" ht="22.5">
      <c r="A12450" s="1284" t="s">
        <v>21303</v>
      </c>
      <c r="B12450" s="1280" t="s">
        <v>43459</v>
      </c>
      <c r="C12450" s="1285" t="s">
        <v>45682</v>
      </c>
      <c r="D12450" s="1284" t="s">
        <v>28</v>
      </c>
      <c r="E12450" s="1289">
        <v>26310.69</v>
      </c>
      <c r="F12450" s="295"/>
      <c r="G12450" s="295"/>
    </row>
    <row r="12451" spans="1:7" customFormat="1" ht="22.5">
      <c r="A12451" s="1284" t="s">
        <v>21304</v>
      </c>
      <c r="B12451" s="1280" t="s">
        <v>43459</v>
      </c>
      <c r="C12451" s="1285" t="s">
        <v>45683</v>
      </c>
      <c r="D12451" s="1284" t="s">
        <v>28</v>
      </c>
      <c r="E12451" s="1289">
        <v>31384.880000000001</v>
      </c>
      <c r="F12451" s="295"/>
      <c r="G12451" s="295"/>
    </row>
    <row r="12452" spans="1:7" customFormat="1" ht="22.5">
      <c r="A12452" s="1284" t="s">
        <v>21305</v>
      </c>
      <c r="B12452" s="1280" t="s">
        <v>43459</v>
      </c>
      <c r="C12452" s="1285" t="s">
        <v>45684</v>
      </c>
      <c r="D12452" s="1284" t="s">
        <v>28</v>
      </c>
      <c r="E12452" s="1289">
        <v>28633.919999999998</v>
      </c>
      <c r="F12452" s="295"/>
      <c r="G12452" s="295"/>
    </row>
    <row r="12453" spans="1:7" customFormat="1" ht="22.5">
      <c r="A12453" s="1284" t="s">
        <v>21306</v>
      </c>
      <c r="B12453" s="1280" t="s">
        <v>43459</v>
      </c>
      <c r="C12453" s="1285" t="s">
        <v>45685</v>
      </c>
      <c r="D12453" s="1284" t="s">
        <v>28</v>
      </c>
      <c r="E12453" s="1289">
        <v>37021.980000000003</v>
      </c>
      <c r="F12453" s="295"/>
      <c r="G12453" s="295"/>
    </row>
    <row r="12454" spans="1:7" customFormat="1" ht="22.5">
      <c r="A12454" s="1284" t="s">
        <v>21307</v>
      </c>
      <c r="B12454" s="1280" t="s">
        <v>43459</v>
      </c>
      <c r="C12454" s="1285" t="s">
        <v>45686</v>
      </c>
      <c r="D12454" s="1284" t="s">
        <v>28</v>
      </c>
      <c r="E12454" s="1289">
        <v>33752.29</v>
      </c>
      <c r="F12454" s="295"/>
      <c r="G12454" s="295"/>
    </row>
    <row r="12455" spans="1:7" customFormat="1" ht="22.5">
      <c r="A12455" s="1284" t="s">
        <v>21308</v>
      </c>
      <c r="B12455" s="1280" t="s">
        <v>43459</v>
      </c>
      <c r="C12455" s="1285" t="s">
        <v>45687</v>
      </c>
      <c r="D12455" s="1284" t="s">
        <v>28</v>
      </c>
      <c r="E12455" s="1289">
        <v>36967.71</v>
      </c>
      <c r="F12455" s="295"/>
      <c r="G12455" s="295"/>
    </row>
    <row r="12456" spans="1:7" customFormat="1" ht="22.5">
      <c r="A12456" s="1284" t="s">
        <v>21309</v>
      </c>
      <c r="B12456" s="1280" t="s">
        <v>43459</v>
      </c>
      <c r="C12456" s="1285" t="s">
        <v>45688</v>
      </c>
      <c r="D12456" s="1284" t="s">
        <v>28</v>
      </c>
      <c r="E12456" s="1289">
        <v>33718.94</v>
      </c>
      <c r="F12456" s="295"/>
      <c r="G12456" s="295"/>
    </row>
    <row r="12457" spans="1:7" customFormat="1" ht="22.5">
      <c r="A12457" s="1284" t="s">
        <v>21310</v>
      </c>
      <c r="B12457" s="1280" t="s">
        <v>43459</v>
      </c>
      <c r="C12457" s="1285" t="s">
        <v>45689</v>
      </c>
      <c r="D12457" s="1284" t="s">
        <v>28</v>
      </c>
      <c r="E12457" s="1289">
        <v>37989.230000000003</v>
      </c>
      <c r="F12457" s="295"/>
      <c r="G12457" s="295"/>
    </row>
    <row r="12458" spans="1:7" customFormat="1" ht="22.5">
      <c r="A12458" s="1284" t="s">
        <v>21311</v>
      </c>
      <c r="B12458" s="1280" t="s">
        <v>43459</v>
      </c>
      <c r="C12458" s="1285" t="s">
        <v>45690</v>
      </c>
      <c r="D12458" s="1284" t="s">
        <v>28</v>
      </c>
      <c r="E12458" s="1289">
        <v>34595.21</v>
      </c>
      <c r="F12458" s="295"/>
      <c r="G12458" s="295"/>
    </row>
    <row r="12459" spans="1:7" customFormat="1" ht="22.5">
      <c r="A12459" s="1284" t="s">
        <v>21312</v>
      </c>
      <c r="B12459" s="1280" t="s">
        <v>43459</v>
      </c>
      <c r="C12459" s="1285" t="s">
        <v>45691</v>
      </c>
      <c r="D12459" s="1284" t="s">
        <v>28</v>
      </c>
      <c r="E12459" s="1289">
        <v>41363.550000000003</v>
      </c>
      <c r="F12459" s="295"/>
      <c r="G12459" s="295"/>
    </row>
    <row r="12460" spans="1:7" customFormat="1" ht="22.5">
      <c r="A12460" s="1284" t="s">
        <v>21313</v>
      </c>
      <c r="B12460" s="1280" t="s">
        <v>43459</v>
      </c>
      <c r="C12460" s="1285" t="s">
        <v>45692</v>
      </c>
      <c r="D12460" s="1284" t="s">
        <v>28</v>
      </c>
      <c r="E12460" s="1289">
        <v>37715.61</v>
      </c>
      <c r="F12460" s="295"/>
      <c r="G12460" s="295"/>
    </row>
    <row r="12461" spans="1:7" customFormat="1" ht="22.5">
      <c r="A12461" s="1284" t="s">
        <v>21314</v>
      </c>
      <c r="B12461" s="1280" t="s">
        <v>43459</v>
      </c>
      <c r="C12461" s="1285" t="s">
        <v>45693</v>
      </c>
      <c r="D12461" s="1284" t="s">
        <v>28</v>
      </c>
      <c r="E12461" s="1289">
        <v>48884.94</v>
      </c>
      <c r="F12461" s="295"/>
      <c r="G12461" s="295"/>
    </row>
    <row r="12462" spans="1:7" customFormat="1" ht="22.5">
      <c r="A12462" s="1284" t="s">
        <v>21315</v>
      </c>
      <c r="B12462" s="1280" t="s">
        <v>43459</v>
      </c>
      <c r="C12462" s="1285" t="s">
        <v>45694</v>
      </c>
      <c r="D12462" s="1284" t="s">
        <v>28</v>
      </c>
      <c r="E12462" s="1289">
        <v>44616.14</v>
      </c>
      <c r="F12462" s="295"/>
      <c r="G12462" s="295"/>
    </row>
    <row r="12463" spans="1:7" customFormat="1" ht="22.5">
      <c r="A12463" s="1284" t="s">
        <v>21316</v>
      </c>
      <c r="B12463" s="1280" t="s">
        <v>43459</v>
      </c>
      <c r="C12463" s="1285" t="s">
        <v>45695</v>
      </c>
      <c r="D12463" s="1284" t="s">
        <v>28</v>
      </c>
      <c r="E12463" s="1289">
        <v>30138.21</v>
      </c>
      <c r="F12463" s="295"/>
      <c r="G12463" s="295"/>
    </row>
    <row r="12464" spans="1:7" customFormat="1" ht="22.5">
      <c r="A12464" s="1284" t="s">
        <v>21317</v>
      </c>
      <c r="B12464" s="1280" t="s">
        <v>43459</v>
      </c>
      <c r="C12464" s="1285" t="s">
        <v>45696</v>
      </c>
      <c r="D12464" s="1284" t="s">
        <v>28</v>
      </c>
      <c r="E12464" s="1289">
        <v>27437.73</v>
      </c>
      <c r="F12464" s="295"/>
      <c r="G12464" s="295"/>
    </row>
    <row r="12465" spans="1:7" customFormat="1" ht="22.5">
      <c r="A12465" s="1284" t="s">
        <v>21318</v>
      </c>
      <c r="B12465" s="1280" t="s">
        <v>43459</v>
      </c>
      <c r="C12465" s="1285" t="s">
        <v>45697</v>
      </c>
      <c r="D12465" s="1284" t="s">
        <v>28</v>
      </c>
      <c r="E12465" s="1289">
        <v>30608.95</v>
      </c>
      <c r="F12465" s="295"/>
      <c r="G12465" s="295"/>
    </row>
    <row r="12466" spans="1:7" customFormat="1" ht="22.5">
      <c r="A12466" s="1284" t="s">
        <v>21319</v>
      </c>
      <c r="B12466" s="1280" t="s">
        <v>43459</v>
      </c>
      <c r="C12466" s="1285" t="s">
        <v>45698</v>
      </c>
      <c r="D12466" s="1284" t="s">
        <v>28</v>
      </c>
      <c r="E12466" s="1289">
        <v>27820.5</v>
      </c>
      <c r="F12466" s="295"/>
      <c r="G12466" s="295"/>
    </row>
    <row r="12467" spans="1:7" customFormat="1" ht="22.5">
      <c r="A12467" s="1284" t="s">
        <v>21320</v>
      </c>
      <c r="B12467" s="1280" t="s">
        <v>43459</v>
      </c>
      <c r="C12467" s="1285" t="s">
        <v>45699</v>
      </c>
      <c r="D12467" s="1284" t="s">
        <v>28</v>
      </c>
      <c r="E12467" s="1289">
        <v>33342.42</v>
      </c>
      <c r="F12467" s="295"/>
      <c r="G12467" s="295"/>
    </row>
    <row r="12468" spans="1:7" customFormat="1" ht="22.5">
      <c r="A12468" s="1284" t="s">
        <v>21321</v>
      </c>
      <c r="B12468" s="1280" t="s">
        <v>43459</v>
      </c>
      <c r="C12468" s="1285" t="s">
        <v>45700</v>
      </c>
      <c r="D12468" s="1284" t="s">
        <v>28</v>
      </c>
      <c r="E12468" s="1289">
        <v>30309.75</v>
      </c>
      <c r="F12468" s="295"/>
      <c r="G12468" s="295"/>
    </row>
    <row r="12469" spans="1:7" customFormat="1" ht="22.5">
      <c r="A12469" s="1284" t="s">
        <v>21322</v>
      </c>
      <c r="B12469" s="1280" t="s">
        <v>43459</v>
      </c>
      <c r="C12469" s="1285" t="s">
        <v>45701</v>
      </c>
      <c r="D12469" s="1284" t="s">
        <v>28</v>
      </c>
      <c r="E12469" s="1289">
        <v>39398.19</v>
      </c>
      <c r="F12469" s="295"/>
      <c r="G12469" s="295"/>
    </row>
    <row r="12470" spans="1:7" customFormat="1" ht="22.5">
      <c r="A12470" s="1284" t="s">
        <v>21323</v>
      </c>
      <c r="B12470" s="1280" t="s">
        <v>43459</v>
      </c>
      <c r="C12470" s="1285" t="s">
        <v>45702</v>
      </c>
      <c r="D12470" s="1284" t="s">
        <v>28</v>
      </c>
      <c r="E12470" s="1289">
        <v>35783.47</v>
      </c>
      <c r="F12470" s="295"/>
      <c r="G12470" s="295"/>
    </row>
    <row r="12471" spans="1:7" customFormat="1" ht="22.5">
      <c r="A12471" s="1284" t="s">
        <v>21324</v>
      </c>
      <c r="B12471" s="1280" t="s">
        <v>43459</v>
      </c>
      <c r="C12471" s="1285" t="s">
        <v>45703</v>
      </c>
      <c r="D12471" s="1284" t="s">
        <v>28</v>
      </c>
      <c r="E12471" s="1289">
        <v>39053.370000000003</v>
      </c>
      <c r="F12471" s="295"/>
      <c r="G12471" s="295"/>
    </row>
    <row r="12472" spans="1:7" customFormat="1" ht="22.5">
      <c r="A12472" s="1284" t="s">
        <v>21325</v>
      </c>
      <c r="B12472" s="1280" t="s">
        <v>43459</v>
      </c>
      <c r="C12472" s="1285" t="s">
        <v>45704</v>
      </c>
      <c r="D12472" s="1284" t="s">
        <v>28</v>
      </c>
      <c r="E12472" s="1289">
        <v>35533.9</v>
      </c>
      <c r="F12472" s="295"/>
      <c r="G12472" s="295"/>
    </row>
    <row r="12473" spans="1:7" customFormat="1" ht="22.5">
      <c r="A12473" s="1284" t="s">
        <v>21326</v>
      </c>
      <c r="B12473" s="1280" t="s">
        <v>43459</v>
      </c>
      <c r="C12473" s="1285" t="s">
        <v>45705</v>
      </c>
      <c r="D12473" s="1284" t="s">
        <v>28</v>
      </c>
      <c r="E12473" s="1289">
        <v>40075.019999999997</v>
      </c>
      <c r="F12473" s="295"/>
      <c r="G12473" s="295"/>
    </row>
    <row r="12474" spans="1:7" customFormat="1" ht="22.5">
      <c r="A12474" s="1284" t="s">
        <v>21327</v>
      </c>
      <c r="B12474" s="1280" t="s">
        <v>43459</v>
      </c>
      <c r="C12474" s="1285" t="s">
        <v>45706</v>
      </c>
      <c r="D12474" s="1284" t="s">
        <v>28</v>
      </c>
      <c r="E12474" s="1289">
        <v>36400.589999999997</v>
      </c>
      <c r="F12474" s="295"/>
      <c r="G12474" s="295"/>
    </row>
    <row r="12475" spans="1:7" customFormat="1" ht="22.5">
      <c r="A12475" s="1284" t="s">
        <v>21328</v>
      </c>
      <c r="B12475" s="1280" t="s">
        <v>43459</v>
      </c>
      <c r="C12475" s="1285" t="s">
        <v>45707</v>
      </c>
      <c r="D12475" s="1284" t="s">
        <v>28</v>
      </c>
      <c r="E12475" s="1289">
        <v>43682.23</v>
      </c>
      <c r="F12475" s="295"/>
      <c r="G12475" s="295"/>
    </row>
    <row r="12476" spans="1:7" customFormat="1" ht="22.5">
      <c r="A12476" s="1284" t="s">
        <v>21329</v>
      </c>
      <c r="B12476" s="1280" t="s">
        <v>43459</v>
      </c>
      <c r="C12476" s="1285" t="s">
        <v>45708</v>
      </c>
      <c r="D12476" s="1284" t="s">
        <v>28</v>
      </c>
      <c r="E12476" s="1289">
        <v>39721.11</v>
      </c>
      <c r="F12476" s="295"/>
      <c r="G12476" s="295"/>
    </row>
    <row r="12477" spans="1:7" customFormat="1" ht="22.5">
      <c r="A12477" s="1284" t="s">
        <v>21330</v>
      </c>
      <c r="B12477" s="1280" t="s">
        <v>43459</v>
      </c>
      <c r="C12477" s="1285" t="s">
        <v>45709</v>
      </c>
      <c r="D12477" s="1284" t="s">
        <v>28</v>
      </c>
      <c r="E12477" s="1289">
        <v>51636.81</v>
      </c>
      <c r="F12477" s="295"/>
      <c r="G12477" s="295"/>
    </row>
    <row r="12478" spans="1:7" customFormat="1" ht="22.5">
      <c r="A12478" s="1284" t="s">
        <v>21331</v>
      </c>
      <c r="B12478" s="1280" t="s">
        <v>43459</v>
      </c>
      <c r="C12478" s="1285" t="s">
        <v>45710</v>
      </c>
      <c r="D12478" s="1284" t="s">
        <v>28</v>
      </c>
      <c r="E12478" s="1289">
        <v>47004.67</v>
      </c>
      <c r="F12478" s="295"/>
      <c r="G12478" s="295"/>
    </row>
    <row r="12479" spans="1:7" customFormat="1" ht="22.5">
      <c r="A12479" s="1284" t="s">
        <v>21332</v>
      </c>
      <c r="B12479" s="1280" t="s">
        <v>43459</v>
      </c>
      <c r="C12479" s="1285" t="s">
        <v>45711</v>
      </c>
      <c r="D12479" s="1284" t="s">
        <v>28</v>
      </c>
      <c r="E12479" s="1289">
        <v>25675.73</v>
      </c>
      <c r="F12479" s="295"/>
      <c r="G12479" s="295"/>
    </row>
    <row r="12480" spans="1:7" customFormat="1" ht="22.5">
      <c r="A12480" s="1284" t="s">
        <v>21333</v>
      </c>
      <c r="B12480" s="1280" t="s">
        <v>43459</v>
      </c>
      <c r="C12480" s="1285" t="s">
        <v>45712</v>
      </c>
      <c r="D12480" s="1284" t="s">
        <v>28</v>
      </c>
      <c r="E12480" s="1289">
        <v>23252.22</v>
      </c>
      <c r="F12480" s="295"/>
      <c r="G12480" s="295"/>
    </row>
    <row r="12481" spans="1:7" customFormat="1" ht="22.5">
      <c r="A12481" s="1284" t="s">
        <v>21334</v>
      </c>
      <c r="B12481" s="1280" t="s">
        <v>43459</v>
      </c>
      <c r="C12481" s="1285" t="s">
        <v>45713</v>
      </c>
      <c r="D12481" s="1284" t="s">
        <v>28</v>
      </c>
      <c r="E12481" s="1289">
        <v>25773.68</v>
      </c>
      <c r="F12481" s="295"/>
      <c r="G12481" s="295"/>
    </row>
    <row r="12482" spans="1:7" customFormat="1" ht="22.5">
      <c r="A12482" s="1284" t="s">
        <v>21335</v>
      </c>
      <c r="B12482" s="1280" t="s">
        <v>43459</v>
      </c>
      <c r="C12482" s="1285" t="s">
        <v>45714</v>
      </c>
      <c r="D12482" s="1284" t="s">
        <v>28</v>
      </c>
      <c r="E12482" s="1289">
        <v>23277.02</v>
      </c>
      <c r="F12482" s="295"/>
      <c r="G12482" s="295"/>
    </row>
    <row r="12483" spans="1:7" customFormat="1" ht="22.5">
      <c r="A12483" s="1284" t="s">
        <v>21336</v>
      </c>
      <c r="B12483" s="1280" t="s">
        <v>43459</v>
      </c>
      <c r="C12483" s="1285" t="s">
        <v>45715</v>
      </c>
      <c r="D12483" s="1284" t="s">
        <v>28</v>
      </c>
      <c r="E12483" s="1289">
        <v>28008.76</v>
      </c>
      <c r="F12483" s="295"/>
      <c r="G12483" s="295"/>
    </row>
    <row r="12484" spans="1:7" customFormat="1" ht="22.5">
      <c r="A12484" s="1284" t="s">
        <v>21337</v>
      </c>
      <c r="B12484" s="1280" t="s">
        <v>43459</v>
      </c>
      <c r="C12484" s="1285" t="s">
        <v>45716</v>
      </c>
      <c r="D12484" s="1284" t="s">
        <v>28</v>
      </c>
      <c r="E12484" s="1289">
        <v>25282.44</v>
      </c>
      <c r="F12484" s="295"/>
      <c r="G12484" s="295"/>
    </row>
    <row r="12485" spans="1:7" customFormat="1" ht="22.5">
      <c r="A12485" s="1284" t="s">
        <v>21338</v>
      </c>
      <c r="B12485" s="1280" t="s">
        <v>43459</v>
      </c>
      <c r="C12485" s="1285" t="s">
        <v>45717</v>
      </c>
      <c r="D12485" s="1284" t="s">
        <v>28</v>
      </c>
      <c r="E12485" s="1289">
        <v>33130.42</v>
      </c>
      <c r="F12485" s="295"/>
      <c r="G12485" s="295"/>
    </row>
    <row r="12486" spans="1:7" customFormat="1" ht="22.5">
      <c r="A12486" s="1284" t="s">
        <v>21339</v>
      </c>
      <c r="B12486" s="1280" t="s">
        <v>43459</v>
      </c>
      <c r="C12486" s="1285" t="s">
        <v>45718</v>
      </c>
      <c r="D12486" s="1284" t="s">
        <v>28</v>
      </c>
      <c r="E12486" s="1289">
        <v>29830.18</v>
      </c>
      <c r="F12486" s="295"/>
      <c r="G12486" s="295"/>
    </row>
    <row r="12487" spans="1:7" customFormat="1" ht="22.5">
      <c r="A12487" s="1284" t="s">
        <v>21340</v>
      </c>
      <c r="B12487" s="1280" t="s">
        <v>43459</v>
      </c>
      <c r="C12487" s="1285" t="s">
        <v>45719</v>
      </c>
      <c r="D12487" s="1284" t="s">
        <v>28</v>
      </c>
      <c r="E12487" s="1289">
        <v>31916.99</v>
      </c>
      <c r="F12487" s="295"/>
      <c r="G12487" s="295"/>
    </row>
    <row r="12488" spans="1:7" customFormat="1" ht="22.5">
      <c r="A12488" s="1284" t="s">
        <v>21341</v>
      </c>
      <c r="B12488" s="1280" t="s">
        <v>43459</v>
      </c>
      <c r="C12488" s="1285" t="s">
        <v>45720</v>
      </c>
      <c r="D12488" s="1284" t="s">
        <v>28</v>
      </c>
      <c r="E12488" s="1289">
        <v>28972.15</v>
      </c>
      <c r="F12488" s="295"/>
      <c r="G12488" s="295"/>
    </row>
    <row r="12489" spans="1:7" customFormat="1" ht="22.5">
      <c r="A12489" s="1284" t="s">
        <v>21342</v>
      </c>
      <c r="B12489" s="1280" t="s">
        <v>43459</v>
      </c>
      <c r="C12489" s="1285" t="s">
        <v>45721</v>
      </c>
      <c r="D12489" s="1284" t="s">
        <v>28</v>
      </c>
      <c r="E12489" s="1289">
        <v>32428.86</v>
      </c>
      <c r="F12489" s="295"/>
      <c r="G12489" s="295"/>
    </row>
    <row r="12490" spans="1:7" customFormat="1" ht="22.5">
      <c r="A12490" s="1284" t="s">
        <v>21343</v>
      </c>
      <c r="B12490" s="1280" t="s">
        <v>43459</v>
      </c>
      <c r="C12490" s="1285" t="s">
        <v>45722</v>
      </c>
      <c r="D12490" s="1284" t="s">
        <v>28</v>
      </c>
      <c r="E12490" s="1289">
        <v>29387.01</v>
      </c>
      <c r="F12490" s="295"/>
      <c r="G12490" s="295"/>
    </row>
    <row r="12491" spans="1:7" customFormat="1" ht="22.5">
      <c r="A12491" s="1284" t="s">
        <v>21344</v>
      </c>
      <c r="B12491" s="1280" t="s">
        <v>43459</v>
      </c>
      <c r="C12491" s="1285" t="s">
        <v>45723</v>
      </c>
      <c r="D12491" s="1284" t="s">
        <v>28</v>
      </c>
      <c r="E12491" s="1289">
        <v>35353.68</v>
      </c>
      <c r="F12491" s="295"/>
      <c r="G12491" s="295"/>
    </row>
    <row r="12492" spans="1:7" customFormat="1" ht="22.5">
      <c r="A12492" s="1284" t="s">
        <v>21345</v>
      </c>
      <c r="B12492" s="1280" t="s">
        <v>43459</v>
      </c>
      <c r="C12492" s="1285" t="s">
        <v>45724</v>
      </c>
      <c r="D12492" s="1284" t="s">
        <v>28</v>
      </c>
      <c r="E12492" s="1289">
        <v>32039.16</v>
      </c>
      <c r="F12492" s="295"/>
      <c r="G12492" s="295"/>
    </row>
    <row r="12493" spans="1:7" customFormat="1" ht="22.5">
      <c r="A12493" s="1284" t="s">
        <v>21346</v>
      </c>
      <c r="B12493" s="1280" t="s">
        <v>43459</v>
      </c>
      <c r="C12493" s="1285" t="s">
        <v>45725</v>
      </c>
      <c r="D12493" s="1284" t="s">
        <v>28</v>
      </c>
      <c r="E12493" s="1289">
        <v>41827.83</v>
      </c>
      <c r="F12493" s="295"/>
      <c r="G12493" s="295"/>
    </row>
    <row r="12494" spans="1:7" customFormat="1" ht="22.5">
      <c r="A12494" s="1284" t="s">
        <v>21347</v>
      </c>
      <c r="B12494" s="1280" t="s">
        <v>43459</v>
      </c>
      <c r="C12494" s="1285" t="s">
        <v>45726</v>
      </c>
      <c r="D12494" s="1284" t="s">
        <v>28</v>
      </c>
      <c r="E12494" s="1289">
        <v>37868.080000000002</v>
      </c>
      <c r="F12494" s="295"/>
      <c r="G12494" s="295"/>
    </row>
    <row r="12495" spans="1:7" customFormat="1" ht="22.5">
      <c r="A12495" s="1284" t="s">
        <v>21348</v>
      </c>
      <c r="B12495" s="1280" t="s">
        <v>43459</v>
      </c>
      <c r="C12495" s="1285" t="s">
        <v>45727</v>
      </c>
      <c r="D12495" s="1284" t="s">
        <v>28</v>
      </c>
      <c r="E12495" s="1289">
        <v>41141.050000000003</v>
      </c>
      <c r="F12495" s="295"/>
      <c r="G12495" s="295"/>
    </row>
    <row r="12496" spans="1:7" customFormat="1" ht="22.5">
      <c r="A12496" s="1284" t="s">
        <v>21349</v>
      </c>
      <c r="B12496" s="1280" t="s">
        <v>43459</v>
      </c>
      <c r="C12496" s="1285" t="s">
        <v>45728</v>
      </c>
      <c r="D12496" s="1284" t="s">
        <v>28</v>
      </c>
      <c r="E12496" s="1289">
        <v>37350.22</v>
      </c>
      <c r="F12496" s="295"/>
      <c r="G12496" s="295"/>
    </row>
    <row r="12497" spans="1:7" customFormat="1" ht="22.5">
      <c r="A12497" s="1284" t="s">
        <v>21350</v>
      </c>
      <c r="B12497" s="1280" t="s">
        <v>43459</v>
      </c>
      <c r="C12497" s="1285" t="s">
        <v>45729</v>
      </c>
      <c r="D12497" s="1284" t="s">
        <v>28</v>
      </c>
      <c r="E12497" s="1289">
        <v>42158.78</v>
      </c>
      <c r="F12497" s="295"/>
      <c r="G12497" s="295"/>
    </row>
    <row r="12498" spans="1:7" customFormat="1" ht="22.5">
      <c r="A12498" s="1284" t="s">
        <v>21351</v>
      </c>
      <c r="B12498" s="1280" t="s">
        <v>43459</v>
      </c>
      <c r="C12498" s="1285" t="s">
        <v>45730</v>
      </c>
      <c r="D12498" s="1284" t="s">
        <v>28</v>
      </c>
      <c r="E12498" s="1289">
        <v>38204.61</v>
      </c>
      <c r="F12498" s="295"/>
      <c r="G12498" s="295"/>
    </row>
    <row r="12499" spans="1:7" customFormat="1" ht="22.5">
      <c r="A12499" s="1284" t="s">
        <v>21352</v>
      </c>
      <c r="B12499" s="1280" t="s">
        <v>43459</v>
      </c>
      <c r="C12499" s="1285" t="s">
        <v>45731</v>
      </c>
      <c r="D12499" s="1284" t="s">
        <v>28</v>
      </c>
      <c r="E12499" s="1289">
        <v>45997.16</v>
      </c>
      <c r="F12499" s="295"/>
      <c r="G12499" s="295"/>
    </row>
    <row r="12500" spans="1:7" customFormat="1" ht="22.5">
      <c r="A12500" s="1284" t="s">
        <v>21353</v>
      </c>
      <c r="B12500" s="1280" t="s">
        <v>43459</v>
      </c>
      <c r="C12500" s="1285" t="s">
        <v>45732</v>
      </c>
      <c r="D12500" s="1284" t="s">
        <v>28</v>
      </c>
      <c r="E12500" s="1289">
        <v>41724.04</v>
      </c>
      <c r="F12500" s="295"/>
      <c r="G12500" s="295"/>
    </row>
    <row r="12501" spans="1:7" customFormat="1" ht="22.5">
      <c r="A12501" s="1284" t="s">
        <v>21354</v>
      </c>
      <c r="B12501" s="1280" t="s">
        <v>43459</v>
      </c>
      <c r="C12501" s="1285" t="s">
        <v>45733</v>
      </c>
      <c r="D12501" s="1284" t="s">
        <v>28</v>
      </c>
      <c r="E12501" s="1289">
        <v>54512.21</v>
      </c>
      <c r="F12501" s="295"/>
      <c r="G12501" s="295"/>
    </row>
    <row r="12502" spans="1:7" customFormat="1" ht="22.5">
      <c r="A12502" s="1284" t="s">
        <v>21355</v>
      </c>
      <c r="B12502" s="1280" t="s">
        <v>43459</v>
      </c>
      <c r="C12502" s="1285" t="s">
        <v>45734</v>
      </c>
      <c r="D12502" s="1284" t="s">
        <v>28</v>
      </c>
      <c r="E12502" s="1289">
        <v>49477.05</v>
      </c>
      <c r="F12502" s="295"/>
      <c r="G12502" s="295"/>
    </row>
    <row r="12503" spans="1:7" customFormat="1" ht="22.5">
      <c r="A12503" s="1284" t="s">
        <v>21356</v>
      </c>
      <c r="B12503" s="1280" t="s">
        <v>43459</v>
      </c>
      <c r="C12503" s="1285" t="s">
        <v>45735</v>
      </c>
      <c r="D12503" s="1284" t="s">
        <v>28</v>
      </c>
      <c r="E12503" s="1289">
        <v>33693.79</v>
      </c>
      <c r="F12503" s="295"/>
      <c r="G12503" s="295"/>
    </row>
    <row r="12504" spans="1:7" customFormat="1" ht="22.5">
      <c r="A12504" s="1284" t="s">
        <v>21357</v>
      </c>
      <c r="B12504" s="1280" t="s">
        <v>43459</v>
      </c>
      <c r="C12504" s="1285" t="s">
        <v>45736</v>
      </c>
      <c r="D12504" s="1284" t="s">
        <v>28</v>
      </c>
      <c r="E12504" s="1289">
        <v>30505.13</v>
      </c>
      <c r="F12504" s="295"/>
      <c r="G12504" s="295"/>
    </row>
    <row r="12505" spans="1:7" customFormat="1" ht="22.5">
      <c r="A12505" s="1284" t="s">
        <v>21358</v>
      </c>
      <c r="B12505" s="1280" t="s">
        <v>43459</v>
      </c>
      <c r="C12505" s="1285" t="s">
        <v>45737</v>
      </c>
      <c r="D12505" s="1284" t="s">
        <v>28</v>
      </c>
      <c r="E12505" s="1289">
        <v>34281.32</v>
      </c>
      <c r="F12505" s="295"/>
      <c r="G12505" s="295"/>
    </row>
    <row r="12506" spans="1:7" customFormat="1" ht="22.5">
      <c r="A12506" s="1284" t="s">
        <v>21359</v>
      </c>
      <c r="B12506" s="1280" t="s">
        <v>43459</v>
      </c>
      <c r="C12506" s="1285" t="s">
        <v>45738</v>
      </c>
      <c r="D12506" s="1284" t="s">
        <v>28</v>
      </c>
      <c r="E12506" s="1289">
        <v>30987.26</v>
      </c>
      <c r="F12506" s="295"/>
      <c r="G12506" s="295"/>
    </row>
    <row r="12507" spans="1:7" customFormat="1" ht="22.5">
      <c r="A12507" s="1284" t="s">
        <v>21360</v>
      </c>
      <c r="B12507" s="1280" t="s">
        <v>43459</v>
      </c>
      <c r="C12507" s="1285" t="s">
        <v>45739</v>
      </c>
      <c r="D12507" s="1284" t="s">
        <v>28</v>
      </c>
      <c r="E12507" s="1289">
        <v>37628.22</v>
      </c>
      <c r="F12507" s="295"/>
      <c r="G12507" s="295"/>
    </row>
    <row r="12508" spans="1:7" customFormat="1" ht="22.5">
      <c r="A12508" s="1284" t="s">
        <v>21361</v>
      </c>
      <c r="B12508" s="1280" t="s">
        <v>43459</v>
      </c>
      <c r="C12508" s="1285" t="s">
        <v>45740</v>
      </c>
      <c r="D12508" s="1284" t="s">
        <v>28</v>
      </c>
      <c r="E12508" s="1289">
        <v>34032.51</v>
      </c>
      <c r="F12508" s="295"/>
      <c r="G12508" s="295"/>
    </row>
    <row r="12509" spans="1:7" customFormat="1" ht="22.5">
      <c r="A12509" s="1284" t="s">
        <v>21362</v>
      </c>
      <c r="B12509" s="1280" t="s">
        <v>43459</v>
      </c>
      <c r="C12509" s="1285" t="s">
        <v>45741</v>
      </c>
      <c r="D12509" s="1284" t="s">
        <v>28</v>
      </c>
      <c r="E12509" s="1289">
        <v>44624.79</v>
      </c>
      <c r="F12509" s="295"/>
      <c r="G12509" s="295"/>
    </row>
    <row r="12510" spans="1:7" customFormat="1" ht="22.5">
      <c r="A12510" s="1284" t="s">
        <v>21363</v>
      </c>
      <c r="B12510" s="1280" t="s">
        <v>43459</v>
      </c>
      <c r="C12510" s="1285" t="s">
        <v>45742</v>
      </c>
      <c r="D12510" s="1284" t="s">
        <v>28</v>
      </c>
      <c r="E12510" s="1289">
        <v>40320.01</v>
      </c>
      <c r="F12510" s="295"/>
      <c r="G12510" s="295"/>
    </row>
    <row r="12511" spans="1:7" customFormat="1" ht="22.5">
      <c r="A12511" s="1284" t="s">
        <v>21364</v>
      </c>
      <c r="B12511" s="1280" t="s">
        <v>43459</v>
      </c>
      <c r="C12511" s="1285" t="s">
        <v>45743</v>
      </c>
      <c r="D12511" s="1284" t="s">
        <v>28</v>
      </c>
      <c r="E12511" s="1289">
        <v>43479.82</v>
      </c>
      <c r="F12511" s="295"/>
      <c r="G12511" s="295"/>
    </row>
    <row r="12512" spans="1:7" customFormat="1" ht="22.5">
      <c r="A12512" s="1284" t="s">
        <v>21365</v>
      </c>
      <c r="B12512" s="1280" t="s">
        <v>43459</v>
      </c>
      <c r="C12512" s="1285" t="s">
        <v>45744</v>
      </c>
      <c r="D12512" s="1284" t="s">
        <v>28</v>
      </c>
      <c r="E12512" s="1289">
        <v>39418.94</v>
      </c>
      <c r="F12512" s="295"/>
      <c r="G12512" s="295"/>
    </row>
    <row r="12513" spans="1:7" customFormat="1" ht="22.5">
      <c r="A12513" s="1284" t="s">
        <v>21366</v>
      </c>
      <c r="B12513" s="1280" t="s">
        <v>43459</v>
      </c>
      <c r="C12513" s="1285" t="s">
        <v>45745</v>
      </c>
      <c r="D12513" s="1284" t="s">
        <v>28</v>
      </c>
      <c r="E12513" s="1289">
        <v>44395.78</v>
      </c>
      <c r="F12513" s="295"/>
      <c r="G12513" s="295"/>
    </row>
    <row r="12514" spans="1:7" customFormat="1" ht="22.5">
      <c r="A12514" s="1284" t="s">
        <v>21367</v>
      </c>
      <c r="B12514" s="1280" t="s">
        <v>43459</v>
      </c>
      <c r="C12514" s="1285" t="s">
        <v>45746</v>
      </c>
      <c r="D12514" s="1284" t="s">
        <v>28</v>
      </c>
      <c r="E12514" s="1289">
        <v>40160.550000000003</v>
      </c>
      <c r="F12514" s="295"/>
      <c r="G12514" s="295"/>
    </row>
    <row r="12515" spans="1:7" customFormat="1" ht="22.5">
      <c r="A12515" s="1284" t="s">
        <v>21368</v>
      </c>
      <c r="B12515" s="1280" t="s">
        <v>43459</v>
      </c>
      <c r="C12515" s="1285" t="s">
        <v>45747</v>
      </c>
      <c r="D12515" s="1284" t="s">
        <v>28</v>
      </c>
      <c r="E12515" s="1289">
        <v>48685.17</v>
      </c>
      <c r="F12515" s="295"/>
      <c r="G12515" s="295"/>
    </row>
    <row r="12516" spans="1:7" customFormat="1" ht="22.5">
      <c r="A12516" s="1284" t="s">
        <v>21369</v>
      </c>
      <c r="B12516" s="1280" t="s">
        <v>43459</v>
      </c>
      <c r="C12516" s="1285" t="s">
        <v>45748</v>
      </c>
      <c r="D12516" s="1284" t="s">
        <v>28</v>
      </c>
      <c r="E12516" s="1289">
        <v>44098.22</v>
      </c>
      <c r="F12516" s="295"/>
      <c r="G12516" s="295"/>
    </row>
    <row r="12517" spans="1:7" customFormat="1" ht="22.5">
      <c r="A12517" s="1284" t="s">
        <v>21370</v>
      </c>
      <c r="B12517" s="1280" t="s">
        <v>43459</v>
      </c>
      <c r="C12517" s="1285" t="s">
        <v>45749</v>
      </c>
      <c r="D12517" s="1284" t="s">
        <v>28</v>
      </c>
      <c r="E12517" s="1289">
        <v>57790.65</v>
      </c>
      <c r="F12517" s="295"/>
      <c r="G12517" s="295"/>
    </row>
    <row r="12518" spans="1:7" customFormat="1" ht="22.5">
      <c r="A12518" s="1284" t="s">
        <v>21371</v>
      </c>
      <c r="B12518" s="1280" t="s">
        <v>43459</v>
      </c>
      <c r="C12518" s="1285" t="s">
        <v>45750</v>
      </c>
      <c r="D12518" s="1284" t="s">
        <v>28</v>
      </c>
      <c r="E12518" s="1289">
        <v>52373.23</v>
      </c>
      <c r="F12518" s="295"/>
      <c r="G12518" s="295"/>
    </row>
    <row r="12519" spans="1:7" customFormat="1" ht="22.5">
      <c r="A12519" s="1284" t="s">
        <v>21372</v>
      </c>
      <c r="B12519" s="1280" t="s">
        <v>43459</v>
      </c>
      <c r="C12519" s="1285" t="s">
        <v>45751</v>
      </c>
      <c r="D12519" s="1284" t="s">
        <v>28</v>
      </c>
      <c r="E12519" s="1289">
        <v>53751.26</v>
      </c>
      <c r="F12519" s="295"/>
      <c r="G12519" s="295"/>
    </row>
    <row r="12520" spans="1:7" customFormat="1" ht="22.5">
      <c r="A12520" s="1284" t="s">
        <v>21373</v>
      </c>
      <c r="B12520" s="1280" t="s">
        <v>43459</v>
      </c>
      <c r="C12520" s="1285" t="s">
        <v>45752</v>
      </c>
      <c r="D12520" s="1284" t="s">
        <v>28</v>
      </c>
      <c r="E12520" s="1289">
        <v>49033.63</v>
      </c>
      <c r="F12520" s="295"/>
      <c r="G12520" s="295"/>
    </row>
    <row r="12521" spans="1:7" customFormat="1" ht="22.5">
      <c r="A12521" s="1284" t="s">
        <v>21374</v>
      </c>
      <c r="B12521" s="1280" t="s">
        <v>43459</v>
      </c>
      <c r="C12521" s="1285" t="s">
        <v>45753</v>
      </c>
      <c r="D12521" s="1284" t="s">
        <v>28</v>
      </c>
      <c r="E12521" s="1289">
        <v>55012.91</v>
      </c>
      <c r="F12521" s="295"/>
      <c r="G12521" s="295"/>
    </row>
    <row r="12522" spans="1:7" customFormat="1" ht="22.5">
      <c r="A12522" s="1284" t="s">
        <v>21375</v>
      </c>
      <c r="B12522" s="1280" t="s">
        <v>43459</v>
      </c>
      <c r="C12522" s="1285" t="s">
        <v>45754</v>
      </c>
      <c r="D12522" s="1284" t="s">
        <v>28</v>
      </c>
      <c r="E12522" s="1289">
        <v>50080.82</v>
      </c>
      <c r="F12522" s="295"/>
      <c r="G12522" s="295"/>
    </row>
    <row r="12523" spans="1:7" customFormat="1" ht="22.5">
      <c r="A12523" s="1284" t="s">
        <v>21376</v>
      </c>
      <c r="B12523" s="1280" t="s">
        <v>43459</v>
      </c>
      <c r="C12523" s="1285" t="s">
        <v>45755</v>
      </c>
      <c r="D12523" s="1284" t="s">
        <v>28</v>
      </c>
      <c r="E12523" s="1289">
        <v>60588.25</v>
      </c>
      <c r="F12523" s="295"/>
      <c r="G12523" s="295"/>
    </row>
    <row r="12524" spans="1:7" customFormat="1" ht="22.5">
      <c r="A12524" s="1284" t="s">
        <v>21377</v>
      </c>
      <c r="B12524" s="1280" t="s">
        <v>43459</v>
      </c>
      <c r="C12524" s="1285" t="s">
        <v>45756</v>
      </c>
      <c r="D12524" s="1284" t="s">
        <v>28</v>
      </c>
      <c r="E12524" s="1289">
        <v>55251.75</v>
      </c>
      <c r="F12524" s="295"/>
      <c r="G12524" s="295"/>
    </row>
    <row r="12525" spans="1:7" customFormat="1" ht="22.5">
      <c r="A12525" s="1284" t="s">
        <v>21378</v>
      </c>
      <c r="B12525" s="1280" t="s">
        <v>43459</v>
      </c>
      <c r="C12525" s="1285" t="s">
        <v>45757</v>
      </c>
      <c r="D12525" s="1284" t="s">
        <v>28</v>
      </c>
      <c r="E12525" s="1289">
        <v>72398.210000000006</v>
      </c>
      <c r="F12525" s="295"/>
      <c r="G12525" s="295"/>
    </row>
    <row r="12526" spans="1:7" customFormat="1" ht="22.5">
      <c r="A12526" s="1284" t="s">
        <v>21379</v>
      </c>
      <c r="B12526" s="1280" t="s">
        <v>43459</v>
      </c>
      <c r="C12526" s="1285" t="s">
        <v>45758</v>
      </c>
      <c r="D12526" s="1284" t="s">
        <v>28</v>
      </c>
      <c r="E12526" s="1289">
        <v>66098.960000000006</v>
      </c>
      <c r="F12526" s="295"/>
      <c r="G12526" s="295"/>
    </row>
    <row r="12527" spans="1:7" customFormat="1" ht="22.5">
      <c r="A12527" s="1284" t="s">
        <v>21380</v>
      </c>
      <c r="B12527" s="1280" t="s">
        <v>43459</v>
      </c>
      <c r="C12527" s="1285" t="s">
        <v>45759</v>
      </c>
      <c r="D12527" s="1284" t="s">
        <v>28</v>
      </c>
      <c r="E12527" s="1289">
        <v>46583.62</v>
      </c>
      <c r="F12527" s="295"/>
      <c r="G12527" s="295"/>
    </row>
    <row r="12528" spans="1:7" customFormat="1" ht="22.5">
      <c r="A12528" s="1284" t="s">
        <v>21381</v>
      </c>
      <c r="B12528" s="1280" t="s">
        <v>43459</v>
      </c>
      <c r="C12528" s="1285" t="s">
        <v>45760</v>
      </c>
      <c r="D12528" s="1284" t="s">
        <v>28</v>
      </c>
      <c r="E12528" s="1289">
        <v>42251.38</v>
      </c>
      <c r="F12528" s="295"/>
      <c r="G12528" s="295"/>
    </row>
    <row r="12529" spans="1:7" customFormat="1" ht="22.5">
      <c r="A12529" s="1284" t="s">
        <v>21382</v>
      </c>
      <c r="B12529" s="1280" t="s">
        <v>43459</v>
      </c>
      <c r="C12529" s="1285" t="s">
        <v>45761</v>
      </c>
      <c r="D12529" s="1284" t="s">
        <v>28</v>
      </c>
      <c r="E12529" s="1289">
        <v>46835.98</v>
      </c>
      <c r="F12529" s="295"/>
      <c r="G12529" s="295"/>
    </row>
    <row r="12530" spans="1:7" customFormat="1" ht="22.5">
      <c r="A12530" s="1284" t="s">
        <v>21383</v>
      </c>
      <c r="B12530" s="1280" t="s">
        <v>43459</v>
      </c>
      <c r="C12530" s="1285" t="s">
        <v>45762</v>
      </c>
      <c r="D12530" s="1284" t="s">
        <v>28</v>
      </c>
      <c r="E12530" s="1289">
        <v>42321.01</v>
      </c>
      <c r="F12530" s="295"/>
      <c r="G12530" s="295"/>
    </row>
    <row r="12531" spans="1:7" customFormat="1" ht="22.5">
      <c r="A12531" s="1284" t="s">
        <v>21384</v>
      </c>
      <c r="B12531" s="1280" t="s">
        <v>43459</v>
      </c>
      <c r="C12531" s="1285" t="s">
        <v>45763</v>
      </c>
      <c r="D12531" s="1284" t="s">
        <v>28</v>
      </c>
      <c r="E12531" s="1289">
        <v>51430.55</v>
      </c>
      <c r="F12531" s="295"/>
      <c r="G12531" s="295"/>
    </row>
    <row r="12532" spans="1:7" customFormat="1" ht="22.5">
      <c r="A12532" s="1284" t="s">
        <v>21385</v>
      </c>
      <c r="B12532" s="1280" t="s">
        <v>43459</v>
      </c>
      <c r="C12532" s="1285" t="s">
        <v>45764</v>
      </c>
      <c r="D12532" s="1284" t="s">
        <v>28</v>
      </c>
      <c r="E12532" s="1289">
        <v>46531.6</v>
      </c>
      <c r="F12532" s="295"/>
      <c r="G12532" s="295"/>
    </row>
    <row r="12533" spans="1:7" customFormat="1" ht="22.5">
      <c r="A12533" s="1284" t="s">
        <v>21386</v>
      </c>
      <c r="B12533" s="1280" t="s">
        <v>43459</v>
      </c>
      <c r="C12533" s="1285" t="s">
        <v>45765</v>
      </c>
      <c r="D12533" s="1284" t="s">
        <v>28</v>
      </c>
      <c r="E12533" s="1289">
        <v>61060.93</v>
      </c>
      <c r="F12533" s="295"/>
      <c r="G12533" s="295"/>
    </row>
    <row r="12534" spans="1:7" customFormat="1" ht="22.5">
      <c r="A12534" s="1284" t="s">
        <v>21387</v>
      </c>
      <c r="B12534" s="1280" t="s">
        <v>43459</v>
      </c>
      <c r="C12534" s="1285" t="s">
        <v>45766</v>
      </c>
      <c r="D12534" s="1284" t="s">
        <v>28</v>
      </c>
      <c r="E12534" s="1289">
        <v>55260.6</v>
      </c>
      <c r="F12534" s="295"/>
      <c r="G12534" s="295"/>
    </row>
    <row r="12535" spans="1:7" customFormat="1" ht="22.5">
      <c r="A12535" s="1284" t="s">
        <v>21388</v>
      </c>
      <c r="B12535" s="1280" t="s">
        <v>43459</v>
      </c>
      <c r="C12535" s="1285" t="s">
        <v>45767</v>
      </c>
      <c r="D12535" s="1284" t="s">
        <v>28</v>
      </c>
      <c r="E12535" s="1289">
        <v>56789.49</v>
      </c>
      <c r="F12535" s="295"/>
      <c r="G12535" s="295"/>
    </row>
    <row r="12536" spans="1:7" customFormat="1" ht="22.5">
      <c r="A12536" s="1284" t="s">
        <v>21389</v>
      </c>
      <c r="B12536" s="1280" t="s">
        <v>43459</v>
      </c>
      <c r="C12536" s="1285" t="s">
        <v>45768</v>
      </c>
      <c r="D12536" s="1284" t="s">
        <v>28</v>
      </c>
      <c r="E12536" s="1289">
        <v>51774.29</v>
      </c>
      <c r="F12536" s="295"/>
      <c r="G12536" s="295"/>
    </row>
    <row r="12537" spans="1:7" customFormat="1" ht="22.5">
      <c r="A12537" s="1284" t="s">
        <v>21390</v>
      </c>
      <c r="B12537" s="1280" t="s">
        <v>43459</v>
      </c>
      <c r="C12537" s="1285" t="s">
        <v>45769</v>
      </c>
      <c r="D12537" s="1284" t="s">
        <v>28</v>
      </c>
      <c r="E12537" s="1289">
        <v>57816.36</v>
      </c>
      <c r="F12537" s="295"/>
      <c r="G12537" s="295"/>
    </row>
    <row r="12538" spans="1:7" customFormat="1" ht="22.5">
      <c r="A12538" s="1284" t="s">
        <v>21391</v>
      </c>
      <c r="B12538" s="1280" t="s">
        <v>43459</v>
      </c>
      <c r="C12538" s="1285" t="s">
        <v>45770</v>
      </c>
      <c r="D12538" s="1284" t="s">
        <v>28</v>
      </c>
      <c r="E12538" s="1289">
        <v>52575.69</v>
      </c>
      <c r="F12538" s="295"/>
      <c r="G12538" s="295"/>
    </row>
    <row r="12539" spans="1:7" customFormat="1" ht="22.5">
      <c r="A12539" s="1284" t="s">
        <v>21392</v>
      </c>
      <c r="B12539" s="1280" t="s">
        <v>43459</v>
      </c>
      <c r="C12539" s="1285" t="s">
        <v>45771</v>
      </c>
      <c r="D12539" s="1284" t="s">
        <v>28</v>
      </c>
      <c r="E12539" s="1289">
        <v>63548.49</v>
      </c>
      <c r="F12539" s="295"/>
      <c r="G12539" s="295"/>
    </row>
    <row r="12540" spans="1:7" customFormat="1" ht="22.5">
      <c r="A12540" s="1284" t="s">
        <v>21393</v>
      </c>
      <c r="B12540" s="1280" t="s">
        <v>43459</v>
      </c>
      <c r="C12540" s="1285" t="s">
        <v>45772</v>
      </c>
      <c r="D12540" s="1284" t="s">
        <v>28</v>
      </c>
      <c r="E12540" s="1289">
        <v>57867.99</v>
      </c>
      <c r="F12540" s="295"/>
      <c r="G12540" s="295"/>
    </row>
    <row r="12541" spans="1:7" customFormat="1" ht="22.5">
      <c r="A12541" s="1284" t="s">
        <v>21394</v>
      </c>
      <c r="B12541" s="1280" t="s">
        <v>43459</v>
      </c>
      <c r="C12541" s="1285" t="s">
        <v>45773</v>
      </c>
      <c r="D12541" s="1284" t="s">
        <v>28</v>
      </c>
      <c r="E12541" s="1289">
        <v>75920.11</v>
      </c>
      <c r="F12541" s="295"/>
      <c r="G12541" s="295"/>
    </row>
    <row r="12542" spans="1:7" customFormat="1" ht="22.5">
      <c r="A12542" s="1284" t="s">
        <v>21395</v>
      </c>
      <c r="B12542" s="1280" t="s">
        <v>43459</v>
      </c>
      <c r="C12542" s="1285" t="s">
        <v>45774</v>
      </c>
      <c r="D12542" s="1284" t="s">
        <v>28</v>
      </c>
      <c r="E12542" s="1289">
        <v>69199.539999999994</v>
      </c>
      <c r="F12542" s="295"/>
      <c r="G12542" s="295"/>
    </row>
    <row r="12543" spans="1:7" customFormat="1" ht="22.5">
      <c r="A12543" s="1284" t="s">
        <v>21396</v>
      </c>
      <c r="B12543" s="1280" t="s">
        <v>43459</v>
      </c>
      <c r="C12543" s="1285" t="s">
        <v>45775</v>
      </c>
      <c r="D12543" s="1284" t="s">
        <v>28</v>
      </c>
      <c r="E12543" s="1289">
        <v>66715.820000000007</v>
      </c>
      <c r="F12543" s="295"/>
      <c r="G12543" s="295"/>
    </row>
    <row r="12544" spans="1:7" customFormat="1" ht="22.5">
      <c r="A12544" s="1284" t="s">
        <v>21397</v>
      </c>
      <c r="B12544" s="1280" t="s">
        <v>43459</v>
      </c>
      <c r="C12544" s="1285" t="s">
        <v>45776</v>
      </c>
      <c r="D12544" s="1284" t="s">
        <v>28</v>
      </c>
      <c r="E12544" s="1289">
        <v>60508.83</v>
      </c>
      <c r="F12544" s="295"/>
      <c r="G12544" s="295"/>
    </row>
    <row r="12545" spans="1:7" customFormat="1" ht="22.5">
      <c r="A12545" s="1284" t="s">
        <v>21398</v>
      </c>
      <c r="B12545" s="1280" t="s">
        <v>43459</v>
      </c>
      <c r="C12545" s="1285" t="s">
        <v>45777</v>
      </c>
      <c r="D12545" s="1284" t="s">
        <v>28</v>
      </c>
      <c r="E12545" s="1289">
        <v>68391.81</v>
      </c>
      <c r="F12545" s="295"/>
      <c r="G12545" s="295"/>
    </row>
    <row r="12546" spans="1:7" customFormat="1" ht="22.5">
      <c r="A12546" s="1284" t="s">
        <v>21399</v>
      </c>
      <c r="B12546" s="1280" t="s">
        <v>43459</v>
      </c>
      <c r="C12546" s="1285" t="s">
        <v>45778</v>
      </c>
      <c r="D12546" s="1284" t="s">
        <v>28</v>
      </c>
      <c r="E12546" s="1289">
        <v>61858.43</v>
      </c>
      <c r="F12546" s="295"/>
      <c r="G12546" s="295"/>
    </row>
    <row r="12547" spans="1:7" customFormat="1" ht="22.5">
      <c r="A12547" s="1284" t="s">
        <v>21400</v>
      </c>
      <c r="B12547" s="1280" t="s">
        <v>43459</v>
      </c>
      <c r="C12547" s="1285" t="s">
        <v>45779</v>
      </c>
      <c r="D12547" s="1284" t="s">
        <v>28</v>
      </c>
      <c r="E12547" s="1289">
        <v>75006.03</v>
      </c>
      <c r="F12547" s="295"/>
      <c r="G12547" s="295"/>
    </row>
    <row r="12548" spans="1:7" customFormat="1" ht="22.5">
      <c r="A12548" s="1284" t="s">
        <v>21401</v>
      </c>
      <c r="B12548" s="1280" t="s">
        <v>43459</v>
      </c>
      <c r="C12548" s="1285" t="s">
        <v>45780</v>
      </c>
      <c r="D12548" s="1284" t="s">
        <v>28</v>
      </c>
      <c r="E12548" s="1289">
        <v>67973.710000000006</v>
      </c>
      <c r="F12548" s="295"/>
      <c r="G12548" s="295"/>
    </row>
    <row r="12549" spans="1:7" customFormat="1" ht="22.5">
      <c r="A12549" s="1284" t="s">
        <v>21402</v>
      </c>
      <c r="B12549" s="1280" t="s">
        <v>43459</v>
      </c>
      <c r="C12549" s="1285" t="s">
        <v>45781</v>
      </c>
      <c r="D12549" s="1284" t="s">
        <v>28</v>
      </c>
      <c r="E12549" s="1289">
        <v>89306.21</v>
      </c>
      <c r="F12549" s="295"/>
      <c r="G12549" s="295"/>
    </row>
    <row r="12550" spans="1:7" customFormat="1" ht="22.5">
      <c r="A12550" s="1284" t="s">
        <v>21403</v>
      </c>
      <c r="B12550" s="1280" t="s">
        <v>43459</v>
      </c>
      <c r="C12550" s="1285" t="s">
        <v>45782</v>
      </c>
      <c r="D12550" s="1284" t="s">
        <v>28</v>
      </c>
      <c r="E12550" s="1289">
        <v>81085.53</v>
      </c>
      <c r="F12550" s="295"/>
      <c r="G12550" s="295"/>
    </row>
    <row r="12551" spans="1:7" customFormat="1" ht="22.5">
      <c r="A12551" s="1284" t="s">
        <v>21204</v>
      </c>
      <c r="B12551" s="1280" t="s">
        <v>43459</v>
      </c>
      <c r="C12551" s="1285" t="s">
        <v>45783</v>
      </c>
      <c r="D12551" s="1284" t="s">
        <v>28</v>
      </c>
      <c r="E12551" s="1290">
        <v>3114.12</v>
      </c>
      <c r="F12551" s="295"/>
      <c r="G12551" s="295"/>
    </row>
    <row r="12552" spans="1:7" customFormat="1" ht="22.5">
      <c r="A12552" s="1284" t="s">
        <v>21205</v>
      </c>
      <c r="B12552" s="1280" t="s">
        <v>43459</v>
      </c>
      <c r="C12552" s="1285" t="s">
        <v>45784</v>
      </c>
      <c r="D12552" s="1284" t="s">
        <v>28</v>
      </c>
      <c r="E12552" s="1290">
        <v>2498.42</v>
      </c>
      <c r="F12552" s="295"/>
      <c r="G12552" s="295"/>
    </row>
    <row r="12553" spans="1:7" customFormat="1" ht="22.5">
      <c r="A12553" s="1284" t="s">
        <v>21206</v>
      </c>
      <c r="B12553" s="1280" t="s">
        <v>43459</v>
      </c>
      <c r="C12553" s="1285" t="s">
        <v>45785</v>
      </c>
      <c r="D12553" s="1284" t="s">
        <v>28</v>
      </c>
      <c r="E12553" s="1290">
        <v>3355.63</v>
      </c>
      <c r="F12553" s="295"/>
      <c r="G12553" s="295"/>
    </row>
    <row r="12554" spans="1:7" customFormat="1" ht="22.5">
      <c r="A12554" s="1284" t="s">
        <v>21207</v>
      </c>
      <c r="B12554" s="1280" t="s">
        <v>43459</v>
      </c>
      <c r="C12554" s="1285" t="s">
        <v>45786</v>
      </c>
      <c r="D12554" s="1284" t="s">
        <v>28</v>
      </c>
      <c r="E12554" s="1290">
        <v>2690.14</v>
      </c>
      <c r="F12554" s="295"/>
      <c r="G12554" s="295"/>
    </row>
    <row r="12555" spans="1:7" customFormat="1" ht="22.5">
      <c r="A12555" s="1284" t="s">
        <v>21208</v>
      </c>
      <c r="B12555" s="1280" t="s">
        <v>43459</v>
      </c>
      <c r="C12555" s="1285" t="s">
        <v>45787</v>
      </c>
      <c r="D12555" s="1284" t="s">
        <v>28</v>
      </c>
      <c r="E12555" s="1290">
        <v>3773.26</v>
      </c>
      <c r="F12555" s="295"/>
      <c r="G12555" s="295"/>
    </row>
    <row r="12556" spans="1:7" customFormat="1" ht="22.5">
      <c r="A12556" s="1284" t="s">
        <v>21209</v>
      </c>
      <c r="B12556" s="1280" t="s">
        <v>43459</v>
      </c>
      <c r="C12556" s="1285" t="s">
        <v>45788</v>
      </c>
      <c r="D12556" s="1284" t="s">
        <v>28</v>
      </c>
      <c r="E12556" s="1290">
        <v>3022.9</v>
      </c>
      <c r="F12556" s="295"/>
      <c r="G12556" s="295"/>
    </row>
    <row r="12557" spans="1:7" customFormat="1" ht="22.5">
      <c r="A12557" s="1284" t="s">
        <v>21210</v>
      </c>
      <c r="B12557" s="1280" t="s">
        <v>43459</v>
      </c>
      <c r="C12557" s="1285" t="s">
        <v>45789</v>
      </c>
      <c r="D12557" s="1284" t="s">
        <v>28</v>
      </c>
      <c r="E12557" s="1290">
        <v>4859.1099999999997</v>
      </c>
      <c r="F12557" s="295"/>
      <c r="G12557" s="295"/>
    </row>
    <row r="12558" spans="1:7" customFormat="1" ht="22.5">
      <c r="A12558" s="1284" t="s">
        <v>21211</v>
      </c>
      <c r="B12558" s="1280" t="s">
        <v>43459</v>
      </c>
      <c r="C12558" s="1285" t="s">
        <v>45790</v>
      </c>
      <c r="D12558" s="1284" t="s">
        <v>28</v>
      </c>
      <c r="E12558" s="1290">
        <v>3913.23</v>
      </c>
      <c r="F12558" s="295"/>
      <c r="G12558" s="295"/>
    </row>
    <row r="12559" spans="1:7" customFormat="1" ht="22.5">
      <c r="A12559" s="1284" t="s">
        <v>21212</v>
      </c>
      <c r="B12559" s="1280" t="s">
        <v>43459</v>
      </c>
      <c r="C12559" s="1285" t="s">
        <v>45791</v>
      </c>
      <c r="D12559" s="1284" t="s">
        <v>28</v>
      </c>
      <c r="E12559" s="1290">
        <v>4102.0600000000004</v>
      </c>
      <c r="F12559" s="295"/>
      <c r="G12559" s="295"/>
    </row>
    <row r="12560" spans="1:7" customFormat="1" ht="22.5">
      <c r="A12560" s="1284" t="s">
        <v>21213</v>
      </c>
      <c r="B12560" s="1280" t="s">
        <v>43459</v>
      </c>
      <c r="C12560" s="1285" t="s">
        <v>45792</v>
      </c>
      <c r="D12560" s="1284" t="s">
        <v>28</v>
      </c>
      <c r="E12560" s="1290">
        <v>3273.36</v>
      </c>
      <c r="F12560" s="295"/>
      <c r="G12560" s="295"/>
    </row>
    <row r="12561" spans="1:7" customFormat="1" ht="22.5">
      <c r="A12561" s="1284" t="s">
        <v>21214</v>
      </c>
      <c r="B12561" s="1280" t="s">
        <v>43459</v>
      </c>
      <c r="C12561" s="1285" t="s">
        <v>45793</v>
      </c>
      <c r="D12561" s="1284" t="s">
        <v>28</v>
      </c>
      <c r="E12561" s="1290">
        <v>4348.01</v>
      </c>
      <c r="F12561" s="295"/>
      <c r="G12561" s="295"/>
    </row>
    <row r="12562" spans="1:7" customFormat="1" ht="22.5">
      <c r="A12562" s="1284" t="s">
        <v>21215</v>
      </c>
      <c r="B12562" s="1280" t="s">
        <v>43459</v>
      </c>
      <c r="C12562" s="1285" t="s">
        <v>45794</v>
      </c>
      <c r="D12562" s="1284" t="s">
        <v>28</v>
      </c>
      <c r="E12562" s="1290">
        <v>3468.06</v>
      </c>
      <c r="F12562" s="295"/>
      <c r="G12562" s="295"/>
    </row>
    <row r="12563" spans="1:7" customFormat="1" ht="22.5">
      <c r="A12563" s="1284" t="s">
        <v>21216</v>
      </c>
      <c r="B12563" s="1280" t="s">
        <v>43459</v>
      </c>
      <c r="C12563" s="1285" t="s">
        <v>45795</v>
      </c>
      <c r="D12563" s="1284" t="s">
        <v>28</v>
      </c>
      <c r="E12563" s="1290">
        <v>4966.6000000000004</v>
      </c>
      <c r="F12563" s="295"/>
      <c r="G12563" s="295"/>
    </row>
    <row r="12564" spans="1:7" customFormat="1" ht="22.5">
      <c r="A12564" s="1284" t="s">
        <v>21217</v>
      </c>
      <c r="B12564" s="1280" t="s">
        <v>43459</v>
      </c>
      <c r="C12564" s="1285" t="s">
        <v>45796</v>
      </c>
      <c r="D12564" s="1284" t="s">
        <v>28</v>
      </c>
      <c r="E12564" s="1290">
        <v>3956.92</v>
      </c>
      <c r="F12564" s="295"/>
      <c r="G12564" s="295"/>
    </row>
    <row r="12565" spans="1:7" customFormat="1" ht="22.5">
      <c r="A12565" s="1284" t="s">
        <v>21218</v>
      </c>
      <c r="B12565" s="1280" t="s">
        <v>43459</v>
      </c>
      <c r="C12565" s="1285" t="s">
        <v>45797</v>
      </c>
      <c r="D12565" s="1284" t="s">
        <v>28</v>
      </c>
      <c r="E12565" s="1290">
        <v>6206.2</v>
      </c>
      <c r="F12565" s="295"/>
      <c r="G12565" s="295"/>
    </row>
    <row r="12566" spans="1:7" customFormat="1" ht="22.5">
      <c r="A12566" s="1284" t="s">
        <v>21219</v>
      </c>
      <c r="B12566" s="1280" t="s">
        <v>43459</v>
      </c>
      <c r="C12566" s="1285" t="s">
        <v>45798</v>
      </c>
      <c r="D12566" s="1284" t="s">
        <v>28</v>
      </c>
      <c r="E12566" s="1290">
        <v>4934.2700000000004</v>
      </c>
      <c r="F12566" s="295"/>
      <c r="G12566" s="295"/>
    </row>
    <row r="12567" spans="1:7" customFormat="1" ht="22.5">
      <c r="A12567" s="1284" t="s">
        <v>21220</v>
      </c>
      <c r="B12567" s="1280" t="s">
        <v>43459</v>
      </c>
      <c r="C12567" s="1285" t="s">
        <v>45799</v>
      </c>
      <c r="D12567" s="1284" t="s">
        <v>28</v>
      </c>
      <c r="E12567" s="1290">
        <v>7006.63</v>
      </c>
      <c r="F12567" s="295"/>
      <c r="G12567" s="295"/>
    </row>
    <row r="12568" spans="1:7" customFormat="1" ht="22.5">
      <c r="A12568" s="1284" t="s">
        <v>21221</v>
      </c>
      <c r="B12568" s="1280" t="s">
        <v>43459</v>
      </c>
      <c r="C12568" s="1285" t="s">
        <v>45800</v>
      </c>
      <c r="D12568" s="1284" t="s">
        <v>28</v>
      </c>
      <c r="E12568" s="1290">
        <v>5510.32</v>
      </c>
      <c r="F12568" s="295"/>
      <c r="G12568" s="295"/>
    </row>
    <row r="12569" spans="1:7" customFormat="1" ht="22.5">
      <c r="A12569" s="1284" t="s">
        <v>21222</v>
      </c>
      <c r="B12569" s="1280" t="s">
        <v>43459</v>
      </c>
      <c r="C12569" s="1285" t="s">
        <v>45801</v>
      </c>
      <c r="D12569" s="1284" t="s">
        <v>28</v>
      </c>
      <c r="E12569" s="1290">
        <v>7450.44</v>
      </c>
      <c r="F12569" s="295"/>
      <c r="G12569" s="295"/>
    </row>
    <row r="12570" spans="1:7" customFormat="1" ht="22.5">
      <c r="A12570" s="1284" t="s">
        <v>21223</v>
      </c>
      <c r="B12570" s="1280" t="s">
        <v>43459</v>
      </c>
      <c r="C12570" s="1285" t="s">
        <v>45802</v>
      </c>
      <c r="D12570" s="1284" t="s">
        <v>28</v>
      </c>
      <c r="E12570" s="1290">
        <v>5856.54</v>
      </c>
      <c r="F12570" s="295"/>
      <c r="G12570" s="295"/>
    </row>
    <row r="12571" spans="1:7" customFormat="1" ht="22.5">
      <c r="A12571" s="1284" t="s">
        <v>21224</v>
      </c>
      <c r="B12571" s="1280" t="s">
        <v>43459</v>
      </c>
      <c r="C12571" s="1285" t="s">
        <v>45803</v>
      </c>
      <c r="D12571" s="1284" t="s">
        <v>28</v>
      </c>
      <c r="E12571" s="1290">
        <v>8505.51</v>
      </c>
      <c r="F12571" s="295"/>
      <c r="G12571" s="295"/>
    </row>
    <row r="12572" spans="1:7" customFormat="1" ht="22.5">
      <c r="A12572" s="1284" t="s">
        <v>21225</v>
      </c>
      <c r="B12572" s="1280" t="s">
        <v>43459</v>
      </c>
      <c r="C12572" s="1285" t="s">
        <v>45804</v>
      </c>
      <c r="D12572" s="1284" t="s">
        <v>28</v>
      </c>
      <c r="E12572" s="1290">
        <v>6677.49</v>
      </c>
      <c r="F12572" s="295"/>
      <c r="G12572" s="295"/>
    </row>
    <row r="12573" spans="1:7" customFormat="1" ht="22.5">
      <c r="A12573" s="1284" t="s">
        <v>21226</v>
      </c>
      <c r="B12573" s="1280" t="s">
        <v>43459</v>
      </c>
      <c r="C12573" s="1285" t="s">
        <v>45805</v>
      </c>
      <c r="D12573" s="1284" t="s">
        <v>28</v>
      </c>
      <c r="E12573" s="1289">
        <v>10646.27</v>
      </c>
      <c r="F12573" s="295"/>
      <c r="G12573" s="295"/>
    </row>
    <row r="12574" spans="1:7" customFormat="1" ht="22.5">
      <c r="A12574" s="1284" t="s">
        <v>21227</v>
      </c>
      <c r="B12574" s="1280" t="s">
        <v>43459</v>
      </c>
      <c r="C12574" s="1285" t="s">
        <v>45806</v>
      </c>
      <c r="D12574" s="1284" t="s">
        <v>28</v>
      </c>
      <c r="E12574" s="1290">
        <v>8341.07</v>
      </c>
      <c r="F12574" s="295"/>
      <c r="G12574" s="295"/>
    </row>
    <row r="12575" spans="1:7" customFormat="1" ht="22.5">
      <c r="A12575" s="1284" t="s">
        <v>21404</v>
      </c>
      <c r="B12575" s="1280" t="s">
        <v>43459</v>
      </c>
      <c r="C12575" s="1285" t="s">
        <v>45807</v>
      </c>
      <c r="D12575" s="1284" t="s">
        <v>28</v>
      </c>
      <c r="E12575" s="1289">
        <v>12914.7</v>
      </c>
      <c r="F12575" s="295"/>
      <c r="G12575" s="295"/>
    </row>
    <row r="12576" spans="1:7" customFormat="1" ht="22.5">
      <c r="A12576" s="1284" t="s">
        <v>21405</v>
      </c>
      <c r="B12576" s="1280" t="s">
        <v>43459</v>
      </c>
      <c r="C12576" s="1285" t="s">
        <v>45808</v>
      </c>
      <c r="D12576" s="1284" t="s">
        <v>28</v>
      </c>
      <c r="E12576" s="1289">
        <v>11876.01</v>
      </c>
      <c r="F12576" s="295"/>
      <c r="G12576" s="295"/>
    </row>
    <row r="12577" spans="1:7" customFormat="1" ht="22.5">
      <c r="A12577" s="1284" t="s">
        <v>21406</v>
      </c>
      <c r="B12577" s="1280" t="s">
        <v>43459</v>
      </c>
      <c r="C12577" s="1285" t="s">
        <v>45809</v>
      </c>
      <c r="D12577" s="1284" t="s">
        <v>28</v>
      </c>
      <c r="E12577" s="1289">
        <v>13051.5</v>
      </c>
      <c r="F12577" s="295"/>
      <c r="G12577" s="295"/>
    </row>
    <row r="12578" spans="1:7" customFormat="1" ht="22.5">
      <c r="A12578" s="1284" t="s">
        <v>21407</v>
      </c>
      <c r="B12578" s="1280" t="s">
        <v>43459</v>
      </c>
      <c r="C12578" s="1285" t="s">
        <v>45810</v>
      </c>
      <c r="D12578" s="1284" t="s">
        <v>28</v>
      </c>
      <c r="E12578" s="1289">
        <v>11995.12</v>
      </c>
      <c r="F12578" s="295"/>
      <c r="G12578" s="295"/>
    </row>
    <row r="12579" spans="1:7" customFormat="1" ht="22.5">
      <c r="A12579" s="1284" t="s">
        <v>21408</v>
      </c>
      <c r="B12579" s="1280" t="s">
        <v>43459</v>
      </c>
      <c r="C12579" s="1285" t="s">
        <v>45811</v>
      </c>
      <c r="D12579" s="1284" t="s">
        <v>28</v>
      </c>
      <c r="E12579" s="1289">
        <v>13939.75</v>
      </c>
      <c r="F12579" s="295"/>
      <c r="G12579" s="295"/>
    </row>
    <row r="12580" spans="1:7" customFormat="1" ht="22.5">
      <c r="A12580" s="1284" t="s">
        <v>21409</v>
      </c>
      <c r="B12580" s="1280" t="s">
        <v>43459</v>
      </c>
      <c r="C12580" s="1285" t="s">
        <v>45812</v>
      </c>
      <c r="D12580" s="1284" t="s">
        <v>28</v>
      </c>
      <c r="E12580" s="1289">
        <v>12806.55</v>
      </c>
      <c r="F12580" s="295"/>
      <c r="G12580" s="295"/>
    </row>
    <row r="12581" spans="1:7" customFormat="1" ht="22.5">
      <c r="A12581" s="1284" t="s">
        <v>21410</v>
      </c>
      <c r="B12581" s="1280" t="s">
        <v>43459</v>
      </c>
      <c r="C12581" s="1285" t="s">
        <v>45813</v>
      </c>
      <c r="D12581" s="1284" t="s">
        <v>28</v>
      </c>
      <c r="E12581" s="1289">
        <v>16004.77</v>
      </c>
      <c r="F12581" s="295"/>
      <c r="G12581" s="295"/>
    </row>
    <row r="12582" spans="1:7" customFormat="1" ht="22.5">
      <c r="A12582" s="1284" t="s">
        <v>21411</v>
      </c>
      <c r="B12582" s="1280" t="s">
        <v>43459</v>
      </c>
      <c r="C12582" s="1285" t="s">
        <v>45814</v>
      </c>
      <c r="D12582" s="1284" t="s">
        <v>28</v>
      </c>
      <c r="E12582" s="1289">
        <v>14676.76</v>
      </c>
      <c r="F12582" s="295"/>
      <c r="G12582" s="295"/>
    </row>
    <row r="12583" spans="1:7" customFormat="1" ht="22.5">
      <c r="A12583" s="1284" t="s">
        <v>21412</v>
      </c>
      <c r="B12583" s="1280" t="s">
        <v>43459</v>
      </c>
      <c r="C12583" s="1285" t="s">
        <v>45815</v>
      </c>
      <c r="D12583" s="1284" t="s">
        <v>28</v>
      </c>
      <c r="E12583" s="1289">
        <v>18267.71</v>
      </c>
      <c r="F12583" s="295"/>
      <c r="G12583" s="295"/>
    </row>
    <row r="12584" spans="1:7" customFormat="1" ht="22.5">
      <c r="A12584" s="1284" t="s">
        <v>21413</v>
      </c>
      <c r="B12584" s="1280" t="s">
        <v>43459</v>
      </c>
      <c r="C12584" s="1285" t="s">
        <v>45816</v>
      </c>
      <c r="D12584" s="1284" t="s">
        <v>28</v>
      </c>
      <c r="E12584" s="1289">
        <v>16820.560000000001</v>
      </c>
      <c r="F12584" s="295"/>
      <c r="G12584" s="295"/>
    </row>
    <row r="12585" spans="1:7" customFormat="1" ht="22.5">
      <c r="A12585" s="1284" t="s">
        <v>21414</v>
      </c>
      <c r="B12585" s="1280" t="s">
        <v>43459</v>
      </c>
      <c r="C12585" s="1285" t="s">
        <v>45817</v>
      </c>
      <c r="D12585" s="1284" t="s">
        <v>28</v>
      </c>
      <c r="E12585" s="1289">
        <v>18635.3</v>
      </c>
      <c r="F12585" s="295"/>
      <c r="G12585" s="295"/>
    </row>
    <row r="12586" spans="1:7" customFormat="1" ht="22.5">
      <c r="A12586" s="1284" t="s">
        <v>21415</v>
      </c>
      <c r="B12586" s="1280" t="s">
        <v>43459</v>
      </c>
      <c r="C12586" s="1285" t="s">
        <v>45818</v>
      </c>
      <c r="D12586" s="1284" t="s">
        <v>28</v>
      </c>
      <c r="E12586" s="1289">
        <v>17149.87</v>
      </c>
      <c r="F12586" s="295"/>
      <c r="G12586" s="295"/>
    </row>
    <row r="12587" spans="1:7" customFormat="1" ht="22.5">
      <c r="A12587" s="1284" t="s">
        <v>21416</v>
      </c>
      <c r="B12587" s="1280" t="s">
        <v>43459</v>
      </c>
      <c r="C12587" s="1285" t="s">
        <v>45819</v>
      </c>
      <c r="D12587" s="1284" t="s">
        <v>28</v>
      </c>
      <c r="E12587" s="1289">
        <v>20074.68</v>
      </c>
      <c r="F12587" s="295"/>
      <c r="G12587" s="295"/>
    </row>
    <row r="12588" spans="1:7" customFormat="1" ht="22.5">
      <c r="A12588" s="1284" t="s">
        <v>21417</v>
      </c>
      <c r="B12588" s="1280" t="s">
        <v>43459</v>
      </c>
      <c r="C12588" s="1285" t="s">
        <v>45820</v>
      </c>
      <c r="D12588" s="1284" t="s">
        <v>28</v>
      </c>
      <c r="E12588" s="1289">
        <v>18475.72</v>
      </c>
      <c r="F12588" s="295"/>
      <c r="G12588" s="295"/>
    </row>
    <row r="12589" spans="1:7" customFormat="1" ht="22.5">
      <c r="A12589" s="1284" t="s">
        <v>21418</v>
      </c>
      <c r="B12589" s="1280" t="s">
        <v>43459</v>
      </c>
      <c r="C12589" s="1285" t="s">
        <v>45821</v>
      </c>
      <c r="D12589" s="1284" t="s">
        <v>28</v>
      </c>
      <c r="E12589" s="1289">
        <v>23336.15</v>
      </c>
      <c r="F12589" s="295"/>
      <c r="G12589" s="295"/>
    </row>
    <row r="12590" spans="1:7" customFormat="1" ht="22.5">
      <c r="A12590" s="1284" t="s">
        <v>21419</v>
      </c>
      <c r="B12590" s="1280" t="s">
        <v>43459</v>
      </c>
      <c r="C12590" s="1285" t="s">
        <v>45822</v>
      </c>
      <c r="D12590" s="1284" t="s">
        <v>28</v>
      </c>
      <c r="E12590" s="1289">
        <v>21451.55</v>
      </c>
      <c r="F12590" s="295"/>
      <c r="G12590" s="295"/>
    </row>
    <row r="12591" spans="1:7" customFormat="1" ht="22.5">
      <c r="A12591" s="1284" t="s">
        <v>21420</v>
      </c>
      <c r="B12591" s="1280" t="s">
        <v>43459</v>
      </c>
      <c r="C12591" s="1285" t="s">
        <v>45823</v>
      </c>
      <c r="D12591" s="1284" t="s">
        <v>28</v>
      </c>
      <c r="E12591" s="1289">
        <v>23983.62</v>
      </c>
      <c r="F12591" s="295"/>
      <c r="G12591" s="295"/>
    </row>
    <row r="12592" spans="1:7" customFormat="1" ht="22.5">
      <c r="A12592" s="1284" t="s">
        <v>21421</v>
      </c>
      <c r="B12592" s="1280" t="s">
        <v>43459</v>
      </c>
      <c r="C12592" s="1285" t="s">
        <v>45824</v>
      </c>
      <c r="D12592" s="1284" t="s">
        <v>28</v>
      </c>
      <c r="E12592" s="1289">
        <v>22136.400000000001</v>
      </c>
      <c r="F12592" s="295"/>
      <c r="G12592" s="295"/>
    </row>
    <row r="12593" spans="1:7" customFormat="1" ht="22.5">
      <c r="A12593" s="1284" t="s">
        <v>21422</v>
      </c>
      <c r="B12593" s="1280" t="s">
        <v>43459</v>
      </c>
      <c r="C12593" s="1285" t="s">
        <v>45825</v>
      </c>
      <c r="D12593" s="1284" t="s">
        <v>28</v>
      </c>
      <c r="E12593" s="1289">
        <v>24650.6</v>
      </c>
      <c r="F12593" s="295"/>
      <c r="G12593" s="295"/>
    </row>
    <row r="12594" spans="1:7" customFormat="1" ht="22.5">
      <c r="A12594" s="1284" t="s">
        <v>21423</v>
      </c>
      <c r="B12594" s="1280" t="s">
        <v>43459</v>
      </c>
      <c r="C12594" s="1285" t="s">
        <v>45826</v>
      </c>
      <c r="D12594" s="1284" t="s">
        <v>28</v>
      </c>
      <c r="E12594" s="1289">
        <v>22745.040000000001</v>
      </c>
      <c r="F12594" s="295"/>
      <c r="G12594" s="295"/>
    </row>
    <row r="12595" spans="1:7" customFormat="1" ht="22.5">
      <c r="A12595" s="1284" t="s">
        <v>21424</v>
      </c>
      <c r="B12595" s="1280" t="s">
        <v>43459</v>
      </c>
      <c r="C12595" s="1285" t="s">
        <v>45827</v>
      </c>
      <c r="D12595" s="1284" t="s">
        <v>28</v>
      </c>
      <c r="E12595" s="1289">
        <v>26704.29</v>
      </c>
      <c r="F12595" s="295"/>
      <c r="G12595" s="295"/>
    </row>
    <row r="12596" spans="1:7" customFormat="1" ht="22.5">
      <c r="A12596" s="1284" t="s">
        <v>21425</v>
      </c>
      <c r="B12596" s="1280" t="s">
        <v>43459</v>
      </c>
      <c r="C12596" s="1285" t="s">
        <v>45828</v>
      </c>
      <c r="D12596" s="1284" t="s">
        <v>28</v>
      </c>
      <c r="E12596" s="1289">
        <v>24657.02</v>
      </c>
      <c r="F12596" s="295"/>
      <c r="G12596" s="295"/>
    </row>
    <row r="12597" spans="1:7" customFormat="1" ht="22.5">
      <c r="A12597" s="1284" t="s">
        <v>21426</v>
      </c>
      <c r="B12597" s="1280" t="s">
        <v>43459</v>
      </c>
      <c r="C12597" s="1285" t="s">
        <v>45829</v>
      </c>
      <c r="D12597" s="1284" t="s">
        <v>28</v>
      </c>
      <c r="E12597" s="1289">
        <v>31294.46</v>
      </c>
      <c r="F12597" s="295"/>
      <c r="G12597" s="295"/>
    </row>
    <row r="12598" spans="1:7" customFormat="1" ht="22.5">
      <c r="A12598" s="1284" t="s">
        <v>21427</v>
      </c>
      <c r="B12598" s="1280" t="s">
        <v>43459</v>
      </c>
      <c r="C12598" s="1285" t="s">
        <v>45830</v>
      </c>
      <c r="D12598" s="1284" t="s">
        <v>28</v>
      </c>
      <c r="E12598" s="1289">
        <v>28886.959999999999</v>
      </c>
      <c r="F12598" s="295"/>
      <c r="G12598" s="295"/>
    </row>
    <row r="12599" spans="1:7" customFormat="1" ht="22.5">
      <c r="A12599" s="1284" t="s">
        <v>21428</v>
      </c>
      <c r="B12599" s="1280" t="s">
        <v>43459</v>
      </c>
      <c r="C12599" s="1285" t="s">
        <v>45831</v>
      </c>
      <c r="D12599" s="1284" t="s">
        <v>28</v>
      </c>
      <c r="E12599" s="1289">
        <v>31814.94</v>
      </c>
      <c r="F12599" s="295"/>
      <c r="G12599" s="295"/>
    </row>
    <row r="12600" spans="1:7" customFormat="1" ht="22.5">
      <c r="A12600" s="1284" t="s">
        <v>21429</v>
      </c>
      <c r="B12600" s="1280" t="s">
        <v>43459</v>
      </c>
      <c r="C12600" s="1285" t="s">
        <v>45832</v>
      </c>
      <c r="D12600" s="1284" t="s">
        <v>28</v>
      </c>
      <c r="E12600" s="1289">
        <v>29243</v>
      </c>
      <c r="F12600" s="295"/>
      <c r="G12600" s="295"/>
    </row>
    <row r="12601" spans="1:7" customFormat="1" ht="22.5">
      <c r="A12601" s="1284" t="s">
        <v>21430</v>
      </c>
      <c r="B12601" s="1280" t="s">
        <v>43459</v>
      </c>
      <c r="C12601" s="1285" t="s">
        <v>45833</v>
      </c>
      <c r="D12601" s="1284" t="s">
        <v>28</v>
      </c>
      <c r="E12601" s="1289">
        <v>33180.74</v>
      </c>
      <c r="F12601" s="295"/>
      <c r="G12601" s="295"/>
    </row>
    <row r="12602" spans="1:7" customFormat="1" ht="22.5">
      <c r="A12602" s="1284" t="s">
        <v>21431</v>
      </c>
      <c r="B12602" s="1280" t="s">
        <v>43459</v>
      </c>
      <c r="C12602" s="1285" t="s">
        <v>45834</v>
      </c>
      <c r="D12602" s="1284" t="s">
        <v>28</v>
      </c>
      <c r="E12602" s="1289">
        <v>30488.58</v>
      </c>
      <c r="F12602" s="295"/>
      <c r="G12602" s="295"/>
    </row>
    <row r="12603" spans="1:7" customFormat="1" ht="22.5">
      <c r="A12603" s="1284" t="s">
        <v>21432</v>
      </c>
      <c r="B12603" s="1280" t="s">
        <v>43459</v>
      </c>
      <c r="C12603" s="1285" t="s">
        <v>45835</v>
      </c>
      <c r="D12603" s="1284" t="s">
        <v>28</v>
      </c>
      <c r="E12603" s="1289">
        <v>35979.410000000003</v>
      </c>
      <c r="F12603" s="295"/>
      <c r="G12603" s="295"/>
    </row>
    <row r="12604" spans="1:7" customFormat="1" ht="22.5">
      <c r="A12604" s="1284" t="s">
        <v>21433</v>
      </c>
      <c r="B12604" s="1280" t="s">
        <v>43459</v>
      </c>
      <c r="C12604" s="1285" t="s">
        <v>45836</v>
      </c>
      <c r="D12604" s="1284" t="s">
        <v>28</v>
      </c>
      <c r="E12604" s="1289">
        <v>33112.76</v>
      </c>
      <c r="F12604" s="295"/>
      <c r="G12604" s="295"/>
    </row>
    <row r="12605" spans="1:7" customFormat="1" ht="22.5">
      <c r="A12605" s="1284" t="s">
        <v>21434</v>
      </c>
      <c r="B12605" s="1280" t="s">
        <v>43459</v>
      </c>
      <c r="C12605" s="1285" t="s">
        <v>45837</v>
      </c>
      <c r="D12605" s="1284" t="s">
        <v>28</v>
      </c>
      <c r="E12605" s="1289">
        <v>42240.03</v>
      </c>
      <c r="F12605" s="295"/>
      <c r="G12605" s="295"/>
    </row>
    <row r="12606" spans="1:7" customFormat="1" ht="22.5">
      <c r="A12606" s="1284" t="s">
        <v>21435</v>
      </c>
      <c r="B12606" s="1280" t="s">
        <v>43459</v>
      </c>
      <c r="C12606" s="1285" t="s">
        <v>45838</v>
      </c>
      <c r="D12606" s="1284" t="s">
        <v>28</v>
      </c>
      <c r="E12606" s="1289">
        <v>38928.99</v>
      </c>
      <c r="F12606" s="295"/>
      <c r="G12606" s="295"/>
    </row>
    <row r="12607" spans="1:7" customFormat="1" ht="22.5">
      <c r="A12607" s="1284" t="s">
        <v>21436</v>
      </c>
      <c r="B12607" s="1280" t="s">
        <v>43459</v>
      </c>
      <c r="C12607" s="1285" t="s">
        <v>45839</v>
      </c>
      <c r="D12607" s="1284" t="s">
        <v>28</v>
      </c>
      <c r="E12607" s="1289">
        <v>24877.23</v>
      </c>
      <c r="F12607" s="295"/>
      <c r="G12607" s="295"/>
    </row>
    <row r="12608" spans="1:7" customFormat="1" ht="22.5">
      <c r="A12608" s="1284" t="s">
        <v>21437</v>
      </c>
      <c r="B12608" s="1280" t="s">
        <v>43459</v>
      </c>
      <c r="C12608" s="1285" t="s">
        <v>45840</v>
      </c>
      <c r="D12608" s="1284" t="s">
        <v>28</v>
      </c>
      <c r="E12608" s="1289">
        <v>22908.1</v>
      </c>
      <c r="F12608" s="295"/>
      <c r="G12608" s="295"/>
    </row>
    <row r="12609" spans="1:7" customFormat="1" ht="22.5">
      <c r="A12609" s="1284" t="s">
        <v>21438</v>
      </c>
      <c r="B12609" s="1280" t="s">
        <v>43459</v>
      </c>
      <c r="C12609" s="1285" t="s">
        <v>45841</v>
      </c>
      <c r="D12609" s="1284" t="s">
        <v>28</v>
      </c>
      <c r="E12609" s="1289">
        <v>25490.91</v>
      </c>
      <c r="F12609" s="295"/>
      <c r="G12609" s="295"/>
    </row>
    <row r="12610" spans="1:7" customFormat="1" ht="22.5">
      <c r="A12610" s="1284" t="s">
        <v>21439</v>
      </c>
      <c r="B12610" s="1280" t="s">
        <v>43459</v>
      </c>
      <c r="C12610" s="1285" t="s">
        <v>45842</v>
      </c>
      <c r="D12610" s="1284" t="s">
        <v>28</v>
      </c>
      <c r="E12610" s="1289">
        <v>23459.64</v>
      </c>
      <c r="F12610" s="295"/>
      <c r="G12610" s="295"/>
    </row>
    <row r="12611" spans="1:7" customFormat="1" ht="22.5">
      <c r="A12611" s="1284" t="s">
        <v>21440</v>
      </c>
      <c r="B12611" s="1280" t="s">
        <v>43459</v>
      </c>
      <c r="C12611" s="1285" t="s">
        <v>45843</v>
      </c>
      <c r="D12611" s="1284" t="s">
        <v>28</v>
      </c>
      <c r="E12611" s="1289">
        <v>27634.39</v>
      </c>
      <c r="F12611" s="295"/>
      <c r="G12611" s="295"/>
    </row>
    <row r="12612" spans="1:7" customFormat="1" ht="22.5">
      <c r="A12612" s="1284" t="s">
        <v>21441</v>
      </c>
      <c r="B12612" s="1280" t="s">
        <v>43459</v>
      </c>
      <c r="C12612" s="1285" t="s">
        <v>45844</v>
      </c>
      <c r="D12612" s="1284" t="s">
        <v>28</v>
      </c>
      <c r="E12612" s="1289">
        <v>25447.119999999999</v>
      </c>
      <c r="F12612" s="295"/>
      <c r="G12612" s="295"/>
    </row>
    <row r="12613" spans="1:7" customFormat="1" ht="22.5">
      <c r="A12613" s="1284" t="s">
        <v>21442</v>
      </c>
      <c r="B12613" s="1280" t="s">
        <v>43459</v>
      </c>
      <c r="C12613" s="1285" t="s">
        <v>45845</v>
      </c>
      <c r="D12613" s="1284" t="s">
        <v>28</v>
      </c>
      <c r="E12613" s="1289">
        <v>32441.34</v>
      </c>
      <c r="F12613" s="295"/>
      <c r="G12613" s="295"/>
    </row>
    <row r="12614" spans="1:7" customFormat="1" ht="22.5">
      <c r="A12614" s="1284" t="s">
        <v>21443</v>
      </c>
      <c r="B12614" s="1280" t="s">
        <v>43459</v>
      </c>
      <c r="C12614" s="1285" t="s">
        <v>45846</v>
      </c>
      <c r="D12614" s="1284" t="s">
        <v>28</v>
      </c>
      <c r="E12614" s="1289">
        <v>29861.06</v>
      </c>
      <c r="F12614" s="295"/>
      <c r="G12614" s="295"/>
    </row>
    <row r="12615" spans="1:7" customFormat="1" ht="22.5">
      <c r="A12615" s="1284" t="s">
        <v>21444</v>
      </c>
      <c r="B12615" s="1280" t="s">
        <v>43459</v>
      </c>
      <c r="C12615" s="1285" t="s">
        <v>45847</v>
      </c>
      <c r="D12615" s="1284" t="s">
        <v>28</v>
      </c>
      <c r="E12615" s="1289">
        <v>32865.78</v>
      </c>
      <c r="F12615" s="295"/>
      <c r="G12615" s="295"/>
    </row>
    <row r="12616" spans="1:7" customFormat="1" ht="22.5">
      <c r="A12616" s="1284" t="s">
        <v>21445</v>
      </c>
      <c r="B12616" s="1280" t="s">
        <v>43459</v>
      </c>
      <c r="C12616" s="1285" t="s">
        <v>45848</v>
      </c>
      <c r="D12616" s="1284" t="s">
        <v>28</v>
      </c>
      <c r="E12616" s="1289">
        <v>30158.42</v>
      </c>
      <c r="F12616" s="295"/>
      <c r="G12616" s="295"/>
    </row>
    <row r="12617" spans="1:7" customFormat="1" ht="22.5">
      <c r="A12617" s="1284" t="s">
        <v>21446</v>
      </c>
      <c r="B12617" s="1280" t="s">
        <v>43459</v>
      </c>
      <c r="C12617" s="1285" t="s">
        <v>45849</v>
      </c>
      <c r="D12617" s="1284" t="s">
        <v>28</v>
      </c>
      <c r="E12617" s="1289">
        <v>34176.519999999997</v>
      </c>
      <c r="F12617" s="295"/>
      <c r="G12617" s="295"/>
    </row>
    <row r="12618" spans="1:7" customFormat="1" ht="22.5">
      <c r="A12618" s="1284" t="s">
        <v>21447</v>
      </c>
      <c r="B12618" s="1280" t="s">
        <v>43459</v>
      </c>
      <c r="C12618" s="1285" t="s">
        <v>45850</v>
      </c>
      <c r="D12618" s="1284" t="s">
        <v>28</v>
      </c>
      <c r="E12618" s="1289">
        <v>31343.84</v>
      </c>
      <c r="F12618" s="295"/>
      <c r="G12618" s="295"/>
    </row>
    <row r="12619" spans="1:7" customFormat="1" ht="22.5">
      <c r="A12619" s="1284" t="s">
        <v>21448</v>
      </c>
      <c r="B12619" s="1280" t="s">
        <v>43459</v>
      </c>
      <c r="C12619" s="1285" t="s">
        <v>45851</v>
      </c>
      <c r="D12619" s="1284" t="s">
        <v>28</v>
      </c>
      <c r="E12619" s="1289">
        <v>37164.46</v>
      </c>
      <c r="F12619" s="295"/>
      <c r="G12619" s="295"/>
    </row>
    <row r="12620" spans="1:7" customFormat="1" ht="22.5">
      <c r="A12620" s="1284" t="s">
        <v>21449</v>
      </c>
      <c r="B12620" s="1280" t="s">
        <v>43459</v>
      </c>
      <c r="C12620" s="1285" t="s">
        <v>45852</v>
      </c>
      <c r="D12620" s="1284" t="s">
        <v>28</v>
      </c>
      <c r="E12620" s="1289">
        <v>34122.160000000003</v>
      </c>
      <c r="F12620" s="295"/>
      <c r="G12620" s="295"/>
    </row>
    <row r="12621" spans="1:7" customFormat="1" ht="22.5">
      <c r="A12621" s="1284" t="s">
        <v>21450</v>
      </c>
      <c r="B12621" s="1280" t="s">
        <v>43459</v>
      </c>
      <c r="C12621" s="1285" t="s">
        <v>45853</v>
      </c>
      <c r="D12621" s="1284" t="s">
        <v>28</v>
      </c>
      <c r="E12621" s="1289">
        <v>43610.81</v>
      </c>
      <c r="F12621" s="295"/>
      <c r="G12621" s="295"/>
    </row>
    <row r="12622" spans="1:7" customFormat="1" ht="22.5">
      <c r="A12622" s="1284" t="s">
        <v>21451</v>
      </c>
      <c r="B12622" s="1280" t="s">
        <v>43459</v>
      </c>
      <c r="C12622" s="1285" t="s">
        <v>45854</v>
      </c>
      <c r="D12622" s="1284" t="s">
        <v>28</v>
      </c>
      <c r="E12622" s="1289">
        <v>40107.72</v>
      </c>
      <c r="F12622" s="295"/>
      <c r="G12622" s="295"/>
    </row>
    <row r="12623" spans="1:7" customFormat="1" ht="22.5">
      <c r="A12623" s="1284" t="s">
        <v>21452</v>
      </c>
      <c r="B12623" s="1280" t="s">
        <v>43459</v>
      </c>
      <c r="C12623" s="1285" t="s">
        <v>45855</v>
      </c>
      <c r="D12623" s="1284" t="s">
        <v>28</v>
      </c>
      <c r="E12623" s="1289">
        <v>19918.509999999998</v>
      </c>
      <c r="F12623" s="295"/>
      <c r="G12623" s="295"/>
    </row>
    <row r="12624" spans="1:7" customFormat="1" ht="22.5">
      <c r="A12624" s="1284" t="s">
        <v>21453</v>
      </c>
      <c r="B12624" s="1280" t="s">
        <v>43459</v>
      </c>
      <c r="C12624" s="1285" t="s">
        <v>45856</v>
      </c>
      <c r="D12624" s="1284" t="s">
        <v>28</v>
      </c>
      <c r="E12624" s="1289">
        <v>18253.88</v>
      </c>
      <c r="F12624" s="295"/>
      <c r="G12624" s="295"/>
    </row>
    <row r="12625" spans="1:7" customFormat="1" ht="22.5">
      <c r="A12625" s="1284" t="s">
        <v>21454</v>
      </c>
      <c r="B12625" s="1280" t="s">
        <v>43459</v>
      </c>
      <c r="C12625" s="1285" t="s">
        <v>45857</v>
      </c>
      <c r="D12625" s="1284" t="s">
        <v>28</v>
      </c>
      <c r="E12625" s="1289">
        <v>20173.54</v>
      </c>
      <c r="F12625" s="295"/>
      <c r="G12625" s="295"/>
    </row>
    <row r="12626" spans="1:7" customFormat="1" ht="22.5">
      <c r="A12626" s="1284" t="s">
        <v>21455</v>
      </c>
      <c r="B12626" s="1280" t="s">
        <v>43459</v>
      </c>
      <c r="C12626" s="1285" t="s">
        <v>45858</v>
      </c>
      <c r="D12626" s="1284" t="s">
        <v>28</v>
      </c>
      <c r="E12626" s="1289">
        <v>18462.900000000001</v>
      </c>
      <c r="F12626" s="295"/>
      <c r="G12626" s="295"/>
    </row>
    <row r="12627" spans="1:7" customFormat="1" ht="22.5">
      <c r="A12627" s="1284" t="s">
        <v>21456</v>
      </c>
      <c r="B12627" s="1280" t="s">
        <v>43459</v>
      </c>
      <c r="C12627" s="1285" t="s">
        <v>45859</v>
      </c>
      <c r="D12627" s="1284" t="s">
        <v>28</v>
      </c>
      <c r="E12627" s="1289">
        <v>21806.61</v>
      </c>
      <c r="F12627" s="295"/>
      <c r="G12627" s="295"/>
    </row>
    <row r="12628" spans="1:7" customFormat="1" ht="22.5">
      <c r="A12628" s="1284" t="s">
        <v>21457</v>
      </c>
      <c r="B12628" s="1280" t="s">
        <v>43459</v>
      </c>
      <c r="C12628" s="1285" t="s">
        <v>45860</v>
      </c>
      <c r="D12628" s="1284" t="s">
        <v>28</v>
      </c>
      <c r="E12628" s="1289">
        <v>19956.62</v>
      </c>
      <c r="F12628" s="295"/>
      <c r="G12628" s="295"/>
    </row>
    <row r="12629" spans="1:7" customFormat="1" ht="22.5">
      <c r="A12629" s="1284" t="s">
        <v>21458</v>
      </c>
      <c r="B12629" s="1280" t="s">
        <v>43459</v>
      </c>
      <c r="C12629" s="1285" t="s">
        <v>45861</v>
      </c>
      <c r="D12629" s="1284" t="s">
        <v>28</v>
      </c>
      <c r="E12629" s="1289">
        <v>25460.93</v>
      </c>
      <c r="F12629" s="295"/>
      <c r="G12629" s="295"/>
    </row>
    <row r="12630" spans="1:7" customFormat="1" ht="22.5">
      <c r="A12630" s="1284" t="s">
        <v>21459</v>
      </c>
      <c r="B12630" s="1280" t="s">
        <v>43459</v>
      </c>
      <c r="C12630" s="1285" t="s">
        <v>45862</v>
      </c>
      <c r="D12630" s="1284" t="s">
        <v>28</v>
      </c>
      <c r="E12630" s="1289">
        <v>23269.84</v>
      </c>
      <c r="F12630" s="295"/>
      <c r="G12630" s="295"/>
    </row>
    <row r="12631" spans="1:7" customFormat="1" ht="22.5">
      <c r="A12631" s="1284" t="s">
        <v>21460</v>
      </c>
      <c r="B12631" s="1280" t="s">
        <v>43459</v>
      </c>
      <c r="C12631" s="1285" t="s">
        <v>45863</v>
      </c>
      <c r="D12631" s="1284" t="s">
        <v>28</v>
      </c>
      <c r="E12631" s="1289">
        <v>25768.82</v>
      </c>
      <c r="F12631" s="295"/>
      <c r="G12631" s="295"/>
    </row>
    <row r="12632" spans="1:7" customFormat="1" ht="22.5">
      <c r="A12632" s="1284" t="s">
        <v>21461</v>
      </c>
      <c r="B12632" s="1280" t="s">
        <v>43459</v>
      </c>
      <c r="C12632" s="1285" t="s">
        <v>45864</v>
      </c>
      <c r="D12632" s="1284" t="s">
        <v>28</v>
      </c>
      <c r="E12632" s="1289">
        <v>23678.43</v>
      </c>
      <c r="F12632" s="295"/>
      <c r="G12632" s="295"/>
    </row>
    <row r="12633" spans="1:7" customFormat="1" ht="22.5">
      <c r="A12633" s="1284" t="s">
        <v>21462</v>
      </c>
      <c r="B12633" s="1280" t="s">
        <v>43459</v>
      </c>
      <c r="C12633" s="1285" t="s">
        <v>45865</v>
      </c>
      <c r="D12633" s="1284" t="s">
        <v>28</v>
      </c>
      <c r="E12633" s="1289">
        <v>26349.25</v>
      </c>
      <c r="F12633" s="295"/>
      <c r="G12633" s="295"/>
    </row>
    <row r="12634" spans="1:7" customFormat="1" ht="22.5">
      <c r="A12634" s="1284" t="s">
        <v>21463</v>
      </c>
      <c r="B12634" s="1280" t="s">
        <v>43459</v>
      </c>
      <c r="C12634" s="1285" t="s">
        <v>45866</v>
      </c>
      <c r="D12634" s="1284" t="s">
        <v>28</v>
      </c>
      <c r="E12634" s="1289">
        <v>24191.48</v>
      </c>
      <c r="F12634" s="295"/>
      <c r="G12634" s="295"/>
    </row>
    <row r="12635" spans="1:7" customFormat="1" ht="22.5">
      <c r="A12635" s="1284" t="s">
        <v>21464</v>
      </c>
      <c r="B12635" s="1280" t="s">
        <v>43459</v>
      </c>
      <c r="C12635" s="1285" t="s">
        <v>45867</v>
      </c>
      <c r="D12635" s="1284" t="s">
        <v>28</v>
      </c>
      <c r="E12635" s="1289">
        <v>28111.66</v>
      </c>
      <c r="F12635" s="295"/>
      <c r="G12635" s="295"/>
    </row>
    <row r="12636" spans="1:7" customFormat="1" ht="22.5">
      <c r="A12636" s="1284" t="s">
        <v>21465</v>
      </c>
      <c r="B12636" s="1280" t="s">
        <v>43459</v>
      </c>
      <c r="C12636" s="1285" t="s">
        <v>45868</v>
      </c>
      <c r="D12636" s="1284" t="s">
        <v>28</v>
      </c>
      <c r="E12636" s="1289">
        <v>25783.21</v>
      </c>
      <c r="F12636" s="295"/>
      <c r="G12636" s="295"/>
    </row>
    <row r="12637" spans="1:7" customFormat="1" ht="22.5">
      <c r="A12637" s="1284" t="s">
        <v>21466</v>
      </c>
      <c r="B12637" s="1280" t="s">
        <v>43459</v>
      </c>
      <c r="C12637" s="1285" t="s">
        <v>45869</v>
      </c>
      <c r="D12637" s="1284" t="s">
        <v>28</v>
      </c>
      <c r="E12637" s="1289">
        <v>33607.300000000003</v>
      </c>
      <c r="F12637" s="295"/>
      <c r="G12637" s="295"/>
    </row>
    <row r="12638" spans="1:7" customFormat="1" ht="22.5">
      <c r="A12638" s="1284" t="s">
        <v>21467</v>
      </c>
      <c r="B12638" s="1280" t="s">
        <v>43459</v>
      </c>
      <c r="C12638" s="1285" t="s">
        <v>45870</v>
      </c>
      <c r="D12638" s="1284" t="s">
        <v>28</v>
      </c>
      <c r="E12638" s="1289">
        <v>30854.77</v>
      </c>
      <c r="F12638" s="295"/>
      <c r="G12638" s="295"/>
    </row>
    <row r="12639" spans="1:7" customFormat="1" ht="22.5">
      <c r="A12639" s="1284" t="s">
        <v>21468</v>
      </c>
      <c r="B12639" s="1280" t="s">
        <v>43459</v>
      </c>
      <c r="C12639" s="1285" t="s">
        <v>45871</v>
      </c>
      <c r="D12639" s="1284" t="s">
        <v>28</v>
      </c>
      <c r="E12639" s="1289">
        <v>33916.57</v>
      </c>
      <c r="F12639" s="295"/>
      <c r="G12639" s="295"/>
    </row>
    <row r="12640" spans="1:7" customFormat="1" ht="22.5">
      <c r="A12640" s="1284" t="s">
        <v>21469</v>
      </c>
      <c r="B12640" s="1280" t="s">
        <v>43459</v>
      </c>
      <c r="C12640" s="1285" t="s">
        <v>45872</v>
      </c>
      <c r="D12640" s="1284" t="s">
        <v>28</v>
      </c>
      <c r="E12640" s="1289">
        <v>31073.91</v>
      </c>
      <c r="F12640" s="295"/>
      <c r="G12640" s="295"/>
    </row>
    <row r="12641" spans="1:7" customFormat="1" ht="22.5">
      <c r="A12641" s="1284" t="s">
        <v>21470</v>
      </c>
      <c r="B12641" s="1280" t="s">
        <v>43459</v>
      </c>
      <c r="C12641" s="1285" t="s">
        <v>45873</v>
      </c>
      <c r="D12641" s="1284" t="s">
        <v>28</v>
      </c>
      <c r="E12641" s="1289">
        <v>35226.21</v>
      </c>
      <c r="F12641" s="295"/>
      <c r="G12641" s="295"/>
    </row>
    <row r="12642" spans="1:7" customFormat="1" ht="22.5">
      <c r="A12642" s="1284" t="s">
        <v>21471</v>
      </c>
      <c r="B12642" s="1280" t="s">
        <v>43459</v>
      </c>
      <c r="C12642" s="1285" t="s">
        <v>45874</v>
      </c>
      <c r="D12642" s="1284" t="s">
        <v>28</v>
      </c>
      <c r="E12642" s="1289">
        <v>32252.99</v>
      </c>
      <c r="F12642" s="295"/>
      <c r="G12642" s="295"/>
    </row>
    <row r="12643" spans="1:7" customFormat="1" ht="22.5">
      <c r="A12643" s="1284" t="s">
        <v>21472</v>
      </c>
      <c r="B12643" s="1280" t="s">
        <v>43459</v>
      </c>
      <c r="C12643" s="1285" t="s">
        <v>45875</v>
      </c>
      <c r="D12643" s="1284" t="s">
        <v>28</v>
      </c>
      <c r="E12643" s="1289">
        <v>38283.699999999997</v>
      </c>
      <c r="F12643" s="295"/>
      <c r="G12643" s="295"/>
    </row>
    <row r="12644" spans="1:7" customFormat="1" ht="22.5">
      <c r="A12644" s="1284" t="s">
        <v>21473</v>
      </c>
      <c r="B12644" s="1280" t="s">
        <v>43459</v>
      </c>
      <c r="C12644" s="1285" t="s">
        <v>45876</v>
      </c>
      <c r="D12644" s="1284" t="s">
        <v>28</v>
      </c>
      <c r="E12644" s="1289">
        <v>35105.06</v>
      </c>
      <c r="F12644" s="295"/>
      <c r="G12644" s="295"/>
    </row>
    <row r="12645" spans="1:7" customFormat="1" ht="22.5">
      <c r="A12645" s="1284" t="s">
        <v>21474</v>
      </c>
      <c r="B12645" s="1280" t="s">
        <v>43459</v>
      </c>
      <c r="C12645" s="1285" t="s">
        <v>45877</v>
      </c>
      <c r="D12645" s="1284" t="s">
        <v>28</v>
      </c>
      <c r="E12645" s="1289">
        <v>45049.21</v>
      </c>
      <c r="F12645" s="295"/>
      <c r="G12645" s="295"/>
    </row>
    <row r="12646" spans="1:7" customFormat="1" ht="22.5">
      <c r="A12646" s="1284" t="s">
        <v>21475</v>
      </c>
      <c r="B12646" s="1280" t="s">
        <v>43459</v>
      </c>
      <c r="C12646" s="1285" t="s">
        <v>45878</v>
      </c>
      <c r="D12646" s="1284" t="s">
        <v>28</v>
      </c>
      <c r="E12646" s="1289">
        <v>41354.720000000001</v>
      </c>
      <c r="F12646" s="295"/>
      <c r="G12646" s="295"/>
    </row>
    <row r="12647" spans="1:7" customFormat="1" ht="22.5">
      <c r="A12647" s="1284" t="s">
        <v>21476</v>
      </c>
      <c r="B12647" s="1280" t="s">
        <v>43459</v>
      </c>
      <c r="C12647" s="1285" t="s">
        <v>45879</v>
      </c>
      <c r="D12647" s="1284" t="s">
        <v>28</v>
      </c>
      <c r="E12647" s="1289">
        <v>26664.67</v>
      </c>
      <c r="F12647" s="295"/>
      <c r="G12647" s="295"/>
    </row>
    <row r="12648" spans="1:7" customFormat="1" ht="22.5">
      <c r="A12648" s="1284" t="s">
        <v>21477</v>
      </c>
      <c r="B12648" s="1280" t="s">
        <v>43459</v>
      </c>
      <c r="C12648" s="1285" t="s">
        <v>45880</v>
      </c>
      <c r="D12648" s="1284" t="s">
        <v>28</v>
      </c>
      <c r="E12648" s="1289">
        <v>24451.72</v>
      </c>
      <c r="F12648" s="295"/>
      <c r="G12648" s="295"/>
    </row>
    <row r="12649" spans="1:7" customFormat="1" ht="22.5">
      <c r="A12649" s="1284" t="s">
        <v>21478</v>
      </c>
      <c r="B12649" s="1280" t="s">
        <v>43459</v>
      </c>
      <c r="C12649" s="1285" t="s">
        <v>45881</v>
      </c>
      <c r="D12649" s="1284" t="s">
        <v>28</v>
      </c>
      <c r="E12649" s="1289">
        <v>27183.78</v>
      </c>
      <c r="F12649" s="295"/>
      <c r="G12649" s="295"/>
    </row>
    <row r="12650" spans="1:7" customFormat="1" ht="22.5">
      <c r="A12650" s="1284" t="s">
        <v>21479</v>
      </c>
      <c r="B12650" s="1280" t="s">
        <v>43459</v>
      </c>
      <c r="C12650" s="1285" t="s">
        <v>45882</v>
      </c>
      <c r="D12650" s="1284" t="s">
        <v>28</v>
      </c>
      <c r="E12650" s="1289">
        <v>24900.29</v>
      </c>
      <c r="F12650" s="295"/>
      <c r="G12650" s="295"/>
    </row>
    <row r="12651" spans="1:7" customFormat="1" ht="22.5">
      <c r="A12651" s="1284" t="s">
        <v>21480</v>
      </c>
      <c r="B12651" s="1280" t="s">
        <v>43459</v>
      </c>
      <c r="C12651" s="1285" t="s">
        <v>45883</v>
      </c>
      <c r="D12651" s="1284" t="s">
        <v>28</v>
      </c>
      <c r="E12651" s="1289">
        <v>29631.7</v>
      </c>
      <c r="F12651" s="295"/>
      <c r="G12651" s="295"/>
    </row>
    <row r="12652" spans="1:7" customFormat="1" ht="22.5">
      <c r="A12652" s="1284" t="s">
        <v>21481</v>
      </c>
      <c r="B12652" s="1280" t="s">
        <v>43459</v>
      </c>
      <c r="C12652" s="1285" t="s">
        <v>45884</v>
      </c>
      <c r="D12652" s="1284" t="s">
        <v>28</v>
      </c>
      <c r="E12652" s="1289">
        <v>27161.93</v>
      </c>
      <c r="F12652" s="295"/>
      <c r="G12652" s="295"/>
    </row>
    <row r="12653" spans="1:7" customFormat="1" ht="22.5">
      <c r="A12653" s="1284" t="s">
        <v>21482</v>
      </c>
      <c r="B12653" s="1280" t="s">
        <v>43459</v>
      </c>
      <c r="C12653" s="1285" t="s">
        <v>45885</v>
      </c>
      <c r="D12653" s="1284" t="s">
        <v>28</v>
      </c>
      <c r="E12653" s="1289">
        <v>35349.550000000003</v>
      </c>
      <c r="F12653" s="295"/>
      <c r="G12653" s="295"/>
    </row>
    <row r="12654" spans="1:7" customFormat="1" ht="22.5">
      <c r="A12654" s="1284" t="s">
        <v>21483</v>
      </c>
      <c r="B12654" s="1280" t="s">
        <v>43459</v>
      </c>
      <c r="C12654" s="1285" t="s">
        <v>45886</v>
      </c>
      <c r="D12654" s="1284" t="s">
        <v>28</v>
      </c>
      <c r="E12654" s="1289">
        <v>32424.240000000002</v>
      </c>
      <c r="F12654" s="295"/>
      <c r="G12654" s="295"/>
    </row>
    <row r="12655" spans="1:7" customFormat="1" ht="22.5">
      <c r="A12655" s="1284" t="s">
        <v>21484</v>
      </c>
      <c r="B12655" s="1280" t="s">
        <v>43459</v>
      </c>
      <c r="C12655" s="1285" t="s">
        <v>45887</v>
      </c>
      <c r="D12655" s="1284" t="s">
        <v>28</v>
      </c>
      <c r="E12655" s="1289">
        <v>35119.43</v>
      </c>
      <c r="F12655" s="295"/>
      <c r="G12655" s="295"/>
    </row>
    <row r="12656" spans="1:7" customFormat="1" ht="22.5">
      <c r="A12656" s="1284" t="s">
        <v>21485</v>
      </c>
      <c r="B12656" s="1280" t="s">
        <v>43459</v>
      </c>
      <c r="C12656" s="1285" t="s">
        <v>45888</v>
      </c>
      <c r="D12656" s="1284" t="s">
        <v>28</v>
      </c>
      <c r="E12656" s="1289">
        <v>32142.02</v>
      </c>
      <c r="F12656" s="295"/>
      <c r="G12656" s="295"/>
    </row>
    <row r="12657" spans="1:7" customFormat="1" ht="22.5">
      <c r="A12657" s="1284" t="s">
        <v>21486</v>
      </c>
      <c r="B12657" s="1280" t="s">
        <v>43459</v>
      </c>
      <c r="C12657" s="1285" t="s">
        <v>45889</v>
      </c>
      <c r="D12657" s="1284" t="s">
        <v>28</v>
      </c>
      <c r="E12657" s="1289">
        <v>36305.1</v>
      </c>
      <c r="F12657" s="295"/>
      <c r="G12657" s="295"/>
    </row>
    <row r="12658" spans="1:7" customFormat="1" ht="22.5">
      <c r="A12658" s="1284" t="s">
        <v>21487</v>
      </c>
      <c r="B12658" s="1280" t="s">
        <v>43459</v>
      </c>
      <c r="C12658" s="1285" t="s">
        <v>45890</v>
      </c>
      <c r="D12658" s="1284" t="s">
        <v>28</v>
      </c>
      <c r="E12658" s="1289">
        <v>33192.01</v>
      </c>
      <c r="F12658" s="295"/>
      <c r="G12658" s="295"/>
    </row>
    <row r="12659" spans="1:7" customFormat="1" ht="22.5">
      <c r="A12659" s="1284" t="s">
        <v>21488</v>
      </c>
      <c r="B12659" s="1280" t="s">
        <v>43459</v>
      </c>
      <c r="C12659" s="1285" t="s">
        <v>45891</v>
      </c>
      <c r="D12659" s="1284" t="s">
        <v>28</v>
      </c>
      <c r="E12659" s="1289">
        <v>39560.39</v>
      </c>
      <c r="F12659" s="295"/>
      <c r="G12659" s="295"/>
    </row>
    <row r="12660" spans="1:7" customFormat="1" ht="22.5">
      <c r="A12660" s="1284" t="s">
        <v>21489</v>
      </c>
      <c r="B12660" s="1280" t="s">
        <v>43459</v>
      </c>
      <c r="C12660" s="1285" t="s">
        <v>45892</v>
      </c>
      <c r="D12660" s="1284" t="s">
        <v>28</v>
      </c>
      <c r="E12660" s="1289">
        <v>36225.760000000002</v>
      </c>
      <c r="F12660" s="295"/>
      <c r="G12660" s="295"/>
    </row>
    <row r="12661" spans="1:7" customFormat="1" ht="22.5">
      <c r="A12661" s="1284" t="s">
        <v>21490</v>
      </c>
      <c r="B12661" s="1280" t="s">
        <v>43459</v>
      </c>
      <c r="C12661" s="1285" t="s">
        <v>45893</v>
      </c>
      <c r="D12661" s="1284" t="s">
        <v>28</v>
      </c>
      <c r="E12661" s="1289">
        <v>46911</v>
      </c>
      <c r="F12661" s="295"/>
      <c r="G12661" s="295"/>
    </row>
    <row r="12662" spans="1:7" customFormat="1" ht="22.5">
      <c r="A12662" s="1284" t="s">
        <v>21491</v>
      </c>
      <c r="B12662" s="1280" t="s">
        <v>43459</v>
      </c>
      <c r="C12662" s="1285" t="s">
        <v>45894</v>
      </c>
      <c r="D12662" s="1284" t="s">
        <v>28</v>
      </c>
      <c r="E12662" s="1289">
        <v>43025.65</v>
      </c>
      <c r="F12662" s="295"/>
      <c r="G12662" s="295"/>
    </row>
    <row r="12663" spans="1:7" customFormat="1" ht="22.5">
      <c r="A12663" s="1284" t="s">
        <v>21492</v>
      </c>
      <c r="B12663" s="1280" t="s">
        <v>43459</v>
      </c>
      <c r="C12663" s="1285" t="s">
        <v>45895</v>
      </c>
      <c r="D12663" s="1284" t="s">
        <v>28</v>
      </c>
      <c r="E12663" s="1289">
        <v>44554.35</v>
      </c>
      <c r="F12663" s="295"/>
      <c r="G12663" s="295"/>
    </row>
    <row r="12664" spans="1:7" customFormat="1" ht="22.5">
      <c r="A12664" s="1284" t="s">
        <v>21493</v>
      </c>
      <c r="B12664" s="1280" t="s">
        <v>43459</v>
      </c>
      <c r="C12664" s="1285" t="s">
        <v>45896</v>
      </c>
      <c r="D12664" s="1284" t="s">
        <v>28</v>
      </c>
      <c r="E12664" s="1289">
        <v>41027.96</v>
      </c>
      <c r="F12664" s="295"/>
      <c r="G12664" s="295"/>
    </row>
    <row r="12665" spans="1:7" customFormat="1" ht="22.5">
      <c r="A12665" s="1284" t="s">
        <v>21494</v>
      </c>
      <c r="B12665" s="1280" t="s">
        <v>43459</v>
      </c>
      <c r="C12665" s="1285" t="s">
        <v>45897</v>
      </c>
      <c r="D12665" s="1284" t="s">
        <v>28</v>
      </c>
      <c r="E12665" s="1289">
        <v>46396.15</v>
      </c>
      <c r="F12665" s="295"/>
      <c r="G12665" s="295"/>
    </row>
    <row r="12666" spans="1:7" customFormat="1" ht="22.5">
      <c r="A12666" s="1284" t="s">
        <v>21495</v>
      </c>
      <c r="B12666" s="1280" t="s">
        <v>43459</v>
      </c>
      <c r="C12666" s="1285" t="s">
        <v>45898</v>
      </c>
      <c r="D12666" s="1284" t="s">
        <v>28</v>
      </c>
      <c r="E12666" s="1289">
        <v>42696.59</v>
      </c>
      <c r="F12666" s="295"/>
      <c r="G12666" s="295"/>
    </row>
    <row r="12667" spans="1:7" customFormat="1" ht="22.5">
      <c r="A12667" s="1284" t="s">
        <v>21496</v>
      </c>
      <c r="B12667" s="1280" t="s">
        <v>43459</v>
      </c>
      <c r="C12667" s="1285" t="s">
        <v>45899</v>
      </c>
      <c r="D12667" s="1284" t="s">
        <v>28</v>
      </c>
      <c r="E12667" s="1289">
        <v>50867.78</v>
      </c>
      <c r="F12667" s="295"/>
      <c r="G12667" s="295"/>
    </row>
    <row r="12668" spans="1:7" customFormat="1" ht="22.5">
      <c r="A12668" s="1284" t="s">
        <v>21497</v>
      </c>
      <c r="B12668" s="1280" t="s">
        <v>43459</v>
      </c>
      <c r="C12668" s="1285" t="s">
        <v>45900</v>
      </c>
      <c r="D12668" s="1284" t="s">
        <v>28</v>
      </c>
      <c r="E12668" s="1289">
        <v>46906.81</v>
      </c>
      <c r="F12668" s="295"/>
      <c r="G12668" s="295"/>
    </row>
    <row r="12669" spans="1:7" customFormat="1" ht="22.5">
      <c r="A12669" s="1284" t="s">
        <v>21498</v>
      </c>
      <c r="B12669" s="1280" t="s">
        <v>43459</v>
      </c>
      <c r="C12669" s="1285" t="s">
        <v>45901</v>
      </c>
      <c r="D12669" s="1284" t="s">
        <v>28</v>
      </c>
      <c r="E12669" s="1289">
        <v>60793.23</v>
      </c>
      <c r="F12669" s="295"/>
      <c r="G12669" s="295"/>
    </row>
    <row r="12670" spans="1:7" customFormat="1" ht="22.5">
      <c r="A12670" s="1284" t="s">
        <v>21499</v>
      </c>
      <c r="B12670" s="1280" t="s">
        <v>43459</v>
      </c>
      <c r="C12670" s="1285" t="s">
        <v>45902</v>
      </c>
      <c r="D12670" s="1284" t="s">
        <v>28</v>
      </c>
      <c r="E12670" s="1289">
        <v>56178.12</v>
      </c>
      <c r="F12670" s="295"/>
      <c r="G12670" s="295"/>
    </row>
    <row r="12671" spans="1:7" customFormat="1" ht="22.5">
      <c r="A12671" s="1284" t="s">
        <v>21500</v>
      </c>
      <c r="B12671" s="1280" t="s">
        <v>43459</v>
      </c>
      <c r="C12671" s="1285" t="s">
        <v>45903</v>
      </c>
      <c r="D12671" s="1284" t="s">
        <v>28</v>
      </c>
      <c r="E12671" s="1289">
        <v>36706.480000000003</v>
      </c>
      <c r="F12671" s="295"/>
      <c r="G12671" s="295"/>
    </row>
    <row r="12672" spans="1:7" customFormat="1" ht="22.5">
      <c r="A12672" s="1284" t="s">
        <v>21501</v>
      </c>
      <c r="B12672" s="1280" t="s">
        <v>43459</v>
      </c>
      <c r="C12672" s="1285" t="s">
        <v>45904</v>
      </c>
      <c r="D12672" s="1284" t="s">
        <v>28</v>
      </c>
      <c r="E12672" s="1289">
        <v>33592.47</v>
      </c>
      <c r="F12672" s="295"/>
      <c r="G12672" s="295"/>
    </row>
    <row r="12673" spans="1:7" customFormat="1" ht="22.5">
      <c r="A12673" s="1284" t="s">
        <v>21502</v>
      </c>
      <c r="B12673" s="1280" t="s">
        <v>43459</v>
      </c>
      <c r="C12673" s="1285" t="s">
        <v>45905</v>
      </c>
      <c r="D12673" s="1284" t="s">
        <v>28</v>
      </c>
      <c r="E12673" s="1289">
        <v>37748.230000000003</v>
      </c>
      <c r="F12673" s="295"/>
      <c r="G12673" s="295"/>
    </row>
    <row r="12674" spans="1:7" customFormat="1" ht="22.5">
      <c r="A12674" s="1284" t="s">
        <v>21503</v>
      </c>
      <c r="B12674" s="1280" t="s">
        <v>43459</v>
      </c>
      <c r="C12674" s="1285" t="s">
        <v>45906</v>
      </c>
      <c r="D12674" s="1284" t="s">
        <v>28</v>
      </c>
      <c r="E12674" s="1289">
        <v>34494.620000000003</v>
      </c>
      <c r="F12674" s="295"/>
      <c r="G12674" s="295"/>
    </row>
    <row r="12675" spans="1:7" customFormat="1" ht="22.5">
      <c r="A12675" s="1284" t="s">
        <v>21504</v>
      </c>
      <c r="B12675" s="1280" t="s">
        <v>43459</v>
      </c>
      <c r="C12675" s="1285" t="s">
        <v>45907</v>
      </c>
      <c r="D12675" s="1284" t="s">
        <v>28</v>
      </c>
      <c r="E12675" s="1289">
        <v>41075.9</v>
      </c>
      <c r="F12675" s="295"/>
      <c r="G12675" s="295"/>
    </row>
    <row r="12676" spans="1:7" customFormat="1" ht="22.5">
      <c r="A12676" s="1284" t="s">
        <v>21505</v>
      </c>
      <c r="B12676" s="1280" t="s">
        <v>43459</v>
      </c>
      <c r="C12676" s="1285" t="s">
        <v>45908</v>
      </c>
      <c r="D12676" s="1284" t="s">
        <v>28</v>
      </c>
      <c r="E12676" s="1289">
        <v>37583.96</v>
      </c>
      <c r="F12676" s="295"/>
      <c r="G12676" s="295"/>
    </row>
    <row r="12677" spans="1:7" customFormat="1" ht="22.5">
      <c r="A12677" s="1284" t="s">
        <v>21506</v>
      </c>
      <c r="B12677" s="1280" t="s">
        <v>43459</v>
      </c>
      <c r="C12677" s="1285" t="s">
        <v>45909</v>
      </c>
      <c r="D12677" s="1284" t="s">
        <v>28</v>
      </c>
      <c r="E12677" s="1289">
        <v>48505.23</v>
      </c>
      <c r="F12677" s="295"/>
      <c r="G12677" s="295"/>
    </row>
    <row r="12678" spans="1:7" customFormat="1" ht="22.5">
      <c r="A12678" s="1284" t="s">
        <v>21507</v>
      </c>
      <c r="B12678" s="1280" t="s">
        <v>43459</v>
      </c>
      <c r="C12678" s="1285" t="s">
        <v>45910</v>
      </c>
      <c r="D12678" s="1284" t="s">
        <v>28</v>
      </c>
      <c r="E12678" s="1289">
        <v>44427.82</v>
      </c>
      <c r="F12678" s="295"/>
      <c r="G12678" s="295"/>
    </row>
    <row r="12679" spans="1:7" customFormat="1" ht="22.5">
      <c r="A12679" s="1284" t="s">
        <v>21508</v>
      </c>
      <c r="B12679" s="1280" t="s">
        <v>43459</v>
      </c>
      <c r="C12679" s="1285" t="s">
        <v>45911</v>
      </c>
      <c r="D12679" s="1284" t="s">
        <v>28</v>
      </c>
      <c r="E12679" s="1289">
        <v>51651.9</v>
      </c>
      <c r="F12679" s="295"/>
      <c r="G12679" s="295"/>
    </row>
    <row r="12680" spans="1:7" customFormat="1" ht="22.5">
      <c r="A12680" s="1284" t="s">
        <v>21509</v>
      </c>
      <c r="B12680" s="1280" t="s">
        <v>43459</v>
      </c>
      <c r="C12680" s="1285" t="s">
        <v>45912</v>
      </c>
      <c r="D12680" s="1284" t="s">
        <v>28</v>
      </c>
      <c r="E12680" s="1289">
        <v>46906.2</v>
      </c>
      <c r="F12680" s="295"/>
      <c r="G12680" s="295"/>
    </row>
    <row r="12681" spans="1:7" customFormat="1" ht="22.5">
      <c r="A12681" s="1284" t="s">
        <v>21510</v>
      </c>
      <c r="B12681" s="1280" t="s">
        <v>43459</v>
      </c>
      <c r="C12681" s="1285" t="s">
        <v>45913</v>
      </c>
      <c r="D12681" s="1284" t="s">
        <v>28</v>
      </c>
      <c r="E12681" s="1289">
        <v>57964.47</v>
      </c>
      <c r="F12681" s="295"/>
      <c r="G12681" s="295"/>
    </row>
    <row r="12682" spans="1:7" customFormat="1" ht="22.5">
      <c r="A12682" s="1284" t="s">
        <v>21511</v>
      </c>
      <c r="B12682" s="1280" t="s">
        <v>43459</v>
      </c>
      <c r="C12682" s="1285" t="s">
        <v>45914</v>
      </c>
      <c r="D12682" s="1284" t="s">
        <v>28</v>
      </c>
      <c r="E12682" s="1289">
        <v>52943.24</v>
      </c>
      <c r="F12682" s="295"/>
      <c r="G12682" s="295"/>
    </row>
    <row r="12683" spans="1:7" customFormat="1" ht="22.5">
      <c r="A12683" s="1284" t="s">
        <v>21512</v>
      </c>
      <c r="B12683" s="1280" t="s">
        <v>43459</v>
      </c>
      <c r="C12683" s="1285" t="s">
        <v>45915</v>
      </c>
      <c r="D12683" s="1284" t="s">
        <v>28</v>
      </c>
      <c r="E12683" s="1289">
        <v>63313.33</v>
      </c>
      <c r="F12683" s="295"/>
      <c r="G12683" s="295"/>
    </row>
    <row r="12684" spans="1:7" customFormat="1" ht="22.5">
      <c r="A12684" s="1284" t="s">
        <v>21513</v>
      </c>
      <c r="B12684" s="1280" t="s">
        <v>43459</v>
      </c>
      <c r="C12684" s="1285" t="s">
        <v>45916</v>
      </c>
      <c r="D12684" s="1284" t="s">
        <v>28</v>
      </c>
      <c r="E12684" s="1289">
        <v>57968.43</v>
      </c>
      <c r="F12684" s="295"/>
      <c r="G12684" s="295"/>
    </row>
    <row r="12685" spans="1:7" customFormat="1" ht="22.5">
      <c r="A12685" s="1284" t="s">
        <v>21514</v>
      </c>
      <c r="B12685" s="1280" t="s">
        <v>43459</v>
      </c>
      <c r="C12685" s="1285" t="s">
        <v>45917</v>
      </c>
      <c r="D12685" s="1284" t="s">
        <v>28</v>
      </c>
      <c r="E12685" s="1289">
        <v>75076.61</v>
      </c>
      <c r="F12685" s="295"/>
      <c r="G12685" s="295"/>
    </row>
    <row r="12686" spans="1:7" customFormat="1" ht="22.5">
      <c r="A12686" s="1284" t="s">
        <v>21515</v>
      </c>
      <c r="B12686" s="1280" t="s">
        <v>43459</v>
      </c>
      <c r="C12686" s="1285" t="s">
        <v>45918</v>
      </c>
      <c r="D12686" s="1284" t="s">
        <v>28</v>
      </c>
      <c r="E12686" s="1289">
        <v>68922.600000000006</v>
      </c>
      <c r="F12686" s="295"/>
      <c r="G12686" s="295"/>
    </row>
    <row r="12687" spans="1:7" customFormat="1" ht="22.5">
      <c r="A12687" s="1284" t="s">
        <v>21228</v>
      </c>
      <c r="B12687" s="1280" t="s">
        <v>43459</v>
      </c>
      <c r="C12687" s="1285" t="s">
        <v>45919</v>
      </c>
      <c r="D12687" s="1284" t="s">
        <v>28</v>
      </c>
      <c r="E12687" s="1288">
        <v>968.72</v>
      </c>
      <c r="F12687" s="295"/>
      <c r="G12687" s="295"/>
    </row>
    <row r="12688" spans="1:7" customFormat="1" ht="22.5">
      <c r="A12688" s="1284" t="s">
        <v>21229</v>
      </c>
      <c r="B12688" s="1280" t="s">
        <v>43459</v>
      </c>
      <c r="C12688" s="1285" t="s">
        <v>45920</v>
      </c>
      <c r="D12688" s="1284" t="s">
        <v>28</v>
      </c>
      <c r="E12688" s="1288">
        <v>797.77</v>
      </c>
      <c r="F12688" s="295"/>
      <c r="G12688" s="295"/>
    </row>
    <row r="12689" spans="1:7" customFormat="1" ht="22.5">
      <c r="A12689" s="1284" t="s">
        <v>21230</v>
      </c>
      <c r="B12689" s="1280" t="s">
        <v>43459</v>
      </c>
      <c r="C12689" s="1285" t="s">
        <v>45921</v>
      </c>
      <c r="D12689" s="1284" t="s">
        <v>28</v>
      </c>
      <c r="E12689" s="1290">
        <v>1043.3599999999999</v>
      </c>
      <c r="F12689" s="295"/>
      <c r="G12689" s="295"/>
    </row>
    <row r="12690" spans="1:7" customFormat="1" ht="22.5">
      <c r="A12690" s="1284" t="s">
        <v>21231</v>
      </c>
      <c r="B12690" s="1280" t="s">
        <v>43459</v>
      </c>
      <c r="C12690" s="1285" t="s">
        <v>45922</v>
      </c>
      <c r="D12690" s="1284" t="s">
        <v>28</v>
      </c>
      <c r="E12690" s="1288">
        <v>858.1</v>
      </c>
      <c r="F12690" s="295"/>
      <c r="G12690" s="295"/>
    </row>
    <row r="12691" spans="1:7" customFormat="1" ht="22.5">
      <c r="A12691" s="1284" t="s">
        <v>21232</v>
      </c>
      <c r="B12691" s="1280" t="s">
        <v>43459</v>
      </c>
      <c r="C12691" s="1285" t="s">
        <v>45923</v>
      </c>
      <c r="D12691" s="1284" t="s">
        <v>28</v>
      </c>
      <c r="E12691" s="1290">
        <v>1133.01</v>
      </c>
      <c r="F12691" s="295"/>
      <c r="G12691" s="295"/>
    </row>
    <row r="12692" spans="1:7" customFormat="1" ht="22.5">
      <c r="A12692" s="1284" t="s">
        <v>21233</v>
      </c>
      <c r="B12692" s="1280" t="s">
        <v>43459</v>
      </c>
      <c r="C12692" s="1285" t="s">
        <v>45924</v>
      </c>
      <c r="D12692" s="1284" t="s">
        <v>28</v>
      </c>
      <c r="E12692" s="1288">
        <v>937.51</v>
      </c>
      <c r="F12692" s="295"/>
      <c r="G12692" s="295"/>
    </row>
    <row r="12693" spans="1:7" customFormat="1" ht="22.5">
      <c r="A12693" s="1284" t="s">
        <v>21234</v>
      </c>
      <c r="B12693" s="1280" t="s">
        <v>43459</v>
      </c>
      <c r="C12693" s="1285" t="s">
        <v>45925</v>
      </c>
      <c r="D12693" s="1284" t="s">
        <v>28</v>
      </c>
      <c r="E12693" s="1290">
        <v>1463.77</v>
      </c>
      <c r="F12693" s="295"/>
      <c r="G12693" s="295"/>
    </row>
    <row r="12694" spans="1:7" customFormat="1" ht="22.5">
      <c r="A12694" s="1284" t="s">
        <v>21235</v>
      </c>
      <c r="B12694" s="1280" t="s">
        <v>43459</v>
      </c>
      <c r="C12694" s="1285" t="s">
        <v>45926</v>
      </c>
      <c r="D12694" s="1284" t="s">
        <v>28</v>
      </c>
      <c r="E12694" s="1290">
        <v>1199.19</v>
      </c>
      <c r="F12694" s="295"/>
      <c r="G12694" s="295"/>
    </row>
    <row r="12695" spans="1:7" customFormat="1" ht="22.5">
      <c r="A12695" s="1284" t="s">
        <v>21236</v>
      </c>
      <c r="B12695" s="1280" t="s">
        <v>43459</v>
      </c>
      <c r="C12695" s="1285" t="s">
        <v>45927</v>
      </c>
      <c r="D12695" s="1284" t="s">
        <v>28</v>
      </c>
      <c r="E12695" s="1290">
        <v>1455.87</v>
      </c>
      <c r="F12695" s="295"/>
      <c r="G12695" s="295"/>
    </row>
    <row r="12696" spans="1:7" customFormat="1" ht="22.5">
      <c r="A12696" s="1284" t="s">
        <v>21237</v>
      </c>
      <c r="B12696" s="1280" t="s">
        <v>43459</v>
      </c>
      <c r="C12696" s="1285" t="s">
        <v>45928</v>
      </c>
      <c r="D12696" s="1284" t="s">
        <v>28</v>
      </c>
      <c r="E12696" s="1290">
        <v>1202.75</v>
      </c>
      <c r="F12696" s="295"/>
      <c r="G12696" s="295"/>
    </row>
    <row r="12697" spans="1:7" customFormat="1" ht="22.5">
      <c r="A12697" s="1284" t="s">
        <v>21238</v>
      </c>
      <c r="B12697" s="1280" t="s">
        <v>43459</v>
      </c>
      <c r="C12697" s="1285" t="s">
        <v>45929</v>
      </c>
      <c r="D12697" s="1284" t="s">
        <v>28</v>
      </c>
      <c r="E12697" s="1290">
        <v>1529.23</v>
      </c>
      <c r="F12697" s="295"/>
      <c r="G12697" s="295"/>
    </row>
    <row r="12698" spans="1:7" customFormat="1" ht="22.5">
      <c r="A12698" s="1284" t="s">
        <v>21239</v>
      </c>
      <c r="B12698" s="1280" t="s">
        <v>43459</v>
      </c>
      <c r="C12698" s="1285" t="s">
        <v>45930</v>
      </c>
      <c r="D12698" s="1284" t="s">
        <v>28</v>
      </c>
      <c r="E12698" s="1290">
        <v>1262.55</v>
      </c>
      <c r="F12698" s="295"/>
      <c r="G12698" s="295"/>
    </row>
    <row r="12699" spans="1:7" customFormat="1" ht="22.5">
      <c r="A12699" s="1284" t="s">
        <v>21240</v>
      </c>
      <c r="B12699" s="1280" t="s">
        <v>43459</v>
      </c>
      <c r="C12699" s="1285" t="s">
        <v>45931</v>
      </c>
      <c r="D12699" s="1284" t="s">
        <v>28</v>
      </c>
      <c r="E12699" s="1290">
        <v>1756.66</v>
      </c>
      <c r="F12699" s="295"/>
      <c r="G12699" s="295"/>
    </row>
    <row r="12700" spans="1:7" customFormat="1" ht="22.5">
      <c r="A12700" s="1284" t="s">
        <v>21241</v>
      </c>
      <c r="B12700" s="1280" t="s">
        <v>43459</v>
      </c>
      <c r="C12700" s="1285" t="s">
        <v>45932</v>
      </c>
      <c r="D12700" s="1284" t="s">
        <v>28</v>
      </c>
      <c r="E12700" s="1290">
        <v>1446.26</v>
      </c>
      <c r="F12700" s="295"/>
      <c r="G12700" s="295"/>
    </row>
    <row r="12701" spans="1:7" customFormat="1" ht="22.5">
      <c r="A12701" s="1284" t="s">
        <v>21242</v>
      </c>
      <c r="B12701" s="1280" t="s">
        <v>43459</v>
      </c>
      <c r="C12701" s="1285" t="s">
        <v>45933</v>
      </c>
      <c r="D12701" s="1284" t="s">
        <v>28</v>
      </c>
      <c r="E12701" s="1290">
        <v>2173.9699999999998</v>
      </c>
      <c r="F12701" s="295"/>
      <c r="G12701" s="295"/>
    </row>
    <row r="12702" spans="1:7" customFormat="1" ht="22.5">
      <c r="A12702" s="1284" t="s">
        <v>21243</v>
      </c>
      <c r="B12702" s="1280" t="s">
        <v>43459</v>
      </c>
      <c r="C12702" s="1285" t="s">
        <v>45934</v>
      </c>
      <c r="D12702" s="1284" t="s">
        <v>28</v>
      </c>
      <c r="E12702" s="1290">
        <v>1787.26</v>
      </c>
      <c r="F12702" s="295"/>
      <c r="G12702" s="295"/>
    </row>
    <row r="12703" spans="1:7" customFormat="1" ht="22.5">
      <c r="A12703" s="1284" t="s">
        <v>21244</v>
      </c>
      <c r="B12703" s="1280" t="s">
        <v>43459</v>
      </c>
      <c r="C12703" s="1285" t="s">
        <v>45935</v>
      </c>
      <c r="D12703" s="1284" t="s">
        <v>28</v>
      </c>
      <c r="E12703" s="1290">
        <v>2249.84</v>
      </c>
      <c r="F12703" s="295"/>
      <c r="G12703" s="295"/>
    </row>
    <row r="12704" spans="1:7" customFormat="1" ht="22.5">
      <c r="A12704" s="1284" t="s">
        <v>21245</v>
      </c>
      <c r="B12704" s="1280" t="s">
        <v>43459</v>
      </c>
      <c r="C12704" s="1285" t="s">
        <v>45936</v>
      </c>
      <c r="D12704" s="1284" t="s">
        <v>28</v>
      </c>
      <c r="E12704" s="1290">
        <v>1825.1</v>
      </c>
      <c r="F12704" s="295"/>
      <c r="G12704" s="295"/>
    </row>
    <row r="12705" spans="1:7" customFormat="1" ht="22.5">
      <c r="A12705" s="1284" t="s">
        <v>21246</v>
      </c>
      <c r="B12705" s="1280" t="s">
        <v>43459</v>
      </c>
      <c r="C12705" s="1285" t="s">
        <v>45937</v>
      </c>
      <c r="D12705" s="1284" t="s">
        <v>28</v>
      </c>
      <c r="E12705" s="1290">
        <v>2388.56</v>
      </c>
      <c r="F12705" s="295"/>
      <c r="G12705" s="295"/>
    </row>
    <row r="12706" spans="1:7" customFormat="1" ht="22.5">
      <c r="A12706" s="1284" t="s">
        <v>21247</v>
      </c>
      <c r="B12706" s="1280" t="s">
        <v>43459</v>
      </c>
      <c r="C12706" s="1285" t="s">
        <v>45938</v>
      </c>
      <c r="D12706" s="1284" t="s">
        <v>28</v>
      </c>
      <c r="E12706" s="1290">
        <v>1935.82</v>
      </c>
      <c r="F12706" s="295"/>
      <c r="G12706" s="295"/>
    </row>
    <row r="12707" spans="1:7" customFormat="1" ht="22.5">
      <c r="A12707" s="1284" t="s">
        <v>21248</v>
      </c>
      <c r="B12707" s="1280" t="s">
        <v>43459</v>
      </c>
      <c r="C12707" s="1285" t="s">
        <v>45939</v>
      </c>
      <c r="D12707" s="1284" t="s">
        <v>28</v>
      </c>
      <c r="E12707" s="1290">
        <v>2719.72</v>
      </c>
      <c r="F12707" s="295"/>
      <c r="G12707" s="295"/>
    </row>
    <row r="12708" spans="1:7" customFormat="1" ht="22.5">
      <c r="A12708" s="1284" t="s">
        <v>21249</v>
      </c>
      <c r="B12708" s="1280" t="s">
        <v>43459</v>
      </c>
      <c r="C12708" s="1285" t="s">
        <v>45940</v>
      </c>
      <c r="D12708" s="1284" t="s">
        <v>28</v>
      </c>
      <c r="E12708" s="1290">
        <v>2201.42</v>
      </c>
      <c r="F12708" s="295"/>
      <c r="G12708" s="295"/>
    </row>
    <row r="12709" spans="1:7" customFormat="1" ht="22.5">
      <c r="A12709" s="1284" t="s">
        <v>21250</v>
      </c>
      <c r="B12709" s="1280" t="s">
        <v>43459</v>
      </c>
      <c r="C12709" s="1285" t="s">
        <v>45941</v>
      </c>
      <c r="D12709" s="1284" t="s">
        <v>28</v>
      </c>
      <c r="E12709" s="1290">
        <v>3388.02</v>
      </c>
      <c r="F12709" s="295"/>
      <c r="G12709" s="295"/>
    </row>
    <row r="12710" spans="1:7" customFormat="1" ht="22.5">
      <c r="A12710" s="1284" t="s">
        <v>21251</v>
      </c>
      <c r="B12710" s="1280" t="s">
        <v>43459</v>
      </c>
      <c r="C12710" s="1285" t="s">
        <v>45942</v>
      </c>
      <c r="D12710" s="1284" t="s">
        <v>28</v>
      </c>
      <c r="E12710" s="1290">
        <v>2734.78</v>
      </c>
      <c r="F12710" s="295"/>
      <c r="G12710" s="295"/>
    </row>
    <row r="12711" spans="1:7" customFormat="1" ht="22.5">
      <c r="A12711" s="1284" t="s">
        <v>21252</v>
      </c>
      <c r="B12711" s="1280" t="s">
        <v>43459</v>
      </c>
      <c r="C12711" s="1285" t="s">
        <v>45943</v>
      </c>
      <c r="D12711" s="1284" t="s">
        <v>28</v>
      </c>
      <c r="E12711" s="1290">
        <v>2925.98</v>
      </c>
      <c r="F12711" s="295"/>
      <c r="G12711" s="295"/>
    </row>
    <row r="12712" spans="1:7" customFormat="1" ht="22.5">
      <c r="A12712" s="1284" t="s">
        <v>21253</v>
      </c>
      <c r="B12712" s="1280" t="s">
        <v>43459</v>
      </c>
      <c r="C12712" s="1285" t="s">
        <v>45944</v>
      </c>
      <c r="D12712" s="1284" t="s">
        <v>28</v>
      </c>
      <c r="E12712" s="1290">
        <v>2365.5700000000002</v>
      </c>
      <c r="F12712" s="295"/>
      <c r="G12712" s="295"/>
    </row>
    <row r="12713" spans="1:7" customFormat="1" ht="22.5">
      <c r="A12713" s="1284" t="s">
        <v>21254</v>
      </c>
      <c r="B12713" s="1280" t="s">
        <v>43459</v>
      </c>
      <c r="C12713" s="1285" t="s">
        <v>45945</v>
      </c>
      <c r="D12713" s="1284" t="s">
        <v>28</v>
      </c>
      <c r="E12713" s="1290">
        <v>3094.42</v>
      </c>
      <c r="F12713" s="295"/>
      <c r="G12713" s="295"/>
    </row>
    <row r="12714" spans="1:7" customFormat="1" ht="22.5">
      <c r="A12714" s="1284" t="s">
        <v>21255</v>
      </c>
      <c r="B12714" s="1280" t="s">
        <v>43459</v>
      </c>
      <c r="C12714" s="1285" t="s">
        <v>45946</v>
      </c>
      <c r="D12714" s="1284" t="s">
        <v>28</v>
      </c>
      <c r="E12714" s="1290">
        <v>2499.9499999999998</v>
      </c>
      <c r="F12714" s="295"/>
      <c r="G12714" s="295"/>
    </row>
    <row r="12715" spans="1:7" customFormat="1" ht="22.5">
      <c r="A12715" s="1284" t="s">
        <v>21256</v>
      </c>
      <c r="B12715" s="1280" t="s">
        <v>43459</v>
      </c>
      <c r="C12715" s="1285" t="s">
        <v>45947</v>
      </c>
      <c r="D12715" s="1284" t="s">
        <v>28</v>
      </c>
      <c r="E12715" s="1290">
        <v>3530.84</v>
      </c>
      <c r="F12715" s="295"/>
      <c r="G12715" s="295"/>
    </row>
    <row r="12716" spans="1:7" customFormat="1" ht="22.5">
      <c r="A12716" s="1284" t="s">
        <v>21257</v>
      </c>
      <c r="B12716" s="1280" t="s">
        <v>43459</v>
      </c>
      <c r="C12716" s="1285" t="s">
        <v>45948</v>
      </c>
      <c r="D12716" s="1284" t="s">
        <v>28</v>
      </c>
      <c r="E12716" s="1290">
        <v>2847.7</v>
      </c>
      <c r="F12716" s="295"/>
      <c r="G12716" s="295"/>
    </row>
    <row r="12717" spans="1:7" customFormat="1" ht="22.5">
      <c r="A12717" s="1284" t="s">
        <v>21258</v>
      </c>
      <c r="B12717" s="1280" t="s">
        <v>43459</v>
      </c>
      <c r="C12717" s="1285" t="s">
        <v>45949</v>
      </c>
      <c r="D12717" s="1284" t="s">
        <v>28</v>
      </c>
      <c r="E12717" s="1290">
        <v>4457.5600000000004</v>
      </c>
      <c r="F12717" s="295"/>
      <c r="G12717" s="295"/>
    </row>
    <row r="12718" spans="1:7" customFormat="1" ht="22.5">
      <c r="A12718" s="1284" t="s">
        <v>21259</v>
      </c>
      <c r="B12718" s="1280" t="s">
        <v>43459</v>
      </c>
      <c r="C12718" s="1285" t="s">
        <v>45950</v>
      </c>
      <c r="D12718" s="1284" t="s">
        <v>28</v>
      </c>
      <c r="E12718" s="1290">
        <v>3583.53</v>
      </c>
      <c r="F12718" s="295"/>
      <c r="G12718" s="295"/>
    </row>
    <row r="12719" spans="1:7" customFormat="1" ht="22.5">
      <c r="A12719" s="1284" t="s">
        <v>21260</v>
      </c>
      <c r="B12719" s="1280" t="s">
        <v>43459</v>
      </c>
      <c r="C12719" s="1285" t="s">
        <v>45951</v>
      </c>
      <c r="D12719" s="1284" t="s">
        <v>28</v>
      </c>
      <c r="E12719" s="1290">
        <v>5173.43</v>
      </c>
      <c r="F12719" s="295"/>
      <c r="G12719" s="295"/>
    </row>
    <row r="12720" spans="1:7" customFormat="1" ht="22.5">
      <c r="A12720" s="1284" t="s">
        <v>21261</v>
      </c>
      <c r="B12720" s="1280" t="s">
        <v>43459</v>
      </c>
      <c r="C12720" s="1285" t="s">
        <v>45952</v>
      </c>
      <c r="D12720" s="1284" t="s">
        <v>28</v>
      </c>
      <c r="E12720" s="1290">
        <v>4127.04</v>
      </c>
      <c r="F12720" s="295"/>
      <c r="G12720" s="295"/>
    </row>
    <row r="12721" spans="1:7" customFormat="1" ht="22.5">
      <c r="A12721" s="1284" t="s">
        <v>21262</v>
      </c>
      <c r="B12721" s="1280" t="s">
        <v>43459</v>
      </c>
      <c r="C12721" s="1285" t="s">
        <v>45953</v>
      </c>
      <c r="D12721" s="1284" t="s">
        <v>28</v>
      </c>
      <c r="E12721" s="1290">
        <v>5463.3</v>
      </c>
      <c r="F12721" s="295"/>
      <c r="G12721" s="295"/>
    </row>
    <row r="12722" spans="1:7" customFormat="1" ht="22.5">
      <c r="A12722" s="1284" t="s">
        <v>21263</v>
      </c>
      <c r="B12722" s="1280" t="s">
        <v>43459</v>
      </c>
      <c r="C12722" s="1285" t="s">
        <v>45954</v>
      </c>
      <c r="D12722" s="1284" t="s">
        <v>28</v>
      </c>
      <c r="E12722" s="1290">
        <v>4358.03</v>
      </c>
      <c r="F12722" s="295"/>
      <c r="G12722" s="295"/>
    </row>
    <row r="12723" spans="1:7" customFormat="1" ht="22.5">
      <c r="A12723" s="1284" t="s">
        <v>21264</v>
      </c>
      <c r="B12723" s="1280" t="s">
        <v>43459</v>
      </c>
      <c r="C12723" s="1285" t="s">
        <v>45955</v>
      </c>
      <c r="D12723" s="1284" t="s">
        <v>28</v>
      </c>
      <c r="E12723" s="1290">
        <v>6215.49</v>
      </c>
      <c r="F12723" s="295"/>
      <c r="G12723" s="295"/>
    </row>
    <row r="12724" spans="1:7" customFormat="1" ht="22.5">
      <c r="A12724" s="1284" t="s">
        <v>21265</v>
      </c>
      <c r="B12724" s="1280" t="s">
        <v>43459</v>
      </c>
      <c r="C12724" s="1285" t="s">
        <v>45956</v>
      </c>
      <c r="D12724" s="1284" t="s">
        <v>28</v>
      </c>
      <c r="E12724" s="1290">
        <v>4950.1499999999996</v>
      </c>
      <c r="F12724" s="295"/>
      <c r="G12724" s="295"/>
    </row>
    <row r="12725" spans="1:7" customFormat="1" ht="22.5">
      <c r="A12725" s="1284" t="s">
        <v>21266</v>
      </c>
      <c r="B12725" s="1280" t="s">
        <v>43459</v>
      </c>
      <c r="C12725" s="1285" t="s">
        <v>45957</v>
      </c>
      <c r="D12725" s="1284" t="s">
        <v>28</v>
      </c>
      <c r="E12725" s="1290">
        <v>7891.23</v>
      </c>
      <c r="F12725" s="295"/>
      <c r="G12725" s="295"/>
    </row>
    <row r="12726" spans="1:7" customFormat="1" ht="22.5">
      <c r="A12726" s="1284" t="s">
        <v>21267</v>
      </c>
      <c r="B12726" s="1280" t="s">
        <v>43459</v>
      </c>
      <c r="C12726" s="1285" t="s">
        <v>45958</v>
      </c>
      <c r="D12726" s="1284" t="s">
        <v>28</v>
      </c>
      <c r="E12726" s="1290">
        <v>6263.7</v>
      </c>
      <c r="F12726" s="295"/>
      <c r="G12726" s="295"/>
    </row>
    <row r="12727" spans="1:7" customFormat="1" ht="22.5">
      <c r="A12727" s="1284" t="s">
        <v>21516</v>
      </c>
      <c r="B12727" s="1280" t="s">
        <v>43459</v>
      </c>
      <c r="C12727" s="1285" t="s">
        <v>45959</v>
      </c>
      <c r="D12727" s="1284" t="s">
        <v>28</v>
      </c>
      <c r="E12727" s="1289">
        <v>26504.79</v>
      </c>
      <c r="F12727" s="295"/>
      <c r="G12727" s="295"/>
    </row>
    <row r="12728" spans="1:7" customFormat="1" ht="22.5">
      <c r="A12728" s="1284" t="s">
        <v>21517</v>
      </c>
      <c r="B12728" s="1280" t="s">
        <v>43459</v>
      </c>
      <c r="C12728" s="1285" t="s">
        <v>45960</v>
      </c>
      <c r="D12728" s="1284" t="s">
        <v>28</v>
      </c>
      <c r="E12728" s="1289">
        <v>23972.22</v>
      </c>
      <c r="F12728" s="295"/>
      <c r="G12728" s="295"/>
    </row>
    <row r="12729" spans="1:7" customFormat="1" ht="22.5">
      <c r="A12729" s="1284" t="s">
        <v>21518</v>
      </c>
      <c r="B12729" s="1280" t="s">
        <v>43459</v>
      </c>
      <c r="C12729" s="1285" t="s">
        <v>45961</v>
      </c>
      <c r="D12729" s="1284" t="s">
        <v>28</v>
      </c>
      <c r="E12729" s="1289">
        <v>26427.13</v>
      </c>
      <c r="F12729" s="295"/>
      <c r="G12729" s="295"/>
    </row>
    <row r="12730" spans="1:7" customFormat="1" ht="22.5">
      <c r="A12730" s="1284" t="s">
        <v>21519</v>
      </c>
      <c r="B12730" s="1280" t="s">
        <v>43459</v>
      </c>
      <c r="C12730" s="1285" t="s">
        <v>45962</v>
      </c>
      <c r="D12730" s="1284" t="s">
        <v>28</v>
      </c>
      <c r="E12730" s="1289">
        <v>23786.16</v>
      </c>
      <c r="F12730" s="295"/>
      <c r="G12730" s="295"/>
    </row>
    <row r="12731" spans="1:7" customFormat="1" ht="22.5">
      <c r="A12731" s="1284" t="s">
        <v>21520</v>
      </c>
      <c r="B12731" s="1280" t="s">
        <v>43459</v>
      </c>
      <c r="C12731" s="1285" t="s">
        <v>45963</v>
      </c>
      <c r="D12731" s="1284" t="s">
        <v>28</v>
      </c>
      <c r="E12731" s="1289">
        <v>28660.34</v>
      </c>
      <c r="F12731" s="295"/>
      <c r="G12731" s="295"/>
    </row>
    <row r="12732" spans="1:7" customFormat="1" ht="22.5">
      <c r="A12732" s="1284" t="s">
        <v>21521</v>
      </c>
      <c r="B12732" s="1280" t="s">
        <v>43459</v>
      </c>
      <c r="C12732" s="1285" t="s">
        <v>45964</v>
      </c>
      <c r="D12732" s="1284" t="s">
        <v>28</v>
      </c>
      <c r="E12732" s="1289">
        <v>25808.82</v>
      </c>
      <c r="F12732" s="295"/>
      <c r="G12732" s="295"/>
    </row>
    <row r="12733" spans="1:7" customFormat="1" ht="22.5">
      <c r="A12733" s="1284" t="s">
        <v>21522</v>
      </c>
      <c r="B12733" s="1280" t="s">
        <v>43459</v>
      </c>
      <c r="C12733" s="1285" t="s">
        <v>45965</v>
      </c>
      <c r="D12733" s="1284" t="s">
        <v>28</v>
      </c>
      <c r="E12733" s="1289">
        <v>33851.230000000003</v>
      </c>
      <c r="F12733" s="295"/>
      <c r="G12733" s="295"/>
    </row>
    <row r="12734" spans="1:7" customFormat="1" ht="22.5">
      <c r="A12734" s="1284" t="s">
        <v>21523</v>
      </c>
      <c r="B12734" s="1280" t="s">
        <v>43459</v>
      </c>
      <c r="C12734" s="1285" t="s">
        <v>45966</v>
      </c>
      <c r="D12734" s="1284" t="s">
        <v>28</v>
      </c>
      <c r="E12734" s="1289">
        <v>30432.75</v>
      </c>
      <c r="F12734" s="295"/>
      <c r="G12734" s="295"/>
    </row>
    <row r="12735" spans="1:7" customFormat="1" ht="22.5">
      <c r="A12735" s="1284" t="s">
        <v>21524</v>
      </c>
      <c r="B12735" s="1280" t="s">
        <v>43459</v>
      </c>
      <c r="C12735" s="1285" t="s">
        <v>45967</v>
      </c>
      <c r="D12735" s="1284" t="s">
        <v>28</v>
      </c>
      <c r="E12735" s="1289">
        <v>31440.28</v>
      </c>
      <c r="F12735" s="295"/>
      <c r="G12735" s="295"/>
    </row>
    <row r="12736" spans="1:7" customFormat="1" ht="22.5">
      <c r="A12736" s="1284" t="s">
        <v>21525</v>
      </c>
      <c r="B12736" s="1280" t="s">
        <v>43459</v>
      </c>
      <c r="C12736" s="1285" t="s">
        <v>45968</v>
      </c>
      <c r="D12736" s="1284" t="s">
        <v>28</v>
      </c>
      <c r="E12736" s="1289">
        <v>28257.24</v>
      </c>
      <c r="F12736" s="295"/>
      <c r="G12736" s="295"/>
    </row>
    <row r="12737" spans="1:7" customFormat="1" ht="22.5">
      <c r="A12737" s="1284" t="s">
        <v>21526</v>
      </c>
      <c r="B12737" s="1280" t="s">
        <v>43459</v>
      </c>
      <c r="C12737" s="1285" t="s">
        <v>45969</v>
      </c>
      <c r="D12737" s="1284" t="s">
        <v>28</v>
      </c>
      <c r="E12737" s="1289">
        <v>31107.59</v>
      </c>
      <c r="F12737" s="295"/>
      <c r="G12737" s="295"/>
    </row>
    <row r="12738" spans="1:7" customFormat="1" ht="22.5">
      <c r="A12738" s="1284" t="s">
        <v>21527</v>
      </c>
      <c r="B12738" s="1280" t="s">
        <v>43459</v>
      </c>
      <c r="C12738" s="1285" t="s">
        <v>45970</v>
      </c>
      <c r="D12738" s="1284" t="s">
        <v>28</v>
      </c>
      <c r="E12738" s="1289">
        <v>27824.92</v>
      </c>
      <c r="F12738" s="295"/>
      <c r="G12738" s="295"/>
    </row>
    <row r="12739" spans="1:7" customFormat="1" ht="22.5">
      <c r="A12739" s="1284" t="s">
        <v>21528</v>
      </c>
      <c r="B12739" s="1280" t="s">
        <v>43459</v>
      </c>
      <c r="C12739" s="1285" t="s">
        <v>45971</v>
      </c>
      <c r="D12739" s="1284" t="s">
        <v>28</v>
      </c>
      <c r="E12739" s="1289">
        <v>33973.53</v>
      </c>
      <c r="F12739" s="295"/>
      <c r="G12739" s="295"/>
    </row>
    <row r="12740" spans="1:7" customFormat="1" ht="22.5">
      <c r="A12740" s="1284" t="s">
        <v>21529</v>
      </c>
      <c r="B12740" s="1280" t="s">
        <v>43459</v>
      </c>
      <c r="C12740" s="1285" t="s">
        <v>45972</v>
      </c>
      <c r="D12740" s="1284" t="s">
        <v>28</v>
      </c>
      <c r="E12740" s="1289">
        <v>30370.21</v>
      </c>
      <c r="F12740" s="295"/>
      <c r="G12740" s="295"/>
    </row>
    <row r="12741" spans="1:7" customFormat="1" ht="22.5">
      <c r="A12741" s="1284" t="s">
        <v>21530</v>
      </c>
      <c r="B12741" s="1280" t="s">
        <v>43459</v>
      </c>
      <c r="C12741" s="1285" t="s">
        <v>45973</v>
      </c>
      <c r="D12741" s="1284" t="s">
        <v>28</v>
      </c>
      <c r="E12741" s="1289">
        <v>40317.14</v>
      </c>
      <c r="F12741" s="295"/>
      <c r="G12741" s="295"/>
    </row>
    <row r="12742" spans="1:7" customFormat="1" ht="22.5">
      <c r="A12742" s="1284" t="s">
        <v>21531</v>
      </c>
      <c r="B12742" s="1280" t="s">
        <v>43459</v>
      </c>
      <c r="C12742" s="1285" t="s">
        <v>45974</v>
      </c>
      <c r="D12742" s="1284" t="s">
        <v>28</v>
      </c>
      <c r="E12742" s="1289">
        <v>35978.400000000001</v>
      </c>
      <c r="F12742" s="295"/>
      <c r="G12742" s="295"/>
    </row>
    <row r="12743" spans="1:7" customFormat="1" ht="22.5">
      <c r="A12743" s="1284" t="s">
        <v>21532</v>
      </c>
      <c r="B12743" s="1280" t="s">
        <v>43459</v>
      </c>
      <c r="C12743" s="1285" t="s">
        <v>45975</v>
      </c>
      <c r="D12743" s="1284" t="s">
        <v>28</v>
      </c>
      <c r="E12743" s="1289">
        <v>45490.9</v>
      </c>
      <c r="F12743" s="295"/>
      <c r="G12743" s="295"/>
    </row>
    <row r="12744" spans="1:7" customFormat="1" ht="22.5">
      <c r="A12744" s="1284" t="s">
        <v>21533</v>
      </c>
      <c r="B12744" s="1280" t="s">
        <v>43459</v>
      </c>
      <c r="C12744" s="1285" t="s">
        <v>45976</v>
      </c>
      <c r="D12744" s="1284" t="s">
        <v>28</v>
      </c>
      <c r="E12744" s="1289">
        <v>40752.01</v>
      </c>
      <c r="F12744" s="295"/>
      <c r="G12744" s="295"/>
    </row>
    <row r="12745" spans="1:7" customFormat="1" ht="22.5">
      <c r="A12745" s="1284" t="s">
        <v>21534</v>
      </c>
      <c r="B12745" s="1280" t="s">
        <v>43459</v>
      </c>
      <c r="C12745" s="1285" t="s">
        <v>45977</v>
      </c>
      <c r="D12745" s="1284" t="s">
        <v>28</v>
      </c>
      <c r="E12745" s="1289">
        <v>49141.49</v>
      </c>
      <c r="F12745" s="295"/>
      <c r="G12745" s="295"/>
    </row>
    <row r="12746" spans="1:7" customFormat="1" ht="22.5">
      <c r="A12746" s="1284" t="s">
        <v>21535</v>
      </c>
      <c r="B12746" s="1280" t="s">
        <v>43459</v>
      </c>
      <c r="C12746" s="1285" t="s">
        <v>45978</v>
      </c>
      <c r="D12746" s="1284" t="s">
        <v>28</v>
      </c>
      <c r="E12746" s="1289">
        <v>44205.7</v>
      </c>
      <c r="F12746" s="295"/>
      <c r="G12746" s="295"/>
    </row>
    <row r="12747" spans="1:7" customFormat="1" ht="22.5">
      <c r="A12747" s="1284" t="s">
        <v>21536</v>
      </c>
      <c r="B12747" s="1280" t="s">
        <v>43459</v>
      </c>
      <c r="C12747" s="1285" t="s">
        <v>45979</v>
      </c>
      <c r="D12747" s="1284" t="s">
        <v>28</v>
      </c>
      <c r="E12747" s="1289">
        <v>53343.25</v>
      </c>
      <c r="F12747" s="295"/>
      <c r="G12747" s="295"/>
    </row>
    <row r="12748" spans="1:7" customFormat="1" ht="22.5">
      <c r="A12748" s="1284" t="s">
        <v>21537</v>
      </c>
      <c r="B12748" s="1280" t="s">
        <v>43459</v>
      </c>
      <c r="C12748" s="1285" t="s">
        <v>45980</v>
      </c>
      <c r="D12748" s="1284" t="s">
        <v>28</v>
      </c>
      <c r="E12748" s="1289">
        <v>48016.95</v>
      </c>
      <c r="F12748" s="295"/>
      <c r="G12748" s="295"/>
    </row>
    <row r="12749" spans="1:7" customFormat="1" ht="22.5">
      <c r="A12749" s="1284" t="s">
        <v>21538</v>
      </c>
      <c r="B12749" s="1280" t="s">
        <v>43459</v>
      </c>
      <c r="C12749" s="1285" t="s">
        <v>45981</v>
      </c>
      <c r="D12749" s="1284" t="s">
        <v>28</v>
      </c>
      <c r="E12749" s="1289">
        <v>63667.41</v>
      </c>
      <c r="F12749" s="295"/>
      <c r="G12749" s="295"/>
    </row>
    <row r="12750" spans="1:7" customFormat="1" ht="22.5">
      <c r="A12750" s="1284" t="s">
        <v>21539</v>
      </c>
      <c r="B12750" s="1280" t="s">
        <v>43459</v>
      </c>
      <c r="C12750" s="1285" t="s">
        <v>45982</v>
      </c>
      <c r="D12750" s="1284" t="s">
        <v>28</v>
      </c>
      <c r="E12750" s="1289">
        <v>57334.18</v>
      </c>
      <c r="F12750" s="295"/>
      <c r="G12750" s="295"/>
    </row>
    <row r="12751" spans="1:7" customFormat="1" ht="22.5">
      <c r="A12751" s="1284" t="s">
        <v>21540</v>
      </c>
      <c r="B12751" s="1280" t="s">
        <v>43459</v>
      </c>
      <c r="C12751" s="1285" t="s">
        <v>45983</v>
      </c>
      <c r="D12751" s="1284" t="s">
        <v>28</v>
      </c>
      <c r="E12751" s="1289">
        <v>51717.85</v>
      </c>
      <c r="F12751" s="295"/>
      <c r="G12751" s="295"/>
    </row>
    <row r="12752" spans="1:7" customFormat="1" ht="22.5">
      <c r="A12752" s="1284" t="s">
        <v>21541</v>
      </c>
      <c r="B12752" s="1280" t="s">
        <v>43459</v>
      </c>
      <c r="C12752" s="1285" t="s">
        <v>45984</v>
      </c>
      <c r="D12752" s="1284" t="s">
        <v>28</v>
      </c>
      <c r="E12752" s="1289">
        <v>46573.5</v>
      </c>
      <c r="F12752" s="295"/>
      <c r="G12752" s="295"/>
    </row>
    <row r="12753" spans="1:7" customFormat="1" ht="22.5">
      <c r="A12753" s="1284" t="s">
        <v>21542</v>
      </c>
      <c r="B12753" s="1280" t="s">
        <v>43459</v>
      </c>
      <c r="C12753" s="1285" t="s">
        <v>45985</v>
      </c>
      <c r="D12753" s="1284" t="s">
        <v>28</v>
      </c>
      <c r="E12753" s="1289">
        <v>52346.12</v>
      </c>
      <c r="F12753" s="295"/>
      <c r="G12753" s="295"/>
    </row>
    <row r="12754" spans="1:7" customFormat="1" ht="22.5">
      <c r="A12754" s="1284" t="s">
        <v>21543</v>
      </c>
      <c r="B12754" s="1280" t="s">
        <v>43459</v>
      </c>
      <c r="C12754" s="1285" t="s">
        <v>45986</v>
      </c>
      <c r="D12754" s="1284" t="s">
        <v>28</v>
      </c>
      <c r="E12754" s="1289">
        <v>46989.4</v>
      </c>
      <c r="F12754" s="295"/>
      <c r="G12754" s="295"/>
    </row>
    <row r="12755" spans="1:7" customFormat="1" ht="22.5">
      <c r="A12755" s="1284" t="s">
        <v>21544</v>
      </c>
      <c r="B12755" s="1280" t="s">
        <v>43459</v>
      </c>
      <c r="C12755" s="1285" t="s">
        <v>45987</v>
      </c>
      <c r="D12755" s="1284" t="s">
        <v>28</v>
      </c>
      <c r="E12755" s="1289">
        <v>56949.74</v>
      </c>
      <c r="F12755" s="295"/>
      <c r="G12755" s="295"/>
    </row>
    <row r="12756" spans="1:7" customFormat="1" ht="22.5">
      <c r="A12756" s="1284" t="s">
        <v>21545</v>
      </c>
      <c r="B12756" s="1280" t="s">
        <v>43459</v>
      </c>
      <c r="C12756" s="1285" t="s">
        <v>45988</v>
      </c>
      <c r="D12756" s="1284" t="s">
        <v>28</v>
      </c>
      <c r="E12756" s="1289">
        <v>51154.25</v>
      </c>
      <c r="F12756" s="295"/>
      <c r="G12756" s="295"/>
    </row>
    <row r="12757" spans="1:7" customFormat="1" ht="22.5">
      <c r="A12757" s="1284" t="s">
        <v>21546</v>
      </c>
      <c r="B12757" s="1280" t="s">
        <v>43459</v>
      </c>
      <c r="C12757" s="1285" t="s">
        <v>45989</v>
      </c>
      <c r="D12757" s="1284" t="s">
        <v>28</v>
      </c>
      <c r="E12757" s="1289">
        <v>68127.600000000006</v>
      </c>
      <c r="F12757" s="295"/>
      <c r="G12757" s="295"/>
    </row>
    <row r="12758" spans="1:7" customFormat="1" ht="22.5">
      <c r="A12758" s="1284" t="s">
        <v>21547</v>
      </c>
      <c r="B12758" s="1280" t="s">
        <v>43459</v>
      </c>
      <c r="C12758" s="1285" t="s">
        <v>45990</v>
      </c>
      <c r="D12758" s="1284" t="s">
        <v>28</v>
      </c>
      <c r="E12758" s="1289">
        <v>61219.4</v>
      </c>
      <c r="F12758" s="295"/>
      <c r="G12758" s="295"/>
    </row>
    <row r="12759" spans="1:7" customFormat="1" ht="22.5">
      <c r="A12759" s="1284" t="s">
        <v>21268</v>
      </c>
      <c r="B12759" s="1280" t="s">
        <v>43459</v>
      </c>
      <c r="C12759" s="1285" t="s">
        <v>45991</v>
      </c>
      <c r="D12759" s="1284" t="s">
        <v>28</v>
      </c>
      <c r="E12759" s="1290">
        <v>4051.26</v>
      </c>
      <c r="F12759" s="295"/>
      <c r="G12759" s="295"/>
    </row>
    <row r="12760" spans="1:7" customFormat="1" ht="22.5">
      <c r="A12760" s="1284" t="s">
        <v>21269</v>
      </c>
      <c r="B12760" s="1280" t="s">
        <v>43459</v>
      </c>
      <c r="C12760" s="1285" t="s">
        <v>45992</v>
      </c>
      <c r="D12760" s="1284" t="s">
        <v>28</v>
      </c>
      <c r="E12760" s="1290">
        <v>3229.42</v>
      </c>
      <c r="F12760" s="295"/>
      <c r="G12760" s="295"/>
    </row>
    <row r="12761" spans="1:7" customFormat="1" ht="22.5">
      <c r="A12761" s="1284" t="s">
        <v>21270</v>
      </c>
      <c r="B12761" s="1280" t="s">
        <v>43459</v>
      </c>
      <c r="C12761" s="1285" t="s">
        <v>45993</v>
      </c>
      <c r="D12761" s="1284" t="s">
        <v>28</v>
      </c>
      <c r="E12761" s="1290">
        <v>4286.3900000000003</v>
      </c>
      <c r="F12761" s="295"/>
      <c r="G12761" s="295"/>
    </row>
    <row r="12762" spans="1:7" customFormat="1" ht="22.5">
      <c r="A12762" s="1284" t="s">
        <v>21271</v>
      </c>
      <c r="B12762" s="1280" t="s">
        <v>43459</v>
      </c>
      <c r="C12762" s="1285" t="s">
        <v>45994</v>
      </c>
      <c r="D12762" s="1284" t="s">
        <v>28</v>
      </c>
      <c r="E12762" s="1290">
        <v>3415.74</v>
      </c>
      <c r="F12762" s="295"/>
      <c r="G12762" s="295"/>
    </row>
    <row r="12763" spans="1:7" customFormat="1" ht="22.5">
      <c r="A12763" s="1284" t="s">
        <v>21272</v>
      </c>
      <c r="B12763" s="1280" t="s">
        <v>43459</v>
      </c>
      <c r="C12763" s="1285" t="s">
        <v>45995</v>
      </c>
      <c r="D12763" s="1284" t="s">
        <v>28</v>
      </c>
      <c r="E12763" s="1290">
        <v>4863.22</v>
      </c>
      <c r="F12763" s="295"/>
      <c r="G12763" s="295"/>
    </row>
    <row r="12764" spans="1:7" customFormat="1" ht="22.5">
      <c r="A12764" s="1284" t="s">
        <v>21273</v>
      </c>
      <c r="B12764" s="1280" t="s">
        <v>43459</v>
      </c>
      <c r="C12764" s="1285" t="s">
        <v>45996</v>
      </c>
      <c r="D12764" s="1284" t="s">
        <v>28</v>
      </c>
      <c r="E12764" s="1290">
        <v>3873.22</v>
      </c>
      <c r="F12764" s="295"/>
      <c r="G12764" s="295"/>
    </row>
    <row r="12765" spans="1:7" customFormat="1" ht="22.5">
      <c r="A12765" s="1284" t="s">
        <v>21274</v>
      </c>
      <c r="B12765" s="1280" t="s">
        <v>43459</v>
      </c>
      <c r="C12765" s="1285" t="s">
        <v>45997</v>
      </c>
      <c r="D12765" s="1284" t="s">
        <v>28</v>
      </c>
      <c r="E12765" s="1290">
        <v>6013.7</v>
      </c>
      <c r="F12765" s="295"/>
      <c r="G12765" s="295"/>
    </row>
    <row r="12766" spans="1:7" customFormat="1" ht="22.5">
      <c r="A12766" s="1284" t="s">
        <v>21275</v>
      </c>
      <c r="B12766" s="1280" t="s">
        <v>43459</v>
      </c>
      <c r="C12766" s="1285" t="s">
        <v>45998</v>
      </c>
      <c r="D12766" s="1284" t="s">
        <v>28</v>
      </c>
      <c r="E12766" s="1290">
        <v>4782.76</v>
      </c>
      <c r="F12766" s="295"/>
      <c r="G12766" s="295"/>
    </row>
    <row r="12767" spans="1:7" customFormat="1" ht="22.5">
      <c r="A12767" s="1284" t="s">
        <v>21276</v>
      </c>
      <c r="B12767" s="1280" t="s">
        <v>43459</v>
      </c>
      <c r="C12767" s="1285" t="s">
        <v>45999</v>
      </c>
      <c r="D12767" s="1284" t="s">
        <v>28</v>
      </c>
      <c r="E12767" s="1290">
        <v>5278.1</v>
      </c>
      <c r="F12767" s="295"/>
      <c r="G12767" s="295"/>
    </row>
    <row r="12768" spans="1:7" customFormat="1" ht="22.5">
      <c r="A12768" s="1284" t="s">
        <v>21277</v>
      </c>
      <c r="B12768" s="1280" t="s">
        <v>43459</v>
      </c>
      <c r="C12768" s="1285" t="s">
        <v>46000</v>
      </c>
      <c r="D12768" s="1284" t="s">
        <v>28</v>
      </c>
      <c r="E12768" s="1290">
        <v>4181.12</v>
      </c>
      <c r="F12768" s="295"/>
      <c r="G12768" s="295"/>
    </row>
    <row r="12769" spans="1:7" customFormat="1" ht="22.5">
      <c r="A12769" s="1284" t="s">
        <v>21278</v>
      </c>
      <c r="B12769" s="1280" t="s">
        <v>43459</v>
      </c>
      <c r="C12769" s="1285" t="s">
        <v>46001</v>
      </c>
      <c r="D12769" s="1284" t="s">
        <v>28</v>
      </c>
      <c r="E12769" s="1290">
        <v>5645.96</v>
      </c>
      <c r="F12769" s="295"/>
      <c r="G12769" s="295"/>
    </row>
    <row r="12770" spans="1:7" customFormat="1" ht="22.5">
      <c r="A12770" s="1284" t="s">
        <v>21279</v>
      </c>
      <c r="B12770" s="1280" t="s">
        <v>43459</v>
      </c>
      <c r="C12770" s="1285" t="s">
        <v>46002</v>
      </c>
      <c r="D12770" s="1284" t="s">
        <v>28</v>
      </c>
      <c r="E12770" s="1290">
        <v>4470.95</v>
      </c>
      <c r="F12770" s="295"/>
      <c r="G12770" s="295"/>
    </row>
    <row r="12771" spans="1:7" customFormat="1" ht="22.5">
      <c r="A12771" s="1284" t="s">
        <v>21280</v>
      </c>
      <c r="B12771" s="1280" t="s">
        <v>43459</v>
      </c>
      <c r="C12771" s="1285" t="s">
        <v>46003</v>
      </c>
      <c r="D12771" s="1284" t="s">
        <v>28</v>
      </c>
      <c r="E12771" s="1290">
        <v>6402.31</v>
      </c>
      <c r="F12771" s="295"/>
      <c r="G12771" s="295"/>
    </row>
    <row r="12772" spans="1:7" customFormat="1" ht="22.5">
      <c r="A12772" s="1284" t="s">
        <v>21281</v>
      </c>
      <c r="B12772" s="1280" t="s">
        <v>43459</v>
      </c>
      <c r="C12772" s="1285" t="s">
        <v>46004</v>
      </c>
      <c r="D12772" s="1284" t="s">
        <v>28</v>
      </c>
      <c r="E12772" s="1290">
        <v>5066.09</v>
      </c>
      <c r="F12772" s="295"/>
      <c r="G12772" s="295"/>
    </row>
    <row r="12773" spans="1:7" customFormat="1" ht="22.5">
      <c r="A12773" s="1284" t="s">
        <v>21282</v>
      </c>
      <c r="B12773" s="1280" t="s">
        <v>43459</v>
      </c>
      <c r="C12773" s="1285" t="s">
        <v>46005</v>
      </c>
      <c r="D12773" s="1284" t="s">
        <v>28</v>
      </c>
      <c r="E12773" s="1290">
        <v>7954.84</v>
      </c>
      <c r="F12773" s="295"/>
      <c r="G12773" s="295"/>
    </row>
    <row r="12774" spans="1:7" customFormat="1" ht="22.5">
      <c r="A12774" s="1284" t="s">
        <v>21283</v>
      </c>
      <c r="B12774" s="1280" t="s">
        <v>43459</v>
      </c>
      <c r="C12774" s="1285" t="s">
        <v>46006</v>
      </c>
      <c r="D12774" s="1284" t="s">
        <v>28</v>
      </c>
      <c r="E12774" s="1290">
        <v>6285.02</v>
      </c>
      <c r="F12774" s="295"/>
      <c r="G12774" s="295"/>
    </row>
    <row r="12775" spans="1:7" customFormat="1" ht="22.5">
      <c r="A12775" s="1284" t="s">
        <v>21284</v>
      </c>
      <c r="B12775" s="1280" t="s">
        <v>43459</v>
      </c>
      <c r="C12775" s="1285" t="s">
        <v>46007</v>
      </c>
      <c r="D12775" s="1284" t="s">
        <v>28</v>
      </c>
      <c r="E12775" s="1290">
        <v>9052.49</v>
      </c>
      <c r="F12775" s="295"/>
      <c r="G12775" s="295"/>
    </row>
    <row r="12776" spans="1:7" customFormat="1" ht="22.5">
      <c r="A12776" s="1284" t="s">
        <v>21285</v>
      </c>
      <c r="B12776" s="1280" t="s">
        <v>43459</v>
      </c>
      <c r="C12776" s="1285" t="s">
        <v>46008</v>
      </c>
      <c r="D12776" s="1284" t="s">
        <v>28</v>
      </c>
      <c r="E12776" s="1290">
        <v>7058.64</v>
      </c>
      <c r="F12776" s="295"/>
      <c r="G12776" s="295"/>
    </row>
    <row r="12777" spans="1:7" customFormat="1" ht="22.5">
      <c r="A12777" s="1284" t="s">
        <v>21286</v>
      </c>
      <c r="B12777" s="1280" t="s">
        <v>43459</v>
      </c>
      <c r="C12777" s="1285" t="s">
        <v>46009</v>
      </c>
      <c r="D12777" s="1284" t="s">
        <v>28</v>
      </c>
      <c r="E12777" s="1290">
        <v>9536.33</v>
      </c>
      <c r="F12777" s="295"/>
      <c r="G12777" s="295"/>
    </row>
    <row r="12778" spans="1:7" customFormat="1" ht="22.5">
      <c r="A12778" s="1284" t="s">
        <v>21287</v>
      </c>
      <c r="B12778" s="1280" t="s">
        <v>43459</v>
      </c>
      <c r="C12778" s="1285" t="s">
        <v>46010</v>
      </c>
      <c r="D12778" s="1284" t="s">
        <v>28</v>
      </c>
      <c r="E12778" s="1290">
        <v>7440</v>
      </c>
      <c r="F12778" s="295"/>
      <c r="G12778" s="295"/>
    </row>
    <row r="12779" spans="1:7" customFormat="1" ht="22.5">
      <c r="A12779" s="1284" t="s">
        <v>21288</v>
      </c>
      <c r="B12779" s="1280" t="s">
        <v>43459</v>
      </c>
      <c r="C12779" s="1285" t="s">
        <v>46011</v>
      </c>
      <c r="D12779" s="1284" t="s">
        <v>28</v>
      </c>
      <c r="E12779" s="1289">
        <v>10900.42</v>
      </c>
      <c r="F12779" s="295"/>
      <c r="G12779" s="295"/>
    </row>
    <row r="12780" spans="1:7" customFormat="1" ht="22.5">
      <c r="A12780" s="1284" t="s">
        <v>21289</v>
      </c>
      <c r="B12780" s="1280" t="s">
        <v>43459</v>
      </c>
      <c r="C12780" s="1285" t="s">
        <v>46012</v>
      </c>
      <c r="D12780" s="1284" t="s">
        <v>28</v>
      </c>
      <c r="E12780" s="1290">
        <v>8490.43</v>
      </c>
      <c r="F12780" s="295"/>
      <c r="G12780" s="295"/>
    </row>
    <row r="12781" spans="1:7" customFormat="1" ht="22.5">
      <c r="A12781" s="1284" t="s">
        <v>21290</v>
      </c>
      <c r="B12781" s="1280" t="s">
        <v>43459</v>
      </c>
      <c r="C12781" s="1285" t="s">
        <v>46013</v>
      </c>
      <c r="D12781" s="1284" t="s">
        <v>28</v>
      </c>
      <c r="E12781" s="1289">
        <v>13578.57</v>
      </c>
      <c r="F12781" s="295"/>
      <c r="G12781" s="295"/>
    </row>
    <row r="12782" spans="1:7" customFormat="1" ht="22.5">
      <c r="A12782" s="1284" t="s">
        <v>21291</v>
      </c>
      <c r="B12782" s="1280" t="s">
        <v>43459</v>
      </c>
      <c r="C12782" s="1285" t="s">
        <v>46014</v>
      </c>
      <c r="D12782" s="1284" t="s">
        <v>28</v>
      </c>
      <c r="E12782" s="1289">
        <v>10560.76</v>
      </c>
      <c r="F12782" s="295"/>
      <c r="G12782" s="295"/>
    </row>
    <row r="12783" spans="1:7" customFormat="1" ht="22.5">
      <c r="A12783" s="1284" t="s">
        <v>21614</v>
      </c>
      <c r="B12783" s="1280" t="s">
        <v>43459</v>
      </c>
      <c r="C12783" s="1285" t="s">
        <v>46015</v>
      </c>
      <c r="D12783" s="1284" t="s">
        <v>5</v>
      </c>
      <c r="E12783" s="1290">
        <v>4667.3100000000004</v>
      </c>
      <c r="F12783" s="295"/>
      <c r="G12783" s="295"/>
    </row>
    <row r="12784" spans="1:7" customFormat="1" ht="22.5">
      <c r="A12784" s="1284" t="s">
        <v>21615</v>
      </c>
      <c r="B12784" s="1280" t="s">
        <v>43459</v>
      </c>
      <c r="C12784" s="1285" t="s">
        <v>46016</v>
      </c>
      <c r="D12784" s="1284" t="s">
        <v>5</v>
      </c>
      <c r="E12784" s="1290">
        <v>4148.12</v>
      </c>
      <c r="F12784" s="295"/>
      <c r="G12784" s="295"/>
    </row>
    <row r="12785" spans="1:7" customFormat="1" ht="22.5">
      <c r="A12785" s="1284" t="s">
        <v>21616</v>
      </c>
      <c r="B12785" s="1280" t="s">
        <v>43459</v>
      </c>
      <c r="C12785" s="1285" t="s">
        <v>46017</v>
      </c>
      <c r="D12785" s="1284" t="s">
        <v>5</v>
      </c>
      <c r="E12785" s="1290">
        <v>4715.55</v>
      </c>
      <c r="F12785" s="295"/>
      <c r="G12785" s="295"/>
    </row>
    <row r="12786" spans="1:7" customFormat="1" ht="22.5">
      <c r="A12786" s="1284" t="s">
        <v>21617</v>
      </c>
      <c r="B12786" s="1280" t="s">
        <v>43459</v>
      </c>
      <c r="C12786" s="1285" t="s">
        <v>46018</v>
      </c>
      <c r="D12786" s="1284" t="s">
        <v>5</v>
      </c>
      <c r="E12786" s="1290">
        <v>4231.75</v>
      </c>
      <c r="F12786" s="295"/>
      <c r="G12786" s="295"/>
    </row>
    <row r="12787" spans="1:7" customFormat="1" ht="22.5">
      <c r="A12787" s="1284" t="s">
        <v>21618</v>
      </c>
      <c r="B12787" s="1280" t="s">
        <v>43459</v>
      </c>
      <c r="C12787" s="1285" t="s">
        <v>46019</v>
      </c>
      <c r="D12787" s="1284" t="s">
        <v>5</v>
      </c>
      <c r="E12787" s="1290">
        <v>5033.32</v>
      </c>
      <c r="F12787" s="295"/>
      <c r="G12787" s="295"/>
    </row>
    <row r="12788" spans="1:7" customFormat="1" ht="22.5">
      <c r="A12788" s="1284" t="s">
        <v>21619</v>
      </c>
      <c r="B12788" s="1280" t="s">
        <v>43459</v>
      </c>
      <c r="C12788" s="1285" t="s">
        <v>46020</v>
      </c>
      <c r="D12788" s="1284" t="s">
        <v>5</v>
      </c>
      <c r="E12788" s="1290">
        <v>4514.1400000000003</v>
      </c>
      <c r="F12788" s="295"/>
      <c r="G12788" s="295"/>
    </row>
    <row r="12789" spans="1:7" customFormat="1" ht="22.5">
      <c r="A12789" s="1284" t="s">
        <v>21620</v>
      </c>
      <c r="B12789" s="1280" t="s">
        <v>43459</v>
      </c>
      <c r="C12789" s="1285" t="s">
        <v>46021</v>
      </c>
      <c r="D12789" s="1284" t="s">
        <v>5</v>
      </c>
      <c r="E12789" s="1290">
        <v>5522.76</v>
      </c>
      <c r="F12789" s="295"/>
      <c r="G12789" s="295"/>
    </row>
    <row r="12790" spans="1:7" customFormat="1" ht="22.5">
      <c r="A12790" s="1284" t="s">
        <v>21621</v>
      </c>
      <c r="B12790" s="1280" t="s">
        <v>43459</v>
      </c>
      <c r="C12790" s="1285" t="s">
        <v>46022</v>
      </c>
      <c r="D12790" s="1284" t="s">
        <v>5</v>
      </c>
      <c r="E12790" s="1290">
        <v>5003.58</v>
      </c>
      <c r="F12790" s="295"/>
      <c r="G12790" s="295"/>
    </row>
    <row r="12791" spans="1:7" customFormat="1" ht="22.5">
      <c r="A12791" s="1284" t="s">
        <v>21622</v>
      </c>
      <c r="B12791" s="1280" t="s">
        <v>43459</v>
      </c>
      <c r="C12791" s="1285" t="s">
        <v>46023</v>
      </c>
      <c r="D12791" s="1284" t="s">
        <v>5</v>
      </c>
      <c r="E12791" s="1290">
        <v>5184.47</v>
      </c>
      <c r="F12791" s="295"/>
      <c r="G12791" s="295"/>
    </row>
    <row r="12792" spans="1:7" customFormat="1" ht="22.5">
      <c r="A12792" s="1284" t="s">
        <v>21623</v>
      </c>
      <c r="B12792" s="1280" t="s">
        <v>43459</v>
      </c>
      <c r="C12792" s="1285" t="s">
        <v>46024</v>
      </c>
      <c r="D12792" s="1284" t="s">
        <v>5</v>
      </c>
      <c r="E12792" s="1290">
        <v>4625.96</v>
      </c>
      <c r="F12792" s="295"/>
      <c r="G12792" s="295"/>
    </row>
    <row r="12793" spans="1:7" customFormat="1" ht="22.5">
      <c r="A12793" s="1284" t="s">
        <v>21624</v>
      </c>
      <c r="B12793" s="1280" t="s">
        <v>43459</v>
      </c>
      <c r="C12793" s="1285" t="s">
        <v>46025</v>
      </c>
      <c r="D12793" s="1284" t="s">
        <v>5</v>
      </c>
      <c r="E12793" s="1290">
        <v>5318.89</v>
      </c>
      <c r="F12793" s="295"/>
      <c r="G12793" s="295"/>
    </row>
    <row r="12794" spans="1:7" customFormat="1" ht="22.5">
      <c r="A12794" s="1284" t="s">
        <v>21625</v>
      </c>
      <c r="B12794" s="1280" t="s">
        <v>43459</v>
      </c>
      <c r="C12794" s="1285" t="s">
        <v>46026</v>
      </c>
      <c r="D12794" s="1284" t="s">
        <v>5</v>
      </c>
      <c r="E12794" s="1290">
        <v>4795.78</v>
      </c>
      <c r="F12794" s="295"/>
      <c r="G12794" s="295"/>
    </row>
    <row r="12795" spans="1:7" customFormat="1" ht="22.5">
      <c r="A12795" s="1284" t="s">
        <v>21626</v>
      </c>
      <c r="B12795" s="1280" t="s">
        <v>43459</v>
      </c>
      <c r="C12795" s="1285" t="s">
        <v>46027</v>
      </c>
      <c r="D12795" s="1284" t="s">
        <v>5</v>
      </c>
      <c r="E12795" s="1290">
        <v>5552.61</v>
      </c>
      <c r="F12795" s="295"/>
      <c r="G12795" s="295"/>
    </row>
    <row r="12796" spans="1:7" customFormat="1" ht="22.5">
      <c r="A12796" s="1284" t="s">
        <v>21627</v>
      </c>
      <c r="B12796" s="1280" t="s">
        <v>43459</v>
      </c>
      <c r="C12796" s="1285" t="s">
        <v>46028</v>
      </c>
      <c r="D12796" s="1284" t="s">
        <v>5</v>
      </c>
      <c r="E12796" s="1290">
        <v>4994.1099999999997</v>
      </c>
      <c r="F12796" s="295"/>
      <c r="G12796" s="295"/>
    </row>
    <row r="12797" spans="1:7" customFormat="1" ht="22.5">
      <c r="A12797" s="1284" t="s">
        <v>21628</v>
      </c>
      <c r="B12797" s="1280" t="s">
        <v>43459</v>
      </c>
      <c r="C12797" s="1285" t="s">
        <v>46029</v>
      </c>
      <c r="D12797" s="1284" t="s">
        <v>5</v>
      </c>
      <c r="E12797" s="1290">
        <v>5965.44</v>
      </c>
      <c r="F12797" s="295"/>
      <c r="G12797" s="295"/>
    </row>
    <row r="12798" spans="1:7" customFormat="1" ht="22.5">
      <c r="A12798" s="1284" t="s">
        <v>21629</v>
      </c>
      <c r="B12798" s="1280" t="s">
        <v>43459</v>
      </c>
      <c r="C12798" s="1285" t="s">
        <v>46030</v>
      </c>
      <c r="D12798" s="1284" t="s">
        <v>5</v>
      </c>
      <c r="E12798" s="1290">
        <v>5406.94</v>
      </c>
      <c r="F12798" s="295"/>
      <c r="G12798" s="295"/>
    </row>
    <row r="12799" spans="1:7" customFormat="1" ht="22.5">
      <c r="A12799" s="1284" t="s">
        <v>21630</v>
      </c>
      <c r="B12799" s="1280" t="s">
        <v>43459</v>
      </c>
      <c r="C12799" s="1285" t="s">
        <v>46031</v>
      </c>
      <c r="D12799" s="1284" t="s">
        <v>5</v>
      </c>
      <c r="E12799" s="1290">
        <v>5793.13</v>
      </c>
      <c r="F12799" s="295"/>
      <c r="G12799" s="295"/>
    </row>
    <row r="12800" spans="1:7" customFormat="1" ht="22.5">
      <c r="A12800" s="1284" t="s">
        <v>21631</v>
      </c>
      <c r="B12800" s="1280" t="s">
        <v>43459</v>
      </c>
      <c r="C12800" s="1285" t="s">
        <v>46032</v>
      </c>
      <c r="D12800" s="1284" t="s">
        <v>5</v>
      </c>
      <c r="E12800" s="1290">
        <v>5195.3</v>
      </c>
      <c r="F12800" s="295"/>
      <c r="G12800" s="295"/>
    </row>
    <row r="12801" spans="1:7" customFormat="1" ht="22.5">
      <c r="A12801" s="1284" t="s">
        <v>21632</v>
      </c>
      <c r="B12801" s="1280" t="s">
        <v>43459</v>
      </c>
      <c r="C12801" s="1285" t="s">
        <v>46033</v>
      </c>
      <c r="D12801" s="1284" t="s">
        <v>5</v>
      </c>
      <c r="E12801" s="1290">
        <v>6012.68</v>
      </c>
      <c r="F12801" s="295"/>
      <c r="G12801" s="295"/>
    </row>
    <row r="12802" spans="1:7" customFormat="1" ht="22.5">
      <c r="A12802" s="1284" t="s">
        <v>21633</v>
      </c>
      <c r="B12802" s="1280" t="s">
        <v>43459</v>
      </c>
      <c r="C12802" s="1285" t="s">
        <v>46034</v>
      </c>
      <c r="D12802" s="1284" t="s">
        <v>5</v>
      </c>
      <c r="E12802" s="1290">
        <v>5450.24</v>
      </c>
      <c r="F12802" s="295"/>
      <c r="G12802" s="295"/>
    </row>
    <row r="12803" spans="1:7" customFormat="1" ht="22.5">
      <c r="A12803" s="1284" t="s">
        <v>21634</v>
      </c>
      <c r="B12803" s="1280" t="s">
        <v>43459</v>
      </c>
      <c r="C12803" s="1285" t="s">
        <v>46035</v>
      </c>
      <c r="D12803" s="1284" t="s">
        <v>5</v>
      </c>
      <c r="E12803" s="1290">
        <v>6153.83</v>
      </c>
      <c r="F12803" s="295"/>
      <c r="G12803" s="295"/>
    </row>
    <row r="12804" spans="1:7" customFormat="1" ht="22.5">
      <c r="A12804" s="1284" t="s">
        <v>21635</v>
      </c>
      <c r="B12804" s="1280" t="s">
        <v>43459</v>
      </c>
      <c r="C12804" s="1285" t="s">
        <v>46036</v>
      </c>
      <c r="D12804" s="1284" t="s">
        <v>5</v>
      </c>
      <c r="E12804" s="1290">
        <v>5556</v>
      </c>
      <c r="F12804" s="295"/>
      <c r="G12804" s="295"/>
    </row>
    <row r="12805" spans="1:7" customFormat="1" ht="22.5">
      <c r="A12805" s="1284" t="s">
        <v>21636</v>
      </c>
      <c r="B12805" s="1280" t="s">
        <v>43459</v>
      </c>
      <c r="C12805" s="1285" t="s">
        <v>46037</v>
      </c>
      <c r="D12805" s="1284" t="s">
        <v>5</v>
      </c>
      <c r="E12805" s="1290">
        <v>6751.79</v>
      </c>
      <c r="F12805" s="295"/>
      <c r="G12805" s="295"/>
    </row>
    <row r="12806" spans="1:7" customFormat="1" ht="22.5">
      <c r="A12806" s="1284" t="s">
        <v>21637</v>
      </c>
      <c r="B12806" s="1280" t="s">
        <v>43459</v>
      </c>
      <c r="C12806" s="1285" t="s">
        <v>46038</v>
      </c>
      <c r="D12806" s="1284" t="s">
        <v>5</v>
      </c>
      <c r="E12806" s="1290">
        <v>6153.97</v>
      </c>
      <c r="F12806" s="295"/>
      <c r="G12806" s="295"/>
    </row>
    <row r="12807" spans="1:7" customFormat="1" ht="22.5">
      <c r="A12807" s="1284" t="s">
        <v>21638</v>
      </c>
      <c r="B12807" s="1280" t="s">
        <v>43459</v>
      </c>
      <c r="C12807" s="1285" t="s">
        <v>46039</v>
      </c>
      <c r="D12807" s="1284" t="s">
        <v>5</v>
      </c>
      <c r="E12807" s="1290">
        <v>5918.38</v>
      </c>
      <c r="F12807" s="295"/>
      <c r="G12807" s="295"/>
    </row>
    <row r="12808" spans="1:7" customFormat="1" ht="22.5">
      <c r="A12808" s="1284" t="s">
        <v>21639</v>
      </c>
      <c r="B12808" s="1280" t="s">
        <v>43459</v>
      </c>
      <c r="C12808" s="1285" t="s">
        <v>46040</v>
      </c>
      <c r="D12808" s="1284" t="s">
        <v>5</v>
      </c>
      <c r="E12808" s="1290">
        <v>5289.05</v>
      </c>
      <c r="F12808" s="295"/>
      <c r="G12808" s="295"/>
    </row>
    <row r="12809" spans="1:7" customFormat="1" ht="22.5">
      <c r="A12809" s="1284" t="s">
        <v>21640</v>
      </c>
      <c r="B12809" s="1280" t="s">
        <v>43459</v>
      </c>
      <c r="C12809" s="1285" t="s">
        <v>46041</v>
      </c>
      <c r="D12809" s="1284" t="s">
        <v>5</v>
      </c>
      <c r="E12809" s="1290">
        <v>6649.71</v>
      </c>
      <c r="F12809" s="295"/>
      <c r="G12809" s="295"/>
    </row>
    <row r="12810" spans="1:7" customFormat="1" ht="22.5">
      <c r="A12810" s="1284" t="s">
        <v>21641</v>
      </c>
      <c r="B12810" s="1280" t="s">
        <v>43459</v>
      </c>
      <c r="C12810" s="1285" t="s">
        <v>46042</v>
      </c>
      <c r="D12810" s="1284" t="s">
        <v>5</v>
      </c>
      <c r="E12810" s="1290">
        <v>6055.77</v>
      </c>
      <c r="F12810" s="295"/>
      <c r="G12810" s="295"/>
    </row>
    <row r="12811" spans="1:7" customFormat="1" ht="22.5">
      <c r="A12811" s="1284" t="s">
        <v>21642</v>
      </c>
      <c r="B12811" s="1280" t="s">
        <v>43459</v>
      </c>
      <c r="C12811" s="1285" t="s">
        <v>46043</v>
      </c>
      <c r="D12811" s="1284" t="s">
        <v>5</v>
      </c>
      <c r="E12811" s="1290">
        <v>7163.59</v>
      </c>
      <c r="F12811" s="295"/>
      <c r="G12811" s="295"/>
    </row>
    <row r="12812" spans="1:7" customFormat="1" ht="22.5">
      <c r="A12812" s="1284" t="s">
        <v>21643</v>
      </c>
      <c r="B12812" s="1280" t="s">
        <v>43459</v>
      </c>
      <c r="C12812" s="1285" t="s">
        <v>46044</v>
      </c>
      <c r="D12812" s="1284" t="s">
        <v>5</v>
      </c>
      <c r="E12812" s="1290">
        <v>6399.27</v>
      </c>
      <c r="F12812" s="295"/>
      <c r="G12812" s="295"/>
    </row>
    <row r="12813" spans="1:7" customFormat="1" ht="22.5">
      <c r="A12813" s="1284" t="s">
        <v>21644</v>
      </c>
      <c r="B12813" s="1280" t="s">
        <v>43459</v>
      </c>
      <c r="C12813" s="1285" t="s">
        <v>46045</v>
      </c>
      <c r="D12813" s="1284" t="s">
        <v>5</v>
      </c>
      <c r="E12813" s="1290">
        <v>7929.67</v>
      </c>
      <c r="F12813" s="295"/>
      <c r="G12813" s="295"/>
    </row>
    <row r="12814" spans="1:7" customFormat="1" ht="22.5">
      <c r="A12814" s="1284" t="s">
        <v>21645</v>
      </c>
      <c r="B12814" s="1280" t="s">
        <v>43459</v>
      </c>
      <c r="C12814" s="1285" t="s">
        <v>46046</v>
      </c>
      <c r="D12814" s="1284" t="s">
        <v>5</v>
      </c>
      <c r="E12814" s="1290">
        <v>7165.35</v>
      </c>
      <c r="F12814" s="295"/>
      <c r="G12814" s="295"/>
    </row>
    <row r="12815" spans="1:7" customFormat="1" ht="22.5">
      <c r="A12815" s="1284" t="s">
        <v>21646</v>
      </c>
      <c r="B12815" s="1280" t="s">
        <v>43459</v>
      </c>
      <c r="C12815" s="1285" t="s">
        <v>46047</v>
      </c>
      <c r="D12815" s="1284" t="s">
        <v>5</v>
      </c>
      <c r="E12815" s="1290">
        <v>6570.75</v>
      </c>
      <c r="F12815" s="295"/>
      <c r="G12815" s="295"/>
    </row>
    <row r="12816" spans="1:7" customFormat="1" ht="22.5">
      <c r="A12816" s="1284" t="s">
        <v>21647</v>
      </c>
      <c r="B12816" s="1280" t="s">
        <v>43459</v>
      </c>
      <c r="C12816" s="1285" t="s">
        <v>46048</v>
      </c>
      <c r="D12816" s="1284" t="s">
        <v>5</v>
      </c>
      <c r="E12816" s="1290">
        <v>5902.1</v>
      </c>
      <c r="F12816" s="295"/>
      <c r="G12816" s="295"/>
    </row>
    <row r="12817" spans="1:7" customFormat="1" ht="22.5">
      <c r="A12817" s="1284" t="s">
        <v>21648</v>
      </c>
      <c r="B12817" s="1280" t="s">
        <v>43459</v>
      </c>
      <c r="C12817" s="1285" t="s">
        <v>46049</v>
      </c>
      <c r="D12817" s="1284" t="s">
        <v>5</v>
      </c>
      <c r="E12817" s="1290">
        <v>7486.16</v>
      </c>
      <c r="F12817" s="295"/>
      <c r="G12817" s="295"/>
    </row>
    <row r="12818" spans="1:7" customFormat="1" ht="22.5">
      <c r="A12818" s="1284" t="s">
        <v>21649</v>
      </c>
      <c r="B12818" s="1280" t="s">
        <v>43459</v>
      </c>
      <c r="C12818" s="1285" t="s">
        <v>46050</v>
      </c>
      <c r="D12818" s="1284" t="s">
        <v>5</v>
      </c>
      <c r="E12818" s="1290">
        <v>6852.89</v>
      </c>
      <c r="F12818" s="295"/>
      <c r="G12818" s="295"/>
    </row>
    <row r="12819" spans="1:7" customFormat="1" ht="22.5">
      <c r="A12819" s="1284" t="s">
        <v>21650</v>
      </c>
      <c r="B12819" s="1280" t="s">
        <v>43459</v>
      </c>
      <c r="C12819" s="1285" t="s">
        <v>46051</v>
      </c>
      <c r="D12819" s="1284" t="s">
        <v>5</v>
      </c>
      <c r="E12819" s="1290">
        <v>7846.64</v>
      </c>
      <c r="F12819" s="295"/>
      <c r="G12819" s="295"/>
    </row>
    <row r="12820" spans="1:7" customFormat="1" ht="22.5">
      <c r="A12820" s="1284" t="s">
        <v>21651</v>
      </c>
      <c r="B12820" s="1280" t="s">
        <v>43459</v>
      </c>
      <c r="C12820" s="1285" t="s">
        <v>46052</v>
      </c>
      <c r="D12820" s="1284" t="s">
        <v>5</v>
      </c>
      <c r="E12820" s="1290">
        <v>7032.5</v>
      </c>
      <c r="F12820" s="295"/>
      <c r="G12820" s="295"/>
    </row>
    <row r="12821" spans="1:7" customFormat="1" ht="22.5">
      <c r="A12821" s="1284" t="s">
        <v>21652</v>
      </c>
      <c r="B12821" s="1280" t="s">
        <v>43459</v>
      </c>
      <c r="C12821" s="1285" t="s">
        <v>46053</v>
      </c>
      <c r="D12821" s="1284" t="s">
        <v>5</v>
      </c>
      <c r="E12821" s="1290">
        <v>8591.44</v>
      </c>
      <c r="F12821" s="295"/>
      <c r="G12821" s="295"/>
    </row>
    <row r="12822" spans="1:7" customFormat="1" ht="22.5">
      <c r="A12822" s="1284" t="s">
        <v>21653</v>
      </c>
      <c r="B12822" s="1280" t="s">
        <v>43459</v>
      </c>
      <c r="C12822" s="1285" t="s">
        <v>46054</v>
      </c>
      <c r="D12822" s="1284" t="s">
        <v>5</v>
      </c>
      <c r="E12822" s="1290">
        <v>7777.3</v>
      </c>
      <c r="F12822" s="295"/>
      <c r="G12822" s="295"/>
    </row>
    <row r="12823" spans="1:7" customFormat="1" ht="22.5">
      <c r="A12823" s="1284" t="s">
        <v>21654</v>
      </c>
      <c r="B12823" s="1280" t="s">
        <v>43459</v>
      </c>
      <c r="C12823" s="1285" t="s">
        <v>46055</v>
      </c>
      <c r="D12823" s="1284" t="s">
        <v>5</v>
      </c>
      <c r="E12823" s="1290">
        <v>6486.09</v>
      </c>
      <c r="F12823" s="295"/>
      <c r="G12823" s="295"/>
    </row>
    <row r="12824" spans="1:7" customFormat="1" ht="22.5">
      <c r="A12824" s="1284" t="s">
        <v>21655</v>
      </c>
      <c r="B12824" s="1280" t="s">
        <v>43459</v>
      </c>
      <c r="C12824" s="1285" t="s">
        <v>46056</v>
      </c>
      <c r="D12824" s="1284" t="s">
        <v>5</v>
      </c>
      <c r="E12824" s="1290">
        <v>5686.32</v>
      </c>
      <c r="F12824" s="295"/>
      <c r="G12824" s="295"/>
    </row>
    <row r="12825" spans="1:7" customFormat="1" ht="22.5">
      <c r="A12825" s="1284" t="s">
        <v>21656</v>
      </c>
      <c r="B12825" s="1280" t="s">
        <v>43459</v>
      </c>
      <c r="C12825" s="1285" t="s">
        <v>46057</v>
      </c>
      <c r="D12825" s="1284" t="s">
        <v>5</v>
      </c>
      <c r="E12825" s="1290">
        <v>7304.66</v>
      </c>
      <c r="F12825" s="295"/>
      <c r="G12825" s="295"/>
    </row>
    <row r="12826" spans="1:7" customFormat="1" ht="22.5">
      <c r="A12826" s="1284" t="s">
        <v>21657</v>
      </c>
      <c r="B12826" s="1280" t="s">
        <v>43459</v>
      </c>
      <c r="C12826" s="1285" t="s">
        <v>46058</v>
      </c>
      <c r="D12826" s="1284" t="s">
        <v>5</v>
      </c>
      <c r="E12826" s="1290">
        <v>6540.29</v>
      </c>
      <c r="F12826" s="295"/>
      <c r="G12826" s="295"/>
    </row>
    <row r="12827" spans="1:7" customFormat="1" ht="22.5">
      <c r="A12827" s="1284" t="s">
        <v>21658</v>
      </c>
      <c r="B12827" s="1280" t="s">
        <v>43459</v>
      </c>
      <c r="C12827" s="1285" t="s">
        <v>46059</v>
      </c>
      <c r="D12827" s="1284" t="s">
        <v>5</v>
      </c>
      <c r="E12827" s="1290">
        <v>8174.65</v>
      </c>
      <c r="F12827" s="295"/>
      <c r="G12827" s="295"/>
    </row>
    <row r="12828" spans="1:7" customFormat="1" ht="22.5">
      <c r="A12828" s="1284" t="s">
        <v>21659</v>
      </c>
      <c r="B12828" s="1280" t="s">
        <v>43459</v>
      </c>
      <c r="C12828" s="1285" t="s">
        <v>46060</v>
      </c>
      <c r="D12828" s="1284" t="s">
        <v>5</v>
      </c>
      <c r="E12828" s="1290">
        <v>7374.89</v>
      </c>
      <c r="F12828" s="295"/>
      <c r="G12828" s="295"/>
    </row>
    <row r="12829" spans="1:7" customFormat="1" ht="22.5">
      <c r="A12829" s="1284" t="s">
        <v>21660</v>
      </c>
      <c r="B12829" s="1280" t="s">
        <v>43459</v>
      </c>
      <c r="C12829" s="1285" t="s">
        <v>46061</v>
      </c>
      <c r="D12829" s="1284" t="s">
        <v>5</v>
      </c>
      <c r="E12829" s="1290">
        <v>9425.56</v>
      </c>
      <c r="F12829" s="295"/>
      <c r="G12829" s="295"/>
    </row>
    <row r="12830" spans="1:7" customFormat="1" ht="22.5">
      <c r="A12830" s="1284" t="s">
        <v>21661</v>
      </c>
      <c r="B12830" s="1280" t="s">
        <v>43459</v>
      </c>
      <c r="C12830" s="1285" t="s">
        <v>46062</v>
      </c>
      <c r="D12830" s="1284" t="s">
        <v>5</v>
      </c>
      <c r="E12830" s="1290">
        <v>8485.56</v>
      </c>
      <c r="F12830" s="295"/>
      <c r="G12830" s="295"/>
    </row>
    <row r="12831" spans="1:7" customFormat="1" ht="22.5">
      <c r="A12831" s="1284" t="s">
        <v>21662</v>
      </c>
      <c r="B12831" s="1280" t="s">
        <v>43459</v>
      </c>
      <c r="C12831" s="1285" t="s">
        <v>46063</v>
      </c>
      <c r="D12831" s="1284" t="s">
        <v>5</v>
      </c>
      <c r="E12831" s="1290">
        <v>7124.28</v>
      </c>
      <c r="F12831" s="295"/>
      <c r="G12831" s="295"/>
    </row>
    <row r="12832" spans="1:7" customFormat="1" ht="22.5">
      <c r="A12832" s="1284" t="s">
        <v>21663</v>
      </c>
      <c r="B12832" s="1280" t="s">
        <v>43459</v>
      </c>
      <c r="C12832" s="1285" t="s">
        <v>46064</v>
      </c>
      <c r="D12832" s="1284" t="s">
        <v>5</v>
      </c>
      <c r="E12832" s="1290">
        <v>6276.02</v>
      </c>
      <c r="F12832" s="295"/>
      <c r="G12832" s="295"/>
    </row>
    <row r="12833" spans="1:7" customFormat="1" ht="22.5">
      <c r="A12833" s="1284" t="s">
        <v>21664</v>
      </c>
      <c r="B12833" s="1280" t="s">
        <v>43459</v>
      </c>
      <c r="C12833" s="1285" t="s">
        <v>46065</v>
      </c>
      <c r="D12833" s="1284" t="s">
        <v>5</v>
      </c>
      <c r="E12833" s="1290">
        <v>7976.91</v>
      </c>
      <c r="F12833" s="295"/>
      <c r="G12833" s="295"/>
    </row>
    <row r="12834" spans="1:7" customFormat="1" ht="22.5">
      <c r="A12834" s="1284" t="s">
        <v>21665</v>
      </c>
      <c r="B12834" s="1280" t="s">
        <v>43459</v>
      </c>
      <c r="C12834" s="1285" t="s">
        <v>46066</v>
      </c>
      <c r="D12834" s="1284" t="s">
        <v>5</v>
      </c>
      <c r="E12834" s="1290">
        <v>7164.04</v>
      </c>
      <c r="F12834" s="295"/>
      <c r="G12834" s="295"/>
    </row>
    <row r="12835" spans="1:7" customFormat="1" ht="22.5">
      <c r="A12835" s="1284" t="s">
        <v>21666</v>
      </c>
      <c r="B12835" s="1280" t="s">
        <v>43459</v>
      </c>
      <c r="C12835" s="1285" t="s">
        <v>46067</v>
      </c>
      <c r="D12835" s="1284" t="s">
        <v>5</v>
      </c>
      <c r="E12835" s="1290">
        <v>8805.4</v>
      </c>
      <c r="F12835" s="295"/>
      <c r="G12835" s="295"/>
    </row>
    <row r="12836" spans="1:7" customFormat="1" ht="22.5">
      <c r="A12836" s="1284" t="s">
        <v>21667</v>
      </c>
      <c r="B12836" s="1280" t="s">
        <v>43459</v>
      </c>
      <c r="C12836" s="1285" t="s">
        <v>46068</v>
      </c>
      <c r="D12836" s="1284" t="s">
        <v>5</v>
      </c>
      <c r="E12836" s="1290">
        <v>7957.14</v>
      </c>
      <c r="F12836" s="295"/>
      <c r="G12836" s="295"/>
    </row>
    <row r="12837" spans="1:7" customFormat="1" ht="22.5">
      <c r="A12837" s="1284" t="s">
        <v>21668</v>
      </c>
      <c r="B12837" s="1280" t="s">
        <v>43459</v>
      </c>
      <c r="C12837" s="1285" t="s">
        <v>46069</v>
      </c>
      <c r="D12837" s="1284" t="s">
        <v>5</v>
      </c>
      <c r="E12837" s="1289">
        <v>10096.56</v>
      </c>
      <c r="F12837" s="295"/>
      <c r="G12837" s="295"/>
    </row>
    <row r="12838" spans="1:7" customFormat="1" ht="22.5">
      <c r="A12838" s="1284" t="s">
        <v>21669</v>
      </c>
      <c r="B12838" s="1280" t="s">
        <v>43459</v>
      </c>
      <c r="C12838" s="1285" t="s">
        <v>46070</v>
      </c>
      <c r="D12838" s="1284" t="s">
        <v>5</v>
      </c>
      <c r="E12838" s="1290">
        <v>9097.58</v>
      </c>
      <c r="F12838" s="295"/>
      <c r="G12838" s="295"/>
    </row>
    <row r="12839" spans="1:7" customFormat="1" ht="22.5">
      <c r="A12839" s="1284" t="s">
        <v>21670</v>
      </c>
      <c r="B12839" s="1280" t="s">
        <v>43459</v>
      </c>
      <c r="C12839" s="1285" t="s">
        <v>46071</v>
      </c>
      <c r="D12839" s="1284" t="s">
        <v>5</v>
      </c>
      <c r="E12839" s="1290">
        <v>7801.03</v>
      </c>
      <c r="F12839" s="295"/>
      <c r="G12839" s="295"/>
    </row>
    <row r="12840" spans="1:7" customFormat="1" ht="22.5">
      <c r="A12840" s="1284" t="s">
        <v>21671</v>
      </c>
      <c r="B12840" s="1280" t="s">
        <v>43459</v>
      </c>
      <c r="C12840" s="1285" t="s">
        <v>46072</v>
      </c>
      <c r="D12840" s="1284" t="s">
        <v>5</v>
      </c>
      <c r="E12840" s="1290">
        <v>6902.96</v>
      </c>
      <c r="F12840" s="295"/>
      <c r="G12840" s="295"/>
    </row>
    <row r="12841" spans="1:7" customFormat="1" ht="22.5">
      <c r="A12841" s="1284" t="s">
        <v>21672</v>
      </c>
      <c r="B12841" s="1280" t="s">
        <v>43459</v>
      </c>
      <c r="C12841" s="1285" t="s">
        <v>46073</v>
      </c>
      <c r="D12841" s="1284" t="s">
        <v>5</v>
      </c>
      <c r="E12841" s="1290">
        <v>8942.82</v>
      </c>
      <c r="F12841" s="295"/>
      <c r="G12841" s="295"/>
    </row>
    <row r="12842" spans="1:7" customFormat="1" ht="22.5">
      <c r="A12842" s="1284" t="s">
        <v>21673</v>
      </c>
      <c r="B12842" s="1280" t="s">
        <v>43459</v>
      </c>
      <c r="C12842" s="1285" t="s">
        <v>46074</v>
      </c>
      <c r="D12842" s="1284" t="s">
        <v>5</v>
      </c>
      <c r="E12842" s="1290">
        <v>8081.45</v>
      </c>
      <c r="F12842" s="295"/>
      <c r="G12842" s="295"/>
    </row>
    <row r="12843" spans="1:7" customFormat="1" ht="22.5">
      <c r="A12843" s="1284" t="s">
        <v>21674</v>
      </c>
      <c r="B12843" s="1280" t="s">
        <v>43459</v>
      </c>
      <c r="C12843" s="1285" t="s">
        <v>46075</v>
      </c>
      <c r="D12843" s="1284" t="s">
        <v>5</v>
      </c>
      <c r="E12843" s="1290">
        <v>9533.2199999999993</v>
      </c>
      <c r="F12843" s="295"/>
      <c r="G12843" s="295"/>
    </row>
    <row r="12844" spans="1:7" customFormat="1" ht="22.5">
      <c r="A12844" s="1284" t="s">
        <v>21675</v>
      </c>
      <c r="B12844" s="1280" t="s">
        <v>43459</v>
      </c>
      <c r="C12844" s="1285" t="s">
        <v>46076</v>
      </c>
      <c r="D12844" s="1284" t="s">
        <v>5</v>
      </c>
      <c r="E12844" s="1290">
        <v>8635.15</v>
      </c>
      <c r="F12844" s="295"/>
      <c r="G12844" s="295"/>
    </row>
    <row r="12845" spans="1:7" customFormat="1" ht="22.5">
      <c r="A12845" s="1284" t="s">
        <v>21676</v>
      </c>
      <c r="B12845" s="1280" t="s">
        <v>43459</v>
      </c>
      <c r="C12845" s="1285" t="s">
        <v>46077</v>
      </c>
      <c r="D12845" s="1284" t="s">
        <v>5</v>
      </c>
      <c r="E12845" s="1289">
        <v>10868.64</v>
      </c>
      <c r="F12845" s="295"/>
      <c r="G12845" s="295"/>
    </row>
    <row r="12846" spans="1:7" customFormat="1" ht="22.5">
      <c r="A12846" s="1284" t="s">
        <v>21677</v>
      </c>
      <c r="B12846" s="1280" t="s">
        <v>43459</v>
      </c>
      <c r="C12846" s="1285" t="s">
        <v>46078</v>
      </c>
      <c r="D12846" s="1284" t="s">
        <v>5</v>
      </c>
      <c r="E12846" s="1290">
        <v>9810.67</v>
      </c>
      <c r="F12846" s="295"/>
      <c r="G12846" s="295"/>
    </row>
    <row r="12847" spans="1:7" customFormat="1" ht="22.5">
      <c r="A12847" s="1284" t="s">
        <v>21678</v>
      </c>
      <c r="B12847" s="1280" t="s">
        <v>43459</v>
      </c>
      <c r="C12847" s="1285" t="s">
        <v>46079</v>
      </c>
      <c r="D12847" s="1284" t="s">
        <v>5</v>
      </c>
      <c r="E12847" s="1290">
        <v>8024.48</v>
      </c>
      <c r="F12847" s="295"/>
      <c r="G12847" s="295"/>
    </row>
    <row r="12848" spans="1:7" customFormat="1" ht="22.5">
      <c r="A12848" s="1284" t="s">
        <v>21679</v>
      </c>
      <c r="B12848" s="1280" t="s">
        <v>43459</v>
      </c>
      <c r="C12848" s="1285" t="s">
        <v>46080</v>
      </c>
      <c r="D12848" s="1284" t="s">
        <v>5</v>
      </c>
      <c r="E12848" s="1290">
        <v>7092.29</v>
      </c>
      <c r="F12848" s="295"/>
      <c r="G12848" s="295"/>
    </row>
    <row r="12849" spans="1:7" customFormat="1" ht="22.5">
      <c r="A12849" s="1284" t="s">
        <v>21680</v>
      </c>
      <c r="B12849" s="1280" t="s">
        <v>43459</v>
      </c>
      <c r="C12849" s="1285" t="s">
        <v>46081</v>
      </c>
      <c r="D12849" s="1284" t="s">
        <v>5</v>
      </c>
      <c r="E12849" s="1290">
        <v>9658.09</v>
      </c>
      <c r="F12849" s="295"/>
      <c r="G12849" s="295"/>
    </row>
    <row r="12850" spans="1:7" customFormat="1" ht="22.5">
      <c r="A12850" s="1284" t="s">
        <v>21681</v>
      </c>
      <c r="B12850" s="1280" t="s">
        <v>43459</v>
      </c>
      <c r="C12850" s="1285" t="s">
        <v>46082</v>
      </c>
      <c r="D12850" s="1284" t="s">
        <v>5</v>
      </c>
      <c r="E12850" s="1290">
        <v>8761.2800000000007</v>
      </c>
      <c r="F12850" s="295"/>
      <c r="G12850" s="295"/>
    </row>
    <row r="12851" spans="1:7" customFormat="1" ht="22.5">
      <c r="A12851" s="1284" t="s">
        <v>21682</v>
      </c>
      <c r="B12851" s="1280" t="s">
        <v>43459</v>
      </c>
      <c r="C12851" s="1285" t="s">
        <v>46083</v>
      </c>
      <c r="D12851" s="1284" t="s">
        <v>5</v>
      </c>
      <c r="E12851" s="1289">
        <v>11040.69</v>
      </c>
      <c r="F12851" s="295"/>
      <c r="G12851" s="295"/>
    </row>
    <row r="12852" spans="1:7" customFormat="1" ht="22.5">
      <c r="A12852" s="1284" t="s">
        <v>21683</v>
      </c>
      <c r="B12852" s="1280" t="s">
        <v>43459</v>
      </c>
      <c r="C12852" s="1285" t="s">
        <v>46084</v>
      </c>
      <c r="D12852" s="1284" t="s">
        <v>5</v>
      </c>
      <c r="E12852" s="1290">
        <v>9944.66</v>
      </c>
      <c r="F12852" s="295"/>
      <c r="G12852" s="295"/>
    </row>
    <row r="12853" spans="1:7" customFormat="1" ht="22.5">
      <c r="A12853" s="1284" t="s">
        <v>21684</v>
      </c>
      <c r="B12853" s="1280" t="s">
        <v>43459</v>
      </c>
      <c r="C12853" s="1285" t="s">
        <v>46085</v>
      </c>
      <c r="D12853" s="1284" t="s">
        <v>5</v>
      </c>
      <c r="E12853" s="1289">
        <v>12295.14</v>
      </c>
      <c r="F12853" s="295"/>
      <c r="G12853" s="295"/>
    </row>
    <row r="12854" spans="1:7" customFormat="1" ht="22.5">
      <c r="A12854" s="1284" t="s">
        <v>21685</v>
      </c>
      <c r="B12854" s="1280" t="s">
        <v>43459</v>
      </c>
      <c r="C12854" s="1285" t="s">
        <v>46086</v>
      </c>
      <c r="D12854" s="1284" t="s">
        <v>5</v>
      </c>
      <c r="E12854" s="1289">
        <v>11199.12</v>
      </c>
      <c r="F12854" s="295"/>
      <c r="G12854" s="295"/>
    </row>
    <row r="12855" spans="1:7" customFormat="1" ht="22.5">
      <c r="A12855" s="1284" t="s">
        <v>21686</v>
      </c>
      <c r="B12855" s="1280" t="s">
        <v>43459</v>
      </c>
      <c r="C12855" s="1285" t="s">
        <v>46087</v>
      </c>
      <c r="D12855" s="1284" t="s">
        <v>5</v>
      </c>
      <c r="E12855" s="1290">
        <v>8856.66</v>
      </c>
      <c r="F12855" s="295"/>
      <c r="G12855" s="295"/>
    </row>
    <row r="12856" spans="1:7" customFormat="1" ht="22.5">
      <c r="A12856" s="1284" t="s">
        <v>21687</v>
      </c>
      <c r="B12856" s="1280" t="s">
        <v>43459</v>
      </c>
      <c r="C12856" s="1285" t="s">
        <v>46088</v>
      </c>
      <c r="D12856" s="1284" t="s">
        <v>5</v>
      </c>
      <c r="E12856" s="1290">
        <v>7874.66</v>
      </c>
      <c r="F12856" s="295"/>
      <c r="G12856" s="295"/>
    </row>
    <row r="12857" spans="1:7" customFormat="1" ht="22.5">
      <c r="A12857" s="1284" t="s">
        <v>21688</v>
      </c>
      <c r="B12857" s="1280" t="s">
        <v>43459</v>
      </c>
      <c r="C12857" s="1285" t="s">
        <v>46089</v>
      </c>
      <c r="D12857" s="1284" t="s">
        <v>5</v>
      </c>
      <c r="E12857" s="1289">
        <v>10427.24</v>
      </c>
      <c r="F12857" s="295"/>
      <c r="G12857" s="295"/>
    </row>
    <row r="12858" spans="1:7" customFormat="1" ht="22.5">
      <c r="A12858" s="1284" t="s">
        <v>21689</v>
      </c>
      <c r="B12858" s="1280" t="s">
        <v>43459</v>
      </c>
      <c r="C12858" s="1285" t="s">
        <v>46090</v>
      </c>
      <c r="D12858" s="1284" t="s">
        <v>5</v>
      </c>
      <c r="E12858" s="1290">
        <v>9481.94</v>
      </c>
      <c r="F12858" s="295"/>
      <c r="G12858" s="295"/>
    </row>
    <row r="12859" spans="1:7" customFormat="1" ht="22.5">
      <c r="A12859" s="1284" t="s">
        <v>21690</v>
      </c>
      <c r="B12859" s="1280" t="s">
        <v>43459</v>
      </c>
      <c r="C12859" s="1285" t="s">
        <v>46091</v>
      </c>
      <c r="D12859" s="1284" t="s">
        <v>5</v>
      </c>
      <c r="E12859" s="1289">
        <v>11799.02</v>
      </c>
      <c r="F12859" s="295"/>
      <c r="G12859" s="295"/>
    </row>
    <row r="12860" spans="1:7" customFormat="1" ht="22.5">
      <c r="A12860" s="1284" t="s">
        <v>21691</v>
      </c>
      <c r="B12860" s="1280" t="s">
        <v>43459</v>
      </c>
      <c r="C12860" s="1285" t="s">
        <v>46092</v>
      </c>
      <c r="D12860" s="1284" t="s">
        <v>5</v>
      </c>
      <c r="E12860" s="1289">
        <v>10644.01</v>
      </c>
      <c r="F12860" s="295"/>
      <c r="G12860" s="295"/>
    </row>
    <row r="12861" spans="1:7" customFormat="1" ht="22.5">
      <c r="A12861" s="1284" t="s">
        <v>21692</v>
      </c>
      <c r="B12861" s="1280" t="s">
        <v>43459</v>
      </c>
      <c r="C12861" s="1285" t="s">
        <v>46093</v>
      </c>
      <c r="D12861" s="1284" t="s">
        <v>5</v>
      </c>
      <c r="E12861" s="1289">
        <v>13766.43</v>
      </c>
      <c r="F12861" s="295"/>
      <c r="G12861" s="295"/>
    </row>
    <row r="12862" spans="1:7" customFormat="1" ht="22.5">
      <c r="A12862" s="1284" t="s">
        <v>21693</v>
      </c>
      <c r="B12862" s="1280" t="s">
        <v>43459</v>
      </c>
      <c r="C12862" s="1285" t="s">
        <v>46094</v>
      </c>
      <c r="D12862" s="1284" t="s">
        <v>5</v>
      </c>
      <c r="E12862" s="1289">
        <v>12431.87</v>
      </c>
      <c r="F12862" s="295"/>
      <c r="G12862" s="295"/>
    </row>
    <row r="12863" spans="1:7" customFormat="1" ht="22.5">
      <c r="A12863" s="1284" t="s">
        <v>21694</v>
      </c>
      <c r="B12863" s="1280" t="s">
        <v>43459</v>
      </c>
      <c r="C12863" s="1285" t="s">
        <v>46095</v>
      </c>
      <c r="D12863" s="1284" t="s">
        <v>5</v>
      </c>
      <c r="E12863" s="1290">
        <v>9624.74</v>
      </c>
      <c r="F12863" s="295"/>
      <c r="G12863" s="295"/>
    </row>
    <row r="12864" spans="1:7" customFormat="1" ht="22.5">
      <c r="A12864" s="1284" t="s">
        <v>21695</v>
      </c>
      <c r="B12864" s="1280" t="s">
        <v>43459</v>
      </c>
      <c r="C12864" s="1285" t="s">
        <v>46096</v>
      </c>
      <c r="D12864" s="1284" t="s">
        <v>5</v>
      </c>
      <c r="E12864" s="1290">
        <v>8594.25</v>
      </c>
      <c r="F12864" s="295"/>
      <c r="G12864" s="295"/>
    </row>
    <row r="12865" spans="1:7" customFormat="1" ht="22.5">
      <c r="A12865" s="1284" t="s">
        <v>21696</v>
      </c>
      <c r="B12865" s="1280" t="s">
        <v>43459</v>
      </c>
      <c r="C12865" s="1285" t="s">
        <v>46097</v>
      </c>
      <c r="D12865" s="1284" t="s">
        <v>5</v>
      </c>
      <c r="E12865" s="1289">
        <v>11652.03</v>
      </c>
      <c r="F12865" s="295"/>
      <c r="G12865" s="295"/>
    </row>
    <row r="12866" spans="1:7" customFormat="1" ht="22.5">
      <c r="A12866" s="1284" t="s">
        <v>21697</v>
      </c>
      <c r="B12866" s="1280" t="s">
        <v>43459</v>
      </c>
      <c r="C12866" s="1285" t="s">
        <v>46098</v>
      </c>
      <c r="D12866" s="1284" t="s">
        <v>5</v>
      </c>
      <c r="E12866" s="1289">
        <v>10656.92</v>
      </c>
      <c r="F12866" s="295"/>
      <c r="G12866" s="295"/>
    </row>
    <row r="12867" spans="1:7" customFormat="1" ht="22.5">
      <c r="A12867" s="1284" t="s">
        <v>21698</v>
      </c>
      <c r="B12867" s="1280" t="s">
        <v>43459</v>
      </c>
      <c r="C12867" s="1285" t="s">
        <v>46099</v>
      </c>
      <c r="D12867" s="1284" t="s">
        <v>5</v>
      </c>
      <c r="E12867" s="1289">
        <v>12803.13</v>
      </c>
      <c r="F12867" s="295"/>
      <c r="G12867" s="295"/>
    </row>
    <row r="12868" spans="1:7" customFormat="1" ht="22.5">
      <c r="A12868" s="1284" t="s">
        <v>21699</v>
      </c>
      <c r="B12868" s="1280" t="s">
        <v>43459</v>
      </c>
      <c r="C12868" s="1285" t="s">
        <v>46100</v>
      </c>
      <c r="D12868" s="1284" t="s">
        <v>5</v>
      </c>
      <c r="E12868" s="1289">
        <v>11589.14</v>
      </c>
      <c r="F12868" s="295"/>
      <c r="G12868" s="295"/>
    </row>
    <row r="12869" spans="1:7" customFormat="1" ht="22.5">
      <c r="A12869" s="1284" t="s">
        <v>21700</v>
      </c>
      <c r="B12869" s="1280" t="s">
        <v>43459</v>
      </c>
      <c r="C12869" s="1285" t="s">
        <v>46101</v>
      </c>
      <c r="D12869" s="1284" t="s">
        <v>5</v>
      </c>
      <c r="E12869" s="1289">
        <v>14579.67</v>
      </c>
      <c r="F12869" s="295"/>
      <c r="G12869" s="295"/>
    </row>
    <row r="12870" spans="1:7" customFormat="1" ht="22.5">
      <c r="A12870" s="1284" t="s">
        <v>21701</v>
      </c>
      <c r="B12870" s="1280" t="s">
        <v>43459</v>
      </c>
      <c r="C12870" s="1285" t="s">
        <v>46102</v>
      </c>
      <c r="D12870" s="1284" t="s">
        <v>5</v>
      </c>
      <c r="E12870" s="1289">
        <v>13176.95</v>
      </c>
      <c r="F12870" s="295"/>
      <c r="G12870" s="295"/>
    </row>
    <row r="12871" spans="1:7" customFormat="1" ht="22.5">
      <c r="A12871" s="1284" t="s">
        <v>21702</v>
      </c>
      <c r="B12871" s="1280" t="s">
        <v>43459</v>
      </c>
      <c r="C12871" s="1285" t="s">
        <v>46103</v>
      </c>
      <c r="D12871" s="1284" t="s">
        <v>5</v>
      </c>
      <c r="E12871" s="1289">
        <v>10707.52</v>
      </c>
      <c r="F12871" s="295"/>
      <c r="G12871" s="295"/>
    </row>
    <row r="12872" spans="1:7" customFormat="1" ht="22.5">
      <c r="A12872" s="1284" t="s">
        <v>21703</v>
      </c>
      <c r="B12872" s="1280" t="s">
        <v>43459</v>
      </c>
      <c r="C12872" s="1285" t="s">
        <v>46104</v>
      </c>
      <c r="D12872" s="1284" t="s">
        <v>5</v>
      </c>
      <c r="E12872" s="1290">
        <v>9427.9500000000007</v>
      </c>
      <c r="F12872" s="295"/>
      <c r="G12872" s="295"/>
    </row>
    <row r="12873" spans="1:7" customFormat="1" ht="22.5">
      <c r="A12873" s="1284" t="s">
        <v>21704</v>
      </c>
      <c r="B12873" s="1280" t="s">
        <v>43459</v>
      </c>
      <c r="C12873" s="1285" t="s">
        <v>46105</v>
      </c>
      <c r="D12873" s="1284" t="s">
        <v>5</v>
      </c>
      <c r="E12873" s="1289">
        <v>12688.26</v>
      </c>
      <c r="F12873" s="295"/>
      <c r="G12873" s="295"/>
    </row>
    <row r="12874" spans="1:7" customFormat="1" ht="22.5">
      <c r="A12874" s="1284" t="s">
        <v>21705</v>
      </c>
      <c r="B12874" s="1280" t="s">
        <v>43459</v>
      </c>
      <c r="C12874" s="1285" t="s">
        <v>46106</v>
      </c>
      <c r="D12874" s="1284" t="s">
        <v>5</v>
      </c>
      <c r="E12874" s="1289">
        <v>11471.61</v>
      </c>
      <c r="F12874" s="295"/>
      <c r="G12874" s="295"/>
    </row>
    <row r="12875" spans="1:7" customFormat="1" ht="22.5">
      <c r="A12875" s="1284" t="s">
        <v>21706</v>
      </c>
      <c r="B12875" s="1280" t="s">
        <v>43459</v>
      </c>
      <c r="C12875" s="1285" t="s">
        <v>46107</v>
      </c>
      <c r="D12875" s="1284" t="s">
        <v>5</v>
      </c>
      <c r="E12875" s="1289">
        <v>14325.12</v>
      </c>
      <c r="F12875" s="295"/>
      <c r="G12875" s="295"/>
    </row>
    <row r="12876" spans="1:7" customFormat="1" ht="22.5">
      <c r="A12876" s="1284" t="s">
        <v>21707</v>
      </c>
      <c r="B12876" s="1280" t="s">
        <v>43459</v>
      </c>
      <c r="C12876" s="1285" t="s">
        <v>46108</v>
      </c>
      <c r="D12876" s="1284" t="s">
        <v>5</v>
      </c>
      <c r="E12876" s="1289">
        <v>13045.55</v>
      </c>
      <c r="F12876" s="295"/>
      <c r="G12876" s="295"/>
    </row>
    <row r="12877" spans="1:7" customFormat="1" ht="22.5">
      <c r="A12877" s="1284" t="s">
        <v>21708</v>
      </c>
      <c r="B12877" s="1280" t="s">
        <v>43459</v>
      </c>
      <c r="C12877" s="1285" t="s">
        <v>46109</v>
      </c>
      <c r="D12877" s="1284" t="s">
        <v>5</v>
      </c>
      <c r="E12877" s="1289">
        <v>16229</v>
      </c>
      <c r="F12877" s="295"/>
      <c r="G12877" s="295"/>
    </row>
    <row r="12878" spans="1:7" customFormat="1" ht="22.5">
      <c r="A12878" s="1284" t="s">
        <v>21709</v>
      </c>
      <c r="B12878" s="1280" t="s">
        <v>43459</v>
      </c>
      <c r="C12878" s="1285" t="s">
        <v>46110</v>
      </c>
      <c r="D12878" s="1284" t="s">
        <v>5</v>
      </c>
      <c r="E12878" s="1289">
        <v>14756.77</v>
      </c>
      <c r="F12878" s="295"/>
      <c r="G12878" s="295"/>
    </row>
    <row r="12879" spans="1:7" customFormat="1" ht="22.5">
      <c r="A12879" s="1284" t="s">
        <v>21710</v>
      </c>
      <c r="B12879" s="1280" t="s">
        <v>43459</v>
      </c>
      <c r="C12879" s="1285" t="s">
        <v>46111</v>
      </c>
      <c r="D12879" s="1284" t="s">
        <v>5</v>
      </c>
      <c r="E12879" s="1289">
        <v>11514.88</v>
      </c>
      <c r="F12879" s="295"/>
      <c r="G12879" s="295"/>
    </row>
    <row r="12880" spans="1:7" customFormat="1" ht="22.5">
      <c r="A12880" s="1284" t="s">
        <v>21711</v>
      </c>
      <c r="B12880" s="1280" t="s">
        <v>43459</v>
      </c>
      <c r="C12880" s="1285" t="s">
        <v>46112</v>
      </c>
      <c r="D12880" s="1284" t="s">
        <v>5</v>
      </c>
      <c r="E12880" s="1289">
        <v>10176.32</v>
      </c>
      <c r="F12880" s="295"/>
      <c r="G12880" s="295"/>
    </row>
    <row r="12881" spans="1:7" customFormat="1" ht="22.5">
      <c r="A12881" s="1284" t="s">
        <v>21712</v>
      </c>
      <c r="B12881" s="1280" t="s">
        <v>43459</v>
      </c>
      <c r="C12881" s="1285" t="s">
        <v>46113</v>
      </c>
      <c r="D12881" s="1284" t="s">
        <v>5</v>
      </c>
      <c r="E12881" s="1289">
        <v>13833.97</v>
      </c>
      <c r="F12881" s="295"/>
      <c r="G12881" s="295"/>
    </row>
    <row r="12882" spans="1:7" customFormat="1" ht="22.5">
      <c r="A12882" s="1284" t="s">
        <v>21713</v>
      </c>
      <c r="B12882" s="1280" t="s">
        <v>43459</v>
      </c>
      <c r="C12882" s="1285" t="s">
        <v>46114</v>
      </c>
      <c r="D12882" s="1284" t="s">
        <v>5</v>
      </c>
      <c r="E12882" s="1289">
        <v>12558.33</v>
      </c>
      <c r="F12882" s="295"/>
      <c r="G12882" s="295"/>
    </row>
    <row r="12883" spans="1:7" customFormat="1" ht="22.5">
      <c r="A12883" s="1284" t="s">
        <v>21714</v>
      </c>
      <c r="B12883" s="1280" t="s">
        <v>43459</v>
      </c>
      <c r="C12883" s="1285" t="s">
        <v>46115</v>
      </c>
      <c r="D12883" s="1284" t="s">
        <v>5</v>
      </c>
      <c r="E12883" s="1289">
        <v>15179.29</v>
      </c>
      <c r="F12883" s="295"/>
      <c r="G12883" s="295"/>
    </row>
    <row r="12884" spans="1:7" customFormat="1" ht="22.5">
      <c r="A12884" s="1284" t="s">
        <v>21715</v>
      </c>
      <c r="B12884" s="1280" t="s">
        <v>43459</v>
      </c>
      <c r="C12884" s="1285" t="s">
        <v>46116</v>
      </c>
      <c r="D12884" s="1284" t="s">
        <v>5</v>
      </c>
      <c r="E12884" s="1289">
        <v>13840.74</v>
      </c>
      <c r="F12884" s="295"/>
      <c r="G12884" s="295"/>
    </row>
    <row r="12885" spans="1:7" customFormat="1" ht="22.5">
      <c r="A12885" s="1284" t="s">
        <v>21716</v>
      </c>
      <c r="B12885" s="1280" t="s">
        <v>43459</v>
      </c>
      <c r="C12885" s="1285" t="s">
        <v>46117</v>
      </c>
      <c r="D12885" s="1284" t="s">
        <v>5</v>
      </c>
      <c r="E12885" s="1289">
        <v>16969.96</v>
      </c>
      <c r="F12885" s="295"/>
      <c r="G12885" s="295"/>
    </row>
    <row r="12886" spans="1:7" customFormat="1" ht="22.5">
      <c r="A12886" s="1284" t="s">
        <v>21717</v>
      </c>
      <c r="B12886" s="1280" t="s">
        <v>43459</v>
      </c>
      <c r="C12886" s="1285" t="s">
        <v>46118</v>
      </c>
      <c r="D12886" s="1284" t="s">
        <v>5</v>
      </c>
      <c r="E12886" s="1289">
        <v>15429.57</v>
      </c>
      <c r="F12886" s="295"/>
      <c r="G12886" s="295"/>
    </row>
    <row r="12887" spans="1:7" customFormat="1" ht="22.5">
      <c r="A12887" s="1284" t="s">
        <v>21718</v>
      </c>
      <c r="B12887" s="1280" t="s">
        <v>43459</v>
      </c>
      <c r="C12887" s="1285" t="s">
        <v>46119</v>
      </c>
      <c r="D12887" s="1284" t="s">
        <v>5</v>
      </c>
      <c r="E12887" s="1289">
        <v>12506.3</v>
      </c>
      <c r="F12887" s="295"/>
      <c r="G12887" s="295"/>
    </row>
    <row r="12888" spans="1:7" customFormat="1" ht="22.5">
      <c r="A12888" s="1284" t="s">
        <v>21719</v>
      </c>
      <c r="B12888" s="1280" t="s">
        <v>43459</v>
      </c>
      <c r="C12888" s="1285" t="s">
        <v>46120</v>
      </c>
      <c r="D12888" s="1284" t="s">
        <v>5</v>
      </c>
      <c r="E12888" s="1289">
        <v>11108.77</v>
      </c>
      <c r="F12888" s="295"/>
      <c r="G12888" s="295"/>
    </row>
    <row r="12889" spans="1:7" customFormat="1" ht="22.5">
      <c r="A12889" s="1284" t="s">
        <v>21720</v>
      </c>
      <c r="B12889" s="1280" t="s">
        <v>43459</v>
      </c>
      <c r="C12889" s="1285" t="s">
        <v>46121</v>
      </c>
      <c r="D12889" s="1284" t="s">
        <v>5</v>
      </c>
      <c r="E12889" s="1289">
        <v>14926.48</v>
      </c>
      <c r="F12889" s="295"/>
      <c r="G12889" s="295"/>
    </row>
    <row r="12890" spans="1:7" customFormat="1" ht="22.5">
      <c r="A12890" s="1284" t="s">
        <v>21721</v>
      </c>
      <c r="B12890" s="1280" t="s">
        <v>43459</v>
      </c>
      <c r="C12890" s="1285" t="s">
        <v>46122</v>
      </c>
      <c r="D12890" s="1284" t="s">
        <v>5</v>
      </c>
      <c r="E12890" s="1289">
        <v>13591.86</v>
      </c>
      <c r="F12890" s="295"/>
      <c r="G12890" s="295"/>
    </row>
    <row r="12891" spans="1:7" customFormat="1" ht="22.5">
      <c r="A12891" s="1284" t="s">
        <v>21722</v>
      </c>
      <c r="B12891" s="1280" t="s">
        <v>43459</v>
      </c>
      <c r="C12891" s="1285" t="s">
        <v>46123</v>
      </c>
      <c r="D12891" s="1284" t="s">
        <v>5</v>
      </c>
      <c r="E12891" s="1289">
        <v>16213.28</v>
      </c>
      <c r="F12891" s="295"/>
      <c r="G12891" s="295"/>
    </row>
    <row r="12892" spans="1:7" customFormat="1" ht="22.5">
      <c r="A12892" s="1284" t="s">
        <v>21723</v>
      </c>
      <c r="B12892" s="1280" t="s">
        <v>43459</v>
      </c>
      <c r="C12892" s="1285" t="s">
        <v>46124</v>
      </c>
      <c r="D12892" s="1284" t="s">
        <v>5</v>
      </c>
      <c r="E12892" s="1289">
        <v>14815.75</v>
      </c>
      <c r="F12892" s="295"/>
      <c r="G12892" s="295"/>
    </row>
    <row r="12893" spans="1:7" customFormat="1" ht="22.5">
      <c r="A12893" s="1284" t="s">
        <v>21724</v>
      </c>
      <c r="B12893" s="1280" t="s">
        <v>43459</v>
      </c>
      <c r="C12893" s="1285" t="s">
        <v>46125</v>
      </c>
      <c r="D12893" s="1284" t="s">
        <v>5</v>
      </c>
      <c r="E12893" s="1289">
        <v>18001.64</v>
      </c>
      <c r="F12893" s="295"/>
      <c r="G12893" s="295"/>
    </row>
    <row r="12894" spans="1:7" customFormat="1" ht="22.5">
      <c r="A12894" s="1284" t="s">
        <v>21725</v>
      </c>
      <c r="B12894" s="1280" t="s">
        <v>43459</v>
      </c>
      <c r="C12894" s="1285" t="s">
        <v>46126</v>
      </c>
      <c r="D12894" s="1284" t="s">
        <v>5</v>
      </c>
      <c r="E12894" s="1289">
        <v>16391.78</v>
      </c>
      <c r="F12894" s="295"/>
      <c r="G12894" s="295"/>
    </row>
    <row r="12895" spans="1:7" customFormat="1" ht="22.5">
      <c r="A12895" s="1284" t="s">
        <v>21548</v>
      </c>
      <c r="B12895" s="1280" t="s">
        <v>43459</v>
      </c>
      <c r="C12895" s="1285" t="s">
        <v>46127</v>
      </c>
      <c r="D12895" s="1284" t="s">
        <v>5</v>
      </c>
      <c r="E12895" s="1290">
        <v>1891.25</v>
      </c>
      <c r="F12895" s="295"/>
      <c r="G12895" s="295"/>
    </row>
    <row r="12896" spans="1:7" customFormat="1" ht="22.5">
      <c r="A12896" s="1284" t="s">
        <v>21549</v>
      </c>
      <c r="B12896" s="1280" t="s">
        <v>43459</v>
      </c>
      <c r="C12896" s="1285" t="s">
        <v>46128</v>
      </c>
      <c r="D12896" s="1284" t="s">
        <v>5</v>
      </c>
      <c r="E12896" s="1290">
        <v>1730.69</v>
      </c>
      <c r="F12896" s="295"/>
      <c r="G12896" s="295"/>
    </row>
    <row r="12897" spans="1:7" customFormat="1" ht="22.5">
      <c r="A12897" s="1284" t="s">
        <v>21550</v>
      </c>
      <c r="B12897" s="1280" t="s">
        <v>43459</v>
      </c>
      <c r="C12897" s="1285" t="s">
        <v>46129</v>
      </c>
      <c r="D12897" s="1284" t="s">
        <v>5</v>
      </c>
      <c r="E12897" s="1290">
        <v>1940.83</v>
      </c>
      <c r="F12897" s="295"/>
      <c r="G12897" s="295"/>
    </row>
    <row r="12898" spans="1:7" customFormat="1" ht="22.5">
      <c r="A12898" s="1284" t="s">
        <v>21551</v>
      </c>
      <c r="B12898" s="1280" t="s">
        <v>43459</v>
      </c>
      <c r="C12898" s="1285" t="s">
        <v>46130</v>
      </c>
      <c r="D12898" s="1284" t="s">
        <v>5</v>
      </c>
      <c r="E12898" s="1290">
        <v>1780.26</v>
      </c>
      <c r="F12898" s="295"/>
      <c r="G12898" s="295"/>
    </row>
    <row r="12899" spans="1:7" customFormat="1" ht="22.5">
      <c r="A12899" s="1284" t="s">
        <v>21552</v>
      </c>
      <c r="B12899" s="1280" t="s">
        <v>43459</v>
      </c>
      <c r="C12899" s="1285" t="s">
        <v>46131</v>
      </c>
      <c r="D12899" s="1284" t="s">
        <v>5</v>
      </c>
      <c r="E12899" s="1290">
        <v>2006.93</v>
      </c>
      <c r="F12899" s="295"/>
      <c r="G12899" s="295"/>
    </row>
    <row r="12900" spans="1:7" customFormat="1" ht="22.5">
      <c r="A12900" s="1284" t="s">
        <v>21553</v>
      </c>
      <c r="B12900" s="1280" t="s">
        <v>43459</v>
      </c>
      <c r="C12900" s="1285" t="s">
        <v>46132</v>
      </c>
      <c r="D12900" s="1284" t="s">
        <v>5</v>
      </c>
      <c r="E12900" s="1290">
        <v>1845.91</v>
      </c>
      <c r="F12900" s="295"/>
      <c r="G12900" s="295"/>
    </row>
    <row r="12901" spans="1:7" customFormat="1" ht="22.5">
      <c r="A12901" s="1284" t="s">
        <v>21554</v>
      </c>
      <c r="B12901" s="1280" t="s">
        <v>43459</v>
      </c>
      <c r="C12901" s="1285" t="s">
        <v>46133</v>
      </c>
      <c r="D12901" s="1284" t="s">
        <v>5</v>
      </c>
      <c r="E12901" s="1290">
        <v>2575.7800000000002</v>
      </c>
      <c r="F12901" s="295"/>
      <c r="G12901" s="295"/>
    </row>
    <row r="12902" spans="1:7" customFormat="1" ht="22.5">
      <c r="A12902" s="1284" t="s">
        <v>21555</v>
      </c>
      <c r="B12902" s="1280" t="s">
        <v>43459</v>
      </c>
      <c r="C12902" s="1285" t="s">
        <v>46134</v>
      </c>
      <c r="D12902" s="1284" t="s">
        <v>5</v>
      </c>
      <c r="E12902" s="1290">
        <v>2349.25</v>
      </c>
      <c r="F12902" s="295"/>
      <c r="G12902" s="295"/>
    </row>
    <row r="12903" spans="1:7" customFormat="1" ht="22.5">
      <c r="A12903" s="1284" t="s">
        <v>21556</v>
      </c>
      <c r="B12903" s="1280" t="s">
        <v>43459</v>
      </c>
      <c r="C12903" s="1285" t="s">
        <v>46135</v>
      </c>
      <c r="D12903" s="1284" t="s">
        <v>5</v>
      </c>
      <c r="E12903" s="1290">
        <v>2736.88</v>
      </c>
      <c r="F12903" s="295"/>
      <c r="G12903" s="295"/>
    </row>
    <row r="12904" spans="1:7" customFormat="1" ht="22.5">
      <c r="A12904" s="1284" t="s">
        <v>21557</v>
      </c>
      <c r="B12904" s="1280" t="s">
        <v>43459</v>
      </c>
      <c r="C12904" s="1285" t="s">
        <v>46136</v>
      </c>
      <c r="D12904" s="1284" t="s">
        <v>5</v>
      </c>
      <c r="E12904" s="1290">
        <v>2510.35</v>
      </c>
      <c r="F12904" s="295"/>
      <c r="G12904" s="295"/>
    </row>
    <row r="12905" spans="1:7" customFormat="1" ht="22.5">
      <c r="A12905" s="1284" t="s">
        <v>21558</v>
      </c>
      <c r="B12905" s="1280" t="s">
        <v>43459</v>
      </c>
      <c r="C12905" s="1285" t="s">
        <v>46137</v>
      </c>
      <c r="D12905" s="1284" t="s">
        <v>5</v>
      </c>
      <c r="E12905" s="1290">
        <v>3196.35</v>
      </c>
      <c r="F12905" s="295"/>
      <c r="G12905" s="295"/>
    </row>
    <row r="12906" spans="1:7" customFormat="1" ht="22.5">
      <c r="A12906" s="1284" t="s">
        <v>21559</v>
      </c>
      <c r="B12906" s="1280" t="s">
        <v>43459</v>
      </c>
      <c r="C12906" s="1285" t="s">
        <v>46138</v>
      </c>
      <c r="D12906" s="1284" t="s">
        <v>5</v>
      </c>
      <c r="E12906" s="1290">
        <v>2968.87</v>
      </c>
      <c r="F12906" s="295"/>
      <c r="G12906" s="295"/>
    </row>
    <row r="12907" spans="1:7" customFormat="1" ht="22.5">
      <c r="A12907" s="1284" t="s">
        <v>21560</v>
      </c>
      <c r="B12907" s="1280" t="s">
        <v>43459</v>
      </c>
      <c r="C12907" s="1285" t="s">
        <v>46139</v>
      </c>
      <c r="D12907" s="1284" t="s">
        <v>5</v>
      </c>
      <c r="E12907" s="1290">
        <v>4187.2700000000004</v>
      </c>
      <c r="F12907" s="295"/>
      <c r="G12907" s="295"/>
    </row>
    <row r="12908" spans="1:7" customFormat="1" ht="22.5">
      <c r="A12908" s="1284" t="s">
        <v>21561</v>
      </c>
      <c r="B12908" s="1280" t="s">
        <v>43459</v>
      </c>
      <c r="C12908" s="1285" t="s">
        <v>46140</v>
      </c>
      <c r="D12908" s="1284" t="s">
        <v>5</v>
      </c>
      <c r="E12908" s="1290">
        <v>3841.39</v>
      </c>
      <c r="F12908" s="295"/>
      <c r="G12908" s="295"/>
    </row>
    <row r="12909" spans="1:7" customFormat="1" ht="22.5">
      <c r="A12909" s="1284" t="s">
        <v>21562</v>
      </c>
      <c r="B12909" s="1280" t="s">
        <v>43459</v>
      </c>
      <c r="C12909" s="1285" t="s">
        <v>46141</v>
      </c>
      <c r="D12909" s="1284" t="s">
        <v>5</v>
      </c>
      <c r="E12909" s="1290">
        <v>4261.1099999999997</v>
      </c>
      <c r="F12909" s="295"/>
      <c r="G12909" s="295"/>
    </row>
    <row r="12910" spans="1:7" customFormat="1" ht="22.5">
      <c r="A12910" s="1284" t="s">
        <v>21563</v>
      </c>
      <c r="B12910" s="1280" t="s">
        <v>43459</v>
      </c>
      <c r="C12910" s="1285" t="s">
        <v>46142</v>
      </c>
      <c r="D12910" s="1284" t="s">
        <v>5</v>
      </c>
      <c r="E12910" s="1290">
        <v>3915.23</v>
      </c>
      <c r="F12910" s="295"/>
      <c r="G12910" s="295"/>
    </row>
    <row r="12911" spans="1:7" customFormat="1" ht="22.5">
      <c r="A12911" s="1284" t="s">
        <v>21564</v>
      </c>
      <c r="B12911" s="1280" t="s">
        <v>43459</v>
      </c>
      <c r="C12911" s="1285" t="s">
        <v>46143</v>
      </c>
      <c r="D12911" s="1284" t="s">
        <v>5</v>
      </c>
      <c r="E12911" s="1290">
        <v>4438.25</v>
      </c>
      <c r="F12911" s="295"/>
      <c r="G12911" s="295"/>
    </row>
    <row r="12912" spans="1:7" customFormat="1" ht="22.5">
      <c r="A12912" s="1284" t="s">
        <v>21565</v>
      </c>
      <c r="B12912" s="1280" t="s">
        <v>43459</v>
      </c>
      <c r="C12912" s="1285" t="s">
        <v>46144</v>
      </c>
      <c r="D12912" s="1284" t="s">
        <v>5</v>
      </c>
      <c r="E12912" s="1290">
        <v>4090.62</v>
      </c>
      <c r="F12912" s="295"/>
      <c r="G12912" s="295"/>
    </row>
    <row r="12913" spans="1:7" customFormat="1" ht="22.5">
      <c r="A12913" s="1284" t="s">
        <v>21726</v>
      </c>
      <c r="B12913" s="1280" t="s">
        <v>43459</v>
      </c>
      <c r="C12913" s="1285" t="s">
        <v>46145</v>
      </c>
      <c r="D12913" s="1284" t="s">
        <v>5</v>
      </c>
      <c r="E12913" s="1290">
        <v>1926.1</v>
      </c>
      <c r="F12913" s="295"/>
      <c r="G12913" s="295"/>
    </row>
    <row r="12914" spans="1:7" customFormat="1" ht="22.5">
      <c r="A12914" s="1284" t="s">
        <v>21727</v>
      </c>
      <c r="B12914" s="1280" t="s">
        <v>43459</v>
      </c>
      <c r="C12914" s="1285" t="s">
        <v>46146</v>
      </c>
      <c r="D12914" s="1284" t="s">
        <v>5</v>
      </c>
      <c r="E12914" s="1290">
        <v>1742.02</v>
      </c>
      <c r="F12914" s="295"/>
      <c r="G12914" s="295"/>
    </row>
    <row r="12915" spans="1:7" customFormat="1" ht="22.5">
      <c r="A12915" s="1284" t="s">
        <v>21728</v>
      </c>
      <c r="B12915" s="1280" t="s">
        <v>43459</v>
      </c>
      <c r="C12915" s="1285" t="s">
        <v>46147</v>
      </c>
      <c r="D12915" s="1284" t="s">
        <v>5</v>
      </c>
      <c r="E12915" s="1290">
        <v>1832.52</v>
      </c>
      <c r="F12915" s="295"/>
      <c r="G12915" s="295"/>
    </row>
    <row r="12916" spans="1:7" customFormat="1" ht="22.5">
      <c r="A12916" s="1284" t="s">
        <v>21729</v>
      </c>
      <c r="B12916" s="1280" t="s">
        <v>43459</v>
      </c>
      <c r="C12916" s="1285" t="s">
        <v>46148</v>
      </c>
      <c r="D12916" s="1284" t="s">
        <v>5</v>
      </c>
      <c r="E12916" s="1290">
        <v>1666.8</v>
      </c>
      <c r="F12916" s="295"/>
      <c r="G12916" s="295"/>
    </row>
    <row r="12917" spans="1:7" customFormat="1" ht="22.5">
      <c r="A12917" s="1284" t="s">
        <v>21730</v>
      </c>
      <c r="B12917" s="1280" t="s">
        <v>43459</v>
      </c>
      <c r="C12917" s="1285" t="s">
        <v>46149</v>
      </c>
      <c r="D12917" s="1284" t="s">
        <v>5</v>
      </c>
      <c r="E12917" s="1290">
        <v>2016.54</v>
      </c>
      <c r="F12917" s="295"/>
      <c r="G12917" s="295"/>
    </row>
    <row r="12918" spans="1:7" customFormat="1" ht="22.5">
      <c r="A12918" s="1284" t="s">
        <v>21731</v>
      </c>
      <c r="B12918" s="1280" t="s">
        <v>43459</v>
      </c>
      <c r="C12918" s="1285" t="s">
        <v>46150</v>
      </c>
      <c r="D12918" s="1284" t="s">
        <v>5</v>
      </c>
      <c r="E12918" s="1290">
        <v>1832.46</v>
      </c>
      <c r="F12918" s="295"/>
      <c r="G12918" s="295"/>
    </row>
    <row r="12919" spans="1:7" customFormat="1" ht="22.5">
      <c r="A12919" s="1284" t="s">
        <v>21732</v>
      </c>
      <c r="B12919" s="1280" t="s">
        <v>43459</v>
      </c>
      <c r="C12919" s="1285" t="s">
        <v>46151</v>
      </c>
      <c r="D12919" s="1284" t="s">
        <v>5</v>
      </c>
      <c r="E12919" s="1290">
        <v>2176</v>
      </c>
      <c r="F12919" s="295"/>
      <c r="G12919" s="295"/>
    </row>
    <row r="12920" spans="1:7" customFormat="1" ht="22.5">
      <c r="A12920" s="1284" t="s">
        <v>21733</v>
      </c>
      <c r="B12920" s="1280" t="s">
        <v>43459</v>
      </c>
      <c r="C12920" s="1285" t="s">
        <v>46152</v>
      </c>
      <c r="D12920" s="1284" t="s">
        <v>5</v>
      </c>
      <c r="E12920" s="1290">
        <v>1942.13</v>
      </c>
      <c r="F12920" s="295"/>
      <c r="G12920" s="295"/>
    </row>
    <row r="12921" spans="1:7" customFormat="1" ht="22.5">
      <c r="A12921" s="1284" t="s">
        <v>21734</v>
      </c>
      <c r="B12921" s="1280" t="s">
        <v>43459</v>
      </c>
      <c r="C12921" s="1285" t="s">
        <v>46153</v>
      </c>
      <c r="D12921" s="1284" t="s">
        <v>5</v>
      </c>
      <c r="E12921" s="1290">
        <v>2818.53</v>
      </c>
      <c r="F12921" s="295"/>
      <c r="G12921" s="295"/>
    </row>
    <row r="12922" spans="1:7" customFormat="1" ht="22.5">
      <c r="A12922" s="1284" t="s">
        <v>21735</v>
      </c>
      <c r="B12922" s="1280" t="s">
        <v>43459</v>
      </c>
      <c r="C12922" s="1285" t="s">
        <v>46154</v>
      </c>
      <c r="D12922" s="1284" t="s">
        <v>5</v>
      </c>
      <c r="E12922" s="1290">
        <v>2523.5700000000002</v>
      </c>
      <c r="F12922" s="295"/>
      <c r="G12922" s="295"/>
    </row>
    <row r="12923" spans="1:7" customFormat="1" ht="22.5">
      <c r="A12923" s="1284" t="s">
        <v>21736</v>
      </c>
      <c r="B12923" s="1280" t="s">
        <v>43459</v>
      </c>
      <c r="C12923" s="1285" t="s">
        <v>46155</v>
      </c>
      <c r="D12923" s="1284" t="s">
        <v>5</v>
      </c>
      <c r="E12923" s="1290">
        <v>2804.76</v>
      </c>
      <c r="F12923" s="295"/>
      <c r="G12923" s="295"/>
    </row>
    <row r="12924" spans="1:7" customFormat="1" ht="22.5">
      <c r="A12924" s="1284" t="s">
        <v>21737</v>
      </c>
      <c r="B12924" s="1280" t="s">
        <v>43459</v>
      </c>
      <c r="C12924" s="1285" t="s">
        <v>46156</v>
      </c>
      <c r="D12924" s="1284" t="s">
        <v>5</v>
      </c>
      <c r="E12924" s="1290">
        <v>2528.14</v>
      </c>
      <c r="F12924" s="295"/>
      <c r="G12924" s="295"/>
    </row>
    <row r="12925" spans="1:7" customFormat="1" ht="22.5">
      <c r="A12925" s="1284" t="s">
        <v>21738</v>
      </c>
      <c r="B12925" s="1280" t="s">
        <v>43459</v>
      </c>
      <c r="C12925" s="1285" t="s">
        <v>46157</v>
      </c>
      <c r="D12925" s="1284" t="s">
        <v>5</v>
      </c>
      <c r="E12925" s="1290">
        <v>3047.29</v>
      </c>
      <c r="F12925" s="295"/>
      <c r="G12925" s="295"/>
    </row>
    <row r="12926" spans="1:7" customFormat="1" ht="22.5">
      <c r="A12926" s="1284" t="s">
        <v>21739</v>
      </c>
      <c r="B12926" s="1280" t="s">
        <v>43459</v>
      </c>
      <c r="C12926" s="1285" t="s">
        <v>46158</v>
      </c>
      <c r="D12926" s="1284" t="s">
        <v>5</v>
      </c>
      <c r="E12926" s="1290">
        <v>2752.33</v>
      </c>
      <c r="F12926" s="295"/>
      <c r="G12926" s="295"/>
    </row>
    <row r="12927" spans="1:7" customFormat="1" ht="22.5">
      <c r="A12927" s="1284" t="s">
        <v>21740</v>
      </c>
      <c r="B12927" s="1280" t="s">
        <v>43459</v>
      </c>
      <c r="C12927" s="1285" t="s">
        <v>46159</v>
      </c>
      <c r="D12927" s="1284" t="s">
        <v>5</v>
      </c>
      <c r="E12927" s="1290">
        <v>3389.9</v>
      </c>
      <c r="F12927" s="295"/>
      <c r="G12927" s="295"/>
    </row>
    <row r="12928" spans="1:7" customFormat="1" ht="22.5">
      <c r="A12928" s="1284" t="s">
        <v>21741</v>
      </c>
      <c r="B12928" s="1280" t="s">
        <v>43459</v>
      </c>
      <c r="C12928" s="1285" t="s">
        <v>46160</v>
      </c>
      <c r="D12928" s="1284" t="s">
        <v>5</v>
      </c>
      <c r="E12928" s="1290">
        <v>3094.93</v>
      </c>
      <c r="F12928" s="295"/>
      <c r="G12928" s="295"/>
    </row>
    <row r="12929" spans="1:7" customFormat="1" ht="22.5">
      <c r="A12929" s="1284" t="s">
        <v>21742</v>
      </c>
      <c r="B12929" s="1280" t="s">
        <v>43459</v>
      </c>
      <c r="C12929" s="1285" t="s">
        <v>46161</v>
      </c>
      <c r="D12929" s="1284" t="s">
        <v>5</v>
      </c>
      <c r="E12929" s="1290">
        <v>3157.58</v>
      </c>
      <c r="F12929" s="295"/>
      <c r="G12929" s="295"/>
    </row>
    <row r="12930" spans="1:7" customFormat="1" ht="22.5">
      <c r="A12930" s="1284" t="s">
        <v>21743</v>
      </c>
      <c r="B12930" s="1280" t="s">
        <v>43459</v>
      </c>
      <c r="C12930" s="1285" t="s">
        <v>46162</v>
      </c>
      <c r="D12930" s="1284" t="s">
        <v>5</v>
      </c>
      <c r="E12930" s="1290">
        <v>2836.39</v>
      </c>
      <c r="F12930" s="295"/>
      <c r="G12930" s="295"/>
    </row>
    <row r="12931" spans="1:7" customFormat="1" ht="22.5">
      <c r="A12931" s="1284" t="s">
        <v>21744</v>
      </c>
      <c r="B12931" s="1280" t="s">
        <v>43459</v>
      </c>
      <c r="C12931" s="1285" t="s">
        <v>46163</v>
      </c>
      <c r="D12931" s="1284" t="s">
        <v>5</v>
      </c>
      <c r="E12931" s="1290">
        <v>3202.32</v>
      </c>
      <c r="F12931" s="295"/>
      <c r="G12931" s="295"/>
    </row>
    <row r="12932" spans="1:7" customFormat="1" ht="22.5">
      <c r="A12932" s="1284" t="s">
        <v>21745</v>
      </c>
      <c r="B12932" s="1280" t="s">
        <v>43459</v>
      </c>
      <c r="C12932" s="1285" t="s">
        <v>46164</v>
      </c>
      <c r="D12932" s="1284" t="s">
        <v>5</v>
      </c>
      <c r="E12932" s="1290">
        <v>2899.49</v>
      </c>
      <c r="F12932" s="295"/>
      <c r="G12932" s="295"/>
    </row>
    <row r="12933" spans="1:7" customFormat="1" ht="22.5">
      <c r="A12933" s="1284" t="s">
        <v>21746</v>
      </c>
      <c r="B12933" s="1280" t="s">
        <v>43459</v>
      </c>
      <c r="C12933" s="1285" t="s">
        <v>46165</v>
      </c>
      <c r="D12933" s="1284" t="s">
        <v>5</v>
      </c>
      <c r="E12933" s="1290">
        <v>3402.3</v>
      </c>
      <c r="F12933" s="295"/>
      <c r="G12933" s="295"/>
    </row>
    <row r="12934" spans="1:7" customFormat="1" ht="22.5">
      <c r="A12934" s="1284" t="s">
        <v>21747</v>
      </c>
      <c r="B12934" s="1280" t="s">
        <v>43459</v>
      </c>
      <c r="C12934" s="1285" t="s">
        <v>46166</v>
      </c>
      <c r="D12934" s="1284" t="s">
        <v>5</v>
      </c>
      <c r="E12934" s="1290">
        <v>3081.11</v>
      </c>
      <c r="F12934" s="295"/>
      <c r="G12934" s="295"/>
    </row>
    <row r="12935" spans="1:7" customFormat="1" ht="22.5">
      <c r="A12935" s="1284" t="s">
        <v>21748</v>
      </c>
      <c r="B12935" s="1280" t="s">
        <v>43459</v>
      </c>
      <c r="C12935" s="1285" t="s">
        <v>46167</v>
      </c>
      <c r="D12935" s="1284" t="s">
        <v>5</v>
      </c>
      <c r="E12935" s="1290">
        <v>3716.18</v>
      </c>
      <c r="F12935" s="295"/>
      <c r="G12935" s="295"/>
    </row>
    <row r="12936" spans="1:7" customFormat="1" ht="22.5">
      <c r="A12936" s="1284" t="s">
        <v>21749</v>
      </c>
      <c r="B12936" s="1280" t="s">
        <v>43459</v>
      </c>
      <c r="C12936" s="1285" t="s">
        <v>46168</v>
      </c>
      <c r="D12936" s="1284" t="s">
        <v>5</v>
      </c>
      <c r="E12936" s="1290">
        <v>3394.99</v>
      </c>
      <c r="F12936" s="295"/>
      <c r="G12936" s="295"/>
    </row>
    <row r="12937" spans="1:7" customFormat="1" ht="22.5">
      <c r="A12937" s="1284" t="s">
        <v>21750</v>
      </c>
      <c r="B12937" s="1280" t="s">
        <v>43459</v>
      </c>
      <c r="C12937" s="1285" t="s">
        <v>46169</v>
      </c>
      <c r="D12937" s="1284" t="s">
        <v>5</v>
      </c>
      <c r="E12937" s="1290">
        <v>3570.03</v>
      </c>
      <c r="F12937" s="295"/>
      <c r="G12937" s="295"/>
    </row>
    <row r="12938" spans="1:7" customFormat="1" ht="22.5">
      <c r="A12938" s="1284" t="s">
        <v>21751</v>
      </c>
      <c r="B12938" s="1280" t="s">
        <v>43459</v>
      </c>
      <c r="C12938" s="1285" t="s">
        <v>46170</v>
      </c>
      <c r="D12938" s="1284" t="s">
        <v>5</v>
      </c>
      <c r="E12938" s="1290">
        <v>3222.64</v>
      </c>
      <c r="F12938" s="295"/>
      <c r="G12938" s="295"/>
    </row>
    <row r="12939" spans="1:7" customFormat="1" ht="22.5">
      <c r="A12939" s="1284" t="s">
        <v>21752</v>
      </c>
      <c r="B12939" s="1280" t="s">
        <v>43459</v>
      </c>
      <c r="C12939" s="1285" t="s">
        <v>46171</v>
      </c>
      <c r="D12939" s="1284" t="s">
        <v>5</v>
      </c>
      <c r="E12939" s="1290">
        <v>3655.21</v>
      </c>
      <c r="F12939" s="295"/>
      <c r="G12939" s="295"/>
    </row>
    <row r="12940" spans="1:7" customFormat="1" ht="22.5">
      <c r="A12940" s="1284" t="s">
        <v>21753</v>
      </c>
      <c r="B12940" s="1280" t="s">
        <v>43459</v>
      </c>
      <c r="C12940" s="1285" t="s">
        <v>46172</v>
      </c>
      <c r="D12940" s="1284" t="s">
        <v>5</v>
      </c>
      <c r="E12940" s="1290">
        <v>3326.17</v>
      </c>
      <c r="F12940" s="295"/>
      <c r="G12940" s="295"/>
    </row>
    <row r="12941" spans="1:7" customFormat="1" ht="22.5">
      <c r="A12941" s="1284" t="s">
        <v>21754</v>
      </c>
      <c r="B12941" s="1280" t="s">
        <v>43459</v>
      </c>
      <c r="C12941" s="1285" t="s">
        <v>46173</v>
      </c>
      <c r="D12941" s="1284" t="s">
        <v>5</v>
      </c>
      <c r="E12941" s="1290">
        <v>3831.78</v>
      </c>
      <c r="F12941" s="295"/>
      <c r="G12941" s="295"/>
    </row>
    <row r="12942" spans="1:7" customFormat="1" ht="22.5">
      <c r="A12942" s="1284" t="s">
        <v>21755</v>
      </c>
      <c r="B12942" s="1280" t="s">
        <v>43459</v>
      </c>
      <c r="C12942" s="1285" t="s">
        <v>46174</v>
      </c>
      <c r="D12942" s="1284" t="s">
        <v>5</v>
      </c>
      <c r="E12942" s="1290">
        <v>3484.38</v>
      </c>
      <c r="F12942" s="295"/>
      <c r="G12942" s="295"/>
    </row>
    <row r="12943" spans="1:7" customFormat="1" ht="22.5">
      <c r="A12943" s="1284" t="s">
        <v>21756</v>
      </c>
      <c r="B12943" s="1280" t="s">
        <v>43459</v>
      </c>
      <c r="C12943" s="1285" t="s">
        <v>46175</v>
      </c>
      <c r="D12943" s="1284" t="s">
        <v>5</v>
      </c>
      <c r="E12943" s="1290">
        <v>4130.76</v>
      </c>
      <c r="F12943" s="295"/>
      <c r="G12943" s="295"/>
    </row>
    <row r="12944" spans="1:7" customFormat="1" ht="22.5">
      <c r="A12944" s="1284" t="s">
        <v>21757</v>
      </c>
      <c r="B12944" s="1280" t="s">
        <v>43459</v>
      </c>
      <c r="C12944" s="1285" t="s">
        <v>46176</v>
      </c>
      <c r="D12944" s="1284" t="s">
        <v>5</v>
      </c>
      <c r="E12944" s="1290">
        <v>3783.37</v>
      </c>
      <c r="F12944" s="295"/>
      <c r="G12944" s="295"/>
    </row>
    <row r="12945" spans="1:7" customFormat="1" ht="22.5">
      <c r="A12945" s="1284" t="s">
        <v>21758</v>
      </c>
      <c r="B12945" s="1280" t="s">
        <v>43459</v>
      </c>
      <c r="C12945" s="1285" t="s">
        <v>46177</v>
      </c>
      <c r="D12945" s="1284" t="s">
        <v>5</v>
      </c>
      <c r="E12945" s="1290">
        <v>3552.81</v>
      </c>
      <c r="F12945" s="295"/>
      <c r="G12945" s="295"/>
    </row>
    <row r="12946" spans="1:7" customFormat="1" ht="22.5">
      <c r="A12946" s="1284" t="s">
        <v>21759</v>
      </c>
      <c r="B12946" s="1280" t="s">
        <v>43459</v>
      </c>
      <c r="C12946" s="1285" t="s">
        <v>46178</v>
      </c>
      <c r="D12946" s="1284" t="s">
        <v>5</v>
      </c>
      <c r="E12946" s="1290">
        <v>3195.68</v>
      </c>
      <c r="F12946" s="295"/>
      <c r="G12946" s="295"/>
    </row>
    <row r="12947" spans="1:7" customFormat="1" ht="22.5">
      <c r="A12947" s="1284" t="s">
        <v>21760</v>
      </c>
      <c r="B12947" s="1280" t="s">
        <v>43459</v>
      </c>
      <c r="C12947" s="1285" t="s">
        <v>46179</v>
      </c>
      <c r="D12947" s="1284" t="s">
        <v>5</v>
      </c>
      <c r="E12947" s="1290">
        <v>3865.68</v>
      </c>
      <c r="F12947" s="295"/>
      <c r="G12947" s="295"/>
    </row>
    <row r="12948" spans="1:7" customFormat="1" ht="22.5">
      <c r="A12948" s="1284" t="s">
        <v>21761</v>
      </c>
      <c r="B12948" s="1280" t="s">
        <v>43459</v>
      </c>
      <c r="C12948" s="1285" t="s">
        <v>46180</v>
      </c>
      <c r="D12948" s="1284" t="s">
        <v>5</v>
      </c>
      <c r="E12948" s="1290">
        <v>3526.9</v>
      </c>
      <c r="F12948" s="295"/>
      <c r="G12948" s="295"/>
    </row>
    <row r="12949" spans="1:7" customFormat="1" ht="22.5">
      <c r="A12949" s="1284" t="s">
        <v>21762</v>
      </c>
      <c r="B12949" s="1280" t="s">
        <v>43459</v>
      </c>
      <c r="C12949" s="1285" t="s">
        <v>46181</v>
      </c>
      <c r="D12949" s="1284" t="s">
        <v>5</v>
      </c>
      <c r="E12949" s="1290">
        <v>4283.67</v>
      </c>
      <c r="F12949" s="295"/>
      <c r="G12949" s="295"/>
    </row>
    <row r="12950" spans="1:7" customFormat="1" ht="22.5">
      <c r="A12950" s="1284" t="s">
        <v>21763</v>
      </c>
      <c r="B12950" s="1280" t="s">
        <v>43459</v>
      </c>
      <c r="C12950" s="1285" t="s">
        <v>46182</v>
      </c>
      <c r="D12950" s="1284" t="s">
        <v>5</v>
      </c>
      <c r="E12950" s="1290">
        <v>3847.91</v>
      </c>
      <c r="F12950" s="295"/>
      <c r="G12950" s="295"/>
    </row>
    <row r="12951" spans="1:7" customFormat="1" ht="22.5">
      <c r="A12951" s="1284" t="s">
        <v>21764</v>
      </c>
      <c r="B12951" s="1280" t="s">
        <v>43459</v>
      </c>
      <c r="C12951" s="1285" t="s">
        <v>46183</v>
      </c>
      <c r="D12951" s="1284" t="s">
        <v>5</v>
      </c>
      <c r="E12951" s="1290">
        <v>4779.5</v>
      </c>
      <c r="F12951" s="295"/>
      <c r="G12951" s="295"/>
    </row>
    <row r="12952" spans="1:7" customFormat="1" ht="22.5">
      <c r="A12952" s="1284" t="s">
        <v>21765</v>
      </c>
      <c r="B12952" s="1280" t="s">
        <v>43459</v>
      </c>
      <c r="C12952" s="1285" t="s">
        <v>46184</v>
      </c>
      <c r="D12952" s="1284" t="s">
        <v>5</v>
      </c>
      <c r="E12952" s="1290">
        <v>4343.7299999999996</v>
      </c>
      <c r="F12952" s="295"/>
      <c r="G12952" s="295"/>
    </row>
    <row r="12953" spans="1:7" customFormat="1" ht="22.5">
      <c r="A12953" s="1284" t="s">
        <v>21766</v>
      </c>
      <c r="B12953" s="1280" t="s">
        <v>43459</v>
      </c>
      <c r="C12953" s="1285" t="s">
        <v>46185</v>
      </c>
      <c r="D12953" s="1284" t="s">
        <v>5</v>
      </c>
      <c r="E12953" s="1290">
        <v>4008.93</v>
      </c>
      <c r="F12953" s="295"/>
      <c r="G12953" s="295"/>
    </row>
    <row r="12954" spans="1:7" customFormat="1" ht="22.5">
      <c r="A12954" s="1284" t="s">
        <v>21767</v>
      </c>
      <c r="B12954" s="1280" t="s">
        <v>43459</v>
      </c>
      <c r="C12954" s="1285" t="s">
        <v>46186</v>
      </c>
      <c r="D12954" s="1284" t="s">
        <v>5</v>
      </c>
      <c r="E12954" s="1290">
        <v>3625.59</v>
      </c>
      <c r="F12954" s="295"/>
      <c r="G12954" s="295"/>
    </row>
    <row r="12955" spans="1:7" customFormat="1" ht="22.5">
      <c r="A12955" s="1284" t="s">
        <v>21768</v>
      </c>
      <c r="B12955" s="1280" t="s">
        <v>43459</v>
      </c>
      <c r="C12955" s="1285" t="s">
        <v>46187</v>
      </c>
      <c r="D12955" s="1284" t="s">
        <v>5</v>
      </c>
      <c r="E12955" s="1290">
        <v>4373.9399999999996</v>
      </c>
      <c r="F12955" s="295"/>
      <c r="G12955" s="295"/>
    </row>
    <row r="12956" spans="1:7" customFormat="1" ht="22.5">
      <c r="A12956" s="1284" t="s">
        <v>21769</v>
      </c>
      <c r="B12956" s="1280" t="s">
        <v>43459</v>
      </c>
      <c r="C12956" s="1285" t="s">
        <v>46188</v>
      </c>
      <c r="D12956" s="1284" t="s">
        <v>5</v>
      </c>
      <c r="E12956" s="1290">
        <v>4008.95</v>
      </c>
      <c r="F12956" s="295"/>
      <c r="G12956" s="295"/>
    </row>
    <row r="12957" spans="1:7" customFormat="1" ht="22.5">
      <c r="A12957" s="1284" t="s">
        <v>21770</v>
      </c>
      <c r="B12957" s="1280" t="s">
        <v>43459</v>
      </c>
      <c r="C12957" s="1285" t="s">
        <v>46189</v>
      </c>
      <c r="D12957" s="1284" t="s">
        <v>5</v>
      </c>
      <c r="E12957" s="1290">
        <v>4711.22</v>
      </c>
      <c r="F12957" s="295"/>
      <c r="G12957" s="295"/>
    </row>
    <row r="12958" spans="1:7" customFormat="1" ht="22.5">
      <c r="A12958" s="1284" t="s">
        <v>21771</v>
      </c>
      <c r="B12958" s="1280" t="s">
        <v>43459</v>
      </c>
      <c r="C12958" s="1285" t="s">
        <v>46190</v>
      </c>
      <c r="D12958" s="1284" t="s">
        <v>5</v>
      </c>
      <c r="E12958" s="1290">
        <v>4242.6899999999996</v>
      </c>
      <c r="F12958" s="295"/>
      <c r="G12958" s="295"/>
    </row>
    <row r="12959" spans="1:7" customFormat="1" ht="22.5">
      <c r="A12959" s="1284" t="s">
        <v>21772</v>
      </c>
      <c r="B12959" s="1280" t="s">
        <v>43459</v>
      </c>
      <c r="C12959" s="1285" t="s">
        <v>46191</v>
      </c>
      <c r="D12959" s="1284" t="s">
        <v>5</v>
      </c>
      <c r="E12959" s="1290">
        <v>5146.3999999999996</v>
      </c>
      <c r="F12959" s="295"/>
      <c r="G12959" s="295"/>
    </row>
    <row r="12960" spans="1:7" customFormat="1" ht="22.5">
      <c r="A12960" s="1284" t="s">
        <v>21773</v>
      </c>
      <c r="B12960" s="1280" t="s">
        <v>43459</v>
      </c>
      <c r="C12960" s="1285" t="s">
        <v>46192</v>
      </c>
      <c r="D12960" s="1284" t="s">
        <v>5</v>
      </c>
      <c r="E12960" s="1290">
        <v>4677.8599999999997</v>
      </c>
      <c r="F12960" s="295"/>
      <c r="G12960" s="295"/>
    </row>
    <row r="12961" spans="1:7" customFormat="1" ht="22.5">
      <c r="A12961" s="1284" t="s">
        <v>21774</v>
      </c>
      <c r="B12961" s="1280" t="s">
        <v>43459</v>
      </c>
      <c r="C12961" s="1285" t="s">
        <v>46193</v>
      </c>
      <c r="D12961" s="1284" t="s">
        <v>5</v>
      </c>
      <c r="E12961" s="1290">
        <v>3853.37</v>
      </c>
      <c r="F12961" s="295"/>
      <c r="G12961" s="295"/>
    </row>
    <row r="12962" spans="1:7" customFormat="1" ht="22.5">
      <c r="A12962" s="1284" t="s">
        <v>21775</v>
      </c>
      <c r="B12962" s="1280" t="s">
        <v>43459</v>
      </c>
      <c r="C12962" s="1285" t="s">
        <v>46194</v>
      </c>
      <c r="D12962" s="1284" t="s">
        <v>5</v>
      </c>
      <c r="E12962" s="1290">
        <v>3408.94</v>
      </c>
      <c r="F12962" s="295"/>
      <c r="G12962" s="295"/>
    </row>
    <row r="12963" spans="1:7" customFormat="1" ht="22.5">
      <c r="A12963" s="1284" t="s">
        <v>21776</v>
      </c>
      <c r="B12963" s="1280" t="s">
        <v>43459</v>
      </c>
      <c r="C12963" s="1285" t="s">
        <v>46195</v>
      </c>
      <c r="D12963" s="1284" t="s">
        <v>5</v>
      </c>
      <c r="E12963" s="1290">
        <v>4224.7700000000004</v>
      </c>
      <c r="F12963" s="295"/>
      <c r="G12963" s="295"/>
    </row>
    <row r="12964" spans="1:7" customFormat="1" ht="22.5">
      <c r="A12964" s="1284" t="s">
        <v>21777</v>
      </c>
      <c r="B12964" s="1280" t="s">
        <v>43459</v>
      </c>
      <c r="C12964" s="1285" t="s">
        <v>46196</v>
      </c>
      <c r="D12964" s="1284" t="s">
        <v>5</v>
      </c>
      <c r="E12964" s="1290">
        <v>3798.69</v>
      </c>
      <c r="F12964" s="295"/>
      <c r="G12964" s="295"/>
    </row>
    <row r="12965" spans="1:7" customFormat="1" ht="22.5">
      <c r="A12965" s="1284" t="s">
        <v>21778</v>
      </c>
      <c r="B12965" s="1280" t="s">
        <v>43459</v>
      </c>
      <c r="C12965" s="1285" t="s">
        <v>46197</v>
      </c>
      <c r="D12965" s="1284" t="s">
        <v>5</v>
      </c>
      <c r="E12965" s="1290">
        <v>4954.6099999999997</v>
      </c>
      <c r="F12965" s="295"/>
      <c r="G12965" s="295"/>
    </row>
    <row r="12966" spans="1:7" customFormat="1" ht="22.5">
      <c r="A12966" s="1284" t="s">
        <v>21779</v>
      </c>
      <c r="B12966" s="1280" t="s">
        <v>43459</v>
      </c>
      <c r="C12966" s="1285" t="s">
        <v>46198</v>
      </c>
      <c r="D12966" s="1284" t="s">
        <v>5</v>
      </c>
      <c r="E12966" s="1290">
        <v>4510.18</v>
      </c>
      <c r="F12966" s="295"/>
      <c r="G12966" s="295"/>
    </row>
    <row r="12967" spans="1:7" customFormat="1" ht="22.5">
      <c r="A12967" s="1284" t="s">
        <v>21780</v>
      </c>
      <c r="B12967" s="1280" t="s">
        <v>43459</v>
      </c>
      <c r="C12967" s="1285" t="s">
        <v>46199</v>
      </c>
      <c r="D12967" s="1284" t="s">
        <v>5</v>
      </c>
      <c r="E12967" s="1290">
        <v>5780.66</v>
      </c>
      <c r="F12967" s="295"/>
      <c r="G12967" s="295"/>
    </row>
    <row r="12968" spans="1:7" customFormat="1" ht="22.5">
      <c r="A12968" s="1284" t="s">
        <v>21781</v>
      </c>
      <c r="B12968" s="1280" t="s">
        <v>43459</v>
      </c>
      <c r="C12968" s="1285" t="s">
        <v>46200</v>
      </c>
      <c r="D12968" s="1284" t="s">
        <v>5</v>
      </c>
      <c r="E12968" s="1290">
        <v>5254.97</v>
      </c>
      <c r="F12968" s="295"/>
      <c r="G12968" s="295"/>
    </row>
    <row r="12969" spans="1:7" customFormat="1" ht="22.5">
      <c r="A12969" s="1284" t="s">
        <v>21782</v>
      </c>
      <c r="B12969" s="1280" t="s">
        <v>43459</v>
      </c>
      <c r="C12969" s="1285" t="s">
        <v>46201</v>
      </c>
      <c r="D12969" s="1284" t="s">
        <v>5</v>
      </c>
      <c r="E12969" s="1290">
        <v>4299.05</v>
      </c>
      <c r="F12969" s="295"/>
      <c r="G12969" s="295"/>
    </row>
    <row r="12970" spans="1:7" customFormat="1" ht="22.5">
      <c r="A12970" s="1284" t="s">
        <v>21783</v>
      </c>
      <c r="B12970" s="1280" t="s">
        <v>43459</v>
      </c>
      <c r="C12970" s="1285" t="s">
        <v>46202</v>
      </c>
      <c r="D12970" s="1284" t="s">
        <v>5</v>
      </c>
      <c r="E12970" s="1290">
        <v>3821.85</v>
      </c>
      <c r="F12970" s="295"/>
      <c r="G12970" s="295"/>
    </row>
    <row r="12971" spans="1:7" customFormat="1" ht="22.5">
      <c r="A12971" s="1284" t="s">
        <v>21784</v>
      </c>
      <c r="B12971" s="1280" t="s">
        <v>43459</v>
      </c>
      <c r="C12971" s="1285" t="s">
        <v>46203</v>
      </c>
      <c r="D12971" s="1284" t="s">
        <v>5</v>
      </c>
      <c r="E12971" s="1290">
        <v>4642.78</v>
      </c>
      <c r="F12971" s="295"/>
      <c r="G12971" s="295"/>
    </row>
    <row r="12972" spans="1:7" customFormat="1" ht="22.5">
      <c r="A12972" s="1284" t="s">
        <v>21785</v>
      </c>
      <c r="B12972" s="1280" t="s">
        <v>43459</v>
      </c>
      <c r="C12972" s="1285" t="s">
        <v>46204</v>
      </c>
      <c r="D12972" s="1284" t="s">
        <v>5</v>
      </c>
      <c r="E12972" s="1290">
        <v>4183.93</v>
      </c>
      <c r="F12972" s="295"/>
      <c r="G12972" s="295"/>
    </row>
    <row r="12973" spans="1:7" customFormat="1" ht="22.5">
      <c r="A12973" s="1284" t="s">
        <v>21786</v>
      </c>
      <c r="B12973" s="1280" t="s">
        <v>43459</v>
      </c>
      <c r="C12973" s="1285" t="s">
        <v>46205</v>
      </c>
      <c r="D12973" s="1284" t="s">
        <v>5</v>
      </c>
      <c r="E12973" s="1290">
        <v>5374.76</v>
      </c>
      <c r="F12973" s="295"/>
      <c r="G12973" s="295"/>
    </row>
    <row r="12974" spans="1:7" customFormat="1" ht="22.5">
      <c r="A12974" s="1284" t="s">
        <v>21787</v>
      </c>
      <c r="B12974" s="1280" t="s">
        <v>43459</v>
      </c>
      <c r="C12974" s="1285" t="s">
        <v>46206</v>
      </c>
      <c r="D12974" s="1284" t="s">
        <v>5</v>
      </c>
      <c r="E12974" s="1290">
        <v>4897.5600000000004</v>
      </c>
      <c r="F12974" s="295"/>
      <c r="G12974" s="295"/>
    </row>
    <row r="12975" spans="1:7" customFormat="1" ht="22.5">
      <c r="A12975" s="1284" t="s">
        <v>21788</v>
      </c>
      <c r="B12975" s="1280" t="s">
        <v>43459</v>
      </c>
      <c r="C12975" s="1285" t="s">
        <v>46207</v>
      </c>
      <c r="D12975" s="1284" t="s">
        <v>5</v>
      </c>
      <c r="E12975" s="1290">
        <v>6077.53</v>
      </c>
      <c r="F12975" s="295"/>
      <c r="G12975" s="295"/>
    </row>
    <row r="12976" spans="1:7" customFormat="1" ht="22.5">
      <c r="A12976" s="1284" t="s">
        <v>21789</v>
      </c>
      <c r="B12976" s="1280" t="s">
        <v>43459</v>
      </c>
      <c r="C12976" s="1285" t="s">
        <v>46208</v>
      </c>
      <c r="D12976" s="1284" t="s">
        <v>5</v>
      </c>
      <c r="E12976" s="1290">
        <v>5512.52</v>
      </c>
      <c r="F12976" s="295"/>
      <c r="G12976" s="295"/>
    </row>
    <row r="12977" spans="1:7" customFormat="1" ht="22.5">
      <c r="A12977" s="1284" t="s">
        <v>21790</v>
      </c>
      <c r="B12977" s="1280" t="s">
        <v>43459</v>
      </c>
      <c r="C12977" s="1285" t="s">
        <v>46209</v>
      </c>
      <c r="D12977" s="1284" t="s">
        <v>5</v>
      </c>
      <c r="E12977" s="1290">
        <v>4733.03</v>
      </c>
      <c r="F12977" s="295"/>
      <c r="G12977" s="295"/>
    </row>
    <row r="12978" spans="1:7" customFormat="1" ht="22.5">
      <c r="A12978" s="1284" t="s">
        <v>21791</v>
      </c>
      <c r="B12978" s="1280" t="s">
        <v>43459</v>
      </c>
      <c r="C12978" s="1285" t="s">
        <v>46210</v>
      </c>
      <c r="D12978" s="1284" t="s">
        <v>5</v>
      </c>
      <c r="E12978" s="1290">
        <v>4223.0600000000004</v>
      </c>
      <c r="F12978" s="295"/>
      <c r="G12978" s="295"/>
    </row>
    <row r="12979" spans="1:7" customFormat="1" ht="22.5">
      <c r="A12979" s="1284" t="s">
        <v>21792</v>
      </c>
      <c r="B12979" s="1280" t="s">
        <v>43459</v>
      </c>
      <c r="C12979" s="1285" t="s">
        <v>46211</v>
      </c>
      <c r="D12979" s="1284" t="s">
        <v>5</v>
      </c>
      <c r="E12979" s="1290">
        <v>5217.2</v>
      </c>
      <c r="F12979" s="295"/>
      <c r="G12979" s="295"/>
    </row>
    <row r="12980" spans="1:7" customFormat="1" ht="22.5">
      <c r="A12980" s="1284" t="s">
        <v>21793</v>
      </c>
      <c r="B12980" s="1280" t="s">
        <v>43459</v>
      </c>
      <c r="C12980" s="1285" t="s">
        <v>46212</v>
      </c>
      <c r="D12980" s="1284" t="s">
        <v>5</v>
      </c>
      <c r="E12980" s="1290">
        <v>4725.59</v>
      </c>
      <c r="F12980" s="295"/>
      <c r="G12980" s="295"/>
    </row>
    <row r="12981" spans="1:7" customFormat="1" ht="22.5">
      <c r="A12981" s="1284" t="s">
        <v>21794</v>
      </c>
      <c r="B12981" s="1280" t="s">
        <v>43459</v>
      </c>
      <c r="C12981" s="1285" t="s">
        <v>46213</v>
      </c>
      <c r="D12981" s="1284" t="s">
        <v>5</v>
      </c>
      <c r="E12981" s="1290">
        <v>5817.24</v>
      </c>
      <c r="F12981" s="295"/>
      <c r="G12981" s="295"/>
    </row>
    <row r="12982" spans="1:7" customFormat="1" ht="22.5">
      <c r="A12982" s="1284" t="s">
        <v>21795</v>
      </c>
      <c r="B12982" s="1280" t="s">
        <v>43459</v>
      </c>
      <c r="C12982" s="1285" t="s">
        <v>46214</v>
      </c>
      <c r="D12982" s="1284" t="s">
        <v>5</v>
      </c>
      <c r="E12982" s="1290">
        <v>5307.28</v>
      </c>
      <c r="F12982" s="295"/>
      <c r="G12982" s="295"/>
    </row>
    <row r="12983" spans="1:7" customFormat="1" ht="22.5">
      <c r="A12983" s="1284" t="s">
        <v>21796</v>
      </c>
      <c r="B12983" s="1280" t="s">
        <v>43459</v>
      </c>
      <c r="C12983" s="1285" t="s">
        <v>46215</v>
      </c>
      <c r="D12983" s="1284" t="s">
        <v>5</v>
      </c>
      <c r="E12983" s="1290">
        <v>6745.74</v>
      </c>
      <c r="F12983" s="295"/>
      <c r="G12983" s="295"/>
    </row>
    <row r="12984" spans="1:7" customFormat="1" ht="22.5">
      <c r="A12984" s="1284" t="s">
        <v>21797</v>
      </c>
      <c r="B12984" s="1280" t="s">
        <v>43459</v>
      </c>
      <c r="C12984" s="1285" t="s">
        <v>46216</v>
      </c>
      <c r="D12984" s="1284" t="s">
        <v>5</v>
      </c>
      <c r="E12984" s="1290">
        <v>6141.41</v>
      </c>
      <c r="F12984" s="295"/>
      <c r="G12984" s="295"/>
    </row>
    <row r="12985" spans="1:7" customFormat="1" ht="22.5">
      <c r="A12985" s="1284" t="s">
        <v>21798</v>
      </c>
      <c r="B12985" s="1280" t="s">
        <v>43459</v>
      </c>
      <c r="C12985" s="1285" t="s">
        <v>46217</v>
      </c>
      <c r="D12985" s="1284" t="s">
        <v>5</v>
      </c>
      <c r="E12985" s="1290">
        <v>4805.09</v>
      </c>
      <c r="F12985" s="295"/>
      <c r="G12985" s="295"/>
    </row>
    <row r="12986" spans="1:7" customFormat="1" ht="22.5">
      <c r="A12986" s="1284" t="s">
        <v>21799</v>
      </c>
      <c r="B12986" s="1280" t="s">
        <v>43459</v>
      </c>
      <c r="C12986" s="1285" t="s">
        <v>46218</v>
      </c>
      <c r="D12986" s="1284" t="s">
        <v>5</v>
      </c>
      <c r="E12986" s="1290">
        <v>4285.3900000000003</v>
      </c>
      <c r="F12986" s="295"/>
      <c r="G12986" s="295"/>
    </row>
    <row r="12987" spans="1:7" customFormat="1" ht="22.5">
      <c r="A12987" s="1284" t="s">
        <v>21800</v>
      </c>
      <c r="B12987" s="1280" t="s">
        <v>43459</v>
      </c>
      <c r="C12987" s="1285" t="s">
        <v>46219</v>
      </c>
      <c r="D12987" s="1284" t="s">
        <v>5</v>
      </c>
      <c r="E12987" s="1290">
        <v>5772.33</v>
      </c>
      <c r="F12987" s="295"/>
      <c r="G12987" s="295"/>
    </row>
    <row r="12988" spans="1:7" customFormat="1" ht="22.5">
      <c r="A12988" s="1284" t="s">
        <v>21801</v>
      </c>
      <c r="B12988" s="1280" t="s">
        <v>43459</v>
      </c>
      <c r="C12988" s="1285" t="s">
        <v>46220</v>
      </c>
      <c r="D12988" s="1284" t="s">
        <v>5</v>
      </c>
      <c r="E12988" s="1290">
        <v>5270.98</v>
      </c>
      <c r="F12988" s="295"/>
      <c r="G12988" s="295"/>
    </row>
    <row r="12989" spans="1:7" customFormat="1" ht="22.5">
      <c r="A12989" s="1284" t="s">
        <v>21802</v>
      </c>
      <c r="B12989" s="1280" t="s">
        <v>43459</v>
      </c>
      <c r="C12989" s="1285" t="s">
        <v>46221</v>
      </c>
      <c r="D12989" s="1284" t="s">
        <v>5</v>
      </c>
      <c r="E12989" s="1290">
        <v>6612.45</v>
      </c>
      <c r="F12989" s="295"/>
      <c r="G12989" s="295"/>
    </row>
    <row r="12990" spans="1:7" customFormat="1" ht="22.5">
      <c r="A12990" s="1284" t="s">
        <v>21803</v>
      </c>
      <c r="B12990" s="1280" t="s">
        <v>43459</v>
      </c>
      <c r="C12990" s="1285" t="s">
        <v>46222</v>
      </c>
      <c r="D12990" s="1284" t="s">
        <v>5</v>
      </c>
      <c r="E12990" s="1290">
        <v>5998.39</v>
      </c>
      <c r="F12990" s="295"/>
      <c r="G12990" s="295"/>
    </row>
    <row r="12991" spans="1:7" customFormat="1" ht="22.5">
      <c r="A12991" s="1284" t="s">
        <v>21804</v>
      </c>
      <c r="B12991" s="1280" t="s">
        <v>43459</v>
      </c>
      <c r="C12991" s="1285" t="s">
        <v>46223</v>
      </c>
      <c r="D12991" s="1284" t="s">
        <v>5</v>
      </c>
      <c r="E12991" s="1290">
        <v>7923.3</v>
      </c>
      <c r="F12991" s="295"/>
      <c r="G12991" s="295"/>
    </row>
    <row r="12992" spans="1:7" customFormat="1" ht="22.5">
      <c r="A12992" s="1284" t="s">
        <v>21805</v>
      </c>
      <c r="B12992" s="1280" t="s">
        <v>43459</v>
      </c>
      <c r="C12992" s="1285" t="s">
        <v>46224</v>
      </c>
      <c r="D12992" s="1284" t="s">
        <v>5</v>
      </c>
      <c r="E12992" s="1290">
        <v>7309.23</v>
      </c>
      <c r="F12992" s="295"/>
      <c r="G12992" s="295"/>
    </row>
    <row r="12993" spans="1:7" customFormat="1" ht="22.5">
      <c r="A12993" s="1284" t="s">
        <v>21806</v>
      </c>
      <c r="B12993" s="1280" t="s">
        <v>43459</v>
      </c>
      <c r="C12993" s="1285" t="s">
        <v>46225</v>
      </c>
      <c r="D12993" s="1284" t="s">
        <v>5</v>
      </c>
      <c r="E12993" s="1290">
        <v>5327.42</v>
      </c>
      <c r="F12993" s="295"/>
      <c r="G12993" s="295"/>
    </row>
    <row r="12994" spans="1:7" customFormat="1" ht="22.5">
      <c r="A12994" s="1284" t="s">
        <v>21807</v>
      </c>
      <c r="B12994" s="1280" t="s">
        <v>43459</v>
      </c>
      <c r="C12994" s="1285" t="s">
        <v>46226</v>
      </c>
      <c r="D12994" s="1284" t="s">
        <v>5</v>
      </c>
      <c r="E12994" s="1290">
        <v>4774.95</v>
      </c>
      <c r="F12994" s="295"/>
      <c r="G12994" s="295"/>
    </row>
    <row r="12995" spans="1:7" customFormat="1" ht="22.5">
      <c r="A12995" s="1284" t="s">
        <v>21808</v>
      </c>
      <c r="B12995" s="1280" t="s">
        <v>43459</v>
      </c>
      <c r="C12995" s="1285" t="s">
        <v>46227</v>
      </c>
      <c r="D12995" s="1284" t="s">
        <v>5</v>
      </c>
      <c r="E12995" s="1290">
        <v>6263.8</v>
      </c>
      <c r="F12995" s="295"/>
      <c r="G12995" s="295"/>
    </row>
    <row r="12996" spans="1:7" customFormat="1" ht="22.5">
      <c r="A12996" s="1284" t="s">
        <v>21809</v>
      </c>
      <c r="B12996" s="1280" t="s">
        <v>43459</v>
      </c>
      <c r="C12996" s="1285" t="s">
        <v>46228</v>
      </c>
      <c r="D12996" s="1284" t="s">
        <v>5</v>
      </c>
      <c r="E12996" s="1290">
        <v>5729.68</v>
      </c>
      <c r="F12996" s="295"/>
      <c r="G12996" s="295"/>
    </row>
    <row r="12997" spans="1:7" customFormat="1" ht="22.5">
      <c r="A12997" s="1284" t="s">
        <v>21810</v>
      </c>
      <c r="B12997" s="1280" t="s">
        <v>43459</v>
      </c>
      <c r="C12997" s="1285" t="s">
        <v>46229</v>
      </c>
      <c r="D12997" s="1284" t="s">
        <v>5</v>
      </c>
      <c r="E12997" s="1290">
        <v>7111.52</v>
      </c>
      <c r="F12997" s="295"/>
      <c r="G12997" s="295"/>
    </row>
    <row r="12998" spans="1:7" customFormat="1" ht="22.5">
      <c r="A12998" s="1284" t="s">
        <v>21811</v>
      </c>
      <c r="B12998" s="1280" t="s">
        <v>43459</v>
      </c>
      <c r="C12998" s="1285" t="s">
        <v>46230</v>
      </c>
      <c r="D12998" s="1284" t="s">
        <v>5</v>
      </c>
      <c r="E12998" s="1290">
        <v>6458.14</v>
      </c>
      <c r="F12998" s="295"/>
      <c r="G12998" s="295"/>
    </row>
    <row r="12999" spans="1:7" customFormat="1" ht="22.5">
      <c r="A12999" s="1284" t="s">
        <v>21812</v>
      </c>
      <c r="B12999" s="1280" t="s">
        <v>43459</v>
      </c>
      <c r="C12999" s="1285" t="s">
        <v>46231</v>
      </c>
      <c r="D12999" s="1284" t="s">
        <v>5</v>
      </c>
      <c r="E12999" s="1290">
        <v>8211.9599999999991</v>
      </c>
      <c r="F12999" s="295"/>
      <c r="G12999" s="295"/>
    </row>
    <row r="13000" spans="1:7" customFormat="1" ht="22.5">
      <c r="A13000" s="1284" t="s">
        <v>21813</v>
      </c>
      <c r="B13000" s="1280" t="s">
        <v>43459</v>
      </c>
      <c r="C13000" s="1285" t="s">
        <v>46232</v>
      </c>
      <c r="D13000" s="1284" t="s">
        <v>5</v>
      </c>
      <c r="E13000" s="1290">
        <v>7455.03</v>
      </c>
      <c r="F13000" s="295"/>
      <c r="G13000" s="295"/>
    </row>
    <row r="13001" spans="1:7" customFormat="1" ht="22.5">
      <c r="A13001" s="1284" t="s">
        <v>21814</v>
      </c>
      <c r="B13001" s="1280" t="s">
        <v>43459</v>
      </c>
      <c r="C13001" s="1285" t="s">
        <v>46233</v>
      </c>
      <c r="D13001" s="1284" t="s">
        <v>5</v>
      </c>
      <c r="E13001" s="1290">
        <v>5732.71</v>
      </c>
      <c r="F13001" s="295"/>
      <c r="G13001" s="295"/>
    </row>
    <row r="13002" spans="1:7" customFormat="1" ht="22.5">
      <c r="A13002" s="1284" t="s">
        <v>21815</v>
      </c>
      <c r="B13002" s="1280" t="s">
        <v>43459</v>
      </c>
      <c r="C13002" s="1285" t="s">
        <v>46234</v>
      </c>
      <c r="D13002" s="1284" t="s">
        <v>5</v>
      </c>
      <c r="E13002" s="1290">
        <v>5147.47</v>
      </c>
      <c r="F13002" s="295"/>
      <c r="G13002" s="295"/>
    </row>
    <row r="13003" spans="1:7" customFormat="1" ht="22.5">
      <c r="A13003" s="1284" t="s">
        <v>21816</v>
      </c>
      <c r="B13003" s="1280" t="s">
        <v>43459</v>
      </c>
      <c r="C13003" s="1285" t="s">
        <v>46235</v>
      </c>
      <c r="D13003" s="1284" t="s">
        <v>5</v>
      </c>
      <c r="E13003" s="1290">
        <v>6724.41</v>
      </c>
      <c r="F13003" s="295"/>
      <c r="G13003" s="295"/>
    </row>
    <row r="13004" spans="1:7" customFormat="1" ht="22.5">
      <c r="A13004" s="1284" t="s">
        <v>21817</v>
      </c>
      <c r="B13004" s="1280" t="s">
        <v>43459</v>
      </c>
      <c r="C13004" s="1285" t="s">
        <v>46236</v>
      </c>
      <c r="D13004" s="1284" t="s">
        <v>5</v>
      </c>
      <c r="E13004" s="1290">
        <v>6157.53</v>
      </c>
      <c r="F13004" s="295"/>
      <c r="G13004" s="295"/>
    </row>
    <row r="13005" spans="1:7" customFormat="1" ht="22.5">
      <c r="A13005" s="1284" t="s">
        <v>21818</v>
      </c>
      <c r="B13005" s="1280" t="s">
        <v>43459</v>
      </c>
      <c r="C13005" s="1285" t="s">
        <v>46237</v>
      </c>
      <c r="D13005" s="1284" t="s">
        <v>5</v>
      </c>
      <c r="E13005" s="1290">
        <v>7596.76</v>
      </c>
      <c r="F13005" s="295"/>
      <c r="G13005" s="295"/>
    </row>
    <row r="13006" spans="1:7" customFormat="1" ht="22.5">
      <c r="A13006" s="1284" t="s">
        <v>21819</v>
      </c>
      <c r="B13006" s="1280" t="s">
        <v>43459</v>
      </c>
      <c r="C13006" s="1285" t="s">
        <v>46238</v>
      </c>
      <c r="D13006" s="1284" t="s">
        <v>5</v>
      </c>
      <c r="E13006" s="1290">
        <v>6904.05</v>
      </c>
      <c r="F13006" s="295"/>
      <c r="G13006" s="295"/>
    </row>
    <row r="13007" spans="1:7" customFormat="1" ht="22.5">
      <c r="A13007" s="1284" t="s">
        <v>21820</v>
      </c>
      <c r="B13007" s="1280" t="s">
        <v>43459</v>
      </c>
      <c r="C13007" s="1285" t="s">
        <v>46239</v>
      </c>
      <c r="D13007" s="1284" t="s">
        <v>5</v>
      </c>
      <c r="E13007" s="1290">
        <v>8728.2000000000007</v>
      </c>
      <c r="F13007" s="295"/>
      <c r="G13007" s="295"/>
    </row>
    <row r="13008" spans="1:7" customFormat="1" ht="22.5">
      <c r="A13008" s="1284" t="s">
        <v>21821</v>
      </c>
      <c r="B13008" s="1280" t="s">
        <v>43459</v>
      </c>
      <c r="C13008" s="1285" t="s">
        <v>46240</v>
      </c>
      <c r="D13008" s="1284" t="s">
        <v>5</v>
      </c>
      <c r="E13008" s="1290">
        <v>7925.4</v>
      </c>
      <c r="F13008" s="295"/>
      <c r="G13008" s="295"/>
    </row>
    <row r="13009" spans="1:7" customFormat="1" ht="22.5">
      <c r="A13009" s="1284" t="s">
        <v>21822</v>
      </c>
      <c r="B13009" s="1280" t="s">
        <v>43459</v>
      </c>
      <c r="C13009" s="1285" t="s">
        <v>46241</v>
      </c>
      <c r="D13009" s="1284" t="s">
        <v>5</v>
      </c>
      <c r="E13009" s="1290">
        <v>6497.65</v>
      </c>
      <c r="F13009" s="295"/>
      <c r="G13009" s="295"/>
    </row>
    <row r="13010" spans="1:7" customFormat="1" ht="22.5">
      <c r="A13010" s="1284" t="s">
        <v>21823</v>
      </c>
      <c r="B13010" s="1280" t="s">
        <v>43459</v>
      </c>
      <c r="C13010" s="1285" t="s">
        <v>46242</v>
      </c>
      <c r="D13010" s="1284" t="s">
        <v>5</v>
      </c>
      <c r="E13010" s="1290">
        <v>5783.17</v>
      </c>
      <c r="F13010" s="295"/>
      <c r="G13010" s="295"/>
    </row>
    <row r="13011" spans="1:7" customFormat="1" ht="22.5">
      <c r="A13011" s="1284" t="s">
        <v>21824</v>
      </c>
      <c r="B13011" s="1280" t="s">
        <v>43459</v>
      </c>
      <c r="C13011" s="1285" t="s">
        <v>46243</v>
      </c>
      <c r="D13011" s="1284" t="s">
        <v>5</v>
      </c>
      <c r="E13011" s="1290">
        <v>7549.56</v>
      </c>
      <c r="F13011" s="295"/>
      <c r="G13011" s="295"/>
    </row>
    <row r="13012" spans="1:7" customFormat="1" ht="22.5">
      <c r="A13012" s="1284" t="s">
        <v>21825</v>
      </c>
      <c r="B13012" s="1280" t="s">
        <v>43459</v>
      </c>
      <c r="C13012" s="1285" t="s">
        <v>46244</v>
      </c>
      <c r="D13012" s="1284" t="s">
        <v>5</v>
      </c>
      <c r="E13012" s="1290">
        <v>6866.54</v>
      </c>
      <c r="F13012" s="295"/>
      <c r="G13012" s="295"/>
    </row>
    <row r="13013" spans="1:7" customFormat="1" ht="22.5">
      <c r="A13013" s="1284" t="s">
        <v>21826</v>
      </c>
      <c r="B13013" s="1280" t="s">
        <v>43459</v>
      </c>
      <c r="C13013" s="1285" t="s">
        <v>46245</v>
      </c>
      <c r="D13013" s="1284" t="s">
        <v>5</v>
      </c>
      <c r="E13013" s="1290">
        <v>8639.48</v>
      </c>
      <c r="F13013" s="295"/>
      <c r="G13013" s="295"/>
    </row>
    <row r="13014" spans="1:7" customFormat="1" ht="22.5">
      <c r="A13014" s="1284" t="s">
        <v>21827</v>
      </c>
      <c r="B13014" s="1280" t="s">
        <v>43459</v>
      </c>
      <c r="C13014" s="1285" t="s">
        <v>46246</v>
      </c>
      <c r="D13014" s="1284" t="s">
        <v>5</v>
      </c>
      <c r="E13014" s="1290">
        <v>7925</v>
      </c>
      <c r="F13014" s="295"/>
      <c r="G13014" s="295"/>
    </row>
    <row r="13015" spans="1:7" customFormat="1" ht="22.5">
      <c r="A13015" s="1284" t="s">
        <v>21828</v>
      </c>
      <c r="B13015" s="1280" t="s">
        <v>43459</v>
      </c>
      <c r="C13015" s="1285" t="s">
        <v>46247</v>
      </c>
      <c r="D13015" s="1284" t="s">
        <v>5</v>
      </c>
      <c r="E13015" s="1290">
        <v>9854.98</v>
      </c>
      <c r="F13015" s="295"/>
      <c r="G13015" s="295"/>
    </row>
    <row r="13016" spans="1:7" customFormat="1" ht="22.5">
      <c r="A13016" s="1284" t="s">
        <v>21829</v>
      </c>
      <c r="B13016" s="1280" t="s">
        <v>43459</v>
      </c>
      <c r="C13016" s="1285" t="s">
        <v>46248</v>
      </c>
      <c r="D13016" s="1284" t="s">
        <v>5</v>
      </c>
      <c r="E13016" s="1290">
        <v>9030.41</v>
      </c>
      <c r="F13016" s="295"/>
      <c r="G13016" s="295"/>
    </row>
    <row r="13017" spans="1:7" customFormat="1" ht="22.5">
      <c r="A13017" s="1284" t="s">
        <v>21830</v>
      </c>
      <c r="B13017" s="1280" t="s">
        <v>43459</v>
      </c>
      <c r="C13017" s="1285" t="s">
        <v>46249</v>
      </c>
      <c r="D13017" s="1284" t="s">
        <v>5</v>
      </c>
      <c r="E13017" s="1290">
        <v>7471.4</v>
      </c>
      <c r="F13017" s="295"/>
      <c r="G13017" s="295"/>
    </row>
    <row r="13018" spans="1:7" customFormat="1" ht="22.5">
      <c r="A13018" s="1284" t="s">
        <v>21831</v>
      </c>
      <c r="B13018" s="1280" t="s">
        <v>43459</v>
      </c>
      <c r="C13018" s="1285" t="s">
        <v>46250</v>
      </c>
      <c r="D13018" s="1284" t="s">
        <v>5</v>
      </c>
      <c r="E13018" s="1290">
        <v>6678.28</v>
      </c>
      <c r="F13018" s="295"/>
      <c r="G13018" s="295"/>
    </row>
    <row r="13019" spans="1:7" customFormat="1" ht="22.5">
      <c r="A13019" s="1284" t="s">
        <v>21832</v>
      </c>
      <c r="B13019" s="1280" t="s">
        <v>43459</v>
      </c>
      <c r="C13019" s="1285" t="s">
        <v>46251</v>
      </c>
      <c r="D13019" s="1284" t="s">
        <v>5</v>
      </c>
      <c r="E13019" s="1290">
        <v>8672.2800000000007</v>
      </c>
      <c r="F13019" s="295"/>
      <c r="G13019" s="295"/>
    </row>
    <row r="13020" spans="1:7" customFormat="1" ht="22.5">
      <c r="A13020" s="1284" t="s">
        <v>21833</v>
      </c>
      <c r="B13020" s="1280" t="s">
        <v>43459</v>
      </c>
      <c r="C13020" s="1285" t="s">
        <v>46252</v>
      </c>
      <c r="D13020" s="1284" t="s">
        <v>5</v>
      </c>
      <c r="E13020" s="1290">
        <v>7910.61</v>
      </c>
      <c r="F13020" s="295"/>
      <c r="G13020" s="295"/>
    </row>
    <row r="13021" spans="1:7" customFormat="1" ht="22.5">
      <c r="A13021" s="1284" t="s">
        <v>21834</v>
      </c>
      <c r="B13021" s="1280" t="s">
        <v>43459</v>
      </c>
      <c r="C13021" s="1285" t="s">
        <v>46253</v>
      </c>
      <c r="D13021" s="1284" t="s">
        <v>5</v>
      </c>
      <c r="E13021" s="1290">
        <v>9799.43</v>
      </c>
      <c r="F13021" s="295"/>
      <c r="G13021" s="295"/>
    </row>
    <row r="13022" spans="1:7" customFormat="1" ht="22.5">
      <c r="A13022" s="1284" t="s">
        <v>21835</v>
      </c>
      <c r="B13022" s="1280" t="s">
        <v>43459</v>
      </c>
      <c r="C13022" s="1285" t="s">
        <v>46254</v>
      </c>
      <c r="D13022" s="1284" t="s">
        <v>5</v>
      </c>
      <c r="E13022" s="1290">
        <v>9006.31</v>
      </c>
      <c r="F13022" s="295"/>
      <c r="G13022" s="295"/>
    </row>
    <row r="13023" spans="1:7" customFormat="1" ht="22.5">
      <c r="A13023" s="1284" t="s">
        <v>21836</v>
      </c>
      <c r="B13023" s="1280" t="s">
        <v>43459</v>
      </c>
      <c r="C13023" s="1285" t="s">
        <v>46255</v>
      </c>
      <c r="D13023" s="1284" t="s">
        <v>5</v>
      </c>
      <c r="E13023" s="1289">
        <v>11401.47</v>
      </c>
      <c r="F13023" s="295"/>
      <c r="G13023" s="295"/>
    </row>
    <row r="13024" spans="1:7" customFormat="1" ht="22.5">
      <c r="A13024" s="1284" t="s">
        <v>21837</v>
      </c>
      <c r="B13024" s="1280" t="s">
        <v>43459</v>
      </c>
      <c r="C13024" s="1285" t="s">
        <v>46256</v>
      </c>
      <c r="D13024" s="1284" t="s">
        <v>5</v>
      </c>
      <c r="E13024" s="1289">
        <v>10485.15</v>
      </c>
      <c r="F13024" s="295"/>
      <c r="G13024" s="295"/>
    </row>
    <row r="13025" spans="1:7" customFormat="1" ht="22.5">
      <c r="A13025" s="1284" t="s">
        <v>21566</v>
      </c>
      <c r="B13025" s="1280" t="s">
        <v>43459</v>
      </c>
      <c r="C13025" s="1285" t="s">
        <v>46257</v>
      </c>
      <c r="D13025" s="1284" t="s">
        <v>5</v>
      </c>
      <c r="E13025" s="1288">
        <v>450.56</v>
      </c>
      <c r="F13025" s="295"/>
      <c r="G13025" s="295"/>
    </row>
    <row r="13026" spans="1:7" customFormat="1" ht="22.5">
      <c r="A13026" s="1284" t="s">
        <v>21567</v>
      </c>
      <c r="B13026" s="1280" t="s">
        <v>43459</v>
      </c>
      <c r="C13026" s="1285" t="s">
        <v>46258</v>
      </c>
      <c r="D13026" s="1284" t="s">
        <v>5</v>
      </c>
      <c r="E13026" s="1288">
        <v>413.41</v>
      </c>
      <c r="F13026" s="295"/>
      <c r="G13026" s="295"/>
    </row>
    <row r="13027" spans="1:7" customFormat="1" ht="22.5">
      <c r="A13027" s="1284" t="s">
        <v>21568</v>
      </c>
      <c r="B13027" s="1280" t="s">
        <v>43459</v>
      </c>
      <c r="C13027" s="1285" t="s">
        <v>46259</v>
      </c>
      <c r="D13027" s="1284" t="s">
        <v>5</v>
      </c>
      <c r="E13027" s="1288">
        <v>476.95</v>
      </c>
      <c r="F13027" s="295"/>
      <c r="G13027" s="295"/>
    </row>
    <row r="13028" spans="1:7" customFormat="1" ht="22.5">
      <c r="A13028" s="1284" t="s">
        <v>21569</v>
      </c>
      <c r="B13028" s="1280" t="s">
        <v>43459</v>
      </c>
      <c r="C13028" s="1285" t="s">
        <v>46260</v>
      </c>
      <c r="D13028" s="1284" t="s">
        <v>5</v>
      </c>
      <c r="E13028" s="1288">
        <v>439.8</v>
      </c>
      <c r="F13028" s="295"/>
      <c r="G13028" s="295"/>
    </row>
    <row r="13029" spans="1:7" customFormat="1" ht="22.5">
      <c r="A13029" s="1284" t="s">
        <v>21570</v>
      </c>
      <c r="B13029" s="1280" t="s">
        <v>43459</v>
      </c>
      <c r="C13029" s="1285" t="s">
        <v>46261</v>
      </c>
      <c r="D13029" s="1284" t="s">
        <v>5</v>
      </c>
      <c r="E13029" s="1288">
        <v>519.76</v>
      </c>
      <c r="F13029" s="295"/>
      <c r="G13029" s="295"/>
    </row>
    <row r="13030" spans="1:7" customFormat="1" ht="22.5">
      <c r="A13030" s="1284" t="s">
        <v>21571</v>
      </c>
      <c r="B13030" s="1280" t="s">
        <v>43459</v>
      </c>
      <c r="C13030" s="1285" t="s">
        <v>46262</v>
      </c>
      <c r="D13030" s="1284" t="s">
        <v>5</v>
      </c>
      <c r="E13030" s="1288">
        <v>482.61</v>
      </c>
      <c r="F13030" s="295"/>
      <c r="G13030" s="295"/>
    </row>
    <row r="13031" spans="1:7" customFormat="1" ht="22.5">
      <c r="A13031" s="1284" t="s">
        <v>21572</v>
      </c>
      <c r="B13031" s="1280" t="s">
        <v>43459</v>
      </c>
      <c r="C13031" s="1285" t="s">
        <v>46263</v>
      </c>
      <c r="D13031" s="1284" t="s">
        <v>5</v>
      </c>
      <c r="E13031" s="1288">
        <v>709.86</v>
      </c>
      <c r="F13031" s="295"/>
      <c r="G13031" s="295"/>
    </row>
    <row r="13032" spans="1:7" customFormat="1" ht="22.5">
      <c r="A13032" s="1284" t="s">
        <v>21573</v>
      </c>
      <c r="B13032" s="1280" t="s">
        <v>43459</v>
      </c>
      <c r="C13032" s="1285" t="s">
        <v>46264</v>
      </c>
      <c r="D13032" s="1284" t="s">
        <v>5</v>
      </c>
      <c r="E13032" s="1288">
        <v>650.96</v>
      </c>
      <c r="F13032" s="295"/>
      <c r="G13032" s="295"/>
    </row>
    <row r="13033" spans="1:7" customFormat="1" ht="22.5">
      <c r="A13033" s="1284" t="s">
        <v>21574</v>
      </c>
      <c r="B13033" s="1280" t="s">
        <v>43459</v>
      </c>
      <c r="C13033" s="1285" t="s">
        <v>46265</v>
      </c>
      <c r="D13033" s="1284" t="s">
        <v>5</v>
      </c>
      <c r="E13033" s="1288">
        <v>756.33</v>
      </c>
      <c r="F13033" s="295"/>
      <c r="G13033" s="295"/>
    </row>
    <row r="13034" spans="1:7" customFormat="1" ht="22.5">
      <c r="A13034" s="1284" t="s">
        <v>21575</v>
      </c>
      <c r="B13034" s="1280" t="s">
        <v>43459</v>
      </c>
      <c r="C13034" s="1285" t="s">
        <v>46266</v>
      </c>
      <c r="D13034" s="1284" t="s">
        <v>5</v>
      </c>
      <c r="E13034" s="1288">
        <v>697.43</v>
      </c>
      <c r="F13034" s="295"/>
      <c r="G13034" s="295"/>
    </row>
    <row r="13035" spans="1:7" customFormat="1" ht="22.5">
      <c r="A13035" s="1284" t="s">
        <v>21576</v>
      </c>
      <c r="B13035" s="1280" t="s">
        <v>43459</v>
      </c>
      <c r="C13035" s="1285" t="s">
        <v>46267</v>
      </c>
      <c r="D13035" s="1284" t="s">
        <v>5</v>
      </c>
      <c r="E13035" s="1288">
        <v>837.74</v>
      </c>
      <c r="F13035" s="295"/>
      <c r="G13035" s="295"/>
    </row>
    <row r="13036" spans="1:7" customFormat="1" ht="22.5">
      <c r="A13036" s="1284" t="s">
        <v>21577</v>
      </c>
      <c r="B13036" s="1280" t="s">
        <v>43459</v>
      </c>
      <c r="C13036" s="1285" t="s">
        <v>46268</v>
      </c>
      <c r="D13036" s="1284" t="s">
        <v>5</v>
      </c>
      <c r="E13036" s="1288">
        <v>778.78</v>
      </c>
      <c r="F13036" s="295"/>
      <c r="G13036" s="295"/>
    </row>
    <row r="13037" spans="1:7" customFormat="1" ht="22.5">
      <c r="A13037" s="1284" t="s">
        <v>21578</v>
      </c>
      <c r="B13037" s="1280" t="s">
        <v>43459</v>
      </c>
      <c r="C13037" s="1285" t="s">
        <v>46269</v>
      </c>
      <c r="D13037" s="1284" t="s">
        <v>5</v>
      </c>
      <c r="E13037" s="1290">
        <v>1000.58</v>
      </c>
      <c r="F13037" s="295"/>
      <c r="G13037" s="295"/>
    </row>
    <row r="13038" spans="1:7" customFormat="1" ht="22.5">
      <c r="A13038" s="1284" t="s">
        <v>21579</v>
      </c>
      <c r="B13038" s="1280" t="s">
        <v>43459</v>
      </c>
      <c r="C13038" s="1285" t="s">
        <v>46270</v>
      </c>
      <c r="D13038" s="1284" t="s">
        <v>5</v>
      </c>
      <c r="E13038" s="1288">
        <v>915.63</v>
      </c>
      <c r="F13038" s="295"/>
      <c r="G13038" s="295"/>
    </row>
    <row r="13039" spans="1:7" customFormat="1" ht="22.5">
      <c r="A13039" s="1284" t="s">
        <v>21580</v>
      </c>
      <c r="B13039" s="1280" t="s">
        <v>43459</v>
      </c>
      <c r="C13039" s="1285" t="s">
        <v>46271</v>
      </c>
      <c r="D13039" s="1284" t="s">
        <v>5</v>
      </c>
      <c r="E13039" s="1290">
        <v>1025.3699999999999</v>
      </c>
      <c r="F13039" s="295"/>
      <c r="G13039" s="295"/>
    </row>
    <row r="13040" spans="1:7" customFormat="1" ht="22.5">
      <c r="A13040" s="1284" t="s">
        <v>21581</v>
      </c>
      <c r="B13040" s="1280" t="s">
        <v>43459</v>
      </c>
      <c r="C13040" s="1285" t="s">
        <v>46272</v>
      </c>
      <c r="D13040" s="1284" t="s">
        <v>5</v>
      </c>
      <c r="E13040" s="1288">
        <v>940.42</v>
      </c>
      <c r="F13040" s="295"/>
      <c r="G13040" s="295"/>
    </row>
    <row r="13041" spans="1:7" customFormat="1" ht="22.5">
      <c r="A13041" s="1284" t="s">
        <v>21582</v>
      </c>
      <c r="B13041" s="1280" t="s">
        <v>43459</v>
      </c>
      <c r="C13041" s="1285" t="s">
        <v>46273</v>
      </c>
      <c r="D13041" s="1284" t="s">
        <v>5</v>
      </c>
      <c r="E13041" s="1290">
        <v>1058.4100000000001</v>
      </c>
      <c r="F13041" s="295"/>
      <c r="G13041" s="295"/>
    </row>
    <row r="13042" spans="1:7" customFormat="1" ht="22.5">
      <c r="A13042" s="1284" t="s">
        <v>21583</v>
      </c>
      <c r="B13042" s="1280" t="s">
        <v>43459</v>
      </c>
      <c r="C13042" s="1285" t="s">
        <v>46274</v>
      </c>
      <c r="D13042" s="1284" t="s">
        <v>5</v>
      </c>
      <c r="E13042" s="1288">
        <v>973.24</v>
      </c>
      <c r="F13042" s="295"/>
      <c r="G13042" s="295"/>
    </row>
    <row r="13043" spans="1:7" customFormat="1" ht="22.5">
      <c r="A13043" s="1284" t="s">
        <v>21584</v>
      </c>
      <c r="B13043" s="1280" t="s">
        <v>43459</v>
      </c>
      <c r="C13043" s="1285" t="s">
        <v>46275</v>
      </c>
      <c r="D13043" s="1284" t="s">
        <v>5</v>
      </c>
      <c r="E13043" s="1290">
        <v>1363.34</v>
      </c>
      <c r="F13043" s="295"/>
      <c r="G13043" s="295"/>
    </row>
    <row r="13044" spans="1:7" customFormat="1" ht="22.5">
      <c r="A13044" s="1284" t="s">
        <v>21585</v>
      </c>
      <c r="B13044" s="1280" t="s">
        <v>43459</v>
      </c>
      <c r="C13044" s="1285" t="s">
        <v>46276</v>
      </c>
      <c r="D13044" s="1284" t="s">
        <v>5</v>
      </c>
      <c r="E13044" s="1290">
        <v>1242.46</v>
      </c>
      <c r="F13044" s="295"/>
      <c r="G13044" s="295"/>
    </row>
    <row r="13045" spans="1:7" customFormat="1" ht="22.5">
      <c r="A13045" s="1284" t="s">
        <v>21586</v>
      </c>
      <c r="B13045" s="1280" t="s">
        <v>43459</v>
      </c>
      <c r="C13045" s="1285" t="s">
        <v>46277</v>
      </c>
      <c r="D13045" s="1284" t="s">
        <v>5</v>
      </c>
      <c r="E13045" s="1290">
        <v>1443.89</v>
      </c>
      <c r="F13045" s="295"/>
      <c r="G13045" s="295"/>
    </row>
    <row r="13046" spans="1:7" customFormat="1" ht="22.5">
      <c r="A13046" s="1284" t="s">
        <v>21587</v>
      </c>
      <c r="B13046" s="1280" t="s">
        <v>43459</v>
      </c>
      <c r="C13046" s="1285" t="s">
        <v>46278</v>
      </c>
      <c r="D13046" s="1284" t="s">
        <v>5</v>
      </c>
      <c r="E13046" s="1290">
        <v>1323.01</v>
      </c>
      <c r="F13046" s="295"/>
      <c r="G13046" s="295"/>
    </row>
    <row r="13047" spans="1:7" customFormat="1" ht="22.5">
      <c r="A13047" s="1284" t="s">
        <v>21588</v>
      </c>
      <c r="B13047" s="1280" t="s">
        <v>43459</v>
      </c>
      <c r="C13047" s="1285" t="s">
        <v>46279</v>
      </c>
      <c r="D13047" s="1284" t="s">
        <v>5</v>
      </c>
      <c r="E13047" s="1290">
        <v>1673.62</v>
      </c>
      <c r="F13047" s="295"/>
      <c r="G13047" s="295"/>
    </row>
    <row r="13048" spans="1:7" customFormat="1" ht="22.5">
      <c r="A13048" s="1284" t="s">
        <v>21589</v>
      </c>
      <c r="B13048" s="1280" t="s">
        <v>43459</v>
      </c>
      <c r="C13048" s="1285" t="s">
        <v>46280</v>
      </c>
      <c r="D13048" s="1284" t="s">
        <v>5</v>
      </c>
      <c r="E13048" s="1290">
        <v>1552.26</v>
      </c>
      <c r="F13048" s="295"/>
      <c r="G13048" s="295"/>
    </row>
    <row r="13049" spans="1:7" customFormat="1" ht="22.5">
      <c r="A13049" s="1284" t="s">
        <v>21590</v>
      </c>
      <c r="B13049" s="1280" t="s">
        <v>43459</v>
      </c>
      <c r="C13049" s="1285" t="s">
        <v>46281</v>
      </c>
      <c r="D13049" s="1284" t="s">
        <v>5</v>
      </c>
      <c r="E13049" s="1290">
        <v>2190.16</v>
      </c>
      <c r="F13049" s="295"/>
      <c r="G13049" s="295"/>
    </row>
    <row r="13050" spans="1:7" customFormat="1" ht="22.5">
      <c r="A13050" s="1284" t="s">
        <v>21591</v>
      </c>
      <c r="B13050" s="1280" t="s">
        <v>43459</v>
      </c>
      <c r="C13050" s="1285" t="s">
        <v>46282</v>
      </c>
      <c r="D13050" s="1284" t="s">
        <v>5</v>
      </c>
      <c r="E13050" s="1290">
        <v>2006.48</v>
      </c>
      <c r="F13050" s="295"/>
      <c r="G13050" s="295"/>
    </row>
    <row r="13051" spans="1:7" customFormat="1" ht="22.5">
      <c r="A13051" s="1284" t="s">
        <v>21592</v>
      </c>
      <c r="B13051" s="1280" t="s">
        <v>43459</v>
      </c>
      <c r="C13051" s="1285" t="s">
        <v>46283</v>
      </c>
      <c r="D13051" s="1284" t="s">
        <v>5</v>
      </c>
      <c r="E13051" s="1290">
        <v>2227.08</v>
      </c>
      <c r="F13051" s="295"/>
      <c r="G13051" s="295"/>
    </row>
    <row r="13052" spans="1:7" customFormat="1" ht="22.5">
      <c r="A13052" s="1284" t="s">
        <v>21593</v>
      </c>
      <c r="B13052" s="1280" t="s">
        <v>43459</v>
      </c>
      <c r="C13052" s="1285" t="s">
        <v>46284</v>
      </c>
      <c r="D13052" s="1284" t="s">
        <v>5</v>
      </c>
      <c r="E13052" s="1290">
        <v>2043.4</v>
      </c>
      <c r="F13052" s="295"/>
      <c r="G13052" s="295"/>
    </row>
    <row r="13053" spans="1:7" customFormat="1" ht="22.5">
      <c r="A13053" s="1284" t="s">
        <v>21594</v>
      </c>
      <c r="B13053" s="1280" t="s">
        <v>43459</v>
      </c>
      <c r="C13053" s="1285" t="s">
        <v>46285</v>
      </c>
      <c r="D13053" s="1284" t="s">
        <v>5</v>
      </c>
      <c r="E13053" s="1290">
        <v>2315.66</v>
      </c>
      <c r="F13053" s="295"/>
      <c r="G13053" s="295"/>
    </row>
    <row r="13054" spans="1:7" customFormat="1" ht="22.5">
      <c r="A13054" s="1284" t="s">
        <v>21595</v>
      </c>
      <c r="B13054" s="1280" t="s">
        <v>43459</v>
      </c>
      <c r="C13054" s="1285" t="s">
        <v>46286</v>
      </c>
      <c r="D13054" s="1284" t="s">
        <v>5</v>
      </c>
      <c r="E13054" s="1290">
        <v>2131.1</v>
      </c>
      <c r="F13054" s="295"/>
      <c r="G13054" s="295"/>
    </row>
    <row r="13055" spans="1:7" customFormat="1" ht="22.5">
      <c r="A13055" s="1284" t="s">
        <v>21838</v>
      </c>
      <c r="B13055" s="1280" t="s">
        <v>43459</v>
      </c>
      <c r="C13055" s="1285" t="s">
        <v>46287</v>
      </c>
      <c r="D13055" s="1284" t="s">
        <v>5</v>
      </c>
      <c r="E13055" s="1290">
        <v>6520.58</v>
      </c>
      <c r="F13055" s="295"/>
      <c r="G13055" s="295"/>
    </row>
    <row r="13056" spans="1:7" customFormat="1" ht="22.5">
      <c r="A13056" s="1284" t="s">
        <v>21839</v>
      </c>
      <c r="B13056" s="1280" t="s">
        <v>43459</v>
      </c>
      <c r="C13056" s="1285" t="s">
        <v>46288</v>
      </c>
      <c r="D13056" s="1284" t="s">
        <v>5</v>
      </c>
      <c r="E13056" s="1290">
        <v>5775.87</v>
      </c>
      <c r="F13056" s="295"/>
      <c r="G13056" s="295"/>
    </row>
    <row r="13057" spans="1:7" customFormat="1" ht="22.5">
      <c r="A13057" s="1284" t="s">
        <v>21840</v>
      </c>
      <c r="B13057" s="1280" t="s">
        <v>43459</v>
      </c>
      <c r="C13057" s="1285" t="s">
        <v>46289</v>
      </c>
      <c r="D13057" s="1284" t="s">
        <v>5</v>
      </c>
      <c r="E13057" s="1290">
        <v>6728.48</v>
      </c>
      <c r="F13057" s="295"/>
      <c r="G13057" s="295"/>
    </row>
    <row r="13058" spans="1:7" customFormat="1" ht="22.5">
      <c r="A13058" s="1284" t="s">
        <v>21841</v>
      </c>
      <c r="B13058" s="1280" t="s">
        <v>43459</v>
      </c>
      <c r="C13058" s="1285" t="s">
        <v>46290</v>
      </c>
      <c r="D13058" s="1284" t="s">
        <v>5</v>
      </c>
      <c r="E13058" s="1290">
        <v>6037.51</v>
      </c>
      <c r="F13058" s="295"/>
      <c r="G13058" s="295"/>
    </row>
    <row r="13059" spans="1:7" customFormat="1" ht="22.5">
      <c r="A13059" s="1284" t="s">
        <v>21842</v>
      </c>
      <c r="B13059" s="1280" t="s">
        <v>43459</v>
      </c>
      <c r="C13059" s="1285" t="s">
        <v>46291</v>
      </c>
      <c r="D13059" s="1284" t="s">
        <v>5</v>
      </c>
      <c r="E13059" s="1290">
        <v>6942.99</v>
      </c>
      <c r="F13059" s="295"/>
      <c r="G13059" s="295"/>
    </row>
    <row r="13060" spans="1:7" customFormat="1" ht="22.5">
      <c r="A13060" s="1284" t="s">
        <v>21843</v>
      </c>
      <c r="B13060" s="1280" t="s">
        <v>43459</v>
      </c>
      <c r="C13060" s="1285" t="s">
        <v>46292</v>
      </c>
      <c r="D13060" s="1284" t="s">
        <v>5</v>
      </c>
      <c r="E13060" s="1290">
        <v>6198.28</v>
      </c>
      <c r="F13060" s="295"/>
      <c r="G13060" s="295"/>
    </row>
    <row r="13061" spans="1:7" customFormat="1" ht="22.5">
      <c r="A13061" s="1284" t="s">
        <v>21844</v>
      </c>
      <c r="B13061" s="1280" t="s">
        <v>43459</v>
      </c>
      <c r="C13061" s="1285" t="s">
        <v>46293</v>
      </c>
      <c r="D13061" s="1284" t="s">
        <v>5</v>
      </c>
      <c r="E13061" s="1290">
        <v>7753.76</v>
      </c>
      <c r="F13061" s="295"/>
      <c r="G13061" s="295"/>
    </row>
    <row r="13062" spans="1:7" customFormat="1" ht="22.5">
      <c r="A13062" s="1284" t="s">
        <v>21845</v>
      </c>
      <c r="B13062" s="1280" t="s">
        <v>43459</v>
      </c>
      <c r="C13062" s="1285" t="s">
        <v>46294</v>
      </c>
      <c r="D13062" s="1284" t="s">
        <v>5</v>
      </c>
      <c r="E13062" s="1290">
        <v>7009.05</v>
      </c>
      <c r="F13062" s="295"/>
      <c r="G13062" s="295"/>
    </row>
    <row r="13063" spans="1:7" customFormat="1" ht="22.5">
      <c r="A13063" s="1284" t="s">
        <v>21846</v>
      </c>
      <c r="B13063" s="1280" t="s">
        <v>43459</v>
      </c>
      <c r="C13063" s="1285" t="s">
        <v>46295</v>
      </c>
      <c r="D13063" s="1284" t="s">
        <v>5</v>
      </c>
      <c r="E13063" s="1290">
        <v>9208.5</v>
      </c>
      <c r="F13063" s="295"/>
      <c r="G13063" s="295"/>
    </row>
    <row r="13064" spans="1:7" customFormat="1" ht="22.5">
      <c r="A13064" s="1284" t="s">
        <v>21847</v>
      </c>
      <c r="B13064" s="1280" t="s">
        <v>43459</v>
      </c>
      <c r="C13064" s="1285" t="s">
        <v>46296</v>
      </c>
      <c r="D13064" s="1284" t="s">
        <v>5</v>
      </c>
      <c r="E13064" s="1290">
        <v>8054.71</v>
      </c>
      <c r="F13064" s="295"/>
      <c r="G13064" s="295"/>
    </row>
    <row r="13065" spans="1:7" customFormat="1" ht="22.5">
      <c r="A13065" s="1284" t="s">
        <v>21848</v>
      </c>
      <c r="B13065" s="1280" t="s">
        <v>43459</v>
      </c>
      <c r="C13065" s="1285" t="s">
        <v>46297</v>
      </c>
      <c r="D13065" s="1284" t="s">
        <v>5</v>
      </c>
      <c r="E13065" s="1289">
        <v>10526.05</v>
      </c>
      <c r="F13065" s="295"/>
      <c r="G13065" s="295"/>
    </row>
    <row r="13066" spans="1:7" customFormat="1" ht="22.5">
      <c r="A13066" s="1284" t="s">
        <v>21849</v>
      </c>
      <c r="B13066" s="1280" t="s">
        <v>43459</v>
      </c>
      <c r="C13066" s="1285" t="s">
        <v>46298</v>
      </c>
      <c r="D13066" s="1284" t="s">
        <v>5</v>
      </c>
      <c r="E13066" s="1290">
        <v>9426</v>
      </c>
      <c r="F13066" s="295"/>
      <c r="G13066" s="295"/>
    </row>
    <row r="13067" spans="1:7" customFormat="1" ht="22.5">
      <c r="A13067" s="1284" t="s">
        <v>21850</v>
      </c>
      <c r="B13067" s="1280" t="s">
        <v>43459</v>
      </c>
      <c r="C13067" s="1285" t="s">
        <v>46299</v>
      </c>
      <c r="D13067" s="1284" t="s">
        <v>5</v>
      </c>
      <c r="E13067" s="1289">
        <v>12047.25</v>
      </c>
      <c r="F13067" s="295"/>
      <c r="G13067" s="295"/>
    </row>
    <row r="13068" spans="1:7" customFormat="1" ht="22.5">
      <c r="A13068" s="1284" t="s">
        <v>21851</v>
      </c>
      <c r="B13068" s="1280" t="s">
        <v>43459</v>
      </c>
      <c r="C13068" s="1285" t="s">
        <v>46300</v>
      </c>
      <c r="D13068" s="1284" t="s">
        <v>5</v>
      </c>
      <c r="E13068" s="1289">
        <v>10893.46</v>
      </c>
      <c r="F13068" s="295"/>
      <c r="G13068" s="295"/>
    </row>
    <row r="13069" spans="1:7" customFormat="1" ht="22.5">
      <c r="A13069" s="1284" t="s">
        <v>21852</v>
      </c>
      <c r="B13069" s="1280" t="s">
        <v>43459</v>
      </c>
      <c r="C13069" s="1285" t="s">
        <v>46301</v>
      </c>
      <c r="D13069" s="1284" t="s">
        <v>5</v>
      </c>
      <c r="E13069" s="1289">
        <v>13974.04</v>
      </c>
      <c r="F13069" s="295"/>
      <c r="G13069" s="295"/>
    </row>
    <row r="13070" spans="1:7" customFormat="1" ht="22.5">
      <c r="A13070" s="1284" t="s">
        <v>21853</v>
      </c>
      <c r="B13070" s="1280" t="s">
        <v>43459</v>
      </c>
      <c r="C13070" s="1285" t="s">
        <v>46302</v>
      </c>
      <c r="D13070" s="1284" t="s">
        <v>5</v>
      </c>
      <c r="E13070" s="1289">
        <v>12618.41</v>
      </c>
      <c r="F13070" s="295"/>
      <c r="G13070" s="295"/>
    </row>
    <row r="13071" spans="1:7" customFormat="1" ht="22.5">
      <c r="A13071" s="1284" t="s">
        <v>21854</v>
      </c>
      <c r="B13071" s="1280" t="s">
        <v>43459</v>
      </c>
      <c r="C13071" s="1285" t="s">
        <v>46303</v>
      </c>
      <c r="D13071" s="1284" t="s">
        <v>5</v>
      </c>
      <c r="E13071" s="1289">
        <v>11048</v>
      </c>
      <c r="F13071" s="295"/>
      <c r="G13071" s="295"/>
    </row>
    <row r="13072" spans="1:7" customFormat="1" ht="22.5">
      <c r="A13072" s="1284" t="s">
        <v>21855</v>
      </c>
      <c r="B13072" s="1280" t="s">
        <v>43459</v>
      </c>
      <c r="C13072" s="1285" t="s">
        <v>46304</v>
      </c>
      <c r="D13072" s="1284" t="s">
        <v>5</v>
      </c>
      <c r="E13072" s="1290">
        <v>9763.15</v>
      </c>
      <c r="F13072" s="295"/>
      <c r="G13072" s="295"/>
    </row>
    <row r="13073" spans="1:7" customFormat="1" ht="22.5">
      <c r="A13073" s="1284" t="s">
        <v>21856</v>
      </c>
      <c r="B13073" s="1280" t="s">
        <v>43459</v>
      </c>
      <c r="C13073" s="1285" t="s">
        <v>46305</v>
      </c>
      <c r="D13073" s="1284" t="s">
        <v>5</v>
      </c>
      <c r="E13073" s="1289">
        <v>12762.53</v>
      </c>
      <c r="F13073" s="295"/>
      <c r="G13073" s="295"/>
    </row>
    <row r="13074" spans="1:7" customFormat="1" ht="22.5">
      <c r="A13074" s="1284" t="s">
        <v>21857</v>
      </c>
      <c r="B13074" s="1280" t="s">
        <v>43459</v>
      </c>
      <c r="C13074" s="1285" t="s">
        <v>46306</v>
      </c>
      <c r="D13074" s="1284" t="s">
        <v>5</v>
      </c>
      <c r="E13074" s="1289">
        <v>11531.41</v>
      </c>
      <c r="F13074" s="295"/>
      <c r="G13074" s="295"/>
    </row>
    <row r="13075" spans="1:7" customFormat="1" ht="22.5">
      <c r="A13075" s="1284" t="s">
        <v>21858</v>
      </c>
      <c r="B13075" s="1280" t="s">
        <v>43459</v>
      </c>
      <c r="C13075" s="1285" t="s">
        <v>46307</v>
      </c>
      <c r="D13075" s="1284" t="s">
        <v>5</v>
      </c>
      <c r="E13075" s="1289">
        <v>13903.78</v>
      </c>
      <c r="F13075" s="295"/>
      <c r="G13075" s="295"/>
    </row>
    <row r="13076" spans="1:7" customFormat="1" ht="22.5">
      <c r="A13076" s="1284" t="s">
        <v>21859</v>
      </c>
      <c r="B13076" s="1280" t="s">
        <v>43459</v>
      </c>
      <c r="C13076" s="1285" t="s">
        <v>46308</v>
      </c>
      <c r="D13076" s="1284" t="s">
        <v>5</v>
      </c>
      <c r="E13076" s="1289">
        <v>12618.92</v>
      </c>
      <c r="F13076" s="295"/>
      <c r="G13076" s="295"/>
    </row>
    <row r="13077" spans="1:7" customFormat="1" ht="22.5">
      <c r="A13077" s="1284" t="s">
        <v>21860</v>
      </c>
      <c r="B13077" s="1280" t="s">
        <v>43459</v>
      </c>
      <c r="C13077" s="1285" t="s">
        <v>46309</v>
      </c>
      <c r="D13077" s="1284" t="s">
        <v>5</v>
      </c>
      <c r="E13077" s="1289">
        <v>15565.27</v>
      </c>
      <c r="F13077" s="295"/>
      <c r="G13077" s="295"/>
    </row>
    <row r="13078" spans="1:7" customFormat="1" ht="22.5">
      <c r="A13078" s="1284" t="s">
        <v>21861</v>
      </c>
      <c r="B13078" s="1280" t="s">
        <v>43459</v>
      </c>
      <c r="C13078" s="1285" t="s">
        <v>46310</v>
      </c>
      <c r="D13078" s="1284" t="s">
        <v>5</v>
      </c>
      <c r="E13078" s="1289">
        <v>14052.37</v>
      </c>
      <c r="F13078" s="295"/>
      <c r="G13078" s="295"/>
    </row>
    <row r="13079" spans="1:7" customFormat="1" ht="22.5">
      <c r="A13079" s="1284" t="s">
        <v>21862</v>
      </c>
      <c r="B13079" s="1280" t="s">
        <v>43459</v>
      </c>
      <c r="C13079" s="1285" t="s">
        <v>46311</v>
      </c>
      <c r="D13079" s="1284" t="s">
        <v>5</v>
      </c>
      <c r="E13079" s="1289">
        <v>12458.63</v>
      </c>
      <c r="F13079" s="295"/>
      <c r="G13079" s="295"/>
    </row>
    <row r="13080" spans="1:7" customFormat="1" ht="22.5">
      <c r="A13080" s="1284" t="s">
        <v>21863</v>
      </c>
      <c r="B13080" s="1280" t="s">
        <v>43459</v>
      </c>
      <c r="C13080" s="1285" t="s">
        <v>46312</v>
      </c>
      <c r="D13080" s="1284" t="s">
        <v>5</v>
      </c>
      <c r="E13080" s="1289">
        <v>11047.34</v>
      </c>
      <c r="F13080" s="295"/>
      <c r="G13080" s="295"/>
    </row>
    <row r="13081" spans="1:7" customFormat="1" ht="22.5">
      <c r="A13081" s="1284" t="s">
        <v>21864</v>
      </c>
      <c r="B13081" s="1280" t="s">
        <v>43459</v>
      </c>
      <c r="C13081" s="1285" t="s">
        <v>46313</v>
      </c>
      <c r="D13081" s="1284" t="s">
        <v>5</v>
      </c>
      <c r="E13081" s="1289">
        <v>14917.95</v>
      </c>
      <c r="F13081" s="295"/>
      <c r="G13081" s="295"/>
    </row>
    <row r="13082" spans="1:7" customFormat="1" ht="22.5">
      <c r="A13082" s="1284" t="s">
        <v>21865</v>
      </c>
      <c r="B13082" s="1280" t="s">
        <v>43459</v>
      </c>
      <c r="C13082" s="1285" t="s">
        <v>46314</v>
      </c>
      <c r="D13082" s="1284" t="s">
        <v>5</v>
      </c>
      <c r="E13082" s="1289">
        <v>13560.4</v>
      </c>
      <c r="F13082" s="295"/>
      <c r="G13082" s="295"/>
    </row>
    <row r="13083" spans="1:7" customFormat="1" ht="22.5">
      <c r="A13083" s="1284" t="s">
        <v>21866</v>
      </c>
      <c r="B13083" s="1280" t="s">
        <v>43459</v>
      </c>
      <c r="C13083" s="1285" t="s">
        <v>46315</v>
      </c>
      <c r="D13083" s="1284" t="s">
        <v>5</v>
      </c>
      <c r="E13083" s="1289">
        <v>17134.89</v>
      </c>
      <c r="F13083" s="295"/>
      <c r="G13083" s="295"/>
    </row>
    <row r="13084" spans="1:7" customFormat="1" ht="22.5">
      <c r="A13084" s="1284" t="s">
        <v>21867</v>
      </c>
      <c r="B13084" s="1280" t="s">
        <v>43459</v>
      </c>
      <c r="C13084" s="1285" t="s">
        <v>46316</v>
      </c>
      <c r="D13084" s="1284" t="s">
        <v>5</v>
      </c>
      <c r="E13084" s="1289">
        <v>15475.88</v>
      </c>
      <c r="F13084" s="295"/>
      <c r="G13084" s="295"/>
    </row>
    <row r="13085" spans="1:7" customFormat="1" ht="22.5">
      <c r="A13085" s="1284" t="s">
        <v>21868</v>
      </c>
      <c r="B13085" s="1280" t="s">
        <v>43459</v>
      </c>
      <c r="C13085" s="1285" t="s">
        <v>46317</v>
      </c>
      <c r="D13085" s="1284" t="s">
        <v>5</v>
      </c>
      <c r="E13085" s="1289">
        <v>19570.27</v>
      </c>
      <c r="F13085" s="295"/>
      <c r="G13085" s="295"/>
    </row>
    <row r="13086" spans="1:7" customFormat="1" ht="22.5">
      <c r="A13086" s="1284" t="s">
        <v>21869</v>
      </c>
      <c r="B13086" s="1280" t="s">
        <v>43459</v>
      </c>
      <c r="C13086" s="1285" t="s">
        <v>46318</v>
      </c>
      <c r="D13086" s="1284" t="s">
        <v>5</v>
      </c>
      <c r="E13086" s="1289">
        <v>17658.310000000001</v>
      </c>
      <c r="F13086" s="295"/>
      <c r="G13086" s="295"/>
    </row>
    <row r="13087" spans="1:7" customFormat="1" ht="22.5">
      <c r="A13087" s="1284" t="s">
        <v>21596</v>
      </c>
      <c r="B13087" s="1280" t="s">
        <v>43459</v>
      </c>
      <c r="C13087" s="1285" t="s">
        <v>46319</v>
      </c>
      <c r="D13087" s="1284" t="s">
        <v>5</v>
      </c>
      <c r="E13087" s="1290">
        <v>2781.93</v>
      </c>
      <c r="F13087" s="295"/>
      <c r="G13087" s="295"/>
    </row>
    <row r="13088" spans="1:7" customFormat="1" ht="22.5">
      <c r="A13088" s="1284" t="s">
        <v>21597</v>
      </c>
      <c r="B13088" s="1280" t="s">
        <v>43459</v>
      </c>
      <c r="C13088" s="1285" t="s">
        <v>46320</v>
      </c>
      <c r="D13088" s="1284" t="s">
        <v>5</v>
      </c>
      <c r="E13088" s="1290">
        <v>2545.7399999999998</v>
      </c>
      <c r="F13088" s="295"/>
      <c r="G13088" s="295"/>
    </row>
    <row r="13089" spans="1:7" customFormat="1" ht="22.5">
      <c r="A13089" s="1284" t="s">
        <v>21598</v>
      </c>
      <c r="B13089" s="1280" t="s">
        <v>43459</v>
      </c>
      <c r="C13089" s="1285" t="s">
        <v>46321</v>
      </c>
      <c r="D13089" s="1284" t="s">
        <v>5</v>
      </c>
      <c r="E13089" s="1290">
        <v>2856.29</v>
      </c>
      <c r="F13089" s="295"/>
      <c r="G13089" s="295"/>
    </row>
    <row r="13090" spans="1:7" customFormat="1" ht="22.5">
      <c r="A13090" s="1284" t="s">
        <v>21599</v>
      </c>
      <c r="B13090" s="1280" t="s">
        <v>43459</v>
      </c>
      <c r="C13090" s="1285" t="s">
        <v>46322</v>
      </c>
      <c r="D13090" s="1284" t="s">
        <v>5</v>
      </c>
      <c r="E13090" s="1290">
        <v>2620.11</v>
      </c>
      <c r="F13090" s="295"/>
      <c r="G13090" s="295"/>
    </row>
    <row r="13091" spans="1:7" customFormat="1" ht="22.5">
      <c r="A13091" s="1284" t="s">
        <v>21600</v>
      </c>
      <c r="B13091" s="1280" t="s">
        <v>43459</v>
      </c>
      <c r="C13091" s="1285" t="s">
        <v>46323</v>
      </c>
      <c r="D13091" s="1284" t="s">
        <v>5</v>
      </c>
      <c r="E13091" s="1290">
        <v>2955.43</v>
      </c>
      <c r="F13091" s="295"/>
      <c r="G13091" s="295"/>
    </row>
    <row r="13092" spans="1:7" customFormat="1" ht="22.5">
      <c r="A13092" s="1284" t="s">
        <v>21601</v>
      </c>
      <c r="B13092" s="1280" t="s">
        <v>43459</v>
      </c>
      <c r="C13092" s="1285" t="s">
        <v>46324</v>
      </c>
      <c r="D13092" s="1284" t="s">
        <v>5</v>
      </c>
      <c r="E13092" s="1290">
        <v>2718.58</v>
      </c>
      <c r="F13092" s="295"/>
      <c r="G13092" s="295"/>
    </row>
    <row r="13093" spans="1:7" customFormat="1" ht="22.5">
      <c r="A13093" s="1284" t="s">
        <v>21602</v>
      </c>
      <c r="B13093" s="1280" t="s">
        <v>43459</v>
      </c>
      <c r="C13093" s="1285" t="s">
        <v>46325</v>
      </c>
      <c r="D13093" s="1284" t="s">
        <v>5</v>
      </c>
      <c r="E13093" s="1290">
        <v>3788.25</v>
      </c>
      <c r="F13093" s="295"/>
      <c r="G13093" s="295"/>
    </row>
    <row r="13094" spans="1:7" customFormat="1" ht="22.5">
      <c r="A13094" s="1284" t="s">
        <v>21603</v>
      </c>
      <c r="B13094" s="1280" t="s">
        <v>43459</v>
      </c>
      <c r="C13094" s="1285" t="s">
        <v>46326</v>
      </c>
      <c r="D13094" s="1284" t="s">
        <v>5</v>
      </c>
      <c r="E13094" s="1290">
        <v>3456.07</v>
      </c>
      <c r="F13094" s="295"/>
      <c r="G13094" s="295"/>
    </row>
    <row r="13095" spans="1:7" customFormat="1" ht="22.5">
      <c r="A13095" s="1284" t="s">
        <v>21604</v>
      </c>
      <c r="B13095" s="1280" t="s">
        <v>43459</v>
      </c>
      <c r="C13095" s="1285" t="s">
        <v>46327</v>
      </c>
      <c r="D13095" s="1284" t="s">
        <v>5</v>
      </c>
      <c r="E13095" s="1290">
        <v>4029.9</v>
      </c>
      <c r="F13095" s="295"/>
      <c r="G13095" s="295"/>
    </row>
    <row r="13096" spans="1:7" customFormat="1" ht="22.5">
      <c r="A13096" s="1284" t="s">
        <v>21605</v>
      </c>
      <c r="B13096" s="1280" t="s">
        <v>43459</v>
      </c>
      <c r="C13096" s="1285" t="s">
        <v>46328</v>
      </c>
      <c r="D13096" s="1284" t="s">
        <v>5</v>
      </c>
      <c r="E13096" s="1290">
        <v>3697.72</v>
      </c>
      <c r="F13096" s="295"/>
      <c r="G13096" s="295"/>
    </row>
    <row r="13097" spans="1:7" customFormat="1" ht="22.5">
      <c r="A13097" s="1284" t="s">
        <v>21606</v>
      </c>
      <c r="B13097" s="1280" t="s">
        <v>43459</v>
      </c>
      <c r="C13097" s="1285" t="s">
        <v>46329</v>
      </c>
      <c r="D13097" s="1284" t="s">
        <v>5</v>
      </c>
      <c r="E13097" s="1290">
        <v>4719.09</v>
      </c>
      <c r="F13097" s="295"/>
      <c r="G13097" s="295"/>
    </row>
    <row r="13098" spans="1:7" customFormat="1" ht="22.5">
      <c r="A13098" s="1284" t="s">
        <v>21607</v>
      </c>
      <c r="B13098" s="1280" t="s">
        <v>43459</v>
      </c>
      <c r="C13098" s="1285" t="s">
        <v>46330</v>
      </c>
      <c r="D13098" s="1284" t="s">
        <v>5</v>
      </c>
      <c r="E13098" s="1290">
        <v>4385.49</v>
      </c>
      <c r="F13098" s="295"/>
      <c r="G13098" s="295"/>
    </row>
    <row r="13099" spans="1:7" customFormat="1" ht="22.5">
      <c r="A13099" s="1284" t="s">
        <v>21608</v>
      </c>
      <c r="B13099" s="1280" t="s">
        <v>43459</v>
      </c>
      <c r="C13099" s="1285" t="s">
        <v>46331</v>
      </c>
      <c r="D13099" s="1284" t="s">
        <v>5</v>
      </c>
      <c r="E13099" s="1290">
        <v>6184.38</v>
      </c>
      <c r="F13099" s="295"/>
      <c r="G13099" s="295"/>
    </row>
    <row r="13100" spans="1:7" customFormat="1" ht="22.5">
      <c r="A13100" s="1284" t="s">
        <v>21609</v>
      </c>
      <c r="B13100" s="1280" t="s">
        <v>43459</v>
      </c>
      <c r="C13100" s="1285" t="s">
        <v>46332</v>
      </c>
      <c r="D13100" s="1284" t="s">
        <v>5</v>
      </c>
      <c r="E13100" s="1290">
        <v>5676.31</v>
      </c>
      <c r="F13100" s="295"/>
      <c r="G13100" s="295"/>
    </row>
    <row r="13101" spans="1:7" customFormat="1" ht="22.5">
      <c r="A13101" s="1284" t="s">
        <v>21610</v>
      </c>
      <c r="B13101" s="1280" t="s">
        <v>43459</v>
      </c>
      <c r="C13101" s="1285" t="s">
        <v>46333</v>
      </c>
      <c r="D13101" s="1284" t="s">
        <v>5</v>
      </c>
      <c r="E13101" s="1290">
        <v>6295.14</v>
      </c>
      <c r="F13101" s="295"/>
      <c r="G13101" s="295"/>
    </row>
    <row r="13102" spans="1:7" customFormat="1" ht="22.5">
      <c r="A13102" s="1284" t="s">
        <v>21611</v>
      </c>
      <c r="B13102" s="1280" t="s">
        <v>43459</v>
      </c>
      <c r="C13102" s="1285" t="s">
        <v>46334</v>
      </c>
      <c r="D13102" s="1284" t="s">
        <v>5</v>
      </c>
      <c r="E13102" s="1290">
        <v>5787.07</v>
      </c>
      <c r="F13102" s="295"/>
      <c r="G13102" s="295"/>
    </row>
    <row r="13103" spans="1:7" customFormat="1" ht="22.5">
      <c r="A13103" s="1284" t="s">
        <v>21612</v>
      </c>
      <c r="B13103" s="1280" t="s">
        <v>43459</v>
      </c>
      <c r="C13103" s="1285" t="s">
        <v>46335</v>
      </c>
      <c r="D13103" s="1284" t="s">
        <v>5</v>
      </c>
      <c r="E13103" s="1290">
        <v>6560.86</v>
      </c>
      <c r="F13103" s="295"/>
      <c r="G13103" s="295"/>
    </row>
    <row r="13104" spans="1:7" customFormat="1" ht="22.5">
      <c r="A13104" s="1284" t="s">
        <v>21613</v>
      </c>
      <c r="B13104" s="1280" t="s">
        <v>43459</v>
      </c>
      <c r="C13104" s="1285" t="s">
        <v>46336</v>
      </c>
      <c r="D13104" s="1284" t="s">
        <v>5</v>
      </c>
      <c r="E13104" s="1290">
        <v>6050.15</v>
      </c>
      <c r="F13104" s="295"/>
      <c r="G13104" s="295"/>
    </row>
    <row r="13105" spans="1:7" customFormat="1" ht="22.5">
      <c r="A13105" s="1284" t="s">
        <v>21870</v>
      </c>
      <c r="B13105" s="1280" t="s">
        <v>43459</v>
      </c>
      <c r="C13105" s="1285" t="s">
        <v>46337</v>
      </c>
      <c r="D13105" s="1284" t="s">
        <v>28</v>
      </c>
      <c r="E13105" s="1286">
        <v>95.57</v>
      </c>
      <c r="F13105" s="295"/>
      <c r="G13105" s="295"/>
    </row>
    <row r="13106" spans="1:7" customFormat="1" ht="22.5">
      <c r="A13106" s="1284" t="s">
        <v>21871</v>
      </c>
      <c r="B13106" s="1280" t="s">
        <v>43459</v>
      </c>
      <c r="C13106" s="1285" t="s">
        <v>46338</v>
      </c>
      <c r="D13106" s="1284" t="s">
        <v>28</v>
      </c>
      <c r="E13106" s="1286">
        <v>71.61</v>
      </c>
      <c r="F13106" s="295"/>
      <c r="G13106" s="295"/>
    </row>
    <row r="13107" spans="1:7" customFormat="1" ht="22.5">
      <c r="A13107" s="1284" t="s">
        <v>21872</v>
      </c>
      <c r="B13107" s="1280" t="s">
        <v>43459</v>
      </c>
      <c r="C13107" s="1285" t="s">
        <v>46339</v>
      </c>
      <c r="D13107" s="1284" t="s">
        <v>28</v>
      </c>
      <c r="E13107" s="1288">
        <v>111.06</v>
      </c>
      <c r="F13107" s="295"/>
      <c r="G13107" s="295"/>
    </row>
    <row r="13108" spans="1:7" customFormat="1" ht="22.5">
      <c r="A13108" s="1284" t="s">
        <v>21873</v>
      </c>
      <c r="B13108" s="1280" t="s">
        <v>43459</v>
      </c>
      <c r="C13108" s="1285" t="s">
        <v>46340</v>
      </c>
      <c r="D13108" s="1284" t="s">
        <v>28</v>
      </c>
      <c r="E13108" s="1286">
        <v>83.12</v>
      </c>
      <c r="F13108" s="295"/>
      <c r="G13108" s="295"/>
    </row>
    <row r="13109" spans="1:7" customFormat="1" ht="22.5">
      <c r="A13109" s="1284" t="s">
        <v>21874</v>
      </c>
      <c r="B13109" s="1280" t="s">
        <v>43459</v>
      </c>
      <c r="C13109" s="1285" t="s">
        <v>46341</v>
      </c>
      <c r="D13109" s="1284" t="s">
        <v>28</v>
      </c>
      <c r="E13109" s="1288">
        <v>130.41999999999999</v>
      </c>
      <c r="F13109" s="295"/>
      <c r="G13109" s="295"/>
    </row>
    <row r="13110" spans="1:7" customFormat="1" ht="22.5">
      <c r="A13110" s="1284" t="s">
        <v>21875</v>
      </c>
      <c r="B13110" s="1280" t="s">
        <v>43459</v>
      </c>
      <c r="C13110" s="1285" t="s">
        <v>46342</v>
      </c>
      <c r="D13110" s="1284" t="s">
        <v>28</v>
      </c>
      <c r="E13110" s="1286">
        <v>97.28</v>
      </c>
      <c r="F13110" s="295"/>
      <c r="G13110" s="295"/>
    </row>
    <row r="13111" spans="1:7" customFormat="1" ht="22.5">
      <c r="A13111" s="1284" t="s">
        <v>21876</v>
      </c>
      <c r="B13111" s="1280" t="s">
        <v>43459</v>
      </c>
      <c r="C13111" s="1285" t="s">
        <v>46343</v>
      </c>
      <c r="D13111" s="1284" t="s">
        <v>28</v>
      </c>
      <c r="E13111" s="1286">
        <v>32.299999999999997</v>
      </c>
      <c r="F13111" s="295"/>
      <c r="G13111" s="295"/>
    </row>
    <row r="13112" spans="1:7" customFormat="1" ht="22.5">
      <c r="A13112" s="1284" t="s">
        <v>21877</v>
      </c>
      <c r="B13112" s="1280" t="s">
        <v>43459</v>
      </c>
      <c r="C13112" s="1285" t="s">
        <v>46344</v>
      </c>
      <c r="D13112" s="1284" t="s">
        <v>28</v>
      </c>
      <c r="E13112" s="1286">
        <v>24.72</v>
      </c>
      <c r="F13112" s="295"/>
      <c r="G13112" s="295"/>
    </row>
    <row r="13113" spans="1:7" customFormat="1" ht="22.5">
      <c r="A13113" s="1284" t="s">
        <v>21878</v>
      </c>
      <c r="B13113" s="1280" t="s">
        <v>43459</v>
      </c>
      <c r="C13113" s="1285" t="s">
        <v>46345</v>
      </c>
      <c r="D13113" s="1284" t="s">
        <v>28</v>
      </c>
      <c r="E13113" s="1286">
        <v>38.75</v>
      </c>
      <c r="F13113" s="295"/>
      <c r="G13113" s="295"/>
    </row>
    <row r="13114" spans="1:7" customFormat="1" ht="22.5">
      <c r="A13114" s="1284" t="s">
        <v>21879</v>
      </c>
      <c r="B13114" s="1280" t="s">
        <v>43459</v>
      </c>
      <c r="C13114" s="1285" t="s">
        <v>46346</v>
      </c>
      <c r="D13114" s="1284" t="s">
        <v>28</v>
      </c>
      <c r="E13114" s="1286">
        <v>29.17</v>
      </c>
      <c r="F13114" s="295"/>
      <c r="G13114" s="295"/>
    </row>
    <row r="13115" spans="1:7" customFormat="1" ht="22.5">
      <c r="A13115" s="1284" t="s">
        <v>21880</v>
      </c>
      <c r="B13115" s="1280" t="s">
        <v>43459</v>
      </c>
      <c r="C13115" s="1285" t="s">
        <v>46347</v>
      </c>
      <c r="D13115" s="1284" t="s">
        <v>28</v>
      </c>
      <c r="E13115" s="1286">
        <v>47.8</v>
      </c>
      <c r="F13115" s="295"/>
      <c r="G13115" s="295"/>
    </row>
    <row r="13116" spans="1:7" customFormat="1" ht="22.5">
      <c r="A13116" s="1284" t="s">
        <v>21881</v>
      </c>
      <c r="B13116" s="1280" t="s">
        <v>43459</v>
      </c>
      <c r="C13116" s="1285" t="s">
        <v>46348</v>
      </c>
      <c r="D13116" s="1284" t="s">
        <v>28</v>
      </c>
      <c r="E13116" s="1286">
        <v>36.22</v>
      </c>
      <c r="F13116" s="295"/>
      <c r="G13116" s="295"/>
    </row>
    <row r="13117" spans="1:7" customFormat="1" ht="22.5">
      <c r="A13117" s="1284" t="s">
        <v>21882</v>
      </c>
      <c r="B13117" s="1280" t="s">
        <v>43459</v>
      </c>
      <c r="C13117" s="1285" t="s">
        <v>46349</v>
      </c>
      <c r="D13117" s="1284" t="s">
        <v>28</v>
      </c>
      <c r="E13117" s="1286">
        <v>54.24</v>
      </c>
      <c r="F13117" s="295"/>
      <c r="G13117" s="295"/>
    </row>
    <row r="13118" spans="1:7" customFormat="1" ht="22.5">
      <c r="A13118" s="1284" t="s">
        <v>21883</v>
      </c>
      <c r="B13118" s="1280" t="s">
        <v>43459</v>
      </c>
      <c r="C13118" s="1285" t="s">
        <v>46350</v>
      </c>
      <c r="D13118" s="1284" t="s">
        <v>28</v>
      </c>
      <c r="E13118" s="1286">
        <v>40.67</v>
      </c>
      <c r="F13118" s="295"/>
      <c r="G13118" s="295"/>
    </row>
    <row r="13119" spans="1:7" customFormat="1" ht="22.5">
      <c r="A13119" s="1284" t="s">
        <v>21884</v>
      </c>
      <c r="B13119" s="1280" t="s">
        <v>43459</v>
      </c>
      <c r="C13119" s="1285" t="s">
        <v>46351</v>
      </c>
      <c r="D13119" s="1284" t="s">
        <v>28</v>
      </c>
      <c r="E13119" s="1286">
        <v>65.87</v>
      </c>
      <c r="F13119" s="295"/>
      <c r="G13119" s="295"/>
    </row>
    <row r="13120" spans="1:7" customFormat="1" ht="22.5">
      <c r="A13120" s="1284" t="s">
        <v>21885</v>
      </c>
      <c r="B13120" s="1280" t="s">
        <v>43459</v>
      </c>
      <c r="C13120" s="1285" t="s">
        <v>46352</v>
      </c>
      <c r="D13120" s="1284" t="s">
        <v>28</v>
      </c>
      <c r="E13120" s="1286">
        <v>49.5</v>
      </c>
      <c r="F13120" s="295"/>
      <c r="G13120" s="295"/>
    </row>
    <row r="13121" spans="1:7" customFormat="1" ht="22.5">
      <c r="A13121" s="1284" t="s">
        <v>21886</v>
      </c>
      <c r="B13121" s="1280" t="s">
        <v>43459</v>
      </c>
      <c r="C13121" s="1285" t="s">
        <v>46353</v>
      </c>
      <c r="D13121" s="1284" t="s">
        <v>28</v>
      </c>
      <c r="E13121" s="1288">
        <v>142.05000000000001</v>
      </c>
      <c r="F13121" s="295"/>
      <c r="G13121" s="295"/>
    </row>
    <row r="13122" spans="1:7" customFormat="1" ht="22.5">
      <c r="A13122" s="1284" t="s">
        <v>21887</v>
      </c>
      <c r="B13122" s="1280" t="s">
        <v>43459</v>
      </c>
      <c r="C13122" s="1285" t="s">
        <v>46354</v>
      </c>
      <c r="D13122" s="1284" t="s">
        <v>28</v>
      </c>
      <c r="E13122" s="1288">
        <v>106.12</v>
      </c>
      <c r="F13122" s="295"/>
      <c r="G13122" s="295"/>
    </row>
    <row r="13123" spans="1:7" customFormat="1" ht="22.5">
      <c r="A13123" s="1284" t="s">
        <v>21888</v>
      </c>
      <c r="B13123" s="1280" t="s">
        <v>43459</v>
      </c>
      <c r="C13123" s="1285" t="s">
        <v>46355</v>
      </c>
      <c r="D13123" s="1284" t="s">
        <v>28</v>
      </c>
      <c r="E13123" s="1288">
        <v>163.98</v>
      </c>
      <c r="F13123" s="295"/>
      <c r="G13123" s="295"/>
    </row>
    <row r="13124" spans="1:7" customFormat="1" ht="22.5">
      <c r="A13124" s="1284" t="s">
        <v>21889</v>
      </c>
      <c r="B13124" s="1280" t="s">
        <v>43459</v>
      </c>
      <c r="C13124" s="1285" t="s">
        <v>46356</v>
      </c>
      <c r="D13124" s="1284" t="s">
        <v>28</v>
      </c>
      <c r="E13124" s="1288">
        <v>122.07</v>
      </c>
      <c r="F13124" s="295"/>
      <c r="G13124" s="295"/>
    </row>
    <row r="13125" spans="1:7" customFormat="1" ht="22.5">
      <c r="A13125" s="1284" t="s">
        <v>21890</v>
      </c>
      <c r="B13125" s="1280" t="s">
        <v>43459</v>
      </c>
      <c r="C13125" s="1285" t="s">
        <v>46357</v>
      </c>
      <c r="D13125" s="1284" t="s">
        <v>28</v>
      </c>
      <c r="E13125" s="1288">
        <v>196.26</v>
      </c>
      <c r="F13125" s="295"/>
      <c r="G13125" s="295"/>
    </row>
    <row r="13126" spans="1:7" customFormat="1" ht="22.5">
      <c r="A13126" s="1284" t="s">
        <v>21891</v>
      </c>
      <c r="B13126" s="1280" t="s">
        <v>43459</v>
      </c>
      <c r="C13126" s="1285" t="s">
        <v>46358</v>
      </c>
      <c r="D13126" s="1284" t="s">
        <v>28</v>
      </c>
      <c r="E13126" s="1288">
        <v>145.96</v>
      </c>
      <c r="F13126" s="295"/>
      <c r="G13126" s="295"/>
    </row>
    <row r="13127" spans="1:7" customFormat="1">
      <c r="A13127" s="1279">
        <v>251</v>
      </c>
      <c r="B13127" s="1280" t="s">
        <v>43459</v>
      </c>
      <c r="C13127" s="1281" t="s">
        <v>36</v>
      </c>
      <c r="D13127" s="1282" t="s">
        <v>97</v>
      </c>
      <c r="E13127" s="1283"/>
      <c r="F13127" s="295"/>
      <c r="G13127" s="295"/>
    </row>
    <row r="13128" spans="1:7" customFormat="1" ht="22.5">
      <c r="A13128" s="1284" t="s">
        <v>21892</v>
      </c>
      <c r="B13128" s="1280" t="s">
        <v>43459</v>
      </c>
      <c r="C13128" s="1285" t="s">
        <v>43777</v>
      </c>
      <c r="D13128" s="1284" t="s">
        <v>34</v>
      </c>
      <c r="E13128" s="1286">
        <v>57.63</v>
      </c>
      <c r="F13128" s="295"/>
      <c r="G13128" s="295"/>
    </row>
    <row r="13129" spans="1:7" customFormat="1" ht="22.5">
      <c r="A13129" s="1284" t="s">
        <v>21893</v>
      </c>
      <c r="B13129" s="1280" t="s">
        <v>43459</v>
      </c>
      <c r="C13129" s="1285" t="s">
        <v>43778</v>
      </c>
      <c r="D13129" s="1284" t="s">
        <v>34</v>
      </c>
      <c r="E13129" s="1286">
        <v>50.55</v>
      </c>
      <c r="F13129" s="295"/>
      <c r="G13129" s="295"/>
    </row>
    <row r="13130" spans="1:7" customFormat="1" ht="22.5">
      <c r="A13130" s="1284" t="s">
        <v>21894</v>
      </c>
      <c r="B13130" s="1280" t="s">
        <v>43459</v>
      </c>
      <c r="C13130" s="1285" t="s">
        <v>43779</v>
      </c>
      <c r="D13130" s="1284" t="s">
        <v>34</v>
      </c>
      <c r="E13130" s="1288">
        <v>113.61</v>
      </c>
      <c r="F13130" s="295"/>
      <c r="G13130" s="295"/>
    </row>
    <row r="13131" spans="1:7" customFormat="1" ht="22.5">
      <c r="A13131" s="1284" t="s">
        <v>21895</v>
      </c>
      <c r="B13131" s="1280" t="s">
        <v>43459</v>
      </c>
      <c r="C13131" s="1285" t="s">
        <v>43780</v>
      </c>
      <c r="D13131" s="1284" t="s">
        <v>34</v>
      </c>
      <c r="E13131" s="1286">
        <v>62.51</v>
      </c>
      <c r="F13131" s="295"/>
      <c r="G13131" s="295"/>
    </row>
    <row r="13132" spans="1:7" customFormat="1" ht="22.5">
      <c r="A13132" s="1284" t="s">
        <v>21896</v>
      </c>
      <c r="B13132" s="1280" t="s">
        <v>43459</v>
      </c>
      <c r="C13132" s="1285" t="s">
        <v>43781</v>
      </c>
      <c r="D13132" s="1284" t="s">
        <v>34</v>
      </c>
      <c r="E13132" s="1286">
        <v>13.27</v>
      </c>
      <c r="F13132" s="295"/>
      <c r="G13132" s="295"/>
    </row>
    <row r="13133" spans="1:7" customFormat="1" ht="22.5">
      <c r="A13133" s="1284" t="s">
        <v>21897</v>
      </c>
      <c r="B13133" s="1280" t="s">
        <v>43459</v>
      </c>
      <c r="C13133" s="1285" t="s">
        <v>43782</v>
      </c>
      <c r="D13133" s="1284" t="s">
        <v>34</v>
      </c>
      <c r="E13133" s="1286">
        <v>97.29</v>
      </c>
      <c r="F13133" s="295"/>
      <c r="G13133" s="295"/>
    </row>
    <row r="13134" spans="1:7" customFormat="1" ht="22.5">
      <c r="A13134" s="1284" t="s">
        <v>21898</v>
      </c>
      <c r="B13134" s="1280" t="s">
        <v>43459</v>
      </c>
      <c r="C13134" s="1285" t="s">
        <v>43783</v>
      </c>
      <c r="D13134" s="1284" t="s">
        <v>34</v>
      </c>
      <c r="E13134" s="1286">
        <v>36.97</v>
      </c>
      <c r="F13134" s="295"/>
      <c r="G13134" s="295"/>
    </row>
    <row r="13135" spans="1:7" customFormat="1" ht="22.5">
      <c r="A13135" s="1284" t="s">
        <v>21899</v>
      </c>
      <c r="B13135" s="1280" t="s">
        <v>43459</v>
      </c>
      <c r="C13135" s="1285" t="s">
        <v>43784</v>
      </c>
      <c r="D13135" s="1284" t="s">
        <v>34</v>
      </c>
      <c r="E13135" s="1288">
        <v>150.69999999999999</v>
      </c>
      <c r="F13135" s="295"/>
      <c r="G13135" s="295"/>
    </row>
    <row r="13136" spans="1:7" customFormat="1" ht="22.5">
      <c r="A13136" s="1284" t="s">
        <v>21900</v>
      </c>
      <c r="B13136" s="1280" t="s">
        <v>43459</v>
      </c>
      <c r="C13136" s="1285" t="s">
        <v>43785</v>
      </c>
      <c r="D13136" s="1284" t="s">
        <v>34</v>
      </c>
      <c r="E13136" s="1286">
        <v>81.86</v>
      </c>
      <c r="F13136" s="295"/>
      <c r="G13136" s="295"/>
    </row>
    <row r="13137" spans="1:7" customFormat="1" ht="22.5">
      <c r="A13137" s="1284" t="s">
        <v>21901</v>
      </c>
      <c r="B13137" s="1280" t="s">
        <v>43459</v>
      </c>
      <c r="C13137" s="1285" t="s">
        <v>43786</v>
      </c>
      <c r="D13137" s="1284" t="s">
        <v>34</v>
      </c>
      <c r="E13137" s="1286">
        <v>82.47</v>
      </c>
      <c r="F13137" s="295"/>
      <c r="G13137" s="295"/>
    </row>
    <row r="13138" spans="1:7" customFormat="1" ht="22.5">
      <c r="A13138" s="1284" t="s">
        <v>21902</v>
      </c>
      <c r="B13138" s="1280" t="s">
        <v>43459</v>
      </c>
      <c r="C13138" s="1285" t="s">
        <v>43787</v>
      </c>
      <c r="D13138" s="1284" t="s">
        <v>34</v>
      </c>
      <c r="E13138" s="1286">
        <v>22.15</v>
      </c>
      <c r="F13138" s="295"/>
      <c r="G13138" s="295"/>
    </row>
    <row r="13139" spans="1:7" customFormat="1" ht="22.5">
      <c r="A13139" s="1284" t="s">
        <v>21903</v>
      </c>
      <c r="B13139" s="1280" t="s">
        <v>43459</v>
      </c>
      <c r="C13139" s="1285" t="s">
        <v>43788</v>
      </c>
      <c r="D13139" s="1284" t="s">
        <v>34</v>
      </c>
      <c r="E13139" s="1288">
        <v>137.21</v>
      </c>
      <c r="F13139" s="295"/>
      <c r="G13139" s="295"/>
    </row>
    <row r="13140" spans="1:7" customFormat="1" ht="22.5">
      <c r="A13140" s="1284" t="s">
        <v>21904</v>
      </c>
      <c r="B13140" s="1280" t="s">
        <v>43459</v>
      </c>
      <c r="C13140" s="1285" t="s">
        <v>43789</v>
      </c>
      <c r="D13140" s="1284" t="s">
        <v>34</v>
      </c>
      <c r="E13140" s="1286">
        <v>66.92</v>
      </c>
      <c r="F13140" s="295"/>
      <c r="G13140" s="295"/>
    </row>
    <row r="13141" spans="1:7" customFormat="1" ht="22.5">
      <c r="A13141" s="1284" t="s">
        <v>21905</v>
      </c>
      <c r="B13141" s="1280" t="s">
        <v>43459</v>
      </c>
      <c r="C13141" s="1285" t="s">
        <v>43790</v>
      </c>
      <c r="D13141" s="1284" t="s">
        <v>34</v>
      </c>
      <c r="E13141" s="1286">
        <v>14.22</v>
      </c>
      <c r="F13141" s="295"/>
      <c r="G13141" s="295"/>
    </row>
    <row r="13142" spans="1:7" customFormat="1" ht="22.5">
      <c r="A13142" s="1284" t="s">
        <v>21906</v>
      </c>
      <c r="B13142" s="1280" t="s">
        <v>43459</v>
      </c>
      <c r="C13142" s="1285" t="s">
        <v>43791</v>
      </c>
      <c r="D13142" s="1284" t="s">
        <v>34</v>
      </c>
      <c r="E13142" s="1286">
        <v>29.79</v>
      </c>
      <c r="F13142" s="295"/>
      <c r="G13142" s="295"/>
    </row>
    <row r="13143" spans="1:7" customFormat="1" ht="22.5">
      <c r="A13143" s="1284" t="s">
        <v>21907</v>
      </c>
      <c r="B13143" s="1280" t="s">
        <v>43459</v>
      </c>
      <c r="C13143" s="1285" t="s">
        <v>43792</v>
      </c>
      <c r="D13143" s="1284" t="s">
        <v>34</v>
      </c>
      <c r="E13143" s="1286">
        <v>98.92</v>
      </c>
      <c r="F13143" s="295"/>
      <c r="G13143" s="295"/>
    </row>
    <row r="13144" spans="1:7" customFormat="1" ht="22.5">
      <c r="A13144" s="1284" t="s">
        <v>21908</v>
      </c>
      <c r="B13144" s="1280" t="s">
        <v>43459</v>
      </c>
      <c r="C13144" s="1285" t="s">
        <v>43793</v>
      </c>
      <c r="D13144" s="1284" t="s">
        <v>34</v>
      </c>
      <c r="E13144" s="1288">
        <v>154.44</v>
      </c>
      <c r="F13144" s="295"/>
      <c r="G13144" s="295"/>
    </row>
    <row r="13145" spans="1:7" customFormat="1" ht="22.5">
      <c r="A13145" s="1284" t="s">
        <v>21909</v>
      </c>
      <c r="B13145" s="1280" t="s">
        <v>43459</v>
      </c>
      <c r="C13145" s="1285" t="s">
        <v>43794</v>
      </c>
      <c r="D13145" s="1284" t="s">
        <v>34</v>
      </c>
      <c r="E13145" s="1286">
        <v>98.09</v>
      </c>
      <c r="F13145" s="295"/>
      <c r="G13145" s="295"/>
    </row>
    <row r="13146" spans="1:7" customFormat="1" ht="22.5">
      <c r="A13146" s="1284" t="s">
        <v>21910</v>
      </c>
      <c r="B13146" s="1280" t="s">
        <v>43459</v>
      </c>
      <c r="C13146" s="1285" t="s">
        <v>43795</v>
      </c>
      <c r="D13146" s="1284" t="s">
        <v>34</v>
      </c>
      <c r="E13146" s="1286">
        <v>97.55</v>
      </c>
      <c r="F13146" s="295"/>
      <c r="G13146" s="295"/>
    </row>
    <row r="13147" spans="1:7" customFormat="1" ht="22.5">
      <c r="A13147" s="1284" t="s">
        <v>21911</v>
      </c>
      <c r="B13147" s="1280" t="s">
        <v>43459</v>
      </c>
      <c r="C13147" s="1285" t="s">
        <v>43796</v>
      </c>
      <c r="D13147" s="1284" t="s">
        <v>34</v>
      </c>
      <c r="E13147" s="1288">
        <v>123.58</v>
      </c>
      <c r="F13147" s="295"/>
      <c r="G13147" s="295"/>
    </row>
    <row r="13148" spans="1:7" customFormat="1" ht="22.5">
      <c r="A13148" s="1284" t="s">
        <v>21912</v>
      </c>
      <c r="B13148" s="1280" t="s">
        <v>43459</v>
      </c>
      <c r="C13148" s="1285" t="s">
        <v>43797</v>
      </c>
      <c r="D13148" s="1284" t="s">
        <v>34</v>
      </c>
      <c r="E13148" s="1288">
        <v>206.23</v>
      </c>
      <c r="F13148" s="295"/>
      <c r="G13148" s="295"/>
    </row>
    <row r="13149" spans="1:7" customFormat="1" ht="22.5">
      <c r="A13149" s="1284" t="s">
        <v>21913</v>
      </c>
      <c r="B13149" s="1280" t="s">
        <v>43459</v>
      </c>
      <c r="C13149" s="1285" t="s">
        <v>43798</v>
      </c>
      <c r="D13149" s="1284" t="s">
        <v>34</v>
      </c>
      <c r="E13149" s="1288">
        <v>111.23</v>
      </c>
      <c r="F13149" s="295"/>
      <c r="G13149" s="295"/>
    </row>
    <row r="13150" spans="1:7" customFormat="1" ht="22.5">
      <c r="A13150" s="1284" t="s">
        <v>21914</v>
      </c>
      <c r="B13150" s="1280" t="s">
        <v>43459</v>
      </c>
      <c r="C13150" s="1285" t="s">
        <v>43799</v>
      </c>
      <c r="D13150" s="1284" t="s">
        <v>34</v>
      </c>
      <c r="E13150" s="1288">
        <v>206.74</v>
      </c>
      <c r="F13150" s="295"/>
      <c r="G13150" s="295"/>
    </row>
    <row r="13151" spans="1:7" customFormat="1" ht="22.5">
      <c r="A13151" s="1284" t="s">
        <v>21915</v>
      </c>
      <c r="B13151" s="1280" t="s">
        <v>43459</v>
      </c>
      <c r="C13151" s="1285" t="s">
        <v>43800</v>
      </c>
      <c r="D13151" s="1284" t="s">
        <v>34</v>
      </c>
      <c r="E13151" s="1288">
        <v>111.74</v>
      </c>
      <c r="F13151" s="295"/>
      <c r="G13151" s="295"/>
    </row>
    <row r="13152" spans="1:7" customFormat="1" ht="22.5">
      <c r="A13152" s="1284" t="s">
        <v>21916</v>
      </c>
      <c r="B13152" s="1280" t="s">
        <v>43459</v>
      </c>
      <c r="C13152" s="1285" t="s">
        <v>43801</v>
      </c>
      <c r="D13152" s="1284" t="s">
        <v>34</v>
      </c>
      <c r="E13152" s="1288">
        <v>255.78</v>
      </c>
      <c r="F13152" s="295"/>
      <c r="G13152" s="295"/>
    </row>
    <row r="13153" spans="1:7" customFormat="1" ht="22.5">
      <c r="A13153" s="1284" t="s">
        <v>21917</v>
      </c>
      <c r="B13153" s="1280" t="s">
        <v>43459</v>
      </c>
      <c r="C13153" s="1285" t="s">
        <v>43802</v>
      </c>
      <c r="D13153" s="1284" t="s">
        <v>34</v>
      </c>
      <c r="E13153" s="1288">
        <v>166.73</v>
      </c>
      <c r="F13153" s="295"/>
      <c r="G13153" s="295"/>
    </row>
    <row r="13154" spans="1:7" customFormat="1" ht="22.5">
      <c r="A13154" s="1284" t="s">
        <v>21918</v>
      </c>
      <c r="B13154" s="1280" t="s">
        <v>43459</v>
      </c>
      <c r="C13154" s="1285" t="s">
        <v>43803</v>
      </c>
      <c r="D13154" s="1284" t="s">
        <v>34</v>
      </c>
      <c r="E13154" s="1288">
        <v>256.29000000000002</v>
      </c>
      <c r="F13154" s="295"/>
      <c r="G13154" s="295"/>
    </row>
    <row r="13155" spans="1:7" customFormat="1" ht="22.5">
      <c r="A13155" s="1284" t="s">
        <v>21919</v>
      </c>
      <c r="B13155" s="1280" t="s">
        <v>43459</v>
      </c>
      <c r="C13155" s="1285" t="s">
        <v>43804</v>
      </c>
      <c r="D13155" s="1284" t="s">
        <v>34</v>
      </c>
      <c r="E13155" s="1288">
        <v>167.24</v>
      </c>
      <c r="F13155" s="295"/>
      <c r="G13155" s="295"/>
    </row>
    <row r="13156" spans="1:7" customFormat="1">
      <c r="A13156" s="1284" t="s">
        <v>21920</v>
      </c>
      <c r="B13156" s="1280" t="s">
        <v>43459</v>
      </c>
      <c r="C13156" s="1285" t="s">
        <v>43805</v>
      </c>
      <c r="D13156" s="1284" t="s">
        <v>34</v>
      </c>
      <c r="E13156" s="1288">
        <v>181.98</v>
      </c>
      <c r="F13156" s="295"/>
      <c r="G13156" s="295"/>
    </row>
    <row r="13157" spans="1:7" customFormat="1">
      <c r="A13157" s="1284" t="s">
        <v>21921</v>
      </c>
      <c r="B13157" s="1280" t="s">
        <v>43459</v>
      </c>
      <c r="C13157" s="1285" t="s">
        <v>43806</v>
      </c>
      <c r="D13157" s="1284" t="s">
        <v>34</v>
      </c>
      <c r="E13157" s="1286">
        <v>93.75</v>
      </c>
      <c r="F13157" s="295"/>
      <c r="G13157" s="295"/>
    </row>
    <row r="13158" spans="1:7" customFormat="1">
      <c r="A13158" s="1284" t="s">
        <v>21922</v>
      </c>
      <c r="B13158" s="1280" t="s">
        <v>43459</v>
      </c>
      <c r="C13158" s="1285" t="s">
        <v>43807</v>
      </c>
      <c r="D13158" s="1284" t="s">
        <v>34</v>
      </c>
      <c r="E13158" s="1288">
        <v>176.83</v>
      </c>
      <c r="F13158" s="295"/>
      <c r="G13158" s="295"/>
    </row>
    <row r="13159" spans="1:7" customFormat="1">
      <c r="A13159" s="1284" t="s">
        <v>21923</v>
      </c>
      <c r="B13159" s="1280" t="s">
        <v>43459</v>
      </c>
      <c r="C13159" s="1285" t="s">
        <v>43808</v>
      </c>
      <c r="D13159" s="1284" t="s">
        <v>34</v>
      </c>
      <c r="E13159" s="1286">
        <v>88.6</v>
      </c>
      <c r="F13159" s="295"/>
      <c r="G13159" s="295"/>
    </row>
    <row r="13160" spans="1:7" customFormat="1" ht="32.25">
      <c r="A13160" s="1284" t="s">
        <v>21924</v>
      </c>
      <c r="B13160" s="1280" t="s">
        <v>43459</v>
      </c>
      <c r="C13160" s="1285" t="s">
        <v>43809</v>
      </c>
      <c r="D13160" s="1284" t="s">
        <v>34</v>
      </c>
      <c r="E13160" s="1288">
        <v>177.28</v>
      </c>
      <c r="F13160" s="295"/>
      <c r="G13160" s="295"/>
    </row>
    <row r="13161" spans="1:7" customFormat="1" ht="32.25">
      <c r="A13161" s="1284" t="s">
        <v>21925</v>
      </c>
      <c r="B13161" s="1280" t="s">
        <v>43459</v>
      </c>
      <c r="C13161" s="1285" t="s">
        <v>43810</v>
      </c>
      <c r="D13161" s="1284" t="s">
        <v>34</v>
      </c>
      <c r="E13161" s="1288">
        <v>110.51</v>
      </c>
      <c r="F13161" s="295"/>
      <c r="G13161" s="295"/>
    </row>
    <row r="13162" spans="1:7" customFormat="1" ht="22.5">
      <c r="A13162" s="1284" t="s">
        <v>21926</v>
      </c>
      <c r="B13162" s="1280" t="s">
        <v>43459</v>
      </c>
      <c r="C13162" s="1285" t="s">
        <v>43811</v>
      </c>
      <c r="D13162" s="1284" t="s">
        <v>34</v>
      </c>
      <c r="E13162" s="1286">
        <v>38.25</v>
      </c>
      <c r="F13162" s="295"/>
      <c r="G13162" s="295"/>
    </row>
    <row r="13163" spans="1:7" customFormat="1" ht="22.5">
      <c r="A13163" s="1284" t="s">
        <v>21927</v>
      </c>
      <c r="B13163" s="1280" t="s">
        <v>43459</v>
      </c>
      <c r="C13163" s="1285" t="s">
        <v>43812</v>
      </c>
      <c r="D13163" s="1284" t="s">
        <v>34</v>
      </c>
      <c r="E13163" s="1286">
        <v>38.44</v>
      </c>
      <c r="F13163" s="295"/>
      <c r="G13163" s="295"/>
    </row>
    <row r="13164" spans="1:7" customFormat="1" ht="22.5">
      <c r="A13164" s="1284" t="s">
        <v>21928</v>
      </c>
      <c r="B13164" s="1280" t="s">
        <v>43459</v>
      </c>
      <c r="C13164" s="1285" t="s">
        <v>43813</v>
      </c>
      <c r="D13164" s="1284" t="s">
        <v>34</v>
      </c>
      <c r="E13164" s="1288">
        <v>116.75</v>
      </c>
      <c r="F13164" s="295"/>
      <c r="G13164" s="295"/>
    </row>
    <row r="13165" spans="1:7" customFormat="1" ht="22.5">
      <c r="A13165" s="1284" t="s">
        <v>21929</v>
      </c>
      <c r="B13165" s="1280" t="s">
        <v>43459</v>
      </c>
      <c r="C13165" s="1285" t="s">
        <v>43814</v>
      </c>
      <c r="D13165" s="1284" t="s">
        <v>34</v>
      </c>
      <c r="E13165" s="1286">
        <v>70.8</v>
      </c>
      <c r="F13165" s="295"/>
      <c r="G13165" s="295"/>
    </row>
    <row r="13166" spans="1:7" customFormat="1" ht="22.5">
      <c r="A13166" s="1284" t="s">
        <v>21930</v>
      </c>
      <c r="B13166" s="1280" t="s">
        <v>43459</v>
      </c>
      <c r="C13166" s="1285" t="s">
        <v>43815</v>
      </c>
      <c r="D13166" s="1284" t="s">
        <v>34</v>
      </c>
      <c r="E13166" s="1286">
        <v>23.42</v>
      </c>
      <c r="F13166" s="295"/>
      <c r="G13166" s="295"/>
    </row>
    <row r="13167" spans="1:7" customFormat="1" ht="22.5">
      <c r="A13167" s="1284" t="s">
        <v>21931</v>
      </c>
      <c r="B13167" s="1280" t="s">
        <v>43459</v>
      </c>
      <c r="C13167" s="1285" t="s">
        <v>43816</v>
      </c>
      <c r="D13167" s="1284" t="s">
        <v>34</v>
      </c>
      <c r="E13167" s="1286">
        <v>23.63</v>
      </c>
      <c r="F13167" s="295"/>
      <c r="G13167" s="295"/>
    </row>
    <row r="13168" spans="1:7" customFormat="1" ht="32.25">
      <c r="A13168" s="1284" t="s">
        <v>21932</v>
      </c>
      <c r="B13168" s="1280" t="s">
        <v>43459</v>
      </c>
      <c r="C13168" s="1285" t="s">
        <v>43817</v>
      </c>
      <c r="D13168" s="1284" t="s">
        <v>34</v>
      </c>
      <c r="E13168" s="1288">
        <v>128.69</v>
      </c>
      <c r="F13168" s="295"/>
      <c r="G13168" s="295"/>
    </row>
    <row r="13169" spans="1:7" customFormat="1" ht="32.25">
      <c r="A13169" s="1284" t="s">
        <v>21933</v>
      </c>
      <c r="B13169" s="1280" t="s">
        <v>43459</v>
      </c>
      <c r="C13169" s="1285" t="s">
        <v>43818</v>
      </c>
      <c r="D13169" s="1284" t="s">
        <v>34</v>
      </c>
      <c r="E13169" s="1286">
        <v>41.85</v>
      </c>
      <c r="F13169" s="295"/>
      <c r="G13169" s="295"/>
    </row>
    <row r="13170" spans="1:7" customFormat="1" ht="32.25">
      <c r="A13170" s="1284" t="s">
        <v>21934</v>
      </c>
      <c r="B13170" s="1280" t="s">
        <v>43459</v>
      </c>
      <c r="C13170" s="1285" t="s">
        <v>43819</v>
      </c>
      <c r="D13170" s="1284" t="s">
        <v>34</v>
      </c>
      <c r="E13170" s="1288">
        <v>183.05</v>
      </c>
      <c r="F13170" s="295"/>
      <c r="G13170" s="295"/>
    </row>
    <row r="13171" spans="1:7" customFormat="1" ht="22.5">
      <c r="A13171" s="1284" t="s">
        <v>45481</v>
      </c>
      <c r="B13171" s="1280" t="s">
        <v>43459</v>
      </c>
      <c r="C13171" s="1285" t="s">
        <v>46359</v>
      </c>
      <c r="D13171" s="1284" t="s">
        <v>2506</v>
      </c>
      <c r="E13171" s="1288">
        <v>189.59</v>
      </c>
      <c r="F13171" s="295"/>
      <c r="G13171" s="295"/>
    </row>
    <row r="13172" spans="1:7" customFormat="1" ht="22.5">
      <c r="A13172" s="1284" t="s">
        <v>45482</v>
      </c>
      <c r="B13172" s="1280" t="s">
        <v>43459</v>
      </c>
      <c r="C13172" s="1285" t="s">
        <v>46360</v>
      </c>
      <c r="D13172" s="1284" t="s">
        <v>2506</v>
      </c>
      <c r="E13172" s="1288">
        <v>141.62</v>
      </c>
      <c r="F13172" s="295"/>
      <c r="G13172" s="295"/>
    </row>
    <row r="13173" spans="1:7" customFormat="1" ht="22.5">
      <c r="A13173" s="1284" t="s">
        <v>45483</v>
      </c>
      <c r="B13173" s="1280" t="s">
        <v>43459</v>
      </c>
      <c r="C13173" s="1285" t="s">
        <v>46361</v>
      </c>
      <c r="D13173" s="1284" t="s">
        <v>2506</v>
      </c>
      <c r="E13173" s="1288">
        <v>194.58</v>
      </c>
      <c r="F13173" s="295"/>
      <c r="G13173" s="295"/>
    </row>
    <row r="13174" spans="1:7" customFormat="1" ht="22.5">
      <c r="A13174" s="1284" t="s">
        <v>45484</v>
      </c>
      <c r="B13174" s="1280" t="s">
        <v>43459</v>
      </c>
      <c r="C13174" s="1285" t="s">
        <v>46362</v>
      </c>
      <c r="D13174" s="1284" t="s">
        <v>2506</v>
      </c>
      <c r="E13174" s="1288">
        <v>145.88999999999999</v>
      </c>
      <c r="F13174" s="295"/>
      <c r="G13174" s="295"/>
    </row>
    <row r="13175" spans="1:7" customFormat="1" ht="22.5">
      <c r="A13175" s="1284" t="s">
        <v>45485</v>
      </c>
      <c r="B13175" s="1280" t="s">
        <v>43459</v>
      </c>
      <c r="C13175" s="1285" t="s">
        <v>46363</v>
      </c>
      <c r="D13175" s="1284" t="s">
        <v>2506</v>
      </c>
      <c r="E13175" s="1288">
        <v>194.66</v>
      </c>
      <c r="F13175" s="295"/>
      <c r="G13175" s="295"/>
    </row>
    <row r="13176" spans="1:7" customFormat="1" ht="22.5">
      <c r="A13176" s="1284" t="s">
        <v>45486</v>
      </c>
      <c r="B13176" s="1280" t="s">
        <v>43459</v>
      </c>
      <c r="C13176" s="1285" t="s">
        <v>46364</v>
      </c>
      <c r="D13176" s="1284" t="s">
        <v>2506</v>
      </c>
      <c r="E13176" s="1288">
        <v>144.76</v>
      </c>
      <c r="F13176" s="295"/>
      <c r="G13176" s="295"/>
    </row>
    <row r="13177" spans="1:7" customFormat="1" ht="22.5">
      <c r="A13177" s="1284" t="s">
        <v>45487</v>
      </c>
      <c r="B13177" s="1280" t="s">
        <v>43459</v>
      </c>
      <c r="C13177" s="1285" t="s">
        <v>46365</v>
      </c>
      <c r="D13177" s="1284" t="s">
        <v>2506</v>
      </c>
      <c r="E13177" s="1288">
        <v>225.36</v>
      </c>
      <c r="F13177" s="295"/>
      <c r="G13177" s="295"/>
    </row>
    <row r="13178" spans="1:7" customFormat="1" ht="22.5">
      <c r="A13178" s="1284" t="s">
        <v>45488</v>
      </c>
      <c r="B13178" s="1280" t="s">
        <v>43459</v>
      </c>
      <c r="C13178" s="1285" t="s">
        <v>46366</v>
      </c>
      <c r="D13178" s="1284" t="s">
        <v>2506</v>
      </c>
      <c r="E13178" s="1288">
        <v>177.17</v>
      </c>
      <c r="F13178" s="295"/>
      <c r="G13178" s="295"/>
    </row>
    <row r="13179" spans="1:7" customFormat="1" ht="22.5">
      <c r="A13179" s="1284" t="s">
        <v>21935</v>
      </c>
      <c r="B13179" s="1280" t="s">
        <v>43459</v>
      </c>
      <c r="C13179" s="1285" t="s">
        <v>43820</v>
      </c>
      <c r="D13179" s="1284" t="s">
        <v>2506</v>
      </c>
      <c r="E13179" s="1288">
        <v>230.37</v>
      </c>
      <c r="F13179" s="295"/>
      <c r="G13179" s="295"/>
    </row>
    <row r="13180" spans="1:7" customFormat="1" ht="22.5">
      <c r="A13180" s="1284" t="s">
        <v>45489</v>
      </c>
      <c r="B13180" s="1280" t="s">
        <v>43459</v>
      </c>
      <c r="C13180" s="1285" t="s">
        <v>46367</v>
      </c>
      <c r="D13180" s="1284" t="s">
        <v>2506</v>
      </c>
      <c r="E13180" s="1288">
        <v>181.46</v>
      </c>
      <c r="F13180" s="295"/>
      <c r="G13180" s="295"/>
    </row>
    <row r="13181" spans="1:7" customFormat="1" ht="22.5">
      <c r="A13181" s="1284" t="s">
        <v>45490</v>
      </c>
      <c r="B13181" s="1280" t="s">
        <v>43459</v>
      </c>
      <c r="C13181" s="1285" t="s">
        <v>46368</v>
      </c>
      <c r="D13181" s="1284" t="s">
        <v>2506</v>
      </c>
      <c r="E13181" s="1288">
        <v>237.31</v>
      </c>
      <c r="F13181" s="295"/>
      <c r="G13181" s="295"/>
    </row>
    <row r="13182" spans="1:7" customFormat="1" ht="22.5">
      <c r="A13182" s="1284" t="s">
        <v>45491</v>
      </c>
      <c r="B13182" s="1280" t="s">
        <v>43459</v>
      </c>
      <c r="C13182" s="1285" t="s">
        <v>46369</v>
      </c>
      <c r="D13182" s="1284" t="s">
        <v>2506</v>
      </c>
      <c r="E13182" s="1288">
        <v>187.19</v>
      </c>
      <c r="F13182" s="295"/>
      <c r="G13182" s="295"/>
    </row>
    <row r="13183" spans="1:7" customFormat="1" ht="22.5">
      <c r="A13183" s="1284" t="s">
        <v>45492</v>
      </c>
      <c r="B13183" s="1280" t="s">
        <v>43459</v>
      </c>
      <c r="C13183" s="1285" t="s">
        <v>46370</v>
      </c>
      <c r="D13183" s="1284" t="s">
        <v>2506</v>
      </c>
      <c r="E13183" s="1288">
        <v>228.1</v>
      </c>
      <c r="F13183" s="295"/>
      <c r="G13183" s="295"/>
    </row>
    <row r="13184" spans="1:7" customFormat="1" ht="22.5">
      <c r="A13184" s="1284" t="s">
        <v>45493</v>
      </c>
      <c r="B13184" s="1280" t="s">
        <v>43459</v>
      </c>
      <c r="C13184" s="1285" t="s">
        <v>46371</v>
      </c>
      <c r="D13184" s="1284" t="s">
        <v>2506</v>
      </c>
      <c r="E13184" s="1288">
        <v>187.44</v>
      </c>
      <c r="F13184" s="295"/>
      <c r="G13184" s="295"/>
    </row>
    <row r="13185" spans="1:7" customFormat="1" ht="22.5">
      <c r="A13185" s="1284" t="s">
        <v>45494</v>
      </c>
      <c r="B13185" s="1280" t="s">
        <v>43459</v>
      </c>
      <c r="C13185" s="1285" t="s">
        <v>46372</v>
      </c>
      <c r="D13185" s="1284" t="s">
        <v>2506</v>
      </c>
      <c r="E13185" s="1288">
        <v>233.4</v>
      </c>
      <c r="F13185" s="295"/>
      <c r="G13185" s="295"/>
    </row>
    <row r="13186" spans="1:7" customFormat="1" ht="22.5">
      <c r="A13186" s="1284" t="s">
        <v>45495</v>
      </c>
      <c r="B13186" s="1280" t="s">
        <v>43459</v>
      </c>
      <c r="C13186" s="1285" t="s">
        <v>46373</v>
      </c>
      <c r="D13186" s="1284" t="s">
        <v>2506</v>
      </c>
      <c r="E13186" s="1288">
        <v>193.21</v>
      </c>
      <c r="F13186" s="295"/>
      <c r="G13186" s="295"/>
    </row>
    <row r="13187" spans="1:7" customFormat="1" ht="22.5">
      <c r="A13187" s="1284" t="s">
        <v>45496</v>
      </c>
      <c r="B13187" s="1280" t="s">
        <v>43459</v>
      </c>
      <c r="C13187" s="1285" t="s">
        <v>46374</v>
      </c>
      <c r="D13187" s="1284" t="s">
        <v>2506</v>
      </c>
      <c r="E13187" s="1288">
        <v>234.76</v>
      </c>
      <c r="F13187" s="295"/>
      <c r="G13187" s="295"/>
    </row>
    <row r="13188" spans="1:7" customFormat="1" ht="22.5">
      <c r="A13188" s="1284" t="s">
        <v>45497</v>
      </c>
      <c r="B13188" s="1280" t="s">
        <v>43459</v>
      </c>
      <c r="C13188" s="1285" t="s">
        <v>46375</v>
      </c>
      <c r="D13188" s="1284" t="s">
        <v>2506</v>
      </c>
      <c r="E13188" s="1288">
        <v>196.07</v>
      </c>
      <c r="F13188" s="295"/>
      <c r="G13188" s="295"/>
    </row>
    <row r="13189" spans="1:7" customFormat="1" ht="22.5">
      <c r="A13189" s="1284" t="s">
        <v>45498</v>
      </c>
      <c r="B13189" s="1280" t="s">
        <v>43459</v>
      </c>
      <c r="C13189" s="1285" t="s">
        <v>46376</v>
      </c>
      <c r="D13189" s="1284" t="s">
        <v>2506</v>
      </c>
      <c r="E13189" s="1288">
        <v>231.17</v>
      </c>
      <c r="F13189" s="295"/>
      <c r="G13189" s="295"/>
    </row>
    <row r="13190" spans="1:7" customFormat="1" ht="22.5">
      <c r="A13190" s="1284" t="s">
        <v>45499</v>
      </c>
      <c r="B13190" s="1280" t="s">
        <v>43459</v>
      </c>
      <c r="C13190" s="1285" t="s">
        <v>46377</v>
      </c>
      <c r="D13190" s="1284" t="s">
        <v>2506</v>
      </c>
      <c r="E13190" s="1288">
        <v>187.2</v>
      </c>
      <c r="F13190" s="295"/>
      <c r="G13190" s="295"/>
    </row>
    <row r="13191" spans="1:7" customFormat="1" ht="22.5">
      <c r="A13191" s="1284" t="s">
        <v>21936</v>
      </c>
      <c r="B13191" s="1280" t="s">
        <v>43459</v>
      </c>
      <c r="C13191" s="1285" t="s">
        <v>43821</v>
      </c>
      <c r="D13191" s="1284" t="s">
        <v>34</v>
      </c>
      <c r="E13191" s="1286">
        <v>12.42</v>
      </c>
      <c r="F13191" s="295"/>
      <c r="G13191" s="295"/>
    </row>
    <row r="13192" spans="1:7" customFormat="1" ht="22.5">
      <c r="A13192" s="1284" t="s">
        <v>21937</v>
      </c>
      <c r="B13192" s="1280" t="s">
        <v>43459</v>
      </c>
      <c r="C13192" s="1285" t="s">
        <v>43822</v>
      </c>
      <c r="D13192" s="1284" t="s">
        <v>34</v>
      </c>
      <c r="E13192" s="1288">
        <v>115.36</v>
      </c>
      <c r="F13192" s="295"/>
      <c r="G13192" s="295"/>
    </row>
    <row r="13193" spans="1:7" customFormat="1" ht="22.5">
      <c r="A13193" s="1284" t="s">
        <v>21938</v>
      </c>
      <c r="B13193" s="1280" t="s">
        <v>43459</v>
      </c>
      <c r="C13193" s="1285" t="s">
        <v>43823</v>
      </c>
      <c r="D13193" s="1284" t="s">
        <v>34</v>
      </c>
      <c r="E13193" s="1286">
        <v>80.48</v>
      </c>
      <c r="F13193" s="295"/>
      <c r="G13193" s="295"/>
    </row>
    <row r="13194" spans="1:7" customFormat="1" ht="22.5">
      <c r="A13194" s="1284" t="s">
        <v>21939</v>
      </c>
      <c r="B13194" s="1280" t="s">
        <v>43459</v>
      </c>
      <c r="C13194" s="1285" t="s">
        <v>43824</v>
      </c>
      <c r="D13194" s="1284" t="s">
        <v>34</v>
      </c>
      <c r="E13194" s="1286">
        <v>63.18</v>
      </c>
      <c r="F13194" s="295"/>
      <c r="G13194" s="295"/>
    </row>
    <row r="13195" spans="1:7" customFormat="1" ht="22.5">
      <c r="A13195" s="1284" t="s">
        <v>21940</v>
      </c>
      <c r="B13195" s="1280" t="s">
        <v>43459</v>
      </c>
      <c r="C13195" s="1285" t="s">
        <v>43825</v>
      </c>
      <c r="D13195" s="1284" t="s">
        <v>34</v>
      </c>
      <c r="E13195" s="1286">
        <v>53.88</v>
      </c>
      <c r="F13195" s="295"/>
      <c r="G13195" s="295"/>
    </row>
    <row r="13196" spans="1:7" customFormat="1" ht="22.5">
      <c r="A13196" s="1284" t="s">
        <v>21941</v>
      </c>
      <c r="B13196" s="1280" t="s">
        <v>43459</v>
      </c>
      <c r="C13196" s="1285" t="s">
        <v>43826</v>
      </c>
      <c r="D13196" s="1284" t="s">
        <v>34</v>
      </c>
      <c r="E13196" s="1288">
        <v>163.82</v>
      </c>
      <c r="F13196" s="295"/>
      <c r="G13196" s="295"/>
    </row>
    <row r="13197" spans="1:7" customFormat="1" ht="22.5">
      <c r="A13197" s="1284" t="s">
        <v>21942</v>
      </c>
      <c r="B13197" s="1280" t="s">
        <v>43459</v>
      </c>
      <c r="C13197" s="1285" t="s">
        <v>43827</v>
      </c>
      <c r="D13197" s="1284" t="s">
        <v>34</v>
      </c>
      <c r="E13197" s="1288">
        <v>115.74</v>
      </c>
      <c r="F13197" s="295"/>
      <c r="G13197" s="295"/>
    </row>
    <row r="13198" spans="1:7" customFormat="1" ht="22.5">
      <c r="A13198" s="1284" t="s">
        <v>21943</v>
      </c>
      <c r="B13198" s="1280" t="s">
        <v>43459</v>
      </c>
      <c r="C13198" s="1285" t="s">
        <v>43828</v>
      </c>
      <c r="D13198" s="1284" t="s">
        <v>34</v>
      </c>
      <c r="E13198" s="1286">
        <v>92.08</v>
      </c>
      <c r="F13198" s="295"/>
      <c r="G13198" s="295"/>
    </row>
    <row r="13199" spans="1:7" customFormat="1" ht="22.5">
      <c r="A13199" s="1284" t="s">
        <v>21944</v>
      </c>
      <c r="B13199" s="1280" t="s">
        <v>43459</v>
      </c>
      <c r="C13199" s="1285" t="s">
        <v>43829</v>
      </c>
      <c r="D13199" s="1284" t="s">
        <v>34</v>
      </c>
      <c r="E13199" s="1286">
        <v>79.23</v>
      </c>
      <c r="F13199" s="295"/>
      <c r="G13199" s="295"/>
    </row>
    <row r="13200" spans="1:7" customFormat="1">
      <c r="A13200" s="1284" t="s">
        <v>21945</v>
      </c>
      <c r="B13200" s="1280" t="s">
        <v>43459</v>
      </c>
      <c r="C13200" s="1285" t="s">
        <v>43830</v>
      </c>
      <c r="D13200" s="1284" t="s">
        <v>32</v>
      </c>
      <c r="E13200" s="1287">
        <v>0.38</v>
      </c>
      <c r="F13200" s="295"/>
      <c r="G13200" s="295"/>
    </row>
    <row r="13201" spans="1:7" customFormat="1">
      <c r="A13201" s="1284" t="s">
        <v>21946</v>
      </c>
      <c r="B13201" s="1280" t="s">
        <v>43459</v>
      </c>
      <c r="C13201" s="1285" t="s">
        <v>43831</v>
      </c>
      <c r="D13201" s="1284" t="s">
        <v>32</v>
      </c>
      <c r="E13201" s="1287">
        <v>0.41</v>
      </c>
      <c r="F13201" s="295"/>
      <c r="G13201" s="295"/>
    </row>
    <row r="13202" spans="1:7" customFormat="1" ht="22.5">
      <c r="A13202" s="1284" t="s">
        <v>21947</v>
      </c>
      <c r="B13202" s="1280" t="s">
        <v>43459</v>
      </c>
      <c r="C13202" s="1285" t="s">
        <v>43832</v>
      </c>
      <c r="D13202" s="1284" t="s">
        <v>32</v>
      </c>
      <c r="E13202" s="1287">
        <v>0.61</v>
      </c>
      <c r="F13202" s="295"/>
      <c r="G13202" s="295"/>
    </row>
    <row r="13203" spans="1:7" customFormat="1" ht="22.5">
      <c r="A13203" s="1284" t="s">
        <v>21948</v>
      </c>
      <c r="B13203" s="1280" t="s">
        <v>43459</v>
      </c>
      <c r="C13203" s="1285" t="s">
        <v>43833</v>
      </c>
      <c r="D13203" s="1284" t="s">
        <v>32</v>
      </c>
      <c r="E13203" s="1287">
        <v>0.45</v>
      </c>
      <c r="F13203" s="295"/>
      <c r="G13203" s="295"/>
    </row>
    <row r="13204" spans="1:7" customFormat="1" ht="22.5">
      <c r="A13204" s="1284" t="s">
        <v>21949</v>
      </c>
      <c r="B13204" s="1280" t="s">
        <v>43459</v>
      </c>
      <c r="C13204" s="1285" t="s">
        <v>43834</v>
      </c>
      <c r="D13204" s="1284" t="s">
        <v>32</v>
      </c>
      <c r="E13204" s="1287">
        <v>1.1200000000000001</v>
      </c>
      <c r="F13204" s="295"/>
      <c r="G13204" s="295"/>
    </row>
    <row r="13205" spans="1:7" customFormat="1" ht="22.5">
      <c r="A13205" s="1284" t="s">
        <v>21950</v>
      </c>
      <c r="B13205" s="1280" t="s">
        <v>43459</v>
      </c>
      <c r="C13205" s="1285" t="s">
        <v>43835</v>
      </c>
      <c r="D13205" s="1284" t="s">
        <v>32</v>
      </c>
      <c r="E13205" s="1287">
        <v>0.82</v>
      </c>
      <c r="F13205" s="295"/>
      <c r="G13205" s="295"/>
    </row>
    <row r="13206" spans="1:7" customFormat="1" ht="22.5">
      <c r="A13206" s="1284" t="s">
        <v>21951</v>
      </c>
      <c r="B13206" s="1280" t="s">
        <v>43459</v>
      </c>
      <c r="C13206" s="1285" t="s">
        <v>43836</v>
      </c>
      <c r="D13206" s="1284" t="s">
        <v>32</v>
      </c>
      <c r="E13206" s="1287">
        <v>1.77</v>
      </c>
      <c r="F13206" s="295"/>
      <c r="G13206" s="295"/>
    </row>
    <row r="13207" spans="1:7" customFormat="1" ht="22.5">
      <c r="A13207" s="1284" t="s">
        <v>21952</v>
      </c>
      <c r="B13207" s="1280" t="s">
        <v>43459</v>
      </c>
      <c r="C13207" s="1285" t="s">
        <v>43837</v>
      </c>
      <c r="D13207" s="1284" t="s">
        <v>32</v>
      </c>
      <c r="E13207" s="1287">
        <v>1.3</v>
      </c>
      <c r="F13207" s="295"/>
      <c r="G13207" s="295"/>
    </row>
    <row r="13208" spans="1:7" customFormat="1" ht="22.5">
      <c r="A13208" s="1284" t="s">
        <v>21953</v>
      </c>
      <c r="B13208" s="1280" t="s">
        <v>43459</v>
      </c>
      <c r="C13208" s="1285" t="s">
        <v>43838</v>
      </c>
      <c r="D13208" s="1284" t="s">
        <v>32</v>
      </c>
      <c r="E13208" s="1287">
        <v>3.46</v>
      </c>
      <c r="F13208" s="295"/>
      <c r="G13208" s="295"/>
    </row>
    <row r="13209" spans="1:7" customFormat="1" ht="22.5">
      <c r="A13209" s="1284" t="s">
        <v>21954</v>
      </c>
      <c r="B13209" s="1280" t="s">
        <v>43459</v>
      </c>
      <c r="C13209" s="1285" t="s">
        <v>43839</v>
      </c>
      <c r="D13209" s="1284" t="s">
        <v>32</v>
      </c>
      <c r="E13209" s="1287">
        <v>2.48</v>
      </c>
      <c r="F13209" s="295"/>
      <c r="G13209" s="295"/>
    </row>
    <row r="13210" spans="1:7" customFormat="1" ht="22.5">
      <c r="A13210" s="1284" t="s">
        <v>21955</v>
      </c>
      <c r="B13210" s="1280" t="s">
        <v>43459</v>
      </c>
      <c r="C13210" s="1285" t="s">
        <v>43840</v>
      </c>
      <c r="D13210" s="1284" t="s">
        <v>34</v>
      </c>
      <c r="E13210" s="1288">
        <v>212.49</v>
      </c>
      <c r="F13210" s="295"/>
      <c r="G13210" s="295"/>
    </row>
    <row r="13211" spans="1:7" customFormat="1" ht="22.5">
      <c r="A13211" s="1284" t="s">
        <v>21956</v>
      </c>
      <c r="B13211" s="1280" t="s">
        <v>43459</v>
      </c>
      <c r="C13211" s="1285" t="s">
        <v>43841</v>
      </c>
      <c r="D13211" s="1284" t="s">
        <v>34</v>
      </c>
      <c r="E13211" s="1288">
        <v>125.15</v>
      </c>
      <c r="F13211" s="295"/>
      <c r="G13211" s="295"/>
    </row>
    <row r="13212" spans="1:7" customFormat="1" ht="22.5">
      <c r="A13212" s="1284" t="s">
        <v>21957</v>
      </c>
      <c r="B13212" s="1280" t="s">
        <v>43459</v>
      </c>
      <c r="C13212" s="1285" t="s">
        <v>43842</v>
      </c>
      <c r="D13212" s="1284" t="s">
        <v>34</v>
      </c>
      <c r="E13212" s="1288">
        <v>213.12</v>
      </c>
      <c r="F13212" s="295"/>
      <c r="G13212" s="295"/>
    </row>
    <row r="13213" spans="1:7" customFormat="1" ht="22.5">
      <c r="A13213" s="1284" t="s">
        <v>21958</v>
      </c>
      <c r="B13213" s="1280" t="s">
        <v>43459</v>
      </c>
      <c r="C13213" s="1285" t="s">
        <v>43843</v>
      </c>
      <c r="D13213" s="1284" t="s">
        <v>34</v>
      </c>
      <c r="E13213" s="1288">
        <v>125.78</v>
      </c>
      <c r="F13213" s="295"/>
      <c r="G13213" s="295"/>
    </row>
    <row r="13214" spans="1:7" customFormat="1" ht="22.5">
      <c r="A13214" s="1284" t="s">
        <v>21959</v>
      </c>
      <c r="B13214" s="1280" t="s">
        <v>43459</v>
      </c>
      <c r="C13214" s="1285" t="s">
        <v>43844</v>
      </c>
      <c r="D13214" s="1284" t="s">
        <v>34</v>
      </c>
      <c r="E13214" s="1288">
        <v>217.87</v>
      </c>
      <c r="F13214" s="295"/>
      <c r="G13214" s="295"/>
    </row>
    <row r="13215" spans="1:7" customFormat="1" ht="22.5">
      <c r="A13215" s="1284" t="s">
        <v>21960</v>
      </c>
      <c r="B13215" s="1280" t="s">
        <v>43459</v>
      </c>
      <c r="C13215" s="1285" t="s">
        <v>43845</v>
      </c>
      <c r="D13215" s="1284" t="s">
        <v>34</v>
      </c>
      <c r="E13215" s="1288">
        <v>126.52</v>
      </c>
      <c r="F13215" s="295"/>
      <c r="G13215" s="295"/>
    </row>
    <row r="13216" spans="1:7" customFormat="1" ht="22.5">
      <c r="A13216" s="1284" t="s">
        <v>21961</v>
      </c>
      <c r="B13216" s="1280" t="s">
        <v>43459</v>
      </c>
      <c r="C13216" s="1285" t="s">
        <v>43846</v>
      </c>
      <c r="D13216" s="1284" t="s">
        <v>34</v>
      </c>
      <c r="E13216" s="1288">
        <v>219.77</v>
      </c>
      <c r="F13216" s="295"/>
      <c r="G13216" s="295"/>
    </row>
    <row r="13217" spans="1:7" customFormat="1" ht="22.5">
      <c r="A13217" s="1284" t="s">
        <v>21962</v>
      </c>
      <c r="B13217" s="1280" t="s">
        <v>43459</v>
      </c>
      <c r="C13217" s="1285" t="s">
        <v>43847</v>
      </c>
      <c r="D13217" s="1284" t="s">
        <v>34</v>
      </c>
      <c r="E13217" s="1288">
        <v>126.78</v>
      </c>
      <c r="F13217" s="295"/>
      <c r="G13217" s="295"/>
    </row>
    <row r="13218" spans="1:7" customFormat="1" ht="22.5">
      <c r="A13218" s="1284" t="s">
        <v>21963</v>
      </c>
      <c r="B13218" s="1280" t="s">
        <v>43459</v>
      </c>
      <c r="C13218" s="1285" t="s">
        <v>43848</v>
      </c>
      <c r="D13218" s="1284" t="s">
        <v>34</v>
      </c>
      <c r="E13218" s="1288">
        <v>230.89</v>
      </c>
      <c r="F13218" s="295"/>
      <c r="G13218" s="295"/>
    </row>
    <row r="13219" spans="1:7" customFormat="1" ht="22.5">
      <c r="A13219" s="1284" t="s">
        <v>21964</v>
      </c>
      <c r="B13219" s="1280" t="s">
        <v>43459</v>
      </c>
      <c r="C13219" s="1285" t="s">
        <v>43849</v>
      </c>
      <c r="D13219" s="1284" t="s">
        <v>34</v>
      </c>
      <c r="E13219" s="1288">
        <v>146.15</v>
      </c>
      <c r="F13219" s="295"/>
      <c r="G13219" s="295"/>
    </row>
    <row r="13220" spans="1:7" customFormat="1">
      <c r="A13220" s="1284" t="s">
        <v>21965</v>
      </c>
      <c r="B13220" s="1280" t="s">
        <v>43459</v>
      </c>
      <c r="C13220" s="1285" t="s">
        <v>43850</v>
      </c>
      <c r="D13220" s="1284" t="s">
        <v>32</v>
      </c>
      <c r="E13220" s="1287">
        <v>5.3</v>
      </c>
      <c r="F13220" s="295"/>
      <c r="G13220" s="295"/>
    </row>
    <row r="13221" spans="1:7" customFormat="1" ht="22.5">
      <c r="A13221" s="1284" t="s">
        <v>21966</v>
      </c>
      <c r="B13221" s="1280" t="s">
        <v>43459</v>
      </c>
      <c r="C13221" s="1285" t="s">
        <v>43851</v>
      </c>
      <c r="D13221" s="1284" t="s">
        <v>32</v>
      </c>
      <c r="E13221" s="1287">
        <v>2.4900000000000002</v>
      </c>
      <c r="F13221" s="295"/>
      <c r="G13221" s="295"/>
    </row>
    <row r="13222" spans="1:7" customFormat="1" ht="22.5">
      <c r="A13222" s="1284" t="s">
        <v>21967</v>
      </c>
      <c r="B13222" s="1280" t="s">
        <v>43459</v>
      </c>
      <c r="C13222" s="1285" t="s">
        <v>43852</v>
      </c>
      <c r="D13222" s="1284" t="s">
        <v>32</v>
      </c>
      <c r="E13222" s="1287">
        <v>2.0099999999999998</v>
      </c>
      <c r="F13222" s="295"/>
      <c r="G13222" s="295"/>
    </row>
    <row r="13223" spans="1:7" customFormat="1" ht="22.5">
      <c r="A13223" s="1284" t="s">
        <v>21968</v>
      </c>
      <c r="B13223" s="1280" t="s">
        <v>43459</v>
      </c>
      <c r="C13223" s="1285" t="s">
        <v>43853</v>
      </c>
      <c r="D13223" s="1284" t="s">
        <v>32</v>
      </c>
      <c r="E13223" s="1287">
        <v>4.25</v>
      </c>
      <c r="F13223" s="295"/>
      <c r="G13223" s="295"/>
    </row>
    <row r="13224" spans="1:7" customFormat="1" ht="22.5">
      <c r="A13224" s="1284" t="s">
        <v>21969</v>
      </c>
      <c r="B13224" s="1280" t="s">
        <v>43459</v>
      </c>
      <c r="C13224" s="1285" t="s">
        <v>43854</v>
      </c>
      <c r="D13224" s="1284" t="s">
        <v>32</v>
      </c>
      <c r="E13224" s="1287">
        <v>3.36</v>
      </c>
      <c r="F13224" s="295"/>
      <c r="G13224" s="295"/>
    </row>
    <row r="13225" spans="1:7" customFormat="1" ht="22.5">
      <c r="A13225" s="1284" t="s">
        <v>21970</v>
      </c>
      <c r="B13225" s="1280" t="s">
        <v>43459</v>
      </c>
      <c r="C13225" s="1285" t="s">
        <v>43855</v>
      </c>
      <c r="D13225" s="1284" t="s">
        <v>32</v>
      </c>
      <c r="E13225" s="1287">
        <v>5.82</v>
      </c>
      <c r="F13225" s="295"/>
      <c r="G13225" s="295"/>
    </row>
    <row r="13226" spans="1:7" customFormat="1" ht="22.5">
      <c r="A13226" s="1284" t="s">
        <v>21971</v>
      </c>
      <c r="B13226" s="1280" t="s">
        <v>43459</v>
      </c>
      <c r="C13226" s="1285" t="s">
        <v>43856</v>
      </c>
      <c r="D13226" s="1284" t="s">
        <v>32</v>
      </c>
      <c r="E13226" s="1287">
        <v>4.6100000000000003</v>
      </c>
      <c r="F13226" s="295"/>
      <c r="G13226" s="295"/>
    </row>
    <row r="13227" spans="1:7" customFormat="1">
      <c r="A13227" s="1284" t="s">
        <v>21972</v>
      </c>
      <c r="B13227" s="1280" t="s">
        <v>43459</v>
      </c>
      <c r="C13227" s="1285" t="s">
        <v>43857</v>
      </c>
      <c r="D13227" s="1284" t="s">
        <v>32</v>
      </c>
      <c r="E13227" s="1287">
        <v>0.31</v>
      </c>
      <c r="F13227" s="295"/>
      <c r="G13227" s="295"/>
    </row>
    <row r="13228" spans="1:7" customFormat="1">
      <c r="A13228" s="1284" t="s">
        <v>21973</v>
      </c>
      <c r="B13228" s="1280" t="s">
        <v>43459</v>
      </c>
      <c r="C13228" s="1285" t="s">
        <v>43858</v>
      </c>
      <c r="D13228" s="1284" t="s">
        <v>32</v>
      </c>
      <c r="E13228" s="1287">
        <v>0.31</v>
      </c>
      <c r="F13228" s="295"/>
      <c r="G13228" s="295"/>
    </row>
    <row r="13229" spans="1:7" customFormat="1" ht="22.5">
      <c r="A13229" s="1284" t="s">
        <v>21974</v>
      </c>
      <c r="B13229" s="1280" t="s">
        <v>43459</v>
      </c>
      <c r="C13229" s="1285" t="s">
        <v>43859</v>
      </c>
      <c r="D13229" s="1284" t="s">
        <v>34</v>
      </c>
      <c r="E13229" s="1288">
        <v>327.31</v>
      </c>
      <c r="F13229" s="295"/>
      <c r="G13229" s="295"/>
    </row>
    <row r="13230" spans="1:7" customFormat="1" ht="22.5">
      <c r="A13230" s="1284" t="s">
        <v>21975</v>
      </c>
      <c r="B13230" s="1280" t="s">
        <v>43459</v>
      </c>
      <c r="C13230" s="1285" t="s">
        <v>43860</v>
      </c>
      <c r="D13230" s="1284" t="s">
        <v>34</v>
      </c>
      <c r="E13230" s="1288">
        <v>234.84</v>
      </c>
      <c r="F13230" s="295"/>
      <c r="G13230" s="295"/>
    </row>
    <row r="13231" spans="1:7" customFormat="1" ht="22.5">
      <c r="A13231" s="1284" t="s">
        <v>21976</v>
      </c>
      <c r="B13231" s="1280" t="s">
        <v>43459</v>
      </c>
      <c r="C13231" s="1285" t="s">
        <v>43861</v>
      </c>
      <c r="D13231" s="1284" t="s">
        <v>34</v>
      </c>
      <c r="E13231" s="1288">
        <v>336.93</v>
      </c>
      <c r="F13231" s="295"/>
      <c r="G13231" s="295"/>
    </row>
    <row r="13232" spans="1:7" customFormat="1" ht="22.5">
      <c r="A13232" s="1284" t="s">
        <v>21977</v>
      </c>
      <c r="B13232" s="1280" t="s">
        <v>43459</v>
      </c>
      <c r="C13232" s="1285" t="s">
        <v>43862</v>
      </c>
      <c r="D13232" s="1284" t="s">
        <v>34</v>
      </c>
      <c r="E13232" s="1288">
        <v>222.47</v>
      </c>
      <c r="F13232" s="295"/>
      <c r="G13232" s="295"/>
    </row>
    <row r="13233" spans="1:7" customFormat="1" ht="22.5">
      <c r="A13233" s="1284" t="s">
        <v>21978</v>
      </c>
      <c r="B13233" s="1280" t="s">
        <v>43459</v>
      </c>
      <c r="C13233" s="1285" t="s">
        <v>43863</v>
      </c>
      <c r="D13233" s="1284" t="s">
        <v>34</v>
      </c>
      <c r="E13233" s="1288">
        <v>329.12</v>
      </c>
      <c r="F13233" s="295"/>
      <c r="G13233" s="295"/>
    </row>
    <row r="13234" spans="1:7" customFormat="1" ht="22.5">
      <c r="A13234" s="1284" t="s">
        <v>21979</v>
      </c>
      <c r="B13234" s="1280" t="s">
        <v>43459</v>
      </c>
      <c r="C13234" s="1285" t="s">
        <v>43864</v>
      </c>
      <c r="D13234" s="1284" t="s">
        <v>34</v>
      </c>
      <c r="E13234" s="1288">
        <v>219.95</v>
      </c>
      <c r="F13234" s="295"/>
      <c r="G13234" s="295"/>
    </row>
    <row r="13235" spans="1:7" customFormat="1" ht="22.5">
      <c r="A13235" s="1284" t="s">
        <v>21980</v>
      </c>
      <c r="B13235" s="1280" t="s">
        <v>43459</v>
      </c>
      <c r="C13235" s="1285" t="s">
        <v>43865</v>
      </c>
      <c r="D13235" s="1284" t="s">
        <v>34</v>
      </c>
      <c r="E13235" s="1288">
        <v>345.61</v>
      </c>
      <c r="F13235" s="295"/>
      <c r="G13235" s="295"/>
    </row>
    <row r="13236" spans="1:7" customFormat="1" ht="22.5">
      <c r="A13236" s="1284" t="s">
        <v>21981</v>
      </c>
      <c r="B13236" s="1280" t="s">
        <v>43459</v>
      </c>
      <c r="C13236" s="1285" t="s">
        <v>43866</v>
      </c>
      <c r="D13236" s="1284" t="s">
        <v>34</v>
      </c>
      <c r="E13236" s="1288">
        <v>236.98</v>
      </c>
      <c r="F13236" s="295"/>
      <c r="G13236" s="295"/>
    </row>
    <row r="13237" spans="1:7" customFormat="1" ht="22.5">
      <c r="A13237" s="1284" t="s">
        <v>21982</v>
      </c>
      <c r="B13237" s="1280" t="s">
        <v>43459</v>
      </c>
      <c r="C13237" s="1285" t="s">
        <v>43867</v>
      </c>
      <c r="D13237" s="1284" t="s">
        <v>34</v>
      </c>
      <c r="E13237" s="1288">
        <v>347.25</v>
      </c>
      <c r="F13237" s="295"/>
      <c r="G13237" s="295"/>
    </row>
    <row r="13238" spans="1:7" customFormat="1" ht="22.5">
      <c r="A13238" s="1284" t="s">
        <v>21983</v>
      </c>
      <c r="B13238" s="1280" t="s">
        <v>43459</v>
      </c>
      <c r="C13238" s="1285" t="s">
        <v>43868</v>
      </c>
      <c r="D13238" s="1284" t="s">
        <v>34</v>
      </c>
      <c r="E13238" s="1288">
        <v>234.84</v>
      </c>
      <c r="F13238" s="295"/>
      <c r="G13238" s="295"/>
    </row>
    <row r="13239" spans="1:7" customFormat="1" ht="22.5">
      <c r="A13239" s="1284" t="s">
        <v>21984</v>
      </c>
      <c r="B13239" s="1280" t="s">
        <v>43459</v>
      </c>
      <c r="C13239" s="1285" t="s">
        <v>43869</v>
      </c>
      <c r="D13239" s="1284" t="s">
        <v>34</v>
      </c>
      <c r="E13239" s="1288">
        <v>336.93</v>
      </c>
      <c r="F13239" s="295"/>
      <c r="G13239" s="295"/>
    </row>
    <row r="13240" spans="1:7" customFormat="1" ht="22.5">
      <c r="A13240" s="1284" t="s">
        <v>21985</v>
      </c>
      <c r="B13240" s="1280" t="s">
        <v>43459</v>
      </c>
      <c r="C13240" s="1285" t="s">
        <v>43870</v>
      </c>
      <c r="D13240" s="1284" t="s">
        <v>34</v>
      </c>
      <c r="E13240" s="1288">
        <v>222.47</v>
      </c>
      <c r="F13240" s="295"/>
      <c r="G13240" s="295"/>
    </row>
    <row r="13241" spans="1:7" customFormat="1" ht="22.5">
      <c r="A13241" s="1284" t="s">
        <v>21986</v>
      </c>
      <c r="B13241" s="1280" t="s">
        <v>43459</v>
      </c>
      <c r="C13241" s="1285" t="s">
        <v>43871</v>
      </c>
      <c r="D13241" s="1284" t="s">
        <v>34</v>
      </c>
      <c r="E13241" s="1288">
        <v>348</v>
      </c>
      <c r="F13241" s="295"/>
      <c r="G13241" s="295"/>
    </row>
    <row r="13242" spans="1:7" customFormat="1" ht="22.5">
      <c r="A13242" s="1284" t="s">
        <v>21987</v>
      </c>
      <c r="B13242" s="1280" t="s">
        <v>43459</v>
      </c>
      <c r="C13242" s="1285" t="s">
        <v>43872</v>
      </c>
      <c r="D13242" s="1284" t="s">
        <v>34</v>
      </c>
      <c r="E13242" s="1288">
        <v>241.29</v>
      </c>
      <c r="F13242" s="295"/>
      <c r="G13242" s="295"/>
    </row>
    <row r="13243" spans="1:7" customFormat="1" ht="22.5">
      <c r="A13243" s="1284" t="s">
        <v>21988</v>
      </c>
      <c r="B13243" s="1280" t="s">
        <v>43459</v>
      </c>
      <c r="C13243" s="1285" t="s">
        <v>43873</v>
      </c>
      <c r="D13243" s="1284" t="s">
        <v>34</v>
      </c>
      <c r="E13243" s="1288">
        <v>344.38</v>
      </c>
      <c r="F13243" s="295"/>
      <c r="G13243" s="295"/>
    </row>
    <row r="13244" spans="1:7" customFormat="1" ht="22.5">
      <c r="A13244" s="1284" t="s">
        <v>21989</v>
      </c>
      <c r="B13244" s="1280" t="s">
        <v>43459</v>
      </c>
      <c r="C13244" s="1285" t="s">
        <v>43874</v>
      </c>
      <c r="D13244" s="1284" t="s">
        <v>34</v>
      </c>
      <c r="E13244" s="1288">
        <v>236.27</v>
      </c>
      <c r="F13244" s="295"/>
      <c r="G13244" s="295"/>
    </row>
    <row r="13245" spans="1:7" customFormat="1" ht="22.5">
      <c r="A13245" s="1284" t="s">
        <v>21990</v>
      </c>
      <c r="B13245" s="1280" t="s">
        <v>43459</v>
      </c>
      <c r="C13245" s="1285" t="s">
        <v>43875</v>
      </c>
      <c r="D13245" s="1284" t="s">
        <v>34</v>
      </c>
      <c r="E13245" s="1286">
        <v>93.36</v>
      </c>
      <c r="F13245" s="295"/>
      <c r="G13245" s="295"/>
    </row>
    <row r="13246" spans="1:7" customFormat="1" ht="22.5">
      <c r="A13246" s="1284" t="s">
        <v>21991</v>
      </c>
      <c r="B13246" s="1280" t="s">
        <v>43459</v>
      </c>
      <c r="C13246" s="1285" t="s">
        <v>43876</v>
      </c>
      <c r="D13246" s="1284" t="s">
        <v>34</v>
      </c>
      <c r="E13246" s="1288">
        <v>128.86000000000001</v>
      </c>
      <c r="F13246" s="295"/>
      <c r="G13246" s="295"/>
    </row>
    <row r="13247" spans="1:7" customFormat="1" ht="22.5">
      <c r="A13247" s="1284" t="s">
        <v>21992</v>
      </c>
      <c r="B13247" s="1280" t="s">
        <v>43459</v>
      </c>
      <c r="C13247" s="1285" t="s">
        <v>43877</v>
      </c>
      <c r="D13247" s="1284" t="s">
        <v>34</v>
      </c>
      <c r="E13247" s="1286">
        <v>67.14</v>
      </c>
      <c r="F13247" s="295"/>
      <c r="G13247" s="295"/>
    </row>
    <row r="13248" spans="1:7" customFormat="1" ht="22.5">
      <c r="A13248" s="1284" t="s">
        <v>21993</v>
      </c>
      <c r="B13248" s="1280" t="s">
        <v>43459</v>
      </c>
      <c r="C13248" s="1285" t="s">
        <v>43878</v>
      </c>
      <c r="D13248" s="1284" t="s">
        <v>34</v>
      </c>
      <c r="E13248" s="1288">
        <v>102.64</v>
      </c>
      <c r="F13248" s="295"/>
      <c r="G13248" s="295"/>
    </row>
    <row r="13249" spans="1:7" customFormat="1" ht="22.5">
      <c r="A13249" s="1284" t="s">
        <v>21994</v>
      </c>
      <c r="B13249" s="1280" t="s">
        <v>43459</v>
      </c>
      <c r="C13249" s="1285" t="s">
        <v>43879</v>
      </c>
      <c r="D13249" s="1284" t="s">
        <v>34</v>
      </c>
      <c r="E13249" s="1286">
        <v>77.14</v>
      </c>
      <c r="F13249" s="295"/>
      <c r="G13249" s="295"/>
    </row>
    <row r="13250" spans="1:7" customFormat="1">
      <c r="A13250" s="1284" t="s">
        <v>21995</v>
      </c>
      <c r="B13250" s="1280" t="s">
        <v>43459</v>
      </c>
      <c r="C13250" s="1285" t="s">
        <v>43880</v>
      </c>
      <c r="D13250" s="1284" t="s">
        <v>34</v>
      </c>
      <c r="E13250" s="1286">
        <v>41.63</v>
      </c>
      <c r="F13250" s="295"/>
      <c r="G13250" s="295"/>
    </row>
    <row r="13251" spans="1:7" customFormat="1" ht="22.5">
      <c r="A13251" s="1284" t="s">
        <v>21996</v>
      </c>
      <c r="B13251" s="1280" t="s">
        <v>43459</v>
      </c>
      <c r="C13251" s="1285" t="s">
        <v>43881</v>
      </c>
      <c r="D13251" s="1284" t="s">
        <v>34</v>
      </c>
      <c r="E13251" s="1286">
        <v>12.73</v>
      </c>
      <c r="F13251" s="295"/>
      <c r="G13251" s="295"/>
    </row>
    <row r="13252" spans="1:7" customFormat="1">
      <c r="A13252" s="1284" t="s">
        <v>21997</v>
      </c>
      <c r="B13252" s="1280" t="s">
        <v>43459</v>
      </c>
      <c r="C13252" s="1285" t="s">
        <v>43882</v>
      </c>
      <c r="D13252" s="1284" t="s">
        <v>34</v>
      </c>
      <c r="E13252" s="1287">
        <v>8.69</v>
      </c>
      <c r="F13252" s="295"/>
      <c r="G13252" s="295"/>
    </row>
    <row r="13253" spans="1:7" customFormat="1" ht="22.5">
      <c r="A13253" s="1284" t="s">
        <v>21998</v>
      </c>
      <c r="B13253" s="1280" t="s">
        <v>43459</v>
      </c>
      <c r="C13253" s="1285" t="s">
        <v>43883</v>
      </c>
      <c r="D13253" s="1284" t="s">
        <v>34</v>
      </c>
      <c r="E13253" s="1286">
        <v>63.05</v>
      </c>
      <c r="F13253" s="295"/>
      <c r="G13253" s="295"/>
    </row>
    <row r="13254" spans="1:7" customFormat="1" ht="22.5">
      <c r="A13254" s="1284" t="s">
        <v>21999</v>
      </c>
      <c r="B13254" s="1280" t="s">
        <v>43459</v>
      </c>
      <c r="C13254" s="1285" t="s">
        <v>43884</v>
      </c>
      <c r="D13254" s="1284" t="s">
        <v>34</v>
      </c>
      <c r="E13254" s="1286">
        <v>86.95</v>
      </c>
      <c r="F13254" s="295"/>
      <c r="G13254" s="295"/>
    </row>
    <row r="13255" spans="1:7" customFormat="1" ht="22.5">
      <c r="A13255" s="1284" t="s">
        <v>22000</v>
      </c>
      <c r="B13255" s="1280" t="s">
        <v>43459</v>
      </c>
      <c r="C13255" s="1285" t="s">
        <v>43885</v>
      </c>
      <c r="D13255" s="1284" t="s">
        <v>34</v>
      </c>
      <c r="E13255" s="1286">
        <v>57.45</v>
      </c>
      <c r="F13255" s="295"/>
      <c r="G13255" s="295"/>
    </row>
    <row r="13256" spans="1:7" customFormat="1" ht="22.5">
      <c r="A13256" s="1284" t="s">
        <v>22001</v>
      </c>
      <c r="B13256" s="1280" t="s">
        <v>43459</v>
      </c>
      <c r="C13256" s="1285" t="s">
        <v>43886</v>
      </c>
      <c r="D13256" s="1284" t="s">
        <v>34</v>
      </c>
      <c r="E13256" s="1286">
        <v>31.48</v>
      </c>
      <c r="F13256" s="295"/>
      <c r="G13256" s="295"/>
    </row>
    <row r="13257" spans="1:7" customFormat="1" ht="22.5">
      <c r="A13257" s="1284" t="s">
        <v>22002</v>
      </c>
      <c r="B13257" s="1280" t="s">
        <v>43459</v>
      </c>
      <c r="C13257" s="1285" t="s">
        <v>43887</v>
      </c>
      <c r="D13257" s="1284" t="s">
        <v>34</v>
      </c>
      <c r="E13257" s="1286">
        <v>27.88</v>
      </c>
      <c r="F13257" s="295"/>
      <c r="G13257" s="295"/>
    </row>
    <row r="13258" spans="1:7" customFormat="1" ht="22.5">
      <c r="A13258" s="1284" t="s">
        <v>22003</v>
      </c>
      <c r="B13258" s="1280" t="s">
        <v>43459</v>
      </c>
      <c r="C13258" s="1285" t="s">
        <v>43888</v>
      </c>
      <c r="D13258" s="1284" t="s">
        <v>34</v>
      </c>
      <c r="E13258" s="1286">
        <v>12.42</v>
      </c>
      <c r="F13258" s="295"/>
      <c r="G13258" s="295"/>
    </row>
    <row r="13259" spans="1:7" customFormat="1">
      <c r="A13259" s="1284" t="s">
        <v>22004</v>
      </c>
      <c r="B13259" s="1280" t="s">
        <v>43459</v>
      </c>
      <c r="C13259" s="1285" t="s">
        <v>43889</v>
      </c>
      <c r="D13259" s="1284" t="s">
        <v>32</v>
      </c>
      <c r="E13259" s="1287">
        <v>1.2</v>
      </c>
      <c r="F13259" s="295"/>
      <c r="G13259" s="295"/>
    </row>
    <row r="13260" spans="1:7" customFormat="1">
      <c r="A13260" s="1284" t="s">
        <v>22005</v>
      </c>
      <c r="B13260" s="1280" t="s">
        <v>43459</v>
      </c>
      <c r="C13260" s="1285" t="s">
        <v>43890</v>
      </c>
      <c r="D13260" s="1284" t="s">
        <v>32</v>
      </c>
      <c r="E13260" s="1287">
        <v>1.07</v>
      </c>
      <c r="F13260" s="295"/>
      <c r="G13260" s="295"/>
    </row>
    <row r="13261" spans="1:7" customFormat="1">
      <c r="A13261" s="1284" t="s">
        <v>22006</v>
      </c>
      <c r="B13261" s="1280" t="s">
        <v>43459</v>
      </c>
      <c r="C13261" s="1285" t="s">
        <v>43891</v>
      </c>
      <c r="D13261" s="1284" t="s">
        <v>32</v>
      </c>
      <c r="E13261" s="1287">
        <v>0.98</v>
      </c>
      <c r="F13261" s="295"/>
      <c r="G13261" s="295"/>
    </row>
    <row r="13262" spans="1:7" customFormat="1" ht="22.5">
      <c r="A13262" s="1284" t="s">
        <v>22007</v>
      </c>
      <c r="B13262" s="1280" t="s">
        <v>43459</v>
      </c>
      <c r="C13262" s="1285" t="s">
        <v>43892</v>
      </c>
      <c r="D13262" s="1284" t="s">
        <v>34</v>
      </c>
      <c r="E13262" s="1286">
        <v>57.23</v>
      </c>
      <c r="F13262" s="295"/>
      <c r="G13262" s="295"/>
    </row>
    <row r="13263" spans="1:7" customFormat="1" ht="22.5">
      <c r="A13263" s="1284" t="s">
        <v>22008</v>
      </c>
      <c r="B13263" s="1280" t="s">
        <v>43459</v>
      </c>
      <c r="C13263" s="1285" t="s">
        <v>43893</v>
      </c>
      <c r="D13263" s="1284" t="s">
        <v>34</v>
      </c>
      <c r="E13263" s="1286">
        <v>57.42</v>
      </c>
      <c r="F13263" s="295"/>
      <c r="G13263" s="295"/>
    </row>
    <row r="13264" spans="1:7" customFormat="1" ht="22.5">
      <c r="A13264" s="1284" t="s">
        <v>22009</v>
      </c>
      <c r="B13264" s="1280" t="s">
        <v>43459</v>
      </c>
      <c r="C13264" s="1285" t="s">
        <v>43894</v>
      </c>
      <c r="D13264" s="1284" t="s">
        <v>34</v>
      </c>
      <c r="E13264" s="1286">
        <v>50.14</v>
      </c>
      <c r="F13264" s="295"/>
      <c r="G13264" s="295"/>
    </row>
    <row r="13265" spans="1:7" customFormat="1" ht="22.5">
      <c r="A13265" s="1284" t="s">
        <v>22010</v>
      </c>
      <c r="B13265" s="1280" t="s">
        <v>43459</v>
      </c>
      <c r="C13265" s="1285" t="s">
        <v>43895</v>
      </c>
      <c r="D13265" s="1284" t="s">
        <v>34</v>
      </c>
      <c r="E13265" s="1286">
        <v>50.35</v>
      </c>
      <c r="F13265" s="295"/>
      <c r="G13265" s="295"/>
    </row>
    <row r="13266" spans="1:7" customFormat="1" ht="22.5">
      <c r="A13266" s="1284" t="s">
        <v>22011</v>
      </c>
      <c r="B13266" s="1280" t="s">
        <v>43459</v>
      </c>
      <c r="C13266" s="1285" t="s">
        <v>43896</v>
      </c>
      <c r="D13266" s="1284" t="s">
        <v>34</v>
      </c>
      <c r="E13266" s="1288">
        <v>113.2</v>
      </c>
      <c r="F13266" s="295"/>
      <c r="G13266" s="295"/>
    </row>
    <row r="13267" spans="1:7" customFormat="1" ht="22.5">
      <c r="A13267" s="1284" t="s">
        <v>22012</v>
      </c>
      <c r="B13267" s="1280" t="s">
        <v>43459</v>
      </c>
      <c r="C13267" s="1285" t="s">
        <v>43897</v>
      </c>
      <c r="D13267" s="1284" t="s">
        <v>34</v>
      </c>
      <c r="E13267" s="1286">
        <v>62.1</v>
      </c>
      <c r="F13267" s="295"/>
      <c r="G13267" s="295"/>
    </row>
    <row r="13268" spans="1:7" customFormat="1" ht="22.5">
      <c r="A13268" s="1284" t="s">
        <v>22013</v>
      </c>
      <c r="B13268" s="1280" t="s">
        <v>43459</v>
      </c>
      <c r="C13268" s="1285" t="s">
        <v>43898</v>
      </c>
      <c r="D13268" s="1284" t="s">
        <v>34</v>
      </c>
      <c r="E13268" s="1288">
        <v>255.4</v>
      </c>
      <c r="F13268" s="295"/>
      <c r="G13268" s="295"/>
    </row>
    <row r="13269" spans="1:7" customFormat="1" ht="22.5">
      <c r="A13269" s="1284" t="s">
        <v>22014</v>
      </c>
      <c r="B13269" s="1280" t="s">
        <v>43459</v>
      </c>
      <c r="C13269" s="1285" t="s">
        <v>43899</v>
      </c>
      <c r="D13269" s="1284" t="s">
        <v>34</v>
      </c>
      <c r="E13269" s="1288">
        <v>255.61</v>
      </c>
      <c r="F13269" s="295"/>
      <c r="G13269" s="295"/>
    </row>
    <row r="13270" spans="1:7" customFormat="1" ht="22.5">
      <c r="A13270" s="1284" t="s">
        <v>22015</v>
      </c>
      <c r="B13270" s="1280" t="s">
        <v>43459</v>
      </c>
      <c r="C13270" s="1285" t="s">
        <v>43900</v>
      </c>
      <c r="D13270" s="1284" t="s">
        <v>34</v>
      </c>
      <c r="E13270" s="1288">
        <v>166.36</v>
      </c>
      <c r="F13270" s="295"/>
      <c r="G13270" s="295"/>
    </row>
    <row r="13271" spans="1:7" customFormat="1" ht="22.5">
      <c r="A13271" s="1284" t="s">
        <v>22016</v>
      </c>
      <c r="B13271" s="1280" t="s">
        <v>43459</v>
      </c>
      <c r="C13271" s="1285" t="s">
        <v>43901</v>
      </c>
      <c r="D13271" s="1284" t="s">
        <v>34</v>
      </c>
      <c r="E13271" s="1288">
        <v>166.56</v>
      </c>
      <c r="F13271" s="295"/>
      <c r="G13271" s="295"/>
    </row>
    <row r="13272" spans="1:7" customFormat="1" ht="22.5">
      <c r="A13272" s="1284" t="s">
        <v>22017</v>
      </c>
      <c r="B13272" s="1280" t="s">
        <v>43459</v>
      </c>
      <c r="C13272" s="1285" t="s">
        <v>43902</v>
      </c>
      <c r="D13272" s="1284" t="s">
        <v>34</v>
      </c>
      <c r="E13272" s="1288">
        <v>255.92</v>
      </c>
      <c r="F13272" s="295"/>
      <c r="G13272" s="295"/>
    </row>
    <row r="13273" spans="1:7" customFormat="1" ht="22.5">
      <c r="A13273" s="1284" t="s">
        <v>22018</v>
      </c>
      <c r="B13273" s="1280" t="s">
        <v>43459</v>
      </c>
      <c r="C13273" s="1285" t="s">
        <v>43903</v>
      </c>
      <c r="D13273" s="1284" t="s">
        <v>34</v>
      </c>
      <c r="E13273" s="1288">
        <v>256.12</v>
      </c>
      <c r="F13273" s="295"/>
      <c r="G13273" s="295"/>
    </row>
    <row r="13274" spans="1:7" customFormat="1" ht="22.5">
      <c r="A13274" s="1284" t="s">
        <v>22019</v>
      </c>
      <c r="B13274" s="1280" t="s">
        <v>43459</v>
      </c>
      <c r="C13274" s="1285" t="s">
        <v>43904</v>
      </c>
      <c r="D13274" s="1284" t="s">
        <v>34</v>
      </c>
      <c r="E13274" s="1288">
        <v>166.87</v>
      </c>
      <c r="F13274" s="295"/>
      <c r="G13274" s="295"/>
    </row>
    <row r="13275" spans="1:7" customFormat="1" ht="22.5">
      <c r="A13275" s="1284" t="s">
        <v>22020</v>
      </c>
      <c r="B13275" s="1280" t="s">
        <v>43459</v>
      </c>
      <c r="C13275" s="1285" t="s">
        <v>43905</v>
      </c>
      <c r="D13275" s="1284" t="s">
        <v>34</v>
      </c>
      <c r="E13275" s="1288">
        <v>167.07</v>
      </c>
      <c r="F13275" s="295"/>
      <c r="G13275" s="295"/>
    </row>
    <row r="13276" spans="1:7" customFormat="1" ht="22.5">
      <c r="A13276" s="1284" t="s">
        <v>22021</v>
      </c>
      <c r="B13276" s="1280" t="s">
        <v>43459</v>
      </c>
      <c r="C13276" s="1285" t="s">
        <v>46378</v>
      </c>
      <c r="D13276" s="1284" t="s">
        <v>34</v>
      </c>
      <c r="E13276" s="1288">
        <v>252.61</v>
      </c>
      <c r="F13276" s="295"/>
      <c r="G13276" s="295"/>
    </row>
    <row r="13277" spans="1:7" customFormat="1" ht="22.5">
      <c r="A13277" s="1284" t="s">
        <v>22022</v>
      </c>
      <c r="B13277" s="1280" t="s">
        <v>43459</v>
      </c>
      <c r="C13277" s="1285" t="s">
        <v>46379</v>
      </c>
      <c r="D13277" s="1284" t="s">
        <v>34</v>
      </c>
      <c r="E13277" s="1288">
        <v>160.94999999999999</v>
      </c>
      <c r="F13277" s="295"/>
      <c r="G13277" s="295"/>
    </row>
    <row r="13278" spans="1:7" customFormat="1" ht="22.5">
      <c r="A13278" s="1284" t="s">
        <v>22023</v>
      </c>
      <c r="B13278" s="1280" t="s">
        <v>43459</v>
      </c>
      <c r="C13278" s="1285" t="s">
        <v>43906</v>
      </c>
      <c r="D13278" s="1284" t="s">
        <v>34</v>
      </c>
      <c r="E13278" s="1286">
        <v>12.53</v>
      </c>
      <c r="F13278" s="295"/>
      <c r="G13278" s="295"/>
    </row>
    <row r="13279" spans="1:7" customFormat="1" ht="22.5">
      <c r="A13279" s="1284" t="s">
        <v>22024</v>
      </c>
      <c r="B13279" s="1280" t="s">
        <v>43459</v>
      </c>
      <c r="C13279" s="1285" t="s">
        <v>43907</v>
      </c>
      <c r="D13279" s="1284" t="s">
        <v>34</v>
      </c>
      <c r="E13279" s="1286">
        <v>13.11</v>
      </c>
      <c r="F13279" s="295"/>
      <c r="G13279" s="295"/>
    </row>
    <row r="13280" spans="1:7" customFormat="1" ht="22.5">
      <c r="A13280" s="1284" t="s">
        <v>22025</v>
      </c>
      <c r="B13280" s="1280" t="s">
        <v>43459</v>
      </c>
      <c r="C13280" s="1285" t="s">
        <v>43908</v>
      </c>
      <c r="D13280" s="1284" t="s">
        <v>34</v>
      </c>
      <c r="E13280" s="1286">
        <v>96.89</v>
      </c>
      <c r="F13280" s="295"/>
      <c r="G13280" s="295"/>
    </row>
    <row r="13281" spans="1:7" customFormat="1" ht="22.5">
      <c r="A13281" s="1284" t="s">
        <v>22026</v>
      </c>
      <c r="B13281" s="1280" t="s">
        <v>43459</v>
      </c>
      <c r="C13281" s="1285" t="s">
        <v>43909</v>
      </c>
      <c r="D13281" s="1284" t="s">
        <v>34</v>
      </c>
      <c r="E13281" s="1286">
        <v>36.57</v>
      </c>
      <c r="F13281" s="295"/>
      <c r="G13281" s="295"/>
    </row>
    <row r="13282" spans="1:7" customFormat="1" ht="22.5">
      <c r="A13282" s="1284" t="s">
        <v>22027</v>
      </c>
      <c r="B13282" s="1280" t="s">
        <v>43459</v>
      </c>
      <c r="C13282" s="1285" t="s">
        <v>43910</v>
      </c>
      <c r="D13282" s="1284" t="s">
        <v>34</v>
      </c>
      <c r="E13282" s="1288">
        <v>150.30000000000001</v>
      </c>
      <c r="F13282" s="295"/>
      <c r="G13282" s="295"/>
    </row>
    <row r="13283" spans="1:7" customFormat="1" ht="22.5">
      <c r="A13283" s="1284" t="s">
        <v>22028</v>
      </c>
      <c r="B13283" s="1280" t="s">
        <v>43459</v>
      </c>
      <c r="C13283" s="1285" t="s">
        <v>43911</v>
      </c>
      <c r="D13283" s="1284" t="s">
        <v>34</v>
      </c>
      <c r="E13283" s="1288">
        <v>150.49</v>
      </c>
      <c r="F13283" s="295"/>
      <c r="G13283" s="295"/>
    </row>
    <row r="13284" spans="1:7" customFormat="1" ht="22.5">
      <c r="A13284" s="1284" t="s">
        <v>22029</v>
      </c>
      <c r="B13284" s="1280" t="s">
        <v>43459</v>
      </c>
      <c r="C13284" s="1285" t="s">
        <v>43912</v>
      </c>
      <c r="D13284" s="1284" t="s">
        <v>34</v>
      </c>
      <c r="E13284" s="1286">
        <v>81.459999999999994</v>
      </c>
      <c r="F13284" s="295"/>
      <c r="G13284" s="295"/>
    </row>
    <row r="13285" spans="1:7" customFormat="1" ht="22.5">
      <c r="A13285" s="1284" t="s">
        <v>22030</v>
      </c>
      <c r="B13285" s="1280" t="s">
        <v>43459</v>
      </c>
      <c r="C13285" s="1285" t="s">
        <v>43913</v>
      </c>
      <c r="D13285" s="1284" t="s">
        <v>34</v>
      </c>
      <c r="E13285" s="1286">
        <v>81.650000000000006</v>
      </c>
      <c r="F13285" s="295"/>
      <c r="G13285" s="295"/>
    </row>
    <row r="13286" spans="1:7" customFormat="1" ht="22.5">
      <c r="A13286" s="1284" t="s">
        <v>22031</v>
      </c>
      <c r="B13286" s="1280" t="s">
        <v>43459</v>
      </c>
      <c r="C13286" s="1285" t="s">
        <v>43914</v>
      </c>
      <c r="D13286" s="1284" t="s">
        <v>34</v>
      </c>
      <c r="E13286" s="1286">
        <v>82.06</v>
      </c>
      <c r="F13286" s="295"/>
      <c r="G13286" s="295"/>
    </row>
    <row r="13287" spans="1:7" customFormat="1" ht="22.5">
      <c r="A13287" s="1284" t="s">
        <v>22032</v>
      </c>
      <c r="B13287" s="1280" t="s">
        <v>43459</v>
      </c>
      <c r="C13287" s="1285" t="s">
        <v>43915</v>
      </c>
      <c r="D13287" s="1284" t="s">
        <v>34</v>
      </c>
      <c r="E13287" s="1286">
        <v>21.74</v>
      </c>
      <c r="F13287" s="295"/>
      <c r="G13287" s="295"/>
    </row>
    <row r="13288" spans="1:7" customFormat="1" ht="22.5">
      <c r="A13288" s="1284" t="s">
        <v>22033</v>
      </c>
      <c r="B13288" s="1280" t="s">
        <v>43459</v>
      </c>
      <c r="C13288" s="1285" t="s">
        <v>43916</v>
      </c>
      <c r="D13288" s="1284" t="s">
        <v>34</v>
      </c>
      <c r="E13288" s="1288">
        <v>135.35</v>
      </c>
      <c r="F13288" s="295"/>
      <c r="G13288" s="295"/>
    </row>
    <row r="13289" spans="1:7" customFormat="1" ht="22.5">
      <c r="A13289" s="1284" t="s">
        <v>22034</v>
      </c>
      <c r="B13289" s="1280" t="s">
        <v>43459</v>
      </c>
      <c r="C13289" s="1285" t="s">
        <v>43917</v>
      </c>
      <c r="D13289" s="1284" t="s">
        <v>34</v>
      </c>
      <c r="E13289" s="1288">
        <v>135.56</v>
      </c>
      <c r="F13289" s="295"/>
      <c r="G13289" s="295"/>
    </row>
    <row r="13290" spans="1:7" customFormat="1" ht="22.5">
      <c r="A13290" s="1284" t="s">
        <v>22035</v>
      </c>
      <c r="B13290" s="1280" t="s">
        <v>43459</v>
      </c>
      <c r="C13290" s="1285" t="s">
        <v>43918</v>
      </c>
      <c r="D13290" s="1284" t="s">
        <v>34</v>
      </c>
      <c r="E13290" s="1286">
        <v>66.510000000000005</v>
      </c>
      <c r="F13290" s="295"/>
      <c r="G13290" s="295"/>
    </row>
    <row r="13291" spans="1:7" customFormat="1" ht="22.5">
      <c r="A13291" s="1284" t="s">
        <v>22036</v>
      </c>
      <c r="B13291" s="1280" t="s">
        <v>43459</v>
      </c>
      <c r="C13291" s="1285" t="s">
        <v>43919</v>
      </c>
      <c r="D13291" s="1284" t="s">
        <v>34</v>
      </c>
      <c r="E13291" s="1286">
        <v>66.72</v>
      </c>
      <c r="F13291" s="295"/>
      <c r="G13291" s="295"/>
    </row>
    <row r="13292" spans="1:7" customFormat="1" ht="22.5">
      <c r="A13292" s="1284" t="s">
        <v>22037</v>
      </c>
      <c r="B13292" s="1280" t="s">
        <v>43459</v>
      </c>
      <c r="C13292" s="1285" t="s">
        <v>43920</v>
      </c>
      <c r="D13292" s="1284" t="s">
        <v>34</v>
      </c>
      <c r="E13292" s="1286">
        <v>13.81</v>
      </c>
      <c r="F13292" s="295"/>
      <c r="G13292" s="295"/>
    </row>
    <row r="13293" spans="1:7" customFormat="1" ht="22.5">
      <c r="A13293" s="1284" t="s">
        <v>22038</v>
      </c>
      <c r="B13293" s="1280" t="s">
        <v>43459</v>
      </c>
      <c r="C13293" s="1285" t="s">
        <v>43921</v>
      </c>
      <c r="D13293" s="1284" t="s">
        <v>34</v>
      </c>
      <c r="E13293" s="1286">
        <v>14.02</v>
      </c>
      <c r="F13293" s="295"/>
      <c r="G13293" s="295"/>
    </row>
    <row r="13294" spans="1:7" customFormat="1" ht="22.5">
      <c r="A13294" s="1284" t="s">
        <v>22039</v>
      </c>
      <c r="B13294" s="1280" t="s">
        <v>43459</v>
      </c>
      <c r="C13294" s="1285" t="s">
        <v>43922</v>
      </c>
      <c r="D13294" s="1284" t="s">
        <v>34</v>
      </c>
      <c r="E13294" s="1286">
        <v>29.6</v>
      </c>
      <c r="F13294" s="295"/>
      <c r="G13294" s="295"/>
    </row>
    <row r="13295" spans="1:7" customFormat="1" ht="22.5">
      <c r="A13295" s="1284" t="s">
        <v>22040</v>
      </c>
      <c r="B13295" s="1280" t="s">
        <v>43459</v>
      </c>
      <c r="C13295" s="1285" t="s">
        <v>43923</v>
      </c>
      <c r="D13295" s="1284" t="s">
        <v>34</v>
      </c>
      <c r="E13295" s="1288">
        <v>100.48</v>
      </c>
      <c r="F13295" s="295"/>
      <c r="G13295" s="295"/>
    </row>
    <row r="13296" spans="1:7" customFormat="1" ht="22.5">
      <c r="A13296" s="1284" t="s">
        <v>22041</v>
      </c>
      <c r="B13296" s="1280" t="s">
        <v>43459</v>
      </c>
      <c r="C13296" s="1285" t="s">
        <v>43924</v>
      </c>
      <c r="D13296" s="1284" t="s">
        <v>34</v>
      </c>
      <c r="E13296" s="1288">
        <v>154.04</v>
      </c>
      <c r="F13296" s="295"/>
      <c r="G13296" s="295"/>
    </row>
    <row r="13297" spans="1:7" customFormat="1" ht="22.5">
      <c r="A13297" s="1284" t="s">
        <v>22042</v>
      </c>
      <c r="B13297" s="1280" t="s">
        <v>43459</v>
      </c>
      <c r="C13297" s="1285" t="s">
        <v>43925</v>
      </c>
      <c r="D13297" s="1284" t="s">
        <v>34</v>
      </c>
      <c r="E13297" s="1286">
        <v>56.59</v>
      </c>
      <c r="F13297" s="295"/>
      <c r="G13297" s="295"/>
    </row>
    <row r="13298" spans="1:7" customFormat="1">
      <c r="A13298" s="1284" t="s">
        <v>22043</v>
      </c>
      <c r="B13298" s="1280" t="s">
        <v>43459</v>
      </c>
      <c r="C13298" s="1285" t="s">
        <v>43926</v>
      </c>
      <c r="D13298" s="1284" t="s">
        <v>34</v>
      </c>
      <c r="E13298" s="1286">
        <v>50.91</v>
      </c>
      <c r="F13298" s="295"/>
      <c r="G13298" s="295"/>
    </row>
    <row r="13299" spans="1:7" customFormat="1">
      <c r="A13299" s="1284" t="s">
        <v>22044</v>
      </c>
      <c r="B13299" s="1280" t="s">
        <v>43459</v>
      </c>
      <c r="C13299" s="1285" t="s">
        <v>43927</v>
      </c>
      <c r="D13299" s="1284" t="s">
        <v>2397</v>
      </c>
      <c r="E13299" s="1287">
        <v>0.8</v>
      </c>
      <c r="F13299" s="295"/>
      <c r="G13299" s="295"/>
    </row>
    <row r="13300" spans="1:7" customFormat="1">
      <c r="A13300" s="1284" t="s">
        <v>22045</v>
      </c>
      <c r="B13300" s="1280" t="s">
        <v>43459</v>
      </c>
      <c r="C13300" s="1285" t="s">
        <v>43928</v>
      </c>
      <c r="D13300" s="1284" t="s">
        <v>2397</v>
      </c>
      <c r="E13300" s="1287">
        <v>1</v>
      </c>
      <c r="F13300" s="295"/>
      <c r="G13300" s="295"/>
    </row>
    <row r="13301" spans="1:7" customFormat="1">
      <c r="A13301" s="1284" t="s">
        <v>22046</v>
      </c>
      <c r="B13301" s="1280" t="s">
        <v>43459</v>
      </c>
      <c r="C13301" s="1285" t="s">
        <v>43929</v>
      </c>
      <c r="D13301" s="1284" t="s">
        <v>2397</v>
      </c>
      <c r="E13301" s="1287">
        <v>0.65</v>
      </c>
      <c r="F13301" s="295"/>
      <c r="G13301" s="295"/>
    </row>
    <row r="13302" spans="1:7" customFormat="1">
      <c r="A13302" s="1284" t="s">
        <v>22047</v>
      </c>
      <c r="B13302" s="1280" t="s">
        <v>43459</v>
      </c>
      <c r="C13302" s="1285" t="s">
        <v>43930</v>
      </c>
      <c r="D13302" s="1284" t="s">
        <v>2397</v>
      </c>
      <c r="E13302" s="1287">
        <v>0.8</v>
      </c>
      <c r="F13302" s="295"/>
      <c r="G13302" s="295"/>
    </row>
    <row r="13303" spans="1:7" customFormat="1">
      <c r="A13303" s="1284" t="s">
        <v>22048</v>
      </c>
      <c r="B13303" s="1280" t="s">
        <v>43459</v>
      </c>
      <c r="C13303" s="1285" t="s">
        <v>43931</v>
      </c>
      <c r="D13303" s="1284" t="s">
        <v>2397</v>
      </c>
      <c r="E13303" s="1287">
        <v>1</v>
      </c>
      <c r="F13303" s="295"/>
      <c r="G13303" s="295"/>
    </row>
    <row r="13304" spans="1:7" customFormat="1">
      <c r="A13304" s="1284" t="s">
        <v>22049</v>
      </c>
      <c r="B13304" s="1280" t="s">
        <v>43459</v>
      </c>
      <c r="C13304" s="1285" t="s">
        <v>43932</v>
      </c>
      <c r="D13304" s="1284" t="s">
        <v>2397</v>
      </c>
      <c r="E13304" s="1287">
        <v>0.65</v>
      </c>
      <c r="F13304" s="295"/>
      <c r="G13304" s="295"/>
    </row>
    <row r="13305" spans="1:7" customFormat="1">
      <c r="A13305" s="1284" t="s">
        <v>22050</v>
      </c>
      <c r="B13305" s="1280" t="s">
        <v>43459</v>
      </c>
      <c r="C13305" s="1285" t="s">
        <v>43933</v>
      </c>
      <c r="D13305" s="1284" t="s">
        <v>2397</v>
      </c>
      <c r="E13305" s="1287">
        <v>0.8</v>
      </c>
      <c r="F13305" s="295"/>
      <c r="G13305" s="295"/>
    </row>
    <row r="13306" spans="1:7" customFormat="1">
      <c r="A13306" s="1284" t="s">
        <v>22051</v>
      </c>
      <c r="B13306" s="1280" t="s">
        <v>43459</v>
      </c>
      <c r="C13306" s="1285" t="s">
        <v>43934</v>
      </c>
      <c r="D13306" s="1284" t="s">
        <v>2397</v>
      </c>
      <c r="E13306" s="1287">
        <v>1</v>
      </c>
      <c r="F13306" s="295"/>
      <c r="G13306" s="295"/>
    </row>
    <row r="13307" spans="1:7" customFormat="1">
      <c r="A13307" s="1284" t="s">
        <v>22052</v>
      </c>
      <c r="B13307" s="1280" t="s">
        <v>43459</v>
      </c>
      <c r="C13307" s="1285" t="s">
        <v>43935</v>
      </c>
      <c r="D13307" s="1284" t="s">
        <v>2397</v>
      </c>
      <c r="E13307" s="1287">
        <v>0.65</v>
      </c>
      <c r="F13307" s="295"/>
      <c r="G13307" s="295"/>
    </row>
    <row r="13308" spans="1:7" customFormat="1">
      <c r="A13308" s="1284" t="s">
        <v>22053</v>
      </c>
      <c r="B13308" s="1280" t="s">
        <v>43459</v>
      </c>
      <c r="C13308" s="1285" t="s">
        <v>43936</v>
      </c>
      <c r="D13308" s="1284" t="s">
        <v>2397</v>
      </c>
      <c r="E13308" s="1287">
        <v>0.8</v>
      </c>
      <c r="F13308" s="295"/>
      <c r="G13308" s="295"/>
    </row>
    <row r="13309" spans="1:7" customFormat="1">
      <c r="A13309" s="1284" t="s">
        <v>22054</v>
      </c>
      <c r="B13309" s="1280" t="s">
        <v>43459</v>
      </c>
      <c r="C13309" s="1285" t="s">
        <v>43937</v>
      </c>
      <c r="D13309" s="1284" t="s">
        <v>2397</v>
      </c>
      <c r="E13309" s="1287">
        <v>1</v>
      </c>
      <c r="F13309" s="295"/>
      <c r="G13309" s="295"/>
    </row>
    <row r="13310" spans="1:7" customFormat="1">
      <c r="A13310" s="1284" t="s">
        <v>22055</v>
      </c>
      <c r="B13310" s="1280" t="s">
        <v>43459</v>
      </c>
      <c r="C13310" s="1285" t="s">
        <v>43938</v>
      </c>
      <c r="D13310" s="1284" t="s">
        <v>2397</v>
      </c>
      <c r="E13310" s="1287">
        <v>0.65</v>
      </c>
      <c r="F13310" s="295"/>
      <c r="G13310" s="295"/>
    </row>
    <row r="13311" spans="1:7" customFormat="1">
      <c r="A13311" s="1284" t="s">
        <v>22056</v>
      </c>
      <c r="B13311" s="1280" t="s">
        <v>43459</v>
      </c>
      <c r="C13311" s="1285" t="s">
        <v>43939</v>
      </c>
      <c r="D13311" s="1284" t="s">
        <v>2397</v>
      </c>
      <c r="E13311" s="1287">
        <v>0.8</v>
      </c>
      <c r="F13311" s="295"/>
      <c r="G13311" s="295"/>
    </row>
    <row r="13312" spans="1:7" customFormat="1">
      <c r="A13312" s="1284" t="s">
        <v>22057</v>
      </c>
      <c r="B13312" s="1280" t="s">
        <v>43459</v>
      </c>
      <c r="C13312" s="1285" t="s">
        <v>43940</v>
      </c>
      <c r="D13312" s="1284" t="s">
        <v>2397</v>
      </c>
      <c r="E13312" s="1287">
        <v>1</v>
      </c>
      <c r="F13312" s="295"/>
      <c r="G13312" s="295"/>
    </row>
    <row r="13313" spans="1:7" customFormat="1">
      <c r="A13313" s="1284" t="s">
        <v>22058</v>
      </c>
      <c r="B13313" s="1280" t="s">
        <v>43459</v>
      </c>
      <c r="C13313" s="1285" t="s">
        <v>43941</v>
      </c>
      <c r="D13313" s="1284" t="s">
        <v>2397</v>
      </c>
      <c r="E13313" s="1287">
        <v>0.65</v>
      </c>
      <c r="F13313" s="295"/>
      <c r="G13313" s="295"/>
    </row>
    <row r="13314" spans="1:7" customFormat="1">
      <c r="A13314" s="1284" t="s">
        <v>22059</v>
      </c>
      <c r="B13314" s="1280" t="s">
        <v>43459</v>
      </c>
      <c r="C13314" s="1285" t="s">
        <v>43942</v>
      </c>
      <c r="D13314" s="1284" t="s">
        <v>2397</v>
      </c>
      <c r="E13314" s="1287">
        <v>0.8</v>
      </c>
      <c r="F13314" s="295"/>
      <c r="G13314" s="295"/>
    </row>
    <row r="13315" spans="1:7" customFormat="1">
      <c r="A13315" s="1284" t="s">
        <v>22060</v>
      </c>
      <c r="B13315" s="1280" t="s">
        <v>43459</v>
      </c>
      <c r="C13315" s="1285" t="s">
        <v>43943</v>
      </c>
      <c r="D13315" s="1284" t="s">
        <v>2397</v>
      </c>
      <c r="E13315" s="1287">
        <v>1</v>
      </c>
      <c r="F13315" s="295"/>
      <c r="G13315" s="295"/>
    </row>
    <row r="13316" spans="1:7" customFormat="1">
      <c r="A13316" s="1284" t="s">
        <v>22061</v>
      </c>
      <c r="B13316" s="1280" t="s">
        <v>43459</v>
      </c>
      <c r="C13316" s="1285" t="s">
        <v>43944</v>
      </c>
      <c r="D13316" s="1284" t="s">
        <v>2397</v>
      </c>
      <c r="E13316" s="1287">
        <v>0.65</v>
      </c>
      <c r="F13316" s="295"/>
      <c r="G13316" s="295"/>
    </row>
    <row r="13317" spans="1:7" customFormat="1">
      <c r="A13317" s="1284" t="s">
        <v>22062</v>
      </c>
      <c r="B13317" s="1280" t="s">
        <v>43459</v>
      </c>
      <c r="C13317" s="1285" t="s">
        <v>43945</v>
      </c>
      <c r="D13317" s="1284" t="s">
        <v>2397</v>
      </c>
      <c r="E13317" s="1287">
        <v>0.8</v>
      </c>
      <c r="F13317" s="295"/>
      <c r="G13317" s="295"/>
    </row>
    <row r="13318" spans="1:7" customFormat="1">
      <c r="A13318" s="1284" t="s">
        <v>22063</v>
      </c>
      <c r="B13318" s="1280" t="s">
        <v>43459</v>
      </c>
      <c r="C13318" s="1285" t="s">
        <v>43946</v>
      </c>
      <c r="D13318" s="1284" t="s">
        <v>2397</v>
      </c>
      <c r="E13318" s="1287">
        <v>1</v>
      </c>
      <c r="F13318" s="295"/>
      <c r="G13318" s="295"/>
    </row>
    <row r="13319" spans="1:7" customFormat="1">
      <c r="A13319" s="1284" t="s">
        <v>22064</v>
      </c>
      <c r="B13319" s="1280" t="s">
        <v>43459</v>
      </c>
      <c r="C13319" s="1285" t="s">
        <v>43947</v>
      </c>
      <c r="D13319" s="1284" t="s">
        <v>2397</v>
      </c>
      <c r="E13319" s="1287">
        <v>0.65</v>
      </c>
      <c r="F13319" s="295"/>
      <c r="G13319" s="295"/>
    </row>
    <row r="13320" spans="1:7" customFormat="1">
      <c r="A13320" s="1284" t="s">
        <v>22065</v>
      </c>
      <c r="B13320" s="1280" t="s">
        <v>43459</v>
      </c>
      <c r="C13320" s="1285" t="s">
        <v>43948</v>
      </c>
      <c r="D13320" s="1284" t="s">
        <v>2397</v>
      </c>
      <c r="E13320" s="1287">
        <v>0.8</v>
      </c>
      <c r="F13320" s="295"/>
      <c r="G13320" s="295"/>
    </row>
    <row r="13321" spans="1:7" customFormat="1">
      <c r="A13321" s="1284" t="s">
        <v>22066</v>
      </c>
      <c r="B13321" s="1280" t="s">
        <v>43459</v>
      </c>
      <c r="C13321" s="1285" t="s">
        <v>43949</v>
      </c>
      <c r="D13321" s="1284" t="s">
        <v>2397</v>
      </c>
      <c r="E13321" s="1287">
        <v>1</v>
      </c>
      <c r="F13321" s="295"/>
      <c r="G13321" s="295"/>
    </row>
    <row r="13322" spans="1:7" customFormat="1">
      <c r="A13322" s="1284" t="s">
        <v>22067</v>
      </c>
      <c r="B13322" s="1280" t="s">
        <v>43459</v>
      </c>
      <c r="C13322" s="1285" t="s">
        <v>43950</v>
      </c>
      <c r="D13322" s="1284" t="s">
        <v>2397</v>
      </c>
      <c r="E13322" s="1287">
        <v>0.65</v>
      </c>
      <c r="F13322" s="295"/>
      <c r="G13322" s="295"/>
    </row>
    <row r="13323" spans="1:7" customFormat="1">
      <c r="A13323" s="1284" t="s">
        <v>22068</v>
      </c>
      <c r="B13323" s="1280" t="s">
        <v>43459</v>
      </c>
      <c r="C13323" s="1285" t="s">
        <v>43951</v>
      </c>
      <c r="D13323" s="1284" t="s">
        <v>2397</v>
      </c>
      <c r="E13323" s="1287">
        <v>0.8</v>
      </c>
      <c r="F13323" s="295"/>
      <c r="G13323" s="295"/>
    </row>
    <row r="13324" spans="1:7" customFormat="1">
      <c r="A13324" s="1284" t="s">
        <v>22069</v>
      </c>
      <c r="B13324" s="1280" t="s">
        <v>43459</v>
      </c>
      <c r="C13324" s="1285" t="s">
        <v>43952</v>
      </c>
      <c r="D13324" s="1284" t="s">
        <v>2397</v>
      </c>
      <c r="E13324" s="1287">
        <v>1</v>
      </c>
      <c r="F13324" s="295"/>
      <c r="G13324" s="295"/>
    </row>
    <row r="13325" spans="1:7" customFormat="1">
      <c r="A13325" s="1284" t="s">
        <v>22070</v>
      </c>
      <c r="B13325" s="1280" t="s">
        <v>43459</v>
      </c>
      <c r="C13325" s="1285" t="s">
        <v>43953</v>
      </c>
      <c r="D13325" s="1284" t="s">
        <v>2397</v>
      </c>
      <c r="E13325" s="1287">
        <v>0.65</v>
      </c>
      <c r="F13325" s="295"/>
      <c r="G13325" s="295"/>
    </row>
    <row r="13326" spans="1:7" customFormat="1">
      <c r="A13326" s="1284" t="s">
        <v>22071</v>
      </c>
      <c r="B13326" s="1280" t="s">
        <v>43459</v>
      </c>
      <c r="C13326" s="1285" t="s">
        <v>43954</v>
      </c>
      <c r="D13326" s="1284" t="s">
        <v>2397</v>
      </c>
      <c r="E13326" s="1287">
        <v>0.8</v>
      </c>
      <c r="F13326" s="295"/>
      <c r="G13326" s="295"/>
    </row>
    <row r="13327" spans="1:7" customFormat="1">
      <c r="A13327" s="1284" t="s">
        <v>22072</v>
      </c>
      <c r="B13327" s="1280" t="s">
        <v>43459</v>
      </c>
      <c r="C13327" s="1285" t="s">
        <v>43955</v>
      </c>
      <c r="D13327" s="1284" t="s">
        <v>2397</v>
      </c>
      <c r="E13327" s="1287">
        <v>1</v>
      </c>
      <c r="F13327" s="295"/>
      <c r="G13327" s="295"/>
    </row>
    <row r="13328" spans="1:7" customFormat="1">
      <c r="A13328" s="1284" t="s">
        <v>22073</v>
      </c>
      <c r="B13328" s="1280" t="s">
        <v>43459</v>
      </c>
      <c r="C13328" s="1285" t="s">
        <v>43956</v>
      </c>
      <c r="D13328" s="1284" t="s">
        <v>2397</v>
      </c>
      <c r="E13328" s="1287">
        <v>0.65</v>
      </c>
      <c r="F13328" s="295"/>
      <c r="G13328" s="295"/>
    </row>
    <row r="13329" spans="1:7" customFormat="1">
      <c r="A13329" s="1284" t="s">
        <v>22074</v>
      </c>
      <c r="B13329" s="1280" t="s">
        <v>43459</v>
      </c>
      <c r="C13329" s="1285" t="s">
        <v>43957</v>
      </c>
      <c r="D13329" s="1284" t="s">
        <v>2397</v>
      </c>
      <c r="E13329" s="1287">
        <v>0.8</v>
      </c>
      <c r="F13329" s="295"/>
      <c r="G13329" s="295"/>
    </row>
    <row r="13330" spans="1:7" customFormat="1">
      <c r="A13330" s="1284" t="s">
        <v>22075</v>
      </c>
      <c r="B13330" s="1280" t="s">
        <v>43459</v>
      </c>
      <c r="C13330" s="1285" t="s">
        <v>43958</v>
      </c>
      <c r="D13330" s="1284" t="s">
        <v>2397</v>
      </c>
      <c r="E13330" s="1287">
        <v>1</v>
      </c>
      <c r="F13330" s="295"/>
      <c r="G13330" s="295"/>
    </row>
    <row r="13331" spans="1:7" customFormat="1">
      <c r="A13331" s="1284" t="s">
        <v>22076</v>
      </c>
      <c r="B13331" s="1280" t="s">
        <v>43459</v>
      </c>
      <c r="C13331" s="1285" t="s">
        <v>43959</v>
      </c>
      <c r="D13331" s="1284" t="s">
        <v>2397</v>
      </c>
      <c r="E13331" s="1287">
        <v>0.65</v>
      </c>
      <c r="F13331" s="295"/>
      <c r="G13331" s="295"/>
    </row>
    <row r="13332" spans="1:7" customFormat="1">
      <c r="A13332" s="1284" t="s">
        <v>22077</v>
      </c>
      <c r="B13332" s="1280" t="s">
        <v>43459</v>
      </c>
      <c r="C13332" s="1285" t="s">
        <v>43960</v>
      </c>
      <c r="D13332" s="1284" t="s">
        <v>2397</v>
      </c>
      <c r="E13332" s="1287">
        <v>0.8</v>
      </c>
      <c r="F13332" s="295"/>
      <c r="G13332" s="295"/>
    </row>
    <row r="13333" spans="1:7" customFormat="1">
      <c r="A13333" s="1284" t="s">
        <v>22078</v>
      </c>
      <c r="B13333" s="1280" t="s">
        <v>43459</v>
      </c>
      <c r="C13333" s="1285" t="s">
        <v>43961</v>
      </c>
      <c r="D13333" s="1284" t="s">
        <v>2397</v>
      </c>
      <c r="E13333" s="1287">
        <v>1</v>
      </c>
      <c r="F13333" s="295"/>
      <c r="G13333" s="295"/>
    </row>
    <row r="13334" spans="1:7" customFormat="1">
      <c r="A13334" s="1284" t="s">
        <v>22079</v>
      </c>
      <c r="B13334" s="1280" t="s">
        <v>43459</v>
      </c>
      <c r="C13334" s="1285" t="s">
        <v>43962</v>
      </c>
      <c r="D13334" s="1284" t="s">
        <v>2397</v>
      </c>
      <c r="E13334" s="1287">
        <v>0.65</v>
      </c>
      <c r="F13334" s="295"/>
      <c r="G13334" s="295"/>
    </row>
    <row r="13335" spans="1:7" customFormat="1" ht="22.5">
      <c r="A13335" s="1284" t="s">
        <v>22080</v>
      </c>
      <c r="B13335" s="1280" t="s">
        <v>43459</v>
      </c>
      <c r="C13335" s="1285" t="s">
        <v>43963</v>
      </c>
      <c r="D13335" s="1284" t="s">
        <v>2397</v>
      </c>
      <c r="E13335" s="1287">
        <v>0.8</v>
      </c>
      <c r="F13335" s="295"/>
      <c r="G13335" s="295"/>
    </row>
    <row r="13336" spans="1:7" customFormat="1">
      <c r="A13336" s="1284" t="s">
        <v>22081</v>
      </c>
      <c r="B13336" s="1280" t="s">
        <v>43459</v>
      </c>
      <c r="C13336" s="1285" t="s">
        <v>43964</v>
      </c>
      <c r="D13336" s="1284" t="s">
        <v>2397</v>
      </c>
      <c r="E13336" s="1287">
        <v>1</v>
      </c>
      <c r="F13336" s="295"/>
      <c r="G13336" s="295"/>
    </row>
    <row r="13337" spans="1:7" customFormat="1">
      <c r="A13337" s="1284" t="s">
        <v>22082</v>
      </c>
      <c r="B13337" s="1280" t="s">
        <v>43459</v>
      </c>
      <c r="C13337" s="1285" t="s">
        <v>43965</v>
      </c>
      <c r="D13337" s="1284" t="s">
        <v>2397</v>
      </c>
      <c r="E13337" s="1287">
        <v>0.65</v>
      </c>
      <c r="F13337" s="295"/>
      <c r="G13337" s="295"/>
    </row>
    <row r="13338" spans="1:7" customFormat="1">
      <c r="A13338" s="1284" t="s">
        <v>22083</v>
      </c>
      <c r="B13338" s="1280" t="s">
        <v>43459</v>
      </c>
      <c r="C13338" s="1285" t="s">
        <v>43966</v>
      </c>
      <c r="D13338" s="1284" t="s">
        <v>2397</v>
      </c>
      <c r="E13338" s="1287">
        <v>0.8</v>
      </c>
      <c r="F13338" s="295"/>
      <c r="G13338" s="295"/>
    </row>
    <row r="13339" spans="1:7" customFormat="1">
      <c r="A13339" s="1284" t="s">
        <v>22084</v>
      </c>
      <c r="B13339" s="1280" t="s">
        <v>43459</v>
      </c>
      <c r="C13339" s="1285" t="s">
        <v>43967</v>
      </c>
      <c r="D13339" s="1284" t="s">
        <v>2397</v>
      </c>
      <c r="E13339" s="1287">
        <v>1</v>
      </c>
      <c r="F13339" s="295"/>
      <c r="G13339" s="295"/>
    </row>
    <row r="13340" spans="1:7" customFormat="1">
      <c r="A13340" s="1284" t="s">
        <v>22085</v>
      </c>
      <c r="B13340" s="1280" t="s">
        <v>43459</v>
      </c>
      <c r="C13340" s="1285" t="s">
        <v>43968</v>
      </c>
      <c r="D13340" s="1284" t="s">
        <v>2397</v>
      </c>
      <c r="E13340" s="1287">
        <v>0.65</v>
      </c>
      <c r="F13340" s="295"/>
      <c r="G13340" s="295"/>
    </row>
    <row r="13341" spans="1:7" customFormat="1">
      <c r="A13341" s="1284" t="s">
        <v>22086</v>
      </c>
      <c r="B13341" s="1280" t="s">
        <v>43459</v>
      </c>
      <c r="C13341" s="1285" t="s">
        <v>43969</v>
      </c>
      <c r="D13341" s="1284" t="s">
        <v>2397</v>
      </c>
      <c r="E13341" s="1287">
        <v>0.8</v>
      </c>
      <c r="F13341" s="295"/>
      <c r="G13341" s="295"/>
    </row>
    <row r="13342" spans="1:7" customFormat="1">
      <c r="A13342" s="1284" t="s">
        <v>22087</v>
      </c>
      <c r="B13342" s="1280" t="s">
        <v>43459</v>
      </c>
      <c r="C13342" s="1285" t="s">
        <v>43970</v>
      </c>
      <c r="D13342" s="1284" t="s">
        <v>2397</v>
      </c>
      <c r="E13342" s="1287">
        <v>1</v>
      </c>
      <c r="F13342" s="295"/>
      <c r="G13342" s="295"/>
    </row>
    <row r="13343" spans="1:7" customFormat="1">
      <c r="A13343" s="1284" t="s">
        <v>22088</v>
      </c>
      <c r="B13343" s="1280" t="s">
        <v>43459</v>
      </c>
      <c r="C13343" s="1285" t="s">
        <v>43971</v>
      </c>
      <c r="D13343" s="1284" t="s">
        <v>2397</v>
      </c>
      <c r="E13343" s="1287">
        <v>0.65</v>
      </c>
      <c r="F13343" s="295"/>
      <c r="G13343" s="295"/>
    </row>
    <row r="13344" spans="1:7" customFormat="1">
      <c r="A13344" s="1284" t="s">
        <v>22089</v>
      </c>
      <c r="B13344" s="1280" t="s">
        <v>43459</v>
      </c>
      <c r="C13344" s="1285" t="s">
        <v>43972</v>
      </c>
      <c r="D13344" s="1284" t="s">
        <v>2397</v>
      </c>
      <c r="E13344" s="1287">
        <v>0.8</v>
      </c>
      <c r="F13344" s="295"/>
      <c r="G13344" s="295"/>
    </row>
    <row r="13345" spans="1:7" customFormat="1">
      <c r="A13345" s="1284" t="s">
        <v>22090</v>
      </c>
      <c r="B13345" s="1280" t="s">
        <v>43459</v>
      </c>
      <c r="C13345" s="1285" t="s">
        <v>43973</v>
      </c>
      <c r="D13345" s="1284" t="s">
        <v>2397</v>
      </c>
      <c r="E13345" s="1287">
        <v>1</v>
      </c>
      <c r="F13345" s="295"/>
      <c r="G13345" s="295"/>
    </row>
    <row r="13346" spans="1:7" customFormat="1">
      <c r="A13346" s="1284" t="s">
        <v>22091</v>
      </c>
      <c r="B13346" s="1280" t="s">
        <v>43459</v>
      </c>
      <c r="C13346" s="1285" t="s">
        <v>43974</v>
      </c>
      <c r="D13346" s="1284" t="s">
        <v>2397</v>
      </c>
      <c r="E13346" s="1287">
        <v>0.65</v>
      </c>
      <c r="F13346" s="295"/>
      <c r="G13346" s="295"/>
    </row>
    <row r="13347" spans="1:7" customFormat="1">
      <c r="A13347" s="1284" t="s">
        <v>22092</v>
      </c>
      <c r="B13347" s="1280" t="s">
        <v>43459</v>
      </c>
      <c r="C13347" s="1285" t="s">
        <v>43975</v>
      </c>
      <c r="D13347" s="1284" t="s">
        <v>2397</v>
      </c>
      <c r="E13347" s="1287">
        <v>0.8</v>
      </c>
      <c r="F13347" s="295"/>
      <c r="G13347" s="295"/>
    </row>
    <row r="13348" spans="1:7" customFormat="1">
      <c r="A13348" s="1284" t="s">
        <v>22093</v>
      </c>
      <c r="B13348" s="1280" t="s">
        <v>43459</v>
      </c>
      <c r="C13348" s="1285" t="s">
        <v>43976</v>
      </c>
      <c r="D13348" s="1284" t="s">
        <v>2397</v>
      </c>
      <c r="E13348" s="1287">
        <v>1</v>
      </c>
      <c r="F13348" s="295"/>
      <c r="G13348" s="295"/>
    </row>
    <row r="13349" spans="1:7" customFormat="1">
      <c r="A13349" s="1284" t="s">
        <v>22094</v>
      </c>
      <c r="B13349" s="1280" t="s">
        <v>43459</v>
      </c>
      <c r="C13349" s="1285" t="s">
        <v>43977</v>
      </c>
      <c r="D13349" s="1284" t="s">
        <v>2397</v>
      </c>
      <c r="E13349" s="1287">
        <v>0.65</v>
      </c>
      <c r="F13349" s="295"/>
      <c r="G13349" s="295"/>
    </row>
    <row r="13350" spans="1:7" customFormat="1">
      <c r="A13350" s="1284" t="s">
        <v>22095</v>
      </c>
      <c r="B13350" s="1280" t="s">
        <v>43459</v>
      </c>
      <c r="C13350" s="1285" t="s">
        <v>43978</v>
      </c>
      <c r="D13350" s="1284" t="s">
        <v>2397</v>
      </c>
      <c r="E13350" s="1287">
        <v>0.89</v>
      </c>
      <c r="F13350" s="295"/>
      <c r="G13350" s="295"/>
    </row>
    <row r="13351" spans="1:7" customFormat="1">
      <c r="A13351" s="1284" t="s">
        <v>22096</v>
      </c>
      <c r="B13351" s="1280" t="s">
        <v>43459</v>
      </c>
      <c r="C13351" s="1285" t="s">
        <v>43979</v>
      </c>
      <c r="D13351" s="1284" t="s">
        <v>2397</v>
      </c>
      <c r="E13351" s="1287">
        <v>1.1100000000000001</v>
      </c>
      <c r="F13351" s="295"/>
      <c r="G13351" s="295"/>
    </row>
    <row r="13352" spans="1:7" customFormat="1">
      <c r="A13352" s="1284" t="s">
        <v>22097</v>
      </c>
      <c r="B13352" s="1280" t="s">
        <v>43459</v>
      </c>
      <c r="C13352" s="1285" t="s">
        <v>43980</v>
      </c>
      <c r="D13352" s="1284" t="s">
        <v>2397</v>
      </c>
      <c r="E13352" s="1287">
        <v>0.72</v>
      </c>
      <c r="F13352" s="295"/>
      <c r="G13352" s="295"/>
    </row>
    <row r="13353" spans="1:7" customFormat="1">
      <c r="A13353" s="1284" t="s">
        <v>22098</v>
      </c>
      <c r="B13353" s="1280" t="s">
        <v>43459</v>
      </c>
      <c r="C13353" s="1285" t="s">
        <v>43981</v>
      </c>
      <c r="D13353" s="1284" t="s">
        <v>2397</v>
      </c>
      <c r="E13353" s="1287">
        <v>0.61</v>
      </c>
      <c r="F13353" s="295"/>
      <c r="G13353" s="295"/>
    </row>
    <row r="13354" spans="1:7" customFormat="1">
      <c r="A13354" s="1284" t="s">
        <v>22099</v>
      </c>
      <c r="B13354" s="1280" t="s">
        <v>43459</v>
      </c>
      <c r="C13354" s="1285" t="s">
        <v>43982</v>
      </c>
      <c r="D13354" s="1284" t="s">
        <v>2397</v>
      </c>
      <c r="E13354" s="1287">
        <v>0.76</v>
      </c>
      <c r="F13354" s="295"/>
      <c r="G13354" s="295"/>
    </row>
    <row r="13355" spans="1:7" customFormat="1">
      <c r="A13355" s="1284" t="s">
        <v>22100</v>
      </c>
      <c r="B13355" s="1280" t="s">
        <v>43459</v>
      </c>
      <c r="C13355" s="1285" t="s">
        <v>43983</v>
      </c>
      <c r="D13355" s="1284" t="s">
        <v>2397</v>
      </c>
      <c r="E13355" s="1287">
        <v>0.5</v>
      </c>
      <c r="F13355" s="295"/>
      <c r="G13355" s="295"/>
    </row>
    <row r="13356" spans="1:7" customFormat="1">
      <c r="A13356" s="1284" t="s">
        <v>22101</v>
      </c>
      <c r="B13356" s="1280" t="s">
        <v>43459</v>
      </c>
      <c r="C13356" s="1285" t="s">
        <v>43984</v>
      </c>
      <c r="D13356" s="1284" t="s">
        <v>2397</v>
      </c>
      <c r="E13356" s="1287">
        <v>0.8</v>
      </c>
      <c r="F13356" s="295"/>
      <c r="G13356" s="295"/>
    </row>
    <row r="13357" spans="1:7" customFormat="1">
      <c r="A13357" s="1284" t="s">
        <v>22102</v>
      </c>
      <c r="B13357" s="1280" t="s">
        <v>43459</v>
      </c>
      <c r="C13357" s="1285" t="s">
        <v>43985</v>
      </c>
      <c r="D13357" s="1284" t="s">
        <v>2397</v>
      </c>
      <c r="E13357" s="1287">
        <v>1</v>
      </c>
      <c r="F13357" s="295"/>
      <c r="G13357" s="295"/>
    </row>
    <row r="13358" spans="1:7" customFormat="1">
      <c r="A13358" s="1284" t="s">
        <v>22103</v>
      </c>
      <c r="B13358" s="1280" t="s">
        <v>43459</v>
      </c>
      <c r="C13358" s="1285" t="s">
        <v>43986</v>
      </c>
      <c r="D13358" s="1284" t="s">
        <v>2397</v>
      </c>
      <c r="E13358" s="1287">
        <v>0.65</v>
      </c>
      <c r="F13358" s="295"/>
      <c r="G13358" s="295"/>
    </row>
    <row r="13359" spans="1:7" customFormat="1">
      <c r="A13359" s="1284" t="s">
        <v>22104</v>
      </c>
      <c r="B13359" s="1280" t="s">
        <v>43459</v>
      </c>
      <c r="C13359" s="1285" t="s">
        <v>43987</v>
      </c>
      <c r="D13359" s="1284" t="s">
        <v>2397</v>
      </c>
      <c r="E13359" s="1287">
        <v>0.83</v>
      </c>
      <c r="F13359" s="295"/>
      <c r="G13359" s="295"/>
    </row>
    <row r="13360" spans="1:7" customFormat="1">
      <c r="A13360" s="1284" t="s">
        <v>22105</v>
      </c>
      <c r="B13360" s="1280" t="s">
        <v>43459</v>
      </c>
      <c r="C13360" s="1285" t="s">
        <v>43988</v>
      </c>
      <c r="D13360" s="1284" t="s">
        <v>2397</v>
      </c>
      <c r="E13360" s="1287">
        <v>1.04</v>
      </c>
      <c r="F13360" s="295"/>
      <c r="G13360" s="295"/>
    </row>
    <row r="13361" spans="1:7" customFormat="1">
      <c r="A13361" s="1284" t="s">
        <v>22106</v>
      </c>
      <c r="B13361" s="1280" t="s">
        <v>43459</v>
      </c>
      <c r="C13361" s="1285" t="s">
        <v>43989</v>
      </c>
      <c r="D13361" s="1284" t="s">
        <v>2397</v>
      </c>
      <c r="E13361" s="1287">
        <v>0.69</v>
      </c>
      <c r="F13361" s="295"/>
      <c r="G13361" s="295"/>
    </row>
    <row r="13362" spans="1:7" customFormat="1">
      <c r="A13362" s="1284" t="s">
        <v>22107</v>
      </c>
      <c r="B13362" s="1280" t="s">
        <v>43459</v>
      </c>
      <c r="C13362" s="1285" t="s">
        <v>43990</v>
      </c>
      <c r="D13362" s="1284" t="s">
        <v>2397</v>
      </c>
      <c r="E13362" s="1287">
        <v>0.85</v>
      </c>
      <c r="F13362" s="295"/>
      <c r="G13362" s="295"/>
    </row>
    <row r="13363" spans="1:7" customFormat="1">
      <c r="A13363" s="1284" t="s">
        <v>22108</v>
      </c>
      <c r="B13363" s="1280" t="s">
        <v>43459</v>
      </c>
      <c r="C13363" s="1285" t="s">
        <v>43991</v>
      </c>
      <c r="D13363" s="1284" t="s">
        <v>2397</v>
      </c>
      <c r="E13363" s="1287">
        <v>1.06</v>
      </c>
      <c r="F13363" s="295"/>
      <c r="G13363" s="295"/>
    </row>
    <row r="13364" spans="1:7" customFormat="1">
      <c r="A13364" s="1284" t="s">
        <v>22109</v>
      </c>
      <c r="B13364" s="1280" t="s">
        <v>43459</v>
      </c>
      <c r="C13364" s="1285" t="s">
        <v>43992</v>
      </c>
      <c r="D13364" s="1284" t="s">
        <v>2397</v>
      </c>
      <c r="E13364" s="1287">
        <v>0.69</v>
      </c>
      <c r="F13364" s="295"/>
      <c r="G13364" s="295"/>
    </row>
    <row r="13365" spans="1:7" customFormat="1">
      <c r="A13365" s="1284" t="s">
        <v>22110</v>
      </c>
      <c r="B13365" s="1280" t="s">
        <v>43459</v>
      </c>
      <c r="C13365" s="1285" t="s">
        <v>43993</v>
      </c>
      <c r="D13365" s="1284" t="s">
        <v>2397</v>
      </c>
      <c r="E13365" s="1287">
        <v>0.8</v>
      </c>
      <c r="F13365" s="295"/>
      <c r="G13365" s="295"/>
    </row>
    <row r="13366" spans="1:7" customFormat="1">
      <c r="A13366" s="1284" t="s">
        <v>22111</v>
      </c>
      <c r="B13366" s="1280" t="s">
        <v>43459</v>
      </c>
      <c r="C13366" s="1285" t="s">
        <v>43994</v>
      </c>
      <c r="D13366" s="1284" t="s">
        <v>2397</v>
      </c>
      <c r="E13366" s="1287">
        <v>1</v>
      </c>
      <c r="F13366" s="295"/>
      <c r="G13366" s="295"/>
    </row>
    <row r="13367" spans="1:7" customFormat="1">
      <c r="A13367" s="1284" t="s">
        <v>22112</v>
      </c>
      <c r="B13367" s="1280" t="s">
        <v>43459</v>
      </c>
      <c r="C13367" s="1285" t="s">
        <v>43995</v>
      </c>
      <c r="D13367" s="1284" t="s">
        <v>2397</v>
      </c>
      <c r="E13367" s="1287">
        <v>0.65</v>
      </c>
      <c r="F13367" s="295"/>
      <c r="G13367" s="295"/>
    </row>
    <row r="13368" spans="1:7" customFormat="1">
      <c r="A13368" s="1284" t="s">
        <v>22113</v>
      </c>
      <c r="B13368" s="1280" t="s">
        <v>43459</v>
      </c>
      <c r="C13368" s="1285" t="s">
        <v>43996</v>
      </c>
      <c r="D13368" s="1284" t="s">
        <v>2397</v>
      </c>
      <c r="E13368" s="1287">
        <v>0.8</v>
      </c>
      <c r="F13368" s="295"/>
      <c r="G13368" s="295"/>
    </row>
    <row r="13369" spans="1:7" customFormat="1">
      <c r="A13369" s="1284" t="s">
        <v>22114</v>
      </c>
      <c r="B13369" s="1280" t="s">
        <v>43459</v>
      </c>
      <c r="C13369" s="1285" t="s">
        <v>43997</v>
      </c>
      <c r="D13369" s="1284" t="s">
        <v>2397</v>
      </c>
      <c r="E13369" s="1287">
        <v>1</v>
      </c>
      <c r="F13369" s="295"/>
      <c r="G13369" s="295"/>
    </row>
    <row r="13370" spans="1:7" customFormat="1">
      <c r="A13370" s="1284" t="s">
        <v>22115</v>
      </c>
      <c r="B13370" s="1280" t="s">
        <v>43459</v>
      </c>
      <c r="C13370" s="1285" t="s">
        <v>43998</v>
      </c>
      <c r="D13370" s="1284" t="s">
        <v>2397</v>
      </c>
      <c r="E13370" s="1287">
        <v>0.65</v>
      </c>
      <c r="F13370" s="295"/>
      <c r="G13370" s="295"/>
    </row>
    <row r="13371" spans="1:7" customFormat="1">
      <c r="A13371" s="1284" t="s">
        <v>22116</v>
      </c>
      <c r="B13371" s="1280" t="s">
        <v>43459</v>
      </c>
      <c r="C13371" s="1285" t="s">
        <v>43999</v>
      </c>
      <c r="D13371" s="1284" t="s">
        <v>2397</v>
      </c>
      <c r="E13371" s="1287">
        <v>0.92</v>
      </c>
      <c r="F13371" s="295"/>
      <c r="G13371" s="295"/>
    </row>
    <row r="13372" spans="1:7" customFormat="1">
      <c r="A13372" s="1284" t="s">
        <v>22117</v>
      </c>
      <c r="B13372" s="1280" t="s">
        <v>43459</v>
      </c>
      <c r="C13372" s="1285" t="s">
        <v>44000</v>
      </c>
      <c r="D13372" s="1284" t="s">
        <v>2397</v>
      </c>
      <c r="E13372" s="1287">
        <v>1.1499999999999999</v>
      </c>
      <c r="F13372" s="295"/>
      <c r="G13372" s="295"/>
    </row>
    <row r="13373" spans="1:7" customFormat="1">
      <c r="A13373" s="1284" t="s">
        <v>22118</v>
      </c>
      <c r="B13373" s="1280" t="s">
        <v>43459</v>
      </c>
      <c r="C13373" s="1285" t="s">
        <v>44001</v>
      </c>
      <c r="D13373" s="1284" t="s">
        <v>2397</v>
      </c>
      <c r="E13373" s="1287">
        <v>0.75</v>
      </c>
      <c r="F13373" s="295"/>
      <c r="G13373" s="295"/>
    </row>
    <row r="13374" spans="1:7" customFormat="1">
      <c r="A13374" s="1284" t="s">
        <v>22119</v>
      </c>
      <c r="B13374" s="1280" t="s">
        <v>43459</v>
      </c>
      <c r="C13374" s="1285" t="s">
        <v>44002</v>
      </c>
      <c r="D13374" s="1284" t="s">
        <v>2397</v>
      </c>
      <c r="E13374" s="1287">
        <v>0.8</v>
      </c>
      <c r="F13374" s="295"/>
      <c r="G13374" s="295"/>
    </row>
    <row r="13375" spans="1:7" customFormat="1">
      <c r="A13375" s="1284" t="s">
        <v>22120</v>
      </c>
      <c r="B13375" s="1280" t="s">
        <v>43459</v>
      </c>
      <c r="C13375" s="1285" t="s">
        <v>44003</v>
      </c>
      <c r="D13375" s="1284" t="s">
        <v>2397</v>
      </c>
      <c r="E13375" s="1287">
        <v>1</v>
      </c>
      <c r="F13375" s="295"/>
      <c r="G13375" s="295"/>
    </row>
    <row r="13376" spans="1:7" customFormat="1">
      <c r="A13376" s="1284" t="s">
        <v>22121</v>
      </c>
      <c r="B13376" s="1280" t="s">
        <v>43459</v>
      </c>
      <c r="C13376" s="1285" t="s">
        <v>44004</v>
      </c>
      <c r="D13376" s="1284" t="s">
        <v>2397</v>
      </c>
      <c r="E13376" s="1287">
        <v>0.65</v>
      </c>
      <c r="F13376" s="295"/>
      <c r="G13376" s="295"/>
    </row>
    <row r="13377" spans="1:7" customFormat="1">
      <c r="A13377" s="1284" t="s">
        <v>22122</v>
      </c>
      <c r="B13377" s="1280" t="s">
        <v>43459</v>
      </c>
      <c r="C13377" s="1285" t="s">
        <v>44005</v>
      </c>
      <c r="D13377" s="1284" t="s">
        <v>2397</v>
      </c>
      <c r="E13377" s="1287">
        <v>0.8</v>
      </c>
      <c r="F13377" s="295"/>
      <c r="G13377" s="295"/>
    </row>
    <row r="13378" spans="1:7" customFormat="1">
      <c r="A13378" s="1284" t="s">
        <v>22123</v>
      </c>
      <c r="B13378" s="1280" t="s">
        <v>43459</v>
      </c>
      <c r="C13378" s="1285" t="s">
        <v>44006</v>
      </c>
      <c r="D13378" s="1284" t="s">
        <v>2397</v>
      </c>
      <c r="E13378" s="1287">
        <v>1</v>
      </c>
      <c r="F13378" s="295"/>
      <c r="G13378" s="295"/>
    </row>
    <row r="13379" spans="1:7" customFormat="1">
      <c r="A13379" s="1284" t="s">
        <v>22124</v>
      </c>
      <c r="B13379" s="1280" t="s">
        <v>43459</v>
      </c>
      <c r="C13379" s="1285" t="s">
        <v>44007</v>
      </c>
      <c r="D13379" s="1284" t="s">
        <v>2397</v>
      </c>
      <c r="E13379" s="1287">
        <v>0.65</v>
      </c>
      <c r="F13379" s="295"/>
      <c r="G13379" s="295"/>
    </row>
    <row r="13380" spans="1:7" customFormat="1">
      <c r="A13380" s="1284" t="s">
        <v>22125</v>
      </c>
      <c r="B13380" s="1280" t="s">
        <v>43459</v>
      </c>
      <c r="C13380" s="1285" t="s">
        <v>44008</v>
      </c>
      <c r="D13380" s="1284" t="s">
        <v>2397</v>
      </c>
      <c r="E13380" s="1287">
        <v>0.8</v>
      </c>
      <c r="F13380" s="295"/>
      <c r="G13380" s="295"/>
    </row>
    <row r="13381" spans="1:7" customFormat="1">
      <c r="A13381" s="1284" t="s">
        <v>22126</v>
      </c>
      <c r="B13381" s="1280" t="s">
        <v>43459</v>
      </c>
      <c r="C13381" s="1285" t="s">
        <v>44009</v>
      </c>
      <c r="D13381" s="1284" t="s">
        <v>2397</v>
      </c>
      <c r="E13381" s="1287">
        <v>1</v>
      </c>
      <c r="F13381" s="295"/>
      <c r="G13381" s="295"/>
    </row>
    <row r="13382" spans="1:7" customFormat="1">
      <c r="A13382" s="1284" t="s">
        <v>22127</v>
      </c>
      <c r="B13382" s="1280" t="s">
        <v>43459</v>
      </c>
      <c r="C13382" s="1285" t="s">
        <v>44010</v>
      </c>
      <c r="D13382" s="1284" t="s">
        <v>2397</v>
      </c>
      <c r="E13382" s="1287">
        <v>0.65</v>
      </c>
      <c r="F13382" s="295"/>
      <c r="G13382" s="295"/>
    </row>
    <row r="13383" spans="1:7" customFormat="1">
      <c r="A13383" s="1284" t="s">
        <v>22128</v>
      </c>
      <c r="B13383" s="1280" t="s">
        <v>43459</v>
      </c>
      <c r="C13383" s="1285" t="s">
        <v>44011</v>
      </c>
      <c r="D13383" s="1284" t="s">
        <v>2397</v>
      </c>
      <c r="E13383" s="1287">
        <v>0.8</v>
      </c>
      <c r="F13383" s="295"/>
      <c r="G13383" s="295"/>
    </row>
    <row r="13384" spans="1:7" customFormat="1">
      <c r="A13384" s="1284" t="s">
        <v>22129</v>
      </c>
      <c r="B13384" s="1280" t="s">
        <v>43459</v>
      </c>
      <c r="C13384" s="1285" t="s">
        <v>44012</v>
      </c>
      <c r="D13384" s="1284" t="s">
        <v>2397</v>
      </c>
      <c r="E13384" s="1287">
        <v>1</v>
      </c>
      <c r="F13384" s="295"/>
      <c r="G13384" s="295"/>
    </row>
    <row r="13385" spans="1:7" customFormat="1">
      <c r="A13385" s="1284" t="s">
        <v>22130</v>
      </c>
      <c r="B13385" s="1280" t="s">
        <v>43459</v>
      </c>
      <c r="C13385" s="1285" t="s">
        <v>44013</v>
      </c>
      <c r="D13385" s="1284" t="s">
        <v>2397</v>
      </c>
      <c r="E13385" s="1287">
        <v>0.65</v>
      </c>
      <c r="F13385" s="295"/>
      <c r="G13385" s="295"/>
    </row>
    <row r="13386" spans="1:7" customFormat="1">
      <c r="A13386" s="1284" t="s">
        <v>22131</v>
      </c>
      <c r="B13386" s="1280" t="s">
        <v>43459</v>
      </c>
      <c r="C13386" s="1285" t="s">
        <v>44014</v>
      </c>
      <c r="D13386" s="1284" t="s">
        <v>2397</v>
      </c>
      <c r="E13386" s="1287">
        <v>0.8</v>
      </c>
      <c r="F13386" s="295"/>
      <c r="G13386" s="295"/>
    </row>
    <row r="13387" spans="1:7" customFormat="1">
      <c r="A13387" s="1284" t="s">
        <v>22132</v>
      </c>
      <c r="B13387" s="1280" t="s">
        <v>43459</v>
      </c>
      <c r="C13387" s="1285" t="s">
        <v>44015</v>
      </c>
      <c r="D13387" s="1284" t="s">
        <v>2397</v>
      </c>
      <c r="E13387" s="1287">
        <v>1</v>
      </c>
      <c r="F13387" s="295"/>
      <c r="G13387" s="295"/>
    </row>
    <row r="13388" spans="1:7" customFormat="1">
      <c r="A13388" s="1284" t="s">
        <v>22133</v>
      </c>
      <c r="B13388" s="1280" t="s">
        <v>43459</v>
      </c>
      <c r="C13388" s="1285" t="s">
        <v>44016</v>
      </c>
      <c r="D13388" s="1284" t="s">
        <v>2397</v>
      </c>
      <c r="E13388" s="1287">
        <v>0.65</v>
      </c>
      <c r="F13388" s="295"/>
      <c r="G13388" s="295"/>
    </row>
    <row r="13389" spans="1:7" customFormat="1">
      <c r="A13389" s="1284" t="s">
        <v>22134</v>
      </c>
      <c r="B13389" s="1280" t="s">
        <v>43459</v>
      </c>
      <c r="C13389" s="1285" t="s">
        <v>44017</v>
      </c>
      <c r="D13389" s="1284" t="s">
        <v>2397</v>
      </c>
      <c r="E13389" s="1287">
        <v>0.8</v>
      </c>
      <c r="F13389" s="295"/>
      <c r="G13389" s="295"/>
    </row>
    <row r="13390" spans="1:7" customFormat="1">
      <c r="A13390" s="1284" t="s">
        <v>22135</v>
      </c>
      <c r="B13390" s="1280" t="s">
        <v>43459</v>
      </c>
      <c r="C13390" s="1285" t="s">
        <v>44018</v>
      </c>
      <c r="D13390" s="1284" t="s">
        <v>2397</v>
      </c>
      <c r="E13390" s="1287">
        <v>1</v>
      </c>
      <c r="F13390" s="295"/>
      <c r="G13390" s="295"/>
    </row>
    <row r="13391" spans="1:7" customFormat="1">
      <c r="A13391" s="1284" t="s">
        <v>22136</v>
      </c>
      <c r="B13391" s="1280" t="s">
        <v>43459</v>
      </c>
      <c r="C13391" s="1285" t="s">
        <v>44019</v>
      </c>
      <c r="D13391" s="1284" t="s">
        <v>2397</v>
      </c>
      <c r="E13391" s="1287">
        <v>0.65</v>
      </c>
      <c r="F13391" s="295"/>
      <c r="G13391" s="295"/>
    </row>
    <row r="13392" spans="1:7" customFormat="1">
      <c r="A13392" s="1284" t="s">
        <v>22137</v>
      </c>
      <c r="B13392" s="1280" t="s">
        <v>43459</v>
      </c>
      <c r="C13392" s="1285" t="s">
        <v>44020</v>
      </c>
      <c r="D13392" s="1284" t="s">
        <v>2397</v>
      </c>
      <c r="E13392" s="1287">
        <v>0.8</v>
      </c>
      <c r="F13392" s="295"/>
      <c r="G13392" s="295"/>
    </row>
    <row r="13393" spans="1:7" customFormat="1">
      <c r="A13393" s="1284" t="s">
        <v>22138</v>
      </c>
      <c r="B13393" s="1280" t="s">
        <v>43459</v>
      </c>
      <c r="C13393" s="1285" t="s">
        <v>44021</v>
      </c>
      <c r="D13393" s="1284" t="s">
        <v>2397</v>
      </c>
      <c r="E13393" s="1287">
        <v>1</v>
      </c>
      <c r="F13393" s="295"/>
      <c r="G13393" s="295"/>
    </row>
    <row r="13394" spans="1:7" customFormat="1">
      <c r="A13394" s="1284" t="s">
        <v>22139</v>
      </c>
      <c r="B13394" s="1280" t="s">
        <v>43459</v>
      </c>
      <c r="C13394" s="1285" t="s">
        <v>44022</v>
      </c>
      <c r="D13394" s="1284" t="s">
        <v>2397</v>
      </c>
      <c r="E13394" s="1287">
        <v>0.65</v>
      </c>
      <c r="F13394" s="295"/>
      <c r="G13394" s="295"/>
    </row>
    <row r="13395" spans="1:7" customFormat="1">
      <c r="A13395" s="1284" t="s">
        <v>22140</v>
      </c>
      <c r="B13395" s="1280" t="s">
        <v>43459</v>
      </c>
      <c r="C13395" s="1285" t="s">
        <v>44023</v>
      </c>
      <c r="D13395" s="1284" t="s">
        <v>32</v>
      </c>
      <c r="E13395" s="1287">
        <v>1.74</v>
      </c>
      <c r="F13395" s="295"/>
      <c r="G13395" s="295"/>
    </row>
    <row r="13396" spans="1:7" customFormat="1">
      <c r="A13396" s="1284" t="s">
        <v>22141</v>
      </c>
      <c r="B13396" s="1280" t="s">
        <v>43459</v>
      </c>
      <c r="C13396" s="1285" t="s">
        <v>44024</v>
      </c>
      <c r="D13396" s="1284" t="s">
        <v>32</v>
      </c>
      <c r="E13396" s="1287">
        <v>1.38</v>
      </c>
      <c r="F13396" s="295"/>
      <c r="G13396" s="295"/>
    </row>
    <row r="13397" spans="1:7" customFormat="1" ht="22.5">
      <c r="A13397" s="1284" t="s">
        <v>22142</v>
      </c>
      <c r="B13397" s="1280" t="s">
        <v>43459</v>
      </c>
      <c r="C13397" s="1285" t="s">
        <v>44025</v>
      </c>
      <c r="D13397" s="1284" t="s">
        <v>32</v>
      </c>
      <c r="E13397" s="1287">
        <v>5.71</v>
      </c>
      <c r="F13397" s="295"/>
      <c r="G13397" s="295"/>
    </row>
    <row r="13398" spans="1:7" customFormat="1" ht="22.5">
      <c r="A13398" s="1284" t="s">
        <v>22143</v>
      </c>
      <c r="B13398" s="1280" t="s">
        <v>43459</v>
      </c>
      <c r="C13398" s="1285" t="s">
        <v>44026</v>
      </c>
      <c r="D13398" s="1284" t="s">
        <v>32</v>
      </c>
      <c r="E13398" s="1287">
        <v>4.0199999999999996</v>
      </c>
      <c r="F13398" s="295"/>
      <c r="G13398" s="295"/>
    </row>
    <row r="13399" spans="1:7" customFormat="1" ht="22.5">
      <c r="A13399" s="1284" t="s">
        <v>22144</v>
      </c>
      <c r="B13399" s="1280" t="s">
        <v>43459</v>
      </c>
      <c r="C13399" s="1285" t="s">
        <v>44027</v>
      </c>
      <c r="D13399" s="1284" t="s">
        <v>32</v>
      </c>
      <c r="E13399" s="1287">
        <v>5.71</v>
      </c>
      <c r="F13399" s="295"/>
      <c r="G13399" s="295"/>
    </row>
    <row r="13400" spans="1:7" customFormat="1" ht="22.5">
      <c r="A13400" s="1284" t="s">
        <v>22145</v>
      </c>
      <c r="B13400" s="1280" t="s">
        <v>43459</v>
      </c>
      <c r="C13400" s="1285" t="s">
        <v>44028</v>
      </c>
      <c r="D13400" s="1284" t="s">
        <v>32</v>
      </c>
      <c r="E13400" s="1287">
        <v>4.0199999999999996</v>
      </c>
      <c r="F13400" s="295"/>
      <c r="G13400" s="295"/>
    </row>
    <row r="13401" spans="1:7" customFormat="1" ht="22.5">
      <c r="A13401" s="1284" t="s">
        <v>22146</v>
      </c>
      <c r="B13401" s="1280" t="s">
        <v>43459</v>
      </c>
      <c r="C13401" s="1285" t="s">
        <v>44029</v>
      </c>
      <c r="D13401" s="1284" t="s">
        <v>32</v>
      </c>
      <c r="E13401" s="1287">
        <v>5.18</v>
      </c>
      <c r="F13401" s="295"/>
      <c r="G13401" s="295"/>
    </row>
    <row r="13402" spans="1:7" customFormat="1" ht="22.5">
      <c r="A13402" s="1284" t="s">
        <v>22147</v>
      </c>
      <c r="B13402" s="1280" t="s">
        <v>43459</v>
      </c>
      <c r="C13402" s="1285" t="s">
        <v>44030</v>
      </c>
      <c r="D13402" s="1284" t="s">
        <v>32</v>
      </c>
      <c r="E13402" s="1287">
        <v>3.49</v>
      </c>
      <c r="F13402" s="295"/>
      <c r="G13402" s="295"/>
    </row>
    <row r="13403" spans="1:7" customFormat="1" ht="22.5">
      <c r="A13403" s="1284" t="s">
        <v>22148</v>
      </c>
      <c r="B13403" s="1280" t="s">
        <v>43459</v>
      </c>
      <c r="C13403" s="1285" t="s">
        <v>44031</v>
      </c>
      <c r="D13403" s="1284" t="s">
        <v>32</v>
      </c>
      <c r="E13403" s="1287">
        <v>5.18</v>
      </c>
      <c r="F13403" s="295"/>
      <c r="G13403" s="295"/>
    </row>
    <row r="13404" spans="1:7" customFormat="1" ht="22.5">
      <c r="A13404" s="1284" t="s">
        <v>22149</v>
      </c>
      <c r="B13404" s="1280" t="s">
        <v>43459</v>
      </c>
      <c r="C13404" s="1285" t="s">
        <v>44032</v>
      </c>
      <c r="D13404" s="1284" t="s">
        <v>32</v>
      </c>
      <c r="E13404" s="1287">
        <v>3.49</v>
      </c>
      <c r="F13404" s="295"/>
      <c r="G13404" s="295"/>
    </row>
    <row r="13405" spans="1:7" customFormat="1" ht="22.5">
      <c r="A13405" s="1284" t="s">
        <v>22150</v>
      </c>
      <c r="B13405" s="1280" t="s">
        <v>43459</v>
      </c>
      <c r="C13405" s="1285" t="s">
        <v>44033</v>
      </c>
      <c r="D13405" s="1284" t="s">
        <v>32</v>
      </c>
      <c r="E13405" s="1287">
        <v>2.06</v>
      </c>
      <c r="F13405" s="295"/>
      <c r="G13405" s="295"/>
    </row>
    <row r="13406" spans="1:7" customFormat="1" ht="22.5">
      <c r="A13406" s="1284" t="s">
        <v>22151</v>
      </c>
      <c r="B13406" s="1280" t="s">
        <v>43459</v>
      </c>
      <c r="C13406" s="1285" t="s">
        <v>44034</v>
      </c>
      <c r="D13406" s="1284" t="s">
        <v>32</v>
      </c>
      <c r="E13406" s="1287">
        <v>1.5</v>
      </c>
      <c r="F13406" s="295"/>
      <c r="G13406" s="295"/>
    </row>
    <row r="13407" spans="1:7" customFormat="1" ht="22.5">
      <c r="A13407" s="1284" t="s">
        <v>22152</v>
      </c>
      <c r="B13407" s="1280" t="s">
        <v>43459</v>
      </c>
      <c r="C13407" s="1285" t="s">
        <v>44035</v>
      </c>
      <c r="D13407" s="1284" t="s">
        <v>32</v>
      </c>
      <c r="E13407" s="1287">
        <v>2.06</v>
      </c>
      <c r="F13407" s="295"/>
      <c r="G13407" s="295"/>
    </row>
    <row r="13408" spans="1:7" customFormat="1" ht="22.5">
      <c r="A13408" s="1284" t="s">
        <v>22153</v>
      </c>
      <c r="B13408" s="1280" t="s">
        <v>43459</v>
      </c>
      <c r="C13408" s="1285" t="s">
        <v>44036</v>
      </c>
      <c r="D13408" s="1284" t="s">
        <v>32</v>
      </c>
      <c r="E13408" s="1287">
        <v>1.5</v>
      </c>
      <c r="F13408" s="295"/>
      <c r="G13408" s="295"/>
    </row>
    <row r="13409" spans="1:7" customFormat="1" ht="22.5">
      <c r="A13409" s="1284" t="s">
        <v>22154</v>
      </c>
      <c r="B13409" s="1280" t="s">
        <v>43459</v>
      </c>
      <c r="C13409" s="1285" t="s">
        <v>44037</v>
      </c>
      <c r="D13409" s="1284" t="s">
        <v>32</v>
      </c>
      <c r="E13409" s="1287">
        <v>1.83</v>
      </c>
      <c r="F13409" s="295"/>
      <c r="G13409" s="295"/>
    </row>
    <row r="13410" spans="1:7" customFormat="1" ht="22.5">
      <c r="A13410" s="1284" t="s">
        <v>22155</v>
      </c>
      <c r="B13410" s="1280" t="s">
        <v>43459</v>
      </c>
      <c r="C13410" s="1285" t="s">
        <v>44038</v>
      </c>
      <c r="D13410" s="1284" t="s">
        <v>32</v>
      </c>
      <c r="E13410" s="1287">
        <v>1.27</v>
      </c>
      <c r="F13410" s="295"/>
      <c r="G13410" s="295"/>
    </row>
    <row r="13411" spans="1:7" customFormat="1" ht="22.5">
      <c r="A13411" s="1284" t="s">
        <v>22156</v>
      </c>
      <c r="B13411" s="1280" t="s">
        <v>43459</v>
      </c>
      <c r="C13411" s="1285" t="s">
        <v>44039</v>
      </c>
      <c r="D13411" s="1284" t="s">
        <v>32</v>
      </c>
      <c r="E13411" s="1287">
        <v>1.83</v>
      </c>
      <c r="F13411" s="295"/>
      <c r="G13411" s="295"/>
    </row>
    <row r="13412" spans="1:7" customFormat="1" ht="22.5">
      <c r="A13412" s="1284" t="s">
        <v>22157</v>
      </c>
      <c r="B13412" s="1280" t="s">
        <v>43459</v>
      </c>
      <c r="C13412" s="1285" t="s">
        <v>44040</v>
      </c>
      <c r="D13412" s="1284" t="s">
        <v>32</v>
      </c>
      <c r="E13412" s="1287">
        <v>1.27</v>
      </c>
      <c r="F13412" s="295"/>
      <c r="G13412" s="295"/>
    </row>
    <row r="13413" spans="1:7" customFormat="1" ht="22.5">
      <c r="A13413" s="1284" t="s">
        <v>22158</v>
      </c>
      <c r="B13413" s="1280" t="s">
        <v>43459</v>
      </c>
      <c r="C13413" s="1285" t="s">
        <v>44041</v>
      </c>
      <c r="D13413" s="1284" t="s">
        <v>32</v>
      </c>
      <c r="E13413" s="1287">
        <v>6.34</v>
      </c>
      <c r="F13413" s="295"/>
      <c r="G13413" s="295"/>
    </row>
    <row r="13414" spans="1:7" customFormat="1" ht="22.5">
      <c r="A13414" s="1284" t="s">
        <v>22159</v>
      </c>
      <c r="B13414" s="1280" t="s">
        <v>43459</v>
      </c>
      <c r="C13414" s="1285" t="s">
        <v>44042</v>
      </c>
      <c r="D13414" s="1284" t="s">
        <v>32</v>
      </c>
      <c r="E13414" s="1287">
        <v>4.4400000000000004</v>
      </c>
      <c r="F13414" s="295"/>
      <c r="G13414" s="295"/>
    </row>
    <row r="13415" spans="1:7" customFormat="1" ht="22.5">
      <c r="A13415" s="1284" t="s">
        <v>22160</v>
      </c>
      <c r="B13415" s="1280" t="s">
        <v>43459</v>
      </c>
      <c r="C13415" s="1285" t="s">
        <v>44043</v>
      </c>
      <c r="D13415" s="1284" t="s">
        <v>32</v>
      </c>
      <c r="E13415" s="1287">
        <v>6.31</v>
      </c>
      <c r="F13415" s="295"/>
      <c r="G13415" s="295"/>
    </row>
    <row r="13416" spans="1:7" customFormat="1" ht="22.5">
      <c r="A13416" s="1284" t="s">
        <v>22161</v>
      </c>
      <c r="B13416" s="1280" t="s">
        <v>43459</v>
      </c>
      <c r="C13416" s="1285" t="s">
        <v>44044</v>
      </c>
      <c r="D13416" s="1284" t="s">
        <v>32</v>
      </c>
      <c r="E13416" s="1287">
        <v>4.4400000000000004</v>
      </c>
      <c r="F13416" s="295"/>
      <c r="G13416" s="295"/>
    </row>
    <row r="13417" spans="1:7" customFormat="1" ht="22.5">
      <c r="A13417" s="1284" t="s">
        <v>22162</v>
      </c>
      <c r="B13417" s="1280" t="s">
        <v>43459</v>
      </c>
      <c r="C13417" s="1285" t="s">
        <v>44045</v>
      </c>
      <c r="D13417" s="1284" t="s">
        <v>32</v>
      </c>
      <c r="E13417" s="1287">
        <v>5.78</v>
      </c>
      <c r="F13417" s="295"/>
      <c r="G13417" s="295"/>
    </row>
    <row r="13418" spans="1:7" customFormat="1" ht="22.5">
      <c r="A13418" s="1284" t="s">
        <v>22163</v>
      </c>
      <c r="B13418" s="1280" t="s">
        <v>43459</v>
      </c>
      <c r="C13418" s="1285" t="s">
        <v>44046</v>
      </c>
      <c r="D13418" s="1284" t="s">
        <v>32</v>
      </c>
      <c r="E13418" s="1287">
        <v>3.81</v>
      </c>
      <c r="F13418" s="295"/>
      <c r="G13418" s="295"/>
    </row>
    <row r="13419" spans="1:7" customFormat="1" ht="22.5">
      <c r="A13419" s="1284" t="s">
        <v>22164</v>
      </c>
      <c r="B13419" s="1280" t="s">
        <v>43459</v>
      </c>
      <c r="C13419" s="1285" t="s">
        <v>44047</v>
      </c>
      <c r="D13419" s="1284" t="s">
        <v>32</v>
      </c>
      <c r="E13419" s="1287">
        <v>5.78</v>
      </c>
      <c r="F13419" s="295"/>
      <c r="G13419" s="295"/>
    </row>
    <row r="13420" spans="1:7" customFormat="1" ht="22.5">
      <c r="A13420" s="1284" t="s">
        <v>22165</v>
      </c>
      <c r="B13420" s="1280" t="s">
        <v>43459</v>
      </c>
      <c r="C13420" s="1285" t="s">
        <v>44048</v>
      </c>
      <c r="D13420" s="1284" t="s">
        <v>32</v>
      </c>
      <c r="E13420" s="1287">
        <v>3.91</v>
      </c>
      <c r="F13420" s="295"/>
      <c r="G13420" s="295"/>
    </row>
    <row r="13421" spans="1:7" customFormat="1">
      <c r="A13421" s="1284" t="s">
        <v>22166</v>
      </c>
      <c r="B13421" s="1280" t="s">
        <v>43459</v>
      </c>
      <c r="C13421" s="1285" t="s">
        <v>39304</v>
      </c>
      <c r="D13421" s="1284" t="s">
        <v>32</v>
      </c>
      <c r="E13421" s="1287">
        <v>7.0000000000000007E-2</v>
      </c>
      <c r="F13421" s="295"/>
      <c r="G13421" s="295"/>
    </row>
    <row r="13422" spans="1:7" customFormat="1">
      <c r="A13422" s="1279">
        <v>253</v>
      </c>
      <c r="B13422" s="1280" t="s">
        <v>43459</v>
      </c>
      <c r="C13422" s="1281" t="s">
        <v>22639</v>
      </c>
      <c r="D13422" s="1282" t="s">
        <v>97</v>
      </c>
      <c r="E13422" s="1283"/>
      <c r="F13422" s="295"/>
      <c r="G13422" s="295"/>
    </row>
    <row r="13423" spans="1:7" customFormat="1" ht="22.5">
      <c r="A13423" s="1284" t="s">
        <v>22167</v>
      </c>
      <c r="B13423" s="1280" t="s">
        <v>43459</v>
      </c>
      <c r="C13423" s="1285" t="s">
        <v>44049</v>
      </c>
      <c r="D13423" s="1284" t="s">
        <v>32</v>
      </c>
      <c r="E13423" s="1287">
        <v>0.21</v>
      </c>
      <c r="F13423" s="295"/>
      <c r="G13423" s="295"/>
    </row>
    <row r="13424" spans="1:7" customFormat="1">
      <c r="A13424" s="1284" t="s">
        <v>22168</v>
      </c>
      <c r="B13424" s="1280" t="s">
        <v>43459</v>
      </c>
      <c r="C13424" s="1285" t="s">
        <v>44050</v>
      </c>
      <c r="D13424" s="1284" t="s">
        <v>32</v>
      </c>
      <c r="E13424" s="1287">
        <v>0.32</v>
      </c>
      <c r="F13424" s="295"/>
      <c r="G13424" s="295"/>
    </row>
    <row r="13425" spans="1:7" customFormat="1" ht="22.5">
      <c r="A13425" s="1284" t="s">
        <v>22169</v>
      </c>
      <c r="B13425" s="1280" t="s">
        <v>43459</v>
      </c>
      <c r="C13425" s="1285" t="s">
        <v>44051</v>
      </c>
      <c r="D13425" s="1284" t="s">
        <v>34</v>
      </c>
      <c r="E13425" s="1288">
        <v>620.34</v>
      </c>
      <c r="F13425" s="295"/>
      <c r="G13425" s="295"/>
    </row>
    <row r="13426" spans="1:7" customFormat="1" ht="22.5">
      <c r="A13426" s="1284" t="s">
        <v>22170</v>
      </c>
      <c r="B13426" s="1280" t="s">
        <v>43459</v>
      </c>
      <c r="C13426" s="1285" t="s">
        <v>44052</v>
      </c>
      <c r="D13426" s="1284" t="s">
        <v>34</v>
      </c>
      <c r="E13426" s="1288">
        <v>515.82000000000005</v>
      </c>
      <c r="F13426" s="295"/>
      <c r="G13426" s="295"/>
    </row>
    <row r="13427" spans="1:7" customFormat="1" ht="22.5">
      <c r="A13427" s="1284" t="s">
        <v>22171</v>
      </c>
      <c r="B13427" s="1280" t="s">
        <v>43459</v>
      </c>
      <c r="C13427" s="1285" t="s">
        <v>46380</v>
      </c>
      <c r="D13427" s="1284" t="s">
        <v>34</v>
      </c>
      <c r="E13427" s="1288">
        <v>370.43</v>
      </c>
      <c r="F13427" s="295"/>
      <c r="G13427" s="295"/>
    </row>
    <row r="13428" spans="1:7" customFormat="1" ht="22.5">
      <c r="A13428" s="1284" t="s">
        <v>22172</v>
      </c>
      <c r="B13428" s="1280" t="s">
        <v>43459</v>
      </c>
      <c r="C13428" s="1285" t="s">
        <v>46381</v>
      </c>
      <c r="D13428" s="1284" t="s">
        <v>34</v>
      </c>
      <c r="E13428" s="1288">
        <v>273.57</v>
      </c>
      <c r="F13428" s="295"/>
      <c r="G13428" s="295"/>
    </row>
    <row r="13429" spans="1:7" customFormat="1" ht="22.5">
      <c r="A13429" s="1284" t="s">
        <v>22173</v>
      </c>
      <c r="B13429" s="1280" t="s">
        <v>43459</v>
      </c>
      <c r="C13429" s="1285" t="s">
        <v>46382</v>
      </c>
      <c r="D13429" s="1284" t="s">
        <v>34</v>
      </c>
      <c r="E13429" s="1288">
        <v>380.88</v>
      </c>
      <c r="F13429" s="295"/>
      <c r="G13429" s="295"/>
    </row>
    <row r="13430" spans="1:7" customFormat="1" ht="22.5">
      <c r="A13430" s="1284" t="s">
        <v>22174</v>
      </c>
      <c r="B13430" s="1280" t="s">
        <v>43459</v>
      </c>
      <c r="C13430" s="1285" t="s">
        <v>46383</v>
      </c>
      <c r="D13430" s="1284" t="s">
        <v>34</v>
      </c>
      <c r="E13430" s="1288">
        <v>284.02</v>
      </c>
      <c r="F13430" s="295"/>
      <c r="G13430" s="295"/>
    </row>
    <row r="13431" spans="1:7" customFormat="1" ht="22.5">
      <c r="A13431" s="1284" t="s">
        <v>22175</v>
      </c>
      <c r="B13431" s="1280" t="s">
        <v>43459</v>
      </c>
      <c r="C13431" s="1285" t="s">
        <v>46384</v>
      </c>
      <c r="D13431" s="1284" t="s">
        <v>34</v>
      </c>
      <c r="E13431" s="1288">
        <v>294.23</v>
      </c>
      <c r="F13431" s="295"/>
      <c r="G13431" s="295"/>
    </row>
    <row r="13432" spans="1:7" customFormat="1" ht="22.5">
      <c r="A13432" s="1284" t="s">
        <v>22176</v>
      </c>
      <c r="B13432" s="1280" t="s">
        <v>43459</v>
      </c>
      <c r="C13432" s="1285" t="s">
        <v>46385</v>
      </c>
      <c r="D13432" s="1284" t="s">
        <v>34</v>
      </c>
      <c r="E13432" s="1288">
        <v>206.83</v>
      </c>
      <c r="F13432" s="295"/>
      <c r="G13432" s="295"/>
    </row>
    <row r="13433" spans="1:7" customFormat="1">
      <c r="A13433" s="1284" t="s">
        <v>22177</v>
      </c>
      <c r="B13433" s="1280" t="s">
        <v>43459</v>
      </c>
      <c r="C13433" s="1285" t="s">
        <v>44053</v>
      </c>
      <c r="D13433" s="1284" t="s">
        <v>5</v>
      </c>
      <c r="E13433" s="1286">
        <v>19.52</v>
      </c>
      <c r="F13433" s="295"/>
      <c r="G13433" s="295"/>
    </row>
    <row r="13434" spans="1:7" customFormat="1">
      <c r="A13434" s="1279">
        <v>254</v>
      </c>
      <c r="B13434" s="1280" t="s">
        <v>43459</v>
      </c>
      <c r="C13434" s="1281" t="s">
        <v>14900</v>
      </c>
      <c r="D13434" s="1282" t="s">
        <v>97</v>
      </c>
      <c r="E13434" s="1283"/>
      <c r="F13434" s="295"/>
      <c r="G13434" s="295"/>
    </row>
    <row r="13435" spans="1:7" customFormat="1" ht="22.5">
      <c r="A13435" s="1284" t="s">
        <v>45500</v>
      </c>
      <c r="B13435" s="1280" t="s">
        <v>43459</v>
      </c>
      <c r="C13435" s="1285" t="s">
        <v>46386</v>
      </c>
      <c r="D13435" s="1284" t="s">
        <v>32</v>
      </c>
      <c r="E13435" s="1287">
        <v>7.37</v>
      </c>
      <c r="F13435" s="295"/>
      <c r="G13435" s="295"/>
    </row>
    <row r="13436" spans="1:7" customFormat="1" ht="22.5">
      <c r="A13436" s="1284" t="s">
        <v>45501</v>
      </c>
      <c r="B13436" s="1280" t="s">
        <v>43459</v>
      </c>
      <c r="C13436" s="1285" t="s">
        <v>46387</v>
      </c>
      <c r="D13436" s="1284" t="s">
        <v>32</v>
      </c>
      <c r="E13436" s="1286">
        <v>10.77</v>
      </c>
      <c r="F13436" s="295"/>
      <c r="G13436" s="295"/>
    </row>
    <row r="13437" spans="1:7" customFormat="1" ht="22.5">
      <c r="A13437" s="1284" t="s">
        <v>45502</v>
      </c>
      <c r="B13437" s="1280" t="s">
        <v>43459</v>
      </c>
      <c r="C13437" s="1285" t="s">
        <v>46388</v>
      </c>
      <c r="D13437" s="1284" t="s">
        <v>32</v>
      </c>
      <c r="E13437" s="1287">
        <v>1.17</v>
      </c>
      <c r="F13437" s="295"/>
      <c r="G13437" s="295"/>
    </row>
    <row r="13438" spans="1:7" customFormat="1" ht="22.5">
      <c r="A13438" s="1284" t="s">
        <v>45503</v>
      </c>
      <c r="B13438" s="1280" t="s">
        <v>43459</v>
      </c>
      <c r="C13438" s="1285" t="s">
        <v>46389</v>
      </c>
      <c r="D13438" s="1284" t="s">
        <v>32</v>
      </c>
      <c r="E13438" s="1287">
        <v>1.7</v>
      </c>
      <c r="F13438" s="295"/>
      <c r="G13438" s="295"/>
    </row>
    <row r="13439" spans="1:7" customFormat="1" ht="22.5">
      <c r="A13439" s="1284" t="s">
        <v>45504</v>
      </c>
      <c r="B13439" s="1280" t="s">
        <v>43459</v>
      </c>
      <c r="C13439" s="1285" t="s">
        <v>46390</v>
      </c>
      <c r="D13439" s="1284" t="s">
        <v>32</v>
      </c>
      <c r="E13439" s="1287">
        <v>7.37</v>
      </c>
      <c r="F13439" s="295"/>
      <c r="G13439" s="295"/>
    </row>
    <row r="13440" spans="1:7" customFormat="1" ht="22.5">
      <c r="A13440" s="1284" t="s">
        <v>45505</v>
      </c>
      <c r="B13440" s="1280" t="s">
        <v>43459</v>
      </c>
      <c r="C13440" s="1285" t="s">
        <v>46391</v>
      </c>
      <c r="D13440" s="1284" t="s">
        <v>32</v>
      </c>
      <c r="E13440" s="1286">
        <v>10.77</v>
      </c>
      <c r="F13440" s="295"/>
      <c r="G13440" s="295"/>
    </row>
    <row r="13441" spans="1:7" customFormat="1" ht="22.5">
      <c r="A13441" s="1284" t="s">
        <v>45506</v>
      </c>
      <c r="B13441" s="1280" t="s">
        <v>43459</v>
      </c>
      <c r="C13441" s="1285" t="s">
        <v>46392</v>
      </c>
      <c r="D13441" s="1284" t="s">
        <v>32</v>
      </c>
      <c r="E13441" s="1287">
        <v>1.17</v>
      </c>
      <c r="F13441" s="295"/>
      <c r="G13441" s="295"/>
    </row>
    <row r="13442" spans="1:7" customFormat="1" ht="22.5">
      <c r="A13442" s="1284" t="s">
        <v>45507</v>
      </c>
      <c r="B13442" s="1280" t="s">
        <v>43459</v>
      </c>
      <c r="C13442" s="1285" t="s">
        <v>46393</v>
      </c>
      <c r="D13442" s="1284" t="s">
        <v>32</v>
      </c>
      <c r="E13442" s="1287">
        <v>1.7</v>
      </c>
      <c r="F13442" s="295"/>
      <c r="G13442" s="295"/>
    </row>
    <row r="13443" spans="1:7" customFormat="1" ht="22.5">
      <c r="A13443" s="1284" t="s">
        <v>45508</v>
      </c>
      <c r="B13443" s="1280" t="s">
        <v>43459</v>
      </c>
      <c r="C13443" s="1285" t="s">
        <v>46394</v>
      </c>
      <c r="D13443" s="1284" t="s">
        <v>32</v>
      </c>
      <c r="E13443" s="1287">
        <v>3.76</v>
      </c>
      <c r="F13443" s="295"/>
      <c r="G13443" s="295"/>
    </row>
    <row r="13444" spans="1:7" customFormat="1" ht="22.5">
      <c r="A13444" s="1284" t="s">
        <v>45509</v>
      </c>
      <c r="B13444" s="1280" t="s">
        <v>43459</v>
      </c>
      <c r="C13444" s="1285" t="s">
        <v>46395</v>
      </c>
      <c r="D13444" s="1284" t="s">
        <v>32</v>
      </c>
      <c r="E13444" s="1287">
        <v>1.38</v>
      </c>
      <c r="F13444" s="295"/>
      <c r="G13444" s="295"/>
    </row>
    <row r="13445" spans="1:7" customFormat="1" ht="22.5">
      <c r="A13445" s="1284" t="s">
        <v>45510</v>
      </c>
      <c r="B13445" s="1280" t="s">
        <v>43459</v>
      </c>
      <c r="C13445" s="1285" t="s">
        <v>46396</v>
      </c>
      <c r="D13445" s="1284" t="s">
        <v>32</v>
      </c>
      <c r="E13445" s="1287">
        <v>1.64</v>
      </c>
      <c r="F13445" s="295"/>
      <c r="G13445" s="295"/>
    </row>
    <row r="13446" spans="1:7" customFormat="1" ht="22.5">
      <c r="A13446" s="1284" t="s">
        <v>45511</v>
      </c>
      <c r="B13446" s="1280" t="s">
        <v>43459</v>
      </c>
      <c r="C13446" s="1285" t="s">
        <v>46397</v>
      </c>
      <c r="D13446" s="1284" t="s">
        <v>32</v>
      </c>
      <c r="E13446" s="1287">
        <v>1.28</v>
      </c>
      <c r="F13446" s="295"/>
      <c r="G13446" s="295"/>
    </row>
    <row r="13447" spans="1:7" customFormat="1" ht="22.5">
      <c r="A13447" s="1284" t="s">
        <v>45512</v>
      </c>
      <c r="B13447" s="1280" t="s">
        <v>43459</v>
      </c>
      <c r="C13447" s="1285" t="s">
        <v>46398</v>
      </c>
      <c r="D13447" s="1284" t="s">
        <v>32</v>
      </c>
      <c r="E13447" s="1287">
        <v>1.5</v>
      </c>
      <c r="F13447" s="295"/>
      <c r="G13447" s="295"/>
    </row>
    <row r="13448" spans="1:7" customFormat="1" ht="22.5">
      <c r="A13448" s="1284" t="s">
        <v>45513</v>
      </c>
      <c r="B13448" s="1280" t="s">
        <v>43459</v>
      </c>
      <c r="C13448" s="1285" t="s">
        <v>46399</v>
      </c>
      <c r="D13448" s="1284" t="s">
        <v>32</v>
      </c>
      <c r="E13448" s="1286">
        <v>11.88</v>
      </c>
      <c r="F13448" s="295"/>
      <c r="G13448" s="295"/>
    </row>
    <row r="13449" spans="1:7" customFormat="1" ht="22.5">
      <c r="A13449" s="1284" t="s">
        <v>45514</v>
      </c>
      <c r="B13449" s="1280" t="s">
        <v>43459</v>
      </c>
      <c r="C13449" s="1285" t="s">
        <v>46400</v>
      </c>
      <c r="D13449" s="1284" t="s">
        <v>32</v>
      </c>
      <c r="E13449" s="1286">
        <v>11.88</v>
      </c>
      <c r="F13449" s="295"/>
      <c r="G13449" s="295"/>
    </row>
    <row r="13450" spans="1:7" customFormat="1" ht="22.5">
      <c r="A13450" s="1284" t="s">
        <v>45515</v>
      </c>
      <c r="B13450" s="1280" t="s">
        <v>43459</v>
      </c>
      <c r="C13450" s="1285" t="s">
        <v>46401</v>
      </c>
      <c r="D13450" s="1284" t="s">
        <v>32</v>
      </c>
      <c r="E13450" s="1286">
        <v>11.88</v>
      </c>
      <c r="F13450" s="295"/>
      <c r="G13450" s="295"/>
    </row>
    <row r="13451" spans="1:7" customFormat="1" ht="22.5">
      <c r="A13451" s="1284" t="s">
        <v>45516</v>
      </c>
      <c r="B13451" s="1280" t="s">
        <v>43459</v>
      </c>
      <c r="C13451" s="1285" t="s">
        <v>46402</v>
      </c>
      <c r="D13451" s="1284" t="s">
        <v>32</v>
      </c>
      <c r="E13451" s="1286">
        <v>11.88</v>
      </c>
      <c r="F13451" s="295"/>
      <c r="G13451" s="295"/>
    </row>
    <row r="13452" spans="1:7" customFormat="1" ht="22.5">
      <c r="A13452" s="1284" t="s">
        <v>45517</v>
      </c>
      <c r="B13452" s="1280" t="s">
        <v>43459</v>
      </c>
      <c r="C13452" s="1285" t="s">
        <v>46403</v>
      </c>
      <c r="D13452" s="1284" t="s">
        <v>32</v>
      </c>
      <c r="E13452" s="1287">
        <v>6.6</v>
      </c>
      <c r="F13452" s="295"/>
      <c r="G13452" s="295"/>
    </row>
    <row r="13453" spans="1:7" customFormat="1">
      <c r="A13453" s="1284" t="s">
        <v>45518</v>
      </c>
      <c r="B13453" s="1280" t="s">
        <v>43459</v>
      </c>
      <c r="C13453" s="1285" t="s">
        <v>46404</v>
      </c>
      <c r="D13453" s="1284" t="s">
        <v>32</v>
      </c>
      <c r="E13453" s="1286">
        <v>41.69</v>
      </c>
      <c r="F13453" s="295"/>
      <c r="G13453" s="295"/>
    </row>
    <row r="13454" spans="1:7" customFormat="1" ht="22.5">
      <c r="A13454" s="1284" t="s">
        <v>45519</v>
      </c>
      <c r="B13454" s="1280" t="s">
        <v>43459</v>
      </c>
      <c r="C13454" s="1285" t="s">
        <v>46405</v>
      </c>
      <c r="D13454" s="1284" t="s">
        <v>32</v>
      </c>
      <c r="E13454" s="1286">
        <v>41.69</v>
      </c>
      <c r="F13454" s="295"/>
      <c r="G13454" s="295"/>
    </row>
    <row r="13455" spans="1:7" customFormat="1" ht="22.5">
      <c r="A13455" s="1284" t="s">
        <v>45520</v>
      </c>
      <c r="B13455" s="1280" t="s">
        <v>43459</v>
      </c>
      <c r="C13455" s="1285" t="s">
        <v>46406</v>
      </c>
      <c r="D13455" s="1284" t="s">
        <v>32</v>
      </c>
      <c r="E13455" s="1286">
        <v>41.69</v>
      </c>
      <c r="F13455" s="295"/>
      <c r="G13455" s="295"/>
    </row>
    <row r="13456" spans="1:7" customFormat="1" ht="22.5">
      <c r="A13456" s="1284" t="s">
        <v>45521</v>
      </c>
      <c r="B13456" s="1280" t="s">
        <v>43459</v>
      </c>
      <c r="C13456" s="1285" t="s">
        <v>46407</v>
      </c>
      <c r="D13456" s="1284" t="s">
        <v>32</v>
      </c>
      <c r="E13456" s="1286">
        <v>41.69</v>
      </c>
      <c r="F13456" s="295"/>
      <c r="G13456" s="295"/>
    </row>
    <row r="13457" spans="1:7" customFormat="1" ht="22.5">
      <c r="A13457" s="1284" t="s">
        <v>45522</v>
      </c>
      <c r="B13457" s="1280" t="s">
        <v>43459</v>
      </c>
      <c r="C13457" s="1285" t="s">
        <v>46408</v>
      </c>
      <c r="D13457" s="1284" t="s">
        <v>32</v>
      </c>
      <c r="E13457" s="1286">
        <v>41.69</v>
      </c>
      <c r="F13457" s="295"/>
      <c r="G13457" s="295"/>
    </row>
    <row r="13458" spans="1:7" customFormat="1" ht="22.5">
      <c r="A13458" s="1284" t="s">
        <v>45523</v>
      </c>
      <c r="B13458" s="1280" t="s">
        <v>43459</v>
      </c>
      <c r="C13458" s="1285" t="s">
        <v>46409</v>
      </c>
      <c r="D13458" s="1284" t="s">
        <v>32</v>
      </c>
      <c r="E13458" s="1286">
        <v>41.69</v>
      </c>
      <c r="F13458" s="295"/>
      <c r="G13458" s="295"/>
    </row>
    <row r="13459" spans="1:7" customFormat="1">
      <c r="A13459" s="1284" t="s">
        <v>45524</v>
      </c>
      <c r="B13459" s="1280" t="s">
        <v>43459</v>
      </c>
      <c r="C13459" s="1285" t="s">
        <v>46410</v>
      </c>
      <c r="D13459" s="1284" t="s">
        <v>32</v>
      </c>
      <c r="E13459" s="1287">
        <v>4.3499999999999996</v>
      </c>
      <c r="F13459" s="295"/>
      <c r="G13459" s="295"/>
    </row>
    <row r="13460" spans="1:7" customFormat="1">
      <c r="A13460" s="1284" t="s">
        <v>45525</v>
      </c>
      <c r="B13460" s="1280" t="s">
        <v>43459</v>
      </c>
      <c r="C13460" s="1285" t="s">
        <v>46411</v>
      </c>
      <c r="D13460" s="1284" t="s">
        <v>32</v>
      </c>
      <c r="E13460" s="1287">
        <v>2.88</v>
      </c>
      <c r="F13460" s="295"/>
      <c r="G13460" s="295"/>
    </row>
    <row r="13461" spans="1:7" customFormat="1">
      <c r="A13461" s="1284" t="s">
        <v>45526</v>
      </c>
      <c r="B13461" s="1280" t="s">
        <v>43459</v>
      </c>
      <c r="C13461" s="1285" t="s">
        <v>46412</v>
      </c>
      <c r="D13461" s="1284" t="s">
        <v>32</v>
      </c>
      <c r="E13461" s="1287">
        <v>3.41</v>
      </c>
      <c r="F13461" s="295"/>
      <c r="G13461" s="295"/>
    </row>
    <row r="13462" spans="1:7" customFormat="1">
      <c r="A13462" s="1284" t="s">
        <v>45527</v>
      </c>
      <c r="B13462" s="1280" t="s">
        <v>43459</v>
      </c>
      <c r="C13462" s="1285" t="s">
        <v>46413</v>
      </c>
      <c r="D13462" s="1284" t="s">
        <v>32</v>
      </c>
      <c r="E13462" s="1287">
        <v>2.67</v>
      </c>
      <c r="F13462" s="295"/>
      <c r="G13462" s="295"/>
    </row>
    <row r="13463" spans="1:7" customFormat="1">
      <c r="A13463" s="1284" t="s">
        <v>45528</v>
      </c>
      <c r="B13463" s="1280" t="s">
        <v>43459</v>
      </c>
      <c r="C13463" s="1285" t="s">
        <v>46414</v>
      </c>
      <c r="D13463" s="1284" t="s">
        <v>32</v>
      </c>
      <c r="E13463" s="1287">
        <v>3.12</v>
      </c>
      <c r="F13463" s="295"/>
      <c r="G13463" s="295"/>
    </row>
    <row r="13464" spans="1:7" customFormat="1">
      <c r="A13464" s="1284" t="s">
        <v>45529</v>
      </c>
      <c r="B13464" s="1280" t="s">
        <v>43459</v>
      </c>
      <c r="C13464" s="1285" t="s">
        <v>46415</v>
      </c>
      <c r="D13464" s="1284" t="s">
        <v>32</v>
      </c>
      <c r="E13464" s="1286">
        <v>10.51</v>
      </c>
      <c r="F13464" s="295"/>
      <c r="G13464" s="295"/>
    </row>
    <row r="13465" spans="1:7" customFormat="1" ht="22.5">
      <c r="A13465" s="1284" t="s">
        <v>45530</v>
      </c>
      <c r="B13465" s="1280" t="s">
        <v>43459</v>
      </c>
      <c r="C13465" s="1285" t="s">
        <v>46416</v>
      </c>
      <c r="D13465" s="1284" t="s">
        <v>32</v>
      </c>
      <c r="E13465" s="1286">
        <v>10.51</v>
      </c>
      <c r="F13465" s="295"/>
      <c r="G13465" s="295"/>
    </row>
    <row r="13466" spans="1:7" customFormat="1">
      <c r="A13466" s="1284" t="s">
        <v>45531</v>
      </c>
      <c r="B13466" s="1280" t="s">
        <v>43459</v>
      </c>
      <c r="C13466" s="1285" t="s">
        <v>46417</v>
      </c>
      <c r="D13466" s="1284" t="s">
        <v>32</v>
      </c>
      <c r="E13466" s="1286">
        <v>16.899999999999999</v>
      </c>
      <c r="F13466" s="295"/>
      <c r="G13466" s="295"/>
    </row>
    <row r="13467" spans="1:7" customFormat="1">
      <c r="A13467" s="1284" t="s">
        <v>45532</v>
      </c>
      <c r="B13467" s="1280" t="s">
        <v>43459</v>
      </c>
      <c r="C13467" s="1285" t="s">
        <v>46418</v>
      </c>
      <c r="D13467" s="1284" t="s">
        <v>32</v>
      </c>
      <c r="E13467" s="1286">
        <v>16.899999999999999</v>
      </c>
      <c r="F13467" s="295"/>
      <c r="G13467" s="295"/>
    </row>
    <row r="13468" spans="1:7" customFormat="1">
      <c r="A13468" s="1284" t="s">
        <v>45533</v>
      </c>
      <c r="B13468" s="1280" t="s">
        <v>43459</v>
      </c>
      <c r="C13468" s="1285" t="s">
        <v>46419</v>
      </c>
      <c r="D13468" s="1284" t="s">
        <v>32</v>
      </c>
      <c r="E13468" s="1286">
        <v>16.899999999999999</v>
      </c>
      <c r="F13468" s="295"/>
      <c r="G13468" s="295"/>
    </row>
    <row r="13469" spans="1:7" customFormat="1">
      <c r="A13469" s="1284" t="s">
        <v>45534</v>
      </c>
      <c r="B13469" s="1280" t="s">
        <v>43459</v>
      </c>
      <c r="C13469" s="1285" t="s">
        <v>46420</v>
      </c>
      <c r="D13469" s="1284" t="s">
        <v>32</v>
      </c>
      <c r="E13469" s="1286">
        <v>16.899999999999999</v>
      </c>
      <c r="F13469" s="295"/>
      <c r="G13469" s="295"/>
    </row>
    <row r="13470" spans="1:7" customFormat="1">
      <c r="A13470" s="1284" t="s">
        <v>45535</v>
      </c>
      <c r="B13470" s="1280" t="s">
        <v>43459</v>
      </c>
      <c r="C13470" s="1285" t="s">
        <v>46421</v>
      </c>
      <c r="D13470" s="1284" t="s">
        <v>32</v>
      </c>
      <c r="E13470" s="1287">
        <v>2.94</v>
      </c>
      <c r="F13470" s="295"/>
      <c r="G13470" s="295"/>
    </row>
    <row r="13471" spans="1:7" customFormat="1">
      <c r="A13471" s="1284" t="s">
        <v>45536</v>
      </c>
      <c r="B13471" s="1280" t="s">
        <v>43459</v>
      </c>
      <c r="C13471" s="1285" t="s">
        <v>39971</v>
      </c>
      <c r="D13471" s="1284" t="s">
        <v>32</v>
      </c>
      <c r="E13471" s="1287">
        <v>4.9000000000000004</v>
      </c>
      <c r="F13471" s="295"/>
      <c r="G13471" s="295"/>
    </row>
    <row r="13472" spans="1:7" customFormat="1" ht="22.5">
      <c r="A13472" s="1284" t="s">
        <v>45537</v>
      </c>
      <c r="B13472" s="1280" t="s">
        <v>43459</v>
      </c>
      <c r="C13472" s="1285" t="s">
        <v>46422</v>
      </c>
      <c r="D13472" s="1284" t="s">
        <v>32</v>
      </c>
      <c r="E13472" s="1287">
        <v>9.39</v>
      </c>
      <c r="F13472" s="295"/>
      <c r="G13472" s="295"/>
    </row>
    <row r="13473" spans="1:7" customFormat="1" ht="22.5">
      <c r="A13473" s="1284" t="s">
        <v>45538</v>
      </c>
      <c r="B13473" s="1280" t="s">
        <v>43459</v>
      </c>
      <c r="C13473" s="1285" t="s">
        <v>46423</v>
      </c>
      <c r="D13473" s="1284" t="s">
        <v>32</v>
      </c>
      <c r="E13473" s="1286">
        <v>20.07</v>
      </c>
      <c r="F13473" s="295"/>
      <c r="G13473" s="295"/>
    </row>
    <row r="13474" spans="1:7" customFormat="1">
      <c r="A13474" s="1279">
        <v>255</v>
      </c>
      <c r="B13474" s="1280" t="s">
        <v>43459</v>
      </c>
      <c r="C13474" s="1281" t="s">
        <v>44054</v>
      </c>
      <c r="D13474" s="1282" t="s">
        <v>97</v>
      </c>
      <c r="E13474" s="1283"/>
      <c r="F13474" s="295"/>
      <c r="G13474" s="295"/>
    </row>
    <row r="13475" spans="1:7" customFormat="1">
      <c r="A13475" s="1284" t="s">
        <v>22178</v>
      </c>
      <c r="B13475" s="1280" t="s">
        <v>43459</v>
      </c>
      <c r="C13475" s="1285" t="s">
        <v>34795</v>
      </c>
      <c r="D13475" s="1284" t="s">
        <v>30</v>
      </c>
      <c r="E13475" s="1286">
        <v>10.23</v>
      </c>
      <c r="F13475" s="295"/>
      <c r="G13475" s="295"/>
    </row>
    <row r="13476" spans="1:7" customFormat="1">
      <c r="A13476" s="1284" t="s">
        <v>22179</v>
      </c>
      <c r="B13476" s="1280" t="s">
        <v>43459</v>
      </c>
      <c r="C13476" s="1285" t="s">
        <v>34796</v>
      </c>
      <c r="D13476" s="1284" t="s">
        <v>30</v>
      </c>
      <c r="E13476" s="1286">
        <v>10.64</v>
      </c>
      <c r="F13476" s="295"/>
      <c r="G13476" s="295"/>
    </row>
    <row r="13477" spans="1:7" customFormat="1">
      <c r="A13477" s="1284" t="s">
        <v>22180</v>
      </c>
      <c r="B13477" s="1280" t="s">
        <v>43459</v>
      </c>
      <c r="C13477" s="1285" t="s">
        <v>34797</v>
      </c>
      <c r="D13477" s="1284" t="s">
        <v>30</v>
      </c>
      <c r="E13477" s="1286">
        <v>12.26</v>
      </c>
      <c r="F13477" s="295"/>
      <c r="G13477" s="295"/>
    </row>
    <row r="13478" spans="1:7" customFormat="1">
      <c r="A13478" s="1284" t="s">
        <v>45539</v>
      </c>
      <c r="B13478" s="1280" t="s">
        <v>43459</v>
      </c>
      <c r="C13478" s="1285" t="s">
        <v>46424</v>
      </c>
      <c r="D13478" s="1284" t="s">
        <v>28</v>
      </c>
      <c r="E13478" s="1286">
        <v>33.35</v>
      </c>
      <c r="F13478" s="295"/>
      <c r="G13478" s="295"/>
    </row>
    <row r="13479" spans="1:7" customFormat="1">
      <c r="A13479" s="1279">
        <v>256</v>
      </c>
      <c r="B13479" s="1280" t="s">
        <v>43459</v>
      </c>
      <c r="C13479" s="1281" t="s">
        <v>44055</v>
      </c>
      <c r="D13479" s="1282" t="s">
        <v>97</v>
      </c>
      <c r="E13479" s="1283"/>
      <c r="F13479" s="295"/>
      <c r="G13479" s="295"/>
    </row>
    <row r="13480" spans="1:7" customFormat="1">
      <c r="A13480" s="1284" t="s">
        <v>22181</v>
      </c>
      <c r="B13480" s="1280" t="s">
        <v>43459</v>
      </c>
      <c r="C13480" s="1285" t="s">
        <v>36178</v>
      </c>
      <c r="D13480" s="1284" t="s">
        <v>34</v>
      </c>
      <c r="E13480" s="1287">
        <v>3.46</v>
      </c>
      <c r="F13480" s="295"/>
      <c r="G13480" s="295"/>
    </row>
    <row r="13481" spans="1:7" customFormat="1" ht="22.5">
      <c r="A13481" s="1284" t="s">
        <v>45540</v>
      </c>
      <c r="B13481" s="1280" t="s">
        <v>43459</v>
      </c>
      <c r="C13481" s="1285" t="s">
        <v>46425</v>
      </c>
      <c r="D13481" s="1284" t="s">
        <v>34</v>
      </c>
      <c r="E13481" s="1290">
        <v>3336.77</v>
      </c>
      <c r="F13481" s="295"/>
      <c r="G13481" s="295"/>
    </row>
    <row r="13482" spans="1:7" customFormat="1" ht="22.5">
      <c r="A13482" s="1284" t="s">
        <v>45541</v>
      </c>
      <c r="B13482" s="1280" t="s">
        <v>43459</v>
      </c>
      <c r="C13482" s="1285" t="s">
        <v>46426</v>
      </c>
      <c r="D13482" s="1284" t="s">
        <v>34</v>
      </c>
      <c r="E13482" s="1288">
        <v>383.26</v>
      </c>
      <c r="F13482" s="295"/>
      <c r="G13482" s="295"/>
    </row>
    <row r="13483" spans="1:7" customFormat="1" ht="22.5">
      <c r="A13483" s="1284" t="s">
        <v>45542</v>
      </c>
      <c r="B13483" s="1280" t="s">
        <v>43459</v>
      </c>
      <c r="C13483" s="1285" t="s">
        <v>46427</v>
      </c>
      <c r="D13483" s="1284" t="s">
        <v>34</v>
      </c>
      <c r="E13483" s="1288">
        <v>310.02999999999997</v>
      </c>
      <c r="F13483" s="295"/>
      <c r="G13483" s="295"/>
    </row>
    <row r="13484" spans="1:7" customFormat="1" ht="22.5">
      <c r="A13484" s="1284" t="s">
        <v>45543</v>
      </c>
      <c r="B13484" s="1280" t="s">
        <v>43459</v>
      </c>
      <c r="C13484" s="1285" t="s">
        <v>46428</v>
      </c>
      <c r="D13484" s="1284" t="s">
        <v>34</v>
      </c>
      <c r="E13484" s="1288">
        <v>411.9</v>
      </c>
      <c r="F13484" s="295"/>
      <c r="G13484" s="295"/>
    </row>
    <row r="13485" spans="1:7" customFormat="1" ht="22.5">
      <c r="A13485" s="1284" t="s">
        <v>45544</v>
      </c>
      <c r="B13485" s="1280" t="s">
        <v>43459</v>
      </c>
      <c r="C13485" s="1285" t="s">
        <v>46429</v>
      </c>
      <c r="D13485" s="1284" t="s">
        <v>34</v>
      </c>
      <c r="E13485" s="1288">
        <v>322.27999999999997</v>
      </c>
      <c r="F13485" s="295"/>
      <c r="G13485" s="295"/>
    </row>
    <row r="13486" spans="1:7" customFormat="1" ht="22.5">
      <c r="A13486" s="1284" t="s">
        <v>45545</v>
      </c>
      <c r="B13486" s="1280" t="s">
        <v>43459</v>
      </c>
      <c r="C13486" s="1285" t="s">
        <v>46430</v>
      </c>
      <c r="D13486" s="1284" t="s">
        <v>34</v>
      </c>
      <c r="E13486" s="1288">
        <v>426.25</v>
      </c>
      <c r="F13486" s="295"/>
      <c r="G13486" s="295"/>
    </row>
    <row r="13487" spans="1:7" customFormat="1" ht="22.5">
      <c r="A13487" s="1284" t="s">
        <v>45546</v>
      </c>
      <c r="B13487" s="1280" t="s">
        <v>43459</v>
      </c>
      <c r="C13487" s="1285" t="s">
        <v>46431</v>
      </c>
      <c r="D13487" s="1284" t="s">
        <v>34</v>
      </c>
      <c r="E13487" s="1288">
        <v>336.63</v>
      </c>
      <c r="F13487" s="295"/>
      <c r="G13487" s="295"/>
    </row>
    <row r="13488" spans="1:7" customFormat="1" ht="22.5">
      <c r="A13488" s="1284" t="s">
        <v>45547</v>
      </c>
      <c r="B13488" s="1280" t="s">
        <v>43459</v>
      </c>
      <c r="C13488" s="1285" t="s">
        <v>46432</v>
      </c>
      <c r="D13488" s="1284" t="s">
        <v>34</v>
      </c>
      <c r="E13488" s="1288">
        <v>510.32</v>
      </c>
      <c r="F13488" s="295"/>
      <c r="G13488" s="295"/>
    </row>
    <row r="13489" spans="1:7" customFormat="1" ht="22.5">
      <c r="A13489" s="1284" t="s">
        <v>45548</v>
      </c>
      <c r="B13489" s="1280" t="s">
        <v>43459</v>
      </c>
      <c r="C13489" s="1285" t="s">
        <v>46433</v>
      </c>
      <c r="D13489" s="1284" t="s">
        <v>34</v>
      </c>
      <c r="E13489" s="1288">
        <v>411.24</v>
      </c>
      <c r="F13489" s="295"/>
      <c r="G13489" s="295"/>
    </row>
    <row r="13490" spans="1:7" customFormat="1" ht="22.5">
      <c r="A13490" s="1284" t="s">
        <v>45549</v>
      </c>
      <c r="B13490" s="1280" t="s">
        <v>43459</v>
      </c>
      <c r="C13490" s="1285" t="s">
        <v>46434</v>
      </c>
      <c r="D13490" s="1284" t="s">
        <v>34</v>
      </c>
      <c r="E13490" s="1290">
        <v>3262.68</v>
      </c>
      <c r="F13490" s="295"/>
      <c r="G13490" s="295"/>
    </row>
    <row r="13491" spans="1:7" customFormat="1">
      <c r="A13491" s="1284" t="s">
        <v>22182</v>
      </c>
      <c r="B13491" s="1280" t="s">
        <v>43459</v>
      </c>
      <c r="C13491" s="1285" t="s">
        <v>44056</v>
      </c>
      <c r="D13491" s="1284" t="s">
        <v>30</v>
      </c>
      <c r="E13491" s="1286">
        <v>10.77</v>
      </c>
      <c r="F13491" s="295"/>
      <c r="G13491" s="295"/>
    </row>
    <row r="13492" spans="1:7" customFormat="1">
      <c r="A13492" s="1284" t="s">
        <v>22183</v>
      </c>
      <c r="B13492" s="1280" t="s">
        <v>43459</v>
      </c>
      <c r="C13492" s="1285" t="s">
        <v>46435</v>
      </c>
      <c r="D13492" s="1284" t="s">
        <v>30</v>
      </c>
      <c r="E13492" s="1286">
        <v>14.56</v>
      </c>
      <c r="F13492" s="295"/>
      <c r="G13492" s="295"/>
    </row>
    <row r="13493" spans="1:7" customFormat="1" ht="22.5">
      <c r="A13493" s="1284" t="s">
        <v>45550</v>
      </c>
      <c r="B13493" s="1280" t="s">
        <v>43459</v>
      </c>
      <c r="C13493" s="1285" t="s">
        <v>46436</v>
      </c>
      <c r="D13493" s="1284" t="s">
        <v>34</v>
      </c>
      <c r="E13493" s="1288">
        <v>459.21</v>
      </c>
      <c r="F13493" s="295"/>
      <c r="G13493" s="295"/>
    </row>
    <row r="13494" spans="1:7" customFormat="1" ht="22.5">
      <c r="A13494" s="1284" t="s">
        <v>45551</v>
      </c>
      <c r="B13494" s="1280" t="s">
        <v>43459</v>
      </c>
      <c r="C13494" s="1285" t="s">
        <v>46437</v>
      </c>
      <c r="D13494" s="1284" t="s">
        <v>34</v>
      </c>
      <c r="E13494" s="1288">
        <v>353.36</v>
      </c>
      <c r="F13494" s="295"/>
      <c r="G13494" s="295"/>
    </row>
    <row r="13495" spans="1:7" customFormat="1" ht="22.5">
      <c r="A13495" s="1284" t="s">
        <v>45552</v>
      </c>
      <c r="B13495" s="1280" t="s">
        <v>43459</v>
      </c>
      <c r="C13495" s="1285" t="s">
        <v>46438</v>
      </c>
      <c r="D13495" s="1284" t="s">
        <v>34</v>
      </c>
      <c r="E13495" s="1288">
        <v>333.39</v>
      </c>
      <c r="F13495" s="295"/>
      <c r="G13495" s="295"/>
    </row>
    <row r="13496" spans="1:7" customFormat="1" ht="22.5">
      <c r="A13496" s="1284" t="s">
        <v>45553</v>
      </c>
      <c r="B13496" s="1280" t="s">
        <v>43459</v>
      </c>
      <c r="C13496" s="1285" t="s">
        <v>46439</v>
      </c>
      <c r="D13496" s="1284" t="s">
        <v>34</v>
      </c>
      <c r="E13496" s="1288">
        <v>219.25</v>
      </c>
      <c r="F13496" s="295"/>
      <c r="G13496" s="295"/>
    </row>
    <row r="13497" spans="1:7" customFormat="1" ht="22.5">
      <c r="A13497" s="1284" t="s">
        <v>45554</v>
      </c>
      <c r="B13497" s="1280" t="s">
        <v>43459</v>
      </c>
      <c r="C13497" s="1285" t="s">
        <v>46440</v>
      </c>
      <c r="D13497" s="1284" t="s">
        <v>34</v>
      </c>
      <c r="E13497" s="1288">
        <v>344.37</v>
      </c>
      <c r="F13497" s="295"/>
      <c r="G13497" s="295"/>
    </row>
    <row r="13498" spans="1:7" customFormat="1" ht="22.5">
      <c r="A13498" s="1284" t="s">
        <v>45555</v>
      </c>
      <c r="B13498" s="1280" t="s">
        <v>43459</v>
      </c>
      <c r="C13498" s="1285" t="s">
        <v>46441</v>
      </c>
      <c r="D13498" s="1284" t="s">
        <v>34</v>
      </c>
      <c r="E13498" s="1288">
        <v>231.27</v>
      </c>
      <c r="F13498" s="295"/>
      <c r="G13498" s="295"/>
    </row>
    <row r="13499" spans="1:7" customFormat="1" ht="22.5">
      <c r="A13499" s="1284" t="s">
        <v>45556</v>
      </c>
      <c r="B13499" s="1280" t="s">
        <v>43459</v>
      </c>
      <c r="C13499" s="1285" t="s">
        <v>46442</v>
      </c>
      <c r="D13499" s="1284" t="s">
        <v>34</v>
      </c>
      <c r="E13499" s="1288">
        <v>481.43</v>
      </c>
      <c r="F13499" s="295"/>
      <c r="G13499" s="295"/>
    </row>
    <row r="13500" spans="1:7" customFormat="1" ht="22.5">
      <c r="A13500" s="1284" t="s">
        <v>45557</v>
      </c>
      <c r="B13500" s="1280" t="s">
        <v>43459</v>
      </c>
      <c r="C13500" s="1285" t="s">
        <v>46443</v>
      </c>
      <c r="D13500" s="1284" t="s">
        <v>34</v>
      </c>
      <c r="E13500" s="1288">
        <v>376.55</v>
      </c>
      <c r="F13500" s="295"/>
      <c r="G13500" s="295"/>
    </row>
    <row r="13501" spans="1:7" customFormat="1" ht="22.5">
      <c r="A13501" s="1284" t="s">
        <v>45558</v>
      </c>
      <c r="B13501" s="1280" t="s">
        <v>43459</v>
      </c>
      <c r="C13501" s="1285" t="s">
        <v>46444</v>
      </c>
      <c r="D13501" s="1284" t="s">
        <v>34</v>
      </c>
      <c r="E13501" s="1288">
        <v>442.67</v>
      </c>
      <c r="F13501" s="295"/>
      <c r="G13501" s="295"/>
    </row>
    <row r="13502" spans="1:7" customFormat="1" ht="22.5">
      <c r="A13502" s="1284" t="s">
        <v>45559</v>
      </c>
      <c r="B13502" s="1280" t="s">
        <v>43459</v>
      </c>
      <c r="C13502" s="1285" t="s">
        <v>46445</v>
      </c>
      <c r="D13502" s="1284" t="s">
        <v>34</v>
      </c>
      <c r="E13502" s="1288">
        <v>335.33</v>
      </c>
      <c r="F13502" s="295"/>
      <c r="G13502" s="295"/>
    </row>
    <row r="13503" spans="1:7" customFormat="1" ht="22.5">
      <c r="A13503" s="1284" t="s">
        <v>45560</v>
      </c>
      <c r="B13503" s="1280" t="s">
        <v>43459</v>
      </c>
      <c r="C13503" s="1285" t="s">
        <v>46446</v>
      </c>
      <c r="D13503" s="1284" t="s">
        <v>34</v>
      </c>
      <c r="E13503" s="1288">
        <v>373.96</v>
      </c>
      <c r="F13503" s="295"/>
      <c r="G13503" s="295"/>
    </row>
    <row r="13504" spans="1:7" customFormat="1" ht="22.5">
      <c r="A13504" s="1284" t="s">
        <v>45561</v>
      </c>
      <c r="B13504" s="1280" t="s">
        <v>43459</v>
      </c>
      <c r="C13504" s="1285" t="s">
        <v>46447</v>
      </c>
      <c r="D13504" s="1284" t="s">
        <v>34</v>
      </c>
      <c r="E13504" s="1288">
        <v>263</v>
      </c>
      <c r="F13504" s="295"/>
      <c r="G13504" s="295"/>
    </row>
    <row r="13505" spans="1:7" customFormat="1" ht="22.5">
      <c r="A13505" s="1284" t="s">
        <v>45562</v>
      </c>
      <c r="B13505" s="1280" t="s">
        <v>43459</v>
      </c>
      <c r="C13505" s="1285" t="s">
        <v>46448</v>
      </c>
      <c r="D13505" s="1284" t="s">
        <v>34</v>
      </c>
      <c r="E13505" s="1288">
        <v>389.52</v>
      </c>
      <c r="F13505" s="295"/>
      <c r="G13505" s="295"/>
    </row>
    <row r="13506" spans="1:7" customFormat="1" ht="22.5">
      <c r="A13506" s="1284" t="s">
        <v>45563</v>
      </c>
      <c r="B13506" s="1280" t="s">
        <v>43459</v>
      </c>
      <c r="C13506" s="1285" t="s">
        <v>46449</v>
      </c>
      <c r="D13506" s="1284" t="s">
        <v>34</v>
      </c>
      <c r="E13506" s="1288">
        <v>280.05</v>
      </c>
      <c r="F13506" s="295"/>
      <c r="G13506" s="295"/>
    </row>
    <row r="13507" spans="1:7" customFormat="1" ht="22.5">
      <c r="A13507" s="1284" t="s">
        <v>45564</v>
      </c>
      <c r="B13507" s="1280" t="s">
        <v>43459</v>
      </c>
      <c r="C13507" s="1285" t="s">
        <v>46450</v>
      </c>
      <c r="D13507" s="1284" t="s">
        <v>34</v>
      </c>
      <c r="E13507" s="1288">
        <v>406.97</v>
      </c>
      <c r="F13507" s="295"/>
      <c r="G13507" s="295"/>
    </row>
    <row r="13508" spans="1:7" customFormat="1" ht="22.5">
      <c r="A13508" s="1284" t="s">
        <v>45565</v>
      </c>
      <c r="B13508" s="1280" t="s">
        <v>43459</v>
      </c>
      <c r="C13508" s="1285" t="s">
        <v>46451</v>
      </c>
      <c r="D13508" s="1284" t="s">
        <v>34</v>
      </c>
      <c r="E13508" s="1288">
        <v>299.18</v>
      </c>
      <c r="F13508" s="295"/>
      <c r="G13508" s="295"/>
    </row>
    <row r="13509" spans="1:7" customFormat="1" ht="22.5">
      <c r="A13509" s="1284" t="s">
        <v>45566</v>
      </c>
      <c r="B13509" s="1280" t="s">
        <v>43459</v>
      </c>
      <c r="C13509" s="1285" t="s">
        <v>46452</v>
      </c>
      <c r="D13509" s="1284" t="s">
        <v>34</v>
      </c>
      <c r="E13509" s="1288">
        <v>426.4</v>
      </c>
      <c r="F13509" s="295"/>
      <c r="G13509" s="295"/>
    </row>
    <row r="13510" spans="1:7" customFormat="1" ht="22.5">
      <c r="A13510" s="1284" t="s">
        <v>45567</v>
      </c>
      <c r="B13510" s="1280" t="s">
        <v>43459</v>
      </c>
      <c r="C13510" s="1285" t="s">
        <v>46453</v>
      </c>
      <c r="D13510" s="1284" t="s">
        <v>34</v>
      </c>
      <c r="E13510" s="1288">
        <v>320.48</v>
      </c>
      <c r="F13510" s="295"/>
      <c r="G13510" s="295"/>
    </row>
    <row r="13511" spans="1:7" customFormat="1" ht="22.5">
      <c r="A13511" s="1284" t="s">
        <v>45568</v>
      </c>
      <c r="B13511" s="1280" t="s">
        <v>43459</v>
      </c>
      <c r="C13511" s="1285" t="s">
        <v>46454</v>
      </c>
      <c r="D13511" s="1284" t="s">
        <v>34</v>
      </c>
      <c r="E13511" s="1288">
        <v>331.04</v>
      </c>
      <c r="F13511" s="295"/>
      <c r="G13511" s="295"/>
    </row>
    <row r="13512" spans="1:7" customFormat="1" ht="22.5">
      <c r="A13512" s="1284" t="s">
        <v>45569</v>
      </c>
      <c r="B13512" s="1280" t="s">
        <v>43459</v>
      </c>
      <c r="C13512" s="1285" t="s">
        <v>46455</v>
      </c>
      <c r="D13512" s="1284" t="s">
        <v>34</v>
      </c>
      <c r="E13512" s="1288">
        <v>221.19</v>
      </c>
      <c r="F13512" s="295"/>
      <c r="G13512" s="295"/>
    </row>
    <row r="13513" spans="1:7" customFormat="1" ht="22.5">
      <c r="A13513" s="1284" t="s">
        <v>45570</v>
      </c>
      <c r="B13513" s="1280" t="s">
        <v>43459</v>
      </c>
      <c r="C13513" s="1285" t="s">
        <v>46456</v>
      </c>
      <c r="D13513" s="1284" t="s">
        <v>34</v>
      </c>
      <c r="E13513" s="1288">
        <v>342.62</v>
      </c>
      <c r="F13513" s="295"/>
      <c r="G13513" s="295"/>
    </row>
    <row r="13514" spans="1:7" customFormat="1" ht="22.5">
      <c r="A13514" s="1284" t="s">
        <v>45571</v>
      </c>
      <c r="B13514" s="1280" t="s">
        <v>43459</v>
      </c>
      <c r="C13514" s="1285" t="s">
        <v>46457</v>
      </c>
      <c r="D13514" s="1284" t="s">
        <v>34</v>
      </c>
      <c r="E13514" s="1288">
        <v>233.93</v>
      </c>
      <c r="F13514" s="295"/>
      <c r="G13514" s="295"/>
    </row>
    <row r="13515" spans="1:7" customFormat="1" ht="22.5">
      <c r="A13515" s="1284" t="s">
        <v>45572</v>
      </c>
      <c r="B13515" s="1280" t="s">
        <v>43459</v>
      </c>
      <c r="C13515" s="1285" t="s">
        <v>46458</v>
      </c>
      <c r="D13515" s="1284" t="s">
        <v>34</v>
      </c>
      <c r="E13515" s="1288">
        <v>357.71</v>
      </c>
      <c r="F13515" s="295"/>
      <c r="G13515" s="295"/>
    </row>
    <row r="13516" spans="1:7" customFormat="1" ht="22.5">
      <c r="A13516" s="1284" t="s">
        <v>45573</v>
      </c>
      <c r="B13516" s="1280" t="s">
        <v>43459</v>
      </c>
      <c r="C13516" s="1285" t="s">
        <v>46459</v>
      </c>
      <c r="D13516" s="1284" t="s">
        <v>34</v>
      </c>
      <c r="E13516" s="1288">
        <v>250.54</v>
      </c>
      <c r="F13516" s="295"/>
      <c r="G13516" s="295"/>
    </row>
    <row r="13517" spans="1:7" customFormat="1" ht="22.5">
      <c r="A13517" s="1284" t="s">
        <v>45574</v>
      </c>
      <c r="B13517" s="1280" t="s">
        <v>43459</v>
      </c>
      <c r="C13517" s="1285" t="s">
        <v>46460</v>
      </c>
      <c r="D13517" s="1284" t="s">
        <v>34</v>
      </c>
      <c r="E13517" s="1288">
        <v>383.83</v>
      </c>
      <c r="F13517" s="295"/>
      <c r="G13517" s="295"/>
    </row>
    <row r="13518" spans="1:7" customFormat="1" ht="22.5">
      <c r="A13518" s="1284" t="s">
        <v>45575</v>
      </c>
      <c r="B13518" s="1280" t="s">
        <v>43459</v>
      </c>
      <c r="C13518" s="1285" t="s">
        <v>46461</v>
      </c>
      <c r="D13518" s="1284" t="s">
        <v>34</v>
      </c>
      <c r="E13518" s="1288">
        <v>279.31</v>
      </c>
      <c r="F13518" s="295"/>
      <c r="G13518" s="295"/>
    </row>
    <row r="13519" spans="1:7" customFormat="1" ht="22.5">
      <c r="A13519" s="1284" t="s">
        <v>45576</v>
      </c>
      <c r="B13519" s="1280" t="s">
        <v>43459</v>
      </c>
      <c r="C13519" s="1285" t="s">
        <v>46462</v>
      </c>
      <c r="D13519" s="1284" t="s">
        <v>34</v>
      </c>
      <c r="E13519" s="1288">
        <v>326.54000000000002</v>
      </c>
      <c r="F13519" s="295"/>
      <c r="G13519" s="295"/>
    </row>
    <row r="13520" spans="1:7" customFormat="1" ht="22.5">
      <c r="A13520" s="1284" t="s">
        <v>45577</v>
      </c>
      <c r="B13520" s="1280" t="s">
        <v>43459</v>
      </c>
      <c r="C13520" s="1285" t="s">
        <v>46463</v>
      </c>
      <c r="D13520" s="1284" t="s">
        <v>34</v>
      </c>
      <c r="E13520" s="1288">
        <v>216.7</v>
      </c>
      <c r="F13520" s="295"/>
      <c r="G13520" s="295"/>
    </row>
    <row r="13521" spans="1:7" customFormat="1" ht="22.5">
      <c r="A13521" s="1284" t="s">
        <v>45578</v>
      </c>
      <c r="B13521" s="1280" t="s">
        <v>43459</v>
      </c>
      <c r="C13521" s="1285" t="s">
        <v>46464</v>
      </c>
      <c r="D13521" s="1284" t="s">
        <v>34</v>
      </c>
      <c r="E13521" s="1288">
        <v>338.09</v>
      </c>
      <c r="F13521" s="295"/>
      <c r="G13521" s="295"/>
    </row>
    <row r="13522" spans="1:7" customFormat="1" ht="22.5">
      <c r="A13522" s="1284" t="s">
        <v>45579</v>
      </c>
      <c r="B13522" s="1280" t="s">
        <v>43459</v>
      </c>
      <c r="C13522" s="1285" t="s">
        <v>46465</v>
      </c>
      <c r="D13522" s="1284" t="s">
        <v>34</v>
      </c>
      <c r="E13522" s="1288">
        <v>229.4</v>
      </c>
      <c r="F13522" s="295"/>
      <c r="G13522" s="295"/>
    </row>
    <row r="13523" spans="1:7" customFormat="1" ht="22.5">
      <c r="A13523" s="1284" t="s">
        <v>45580</v>
      </c>
      <c r="B13523" s="1280" t="s">
        <v>43459</v>
      </c>
      <c r="C13523" s="1285" t="s">
        <v>46466</v>
      </c>
      <c r="D13523" s="1284" t="s">
        <v>34</v>
      </c>
      <c r="E13523" s="1288">
        <v>353.23</v>
      </c>
      <c r="F13523" s="295"/>
      <c r="G13523" s="295"/>
    </row>
    <row r="13524" spans="1:7" customFormat="1" ht="22.5">
      <c r="A13524" s="1284" t="s">
        <v>45581</v>
      </c>
      <c r="B13524" s="1280" t="s">
        <v>43459</v>
      </c>
      <c r="C13524" s="1285" t="s">
        <v>46467</v>
      </c>
      <c r="D13524" s="1284" t="s">
        <v>34</v>
      </c>
      <c r="E13524" s="1288">
        <v>246.05</v>
      </c>
      <c r="F13524" s="295"/>
      <c r="G13524" s="295"/>
    </row>
    <row r="13525" spans="1:7" customFormat="1" ht="22.5">
      <c r="A13525" s="1284" t="s">
        <v>45582</v>
      </c>
      <c r="B13525" s="1280" t="s">
        <v>43459</v>
      </c>
      <c r="C13525" s="1285" t="s">
        <v>46468</v>
      </c>
      <c r="D13525" s="1284" t="s">
        <v>34</v>
      </c>
      <c r="E13525" s="1288">
        <v>567.33000000000004</v>
      </c>
      <c r="F13525" s="295"/>
      <c r="G13525" s="295"/>
    </row>
    <row r="13526" spans="1:7" customFormat="1" ht="22.5">
      <c r="A13526" s="1284" t="s">
        <v>45583</v>
      </c>
      <c r="B13526" s="1280" t="s">
        <v>43459</v>
      </c>
      <c r="C13526" s="1285" t="s">
        <v>46469</v>
      </c>
      <c r="D13526" s="1284" t="s">
        <v>34</v>
      </c>
      <c r="E13526" s="1288">
        <v>452.46</v>
      </c>
      <c r="F13526" s="295"/>
      <c r="G13526" s="295"/>
    </row>
    <row r="13527" spans="1:7" customFormat="1" ht="22.5">
      <c r="A13527" s="1284" t="s">
        <v>45584</v>
      </c>
      <c r="B13527" s="1280" t="s">
        <v>43459</v>
      </c>
      <c r="C13527" s="1285" t="s">
        <v>46470</v>
      </c>
      <c r="D13527" s="1284" t="s">
        <v>34</v>
      </c>
      <c r="E13527" s="1288">
        <v>653.69000000000005</v>
      </c>
      <c r="F13527" s="295"/>
      <c r="G13527" s="295"/>
    </row>
    <row r="13528" spans="1:7" customFormat="1" ht="22.5">
      <c r="A13528" s="1284" t="s">
        <v>45585</v>
      </c>
      <c r="B13528" s="1280" t="s">
        <v>43459</v>
      </c>
      <c r="C13528" s="1285" t="s">
        <v>46471</v>
      </c>
      <c r="D13528" s="1284" t="s">
        <v>34</v>
      </c>
      <c r="E13528" s="1288">
        <v>543.38</v>
      </c>
      <c r="F13528" s="295"/>
      <c r="G13528" s="295"/>
    </row>
    <row r="13529" spans="1:7" customFormat="1" ht="22.5">
      <c r="A13529" s="1284" t="s">
        <v>45586</v>
      </c>
      <c r="B13529" s="1280" t="s">
        <v>43459</v>
      </c>
      <c r="C13529" s="1285" t="s">
        <v>46472</v>
      </c>
      <c r="D13529" s="1284" t="s">
        <v>34</v>
      </c>
      <c r="E13529" s="1288">
        <v>363.34</v>
      </c>
      <c r="F13529" s="295"/>
      <c r="G13529" s="295"/>
    </row>
    <row r="13530" spans="1:7" customFormat="1" ht="22.5">
      <c r="A13530" s="1284" t="s">
        <v>45587</v>
      </c>
      <c r="B13530" s="1280" t="s">
        <v>43459</v>
      </c>
      <c r="C13530" s="1285" t="s">
        <v>46473</v>
      </c>
      <c r="D13530" s="1284" t="s">
        <v>34</v>
      </c>
      <c r="E13530" s="1288">
        <v>256.13</v>
      </c>
      <c r="F13530" s="295"/>
      <c r="G13530" s="295"/>
    </row>
    <row r="13531" spans="1:7" customFormat="1" ht="22.5">
      <c r="A13531" s="1284" t="s">
        <v>45588</v>
      </c>
      <c r="B13531" s="1280" t="s">
        <v>43459</v>
      </c>
      <c r="C13531" s="1285" t="s">
        <v>46474</v>
      </c>
      <c r="D13531" s="1284" t="s">
        <v>34</v>
      </c>
      <c r="E13531" s="1288">
        <v>363.76</v>
      </c>
      <c r="F13531" s="295"/>
      <c r="G13531" s="295"/>
    </row>
    <row r="13532" spans="1:7" customFormat="1" ht="22.5">
      <c r="A13532" s="1284" t="s">
        <v>45589</v>
      </c>
      <c r="B13532" s="1280" t="s">
        <v>43459</v>
      </c>
      <c r="C13532" s="1285" t="s">
        <v>46475</v>
      </c>
      <c r="D13532" s="1284" t="s">
        <v>34</v>
      </c>
      <c r="E13532" s="1288">
        <v>270.37</v>
      </c>
      <c r="F13532" s="295"/>
      <c r="G13532" s="295"/>
    </row>
    <row r="13533" spans="1:7" customFormat="1" ht="22.5">
      <c r="A13533" s="1284" t="s">
        <v>45590</v>
      </c>
      <c r="B13533" s="1280" t="s">
        <v>43459</v>
      </c>
      <c r="C13533" s="1285" t="s">
        <v>46476</v>
      </c>
      <c r="D13533" s="1284" t="s">
        <v>34</v>
      </c>
      <c r="E13533" s="1288">
        <v>381.59</v>
      </c>
      <c r="F13533" s="295"/>
      <c r="G13533" s="295"/>
    </row>
    <row r="13534" spans="1:7" customFormat="1" ht="22.5">
      <c r="A13534" s="1284" t="s">
        <v>45591</v>
      </c>
      <c r="B13534" s="1280" t="s">
        <v>43459</v>
      </c>
      <c r="C13534" s="1285" t="s">
        <v>46477</v>
      </c>
      <c r="D13534" s="1284" t="s">
        <v>34</v>
      </c>
      <c r="E13534" s="1288">
        <v>280.2</v>
      </c>
      <c r="F13534" s="295"/>
      <c r="G13534" s="295"/>
    </row>
    <row r="13535" spans="1:7" customFormat="1" ht="22.5">
      <c r="A13535" s="1284" t="s">
        <v>45592</v>
      </c>
      <c r="B13535" s="1280" t="s">
        <v>43459</v>
      </c>
      <c r="C13535" s="1285" t="s">
        <v>46478</v>
      </c>
      <c r="D13535" s="1284" t="s">
        <v>34</v>
      </c>
      <c r="E13535" s="1288">
        <v>404.56</v>
      </c>
      <c r="F13535" s="295"/>
      <c r="G13535" s="295"/>
    </row>
    <row r="13536" spans="1:7" customFormat="1" ht="22.5">
      <c r="A13536" s="1284" t="s">
        <v>45593</v>
      </c>
      <c r="B13536" s="1280" t="s">
        <v>43459</v>
      </c>
      <c r="C13536" s="1285" t="s">
        <v>46479</v>
      </c>
      <c r="D13536" s="1284" t="s">
        <v>34</v>
      </c>
      <c r="E13536" s="1288">
        <v>305.43</v>
      </c>
      <c r="F13536" s="295"/>
      <c r="G13536" s="295"/>
    </row>
    <row r="13537" spans="1:7" customFormat="1" ht="22.5">
      <c r="A13537" s="1284" t="s">
        <v>45594</v>
      </c>
      <c r="B13537" s="1280" t="s">
        <v>43459</v>
      </c>
      <c r="C13537" s="1285" t="s">
        <v>46480</v>
      </c>
      <c r="D13537" s="1284" t="s">
        <v>34</v>
      </c>
      <c r="E13537" s="1288">
        <v>430.19</v>
      </c>
      <c r="F13537" s="295"/>
      <c r="G13537" s="295"/>
    </row>
    <row r="13538" spans="1:7" customFormat="1" ht="22.5">
      <c r="A13538" s="1284" t="s">
        <v>45595</v>
      </c>
      <c r="B13538" s="1280" t="s">
        <v>43459</v>
      </c>
      <c r="C13538" s="1285" t="s">
        <v>46481</v>
      </c>
      <c r="D13538" s="1284" t="s">
        <v>34</v>
      </c>
      <c r="E13538" s="1288">
        <v>333.59</v>
      </c>
      <c r="F13538" s="295"/>
      <c r="G13538" s="295"/>
    </row>
    <row r="13539" spans="1:7" customFormat="1" ht="22.5">
      <c r="A13539" s="1284" t="s">
        <v>45596</v>
      </c>
      <c r="B13539" s="1280" t="s">
        <v>43459</v>
      </c>
      <c r="C13539" s="1285" t="s">
        <v>46482</v>
      </c>
      <c r="D13539" s="1284" t="s">
        <v>34</v>
      </c>
      <c r="E13539" s="1288">
        <v>338.7</v>
      </c>
      <c r="F13539" s="295"/>
      <c r="G13539" s="295"/>
    </row>
    <row r="13540" spans="1:7" customFormat="1" ht="22.5">
      <c r="A13540" s="1284" t="s">
        <v>45597</v>
      </c>
      <c r="B13540" s="1280" t="s">
        <v>43459</v>
      </c>
      <c r="C13540" s="1285" t="s">
        <v>46483</v>
      </c>
      <c r="D13540" s="1284" t="s">
        <v>34</v>
      </c>
      <c r="E13540" s="1288">
        <v>245.3</v>
      </c>
      <c r="F13540" s="295"/>
      <c r="G13540" s="295"/>
    </row>
    <row r="13541" spans="1:7" customFormat="1" ht="22.5">
      <c r="A13541" s="1284" t="s">
        <v>45598</v>
      </c>
      <c r="B13541" s="1280" t="s">
        <v>43459</v>
      </c>
      <c r="C13541" s="1285" t="s">
        <v>46484</v>
      </c>
      <c r="D13541" s="1284" t="s">
        <v>34</v>
      </c>
      <c r="E13541" s="1288">
        <v>354.5</v>
      </c>
      <c r="F13541" s="295"/>
      <c r="G13541" s="295"/>
    </row>
    <row r="13542" spans="1:7" customFormat="1" ht="22.5">
      <c r="A13542" s="1284" t="s">
        <v>45599</v>
      </c>
      <c r="B13542" s="1280" t="s">
        <v>43459</v>
      </c>
      <c r="C13542" s="1285" t="s">
        <v>46485</v>
      </c>
      <c r="D13542" s="1284" t="s">
        <v>34</v>
      </c>
      <c r="E13542" s="1288">
        <v>253.11</v>
      </c>
      <c r="F13542" s="295"/>
      <c r="G13542" s="295"/>
    </row>
    <row r="13543" spans="1:7" customFormat="1" ht="22.5">
      <c r="A13543" s="1284" t="s">
        <v>45600</v>
      </c>
      <c r="B13543" s="1280" t="s">
        <v>43459</v>
      </c>
      <c r="C13543" s="1285" t="s">
        <v>46486</v>
      </c>
      <c r="D13543" s="1284" t="s">
        <v>34</v>
      </c>
      <c r="E13543" s="1288">
        <v>374.78</v>
      </c>
      <c r="F13543" s="295"/>
      <c r="G13543" s="295"/>
    </row>
    <row r="13544" spans="1:7" customFormat="1" ht="22.5">
      <c r="A13544" s="1284" t="s">
        <v>45601</v>
      </c>
      <c r="B13544" s="1280" t="s">
        <v>43459</v>
      </c>
      <c r="C13544" s="1285" t="s">
        <v>46487</v>
      </c>
      <c r="D13544" s="1284" t="s">
        <v>34</v>
      </c>
      <c r="E13544" s="1288">
        <v>275.66000000000003</v>
      </c>
      <c r="F13544" s="295"/>
      <c r="G13544" s="295"/>
    </row>
    <row r="13545" spans="1:7" customFormat="1" ht="22.5">
      <c r="A13545" s="1284" t="s">
        <v>45602</v>
      </c>
      <c r="B13545" s="1280" t="s">
        <v>43459</v>
      </c>
      <c r="C13545" s="1285" t="s">
        <v>46488</v>
      </c>
      <c r="D13545" s="1284" t="s">
        <v>34</v>
      </c>
      <c r="E13545" s="1288">
        <v>397.46</v>
      </c>
      <c r="F13545" s="295"/>
      <c r="G13545" s="295"/>
    </row>
    <row r="13546" spans="1:7" customFormat="1" ht="22.5">
      <c r="A13546" s="1284" t="s">
        <v>45603</v>
      </c>
      <c r="B13546" s="1280" t="s">
        <v>43459</v>
      </c>
      <c r="C13546" s="1285" t="s">
        <v>46489</v>
      </c>
      <c r="D13546" s="1284" t="s">
        <v>34</v>
      </c>
      <c r="E13546" s="1288">
        <v>300.85000000000002</v>
      </c>
      <c r="F13546" s="295"/>
      <c r="G13546" s="295"/>
    </row>
    <row r="13547" spans="1:7" customFormat="1">
      <c r="A13547" s="1284" t="s">
        <v>45604</v>
      </c>
      <c r="B13547" s="1280" t="s">
        <v>43459</v>
      </c>
      <c r="C13547" s="1285" t="s">
        <v>46490</v>
      </c>
      <c r="D13547" s="1284" t="s">
        <v>34</v>
      </c>
      <c r="E13547" s="1288">
        <v>793.63</v>
      </c>
      <c r="F13547" s="295"/>
      <c r="G13547" s="295"/>
    </row>
    <row r="13548" spans="1:7" customFormat="1" ht="22.5">
      <c r="A13548" s="1284" t="s">
        <v>45605</v>
      </c>
      <c r="B13548" s="1280" t="s">
        <v>43459</v>
      </c>
      <c r="C13548" s="1285" t="s">
        <v>46491</v>
      </c>
      <c r="D13548" s="1284" t="s">
        <v>34</v>
      </c>
      <c r="E13548" s="1288">
        <v>821.77</v>
      </c>
      <c r="F13548" s="295"/>
      <c r="G13548" s="295"/>
    </row>
    <row r="13549" spans="1:7" customFormat="1">
      <c r="A13549" s="1284" t="s">
        <v>45606</v>
      </c>
      <c r="B13549" s="1280" t="s">
        <v>43459</v>
      </c>
      <c r="C13549" s="1285" t="s">
        <v>46492</v>
      </c>
      <c r="D13549" s="1284" t="s">
        <v>34</v>
      </c>
      <c r="E13549" s="1288">
        <v>908.42</v>
      </c>
      <c r="F13549" s="295"/>
      <c r="G13549" s="295"/>
    </row>
    <row r="13550" spans="1:7" customFormat="1">
      <c r="A13550" s="1284" t="s">
        <v>45607</v>
      </c>
      <c r="B13550" s="1280" t="s">
        <v>43459</v>
      </c>
      <c r="C13550" s="1285" t="s">
        <v>46493</v>
      </c>
      <c r="D13550" s="1284" t="s">
        <v>34</v>
      </c>
      <c r="E13550" s="1288">
        <v>879.99</v>
      </c>
      <c r="F13550" s="295"/>
      <c r="G13550" s="295"/>
    </row>
    <row r="13551" spans="1:7" customFormat="1" ht="22.5">
      <c r="A13551" s="1284" t="s">
        <v>45608</v>
      </c>
      <c r="B13551" s="1280" t="s">
        <v>43459</v>
      </c>
      <c r="C13551" s="1285" t="s">
        <v>46494</v>
      </c>
      <c r="D13551" s="1284" t="s">
        <v>34</v>
      </c>
      <c r="E13551" s="1288">
        <v>908.13</v>
      </c>
      <c r="F13551" s="295"/>
      <c r="G13551" s="295"/>
    </row>
    <row r="13552" spans="1:7" customFormat="1">
      <c r="A13552" s="1284" t="s">
        <v>45609</v>
      </c>
      <c r="B13552" s="1280" t="s">
        <v>43459</v>
      </c>
      <c r="C13552" s="1285" t="s">
        <v>46495</v>
      </c>
      <c r="D13552" s="1284" t="s">
        <v>34</v>
      </c>
      <c r="E13552" s="1288">
        <v>994.78</v>
      </c>
      <c r="F13552" s="295"/>
      <c r="G13552" s="295"/>
    </row>
    <row r="13553" spans="1:7" customFormat="1" ht="22.5">
      <c r="A13553" s="1284" t="s">
        <v>45610</v>
      </c>
      <c r="B13553" s="1280" t="s">
        <v>43459</v>
      </c>
      <c r="C13553" s="1285" t="s">
        <v>46496</v>
      </c>
      <c r="D13553" s="1284" t="s">
        <v>34</v>
      </c>
      <c r="E13553" s="1288">
        <v>392.43</v>
      </c>
      <c r="F13553" s="295"/>
      <c r="G13553" s="295"/>
    </row>
    <row r="13554" spans="1:7" customFormat="1" ht="22.5">
      <c r="A13554" s="1284" t="s">
        <v>45611</v>
      </c>
      <c r="B13554" s="1280" t="s">
        <v>43459</v>
      </c>
      <c r="C13554" s="1285" t="s">
        <v>46497</v>
      </c>
      <c r="D13554" s="1284" t="s">
        <v>34</v>
      </c>
      <c r="E13554" s="1288">
        <v>300.07</v>
      </c>
      <c r="F13554" s="295"/>
      <c r="G13554" s="295"/>
    </row>
    <row r="13555" spans="1:7" customFormat="1">
      <c r="A13555" s="1284" t="s">
        <v>22184</v>
      </c>
      <c r="B13555" s="1280" t="s">
        <v>43459</v>
      </c>
      <c r="C13555" s="1285" t="s">
        <v>44057</v>
      </c>
      <c r="D13555" s="1284" t="s">
        <v>34</v>
      </c>
      <c r="E13555" s="1287">
        <v>3.78</v>
      </c>
      <c r="F13555" s="295"/>
      <c r="G13555" s="295"/>
    </row>
    <row r="13556" spans="1:7" customFormat="1">
      <c r="A13556" s="1284" t="s">
        <v>22185</v>
      </c>
      <c r="B13556" s="1280" t="s">
        <v>43459</v>
      </c>
      <c r="C13556" s="1285" t="s">
        <v>44058</v>
      </c>
      <c r="D13556" s="1284" t="s">
        <v>34</v>
      </c>
      <c r="E13556" s="1287">
        <v>2.83</v>
      </c>
      <c r="F13556" s="295"/>
      <c r="G13556" s="295"/>
    </row>
    <row r="13557" spans="1:7" customFormat="1">
      <c r="A13557" s="1284" t="s">
        <v>22186</v>
      </c>
      <c r="B13557" s="1280" t="s">
        <v>43459</v>
      </c>
      <c r="C13557" s="1285" t="s">
        <v>44059</v>
      </c>
      <c r="D13557" s="1284" t="s">
        <v>34</v>
      </c>
      <c r="E13557" s="1286">
        <v>11.34</v>
      </c>
      <c r="F13557" s="295"/>
      <c r="G13557" s="295"/>
    </row>
    <row r="13558" spans="1:7" customFormat="1">
      <c r="A13558" s="1284" t="s">
        <v>22187</v>
      </c>
      <c r="B13558" s="1280" t="s">
        <v>43459</v>
      </c>
      <c r="C13558" s="1285" t="s">
        <v>44060</v>
      </c>
      <c r="D13558" s="1284" t="s">
        <v>34</v>
      </c>
      <c r="E13558" s="1286">
        <v>10.62</v>
      </c>
      <c r="F13558" s="295"/>
      <c r="G13558" s="295"/>
    </row>
    <row r="13559" spans="1:7" customFormat="1">
      <c r="A13559" s="1284" t="s">
        <v>22188</v>
      </c>
      <c r="B13559" s="1280" t="s">
        <v>43459</v>
      </c>
      <c r="C13559" s="1285" t="s">
        <v>44061</v>
      </c>
      <c r="D13559" s="1284" t="s">
        <v>34</v>
      </c>
      <c r="E13559" s="1286">
        <v>20.32</v>
      </c>
      <c r="F13559" s="295"/>
      <c r="G13559" s="295"/>
    </row>
    <row r="13560" spans="1:7" customFormat="1">
      <c r="A13560" s="1284" t="s">
        <v>22189</v>
      </c>
      <c r="B13560" s="1280" t="s">
        <v>43459</v>
      </c>
      <c r="C13560" s="1285" t="s">
        <v>44062</v>
      </c>
      <c r="D13560" s="1284" t="s">
        <v>34</v>
      </c>
      <c r="E13560" s="1286">
        <v>14.73</v>
      </c>
      <c r="F13560" s="295"/>
      <c r="G13560" s="295"/>
    </row>
    <row r="13561" spans="1:7" customFormat="1">
      <c r="A13561" s="1284" t="s">
        <v>22190</v>
      </c>
      <c r="B13561" s="1280" t="s">
        <v>43459</v>
      </c>
      <c r="C13561" s="1285" t="s">
        <v>44063</v>
      </c>
      <c r="D13561" s="1284" t="s">
        <v>34</v>
      </c>
      <c r="E13561" s="1286">
        <v>11.42</v>
      </c>
      <c r="F13561" s="295"/>
      <c r="G13561" s="295"/>
    </row>
    <row r="13562" spans="1:7" customFormat="1">
      <c r="A13562" s="1284" t="s">
        <v>22191</v>
      </c>
      <c r="B13562" s="1280" t="s">
        <v>43459</v>
      </c>
      <c r="C13562" s="1285" t="s">
        <v>44064</v>
      </c>
      <c r="D13562" s="1284" t="s">
        <v>34</v>
      </c>
      <c r="E13562" s="1286">
        <v>16.989999999999998</v>
      </c>
      <c r="F13562" s="295"/>
      <c r="G13562" s="295"/>
    </row>
    <row r="13563" spans="1:7" customFormat="1" ht="22.5">
      <c r="A13563" s="1284" t="s">
        <v>45612</v>
      </c>
      <c r="B13563" s="1280" t="s">
        <v>43459</v>
      </c>
      <c r="C13563" s="1285" t="s">
        <v>46498</v>
      </c>
      <c r="D13563" s="1284" t="s">
        <v>34</v>
      </c>
      <c r="E13563" s="1290">
        <v>2964.24</v>
      </c>
      <c r="F13563" s="295"/>
      <c r="G13563" s="295"/>
    </row>
    <row r="13564" spans="1:7" customFormat="1">
      <c r="A13564" s="1284" t="s">
        <v>22192</v>
      </c>
      <c r="B13564" s="1280" t="s">
        <v>43459</v>
      </c>
      <c r="C13564" s="1285" t="s">
        <v>34809</v>
      </c>
      <c r="D13564" s="1284" t="s">
        <v>30</v>
      </c>
      <c r="E13564" s="1286">
        <v>10.51</v>
      </c>
      <c r="F13564" s="295"/>
      <c r="G13564" s="295"/>
    </row>
    <row r="13565" spans="1:7" customFormat="1">
      <c r="A13565" s="1284" t="s">
        <v>22193</v>
      </c>
      <c r="B13565" s="1280" t="s">
        <v>43459</v>
      </c>
      <c r="C13565" s="1285" t="s">
        <v>44065</v>
      </c>
      <c r="D13565" s="1284" t="s">
        <v>30</v>
      </c>
      <c r="E13565" s="1286">
        <v>10.16</v>
      </c>
      <c r="F13565" s="295"/>
      <c r="G13565" s="295"/>
    </row>
    <row r="13566" spans="1:7" customFormat="1">
      <c r="A13566" s="1279">
        <v>258</v>
      </c>
      <c r="B13566" s="1280" t="s">
        <v>43459</v>
      </c>
      <c r="C13566" s="1281" t="s">
        <v>44066</v>
      </c>
      <c r="D13566" s="1282" t="s">
        <v>97</v>
      </c>
      <c r="E13566" s="1283"/>
      <c r="F13566" s="295"/>
      <c r="G13566" s="295"/>
    </row>
    <row r="13567" spans="1:7" customFormat="1" ht="22.5">
      <c r="A13567" s="1284" t="s">
        <v>22194</v>
      </c>
      <c r="B13567" s="1280" t="s">
        <v>43459</v>
      </c>
      <c r="C13567" s="1285" t="s">
        <v>44067</v>
      </c>
      <c r="D13567" s="1284" t="s">
        <v>34</v>
      </c>
      <c r="E13567" s="1290">
        <v>3336.77</v>
      </c>
      <c r="F13567" s="295"/>
      <c r="G13567" s="295"/>
    </row>
    <row r="13568" spans="1:7" customFormat="1" ht="22.5">
      <c r="A13568" s="1284" t="s">
        <v>22195</v>
      </c>
      <c r="B13568" s="1280" t="s">
        <v>43459</v>
      </c>
      <c r="C13568" s="1285" t="s">
        <v>44068</v>
      </c>
      <c r="D13568" s="1284" t="s">
        <v>34</v>
      </c>
      <c r="E13568" s="1288">
        <v>407.26</v>
      </c>
      <c r="F13568" s="295"/>
      <c r="G13568" s="295"/>
    </row>
    <row r="13569" spans="1:7" customFormat="1" ht="22.5">
      <c r="A13569" s="1284" t="s">
        <v>22196</v>
      </c>
      <c r="B13569" s="1280" t="s">
        <v>43459</v>
      </c>
      <c r="C13569" s="1285" t="s">
        <v>44069</v>
      </c>
      <c r="D13569" s="1284" t="s">
        <v>34</v>
      </c>
      <c r="E13569" s="1288">
        <v>319.88</v>
      </c>
      <c r="F13569" s="295"/>
      <c r="G13569" s="295"/>
    </row>
    <row r="13570" spans="1:7" customFormat="1" ht="22.5">
      <c r="A13570" s="1284" t="s">
        <v>22197</v>
      </c>
      <c r="B13570" s="1280" t="s">
        <v>43459</v>
      </c>
      <c r="C13570" s="1285" t="s">
        <v>44070</v>
      </c>
      <c r="D13570" s="1284" t="s">
        <v>34</v>
      </c>
      <c r="E13570" s="1288">
        <v>441.27</v>
      </c>
      <c r="F13570" s="295"/>
      <c r="G13570" s="295"/>
    </row>
    <row r="13571" spans="1:7" customFormat="1" ht="22.5">
      <c r="A13571" s="1284" t="s">
        <v>22198</v>
      </c>
      <c r="B13571" s="1280" t="s">
        <v>43459</v>
      </c>
      <c r="C13571" s="1285" t="s">
        <v>44071</v>
      </c>
      <c r="D13571" s="1284" t="s">
        <v>34</v>
      </c>
      <c r="E13571" s="1288">
        <v>334.33</v>
      </c>
      <c r="F13571" s="295"/>
      <c r="G13571" s="295"/>
    </row>
    <row r="13572" spans="1:7" customFormat="1" ht="22.5">
      <c r="A13572" s="1284" t="s">
        <v>22199</v>
      </c>
      <c r="B13572" s="1280" t="s">
        <v>43459</v>
      </c>
      <c r="C13572" s="1285" t="s">
        <v>44072</v>
      </c>
      <c r="D13572" s="1284" t="s">
        <v>34</v>
      </c>
      <c r="E13572" s="1288">
        <v>455.63</v>
      </c>
      <c r="F13572" s="295"/>
      <c r="G13572" s="295"/>
    </row>
    <row r="13573" spans="1:7" customFormat="1" ht="22.5">
      <c r="A13573" s="1284" t="s">
        <v>22200</v>
      </c>
      <c r="B13573" s="1280" t="s">
        <v>43459</v>
      </c>
      <c r="C13573" s="1285" t="s">
        <v>44073</v>
      </c>
      <c r="D13573" s="1284" t="s">
        <v>34</v>
      </c>
      <c r="E13573" s="1288">
        <v>348.68</v>
      </c>
      <c r="F13573" s="295"/>
      <c r="G13573" s="295"/>
    </row>
    <row r="13574" spans="1:7" customFormat="1" ht="22.5">
      <c r="A13574" s="1284" t="s">
        <v>22201</v>
      </c>
      <c r="B13574" s="1280" t="s">
        <v>43459</v>
      </c>
      <c r="C13574" s="1285" t="s">
        <v>44074</v>
      </c>
      <c r="D13574" s="1284" t="s">
        <v>34</v>
      </c>
      <c r="E13574" s="1288">
        <v>538.66</v>
      </c>
      <c r="F13574" s="295"/>
      <c r="G13574" s="295"/>
    </row>
    <row r="13575" spans="1:7" customFormat="1" ht="22.5">
      <c r="A13575" s="1284" t="s">
        <v>22202</v>
      </c>
      <c r="B13575" s="1280" t="s">
        <v>43459</v>
      </c>
      <c r="C13575" s="1285" t="s">
        <v>44075</v>
      </c>
      <c r="D13575" s="1284" t="s">
        <v>34</v>
      </c>
      <c r="E13575" s="1288">
        <v>422.87</v>
      </c>
      <c r="F13575" s="295"/>
      <c r="G13575" s="295"/>
    </row>
    <row r="13576" spans="1:7" customFormat="1" ht="22.5">
      <c r="A13576" s="1284" t="s">
        <v>22203</v>
      </c>
      <c r="B13576" s="1280" t="s">
        <v>43459</v>
      </c>
      <c r="C13576" s="1285" t="s">
        <v>44076</v>
      </c>
      <c r="D13576" s="1284" t="s">
        <v>34</v>
      </c>
      <c r="E13576" s="1290">
        <v>3262.68</v>
      </c>
      <c r="F13576" s="295"/>
      <c r="G13576" s="295"/>
    </row>
    <row r="13577" spans="1:7" customFormat="1">
      <c r="A13577" s="1284" t="s">
        <v>22204</v>
      </c>
      <c r="B13577" s="1280" t="s">
        <v>43459</v>
      </c>
      <c r="C13577" s="1285" t="s">
        <v>44077</v>
      </c>
      <c r="D13577" s="1284" t="s">
        <v>2506</v>
      </c>
      <c r="E13577" s="1286">
        <v>20.68</v>
      </c>
      <c r="F13577" s="295"/>
      <c r="G13577" s="295"/>
    </row>
    <row r="13578" spans="1:7" customFormat="1" ht="22.5">
      <c r="A13578" s="1284" t="s">
        <v>22205</v>
      </c>
      <c r="B13578" s="1280" t="s">
        <v>43459</v>
      </c>
      <c r="C13578" s="1285" t="s">
        <v>44078</v>
      </c>
      <c r="D13578" s="1284" t="s">
        <v>2506</v>
      </c>
      <c r="E13578" s="1287">
        <v>3.32</v>
      </c>
      <c r="F13578" s="295"/>
      <c r="G13578" s="295"/>
    </row>
    <row r="13579" spans="1:7" customFormat="1">
      <c r="A13579" s="1284" t="s">
        <v>22206</v>
      </c>
      <c r="B13579" s="1280" t="s">
        <v>43459</v>
      </c>
      <c r="C13579" s="1285" t="s">
        <v>44079</v>
      </c>
      <c r="D13579" s="1284" t="s">
        <v>2506</v>
      </c>
      <c r="E13579" s="1287">
        <v>8.41</v>
      </c>
      <c r="F13579" s="295"/>
      <c r="G13579" s="295"/>
    </row>
    <row r="13580" spans="1:7" customFormat="1">
      <c r="A13580" s="1284" t="s">
        <v>22207</v>
      </c>
      <c r="B13580" s="1280" t="s">
        <v>43459</v>
      </c>
      <c r="C13580" s="1285" t="s">
        <v>44080</v>
      </c>
      <c r="D13580" s="1284" t="s">
        <v>2506</v>
      </c>
      <c r="E13580" s="1287">
        <v>2.67</v>
      </c>
      <c r="F13580" s="295"/>
      <c r="G13580" s="295"/>
    </row>
    <row r="13581" spans="1:7" customFormat="1" ht="22.5">
      <c r="A13581" s="1284" t="s">
        <v>22208</v>
      </c>
      <c r="B13581" s="1280" t="s">
        <v>43459</v>
      </c>
      <c r="C13581" s="1285" t="s">
        <v>44081</v>
      </c>
      <c r="D13581" s="1284" t="s">
        <v>2506</v>
      </c>
      <c r="E13581" s="1287">
        <v>2.31</v>
      </c>
      <c r="F13581" s="295"/>
      <c r="G13581" s="295"/>
    </row>
    <row r="13582" spans="1:7" customFormat="1" ht="22.5">
      <c r="A13582" s="1284" t="s">
        <v>22209</v>
      </c>
      <c r="B13582" s="1280" t="s">
        <v>43459</v>
      </c>
      <c r="C13582" s="1285" t="s">
        <v>44082</v>
      </c>
      <c r="D13582" s="1284" t="s">
        <v>2506</v>
      </c>
      <c r="E13582" s="1287">
        <v>7.43</v>
      </c>
      <c r="F13582" s="295"/>
      <c r="G13582" s="295"/>
    </row>
    <row r="13583" spans="1:7" customFormat="1">
      <c r="A13583" s="1284" t="s">
        <v>22210</v>
      </c>
      <c r="B13583" s="1280" t="s">
        <v>43459</v>
      </c>
      <c r="C13583" s="1285" t="s">
        <v>44083</v>
      </c>
      <c r="D13583" s="1284" t="s">
        <v>2506</v>
      </c>
      <c r="E13583" s="1287">
        <v>1.66</v>
      </c>
      <c r="F13583" s="295"/>
      <c r="G13583" s="295"/>
    </row>
    <row r="13584" spans="1:7" customFormat="1">
      <c r="A13584" s="1284" t="s">
        <v>22211</v>
      </c>
      <c r="B13584" s="1280" t="s">
        <v>43459</v>
      </c>
      <c r="C13584" s="1285" t="s">
        <v>44084</v>
      </c>
      <c r="D13584" s="1284" t="s">
        <v>2506</v>
      </c>
      <c r="E13584" s="1287">
        <v>1.97</v>
      </c>
      <c r="F13584" s="295"/>
      <c r="G13584" s="295"/>
    </row>
    <row r="13585" spans="1:7" customFormat="1" ht="22.5">
      <c r="A13585" s="1284" t="s">
        <v>22212</v>
      </c>
      <c r="B13585" s="1280" t="s">
        <v>43459</v>
      </c>
      <c r="C13585" s="1285" t="s">
        <v>44085</v>
      </c>
      <c r="D13585" s="1284" t="s">
        <v>2506</v>
      </c>
      <c r="E13585" s="1287">
        <v>3.15</v>
      </c>
      <c r="F13585" s="295"/>
      <c r="G13585" s="295"/>
    </row>
    <row r="13586" spans="1:7" customFormat="1">
      <c r="A13586" s="1284" t="s">
        <v>22213</v>
      </c>
      <c r="B13586" s="1280" t="s">
        <v>43459</v>
      </c>
      <c r="C13586" s="1285" t="s">
        <v>44086</v>
      </c>
      <c r="D13586" s="1284" t="s">
        <v>2506</v>
      </c>
      <c r="E13586" s="1287">
        <v>5.08</v>
      </c>
      <c r="F13586" s="295"/>
      <c r="G13586" s="295"/>
    </row>
    <row r="13587" spans="1:7" customFormat="1">
      <c r="A13587" s="1284" t="s">
        <v>22214</v>
      </c>
      <c r="B13587" s="1280" t="s">
        <v>43459</v>
      </c>
      <c r="C13587" s="1285" t="s">
        <v>44087</v>
      </c>
      <c r="D13587" s="1284" t="s">
        <v>2506</v>
      </c>
      <c r="E13587" s="1287">
        <v>2.7</v>
      </c>
      <c r="F13587" s="295"/>
      <c r="G13587" s="295"/>
    </row>
    <row r="13588" spans="1:7" customFormat="1">
      <c r="A13588" s="1284" t="s">
        <v>22215</v>
      </c>
      <c r="B13588" s="1280" t="s">
        <v>43459</v>
      </c>
      <c r="C13588" s="1285" t="s">
        <v>44088</v>
      </c>
      <c r="D13588" s="1284" t="s">
        <v>2506</v>
      </c>
      <c r="E13588" s="1287">
        <v>9.16</v>
      </c>
      <c r="F13588" s="295"/>
      <c r="G13588" s="295"/>
    </row>
    <row r="13589" spans="1:7" customFormat="1" ht="22.5">
      <c r="A13589" s="1284" t="s">
        <v>22216</v>
      </c>
      <c r="B13589" s="1280" t="s">
        <v>43459</v>
      </c>
      <c r="C13589" s="1285" t="s">
        <v>40555</v>
      </c>
      <c r="D13589" s="1284" t="s">
        <v>2506</v>
      </c>
      <c r="E13589" s="1287">
        <v>3.75</v>
      </c>
      <c r="F13589" s="295"/>
      <c r="G13589" s="295"/>
    </row>
    <row r="13590" spans="1:7" customFormat="1">
      <c r="A13590" s="1284" t="s">
        <v>22217</v>
      </c>
      <c r="B13590" s="1280" t="s">
        <v>43459</v>
      </c>
      <c r="C13590" s="1285" t="s">
        <v>40556</v>
      </c>
      <c r="D13590" s="1284" t="s">
        <v>2506</v>
      </c>
      <c r="E13590" s="1287">
        <v>6.44</v>
      </c>
      <c r="F13590" s="295"/>
      <c r="G13590" s="295"/>
    </row>
    <row r="13591" spans="1:7" customFormat="1">
      <c r="A13591" s="1284" t="s">
        <v>22218</v>
      </c>
      <c r="B13591" s="1280" t="s">
        <v>43459</v>
      </c>
      <c r="C13591" s="1285" t="s">
        <v>40557</v>
      </c>
      <c r="D13591" s="1284" t="s">
        <v>2506</v>
      </c>
      <c r="E13591" s="1287">
        <v>2.88</v>
      </c>
      <c r="F13591" s="295"/>
      <c r="G13591" s="295"/>
    </row>
    <row r="13592" spans="1:7" customFormat="1" ht="22.5">
      <c r="A13592" s="1284" t="s">
        <v>22219</v>
      </c>
      <c r="B13592" s="1280" t="s">
        <v>43459</v>
      </c>
      <c r="C13592" s="1285" t="s">
        <v>40552</v>
      </c>
      <c r="D13592" s="1284" t="s">
        <v>2506</v>
      </c>
      <c r="E13592" s="1287">
        <v>2.84</v>
      </c>
      <c r="F13592" s="295"/>
      <c r="G13592" s="295"/>
    </row>
    <row r="13593" spans="1:7" customFormat="1" ht="22.5">
      <c r="A13593" s="1284" t="s">
        <v>22220</v>
      </c>
      <c r="B13593" s="1280" t="s">
        <v>43459</v>
      </c>
      <c r="C13593" s="1285" t="s">
        <v>40553</v>
      </c>
      <c r="D13593" s="1284" t="s">
        <v>2506</v>
      </c>
      <c r="E13593" s="1287">
        <v>2.64</v>
      </c>
      <c r="F13593" s="295"/>
      <c r="G13593" s="295"/>
    </row>
    <row r="13594" spans="1:7" customFormat="1">
      <c r="A13594" s="1284" t="s">
        <v>22221</v>
      </c>
      <c r="B13594" s="1280" t="s">
        <v>43459</v>
      </c>
      <c r="C13594" s="1285" t="s">
        <v>40554</v>
      </c>
      <c r="D13594" s="1284" t="s">
        <v>2506</v>
      </c>
      <c r="E13594" s="1287">
        <v>1.98</v>
      </c>
      <c r="F13594" s="295"/>
      <c r="G13594" s="295"/>
    </row>
    <row r="13595" spans="1:7" customFormat="1">
      <c r="A13595" s="1284" t="s">
        <v>22222</v>
      </c>
      <c r="B13595" s="1280" t="s">
        <v>43459</v>
      </c>
      <c r="C13595" s="1285" t="s">
        <v>44089</v>
      </c>
      <c r="D13595" s="1284" t="s">
        <v>2506</v>
      </c>
      <c r="E13595" s="1287">
        <v>2.2000000000000002</v>
      </c>
      <c r="F13595" s="295"/>
      <c r="G13595" s="295"/>
    </row>
    <row r="13596" spans="1:7" customFormat="1">
      <c r="A13596" s="1284" t="s">
        <v>22223</v>
      </c>
      <c r="B13596" s="1280" t="s">
        <v>43459</v>
      </c>
      <c r="C13596" s="1285" t="s">
        <v>44090</v>
      </c>
      <c r="D13596" s="1284" t="s">
        <v>2506</v>
      </c>
      <c r="E13596" s="1287">
        <v>1.82</v>
      </c>
      <c r="F13596" s="295"/>
      <c r="G13596" s="295"/>
    </row>
    <row r="13597" spans="1:7" customFormat="1">
      <c r="A13597" s="1284" t="s">
        <v>22224</v>
      </c>
      <c r="B13597" s="1280" t="s">
        <v>43459</v>
      </c>
      <c r="C13597" s="1285" t="s">
        <v>44091</v>
      </c>
      <c r="D13597" s="1284" t="s">
        <v>2506</v>
      </c>
      <c r="E13597" s="1287">
        <v>3.8</v>
      </c>
      <c r="F13597" s="295"/>
      <c r="G13597" s="295"/>
    </row>
    <row r="13598" spans="1:7" customFormat="1">
      <c r="A13598" s="1284" t="s">
        <v>22225</v>
      </c>
      <c r="B13598" s="1280" t="s">
        <v>43459</v>
      </c>
      <c r="C13598" s="1285" t="s">
        <v>44092</v>
      </c>
      <c r="D13598" s="1284" t="s">
        <v>2506</v>
      </c>
      <c r="E13598" s="1287">
        <v>2.83</v>
      </c>
      <c r="F13598" s="295"/>
      <c r="G13598" s="295"/>
    </row>
    <row r="13599" spans="1:7" customFormat="1">
      <c r="A13599" s="1284" t="s">
        <v>22226</v>
      </c>
      <c r="B13599" s="1280" t="s">
        <v>43459</v>
      </c>
      <c r="C13599" s="1285" t="s">
        <v>40569</v>
      </c>
      <c r="D13599" s="1284" t="s">
        <v>2506</v>
      </c>
      <c r="E13599" s="1286">
        <v>17.559999999999999</v>
      </c>
      <c r="F13599" s="295"/>
      <c r="G13599" s="295"/>
    </row>
    <row r="13600" spans="1:7" customFormat="1">
      <c r="A13600" s="1284" t="s">
        <v>22227</v>
      </c>
      <c r="B13600" s="1280" t="s">
        <v>43459</v>
      </c>
      <c r="C13600" s="1285" t="s">
        <v>44093</v>
      </c>
      <c r="D13600" s="1284" t="s">
        <v>2506</v>
      </c>
      <c r="E13600" s="1286">
        <v>14.91</v>
      </c>
      <c r="F13600" s="295"/>
      <c r="G13600" s="295"/>
    </row>
    <row r="13601" spans="1:7" customFormat="1" ht="22.5">
      <c r="A13601" s="1284" t="s">
        <v>22228</v>
      </c>
      <c r="B13601" s="1280" t="s">
        <v>43459</v>
      </c>
      <c r="C13601" s="1285" t="s">
        <v>44094</v>
      </c>
      <c r="D13601" s="1284" t="s">
        <v>2506</v>
      </c>
      <c r="E13601" s="1287">
        <v>8.3699999999999992</v>
      </c>
      <c r="F13601" s="295"/>
      <c r="G13601" s="295"/>
    </row>
    <row r="13602" spans="1:7" customFormat="1">
      <c r="A13602" s="1284" t="s">
        <v>22229</v>
      </c>
      <c r="B13602" s="1280" t="s">
        <v>43459</v>
      </c>
      <c r="C13602" s="1285" t="s">
        <v>44095</v>
      </c>
      <c r="D13602" s="1284" t="s">
        <v>2506</v>
      </c>
      <c r="E13602" s="1286">
        <v>18.54</v>
      </c>
      <c r="F13602" s="295"/>
      <c r="G13602" s="295"/>
    </row>
    <row r="13603" spans="1:7" customFormat="1">
      <c r="A13603" s="1284" t="s">
        <v>22230</v>
      </c>
      <c r="B13603" s="1280" t="s">
        <v>43459</v>
      </c>
      <c r="C13603" s="1285" t="s">
        <v>44096</v>
      </c>
      <c r="D13603" s="1284" t="s">
        <v>2506</v>
      </c>
      <c r="E13603" s="1286">
        <v>17</v>
      </c>
      <c r="F13603" s="295"/>
      <c r="G13603" s="295"/>
    </row>
    <row r="13604" spans="1:7" customFormat="1">
      <c r="A13604" s="1284" t="s">
        <v>22231</v>
      </c>
      <c r="B13604" s="1280" t="s">
        <v>43459</v>
      </c>
      <c r="C13604" s="1285" t="s">
        <v>44097</v>
      </c>
      <c r="D13604" s="1284" t="s">
        <v>2506</v>
      </c>
      <c r="E13604" s="1287">
        <v>3.26</v>
      </c>
      <c r="F13604" s="295"/>
      <c r="G13604" s="295"/>
    </row>
    <row r="13605" spans="1:7" customFormat="1">
      <c r="A13605" s="1284" t="s">
        <v>22232</v>
      </c>
      <c r="B13605" s="1280" t="s">
        <v>43459</v>
      </c>
      <c r="C13605" s="1285" t="s">
        <v>44098</v>
      </c>
      <c r="D13605" s="1284" t="s">
        <v>2506</v>
      </c>
      <c r="E13605" s="1287">
        <v>3.85</v>
      </c>
      <c r="F13605" s="295"/>
      <c r="G13605" s="295"/>
    </row>
    <row r="13606" spans="1:7" customFormat="1">
      <c r="A13606" s="1284" t="s">
        <v>22233</v>
      </c>
      <c r="B13606" s="1280" t="s">
        <v>43459</v>
      </c>
      <c r="C13606" s="1285" t="s">
        <v>44099</v>
      </c>
      <c r="D13606" s="1284" t="s">
        <v>2506</v>
      </c>
      <c r="E13606" s="1287">
        <v>2.96</v>
      </c>
      <c r="F13606" s="295"/>
      <c r="G13606" s="295"/>
    </row>
    <row r="13607" spans="1:7" customFormat="1">
      <c r="A13607" s="1284" t="s">
        <v>22234</v>
      </c>
      <c r="B13607" s="1280" t="s">
        <v>43459</v>
      </c>
      <c r="C13607" s="1285" t="s">
        <v>44100</v>
      </c>
      <c r="D13607" s="1284" t="s">
        <v>2506</v>
      </c>
      <c r="E13607" s="1287">
        <v>2.52</v>
      </c>
      <c r="F13607" s="295"/>
      <c r="G13607" s="295"/>
    </row>
    <row r="13608" spans="1:7" customFormat="1">
      <c r="A13608" s="1284" t="s">
        <v>22235</v>
      </c>
      <c r="B13608" s="1280" t="s">
        <v>43459</v>
      </c>
      <c r="C13608" s="1285" t="s">
        <v>44101</v>
      </c>
      <c r="D13608" s="1284" t="s">
        <v>2506</v>
      </c>
      <c r="E13608" s="1287">
        <v>2.66</v>
      </c>
      <c r="F13608" s="295"/>
      <c r="G13608" s="295"/>
    </row>
    <row r="13609" spans="1:7" customFormat="1">
      <c r="A13609" s="1284" t="s">
        <v>22236</v>
      </c>
      <c r="B13609" s="1280" t="s">
        <v>43459</v>
      </c>
      <c r="C13609" s="1285" t="s">
        <v>44102</v>
      </c>
      <c r="D13609" s="1284" t="s">
        <v>2506</v>
      </c>
      <c r="E13609" s="1287">
        <v>7.19</v>
      </c>
      <c r="F13609" s="295"/>
      <c r="G13609" s="295"/>
    </row>
    <row r="13610" spans="1:7" customFormat="1">
      <c r="A13610" s="1284" t="s">
        <v>22237</v>
      </c>
      <c r="B13610" s="1280" t="s">
        <v>43459</v>
      </c>
      <c r="C13610" s="1285" t="s">
        <v>44103</v>
      </c>
      <c r="D13610" s="1284" t="s">
        <v>2506</v>
      </c>
      <c r="E13610" s="1287">
        <v>5.35</v>
      </c>
      <c r="F13610" s="295"/>
      <c r="G13610" s="295"/>
    </row>
    <row r="13611" spans="1:7" customFormat="1">
      <c r="A13611" s="1284" t="s">
        <v>22238</v>
      </c>
      <c r="B13611" s="1280" t="s">
        <v>43459</v>
      </c>
      <c r="C13611" s="1285" t="s">
        <v>44104</v>
      </c>
      <c r="D13611" s="1284" t="s">
        <v>2506</v>
      </c>
      <c r="E13611" s="1287">
        <v>4.47</v>
      </c>
      <c r="F13611" s="295"/>
      <c r="G13611" s="295"/>
    </row>
    <row r="13612" spans="1:7" customFormat="1">
      <c r="A13612" s="1284" t="s">
        <v>22239</v>
      </c>
      <c r="B13612" s="1280" t="s">
        <v>43459</v>
      </c>
      <c r="C13612" s="1285" t="s">
        <v>44105</v>
      </c>
      <c r="D13612" s="1284" t="s">
        <v>2506</v>
      </c>
      <c r="E13612" s="1287">
        <v>4.41</v>
      </c>
      <c r="F13612" s="295"/>
      <c r="G13612" s="295"/>
    </row>
    <row r="13613" spans="1:7" customFormat="1">
      <c r="A13613" s="1284" t="s">
        <v>22240</v>
      </c>
      <c r="B13613" s="1280" t="s">
        <v>43459</v>
      </c>
      <c r="C13613" s="1285" t="s">
        <v>44106</v>
      </c>
      <c r="D13613" s="1284" t="s">
        <v>2506</v>
      </c>
      <c r="E13613" s="1286">
        <v>25.64</v>
      </c>
      <c r="F13613" s="295"/>
      <c r="G13613" s="295"/>
    </row>
    <row r="13614" spans="1:7" customFormat="1">
      <c r="A13614" s="1284" t="s">
        <v>22241</v>
      </c>
      <c r="B13614" s="1280" t="s">
        <v>43459</v>
      </c>
      <c r="C13614" s="1285" t="s">
        <v>44107</v>
      </c>
      <c r="D13614" s="1284" t="s">
        <v>2506</v>
      </c>
      <c r="E13614" s="1286">
        <v>22.62</v>
      </c>
      <c r="F13614" s="295"/>
      <c r="G13614" s="295"/>
    </row>
    <row r="13615" spans="1:7" customFormat="1">
      <c r="A13615" s="1284" t="s">
        <v>22242</v>
      </c>
      <c r="B13615" s="1280" t="s">
        <v>43459</v>
      </c>
      <c r="C13615" s="1285" t="s">
        <v>44108</v>
      </c>
      <c r="D13615" s="1284" t="s">
        <v>2506</v>
      </c>
      <c r="E13615" s="1286">
        <v>33.54</v>
      </c>
      <c r="F13615" s="295"/>
      <c r="G13615" s="295"/>
    </row>
    <row r="13616" spans="1:7" customFormat="1">
      <c r="A13616" s="1284" t="s">
        <v>22243</v>
      </c>
      <c r="B13616" s="1280" t="s">
        <v>43459</v>
      </c>
      <c r="C13616" s="1285" t="s">
        <v>40592</v>
      </c>
      <c r="D13616" s="1284" t="s">
        <v>2506</v>
      </c>
      <c r="E13616" s="1286">
        <v>33.97</v>
      </c>
      <c r="F13616" s="295"/>
      <c r="G13616" s="295"/>
    </row>
    <row r="13617" spans="1:7" customFormat="1">
      <c r="A13617" s="1284" t="s">
        <v>22244</v>
      </c>
      <c r="B13617" s="1280" t="s">
        <v>43459</v>
      </c>
      <c r="C13617" s="1285" t="s">
        <v>40593</v>
      </c>
      <c r="D13617" s="1284" t="s">
        <v>2506</v>
      </c>
      <c r="E13617" s="1286">
        <v>30.25</v>
      </c>
      <c r="F13617" s="295"/>
      <c r="G13617" s="295"/>
    </row>
    <row r="13618" spans="1:7" customFormat="1">
      <c r="A13618" s="1284" t="s">
        <v>22245</v>
      </c>
      <c r="B13618" s="1280" t="s">
        <v>43459</v>
      </c>
      <c r="C13618" s="1285" t="s">
        <v>40594</v>
      </c>
      <c r="D13618" s="1284" t="s">
        <v>2506</v>
      </c>
      <c r="E13618" s="1286">
        <v>27.65</v>
      </c>
      <c r="F13618" s="295"/>
      <c r="G13618" s="295"/>
    </row>
    <row r="13619" spans="1:7" customFormat="1">
      <c r="A13619" s="1284" t="s">
        <v>22246</v>
      </c>
      <c r="B13619" s="1280" t="s">
        <v>43459</v>
      </c>
      <c r="C13619" s="1285" t="s">
        <v>40603</v>
      </c>
      <c r="D13619" s="1284" t="s">
        <v>2506</v>
      </c>
      <c r="E13619" s="1287">
        <v>3.04</v>
      </c>
      <c r="F13619" s="295"/>
      <c r="G13619" s="295"/>
    </row>
    <row r="13620" spans="1:7" customFormat="1">
      <c r="A13620" s="1284" t="s">
        <v>22247</v>
      </c>
      <c r="B13620" s="1280" t="s">
        <v>43459</v>
      </c>
      <c r="C13620" s="1285" t="s">
        <v>44109</v>
      </c>
      <c r="D13620" s="1284" t="s">
        <v>2506</v>
      </c>
      <c r="E13620" s="1286">
        <v>10.81</v>
      </c>
      <c r="F13620" s="295"/>
      <c r="G13620" s="295"/>
    </row>
    <row r="13621" spans="1:7" customFormat="1">
      <c r="A13621" s="1284" t="s">
        <v>22248</v>
      </c>
      <c r="B13621" s="1280" t="s">
        <v>43459</v>
      </c>
      <c r="C13621" s="1285" t="s">
        <v>40619</v>
      </c>
      <c r="D13621" s="1284" t="s">
        <v>2506</v>
      </c>
      <c r="E13621" s="1287">
        <v>8.8699999999999992</v>
      </c>
      <c r="F13621" s="295"/>
      <c r="G13621" s="295"/>
    </row>
    <row r="13622" spans="1:7" customFormat="1">
      <c r="A13622" s="1284" t="s">
        <v>22249</v>
      </c>
      <c r="B13622" s="1280" t="s">
        <v>43459</v>
      </c>
      <c r="C13622" s="1285" t="s">
        <v>40620</v>
      </c>
      <c r="D13622" s="1284" t="s">
        <v>2506</v>
      </c>
      <c r="E13622" s="1286">
        <v>25.43</v>
      </c>
      <c r="F13622" s="295"/>
      <c r="G13622" s="295"/>
    </row>
    <row r="13623" spans="1:7" customFormat="1">
      <c r="A13623" s="1284" t="s">
        <v>22250</v>
      </c>
      <c r="B13623" s="1280" t="s">
        <v>43459</v>
      </c>
      <c r="C13623" s="1285" t="s">
        <v>44110</v>
      </c>
      <c r="D13623" s="1284" t="s">
        <v>2506</v>
      </c>
      <c r="E13623" s="1287">
        <v>7.44</v>
      </c>
      <c r="F13623" s="295"/>
      <c r="G13623" s="295"/>
    </row>
    <row r="13624" spans="1:7" customFormat="1">
      <c r="A13624" s="1284" t="s">
        <v>22251</v>
      </c>
      <c r="B13624" s="1280" t="s">
        <v>43459</v>
      </c>
      <c r="C13624" s="1285" t="s">
        <v>44111</v>
      </c>
      <c r="D13624" s="1284" t="s">
        <v>2506</v>
      </c>
      <c r="E13624" s="1287">
        <v>5.34</v>
      </c>
      <c r="F13624" s="295"/>
      <c r="G13624" s="295"/>
    </row>
    <row r="13625" spans="1:7" customFormat="1">
      <c r="A13625" s="1284" t="s">
        <v>22252</v>
      </c>
      <c r="B13625" s="1280" t="s">
        <v>43459</v>
      </c>
      <c r="C13625" s="1285" t="s">
        <v>44112</v>
      </c>
      <c r="D13625" s="1284" t="s">
        <v>2506</v>
      </c>
      <c r="E13625" s="1286">
        <v>22.2</v>
      </c>
      <c r="F13625" s="295"/>
      <c r="G13625" s="295"/>
    </row>
    <row r="13626" spans="1:7" customFormat="1">
      <c r="A13626" s="1284" t="s">
        <v>22253</v>
      </c>
      <c r="B13626" s="1280" t="s">
        <v>43459</v>
      </c>
      <c r="C13626" s="1285" t="s">
        <v>44113</v>
      </c>
      <c r="D13626" s="1284" t="s">
        <v>2506</v>
      </c>
      <c r="E13626" s="1286">
        <v>31.77</v>
      </c>
      <c r="F13626" s="295"/>
      <c r="G13626" s="295"/>
    </row>
    <row r="13627" spans="1:7" customFormat="1">
      <c r="A13627" s="1284" t="s">
        <v>22254</v>
      </c>
      <c r="B13627" s="1280" t="s">
        <v>43459</v>
      </c>
      <c r="C13627" s="1285" t="s">
        <v>40643</v>
      </c>
      <c r="D13627" s="1284" t="s">
        <v>2506</v>
      </c>
      <c r="E13627" s="1286">
        <v>98.94</v>
      </c>
      <c r="F13627" s="295"/>
      <c r="G13627" s="295"/>
    </row>
    <row r="13628" spans="1:7" customFormat="1">
      <c r="A13628" s="1284" t="s">
        <v>22255</v>
      </c>
      <c r="B13628" s="1280" t="s">
        <v>43459</v>
      </c>
      <c r="C13628" s="1285" t="s">
        <v>44114</v>
      </c>
      <c r="D13628" s="1284" t="s">
        <v>28</v>
      </c>
      <c r="E13628" s="1290">
        <v>4161.26</v>
      </c>
      <c r="F13628" s="295"/>
      <c r="G13628" s="295"/>
    </row>
    <row r="13629" spans="1:7" customFormat="1">
      <c r="A13629" s="1284" t="s">
        <v>22256</v>
      </c>
      <c r="B13629" s="1280" t="s">
        <v>43459</v>
      </c>
      <c r="C13629" s="1285" t="s">
        <v>44115</v>
      </c>
      <c r="D13629" s="1284" t="s">
        <v>28</v>
      </c>
      <c r="E13629" s="1290">
        <v>8837.15</v>
      </c>
      <c r="F13629" s="295"/>
      <c r="G13629" s="295"/>
    </row>
    <row r="13630" spans="1:7" customFormat="1">
      <c r="A13630" s="1284" t="s">
        <v>22257</v>
      </c>
      <c r="B13630" s="1280" t="s">
        <v>43459</v>
      </c>
      <c r="C13630" s="1285" t="s">
        <v>44116</v>
      </c>
      <c r="D13630" s="1284" t="s">
        <v>28</v>
      </c>
      <c r="E13630" s="1290">
        <v>4229.6000000000004</v>
      </c>
      <c r="F13630" s="295"/>
      <c r="G13630" s="295"/>
    </row>
    <row r="13631" spans="1:7" customFormat="1">
      <c r="A13631" s="1284" t="s">
        <v>22258</v>
      </c>
      <c r="B13631" s="1280" t="s">
        <v>43459</v>
      </c>
      <c r="C13631" s="1285" t="s">
        <v>44117</v>
      </c>
      <c r="D13631" s="1284" t="s">
        <v>28</v>
      </c>
      <c r="E13631" s="1290">
        <v>8565.5</v>
      </c>
      <c r="F13631" s="295"/>
      <c r="G13631" s="295"/>
    </row>
    <row r="13632" spans="1:7" customFormat="1" ht="22.5">
      <c r="A13632" s="1284" t="s">
        <v>22259</v>
      </c>
      <c r="B13632" s="1280" t="s">
        <v>43459</v>
      </c>
      <c r="C13632" s="1285" t="s">
        <v>44118</v>
      </c>
      <c r="D13632" s="1284" t="s">
        <v>34</v>
      </c>
      <c r="E13632" s="1288">
        <v>496.28</v>
      </c>
      <c r="F13632" s="295"/>
      <c r="G13632" s="295"/>
    </row>
    <row r="13633" spans="1:7" customFormat="1" ht="22.5">
      <c r="A13633" s="1284" t="s">
        <v>22260</v>
      </c>
      <c r="B13633" s="1280" t="s">
        <v>43459</v>
      </c>
      <c r="C13633" s="1285" t="s">
        <v>44119</v>
      </c>
      <c r="D13633" s="1284" t="s">
        <v>34</v>
      </c>
      <c r="E13633" s="1288">
        <v>368.57</v>
      </c>
      <c r="F13633" s="295"/>
      <c r="G13633" s="295"/>
    </row>
    <row r="13634" spans="1:7" customFormat="1" ht="22.5">
      <c r="A13634" s="1284" t="s">
        <v>22261</v>
      </c>
      <c r="B13634" s="1280" t="s">
        <v>43459</v>
      </c>
      <c r="C13634" s="1285" t="s">
        <v>44120</v>
      </c>
      <c r="D13634" s="1284" t="s">
        <v>34</v>
      </c>
      <c r="E13634" s="1288">
        <v>377.14</v>
      </c>
      <c r="F13634" s="295"/>
      <c r="G13634" s="295"/>
    </row>
    <row r="13635" spans="1:7" customFormat="1" ht="22.5">
      <c r="A13635" s="1284" t="s">
        <v>22262</v>
      </c>
      <c r="B13635" s="1280" t="s">
        <v>43459</v>
      </c>
      <c r="C13635" s="1285" t="s">
        <v>44121</v>
      </c>
      <c r="D13635" s="1284" t="s">
        <v>34</v>
      </c>
      <c r="E13635" s="1288">
        <v>237.19</v>
      </c>
      <c r="F13635" s="295"/>
      <c r="G13635" s="295"/>
    </row>
    <row r="13636" spans="1:7" customFormat="1" ht="22.5">
      <c r="A13636" s="1284" t="s">
        <v>22263</v>
      </c>
      <c r="B13636" s="1280" t="s">
        <v>43459</v>
      </c>
      <c r="C13636" s="1285" t="s">
        <v>44122</v>
      </c>
      <c r="D13636" s="1284" t="s">
        <v>34</v>
      </c>
      <c r="E13636" s="1288">
        <v>387.77</v>
      </c>
      <c r="F13636" s="295"/>
      <c r="G13636" s="295"/>
    </row>
    <row r="13637" spans="1:7" customFormat="1" ht="22.5">
      <c r="A13637" s="1284" t="s">
        <v>22264</v>
      </c>
      <c r="B13637" s="1280" t="s">
        <v>43459</v>
      </c>
      <c r="C13637" s="1285" t="s">
        <v>44123</v>
      </c>
      <c r="D13637" s="1284" t="s">
        <v>34</v>
      </c>
      <c r="E13637" s="1288">
        <v>249.08</v>
      </c>
      <c r="F13637" s="295"/>
      <c r="G13637" s="295"/>
    </row>
    <row r="13638" spans="1:7" customFormat="1" ht="22.5">
      <c r="A13638" s="1284" t="s">
        <v>22265</v>
      </c>
      <c r="B13638" s="1280" t="s">
        <v>43459</v>
      </c>
      <c r="C13638" s="1285" t="s">
        <v>44124</v>
      </c>
      <c r="D13638" s="1284" t="s">
        <v>34</v>
      </c>
      <c r="E13638" s="1288">
        <v>519.46</v>
      </c>
      <c r="F13638" s="295"/>
      <c r="G13638" s="295"/>
    </row>
    <row r="13639" spans="1:7" customFormat="1" ht="22.5">
      <c r="A13639" s="1284" t="s">
        <v>22266</v>
      </c>
      <c r="B13639" s="1280" t="s">
        <v>43459</v>
      </c>
      <c r="C13639" s="1285" t="s">
        <v>44125</v>
      </c>
      <c r="D13639" s="1284" t="s">
        <v>34</v>
      </c>
      <c r="E13639" s="1288">
        <v>392.16</v>
      </c>
      <c r="F13639" s="295"/>
      <c r="G13639" s="295"/>
    </row>
    <row r="13640" spans="1:7" customFormat="1" ht="22.5">
      <c r="A13640" s="1284" t="s">
        <v>22267</v>
      </c>
      <c r="B13640" s="1280" t="s">
        <v>43459</v>
      </c>
      <c r="C13640" s="1285" t="s">
        <v>44126</v>
      </c>
      <c r="D13640" s="1284" t="s">
        <v>34</v>
      </c>
      <c r="E13640" s="1288">
        <v>481.51</v>
      </c>
      <c r="F13640" s="295"/>
      <c r="G13640" s="295"/>
    </row>
    <row r="13641" spans="1:7" customFormat="1" ht="22.5">
      <c r="A13641" s="1284" t="s">
        <v>22268</v>
      </c>
      <c r="B13641" s="1280" t="s">
        <v>43459</v>
      </c>
      <c r="C13641" s="1285" t="s">
        <v>44127</v>
      </c>
      <c r="D13641" s="1284" t="s">
        <v>34</v>
      </c>
      <c r="E13641" s="1288">
        <v>351.27</v>
      </c>
      <c r="F13641" s="295"/>
      <c r="G13641" s="295"/>
    </row>
    <row r="13642" spans="1:7" customFormat="1" ht="22.5">
      <c r="A13642" s="1284" t="s">
        <v>22269</v>
      </c>
      <c r="B13642" s="1280" t="s">
        <v>43459</v>
      </c>
      <c r="C13642" s="1285" t="s">
        <v>44128</v>
      </c>
      <c r="D13642" s="1284" t="s">
        <v>34</v>
      </c>
      <c r="E13642" s="1288">
        <v>414.48</v>
      </c>
      <c r="F13642" s="295"/>
      <c r="G13642" s="295"/>
    </row>
    <row r="13643" spans="1:7" customFormat="1" ht="22.5">
      <c r="A13643" s="1284" t="s">
        <v>22270</v>
      </c>
      <c r="B13643" s="1280" t="s">
        <v>43459</v>
      </c>
      <c r="C13643" s="1285" t="s">
        <v>44129</v>
      </c>
      <c r="D13643" s="1284" t="s">
        <v>34</v>
      </c>
      <c r="E13643" s="1288">
        <v>279.62</v>
      </c>
      <c r="F13643" s="295"/>
      <c r="G13643" s="295"/>
    </row>
    <row r="13644" spans="1:7" customFormat="1" ht="22.5">
      <c r="A13644" s="1284" t="s">
        <v>22271</v>
      </c>
      <c r="B13644" s="1280" t="s">
        <v>43459</v>
      </c>
      <c r="C13644" s="1285" t="s">
        <v>44130</v>
      </c>
      <c r="D13644" s="1284" t="s">
        <v>34</v>
      </c>
      <c r="E13644" s="1288">
        <v>429.55</v>
      </c>
      <c r="F13644" s="295"/>
      <c r="G13644" s="295"/>
    </row>
    <row r="13645" spans="1:7" customFormat="1" ht="22.5">
      <c r="A13645" s="1284" t="s">
        <v>22272</v>
      </c>
      <c r="B13645" s="1280" t="s">
        <v>43459</v>
      </c>
      <c r="C13645" s="1285" t="s">
        <v>44131</v>
      </c>
      <c r="D13645" s="1284" t="s">
        <v>34</v>
      </c>
      <c r="E13645" s="1288">
        <v>296.48</v>
      </c>
      <c r="F13645" s="295"/>
      <c r="G13645" s="295"/>
    </row>
    <row r="13646" spans="1:7" customFormat="1" ht="22.5">
      <c r="A13646" s="1284" t="s">
        <v>22273</v>
      </c>
      <c r="B13646" s="1280" t="s">
        <v>43459</v>
      </c>
      <c r="C13646" s="1285" t="s">
        <v>44132</v>
      </c>
      <c r="D13646" s="1284" t="s">
        <v>34</v>
      </c>
      <c r="E13646" s="1288">
        <v>446.45</v>
      </c>
      <c r="F13646" s="295"/>
      <c r="G13646" s="295"/>
    </row>
    <row r="13647" spans="1:7" customFormat="1" ht="22.5">
      <c r="A13647" s="1284" t="s">
        <v>22274</v>
      </c>
      <c r="B13647" s="1280" t="s">
        <v>43459</v>
      </c>
      <c r="C13647" s="1285" t="s">
        <v>44133</v>
      </c>
      <c r="D13647" s="1284" t="s">
        <v>34</v>
      </c>
      <c r="E13647" s="1288">
        <v>315.38</v>
      </c>
      <c r="F13647" s="295"/>
      <c r="G13647" s="295"/>
    </row>
    <row r="13648" spans="1:7" customFormat="1" ht="22.5">
      <c r="A13648" s="1284" t="s">
        <v>22275</v>
      </c>
      <c r="B13648" s="1280" t="s">
        <v>43459</v>
      </c>
      <c r="C13648" s="1285" t="s">
        <v>44134</v>
      </c>
      <c r="D13648" s="1284" t="s">
        <v>34</v>
      </c>
      <c r="E13648" s="1288">
        <v>465.27</v>
      </c>
      <c r="F13648" s="295"/>
      <c r="G13648" s="295"/>
    </row>
    <row r="13649" spans="1:7" customFormat="1" ht="22.5">
      <c r="A13649" s="1284" t="s">
        <v>22276</v>
      </c>
      <c r="B13649" s="1280" t="s">
        <v>43459</v>
      </c>
      <c r="C13649" s="1285" t="s">
        <v>44135</v>
      </c>
      <c r="D13649" s="1284" t="s">
        <v>34</v>
      </c>
      <c r="E13649" s="1288">
        <v>336.43</v>
      </c>
      <c r="F13649" s="295"/>
      <c r="G13649" s="295"/>
    </row>
    <row r="13650" spans="1:7" customFormat="1" ht="22.5">
      <c r="A13650" s="1284" t="s">
        <v>22277</v>
      </c>
      <c r="B13650" s="1280" t="s">
        <v>43459</v>
      </c>
      <c r="C13650" s="1285" t="s">
        <v>44136</v>
      </c>
      <c r="D13650" s="1284" t="s">
        <v>34</v>
      </c>
      <c r="E13650" s="1288">
        <v>457.57</v>
      </c>
      <c r="F13650" s="295"/>
      <c r="G13650" s="295"/>
    </row>
    <row r="13651" spans="1:7" customFormat="1" ht="22.5">
      <c r="A13651" s="1284" t="s">
        <v>45613</v>
      </c>
      <c r="B13651" s="1280" t="s">
        <v>43459</v>
      </c>
      <c r="C13651" s="1285" t="s">
        <v>46499</v>
      </c>
      <c r="D13651" s="1284" t="s">
        <v>34</v>
      </c>
      <c r="E13651" s="1288">
        <v>420.45</v>
      </c>
      <c r="F13651" s="295"/>
      <c r="G13651" s="295"/>
    </row>
    <row r="13652" spans="1:7" customFormat="1" ht="22.5">
      <c r="A13652" s="1284" t="s">
        <v>22278</v>
      </c>
      <c r="B13652" s="1280" t="s">
        <v>43459</v>
      </c>
      <c r="C13652" s="1285" t="s">
        <v>44137</v>
      </c>
      <c r="D13652" s="1284" t="s">
        <v>34</v>
      </c>
      <c r="E13652" s="1288">
        <v>333.58</v>
      </c>
      <c r="F13652" s="295"/>
      <c r="G13652" s="295"/>
    </row>
    <row r="13653" spans="1:7" customFormat="1" ht="22.5">
      <c r="A13653" s="1284" t="s">
        <v>45614</v>
      </c>
      <c r="B13653" s="1280" t="s">
        <v>43459</v>
      </c>
      <c r="C13653" s="1285" t="s">
        <v>46500</v>
      </c>
      <c r="D13653" s="1284" t="s">
        <v>34</v>
      </c>
      <c r="E13653" s="1288">
        <v>318.35000000000002</v>
      </c>
      <c r="F13653" s="295"/>
      <c r="G13653" s="295"/>
    </row>
    <row r="13654" spans="1:7" customFormat="1" ht="22.5">
      <c r="A13654" s="1284" t="s">
        <v>22279</v>
      </c>
      <c r="B13654" s="1280" t="s">
        <v>43459</v>
      </c>
      <c r="C13654" s="1285" t="s">
        <v>44138</v>
      </c>
      <c r="D13654" s="1284" t="s">
        <v>34</v>
      </c>
      <c r="E13654" s="1288">
        <v>371.19</v>
      </c>
      <c r="F13654" s="295"/>
      <c r="G13654" s="295"/>
    </row>
    <row r="13655" spans="1:7" customFormat="1" ht="22.5">
      <c r="A13655" s="1284" t="s">
        <v>22280</v>
      </c>
      <c r="B13655" s="1280" t="s">
        <v>43459</v>
      </c>
      <c r="C13655" s="1285" t="s">
        <v>44139</v>
      </c>
      <c r="D13655" s="1284" t="s">
        <v>34</v>
      </c>
      <c r="E13655" s="1288">
        <v>237.66</v>
      </c>
      <c r="F13655" s="295"/>
      <c r="G13655" s="295"/>
    </row>
    <row r="13656" spans="1:7" customFormat="1" ht="22.5">
      <c r="A13656" s="1284" t="s">
        <v>22281</v>
      </c>
      <c r="B13656" s="1280" t="s">
        <v>43459</v>
      </c>
      <c r="C13656" s="1285" t="s">
        <v>44140</v>
      </c>
      <c r="D13656" s="1284" t="s">
        <v>34</v>
      </c>
      <c r="E13656" s="1288">
        <v>382.39</v>
      </c>
      <c r="F13656" s="295"/>
      <c r="G13656" s="295"/>
    </row>
    <row r="13657" spans="1:7" customFormat="1" ht="22.5">
      <c r="A13657" s="1284" t="s">
        <v>22282</v>
      </c>
      <c r="B13657" s="1280" t="s">
        <v>43459</v>
      </c>
      <c r="C13657" s="1285" t="s">
        <v>44141</v>
      </c>
      <c r="D13657" s="1284" t="s">
        <v>34</v>
      </c>
      <c r="E13657" s="1288">
        <v>250.24</v>
      </c>
      <c r="F13657" s="295"/>
      <c r="G13657" s="295"/>
    </row>
    <row r="13658" spans="1:7" customFormat="1" ht="22.5">
      <c r="A13658" s="1284" t="s">
        <v>22283</v>
      </c>
      <c r="B13658" s="1280" t="s">
        <v>43459</v>
      </c>
      <c r="C13658" s="1285" t="s">
        <v>44142</v>
      </c>
      <c r="D13658" s="1284" t="s">
        <v>34</v>
      </c>
      <c r="E13658" s="1288">
        <v>396.99</v>
      </c>
      <c r="F13658" s="295"/>
      <c r="G13658" s="295"/>
    </row>
    <row r="13659" spans="1:7" customFormat="1" ht="22.5">
      <c r="A13659" s="1284" t="s">
        <v>22284</v>
      </c>
      <c r="B13659" s="1280" t="s">
        <v>43459</v>
      </c>
      <c r="C13659" s="1285" t="s">
        <v>44143</v>
      </c>
      <c r="D13659" s="1284" t="s">
        <v>34</v>
      </c>
      <c r="E13659" s="1288">
        <v>266.64999999999998</v>
      </c>
      <c r="F13659" s="295"/>
      <c r="G13659" s="295"/>
    </row>
    <row r="13660" spans="1:7" customFormat="1" ht="22.5">
      <c r="A13660" s="1284" t="s">
        <v>22285</v>
      </c>
      <c r="B13660" s="1280" t="s">
        <v>43459</v>
      </c>
      <c r="C13660" s="1285" t="s">
        <v>44144</v>
      </c>
      <c r="D13660" s="1284" t="s">
        <v>34</v>
      </c>
      <c r="E13660" s="1288">
        <v>421.75</v>
      </c>
      <c r="F13660" s="295"/>
      <c r="G13660" s="295"/>
    </row>
    <row r="13661" spans="1:7" customFormat="1" ht="22.5">
      <c r="A13661" s="1284" t="s">
        <v>22286</v>
      </c>
      <c r="B13661" s="1280" t="s">
        <v>43459</v>
      </c>
      <c r="C13661" s="1285" t="s">
        <v>44145</v>
      </c>
      <c r="D13661" s="1284" t="s">
        <v>34</v>
      </c>
      <c r="E13661" s="1288">
        <v>294.86</v>
      </c>
      <c r="F13661" s="295"/>
      <c r="G13661" s="295"/>
    </row>
    <row r="13662" spans="1:7" customFormat="1" ht="22.5">
      <c r="A13662" s="1284" t="s">
        <v>22287</v>
      </c>
      <c r="B13662" s="1280" t="s">
        <v>43459</v>
      </c>
      <c r="C13662" s="1285" t="s">
        <v>44146</v>
      </c>
      <c r="D13662" s="1284" t="s">
        <v>34</v>
      </c>
      <c r="E13662" s="1288">
        <v>366.69</v>
      </c>
      <c r="F13662" s="295"/>
      <c r="G13662" s="295"/>
    </row>
    <row r="13663" spans="1:7" customFormat="1" ht="22.5">
      <c r="A13663" s="1284" t="s">
        <v>22288</v>
      </c>
      <c r="B13663" s="1280" t="s">
        <v>43459</v>
      </c>
      <c r="C13663" s="1285" t="s">
        <v>44147</v>
      </c>
      <c r="D13663" s="1284" t="s">
        <v>34</v>
      </c>
      <c r="E13663" s="1288">
        <v>233.17</v>
      </c>
      <c r="F13663" s="295"/>
      <c r="G13663" s="295"/>
    </row>
    <row r="13664" spans="1:7" customFormat="1" ht="22.5">
      <c r="A13664" s="1284" t="s">
        <v>22289</v>
      </c>
      <c r="B13664" s="1280" t="s">
        <v>43459</v>
      </c>
      <c r="C13664" s="1285" t="s">
        <v>44148</v>
      </c>
      <c r="D13664" s="1284" t="s">
        <v>34</v>
      </c>
      <c r="E13664" s="1288">
        <v>377.86</v>
      </c>
      <c r="F13664" s="295"/>
      <c r="G13664" s="295"/>
    </row>
    <row r="13665" spans="1:7" customFormat="1" ht="22.5">
      <c r="A13665" s="1284" t="s">
        <v>22290</v>
      </c>
      <c r="B13665" s="1280" t="s">
        <v>43459</v>
      </c>
      <c r="C13665" s="1285" t="s">
        <v>44149</v>
      </c>
      <c r="D13665" s="1284" t="s">
        <v>34</v>
      </c>
      <c r="E13665" s="1288">
        <v>245.72</v>
      </c>
      <c r="F13665" s="295"/>
      <c r="G13665" s="295"/>
    </row>
    <row r="13666" spans="1:7" customFormat="1" ht="22.5">
      <c r="A13666" s="1284" t="s">
        <v>22291</v>
      </c>
      <c r="B13666" s="1280" t="s">
        <v>43459</v>
      </c>
      <c r="C13666" s="1285" t="s">
        <v>44150</v>
      </c>
      <c r="D13666" s="1284" t="s">
        <v>34</v>
      </c>
      <c r="E13666" s="1288">
        <v>392.51</v>
      </c>
      <c r="F13666" s="295"/>
      <c r="G13666" s="295"/>
    </row>
    <row r="13667" spans="1:7" customFormat="1" ht="22.5">
      <c r="A13667" s="1284" t="s">
        <v>22292</v>
      </c>
      <c r="B13667" s="1280" t="s">
        <v>43459</v>
      </c>
      <c r="C13667" s="1285" t="s">
        <v>44151</v>
      </c>
      <c r="D13667" s="1284" t="s">
        <v>34</v>
      </c>
      <c r="E13667" s="1288">
        <v>262.16000000000003</v>
      </c>
      <c r="F13667" s="295"/>
      <c r="G13667" s="295"/>
    </row>
    <row r="13668" spans="1:7" customFormat="1" ht="22.5">
      <c r="A13668" s="1284" t="s">
        <v>22293</v>
      </c>
      <c r="B13668" s="1280" t="s">
        <v>43459</v>
      </c>
      <c r="C13668" s="1285" t="s">
        <v>44152</v>
      </c>
      <c r="D13668" s="1284" t="s">
        <v>34</v>
      </c>
      <c r="E13668" s="1288">
        <v>402.86</v>
      </c>
      <c r="F13668" s="295"/>
      <c r="G13668" s="295"/>
    </row>
    <row r="13669" spans="1:7" customFormat="1" ht="22.5">
      <c r="A13669" s="1284" t="s">
        <v>22294</v>
      </c>
      <c r="B13669" s="1280" t="s">
        <v>43459</v>
      </c>
      <c r="C13669" s="1285" t="s">
        <v>44153</v>
      </c>
      <c r="D13669" s="1284" t="s">
        <v>34</v>
      </c>
      <c r="E13669" s="1288">
        <v>272.33999999999997</v>
      </c>
      <c r="F13669" s="295"/>
      <c r="G13669" s="295"/>
    </row>
    <row r="13670" spans="1:7" customFormat="1" ht="22.5">
      <c r="A13670" s="1284" t="s">
        <v>22295</v>
      </c>
      <c r="B13670" s="1280" t="s">
        <v>43459</v>
      </c>
      <c r="C13670" s="1285" t="s">
        <v>44154</v>
      </c>
      <c r="D13670" s="1284" t="s">
        <v>34</v>
      </c>
      <c r="E13670" s="1288">
        <v>401.23</v>
      </c>
      <c r="F13670" s="295"/>
      <c r="G13670" s="295"/>
    </row>
    <row r="13671" spans="1:7" customFormat="1" ht="22.5">
      <c r="A13671" s="1284" t="s">
        <v>22296</v>
      </c>
      <c r="B13671" s="1280" t="s">
        <v>43459</v>
      </c>
      <c r="C13671" s="1285" t="s">
        <v>44155</v>
      </c>
      <c r="D13671" s="1284" t="s">
        <v>34</v>
      </c>
      <c r="E13671" s="1288">
        <v>285.74</v>
      </c>
      <c r="F13671" s="295"/>
      <c r="G13671" s="295"/>
    </row>
    <row r="13672" spans="1:7" customFormat="1" ht="22.5">
      <c r="A13672" s="1284" t="s">
        <v>22297</v>
      </c>
      <c r="B13672" s="1280" t="s">
        <v>43459</v>
      </c>
      <c r="C13672" s="1285" t="s">
        <v>44156</v>
      </c>
      <c r="D13672" s="1284" t="s">
        <v>34</v>
      </c>
      <c r="E13672" s="1288">
        <v>418.48</v>
      </c>
      <c r="F13672" s="295"/>
      <c r="G13672" s="295"/>
    </row>
    <row r="13673" spans="1:7" customFormat="1" ht="22.5">
      <c r="A13673" s="1284" t="s">
        <v>22298</v>
      </c>
      <c r="B13673" s="1280" t="s">
        <v>43459</v>
      </c>
      <c r="C13673" s="1285" t="s">
        <v>44157</v>
      </c>
      <c r="D13673" s="1284" t="s">
        <v>34</v>
      </c>
      <c r="E13673" s="1288">
        <v>295.33999999999997</v>
      </c>
      <c r="F13673" s="295"/>
      <c r="G13673" s="295"/>
    </row>
    <row r="13674" spans="1:7" customFormat="1" ht="22.5">
      <c r="A13674" s="1284" t="s">
        <v>22299</v>
      </c>
      <c r="B13674" s="1280" t="s">
        <v>43459</v>
      </c>
      <c r="C13674" s="1285" t="s">
        <v>44158</v>
      </c>
      <c r="D13674" s="1284" t="s">
        <v>34</v>
      </c>
      <c r="E13674" s="1288">
        <v>440.71</v>
      </c>
      <c r="F13674" s="295"/>
      <c r="G13674" s="295"/>
    </row>
    <row r="13675" spans="1:7" customFormat="1" ht="22.5">
      <c r="A13675" s="1284" t="s">
        <v>22300</v>
      </c>
      <c r="B13675" s="1280" t="s">
        <v>43459</v>
      </c>
      <c r="C13675" s="1285" t="s">
        <v>44159</v>
      </c>
      <c r="D13675" s="1284" t="s">
        <v>34</v>
      </c>
      <c r="E13675" s="1288">
        <v>320.27</v>
      </c>
      <c r="F13675" s="295"/>
      <c r="G13675" s="295"/>
    </row>
    <row r="13676" spans="1:7" customFormat="1" ht="22.5">
      <c r="A13676" s="1284" t="s">
        <v>22301</v>
      </c>
      <c r="B13676" s="1280" t="s">
        <v>43459</v>
      </c>
      <c r="C13676" s="1285" t="s">
        <v>44160</v>
      </c>
      <c r="D13676" s="1284" t="s">
        <v>34</v>
      </c>
      <c r="E13676" s="1288">
        <v>465.51</v>
      </c>
      <c r="F13676" s="295"/>
      <c r="G13676" s="295"/>
    </row>
    <row r="13677" spans="1:7" customFormat="1" ht="22.5">
      <c r="A13677" s="1284" t="s">
        <v>22302</v>
      </c>
      <c r="B13677" s="1280" t="s">
        <v>43459</v>
      </c>
      <c r="C13677" s="1285" t="s">
        <v>44161</v>
      </c>
      <c r="D13677" s="1284" t="s">
        <v>34</v>
      </c>
      <c r="E13677" s="1288">
        <v>348.08</v>
      </c>
      <c r="F13677" s="295"/>
      <c r="G13677" s="295"/>
    </row>
    <row r="13678" spans="1:7" customFormat="1" ht="22.5">
      <c r="A13678" s="1284" t="s">
        <v>22303</v>
      </c>
      <c r="B13678" s="1280" t="s">
        <v>43459</v>
      </c>
      <c r="C13678" s="1285" t="s">
        <v>44162</v>
      </c>
      <c r="D13678" s="1284" t="s">
        <v>34</v>
      </c>
      <c r="E13678" s="1288">
        <v>376.16</v>
      </c>
      <c r="F13678" s="295"/>
      <c r="G13678" s="295"/>
    </row>
    <row r="13679" spans="1:7" customFormat="1" ht="22.5">
      <c r="A13679" s="1284" t="s">
        <v>22304</v>
      </c>
      <c r="B13679" s="1280" t="s">
        <v>43459</v>
      </c>
      <c r="C13679" s="1285" t="s">
        <v>44163</v>
      </c>
      <c r="D13679" s="1284" t="s">
        <v>34</v>
      </c>
      <c r="E13679" s="1288">
        <v>260.67</v>
      </c>
      <c r="F13679" s="295"/>
      <c r="G13679" s="295"/>
    </row>
    <row r="13680" spans="1:7" customFormat="1" ht="22.5">
      <c r="A13680" s="1284" t="s">
        <v>22305</v>
      </c>
      <c r="B13680" s="1280" t="s">
        <v>43459</v>
      </c>
      <c r="C13680" s="1285" t="s">
        <v>44164</v>
      </c>
      <c r="D13680" s="1284" t="s">
        <v>34</v>
      </c>
      <c r="E13680" s="1288">
        <v>391.39</v>
      </c>
      <c r="F13680" s="295"/>
      <c r="G13680" s="295"/>
    </row>
    <row r="13681" spans="1:7" customFormat="1" ht="22.5">
      <c r="A13681" s="1284" t="s">
        <v>22306</v>
      </c>
      <c r="B13681" s="1280" t="s">
        <v>43459</v>
      </c>
      <c r="C13681" s="1285" t="s">
        <v>44165</v>
      </c>
      <c r="D13681" s="1284" t="s">
        <v>34</v>
      </c>
      <c r="E13681" s="1288">
        <v>268.24</v>
      </c>
      <c r="F13681" s="295"/>
      <c r="G13681" s="295"/>
    </row>
    <row r="13682" spans="1:7" customFormat="1" ht="22.5">
      <c r="A13682" s="1284" t="s">
        <v>22307</v>
      </c>
      <c r="B13682" s="1280" t="s">
        <v>43459</v>
      </c>
      <c r="C13682" s="1285" t="s">
        <v>44166</v>
      </c>
      <c r="D13682" s="1284" t="s">
        <v>34</v>
      </c>
      <c r="E13682" s="1288">
        <v>410.93</v>
      </c>
      <c r="F13682" s="295"/>
      <c r="G13682" s="295"/>
    </row>
    <row r="13683" spans="1:7" customFormat="1" ht="22.5">
      <c r="A13683" s="1284" t="s">
        <v>22308</v>
      </c>
      <c r="B13683" s="1280" t="s">
        <v>43459</v>
      </c>
      <c r="C13683" s="1285" t="s">
        <v>44167</v>
      </c>
      <c r="D13683" s="1284" t="s">
        <v>34</v>
      </c>
      <c r="E13683" s="1288">
        <v>290.49</v>
      </c>
      <c r="F13683" s="295"/>
      <c r="G13683" s="295"/>
    </row>
    <row r="13684" spans="1:7" customFormat="1" ht="22.5">
      <c r="A13684" s="1284" t="s">
        <v>22309</v>
      </c>
      <c r="B13684" s="1280" t="s">
        <v>43459</v>
      </c>
      <c r="C13684" s="1285" t="s">
        <v>44168</v>
      </c>
      <c r="D13684" s="1284" t="s">
        <v>34</v>
      </c>
      <c r="E13684" s="1288">
        <v>432.78</v>
      </c>
      <c r="F13684" s="295"/>
      <c r="G13684" s="295"/>
    </row>
    <row r="13685" spans="1:7" customFormat="1" ht="22.5">
      <c r="A13685" s="1284" t="s">
        <v>22310</v>
      </c>
      <c r="B13685" s="1280" t="s">
        <v>43459</v>
      </c>
      <c r="C13685" s="1285" t="s">
        <v>44169</v>
      </c>
      <c r="D13685" s="1284" t="s">
        <v>34</v>
      </c>
      <c r="E13685" s="1288">
        <v>315.35000000000002</v>
      </c>
      <c r="F13685" s="295"/>
      <c r="G13685" s="295"/>
    </row>
    <row r="13686" spans="1:7" customFormat="1" ht="22.5">
      <c r="A13686" s="1284" t="s">
        <v>22311</v>
      </c>
      <c r="B13686" s="1280" t="s">
        <v>43459</v>
      </c>
      <c r="C13686" s="1285" t="s">
        <v>44170</v>
      </c>
      <c r="D13686" s="1284" t="s">
        <v>34</v>
      </c>
      <c r="E13686" s="1288">
        <v>407.08</v>
      </c>
      <c r="F13686" s="295"/>
      <c r="G13686" s="295"/>
    </row>
    <row r="13687" spans="1:7" customFormat="1" ht="22.5">
      <c r="A13687" s="1284" t="s">
        <v>45615</v>
      </c>
      <c r="B13687" s="1280" t="s">
        <v>43459</v>
      </c>
      <c r="C13687" s="1285" t="s">
        <v>46501</v>
      </c>
      <c r="D13687" s="1284" t="s">
        <v>34</v>
      </c>
      <c r="E13687" s="1288">
        <v>381.74</v>
      </c>
      <c r="F13687" s="295"/>
      <c r="G13687" s="295"/>
    </row>
    <row r="13688" spans="1:7" customFormat="1" ht="22.5">
      <c r="A13688" s="1284" t="s">
        <v>22312</v>
      </c>
      <c r="B13688" s="1280" t="s">
        <v>43459</v>
      </c>
      <c r="C13688" s="1285" t="s">
        <v>44171</v>
      </c>
      <c r="D13688" s="1284" t="s">
        <v>34</v>
      </c>
      <c r="E13688" s="1288">
        <v>317.57</v>
      </c>
      <c r="F13688" s="295"/>
      <c r="G13688" s="295"/>
    </row>
    <row r="13689" spans="1:7" customFormat="1" ht="22.5">
      <c r="A13689" s="1284" t="s">
        <v>45616</v>
      </c>
      <c r="B13689" s="1280" t="s">
        <v>43459</v>
      </c>
      <c r="C13689" s="1285" t="s">
        <v>46502</v>
      </c>
      <c r="D13689" s="1284" t="s">
        <v>34</v>
      </c>
      <c r="E13689" s="1288">
        <v>307.18</v>
      </c>
      <c r="F13689" s="295"/>
      <c r="G13689" s="295"/>
    </row>
    <row r="13690" spans="1:7" customFormat="1" ht="22.5">
      <c r="A13690" s="1284" t="s">
        <v>22313</v>
      </c>
      <c r="B13690" s="1280" t="s">
        <v>43459</v>
      </c>
      <c r="C13690" s="1285" t="s">
        <v>44172</v>
      </c>
      <c r="D13690" s="1284" t="s">
        <v>34</v>
      </c>
      <c r="E13690" s="1288">
        <v>481.83</v>
      </c>
      <c r="F13690" s="295"/>
      <c r="G13690" s="295"/>
    </row>
    <row r="13691" spans="1:7" customFormat="1" ht="22.5">
      <c r="A13691" s="1284" t="s">
        <v>22314</v>
      </c>
      <c r="B13691" s="1291" t="s">
        <v>43459</v>
      </c>
      <c r="C13691" s="1285" t="s">
        <v>44173</v>
      </c>
      <c r="D13691" s="1284" t="s">
        <v>34</v>
      </c>
      <c r="E13691" s="1288">
        <v>313.33999999999997</v>
      </c>
      <c r="F13691" s="295"/>
      <c r="G13691" s="295"/>
    </row>
    <row r="13692" spans="1:7" customFormat="1">
      <c r="A13692" s="1284" t="s">
        <v>22315</v>
      </c>
      <c r="B13692" s="1291" t="s">
        <v>43459</v>
      </c>
      <c r="C13692" s="1285" t="s">
        <v>44174</v>
      </c>
      <c r="D13692" s="1284" t="s">
        <v>5</v>
      </c>
      <c r="E13692" s="1287">
        <v>8.7899999999999991</v>
      </c>
      <c r="F13692" s="295"/>
      <c r="G13692" s="295"/>
    </row>
    <row r="13693" spans="1:7" customFormat="1">
      <c r="A13693" s="1284" t="s">
        <v>22316</v>
      </c>
      <c r="B13693" s="1280" t="s">
        <v>43459</v>
      </c>
      <c r="C13693" s="1285" t="s">
        <v>44175</v>
      </c>
      <c r="D13693" s="1284" t="s">
        <v>5</v>
      </c>
      <c r="E13693" s="1287">
        <v>7.28</v>
      </c>
      <c r="F13693" s="295"/>
      <c r="G13693" s="295"/>
    </row>
    <row r="13694" spans="1:7" customFormat="1">
      <c r="A13694" s="1284" t="s">
        <v>22317</v>
      </c>
      <c r="B13694" s="1280" t="s">
        <v>43459</v>
      </c>
      <c r="C13694" s="1285" t="s">
        <v>44176</v>
      </c>
      <c r="D13694" s="1284" t="s">
        <v>5</v>
      </c>
      <c r="E13694" s="1286">
        <v>11.56</v>
      </c>
      <c r="F13694" s="295"/>
      <c r="G13694" s="295"/>
    </row>
    <row r="13695" spans="1:7" customFormat="1">
      <c r="A13695" s="1284" t="s">
        <v>22318</v>
      </c>
      <c r="B13695" s="1280" t="s">
        <v>43459</v>
      </c>
      <c r="C13695" s="1285" t="s">
        <v>44177</v>
      </c>
      <c r="D13695" s="1284" t="s">
        <v>5</v>
      </c>
      <c r="E13695" s="1287">
        <v>9.3800000000000008</v>
      </c>
      <c r="F13695" s="295"/>
      <c r="G13695" s="295"/>
    </row>
    <row r="13696" spans="1:7" customFormat="1">
      <c r="A13696" s="1284" t="s">
        <v>22319</v>
      </c>
      <c r="B13696" s="1280" t="s">
        <v>43459</v>
      </c>
      <c r="C13696" s="1285" t="s">
        <v>44178</v>
      </c>
      <c r="D13696" s="1284" t="s">
        <v>5</v>
      </c>
      <c r="E13696" s="1286">
        <v>18</v>
      </c>
      <c r="F13696" s="295"/>
      <c r="G13696" s="295"/>
    </row>
    <row r="13697" spans="1:7" customFormat="1">
      <c r="A13697" s="1284" t="s">
        <v>22320</v>
      </c>
      <c r="B13697" s="1280" t="s">
        <v>43459</v>
      </c>
      <c r="C13697" s="1285" t="s">
        <v>44179</v>
      </c>
      <c r="D13697" s="1284" t="s">
        <v>5</v>
      </c>
      <c r="E13697" s="1286">
        <v>14.1</v>
      </c>
      <c r="F13697" s="295"/>
      <c r="G13697" s="295"/>
    </row>
    <row r="13698" spans="1:7" customFormat="1">
      <c r="A13698" s="1284" t="s">
        <v>22321</v>
      </c>
      <c r="B13698" s="1280" t="s">
        <v>43459</v>
      </c>
      <c r="C13698" s="1285" t="s">
        <v>44180</v>
      </c>
      <c r="D13698" s="1284" t="s">
        <v>5</v>
      </c>
      <c r="E13698" s="1286">
        <v>26.32</v>
      </c>
      <c r="F13698" s="295"/>
      <c r="G13698" s="295"/>
    </row>
    <row r="13699" spans="1:7" customFormat="1">
      <c r="A13699" s="1284" t="s">
        <v>22322</v>
      </c>
      <c r="B13699" s="1280" t="s">
        <v>43459</v>
      </c>
      <c r="C13699" s="1285" t="s">
        <v>44181</v>
      </c>
      <c r="D13699" s="1284" t="s">
        <v>5</v>
      </c>
      <c r="E13699" s="1286">
        <v>20.190000000000001</v>
      </c>
      <c r="F13699" s="295"/>
      <c r="G13699" s="295"/>
    </row>
    <row r="13700" spans="1:7" customFormat="1">
      <c r="A13700" s="1284" t="s">
        <v>22323</v>
      </c>
      <c r="B13700" s="1280" t="s">
        <v>43459</v>
      </c>
      <c r="C13700" s="1285" t="s">
        <v>44182</v>
      </c>
      <c r="D13700" s="1284" t="s">
        <v>5</v>
      </c>
      <c r="E13700" s="1286">
        <v>33.880000000000003</v>
      </c>
      <c r="F13700" s="295"/>
      <c r="G13700" s="295"/>
    </row>
    <row r="13701" spans="1:7" customFormat="1">
      <c r="A13701" s="1284" t="s">
        <v>22324</v>
      </c>
      <c r="B13701" s="1280" t="s">
        <v>43459</v>
      </c>
      <c r="C13701" s="1285" t="s">
        <v>44183</v>
      </c>
      <c r="D13701" s="1284" t="s">
        <v>5</v>
      </c>
      <c r="E13701" s="1286">
        <v>25.82</v>
      </c>
      <c r="F13701" s="295"/>
      <c r="G13701" s="295"/>
    </row>
    <row r="13702" spans="1:7" customFormat="1">
      <c r="A13702" s="1284" t="s">
        <v>22325</v>
      </c>
      <c r="B13702" s="1280" t="s">
        <v>43459</v>
      </c>
      <c r="C13702" s="1285" t="s">
        <v>44184</v>
      </c>
      <c r="D13702" s="1284" t="s">
        <v>5</v>
      </c>
      <c r="E13702" s="1288">
        <v>122.04</v>
      </c>
      <c r="F13702" s="295"/>
      <c r="G13702" s="295"/>
    </row>
    <row r="13703" spans="1:7" customFormat="1">
      <c r="A13703" s="1284" t="s">
        <v>22326</v>
      </c>
      <c r="B13703" s="1280" t="s">
        <v>43459</v>
      </c>
      <c r="C13703" s="1285" t="s">
        <v>44185</v>
      </c>
      <c r="D13703" s="1284" t="s">
        <v>5</v>
      </c>
      <c r="E13703" s="1288">
        <v>104.35</v>
      </c>
      <c r="F13703" s="295"/>
      <c r="G13703" s="295"/>
    </row>
    <row r="13704" spans="1:7" customFormat="1">
      <c r="A13704" s="1284" t="s">
        <v>22327</v>
      </c>
      <c r="B13704" s="1280" t="s">
        <v>43459</v>
      </c>
      <c r="C13704" s="1285" t="s">
        <v>44186</v>
      </c>
      <c r="D13704" s="1284" t="s">
        <v>5</v>
      </c>
      <c r="E13704" s="1288">
        <v>134.24</v>
      </c>
      <c r="F13704" s="295"/>
      <c r="G13704" s="295"/>
    </row>
    <row r="13705" spans="1:7" customFormat="1">
      <c r="A13705" s="1284" t="s">
        <v>22328</v>
      </c>
      <c r="B13705" s="1280" t="s">
        <v>43459</v>
      </c>
      <c r="C13705" s="1285" t="s">
        <v>44187</v>
      </c>
      <c r="D13705" s="1284" t="s">
        <v>5</v>
      </c>
      <c r="E13705" s="1288">
        <v>116.57</v>
      </c>
      <c r="F13705" s="295"/>
      <c r="G13705" s="295"/>
    </row>
    <row r="13706" spans="1:7" customFormat="1">
      <c r="A13706" s="1284" t="s">
        <v>22329</v>
      </c>
      <c r="B13706" s="1280" t="s">
        <v>43459</v>
      </c>
      <c r="C13706" s="1285" t="s">
        <v>44188</v>
      </c>
      <c r="D13706" s="1284" t="s">
        <v>5</v>
      </c>
      <c r="E13706" s="1288">
        <v>195.54</v>
      </c>
      <c r="F13706" s="295"/>
      <c r="G13706" s="295"/>
    </row>
    <row r="13707" spans="1:7" customFormat="1">
      <c r="A13707" s="1284" t="s">
        <v>22330</v>
      </c>
      <c r="B13707" s="1280" t="s">
        <v>43459</v>
      </c>
      <c r="C13707" s="1285" t="s">
        <v>44189</v>
      </c>
      <c r="D13707" s="1284" t="s">
        <v>5</v>
      </c>
      <c r="E13707" s="1288">
        <v>177.87</v>
      </c>
      <c r="F13707" s="295"/>
      <c r="G13707" s="295"/>
    </row>
    <row r="13708" spans="1:7" customFormat="1">
      <c r="A13708" s="1284" t="s">
        <v>22331</v>
      </c>
      <c r="B13708" s="1280" t="s">
        <v>43459</v>
      </c>
      <c r="C13708" s="1285" t="s">
        <v>44190</v>
      </c>
      <c r="D13708" s="1284" t="s">
        <v>5</v>
      </c>
      <c r="E13708" s="1288">
        <v>185.73</v>
      </c>
      <c r="F13708" s="295"/>
      <c r="G13708" s="295"/>
    </row>
    <row r="13709" spans="1:7" customFormat="1">
      <c r="A13709" s="1284" t="s">
        <v>22332</v>
      </c>
      <c r="B13709" s="1280" t="s">
        <v>43459</v>
      </c>
      <c r="C13709" s="1285" t="s">
        <v>44191</v>
      </c>
      <c r="D13709" s="1284" t="s">
        <v>5</v>
      </c>
      <c r="E13709" s="1288">
        <v>157.57</v>
      </c>
      <c r="F13709" s="295"/>
      <c r="G13709" s="295"/>
    </row>
    <row r="13710" spans="1:7" customFormat="1">
      <c r="A13710" s="1284" t="s">
        <v>22333</v>
      </c>
      <c r="B13710" s="1280" t="s">
        <v>43459</v>
      </c>
      <c r="C13710" s="1285" t="s">
        <v>44192</v>
      </c>
      <c r="D13710" s="1284" t="s">
        <v>5</v>
      </c>
      <c r="E13710" s="1288">
        <v>234.54</v>
      </c>
      <c r="F13710" s="295"/>
      <c r="G13710" s="295"/>
    </row>
    <row r="13711" spans="1:7" customFormat="1">
      <c r="A13711" s="1284" t="s">
        <v>22334</v>
      </c>
      <c r="B13711" s="1280" t="s">
        <v>43459</v>
      </c>
      <c r="C13711" s="1285" t="s">
        <v>44193</v>
      </c>
      <c r="D13711" s="1284" t="s">
        <v>5</v>
      </c>
      <c r="E13711" s="1288">
        <v>206.45</v>
      </c>
      <c r="F13711" s="295"/>
      <c r="G13711" s="295"/>
    </row>
    <row r="13712" spans="1:7" customFormat="1">
      <c r="A13712" s="1284" t="s">
        <v>22335</v>
      </c>
      <c r="B13712" s="1280" t="s">
        <v>43459</v>
      </c>
      <c r="C13712" s="1285" t="s">
        <v>44194</v>
      </c>
      <c r="D13712" s="1284" t="s">
        <v>5</v>
      </c>
      <c r="E13712" s="1288">
        <v>331.77</v>
      </c>
      <c r="F13712" s="295"/>
      <c r="G13712" s="295"/>
    </row>
    <row r="13713" spans="1:7" customFormat="1">
      <c r="A13713" s="1284" t="s">
        <v>22336</v>
      </c>
      <c r="B13713" s="1280" t="s">
        <v>43459</v>
      </c>
      <c r="C13713" s="1285" t="s">
        <v>44195</v>
      </c>
      <c r="D13713" s="1284" t="s">
        <v>5</v>
      </c>
      <c r="E13713" s="1288">
        <v>300.33</v>
      </c>
      <c r="F13713" s="295"/>
      <c r="G13713" s="295"/>
    </row>
    <row r="13714" spans="1:7" customFormat="1">
      <c r="A13714" s="1284" t="s">
        <v>22337</v>
      </c>
      <c r="B13714" s="1280" t="s">
        <v>43459</v>
      </c>
      <c r="C13714" s="1285" t="s">
        <v>44196</v>
      </c>
      <c r="D13714" s="1284" t="s">
        <v>5</v>
      </c>
      <c r="E13714" s="1288">
        <v>323.67</v>
      </c>
      <c r="F13714" s="295"/>
      <c r="G13714" s="295"/>
    </row>
    <row r="13715" spans="1:7" customFormat="1">
      <c r="A13715" s="1284" t="s">
        <v>22338</v>
      </c>
      <c r="B13715" s="1280" t="s">
        <v>43459</v>
      </c>
      <c r="C13715" s="1285" t="s">
        <v>44197</v>
      </c>
      <c r="D13715" s="1284" t="s">
        <v>5</v>
      </c>
      <c r="E13715" s="1288">
        <v>285.06</v>
      </c>
      <c r="F13715" s="295"/>
      <c r="G13715" s="295"/>
    </row>
    <row r="13716" spans="1:7" customFormat="1">
      <c r="A13716" s="1284" t="s">
        <v>22339</v>
      </c>
      <c r="B13716" s="1280" t="s">
        <v>43459</v>
      </c>
      <c r="C13716" s="1285" t="s">
        <v>44198</v>
      </c>
      <c r="D13716" s="1284" t="s">
        <v>5</v>
      </c>
      <c r="E13716" s="1288">
        <v>372.49</v>
      </c>
      <c r="F13716" s="295"/>
      <c r="G13716" s="295"/>
    </row>
    <row r="13717" spans="1:7" customFormat="1">
      <c r="A13717" s="1284" t="s">
        <v>22340</v>
      </c>
      <c r="B13717" s="1280" t="s">
        <v>43459</v>
      </c>
      <c r="C13717" s="1285" t="s">
        <v>44199</v>
      </c>
      <c r="D13717" s="1284" t="s">
        <v>5</v>
      </c>
      <c r="E13717" s="1288">
        <v>333.94</v>
      </c>
      <c r="F13717" s="295"/>
      <c r="G13717" s="295"/>
    </row>
    <row r="13718" spans="1:7" customFormat="1">
      <c r="A13718" s="1284" t="s">
        <v>22341</v>
      </c>
      <c r="B13718" s="1280" t="s">
        <v>43459</v>
      </c>
      <c r="C13718" s="1285" t="s">
        <v>44200</v>
      </c>
      <c r="D13718" s="1284" t="s">
        <v>5</v>
      </c>
      <c r="E13718" s="1288">
        <v>470.06</v>
      </c>
      <c r="F13718" s="295"/>
      <c r="G13718" s="295"/>
    </row>
    <row r="13719" spans="1:7" customFormat="1">
      <c r="A13719" s="1284" t="s">
        <v>22342</v>
      </c>
      <c r="B13719" s="1280" t="s">
        <v>43459</v>
      </c>
      <c r="C13719" s="1285" t="s">
        <v>44201</v>
      </c>
      <c r="D13719" s="1284" t="s">
        <v>5</v>
      </c>
      <c r="E13719" s="1288">
        <v>420.87</v>
      </c>
      <c r="F13719" s="295"/>
      <c r="G13719" s="295"/>
    </row>
    <row r="13720" spans="1:7" customFormat="1">
      <c r="A13720" s="1284" t="s">
        <v>22343</v>
      </c>
      <c r="B13720" s="1280" t="s">
        <v>43459</v>
      </c>
      <c r="C13720" s="1285" t="s">
        <v>44202</v>
      </c>
      <c r="D13720" s="1284" t="s">
        <v>5</v>
      </c>
      <c r="E13720" s="1288">
        <v>441.36</v>
      </c>
      <c r="F13720" s="295"/>
      <c r="G13720" s="295"/>
    </row>
    <row r="13721" spans="1:7" customFormat="1">
      <c r="A13721" s="1284" t="s">
        <v>22344</v>
      </c>
      <c r="B13721" s="1280" t="s">
        <v>43459</v>
      </c>
      <c r="C13721" s="1285" t="s">
        <v>44203</v>
      </c>
      <c r="D13721" s="1284" t="s">
        <v>5</v>
      </c>
      <c r="E13721" s="1288">
        <v>385.14</v>
      </c>
      <c r="F13721" s="295"/>
      <c r="G13721" s="295"/>
    </row>
    <row r="13722" spans="1:7" customFormat="1">
      <c r="A13722" s="1284" t="s">
        <v>22345</v>
      </c>
      <c r="B13722" s="1280" t="s">
        <v>43459</v>
      </c>
      <c r="C13722" s="1285" t="s">
        <v>44204</v>
      </c>
      <c r="D13722" s="1284" t="s">
        <v>5</v>
      </c>
      <c r="E13722" s="1288">
        <v>551.19000000000005</v>
      </c>
      <c r="F13722" s="295"/>
      <c r="G13722" s="295"/>
    </row>
    <row r="13723" spans="1:7" customFormat="1">
      <c r="A13723" s="1284" t="s">
        <v>22346</v>
      </c>
      <c r="B13723" s="1280" t="s">
        <v>43459</v>
      </c>
      <c r="C13723" s="1285" t="s">
        <v>44205</v>
      </c>
      <c r="D13723" s="1284" t="s">
        <v>5</v>
      </c>
      <c r="E13723" s="1288">
        <v>495.12</v>
      </c>
      <c r="F13723" s="295"/>
      <c r="G13723" s="295"/>
    </row>
    <row r="13724" spans="1:7" customFormat="1">
      <c r="A13724" s="1284" t="s">
        <v>22347</v>
      </c>
      <c r="B13724" s="1280" t="s">
        <v>43459</v>
      </c>
      <c r="C13724" s="1285" t="s">
        <v>44206</v>
      </c>
      <c r="D13724" s="1284" t="s">
        <v>5</v>
      </c>
      <c r="E13724" s="1288">
        <v>725.64</v>
      </c>
      <c r="F13724" s="295"/>
      <c r="G13724" s="295"/>
    </row>
    <row r="13725" spans="1:7" customFormat="1">
      <c r="A13725" s="1284" t="s">
        <v>22348</v>
      </c>
      <c r="B13725" s="1280" t="s">
        <v>43459</v>
      </c>
      <c r="C13725" s="1285" t="s">
        <v>44207</v>
      </c>
      <c r="D13725" s="1284" t="s">
        <v>5</v>
      </c>
      <c r="E13725" s="1288">
        <v>650.74</v>
      </c>
      <c r="F13725" s="295"/>
      <c r="G13725" s="295"/>
    </row>
    <row r="13726" spans="1:7" customFormat="1">
      <c r="A13726" s="1284" t="s">
        <v>22349</v>
      </c>
      <c r="B13726" s="1280" t="s">
        <v>43459</v>
      </c>
      <c r="C13726" s="1285" t="s">
        <v>44208</v>
      </c>
      <c r="D13726" s="1284" t="s">
        <v>5</v>
      </c>
      <c r="E13726" s="1288">
        <v>713.05</v>
      </c>
      <c r="F13726" s="295"/>
      <c r="G13726" s="295"/>
    </row>
    <row r="13727" spans="1:7" customFormat="1">
      <c r="A13727" s="1284" t="s">
        <v>22350</v>
      </c>
      <c r="B13727" s="1280" t="s">
        <v>43459</v>
      </c>
      <c r="C13727" s="1285" t="s">
        <v>44209</v>
      </c>
      <c r="D13727" s="1284" t="s">
        <v>5</v>
      </c>
      <c r="E13727" s="1288">
        <v>625.24</v>
      </c>
      <c r="F13727" s="295"/>
      <c r="G13727" s="295"/>
    </row>
    <row r="13728" spans="1:7" customFormat="1">
      <c r="A13728" s="1284" t="s">
        <v>22351</v>
      </c>
      <c r="B13728" s="1280" t="s">
        <v>43459</v>
      </c>
      <c r="C13728" s="1285" t="s">
        <v>44210</v>
      </c>
      <c r="D13728" s="1284" t="s">
        <v>5</v>
      </c>
      <c r="E13728" s="1288">
        <v>883.9</v>
      </c>
      <c r="F13728" s="295"/>
      <c r="G13728" s="295"/>
    </row>
    <row r="13729" spans="1:7" customFormat="1">
      <c r="A13729" s="1284" t="s">
        <v>22352</v>
      </c>
      <c r="B13729" s="1280" t="s">
        <v>43459</v>
      </c>
      <c r="C13729" s="1285" t="s">
        <v>44211</v>
      </c>
      <c r="D13729" s="1284" t="s">
        <v>5</v>
      </c>
      <c r="E13729" s="1288">
        <v>796.31</v>
      </c>
      <c r="F13729" s="295"/>
      <c r="G13729" s="295"/>
    </row>
    <row r="13730" spans="1:7" customFormat="1">
      <c r="A13730" s="1284" t="s">
        <v>22353</v>
      </c>
      <c r="B13730" s="1280" t="s">
        <v>43459</v>
      </c>
      <c r="C13730" s="1285" t="s">
        <v>44212</v>
      </c>
      <c r="D13730" s="1284" t="s">
        <v>5</v>
      </c>
      <c r="E13730" s="1290">
        <v>1164.3499999999999</v>
      </c>
      <c r="F13730" s="295"/>
      <c r="G13730" s="295"/>
    </row>
    <row r="13731" spans="1:7" customFormat="1">
      <c r="A13731" s="1284" t="s">
        <v>22354</v>
      </c>
      <c r="B13731" s="1280" t="s">
        <v>43459</v>
      </c>
      <c r="C13731" s="1285" t="s">
        <v>44213</v>
      </c>
      <c r="D13731" s="1284" t="s">
        <v>5</v>
      </c>
      <c r="E13731" s="1290">
        <v>1048.42</v>
      </c>
      <c r="F13731" s="295"/>
      <c r="G13731" s="295"/>
    </row>
    <row r="13732" spans="1:7" customFormat="1">
      <c r="A13732" s="1284" t="s">
        <v>22355</v>
      </c>
      <c r="B13732" s="1280" t="s">
        <v>43459</v>
      </c>
      <c r="C13732" s="1285" t="s">
        <v>44214</v>
      </c>
      <c r="D13732" s="1284" t="s">
        <v>5</v>
      </c>
      <c r="E13732" s="1286">
        <v>16.5</v>
      </c>
      <c r="F13732" s="295"/>
      <c r="G13732" s="295"/>
    </row>
    <row r="13733" spans="1:7" customFormat="1">
      <c r="A13733" s="1284" t="s">
        <v>22356</v>
      </c>
      <c r="B13733" s="1280" t="s">
        <v>43459</v>
      </c>
      <c r="C13733" s="1285" t="s">
        <v>44215</v>
      </c>
      <c r="D13733" s="1284" t="s">
        <v>5</v>
      </c>
      <c r="E13733" s="1286">
        <v>14.44</v>
      </c>
      <c r="F13733" s="295"/>
      <c r="G13733" s="295"/>
    </row>
    <row r="13734" spans="1:7" customFormat="1">
      <c r="A13734" s="1284" t="s">
        <v>22357</v>
      </c>
      <c r="B13734" s="1280" t="s">
        <v>43459</v>
      </c>
      <c r="C13734" s="1285" t="s">
        <v>44216</v>
      </c>
      <c r="D13734" s="1284" t="s">
        <v>5</v>
      </c>
      <c r="E13734" s="1286">
        <v>17.41</v>
      </c>
      <c r="F13734" s="295"/>
      <c r="G13734" s="295"/>
    </row>
    <row r="13735" spans="1:7" customFormat="1">
      <c r="A13735" s="1284" t="s">
        <v>22358</v>
      </c>
      <c r="B13735" s="1280" t="s">
        <v>43459</v>
      </c>
      <c r="C13735" s="1285" t="s">
        <v>44217</v>
      </c>
      <c r="D13735" s="1284" t="s">
        <v>5</v>
      </c>
      <c r="E13735" s="1286">
        <v>14.39</v>
      </c>
      <c r="F13735" s="295"/>
      <c r="G13735" s="295"/>
    </row>
    <row r="13736" spans="1:7" customFormat="1">
      <c r="A13736" s="1284" t="s">
        <v>22359</v>
      </c>
      <c r="B13736" s="1280" t="s">
        <v>43459</v>
      </c>
      <c r="C13736" s="1285" t="s">
        <v>44218</v>
      </c>
      <c r="D13736" s="1284" t="s">
        <v>5</v>
      </c>
      <c r="E13736" s="1286">
        <v>22.95</v>
      </c>
      <c r="F13736" s="295"/>
      <c r="G13736" s="295"/>
    </row>
    <row r="13737" spans="1:7" customFormat="1">
      <c r="A13737" s="1284" t="s">
        <v>22360</v>
      </c>
      <c r="B13737" s="1280" t="s">
        <v>43459</v>
      </c>
      <c r="C13737" s="1285" t="s">
        <v>44219</v>
      </c>
      <c r="D13737" s="1284" t="s">
        <v>5</v>
      </c>
      <c r="E13737" s="1286">
        <v>18.579999999999998</v>
      </c>
      <c r="F13737" s="295"/>
      <c r="G13737" s="295"/>
    </row>
    <row r="13738" spans="1:7" customFormat="1">
      <c r="A13738" s="1284" t="s">
        <v>22361</v>
      </c>
      <c r="B13738" s="1280" t="s">
        <v>43459</v>
      </c>
      <c r="C13738" s="1285" t="s">
        <v>44220</v>
      </c>
      <c r="D13738" s="1284" t="s">
        <v>5</v>
      </c>
      <c r="E13738" s="1286">
        <v>35.81</v>
      </c>
      <c r="F13738" s="295"/>
      <c r="G13738" s="295"/>
    </row>
    <row r="13739" spans="1:7" customFormat="1">
      <c r="A13739" s="1284" t="s">
        <v>22362</v>
      </c>
      <c r="B13739" s="1280" t="s">
        <v>43459</v>
      </c>
      <c r="C13739" s="1285" t="s">
        <v>44221</v>
      </c>
      <c r="D13739" s="1284" t="s">
        <v>5</v>
      </c>
      <c r="E13739" s="1286">
        <v>28</v>
      </c>
      <c r="F13739" s="295"/>
      <c r="G13739" s="295"/>
    </row>
    <row r="13740" spans="1:7" customFormat="1">
      <c r="A13740" s="1284" t="s">
        <v>22363</v>
      </c>
      <c r="B13740" s="1280" t="s">
        <v>43459</v>
      </c>
      <c r="C13740" s="1285" t="s">
        <v>44222</v>
      </c>
      <c r="D13740" s="1284" t="s">
        <v>5</v>
      </c>
      <c r="E13740" s="1286">
        <v>52.43</v>
      </c>
      <c r="F13740" s="295"/>
      <c r="G13740" s="295"/>
    </row>
    <row r="13741" spans="1:7" customFormat="1">
      <c r="A13741" s="1284" t="s">
        <v>22364</v>
      </c>
      <c r="B13741" s="1280" t="s">
        <v>43459</v>
      </c>
      <c r="C13741" s="1285" t="s">
        <v>44223</v>
      </c>
      <c r="D13741" s="1284" t="s">
        <v>5</v>
      </c>
      <c r="E13741" s="1286">
        <v>40.17</v>
      </c>
      <c r="F13741" s="295"/>
      <c r="G13741" s="295"/>
    </row>
    <row r="13742" spans="1:7" customFormat="1">
      <c r="A13742" s="1284" t="s">
        <v>22365</v>
      </c>
      <c r="B13742" s="1280" t="s">
        <v>43459</v>
      </c>
      <c r="C13742" s="1285" t="s">
        <v>44224</v>
      </c>
      <c r="D13742" s="1284" t="s">
        <v>5</v>
      </c>
      <c r="E13742" s="1286">
        <v>67.709999999999994</v>
      </c>
      <c r="F13742" s="295"/>
      <c r="G13742" s="295"/>
    </row>
    <row r="13743" spans="1:7" customFormat="1">
      <c r="A13743" s="1284" t="s">
        <v>22366</v>
      </c>
      <c r="B13743" s="1280" t="s">
        <v>43459</v>
      </c>
      <c r="C13743" s="1285" t="s">
        <v>44225</v>
      </c>
      <c r="D13743" s="1284" t="s">
        <v>5</v>
      </c>
      <c r="E13743" s="1286">
        <v>51.58</v>
      </c>
      <c r="F13743" s="295"/>
      <c r="G13743" s="295"/>
    </row>
    <row r="13744" spans="1:7" customFormat="1">
      <c r="A13744" s="1284" t="s">
        <v>45617</v>
      </c>
      <c r="B13744" s="1280" t="s">
        <v>43459</v>
      </c>
      <c r="C13744" s="1285" t="s">
        <v>46503</v>
      </c>
      <c r="D13744" s="1284" t="s">
        <v>5</v>
      </c>
      <c r="E13744" s="1287">
        <v>1.62</v>
      </c>
      <c r="F13744" s="295"/>
      <c r="G13744" s="295"/>
    </row>
    <row r="13745" spans="1:7" customFormat="1">
      <c r="A13745" s="1284" t="s">
        <v>45618</v>
      </c>
      <c r="B13745" s="1280" t="s">
        <v>43459</v>
      </c>
      <c r="C13745" s="1285" t="s">
        <v>46504</v>
      </c>
      <c r="D13745" s="1284" t="s">
        <v>5</v>
      </c>
      <c r="E13745" s="1287">
        <v>6.98</v>
      </c>
      <c r="F13745" s="295"/>
      <c r="G13745" s="295"/>
    </row>
    <row r="13746" spans="1:7" customFormat="1">
      <c r="A13746" s="1284" t="s">
        <v>45619</v>
      </c>
      <c r="B13746" s="1280" t="s">
        <v>43459</v>
      </c>
      <c r="C13746" s="1285" t="s">
        <v>46505</v>
      </c>
      <c r="D13746" s="1284" t="s">
        <v>5</v>
      </c>
      <c r="E13746" s="1287">
        <v>1.79</v>
      </c>
      <c r="F13746" s="295"/>
      <c r="G13746" s="295"/>
    </row>
    <row r="13747" spans="1:7" customFormat="1">
      <c r="A13747" s="1284" t="s">
        <v>45620</v>
      </c>
      <c r="B13747" s="1280" t="s">
        <v>43459</v>
      </c>
      <c r="C13747" s="1285" t="s">
        <v>36364</v>
      </c>
      <c r="D13747" s="1284" t="s">
        <v>45670</v>
      </c>
      <c r="E13747" s="1287">
        <v>0.08</v>
      </c>
      <c r="F13747" s="295"/>
      <c r="G13747" s="295"/>
    </row>
    <row r="13748" spans="1:7" customFormat="1">
      <c r="A13748" s="1284" t="s">
        <v>45621</v>
      </c>
      <c r="B13748" s="1280" t="s">
        <v>43459</v>
      </c>
      <c r="C13748" s="1285" t="s">
        <v>36365</v>
      </c>
      <c r="D13748" s="1284" t="s">
        <v>28</v>
      </c>
      <c r="E13748" s="1287">
        <v>0.12</v>
      </c>
      <c r="F13748" s="295"/>
      <c r="G13748" s="295"/>
    </row>
    <row r="13749" spans="1:7" customFormat="1">
      <c r="A13749" s="1284" t="s">
        <v>45622</v>
      </c>
      <c r="B13749" s="1280" t="s">
        <v>43459</v>
      </c>
      <c r="C13749" s="1285" t="s">
        <v>36366</v>
      </c>
      <c r="D13749" s="1284" t="s">
        <v>5</v>
      </c>
      <c r="E13749" s="1287">
        <v>2.48</v>
      </c>
      <c r="F13749" s="295"/>
      <c r="G13749" s="295"/>
    </row>
    <row r="13750" spans="1:7" customFormat="1">
      <c r="A13750" s="1284" t="s">
        <v>45623</v>
      </c>
      <c r="B13750" s="1280" t="s">
        <v>43459</v>
      </c>
      <c r="C13750" s="1285" t="s">
        <v>46506</v>
      </c>
      <c r="D13750" s="1284" t="s">
        <v>5</v>
      </c>
      <c r="E13750" s="1287">
        <v>1.25</v>
      </c>
      <c r="F13750" s="295"/>
      <c r="G13750" s="295"/>
    </row>
    <row r="13751" spans="1:7" customFormat="1">
      <c r="A13751" s="1284" t="s">
        <v>45624</v>
      </c>
      <c r="B13751" s="1280" t="s">
        <v>43459</v>
      </c>
      <c r="C13751" s="1285" t="s">
        <v>36367</v>
      </c>
      <c r="D13751" s="1284" t="s">
        <v>5</v>
      </c>
      <c r="E13751" s="1287">
        <v>1.52</v>
      </c>
      <c r="F13751" s="295"/>
      <c r="G13751" s="295"/>
    </row>
    <row r="13752" spans="1:7" customFormat="1">
      <c r="A13752" s="1284" t="s">
        <v>45625</v>
      </c>
      <c r="B13752" s="1280" t="s">
        <v>43459</v>
      </c>
      <c r="C13752" s="1285" t="s">
        <v>36369</v>
      </c>
      <c r="D13752" s="1284" t="s">
        <v>5</v>
      </c>
      <c r="E13752" s="1287">
        <v>0.84</v>
      </c>
      <c r="F13752" s="295"/>
      <c r="G13752" s="295"/>
    </row>
    <row r="13753" spans="1:7" customFormat="1">
      <c r="A13753" s="1284" t="s">
        <v>45626</v>
      </c>
      <c r="B13753" s="1280" t="s">
        <v>43459</v>
      </c>
      <c r="C13753" s="1285" t="s">
        <v>36370</v>
      </c>
      <c r="D13753" s="1284" t="s">
        <v>5</v>
      </c>
      <c r="E13753" s="1287">
        <v>0.93</v>
      </c>
      <c r="F13753" s="295"/>
      <c r="G13753" s="295"/>
    </row>
    <row r="13754" spans="1:7" customFormat="1">
      <c r="A13754" s="1284" t="s">
        <v>45627</v>
      </c>
      <c r="B13754" s="1280" t="s">
        <v>43459</v>
      </c>
      <c r="C13754" s="1285" t="s">
        <v>36371</v>
      </c>
      <c r="D13754" s="1284" t="s">
        <v>5</v>
      </c>
      <c r="E13754" s="1287">
        <v>0.99</v>
      </c>
      <c r="F13754" s="295"/>
      <c r="G13754" s="295"/>
    </row>
    <row r="13755" spans="1:7" customFormat="1">
      <c r="A13755" s="1284" t="s">
        <v>45628</v>
      </c>
      <c r="B13755" s="1280" t="s">
        <v>43459</v>
      </c>
      <c r="C13755" s="1285" t="s">
        <v>36372</v>
      </c>
      <c r="D13755" s="1284" t="s">
        <v>5</v>
      </c>
      <c r="E13755" s="1287">
        <v>1.1000000000000001</v>
      </c>
      <c r="F13755" s="295"/>
      <c r="G13755" s="295"/>
    </row>
    <row r="13756" spans="1:7" customFormat="1">
      <c r="A13756" s="1284" t="s">
        <v>45629</v>
      </c>
      <c r="B13756" s="1280" t="s">
        <v>43459</v>
      </c>
      <c r="C13756" s="1285" t="s">
        <v>36373</v>
      </c>
      <c r="D13756" s="1284" t="s">
        <v>5</v>
      </c>
      <c r="E13756" s="1287">
        <v>1.21</v>
      </c>
      <c r="F13756" s="295"/>
      <c r="G13756" s="295"/>
    </row>
    <row r="13757" spans="1:7" customFormat="1">
      <c r="A13757" s="1284" t="s">
        <v>45630</v>
      </c>
      <c r="B13757" s="1280" t="s">
        <v>43459</v>
      </c>
      <c r="C13757" s="1285" t="s">
        <v>46507</v>
      </c>
      <c r="D13757" s="1284" t="s">
        <v>28</v>
      </c>
      <c r="E13757" s="1287">
        <v>0.25</v>
      </c>
      <c r="F13757" s="295"/>
      <c r="G13757" s="295"/>
    </row>
    <row r="13758" spans="1:7" customFormat="1">
      <c r="A13758" s="1284" t="s">
        <v>45631</v>
      </c>
      <c r="B13758" s="1280" t="s">
        <v>43459</v>
      </c>
      <c r="C13758" s="1285" t="s">
        <v>36374</v>
      </c>
      <c r="D13758" s="1284" t="s">
        <v>28</v>
      </c>
      <c r="E13758" s="1287">
        <v>0.2</v>
      </c>
      <c r="F13758" s="295"/>
      <c r="G13758" s="295"/>
    </row>
    <row r="13759" spans="1:7" customFormat="1">
      <c r="A13759" s="1284" t="s">
        <v>45632</v>
      </c>
      <c r="B13759" s="1280" t="s">
        <v>43459</v>
      </c>
      <c r="C13759" s="1285" t="s">
        <v>36375</v>
      </c>
      <c r="D13759" s="1284" t="s">
        <v>45670</v>
      </c>
      <c r="E13759" s="1287">
        <v>0.03</v>
      </c>
      <c r="F13759" s="295"/>
      <c r="G13759" s="295"/>
    </row>
    <row r="13760" spans="1:7" customFormat="1">
      <c r="A13760" s="1284" t="s">
        <v>45633</v>
      </c>
      <c r="B13760" s="1280" t="s">
        <v>43459</v>
      </c>
      <c r="C13760" s="1285" t="s">
        <v>46508</v>
      </c>
      <c r="D13760" s="1284" t="s">
        <v>5</v>
      </c>
      <c r="E13760" s="1287">
        <v>3.56</v>
      </c>
      <c r="F13760" s="295"/>
      <c r="G13760" s="295"/>
    </row>
    <row r="13761" spans="1:7" customFormat="1" ht="22.5">
      <c r="A13761" s="1284" t="s">
        <v>45634</v>
      </c>
      <c r="B13761" s="1280" t="s">
        <v>43459</v>
      </c>
      <c r="C13761" s="1285" t="s">
        <v>46509</v>
      </c>
      <c r="D13761" s="1284" t="s">
        <v>5</v>
      </c>
      <c r="E13761" s="1287">
        <v>2.16</v>
      </c>
      <c r="F13761" s="295"/>
      <c r="G13761" s="295"/>
    </row>
    <row r="13762" spans="1:7" customFormat="1">
      <c r="A13762" s="1284" t="s">
        <v>45635</v>
      </c>
      <c r="B13762" s="1280" t="s">
        <v>43459</v>
      </c>
      <c r="C13762" s="1285" t="s">
        <v>46510</v>
      </c>
      <c r="D13762" s="1284" t="s">
        <v>5</v>
      </c>
      <c r="E13762" s="1286">
        <v>41.86</v>
      </c>
      <c r="F13762" s="295"/>
      <c r="G13762" s="295"/>
    </row>
    <row r="13763" spans="1:7" customFormat="1" ht="22.5">
      <c r="A13763" s="1284" t="s">
        <v>45636</v>
      </c>
      <c r="B13763" s="1280" t="s">
        <v>43459</v>
      </c>
      <c r="C13763" s="1285" t="s">
        <v>46511</v>
      </c>
      <c r="D13763" s="1284" t="s">
        <v>32</v>
      </c>
      <c r="E13763" s="1286">
        <v>72.069999999999993</v>
      </c>
      <c r="F13763" s="295"/>
      <c r="G13763" s="295"/>
    </row>
    <row r="13764" spans="1:7" customFormat="1">
      <c r="A13764" s="1284" t="s">
        <v>45637</v>
      </c>
      <c r="B13764" s="1280" t="s">
        <v>43459</v>
      </c>
      <c r="C13764" s="1285" t="s">
        <v>46512</v>
      </c>
      <c r="D13764" s="1284" t="s">
        <v>5</v>
      </c>
      <c r="E13764" s="1288">
        <v>104.82</v>
      </c>
      <c r="F13764" s="295"/>
      <c r="G13764" s="295"/>
    </row>
    <row r="13765" spans="1:7" customFormat="1">
      <c r="A13765" s="1284" t="s">
        <v>22367</v>
      </c>
      <c r="B13765" s="1280" t="s">
        <v>43459</v>
      </c>
      <c r="C13765" s="1285" t="s">
        <v>44226</v>
      </c>
      <c r="D13765" s="1284" t="s">
        <v>5</v>
      </c>
      <c r="E13765" s="1287">
        <v>1.2</v>
      </c>
      <c r="F13765" s="295"/>
      <c r="G13765" s="295"/>
    </row>
    <row r="13766" spans="1:7" customFormat="1">
      <c r="A13766" s="1284" t="s">
        <v>22368</v>
      </c>
      <c r="B13766" s="1280" t="s">
        <v>43459</v>
      </c>
      <c r="C13766" s="1285" t="s">
        <v>44227</v>
      </c>
      <c r="D13766" s="1284" t="s">
        <v>34</v>
      </c>
      <c r="E13766" s="1286">
        <v>88.15</v>
      </c>
      <c r="F13766" s="295"/>
      <c r="G13766" s="295"/>
    </row>
    <row r="13767" spans="1:7" customFormat="1">
      <c r="A13767" s="1284" t="s">
        <v>22369</v>
      </c>
      <c r="B13767" s="1280" t="s">
        <v>43459</v>
      </c>
      <c r="C13767" s="1285" t="s">
        <v>34799</v>
      </c>
      <c r="D13767" s="1284" t="s">
        <v>28</v>
      </c>
      <c r="E13767" s="1286">
        <v>18.2</v>
      </c>
      <c r="F13767" s="295"/>
      <c r="G13767" s="295"/>
    </row>
    <row r="13768" spans="1:7" customFormat="1">
      <c r="A13768" s="1284" t="s">
        <v>22370</v>
      </c>
      <c r="B13768" s="1280" t="s">
        <v>43459</v>
      </c>
      <c r="C13768" s="1285" t="s">
        <v>34800</v>
      </c>
      <c r="D13768" s="1284" t="s">
        <v>28</v>
      </c>
      <c r="E13768" s="1286">
        <v>28.38</v>
      </c>
      <c r="F13768" s="295"/>
      <c r="G13768" s="295"/>
    </row>
    <row r="13769" spans="1:7" customFormat="1">
      <c r="A13769" s="1284" t="s">
        <v>22371</v>
      </c>
      <c r="B13769" s="1280" t="s">
        <v>43459</v>
      </c>
      <c r="C13769" s="1285" t="s">
        <v>34801</v>
      </c>
      <c r="D13769" s="1284" t="s">
        <v>28</v>
      </c>
      <c r="E13769" s="1286">
        <v>39.15</v>
      </c>
      <c r="F13769" s="295"/>
      <c r="G13769" s="295"/>
    </row>
    <row r="13770" spans="1:7" customFormat="1">
      <c r="A13770" s="1284" t="s">
        <v>22372</v>
      </c>
      <c r="B13770" s="1280" t="s">
        <v>43459</v>
      </c>
      <c r="C13770" s="1285" t="s">
        <v>34802</v>
      </c>
      <c r="D13770" s="1284" t="s">
        <v>28</v>
      </c>
      <c r="E13770" s="1286">
        <v>49.58</v>
      </c>
      <c r="F13770" s="295"/>
      <c r="G13770" s="295"/>
    </row>
    <row r="13771" spans="1:7" customFormat="1">
      <c r="A13771" s="1284" t="s">
        <v>22373</v>
      </c>
      <c r="B13771" s="1280" t="s">
        <v>43459</v>
      </c>
      <c r="C13771" s="1285" t="s">
        <v>34803</v>
      </c>
      <c r="D13771" s="1284" t="s">
        <v>28</v>
      </c>
      <c r="E13771" s="1286">
        <v>75</v>
      </c>
      <c r="F13771" s="295"/>
      <c r="G13771" s="295"/>
    </row>
    <row r="13772" spans="1:7" customFormat="1">
      <c r="A13772" s="1284" t="s">
        <v>22374</v>
      </c>
      <c r="B13772" s="1280" t="s">
        <v>43459</v>
      </c>
      <c r="C13772" s="1285" t="s">
        <v>34804</v>
      </c>
      <c r="D13772" s="1284" t="s">
        <v>28</v>
      </c>
      <c r="E13772" s="1286">
        <v>20.81</v>
      </c>
      <c r="F13772" s="295"/>
      <c r="G13772" s="295"/>
    </row>
    <row r="13773" spans="1:7" customFormat="1">
      <c r="A13773" s="1284" t="s">
        <v>22375</v>
      </c>
      <c r="B13773" s="1280" t="s">
        <v>43459</v>
      </c>
      <c r="C13773" s="1285" t="s">
        <v>34805</v>
      </c>
      <c r="D13773" s="1284" t="s">
        <v>28</v>
      </c>
      <c r="E13773" s="1286">
        <v>28.38</v>
      </c>
      <c r="F13773" s="295"/>
      <c r="G13773" s="295"/>
    </row>
    <row r="13774" spans="1:7" customFormat="1">
      <c r="A13774" s="1284" t="s">
        <v>22376</v>
      </c>
      <c r="B13774" s="1280" t="s">
        <v>43459</v>
      </c>
      <c r="C13774" s="1285" t="s">
        <v>34806</v>
      </c>
      <c r="D13774" s="1284" t="s">
        <v>28</v>
      </c>
      <c r="E13774" s="1286">
        <v>39.46</v>
      </c>
      <c r="F13774" s="295"/>
      <c r="G13774" s="295"/>
    </row>
    <row r="13775" spans="1:7" customFormat="1">
      <c r="A13775" s="1284" t="s">
        <v>22377</v>
      </c>
      <c r="B13775" s="1280" t="s">
        <v>43459</v>
      </c>
      <c r="C13775" s="1285" t="s">
        <v>34807</v>
      </c>
      <c r="D13775" s="1284" t="s">
        <v>28</v>
      </c>
      <c r="E13775" s="1286">
        <v>65.180000000000007</v>
      </c>
      <c r="F13775" s="295"/>
      <c r="G13775" s="295"/>
    </row>
    <row r="13776" spans="1:7" customFormat="1">
      <c r="A13776" s="1284" t="s">
        <v>22378</v>
      </c>
      <c r="B13776" s="1280" t="s">
        <v>43459</v>
      </c>
      <c r="C13776" s="1285" t="s">
        <v>34808</v>
      </c>
      <c r="D13776" s="1284" t="s">
        <v>28</v>
      </c>
      <c r="E13776" s="1288">
        <v>144.75</v>
      </c>
      <c r="F13776" s="295"/>
      <c r="G13776" s="295"/>
    </row>
    <row r="13777" spans="1:7" customFormat="1" ht="22.5">
      <c r="A13777" s="1284" t="s">
        <v>22379</v>
      </c>
      <c r="B13777" s="1280" t="s">
        <v>43459</v>
      </c>
      <c r="C13777" s="1285" t="s">
        <v>44228</v>
      </c>
      <c r="D13777" s="1284" t="s">
        <v>34</v>
      </c>
      <c r="E13777" s="1290">
        <v>2964.24</v>
      </c>
      <c r="F13777" s="295"/>
      <c r="G13777" s="295"/>
    </row>
    <row r="13778" spans="1:7" customFormat="1">
      <c r="A13778" s="1284" t="s">
        <v>45638</v>
      </c>
      <c r="B13778" s="1280" t="s">
        <v>43459</v>
      </c>
      <c r="C13778" s="1285" t="s">
        <v>46513</v>
      </c>
      <c r="D13778" s="1284" t="s">
        <v>5</v>
      </c>
      <c r="E13778" s="1286">
        <v>69.48</v>
      </c>
      <c r="F13778" s="295"/>
      <c r="G13778" s="295"/>
    </row>
    <row r="13779" spans="1:7" customFormat="1">
      <c r="A13779" s="1284" t="s">
        <v>45639</v>
      </c>
      <c r="B13779" s="1280" t="s">
        <v>43459</v>
      </c>
      <c r="C13779" s="1285" t="s">
        <v>46514</v>
      </c>
      <c r="D13779" s="1284" t="s">
        <v>5</v>
      </c>
      <c r="E13779" s="1288">
        <v>138.83000000000001</v>
      </c>
      <c r="F13779" s="295"/>
      <c r="G13779" s="295"/>
    </row>
    <row r="13780" spans="1:7" customFormat="1">
      <c r="A13780" s="1284" t="s">
        <v>45640</v>
      </c>
      <c r="B13780" s="1280" t="s">
        <v>43459</v>
      </c>
      <c r="C13780" s="1285" t="s">
        <v>46515</v>
      </c>
      <c r="D13780" s="1284" t="s">
        <v>5</v>
      </c>
      <c r="E13780" s="1286">
        <v>19.41</v>
      </c>
      <c r="F13780" s="295"/>
      <c r="G13780" s="295"/>
    </row>
    <row r="13781" spans="1:7" customFormat="1">
      <c r="A13781" s="1284" t="s">
        <v>45641</v>
      </c>
      <c r="B13781" s="1280" t="s">
        <v>43459</v>
      </c>
      <c r="C13781" s="1285" t="s">
        <v>46516</v>
      </c>
      <c r="D13781" s="1284" t="s">
        <v>5</v>
      </c>
      <c r="E13781" s="1286">
        <v>27.71</v>
      </c>
      <c r="F13781" s="295"/>
      <c r="G13781" s="295"/>
    </row>
    <row r="13782" spans="1:7" customFormat="1">
      <c r="A13782" s="1284" t="s">
        <v>45642</v>
      </c>
      <c r="B13782" s="1280" t="s">
        <v>43459</v>
      </c>
      <c r="C13782" s="1285" t="s">
        <v>46517</v>
      </c>
      <c r="D13782" s="1284" t="s">
        <v>5</v>
      </c>
      <c r="E13782" s="1286">
        <v>37.78</v>
      </c>
      <c r="F13782" s="295"/>
      <c r="G13782" s="295"/>
    </row>
    <row r="13783" spans="1:7" customFormat="1">
      <c r="A13783" s="1284" t="s">
        <v>22380</v>
      </c>
      <c r="B13783" s="1280" t="s">
        <v>43459</v>
      </c>
      <c r="C13783" s="1285" t="s">
        <v>44229</v>
      </c>
      <c r="D13783" s="1284" t="s">
        <v>32</v>
      </c>
      <c r="E13783" s="1287">
        <v>0.11</v>
      </c>
      <c r="F13783" s="295"/>
      <c r="G13783" s="295"/>
    </row>
    <row r="13784" spans="1:7" customFormat="1">
      <c r="A13784" s="1284" t="s">
        <v>45643</v>
      </c>
      <c r="B13784" s="1280" t="s">
        <v>43459</v>
      </c>
      <c r="C13784" s="1285" t="s">
        <v>38454</v>
      </c>
      <c r="D13784" s="1284" t="s">
        <v>30</v>
      </c>
      <c r="E13784" s="1286">
        <v>78.510000000000005</v>
      </c>
      <c r="F13784" s="295"/>
      <c r="G13784" s="295"/>
    </row>
    <row r="13785" spans="1:7" customFormat="1">
      <c r="A13785" s="1284" t="s">
        <v>45644</v>
      </c>
      <c r="B13785" s="1280" t="s">
        <v>43459</v>
      </c>
      <c r="C13785" s="1285" t="s">
        <v>38455</v>
      </c>
      <c r="D13785" s="1284" t="s">
        <v>30</v>
      </c>
      <c r="E13785" s="1286">
        <v>37.450000000000003</v>
      </c>
      <c r="F13785" s="295"/>
      <c r="G13785" s="295"/>
    </row>
    <row r="13786" spans="1:7" customFormat="1">
      <c r="A13786" s="1284" t="s">
        <v>45645</v>
      </c>
      <c r="B13786" s="1280" t="s">
        <v>43459</v>
      </c>
      <c r="C13786" s="1285" t="s">
        <v>46518</v>
      </c>
      <c r="D13786" s="1284" t="s">
        <v>30</v>
      </c>
      <c r="E13786" s="1286">
        <v>76.08</v>
      </c>
      <c r="F13786" s="295"/>
      <c r="G13786" s="295"/>
    </row>
    <row r="13787" spans="1:7" customFormat="1">
      <c r="A13787" s="1284" t="s">
        <v>22381</v>
      </c>
      <c r="B13787" s="1280" t="s">
        <v>43459</v>
      </c>
      <c r="C13787" s="1285" t="s">
        <v>44230</v>
      </c>
      <c r="D13787" s="1284" t="s">
        <v>32</v>
      </c>
      <c r="E13787" s="1288">
        <v>141.09</v>
      </c>
      <c r="F13787" s="295"/>
      <c r="G13787" s="295"/>
    </row>
    <row r="13788" spans="1:7" customFormat="1">
      <c r="A13788" s="1284" t="s">
        <v>22382</v>
      </c>
      <c r="B13788" s="1280" t="s">
        <v>43459</v>
      </c>
      <c r="C13788" s="1285" t="s">
        <v>44231</v>
      </c>
      <c r="D13788" s="1284" t="s">
        <v>32</v>
      </c>
      <c r="E13788" s="1288">
        <v>167.8</v>
      </c>
      <c r="F13788" s="295"/>
      <c r="G13788" s="295"/>
    </row>
    <row r="13789" spans="1:7" customFormat="1">
      <c r="A13789" s="1284" t="s">
        <v>22383</v>
      </c>
      <c r="B13789" s="1280" t="s">
        <v>43459</v>
      </c>
      <c r="C13789" s="1285" t="s">
        <v>44232</v>
      </c>
      <c r="D13789" s="1284" t="s">
        <v>32</v>
      </c>
      <c r="E13789" s="1288">
        <v>215.68</v>
      </c>
      <c r="F13789" s="295"/>
      <c r="G13789" s="295"/>
    </row>
    <row r="13790" spans="1:7" customFormat="1">
      <c r="A13790" s="1284" t="s">
        <v>22384</v>
      </c>
      <c r="B13790" s="1280" t="s">
        <v>43459</v>
      </c>
      <c r="C13790" s="1285" t="s">
        <v>44233</v>
      </c>
      <c r="D13790" s="1284" t="s">
        <v>2397</v>
      </c>
      <c r="E13790" s="1287">
        <v>1</v>
      </c>
      <c r="F13790" s="295"/>
      <c r="G13790" s="295"/>
    </row>
    <row r="13791" spans="1:7" customFormat="1">
      <c r="A13791" s="1284" t="s">
        <v>22385</v>
      </c>
      <c r="B13791" s="1280" t="s">
        <v>43459</v>
      </c>
      <c r="C13791" s="1285" t="s">
        <v>44234</v>
      </c>
      <c r="D13791" s="1284" t="s">
        <v>2397</v>
      </c>
      <c r="E13791" s="1287">
        <v>0.8</v>
      </c>
      <c r="F13791" s="295"/>
      <c r="G13791" s="295"/>
    </row>
    <row r="13792" spans="1:7" customFormat="1">
      <c r="A13792" s="1284" t="s">
        <v>22386</v>
      </c>
      <c r="B13792" s="1280" t="s">
        <v>43459</v>
      </c>
      <c r="C13792" s="1285" t="s">
        <v>44235</v>
      </c>
      <c r="D13792" s="1284" t="s">
        <v>2397</v>
      </c>
      <c r="E13792" s="1287">
        <v>0.65</v>
      </c>
      <c r="F13792" s="295"/>
      <c r="G13792" s="295"/>
    </row>
    <row r="13793" spans="1:7" customFormat="1">
      <c r="A13793" s="1284" t="s">
        <v>22387</v>
      </c>
      <c r="B13793" s="1280" t="s">
        <v>43459</v>
      </c>
      <c r="C13793" s="1285" t="s">
        <v>40653</v>
      </c>
      <c r="D13793" s="1284" t="s">
        <v>2397</v>
      </c>
      <c r="E13793" s="1287">
        <v>1.26</v>
      </c>
      <c r="F13793" s="295"/>
      <c r="G13793" s="295"/>
    </row>
    <row r="13794" spans="1:7" customFormat="1">
      <c r="A13794" s="1284" t="s">
        <v>22388</v>
      </c>
      <c r="B13794" s="1280" t="s">
        <v>43459</v>
      </c>
      <c r="C13794" s="1285" t="s">
        <v>40654</v>
      </c>
      <c r="D13794" s="1284" t="s">
        <v>2397</v>
      </c>
      <c r="E13794" s="1287">
        <v>1.01</v>
      </c>
      <c r="F13794" s="295"/>
      <c r="G13794" s="295"/>
    </row>
    <row r="13795" spans="1:7" customFormat="1">
      <c r="A13795" s="1284" t="s">
        <v>22389</v>
      </c>
      <c r="B13795" s="1280" t="s">
        <v>43459</v>
      </c>
      <c r="C13795" s="1285" t="s">
        <v>40655</v>
      </c>
      <c r="D13795" s="1284" t="s">
        <v>2397</v>
      </c>
      <c r="E13795" s="1287">
        <v>0.82</v>
      </c>
      <c r="F13795" s="295"/>
      <c r="G13795" s="295"/>
    </row>
    <row r="13796" spans="1:7" customFormat="1">
      <c r="A13796" s="1284" t="s">
        <v>22390</v>
      </c>
      <c r="B13796" s="1280" t="s">
        <v>43459</v>
      </c>
      <c r="C13796" s="1285" t="s">
        <v>44236</v>
      </c>
      <c r="D13796" s="1284" t="s">
        <v>2397</v>
      </c>
      <c r="E13796" s="1287">
        <v>1.06</v>
      </c>
      <c r="F13796" s="295"/>
      <c r="G13796" s="295"/>
    </row>
    <row r="13797" spans="1:7" customFormat="1">
      <c r="A13797" s="1284" t="s">
        <v>22391</v>
      </c>
      <c r="B13797" s="1280" t="s">
        <v>43459</v>
      </c>
      <c r="C13797" s="1285" t="s">
        <v>44237</v>
      </c>
      <c r="D13797" s="1284" t="s">
        <v>2397</v>
      </c>
      <c r="E13797" s="1287">
        <v>0.85</v>
      </c>
      <c r="F13797" s="295"/>
      <c r="G13797" s="295"/>
    </row>
    <row r="13798" spans="1:7" customFormat="1">
      <c r="A13798" s="1284" t="s">
        <v>22392</v>
      </c>
      <c r="B13798" s="1280" t="s">
        <v>43459</v>
      </c>
      <c r="C13798" s="1285" t="s">
        <v>44238</v>
      </c>
      <c r="D13798" s="1284" t="s">
        <v>2397</v>
      </c>
      <c r="E13798" s="1287">
        <v>0.69</v>
      </c>
      <c r="F13798" s="295"/>
      <c r="G13798" s="295"/>
    </row>
    <row r="13799" spans="1:7" customFormat="1">
      <c r="A13799" s="1284" t="s">
        <v>22393</v>
      </c>
      <c r="B13799" s="1280" t="s">
        <v>43459</v>
      </c>
      <c r="C13799" s="1285" t="s">
        <v>44239</v>
      </c>
      <c r="D13799" s="1284" t="s">
        <v>2397</v>
      </c>
      <c r="E13799" s="1287">
        <v>2.15</v>
      </c>
      <c r="F13799" s="295"/>
      <c r="G13799" s="295"/>
    </row>
    <row r="13800" spans="1:7" customFormat="1">
      <c r="A13800" s="1284" t="s">
        <v>22394</v>
      </c>
      <c r="B13800" s="1280" t="s">
        <v>43459</v>
      </c>
      <c r="C13800" s="1285" t="s">
        <v>44240</v>
      </c>
      <c r="D13800" s="1284" t="s">
        <v>2397</v>
      </c>
      <c r="E13800" s="1287">
        <v>1.72</v>
      </c>
      <c r="F13800" s="295"/>
      <c r="G13800" s="295"/>
    </row>
    <row r="13801" spans="1:7" customFormat="1">
      <c r="A13801" s="1284" t="s">
        <v>22395</v>
      </c>
      <c r="B13801" s="1280" t="s">
        <v>43459</v>
      </c>
      <c r="C13801" s="1285" t="s">
        <v>44241</v>
      </c>
      <c r="D13801" s="1284" t="s">
        <v>2397</v>
      </c>
      <c r="E13801" s="1287">
        <v>1.4</v>
      </c>
      <c r="F13801" s="295"/>
      <c r="G13801" s="295"/>
    </row>
    <row r="13802" spans="1:7" customFormat="1">
      <c r="A13802" s="1284" t="s">
        <v>22396</v>
      </c>
      <c r="B13802" s="1280" t="s">
        <v>43459</v>
      </c>
      <c r="C13802" s="1285" t="s">
        <v>44242</v>
      </c>
      <c r="D13802" s="1284" t="s">
        <v>2397</v>
      </c>
      <c r="E13802" s="1287">
        <v>2.7</v>
      </c>
      <c r="F13802" s="295"/>
      <c r="G13802" s="295"/>
    </row>
    <row r="13803" spans="1:7" customFormat="1">
      <c r="A13803" s="1284" t="s">
        <v>22397</v>
      </c>
      <c r="B13803" s="1280" t="s">
        <v>43459</v>
      </c>
      <c r="C13803" s="1285" t="s">
        <v>44243</v>
      </c>
      <c r="D13803" s="1284" t="s">
        <v>2397</v>
      </c>
      <c r="E13803" s="1287">
        <v>2.16</v>
      </c>
      <c r="F13803" s="295"/>
      <c r="G13803" s="295"/>
    </row>
    <row r="13804" spans="1:7" customFormat="1">
      <c r="A13804" s="1284" t="s">
        <v>22398</v>
      </c>
      <c r="B13804" s="1280" t="s">
        <v>43459</v>
      </c>
      <c r="C13804" s="1285" t="s">
        <v>44244</v>
      </c>
      <c r="D13804" s="1284" t="s">
        <v>2397</v>
      </c>
      <c r="E13804" s="1287">
        <v>1.76</v>
      </c>
      <c r="F13804" s="295"/>
      <c r="G13804" s="295"/>
    </row>
    <row r="13805" spans="1:7" customFormat="1">
      <c r="A13805" s="1284" t="s">
        <v>22399</v>
      </c>
      <c r="B13805" s="1280" t="s">
        <v>43459</v>
      </c>
      <c r="C13805" s="1285" t="s">
        <v>40668</v>
      </c>
      <c r="D13805" s="1284" t="s">
        <v>2397</v>
      </c>
      <c r="E13805" s="1287">
        <v>1.1100000000000001</v>
      </c>
      <c r="F13805" s="295"/>
      <c r="G13805" s="295"/>
    </row>
    <row r="13806" spans="1:7" customFormat="1">
      <c r="A13806" s="1284" t="s">
        <v>22400</v>
      </c>
      <c r="B13806" s="1280" t="s">
        <v>43459</v>
      </c>
      <c r="C13806" s="1285" t="s">
        <v>40669</v>
      </c>
      <c r="D13806" s="1284" t="s">
        <v>2397</v>
      </c>
      <c r="E13806" s="1287">
        <v>0.89</v>
      </c>
      <c r="F13806" s="295"/>
      <c r="G13806" s="295"/>
    </row>
    <row r="13807" spans="1:7" customFormat="1">
      <c r="A13807" s="1284" t="s">
        <v>22401</v>
      </c>
      <c r="B13807" s="1280" t="s">
        <v>43459</v>
      </c>
      <c r="C13807" s="1285" t="s">
        <v>40670</v>
      </c>
      <c r="D13807" s="1284" t="s">
        <v>2397</v>
      </c>
      <c r="E13807" s="1287">
        <v>0.72</v>
      </c>
      <c r="F13807" s="295"/>
      <c r="G13807" s="295"/>
    </row>
    <row r="13808" spans="1:7" customFormat="1">
      <c r="A13808" s="1284" t="s">
        <v>22402</v>
      </c>
      <c r="B13808" s="1280" t="s">
        <v>43459</v>
      </c>
      <c r="C13808" s="1285" t="s">
        <v>40671</v>
      </c>
      <c r="D13808" s="1284" t="s">
        <v>2397</v>
      </c>
      <c r="E13808" s="1287">
        <v>1.79</v>
      </c>
      <c r="F13808" s="295"/>
      <c r="G13808" s="295"/>
    </row>
    <row r="13809" spans="1:7" customFormat="1">
      <c r="A13809" s="1284" t="s">
        <v>22403</v>
      </c>
      <c r="B13809" s="1280" t="s">
        <v>43459</v>
      </c>
      <c r="C13809" s="1285" t="s">
        <v>40672</v>
      </c>
      <c r="D13809" s="1284" t="s">
        <v>2397</v>
      </c>
      <c r="E13809" s="1287">
        <v>1.43</v>
      </c>
      <c r="F13809" s="295"/>
      <c r="G13809" s="295"/>
    </row>
    <row r="13810" spans="1:7" customFormat="1">
      <c r="A13810" s="1284" t="s">
        <v>22404</v>
      </c>
      <c r="B13810" s="1280" t="s">
        <v>43459</v>
      </c>
      <c r="C13810" s="1285" t="s">
        <v>40673</v>
      </c>
      <c r="D13810" s="1284" t="s">
        <v>2397</v>
      </c>
      <c r="E13810" s="1287">
        <v>1.17</v>
      </c>
      <c r="F13810" s="295"/>
      <c r="G13810" s="295"/>
    </row>
    <row r="13811" spans="1:7" customFormat="1">
      <c r="A13811" s="1284" t="s">
        <v>22405</v>
      </c>
      <c r="B13811" s="1280" t="s">
        <v>43459</v>
      </c>
      <c r="C13811" s="1285" t="s">
        <v>40674</v>
      </c>
      <c r="D13811" s="1284" t="s">
        <v>2397</v>
      </c>
      <c r="E13811" s="1287">
        <v>1.1499999999999999</v>
      </c>
      <c r="F13811" s="295"/>
      <c r="G13811" s="295"/>
    </row>
    <row r="13812" spans="1:7" customFormat="1">
      <c r="A13812" s="1284" t="s">
        <v>22406</v>
      </c>
      <c r="B13812" s="1280" t="s">
        <v>43459</v>
      </c>
      <c r="C13812" s="1285" t="s">
        <v>40675</v>
      </c>
      <c r="D13812" s="1284" t="s">
        <v>2397</v>
      </c>
      <c r="E13812" s="1287">
        <v>0.92</v>
      </c>
      <c r="F13812" s="295"/>
      <c r="G13812" s="295"/>
    </row>
    <row r="13813" spans="1:7" customFormat="1">
      <c r="A13813" s="1284" t="s">
        <v>22407</v>
      </c>
      <c r="B13813" s="1280" t="s">
        <v>43459</v>
      </c>
      <c r="C13813" s="1285" t="s">
        <v>40676</v>
      </c>
      <c r="D13813" s="1284" t="s">
        <v>2397</v>
      </c>
      <c r="E13813" s="1287">
        <v>0.75</v>
      </c>
      <c r="F13813" s="295"/>
      <c r="G13813" s="295"/>
    </row>
    <row r="13814" spans="1:7" customFormat="1">
      <c r="A13814" s="1284" t="s">
        <v>22408</v>
      </c>
      <c r="B13814" s="1280" t="s">
        <v>43459</v>
      </c>
      <c r="C13814" s="1285" t="s">
        <v>44245</v>
      </c>
      <c r="D13814" s="1284" t="s">
        <v>2397</v>
      </c>
      <c r="E13814" s="1287">
        <v>0.67</v>
      </c>
      <c r="F13814" s="295"/>
      <c r="G13814" s="295"/>
    </row>
    <row r="13815" spans="1:7" customFormat="1">
      <c r="A13815" s="1284" t="s">
        <v>22409</v>
      </c>
      <c r="B13815" s="1280" t="s">
        <v>43459</v>
      </c>
      <c r="C13815" s="1285" t="s">
        <v>44246</v>
      </c>
      <c r="D13815" s="1284" t="s">
        <v>2397</v>
      </c>
      <c r="E13815" s="1287">
        <v>0.54</v>
      </c>
      <c r="F13815" s="295"/>
      <c r="G13815" s="295"/>
    </row>
    <row r="13816" spans="1:7" customFormat="1">
      <c r="A13816" s="1284" t="s">
        <v>22410</v>
      </c>
      <c r="B13816" s="1280" t="s">
        <v>43459</v>
      </c>
      <c r="C13816" s="1285" t="s">
        <v>44247</v>
      </c>
      <c r="D13816" s="1284" t="s">
        <v>2397</v>
      </c>
      <c r="E13816" s="1287">
        <v>0.44</v>
      </c>
      <c r="F13816" s="295"/>
      <c r="G13816" s="295"/>
    </row>
    <row r="13817" spans="1:7" customFormat="1">
      <c r="A13817" s="1284" t="s">
        <v>22411</v>
      </c>
      <c r="B13817" s="1280" t="s">
        <v>43459</v>
      </c>
      <c r="C13817" s="1285" t="s">
        <v>40683</v>
      </c>
      <c r="D13817" s="1284" t="s">
        <v>2397</v>
      </c>
      <c r="E13817" s="1287">
        <v>1.99</v>
      </c>
      <c r="F13817" s="295"/>
      <c r="G13817" s="295"/>
    </row>
    <row r="13818" spans="1:7" customFormat="1">
      <c r="A13818" s="1284" t="s">
        <v>22412</v>
      </c>
      <c r="B13818" s="1280" t="s">
        <v>43459</v>
      </c>
      <c r="C13818" s="1285" t="s">
        <v>40684</v>
      </c>
      <c r="D13818" s="1284" t="s">
        <v>2397</v>
      </c>
      <c r="E13818" s="1287">
        <v>1.59</v>
      </c>
      <c r="F13818" s="295"/>
      <c r="G13818" s="295"/>
    </row>
    <row r="13819" spans="1:7" customFormat="1">
      <c r="A13819" s="1284" t="s">
        <v>22413</v>
      </c>
      <c r="B13819" s="1280" t="s">
        <v>43459</v>
      </c>
      <c r="C13819" s="1285" t="s">
        <v>40685</v>
      </c>
      <c r="D13819" s="1284" t="s">
        <v>2397</v>
      </c>
      <c r="E13819" s="1287">
        <v>1.3</v>
      </c>
      <c r="F13819" s="295"/>
      <c r="G13819" s="295"/>
    </row>
    <row r="13820" spans="1:7" customFormat="1">
      <c r="A13820" s="1284" t="s">
        <v>22414</v>
      </c>
      <c r="B13820" s="1280" t="s">
        <v>43459</v>
      </c>
      <c r="C13820" s="1285" t="s">
        <v>40692</v>
      </c>
      <c r="D13820" s="1284" t="s">
        <v>2397</v>
      </c>
      <c r="E13820" s="1287">
        <v>1.97</v>
      </c>
      <c r="F13820" s="295"/>
      <c r="G13820" s="295"/>
    </row>
    <row r="13821" spans="1:7" customFormat="1">
      <c r="A13821" s="1284" t="s">
        <v>22415</v>
      </c>
      <c r="B13821" s="1280" t="s">
        <v>43459</v>
      </c>
      <c r="C13821" s="1285" t="s">
        <v>40693</v>
      </c>
      <c r="D13821" s="1284" t="s">
        <v>2397</v>
      </c>
      <c r="E13821" s="1287">
        <v>1.58</v>
      </c>
      <c r="F13821" s="295"/>
      <c r="G13821" s="295"/>
    </row>
    <row r="13822" spans="1:7" customFormat="1">
      <c r="A13822" s="1284" t="s">
        <v>22416</v>
      </c>
      <c r="B13822" s="1280" t="s">
        <v>43459</v>
      </c>
      <c r="C13822" s="1285" t="s">
        <v>40694</v>
      </c>
      <c r="D13822" s="1284" t="s">
        <v>2397</v>
      </c>
      <c r="E13822" s="1287">
        <v>1.29</v>
      </c>
      <c r="F13822" s="295"/>
      <c r="G13822" s="295"/>
    </row>
    <row r="13823" spans="1:7" customFormat="1">
      <c r="A13823" s="1284" t="s">
        <v>22417</v>
      </c>
      <c r="B13823" s="1280" t="s">
        <v>43459</v>
      </c>
      <c r="C13823" s="1285" t="s">
        <v>44248</v>
      </c>
      <c r="D13823" s="1284" t="s">
        <v>2397</v>
      </c>
      <c r="E13823" s="1287">
        <v>0.76</v>
      </c>
      <c r="F13823" s="295"/>
      <c r="G13823" s="295"/>
    </row>
    <row r="13824" spans="1:7" customFormat="1">
      <c r="A13824" s="1284" t="s">
        <v>22418</v>
      </c>
      <c r="B13824" s="1280" t="s">
        <v>43459</v>
      </c>
      <c r="C13824" s="1285" t="s">
        <v>44249</v>
      </c>
      <c r="D13824" s="1284" t="s">
        <v>2397</v>
      </c>
      <c r="E13824" s="1287">
        <v>0.61</v>
      </c>
      <c r="F13824" s="295"/>
      <c r="G13824" s="295"/>
    </row>
    <row r="13825" spans="1:7" customFormat="1">
      <c r="A13825" s="1284" t="s">
        <v>22419</v>
      </c>
      <c r="B13825" s="1280" t="s">
        <v>43459</v>
      </c>
      <c r="C13825" s="1285" t="s">
        <v>44250</v>
      </c>
      <c r="D13825" s="1284" t="s">
        <v>2397</v>
      </c>
      <c r="E13825" s="1287">
        <v>0.5</v>
      </c>
      <c r="F13825" s="295"/>
      <c r="G13825" s="295"/>
    </row>
    <row r="13826" spans="1:7" customFormat="1">
      <c r="A13826" s="1284" t="s">
        <v>22420</v>
      </c>
      <c r="B13826" s="1280" t="s">
        <v>43459</v>
      </c>
      <c r="C13826" s="1285" t="s">
        <v>44251</v>
      </c>
      <c r="D13826" s="1284" t="s">
        <v>2506</v>
      </c>
      <c r="E13826" s="1287">
        <v>1.04</v>
      </c>
      <c r="F13826" s="295"/>
      <c r="G13826" s="295"/>
    </row>
    <row r="13827" spans="1:7" customFormat="1">
      <c r="A13827" s="1284" t="s">
        <v>22421</v>
      </c>
      <c r="B13827" s="1280" t="s">
        <v>43459</v>
      </c>
      <c r="C13827" s="1285" t="s">
        <v>44252</v>
      </c>
      <c r="D13827" s="1284" t="s">
        <v>2506</v>
      </c>
      <c r="E13827" s="1287">
        <v>0.83</v>
      </c>
      <c r="F13827" s="295"/>
      <c r="G13827" s="295"/>
    </row>
    <row r="13828" spans="1:7" customFormat="1">
      <c r="A13828" s="1284" t="s">
        <v>22422</v>
      </c>
      <c r="B13828" s="1280" t="s">
        <v>43459</v>
      </c>
      <c r="C13828" s="1285" t="s">
        <v>44253</v>
      </c>
      <c r="D13828" s="1284" t="s">
        <v>2506</v>
      </c>
      <c r="E13828" s="1287">
        <v>0.69</v>
      </c>
      <c r="F13828" s="295"/>
      <c r="G13828" s="295"/>
    </row>
    <row r="13829" spans="1:7" customFormat="1">
      <c r="A13829" s="1284" t="s">
        <v>22423</v>
      </c>
      <c r="B13829" s="1280" t="s">
        <v>43459</v>
      </c>
      <c r="C13829" s="1285" t="s">
        <v>40757</v>
      </c>
      <c r="D13829" s="1284" t="s">
        <v>2397</v>
      </c>
      <c r="E13829" s="1287">
        <v>1.75</v>
      </c>
      <c r="F13829" s="295"/>
      <c r="G13829" s="295"/>
    </row>
    <row r="13830" spans="1:7" customFormat="1">
      <c r="A13830" s="1284" t="s">
        <v>22424</v>
      </c>
      <c r="B13830" s="1280" t="s">
        <v>43459</v>
      </c>
      <c r="C13830" s="1285" t="s">
        <v>40758</v>
      </c>
      <c r="D13830" s="1284" t="s">
        <v>2397</v>
      </c>
      <c r="E13830" s="1287">
        <v>1.4</v>
      </c>
      <c r="F13830" s="295"/>
      <c r="G13830" s="295"/>
    </row>
    <row r="13831" spans="1:7" customFormat="1">
      <c r="A13831" s="1284" t="s">
        <v>22425</v>
      </c>
      <c r="B13831" s="1280" t="s">
        <v>43459</v>
      </c>
      <c r="C13831" s="1285" t="s">
        <v>40759</v>
      </c>
      <c r="D13831" s="1284" t="s">
        <v>2397</v>
      </c>
      <c r="E13831" s="1287">
        <v>1.1399999999999999</v>
      </c>
      <c r="F13831" s="295"/>
      <c r="G13831" s="295"/>
    </row>
    <row r="13832" spans="1:7" customFormat="1">
      <c r="A13832" s="1284" t="s">
        <v>22426</v>
      </c>
      <c r="B13832" s="1280" t="s">
        <v>43459</v>
      </c>
      <c r="C13832" s="1285" t="s">
        <v>40789</v>
      </c>
      <c r="D13832" s="1284" t="s">
        <v>2397</v>
      </c>
      <c r="E13832" s="1287">
        <v>7.0000000000000007E-2</v>
      </c>
      <c r="F13832" s="295"/>
      <c r="G13832" s="295"/>
    </row>
    <row r="13833" spans="1:7" customFormat="1">
      <c r="A13833" s="1284" t="s">
        <v>22427</v>
      </c>
      <c r="B13833" s="1280" t="s">
        <v>43459</v>
      </c>
      <c r="C13833" s="1285" t="s">
        <v>40790</v>
      </c>
      <c r="D13833" s="1284" t="s">
        <v>2397</v>
      </c>
      <c r="E13833" s="1287">
        <v>0.05</v>
      </c>
      <c r="F13833" s="295"/>
      <c r="G13833" s="295"/>
    </row>
    <row r="13834" spans="1:7" customFormat="1">
      <c r="A13834" s="1284" t="s">
        <v>22428</v>
      </c>
      <c r="B13834" s="1280" t="s">
        <v>43459</v>
      </c>
      <c r="C13834" s="1285" t="s">
        <v>40791</v>
      </c>
      <c r="D13834" s="1284" t="s">
        <v>2397</v>
      </c>
      <c r="E13834" s="1287">
        <v>0.04</v>
      </c>
      <c r="F13834" s="295"/>
      <c r="G13834" s="295"/>
    </row>
    <row r="13835" spans="1:7" customFormat="1">
      <c r="A13835" s="1284" t="s">
        <v>22429</v>
      </c>
      <c r="B13835" s="1280" t="s">
        <v>43459</v>
      </c>
      <c r="C13835" s="1285" t="s">
        <v>40792</v>
      </c>
      <c r="D13835" s="1284" t="s">
        <v>2397</v>
      </c>
      <c r="E13835" s="1287">
        <v>1.82</v>
      </c>
      <c r="F13835" s="295"/>
      <c r="G13835" s="295"/>
    </row>
    <row r="13836" spans="1:7" customFormat="1">
      <c r="A13836" s="1284" t="s">
        <v>22430</v>
      </c>
      <c r="B13836" s="1280" t="s">
        <v>43459</v>
      </c>
      <c r="C13836" s="1285" t="s">
        <v>40793</v>
      </c>
      <c r="D13836" s="1284" t="s">
        <v>2397</v>
      </c>
      <c r="E13836" s="1287">
        <v>1.45</v>
      </c>
      <c r="F13836" s="295"/>
      <c r="G13836" s="295"/>
    </row>
    <row r="13837" spans="1:7" customFormat="1">
      <c r="A13837" s="1284" t="s">
        <v>22431</v>
      </c>
      <c r="B13837" s="1280" t="s">
        <v>43459</v>
      </c>
      <c r="C13837" s="1285" t="s">
        <v>40794</v>
      </c>
      <c r="D13837" s="1284" t="s">
        <v>2397</v>
      </c>
      <c r="E13837" s="1287">
        <v>1.19</v>
      </c>
      <c r="F13837" s="295"/>
      <c r="G13837" s="295"/>
    </row>
    <row r="13838" spans="1:7" customFormat="1">
      <c r="A13838" s="1284" t="s">
        <v>22432</v>
      </c>
      <c r="B13838" s="1280" t="s">
        <v>43459</v>
      </c>
      <c r="C13838" s="1285" t="s">
        <v>40829</v>
      </c>
      <c r="D13838" s="1284" t="s">
        <v>34184</v>
      </c>
      <c r="E13838" s="1286">
        <v>71.23</v>
      </c>
      <c r="F13838" s="295"/>
      <c r="G13838" s="295"/>
    </row>
    <row r="13839" spans="1:7" customFormat="1">
      <c r="A13839" s="1284" t="s">
        <v>22433</v>
      </c>
      <c r="B13839" s="1280" t="s">
        <v>43459</v>
      </c>
      <c r="C13839" s="1285" t="s">
        <v>40830</v>
      </c>
      <c r="D13839" s="1284" t="s">
        <v>34184</v>
      </c>
      <c r="E13839" s="1286">
        <v>56.96</v>
      </c>
      <c r="F13839" s="295"/>
      <c r="G13839" s="295"/>
    </row>
    <row r="13840" spans="1:7" customFormat="1">
      <c r="A13840" s="1284" t="s">
        <v>22434</v>
      </c>
      <c r="B13840" s="1280" t="s">
        <v>43459</v>
      </c>
      <c r="C13840" s="1285" t="s">
        <v>40831</v>
      </c>
      <c r="D13840" s="1284" t="s">
        <v>34184</v>
      </c>
      <c r="E13840" s="1286">
        <v>46.54</v>
      </c>
      <c r="F13840" s="295"/>
      <c r="G13840" s="295"/>
    </row>
    <row r="13841" spans="1:7" customFormat="1">
      <c r="A13841" s="1284" t="s">
        <v>22435</v>
      </c>
      <c r="B13841" s="1280" t="s">
        <v>43459</v>
      </c>
      <c r="C13841" s="1285" t="s">
        <v>40832</v>
      </c>
      <c r="D13841" s="1284" t="s">
        <v>34184</v>
      </c>
      <c r="E13841" s="1286">
        <v>85.18</v>
      </c>
      <c r="F13841" s="295"/>
      <c r="G13841" s="295"/>
    </row>
    <row r="13842" spans="1:7" customFormat="1">
      <c r="A13842" s="1284" t="s">
        <v>22436</v>
      </c>
      <c r="B13842" s="1280" t="s">
        <v>43459</v>
      </c>
      <c r="C13842" s="1285" t="s">
        <v>40833</v>
      </c>
      <c r="D13842" s="1284" t="s">
        <v>34184</v>
      </c>
      <c r="E13842" s="1286">
        <v>68.11</v>
      </c>
      <c r="F13842" s="295"/>
      <c r="G13842" s="295"/>
    </row>
    <row r="13843" spans="1:7" customFormat="1">
      <c r="A13843" s="1284" t="s">
        <v>22437</v>
      </c>
      <c r="B13843" s="1280" t="s">
        <v>43459</v>
      </c>
      <c r="C13843" s="1285" t="s">
        <v>40834</v>
      </c>
      <c r="D13843" s="1284" t="s">
        <v>34184</v>
      </c>
      <c r="E13843" s="1286">
        <v>55.65</v>
      </c>
      <c r="F13843" s="295"/>
      <c r="G13843" s="295"/>
    </row>
    <row r="13844" spans="1:7" customFormat="1">
      <c r="A13844" s="1284" t="s">
        <v>22438</v>
      </c>
      <c r="B13844" s="1280" t="s">
        <v>43459</v>
      </c>
      <c r="C13844" s="1285" t="s">
        <v>40835</v>
      </c>
      <c r="D13844" s="1284" t="s">
        <v>34184</v>
      </c>
      <c r="E13844" s="1288">
        <v>163.24</v>
      </c>
      <c r="F13844" s="295"/>
      <c r="G13844" s="295"/>
    </row>
    <row r="13845" spans="1:7" customFormat="1">
      <c r="A13845" s="1284" t="s">
        <v>22439</v>
      </c>
      <c r="B13845" s="1280" t="s">
        <v>43459</v>
      </c>
      <c r="C13845" s="1285" t="s">
        <v>40836</v>
      </c>
      <c r="D13845" s="1284" t="s">
        <v>34184</v>
      </c>
      <c r="E13845" s="1288">
        <v>130.53</v>
      </c>
      <c r="F13845" s="295"/>
      <c r="G13845" s="295"/>
    </row>
    <row r="13846" spans="1:7" customFormat="1">
      <c r="A13846" s="1284" t="s">
        <v>22440</v>
      </c>
      <c r="B13846" s="1280" t="s">
        <v>43459</v>
      </c>
      <c r="C13846" s="1285" t="s">
        <v>40837</v>
      </c>
      <c r="D13846" s="1284" t="s">
        <v>34184</v>
      </c>
      <c r="E13846" s="1288">
        <v>106.65</v>
      </c>
      <c r="F13846" s="295"/>
      <c r="G13846" s="295"/>
    </row>
    <row r="13847" spans="1:7" customFormat="1">
      <c r="A13847" s="1284" t="s">
        <v>22441</v>
      </c>
      <c r="B13847" s="1280" t="s">
        <v>43459</v>
      </c>
      <c r="C13847" s="1285" t="s">
        <v>40838</v>
      </c>
      <c r="D13847" s="1284" t="s">
        <v>34184</v>
      </c>
      <c r="E13847" s="1288">
        <v>209.44</v>
      </c>
      <c r="F13847" s="295"/>
      <c r="G13847" s="295"/>
    </row>
    <row r="13848" spans="1:7" customFormat="1">
      <c r="A13848" s="1284" t="s">
        <v>22442</v>
      </c>
      <c r="B13848" s="1280" t="s">
        <v>43459</v>
      </c>
      <c r="C13848" s="1285" t="s">
        <v>40839</v>
      </c>
      <c r="D13848" s="1284" t="s">
        <v>34184</v>
      </c>
      <c r="E13848" s="1288">
        <v>167.47</v>
      </c>
      <c r="F13848" s="295"/>
      <c r="G13848" s="295"/>
    </row>
    <row r="13849" spans="1:7" customFormat="1">
      <c r="A13849" s="1284" t="s">
        <v>22443</v>
      </c>
      <c r="B13849" s="1280" t="s">
        <v>43459</v>
      </c>
      <c r="C13849" s="1285" t="s">
        <v>40840</v>
      </c>
      <c r="D13849" s="1284" t="s">
        <v>34184</v>
      </c>
      <c r="E13849" s="1288">
        <v>136.83000000000001</v>
      </c>
      <c r="F13849" s="295"/>
      <c r="G13849" s="295"/>
    </row>
    <row r="13850" spans="1:7" customFormat="1">
      <c r="A13850" s="1292">
        <v>2501</v>
      </c>
      <c r="B13850" s="1280" t="s">
        <v>43459</v>
      </c>
      <c r="C13850" s="1281" t="s">
        <v>46519</v>
      </c>
      <c r="D13850" s="1282" t="s">
        <v>97</v>
      </c>
      <c r="E13850" s="1283"/>
      <c r="F13850" s="295"/>
      <c r="G13850" s="295"/>
    </row>
    <row r="13851" spans="1:7" customFormat="1" ht="22.5">
      <c r="A13851" s="1284" t="s">
        <v>45646</v>
      </c>
      <c r="B13851" s="1280" t="s">
        <v>43459</v>
      </c>
      <c r="C13851" s="1285" t="s">
        <v>46520</v>
      </c>
      <c r="D13851" s="1284" t="s">
        <v>32</v>
      </c>
      <c r="E13851" s="1286">
        <v>22.69</v>
      </c>
      <c r="F13851" s="295"/>
      <c r="G13851" s="295"/>
    </row>
    <row r="13852" spans="1:7" customFormat="1">
      <c r="A13852" s="1292">
        <v>2502</v>
      </c>
      <c r="B13852" s="1280" t="s">
        <v>43459</v>
      </c>
      <c r="C13852" s="1281" t="s">
        <v>46521</v>
      </c>
      <c r="D13852" s="1282" t="s">
        <v>97</v>
      </c>
      <c r="E13852" s="1283"/>
      <c r="F13852" s="295"/>
      <c r="G13852" s="295"/>
    </row>
    <row r="13853" spans="1:7" customFormat="1" ht="22.5">
      <c r="A13853" s="1284" t="s">
        <v>45647</v>
      </c>
      <c r="B13853" s="1280" t="s">
        <v>43459</v>
      </c>
      <c r="C13853" s="1285" t="s">
        <v>46522</v>
      </c>
      <c r="D13853" s="1284" t="s">
        <v>32</v>
      </c>
      <c r="E13853" s="1286">
        <v>63.06</v>
      </c>
      <c r="F13853" s="295"/>
      <c r="G13853" s="295"/>
    </row>
    <row r="13854" spans="1:7" customFormat="1">
      <c r="A13854" s="1284" t="s">
        <v>45648</v>
      </c>
      <c r="B13854" s="1280" t="s">
        <v>43459</v>
      </c>
      <c r="C13854" s="1285" t="s">
        <v>46523</v>
      </c>
      <c r="D13854" s="1284" t="s">
        <v>5</v>
      </c>
      <c r="E13854" s="1286">
        <v>22.23</v>
      </c>
      <c r="F13854" s="295"/>
      <c r="G13854" s="295"/>
    </row>
    <row r="13855" spans="1:7" customFormat="1" ht="22.5">
      <c r="A13855" s="1284" t="s">
        <v>45649</v>
      </c>
      <c r="B13855" s="1280" t="s">
        <v>43459</v>
      </c>
      <c r="C13855" s="1285" t="s">
        <v>46524</v>
      </c>
      <c r="D13855" s="1284" t="s">
        <v>32</v>
      </c>
      <c r="E13855" s="1286">
        <v>89.93</v>
      </c>
      <c r="F13855" s="295"/>
      <c r="G13855" s="295"/>
    </row>
    <row r="13856" spans="1:7" customFormat="1" ht="22.5">
      <c r="A13856" s="1284" t="s">
        <v>45650</v>
      </c>
      <c r="B13856" s="1280" t="s">
        <v>43459</v>
      </c>
      <c r="C13856" s="1285" t="s">
        <v>46525</v>
      </c>
      <c r="D13856" s="1284" t="s">
        <v>32</v>
      </c>
      <c r="E13856" s="1286">
        <v>90.01</v>
      </c>
      <c r="F13856" s="295"/>
      <c r="G13856" s="295"/>
    </row>
    <row r="13857" spans="1:7" customFormat="1" ht="22.5">
      <c r="A13857" s="1284" t="s">
        <v>45651</v>
      </c>
      <c r="B13857" s="1280" t="s">
        <v>43459</v>
      </c>
      <c r="C13857" s="1285" t="s">
        <v>46526</v>
      </c>
      <c r="D13857" s="1284" t="s">
        <v>32</v>
      </c>
      <c r="E13857" s="1286">
        <v>83.45</v>
      </c>
      <c r="F13857" s="295"/>
      <c r="G13857" s="295"/>
    </row>
    <row r="13858" spans="1:7" customFormat="1" ht="22.5">
      <c r="A13858" s="1284" t="s">
        <v>45652</v>
      </c>
      <c r="B13858" s="1280" t="s">
        <v>43459</v>
      </c>
      <c r="C13858" s="1285" t="s">
        <v>46527</v>
      </c>
      <c r="D13858" s="1284" t="s">
        <v>32</v>
      </c>
      <c r="E13858" s="1286">
        <v>63.06</v>
      </c>
      <c r="F13858" s="295"/>
      <c r="G13858" s="295"/>
    </row>
    <row r="13859" spans="1:7" customFormat="1" ht="22.5">
      <c r="A13859" s="1284" t="s">
        <v>45653</v>
      </c>
      <c r="B13859" s="1280" t="s">
        <v>43459</v>
      </c>
      <c r="C13859" s="1285" t="s">
        <v>46528</v>
      </c>
      <c r="D13859" s="1284" t="s">
        <v>32</v>
      </c>
      <c r="E13859" s="1286">
        <v>57.75</v>
      </c>
      <c r="F13859" s="295"/>
      <c r="G13859" s="295"/>
    </row>
    <row r="13860" spans="1:7" customFormat="1" ht="22.5">
      <c r="A13860" s="1284" t="s">
        <v>45654</v>
      </c>
      <c r="B13860" s="1280" t="s">
        <v>43459</v>
      </c>
      <c r="C13860" s="1285" t="s">
        <v>46529</v>
      </c>
      <c r="D13860" s="1284" t="s">
        <v>32</v>
      </c>
      <c r="E13860" s="1286">
        <v>83.45</v>
      </c>
      <c r="F13860" s="295"/>
      <c r="G13860" s="295"/>
    </row>
    <row r="13861" spans="1:7" customFormat="1" ht="22.5">
      <c r="A13861" s="1284" t="s">
        <v>45655</v>
      </c>
      <c r="B13861" s="1280" t="s">
        <v>43459</v>
      </c>
      <c r="C13861" s="1285" t="s">
        <v>46530</v>
      </c>
      <c r="D13861" s="1284" t="s">
        <v>32</v>
      </c>
      <c r="E13861" s="1286">
        <v>63.06</v>
      </c>
      <c r="F13861" s="295"/>
      <c r="G13861" s="295"/>
    </row>
    <row r="13862" spans="1:7" customFormat="1" ht="22.5">
      <c r="A13862" s="1284" t="s">
        <v>45656</v>
      </c>
      <c r="B13862" s="1280" t="s">
        <v>43459</v>
      </c>
      <c r="C13862" s="1285" t="s">
        <v>46531</v>
      </c>
      <c r="D13862" s="1284" t="s">
        <v>32</v>
      </c>
      <c r="E13862" s="1286">
        <v>57.75</v>
      </c>
      <c r="F13862" s="295"/>
      <c r="G13862" s="295"/>
    </row>
    <row r="13863" spans="1:7" customFormat="1" ht="22.5">
      <c r="A13863" s="1284" t="s">
        <v>45657</v>
      </c>
      <c r="B13863" s="1280" t="s">
        <v>43459</v>
      </c>
      <c r="C13863" s="1285" t="s">
        <v>46532</v>
      </c>
      <c r="D13863" s="1284" t="s">
        <v>32</v>
      </c>
      <c r="E13863" s="1286">
        <v>83.45</v>
      </c>
      <c r="F13863" s="295"/>
      <c r="G13863" s="295"/>
    </row>
    <row r="13864" spans="1:7" customFormat="1" ht="22.5">
      <c r="A13864" s="1284" t="s">
        <v>45658</v>
      </c>
      <c r="B13864" s="1280" t="s">
        <v>43459</v>
      </c>
      <c r="C13864" s="1285" t="s">
        <v>46533</v>
      </c>
      <c r="D13864" s="1284" t="s">
        <v>32</v>
      </c>
      <c r="E13864" s="1286">
        <v>57.75</v>
      </c>
      <c r="F13864" s="295"/>
      <c r="G13864" s="295"/>
    </row>
    <row r="13865" spans="1:7" customFormat="1" ht="22.5">
      <c r="A13865" s="1284" t="s">
        <v>45659</v>
      </c>
      <c r="B13865" s="1280" t="s">
        <v>43459</v>
      </c>
      <c r="C13865" s="1285" t="s">
        <v>46534</v>
      </c>
      <c r="D13865" s="1284" t="s">
        <v>32</v>
      </c>
      <c r="E13865" s="1286">
        <v>83.53</v>
      </c>
      <c r="F13865" s="295"/>
      <c r="G13865" s="295"/>
    </row>
    <row r="13866" spans="1:7" customFormat="1" ht="22.5">
      <c r="A13866" s="1284" t="s">
        <v>45660</v>
      </c>
      <c r="B13866" s="1280" t="s">
        <v>43459</v>
      </c>
      <c r="C13866" s="1285" t="s">
        <v>46535</v>
      </c>
      <c r="D13866" s="1284" t="s">
        <v>32</v>
      </c>
      <c r="E13866" s="1286">
        <v>63.14</v>
      </c>
      <c r="F13866" s="295"/>
      <c r="G13866" s="295"/>
    </row>
    <row r="13867" spans="1:7" customFormat="1" ht="22.5">
      <c r="A13867" s="1284" t="s">
        <v>45661</v>
      </c>
      <c r="B13867" s="1280" t="s">
        <v>43459</v>
      </c>
      <c r="C13867" s="1285" t="s">
        <v>46536</v>
      </c>
      <c r="D13867" s="1284" t="s">
        <v>32</v>
      </c>
      <c r="E13867" s="1286">
        <v>57.83</v>
      </c>
      <c r="F13867" s="295"/>
      <c r="G13867" s="295"/>
    </row>
    <row r="13868" spans="1:7" customFormat="1" ht="22.5">
      <c r="A13868" s="1284" t="s">
        <v>45662</v>
      </c>
      <c r="B13868" s="1280" t="s">
        <v>43459</v>
      </c>
      <c r="C13868" s="1285" t="s">
        <v>46537</v>
      </c>
      <c r="D13868" s="1284" t="s">
        <v>32</v>
      </c>
      <c r="E13868" s="1286">
        <v>83.53</v>
      </c>
      <c r="F13868" s="295"/>
      <c r="G13868" s="295"/>
    </row>
    <row r="13869" spans="1:7" customFormat="1" ht="22.5">
      <c r="A13869" s="1284" t="s">
        <v>45663</v>
      </c>
      <c r="B13869" s="1280" t="s">
        <v>43459</v>
      </c>
      <c r="C13869" s="1285" t="s">
        <v>46538</v>
      </c>
      <c r="D13869" s="1284" t="s">
        <v>32</v>
      </c>
      <c r="E13869" s="1286">
        <v>63.14</v>
      </c>
      <c r="F13869" s="295"/>
      <c r="G13869" s="295"/>
    </row>
    <row r="13870" spans="1:7" customFormat="1" ht="22.5">
      <c r="A13870" s="1284" t="s">
        <v>45664</v>
      </c>
      <c r="B13870" s="1280" t="s">
        <v>43459</v>
      </c>
      <c r="C13870" s="1285" t="s">
        <v>46539</v>
      </c>
      <c r="D13870" s="1284" t="s">
        <v>32</v>
      </c>
      <c r="E13870" s="1286">
        <v>57.83</v>
      </c>
      <c r="F13870" s="295"/>
      <c r="G13870" s="295"/>
    </row>
    <row r="13871" spans="1:7" customFormat="1" ht="22.5">
      <c r="A13871" s="1284" t="s">
        <v>45665</v>
      </c>
      <c r="B13871" s="1280" t="s">
        <v>43459</v>
      </c>
      <c r="C13871" s="1285" t="s">
        <v>46540</v>
      </c>
      <c r="D13871" s="1284" t="s">
        <v>32</v>
      </c>
      <c r="E13871" s="1288">
        <v>122.27</v>
      </c>
      <c r="F13871" s="295"/>
      <c r="G13871" s="295"/>
    </row>
    <row r="13872" spans="1:7" customFormat="1" ht="22.5">
      <c r="A13872" s="1284" t="s">
        <v>45666</v>
      </c>
      <c r="B13872" s="1280" t="s">
        <v>43459</v>
      </c>
      <c r="C13872" s="1285" t="s">
        <v>46541</v>
      </c>
      <c r="D13872" s="1284" t="s">
        <v>32</v>
      </c>
      <c r="E13872" s="1286">
        <v>83.48</v>
      </c>
      <c r="F13872" s="295"/>
      <c r="G13872" s="295"/>
    </row>
    <row r="13873" spans="1:7" customFormat="1">
      <c r="A13873" s="1284" t="s">
        <v>45667</v>
      </c>
      <c r="B13873" s="1280" t="s">
        <v>43459</v>
      </c>
      <c r="C13873" s="1285" t="s">
        <v>46542</v>
      </c>
      <c r="D13873" s="1284" t="s">
        <v>32</v>
      </c>
      <c r="E13873" s="1288">
        <v>148.54</v>
      </c>
      <c r="F13873" s="295"/>
      <c r="G13873" s="295"/>
    </row>
    <row r="13874" spans="1:7" customFormat="1">
      <c r="A13874" s="1278">
        <v>10</v>
      </c>
      <c r="B13874" s="503" t="s">
        <v>43459</v>
      </c>
      <c r="C13874" s="1265" t="s">
        <v>11316</v>
      </c>
      <c r="D13874" s="1266" t="s">
        <v>97</v>
      </c>
      <c r="E13874" s="1267"/>
      <c r="F13874" s="761"/>
      <c r="G13874" s="295"/>
    </row>
    <row r="13875" spans="1:7" customFormat="1">
      <c r="A13875" s="1278">
        <v>15</v>
      </c>
      <c r="B13875" s="503" t="s">
        <v>43459</v>
      </c>
      <c r="C13875" s="1265" t="s">
        <v>11317</v>
      </c>
      <c r="D13875" s="1266" t="s">
        <v>97</v>
      </c>
      <c r="E13875" s="1267"/>
      <c r="F13875" s="761"/>
      <c r="G13875" s="295"/>
    </row>
    <row r="13876" spans="1:7" customFormat="1">
      <c r="A13876" s="1269" t="s">
        <v>13420</v>
      </c>
      <c r="B13876" s="503" t="s">
        <v>43459</v>
      </c>
      <c r="C13876" s="1268" t="s">
        <v>13421</v>
      </c>
      <c r="D13876" s="1269" t="s">
        <v>44254</v>
      </c>
      <c r="E13876" s="1272">
        <v>52.96</v>
      </c>
      <c r="F13876" s="761"/>
      <c r="G13876" s="295"/>
    </row>
    <row r="13877" spans="1:7" customFormat="1">
      <c r="A13877" s="1269" t="s">
        <v>13422</v>
      </c>
      <c r="B13877" s="503" t="s">
        <v>43459</v>
      </c>
      <c r="C13877" s="1268" t="s">
        <v>13423</v>
      </c>
      <c r="D13877" s="1269" t="s">
        <v>44254</v>
      </c>
      <c r="E13877" s="1272">
        <v>68.86</v>
      </c>
      <c r="F13877" s="761"/>
      <c r="G13877" s="295"/>
    </row>
    <row r="13878" spans="1:7" customFormat="1">
      <c r="A13878" s="1269" t="s">
        <v>13424</v>
      </c>
      <c r="B13878" s="503" t="s">
        <v>43459</v>
      </c>
      <c r="C13878" s="1268" t="s">
        <v>13425</v>
      </c>
      <c r="D13878" s="1269" t="s">
        <v>44254</v>
      </c>
      <c r="E13878" s="1271">
        <v>122.01</v>
      </c>
      <c r="F13878" s="761"/>
      <c r="G13878" s="295"/>
    </row>
    <row r="13879" spans="1:7" customFormat="1">
      <c r="A13879" s="1269" t="s">
        <v>13426</v>
      </c>
      <c r="B13879" s="503" t="s">
        <v>43459</v>
      </c>
      <c r="C13879" s="1268" t="s">
        <v>13427</v>
      </c>
      <c r="D13879" s="1269" t="s">
        <v>44254</v>
      </c>
      <c r="E13879" s="1272">
        <v>21.05</v>
      </c>
      <c r="F13879" s="761"/>
      <c r="G13879" s="295"/>
    </row>
    <row r="13880" spans="1:7" customFormat="1">
      <c r="A13880" s="1269" t="s">
        <v>13428</v>
      </c>
      <c r="B13880" s="503" t="s">
        <v>43459</v>
      </c>
      <c r="C13880" s="1268" t="s">
        <v>13429</v>
      </c>
      <c r="D13880" s="1269" t="s">
        <v>44254</v>
      </c>
      <c r="E13880" s="1272">
        <v>32.869999999999997</v>
      </c>
      <c r="F13880" s="761"/>
      <c r="G13880" s="295"/>
    </row>
    <row r="13881" spans="1:7" customFormat="1">
      <c r="A13881" s="1269" t="s">
        <v>13430</v>
      </c>
      <c r="B13881" s="503" t="s">
        <v>43459</v>
      </c>
      <c r="C13881" s="1268" t="s">
        <v>13431</v>
      </c>
      <c r="D13881" s="1269" t="s">
        <v>44254</v>
      </c>
      <c r="E13881" s="1272">
        <v>38.92</v>
      </c>
      <c r="F13881" s="761"/>
      <c r="G13881" s="295"/>
    </row>
    <row r="13882" spans="1:7" customFormat="1">
      <c r="A13882" s="1269" t="s">
        <v>13432</v>
      </c>
      <c r="B13882" s="503" t="s">
        <v>43459</v>
      </c>
      <c r="C13882" s="1268" t="s">
        <v>13433</v>
      </c>
      <c r="D13882" s="1269" t="s">
        <v>44254</v>
      </c>
      <c r="E13882" s="1272">
        <v>50.01</v>
      </c>
      <c r="F13882" s="761"/>
      <c r="G13882" s="295"/>
    </row>
    <row r="13883" spans="1:7" customFormat="1">
      <c r="A13883" s="1269" t="s">
        <v>13434</v>
      </c>
      <c r="B13883" s="503" t="s">
        <v>43459</v>
      </c>
      <c r="C13883" s="1268" t="s">
        <v>13435</v>
      </c>
      <c r="D13883" s="1269" t="s">
        <v>44254</v>
      </c>
      <c r="E13883" s="1272">
        <v>76.599999999999994</v>
      </c>
      <c r="F13883" s="761"/>
      <c r="G13883" s="295"/>
    </row>
    <row r="13884" spans="1:7" customFormat="1">
      <c r="A13884" s="1269" t="s">
        <v>13436</v>
      </c>
      <c r="B13884" s="503" t="s">
        <v>43459</v>
      </c>
      <c r="C13884" s="1268" t="s">
        <v>13437</v>
      </c>
      <c r="D13884" s="1269" t="s">
        <v>44254</v>
      </c>
      <c r="E13884" s="1272">
        <v>33.72</v>
      </c>
      <c r="F13884" s="761"/>
      <c r="G13884" s="295"/>
    </row>
    <row r="13885" spans="1:7" customFormat="1">
      <c r="A13885" s="1269" t="s">
        <v>13438</v>
      </c>
      <c r="B13885" s="503" t="s">
        <v>43459</v>
      </c>
      <c r="C13885" s="1268" t="s">
        <v>13439</v>
      </c>
      <c r="D13885" s="1269" t="s">
        <v>44254</v>
      </c>
      <c r="E13885" s="1272">
        <v>43.02</v>
      </c>
      <c r="F13885" s="761"/>
      <c r="G13885" s="295"/>
    </row>
    <row r="13886" spans="1:7" customFormat="1">
      <c r="A13886" s="1269" t="s">
        <v>13440</v>
      </c>
      <c r="B13886" s="503" t="s">
        <v>43459</v>
      </c>
      <c r="C13886" s="1268" t="s">
        <v>13441</v>
      </c>
      <c r="D13886" s="1269" t="s">
        <v>44254</v>
      </c>
      <c r="E13886" s="1272">
        <v>61.75</v>
      </c>
      <c r="F13886" s="761"/>
      <c r="G13886" s="295"/>
    </row>
    <row r="13887" spans="1:7" customFormat="1">
      <c r="A13887" s="1269" t="s">
        <v>13442</v>
      </c>
      <c r="B13887" s="503" t="s">
        <v>43459</v>
      </c>
      <c r="C13887" s="1268" t="s">
        <v>13443</v>
      </c>
      <c r="D13887" s="1269" t="s">
        <v>44254</v>
      </c>
      <c r="E13887" s="1272">
        <v>37.85</v>
      </c>
      <c r="F13887" s="761"/>
      <c r="G13887" s="295"/>
    </row>
    <row r="13888" spans="1:7" customFormat="1">
      <c r="A13888" s="1269" t="s">
        <v>13444</v>
      </c>
      <c r="B13888" s="503" t="s">
        <v>43459</v>
      </c>
      <c r="C13888" s="1268" t="s">
        <v>13445</v>
      </c>
      <c r="D13888" s="1269" t="s">
        <v>44254</v>
      </c>
      <c r="E13888" s="1272">
        <v>48.56</v>
      </c>
      <c r="F13888" s="761"/>
      <c r="G13888" s="295"/>
    </row>
    <row r="13889" spans="1:7" customFormat="1">
      <c r="A13889" s="1269" t="s">
        <v>13446</v>
      </c>
      <c r="B13889" s="503" t="s">
        <v>43459</v>
      </c>
      <c r="C13889" s="1268" t="s">
        <v>13447</v>
      </c>
      <c r="D13889" s="1269" t="s">
        <v>44254</v>
      </c>
      <c r="E13889" s="1272">
        <v>78.459999999999994</v>
      </c>
      <c r="F13889" s="761"/>
      <c r="G13889" s="295"/>
    </row>
    <row r="13890" spans="1:7" customFormat="1">
      <c r="A13890" s="1269" t="s">
        <v>13448</v>
      </c>
      <c r="B13890" s="503" t="s">
        <v>43459</v>
      </c>
      <c r="C13890" s="1268" t="s">
        <v>13449</v>
      </c>
      <c r="D13890" s="1269" t="s">
        <v>44254</v>
      </c>
      <c r="E13890" s="1272">
        <v>23.82</v>
      </c>
      <c r="F13890" s="761"/>
      <c r="G13890" s="295"/>
    </row>
    <row r="13891" spans="1:7" customFormat="1">
      <c r="A13891" s="1269" t="s">
        <v>13450</v>
      </c>
      <c r="B13891" s="503" t="s">
        <v>43459</v>
      </c>
      <c r="C13891" s="1268" t="s">
        <v>13451</v>
      </c>
      <c r="D13891" s="1269" t="s">
        <v>44254</v>
      </c>
      <c r="E13891" s="1272">
        <v>20.65</v>
      </c>
      <c r="F13891" s="761"/>
      <c r="G13891" s="295"/>
    </row>
    <row r="13892" spans="1:7" customFormat="1">
      <c r="A13892" s="1269" t="s">
        <v>13452</v>
      </c>
      <c r="B13892" s="503" t="s">
        <v>43459</v>
      </c>
      <c r="C13892" s="1268" t="s">
        <v>13453</v>
      </c>
      <c r="D13892" s="1269" t="s">
        <v>44254</v>
      </c>
      <c r="E13892" s="1272">
        <v>21.05</v>
      </c>
      <c r="F13892" s="761"/>
      <c r="G13892" s="295"/>
    </row>
    <row r="13893" spans="1:7" customFormat="1">
      <c r="A13893" s="1269" t="s">
        <v>13454</v>
      </c>
      <c r="B13893" s="503" t="s">
        <v>43459</v>
      </c>
      <c r="C13893" s="1268" t="s">
        <v>13455</v>
      </c>
      <c r="D13893" s="1269" t="s">
        <v>44254</v>
      </c>
      <c r="E13893" s="1272">
        <v>21.68</v>
      </c>
      <c r="F13893" s="761"/>
      <c r="G13893" s="295"/>
    </row>
    <row r="13894" spans="1:7" customFormat="1">
      <c r="A13894" s="1269" t="s">
        <v>13456</v>
      </c>
      <c r="B13894" s="503" t="s">
        <v>43459</v>
      </c>
      <c r="C13894" s="1268" t="s">
        <v>13457</v>
      </c>
      <c r="D13894" s="1269" t="s">
        <v>44254</v>
      </c>
      <c r="E13894" s="1272">
        <v>36.53</v>
      </c>
      <c r="F13894" s="761"/>
      <c r="G13894" s="295"/>
    </row>
    <row r="13895" spans="1:7" customFormat="1">
      <c r="A13895" s="1269" t="s">
        <v>13458</v>
      </c>
      <c r="B13895" s="503" t="s">
        <v>43459</v>
      </c>
      <c r="C13895" s="1268" t="s">
        <v>13459</v>
      </c>
      <c r="D13895" s="1269" t="s">
        <v>44254</v>
      </c>
      <c r="E13895" s="1272">
        <v>46.78</v>
      </c>
      <c r="F13895" s="761"/>
      <c r="G13895" s="295"/>
    </row>
    <row r="13896" spans="1:7" customFormat="1">
      <c r="A13896" s="1269" t="s">
        <v>13460</v>
      </c>
      <c r="B13896" s="503" t="s">
        <v>43459</v>
      </c>
      <c r="C13896" s="1268" t="s">
        <v>13461</v>
      </c>
      <c r="D13896" s="1269" t="s">
        <v>44254</v>
      </c>
      <c r="E13896" s="1272">
        <v>80.400000000000006</v>
      </c>
      <c r="F13896" s="761"/>
      <c r="G13896" s="295"/>
    </row>
    <row r="13897" spans="1:7" customFormat="1">
      <c r="A13897" s="1269" t="s">
        <v>13462</v>
      </c>
      <c r="B13897" s="503" t="s">
        <v>43459</v>
      </c>
      <c r="C13897" s="1268" t="s">
        <v>13463</v>
      </c>
      <c r="D13897" s="1269" t="s">
        <v>44254</v>
      </c>
      <c r="E13897" s="1271">
        <v>176.83</v>
      </c>
      <c r="F13897" s="761"/>
      <c r="G13897" s="295"/>
    </row>
    <row r="13898" spans="1:7" customFormat="1">
      <c r="A13898" s="1269" t="s">
        <v>13464</v>
      </c>
      <c r="B13898" s="503" t="s">
        <v>43459</v>
      </c>
      <c r="C13898" s="1268" t="s">
        <v>34539</v>
      </c>
      <c r="D13898" s="1269" t="s">
        <v>44254</v>
      </c>
      <c r="E13898" s="1272">
        <v>31.88</v>
      </c>
      <c r="F13898" s="761"/>
      <c r="G13898" s="295"/>
    </row>
    <row r="13899" spans="1:7" customFormat="1">
      <c r="A13899" s="1269" t="s">
        <v>13465</v>
      </c>
      <c r="B13899" s="503" t="s">
        <v>43459</v>
      </c>
      <c r="C13899" s="1268" t="s">
        <v>13466</v>
      </c>
      <c r="D13899" s="1269" t="s">
        <v>44254</v>
      </c>
      <c r="E13899" s="1271">
        <v>126.52</v>
      </c>
      <c r="F13899" s="761"/>
      <c r="G13899" s="295"/>
    </row>
    <row r="13900" spans="1:7" customFormat="1">
      <c r="A13900" s="1269" t="s">
        <v>13467</v>
      </c>
      <c r="B13900" s="503" t="s">
        <v>43459</v>
      </c>
      <c r="C13900" s="1268" t="s">
        <v>13468</v>
      </c>
      <c r="D13900" s="1269" t="s">
        <v>44254</v>
      </c>
      <c r="E13900" s="1271">
        <v>135.41999999999999</v>
      </c>
      <c r="F13900" s="761"/>
      <c r="G13900" s="295"/>
    </row>
    <row r="13901" spans="1:7" customFormat="1">
      <c r="A13901" s="1269" t="s">
        <v>13469</v>
      </c>
      <c r="B13901" s="503" t="s">
        <v>43459</v>
      </c>
      <c r="C13901" s="1268" t="s">
        <v>13470</v>
      </c>
      <c r="D13901" s="1269" t="s">
        <v>44254</v>
      </c>
      <c r="E13901" s="1271">
        <v>144.32</v>
      </c>
      <c r="F13901" s="761"/>
      <c r="G13901" s="295"/>
    </row>
    <row r="13902" spans="1:7" customFormat="1">
      <c r="A13902" s="1269" t="s">
        <v>13471</v>
      </c>
      <c r="B13902" s="503" t="s">
        <v>43459</v>
      </c>
      <c r="C13902" s="1268" t="s">
        <v>13472</v>
      </c>
      <c r="D13902" s="1269" t="s">
        <v>44254</v>
      </c>
      <c r="E13902" s="1271">
        <v>126.52</v>
      </c>
      <c r="F13902" s="761"/>
      <c r="G13902" s="295"/>
    </row>
    <row r="13903" spans="1:7" customFormat="1">
      <c r="A13903" s="1269" t="s">
        <v>13473</v>
      </c>
      <c r="B13903" s="503" t="s">
        <v>43459</v>
      </c>
      <c r="C13903" s="1268" t="s">
        <v>13474</v>
      </c>
      <c r="D13903" s="1269" t="s">
        <v>44254</v>
      </c>
      <c r="E13903" s="1271">
        <v>134.61000000000001</v>
      </c>
      <c r="F13903" s="761"/>
      <c r="G13903" s="295"/>
    </row>
    <row r="13904" spans="1:7" customFormat="1">
      <c r="A13904" s="1269" t="s">
        <v>13475</v>
      </c>
      <c r="B13904" s="503" t="s">
        <v>43459</v>
      </c>
      <c r="C13904" s="1268" t="s">
        <v>13476</v>
      </c>
      <c r="D13904" s="1269" t="s">
        <v>44254</v>
      </c>
      <c r="E13904" s="1271">
        <v>142.71</v>
      </c>
      <c r="F13904" s="761"/>
      <c r="G13904" s="295"/>
    </row>
    <row r="13905" spans="1:7" customFormat="1">
      <c r="A13905" s="1269" t="s">
        <v>13477</v>
      </c>
      <c r="B13905" s="503" t="s">
        <v>43459</v>
      </c>
      <c r="C13905" s="1268" t="s">
        <v>13478</v>
      </c>
      <c r="D13905" s="1269" t="s">
        <v>44254</v>
      </c>
      <c r="E13905" s="1271">
        <v>126.52</v>
      </c>
      <c r="F13905" s="761"/>
      <c r="G13905" s="295"/>
    </row>
    <row r="13906" spans="1:7" customFormat="1">
      <c r="A13906" s="1269" t="s">
        <v>13479</v>
      </c>
      <c r="B13906" s="503" t="s">
        <v>43459</v>
      </c>
      <c r="C13906" s="1268" t="s">
        <v>13480</v>
      </c>
      <c r="D13906" s="1269" t="s">
        <v>44254</v>
      </c>
      <c r="E13906" s="1271">
        <v>138.33000000000001</v>
      </c>
      <c r="F13906" s="761"/>
      <c r="G13906" s="295"/>
    </row>
    <row r="13907" spans="1:7" customFormat="1">
      <c r="A13907" s="1269" t="s">
        <v>13481</v>
      </c>
      <c r="B13907" s="503" t="s">
        <v>43459</v>
      </c>
      <c r="C13907" s="1268" t="s">
        <v>13482</v>
      </c>
      <c r="D13907" s="1269" t="s">
        <v>44254</v>
      </c>
      <c r="E13907" s="1271">
        <v>150.13999999999999</v>
      </c>
      <c r="F13907" s="761"/>
      <c r="G13907" s="295"/>
    </row>
    <row r="13908" spans="1:7" customFormat="1">
      <c r="A13908" s="1269" t="s">
        <v>11318</v>
      </c>
      <c r="B13908" s="503" t="s">
        <v>43459</v>
      </c>
      <c r="C13908" s="1268" t="s">
        <v>11319</v>
      </c>
      <c r="D13908" s="1269" t="s">
        <v>44254</v>
      </c>
      <c r="E13908" s="1271">
        <v>251.15</v>
      </c>
      <c r="F13908" s="761"/>
      <c r="G13908" s="295"/>
    </row>
    <row r="13909" spans="1:7" customFormat="1">
      <c r="A13909" s="1269" t="s">
        <v>11320</v>
      </c>
      <c r="B13909" s="503" t="s">
        <v>43459</v>
      </c>
      <c r="C13909" s="1268" t="s">
        <v>11321</v>
      </c>
      <c r="D13909" s="1269" t="s">
        <v>44254</v>
      </c>
      <c r="E13909" s="1271">
        <v>219.92</v>
      </c>
      <c r="F13909" s="761"/>
      <c r="G13909" s="295"/>
    </row>
    <row r="13910" spans="1:7" customFormat="1">
      <c r="A13910" s="1269" t="s">
        <v>11322</v>
      </c>
      <c r="B13910" s="503" t="s">
        <v>43459</v>
      </c>
      <c r="C13910" s="1268" t="s">
        <v>11323</v>
      </c>
      <c r="D13910" s="1269" t="s">
        <v>44254</v>
      </c>
      <c r="E13910" s="1271">
        <v>188.83</v>
      </c>
      <c r="F13910" s="761"/>
      <c r="G13910" s="295"/>
    </row>
    <row r="13911" spans="1:7" customFormat="1">
      <c r="A13911" s="1269" t="s">
        <v>11324</v>
      </c>
      <c r="B13911" s="503" t="s">
        <v>43459</v>
      </c>
      <c r="C13911" s="1268" t="s">
        <v>11325</v>
      </c>
      <c r="D13911" s="1269" t="s">
        <v>44254</v>
      </c>
      <c r="E13911" s="1271">
        <v>126.52</v>
      </c>
      <c r="F13911" s="761"/>
      <c r="G13911" s="295"/>
    </row>
    <row r="13912" spans="1:7" customFormat="1">
      <c r="A13912" s="1269" t="s">
        <v>11326</v>
      </c>
      <c r="B13912" s="503" t="s">
        <v>43459</v>
      </c>
      <c r="C13912" s="1268" t="s">
        <v>11327</v>
      </c>
      <c r="D13912" s="1269" t="s">
        <v>44254</v>
      </c>
      <c r="E13912" s="1271">
        <v>144</v>
      </c>
      <c r="F13912" s="761"/>
      <c r="G13912" s="295"/>
    </row>
    <row r="13913" spans="1:7" customFormat="1">
      <c r="A13913" s="1269" t="s">
        <v>11328</v>
      </c>
      <c r="B13913" s="503" t="s">
        <v>43459</v>
      </c>
      <c r="C13913" s="1268" t="s">
        <v>11329</v>
      </c>
      <c r="D13913" s="1269" t="s">
        <v>44254</v>
      </c>
      <c r="E13913" s="1271">
        <v>161.47999999999999</v>
      </c>
      <c r="F13913" s="761"/>
      <c r="G13913" s="295"/>
    </row>
    <row r="13914" spans="1:7" customFormat="1">
      <c r="A13914" s="1269" t="s">
        <v>23843</v>
      </c>
      <c r="B13914" s="503" t="s">
        <v>43459</v>
      </c>
      <c r="C13914" s="1268" t="s">
        <v>23844</v>
      </c>
      <c r="D13914" s="1269" t="s">
        <v>44254</v>
      </c>
      <c r="E13914" s="1272">
        <v>24.22</v>
      </c>
      <c r="F13914" s="761"/>
      <c r="G13914" s="295"/>
    </row>
    <row r="13915" spans="1:7" customFormat="1">
      <c r="A13915" s="1277">
        <v>215</v>
      </c>
      <c r="B13915" s="503" t="s">
        <v>43459</v>
      </c>
      <c r="C13915" s="1265" t="s">
        <v>11330</v>
      </c>
      <c r="D13915" s="1266" t="s">
        <v>97</v>
      </c>
      <c r="E13915" s="1267"/>
      <c r="F13915" s="761"/>
      <c r="G13915" s="295"/>
    </row>
    <row r="13916" spans="1:7" customFormat="1">
      <c r="A13916" s="1269" t="s">
        <v>11331</v>
      </c>
      <c r="B13916" s="503" t="s">
        <v>43459</v>
      </c>
      <c r="C13916" s="1268" t="s">
        <v>22444</v>
      </c>
      <c r="D13916" s="1269" t="s">
        <v>28</v>
      </c>
      <c r="E13916" s="1271">
        <v>258</v>
      </c>
      <c r="F13916" s="761"/>
      <c r="G13916" s="295"/>
    </row>
    <row r="13917" spans="1:7" customFormat="1">
      <c r="A13917" s="1278">
        <v>23</v>
      </c>
      <c r="B13917" s="503" t="s">
        <v>43459</v>
      </c>
      <c r="C13917" s="1265" t="s">
        <v>13483</v>
      </c>
      <c r="D13917" s="1266" t="s">
        <v>97</v>
      </c>
      <c r="E13917" s="1267"/>
      <c r="F13917" s="761"/>
      <c r="G13917" s="295"/>
    </row>
    <row r="13918" spans="1:7" customFormat="1" ht="32.25">
      <c r="A13918" s="1269" t="s">
        <v>11332</v>
      </c>
      <c r="B13918" s="503" t="s">
        <v>43459</v>
      </c>
      <c r="C13918" s="1268" t="s">
        <v>11333</v>
      </c>
      <c r="D13918" s="1269" t="s">
        <v>163</v>
      </c>
      <c r="E13918" s="1273">
        <v>2087.61</v>
      </c>
      <c r="F13918" s="761"/>
      <c r="G13918" s="295"/>
    </row>
    <row r="13919" spans="1:7" customFormat="1" ht="32.25">
      <c r="A13919" s="1269" t="s">
        <v>11334</v>
      </c>
      <c r="B13919" s="503" t="s">
        <v>43459</v>
      </c>
      <c r="C13919" s="1268" t="s">
        <v>11335</v>
      </c>
      <c r="D13919" s="1269" t="s">
        <v>34184</v>
      </c>
      <c r="E13919" s="1270">
        <v>1.42</v>
      </c>
      <c r="F13919" s="761"/>
      <c r="G13919" s="295"/>
    </row>
    <row r="13920" spans="1:7" customFormat="1" ht="32.25">
      <c r="A13920" s="1269" t="s">
        <v>11336</v>
      </c>
      <c r="B13920" s="503" t="s">
        <v>43459</v>
      </c>
      <c r="C13920" s="1268" t="s">
        <v>11337</v>
      </c>
      <c r="D13920" s="1269" t="s">
        <v>163</v>
      </c>
      <c r="E13920" s="1273">
        <v>1853.59</v>
      </c>
      <c r="F13920" s="761"/>
      <c r="G13920" s="295"/>
    </row>
    <row r="13921" spans="1:7" customFormat="1" ht="32.25">
      <c r="A13921" s="1269" t="s">
        <v>11338</v>
      </c>
      <c r="B13921" s="503" t="s">
        <v>43459</v>
      </c>
      <c r="C13921" s="1268" t="s">
        <v>11339</v>
      </c>
      <c r="D13921" s="1269" t="s">
        <v>34184</v>
      </c>
      <c r="E13921" s="1270">
        <v>1.02</v>
      </c>
      <c r="F13921" s="761"/>
      <c r="G13921" s="295"/>
    </row>
    <row r="13922" spans="1:7" customFormat="1" ht="32.25">
      <c r="A13922" s="1269" t="s">
        <v>11340</v>
      </c>
      <c r="B13922" s="503" t="s">
        <v>43459</v>
      </c>
      <c r="C13922" s="1268" t="s">
        <v>11341</v>
      </c>
      <c r="D13922" s="1269" t="s">
        <v>163</v>
      </c>
      <c r="E13922" s="1273">
        <v>4506.0600000000004</v>
      </c>
      <c r="F13922" s="761"/>
      <c r="G13922" s="295"/>
    </row>
    <row r="13923" spans="1:7" customFormat="1" ht="32.25">
      <c r="A13923" s="1269" t="s">
        <v>11342</v>
      </c>
      <c r="B13923" s="503" t="s">
        <v>43459</v>
      </c>
      <c r="C13923" s="1268" t="s">
        <v>11343</v>
      </c>
      <c r="D13923" s="1269" t="s">
        <v>34184</v>
      </c>
      <c r="E13923" s="1270">
        <v>1.45</v>
      </c>
      <c r="F13923" s="761"/>
      <c r="G13923" s="295"/>
    </row>
    <row r="13924" spans="1:7" customFormat="1">
      <c r="A13924" s="1278">
        <v>31</v>
      </c>
      <c r="B13924" s="503" t="s">
        <v>43459</v>
      </c>
      <c r="C13924" s="1265" t="s">
        <v>11344</v>
      </c>
      <c r="D13924" s="1266" t="s">
        <v>97</v>
      </c>
      <c r="E13924" s="1267"/>
      <c r="F13924" s="761"/>
      <c r="G13924" s="295"/>
    </row>
    <row r="13925" spans="1:7" customFormat="1">
      <c r="A13925" s="1278">
        <v>33</v>
      </c>
      <c r="B13925" s="503" t="s">
        <v>43459</v>
      </c>
      <c r="C13925" s="1265" t="s">
        <v>11345</v>
      </c>
      <c r="D13925" s="1266" t="s">
        <v>97</v>
      </c>
      <c r="E13925" s="1267"/>
      <c r="F13925" s="761"/>
      <c r="G13925" s="295"/>
    </row>
    <row r="13926" spans="1:7" customFormat="1">
      <c r="A13926" s="1269" t="s">
        <v>11346</v>
      </c>
      <c r="B13926" s="503" t="s">
        <v>43459</v>
      </c>
      <c r="C13926" s="1268" t="s">
        <v>11347</v>
      </c>
      <c r="D13926" s="1269" t="s">
        <v>32</v>
      </c>
      <c r="E13926" s="1270">
        <v>0.35</v>
      </c>
      <c r="F13926" s="761"/>
      <c r="G13926" s="295"/>
    </row>
    <row r="13927" spans="1:7" customFormat="1">
      <c r="A13927" s="1269" t="s">
        <v>11348</v>
      </c>
      <c r="B13927" s="503" t="s">
        <v>43459</v>
      </c>
      <c r="C13927" s="1268" t="s">
        <v>11349</v>
      </c>
      <c r="D13927" s="1269" t="s">
        <v>28</v>
      </c>
      <c r="E13927" s="1273">
        <v>1284.52</v>
      </c>
      <c r="F13927" s="761"/>
      <c r="G13927" s="295"/>
    </row>
    <row r="13928" spans="1:7" customFormat="1">
      <c r="A13928" s="1269" t="s">
        <v>11350</v>
      </c>
      <c r="B13928" s="503" t="s">
        <v>43459</v>
      </c>
      <c r="C13928" s="1268" t="s">
        <v>11351</v>
      </c>
      <c r="D13928" s="1269" t="s">
        <v>32</v>
      </c>
      <c r="E13928" s="1270">
        <v>0.45</v>
      </c>
      <c r="F13928" s="761"/>
      <c r="G13928" s="295"/>
    </row>
    <row r="13929" spans="1:7" customFormat="1">
      <c r="A13929" s="1269" t="s">
        <v>11352</v>
      </c>
      <c r="B13929" s="503" t="s">
        <v>43459</v>
      </c>
      <c r="C13929" s="1268" t="s">
        <v>11353</v>
      </c>
      <c r="D13929" s="1269" t="s">
        <v>28</v>
      </c>
      <c r="E13929" s="1273">
        <v>3068.04</v>
      </c>
      <c r="F13929" s="761"/>
      <c r="G13929" s="295"/>
    </row>
    <row r="13930" spans="1:7" customFormat="1">
      <c r="A13930" s="1278">
        <v>34</v>
      </c>
      <c r="B13930" s="503" t="s">
        <v>43459</v>
      </c>
      <c r="C13930" s="1265" t="s">
        <v>11354</v>
      </c>
      <c r="D13930" s="1266" t="s">
        <v>97</v>
      </c>
      <c r="E13930" s="1267"/>
      <c r="F13930" s="761"/>
      <c r="G13930" s="295"/>
    </row>
    <row r="13931" spans="1:7" customFormat="1">
      <c r="A13931" s="1269" t="s">
        <v>11355</v>
      </c>
      <c r="B13931" s="503" t="s">
        <v>43459</v>
      </c>
      <c r="C13931" s="1268" t="s">
        <v>11356</v>
      </c>
      <c r="D13931" s="1269" t="s">
        <v>32</v>
      </c>
      <c r="E13931" s="1270">
        <v>1.22</v>
      </c>
      <c r="F13931" s="761"/>
      <c r="G13931" s="295"/>
    </row>
    <row r="13932" spans="1:7" customFormat="1">
      <c r="A13932" s="1269" t="s">
        <v>11357</v>
      </c>
      <c r="B13932" s="503" t="s">
        <v>43459</v>
      </c>
      <c r="C13932" s="1268" t="s">
        <v>11358</v>
      </c>
      <c r="D13932" s="1269" t="s">
        <v>32</v>
      </c>
      <c r="E13932" s="1270">
        <v>4.97</v>
      </c>
      <c r="F13932" s="761"/>
      <c r="G13932" s="295"/>
    </row>
    <row r="13933" spans="1:7" customFormat="1">
      <c r="A13933" s="1269" t="s">
        <v>11359</v>
      </c>
      <c r="B13933" s="503" t="s">
        <v>43459</v>
      </c>
      <c r="C13933" s="1268" t="s">
        <v>11360</v>
      </c>
      <c r="D13933" s="1269" t="s">
        <v>32</v>
      </c>
      <c r="E13933" s="1270">
        <v>4.32</v>
      </c>
      <c r="F13933" s="761"/>
      <c r="G13933" s="295"/>
    </row>
    <row r="13934" spans="1:7" customFormat="1">
      <c r="A13934" s="1269" t="s">
        <v>11361</v>
      </c>
      <c r="B13934" s="503" t="s">
        <v>43459</v>
      </c>
      <c r="C13934" s="1268" t="s">
        <v>11362</v>
      </c>
      <c r="D13934" s="1269" t="s">
        <v>32</v>
      </c>
      <c r="E13934" s="1270">
        <v>3.74</v>
      </c>
      <c r="F13934" s="761"/>
      <c r="G13934" s="295"/>
    </row>
    <row r="13935" spans="1:7" customFormat="1">
      <c r="A13935" s="1269" t="s">
        <v>11363</v>
      </c>
      <c r="B13935" s="503" t="s">
        <v>43459</v>
      </c>
      <c r="C13935" s="1268" t="s">
        <v>11364</v>
      </c>
      <c r="D13935" s="1269" t="s">
        <v>32</v>
      </c>
      <c r="E13935" s="1270">
        <v>3.1</v>
      </c>
      <c r="F13935" s="761"/>
      <c r="G13935" s="295"/>
    </row>
    <row r="13936" spans="1:7" customFormat="1">
      <c r="A13936" s="1269" t="s">
        <v>11365</v>
      </c>
      <c r="B13936" s="503" t="s">
        <v>43459</v>
      </c>
      <c r="C13936" s="1268" t="s">
        <v>11366</v>
      </c>
      <c r="D13936" s="1269" t="s">
        <v>32</v>
      </c>
      <c r="E13936" s="1270">
        <v>2.4500000000000002</v>
      </c>
      <c r="F13936" s="761"/>
      <c r="G13936" s="295"/>
    </row>
    <row r="13937" spans="1:7" customFormat="1">
      <c r="A13937" s="1269" t="s">
        <v>11367</v>
      </c>
      <c r="B13937" s="503" t="s">
        <v>43459</v>
      </c>
      <c r="C13937" s="1268" t="s">
        <v>11368</v>
      </c>
      <c r="D13937" s="1269" t="s">
        <v>32</v>
      </c>
      <c r="E13937" s="1270">
        <v>1.87</v>
      </c>
      <c r="F13937" s="761"/>
      <c r="G13937" s="295"/>
    </row>
    <row r="13938" spans="1:7" customFormat="1">
      <c r="A13938" s="1269" t="s">
        <v>11369</v>
      </c>
      <c r="B13938" s="503" t="s">
        <v>43459</v>
      </c>
      <c r="C13938" s="1268" t="s">
        <v>9240</v>
      </c>
      <c r="D13938" s="1269" t="s">
        <v>32</v>
      </c>
      <c r="E13938" s="1270">
        <v>0.14000000000000001</v>
      </c>
      <c r="F13938" s="761"/>
      <c r="G13938" s="295"/>
    </row>
    <row r="13939" spans="1:7" customFormat="1">
      <c r="A13939" s="1269" t="s">
        <v>11370</v>
      </c>
      <c r="B13939" s="503" t="s">
        <v>43459</v>
      </c>
      <c r="C13939" s="1268" t="s">
        <v>9241</v>
      </c>
      <c r="D13939" s="1269" t="s">
        <v>32</v>
      </c>
      <c r="E13939" s="1270">
        <v>0.14000000000000001</v>
      </c>
      <c r="F13939" s="761"/>
      <c r="G13939" s="295"/>
    </row>
    <row r="13940" spans="1:7" customFormat="1">
      <c r="A13940" s="1269" t="s">
        <v>11371</v>
      </c>
      <c r="B13940" s="503" t="s">
        <v>43459</v>
      </c>
      <c r="C13940" s="1268" t="s">
        <v>9242</v>
      </c>
      <c r="D13940" s="1269" t="s">
        <v>32</v>
      </c>
      <c r="E13940" s="1270">
        <v>0.28999999999999998</v>
      </c>
      <c r="F13940" s="761"/>
      <c r="G13940" s="295"/>
    </row>
    <row r="13941" spans="1:7" customFormat="1">
      <c r="A13941" s="1269" t="s">
        <v>11372</v>
      </c>
      <c r="B13941" s="503" t="s">
        <v>43459</v>
      </c>
      <c r="C13941" s="1268" t="s">
        <v>9243</v>
      </c>
      <c r="D13941" s="1269" t="s">
        <v>32</v>
      </c>
      <c r="E13941" s="1270">
        <v>0.22</v>
      </c>
      <c r="F13941" s="761"/>
      <c r="G13941" s="295"/>
    </row>
    <row r="13942" spans="1:7" customFormat="1">
      <c r="A13942" s="1269" t="s">
        <v>11373</v>
      </c>
      <c r="B13942" s="503" t="s">
        <v>43459</v>
      </c>
      <c r="C13942" s="1268" t="s">
        <v>9244</v>
      </c>
      <c r="D13942" s="1269" t="s">
        <v>32</v>
      </c>
      <c r="E13942" s="1270">
        <v>0.5</v>
      </c>
      <c r="F13942" s="761"/>
      <c r="G13942" s="295"/>
    </row>
    <row r="13943" spans="1:7" customFormat="1">
      <c r="A13943" s="1269" t="s">
        <v>11374</v>
      </c>
      <c r="B13943" s="503" t="s">
        <v>43459</v>
      </c>
      <c r="C13943" s="1268" t="s">
        <v>9245</v>
      </c>
      <c r="D13943" s="1269" t="s">
        <v>32</v>
      </c>
      <c r="E13943" s="1270">
        <v>0.43</v>
      </c>
      <c r="F13943" s="761"/>
      <c r="G13943" s="295"/>
    </row>
    <row r="13944" spans="1:7" customFormat="1">
      <c r="A13944" s="1269" t="s">
        <v>11375</v>
      </c>
      <c r="B13944" s="503" t="s">
        <v>43459</v>
      </c>
      <c r="C13944" s="1268" t="s">
        <v>9246</v>
      </c>
      <c r="D13944" s="1269" t="s">
        <v>32</v>
      </c>
      <c r="E13944" s="1270">
        <v>0.36</v>
      </c>
      <c r="F13944" s="761"/>
      <c r="G13944" s="295"/>
    </row>
    <row r="13945" spans="1:7" customFormat="1">
      <c r="A13945" s="1269" t="s">
        <v>11376</v>
      </c>
      <c r="B13945" s="503" t="s">
        <v>43459</v>
      </c>
      <c r="C13945" s="1268" t="s">
        <v>11377</v>
      </c>
      <c r="D13945" s="1269" t="s">
        <v>32</v>
      </c>
      <c r="E13945" s="1270">
        <v>0.57999999999999996</v>
      </c>
      <c r="F13945" s="761"/>
      <c r="G13945" s="295"/>
    </row>
    <row r="13946" spans="1:7" customFormat="1">
      <c r="A13946" s="1269" t="s">
        <v>11378</v>
      </c>
      <c r="B13946" s="503" t="s">
        <v>43459</v>
      </c>
      <c r="C13946" s="1268" t="s">
        <v>11379</v>
      </c>
      <c r="D13946" s="1269" t="s">
        <v>32</v>
      </c>
      <c r="E13946" s="1270">
        <v>1.01</v>
      </c>
      <c r="F13946" s="761"/>
      <c r="G13946" s="295"/>
    </row>
    <row r="13947" spans="1:7" customFormat="1">
      <c r="A13947" s="1269" t="s">
        <v>11380</v>
      </c>
      <c r="B13947" s="503" t="s">
        <v>43459</v>
      </c>
      <c r="C13947" s="1268" t="s">
        <v>11381</v>
      </c>
      <c r="D13947" s="1269" t="s">
        <v>32</v>
      </c>
      <c r="E13947" s="1270">
        <v>3.6</v>
      </c>
      <c r="F13947" s="761"/>
      <c r="G13947" s="295"/>
    </row>
    <row r="13948" spans="1:7" customFormat="1">
      <c r="A13948" s="1269" t="s">
        <v>11382</v>
      </c>
      <c r="B13948" s="503" t="s">
        <v>43459</v>
      </c>
      <c r="C13948" s="1268" t="s">
        <v>11383</v>
      </c>
      <c r="D13948" s="1269" t="s">
        <v>32</v>
      </c>
      <c r="E13948" s="1270">
        <v>3.02</v>
      </c>
      <c r="F13948" s="761"/>
      <c r="G13948" s="295"/>
    </row>
    <row r="13949" spans="1:7" customFormat="1">
      <c r="A13949" s="1269" t="s">
        <v>11384</v>
      </c>
      <c r="B13949" s="503" t="s">
        <v>43459</v>
      </c>
      <c r="C13949" s="1268" t="s">
        <v>11385</v>
      </c>
      <c r="D13949" s="1269" t="s">
        <v>32</v>
      </c>
      <c r="E13949" s="1270">
        <v>2.52</v>
      </c>
      <c r="F13949" s="761"/>
      <c r="G13949" s="295"/>
    </row>
    <row r="13950" spans="1:7" customFormat="1">
      <c r="A13950" s="1269" t="s">
        <v>11386</v>
      </c>
      <c r="B13950" s="503" t="s">
        <v>43459</v>
      </c>
      <c r="C13950" s="1268" t="s">
        <v>11387</v>
      </c>
      <c r="D13950" s="1269" t="s">
        <v>32</v>
      </c>
      <c r="E13950" s="1270">
        <v>2.02</v>
      </c>
      <c r="F13950" s="761"/>
      <c r="G13950" s="295"/>
    </row>
    <row r="13951" spans="1:7" customFormat="1">
      <c r="A13951" s="1269" t="s">
        <v>11388</v>
      </c>
      <c r="B13951" s="503" t="s">
        <v>43459</v>
      </c>
      <c r="C13951" s="1268" t="s">
        <v>11389</v>
      </c>
      <c r="D13951" s="1269" t="s">
        <v>32</v>
      </c>
      <c r="E13951" s="1270">
        <v>1.51</v>
      </c>
      <c r="F13951" s="761"/>
      <c r="G13951" s="295"/>
    </row>
    <row r="13952" spans="1:7" customFormat="1">
      <c r="A13952" s="1269" t="s">
        <v>11390</v>
      </c>
      <c r="B13952" s="503" t="s">
        <v>43459</v>
      </c>
      <c r="C13952" s="1268" t="s">
        <v>11391</v>
      </c>
      <c r="D13952" s="1269" t="s">
        <v>32</v>
      </c>
      <c r="E13952" s="1270">
        <v>4.0999999999999996</v>
      </c>
      <c r="F13952" s="761"/>
      <c r="G13952" s="295"/>
    </row>
    <row r="13953" spans="1:7" customFormat="1">
      <c r="A13953" s="1269" t="s">
        <v>11392</v>
      </c>
      <c r="B13953" s="503" t="s">
        <v>43459</v>
      </c>
      <c r="C13953" s="1268" t="s">
        <v>11393</v>
      </c>
      <c r="D13953" s="1269" t="s">
        <v>32</v>
      </c>
      <c r="E13953" s="1270">
        <v>1.51</v>
      </c>
      <c r="F13953" s="761"/>
      <c r="G13953" s="295"/>
    </row>
    <row r="13954" spans="1:7" customFormat="1">
      <c r="A13954" s="1269" t="s">
        <v>11394</v>
      </c>
      <c r="B13954" s="503" t="s">
        <v>43459</v>
      </c>
      <c r="C13954" s="1268" t="s">
        <v>11395</v>
      </c>
      <c r="D13954" s="1269" t="s">
        <v>32</v>
      </c>
      <c r="E13954" s="1270">
        <v>6.12</v>
      </c>
      <c r="F13954" s="761"/>
      <c r="G13954" s="295"/>
    </row>
    <row r="13955" spans="1:7" customFormat="1">
      <c r="A13955" s="1269" t="s">
        <v>11396</v>
      </c>
      <c r="B13955" s="503" t="s">
        <v>43459</v>
      </c>
      <c r="C13955" s="1268" t="s">
        <v>11397</v>
      </c>
      <c r="D13955" s="1269" t="s">
        <v>32</v>
      </c>
      <c r="E13955" s="1270">
        <v>5.33</v>
      </c>
      <c r="F13955" s="761"/>
      <c r="G13955" s="295"/>
    </row>
    <row r="13956" spans="1:7" customFormat="1">
      <c r="A13956" s="1269" t="s">
        <v>11398</v>
      </c>
      <c r="B13956" s="503" t="s">
        <v>43459</v>
      </c>
      <c r="C13956" s="1268" t="s">
        <v>11399</v>
      </c>
      <c r="D13956" s="1269" t="s">
        <v>32</v>
      </c>
      <c r="E13956" s="1270">
        <v>4.6100000000000003</v>
      </c>
      <c r="F13956" s="761"/>
      <c r="G13956" s="295"/>
    </row>
    <row r="13957" spans="1:7" customFormat="1">
      <c r="A13957" s="1269" t="s">
        <v>11400</v>
      </c>
      <c r="B13957" s="503" t="s">
        <v>43459</v>
      </c>
      <c r="C13957" s="1268" t="s">
        <v>11401</v>
      </c>
      <c r="D13957" s="1269" t="s">
        <v>32</v>
      </c>
      <c r="E13957" s="1270">
        <v>3.82</v>
      </c>
      <c r="F13957" s="761"/>
      <c r="G13957" s="295"/>
    </row>
    <row r="13958" spans="1:7" customFormat="1">
      <c r="A13958" s="1269" t="s">
        <v>11402</v>
      </c>
      <c r="B13958" s="503" t="s">
        <v>43459</v>
      </c>
      <c r="C13958" s="1268" t="s">
        <v>11403</v>
      </c>
      <c r="D13958" s="1269" t="s">
        <v>32</v>
      </c>
      <c r="E13958" s="1270">
        <v>3.02</v>
      </c>
      <c r="F13958" s="761"/>
      <c r="G13958" s="295"/>
    </row>
    <row r="13959" spans="1:7" customFormat="1">
      <c r="A13959" s="1269" t="s">
        <v>11404</v>
      </c>
      <c r="B13959" s="503" t="s">
        <v>43459</v>
      </c>
      <c r="C13959" s="1268" t="s">
        <v>11405</v>
      </c>
      <c r="D13959" s="1269" t="s">
        <v>32</v>
      </c>
      <c r="E13959" s="1270">
        <v>2.2999999999999998</v>
      </c>
      <c r="F13959" s="761"/>
      <c r="G13959" s="295"/>
    </row>
    <row r="13960" spans="1:7" customFormat="1">
      <c r="A13960" s="1278">
        <v>35</v>
      </c>
      <c r="B13960" s="503" t="s">
        <v>43459</v>
      </c>
      <c r="C13960" s="1265" t="s">
        <v>11406</v>
      </c>
      <c r="D13960" s="1266" t="s">
        <v>97</v>
      </c>
      <c r="E13960" s="1267"/>
      <c r="F13960" s="761"/>
      <c r="G13960" s="295"/>
    </row>
    <row r="13961" spans="1:7" customFormat="1">
      <c r="A13961" s="1269" t="s">
        <v>11407</v>
      </c>
      <c r="B13961" s="503" t="s">
        <v>43459</v>
      </c>
      <c r="C13961" s="1268" t="s">
        <v>11408</v>
      </c>
      <c r="D13961" s="1269" t="s">
        <v>28</v>
      </c>
      <c r="E13961" s="1274">
        <v>13524.38</v>
      </c>
      <c r="F13961" s="761"/>
      <c r="G13961" s="295"/>
    </row>
    <row r="13962" spans="1:7" customFormat="1">
      <c r="A13962" s="1269" t="s">
        <v>11409</v>
      </c>
      <c r="B13962" s="503" t="s">
        <v>43459</v>
      </c>
      <c r="C13962" s="1268" t="s">
        <v>11410</v>
      </c>
      <c r="D13962" s="1269" t="s">
        <v>28</v>
      </c>
      <c r="E13962" s="1273">
        <v>3937.07</v>
      </c>
      <c r="F13962" s="761"/>
      <c r="G13962" s="295"/>
    </row>
    <row r="13963" spans="1:7" customFormat="1">
      <c r="A13963" s="1269" t="s">
        <v>11411</v>
      </c>
      <c r="B13963" s="503" t="s">
        <v>43459</v>
      </c>
      <c r="C13963" s="1268" t="s">
        <v>11412</v>
      </c>
      <c r="D13963" s="1269" t="s">
        <v>28</v>
      </c>
      <c r="E13963" s="1274">
        <v>11809.41</v>
      </c>
      <c r="F13963" s="761"/>
      <c r="G13963" s="295"/>
    </row>
    <row r="13964" spans="1:7" customFormat="1">
      <c r="A13964" s="1269" t="s">
        <v>11413</v>
      </c>
      <c r="B13964" s="503" t="s">
        <v>43459</v>
      </c>
      <c r="C13964" s="1268" t="s">
        <v>11414</v>
      </c>
      <c r="D13964" s="1269" t="s">
        <v>28</v>
      </c>
      <c r="E13964" s="1273">
        <v>7874.14</v>
      </c>
      <c r="F13964" s="761"/>
      <c r="G13964" s="295"/>
    </row>
    <row r="13965" spans="1:7" customFormat="1">
      <c r="A13965" s="1269" t="s">
        <v>11415</v>
      </c>
      <c r="B13965" s="503" t="s">
        <v>43459</v>
      </c>
      <c r="C13965" s="1268" t="s">
        <v>11416</v>
      </c>
      <c r="D13965" s="1269" t="s">
        <v>28</v>
      </c>
      <c r="E13965" s="1273">
        <v>2587.59</v>
      </c>
      <c r="F13965" s="761"/>
      <c r="G13965" s="295"/>
    </row>
    <row r="13966" spans="1:7" customFormat="1">
      <c r="A13966" s="1269" t="s">
        <v>11417</v>
      </c>
      <c r="B13966" s="503" t="s">
        <v>43459</v>
      </c>
      <c r="C13966" s="1268" t="s">
        <v>11418</v>
      </c>
      <c r="D13966" s="1269" t="s">
        <v>28</v>
      </c>
      <c r="E13966" s="1274">
        <v>10712.55</v>
      </c>
      <c r="F13966" s="761"/>
      <c r="G13966" s="295"/>
    </row>
    <row r="13967" spans="1:7" customFormat="1">
      <c r="A13967" s="1269" t="s">
        <v>11419</v>
      </c>
      <c r="B13967" s="503" t="s">
        <v>43459</v>
      </c>
      <c r="C13967" s="1268" t="s">
        <v>11420</v>
      </c>
      <c r="D13967" s="1269" t="s">
        <v>28</v>
      </c>
      <c r="E13967" s="1273">
        <v>8142.91</v>
      </c>
      <c r="F13967" s="761"/>
      <c r="G13967" s="295"/>
    </row>
    <row r="13968" spans="1:7" customFormat="1">
      <c r="A13968" s="1269" t="s">
        <v>11421</v>
      </c>
      <c r="B13968" s="503" t="s">
        <v>43459</v>
      </c>
      <c r="C13968" s="1268" t="s">
        <v>11422</v>
      </c>
      <c r="D13968" s="1269" t="s">
        <v>28</v>
      </c>
      <c r="E13968" s="1273">
        <v>4078.69</v>
      </c>
      <c r="F13968" s="761"/>
      <c r="G13968" s="295"/>
    </row>
    <row r="13969" spans="1:7" customFormat="1">
      <c r="A13969" s="1269" t="s">
        <v>11423</v>
      </c>
      <c r="B13969" s="503" t="s">
        <v>43459</v>
      </c>
      <c r="C13969" s="1268" t="s">
        <v>12713</v>
      </c>
      <c r="D13969" s="1269" t="s">
        <v>32</v>
      </c>
      <c r="E13969" s="1270">
        <v>0.74</v>
      </c>
      <c r="F13969" s="761"/>
      <c r="G13969" s="295"/>
    </row>
    <row r="13970" spans="1:7" customFormat="1">
      <c r="A13970" s="1269" t="s">
        <v>11424</v>
      </c>
      <c r="B13970" s="503" t="s">
        <v>43459</v>
      </c>
      <c r="C13970" s="1268" t="s">
        <v>9247</v>
      </c>
      <c r="D13970" s="1269" t="s">
        <v>32</v>
      </c>
      <c r="E13970" s="1270">
        <v>2.8</v>
      </c>
      <c r="F13970" s="761"/>
      <c r="G13970" s="295"/>
    </row>
    <row r="13971" spans="1:7" customFormat="1">
      <c r="A13971" s="1269" t="s">
        <v>11425</v>
      </c>
      <c r="B13971" s="503" t="s">
        <v>43459</v>
      </c>
      <c r="C13971" s="1268" t="s">
        <v>9248</v>
      </c>
      <c r="D13971" s="1269" t="s">
        <v>32</v>
      </c>
      <c r="E13971" s="1270">
        <v>2.46</v>
      </c>
      <c r="F13971" s="761"/>
      <c r="G13971" s="295"/>
    </row>
    <row r="13972" spans="1:7" customFormat="1">
      <c r="A13972" s="1269" t="s">
        <v>11426</v>
      </c>
      <c r="B13972" s="503" t="s">
        <v>43459</v>
      </c>
      <c r="C13972" s="1268" t="s">
        <v>9249</v>
      </c>
      <c r="D13972" s="1269" t="s">
        <v>32</v>
      </c>
      <c r="E13972" s="1270">
        <v>2.1</v>
      </c>
      <c r="F13972" s="761"/>
      <c r="G13972" s="295"/>
    </row>
    <row r="13973" spans="1:7" customFormat="1">
      <c r="A13973" s="1269" t="s">
        <v>11427</v>
      </c>
      <c r="B13973" s="503" t="s">
        <v>43459</v>
      </c>
      <c r="C13973" s="1268" t="s">
        <v>9250</v>
      </c>
      <c r="D13973" s="1269" t="s">
        <v>32</v>
      </c>
      <c r="E13973" s="1270">
        <v>1.77</v>
      </c>
      <c r="F13973" s="761"/>
      <c r="G13973" s="295"/>
    </row>
    <row r="13974" spans="1:7" customFormat="1">
      <c r="A13974" s="1269" t="s">
        <v>11428</v>
      </c>
      <c r="B13974" s="503" t="s">
        <v>43459</v>
      </c>
      <c r="C13974" s="1268" t="s">
        <v>9251</v>
      </c>
      <c r="D13974" s="1269" t="s">
        <v>32</v>
      </c>
      <c r="E13974" s="1270">
        <v>1.43</v>
      </c>
      <c r="F13974" s="761"/>
      <c r="G13974" s="295"/>
    </row>
    <row r="13975" spans="1:7" customFormat="1">
      <c r="A13975" s="1269" t="s">
        <v>11429</v>
      </c>
      <c r="B13975" s="503" t="s">
        <v>43459</v>
      </c>
      <c r="C13975" s="1268" t="s">
        <v>12714</v>
      </c>
      <c r="D13975" s="1269" t="s">
        <v>32</v>
      </c>
      <c r="E13975" s="1270">
        <v>1.0900000000000001</v>
      </c>
      <c r="F13975" s="761"/>
      <c r="G13975" s="295"/>
    </row>
    <row r="13976" spans="1:7" customFormat="1">
      <c r="A13976" s="1269" t="s">
        <v>11430</v>
      </c>
      <c r="B13976" s="503" t="s">
        <v>43459</v>
      </c>
      <c r="C13976" s="1268" t="s">
        <v>9252</v>
      </c>
      <c r="D13976" s="1269" t="s">
        <v>169</v>
      </c>
      <c r="E13976" s="1270">
        <v>6</v>
      </c>
      <c r="F13976" s="761"/>
      <c r="G13976" s="295"/>
    </row>
    <row r="13977" spans="1:7" customFormat="1">
      <c r="A13977" s="1269" t="s">
        <v>11431</v>
      </c>
      <c r="B13977" s="503" t="s">
        <v>43459</v>
      </c>
      <c r="C13977" s="1268" t="s">
        <v>11432</v>
      </c>
      <c r="D13977" s="1269" t="s">
        <v>9253</v>
      </c>
      <c r="E13977" s="1271">
        <v>493.63</v>
      </c>
      <c r="F13977" s="761"/>
      <c r="G13977" s="295"/>
    </row>
    <row r="13978" spans="1:7" customFormat="1">
      <c r="A13978" s="1269" t="s">
        <v>11433</v>
      </c>
      <c r="B13978" s="503" t="s">
        <v>43459</v>
      </c>
      <c r="C13978" s="1268" t="s">
        <v>11434</v>
      </c>
      <c r="D13978" s="1269" t="s">
        <v>9253</v>
      </c>
      <c r="E13978" s="1271">
        <v>442.79</v>
      </c>
      <c r="F13978" s="761"/>
      <c r="G13978" s="295"/>
    </row>
    <row r="13979" spans="1:7" customFormat="1">
      <c r="A13979" s="1269" t="s">
        <v>11435</v>
      </c>
      <c r="B13979" s="503" t="s">
        <v>43459</v>
      </c>
      <c r="C13979" s="1268" t="s">
        <v>11436</v>
      </c>
      <c r="D13979" s="1269" t="s">
        <v>9253</v>
      </c>
      <c r="E13979" s="1271">
        <v>532.27</v>
      </c>
      <c r="F13979" s="761"/>
      <c r="G13979" s="295"/>
    </row>
    <row r="13980" spans="1:7" customFormat="1">
      <c r="A13980" s="1269" t="s">
        <v>11437</v>
      </c>
      <c r="B13980" s="503" t="s">
        <v>43459</v>
      </c>
      <c r="C13980" s="1268" t="s">
        <v>11438</v>
      </c>
      <c r="D13980" s="1269" t="s">
        <v>9253</v>
      </c>
      <c r="E13980" s="1271">
        <v>540.51</v>
      </c>
      <c r="F13980" s="761"/>
      <c r="G13980" s="295"/>
    </row>
    <row r="13981" spans="1:7" customFormat="1">
      <c r="A13981" s="1269" t="s">
        <v>11439</v>
      </c>
      <c r="B13981" s="503" t="s">
        <v>43459</v>
      </c>
      <c r="C13981" s="1268" t="s">
        <v>11440</v>
      </c>
      <c r="D13981" s="1269" t="s">
        <v>28</v>
      </c>
      <c r="E13981" s="1273">
        <v>1576.39</v>
      </c>
      <c r="F13981" s="761"/>
      <c r="G13981" s="295"/>
    </row>
    <row r="13982" spans="1:7" customFormat="1">
      <c r="A13982" s="1269" t="s">
        <v>11441</v>
      </c>
      <c r="B13982" s="503" t="s">
        <v>43459</v>
      </c>
      <c r="C13982" s="1268" t="s">
        <v>11442</v>
      </c>
      <c r="D13982" s="1269" t="s">
        <v>9253</v>
      </c>
      <c r="E13982" s="1273">
        <v>1036.49</v>
      </c>
      <c r="F13982" s="761"/>
      <c r="G13982" s="295"/>
    </row>
    <row r="13983" spans="1:7" customFormat="1">
      <c r="A13983" s="1269" t="s">
        <v>23845</v>
      </c>
      <c r="B13983" s="503" t="s">
        <v>43459</v>
      </c>
      <c r="C13983" s="1268" t="s">
        <v>23846</v>
      </c>
      <c r="D13983" s="1269" t="s">
        <v>9253</v>
      </c>
      <c r="E13983" s="1271">
        <v>413.41</v>
      </c>
      <c r="F13983" s="761"/>
      <c r="G13983" s="295"/>
    </row>
    <row r="13984" spans="1:7" customFormat="1">
      <c r="A13984" s="1269" t="s">
        <v>23847</v>
      </c>
      <c r="B13984" s="503" t="s">
        <v>43459</v>
      </c>
      <c r="C13984" s="1268" t="s">
        <v>23848</v>
      </c>
      <c r="D13984" s="1269" t="s">
        <v>9253</v>
      </c>
      <c r="E13984" s="1271">
        <v>766.22</v>
      </c>
      <c r="F13984" s="761"/>
      <c r="G13984" s="295"/>
    </row>
    <row r="13985" spans="1:7" customFormat="1">
      <c r="A13985" s="1269" t="s">
        <v>11443</v>
      </c>
      <c r="B13985" s="503" t="s">
        <v>43459</v>
      </c>
      <c r="C13985" s="1268" t="s">
        <v>11444</v>
      </c>
      <c r="D13985" s="1269" t="s">
        <v>9253</v>
      </c>
      <c r="E13985" s="1271">
        <v>932.27</v>
      </c>
      <c r="F13985" s="761"/>
      <c r="G13985" s="295"/>
    </row>
    <row r="13986" spans="1:7" customFormat="1">
      <c r="A13986" s="1269" t="s">
        <v>11445</v>
      </c>
      <c r="B13986" s="503" t="s">
        <v>43459</v>
      </c>
      <c r="C13986" s="1268" t="s">
        <v>11446</v>
      </c>
      <c r="D13986" s="1269" t="s">
        <v>9253</v>
      </c>
      <c r="E13986" s="1273">
        <v>1574.51</v>
      </c>
      <c r="F13986" s="761"/>
      <c r="G13986" s="295"/>
    </row>
    <row r="13987" spans="1:7" customFormat="1">
      <c r="A13987" s="1269" t="s">
        <v>11447</v>
      </c>
      <c r="B13987" s="503" t="s">
        <v>43459</v>
      </c>
      <c r="C13987" s="1268" t="s">
        <v>11448</v>
      </c>
      <c r="D13987" s="1269" t="s">
        <v>9253</v>
      </c>
      <c r="E13987" s="1273">
        <v>1334.69</v>
      </c>
      <c r="F13987" s="761"/>
      <c r="G13987" s="295"/>
    </row>
    <row r="13988" spans="1:7" customFormat="1">
      <c r="A13988" s="1269" t="s">
        <v>11449</v>
      </c>
      <c r="B13988" s="503" t="s">
        <v>43459</v>
      </c>
      <c r="C13988" s="1268" t="s">
        <v>11450</v>
      </c>
      <c r="D13988" s="1269" t="s">
        <v>9253</v>
      </c>
      <c r="E13988" s="1273">
        <v>1808.2</v>
      </c>
      <c r="F13988" s="761"/>
      <c r="G13988" s="295"/>
    </row>
    <row r="13989" spans="1:7" customFormat="1">
      <c r="A13989" s="1269" t="s">
        <v>11451</v>
      </c>
      <c r="B13989" s="503" t="s">
        <v>43459</v>
      </c>
      <c r="C13989" s="1268" t="s">
        <v>11452</v>
      </c>
      <c r="D13989" s="1269" t="s">
        <v>9253</v>
      </c>
      <c r="E13989" s="1273">
        <v>2020.53</v>
      </c>
      <c r="F13989" s="761"/>
      <c r="G13989" s="295"/>
    </row>
    <row r="13990" spans="1:7" customFormat="1">
      <c r="A13990" s="1269" t="s">
        <v>23849</v>
      </c>
      <c r="B13990" s="503" t="s">
        <v>43459</v>
      </c>
      <c r="C13990" s="1268" t="s">
        <v>23850</v>
      </c>
      <c r="D13990" s="1269" t="s">
        <v>9253</v>
      </c>
      <c r="E13990" s="1273">
        <v>1651.48</v>
      </c>
      <c r="F13990" s="761"/>
      <c r="G13990" s="295"/>
    </row>
    <row r="13991" spans="1:7" customFormat="1">
      <c r="A13991" s="1269" t="s">
        <v>11453</v>
      </c>
      <c r="B13991" s="503" t="s">
        <v>43459</v>
      </c>
      <c r="C13991" s="1268" t="s">
        <v>11454</v>
      </c>
      <c r="D13991" s="1269" t="s">
        <v>9253</v>
      </c>
      <c r="E13991" s="1273">
        <v>1939.48</v>
      </c>
      <c r="F13991" s="761"/>
      <c r="G13991" s="295"/>
    </row>
    <row r="13992" spans="1:7" customFormat="1">
      <c r="A13992" s="1269" t="s">
        <v>11455</v>
      </c>
      <c r="B13992" s="503" t="s">
        <v>43459</v>
      </c>
      <c r="C13992" s="1268" t="s">
        <v>11456</v>
      </c>
      <c r="D13992" s="1269" t="s">
        <v>9253</v>
      </c>
      <c r="E13992" s="1273">
        <v>1352.47</v>
      </c>
      <c r="F13992" s="761"/>
      <c r="G13992" s="295"/>
    </row>
    <row r="13993" spans="1:7" customFormat="1">
      <c r="A13993" s="1269" t="s">
        <v>23851</v>
      </c>
      <c r="B13993" s="503" t="s">
        <v>43459</v>
      </c>
      <c r="C13993" s="1268" t="s">
        <v>23852</v>
      </c>
      <c r="D13993" s="1269" t="s">
        <v>9253</v>
      </c>
      <c r="E13993" s="1271">
        <v>767.81</v>
      </c>
      <c r="F13993" s="761"/>
      <c r="G13993" s="295"/>
    </row>
    <row r="13994" spans="1:7" customFormat="1">
      <c r="A13994" s="1269" t="s">
        <v>11457</v>
      </c>
      <c r="B13994" s="503" t="s">
        <v>43459</v>
      </c>
      <c r="C13994" s="1268" t="s">
        <v>11458</v>
      </c>
      <c r="D13994" s="1269" t="s">
        <v>9253</v>
      </c>
      <c r="E13994" s="1273">
        <v>1349.38</v>
      </c>
      <c r="F13994" s="761"/>
      <c r="G13994" s="295"/>
    </row>
    <row r="13995" spans="1:7" customFormat="1">
      <c r="A13995" s="1269" t="s">
        <v>23853</v>
      </c>
      <c r="B13995" s="503" t="s">
        <v>43459</v>
      </c>
      <c r="C13995" s="1268" t="s">
        <v>23854</v>
      </c>
      <c r="D13995" s="1269" t="s">
        <v>9253</v>
      </c>
      <c r="E13995" s="1271">
        <v>976.18</v>
      </c>
      <c r="F13995" s="761"/>
      <c r="G13995" s="295"/>
    </row>
    <row r="13996" spans="1:7" customFormat="1">
      <c r="A13996" s="1269" t="s">
        <v>11459</v>
      </c>
      <c r="B13996" s="503" t="s">
        <v>43459</v>
      </c>
      <c r="C13996" s="1268" t="s">
        <v>11460</v>
      </c>
      <c r="D13996" s="1269" t="s">
        <v>9253</v>
      </c>
      <c r="E13996" s="1273">
        <v>1480.18</v>
      </c>
      <c r="F13996" s="761"/>
      <c r="G13996" s="295"/>
    </row>
    <row r="13997" spans="1:7" customFormat="1">
      <c r="A13997" s="1269" t="s">
        <v>11461</v>
      </c>
      <c r="B13997" s="503" t="s">
        <v>43459</v>
      </c>
      <c r="C13997" s="1268" t="s">
        <v>11462</v>
      </c>
      <c r="D13997" s="1269" t="s">
        <v>9253</v>
      </c>
      <c r="E13997" s="1273">
        <v>2180.8200000000002</v>
      </c>
      <c r="F13997" s="761"/>
      <c r="G13997" s="295"/>
    </row>
    <row r="13998" spans="1:7" customFormat="1">
      <c r="A13998" s="1269" t="s">
        <v>11463</v>
      </c>
      <c r="B13998" s="503" t="s">
        <v>43459</v>
      </c>
      <c r="C13998" s="1268" t="s">
        <v>11464</v>
      </c>
      <c r="D13998" s="1269" t="s">
        <v>9253</v>
      </c>
      <c r="E13998" s="1273">
        <v>1438.06</v>
      </c>
      <c r="F13998" s="761"/>
      <c r="G13998" s="295"/>
    </row>
    <row r="13999" spans="1:7" customFormat="1">
      <c r="A13999" s="1269" t="s">
        <v>23855</v>
      </c>
      <c r="B13999" s="503" t="s">
        <v>43459</v>
      </c>
      <c r="C13999" s="1268" t="s">
        <v>23856</v>
      </c>
      <c r="D13999" s="1269" t="s">
        <v>9253</v>
      </c>
      <c r="E13999" s="1273">
        <v>1202</v>
      </c>
      <c r="F13999" s="761"/>
      <c r="G13999" s="295"/>
    </row>
    <row r="14000" spans="1:7" customFormat="1">
      <c r="A14000" s="1269" t="s">
        <v>11465</v>
      </c>
      <c r="B14000" s="503" t="s">
        <v>43459</v>
      </c>
      <c r="C14000" s="1268" t="s">
        <v>11466</v>
      </c>
      <c r="D14000" s="1269" t="s">
        <v>9253</v>
      </c>
      <c r="E14000" s="1273">
        <v>1296.44</v>
      </c>
      <c r="F14000" s="761"/>
      <c r="G14000" s="295"/>
    </row>
    <row r="14001" spans="1:7" customFormat="1">
      <c r="A14001" s="1269" t="s">
        <v>11467</v>
      </c>
      <c r="B14001" s="503" t="s">
        <v>43459</v>
      </c>
      <c r="C14001" s="1268" t="s">
        <v>11468</v>
      </c>
      <c r="D14001" s="1269" t="s">
        <v>9253</v>
      </c>
      <c r="E14001" s="1273">
        <v>1664.2</v>
      </c>
      <c r="F14001" s="761"/>
      <c r="G14001" s="295"/>
    </row>
    <row r="14002" spans="1:7" customFormat="1">
      <c r="A14002" s="1269" t="s">
        <v>11469</v>
      </c>
      <c r="B14002" s="503" t="s">
        <v>43459</v>
      </c>
      <c r="C14002" s="1268" t="s">
        <v>11470</v>
      </c>
      <c r="D14002" s="1269" t="s">
        <v>9253</v>
      </c>
      <c r="E14002" s="1273">
        <v>1000.1</v>
      </c>
      <c r="F14002" s="761"/>
      <c r="G14002" s="295"/>
    </row>
    <row r="14003" spans="1:7" customFormat="1">
      <c r="A14003" s="1269" t="s">
        <v>23857</v>
      </c>
      <c r="B14003" s="503" t="s">
        <v>43459</v>
      </c>
      <c r="C14003" s="1268" t="s">
        <v>23858</v>
      </c>
      <c r="D14003" s="1269" t="s">
        <v>9253</v>
      </c>
      <c r="E14003" s="1271">
        <v>584.72</v>
      </c>
      <c r="F14003" s="761"/>
      <c r="G14003" s="295"/>
    </row>
    <row r="14004" spans="1:7" customFormat="1">
      <c r="A14004" s="1269" t="s">
        <v>11471</v>
      </c>
      <c r="B14004" s="503" t="s">
        <v>43459</v>
      </c>
      <c r="C14004" s="1268" t="s">
        <v>11472</v>
      </c>
      <c r="D14004" s="1269" t="s">
        <v>9253</v>
      </c>
      <c r="E14004" s="1273">
        <v>1808.2</v>
      </c>
      <c r="F14004" s="761"/>
      <c r="G14004" s="295"/>
    </row>
    <row r="14005" spans="1:7" customFormat="1">
      <c r="A14005" s="1269" t="s">
        <v>11473</v>
      </c>
      <c r="B14005" s="503" t="s">
        <v>43459</v>
      </c>
      <c r="C14005" s="1268" t="s">
        <v>11474</v>
      </c>
      <c r="D14005" s="1269" t="s">
        <v>9253</v>
      </c>
      <c r="E14005" s="1273">
        <v>1438.06</v>
      </c>
      <c r="F14005" s="761"/>
      <c r="G14005" s="295"/>
    </row>
    <row r="14006" spans="1:7" customFormat="1">
      <c r="A14006" s="1269" t="s">
        <v>11475</v>
      </c>
      <c r="B14006" s="503" t="s">
        <v>43459</v>
      </c>
      <c r="C14006" s="1268" t="s">
        <v>22445</v>
      </c>
      <c r="D14006" s="1269" t="s">
        <v>9253</v>
      </c>
      <c r="E14006" s="1273">
        <v>1730.34</v>
      </c>
      <c r="F14006" s="761"/>
      <c r="G14006" s="295"/>
    </row>
    <row r="14007" spans="1:7" customFormat="1">
      <c r="A14007" s="1269" t="s">
        <v>11476</v>
      </c>
      <c r="B14007" s="503" t="s">
        <v>43459</v>
      </c>
      <c r="C14007" s="1268" t="s">
        <v>11477</v>
      </c>
      <c r="D14007" s="1269" t="s">
        <v>9253</v>
      </c>
      <c r="E14007" s="1273">
        <v>1652.48</v>
      </c>
      <c r="F14007" s="761"/>
      <c r="G14007" s="295"/>
    </row>
    <row r="14008" spans="1:7" customFormat="1">
      <c r="A14008" s="1269" t="s">
        <v>23859</v>
      </c>
      <c r="B14008" s="503" t="s">
        <v>43459</v>
      </c>
      <c r="C14008" s="1268" t="s">
        <v>23860</v>
      </c>
      <c r="D14008" s="1269" t="s">
        <v>9253</v>
      </c>
      <c r="E14008" s="1271">
        <v>957.99</v>
      </c>
      <c r="F14008" s="761"/>
      <c r="G14008" s="295"/>
    </row>
    <row r="14009" spans="1:7" customFormat="1">
      <c r="A14009" s="1269" t="s">
        <v>23861</v>
      </c>
      <c r="B14009" s="503" t="s">
        <v>43459</v>
      </c>
      <c r="C14009" s="1268" t="s">
        <v>23862</v>
      </c>
      <c r="D14009" s="1269" t="s">
        <v>9253</v>
      </c>
      <c r="E14009" s="1271">
        <v>485.17</v>
      </c>
      <c r="F14009" s="761"/>
      <c r="G14009" s="295"/>
    </row>
    <row r="14010" spans="1:7" customFormat="1">
      <c r="A14010" s="1269" t="s">
        <v>11478</v>
      </c>
      <c r="B14010" s="503" t="s">
        <v>43459</v>
      </c>
      <c r="C14010" s="1268" t="s">
        <v>11479</v>
      </c>
      <c r="D14010" s="1269" t="s">
        <v>9253</v>
      </c>
      <c r="E14010" s="1273">
        <v>1386.12</v>
      </c>
      <c r="F14010" s="761"/>
      <c r="G14010" s="295"/>
    </row>
    <row r="14011" spans="1:7" customFormat="1">
      <c r="A14011" s="1269" t="s">
        <v>11480</v>
      </c>
      <c r="B14011" s="503" t="s">
        <v>43459</v>
      </c>
      <c r="C14011" s="1268" t="s">
        <v>11481</v>
      </c>
      <c r="D14011" s="1269" t="s">
        <v>9253</v>
      </c>
      <c r="E14011" s="1273">
        <v>1730.34</v>
      </c>
      <c r="F14011" s="761"/>
      <c r="G14011" s="295"/>
    </row>
    <row r="14012" spans="1:7" customFormat="1">
      <c r="A14012" s="1269" t="s">
        <v>11482</v>
      </c>
      <c r="B14012" s="503" t="s">
        <v>43459</v>
      </c>
      <c r="C14012" s="1268" t="s">
        <v>11483</v>
      </c>
      <c r="D14012" s="1269" t="s">
        <v>9253</v>
      </c>
      <c r="E14012" s="1273">
        <v>1249.02</v>
      </c>
      <c r="F14012" s="761"/>
      <c r="G14012" s="295"/>
    </row>
    <row r="14013" spans="1:7" customFormat="1">
      <c r="A14013" s="1269" t="s">
        <v>23863</v>
      </c>
      <c r="B14013" s="503" t="s">
        <v>43459</v>
      </c>
      <c r="C14013" s="1268" t="s">
        <v>23864</v>
      </c>
      <c r="D14013" s="1269" t="s">
        <v>9253</v>
      </c>
      <c r="E14013" s="1271">
        <v>625.09</v>
      </c>
      <c r="F14013" s="761"/>
      <c r="G14013" s="295"/>
    </row>
    <row r="14014" spans="1:7" customFormat="1">
      <c r="A14014" s="1269" t="s">
        <v>23865</v>
      </c>
      <c r="B14014" s="503" t="s">
        <v>43459</v>
      </c>
      <c r="C14014" s="1268" t="s">
        <v>23866</v>
      </c>
      <c r="D14014" s="1269" t="s">
        <v>9253</v>
      </c>
      <c r="E14014" s="1273">
        <v>1793.1</v>
      </c>
      <c r="F14014" s="761"/>
      <c r="G14014" s="295"/>
    </row>
    <row r="14015" spans="1:7" customFormat="1">
      <c r="A14015" s="1269" t="s">
        <v>11484</v>
      </c>
      <c r="B14015" s="503" t="s">
        <v>43459</v>
      </c>
      <c r="C14015" s="1268" t="s">
        <v>11485</v>
      </c>
      <c r="D14015" s="1269" t="s">
        <v>9253</v>
      </c>
      <c r="E14015" s="1273">
        <v>1300.72</v>
      </c>
      <c r="F14015" s="761"/>
      <c r="G14015" s="295"/>
    </row>
    <row r="14016" spans="1:7" customFormat="1">
      <c r="A14016" s="1269" t="s">
        <v>11486</v>
      </c>
      <c r="B14016" s="503" t="s">
        <v>43459</v>
      </c>
      <c r="C14016" s="1268" t="s">
        <v>11487</v>
      </c>
      <c r="D14016" s="1269" t="s">
        <v>9253</v>
      </c>
      <c r="E14016" s="1273">
        <v>1202</v>
      </c>
      <c r="F14016" s="761"/>
      <c r="G14016" s="295"/>
    </row>
    <row r="14017" spans="1:7" customFormat="1">
      <c r="A14017" s="1269" t="s">
        <v>11488</v>
      </c>
      <c r="B14017" s="503" t="s">
        <v>43459</v>
      </c>
      <c r="C14017" s="1268" t="s">
        <v>11489</v>
      </c>
      <c r="D14017" s="1269" t="s">
        <v>9253</v>
      </c>
      <c r="E14017" s="1271">
        <v>592.48</v>
      </c>
      <c r="F14017" s="761"/>
      <c r="G14017" s="295"/>
    </row>
    <row r="14018" spans="1:7" customFormat="1">
      <c r="A14018" s="1269" t="s">
        <v>11490</v>
      </c>
      <c r="B14018" s="503" t="s">
        <v>43459</v>
      </c>
      <c r="C14018" s="1268" t="s">
        <v>11491</v>
      </c>
      <c r="D14018" s="1269" t="s">
        <v>9253</v>
      </c>
      <c r="E14018" s="1271">
        <v>774.86</v>
      </c>
      <c r="F14018" s="761"/>
      <c r="G14018" s="295"/>
    </row>
    <row r="14019" spans="1:7" customFormat="1">
      <c r="A14019" s="1269" t="s">
        <v>11492</v>
      </c>
      <c r="B14019" s="503" t="s">
        <v>43459</v>
      </c>
      <c r="C14019" s="1268" t="s">
        <v>11493</v>
      </c>
      <c r="D14019" s="1269" t="s">
        <v>9253</v>
      </c>
      <c r="E14019" s="1273">
        <v>1036.49</v>
      </c>
      <c r="F14019" s="761"/>
      <c r="G14019" s="295"/>
    </row>
    <row r="14020" spans="1:7" customFormat="1">
      <c r="A14020" s="1278">
        <v>37</v>
      </c>
      <c r="B14020" s="503" t="s">
        <v>43459</v>
      </c>
      <c r="C14020" s="1265" t="s">
        <v>11494</v>
      </c>
      <c r="D14020" s="1266" t="s">
        <v>97</v>
      </c>
      <c r="E14020" s="1267"/>
      <c r="F14020" s="761"/>
      <c r="G14020" s="295"/>
    </row>
    <row r="14021" spans="1:7" customFormat="1">
      <c r="A14021" s="1269" t="s">
        <v>11495</v>
      </c>
      <c r="B14021" s="503" t="s">
        <v>43459</v>
      </c>
      <c r="C14021" s="1268" t="s">
        <v>11496</v>
      </c>
      <c r="D14021" s="1269" t="s">
        <v>34184</v>
      </c>
      <c r="E14021" s="1270">
        <v>1.25</v>
      </c>
      <c r="F14021" s="761"/>
      <c r="G14021" s="295"/>
    </row>
    <row r="14022" spans="1:7" customFormat="1">
      <c r="A14022" s="1269" t="s">
        <v>11497</v>
      </c>
      <c r="B14022" s="503" t="s">
        <v>43459</v>
      </c>
      <c r="C14022" s="1268" t="s">
        <v>11498</v>
      </c>
      <c r="D14022" s="1269" t="s">
        <v>44254</v>
      </c>
      <c r="E14022" s="1272">
        <v>38.93</v>
      </c>
      <c r="F14022" s="761"/>
      <c r="G14022" s="295"/>
    </row>
    <row r="14023" spans="1:7" customFormat="1">
      <c r="A14023" s="1278">
        <v>38</v>
      </c>
      <c r="B14023" s="503" t="s">
        <v>43459</v>
      </c>
      <c r="C14023" s="1265" t="s">
        <v>11499</v>
      </c>
      <c r="D14023" s="1266" t="s">
        <v>97</v>
      </c>
      <c r="E14023" s="1267"/>
      <c r="F14023" s="761"/>
      <c r="G14023" s="295"/>
    </row>
    <row r="14024" spans="1:7" customFormat="1">
      <c r="A14024" s="1269" t="s">
        <v>11500</v>
      </c>
      <c r="B14024" s="503" t="s">
        <v>43459</v>
      </c>
      <c r="C14024" s="1268" t="s">
        <v>12715</v>
      </c>
      <c r="D14024" s="1269" t="s">
        <v>32</v>
      </c>
      <c r="E14024" s="1270">
        <v>0.24</v>
      </c>
      <c r="F14024" s="761"/>
      <c r="G14024" s="295"/>
    </row>
    <row r="14025" spans="1:7" customFormat="1">
      <c r="A14025" s="1269" t="s">
        <v>11501</v>
      </c>
      <c r="B14025" s="503" t="s">
        <v>43459</v>
      </c>
      <c r="C14025" s="1268" t="s">
        <v>11502</v>
      </c>
      <c r="D14025" s="1269" t="s">
        <v>32</v>
      </c>
      <c r="E14025" s="1270">
        <v>0.87</v>
      </c>
      <c r="F14025" s="761"/>
      <c r="G14025" s="295"/>
    </row>
    <row r="14026" spans="1:7" customFormat="1">
      <c r="A14026" s="1269" t="s">
        <v>11503</v>
      </c>
      <c r="B14026" s="503" t="s">
        <v>43459</v>
      </c>
      <c r="C14026" s="1268" t="s">
        <v>11504</v>
      </c>
      <c r="D14026" s="1269" t="s">
        <v>32</v>
      </c>
      <c r="E14026" s="1270">
        <v>0.76</v>
      </c>
      <c r="F14026" s="761"/>
      <c r="G14026" s="295"/>
    </row>
    <row r="14027" spans="1:7" customFormat="1">
      <c r="A14027" s="1269" t="s">
        <v>11505</v>
      </c>
      <c r="B14027" s="503" t="s">
        <v>43459</v>
      </c>
      <c r="C14027" s="1268" t="s">
        <v>11506</v>
      </c>
      <c r="D14027" s="1269" t="s">
        <v>32</v>
      </c>
      <c r="E14027" s="1270">
        <v>0.65</v>
      </c>
      <c r="F14027" s="761"/>
      <c r="G14027" s="295"/>
    </row>
    <row r="14028" spans="1:7" customFormat="1">
      <c r="A14028" s="1269" t="s">
        <v>11507</v>
      </c>
      <c r="B14028" s="503" t="s">
        <v>43459</v>
      </c>
      <c r="C14028" s="1268" t="s">
        <v>11508</v>
      </c>
      <c r="D14028" s="1269" t="s">
        <v>32</v>
      </c>
      <c r="E14028" s="1270">
        <v>0.55000000000000004</v>
      </c>
      <c r="F14028" s="761"/>
      <c r="G14028" s="295"/>
    </row>
    <row r="14029" spans="1:7" customFormat="1">
      <c r="A14029" s="1269" t="s">
        <v>11509</v>
      </c>
      <c r="B14029" s="503" t="s">
        <v>43459</v>
      </c>
      <c r="C14029" s="1268" t="s">
        <v>11510</v>
      </c>
      <c r="D14029" s="1269" t="s">
        <v>32</v>
      </c>
      <c r="E14029" s="1270">
        <v>0.45</v>
      </c>
      <c r="F14029" s="761"/>
      <c r="G14029" s="295"/>
    </row>
    <row r="14030" spans="1:7" customFormat="1">
      <c r="A14030" s="1269" t="s">
        <v>11511</v>
      </c>
      <c r="B14030" s="503" t="s">
        <v>43459</v>
      </c>
      <c r="C14030" s="1268" t="s">
        <v>12716</v>
      </c>
      <c r="D14030" s="1269" t="s">
        <v>32</v>
      </c>
      <c r="E14030" s="1270">
        <v>0.34</v>
      </c>
      <c r="F14030" s="761"/>
      <c r="G14030" s="295"/>
    </row>
    <row r="14031" spans="1:7" customFormat="1">
      <c r="A14031" s="1269" t="s">
        <v>11512</v>
      </c>
      <c r="B14031" s="503" t="s">
        <v>43459</v>
      </c>
      <c r="C14031" s="1268" t="s">
        <v>9254</v>
      </c>
      <c r="D14031" s="1269" t="s">
        <v>32</v>
      </c>
      <c r="E14031" s="1270">
        <v>0.09</v>
      </c>
      <c r="F14031" s="761"/>
      <c r="G14031" s="295"/>
    </row>
    <row r="14032" spans="1:7" customFormat="1">
      <c r="A14032" s="1269" t="s">
        <v>11513</v>
      </c>
      <c r="B14032" s="503" t="s">
        <v>43459</v>
      </c>
      <c r="C14032" s="1268" t="s">
        <v>11514</v>
      </c>
      <c r="D14032" s="1269" t="s">
        <v>32</v>
      </c>
      <c r="E14032" s="1270">
        <v>0.61</v>
      </c>
      <c r="F14032" s="761"/>
      <c r="G14032" s="295"/>
    </row>
    <row r="14033" spans="1:7" customFormat="1">
      <c r="A14033" s="1269" t="s">
        <v>11515</v>
      </c>
      <c r="B14033" s="503" t="s">
        <v>43459</v>
      </c>
      <c r="C14033" s="1268" t="s">
        <v>11516</v>
      </c>
      <c r="D14033" s="1269" t="s">
        <v>32</v>
      </c>
      <c r="E14033" s="1270">
        <v>2.44</v>
      </c>
      <c r="F14033" s="761"/>
      <c r="G14033" s="295"/>
    </row>
    <row r="14034" spans="1:7" customFormat="1">
      <c r="A14034" s="1269" t="s">
        <v>11517</v>
      </c>
      <c r="B14034" s="503" t="s">
        <v>43459</v>
      </c>
      <c r="C14034" s="1268" t="s">
        <v>11518</v>
      </c>
      <c r="D14034" s="1269" t="s">
        <v>32</v>
      </c>
      <c r="E14034" s="1270">
        <v>2.14</v>
      </c>
      <c r="F14034" s="761"/>
      <c r="G14034" s="295"/>
    </row>
    <row r="14035" spans="1:7" customFormat="1">
      <c r="A14035" s="1269" t="s">
        <v>11519</v>
      </c>
      <c r="B14035" s="503" t="s">
        <v>43459</v>
      </c>
      <c r="C14035" s="1268" t="s">
        <v>11520</v>
      </c>
      <c r="D14035" s="1269" t="s">
        <v>32</v>
      </c>
      <c r="E14035" s="1270">
        <v>1.83</v>
      </c>
      <c r="F14035" s="761"/>
      <c r="G14035" s="295"/>
    </row>
    <row r="14036" spans="1:7" customFormat="1">
      <c r="A14036" s="1269" t="s">
        <v>11521</v>
      </c>
      <c r="B14036" s="503" t="s">
        <v>43459</v>
      </c>
      <c r="C14036" s="1268" t="s">
        <v>11522</v>
      </c>
      <c r="D14036" s="1269" t="s">
        <v>32</v>
      </c>
      <c r="E14036" s="1270">
        <v>1.53</v>
      </c>
      <c r="F14036" s="761"/>
      <c r="G14036" s="295"/>
    </row>
    <row r="14037" spans="1:7" customFormat="1">
      <c r="A14037" s="1269" t="s">
        <v>11523</v>
      </c>
      <c r="B14037" s="503" t="s">
        <v>43459</v>
      </c>
      <c r="C14037" s="1268" t="s">
        <v>11524</v>
      </c>
      <c r="D14037" s="1269" t="s">
        <v>32</v>
      </c>
      <c r="E14037" s="1270">
        <v>1.22</v>
      </c>
      <c r="F14037" s="761"/>
      <c r="G14037" s="295"/>
    </row>
    <row r="14038" spans="1:7" customFormat="1">
      <c r="A14038" s="1269" t="s">
        <v>11525</v>
      </c>
      <c r="B14038" s="503" t="s">
        <v>43459</v>
      </c>
      <c r="C14038" s="1268" t="s">
        <v>11526</v>
      </c>
      <c r="D14038" s="1269" t="s">
        <v>32</v>
      </c>
      <c r="E14038" s="1270">
        <v>0.92</v>
      </c>
      <c r="F14038" s="761"/>
      <c r="G14038" s="295"/>
    </row>
    <row r="14039" spans="1:7" customFormat="1">
      <c r="A14039" s="1269" t="s">
        <v>11527</v>
      </c>
      <c r="B14039" s="503" t="s">
        <v>43459</v>
      </c>
      <c r="C14039" s="1268" t="s">
        <v>9255</v>
      </c>
      <c r="D14039" s="1269" t="s">
        <v>32</v>
      </c>
      <c r="E14039" s="1270">
        <v>0.09</v>
      </c>
      <c r="F14039" s="761"/>
      <c r="G14039" s="295"/>
    </row>
    <row r="14040" spans="1:7" customFormat="1" ht="22.5">
      <c r="A14040" s="1269" t="s">
        <v>11528</v>
      </c>
      <c r="B14040" s="503" t="s">
        <v>43459</v>
      </c>
      <c r="C14040" s="1268" t="s">
        <v>9256</v>
      </c>
      <c r="D14040" s="1269" t="s">
        <v>32</v>
      </c>
      <c r="E14040" s="1270">
        <v>0.15</v>
      </c>
      <c r="F14040" s="761"/>
      <c r="G14040" s="295"/>
    </row>
    <row r="14041" spans="1:7" customFormat="1" ht="22.5">
      <c r="A14041" s="1269" t="s">
        <v>11529</v>
      </c>
      <c r="B14041" s="503" t="s">
        <v>43459</v>
      </c>
      <c r="C14041" s="1268" t="s">
        <v>9257</v>
      </c>
      <c r="D14041" s="1269" t="s">
        <v>32</v>
      </c>
      <c r="E14041" s="1270">
        <v>0.12</v>
      </c>
      <c r="F14041" s="761"/>
      <c r="G14041" s="295"/>
    </row>
    <row r="14042" spans="1:7" customFormat="1" ht="22.5">
      <c r="A14042" s="1269" t="s">
        <v>11530</v>
      </c>
      <c r="B14042" s="503" t="s">
        <v>43459</v>
      </c>
      <c r="C14042" s="1268" t="s">
        <v>9258</v>
      </c>
      <c r="D14042" s="1269" t="s">
        <v>32</v>
      </c>
      <c r="E14042" s="1270">
        <v>0.24</v>
      </c>
      <c r="F14042" s="761"/>
      <c r="G14042" s="295"/>
    </row>
    <row r="14043" spans="1:7" customFormat="1" ht="22.5">
      <c r="A14043" s="1269" t="s">
        <v>11531</v>
      </c>
      <c r="B14043" s="503" t="s">
        <v>43459</v>
      </c>
      <c r="C14043" s="1268" t="s">
        <v>9259</v>
      </c>
      <c r="D14043" s="1269" t="s">
        <v>32</v>
      </c>
      <c r="E14043" s="1270">
        <v>0.21</v>
      </c>
      <c r="F14043" s="761"/>
      <c r="G14043" s="295"/>
    </row>
    <row r="14044" spans="1:7" customFormat="1" ht="22.5">
      <c r="A14044" s="1269" t="s">
        <v>11532</v>
      </c>
      <c r="B14044" s="503" t="s">
        <v>43459</v>
      </c>
      <c r="C14044" s="1268" t="s">
        <v>9260</v>
      </c>
      <c r="D14044" s="1269" t="s">
        <v>32</v>
      </c>
      <c r="E14044" s="1270">
        <v>0.18</v>
      </c>
      <c r="F14044" s="761"/>
      <c r="G14044" s="295"/>
    </row>
    <row r="14045" spans="1:7" customFormat="1">
      <c r="A14045" s="1269" t="s">
        <v>11533</v>
      </c>
      <c r="B14045" s="503" t="s">
        <v>43459</v>
      </c>
      <c r="C14045" s="1268" t="s">
        <v>11534</v>
      </c>
      <c r="D14045" s="1269" t="s">
        <v>32</v>
      </c>
      <c r="E14045" s="1270">
        <v>0.27</v>
      </c>
      <c r="F14045" s="761"/>
      <c r="G14045" s="295"/>
    </row>
    <row r="14046" spans="1:7" customFormat="1" ht="22.5">
      <c r="A14046" s="1269" t="s">
        <v>11535</v>
      </c>
      <c r="B14046" s="503" t="s">
        <v>43459</v>
      </c>
      <c r="C14046" s="1268" t="s">
        <v>11536</v>
      </c>
      <c r="D14046" s="1269" t="s">
        <v>32</v>
      </c>
      <c r="E14046" s="1270">
        <v>0.52</v>
      </c>
      <c r="F14046" s="761"/>
      <c r="G14046" s="295"/>
    </row>
    <row r="14047" spans="1:7" customFormat="1" ht="22.5">
      <c r="A14047" s="1269" t="s">
        <v>11537</v>
      </c>
      <c r="B14047" s="503" t="s">
        <v>43459</v>
      </c>
      <c r="C14047" s="1268" t="s">
        <v>11538</v>
      </c>
      <c r="D14047" s="1269" t="s">
        <v>32</v>
      </c>
      <c r="E14047" s="1270">
        <v>1.77</v>
      </c>
      <c r="F14047" s="761"/>
      <c r="G14047" s="295"/>
    </row>
    <row r="14048" spans="1:7" customFormat="1" ht="22.5">
      <c r="A14048" s="1269" t="s">
        <v>11539</v>
      </c>
      <c r="B14048" s="503" t="s">
        <v>43459</v>
      </c>
      <c r="C14048" s="1268" t="s">
        <v>11540</v>
      </c>
      <c r="D14048" s="1269" t="s">
        <v>32</v>
      </c>
      <c r="E14048" s="1270">
        <v>1.5</v>
      </c>
      <c r="F14048" s="761"/>
      <c r="G14048" s="295"/>
    </row>
    <row r="14049" spans="1:7" customFormat="1" ht="22.5">
      <c r="A14049" s="1269" t="s">
        <v>11541</v>
      </c>
      <c r="B14049" s="503" t="s">
        <v>43459</v>
      </c>
      <c r="C14049" s="1268" t="s">
        <v>11542</v>
      </c>
      <c r="D14049" s="1269" t="s">
        <v>32</v>
      </c>
      <c r="E14049" s="1270">
        <v>1.25</v>
      </c>
      <c r="F14049" s="761"/>
      <c r="G14049" s="295"/>
    </row>
    <row r="14050" spans="1:7" customFormat="1" ht="22.5">
      <c r="A14050" s="1269" t="s">
        <v>11543</v>
      </c>
      <c r="B14050" s="503" t="s">
        <v>43459</v>
      </c>
      <c r="C14050" s="1268" t="s">
        <v>11544</v>
      </c>
      <c r="D14050" s="1269" t="s">
        <v>32</v>
      </c>
      <c r="E14050" s="1270">
        <v>1.01</v>
      </c>
      <c r="F14050" s="761"/>
      <c r="G14050" s="295"/>
    </row>
    <row r="14051" spans="1:7" customFormat="1" ht="22.5">
      <c r="A14051" s="1269" t="s">
        <v>11545</v>
      </c>
      <c r="B14051" s="503" t="s">
        <v>43459</v>
      </c>
      <c r="C14051" s="1268" t="s">
        <v>11546</v>
      </c>
      <c r="D14051" s="1269" t="s">
        <v>32</v>
      </c>
      <c r="E14051" s="1270">
        <v>0.76</v>
      </c>
      <c r="F14051" s="761"/>
      <c r="G14051" s="295"/>
    </row>
    <row r="14052" spans="1:7" customFormat="1" ht="22.5">
      <c r="A14052" s="1269" t="s">
        <v>11547</v>
      </c>
      <c r="B14052" s="503" t="s">
        <v>43459</v>
      </c>
      <c r="C14052" s="1268" t="s">
        <v>11548</v>
      </c>
      <c r="D14052" s="1269" t="s">
        <v>32</v>
      </c>
      <c r="E14052" s="1270">
        <v>1.99</v>
      </c>
      <c r="F14052" s="761"/>
      <c r="G14052" s="295"/>
    </row>
    <row r="14053" spans="1:7" customFormat="1" ht="22.5">
      <c r="A14053" s="1269" t="s">
        <v>11549</v>
      </c>
      <c r="B14053" s="503" t="s">
        <v>43459</v>
      </c>
      <c r="C14053" s="1268" t="s">
        <v>11550</v>
      </c>
      <c r="D14053" s="1269" t="s">
        <v>32</v>
      </c>
      <c r="E14053" s="1270">
        <v>0.76</v>
      </c>
      <c r="F14053" s="761"/>
      <c r="G14053" s="295"/>
    </row>
    <row r="14054" spans="1:7" customFormat="1" ht="22.5">
      <c r="A14054" s="1269" t="s">
        <v>11551</v>
      </c>
      <c r="B14054" s="503" t="s">
        <v>43459</v>
      </c>
      <c r="C14054" s="1268" t="s">
        <v>11552</v>
      </c>
      <c r="D14054" s="1269" t="s">
        <v>32</v>
      </c>
      <c r="E14054" s="1270">
        <v>2.99</v>
      </c>
      <c r="F14054" s="761"/>
      <c r="G14054" s="295"/>
    </row>
    <row r="14055" spans="1:7" customFormat="1" ht="22.5">
      <c r="A14055" s="1269" t="s">
        <v>11553</v>
      </c>
      <c r="B14055" s="503" t="s">
        <v>43459</v>
      </c>
      <c r="C14055" s="1268" t="s">
        <v>11554</v>
      </c>
      <c r="D14055" s="1269" t="s">
        <v>32</v>
      </c>
      <c r="E14055" s="1270">
        <v>2.6</v>
      </c>
      <c r="F14055" s="761"/>
      <c r="G14055" s="295"/>
    </row>
    <row r="14056" spans="1:7" customFormat="1" ht="22.5">
      <c r="A14056" s="1269" t="s">
        <v>11555</v>
      </c>
      <c r="B14056" s="503" t="s">
        <v>43459</v>
      </c>
      <c r="C14056" s="1268" t="s">
        <v>11556</v>
      </c>
      <c r="D14056" s="1269" t="s">
        <v>32</v>
      </c>
      <c r="E14056" s="1270">
        <v>2.23</v>
      </c>
      <c r="F14056" s="761"/>
      <c r="G14056" s="295"/>
    </row>
    <row r="14057" spans="1:7" customFormat="1" ht="22.5">
      <c r="A14057" s="1269" t="s">
        <v>11557</v>
      </c>
      <c r="B14057" s="503" t="s">
        <v>43459</v>
      </c>
      <c r="C14057" s="1268" t="s">
        <v>11558</v>
      </c>
      <c r="D14057" s="1269" t="s">
        <v>32</v>
      </c>
      <c r="E14057" s="1270">
        <v>1.86</v>
      </c>
      <c r="F14057" s="761"/>
      <c r="G14057" s="295"/>
    </row>
    <row r="14058" spans="1:7" customFormat="1" ht="22.5">
      <c r="A14058" s="1269" t="s">
        <v>11559</v>
      </c>
      <c r="B14058" s="503" t="s">
        <v>43459</v>
      </c>
      <c r="C14058" s="1268" t="s">
        <v>11560</v>
      </c>
      <c r="D14058" s="1269" t="s">
        <v>32</v>
      </c>
      <c r="E14058" s="1270">
        <v>1.5</v>
      </c>
      <c r="F14058" s="761"/>
      <c r="G14058" s="295"/>
    </row>
    <row r="14059" spans="1:7" customFormat="1" ht="22.5">
      <c r="A14059" s="1269" t="s">
        <v>11561</v>
      </c>
      <c r="B14059" s="503" t="s">
        <v>43459</v>
      </c>
      <c r="C14059" s="1268" t="s">
        <v>11562</v>
      </c>
      <c r="D14059" s="1269" t="s">
        <v>32</v>
      </c>
      <c r="E14059" s="1270">
        <v>1.1299999999999999</v>
      </c>
      <c r="F14059" s="761"/>
      <c r="G14059" s="295"/>
    </row>
    <row r="14060" spans="1:7" customFormat="1">
      <c r="A14060" s="1269" t="s">
        <v>11563</v>
      </c>
      <c r="B14060" s="503" t="s">
        <v>43459</v>
      </c>
      <c r="C14060" s="1268" t="s">
        <v>11564</v>
      </c>
      <c r="D14060" s="1269" t="s">
        <v>32</v>
      </c>
      <c r="E14060" s="1270">
        <v>0.19</v>
      </c>
      <c r="F14060" s="761"/>
      <c r="G14060" s="295"/>
    </row>
    <row r="14061" spans="1:7" customFormat="1">
      <c r="A14061" s="1269" t="s">
        <v>11565</v>
      </c>
      <c r="B14061" s="503" t="s">
        <v>43459</v>
      </c>
      <c r="C14061" s="1268" t="s">
        <v>11566</v>
      </c>
      <c r="D14061" s="1269" t="s">
        <v>32</v>
      </c>
      <c r="E14061" s="1270">
        <v>0.72</v>
      </c>
      <c r="F14061" s="761"/>
      <c r="G14061" s="295"/>
    </row>
    <row r="14062" spans="1:7" customFormat="1">
      <c r="A14062" s="1269" t="s">
        <v>11567</v>
      </c>
      <c r="B14062" s="503" t="s">
        <v>43459</v>
      </c>
      <c r="C14062" s="1268" t="s">
        <v>11568</v>
      </c>
      <c r="D14062" s="1269" t="s">
        <v>32</v>
      </c>
      <c r="E14062" s="1270">
        <v>0.65</v>
      </c>
      <c r="F14062" s="761"/>
      <c r="G14062" s="295"/>
    </row>
    <row r="14063" spans="1:7" customFormat="1">
      <c r="A14063" s="1269" t="s">
        <v>11569</v>
      </c>
      <c r="B14063" s="503" t="s">
        <v>43459</v>
      </c>
      <c r="C14063" s="1268" t="s">
        <v>11570</v>
      </c>
      <c r="D14063" s="1269" t="s">
        <v>32</v>
      </c>
      <c r="E14063" s="1270">
        <v>0.57999999999999996</v>
      </c>
      <c r="F14063" s="761"/>
      <c r="G14063" s="295"/>
    </row>
    <row r="14064" spans="1:7" customFormat="1">
      <c r="A14064" s="1269" t="s">
        <v>11571</v>
      </c>
      <c r="B14064" s="503" t="s">
        <v>43459</v>
      </c>
      <c r="C14064" s="1268" t="s">
        <v>11572</v>
      </c>
      <c r="D14064" s="1269" t="s">
        <v>32</v>
      </c>
      <c r="E14064" s="1270">
        <v>0.43</v>
      </c>
      <c r="F14064" s="761"/>
      <c r="G14064" s="295"/>
    </row>
    <row r="14065" spans="1:7" customFormat="1">
      <c r="A14065" s="1269" t="s">
        <v>11573</v>
      </c>
      <c r="B14065" s="503" t="s">
        <v>43459</v>
      </c>
      <c r="C14065" s="1268" t="s">
        <v>11574</v>
      </c>
      <c r="D14065" s="1269" t="s">
        <v>32</v>
      </c>
      <c r="E14065" s="1270">
        <v>0.36</v>
      </c>
      <c r="F14065" s="761"/>
      <c r="G14065" s="295"/>
    </row>
    <row r="14066" spans="1:7" customFormat="1">
      <c r="A14066" s="1269" t="s">
        <v>11575</v>
      </c>
      <c r="B14066" s="503" t="s">
        <v>43459</v>
      </c>
      <c r="C14066" s="1268" t="s">
        <v>11576</v>
      </c>
      <c r="D14066" s="1269" t="s">
        <v>32</v>
      </c>
      <c r="E14066" s="1270">
        <v>0.28999999999999998</v>
      </c>
      <c r="F14066" s="761"/>
      <c r="G14066" s="295"/>
    </row>
    <row r="14067" spans="1:7" customFormat="1">
      <c r="A14067" s="1269" t="s">
        <v>11577</v>
      </c>
      <c r="B14067" s="503" t="s">
        <v>43459</v>
      </c>
      <c r="C14067" s="1268" t="s">
        <v>11578</v>
      </c>
      <c r="D14067" s="1269" t="s">
        <v>32</v>
      </c>
      <c r="E14067" s="1270">
        <v>0.16</v>
      </c>
      <c r="F14067" s="761"/>
      <c r="G14067" s="295"/>
    </row>
    <row r="14068" spans="1:7" customFormat="1">
      <c r="A14068" s="1269" t="s">
        <v>11579</v>
      </c>
      <c r="B14068" s="503" t="s">
        <v>43459</v>
      </c>
      <c r="C14068" s="1268" t="s">
        <v>11580</v>
      </c>
      <c r="D14068" s="1269" t="s">
        <v>32</v>
      </c>
      <c r="E14068" s="1270">
        <v>0.53</v>
      </c>
      <c r="F14068" s="761"/>
      <c r="G14068" s="295"/>
    </row>
    <row r="14069" spans="1:7" customFormat="1">
      <c r="A14069" s="1269" t="s">
        <v>11581</v>
      </c>
      <c r="B14069" s="503" t="s">
        <v>43459</v>
      </c>
      <c r="C14069" s="1268" t="s">
        <v>11582</v>
      </c>
      <c r="D14069" s="1269" t="s">
        <v>32</v>
      </c>
      <c r="E14069" s="1270">
        <v>0.46</v>
      </c>
      <c r="F14069" s="761"/>
      <c r="G14069" s="295"/>
    </row>
    <row r="14070" spans="1:7" customFormat="1">
      <c r="A14070" s="1269" t="s">
        <v>11583</v>
      </c>
      <c r="B14070" s="503" t="s">
        <v>43459</v>
      </c>
      <c r="C14070" s="1268" t="s">
        <v>11584</v>
      </c>
      <c r="D14070" s="1269" t="s">
        <v>32</v>
      </c>
      <c r="E14070" s="1270">
        <v>0.36</v>
      </c>
      <c r="F14070" s="761"/>
      <c r="G14070" s="295"/>
    </row>
    <row r="14071" spans="1:7" customFormat="1">
      <c r="A14071" s="1269" t="s">
        <v>11585</v>
      </c>
      <c r="B14071" s="503" t="s">
        <v>43459</v>
      </c>
      <c r="C14071" s="1268" t="s">
        <v>11586</v>
      </c>
      <c r="D14071" s="1269" t="s">
        <v>32</v>
      </c>
      <c r="E14071" s="1270">
        <v>0.28999999999999998</v>
      </c>
      <c r="F14071" s="761"/>
      <c r="G14071" s="295"/>
    </row>
    <row r="14072" spans="1:7" customFormat="1">
      <c r="A14072" s="1269" t="s">
        <v>11587</v>
      </c>
      <c r="B14072" s="503" t="s">
        <v>43459</v>
      </c>
      <c r="C14072" s="1268" t="s">
        <v>11588</v>
      </c>
      <c r="D14072" s="1269" t="s">
        <v>32</v>
      </c>
      <c r="E14072" s="1270">
        <v>0.24</v>
      </c>
      <c r="F14072" s="761"/>
      <c r="G14072" s="295"/>
    </row>
    <row r="14073" spans="1:7" customFormat="1">
      <c r="A14073" s="1269" t="s">
        <v>11589</v>
      </c>
      <c r="B14073" s="503" t="s">
        <v>43459</v>
      </c>
      <c r="C14073" s="1268" t="s">
        <v>11590</v>
      </c>
      <c r="D14073" s="1269" t="s">
        <v>32</v>
      </c>
      <c r="E14073" s="1270">
        <v>0.62</v>
      </c>
      <c r="F14073" s="761"/>
      <c r="G14073" s="295"/>
    </row>
    <row r="14074" spans="1:7" customFormat="1">
      <c r="A14074" s="1269" t="s">
        <v>11591</v>
      </c>
      <c r="B14074" s="503" t="s">
        <v>43459</v>
      </c>
      <c r="C14074" s="1268" t="s">
        <v>11592</v>
      </c>
      <c r="D14074" s="1269" t="s">
        <v>32</v>
      </c>
      <c r="E14074" s="1270">
        <v>0.23</v>
      </c>
      <c r="F14074" s="761"/>
      <c r="G14074" s="295"/>
    </row>
    <row r="14075" spans="1:7" customFormat="1" ht="22.5">
      <c r="A14075" s="1269" t="s">
        <v>11593</v>
      </c>
      <c r="B14075" s="503" t="s">
        <v>43459</v>
      </c>
      <c r="C14075" s="1268" t="s">
        <v>11594</v>
      </c>
      <c r="D14075" s="1269" t="s">
        <v>32</v>
      </c>
      <c r="E14075" s="1270">
        <v>0.79</v>
      </c>
      <c r="F14075" s="761"/>
      <c r="G14075" s="295"/>
    </row>
    <row r="14076" spans="1:7" customFormat="1">
      <c r="A14076" s="1269" t="s">
        <v>11595</v>
      </c>
      <c r="B14076" s="503" t="s">
        <v>43459</v>
      </c>
      <c r="C14076" s="1268" t="s">
        <v>11596</v>
      </c>
      <c r="D14076" s="1269" t="s">
        <v>32</v>
      </c>
      <c r="E14076" s="1270">
        <v>0.57999999999999996</v>
      </c>
      <c r="F14076" s="761"/>
      <c r="G14076" s="295"/>
    </row>
    <row r="14077" spans="1:7" customFormat="1">
      <c r="A14077" s="1269" t="s">
        <v>11597</v>
      </c>
      <c r="B14077" s="503" t="s">
        <v>43459</v>
      </c>
      <c r="C14077" s="1268" t="s">
        <v>11598</v>
      </c>
      <c r="D14077" s="1269" t="s">
        <v>32</v>
      </c>
      <c r="E14077" s="1270">
        <v>0.48</v>
      </c>
      <c r="F14077" s="761"/>
      <c r="G14077" s="295"/>
    </row>
    <row r="14078" spans="1:7" customFormat="1">
      <c r="A14078" s="1269" t="s">
        <v>11599</v>
      </c>
      <c r="B14078" s="503" t="s">
        <v>43459</v>
      </c>
      <c r="C14078" s="1268" t="s">
        <v>11600</v>
      </c>
      <c r="D14078" s="1269" t="s">
        <v>32</v>
      </c>
      <c r="E14078" s="1270">
        <v>0.35</v>
      </c>
      <c r="F14078" s="761"/>
      <c r="G14078" s="295"/>
    </row>
    <row r="14079" spans="1:7" customFormat="1">
      <c r="A14079" s="1269" t="s">
        <v>11601</v>
      </c>
      <c r="B14079" s="503" t="s">
        <v>43459</v>
      </c>
      <c r="C14079" s="1268" t="s">
        <v>11602</v>
      </c>
      <c r="D14079" s="1269" t="s">
        <v>32</v>
      </c>
      <c r="E14079" s="1270">
        <v>0.94</v>
      </c>
      <c r="F14079" s="761"/>
      <c r="G14079" s="295"/>
    </row>
    <row r="14080" spans="1:7" customFormat="1">
      <c r="A14080" s="1269" t="s">
        <v>11603</v>
      </c>
      <c r="B14080" s="503" t="s">
        <v>43459</v>
      </c>
      <c r="C14080" s="1268" t="s">
        <v>11604</v>
      </c>
      <c r="D14080" s="1269" t="s">
        <v>32</v>
      </c>
      <c r="E14080" s="1270">
        <v>0.68</v>
      </c>
      <c r="F14080" s="761"/>
      <c r="G14080" s="295"/>
    </row>
    <row r="14081" spans="1:7" customFormat="1">
      <c r="A14081" s="1278">
        <v>39</v>
      </c>
      <c r="B14081" s="503" t="s">
        <v>43459</v>
      </c>
      <c r="C14081" s="1265" t="s">
        <v>11605</v>
      </c>
      <c r="D14081" s="1266" t="s">
        <v>97</v>
      </c>
      <c r="E14081" s="1267"/>
      <c r="F14081" s="761"/>
      <c r="G14081" s="295"/>
    </row>
    <row r="14082" spans="1:7" customFormat="1">
      <c r="A14082" s="1269" t="s">
        <v>11606</v>
      </c>
      <c r="B14082" s="503" t="s">
        <v>43459</v>
      </c>
      <c r="C14082" s="1268" t="s">
        <v>9261</v>
      </c>
      <c r="D14082" s="1269" t="s">
        <v>9262</v>
      </c>
      <c r="E14082" s="1271">
        <v>170</v>
      </c>
      <c r="F14082" s="761"/>
      <c r="G14082" s="295"/>
    </row>
    <row r="14083" spans="1:7" customFormat="1">
      <c r="A14083" s="1269" t="s">
        <v>11607</v>
      </c>
      <c r="B14083" s="503" t="s">
        <v>43459</v>
      </c>
      <c r="C14083" s="1268" t="s">
        <v>11608</v>
      </c>
      <c r="D14083" s="1269" t="s">
        <v>9262</v>
      </c>
      <c r="E14083" s="1271">
        <v>130</v>
      </c>
      <c r="F14083" s="761"/>
      <c r="G14083" s="295"/>
    </row>
    <row r="14084" spans="1:7" customFormat="1">
      <c r="A14084" s="1269" t="s">
        <v>11609</v>
      </c>
      <c r="B14084" s="503" t="s">
        <v>43459</v>
      </c>
      <c r="C14084" s="1268" t="s">
        <v>9263</v>
      </c>
      <c r="D14084" s="1269" t="s">
        <v>9262</v>
      </c>
      <c r="E14084" s="1272">
        <v>50</v>
      </c>
      <c r="F14084" s="761"/>
      <c r="G14084" s="295"/>
    </row>
    <row r="14085" spans="1:7" customFormat="1">
      <c r="A14085" s="1269" t="s">
        <v>11610</v>
      </c>
      <c r="B14085" s="503" t="s">
        <v>43459</v>
      </c>
      <c r="C14085" s="1268" t="s">
        <v>9264</v>
      </c>
      <c r="D14085" s="1269" t="s">
        <v>9262</v>
      </c>
      <c r="E14085" s="1272">
        <v>25</v>
      </c>
      <c r="F14085" s="761"/>
      <c r="G14085" s="295"/>
    </row>
    <row r="14086" spans="1:7" customFormat="1">
      <c r="A14086" s="1277">
        <v>245</v>
      </c>
      <c r="B14086" s="503" t="s">
        <v>43459</v>
      </c>
      <c r="C14086" s="1265" t="s">
        <v>3397</v>
      </c>
      <c r="D14086" s="1266" t="s">
        <v>97</v>
      </c>
      <c r="E14086" s="1267"/>
      <c r="F14086" s="761"/>
      <c r="G14086" s="295"/>
    </row>
    <row r="14087" spans="1:7" customFormat="1">
      <c r="A14087" s="1269" t="s">
        <v>11611</v>
      </c>
      <c r="B14087" s="503" t="s">
        <v>43459</v>
      </c>
      <c r="C14087" s="1268" t="s">
        <v>11612</v>
      </c>
      <c r="D14087" s="1269" t="s">
        <v>28</v>
      </c>
      <c r="E14087" s="1271">
        <v>873.6</v>
      </c>
      <c r="F14087" s="761"/>
      <c r="G14087" s="295"/>
    </row>
    <row r="14088" spans="1:7" customFormat="1">
      <c r="A14088" s="1269" t="s">
        <v>11613</v>
      </c>
      <c r="B14088" s="503" t="s">
        <v>43459</v>
      </c>
      <c r="C14088" s="1268" t="s">
        <v>11614</v>
      </c>
      <c r="D14088" s="1269" t="s">
        <v>34184</v>
      </c>
      <c r="E14088" s="1270">
        <v>2.04</v>
      </c>
      <c r="F14088" s="761"/>
      <c r="G14088" s="295"/>
    </row>
    <row r="14089" spans="1:7" customFormat="1">
      <c r="A14089" s="1269" t="s">
        <v>11615</v>
      </c>
      <c r="B14089" s="503" t="s">
        <v>43459</v>
      </c>
      <c r="C14089" s="1268" t="s">
        <v>11616</v>
      </c>
      <c r="D14089" s="1269" t="s">
        <v>5</v>
      </c>
      <c r="E14089" s="1272">
        <v>79.09</v>
      </c>
      <c r="F14089" s="761"/>
      <c r="G14089" s="295"/>
    </row>
    <row r="14090" spans="1:7" customFormat="1">
      <c r="A14090" s="507"/>
      <c r="B14090" s="508"/>
      <c r="C14090" s="507"/>
      <c r="D14090" s="509"/>
      <c r="E14090" s="510"/>
      <c r="F14090" s="761"/>
    </row>
    <row r="14091" spans="1:7" customFormat="1">
      <c r="A14091" s="507"/>
      <c r="B14091" s="508"/>
      <c r="C14091" s="507"/>
      <c r="D14091" s="509"/>
      <c r="E14091" s="510"/>
      <c r="F14091" s="761"/>
    </row>
    <row r="14092" spans="1:7" customFormat="1">
      <c r="A14092" s="507"/>
      <c r="B14092" s="508"/>
      <c r="C14092" s="507"/>
      <c r="D14092" s="509"/>
      <c r="E14092" s="510"/>
      <c r="F14092" s="761"/>
    </row>
    <row r="14093" spans="1:7" customFormat="1" ht="15.75" thickBot="1">
      <c r="A14093" s="507"/>
      <c r="B14093" s="508"/>
      <c r="C14093" s="507"/>
      <c r="D14093" s="509"/>
      <c r="E14093" s="510"/>
      <c r="F14093" s="761"/>
    </row>
    <row r="14094" spans="1:7" customFormat="1" ht="15.75" thickBot="1">
      <c r="A14094" s="295"/>
      <c r="B14094" s="295"/>
      <c r="C14094" s="654"/>
      <c r="D14094" s="295"/>
      <c r="E14094" s="662" t="s">
        <v>20785</v>
      </c>
      <c r="F14094" s="761"/>
    </row>
    <row r="14095" spans="1:7" customFormat="1" ht="22.5">
      <c r="A14095" s="800" t="s">
        <v>34592</v>
      </c>
      <c r="B14095" s="802">
        <v>45901</v>
      </c>
      <c r="C14095" s="1327" t="s">
        <v>0</v>
      </c>
      <c r="D14095" s="798"/>
      <c r="E14095" s="799"/>
      <c r="F14095" s="761"/>
    </row>
    <row r="14096" spans="1:7" customFormat="1" ht="15.75" thickBot="1">
      <c r="A14096" s="801" t="s">
        <v>34593</v>
      </c>
      <c r="B14096" s="1156">
        <v>45940</v>
      </c>
      <c r="C14096" s="1328" t="s">
        <v>6990</v>
      </c>
      <c r="D14096" s="533"/>
      <c r="E14096" s="671">
        <v>45901</v>
      </c>
      <c r="F14096" s="761"/>
    </row>
    <row r="14097" spans="1:6" customFormat="1">
      <c r="A14097" s="650" t="s">
        <v>8</v>
      </c>
      <c r="B14097" s="651" t="s">
        <v>17049</v>
      </c>
      <c r="C14097" s="651" t="s">
        <v>3380</v>
      </c>
      <c r="D14097" s="651" t="s">
        <v>10</v>
      </c>
      <c r="E14097" s="672" t="s">
        <v>3381</v>
      </c>
      <c r="F14097" s="761"/>
    </row>
    <row r="14098" spans="1:6" customFormat="1">
      <c r="A14098" s="514">
        <v>104658</v>
      </c>
      <c r="B14098" s="275" t="s">
        <v>0</v>
      </c>
      <c r="C14098" s="1329" t="s">
        <v>14369</v>
      </c>
      <c r="D14098" s="514" t="s">
        <v>32</v>
      </c>
      <c r="E14098" s="673">
        <v>160.03</v>
      </c>
      <c r="F14098" s="761"/>
    </row>
    <row r="14099" spans="1:6" customFormat="1" ht="24.75">
      <c r="A14099" s="514">
        <v>105002</v>
      </c>
      <c r="B14099" s="275" t="s">
        <v>0</v>
      </c>
      <c r="C14099" s="1329" t="s">
        <v>14553</v>
      </c>
      <c r="D14099" s="514" t="s">
        <v>28</v>
      </c>
      <c r="E14099" s="673">
        <v>763</v>
      </c>
      <c r="F14099" s="761"/>
    </row>
    <row r="14100" spans="1:6" customFormat="1">
      <c r="A14100" s="514">
        <v>105004</v>
      </c>
      <c r="B14100" s="275" t="s">
        <v>0</v>
      </c>
      <c r="C14100" s="1329" t="s">
        <v>14555</v>
      </c>
      <c r="D14100" s="514" t="s">
        <v>32</v>
      </c>
      <c r="E14100" s="673">
        <v>130.79</v>
      </c>
      <c r="F14100" s="761"/>
    </row>
    <row r="14101" spans="1:6" customFormat="1" ht="24.75">
      <c r="A14101" s="514">
        <v>105003</v>
      </c>
      <c r="B14101" s="275" t="s">
        <v>0</v>
      </c>
      <c r="C14101" s="1329" t="s">
        <v>14554</v>
      </c>
      <c r="D14101" s="514" t="s">
        <v>28</v>
      </c>
      <c r="E14101" s="673">
        <v>1221.06</v>
      </c>
      <c r="F14101" s="761"/>
    </row>
    <row r="14102" spans="1:6" customFormat="1" ht="24.75">
      <c r="A14102" s="514">
        <v>105005</v>
      </c>
      <c r="B14102" s="275" t="s">
        <v>0</v>
      </c>
      <c r="C14102" s="1329" t="s">
        <v>14556</v>
      </c>
      <c r="D14102" s="514" t="s">
        <v>32</v>
      </c>
      <c r="E14102" s="673">
        <v>215.62</v>
      </c>
      <c r="F14102" s="761"/>
    </row>
    <row r="14103" spans="1:6" customFormat="1" ht="24.75">
      <c r="A14103" s="514">
        <v>105006</v>
      </c>
      <c r="B14103" s="275" t="s">
        <v>0</v>
      </c>
      <c r="C14103" s="1329" t="s">
        <v>23867</v>
      </c>
      <c r="D14103" s="514" t="s">
        <v>28</v>
      </c>
      <c r="E14103" s="673">
        <v>0</v>
      </c>
      <c r="F14103" s="761"/>
    </row>
    <row r="14104" spans="1:6" customFormat="1" ht="24.75">
      <c r="A14104" s="514">
        <v>104999</v>
      </c>
      <c r="B14104" s="275" t="s">
        <v>0</v>
      </c>
      <c r="C14104" s="1329" t="s">
        <v>23868</v>
      </c>
      <c r="D14104" s="514" t="s">
        <v>28</v>
      </c>
      <c r="E14104" s="673">
        <v>0</v>
      </c>
      <c r="F14104" s="761"/>
    </row>
    <row r="14105" spans="1:6" customFormat="1" ht="24.75">
      <c r="A14105" s="514">
        <v>105000</v>
      </c>
      <c r="B14105" s="275" t="s">
        <v>0</v>
      </c>
      <c r="C14105" s="1329" t="s">
        <v>23869</v>
      </c>
      <c r="D14105" s="514" t="s">
        <v>5</v>
      </c>
      <c r="E14105" s="673">
        <v>1692.1</v>
      </c>
      <c r="F14105" s="761"/>
    </row>
    <row r="14106" spans="1:6" customFormat="1" ht="24.75">
      <c r="A14106" s="514">
        <v>105001</v>
      </c>
      <c r="B14106" s="275" t="s">
        <v>0</v>
      </c>
      <c r="C14106" s="1329" t="s">
        <v>23870</v>
      </c>
      <c r="D14106" s="514" t="s">
        <v>5</v>
      </c>
      <c r="E14106" s="673">
        <v>1725.92</v>
      </c>
      <c r="F14106" s="761"/>
    </row>
    <row r="14107" spans="1:6" customFormat="1" ht="24.75">
      <c r="A14107" s="514">
        <v>89306</v>
      </c>
      <c r="B14107" s="275" t="s">
        <v>0</v>
      </c>
      <c r="C14107" s="1329" t="s">
        <v>11818</v>
      </c>
      <c r="D14107" s="514" t="s">
        <v>32</v>
      </c>
      <c r="E14107" s="673">
        <v>101.82</v>
      </c>
      <c r="F14107" s="761"/>
    </row>
    <row r="14108" spans="1:6" customFormat="1" ht="24.75">
      <c r="A14108" s="514">
        <v>89307</v>
      </c>
      <c r="B14108" s="275" t="s">
        <v>0</v>
      </c>
      <c r="C14108" s="1329" t="s">
        <v>11819</v>
      </c>
      <c r="D14108" s="514" t="s">
        <v>32</v>
      </c>
      <c r="E14108" s="673">
        <v>103.72</v>
      </c>
      <c r="F14108" s="761"/>
    </row>
    <row r="14109" spans="1:6" customFormat="1" ht="24.75">
      <c r="A14109" s="514">
        <v>89290</v>
      </c>
      <c r="B14109" s="275" t="s">
        <v>0</v>
      </c>
      <c r="C14109" s="1329" t="s">
        <v>11814</v>
      </c>
      <c r="D14109" s="514" t="s">
        <v>32</v>
      </c>
      <c r="E14109" s="673">
        <v>83.99</v>
      </c>
      <c r="F14109" s="761"/>
    </row>
    <row r="14110" spans="1:6" customFormat="1" ht="24.75">
      <c r="A14110" s="514">
        <v>89291</v>
      </c>
      <c r="B14110" s="275" t="s">
        <v>0</v>
      </c>
      <c r="C14110" s="1329" t="s">
        <v>11815</v>
      </c>
      <c r="D14110" s="514" t="s">
        <v>32</v>
      </c>
      <c r="E14110" s="673">
        <v>85.41</v>
      </c>
      <c r="F14110" s="761"/>
    </row>
    <row r="14111" spans="1:6" customFormat="1" ht="24.75">
      <c r="A14111" s="514">
        <v>89298</v>
      </c>
      <c r="B14111" s="275" t="s">
        <v>0</v>
      </c>
      <c r="C14111" s="1329" t="s">
        <v>11816</v>
      </c>
      <c r="D14111" s="514" t="s">
        <v>32</v>
      </c>
      <c r="E14111" s="673">
        <v>87.74</v>
      </c>
      <c r="F14111" s="761"/>
    </row>
    <row r="14112" spans="1:6" customFormat="1" ht="24.75">
      <c r="A14112" s="514">
        <v>89299</v>
      </c>
      <c r="B14112" s="275" t="s">
        <v>0</v>
      </c>
      <c r="C14112" s="1329" t="s">
        <v>11817</v>
      </c>
      <c r="D14112" s="514" t="s">
        <v>32</v>
      </c>
      <c r="E14112" s="673">
        <v>89.45</v>
      </c>
      <c r="F14112" s="761"/>
    </row>
    <row r="14113" spans="1:6" customFormat="1" ht="24.75">
      <c r="A14113" s="514">
        <v>89282</v>
      </c>
      <c r="B14113" s="275" t="s">
        <v>0</v>
      </c>
      <c r="C14113" s="1329" t="s">
        <v>11812</v>
      </c>
      <c r="D14113" s="514" t="s">
        <v>32</v>
      </c>
      <c r="E14113" s="673">
        <v>75.12</v>
      </c>
      <c r="F14113" s="761"/>
    </row>
    <row r="14114" spans="1:6" customFormat="1" ht="24.75">
      <c r="A14114" s="514">
        <v>89283</v>
      </c>
      <c r="B14114" s="275" t="s">
        <v>0</v>
      </c>
      <c r="C14114" s="1329" t="s">
        <v>11813</v>
      </c>
      <c r="D14114" s="514" t="s">
        <v>32</v>
      </c>
      <c r="E14114" s="673">
        <v>76.400000000000006</v>
      </c>
      <c r="F14114" s="761"/>
    </row>
    <row r="14115" spans="1:6" customFormat="1">
      <c r="A14115" s="514">
        <v>89480</v>
      </c>
      <c r="B14115" s="275" t="s">
        <v>0</v>
      </c>
      <c r="C14115" s="1329" t="s">
        <v>10345</v>
      </c>
      <c r="D14115" s="514" t="s">
        <v>32</v>
      </c>
      <c r="E14115" s="673">
        <v>170.09</v>
      </c>
      <c r="F14115" s="761"/>
    </row>
    <row r="14116" spans="1:6" customFormat="1">
      <c r="A14116" s="514">
        <v>89464</v>
      </c>
      <c r="B14116" s="275" t="s">
        <v>0</v>
      </c>
      <c r="C14116" s="1329" t="s">
        <v>12228</v>
      </c>
      <c r="D14116" s="514" t="s">
        <v>32</v>
      </c>
      <c r="E14116" s="673">
        <v>148.29</v>
      </c>
      <c r="F14116" s="761"/>
    </row>
    <row r="14117" spans="1:6" customFormat="1">
      <c r="A14117" s="514">
        <v>89478</v>
      </c>
      <c r="B14117" s="275" t="s">
        <v>0</v>
      </c>
      <c r="C14117" s="1329" t="s">
        <v>10344</v>
      </c>
      <c r="D14117" s="514" t="s">
        <v>32</v>
      </c>
      <c r="E14117" s="673">
        <v>146.61000000000001</v>
      </c>
      <c r="F14117" s="761"/>
    </row>
    <row r="14118" spans="1:6" customFormat="1">
      <c r="A14118" s="514">
        <v>89462</v>
      </c>
      <c r="B14118" s="275" t="s">
        <v>0</v>
      </c>
      <c r="C14118" s="1329" t="s">
        <v>10341</v>
      </c>
      <c r="D14118" s="514" t="s">
        <v>32</v>
      </c>
      <c r="E14118" s="673">
        <v>125.88</v>
      </c>
      <c r="F14118" s="761"/>
    </row>
    <row r="14119" spans="1:6" customFormat="1">
      <c r="A14119" s="514">
        <v>104444</v>
      </c>
      <c r="B14119" s="275" t="s">
        <v>0</v>
      </c>
      <c r="C14119" s="1329" t="s">
        <v>23871</v>
      </c>
      <c r="D14119" s="514" t="s">
        <v>32</v>
      </c>
      <c r="E14119" s="673">
        <v>0</v>
      </c>
      <c r="F14119" s="761"/>
    </row>
    <row r="14120" spans="1:6" customFormat="1">
      <c r="A14120" s="514">
        <v>104442</v>
      </c>
      <c r="B14120" s="275" t="s">
        <v>0</v>
      </c>
      <c r="C14120" s="1329" t="s">
        <v>23872</v>
      </c>
      <c r="D14120" s="514" t="s">
        <v>32</v>
      </c>
      <c r="E14120" s="673">
        <v>0</v>
      </c>
      <c r="F14120" s="761"/>
    </row>
    <row r="14121" spans="1:6" customFormat="1">
      <c r="A14121" s="514">
        <v>89472</v>
      </c>
      <c r="B14121" s="275" t="s">
        <v>0</v>
      </c>
      <c r="C14121" s="1329" t="s">
        <v>10343</v>
      </c>
      <c r="D14121" s="514" t="s">
        <v>32</v>
      </c>
      <c r="E14121" s="673">
        <v>130.13</v>
      </c>
      <c r="F14121" s="761"/>
    </row>
    <row r="14122" spans="1:6" customFormat="1">
      <c r="A14122" s="514">
        <v>89455</v>
      </c>
      <c r="B14122" s="275" t="s">
        <v>0</v>
      </c>
      <c r="C14122" s="1329" t="s">
        <v>10340</v>
      </c>
      <c r="D14122" s="514" t="s">
        <v>32</v>
      </c>
      <c r="E14122" s="673">
        <v>116.33</v>
      </c>
      <c r="F14122" s="761"/>
    </row>
    <row r="14123" spans="1:6" customFormat="1">
      <c r="A14123" s="514">
        <v>89470</v>
      </c>
      <c r="B14123" s="275" t="s">
        <v>0</v>
      </c>
      <c r="C14123" s="1329" t="s">
        <v>10342</v>
      </c>
      <c r="D14123" s="514" t="s">
        <v>32</v>
      </c>
      <c r="E14123" s="673">
        <v>108.63</v>
      </c>
      <c r="F14123" s="761"/>
    </row>
    <row r="14124" spans="1:6" customFormat="1">
      <c r="A14124" s="514">
        <v>89453</v>
      </c>
      <c r="B14124" s="275" t="s">
        <v>0</v>
      </c>
      <c r="C14124" s="1329" t="s">
        <v>10339</v>
      </c>
      <c r="D14124" s="514" t="s">
        <v>32</v>
      </c>
      <c r="E14124" s="673">
        <v>95.89</v>
      </c>
      <c r="F14124" s="761"/>
    </row>
    <row r="14125" spans="1:6" customFormat="1">
      <c r="A14125" s="514">
        <v>104443</v>
      </c>
      <c r="B14125" s="275" t="s">
        <v>0</v>
      </c>
      <c r="C14125" s="1329" t="s">
        <v>23873</v>
      </c>
      <c r="D14125" s="514" t="s">
        <v>32</v>
      </c>
      <c r="E14125" s="673">
        <v>0</v>
      </c>
      <c r="F14125" s="761"/>
    </row>
    <row r="14126" spans="1:6" customFormat="1">
      <c r="A14126" s="514">
        <v>104441</v>
      </c>
      <c r="B14126" s="275" t="s">
        <v>0</v>
      </c>
      <c r="C14126" s="1329" t="s">
        <v>23874</v>
      </c>
      <c r="D14126" s="514" t="s">
        <v>32</v>
      </c>
      <c r="E14126" s="673">
        <v>0</v>
      </c>
      <c r="F14126" s="761"/>
    </row>
    <row r="14127" spans="1:6" customFormat="1" ht="24.75">
      <c r="A14127" s="514">
        <v>103354</v>
      </c>
      <c r="B14127" s="275" t="s">
        <v>0</v>
      </c>
      <c r="C14127" s="1329" t="s">
        <v>23875</v>
      </c>
      <c r="D14127" s="514" t="s">
        <v>32</v>
      </c>
      <c r="E14127" s="673">
        <v>94.38</v>
      </c>
      <c r="F14127" s="761"/>
    </row>
    <row r="14128" spans="1:6" customFormat="1" ht="24.75">
      <c r="A14128" s="514">
        <v>103355</v>
      </c>
      <c r="B14128" s="275" t="s">
        <v>0</v>
      </c>
      <c r="C14128" s="1329" t="s">
        <v>23876</v>
      </c>
      <c r="D14128" s="514" t="s">
        <v>32</v>
      </c>
      <c r="E14128" s="673">
        <v>95.52</v>
      </c>
      <c r="F14128" s="761"/>
    </row>
    <row r="14129" spans="1:6" customFormat="1" ht="24.75">
      <c r="A14129" s="514">
        <v>103330</v>
      </c>
      <c r="B14129" s="275" t="s">
        <v>0</v>
      </c>
      <c r="C14129" s="1329" t="s">
        <v>2418</v>
      </c>
      <c r="D14129" s="514" t="s">
        <v>32</v>
      </c>
      <c r="E14129" s="673">
        <v>87.3</v>
      </c>
      <c r="F14129" s="761"/>
    </row>
    <row r="14130" spans="1:6" customFormat="1" ht="24.75">
      <c r="A14130" s="514">
        <v>103331</v>
      </c>
      <c r="B14130" s="275" t="s">
        <v>0</v>
      </c>
      <c r="C14130" s="1329" t="s">
        <v>2419</v>
      </c>
      <c r="D14130" s="514" t="s">
        <v>32</v>
      </c>
      <c r="E14130" s="673">
        <v>88.37</v>
      </c>
      <c r="F14130" s="761"/>
    </row>
    <row r="14131" spans="1:6" customFormat="1" ht="24.75">
      <c r="A14131" s="514">
        <v>103358</v>
      </c>
      <c r="B14131" s="275" t="s">
        <v>0</v>
      </c>
      <c r="C14131" s="1329" t="s">
        <v>23877</v>
      </c>
      <c r="D14131" s="514" t="s">
        <v>32</v>
      </c>
      <c r="E14131" s="673">
        <v>73.69</v>
      </c>
      <c r="F14131" s="761"/>
    </row>
    <row r="14132" spans="1:6" customFormat="1" ht="24.75">
      <c r="A14132" s="514">
        <v>103359</v>
      </c>
      <c r="B14132" s="275" t="s">
        <v>0</v>
      </c>
      <c r="C14132" s="1329" t="s">
        <v>23878</v>
      </c>
      <c r="D14132" s="514" t="s">
        <v>32</v>
      </c>
      <c r="E14132" s="673">
        <v>74.599999999999994</v>
      </c>
      <c r="F14132" s="761"/>
    </row>
    <row r="14133" spans="1:6" customFormat="1" ht="24.75">
      <c r="A14133" s="514">
        <v>103366</v>
      </c>
      <c r="B14133" s="275" t="s">
        <v>0</v>
      </c>
      <c r="C14133" s="1329" t="s">
        <v>23879</v>
      </c>
      <c r="D14133" s="514" t="s">
        <v>32</v>
      </c>
      <c r="E14133" s="673">
        <v>64.45</v>
      </c>
      <c r="F14133" s="761"/>
    </row>
    <row r="14134" spans="1:6" customFormat="1" ht="24.75">
      <c r="A14134" s="514">
        <v>103367</v>
      </c>
      <c r="B14134" s="275" t="s">
        <v>0</v>
      </c>
      <c r="C14134" s="1329" t="s">
        <v>23880</v>
      </c>
      <c r="D14134" s="514" t="s">
        <v>32</v>
      </c>
      <c r="E14134" s="673">
        <v>65.27</v>
      </c>
      <c r="F14134" s="761"/>
    </row>
    <row r="14135" spans="1:6" customFormat="1" ht="24.75">
      <c r="A14135" s="514">
        <v>103360</v>
      </c>
      <c r="B14135" s="275" t="s">
        <v>0</v>
      </c>
      <c r="C14135" s="1329" t="s">
        <v>23881</v>
      </c>
      <c r="D14135" s="514" t="s">
        <v>32</v>
      </c>
      <c r="E14135" s="673">
        <v>86.1</v>
      </c>
      <c r="F14135" s="761"/>
    </row>
    <row r="14136" spans="1:6" customFormat="1" ht="24.75">
      <c r="A14136" s="514">
        <v>103361</v>
      </c>
      <c r="B14136" s="275" t="s">
        <v>0</v>
      </c>
      <c r="C14136" s="1329" t="s">
        <v>23882</v>
      </c>
      <c r="D14136" s="514" t="s">
        <v>32</v>
      </c>
      <c r="E14136" s="673">
        <v>87.26</v>
      </c>
      <c r="F14136" s="761"/>
    </row>
    <row r="14137" spans="1:6" customFormat="1" ht="24.75">
      <c r="A14137" s="514">
        <v>103368</v>
      </c>
      <c r="B14137" s="275" t="s">
        <v>0</v>
      </c>
      <c r="C14137" s="1329" t="s">
        <v>23883</v>
      </c>
      <c r="D14137" s="514" t="s">
        <v>32</v>
      </c>
      <c r="E14137" s="673">
        <v>73.040000000000006</v>
      </c>
      <c r="F14137" s="761"/>
    </row>
    <row r="14138" spans="1:6" customFormat="1" ht="24.75">
      <c r="A14138" s="514">
        <v>103369</v>
      </c>
      <c r="B14138" s="275" t="s">
        <v>0</v>
      </c>
      <c r="C14138" s="1329" t="s">
        <v>23884</v>
      </c>
      <c r="D14138" s="514" t="s">
        <v>32</v>
      </c>
      <c r="E14138" s="673">
        <v>74.09</v>
      </c>
      <c r="F14138" s="761"/>
    </row>
    <row r="14139" spans="1:6" customFormat="1" ht="24.75">
      <c r="A14139" s="514">
        <v>103334</v>
      </c>
      <c r="B14139" s="275" t="s">
        <v>0</v>
      </c>
      <c r="C14139" s="1329" t="s">
        <v>2422</v>
      </c>
      <c r="D14139" s="514" t="s">
        <v>32</v>
      </c>
      <c r="E14139" s="673">
        <v>153.71</v>
      </c>
      <c r="F14139" s="761"/>
    </row>
    <row r="14140" spans="1:6" customFormat="1" ht="24.75">
      <c r="A14140" s="514">
        <v>103335</v>
      </c>
      <c r="B14140" s="275" t="s">
        <v>0</v>
      </c>
      <c r="C14140" s="1329" t="s">
        <v>2423</v>
      </c>
      <c r="D14140" s="514" t="s">
        <v>32</v>
      </c>
      <c r="E14140" s="673">
        <v>155.72</v>
      </c>
      <c r="F14140" s="761"/>
    </row>
    <row r="14141" spans="1:6" customFormat="1" ht="24.75">
      <c r="A14141" s="514">
        <v>103362</v>
      </c>
      <c r="B14141" s="275" t="s">
        <v>0</v>
      </c>
      <c r="C14141" s="1329" t="s">
        <v>23885</v>
      </c>
      <c r="D14141" s="514" t="s">
        <v>32</v>
      </c>
      <c r="E14141" s="673">
        <v>104.41</v>
      </c>
      <c r="F14141" s="761"/>
    </row>
    <row r="14142" spans="1:6" customFormat="1" ht="24.75">
      <c r="A14142" s="514">
        <v>103363</v>
      </c>
      <c r="B14142" s="275" t="s">
        <v>0</v>
      </c>
      <c r="C14142" s="1329" t="s">
        <v>23886</v>
      </c>
      <c r="D14142" s="514" t="s">
        <v>32</v>
      </c>
      <c r="E14142" s="673">
        <v>105.71</v>
      </c>
      <c r="F14142" s="761"/>
    </row>
    <row r="14143" spans="1:6" customFormat="1" ht="24.75">
      <c r="A14143" s="514">
        <v>103370</v>
      </c>
      <c r="B14143" s="275" t="s">
        <v>0</v>
      </c>
      <c r="C14143" s="1329" t="s">
        <v>23887</v>
      </c>
      <c r="D14143" s="514" t="s">
        <v>32</v>
      </c>
      <c r="E14143" s="673">
        <v>91.97</v>
      </c>
      <c r="F14143" s="761"/>
    </row>
    <row r="14144" spans="1:6" customFormat="1" ht="24.75">
      <c r="A14144" s="514">
        <v>103371</v>
      </c>
      <c r="B14144" s="275" t="s">
        <v>0</v>
      </c>
      <c r="C14144" s="1329" t="s">
        <v>23888</v>
      </c>
      <c r="D14144" s="514" t="s">
        <v>32</v>
      </c>
      <c r="E14144" s="673">
        <v>93.15</v>
      </c>
      <c r="F14144" s="761"/>
    </row>
    <row r="14145" spans="1:6" customFormat="1" ht="24.75">
      <c r="A14145" s="514">
        <v>103332</v>
      </c>
      <c r="B14145" s="275" t="s">
        <v>0</v>
      </c>
      <c r="C14145" s="1329" t="s">
        <v>2420</v>
      </c>
      <c r="D14145" s="514" t="s">
        <v>32</v>
      </c>
      <c r="E14145" s="673">
        <v>127.94</v>
      </c>
      <c r="F14145" s="761"/>
    </row>
    <row r="14146" spans="1:6" customFormat="1" ht="24.75">
      <c r="A14146" s="514">
        <v>103333</v>
      </c>
      <c r="B14146" s="275" t="s">
        <v>0</v>
      </c>
      <c r="C14146" s="1329" t="s">
        <v>2421</v>
      </c>
      <c r="D14146" s="514" t="s">
        <v>32</v>
      </c>
      <c r="E14146" s="673">
        <v>129.1</v>
      </c>
      <c r="F14146" s="761"/>
    </row>
    <row r="14147" spans="1:6" customFormat="1" ht="24.75">
      <c r="A14147" s="514">
        <v>103352</v>
      </c>
      <c r="B14147" s="275" t="s">
        <v>0</v>
      </c>
      <c r="C14147" s="1329" t="s">
        <v>23889</v>
      </c>
      <c r="D14147" s="514" t="s">
        <v>32</v>
      </c>
      <c r="E14147" s="673">
        <v>109.55</v>
      </c>
      <c r="F14147" s="761"/>
    </row>
    <row r="14148" spans="1:6" customFormat="1" ht="24.75">
      <c r="A14148" s="514">
        <v>103353</v>
      </c>
      <c r="B14148" s="275" t="s">
        <v>0</v>
      </c>
      <c r="C14148" s="1329" t="s">
        <v>23890</v>
      </c>
      <c r="D14148" s="514" t="s">
        <v>32</v>
      </c>
      <c r="E14148" s="673">
        <v>110.61</v>
      </c>
      <c r="F14148" s="761"/>
    </row>
    <row r="14149" spans="1:6" customFormat="1" ht="24.75">
      <c r="A14149" s="514">
        <v>103328</v>
      </c>
      <c r="B14149" s="275" t="s">
        <v>0</v>
      </c>
      <c r="C14149" s="1329" t="s">
        <v>2416</v>
      </c>
      <c r="D14149" s="514" t="s">
        <v>32</v>
      </c>
      <c r="E14149" s="673">
        <v>100.14</v>
      </c>
      <c r="F14149" s="761"/>
    </row>
    <row r="14150" spans="1:6" customFormat="1" ht="24.75">
      <c r="A14150" s="514">
        <v>103329</v>
      </c>
      <c r="B14150" s="275" t="s">
        <v>0</v>
      </c>
      <c r="C14150" s="1329" t="s">
        <v>2417</v>
      </c>
      <c r="D14150" s="514" t="s">
        <v>32</v>
      </c>
      <c r="E14150" s="673">
        <v>101.14</v>
      </c>
      <c r="F14150" s="761"/>
    </row>
    <row r="14151" spans="1:6" customFormat="1" ht="24.75">
      <c r="A14151" s="514">
        <v>103356</v>
      </c>
      <c r="B14151" s="275" t="s">
        <v>0</v>
      </c>
      <c r="C14151" s="1329" t="s">
        <v>2426</v>
      </c>
      <c r="D14151" s="514" t="s">
        <v>32</v>
      </c>
      <c r="E14151" s="673">
        <v>64.3</v>
      </c>
      <c r="F14151" s="761"/>
    </row>
    <row r="14152" spans="1:6" customFormat="1" ht="24.75">
      <c r="A14152" s="514">
        <v>103357</v>
      </c>
      <c r="B14152" s="275" t="s">
        <v>0</v>
      </c>
      <c r="C14152" s="1329" t="s">
        <v>2427</v>
      </c>
      <c r="D14152" s="514" t="s">
        <v>32</v>
      </c>
      <c r="E14152" s="673">
        <v>65.150000000000006</v>
      </c>
      <c r="F14152" s="761"/>
    </row>
    <row r="14153" spans="1:6" customFormat="1" ht="24.75">
      <c r="A14153" s="514">
        <v>103364</v>
      </c>
      <c r="B14153" s="275" t="s">
        <v>0</v>
      </c>
      <c r="C14153" s="1329" t="s">
        <v>23891</v>
      </c>
      <c r="D14153" s="514" t="s">
        <v>32</v>
      </c>
      <c r="E14153" s="673">
        <v>53.85</v>
      </c>
      <c r="F14153" s="761"/>
    </row>
    <row r="14154" spans="1:6" customFormat="1" ht="24.75">
      <c r="A14154" s="514">
        <v>103365</v>
      </c>
      <c r="B14154" s="275" t="s">
        <v>0</v>
      </c>
      <c r="C14154" s="1329" t="s">
        <v>23892</v>
      </c>
      <c r="D14154" s="514" t="s">
        <v>32</v>
      </c>
      <c r="E14154" s="673">
        <v>54.17</v>
      </c>
      <c r="F14154" s="761"/>
    </row>
    <row r="14155" spans="1:6" customFormat="1" ht="24.75">
      <c r="A14155" s="514">
        <v>103350</v>
      </c>
      <c r="B14155" s="275" t="s">
        <v>0</v>
      </c>
      <c r="C14155" s="1329" t="s">
        <v>2424</v>
      </c>
      <c r="D14155" s="514" t="s">
        <v>32</v>
      </c>
      <c r="E14155" s="673">
        <v>185.41</v>
      </c>
      <c r="F14155" s="761"/>
    </row>
    <row r="14156" spans="1:6" customFormat="1" ht="24.75">
      <c r="A14156" s="514">
        <v>103351</v>
      </c>
      <c r="B14156" s="275" t="s">
        <v>0</v>
      </c>
      <c r="C14156" s="1329" t="s">
        <v>2425</v>
      </c>
      <c r="D14156" s="514" t="s">
        <v>32</v>
      </c>
      <c r="E14156" s="673">
        <v>186.89</v>
      </c>
      <c r="F14156" s="761"/>
    </row>
    <row r="14157" spans="1:6" customFormat="1" ht="24.75">
      <c r="A14157" s="514">
        <v>103344</v>
      </c>
      <c r="B14157" s="275" t="s">
        <v>0</v>
      </c>
      <c r="C14157" s="1329" t="s">
        <v>23893</v>
      </c>
      <c r="D14157" s="514" t="s">
        <v>32</v>
      </c>
      <c r="E14157" s="673">
        <v>87</v>
      </c>
      <c r="F14157" s="761"/>
    </row>
    <row r="14158" spans="1:6" customFormat="1" ht="24.75">
      <c r="A14158" s="514">
        <v>103345</v>
      </c>
      <c r="B14158" s="275" t="s">
        <v>0</v>
      </c>
      <c r="C14158" s="1329" t="s">
        <v>23894</v>
      </c>
      <c r="D14158" s="514" t="s">
        <v>32</v>
      </c>
      <c r="E14158" s="673">
        <v>88.34</v>
      </c>
      <c r="F14158" s="761"/>
    </row>
    <row r="14159" spans="1:6" customFormat="1" ht="24.75">
      <c r="A14159" s="514">
        <v>103348</v>
      </c>
      <c r="B14159" s="275" t="s">
        <v>0</v>
      </c>
      <c r="C14159" s="1329" t="s">
        <v>23895</v>
      </c>
      <c r="D14159" s="514" t="s">
        <v>32</v>
      </c>
      <c r="E14159" s="673">
        <v>73.38</v>
      </c>
      <c r="F14159" s="761"/>
    </row>
    <row r="14160" spans="1:6" customFormat="1" ht="24.75">
      <c r="A14160" s="514">
        <v>103349</v>
      </c>
      <c r="B14160" s="275" t="s">
        <v>0</v>
      </c>
      <c r="C14160" s="1329" t="s">
        <v>23896</v>
      </c>
      <c r="D14160" s="514" t="s">
        <v>32</v>
      </c>
      <c r="E14160" s="673">
        <v>74.599999999999994</v>
      </c>
      <c r="F14160" s="761"/>
    </row>
    <row r="14161" spans="1:6" customFormat="1" ht="24.75">
      <c r="A14161" s="514">
        <v>103346</v>
      </c>
      <c r="B14161" s="275" t="s">
        <v>0</v>
      </c>
      <c r="C14161" s="1329" t="s">
        <v>23897</v>
      </c>
      <c r="D14161" s="514" t="s">
        <v>32</v>
      </c>
      <c r="E14161" s="673">
        <v>96.68</v>
      </c>
      <c r="F14161" s="761"/>
    </row>
    <row r="14162" spans="1:6" customFormat="1" ht="24.75">
      <c r="A14162" s="514">
        <v>103347</v>
      </c>
      <c r="B14162" s="275" t="s">
        <v>0</v>
      </c>
      <c r="C14162" s="1329" t="s">
        <v>23898</v>
      </c>
      <c r="D14162" s="514" t="s">
        <v>32</v>
      </c>
      <c r="E14162" s="673">
        <v>98.11</v>
      </c>
      <c r="F14162" s="761"/>
    </row>
    <row r="14163" spans="1:6" customFormat="1" ht="24.75">
      <c r="A14163" s="514">
        <v>103324</v>
      </c>
      <c r="B14163" s="275" t="s">
        <v>0</v>
      </c>
      <c r="C14163" s="1329" t="s">
        <v>2412</v>
      </c>
      <c r="D14163" s="514" t="s">
        <v>32</v>
      </c>
      <c r="E14163" s="673">
        <v>83.06</v>
      </c>
      <c r="F14163" s="761"/>
    </row>
    <row r="14164" spans="1:6" customFormat="1" ht="24.75">
      <c r="A14164" s="514">
        <v>103325</v>
      </c>
      <c r="B14164" s="275" t="s">
        <v>0</v>
      </c>
      <c r="C14164" s="1329" t="s">
        <v>2413</v>
      </c>
      <c r="D14164" s="514" t="s">
        <v>32</v>
      </c>
      <c r="E14164" s="673">
        <v>84.36</v>
      </c>
      <c r="F14164" s="761"/>
    </row>
    <row r="14165" spans="1:6" customFormat="1" ht="24.75">
      <c r="A14165" s="514">
        <v>103326</v>
      </c>
      <c r="B14165" s="275" t="s">
        <v>0</v>
      </c>
      <c r="C14165" s="1329" t="s">
        <v>2414</v>
      </c>
      <c r="D14165" s="514" t="s">
        <v>32</v>
      </c>
      <c r="E14165" s="673">
        <v>97.74</v>
      </c>
      <c r="F14165" s="761"/>
    </row>
    <row r="14166" spans="1:6" customFormat="1" ht="24.75">
      <c r="A14166" s="514">
        <v>103327</v>
      </c>
      <c r="B14166" s="275" t="s">
        <v>0</v>
      </c>
      <c r="C14166" s="1329" t="s">
        <v>2415</v>
      </c>
      <c r="D14166" s="514" t="s">
        <v>32</v>
      </c>
      <c r="E14166" s="673">
        <v>99.26</v>
      </c>
      <c r="F14166" s="761"/>
    </row>
    <row r="14167" spans="1:6" customFormat="1" ht="24.75">
      <c r="A14167" s="514">
        <v>103322</v>
      </c>
      <c r="B14167" s="275" t="s">
        <v>0</v>
      </c>
      <c r="C14167" s="1329" t="s">
        <v>2410</v>
      </c>
      <c r="D14167" s="514" t="s">
        <v>32</v>
      </c>
      <c r="E14167" s="673">
        <v>62.15</v>
      </c>
      <c r="F14167" s="761"/>
    </row>
    <row r="14168" spans="1:6" customFormat="1" ht="24.75">
      <c r="A14168" s="514">
        <v>103323</v>
      </c>
      <c r="B14168" s="275" t="s">
        <v>0</v>
      </c>
      <c r="C14168" s="1329" t="s">
        <v>2411</v>
      </c>
      <c r="D14168" s="514" t="s">
        <v>32</v>
      </c>
      <c r="E14168" s="673">
        <v>63.29</v>
      </c>
      <c r="F14168" s="761"/>
    </row>
    <row r="14169" spans="1:6" customFormat="1" ht="24.75">
      <c r="A14169" s="514">
        <v>103338</v>
      </c>
      <c r="B14169" s="275" t="s">
        <v>0</v>
      </c>
      <c r="C14169" s="1329" t="s">
        <v>23899</v>
      </c>
      <c r="D14169" s="514" t="s">
        <v>32</v>
      </c>
      <c r="E14169" s="673">
        <v>123.8</v>
      </c>
      <c r="F14169" s="761"/>
    </row>
    <row r="14170" spans="1:6" customFormat="1" ht="24.75">
      <c r="A14170" s="514">
        <v>103339</v>
      </c>
      <c r="B14170" s="275" t="s">
        <v>0</v>
      </c>
      <c r="C14170" s="1329" t="s">
        <v>23900</v>
      </c>
      <c r="D14170" s="514" t="s">
        <v>32</v>
      </c>
      <c r="E14170" s="673">
        <v>124.92</v>
      </c>
      <c r="F14170" s="761"/>
    </row>
    <row r="14171" spans="1:6" customFormat="1" ht="24.75">
      <c r="A14171" s="514">
        <v>103340</v>
      </c>
      <c r="B14171" s="275" t="s">
        <v>0</v>
      </c>
      <c r="C14171" s="1329" t="s">
        <v>23901</v>
      </c>
      <c r="D14171" s="514" t="s">
        <v>32</v>
      </c>
      <c r="E14171" s="673">
        <v>149.69999999999999</v>
      </c>
      <c r="F14171" s="761"/>
    </row>
    <row r="14172" spans="1:6" customFormat="1" ht="24.75">
      <c r="A14172" s="514">
        <v>103341</v>
      </c>
      <c r="B14172" s="275" t="s">
        <v>0</v>
      </c>
      <c r="C14172" s="1329" t="s">
        <v>23902</v>
      </c>
      <c r="D14172" s="514" t="s">
        <v>32</v>
      </c>
      <c r="E14172" s="673">
        <v>151.11000000000001</v>
      </c>
      <c r="F14172" s="761"/>
    </row>
    <row r="14173" spans="1:6" customFormat="1" ht="24.75">
      <c r="A14173" s="514">
        <v>103336</v>
      </c>
      <c r="B14173" s="275" t="s">
        <v>0</v>
      </c>
      <c r="C14173" s="1329" t="s">
        <v>23903</v>
      </c>
      <c r="D14173" s="514" t="s">
        <v>32</v>
      </c>
      <c r="E14173" s="673">
        <v>94.11</v>
      </c>
      <c r="F14173" s="761"/>
    </row>
    <row r="14174" spans="1:6" customFormat="1" ht="24.75">
      <c r="A14174" s="514">
        <v>103337</v>
      </c>
      <c r="B14174" s="275" t="s">
        <v>0</v>
      </c>
      <c r="C14174" s="1329" t="s">
        <v>23904</v>
      </c>
      <c r="D14174" s="514" t="s">
        <v>32</v>
      </c>
      <c r="E14174" s="673">
        <v>95.06</v>
      </c>
      <c r="F14174" s="761"/>
    </row>
    <row r="14175" spans="1:6" customFormat="1" ht="24.75">
      <c r="A14175" s="514">
        <v>103342</v>
      </c>
      <c r="B14175" s="275" t="s">
        <v>0</v>
      </c>
      <c r="C14175" s="1329" t="s">
        <v>23905</v>
      </c>
      <c r="D14175" s="514" t="s">
        <v>32</v>
      </c>
      <c r="E14175" s="673">
        <v>127.09</v>
      </c>
      <c r="F14175" s="761"/>
    </row>
    <row r="14176" spans="1:6" customFormat="1" ht="24.75">
      <c r="A14176" s="514">
        <v>103343</v>
      </c>
      <c r="B14176" s="275" t="s">
        <v>0</v>
      </c>
      <c r="C14176" s="1329" t="s">
        <v>23906</v>
      </c>
      <c r="D14176" s="514" t="s">
        <v>32</v>
      </c>
      <c r="E14176" s="673">
        <v>128.33000000000001</v>
      </c>
      <c r="F14176" s="761"/>
    </row>
    <row r="14177" spans="1:6" customFormat="1" ht="24.75">
      <c r="A14177" s="514">
        <v>103318</v>
      </c>
      <c r="B14177" s="275" t="s">
        <v>0</v>
      </c>
      <c r="C14177" s="1329" t="s">
        <v>23907</v>
      </c>
      <c r="D14177" s="514" t="s">
        <v>32</v>
      </c>
      <c r="E14177" s="673">
        <v>108.87</v>
      </c>
      <c r="F14177" s="761"/>
    </row>
    <row r="14178" spans="1:6" customFormat="1" ht="24.75">
      <c r="A14178" s="514">
        <v>103319</v>
      </c>
      <c r="B14178" s="275" t="s">
        <v>0</v>
      </c>
      <c r="C14178" s="1329" t="s">
        <v>2433</v>
      </c>
      <c r="D14178" s="514" t="s">
        <v>32</v>
      </c>
      <c r="E14178" s="673">
        <v>109.99</v>
      </c>
      <c r="F14178" s="761"/>
    </row>
    <row r="14179" spans="1:6" customFormat="1" ht="24.75">
      <c r="A14179" s="514">
        <v>103320</v>
      </c>
      <c r="B14179" s="275" t="s">
        <v>0</v>
      </c>
      <c r="C14179" s="1329" t="s">
        <v>2434</v>
      </c>
      <c r="D14179" s="514" t="s">
        <v>32</v>
      </c>
      <c r="E14179" s="673">
        <v>130.75</v>
      </c>
      <c r="F14179" s="761"/>
    </row>
    <row r="14180" spans="1:6" customFormat="1" ht="24.75">
      <c r="A14180" s="514">
        <v>103321</v>
      </c>
      <c r="B14180" s="275" t="s">
        <v>0</v>
      </c>
      <c r="C14180" s="1329" t="s">
        <v>2435</v>
      </c>
      <c r="D14180" s="514" t="s">
        <v>32</v>
      </c>
      <c r="E14180" s="673">
        <v>132.16</v>
      </c>
      <c r="F14180" s="761"/>
    </row>
    <row r="14181" spans="1:6" customFormat="1" ht="24.75">
      <c r="A14181" s="514">
        <v>103316</v>
      </c>
      <c r="B14181" s="275" t="s">
        <v>0</v>
      </c>
      <c r="C14181" s="1329" t="s">
        <v>2431</v>
      </c>
      <c r="D14181" s="514" t="s">
        <v>32</v>
      </c>
      <c r="E14181" s="673">
        <v>83.95</v>
      </c>
      <c r="F14181" s="761"/>
    </row>
    <row r="14182" spans="1:6" customFormat="1" ht="24.75">
      <c r="A14182" s="514">
        <v>103317</v>
      </c>
      <c r="B14182" s="275" t="s">
        <v>0</v>
      </c>
      <c r="C14182" s="1329" t="s">
        <v>2432</v>
      </c>
      <c r="D14182" s="514" t="s">
        <v>32</v>
      </c>
      <c r="E14182" s="673">
        <v>84.9</v>
      </c>
      <c r="F14182" s="761"/>
    </row>
    <row r="14183" spans="1:6" customFormat="1" ht="24.75">
      <c r="A14183" s="514">
        <v>101166</v>
      </c>
      <c r="B14183" s="275" t="s">
        <v>0</v>
      </c>
      <c r="C14183" s="1329" t="s">
        <v>1726</v>
      </c>
      <c r="D14183" s="514" t="s">
        <v>34</v>
      </c>
      <c r="E14183" s="673">
        <v>700.38</v>
      </c>
      <c r="F14183" s="761"/>
    </row>
    <row r="14184" spans="1:6" customFormat="1" ht="24.75">
      <c r="A14184" s="514">
        <v>101165</v>
      </c>
      <c r="B14184" s="275" t="s">
        <v>0</v>
      </c>
      <c r="C14184" s="1329" t="s">
        <v>1725</v>
      </c>
      <c r="D14184" s="514" t="s">
        <v>34</v>
      </c>
      <c r="E14184" s="673">
        <v>1080.3399999999999</v>
      </c>
      <c r="F14184" s="761"/>
    </row>
    <row r="14185" spans="1:6" customFormat="1" ht="24.75">
      <c r="A14185" s="514">
        <v>101163</v>
      </c>
      <c r="B14185" s="275" t="s">
        <v>0</v>
      </c>
      <c r="C14185" s="1329" t="s">
        <v>2437</v>
      </c>
      <c r="D14185" s="514" t="s">
        <v>32</v>
      </c>
      <c r="E14185" s="673">
        <v>609.73</v>
      </c>
      <c r="F14185" s="761"/>
    </row>
    <row r="14186" spans="1:6" customFormat="1">
      <c r="A14186" s="514">
        <v>101164</v>
      </c>
      <c r="B14186" s="275" t="s">
        <v>0</v>
      </c>
      <c r="C14186" s="1329" t="s">
        <v>2438</v>
      </c>
      <c r="D14186" s="514" t="s">
        <v>32</v>
      </c>
      <c r="E14186" s="673">
        <v>619.64</v>
      </c>
      <c r="F14186" s="761"/>
    </row>
    <row r="14187" spans="1:6" customFormat="1" ht="24.75">
      <c r="A14187" s="514">
        <v>101162</v>
      </c>
      <c r="B14187" s="275" t="s">
        <v>0</v>
      </c>
      <c r="C14187" s="1329" t="s">
        <v>2430</v>
      </c>
      <c r="D14187" s="514" t="s">
        <v>32</v>
      </c>
      <c r="E14187" s="673">
        <v>164.04</v>
      </c>
      <c r="F14187" s="761"/>
    </row>
    <row r="14188" spans="1:6" customFormat="1" ht="24.75">
      <c r="A14188" s="514">
        <v>101161</v>
      </c>
      <c r="B14188" s="275" t="s">
        <v>0</v>
      </c>
      <c r="C14188" s="1329" t="s">
        <v>2436</v>
      </c>
      <c r="D14188" s="514" t="s">
        <v>32</v>
      </c>
      <c r="E14188" s="673">
        <v>249.04</v>
      </c>
      <c r="F14188" s="761"/>
    </row>
    <row r="14189" spans="1:6" customFormat="1">
      <c r="A14189" s="514">
        <v>101160</v>
      </c>
      <c r="B14189" s="275" t="s">
        <v>0</v>
      </c>
      <c r="C14189" s="1329" t="s">
        <v>23908</v>
      </c>
      <c r="D14189" s="514" t="s">
        <v>32</v>
      </c>
      <c r="E14189" s="673">
        <v>0</v>
      </c>
      <c r="F14189" s="761"/>
    </row>
    <row r="14190" spans="1:6" customFormat="1" ht="24.75">
      <c r="A14190" s="514">
        <v>101159</v>
      </c>
      <c r="B14190" s="275" t="s">
        <v>0</v>
      </c>
      <c r="C14190" s="1329" t="s">
        <v>2409</v>
      </c>
      <c r="D14190" s="514" t="s">
        <v>32</v>
      </c>
      <c r="E14190" s="673">
        <v>144.19999999999999</v>
      </c>
      <c r="F14190" s="761"/>
    </row>
    <row r="14191" spans="1:6" customFormat="1" ht="24.75">
      <c r="A14191" s="514">
        <v>101154</v>
      </c>
      <c r="B14191" s="275" t="s">
        <v>0</v>
      </c>
      <c r="C14191" s="1329" t="s">
        <v>2445</v>
      </c>
      <c r="D14191" s="514" t="s">
        <v>32</v>
      </c>
      <c r="E14191" s="673">
        <v>135.16999999999999</v>
      </c>
      <c r="F14191" s="761"/>
    </row>
    <row r="14192" spans="1:6" customFormat="1" ht="24.75">
      <c r="A14192" s="514">
        <v>101155</v>
      </c>
      <c r="B14192" s="275" t="s">
        <v>0</v>
      </c>
      <c r="C14192" s="1329" t="s">
        <v>2446</v>
      </c>
      <c r="D14192" s="514" t="s">
        <v>32</v>
      </c>
      <c r="E14192" s="673">
        <v>189.08</v>
      </c>
      <c r="F14192" s="761"/>
    </row>
    <row r="14193" spans="1:6" customFormat="1" ht="24.75">
      <c r="A14193" s="514">
        <v>101156</v>
      </c>
      <c r="B14193" s="275" t="s">
        <v>0</v>
      </c>
      <c r="C14193" s="1329" t="s">
        <v>2447</v>
      </c>
      <c r="D14193" s="514" t="s">
        <v>32</v>
      </c>
      <c r="E14193" s="673">
        <v>276.93</v>
      </c>
      <c r="F14193" s="761"/>
    </row>
    <row r="14194" spans="1:6" customFormat="1">
      <c r="A14194" s="514">
        <v>101158</v>
      </c>
      <c r="B14194" s="275" t="s">
        <v>0</v>
      </c>
      <c r="C14194" s="1329" t="s">
        <v>2429</v>
      </c>
      <c r="D14194" s="514" t="s">
        <v>32</v>
      </c>
      <c r="E14194" s="673">
        <v>85.81</v>
      </c>
      <c r="F14194" s="761"/>
    </row>
    <row r="14195" spans="1:6" customFormat="1">
      <c r="A14195" s="514">
        <v>101157</v>
      </c>
      <c r="B14195" s="275" t="s">
        <v>0</v>
      </c>
      <c r="C14195" s="1329" t="s">
        <v>2428</v>
      </c>
      <c r="D14195" s="514" t="s">
        <v>32</v>
      </c>
      <c r="E14195" s="673">
        <v>65.81</v>
      </c>
      <c r="F14195" s="761"/>
    </row>
    <row r="14196" spans="1:6" customFormat="1" ht="24.75">
      <c r="A14196" s="514">
        <v>87382</v>
      </c>
      <c r="B14196" s="275" t="s">
        <v>0</v>
      </c>
      <c r="C14196" s="1329" t="s">
        <v>2759</v>
      </c>
      <c r="D14196" s="514" t="s">
        <v>34</v>
      </c>
      <c r="E14196" s="673">
        <v>1496.72</v>
      </c>
      <c r="F14196" s="761"/>
    </row>
    <row r="14197" spans="1:6" customFormat="1" ht="24.75">
      <c r="A14197" s="514">
        <v>87383</v>
      </c>
      <c r="B14197" s="275" t="s">
        <v>0</v>
      </c>
      <c r="C14197" s="1329" t="s">
        <v>2760</v>
      </c>
      <c r="D14197" s="514" t="s">
        <v>34</v>
      </c>
      <c r="E14197" s="673">
        <v>1482.91</v>
      </c>
      <c r="F14197" s="761"/>
    </row>
    <row r="14198" spans="1:6" customFormat="1" ht="24.75">
      <c r="A14198" s="514">
        <v>87384</v>
      </c>
      <c r="B14198" s="275" t="s">
        <v>0</v>
      </c>
      <c r="C14198" s="1329" t="s">
        <v>2761</v>
      </c>
      <c r="D14198" s="514" t="s">
        <v>34</v>
      </c>
      <c r="E14198" s="673">
        <v>1463.94</v>
      </c>
      <c r="F14198" s="761"/>
    </row>
    <row r="14199" spans="1:6" customFormat="1">
      <c r="A14199" s="514">
        <v>87398</v>
      </c>
      <c r="B14199" s="275" t="s">
        <v>0</v>
      </c>
      <c r="C14199" s="1329" t="s">
        <v>2774</v>
      </c>
      <c r="D14199" s="514" t="s">
        <v>34</v>
      </c>
      <c r="E14199" s="673">
        <v>1683.63</v>
      </c>
      <c r="F14199" s="761"/>
    </row>
    <row r="14200" spans="1:6" customFormat="1">
      <c r="A14200" s="514">
        <v>87395</v>
      </c>
      <c r="B14200" s="275" t="s">
        <v>0</v>
      </c>
      <c r="C14200" s="1329" t="s">
        <v>2771</v>
      </c>
      <c r="D14200" s="514" t="s">
        <v>34</v>
      </c>
      <c r="E14200" s="673">
        <v>2894.1</v>
      </c>
      <c r="F14200" s="761"/>
    </row>
    <row r="14201" spans="1:6" customFormat="1">
      <c r="A14201" s="514">
        <v>87396</v>
      </c>
      <c r="B14201" s="275" t="s">
        <v>0</v>
      </c>
      <c r="C14201" s="1329" t="s">
        <v>2772</v>
      </c>
      <c r="D14201" s="514" t="s">
        <v>34</v>
      </c>
      <c r="E14201" s="673">
        <v>2899.21</v>
      </c>
      <c r="F14201" s="761"/>
    </row>
    <row r="14202" spans="1:6" customFormat="1">
      <c r="A14202" s="514">
        <v>87397</v>
      </c>
      <c r="B14202" s="275" t="s">
        <v>0</v>
      </c>
      <c r="C14202" s="1329" t="s">
        <v>2773</v>
      </c>
      <c r="D14202" s="514" t="s">
        <v>34</v>
      </c>
      <c r="E14202" s="673">
        <v>2902.45</v>
      </c>
      <c r="F14202" s="761"/>
    </row>
    <row r="14203" spans="1:6" customFormat="1">
      <c r="A14203" s="514">
        <v>87402</v>
      </c>
      <c r="B14203" s="275" t="s">
        <v>0</v>
      </c>
      <c r="C14203" s="1329" t="s">
        <v>2777</v>
      </c>
      <c r="D14203" s="514" t="s">
        <v>34</v>
      </c>
      <c r="E14203" s="673">
        <v>3130.3</v>
      </c>
      <c r="F14203" s="761"/>
    </row>
    <row r="14204" spans="1:6" customFormat="1">
      <c r="A14204" s="514">
        <v>87391</v>
      </c>
      <c r="B14204" s="275" t="s">
        <v>0</v>
      </c>
      <c r="C14204" s="1329" t="s">
        <v>2768</v>
      </c>
      <c r="D14204" s="514" t="s">
        <v>34</v>
      </c>
      <c r="E14204" s="673">
        <v>4536.28</v>
      </c>
      <c r="F14204" s="761"/>
    </row>
    <row r="14205" spans="1:6" customFormat="1">
      <c r="A14205" s="514">
        <v>87393</v>
      </c>
      <c r="B14205" s="275" t="s">
        <v>0</v>
      </c>
      <c r="C14205" s="1329" t="s">
        <v>2769</v>
      </c>
      <c r="D14205" s="514" t="s">
        <v>34</v>
      </c>
      <c r="E14205" s="673">
        <v>4563.45</v>
      </c>
      <c r="F14205" s="761"/>
    </row>
    <row r="14206" spans="1:6" customFormat="1">
      <c r="A14206" s="514">
        <v>87394</v>
      </c>
      <c r="B14206" s="275" t="s">
        <v>0</v>
      </c>
      <c r="C14206" s="1329" t="s">
        <v>2770</v>
      </c>
      <c r="D14206" s="514" t="s">
        <v>34</v>
      </c>
      <c r="E14206" s="673">
        <v>4587.75</v>
      </c>
      <c r="F14206" s="761"/>
    </row>
    <row r="14207" spans="1:6" customFormat="1">
      <c r="A14207" s="514">
        <v>87401</v>
      </c>
      <c r="B14207" s="275" t="s">
        <v>0</v>
      </c>
      <c r="C14207" s="1329" t="s">
        <v>2776</v>
      </c>
      <c r="D14207" s="514" t="s">
        <v>34</v>
      </c>
      <c r="E14207" s="673">
        <v>4806.1000000000004</v>
      </c>
      <c r="F14207" s="761"/>
    </row>
    <row r="14208" spans="1:6" customFormat="1">
      <c r="A14208" s="514">
        <v>87407</v>
      </c>
      <c r="B14208" s="275" t="s">
        <v>0</v>
      </c>
      <c r="C14208" s="1329" t="s">
        <v>2779</v>
      </c>
      <c r="D14208" s="514" t="s">
        <v>34</v>
      </c>
      <c r="E14208" s="673">
        <v>1534.48</v>
      </c>
      <c r="F14208" s="761"/>
    </row>
    <row r="14209" spans="1:6" customFormat="1">
      <c r="A14209" s="514">
        <v>87408</v>
      </c>
      <c r="B14209" s="275" t="s">
        <v>0</v>
      </c>
      <c r="C14209" s="1329" t="s">
        <v>20320</v>
      </c>
      <c r="D14209" s="514" t="s">
        <v>34</v>
      </c>
      <c r="E14209" s="673">
        <v>1512.54</v>
      </c>
      <c r="F14209" s="761"/>
    </row>
    <row r="14210" spans="1:6" customFormat="1">
      <c r="A14210" s="514">
        <v>87404</v>
      </c>
      <c r="B14210" s="275" t="s">
        <v>0</v>
      </c>
      <c r="C14210" s="1329" t="s">
        <v>2778</v>
      </c>
      <c r="D14210" s="514" t="s">
        <v>34</v>
      </c>
      <c r="E14210" s="673">
        <v>4274.87</v>
      </c>
      <c r="F14210" s="761"/>
    </row>
    <row r="14211" spans="1:6" customFormat="1">
      <c r="A14211" s="514">
        <v>87405</v>
      </c>
      <c r="B14211" s="275" t="s">
        <v>0</v>
      </c>
      <c r="C14211" s="1329" t="s">
        <v>20319</v>
      </c>
      <c r="D14211" s="514" t="s">
        <v>34</v>
      </c>
      <c r="E14211" s="673">
        <v>4266.76</v>
      </c>
      <c r="F14211" s="761"/>
    </row>
    <row r="14212" spans="1:6" customFormat="1">
      <c r="A14212" s="514">
        <v>87388</v>
      </c>
      <c r="B14212" s="275" t="s">
        <v>0</v>
      </c>
      <c r="C14212" s="1329" t="s">
        <v>2765</v>
      </c>
      <c r="D14212" s="514" t="s">
        <v>34</v>
      </c>
      <c r="E14212" s="673">
        <v>4080.31</v>
      </c>
      <c r="F14212" s="761"/>
    </row>
    <row r="14213" spans="1:6" customFormat="1">
      <c r="A14213" s="514">
        <v>87389</v>
      </c>
      <c r="B14213" s="275" t="s">
        <v>0</v>
      </c>
      <c r="C14213" s="1329" t="s">
        <v>2766</v>
      </c>
      <c r="D14213" s="514" t="s">
        <v>34</v>
      </c>
      <c r="E14213" s="673">
        <v>4084.14</v>
      </c>
      <c r="F14213" s="761"/>
    </row>
    <row r="14214" spans="1:6" customFormat="1">
      <c r="A14214" s="514">
        <v>87390</v>
      </c>
      <c r="B14214" s="275" t="s">
        <v>0</v>
      </c>
      <c r="C14214" s="1329" t="s">
        <v>2767</v>
      </c>
      <c r="D14214" s="514" t="s">
        <v>34</v>
      </c>
      <c r="E14214" s="673">
        <v>4092.2</v>
      </c>
      <c r="F14214" s="761"/>
    </row>
    <row r="14215" spans="1:6" customFormat="1">
      <c r="A14215" s="514">
        <v>87385</v>
      </c>
      <c r="B14215" s="275" t="s">
        <v>0</v>
      </c>
      <c r="C14215" s="1329" t="s">
        <v>2762</v>
      </c>
      <c r="D14215" s="514" t="s">
        <v>34</v>
      </c>
      <c r="E14215" s="673">
        <v>1738.75</v>
      </c>
      <c r="F14215" s="761"/>
    </row>
    <row r="14216" spans="1:6" customFormat="1">
      <c r="A14216" s="514">
        <v>87386</v>
      </c>
      <c r="B14216" s="275" t="s">
        <v>0</v>
      </c>
      <c r="C14216" s="1329" t="s">
        <v>2763</v>
      </c>
      <c r="D14216" s="514" t="s">
        <v>34</v>
      </c>
      <c r="E14216" s="673">
        <v>1716.97</v>
      </c>
      <c r="F14216" s="761"/>
    </row>
    <row r="14217" spans="1:6" customFormat="1">
      <c r="A14217" s="514">
        <v>87387</v>
      </c>
      <c r="B14217" s="275" t="s">
        <v>0</v>
      </c>
      <c r="C14217" s="1329" t="s">
        <v>2764</v>
      </c>
      <c r="D14217" s="514" t="s">
        <v>34</v>
      </c>
      <c r="E14217" s="673">
        <v>1698.43</v>
      </c>
      <c r="F14217" s="761"/>
    </row>
    <row r="14218" spans="1:6" customFormat="1">
      <c r="A14218" s="514">
        <v>87399</v>
      </c>
      <c r="B14218" s="275" t="s">
        <v>0</v>
      </c>
      <c r="C14218" s="1329" t="s">
        <v>2775</v>
      </c>
      <c r="D14218" s="514" t="s">
        <v>34</v>
      </c>
      <c r="E14218" s="673">
        <v>1923.31</v>
      </c>
      <c r="F14218" s="761"/>
    </row>
    <row r="14219" spans="1:6" customFormat="1">
      <c r="A14219" s="514">
        <v>88627</v>
      </c>
      <c r="B14219" s="275" t="s">
        <v>0</v>
      </c>
      <c r="C14219" s="1329" t="s">
        <v>2782</v>
      </c>
      <c r="D14219" s="514" t="s">
        <v>34</v>
      </c>
      <c r="E14219" s="673">
        <v>734.64</v>
      </c>
      <c r="F14219" s="761"/>
    </row>
    <row r="14220" spans="1:6" customFormat="1">
      <c r="A14220" s="514">
        <v>100463</v>
      </c>
      <c r="B14220" s="275" t="s">
        <v>0</v>
      </c>
      <c r="C14220" s="1329" t="s">
        <v>23909</v>
      </c>
      <c r="D14220" s="514" t="s">
        <v>34</v>
      </c>
      <c r="E14220" s="673">
        <v>0</v>
      </c>
      <c r="F14220" s="761"/>
    </row>
    <row r="14221" spans="1:6" customFormat="1">
      <c r="A14221" s="514">
        <v>88626</v>
      </c>
      <c r="B14221" s="275" t="s">
        <v>0</v>
      </c>
      <c r="C14221" s="1329" t="s">
        <v>2781</v>
      </c>
      <c r="D14221" s="514" t="s">
        <v>34</v>
      </c>
      <c r="E14221" s="673">
        <v>649.55999999999995</v>
      </c>
      <c r="F14221" s="761"/>
    </row>
    <row r="14222" spans="1:6" customFormat="1">
      <c r="A14222" s="514">
        <v>100488</v>
      </c>
      <c r="B14222" s="275" t="s">
        <v>0</v>
      </c>
      <c r="C14222" s="1329" t="s">
        <v>2801</v>
      </c>
      <c r="D14222" s="514" t="s">
        <v>34</v>
      </c>
      <c r="E14222" s="673">
        <v>634.29</v>
      </c>
      <c r="F14222" s="761"/>
    </row>
    <row r="14223" spans="1:6" customFormat="1" ht="24.75">
      <c r="A14223" s="514">
        <v>100464</v>
      </c>
      <c r="B14223" s="275" t="s">
        <v>0</v>
      </c>
      <c r="C14223" s="1329" t="s">
        <v>23910</v>
      </c>
      <c r="D14223" s="514" t="s">
        <v>34</v>
      </c>
      <c r="E14223" s="673">
        <v>683.39</v>
      </c>
      <c r="F14223" s="761"/>
    </row>
    <row r="14224" spans="1:6" customFormat="1" ht="24.75">
      <c r="A14224" s="514">
        <v>100465</v>
      </c>
      <c r="B14224" s="275" t="s">
        <v>0</v>
      </c>
      <c r="C14224" s="1329" t="s">
        <v>23911</v>
      </c>
      <c r="D14224" s="514" t="s">
        <v>34</v>
      </c>
      <c r="E14224" s="673">
        <v>634</v>
      </c>
      <c r="F14224" s="761"/>
    </row>
    <row r="14225" spans="1:6" customFormat="1" ht="24.75">
      <c r="A14225" s="514">
        <v>100466</v>
      </c>
      <c r="B14225" s="275" t="s">
        <v>0</v>
      </c>
      <c r="C14225" s="1329" t="s">
        <v>23912</v>
      </c>
      <c r="D14225" s="514" t="s">
        <v>34</v>
      </c>
      <c r="E14225" s="673">
        <v>606.65</v>
      </c>
      <c r="F14225" s="761"/>
    </row>
    <row r="14226" spans="1:6" customFormat="1" ht="24.75">
      <c r="A14226" s="514">
        <v>87368</v>
      </c>
      <c r="B14226" s="275" t="s">
        <v>0</v>
      </c>
      <c r="C14226" s="1329" t="s">
        <v>2745</v>
      </c>
      <c r="D14226" s="514" t="s">
        <v>34</v>
      </c>
      <c r="E14226" s="673">
        <v>773.55</v>
      </c>
      <c r="F14226" s="761"/>
    </row>
    <row r="14227" spans="1:6" customFormat="1" ht="24.75">
      <c r="A14227" s="514">
        <v>100450</v>
      </c>
      <c r="B14227" s="275" t="s">
        <v>0</v>
      </c>
      <c r="C14227" s="1329" t="s">
        <v>23913</v>
      </c>
      <c r="D14227" s="514" t="s">
        <v>34</v>
      </c>
      <c r="E14227" s="673">
        <v>0</v>
      </c>
      <c r="F14227" s="761"/>
    </row>
    <row r="14228" spans="1:6" customFormat="1" ht="24.75">
      <c r="A14228" s="514">
        <v>87289</v>
      </c>
      <c r="B14228" s="275" t="s">
        <v>0</v>
      </c>
      <c r="C14228" s="1329" t="s">
        <v>2679</v>
      </c>
      <c r="D14228" s="514" t="s">
        <v>34</v>
      </c>
      <c r="E14228" s="673">
        <v>668.92</v>
      </c>
      <c r="F14228" s="761"/>
    </row>
    <row r="14229" spans="1:6" customFormat="1" ht="24.75">
      <c r="A14229" s="514">
        <v>87290</v>
      </c>
      <c r="B14229" s="275" t="s">
        <v>0</v>
      </c>
      <c r="C14229" s="1329" t="s">
        <v>2680</v>
      </c>
      <c r="D14229" s="514" t="s">
        <v>34</v>
      </c>
      <c r="E14229" s="673">
        <v>652.04999999999995</v>
      </c>
      <c r="F14229" s="761"/>
    </row>
    <row r="14230" spans="1:6" customFormat="1" ht="24.75">
      <c r="A14230" s="514">
        <v>87333</v>
      </c>
      <c r="B14230" s="275" t="s">
        <v>0</v>
      </c>
      <c r="C14230" s="1329" t="s">
        <v>2710</v>
      </c>
      <c r="D14230" s="514" t="s">
        <v>34</v>
      </c>
      <c r="E14230" s="673">
        <v>675.14</v>
      </c>
      <c r="F14230" s="761"/>
    </row>
    <row r="14231" spans="1:6" customFormat="1" ht="24.75">
      <c r="A14231" s="514">
        <v>87334</v>
      </c>
      <c r="B14231" s="275" t="s">
        <v>0</v>
      </c>
      <c r="C14231" s="1329" t="s">
        <v>2711</v>
      </c>
      <c r="D14231" s="514" t="s">
        <v>34</v>
      </c>
      <c r="E14231" s="673">
        <v>624.04</v>
      </c>
      <c r="F14231" s="761"/>
    </row>
    <row r="14232" spans="1:6" customFormat="1" ht="24.75">
      <c r="A14232" s="514">
        <v>105515</v>
      </c>
      <c r="B14232" s="275" t="s">
        <v>0</v>
      </c>
      <c r="C14232" s="1329" t="s">
        <v>20322</v>
      </c>
      <c r="D14232" s="514" t="s">
        <v>34</v>
      </c>
      <c r="E14232" s="673">
        <v>909.05</v>
      </c>
      <c r="F14232" s="761"/>
    </row>
    <row r="14233" spans="1:6" customFormat="1" ht="24.75">
      <c r="A14233" s="514">
        <v>87367</v>
      </c>
      <c r="B14233" s="275" t="s">
        <v>0</v>
      </c>
      <c r="C14233" s="1329" t="s">
        <v>2744</v>
      </c>
      <c r="D14233" s="514" t="s">
        <v>34</v>
      </c>
      <c r="E14233" s="673">
        <v>785.51</v>
      </c>
      <c r="F14233" s="761"/>
    </row>
    <row r="14234" spans="1:6" customFormat="1" ht="24.75">
      <c r="A14234" s="514">
        <v>100449</v>
      </c>
      <c r="B14234" s="275" t="s">
        <v>0</v>
      </c>
      <c r="C14234" s="1329" t="s">
        <v>23914</v>
      </c>
      <c r="D14234" s="514" t="s">
        <v>34</v>
      </c>
      <c r="E14234" s="673">
        <v>0</v>
      </c>
      <c r="F14234" s="761"/>
    </row>
    <row r="14235" spans="1:6" customFormat="1" ht="24.75">
      <c r="A14235" s="514">
        <v>87286</v>
      </c>
      <c r="B14235" s="275" t="s">
        <v>0</v>
      </c>
      <c r="C14235" s="1329" t="s">
        <v>2677</v>
      </c>
      <c r="D14235" s="514" t="s">
        <v>34</v>
      </c>
      <c r="E14235" s="673">
        <v>686.55</v>
      </c>
      <c r="F14235" s="761"/>
    </row>
    <row r="14236" spans="1:6" customFormat="1" ht="24.75">
      <c r="A14236" s="514">
        <v>87287</v>
      </c>
      <c r="B14236" s="275" t="s">
        <v>0</v>
      </c>
      <c r="C14236" s="1329" t="s">
        <v>2678</v>
      </c>
      <c r="D14236" s="514" t="s">
        <v>34</v>
      </c>
      <c r="E14236" s="673">
        <v>658.62</v>
      </c>
      <c r="F14236" s="761"/>
    </row>
    <row r="14237" spans="1:6" customFormat="1" ht="24.75">
      <c r="A14237" s="514">
        <v>87331</v>
      </c>
      <c r="B14237" s="275" t="s">
        <v>0</v>
      </c>
      <c r="C14237" s="1329" t="s">
        <v>2708</v>
      </c>
      <c r="D14237" s="514" t="s">
        <v>34</v>
      </c>
      <c r="E14237" s="673">
        <v>715.52</v>
      </c>
      <c r="F14237" s="761"/>
    </row>
    <row r="14238" spans="1:6" customFormat="1" ht="24.75">
      <c r="A14238" s="514">
        <v>87332</v>
      </c>
      <c r="B14238" s="275" t="s">
        <v>0</v>
      </c>
      <c r="C14238" s="1329" t="s">
        <v>2709</v>
      </c>
      <c r="D14238" s="514" t="s">
        <v>34</v>
      </c>
      <c r="E14238" s="673">
        <v>633.08000000000004</v>
      </c>
      <c r="F14238" s="761"/>
    </row>
    <row r="14239" spans="1:6" customFormat="1" ht="24.75">
      <c r="A14239" s="514">
        <v>87369</v>
      </c>
      <c r="B14239" s="275" t="s">
        <v>0</v>
      </c>
      <c r="C14239" s="1329" t="s">
        <v>2746</v>
      </c>
      <c r="D14239" s="514" t="s">
        <v>34</v>
      </c>
      <c r="E14239" s="673">
        <v>792.77</v>
      </c>
      <c r="F14239" s="761"/>
    </row>
    <row r="14240" spans="1:6" customFormat="1" ht="24.75">
      <c r="A14240" s="514">
        <v>100451</v>
      </c>
      <c r="B14240" s="275" t="s">
        <v>0</v>
      </c>
      <c r="C14240" s="1329" t="s">
        <v>23915</v>
      </c>
      <c r="D14240" s="514" t="s">
        <v>34</v>
      </c>
      <c r="E14240" s="673">
        <v>0</v>
      </c>
      <c r="F14240" s="761"/>
    </row>
    <row r="14241" spans="1:6" customFormat="1" ht="24.75">
      <c r="A14241" s="514">
        <v>87292</v>
      </c>
      <c r="B14241" s="275" t="s">
        <v>0</v>
      </c>
      <c r="C14241" s="1329" t="s">
        <v>2681</v>
      </c>
      <c r="D14241" s="514" t="s">
        <v>34</v>
      </c>
      <c r="E14241" s="673">
        <v>682.79</v>
      </c>
      <c r="F14241" s="761"/>
    </row>
    <row r="14242" spans="1:6" customFormat="1" ht="24.75">
      <c r="A14242" s="514">
        <v>87335</v>
      </c>
      <c r="B14242" s="275" t="s">
        <v>0</v>
      </c>
      <c r="C14242" s="1329" t="s">
        <v>2712</v>
      </c>
      <c r="D14242" s="514" t="s">
        <v>34</v>
      </c>
      <c r="E14242" s="673">
        <v>665.84</v>
      </c>
      <c r="F14242" s="761"/>
    </row>
    <row r="14243" spans="1:6" customFormat="1" ht="24.75">
      <c r="A14243" s="514">
        <v>87336</v>
      </c>
      <c r="B14243" s="275" t="s">
        <v>0</v>
      </c>
      <c r="C14243" s="1329" t="s">
        <v>2713</v>
      </c>
      <c r="D14243" s="514" t="s">
        <v>34</v>
      </c>
      <c r="E14243" s="673">
        <v>643.86</v>
      </c>
      <c r="F14243" s="761"/>
    </row>
    <row r="14244" spans="1:6" customFormat="1" ht="24.75">
      <c r="A14244" s="514">
        <v>87370</v>
      </c>
      <c r="B14244" s="275" t="s">
        <v>0</v>
      </c>
      <c r="C14244" s="1329" t="s">
        <v>2747</v>
      </c>
      <c r="D14244" s="514" t="s">
        <v>34</v>
      </c>
      <c r="E14244" s="673">
        <v>767.77</v>
      </c>
      <c r="F14244" s="761"/>
    </row>
    <row r="14245" spans="1:6" customFormat="1" ht="24.75">
      <c r="A14245" s="514">
        <v>100452</v>
      </c>
      <c r="B14245" s="275" t="s">
        <v>0</v>
      </c>
      <c r="C14245" s="1329" t="s">
        <v>23916</v>
      </c>
      <c r="D14245" s="514" t="s">
        <v>34</v>
      </c>
      <c r="E14245" s="673">
        <v>0</v>
      </c>
      <c r="F14245" s="761"/>
    </row>
    <row r="14246" spans="1:6" customFormat="1" ht="24.75">
      <c r="A14246" s="514">
        <v>88715</v>
      </c>
      <c r="B14246" s="275" t="s">
        <v>0</v>
      </c>
      <c r="C14246" s="1329" t="s">
        <v>2783</v>
      </c>
      <c r="D14246" s="514" t="s">
        <v>34</v>
      </c>
      <c r="E14246" s="673">
        <v>649.41</v>
      </c>
      <c r="F14246" s="761"/>
    </row>
    <row r="14247" spans="1:6" customFormat="1" ht="24.75">
      <c r="A14247" s="514">
        <v>87294</v>
      </c>
      <c r="B14247" s="275" t="s">
        <v>0</v>
      </c>
      <c r="C14247" s="1329" t="s">
        <v>2682</v>
      </c>
      <c r="D14247" s="514" t="s">
        <v>34</v>
      </c>
      <c r="E14247" s="673">
        <v>652.51</v>
      </c>
      <c r="F14247" s="761"/>
    </row>
    <row r="14248" spans="1:6" customFormat="1" ht="24.75">
      <c r="A14248" s="514">
        <v>87337</v>
      </c>
      <c r="B14248" s="275" t="s">
        <v>0</v>
      </c>
      <c r="C14248" s="1329" t="s">
        <v>2714</v>
      </c>
      <c r="D14248" s="514" t="s">
        <v>34</v>
      </c>
      <c r="E14248" s="673">
        <v>660.6</v>
      </c>
      <c r="F14248" s="761"/>
    </row>
    <row r="14249" spans="1:6" customFormat="1" ht="24.75">
      <c r="A14249" s="514">
        <v>100487</v>
      </c>
      <c r="B14249" s="275" t="s">
        <v>0</v>
      </c>
      <c r="C14249" s="1329" t="s">
        <v>2800</v>
      </c>
      <c r="D14249" s="514" t="s">
        <v>34</v>
      </c>
      <c r="E14249" s="673">
        <v>614.03</v>
      </c>
      <c r="F14249" s="761"/>
    </row>
    <row r="14250" spans="1:6" customFormat="1" ht="24.75">
      <c r="A14250" s="514">
        <v>87380</v>
      </c>
      <c r="B14250" s="275" t="s">
        <v>0</v>
      </c>
      <c r="C14250" s="1329" t="s">
        <v>2757</v>
      </c>
      <c r="D14250" s="514" t="s">
        <v>34</v>
      </c>
      <c r="E14250" s="673">
        <v>3176.34</v>
      </c>
      <c r="F14250" s="761"/>
    </row>
    <row r="14251" spans="1:6" customFormat="1" ht="24.75">
      <c r="A14251" s="514">
        <v>100461</v>
      </c>
      <c r="B14251" s="275" t="s">
        <v>0</v>
      </c>
      <c r="C14251" s="1329" t="s">
        <v>23917</v>
      </c>
      <c r="D14251" s="514" t="s">
        <v>34</v>
      </c>
      <c r="E14251" s="673">
        <v>0</v>
      </c>
      <c r="F14251" s="761"/>
    </row>
    <row r="14252" spans="1:6" customFormat="1" ht="24.75">
      <c r="A14252" s="514">
        <v>87322</v>
      </c>
      <c r="B14252" s="275" t="s">
        <v>0</v>
      </c>
      <c r="C14252" s="1329" t="s">
        <v>2700</v>
      </c>
      <c r="D14252" s="514" t="s">
        <v>34</v>
      </c>
      <c r="E14252" s="673">
        <v>3094.74</v>
      </c>
      <c r="F14252" s="761"/>
    </row>
    <row r="14253" spans="1:6" customFormat="1" ht="24.75">
      <c r="A14253" s="514">
        <v>87323</v>
      </c>
      <c r="B14253" s="275" t="s">
        <v>0</v>
      </c>
      <c r="C14253" s="1329" t="s">
        <v>2701</v>
      </c>
      <c r="D14253" s="514" t="s">
        <v>34</v>
      </c>
      <c r="E14253" s="673">
        <v>3081.87</v>
      </c>
      <c r="F14253" s="761"/>
    </row>
    <row r="14254" spans="1:6" customFormat="1" ht="24.75">
      <c r="A14254" s="514">
        <v>87360</v>
      </c>
      <c r="B14254" s="275" t="s">
        <v>0</v>
      </c>
      <c r="C14254" s="1329" t="s">
        <v>2737</v>
      </c>
      <c r="D14254" s="514" t="s">
        <v>34</v>
      </c>
      <c r="E14254" s="673">
        <v>3084.44</v>
      </c>
      <c r="F14254" s="761"/>
    </row>
    <row r="14255" spans="1:6" customFormat="1" ht="24.75">
      <c r="A14255" s="514">
        <v>87361</v>
      </c>
      <c r="B14255" s="275" t="s">
        <v>0</v>
      </c>
      <c r="C14255" s="1329" t="s">
        <v>2738</v>
      </c>
      <c r="D14255" s="514" t="s">
        <v>34</v>
      </c>
      <c r="E14255" s="673">
        <v>3019.89</v>
      </c>
      <c r="F14255" s="761"/>
    </row>
    <row r="14256" spans="1:6" customFormat="1" ht="24.75">
      <c r="A14256" s="514">
        <v>87362</v>
      </c>
      <c r="B14256" s="275" t="s">
        <v>0</v>
      </c>
      <c r="C14256" s="1329" t="s">
        <v>2739</v>
      </c>
      <c r="D14256" s="514" t="s">
        <v>34</v>
      </c>
      <c r="E14256" s="673">
        <v>3004.5</v>
      </c>
      <c r="F14256" s="761"/>
    </row>
    <row r="14257" spans="1:6" customFormat="1">
      <c r="A14257" s="514">
        <v>87377</v>
      </c>
      <c r="B14257" s="275" t="s">
        <v>0</v>
      </c>
      <c r="C14257" s="1329" t="s">
        <v>2754</v>
      </c>
      <c r="D14257" s="514" t="s">
        <v>34</v>
      </c>
      <c r="E14257" s="673">
        <v>727.8</v>
      </c>
      <c r="F14257" s="761"/>
    </row>
    <row r="14258" spans="1:6" customFormat="1">
      <c r="A14258" s="514">
        <v>100458</v>
      </c>
      <c r="B14258" s="275" t="s">
        <v>0</v>
      </c>
      <c r="C14258" s="1329" t="s">
        <v>23918</v>
      </c>
      <c r="D14258" s="514" t="s">
        <v>34</v>
      </c>
      <c r="E14258" s="673">
        <v>0</v>
      </c>
      <c r="F14258" s="761"/>
    </row>
    <row r="14259" spans="1:6" customFormat="1">
      <c r="A14259" s="514">
        <v>87313</v>
      </c>
      <c r="B14259" s="275" t="s">
        <v>0</v>
      </c>
      <c r="C14259" s="1329" t="s">
        <v>2695</v>
      </c>
      <c r="D14259" s="514" t="s">
        <v>34</v>
      </c>
      <c r="E14259" s="673">
        <v>609.53</v>
      </c>
      <c r="F14259" s="761"/>
    </row>
    <row r="14260" spans="1:6" customFormat="1">
      <c r="A14260" s="514">
        <v>87314</v>
      </c>
      <c r="B14260" s="275" t="s">
        <v>0</v>
      </c>
      <c r="C14260" s="1329" t="s">
        <v>2696</v>
      </c>
      <c r="D14260" s="514" t="s">
        <v>34</v>
      </c>
      <c r="E14260" s="673">
        <v>594.62</v>
      </c>
      <c r="F14260" s="761"/>
    </row>
    <row r="14261" spans="1:6" customFormat="1" ht="24.75">
      <c r="A14261" s="514">
        <v>87352</v>
      </c>
      <c r="B14261" s="275" t="s">
        <v>0</v>
      </c>
      <c r="C14261" s="1329" t="s">
        <v>2729</v>
      </c>
      <c r="D14261" s="514" t="s">
        <v>34</v>
      </c>
      <c r="E14261" s="673">
        <v>715.1</v>
      </c>
      <c r="F14261" s="761"/>
    </row>
    <row r="14262" spans="1:6" customFormat="1" ht="24.75">
      <c r="A14262" s="514">
        <v>87353</v>
      </c>
      <c r="B14262" s="275" t="s">
        <v>0</v>
      </c>
      <c r="C14262" s="1329" t="s">
        <v>2730</v>
      </c>
      <c r="D14262" s="514" t="s">
        <v>34</v>
      </c>
      <c r="E14262" s="673">
        <v>616.24</v>
      </c>
      <c r="F14262" s="761"/>
    </row>
    <row r="14263" spans="1:6" customFormat="1" ht="24.75">
      <c r="A14263" s="514">
        <v>87354</v>
      </c>
      <c r="B14263" s="275" t="s">
        <v>0</v>
      </c>
      <c r="C14263" s="1329" t="s">
        <v>2731</v>
      </c>
      <c r="D14263" s="514" t="s">
        <v>34</v>
      </c>
      <c r="E14263" s="673">
        <v>568.65</v>
      </c>
      <c r="F14263" s="761"/>
    </row>
    <row r="14264" spans="1:6" customFormat="1">
      <c r="A14264" s="514">
        <v>100480</v>
      </c>
      <c r="B14264" s="275" t="s">
        <v>0</v>
      </c>
      <c r="C14264" s="1329" t="s">
        <v>2794</v>
      </c>
      <c r="D14264" s="514" t="s">
        <v>34</v>
      </c>
      <c r="E14264" s="673">
        <v>872.9</v>
      </c>
      <c r="F14264" s="761"/>
    </row>
    <row r="14265" spans="1:6" customFormat="1" ht="24.75">
      <c r="A14265" s="514">
        <v>100476</v>
      </c>
      <c r="B14265" s="275" t="s">
        <v>0</v>
      </c>
      <c r="C14265" s="1329" t="s">
        <v>23919</v>
      </c>
      <c r="D14265" s="514" t="s">
        <v>34</v>
      </c>
      <c r="E14265" s="673">
        <v>0</v>
      </c>
      <c r="F14265" s="761"/>
    </row>
    <row r="14266" spans="1:6" customFormat="1" ht="24.75">
      <c r="A14266" s="514">
        <v>100475</v>
      </c>
      <c r="B14266" s="275" t="s">
        <v>0</v>
      </c>
      <c r="C14266" s="1329" t="s">
        <v>2790</v>
      </c>
      <c r="D14266" s="514" t="s">
        <v>34</v>
      </c>
      <c r="E14266" s="673">
        <v>782.65</v>
      </c>
      <c r="F14266" s="761"/>
    </row>
    <row r="14267" spans="1:6" customFormat="1" ht="24.75">
      <c r="A14267" s="514">
        <v>100491</v>
      </c>
      <c r="B14267" s="275" t="s">
        <v>0</v>
      </c>
      <c r="C14267" s="1329" t="s">
        <v>2804</v>
      </c>
      <c r="D14267" s="514" t="s">
        <v>34</v>
      </c>
      <c r="E14267" s="673">
        <v>776.94</v>
      </c>
      <c r="F14267" s="761"/>
    </row>
    <row r="14268" spans="1:6" customFormat="1" ht="24.75">
      <c r="A14268" s="514">
        <v>100477</v>
      </c>
      <c r="B14268" s="275" t="s">
        <v>0</v>
      </c>
      <c r="C14268" s="1329" t="s">
        <v>2791</v>
      </c>
      <c r="D14268" s="514" t="s">
        <v>34</v>
      </c>
      <c r="E14268" s="673">
        <v>865.84</v>
      </c>
      <c r="F14268" s="761"/>
    </row>
    <row r="14269" spans="1:6" customFormat="1" ht="24.75">
      <c r="A14269" s="514">
        <v>100478</v>
      </c>
      <c r="B14269" s="275" t="s">
        <v>0</v>
      </c>
      <c r="C14269" s="1329" t="s">
        <v>2792</v>
      </c>
      <c r="D14269" s="514" t="s">
        <v>34</v>
      </c>
      <c r="E14269" s="673">
        <v>768.28</v>
      </c>
      <c r="F14269" s="761"/>
    </row>
    <row r="14270" spans="1:6" customFormat="1" ht="24.75">
      <c r="A14270" s="514">
        <v>100479</v>
      </c>
      <c r="B14270" s="275" t="s">
        <v>0</v>
      </c>
      <c r="C14270" s="1329" t="s">
        <v>2793</v>
      </c>
      <c r="D14270" s="514" t="s">
        <v>34</v>
      </c>
      <c r="E14270" s="673">
        <v>743.45</v>
      </c>
      <c r="F14270" s="761"/>
    </row>
    <row r="14271" spans="1:6" customFormat="1">
      <c r="A14271" s="514">
        <v>87372</v>
      </c>
      <c r="B14271" s="275" t="s">
        <v>0</v>
      </c>
      <c r="C14271" s="1329" t="s">
        <v>2749</v>
      </c>
      <c r="D14271" s="514" t="s">
        <v>34</v>
      </c>
      <c r="E14271" s="673">
        <v>898.32</v>
      </c>
      <c r="F14271" s="761"/>
    </row>
    <row r="14272" spans="1:6" customFormat="1">
      <c r="A14272" s="514">
        <v>100453</v>
      </c>
      <c r="B14272" s="275" t="s">
        <v>0</v>
      </c>
      <c r="C14272" s="1329" t="s">
        <v>23920</v>
      </c>
      <c r="D14272" s="514" t="s">
        <v>34</v>
      </c>
      <c r="E14272" s="673">
        <v>0</v>
      </c>
      <c r="F14272" s="761"/>
    </row>
    <row r="14273" spans="1:6" customFormat="1">
      <c r="A14273" s="514">
        <v>87298</v>
      </c>
      <c r="B14273" s="275" t="s">
        <v>0</v>
      </c>
      <c r="C14273" s="1329" t="s">
        <v>2685</v>
      </c>
      <c r="D14273" s="514" t="s">
        <v>34</v>
      </c>
      <c r="E14273" s="673">
        <v>775.03</v>
      </c>
      <c r="F14273" s="761"/>
    </row>
    <row r="14274" spans="1:6" customFormat="1">
      <c r="A14274" s="514">
        <v>87299</v>
      </c>
      <c r="B14274" s="275" t="s">
        <v>0</v>
      </c>
      <c r="C14274" s="1329" t="s">
        <v>2686</v>
      </c>
      <c r="D14274" s="514" t="s">
        <v>34</v>
      </c>
      <c r="E14274" s="673">
        <v>539.04</v>
      </c>
      <c r="F14274" s="761"/>
    </row>
    <row r="14275" spans="1:6" customFormat="1" ht="24.75">
      <c r="A14275" s="514">
        <v>87339</v>
      </c>
      <c r="B14275" s="275" t="s">
        <v>0</v>
      </c>
      <c r="C14275" s="1329" t="s">
        <v>2716</v>
      </c>
      <c r="D14275" s="514" t="s">
        <v>34</v>
      </c>
      <c r="E14275" s="673">
        <v>934.37</v>
      </c>
      <c r="F14275" s="761"/>
    </row>
    <row r="14276" spans="1:6" customFormat="1" ht="24.75">
      <c r="A14276" s="514">
        <v>87340</v>
      </c>
      <c r="B14276" s="275" t="s">
        <v>0</v>
      </c>
      <c r="C14276" s="1329" t="s">
        <v>2717</v>
      </c>
      <c r="D14276" s="514" t="s">
        <v>34</v>
      </c>
      <c r="E14276" s="673">
        <v>774.86</v>
      </c>
      <c r="F14276" s="761"/>
    </row>
    <row r="14277" spans="1:6" customFormat="1" ht="24.75">
      <c r="A14277" s="514">
        <v>87341</v>
      </c>
      <c r="B14277" s="275" t="s">
        <v>0</v>
      </c>
      <c r="C14277" s="1329" t="s">
        <v>2718</v>
      </c>
      <c r="D14277" s="514" t="s">
        <v>34</v>
      </c>
      <c r="E14277" s="673">
        <v>731.18</v>
      </c>
      <c r="F14277" s="761"/>
    </row>
    <row r="14278" spans="1:6" customFormat="1">
      <c r="A14278" s="514">
        <v>88629</v>
      </c>
      <c r="B14278" s="275" t="s">
        <v>0</v>
      </c>
      <c r="C14278" s="1329" t="s">
        <v>74</v>
      </c>
      <c r="D14278" s="514" t="s">
        <v>34</v>
      </c>
      <c r="E14278" s="673">
        <v>737.61</v>
      </c>
      <c r="F14278" s="761"/>
    </row>
    <row r="14279" spans="1:6" customFormat="1">
      <c r="A14279" s="514">
        <v>100467</v>
      </c>
      <c r="B14279" s="275" t="s">
        <v>0</v>
      </c>
      <c r="C14279" s="1329" t="s">
        <v>23921</v>
      </c>
      <c r="D14279" s="514" t="s">
        <v>34</v>
      </c>
      <c r="E14279" s="673">
        <v>0</v>
      </c>
      <c r="F14279" s="761"/>
    </row>
    <row r="14280" spans="1:6" customFormat="1">
      <c r="A14280" s="514">
        <v>88628</v>
      </c>
      <c r="B14280" s="275" t="s">
        <v>0</v>
      </c>
      <c r="C14280" s="1329" t="s">
        <v>73</v>
      </c>
      <c r="D14280" s="514" t="s">
        <v>34</v>
      </c>
      <c r="E14280" s="673">
        <v>644.39</v>
      </c>
      <c r="F14280" s="761"/>
    </row>
    <row r="14281" spans="1:6" customFormat="1">
      <c r="A14281" s="514">
        <v>100489</v>
      </c>
      <c r="B14281" s="275" t="s">
        <v>0</v>
      </c>
      <c r="C14281" s="1329" t="s">
        <v>2802</v>
      </c>
      <c r="D14281" s="514" t="s">
        <v>34</v>
      </c>
      <c r="E14281" s="673">
        <v>637.91</v>
      </c>
      <c r="F14281" s="761"/>
    </row>
    <row r="14282" spans="1:6" customFormat="1">
      <c r="A14282" s="514">
        <v>100468</v>
      </c>
      <c r="B14282" s="275" t="s">
        <v>0</v>
      </c>
      <c r="C14282" s="1329" t="s">
        <v>2784</v>
      </c>
      <c r="D14282" s="514" t="s">
        <v>34</v>
      </c>
      <c r="E14282" s="673">
        <v>791.2</v>
      </c>
      <c r="F14282" s="761"/>
    </row>
    <row r="14283" spans="1:6" customFormat="1">
      <c r="A14283" s="514">
        <v>100469</v>
      </c>
      <c r="B14283" s="275" t="s">
        <v>0</v>
      </c>
      <c r="C14283" s="1329" t="s">
        <v>2785</v>
      </c>
      <c r="D14283" s="514" t="s">
        <v>34</v>
      </c>
      <c r="E14283" s="673">
        <v>633.16999999999996</v>
      </c>
      <c r="F14283" s="761"/>
    </row>
    <row r="14284" spans="1:6" customFormat="1">
      <c r="A14284" s="514">
        <v>100470</v>
      </c>
      <c r="B14284" s="275" t="s">
        <v>0</v>
      </c>
      <c r="C14284" s="1329" t="s">
        <v>2786</v>
      </c>
      <c r="D14284" s="514" t="s">
        <v>34</v>
      </c>
      <c r="E14284" s="673">
        <v>587.79999999999995</v>
      </c>
      <c r="F14284" s="761"/>
    </row>
    <row r="14285" spans="1:6" customFormat="1" ht="24.75">
      <c r="A14285" s="514">
        <v>87371</v>
      </c>
      <c r="B14285" s="275" t="s">
        <v>0</v>
      </c>
      <c r="C14285" s="1329" t="s">
        <v>2748</v>
      </c>
      <c r="D14285" s="514" t="s">
        <v>34</v>
      </c>
      <c r="E14285" s="673">
        <v>759.36</v>
      </c>
      <c r="F14285" s="761"/>
    </row>
    <row r="14286" spans="1:6" customFormat="1" ht="24.75">
      <c r="A14286" s="514">
        <v>87295</v>
      </c>
      <c r="B14286" s="275" t="s">
        <v>0</v>
      </c>
      <c r="C14286" s="1329" t="s">
        <v>2683</v>
      </c>
      <c r="D14286" s="514" t="s">
        <v>34</v>
      </c>
      <c r="E14286" s="673">
        <v>679.91</v>
      </c>
      <c r="F14286" s="761"/>
    </row>
    <row r="14287" spans="1:6" customFormat="1" ht="24.75">
      <c r="A14287" s="514">
        <v>87296</v>
      </c>
      <c r="B14287" s="275" t="s">
        <v>0</v>
      </c>
      <c r="C14287" s="1329" t="s">
        <v>2684</v>
      </c>
      <c r="D14287" s="514" t="s">
        <v>34</v>
      </c>
      <c r="E14287" s="673">
        <v>639.07000000000005</v>
      </c>
      <c r="F14287" s="761"/>
    </row>
    <row r="14288" spans="1:6" customFormat="1" ht="24.75">
      <c r="A14288" s="514">
        <v>87338</v>
      </c>
      <c r="B14288" s="275" t="s">
        <v>0</v>
      </c>
      <c r="C14288" s="1329" t="s">
        <v>2715</v>
      </c>
      <c r="D14288" s="514" t="s">
        <v>34</v>
      </c>
      <c r="E14288" s="673">
        <v>637.49</v>
      </c>
      <c r="F14288" s="761"/>
    </row>
    <row r="14289" spans="1:6" customFormat="1">
      <c r="A14289" s="514">
        <v>88630</v>
      </c>
      <c r="B14289" s="275" t="s">
        <v>0</v>
      </c>
      <c r="C14289" s="1329" t="s">
        <v>20321</v>
      </c>
      <c r="D14289" s="514" t="s">
        <v>34</v>
      </c>
      <c r="E14289" s="673">
        <v>571.24</v>
      </c>
      <c r="F14289" s="761"/>
    </row>
    <row r="14290" spans="1:6" customFormat="1" ht="24.75">
      <c r="A14290" s="514">
        <v>87381</v>
      </c>
      <c r="B14290" s="275" t="s">
        <v>0</v>
      </c>
      <c r="C14290" s="1329" t="s">
        <v>2758</v>
      </c>
      <c r="D14290" s="514" t="s">
        <v>34</v>
      </c>
      <c r="E14290" s="673">
        <v>3119.47</v>
      </c>
      <c r="F14290" s="761"/>
    </row>
    <row r="14291" spans="1:6" customFormat="1" ht="24.75">
      <c r="A14291" s="514">
        <v>100462</v>
      </c>
      <c r="B14291" s="275" t="s">
        <v>0</v>
      </c>
      <c r="C14291" s="1329" t="s">
        <v>23922</v>
      </c>
      <c r="D14291" s="514" t="s">
        <v>34</v>
      </c>
      <c r="E14291" s="673">
        <v>0</v>
      </c>
      <c r="F14291" s="761"/>
    </row>
    <row r="14292" spans="1:6" customFormat="1" ht="24.75">
      <c r="A14292" s="514">
        <v>87325</v>
      </c>
      <c r="B14292" s="275" t="s">
        <v>0</v>
      </c>
      <c r="C14292" s="1329" t="s">
        <v>2702</v>
      </c>
      <c r="D14292" s="514" t="s">
        <v>34</v>
      </c>
      <c r="E14292" s="673">
        <v>3023.76</v>
      </c>
      <c r="F14292" s="761"/>
    </row>
    <row r="14293" spans="1:6" customFormat="1" ht="24.75">
      <c r="A14293" s="514">
        <v>87326</v>
      </c>
      <c r="B14293" s="275" t="s">
        <v>0</v>
      </c>
      <c r="C14293" s="1329" t="s">
        <v>2703</v>
      </c>
      <c r="D14293" s="514" t="s">
        <v>34</v>
      </c>
      <c r="E14293" s="673">
        <v>3016.43</v>
      </c>
      <c r="F14293" s="761"/>
    </row>
    <row r="14294" spans="1:6" customFormat="1" ht="24.75">
      <c r="A14294" s="514">
        <v>87363</v>
      </c>
      <c r="B14294" s="275" t="s">
        <v>0</v>
      </c>
      <c r="C14294" s="1329" t="s">
        <v>2740</v>
      </c>
      <c r="D14294" s="514" t="s">
        <v>34</v>
      </c>
      <c r="E14294" s="673">
        <v>3014.16</v>
      </c>
      <c r="F14294" s="761"/>
    </row>
    <row r="14295" spans="1:6" customFormat="1" ht="24.75">
      <c r="A14295" s="514">
        <v>87364</v>
      </c>
      <c r="B14295" s="275" t="s">
        <v>0</v>
      </c>
      <c r="C14295" s="1329" t="s">
        <v>2741</v>
      </c>
      <c r="D14295" s="514" t="s">
        <v>34</v>
      </c>
      <c r="E14295" s="673">
        <v>2959.92</v>
      </c>
      <c r="F14295" s="761"/>
    </row>
    <row r="14296" spans="1:6" customFormat="1">
      <c r="A14296" s="514">
        <v>87378</v>
      </c>
      <c r="B14296" s="275" t="s">
        <v>0</v>
      </c>
      <c r="C14296" s="1329" t="s">
        <v>2755</v>
      </c>
      <c r="D14296" s="514" t="s">
        <v>34</v>
      </c>
      <c r="E14296" s="673">
        <v>668.87</v>
      </c>
      <c r="F14296" s="761"/>
    </row>
    <row r="14297" spans="1:6" customFormat="1">
      <c r="A14297" s="514">
        <v>100459</v>
      </c>
      <c r="B14297" s="275" t="s">
        <v>0</v>
      </c>
      <c r="C14297" s="1329" t="s">
        <v>23923</v>
      </c>
      <c r="D14297" s="514" t="s">
        <v>34</v>
      </c>
      <c r="E14297" s="673">
        <v>0</v>
      </c>
      <c r="F14297" s="761"/>
    </row>
    <row r="14298" spans="1:6" customFormat="1">
      <c r="A14298" s="514">
        <v>87316</v>
      </c>
      <c r="B14298" s="275" t="s">
        <v>0</v>
      </c>
      <c r="C14298" s="1329" t="s">
        <v>72</v>
      </c>
      <c r="D14298" s="514" t="s">
        <v>34</v>
      </c>
      <c r="E14298" s="673">
        <v>567.53</v>
      </c>
      <c r="F14298" s="761"/>
    </row>
    <row r="14299" spans="1:6" customFormat="1">
      <c r="A14299" s="514">
        <v>87317</v>
      </c>
      <c r="B14299" s="275" t="s">
        <v>0</v>
      </c>
      <c r="C14299" s="1329" t="s">
        <v>2697</v>
      </c>
      <c r="D14299" s="514" t="s">
        <v>34</v>
      </c>
      <c r="E14299" s="673">
        <v>543.41</v>
      </c>
      <c r="F14299" s="761"/>
    </row>
    <row r="14300" spans="1:6" customFormat="1" ht="24.75">
      <c r="A14300" s="514">
        <v>87355</v>
      </c>
      <c r="B14300" s="275" t="s">
        <v>0</v>
      </c>
      <c r="C14300" s="1329" t="s">
        <v>2732</v>
      </c>
      <c r="D14300" s="514" t="s">
        <v>34</v>
      </c>
      <c r="E14300" s="673">
        <v>617.64</v>
      </c>
      <c r="F14300" s="761"/>
    </row>
    <row r="14301" spans="1:6" customFormat="1" ht="24.75">
      <c r="A14301" s="514">
        <v>87356</v>
      </c>
      <c r="B14301" s="275" t="s">
        <v>0</v>
      </c>
      <c r="C14301" s="1329" t="s">
        <v>2733</v>
      </c>
      <c r="D14301" s="514" t="s">
        <v>34</v>
      </c>
      <c r="E14301" s="673">
        <v>551.08000000000004</v>
      </c>
      <c r="F14301" s="761"/>
    </row>
    <row r="14302" spans="1:6" customFormat="1" ht="24.75">
      <c r="A14302" s="514">
        <v>87357</v>
      </c>
      <c r="B14302" s="275" t="s">
        <v>0</v>
      </c>
      <c r="C14302" s="1329" t="s">
        <v>2734</v>
      </c>
      <c r="D14302" s="514" t="s">
        <v>34</v>
      </c>
      <c r="E14302" s="673">
        <v>515.58000000000004</v>
      </c>
      <c r="F14302" s="761"/>
    </row>
    <row r="14303" spans="1:6" customFormat="1">
      <c r="A14303" s="514">
        <v>100486</v>
      </c>
      <c r="B14303" s="275" t="s">
        <v>0</v>
      </c>
      <c r="C14303" s="1329" t="s">
        <v>2799</v>
      </c>
      <c r="D14303" s="514" t="s">
        <v>34</v>
      </c>
      <c r="E14303" s="673">
        <v>788.31</v>
      </c>
      <c r="F14303" s="761"/>
    </row>
    <row r="14304" spans="1:6" customFormat="1" ht="24.75">
      <c r="A14304" s="514">
        <v>100482</v>
      </c>
      <c r="B14304" s="275" t="s">
        <v>0</v>
      </c>
      <c r="C14304" s="1329" t="s">
        <v>23924</v>
      </c>
      <c r="D14304" s="514" t="s">
        <v>34</v>
      </c>
      <c r="E14304" s="673">
        <v>0</v>
      </c>
      <c r="F14304" s="761"/>
    </row>
    <row r="14305" spans="1:6" customFormat="1" ht="24.75">
      <c r="A14305" s="514">
        <v>100481</v>
      </c>
      <c r="B14305" s="275" t="s">
        <v>0</v>
      </c>
      <c r="C14305" s="1329" t="s">
        <v>2795</v>
      </c>
      <c r="D14305" s="514" t="s">
        <v>34</v>
      </c>
      <c r="E14305" s="673">
        <v>691.64</v>
      </c>
      <c r="F14305" s="761"/>
    </row>
    <row r="14306" spans="1:6" customFormat="1" ht="24.75">
      <c r="A14306" s="514">
        <v>100492</v>
      </c>
      <c r="B14306" s="275" t="s">
        <v>0</v>
      </c>
      <c r="C14306" s="1329" t="s">
        <v>2805</v>
      </c>
      <c r="D14306" s="514" t="s">
        <v>34</v>
      </c>
      <c r="E14306" s="673">
        <v>686.62</v>
      </c>
      <c r="F14306" s="761"/>
    </row>
    <row r="14307" spans="1:6" customFormat="1" ht="24.75">
      <c r="A14307" s="514">
        <v>100483</v>
      </c>
      <c r="B14307" s="275" t="s">
        <v>0</v>
      </c>
      <c r="C14307" s="1329" t="s">
        <v>2796</v>
      </c>
      <c r="D14307" s="514" t="s">
        <v>34</v>
      </c>
      <c r="E14307" s="673">
        <v>753.24</v>
      </c>
      <c r="F14307" s="761"/>
    </row>
    <row r="14308" spans="1:6" customFormat="1" ht="24.75">
      <c r="A14308" s="514">
        <v>100484</v>
      </c>
      <c r="B14308" s="275" t="s">
        <v>0</v>
      </c>
      <c r="C14308" s="1329" t="s">
        <v>2797</v>
      </c>
      <c r="D14308" s="514" t="s">
        <v>34</v>
      </c>
      <c r="E14308" s="673">
        <v>691.7</v>
      </c>
      <c r="F14308" s="761"/>
    </row>
    <row r="14309" spans="1:6" customFormat="1" ht="24.75">
      <c r="A14309" s="514">
        <v>100485</v>
      </c>
      <c r="B14309" s="275" t="s">
        <v>0</v>
      </c>
      <c r="C14309" s="1329" t="s">
        <v>2798</v>
      </c>
      <c r="D14309" s="514" t="s">
        <v>34</v>
      </c>
      <c r="E14309" s="673">
        <v>662.6</v>
      </c>
      <c r="F14309" s="761"/>
    </row>
    <row r="14310" spans="1:6" customFormat="1">
      <c r="A14310" s="514">
        <v>87373</v>
      </c>
      <c r="B14310" s="275" t="s">
        <v>0</v>
      </c>
      <c r="C14310" s="1329" t="s">
        <v>2750</v>
      </c>
      <c r="D14310" s="514" t="s">
        <v>34</v>
      </c>
      <c r="E14310" s="673">
        <v>817.72</v>
      </c>
      <c r="F14310" s="761"/>
    </row>
    <row r="14311" spans="1:6" customFormat="1">
      <c r="A14311" s="514">
        <v>100454</v>
      </c>
      <c r="B14311" s="275" t="s">
        <v>0</v>
      </c>
      <c r="C14311" s="1329" t="s">
        <v>23925</v>
      </c>
      <c r="D14311" s="514" t="s">
        <v>34</v>
      </c>
      <c r="E14311" s="673">
        <v>0</v>
      </c>
      <c r="F14311" s="761"/>
    </row>
    <row r="14312" spans="1:6" customFormat="1">
      <c r="A14312" s="514">
        <v>87301</v>
      </c>
      <c r="B14312" s="275" t="s">
        <v>0</v>
      </c>
      <c r="C14312" s="1329" t="s">
        <v>2687</v>
      </c>
      <c r="D14312" s="514" t="s">
        <v>34</v>
      </c>
      <c r="E14312" s="673">
        <v>716.02</v>
      </c>
      <c r="F14312" s="761"/>
    </row>
    <row r="14313" spans="1:6" customFormat="1">
      <c r="A14313" s="514">
        <v>87302</v>
      </c>
      <c r="B14313" s="275" t="s">
        <v>0</v>
      </c>
      <c r="C14313" s="1329" t="s">
        <v>2688</v>
      </c>
      <c r="D14313" s="514" t="s">
        <v>34</v>
      </c>
      <c r="E14313" s="673">
        <v>699.45</v>
      </c>
      <c r="F14313" s="761"/>
    </row>
    <row r="14314" spans="1:6" customFormat="1" ht="24.75">
      <c r="A14314" s="514">
        <v>87342</v>
      </c>
      <c r="B14314" s="275" t="s">
        <v>0</v>
      </c>
      <c r="C14314" s="1329" t="s">
        <v>2719</v>
      </c>
      <c r="D14314" s="514" t="s">
        <v>34</v>
      </c>
      <c r="E14314" s="673">
        <v>809.15</v>
      </c>
      <c r="F14314" s="761"/>
    </row>
    <row r="14315" spans="1:6" customFormat="1" ht="24.75">
      <c r="A14315" s="514">
        <v>87343</v>
      </c>
      <c r="B14315" s="275" t="s">
        <v>0</v>
      </c>
      <c r="C14315" s="1329" t="s">
        <v>2720</v>
      </c>
      <c r="D14315" s="514" t="s">
        <v>34</v>
      </c>
      <c r="E14315" s="673">
        <v>718.91</v>
      </c>
      <c r="F14315" s="761"/>
    </row>
    <row r="14316" spans="1:6" customFormat="1" ht="24.75">
      <c r="A14316" s="514">
        <v>87344</v>
      </c>
      <c r="B14316" s="275" t="s">
        <v>0</v>
      </c>
      <c r="C14316" s="1329" t="s">
        <v>2721</v>
      </c>
      <c r="D14316" s="514" t="s">
        <v>34</v>
      </c>
      <c r="E14316" s="673">
        <v>665.4</v>
      </c>
      <c r="F14316" s="761"/>
    </row>
    <row r="14317" spans="1:6" customFormat="1">
      <c r="A14317" s="514">
        <v>88631</v>
      </c>
      <c r="B14317" s="275" t="s">
        <v>0</v>
      </c>
      <c r="C14317" s="1329" t="s">
        <v>75</v>
      </c>
      <c r="D14317" s="514" t="s">
        <v>34</v>
      </c>
      <c r="E14317" s="673">
        <v>673.48</v>
      </c>
      <c r="F14317" s="761"/>
    </row>
    <row r="14318" spans="1:6" customFormat="1">
      <c r="A14318" s="514">
        <v>100471</v>
      </c>
      <c r="B14318" s="275" t="s">
        <v>0</v>
      </c>
      <c r="C14318" s="1329" t="s">
        <v>23926</v>
      </c>
      <c r="D14318" s="514" t="s">
        <v>34</v>
      </c>
      <c r="E14318" s="673">
        <v>0</v>
      </c>
      <c r="F14318" s="761"/>
    </row>
    <row r="14319" spans="1:6" customFormat="1">
      <c r="A14319" s="514">
        <v>100490</v>
      </c>
      <c r="B14319" s="275" t="s">
        <v>0</v>
      </c>
      <c r="C14319" s="1329" t="s">
        <v>2803</v>
      </c>
      <c r="D14319" s="514" t="s">
        <v>34</v>
      </c>
      <c r="E14319" s="673">
        <v>576.35</v>
      </c>
      <c r="F14319" s="761"/>
    </row>
    <row r="14320" spans="1:6" customFormat="1">
      <c r="A14320" s="514">
        <v>100472</v>
      </c>
      <c r="B14320" s="275" t="s">
        <v>0</v>
      </c>
      <c r="C14320" s="1329" t="s">
        <v>2787</v>
      </c>
      <c r="D14320" s="514" t="s">
        <v>34</v>
      </c>
      <c r="E14320" s="673">
        <v>647.08000000000004</v>
      </c>
      <c r="F14320" s="761"/>
    </row>
    <row r="14321" spans="1:6" customFormat="1">
      <c r="A14321" s="514">
        <v>100473</v>
      </c>
      <c r="B14321" s="275" t="s">
        <v>0</v>
      </c>
      <c r="C14321" s="1329" t="s">
        <v>2788</v>
      </c>
      <c r="D14321" s="514" t="s">
        <v>34</v>
      </c>
      <c r="E14321" s="673">
        <v>584.51</v>
      </c>
      <c r="F14321" s="761"/>
    </row>
    <row r="14322" spans="1:6" customFormat="1">
      <c r="A14322" s="514">
        <v>100474</v>
      </c>
      <c r="B14322" s="275" t="s">
        <v>0</v>
      </c>
      <c r="C14322" s="1329" t="s">
        <v>2789</v>
      </c>
      <c r="D14322" s="514" t="s">
        <v>34</v>
      </c>
      <c r="E14322" s="673">
        <v>553.94000000000005</v>
      </c>
      <c r="F14322" s="761"/>
    </row>
    <row r="14323" spans="1:6" customFormat="1" ht="24.75">
      <c r="A14323" s="514">
        <v>87379</v>
      </c>
      <c r="B14323" s="275" t="s">
        <v>0</v>
      </c>
      <c r="C14323" s="1329" t="s">
        <v>2756</v>
      </c>
      <c r="D14323" s="514" t="s">
        <v>34</v>
      </c>
      <c r="E14323" s="673">
        <v>3090.86</v>
      </c>
      <c r="F14323" s="761"/>
    </row>
    <row r="14324" spans="1:6" customFormat="1" ht="24.75">
      <c r="A14324" s="514">
        <v>100460</v>
      </c>
      <c r="B14324" s="275" t="s">
        <v>0</v>
      </c>
      <c r="C14324" s="1329" t="s">
        <v>23927</v>
      </c>
      <c r="D14324" s="514" t="s">
        <v>34</v>
      </c>
      <c r="E14324" s="673">
        <v>0</v>
      </c>
      <c r="F14324" s="761"/>
    </row>
    <row r="14325" spans="1:6" customFormat="1" ht="24.75">
      <c r="A14325" s="514">
        <v>87319</v>
      </c>
      <c r="B14325" s="275" t="s">
        <v>0</v>
      </c>
      <c r="C14325" s="1329" t="s">
        <v>2698</v>
      </c>
      <c r="D14325" s="514" t="s">
        <v>34</v>
      </c>
      <c r="E14325" s="673">
        <v>2994.48</v>
      </c>
      <c r="F14325" s="761"/>
    </row>
    <row r="14326" spans="1:6" customFormat="1" ht="24.75">
      <c r="A14326" s="514">
        <v>87320</v>
      </c>
      <c r="B14326" s="275" t="s">
        <v>0</v>
      </c>
      <c r="C14326" s="1329" t="s">
        <v>2699</v>
      </c>
      <c r="D14326" s="514" t="s">
        <v>34</v>
      </c>
      <c r="E14326" s="673">
        <v>2991.84</v>
      </c>
      <c r="F14326" s="761"/>
    </row>
    <row r="14327" spans="1:6" customFormat="1" ht="24.75">
      <c r="A14327" s="514">
        <v>87358</v>
      </c>
      <c r="B14327" s="275" t="s">
        <v>0</v>
      </c>
      <c r="C14327" s="1329" t="s">
        <v>2735</v>
      </c>
      <c r="D14327" s="514" t="s">
        <v>34</v>
      </c>
      <c r="E14327" s="673">
        <v>2975.72</v>
      </c>
      <c r="F14327" s="761"/>
    </row>
    <row r="14328" spans="1:6" customFormat="1" ht="24.75">
      <c r="A14328" s="514">
        <v>87359</v>
      </c>
      <c r="B14328" s="275" t="s">
        <v>0</v>
      </c>
      <c r="C14328" s="1329" t="s">
        <v>2736</v>
      </c>
      <c r="D14328" s="514" t="s">
        <v>34</v>
      </c>
      <c r="E14328" s="673">
        <v>2930.13</v>
      </c>
      <c r="F14328" s="761"/>
    </row>
    <row r="14329" spans="1:6" customFormat="1">
      <c r="A14329" s="514">
        <v>87376</v>
      </c>
      <c r="B14329" s="275" t="s">
        <v>0</v>
      </c>
      <c r="C14329" s="1329" t="s">
        <v>2753</v>
      </c>
      <c r="D14329" s="514" t="s">
        <v>34</v>
      </c>
      <c r="E14329" s="673">
        <v>638.25</v>
      </c>
      <c r="F14329" s="761"/>
    </row>
    <row r="14330" spans="1:6" customFormat="1">
      <c r="A14330" s="514">
        <v>100457</v>
      </c>
      <c r="B14330" s="275" t="s">
        <v>0</v>
      </c>
      <c r="C14330" s="1329" t="s">
        <v>23928</v>
      </c>
      <c r="D14330" s="514" t="s">
        <v>34</v>
      </c>
      <c r="E14330" s="673">
        <v>0</v>
      </c>
      <c r="F14330" s="761"/>
    </row>
    <row r="14331" spans="1:6" customFormat="1">
      <c r="A14331" s="514">
        <v>87310</v>
      </c>
      <c r="B14331" s="275" t="s">
        <v>0</v>
      </c>
      <c r="C14331" s="1329" t="s">
        <v>2693</v>
      </c>
      <c r="D14331" s="514" t="s">
        <v>34</v>
      </c>
      <c r="E14331" s="673">
        <v>524.76</v>
      </c>
      <c r="F14331" s="761"/>
    </row>
    <row r="14332" spans="1:6" customFormat="1">
      <c r="A14332" s="514">
        <v>87311</v>
      </c>
      <c r="B14332" s="275" t="s">
        <v>0</v>
      </c>
      <c r="C14332" s="1329" t="s">
        <v>2694</v>
      </c>
      <c r="D14332" s="514" t="s">
        <v>34</v>
      </c>
      <c r="E14332" s="673">
        <v>508.05</v>
      </c>
      <c r="F14332" s="761"/>
    </row>
    <row r="14333" spans="1:6" customFormat="1" ht="24.75">
      <c r="A14333" s="514">
        <v>87350</v>
      </c>
      <c r="B14333" s="275" t="s">
        <v>0</v>
      </c>
      <c r="C14333" s="1329" t="s">
        <v>2727</v>
      </c>
      <c r="D14333" s="514" t="s">
        <v>34</v>
      </c>
      <c r="E14333" s="673">
        <v>584.23</v>
      </c>
      <c r="F14333" s="761"/>
    </row>
    <row r="14334" spans="1:6" customFormat="1" ht="24.75">
      <c r="A14334" s="514">
        <v>87351</v>
      </c>
      <c r="B14334" s="275" t="s">
        <v>0</v>
      </c>
      <c r="C14334" s="1329" t="s">
        <v>2728</v>
      </c>
      <c r="D14334" s="514" t="s">
        <v>34</v>
      </c>
      <c r="E14334" s="673">
        <v>488.93</v>
      </c>
      <c r="F14334" s="761"/>
    </row>
    <row r="14335" spans="1:6" customFormat="1">
      <c r="A14335" s="514">
        <v>87374</v>
      </c>
      <c r="B14335" s="275" t="s">
        <v>0</v>
      </c>
      <c r="C14335" s="1329" t="s">
        <v>2751</v>
      </c>
      <c r="D14335" s="514" t="s">
        <v>34</v>
      </c>
      <c r="E14335" s="673">
        <v>773.43</v>
      </c>
      <c r="F14335" s="761"/>
    </row>
    <row r="14336" spans="1:6" customFormat="1">
      <c r="A14336" s="514">
        <v>100455</v>
      </c>
      <c r="B14336" s="275" t="s">
        <v>0</v>
      </c>
      <c r="C14336" s="1329" t="s">
        <v>23929</v>
      </c>
      <c r="D14336" s="514" t="s">
        <v>34</v>
      </c>
      <c r="E14336" s="673">
        <v>0</v>
      </c>
      <c r="F14336" s="761"/>
    </row>
    <row r="14337" spans="1:6" customFormat="1">
      <c r="A14337" s="514">
        <v>87304</v>
      </c>
      <c r="B14337" s="275" t="s">
        <v>0</v>
      </c>
      <c r="C14337" s="1329" t="s">
        <v>2689</v>
      </c>
      <c r="D14337" s="514" t="s">
        <v>34</v>
      </c>
      <c r="E14337" s="673">
        <v>659.18</v>
      </c>
      <c r="F14337" s="761"/>
    </row>
    <row r="14338" spans="1:6" customFormat="1">
      <c r="A14338" s="514">
        <v>87305</v>
      </c>
      <c r="B14338" s="275" t="s">
        <v>0</v>
      </c>
      <c r="C14338" s="1329" t="s">
        <v>2690</v>
      </c>
      <c r="D14338" s="514" t="s">
        <v>34</v>
      </c>
      <c r="E14338" s="673">
        <v>657.47</v>
      </c>
      <c r="F14338" s="761"/>
    </row>
    <row r="14339" spans="1:6" customFormat="1" ht="24.75">
      <c r="A14339" s="514">
        <v>87345</v>
      </c>
      <c r="B14339" s="275" t="s">
        <v>0</v>
      </c>
      <c r="C14339" s="1329" t="s">
        <v>2722</v>
      </c>
      <c r="D14339" s="514" t="s">
        <v>34</v>
      </c>
      <c r="E14339" s="673">
        <v>737.15</v>
      </c>
      <c r="F14339" s="761"/>
    </row>
    <row r="14340" spans="1:6" customFormat="1" ht="24.75">
      <c r="A14340" s="514">
        <v>87346</v>
      </c>
      <c r="B14340" s="275" t="s">
        <v>0</v>
      </c>
      <c r="C14340" s="1329" t="s">
        <v>2723</v>
      </c>
      <c r="D14340" s="514" t="s">
        <v>34</v>
      </c>
      <c r="E14340" s="673">
        <v>662.64</v>
      </c>
      <c r="F14340" s="761"/>
    </row>
    <row r="14341" spans="1:6" customFormat="1" ht="24.75">
      <c r="A14341" s="514">
        <v>87347</v>
      </c>
      <c r="B14341" s="275" t="s">
        <v>0</v>
      </c>
      <c r="C14341" s="1329" t="s">
        <v>2724</v>
      </c>
      <c r="D14341" s="514" t="s">
        <v>34</v>
      </c>
      <c r="E14341" s="673">
        <v>619.84</v>
      </c>
      <c r="F14341" s="761"/>
    </row>
    <row r="14342" spans="1:6" customFormat="1" ht="24.75">
      <c r="A14342" s="514">
        <v>87366</v>
      </c>
      <c r="B14342" s="275" t="s">
        <v>0</v>
      </c>
      <c r="C14342" s="1329" t="s">
        <v>2743</v>
      </c>
      <c r="D14342" s="514" t="s">
        <v>34</v>
      </c>
      <c r="E14342" s="673">
        <v>672.35</v>
      </c>
      <c r="F14342" s="761"/>
    </row>
    <row r="14343" spans="1:6" customFormat="1" ht="24.75">
      <c r="A14343" s="514">
        <v>100448</v>
      </c>
      <c r="B14343" s="275" t="s">
        <v>0</v>
      </c>
      <c r="C14343" s="1329" t="s">
        <v>23930</v>
      </c>
      <c r="D14343" s="514" t="s">
        <v>34</v>
      </c>
      <c r="E14343" s="673">
        <v>0</v>
      </c>
      <c r="F14343" s="761"/>
    </row>
    <row r="14344" spans="1:6" customFormat="1" ht="24.75">
      <c r="A14344" s="514">
        <v>87283</v>
      </c>
      <c r="B14344" s="275" t="s">
        <v>0</v>
      </c>
      <c r="C14344" s="1329" t="s">
        <v>2675</v>
      </c>
      <c r="D14344" s="514" t="s">
        <v>34</v>
      </c>
      <c r="E14344" s="673">
        <v>555.24</v>
      </c>
      <c r="F14344" s="761"/>
    </row>
    <row r="14345" spans="1:6" customFormat="1" ht="24.75">
      <c r="A14345" s="514">
        <v>87284</v>
      </c>
      <c r="B14345" s="275" t="s">
        <v>0</v>
      </c>
      <c r="C14345" s="1329" t="s">
        <v>2676</v>
      </c>
      <c r="D14345" s="514" t="s">
        <v>34</v>
      </c>
      <c r="E14345" s="673">
        <v>540.36</v>
      </c>
      <c r="F14345" s="761"/>
    </row>
    <row r="14346" spans="1:6" customFormat="1" ht="24.75">
      <c r="A14346" s="514">
        <v>87329</v>
      </c>
      <c r="B14346" s="275" t="s">
        <v>0</v>
      </c>
      <c r="C14346" s="1329" t="s">
        <v>2706</v>
      </c>
      <c r="D14346" s="514" t="s">
        <v>34</v>
      </c>
      <c r="E14346" s="673">
        <v>607.91</v>
      </c>
      <c r="F14346" s="761"/>
    </row>
    <row r="14347" spans="1:6" customFormat="1" ht="24.75">
      <c r="A14347" s="514">
        <v>87330</v>
      </c>
      <c r="B14347" s="275" t="s">
        <v>0</v>
      </c>
      <c r="C14347" s="1329" t="s">
        <v>2707</v>
      </c>
      <c r="D14347" s="514" t="s">
        <v>34</v>
      </c>
      <c r="E14347" s="673">
        <v>518.73</v>
      </c>
      <c r="F14347" s="761"/>
    </row>
    <row r="14348" spans="1:6" customFormat="1">
      <c r="A14348" s="514">
        <v>87375</v>
      </c>
      <c r="B14348" s="275" t="s">
        <v>0</v>
      </c>
      <c r="C14348" s="1329" t="s">
        <v>2752</v>
      </c>
      <c r="D14348" s="514" t="s">
        <v>34</v>
      </c>
      <c r="E14348" s="673">
        <v>746.06</v>
      </c>
      <c r="F14348" s="761"/>
    </row>
    <row r="14349" spans="1:6" customFormat="1">
      <c r="A14349" s="514">
        <v>100456</v>
      </c>
      <c r="B14349" s="275" t="s">
        <v>0</v>
      </c>
      <c r="C14349" s="1329" t="s">
        <v>23931</v>
      </c>
      <c r="D14349" s="514" t="s">
        <v>34</v>
      </c>
      <c r="E14349" s="673">
        <v>0</v>
      </c>
      <c r="F14349" s="761"/>
    </row>
    <row r="14350" spans="1:6" customFormat="1">
      <c r="A14350" s="514">
        <v>87307</v>
      </c>
      <c r="B14350" s="275" t="s">
        <v>0</v>
      </c>
      <c r="C14350" s="1329" t="s">
        <v>2691</v>
      </c>
      <c r="D14350" s="514" t="s">
        <v>34</v>
      </c>
      <c r="E14350" s="673">
        <v>638.95000000000005</v>
      </c>
      <c r="F14350" s="761"/>
    </row>
    <row r="14351" spans="1:6" customFormat="1">
      <c r="A14351" s="514">
        <v>87308</v>
      </c>
      <c r="B14351" s="275" t="s">
        <v>0</v>
      </c>
      <c r="C14351" s="1329" t="s">
        <v>2692</v>
      </c>
      <c r="D14351" s="514" t="s">
        <v>34</v>
      </c>
      <c r="E14351" s="673">
        <v>621.37</v>
      </c>
      <c r="F14351" s="761"/>
    </row>
    <row r="14352" spans="1:6" customFormat="1" ht="24.75">
      <c r="A14352" s="514">
        <v>87348</v>
      </c>
      <c r="B14352" s="275" t="s">
        <v>0</v>
      </c>
      <c r="C14352" s="1329" t="s">
        <v>2725</v>
      </c>
      <c r="D14352" s="514" t="s">
        <v>34</v>
      </c>
      <c r="E14352" s="673">
        <v>683.36</v>
      </c>
      <c r="F14352" s="761"/>
    </row>
    <row r="14353" spans="1:6" customFormat="1" ht="24.75">
      <c r="A14353" s="514">
        <v>87349</v>
      </c>
      <c r="B14353" s="275" t="s">
        <v>0</v>
      </c>
      <c r="C14353" s="1329" t="s">
        <v>2726</v>
      </c>
      <c r="D14353" s="514" t="s">
        <v>34</v>
      </c>
      <c r="E14353" s="673">
        <v>582.53</v>
      </c>
      <c r="F14353" s="761"/>
    </row>
    <row r="14354" spans="1:6" customFormat="1" ht="24.75">
      <c r="A14354" s="514">
        <v>87365</v>
      </c>
      <c r="B14354" s="275" t="s">
        <v>0</v>
      </c>
      <c r="C14354" s="1329" t="s">
        <v>2742</v>
      </c>
      <c r="D14354" s="514" t="s">
        <v>34</v>
      </c>
      <c r="E14354" s="673">
        <v>643.44000000000005</v>
      </c>
      <c r="F14354" s="761"/>
    </row>
    <row r="14355" spans="1:6" customFormat="1" ht="24.75">
      <c r="A14355" s="514">
        <v>100447</v>
      </c>
      <c r="B14355" s="275" t="s">
        <v>0</v>
      </c>
      <c r="C14355" s="1329" t="s">
        <v>23932</v>
      </c>
      <c r="D14355" s="514" t="s">
        <v>34</v>
      </c>
      <c r="E14355" s="673">
        <v>0</v>
      </c>
      <c r="F14355" s="761"/>
    </row>
    <row r="14356" spans="1:6" customFormat="1" ht="24.75">
      <c r="A14356" s="514">
        <v>87280</v>
      </c>
      <c r="B14356" s="275" t="s">
        <v>0</v>
      </c>
      <c r="C14356" s="1329" t="s">
        <v>2673</v>
      </c>
      <c r="D14356" s="514" t="s">
        <v>34</v>
      </c>
      <c r="E14356" s="673">
        <v>543.08000000000004</v>
      </c>
      <c r="F14356" s="761"/>
    </row>
    <row r="14357" spans="1:6" customFormat="1" ht="24.75">
      <c r="A14357" s="514">
        <v>87281</v>
      </c>
      <c r="B14357" s="275" t="s">
        <v>0</v>
      </c>
      <c r="C14357" s="1329" t="s">
        <v>2674</v>
      </c>
      <c r="D14357" s="514" t="s">
        <v>34</v>
      </c>
      <c r="E14357" s="673">
        <v>529.9</v>
      </c>
      <c r="F14357" s="761"/>
    </row>
    <row r="14358" spans="1:6" customFormat="1" ht="24.75">
      <c r="A14358" s="514">
        <v>87327</v>
      </c>
      <c r="B14358" s="275" t="s">
        <v>0</v>
      </c>
      <c r="C14358" s="1329" t="s">
        <v>2704</v>
      </c>
      <c r="D14358" s="514" t="s">
        <v>34</v>
      </c>
      <c r="E14358" s="673">
        <v>572.64</v>
      </c>
      <c r="F14358" s="761"/>
    </row>
    <row r="14359" spans="1:6" customFormat="1" ht="24.75">
      <c r="A14359" s="514">
        <v>87328</v>
      </c>
      <c r="B14359" s="275" t="s">
        <v>0</v>
      </c>
      <c r="C14359" s="1329" t="s">
        <v>2705</v>
      </c>
      <c r="D14359" s="514" t="s">
        <v>34</v>
      </c>
      <c r="E14359" s="673">
        <v>493.58</v>
      </c>
      <c r="F14359" s="761"/>
    </row>
    <row r="14360" spans="1:6" customFormat="1">
      <c r="A14360" s="514">
        <v>87410</v>
      </c>
      <c r="B14360" s="275" t="s">
        <v>0</v>
      </c>
      <c r="C14360" s="1329" t="s">
        <v>2780</v>
      </c>
      <c r="D14360" s="514" t="s">
        <v>34</v>
      </c>
      <c r="E14360" s="673">
        <v>921.44</v>
      </c>
      <c r="F14360" s="761"/>
    </row>
    <row r="14361" spans="1:6" customFormat="1">
      <c r="A14361" s="514">
        <v>95577</v>
      </c>
      <c r="B14361" s="275" t="s">
        <v>0</v>
      </c>
      <c r="C14361" s="1329" t="s">
        <v>9412</v>
      </c>
      <c r="D14361" s="514" t="s">
        <v>30</v>
      </c>
      <c r="E14361" s="673">
        <v>10.37</v>
      </c>
      <c r="F14361" s="761"/>
    </row>
    <row r="14362" spans="1:6" customFormat="1">
      <c r="A14362" s="514">
        <v>95578</v>
      </c>
      <c r="B14362" s="275" t="s">
        <v>0</v>
      </c>
      <c r="C14362" s="1329" t="s">
        <v>9413</v>
      </c>
      <c r="D14362" s="514" t="s">
        <v>30</v>
      </c>
      <c r="E14362" s="673">
        <v>8.5500000000000007</v>
      </c>
      <c r="F14362" s="761"/>
    </row>
    <row r="14363" spans="1:6" customFormat="1">
      <c r="A14363" s="514">
        <v>95579</v>
      </c>
      <c r="B14363" s="275" t="s">
        <v>0</v>
      </c>
      <c r="C14363" s="1329" t="s">
        <v>9414</v>
      </c>
      <c r="D14363" s="514" t="s">
        <v>30</v>
      </c>
      <c r="E14363" s="673">
        <v>8.2100000000000009</v>
      </c>
      <c r="F14363" s="761"/>
    </row>
    <row r="14364" spans="1:6" customFormat="1">
      <c r="A14364" s="514">
        <v>95580</v>
      </c>
      <c r="B14364" s="275" t="s">
        <v>0</v>
      </c>
      <c r="C14364" s="1329" t="s">
        <v>9415</v>
      </c>
      <c r="D14364" s="514" t="s">
        <v>30</v>
      </c>
      <c r="E14364" s="673">
        <v>9.44</v>
      </c>
      <c r="F14364" s="761"/>
    </row>
    <row r="14365" spans="1:6" customFormat="1">
      <c r="A14365" s="514">
        <v>95581</v>
      </c>
      <c r="B14365" s="275" t="s">
        <v>0</v>
      </c>
      <c r="C14365" s="1329" t="s">
        <v>9416</v>
      </c>
      <c r="D14365" s="514" t="s">
        <v>30</v>
      </c>
      <c r="E14365" s="673">
        <v>9.3800000000000008</v>
      </c>
      <c r="F14365" s="761"/>
    </row>
    <row r="14366" spans="1:6" customFormat="1">
      <c r="A14366" s="514">
        <v>95582</v>
      </c>
      <c r="B14366" s="275" t="s">
        <v>0</v>
      </c>
      <c r="C14366" s="1329" t="s">
        <v>12227</v>
      </c>
      <c r="D14366" s="514" t="s">
        <v>30</v>
      </c>
      <c r="E14366" s="673">
        <v>10.210000000000001</v>
      </c>
      <c r="F14366" s="761"/>
    </row>
    <row r="14367" spans="1:6" customFormat="1">
      <c r="A14367" s="514">
        <v>95576</v>
      </c>
      <c r="B14367" s="275" t="s">
        <v>0</v>
      </c>
      <c r="C14367" s="1329" t="s">
        <v>9411</v>
      </c>
      <c r="D14367" s="514" t="s">
        <v>30</v>
      </c>
      <c r="E14367" s="673">
        <v>12.41</v>
      </c>
      <c r="F14367" s="761"/>
    </row>
    <row r="14368" spans="1:6" customFormat="1">
      <c r="A14368" s="514">
        <v>95583</v>
      </c>
      <c r="B14368" s="275" t="s">
        <v>0</v>
      </c>
      <c r="C14368" s="1329" t="s">
        <v>9417</v>
      </c>
      <c r="D14368" s="514" t="s">
        <v>30</v>
      </c>
      <c r="E14368" s="673">
        <v>16.309999999999999</v>
      </c>
      <c r="F14368" s="761"/>
    </row>
    <row r="14369" spans="1:6" customFormat="1">
      <c r="A14369" s="514">
        <v>95584</v>
      </c>
      <c r="B14369" s="275" t="s">
        <v>0</v>
      </c>
      <c r="C14369" s="1329" t="s">
        <v>9418</v>
      </c>
      <c r="D14369" s="514" t="s">
        <v>30</v>
      </c>
      <c r="E14369" s="673">
        <v>14.03</v>
      </c>
      <c r="F14369" s="761"/>
    </row>
    <row r="14370" spans="1:6" customFormat="1">
      <c r="A14370" s="514">
        <v>95593</v>
      </c>
      <c r="B14370" s="275" t="s">
        <v>0</v>
      </c>
      <c r="C14370" s="1329" t="s">
        <v>9420</v>
      </c>
      <c r="D14370" s="514" t="s">
        <v>30</v>
      </c>
      <c r="E14370" s="673">
        <v>14.03</v>
      </c>
      <c r="F14370" s="761"/>
    </row>
    <row r="14371" spans="1:6" customFormat="1">
      <c r="A14371" s="514">
        <v>95592</v>
      </c>
      <c r="B14371" s="275" t="s">
        <v>0</v>
      </c>
      <c r="C14371" s="1329" t="s">
        <v>9419</v>
      </c>
      <c r="D14371" s="514" t="s">
        <v>30</v>
      </c>
      <c r="E14371" s="673">
        <v>16.309999999999999</v>
      </c>
      <c r="F14371" s="761"/>
    </row>
    <row r="14372" spans="1:6" customFormat="1" ht="24.75">
      <c r="A14372" s="514">
        <v>92919</v>
      </c>
      <c r="B14372" s="275" t="s">
        <v>0</v>
      </c>
      <c r="C14372" s="1329" t="s">
        <v>9406</v>
      </c>
      <c r="D14372" s="514" t="s">
        <v>30</v>
      </c>
      <c r="E14372" s="673">
        <v>11.86</v>
      </c>
      <c r="F14372" s="761"/>
    </row>
    <row r="14373" spans="1:6" customFormat="1" ht="24.75">
      <c r="A14373" s="514">
        <v>92921</v>
      </c>
      <c r="B14373" s="275" t="s">
        <v>0</v>
      </c>
      <c r="C14373" s="1329" t="s">
        <v>9407</v>
      </c>
      <c r="D14373" s="514" t="s">
        <v>30</v>
      </c>
      <c r="E14373" s="673">
        <v>9.68</v>
      </c>
      <c r="F14373" s="761"/>
    </row>
    <row r="14374" spans="1:6" customFormat="1" ht="24.75">
      <c r="A14374" s="514">
        <v>92922</v>
      </c>
      <c r="B14374" s="275" t="s">
        <v>0</v>
      </c>
      <c r="C14374" s="1329" t="s">
        <v>9408</v>
      </c>
      <c r="D14374" s="514" t="s">
        <v>30</v>
      </c>
      <c r="E14374" s="673">
        <v>9.16</v>
      </c>
      <c r="F14374" s="761"/>
    </row>
    <row r="14375" spans="1:6" customFormat="1" ht="24.75">
      <c r="A14375" s="514">
        <v>92923</v>
      </c>
      <c r="B14375" s="275" t="s">
        <v>0</v>
      </c>
      <c r="C14375" s="1329" t="s">
        <v>9409</v>
      </c>
      <c r="D14375" s="514" t="s">
        <v>30</v>
      </c>
      <c r="E14375" s="673">
        <v>10.199999999999999</v>
      </c>
      <c r="F14375" s="761"/>
    </row>
    <row r="14376" spans="1:6" customFormat="1" ht="24.75">
      <c r="A14376" s="514">
        <v>92924</v>
      </c>
      <c r="B14376" s="275" t="s">
        <v>0</v>
      </c>
      <c r="C14376" s="1329" t="s">
        <v>9410</v>
      </c>
      <c r="D14376" s="514" t="s">
        <v>30</v>
      </c>
      <c r="E14376" s="673">
        <v>9.9600000000000009</v>
      </c>
      <c r="F14376" s="761"/>
    </row>
    <row r="14377" spans="1:6" customFormat="1" ht="24.75">
      <c r="A14377" s="514">
        <v>104104</v>
      </c>
      <c r="B14377" s="275" t="s">
        <v>0</v>
      </c>
      <c r="C14377" s="1329" t="s">
        <v>9421</v>
      </c>
      <c r="D14377" s="514" t="s">
        <v>30</v>
      </c>
      <c r="E14377" s="673">
        <v>10.36</v>
      </c>
      <c r="F14377" s="761"/>
    </row>
    <row r="14378" spans="1:6" customFormat="1" ht="24.75">
      <c r="A14378" s="514">
        <v>92916</v>
      </c>
      <c r="B14378" s="275" t="s">
        <v>0</v>
      </c>
      <c r="C14378" s="1329" t="s">
        <v>9404</v>
      </c>
      <c r="D14378" s="514" t="s">
        <v>30</v>
      </c>
      <c r="E14378" s="673">
        <v>15.39</v>
      </c>
      <c r="F14378" s="761"/>
    </row>
    <row r="14379" spans="1:6" customFormat="1" ht="24.75">
      <c r="A14379" s="514">
        <v>92917</v>
      </c>
      <c r="B14379" s="275" t="s">
        <v>0</v>
      </c>
      <c r="C14379" s="1329" t="s">
        <v>9405</v>
      </c>
      <c r="D14379" s="514" t="s">
        <v>30</v>
      </c>
      <c r="E14379" s="673">
        <v>13.75</v>
      </c>
      <c r="F14379" s="761"/>
    </row>
    <row r="14380" spans="1:6" customFormat="1" ht="24.75">
      <c r="A14380" s="514">
        <v>92915</v>
      </c>
      <c r="B14380" s="275" t="s">
        <v>0</v>
      </c>
      <c r="C14380" s="1329" t="s">
        <v>9403</v>
      </c>
      <c r="D14380" s="514" t="s">
        <v>30</v>
      </c>
      <c r="E14380" s="673">
        <v>17.25</v>
      </c>
      <c r="F14380" s="761"/>
    </row>
    <row r="14381" spans="1:6" customFormat="1">
      <c r="A14381" s="514">
        <v>92771</v>
      </c>
      <c r="B14381" s="275" t="s">
        <v>0</v>
      </c>
      <c r="C14381" s="1329" t="s">
        <v>9376</v>
      </c>
      <c r="D14381" s="514" t="s">
        <v>30</v>
      </c>
      <c r="E14381" s="673">
        <v>10.24</v>
      </c>
      <c r="F14381" s="761"/>
    </row>
    <row r="14382" spans="1:6" customFormat="1">
      <c r="A14382" s="514">
        <v>92772</v>
      </c>
      <c r="B14382" s="275" t="s">
        <v>0</v>
      </c>
      <c r="C14382" s="1329" t="s">
        <v>9377</v>
      </c>
      <c r="D14382" s="514" t="s">
        <v>30</v>
      </c>
      <c r="E14382" s="673">
        <v>8.51</v>
      </c>
      <c r="F14382" s="761"/>
    </row>
    <row r="14383" spans="1:6" customFormat="1">
      <c r="A14383" s="514">
        <v>92773</v>
      </c>
      <c r="B14383" s="275" t="s">
        <v>0</v>
      </c>
      <c r="C14383" s="1329" t="s">
        <v>9378</v>
      </c>
      <c r="D14383" s="514" t="s">
        <v>30</v>
      </c>
      <c r="E14383" s="673">
        <v>8.32</v>
      </c>
      <c r="F14383" s="761"/>
    </row>
    <row r="14384" spans="1:6" customFormat="1">
      <c r="A14384" s="514">
        <v>92774</v>
      </c>
      <c r="B14384" s="275" t="s">
        <v>0</v>
      </c>
      <c r="C14384" s="1329" t="s">
        <v>9379</v>
      </c>
      <c r="D14384" s="514" t="s">
        <v>30</v>
      </c>
      <c r="E14384" s="673">
        <v>9.59</v>
      </c>
      <c r="F14384" s="761"/>
    </row>
    <row r="14385" spans="1:6" customFormat="1">
      <c r="A14385" s="514">
        <v>92769</v>
      </c>
      <c r="B14385" s="275" t="s">
        <v>0</v>
      </c>
      <c r="C14385" s="1329" t="s">
        <v>9374</v>
      </c>
      <c r="D14385" s="514" t="s">
        <v>30</v>
      </c>
      <c r="E14385" s="673">
        <v>12.54</v>
      </c>
      <c r="F14385" s="761"/>
    </row>
    <row r="14386" spans="1:6" customFormat="1">
      <c r="A14386" s="514">
        <v>92770</v>
      </c>
      <c r="B14386" s="275" t="s">
        <v>0</v>
      </c>
      <c r="C14386" s="1329" t="s">
        <v>9375</v>
      </c>
      <c r="D14386" s="514" t="s">
        <v>30</v>
      </c>
      <c r="E14386" s="673">
        <v>11.6</v>
      </c>
      <c r="F14386" s="761"/>
    </row>
    <row r="14387" spans="1:6" customFormat="1">
      <c r="A14387" s="514">
        <v>92767</v>
      </c>
      <c r="B14387" s="275" t="s">
        <v>0</v>
      </c>
      <c r="C14387" s="1329" t="s">
        <v>9372</v>
      </c>
      <c r="D14387" s="514" t="s">
        <v>30</v>
      </c>
      <c r="E14387" s="673">
        <v>15.76</v>
      </c>
      <c r="F14387" s="761"/>
    </row>
    <row r="14388" spans="1:6" customFormat="1">
      <c r="A14388" s="514">
        <v>92768</v>
      </c>
      <c r="B14388" s="275" t="s">
        <v>0</v>
      </c>
      <c r="C14388" s="1329" t="s">
        <v>9373</v>
      </c>
      <c r="D14388" s="514" t="s">
        <v>30</v>
      </c>
      <c r="E14388" s="673">
        <v>13.6</v>
      </c>
      <c r="F14388" s="761"/>
    </row>
    <row r="14389" spans="1:6" customFormat="1">
      <c r="A14389" s="514">
        <v>92762</v>
      </c>
      <c r="B14389" s="275" t="s">
        <v>0</v>
      </c>
      <c r="C14389" s="1329" t="s">
        <v>9367</v>
      </c>
      <c r="D14389" s="514" t="s">
        <v>30</v>
      </c>
      <c r="E14389" s="673">
        <v>10.75</v>
      </c>
      <c r="F14389" s="761"/>
    </row>
    <row r="14390" spans="1:6" customFormat="1">
      <c r="A14390" s="514">
        <v>92763</v>
      </c>
      <c r="B14390" s="275" t="s">
        <v>0</v>
      </c>
      <c r="C14390" s="1329" t="s">
        <v>9368</v>
      </c>
      <c r="D14390" s="514" t="s">
        <v>30</v>
      </c>
      <c r="E14390" s="673">
        <v>8.9499999999999993</v>
      </c>
      <c r="F14390" s="761"/>
    </row>
    <row r="14391" spans="1:6" customFormat="1">
      <c r="A14391" s="514">
        <v>92764</v>
      </c>
      <c r="B14391" s="275" t="s">
        <v>0</v>
      </c>
      <c r="C14391" s="1329" t="s">
        <v>9369</v>
      </c>
      <c r="D14391" s="514" t="s">
        <v>30</v>
      </c>
      <c r="E14391" s="673">
        <v>8.6199999999999992</v>
      </c>
      <c r="F14391" s="761"/>
    </row>
    <row r="14392" spans="1:6" customFormat="1">
      <c r="A14392" s="514">
        <v>92765</v>
      </c>
      <c r="B14392" s="275" t="s">
        <v>0</v>
      </c>
      <c r="C14392" s="1329" t="s">
        <v>9370</v>
      </c>
      <c r="D14392" s="514" t="s">
        <v>30</v>
      </c>
      <c r="E14392" s="673">
        <v>9.77</v>
      </c>
      <c r="F14392" s="761"/>
    </row>
    <row r="14393" spans="1:6" customFormat="1">
      <c r="A14393" s="514">
        <v>92766</v>
      </c>
      <c r="B14393" s="275" t="s">
        <v>0</v>
      </c>
      <c r="C14393" s="1329" t="s">
        <v>9371</v>
      </c>
      <c r="D14393" s="514" t="s">
        <v>30</v>
      </c>
      <c r="E14393" s="673">
        <v>9.64</v>
      </c>
      <c r="F14393" s="761"/>
    </row>
    <row r="14394" spans="1:6" customFormat="1">
      <c r="A14394" s="514">
        <v>104105</v>
      </c>
      <c r="B14394" s="275" t="s">
        <v>0</v>
      </c>
      <c r="C14394" s="1329" t="s">
        <v>9422</v>
      </c>
      <c r="D14394" s="514" t="s">
        <v>30</v>
      </c>
      <c r="E14394" s="673">
        <v>10.37</v>
      </c>
      <c r="F14394" s="761"/>
    </row>
    <row r="14395" spans="1:6" customFormat="1">
      <c r="A14395" s="514">
        <v>92760</v>
      </c>
      <c r="B14395" s="275" t="s">
        <v>0</v>
      </c>
      <c r="C14395" s="1329" t="s">
        <v>9365</v>
      </c>
      <c r="D14395" s="514" t="s">
        <v>30</v>
      </c>
      <c r="E14395" s="673">
        <v>13.15</v>
      </c>
      <c r="F14395" s="761"/>
    </row>
    <row r="14396" spans="1:6" customFormat="1">
      <c r="A14396" s="514">
        <v>92761</v>
      </c>
      <c r="B14396" s="275" t="s">
        <v>0</v>
      </c>
      <c r="C14396" s="1329" t="s">
        <v>9366</v>
      </c>
      <c r="D14396" s="514" t="s">
        <v>30</v>
      </c>
      <c r="E14396" s="673">
        <v>12.16</v>
      </c>
      <c r="F14396" s="761"/>
    </row>
    <row r="14397" spans="1:6" customFormat="1">
      <c r="A14397" s="514">
        <v>92759</v>
      </c>
      <c r="B14397" s="275" t="s">
        <v>0</v>
      </c>
      <c r="C14397" s="1329" t="s">
        <v>9364</v>
      </c>
      <c r="D14397" s="514" t="s">
        <v>30</v>
      </c>
      <c r="E14397" s="673">
        <v>14.22</v>
      </c>
      <c r="F14397" s="761"/>
    </row>
    <row r="14398" spans="1:6" customFormat="1" ht="24.75">
      <c r="A14398" s="514">
        <v>104108</v>
      </c>
      <c r="B14398" s="275" t="s">
        <v>0</v>
      </c>
      <c r="C14398" s="1329" t="s">
        <v>9425</v>
      </c>
      <c r="D14398" s="514" t="s">
        <v>30</v>
      </c>
      <c r="E14398" s="673">
        <v>12.73</v>
      </c>
      <c r="F14398" s="761"/>
    </row>
    <row r="14399" spans="1:6" customFormat="1" ht="24.75">
      <c r="A14399" s="514">
        <v>104107</v>
      </c>
      <c r="B14399" s="275" t="s">
        <v>0</v>
      </c>
      <c r="C14399" s="1329" t="s">
        <v>9424</v>
      </c>
      <c r="D14399" s="514" t="s">
        <v>30</v>
      </c>
      <c r="E14399" s="673">
        <v>10.66</v>
      </c>
      <c r="F14399" s="761"/>
    </row>
    <row r="14400" spans="1:6" customFormat="1" ht="24.75">
      <c r="A14400" s="514">
        <v>104106</v>
      </c>
      <c r="B14400" s="275" t="s">
        <v>0</v>
      </c>
      <c r="C14400" s="1329" t="s">
        <v>9423</v>
      </c>
      <c r="D14400" s="514" t="s">
        <v>30</v>
      </c>
      <c r="E14400" s="673">
        <v>9.91</v>
      </c>
      <c r="F14400" s="761"/>
    </row>
    <row r="14401" spans="1:6" customFormat="1" ht="24.75">
      <c r="A14401" s="514">
        <v>104110</v>
      </c>
      <c r="B14401" s="275" t="s">
        <v>0</v>
      </c>
      <c r="C14401" s="1329" t="s">
        <v>9427</v>
      </c>
      <c r="D14401" s="514" t="s">
        <v>30</v>
      </c>
      <c r="E14401" s="673">
        <v>18.39</v>
      </c>
      <c r="F14401" s="761"/>
    </row>
    <row r="14402" spans="1:6" customFormat="1" ht="24.75">
      <c r="A14402" s="514">
        <v>104109</v>
      </c>
      <c r="B14402" s="275" t="s">
        <v>0</v>
      </c>
      <c r="C14402" s="1329" t="s">
        <v>9426</v>
      </c>
      <c r="D14402" s="514" t="s">
        <v>30</v>
      </c>
      <c r="E14402" s="673">
        <v>15.89</v>
      </c>
      <c r="F14402" s="761"/>
    </row>
    <row r="14403" spans="1:6" customFormat="1" ht="24.75">
      <c r="A14403" s="514">
        <v>104111</v>
      </c>
      <c r="B14403" s="275" t="s">
        <v>0</v>
      </c>
      <c r="C14403" s="1329" t="s">
        <v>9428</v>
      </c>
      <c r="D14403" s="514" t="s">
        <v>30</v>
      </c>
      <c r="E14403" s="673">
        <v>21.32</v>
      </c>
      <c r="F14403" s="761"/>
    </row>
    <row r="14404" spans="1:6" customFormat="1">
      <c r="A14404" s="514">
        <v>92884</v>
      </c>
      <c r="B14404" s="275" t="s">
        <v>0</v>
      </c>
      <c r="C14404" s="1329" t="s">
        <v>9398</v>
      </c>
      <c r="D14404" s="514" t="s">
        <v>30</v>
      </c>
      <c r="E14404" s="673">
        <v>11.97</v>
      </c>
      <c r="F14404" s="761"/>
    </row>
    <row r="14405" spans="1:6" customFormat="1">
      <c r="A14405" s="514">
        <v>92885</v>
      </c>
      <c r="B14405" s="275" t="s">
        <v>0</v>
      </c>
      <c r="C14405" s="1329" t="s">
        <v>9399</v>
      </c>
      <c r="D14405" s="514" t="s">
        <v>30</v>
      </c>
      <c r="E14405" s="673">
        <v>11.24</v>
      </c>
      <c r="F14405" s="761"/>
    </row>
    <row r="14406" spans="1:6" customFormat="1">
      <c r="A14406" s="514">
        <v>92886</v>
      </c>
      <c r="B14406" s="275" t="s">
        <v>0</v>
      </c>
      <c r="C14406" s="1329" t="s">
        <v>9400</v>
      </c>
      <c r="D14406" s="514" t="s">
        <v>30</v>
      </c>
      <c r="E14406" s="673">
        <v>10.65</v>
      </c>
      <c r="F14406" s="761"/>
    </row>
    <row r="14407" spans="1:6" customFormat="1">
      <c r="A14407" s="514">
        <v>92887</v>
      </c>
      <c r="B14407" s="275" t="s">
        <v>0</v>
      </c>
      <c r="C14407" s="1329" t="s">
        <v>9401</v>
      </c>
      <c r="D14407" s="514" t="s">
        <v>30</v>
      </c>
      <c r="E14407" s="673">
        <v>10.52</v>
      </c>
      <c r="F14407" s="761"/>
    </row>
    <row r="14408" spans="1:6" customFormat="1">
      <c r="A14408" s="514">
        <v>92888</v>
      </c>
      <c r="B14408" s="275" t="s">
        <v>0</v>
      </c>
      <c r="C14408" s="1329" t="s">
        <v>9402</v>
      </c>
      <c r="D14408" s="514" t="s">
        <v>30</v>
      </c>
      <c r="E14408" s="673">
        <v>10.220000000000001</v>
      </c>
      <c r="F14408" s="761"/>
    </row>
    <row r="14409" spans="1:6" customFormat="1">
      <c r="A14409" s="514">
        <v>92882</v>
      </c>
      <c r="B14409" s="275" t="s">
        <v>0</v>
      </c>
      <c r="C14409" s="1329" t="s">
        <v>9396</v>
      </c>
      <c r="D14409" s="514" t="s">
        <v>30</v>
      </c>
      <c r="E14409" s="673">
        <v>13.28</v>
      </c>
      <c r="F14409" s="761"/>
    </row>
    <row r="14410" spans="1:6" customFormat="1">
      <c r="A14410" s="514">
        <v>92883</v>
      </c>
      <c r="B14410" s="275" t="s">
        <v>0</v>
      </c>
      <c r="C14410" s="1329" t="s">
        <v>9397</v>
      </c>
      <c r="D14410" s="514" t="s">
        <v>30</v>
      </c>
      <c r="E14410" s="673">
        <v>12</v>
      </c>
      <c r="F14410" s="761"/>
    </row>
    <row r="14411" spans="1:6" customFormat="1">
      <c r="A14411" s="514">
        <v>92877</v>
      </c>
      <c r="B14411" s="275" t="s">
        <v>0</v>
      </c>
      <c r="C14411" s="1329" t="s">
        <v>9391</v>
      </c>
      <c r="D14411" s="514" t="s">
        <v>30</v>
      </c>
      <c r="E14411" s="673">
        <v>9.5299999999999994</v>
      </c>
      <c r="F14411" s="761"/>
    </row>
    <row r="14412" spans="1:6" customFormat="1">
      <c r="A14412" s="514">
        <v>92878</v>
      </c>
      <c r="B14412" s="275" t="s">
        <v>0</v>
      </c>
      <c r="C14412" s="1329" t="s">
        <v>9392</v>
      </c>
      <c r="D14412" s="514" t="s">
        <v>30</v>
      </c>
      <c r="E14412" s="673">
        <v>9.34</v>
      </c>
      <c r="F14412" s="761"/>
    </row>
    <row r="14413" spans="1:6" customFormat="1">
      <c r="A14413" s="514">
        <v>92879</v>
      </c>
      <c r="B14413" s="275" t="s">
        <v>0</v>
      </c>
      <c r="C14413" s="1329" t="s">
        <v>9393</v>
      </c>
      <c r="D14413" s="514" t="s">
        <v>30</v>
      </c>
      <c r="E14413" s="673">
        <v>9.2200000000000006</v>
      </c>
      <c r="F14413" s="761"/>
    </row>
    <row r="14414" spans="1:6" customFormat="1">
      <c r="A14414" s="514">
        <v>92880</v>
      </c>
      <c r="B14414" s="275" t="s">
        <v>0</v>
      </c>
      <c r="C14414" s="1329" t="s">
        <v>9394</v>
      </c>
      <c r="D14414" s="514" t="s">
        <v>30</v>
      </c>
      <c r="E14414" s="673">
        <v>9.41</v>
      </c>
      <c r="F14414" s="761"/>
    </row>
    <row r="14415" spans="1:6" customFormat="1">
      <c r="A14415" s="514">
        <v>92881</v>
      </c>
      <c r="B14415" s="275" t="s">
        <v>0</v>
      </c>
      <c r="C14415" s="1329" t="s">
        <v>9395</v>
      </c>
      <c r="D14415" s="514" t="s">
        <v>30</v>
      </c>
      <c r="E14415" s="673">
        <v>9.3800000000000008</v>
      </c>
      <c r="F14415" s="761"/>
    </row>
    <row r="14416" spans="1:6" customFormat="1">
      <c r="A14416" s="514">
        <v>92875</v>
      </c>
      <c r="B14416" s="275" t="s">
        <v>0</v>
      </c>
      <c r="C14416" s="1329" t="s">
        <v>9389</v>
      </c>
      <c r="D14416" s="514" t="s">
        <v>30</v>
      </c>
      <c r="E14416" s="673">
        <v>9.2799999999999994</v>
      </c>
      <c r="F14416" s="761"/>
    </row>
    <row r="14417" spans="1:6" customFormat="1">
      <c r="A14417" s="514">
        <v>92876</v>
      </c>
      <c r="B14417" s="275" t="s">
        <v>0</v>
      </c>
      <c r="C14417" s="1329" t="s">
        <v>9390</v>
      </c>
      <c r="D14417" s="514" t="s">
        <v>30</v>
      </c>
      <c r="E14417" s="673">
        <v>8.9</v>
      </c>
      <c r="F14417" s="761"/>
    </row>
    <row r="14418" spans="1:6" customFormat="1">
      <c r="A14418" s="514">
        <v>92803</v>
      </c>
      <c r="B14418" s="275" t="s">
        <v>0</v>
      </c>
      <c r="C14418" s="1329" t="s">
        <v>9385</v>
      </c>
      <c r="D14418" s="514" t="s">
        <v>30</v>
      </c>
      <c r="E14418" s="673">
        <v>8.7799999999999994</v>
      </c>
      <c r="F14418" s="761"/>
    </row>
    <row r="14419" spans="1:6" customFormat="1">
      <c r="A14419" s="514">
        <v>92804</v>
      </c>
      <c r="B14419" s="275" t="s">
        <v>0</v>
      </c>
      <c r="C14419" s="1329" t="s">
        <v>9386</v>
      </c>
      <c r="D14419" s="514" t="s">
        <v>30</v>
      </c>
      <c r="E14419" s="673">
        <v>7.5</v>
      </c>
      <c r="F14419" s="761"/>
    </row>
    <row r="14420" spans="1:6" customFormat="1">
      <c r="A14420" s="514">
        <v>92805</v>
      </c>
      <c r="B14420" s="275" t="s">
        <v>0</v>
      </c>
      <c r="C14420" s="1329" t="s">
        <v>9387</v>
      </c>
      <c r="D14420" s="514" t="s">
        <v>30</v>
      </c>
      <c r="E14420" s="673">
        <v>7.41</v>
      </c>
      <c r="F14420" s="761"/>
    </row>
    <row r="14421" spans="1:6" customFormat="1">
      <c r="A14421" s="514">
        <v>92806</v>
      </c>
      <c r="B14421" s="275" t="s">
        <v>0</v>
      </c>
      <c r="C14421" s="1329" t="s">
        <v>9388</v>
      </c>
      <c r="D14421" s="514" t="s">
        <v>30</v>
      </c>
      <c r="E14421" s="673">
        <v>8.73</v>
      </c>
      <c r="F14421" s="761"/>
    </row>
    <row r="14422" spans="1:6" customFormat="1">
      <c r="A14422" s="514">
        <v>92798</v>
      </c>
      <c r="B14422" s="275" t="s">
        <v>0</v>
      </c>
      <c r="C14422" s="1329" t="s">
        <v>9380</v>
      </c>
      <c r="D14422" s="514" t="s">
        <v>30</v>
      </c>
      <c r="E14422" s="673">
        <v>8.7200000000000006</v>
      </c>
      <c r="F14422" s="761"/>
    </row>
    <row r="14423" spans="1:6" customFormat="1">
      <c r="A14423" s="514">
        <v>95448</v>
      </c>
      <c r="B14423" s="275" t="s">
        <v>0</v>
      </c>
      <c r="C14423" s="1329" t="s">
        <v>23933</v>
      </c>
      <c r="D14423" s="514" t="s">
        <v>30</v>
      </c>
      <c r="E14423" s="673">
        <v>9.57</v>
      </c>
      <c r="F14423" s="761"/>
    </row>
    <row r="14424" spans="1:6" customFormat="1">
      <c r="A14424" s="514">
        <v>92801</v>
      </c>
      <c r="B14424" s="275" t="s">
        <v>0</v>
      </c>
      <c r="C14424" s="1329" t="s">
        <v>9383</v>
      </c>
      <c r="D14424" s="514" t="s">
        <v>30</v>
      </c>
      <c r="E14424" s="673">
        <v>9.6999999999999993</v>
      </c>
      <c r="F14424" s="761"/>
    </row>
    <row r="14425" spans="1:6" customFormat="1">
      <c r="A14425" s="514">
        <v>92802</v>
      </c>
      <c r="B14425" s="275" t="s">
        <v>0</v>
      </c>
      <c r="C14425" s="1329" t="s">
        <v>9384</v>
      </c>
      <c r="D14425" s="514" t="s">
        <v>30</v>
      </c>
      <c r="E14425" s="673">
        <v>9.56</v>
      </c>
      <c r="F14425" s="761"/>
    </row>
    <row r="14426" spans="1:6" customFormat="1">
      <c r="A14426" s="514">
        <v>92799</v>
      </c>
      <c r="B14426" s="275" t="s">
        <v>0</v>
      </c>
      <c r="C14426" s="1329" t="s">
        <v>9381</v>
      </c>
      <c r="D14426" s="514" t="s">
        <v>30</v>
      </c>
      <c r="E14426" s="673">
        <v>10.99</v>
      </c>
      <c r="F14426" s="761"/>
    </row>
    <row r="14427" spans="1:6" customFormat="1">
      <c r="A14427" s="514">
        <v>92800</v>
      </c>
      <c r="B14427" s="275" t="s">
        <v>0</v>
      </c>
      <c r="C14427" s="1329" t="s">
        <v>9382</v>
      </c>
      <c r="D14427" s="514" t="s">
        <v>30</v>
      </c>
      <c r="E14427" s="673">
        <v>9.75</v>
      </c>
      <c r="F14427" s="761"/>
    </row>
    <row r="14428" spans="1:6" customFormat="1">
      <c r="A14428" s="514">
        <v>95605</v>
      </c>
      <c r="B14428" s="275" t="s">
        <v>0</v>
      </c>
      <c r="C14428" s="1329" t="s">
        <v>1449</v>
      </c>
      <c r="D14428" s="514" t="s">
        <v>28</v>
      </c>
      <c r="E14428" s="673">
        <v>149.22999999999999</v>
      </c>
      <c r="F14428" s="761"/>
    </row>
    <row r="14429" spans="1:6" customFormat="1">
      <c r="A14429" s="514">
        <v>95602</v>
      </c>
      <c r="B14429" s="275" t="s">
        <v>0</v>
      </c>
      <c r="C14429" s="1329" t="s">
        <v>1446</v>
      </c>
      <c r="D14429" s="514" t="s">
        <v>28</v>
      </c>
      <c r="E14429" s="673">
        <v>30.69</v>
      </c>
      <c r="F14429" s="761"/>
    </row>
    <row r="14430" spans="1:6" customFormat="1">
      <c r="A14430" s="514">
        <v>95603</v>
      </c>
      <c r="B14430" s="275" t="s">
        <v>0</v>
      </c>
      <c r="C14430" s="1329" t="s">
        <v>1447</v>
      </c>
      <c r="D14430" s="514" t="s">
        <v>28</v>
      </c>
      <c r="E14430" s="673">
        <v>52.37</v>
      </c>
      <c r="F14430" s="761"/>
    </row>
    <row r="14431" spans="1:6" customFormat="1">
      <c r="A14431" s="514">
        <v>95604</v>
      </c>
      <c r="B14431" s="275" t="s">
        <v>0</v>
      </c>
      <c r="C14431" s="1329" t="s">
        <v>1448</v>
      </c>
      <c r="D14431" s="514" t="s">
        <v>28</v>
      </c>
      <c r="E14431" s="673">
        <v>81.260000000000005</v>
      </c>
      <c r="F14431" s="761"/>
    </row>
    <row r="14432" spans="1:6" customFormat="1">
      <c r="A14432" s="514">
        <v>95601</v>
      </c>
      <c r="B14432" s="275" t="s">
        <v>0</v>
      </c>
      <c r="C14432" s="1329" t="s">
        <v>1445</v>
      </c>
      <c r="D14432" s="514" t="s">
        <v>28</v>
      </c>
      <c r="E14432" s="673">
        <v>19.18</v>
      </c>
      <c r="F14432" s="761"/>
    </row>
    <row r="14433" spans="1:6" customFormat="1">
      <c r="A14433" s="514">
        <v>102521</v>
      </c>
      <c r="B14433" s="275" t="s">
        <v>0</v>
      </c>
      <c r="C14433" s="1329" t="s">
        <v>1461</v>
      </c>
      <c r="D14433" s="514" t="s">
        <v>28</v>
      </c>
      <c r="E14433" s="673">
        <v>123.1</v>
      </c>
      <c r="F14433" s="761"/>
    </row>
    <row r="14434" spans="1:6" customFormat="1">
      <c r="A14434" s="514">
        <v>102522</v>
      </c>
      <c r="B14434" s="275" t="s">
        <v>0</v>
      </c>
      <c r="C14434" s="1329" t="s">
        <v>1462</v>
      </c>
      <c r="D14434" s="514" t="s">
        <v>28</v>
      </c>
      <c r="E14434" s="673">
        <v>180.6</v>
      </c>
      <c r="F14434" s="761"/>
    </row>
    <row r="14435" spans="1:6" customFormat="1">
      <c r="A14435" s="514">
        <v>102523</v>
      </c>
      <c r="B14435" s="275" t="s">
        <v>0</v>
      </c>
      <c r="C14435" s="1329" t="s">
        <v>1463</v>
      </c>
      <c r="D14435" s="514" t="s">
        <v>28</v>
      </c>
      <c r="E14435" s="673">
        <v>238.09</v>
      </c>
      <c r="F14435" s="761"/>
    </row>
    <row r="14436" spans="1:6" customFormat="1">
      <c r="A14436" s="514">
        <v>95608</v>
      </c>
      <c r="B14436" s="275" t="s">
        <v>0</v>
      </c>
      <c r="C14436" s="1329" t="s">
        <v>23934</v>
      </c>
      <c r="D14436" s="514" t="s">
        <v>28</v>
      </c>
      <c r="E14436" s="673">
        <v>33.68</v>
      </c>
      <c r="F14436" s="761"/>
    </row>
    <row r="14437" spans="1:6" customFormat="1">
      <c r="A14437" s="514">
        <v>95609</v>
      </c>
      <c r="B14437" s="275" t="s">
        <v>0</v>
      </c>
      <c r="C14437" s="1329" t="s">
        <v>23935</v>
      </c>
      <c r="D14437" s="514" t="s">
        <v>28</v>
      </c>
      <c r="E14437" s="673">
        <v>42.7</v>
      </c>
      <c r="F14437" s="761"/>
    </row>
    <row r="14438" spans="1:6" customFormat="1">
      <c r="A14438" s="514">
        <v>95607</v>
      </c>
      <c r="B14438" s="275" t="s">
        <v>0</v>
      </c>
      <c r="C14438" s="1329" t="s">
        <v>23936</v>
      </c>
      <c r="D14438" s="514" t="s">
        <v>28</v>
      </c>
      <c r="E14438" s="673">
        <v>23.21</v>
      </c>
      <c r="F14438" s="761"/>
    </row>
    <row r="14439" spans="1:6" customFormat="1">
      <c r="A14439" s="514">
        <v>95996</v>
      </c>
      <c r="B14439" s="275" t="s">
        <v>0</v>
      </c>
      <c r="C14439" s="1329" t="s">
        <v>2504</v>
      </c>
      <c r="D14439" s="514" t="s">
        <v>34</v>
      </c>
      <c r="E14439" s="673">
        <v>1689.8</v>
      </c>
      <c r="F14439" s="761"/>
    </row>
    <row r="14440" spans="1:6" customFormat="1">
      <c r="A14440" s="514">
        <v>95995</v>
      </c>
      <c r="B14440" s="275" t="s">
        <v>0</v>
      </c>
      <c r="C14440" s="1329" t="s">
        <v>2503</v>
      </c>
      <c r="D14440" s="514" t="s">
        <v>34</v>
      </c>
      <c r="E14440" s="673">
        <v>1948.89</v>
      </c>
      <c r="F14440" s="761"/>
    </row>
    <row r="14441" spans="1:6" customFormat="1">
      <c r="A14441" s="514">
        <v>104372</v>
      </c>
      <c r="B14441" s="275" t="s">
        <v>0</v>
      </c>
      <c r="C14441" s="1329" t="s">
        <v>23937</v>
      </c>
      <c r="D14441" s="514" t="s">
        <v>34</v>
      </c>
      <c r="E14441" s="673">
        <v>0</v>
      </c>
      <c r="F14441" s="761"/>
    </row>
    <row r="14442" spans="1:6" customFormat="1">
      <c r="A14442" s="514">
        <v>104371</v>
      </c>
      <c r="B14442" s="275" t="s">
        <v>0</v>
      </c>
      <c r="C14442" s="1329" t="s">
        <v>23938</v>
      </c>
      <c r="D14442" s="514" t="s">
        <v>34</v>
      </c>
      <c r="E14442" s="673">
        <v>0</v>
      </c>
      <c r="F14442" s="761"/>
    </row>
    <row r="14443" spans="1:6" customFormat="1">
      <c r="A14443" s="514">
        <v>96001</v>
      </c>
      <c r="B14443" s="275" t="s">
        <v>0</v>
      </c>
      <c r="C14443" s="1329" t="s">
        <v>2505</v>
      </c>
      <c r="D14443" s="514" t="s">
        <v>32</v>
      </c>
      <c r="E14443" s="673">
        <v>7.08</v>
      </c>
      <c r="F14443" s="761"/>
    </row>
    <row r="14444" spans="1:6" customFormat="1" ht="24.75">
      <c r="A14444" s="514">
        <v>94880</v>
      </c>
      <c r="B14444" s="275" t="s">
        <v>0</v>
      </c>
      <c r="C14444" s="1329" t="s">
        <v>221</v>
      </c>
      <c r="D14444" s="514" t="s">
        <v>5</v>
      </c>
      <c r="E14444" s="673">
        <v>44.97</v>
      </c>
      <c r="F14444" s="761"/>
    </row>
    <row r="14445" spans="1:6" customFormat="1" ht="24.75">
      <c r="A14445" s="514">
        <v>94882</v>
      </c>
      <c r="B14445" s="275" t="s">
        <v>0</v>
      </c>
      <c r="C14445" s="1329" t="s">
        <v>223</v>
      </c>
      <c r="D14445" s="514" t="s">
        <v>5</v>
      </c>
      <c r="E14445" s="673">
        <v>52.16</v>
      </c>
      <c r="F14445" s="761"/>
    </row>
    <row r="14446" spans="1:6" customFormat="1" ht="24.75">
      <c r="A14446" s="514">
        <v>94884</v>
      </c>
      <c r="B14446" s="275" t="s">
        <v>0</v>
      </c>
      <c r="C14446" s="1329" t="s">
        <v>224</v>
      </c>
      <c r="D14446" s="514" t="s">
        <v>5</v>
      </c>
      <c r="E14446" s="673">
        <v>66.760000000000005</v>
      </c>
      <c r="F14446" s="761"/>
    </row>
    <row r="14447" spans="1:6" customFormat="1" ht="24.75">
      <c r="A14447" s="514">
        <v>94870</v>
      </c>
      <c r="B14447" s="275" t="s">
        <v>0</v>
      </c>
      <c r="C14447" s="1329" t="s">
        <v>216</v>
      </c>
      <c r="D14447" s="514" t="s">
        <v>5</v>
      </c>
      <c r="E14447" s="673">
        <v>2.09</v>
      </c>
      <c r="F14447" s="761"/>
    </row>
    <row r="14448" spans="1:6" customFormat="1" ht="24.75">
      <c r="A14448" s="514">
        <v>94872</v>
      </c>
      <c r="B14448" s="275" t="s">
        <v>0</v>
      </c>
      <c r="C14448" s="1329" t="s">
        <v>23939</v>
      </c>
      <c r="D14448" s="514" t="s">
        <v>5</v>
      </c>
      <c r="E14448" s="673">
        <v>2.91</v>
      </c>
      <c r="F14448" s="761"/>
    </row>
    <row r="14449" spans="1:6" customFormat="1" ht="24.75">
      <c r="A14449" s="514">
        <v>90746</v>
      </c>
      <c r="B14449" s="275" t="s">
        <v>0</v>
      </c>
      <c r="C14449" s="1329" t="s">
        <v>213</v>
      </c>
      <c r="D14449" s="514" t="s">
        <v>5</v>
      </c>
      <c r="E14449" s="673">
        <v>3.85</v>
      </c>
      <c r="F14449" s="761"/>
    </row>
    <row r="14450" spans="1:6" customFormat="1" ht="24.75">
      <c r="A14450" s="514">
        <v>90747</v>
      </c>
      <c r="B14450" s="275" t="s">
        <v>0</v>
      </c>
      <c r="C14450" s="1329" t="s">
        <v>214</v>
      </c>
      <c r="D14450" s="514" t="s">
        <v>5</v>
      </c>
      <c r="E14450" s="673">
        <v>17.760000000000002</v>
      </c>
      <c r="F14450" s="761"/>
    </row>
    <row r="14451" spans="1:6" customFormat="1" ht="24.75">
      <c r="A14451" s="514">
        <v>94876</v>
      </c>
      <c r="B14451" s="275" t="s">
        <v>0</v>
      </c>
      <c r="C14451" s="1329" t="s">
        <v>23940</v>
      </c>
      <c r="D14451" s="514" t="s">
        <v>5</v>
      </c>
      <c r="E14451" s="673">
        <v>30.05</v>
      </c>
      <c r="F14451" s="761"/>
    </row>
    <row r="14452" spans="1:6" customFormat="1" ht="24.75">
      <c r="A14452" s="514">
        <v>94878</v>
      </c>
      <c r="B14452" s="275" t="s">
        <v>0</v>
      </c>
      <c r="C14452" s="1329" t="s">
        <v>219</v>
      </c>
      <c r="D14452" s="514" t="s">
        <v>5</v>
      </c>
      <c r="E14452" s="673">
        <v>34.72</v>
      </c>
      <c r="F14452" s="761"/>
    </row>
    <row r="14453" spans="1:6" customFormat="1" ht="24.75">
      <c r="A14453" s="514">
        <v>90740</v>
      </c>
      <c r="B14453" s="275" t="s">
        <v>0</v>
      </c>
      <c r="C14453" s="1329" t="s">
        <v>208</v>
      </c>
      <c r="D14453" s="514" t="s">
        <v>5</v>
      </c>
      <c r="E14453" s="673">
        <v>4.6900000000000004</v>
      </c>
      <c r="F14453" s="761"/>
    </row>
    <row r="14454" spans="1:6" customFormat="1" ht="24.75">
      <c r="A14454" s="514">
        <v>90741</v>
      </c>
      <c r="B14454" s="275" t="s">
        <v>0</v>
      </c>
      <c r="C14454" s="1329" t="s">
        <v>209</v>
      </c>
      <c r="D14454" s="514" t="s">
        <v>5</v>
      </c>
      <c r="E14454" s="673">
        <v>5.35</v>
      </c>
      <c r="F14454" s="761"/>
    </row>
    <row r="14455" spans="1:6" customFormat="1" ht="24.75">
      <c r="A14455" s="514">
        <v>90742</v>
      </c>
      <c r="B14455" s="275" t="s">
        <v>0</v>
      </c>
      <c r="C14455" s="1329" t="s">
        <v>210</v>
      </c>
      <c r="D14455" s="514" t="s">
        <v>5</v>
      </c>
      <c r="E14455" s="673">
        <v>6</v>
      </c>
      <c r="F14455" s="761"/>
    </row>
    <row r="14456" spans="1:6" customFormat="1" ht="24.75">
      <c r="A14456" s="514">
        <v>90743</v>
      </c>
      <c r="B14456" s="275" t="s">
        <v>0</v>
      </c>
      <c r="C14456" s="1329" t="s">
        <v>211</v>
      </c>
      <c r="D14456" s="514" t="s">
        <v>5</v>
      </c>
      <c r="E14456" s="673">
        <v>6.67</v>
      </c>
      <c r="F14456" s="761"/>
    </row>
    <row r="14457" spans="1:6" customFormat="1" ht="24.75">
      <c r="A14457" s="514">
        <v>90744</v>
      </c>
      <c r="B14457" s="275" t="s">
        <v>0</v>
      </c>
      <c r="C14457" s="1329" t="s">
        <v>212</v>
      </c>
      <c r="D14457" s="514" t="s">
        <v>5</v>
      </c>
      <c r="E14457" s="673">
        <v>7.32</v>
      </c>
      <c r="F14457" s="761"/>
    </row>
    <row r="14458" spans="1:6" customFormat="1" ht="24.75">
      <c r="A14458" s="514">
        <v>90745</v>
      </c>
      <c r="B14458" s="275" t="s">
        <v>0</v>
      </c>
      <c r="C14458" s="1329" t="s">
        <v>23941</v>
      </c>
      <c r="D14458" s="514" t="s">
        <v>5</v>
      </c>
      <c r="E14458" s="673">
        <v>11.1</v>
      </c>
      <c r="F14458" s="761"/>
    </row>
    <row r="14459" spans="1:6" customFormat="1">
      <c r="A14459" s="514">
        <v>90733</v>
      </c>
      <c r="B14459" s="275" t="s">
        <v>0</v>
      </c>
      <c r="C14459" s="1329" t="s">
        <v>203</v>
      </c>
      <c r="D14459" s="514" t="s">
        <v>5</v>
      </c>
      <c r="E14459" s="673">
        <v>3.55</v>
      </c>
      <c r="F14459" s="761"/>
    </row>
    <row r="14460" spans="1:6" customFormat="1">
      <c r="A14460" s="514">
        <v>90734</v>
      </c>
      <c r="B14460" s="275" t="s">
        <v>0</v>
      </c>
      <c r="C14460" s="1329" t="s">
        <v>23942</v>
      </c>
      <c r="D14460" s="514" t="s">
        <v>5</v>
      </c>
      <c r="E14460" s="673">
        <v>4.21</v>
      </c>
      <c r="F14460" s="761"/>
    </row>
    <row r="14461" spans="1:6" customFormat="1">
      <c r="A14461" s="514">
        <v>90735</v>
      </c>
      <c r="B14461" s="275" t="s">
        <v>0</v>
      </c>
      <c r="C14461" s="1329" t="s">
        <v>204</v>
      </c>
      <c r="D14461" s="514" t="s">
        <v>5</v>
      </c>
      <c r="E14461" s="673">
        <v>4.87</v>
      </c>
      <c r="F14461" s="761"/>
    </row>
    <row r="14462" spans="1:6" customFormat="1">
      <c r="A14462" s="514">
        <v>90736</v>
      </c>
      <c r="B14462" s="275" t="s">
        <v>0</v>
      </c>
      <c r="C14462" s="1329" t="s">
        <v>205</v>
      </c>
      <c r="D14462" s="514" t="s">
        <v>5</v>
      </c>
      <c r="E14462" s="673">
        <v>5.52</v>
      </c>
      <c r="F14462" s="761"/>
    </row>
    <row r="14463" spans="1:6" customFormat="1">
      <c r="A14463" s="514">
        <v>90737</v>
      </c>
      <c r="B14463" s="275" t="s">
        <v>0</v>
      </c>
      <c r="C14463" s="1329" t="s">
        <v>23943</v>
      </c>
      <c r="D14463" s="514" t="s">
        <v>5</v>
      </c>
      <c r="E14463" s="673">
        <v>6.19</v>
      </c>
      <c r="F14463" s="761"/>
    </row>
    <row r="14464" spans="1:6" customFormat="1">
      <c r="A14464" s="514">
        <v>90738</v>
      </c>
      <c r="B14464" s="275" t="s">
        <v>0</v>
      </c>
      <c r="C14464" s="1329" t="s">
        <v>206</v>
      </c>
      <c r="D14464" s="514" t="s">
        <v>5</v>
      </c>
      <c r="E14464" s="673">
        <v>6.84</v>
      </c>
      <c r="F14464" s="761"/>
    </row>
    <row r="14465" spans="1:6" customFormat="1">
      <c r="A14465" s="514">
        <v>90739</v>
      </c>
      <c r="B14465" s="275" t="s">
        <v>0</v>
      </c>
      <c r="C14465" s="1329" t="s">
        <v>207</v>
      </c>
      <c r="D14465" s="514" t="s">
        <v>5</v>
      </c>
      <c r="E14465" s="673">
        <v>9.9499999999999993</v>
      </c>
      <c r="F14465" s="761"/>
    </row>
    <row r="14466" spans="1:6" customFormat="1">
      <c r="A14466" s="514">
        <v>90724</v>
      </c>
      <c r="B14466" s="275" t="s">
        <v>0</v>
      </c>
      <c r="C14466" s="1329" t="s">
        <v>194</v>
      </c>
      <c r="D14466" s="514" t="s">
        <v>28</v>
      </c>
      <c r="E14466" s="673">
        <v>25.39</v>
      </c>
      <c r="F14466" s="761"/>
    </row>
    <row r="14467" spans="1:6" customFormat="1">
      <c r="A14467" s="514">
        <v>102267</v>
      </c>
      <c r="B14467" s="275" t="s">
        <v>0</v>
      </c>
      <c r="C14467" s="1329" t="s">
        <v>228</v>
      </c>
      <c r="D14467" s="514" t="s">
        <v>28</v>
      </c>
      <c r="E14467" s="673">
        <v>137.08000000000001</v>
      </c>
      <c r="F14467" s="761"/>
    </row>
    <row r="14468" spans="1:6" customFormat="1">
      <c r="A14468" s="514">
        <v>102268</v>
      </c>
      <c r="B14468" s="275" t="s">
        <v>0</v>
      </c>
      <c r="C14468" s="1329" t="s">
        <v>229</v>
      </c>
      <c r="D14468" s="514" t="s">
        <v>28</v>
      </c>
      <c r="E14468" s="673">
        <v>154.69</v>
      </c>
      <c r="F14468" s="761"/>
    </row>
    <row r="14469" spans="1:6" customFormat="1">
      <c r="A14469" s="514">
        <v>90725</v>
      </c>
      <c r="B14469" s="275" t="s">
        <v>0</v>
      </c>
      <c r="C14469" s="1329" t="s">
        <v>195</v>
      </c>
      <c r="D14469" s="514" t="s">
        <v>28</v>
      </c>
      <c r="E14469" s="673">
        <v>31.26</v>
      </c>
      <c r="F14469" s="761"/>
    </row>
    <row r="14470" spans="1:6" customFormat="1">
      <c r="A14470" s="514">
        <v>102269</v>
      </c>
      <c r="B14470" s="275" t="s">
        <v>0</v>
      </c>
      <c r="C14470" s="1329" t="s">
        <v>230</v>
      </c>
      <c r="D14470" s="514" t="s">
        <v>28</v>
      </c>
      <c r="E14470" s="673">
        <v>189.92</v>
      </c>
      <c r="F14470" s="761"/>
    </row>
    <row r="14471" spans="1:6" customFormat="1">
      <c r="A14471" s="514">
        <v>90726</v>
      </c>
      <c r="B14471" s="275" t="s">
        <v>0</v>
      </c>
      <c r="C14471" s="1329" t="s">
        <v>196</v>
      </c>
      <c r="D14471" s="514" t="s">
        <v>28</v>
      </c>
      <c r="E14471" s="673">
        <v>37.200000000000003</v>
      </c>
      <c r="F14471" s="761"/>
    </row>
    <row r="14472" spans="1:6" customFormat="1">
      <c r="A14472" s="514">
        <v>90727</v>
      </c>
      <c r="B14472" s="275" t="s">
        <v>0</v>
      </c>
      <c r="C14472" s="1329" t="s">
        <v>197</v>
      </c>
      <c r="D14472" s="514" t="s">
        <v>28</v>
      </c>
      <c r="E14472" s="673">
        <v>43.08</v>
      </c>
      <c r="F14472" s="761"/>
    </row>
    <row r="14473" spans="1:6" customFormat="1">
      <c r="A14473" s="514">
        <v>90728</v>
      </c>
      <c r="B14473" s="275" t="s">
        <v>0</v>
      </c>
      <c r="C14473" s="1329" t="s">
        <v>198</v>
      </c>
      <c r="D14473" s="514" t="s">
        <v>28</v>
      </c>
      <c r="E14473" s="673">
        <v>48.94</v>
      </c>
      <c r="F14473" s="761"/>
    </row>
    <row r="14474" spans="1:6" customFormat="1">
      <c r="A14474" s="514">
        <v>90729</v>
      </c>
      <c r="B14474" s="275" t="s">
        <v>0</v>
      </c>
      <c r="C14474" s="1329" t="s">
        <v>199</v>
      </c>
      <c r="D14474" s="514" t="s">
        <v>28</v>
      </c>
      <c r="E14474" s="673">
        <v>54.82</v>
      </c>
      <c r="F14474" s="761"/>
    </row>
    <row r="14475" spans="1:6" customFormat="1">
      <c r="A14475" s="514">
        <v>90730</v>
      </c>
      <c r="B14475" s="275" t="s">
        <v>0</v>
      </c>
      <c r="C14475" s="1329" t="s">
        <v>200</v>
      </c>
      <c r="D14475" s="514" t="s">
        <v>28</v>
      </c>
      <c r="E14475" s="673">
        <v>60.68</v>
      </c>
      <c r="F14475" s="761"/>
    </row>
    <row r="14476" spans="1:6" customFormat="1">
      <c r="A14476" s="514">
        <v>90731</v>
      </c>
      <c r="B14476" s="275" t="s">
        <v>0</v>
      </c>
      <c r="C14476" s="1329" t="s">
        <v>201</v>
      </c>
      <c r="D14476" s="514" t="s">
        <v>28</v>
      </c>
      <c r="E14476" s="673">
        <v>66.55</v>
      </c>
      <c r="F14476" s="761"/>
    </row>
    <row r="14477" spans="1:6" customFormat="1">
      <c r="A14477" s="514">
        <v>90732</v>
      </c>
      <c r="B14477" s="275" t="s">
        <v>0</v>
      </c>
      <c r="C14477" s="1329" t="s">
        <v>202</v>
      </c>
      <c r="D14477" s="514" t="s">
        <v>28</v>
      </c>
      <c r="E14477" s="673">
        <v>84.17</v>
      </c>
      <c r="F14477" s="761"/>
    </row>
    <row r="14478" spans="1:6" customFormat="1">
      <c r="A14478" s="514">
        <v>102265</v>
      </c>
      <c r="B14478" s="275" t="s">
        <v>0</v>
      </c>
      <c r="C14478" s="1329" t="s">
        <v>226</v>
      </c>
      <c r="D14478" s="514" t="s">
        <v>28</v>
      </c>
      <c r="E14478" s="673">
        <v>107.66</v>
      </c>
      <c r="F14478" s="761"/>
    </row>
    <row r="14479" spans="1:6" customFormat="1">
      <c r="A14479" s="514">
        <v>102266</v>
      </c>
      <c r="B14479" s="275" t="s">
        <v>0</v>
      </c>
      <c r="C14479" s="1329" t="s">
        <v>227</v>
      </c>
      <c r="D14479" s="514" t="s">
        <v>28</v>
      </c>
      <c r="E14479" s="673">
        <v>119.39</v>
      </c>
      <c r="F14479" s="761"/>
    </row>
    <row r="14480" spans="1:6" customFormat="1" ht="24.75">
      <c r="A14480" s="514">
        <v>94879</v>
      </c>
      <c r="B14480" s="275" t="s">
        <v>0</v>
      </c>
      <c r="C14480" s="1329" t="s">
        <v>220</v>
      </c>
      <c r="D14480" s="514" t="s">
        <v>5</v>
      </c>
      <c r="E14480" s="673">
        <v>1390.65</v>
      </c>
      <c r="F14480" s="761"/>
    </row>
    <row r="14481" spans="1:6" customFormat="1" ht="24.75">
      <c r="A14481" s="514">
        <v>94881</v>
      </c>
      <c r="B14481" s="275" t="s">
        <v>0</v>
      </c>
      <c r="C14481" s="1329" t="s">
        <v>222</v>
      </c>
      <c r="D14481" s="514" t="s">
        <v>5</v>
      </c>
      <c r="E14481" s="673">
        <v>1911.98</v>
      </c>
      <c r="F14481" s="761"/>
    </row>
    <row r="14482" spans="1:6" customFormat="1" ht="24.75">
      <c r="A14482" s="514">
        <v>94869</v>
      </c>
      <c r="B14482" s="275" t="s">
        <v>0</v>
      </c>
      <c r="C14482" s="1329" t="s">
        <v>215</v>
      </c>
      <c r="D14482" s="514" t="s">
        <v>5</v>
      </c>
      <c r="E14482" s="673">
        <v>97.78</v>
      </c>
      <c r="F14482" s="761"/>
    </row>
    <row r="14483" spans="1:6" customFormat="1" ht="24.75">
      <c r="A14483" s="514">
        <v>94871</v>
      </c>
      <c r="B14483" s="275" t="s">
        <v>0</v>
      </c>
      <c r="C14483" s="1329" t="s">
        <v>217</v>
      </c>
      <c r="D14483" s="514" t="s">
        <v>5</v>
      </c>
      <c r="E14483" s="673">
        <v>152.82</v>
      </c>
      <c r="F14483" s="761"/>
    </row>
    <row r="14484" spans="1:6" customFormat="1" ht="24.75">
      <c r="A14484" s="514">
        <v>90708</v>
      </c>
      <c r="B14484" s="275" t="s">
        <v>0</v>
      </c>
      <c r="C14484" s="1329" t="s">
        <v>193</v>
      </c>
      <c r="D14484" s="514" t="s">
        <v>5</v>
      </c>
      <c r="E14484" s="673">
        <v>556.91999999999996</v>
      </c>
      <c r="F14484" s="761"/>
    </row>
    <row r="14485" spans="1:6" customFormat="1" ht="24.75">
      <c r="A14485" s="514">
        <v>94875</v>
      </c>
      <c r="B14485" s="275" t="s">
        <v>0</v>
      </c>
      <c r="C14485" s="1329" t="s">
        <v>218</v>
      </c>
      <c r="D14485" s="514" t="s">
        <v>5</v>
      </c>
      <c r="E14485" s="673">
        <v>903.59</v>
      </c>
      <c r="F14485" s="761"/>
    </row>
    <row r="14486" spans="1:6" customFormat="1" ht="24.75">
      <c r="A14486" s="514">
        <v>102264</v>
      </c>
      <c r="B14486" s="275" t="s">
        <v>0</v>
      </c>
      <c r="C14486" s="1329" t="s">
        <v>225</v>
      </c>
      <c r="D14486" s="514" t="s">
        <v>5</v>
      </c>
      <c r="E14486" s="673">
        <v>21.89</v>
      </c>
      <c r="F14486" s="761"/>
    </row>
    <row r="14487" spans="1:6" customFormat="1">
      <c r="A14487" s="514">
        <v>90701</v>
      </c>
      <c r="B14487" s="275" t="s">
        <v>0</v>
      </c>
      <c r="C14487" s="1329" t="s">
        <v>187</v>
      </c>
      <c r="D14487" s="514" t="s">
        <v>5</v>
      </c>
      <c r="E14487" s="673">
        <v>75.94</v>
      </c>
      <c r="F14487" s="761"/>
    </row>
    <row r="14488" spans="1:6" customFormat="1">
      <c r="A14488" s="514">
        <v>90702</v>
      </c>
      <c r="B14488" s="275" t="s">
        <v>0</v>
      </c>
      <c r="C14488" s="1329" t="s">
        <v>188</v>
      </c>
      <c r="D14488" s="514" t="s">
        <v>5</v>
      </c>
      <c r="E14488" s="673">
        <v>125.92</v>
      </c>
      <c r="F14488" s="761"/>
    </row>
    <row r="14489" spans="1:6" customFormat="1">
      <c r="A14489" s="514">
        <v>90703</v>
      </c>
      <c r="B14489" s="275" t="s">
        <v>0</v>
      </c>
      <c r="C14489" s="1329" t="s">
        <v>189</v>
      </c>
      <c r="D14489" s="514" t="s">
        <v>5</v>
      </c>
      <c r="E14489" s="673">
        <v>197.18</v>
      </c>
      <c r="F14489" s="761"/>
    </row>
    <row r="14490" spans="1:6" customFormat="1">
      <c r="A14490" s="514">
        <v>90704</v>
      </c>
      <c r="B14490" s="275" t="s">
        <v>0</v>
      </c>
      <c r="C14490" s="1329" t="s">
        <v>190</v>
      </c>
      <c r="D14490" s="514" t="s">
        <v>5</v>
      </c>
      <c r="E14490" s="673">
        <v>292.81</v>
      </c>
      <c r="F14490" s="761"/>
    </row>
    <row r="14491" spans="1:6" customFormat="1">
      <c r="A14491" s="514">
        <v>90705</v>
      </c>
      <c r="B14491" s="275" t="s">
        <v>0</v>
      </c>
      <c r="C14491" s="1329" t="s">
        <v>191</v>
      </c>
      <c r="D14491" s="514" t="s">
        <v>5</v>
      </c>
      <c r="E14491" s="673">
        <v>383.48</v>
      </c>
      <c r="F14491" s="761"/>
    </row>
    <row r="14492" spans="1:6" customFormat="1">
      <c r="A14492" s="514">
        <v>90706</v>
      </c>
      <c r="B14492" s="275" t="s">
        <v>0</v>
      </c>
      <c r="C14492" s="1329" t="s">
        <v>192</v>
      </c>
      <c r="D14492" s="514" t="s">
        <v>5</v>
      </c>
      <c r="E14492" s="673">
        <v>508.54</v>
      </c>
      <c r="F14492" s="761"/>
    </row>
    <row r="14493" spans="1:6" customFormat="1">
      <c r="A14493" s="514">
        <v>90694</v>
      </c>
      <c r="B14493" s="275" t="s">
        <v>0</v>
      </c>
      <c r="C14493" s="1329" t="s">
        <v>185</v>
      </c>
      <c r="D14493" s="514" t="s">
        <v>5</v>
      </c>
      <c r="E14493" s="673">
        <v>50.94</v>
      </c>
      <c r="F14493" s="761"/>
    </row>
    <row r="14494" spans="1:6" customFormat="1">
      <c r="A14494" s="514">
        <v>90695</v>
      </c>
      <c r="B14494" s="275" t="s">
        <v>0</v>
      </c>
      <c r="C14494" s="1329" t="s">
        <v>23944</v>
      </c>
      <c r="D14494" s="514" t="s">
        <v>5</v>
      </c>
      <c r="E14494" s="673">
        <v>96.98</v>
      </c>
      <c r="F14494" s="761"/>
    </row>
    <row r="14495" spans="1:6" customFormat="1">
      <c r="A14495" s="514">
        <v>90696</v>
      </c>
      <c r="B14495" s="275" t="s">
        <v>0</v>
      </c>
      <c r="C14495" s="1329" t="s">
        <v>186</v>
      </c>
      <c r="D14495" s="514" t="s">
        <v>5</v>
      </c>
      <c r="E14495" s="673">
        <v>162.18</v>
      </c>
      <c r="F14495" s="761"/>
    </row>
    <row r="14496" spans="1:6" customFormat="1">
      <c r="A14496" s="514">
        <v>90697</v>
      </c>
      <c r="B14496" s="275" t="s">
        <v>0</v>
      </c>
      <c r="C14496" s="1329" t="s">
        <v>23945</v>
      </c>
      <c r="D14496" s="514" t="s">
        <v>5</v>
      </c>
      <c r="E14496" s="673">
        <v>251.76</v>
      </c>
      <c r="F14496" s="761"/>
    </row>
    <row r="14497" spans="1:6" customFormat="1">
      <c r="A14497" s="514">
        <v>90698</v>
      </c>
      <c r="B14497" s="275" t="s">
        <v>0</v>
      </c>
      <c r="C14497" s="1329" t="s">
        <v>23946</v>
      </c>
      <c r="D14497" s="514" t="s">
        <v>5</v>
      </c>
      <c r="E14497" s="673">
        <v>384.99</v>
      </c>
      <c r="F14497" s="761"/>
    </row>
    <row r="14498" spans="1:6" customFormat="1">
      <c r="A14498" s="514">
        <v>90699</v>
      </c>
      <c r="B14498" s="275" t="s">
        <v>0</v>
      </c>
      <c r="C14498" s="1329" t="s">
        <v>23947</v>
      </c>
      <c r="D14498" s="514" t="s">
        <v>5</v>
      </c>
      <c r="E14498" s="673">
        <v>541.99</v>
      </c>
      <c r="F14498" s="761"/>
    </row>
    <row r="14499" spans="1:6" customFormat="1">
      <c r="A14499" s="514">
        <v>90700</v>
      </c>
      <c r="B14499" s="275" t="s">
        <v>0</v>
      </c>
      <c r="C14499" s="1329" t="s">
        <v>23948</v>
      </c>
      <c r="D14499" s="514" t="s">
        <v>5</v>
      </c>
      <c r="E14499" s="673">
        <v>633.19000000000005</v>
      </c>
      <c r="F14499" s="761"/>
    </row>
    <row r="14500" spans="1:6" customFormat="1" ht="24.75">
      <c r="A14500" s="514">
        <v>105378</v>
      </c>
      <c r="B14500" s="275" t="s">
        <v>0</v>
      </c>
      <c r="C14500" s="1329" t="s">
        <v>20086</v>
      </c>
      <c r="D14500" s="514" t="s">
        <v>28</v>
      </c>
      <c r="E14500" s="673">
        <v>13.27</v>
      </c>
      <c r="F14500" s="761"/>
    </row>
    <row r="14501" spans="1:6" customFormat="1" ht="24.75">
      <c r="A14501" s="514">
        <v>105373</v>
      </c>
      <c r="B14501" s="275" t="s">
        <v>0</v>
      </c>
      <c r="C14501" s="1329" t="s">
        <v>20178</v>
      </c>
      <c r="D14501" s="514" t="s">
        <v>28</v>
      </c>
      <c r="E14501" s="673">
        <v>10.26</v>
      </c>
      <c r="F14501" s="761"/>
    </row>
    <row r="14502" spans="1:6" customFormat="1" ht="24.75">
      <c r="A14502" s="514">
        <v>105380</v>
      </c>
      <c r="B14502" s="275" t="s">
        <v>0</v>
      </c>
      <c r="C14502" s="1329" t="s">
        <v>20088</v>
      </c>
      <c r="D14502" s="514" t="s">
        <v>28</v>
      </c>
      <c r="E14502" s="673">
        <v>102.06</v>
      </c>
      <c r="F14502" s="761"/>
    </row>
    <row r="14503" spans="1:6" customFormat="1" ht="24.75">
      <c r="A14503" s="514">
        <v>105267</v>
      </c>
      <c r="B14503" s="275" t="s">
        <v>0</v>
      </c>
      <c r="C14503" s="1329" t="s">
        <v>20026</v>
      </c>
      <c r="D14503" s="514" t="s">
        <v>28</v>
      </c>
      <c r="E14503" s="673">
        <v>82.75</v>
      </c>
      <c r="F14503" s="761"/>
    </row>
    <row r="14504" spans="1:6" customFormat="1" ht="24.75">
      <c r="A14504" s="514">
        <v>105249</v>
      </c>
      <c r="B14504" s="275" t="s">
        <v>0</v>
      </c>
      <c r="C14504" s="1329" t="s">
        <v>20009</v>
      </c>
      <c r="D14504" s="514" t="s">
        <v>28</v>
      </c>
      <c r="E14504" s="673">
        <v>124.81</v>
      </c>
      <c r="F14504" s="761"/>
    </row>
    <row r="14505" spans="1:6" customFormat="1" ht="24.75">
      <c r="A14505" s="514">
        <v>105268</v>
      </c>
      <c r="B14505" s="275" t="s">
        <v>0</v>
      </c>
      <c r="C14505" s="1329" t="s">
        <v>20027</v>
      </c>
      <c r="D14505" s="514" t="s">
        <v>28</v>
      </c>
      <c r="E14505" s="673">
        <v>102.04</v>
      </c>
      <c r="F14505" s="761"/>
    </row>
    <row r="14506" spans="1:6" customFormat="1" ht="24.75">
      <c r="A14506" s="514">
        <v>105379</v>
      </c>
      <c r="B14506" s="275" t="s">
        <v>0</v>
      </c>
      <c r="C14506" s="1329" t="s">
        <v>20087</v>
      </c>
      <c r="D14506" s="514" t="s">
        <v>28</v>
      </c>
      <c r="E14506" s="673">
        <v>17.52</v>
      </c>
      <c r="F14506" s="761"/>
    </row>
    <row r="14507" spans="1:6" customFormat="1" ht="24.75">
      <c r="A14507" s="514">
        <v>105388</v>
      </c>
      <c r="B14507" s="275" t="s">
        <v>0</v>
      </c>
      <c r="C14507" s="1329" t="s">
        <v>20089</v>
      </c>
      <c r="D14507" s="514" t="s">
        <v>28</v>
      </c>
      <c r="E14507" s="673">
        <v>13.78</v>
      </c>
      <c r="F14507" s="761"/>
    </row>
    <row r="14508" spans="1:6" customFormat="1" ht="24.75">
      <c r="A14508" s="514">
        <v>105392</v>
      </c>
      <c r="B14508" s="275" t="s">
        <v>0</v>
      </c>
      <c r="C14508" s="1329" t="s">
        <v>20093</v>
      </c>
      <c r="D14508" s="514" t="s">
        <v>28</v>
      </c>
      <c r="E14508" s="673">
        <v>21.78</v>
      </c>
      <c r="F14508" s="761"/>
    </row>
    <row r="14509" spans="1:6" customFormat="1" ht="24.75">
      <c r="A14509" s="514">
        <v>105389</v>
      </c>
      <c r="B14509" s="275" t="s">
        <v>0</v>
      </c>
      <c r="C14509" s="1329" t="s">
        <v>20090</v>
      </c>
      <c r="D14509" s="514" t="s">
        <v>28</v>
      </c>
      <c r="E14509" s="673">
        <v>17.32</v>
      </c>
      <c r="F14509" s="761"/>
    </row>
    <row r="14510" spans="1:6" customFormat="1" ht="24.75">
      <c r="A14510" s="514">
        <v>105393</v>
      </c>
      <c r="B14510" s="275" t="s">
        <v>0</v>
      </c>
      <c r="C14510" s="1329" t="s">
        <v>20094</v>
      </c>
      <c r="D14510" s="514" t="s">
        <v>28</v>
      </c>
      <c r="E14510" s="673">
        <v>26.22</v>
      </c>
      <c r="F14510" s="761"/>
    </row>
    <row r="14511" spans="1:6" customFormat="1" ht="24.75">
      <c r="A14511" s="514">
        <v>105316</v>
      </c>
      <c r="B14511" s="275" t="s">
        <v>0</v>
      </c>
      <c r="C14511" s="1329" t="s">
        <v>20151</v>
      </c>
      <c r="D14511" s="514" t="s">
        <v>28</v>
      </c>
      <c r="E14511" s="673">
        <v>21.03</v>
      </c>
      <c r="F14511" s="761"/>
    </row>
    <row r="14512" spans="1:6" customFormat="1" ht="24.75">
      <c r="A14512" s="514">
        <v>105394</v>
      </c>
      <c r="B14512" s="275" t="s">
        <v>0</v>
      </c>
      <c r="C14512" s="1329" t="s">
        <v>20095</v>
      </c>
      <c r="D14512" s="514" t="s">
        <v>28</v>
      </c>
      <c r="E14512" s="673">
        <v>30.62</v>
      </c>
      <c r="F14512" s="761"/>
    </row>
    <row r="14513" spans="1:6" customFormat="1" ht="24.75">
      <c r="A14513" s="514">
        <v>105317</v>
      </c>
      <c r="B14513" s="275" t="s">
        <v>0</v>
      </c>
      <c r="C14513" s="1329" t="s">
        <v>20055</v>
      </c>
      <c r="D14513" s="514" t="s">
        <v>28</v>
      </c>
      <c r="E14513" s="673">
        <v>24.7</v>
      </c>
      <c r="F14513" s="761"/>
    </row>
    <row r="14514" spans="1:6" customFormat="1" ht="24.75">
      <c r="A14514" s="514">
        <v>105395</v>
      </c>
      <c r="B14514" s="275" t="s">
        <v>0</v>
      </c>
      <c r="C14514" s="1329" t="s">
        <v>20096</v>
      </c>
      <c r="D14514" s="514" t="s">
        <v>28</v>
      </c>
      <c r="E14514" s="673">
        <v>35.049999999999997</v>
      </c>
      <c r="F14514" s="761"/>
    </row>
    <row r="14515" spans="1:6" customFormat="1" ht="24.75">
      <c r="A14515" s="514">
        <v>105318</v>
      </c>
      <c r="B14515" s="275" t="s">
        <v>0</v>
      </c>
      <c r="C14515" s="1329" t="s">
        <v>20056</v>
      </c>
      <c r="D14515" s="514" t="s">
        <v>28</v>
      </c>
      <c r="E14515" s="673">
        <v>28.39</v>
      </c>
      <c r="F14515" s="761"/>
    </row>
    <row r="14516" spans="1:6" customFormat="1" ht="24.75">
      <c r="A14516" s="514">
        <v>105396</v>
      </c>
      <c r="B14516" s="275" t="s">
        <v>0</v>
      </c>
      <c r="C14516" s="1329" t="s">
        <v>20097</v>
      </c>
      <c r="D14516" s="514" t="s">
        <v>28</v>
      </c>
      <c r="E14516" s="673">
        <v>39.46</v>
      </c>
      <c r="F14516" s="761"/>
    </row>
    <row r="14517" spans="1:6" customFormat="1" ht="24.75">
      <c r="A14517" s="514">
        <v>105258</v>
      </c>
      <c r="B14517" s="275" t="s">
        <v>0</v>
      </c>
      <c r="C14517" s="1329" t="s">
        <v>20018</v>
      </c>
      <c r="D14517" s="514" t="s">
        <v>28</v>
      </c>
      <c r="E14517" s="673">
        <v>32.08</v>
      </c>
      <c r="F14517" s="761"/>
    </row>
    <row r="14518" spans="1:6" customFormat="1" ht="24.75">
      <c r="A14518" s="514">
        <v>105397</v>
      </c>
      <c r="B14518" s="275" t="s">
        <v>0</v>
      </c>
      <c r="C14518" s="1329" t="s">
        <v>20098</v>
      </c>
      <c r="D14518" s="514" t="s">
        <v>28</v>
      </c>
      <c r="E14518" s="673">
        <v>44.03</v>
      </c>
      <c r="F14518" s="761"/>
    </row>
    <row r="14519" spans="1:6" customFormat="1" ht="24.75">
      <c r="A14519" s="514">
        <v>105261</v>
      </c>
      <c r="B14519" s="275" t="s">
        <v>0</v>
      </c>
      <c r="C14519" s="1329" t="s">
        <v>20020</v>
      </c>
      <c r="D14519" s="514" t="s">
        <v>28</v>
      </c>
      <c r="E14519" s="673">
        <v>35.909999999999997</v>
      </c>
      <c r="F14519" s="761"/>
    </row>
    <row r="14520" spans="1:6" customFormat="1" ht="24.75">
      <c r="A14520" s="514">
        <v>105398</v>
      </c>
      <c r="B14520" s="275" t="s">
        <v>0</v>
      </c>
      <c r="C14520" s="1329" t="s">
        <v>20099</v>
      </c>
      <c r="D14520" s="514" t="s">
        <v>28</v>
      </c>
      <c r="E14520" s="673">
        <v>54.15</v>
      </c>
      <c r="F14520" s="761"/>
    </row>
    <row r="14521" spans="1:6" customFormat="1" ht="24.75">
      <c r="A14521" s="514">
        <v>105262</v>
      </c>
      <c r="B14521" s="275" t="s">
        <v>0</v>
      </c>
      <c r="C14521" s="1329" t="s">
        <v>20021</v>
      </c>
      <c r="D14521" s="514" t="s">
        <v>28</v>
      </c>
      <c r="E14521" s="673">
        <v>43.48</v>
      </c>
      <c r="F14521" s="761"/>
    </row>
    <row r="14522" spans="1:6" customFormat="1" ht="24.75">
      <c r="A14522" s="514">
        <v>105399</v>
      </c>
      <c r="B14522" s="275" t="s">
        <v>0</v>
      </c>
      <c r="C14522" s="1329" t="s">
        <v>20100</v>
      </c>
      <c r="D14522" s="514" t="s">
        <v>28</v>
      </c>
      <c r="E14522" s="673">
        <v>64.08</v>
      </c>
      <c r="F14522" s="761"/>
    </row>
    <row r="14523" spans="1:6" customFormat="1" ht="24.75">
      <c r="A14523" s="514">
        <v>105263</v>
      </c>
      <c r="B14523" s="275" t="s">
        <v>0</v>
      </c>
      <c r="C14523" s="1329" t="s">
        <v>20022</v>
      </c>
      <c r="D14523" s="514" t="s">
        <v>28</v>
      </c>
      <c r="E14523" s="673">
        <v>51.69</v>
      </c>
      <c r="F14523" s="761"/>
    </row>
    <row r="14524" spans="1:6" customFormat="1" ht="24.75">
      <c r="A14524" s="514">
        <v>105400</v>
      </c>
      <c r="B14524" s="275" t="s">
        <v>0</v>
      </c>
      <c r="C14524" s="1329" t="s">
        <v>20101</v>
      </c>
      <c r="D14524" s="514" t="s">
        <v>28</v>
      </c>
      <c r="E14524" s="673">
        <v>73.209999999999994</v>
      </c>
      <c r="F14524" s="761"/>
    </row>
    <row r="14525" spans="1:6" customFormat="1" ht="24.75">
      <c r="A14525" s="514">
        <v>105264</v>
      </c>
      <c r="B14525" s="275" t="s">
        <v>0</v>
      </c>
      <c r="C14525" s="1329" t="s">
        <v>20023</v>
      </c>
      <c r="D14525" s="514" t="s">
        <v>28</v>
      </c>
      <c r="E14525" s="673">
        <v>59.1</v>
      </c>
      <c r="F14525" s="761"/>
    </row>
    <row r="14526" spans="1:6" customFormat="1" ht="24.75">
      <c r="A14526" s="514">
        <v>105297</v>
      </c>
      <c r="B14526" s="275" t="s">
        <v>0</v>
      </c>
      <c r="C14526" s="1329" t="s">
        <v>20044</v>
      </c>
      <c r="D14526" s="514" t="s">
        <v>28</v>
      </c>
      <c r="E14526" s="673">
        <v>11.52</v>
      </c>
      <c r="F14526" s="761"/>
    </row>
    <row r="14527" spans="1:6" customFormat="1" ht="24.75">
      <c r="A14527" s="514">
        <v>105372</v>
      </c>
      <c r="B14527" s="275" t="s">
        <v>0</v>
      </c>
      <c r="C14527" s="1329" t="s">
        <v>20177</v>
      </c>
      <c r="D14527" s="514" t="s">
        <v>28</v>
      </c>
      <c r="E14527" s="673">
        <v>8.8000000000000007</v>
      </c>
      <c r="F14527" s="761"/>
    </row>
    <row r="14528" spans="1:6" customFormat="1" ht="24.75">
      <c r="A14528" s="514">
        <v>105401</v>
      </c>
      <c r="B14528" s="275" t="s">
        <v>0</v>
      </c>
      <c r="C14528" s="1329" t="s">
        <v>20102</v>
      </c>
      <c r="D14528" s="514" t="s">
        <v>28</v>
      </c>
      <c r="E14528" s="673">
        <v>82.63</v>
      </c>
      <c r="F14528" s="761"/>
    </row>
    <row r="14529" spans="1:6" customFormat="1" ht="24.75">
      <c r="A14529" s="514">
        <v>105265</v>
      </c>
      <c r="B14529" s="275" t="s">
        <v>0</v>
      </c>
      <c r="C14529" s="1329" t="s">
        <v>20024</v>
      </c>
      <c r="D14529" s="514" t="s">
        <v>28</v>
      </c>
      <c r="E14529" s="673">
        <v>66.78</v>
      </c>
      <c r="F14529" s="761"/>
    </row>
    <row r="14530" spans="1:6" customFormat="1" ht="24.75">
      <c r="A14530" s="514">
        <v>105402</v>
      </c>
      <c r="B14530" s="275" t="s">
        <v>0</v>
      </c>
      <c r="C14530" s="1329" t="s">
        <v>20103</v>
      </c>
      <c r="D14530" s="514" t="s">
        <v>28</v>
      </c>
      <c r="E14530" s="673">
        <v>92.3</v>
      </c>
      <c r="F14530" s="761"/>
    </row>
    <row r="14531" spans="1:6" customFormat="1" ht="24.75">
      <c r="A14531" s="514">
        <v>105266</v>
      </c>
      <c r="B14531" s="275" t="s">
        <v>0</v>
      </c>
      <c r="C14531" s="1329" t="s">
        <v>20025</v>
      </c>
      <c r="D14531" s="514" t="s">
        <v>28</v>
      </c>
      <c r="E14531" s="673">
        <v>74.73</v>
      </c>
      <c r="F14531" s="761"/>
    </row>
    <row r="14532" spans="1:6" customFormat="1" ht="24.75">
      <c r="A14532" s="514">
        <v>105361</v>
      </c>
      <c r="B14532" s="275" t="s">
        <v>0</v>
      </c>
      <c r="C14532" s="1329" t="s">
        <v>20167</v>
      </c>
      <c r="D14532" s="514" t="s">
        <v>28</v>
      </c>
      <c r="E14532" s="673">
        <v>18.38</v>
      </c>
      <c r="F14532" s="761"/>
    </row>
    <row r="14533" spans="1:6" customFormat="1" ht="24.75">
      <c r="A14533" s="514">
        <v>105382</v>
      </c>
      <c r="B14533" s="275" t="s">
        <v>0</v>
      </c>
      <c r="C14533" s="1329" t="s">
        <v>20183</v>
      </c>
      <c r="D14533" s="514" t="s">
        <v>28</v>
      </c>
      <c r="E14533" s="673">
        <v>15.23</v>
      </c>
      <c r="F14533" s="761"/>
    </row>
    <row r="14534" spans="1:6" customFormat="1" ht="24.75">
      <c r="A14534" s="514">
        <v>105359</v>
      </c>
      <c r="B14534" s="275" t="s">
        <v>0</v>
      </c>
      <c r="C14534" s="1329" t="s">
        <v>20165</v>
      </c>
      <c r="D14534" s="514" t="s">
        <v>28</v>
      </c>
      <c r="E14534" s="673">
        <v>12.98</v>
      </c>
      <c r="F14534" s="761"/>
    </row>
    <row r="14535" spans="1:6" customFormat="1" ht="24.75">
      <c r="A14535" s="514">
        <v>105315</v>
      </c>
      <c r="B14535" s="275" t="s">
        <v>0</v>
      </c>
      <c r="C14535" s="1329" t="s">
        <v>20150</v>
      </c>
      <c r="D14535" s="514" t="s">
        <v>28</v>
      </c>
      <c r="E14535" s="673">
        <v>10.66</v>
      </c>
      <c r="F14535" s="761"/>
    </row>
    <row r="14536" spans="1:6" customFormat="1" ht="24.75">
      <c r="A14536" s="514">
        <v>105360</v>
      </c>
      <c r="B14536" s="275" t="s">
        <v>0</v>
      </c>
      <c r="C14536" s="1329" t="s">
        <v>20166</v>
      </c>
      <c r="D14536" s="514" t="s">
        <v>28</v>
      </c>
      <c r="E14536" s="673">
        <v>15.78</v>
      </c>
      <c r="F14536" s="761"/>
    </row>
    <row r="14537" spans="1:6" customFormat="1" ht="24.75">
      <c r="A14537" s="514">
        <v>105381</v>
      </c>
      <c r="B14537" s="275" t="s">
        <v>0</v>
      </c>
      <c r="C14537" s="1329" t="s">
        <v>20182</v>
      </c>
      <c r="D14537" s="514" t="s">
        <v>28</v>
      </c>
      <c r="E14537" s="673">
        <v>13.06</v>
      </c>
      <c r="F14537" s="761"/>
    </row>
    <row r="14538" spans="1:6" customFormat="1" ht="24.75">
      <c r="A14538" s="514">
        <v>105251</v>
      </c>
      <c r="B14538" s="275" t="s">
        <v>0</v>
      </c>
      <c r="C14538" s="1329" t="s">
        <v>20011</v>
      </c>
      <c r="D14538" s="514" t="s">
        <v>28</v>
      </c>
      <c r="E14538" s="673">
        <v>19.41</v>
      </c>
      <c r="F14538" s="761"/>
    </row>
    <row r="14539" spans="1:6" customFormat="1" ht="24.75">
      <c r="A14539" s="514">
        <v>105282</v>
      </c>
      <c r="B14539" s="275" t="s">
        <v>0</v>
      </c>
      <c r="C14539" s="1329" t="s">
        <v>20041</v>
      </c>
      <c r="D14539" s="514" t="s">
        <v>28</v>
      </c>
      <c r="E14539" s="673">
        <v>14.9</v>
      </c>
      <c r="F14539" s="761"/>
    </row>
    <row r="14540" spans="1:6" customFormat="1" ht="24.75">
      <c r="A14540" s="514">
        <v>105276</v>
      </c>
      <c r="B14540" s="275" t="s">
        <v>0</v>
      </c>
      <c r="C14540" s="1329" t="s">
        <v>20035</v>
      </c>
      <c r="D14540" s="514" t="s">
        <v>28</v>
      </c>
      <c r="E14540" s="673">
        <v>148.81</v>
      </c>
      <c r="F14540" s="761"/>
    </row>
    <row r="14541" spans="1:6" customFormat="1" ht="24.75">
      <c r="A14541" s="514">
        <v>105341</v>
      </c>
      <c r="B14541" s="275" t="s">
        <v>0</v>
      </c>
      <c r="C14541" s="1329" t="s">
        <v>20066</v>
      </c>
      <c r="D14541" s="514" t="s">
        <v>28</v>
      </c>
      <c r="E14541" s="673">
        <v>119.84</v>
      </c>
      <c r="F14541" s="761"/>
    </row>
    <row r="14542" spans="1:6" customFormat="1" ht="24.75">
      <c r="A14542" s="514">
        <v>105277</v>
      </c>
      <c r="B14542" s="275" t="s">
        <v>0</v>
      </c>
      <c r="C14542" s="1329" t="s">
        <v>20036</v>
      </c>
      <c r="D14542" s="514" t="s">
        <v>28</v>
      </c>
      <c r="E14542" s="673">
        <v>180.32</v>
      </c>
      <c r="F14542" s="761"/>
    </row>
    <row r="14543" spans="1:6" customFormat="1" ht="24.75">
      <c r="A14543" s="514">
        <v>105342</v>
      </c>
      <c r="B14543" s="275" t="s">
        <v>0</v>
      </c>
      <c r="C14543" s="1329" t="s">
        <v>20067</v>
      </c>
      <c r="D14543" s="514" t="s">
        <v>28</v>
      </c>
      <c r="E14543" s="673">
        <v>146.16</v>
      </c>
      <c r="F14543" s="761"/>
    </row>
    <row r="14544" spans="1:6" customFormat="1" ht="24.75">
      <c r="A14544" s="514">
        <v>105252</v>
      </c>
      <c r="B14544" s="275" t="s">
        <v>0</v>
      </c>
      <c r="C14544" s="1329" t="s">
        <v>20012</v>
      </c>
      <c r="D14544" s="514" t="s">
        <v>28</v>
      </c>
      <c r="E14544" s="673">
        <v>25.66</v>
      </c>
      <c r="F14544" s="761"/>
    </row>
    <row r="14545" spans="1:6" customFormat="1" ht="24.75">
      <c r="A14545" s="514">
        <v>105298</v>
      </c>
      <c r="B14545" s="275" t="s">
        <v>0</v>
      </c>
      <c r="C14545" s="1329" t="s">
        <v>20045</v>
      </c>
      <c r="D14545" s="514" t="s">
        <v>28</v>
      </c>
      <c r="E14545" s="673">
        <v>20.05</v>
      </c>
      <c r="F14545" s="761"/>
    </row>
    <row r="14546" spans="1:6" customFormat="1" ht="24.75">
      <c r="A14546" s="514">
        <v>105253</v>
      </c>
      <c r="B14546" s="275" t="s">
        <v>0</v>
      </c>
      <c r="C14546" s="1329" t="s">
        <v>20013</v>
      </c>
      <c r="D14546" s="514" t="s">
        <v>28</v>
      </c>
      <c r="E14546" s="673">
        <v>31.89</v>
      </c>
      <c r="F14546" s="761"/>
    </row>
    <row r="14547" spans="1:6" customFormat="1" ht="24.75">
      <c r="A14547" s="514">
        <v>105299</v>
      </c>
      <c r="B14547" s="275" t="s">
        <v>0</v>
      </c>
      <c r="C14547" s="1329" t="s">
        <v>20046</v>
      </c>
      <c r="D14547" s="514" t="s">
        <v>28</v>
      </c>
      <c r="E14547" s="673">
        <v>25.19</v>
      </c>
      <c r="F14547" s="761"/>
    </row>
    <row r="14548" spans="1:6" customFormat="1" ht="24.75">
      <c r="A14548" s="514">
        <v>105254</v>
      </c>
      <c r="B14548" s="275" t="s">
        <v>0</v>
      </c>
      <c r="C14548" s="1329" t="s">
        <v>20014</v>
      </c>
      <c r="D14548" s="514" t="s">
        <v>28</v>
      </c>
      <c r="E14548" s="673">
        <v>38.299999999999997</v>
      </c>
      <c r="F14548" s="761"/>
    </row>
    <row r="14549" spans="1:6" customFormat="1" ht="24.75">
      <c r="A14549" s="514">
        <v>105300</v>
      </c>
      <c r="B14549" s="275" t="s">
        <v>0</v>
      </c>
      <c r="C14549" s="1329" t="s">
        <v>20047</v>
      </c>
      <c r="D14549" s="514" t="s">
        <v>28</v>
      </c>
      <c r="E14549" s="673">
        <v>30.52</v>
      </c>
      <c r="F14549" s="761"/>
    </row>
    <row r="14550" spans="1:6" customFormat="1" ht="24.75">
      <c r="A14550" s="514">
        <v>105255</v>
      </c>
      <c r="B14550" s="275" t="s">
        <v>0</v>
      </c>
      <c r="C14550" s="1329" t="s">
        <v>20015</v>
      </c>
      <c r="D14550" s="514" t="s">
        <v>28</v>
      </c>
      <c r="E14550" s="673">
        <v>44.71</v>
      </c>
      <c r="F14550" s="761"/>
    </row>
    <row r="14551" spans="1:6" customFormat="1" ht="24.75">
      <c r="A14551" s="514">
        <v>105301</v>
      </c>
      <c r="B14551" s="275" t="s">
        <v>0</v>
      </c>
      <c r="C14551" s="1329" t="s">
        <v>20048</v>
      </c>
      <c r="D14551" s="514" t="s">
        <v>28</v>
      </c>
      <c r="E14551" s="673">
        <v>35.82</v>
      </c>
      <c r="F14551" s="761"/>
    </row>
    <row r="14552" spans="1:6" customFormat="1" ht="24.75">
      <c r="A14552" s="514">
        <v>105256</v>
      </c>
      <c r="B14552" s="275" t="s">
        <v>0</v>
      </c>
      <c r="C14552" s="1329" t="s">
        <v>20016</v>
      </c>
      <c r="D14552" s="514" t="s">
        <v>28</v>
      </c>
      <c r="E14552" s="673">
        <v>51.11</v>
      </c>
      <c r="F14552" s="761"/>
    </row>
    <row r="14553" spans="1:6" customFormat="1" ht="24.75">
      <c r="A14553" s="514">
        <v>105302</v>
      </c>
      <c r="B14553" s="275" t="s">
        <v>0</v>
      </c>
      <c r="C14553" s="1329" t="s">
        <v>20049</v>
      </c>
      <c r="D14553" s="514" t="s">
        <v>28</v>
      </c>
      <c r="E14553" s="673">
        <v>41.13</v>
      </c>
      <c r="F14553" s="761"/>
    </row>
    <row r="14554" spans="1:6" customFormat="1" ht="24.75">
      <c r="A14554" s="514">
        <v>105257</v>
      </c>
      <c r="B14554" s="275" t="s">
        <v>0</v>
      </c>
      <c r="C14554" s="1329" t="s">
        <v>20017</v>
      </c>
      <c r="D14554" s="514" t="s">
        <v>28</v>
      </c>
      <c r="E14554" s="673">
        <v>57.49</v>
      </c>
      <c r="F14554" s="761"/>
    </row>
    <row r="14555" spans="1:6" customFormat="1" ht="24.75">
      <c r="A14555" s="514">
        <v>105303</v>
      </c>
      <c r="B14555" s="275" t="s">
        <v>0</v>
      </c>
      <c r="C14555" s="1329" t="s">
        <v>20050</v>
      </c>
      <c r="D14555" s="514" t="s">
        <v>28</v>
      </c>
      <c r="E14555" s="673">
        <v>46.41</v>
      </c>
      <c r="F14555" s="761"/>
    </row>
    <row r="14556" spans="1:6" customFormat="1" ht="24.75">
      <c r="A14556" s="514">
        <v>105270</v>
      </c>
      <c r="B14556" s="275" t="s">
        <v>0</v>
      </c>
      <c r="C14556" s="1329" t="s">
        <v>20029</v>
      </c>
      <c r="D14556" s="514" t="s">
        <v>28</v>
      </c>
      <c r="E14556" s="673">
        <v>64.040000000000006</v>
      </c>
      <c r="F14556" s="761"/>
    </row>
    <row r="14557" spans="1:6" customFormat="1" ht="24.75">
      <c r="A14557" s="514">
        <v>105304</v>
      </c>
      <c r="B14557" s="275" t="s">
        <v>0</v>
      </c>
      <c r="C14557" s="1329" t="s">
        <v>20051</v>
      </c>
      <c r="D14557" s="514" t="s">
        <v>28</v>
      </c>
      <c r="E14557" s="673">
        <v>51.88</v>
      </c>
      <c r="F14557" s="761"/>
    </row>
    <row r="14558" spans="1:6" customFormat="1" ht="24.75">
      <c r="A14558" s="514">
        <v>105271</v>
      </c>
      <c r="B14558" s="275" t="s">
        <v>0</v>
      </c>
      <c r="C14558" s="1329" t="s">
        <v>20030</v>
      </c>
      <c r="D14558" s="514" t="s">
        <v>28</v>
      </c>
      <c r="E14558" s="673">
        <v>78.95</v>
      </c>
      <c r="F14558" s="761"/>
    </row>
    <row r="14559" spans="1:6" customFormat="1" ht="24.75">
      <c r="A14559" s="514">
        <v>105305</v>
      </c>
      <c r="B14559" s="275" t="s">
        <v>0</v>
      </c>
      <c r="C14559" s="1329" t="s">
        <v>20052</v>
      </c>
      <c r="D14559" s="514" t="s">
        <v>28</v>
      </c>
      <c r="E14559" s="673">
        <v>62.97</v>
      </c>
      <c r="F14559" s="761"/>
    </row>
    <row r="14560" spans="1:6" customFormat="1" ht="24.75">
      <c r="A14560" s="514">
        <v>105272</v>
      </c>
      <c r="B14560" s="275" t="s">
        <v>0</v>
      </c>
      <c r="C14560" s="1329" t="s">
        <v>20031</v>
      </c>
      <c r="D14560" s="514" t="s">
        <v>28</v>
      </c>
      <c r="E14560" s="673">
        <v>93.3</v>
      </c>
      <c r="F14560" s="761"/>
    </row>
    <row r="14561" spans="1:6" customFormat="1" ht="24.75">
      <c r="A14561" s="514">
        <v>105306</v>
      </c>
      <c r="B14561" s="275" t="s">
        <v>0</v>
      </c>
      <c r="C14561" s="1329" t="s">
        <v>20053</v>
      </c>
      <c r="D14561" s="514" t="s">
        <v>28</v>
      </c>
      <c r="E14561" s="673">
        <v>74.7</v>
      </c>
      <c r="F14561" s="761"/>
    </row>
    <row r="14562" spans="1:6" customFormat="1" ht="24.75">
      <c r="A14562" s="514">
        <v>105273</v>
      </c>
      <c r="B14562" s="275" t="s">
        <v>0</v>
      </c>
      <c r="C14562" s="1329" t="s">
        <v>20032</v>
      </c>
      <c r="D14562" s="514" t="s">
        <v>28</v>
      </c>
      <c r="E14562" s="673">
        <v>106.79</v>
      </c>
      <c r="F14562" s="761"/>
    </row>
    <row r="14563" spans="1:6" customFormat="1" ht="24.75">
      <c r="A14563" s="514">
        <v>105307</v>
      </c>
      <c r="B14563" s="275" t="s">
        <v>0</v>
      </c>
      <c r="C14563" s="1329" t="s">
        <v>20054</v>
      </c>
      <c r="D14563" s="514" t="s">
        <v>28</v>
      </c>
      <c r="E14563" s="673">
        <v>85.62</v>
      </c>
      <c r="F14563" s="761"/>
    </row>
    <row r="14564" spans="1:6" customFormat="1" ht="24.75">
      <c r="A14564" s="514">
        <v>105250</v>
      </c>
      <c r="B14564" s="275" t="s">
        <v>0</v>
      </c>
      <c r="C14564" s="1329" t="s">
        <v>20010</v>
      </c>
      <c r="D14564" s="514" t="s">
        <v>28</v>
      </c>
      <c r="E14564" s="673">
        <v>16.88</v>
      </c>
      <c r="F14564" s="761"/>
    </row>
    <row r="14565" spans="1:6" customFormat="1" ht="24.75">
      <c r="A14565" s="514">
        <v>105269</v>
      </c>
      <c r="B14565" s="275" t="s">
        <v>0</v>
      </c>
      <c r="C14565" s="1329" t="s">
        <v>20028</v>
      </c>
      <c r="D14565" s="514" t="s">
        <v>28</v>
      </c>
      <c r="E14565" s="673">
        <v>12.8</v>
      </c>
      <c r="F14565" s="761"/>
    </row>
    <row r="14566" spans="1:6" customFormat="1" ht="24.75">
      <c r="A14566" s="514">
        <v>105274</v>
      </c>
      <c r="B14566" s="275" t="s">
        <v>0</v>
      </c>
      <c r="C14566" s="1329" t="s">
        <v>20033</v>
      </c>
      <c r="D14566" s="514" t="s">
        <v>28</v>
      </c>
      <c r="E14566" s="673">
        <v>120.6</v>
      </c>
      <c r="F14566" s="761"/>
    </row>
    <row r="14567" spans="1:6" customFormat="1" ht="24.75">
      <c r="A14567" s="514">
        <v>105340</v>
      </c>
      <c r="B14567" s="275" t="s">
        <v>0</v>
      </c>
      <c r="C14567" s="1329" t="s">
        <v>20065</v>
      </c>
      <c r="D14567" s="514" t="s">
        <v>28</v>
      </c>
      <c r="E14567" s="673">
        <v>96.83</v>
      </c>
      <c r="F14567" s="761"/>
    </row>
    <row r="14568" spans="1:6" customFormat="1" ht="24.75">
      <c r="A14568" s="514">
        <v>105275</v>
      </c>
      <c r="B14568" s="275" t="s">
        <v>0</v>
      </c>
      <c r="C14568" s="1329" t="s">
        <v>20034</v>
      </c>
      <c r="D14568" s="514" t="s">
        <v>28</v>
      </c>
      <c r="E14568" s="673">
        <v>134.65</v>
      </c>
      <c r="F14568" s="761"/>
    </row>
    <row r="14569" spans="1:6" customFormat="1" ht="24.75">
      <c r="A14569" s="514">
        <v>105390</v>
      </c>
      <c r="B14569" s="275" t="s">
        <v>0</v>
      </c>
      <c r="C14569" s="1329" t="s">
        <v>20091</v>
      </c>
      <c r="D14569" s="514" t="s">
        <v>28</v>
      </c>
      <c r="E14569" s="673">
        <v>108.28</v>
      </c>
      <c r="F14569" s="761"/>
    </row>
    <row r="14570" spans="1:6" customFormat="1" ht="24.75">
      <c r="A14570" s="514">
        <v>105364</v>
      </c>
      <c r="B14570" s="275" t="s">
        <v>0</v>
      </c>
      <c r="C14570" s="1329" t="s">
        <v>20170</v>
      </c>
      <c r="D14570" s="514" t="s">
        <v>28</v>
      </c>
      <c r="E14570" s="673">
        <v>26.72</v>
      </c>
      <c r="F14570" s="761"/>
    </row>
    <row r="14571" spans="1:6" customFormat="1" ht="24.75">
      <c r="A14571" s="514">
        <v>105385</v>
      </c>
      <c r="B14571" s="275" t="s">
        <v>0</v>
      </c>
      <c r="C14571" s="1329" t="s">
        <v>20186</v>
      </c>
      <c r="D14571" s="514" t="s">
        <v>28</v>
      </c>
      <c r="E14571" s="673">
        <v>21.99</v>
      </c>
      <c r="F14571" s="761"/>
    </row>
    <row r="14572" spans="1:6" customFormat="1" ht="24.75">
      <c r="A14572" s="514">
        <v>105362</v>
      </c>
      <c r="B14572" s="275" t="s">
        <v>0</v>
      </c>
      <c r="C14572" s="1329" t="s">
        <v>20168</v>
      </c>
      <c r="D14572" s="514" t="s">
        <v>28</v>
      </c>
      <c r="E14572" s="673">
        <v>19.09</v>
      </c>
      <c r="F14572" s="761"/>
    </row>
    <row r="14573" spans="1:6" customFormat="1" ht="24.75">
      <c r="A14573" s="514">
        <v>105383</v>
      </c>
      <c r="B14573" s="275" t="s">
        <v>0</v>
      </c>
      <c r="C14573" s="1329" t="s">
        <v>20184</v>
      </c>
      <c r="D14573" s="514" t="s">
        <v>28</v>
      </c>
      <c r="E14573" s="673">
        <v>15.64</v>
      </c>
      <c r="F14573" s="761"/>
    </row>
    <row r="14574" spans="1:6" customFormat="1" ht="24.75">
      <c r="A14574" s="514">
        <v>105363</v>
      </c>
      <c r="B14574" s="275" t="s">
        <v>0</v>
      </c>
      <c r="C14574" s="1329" t="s">
        <v>20169</v>
      </c>
      <c r="D14574" s="514" t="s">
        <v>28</v>
      </c>
      <c r="E14574" s="673">
        <v>23</v>
      </c>
      <c r="F14574" s="761"/>
    </row>
    <row r="14575" spans="1:6" customFormat="1" ht="24.75">
      <c r="A14575" s="514">
        <v>105384</v>
      </c>
      <c r="B14575" s="275" t="s">
        <v>0</v>
      </c>
      <c r="C14575" s="1329" t="s">
        <v>20185</v>
      </c>
      <c r="D14575" s="514" t="s">
        <v>28</v>
      </c>
      <c r="E14575" s="673">
        <v>18.91</v>
      </c>
      <c r="F14575" s="761"/>
    </row>
    <row r="14576" spans="1:6" customFormat="1" ht="24.75">
      <c r="A14576" s="514">
        <v>105279</v>
      </c>
      <c r="B14576" s="275" t="s">
        <v>0</v>
      </c>
      <c r="C14576" s="1329" t="s">
        <v>20038</v>
      </c>
      <c r="D14576" s="514" t="s">
        <v>28</v>
      </c>
      <c r="E14576" s="673">
        <v>26.55</v>
      </c>
      <c r="F14576" s="761"/>
    </row>
    <row r="14577" spans="1:6" customFormat="1" ht="24.75">
      <c r="A14577" s="514">
        <v>105259</v>
      </c>
      <c r="B14577" s="275" t="s">
        <v>0</v>
      </c>
      <c r="C14577" s="1329" t="s">
        <v>20019</v>
      </c>
      <c r="D14577" s="514" t="s">
        <v>28</v>
      </c>
      <c r="E14577" s="673">
        <v>20.52</v>
      </c>
      <c r="F14577" s="761"/>
    </row>
    <row r="14578" spans="1:6" customFormat="1" ht="24.75">
      <c r="A14578" s="514">
        <v>105357</v>
      </c>
      <c r="B14578" s="275" t="s">
        <v>0</v>
      </c>
      <c r="C14578" s="1329" t="s">
        <v>20082</v>
      </c>
      <c r="D14578" s="514" t="s">
        <v>28</v>
      </c>
      <c r="E14578" s="673">
        <v>204.15</v>
      </c>
      <c r="F14578" s="761"/>
    </row>
    <row r="14579" spans="1:6" customFormat="1" ht="24.75">
      <c r="A14579" s="514">
        <v>105346</v>
      </c>
      <c r="B14579" s="275" t="s">
        <v>0</v>
      </c>
      <c r="C14579" s="1329" t="s">
        <v>20071</v>
      </c>
      <c r="D14579" s="514" t="s">
        <v>28</v>
      </c>
      <c r="E14579" s="673">
        <v>165.54</v>
      </c>
      <c r="F14579" s="761"/>
    </row>
    <row r="14580" spans="1:6" customFormat="1" ht="24.75">
      <c r="A14580" s="514">
        <v>105358</v>
      </c>
      <c r="B14580" s="275" t="s">
        <v>0</v>
      </c>
      <c r="C14580" s="1329" t="s">
        <v>20083</v>
      </c>
      <c r="D14580" s="514" t="s">
        <v>28</v>
      </c>
      <c r="E14580" s="673">
        <v>249.62</v>
      </c>
      <c r="F14580" s="761"/>
    </row>
    <row r="14581" spans="1:6" customFormat="1" ht="24.75">
      <c r="A14581" s="514">
        <v>105347</v>
      </c>
      <c r="B14581" s="275" t="s">
        <v>0</v>
      </c>
      <c r="C14581" s="1329" t="s">
        <v>20072</v>
      </c>
      <c r="D14581" s="514" t="s">
        <v>28</v>
      </c>
      <c r="E14581" s="673">
        <v>204.08</v>
      </c>
      <c r="F14581" s="761"/>
    </row>
    <row r="14582" spans="1:6" customFormat="1" ht="24.75">
      <c r="A14582" s="514">
        <v>105280</v>
      </c>
      <c r="B14582" s="275" t="s">
        <v>0</v>
      </c>
      <c r="C14582" s="1329" t="s">
        <v>20039</v>
      </c>
      <c r="D14582" s="514" t="s">
        <v>28</v>
      </c>
      <c r="E14582" s="673">
        <v>35.07</v>
      </c>
      <c r="F14582" s="761"/>
    </row>
    <row r="14583" spans="1:6" customFormat="1" ht="24.75">
      <c r="A14583" s="514">
        <v>105283</v>
      </c>
      <c r="B14583" s="275" t="s">
        <v>0</v>
      </c>
      <c r="C14583" s="1329" t="s">
        <v>20042</v>
      </c>
      <c r="D14583" s="514" t="s">
        <v>28</v>
      </c>
      <c r="E14583" s="673">
        <v>27.6</v>
      </c>
      <c r="F14583" s="761"/>
    </row>
    <row r="14584" spans="1:6" customFormat="1" ht="24.75">
      <c r="A14584" s="514">
        <v>105281</v>
      </c>
      <c r="B14584" s="275" t="s">
        <v>0</v>
      </c>
      <c r="C14584" s="1329" t="s">
        <v>20040</v>
      </c>
      <c r="D14584" s="514" t="s">
        <v>28</v>
      </c>
      <c r="E14584" s="673">
        <v>43.6</v>
      </c>
      <c r="F14584" s="761"/>
    </row>
    <row r="14585" spans="1:6" customFormat="1" ht="24.75">
      <c r="A14585" s="514">
        <v>105319</v>
      </c>
      <c r="B14585" s="275" t="s">
        <v>0</v>
      </c>
      <c r="C14585" s="1329" t="s">
        <v>20057</v>
      </c>
      <c r="D14585" s="514" t="s">
        <v>28</v>
      </c>
      <c r="E14585" s="673">
        <v>34.67</v>
      </c>
      <c r="F14585" s="761"/>
    </row>
    <row r="14586" spans="1:6" customFormat="1" ht="24.75">
      <c r="A14586" s="514">
        <v>105284</v>
      </c>
      <c r="B14586" s="275" t="s">
        <v>0</v>
      </c>
      <c r="C14586" s="1329" t="s">
        <v>20043</v>
      </c>
      <c r="D14586" s="514" t="s">
        <v>28</v>
      </c>
      <c r="E14586" s="673">
        <v>52.47</v>
      </c>
      <c r="F14586" s="761"/>
    </row>
    <row r="14587" spans="1:6" customFormat="1" ht="24.75">
      <c r="A14587" s="514">
        <v>105320</v>
      </c>
      <c r="B14587" s="275" t="s">
        <v>0</v>
      </c>
      <c r="C14587" s="1329" t="s">
        <v>20058</v>
      </c>
      <c r="D14587" s="514" t="s">
        <v>28</v>
      </c>
      <c r="E14587" s="673">
        <v>42.09</v>
      </c>
      <c r="F14587" s="761"/>
    </row>
    <row r="14588" spans="1:6" customFormat="1" ht="24.75">
      <c r="A14588" s="514">
        <v>105348</v>
      </c>
      <c r="B14588" s="275" t="s">
        <v>0</v>
      </c>
      <c r="C14588" s="1329" t="s">
        <v>20073</v>
      </c>
      <c r="D14588" s="514" t="s">
        <v>28</v>
      </c>
      <c r="E14588" s="673">
        <v>61.3</v>
      </c>
      <c r="F14588" s="761"/>
    </row>
    <row r="14589" spans="1:6" customFormat="1" ht="24.75">
      <c r="A14589" s="514">
        <v>105321</v>
      </c>
      <c r="B14589" s="275" t="s">
        <v>0</v>
      </c>
      <c r="C14589" s="1329" t="s">
        <v>20059</v>
      </c>
      <c r="D14589" s="514" t="s">
        <v>28</v>
      </c>
      <c r="E14589" s="673">
        <v>49.46</v>
      </c>
      <c r="F14589" s="761"/>
    </row>
    <row r="14590" spans="1:6" customFormat="1" ht="24.75">
      <c r="A14590" s="514">
        <v>105349</v>
      </c>
      <c r="B14590" s="275" t="s">
        <v>0</v>
      </c>
      <c r="C14590" s="1329" t="s">
        <v>20074</v>
      </c>
      <c r="D14590" s="514" t="s">
        <v>28</v>
      </c>
      <c r="E14590" s="673">
        <v>70.12</v>
      </c>
      <c r="F14590" s="761"/>
    </row>
    <row r="14591" spans="1:6" customFormat="1" ht="24.75">
      <c r="A14591" s="514">
        <v>105322</v>
      </c>
      <c r="B14591" s="275" t="s">
        <v>0</v>
      </c>
      <c r="C14591" s="1329" t="s">
        <v>20060</v>
      </c>
      <c r="D14591" s="514" t="s">
        <v>28</v>
      </c>
      <c r="E14591" s="673">
        <v>56.82</v>
      </c>
      <c r="F14591" s="761"/>
    </row>
    <row r="14592" spans="1:6" customFormat="1" ht="24.75">
      <c r="A14592" s="514">
        <v>105350</v>
      </c>
      <c r="B14592" s="275" t="s">
        <v>0</v>
      </c>
      <c r="C14592" s="1329" t="s">
        <v>20075</v>
      </c>
      <c r="D14592" s="514" t="s">
        <v>28</v>
      </c>
      <c r="E14592" s="673">
        <v>78.95</v>
      </c>
      <c r="F14592" s="761"/>
    </row>
    <row r="14593" spans="1:6" customFormat="1" ht="24.75">
      <c r="A14593" s="514">
        <v>105323</v>
      </c>
      <c r="B14593" s="275" t="s">
        <v>0</v>
      </c>
      <c r="C14593" s="1329" t="s">
        <v>20061</v>
      </c>
      <c r="D14593" s="514" t="s">
        <v>28</v>
      </c>
      <c r="E14593" s="673">
        <v>64.19</v>
      </c>
      <c r="F14593" s="761"/>
    </row>
    <row r="14594" spans="1:6" customFormat="1" ht="24.75">
      <c r="A14594" s="514">
        <v>105351</v>
      </c>
      <c r="B14594" s="275" t="s">
        <v>0</v>
      </c>
      <c r="C14594" s="1329" t="s">
        <v>20076</v>
      </c>
      <c r="D14594" s="514" t="s">
        <v>28</v>
      </c>
      <c r="E14594" s="673">
        <v>88.09</v>
      </c>
      <c r="F14594" s="761"/>
    </row>
    <row r="14595" spans="1:6" customFormat="1" ht="24.75">
      <c r="A14595" s="514">
        <v>105324</v>
      </c>
      <c r="B14595" s="275" t="s">
        <v>0</v>
      </c>
      <c r="C14595" s="1329" t="s">
        <v>20062</v>
      </c>
      <c r="D14595" s="514" t="s">
        <v>28</v>
      </c>
      <c r="E14595" s="673">
        <v>71.87</v>
      </c>
      <c r="F14595" s="761"/>
    </row>
    <row r="14596" spans="1:6" customFormat="1" ht="24.75">
      <c r="A14596" s="514">
        <v>105352</v>
      </c>
      <c r="B14596" s="275" t="s">
        <v>0</v>
      </c>
      <c r="C14596" s="1329" t="s">
        <v>20077</v>
      </c>
      <c r="D14596" s="514" t="s">
        <v>28</v>
      </c>
      <c r="E14596" s="673">
        <v>108.31</v>
      </c>
      <c r="F14596" s="761"/>
    </row>
    <row r="14597" spans="1:6" customFormat="1" ht="24.75">
      <c r="A14597" s="514">
        <v>105325</v>
      </c>
      <c r="B14597" s="275" t="s">
        <v>0</v>
      </c>
      <c r="C14597" s="1329" t="s">
        <v>20063</v>
      </c>
      <c r="D14597" s="514" t="s">
        <v>28</v>
      </c>
      <c r="E14597" s="673">
        <v>86.98</v>
      </c>
      <c r="F14597" s="761"/>
    </row>
    <row r="14598" spans="1:6" customFormat="1" ht="24.75">
      <c r="A14598" s="514">
        <v>105353</v>
      </c>
      <c r="B14598" s="275" t="s">
        <v>0</v>
      </c>
      <c r="C14598" s="1329" t="s">
        <v>20078</v>
      </c>
      <c r="D14598" s="514" t="s">
        <v>28</v>
      </c>
      <c r="E14598" s="673">
        <v>128.21</v>
      </c>
      <c r="F14598" s="761"/>
    </row>
    <row r="14599" spans="1:6" customFormat="1" ht="24.75">
      <c r="A14599" s="514">
        <v>105326</v>
      </c>
      <c r="B14599" s="275" t="s">
        <v>0</v>
      </c>
      <c r="C14599" s="1329" t="s">
        <v>20064</v>
      </c>
      <c r="D14599" s="514" t="s">
        <v>28</v>
      </c>
      <c r="E14599" s="673">
        <v>103.42</v>
      </c>
      <c r="F14599" s="761"/>
    </row>
    <row r="14600" spans="1:6" customFormat="1" ht="24.75">
      <c r="A14600" s="514">
        <v>105354</v>
      </c>
      <c r="B14600" s="275" t="s">
        <v>0</v>
      </c>
      <c r="C14600" s="1329" t="s">
        <v>20079</v>
      </c>
      <c r="D14600" s="514" t="s">
        <v>28</v>
      </c>
      <c r="E14600" s="673">
        <v>146.43</v>
      </c>
      <c r="F14600" s="761"/>
    </row>
    <row r="14601" spans="1:6" customFormat="1" ht="24.75">
      <c r="A14601" s="514">
        <v>105344</v>
      </c>
      <c r="B14601" s="275" t="s">
        <v>0</v>
      </c>
      <c r="C14601" s="1329" t="s">
        <v>20069</v>
      </c>
      <c r="D14601" s="514" t="s">
        <v>28</v>
      </c>
      <c r="E14601" s="673">
        <v>118.2</v>
      </c>
      <c r="F14601" s="761"/>
    </row>
    <row r="14602" spans="1:6" customFormat="1" ht="24.75">
      <c r="A14602" s="514">
        <v>105278</v>
      </c>
      <c r="B14602" s="275" t="s">
        <v>0</v>
      </c>
      <c r="C14602" s="1329" t="s">
        <v>20037</v>
      </c>
      <c r="D14602" s="514" t="s">
        <v>28</v>
      </c>
      <c r="E14602" s="673">
        <v>23.06</v>
      </c>
      <c r="F14602" s="761"/>
    </row>
    <row r="14603" spans="1:6" customFormat="1" ht="24.75">
      <c r="A14603" s="514">
        <v>105343</v>
      </c>
      <c r="B14603" s="275" t="s">
        <v>0</v>
      </c>
      <c r="C14603" s="1329" t="s">
        <v>20068</v>
      </c>
      <c r="D14603" s="514" t="s">
        <v>28</v>
      </c>
      <c r="E14603" s="673">
        <v>17.62</v>
      </c>
      <c r="F14603" s="761"/>
    </row>
    <row r="14604" spans="1:6" customFormat="1" ht="24.75">
      <c r="A14604" s="514">
        <v>105355</v>
      </c>
      <c r="B14604" s="275" t="s">
        <v>0</v>
      </c>
      <c r="C14604" s="1329" t="s">
        <v>20080</v>
      </c>
      <c r="D14604" s="514" t="s">
        <v>28</v>
      </c>
      <c r="E14604" s="673">
        <v>165.28</v>
      </c>
      <c r="F14604" s="761"/>
    </row>
    <row r="14605" spans="1:6" customFormat="1" ht="24.75">
      <c r="A14605" s="514">
        <v>105391</v>
      </c>
      <c r="B14605" s="275" t="s">
        <v>0</v>
      </c>
      <c r="C14605" s="1329" t="s">
        <v>20092</v>
      </c>
      <c r="D14605" s="514" t="s">
        <v>28</v>
      </c>
      <c r="E14605" s="673">
        <v>133.58000000000001</v>
      </c>
      <c r="F14605" s="761"/>
    </row>
    <row r="14606" spans="1:6" customFormat="1" ht="24.75">
      <c r="A14606" s="514">
        <v>105356</v>
      </c>
      <c r="B14606" s="275" t="s">
        <v>0</v>
      </c>
      <c r="C14606" s="1329" t="s">
        <v>20081</v>
      </c>
      <c r="D14606" s="514" t="s">
        <v>28</v>
      </c>
      <c r="E14606" s="673">
        <v>184.58</v>
      </c>
      <c r="F14606" s="761"/>
    </row>
    <row r="14607" spans="1:6" customFormat="1" ht="24.75">
      <c r="A14607" s="514">
        <v>105345</v>
      </c>
      <c r="B14607" s="275" t="s">
        <v>0</v>
      </c>
      <c r="C14607" s="1329" t="s">
        <v>20070</v>
      </c>
      <c r="D14607" s="514" t="s">
        <v>28</v>
      </c>
      <c r="E14607" s="673">
        <v>149.41999999999999</v>
      </c>
      <c r="F14607" s="761"/>
    </row>
    <row r="14608" spans="1:6" customFormat="1" ht="24.75">
      <c r="A14608" s="514">
        <v>105367</v>
      </c>
      <c r="B14608" s="275" t="s">
        <v>0</v>
      </c>
      <c r="C14608" s="1329" t="s">
        <v>20173</v>
      </c>
      <c r="D14608" s="514" t="s">
        <v>28</v>
      </c>
      <c r="E14608" s="673">
        <v>36.75</v>
      </c>
      <c r="F14608" s="761"/>
    </row>
    <row r="14609" spans="1:6" customFormat="1" ht="24.75">
      <c r="A14609" s="514">
        <v>105371</v>
      </c>
      <c r="B14609" s="275" t="s">
        <v>0</v>
      </c>
      <c r="C14609" s="1329" t="s">
        <v>20176</v>
      </c>
      <c r="D14609" s="514" t="s">
        <v>28</v>
      </c>
      <c r="E14609" s="673">
        <v>30.46</v>
      </c>
      <c r="F14609" s="761"/>
    </row>
    <row r="14610" spans="1:6" customFormat="1" ht="24.75">
      <c r="A14610" s="514">
        <v>105365</v>
      </c>
      <c r="B14610" s="275" t="s">
        <v>0</v>
      </c>
      <c r="C14610" s="1329" t="s">
        <v>20171</v>
      </c>
      <c r="D14610" s="514" t="s">
        <v>28</v>
      </c>
      <c r="E14610" s="673">
        <v>25.97</v>
      </c>
      <c r="F14610" s="761"/>
    </row>
    <row r="14611" spans="1:6" customFormat="1" ht="24.75">
      <c r="A14611" s="514">
        <v>105386</v>
      </c>
      <c r="B14611" s="275" t="s">
        <v>0</v>
      </c>
      <c r="C14611" s="1329" t="s">
        <v>20187</v>
      </c>
      <c r="D14611" s="514" t="s">
        <v>28</v>
      </c>
      <c r="E14611" s="673">
        <v>21.35</v>
      </c>
      <c r="F14611" s="761"/>
    </row>
    <row r="14612" spans="1:6" customFormat="1" ht="24.75">
      <c r="A14612" s="514">
        <v>105366</v>
      </c>
      <c r="B14612" s="275" t="s">
        <v>0</v>
      </c>
      <c r="C14612" s="1329" t="s">
        <v>20172</v>
      </c>
      <c r="D14612" s="514" t="s">
        <v>28</v>
      </c>
      <c r="E14612" s="673">
        <v>31.55</v>
      </c>
      <c r="F14612" s="761"/>
    </row>
    <row r="14613" spans="1:6" customFormat="1" ht="24.75">
      <c r="A14613" s="514">
        <v>105387</v>
      </c>
      <c r="B14613" s="275" t="s">
        <v>0</v>
      </c>
      <c r="C14613" s="1329" t="s">
        <v>20188</v>
      </c>
      <c r="D14613" s="514" t="s">
        <v>28</v>
      </c>
      <c r="E14613" s="673">
        <v>26.09</v>
      </c>
      <c r="F14613" s="761"/>
    </row>
    <row r="14614" spans="1:6" customFormat="1" ht="24.75">
      <c r="A14614" s="514">
        <v>97177</v>
      </c>
      <c r="B14614" s="275" t="s">
        <v>0</v>
      </c>
      <c r="C14614" s="1329" t="s">
        <v>20108</v>
      </c>
      <c r="D14614" s="514" t="s">
        <v>5</v>
      </c>
      <c r="E14614" s="673">
        <v>88.75</v>
      </c>
      <c r="F14614" s="761"/>
    </row>
    <row r="14615" spans="1:6" customFormat="1" ht="24.75">
      <c r="A14615" s="514">
        <v>97187</v>
      </c>
      <c r="B14615" s="275" t="s">
        <v>0</v>
      </c>
      <c r="C14615" s="1329" t="s">
        <v>20118</v>
      </c>
      <c r="D14615" s="514" t="s">
        <v>5</v>
      </c>
      <c r="E14615" s="673">
        <v>80.510000000000005</v>
      </c>
      <c r="F14615" s="761"/>
    </row>
    <row r="14616" spans="1:6" customFormat="1" ht="24.75">
      <c r="A14616" s="514">
        <v>97178</v>
      </c>
      <c r="B14616" s="275" t="s">
        <v>0</v>
      </c>
      <c r="C14616" s="1329" t="s">
        <v>20109</v>
      </c>
      <c r="D14616" s="514" t="s">
        <v>5</v>
      </c>
      <c r="E14616" s="673">
        <v>107.86</v>
      </c>
      <c r="F14616" s="761"/>
    </row>
    <row r="14617" spans="1:6" customFormat="1" ht="24.75">
      <c r="A14617" s="514">
        <v>97188</v>
      </c>
      <c r="B14617" s="275" t="s">
        <v>0</v>
      </c>
      <c r="C14617" s="1329" t="s">
        <v>20119</v>
      </c>
      <c r="D14617" s="514" t="s">
        <v>5</v>
      </c>
      <c r="E14617" s="673">
        <v>97.93</v>
      </c>
      <c r="F14617" s="761"/>
    </row>
    <row r="14618" spans="1:6" customFormat="1" ht="24.75">
      <c r="A14618" s="514">
        <v>97179</v>
      </c>
      <c r="B14618" s="275" t="s">
        <v>0</v>
      </c>
      <c r="C14618" s="1329" t="s">
        <v>20110</v>
      </c>
      <c r="D14618" s="514" t="s">
        <v>5</v>
      </c>
      <c r="E14618" s="673">
        <v>126.96</v>
      </c>
      <c r="F14618" s="761"/>
    </row>
    <row r="14619" spans="1:6" customFormat="1" ht="24.75">
      <c r="A14619" s="514">
        <v>97189</v>
      </c>
      <c r="B14619" s="275" t="s">
        <v>0</v>
      </c>
      <c r="C14619" s="1329" t="s">
        <v>20120</v>
      </c>
      <c r="D14619" s="514" t="s">
        <v>5</v>
      </c>
      <c r="E14619" s="673">
        <v>115.35</v>
      </c>
      <c r="F14619" s="761"/>
    </row>
    <row r="14620" spans="1:6" customFormat="1" ht="24.75">
      <c r="A14620" s="514">
        <v>97180</v>
      </c>
      <c r="B14620" s="275" t="s">
        <v>0</v>
      </c>
      <c r="C14620" s="1329" t="s">
        <v>20111</v>
      </c>
      <c r="D14620" s="514" t="s">
        <v>5</v>
      </c>
      <c r="E14620" s="673">
        <v>146.06</v>
      </c>
      <c r="F14620" s="761"/>
    </row>
    <row r="14621" spans="1:6" customFormat="1" ht="24.75">
      <c r="A14621" s="514">
        <v>97190</v>
      </c>
      <c r="B14621" s="275" t="s">
        <v>0</v>
      </c>
      <c r="C14621" s="1329" t="s">
        <v>20121</v>
      </c>
      <c r="D14621" s="514" t="s">
        <v>5</v>
      </c>
      <c r="E14621" s="673">
        <v>132.76</v>
      </c>
      <c r="F14621" s="761"/>
    </row>
    <row r="14622" spans="1:6" customFormat="1" ht="24.75">
      <c r="A14622" s="514">
        <v>97181</v>
      </c>
      <c r="B14622" s="275" t="s">
        <v>0</v>
      </c>
      <c r="C14622" s="1329" t="s">
        <v>20112</v>
      </c>
      <c r="D14622" s="514" t="s">
        <v>5</v>
      </c>
      <c r="E14622" s="673">
        <v>165.18</v>
      </c>
      <c r="F14622" s="761"/>
    </row>
    <row r="14623" spans="1:6" customFormat="1" ht="24.75">
      <c r="A14623" s="514">
        <v>97191</v>
      </c>
      <c r="B14623" s="275" t="s">
        <v>0</v>
      </c>
      <c r="C14623" s="1329" t="s">
        <v>20122</v>
      </c>
      <c r="D14623" s="514" t="s">
        <v>5</v>
      </c>
      <c r="E14623" s="673">
        <v>150.18</v>
      </c>
      <c r="F14623" s="761"/>
    </row>
    <row r="14624" spans="1:6" customFormat="1" ht="24.75">
      <c r="A14624" s="514">
        <v>97182</v>
      </c>
      <c r="B14624" s="275" t="s">
        <v>0</v>
      </c>
      <c r="C14624" s="1329" t="s">
        <v>20113</v>
      </c>
      <c r="D14624" s="514" t="s">
        <v>5</v>
      </c>
      <c r="E14624" s="673">
        <v>188.37</v>
      </c>
      <c r="F14624" s="761"/>
    </row>
    <row r="14625" spans="1:6" customFormat="1" ht="24.75">
      <c r="A14625" s="514">
        <v>97192</v>
      </c>
      <c r="B14625" s="275" t="s">
        <v>0</v>
      </c>
      <c r="C14625" s="1329" t="s">
        <v>20123</v>
      </c>
      <c r="D14625" s="514" t="s">
        <v>5</v>
      </c>
      <c r="E14625" s="673">
        <v>170.72</v>
      </c>
      <c r="F14625" s="761"/>
    </row>
    <row r="14626" spans="1:6" customFormat="1" ht="24.75">
      <c r="A14626" s="514">
        <v>97173</v>
      </c>
      <c r="B14626" s="275" t="s">
        <v>0</v>
      </c>
      <c r="C14626" s="1329" t="s">
        <v>20104</v>
      </c>
      <c r="D14626" s="514" t="s">
        <v>5</v>
      </c>
      <c r="E14626" s="673">
        <v>50.56</v>
      </c>
      <c r="F14626" s="761"/>
    </row>
    <row r="14627" spans="1:6" customFormat="1" ht="24.75">
      <c r="A14627" s="514">
        <v>97183</v>
      </c>
      <c r="B14627" s="275" t="s">
        <v>0</v>
      </c>
      <c r="C14627" s="1329" t="s">
        <v>20114</v>
      </c>
      <c r="D14627" s="514" t="s">
        <v>5</v>
      </c>
      <c r="E14627" s="673">
        <v>45.68</v>
      </c>
      <c r="F14627" s="761"/>
    </row>
    <row r="14628" spans="1:6" customFormat="1" ht="24.75">
      <c r="A14628" s="514">
        <v>97174</v>
      </c>
      <c r="B14628" s="275" t="s">
        <v>0</v>
      </c>
      <c r="C14628" s="1329" t="s">
        <v>20105</v>
      </c>
      <c r="D14628" s="514" t="s">
        <v>5</v>
      </c>
      <c r="E14628" s="673">
        <v>60.09</v>
      </c>
      <c r="F14628" s="761"/>
    </row>
    <row r="14629" spans="1:6" customFormat="1" ht="24.75">
      <c r="A14629" s="514">
        <v>97184</v>
      </c>
      <c r="B14629" s="275" t="s">
        <v>0</v>
      </c>
      <c r="C14629" s="1329" t="s">
        <v>20115</v>
      </c>
      <c r="D14629" s="514" t="s">
        <v>5</v>
      </c>
      <c r="E14629" s="673">
        <v>54.38</v>
      </c>
      <c r="F14629" s="761"/>
    </row>
    <row r="14630" spans="1:6" customFormat="1" ht="24.75">
      <c r="A14630" s="514">
        <v>97175</v>
      </c>
      <c r="B14630" s="275" t="s">
        <v>0</v>
      </c>
      <c r="C14630" s="1329" t="s">
        <v>20106</v>
      </c>
      <c r="D14630" s="514" t="s">
        <v>5</v>
      </c>
      <c r="E14630" s="673">
        <v>69.63</v>
      </c>
      <c r="F14630" s="761"/>
    </row>
    <row r="14631" spans="1:6" customFormat="1" ht="24.75">
      <c r="A14631" s="514">
        <v>97185</v>
      </c>
      <c r="B14631" s="275" t="s">
        <v>0</v>
      </c>
      <c r="C14631" s="1329" t="s">
        <v>20116</v>
      </c>
      <c r="D14631" s="514" t="s">
        <v>5</v>
      </c>
      <c r="E14631" s="673">
        <v>63.08</v>
      </c>
      <c r="F14631" s="761"/>
    </row>
    <row r="14632" spans="1:6" customFormat="1" ht="24.75">
      <c r="A14632" s="514">
        <v>97176</v>
      </c>
      <c r="B14632" s="275" t="s">
        <v>0</v>
      </c>
      <c r="C14632" s="1329" t="s">
        <v>20107</v>
      </c>
      <c r="D14632" s="514" t="s">
        <v>5</v>
      </c>
      <c r="E14632" s="673">
        <v>79.22</v>
      </c>
      <c r="F14632" s="761"/>
    </row>
    <row r="14633" spans="1:6" customFormat="1" ht="24.75">
      <c r="A14633" s="514">
        <v>97186</v>
      </c>
      <c r="B14633" s="275" t="s">
        <v>0</v>
      </c>
      <c r="C14633" s="1329" t="s">
        <v>20117</v>
      </c>
      <c r="D14633" s="514" t="s">
        <v>5</v>
      </c>
      <c r="E14633" s="673">
        <v>71.81</v>
      </c>
      <c r="F14633" s="761"/>
    </row>
    <row r="14634" spans="1:6" customFormat="1" ht="24.75">
      <c r="A14634" s="514">
        <v>97142</v>
      </c>
      <c r="B14634" s="275" t="s">
        <v>0</v>
      </c>
      <c r="C14634" s="1329" t="s">
        <v>19978</v>
      </c>
      <c r="D14634" s="514" t="s">
        <v>5</v>
      </c>
      <c r="E14634" s="673">
        <v>6.14</v>
      </c>
      <c r="F14634" s="761"/>
    </row>
    <row r="14635" spans="1:6" customFormat="1" ht="24.75">
      <c r="A14635" s="514">
        <v>97158</v>
      </c>
      <c r="B14635" s="275" t="s">
        <v>0</v>
      </c>
      <c r="C14635" s="1329" t="s">
        <v>19994</v>
      </c>
      <c r="D14635" s="514" t="s">
        <v>5</v>
      </c>
      <c r="E14635" s="673">
        <v>4.67</v>
      </c>
      <c r="F14635" s="761"/>
    </row>
    <row r="14636" spans="1:6" customFormat="1" ht="24.75">
      <c r="A14636" s="514">
        <v>97155</v>
      </c>
      <c r="B14636" s="275" t="s">
        <v>0</v>
      </c>
      <c r="C14636" s="1329" t="s">
        <v>19991</v>
      </c>
      <c r="D14636" s="514" t="s">
        <v>5</v>
      </c>
      <c r="E14636" s="673">
        <v>46.79</v>
      </c>
      <c r="F14636" s="761"/>
    </row>
    <row r="14637" spans="1:6" customFormat="1" ht="24.75">
      <c r="A14637" s="514">
        <v>97171</v>
      </c>
      <c r="B14637" s="275" t="s">
        <v>0</v>
      </c>
      <c r="C14637" s="1329" t="s">
        <v>20007</v>
      </c>
      <c r="D14637" s="514" t="s">
        <v>5</v>
      </c>
      <c r="E14637" s="673">
        <v>37.380000000000003</v>
      </c>
      <c r="F14637" s="761"/>
    </row>
    <row r="14638" spans="1:6" customFormat="1" ht="24.75">
      <c r="A14638" s="514">
        <v>97156</v>
      </c>
      <c r="B14638" s="275" t="s">
        <v>0</v>
      </c>
      <c r="C14638" s="1329" t="s">
        <v>19992</v>
      </c>
      <c r="D14638" s="514" t="s">
        <v>5</v>
      </c>
      <c r="E14638" s="673">
        <v>56.09</v>
      </c>
      <c r="F14638" s="761"/>
    </row>
    <row r="14639" spans="1:6" customFormat="1" ht="24.75">
      <c r="A14639" s="514">
        <v>97172</v>
      </c>
      <c r="B14639" s="275" t="s">
        <v>0</v>
      </c>
      <c r="C14639" s="1329" t="s">
        <v>20008</v>
      </c>
      <c r="D14639" s="514" t="s">
        <v>5</v>
      </c>
      <c r="E14639" s="673">
        <v>44.98</v>
      </c>
      <c r="F14639" s="761"/>
    </row>
    <row r="14640" spans="1:6" customFormat="1" ht="24.75">
      <c r="A14640" s="514">
        <v>97143</v>
      </c>
      <c r="B14640" s="275" t="s">
        <v>0</v>
      </c>
      <c r="C14640" s="1329" t="s">
        <v>19979</v>
      </c>
      <c r="D14640" s="514" t="s">
        <v>5</v>
      </c>
      <c r="E14640" s="673">
        <v>8.1199999999999992</v>
      </c>
      <c r="F14640" s="761"/>
    </row>
    <row r="14641" spans="1:6" customFormat="1" ht="24.75">
      <c r="A14641" s="514">
        <v>97159</v>
      </c>
      <c r="B14641" s="275" t="s">
        <v>0</v>
      </c>
      <c r="C14641" s="1329" t="s">
        <v>19995</v>
      </c>
      <c r="D14641" s="514" t="s">
        <v>5</v>
      </c>
      <c r="E14641" s="673">
        <v>6.3</v>
      </c>
      <c r="F14641" s="761"/>
    </row>
    <row r="14642" spans="1:6" customFormat="1" ht="24.75">
      <c r="A14642" s="514">
        <v>97144</v>
      </c>
      <c r="B14642" s="275" t="s">
        <v>0</v>
      </c>
      <c r="C14642" s="1329" t="s">
        <v>19980</v>
      </c>
      <c r="D14642" s="514" t="s">
        <v>5</v>
      </c>
      <c r="E14642" s="673">
        <v>10.11</v>
      </c>
      <c r="F14642" s="761"/>
    </row>
    <row r="14643" spans="1:6" customFormat="1" ht="24.75">
      <c r="A14643" s="514">
        <v>97160</v>
      </c>
      <c r="B14643" s="275" t="s">
        <v>0</v>
      </c>
      <c r="C14643" s="1329" t="s">
        <v>19996</v>
      </c>
      <c r="D14643" s="514" t="s">
        <v>5</v>
      </c>
      <c r="E14643" s="673">
        <v>7.93</v>
      </c>
      <c r="F14643" s="761"/>
    </row>
    <row r="14644" spans="1:6" customFormat="1" ht="24.75">
      <c r="A14644" s="514">
        <v>97145</v>
      </c>
      <c r="B14644" s="275" t="s">
        <v>0</v>
      </c>
      <c r="C14644" s="1329" t="s">
        <v>19981</v>
      </c>
      <c r="D14644" s="514" t="s">
        <v>5</v>
      </c>
      <c r="E14644" s="673">
        <v>12.1</v>
      </c>
      <c r="F14644" s="761"/>
    </row>
    <row r="14645" spans="1:6" customFormat="1" ht="24.75">
      <c r="A14645" s="514">
        <v>97161</v>
      </c>
      <c r="B14645" s="275" t="s">
        <v>0</v>
      </c>
      <c r="C14645" s="1329" t="s">
        <v>19997</v>
      </c>
      <c r="D14645" s="514" t="s">
        <v>5</v>
      </c>
      <c r="E14645" s="673">
        <v>9.57</v>
      </c>
      <c r="F14645" s="761"/>
    </row>
    <row r="14646" spans="1:6" customFormat="1" ht="24.75">
      <c r="A14646" s="514">
        <v>97146</v>
      </c>
      <c r="B14646" s="275" t="s">
        <v>0</v>
      </c>
      <c r="C14646" s="1329" t="s">
        <v>19982</v>
      </c>
      <c r="D14646" s="514" t="s">
        <v>5</v>
      </c>
      <c r="E14646" s="673">
        <v>14.12</v>
      </c>
      <c r="F14646" s="761"/>
    </row>
    <row r="14647" spans="1:6" customFormat="1" ht="24.75">
      <c r="A14647" s="514">
        <v>97162</v>
      </c>
      <c r="B14647" s="275" t="s">
        <v>0</v>
      </c>
      <c r="C14647" s="1329" t="s">
        <v>19998</v>
      </c>
      <c r="D14647" s="514" t="s">
        <v>5</v>
      </c>
      <c r="E14647" s="673">
        <v>11.23</v>
      </c>
      <c r="F14647" s="761"/>
    </row>
    <row r="14648" spans="1:6" customFormat="1" ht="24.75">
      <c r="A14648" s="514">
        <v>97147</v>
      </c>
      <c r="B14648" s="275" t="s">
        <v>0</v>
      </c>
      <c r="C14648" s="1329" t="s">
        <v>19983</v>
      </c>
      <c r="D14648" s="514" t="s">
        <v>5</v>
      </c>
      <c r="E14648" s="673">
        <v>16.13</v>
      </c>
      <c r="F14648" s="761"/>
    </row>
    <row r="14649" spans="1:6" customFormat="1" ht="24.75">
      <c r="A14649" s="514">
        <v>97163</v>
      </c>
      <c r="B14649" s="275" t="s">
        <v>0</v>
      </c>
      <c r="C14649" s="1329" t="s">
        <v>19999</v>
      </c>
      <c r="D14649" s="514" t="s">
        <v>5</v>
      </c>
      <c r="E14649" s="673">
        <v>12.89</v>
      </c>
      <c r="F14649" s="761"/>
    </row>
    <row r="14650" spans="1:6" customFormat="1" ht="24.75">
      <c r="A14650" s="514">
        <v>97148</v>
      </c>
      <c r="B14650" s="275" t="s">
        <v>0</v>
      </c>
      <c r="C14650" s="1329" t="s">
        <v>19984</v>
      </c>
      <c r="D14650" s="514" t="s">
        <v>5</v>
      </c>
      <c r="E14650" s="673">
        <v>18.14</v>
      </c>
      <c r="F14650" s="761"/>
    </row>
    <row r="14651" spans="1:6" customFormat="1" ht="24.75">
      <c r="A14651" s="514">
        <v>97164</v>
      </c>
      <c r="B14651" s="275" t="s">
        <v>0</v>
      </c>
      <c r="C14651" s="1329" t="s">
        <v>20000</v>
      </c>
      <c r="D14651" s="514" t="s">
        <v>5</v>
      </c>
      <c r="E14651" s="673">
        <v>14.54</v>
      </c>
      <c r="F14651" s="761"/>
    </row>
    <row r="14652" spans="1:6" customFormat="1" ht="24.75">
      <c r="A14652" s="514">
        <v>97149</v>
      </c>
      <c r="B14652" s="275" t="s">
        <v>0</v>
      </c>
      <c r="C14652" s="1329" t="s">
        <v>19985</v>
      </c>
      <c r="D14652" s="514" t="s">
        <v>5</v>
      </c>
      <c r="E14652" s="673">
        <v>20.16</v>
      </c>
      <c r="F14652" s="761"/>
    </row>
    <row r="14653" spans="1:6" customFormat="1" ht="24.75">
      <c r="A14653" s="514">
        <v>97165</v>
      </c>
      <c r="B14653" s="275" t="s">
        <v>0</v>
      </c>
      <c r="C14653" s="1329" t="s">
        <v>20001</v>
      </c>
      <c r="D14653" s="514" t="s">
        <v>5</v>
      </c>
      <c r="E14653" s="673">
        <v>16.21</v>
      </c>
      <c r="F14653" s="761"/>
    </row>
    <row r="14654" spans="1:6" customFormat="1" ht="24.75">
      <c r="A14654" s="514">
        <v>97150</v>
      </c>
      <c r="B14654" s="275" t="s">
        <v>0</v>
      </c>
      <c r="C14654" s="1329" t="s">
        <v>19986</v>
      </c>
      <c r="D14654" s="514" t="s">
        <v>5</v>
      </c>
      <c r="E14654" s="673">
        <v>24.94</v>
      </c>
      <c r="F14654" s="761"/>
    </row>
    <row r="14655" spans="1:6" customFormat="1" ht="24.75">
      <c r="A14655" s="514">
        <v>97166</v>
      </c>
      <c r="B14655" s="275" t="s">
        <v>0</v>
      </c>
      <c r="C14655" s="1329" t="s">
        <v>20002</v>
      </c>
      <c r="D14655" s="514" t="s">
        <v>5</v>
      </c>
      <c r="E14655" s="673">
        <v>19.73</v>
      </c>
      <c r="F14655" s="761"/>
    </row>
    <row r="14656" spans="1:6" customFormat="1" ht="24.75">
      <c r="A14656" s="514">
        <v>97151</v>
      </c>
      <c r="B14656" s="275" t="s">
        <v>0</v>
      </c>
      <c r="C14656" s="1329" t="s">
        <v>19987</v>
      </c>
      <c r="D14656" s="514" t="s">
        <v>5</v>
      </c>
      <c r="E14656" s="673">
        <v>29.41</v>
      </c>
      <c r="F14656" s="761"/>
    </row>
    <row r="14657" spans="1:6" customFormat="1" ht="24.75">
      <c r="A14657" s="514">
        <v>97167</v>
      </c>
      <c r="B14657" s="275" t="s">
        <v>0</v>
      </c>
      <c r="C14657" s="1329" t="s">
        <v>20003</v>
      </c>
      <c r="D14657" s="514" t="s">
        <v>5</v>
      </c>
      <c r="E14657" s="673">
        <v>23.37</v>
      </c>
      <c r="F14657" s="761"/>
    </row>
    <row r="14658" spans="1:6" customFormat="1" ht="24.75">
      <c r="A14658" s="514">
        <v>97152</v>
      </c>
      <c r="B14658" s="275" t="s">
        <v>0</v>
      </c>
      <c r="C14658" s="1329" t="s">
        <v>19988</v>
      </c>
      <c r="D14658" s="514" t="s">
        <v>5</v>
      </c>
      <c r="E14658" s="673">
        <v>33.6</v>
      </c>
      <c r="F14658" s="761"/>
    </row>
    <row r="14659" spans="1:6" customFormat="1" ht="24.75">
      <c r="A14659" s="514">
        <v>97168</v>
      </c>
      <c r="B14659" s="275" t="s">
        <v>0</v>
      </c>
      <c r="C14659" s="1329" t="s">
        <v>20004</v>
      </c>
      <c r="D14659" s="514" t="s">
        <v>5</v>
      </c>
      <c r="E14659" s="673">
        <v>26.71</v>
      </c>
      <c r="F14659" s="761"/>
    </row>
    <row r="14660" spans="1:6" customFormat="1" ht="24.75">
      <c r="A14660" s="514">
        <v>97141</v>
      </c>
      <c r="B14660" s="275" t="s">
        <v>0</v>
      </c>
      <c r="C14660" s="1329" t="s">
        <v>19977</v>
      </c>
      <c r="D14660" s="514" t="s">
        <v>5</v>
      </c>
      <c r="E14660" s="673">
        <v>5.33</v>
      </c>
      <c r="F14660" s="761"/>
    </row>
    <row r="14661" spans="1:6" customFormat="1" ht="24.75">
      <c r="A14661" s="514">
        <v>97157</v>
      </c>
      <c r="B14661" s="275" t="s">
        <v>0</v>
      </c>
      <c r="C14661" s="1329" t="s">
        <v>19993</v>
      </c>
      <c r="D14661" s="514" t="s">
        <v>5</v>
      </c>
      <c r="E14661" s="673">
        <v>4</v>
      </c>
      <c r="F14661" s="761"/>
    </row>
    <row r="14662" spans="1:6" customFormat="1" ht="24.75">
      <c r="A14662" s="514">
        <v>97153</v>
      </c>
      <c r="B14662" s="275" t="s">
        <v>0</v>
      </c>
      <c r="C14662" s="1329" t="s">
        <v>19989</v>
      </c>
      <c r="D14662" s="514" t="s">
        <v>5</v>
      </c>
      <c r="E14662" s="673">
        <v>37.96</v>
      </c>
      <c r="F14662" s="761"/>
    </row>
    <row r="14663" spans="1:6" customFormat="1" ht="24.75">
      <c r="A14663" s="514">
        <v>97169</v>
      </c>
      <c r="B14663" s="275" t="s">
        <v>0</v>
      </c>
      <c r="C14663" s="1329" t="s">
        <v>20005</v>
      </c>
      <c r="D14663" s="514" t="s">
        <v>5</v>
      </c>
      <c r="E14663" s="673">
        <v>30.24</v>
      </c>
      <c r="F14663" s="761"/>
    </row>
    <row r="14664" spans="1:6" customFormat="1" ht="24.75">
      <c r="A14664" s="514">
        <v>97154</v>
      </c>
      <c r="B14664" s="275" t="s">
        <v>0</v>
      </c>
      <c r="C14664" s="1329" t="s">
        <v>19990</v>
      </c>
      <c r="D14664" s="514" t="s">
        <v>5</v>
      </c>
      <c r="E14664" s="673">
        <v>42.37</v>
      </c>
      <c r="F14664" s="761"/>
    </row>
    <row r="14665" spans="1:6" customFormat="1" ht="24.75">
      <c r="A14665" s="514">
        <v>97170</v>
      </c>
      <c r="B14665" s="275" t="s">
        <v>0</v>
      </c>
      <c r="C14665" s="1329" t="s">
        <v>20006</v>
      </c>
      <c r="D14665" s="514" t="s">
        <v>5</v>
      </c>
      <c r="E14665" s="673">
        <v>33.799999999999997</v>
      </c>
      <c r="F14665" s="761"/>
    </row>
    <row r="14666" spans="1:6" customFormat="1" ht="24.75">
      <c r="A14666" s="514">
        <v>105311</v>
      </c>
      <c r="B14666" s="275" t="s">
        <v>0</v>
      </c>
      <c r="C14666" s="1329" t="s">
        <v>20146</v>
      </c>
      <c r="D14666" s="514" t="s">
        <v>5</v>
      </c>
      <c r="E14666" s="673">
        <v>4.09</v>
      </c>
      <c r="F14666" s="761"/>
    </row>
    <row r="14667" spans="1:6" customFormat="1" ht="24.75">
      <c r="A14667" s="514">
        <v>105339</v>
      </c>
      <c r="B14667" s="275" t="s">
        <v>0</v>
      </c>
      <c r="C14667" s="1329" t="s">
        <v>20164</v>
      </c>
      <c r="D14667" s="514" t="s">
        <v>5</v>
      </c>
      <c r="E14667" s="673">
        <v>3.37</v>
      </c>
      <c r="F14667" s="761"/>
    </row>
    <row r="14668" spans="1:6" customFormat="1" ht="24.75">
      <c r="A14668" s="514">
        <v>97127</v>
      </c>
      <c r="B14668" s="275" t="s">
        <v>0</v>
      </c>
      <c r="C14668" s="1329" t="s">
        <v>20189</v>
      </c>
      <c r="D14668" s="514" t="s">
        <v>5</v>
      </c>
      <c r="E14668" s="673">
        <v>5.35</v>
      </c>
      <c r="F14668" s="761"/>
    </row>
    <row r="14669" spans="1:6" customFormat="1" ht="24.75">
      <c r="A14669" s="514">
        <v>97134</v>
      </c>
      <c r="B14669" s="275" t="s">
        <v>0</v>
      </c>
      <c r="C14669" s="1329" t="s">
        <v>20196</v>
      </c>
      <c r="D14669" s="514" t="s">
        <v>5</v>
      </c>
      <c r="E14669" s="673">
        <v>4.41</v>
      </c>
      <c r="F14669" s="761"/>
    </row>
    <row r="14670" spans="1:6" customFormat="1" ht="24.75">
      <c r="A14670" s="514">
        <v>97128</v>
      </c>
      <c r="B14670" s="275" t="s">
        <v>0</v>
      </c>
      <c r="C14670" s="1329" t="s">
        <v>20190</v>
      </c>
      <c r="D14670" s="514" t="s">
        <v>5</v>
      </c>
      <c r="E14670" s="673">
        <v>10.77</v>
      </c>
      <c r="F14670" s="761"/>
    </row>
    <row r="14671" spans="1:6" customFormat="1" ht="24.75">
      <c r="A14671" s="514">
        <v>97135</v>
      </c>
      <c r="B14671" s="275" t="s">
        <v>0</v>
      </c>
      <c r="C14671" s="1329" t="s">
        <v>20197</v>
      </c>
      <c r="D14671" s="514" t="s">
        <v>5</v>
      </c>
      <c r="E14671" s="673">
        <v>8.19</v>
      </c>
      <c r="F14671" s="761"/>
    </row>
    <row r="14672" spans="1:6" customFormat="1" ht="24.75">
      <c r="A14672" s="514">
        <v>97129</v>
      </c>
      <c r="B14672" s="275" t="s">
        <v>0</v>
      </c>
      <c r="C14672" s="1329" t="s">
        <v>20191</v>
      </c>
      <c r="D14672" s="514" t="s">
        <v>5</v>
      </c>
      <c r="E14672" s="673">
        <v>12.76</v>
      </c>
      <c r="F14672" s="761"/>
    </row>
    <row r="14673" spans="1:6" customFormat="1" ht="24.75">
      <c r="A14673" s="514">
        <v>97136</v>
      </c>
      <c r="B14673" s="275" t="s">
        <v>0</v>
      </c>
      <c r="C14673" s="1329" t="s">
        <v>20198</v>
      </c>
      <c r="D14673" s="514" t="s">
        <v>5</v>
      </c>
      <c r="E14673" s="673">
        <v>9.6999999999999993</v>
      </c>
      <c r="F14673" s="761"/>
    </row>
    <row r="14674" spans="1:6" customFormat="1" ht="24.75">
      <c r="A14674" s="514">
        <v>97130</v>
      </c>
      <c r="B14674" s="275" t="s">
        <v>0</v>
      </c>
      <c r="C14674" s="1329" t="s">
        <v>20192</v>
      </c>
      <c r="D14674" s="514" t="s">
        <v>5</v>
      </c>
      <c r="E14674" s="673">
        <v>14.77</v>
      </c>
      <c r="F14674" s="761"/>
    </row>
    <row r="14675" spans="1:6" customFormat="1" ht="24.75">
      <c r="A14675" s="514">
        <v>97137</v>
      </c>
      <c r="B14675" s="275" t="s">
        <v>0</v>
      </c>
      <c r="C14675" s="1329" t="s">
        <v>20199</v>
      </c>
      <c r="D14675" s="514" t="s">
        <v>5</v>
      </c>
      <c r="E14675" s="673">
        <v>11.24</v>
      </c>
      <c r="F14675" s="761"/>
    </row>
    <row r="14676" spans="1:6" customFormat="1" ht="24.75">
      <c r="A14676" s="514">
        <v>97131</v>
      </c>
      <c r="B14676" s="275" t="s">
        <v>0</v>
      </c>
      <c r="C14676" s="1329" t="s">
        <v>20193</v>
      </c>
      <c r="D14676" s="514" t="s">
        <v>5</v>
      </c>
      <c r="E14676" s="673">
        <v>16.760000000000002</v>
      </c>
      <c r="F14676" s="761"/>
    </row>
    <row r="14677" spans="1:6" customFormat="1" ht="24.75">
      <c r="A14677" s="514">
        <v>97138</v>
      </c>
      <c r="B14677" s="275" t="s">
        <v>0</v>
      </c>
      <c r="C14677" s="1329" t="s">
        <v>20200</v>
      </c>
      <c r="D14677" s="514" t="s">
        <v>5</v>
      </c>
      <c r="E14677" s="673">
        <v>12.75</v>
      </c>
      <c r="F14677" s="761"/>
    </row>
    <row r="14678" spans="1:6" customFormat="1" ht="24.75">
      <c r="A14678" s="514">
        <v>97132</v>
      </c>
      <c r="B14678" s="275" t="s">
        <v>0</v>
      </c>
      <c r="C14678" s="1329" t="s">
        <v>20194</v>
      </c>
      <c r="D14678" s="514" t="s">
        <v>5</v>
      </c>
      <c r="E14678" s="673">
        <v>18.760000000000002</v>
      </c>
      <c r="F14678" s="761"/>
    </row>
    <row r="14679" spans="1:6" customFormat="1" ht="24.75">
      <c r="A14679" s="514">
        <v>97139</v>
      </c>
      <c r="B14679" s="275" t="s">
        <v>0</v>
      </c>
      <c r="C14679" s="1329" t="s">
        <v>20201</v>
      </c>
      <c r="D14679" s="514" t="s">
        <v>5</v>
      </c>
      <c r="E14679" s="673">
        <v>14.27</v>
      </c>
      <c r="F14679" s="761"/>
    </row>
    <row r="14680" spans="1:6" customFormat="1" ht="24.75">
      <c r="A14680" s="514">
        <v>97133</v>
      </c>
      <c r="B14680" s="275" t="s">
        <v>0</v>
      </c>
      <c r="C14680" s="1329" t="s">
        <v>20195</v>
      </c>
      <c r="D14680" s="514" t="s">
        <v>5</v>
      </c>
      <c r="E14680" s="673">
        <v>22.74</v>
      </c>
      <c r="F14680" s="761"/>
    </row>
    <row r="14681" spans="1:6" customFormat="1" ht="24.75">
      <c r="A14681" s="514">
        <v>97140</v>
      </c>
      <c r="B14681" s="275" t="s">
        <v>0</v>
      </c>
      <c r="C14681" s="1329" t="s">
        <v>20202</v>
      </c>
      <c r="D14681" s="514" t="s">
        <v>5</v>
      </c>
      <c r="E14681" s="673">
        <v>17.32</v>
      </c>
      <c r="F14681" s="761"/>
    </row>
    <row r="14682" spans="1:6" customFormat="1" ht="24.75">
      <c r="A14682" s="514">
        <v>97123</v>
      </c>
      <c r="B14682" s="275" t="s">
        <v>0</v>
      </c>
      <c r="C14682" s="1329" t="s">
        <v>20126</v>
      </c>
      <c r="D14682" s="514" t="s">
        <v>5</v>
      </c>
      <c r="E14682" s="673">
        <v>4.4000000000000004</v>
      </c>
      <c r="F14682" s="761"/>
    </row>
    <row r="14683" spans="1:6" customFormat="1" ht="24.75">
      <c r="A14683" s="514">
        <v>97126</v>
      </c>
      <c r="B14683" s="275" t="s">
        <v>0</v>
      </c>
      <c r="C14683" s="1329" t="s">
        <v>20129</v>
      </c>
      <c r="D14683" s="514" t="s">
        <v>5</v>
      </c>
      <c r="E14683" s="673">
        <v>3.62</v>
      </c>
      <c r="F14683" s="761"/>
    </row>
    <row r="14684" spans="1:6" customFormat="1" ht="24.75">
      <c r="A14684" s="514">
        <v>105308</v>
      </c>
      <c r="B14684" s="275" t="s">
        <v>0</v>
      </c>
      <c r="C14684" s="1329" t="s">
        <v>20143</v>
      </c>
      <c r="D14684" s="514" t="s">
        <v>5</v>
      </c>
      <c r="E14684" s="673">
        <v>5.08</v>
      </c>
      <c r="F14684" s="761"/>
    </row>
    <row r="14685" spans="1:6" customFormat="1" ht="24.75">
      <c r="A14685" s="514">
        <v>105312</v>
      </c>
      <c r="B14685" s="275" t="s">
        <v>0</v>
      </c>
      <c r="C14685" s="1329" t="s">
        <v>20147</v>
      </c>
      <c r="D14685" s="514" t="s">
        <v>5</v>
      </c>
      <c r="E14685" s="673">
        <v>4.2</v>
      </c>
      <c r="F14685" s="761"/>
    </row>
    <row r="14686" spans="1:6" customFormat="1" ht="24.75">
      <c r="A14686" s="514">
        <v>105309</v>
      </c>
      <c r="B14686" s="275" t="s">
        <v>0</v>
      </c>
      <c r="C14686" s="1329" t="s">
        <v>20144</v>
      </c>
      <c r="D14686" s="514" t="s">
        <v>5</v>
      </c>
      <c r="E14686" s="673">
        <v>5.47</v>
      </c>
      <c r="F14686" s="761"/>
    </row>
    <row r="14687" spans="1:6" customFormat="1" ht="24.75">
      <c r="A14687" s="514">
        <v>105313</v>
      </c>
      <c r="B14687" s="275" t="s">
        <v>0</v>
      </c>
      <c r="C14687" s="1329" t="s">
        <v>20148</v>
      </c>
      <c r="D14687" s="514" t="s">
        <v>5</v>
      </c>
      <c r="E14687" s="673">
        <v>4.5199999999999996</v>
      </c>
      <c r="F14687" s="761"/>
    </row>
    <row r="14688" spans="1:6" customFormat="1" ht="24.75">
      <c r="A14688" s="514">
        <v>105310</v>
      </c>
      <c r="B14688" s="275" t="s">
        <v>0</v>
      </c>
      <c r="C14688" s="1329" t="s">
        <v>20145</v>
      </c>
      <c r="D14688" s="514" t="s">
        <v>5</v>
      </c>
      <c r="E14688" s="673">
        <v>6.45</v>
      </c>
      <c r="F14688" s="761"/>
    </row>
    <row r="14689" spans="1:6" customFormat="1" ht="24.75">
      <c r="A14689" s="514">
        <v>105314</v>
      </c>
      <c r="B14689" s="275" t="s">
        <v>0</v>
      </c>
      <c r="C14689" s="1329" t="s">
        <v>20149</v>
      </c>
      <c r="D14689" s="514" t="s">
        <v>5</v>
      </c>
      <c r="E14689" s="673">
        <v>5.34</v>
      </c>
      <c r="F14689" s="761"/>
    </row>
    <row r="14690" spans="1:6" customFormat="1" ht="24.75">
      <c r="A14690" s="514">
        <v>97121</v>
      </c>
      <c r="B14690" s="275" t="s">
        <v>0</v>
      </c>
      <c r="C14690" s="1329" t="s">
        <v>20124</v>
      </c>
      <c r="D14690" s="514" t="s">
        <v>5</v>
      </c>
      <c r="E14690" s="673">
        <v>3.14</v>
      </c>
      <c r="F14690" s="761"/>
    </row>
    <row r="14691" spans="1:6" customFormat="1" ht="24.75">
      <c r="A14691" s="514">
        <v>97124</v>
      </c>
      <c r="B14691" s="275" t="s">
        <v>0</v>
      </c>
      <c r="C14691" s="1329" t="s">
        <v>20127</v>
      </c>
      <c r="D14691" s="514" t="s">
        <v>5</v>
      </c>
      <c r="E14691" s="673">
        <v>2.57</v>
      </c>
      <c r="F14691" s="761"/>
    </row>
    <row r="14692" spans="1:6" customFormat="1" ht="24.75">
      <c r="A14692" s="514">
        <v>97122</v>
      </c>
      <c r="B14692" s="275" t="s">
        <v>0</v>
      </c>
      <c r="C14692" s="1329" t="s">
        <v>20125</v>
      </c>
      <c r="D14692" s="514" t="s">
        <v>5</v>
      </c>
      <c r="E14692" s="673">
        <v>3.79</v>
      </c>
      <c r="F14692" s="761"/>
    </row>
    <row r="14693" spans="1:6" customFormat="1" ht="24.75">
      <c r="A14693" s="514">
        <v>97125</v>
      </c>
      <c r="B14693" s="275" t="s">
        <v>0</v>
      </c>
      <c r="C14693" s="1329" t="s">
        <v>20128</v>
      </c>
      <c r="D14693" s="514" t="s">
        <v>5</v>
      </c>
      <c r="E14693" s="673">
        <v>3.11</v>
      </c>
      <c r="F14693" s="761"/>
    </row>
    <row r="14694" spans="1:6" customFormat="1" ht="24.75">
      <c r="A14694" s="514">
        <v>105296</v>
      </c>
      <c r="B14694" s="275" t="s">
        <v>0</v>
      </c>
      <c r="C14694" s="1329" t="s">
        <v>20142</v>
      </c>
      <c r="D14694" s="514" t="s">
        <v>28</v>
      </c>
      <c r="E14694" s="673">
        <v>188.13</v>
      </c>
      <c r="F14694" s="761"/>
    </row>
    <row r="14695" spans="1:6" customFormat="1" ht="24.75">
      <c r="A14695" s="514">
        <v>105374</v>
      </c>
      <c r="B14695" s="275" t="s">
        <v>0</v>
      </c>
      <c r="C14695" s="1329" t="s">
        <v>20179</v>
      </c>
      <c r="D14695" s="514" t="s">
        <v>28</v>
      </c>
      <c r="E14695" s="673">
        <v>183.4</v>
      </c>
      <c r="F14695" s="761"/>
    </row>
    <row r="14696" spans="1:6" customFormat="1" ht="24.75">
      <c r="A14696" s="514">
        <v>105292</v>
      </c>
      <c r="B14696" s="275" t="s">
        <v>0</v>
      </c>
      <c r="C14696" s="1329" t="s">
        <v>20138</v>
      </c>
      <c r="D14696" s="514" t="s">
        <v>28</v>
      </c>
      <c r="E14696" s="673">
        <v>54.33</v>
      </c>
      <c r="F14696" s="761"/>
    </row>
    <row r="14697" spans="1:6" customFormat="1" ht="24.75">
      <c r="A14697" s="514">
        <v>105293</v>
      </c>
      <c r="B14697" s="275" t="s">
        <v>0</v>
      </c>
      <c r="C14697" s="1329" t="s">
        <v>20139</v>
      </c>
      <c r="D14697" s="514" t="s">
        <v>28</v>
      </c>
      <c r="E14697" s="673">
        <v>50.88</v>
      </c>
      <c r="F14697" s="761"/>
    </row>
    <row r="14698" spans="1:6" customFormat="1" ht="24.75">
      <c r="A14698" s="514">
        <v>105294</v>
      </c>
      <c r="B14698" s="275" t="s">
        <v>0</v>
      </c>
      <c r="C14698" s="1329" t="s">
        <v>20140</v>
      </c>
      <c r="D14698" s="514" t="s">
        <v>28</v>
      </c>
      <c r="E14698" s="673">
        <v>109.96</v>
      </c>
      <c r="F14698" s="761"/>
    </row>
    <row r="14699" spans="1:6" customFormat="1" ht="24.75">
      <c r="A14699" s="514">
        <v>105295</v>
      </c>
      <c r="B14699" s="275" t="s">
        <v>0</v>
      </c>
      <c r="C14699" s="1329" t="s">
        <v>20141</v>
      </c>
      <c r="D14699" s="514" t="s">
        <v>28</v>
      </c>
      <c r="E14699" s="673">
        <v>105.87</v>
      </c>
      <c r="F14699" s="761"/>
    </row>
    <row r="14700" spans="1:6" customFormat="1" ht="24.75">
      <c r="A14700" s="514">
        <v>105290</v>
      </c>
      <c r="B14700" s="275" t="s">
        <v>0</v>
      </c>
      <c r="C14700" s="1329" t="s">
        <v>20136</v>
      </c>
      <c r="D14700" s="514" t="s">
        <v>28</v>
      </c>
      <c r="E14700" s="673">
        <v>72.14</v>
      </c>
      <c r="F14700" s="761"/>
    </row>
    <row r="14701" spans="1:6" customFormat="1" ht="24.75">
      <c r="A14701" s="514">
        <v>105291</v>
      </c>
      <c r="B14701" s="275" t="s">
        <v>0</v>
      </c>
      <c r="C14701" s="1329" t="s">
        <v>20137</v>
      </c>
      <c r="D14701" s="514" t="s">
        <v>28</v>
      </c>
      <c r="E14701" s="673">
        <v>68.989999999999995</v>
      </c>
      <c r="F14701" s="761"/>
    </row>
    <row r="14702" spans="1:6" customFormat="1" ht="24.75">
      <c r="A14702" s="514">
        <v>105286</v>
      </c>
      <c r="B14702" s="275" t="s">
        <v>0</v>
      </c>
      <c r="C14702" s="1329" t="s">
        <v>20132</v>
      </c>
      <c r="D14702" s="514" t="s">
        <v>28</v>
      </c>
      <c r="E14702" s="673">
        <v>32.619999999999997</v>
      </c>
      <c r="F14702" s="761"/>
    </row>
    <row r="14703" spans="1:6" customFormat="1" ht="24.75">
      <c r="A14703" s="514">
        <v>105287</v>
      </c>
      <c r="B14703" s="275" t="s">
        <v>0</v>
      </c>
      <c r="C14703" s="1329" t="s">
        <v>20133</v>
      </c>
      <c r="D14703" s="514" t="s">
        <v>28</v>
      </c>
      <c r="E14703" s="673">
        <v>30.3</v>
      </c>
      <c r="F14703" s="761"/>
    </row>
    <row r="14704" spans="1:6" customFormat="1" ht="24.75">
      <c r="A14704" s="514">
        <v>105288</v>
      </c>
      <c r="B14704" s="275" t="s">
        <v>0</v>
      </c>
      <c r="C14704" s="1329" t="s">
        <v>20134</v>
      </c>
      <c r="D14704" s="514" t="s">
        <v>28</v>
      </c>
      <c r="E14704" s="673">
        <v>53.66</v>
      </c>
      <c r="F14704" s="761"/>
    </row>
    <row r="14705" spans="1:6" customFormat="1" ht="24.75">
      <c r="A14705" s="514">
        <v>105289</v>
      </c>
      <c r="B14705" s="275" t="s">
        <v>0</v>
      </c>
      <c r="C14705" s="1329" t="s">
        <v>20135</v>
      </c>
      <c r="D14705" s="514" t="s">
        <v>28</v>
      </c>
      <c r="E14705" s="673">
        <v>50.94</v>
      </c>
      <c r="F14705" s="761"/>
    </row>
    <row r="14706" spans="1:6" customFormat="1" ht="24.75">
      <c r="A14706" s="514">
        <v>105375</v>
      </c>
      <c r="B14706" s="275" t="s">
        <v>0</v>
      </c>
      <c r="C14706" s="1329" t="s">
        <v>20180</v>
      </c>
      <c r="D14706" s="514" t="s">
        <v>28</v>
      </c>
      <c r="E14706" s="673">
        <v>146.04</v>
      </c>
      <c r="F14706" s="761"/>
    </row>
    <row r="14707" spans="1:6" customFormat="1" ht="24.75">
      <c r="A14707" s="514">
        <v>105376</v>
      </c>
      <c r="B14707" s="275" t="s">
        <v>0</v>
      </c>
      <c r="C14707" s="1329" t="s">
        <v>20181</v>
      </c>
      <c r="D14707" s="514" t="s">
        <v>28</v>
      </c>
      <c r="E14707" s="673">
        <v>139.75</v>
      </c>
      <c r="F14707" s="761"/>
    </row>
    <row r="14708" spans="1:6" customFormat="1" ht="24.75">
      <c r="A14708" s="514">
        <v>105331</v>
      </c>
      <c r="B14708" s="275" t="s">
        <v>0</v>
      </c>
      <c r="C14708" s="1329" t="s">
        <v>20156</v>
      </c>
      <c r="D14708" s="514" t="s">
        <v>5</v>
      </c>
      <c r="E14708" s="673">
        <v>61.22</v>
      </c>
      <c r="F14708" s="761"/>
    </row>
    <row r="14709" spans="1:6" customFormat="1" ht="24.75">
      <c r="A14709" s="514">
        <v>105332</v>
      </c>
      <c r="B14709" s="275" t="s">
        <v>0</v>
      </c>
      <c r="C14709" s="1329" t="s">
        <v>20157</v>
      </c>
      <c r="D14709" s="514" t="s">
        <v>5</v>
      </c>
      <c r="E14709" s="673">
        <v>60.5</v>
      </c>
      <c r="F14709" s="761"/>
    </row>
    <row r="14710" spans="1:6" customFormat="1" ht="24.75">
      <c r="A14710" s="514">
        <v>105333</v>
      </c>
      <c r="B14710" s="275" t="s">
        <v>0</v>
      </c>
      <c r="C14710" s="1329" t="s">
        <v>20158</v>
      </c>
      <c r="D14710" s="514" t="s">
        <v>5</v>
      </c>
      <c r="E14710" s="673">
        <v>271.32</v>
      </c>
      <c r="F14710" s="761"/>
    </row>
    <row r="14711" spans="1:6" customFormat="1" ht="24.75">
      <c r="A14711" s="514">
        <v>105334</v>
      </c>
      <c r="B14711" s="275" t="s">
        <v>0</v>
      </c>
      <c r="C14711" s="1329" t="s">
        <v>20159</v>
      </c>
      <c r="D14711" s="514" t="s">
        <v>5</v>
      </c>
      <c r="E14711" s="673">
        <v>268.74</v>
      </c>
      <c r="F14711" s="761"/>
    </row>
    <row r="14712" spans="1:6" customFormat="1" ht="24.75">
      <c r="A14712" s="514">
        <v>105335</v>
      </c>
      <c r="B14712" s="275" t="s">
        <v>0</v>
      </c>
      <c r="C14712" s="1329" t="s">
        <v>20160</v>
      </c>
      <c r="D14712" s="514" t="s">
        <v>5</v>
      </c>
      <c r="E14712" s="673">
        <v>409.42</v>
      </c>
      <c r="F14712" s="761"/>
    </row>
    <row r="14713" spans="1:6" customFormat="1" ht="24.75">
      <c r="A14713" s="514">
        <v>105336</v>
      </c>
      <c r="B14713" s="275" t="s">
        <v>0</v>
      </c>
      <c r="C14713" s="1329" t="s">
        <v>20161</v>
      </c>
      <c r="D14713" s="514" t="s">
        <v>5</v>
      </c>
      <c r="E14713" s="673">
        <v>406.36</v>
      </c>
      <c r="F14713" s="761"/>
    </row>
    <row r="14714" spans="1:6" customFormat="1" ht="24.75">
      <c r="A14714" s="514">
        <v>105337</v>
      </c>
      <c r="B14714" s="275" t="s">
        <v>0</v>
      </c>
      <c r="C14714" s="1329" t="s">
        <v>20162</v>
      </c>
      <c r="D14714" s="514" t="s">
        <v>5</v>
      </c>
      <c r="E14714" s="673">
        <v>578.02</v>
      </c>
      <c r="F14714" s="761"/>
    </row>
    <row r="14715" spans="1:6" customFormat="1" ht="24.75">
      <c r="A14715" s="514">
        <v>105338</v>
      </c>
      <c r="B14715" s="275" t="s">
        <v>0</v>
      </c>
      <c r="C14715" s="1329" t="s">
        <v>20163</v>
      </c>
      <c r="D14715" s="514" t="s">
        <v>5</v>
      </c>
      <c r="E14715" s="673">
        <v>574.49</v>
      </c>
      <c r="F14715" s="761"/>
    </row>
    <row r="14716" spans="1:6" customFormat="1" ht="24.75">
      <c r="A14716" s="514">
        <v>106108</v>
      </c>
      <c r="B14716" s="275" t="s">
        <v>0</v>
      </c>
      <c r="C14716" s="1329" t="s">
        <v>20154</v>
      </c>
      <c r="D14716" s="514" t="s">
        <v>5</v>
      </c>
      <c r="E14716" s="673">
        <v>86.53</v>
      </c>
      <c r="F14716" s="761"/>
    </row>
    <row r="14717" spans="1:6" customFormat="1" ht="24.75">
      <c r="A14717" s="514">
        <v>106109</v>
      </c>
      <c r="B14717" s="275" t="s">
        <v>0</v>
      </c>
      <c r="C14717" s="1329" t="s">
        <v>20155</v>
      </c>
      <c r="D14717" s="514" t="s">
        <v>5</v>
      </c>
      <c r="E14717" s="673">
        <v>85.75</v>
      </c>
      <c r="F14717" s="761"/>
    </row>
    <row r="14718" spans="1:6" customFormat="1" ht="24.75">
      <c r="A14718" s="514">
        <v>106104</v>
      </c>
      <c r="B14718" s="275" t="s">
        <v>0</v>
      </c>
      <c r="C14718" s="1329" t="s">
        <v>20130</v>
      </c>
      <c r="D14718" s="514" t="s">
        <v>5</v>
      </c>
      <c r="E14718" s="673">
        <v>28.17</v>
      </c>
      <c r="F14718" s="761"/>
    </row>
    <row r="14719" spans="1:6" customFormat="1" ht="24.75">
      <c r="A14719" s="514">
        <v>106105</v>
      </c>
      <c r="B14719" s="275" t="s">
        <v>0</v>
      </c>
      <c r="C14719" s="1329" t="s">
        <v>20131</v>
      </c>
      <c r="D14719" s="514" t="s">
        <v>5</v>
      </c>
      <c r="E14719" s="673">
        <v>27.6</v>
      </c>
      <c r="F14719" s="761"/>
    </row>
    <row r="14720" spans="1:6" customFormat="1" ht="24.75">
      <c r="A14720" s="514">
        <v>106106</v>
      </c>
      <c r="B14720" s="275" t="s">
        <v>0</v>
      </c>
      <c r="C14720" s="1329" t="s">
        <v>20152</v>
      </c>
      <c r="D14720" s="514" t="s">
        <v>5</v>
      </c>
      <c r="E14720" s="673">
        <v>52.94</v>
      </c>
      <c r="F14720" s="761"/>
    </row>
    <row r="14721" spans="1:6" customFormat="1" ht="24.75">
      <c r="A14721" s="514">
        <v>106107</v>
      </c>
      <c r="B14721" s="275" t="s">
        <v>0</v>
      </c>
      <c r="C14721" s="1329" t="s">
        <v>20153</v>
      </c>
      <c r="D14721" s="514" t="s">
        <v>5</v>
      </c>
      <c r="E14721" s="673">
        <v>52.26</v>
      </c>
      <c r="F14721" s="761"/>
    </row>
    <row r="14722" spans="1:6" customFormat="1" ht="24.75">
      <c r="A14722" s="514">
        <v>105377</v>
      </c>
      <c r="B14722" s="275" t="s">
        <v>0</v>
      </c>
      <c r="C14722" s="1329" t="s">
        <v>20085</v>
      </c>
      <c r="D14722" s="514" t="s">
        <v>28</v>
      </c>
      <c r="E14722" s="673">
        <v>46.45</v>
      </c>
      <c r="F14722" s="761"/>
    </row>
    <row r="14723" spans="1:6" customFormat="1" ht="24.75">
      <c r="A14723" s="514">
        <v>105368</v>
      </c>
      <c r="B14723" s="275" t="s">
        <v>0</v>
      </c>
      <c r="C14723" s="1329" t="s">
        <v>20174</v>
      </c>
      <c r="D14723" s="514" t="s">
        <v>28</v>
      </c>
      <c r="E14723" s="673">
        <v>42.37</v>
      </c>
      <c r="F14723" s="761"/>
    </row>
    <row r="14724" spans="1:6" customFormat="1" ht="24.75">
      <c r="A14724" s="514">
        <v>105369</v>
      </c>
      <c r="B14724" s="275" t="s">
        <v>0</v>
      </c>
      <c r="C14724" s="1329" t="s">
        <v>20084</v>
      </c>
      <c r="D14724" s="514" t="s">
        <v>28</v>
      </c>
      <c r="E14724" s="673">
        <v>72.63</v>
      </c>
      <c r="F14724" s="761"/>
    </row>
    <row r="14725" spans="1:6" customFormat="1" ht="24.75">
      <c r="A14725" s="514">
        <v>105370</v>
      </c>
      <c r="B14725" s="275" t="s">
        <v>0</v>
      </c>
      <c r="C14725" s="1329" t="s">
        <v>20175</v>
      </c>
      <c r="D14725" s="514" t="s">
        <v>28</v>
      </c>
      <c r="E14725" s="673">
        <v>67.19</v>
      </c>
      <c r="F14725" s="761"/>
    </row>
    <row r="14726" spans="1:6" customFormat="1" ht="24.75">
      <c r="A14726" s="514">
        <v>92864</v>
      </c>
      <c r="B14726" s="275" t="s">
        <v>0</v>
      </c>
      <c r="C14726" s="1329" t="s">
        <v>13516</v>
      </c>
      <c r="D14726" s="514" t="s">
        <v>5</v>
      </c>
      <c r="E14726" s="673">
        <v>92.39</v>
      </c>
      <c r="F14726" s="761"/>
    </row>
    <row r="14727" spans="1:6" customFormat="1" ht="24.75">
      <c r="A14727" s="514">
        <v>92848</v>
      </c>
      <c r="B14727" s="275" t="s">
        <v>0</v>
      </c>
      <c r="C14727" s="1329" t="s">
        <v>13500</v>
      </c>
      <c r="D14727" s="514" t="s">
        <v>5</v>
      </c>
      <c r="E14727" s="673">
        <v>82.18</v>
      </c>
      <c r="F14727" s="761"/>
    </row>
    <row r="14728" spans="1:6" customFormat="1" ht="24.75">
      <c r="A14728" s="514">
        <v>104937</v>
      </c>
      <c r="B14728" s="275" t="s">
        <v>0</v>
      </c>
      <c r="C14728" s="1329" t="s">
        <v>23949</v>
      </c>
      <c r="D14728" s="514" t="s">
        <v>5</v>
      </c>
      <c r="E14728" s="673">
        <v>0</v>
      </c>
      <c r="F14728" s="761"/>
    </row>
    <row r="14729" spans="1:6" customFormat="1" ht="24.75">
      <c r="A14729" s="514">
        <v>104933</v>
      </c>
      <c r="B14729" s="275" t="s">
        <v>0</v>
      </c>
      <c r="C14729" s="1329" t="s">
        <v>23950</v>
      </c>
      <c r="D14729" s="514" t="s">
        <v>5</v>
      </c>
      <c r="E14729" s="673">
        <v>0</v>
      </c>
      <c r="F14729" s="761"/>
    </row>
    <row r="14730" spans="1:6" customFormat="1" ht="24.75">
      <c r="A14730" s="514">
        <v>104939</v>
      </c>
      <c r="B14730" s="275" t="s">
        <v>0</v>
      </c>
      <c r="C14730" s="1329" t="s">
        <v>23951</v>
      </c>
      <c r="D14730" s="514" t="s">
        <v>5</v>
      </c>
      <c r="E14730" s="673">
        <v>0</v>
      </c>
      <c r="F14730" s="761"/>
    </row>
    <row r="14731" spans="1:6" customFormat="1" ht="24.75">
      <c r="A14731" s="514">
        <v>104935</v>
      </c>
      <c r="B14731" s="275" t="s">
        <v>0</v>
      </c>
      <c r="C14731" s="1329" t="s">
        <v>23952</v>
      </c>
      <c r="D14731" s="514" t="s">
        <v>5</v>
      </c>
      <c r="E14731" s="673">
        <v>0</v>
      </c>
      <c r="F14731" s="761"/>
    </row>
    <row r="14732" spans="1:6" customFormat="1" ht="24.75">
      <c r="A14732" s="514">
        <v>92850</v>
      </c>
      <c r="B14732" s="275" t="s">
        <v>0</v>
      </c>
      <c r="C14732" s="1329" t="s">
        <v>13502</v>
      </c>
      <c r="D14732" s="514" t="s">
        <v>5</v>
      </c>
      <c r="E14732" s="673">
        <v>22.84</v>
      </c>
      <c r="F14732" s="761"/>
    </row>
    <row r="14733" spans="1:6" customFormat="1" ht="24.75">
      <c r="A14733" s="514">
        <v>92834</v>
      </c>
      <c r="B14733" s="275" t="s">
        <v>0</v>
      </c>
      <c r="C14733" s="1329" t="s">
        <v>13486</v>
      </c>
      <c r="D14733" s="514" t="s">
        <v>5</v>
      </c>
      <c r="E14733" s="673">
        <v>20.27</v>
      </c>
      <c r="F14733" s="761"/>
    </row>
    <row r="14734" spans="1:6" customFormat="1" ht="24.75">
      <c r="A14734" s="514">
        <v>92852</v>
      </c>
      <c r="B14734" s="275" t="s">
        <v>0</v>
      </c>
      <c r="C14734" s="1329" t="s">
        <v>13504</v>
      </c>
      <c r="D14734" s="514" t="s">
        <v>5</v>
      </c>
      <c r="E14734" s="673">
        <v>30.52</v>
      </c>
      <c r="F14734" s="761"/>
    </row>
    <row r="14735" spans="1:6" customFormat="1" ht="24.75">
      <c r="A14735" s="514">
        <v>92836</v>
      </c>
      <c r="B14735" s="275" t="s">
        <v>0</v>
      </c>
      <c r="C14735" s="1329" t="s">
        <v>13488</v>
      </c>
      <c r="D14735" s="514" t="s">
        <v>5</v>
      </c>
      <c r="E14735" s="673">
        <v>26.88</v>
      </c>
      <c r="F14735" s="761"/>
    </row>
    <row r="14736" spans="1:6" customFormat="1" ht="24.75">
      <c r="A14736" s="514">
        <v>92854</v>
      </c>
      <c r="B14736" s="275" t="s">
        <v>0</v>
      </c>
      <c r="C14736" s="1329" t="s">
        <v>13506</v>
      </c>
      <c r="D14736" s="514" t="s">
        <v>5</v>
      </c>
      <c r="E14736" s="673">
        <v>38.549999999999997</v>
      </c>
      <c r="F14736" s="761"/>
    </row>
    <row r="14737" spans="1:6" customFormat="1" ht="24.75">
      <c r="A14737" s="514">
        <v>92838</v>
      </c>
      <c r="B14737" s="275" t="s">
        <v>0</v>
      </c>
      <c r="C14737" s="1329" t="s">
        <v>13490</v>
      </c>
      <c r="D14737" s="514" t="s">
        <v>5</v>
      </c>
      <c r="E14737" s="673">
        <v>33.81</v>
      </c>
      <c r="F14737" s="761"/>
    </row>
    <row r="14738" spans="1:6" customFormat="1" ht="24.75">
      <c r="A14738" s="514">
        <v>92856</v>
      </c>
      <c r="B14738" s="275" t="s">
        <v>0</v>
      </c>
      <c r="C14738" s="1329" t="s">
        <v>13508</v>
      </c>
      <c r="D14738" s="514" t="s">
        <v>5</v>
      </c>
      <c r="E14738" s="673">
        <v>46.86</v>
      </c>
      <c r="F14738" s="761"/>
    </row>
    <row r="14739" spans="1:6" customFormat="1" ht="24.75">
      <c r="A14739" s="514">
        <v>92840</v>
      </c>
      <c r="B14739" s="275" t="s">
        <v>0</v>
      </c>
      <c r="C14739" s="1329" t="s">
        <v>13492</v>
      </c>
      <c r="D14739" s="514" t="s">
        <v>5</v>
      </c>
      <c r="E14739" s="673">
        <v>41.02</v>
      </c>
      <c r="F14739" s="761"/>
    </row>
    <row r="14740" spans="1:6" customFormat="1" ht="24.75">
      <c r="A14740" s="514">
        <v>92858</v>
      </c>
      <c r="B14740" s="275" t="s">
        <v>0</v>
      </c>
      <c r="C14740" s="1329" t="s">
        <v>13510</v>
      </c>
      <c r="D14740" s="514" t="s">
        <v>5</v>
      </c>
      <c r="E14740" s="673">
        <v>58.27</v>
      </c>
      <c r="F14740" s="761"/>
    </row>
    <row r="14741" spans="1:6" customFormat="1" ht="24.75">
      <c r="A14741" s="514">
        <v>92842</v>
      </c>
      <c r="B14741" s="275" t="s">
        <v>0</v>
      </c>
      <c r="C14741" s="1329" t="s">
        <v>13494</v>
      </c>
      <c r="D14741" s="514" t="s">
        <v>5</v>
      </c>
      <c r="E14741" s="673">
        <v>51.34</v>
      </c>
      <c r="F14741" s="761"/>
    </row>
    <row r="14742" spans="1:6" customFormat="1" ht="24.75">
      <c r="A14742" s="514">
        <v>92860</v>
      </c>
      <c r="B14742" s="275" t="s">
        <v>0</v>
      </c>
      <c r="C14742" s="1329" t="s">
        <v>13512</v>
      </c>
      <c r="D14742" s="514" t="s">
        <v>5</v>
      </c>
      <c r="E14742" s="673">
        <v>68.97</v>
      </c>
      <c r="F14742" s="761"/>
    </row>
    <row r="14743" spans="1:6" customFormat="1" ht="24.75">
      <c r="A14743" s="514">
        <v>92844</v>
      </c>
      <c r="B14743" s="275" t="s">
        <v>0</v>
      </c>
      <c r="C14743" s="1329" t="s">
        <v>13496</v>
      </c>
      <c r="D14743" s="514" t="s">
        <v>5</v>
      </c>
      <c r="E14743" s="673">
        <v>60.93</v>
      </c>
      <c r="F14743" s="761"/>
    </row>
    <row r="14744" spans="1:6" customFormat="1" ht="24.75">
      <c r="A14744" s="514">
        <v>92862</v>
      </c>
      <c r="B14744" s="275" t="s">
        <v>0</v>
      </c>
      <c r="C14744" s="1329" t="s">
        <v>13514</v>
      </c>
      <c r="D14744" s="514" t="s">
        <v>5</v>
      </c>
      <c r="E14744" s="673">
        <v>78.97</v>
      </c>
      <c r="F14744" s="761"/>
    </row>
    <row r="14745" spans="1:6" customFormat="1" ht="24.75">
      <c r="A14745" s="514">
        <v>92846</v>
      </c>
      <c r="B14745" s="275" t="s">
        <v>0</v>
      </c>
      <c r="C14745" s="1329" t="s">
        <v>13498</v>
      </c>
      <c r="D14745" s="514" t="s">
        <v>5</v>
      </c>
      <c r="E14745" s="673">
        <v>69.849999999999994</v>
      </c>
      <c r="F14745" s="761"/>
    </row>
    <row r="14746" spans="1:6" customFormat="1" ht="24.75">
      <c r="A14746" s="514">
        <v>92828</v>
      </c>
      <c r="B14746" s="275" t="s">
        <v>0</v>
      </c>
      <c r="C14746" s="1329" t="s">
        <v>13550</v>
      </c>
      <c r="D14746" s="514" t="s">
        <v>5</v>
      </c>
      <c r="E14746" s="673">
        <v>112.28</v>
      </c>
      <c r="F14746" s="761"/>
    </row>
    <row r="14747" spans="1:6" customFormat="1" ht="24.75">
      <c r="A14747" s="514">
        <v>92815</v>
      </c>
      <c r="B14747" s="275" t="s">
        <v>0</v>
      </c>
      <c r="C14747" s="1329" t="s">
        <v>13538</v>
      </c>
      <c r="D14747" s="514" t="s">
        <v>5</v>
      </c>
      <c r="E14747" s="673">
        <v>102.07</v>
      </c>
      <c r="F14747" s="761"/>
    </row>
    <row r="14748" spans="1:6" customFormat="1" ht="24.75">
      <c r="A14748" s="514">
        <v>92830</v>
      </c>
      <c r="B14748" s="275" t="s">
        <v>0</v>
      </c>
      <c r="C14748" s="1329" t="s">
        <v>13552</v>
      </c>
      <c r="D14748" s="514" t="s">
        <v>5</v>
      </c>
      <c r="E14748" s="673">
        <v>138.83000000000001</v>
      </c>
      <c r="F14748" s="761"/>
    </row>
    <row r="14749" spans="1:6" customFormat="1" ht="24.75">
      <c r="A14749" s="514">
        <v>92817</v>
      </c>
      <c r="B14749" s="275" t="s">
        <v>0</v>
      </c>
      <c r="C14749" s="1329" t="s">
        <v>13540</v>
      </c>
      <c r="D14749" s="514" t="s">
        <v>5</v>
      </c>
      <c r="E14749" s="673">
        <v>126.44</v>
      </c>
      <c r="F14749" s="761"/>
    </row>
    <row r="14750" spans="1:6" customFormat="1" ht="24.75">
      <c r="A14750" s="514">
        <v>92832</v>
      </c>
      <c r="B14750" s="275" t="s">
        <v>0</v>
      </c>
      <c r="C14750" s="1329" t="s">
        <v>13554</v>
      </c>
      <c r="D14750" s="514" t="s">
        <v>5</v>
      </c>
      <c r="E14750" s="673">
        <v>180.71</v>
      </c>
      <c r="F14750" s="761"/>
    </row>
    <row r="14751" spans="1:6" customFormat="1" ht="24.75">
      <c r="A14751" s="514">
        <v>92819</v>
      </c>
      <c r="B14751" s="275" t="s">
        <v>0</v>
      </c>
      <c r="C14751" s="1329" t="s">
        <v>13542</v>
      </c>
      <c r="D14751" s="514" t="s">
        <v>5</v>
      </c>
      <c r="E14751" s="673">
        <v>165.02</v>
      </c>
      <c r="F14751" s="761"/>
    </row>
    <row r="14752" spans="1:6" customFormat="1" ht="24.75">
      <c r="A14752" s="514">
        <v>92820</v>
      </c>
      <c r="B14752" s="275" t="s">
        <v>0</v>
      </c>
      <c r="C14752" s="1329" t="s">
        <v>13543</v>
      </c>
      <c r="D14752" s="514" t="s">
        <v>5</v>
      </c>
      <c r="E14752" s="673">
        <v>28.17</v>
      </c>
      <c r="F14752" s="761"/>
    </row>
    <row r="14753" spans="1:6" customFormat="1" ht="24.75">
      <c r="A14753" s="514">
        <v>92808</v>
      </c>
      <c r="B14753" s="275" t="s">
        <v>0</v>
      </c>
      <c r="C14753" s="1329" t="s">
        <v>13531</v>
      </c>
      <c r="D14753" s="514" t="s">
        <v>5</v>
      </c>
      <c r="E14753" s="673">
        <v>25.59</v>
      </c>
      <c r="F14753" s="761"/>
    </row>
    <row r="14754" spans="1:6" customFormat="1" ht="24.75">
      <c r="A14754" s="514">
        <v>92821</v>
      </c>
      <c r="B14754" s="275" t="s">
        <v>0</v>
      </c>
      <c r="C14754" s="1329" t="s">
        <v>13544</v>
      </c>
      <c r="D14754" s="514" t="s">
        <v>5</v>
      </c>
      <c r="E14754" s="673">
        <v>39.29</v>
      </c>
      <c r="F14754" s="761"/>
    </row>
    <row r="14755" spans="1:6" customFormat="1" ht="24.75">
      <c r="A14755" s="514">
        <v>92809</v>
      </c>
      <c r="B14755" s="275" t="s">
        <v>0</v>
      </c>
      <c r="C14755" s="1329" t="s">
        <v>13532</v>
      </c>
      <c r="D14755" s="514" t="s">
        <v>5</v>
      </c>
      <c r="E14755" s="673">
        <v>35.64</v>
      </c>
      <c r="F14755" s="761"/>
    </row>
    <row r="14756" spans="1:6" customFormat="1" ht="24.75">
      <c r="A14756" s="514">
        <v>92822</v>
      </c>
      <c r="B14756" s="275" t="s">
        <v>0</v>
      </c>
      <c r="C14756" s="1329" t="s">
        <v>13545</v>
      </c>
      <c r="D14756" s="514" t="s">
        <v>5</v>
      </c>
      <c r="E14756" s="673">
        <v>50.79</v>
      </c>
      <c r="F14756" s="761"/>
    </row>
    <row r="14757" spans="1:6" customFormat="1" ht="24.75">
      <c r="A14757" s="514">
        <v>92810</v>
      </c>
      <c r="B14757" s="275" t="s">
        <v>0</v>
      </c>
      <c r="C14757" s="1329" t="s">
        <v>13533</v>
      </c>
      <c r="D14757" s="514" t="s">
        <v>5</v>
      </c>
      <c r="E14757" s="673">
        <v>46.05</v>
      </c>
      <c r="F14757" s="761"/>
    </row>
    <row r="14758" spans="1:6" customFormat="1" ht="24.75">
      <c r="A14758" s="514">
        <v>92824</v>
      </c>
      <c r="B14758" s="275" t="s">
        <v>0</v>
      </c>
      <c r="C14758" s="1329" t="s">
        <v>13546</v>
      </c>
      <c r="D14758" s="514" t="s">
        <v>5</v>
      </c>
      <c r="E14758" s="673">
        <v>62.5</v>
      </c>
      <c r="F14758" s="761"/>
    </row>
    <row r="14759" spans="1:6" customFormat="1" ht="24.75">
      <c r="A14759" s="514">
        <v>92811</v>
      </c>
      <c r="B14759" s="275" t="s">
        <v>0</v>
      </c>
      <c r="C14759" s="1329" t="s">
        <v>13534</v>
      </c>
      <c r="D14759" s="514" t="s">
        <v>5</v>
      </c>
      <c r="E14759" s="673">
        <v>56.69</v>
      </c>
      <c r="F14759" s="761"/>
    </row>
    <row r="14760" spans="1:6" customFormat="1" ht="24.75">
      <c r="A14760" s="514">
        <v>92825</v>
      </c>
      <c r="B14760" s="275" t="s">
        <v>0</v>
      </c>
      <c r="C14760" s="1329" t="s">
        <v>13547</v>
      </c>
      <c r="D14760" s="514" t="s">
        <v>5</v>
      </c>
      <c r="E14760" s="673">
        <v>74.53</v>
      </c>
      <c r="F14760" s="761"/>
    </row>
    <row r="14761" spans="1:6" customFormat="1" ht="24.75">
      <c r="A14761" s="514">
        <v>92812</v>
      </c>
      <c r="B14761" s="275" t="s">
        <v>0</v>
      </c>
      <c r="C14761" s="1329" t="s">
        <v>13535</v>
      </c>
      <c r="D14761" s="514" t="s">
        <v>5</v>
      </c>
      <c r="E14761" s="673">
        <v>67.62</v>
      </c>
      <c r="F14761" s="761"/>
    </row>
    <row r="14762" spans="1:6" customFormat="1" ht="24.75">
      <c r="A14762" s="514">
        <v>92826</v>
      </c>
      <c r="B14762" s="275" t="s">
        <v>0</v>
      </c>
      <c r="C14762" s="1329" t="s">
        <v>13548</v>
      </c>
      <c r="D14762" s="514" t="s">
        <v>5</v>
      </c>
      <c r="E14762" s="673">
        <v>86.83</v>
      </c>
      <c r="F14762" s="761"/>
    </row>
    <row r="14763" spans="1:6" customFormat="1" ht="24.75">
      <c r="A14763" s="514">
        <v>92813</v>
      </c>
      <c r="B14763" s="275" t="s">
        <v>0</v>
      </c>
      <c r="C14763" s="1329" t="s">
        <v>13536</v>
      </c>
      <c r="D14763" s="514" t="s">
        <v>5</v>
      </c>
      <c r="E14763" s="673">
        <v>78.83</v>
      </c>
      <c r="F14763" s="761"/>
    </row>
    <row r="14764" spans="1:6" customFormat="1" ht="24.75">
      <c r="A14764" s="514">
        <v>92827</v>
      </c>
      <c r="B14764" s="275" t="s">
        <v>0</v>
      </c>
      <c r="C14764" s="1329" t="s">
        <v>13549</v>
      </c>
      <c r="D14764" s="514" t="s">
        <v>5</v>
      </c>
      <c r="E14764" s="673">
        <v>99.46</v>
      </c>
      <c r="F14764" s="761"/>
    </row>
    <row r="14765" spans="1:6" customFormat="1" ht="24.75">
      <c r="A14765" s="514">
        <v>92814</v>
      </c>
      <c r="B14765" s="275" t="s">
        <v>0</v>
      </c>
      <c r="C14765" s="1329" t="s">
        <v>13537</v>
      </c>
      <c r="D14765" s="514" t="s">
        <v>5</v>
      </c>
      <c r="E14765" s="673">
        <v>90.33</v>
      </c>
      <c r="F14765" s="761"/>
    </row>
    <row r="14766" spans="1:6" customFormat="1" ht="24.75">
      <c r="A14766" s="514">
        <v>95570</v>
      </c>
      <c r="B14766" s="275" t="s">
        <v>0</v>
      </c>
      <c r="C14766" s="1329" t="s">
        <v>13560</v>
      </c>
      <c r="D14766" s="514" t="s">
        <v>5</v>
      </c>
      <c r="E14766" s="673">
        <v>131.16999999999999</v>
      </c>
      <c r="F14766" s="761"/>
    </row>
    <row r="14767" spans="1:6" customFormat="1" ht="24.75">
      <c r="A14767" s="514">
        <v>95567</v>
      </c>
      <c r="B14767" s="275" t="s">
        <v>0</v>
      </c>
      <c r="C14767" s="1329" t="s">
        <v>13557</v>
      </c>
      <c r="D14767" s="514" t="s">
        <v>5</v>
      </c>
      <c r="E14767" s="673">
        <v>128.59</v>
      </c>
      <c r="F14767" s="761"/>
    </row>
    <row r="14768" spans="1:6" customFormat="1" ht="24.75">
      <c r="A14768" s="514">
        <v>95571</v>
      </c>
      <c r="B14768" s="275" t="s">
        <v>0</v>
      </c>
      <c r="C14768" s="1329" t="s">
        <v>13561</v>
      </c>
      <c r="D14768" s="514" t="s">
        <v>5</v>
      </c>
      <c r="E14768" s="673">
        <v>161</v>
      </c>
      <c r="F14768" s="761"/>
    </row>
    <row r="14769" spans="1:6" customFormat="1" ht="24.75">
      <c r="A14769" s="514">
        <v>95568</v>
      </c>
      <c r="B14769" s="275" t="s">
        <v>0</v>
      </c>
      <c r="C14769" s="1329" t="s">
        <v>13558</v>
      </c>
      <c r="D14769" s="514" t="s">
        <v>5</v>
      </c>
      <c r="E14769" s="673">
        <v>157.35</v>
      </c>
      <c r="F14769" s="761"/>
    </row>
    <row r="14770" spans="1:6" customFormat="1" ht="24.75">
      <c r="A14770" s="514">
        <v>95572</v>
      </c>
      <c r="B14770" s="275" t="s">
        <v>0</v>
      </c>
      <c r="C14770" s="1329" t="s">
        <v>13562</v>
      </c>
      <c r="D14770" s="514" t="s">
        <v>5</v>
      </c>
      <c r="E14770" s="673">
        <v>231.93</v>
      </c>
      <c r="F14770" s="761"/>
    </row>
    <row r="14771" spans="1:6" customFormat="1" ht="24.75">
      <c r="A14771" s="514">
        <v>95569</v>
      </c>
      <c r="B14771" s="275" t="s">
        <v>0</v>
      </c>
      <c r="C14771" s="1329" t="s">
        <v>13559</v>
      </c>
      <c r="D14771" s="514" t="s">
        <v>5</v>
      </c>
      <c r="E14771" s="673">
        <v>227.19</v>
      </c>
      <c r="F14771" s="761"/>
    </row>
    <row r="14772" spans="1:6" customFormat="1" ht="24.75">
      <c r="A14772" s="514">
        <v>92863</v>
      </c>
      <c r="B14772" s="275" t="s">
        <v>0</v>
      </c>
      <c r="C14772" s="1329" t="s">
        <v>13515</v>
      </c>
      <c r="D14772" s="514" t="s">
        <v>5</v>
      </c>
      <c r="E14772" s="673">
        <v>1040.24</v>
      </c>
      <c r="F14772" s="761"/>
    </row>
    <row r="14773" spans="1:6" customFormat="1" ht="24.75">
      <c r="A14773" s="514">
        <v>92847</v>
      </c>
      <c r="B14773" s="275" t="s">
        <v>0</v>
      </c>
      <c r="C14773" s="1329" t="s">
        <v>13499</v>
      </c>
      <c r="D14773" s="514" t="s">
        <v>5</v>
      </c>
      <c r="E14773" s="673">
        <v>1030.03</v>
      </c>
      <c r="F14773" s="761"/>
    </row>
    <row r="14774" spans="1:6" customFormat="1" ht="24.75">
      <c r="A14774" s="514">
        <v>104936</v>
      </c>
      <c r="B14774" s="275" t="s">
        <v>0</v>
      </c>
      <c r="C14774" s="1329" t="s">
        <v>23953</v>
      </c>
      <c r="D14774" s="514" t="s">
        <v>5</v>
      </c>
      <c r="E14774" s="673">
        <v>0</v>
      </c>
      <c r="F14774" s="761"/>
    </row>
    <row r="14775" spans="1:6" customFormat="1" ht="24.75">
      <c r="A14775" s="514">
        <v>104932</v>
      </c>
      <c r="B14775" s="275" t="s">
        <v>0</v>
      </c>
      <c r="C14775" s="1329" t="s">
        <v>23954</v>
      </c>
      <c r="D14775" s="514" t="s">
        <v>5</v>
      </c>
      <c r="E14775" s="673">
        <v>0</v>
      </c>
      <c r="F14775" s="761"/>
    </row>
    <row r="14776" spans="1:6" customFormat="1" ht="24.75">
      <c r="A14776" s="514">
        <v>104938</v>
      </c>
      <c r="B14776" s="275" t="s">
        <v>0</v>
      </c>
      <c r="C14776" s="1329" t="s">
        <v>23955</v>
      </c>
      <c r="D14776" s="514" t="s">
        <v>5</v>
      </c>
      <c r="E14776" s="673">
        <v>0</v>
      </c>
      <c r="F14776" s="761"/>
    </row>
    <row r="14777" spans="1:6" customFormat="1" ht="24.75">
      <c r="A14777" s="514">
        <v>104934</v>
      </c>
      <c r="B14777" s="275" t="s">
        <v>0</v>
      </c>
      <c r="C14777" s="1329" t="s">
        <v>23956</v>
      </c>
      <c r="D14777" s="514" t="s">
        <v>5</v>
      </c>
      <c r="E14777" s="673">
        <v>0</v>
      </c>
      <c r="F14777" s="761"/>
    </row>
    <row r="14778" spans="1:6" customFormat="1" ht="24.75">
      <c r="A14778" s="514">
        <v>92849</v>
      </c>
      <c r="B14778" s="275" t="s">
        <v>0</v>
      </c>
      <c r="C14778" s="1329" t="s">
        <v>13501</v>
      </c>
      <c r="D14778" s="514" t="s">
        <v>5</v>
      </c>
      <c r="E14778" s="673">
        <v>221.15</v>
      </c>
      <c r="F14778" s="761"/>
    </row>
    <row r="14779" spans="1:6" customFormat="1" ht="24.75">
      <c r="A14779" s="514">
        <v>92833</v>
      </c>
      <c r="B14779" s="275" t="s">
        <v>0</v>
      </c>
      <c r="C14779" s="1329" t="s">
        <v>13485</v>
      </c>
      <c r="D14779" s="514" t="s">
        <v>5</v>
      </c>
      <c r="E14779" s="673">
        <v>218.58</v>
      </c>
      <c r="F14779" s="761"/>
    </row>
    <row r="14780" spans="1:6" customFormat="1" ht="24.75">
      <c r="A14780" s="514">
        <v>92851</v>
      </c>
      <c r="B14780" s="275" t="s">
        <v>0</v>
      </c>
      <c r="C14780" s="1329" t="s">
        <v>13503</v>
      </c>
      <c r="D14780" s="514" t="s">
        <v>5</v>
      </c>
      <c r="E14780" s="673">
        <v>233.91</v>
      </c>
      <c r="F14780" s="761"/>
    </row>
    <row r="14781" spans="1:6" customFormat="1" ht="24.75">
      <c r="A14781" s="514">
        <v>92835</v>
      </c>
      <c r="B14781" s="275" t="s">
        <v>0</v>
      </c>
      <c r="C14781" s="1329" t="s">
        <v>13487</v>
      </c>
      <c r="D14781" s="514" t="s">
        <v>5</v>
      </c>
      <c r="E14781" s="673">
        <v>230.27</v>
      </c>
      <c r="F14781" s="761"/>
    </row>
    <row r="14782" spans="1:6" customFormat="1" ht="24.75">
      <c r="A14782" s="514">
        <v>92853</v>
      </c>
      <c r="B14782" s="275" t="s">
        <v>0</v>
      </c>
      <c r="C14782" s="1329" t="s">
        <v>13505</v>
      </c>
      <c r="D14782" s="514" t="s">
        <v>5</v>
      </c>
      <c r="E14782" s="673">
        <v>414.83</v>
      </c>
      <c r="F14782" s="761"/>
    </row>
    <row r="14783" spans="1:6" customFormat="1" ht="24.75">
      <c r="A14783" s="514">
        <v>92837</v>
      </c>
      <c r="B14783" s="275" t="s">
        <v>0</v>
      </c>
      <c r="C14783" s="1329" t="s">
        <v>13489</v>
      </c>
      <c r="D14783" s="514" t="s">
        <v>5</v>
      </c>
      <c r="E14783" s="673">
        <v>410.09</v>
      </c>
      <c r="F14783" s="761"/>
    </row>
    <row r="14784" spans="1:6" customFormat="1" ht="24.75">
      <c r="A14784" s="514">
        <v>92855</v>
      </c>
      <c r="B14784" s="275" t="s">
        <v>0</v>
      </c>
      <c r="C14784" s="1329" t="s">
        <v>13507</v>
      </c>
      <c r="D14784" s="514" t="s">
        <v>5</v>
      </c>
      <c r="E14784" s="673">
        <v>508.57</v>
      </c>
      <c r="F14784" s="761"/>
    </row>
    <row r="14785" spans="1:6" customFormat="1" ht="24.75">
      <c r="A14785" s="514">
        <v>92839</v>
      </c>
      <c r="B14785" s="275" t="s">
        <v>0</v>
      </c>
      <c r="C14785" s="1329" t="s">
        <v>13491</v>
      </c>
      <c r="D14785" s="514" t="s">
        <v>5</v>
      </c>
      <c r="E14785" s="673">
        <v>502.73</v>
      </c>
      <c r="F14785" s="761"/>
    </row>
    <row r="14786" spans="1:6" customFormat="1" ht="24.75">
      <c r="A14786" s="514">
        <v>92857</v>
      </c>
      <c r="B14786" s="275" t="s">
        <v>0</v>
      </c>
      <c r="C14786" s="1329" t="s">
        <v>13509</v>
      </c>
      <c r="D14786" s="514" t="s">
        <v>5</v>
      </c>
      <c r="E14786" s="673">
        <v>661.35</v>
      </c>
      <c r="F14786" s="761"/>
    </row>
    <row r="14787" spans="1:6" customFormat="1" ht="24.75">
      <c r="A14787" s="514">
        <v>92841</v>
      </c>
      <c r="B14787" s="275" t="s">
        <v>0</v>
      </c>
      <c r="C14787" s="1329" t="s">
        <v>13493</v>
      </c>
      <c r="D14787" s="514" t="s">
        <v>5</v>
      </c>
      <c r="E14787" s="673">
        <v>654.41999999999996</v>
      </c>
      <c r="F14787" s="761"/>
    </row>
    <row r="14788" spans="1:6" customFormat="1" ht="24.75">
      <c r="A14788" s="514">
        <v>92859</v>
      </c>
      <c r="B14788" s="275" t="s">
        <v>0</v>
      </c>
      <c r="C14788" s="1329" t="s">
        <v>13511</v>
      </c>
      <c r="D14788" s="514" t="s">
        <v>5</v>
      </c>
      <c r="E14788" s="673">
        <v>685.38</v>
      </c>
      <c r="F14788" s="761"/>
    </row>
    <row r="14789" spans="1:6" customFormat="1" ht="24.75">
      <c r="A14789" s="514">
        <v>92843</v>
      </c>
      <c r="B14789" s="275" t="s">
        <v>0</v>
      </c>
      <c r="C14789" s="1329" t="s">
        <v>13495</v>
      </c>
      <c r="D14789" s="514" t="s">
        <v>5</v>
      </c>
      <c r="E14789" s="673">
        <v>677.34</v>
      </c>
      <c r="F14789" s="761"/>
    </row>
    <row r="14790" spans="1:6" customFormat="1" ht="24.75">
      <c r="A14790" s="514">
        <v>92861</v>
      </c>
      <c r="B14790" s="275" t="s">
        <v>0</v>
      </c>
      <c r="C14790" s="1329" t="s">
        <v>13513</v>
      </c>
      <c r="D14790" s="514" t="s">
        <v>5</v>
      </c>
      <c r="E14790" s="673">
        <v>1013.6</v>
      </c>
      <c r="F14790" s="761"/>
    </row>
    <row r="14791" spans="1:6" customFormat="1" ht="24.75">
      <c r="A14791" s="514">
        <v>92845</v>
      </c>
      <c r="B14791" s="275" t="s">
        <v>0</v>
      </c>
      <c r="C14791" s="1329" t="s">
        <v>13497</v>
      </c>
      <c r="D14791" s="514" t="s">
        <v>5</v>
      </c>
      <c r="E14791" s="673">
        <v>1004.48</v>
      </c>
      <c r="F14791" s="761"/>
    </row>
    <row r="14792" spans="1:6" customFormat="1" ht="24.75">
      <c r="A14792" s="514">
        <v>92226</v>
      </c>
      <c r="B14792" s="275" t="s">
        <v>0</v>
      </c>
      <c r="C14792" s="1329" t="s">
        <v>13530</v>
      </c>
      <c r="D14792" s="514" t="s">
        <v>5</v>
      </c>
      <c r="E14792" s="673">
        <v>584.16999999999996</v>
      </c>
      <c r="F14792" s="761"/>
    </row>
    <row r="14793" spans="1:6" customFormat="1" ht="24.75">
      <c r="A14793" s="514">
        <v>92216</v>
      </c>
      <c r="B14793" s="275" t="s">
        <v>0</v>
      </c>
      <c r="C14793" s="1329" t="s">
        <v>13523</v>
      </c>
      <c r="D14793" s="514" t="s">
        <v>5</v>
      </c>
      <c r="E14793" s="673">
        <v>573.96</v>
      </c>
      <c r="F14793" s="761"/>
    </row>
    <row r="14794" spans="1:6" customFormat="1" ht="24.75">
      <c r="A14794" s="514">
        <v>92829</v>
      </c>
      <c r="B14794" s="275" t="s">
        <v>0</v>
      </c>
      <c r="C14794" s="1329" t="s">
        <v>13551</v>
      </c>
      <c r="D14794" s="514" t="s">
        <v>5</v>
      </c>
      <c r="E14794" s="673">
        <v>843.61</v>
      </c>
      <c r="F14794" s="761"/>
    </row>
    <row r="14795" spans="1:6" customFormat="1" ht="24.75">
      <c r="A14795" s="514">
        <v>92816</v>
      </c>
      <c r="B14795" s="275" t="s">
        <v>0</v>
      </c>
      <c r="C14795" s="1329" t="s">
        <v>13539</v>
      </c>
      <c r="D14795" s="514" t="s">
        <v>5</v>
      </c>
      <c r="E14795" s="673">
        <v>831.22</v>
      </c>
      <c r="F14795" s="761"/>
    </row>
    <row r="14796" spans="1:6" customFormat="1" ht="24.75">
      <c r="A14796" s="514">
        <v>92831</v>
      </c>
      <c r="B14796" s="275" t="s">
        <v>0</v>
      </c>
      <c r="C14796" s="1329" t="s">
        <v>13553</v>
      </c>
      <c r="D14796" s="514" t="s">
        <v>5</v>
      </c>
      <c r="E14796" s="673">
        <v>1201.79</v>
      </c>
      <c r="F14796" s="761"/>
    </row>
    <row r="14797" spans="1:6" customFormat="1" ht="24.75">
      <c r="A14797" s="514">
        <v>92818</v>
      </c>
      <c r="B14797" s="275" t="s">
        <v>0</v>
      </c>
      <c r="C14797" s="1329" t="s">
        <v>13541</v>
      </c>
      <c r="D14797" s="514" t="s">
        <v>5</v>
      </c>
      <c r="E14797" s="673">
        <v>1186.0999999999999</v>
      </c>
      <c r="F14797" s="761"/>
    </row>
    <row r="14798" spans="1:6" customFormat="1" ht="24.75">
      <c r="A14798" s="514">
        <v>95566</v>
      </c>
      <c r="B14798" s="275" t="s">
        <v>0</v>
      </c>
      <c r="C14798" s="1329" t="s">
        <v>13556</v>
      </c>
      <c r="D14798" s="514" t="s">
        <v>5</v>
      </c>
      <c r="E14798" s="673">
        <v>139.01</v>
      </c>
      <c r="F14798" s="761"/>
    </row>
    <row r="14799" spans="1:6" customFormat="1" ht="24.75">
      <c r="A14799" s="514">
        <v>95565</v>
      </c>
      <c r="B14799" s="275" t="s">
        <v>0</v>
      </c>
      <c r="C14799" s="1329" t="s">
        <v>13555</v>
      </c>
      <c r="D14799" s="514" t="s">
        <v>5</v>
      </c>
      <c r="E14799" s="673">
        <v>136.43</v>
      </c>
      <c r="F14799" s="761"/>
    </row>
    <row r="14800" spans="1:6" customFormat="1" ht="24.75">
      <c r="A14800" s="514">
        <v>92219</v>
      </c>
      <c r="B14800" s="275" t="s">
        <v>0</v>
      </c>
      <c r="C14800" s="1329" t="s">
        <v>13524</v>
      </c>
      <c r="D14800" s="514" t="s">
        <v>5</v>
      </c>
      <c r="E14800" s="673">
        <v>164.37</v>
      </c>
      <c r="F14800" s="761"/>
    </row>
    <row r="14801" spans="1:6" customFormat="1" ht="24.75">
      <c r="A14801" s="514">
        <v>92210</v>
      </c>
      <c r="B14801" s="275" t="s">
        <v>0</v>
      </c>
      <c r="C14801" s="1329" t="s">
        <v>13517</v>
      </c>
      <c r="D14801" s="514" t="s">
        <v>5</v>
      </c>
      <c r="E14801" s="673">
        <v>160.72</v>
      </c>
      <c r="F14801" s="761"/>
    </row>
    <row r="14802" spans="1:6" customFormat="1" ht="24.75">
      <c r="A14802" s="514">
        <v>92220</v>
      </c>
      <c r="B14802" s="275" t="s">
        <v>0</v>
      </c>
      <c r="C14802" s="1329" t="s">
        <v>13525</v>
      </c>
      <c r="D14802" s="514" t="s">
        <v>5</v>
      </c>
      <c r="E14802" s="673">
        <v>200.28</v>
      </c>
      <c r="F14802" s="761"/>
    </row>
    <row r="14803" spans="1:6" customFormat="1" ht="24.75">
      <c r="A14803" s="514">
        <v>92211</v>
      </c>
      <c r="B14803" s="275" t="s">
        <v>0</v>
      </c>
      <c r="C14803" s="1329" t="s">
        <v>13518</v>
      </c>
      <c r="D14803" s="514" t="s">
        <v>5</v>
      </c>
      <c r="E14803" s="673">
        <v>195.54</v>
      </c>
      <c r="F14803" s="761"/>
    </row>
    <row r="14804" spans="1:6" customFormat="1" ht="24.75">
      <c r="A14804" s="514">
        <v>92221</v>
      </c>
      <c r="B14804" s="275" t="s">
        <v>0</v>
      </c>
      <c r="C14804" s="1329" t="s">
        <v>13526</v>
      </c>
      <c r="D14804" s="514" t="s">
        <v>5</v>
      </c>
      <c r="E14804" s="673">
        <v>304.55</v>
      </c>
      <c r="F14804" s="761"/>
    </row>
    <row r="14805" spans="1:6" customFormat="1" ht="24.75">
      <c r="A14805" s="514">
        <v>92212</v>
      </c>
      <c r="B14805" s="275" t="s">
        <v>0</v>
      </c>
      <c r="C14805" s="1329" t="s">
        <v>13519</v>
      </c>
      <c r="D14805" s="514" t="s">
        <v>5</v>
      </c>
      <c r="E14805" s="673">
        <v>298.74</v>
      </c>
      <c r="F14805" s="761"/>
    </row>
    <row r="14806" spans="1:6" customFormat="1" ht="24.75">
      <c r="A14806" s="514">
        <v>92222</v>
      </c>
      <c r="B14806" s="275" t="s">
        <v>0</v>
      </c>
      <c r="C14806" s="1329" t="s">
        <v>13527</v>
      </c>
      <c r="D14806" s="514" t="s">
        <v>5</v>
      </c>
      <c r="E14806" s="673">
        <v>404.44</v>
      </c>
      <c r="F14806" s="761"/>
    </row>
    <row r="14807" spans="1:6" customFormat="1" ht="24.75">
      <c r="A14807" s="514">
        <v>92213</v>
      </c>
      <c r="B14807" s="275" t="s">
        <v>0</v>
      </c>
      <c r="C14807" s="1329" t="s">
        <v>13520</v>
      </c>
      <c r="D14807" s="514" t="s">
        <v>5</v>
      </c>
      <c r="E14807" s="673">
        <v>397.53</v>
      </c>
      <c r="F14807" s="761"/>
    </row>
    <row r="14808" spans="1:6" customFormat="1" ht="24.75">
      <c r="A14808" s="514">
        <v>92223</v>
      </c>
      <c r="B14808" s="275" t="s">
        <v>0</v>
      </c>
      <c r="C14808" s="1329" t="s">
        <v>13528</v>
      </c>
      <c r="D14808" s="514" t="s">
        <v>5</v>
      </c>
      <c r="E14808" s="673">
        <v>489.56</v>
      </c>
      <c r="F14808" s="761"/>
    </row>
    <row r="14809" spans="1:6" customFormat="1" ht="24.75">
      <c r="A14809" s="514">
        <v>92214</v>
      </c>
      <c r="B14809" s="275" t="s">
        <v>0</v>
      </c>
      <c r="C14809" s="1329" t="s">
        <v>13521</v>
      </c>
      <c r="D14809" s="514" t="s">
        <v>5</v>
      </c>
      <c r="E14809" s="673">
        <v>481.56</v>
      </c>
      <c r="F14809" s="761"/>
    </row>
    <row r="14810" spans="1:6" customFormat="1" ht="24.75">
      <c r="A14810" s="514">
        <v>92224</v>
      </c>
      <c r="B14810" s="275" t="s">
        <v>0</v>
      </c>
      <c r="C14810" s="1329" t="s">
        <v>13529</v>
      </c>
      <c r="D14810" s="514" t="s">
        <v>5</v>
      </c>
      <c r="E14810" s="673">
        <v>562.19000000000005</v>
      </c>
      <c r="F14810" s="761"/>
    </row>
    <row r="14811" spans="1:6" customFormat="1" ht="24.75">
      <c r="A14811" s="514">
        <v>92215</v>
      </c>
      <c r="B14811" s="275" t="s">
        <v>0</v>
      </c>
      <c r="C14811" s="1329" t="s">
        <v>13522</v>
      </c>
      <c r="D14811" s="514" t="s">
        <v>5</v>
      </c>
      <c r="E14811" s="673">
        <v>553.05999999999995</v>
      </c>
      <c r="F14811" s="761"/>
    </row>
    <row r="14812" spans="1:6" customFormat="1">
      <c r="A14812" s="514">
        <v>94342</v>
      </c>
      <c r="B14812" s="275" t="s">
        <v>0</v>
      </c>
      <c r="C14812" s="1329" t="s">
        <v>14293</v>
      </c>
      <c r="D14812" s="514" t="s">
        <v>34</v>
      </c>
      <c r="E14812" s="673">
        <v>143.15</v>
      </c>
      <c r="F14812" s="761"/>
    </row>
    <row r="14813" spans="1:6" customFormat="1">
      <c r="A14813" s="514">
        <v>94319</v>
      </c>
      <c r="B14813" s="275" t="s">
        <v>0</v>
      </c>
      <c r="C14813" s="1329" t="s">
        <v>14287</v>
      </c>
      <c r="D14813" s="514" t="s">
        <v>34</v>
      </c>
      <c r="E14813" s="673">
        <v>82.4</v>
      </c>
      <c r="F14813" s="761"/>
    </row>
    <row r="14814" spans="1:6" customFormat="1" ht="24.75">
      <c r="A14814" s="514">
        <v>94304</v>
      </c>
      <c r="B14814" s="275" t="s">
        <v>0</v>
      </c>
      <c r="C14814" s="1329" t="s">
        <v>14282</v>
      </c>
      <c r="D14814" s="514" t="s">
        <v>34</v>
      </c>
      <c r="E14814" s="673">
        <v>78.87</v>
      </c>
      <c r="F14814" s="761"/>
    </row>
    <row r="14815" spans="1:6" customFormat="1" ht="24.75">
      <c r="A14815" s="514">
        <v>94306</v>
      </c>
      <c r="B14815" s="275" t="s">
        <v>0</v>
      </c>
      <c r="C14815" s="1329" t="s">
        <v>14283</v>
      </c>
      <c r="D14815" s="514" t="s">
        <v>34</v>
      </c>
      <c r="E14815" s="673">
        <v>72.069999999999993</v>
      </c>
      <c r="F14815" s="761"/>
    </row>
    <row r="14816" spans="1:6" customFormat="1" ht="24.75">
      <c r="A14816" s="514">
        <v>94327</v>
      </c>
      <c r="B14816" s="275" t="s">
        <v>0</v>
      </c>
      <c r="C14816" s="1329" t="s">
        <v>14288</v>
      </c>
      <c r="D14816" s="514" t="s">
        <v>34</v>
      </c>
      <c r="E14816" s="673">
        <v>139.62</v>
      </c>
      <c r="F14816" s="761"/>
    </row>
    <row r="14817" spans="1:6" customFormat="1" ht="24.75">
      <c r="A14817" s="514">
        <v>94329</v>
      </c>
      <c r="B14817" s="275" t="s">
        <v>0</v>
      </c>
      <c r="C14817" s="1329" t="s">
        <v>14289</v>
      </c>
      <c r="D14817" s="514" t="s">
        <v>34</v>
      </c>
      <c r="E14817" s="673">
        <v>132.82</v>
      </c>
      <c r="F14817" s="761"/>
    </row>
    <row r="14818" spans="1:6" customFormat="1" ht="24.75">
      <c r="A14818" s="514">
        <v>94333</v>
      </c>
      <c r="B14818" s="275" t="s">
        <v>0</v>
      </c>
      <c r="C14818" s="1329" t="s">
        <v>14290</v>
      </c>
      <c r="D14818" s="514" t="s">
        <v>34</v>
      </c>
      <c r="E14818" s="673">
        <v>129.77000000000001</v>
      </c>
      <c r="F14818" s="761"/>
    </row>
    <row r="14819" spans="1:6" customFormat="1" ht="24.75">
      <c r="A14819" s="514">
        <v>94310</v>
      </c>
      <c r="B14819" s="275" t="s">
        <v>0</v>
      </c>
      <c r="C14819" s="1329" t="s">
        <v>14284</v>
      </c>
      <c r="D14819" s="514" t="s">
        <v>34</v>
      </c>
      <c r="E14819" s="673">
        <v>69.02</v>
      </c>
      <c r="F14819" s="761"/>
    </row>
    <row r="14820" spans="1:6" customFormat="1">
      <c r="A14820" s="514">
        <v>104739</v>
      </c>
      <c r="B14820" s="275" t="s">
        <v>0</v>
      </c>
      <c r="C14820" s="1329" t="s">
        <v>14307</v>
      </c>
      <c r="D14820" s="514" t="s">
        <v>34</v>
      </c>
      <c r="E14820" s="673">
        <v>144.02000000000001</v>
      </c>
      <c r="F14820" s="761"/>
    </row>
    <row r="14821" spans="1:6" customFormat="1">
      <c r="A14821" s="514">
        <v>104738</v>
      </c>
      <c r="B14821" s="275" t="s">
        <v>0</v>
      </c>
      <c r="C14821" s="1329" t="s">
        <v>14306</v>
      </c>
      <c r="D14821" s="514" t="s">
        <v>34</v>
      </c>
      <c r="E14821" s="673">
        <v>83.27</v>
      </c>
      <c r="F14821" s="761"/>
    </row>
    <row r="14822" spans="1:6" customFormat="1" ht="24.75">
      <c r="A14822" s="514">
        <v>94316</v>
      </c>
      <c r="B14822" s="275" t="s">
        <v>0</v>
      </c>
      <c r="C14822" s="1329" t="s">
        <v>14285</v>
      </c>
      <c r="D14822" s="514" t="s">
        <v>34</v>
      </c>
      <c r="E14822" s="673">
        <v>74.5</v>
      </c>
      <c r="F14822" s="761"/>
    </row>
    <row r="14823" spans="1:6" customFormat="1" ht="24.75">
      <c r="A14823" s="514">
        <v>94318</v>
      </c>
      <c r="B14823" s="275" t="s">
        <v>0</v>
      </c>
      <c r="C14823" s="1329" t="s">
        <v>14286</v>
      </c>
      <c r="D14823" s="514" t="s">
        <v>34</v>
      </c>
      <c r="E14823" s="673">
        <v>68.12</v>
      </c>
      <c r="F14823" s="761"/>
    </row>
    <row r="14824" spans="1:6" customFormat="1" ht="24.75">
      <c r="A14824" s="514">
        <v>94339</v>
      </c>
      <c r="B14824" s="275" t="s">
        <v>0</v>
      </c>
      <c r="C14824" s="1329" t="s">
        <v>14291</v>
      </c>
      <c r="D14824" s="514" t="s">
        <v>34</v>
      </c>
      <c r="E14824" s="673">
        <v>135.25</v>
      </c>
      <c r="F14824" s="761"/>
    </row>
    <row r="14825" spans="1:6" customFormat="1" ht="24.75">
      <c r="A14825" s="514">
        <v>94341</v>
      </c>
      <c r="B14825" s="275" t="s">
        <v>0</v>
      </c>
      <c r="C14825" s="1329" t="s">
        <v>14292</v>
      </c>
      <c r="D14825" s="514" t="s">
        <v>34</v>
      </c>
      <c r="E14825" s="673">
        <v>128.87</v>
      </c>
      <c r="F14825" s="761"/>
    </row>
    <row r="14826" spans="1:6" customFormat="1">
      <c r="A14826" s="514">
        <v>104742</v>
      </c>
      <c r="B14826" s="275" t="s">
        <v>0</v>
      </c>
      <c r="C14826" s="1329" t="s">
        <v>14310</v>
      </c>
      <c r="D14826" s="514" t="s">
        <v>32</v>
      </c>
      <c r="E14826" s="673">
        <v>8.31</v>
      </c>
      <c r="F14826" s="761"/>
    </row>
    <row r="14827" spans="1:6" customFormat="1">
      <c r="A14827" s="514">
        <v>93382</v>
      </c>
      <c r="B14827" s="275" t="s">
        <v>0</v>
      </c>
      <c r="C14827" s="1329" t="s">
        <v>14299</v>
      </c>
      <c r="D14827" s="514" t="s">
        <v>34</v>
      </c>
      <c r="E14827" s="673">
        <v>28.57</v>
      </c>
      <c r="F14827" s="761"/>
    </row>
    <row r="14828" spans="1:6" customFormat="1">
      <c r="A14828" s="514">
        <v>104737</v>
      </c>
      <c r="B14828" s="275" t="s">
        <v>0</v>
      </c>
      <c r="C14828" s="1329" t="s">
        <v>14305</v>
      </c>
      <c r="D14828" s="514" t="s">
        <v>34</v>
      </c>
      <c r="E14828" s="673">
        <v>22.6</v>
      </c>
      <c r="F14828" s="761"/>
    </row>
    <row r="14829" spans="1:6" customFormat="1" ht="24.75">
      <c r="A14829" s="514">
        <v>93369</v>
      </c>
      <c r="B14829" s="275" t="s">
        <v>0</v>
      </c>
      <c r="C14829" s="1329" t="s">
        <v>14296</v>
      </c>
      <c r="D14829" s="514" t="s">
        <v>34</v>
      </c>
      <c r="E14829" s="673">
        <v>18.239999999999998</v>
      </c>
      <c r="F14829" s="761"/>
    </row>
    <row r="14830" spans="1:6" customFormat="1" ht="24.75">
      <c r="A14830" s="514">
        <v>93373</v>
      </c>
      <c r="B14830" s="275" t="s">
        <v>0</v>
      </c>
      <c r="C14830" s="1329" t="s">
        <v>14298</v>
      </c>
      <c r="D14830" s="514" t="s">
        <v>34</v>
      </c>
      <c r="E14830" s="673">
        <v>15.19</v>
      </c>
      <c r="F14830" s="761"/>
    </row>
    <row r="14831" spans="1:6" customFormat="1" ht="24.75">
      <c r="A14831" s="514">
        <v>93368</v>
      </c>
      <c r="B14831" s="275" t="s">
        <v>0</v>
      </c>
      <c r="C14831" s="1329" t="s">
        <v>14295</v>
      </c>
      <c r="D14831" s="514" t="s">
        <v>34</v>
      </c>
      <c r="E14831" s="673">
        <v>22.01</v>
      </c>
      <c r="F14831" s="761"/>
    </row>
    <row r="14832" spans="1:6" customFormat="1" ht="24.75">
      <c r="A14832" s="514">
        <v>104729</v>
      </c>
      <c r="B14832" s="275" t="s">
        <v>0</v>
      </c>
      <c r="C14832" s="1329" t="s">
        <v>14301</v>
      </c>
      <c r="D14832" s="514" t="s">
        <v>34</v>
      </c>
      <c r="E14832" s="673">
        <v>16.95</v>
      </c>
      <c r="F14832" s="761"/>
    </row>
    <row r="14833" spans="1:6" customFormat="1" ht="24.75">
      <c r="A14833" s="514">
        <v>93372</v>
      </c>
      <c r="B14833" s="275" t="s">
        <v>0</v>
      </c>
      <c r="C14833" s="1329" t="s">
        <v>14297</v>
      </c>
      <c r="D14833" s="514" t="s">
        <v>34</v>
      </c>
      <c r="E14833" s="673">
        <v>17.559999999999999</v>
      </c>
      <c r="F14833" s="761"/>
    </row>
    <row r="14834" spans="1:6" customFormat="1" ht="24.75">
      <c r="A14834" s="514">
        <v>104731</v>
      </c>
      <c r="B14834" s="275" t="s">
        <v>0</v>
      </c>
      <c r="C14834" s="1329" t="s">
        <v>14303</v>
      </c>
      <c r="D14834" s="514" t="s">
        <v>34</v>
      </c>
      <c r="E14834" s="673">
        <v>12.56</v>
      </c>
      <c r="F14834" s="761"/>
    </row>
    <row r="14835" spans="1:6" customFormat="1" ht="24.75">
      <c r="A14835" s="514">
        <v>93367</v>
      </c>
      <c r="B14835" s="275" t="s">
        <v>0</v>
      </c>
      <c r="C14835" s="1329" t="s">
        <v>14294</v>
      </c>
      <c r="D14835" s="514" t="s">
        <v>34</v>
      </c>
      <c r="E14835" s="673">
        <v>25.04</v>
      </c>
      <c r="F14835" s="761"/>
    </row>
    <row r="14836" spans="1:6" customFormat="1" ht="24.75">
      <c r="A14836" s="514">
        <v>104728</v>
      </c>
      <c r="B14836" s="275" t="s">
        <v>0</v>
      </c>
      <c r="C14836" s="1329" t="s">
        <v>14300</v>
      </c>
      <c r="D14836" s="514" t="s">
        <v>34</v>
      </c>
      <c r="E14836" s="673">
        <v>19.920000000000002</v>
      </c>
      <c r="F14836" s="761"/>
    </row>
    <row r="14837" spans="1:6" customFormat="1" ht="24.75">
      <c r="A14837" s="514">
        <v>104730</v>
      </c>
      <c r="B14837" s="275" t="s">
        <v>0</v>
      </c>
      <c r="C14837" s="1329" t="s">
        <v>14302</v>
      </c>
      <c r="D14837" s="514" t="s">
        <v>34</v>
      </c>
      <c r="E14837" s="673">
        <v>13.23</v>
      </c>
      <c r="F14837" s="761"/>
    </row>
    <row r="14838" spans="1:6" customFormat="1" ht="24.75">
      <c r="A14838" s="514">
        <v>104732</v>
      </c>
      <c r="B14838" s="275" t="s">
        <v>0</v>
      </c>
      <c r="C14838" s="1329" t="s">
        <v>14304</v>
      </c>
      <c r="D14838" s="514" t="s">
        <v>34</v>
      </c>
      <c r="E14838" s="673">
        <v>10.19</v>
      </c>
      <c r="F14838" s="761"/>
    </row>
    <row r="14839" spans="1:6" customFormat="1">
      <c r="A14839" s="514">
        <v>104740</v>
      </c>
      <c r="B14839" s="275" t="s">
        <v>0</v>
      </c>
      <c r="C14839" s="1329" t="s">
        <v>14308</v>
      </c>
      <c r="D14839" s="514" t="s">
        <v>34</v>
      </c>
      <c r="E14839" s="673">
        <v>29.44</v>
      </c>
      <c r="F14839" s="761"/>
    </row>
    <row r="14840" spans="1:6" customFormat="1">
      <c r="A14840" s="514">
        <v>104741</v>
      </c>
      <c r="B14840" s="275" t="s">
        <v>0</v>
      </c>
      <c r="C14840" s="1329" t="s">
        <v>14309</v>
      </c>
      <c r="D14840" s="514" t="s">
        <v>34</v>
      </c>
      <c r="E14840" s="673">
        <v>23.46</v>
      </c>
      <c r="F14840" s="761"/>
    </row>
    <row r="14841" spans="1:6" customFormat="1" ht="24.75">
      <c r="A14841" s="514">
        <v>93381</v>
      </c>
      <c r="B14841" s="275" t="s">
        <v>0</v>
      </c>
      <c r="C14841" s="1329" t="s">
        <v>23957</v>
      </c>
      <c r="D14841" s="514" t="s">
        <v>34</v>
      </c>
      <c r="E14841" s="673">
        <v>14.29</v>
      </c>
      <c r="F14841" s="761"/>
    </row>
    <row r="14842" spans="1:6" customFormat="1" ht="24.75">
      <c r="A14842" s="514">
        <v>93379</v>
      </c>
      <c r="B14842" s="275" t="s">
        <v>0</v>
      </c>
      <c r="C14842" s="1329" t="s">
        <v>23958</v>
      </c>
      <c r="D14842" s="514" t="s">
        <v>34</v>
      </c>
      <c r="E14842" s="673">
        <v>20.67</v>
      </c>
      <c r="F14842" s="761"/>
    </row>
    <row r="14843" spans="1:6" customFormat="1" ht="24.75">
      <c r="A14843" s="514">
        <v>93380</v>
      </c>
      <c r="B14843" s="275" t="s">
        <v>0</v>
      </c>
      <c r="C14843" s="1329" t="s">
        <v>23959</v>
      </c>
      <c r="D14843" s="514" t="s">
        <v>34</v>
      </c>
      <c r="E14843" s="673">
        <v>17.59</v>
      </c>
      <c r="F14843" s="761"/>
    </row>
    <row r="14844" spans="1:6" customFormat="1" ht="24.75">
      <c r="A14844" s="514">
        <v>93378</v>
      </c>
      <c r="B14844" s="275" t="s">
        <v>0</v>
      </c>
      <c r="C14844" s="1329" t="s">
        <v>23960</v>
      </c>
      <c r="D14844" s="514" t="s">
        <v>34</v>
      </c>
      <c r="E14844" s="673">
        <v>26.86</v>
      </c>
      <c r="F14844" s="761"/>
    </row>
    <row r="14845" spans="1:6" customFormat="1" ht="24.75">
      <c r="A14845" s="514">
        <v>104733</v>
      </c>
      <c r="B14845" s="275" t="s">
        <v>0</v>
      </c>
      <c r="C14845" s="1329" t="s">
        <v>23961</v>
      </c>
      <c r="D14845" s="514" t="s">
        <v>34</v>
      </c>
      <c r="E14845" s="673">
        <v>20.88</v>
      </c>
      <c r="F14845" s="761"/>
    </row>
    <row r="14846" spans="1:6" customFormat="1" ht="24.75">
      <c r="A14846" s="514">
        <v>104735</v>
      </c>
      <c r="B14846" s="275" t="s">
        <v>0</v>
      </c>
      <c r="C14846" s="1329" t="s">
        <v>23962</v>
      </c>
      <c r="D14846" s="514" t="s">
        <v>34</v>
      </c>
      <c r="E14846" s="673">
        <v>12.36</v>
      </c>
      <c r="F14846" s="761"/>
    </row>
    <row r="14847" spans="1:6" customFormat="1" ht="24.75">
      <c r="A14847" s="514">
        <v>104734</v>
      </c>
      <c r="B14847" s="275" t="s">
        <v>0</v>
      </c>
      <c r="C14847" s="1329" t="s">
        <v>23963</v>
      </c>
      <c r="D14847" s="514" t="s">
        <v>34</v>
      </c>
      <c r="E14847" s="673">
        <v>15.14</v>
      </c>
      <c r="F14847" s="761"/>
    </row>
    <row r="14848" spans="1:6" customFormat="1" ht="24.75">
      <c r="A14848" s="514">
        <v>104736</v>
      </c>
      <c r="B14848" s="275" t="s">
        <v>0</v>
      </c>
      <c r="C14848" s="1329" t="s">
        <v>23964</v>
      </c>
      <c r="D14848" s="514" t="s">
        <v>34</v>
      </c>
      <c r="E14848" s="673">
        <v>9.23</v>
      </c>
      <c r="F14848" s="761"/>
    </row>
    <row r="14849" spans="1:6" customFormat="1" ht="24.75">
      <c r="A14849" s="514">
        <v>105732</v>
      </c>
      <c r="B14849" s="275" t="s">
        <v>0</v>
      </c>
      <c r="C14849" s="1329" t="s">
        <v>23197</v>
      </c>
      <c r="D14849" s="514" t="s">
        <v>34</v>
      </c>
      <c r="E14849" s="673">
        <v>286.14999999999998</v>
      </c>
      <c r="F14849" s="761"/>
    </row>
    <row r="14850" spans="1:6" customFormat="1" ht="24.75">
      <c r="A14850" s="514">
        <v>96397</v>
      </c>
      <c r="B14850" s="275" t="s">
        <v>0</v>
      </c>
      <c r="C14850" s="1329" t="s">
        <v>23099</v>
      </c>
      <c r="D14850" s="514" t="s">
        <v>34</v>
      </c>
      <c r="E14850" s="673">
        <v>281.63</v>
      </c>
      <c r="F14850" s="761"/>
    </row>
    <row r="14851" spans="1:6" customFormat="1" ht="24.75">
      <c r="A14851" s="514">
        <v>105735</v>
      </c>
      <c r="B14851" s="275" t="s">
        <v>0</v>
      </c>
      <c r="C14851" s="1329" t="s">
        <v>23200</v>
      </c>
      <c r="D14851" s="514" t="s">
        <v>34</v>
      </c>
      <c r="E14851" s="673">
        <v>279.33</v>
      </c>
      <c r="F14851" s="761"/>
    </row>
    <row r="14852" spans="1:6" customFormat="1" ht="24.75">
      <c r="A14852" s="514">
        <v>105727</v>
      </c>
      <c r="B14852" s="275" t="s">
        <v>0</v>
      </c>
      <c r="C14852" s="1329" t="s">
        <v>23192</v>
      </c>
      <c r="D14852" s="514" t="s">
        <v>34</v>
      </c>
      <c r="E14852" s="673">
        <v>220.25</v>
      </c>
      <c r="F14852" s="761"/>
    </row>
    <row r="14853" spans="1:6" customFormat="1" ht="24.75">
      <c r="A14853" s="514">
        <v>96396</v>
      </c>
      <c r="B14853" s="275" t="s">
        <v>0</v>
      </c>
      <c r="C14853" s="1329" t="s">
        <v>23098</v>
      </c>
      <c r="D14853" s="514" t="s">
        <v>34</v>
      </c>
      <c r="E14853" s="673">
        <v>216.76</v>
      </c>
      <c r="F14853" s="761"/>
    </row>
    <row r="14854" spans="1:6" customFormat="1" ht="24.75">
      <c r="A14854" s="514">
        <v>105730</v>
      </c>
      <c r="B14854" s="275" t="s">
        <v>0</v>
      </c>
      <c r="C14854" s="1329" t="s">
        <v>23195</v>
      </c>
      <c r="D14854" s="514" t="s">
        <v>34</v>
      </c>
      <c r="E14854" s="673">
        <v>215</v>
      </c>
      <c r="F14854" s="761"/>
    </row>
    <row r="14855" spans="1:6" customFormat="1" ht="24.75">
      <c r="A14855" s="514">
        <v>105737</v>
      </c>
      <c r="B14855" s="275" t="s">
        <v>0</v>
      </c>
      <c r="C14855" s="1329" t="s">
        <v>23202</v>
      </c>
      <c r="D14855" s="514" t="s">
        <v>34</v>
      </c>
      <c r="E14855" s="673">
        <v>371.73</v>
      </c>
      <c r="F14855" s="761"/>
    </row>
    <row r="14856" spans="1:6" customFormat="1" ht="24.75">
      <c r="A14856" s="514">
        <v>96398</v>
      </c>
      <c r="B14856" s="275" t="s">
        <v>0</v>
      </c>
      <c r="C14856" s="1329" t="s">
        <v>23100</v>
      </c>
      <c r="D14856" s="514" t="s">
        <v>34</v>
      </c>
      <c r="E14856" s="673">
        <v>368.33</v>
      </c>
      <c r="F14856" s="761"/>
    </row>
    <row r="14857" spans="1:6" customFormat="1" ht="24.75">
      <c r="A14857" s="514">
        <v>105740</v>
      </c>
      <c r="B14857" s="275" t="s">
        <v>0</v>
      </c>
      <c r="C14857" s="1329" t="s">
        <v>23205</v>
      </c>
      <c r="D14857" s="514" t="s">
        <v>34</v>
      </c>
      <c r="E14857" s="673">
        <v>366.53</v>
      </c>
      <c r="F14857" s="761"/>
    </row>
    <row r="14858" spans="1:6" customFormat="1">
      <c r="A14858" s="514">
        <v>105749</v>
      </c>
      <c r="B14858" s="275" t="s">
        <v>0</v>
      </c>
      <c r="C14858" s="1329" t="s">
        <v>23214</v>
      </c>
      <c r="D14858" s="514" t="s">
        <v>34</v>
      </c>
      <c r="E14858" s="673">
        <v>195.84</v>
      </c>
      <c r="F14858" s="761"/>
    </row>
    <row r="14859" spans="1:6" customFormat="1">
      <c r="A14859" s="514">
        <v>96400</v>
      </c>
      <c r="B14859" s="275" t="s">
        <v>0</v>
      </c>
      <c r="C14859" s="1329" t="s">
        <v>23102</v>
      </c>
      <c r="D14859" s="514" t="s">
        <v>34</v>
      </c>
      <c r="E14859" s="673">
        <v>193.97</v>
      </c>
      <c r="F14859" s="761"/>
    </row>
    <row r="14860" spans="1:6" customFormat="1">
      <c r="A14860" s="514">
        <v>105752</v>
      </c>
      <c r="B14860" s="275" t="s">
        <v>0</v>
      </c>
      <c r="C14860" s="1329" t="s">
        <v>23217</v>
      </c>
      <c r="D14860" s="514" t="s">
        <v>34</v>
      </c>
      <c r="E14860" s="673">
        <v>192.34</v>
      </c>
      <c r="F14860" s="761"/>
    </row>
    <row r="14861" spans="1:6" customFormat="1">
      <c r="A14861" s="514">
        <v>105754</v>
      </c>
      <c r="B14861" s="275" t="s">
        <v>0</v>
      </c>
      <c r="C14861" s="1329" t="s">
        <v>23219</v>
      </c>
      <c r="D14861" s="514" t="s">
        <v>34</v>
      </c>
      <c r="E14861" s="673">
        <v>190.8</v>
      </c>
      <c r="F14861" s="761"/>
    </row>
    <row r="14862" spans="1:6" customFormat="1">
      <c r="A14862" s="514">
        <v>105742</v>
      </c>
      <c r="B14862" s="275" t="s">
        <v>0</v>
      </c>
      <c r="C14862" s="1329" t="s">
        <v>23207</v>
      </c>
      <c r="D14862" s="514" t="s">
        <v>34</v>
      </c>
      <c r="E14862" s="673">
        <v>150.05000000000001</v>
      </c>
      <c r="F14862" s="761"/>
    </row>
    <row r="14863" spans="1:6" customFormat="1">
      <c r="A14863" s="514">
        <v>96399</v>
      </c>
      <c r="B14863" s="275" t="s">
        <v>0</v>
      </c>
      <c r="C14863" s="1329" t="s">
        <v>23101</v>
      </c>
      <c r="D14863" s="514" t="s">
        <v>34</v>
      </c>
      <c r="E14863" s="673">
        <v>148.4</v>
      </c>
      <c r="F14863" s="761"/>
    </row>
    <row r="14864" spans="1:6" customFormat="1">
      <c r="A14864" s="514">
        <v>105745</v>
      </c>
      <c r="B14864" s="275" t="s">
        <v>0</v>
      </c>
      <c r="C14864" s="1329" t="s">
        <v>23210</v>
      </c>
      <c r="D14864" s="514" t="s">
        <v>34</v>
      </c>
      <c r="E14864" s="673">
        <v>146.75</v>
      </c>
      <c r="F14864" s="761"/>
    </row>
    <row r="14865" spans="1:6" customFormat="1">
      <c r="A14865" s="514">
        <v>105747</v>
      </c>
      <c r="B14865" s="275" t="s">
        <v>0</v>
      </c>
      <c r="C14865" s="1329" t="s">
        <v>23212</v>
      </c>
      <c r="D14865" s="514" t="s">
        <v>34</v>
      </c>
      <c r="E14865" s="673">
        <v>145.09</v>
      </c>
      <c r="F14865" s="761"/>
    </row>
    <row r="14866" spans="1:6" customFormat="1" ht="24.75">
      <c r="A14866" s="514">
        <v>105657</v>
      </c>
      <c r="B14866" s="275" t="s">
        <v>0</v>
      </c>
      <c r="C14866" s="1329" t="s">
        <v>23158</v>
      </c>
      <c r="D14866" s="514" t="s">
        <v>34</v>
      </c>
      <c r="E14866" s="673">
        <v>203.33</v>
      </c>
      <c r="F14866" s="761"/>
    </row>
    <row r="14867" spans="1:6" customFormat="1" ht="24.75">
      <c r="A14867" s="514">
        <v>100566</v>
      </c>
      <c r="B14867" s="275" t="s">
        <v>0</v>
      </c>
      <c r="C14867" s="1329" t="s">
        <v>23105</v>
      </c>
      <c r="D14867" s="514" t="s">
        <v>34</v>
      </c>
      <c r="E14867" s="673">
        <v>196.01</v>
      </c>
      <c r="F14867" s="761"/>
    </row>
    <row r="14868" spans="1:6" customFormat="1" ht="24.75">
      <c r="A14868" s="514">
        <v>105666</v>
      </c>
      <c r="B14868" s="275" t="s">
        <v>0</v>
      </c>
      <c r="C14868" s="1329" t="s">
        <v>23167</v>
      </c>
      <c r="D14868" s="514" t="s">
        <v>34</v>
      </c>
      <c r="E14868" s="673">
        <v>192.33</v>
      </c>
      <c r="F14868" s="761"/>
    </row>
    <row r="14869" spans="1:6" customFormat="1" ht="24.75">
      <c r="A14869" s="514">
        <v>105639</v>
      </c>
      <c r="B14869" s="275" t="s">
        <v>0</v>
      </c>
      <c r="C14869" s="1329" t="s">
        <v>23965</v>
      </c>
      <c r="D14869" s="514" t="s">
        <v>34</v>
      </c>
      <c r="E14869" s="673">
        <v>243.88</v>
      </c>
      <c r="F14869" s="761"/>
    </row>
    <row r="14870" spans="1:6" customFormat="1" ht="24.75">
      <c r="A14870" s="514">
        <v>105645</v>
      </c>
      <c r="B14870" s="275" t="s">
        <v>0</v>
      </c>
      <c r="C14870" s="1329" t="s">
        <v>23966</v>
      </c>
      <c r="D14870" s="514" t="s">
        <v>34</v>
      </c>
      <c r="E14870" s="673">
        <v>240.39</v>
      </c>
      <c r="F14870" s="761"/>
    </row>
    <row r="14871" spans="1:6" customFormat="1" ht="24.75">
      <c r="A14871" s="514">
        <v>105651</v>
      </c>
      <c r="B14871" s="275" t="s">
        <v>0</v>
      </c>
      <c r="C14871" s="1329" t="s">
        <v>23967</v>
      </c>
      <c r="D14871" s="514" t="s">
        <v>34</v>
      </c>
      <c r="E14871" s="673">
        <v>238.63</v>
      </c>
      <c r="F14871" s="761"/>
    </row>
    <row r="14872" spans="1:6" customFormat="1" ht="24.75">
      <c r="A14872" s="514">
        <v>105658</v>
      </c>
      <c r="B14872" s="275" t="s">
        <v>0</v>
      </c>
      <c r="C14872" s="1329" t="s">
        <v>23159</v>
      </c>
      <c r="D14872" s="514" t="s">
        <v>34</v>
      </c>
      <c r="E14872" s="673">
        <v>234.41</v>
      </c>
      <c r="F14872" s="761"/>
    </row>
    <row r="14873" spans="1:6" customFormat="1" ht="24.75">
      <c r="A14873" s="514">
        <v>100567</v>
      </c>
      <c r="B14873" s="275" t="s">
        <v>0</v>
      </c>
      <c r="C14873" s="1329" t="s">
        <v>23106</v>
      </c>
      <c r="D14873" s="514" t="s">
        <v>34</v>
      </c>
      <c r="E14873" s="673">
        <v>227.09</v>
      </c>
      <c r="F14873" s="761"/>
    </row>
    <row r="14874" spans="1:6" customFormat="1" ht="24.75">
      <c r="A14874" s="514">
        <v>105667</v>
      </c>
      <c r="B14874" s="275" t="s">
        <v>0</v>
      </c>
      <c r="C14874" s="1329" t="s">
        <v>23168</v>
      </c>
      <c r="D14874" s="514" t="s">
        <v>34</v>
      </c>
      <c r="E14874" s="673">
        <v>223.41</v>
      </c>
      <c r="F14874" s="761"/>
    </row>
    <row r="14875" spans="1:6" customFormat="1" ht="24.75">
      <c r="A14875" s="514">
        <v>105640</v>
      </c>
      <c r="B14875" s="275" t="s">
        <v>0</v>
      </c>
      <c r="C14875" s="1329" t="s">
        <v>23968</v>
      </c>
      <c r="D14875" s="514" t="s">
        <v>34</v>
      </c>
      <c r="E14875" s="673">
        <v>272.58</v>
      </c>
      <c r="F14875" s="761"/>
    </row>
    <row r="14876" spans="1:6" customFormat="1" ht="24.75">
      <c r="A14876" s="514">
        <v>105646</v>
      </c>
      <c r="B14876" s="275" t="s">
        <v>0</v>
      </c>
      <c r="C14876" s="1329" t="s">
        <v>23969</v>
      </c>
      <c r="D14876" s="514" t="s">
        <v>34</v>
      </c>
      <c r="E14876" s="673">
        <v>269.08999999999997</v>
      </c>
      <c r="F14876" s="761"/>
    </row>
    <row r="14877" spans="1:6" customFormat="1" ht="24.75">
      <c r="A14877" s="514">
        <v>105652</v>
      </c>
      <c r="B14877" s="275" t="s">
        <v>0</v>
      </c>
      <c r="C14877" s="1329" t="s">
        <v>23970</v>
      </c>
      <c r="D14877" s="514" t="s">
        <v>34</v>
      </c>
      <c r="E14877" s="673">
        <v>267.33</v>
      </c>
      <c r="F14877" s="761"/>
    </row>
    <row r="14878" spans="1:6" customFormat="1" ht="24.75">
      <c r="A14878" s="514">
        <v>105659</v>
      </c>
      <c r="B14878" s="275" t="s">
        <v>0</v>
      </c>
      <c r="C14878" s="1329" t="s">
        <v>23160</v>
      </c>
      <c r="D14878" s="514" t="s">
        <v>34</v>
      </c>
      <c r="E14878" s="673">
        <v>265.04000000000002</v>
      </c>
      <c r="F14878" s="761"/>
    </row>
    <row r="14879" spans="1:6" customFormat="1" ht="24.75">
      <c r="A14879" s="514">
        <v>100568</v>
      </c>
      <c r="B14879" s="275" t="s">
        <v>0</v>
      </c>
      <c r="C14879" s="1329" t="s">
        <v>23107</v>
      </c>
      <c r="D14879" s="514" t="s">
        <v>34</v>
      </c>
      <c r="E14879" s="673">
        <v>257.72000000000003</v>
      </c>
      <c r="F14879" s="761"/>
    </row>
    <row r="14880" spans="1:6" customFormat="1" ht="24.75">
      <c r="A14880" s="514">
        <v>105668</v>
      </c>
      <c r="B14880" s="275" t="s">
        <v>0</v>
      </c>
      <c r="C14880" s="1329" t="s">
        <v>23169</v>
      </c>
      <c r="D14880" s="514" t="s">
        <v>34</v>
      </c>
      <c r="E14880" s="673">
        <v>254.04</v>
      </c>
      <c r="F14880" s="761"/>
    </row>
    <row r="14881" spans="1:6" customFormat="1" ht="24.75">
      <c r="A14881" s="514">
        <v>105641</v>
      </c>
      <c r="B14881" s="275" t="s">
        <v>0</v>
      </c>
      <c r="C14881" s="1329" t="s">
        <v>23971</v>
      </c>
      <c r="D14881" s="514" t="s">
        <v>34</v>
      </c>
      <c r="E14881" s="673">
        <v>301.3</v>
      </c>
      <c r="F14881" s="761"/>
    </row>
    <row r="14882" spans="1:6" customFormat="1" ht="24.75">
      <c r="A14882" s="514">
        <v>105647</v>
      </c>
      <c r="B14882" s="275" t="s">
        <v>0</v>
      </c>
      <c r="C14882" s="1329" t="s">
        <v>23972</v>
      </c>
      <c r="D14882" s="514" t="s">
        <v>34</v>
      </c>
      <c r="E14882" s="673">
        <v>297.81</v>
      </c>
      <c r="F14882" s="761"/>
    </row>
    <row r="14883" spans="1:6" customFormat="1" ht="24.75">
      <c r="A14883" s="514">
        <v>105653</v>
      </c>
      <c r="B14883" s="275" t="s">
        <v>0</v>
      </c>
      <c r="C14883" s="1329" t="s">
        <v>23973</v>
      </c>
      <c r="D14883" s="514" t="s">
        <v>34</v>
      </c>
      <c r="E14883" s="673">
        <v>296.05</v>
      </c>
      <c r="F14883" s="761"/>
    </row>
    <row r="14884" spans="1:6" customFormat="1" ht="24.75">
      <c r="A14884" s="514">
        <v>105710</v>
      </c>
      <c r="B14884" s="275" t="s">
        <v>0</v>
      </c>
      <c r="C14884" s="1329" t="s">
        <v>23188</v>
      </c>
      <c r="D14884" s="514" t="s">
        <v>34</v>
      </c>
      <c r="E14884" s="673">
        <v>136.91999999999999</v>
      </c>
      <c r="F14884" s="761"/>
    </row>
    <row r="14885" spans="1:6" customFormat="1" ht="24.75">
      <c r="A14885" s="514">
        <v>100564</v>
      </c>
      <c r="B14885" s="275" t="s">
        <v>0</v>
      </c>
      <c r="C14885" s="1329" t="s">
        <v>23103</v>
      </c>
      <c r="D14885" s="514" t="s">
        <v>34</v>
      </c>
      <c r="E14885" s="673">
        <v>129.6</v>
      </c>
      <c r="F14885" s="761"/>
    </row>
    <row r="14886" spans="1:6" customFormat="1" ht="24.75">
      <c r="A14886" s="514">
        <v>105711</v>
      </c>
      <c r="B14886" s="275" t="s">
        <v>0</v>
      </c>
      <c r="C14886" s="1329" t="s">
        <v>23189</v>
      </c>
      <c r="D14886" s="514" t="s">
        <v>34</v>
      </c>
      <c r="E14886" s="673">
        <v>125.92</v>
      </c>
      <c r="F14886" s="761"/>
    </row>
    <row r="14887" spans="1:6" customFormat="1" ht="24.75">
      <c r="A14887" s="514">
        <v>105705</v>
      </c>
      <c r="B14887" s="275" t="s">
        <v>0</v>
      </c>
      <c r="C14887" s="1329" t="s">
        <v>23974</v>
      </c>
      <c r="D14887" s="514" t="s">
        <v>34</v>
      </c>
      <c r="E14887" s="673">
        <v>186.44</v>
      </c>
      <c r="F14887" s="761"/>
    </row>
    <row r="14888" spans="1:6" customFormat="1" ht="24.75">
      <c r="A14888" s="514">
        <v>105706</v>
      </c>
      <c r="B14888" s="275" t="s">
        <v>0</v>
      </c>
      <c r="C14888" s="1329" t="s">
        <v>23975</v>
      </c>
      <c r="D14888" s="514" t="s">
        <v>34</v>
      </c>
      <c r="E14888" s="673">
        <v>182.95</v>
      </c>
      <c r="F14888" s="761"/>
    </row>
    <row r="14889" spans="1:6" customFormat="1" ht="24.75">
      <c r="A14889" s="514">
        <v>105708</v>
      </c>
      <c r="B14889" s="275" t="s">
        <v>0</v>
      </c>
      <c r="C14889" s="1329" t="s">
        <v>23976</v>
      </c>
      <c r="D14889" s="514" t="s">
        <v>34</v>
      </c>
      <c r="E14889" s="673">
        <v>181.19</v>
      </c>
      <c r="F14889" s="761"/>
    </row>
    <row r="14890" spans="1:6" customFormat="1" ht="24.75">
      <c r="A14890" s="514">
        <v>105690</v>
      </c>
      <c r="B14890" s="275" t="s">
        <v>0</v>
      </c>
      <c r="C14890" s="1329" t="s">
        <v>23173</v>
      </c>
      <c r="D14890" s="514" t="s">
        <v>34</v>
      </c>
      <c r="E14890" s="673">
        <v>186.57</v>
      </c>
      <c r="F14890" s="761"/>
    </row>
    <row r="14891" spans="1:6" customFormat="1" ht="24.75">
      <c r="A14891" s="514">
        <v>100569</v>
      </c>
      <c r="B14891" s="275" t="s">
        <v>0</v>
      </c>
      <c r="C14891" s="1329" t="s">
        <v>23108</v>
      </c>
      <c r="D14891" s="514" t="s">
        <v>34</v>
      </c>
      <c r="E14891" s="673">
        <v>179.25</v>
      </c>
      <c r="F14891" s="761"/>
    </row>
    <row r="14892" spans="1:6" customFormat="1" ht="24.75">
      <c r="A14892" s="514">
        <v>105699</v>
      </c>
      <c r="B14892" s="275" t="s">
        <v>0</v>
      </c>
      <c r="C14892" s="1329" t="s">
        <v>23182</v>
      </c>
      <c r="D14892" s="514" t="s">
        <v>34</v>
      </c>
      <c r="E14892" s="673">
        <v>175.57</v>
      </c>
      <c r="F14892" s="761"/>
    </row>
    <row r="14893" spans="1:6" customFormat="1" ht="24.75">
      <c r="A14893" s="514">
        <v>105672</v>
      </c>
      <c r="B14893" s="275" t="s">
        <v>0</v>
      </c>
      <c r="C14893" s="1329" t="s">
        <v>23977</v>
      </c>
      <c r="D14893" s="514" t="s">
        <v>34</v>
      </c>
      <c r="E14893" s="673">
        <v>218.39</v>
      </c>
      <c r="F14893" s="761"/>
    </row>
    <row r="14894" spans="1:6" customFormat="1" ht="24.75">
      <c r="A14894" s="514">
        <v>105678</v>
      </c>
      <c r="B14894" s="275" t="s">
        <v>0</v>
      </c>
      <c r="C14894" s="1329" t="s">
        <v>23978</v>
      </c>
      <c r="D14894" s="514" t="s">
        <v>34</v>
      </c>
      <c r="E14894" s="673">
        <v>214.9</v>
      </c>
      <c r="F14894" s="761"/>
    </row>
    <row r="14895" spans="1:6" customFormat="1" ht="24.75">
      <c r="A14895" s="514">
        <v>105684</v>
      </c>
      <c r="B14895" s="275" t="s">
        <v>0</v>
      </c>
      <c r="C14895" s="1329" t="s">
        <v>23979</v>
      </c>
      <c r="D14895" s="514" t="s">
        <v>34</v>
      </c>
      <c r="E14895" s="673">
        <v>213.14</v>
      </c>
      <c r="F14895" s="761"/>
    </row>
    <row r="14896" spans="1:6" customFormat="1" ht="24.75">
      <c r="A14896" s="514">
        <v>105691</v>
      </c>
      <c r="B14896" s="275" t="s">
        <v>0</v>
      </c>
      <c r="C14896" s="1329" t="s">
        <v>23174</v>
      </c>
      <c r="D14896" s="514" t="s">
        <v>34</v>
      </c>
      <c r="E14896" s="673">
        <v>218</v>
      </c>
      <c r="F14896" s="761"/>
    </row>
    <row r="14897" spans="1:6" customFormat="1" ht="24.75">
      <c r="A14897" s="514">
        <v>100570</v>
      </c>
      <c r="B14897" s="275" t="s">
        <v>0</v>
      </c>
      <c r="C14897" s="1329" t="s">
        <v>23109</v>
      </c>
      <c r="D14897" s="514" t="s">
        <v>34</v>
      </c>
      <c r="E14897" s="673">
        <v>210.68</v>
      </c>
      <c r="F14897" s="761"/>
    </row>
    <row r="14898" spans="1:6" customFormat="1" ht="24.75">
      <c r="A14898" s="514">
        <v>105700</v>
      </c>
      <c r="B14898" s="275" t="s">
        <v>0</v>
      </c>
      <c r="C14898" s="1329" t="s">
        <v>23183</v>
      </c>
      <c r="D14898" s="514" t="s">
        <v>34</v>
      </c>
      <c r="E14898" s="673">
        <v>207</v>
      </c>
      <c r="F14898" s="761"/>
    </row>
    <row r="14899" spans="1:6" customFormat="1" ht="24.75">
      <c r="A14899" s="514">
        <v>105673</v>
      </c>
      <c r="B14899" s="275" t="s">
        <v>0</v>
      </c>
      <c r="C14899" s="1329" t="s">
        <v>23980</v>
      </c>
      <c r="D14899" s="514" t="s">
        <v>34</v>
      </c>
      <c r="E14899" s="673">
        <v>247.64</v>
      </c>
      <c r="F14899" s="761"/>
    </row>
    <row r="14900" spans="1:6" customFormat="1" ht="24.75">
      <c r="A14900" s="514">
        <v>105679</v>
      </c>
      <c r="B14900" s="275" t="s">
        <v>0</v>
      </c>
      <c r="C14900" s="1329" t="s">
        <v>23981</v>
      </c>
      <c r="D14900" s="514" t="s">
        <v>34</v>
      </c>
      <c r="E14900" s="673">
        <v>244.15</v>
      </c>
      <c r="F14900" s="761"/>
    </row>
    <row r="14901" spans="1:6" customFormat="1" ht="24.75">
      <c r="A14901" s="514">
        <v>105685</v>
      </c>
      <c r="B14901" s="275" t="s">
        <v>0</v>
      </c>
      <c r="C14901" s="1329" t="s">
        <v>23982</v>
      </c>
      <c r="D14901" s="514" t="s">
        <v>34</v>
      </c>
      <c r="E14901" s="673">
        <v>242.39</v>
      </c>
      <c r="F14901" s="761"/>
    </row>
    <row r="14902" spans="1:6" customFormat="1" ht="24.75">
      <c r="A14902" s="514">
        <v>105692</v>
      </c>
      <c r="B14902" s="275" t="s">
        <v>0</v>
      </c>
      <c r="C14902" s="1329" t="s">
        <v>23175</v>
      </c>
      <c r="D14902" s="514" t="s">
        <v>34</v>
      </c>
      <c r="E14902" s="673">
        <v>248.98</v>
      </c>
      <c r="F14902" s="761"/>
    </row>
    <row r="14903" spans="1:6" customFormat="1" ht="24.75">
      <c r="A14903" s="514">
        <v>100571</v>
      </c>
      <c r="B14903" s="275" t="s">
        <v>0</v>
      </c>
      <c r="C14903" s="1329" t="s">
        <v>23110</v>
      </c>
      <c r="D14903" s="514" t="s">
        <v>34</v>
      </c>
      <c r="E14903" s="673">
        <v>241.66</v>
      </c>
      <c r="F14903" s="761"/>
    </row>
    <row r="14904" spans="1:6" customFormat="1" ht="24.75">
      <c r="A14904" s="514">
        <v>105701</v>
      </c>
      <c r="B14904" s="275" t="s">
        <v>0</v>
      </c>
      <c r="C14904" s="1329" t="s">
        <v>23184</v>
      </c>
      <c r="D14904" s="514" t="s">
        <v>34</v>
      </c>
      <c r="E14904" s="673">
        <v>237.98</v>
      </c>
      <c r="F14904" s="761"/>
    </row>
    <row r="14905" spans="1:6" customFormat="1" ht="24.75">
      <c r="A14905" s="514">
        <v>105674</v>
      </c>
      <c r="B14905" s="275" t="s">
        <v>0</v>
      </c>
      <c r="C14905" s="1329" t="s">
        <v>23983</v>
      </c>
      <c r="D14905" s="514" t="s">
        <v>34</v>
      </c>
      <c r="E14905" s="673">
        <v>276.88</v>
      </c>
      <c r="F14905" s="761"/>
    </row>
    <row r="14906" spans="1:6" customFormat="1" ht="24.75">
      <c r="A14906" s="514">
        <v>105680</v>
      </c>
      <c r="B14906" s="275" t="s">
        <v>0</v>
      </c>
      <c r="C14906" s="1329" t="s">
        <v>23984</v>
      </c>
      <c r="D14906" s="514" t="s">
        <v>34</v>
      </c>
      <c r="E14906" s="673">
        <v>273.39</v>
      </c>
      <c r="F14906" s="761"/>
    </row>
    <row r="14907" spans="1:6" customFormat="1" ht="24.75">
      <c r="A14907" s="514">
        <v>105686</v>
      </c>
      <c r="B14907" s="275" t="s">
        <v>0</v>
      </c>
      <c r="C14907" s="1329" t="s">
        <v>23985</v>
      </c>
      <c r="D14907" s="514" t="s">
        <v>34</v>
      </c>
      <c r="E14907" s="673">
        <v>271.63</v>
      </c>
      <c r="F14907" s="761"/>
    </row>
    <row r="14908" spans="1:6" customFormat="1" ht="24.75">
      <c r="A14908" s="514">
        <v>105718</v>
      </c>
      <c r="B14908" s="275" t="s">
        <v>0</v>
      </c>
      <c r="C14908" s="1329" t="s">
        <v>23191</v>
      </c>
      <c r="D14908" s="514" t="s">
        <v>34</v>
      </c>
      <c r="E14908" s="673">
        <v>119.46</v>
      </c>
      <c r="F14908" s="761"/>
    </row>
    <row r="14909" spans="1:6" customFormat="1" ht="24.75">
      <c r="A14909" s="514">
        <v>100565</v>
      </c>
      <c r="B14909" s="275" t="s">
        <v>0</v>
      </c>
      <c r="C14909" s="1329" t="s">
        <v>23104</v>
      </c>
      <c r="D14909" s="514" t="s">
        <v>34</v>
      </c>
      <c r="E14909" s="673">
        <v>112.14</v>
      </c>
      <c r="F14909" s="761"/>
    </row>
    <row r="14910" spans="1:6" customFormat="1" ht="24.75">
      <c r="A14910" s="514">
        <v>105581</v>
      </c>
      <c r="B14910" s="275" t="s">
        <v>0</v>
      </c>
      <c r="C14910" s="1329" t="s">
        <v>23132</v>
      </c>
      <c r="D14910" s="514" t="s">
        <v>34</v>
      </c>
      <c r="E14910" s="673">
        <v>108.46</v>
      </c>
      <c r="F14910" s="761"/>
    </row>
    <row r="14911" spans="1:6" customFormat="1" ht="24.75">
      <c r="A14911" s="514">
        <v>105713</v>
      </c>
      <c r="B14911" s="275" t="s">
        <v>0</v>
      </c>
      <c r="C14911" s="1329" t="s">
        <v>23986</v>
      </c>
      <c r="D14911" s="514" t="s">
        <v>34</v>
      </c>
      <c r="E14911" s="673">
        <v>159.9</v>
      </c>
      <c r="F14911" s="761"/>
    </row>
    <row r="14912" spans="1:6" customFormat="1" ht="24.75">
      <c r="A14912" s="514">
        <v>105714</v>
      </c>
      <c r="B14912" s="275" t="s">
        <v>0</v>
      </c>
      <c r="C14912" s="1329" t="s">
        <v>23987</v>
      </c>
      <c r="D14912" s="514" t="s">
        <v>34</v>
      </c>
      <c r="E14912" s="673">
        <v>156.41</v>
      </c>
      <c r="F14912" s="761"/>
    </row>
    <row r="14913" spans="1:6" customFormat="1" ht="24.75">
      <c r="A14913" s="514">
        <v>105716</v>
      </c>
      <c r="B14913" s="275" t="s">
        <v>0</v>
      </c>
      <c r="C14913" s="1329" t="s">
        <v>23988</v>
      </c>
      <c r="D14913" s="514" t="s">
        <v>34</v>
      </c>
      <c r="E14913" s="673">
        <v>154.65</v>
      </c>
      <c r="F14913" s="761"/>
    </row>
    <row r="14914" spans="1:6" customFormat="1" ht="24.75">
      <c r="A14914" s="514">
        <v>105624</v>
      </c>
      <c r="B14914" s="275" t="s">
        <v>0</v>
      </c>
      <c r="C14914" s="1329" t="s">
        <v>23145</v>
      </c>
      <c r="D14914" s="514" t="s">
        <v>34</v>
      </c>
      <c r="E14914" s="673">
        <v>123.59</v>
      </c>
      <c r="F14914" s="761"/>
    </row>
    <row r="14915" spans="1:6" customFormat="1" ht="24.75">
      <c r="A14915" s="514">
        <v>96391</v>
      </c>
      <c r="B14915" s="275" t="s">
        <v>0</v>
      </c>
      <c r="C14915" s="1329" t="s">
        <v>23096</v>
      </c>
      <c r="D14915" s="514" t="s">
        <v>34</v>
      </c>
      <c r="E14915" s="673">
        <v>117.71</v>
      </c>
      <c r="F14915" s="761"/>
    </row>
    <row r="14916" spans="1:6" customFormat="1" ht="24.75">
      <c r="A14916" s="514">
        <v>105632</v>
      </c>
      <c r="B14916" s="275" t="s">
        <v>0</v>
      </c>
      <c r="C14916" s="1329" t="s">
        <v>23153</v>
      </c>
      <c r="D14916" s="514" t="s">
        <v>34</v>
      </c>
      <c r="E14916" s="673">
        <v>116.78</v>
      </c>
      <c r="F14916" s="761"/>
    </row>
    <row r="14917" spans="1:6" customFormat="1" ht="24.75">
      <c r="A14917" s="514">
        <v>105601</v>
      </c>
      <c r="B14917" s="275" t="s">
        <v>0</v>
      </c>
      <c r="C14917" s="1329" t="s">
        <v>23989</v>
      </c>
      <c r="D14917" s="514" t="s">
        <v>34</v>
      </c>
      <c r="E14917" s="673">
        <v>116.1</v>
      </c>
      <c r="F14917" s="761"/>
    </row>
    <row r="14918" spans="1:6" customFormat="1" ht="24.75">
      <c r="A14918" s="514">
        <v>105609</v>
      </c>
      <c r="B14918" s="275" t="s">
        <v>0</v>
      </c>
      <c r="C14918" s="1329" t="s">
        <v>23990</v>
      </c>
      <c r="D14918" s="514" t="s">
        <v>34</v>
      </c>
      <c r="E14918" s="673">
        <v>113.83</v>
      </c>
      <c r="F14918" s="761"/>
    </row>
    <row r="14919" spans="1:6" customFormat="1" ht="24.75">
      <c r="A14919" s="514">
        <v>105617</v>
      </c>
      <c r="B14919" s="275" t="s">
        <v>0</v>
      </c>
      <c r="C14919" s="1329" t="s">
        <v>23991</v>
      </c>
      <c r="D14919" s="514" t="s">
        <v>34</v>
      </c>
      <c r="E14919" s="673">
        <v>112.18</v>
      </c>
      <c r="F14919" s="761"/>
    </row>
    <row r="14920" spans="1:6" customFormat="1" ht="24.75">
      <c r="A14920" s="514">
        <v>105625</v>
      </c>
      <c r="B14920" s="275" t="s">
        <v>0</v>
      </c>
      <c r="C14920" s="1329" t="s">
        <v>23146</v>
      </c>
      <c r="D14920" s="514" t="s">
        <v>34</v>
      </c>
      <c r="E14920" s="673">
        <v>156.32</v>
      </c>
      <c r="F14920" s="761"/>
    </row>
    <row r="14921" spans="1:6" customFormat="1" ht="24.75">
      <c r="A14921" s="514">
        <v>96392</v>
      </c>
      <c r="B14921" s="275" t="s">
        <v>0</v>
      </c>
      <c r="C14921" s="1329" t="s">
        <v>23097</v>
      </c>
      <c r="D14921" s="514" t="s">
        <v>34</v>
      </c>
      <c r="E14921" s="673">
        <v>150.44</v>
      </c>
      <c r="F14921" s="761"/>
    </row>
    <row r="14922" spans="1:6" customFormat="1" ht="24.75">
      <c r="A14922" s="514">
        <v>105633</v>
      </c>
      <c r="B14922" s="275" t="s">
        <v>0</v>
      </c>
      <c r="C14922" s="1329" t="s">
        <v>23154</v>
      </c>
      <c r="D14922" s="514" t="s">
        <v>34</v>
      </c>
      <c r="E14922" s="673">
        <v>149.51</v>
      </c>
      <c r="F14922" s="761"/>
    </row>
    <row r="14923" spans="1:6" customFormat="1" ht="24.75">
      <c r="A14923" s="514">
        <v>105602</v>
      </c>
      <c r="B14923" s="275" t="s">
        <v>0</v>
      </c>
      <c r="C14923" s="1329" t="s">
        <v>23992</v>
      </c>
      <c r="D14923" s="514" t="s">
        <v>34</v>
      </c>
      <c r="E14923" s="673">
        <v>148</v>
      </c>
      <c r="F14923" s="761"/>
    </row>
    <row r="14924" spans="1:6" customFormat="1" ht="24.75">
      <c r="A14924" s="514">
        <v>105610</v>
      </c>
      <c r="B14924" s="275" t="s">
        <v>0</v>
      </c>
      <c r="C14924" s="1329" t="s">
        <v>23993</v>
      </c>
      <c r="D14924" s="514" t="s">
        <v>34</v>
      </c>
      <c r="E14924" s="673">
        <v>145.72999999999999</v>
      </c>
      <c r="F14924" s="761"/>
    </row>
    <row r="14925" spans="1:6" customFormat="1" ht="24.75">
      <c r="A14925" s="514">
        <v>105618</v>
      </c>
      <c r="B14925" s="275" t="s">
        <v>0</v>
      </c>
      <c r="C14925" s="1329" t="s">
        <v>23994</v>
      </c>
      <c r="D14925" s="514" t="s">
        <v>34</v>
      </c>
      <c r="E14925" s="673">
        <v>144.08000000000001</v>
      </c>
      <c r="F14925" s="761"/>
    </row>
    <row r="14926" spans="1:6" customFormat="1" ht="24.75">
      <c r="A14926" s="514">
        <v>105571</v>
      </c>
      <c r="B14926" s="275" t="s">
        <v>0</v>
      </c>
      <c r="C14926" s="1329" t="s">
        <v>23122</v>
      </c>
      <c r="D14926" s="514" t="s">
        <v>34</v>
      </c>
      <c r="E14926" s="673">
        <v>56.34</v>
      </c>
      <c r="F14926" s="761"/>
    </row>
    <row r="14927" spans="1:6" customFormat="1" ht="24.75">
      <c r="A14927" s="514">
        <v>96389</v>
      </c>
      <c r="B14927" s="275" t="s">
        <v>0</v>
      </c>
      <c r="C14927" s="1329" t="s">
        <v>23094</v>
      </c>
      <c r="D14927" s="514" t="s">
        <v>34</v>
      </c>
      <c r="E14927" s="673">
        <v>50.46</v>
      </c>
      <c r="F14927" s="761"/>
    </row>
    <row r="14928" spans="1:6" customFormat="1" ht="24.75">
      <c r="A14928" s="514">
        <v>105575</v>
      </c>
      <c r="B14928" s="275" t="s">
        <v>0</v>
      </c>
      <c r="C14928" s="1329" t="s">
        <v>23126</v>
      </c>
      <c r="D14928" s="514" t="s">
        <v>34</v>
      </c>
      <c r="E14928" s="673">
        <v>49.53</v>
      </c>
      <c r="F14928" s="761"/>
    </row>
    <row r="14929" spans="1:6" customFormat="1" ht="24.75">
      <c r="A14929" s="514">
        <v>105599</v>
      </c>
      <c r="B14929" s="275" t="s">
        <v>0</v>
      </c>
      <c r="C14929" s="1329" t="s">
        <v>23995</v>
      </c>
      <c r="D14929" s="514" t="s">
        <v>34</v>
      </c>
      <c r="E14929" s="673">
        <v>52.31</v>
      </c>
      <c r="F14929" s="761"/>
    </row>
    <row r="14930" spans="1:6" customFormat="1" ht="24.75">
      <c r="A14930" s="514">
        <v>105607</v>
      </c>
      <c r="B14930" s="275" t="s">
        <v>0</v>
      </c>
      <c r="C14930" s="1329" t="s">
        <v>23996</v>
      </c>
      <c r="D14930" s="514" t="s">
        <v>34</v>
      </c>
      <c r="E14930" s="673">
        <v>50.04</v>
      </c>
      <c r="F14930" s="761"/>
    </row>
    <row r="14931" spans="1:6" customFormat="1" ht="24.75">
      <c r="A14931" s="514">
        <v>105615</v>
      </c>
      <c r="B14931" s="275" t="s">
        <v>0</v>
      </c>
      <c r="C14931" s="1329" t="s">
        <v>23997</v>
      </c>
      <c r="D14931" s="514" t="s">
        <v>34</v>
      </c>
      <c r="E14931" s="673">
        <v>48.39</v>
      </c>
      <c r="F14931" s="761"/>
    </row>
    <row r="14932" spans="1:6" customFormat="1" ht="24.75">
      <c r="A14932" s="514">
        <v>105623</v>
      </c>
      <c r="B14932" s="275" t="s">
        <v>0</v>
      </c>
      <c r="C14932" s="1329" t="s">
        <v>23144</v>
      </c>
      <c r="D14932" s="514" t="s">
        <v>34</v>
      </c>
      <c r="E14932" s="673">
        <v>90.42</v>
      </c>
      <c r="F14932" s="761"/>
    </row>
    <row r="14933" spans="1:6" customFormat="1" ht="24.75">
      <c r="A14933" s="514">
        <v>96390</v>
      </c>
      <c r="B14933" s="275" t="s">
        <v>0</v>
      </c>
      <c r="C14933" s="1329" t="s">
        <v>23095</v>
      </c>
      <c r="D14933" s="514" t="s">
        <v>34</v>
      </c>
      <c r="E14933" s="673">
        <v>84.54</v>
      </c>
      <c r="F14933" s="761"/>
    </row>
    <row r="14934" spans="1:6" customFormat="1" ht="24.75">
      <c r="A14934" s="514">
        <v>105631</v>
      </c>
      <c r="B14934" s="275" t="s">
        <v>0</v>
      </c>
      <c r="C14934" s="1329" t="s">
        <v>23152</v>
      </c>
      <c r="D14934" s="514" t="s">
        <v>34</v>
      </c>
      <c r="E14934" s="673">
        <v>83.61</v>
      </c>
      <c r="F14934" s="761"/>
    </row>
    <row r="14935" spans="1:6" customFormat="1" ht="24.75">
      <c r="A14935" s="514">
        <v>105600</v>
      </c>
      <c r="B14935" s="275" t="s">
        <v>0</v>
      </c>
      <c r="C14935" s="1329" t="s">
        <v>23998</v>
      </c>
      <c r="D14935" s="514" t="s">
        <v>34</v>
      </c>
      <c r="E14935" s="673">
        <v>84.2</v>
      </c>
      <c r="F14935" s="761"/>
    </row>
    <row r="14936" spans="1:6" customFormat="1" ht="24.75">
      <c r="A14936" s="514">
        <v>105608</v>
      </c>
      <c r="B14936" s="275" t="s">
        <v>0</v>
      </c>
      <c r="C14936" s="1329" t="s">
        <v>23999</v>
      </c>
      <c r="D14936" s="514" t="s">
        <v>34</v>
      </c>
      <c r="E14936" s="673">
        <v>81.93</v>
      </c>
      <c r="F14936" s="761"/>
    </row>
    <row r="14937" spans="1:6" customFormat="1" ht="24.75">
      <c r="A14937" s="514">
        <v>105616</v>
      </c>
      <c r="B14937" s="275" t="s">
        <v>0</v>
      </c>
      <c r="C14937" s="1329" t="s">
        <v>24000</v>
      </c>
      <c r="D14937" s="514" t="s">
        <v>34</v>
      </c>
      <c r="E14937" s="673">
        <v>80.28</v>
      </c>
      <c r="F14937" s="761"/>
    </row>
    <row r="14938" spans="1:6" customFormat="1" ht="24.75">
      <c r="A14938" s="514">
        <v>105585</v>
      </c>
      <c r="B14938" s="275" t="s">
        <v>0</v>
      </c>
      <c r="C14938" s="1329" t="s">
        <v>23134</v>
      </c>
      <c r="D14938" s="514" t="s">
        <v>34</v>
      </c>
      <c r="E14938" s="673">
        <v>145.11000000000001</v>
      </c>
      <c r="F14938" s="761"/>
    </row>
    <row r="14939" spans="1:6" customFormat="1" ht="24.75">
      <c r="A14939" s="514">
        <v>100572</v>
      </c>
      <c r="B14939" s="275" t="s">
        <v>0</v>
      </c>
      <c r="C14939" s="1329" t="s">
        <v>23111</v>
      </c>
      <c r="D14939" s="514" t="s">
        <v>34</v>
      </c>
      <c r="E14939" s="673">
        <v>135.08000000000001</v>
      </c>
      <c r="F14939" s="761"/>
    </row>
    <row r="14940" spans="1:6" customFormat="1" ht="24.75">
      <c r="A14940" s="514">
        <v>105588</v>
      </c>
      <c r="B14940" s="275" t="s">
        <v>0</v>
      </c>
      <c r="C14940" s="1329" t="s">
        <v>23137</v>
      </c>
      <c r="D14940" s="514" t="s">
        <v>34</v>
      </c>
      <c r="E14940" s="673">
        <v>134.1</v>
      </c>
      <c r="F14940" s="761"/>
    </row>
    <row r="14941" spans="1:6" customFormat="1" ht="24.75">
      <c r="A14941" s="514">
        <v>105583</v>
      </c>
      <c r="B14941" s="275" t="s">
        <v>0</v>
      </c>
      <c r="C14941" s="1329" t="s">
        <v>24001</v>
      </c>
      <c r="D14941" s="514" t="s">
        <v>34</v>
      </c>
      <c r="E14941" s="673">
        <v>192.59</v>
      </c>
      <c r="F14941" s="761"/>
    </row>
    <row r="14942" spans="1:6" customFormat="1" ht="24.75">
      <c r="A14942" s="514">
        <v>105719</v>
      </c>
      <c r="B14942" s="275" t="s">
        <v>0</v>
      </c>
      <c r="C14942" s="1329" t="s">
        <v>24002</v>
      </c>
      <c r="D14942" s="514" t="s">
        <v>34</v>
      </c>
      <c r="E14942" s="673">
        <v>187.06</v>
      </c>
      <c r="F14942" s="761"/>
    </row>
    <row r="14943" spans="1:6" customFormat="1" ht="24.75">
      <c r="A14943" s="514">
        <v>105721</v>
      </c>
      <c r="B14943" s="275" t="s">
        <v>0</v>
      </c>
      <c r="C14943" s="1329" t="s">
        <v>24003</v>
      </c>
      <c r="D14943" s="514" t="s">
        <v>34</v>
      </c>
      <c r="E14943" s="673">
        <v>187.31</v>
      </c>
      <c r="F14943" s="761"/>
    </row>
    <row r="14944" spans="1:6" customFormat="1" ht="24.75">
      <c r="A14944" s="514">
        <v>105592</v>
      </c>
      <c r="B14944" s="275" t="s">
        <v>0</v>
      </c>
      <c r="C14944" s="1329" t="s">
        <v>23139</v>
      </c>
      <c r="D14944" s="514" t="s">
        <v>34</v>
      </c>
      <c r="E14944" s="673">
        <v>127.65</v>
      </c>
      <c r="F14944" s="761"/>
    </row>
    <row r="14945" spans="1:6" customFormat="1" ht="24.75">
      <c r="A14945" s="514">
        <v>100573</v>
      </c>
      <c r="B14945" s="275" t="s">
        <v>0</v>
      </c>
      <c r="C14945" s="1329" t="s">
        <v>23112</v>
      </c>
      <c r="D14945" s="514" t="s">
        <v>34</v>
      </c>
      <c r="E14945" s="673">
        <v>117.62</v>
      </c>
      <c r="F14945" s="761"/>
    </row>
    <row r="14946" spans="1:6" customFormat="1" ht="24.75">
      <c r="A14946" s="514">
        <v>105595</v>
      </c>
      <c r="B14946" s="275" t="s">
        <v>0</v>
      </c>
      <c r="C14946" s="1329" t="s">
        <v>23142</v>
      </c>
      <c r="D14946" s="514" t="s">
        <v>34</v>
      </c>
      <c r="E14946" s="673">
        <v>116.64</v>
      </c>
      <c r="F14946" s="761"/>
    </row>
    <row r="14947" spans="1:6" customFormat="1" ht="24.75">
      <c r="A14947" s="514">
        <v>105590</v>
      </c>
      <c r="B14947" s="275" t="s">
        <v>0</v>
      </c>
      <c r="C14947" s="1329" t="s">
        <v>24004</v>
      </c>
      <c r="D14947" s="514" t="s">
        <v>34</v>
      </c>
      <c r="E14947" s="673">
        <v>166.05</v>
      </c>
      <c r="F14947" s="761"/>
    </row>
    <row r="14948" spans="1:6" customFormat="1" ht="24.75">
      <c r="A14948" s="514">
        <v>105723</v>
      </c>
      <c r="B14948" s="275" t="s">
        <v>0</v>
      </c>
      <c r="C14948" s="1329" t="s">
        <v>24005</v>
      </c>
      <c r="D14948" s="514" t="s">
        <v>34</v>
      </c>
      <c r="E14948" s="673">
        <v>160.52000000000001</v>
      </c>
      <c r="F14948" s="761"/>
    </row>
    <row r="14949" spans="1:6" customFormat="1" ht="24.75">
      <c r="A14949" s="514">
        <v>105725</v>
      </c>
      <c r="B14949" s="275" t="s">
        <v>0</v>
      </c>
      <c r="C14949" s="1329" t="s">
        <v>24006</v>
      </c>
      <c r="D14949" s="514" t="s">
        <v>34</v>
      </c>
      <c r="E14949" s="673">
        <v>160.77000000000001</v>
      </c>
      <c r="F14949" s="761"/>
    </row>
    <row r="14950" spans="1:6" customFormat="1" ht="24.75">
      <c r="A14950" s="514">
        <v>105566</v>
      </c>
      <c r="B14950" s="275" t="s">
        <v>0</v>
      </c>
      <c r="C14950" s="1329" t="s">
        <v>23117</v>
      </c>
      <c r="D14950" s="514" t="s">
        <v>34</v>
      </c>
      <c r="E14950" s="673">
        <v>11.42</v>
      </c>
      <c r="F14950" s="761"/>
    </row>
    <row r="14951" spans="1:6" customFormat="1" ht="24.75">
      <c r="A14951" s="514">
        <v>96388</v>
      </c>
      <c r="B14951" s="275" t="s">
        <v>0</v>
      </c>
      <c r="C14951" s="1329" t="s">
        <v>23093</v>
      </c>
      <c r="D14951" s="514" t="s">
        <v>34</v>
      </c>
      <c r="E14951" s="673">
        <v>9.15</v>
      </c>
      <c r="F14951" s="761"/>
    </row>
    <row r="14952" spans="1:6" customFormat="1" ht="24.75">
      <c r="A14952" s="514">
        <v>105569</v>
      </c>
      <c r="B14952" s="275" t="s">
        <v>0</v>
      </c>
      <c r="C14952" s="1329" t="s">
        <v>23120</v>
      </c>
      <c r="D14952" s="514" t="s">
        <v>34</v>
      </c>
      <c r="E14952" s="673">
        <v>7.59</v>
      </c>
      <c r="F14952" s="761"/>
    </row>
    <row r="14953" spans="1:6" customFormat="1" ht="24.75">
      <c r="A14953" s="514">
        <v>101767</v>
      </c>
      <c r="B14953" s="275" t="s">
        <v>0</v>
      </c>
      <c r="C14953" s="1329" t="s">
        <v>23115</v>
      </c>
      <c r="D14953" s="514" t="s">
        <v>34</v>
      </c>
      <c r="E14953" s="673">
        <v>30.66</v>
      </c>
      <c r="F14953" s="761"/>
    </row>
    <row r="14954" spans="1:6" customFormat="1" ht="24.75">
      <c r="A14954" s="514">
        <v>101768</v>
      </c>
      <c r="B14954" s="275" t="s">
        <v>0</v>
      </c>
      <c r="C14954" s="1329" t="s">
        <v>23116</v>
      </c>
      <c r="D14954" s="514" t="s">
        <v>34</v>
      </c>
      <c r="E14954" s="673">
        <v>26.65</v>
      </c>
      <c r="F14954" s="761"/>
    </row>
    <row r="14955" spans="1:6" customFormat="1">
      <c r="A14955" s="514">
        <v>100574</v>
      </c>
      <c r="B14955" s="275" t="s">
        <v>0</v>
      </c>
      <c r="C14955" s="1329" t="s">
        <v>23113</v>
      </c>
      <c r="D14955" s="514" t="s">
        <v>34</v>
      </c>
      <c r="E14955" s="673">
        <v>1.49</v>
      </c>
      <c r="F14955" s="761"/>
    </row>
    <row r="14956" spans="1:6" customFormat="1">
      <c r="A14956" s="514">
        <v>102470</v>
      </c>
      <c r="B14956" s="275" t="s">
        <v>0</v>
      </c>
      <c r="C14956" s="1329" t="s">
        <v>24007</v>
      </c>
      <c r="D14956" s="514" t="s">
        <v>32</v>
      </c>
      <c r="E14956" s="673">
        <v>0</v>
      </c>
      <c r="F14956" s="761"/>
    </row>
    <row r="14957" spans="1:6" customFormat="1">
      <c r="A14957" s="514">
        <v>105756</v>
      </c>
      <c r="B14957" s="275" t="s">
        <v>0</v>
      </c>
      <c r="C14957" s="1329" t="s">
        <v>24008</v>
      </c>
      <c r="D14957" s="514" t="s">
        <v>32</v>
      </c>
      <c r="E14957" s="673">
        <v>0</v>
      </c>
      <c r="F14957" s="761"/>
    </row>
    <row r="14958" spans="1:6" customFormat="1">
      <c r="A14958" s="514">
        <v>104375</v>
      </c>
      <c r="B14958" s="275" t="s">
        <v>0</v>
      </c>
      <c r="C14958" s="1329" t="s">
        <v>24009</v>
      </c>
      <c r="D14958" s="514" t="s">
        <v>32</v>
      </c>
      <c r="E14958" s="673">
        <v>0</v>
      </c>
      <c r="F14958" s="761"/>
    </row>
    <row r="14959" spans="1:6" customFormat="1">
      <c r="A14959" s="514">
        <v>105757</v>
      </c>
      <c r="B14959" s="275" t="s">
        <v>0</v>
      </c>
      <c r="C14959" s="1329" t="s">
        <v>24010</v>
      </c>
      <c r="D14959" s="514" t="s">
        <v>32</v>
      </c>
      <c r="E14959" s="673">
        <v>0</v>
      </c>
      <c r="F14959" s="761"/>
    </row>
    <row r="14960" spans="1:6" customFormat="1" ht="24.75">
      <c r="A14960" s="514">
        <v>105562</v>
      </c>
      <c r="B14960" s="275" t="s">
        <v>0</v>
      </c>
      <c r="C14960" s="1329" t="s">
        <v>23085</v>
      </c>
      <c r="D14960" s="514" t="s">
        <v>34</v>
      </c>
      <c r="E14960" s="673">
        <v>8.43</v>
      </c>
      <c r="F14960" s="761"/>
    </row>
    <row r="14961" spans="1:6" customFormat="1" ht="24.75">
      <c r="A14961" s="514">
        <v>105563</v>
      </c>
      <c r="B14961" s="275" t="s">
        <v>0</v>
      </c>
      <c r="C14961" s="1329" t="s">
        <v>23086</v>
      </c>
      <c r="D14961" s="514" t="s">
        <v>34</v>
      </c>
      <c r="E14961" s="673">
        <v>6.8</v>
      </c>
      <c r="F14961" s="761"/>
    </row>
    <row r="14962" spans="1:6" customFormat="1" ht="24.75">
      <c r="A14962" s="514">
        <v>105565</v>
      </c>
      <c r="B14962" s="275" t="s">
        <v>0</v>
      </c>
      <c r="C14962" s="1329" t="s">
        <v>23088</v>
      </c>
      <c r="D14962" s="514" t="s">
        <v>34</v>
      </c>
      <c r="E14962" s="673">
        <v>6.31</v>
      </c>
      <c r="F14962" s="761"/>
    </row>
    <row r="14963" spans="1:6" customFormat="1" ht="24.75">
      <c r="A14963" s="514">
        <v>105557</v>
      </c>
      <c r="B14963" s="275" t="s">
        <v>0</v>
      </c>
      <c r="C14963" s="1329" t="s">
        <v>23080</v>
      </c>
      <c r="D14963" s="514" t="s">
        <v>34</v>
      </c>
      <c r="E14963" s="673">
        <v>16.16</v>
      </c>
      <c r="F14963" s="761"/>
    </row>
    <row r="14964" spans="1:6" customFormat="1" ht="24.75">
      <c r="A14964" s="514">
        <v>105558</v>
      </c>
      <c r="B14964" s="275" t="s">
        <v>0</v>
      </c>
      <c r="C14964" s="1329" t="s">
        <v>23081</v>
      </c>
      <c r="D14964" s="514" t="s">
        <v>34</v>
      </c>
      <c r="E14964" s="673">
        <v>13.92</v>
      </c>
      <c r="F14964" s="761"/>
    </row>
    <row r="14965" spans="1:6" customFormat="1" ht="24.75">
      <c r="A14965" s="514">
        <v>105560</v>
      </c>
      <c r="B14965" s="275" t="s">
        <v>0</v>
      </c>
      <c r="C14965" s="1329" t="s">
        <v>23083</v>
      </c>
      <c r="D14965" s="514" t="s">
        <v>34</v>
      </c>
      <c r="E14965" s="673">
        <v>12.72</v>
      </c>
      <c r="F14965" s="761"/>
    </row>
    <row r="14966" spans="1:6" customFormat="1" ht="24.75">
      <c r="A14966" s="514">
        <v>96386</v>
      </c>
      <c r="B14966" s="275" t="s">
        <v>0</v>
      </c>
      <c r="C14966" s="1329" t="s">
        <v>23078</v>
      </c>
      <c r="D14966" s="514" t="s">
        <v>34</v>
      </c>
      <c r="E14966" s="673">
        <v>6.74</v>
      </c>
      <c r="F14966" s="761"/>
    </row>
    <row r="14967" spans="1:6" customFormat="1" ht="24.75">
      <c r="A14967" s="514">
        <v>105564</v>
      </c>
      <c r="B14967" s="275" t="s">
        <v>0</v>
      </c>
      <c r="C14967" s="1329" t="s">
        <v>23087</v>
      </c>
      <c r="D14967" s="514" t="s">
        <v>34</v>
      </c>
      <c r="E14967" s="673">
        <v>6.27</v>
      </c>
      <c r="F14967" s="761"/>
    </row>
    <row r="14968" spans="1:6" customFormat="1" ht="24.75">
      <c r="A14968" s="514">
        <v>105561</v>
      </c>
      <c r="B14968" s="275" t="s">
        <v>0</v>
      </c>
      <c r="C14968" s="1329" t="s">
        <v>23084</v>
      </c>
      <c r="D14968" s="514" t="s">
        <v>34</v>
      </c>
      <c r="E14968" s="673">
        <v>8.25</v>
      </c>
      <c r="F14968" s="761"/>
    </row>
    <row r="14969" spans="1:6" customFormat="1" ht="24.75">
      <c r="A14969" s="514">
        <v>96385</v>
      </c>
      <c r="B14969" s="275" t="s">
        <v>0</v>
      </c>
      <c r="C14969" s="1329" t="s">
        <v>23077</v>
      </c>
      <c r="D14969" s="514" t="s">
        <v>34</v>
      </c>
      <c r="E14969" s="673">
        <v>12.56</v>
      </c>
      <c r="F14969" s="761"/>
    </row>
    <row r="14970" spans="1:6" customFormat="1" ht="24.75">
      <c r="A14970" s="514">
        <v>105556</v>
      </c>
      <c r="B14970" s="275" t="s">
        <v>0</v>
      </c>
      <c r="C14970" s="1329" t="s">
        <v>23079</v>
      </c>
      <c r="D14970" s="514" t="s">
        <v>34</v>
      </c>
      <c r="E14970" s="673">
        <v>14.11</v>
      </c>
      <c r="F14970" s="761"/>
    </row>
    <row r="14971" spans="1:6" customFormat="1" ht="24.75">
      <c r="A14971" s="514">
        <v>105559</v>
      </c>
      <c r="B14971" s="275" t="s">
        <v>0</v>
      </c>
      <c r="C14971" s="1329" t="s">
        <v>23082</v>
      </c>
      <c r="D14971" s="514" t="s">
        <v>34</v>
      </c>
      <c r="E14971" s="673">
        <v>10.67</v>
      </c>
      <c r="F14971" s="761"/>
    </row>
    <row r="14972" spans="1:6" customFormat="1" ht="24.75">
      <c r="A14972" s="514">
        <v>105733</v>
      </c>
      <c r="B14972" s="275" t="s">
        <v>0</v>
      </c>
      <c r="C14972" s="1329" t="s">
        <v>23198</v>
      </c>
      <c r="D14972" s="514" t="s">
        <v>34</v>
      </c>
      <c r="E14972" s="673">
        <v>293.95999999999998</v>
      </c>
      <c r="F14972" s="761"/>
    </row>
    <row r="14973" spans="1:6" customFormat="1" ht="24.75">
      <c r="A14973" s="514">
        <v>105734</v>
      </c>
      <c r="B14973" s="275" t="s">
        <v>0</v>
      </c>
      <c r="C14973" s="1329" t="s">
        <v>23199</v>
      </c>
      <c r="D14973" s="514" t="s">
        <v>34</v>
      </c>
      <c r="E14973" s="673">
        <v>287.7</v>
      </c>
      <c r="F14973" s="761"/>
    </row>
    <row r="14974" spans="1:6" customFormat="1" ht="24.75">
      <c r="A14974" s="514">
        <v>105736</v>
      </c>
      <c r="B14974" s="275" t="s">
        <v>0</v>
      </c>
      <c r="C14974" s="1329" t="s">
        <v>23201</v>
      </c>
      <c r="D14974" s="514" t="s">
        <v>34</v>
      </c>
      <c r="E14974" s="673">
        <v>284.54000000000002</v>
      </c>
      <c r="F14974" s="761"/>
    </row>
    <row r="14975" spans="1:6" customFormat="1" ht="24.75">
      <c r="A14975" s="514">
        <v>105728</v>
      </c>
      <c r="B14975" s="275" t="s">
        <v>0</v>
      </c>
      <c r="C14975" s="1329" t="s">
        <v>23193</v>
      </c>
      <c r="D14975" s="514" t="s">
        <v>34</v>
      </c>
      <c r="E14975" s="673">
        <v>226.76</v>
      </c>
      <c r="F14975" s="761"/>
    </row>
    <row r="14976" spans="1:6" customFormat="1" ht="24.75">
      <c r="A14976" s="514">
        <v>105729</v>
      </c>
      <c r="B14976" s="275" t="s">
        <v>0</v>
      </c>
      <c r="C14976" s="1329" t="s">
        <v>23194</v>
      </c>
      <c r="D14976" s="514" t="s">
        <v>34</v>
      </c>
      <c r="E14976" s="673">
        <v>221.97</v>
      </c>
      <c r="F14976" s="761"/>
    </row>
    <row r="14977" spans="1:6" customFormat="1" ht="24.75">
      <c r="A14977" s="514">
        <v>105731</v>
      </c>
      <c r="B14977" s="275" t="s">
        <v>0</v>
      </c>
      <c r="C14977" s="1329" t="s">
        <v>23196</v>
      </c>
      <c r="D14977" s="514" t="s">
        <v>34</v>
      </c>
      <c r="E14977" s="673">
        <v>219.56</v>
      </c>
      <c r="F14977" s="761"/>
    </row>
    <row r="14978" spans="1:6" customFormat="1" ht="24.75">
      <c r="A14978" s="514">
        <v>105738</v>
      </c>
      <c r="B14978" s="275" t="s">
        <v>0</v>
      </c>
      <c r="C14978" s="1329" t="s">
        <v>23203</v>
      </c>
      <c r="D14978" s="514" t="s">
        <v>34</v>
      </c>
      <c r="E14978" s="673">
        <v>378.24</v>
      </c>
      <c r="F14978" s="761"/>
    </row>
    <row r="14979" spans="1:6" customFormat="1" ht="24.75">
      <c r="A14979" s="514">
        <v>105739</v>
      </c>
      <c r="B14979" s="275" t="s">
        <v>0</v>
      </c>
      <c r="C14979" s="1329" t="s">
        <v>23204</v>
      </c>
      <c r="D14979" s="514" t="s">
        <v>34</v>
      </c>
      <c r="E14979" s="673">
        <v>373.54</v>
      </c>
      <c r="F14979" s="761"/>
    </row>
    <row r="14980" spans="1:6" customFormat="1" ht="24.75">
      <c r="A14980" s="514">
        <v>105741</v>
      </c>
      <c r="B14980" s="275" t="s">
        <v>0</v>
      </c>
      <c r="C14980" s="1329" t="s">
        <v>23206</v>
      </c>
      <c r="D14980" s="514" t="s">
        <v>34</v>
      </c>
      <c r="E14980" s="673">
        <v>371.08</v>
      </c>
      <c r="F14980" s="761"/>
    </row>
    <row r="14981" spans="1:6" customFormat="1">
      <c r="A14981" s="514">
        <v>105750</v>
      </c>
      <c r="B14981" s="275" t="s">
        <v>0</v>
      </c>
      <c r="C14981" s="1329" t="s">
        <v>23215</v>
      </c>
      <c r="D14981" s="514" t="s">
        <v>34</v>
      </c>
      <c r="E14981" s="673">
        <v>206.36</v>
      </c>
      <c r="F14981" s="761"/>
    </row>
    <row r="14982" spans="1:6" customFormat="1">
      <c r="A14982" s="514">
        <v>105751</v>
      </c>
      <c r="B14982" s="275" t="s">
        <v>0</v>
      </c>
      <c r="C14982" s="1329" t="s">
        <v>23216</v>
      </c>
      <c r="D14982" s="514" t="s">
        <v>34</v>
      </c>
      <c r="E14982" s="673">
        <v>203.93</v>
      </c>
      <c r="F14982" s="761"/>
    </row>
    <row r="14983" spans="1:6" customFormat="1">
      <c r="A14983" s="514">
        <v>105753</v>
      </c>
      <c r="B14983" s="275" t="s">
        <v>0</v>
      </c>
      <c r="C14983" s="1329" t="s">
        <v>23218</v>
      </c>
      <c r="D14983" s="514" t="s">
        <v>34</v>
      </c>
      <c r="E14983" s="673">
        <v>201.72</v>
      </c>
      <c r="F14983" s="761"/>
    </row>
    <row r="14984" spans="1:6" customFormat="1">
      <c r="A14984" s="514">
        <v>105755</v>
      </c>
      <c r="B14984" s="275" t="s">
        <v>0</v>
      </c>
      <c r="C14984" s="1329" t="s">
        <v>23220</v>
      </c>
      <c r="D14984" s="514" t="s">
        <v>34</v>
      </c>
      <c r="E14984" s="673">
        <v>199.59</v>
      </c>
      <c r="F14984" s="761"/>
    </row>
    <row r="14985" spans="1:6" customFormat="1">
      <c r="A14985" s="514">
        <v>105743</v>
      </c>
      <c r="B14985" s="275" t="s">
        <v>0</v>
      </c>
      <c r="C14985" s="1329" t="s">
        <v>23208</v>
      </c>
      <c r="D14985" s="514" t="s">
        <v>34</v>
      </c>
      <c r="E14985" s="673">
        <v>157.22999999999999</v>
      </c>
      <c r="F14985" s="761"/>
    </row>
    <row r="14986" spans="1:6" customFormat="1">
      <c r="A14986" s="514">
        <v>105744</v>
      </c>
      <c r="B14986" s="275" t="s">
        <v>0</v>
      </c>
      <c r="C14986" s="1329" t="s">
        <v>23209</v>
      </c>
      <c r="D14986" s="514" t="s">
        <v>34</v>
      </c>
      <c r="E14986" s="673">
        <v>154.91999999999999</v>
      </c>
      <c r="F14986" s="761"/>
    </row>
    <row r="14987" spans="1:6" customFormat="1">
      <c r="A14987" s="514">
        <v>105746</v>
      </c>
      <c r="B14987" s="275" t="s">
        <v>0</v>
      </c>
      <c r="C14987" s="1329" t="s">
        <v>23211</v>
      </c>
      <c r="D14987" s="514" t="s">
        <v>34</v>
      </c>
      <c r="E14987" s="673">
        <v>152.6</v>
      </c>
      <c r="F14987" s="761"/>
    </row>
    <row r="14988" spans="1:6" customFormat="1">
      <c r="A14988" s="514">
        <v>105748</v>
      </c>
      <c r="B14988" s="275" t="s">
        <v>0</v>
      </c>
      <c r="C14988" s="1329" t="s">
        <v>23213</v>
      </c>
      <c r="D14988" s="514" t="s">
        <v>34</v>
      </c>
      <c r="E14988" s="673">
        <v>150.28</v>
      </c>
      <c r="F14988" s="761"/>
    </row>
    <row r="14989" spans="1:6" customFormat="1" ht="24.75">
      <c r="A14989" s="514">
        <v>105660</v>
      </c>
      <c r="B14989" s="275" t="s">
        <v>0</v>
      </c>
      <c r="C14989" s="1329" t="s">
        <v>23161</v>
      </c>
      <c r="D14989" s="514" t="s">
        <v>34</v>
      </c>
      <c r="E14989" s="673">
        <v>215.63</v>
      </c>
      <c r="F14989" s="761"/>
    </row>
    <row r="14990" spans="1:6" customFormat="1" ht="24.75">
      <c r="A14990" s="514">
        <v>105663</v>
      </c>
      <c r="B14990" s="275" t="s">
        <v>0</v>
      </c>
      <c r="C14990" s="1329" t="s">
        <v>23164</v>
      </c>
      <c r="D14990" s="514" t="s">
        <v>34</v>
      </c>
      <c r="E14990" s="673">
        <v>205.39</v>
      </c>
      <c r="F14990" s="761"/>
    </row>
    <row r="14991" spans="1:6" customFormat="1" ht="24.75">
      <c r="A14991" s="514">
        <v>105669</v>
      </c>
      <c r="B14991" s="275" t="s">
        <v>0</v>
      </c>
      <c r="C14991" s="1329" t="s">
        <v>23170</v>
      </c>
      <c r="D14991" s="514" t="s">
        <v>34</v>
      </c>
      <c r="E14991" s="673">
        <v>200.24</v>
      </c>
      <c r="F14991" s="761"/>
    </row>
    <row r="14992" spans="1:6" customFormat="1" ht="24.75">
      <c r="A14992" s="514">
        <v>105642</v>
      </c>
      <c r="B14992" s="275" t="s">
        <v>0</v>
      </c>
      <c r="C14992" s="1329" t="s">
        <v>24011</v>
      </c>
      <c r="D14992" s="514" t="s">
        <v>34</v>
      </c>
      <c r="E14992" s="673">
        <v>250.39</v>
      </c>
      <c r="F14992" s="761"/>
    </row>
    <row r="14993" spans="1:6" customFormat="1" ht="24.75">
      <c r="A14993" s="514">
        <v>105648</v>
      </c>
      <c r="B14993" s="275" t="s">
        <v>0</v>
      </c>
      <c r="C14993" s="1329" t="s">
        <v>24012</v>
      </c>
      <c r="D14993" s="514" t="s">
        <v>34</v>
      </c>
      <c r="E14993" s="673">
        <v>245.6</v>
      </c>
      <c r="F14993" s="761"/>
    </row>
    <row r="14994" spans="1:6" customFormat="1" ht="24.75">
      <c r="A14994" s="514">
        <v>105654</v>
      </c>
      <c r="B14994" s="275" t="s">
        <v>0</v>
      </c>
      <c r="C14994" s="1329" t="s">
        <v>24013</v>
      </c>
      <c r="D14994" s="514" t="s">
        <v>34</v>
      </c>
      <c r="E14994" s="673">
        <v>243.19</v>
      </c>
      <c r="F14994" s="761"/>
    </row>
    <row r="14995" spans="1:6" customFormat="1" ht="24.75">
      <c r="A14995" s="514">
        <v>105661</v>
      </c>
      <c r="B14995" s="275" t="s">
        <v>0</v>
      </c>
      <c r="C14995" s="1329" t="s">
        <v>23162</v>
      </c>
      <c r="D14995" s="514" t="s">
        <v>34</v>
      </c>
      <c r="E14995" s="673">
        <v>246.71</v>
      </c>
      <c r="F14995" s="761"/>
    </row>
    <row r="14996" spans="1:6" customFormat="1" ht="24.75">
      <c r="A14996" s="514">
        <v>105664</v>
      </c>
      <c r="B14996" s="275" t="s">
        <v>0</v>
      </c>
      <c r="C14996" s="1329" t="s">
        <v>23165</v>
      </c>
      <c r="D14996" s="514" t="s">
        <v>34</v>
      </c>
      <c r="E14996" s="673">
        <v>236.47</v>
      </c>
      <c r="F14996" s="761"/>
    </row>
    <row r="14997" spans="1:6" customFormat="1" ht="24.75">
      <c r="A14997" s="514">
        <v>105670</v>
      </c>
      <c r="B14997" s="275" t="s">
        <v>0</v>
      </c>
      <c r="C14997" s="1329" t="s">
        <v>23171</v>
      </c>
      <c r="D14997" s="514" t="s">
        <v>34</v>
      </c>
      <c r="E14997" s="673">
        <v>231.32</v>
      </c>
      <c r="F14997" s="761"/>
    </row>
    <row r="14998" spans="1:6" customFormat="1" ht="24.75">
      <c r="A14998" s="514">
        <v>105643</v>
      </c>
      <c r="B14998" s="275" t="s">
        <v>0</v>
      </c>
      <c r="C14998" s="1329" t="s">
        <v>24014</v>
      </c>
      <c r="D14998" s="514" t="s">
        <v>34</v>
      </c>
      <c r="E14998" s="673">
        <v>279.08999999999997</v>
      </c>
      <c r="F14998" s="761"/>
    </row>
    <row r="14999" spans="1:6" customFormat="1" ht="24.75">
      <c r="A14999" s="514">
        <v>105649</v>
      </c>
      <c r="B14999" s="275" t="s">
        <v>0</v>
      </c>
      <c r="C14999" s="1329" t="s">
        <v>24015</v>
      </c>
      <c r="D14999" s="514" t="s">
        <v>34</v>
      </c>
      <c r="E14999" s="673">
        <v>274.3</v>
      </c>
      <c r="F14999" s="761"/>
    </row>
    <row r="15000" spans="1:6" customFormat="1" ht="24.75">
      <c r="A15000" s="514">
        <v>105655</v>
      </c>
      <c r="B15000" s="275" t="s">
        <v>0</v>
      </c>
      <c r="C15000" s="1329" t="s">
        <v>24016</v>
      </c>
      <c r="D15000" s="514" t="s">
        <v>34</v>
      </c>
      <c r="E15000" s="673">
        <v>271.89</v>
      </c>
      <c r="F15000" s="761"/>
    </row>
    <row r="15001" spans="1:6" customFormat="1" ht="24.75">
      <c r="A15001" s="514">
        <v>105662</v>
      </c>
      <c r="B15001" s="275" t="s">
        <v>0</v>
      </c>
      <c r="C15001" s="1329" t="s">
        <v>23163</v>
      </c>
      <c r="D15001" s="514" t="s">
        <v>34</v>
      </c>
      <c r="E15001" s="673">
        <v>277.33999999999997</v>
      </c>
      <c r="F15001" s="761"/>
    </row>
    <row r="15002" spans="1:6" customFormat="1" ht="24.75">
      <c r="A15002" s="514">
        <v>105665</v>
      </c>
      <c r="B15002" s="275" t="s">
        <v>0</v>
      </c>
      <c r="C15002" s="1329" t="s">
        <v>23166</v>
      </c>
      <c r="D15002" s="514" t="s">
        <v>34</v>
      </c>
      <c r="E15002" s="673">
        <v>267.10000000000002</v>
      </c>
      <c r="F15002" s="761"/>
    </row>
    <row r="15003" spans="1:6" customFormat="1" ht="24.75">
      <c r="A15003" s="514">
        <v>105671</v>
      </c>
      <c r="B15003" s="275" t="s">
        <v>0</v>
      </c>
      <c r="C15003" s="1329" t="s">
        <v>23172</v>
      </c>
      <c r="D15003" s="514" t="s">
        <v>34</v>
      </c>
      <c r="E15003" s="673">
        <v>261.95</v>
      </c>
      <c r="F15003" s="761"/>
    </row>
    <row r="15004" spans="1:6" customFormat="1" ht="24.75">
      <c r="A15004" s="514">
        <v>105644</v>
      </c>
      <c r="B15004" s="275" t="s">
        <v>0</v>
      </c>
      <c r="C15004" s="1329" t="s">
        <v>24017</v>
      </c>
      <c r="D15004" s="514" t="s">
        <v>34</v>
      </c>
      <c r="E15004" s="673">
        <v>307.81</v>
      </c>
      <c r="F15004" s="761"/>
    </row>
    <row r="15005" spans="1:6" customFormat="1" ht="24.75">
      <c r="A15005" s="514">
        <v>105650</v>
      </c>
      <c r="B15005" s="275" t="s">
        <v>0</v>
      </c>
      <c r="C15005" s="1329" t="s">
        <v>24018</v>
      </c>
      <c r="D15005" s="514" t="s">
        <v>34</v>
      </c>
      <c r="E15005" s="673">
        <v>303.02</v>
      </c>
      <c r="F15005" s="761"/>
    </row>
    <row r="15006" spans="1:6" customFormat="1" ht="24.75">
      <c r="A15006" s="514">
        <v>105656</v>
      </c>
      <c r="B15006" s="275" t="s">
        <v>0</v>
      </c>
      <c r="C15006" s="1329" t="s">
        <v>24019</v>
      </c>
      <c r="D15006" s="514" t="s">
        <v>34</v>
      </c>
      <c r="E15006" s="673">
        <v>300.61</v>
      </c>
      <c r="F15006" s="761"/>
    </row>
    <row r="15007" spans="1:6" customFormat="1" ht="24.75">
      <c r="A15007" s="514">
        <v>105577</v>
      </c>
      <c r="B15007" s="275" t="s">
        <v>0</v>
      </c>
      <c r="C15007" s="1329" t="s">
        <v>23128</v>
      </c>
      <c r="D15007" s="514" t="s">
        <v>34</v>
      </c>
      <c r="E15007" s="673">
        <v>149.22</v>
      </c>
      <c r="F15007" s="761"/>
    </row>
    <row r="15008" spans="1:6" customFormat="1" ht="24.75">
      <c r="A15008" s="514">
        <v>105578</v>
      </c>
      <c r="B15008" s="275" t="s">
        <v>0</v>
      </c>
      <c r="C15008" s="1329" t="s">
        <v>23129</v>
      </c>
      <c r="D15008" s="514" t="s">
        <v>34</v>
      </c>
      <c r="E15008" s="673">
        <v>138.97999999999999</v>
      </c>
      <c r="F15008" s="761"/>
    </row>
    <row r="15009" spans="1:6" customFormat="1" ht="24.75">
      <c r="A15009" s="514">
        <v>105712</v>
      </c>
      <c r="B15009" s="275" t="s">
        <v>0</v>
      </c>
      <c r="C15009" s="1329" t="s">
        <v>23190</v>
      </c>
      <c r="D15009" s="514" t="s">
        <v>34</v>
      </c>
      <c r="E15009" s="673">
        <v>133.83000000000001</v>
      </c>
      <c r="F15009" s="761"/>
    </row>
    <row r="15010" spans="1:6" customFormat="1" ht="24.75">
      <c r="A15010" s="514">
        <v>105637</v>
      </c>
      <c r="B15010" s="275" t="s">
        <v>0</v>
      </c>
      <c r="C15010" s="1329" t="s">
        <v>24020</v>
      </c>
      <c r="D15010" s="514" t="s">
        <v>34</v>
      </c>
      <c r="E15010" s="673">
        <v>192.95</v>
      </c>
      <c r="F15010" s="761"/>
    </row>
    <row r="15011" spans="1:6" customFormat="1" ht="24.75">
      <c r="A15011" s="514">
        <v>105707</v>
      </c>
      <c r="B15011" s="275" t="s">
        <v>0</v>
      </c>
      <c r="C15011" s="1329" t="s">
        <v>24021</v>
      </c>
      <c r="D15011" s="514" t="s">
        <v>34</v>
      </c>
      <c r="E15011" s="673">
        <v>188.16</v>
      </c>
      <c r="F15011" s="761"/>
    </row>
    <row r="15012" spans="1:6" customFormat="1" ht="24.75">
      <c r="A15012" s="514">
        <v>105709</v>
      </c>
      <c r="B15012" s="275" t="s">
        <v>0</v>
      </c>
      <c r="C15012" s="1329" t="s">
        <v>24022</v>
      </c>
      <c r="D15012" s="514" t="s">
        <v>34</v>
      </c>
      <c r="E15012" s="673">
        <v>185.75</v>
      </c>
      <c r="F15012" s="761"/>
    </row>
    <row r="15013" spans="1:6" customFormat="1" ht="24.75">
      <c r="A15013" s="514">
        <v>105693</v>
      </c>
      <c r="B15013" s="275" t="s">
        <v>0</v>
      </c>
      <c r="C15013" s="1329" t="s">
        <v>23176</v>
      </c>
      <c r="D15013" s="514" t="s">
        <v>34</v>
      </c>
      <c r="E15013" s="673">
        <v>198.87</v>
      </c>
      <c r="F15013" s="761"/>
    </row>
    <row r="15014" spans="1:6" customFormat="1" ht="24.75">
      <c r="A15014" s="514">
        <v>105696</v>
      </c>
      <c r="B15014" s="275" t="s">
        <v>0</v>
      </c>
      <c r="C15014" s="1329" t="s">
        <v>23179</v>
      </c>
      <c r="D15014" s="514" t="s">
        <v>34</v>
      </c>
      <c r="E15014" s="673">
        <v>188.63</v>
      </c>
      <c r="F15014" s="761"/>
    </row>
    <row r="15015" spans="1:6" customFormat="1" ht="24.75">
      <c r="A15015" s="514">
        <v>105702</v>
      </c>
      <c r="B15015" s="275" t="s">
        <v>0</v>
      </c>
      <c r="C15015" s="1329" t="s">
        <v>23185</v>
      </c>
      <c r="D15015" s="514" t="s">
        <v>34</v>
      </c>
      <c r="E15015" s="673">
        <v>183.48</v>
      </c>
      <c r="F15015" s="761"/>
    </row>
    <row r="15016" spans="1:6" customFormat="1" ht="24.75">
      <c r="A15016" s="514">
        <v>105675</v>
      </c>
      <c r="B15016" s="275" t="s">
        <v>0</v>
      </c>
      <c r="C15016" s="1329" t="s">
        <v>24023</v>
      </c>
      <c r="D15016" s="514" t="s">
        <v>34</v>
      </c>
      <c r="E15016" s="673">
        <v>224.9</v>
      </c>
      <c r="F15016" s="761"/>
    </row>
    <row r="15017" spans="1:6" customFormat="1" ht="24.75">
      <c r="A15017" s="514">
        <v>105681</v>
      </c>
      <c r="B15017" s="275" t="s">
        <v>0</v>
      </c>
      <c r="C15017" s="1329" t="s">
        <v>24024</v>
      </c>
      <c r="D15017" s="514" t="s">
        <v>34</v>
      </c>
      <c r="E15017" s="673">
        <v>220.11</v>
      </c>
      <c r="F15017" s="761"/>
    </row>
    <row r="15018" spans="1:6" customFormat="1" ht="24.75">
      <c r="A15018" s="514">
        <v>105687</v>
      </c>
      <c r="B15018" s="275" t="s">
        <v>0</v>
      </c>
      <c r="C15018" s="1329" t="s">
        <v>24025</v>
      </c>
      <c r="D15018" s="514" t="s">
        <v>34</v>
      </c>
      <c r="E15018" s="673">
        <v>217.7</v>
      </c>
      <c r="F15018" s="761"/>
    </row>
    <row r="15019" spans="1:6" customFormat="1" ht="24.75">
      <c r="A15019" s="514">
        <v>105694</v>
      </c>
      <c r="B15019" s="275" t="s">
        <v>0</v>
      </c>
      <c r="C15019" s="1329" t="s">
        <v>23177</v>
      </c>
      <c r="D15019" s="514" t="s">
        <v>34</v>
      </c>
      <c r="E15019" s="673">
        <v>230.3</v>
      </c>
      <c r="F15019" s="761"/>
    </row>
    <row r="15020" spans="1:6" customFormat="1" ht="24.75">
      <c r="A15020" s="514">
        <v>105697</v>
      </c>
      <c r="B15020" s="275" t="s">
        <v>0</v>
      </c>
      <c r="C15020" s="1329" t="s">
        <v>23180</v>
      </c>
      <c r="D15020" s="514" t="s">
        <v>34</v>
      </c>
      <c r="E15020" s="673">
        <v>220.06</v>
      </c>
      <c r="F15020" s="761"/>
    </row>
    <row r="15021" spans="1:6" customFormat="1" ht="24.75">
      <c r="A15021" s="514">
        <v>105703</v>
      </c>
      <c r="B15021" s="275" t="s">
        <v>0</v>
      </c>
      <c r="C15021" s="1329" t="s">
        <v>23186</v>
      </c>
      <c r="D15021" s="514" t="s">
        <v>34</v>
      </c>
      <c r="E15021" s="673">
        <v>214.91</v>
      </c>
      <c r="F15021" s="761"/>
    </row>
    <row r="15022" spans="1:6" customFormat="1" ht="24.75">
      <c r="A15022" s="514">
        <v>105676</v>
      </c>
      <c r="B15022" s="275" t="s">
        <v>0</v>
      </c>
      <c r="C15022" s="1329" t="s">
        <v>24026</v>
      </c>
      <c r="D15022" s="514" t="s">
        <v>34</v>
      </c>
      <c r="E15022" s="673">
        <v>254.15</v>
      </c>
      <c r="F15022" s="761"/>
    </row>
    <row r="15023" spans="1:6" customFormat="1" ht="24.75">
      <c r="A15023" s="514">
        <v>105682</v>
      </c>
      <c r="B15023" s="275" t="s">
        <v>0</v>
      </c>
      <c r="C15023" s="1329" t="s">
        <v>24027</v>
      </c>
      <c r="D15023" s="514" t="s">
        <v>34</v>
      </c>
      <c r="E15023" s="673">
        <v>249.36</v>
      </c>
      <c r="F15023" s="761"/>
    </row>
    <row r="15024" spans="1:6" customFormat="1" ht="24.75">
      <c r="A15024" s="514">
        <v>105688</v>
      </c>
      <c r="B15024" s="275" t="s">
        <v>0</v>
      </c>
      <c r="C15024" s="1329" t="s">
        <v>24028</v>
      </c>
      <c r="D15024" s="514" t="s">
        <v>34</v>
      </c>
      <c r="E15024" s="673">
        <v>246.95</v>
      </c>
      <c r="F15024" s="761"/>
    </row>
    <row r="15025" spans="1:6" customFormat="1" ht="24.75">
      <c r="A15025" s="514">
        <v>105695</v>
      </c>
      <c r="B15025" s="275" t="s">
        <v>0</v>
      </c>
      <c r="C15025" s="1329" t="s">
        <v>23178</v>
      </c>
      <c r="D15025" s="514" t="s">
        <v>34</v>
      </c>
      <c r="E15025" s="673">
        <v>261.27999999999997</v>
      </c>
      <c r="F15025" s="761"/>
    </row>
    <row r="15026" spans="1:6" customFormat="1" ht="24.75">
      <c r="A15026" s="514">
        <v>105698</v>
      </c>
      <c r="B15026" s="275" t="s">
        <v>0</v>
      </c>
      <c r="C15026" s="1329" t="s">
        <v>23181</v>
      </c>
      <c r="D15026" s="514" t="s">
        <v>34</v>
      </c>
      <c r="E15026" s="673">
        <v>251.04</v>
      </c>
      <c r="F15026" s="761"/>
    </row>
    <row r="15027" spans="1:6" customFormat="1" ht="24.75">
      <c r="A15027" s="514">
        <v>105704</v>
      </c>
      <c r="B15027" s="275" t="s">
        <v>0</v>
      </c>
      <c r="C15027" s="1329" t="s">
        <v>23187</v>
      </c>
      <c r="D15027" s="514" t="s">
        <v>34</v>
      </c>
      <c r="E15027" s="673">
        <v>245.89</v>
      </c>
      <c r="F15027" s="761"/>
    </row>
    <row r="15028" spans="1:6" customFormat="1" ht="24.75">
      <c r="A15028" s="514">
        <v>105677</v>
      </c>
      <c r="B15028" s="275" t="s">
        <v>0</v>
      </c>
      <c r="C15028" s="1329" t="s">
        <v>24029</v>
      </c>
      <c r="D15028" s="514" t="s">
        <v>34</v>
      </c>
      <c r="E15028" s="673">
        <v>283.39</v>
      </c>
      <c r="F15028" s="761"/>
    </row>
    <row r="15029" spans="1:6" customFormat="1" ht="24.75">
      <c r="A15029" s="514">
        <v>105683</v>
      </c>
      <c r="B15029" s="275" t="s">
        <v>0</v>
      </c>
      <c r="C15029" s="1329" t="s">
        <v>24030</v>
      </c>
      <c r="D15029" s="514" t="s">
        <v>34</v>
      </c>
      <c r="E15029" s="673">
        <v>278.60000000000002</v>
      </c>
      <c r="F15029" s="761"/>
    </row>
    <row r="15030" spans="1:6" customFormat="1" ht="24.75">
      <c r="A15030" s="514">
        <v>105689</v>
      </c>
      <c r="B15030" s="275" t="s">
        <v>0</v>
      </c>
      <c r="C15030" s="1329" t="s">
        <v>24031</v>
      </c>
      <c r="D15030" s="514" t="s">
        <v>34</v>
      </c>
      <c r="E15030" s="673">
        <v>276.19</v>
      </c>
      <c r="F15030" s="761"/>
    </row>
    <row r="15031" spans="1:6" customFormat="1" ht="24.75">
      <c r="A15031" s="514">
        <v>105579</v>
      </c>
      <c r="B15031" s="275" t="s">
        <v>0</v>
      </c>
      <c r="C15031" s="1329" t="s">
        <v>23130</v>
      </c>
      <c r="D15031" s="514" t="s">
        <v>34</v>
      </c>
      <c r="E15031" s="673">
        <v>131.76</v>
      </c>
      <c r="F15031" s="761"/>
    </row>
    <row r="15032" spans="1:6" customFormat="1" ht="24.75">
      <c r="A15032" s="514">
        <v>105580</v>
      </c>
      <c r="B15032" s="275" t="s">
        <v>0</v>
      </c>
      <c r="C15032" s="1329" t="s">
        <v>23131</v>
      </c>
      <c r="D15032" s="514" t="s">
        <v>34</v>
      </c>
      <c r="E15032" s="673">
        <v>121.52</v>
      </c>
      <c r="F15032" s="761"/>
    </row>
    <row r="15033" spans="1:6" customFormat="1" ht="24.75">
      <c r="A15033" s="514">
        <v>105582</v>
      </c>
      <c r="B15033" s="275" t="s">
        <v>0</v>
      </c>
      <c r="C15033" s="1329" t="s">
        <v>23133</v>
      </c>
      <c r="D15033" s="514" t="s">
        <v>34</v>
      </c>
      <c r="E15033" s="673">
        <v>116.37</v>
      </c>
      <c r="F15033" s="761"/>
    </row>
    <row r="15034" spans="1:6" customFormat="1" ht="24.75">
      <c r="A15034" s="514">
        <v>105638</v>
      </c>
      <c r="B15034" s="275" t="s">
        <v>0</v>
      </c>
      <c r="C15034" s="1329" t="s">
        <v>24032</v>
      </c>
      <c r="D15034" s="514" t="s">
        <v>34</v>
      </c>
      <c r="E15034" s="673">
        <v>166.41</v>
      </c>
      <c r="F15034" s="761"/>
    </row>
    <row r="15035" spans="1:6" customFormat="1" ht="24.75">
      <c r="A15035" s="514">
        <v>105715</v>
      </c>
      <c r="B15035" s="275" t="s">
        <v>0</v>
      </c>
      <c r="C15035" s="1329" t="s">
        <v>24033</v>
      </c>
      <c r="D15035" s="514" t="s">
        <v>34</v>
      </c>
      <c r="E15035" s="673">
        <v>161.62</v>
      </c>
      <c r="F15035" s="761"/>
    </row>
    <row r="15036" spans="1:6" customFormat="1" ht="24.75">
      <c r="A15036" s="514">
        <v>105717</v>
      </c>
      <c r="B15036" s="275" t="s">
        <v>0</v>
      </c>
      <c r="C15036" s="1329" t="s">
        <v>24034</v>
      </c>
      <c r="D15036" s="514" t="s">
        <v>34</v>
      </c>
      <c r="E15036" s="673">
        <v>159.21</v>
      </c>
      <c r="F15036" s="761"/>
    </row>
    <row r="15037" spans="1:6" customFormat="1" ht="24.75">
      <c r="A15037" s="514">
        <v>105626</v>
      </c>
      <c r="B15037" s="275" t="s">
        <v>0</v>
      </c>
      <c r="C15037" s="1329" t="s">
        <v>23147</v>
      </c>
      <c r="D15037" s="514" t="s">
        <v>34</v>
      </c>
      <c r="E15037" s="673">
        <v>130.61000000000001</v>
      </c>
      <c r="F15037" s="761"/>
    </row>
    <row r="15038" spans="1:6" customFormat="1" ht="24.75">
      <c r="A15038" s="514">
        <v>105629</v>
      </c>
      <c r="B15038" s="275" t="s">
        <v>0</v>
      </c>
      <c r="C15038" s="1329" t="s">
        <v>23150</v>
      </c>
      <c r="D15038" s="514" t="s">
        <v>34</v>
      </c>
      <c r="E15038" s="673">
        <v>122.4</v>
      </c>
      <c r="F15038" s="761"/>
    </row>
    <row r="15039" spans="1:6" customFormat="1" ht="24.75">
      <c r="A15039" s="514">
        <v>105635</v>
      </c>
      <c r="B15039" s="275" t="s">
        <v>0</v>
      </c>
      <c r="C15039" s="1329" t="s">
        <v>23156</v>
      </c>
      <c r="D15039" s="514" t="s">
        <v>34</v>
      </c>
      <c r="E15039" s="673">
        <v>121.25</v>
      </c>
      <c r="F15039" s="761"/>
    </row>
    <row r="15040" spans="1:6" customFormat="1" ht="24.75">
      <c r="A15040" s="514">
        <v>105605</v>
      </c>
      <c r="B15040" s="275" t="s">
        <v>0</v>
      </c>
      <c r="C15040" s="1329" t="s">
        <v>24035</v>
      </c>
      <c r="D15040" s="514" t="s">
        <v>34</v>
      </c>
      <c r="E15040" s="673">
        <v>119.86</v>
      </c>
      <c r="F15040" s="761"/>
    </row>
    <row r="15041" spans="1:6" customFormat="1" ht="24.75">
      <c r="A15041" s="514">
        <v>105613</v>
      </c>
      <c r="B15041" s="275" t="s">
        <v>0</v>
      </c>
      <c r="C15041" s="1329" t="s">
        <v>24036</v>
      </c>
      <c r="D15041" s="514" t="s">
        <v>34</v>
      </c>
      <c r="E15041" s="673">
        <v>116.76</v>
      </c>
      <c r="F15041" s="761"/>
    </row>
    <row r="15042" spans="1:6" customFormat="1" ht="24.75">
      <c r="A15042" s="514">
        <v>105621</v>
      </c>
      <c r="B15042" s="275" t="s">
        <v>0</v>
      </c>
      <c r="C15042" s="1329" t="s">
        <v>24037</v>
      </c>
      <c r="D15042" s="514" t="s">
        <v>34</v>
      </c>
      <c r="E15042" s="673">
        <v>114.52</v>
      </c>
      <c r="F15042" s="761"/>
    </row>
    <row r="15043" spans="1:6" customFormat="1" ht="24.75">
      <c r="A15043" s="514">
        <v>105627</v>
      </c>
      <c r="B15043" s="275" t="s">
        <v>0</v>
      </c>
      <c r="C15043" s="1329" t="s">
        <v>23148</v>
      </c>
      <c r="D15043" s="514" t="s">
        <v>34</v>
      </c>
      <c r="E15043" s="673">
        <v>163.34</v>
      </c>
      <c r="F15043" s="761"/>
    </row>
    <row r="15044" spans="1:6" customFormat="1" ht="24.75">
      <c r="A15044" s="514">
        <v>105630</v>
      </c>
      <c r="B15044" s="275" t="s">
        <v>0</v>
      </c>
      <c r="C15044" s="1329" t="s">
        <v>23151</v>
      </c>
      <c r="D15044" s="514" t="s">
        <v>34</v>
      </c>
      <c r="E15044" s="673">
        <v>155.13</v>
      </c>
      <c r="F15044" s="761"/>
    </row>
    <row r="15045" spans="1:6" customFormat="1" ht="24.75">
      <c r="A15045" s="514">
        <v>105636</v>
      </c>
      <c r="B15045" s="275" t="s">
        <v>0</v>
      </c>
      <c r="C15045" s="1329" t="s">
        <v>23157</v>
      </c>
      <c r="D15045" s="514" t="s">
        <v>34</v>
      </c>
      <c r="E15045" s="673">
        <v>153.97999999999999</v>
      </c>
      <c r="F15045" s="761"/>
    </row>
    <row r="15046" spans="1:6" customFormat="1" ht="24.75">
      <c r="A15046" s="514">
        <v>105606</v>
      </c>
      <c r="B15046" s="275" t="s">
        <v>0</v>
      </c>
      <c r="C15046" s="1329" t="s">
        <v>24038</v>
      </c>
      <c r="D15046" s="514" t="s">
        <v>34</v>
      </c>
      <c r="E15046" s="673">
        <v>151.76</v>
      </c>
      <c r="F15046" s="761"/>
    </row>
    <row r="15047" spans="1:6" customFormat="1" ht="24.75">
      <c r="A15047" s="514">
        <v>105614</v>
      </c>
      <c r="B15047" s="275" t="s">
        <v>0</v>
      </c>
      <c r="C15047" s="1329" t="s">
        <v>24039</v>
      </c>
      <c r="D15047" s="514" t="s">
        <v>34</v>
      </c>
      <c r="E15047" s="673">
        <v>148.66</v>
      </c>
      <c r="F15047" s="761"/>
    </row>
    <row r="15048" spans="1:6" customFormat="1" ht="24.75">
      <c r="A15048" s="514">
        <v>105622</v>
      </c>
      <c r="B15048" s="275" t="s">
        <v>0</v>
      </c>
      <c r="C15048" s="1329" t="s">
        <v>24040</v>
      </c>
      <c r="D15048" s="514" t="s">
        <v>34</v>
      </c>
      <c r="E15048" s="673">
        <v>146.41999999999999</v>
      </c>
      <c r="F15048" s="761"/>
    </row>
    <row r="15049" spans="1:6" customFormat="1" ht="24.75">
      <c r="A15049" s="514">
        <v>105572</v>
      </c>
      <c r="B15049" s="275" t="s">
        <v>0</v>
      </c>
      <c r="C15049" s="1329" t="s">
        <v>23123</v>
      </c>
      <c r="D15049" s="514" t="s">
        <v>34</v>
      </c>
      <c r="E15049" s="673">
        <v>63.36</v>
      </c>
      <c r="F15049" s="761"/>
    </row>
    <row r="15050" spans="1:6" customFormat="1" ht="24.75">
      <c r="A15050" s="514">
        <v>105574</v>
      </c>
      <c r="B15050" s="275" t="s">
        <v>0</v>
      </c>
      <c r="C15050" s="1329" t="s">
        <v>23125</v>
      </c>
      <c r="D15050" s="514" t="s">
        <v>34</v>
      </c>
      <c r="E15050" s="673">
        <v>55.15</v>
      </c>
      <c r="F15050" s="761"/>
    </row>
    <row r="15051" spans="1:6" customFormat="1" ht="24.75">
      <c r="A15051" s="514">
        <v>105576</v>
      </c>
      <c r="B15051" s="275" t="s">
        <v>0</v>
      </c>
      <c r="C15051" s="1329" t="s">
        <v>23127</v>
      </c>
      <c r="D15051" s="514" t="s">
        <v>34</v>
      </c>
      <c r="E15051" s="673">
        <v>54</v>
      </c>
      <c r="F15051" s="761"/>
    </row>
    <row r="15052" spans="1:6" customFormat="1" ht="24.75">
      <c r="A15052" s="514">
        <v>105603</v>
      </c>
      <c r="B15052" s="275" t="s">
        <v>0</v>
      </c>
      <c r="C15052" s="1329" t="s">
        <v>24041</v>
      </c>
      <c r="D15052" s="514" t="s">
        <v>34</v>
      </c>
      <c r="E15052" s="673">
        <v>56.07</v>
      </c>
      <c r="F15052" s="761"/>
    </row>
    <row r="15053" spans="1:6" customFormat="1" ht="24.75">
      <c r="A15053" s="514">
        <v>105611</v>
      </c>
      <c r="B15053" s="275" t="s">
        <v>0</v>
      </c>
      <c r="C15053" s="1329" t="s">
        <v>24042</v>
      </c>
      <c r="D15053" s="514" t="s">
        <v>34</v>
      </c>
      <c r="E15053" s="673">
        <v>52.97</v>
      </c>
      <c r="F15053" s="761"/>
    </row>
    <row r="15054" spans="1:6" customFormat="1" ht="24.75">
      <c r="A15054" s="514">
        <v>105619</v>
      </c>
      <c r="B15054" s="275" t="s">
        <v>0</v>
      </c>
      <c r="C15054" s="1329" t="s">
        <v>24043</v>
      </c>
      <c r="D15054" s="514" t="s">
        <v>34</v>
      </c>
      <c r="E15054" s="673">
        <v>50.73</v>
      </c>
      <c r="F15054" s="761"/>
    </row>
    <row r="15055" spans="1:6" customFormat="1" ht="24.75">
      <c r="A15055" s="514">
        <v>105573</v>
      </c>
      <c r="B15055" s="275" t="s">
        <v>0</v>
      </c>
      <c r="C15055" s="1329" t="s">
        <v>23124</v>
      </c>
      <c r="D15055" s="514" t="s">
        <v>34</v>
      </c>
      <c r="E15055" s="673">
        <v>97.44</v>
      </c>
      <c r="F15055" s="761"/>
    </row>
    <row r="15056" spans="1:6" customFormat="1" ht="24.75">
      <c r="A15056" s="514">
        <v>105628</v>
      </c>
      <c r="B15056" s="275" t="s">
        <v>0</v>
      </c>
      <c r="C15056" s="1329" t="s">
        <v>23149</v>
      </c>
      <c r="D15056" s="514" t="s">
        <v>34</v>
      </c>
      <c r="E15056" s="673">
        <v>89.23</v>
      </c>
      <c r="F15056" s="761"/>
    </row>
    <row r="15057" spans="1:6" customFormat="1" ht="24.75">
      <c r="A15057" s="514">
        <v>105634</v>
      </c>
      <c r="B15057" s="275" t="s">
        <v>0</v>
      </c>
      <c r="C15057" s="1329" t="s">
        <v>23155</v>
      </c>
      <c r="D15057" s="514" t="s">
        <v>34</v>
      </c>
      <c r="E15057" s="673">
        <v>88.08</v>
      </c>
      <c r="F15057" s="761"/>
    </row>
    <row r="15058" spans="1:6" customFormat="1" ht="24.75">
      <c r="A15058" s="514">
        <v>105604</v>
      </c>
      <c r="B15058" s="275" t="s">
        <v>0</v>
      </c>
      <c r="C15058" s="1329" t="s">
        <v>24044</v>
      </c>
      <c r="D15058" s="514" t="s">
        <v>34</v>
      </c>
      <c r="E15058" s="673">
        <v>87.96</v>
      </c>
      <c r="F15058" s="761"/>
    </row>
    <row r="15059" spans="1:6" customFormat="1" ht="24.75">
      <c r="A15059" s="514">
        <v>105612</v>
      </c>
      <c r="B15059" s="275" t="s">
        <v>0</v>
      </c>
      <c r="C15059" s="1329" t="s">
        <v>24045</v>
      </c>
      <c r="D15059" s="514" t="s">
        <v>34</v>
      </c>
      <c r="E15059" s="673">
        <v>84.86</v>
      </c>
      <c r="F15059" s="761"/>
    </row>
    <row r="15060" spans="1:6" customFormat="1" ht="24.75">
      <c r="A15060" s="514">
        <v>105620</v>
      </c>
      <c r="B15060" s="275" t="s">
        <v>0</v>
      </c>
      <c r="C15060" s="1329" t="s">
        <v>24046</v>
      </c>
      <c r="D15060" s="514" t="s">
        <v>34</v>
      </c>
      <c r="E15060" s="673">
        <v>82.62</v>
      </c>
      <c r="F15060" s="761"/>
    </row>
    <row r="15061" spans="1:6" customFormat="1" ht="24.75">
      <c r="A15061" s="514">
        <v>105586</v>
      </c>
      <c r="B15061" s="275" t="s">
        <v>0</v>
      </c>
      <c r="C15061" s="1329" t="s">
        <v>23135</v>
      </c>
      <c r="D15061" s="514" t="s">
        <v>34</v>
      </c>
      <c r="E15061" s="673">
        <v>160.97999999999999</v>
      </c>
      <c r="F15061" s="761"/>
    </row>
    <row r="15062" spans="1:6" customFormat="1" ht="24.75">
      <c r="A15062" s="514">
        <v>105587</v>
      </c>
      <c r="B15062" s="275" t="s">
        <v>0</v>
      </c>
      <c r="C15062" s="1329" t="s">
        <v>23136</v>
      </c>
      <c r="D15062" s="514" t="s">
        <v>34</v>
      </c>
      <c r="E15062" s="673">
        <v>146.85</v>
      </c>
      <c r="F15062" s="761"/>
    </row>
    <row r="15063" spans="1:6" customFormat="1" ht="24.75">
      <c r="A15063" s="514">
        <v>105589</v>
      </c>
      <c r="B15063" s="275" t="s">
        <v>0</v>
      </c>
      <c r="C15063" s="1329" t="s">
        <v>23138</v>
      </c>
      <c r="D15063" s="514" t="s">
        <v>34</v>
      </c>
      <c r="E15063" s="673">
        <v>145.55000000000001</v>
      </c>
      <c r="F15063" s="761"/>
    </row>
    <row r="15064" spans="1:6" customFormat="1" ht="24.75">
      <c r="A15064" s="514">
        <v>105584</v>
      </c>
      <c r="B15064" s="275" t="s">
        <v>0</v>
      </c>
      <c r="C15064" s="1329" t="s">
        <v>24047</v>
      </c>
      <c r="D15064" s="514" t="s">
        <v>34</v>
      </c>
      <c r="E15064" s="673">
        <v>201.73</v>
      </c>
      <c r="F15064" s="761"/>
    </row>
    <row r="15065" spans="1:6" customFormat="1" ht="24.75">
      <c r="A15065" s="514">
        <v>105720</v>
      </c>
      <c r="B15065" s="275" t="s">
        <v>0</v>
      </c>
      <c r="C15065" s="1329" t="s">
        <v>24048</v>
      </c>
      <c r="D15065" s="514" t="s">
        <v>34</v>
      </c>
      <c r="E15065" s="673">
        <v>194.04</v>
      </c>
      <c r="F15065" s="761"/>
    </row>
    <row r="15066" spans="1:6" customFormat="1" ht="24.75">
      <c r="A15066" s="514">
        <v>105722</v>
      </c>
      <c r="B15066" s="275" t="s">
        <v>0</v>
      </c>
      <c r="C15066" s="1329" t="s">
        <v>24049</v>
      </c>
      <c r="D15066" s="514" t="s">
        <v>34</v>
      </c>
      <c r="E15066" s="673">
        <v>194.5</v>
      </c>
      <c r="F15066" s="761"/>
    </row>
    <row r="15067" spans="1:6" customFormat="1" ht="24.75">
      <c r="A15067" s="514">
        <v>105593</v>
      </c>
      <c r="B15067" s="275" t="s">
        <v>0</v>
      </c>
      <c r="C15067" s="1329" t="s">
        <v>23140</v>
      </c>
      <c r="D15067" s="514" t="s">
        <v>34</v>
      </c>
      <c r="E15067" s="673">
        <v>143.52000000000001</v>
      </c>
      <c r="F15067" s="761"/>
    </row>
    <row r="15068" spans="1:6" customFormat="1" ht="24.75">
      <c r="A15068" s="514">
        <v>105594</v>
      </c>
      <c r="B15068" s="275" t="s">
        <v>0</v>
      </c>
      <c r="C15068" s="1329" t="s">
        <v>23141</v>
      </c>
      <c r="D15068" s="514" t="s">
        <v>34</v>
      </c>
      <c r="E15068" s="673">
        <v>129.38999999999999</v>
      </c>
      <c r="F15068" s="761"/>
    </row>
    <row r="15069" spans="1:6" customFormat="1" ht="24.75">
      <c r="A15069" s="514">
        <v>105596</v>
      </c>
      <c r="B15069" s="275" t="s">
        <v>0</v>
      </c>
      <c r="C15069" s="1329" t="s">
        <v>23143</v>
      </c>
      <c r="D15069" s="514" t="s">
        <v>34</v>
      </c>
      <c r="E15069" s="673">
        <v>128.09</v>
      </c>
      <c r="F15069" s="761"/>
    </row>
    <row r="15070" spans="1:6" customFormat="1" ht="24.75">
      <c r="A15070" s="514">
        <v>105591</v>
      </c>
      <c r="B15070" s="275" t="s">
        <v>0</v>
      </c>
      <c r="C15070" s="1329" t="s">
        <v>24050</v>
      </c>
      <c r="D15070" s="514" t="s">
        <v>34</v>
      </c>
      <c r="E15070" s="673">
        <v>175.19</v>
      </c>
      <c r="F15070" s="761"/>
    </row>
    <row r="15071" spans="1:6" customFormat="1" ht="24.75">
      <c r="A15071" s="514">
        <v>105724</v>
      </c>
      <c r="B15071" s="275" t="s">
        <v>0</v>
      </c>
      <c r="C15071" s="1329" t="s">
        <v>24051</v>
      </c>
      <c r="D15071" s="514" t="s">
        <v>34</v>
      </c>
      <c r="E15071" s="673">
        <v>167.5</v>
      </c>
      <c r="F15071" s="761"/>
    </row>
    <row r="15072" spans="1:6" customFormat="1" ht="24.75">
      <c r="A15072" s="514">
        <v>105726</v>
      </c>
      <c r="B15072" s="275" t="s">
        <v>0</v>
      </c>
      <c r="C15072" s="1329" t="s">
        <v>24052</v>
      </c>
      <c r="D15072" s="514" t="s">
        <v>34</v>
      </c>
      <c r="E15072" s="673">
        <v>167.96</v>
      </c>
      <c r="F15072" s="761"/>
    </row>
    <row r="15073" spans="1:6" customFormat="1" ht="24.75">
      <c r="A15073" s="514">
        <v>105567</v>
      </c>
      <c r="B15073" s="275" t="s">
        <v>0</v>
      </c>
      <c r="C15073" s="1329" t="s">
        <v>23118</v>
      </c>
      <c r="D15073" s="514" t="s">
        <v>34</v>
      </c>
      <c r="E15073" s="673">
        <v>15.18</v>
      </c>
      <c r="F15073" s="761"/>
    </row>
    <row r="15074" spans="1:6" customFormat="1" ht="24.75">
      <c r="A15074" s="514">
        <v>105568</v>
      </c>
      <c r="B15074" s="275" t="s">
        <v>0</v>
      </c>
      <c r="C15074" s="1329" t="s">
        <v>23119</v>
      </c>
      <c r="D15074" s="514" t="s">
        <v>34</v>
      </c>
      <c r="E15074" s="673">
        <v>12.08</v>
      </c>
      <c r="F15074" s="761"/>
    </row>
    <row r="15075" spans="1:6" customFormat="1" ht="24.75">
      <c r="A15075" s="514">
        <v>105570</v>
      </c>
      <c r="B15075" s="275" t="s">
        <v>0</v>
      </c>
      <c r="C15075" s="1329" t="s">
        <v>23121</v>
      </c>
      <c r="D15075" s="514" t="s">
        <v>34</v>
      </c>
      <c r="E15075" s="673">
        <v>9.9700000000000006</v>
      </c>
      <c r="F15075" s="761"/>
    </row>
    <row r="15076" spans="1:6" customFormat="1">
      <c r="A15076" s="514">
        <v>100575</v>
      </c>
      <c r="B15076" s="275" t="s">
        <v>0</v>
      </c>
      <c r="C15076" s="1329" t="s">
        <v>23114</v>
      </c>
      <c r="D15076" s="514" t="s">
        <v>32</v>
      </c>
      <c r="E15076" s="673">
        <v>0.57999999999999996</v>
      </c>
      <c r="F15076" s="761"/>
    </row>
    <row r="15077" spans="1:6" customFormat="1">
      <c r="A15077" s="514">
        <v>100577</v>
      </c>
      <c r="B15077" s="275" t="s">
        <v>0</v>
      </c>
      <c r="C15077" s="1329" t="s">
        <v>23090</v>
      </c>
      <c r="D15077" s="514" t="s">
        <v>32</v>
      </c>
      <c r="E15077" s="673">
        <v>1.46</v>
      </c>
      <c r="F15077" s="761"/>
    </row>
    <row r="15078" spans="1:6" customFormat="1">
      <c r="A15078" s="514">
        <v>105598</v>
      </c>
      <c r="B15078" s="275" t="s">
        <v>0</v>
      </c>
      <c r="C15078" s="1329" t="s">
        <v>23092</v>
      </c>
      <c r="D15078" s="514" t="s">
        <v>32</v>
      </c>
      <c r="E15078" s="673">
        <v>1.96</v>
      </c>
      <c r="F15078" s="761"/>
    </row>
    <row r="15079" spans="1:6" customFormat="1">
      <c r="A15079" s="514">
        <v>100576</v>
      </c>
      <c r="B15079" s="275" t="s">
        <v>0</v>
      </c>
      <c r="C15079" s="1329" t="s">
        <v>23089</v>
      </c>
      <c r="D15079" s="514" t="s">
        <v>32</v>
      </c>
      <c r="E15079" s="673">
        <v>2.89</v>
      </c>
      <c r="F15079" s="761"/>
    </row>
    <row r="15080" spans="1:6" customFormat="1">
      <c r="A15080" s="514">
        <v>105597</v>
      </c>
      <c r="B15080" s="275" t="s">
        <v>0</v>
      </c>
      <c r="C15080" s="1329" t="s">
        <v>23091</v>
      </c>
      <c r="D15080" s="514" t="s">
        <v>32</v>
      </c>
      <c r="E15080" s="673">
        <v>3.96</v>
      </c>
      <c r="F15080" s="761"/>
    </row>
    <row r="15081" spans="1:6" customFormat="1">
      <c r="A15081" s="514">
        <v>102730</v>
      </c>
      <c r="B15081" s="275" t="s">
        <v>0</v>
      </c>
      <c r="C15081" s="1329" t="s">
        <v>1201</v>
      </c>
      <c r="D15081" s="514" t="s">
        <v>30</v>
      </c>
      <c r="E15081" s="673">
        <v>11.73</v>
      </c>
      <c r="F15081" s="761"/>
    </row>
    <row r="15082" spans="1:6" customFormat="1">
      <c r="A15082" s="514">
        <v>102731</v>
      </c>
      <c r="B15082" s="275" t="s">
        <v>0</v>
      </c>
      <c r="C15082" s="1329" t="s">
        <v>1202</v>
      </c>
      <c r="D15082" s="514" t="s">
        <v>30</v>
      </c>
      <c r="E15082" s="673">
        <v>9.7799999999999994</v>
      </c>
      <c r="F15082" s="761"/>
    </row>
    <row r="15083" spans="1:6" customFormat="1">
      <c r="A15083" s="514">
        <v>102732</v>
      </c>
      <c r="B15083" s="275" t="s">
        <v>0</v>
      </c>
      <c r="C15083" s="1329" t="s">
        <v>1203</v>
      </c>
      <c r="D15083" s="514" t="s">
        <v>30</v>
      </c>
      <c r="E15083" s="673">
        <v>9.1</v>
      </c>
      <c r="F15083" s="761"/>
    </row>
    <row r="15084" spans="1:6" customFormat="1">
      <c r="A15084" s="514">
        <v>102733</v>
      </c>
      <c r="B15084" s="275" t="s">
        <v>0</v>
      </c>
      <c r="C15084" s="1329" t="s">
        <v>1204</v>
      </c>
      <c r="D15084" s="514" t="s">
        <v>30</v>
      </c>
      <c r="E15084" s="673">
        <v>10</v>
      </c>
      <c r="F15084" s="761"/>
    </row>
    <row r="15085" spans="1:6" customFormat="1">
      <c r="A15085" s="514">
        <v>102728</v>
      </c>
      <c r="B15085" s="275" t="s">
        <v>0</v>
      </c>
      <c r="C15085" s="1329" t="s">
        <v>1199</v>
      </c>
      <c r="D15085" s="514" t="s">
        <v>30</v>
      </c>
      <c r="E15085" s="673">
        <v>14.61</v>
      </c>
      <c r="F15085" s="761"/>
    </row>
    <row r="15086" spans="1:6" customFormat="1">
      <c r="A15086" s="514">
        <v>102729</v>
      </c>
      <c r="B15086" s="275" t="s">
        <v>0</v>
      </c>
      <c r="C15086" s="1329" t="s">
        <v>1200</v>
      </c>
      <c r="D15086" s="514" t="s">
        <v>30</v>
      </c>
      <c r="E15086" s="673">
        <v>13.34</v>
      </c>
      <c r="F15086" s="761"/>
    </row>
    <row r="15087" spans="1:6" customFormat="1">
      <c r="A15087" s="514">
        <v>102734</v>
      </c>
      <c r="B15087" s="275" t="s">
        <v>0</v>
      </c>
      <c r="C15087" s="1329" t="s">
        <v>1205</v>
      </c>
      <c r="D15087" s="514" t="s">
        <v>30</v>
      </c>
      <c r="E15087" s="673">
        <v>13.52</v>
      </c>
      <c r="F15087" s="761"/>
    </row>
    <row r="15088" spans="1:6" customFormat="1">
      <c r="A15088" s="514">
        <v>102735</v>
      </c>
      <c r="B15088" s="275" t="s">
        <v>0</v>
      </c>
      <c r="C15088" s="1329" t="s">
        <v>1206</v>
      </c>
      <c r="D15088" s="514" t="s">
        <v>30</v>
      </c>
      <c r="E15088" s="673">
        <v>12.41</v>
      </c>
      <c r="F15088" s="761"/>
    </row>
    <row r="15089" spans="1:6" customFormat="1">
      <c r="A15089" s="514">
        <v>102765</v>
      </c>
      <c r="B15089" s="275" t="s">
        <v>0</v>
      </c>
      <c r="C15089" s="1329" t="s">
        <v>1236</v>
      </c>
      <c r="D15089" s="514" t="s">
        <v>28</v>
      </c>
      <c r="E15089" s="673">
        <v>16545.66</v>
      </c>
      <c r="F15089" s="761"/>
    </row>
    <row r="15090" spans="1:6" customFormat="1">
      <c r="A15090" s="514">
        <v>102795</v>
      </c>
      <c r="B15090" s="275" t="s">
        <v>0</v>
      </c>
      <c r="C15090" s="1329" t="s">
        <v>1266</v>
      </c>
      <c r="D15090" s="514" t="s">
        <v>28</v>
      </c>
      <c r="E15090" s="673">
        <v>31987.15</v>
      </c>
      <c r="F15090" s="761"/>
    </row>
    <row r="15091" spans="1:6" customFormat="1">
      <c r="A15091" s="514">
        <v>102766</v>
      </c>
      <c r="B15091" s="275" t="s">
        <v>0</v>
      </c>
      <c r="C15091" s="1329" t="s">
        <v>1237</v>
      </c>
      <c r="D15091" s="514" t="s">
        <v>28</v>
      </c>
      <c r="E15091" s="673">
        <v>24884.42</v>
      </c>
      <c r="F15091" s="761"/>
    </row>
    <row r="15092" spans="1:6" customFormat="1">
      <c r="A15092" s="514">
        <v>102796</v>
      </c>
      <c r="B15092" s="275" t="s">
        <v>0</v>
      </c>
      <c r="C15092" s="1329" t="s">
        <v>1267</v>
      </c>
      <c r="D15092" s="514" t="s">
        <v>28</v>
      </c>
      <c r="E15092" s="673">
        <v>51462.1</v>
      </c>
      <c r="F15092" s="761"/>
    </row>
    <row r="15093" spans="1:6" customFormat="1">
      <c r="A15093" s="514">
        <v>102767</v>
      </c>
      <c r="B15093" s="275" t="s">
        <v>0</v>
      </c>
      <c r="C15093" s="1329" t="s">
        <v>1238</v>
      </c>
      <c r="D15093" s="514" t="s">
        <v>28</v>
      </c>
      <c r="E15093" s="673">
        <v>34725.53</v>
      </c>
      <c r="F15093" s="761"/>
    </row>
    <row r="15094" spans="1:6" customFormat="1">
      <c r="A15094" s="514">
        <v>102797</v>
      </c>
      <c r="B15094" s="275" t="s">
        <v>0</v>
      </c>
      <c r="C15094" s="1329" t="s">
        <v>1268</v>
      </c>
      <c r="D15094" s="514" t="s">
        <v>28</v>
      </c>
      <c r="E15094" s="673">
        <v>72834.990000000005</v>
      </c>
      <c r="F15094" s="761"/>
    </row>
    <row r="15095" spans="1:6" customFormat="1">
      <c r="A15095" s="514">
        <v>102768</v>
      </c>
      <c r="B15095" s="275" t="s">
        <v>0</v>
      </c>
      <c r="C15095" s="1329" t="s">
        <v>1239</v>
      </c>
      <c r="D15095" s="514" t="s">
        <v>28</v>
      </c>
      <c r="E15095" s="673">
        <v>48393.55</v>
      </c>
      <c r="F15095" s="761"/>
    </row>
    <row r="15096" spans="1:6" customFormat="1">
      <c r="A15096" s="514">
        <v>102798</v>
      </c>
      <c r="B15096" s="275" t="s">
        <v>0</v>
      </c>
      <c r="C15096" s="1329" t="s">
        <v>1269</v>
      </c>
      <c r="D15096" s="514" t="s">
        <v>28</v>
      </c>
      <c r="E15096" s="673">
        <v>89161.600000000006</v>
      </c>
      <c r="F15096" s="761"/>
    </row>
    <row r="15097" spans="1:6" customFormat="1">
      <c r="A15097" s="514">
        <v>102744</v>
      </c>
      <c r="B15097" s="275" t="s">
        <v>0</v>
      </c>
      <c r="C15097" s="1329" t="s">
        <v>1215</v>
      </c>
      <c r="D15097" s="514" t="s">
        <v>28</v>
      </c>
      <c r="E15097" s="673">
        <v>6927.12</v>
      </c>
      <c r="F15097" s="761"/>
    </row>
    <row r="15098" spans="1:6" customFormat="1">
      <c r="A15098" s="514">
        <v>102755</v>
      </c>
      <c r="B15098" s="275" t="s">
        <v>0</v>
      </c>
      <c r="C15098" s="1329" t="s">
        <v>1226</v>
      </c>
      <c r="D15098" s="514" t="s">
        <v>28</v>
      </c>
      <c r="E15098" s="673">
        <v>10681.39</v>
      </c>
      <c r="F15098" s="761"/>
    </row>
    <row r="15099" spans="1:6" customFormat="1">
      <c r="A15099" s="514">
        <v>102782</v>
      </c>
      <c r="B15099" s="275" t="s">
        <v>0</v>
      </c>
      <c r="C15099" s="1329" t="s">
        <v>1253</v>
      </c>
      <c r="D15099" s="514" t="s">
        <v>28</v>
      </c>
      <c r="E15099" s="673">
        <v>15617.16</v>
      </c>
      <c r="F15099" s="761"/>
    </row>
    <row r="15100" spans="1:6" customFormat="1">
      <c r="A15100" s="514">
        <v>102745</v>
      </c>
      <c r="B15100" s="275" t="s">
        <v>0</v>
      </c>
      <c r="C15100" s="1329" t="s">
        <v>1216</v>
      </c>
      <c r="D15100" s="514" t="s">
        <v>28</v>
      </c>
      <c r="E15100" s="673">
        <v>9718.2900000000009</v>
      </c>
      <c r="F15100" s="761"/>
    </row>
    <row r="15101" spans="1:6" customFormat="1">
      <c r="A15101" s="514">
        <v>102756</v>
      </c>
      <c r="B15101" s="275" t="s">
        <v>0</v>
      </c>
      <c r="C15101" s="1329" t="s">
        <v>1227</v>
      </c>
      <c r="D15101" s="514" t="s">
        <v>28</v>
      </c>
      <c r="E15101" s="673">
        <v>15823.43</v>
      </c>
      <c r="F15101" s="761"/>
    </row>
    <row r="15102" spans="1:6" customFormat="1">
      <c r="A15102" s="514">
        <v>102783</v>
      </c>
      <c r="B15102" s="275" t="s">
        <v>0</v>
      </c>
      <c r="C15102" s="1329" t="s">
        <v>1254</v>
      </c>
      <c r="D15102" s="514" t="s">
        <v>28</v>
      </c>
      <c r="E15102" s="673">
        <v>20741.09</v>
      </c>
      <c r="F15102" s="761"/>
    </row>
    <row r="15103" spans="1:6" customFormat="1">
      <c r="A15103" s="514">
        <v>102746</v>
      </c>
      <c r="B15103" s="275" t="s">
        <v>0</v>
      </c>
      <c r="C15103" s="1329" t="s">
        <v>1217</v>
      </c>
      <c r="D15103" s="514" t="s">
        <v>28</v>
      </c>
      <c r="E15103" s="673">
        <v>16824.43</v>
      </c>
      <c r="F15103" s="761"/>
    </row>
    <row r="15104" spans="1:6" customFormat="1">
      <c r="A15104" s="514">
        <v>102757</v>
      </c>
      <c r="B15104" s="275" t="s">
        <v>0</v>
      </c>
      <c r="C15104" s="1329" t="s">
        <v>1228</v>
      </c>
      <c r="D15104" s="514" t="s">
        <v>28</v>
      </c>
      <c r="E15104" s="673">
        <v>29406.47</v>
      </c>
      <c r="F15104" s="761"/>
    </row>
    <row r="15105" spans="1:6" customFormat="1">
      <c r="A15105" s="514">
        <v>102784</v>
      </c>
      <c r="B15105" s="275" t="s">
        <v>0</v>
      </c>
      <c r="C15105" s="1329" t="s">
        <v>1255</v>
      </c>
      <c r="D15105" s="514" t="s">
        <v>28</v>
      </c>
      <c r="E15105" s="673">
        <v>31788.07</v>
      </c>
      <c r="F15105" s="761"/>
    </row>
    <row r="15106" spans="1:6" customFormat="1">
      <c r="A15106" s="514">
        <v>102779</v>
      </c>
      <c r="B15106" s="275" t="s">
        <v>0</v>
      </c>
      <c r="C15106" s="1329" t="s">
        <v>1250</v>
      </c>
      <c r="D15106" s="514" t="s">
        <v>28</v>
      </c>
      <c r="E15106" s="673">
        <v>8246.42</v>
      </c>
      <c r="F15106" s="761"/>
    </row>
    <row r="15107" spans="1:6" customFormat="1">
      <c r="A15107" s="514">
        <v>102780</v>
      </c>
      <c r="B15107" s="275" t="s">
        <v>0</v>
      </c>
      <c r="C15107" s="1329" t="s">
        <v>1251</v>
      </c>
      <c r="D15107" s="514" t="s">
        <v>28</v>
      </c>
      <c r="E15107" s="673">
        <v>9485.7900000000009</v>
      </c>
      <c r="F15107" s="761"/>
    </row>
    <row r="15108" spans="1:6" customFormat="1">
      <c r="A15108" s="514">
        <v>102743</v>
      </c>
      <c r="B15108" s="275" t="s">
        <v>0</v>
      </c>
      <c r="C15108" s="1329" t="s">
        <v>1214</v>
      </c>
      <c r="D15108" s="514" t="s">
        <v>28</v>
      </c>
      <c r="E15108" s="673">
        <v>4634.8</v>
      </c>
      <c r="F15108" s="761"/>
    </row>
    <row r="15109" spans="1:6" customFormat="1">
      <c r="A15109" s="514">
        <v>102781</v>
      </c>
      <c r="B15109" s="275" t="s">
        <v>0</v>
      </c>
      <c r="C15109" s="1329" t="s">
        <v>1252</v>
      </c>
      <c r="D15109" s="514" t="s">
        <v>28</v>
      </c>
      <c r="E15109" s="673">
        <v>14097.32</v>
      </c>
      <c r="F15109" s="761"/>
    </row>
    <row r="15110" spans="1:6" customFormat="1">
      <c r="A15110" s="514">
        <v>102761</v>
      </c>
      <c r="B15110" s="275" t="s">
        <v>0</v>
      </c>
      <c r="C15110" s="1329" t="s">
        <v>1232</v>
      </c>
      <c r="D15110" s="514" t="s">
        <v>28</v>
      </c>
      <c r="E15110" s="673">
        <v>13233.51</v>
      </c>
      <c r="F15110" s="761"/>
    </row>
    <row r="15111" spans="1:6" customFormat="1">
      <c r="A15111" s="514">
        <v>102791</v>
      </c>
      <c r="B15111" s="275" t="s">
        <v>0</v>
      </c>
      <c r="C15111" s="1329" t="s">
        <v>1262</v>
      </c>
      <c r="D15111" s="514" t="s">
        <v>28</v>
      </c>
      <c r="E15111" s="673">
        <v>30006.01</v>
      </c>
      <c r="F15111" s="761"/>
    </row>
    <row r="15112" spans="1:6" customFormat="1">
      <c r="A15112" s="514">
        <v>102762</v>
      </c>
      <c r="B15112" s="275" t="s">
        <v>0</v>
      </c>
      <c r="C15112" s="1329" t="s">
        <v>1233</v>
      </c>
      <c r="D15112" s="514" t="s">
        <v>28</v>
      </c>
      <c r="E15112" s="673">
        <v>20402.59</v>
      </c>
      <c r="F15112" s="761"/>
    </row>
    <row r="15113" spans="1:6" customFormat="1">
      <c r="A15113" s="514">
        <v>102792</v>
      </c>
      <c r="B15113" s="275" t="s">
        <v>0</v>
      </c>
      <c r="C15113" s="1329" t="s">
        <v>1263</v>
      </c>
      <c r="D15113" s="514" t="s">
        <v>28</v>
      </c>
      <c r="E15113" s="673">
        <v>48699.15</v>
      </c>
      <c r="F15113" s="761"/>
    </row>
    <row r="15114" spans="1:6" customFormat="1">
      <c r="A15114" s="514">
        <v>102763</v>
      </c>
      <c r="B15114" s="275" t="s">
        <v>0</v>
      </c>
      <c r="C15114" s="1329" t="s">
        <v>1234</v>
      </c>
      <c r="D15114" s="514" t="s">
        <v>28</v>
      </c>
      <c r="E15114" s="673">
        <v>28319</v>
      </c>
      <c r="F15114" s="761"/>
    </row>
    <row r="15115" spans="1:6" customFormat="1">
      <c r="A15115" s="514">
        <v>102793</v>
      </c>
      <c r="B15115" s="275" t="s">
        <v>0</v>
      </c>
      <c r="C15115" s="1329" t="s">
        <v>1264</v>
      </c>
      <c r="D15115" s="514" t="s">
        <v>28</v>
      </c>
      <c r="E15115" s="673">
        <v>65337.04</v>
      </c>
      <c r="F15115" s="761"/>
    </row>
    <row r="15116" spans="1:6" customFormat="1">
      <c r="A15116" s="514">
        <v>102764</v>
      </c>
      <c r="B15116" s="275" t="s">
        <v>0</v>
      </c>
      <c r="C15116" s="1329" t="s">
        <v>1235</v>
      </c>
      <c r="D15116" s="514" t="s">
        <v>28</v>
      </c>
      <c r="E15116" s="673">
        <v>39832.239999999998</v>
      </c>
      <c r="F15116" s="761"/>
    </row>
    <row r="15117" spans="1:6" customFormat="1">
      <c r="A15117" s="514">
        <v>102794</v>
      </c>
      <c r="B15117" s="275" t="s">
        <v>0</v>
      </c>
      <c r="C15117" s="1329" t="s">
        <v>1265</v>
      </c>
      <c r="D15117" s="514" t="s">
        <v>28</v>
      </c>
      <c r="E15117" s="673">
        <v>93621.7</v>
      </c>
      <c r="F15117" s="761"/>
    </row>
    <row r="15118" spans="1:6" customFormat="1">
      <c r="A15118" s="514">
        <v>102740</v>
      </c>
      <c r="B15118" s="275" t="s">
        <v>0</v>
      </c>
      <c r="C15118" s="1329" t="s">
        <v>1211</v>
      </c>
      <c r="D15118" s="514" t="s">
        <v>28</v>
      </c>
      <c r="E15118" s="673">
        <v>5698.15</v>
      </c>
      <c r="F15118" s="761"/>
    </row>
    <row r="15119" spans="1:6" customFormat="1">
      <c r="A15119" s="514">
        <v>102752</v>
      </c>
      <c r="B15119" s="275" t="s">
        <v>0</v>
      </c>
      <c r="C15119" s="1329" t="s">
        <v>1223</v>
      </c>
      <c r="D15119" s="514" t="s">
        <v>28</v>
      </c>
      <c r="E15119" s="673">
        <v>7641.38</v>
      </c>
      <c r="F15119" s="761"/>
    </row>
    <row r="15120" spans="1:6" customFormat="1">
      <c r="A15120" s="514">
        <v>102776</v>
      </c>
      <c r="B15120" s="275" t="s">
        <v>0</v>
      </c>
      <c r="C15120" s="1329" t="s">
        <v>1247</v>
      </c>
      <c r="D15120" s="514" t="s">
        <v>28</v>
      </c>
      <c r="E15120" s="673">
        <v>12345.56</v>
      </c>
      <c r="F15120" s="761"/>
    </row>
    <row r="15121" spans="1:6" customFormat="1">
      <c r="A15121" s="514">
        <v>102741</v>
      </c>
      <c r="B15121" s="275" t="s">
        <v>0</v>
      </c>
      <c r="C15121" s="1329" t="s">
        <v>1212</v>
      </c>
      <c r="D15121" s="514" t="s">
        <v>28</v>
      </c>
      <c r="E15121" s="673">
        <v>7985.41</v>
      </c>
      <c r="F15121" s="761"/>
    </row>
    <row r="15122" spans="1:6" customFormat="1">
      <c r="A15122" s="514">
        <v>102753</v>
      </c>
      <c r="B15122" s="275" t="s">
        <v>0</v>
      </c>
      <c r="C15122" s="1329" t="s">
        <v>1224</v>
      </c>
      <c r="D15122" s="514" t="s">
        <v>28</v>
      </c>
      <c r="E15122" s="673">
        <v>11285.75</v>
      </c>
      <c r="F15122" s="761"/>
    </row>
    <row r="15123" spans="1:6" customFormat="1">
      <c r="A15123" s="514">
        <v>102777</v>
      </c>
      <c r="B15123" s="275" t="s">
        <v>0</v>
      </c>
      <c r="C15123" s="1329" t="s">
        <v>1248</v>
      </c>
      <c r="D15123" s="514" t="s">
        <v>28</v>
      </c>
      <c r="E15123" s="673">
        <v>18708.849999999999</v>
      </c>
      <c r="F15123" s="761"/>
    </row>
    <row r="15124" spans="1:6" customFormat="1">
      <c r="A15124" s="514">
        <v>102742</v>
      </c>
      <c r="B15124" s="275" t="s">
        <v>0</v>
      </c>
      <c r="C15124" s="1329" t="s">
        <v>1213</v>
      </c>
      <c r="D15124" s="514" t="s">
        <v>28</v>
      </c>
      <c r="E15124" s="673">
        <v>13809.24</v>
      </c>
      <c r="F15124" s="761"/>
    </row>
    <row r="15125" spans="1:6" customFormat="1">
      <c r="A15125" s="514">
        <v>102754</v>
      </c>
      <c r="B15125" s="275" t="s">
        <v>0</v>
      </c>
      <c r="C15125" s="1329" t="s">
        <v>1225</v>
      </c>
      <c r="D15125" s="514" t="s">
        <v>28</v>
      </c>
      <c r="E15125" s="673">
        <v>21434.12</v>
      </c>
      <c r="F15125" s="761"/>
    </row>
    <row r="15126" spans="1:6" customFormat="1">
      <c r="A15126" s="514">
        <v>102778</v>
      </c>
      <c r="B15126" s="275" t="s">
        <v>0</v>
      </c>
      <c r="C15126" s="1329" t="s">
        <v>1249</v>
      </c>
      <c r="D15126" s="514" t="s">
        <v>28</v>
      </c>
      <c r="E15126" s="673">
        <v>27428.33</v>
      </c>
      <c r="F15126" s="761"/>
    </row>
    <row r="15127" spans="1:6" customFormat="1">
      <c r="A15127" s="514">
        <v>102737</v>
      </c>
      <c r="B15127" s="275" t="s">
        <v>0</v>
      </c>
      <c r="C15127" s="1329" t="s">
        <v>1208</v>
      </c>
      <c r="D15127" s="514" t="s">
        <v>28</v>
      </c>
      <c r="E15127" s="673">
        <v>1116.33</v>
      </c>
      <c r="F15127" s="761"/>
    </row>
    <row r="15128" spans="1:6" customFormat="1">
      <c r="A15128" s="514">
        <v>102773</v>
      </c>
      <c r="B15128" s="275" t="s">
        <v>0</v>
      </c>
      <c r="C15128" s="1329" t="s">
        <v>1244</v>
      </c>
      <c r="D15128" s="514" t="s">
        <v>28</v>
      </c>
      <c r="E15128" s="673">
        <v>8246.42</v>
      </c>
      <c r="F15128" s="761"/>
    </row>
    <row r="15129" spans="1:6" customFormat="1">
      <c r="A15129" s="514">
        <v>102738</v>
      </c>
      <c r="B15129" s="275" t="s">
        <v>0</v>
      </c>
      <c r="C15129" s="1329" t="s">
        <v>1209</v>
      </c>
      <c r="D15129" s="514" t="s">
        <v>28</v>
      </c>
      <c r="E15129" s="673">
        <v>2280.89</v>
      </c>
      <c r="F15129" s="761"/>
    </row>
    <row r="15130" spans="1:6" customFormat="1">
      <c r="A15130" s="514">
        <v>102750</v>
      </c>
      <c r="B15130" s="275" t="s">
        <v>0</v>
      </c>
      <c r="C15130" s="1329" t="s">
        <v>1221</v>
      </c>
      <c r="D15130" s="514" t="s">
        <v>28</v>
      </c>
      <c r="E15130" s="673">
        <v>2778.37</v>
      </c>
      <c r="F15130" s="761"/>
    </row>
    <row r="15131" spans="1:6" customFormat="1">
      <c r="A15131" s="514">
        <v>102774</v>
      </c>
      <c r="B15131" s="275" t="s">
        <v>0</v>
      </c>
      <c r="C15131" s="1329" t="s">
        <v>1245</v>
      </c>
      <c r="D15131" s="514" t="s">
        <v>28</v>
      </c>
      <c r="E15131" s="673">
        <v>8246.42</v>
      </c>
      <c r="F15131" s="761"/>
    </row>
    <row r="15132" spans="1:6" customFormat="1">
      <c r="A15132" s="514">
        <v>102739</v>
      </c>
      <c r="B15132" s="275" t="s">
        <v>0</v>
      </c>
      <c r="C15132" s="1329" t="s">
        <v>1210</v>
      </c>
      <c r="D15132" s="514" t="s">
        <v>28</v>
      </c>
      <c r="E15132" s="673">
        <v>3809</v>
      </c>
      <c r="F15132" s="761"/>
    </row>
    <row r="15133" spans="1:6" customFormat="1">
      <c r="A15133" s="514">
        <v>102751</v>
      </c>
      <c r="B15133" s="275" t="s">
        <v>0</v>
      </c>
      <c r="C15133" s="1329" t="s">
        <v>1222</v>
      </c>
      <c r="D15133" s="514" t="s">
        <v>28</v>
      </c>
      <c r="E15133" s="673">
        <v>4808.9799999999996</v>
      </c>
      <c r="F15133" s="761"/>
    </row>
    <row r="15134" spans="1:6" customFormat="1">
      <c r="A15134" s="514">
        <v>102775</v>
      </c>
      <c r="B15134" s="275" t="s">
        <v>0</v>
      </c>
      <c r="C15134" s="1329" t="s">
        <v>1246</v>
      </c>
      <c r="D15134" s="514" t="s">
        <v>28</v>
      </c>
      <c r="E15134" s="673">
        <v>12345.56</v>
      </c>
      <c r="F15134" s="761"/>
    </row>
    <row r="15135" spans="1:6" customFormat="1">
      <c r="A15135" s="514">
        <v>102769</v>
      </c>
      <c r="B15135" s="275" t="s">
        <v>0</v>
      </c>
      <c r="C15135" s="1329" t="s">
        <v>1240</v>
      </c>
      <c r="D15135" s="514" t="s">
        <v>28</v>
      </c>
      <c r="E15135" s="673">
        <v>19199.43</v>
      </c>
      <c r="F15135" s="761"/>
    </row>
    <row r="15136" spans="1:6" customFormat="1">
      <c r="A15136" s="514">
        <v>102799</v>
      </c>
      <c r="B15136" s="275" t="s">
        <v>0</v>
      </c>
      <c r="C15136" s="1329" t="s">
        <v>1270</v>
      </c>
      <c r="D15136" s="514" t="s">
        <v>28</v>
      </c>
      <c r="E15136" s="673">
        <v>32670.34</v>
      </c>
      <c r="F15136" s="761"/>
    </row>
    <row r="15137" spans="1:6" customFormat="1">
      <c r="A15137" s="514">
        <v>102770</v>
      </c>
      <c r="B15137" s="275" t="s">
        <v>0</v>
      </c>
      <c r="C15137" s="1329" t="s">
        <v>1241</v>
      </c>
      <c r="D15137" s="514" t="s">
        <v>28</v>
      </c>
      <c r="E15137" s="673">
        <v>29415.74</v>
      </c>
      <c r="F15137" s="761"/>
    </row>
    <row r="15138" spans="1:6" customFormat="1">
      <c r="A15138" s="514">
        <v>102800</v>
      </c>
      <c r="B15138" s="275" t="s">
        <v>0</v>
      </c>
      <c r="C15138" s="1329" t="s">
        <v>1271</v>
      </c>
      <c r="D15138" s="514" t="s">
        <v>28</v>
      </c>
      <c r="E15138" s="673">
        <v>56474.42</v>
      </c>
      <c r="F15138" s="761"/>
    </row>
    <row r="15139" spans="1:6" customFormat="1">
      <c r="A15139" s="514">
        <v>102771</v>
      </c>
      <c r="B15139" s="275" t="s">
        <v>0</v>
      </c>
      <c r="C15139" s="1329" t="s">
        <v>1242</v>
      </c>
      <c r="D15139" s="514" t="s">
        <v>28</v>
      </c>
      <c r="E15139" s="673">
        <v>41035.33</v>
      </c>
      <c r="F15139" s="761"/>
    </row>
    <row r="15140" spans="1:6" customFormat="1">
      <c r="A15140" s="514">
        <v>102801</v>
      </c>
      <c r="B15140" s="275" t="s">
        <v>0</v>
      </c>
      <c r="C15140" s="1329" t="s">
        <v>1272</v>
      </c>
      <c r="D15140" s="514" t="s">
        <v>28</v>
      </c>
      <c r="E15140" s="673">
        <v>78912.740000000005</v>
      </c>
      <c r="F15140" s="761"/>
    </row>
    <row r="15141" spans="1:6" customFormat="1">
      <c r="A15141" s="514">
        <v>102772</v>
      </c>
      <c r="B15141" s="275" t="s">
        <v>0</v>
      </c>
      <c r="C15141" s="1329" t="s">
        <v>1243</v>
      </c>
      <c r="D15141" s="514" t="s">
        <v>28</v>
      </c>
      <c r="E15141" s="673">
        <v>57504.74</v>
      </c>
      <c r="F15141" s="761"/>
    </row>
    <row r="15142" spans="1:6" customFormat="1">
      <c r="A15142" s="514">
        <v>102802</v>
      </c>
      <c r="B15142" s="275" t="s">
        <v>0</v>
      </c>
      <c r="C15142" s="1329" t="s">
        <v>1273</v>
      </c>
      <c r="D15142" s="514" t="s">
        <v>28</v>
      </c>
      <c r="E15142" s="673">
        <v>94632.68</v>
      </c>
      <c r="F15142" s="761"/>
    </row>
    <row r="15143" spans="1:6" customFormat="1">
      <c r="A15143" s="514">
        <v>102747</v>
      </c>
      <c r="B15143" s="275" t="s">
        <v>0</v>
      </c>
      <c r="C15143" s="1329" t="s">
        <v>1218</v>
      </c>
      <c r="D15143" s="514" t="s">
        <v>28</v>
      </c>
      <c r="E15143" s="673">
        <v>8612.2099999999991</v>
      </c>
      <c r="F15143" s="761"/>
    </row>
    <row r="15144" spans="1:6" customFormat="1">
      <c r="A15144" s="514">
        <v>102758</v>
      </c>
      <c r="B15144" s="275" t="s">
        <v>0</v>
      </c>
      <c r="C15144" s="1329" t="s">
        <v>1229</v>
      </c>
      <c r="D15144" s="514" t="s">
        <v>28</v>
      </c>
      <c r="E15144" s="673">
        <v>13735.35</v>
      </c>
      <c r="F15144" s="761"/>
    </row>
    <row r="15145" spans="1:6" customFormat="1">
      <c r="A15145" s="514">
        <v>102788</v>
      </c>
      <c r="B15145" s="275" t="s">
        <v>0</v>
      </c>
      <c r="C15145" s="1329" t="s">
        <v>1259</v>
      </c>
      <c r="D15145" s="514" t="s">
        <v>28</v>
      </c>
      <c r="E15145" s="673">
        <v>17093.509999999998</v>
      </c>
      <c r="F15145" s="761"/>
    </row>
    <row r="15146" spans="1:6" customFormat="1">
      <c r="A15146" s="514">
        <v>102748</v>
      </c>
      <c r="B15146" s="275" t="s">
        <v>0</v>
      </c>
      <c r="C15146" s="1329" t="s">
        <v>1219</v>
      </c>
      <c r="D15146" s="514" t="s">
        <v>28</v>
      </c>
      <c r="E15146" s="673">
        <v>12029.96</v>
      </c>
      <c r="F15146" s="761"/>
    </row>
    <row r="15147" spans="1:6" customFormat="1">
      <c r="A15147" s="514">
        <v>102759</v>
      </c>
      <c r="B15147" s="275" t="s">
        <v>0</v>
      </c>
      <c r="C15147" s="1329" t="s">
        <v>1230</v>
      </c>
      <c r="D15147" s="514" t="s">
        <v>28</v>
      </c>
      <c r="E15147" s="673">
        <v>20382.25</v>
      </c>
      <c r="F15147" s="761"/>
    </row>
    <row r="15148" spans="1:6" customFormat="1">
      <c r="A15148" s="514">
        <v>102789</v>
      </c>
      <c r="B15148" s="275" t="s">
        <v>0</v>
      </c>
      <c r="C15148" s="1329" t="s">
        <v>1260</v>
      </c>
      <c r="D15148" s="514" t="s">
        <v>28</v>
      </c>
      <c r="E15148" s="673">
        <v>22512.41</v>
      </c>
      <c r="F15148" s="761"/>
    </row>
    <row r="15149" spans="1:6" customFormat="1">
      <c r="A15149" s="514">
        <v>102749</v>
      </c>
      <c r="B15149" s="275" t="s">
        <v>0</v>
      </c>
      <c r="C15149" s="1329" t="s">
        <v>1220</v>
      </c>
      <c r="D15149" s="514" t="s">
        <v>28</v>
      </c>
      <c r="E15149" s="673">
        <v>20628.98</v>
      </c>
      <c r="F15149" s="761"/>
    </row>
    <row r="15150" spans="1:6" customFormat="1">
      <c r="A15150" s="514">
        <v>102760</v>
      </c>
      <c r="B15150" s="275" t="s">
        <v>0</v>
      </c>
      <c r="C15150" s="1329" t="s">
        <v>1231</v>
      </c>
      <c r="D15150" s="514" t="s">
        <v>28</v>
      </c>
      <c r="E15150" s="673">
        <v>37528.68</v>
      </c>
      <c r="F15150" s="761"/>
    </row>
    <row r="15151" spans="1:6" customFormat="1">
      <c r="A15151" s="514">
        <v>102790</v>
      </c>
      <c r="B15151" s="275" t="s">
        <v>0</v>
      </c>
      <c r="C15151" s="1329" t="s">
        <v>1261</v>
      </c>
      <c r="D15151" s="514" t="s">
        <v>28</v>
      </c>
      <c r="E15151" s="673">
        <v>36872.559999999998</v>
      </c>
      <c r="F15151" s="761"/>
    </row>
    <row r="15152" spans="1:6" customFormat="1">
      <c r="A15152" s="514">
        <v>102785</v>
      </c>
      <c r="B15152" s="275" t="s">
        <v>0</v>
      </c>
      <c r="C15152" s="1329" t="s">
        <v>1256</v>
      </c>
      <c r="D15152" s="514" t="s">
        <v>28</v>
      </c>
      <c r="E15152" s="673">
        <v>9485.7900000000009</v>
      </c>
      <c r="F15152" s="761"/>
    </row>
    <row r="15153" spans="1:6" customFormat="1">
      <c r="A15153" s="514">
        <v>102786</v>
      </c>
      <c r="B15153" s="275" t="s">
        <v>0</v>
      </c>
      <c r="C15153" s="1329" t="s">
        <v>1257</v>
      </c>
      <c r="D15153" s="514" t="s">
        <v>28</v>
      </c>
      <c r="E15153" s="673">
        <v>10493.24</v>
      </c>
      <c r="F15153" s="761"/>
    </row>
    <row r="15154" spans="1:6" customFormat="1">
      <c r="A15154" s="514">
        <v>102787</v>
      </c>
      <c r="B15154" s="275" t="s">
        <v>0</v>
      </c>
      <c r="C15154" s="1329" t="s">
        <v>1258</v>
      </c>
      <c r="D15154" s="514" t="s">
        <v>28</v>
      </c>
      <c r="E15154" s="673">
        <v>15617.16</v>
      </c>
      <c r="F15154" s="761"/>
    </row>
    <row r="15155" spans="1:6" customFormat="1">
      <c r="A15155" s="514">
        <v>102736</v>
      </c>
      <c r="B15155" s="275" t="s">
        <v>0</v>
      </c>
      <c r="C15155" s="1329" t="s">
        <v>1207</v>
      </c>
      <c r="D15155" s="514" t="s">
        <v>34</v>
      </c>
      <c r="E15155" s="673">
        <v>669.6</v>
      </c>
      <c r="F15155" s="761"/>
    </row>
    <row r="15156" spans="1:6" customFormat="1" ht="24.75">
      <c r="A15156" s="514">
        <v>102727</v>
      </c>
      <c r="B15156" s="275" t="s">
        <v>0</v>
      </c>
      <c r="C15156" s="1329" t="s">
        <v>1198</v>
      </c>
      <c r="D15156" s="514" t="s">
        <v>32</v>
      </c>
      <c r="E15156" s="673">
        <v>101.76</v>
      </c>
      <c r="F15156" s="761"/>
    </row>
    <row r="15157" spans="1:6" customFormat="1">
      <c r="A15157" s="514">
        <v>102112</v>
      </c>
      <c r="B15157" s="275" t="s">
        <v>0</v>
      </c>
      <c r="C15157" s="1329" t="s">
        <v>2335</v>
      </c>
      <c r="D15157" s="514" t="s">
        <v>28</v>
      </c>
      <c r="E15157" s="673">
        <v>156.43</v>
      </c>
      <c r="F15157" s="761"/>
    </row>
    <row r="15158" spans="1:6" customFormat="1">
      <c r="A15158" s="514">
        <v>102111</v>
      </c>
      <c r="B15158" s="275" t="s">
        <v>0</v>
      </c>
      <c r="C15158" s="1329" t="s">
        <v>2334</v>
      </c>
      <c r="D15158" s="514" t="s">
        <v>28</v>
      </c>
      <c r="E15158" s="673">
        <v>1358.49</v>
      </c>
      <c r="F15158" s="761"/>
    </row>
    <row r="15159" spans="1:6" customFormat="1">
      <c r="A15159" s="514">
        <v>102114</v>
      </c>
      <c r="B15159" s="275" t="s">
        <v>0</v>
      </c>
      <c r="C15159" s="1329" t="s">
        <v>2337</v>
      </c>
      <c r="D15159" s="514" t="s">
        <v>28</v>
      </c>
      <c r="E15159" s="673">
        <v>160.38999999999999</v>
      </c>
      <c r="F15159" s="761"/>
    </row>
    <row r="15160" spans="1:6" customFormat="1">
      <c r="A15160" s="514">
        <v>102113</v>
      </c>
      <c r="B15160" s="275" t="s">
        <v>0</v>
      </c>
      <c r="C15160" s="1329" t="s">
        <v>2336</v>
      </c>
      <c r="D15160" s="514" t="s">
        <v>28</v>
      </c>
      <c r="E15160" s="673">
        <v>2186.66</v>
      </c>
      <c r="F15160" s="761"/>
    </row>
    <row r="15161" spans="1:6" customFormat="1">
      <c r="A15161" s="514">
        <v>102117</v>
      </c>
      <c r="B15161" s="275" t="s">
        <v>0</v>
      </c>
      <c r="C15161" s="1329" t="s">
        <v>2340</v>
      </c>
      <c r="D15161" s="514" t="s">
        <v>28</v>
      </c>
      <c r="E15161" s="673">
        <v>165.19</v>
      </c>
      <c r="F15161" s="761"/>
    </row>
    <row r="15162" spans="1:6" customFormat="1">
      <c r="A15162" s="514">
        <v>102116</v>
      </c>
      <c r="B15162" s="275" t="s">
        <v>0</v>
      </c>
      <c r="C15162" s="1329" t="s">
        <v>2339</v>
      </c>
      <c r="D15162" s="514" t="s">
        <v>28</v>
      </c>
      <c r="E15162" s="673">
        <v>2337.35</v>
      </c>
      <c r="F15162" s="761"/>
    </row>
    <row r="15163" spans="1:6" customFormat="1" ht="24.75">
      <c r="A15163" s="514">
        <v>102132</v>
      </c>
      <c r="B15163" s="275" t="s">
        <v>0</v>
      </c>
      <c r="C15163" s="1329" t="s">
        <v>24053</v>
      </c>
      <c r="D15163" s="514" t="s">
        <v>28</v>
      </c>
      <c r="E15163" s="673">
        <v>0</v>
      </c>
      <c r="F15163" s="761"/>
    </row>
    <row r="15164" spans="1:6" customFormat="1">
      <c r="A15164" s="514">
        <v>102115</v>
      </c>
      <c r="B15164" s="275" t="s">
        <v>0</v>
      </c>
      <c r="C15164" s="1329" t="s">
        <v>2338</v>
      </c>
      <c r="D15164" s="514" t="s">
        <v>28</v>
      </c>
      <c r="E15164" s="673">
        <v>3829.55</v>
      </c>
      <c r="F15164" s="761"/>
    </row>
    <row r="15165" spans="1:6" customFormat="1">
      <c r="A15165" s="514">
        <v>102123</v>
      </c>
      <c r="B15165" s="275" t="s">
        <v>0</v>
      </c>
      <c r="C15165" s="1329" t="s">
        <v>2345</v>
      </c>
      <c r="D15165" s="514" t="s">
        <v>28</v>
      </c>
      <c r="E15165" s="673">
        <v>224.93</v>
      </c>
      <c r="F15165" s="761"/>
    </row>
    <row r="15166" spans="1:6" customFormat="1">
      <c r="A15166" s="514">
        <v>102122</v>
      </c>
      <c r="B15166" s="275" t="s">
        <v>0</v>
      </c>
      <c r="C15166" s="1329" t="s">
        <v>2344</v>
      </c>
      <c r="D15166" s="514" t="s">
        <v>28</v>
      </c>
      <c r="E15166" s="673">
        <v>10914.26</v>
      </c>
      <c r="F15166" s="761"/>
    </row>
    <row r="15167" spans="1:6" customFormat="1">
      <c r="A15167" s="514">
        <v>102119</v>
      </c>
      <c r="B15167" s="275" t="s">
        <v>0</v>
      </c>
      <c r="C15167" s="1329" t="s">
        <v>2342</v>
      </c>
      <c r="D15167" s="514" t="s">
        <v>28</v>
      </c>
      <c r="E15167" s="673">
        <v>169.34</v>
      </c>
      <c r="F15167" s="761"/>
    </row>
    <row r="15168" spans="1:6" customFormat="1">
      <c r="A15168" s="514">
        <v>102118</v>
      </c>
      <c r="B15168" s="275" t="s">
        <v>0</v>
      </c>
      <c r="C15168" s="1329" t="s">
        <v>2341</v>
      </c>
      <c r="D15168" s="514" t="s">
        <v>28</v>
      </c>
      <c r="E15168" s="673">
        <v>3200.18</v>
      </c>
      <c r="F15168" s="761"/>
    </row>
    <row r="15169" spans="1:6" customFormat="1" ht="24.75">
      <c r="A15169" s="514">
        <v>102133</v>
      </c>
      <c r="B15169" s="275" t="s">
        <v>0</v>
      </c>
      <c r="C15169" s="1329" t="s">
        <v>24054</v>
      </c>
      <c r="D15169" s="514" t="s">
        <v>28</v>
      </c>
      <c r="E15169" s="673">
        <v>0</v>
      </c>
      <c r="F15169" s="761"/>
    </row>
    <row r="15170" spans="1:6" customFormat="1">
      <c r="A15170" s="514">
        <v>102127</v>
      </c>
      <c r="B15170" s="275" t="s">
        <v>0</v>
      </c>
      <c r="C15170" s="1329" t="s">
        <v>24055</v>
      </c>
      <c r="D15170" s="514" t="s">
        <v>28</v>
      </c>
      <c r="E15170" s="673">
        <v>699.64</v>
      </c>
      <c r="F15170" s="761"/>
    </row>
    <row r="15171" spans="1:6" customFormat="1">
      <c r="A15171" s="514">
        <v>102126</v>
      </c>
      <c r="B15171" s="275" t="s">
        <v>0</v>
      </c>
      <c r="C15171" s="1329" t="s">
        <v>24056</v>
      </c>
      <c r="D15171" s="514" t="s">
        <v>28</v>
      </c>
      <c r="E15171" s="673">
        <v>12875.53</v>
      </c>
      <c r="F15171" s="761"/>
    </row>
    <row r="15172" spans="1:6" customFormat="1">
      <c r="A15172" s="514">
        <v>102137</v>
      </c>
      <c r="B15172" s="275" t="s">
        <v>0</v>
      </c>
      <c r="C15172" s="1329" t="s">
        <v>2347</v>
      </c>
      <c r="D15172" s="514" t="s">
        <v>28</v>
      </c>
      <c r="E15172" s="673">
        <v>88.67</v>
      </c>
      <c r="F15172" s="761"/>
    </row>
    <row r="15173" spans="1:6" customFormat="1">
      <c r="A15173" s="514">
        <v>102136</v>
      </c>
      <c r="B15173" s="275" t="s">
        <v>0</v>
      </c>
      <c r="C15173" s="1329" t="s">
        <v>2346</v>
      </c>
      <c r="D15173" s="514" t="s">
        <v>28</v>
      </c>
      <c r="E15173" s="673">
        <v>81.010000000000005</v>
      </c>
      <c r="F15173" s="761"/>
    </row>
    <row r="15174" spans="1:6" customFormat="1">
      <c r="A15174" s="514">
        <v>102121</v>
      </c>
      <c r="B15174" s="275" t="s">
        <v>0</v>
      </c>
      <c r="C15174" s="1329" t="s">
        <v>2343</v>
      </c>
      <c r="D15174" s="514" t="s">
        <v>28</v>
      </c>
      <c r="E15174" s="673">
        <v>212.61</v>
      </c>
      <c r="F15174" s="761"/>
    </row>
    <row r="15175" spans="1:6" customFormat="1">
      <c r="A15175" s="514">
        <v>102120</v>
      </c>
      <c r="B15175" s="275" t="s">
        <v>0</v>
      </c>
      <c r="C15175" s="1329" t="s">
        <v>24057</v>
      </c>
      <c r="D15175" s="514" t="s">
        <v>28</v>
      </c>
      <c r="E15175" s="673">
        <v>0</v>
      </c>
      <c r="F15175" s="761"/>
    </row>
    <row r="15176" spans="1:6" customFormat="1">
      <c r="A15176" s="514">
        <v>102138</v>
      </c>
      <c r="B15176" s="275" t="s">
        <v>0</v>
      </c>
      <c r="C15176" s="1329" t="s">
        <v>2348</v>
      </c>
      <c r="D15176" s="514" t="s">
        <v>28</v>
      </c>
      <c r="E15176" s="673">
        <v>245</v>
      </c>
      <c r="F15176" s="761"/>
    </row>
    <row r="15177" spans="1:6" customFormat="1">
      <c r="A15177" s="514">
        <v>102334</v>
      </c>
      <c r="B15177" s="275" t="s">
        <v>0</v>
      </c>
      <c r="C15177" s="1329" t="s">
        <v>24058</v>
      </c>
      <c r="D15177" s="514" t="s">
        <v>28</v>
      </c>
      <c r="E15177" s="673">
        <v>0</v>
      </c>
      <c r="F15177" s="761"/>
    </row>
    <row r="15178" spans="1:6" customFormat="1">
      <c r="A15178" s="514">
        <v>102129</v>
      </c>
      <c r="B15178" s="275" t="s">
        <v>0</v>
      </c>
      <c r="C15178" s="1329" t="s">
        <v>24059</v>
      </c>
      <c r="D15178" s="514" t="s">
        <v>28</v>
      </c>
      <c r="E15178" s="673">
        <v>1043.75</v>
      </c>
      <c r="F15178" s="761"/>
    </row>
    <row r="15179" spans="1:6" customFormat="1">
      <c r="A15179" s="514">
        <v>102128</v>
      </c>
      <c r="B15179" s="275" t="s">
        <v>0</v>
      </c>
      <c r="C15179" s="1329" t="s">
        <v>24060</v>
      </c>
      <c r="D15179" s="514" t="s">
        <v>28</v>
      </c>
      <c r="E15179" s="673">
        <v>0</v>
      </c>
      <c r="F15179" s="761"/>
    </row>
    <row r="15180" spans="1:6" customFormat="1">
      <c r="A15180" s="514">
        <v>102131</v>
      </c>
      <c r="B15180" s="275" t="s">
        <v>0</v>
      </c>
      <c r="C15180" s="1329" t="s">
        <v>24061</v>
      </c>
      <c r="D15180" s="514" t="s">
        <v>28</v>
      </c>
      <c r="E15180" s="673">
        <v>1043.75</v>
      </c>
      <c r="F15180" s="761"/>
    </row>
    <row r="15181" spans="1:6" customFormat="1">
      <c r="A15181" s="514">
        <v>102130</v>
      </c>
      <c r="B15181" s="275" t="s">
        <v>0</v>
      </c>
      <c r="C15181" s="1329" t="s">
        <v>24062</v>
      </c>
      <c r="D15181" s="514" t="s">
        <v>28</v>
      </c>
      <c r="E15181" s="673">
        <v>0</v>
      </c>
      <c r="F15181" s="761"/>
    </row>
    <row r="15182" spans="1:6" customFormat="1">
      <c r="A15182" s="514">
        <v>102134</v>
      </c>
      <c r="B15182" s="275" t="s">
        <v>0</v>
      </c>
      <c r="C15182" s="1329" t="s">
        <v>24063</v>
      </c>
      <c r="D15182" s="514" t="s">
        <v>28</v>
      </c>
      <c r="E15182" s="673">
        <v>0</v>
      </c>
      <c r="F15182" s="761"/>
    </row>
    <row r="15183" spans="1:6" customFormat="1">
      <c r="A15183" s="514">
        <v>102135</v>
      </c>
      <c r="B15183" s="275" t="s">
        <v>0</v>
      </c>
      <c r="C15183" s="1329" t="s">
        <v>24064</v>
      </c>
      <c r="D15183" s="514" t="s">
        <v>28</v>
      </c>
      <c r="E15183" s="673">
        <v>0</v>
      </c>
      <c r="F15183" s="761"/>
    </row>
    <row r="15184" spans="1:6" customFormat="1" ht="24.75">
      <c r="A15184" s="514">
        <v>104941</v>
      </c>
      <c r="B15184" s="275" t="s">
        <v>0</v>
      </c>
      <c r="C15184" s="1329" t="s">
        <v>24065</v>
      </c>
      <c r="D15184" s="514" t="s">
        <v>32</v>
      </c>
      <c r="E15184" s="673">
        <v>0</v>
      </c>
      <c r="F15184" s="761"/>
    </row>
    <row r="15185" spans="1:6" customFormat="1" ht="24.75">
      <c r="A15185" s="514">
        <v>104942</v>
      </c>
      <c r="B15185" s="275" t="s">
        <v>0</v>
      </c>
      <c r="C15185" s="1329" t="s">
        <v>24066</v>
      </c>
      <c r="D15185" s="514" t="s">
        <v>32</v>
      </c>
      <c r="E15185" s="673">
        <v>0</v>
      </c>
      <c r="F15185" s="761"/>
    </row>
    <row r="15186" spans="1:6" customFormat="1" ht="24.75">
      <c r="A15186" s="514">
        <v>104940</v>
      </c>
      <c r="B15186" s="275" t="s">
        <v>0</v>
      </c>
      <c r="C15186" s="1329" t="s">
        <v>24067</v>
      </c>
      <c r="D15186" s="514" t="s">
        <v>28</v>
      </c>
      <c r="E15186" s="673">
        <v>0</v>
      </c>
      <c r="F15186" s="761"/>
    </row>
    <row r="15187" spans="1:6" customFormat="1" ht="24.75">
      <c r="A15187" s="514">
        <v>104943</v>
      </c>
      <c r="B15187" s="275" t="s">
        <v>0</v>
      </c>
      <c r="C15187" s="1329" t="s">
        <v>24068</v>
      </c>
      <c r="D15187" s="514" t="s">
        <v>32</v>
      </c>
      <c r="E15187" s="673">
        <v>0</v>
      </c>
      <c r="F15187" s="761"/>
    </row>
    <row r="15188" spans="1:6" customFormat="1">
      <c r="A15188" s="514">
        <v>101801</v>
      </c>
      <c r="B15188" s="275" t="s">
        <v>0</v>
      </c>
      <c r="C15188" s="1329" t="s">
        <v>1197</v>
      </c>
      <c r="D15188" s="514" t="s">
        <v>28</v>
      </c>
      <c r="E15188" s="673">
        <v>1058.6500000000001</v>
      </c>
      <c r="F15188" s="761"/>
    </row>
    <row r="15189" spans="1:6" customFormat="1">
      <c r="A15189" s="514">
        <v>101800</v>
      </c>
      <c r="B15189" s="275" t="s">
        <v>0</v>
      </c>
      <c r="C15189" s="1329" t="s">
        <v>1196</v>
      </c>
      <c r="D15189" s="514" t="s">
        <v>28</v>
      </c>
      <c r="E15189" s="673">
        <v>1462.34</v>
      </c>
      <c r="F15189" s="761"/>
    </row>
    <row r="15190" spans="1:6" customFormat="1" ht="24.75">
      <c r="A15190" s="514">
        <v>98108</v>
      </c>
      <c r="B15190" s="275" t="s">
        <v>0</v>
      </c>
      <c r="C15190" s="1329" t="s">
        <v>2152</v>
      </c>
      <c r="D15190" s="514" t="s">
        <v>28</v>
      </c>
      <c r="E15190" s="673">
        <v>534.84</v>
      </c>
      <c r="F15190" s="761"/>
    </row>
    <row r="15191" spans="1:6" customFormat="1" ht="24.75">
      <c r="A15191" s="514">
        <v>98105</v>
      </c>
      <c r="B15191" s="275" t="s">
        <v>0</v>
      </c>
      <c r="C15191" s="1329" t="s">
        <v>2149</v>
      </c>
      <c r="D15191" s="514" t="s">
        <v>28</v>
      </c>
      <c r="E15191" s="673">
        <v>678.63</v>
      </c>
      <c r="F15191" s="761"/>
    </row>
    <row r="15192" spans="1:6" customFormat="1" ht="24.75">
      <c r="A15192" s="514">
        <v>98109</v>
      </c>
      <c r="B15192" s="275" t="s">
        <v>0</v>
      </c>
      <c r="C15192" s="1329" t="s">
        <v>2255</v>
      </c>
      <c r="D15192" s="514" t="s">
        <v>28</v>
      </c>
      <c r="E15192" s="673">
        <v>868.51</v>
      </c>
      <c r="F15192" s="761"/>
    </row>
    <row r="15193" spans="1:6" customFormat="1" ht="24.75">
      <c r="A15193" s="514">
        <v>98106</v>
      </c>
      <c r="B15193" s="275" t="s">
        <v>0</v>
      </c>
      <c r="C15193" s="1329" t="s">
        <v>2150</v>
      </c>
      <c r="D15193" s="514" t="s">
        <v>28</v>
      </c>
      <c r="E15193" s="673">
        <v>1117.8599999999999</v>
      </c>
      <c r="F15193" s="761"/>
    </row>
    <row r="15194" spans="1:6" customFormat="1">
      <c r="A15194" s="514">
        <v>98110</v>
      </c>
      <c r="B15194" s="275" t="s">
        <v>0</v>
      </c>
      <c r="C15194" s="1329" t="s">
        <v>2256</v>
      </c>
      <c r="D15194" s="514" t="s">
        <v>28</v>
      </c>
      <c r="E15194" s="673">
        <v>422.03</v>
      </c>
      <c r="F15194" s="761"/>
    </row>
    <row r="15195" spans="1:6" customFormat="1" ht="24.75">
      <c r="A15195" s="514">
        <v>98107</v>
      </c>
      <c r="B15195" s="275" t="s">
        <v>0</v>
      </c>
      <c r="C15195" s="1329" t="s">
        <v>2151</v>
      </c>
      <c r="D15195" s="514" t="s">
        <v>28</v>
      </c>
      <c r="E15195" s="673">
        <v>299.56</v>
      </c>
      <c r="F15195" s="761"/>
    </row>
    <row r="15196" spans="1:6" customFormat="1" ht="24.75">
      <c r="A15196" s="514">
        <v>98104</v>
      </c>
      <c r="B15196" s="275" t="s">
        <v>0</v>
      </c>
      <c r="C15196" s="1329" t="s">
        <v>2148</v>
      </c>
      <c r="D15196" s="514" t="s">
        <v>28</v>
      </c>
      <c r="E15196" s="673">
        <v>388.56</v>
      </c>
      <c r="F15196" s="761"/>
    </row>
    <row r="15197" spans="1:6" customFormat="1">
      <c r="A15197" s="514">
        <v>98102</v>
      </c>
      <c r="B15197" s="275" t="s">
        <v>0</v>
      </c>
      <c r="C15197" s="1329" t="s">
        <v>2147</v>
      </c>
      <c r="D15197" s="514" t="s">
        <v>28</v>
      </c>
      <c r="E15197" s="673">
        <v>180.83</v>
      </c>
      <c r="F15197" s="761"/>
    </row>
    <row r="15198" spans="1:6" customFormat="1">
      <c r="A15198" s="514">
        <v>98111</v>
      </c>
      <c r="B15198" s="275" t="s">
        <v>0</v>
      </c>
      <c r="C15198" s="1329" t="s">
        <v>2257</v>
      </c>
      <c r="D15198" s="514" t="s">
        <v>28</v>
      </c>
      <c r="E15198" s="673">
        <v>57.75</v>
      </c>
      <c r="F15198" s="761"/>
    </row>
    <row r="15199" spans="1:6" customFormat="1">
      <c r="A15199" s="514">
        <v>97891</v>
      </c>
      <c r="B15199" s="275" t="s">
        <v>0</v>
      </c>
      <c r="C15199" s="1329" t="s">
        <v>1772</v>
      </c>
      <c r="D15199" s="514" t="s">
        <v>28</v>
      </c>
      <c r="E15199" s="673">
        <v>222.57</v>
      </c>
      <c r="F15199" s="761"/>
    </row>
    <row r="15200" spans="1:6" customFormat="1">
      <c r="A15200" s="514">
        <v>97892</v>
      </c>
      <c r="B15200" s="275" t="s">
        <v>0</v>
      </c>
      <c r="C15200" s="1329" t="s">
        <v>1773</v>
      </c>
      <c r="D15200" s="514" t="s">
        <v>28</v>
      </c>
      <c r="E15200" s="673">
        <v>417.18</v>
      </c>
      <c r="F15200" s="761"/>
    </row>
    <row r="15201" spans="1:6" customFormat="1">
      <c r="A15201" s="514">
        <v>97893</v>
      </c>
      <c r="B15201" s="275" t="s">
        <v>0</v>
      </c>
      <c r="C15201" s="1329" t="s">
        <v>1774</v>
      </c>
      <c r="D15201" s="514" t="s">
        <v>28</v>
      </c>
      <c r="E15201" s="673">
        <v>576.37</v>
      </c>
      <c r="F15201" s="761"/>
    </row>
    <row r="15202" spans="1:6" customFormat="1">
      <c r="A15202" s="514">
        <v>97894</v>
      </c>
      <c r="B15202" s="275" t="s">
        <v>0</v>
      </c>
      <c r="C15202" s="1329" t="s">
        <v>1775</v>
      </c>
      <c r="D15202" s="514" t="s">
        <v>28</v>
      </c>
      <c r="E15202" s="673">
        <v>640.72</v>
      </c>
      <c r="F15202" s="761"/>
    </row>
    <row r="15203" spans="1:6" customFormat="1">
      <c r="A15203" s="514">
        <v>97886</v>
      </c>
      <c r="B15203" s="275" t="s">
        <v>0</v>
      </c>
      <c r="C15203" s="1329" t="s">
        <v>1767</v>
      </c>
      <c r="D15203" s="514" t="s">
        <v>28</v>
      </c>
      <c r="E15203" s="673">
        <v>176.89</v>
      </c>
      <c r="F15203" s="761"/>
    </row>
    <row r="15204" spans="1:6" customFormat="1">
      <c r="A15204" s="514">
        <v>97887</v>
      </c>
      <c r="B15204" s="275" t="s">
        <v>0</v>
      </c>
      <c r="C15204" s="1329" t="s">
        <v>1768</v>
      </c>
      <c r="D15204" s="514" t="s">
        <v>28</v>
      </c>
      <c r="E15204" s="673">
        <v>278.24</v>
      </c>
      <c r="F15204" s="761"/>
    </row>
    <row r="15205" spans="1:6" customFormat="1">
      <c r="A15205" s="514">
        <v>97888</v>
      </c>
      <c r="B15205" s="275" t="s">
        <v>0</v>
      </c>
      <c r="C15205" s="1329" t="s">
        <v>1769</v>
      </c>
      <c r="D15205" s="514" t="s">
        <v>28</v>
      </c>
      <c r="E15205" s="673">
        <v>534.88</v>
      </c>
      <c r="F15205" s="761"/>
    </row>
    <row r="15206" spans="1:6" customFormat="1">
      <c r="A15206" s="514">
        <v>97889</v>
      </c>
      <c r="B15206" s="275" t="s">
        <v>0</v>
      </c>
      <c r="C15206" s="1329" t="s">
        <v>1770</v>
      </c>
      <c r="D15206" s="514" t="s">
        <v>28</v>
      </c>
      <c r="E15206" s="673">
        <v>726.5</v>
      </c>
      <c r="F15206" s="761"/>
    </row>
    <row r="15207" spans="1:6" customFormat="1">
      <c r="A15207" s="514">
        <v>97890</v>
      </c>
      <c r="B15207" s="275" t="s">
        <v>0</v>
      </c>
      <c r="C15207" s="1329" t="s">
        <v>1771</v>
      </c>
      <c r="D15207" s="514" t="s">
        <v>28</v>
      </c>
      <c r="E15207" s="673">
        <v>822.64</v>
      </c>
      <c r="F15207" s="761"/>
    </row>
    <row r="15208" spans="1:6" customFormat="1">
      <c r="A15208" s="514">
        <v>97881</v>
      </c>
      <c r="B15208" s="275" t="s">
        <v>0</v>
      </c>
      <c r="C15208" s="1329" t="s">
        <v>1762</v>
      </c>
      <c r="D15208" s="514" t="s">
        <v>28</v>
      </c>
      <c r="E15208" s="673">
        <v>141.08000000000001</v>
      </c>
      <c r="F15208" s="761"/>
    </row>
    <row r="15209" spans="1:6" customFormat="1">
      <c r="A15209" s="514">
        <v>97882</v>
      </c>
      <c r="B15209" s="275" t="s">
        <v>0</v>
      </c>
      <c r="C15209" s="1329" t="s">
        <v>1763</v>
      </c>
      <c r="D15209" s="514" t="s">
        <v>28</v>
      </c>
      <c r="E15209" s="673">
        <v>222.37</v>
      </c>
      <c r="F15209" s="761"/>
    </row>
    <row r="15210" spans="1:6" customFormat="1">
      <c r="A15210" s="514">
        <v>97883</v>
      </c>
      <c r="B15210" s="275" t="s">
        <v>0</v>
      </c>
      <c r="C15210" s="1329" t="s">
        <v>1764</v>
      </c>
      <c r="D15210" s="514" t="s">
        <v>28</v>
      </c>
      <c r="E15210" s="673">
        <v>429.52</v>
      </c>
      <c r="F15210" s="761"/>
    </row>
    <row r="15211" spans="1:6" customFormat="1">
      <c r="A15211" s="514">
        <v>97884</v>
      </c>
      <c r="B15211" s="275" t="s">
        <v>0</v>
      </c>
      <c r="C15211" s="1329" t="s">
        <v>1765</v>
      </c>
      <c r="D15211" s="514" t="s">
        <v>28</v>
      </c>
      <c r="E15211" s="673">
        <v>840.35</v>
      </c>
      <c r="F15211" s="761"/>
    </row>
    <row r="15212" spans="1:6" customFormat="1">
      <c r="A15212" s="514">
        <v>97885</v>
      </c>
      <c r="B15212" s="275" t="s">
        <v>0</v>
      </c>
      <c r="C15212" s="1329" t="s">
        <v>1766</v>
      </c>
      <c r="D15212" s="514" t="s">
        <v>28</v>
      </c>
      <c r="E15212" s="673">
        <v>1293.3900000000001</v>
      </c>
      <c r="F15212" s="761"/>
    </row>
    <row r="15213" spans="1:6" customFormat="1" ht="24.75">
      <c r="A15213" s="514">
        <v>99250</v>
      </c>
      <c r="B15213" s="275" t="s">
        <v>0</v>
      </c>
      <c r="C15213" s="1329" t="s">
        <v>2153</v>
      </c>
      <c r="D15213" s="514" t="s">
        <v>28</v>
      </c>
      <c r="E15213" s="673">
        <v>195.45</v>
      </c>
      <c r="F15213" s="761"/>
    </row>
    <row r="15214" spans="1:6" customFormat="1" ht="24.75">
      <c r="A15214" s="514">
        <v>97900</v>
      </c>
      <c r="B15214" s="275" t="s">
        <v>0</v>
      </c>
      <c r="C15214" s="1329" t="s">
        <v>2138</v>
      </c>
      <c r="D15214" s="514" t="s">
        <v>28</v>
      </c>
      <c r="E15214" s="673">
        <v>199.59</v>
      </c>
      <c r="F15214" s="761"/>
    </row>
    <row r="15215" spans="1:6" customFormat="1" ht="24.75">
      <c r="A15215" s="514">
        <v>99251</v>
      </c>
      <c r="B15215" s="275" t="s">
        <v>0</v>
      </c>
      <c r="C15215" s="1329" t="s">
        <v>2154</v>
      </c>
      <c r="D15215" s="514" t="s">
        <v>28</v>
      </c>
      <c r="E15215" s="673">
        <v>305.41000000000003</v>
      </c>
      <c r="F15215" s="761"/>
    </row>
    <row r="15216" spans="1:6" customFormat="1" ht="24.75">
      <c r="A15216" s="514">
        <v>97901</v>
      </c>
      <c r="B15216" s="275" t="s">
        <v>0</v>
      </c>
      <c r="C15216" s="1329" t="s">
        <v>2139</v>
      </c>
      <c r="D15216" s="514" t="s">
        <v>28</v>
      </c>
      <c r="E15216" s="673">
        <v>312.52999999999997</v>
      </c>
      <c r="F15216" s="761"/>
    </row>
    <row r="15217" spans="1:6" customFormat="1" ht="24.75">
      <c r="A15217" s="514">
        <v>99253</v>
      </c>
      <c r="B15217" s="275" t="s">
        <v>0</v>
      </c>
      <c r="C15217" s="1329" t="s">
        <v>2155</v>
      </c>
      <c r="D15217" s="514" t="s">
        <v>28</v>
      </c>
      <c r="E15217" s="673">
        <v>587.83000000000004</v>
      </c>
      <c r="F15217" s="761"/>
    </row>
    <row r="15218" spans="1:6" customFormat="1" ht="24.75">
      <c r="A15218" s="514">
        <v>97902</v>
      </c>
      <c r="B15218" s="275" t="s">
        <v>0</v>
      </c>
      <c r="C15218" s="1329" t="s">
        <v>2140</v>
      </c>
      <c r="D15218" s="514" t="s">
        <v>28</v>
      </c>
      <c r="E15218" s="673">
        <v>603.80999999999995</v>
      </c>
      <c r="F15218" s="761"/>
    </row>
    <row r="15219" spans="1:6" customFormat="1" ht="24.75">
      <c r="A15219" s="514">
        <v>99255</v>
      </c>
      <c r="B15219" s="275" t="s">
        <v>0</v>
      </c>
      <c r="C15219" s="1329" t="s">
        <v>2156</v>
      </c>
      <c r="D15219" s="514" t="s">
        <v>28</v>
      </c>
      <c r="E15219" s="673">
        <v>819.83</v>
      </c>
      <c r="F15219" s="761"/>
    </row>
    <row r="15220" spans="1:6" customFormat="1" ht="24.75">
      <c r="A15220" s="514">
        <v>97903</v>
      </c>
      <c r="B15220" s="275" t="s">
        <v>0</v>
      </c>
      <c r="C15220" s="1329" t="s">
        <v>2141</v>
      </c>
      <c r="D15220" s="514" t="s">
        <v>28</v>
      </c>
      <c r="E15220" s="673">
        <v>841.75</v>
      </c>
      <c r="F15220" s="761"/>
    </row>
    <row r="15221" spans="1:6" customFormat="1" ht="24.75">
      <c r="A15221" s="514">
        <v>99257</v>
      </c>
      <c r="B15221" s="275" t="s">
        <v>0</v>
      </c>
      <c r="C15221" s="1329" t="s">
        <v>2157</v>
      </c>
      <c r="D15221" s="514" t="s">
        <v>28</v>
      </c>
      <c r="E15221" s="673">
        <v>961.84</v>
      </c>
      <c r="F15221" s="761"/>
    </row>
    <row r="15222" spans="1:6" customFormat="1" ht="24.75">
      <c r="A15222" s="514">
        <v>97904</v>
      </c>
      <c r="B15222" s="275" t="s">
        <v>0</v>
      </c>
      <c r="C15222" s="1329" t="s">
        <v>2142</v>
      </c>
      <c r="D15222" s="514" t="s">
        <v>28</v>
      </c>
      <c r="E15222" s="673">
        <v>990.19</v>
      </c>
      <c r="F15222" s="761"/>
    </row>
    <row r="15223" spans="1:6" customFormat="1" ht="24.75">
      <c r="A15223" s="514">
        <v>99258</v>
      </c>
      <c r="B15223" s="275" t="s">
        <v>0</v>
      </c>
      <c r="C15223" s="1329" t="s">
        <v>2158</v>
      </c>
      <c r="D15223" s="514" t="s">
        <v>28</v>
      </c>
      <c r="E15223" s="673">
        <v>259.19</v>
      </c>
      <c r="F15223" s="761"/>
    </row>
    <row r="15224" spans="1:6" customFormat="1">
      <c r="A15224" s="514">
        <v>97905</v>
      </c>
      <c r="B15224" s="275" t="s">
        <v>0</v>
      </c>
      <c r="C15224" s="1329" t="s">
        <v>2143</v>
      </c>
      <c r="D15224" s="514" t="s">
        <v>28</v>
      </c>
      <c r="E15224" s="673">
        <v>263.70999999999998</v>
      </c>
      <c r="F15224" s="761"/>
    </row>
    <row r="15225" spans="1:6" customFormat="1" ht="24.75">
      <c r="A15225" s="514">
        <v>99260</v>
      </c>
      <c r="B15225" s="275" t="s">
        <v>0</v>
      </c>
      <c r="C15225" s="1329" t="s">
        <v>2159</v>
      </c>
      <c r="D15225" s="514" t="s">
        <v>28</v>
      </c>
      <c r="E15225" s="673">
        <v>478.57</v>
      </c>
      <c r="F15225" s="761"/>
    </row>
    <row r="15226" spans="1:6" customFormat="1">
      <c r="A15226" s="514">
        <v>97906</v>
      </c>
      <c r="B15226" s="275" t="s">
        <v>0</v>
      </c>
      <c r="C15226" s="1329" t="s">
        <v>2144</v>
      </c>
      <c r="D15226" s="514" t="s">
        <v>28</v>
      </c>
      <c r="E15226" s="673">
        <v>488.63</v>
      </c>
      <c r="F15226" s="761"/>
    </row>
    <row r="15227" spans="1:6" customFormat="1" ht="24.75">
      <c r="A15227" s="514">
        <v>99262</v>
      </c>
      <c r="B15227" s="275" t="s">
        <v>0</v>
      </c>
      <c r="C15227" s="1329" t="s">
        <v>2160</v>
      </c>
      <c r="D15227" s="514" t="s">
        <v>28</v>
      </c>
      <c r="E15227" s="673">
        <v>680.41</v>
      </c>
      <c r="F15227" s="761"/>
    </row>
    <row r="15228" spans="1:6" customFormat="1">
      <c r="A15228" s="514">
        <v>97907</v>
      </c>
      <c r="B15228" s="275" t="s">
        <v>0</v>
      </c>
      <c r="C15228" s="1329" t="s">
        <v>2145</v>
      </c>
      <c r="D15228" s="514" t="s">
        <v>28</v>
      </c>
      <c r="E15228" s="673">
        <v>694.77</v>
      </c>
      <c r="F15228" s="761"/>
    </row>
    <row r="15229" spans="1:6" customFormat="1">
      <c r="A15229" s="514">
        <v>99264</v>
      </c>
      <c r="B15229" s="275" t="s">
        <v>0</v>
      </c>
      <c r="C15229" s="1329" t="s">
        <v>2161</v>
      </c>
      <c r="D15229" s="514" t="s">
        <v>28</v>
      </c>
      <c r="E15229" s="673">
        <v>796.88</v>
      </c>
      <c r="F15229" s="761"/>
    </row>
    <row r="15230" spans="1:6" customFormat="1">
      <c r="A15230" s="514">
        <v>97908</v>
      </c>
      <c r="B15230" s="275" t="s">
        <v>0</v>
      </c>
      <c r="C15230" s="1329" t="s">
        <v>2146</v>
      </c>
      <c r="D15230" s="514" t="s">
        <v>28</v>
      </c>
      <c r="E15230" s="673">
        <v>816.29</v>
      </c>
      <c r="F15230" s="761"/>
    </row>
    <row r="15231" spans="1:6" customFormat="1">
      <c r="A15231" s="514">
        <v>97895</v>
      </c>
      <c r="B15231" s="275" t="s">
        <v>0</v>
      </c>
      <c r="C15231" s="1329" t="s">
        <v>2134</v>
      </c>
      <c r="D15231" s="514" t="s">
        <v>28</v>
      </c>
      <c r="E15231" s="673">
        <v>189.66</v>
      </c>
      <c r="F15231" s="761"/>
    </row>
    <row r="15232" spans="1:6" customFormat="1">
      <c r="A15232" s="514">
        <v>97896</v>
      </c>
      <c r="B15232" s="275" t="s">
        <v>0</v>
      </c>
      <c r="C15232" s="1329" t="s">
        <v>2135</v>
      </c>
      <c r="D15232" s="514" t="s">
        <v>28</v>
      </c>
      <c r="E15232" s="673">
        <v>351.56</v>
      </c>
      <c r="F15232" s="761"/>
    </row>
    <row r="15233" spans="1:6" customFormat="1">
      <c r="A15233" s="514">
        <v>97897</v>
      </c>
      <c r="B15233" s="275" t="s">
        <v>0</v>
      </c>
      <c r="C15233" s="1329" t="s">
        <v>2136</v>
      </c>
      <c r="D15233" s="514" t="s">
        <v>28</v>
      </c>
      <c r="E15233" s="673">
        <v>457.31</v>
      </c>
      <c r="F15233" s="761"/>
    </row>
    <row r="15234" spans="1:6" customFormat="1">
      <c r="A15234" s="514">
        <v>97898</v>
      </c>
      <c r="B15234" s="275" t="s">
        <v>0</v>
      </c>
      <c r="C15234" s="1329" t="s">
        <v>2137</v>
      </c>
      <c r="D15234" s="514" t="s">
        <v>28</v>
      </c>
      <c r="E15234" s="673">
        <v>887.99</v>
      </c>
      <c r="F15234" s="761"/>
    </row>
    <row r="15235" spans="1:6" customFormat="1">
      <c r="A15235" s="514">
        <v>97899</v>
      </c>
      <c r="B15235" s="275" t="s">
        <v>0</v>
      </c>
      <c r="C15235" s="1329" t="s">
        <v>24069</v>
      </c>
      <c r="D15235" s="514" t="s">
        <v>28</v>
      </c>
      <c r="E15235" s="673">
        <v>0</v>
      </c>
      <c r="F15235" s="761"/>
    </row>
    <row r="15236" spans="1:6" customFormat="1" ht="24.75">
      <c r="A15236" s="514">
        <v>101795</v>
      </c>
      <c r="B15236" s="275" t="s">
        <v>0</v>
      </c>
      <c r="C15236" s="1329" t="s">
        <v>1818</v>
      </c>
      <c r="D15236" s="514" t="s">
        <v>28</v>
      </c>
      <c r="E15236" s="673">
        <v>640.69000000000005</v>
      </c>
      <c r="F15236" s="761"/>
    </row>
    <row r="15237" spans="1:6" customFormat="1" ht="24.75">
      <c r="A15237" s="514">
        <v>101796</v>
      </c>
      <c r="B15237" s="275" t="s">
        <v>0</v>
      </c>
      <c r="C15237" s="1329" t="s">
        <v>24070</v>
      </c>
      <c r="D15237" s="514" t="s">
        <v>28</v>
      </c>
      <c r="E15237" s="673">
        <v>0</v>
      </c>
      <c r="F15237" s="761"/>
    </row>
    <row r="15238" spans="1:6" customFormat="1" ht="24.75">
      <c r="A15238" s="514">
        <v>101797</v>
      </c>
      <c r="B15238" s="275" t="s">
        <v>0</v>
      </c>
      <c r="C15238" s="1329" t="s">
        <v>24071</v>
      </c>
      <c r="D15238" s="514" t="s">
        <v>28</v>
      </c>
      <c r="E15238" s="673">
        <v>0</v>
      </c>
      <c r="F15238" s="761"/>
    </row>
    <row r="15239" spans="1:6" customFormat="1" ht="24.75">
      <c r="A15239" s="514">
        <v>101802</v>
      </c>
      <c r="B15239" s="275" t="s">
        <v>0</v>
      </c>
      <c r="C15239" s="1329" t="s">
        <v>2330</v>
      </c>
      <c r="D15239" s="514" t="s">
        <v>28</v>
      </c>
      <c r="E15239" s="673">
        <v>1874.79</v>
      </c>
      <c r="F15239" s="761"/>
    </row>
    <row r="15240" spans="1:6" customFormat="1" ht="24.75">
      <c r="A15240" s="514">
        <v>101803</v>
      </c>
      <c r="B15240" s="275" t="s">
        <v>0</v>
      </c>
      <c r="C15240" s="1329" t="s">
        <v>2331</v>
      </c>
      <c r="D15240" s="514" t="s">
        <v>28</v>
      </c>
      <c r="E15240" s="673">
        <v>1190.71</v>
      </c>
      <c r="F15240" s="761"/>
    </row>
    <row r="15241" spans="1:6" customFormat="1" ht="24.75">
      <c r="A15241" s="514">
        <v>101804</v>
      </c>
      <c r="B15241" s="275" t="s">
        <v>0</v>
      </c>
      <c r="C15241" s="1329" t="s">
        <v>2332</v>
      </c>
      <c r="D15241" s="514" t="s">
        <v>28</v>
      </c>
      <c r="E15241" s="673">
        <v>1494.49</v>
      </c>
      <c r="F15241" s="761"/>
    </row>
    <row r="15242" spans="1:6" customFormat="1" ht="24.75">
      <c r="A15242" s="514">
        <v>101805</v>
      </c>
      <c r="B15242" s="275" t="s">
        <v>0</v>
      </c>
      <c r="C15242" s="1329" t="s">
        <v>2333</v>
      </c>
      <c r="D15242" s="514" t="s">
        <v>28</v>
      </c>
      <c r="E15242" s="673">
        <v>1900.94</v>
      </c>
      <c r="F15242" s="761"/>
    </row>
    <row r="15243" spans="1:6" customFormat="1">
      <c r="A15243" s="514">
        <v>98115</v>
      </c>
      <c r="B15243" s="275" t="s">
        <v>0</v>
      </c>
      <c r="C15243" s="1329" t="s">
        <v>10301</v>
      </c>
      <c r="D15243" s="514" t="s">
        <v>28</v>
      </c>
      <c r="E15243" s="673">
        <v>106.31</v>
      </c>
      <c r="F15243" s="761"/>
    </row>
    <row r="15244" spans="1:6" customFormat="1">
      <c r="A15244" s="514">
        <v>98114</v>
      </c>
      <c r="B15244" s="275" t="s">
        <v>0</v>
      </c>
      <c r="C15244" s="1329" t="s">
        <v>2259</v>
      </c>
      <c r="D15244" s="514" t="s">
        <v>28</v>
      </c>
      <c r="E15244" s="673">
        <v>534.58000000000004</v>
      </c>
      <c r="F15244" s="761"/>
    </row>
    <row r="15245" spans="1:6" customFormat="1">
      <c r="A15245" s="514">
        <v>98112</v>
      </c>
      <c r="B15245" s="275" t="s">
        <v>0</v>
      </c>
      <c r="C15245" s="1329" t="s">
        <v>2258</v>
      </c>
      <c r="D15245" s="514" t="s">
        <v>28</v>
      </c>
      <c r="E15245" s="673">
        <v>106.88</v>
      </c>
      <c r="F15245" s="761"/>
    </row>
    <row r="15246" spans="1:6" customFormat="1">
      <c r="A15246" s="514">
        <v>100128</v>
      </c>
      <c r="B15246" s="275" t="s">
        <v>0</v>
      </c>
      <c r="C15246" s="1329" t="s">
        <v>10302</v>
      </c>
      <c r="D15246" s="514" t="s">
        <v>28</v>
      </c>
      <c r="E15246" s="673">
        <v>1750.72</v>
      </c>
      <c r="F15246" s="761"/>
    </row>
    <row r="15247" spans="1:6" customFormat="1">
      <c r="A15247" s="514">
        <v>102623</v>
      </c>
      <c r="B15247" s="275" t="s">
        <v>0</v>
      </c>
      <c r="C15247" s="1329" t="s">
        <v>2192</v>
      </c>
      <c r="D15247" s="514" t="s">
        <v>28</v>
      </c>
      <c r="E15247" s="673">
        <v>832.64</v>
      </c>
      <c r="F15247" s="761"/>
    </row>
    <row r="15248" spans="1:6" customFormat="1">
      <c r="A15248" s="514">
        <v>102607</v>
      </c>
      <c r="B15248" s="275" t="s">
        <v>0</v>
      </c>
      <c r="C15248" s="1329" t="s">
        <v>2182</v>
      </c>
      <c r="D15248" s="514" t="s">
        <v>28</v>
      </c>
      <c r="E15248" s="673">
        <v>506.69</v>
      </c>
      <c r="F15248" s="761"/>
    </row>
    <row r="15249" spans="1:6" customFormat="1">
      <c r="A15249" s="514">
        <v>102608</v>
      </c>
      <c r="B15249" s="275" t="s">
        <v>0</v>
      </c>
      <c r="C15249" s="1329" t="s">
        <v>2183</v>
      </c>
      <c r="D15249" s="514" t="s">
        <v>28</v>
      </c>
      <c r="E15249" s="673">
        <v>1161.42</v>
      </c>
      <c r="F15249" s="761"/>
    </row>
    <row r="15250" spans="1:6" customFormat="1">
      <c r="A15250" s="514">
        <v>102609</v>
      </c>
      <c r="B15250" s="275" t="s">
        <v>0</v>
      </c>
      <c r="C15250" s="1329" t="s">
        <v>2184</v>
      </c>
      <c r="D15250" s="514" t="s">
        <v>28</v>
      </c>
      <c r="E15250" s="673">
        <v>1319.69</v>
      </c>
      <c r="F15250" s="761"/>
    </row>
    <row r="15251" spans="1:6" customFormat="1">
      <c r="A15251" s="514">
        <v>102610</v>
      </c>
      <c r="B15251" s="275" t="s">
        <v>0</v>
      </c>
      <c r="C15251" s="1329" t="s">
        <v>11806</v>
      </c>
      <c r="D15251" s="514" t="s">
        <v>28</v>
      </c>
      <c r="E15251" s="673">
        <v>2268.15</v>
      </c>
      <c r="F15251" s="761"/>
    </row>
    <row r="15252" spans="1:6" customFormat="1">
      <c r="A15252" s="514">
        <v>102622</v>
      </c>
      <c r="B15252" s="275" t="s">
        <v>0</v>
      </c>
      <c r="C15252" s="1329" t="s">
        <v>2191</v>
      </c>
      <c r="D15252" s="514" t="s">
        <v>28</v>
      </c>
      <c r="E15252" s="673">
        <v>586.91999999999996</v>
      </c>
      <c r="F15252" s="761"/>
    </row>
    <row r="15253" spans="1:6" customFormat="1">
      <c r="A15253" s="514">
        <v>102605</v>
      </c>
      <c r="B15253" s="275" t="s">
        <v>0</v>
      </c>
      <c r="C15253" s="1329" t="s">
        <v>2180</v>
      </c>
      <c r="D15253" s="514" t="s">
        <v>28</v>
      </c>
      <c r="E15253" s="673">
        <v>307.17</v>
      </c>
      <c r="F15253" s="761"/>
    </row>
    <row r="15254" spans="1:6" customFormat="1">
      <c r="A15254" s="514">
        <v>102606</v>
      </c>
      <c r="B15254" s="275" t="s">
        <v>0</v>
      </c>
      <c r="C15254" s="1329" t="s">
        <v>2181</v>
      </c>
      <c r="D15254" s="514" t="s">
        <v>28</v>
      </c>
      <c r="E15254" s="673">
        <v>473.34</v>
      </c>
      <c r="F15254" s="761"/>
    </row>
    <row r="15255" spans="1:6" customFormat="1">
      <c r="A15255" s="514">
        <v>102613</v>
      </c>
      <c r="B15255" s="275" t="s">
        <v>0</v>
      </c>
      <c r="C15255" s="1329" t="s">
        <v>2186</v>
      </c>
      <c r="D15255" s="514" t="s">
        <v>28</v>
      </c>
      <c r="E15255" s="673">
        <v>710.28</v>
      </c>
      <c r="F15255" s="761"/>
    </row>
    <row r="15256" spans="1:6" customFormat="1">
      <c r="A15256" s="514">
        <v>102619</v>
      </c>
      <c r="B15256" s="275" t="s">
        <v>0</v>
      </c>
      <c r="C15256" s="1329" t="s">
        <v>2190</v>
      </c>
      <c r="D15256" s="514" t="s">
        <v>28</v>
      </c>
      <c r="E15256" s="673">
        <v>6029.59</v>
      </c>
      <c r="F15256" s="761"/>
    </row>
    <row r="15257" spans="1:6" customFormat="1">
      <c r="A15257" s="514">
        <v>102614</v>
      </c>
      <c r="B15257" s="275" t="s">
        <v>0</v>
      </c>
      <c r="C15257" s="1329" t="s">
        <v>2187</v>
      </c>
      <c r="D15257" s="514" t="s">
        <v>28</v>
      </c>
      <c r="E15257" s="673">
        <v>1092.1400000000001</v>
      </c>
      <c r="F15257" s="761"/>
    </row>
    <row r="15258" spans="1:6" customFormat="1">
      <c r="A15258" s="514">
        <v>102620</v>
      </c>
      <c r="B15258" s="275" t="s">
        <v>0</v>
      </c>
      <c r="C15258" s="1329" t="s">
        <v>11810</v>
      </c>
      <c r="D15258" s="514" t="s">
        <v>28</v>
      </c>
      <c r="E15258" s="673">
        <v>8770.64</v>
      </c>
      <c r="F15258" s="761"/>
    </row>
    <row r="15259" spans="1:6" customFormat="1">
      <c r="A15259" s="514">
        <v>102615</v>
      </c>
      <c r="B15259" s="275" t="s">
        <v>0</v>
      </c>
      <c r="C15259" s="1329" t="s">
        <v>2188</v>
      </c>
      <c r="D15259" s="514" t="s">
        <v>28</v>
      </c>
      <c r="E15259" s="673">
        <v>1370.64</v>
      </c>
      <c r="F15259" s="761"/>
    </row>
    <row r="15260" spans="1:6" customFormat="1">
      <c r="A15260" s="514">
        <v>102621</v>
      </c>
      <c r="B15260" s="275" t="s">
        <v>0</v>
      </c>
      <c r="C15260" s="1329" t="s">
        <v>11811</v>
      </c>
      <c r="D15260" s="514" t="s">
        <v>28</v>
      </c>
      <c r="E15260" s="673">
        <v>13494.2</v>
      </c>
      <c r="F15260" s="761"/>
    </row>
    <row r="15261" spans="1:6" customFormat="1">
      <c r="A15261" s="514">
        <v>102616</v>
      </c>
      <c r="B15261" s="275" t="s">
        <v>0</v>
      </c>
      <c r="C15261" s="1329" t="s">
        <v>11808</v>
      </c>
      <c r="D15261" s="514" t="s">
        <v>28</v>
      </c>
      <c r="E15261" s="673">
        <v>2028.98</v>
      </c>
      <c r="F15261" s="761"/>
    </row>
    <row r="15262" spans="1:6" customFormat="1">
      <c r="A15262" s="514">
        <v>102611</v>
      </c>
      <c r="B15262" s="275" t="s">
        <v>0</v>
      </c>
      <c r="C15262" s="1329" t="s">
        <v>2185</v>
      </c>
      <c r="D15262" s="514" t="s">
        <v>28</v>
      </c>
      <c r="E15262" s="673">
        <v>510.36</v>
      </c>
      <c r="F15262" s="761"/>
    </row>
    <row r="15263" spans="1:6" customFormat="1">
      <c r="A15263" s="514">
        <v>102617</v>
      </c>
      <c r="B15263" s="275" t="s">
        <v>0</v>
      </c>
      <c r="C15263" s="1329" t="s">
        <v>2189</v>
      </c>
      <c r="D15263" s="514" t="s">
        <v>28</v>
      </c>
      <c r="E15263" s="673">
        <v>3724.46</v>
      </c>
      <c r="F15263" s="761"/>
    </row>
    <row r="15264" spans="1:6" customFormat="1">
      <c r="A15264" s="514">
        <v>102618</v>
      </c>
      <c r="B15264" s="275" t="s">
        <v>0</v>
      </c>
      <c r="C15264" s="1329" t="s">
        <v>11809</v>
      </c>
      <c r="D15264" s="514" t="s">
        <v>28</v>
      </c>
      <c r="E15264" s="673">
        <v>4485.5200000000004</v>
      </c>
      <c r="F15264" s="761"/>
    </row>
    <row r="15265" spans="1:6" customFormat="1">
      <c r="A15265" s="514">
        <v>102612</v>
      </c>
      <c r="B15265" s="275" t="s">
        <v>0</v>
      </c>
      <c r="C15265" s="1329" t="s">
        <v>11807</v>
      </c>
      <c r="D15265" s="514" t="s">
        <v>28</v>
      </c>
      <c r="E15265" s="673">
        <v>732.72</v>
      </c>
      <c r="F15265" s="761"/>
    </row>
    <row r="15266" spans="1:6" customFormat="1">
      <c r="A15266" s="514">
        <v>102603</v>
      </c>
      <c r="B15266" s="275" t="s">
        <v>0</v>
      </c>
      <c r="C15266" s="1329" t="s">
        <v>2178</v>
      </c>
      <c r="D15266" s="514" t="s">
        <v>28</v>
      </c>
      <c r="E15266" s="673">
        <v>11.2</v>
      </c>
      <c r="F15266" s="761"/>
    </row>
    <row r="15267" spans="1:6" customFormat="1">
      <c r="A15267" s="514">
        <v>102587</v>
      </c>
      <c r="B15267" s="275" t="s">
        <v>0</v>
      </c>
      <c r="C15267" s="1329" t="s">
        <v>2162</v>
      </c>
      <c r="D15267" s="514" t="s">
        <v>28</v>
      </c>
      <c r="E15267" s="673">
        <v>3.84</v>
      </c>
      <c r="F15267" s="761"/>
    </row>
    <row r="15268" spans="1:6" customFormat="1">
      <c r="A15268" s="514">
        <v>102589</v>
      </c>
      <c r="B15268" s="275" t="s">
        <v>0</v>
      </c>
      <c r="C15268" s="1329" t="s">
        <v>2164</v>
      </c>
      <c r="D15268" s="514" t="s">
        <v>28</v>
      </c>
      <c r="E15268" s="673">
        <v>4.2699999999999996</v>
      </c>
      <c r="F15268" s="761"/>
    </row>
    <row r="15269" spans="1:6" customFormat="1">
      <c r="A15269" s="514">
        <v>102591</v>
      </c>
      <c r="B15269" s="275" t="s">
        <v>0</v>
      </c>
      <c r="C15269" s="1329" t="s">
        <v>2166</v>
      </c>
      <c r="D15269" s="514" t="s">
        <v>28</v>
      </c>
      <c r="E15269" s="673">
        <v>4.7</v>
      </c>
      <c r="F15269" s="761"/>
    </row>
    <row r="15270" spans="1:6" customFormat="1">
      <c r="A15270" s="514">
        <v>102593</v>
      </c>
      <c r="B15270" s="275" t="s">
        <v>0</v>
      </c>
      <c r="C15270" s="1329" t="s">
        <v>2168</v>
      </c>
      <c r="D15270" s="514" t="s">
        <v>28</v>
      </c>
      <c r="E15270" s="673">
        <v>5.3</v>
      </c>
      <c r="F15270" s="761"/>
    </row>
    <row r="15271" spans="1:6" customFormat="1">
      <c r="A15271" s="514">
        <v>102595</v>
      </c>
      <c r="B15271" s="275" t="s">
        <v>0</v>
      </c>
      <c r="C15271" s="1329" t="s">
        <v>2170</v>
      </c>
      <c r="D15271" s="514" t="s">
        <v>28</v>
      </c>
      <c r="E15271" s="673">
        <v>6</v>
      </c>
      <c r="F15271" s="761"/>
    </row>
    <row r="15272" spans="1:6" customFormat="1">
      <c r="A15272" s="514">
        <v>102597</v>
      </c>
      <c r="B15272" s="275" t="s">
        <v>0</v>
      </c>
      <c r="C15272" s="1329" t="s">
        <v>2172</v>
      </c>
      <c r="D15272" s="514" t="s">
        <v>28</v>
      </c>
      <c r="E15272" s="673">
        <v>6.87</v>
      </c>
      <c r="F15272" s="761"/>
    </row>
    <row r="15273" spans="1:6" customFormat="1">
      <c r="A15273" s="514">
        <v>102599</v>
      </c>
      <c r="B15273" s="275" t="s">
        <v>0</v>
      </c>
      <c r="C15273" s="1329" t="s">
        <v>2174</v>
      </c>
      <c r="D15273" s="514" t="s">
        <v>28</v>
      </c>
      <c r="E15273" s="673">
        <v>7.73</v>
      </c>
      <c r="F15273" s="761"/>
    </row>
    <row r="15274" spans="1:6" customFormat="1">
      <c r="A15274" s="514">
        <v>102601</v>
      </c>
      <c r="B15274" s="275" t="s">
        <v>0</v>
      </c>
      <c r="C15274" s="1329" t="s">
        <v>2176</v>
      </c>
      <c r="D15274" s="514" t="s">
        <v>28</v>
      </c>
      <c r="E15274" s="673">
        <v>9.0299999999999994</v>
      </c>
      <c r="F15274" s="761"/>
    </row>
    <row r="15275" spans="1:6" customFormat="1">
      <c r="A15275" s="514">
        <v>102604</v>
      </c>
      <c r="B15275" s="275" t="s">
        <v>0</v>
      </c>
      <c r="C15275" s="1329" t="s">
        <v>2179</v>
      </c>
      <c r="D15275" s="514" t="s">
        <v>28</v>
      </c>
      <c r="E15275" s="673">
        <v>12.91</v>
      </c>
      <c r="F15275" s="761"/>
    </row>
    <row r="15276" spans="1:6" customFormat="1">
      <c r="A15276" s="514">
        <v>102588</v>
      </c>
      <c r="B15276" s="275" t="s">
        <v>0</v>
      </c>
      <c r="C15276" s="1329" t="s">
        <v>2163</v>
      </c>
      <c r="D15276" s="514" t="s">
        <v>28</v>
      </c>
      <c r="E15276" s="673">
        <v>5.55</v>
      </c>
      <c r="F15276" s="761"/>
    </row>
    <row r="15277" spans="1:6" customFormat="1">
      <c r="A15277" s="514">
        <v>102590</v>
      </c>
      <c r="B15277" s="275" t="s">
        <v>0</v>
      </c>
      <c r="C15277" s="1329" t="s">
        <v>2165</v>
      </c>
      <c r="D15277" s="514" t="s">
        <v>28</v>
      </c>
      <c r="E15277" s="673">
        <v>5.99</v>
      </c>
      <c r="F15277" s="761"/>
    </row>
    <row r="15278" spans="1:6" customFormat="1">
      <c r="A15278" s="514">
        <v>102592</v>
      </c>
      <c r="B15278" s="275" t="s">
        <v>0</v>
      </c>
      <c r="C15278" s="1329" t="s">
        <v>2167</v>
      </c>
      <c r="D15278" s="514" t="s">
        <v>28</v>
      </c>
      <c r="E15278" s="673">
        <v>6.42</v>
      </c>
      <c r="F15278" s="761"/>
    </row>
    <row r="15279" spans="1:6" customFormat="1">
      <c r="A15279" s="514">
        <v>102594</v>
      </c>
      <c r="B15279" s="275" t="s">
        <v>0</v>
      </c>
      <c r="C15279" s="1329" t="s">
        <v>2169</v>
      </c>
      <c r="D15279" s="514" t="s">
        <v>28</v>
      </c>
      <c r="E15279" s="673">
        <v>7.03</v>
      </c>
      <c r="F15279" s="761"/>
    </row>
    <row r="15280" spans="1:6" customFormat="1">
      <c r="A15280" s="514">
        <v>102596</v>
      </c>
      <c r="B15280" s="275" t="s">
        <v>0</v>
      </c>
      <c r="C15280" s="1329" t="s">
        <v>2171</v>
      </c>
      <c r="D15280" s="514" t="s">
        <v>28</v>
      </c>
      <c r="E15280" s="673">
        <v>7.72</v>
      </c>
      <c r="F15280" s="761"/>
    </row>
    <row r="15281" spans="1:6" customFormat="1">
      <c r="A15281" s="514">
        <v>102598</v>
      </c>
      <c r="B15281" s="275" t="s">
        <v>0</v>
      </c>
      <c r="C15281" s="1329" t="s">
        <v>2173</v>
      </c>
      <c r="D15281" s="514" t="s">
        <v>28</v>
      </c>
      <c r="E15281" s="673">
        <v>8.58</v>
      </c>
      <c r="F15281" s="761"/>
    </row>
    <row r="15282" spans="1:6" customFormat="1">
      <c r="A15282" s="514">
        <v>102600</v>
      </c>
      <c r="B15282" s="275" t="s">
        <v>0</v>
      </c>
      <c r="C15282" s="1329" t="s">
        <v>2175</v>
      </c>
      <c r="D15282" s="514" t="s">
        <v>28</v>
      </c>
      <c r="E15282" s="673">
        <v>9.4499999999999993</v>
      </c>
      <c r="F15282" s="761"/>
    </row>
    <row r="15283" spans="1:6" customFormat="1">
      <c r="A15283" s="514">
        <v>102602</v>
      </c>
      <c r="B15283" s="275" t="s">
        <v>0</v>
      </c>
      <c r="C15283" s="1329" t="s">
        <v>2177</v>
      </c>
      <c r="D15283" s="514" t="s">
        <v>28</v>
      </c>
      <c r="E15283" s="673">
        <v>10.75</v>
      </c>
      <c r="F15283" s="761"/>
    </row>
    <row r="15284" spans="1:6" customFormat="1">
      <c r="A15284" s="514">
        <v>103005</v>
      </c>
      <c r="B15284" s="275" t="s">
        <v>0</v>
      </c>
      <c r="C15284" s="1329" t="s">
        <v>33863</v>
      </c>
      <c r="D15284" s="514" t="s">
        <v>28</v>
      </c>
      <c r="E15284" s="673">
        <v>609.24</v>
      </c>
      <c r="F15284" s="761"/>
    </row>
    <row r="15285" spans="1:6" customFormat="1">
      <c r="A15285" s="514">
        <v>103006</v>
      </c>
      <c r="B15285" s="275" t="s">
        <v>0</v>
      </c>
      <c r="C15285" s="1329" t="s">
        <v>33864</v>
      </c>
      <c r="D15285" s="514" t="s">
        <v>28</v>
      </c>
      <c r="E15285" s="673">
        <v>771.35</v>
      </c>
      <c r="F15285" s="761"/>
    </row>
    <row r="15286" spans="1:6" customFormat="1">
      <c r="A15286" s="514">
        <v>103007</v>
      </c>
      <c r="B15286" s="275" t="s">
        <v>0</v>
      </c>
      <c r="C15286" s="1329" t="s">
        <v>33865</v>
      </c>
      <c r="D15286" s="514" t="s">
        <v>28</v>
      </c>
      <c r="E15286" s="673">
        <v>1014.27</v>
      </c>
      <c r="F15286" s="761"/>
    </row>
    <row r="15287" spans="1:6" customFormat="1">
      <c r="A15287" s="514">
        <v>103004</v>
      </c>
      <c r="B15287" s="275" t="s">
        <v>0</v>
      </c>
      <c r="C15287" s="1329" t="s">
        <v>33866</v>
      </c>
      <c r="D15287" s="514" t="s">
        <v>5</v>
      </c>
      <c r="E15287" s="673">
        <v>0</v>
      </c>
      <c r="F15287" s="761"/>
    </row>
    <row r="15288" spans="1:6" customFormat="1">
      <c r="A15288" s="514">
        <v>102989</v>
      </c>
      <c r="B15288" s="275" t="s">
        <v>0</v>
      </c>
      <c r="C15288" s="1329" t="s">
        <v>33867</v>
      </c>
      <c r="D15288" s="514" t="s">
        <v>5</v>
      </c>
      <c r="E15288" s="673">
        <v>55.84</v>
      </c>
      <c r="F15288" s="761"/>
    </row>
    <row r="15289" spans="1:6" customFormat="1">
      <c r="A15289" s="514">
        <v>102990</v>
      </c>
      <c r="B15289" s="275" t="s">
        <v>0</v>
      </c>
      <c r="C15289" s="1329" t="s">
        <v>33868</v>
      </c>
      <c r="D15289" s="514" t="s">
        <v>5</v>
      </c>
      <c r="E15289" s="673">
        <v>69.66</v>
      </c>
      <c r="F15289" s="761"/>
    </row>
    <row r="15290" spans="1:6" customFormat="1">
      <c r="A15290" s="514">
        <v>102991</v>
      </c>
      <c r="B15290" s="275" t="s">
        <v>0</v>
      </c>
      <c r="C15290" s="1329" t="s">
        <v>33869</v>
      </c>
      <c r="D15290" s="514" t="s">
        <v>5</v>
      </c>
      <c r="E15290" s="673">
        <v>91.52</v>
      </c>
      <c r="F15290" s="761"/>
    </row>
    <row r="15291" spans="1:6" customFormat="1">
      <c r="A15291" s="514">
        <v>102992</v>
      </c>
      <c r="B15291" s="275" t="s">
        <v>0</v>
      </c>
      <c r="C15291" s="1329" t="s">
        <v>33870</v>
      </c>
      <c r="D15291" s="514" t="s">
        <v>5</v>
      </c>
      <c r="E15291" s="673">
        <v>139.44999999999999</v>
      </c>
      <c r="F15291" s="761"/>
    </row>
    <row r="15292" spans="1:6" customFormat="1">
      <c r="A15292" s="514">
        <v>102993</v>
      </c>
      <c r="B15292" s="275" t="s">
        <v>0</v>
      </c>
      <c r="C15292" s="1329" t="s">
        <v>33871</v>
      </c>
      <c r="D15292" s="514" t="s">
        <v>5</v>
      </c>
      <c r="E15292" s="673">
        <v>181.08</v>
      </c>
      <c r="F15292" s="761"/>
    </row>
    <row r="15293" spans="1:6" customFormat="1">
      <c r="A15293" s="514">
        <v>102994</v>
      </c>
      <c r="B15293" s="275" t="s">
        <v>0</v>
      </c>
      <c r="C15293" s="1329" t="s">
        <v>33872</v>
      </c>
      <c r="D15293" s="514" t="s">
        <v>5</v>
      </c>
      <c r="E15293" s="673">
        <v>338.13</v>
      </c>
      <c r="F15293" s="761"/>
    </row>
    <row r="15294" spans="1:6" customFormat="1" ht="24.75">
      <c r="A15294" s="514">
        <v>106017</v>
      </c>
      <c r="B15294" s="275" t="s">
        <v>0</v>
      </c>
      <c r="C15294" s="1329" t="s">
        <v>33873</v>
      </c>
      <c r="D15294" s="514" t="s">
        <v>28</v>
      </c>
      <c r="E15294" s="673">
        <v>0</v>
      </c>
      <c r="F15294" s="761"/>
    </row>
    <row r="15295" spans="1:6" customFormat="1">
      <c r="A15295" s="514">
        <v>105944</v>
      </c>
      <c r="B15295" s="275" t="s">
        <v>0</v>
      </c>
      <c r="C15295" s="1329" t="s">
        <v>33874</v>
      </c>
      <c r="D15295" s="514" t="s">
        <v>34</v>
      </c>
      <c r="E15295" s="673">
        <v>868.31</v>
      </c>
      <c r="F15295" s="761"/>
    </row>
    <row r="15296" spans="1:6" customFormat="1" ht="24.75">
      <c r="A15296" s="514">
        <v>106004</v>
      </c>
      <c r="B15296" s="275" t="s">
        <v>0</v>
      </c>
      <c r="C15296" s="1329" t="s">
        <v>33875</v>
      </c>
      <c r="D15296" s="514" t="s">
        <v>5</v>
      </c>
      <c r="E15296" s="673">
        <v>185.27</v>
      </c>
      <c r="F15296" s="761"/>
    </row>
    <row r="15297" spans="1:6" customFormat="1" ht="24.75">
      <c r="A15297" s="514">
        <v>106005</v>
      </c>
      <c r="B15297" s="275" t="s">
        <v>0</v>
      </c>
      <c r="C15297" s="1329" t="s">
        <v>33876</v>
      </c>
      <c r="D15297" s="514" t="s">
        <v>5</v>
      </c>
      <c r="E15297" s="673">
        <v>219.05</v>
      </c>
      <c r="F15297" s="761"/>
    </row>
    <row r="15298" spans="1:6" customFormat="1" ht="24.75">
      <c r="A15298" s="514">
        <v>106006</v>
      </c>
      <c r="B15298" s="275" t="s">
        <v>0</v>
      </c>
      <c r="C15298" s="1329" t="s">
        <v>33877</v>
      </c>
      <c r="D15298" s="514" t="s">
        <v>5</v>
      </c>
      <c r="E15298" s="673">
        <v>260.82</v>
      </c>
      <c r="F15298" s="761"/>
    </row>
    <row r="15299" spans="1:6" customFormat="1" ht="24.75">
      <c r="A15299" s="514">
        <v>106007</v>
      </c>
      <c r="B15299" s="275" t="s">
        <v>0</v>
      </c>
      <c r="C15299" s="1329" t="s">
        <v>33878</v>
      </c>
      <c r="D15299" s="514" t="s">
        <v>5</v>
      </c>
      <c r="E15299" s="673">
        <v>297.27</v>
      </c>
      <c r="F15299" s="761"/>
    </row>
    <row r="15300" spans="1:6" customFormat="1" ht="24.75">
      <c r="A15300" s="514">
        <v>106008</v>
      </c>
      <c r="B15300" s="275" t="s">
        <v>0</v>
      </c>
      <c r="C15300" s="1329" t="s">
        <v>33879</v>
      </c>
      <c r="D15300" s="514" t="s">
        <v>5</v>
      </c>
      <c r="E15300" s="673">
        <v>333.72</v>
      </c>
      <c r="F15300" s="761"/>
    </row>
    <row r="15301" spans="1:6" customFormat="1" ht="24.75">
      <c r="A15301" s="514">
        <v>106009</v>
      </c>
      <c r="B15301" s="275" t="s">
        <v>0</v>
      </c>
      <c r="C15301" s="1329" t="s">
        <v>33880</v>
      </c>
      <c r="D15301" s="514" t="s">
        <v>5</v>
      </c>
      <c r="E15301" s="673">
        <v>411.94</v>
      </c>
      <c r="F15301" s="761"/>
    </row>
    <row r="15302" spans="1:6" customFormat="1" ht="24.75">
      <c r="A15302" s="514">
        <v>106010</v>
      </c>
      <c r="B15302" s="275" t="s">
        <v>0</v>
      </c>
      <c r="C15302" s="1329" t="s">
        <v>33881</v>
      </c>
      <c r="D15302" s="514" t="s">
        <v>5</v>
      </c>
      <c r="E15302" s="673">
        <v>482.19</v>
      </c>
      <c r="F15302" s="761"/>
    </row>
    <row r="15303" spans="1:6" customFormat="1" ht="24.75">
      <c r="A15303" s="514">
        <v>106011</v>
      </c>
      <c r="B15303" s="275" t="s">
        <v>0</v>
      </c>
      <c r="C15303" s="1329" t="s">
        <v>33882</v>
      </c>
      <c r="D15303" s="514" t="s">
        <v>5</v>
      </c>
      <c r="E15303" s="673">
        <v>874.39</v>
      </c>
      <c r="F15303" s="761"/>
    </row>
    <row r="15304" spans="1:6" customFormat="1" ht="24.75">
      <c r="A15304" s="514">
        <v>106013</v>
      </c>
      <c r="B15304" s="275" t="s">
        <v>0</v>
      </c>
      <c r="C15304" s="1329" t="s">
        <v>33883</v>
      </c>
      <c r="D15304" s="514" t="s">
        <v>5</v>
      </c>
      <c r="E15304" s="673">
        <v>1091.71</v>
      </c>
      <c r="F15304" s="761"/>
    </row>
    <row r="15305" spans="1:6" customFormat="1" ht="24.75">
      <c r="A15305" s="514">
        <v>106012</v>
      </c>
      <c r="B15305" s="275" t="s">
        <v>0</v>
      </c>
      <c r="C15305" s="1329" t="s">
        <v>33884</v>
      </c>
      <c r="D15305" s="514" t="s">
        <v>5</v>
      </c>
      <c r="E15305" s="673">
        <v>964.54</v>
      </c>
      <c r="F15305" s="761"/>
    </row>
    <row r="15306" spans="1:6" customFormat="1" ht="24.75">
      <c r="A15306" s="514">
        <v>106014</v>
      </c>
      <c r="B15306" s="275" t="s">
        <v>0</v>
      </c>
      <c r="C15306" s="1329" t="s">
        <v>33885</v>
      </c>
      <c r="D15306" s="514" t="s">
        <v>5</v>
      </c>
      <c r="E15306" s="673">
        <v>1238.72</v>
      </c>
      <c r="F15306" s="761"/>
    </row>
    <row r="15307" spans="1:6" customFormat="1" ht="24.75">
      <c r="A15307" s="514">
        <v>106015</v>
      </c>
      <c r="B15307" s="275" t="s">
        <v>0</v>
      </c>
      <c r="C15307" s="1329" t="s">
        <v>33886</v>
      </c>
      <c r="D15307" s="514" t="s">
        <v>5</v>
      </c>
      <c r="E15307" s="673">
        <v>1478.14</v>
      </c>
      <c r="F15307" s="761"/>
    </row>
    <row r="15308" spans="1:6" customFormat="1" ht="24.75">
      <c r="A15308" s="514">
        <v>106016</v>
      </c>
      <c r="B15308" s="275" t="s">
        <v>0</v>
      </c>
      <c r="C15308" s="1329" t="s">
        <v>33887</v>
      </c>
      <c r="D15308" s="514" t="s">
        <v>5</v>
      </c>
      <c r="E15308" s="673">
        <v>1732.36</v>
      </c>
      <c r="F15308" s="761"/>
    </row>
    <row r="15309" spans="1:6" customFormat="1" ht="24.75">
      <c r="A15309" s="514">
        <v>106003</v>
      </c>
      <c r="B15309" s="275" t="s">
        <v>0</v>
      </c>
      <c r="C15309" s="1329" t="s">
        <v>44929</v>
      </c>
      <c r="D15309" s="514" t="s">
        <v>5</v>
      </c>
      <c r="E15309" s="673">
        <v>183.93</v>
      </c>
      <c r="F15309" s="761"/>
    </row>
    <row r="15310" spans="1:6" customFormat="1" ht="24.75">
      <c r="A15310" s="514">
        <v>105997</v>
      </c>
      <c r="B15310" s="275" t="s">
        <v>0</v>
      </c>
      <c r="C15310" s="1329" t="s">
        <v>44930</v>
      </c>
      <c r="D15310" s="514" t="s">
        <v>5</v>
      </c>
      <c r="E15310" s="673">
        <v>100.56</v>
      </c>
      <c r="F15310" s="761"/>
    </row>
    <row r="15311" spans="1:6" customFormat="1" ht="24.75">
      <c r="A15311" s="514">
        <v>105998</v>
      </c>
      <c r="B15311" s="275" t="s">
        <v>0</v>
      </c>
      <c r="C15311" s="1329" t="s">
        <v>44931</v>
      </c>
      <c r="D15311" s="514" t="s">
        <v>5</v>
      </c>
      <c r="E15311" s="673">
        <v>111.46</v>
      </c>
      <c r="F15311" s="761"/>
    </row>
    <row r="15312" spans="1:6" customFormat="1" ht="24.75">
      <c r="A15312" s="514">
        <v>105999</v>
      </c>
      <c r="B15312" s="275" t="s">
        <v>0</v>
      </c>
      <c r="C15312" s="1329" t="s">
        <v>44932</v>
      </c>
      <c r="D15312" s="514" t="s">
        <v>5</v>
      </c>
      <c r="E15312" s="673">
        <v>126.86</v>
      </c>
      <c r="F15312" s="761"/>
    </row>
    <row r="15313" spans="1:6" customFormat="1" ht="24.75">
      <c r="A15313" s="514">
        <v>106000</v>
      </c>
      <c r="B15313" s="275" t="s">
        <v>0</v>
      </c>
      <c r="C15313" s="1329" t="s">
        <v>44933</v>
      </c>
      <c r="D15313" s="514" t="s">
        <v>5</v>
      </c>
      <c r="E15313" s="673">
        <v>142.24</v>
      </c>
      <c r="F15313" s="761"/>
    </row>
    <row r="15314" spans="1:6" customFormat="1" ht="24.75">
      <c r="A15314" s="514">
        <v>106001</v>
      </c>
      <c r="B15314" s="275" t="s">
        <v>0</v>
      </c>
      <c r="C15314" s="1329" t="s">
        <v>44934</v>
      </c>
      <c r="D15314" s="514" t="s">
        <v>5</v>
      </c>
      <c r="E15314" s="673">
        <v>153.15</v>
      </c>
      <c r="F15314" s="761"/>
    </row>
    <row r="15315" spans="1:6" customFormat="1" ht="24.75">
      <c r="A15315" s="514">
        <v>106002</v>
      </c>
      <c r="B15315" s="275" t="s">
        <v>0</v>
      </c>
      <c r="C15315" s="1329" t="s">
        <v>44935</v>
      </c>
      <c r="D15315" s="514" t="s">
        <v>5</v>
      </c>
      <c r="E15315" s="673">
        <v>168.54</v>
      </c>
      <c r="F15315" s="761"/>
    </row>
    <row r="15316" spans="1:6" customFormat="1" ht="24.75">
      <c r="A15316" s="514">
        <v>105992</v>
      </c>
      <c r="B15316" s="275" t="s">
        <v>0</v>
      </c>
      <c r="C15316" s="1329" t="s">
        <v>44936</v>
      </c>
      <c r="D15316" s="514" t="s">
        <v>5</v>
      </c>
      <c r="E15316" s="673">
        <v>109.55</v>
      </c>
      <c r="F15316" s="761"/>
    </row>
    <row r="15317" spans="1:6" customFormat="1" ht="24.75">
      <c r="A15317" s="514">
        <v>105993</v>
      </c>
      <c r="B15317" s="275" t="s">
        <v>0</v>
      </c>
      <c r="C15317" s="1329" t="s">
        <v>44937</v>
      </c>
      <c r="D15317" s="514" t="s">
        <v>5</v>
      </c>
      <c r="E15317" s="673">
        <v>131.49</v>
      </c>
      <c r="F15317" s="761"/>
    </row>
    <row r="15318" spans="1:6" customFormat="1" ht="24.75">
      <c r="A15318" s="514">
        <v>105994</v>
      </c>
      <c r="B15318" s="275" t="s">
        <v>0</v>
      </c>
      <c r="C15318" s="1329" t="s">
        <v>44938</v>
      </c>
      <c r="D15318" s="514" t="s">
        <v>5</v>
      </c>
      <c r="E15318" s="673">
        <v>161.21</v>
      </c>
      <c r="F15318" s="761"/>
    </row>
    <row r="15319" spans="1:6" customFormat="1" ht="24.75">
      <c r="A15319" s="514">
        <v>105995</v>
      </c>
      <c r="B15319" s="275" t="s">
        <v>0</v>
      </c>
      <c r="C15319" s="1329" t="s">
        <v>44939</v>
      </c>
      <c r="D15319" s="514" t="s">
        <v>5</v>
      </c>
      <c r="E15319" s="673">
        <v>191.01</v>
      </c>
      <c r="F15319" s="761"/>
    </row>
    <row r="15320" spans="1:6" customFormat="1" ht="24.75">
      <c r="A15320" s="514">
        <v>105996</v>
      </c>
      <c r="B15320" s="275" t="s">
        <v>0</v>
      </c>
      <c r="C15320" s="1329" t="s">
        <v>44940</v>
      </c>
      <c r="D15320" s="514" t="s">
        <v>5</v>
      </c>
      <c r="E15320" s="673">
        <v>206.54</v>
      </c>
      <c r="F15320" s="761"/>
    </row>
    <row r="15321" spans="1:6" customFormat="1" ht="24.75">
      <c r="A15321" s="514">
        <v>105988</v>
      </c>
      <c r="B15321" s="275" t="s">
        <v>0</v>
      </c>
      <c r="C15321" s="1329" t="s">
        <v>44941</v>
      </c>
      <c r="D15321" s="514" t="s">
        <v>5</v>
      </c>
      <c r="E15321" s="673">
        <v>72.06</v>
      </c>
      <c r="F15321" s="761"/>
    </row>
    <row r="15322" spans="1:6" customFormat="1" ht="24.75">
      <c r="A15322" s="514">
        <v>105989</v>
      </c>
      <c r="B15322" s="275" t="s">
        <v>0</v>
      </c>
      <c r="C15322" s="1329" t="s">
        <v>44942</v>
      </c>
      <c r="D15322" s="514" t="s">
        <v>5</v>
      </c>
      <c r="E15322" s="673">
        <v>79.83</v>
      </c>
      <c r="F15322" s="761"/>
    </row>
    <row r="15323" spans="1:6" customFormat="1" ht="24.75">
      <c r="A15323" s="514">
        <v>105990</v>
      </c>
      <c r="B15323" s="275" t="s">
        <v>0</v>
      </c>
      <c r="C15323" s="1329" t="s">
        <v>44943</v>
      </c>
      <c r="D15323" s="514" t="s">
        <v>5</v>
      </c>
      <c r="E15323" s="673">
        <v>90.81</v>
      </c>
      <c r="F15323" s="761"/>
    </row>
    <row r="15324" spans="1:6" customFormat="1" ht="24.75">
      <c r="A15324" s="514">
        <v>105991</v>
      </c>
      <c r="B15324" s="275" t="s">
        <v>0</v>
      </c>
      <c r="C15324" s="1329" t="s">
        <v>44944</v>
      </c>
      <c r="D15324" s="514" t="s">
        <v>5</v>
      </c>
      <c r="E15324" s="673">
        <v>101.77</v>
      </c>
      <c r="F15324" s="761"/>
    </row>
    <row r="15325" spans="1:6" customFormat="1" ht="24.75">
      <c r="A15325" s="514">
        <v>105987</v>
      </c>
      <c r="B15325" s="275" t="s">
        <v>0</v>
      </c>
      <c r="C15325" s="1329" t="s">
        <v>44945</v>
      </c>
      <c r="D15325" s="514" t="s">
        <v>5</v>
      </c>
      <c r="E15325" s="673">
        <v>125.07</v>
      </c>
      <c r="F15325" s="761"/>
    </row>
    <row r="15326" spans="1:6" customFormat="1" ht="24.75">
      <c r="A15326" s="514">
        <v>105986</v>
      </c>
      <c r="B15326" s="275" t="s">
        <v>0</v>
      </c>
      <c r="C15326" s="1329" t="s">
        <v>44946</v>
      </c>
      <c r="D15326" s="514" t="s">
        <v>5</v>
      </c>
      <c r="E15326" s="673">
        <v>156.13999999999999</v>
      </c>
      <c r="F15326" s="761"/>
    </row>
    <row r="15327" spans="1:6" customFormat="1">
      <c r="A15327" s="514">
        <v>106019</v>
      </c>
      <c r="B15327" s="275" t="s">
        <v>0</v>
      </c>
      <c r="C15327" s="1329" t="s">
        <v>33888</v>
      </c>
      <c r="D15327" s="514" t="s">
        <v>28</v>
      </c>
      <c r="E15327" s="673">
        <v>0</v>
      </c>
      <c r="F15327" s="761"/>
    </row>
    <row r="15328" spans="1:6" customFormat="1" ht="24.75">
      <c r="A15328" s="514">
        <v>103001</v>
      </c>
      <c r="B15328" s="275" t="s">
        <v>0</v>
      </c>
      <c r="C15328" s="1329" t="s">
        <v>33889</v>
      </c>
      <c r="D15328" s="514" t="s">
        <v>28</v>
      </c>
      <c r="E15328" s="673">
        <v>173.61</v>
      </c>
      <c r="F15328" s="761"/>
    </row>
    <row r="15329" spans="1:6" customFormat="1" ht="24.75">
      <c r="A15329" s="514">
        <v>103002</v>
      </c>
      <c r="B15329" s="275" t="s">
        <v>0</v>
      </c>
      <c r="C15329" s="1329" t="s">
        <v>33890</v>
      </c>
      <c r="D15329" s="514" t="s">
        <v>28</v>
      </c>
      <c r="E15329" s="673">
        <v>216.75</v>
      </c>
      <c r="F15329" s="761"/>
    </row>
    <row r="15330" spans="1:6" customFormat="1" ht="24.75">
      <c r="A15330" s="514">
        <v>103003</v>
      </c>
      <c r="B15330" s="275" t="s">
        <v>0</v>
      </c>
      <c r="C15330" s="1329" t="s">
        <v>33891</v>
      </c>
      <c r="D15330" s="514" t="s">
        <v>28</v>
      </c>
      <c r="E15330" s="673">
        <v>303</v>
      </c>
      <c r="F15330" s="761"/>
    </row>
    <row r="15331" spans="1:6" customFormat="1">
      <c r="A15331" s="514">
        <v>106018</v>
      </c>
      <c r="B15331" s="275" t="s">
        <v>0</v>
      </c>
      <c r="C15331" s="1329" t="s">
        <v>33892</v>
      </c>
      <c r="D15331" s="514" t="s">
        <v>28</v>
      </c>
      <c r="E15331" s="673">
        <v>0</v>
      </c>
      <c r="F15331" s="761"/>
    </row>
    <row r="15332" spans="1:6" customFormat="1">
      <c r="A15332" s="514">
        <v>105945</v>
      </c>
      <c r="B15332" s="275" t="s">
        <v>0</v>
      </c>
      <c r="C15332" s="1329" t="s">
        <v>33893</v>
      </c>
      <c r="D15332" s="514" t="s">
        <v>32</v>
      </c>
      <c r="E15332" s="673">
        <v>8.18</v>
      </c>
      <c r="F15332" s="761"/>
    </row>
    <row r="15333" spans="1:6" customFormat="1">
      <c r="A15333" s="514">
        <v>98522</v>
      </c>
      <c r="B15333" s="275" t="s">
        <v>0</v>
      </c>
      <c r="C15333" s="1329" t="s">
        <v>3065</v>
      </c>
      <c r="D15333" s="514" t="s">
        <v>5</v>
      </c>
      <c r="E15333" s="673">
        <v>180.84</v>
      </c>
      <c r="F15333" s="761"/>
    </row>
    <row r="15334" spans="1:6" customFormat="1">
      <c r="A15334" s="514">
        <v>98523</v>
      </c>
      <c r="B15334" s="275" t="s">
        <v>0</v>
      </c>
      <c r="C15334" s="1329" t="s">
        <v>24072</v>
      </c>
      <c r="D15334" s="514" t="s">
        <v>5</v>
      </c>
      <c r="E15334" s="673">
        <v>0</v>
      </c>
      <c r="F15334" s="761"/>
    </row>
    <row r="15335" spans="1:6" customFormat="1" ht="24.75">
      <c r="A15335" s="514">
        <v>102364</v>
      </c>
      <c r="B15335" s="275" t="s">
        <v>0</v>
      </c>
      <c r="C15335" s="1329" t="s">
        <v>14551</v>
      </c>
      <c r="D15335" s="514" t="s">
        <v>32</v>
      </c>
      <c r="E15335" s="673">
        <v>228.01</v>
      </c>
      <c r="F15335" s="761"/>
    </row>
    <row r="15336" spans="1:6" customFormat="1" ht="24.75">
      <c r="A15336" s="514">
        <v>102363</v>
      </c>
      <c r="B15336" s="275" t="s">
        <v>0</v>
      </c>
      <c r="C15336" s="1329" t="s">
        <v>14550</v>
      </c>
      <c r="D15336" s="514" t="s">
        <v>32</v>
      </c>
      <c r="E15336" s="673">
        <v>209.09</v>
      </c>
      <c r="F15336" s="761"/>
    </row>
    <row r="15337" spans="1:6" customFormat="1" ht="24.75">
      <c r="A15337" s="514">
        <v>102362</v>
      </c>
      <c r="B15337" s="275" t="s">
        <v>0</v>
      </c>
      <c r="C15337" s="1329" t="s">
        <v>14549</v>
      </c>
      <c r="D15337" s="514" t="s">
        <v>32</v>
      </c>
      <c r="E15337" s="673">
        <v>198.85</v>
      </c>
      <c r="F15337" s="761"/>
    </row>
    <row r="15338" spans="1:6" customFormat="1" ht="24.75">
      <c r="A15338" s="514">
        <v>101196</v>
      </c>
      <c r="B15338" s="275" t="s">
        <v>0</v>
      </c>
      <c r="C15338" s="1329" t="s">
        <v>24073</v>
      </c>
      <c r="D15338" s="514" t="s">
        <v>5</v>
      </c>
      <c r="E15338" s="673">
        <v>0</v>
      </c>
      <c r="F15338" s="761"/>
    </row>
    <row r="15339" spans="1:6" customFormat="1" ht="24.75">
      <c r="A15339" s="514">
        <v>101195</v>
      </c>
      <c r="B15339" s="275" t="s">
        <v>0</v>
      </c>
      <c r="C15339" s="1329" t="s">
        <v>24074</v>
      </c>
      <c r="D15339" s="514" t="s">
        <v>5</v>
      </c>
      <c r="E15339" s="673">
        <v>0</v>
      </c>
      <c r="F15339" s="761"/>
    </row>
    <row r="15340" spans="1:6" customFormat="1" ht="24.75">
      <c r="A15340" s="514">
        <v>101193</v>
      </c>
      <c r="B15340" s="275" t="s">
        <v>0</v>
      </c>
      <c r="C15340" s="1329" t="s">
        <v>3054</v>
      </c>
      <c r="D15340" s="514" t="s">
        <v>5</v>
      </c>
      <c r="E15340" s="673">
        <v>77.63</v>
      </c>
      <c r="F15340" s="761"/>
    </row>
    <row r="15341" spans="1:6" customFormat="1" ht="24.75">
      <c r="A15341" s="514">
        <v>101192</v>
      </c>
      <c r="B15341" s="275" t="s">
        <v>0</v>
      </c>
      <c r="C15341" s="1329" t="s">
        <v>3053</v>
      </c>
      <c r="D15341" s="514" t="s">
        <v>5</v>
      </c>
      <c r="E15341" s="673">
        <v>83.37</v>
      </c>
      <c r="F15341" s="761"/>
    </row>
    <row r="15342" spans="1:6" customFormat="1" ht="24.75">
      <c r="A15342" s="514">
        <v>101194</v>
      </c>
      <c r="B15342" s="275" t="s">
        <v>0</v>
      </c>
      <c r="C15342" s="1329" t="s">
        <v>3055</v>
      </c>
      <c r="D15342" s="514" t="s">
        <v>5</v>
      </c>
      <c r="E15342" s="673">
        <v>77.930000000000007</v>
      </c>
      <c r="F15342" s="761"/>
    </row>
    <row r="15343" spans="1:6" customFormat="1" ht="24.75">
      <c r="A15343" s="514">
        <v>101190</v>
      </c>
      <c r="B15343" s="275" t="s">
        <v>0</v>
      </c>
      <c r="C15343" s="1329" t="s">
        <v>3051</v>
      </c>
      <c r="D15343" s="514" t="s">
        <v>5</v>
      </c>
      <c r="E15343" s="673">
        <v>86.51</v>
      </c>
      <c r="F15343" s="761"/>
    </row>
    <row r="15344" spans="1:6" customFormat="1" ht="24.75">
      <c r="A15344" s="514">
        <v>101189</v>
      </c>
      <c r="B15344" s="275" t="s">
        <v>0</v>
      </c>
      <c r="C15344" s="1329" t="s">
        <v>3050</v>
      </c>
      <c r="D15344" s="514" t="s">
        <v>5</v>
      </c>
      <c r="E15344" s="673">
        <v>87.12</v>
      </c>
      <c r="F15344" s="761"/>
    </row>
    <row r="15345" spans="1:6" customFormat="1" ht="24.75">
      <c r="A15345" s="514">
        <v>101191</v>
      </c>
      <c r="B15345" s="275" t="s">
        <v>0</v>
      </c>
      <c r="C15345" s="1329" t="s">
        <v>3052</v>
      </c>
      <c r="D15345" s="514" t="s">
        <v>5</v>
      </c>
      <c r="E15345" s="673">
        <v>86.81</v>
      </c>
      <c r="F15345" s="761"/>
    </row>
    <row r="15346" spans="1:6" customFormat="1" ht="24.75">
      <c r="A15346" s="514">
        <v>101198</v>
      </c>
      <c r="B15346" s="275" t="s">
        <v>0</v>
      </c>
      <c r="C15346" s="1329" t="s">
        <v>3057</v>
      </c>
      <c r="D15346" s="514" t="s">
        <v>5</v>
      </c>
      <c r="E15346" s="673">
        <v>111.16</v>
      </c>
      <c r="F15346" s="761"/>
    </row>
    <row r="15347" spans="1:6" customFormat="1" ht="24.75">
      <c r="A15347" s="514">
        <v>101197</v>
      </c>
      <c r="B15347" s="275" t="s">
        <v>0</v>
      </c>
      <c r="C15347" s="1329" t="s">
        <v>3056</v>
      </c>
      <c r="D15347" s="514" t="s">
        <v>5</v>
      </c>
      <c r="E15347" s="673">
        <v>150.76</v>
      </c>
      <c r="F15347" s="761"/>
    </row>
    <row r="15348" spans="1:6" customFormat="1" ht="24.75">
      <c r="A15348" s="514">
        <v>101199</v>
      </c>
      <c r="B15348" s="275" t="s">
        <v>0</v>
      </c>
      <c r="C15348" s="1329" t="s">
        <v>3058</v>
      </c>
      <c r="D15348" s="514" t="s">
        <v>5</v>
      </c>
      <c r="E15348" s="673">
        <v>111.92</v>
      </c>
      <c r="F15348" s="761"/>
    </row>
    <row r="15349" spans="1:6" customFormat="1" ht="24.75">
      <c r="A15349" s="514">
        <v>101203</v>
      </c>
      <c r="B15349" s="275" t="s">
        <v>0</v>
      </c>
      <c r="C15349" s="1329" t="s">
        <v>3062</v>
      </c>
      <c r="D15349" s="514" t="s">
        <v>5</v>
      </c>
      <c r="E15349" s="673">
        <v>42.52</v>
      </c>
      <c r="F15349" s="761"/>
    </row>
    <row r="15350" spans="1:6" customFormat="1" ht="24.75">
      <c r="A15350" s="514">
        <v>101202</v>
      </c>
      <c r="B15350" s="275" t="s">
        <v>0</v>
      </c>
      <c r="C15350" s="1329" t="s">
        <v>3061</v>
      </c>
      <c r="D15350" s="514" t="s">
        <v>5</v>
      </c>
      <c r="E15350" s="673">
        <v>43.29</v>
      </c>
      <c r="F15350" s="761"/>
    </row>
    <row r="15351" spans="1:6" customFormat="1" ht="24.75">
      <c r="A15351" s="514">
        <v>101204</v>
      </c>
      <c r="B15351" s="275" t="s">
        <v>0</v>
      </c>
      <c r="C15351" s="1329" t="s">
        <v>3063</v>
      </c>
      <c r="D15351" s="514" t="s">
        <v>5</v>
      </c>
      <c r="E15351" s="673">
        <v>42.83</v>
      </c>
      <c r="F15351" s="761"/>
    </row>
    <row r="15352" spans="1:6" customFormat="1" ht="24.75">
      <c r="A15352" s="514">
        <v>101200</v>
      </c>
      <c r="B15352" s="275" t="s">
        <v>0</v>
      </c>
      <c r="C15352" s="1329" t="s">
        <v>3059</v>
      </c>
      <c r="D15352" s="514" t="s">
        <v>5</v>
      </c>
      <c r="E15352" s="673">
        <v>67.650000000000006</v>
      </c>
      <c r="F15352" s="761"/>
    </row>
    <row r="15353" spans="1:6" customFormat="1" ht="24.75">
      <c r="A15353" s="514">
        <v>101201</v>
      </c>
      <c r="B15353" s="275" t="s">
        <v>0</v>
      </c>
      <c r="C15353" s="1329" t="s">
        <v>3060</v>
      </c>
      <c r="D15353" s="514" t="s">
        <v>5</v>
      </c>
      <c r="E15353" s="673">
        <v>80.84</v>
      </c>
      <c r="F15353" s="761"/>
    </row>
    <row r="15354" spans="1:6" customFormat="1" ht="24.75">
      <c r="A15354" s="514">
        <v>101205</v>
      </c>
      <c r="B15354" s="275" t="s">
        <v>0</v>
      </c>
      <c r="C15354" s="1329" t="s">
        <v>3064</v>
      </c>
      <c r="D15354" s="514" t="s">
        <v>5</v>
      </c>
      <c r="E15354" s="673">
        <v>43.29</v>
      </c>
      <c r="F15354" s="761"/>
    </row>
    <row r="15355" spans="1:6" customFormat="1">
      <c r="A15355" s="514">
        <v>101188</v>
      </c>
      <c r="B15355" s="275" t="s">
        <v>0</v>
      </c>
      <c r="C15355" s="1329" t="s">
        <v>3049</v>
      </c>
      <c r="D15355" s="514" t="s">
        <v>5</v>
      </c>
      <c r="E15355" s="673">
        <v>6.33</v>
      </c>
      <c r="F15355" s="761"/>
    </row>
    <row r="15356" spans="1:6" customFormat="1" ht="24.75">
      <c r="A15356" s="514">
        <v>87905</v>
      </c>
      <c r="B15356" s="275" t="s">
        <v>0</v>
      </c>
      <c r="C15356" s="1329" t="s">
        <v>24075</v>
      </c>
      <c r="D15356" s="514" t="s">
        <v>32</v>
      </c>
      <c r="E15356" s="673">
        <v>8.93</v>
      </c>
      <c r="F15356" s="761"/>
    </row>
    <row r="15357" spans="1:6" customFormat="1" ht="24.75">
      <c r="A15357" s="514">
        <v>87904</v>
      </c>
      <c r="B15357" s="275" t="s">
        <v>0</v>
      </c>
      <c r="C15357" s="1329" t="s">
        <v>24076</v>
      </c>
      <c r="D15357" s="514" t="s">
        <v>32</v>
      </c>
      <c r="E15357" s="673">
        <v>9.3699999999999992</v>
      </c>
      <c r="F15357" s="761"/>
    </row>
    <row r="15358" spans="1:6" customFormat="1" ht="24.75">
      <c r="A15358" s="514">
        <v>87908</v>
      </c>
      <c r="B15358" s="275" t="s">
        <v>0</v>
      </c>
      <c r="C15358" s="1329" t="s">
        <v>24077</v>
      </c>
      <c r="D15358" s="514" t="s">
        <v>32</v>
      </c>
      <c r="E15358" s="673">
        <v>6.84</v>
      </c>
      <c r="F15358" s="761"/>
    </row>
    <row r="15359" spans="1:6" customFormat="1" ht="24.75">
      <c r="A15359" s="514">
        <v>87907</v>
      </c>
      <c r="B15359" s="275" t="s">
        <v>0</v>
      </c>
      <c r="C15359" s="1329" t="s">
        <v>24078</v>
      </c>
      <c r="D15359" s="514" t="s">
        <v>32</v>
      </c>
      <c r="E15359" s="673">
        <v>7.28</v>
      </c>
      <c r="F15359" s="761"/>
    </row>
    <row r="15360" spans="1:6" customFormat="1" ht="24.75">
      <c r="A15360" s="514">
        <v>87903</v>
      </c>
      <c r="B15360" s="275" t="s">
        <v>0</v>
      </c>
      <c r="C15360" s="1329" t="s">
        <v>24079</v>
      </c>
      <c r="D15360" s="514" t="s">
        <v>32</v>
      </c>
      <c r="E15360" s="673">
        <v>11</v>
      </c>
      <c r="F15360" s="761"/>
    </row>
    <row r="15361" spans="1:6" customFormat="1" ht="24.75">
      <c r="A15361" s="514">
        <v>87902</v>
      </c>
      <c r="B15361" s="275" t="s">
        <v>0</v>
      </c>
      <c r="C15361" s="1329" t="s">
        <v>24080</v>
      </c>
      <c r="D15361" s="514" t="s">
        <v>32</v>
      </c>
      <c r="E15361" s="673">
        <v>11.36</v>
      </c>
      <c r="F15361" s="761"/>
    </row>
    <row r="15362" spans="1:6" customFormat="1" ht="24.75">
      <c r="A15362" s="514">
        <v>87900</v>
      </c>
      <c r="B15362" s="275" t="s">
        <v>0</v>
      </c>
      <c r="C15362" s="1329" t="s">
        <v>24081</v>
      </c>
      <c r="D15362" s="514" t="s">
        <v>32</v>
      </c>
      <c r="E15362" s="673">
        <v>8.69</v>
      </c>
      <c r="F15362" s="761"/>
    </row>
    <row r="15363" spans="1:6" customFormat="1" ht="24.75">
      <c r="A15363" s="514">
        <v>87899</v>
      </c>
      <c r="B15363" s="275" t="s">
        <v>0</v>
      </c>
      <c r="C15363" s="1329" t="s">
        <v>24082</v>
      </c>
      <c r="D15363" s="514" t="s">
        <v>32</v>
      </c>
      <c r="E15363" s="673">
        <v>8.83</v>
      </c>
      <c r="F15363" s="761"/>
    </row>
    <row r="15364" spans="1:6" customFormat="1" ht="24.75">
      <c r="A15364" s="514">
        <v>87894</v>
      </c>
      <c r="B15364" s="275" t="s">
        <v>0</v>
      </c>
      <c r="C15364" s="1329" t="s">
        <v>24083</v>
      </c>
      <c r="D15364" s="514" t="s">
        <v>32</v>
      </c>
      <c r="E15364" s="673">
        <v>7.65</v>
      </c>
      <c r="F15364" s="761"/>
    </row>
    <row r="15365" spans="1:6" customFormat="1" ht="24.75">
      <c r="A15365" s="514">
        <v>87893</v>
      </c>
      <c r="B15365" s="275" t="s">
        <v>0</v>
      </c>
      <c r="C15365" s="1329" t="s">
        <v>24084</v>
      </c>
      <c r="D15365" s="514" t="s">
        <v>32</v>
      </c>
      <c r="E15365" s="673">
        <v>8.09</v>
      </c>
      <c r="F15365" s="761"/>
    </row>
    <row r="15366" spans="1:6" customFormat="1" ht="24.75">
      <c r="A15366" s="514">
        <v>87897</v>
      </c>
      <c r="B15366" s="275" t="s">
        <v>0</v>
      </c>
      <c r="C15366" s="1329" t="s">
        <v>24085</v>
      </c>
      <c r="D15366" s="514" t="s">
        <v>32</v>
      </c>
      <c r="E15366" s="673">
        <v>5.64</v>
      </c>
      <c r="F15366" s="761"/>
    </row>
    <row r="15367" spans="1:6" customFormat="1" ht="24.75">
      <c r="A15367" s="514">
        <v>87896</v>
      </c>
      <c r="B15367" s="275" t="s">
        <v>0</v>
      </c>
      <c r="C15367" s="1329" t="s">
        <v>10426</v>
      </c>
      <c r="D15367" s="514" t="s">
        <v>32</v>
      </c>
      <c r="E15367" s="673">
        <v>6.08</v>
      </c>
      <c r="F15367" s="761"/>
    </row>
    <row r="15368" spans="1:6" customFormat="1" ht="24.75">
      <c r="A15368" s="514">
        <v>87892</v>
      </c>
      <c r="B15368" s="275" t="s">
        <v>0</v>
      </c>
      <c r="C15368" s="1329" t="s">
        <v>24086</v>
      </c>
      <c r="D15368" s="514" t="s">
        <v>32</v>
      </c>
      <c r="E15368" s="673">
        <v>10.19</v>
      </c>
      <c r="F15368" s="761"/>
    </row>
    <row r="15369" spans="1:6" customFormat="1" ht="24.75">
      <c r="A15369" s="514">
        <v>87891</v>
      </c>
      <c r="B15369" s="275" t="s">
        <v>0</v>
      </c>
      <c r="C15369" s="1329" t="s">
        <v>10425</v>
      </c>
      <c r="D15369" s="514" t="s">
        <v>32</v>
      </c>
      <c r="E15369" s="673">
        <v>10.55</v>
      </c>
      <c r="F15369" s="761"/>
    </row>
    <row r="15370" spans="1:6" customFormat="1" ht="24.75">
      <c r="A15370" s="514">
        <v>87889</v>
      </c>
      <c r="B15370" s="275" t="s">
        <v>0</v>
      </c>
      <c r="C15370" s="1329" t="s">
        <v>24087</v>
      </c>
      <c r="D15370" s="514" t="s">
        <v>32</v>
      </c>
      <c r="E15370" s="673">
        <v>7.88</v>
      </c>
      <c r="F15370" s="761"/>
    </row>
    <row r="15371" spans="1:6" customFormat="1" ht="24.75">
      <c r="A15371" s="514">
        <v>87888</v>
      </c>
      <c r="B15371" s="275" t="s">
        <v>0</v>
      </c>
      <c r="C15371" s="1329" t="s">
        <v>24088</v>
      </c>
      <c r="D15371" s="514" t="s">
        <v>32</v>
      </c>
      <c r="E15371" s="673">
        <v>8.02</v>
      </c>
      <c r="F15371" s="761"/>
    </row>
    <row r="15372" spans="1:6" customFormat="1" ht="24.75">
      <c r="A15372" s="514">
        <v>104411</v>
      </c>
      <c r="B15372" s="275" t="s">
        <v>0</v>
      </c>
      <c r="C15372" s="1329" t="s">
        <v>24089</v>
      </c>
      <c r="D15372" s="514" t="s">
        <v>32</v>
      </c>
      <c r="E15372" s="673">
        <v>5.57</v>
      </c>
      <c r="F15372" s="761"/>
    </row>
    <row r="15373" spans="1:6" customFormat="1" ht="24.75">
      <c r="A15373" s="514">
        <v>104410</v>
      </c>
      <c r="B15373" s="275" t="s">
        <v>0</v>
      </c>
      <c r="C15373" s="1329" t="s">
        <v>24090</v>
      </c>
      <c r="D15373" s="514" t="s">
        <v>32</v>
      </c>
      <c r="E15373" s="673">
        <v>5.57</v>
      </c>
      <c r="F15373" s="761"/>
    </row>
    <row r="15374" spans="1:6" customFormat="1" ht="24.75">
      <c r="A15374" s="514">
        <v>87879</v>
      </c>
      <c r="B15374" s="275" t="s">
        <v>0</v>
      </c>
      <c r="C15374" s="1329" t="s">
        <v>24091</v>
      </c>
      <c r="D15374" s="514" t="s">
        <v>32</v>
      </c>
      <c r="E15374" s="673">
        <v>4.9400000000000004</v>
      </c>
      <c r="F15374" s="761"/>
    </row>
    <row r="15375" spans="1:6" customFormat="1" ht="24.75">
      <c r="A15375" s="514">
        <v>87878</v>
      </c>
      <c r="B15375" s="275" t="s">
        <v>0</v>
      </c>
      <c r="C15375" s="1329" t="s">
        <v>24092</v>
      </c>
      <c r="D15375" s="514" t="s">
        <v>32</v>
      </c>
      <c r="E15375" s="673">
        <v>5.38</v>
      </c>
      <c r="F15375" s="761"/>
    </row>
    <row r="15376" spans="1:6" customFormat="1" ht="24.75">
      <c r="A15376" s="514">
        <v>87885</v>
      </c>
      <c r="B15376" s="275" t="s">
        <v>0</v>
      </c>
      <c r="C15376" s="1329" t="s">
        <v>10422</v>
      </c>
      <c r="D15376" s="514" t="s">
        <v>32</v>
      </c>
      <c r="E15376" s="673">
        <v>8.3800000000000008</v>
      </c>
      <c r="F15376" s="761"/>
    </row>
    <row r="15377" spans="1:6" customFormat="1" ht="24.75">
      <c r="A15377" s="514">
        <v>87884</v>
      </c>
      <c r="B15377" s="275" t="s">
        <v>0</v>
      </c>
      <c r="C15377" s="1329" t="s">
        <v>10421</v>
      </c>
      <c r="D15377" s="514" t="s">
        <v>32</v>
      </c>
      <c r="E15377" s="673">
        <v>8.74</v>
      </c>
      <c r="F15377" s="761"/>
    </row>
    <row r="15378" spans="1:6" customFormat="1" ht="24.75">
      <c r="A15378" s="514">
        <v>87882</v>
      </c>
      <c r="B15378" s="275" t="s">
        <v>0</v>
      </c>
      <c r="C15378" s="1329" t="s">
        <v>10420</v>
      </c>
      <c r="D15378" s="514" t="s">
        <v>32</v>
      </c>
      <c r="E15378" s="673">
        <v>6.07</v>
      </c>
      <c r="F15378" s="761"/>
    </row>
    <row r="15379" spans="1:6" customFormat="1" ht="24.75">
      <c r="A15379" s="514">
        <v>87881</v>
      </c>
      <c r="B15379" s="275" t="s">
        <v>0</v>
      </c>
      <c r="C15379" s="1329" t="s">
        <v>10419</v>
      </c>
      <c r="D15379" s="514" t="s">
        <v>32</v>
      </c>
      <c r="E15379" s="673">
        <v>6.21</v>
      </c>
      <c r="F15379" s="761"/>
    </row>
    <row r="15380" spans="1:6" customFormat="1" ht="24.75">
      <c r="A15380" s="514">
        <v>87887</v>
      </c>
      <c r="B15380" s="275" t="s">
        <v>0</v>
      </c>
      <c r="C15380" s="1329" t="s">
        <v>10424</v>
      </c>
      <c r="D15380" s="514" t="s">
        <v>32</v>
      </c>
      <c r="E15380" s="673">
        <v>14.99</v>
      </c>
      <c r="F15380" s="761"/>
    </row>
    <row r="15381" spans="1:6" customFormat="1">
      <c r="A15381" s="514">
        <v>87886</v>
      </c>
      <c r="B15381" s="275" t="s">
        <v>0</v>
      </c>
      <c r="C15381" s="1329" t="s">
        <v>10423</v>
      </c>
      <c r="D15381" s="514" t="s">
        <v>32</v>
      </c>
      <c r="E15381" s="673">
        <v>15.78</v>
      </c>
      <c r="F15381" s="761"/>
    </row>
    <row r="15382" spans="1:6" customFormat="1" ht="24.75">
      <c r="A15382" s="514">
        <v>87911</v>
      </c>
      <c r="B15382" s="275" t="s">
        <v>0</v>
      </c>
      <c r="C15382" s="1329" t="s">
        <v>10428</v>
      </c>
      <c r="D15382" s="514" t="s">
        <v>32</v>
      </c>
      <c r="E15382" s="673">
        <v>21.05</v>
      </c>
      <c r="F15382" s="761"/>
    </row>
    <row r="15383" spans="1:6" customFormat="1" ht="24.75">
      <c r="A15383" s="514">
        <v>87910</v>
      </c>
      <c r="B15383" s="275" t="s">
        <v>0</v>
      </c>
      <c r="C15383" s="1329" t="s">
        <v>10427</v>
      </c>
      <c r="D15383" s="514" t="s">
        <v>32</v>
      </c>
      <c r="E15383" s="673">
        <v>21.84</v>
      </c>
      <c r="F15383" s="761"/>
    </row>
    <row r="15384" spans="1:6" customFormat="1">
      <c r="A15384" s="514">
        <v>103686</v>
      </c>
      <c r="B15384" s="275" t="s">
        <v>0</v>
      </c>
      <c r="C15384" s="1329" t="s">
        <v>12017</v>
      </c>
      <c r="D15384" s="514" t="s">
        <v>34</v>
      </c>
      <c r="E15384" s="673">
        <v>758.91</v>
      </c>
      <c r="F15384" s="761"/>
    </row>
    <row r="15385" spans="1:6" customFormat="1">
      <c r="A15385" s="514">
        <v>103685</v>
      </c>
      <c r="B15385" s="275" t="s">
        <v>0</v>
      </c>
      <c r="C15385" s="1329" t="s">
        <v>12016</v>
      </c>
      <c r="D15385" s="514" t="s">
        <v>34</v>
      </c>
      <c r="E15385" s="673">
        <v>690.2</v>
      </c>
      <c r="F15385" s="761"/>
    </row>
    <row r="15386" spans="1:6" customFormat="1">
      <c r="A15386" s="514">
        <v>103669</v>
      </c>
      <c r="B15386" s="275" t="s">
        <v>0</v>
      </c>
      <c r="C15386" s="1329" t="s">
        <v>24093</v>
      </c>
      <c r="D15386" s="514" t="s">
        <v>34</v>
      </c>
      <c r="E15386" s="673">
        <v>999.61</v>
      </c>
      <c r="F15386" s="761"/>
    </row>
    <row r="15387" spans="1:6" customFormat="1">
      <c r="A15387" s="514">
        <v>103672</v>
      </c>
      <c r="B15387" s="275" t="s">
        <v>0</v>
      </c>
      <c r="C15387" s="1329" t="s">
        <v>12012</v>
      </c>
      <c r="D15387" s="514" t="s">
        <v>34</v>
      </c>
      <c r="E15387" s="673">
        <v>683.39</v>
      </c>
      <c r="F15387" s="761"/>
    </row>
    <row r="15388" spans="1:6" customFormat="1">
      <c r="A15388" s="514">
        <v>103671</v>
      </c>
      <c r="B15388" s="275" t="s">
        <v>0</v>
      </c>
      <c r="C15388" s="1329" t="s">
        <v>1715</v>
      </c>
      <c r="D15388" s="514" t="s">
        <v>34</v>
      </c>
      <c r="E15388" s="673">
        <v>730.04</v>
      </c>
      <c r="F15388" s="761"/>
    </row>
    <row r="15389" spans="1:6" customFormat="1">
      <c r="A15389" s="514">
        <v>103688</v>
      </c>
      <c r="B15389" s="275" t="s">
        <v>0</v>
      </c>
      <c r="C15389" s="1329" t="s">
        <v>1724</v>
      </c>
      <c r="D15389" s="514" t="s">
        <v>34</v>
      </c>
      <c r="E15389" s="673">
        <v>868.07</v>
      </c>
      <c r="F15389" s="761"/>
    </row>
    <row r="15390" spans="1:6" customFormat="1">
      <c r="A15390" s="514">
        <v>103687</v>
      </c>
      <c r="B15390" s="275" t="s">
        <v>0</v>
      </c>
      <c r="C15390" s="1329" t="s">
        <v>1723</v>
      </c>
      <c r="D15390" s="514" t="s">
        <v>34</v>
      </c>
      <c r="E15390" s="673">
        <v>1131.83</v>
      </c>
      <c r="F15390" s="761"/>
    </row>
    <row r="15391" spans="1:6" customFormat="1">
      <c r="A15391" s="514">
        <v>103684</v>
      </c>
      <c r="B15391" s="275" t="s">
        <v>0</v>
      </c>
      <c r="C15391" s="1329" t="s">
        <v>12015</v>
      </c>
      <c r="D15391" s="514" t="s">
        <v>34</v>
      </c>
      <c r="E15391" s="673">
        <v>703.79</v>
      </c>
      <c r="F15391" s="761"/>
    </row>
    <row r="15392" spans="1:6" customFormat="1" ht="24.75">
      <c r="A15392" s="514">
        <v>103681</v>
      </c>
      <c r="B15392" s="275" t="s">
        <v>0</v>
      </c>
      <c r="C15392" s="1329" t="s">
        <v>1720</v>
      </c>
      <c r="D15392" s="514" t="s">
        <v>34</v>
      </c>
      <c r="E15392" s="673">
        <v>759.71</v>
      </c>
      <c r="F15392" s="761"/>
    </row>
    <row r="15393" spans="1:6" customFormat="1" ht="24.75">
      <c r="A15393" s="514">
        <v>103679</v>
      </c>
      <c r="B15393" s="275" t="s">
        <v>0</v>
      </c>
      <c r="C15393" s="1329" t="s">
        <v>1718</v>
      </c>
      <c r="D15393" s="514" t="s">
        <v>34</v>
      </c>
      <c r="E15393" s="673">
        <v>828.73</v>
      </c>
      <c r="F15393" s="761"/>
    </row>
    <row r="15394" spans="1:6" customFormat="1" ht="24.75">
      <c r="A15394" s="514">
        <v>103677</v>
      </c>
      <c r="B15394" s="275" t="s">
        <v>0</v>
      </c>
      <c r="C15394" s="1329" t="s">
        <v>24094</v>
      </c>
      <c r="D15394" s="514" t="s">
        <v>34</v>
      </c>
      <c r="E15394" s="673">
        <v>874.53</v>
      </c>
      <c r="F15394" s="761"/>
    </row>
    <row r="15395" spans="1:6" customFormat="1" ht="24.75">
      <c r="A15395" s="514">
        <v>103675</v>
      </c>
      <c r="B15395" s="275" t="s">
        <v>0</v>
      </c>
      <c r="C15395" s="1329" t="s">
        <v>12014</v>
      </c>
      <c r="D15395" s="514" t="s">
        <v>34</v>
      </c>
      <c r="E15395" s="673">
        <v>685.15</v>
      </c>
      <c r="F15395" s="761"/>
    </row>
    <row r="15396" spans="1:6" customFormat="1" ht="24.75">
      <c r="A15396" s="514">
        <v>103680</v>
      </c>
      <c r="B15396" s="275" t="s">
        <v>0</v>
      </c>
      <c r="C15396" s="1329" t="s">
        <v>1719</v>
      </c>
      <c r="D15396" s="514" t="s">
        <v>34</v>
      </c>
      <c r="E15396" s="673">
        <v>885.92</v>
      </c>
      <c r="F15396" s="761"/>
    </row>
    <row r="15397" spans="1:6" customFormat="1" ht="24.75">
      <c r="A15397" s="514">
        <v>103678</v>
      </c>
      <c r="B15397" s="275" t="s">
        <v>0</v>
      </c>
      <c r="C15397" s="1329" t="s">
        <v>24095</v>
      </c>
      <c r="D15397" s="514" t="s">
        <v>34</v>
      </c>
      <c r="E15397" s="673">
        <v>954.29</v>
      </c>
      <c r="F15397" s="761"/>
    </row>
    <row r="15398" spans="1:6" customFormat="1" ht="24.75">
      <c r="A15398" s="514">
        <v>103676</v>
      </c>
      <c r="B15398" s="275" t="s">
        <v>0</v>
      </c>
      <c r="C15398" s="1329" t="s">
        <v>1717</v>
      </c>
      <c r="D15398" s="514" t="s">
        <v>34</v>
      </c>
      <c r="E15398" s="673">
        <v>1057.31</v>
      </c>
      <c r="F15398" s="761"/>
    </row>
    <row r="15399" spans="1:6" customFormat="1">
      <c r="A15399" s="514">
        <v>103674</v>
      </c>
      <c r="B15399" s="275" t="s">
        <v>0</v>
      </c>
      <c r="C15399" s="1329" t="s">
        <v>12013</v>
      </c>
      <c r="D15399" s="514" t="s">
        <v>34</v>
      </c>
      <c r="E15399" s="673">
        <v>706.86</v>
      </c>
      <c r="F15399" s="761"/>
    </row>
    <row r="15400" spans="1:6" customFormat="1" ht="24.75">
      <c r="A15400" s="514">
        <v>103683</v>
      </c>
      <c r="B15400" s="275" t="s">
        <v>0</v>
      </c>
      <c r="C15400" s="1329" t="s">
        <v>1722</v>
      </c>
      <c r="D15400" s="514" t="s">
        <v>34</v>
      </c>
      <c r="E15400" s="673">
        <v>1329.08</v>
      </c>
      <c r="F15400" s="761"/>
    </row>
    <row r="15401" spans="1:6" customFormat="1" ht="24.75">
      <c r="A15401" s="514">
        <v>103682</v>
      </c>
      <c r="B15401" s="275" t="s">
        <v>0</v>
      </c>
      <c r="C15401" s="1329" t="s">
        <v>1721</v>
      </c>
      <c r="D15401" s="514" t="s">
        <v>34</v>
      </c>
      <c r="E15401" s="673">
        <v>1017.81</v>
      </c>
      <c r="F15401" s="761"/>
    </row>
    <row r="15402" spans="1:6" customFormat="1">
      <c r="A15402" s="514">
        <v>103670</v>
      </c>
      <c r="B15402" s="275" t="s">
        <v>0</v>
      </c>
      <c r="C15402" s="1329" t="s">
        <v>1714</v>
      </c>
      <c r="D15402" s="514" t="s">
        <v>34</v>
      </c>
      <c r="E15402" s="673">
        <v>321.73</v>
      </c>
      <c r="F15402" s="761"/>
    </row>
    <row r="15403" spans="1:6" customFormat="1">
      <c r="A15403" s="514">
        <v>103673</v>
      </c>
      <c r="B15403" s="275" t="s">
        <v>0</v>
      </c>
      <c r="C15403" s="1329" t="s">
        <v>1716</v>
      </c>
      <c r="D15403" s="514" t="s">
        <v>34</v>
      </c>
      <c r="E15403" s="673">
        <v>44.53</v>
      </c>
      <c r="F15403" s="761"/>
    </row>
    <row r="15404" spans="1:6" customFormat="1" ht="24.75">
      <c r="A15404" s="514">
        <v>91084</v>
      </c>
      <c r="B15404" s="275" t="s">
        <v>0</v>
      </c>
      <c r="C15404" s="1329" t="s">
        <v>44947</v>
      </c>
      <c r="D15404" s="514" t="s">
        <v>32</v>
      </c>
      <c r="E15404" s="673">
        <v>261.35000000000002</v>
      </c>
      <c r="F15404" s="761"/>
    </row>
    <row r="15405" spans="1:6" customFormat="1" ht="24.75">
      <c r="A15405" s="514">
        <v>91080</v>
      </c>
      <c r="B15405" s="275" t="s">
        <v>0</v>
      </c>
      <c r="C15405" s="1329" t="s">
        <v>44948</v>
      </c>
      <c r="D15405" s="514" t="s">
        <v>32</v>
      </c>
      <c r="E15405" s="673">
        <v>207.69</v>
      </c>
      <c r="F15405" s="761"/>
    </row>
    <row r="15406" spans="1:6" customFormat="1" ht="24.75">
      <c r="A15406" s="514">
        <v>91101</v>
      </c>
      <c r="B15406" s="275" t="s">
        <v>0</v>
      </c>
      <c r="C15406" s="1329" t="s">
        <v>44949</v>
      </c>
      <c r="D15406" s="514" t="s">
        <v>32</v>
      </c>
      <c r="E15406" s="673">
        <v>243.3</v>
      </c>
      <c r="F15406" s="761"/>
    </row>
    <row r="15407" spans="1:6" customFormat="1" ht="24.75">
      <c r="A15407" s="514">
        <v>91097</v>
      </c>
      <c r="B15407" s="275" t="s">
        <v>0</v>
      </c>
      <c r="C15407" s="1329" t="s">
        <v>44950</v>
      </c>
      <c r="D15407" s="514" t="s">
        <v>32</v>
      </c>
      <c r="E15407" s="673">
        <v>200.88</v>
      </c>
      <c r="F15407" s="761"/>
    </row>
    <row r="15408" spans="1:6" customFormat="1" ht="24.75">
      <c r="A15408" s="514">
        <v>91082</v>
      </c>
      <c r="B15408" s="275" t="s">
        <v>0</v>
      </c>
      <c r="C15408" s="1329" t="s">
        <v>44951</v>
      </c>
      <c r="D15408" s="514" t="s">
        <v>32</v>
      </c>
      <c r="E15408" s="673">
        <v>235.19</v>
      </c>
      <c r="F15408" s="761"/>
    </row>
    <row r="15409" spans="1:6" customFormat="1" ht="24.75">
      <c r="A15409" s="514">
        <v>91078</v>
      </c>
      <c r="B15409" s="275" t="s">
        <v>0</v>
      </c>
      <c r="C15409" s="1329" t="s">
        <v>44952</v>
      </c>
      <c r="D15409" s="514" t="s">
        <v>32</v>
      </c>
      <c r="E15409" s="673">
        <v>195.41</v>
      </c>
      <c r="F15409" s="761"/>
    </row>
    <row r="15410" spans="1:6" customFormat="1" ht="24.75">
      <c r="A15410" s="514">
        <v>91099</v>
      </c>
      <c r="B15410" s="275" t="s">
        <v>0</v>
      </c>
      <c r="C15410" s="1329" t="s">
        <v>44953</v>
      </c>
      <c r="D15410" s="514" t="s">
        <v>32</v>
      </c>
      <c r="E15410" s="673">
        <v>222.55</v>
      </c>
      <c r="F15410" s="761"/>
    </row>
    <row r="15411" spans="1:6" customFormat="1" ht="24.75">
      <c r="A15411" s="514">
        <v>91095</v>
      </c>
      <c r="B15411" s="275" t="s">
        <v>0</v>
      </c>
      <c r="C15411" s="1329" t="s">
        <v>44954</v>
      </c>
      <c r="D15411" s="514" t="s">
        <v>32</v>
      </c>
      <c r="E15411" s="673">
        <v>190.04</v>
      </c>
      <c r="F15411" s="761"/>
    </row>
    <row r="15412" spans="1:6" customFormat="1" ht="24.75">
      <c r="A15412" s="514">
        <v>91076</v>
      </c>
      <c r="B15412" s="275" t="s">
        <v>0</v>
      </c>
      <c r="C15412" s="1329" t="s">
        <v>44955</v>
      </c>
      <c r="D15412" s="514" t="s">
        <v>32</v>
      </c>
      <c r="E15412" s="673">
        <v>354.41</v>
      </c>
      <c r="F15412" s="761"/>
    </row>
    <row r="15413" spans="1:6" customFormat="1" ht="24.75">
      <c r="A15413" s="514">
        <v>91072</v>
      </c>
      <c r="B15413" s="275" t="s">
        <v>0</v>
      </c>
      <c r="C15413" s="1329" t="s">
        <v>44956</v>
      </c>
      <c r="D15413" s="514" t="s">
        <v>32</v>
      </c>
      <c r="E15413" s="673">
        <v>312</v>
      </c>
      <c r="F15413" s="761"/>
    </row>
    <row r="15414" spans="1:6" customFormat="1" ht="24.75">
      <c r="A15414" s="514">
        <v>91093</v>
      </c>
      <c r="B15414" s="275" t="s">
        <v>0</v>
      </c>
      <c r="C15414" s="1329" t="s">
        <v>44957</v>
      </c>
      <c r="D15414" s="514" t="s">
        <v>32</v>
      </c>
      <c r="E15414" s="673">
        <v>366.76</v>
      </c>
      <c r="F15414" s="761"/>
    </row>
    <row r="15415" spans="1:6" customFormat="1" ht="24.75">
      <c r="A15415" s="514">
        <v>91089</v>
      </c>
      <c r="B15415" s="275" t="s">
        <v>0</v>
      </c>
      <c r="C15415" s="1329" t="s">
        <v>44958</v>
      </c>
      <c r="D15415" s="514" t="s">
        <v>32</v>
      </c>
      <c r="E15415" s="673">
        <v>332.03</v>
      </c>
      <c r="F15415" s="761"/>
    </row>
    <row r="15416" spans="1:6" customFormat="1" ht="24.75">
      <c r="A15416" s="514">
        <v>91074</v>
      </c>
      <c r="B15416" s="275" t="s">
        <v>0</v>
      </c>
      <c r="C15416" s="1329" t="s">
        <v>44959</v>
      </c>
      <c r="D15416" s="514" t="s">
        <v>32</v>
      </c>
      <c r="E15416" s="673">
        <v>235.96</v>
      </c>
      <c r="F15416" s="761"/>
    </row>
    <row r="15417" spans="1:6" customFormat="1" ht="24.75">
      <c r="A15417" s="514">
        <v>91070</v>
      </c>
      <c r="B15417" s="275" t="s">
        <v>0</v>
      </c>
      <c r="C15417" s="1329" t="s">
        <v>44960</v>
      </c>
      <c r="D15417" s="514" t="s">
        <v>32</v>
      </c>
      <c r="E15417" s="673">
        <v>203.69</v>
      </c>
      <c r="F15417" s="761"/>
    </row>
    <row r="15418" spans="1:6" customFormat="1" ht="24.75">
      <c r="A15418" s="514">
        <v>91091</v>
      </c>
      <c r="B15418" s="275" t="s">
        <v>0</v>
      </c>
      <c r="C15418" s="1329" t="s">
        <v>44961</v>
      </c>
      <c r="D15418" s="514" t="s">
        <v>32</v>
      </c>
      <c r="E15418" s="673">
        <v>249.16</v>
      </c>
      <c r="F15418" s="761"/>
    </row>
    <row r="15419" spans="1:6" customFormat="1" ht="24.75">
      <c r="A15419" s="514">
        <v>91087</v>
      </c>
      <c r="B15419" s="275" t="s">
        <v>0</v>
      </c>
      <c r="C15419" s="1329" t="s">
        <v>44962</v>
      </c>
      <c r="D15419" s="514" t="s">
        <v>32</v>
      </c>
      <c r="E15419" s="673">
        <v>222.28</v>
      </c>
      <c r="F15419" s="761"/>
    </row>
    <row r="15420" spans="1:6" customFormat="1" ht="24.75">
      <c r="A15420" s="514">
        <v>91083</v>
      </c>
      <c r="B15420" s="275" t="s">
        <v>0</v>
      </c>
      <c r="C15420" s="1329" t="s">
        <v>44963</v>
      </c>
      <c r="D15420" s="514" t="s">
        <v>32</v>
      </c>
      <c r="E15420" s="673">
        <v>320.05</v>
      </c>
      <c r="F15420" s="761"/>
    </row>
    <row r="15421" spans="1:6" customFormat="1" ht="24.75">
      <c r="A15421" s="514">
        <v>91079</v>
      </c>
      <c r="B15421" s="275" t="s">
        <v>0</v>
      </c>
      <c r="C15421" s="1329" t="s">
        <v>44964</v>
      </c>
      <c r="D15421" s="514" t="s">
        <v>32</v>
      </c>
      <c r="E15421" s="673">
        <v>193.9</v>
      </c>
      <c r="F15421" s="761"/>
    </row>
    <row r="15422" spans="1:6" customFormat="1" ht="24.75">
      <c r="A15422" s="514">
        <v>91100</v>
      </c>
      <c r="B15422" s="275" t="s">
        <v>0</v>
      </c>
      <c r="C15422" s="1329" t="s">
        <v>44965</v>
      </c>
      <c r="D15422" s="514" t="s">
        <v>32</v>
      </c>
      <c r="E15422" s="673">
        <v>267.07</v>
      </c>
      <c r="F15422" s="761"/>
    </row>
    <row r="15423" spans="1:6" customFormat="1" ht="24.75">
      <c r="A15423" s="514">
        <v>91096</v>
      </c>
      <c r="B15423" s="275" t="s">
        <v>0</v>
      </c>
      <c r="C15423" s="1329" t="s">
        <v>44966</v>
      </c>
      <c r="D15423" s="514" t="s">
        <v>32</v>
      </c>
      <c r="E15423" s="673">
        <v>183.64</v>
      </c>
      <c r="F15423" s="761"/>
    </row>
    <row r="15424" spans="1:6" customFormat="1" ht="24.75">
      <c r="A15424" s="514">
        <v>91081</v>
      </c>
      <c r="B15424" s="275" t="s">
        <v>0</v>
      </c>
      <c r="C15424" s="1329" t="s">
        <v>44967</v>
      </c>
      <c r="D15424" s="514" t="s">
        <v>32</v>
      </c>
      <c r="E15424" s="673">
        <v>255.65</v>
      </c>
      <c r="F15424" s="761"/>
    </row>
    <row r="15425" spans="1:6" customFormat="1" ht="24.75">
      <c r="A15425" s="514">
        <v>91077</v>
      </c>
      <c r="B15425" s="275" t="s">
        <v>0</v>
      </c>
      <c r="C15425" s="1329" t="s">
        <v>44968</v>
      </c>
      <c r="D15425" s="514" t="s">
        <v>32</v>
      </c>
      <c r="E15425" s="673">
        <v>178.14</v>
      </c>
      <c r="F15425" s="761"/>
    </row>
    <row r="15426" spans="1:6" customFormat="1" ht="24.75">
      <c r="A15426" s="514">
        <v>91098</v>
      </c>
      <c r="B15426" s="275" t="s">
        <v>0</v>
      </c>
      <c r="C15426" s="1329" t="s">
        <v>44969</v>
      </c>
      <c r="D15426" s="514" t="s">
        <v>32</v>
      </c>
      <c r="E15426" s="673">
        <v>226.03</v>
      </c>
      <c r="F15426" s="761"/>
    </row>
    <row r="15427" spans="1:6" customFormat="1" ht="24.75">
      <c r="A15427" s="514">
        <v>91094</v>
      </c>
      <c r="B15427" s="275" t="s">
        <v>0</v>
      </c>
      <c r="C15427" s="1329" t="s">
        <v>44970</v>
      </c>
      <c r="D15427" s="514" t="s">
        <v>32</v>
      </c>
      <c r="E15427" s="673">
        <v>170.6</v>
      </c>
      <c r="F15427" s="761"/>
    </row>
    <row r="15428" spans="1:6" customFormat="1" ht="24.75">
      <c r="A15428" s="514">
        <v>91075</v>
      </c>
      <c r="B15428" s="275" t="s">
        <v>0</v>
      </c>
      <c r="C15428" s="1329" t="s">
        <v>44971</v>
      </c>
      <c r="D15428" s="514" t="s">
        <v>32</v>
      </c>
      <c r="E15428" s="673">
        <v>383.95</v>
      </c>
      <c r="F15428" s="761"/>
    </row>
    <row r="15429" spans="1:6" customFormat="1" ht="24.75">
      <c r="A15429" s="514">
        <v>91071</v>
      </c>
      <c r="B15429" s="275" t="s">
        <v>0</v>
      </c>
      <c r="C15429" s="1329" t="s">
        <v>44972</v>
      </c>
      <c r="D15429" s="514" t="s">
        <v>32</v>
      </c>
      <c r="E15429" s="673">
        <v>301.95</v>
      </c>
      <c r="F15429" s="761"/>
    </row>
    <row r="15430" spans="1:6" customFormat="1" ht="24.75">
      <c r="A15430" s="514">
        <v>91092</v>
      </c>
      <c r="B15430" s="275" t="s">
        <v>0</v>
      </c>
      <c r="C15430" s="1329" t="s">
        <v>44973</v>
      </c>
      <c r="D15430" s="514" t="s">
        <v>32</v>
      </c>
      <c r="E15430" s="673">
        <v>378.53</v>
      </c>
      <c r="F15430" s="761"/>
    </row>
    <row r="15431" spans="1:6" customFormat="1" ht="24.75">
      <c r="A15431" s="514">
        <v>91088</v>
      </c>
      <c r="B15431" s="275" t="s">
        <v>0</v>
      </c>
      <c r="C15431" s="1329" t="s">
        <v>44974</v>
      </c>
      <c r="D15431" s="514" t="s">
        <v>32</v>
      </c>
      <c r="E15431" s="673">
        <v>319.73</v>
      </c>
      <c r="F15431" s="761"/>
    </row>
    <row r="15432" spans="1:6" customFormat="1" ht="24.75">
      <c r="A15432" s="514">
        <v>91073</v>
      </c>
      <c r="B15432" s="275" t="s">
        <v>0</v>
      </c>
      <c r="C15432" s="1329" t="s">
        <v>44975</v>
      </c>
      <c r="D15432" s="514" t="s">
        <v>32</v>
      </c>
      <c r="E15432" s="673">
        <v>246.15</v>
      </c>
      <c r="F15432" s="761"/>
    </row>
    <row r="15433" spans="1:6" customFormat="1" ht="24.75">
      <c r="A15433" s="514">
        <v>91069</v>
      </c>
      <c r="B15433" s="275" t="s">
        <v>0</v>
      </c>
      <c r="C15433" s="1329" t="s">
        <v>44976</v>
      </c>
      <c r="D15433" s="514" t="s">
        <v>32</v>
      </c>
      <c r="E15433" s="673">
        <v>191.53</v>
      </c>
      <c r="F15433" s="761"/>
    </row>
    <row r="15434" spans="1:6" customFormat="1" ht="24.75">
      <c r="A15434" s="514">
        <v>91090</v>
      </c>
      <c r="B15434" s="275" t="s">
        <v>0</v>
      </c>
      <c r="C15434" s="1329" t="s">
        <v>44977</v>
      </c>
      <c r="D15434" s="514" t="s">
        <v>32</v>
      </c>
      <c r="E15434" s="673">
        <v>249.88</v>
      </c>
      <c r="F15434" s="761"/>
    </row>
    <row r="15435" spans="1:6" customFormat="1" ht="24.75">
      <c r="A15435" s="514">
        <v>91086</v>
      </c>
      <c r="B15435" s="275" t="s">
        <v>0</v>
      </c>
      <c r="C15435" s="1329" t="s">
        <v>44978</v>
      </c>
      <c r="D15435" s="514" t="s">
        <v>32</v>
      </c>
      <c r="E15435" s="673">
        <v>208.66</v>
      </c>
      <c r="F15435" s="761"/>
    </row>
    <row r="15436" spans="1:6" customFormat="1">
      <c r="A15436" s="514">
        <v>105522</v>
      </c>
      <c r="B15436" s="275" t="s">
        <v>0</v>
      </c>
      <c r="C15436" s="1329" t="s">
        <v>24096</v>
      </c>
      <c r="D15436" s="514" t="s">
        <v>32</v>
      </c>
      <c r="E15436" s="673">
        <v>0</v>
      </c>
      <c r="F15436" s="761"/>
    </row>
    <row r="15437" spans="1:6" customFormat="1">
      <c r="A15437" s="514">
        <v>104281</v>
      </c>
      <c r="B15437" s="275" t="s">
        <v>0</v>
      </c>
      <c r="C15437" s="1329" t="s">
        <v>24097</v>
      </c>
      <c r="D15437" s="514" t="s">
        <v>28</v>
      </c>
      <c r="E15437" s="673">
        <v>0</v>
      </c>
      <c r="F15437" s="761"/>
    </row>
    <row r="15438" spans="1:6" customFormat="1">
      <c r="A15438" s="514">
        <v>104287</v>
      </c>
      <c r="B15438" s="275" t="s">
        <v>0</v>
      </c>
      <c r="C15438" s="1329" t="s">
        <v>24098</v>
      </c>
      <c r="D15438" s="514" t="s">
        <v>28</v>
      </c>
      <c r="E15438" s="673">
        <v>0</v>
      </c>
      <c r="F15438" s="761"/>
    </row>
    <row r="15439" spans="1:6" customFormat="1">
      <c r="A15439" s="514">
        <v>104286</v>
      </c>
      <c r="B15439" s="275" t="s">
        <v>0</v>
      </c>
      <c r="C15439" s="1329" t="s">
        <v>24099</v>
      </c>
      <c r="D15439" s="514" t="s">
        <v>28</v>
      </c>
      <c r="E15439" s="673">
        <v>0</v>
      </c>
      <c r="F15439" s="761"/>
    </row>
    <row r="15440" spans="1:6" customFormat="1">
      <c r="A15440" s="514">
        <v>104292</v>
      </c>
      <c r="B15440" s="275" t="s">
        <v>0</v>
      </c>
      <c r="C15440" s="1329" t="s">
        <v>24100</v>
      </c>
      <c r="D15440" s="514" t="s">
        <v>28</v>
      </c>
      <c r="E15440" s="673">
        <v>0</v>
      </c>
      <c r="F15440" s="761"/>
    </row>
    <row r="15441" spans="1:6" customFormat="1">
      <c r="A15441" s="514">
        <v>104282</v>
      </c>
      <c r="B15441" s="275" t="s">
        <v>0</v>
      </c>
      <c r="C15441" s="1329" t="s">
        <v>24101</v>
      </c>
      <c r="D15441" s="514" t="s">
        <v>28</v>
      </c>
      <c r="E15441" s="673">
        <v>0</v>
      </c>
      <c r="F15441" s="761"/>
    </row>
    <row r="15442" spans="1:6" customFormat="1">
      <c r="A15442" s="514">
        <v>104288</v>
      </c>
      <c r="B15442" s="275" t="s">
        <v>0</v>
      </c>
      <c r="C15442" s="1329" t="s">
        <v>24102</v>
      </c>
      <c r="D15442" s="514" t="s">
        <v>28</v>
      </c>
      <c r="E15442" s="673">
        <v>0</v>
      </c>
      <c r="F15442" s="761"/>
    </row>
    <row r="15443" spans="1:6" customFormat="1">
      <c r="A15443" s="514">
        <v>104283</v>
      </c>
      <c r="B15443" s="275" t="s">
        <v>0</v>
      </c>
      <c r="C15443" s="1329" t="s">
        <v>24103</v>
      </c>
      <c r="D15443" s="514" t="s">
        <v>28</v>
      </c>
      <c r="E15443" s="673">
        <v>0</v>
      </c>
      <c r="F15443" s="761"/>
    </row>
    <row r="15444" spans="1:6" customFormat="1">
      <c r="A15444" s="514">
        <v>104289</v>
      </c>
      <c r="B15444" s="275" t="s">
        <v>0</v>
      </c>
      <c r="C15444" s="1329" t="s">
        <v>24104</v>
      </c>
      <c r="D15444" s="514" t="s">
        <v>28</v>
      </c>
      <c r="E15444" s="673">
        <v>0</v>
      </c>
      <c r="F15444" s="761"/>
    </row>
    <row r="15445" spans="1:6" customFormat="1">
      <c r="A15445" s="514">
        <v>104284</v>
      </c>
      <c r="B15445" s="275" t="s">
        <v>0</v>
      </c>
      <c r="C15445" s="1329" t="s">
        <v>24105</v>
      </c>
      <c r="D15445" s="514" t="s">
        <v>28</v>
      </c>
      <c r="E15445" s="673">
        <v>0</v>
      </c>
      <c r="F15445" s="761"/>
    </row>
    <row r="15446" spans="1:6" customFormat="1">
      <c r="A15446" s="514">
        <v>104290</v>
      </c>
      <c r="B15446" s="275" t="s">
        <v>0</v>
      </c>
      <c r="C15446" s="1329" t="s">
        <v>24106</v>
      </c>
      <c r="D15446" s="514" t="s">
        <v>28</v>
      </c>
      <c r="E15446" s="673">
        <v>0</v>
      </c>
      <c r="F15446" s="761"/>
    </row>
    <row r="15447" spans="1:6" customFormat="1">
      <c r="A15447" s="514">
        <v>104285</v>
      </c>
      <c r="B15447" s="275" t="s">
        <v>0</v>
      </c>
      <c r="C15447" s="1329" t="s">
        <v>24107</v>
      </c>
      <c r="D15447" s="514" t="s">
        <v>28</v>
      </c>
      <c r="E15447" s="673">
        <v>0</v>
      </c>
      <c r="F15447" s="761"/>
    </row>
    <row r="15448" spans="1:6" customFormat="1">
      <c r="A15448" s="514">
        <v>104291</v>
      </c>
      <c r="B15448" s="275" t="s">
        <v>0</v>
      </c>
      <c r="C15448" s="1329" t="s">
        <v>24108</v>
      </c>
      <c r="D15448" s="514" t="s">
        <v>28</v>
      </c>
      <c r="E15448" s="673">
        <v>0</v>
      </c>
      <c r="F15448" s="761"/>
    </row>
    <row r="15449" spans="1:6" customFormat="1">
      <c r="A15449" s="514">
        <v>104267</v>
      </c>
      <c r="B15449" s="275" t="s">
        <v>0</v>
      </c>
      <c r="C15449" s="1329" t="s">
        <v>24109</v>
      </c>
      <c r="D15449" s="514" t="s">
        <v>28</v>
      </c>
      <c r="E15449" s="673">
        <v>0</v>
      </c>
      <c r="F15449" s="761"/>
    </row>
    <row r="15450" spans="1:6" customFormat="1">
      <c r="A15450" s="514">
        <v>104268</v>
      </c>
      <c r="B15450" s="275" t="s">
        <v>0</v>
      </c>
      <c r="C15450" s="1329" t="s">
        <v>24110</v>
      </c>
      <c r="D15450" s="514" t="s">
        <v>28</v>
      </c>
      <c r="E15450" s="673">
        <v>0</v>
      </c>
      <c r="F15450" s="761"/>
    </row>
    <row r="15451" spans="1:6" customFormat="1">
      <c r="A15451" s="514">
        <v>104269</v>
      </c>
      <c r="B15451" s="275" t="s">
        <v>0</v>
      </c>
      <c r="C15451" s="1329" t="s">
        <v>24111</v>
      </c>
      <c r="D15451" s="514" t="s">
        <v>28</v>
      </c>
      <c r="E15451" s="673">
        <v>0</v>
      </c>
      <c r="F15451" s="761"/>
    </row>
    <row r="15452" spans="1:6" customFormat="1">
      <c r="A15452" s="514">
        <v>104270</v>
      </c>
      <c r="B15452" s="275" t="s">
        <v>0</v>
      </c>
      <c r="C15452" s="1329" t="s">
        <v>24112</v>
      </c>
      <c r="D15452" s="514" t="s">
        <v>28</v>
      </c>
      <c r="E15452" s="673">
        <v>0</v>
      </c>
      <c r="F15452" s="761"/>
    </row>
    <row r="15453" spans="1:6" customFormat="1">
      <c r="A15453" s="514">
        <v>104276</v>
      </c>
      <c r="B15453" s="275" t="s">
        <v>0</v>
      </c>
      <c r="C15453" s="1329" t="s">
        <v>24113</v>
      </c>
      <c r="D15453" s="514" t="s">
        <v>28</v>
      </c>
      <c r="E15453" s="673">
        <v>0</v>
      </c>
      <c r="F15453" s="761"/>
    </row>
    <row r="15454" spans="1:6" customFormat="1">
      <c r="A15454" s="514">
        <v>104280</v>
      </c>
      <c r="B15454" s="275" t="s">
        <v>0</v>
      </c>
      <c r="C15454" s="1329" t="s">
        <v>24114</v>
      </c>
      <c r="D15454" s="514" t="s">
        <v>28</v>
      </c>
      <c r="E15454" s="673">
        <v>0</v>
      </c>
      <c r="F15454" s="761"/>
    </row>
    <row r="15455" spans="1:6" customFormat="1">
      <c r="A15455" s="514">
        <v>104271</v>
      </c>
      <c r="B15455" s="275" t="s">
        <v>0</v>
      </c>
      <c r="C15455" s="1329" t="s">
        <v>24115</v>
      </c>
      <c r="D15455" s="514" t="s">
        <v>28</v>
      </c>
      <c r="E15455" s="673">
        <v>0</v>
      </c>
      <c r="F15455" s="761"/>
    </row>
    <row r="15456" spans="1:6" customFormat="1">
      <c r="A15456" s="514">
        <v>104272</v>
      </c>
      <c r="B15456" s="275" t="s">
        <v>0</v>
      </c>
      <c r="C15456" s="1329" t="s">
        <v>24116</v>
      </c>
      <c r="D15456" s="514" t="s">
        <v>28</v>
      </c>
      <c r="E15456" s="673">
        <v>0</v>
      </c>
      <c r="F15456" s="761"/>
    </row>
    <row r="15457" spans="1:6" customFormat="1">
      <c r="A15457" s="514">
        <v>104273</v>
      </c>
      <c r="B15457" s="275" t="s">
        <v>0</v>
      </c>
      <c r="C15457" s="1329" t="s">
        <v>24117</v>
      </c>
      <c r="D15457" s="514" t="s">
        <v>28</v>
      </c>
      <c r="E15457" s="673">
        <v>0</v>
      </c>
      <c r="F15457" s="761"/>
    </row>
    <row r="15458" spans="1:6" customFormat="1">
      <c r="A15458" s="514">
        <v>104277</v>
      </c>
      <c r="B15458" s="275" t="s">
        <v>0</v>
      </c>
      <c r="C15458" s="1329" t="s">
        <v>24118</v>
      </c>
      <c r="D15458" s="514" t="s">
        <v>28</v>
      </c>
      <c r="E15458" s="673">
        <v>0</v>
      </c>
      <c r="F15458" s="761"/>
    </row>
    <row r="15459" spans="1:6" customFormat="1">
      <c r="A15459" s="514">
        <v>104274</v>
      </c>
      <c r="B15459" s="275" t="s">
        <v>0</v>
      </c>
      <c r="C15459" s="1329" t="s">
        <v>24119</v>
      </c>
      <c r="D15459" s="514" t="s">
        <v>28</v>
      </c>
      <c r="E15459" s="673">
        <v>0</v>
      </c>
      <c r="F15459" s="761"/>
    </row>
    <row r="15460" spans="1:6" customFormat="1">
      <c r="A15460" s="514">
        <v>104278</v>
      </c>
      <c r="B15460" s="275" t="s">
        <v>0</v>
      </c>
      <c r="C15460" s="1329" t="s">
        <v>24120</v>
      </c>
      <c r="D15460" s="514" t="s">
        <v>28</v>
      </c>
      <c r="E15460" s="673">
        <v>0</v>
      </c>
      <c r="F15460" s="761"/>
    </row>
    <row r="15461" spans="1:6" customFormat="1">
      <c r="A15461" s="514">
        <v>104275</v>
      </c>
      <c r="B15461" s="275" t="s">
        <v>0</v>
      </c>
      <c r="C15461" s="1329" t="s">
        <v>24121</v>
      </c>
      <c r="D15461" s="514" t="s">
        <v>28</v>
      </c>
      <c r="E15461" s="673">
        <v>0</v>
      </c>
      <c r="F15461" s="761"/>
    </row>
    <row r="15462" spans="1:6" customFormat="1">
      <c r="A15462" s="514">
        <v>104279</v>
      </c>
      <c r="B15462" s="275" t="s">
        <v>0</v>
      </c>
      <c r="C15462" s="1329" t="s">
        <v>24122</v>
      </c>
      <c r="D15462" s="514" t="s">
        <v>28</v>
      </c>
      <c r="E15462" s="673">
        <v>0</v>
      </c>
      <c r="F15462" s="761"/>
    </row>
    <row r="15463" spans="1:6" customFormat="1">
      <c r="A15463" s="514">
        <v>104265</v>
      </c>
      <c r="B15463" s="275" t="s">
        <v>0</v>
      </c>
      <c r="C15463" s="1329" t="s">
        <v>24123</v>
      </c>
      <c r="D15463" s="514" t="s">
        <v>28</v>
      </c>
      <c r="E15463" s="673">
        <v>0</v>
      </c>
      <c r="F15463" s="761"/>
    </row>
    <row r="15464" spans="1:6" customFormat="1">
      <c r="A15464" s="514">
        <v>104266</v>
      </c>
      <c r="B15464" s="275" t="s">
        <v>0</v>
      </c>
      <c r="C15464" s="1329" t="s">
        <v>24124</v>
      </c>
      <c r="D15464" s="514" t="s">
        <v>28</v>
      </c>
      <c r="E15464" s="673">
        <v>0</v>
      </c>
      <c r="F15464" s="761"/>
    </row>
    <row r="15465" spans="1:6" customFormat="1">
      <c r="A15465" s="514">
        <v>104305</v>
      </c>
      <c r="B15465" s="275" t="s">
        <v>0</v>
      </c>
      <c r="C15465" s="1329" t="s">
        <v>24125</v>
      </c>
      <c r="D15465" s="514" t="s">
        <v>5</v>
      </c>
      <c r="E15465" s="673">
        <v>0</v>
      </c>
      <c r="F15465" s="761"/>
    </row>
    <row r="15466" spans="1:6" customFormat="1">
      <c r="A15466" s="514">
        <v>104306</v>
      </c>
      <c r="B15466" s="275" t="s">
        <v>0</v>
      </c>
      <c r="C15466" s="1329" t="s">
        <v>24126</v>
      </c>
      <c r="D15466" s="514" t="s">
        <v>5</v>
      </c>
      <c r="E15466" s="673">
        <v>0</v>
      </c>
      <c r="F15466" s="761"/>
    </row>
    <row r="15467" spans="1:6" customFormat="1">
      <c r="A15467" s="514">
        <v>104307</v>
      </c>
      <c r="B15467" s="275" t="s">
        <v>0</v>
      </c>
      <c r="C15467" s="1329" t="s">
        <v>24127</v>
      </c>
      <c r="D15467" s="514" t="s">
        <v>5</v>
      </c>
      <c r="E15467" s="673">
        <v>0</v>
      </c>
      <c r="F15467" s="761"/>
    </row>
    <row r="15468" spans="1:6" customFormat="1">
      <c r="A15468" s="514">
        <v>104308</v>
      </c>
      <c r="B15468" s="275" t="s">
        <v>0</v>
      </c>
      <c r="C15468" s="1329" t="s">
        <v>24128</v>
      </c>
      <c r="D15468" s="514" t="s">
        <v>5</v>
      </c>
      <c r="E15468" s="673">
        <v>0</v>
      </c>
      <c r="F15468" s="761"/>
    </row>
    <row r="15469" spans="1:6" customFormat="1">
      <c r="A15469" s="514">
        <v>104309</v>
      </c>
      <c r="B15469" s="275" t="s">
        <v>0</v>
      </c>
      <c r="C15469" s="1329" t="s">
        <v>24129</v>
      </c>
      <c r="D15469" s="514" t="s">
        <v>5</v>
      </c>
      <c r="E15469" s="673">
        <v>0</v>
      </c>
      <c r="F15469" s="761"/>
    </row>
    <row r="15470" spans="1:6" customFormat="1">
      <c r="A15470" s="514">
        <v>104310</v>
      </c>
      <c r="B15470" s="275" t="s">
        <v>0</v>
      </c>
      <c r="C15470" s="1329" t="s">
        <v>24130</v>
      </c>
      <c r="D15470" s="514" t="s">
        <v>5</v>
      </c>
      <c r="E15470" s="673">
        <v>0</v>
      </c>
      <c r="F15470" s="761"/>
    </row>
    <row r="15471" spans="1:6" customFormat="1">
      <c r="A15471" s="514">
        <v>104311</v>
      </c>
      <c r="B15471" s="275" t="s">
        <v>0</v>
      </c>
      <c r="C15471" s="1329" t="s">
        <v>24131</v>
      </c>
      <c r="D15471" s="514" t="s">
        <v>5</v>
      </c>
      <c r="E15471" s="673">
        <v>0</v>
      </c>
      <c r="F15471" s="761"/>
    </row>
    <row r="15472" spans="1:6" customFormat="1">
      <c r="A15472" s="514">
        <v>104301</v>
      </c>
      <c r="B15472" s="275" t="s">
        <v>0</v>
      </c>
      <c r="C15472" s="1329" t="s">
        <v>24132</v>
      </c>
      <c r="D15472" s="514" t="s">
        <v>30</v>
      </c>
      <c r="E15472" s="673">
        <v>0</v>
      </c>
      <c r="F15472" s="761"/>
    </row>
    <row r="15473" spans="1:6" customFormat="1">
      <c r="A15473" s="514">
        <v>104302</v>
      </c>
      <c r="B15473" s="275" t="s">
        <v>0</v>
      </c>
      <c r="C15473" s="1329" t="s">
        <v>24133</v>
      </c>
      <c r="D15473" s="514" t="s">
        <v>30</v>
      </c>
      <c r="E15473" s="673">
        <v>0</v>
      </c>
      <c r="F15473" s="761"/>
    </row>
    <row r="15474" spans="1:6" customFormat="1">
      <c r="A15474" s="514">
        <v>104303</v>
      </c>
      <c r="B15474" s="275" t="s">
        <v>0</v>
      </c>
      <c r="C15474" s="1329" t="s">
        <v>24134</v>
      </c>
      <c r="D15474" s="514" t="s">
        <v>30</v>
      </c>
      <c r="E15474" s="673">
        <v>0</v>
      </c>
      <c r="F15474" s="761"/>
    </row>
    <row r="15475" spans="1:6" customFormat="1">
      <c r="A15475" s="514">
        <v>104304</v>
      </c>
      <c r="B15475" s="275" t="s">
        <v>0</v>
      </c>
      <c r="C15475" s="1329" t="s">
        <v>24135</v>
      </c>
      <c r="D15475" s="514" t="s">
        <v>30</v>
      </c>
      <c r="E15475" s="673">
        <v>0</v>
      </c>
      <c r="F15475" s="761"/>
    </row>
    <row r="15476" spans="1:6" customFormat="1">
      <c r="A15476" s="514">
        <v>104293</v>
      </c>
      <c r="B15476" s="275" t="s">
        <v>0</v>
      </c>
      <c r="C15476" s="1329" t="s">
        <v>24136</v>
      </c>
      <c r="D15476" s="514" t="s">
        <v>30</v>
      </c>
      <c r="E15476" s="673">
        <v>0</v>
      </c>
      <c r="F15476" s="761"/>
    </row>
    <row r="15477" spans="1:6" customFormat="1">
      <c r="A15477" s="514">
        <v>104297</v>
      </c>
      <c r="B15477" s="275" t="s">
        <v>0</v>
      </c>
      <c r="C15477" s="1329" t="s">
        <v>24137</v>
      </c>
      <c r="D15477" s="514" t="s">
        <v>30</v>
      </c>
      <c r="E15477" s="673">
        <v>0</v>
      </c>
      <c r="F15477" s="761"/>
    </row>
    <row r="15478" spans="1:6" customFormat="1">
      <c r="A15478" s="514">
        <v>104295</v>
      </c>
      <c r="B15478" s="275" t="s">
        <v>0</v>
      </c>
      <c r="C15478" s="1329" t="s">
        <v>24138</v>
      </c>
      <c r="D15478" s="514" t="s">
        <v>30</v>
      </c>
      <c r="E15478" s="673">
        <v>0</v>
      </c>
      <c r="F15478" s="761"/>
    </row>
    <row r="15479" spans="1:6" customFormat="1">
      <c r="A15479" s="514">
        <v>104299</v>
      </c>
      <c r="B15479" s="275" t="s">
        <v>0</v>
      </c>
      <c r="C15479" s="1329" t="s">
        <v>24139</v>
      </c>
      <c r="D15479" s="514" t="s">
        <v>30</v>
      </c>
      <c r="E15479" s="673">
        <v>0</v>
      </c>
      <c r="F15479" s="761"/>
    </row>
    <row r="15480" spans="1:6" customFormat="1">
      <c r="A15480" s="514">
        <v>104294</v>
      </c>
      <c r="B15480" s="275" t="s">
        <v>0</v>
      </c>
      <c r="C15480" s="1329" t="s">
        <v>24140</v>
      </c>
      <c r="D15480" s="514" t="s">
        <v>30</v>
      </c>
      <c r="E15480" s="673">
        <v>0</v>
      </c>
      <c r="F15480" s="761"/>
    </row>
    <row r="15481" spans="1:6" customFormat="1">
      <c r="A15481" s="514">
        <v>104298</v>
      </c>
      <c r="B15481" s="275" t="s">
        <v>0</v>
      </c>
      <c r="C15481" s="1329" t="s">
        <v>24141</v>
      </c>
      <c r="D15481" s="514" t="s">
        <v>30</v>
      </c>
      <c r="E15481" s="673">
        <v>0</v>
      </c>
      <c r="F15481" s="761"/>
    </row>
    <row r="15482" spans="1:6" customFormat="1">
      <c r="A15482" s="514">
        <v>104296</v>
      </c>
      <c r="B15482" s="275" t="s">
        <v>0</v>
      </c>
      <c r="C15482" s="1329" t="s">
        <v>24142</v>
      </c>
      <c r="D15482" s="514" t="s">
        <v>30</v>
      </c>
      <c r="E15482" s="673">
        <v>0</v>
      </c>
      <c r="F15482" s="761"/>
    </row>
    <row r="15483" spans="1:6" customFormat="1">
      <c r="A15483" s="514">
        <v>104300</v>
      </c>
      <c r="B15483" s="275" t="s">
        <v>0</v>
      </c>
      <c r="C15483" s="1329" t="s">
        <v>24143</v>
      </c>
      <c r="D15483" s="514" t="s">
        <v>30</v>
      </c>
      <c r="E15483" s="673">
        <v>0</v>
      </c>
      <c r="F15483" s="761"/>
    </row>
    <row r="15484" spans="1:6" customFormat="1">
      <c r="A15484" s="514">
        <v>90944</v>
      </c>
      <c r="B15484" s="275" t="s">
        <v>0</v>
      </c>
      <c r="C15484" s="1329" t="s">
        <v>2664</v>
      </c>
      <c r="D15484" s="514" t="s">
        <v>32</v>
      </c>
      <c r="E15484" s="673">
        <v>169.93</v>
      </c>
      <c r="F15484" s="761"/>
    </row>
    <row r="15485" spans="1:6" customFormat="1">
      <c r="A15485" s="514">
        <v>90934</v>
      </c>
      <c r="B15485" s="275" t="s">
        <v>0</v>
      </c>
      <c r="C15485" s="1329" t="s">
        <v>2660</v>
      </c>
      <c r="D15485" s="514" t="s">
        <v>32</v>
      </c>
      <c r="E15485" s="673">
        <v>157.49</v>
      </c>
      <c r="F15485" s="761"/>
    </row>
    <row r="15486" spans="1:6" customFormat="1">
      <c r="A15486" s="514">
        <v>90954</v>
      </c>
      <c r="B15486" s="275" t="s">
        <v>0</v>
      </c>
      <c r="C15486" s="1329" t="s">
        <v>2668</v>
      </c>
      <c r="D15486" s="514" t="s">
        <v>32</v>
      </c>
      <c r="E15486" s="673">
        <v>192.68</v>
      </c>
      <c r="F15486" s="761"/>
    </row>
    <row r="15487" spans="1:6" customFormat="1" ht="24.75">
      <c r="A15487" s="514">
        <v>90933</v>
      </c>
      <c r="B15487" s="275" t="s">
        <v>0</v>
      </c>
      <c r="C15487" s="1329" t="s">
        <v>2659</v>
      </c>
      <c r="D15487" s="514" t="s">
        <v>32</v>
      </c>
      <c r="E15487" s="673">
        <v>144.97</v>
      </c>
      <c r="F15487" s="761"/>
    </row>
    <row r="15488" spans="1:6" customFormat="1" ht="24.75">
      <c r="A15488" s="514">
        <v>90943</v>
      </c>
      <c r="B15488" s="275" t="s">
        <v>0</v>
      </c>
      <c r="C15488" s="1329" t="s">
        <v>2663</v>
      </c>
      <c r="D15488" s="514" t="s">
        <v>32</v>
      </c>
      <c r="E15488" s="673">
        <v>156.29</v>
      </c>
      <c r="F15488" s="761"/>
    </row>
    <row r="15489" spans="1:6" customFormat="1" ht="24.75">
      <c r="A15489" s="514">
        <v>90953</v>
      </c>
      <c r="B15489" s="275" t="s">
        <v>0</v>
      </c>
      <c r="C15489" s="1329" t="s">
        <v>2667</v>
      </c>
      <c r="D15489" s="514" t="s">
        <v>32</v>
      </c>
      <c r="E15489" s="673">
        <v>176.99</v>
      </c>
      <c r="F15489" s="761"/>
    </row>
    <row r="15490" spans="1:6" customFormat="1" ht="24.75">
      <c r="A15490" s="514">
        <v>90932</v>
      </c>
      <c r="B15490" s="275" t="s">
        <v>0</v>
      </c>
      <c r="C15490" s="1329" t="s">
        <v>2658</v>
      </c>
      <c r="D15490" s="514" t="s">
        <v>32</v>
      </c>
      <c r="E15490" s="673">
        <v>90.38</v>
      </c>
      <c r="F15490" s="761"/>
    </row>
    <row r="15491" spans="1:6" customFormat="1" ht="24.75">
      <c r="A15491" s="514">
        <v>90942</v>
      </c>
      <c r="B15491" s="275" t="s">
        <v>0</v>
      </c>
      <c r="C15491" s="1329" t="s">
        <v>2662</v>
      </c>
      <c r="D15491" s="514" t="s">
        <v>32</v>
      </c>
      <c r="E15491" s="673">
        <v>96.85</v>
      </c>
      <c r="F15491" s="761"/>
    </row>
    <row r="15492" spans="1:6" customFormat="1" ht="24.75">
      <c r="A15492" s="514">
        <v>90952</v>
      </c>
      <c r="B15492" s="275" t="s">
        <v>0</v>
      </c>
      <c r="C15492" s="1329" t="s">
        <v>2666</v>
      </c>
      <c r="D15492" s="514" t="s">
        <v>32</v>
      </c>
      <c r="E15492" s="673">
        <v>108.65</v>
      </c>
      <c r="F15492" s="761"/>
    </row>
    <row r="15493" spans="1:6" customFormat="1" ht="24.75">
      <c r="A15493" s="514">
        <v>90930</v>
      </c>
      <c r="B15493" s="275" t="s">
        <v>0</v>
      </c>
      <c r="C15493" s="1329" t="s">
        <v>2657</v>
      </c>
      <c r="D15493" s="514" t="s">
        <v>32</v>
      </c>
      <c r="E15493" s="673">
        <v>84.21</v>
      </c>
      <c r="F15493" s="761"/>
    </row>
    <row r="15494" spans="1:6" customFormat="1" ht="24.75">
      <c r="A15494" s="514">
        <v>90940</v>
      </c>
      <c r="B15494" s="275" t="s">
        <v>0</v>
      </c>
      <c r="C15494" s="1329" t="s">
        <v>2661</v>
      </c>
      <c r="D15494" s="514" t="s">
        <v>32</v>
      </c>
      <c r="E15494" s="673">
        <v>90.12</v>
      </c>
      <c r="F15494" s="761"/>
    </row>
    <row r="15495" spans="1:6" customFormat="1" ht="24.75">
      <c r="A15495" s="514">
        <v>90950</v>
      </c>
      <c r="B15495" s="275" t="s">
        <v>0</v>
      </c>
      <c r="C15495" s="1329" t="s">
        <v>2665</v>
      </c>
      <c r="D15495" s="514" t="s">
        <v>32</v>
      </c>
      <c r="E15495" s="673">
        <v>100.92</v>
      </c>
      <c r="F15495" s="761"/>
    </row>
    <row r="15496" spans="1:6" customFormat="1">
      <c r="A15496" s="514">
        <v>88476</v>
      </c>
      <c r="B15496" s="275" t="s">
        <v>0</v>
      </c>
      <c r="C15496" s="1329" t="s">
        <v>2654</v>
      </c>
      <c r="D15496" s="514" t="s">
        <v>32</v>
      </c>
      <c r="E15496" s="673">
        <v>22.64</v>
      </c>
      <c r="F15496" s="761"/>
    </row>
    <row r="15497" spans="1:6" customFormat="1">
      <c r="A15497" s="514">
        <v>88477</v>
      </c>
      <c r="B15497" s="275" t="s">
        <v>0</v>
      </c>
      <c r="C15497" s="1329" t="s">
        <v>2655</v>
      </c>
      <c r="D15497" s="514" t="s">
        <v>32</v>
      </c>
      <c r="E15497" s="673">
        <v>31.47</v>
      </c>
      <c r="F15497" s="761"/>
    </row>
    <row r="15498" spans="1:6" customFormat="1">
      <c r="A15498" s="514">
        <v>88478</v>
      </c>
      <c r="B15498" s="275" t="s">
        <v>0</v>
      </c>
      <c r="C15498" s="1329" t="s">
        <v>2656</v>
      </c>
      <c r="D15498" s="514" t="s">
        <v>32</v>
      </c>
      <c r="E15498" s="673">
        <v>38.76</v>
      </c>
      <c r="F15498" s="761"/>
    </row>
    <row r="15499" spans="1:6" customFormat="1">
      <c r="A15499" s="514">
        <v>88470</v>
      </c>
      <c r="B15499" s="275" t="s">
        <v>0</v>
      </c>
      <c r="C15499" s="1329" t="s">
        <v>2651</v>
      </c>
      <c r="D15499" s="514" t="s">
        <v>32</v>
      </c>
      <c r="E15499" s="673">
        <v>27.93</v>
      </c>
      <c r="F15499" s="761"/>
    </row>
    <row r="15500" spans="1:6" customFormat="1">
      <c r="A15500" s="514">
        <v>88471</v>
      </c>
      <c r="B15500" s="275" t="s">
        <v>0</v>
      </c>
      <c r="C15500" s="1329" t="s">
        <v>2652</v>
      </c>
      <c r="D15500" s="514" t="s">
        <v>32</v>
      </c>
      <c r="E15500" s="673">
        <v>34.96</v>
      </c>
      <c r="F15500" s="761"/>
    </row>
    <row r="15501" spans="1:6" customFormat="1">
      <c r="A15501" s="514">
        <v>88472</v>
      </c>
      <c r="B15501" s="275" t="s">
        <v>0</v>
      </c>
      <c r="C15501" s="1329" t="s">
        <v>2653</v>
      </c>
      <c r="D15501" s="514" t="s">
        <v>32</v>
      </c>
      <c r="E15501" s="673">
        <v>40.549999999999997</v>
      </c>
      <c r="F15501" s="761"/>
    </row>
    <row r="15502" spans="1:6" customFormat="1" ht="24.75">
      <c r="A15502" s="514">
        <v>87759</v>
      </c>
      <c r="B15502" s="275" t="s">
        <v>0</v>
      </c>
      <c r="C15502" s="1329" t="s">
        <v>2646</v>
      </c>
      <c r="D15502" s="514" t="s">
        <v>32</v>
      </c>
      <c r="E15502" s="673">
        <v>108.3</v>
      </c>
      <c r="F15502" s="761"/>
    </row>
    <row r="15503" spans="1:6" customFormat="1" ht="24.75">
      <c r="A15503" s="514">
        <v>87769</v>
      </c>
      <c r="B15503" s="275" t="s">
        <v>0</v>
      </c>
      <c r="C15503" s="1329" t="s">
        <v>2650</v>
      </c>
      <c r="D15503" s="514" t="s">
        <v>32</v>
      </c>
      <c r="E15503" s="673">
        <v>128.5</v>
      </c>
      <c r="F15503" s="761"/>
    </row>
    <row r="15504" spans="1:6" customFormat="1" ht="24.75">
      <c r="A15504" s="514">
        <v>87739</v>
      </c>
      <c r="B15504" s="275" t="s">
        <v>0</v>
      </c>
      <c r="C15504" s="1329" t="s">
        <v>2638</v>
      </c>
      <c r="D15504" s="514" t="s">
        <v>32</v>
      </c>
      <c r="E15504" s="673">
        <v>85.33</v>
      </c>
      <c r="F15504" s="761"/>
    </row>
    <row r="15505" spans="1:6" customFormat="1" ht="24.75">
      <c r="A15505" s="514">
        <v>87749</v>
      </c>
      <c r="B15505" s="275" t="s">
        <v>0</v>
      </c>
      <c r="C15505" s="1329" t="s">
        <v>2642</v>
      </c>
      <c r="D15505" s="514" t="s">
        <v>32</v>
      </c>
      <c r="E15505" s="673">
        <v>109.93</v>
      </c>
      <c r="F15505" s="761"/>
    </row>
    <row r="15506" spans="1:6" customFormat="1" ht="24.75">
      <c r="A15506" s="514">
        <v>87624</v>
      </c>
      <c r="B15506" s="275" t="s">
        <v>0</v>
      </c>
      <c r="C15506" s="1329" t="s">
        <v>14370</v>
      </c>
      <c r="D15506" s="514" t="s">
        <v>32</v>
      </c>
      <c r="E15506" s="673">
        <v>71.92</v>
      </c>
      <c r="F15506" s="761"/>
    </row>
    <row r="15507" spans="1:6" customFormat="1" ht="24.75">
      <c r="A15507" s="514">
        <v>87634</v>
      </c>
      <c r="B15507" s="275" t="s">
        <v>0</v>
      </c>
      <c r="C15507" s="1329" t="s">
        <v>2618</v>
      </c>
      <c r="D15507" s="514" t="s">
        <v>32</v>
      </c>
      <c r="E15507" s="673">
        <v>96.52</v>
      </c>
      <c r="F15507" s="761"/>
    </row>
    <row r="15508" spans="1:6" customFormat="1" ht="24.75">
      <c r="A15508" s="514">
        <v>87644</v>
      </c>
      <c r="B15508" s="275" t="s">
        <v>0</v>
      </c>
      <c r="C15508" s="1329" t="s">
        <v>2622</v>
      </c>
      <c r="D15508" s="514" t="s">
        <v>32</v>
      </c>
      <c r="E15508" s="673">
        <v>116.66</v>
      </c>
      <c r="F15508" s="761"/>
    </row>
    <row r="15509" spans="1:6" customFormat="1" ht="24.75">
      <c r="A15509" s="514">
        <v>87684</v>
      </c>
      <c r="B15509" s="275" t="s">
        <v>0</v>
      </c>
      <c r="C15509" s="1329" t="s">
        <v>2626</v>
      </c>
      <c r="D15509" s="514" t="s">
        <v>32</v>
      </c>
      <c r="E15509" s="673">
        <v>112.47</v>
      </c>
      <c r="F15509" s="761"/>
    </row>
    <row r="15510" spans="1:6" customFormat="1" ht="24.75">
      <c r="A15510" s="514">
        <v>87694</v>
      </c>
      <c r="B15510" s="275" t="s">
        <v>0</v>
      </c>
      <c r="C15510" s="1329" t="s">
        <v>2630</v>
      </c>
      <c r="D15510" s="514" t="s">
        <v>32</v>
      </c>
      <c r="E15510" s="673">
        <v>128.84</v>
      </c>
      <c r="F15510" s="761"/>
    </row>
    <row r="15511" spans="1:6" customFormat="1" ht="24.75">
      <c r="A15511" s="514">
        <v>87704</v>
      </c>
      <c r="B15511" s="275" t="s">
        <v>0</v>
      </c>
      <c r="C15511" s="1329" t="s">
        <v>2634</v>
      </c>
      <c r="D15511" s="514" t="s">
        <v>32</v>
      </c>
      <c r="E15511" s="673">
        <v>139.83000000000001</v>
      </c>
      <c r="F15511" s="761"/>
    </row>
    <row r="15512" spans="1:6" customFormat="1" ht="24.75">
      <c r="A15512" s="514">
        <v>87758</v>
      </c>
      <c r="B15512" s="275" t="s">
        <v>0</v>
      </c>
      <c r="C15512" s="1329" t="s">
        <v>2645</v>
      </c>
      <c r="D15512" s="514" t="s">
        <v>32</v>
      </c>
      <c r="E15512" s="673">
        <v>99.41</v>
      </c>
      <c r="F15512" s="761"/>
    </row>
    <row r="15513" spans="1:6" customFormat="1" ht="24.75">
      <c r="A15513" s="514">
        <v>87768</v>
      </c>
      <c r="B15513" s="275" t="s">
        <v>0</v>
      </c>
      <c r="C15513" s="1329" t="s">
        <v>2649</v>
      </c>
      <c r="D15513" s="514" t="s">
        <v>32</v>
      </c>
      <c r="E15513" s="673">
        <v>117.56</v>
      </c>
      <c r="F15513" s="761"/>
    </row>
    <row r="15514" spans="1:6" customFormat="1" ht="24.75">
      <c r="A15514" s="514">
        <v>87738</v>
      </c>
      <c r="B15514" s="275" t="s">
        <v>0</v>
      </c>
      <c r="C15514" s="1329" t="s">
        <v>2637</v>
      </c>
      <c r="D15514" s="514" t="s">
        <v>32</v>
      </c>
      <c r="E15514" s="673">
        <v>78.930000000000007</v>
      </c>
      <c r="F15514" s="761"/>
    </row>
    <row r="15515" spans="1:6" customFormat="1" ht="24.75">
      <c r="A15515" s="514">
        <v>87748</v>
      </c>
      <c r="B15515" s="275" t="s">
        <v>0</v>
      </c>
      <c r="C15515" s="1329" t="s">
        <v>2641</v>
      </c>
      <c r="D15515" s="514" t="s">
        <v>32</v>
      </c>
      <c r="E15515" s="673">
        <v>101.04</v>
      </c>
      <c r="F15515" s="761"/>
    </row>
    <row r="15516" spans="1:6" customFormat="1" ht="24.75">
      <c r="A15516" s="514">
        <v>87623</v>
      </c>
      <c r="B15516" s="275" t="s">
        <v>0</v>
      </c>
      <c r="C15516" s="1329" t="s">
        <v>2614</v>
      </c>
      <c r="D15516" s="514" t="s">
        <v>32</v>
      </c>
      <c r="E15516" s="673">
        <v>65.52</v>
      </c>
      <c r="F15516" s="761"/>
    </row>
    <row r="15517" spans="1:6" customFormat="1" ht="24.75">
      <c r="A15517" s="514">
        <v>87633</v>
      </c>
      <c r="B15517" s="275" t="s">
        <v>0</v>
      </c>
      <c r="C15517" s="1329" t="s">
        <v>2617</v>
      </c>
      <c r="D15517" s="514" t="s">
        <v>32</v>
      </c>
      <c r="E15517" s="673">
        <v>87.63</v>
      </c>
      <c r="F15517" s="761"/>
    </row>
    <row r="15518" spans="1:6" customFormat="1" ht="24.75">
      <c r="A15518" s="514">
        <v>87643</v>
      </c>
      <c r="B15518" s="275" t="s">
        <v>0</v>
      </c>
      <c r="C15518" s="1329" t="s">
        <v>2621</v>
      </c>
      <c r="D15518" s="514" t="s">
        <v>32</v>
      </c>
      <c r="E15518" s="673">
        <v>105.72</v>
      </c>
      <c r="F15518" s="761"/>
    </row>
    <row r="15519" spans="1:6" customFormat="1" ht="24.75">
      <c r="A15519" s="514">
        <v>87683</v>
      </c>
      <c r="B15519" s="275" t="s">
        <v>0</v>
      </c>
      <c r="C15519" s="1329" t="s">
        <v>2625</v>
      </c>
      <c r="D15519" s="514" t="s">
        <v>32</v>
      </c>
      <c r="E15519" s="673">
        <v>101.53</v>
      </c>
      <c r="F15519" s="761"/>
    </row>
    <row r="15520" spans="1:6" customFormat="1" ht="24.75">
      <c r="A15520" s="514">
        <v>87703</v>
      </c>
      <c r="B15520" s="275" t="s">
        <v>0</v>
      </c>
      <c r="C15520" s="1329" t="s">
        <v>2633</v>
      </c>
      <c r="D15520" s="514" t="s">
        <v>32</v>
      </c>
      <c r="E15520" s="673">
        <v>126.19</v>
      </c>
      <c r="F15520" s="761"/>
    </row>
    <row r="15521" spans="1:6" customFormat="1" ht="24.75">
      <c r="A15521" s="514">
        <v>87693</v>
      </c>
      <c r="B15521" s="275" t="s">
        <v>0</v>
      </c>
      <c r="C15521" s="1329" t="s">
        <v>2629</v>
      </c>
      <c r="D15521" s="514" t="s">
        <v>32</v>
      </c>
      <c r="E15521" s="673">
        <v>116.32</v>
      </c>
      <c r="F15521" s="761"/>
    </row>
    <row r="15522" spans="1:6" customFormat="1" ht="24.75">
      <c r="A15522" s="514">
        <v>87757</v>
      </c>
      <c r="B15522" s="275" t="s">
        <v>0</v>
      </c>
      <c r="C15522" s="1329" t="s">
        <v>2644</v>
      </c>
      <c r="D15522" s="514" t="s">
        <v>32</v>
      </c>
      <c r="E15522" s="673">
        <v>60.65</v>
      </c>
      <c r="F15522" s="761"/>
    </row>
    <row r="15523" spans="1:6" customFormat="1" ht="24.75">
      <c r="A15523" s="514">
        <v>87767</v>
      </c>
      <c r="B15523" s="275" t="s">
        <v>0</v>
      </c>
      <c r="C15523" s="1329" t="s">
        <v>2648</v>
      </c>
      <c r="D15523" s="514" t="s">
        <v>32</v>
      </c>
      <c r="E15523" s="673">
        <v>69.900000000000006</v>
      </c>
      <c r="F15523" s="761"/>
    </row>
    <row r="15524" spans="1:6" customFormat="1" ht="24.75">
      <c r="A15524" s="514">
        <v>87737</v>
      </c>
      <c r="B15524" s="275" t="s">
        <v>0</v>
      </c>
      <c r="C15524" s="1329" t="s">
        <v>2636</v>
      </c>
      <c r="D15524" s="514" t="s">
        <v>32</v>
      </c>
      <c r="E15524" s="673">
        <v>51.05</v>
      </c>
      <c r="F15524" s="761"/>
    </row>
    <row r="15525" spans="1:6" customFormat="1" ht="24.75">
      <c r="A15525" s="514">
        <v>87747</v>
      </c>
      <c r="B15525" s="275" t="s">
        <v>0</v>
      </c>
      <c r="C15525" s="1329" t="s">
        <v>2640</v>
      </c>
      <c r="D15525" s="514" t="s">
        <v>32</v>
      </c>
      <c r="E15525" s="673">
        <v>62.28</v>
      </c>
      <c r="F15525" s="761"/>
    </row>
    <row r="15526" spans="1:6" customFormat="1" ht="24.75">
      <c r="A15526" s="514">
        <v>87622</v>
      </c>
      <c r="B15526" s="275" t="s">
        <v>0</v>
      </c>
      <c r="C15526" s="1329" t="s">
        <v>2613</v>
      </c>
      <c r="D15526" s="514" t="s">
        <v>32</v>
      </c>
      <c r="E15526" s="673">
        <v>37.64</v>
      </c>
      <c r="F15526" s="761"/>
    </row>
    <row r="15527" spans="1:6" customFormat="1" ht="24.75">
      <c r="A15527" s="514">
        <v>87632</v>
      </c>
      <c r="B15527" s="275" t="s">
        <v>0</v>
      </c>
      <c r="C15527" s="1329" t="s">
        <v>2616</v>
      </c>
      <c r="D15527" s="514" t="s">
        <v>32</v>
      </c>
      <c r="E15527" s="673">
        <v>48.87</v>
      </c>
      <c r="F15527" s="761"/>
    </row>
    <row r="15528" spans="1:6" customFormat="1" ht="24.75">
      <c r="A15528" s="514">
        <v>87642</v>
      </c>
      <c r="B15528" s="275" t="s">
        <v>0</v>
      </c>
      <c r="C15528" s="1329" t="s">
        <v>2620</v>
      </c>
      <c r="D15528" s="514" t="s">
        <v>32</v>
      </c>
      <c r="E15528" s="673">
        <v>58.06</v>
      </c>
      <c r="F15528" s="761"/>
    </row>
    <row r="15529" spans="1:6" customFormat="1" ht="24.75">
      <c r="A15529" s="514">
        <v>87682</v>
      </c>
      <c r="B15529" s="275" t="s">
        <v>0</v>
      </c>
      <c r="C15529" s="1329" t="s">
        <v>2624</v>
      </c>
      <c r="D15529" s="514" t="s">
        <v>32</v>
      </c>
      <c r="E15529" s="673">
        <v>53.87</v>
      </c>
      <c r="F15529" s="761"/>
    </row>
    <row r="15530" spans="1:6" customFormat="1" ht="24.75">
      <c r="A15530" s="514">
        <v>87692</v>
      </c>
      <c r="B15530" s="275" t="s">
        <v>0</v>
      </c>
      <c r="C15530" s="1329" t="s">
        <v>2628</v>
      </c>
      <c r="D15530" s="514" t="s">
        <v>32</v>
      </c>
      <c r="E15530" s="673">
        <v>61.73</v>
      </c>
      <c r="F15530" s="761"/>
    </row>
    <row r="15531" spans="1:6" customFormat="1" ht="24.75">
      <c r="A15531" s="514">
        <v>87702</v>
      </c>
      <c r="B15531" s="275" t="s">
        <v>0</v>
      </c>
      <c r="C15531" s="1329" t="s">
        <v>2632</v>
      </c>
      <c r="D15531" s="514" t="s">
        <v>32</v>
      </c>
      <c r="E15531" s="673">
        <v>66.75</v>
      </c>
      <c r="F15531" s="761"/>
    </row>
    <row r="15532" spans="1:6" customFormat="1" ht="24.75">
      <c r="A15532" s="514">
        <v>87755</v>
      </c>
      <c r="B15532" s="275" t="s">
        <v>0</v>
      </c>
      <c r="C15532" s="1329" t="s">
        <v>2643</v>
      </c>
      <c r="D15532" s="514" t="s">
        <v>32</v>
      </c>
      <c r="E15532" s="673">
        <v>56.27</v>
      </c>
      <c r="F15532" s="761"/>
    </row>
    <row r="15533" spans="1:6" customFormat="1" ht="24.75">
      <c r="A15533" s="514">
        <v>87765</v>
      </c>
      <c r="B15533" s="275" t="s">
        <v>0</v>
      </c>
      <c r="C15533" s="1329" t="s">
        <v>2647</v>
      </c>
      <c r="D15533" s="514" t="s">
        <v>32</v>
      </c>
      <c r="E15533" s="673">
        <v>64.510000000000005</v>
      </c>
      <c r="F15533" s="761"/>
    </row>
    <row r="15534" spans="1:6" customFormat="1" ht="24.75">
      <c r="A15534" s="514">
        <v>87735</v>
      </c>
      <c r="B15534" s="275" t="s">
        <v>0</v>
      </c>
      <c r="C15534" s="1329" t="s">
        <v>2635</v>
      </c>
      <c r="D15534" s="514" t="s">
        <v>32</v>
      </c>
      <c r="E15534" s="673">
        <v>47.9</v>
      </c>
      <c r="F15534" s="761"/>
    </row>
    <row r="15535" spans="1:6" customFormat="1" ht="24.75">
      <c r="A15535" s="514">
        <v>87745</v>
      </c>
      <c r="B15535" s="275" t="s">
        <v>0</v>
      </c>
      <c r="C15535" s="1329" t="s">
        <v>2639</v>
      </c>
      <c r="D15535" s="514" t="s">
        <v>32</v>
      </c>
      <c r="E15535" s="673">
        <v>57.9</v>
      </c>
      <c r="F15535" s="761"/>
    </row>
    <row r="15536" spans="1:6" customFormat="1" ht="24.75">
      <c r="A15536" s="514">
        <v>87620</v>
      </c>
      <c r="B15536" s="275" t="s">
        <v>0</v>
      </c>
      <c r="C15536" s="1329" t="s">
        <v>2612</v>
      </c>
      <c r="D15536" s="514" t="s">
        <v>32</v>
      </c>
      <c r="E15536" s="673">
        <v>34.49</v>
      </c>
      <c r="F15536" s="761"/>
    </row>
    <row r="15537" spans="1:6" customFormat="1" ht="24.75">
      <c r="A15537" s="514">
        <v>87630</v>
      </c>
      <c r="B15537" s="275" t="s">
        <v>0</v>
      </c>
      <c r="C15537" s="1329" t="s">
        <v>2615</v>
      </c>
      <c r="D15537" s="514" t="s">
        <v>32</v>
      </c>
      <c r="E15537" s="673">
        <v>44.49</v>
      </c>
      <c r="F15537" s="761"/>
    </row>
    <row r="15538" spans="1:6" customFormat="1" ht="24.75">
      <c r="A15538" s="514">
        <v>87640</v>
      </c>
      <c r="B15538" s="275" t="s">
        <v>0</v>
      </c>
      <c r="C15538" s="1329" t="s">
        <v>2619</v>
      </c>
      <c r="D15538" s="514" t="s">
        <v>32</v>
      </c>
      <c r="E15538" s="673">
        <v>52.67</v>
      </c>
      <c r="F15538" s="761"/>
    </row>
    <row r="15539" spans="1:6" customFormat="1" ht="24.75">
      <c r="A15539" s="514">
        <v>87680</v>
      </c>
      <c r="B15539" s="275" t="s">
        <v>0</v>
      </c>
      <c r="C15539" s="1329" t="s">
        <v>2623</v>
      </c>
      <c r="D15539" s="514" t="s">
        <v>32</v>
      </c>
      <c r="E15539" s="673">
        <v>48.48</v>
      </c>
      <c r="F15539" s="761"/>
    </row>
    <row r="15540" spans="1:6" customFormat="1" ht="24.75">
      <c r="A15540" s="514">
        <v>87690</v>
      </c>
      <c r="B15540" s="275" t="s">
        <v>0</v>
      </c>
      <c r="C15540" s="1329" t="s">
        <v>2627</v>
      </c>
      <c r="D15540" s="514" t="s">
        <v>32</v>
      </c>
      <c r="E15540" s="673">
        <v>55.56</v>
      </c>
      <c r="F15540" s="761"/>
    </row>
    <row r="15541" spans="1:6" customFormat="1" ht="24.75">
      <c r="A15541" s="514">
        <v>87700</v>
      </c>
      <c r="B15541" s="275" t="s">
        <v>0</v>
      </c>
      <c r="C15541" s="1329" t="s">
        <v>2631</v>
      </c>
      <c r="D15541" s="514" t="s">
        <v>32</v>
      </c>
      <c r="E15541" s="673">
        <v>60.02</v>
      </c>
      <c r="F15541" s="761"/>
    </row>
    <row r="15542" spans="1:6" customFormat="1">
      <c r="A15542" s="514">
        <v>102803</v>
      </c>
      <c r="B15542" s="275" t="s">
        <v>0</v>
      </c>
      <c r="C15542" s="1329" t="s">
        <v>2669</v>
      </c>
      <c r="D15542" s="514" t="s">
        <v>32</v>
      </c>
      <c r="E15542" s="673">
        <v>2.58</v>
      </c>
      <c r="F15542" s="761"/>
    </row>
    <row r="15543" spans="1:6" customFormat="1">
      <c r="A15543" s="514">
        <v>92717</v>
      </c>
      <c r="B15543" s="275" t="s">
        <v>0</v>
      </c>
      <c r="C15543" s="1329" t="s">
        <v>12112</v>
      </c>
      <c r="D15543" s="514" t="s">
        <v>55</v>
      </c>
      <c r="E15543" s="673">
        <v>0.28000000000000003</v>
      </c>
      <c r="F15543" s="761"/>
    </row>
    <row r="15544" spans="1:6" customFormat="1">
      <c r="A15544" s="514">
        <v>92716</v>
      </c>
      <c r="B15544" s="275" t="s">
        <v>0</v>
      </c>
      <c r="C15544" s="1329" t="s">
        <v>12090</v>
      </c>
      <c r="D15544" s="514" t="s">
        <v>43</v>
      </c>
      <c r="E15544" s="673">
        <v>84.01</v>
      </c>
      <c r="F15544" s="761"/>
    </row>
    <row r="15545" spans="1:6" customFormat="1" ht="24.75">
      <c r="A15545" s="514">
        <v>103668</v>
      </c>
      <c r="B15545" s="275" t="s">
        <v>0</v>
      </c>
      <c r="C15545" s="1329" t="s">
        <v>24144</v>
      </c>
      <c r="D15545" s="514" t="s">
        <v>55</v>
      </c>
      <c r="E15545" s="673">
        <v>0</v>
      </c>
      <c r="F15545" s="761"/>
    </row>
    <row r="15546" spans="1:6" customFormat="1" ht="24.75">
      <c r="A15546" s="514">
        <v>103667</v>
      </c>
      <c r="B15546" s="275" t="s">
        <v>0</v>
      </c>
      <c r="C15546" s="1329" t="s">
        <v>24145</v>
      </c>
      <c r="D15546" s="514" t="s">
        <v>43</v>
      </c>
      <c r="E15546" s="673">
        <v>0</v>
      </c>
      <c r="F15546" s="761"/>
    </row>
    <row r="15547" spans="1:6" customFormat="1">
      <c r="A15547" s="514">
        <v>89218</v>
      </c>
      <c r="B15547" s="275" t="s">
        <v>0</v>
      </c>
      <c r="C15547" s="1329" t="s">
        <v>437</v>
      </c>
      <c r="D15547" s="514" t="s">
        <v>55</v>
      </c>
      <c r="E15547" s="673">
        <v>100.36</v>
      </c>
      <c r="F15547" s="761"/>
    </row>
    <row r="15548" spans="1:6" customFormat="1">
      <c r="A15548" s="514">
        <v>89843</v>
      </c>
      <c r="B15548" s="275" t="s">
        <v>0</v>
      </c>
      <c r="C15548" s="1329" t="s">
        <v>347</v>
      </c>
      <c r="D15548" s="514" t="s">
        <v>43</v>
      </c>
      <c r="E15548" s="673">
        <v>218</v>
      </c>
      <c r="F15548" s="761"/>
    </row>
    <row r="15549" spans="1:6" customFormat="1">
      <c r="A15549" s="514">
        <v>87446</v>
      </c>
      <c r="B15549" s="275" t="s">
        <v>0</v>
      </c>
      <c r="C15549" s="1329" t="s">
        <v>12099</v>
      </c>
      <c r="D15549" s="514" t="s">
        <v>55</v>
      </c>
      <c r="E15549" s="673">
        <v>0.65</v>
      </c>
      <c r="F15549" s="761"/>
    </row>
    <row r="15550" spans="1:6" customFormat="1">
      <c r="A15550" s="514">
        <v>87445</v>
      </c>
      <c r="B15550" s="275" t="s">
        <v>0</v>
      </c>
      <c r="C15550" s="1329" t="s">
        <v>12077</v>
      </c>
      <c r="D15550" s="514" t="s">
        <v>43</v>
      </c>
      <c r="E15550" s="673">
        <v>5.36</v>
      </c>
      <c r="F15550" s="761"/>
    </row>
    <row r="15551" spans="1:6" customFormat="1">
      <c r="A15551" s="514">
        <v>93234</v>
      </c>
      <c r="B15551" s="275" t="s">
        <v>0</v>
      </c>
      <c r="C15551" s="1329" t="s">
        <v>472</v>
      </c>
      <c r="D15551" s="514" t="s">
        <v>55</v>
      </c>
      <c r="E15551" s="673">
        <v>0.6</v>
      </c>
      <c r="F15551" s="761"/>
    </row>
    <row r="15552" spans="1:6" customFormat="1">
      <c r="A15552" s="514">
        <v>93233</v>
      </c>
      <c r="B15552" s="275" t="s">
        <v>0</v>
      </c>
      <c r="C15552" s="1329" t="s">
        <v>376</v>
      </c>
      <c r="D15552" s="514" t="s">
        <v>43</v>
      </c>
      <c r="E15552" s="673">
        <v>5.84</v>
      </c>
      <c r="F15552" s="761"/>
    </row>
    <row r="15553" spans="1:6" customFormat="1">
      <c r="A15553" s="514">
        <v>102953</v>
      </c>
      <c r="B15553" s="275" t="s">
        <v>0</v>
      </c>
      <c r="C15553" s="1329" t="s">
        <v>24146</v>
      </c>
      <c r="D15553" s="514" t="s">
        <v>55</v>
      </c>
      <c r="E15553" s="673">
        <v>0</v>
      </c>
      <c r="F15553" s="761"/>
    </row>
    <row r="15554" spans="1:6" customFormat="1">
      <c r="A15554" s="514">
        <v>102952</v>
      </c>
      <c r="B15554" s="275" t="s">
        <v>0</v>
      </c>
      <c r="C15554" s="1329" t="s">
        <v>24147</v>
      </c>
      <c r="D15554" s="514" t="s">
        <v>43</v>
      </c>
      <c r="E15554" s="673">
        <v>0</v>
      </c>
      <c r="F15554" s="761"/>
    </row>
    <row r="15555" spans="1:6" customFormat="1" ht="24.75">
      <c r="A15555" s="514">
        <v>88831</v>
      </c>
      <c r="B15555" s="275" t="s">
        <v>0</v>
      </c>
      <c r="C15555" s="1329" t="s">
        <v>12103</v>
      </c>
      <c r="D15555" s="514" t="s">
        <v>55</v>
      </c>
      <c r="E15555" s="673">
        <v>0.48</v>
      </c>
      <c r="F15555" s="761"/>
    </row>
    <row r="15556" spans="1:6" customFormat="1" ht="24.75">
      <c r="A15556" s="514">
        <v>88830</v>
      </c>
      <c r="B15556" s="275" t="s">
        <v>0</v>
      </c>
      <c r="C15556" s="1329" t="s">
        <v>12081</v>
      </c>
      <c r="D15556" s="514" t="s">
        <v>43</v>
      </c>
      <c r="E15556" s="673">
        <v>2.37</v>
      </c>
      <c r="F15556" s="761"/>
    </row>
    <row r="15557" spans="1:6" customFormat="1" ht="24.75">
      <c r="A15557" s="514">
        <v>89226</v>
      </c>
      <c r="B15557" s="275" t="s">
        <v>0</v>
      </c>
      <c r="C15557" s="1329" t="s">
        <v>12105</v>
      </c>
      <c r="D15557" s="514" t="s">
        <v>55</v>
      </c>
      <c r="E15557" s="673">
        <v>1.98</v>
      </c>
      <c r="F15557" s="761"/>
    </row>
    <row r="15558" spans="1:6" customFormat="1" ht="24.75">
      <c r="A15558" s="514">
        <v>89225</v>
      </c>
      <c r="B15558" s="275" t="s">
        <v>0</v>
      </c>
      <c r="C15558" s="1329" t="s">
        <v>12083</v>
      </c>
      <c r="D15558" s="514" t="s">
        <v>43</v>
      </c>
      <c r="E15558" s="673">
        <v>6.66</v>
      </c>
      <c r="F15558" s="761"/>
    </row>
    <row r="15559" spans="1:6" customFormat="1">
      <c r="A15559" s="514">
        <v>89279</v>
      </c>
      <c r="B15559" s="275" t="s">
        <v>0</v>
      </c>
      <c r="C15559" s="1329" t="s">
        <v>12106</v>
      </c>
      <c r="D15559" s="514" t="s">
        <v>55</v>
      </c>
      <c r="E15559" s="673">
        <v>2.4</v>
      </c>
      <c r="F15559" s="761"/>
    </row>
    <row r="15560" spans="1:6" customFormat="1">
      <c r="A15560" s="514">
        <v>89278</v>
      </c>
      <c r="B15560" s="275" t="s">
        <v>0</v>
      </c>
      <c r="C15560" s="1329" t="s">
        <v>12084</v>
      </c>
      <c r="D15560" s="514" t="s">
        <v>43</v>
      </c>
      <c r="E15560" s="673">
        <v>12.93</v>
      </c>
      <c r="F15560" s="761"/>
    </row>
    <row r="15561" spans="1:6" customFormat="1" ht="24.75">
      <c r="A15561" s="514">
        <v>90651</v>
      </c>
      <c r="B15561" s="275" t="s">
        <v>0</v>
      </c>
      <c r="C15561" s="1329" t="s">
        <v>449</v>
      </c>
      <c r="D15561" s="514" t="s">
        <v>55</v>
      </c>
      <c r="E15561" s="673">
        <v>1.4</v>
      </c>
      <c r="F15561" s="761"/>
    </row>
    <row r="15562" spans="1:6" customFormat="1" ht="24.75">
      <c r="A15562" s="514">
        <v>90650</v>
      </c>
      <c r="B15562" s="275" t="s">
        <v>0</v>
      </c>
      <c r="C15562" s="1329" t="s">
        <v>354</v>
      </c>
      <c r="D15562" s="514" t="s">
        <v>43</v>
      </c>
      <c r="E15562" s="673">
        <v>13.95</v>
      </c>
      <c r="F15562" s="761"/>
    </row>
    <row r="15563" spans="1:6" customFormat="1">
      <c r="A15563" s="514">
        <v>106101</v>
      </c>
      <c r="B15563" s="275" t="s">
        <v>0</v>
      </c>
      <c r="C15563" s="1329" t="s">
        <v>44979</v>
      </c>
      <c r="D15563" s="514" t="s">
        <v>55</v>
      </c>
      <c r="E15563" s="673">
        <v>0</v>
      </c>
      <c r="F15563" s="761"/>
    </row>
    <row r="15564" spans="1:6" customFormat="1">
      <c r="A15564" s="514">
        <v>106100</v>
      </c>
      <c r="B15564" s="275" t="s">
        <v>0</v>
      </c>
      <c r="C15564" s="1329" t="s">
        <v>44980</v>
      </c>
      <c r="D15564" s="514" t="s">
        <v>43</v>
      </c>
      <c r="E15564" s="673">
        <v>0</v>
      </c>
      <c r="F15564" s="761"/>
    </row>
    <row r="15565" spans="1:6" customFormat="1">
      <c r="A15565" s="514">
        <v>90657</v>
      </c>
      <c r="B15565" s="275" t="s">
        <v>0</v>
      </c>
      <c r="C15565" s="1329" t="s">
        <v>450</v>
      </c>
      <c r="D15565" s="514" t="s">
        <v>55</v>
      </c>
      <c r="E15565" s="673">
        <v>5.93</v>
      </c>
      <c r="F15565" s="761"/>
    </row>
    <row r="15566" spans="1:6" customFormat="1">
      <c r="A15566" s="514">
        <v>90656</v>
      </c>
      <c r="B15566" s="275" t="s">
        <v>0</v>
      </c>
      <c r="C15566" s="1329" t="s">
        <v>355</v>
      </c>
      <c r="D15566" s="514" t="s">
        <v>43</v>
      </c>
      <c r="E15566" s="673">
        <v>18.64</v>
      </c>
      <c r="F15566" s="761"/>
    </row>
    <row r="15567" spans="1:6" customFormat="1">
      <c r="A15567" s="514">
        <v>90663</v>
      </c>
      <c r="B15567" s="275" t="s">
        <v>0</v>
      </c>
      <c r="C15567" s="1329" t="s">
        <v>451</v>
      </c>
      <c r="D15567" s="514" t="s">
        <v>55</v>
      </c>
      <c r="E15567" s="673">
        <v>6.35</v>
      </c>
      <c r="F15567" s="761"/>
    </row>
    <row r="15568" spans="1:6" customFormat="1">
      <c r="A15568" s="514">
        <v>90662</v>
      </c>
      <c r="B15568" s="275" t="s">
        <v>0</v>
      </c>
      <c r="C15568" s="1329" t="s">
        <v>356</v>
      </c>
      <c r="D15568" s="514" t="s">
        <v>43</v>
      </c>
      <c r="E15568" s="673">
        <v>19.440000000000001</v>
      </c>
      <c r="F15568" s="761"/>
    </row>
    <row r="15569" spans="1:6" customFormat="1" ht="24.75">
      <c r="A15569" s="514">
        <v>89022</v>
      </c>
      <c r="B15569" s="275" t="s">
        <v>0</v>
      </c>
      <c r="C15569" s="1329" t="s">
        <v>13589</v>
      </c>
      <c r="D15569" s="514" t="s">
        <v>55</v>
      </c>
      <c r="E15569" s="673">
        <v>0.6</v>
      </c>
      <c r="F15569" s="761"/>
    </row>
    <row r="15570" spans="1:6" customFormat="1" ht="24.75">
      <c r="A15570" s="514">
        <v>89021</v>
      </c>
      <c r="B15570" s="275" t="s">
        <v>0</v>
      </c>
      <c r="C15570" s="1329" t="s">
        <v>13586</v>
      </c>
      <c r="D15570" s="514" t="s">
        <v>43</v>
      </c>
      <c r="E15570" s="673">
        <v>3.36</v>
      </c>
      <c r="F15570" s="761"/>
    </row>
    <row r="15571" spans="1:6" customFormat="1">
      <c r="A15571" s="514">
        <v>90644</v>
      </c>
      <c r="B15571" s="275" t="s">
        <v>0</v>
      </c>
      <c r="C15571" s="1329" t="s">
        <v>448</v>
      </c>
      <c r="D15571" s="514" t="s">
        <v>55</v>
      </c>
      <c r="E15571" s="673">
        <v>9.1199999999999992</v>
      </c>
      <c r="F15571" s="761"/>
    </row>
    <row r="15572" spans="1:6" customFormat="1">
      <c r="A15572" s="514">
        <v>90643</v>
      </c>
      <c r="B15572" s="275" t="s">
        <v>0</v>
      </c>
      <c r="C15572" s="1329" t="s">
        <v>353</v>
      </c>
      <c r="D15572" s="514" t="s">
        <v>43</v>
      </c>
      <c r="E15572" s="673">
        <v>29.35</v>
      </c>
      <c r="F15572" s="761"/>
    </row>
    <row r="15573" spans="1:6" customFormat="1">
      <c r="A15573" s="514">
        <v>102811</v>
      </c>
      <c r="B15573" s="275" t="s">
        <v>0</v>
      </c>
      <c r="C15573" s="1329" t="s">
        <v>24148</v>
      </c>
      <c r="D15573" s="514" t="s">
        <v>55</v>
      </c>
      <c r="E15573" s="673">
        <v>0</v>
      </c>
      <c r="F15573" s="761"/>
    </row>
    <row r="15574" spans="1:6" customFormat="1">
      <c r="A15574" s="514">
        <v>102810</v>
      </c>
      <c r="B15574" s="275" t="s">
        <v>0</v>
      </c>
      <c r="C15574" s="1329" t="s">
        <v>24149</v>
      </c>
      <c r="D15574" s="514" t="s">
        <v>43</v>
      </c>
      <c r="E15574" s="673">
        <v>0</v>
      </c>
      <c r="F15574" s="761"/>
    </row>
    <row r="15575" spans="1:6" customFormat="1">
      <c r="A15575" s="514">
        <v>92146</v>
      </c>
      <c r="B15575" s="275" t="s">
        <v>0</v>
      </c>
      <c r="C15575" s="1329" t="s">
        <v>469</v>
      </c>
      <c r="D15575" s="514" t="s">
        <v>55</v>
      </c>
      <c r="E15575" s="673">
        <v>37.340000000000003</v>
      </c>
      <c r="F15575" s="761"/>
    </row>
    <row r="15576" spans="1:6" customFormat="1">
      <c r="A15576" s="514">
        <v>92145</v>
      </c>
      <c r="B15576" s="275" t="s">
        <v>0</v>
      </c>
      <c r="C15576" s="1329" t="s">
        <v>373</v>
      </c>
      <c r="D15576" s="514" t="s">
        <v>43</v>
      </c>
      <c r="E15576" s="673">
        <v>83.86</v>
      </c>
      <c r="F15576" s="761"/>
    </row>
    <row r="15577" spans="1:6" customFormat="1">
      <c r="A15577" s="514">
        <v>92139</v>
      </c>
      <c r="B15577" s="275" t="s">
        <v>0</v>
      </c>
      <c r="C15577" s="1329" t="s">
        <v>468</v>
      </c>
      <c r="D15577" s="514" t="s">
        <v>55</v>
      </c>
      <c r="E15577" s="673">
        <v>49.73</v>
      </c>
      <c r="F15577" s="761"/>
    </row>
    <row r="15578" spans="1:6" customFormat="1">
      <c r="A15578" s="514">
        <v>92138</v>
      </c>
      <c r="B15578" s="275" t="s">
        <v>0</v>
      </c>
      <c r="C15578" s="1329" t="s">
        <v>372</v>
      </c>
      <c r="D15578" s="514" t="s">
        <v>43</v>
      </c>
      <c r="E15578" s="673">
        <v>100.83</v>
      </c>
      <c r="F15578" s="761"/>
    </row>
    <row r="15579" spans="1:6" customFormat="1" ht="24.75">
      <c r="A15579" s="514">
        <v>91387</v>
      </c>
      <c r="B15579" s="275" t="s">
        <v>0</v>
      </c>
      <c r="C15579" s="1329" t="s">
        <v>462</v>
      </c>
      <c r="D15579" s="514" t="s">
        <v>55</v>
      </c>
      <c r="E15579" s="673">
        <v>80.91</v>
      </c>
      <c r="F15579" s="761"/>
    </row>
    <row r="15580" spans="1:6" customFormat="1" ht="24.75">
      <c r="A15580" s="514">
        <v>91386</v>
      </c>
      <c r="B15580" s="275" t="s">
        <v>0</v>
      </c>
      <c r="C15580" s="1329" t="s">
        <v>367</v>
      </c>
      <c r="D15580" s="514" t="s">
        <v>43</v>
      </c>
      <c r="E15580" s="673">
        <v>271.83</v>
      </c>
      <c r="F15580" s="761"/>
    </row>
    <row r="15581" spans="1:6" customFormat="1" ht="24.75">
      <c r="A15581" s="514">
        <v>96036</v>
      </c>
      <c r="B15581" s="275" t="s">
        <v>0</v>
      </c>
      <c r="C15581" s="1329" t="s">
        <v>491</v>
      </c>
      <c r="D15581" s="514" t="s">
        <v>55</v>
      </c>
      <c r="E15581" s="673">
        <v>90.98</v>
      </c>
      <c r="F15581" s="761"/>
    </row>
    <row r="15582" spans="1:6" customFormat="1" ht="24.75">
      <c r="A15582" s="514">
        <v>96035</v>
      </c>
      <c r="B15582" s="275" t="s">
        <v>0</v>
      </c>
      <c r="C15582" s="1329" t="s">
        <v>396</v>
      </c>
      <c r="D15582" s="514" t="s">
        <v>43</v>
      </c>
      <c r="E15582" s="673">
        <v>288.43</v>
      </c>
      <c r="F15582" s="761"/>
    </row>
    <row r="15583" spans="1:6" customFormat="1" ht="24.75">
      <c r="A15583" s="514">
        <v>89877</v>
      </c>
      <c r="B15583" s="275" t="s">
        <v>0</v>
      </c>
      <c r="C15583" s="1329" t="s">
        <v>62</v>
      </c>
      <c r="D15583" s="514" t="s">
        <v>55</v>
      </c>
      <c r="E15583" s="673">
        <v>94.77</v>
      </c>
      <c r="F15583" s="761"/>
    </row>
    <row r="15584" spans="1:6" customFormat="1" ht="24.75">
      <c r="A15584" s="514">
        <v>89876</v>
      </c>
      <c r="B15584" s="275" t="s">
        <v>0</v>
      </c>
      <c r="C15584" s="1329" t="s">
        <v>51</v>
      </c>
      <c r="D15584" s="514" t="s">
        <v>43</v>
      </c>
      <c r="E15584" s="673">
        <v>333.57</v>
      </c>
      <c r="F15584" s="761"/>
    </row>
    <row r="15585" spans="1:6" customFormat="1" ht="24.75">
      <c r="A15585" s="514">
        <v>89884</v>
      </c>
      <c r="B15585" s="275" t="s">
        <v>0</v>
      </c>
      <c r="C15585" s="1329" t="s">
        <v>443</v>
      </c>
      <c r="D15585" s="514" t="s">
        <v>55</v>
      </c>
      <c r="E15585" s="673">
        <v>98.94</v>
      </c>
      <c r="F15585" s="761"/>
    </row>
    <row r="15586" spans="1:6" customFormat="1" ht="24.75">
      <c r="A15586" s="514">
        <v>89883</v>
      </c>
      <c r="B15586" s="275" t="s">
        <v>0</v>
      </c>
      <c r="C15586" s="1329" t="s">
        <v>348</v>
      </c>
      <c r="D15586" s="514" t="s">
        <v>43</v>
      </c>
      <c r="E15586" s="673">
        <v>368.38</v>
      </c>
      <c r="F15586" s="761"/>
    </row>
    <row r="15587" spans="1:6" customFormat="1" ht="24.75">
      <c r="A15587" s="514">
        <v>67827</v>
      </c>
      <c r="B15587" s="275" t="s">
        <v>0</v>
      </c>
      <c r="C15587" s="1329" t="s">
        <v>430</v>
      </c>
      <c r="D15587" s="514" t="s">
        <v>55</v>
      </c>
      <c r="E15587" s="673">
        <v>71.06</v>
      </c>
      <c r="F15587" s="761"/>
    </row>
    <row r="15588" spans="1:6" customFormat="1" ht="24.75">
      <c r="A15588" s="514">
        <v>67826</v>
      </c>
      <c r="B15588" s="275" t="s">
        <v>0</v>
      </c>
      <c r="C15588" s="1329" t="s">
        <v>333</v>
      </c>
      <c r="D15588" s="514" t="s">
        <v>43</v>
      </c>
      <c r="E15588" s="673">
        <v>192.24</v>
      </c>
      <c r="F15588" s="761"/>
    </row>
    <row r="15589" spans="1:6" customFormat="1" ht="24.75">
      <c r="A15589" s="514">
        <v>5961</v>
      </c>
      <c r="B15589" s="275" t="s">
        <v>0</v>
      </c>
      <c r="C15589" s="1329" t="s">
        <v>425</v>
      </c>
      <c r="D15589" s="514" t="s">
        <v>55</v>
      </c>
      <c r="E15589" s="673">
        <v>69.83</v>
      </c>
      <c r="F15589" s="761"/>
    </row>
    <row r="15590" spans="1:6" customFormat="1" ht="24.75">
      <c r="A15590" s="514">
        <v>5811</v>
      </c>
      <c r="B15590" s="275" t="s">
        <v>0</v>
      </c>
      <c r="C15590" s="1329" t="s">
        <v>309</v>
      </c>
      <c r="D15590" s="514" t="s">
        <v>43</v>
      </c>
      <c r="E15590" s="673">
        <v>208.73</v>
      </c>
      <c r="F15590" s="761"/>
    </row>
    <row r="15591" spans="1:6" customFormat="1" ht="24.75">
      <c r="A15591" s="514">
        <v>92243</v>
      </c>
      <c r="B15591" s="275" t="s">
        <v>0</v>
      </c>
      <c r="C15591" s="1329" t="s">
        <v>470</v>
      </c>
      <c r="D15591" s="514" t="s">
        <v>55</v>
      </c>
      <c r="E15591" s="673">
        <v>85.68</v>
      </c>
      <c r="F15591" s="761"/>
    </row>
    <row r="15592" spans="1:6" customFormat="1" ht="24.75">
      <c r="A15592" s="514">
        <v>92242</v>
      </c>
      <c r="B15592" s="275" t="s">
        <v>0</v>
      </c>
      <c r="C15592" s="1329" t="s">
        <v>374</v>
      </c>
      <c r="D15592" s="514" t="s">
        <v>43</v>
      </c>
      <c r="E15592" s="673">
        <v>404.14</v>
      </c>
      <c r="F15592" s="761"/>
    </row>
    <row r="15593" spans="1:6" customFormat="1" ht="24.75">
      <c r="A15593" s="514">
        <v>91646</v>
      </c>
      <c r="B15593" s="275" t="s">
        <v>0</v>
      </c>
      <c r="C15593" s="1329" t="s">
        <v>465</v>
      </c>
      <c r="D15593" s="514" t="s">
        <v>55</v>
      </c>
      <c r="E15593" s="673">
        <v>102.57</v>
      </c>
      <c r="F15593" s="761"/>
    </row>
    <row r="15594" spans="1:6" customFormat="1" ht="24.75">
      <c r="A15594" s="514">
        <v>91645</v>
      </c>
      <c r="B15594" s="275" t="s">
        <v>0</v>
      </c>
      <c r="C15594" s="1329" t="s">
        <v>369</v>
      </c>
      <c r="D15594" s="514" t="s">
        <v>43</v>
      </c>
      <c r="E15594" s="673">
        <v>464.85</v>
      </c>
      <c r="F15594" s="761"/>
    </row>
    <row r="15595" spans="1:6" customFormat="1" ht="24.75">
      <c r="A15595" s="514">
        <v>92107</v>
      </c>
      <c r="B15595" s="275" t="s">
        <v>0</v>
      </c>
      <c r="C15595" s="1329" t="s">
        <v>12109</v>
      </c>
      <c r="D15595" s="514" t="s">
        <v>55</v>
      </c>
      <c r="E15595" s="673">
        <v>98.76</v>
      </c>
      <c r="F15595" s="761"/>
    </row>
    <row r="15596" spans="1:6" customFormat="1" ht="24.75">
      <c r="A15596" s="514">
        <v>92106</v>
      </c>
      <c r="B15596" s="275" t="s">
        <v>0</v>
      </c>
      <c r="C15596" s="1329" t="s">
        <v>12087</v>
      </c>
      <c r="D15596" s="514" t="s">
        <v>43</v>
      </c>
      <c r="E15596" s="673">
        <v>356.07</v>
      </c>
      <c r="F15596" s="761"/>
    </row>
    <row r="15597" spans="1:6" customFormat="1" ht="24.75">
      <c r="A15597" s="514">
        <v>5903</v>
      </c>
      <c r="B15597" s="275" t="s">
        <v>0</v>
      </c>
      <c r="C15597" s="1329" t="s">
        <v>57</v>
      </c>
      <c r="D15597" s="514" t="s">
        <v>55</v>
      </c>
      <c r="E15597" s="673">
        <v>79.12</v>
      </c>
      <c r="F15597" s="761"/>
    </row>
    <row r="15598" spans="1:6" customFormat="1" ht="24.75">
      <c r="A15598" s="514">
        <v>5901</v>
      </c>
      <c r="B15598" s="275" t="s">
        <v>0</v>
      </c>
      <c r="C15598" s="1329" t="s">
        <v>45</v>
      </c>
      <c r="D15598" s="514" t="s">
        <v>43</v>
      </c>
      <c r="E15598" s="673">
        <v>317.32</v>
      </c>
      <c r="F15598" s="761"/>
    </row>
    <row r="15599" spans="1:6" customFormat="1" ht="24.75">
      <c r="A15599" s="514">
        <v>6260</v>
      </c>
      <c r="B15599" s="275" t="s">
        <v>0</v>
      </c>
      <c r="C15599" s="1329" t="s">
        <v>426</v>
      </c>
      <c r="D15599" s="514" t="s">
        <v>55</v>
      </c>
      <c r="E15599" s="673">
        <v>66.31</v>
      </c>
      <c r="F15599" s="761"/>
    </row>
    <row r="15600" spans="1:6" customFormat="1" ht="24.75">
      <c r="A15600" s="514">
        <v>6259</v>
      </c>
      <c r="B15600" s="275" t="s">
        <v>0</v>
      </c>
      <c r="C15600" s="1329" t="s">
        <v>329</v>
      </c>
      <c r="D15600" s="514" t="s">
        <v>43</v>
      </c>
      <c r="E15600" s="673">
        <v>256.44</v>
      </c>
      <c r="F15600" s="761"/>
    </row>
    <row r="15601" spans="1:6" customFormat="1" ht="24.75">
      <c r="A15601" s="514">
        <v>104705</v>
      </c>
      <c r="B15601" s="275" t="s">
        <v>0</v>
      </c>
      <c r="C15601" s="1329" t="s">
        <v>24150</v>
      </c>
      <c r="D15601" s="514" t="s">
        <v>55</v>
      </c>
      <c r="E15601" s="673">
        <v>0</v>
      </c>
      <c r="F15601" s="761"/>
    </row>
    <row r="15602" spans="1:6" customFormat="1" ht="24.75">
      <c r="A15602" s="514">
        <v>104704</v>
      </c>
      <c r="B15602" s="275" t="s">
        <v>0</v>
      </c>
      <c r="C15602" s="1329" t="s">
        <v>24151</v>
      </c>
      <c r="D15602" s="514" t="s">
        <v>43</v>
      </c>
      <c r="E15602" s="673">
        <v>0</v>
      </c>
      <c r="F15602" s="761"/>
    </row>
    <row r="15603" spans="1:6" customFormat="1" ht="24.75">
      <c r="A15603" s="514">
        <v>91395</v>
      </c>
      <c r="B15603" s="275" t="s">
        <v>0</v>
      </c>
      <c r="C15603" s="1329" t="s">
        <v>463</v>
      </c>
      <c r="D15603" s="514" t="s">
        <v>55</v>
      </c>
      <c r="E15603" s="673">
        <v>64.31</v>
      </c>
      <c r="F15603" s="761"/>
    </row>
    <row r="15604" spans="1:6" customFormat="1" ht="24.75">
      <c r="A15604" s="514">
        <v>73467</v>
      </c>
      <c r="B15604" s="275" t="s">
        <v>0</v>
      </c>
      <c r="C15604" s="1329" t="s">
        <v>335</v>
      </c>
      <c r="D15604" s="514" t="s">
        <v>43</v>
      </c>
      <c r="E15604" s="673">
        <v>249.63</v>
      </c>
      <c r="F15604" s="761"/>
    </row>
    <row r="15605" spans="1:6" customFormat="1" ht="24.75">
      <c r="A15605" s="514">
        <v>5826</v>
      </c>
      <c r="B15605" s="275" t="s">
        <v>0</v>
      </c>
      <c r="C15605" s="1329" t="s">
        <v>405</v>
      </c>
      <c r="D15605" s="514" t="s">
        <v>55</v>
      </c>
      <c r="E15605" s="673">
        <v>67.25</v>
      </c>
      <c r="F15605" s="761"/>
    </row>
    <row r="15606" spans="1:6" customFormat="1" ht="24.75">
      <c r="A15606" s="514">
        <v>5824</v>
      </c>
      <c r="B15606" s="275" t="s">
        <v>0</v>
      </c>
      <c r="C15606" s="1329" t="s">
        <v>311</v>
      </c>
      <c r="D15606" s="514" t="s">
        <v>43</v>
      </c>
      <c r="E15606" s="673">
        <v>219.03</v>
      </c>
      <c r="F15606" s="761"/>
    </row>
    <row r="15607" spans="1:6" customFormat="1" ht="24.75">
      <c r="A15607" s="514">
        <v>5892</v>
      </c>
      <c r="B15607" s="275" t="s">
        <v>0</v>
      </c>
      <c r="C15607" s="1329" t="s">
        <v>418</v>
      </c>
      <c r="D15607" s="514" t="s">
        <v>55</v>
      </c>
      <c r="E15607" s="673">
        <v>61.84</v>
      </c>
      <c r="F15607" s="761"/>
    </row>
    <row r="15608" spans="1:6" customFormat="1" ht="24.75">
      <c r="A15608" s="514">
        <v>5890</v>
      </c>
      <c r="B15608" s="275" t="s">
        <v>0</v>
      </c>
      <c r="C15608" s="1329" t="s">
        <v>323</v>
      </c>
      <c r="D15608" s="514" t="s">
        <v>43</v>
      </c>
      <c r="E15608" s="673">
        <v>205.53</v>
      </c>
      <c r="F15608" s="761"/>
    </row>
    <row r="15609" spans="1:6" customFormat="1" ht="24.75">
      <c r="A15609" s="514">
        <v>5896</v>
      </c>
      <c r="B15609" s="275" t="s">
        <v>0</v>
      </c>
      <c r="C15609" s="1329" t="s">
        <v>419</v>
      </c>
      <c r="D15609" s="514" t="s">
        <v>55</v>
      </c>
      <c r="E15609" s="673">
        <v>64.61</v>
      </c>
      <c r="F15609" s="761"/>
    </row>
    <row r="15610" spans="1:6" customFormat="1" ht="24.75">
      <c r="A15610" s="514">
        <v>5894</v>
      </c>
      <c r="B15610" s="275" t="s">
        <v>0</v>
      </c>
      <c r="C15610" s="1329" t="s">
        <v>324</v>
      </c>
      <c r="D15610" s="514" t="s">
        <v>43</v>
      </c>
      <c r="E15610" s="673">
        <v>213.95</v>
      </c>
      <c r="F15610" s="761"/>
    </row>
    <row r="15611" spans="1:6" customFormat="1" ht="24.75">
      <c r="A15611" s="514">
        <v>91032</v>
      </c>
      <c r="B15611" s="275" t="s">
        <v>0</v>
      </c>
      <c r="C15611" s="1329" t="s">
        <v>459</v>
      </c>
      <c r="D15611" s="514" t="s">
        <v>55</v>
      </c>
      <c r="E15611" s="673">
        <v>73.13</v>
      </c>
      <c r="F15611" s="761"/>
    </row>
    <row r="15612" spans="1:6" customFormat="1" ht="24.75">
      <c r="A15612" s="514">
        <v>91031</v>
      </c>
      <c r="B15612" s="275" t="s">
        <v>0</v>
      </c>
      <c r="C15612" s="1329" t="s">
        <v>364</v>
      </c>
      <c r="D15612" s="514" t="s">
        <v>43</v>
      </c>
      <c r="E15612" s="673">
        <v>261.12</v>
      </c>
      <c r="F15612" s="761"/>
    </row>
    <row r="15613" spans="1:6" customFormat="1" ht="24.75">
      <c r="A15613" s="514">
        <v>102817</v>
      </c>
      <c r="B15613" s="275" t="s">
        <v>0</v>
      </c>
      <c r="C15613" s="1329" t="s">
        <v>24152</v>
      </c>
      <c r="D15613" s="514" t="s">
        <v>55</v>
      </c>
      <c r="E15613" s="673">
        <v>0</v>
      </c>
      <c r="F15613" s="761"/>
    </row>
    <row r="15614" spans="1:6" customFormat="1" ht="24.75">
      <c r="A15614" s="514">
        <v>102816</v>
      </c>
      <c r="B15614" s="275" t="s">
        <v>0</v>
      </c>
      <c r="C15614" s="1329" t="s">
        <v>24153</v>
      </c>
      <c r="D15614" s="514" t="s">
        <v>43</v>
      </c>
      <c r="E15614" s="673">
        <v>0</v>
      </c>
      <c r="F15614" s="761"/>
    </row>
    <row r="15615" spans="1:6" customFormat="1">
      <c r="A15615" s="514">
        <v>91534</v>
      </c>
      <c r="B15615" s="275" t="s">
        <v>0</v>
      </c>
      <c r="C15615" s="1329" t="s">
        <v>63</v>
      </c>
      <c r="D15615" s="514" t="s">
        <v>55</v>
      </c>
      <c r="E15615" s="673">
        <v>39.01</v>
      </c>
      <c r="F15615" s="761"/>
    </row>
    <row r="15616" spans="1:6" customFormat="1">
      <c r="A15616" s="514">
        <v>91533</v>
      </c>
      <c r="B15616" s="275" t="s">
        <v>0</v>
      </c>
      <c r="C15616" s="1329" t="s">
        <v>52</v>
      </c>
      <c r="D15616" s="514" t="s">
        <v>43</v>
      </c>
      <c r="E15616" s="673">
        <v>46.02</v>
      </c>
      <c r="F15616" s="761"/>
    </row>
    <row r="15617" spans="1:6" customFormat="1">
      <c r="A15617" s="514">
        <v>95265</v>
      </c>
      <c r="B15617" s="275" t="s">
        <v>0</v>
      </c>
      <c r="C15617" s="1329" t="s">
        <v>483</v>
      </c>
      <c r="D15617" s="514" t="s">
        <v>55</v>
      </c>
      <c r="E15617" s="673">
        <v>0.66</v>
      </c>
      <c r="F15617" s="761"/>
    </row>
    <row r="15618" spans="1:6" customFormat="1">
      <c r="A15618" s="514">
        <v>95264</v>
      </c>
      <c r="B15618" s="275" t="s">
        <v>0</v>
      </c>
      <c r="C15618" s="1329" t="s">
        <v>388</v>
      </c>
      <c r="D15618" s="514" t="s">
        <v>43</v>
      </c>
      <c r="E15618" s="673">
        <v>6.01</v>
      </c>
      <c r="F15618" s="761"/>
    </row>
    <row r="15619" spans="1:6" customFormat="1">
      <c r="A15619" s="514">
        <v>90973</v>
      </c>
      <c r="B15619" s="275" t="s">
        <v>0</v>
      </c>
      <c r="C15619" s="1329" t="s">
        <v>456</v>
      </c>
      <c r="D15619" s="514" t="s">
        <v>55</v>
      </c>
      <c r="E15619" s="673">
        <v>8.93</v>
      </c>
      <c r="F15619" s="761"/>
    </row>
    <row r="15620" spans="1:6" customFormat="1">
      <c r="A15620" s="514">
        <v>90972</v>
      </c>
      <c r="B15620" s="275" t="s">
        <v>0</v>
      </c>
      <c r="C15620" s="1329" t="s">
        <v>361</v>
      </c>
      <c r="D15620" s="514" t="s">
        <v>43</v>
      </c>
      <c r="E15620" s="673">
        <v>76.290000000000006</v>
      </c>
      <c r="F15620" s="761"/>
    </row>
    <row r="15621" spans="1:6" customFormat="1">
      <c r="A15621" s="514">
        <v>91001</v>
      </c>
      <c r="B15621" s="275" t="s">
        <v>0</v>
      </c>
      <c r="C15621" s="1329" t="s">
        <v>458</v>
      </c>
      <c r="D15621" s="514" t="s">
        <v>55</v>
      </c>
      <c r="E15621" s="673">
        <v>10.59</v>
      </c>
      <c r="F15621" s="761"/>
    </row>
    <row r="15622" spans="1:6" customFormat="1">
      <c r="A15622" s="514">
        <v>90999</v>
      </c>
      <c r="B15622" s="275" t="s">
        <v>0</v>
      </c>
      <c r="C15622" s="1329" t="s">
        <v>363</v>
      </c>
      <c r="D15622" s="514" t="s">
        <v>43</v>
      </c>
      <c r="E15622" s="673">
        <v>100.57</v>
      </c>
      <c r="F15622" s="761"/>
    </row>
    <row r="15623" spans="1:6" customFormat="1">
      <c r="A15623" s="514">
        <v>5954</v>
      </c>
      <c r="B15623" s="275" t="s">
        <v>0</v>
      </c>
      <c r="C15623" s="1329" t="s">
        <v>424</v>
      </c>
      <c r="D15623" s="514" t="s">
        <v>55</v>
      </c>
      <c r="E15623" s="673">
        <v>6.67</v>
      </c>
      <c r="F15623" s="761"/>
    </row>
    <row r="15624" spans="1:6" customFormat="1">
      <c r="A15624" s="514">
        <v>5953</v>
      </c>
      <c r="B15624" s="275" t="s">
        <v>0</v>
      </c>
      <c r="C15624" s="1329" t="s">
        <v>328</v>
      </c>
      <c r="D15624" s="514" t="s">
        <v>43</v>
      </c>
      <c r="E15624" s="673">
        <v>58.79</v>
      </c>
      <c r="F15624" s="761"/>
    </row>
    <row r="15625" spans="1:6" customFormat="1">
      <c r="A15625" s="514">
        <v>90982</v>
      </c>
      <c r="B15625" s="275" t="s">
        <v>0</v>
      </c>
      <c r="C15625" s="1329" t="s">
        <v>457</v>
      </c>
      <c r="D15625" s="514" t="s">
        <v>55</v>
      </c>
      <c r="E15625" s="673">
        <v>22.69</v>
      </c>
      <c r="F15625" s="761"/>
    </row>
    <row r="15626" spans="1:6" customFormat="1">
      <c r="A15626" s="514">
        <v>90979</v>
      </c>
      <c r="B15626" s="275" t="s">
        <v>0</v>
      </c>
      <c r="C15626" s="1329" t="s">
        <v>362</v>
      </c>
      <c r="D15626" s="514" t="s">
        <v>43</v>
      </c>
      <c r="E15626" s="673">
        <v>196.97</v>
      </c>
      <c r="F15626" s="761"/>
    </row>
    <row r="15627" spans="1:6" customFormat="1">
      <c r="A15627" s="514">
        <v>90965</v>
      </c>
      <c r="B15627" s="275" t="s">
        <v>0</v>
      </c>
      <c r="C15627" s="1329" t="s">
        <v>455</v>
      </c>
      <c r="D15627" s="514" t="s">
        <v>55</v>
      </c>
      <c r="E15627" s="673">
        <v>8.9</v>
      </c>
      <c r="F15627" s="761"/>
    </row>
    <row r="15628" spans="1:6" customFormat="1">
      <c r="A15628" s="514">
        <v>90964</v>
      </c>
      <c r="B15628" s="275" t="s">
        <v>0</v>
      </c>
      <c r="C15628" s="1329" t="s">
        <v>360</v>
      </c>
      <c r="D15628" s="514" t="s">
        <v>43</v>
      </c>
      <c r="E15628" s="673">
        <v>32.14</v>
      </c>
      <c r="F15628" s="761"/>
    </row>
    <row r="15629" spans="1:6" customFormat="1" ht="24.75">
      <c r="A15629" s="514">
        <v>102970</v>
      </c>
      <c r="B15629" s="275" t="s">
        <v>0</v>
      </c>
      <c r="C15629" s="1329" t="s">
        <v>24154</v>
      </c>
      <c r="D15629" s="514" t="s">
        <v>55</v>
      </c>
      <c r="E15629" s="673">
        <v>0</v>
      </c>
      <c r="F15629" s="761"/>
    </row>
    <row r="15630" spans="1:6" customFormat="1" ht="24.75">
      <c r="A15630" s="514">
        <v>102971</v>
      </c>
      <c r="B15630" s="275" t="s">
        <v>0</v>
      </c>
      <c r="C15630" s="1329" t="s">
        <v>24155</v>
      </c>
      <c r="D15630" s="514" t="s">
        <v>43</v>
      </c>
      <c r="E15630" s="673">
        <v>0</v>
      </c>
      <c r="F15630" s="761"/>
    </row>
    <row r="15631" spans="1:6" customFormat="1">
      <c r="A15631" s="514">
        <v>102822</v>
      </c>
      <c r="B15631" s="275" t="s">
        <v>0</v>
      </c>
      <c r="C15631" s="1329" t="s">
        <v>24156</v>
      </c>
      <c r="D15631" s="514" t="s">
        <v>55</v>
      </c>
      <c r="E15631" s="673">
        <v>0</v>
      </c>
      <c r="F15631" s="761"/>
    </row>
    <row r="15632" spans="1:6" customFormat="1">
      <c r="A15632" s="514">
        <v>102821</v>
      </c>
      <c r="B15632" s="275" t="s">
        <v>0</v>
      </c>
      <c r="C15632" s="1329" t="s">
        <v>24157</v>
      </c>
      <c r="D15632" s="514" t="s">
        <v>43</v>
      </c>
      <c r="E15632" s="673">
        <v>0</v>
      </c>
      <c r="F15632" s="761"/>
    </row>
    <row r="15633" spans="1:6" customFormat="1">
      <c r="A15633" s="514">
        <v>102828</v>
      </c>
      <c r="B15633" s="275" t="s">
        <v>0</v>
      </c>
      <c r="C15633" s="1329" t="s">
        <v>24158</v>
      </c>
      <c r="D15633" s="514" t="s">
        <v>55</v>
      </c>
      <c r="E15633" s="673">
        <v>0</v>
      </c>
      <c r="F15633" s="761"/>
    </row>
    <row r="15634" spans="1:6" customFormat="1">
      <c r="A15634" s="514">
        <v>102827</v>
      </c>
      <c r="B15634" s="275" t="s">
        <v>0</v>
      </c>
      <c r="C15634" s="1329" t="s">
        <v>24159</v>
      </c>
      <c r="D15634" s="514" t="s">
        <v>43</v>
      </c>
      <c r="E15634" s="673">
        <v>0</v>
      </c>
      <c r="F15634" s="761"/>
    </row>
    <row r="15635" spans="1:6" customFormat="1" ht="24.75">
      <c r="A15635" s="514">
        <v>103939</v>
      </c>
      <c r="B15635" s="275" t="s">
        <v>0</v>
      </c>
      <c r="C15635" s="1329" t="s">
        <v>24160</v>
      </c>
      <c r="D15635" s="514" t="s">
        <v>55</v>
      </c>
      <c r="E15635" s="673">
        <v>0</v>
      </c>
      <c r="F15635" s="761"/>
    </row>
    <row r="15636" spans="1:6" customFormat="1" ht="24.75">
      <c r="A15636" s="514">
        <v>103938</v>
      </c>
      <c r="B15636" s="275" t="s">
        <v>0</v>
      </c>
      <c r="C15636" s="1329" t="s">
        <v>24161</v>
      </c>
      <c r="D15636" s="514" t="s">
        <v>43</v>
      </c>
      <c r="E15636" s="673">
        <v>0</v>
      </c>
      <c r="F15636" s="761"/>
    </row>
    <row r="15637" spans="1:6" customFormat="1" ht="24.75">
      <c r="A15637" s="514">
        <v>103945</v>
      </c>
      <c r="B15637" s="275" t="s">
        <v>0</v>
      </c>
      <c r="C15637" s="1329" t="s">
        <v>24162</v>
      </c>
      <c r="D15637" s="514" t="s">
        <v>55</v>
      </c>
      <c r="E15637" s="673">
        <v>0</v>
      </c>
      <c r="F15637" s="761"/>
    </row>
    <row r="15638" spans="1:6" customFormat="1" ht="24.75">
      <c r="A15638" s="514">
        <v>103944</v>
      </c>
      <c r="B15638" s="275" t="s">
        <v>0</v>
      </c>
      <c r="C15638" s="1329" t="s">
        <v>24163</v>
      </c>
      <c r="D15638" s="514" t="s">
        <v>43</v>
      </c>
      <c r="E15638" s="673">
        <v>0</v>
      </c>
      <c r="F15638" s="761"/>
    </row>
    <row r="15639" spans="1:6" customFormat="1" ht="24.75">
      <c r="A15639" s="514">
        <v>91285</v>
      </c>
      <c r="B15639" s="275" t="s">
        <v>0</v>
      </c>
      <c r="C15639" s="1329" t="s">
        <v>461</v>
      </c>
      <c r="D15639" s="514" t="s">
        <v>55</v>
      </c>
      <c r="E15639" s="673">
        <v>0.56000000000000005</v>
      </c>
      <c r="F15639" s="761"/>
    </row>
    <row r="15640" spans="1:6" customFormat="1" ht="24.75">
      <c r="A15640" s="514">
        <v>91283</v>
      </c>
      <c r="B15640" s="275" t="s">
        <v>0</v>
      </c>
      <c r="C15640" s="1329" t="s">
        <v>366</v>
      </c>
      <c r="D15640" s="514" t="s">
        <v>43</v>
      </c>
      <c r="E15640" s="673">
        <v>9.85</v>
      </c>
      <c r="F15640" s="761"/>
    </row>
    <row r="15641" spans="1:6" customFormat="1">
      <c r="A15641" s="514">
        <v>95283</v>
      </c>
      <c r="B15641" s="275" t="s">
        <v>0</v>
      </c>
      <c r="C15641" s="1329" t="s">
        <v>12118</v>
      </c>
      <c r="D15641" s="514" t="s">
        <v>55</v>
      </c>
      <c r="E15641" s="673">
        <v>0.87</v>
      </c>
      <c r="F15641" s="761"/>
    </row>
    <row r="15642" spans="1:6" customFormat="1">
      <c r="A15642" s="514">
        <v>95282</v>
      </c>
      <c r="B15642" s="275" t="s">
        <v>0</v>
      </c>
      <c r="C15642" s="1329" t="s">
        <v>12096</v>
      </c>
      <c r="D15642" s="514" t="s">
        <v>43</v>
      </c>
      <c r="E15642" s="673">
        <v>10.23</v>
      </c>
      <c r="F15642" s="761"/>
    </row>
    <row r="15643" spans="1:6" customFormat="1">
      <c r="A15643" s="514">
        <v>95128</v>
      </c>
      <c r="B15643" s="275" t="s">
        <v>0</v>
      </c>
      <c r="C15643" s="1329" t="s">
        <v>480</v>
      </c>
      <c r="D15643" s="514" t="s">
        <v>55</v>
      </c>
      <c r="E15643" s="673">
        <v>66.5</v>
      </c>
      <c r="F15643" s="761"/>
    </row>
    <row r="15644" spans="1:6" customFormat="1">
      <c r="A15644" s="514">
        <v>95127</v>
      </c>
      <c r="B15644" s="275" t="s">
        <v>0</v>
      </c>
      <c r="C15644" s="1329" t="s">
        <v>384</v>
      </c>
      <c r="D15644" s="514" t="s">
        <v>43</v>
      </c>
      <c r="E15644" s="673">
        <v>232.41</v>
      </c>
      <c r="F15644" s="761"/>
    </row>
    <row r="15645" spans="1:6" customFormat="1">
      <c r="A15645" s="514">
        <v>92044</v>
      </c>
      <c r="B15645" s="275" t="s">
        <v>0</v>
      </c>
      <c r="C15645" s="1329" t="s">
        <v>467</v>
      </c>
      <c r="D15645" s="514" t="s">
        <v>55</v>
      </c>
      <c r="E15645" s="673">
        <v>9.4499999999999993</v>
      </c>
      <c r="F15645" s="761"/>
    </row>
    <row r="15646" spans="1:6" customFormat="1">
      <c r="A15646" s="514">
        <v>92043</v>
      </c>
      <c r="B15646" s="275" t="s">
        <v>0</v>
      </c>
      <c r="C15646" s="1329" t="s">
        <v>371</v>
      </c>
      <c r="D15646" s="514" t="s">
        <v>43</v>
      </c>
      <c r="E15646" s="673">
        <v>15.98</v>
      </c>
      <c r="F15646" s="761"/>
    </row>
    <row r="15647" spans="1:6" customFormat="1">
      <c r="A15647" s="514">
        <v>102834</v>
      </c>
      <c r="B15647" s="275" t="s">
        <v>0</v>
      </c>
      <c r="C15647" s="1329" t="s">
        <v>24164</v>
      </c>
      <c r="D15647" s="514" t="s">
        <v>55</v>
      </c>
      <c r="E15647" s="673">
        <v>0</v>
      </c>
      <c r="F15647" s="761"/>
    </row>
    <row r="15648" spans="1:6" customFormat="1">
      <c r="A15648" s="514">
        <v>102833</v>
      </c>
      <c r="B15648" s="275" t="s">
        <v>0</v>
      </c>
      <c r="C15648" s="1329" t="s">
        <v>24165</v>
      </c>
      <c r="D15648" s="514" t="s">
        <v>43</v>
      </c>
      <c r="E15648" s="673">
        <v>0</v>
      </c>
      <c r="F15648" s="761"/>
    </row>
    <row r="15649" spans="1:6" customFormat="1">
      <c r="A15649" s="514">
        <v>92119</v>
      </c>
      <c r="B15649" s="275" t="s">
        <v>0</v>
      </c>
      <c r="C15649" s="1329" t="s">
        <v>12111</v>
      </c>
      <c r="D15649" s="514" t="s">
        <v>55</v>
      </c>
      <c r="E15649" s="673">
        <v>0.35</v>
      </c>
      <c r="F15649" s="761"/>
    </row>
    <row r="15650" spans="1:6" customFormat="1">
      <c r="A15650" s="514">
        <v>92118</v>
      </c>
      <c r="B15650" s="275" t="s">
        <v>0</v>
      </c>
      <c r="C15650" s="1329" t="s">
        <v>12089</v>
      </c>
      <c r="D15650" s="514" t="s">
        <v>43</v>
      </c>
      <c r="E15650" s="673">
        <v>0.55000000000000004</v>
      </c>
      <c r="F15650" s="761"/>
    </row>
    <row r="15651" spans="1:6" customFormat="1">
      <c r="A15651" s="514">
        <v>102917</v>
      </c>
      <c r="B15651" s="275" t="s">
        <v>0</v>
      </c>
      <c r="C15651" s="1329" t="s">
        <v>24166</v>
      </c>
      <c r="D15651" s="514" t="s">
        <v>55</v>
      </c>
      <c r="E15651" s="673">
        <v>0</v>
      </c>
      <c r="F15651" s="761"/>
    </row>
    <row r="15652" spans="1:6" customFormat="1">
      <c r="A15652" s="514">
        <v>102916</v>
      </c>
      <c r="B15652" s="275" t="s">
        <v>0</v>
      </c>
      <c r="C15652" s="1329" t="s">
        <v>24167</v>
      </c>
      <c r="D15652" s="514" t="s">
        <v>43</v>
      </c>
      <c r="E15652" s="673">
        <v>0</v>
      </c>
      <c r="F15652" s="761"/>
    </row>
    <row r="15653" spans="1:6" customFormat="1" ht="24.75">
      <c r="A15653" s="514">
        <v>95721</v>
      </c>
      <c r="B15653" s="275" t="s">
        <v>0</v>
      </c>
      <c r="C15653" s="1329" t="s">
        <v>486</v>
      </c>
      <c r="D15653" s="514" t="s">
        <v>55</v>
      </c>
      <c r="E15653" s="673">
        <v>118.9</v>
      </c>
      <c r="F15653" s="761"/>
    </row>
    <row r="15654" spans="1:6" customFormat="1" ht="24.75">
      <c r="A15654" s="514">
        <v>95720</v>
      </c>
      <c r="B15654" s="275" t="s">
        <v>0</v>
      </c>
      <c r="C15654" s="1329" t="s">
        <v>391</v>
      </c>
      <c r="D15654" s="514" t="s">
        <v>43</v>
      </c>
      <c r="E15654" s="673">
        <v>282.58</v>
      </c>
      <c r="F15654" s="761"/>
    </row>
    <row r="15655" spans="1:6" customFormat="1" ht="24.75">
      <c r="A15655" s="514">
        <v>104717</v>
      </c>
      <c r="B15655" s="275" t="s">
        <v>0</v>
      </c>
      <c r="C15655" s="1329" t="s">
        <v>24168</v>
      </c>
      <c r="D15655" s="514" t="s">
        <v>55</v>
      </c>
      <c r="E15655" s="673">
        <v>114.23</v>
      </c>
      <c r="F15655" s="761"/>
    </row>
    <row r="15656" spans="1:6" customFormat="1" ht="24.75">
      <c r="A15656" s="514">
        <v>104716</v>
      </c>
      <c r="B15656" s="275" t="s">
        <v>0</v>
      </c>
      <c r="C15656" s="1329" t="s">
        <v>24169</v>
      </c>
      <c r="D15656" s="514" t="s">
        <v>43</v>
      </c>
      <c r="E15656" s="673">
        <v>273.3</v>
      </c>
      <c r="F15656" s="761"/>
    </row>
    <row r="15657" spans="1:6" customFormat="1" ht="24.75">
      <c r="A15657" s="514">
        <v>102899</v>
      </c>
      <c r="B15657" s="275" t="s">
        <v>0</v>
      </c>
      <c r="C15657" s="1329" t="s">
        <v>24170</v>
      </c>
      <c r="D15657" s="514" t="s">
        <v>55</v>
      </c>
      <c r="E15657" s="673">
        <v>0</v>
      </c>
      <c r="F15657" s="761"/>
    </row>
    <row r="15658" spans="1:6" customFormat="1" ht="24.75">
      <c r="A15658" s="514">
        <v>102898</v>
      </c>
      <c r="B15658" s="275" t="s">
        <v>0</v>
      </c>
      <c r="C15658" s="1329" t="s">
        <v>24171</v>
      </c>
      <c r="D15658" s="514" t="s">
        <v>43</v>
      </c>
      <c r="E15658" s="673">
        <v>0</v>
      </c>
      <c r="F15658" s="761"/>
    </row>
    <row r="15659" spans="1:6" customFormat="1">
      <c r="A15659" s="514">
        <v>5632</v>
      </c>
      <c r="B15659" s="275" t="s">
        <v>0</v>
      </c>
      <c r="C15659" s="1329" t="s">
        <v>54</v>
      </c>
      <c r="D15659" s="514" t="s">
        <v>55</v>
      </c>
      <c r="E15659" s="673">
        <v>97.31</v>
      </c>
      <c r="F15659" s="761"/>
    </row>
    <row r="15660" spans="1:6" customFormat="1">
      <c r="A15660" s="514">
        <v>5631</v>
      </c>
      <c r="B15660" s="275" t="s">
        <v>0</v>
      </c>
      <c r="C15660" s="1329" t="s">
        <v>42</v>
      </c>
      <c r="D15660" s="514" t="s">
        <v>43</v>
      </c>
      <c r="E15660" s="673">
        <v>215.03</v>
      </c>
      <c r="F15660" s="761"/>
    </row>
    <row r="15661" spans="1:6" customFormat="1">
      <c r="A15661" s="514">
        <v>88908</v>
      </c>
      <c r="B15661" s="275" t="s">
        <v>0</v>
      </c>
      <c r="C15661" s="1329" t="s">
        <v>436</v>
      </c>
      <c r="D15661" s="514" t="s">
        <v>55</v>
      </c>
      <c r="E15661" s="673">
        <v>104.69</v>
      </c>
      <c r="F15661" s="761"/>
    </row>
    <row r="15662" spans="1:6" customFormat="1">
      <c r="A15662" s="514">
        <v>88907</v>
      </c>
      <c r="B15662" s="275" t="s">
        <v>0</v>
      </c>
      <c r="C15662" s="1329" t="s">
        <v>341</v>
      </c>
      <c r="D15662" s="514" t="s">
        <v>43</v>
      </c>
      <c r="E15662" s="673">
        <v>254.33</v>
      </c>
      <c r="F15662" s="761"/>
    </row>
    <row r="15663" spans="1:6" customFormat="1">
      <c r="A15663" s="514">
        <v>5911</v>
      </c>
      <c r="B15663" s="275" t="s">
        <v>0</v>
      </c>
      <c r="C15663" s="1329" t="s">
        <v>420</v>
      </c>
      <c r="D15663" s="514" t="s">
        <v>55</v>
      </c>
      <c r="E15663" s="673">
        <v>28.68</v>
      </c>
      <c r="F15663" s="761"/>
    </row>
    <row r="15664" spans="1:6" customFormat="1">
      <c r="A15664" s="514">
        <v>5909</v>
      </c>
      <c r="B15664" s="275" t="s">
        <v>0</v>
      </c>
      <c r="C15664" s="1329" t="s">
        <v>325</v>
      </c>
      <c r="D15664" s="514" t="s">
        <v>43</v>
      </c>
      <c r="E15664" s="673">
        <v>37.17</v>
      </c>
      <c r="F15664" s="761"/>
    </row>
    <row r="15665" spans="1:6" customFormat="1" ht="24.75">
      <c r="A15665" s="514">
        <v>91486</v>
      </c>
      <c r="B15665" s="275" t="s">
        <v>0</v>
      </c>
      <c r="C15665" s="1329" t="s">
        <v>24172</v>
      </c>
      <c r="D15665" s="514" t="s">
        <v>55</v>
      </c>
      <c r="E15665" s="673">
        <v>76.010000000000005</v>
      </c>
      <c r="F15665" s="761"/>
    </row>
    <row r="15666" spans="1:6" customFormat="1" ht="24.75">
      <c r="A15666" s="514">
        <v>83362</v>
      </c>
      <c r="B15666" s="275" t="s">
        <v>0</v>
      </c>
      <c r="C15666" s="1329" t="s">
        <v>24173</v>
      </c>
      <c r="D15666" s="514" t="s">
        <v>43</v>
      </c>
      <c r="E15666" s="673">
        <v>270.93</v>
      </c>
      <c r="F15666" s="761"/>
    </row>
    <row r="15667" spans="1:6" customFormat="1">
      <c r="A15667" s="514">
        <v>102839</v>
      </c>
      <c r="B15667" s="275" t="s">
        <v>0</v>
      </c>
      <c r="C15667" s="1329" t="s">
        <v>24174</v>
      </c>
      <c r="D15667" s="514" t="s">
        <v>55</v>
      </c>
      <c r="E15667" s="673">
        <v>0</v>
      </c>
      <c r="F15667" s="761"/>
    </row>
    <row r="15668" spans="1:6" customFormat="1">
      <c r="A15668" s="514">
        <v>102838</v>
      </c>
      <c r="B15668" s="275" t="s">
        <v>0</v>
      </c>
      <c r="C15668" s="1329" t="s">
        <v>24175</v>
      </c>
      <c r="D15668" s="514" t="s">
        <v>43</v>
      </c>
      <c r="E15668" s="673">
        <v>0</v>
      </c>
      <c r="F15668" s="761"/>
    </row>
    <row r="15669" spans="1:6" customFormat="1">
      <c r="A15669" s="514">
        <v>89235</v>
      </c>
      <c r="B15669" s="275" t="s">
        <v>0</v>
      </c>
      <c r="C15669" s="1329" t="s">
        <v>438</v>
      </c>
      <c r="D15669" s="514" t="s">
        <v>55</v>
      </c>
      <c r="E15669" s="673">
        <v>175.59</v>
      </c>
      <c r="F15669" s="761"/>
    </row>
    <row r="15670" spans="1:6" customFormat="1">
      <c r="A15670" s="514">
        <v>89234</v>
      </c>
      <c r="B15670" s="275" t="s">
        <v>0</v>
      </c>
      <c r="C15670" s="1329" t="s">
        <v>342</v>
      </c>
      <c r="D15670" s="514" t="s">
        <v>43</v>
      </c>
      <c r="E15670" s="673">
        <v>530.91</v>
      </c>
      <c r="F15670" s="761"/>
    </row>
    <row r="15671" spans="1:6" customFormat="1">
      <c r="A15671" s="514">
        <v>89243</v>
      </c>
      <c r="B15671" s="275" t="s">
        <v>0</v>
      </c>
      <c r="C15671" s="1329" t="s">
        <v>439</v>
      </c>
      <c r="D15671" s="514" t="s">
        <v>55</v>
      </c>
      <c r="E15671" s="673">
        <v>365.29</v>
      </c>
      <c r="F15671" s="761"/>
    </row>
    <row r="15672" spans="1:6" customFormat="1">
      <c r="A15672" s="514">
        <v>89242</v>
      </c>
      <c r="B15672" s="275" t="s">
        <v>0</v>
      </c>
      <c r="C15672" s="1329" t="s">
        <v>343</v>
      </c>
      <c r="D15672" s="514" t="s">
        <v>43</v>
      </c>
      <c r="E15672" s="673">
        <v>1245.1199999999999</v>
      </c>
      <c r="F15672" s="761"/>
    </row>
    <row r="15673" spans="1:6" customFormat="1" ht="24.75">
      <c r="A15673" s="514">
        <v>102935</v>
      </c>
      <c r="B15673" s="275" t="s">
        <v>0</v>
      </c>
      <c r="C15673" s="1329" t="s">
        <v>24176</v>
      </c>
      <c r="D15673" s="514" t="s">
        <v>55</v>
      </c>
      <c r="E15673" s="673">
        <v>0</v>
      </c>
      <c r="F15673" s="761"/>
    </row>
    <row r="15674" spans="1:6" customFormat="1" ht="24.75">
      <c r="A15674" s="514">
        <v>102934</v>
      </c>
      <c r="B15674" s="275" t="s">
        <v>0</v>
      </c>
      <c r="C15674" s="1329" t="s">
        <v>24177</v>
      </c>
      <c r="D15674" s="514" t="s">
        <v>43</v>
      </c>
      <c r="E15674" s="673">
        <v>0</v>
      </c>
      <c r="F15674" s="761"/>
    </row>
    <row r="15675" spans="1:6" customFormat="1">
      <c r="A15675" s="514">
        <v>93416</v>
      </c>
      <c r="B15675" s="275" t="s">
        <v>0</v>
      </c>
      <c r="C15675" s="1329" t="s">
        <v>476</v>
      </c>
      <c r="D15675" s="514" t="s">
        <v>55</v>
      </c>
      <c r="E15675" s="673">
        <v>0.51</v>
      </c>
      <c r="F15675" s="761"/>
    </row>
    <row r="15676" spans="1:6" customFormat="1">
      <c r="A15676" s="514">
        <v>93415</v>
      </c>
      <c r="B15676" s="275" t="s">
        <v>0</v>
      </c>
      <c r="C15676" s="1329" t="s">
        <v>380</v>
      </c>
      <c r="D15676" s="514" t="s">
        <v>43</v>
      </c>
      <c r="E15676" s="673">
        <v>11.8</v>
      </c>
      <c r="F15676" s="761"/>
    </row>
    <row r="15677" spans="1:6" customFormat="1">
      <c r="A15677" s="514">
        <v>5689</v>
      </c>
      <c r="B15677" s="275" t="s">
        <v>0</v>
      </c>
      <c r="C15677" s="1329" t="s">
        <v>307</v>
      </c>
      <c r="D15677" s="514" t="s">
        <v>43</v>
      </c>
      <c r="E15677" s="673">
        <v>6.32</v>
      </c>
      <c r="F15677" s="761"/>
    </row>
    <row r="15678" spans="1:6" customFormat="1">
      <c r="A15678" s="514">
        <v>5690</v>
      </c>
      <c r="B15678" s="275" t="s">
        <v>0</v>
      </c>
      <c r="C15678" s="1329" t="s">
        <v>13588</v>
      </c>
      <c r="D15678" s="514" t="s">
        <v>55</v>
      </c>
      <c r="E15678" s="673">
        <v>4.09</v>
      </c>
      <c r="F15678" s="761"/>
    </row>
    <row r="15679" spans="1:6" customFormat="1">
      <c r="A15679" s="514">
        <v>5923</v>
      </c>
      <c r="B15679" s="275" t="s">
        <v>0</v>
      </c>
      <c r="C15679" s="1329" t="s">
        <v>58</v>
      </c>
      <c r="D15679" s="514" t="s">
        <v>55</v>
      </c>
      <c r="E15679" s="673">
        <v>3.21</v>
      </c>
      <c r="F15679" s="761"/>
    </row>
    <row r="15680" spans="1:6" customFormat="1">
      <c r="A15680" s="514">
        <v>5921</v>
      </c>
      <c r="B15680" s="275" t="s">
        <v>0</v>
      </c>
      <c r="C15680" s="1329" t="s">
        <v>46</v>
      </c>
      <c r="D15680" s="514" t="s">
        <v>43</v>
      </c>
      <c r="E15680" s="673">
        <v>4.96</v>
      </c>
      <c r="F15680" s="761"/>
    </row>
    <row r="15681" spans="1:6" customFormat="1">
      <c r="A15681" s="514">
        <v>95212</v>
      </c>
      <c r="B15681" s="275" t="s">
        <v>0</v>
      </c>
      <c r="C15681" s="1329" t="s">
        <v>12094</v>
      </c>
      <c r="D15681" s="514" t="s">
        <v>43</v>
      </c>
      <c r="E15681" s="673">
        <v>175.62</v>
      </c>
      <c r="F15681" s="761"/>
    </row>
    <row r="15682" spans="1:6" customFormat="1">
      <c r="A15682" s="514">
        <v>95213</v>
      </c>
      <c r="B15682" s="275" t="s">
        <v>0</v>
      </c>
      <c r="C15682" s="1329" t="s">
        <v>12116</v>
      </c>
      <c r="D15682" s="514" t="s">
        <v>55</v>
      </c>
      <c r="E15682" s="673">
        <v>105.95</v>
      </c>
      <c r="F15682" s="761"/>
    </row>
    <row r="15683" spans="1:6" customFormat="1">
      <c r="A15683" s="514">
        <v>93272</v>
      </c>
      <c r="B15683" s="275" t="s">
        <v>0</v>
      </c>
      <c r="C15683" s="1329" t="s">
        <v>12091</v>
      </c>
      <c r="D15683" s="514" t="s">
        <v>43</v>
      </c>
      <c r="E15683" s="673">
        <v>113.33</v>
      </c>
      <c r="F15683" s="761"/>
    </row>
    <row r="15684" spans="1:6" customFormat="1">
      <c r="A15684" s="514">
        <v>93274</v>
      </c>
      <c r="B15684" s="275" t="s">
        <v>0</v>
      </c>
      <c r="C15684" s="1329" t="s">
        <v>12113</v>
      </c>
      <c r="D15684" s="514" t="s">
        <v>55</v>
      </c>
      <c r="E15684" s="673">
        <v>76.48</v>
      </c>
      <c r="F15684" s="761"/>
    </row>
    <row r="15685" spans="1:6" customFormat="1">
      <c r="A15685" s="514">
        <v>83766</v>
      </c>
      <c r="B15685" s="275" t="s">
        <v>0</v>
      </c>
      <c r="C15685" s="1329" t="s">
        <v>432</v>
      </c>
      <c r="D15685" s="514" t="s">
        <v>55</v>
      </c>
      <c r="E15685" s="673">
        <v>49.54</v>
      </c>
      <c r="F15685" s="761"/>
    </row>
    <row r="15686" spans="1:6" customFormat="1">
      <c r="A15686" s="514">
        <v>83765</v>
      </c>
      <c r="B15686" s="275" t="s">
        <v>0</v>
      </c>
      <c r="C15686" s="1329" t="s">
        <v>337</v>
      </c>
      <c r="D15686" s="514" t="s">
        <v>43</v>
      </c>
      <c r="E15686" s="673">
        <v>107.46</v>
      </c>
      <c r="F15686" s="761"/>
    </row>
    <row r="15687" spans="1:6" customFormat="1">
      <c r="A15687" s="514">
        <v>95873</v>
      </c>
      <c r="B15687" s="275" t="s">
        <v>0</v>
      </c>
      <c r="C15687" s="1329" t="s">
        <v>487</v>
      </c>
      <c r="D15687" s="514" t="s">
        <v>55</v>
      </c>
      <c r="E15687" s="673">
        <v>15.27</v>
      </c>
      <c r="F15687" s="761"/>
    </row>
    <row r="15688" spans="1:6" customFormat="1">
      <c r="A15688" s="514">
        <v>95872</v>
      </c>
      <c r="B15688" s="275" t="s">
        <v>0</v>
      </c>
      <c r="C15688" s="1329" t="s">
        <v>392</v>
      </c>
      <c r="D15688" s="514" t="s">
        <v>43</v>
      </c>
      <c r="E15688" s="673">
        <v>289.13</v>
      </c>
      <c r="F15688" s="761"/>
    </row>
    <row r="15689" spans="1:6" customFormat="1">
      <c r="A15689" s="514">
        <v>104689</v>
      </c>
      <c r="B15689" s="275" t="s">
        <v>0</v>
      </c>
      <c r="C15689" s="1329" t="s">
        <v>24178</v>
      </c>
      <c r="D15689" s="514" t="s">
        <v>55</v>
      </c>
      <c r="E15689" s="673">
        <v>0</v>
      </c>
      <c r="F15689" s="761"/>
    </row>
    <row r="15690" spans="1:6" customFormat="1" ht="24.75">
      <c r="A15690" s="514">
        <v>104688</v>
      </c>
      <c r="B15690" s="275" t="s">
        <v>0</v>
      </c>
      <c r="C15690" s="1329" t="s">
        <v>24179</v>
      </c>
      <c r="D15690" s="514" t="s">
        <v>43</v>
      </c>
      <c r="E15690" s="673">
        <v>0</v>
      </c>
      <c r="F15690" s="761"/>
    </row>
    <row r="15691" spans="1:6" customFormat="1">
      <c r="A15691" s="514">
        <v>73395</v>
      </c>
      <c r="B15691" s="275" t="s">
        <v>0</v>
      </c>
      <c r="C15691" s="1329" t="s">
        <v>431</v>
      </c>
      <c r="D15691" s="514" t="s">
        <v>55</v>
      </c>
      <c r="E15691" s="673">
        <v>10.72</v>
      </c>
      <c r="F15691" s="761"/>
    </row>
    <row r="15692" spans="1:6" customFormat="1">
      <c r="A15692" s="514">
        <v>73417</v>
      </c>
      <c r="B15692" s="275" t="s">
        <v>0</v>
      </c>
      <c r="C15692" s="1329" t="s">
        <v>334</v>
      </c>
      <c r="D15692" s="514" t="s">
        <v>43</v>
      </c>
      <c r="E15692" s="673">
        <v>187.08</v>
      </c>
      <c r="F15692" s="761"/>
    </row>
    <row r="15693" spans="1:6" customFormat="1">
      <c r="A15693" s="514">
        <v>93428</v>
      </c>
      <c r="B15693" s="275" t="s">
        <v>0</v>
      </c>
      <c r="C15693" s="1329" t="s">
        <v>478</v>
      </c>
      <c r="D15693" s="514" t="s">
        <v>55</v>
      </c>
      <c r="E15693" s="673">
        <v>9.5500000000000007</v>
      </c>
      <c r="F15693" s="761"/>
    </row>
    <row r="15694" spans="1:6" customFormat="1">
      <c r="A15694" s="514">
        <v>93427</v>
      </c>
      <c r="B15694" s="275" t="s">
        <v>0</v>
      </c>
      <c r="C15694" s="1329" t="s">
        <v>382</v>
      </c>
      <c r="D15694" s="514" t="s">
        <v>43</v>
      </c>
      <c r="E15694" s="673">
        <v>170.69</v>
      </c>
      <c r="F15694" s="761"/>
    </row>
    <row r="15695" spans="1:6" customFormat="1">
      <c r="A15695" s="514">
        <v>93422</v>
      </c>
      <c r="B15695" s="275" t="s">
        <v>0</v>
      </c>
      <c r="C15695" s="1329" t="s">
        <v>477</v>
      </c>
      <c r="D15695" s="514" t="s">
        <v>55</v>
      </c>
      <c r="E15695" s="673">
        <v>6.75</v>
      </c>
      <c r="F15695" s="761"/>
    </row>
    <row r="15696" spans="1:6" customFormat="1">
      <c r="A15696" s="514">
        <v>93421</v>
      </c>
      <c r="B15696" s="275" t="s">
        <v>0</v>
      </c>
      <c r="C15696" s="1329" t="s">
        <v>381</v>
      </c>
      <c r="D15696" s="514" t="s">
        <v>43</v>
      </c>
      <c r="E15696" s="673">
        <v>75.989999999999995</v>
      </c>
      <c r="F15696" s="761"/>
    </row>
    <row r="15697" spans="1:6" customFormat="1">
      <c r="A15697" s="514">
        <v>93282</v>
      </c>
      <c r="B15697" s="275" t="s">
        <v>0</v>
      </c>
      <c r="C15697" s="1329" t="s">
        <v>473</v>
      </c>
      <c r="D15697" s="514" t="s">
        <v>55</v>
      </c>
      <c r="E15697" s="673">
        <v>28.86</v>
      </c>
      <c r="F15697" s="761"/>
    </row>
    <row r="15698" spans="1:6" customFormat="1">
      <c r="A15698" s="514">
        <v>93281</v>
      </c>
      <c r="B15698" s="275" t="s">
        <v>0</v>
      </c>
      <c r="C15698" s="1329" t="s">
        <v>377</v>
      </c>
      <c r="D15698" s="514" t="s">
        <v>43</v>
      </c>
      <c r="E15698" s="673">
        <v>29.98</v>
      </c>
      <c r="F15698" s="761"/>
    </row>
    <row r="15699" spans="1:6" customFormat="1">
      <c r="A15699" s="514">
        <v>104914</v>
      </c>
      <c r="B15699" s="275" t="s">
        <v>0</v>
      </c>
      <c r="C15699" s="1329" t="s">
        <v>24180</v>
      </c>
      <c r="D15699" s="514" t="s">
        <v>55</v>
      </c>
      <c r="E15699" s="673">
        <v>0</v>
      </c>
      <c r="F15699" s="761"/>
    </row>
    <row r="15700" spans="1:6" customFormat="1">
      <c r="A15700" s="514">
        <v>104913</v>
      </c>
      <c r="B15700" s="275" t="s">
        <v>0</v>
      </c>
      <c r="C15700" s="1329" t="s">
        <v>24181</v>
      </c>
      <c r="D15700" s="514" t="s">
        <v>43</v>
      </c>
      <c r="E15700" s="673">
        <v>0</v>
      </c>
      <c r="F15700" s="761"/>
    </row>
    <row r="15701" spans="1:6" customFormat="1">
      <c r="A15701" s="514">
        <v>102845</v>
      </c>
      <c r="B15701" s="275" t="s">
        <v>0</v>
      </c>
      <c r="C15701" s="1329" t="s">
        <v>24182</v>
      </c>
      <c r="D15701" s="514" t="s">
        <v>55</v>
      </c>
      <c r="E15701" s="673">
        <v>0</v>
      </c>
      <c r="F15701" s="761"/>
    </row>
    <row r="15702" spans="1:6" customFormat="1">
      <c r="A15702" s="514">
        <v>102844</v>
      </c>
      <c r="B15702" s="275" t="s">
        <v>0</v>
      </c>
      <c r="C15702" s="1329" t="s">
        <v>24183</v>
      </c>
      <c r="D15702" s="514" t="s">
        <v>43</v>
      </c>
      <c r="E15702" s="673">
        <v>0</v>
      </c>
      <c r="F15702" s="761"/>
    </row>
    <row r="15703" spans="1:6" customFormat="1">
      <c r="A15703" s="514">
        <v>89273</v>
      </c>
      <c r="B15703" s="275" t="s">
        <v>0</v>
      </c>
      <c r="C15703" s="1329" t="s">
        <v>442</v>
      </c>
      <c r="D15703" s="514" t="s">
        <v>55</v>
      </c>
      <c r="E15703" s="673">
        <v>117.27</v>
      </c>
      <c r="F15703" s="761"/>
    </row>
    <row r="15704" spans="1:6" customFormat="1">
      <c r="A15704" s="514">
        <v>89272</v>
      </c>
      <c r="B15704" s="275" t="s">
        <v>0</v>
      </c>
      <c r="C15704" s="1329" t="s">
        <v>346</v>
      </c>
      <c r="D15704" s="514" t="s">
        <v>43</v>
      </c>
      <c r="E15704" s="673">
        <v>228.59</v>
      </c>
      <c r="F15704" s="761"/>
    </row>
    <row r="15705" spans="1:6" customFormat="1">
      <c r="A15705" s="514">
        <v>93288</v>
      </c>
      <c r="B15705" s="275" t="s">
        <v>0</v>
      </c>
      <c r="C15705" s="1329" t="s">
        <v>474</v>
      </c>
      <c r="D15705" s="514" t="s">
        <v>55</v>
      </c>
      <c r="E15705" s="673">
        <v>188.77</v>
      </c>
      <c r="F15705" s="761"/>
    </row>
    <row r="15706" spans="1:6" customFormat="1">
      <c r="A15706" s="514">
        <v>93287</v>
      </c>
      <c r="B15706" s="275" t="s">
        <v>0</v>
      </c>
      <c r="C15706" s="1329" t="s">
        <v>378</v>
      </c>
      <c r="D15706" s="514" t="s">
        <v>43</v>
      </c>
      <c r="E15706" s="673">
        <v>364.15</v>
      </c>
      <c r="F15706" s="761"/>
    </row>
    <row r="15707" spans="1:6" customFormat="1" ht="24.75">
      <c r="A15707" s="514">
        <v>104711</v>
      </c>
      <c r="B15707" s="275" t="s">
        <v>0</v>
      </c>
      <c r="C15707" s="1329" t="s">
        <v>24184</v>
      </c>
      <c r="D15707" s="514" t="s">
        <v>55</v>
      </c>
      <c r="E15707" s="673">
        <v>0</v>
      </c>
      <c r="F15707" s="761"/>
    </row>
    <row r="15708" spans="1:6" customFormat="1" ht="24.75">
      <c r="A15708" s="514">
        <v>104710</v>
      </c>
      <c r="B15708" s="275" t="s">
        <v>0</v>
      </c>
      <c r="C15708" s="1329" t="s">
        <v>24185</v>
      </c>
      <c r="D15708" s="514" t="s">
        <v>43</v>
      </c>
      <c r="E15708" s="673">
        <v>0</v>
      </c>
      <c r="F15708" s="761"/>
    </row>
    <row r="15709" spans="1:6" customFormat="1" ht="24.75">
      <c r="A15709" s="514">
        <v>104908</v>
      </c>
      <c r="B15709" s="275" t="s">
        <v>0</v>
      </c>
      <c r="C15709" s="1329" t="s">
        <v>24186</v>
      </c>
      <c r="D15709" s="514" t="s">
        <v>55</v>
      </c>
      <c r="E15709" s="673">
        <v>0</v>
      </c>
      <c r="F15709" s="761"/>
    </row>
    <row r="15710" spans="1:6" customFormat="1" ht="24.75">
      <c r="A15710" s="514">
        <v>104907</v>
      </c>
      <c r="B15710" s="275" t="s">
        <v>0</v>
      </c>
      <c r="C15710" s="1329" t="s">
        <v>24187</v>
      </c>
      <c r="D15710" s="514" t="s">
        <v>43</v>
      </c>
      <c r="E15710" s="673">
        <v>0</v>
      </c>
      <c r="F15710" s="761"/>
    </row>
    <row r="15711" spans="1:6" customFormat="1">
      <c r="A15711" s="514">
        <v>102851</v>
      </c>
      <c r="B15711" s="275" t="s">
        <v>0</v>
      </c>
      <c r="C15711" s="1329" t="s">
        <v>24188</v>
      </c>
      <c r="D15711" s="514" t="s">
        <v>55</v>
      </c>
      <c r="E15711" s="673">
        <v>0</v>
      </c>
      <c r="F15711" s="761"/>
    </row>
    <row r="15712" spans="1:6" customFormat="1">
      <c r="A15712" s="514">
        <v>102850</v>
      </c>
      <c r="B15712" s="275" t="s">
        <v>0</v>
      </c>
      <c r="C15712" s="1329" t="s">
        <v>24189</v>
      </c>
      <c r="D15712" s="514" t="s">
        <v>43</v>
      </c>
      <c r="E15712" s="673">
        <v>0</v>
      </c>
      <c r="F15712" s="761"/>
    </row>
    <row r="15713" spans="1:6" customFormat="1">
      <c r="A15713" s="514">
        <v>102857</v>
      </c>
      <c r="B15713" s="275" t="s">
        <v>0</v>
      </c>
      <c r="C15713" s="1329" t="s">
        <v>24190</v>
      </c>
      <c r="D15713" s="514" t="s">
        <v>55</v>
      </c>
      <c r="E15713" s="673">
        <v>0</v>
      </c>
      <c r="F15713" s="761"/>
    </row>
    <row r="15714" spans="1:6" customFormat="1">
      <c r="A15714" s="514">
        <v>102856</v>
      </c>
      <c r="B15714" s="275" t="s">
        <v>0</v>
      </c>
      <c r="C15714" s="1329" t="s">
        <v>24191</v>
      </c>
      <c r="D15714" s="514" t="s">
        <v>43</v>
      </c>
      <c r="E15714" s="673">
        <v>0</v>
      </c>
      <c r="F15714" s="761"/>
    </row>
    <row r="15715" spans="1:6" customFormat="1" ht="24.75">
      <c r="A15715" s="514">
        <v>93403</v>
      </c>
      <c r="B15715" s="275" t="s">
        <v>0</v>
      </c>
      <c r="C15715" s="1329" t="s">
        <v>475</v>
      </c>
      <c r="D15715" s="514" t="s">
        <v>55</v>
      </c>
      <c r="E15715" s="673">
        <v>76.08</v>
      </c>
      <c r="F15715" s="761"/>
    </row>
    <row r="15716" spans="1:6" customFormat="1" ht="24.75">
      <c r="A15716" s="514">
        <v>93402</v>
      </c>
      <c r="B15716" s="275" t="s">
        <v>0</v>
      </c>
      <c r="C15716" s="1329" t="s">
        <v>379</v>
      </c>
      <c r="D15716" s="514" t="s">
        <v>43</v>
      </c>
      <c r="E15716" s="673">
        <v>272.69</v>
      </c>
      <c r="F15716" s="761"/>
    </row>
    <row r="15717" spans="1:6" customFormat="1" ht="24.75">
      <c r="A15717" s="514">
        <v>5930</v>
      </c>
      <c r="B15717" s="275" t="s">
        <v>0</v>
      </c>
      <c r="C15717" s="1329" t="s">
        <v>421</v>
      </c>
      <c r="D15717" s="514" t="s">
        <v>55</v>
      </c>
      <c r="E15717" s="673">
        <v>79.209999999999994</v>
      </c>
      <c r="F15717" s="761"/>
    </row>
    <row r="15718" spans="1:6" customFormat="1" ht="24.75">
      <c r="A15718" s="514">
        <v>5928</v>
      </c>
      <c r="B15718" s="275" t="s">
        <v>0</v>
      </c>
      <c r="C15718" s="1329" t="s">
        <v>326</v>
      </c>
      <c r="D15718" s="514" t="s">
        <v>43</v>
      </c>
      <c r="E15718" s="673">
        <v>278.68</v>
      </c>
      <c r="F15718" s="761"/>
    </row>
    <row r="15719" spans="1:6" customFormat="1" ht="24.75">
      <c r="A15719" s="514">
        <v>105845</v>
      </c>
      <c r="B15719" s="275" t="s">
        <v>0</v>
      </c>
      <c r="C15719" s="1329" t="s">
        <v>24192</v>
      </c>
      <c r="D15719" s="514" t="s">
        <v>55</v>
      </c>
      <c r="E15719" s="673">
        <v>0</v>
      </c>
      <c r="F15719" s="761"/>
    </row>
    <row r="15720" spans="1:6" customFormat="1" ht="24.75">
      <c r="A15720" s="514">
        <v>105844</v>
      </c>
      <c r="B15720" s="275" t="s">
        <v>0</v>
      </c>
      <c r="C15720" s="1329" t="s">
        <v>24193</v>
      </c>
      <c r="D15720" s="514" t="s">
        <v>43</v>
      </c>
      <c r="E15720" s="673">
        <v>0</v>
      </c>
      <c r="F15720" s="761"/>
    </row>
    <row r="15721" spans="1:6" customFormat="1" ht="24.75">
      <c r="A15721" s="514">
        <v>91635</v>
      </c>
      <c r="B15721" s="275" t="s">
        <v>0</v>
      </c>
      <c r="C15721" s="1329" t="s">
        <v>464</v>
      </c>
      <c r="D15721" s="514" t="s">
        <v>55</v>
      </c>
      <c r="E15721" s="673">
        <v>70.67</v>
      </c>
      <c r="F15721" s="761"/>
    </row>
    <row r="15722" spans="1:6" customFormat="1" ht="24.75">
      <c r="A15722" s="514">
        <v>91634</v>
      </c>
      <c r="B15722" s="275" t="s">
        <v>0</v>
      </c>
      <c r="C15722" s="1329" t="s">
        <v>368</v>
      </c>
      <c r="D15722" s="514" t="s">
        <v>43</v>
      </c>
      <c r="E15722" s="673">
        <v>237.39</v>
      </c>
      <c r="F15722" s="761"/>
    </row>
    <row r="15723" spans="1:6" customFormat="1" ht="24.75">
      <c r="A15723" s="514">
        <v>105985</v>
      </c>
      <c r="B15723" s="275" t="s">
        <v>0</v>
      </c>
      <c r="C15723" s="1329" t="s">
        <v>33894</v>
      </c>
      <c r="D15723" s="514" t="s">
        <v>55</v>
      </c>
      <c r="E15723" s="673">
        <v>102.86</v>
      </c>
      <c r="F15723" s="761"/>
    </row>
    <row r="15724" spans="1:6" customFormat="1" ht="24.75">
      <c r="A15724" s="514">
        <v>105984</v>
      </c>
      <c r="B15724" s="275" t="s">
        <v>0</v>
      </c>
      <c r="C15724" s="1329" t="s">
        <v>33895</v>
      </c>
      <c r="D15724" s="514" t="s">
        <v>43</v>
      </c>
      <c r="E15724" s="673">
        <v>325.29000000000002</v>
      </c>
      <c r="F15724" s="761"/>
    </row>
    <row r="15725" spans="1:6" customFormat="1" ht="24.75">
      <c r="A15725" s="514">
        <v>98765</v>
      </c>
      <c r="B15725" s="275" t="s">
        <v>0</v>
      </c>
      <c r="C15725" s="1329" t="s">
        <v>44981</v>
      </c>
      <c r="D15725" s="514" t="s">
        <v>55</v>
      </c>
      <c r="E15725" s="673">
        <v>7.0000000000000007E-2</v>
      </c>
      <c r="F15725" s="761"/>
    </row>
    <row r="15726" spans="1:6" customFormat="1" ht="24.75">
      <c r="A15726" s="514">
        <v>98764</v>
      </c>
      <c r="B15726" s="275" t="s">
        <v>0</v>
      </c>
      <c r="C15726" s="1329" t="s">
        <v>44982</v>
      </c>
      <c r="D15726" s="514" t="s">
        <v>43</v>
      </c>
      <c r="E15726" s="673">
        <v>7.11</v>
      </c>
      <c r="F15726" s="761"/>
    </row>
    <row r="15727" spans="1:6" customFormat="1" ht="24.75">
      <c r="A15727" s="514">
        <v>99834</v>
      </c>
      <c r="B15727" s="275" t="s">
        <v>0</v>
      </c>
      <c r="C15727" s="1329" t="s">
        <v>12119</v>
      </c>
      <c r="D15727" s="514" t="s">
        <v>55</v>
      </c>
      <c r="E15727" s="673">
        <v>0.24</v>
      </c>
      <c r="F15727" s="761"/>
    </row>
    <row r="15728" spans="1:6" customFormat="1" ht="24.75">
      <c r="A15728" s="514">
        <v>99833</v>
      </c>
      <c r="B15728" s="275" t="s">
        <v>0</v>
      </c>
      <c r="C15728" s="1329" t="s">
        <v>12097</v>
      </c>
      <c r="D15728" s="514" t="s">
        <v>43</v>
      </c>
      <c r="E15728" s="673">
        <v>5.55</v>
      </c>
      <c r="F15728" s="761"/>
    </row>
    <row r="15729" spans="1:6" customFormat="1">
      <c r="A15729" s="514">
        <v>104521</v>
      </c>
      <c r="B15729" s="275" t="s">
        <v>0</v>
      </c>
      <c r="C15729" s="1329" t="s">
        <v>24194</v>
      </c>
      <c r="D15729" s="514" t="s">
        <v>55</v>
      </c>
      <c r="E15729" s="673">
        <v>0</v>
      </c>
      <c r="F15729" s="761"/>
    </row>
    <row r="15730" spans="1:6" customFormat="1">
      <c r="A15730" s="514">
        <v>104520</v>
      </c>
      <c r="B15730" s="275" t="s">
        <v>0</v>
      </c>
      <c r="C15730" s="1329" t="s">
        <v>24195</v>
      </c>
      <c r="D15730" s="514" t="s">
        <v>43</v>
      </c>
      <c r="E15730" s="673">
        <v>0</v>
      </c>
      <c r="F15730" s="761"/>
    </row>
    <row r="15731" spans="1:6" customFormat="1">
      <c r="A15731" s="514">
        <v>90687</v>
      </c>
      <c r="B15731" s="275" t="s">
        <v>0</v>
      </c>
      <c r="C15731" s="1329" t="s">
        <v>12108</v>
      </c>
      <c r="D15731" s="514" t="s">
        <v>55</v>
      </c>
      <c r="E15731" s="673">
        <v>81.64</v>
      </c>
      <c r="F15731" s="761"/>
    </row>
    <row r="15732" spans="1:6" customFormat="1">
      <c r="A15732" s="514">
        <v>90686</v>
      </c>
      <c r="B15732" s="275" t="s">
        <v>0</v>
      </c>
      <c r="C15732" s="1329" t="s">
        <v>12086</v>
      </c>
      <c r="D15732" s="514" t="s">
        <v>43</v>
      </c>
      <c r="E15732" s="673">
        <v>179.26</v>
      </c>
      <c r="F15732" s="761"/>
    </row>
    <row r="15733" spans="1:6" customFormat="1">
      <c r="A15733" s="514">
        <v>5952</v>
      </c>
      <c r="B15733" s="275" t="s">
        <v>0</v>
      </c>
      <c r="C15733" s="1329" t="s">
        <v>423</v>
      </c>
      <c r="D15733" s="514" t="s">
        <v>55</v>
      </c>
      <c r="E15733" s="673">
        <v>28.53</v>
      </c>
      <c r="F15733" s="761"/>
    </row>
    <row r="15734" spans="1:6" customFormat="1">
      <c r="A15734" s="514">
        <v>5795</v>
      </c>
      <c r="B15734" s="275" t="s">
        <v>0</v>
      </c>
      <c r="C15734" s="1329" t="s">
        <v>308</v>
      </c>
      <c r="D15734" s="514" t="s">
        <v>43</v>
      </c>
      <c r="E15734" s="673">
        <v>29.09</v>
      </c>
      <c r="F15734" s="761"/>
    </row>
    <row r="15735" spans="1:6" customFormat="1">
      <c r="A15735" s="514">
        <v>104657</v>
      </c>
      <c r="B15735" s="275" t="s">
        <v>0</v>
      </c>
      <c r="C15735" s="1329" t="s">
        <v>24196</v>
      </c>
      <c r="D15735" s="514" t="s">
        <v>55</v>
      </c>
      <c r="E15735" s="673">
        <v>0</v>
      </c>
      <c r="F15735" s="761"/>
    </row>
    <row r="15736" spans="1:6" customFormat="1">
      <c r="A15736" s="514">
        <v>104656</v>
      </c>
      <c r="B15736" s="275" t="s">
        <v>0</v>
      </c>
      <c r="C15736" s="1329" t="s">
        <v>24197</v>
      </c>
      <c r="D15736" s="514" t="s">
        <v>43</v>
      </c>
      <c r="E15736" s="673">
        <v>0</v>
      </c>
      <c r="F15736" s="761"/>
    </row>
    <row r="15737" spans="1:6" customFormat="1">
      <c r="A15737" s="514">
        <v>102274</v>
      </c>
      <c r="B15737" s="275" t="s">
        <v>0</v>
      </c>
      <c r="C15737" s="1329" t="s">
        <v>24198</v>
      </c>
      <c r="D15737" s="514" t="s">
        <v>55</v>
      </c>
      <c r="E15737" s="673">
        <v>28.91</v>
      </c>
      <c r="F15737" s="761"/>
    </row>
    <row r="15738" spans="1:6" customFormat="1">
      <c r="A15738" s="514">
        <v>102275</v>
      </c>
      <c r="B15738" s="275" t="s">
        <v>0</v>
      </c>
      <c r="C15738" s="1329" t="s">
        <v>401</v>
      </c>
      <c r="D15738" s="514" t="s">
        <v>43</v>
      </c>
      <c r="E15738" s="673">
        <v>31.85</v>
      </c>
      <c r="F15738" s="761"/>
    </row>
    <row r="15739" spans="1:6" customFormat="1">
      <c r="A15739" s="514">
        <v>95259</v>
      </c>
      <c r="B15739" s="275" t="s">
        <v>0</v>
      </c>
      <c r="C15739" s="1329" t="s">
        <v>482</v>
      </c>
      <c r="D15739" s="514" t="s">
        <v>55</v>
      </c>
      <c r="E15739" s="673">
        <v>29.1</v>
      </c>
      <c r="F15739" s="761"/>
    </row>
    <row r="15740" spans="1:6" customFormat="1">
      <c r="A15740" s="514">
        <v>95258</v>
      </c>
      <c r="B15740" s="275" t="s">
        <v>0</v>
      </c>
      <c r="C15740" s="1329" t="s">
        <v>387</v>
      </c>
      <c r="D15740" s="514" t="s">
        <v>43</v>
      </c>
      <c r="E15740" s="673">
        <v>30.24</v>
      </c>
      <c r="F15740" s="761"/>
    </row>
    <row r="15741" spans="1:6" customFormat="1">
      <c r="A15741" s="514">
        <v>105917</v>
      </c>
      <c r="B15741" s="275" t="s">
        <v>0</v>
      </c>
      <c r="C15741" s="1329" t="s">
        <v>24199</v>
      </c>
      <c r="D15741" s="514" t="s">
        <v>55</v>
      </c>
      <c r="E15741" s="673">
        <v>28.93</v>
      </c>
      <c r="F15741" s="761"/>
    </row>
    <row r="15742" spans="1:6" customFormat="1">
      <c r="A15742" s="514">
        <v>105916</v>
      </c>
      <c r="B15742" s="275" t="s">
        <v>0</v>
      </c>
      <c r="C15742" s="1329" t="s">
        <v>24200</v>
      </c>
      <c r="D15742" s="514" t="s">
        <v>43</v>
      </c>
      <c r="E15742" s="673">
        <v>29.9</v>
      </c>
      <c r="F15742" s="761"/>
    </row>
    <row r="15743" spans="1:6" customFormat="1" ht="24.75">
      <c r="A15743" s="514">
        <v>103794</v>
      </c>
      <c r="B15743" s="275" t="s">
        <v>0</v>
      </c>
      <c r="C15743" s="1329" t="s">
        <v>24201</v>
      </c>
      <c r="D15743" s="514" t="s">
        <v>55</v>
      </c>
      <c r="E15743" s="673">
        <v>0</v>
      </c>
      <c r="F15743" s="761"/>
    </row>
    <row r="15744" spans="1:6" customFormat="1" ht="24.75">
      <c r="A15744" s="514">
        <v>103793</v>
      </c>
      <c r="B15744" s="275" t="s">
        <v>0</v>
      </c>
      <c r="C15744" s="1329" t="s">
        <v>24202</v>
      </c>
      <c r="D15744" s="514" t="s">
        <v>43</v>
      </c>
      <c r="E15744" s="673">
        <v>0</v>
      </c>
      <c r="F15744" s="761"/>
    </row>
    <row r="15745" spans="1:6" customFormat="1">
      <c r="A15745" s="514">
        <v>96156</v>
      </c>
      <c r="B15745" s="275" t="s">
        <v>0</v>
      </c>
      <c r="C15745" s="1329" t="s">
        <v>493</v>
      </c>
      <c r="D15745" s="514" t="s">
        <v>55</v>
      </c>
      <c r="E15745" s="673">
        <v>67.05</v>
      </c>
      <c r="F15745" s="761"/>
    </row>
    <row r="15746" spans="1:6" customFormat="1">
      <c r="A15746" s="514">
        <v>96158</v>
      </c>
      <c r="B15746" s="275" t="s">
        <v>0</v>
      </c>
      <c r="C15746" s="1329" t="s">
        <v>398</v>
      </c>
      <c r="D15746" s="514" t="s">
        <v>43</v>
      </c>
      <c r="E15746" s="673">
        <v>140.18</v>
      </c>
      <c r="F15746" s="761"/>
    </row>
    <row r="15747" spans="1:6" customFormat="1">
      <c r="A15747" s="514">
        <v>90693</v>
      </c>
      <c r="B15747" s="275" t="s">
        <v>0</v>
      </c>
      <c r="C15747" s="1329" t="s">
        <v>454</v>
      </c>
      <c r="D15747" s="514" t="s">
        <v>55</v>
      </c>
      <c r="E15747" s="673">
        <v>62.36</v>
      </c>
      <c r="F15747" s="761"/>
    </row>
    <row r="15748" spans="1:6" customFormat="1">
      <c r="A15748" s="514">
        <v>90692</v>
      </c>
      <c r="B15748" s="275" t="s">
        <v>0</v>
      </c>
      <c r="C15748" s="1329" t="s">
        <v>359</v>
      </c>
      <c r="D15748" s="514" t="s">
        <v>43</v>
      </c>
      <c r="E15748" s="673">
        <v>130.85</v>
      </c>
      <c r="F15748" s="761"/>
    </row>
    <row r="15749" spans="1:6" customFormat="1">
      <c r="A15749" s="514">
        <v>96246</v>
      </c>
      <c r="B15749" s="275" t="s">
        <v>0</v>
      </c>
      <c r="C15749" s="1329" t="s">
        <v>24203</v>
      </c>
      <c r="D15749" s="514" t="s">
        <v>55</v>
      </c>
      <c r="E15749" s="673">
        <v>73.44</v>
      </c>
      <c r="F15749" s="761"/>
    </row>
    <row r="15750" spans="1:6" customFormat="1">
      <c r="A15750" s="514">
        <v>96245</v>
      </c>
      <c r="B15750" s="275" t="s">
        <v>0</v>
      </c>
      <c r="C15750" s="1329" t="s">
        <v>24204</v>
      </c>
      <c r="D15750" s="514" t="s">
        <v>43</v>
      </c>
      <c r="E15750" s="673">
        <v>122.12</v>
      </c>
      <c r="F15750" s="761"/>
    </row>
    <row r="15751" spans="1:6" customFormat="1">
      <c r="A15751" s="514">
        <v>88404</v>
      </c>
      <c r="B15751" s="275" t="s">
        <v>0</v>
      </c>
      <c r="C15751" s="1329" t="s">
        <v>12102</v>
      </c>
      <c r="D15751" s="514" t="s">
        <v>55</v>
      </c>
      <c r="E15751" s="673">
        <v>1.21</v>
      </c>
      <c r="F15751" s="761"/>
    </row>
    <row r="15752" spans="1:6" customFormat="1">
      <c r="A15752" s="514">
        <v>88399</v>
      </c>
      <c r="B15752" s="275" t="s">
        <v>0</v>
      </c>
      <c r="C15752" s="1329" t="s">
        <v>12080</v>
      </c>
      <c r="D15752" s="514" t="s">
        <v>43</v>
      </c>
      <c r="E15752" s="673">
        <v>4.4800000000000004</v>
      </c>
      <c r="F15752" s="761"/>
    </row>
    <row r="15753" spans="1:6" customFormat="1">
      <c r="A15753" s="514">
        <v>88392</v>
      </c>
      <c r="B15753" s="275" t="s">
        <v>0</v>
      </c>
      <c r="C15753" s="1329" t="s">
        <v>12100</v>
      </c>
      <c r="D15753" s="514" t="s">
        <v>55</v>
      </c>
      <c r="E15753" s="673">
        <v>1.28</v>
      </c>
      <c r="F15753" s="761"/>
    </row>
    <row r="15754" spans="1:6" customFormat="1">
      <c r="A15754" s="514">
        <v>88386</v>
      </c>
      <c r="B15754" s="275" t="s">
        <v>0</v>
      </c>
      <c r="C15754" s="1329" t="s">
        <v>12078</v>
      </c>
      <c r="D15754" s="514" t="s">
        <v>43</v>
      </c>
      <c r="E15754" s="673">
        <v>6.08</v>
      </c>
      <c r="F15754" s="761"/>
    </row>
    <row r="15755" spans="1:6" customFormat="1">
      <c r="A15755" s="514">
        <v>88398</v>
      </c>
      <c r="B15755" s="275" t="s">
        <v>0</v>
      </c>
      <c r="C15755" s="1329" t="s">
        <v>12101</v>
      </c>
      <c r="D15755" s="514" t="s">
        <v>55</v>
      </c>
      <c r="E15755" s="673">
        <v>1.52</v>
      </c>
      <c r="F15755" s="761"/>
    </row>
    <row r="15756" spans="1:6" customFormat="1">
      <c r="A15756" s="514">
        <v>88393</v>
      </c>
      <c r="B15756" s="275" t="s">
        <v>0</v>
      </c>
      <c r="C15756" s="1329" t="s">
        <v>12079</v>
      </c>
      <c r="D15756" s="514" t="s">
        <v>43</v>
      </c>
      <c r="E15756" s="673">
        <v>8.36</v>
      </c>
      <c r="F15756" s="761"/>
    </row>
    <row r="15757" spans="1:6" customFormat="1" ht="24.75">
      <c r="A15757" s="514">
        <v>90638</v>
      </c>
      <c r="B15757" s="275" t="s">
        <v>0</v>
      </c>
      <c r="C15757" s="1329" t="s">
        <v>447</v>
      </c>
      <c r="D15757" s="514" t="s">
        <v>55</v>
      </c>
      <c r="E15757" s="673">
        <v>6.1</v>
      </c>
      <c r="F15757" s="761"/>
    </row>
    <row r="15758" spans="1:6" customFormat="1" ht="24.75">
      <c r="A15758" s="514">
        <v>90637</v>
      </c>
      <c r="B15758" s="275" t="s">
        <v>0</v>
      </c>
      <c r="C15758" s="1329" t="s">
        <v>352</v>
      </c>
      <c r="D15758" s="514" t="s">
        <v>43</v>
      </c>
      <c r="E15758" s="673">
        <v>18.850000000000001</v>
      </c>
      <c r="F15758" s="761"/>
    </row>
    <row r="15759" spans="1:6" customFormat="1" ht="24.75">
      <c r="A15759" s="514">
        <v>103243</v>
      </c>
      <c r="B15759" s="275" t="s">
        <v>0</v>
      </c>
      <c r="C15759" s="1329" t="s">
        <v>24205</v>
      </c>
      <c r="D15759" s="514" t="s">
        <v>55</v>
      </c>
      <c r="E15759" s="673">
        <v>0</v>
      </c>
      <c r="F15759" s="761"/>
    </row>
    <row r="15760" spans="1:6" customFormat="1" ht="24.75">
      <c r="A15760" s="514">
        <v>103242</v>
      </c>
      <c r="B15760" s="275" t="s">
        <v>0</v>
      </c>
      <c r="C15760" s="1329" t="s">
        <v>24206</v>
      </c>
      <c r="D15760" s="514" t="s">
        <v>43</v>
      </c>
      <c r="E15760" s="673">
        <v>0</v>
      </c>
      <c r="F15760" s="761"/>
    </row>
    <row r="15761" spans="1:6" customFormat="1" ht="24.75">
      <c r="A15761" s="514">
        <v>5806</v>
      </c>
      <c r="B15761" s="275" t="s">
        <v>0</v>
      </c>
      <c r="C15761" s="1329" t="s">
        <v>404</v>
      </c>
      <c r="D15761" s="514" t="s">
        <v>55</v>
      </c>
      <c r="E15761" s="673">
        <v>0.39</v>
      </c>
      <c r="F15761" s="761"/>
    </row>
    <row r="15762" spans="1:6" customFormat="1" ht="24.75">
      <c r="A15762" s="514">
        <v>73536</v>
      </c>
      <c r="B15762" s="275" t="s">
        <v>0</v>
      </c>
      <c r="C15762" s="1329" t="s">
        <v>336</v>
      </c>
      <c r="D15762" s="514" t="s">
        <v>43</v>
      </c>
      <c r="E15762" s="673">
        <v>21.44</v>
      </c>
      <c r="F15762" s="761"/>
    </row>
    <row r="15763" spans="1:6" customFormat="1" ht="24.75">
      <c r="A15763" s="514">
        <v>7043</v>
      </c>
      <c r="B15763" s="275" t="s">
        <v>0</v>
      </c>
      <c r="C15763" s="1329" t="s">
        <v>428</v>
      </c>
      <c r="D15763" s="514" t="s">
        <v>55</v>
      </c>
      <c r="E15763" s="673">
        <v>0.49</v>
      </c>
      <c r="F15763" s="761"/>
    </row>
    <row r="15764" spans="1:6" customFormat="1" ht="24.75">
      <c r="A15764" s="514">
        <v>7042</v>
      </c>
      <c r="B15764" s="275" t="s">
        <v>0</v>
      </c>
      <c r="C15764" s="1329" t="s">
        <v>331</v>
      </c>
      <c r="D15764" s="514" t="s">
        <v>43</v>
      </c>
      <c r="E15764" s="673">
        <v>25.37</v>
      </c>
      <c r="F15764" s="761"/>
    </row>
    <row r="15765" spans="1:6" customFormat="1">
      <c r="A15765" s="514">
        <v>5934</v>
      </c>
      <c r="B15765" s="275" t="s">
        <v>0</v>
      </c>
      <c r="C15765" s="1329" t="s">
        <v>59</v>
      </c>
      <c r="D15765" s="514" t="s">
        <v>55</v>
      </c>
      <c r="E15765" s="673">
        <v>106.09</v>
      </c>
      <c r="F15765" s="761"/>
    </row>
    <row r="15766" spans="1:6" customFormat="1">
      <c r="A15766" s="514">
        <v>5932</v>
      </c>
      <c r="B15766" s="275" t="s">
        <v>0</v>
      </c>
      <c r="C15766" s="1329" t="s">
        <v>47</v>
      </c>
      <c r="D15766" s="514" t="s">
        <v>43</v>
      </c>
      <c r="E15766" s="673">
        <v>261.85000000000002</v>
      </c>
      <c r="F15766" s="761"/>
    </row>
    <row r="15767" spans="1:6" customFormat="1">
      <c r="A15767" s="514">
        <v>96159</v>
      </c>
      <c r="B15767" s="275" t="s">
        <v>0</v>
      </c>
      <c r="C15767" s="1329" t="s">
        <v>494</v>
      </c>
      <c r="D15767" s="514" t="s">
        <v>55</v>
      </c>
      <c r="E15767" s="673">
        <v>112.61</v>
      </c>
      <c r="F15767" s="761"/>
    </row>
    <row r="15768" spans="1:6" customFormat="1">
      <c r="A15768" s="514">
        <v>95133</v>
      </c>
      <c r="B15768" s="275" t="s">
        <v>0</v>
      </c>
      <c r="C15768" s="1329" t="s">
        <v>385</v>
      </c>
      <c r="D15768" s="514" t="s">
        <v>43</v>
      </c>
      <c r="E15768" s="673">
        <v>212</v>
      </c>
      <c r="F15768" s="761"/>
    </row>
    <row r="15769" spans="1:6" customFormat="1">
      <c r="A15769" s="514">
        <v>102986</v>
      </c>
      <c r="B15769" s="275" t="s">
        <v>0</v>
      </c>
      <c r="C15769" s="1329" t="s">
        <v>24207</v>
      </c>
      <c r="D15769" s="514" t="s">
        <v>55</v>
      </c>
      <c r="E15769" s="673">
        <v>0</v>
      </c>
      <c r="F15769" s="761"/>
    </row>
    <row r="15770" spans="1:6" customFormat="1">
      <c r="A15770" s="514">
        <v>102987</v>
      </c>
      <c r="B15770" s="275" t="s">
        <v>0</v>
      </c>
      <c r="C15770" s="1329" t="s">
        <v>24208</v>
      </c>
      <c r="D15770" s="514" t="s">
        <v>43</v>
      </c>
      <c r="E15770" s="673">
        <v>0</v>
      </c>
      <c r="F15770" s="761"/>
    </row>
    <row r="15771" spans="1:6" customFormat="1">
      <c r="A15771" s="514">
        <v>92961</v>
      </c>
      <c r="B15771" s="275" t="s">
        <v>0</v>
      </c>
      <c r="C15771" s="1329" t="s">
        <v>64</v>
      </c>
      <c r="D15771" s="514" t="s">
        <v>55</v>
      </c>
      <c r="E15771" s="673">
        <v>5.38</v>
      </c>
      <c r="F15771" s="761"/>
    </row>
    <row r="15772" spans="1:6" customFormat="1">
      <c r="A15772" s="514">
        <v>92960</v>
      </c>
      <c r="B15772" s="275" t="s">
        <v>0</v>
      </c>
      <c r="C15772" s="1329" t="s">
        <v>53</v>
      </c>
      <c r="D15772" s="514" t="s">
        <v>43</v>
      </c>
      <c r="E15772" s="673">
        <v>19.12</v>
      </c>
      <c r="F15772" s="761"/>
    </row>
    <row r="15773" spans="1:6" customFormat="1">
      <c r="A15773" s="514">
        <v>102863</v>
      </c>
      <c r="B15773" s="275" t="s">
        <v>0</v>
      </c>
      <c r="C15773" s="1329" t="s">
        <v>24209</v>
      </c>
      <c r="D15773" s="514" t="s">
        <v>55</v>
      </c>
      <c r="E15773" s="673">
        <v>0</v>
      </c>
      <c r="F15773" s="761"/>
    </row>
    <row r="15774" spans="1:6" customFormat="1">
      <c r="A15774" s="514">
        <v>102862</v>
      </c>
      <c r="B15774" s="275" t="s">
        <v>0</v>
      </c>
      <c r="C15774" s="1329" t="s">
        <v>24210</v>
      </c>
      <c r="D15774" s="514" t="s">
        <v>43</v>
      </c>
      <c r="E15774" s="673">
        <v>0</v>
      </c>
      <c r="F15774" s="761"/>
    </row>
    <row r="15775" spans="1:6" customFormat="1" ht="24.75">
      <c r="A15775" s="514">
        <v>93409</v>
      </c>
      <c r="B15775" s="275" t="s">
        <v>0</v>
      </c>
      <c r="C15775" s="1329" t="s">
        <v>24211</v>
      </c>
      <c r="D15775" s="514" t="s">
        <v>55</v>
      </c>
      <c r="E15775" s="673">
        <v>40.64</v>
      </c>
      <c r="F15775" s="761"/>
    </row>
    <row r="15776" spans="1:6" customFormat="1" ht="24.75">
      <c r="A15776" s="514">
        <v>93408</v>
      </c>
      <c r="B15776" s="275" t="s">
        <v>0</v>
      </c>
      <c r="C15776" s="1329" t="s">
        <v>24212</v>
      </c>
      <c r="D15776" s="514" t="s">
        <v>43</v>
      </c>
      <c r="E15776" s="673">
        <v>95.48</v>
      </c>
      <c r="F15776" s="761"/>
    </row>
    <row r="15777" spans="1:6" customFormat="1">
      <c r="A15777" s="514">
        <v>102941</v>
      </c>
      <c r="B15777" s="275" t="s">
        <v>0</v>
      </c>
      <c r="C15777" s="1329" t="s">
        <v>24213</v>
      </c>
      <c r="D15777" s="514" t="s">
        <v>55</v>
      </c>
      <c r="E15777" s="673">
        <v>0</v>
      </c>
      <c r="F15777" s="761"/>
    </row>
    <row r="15778" spans="1:6" customFormat="1">
      <c r="A15778" s="514">
        <v>102940</v>
      </c>
      <c r="B15778" s="275" t="s">
        <v>0</v>
      </c>
      <c r="C15778" s="1329" t="s">
        <v>24214</v>
      </c>
      <c r="D15778" s="514" t="s">
        <v>43</v>
      </c>
      <c r="E15778" s="673">
        <v>0</v>
      </c>
      <c r="F15778" s="761"/>
    </row>
    <row r="15779" spans="1:6" customFormat="1" ht="24.75">
      <c r="A15779" s="514">
        <v>103164</v>
      </c>
      <c r="B15779" s="275" t="s">
        <v>0</v>
      </c>
      <c r="C15779" s="1329" t="s">
        <v>24215</v>
      </c>
      <c r="D15779" s="514" t="s">
        <v>55</v>
      </c>
      <c r="E15779" s="673">
        <v>0</v>
      </c>
      <c r="F15779" s="761"/>
    </row>
    <row r="15780" spans="1:6" customFormat="1" ht="24.75">
      <c r="A15780" s="514">
        <v>103163</v>
      </c>
      <c r="B15780" s="275" t="s">
        <v>0</v>
      </c>
      <c r="C15780" s="1329" t="s">
        <v>24216</v>
      </c>
      <c r="D15780" s="514" t="s">
        <v>43</v>
      </c>
      <c r="E15780" s="673">
        <v>0</v>
      </c>
      <c r="F15780" s="761"/>
    </row>
    <row r="15781" spans="1:6" customFormat="1" ht="24.75">
      <c r="A15781" s="514">
        <v>103158</v>
      </c>
      <c r="B15781" s="275" t="s">
        <v>0</v>
      </c>
      <c r="C15781" s="1329" t="s">
        <v>24217</v>
      </c>
      <c r="D15781" s="514" t="s">
        <v>55</v>
      </c>
      <c r="E15781" s="673">
        <v>0</v>
      </c>
      <c r="F15781" s="761"/>
    </row>
    <row r="15782" spans="1:6" customFormat="1" ht="24.75">
      <c r="A15782" s="514">
        <v>103157</v>
      </c>
      <c r="B15782" s="275" t="s">
        <v>0</v>
      </c>
      <c r="C15782" s="1329" t="s">
        <v>24218</v>
      </c>
      <c r="D15782" s="514" t="s">
        <v>43</v>
      </c>
      <c r="E15782" s="673">
        <v>0</v>
      </c>
      <c r="F15782" s="761"/>
    </row>
    <row r="15783" spans="1:6" customFormat="1" ht="24.75">
      <c r="A15783" s="514">
        <v>103176</v>
      </c>
      <c r="B15783" s="275" t="s">
        <v>0</v>
      </c>
      <c r="C15783" s="1329" t="s">
        <v>24219</v>
      </c>
      <c r="D15783" s="514" t="s">
        <v>55</v>
      </c>
      <c r="E15783" s="673">
        <v>0</v>
      </c>
      <c r="F15783" s="761"/>
    </row>
    <row r="15784" spans="1:6" customFormat="1" ht="24.75">
      <c r="A15784" s="514">
        <v>103175</v>
      </c>
      <c r="B15784" s="275" t="s">
        <v>0</v>
      </c>
      <c r="C15784" s="1329" t="s">
        <v>24220</v>
      </c>
      <c r="D15784" s="514" t="s">
        <v>43</v>
      </c>
      <c r="E15784" s="673">
        <v>0</v>
      </c>
      <c r="F15784" s="761"/>
    </row>
    <row r="15785" spans="1:6" customFormat="1" ht="24.75">
      <c r="A15785" s="514">
        <v>103182</v>
      </c>
      <c r="B15785" s="275" t="s">
        <v>0</v>
      </c>
      <c r="C15785" s="1329" t="s">
        <v>24221</v>
      </c>
      <c r="D15785" s="514" t="s">
        <v>55</v>
      </c>
      <c r="E15785" s="673">
        <v>0</v>
      </c>
      <c r="F15785" s="761"/>
    </row>
    <row r="15786" spans="1:6" customFormat="1" ht="24.75">
      <c r="A15786" s="514">
        <v>103181</v>
      </c>
      <c r="B15786" s="275" t="s">
        <v>0</v>
      </c>
      <c r="C15786" s="1329" t="s">
        <v>24222</v>
      </c>
      <c r="D15786" s="514" t="s">
        <v>43</v>
      </c>
      <c r="E15786" s="673">
        <v>0</v>
      </c>
      <c r="F15786" s="761"/>
    </row>
    <row r="15787" spans="1:6" customFormat="1" ht="24.75">
      <c r="A15787" s="514">
        <v>103170</v>
      </c>
      <c r="B15787" s="275" t="s">
        <v>0</v>
      </c>
      <c r="C15787" s="1329" t="s">
        <v>24223</v>
      </c>
      <c r="D15787" s="514" t="s">
        <v>55</v>
      </c>
      <c r="E15787" s="673">
        <v>0</v>
      </c>
      <c r="F15787" s="761"/>
    </row>
    <row r="15788" spans="1:6" customFormat="1" ht="24.75">
      <c r="A15788" s="514">
        <v>103169</v>
      </c>
      <c r="B15788" s="275" t="s">
        <v>0</v>
      </c>
      <c r="C15788" s="1329" t="s">
        <v>24224</v>
      </c>
      <c r="D15788" s="514" t="s">
        <v>43</v>
      </c>
      <c r="E15788" s="673">
        <v>0</v>
      </c>
      <c r="F15788" s="761"/>
    </row>
    <row r="15789" spans="1:6" customFormat="1">
      <c r="A15789" s="514">
        <v>102869</v>
      </c>
      <c r="B15789" s="275" t="s">
        <v>0</v>
      </c>
      <c r="C15789" s="1329" t="s">
        <v>24225</v>
      </c>
      <c r="D15789" s="514" t="s">
        <v>55</v>
      </c>
      <c r="E15789" s="673">
        <v>0</v>
      </c>
      <c r="F15789" s="761"/>
    </row>
    <row r="15790" spans="1:6" customFormat="1">
      <c r="A15790" s="514">
        <v>102868</v>
      </c>
      <c r="B15790" s="275" t="s">
        <v>0</v>
      </c>
      <c r="C15790" s="1329" t="s">
        <v>24226</v>
      </c>
      <c r="D15790" s="514" t="s">
        <v>43</v>
      </c>
      <c r="E15790" s="673">
        <v>0</v>
      </c>
      <c r="F15790" s="761"/>
    </row>
    <row r="15791" spans="1:6" customFormat="1">
      <c r="A15791" s="514">
        <v>92113</v>
      </c>
      <c r="B15791" s="275" t="s">
        <v>0</v>
      </c>
      <c r="C15791" s="1329" t="s">
        <v>12110</v>
      </c>
      <c r="D15791" s="514" t="s">
        <v>55</v>
      </c>
      <c r="E15791" s="673">
        <v>1.42</v>
      </c>
      <c r="F15791" s="761"/>
    </row>
    <row r="15792" spans="1:6" customFormat="1">
      <c r="A15792" s="514">
        <v>92112</v>
      </c>
      <c r="B15792" s="275" t="s">
        <v>0</v>
      </c>
      <c r="C15792" s="1329" t="s">
        <v>12088</v>
      </c>
      <c r="D15792" s="514" t="s">
        <v>43</v>
      </c>
      <c r="E15792" s="673">
        <v>4.33</v>
      </c>
      <c r="F15792" s="761"/>
    </row>
    <row r="15793" spans="1:6" customFormat="1" ht="24.75">
      <c r="A15793" s="514">
        <v>90675</v>
      </c>
      <c r="B15793" s="275" t="s">
        <v>0</v>
      </c>
      <c r="C15793" s="1329" t="s">
        <v>452</v>
      </c>
      <c r="D15793" s="514" t="s">
        <v>55</v>
      </c>
      <c r="E15793" s="673">
        <v>327.76</v>
      </c>
      <c r="F15793" s="761"/>
    </row>
    <row r="15794" spans="1:6" customFormat="1" ht="24.75">
      <c r="A15794" s="514">
        <v>90674</v>
      </c>
      <c r="B15794" s="275" t="s">
        <v>0</v>
      </c>
      <c r="C15794" s="1329" t="s">
        <v>357</v>
      </c>
      <c r="D15794" s="514" t="s">
        <v>43</v>
      </c>
      <c r="E15794" s="673">
        <v>729.02</v>
      </c>
      <c r="F15794" s="761"/>
    </row>
    <row r="15795" spans="1:6" customFormat="1" ht="24.75">
      <c r="A15795" s="514">
        <v>93225</v>
      </c>
      <c r="B15795" s="275" t="s">
        <v>0</v>
      </c>
      <c r="C15795" s="1329" t="s">
        <v>471</v>
      </c>
      <c r="D15795" s="514" t="s">
        <v>55</v>
      </c>
      <c r="E15795" s="673">
        <v>482.2</v>
      </c>
      <c r="F15795" s="761"/>
    </row>
    <row r="15796" spans="1:6" customFormat="1" ht="24.75">
      <c r="A15796" s="514">
        <v>93224</v>
      </c>
      <c r="B15796" s="275" t="s">
        <v>0</v>
      </c>
      <c r="C15796" s="1329" t="s">
        <v>375</v>
      </c>
      <c r="D15796" s="514" t="s">
        <v>43</v>
      </c>
      <c r="E15796" s="673">
        <v>1071.22</v>
      </c>
      <c r="F15796" s="761"/>
    </row>
    <row r="15797" spans="1:6" customFormat="1">
      <c r="A15797" s="514">
        <v>104696</v>
      </c>
      <c r="B15797" s="275" t="s">
        <v>0</v>
      </c>
      <c r="C15797" s="1329" t="s">
        <v>24227</v>
      </c>
      <c r="D15797" s="514" t="s">
        <v>55</v>
      </c>
      <c r="E15797" s="673">
        <v>39.31</v>
      </c>
      <c r="F15797" s="761"/>
    </row>
    <row r="15798" spans="1:6" customFormat="1">
      <c r="A15798" s="514">
        <v>104695</v>
      </c>
      <c r="B15798" s="275" t="s">
        <v>0</v>
      </c>
      <c r="C15798" s="1329" t="s">
        <v>24228</v>
      </c>
      <c r="D15798" s="514" t="s">
        <v>43</v>
      </c>
      <c r="E15798" s="673">
        <v>42.93</v>
      </c>
      <c r="F15798" s="761"/>
    </row>
    <row r="15799" spans="1:6" customFormat="1" ht="24.75">
      <c r="A15799" s="514">
        <v>90681</v>
      </c>
      <c r="B15799" s="275" t="s">
        <v>0</v>
      </c>
      <c r="C15799" s="1329" t="s">
        <v>453</v>
      </c>
      <c r="D15799" s="514" t="s">
        <v>55</v>
      </c>
      <c r="E15799" s="673">
        <v>173.29</v>
      </c>
      <c r="F15799" s="761"/>
    </row>
    <row r="15800" spans="1:6" customFormat="1" ht="24.75">
      <c r="A15800" s="514">
        <v>90680</v>
      </c>
      <c r="B15800" s="275" t="s">
        <v>0</v>
      </c>
      <c r="C15800" s="1329" t="s">
        <v>358</v>
      </c>
      <c r="D15800" s="514" t="s">
        <v>43</v>
      </c>
      <c r="E15800" s="673">
        <v>395.03</v>
      </c>
      <c r="F15800" s="761"/>
    </row>
    <row r="15801" spans="1:6" customFormat="1" ht="24.75">
      <c r="A15801" s="514">
        <v>102875</v>
      </c>
      <c r="B15801" s="275" t="s">
        <v>0</v>
      </c>
      <c r="C15801" s="1329" t="s">
        <v>24229</v>
      </c>
      <c r="D15801" s="514" t="s">
        <v>55</v>
      </c>
      <c r="E15801" s="673">
        <v>461.13</v>
      </c>
      <c r="F15801" s="761"/>
    </row>
    <row r="15802" spans="1:6" customFormat="1" ht="24.75">
      <c r="A15802" s="514">
        <v>102874</v>
      </c>
      <c r="B15802" s="275" t="s">
        <v>0</v>
      </c>
      <c r="C15802" s="1329" t="s">
        <v>24230</v>
      </c>
      <c r="D15802" s="514" t="s">
        <v>43</v>
      </c>
      <c r="E15802" s="673">
        <v>993.36</v>
      </c>
      <c r="F15802" s="761"/>
    </row>
    <row r="15803" spans="1:6" customFormat="1" ht="24.75">
      <c r="A15803" s="514">
        <v>102965</v>
      </c>
      <c r="B15803" s="275" t="s">
        <v>0</v>
      </c>
      <c r="C15803" s="1329" t="s">
        <v>24231</v>
      </c>
      <c r="D15803" s="514" t="s">
        <v>55</v>
      </c>
      <c r="E15803" s="673">
        <v>243.45</v>
      </c>
      <c r="F15803" s="761"/>
    </row>
    <row r="15804" spans="1:6" customFormat="1" ht="24.75">
      <c r="A15804" s="514">
        <v>102964</v>
      </c>
      <c r="B15804" s="275" t="s">
        <v>0</v>
      </c>
      <c r="C15804" s="1329" t="s">
        <v>24232</v>
      </c>
      <c r="D15804" s="514" t="s">
        <v>43</v>
      </c>
      <c r="E15804" s="673">
        <v>476.94</v>
      </c>
      <c r="F15804" s="761"/>
    </row>
    <row r="15805" spans="1:6" customFormat="1">
      <c r="A15805" s="514">
        <v>90626</v>
      </c>
      <c r="B15805" s="275" t="s">
        <v>0</v>
      </c>
      <c r="C15805" s="1329" t="s">
        <v>445</v>
      </c>
      <c r="D15805" s="514" t="s">
        <v>55</v>
      </c>
      <c r="E15805" s="673">
        <v>3.51</v>
      </c>
      <c r="F15805" s="761"/>
    </row>
    <row r="15806" spans="1:6" customFormat="1">
      <c r="A15806" s="514">
        <v>90625</v>
      </c>
      <c r="B15806" s="275" t="s">
        <v>0</v>
      </c>
      <c r="C15806" s="1329" t="s">
        <v>350</v>
      </c>
      <c r="D15806" s="514" t="s">
        <v>43</v>
      </c>
      <c r="E15806" s="673">
        <v>10.74</v>
      </c>
      <c r="F15806" s="761"/>
    </row>
    <row r="15807" spans="1:6" customFormat="1">
      <c r="A15807" s="514">
        <v>102881</v>
      </c>
      <c r="B15807" s="275" t="s">
        <v>0</v>
      </c>
      <c r="C15807" s="1329" t="s">
        <v>24233</v>
      </c>
      <c r="D15807" s="514" t="s">
        <v>55</v>
      </c>
      <c r="E15807" s="673">
        <v>625.94000000000005</v>
      </c>
      <c r="F15807" s="761"/>
    </row>
    <row r="15808" spans="1:6" customFormat="1">
      <c r="A15808" s="514">
        <v>102880</v>
      </c>
      <c r="B15808" s="275" t="s">
        <v>0</v>
      </c>
      <c r="C15808" s="1329" t="s">
        <v>24234</v>
      </c>
      <c r="D15808" s="514" t="s">
        <v>43</v>
      </c>
      <c r="E15808" s="673">
        <v>1378.41</v>
      </c>
      <c r="F15808" s="761"/>
    </row>
    <row r="15809" spans="1:6" customFormat="1" ht="24.75">
      <c r="A15809" s="514">
        <v>103225</v>
      </c>
      <c r="B15809" s="275" t="s">
        <v>0</v>
      </c>
      <c r="C15809" s="1329" t="s">
        <v>24235</v>
      </c>
      <c r="D15809" s="514" t="s">
        <v>55</v>
      </c>
      <c r="E15809" s="673">
        <v>217.93</v>
      </c>
      <c r="F15809" s="761"/>
    </row>
    <row r="15810" spans="1:6" customFormat="1" ht="24.75">
      <c r="A15810" s="514">
        <v>103224</v>
      </c>
      <c r="B15810" s="275" t="s">
        <v>0</v>
      </c>
      <c r="C15810" s="1329" t="s">
        <v>24236</v>
      </c>
      <c r="D15810" s="514" t="s">
        <v>43</v>
      </c>
      <c r="E15810" s="673">
        <v>428.89</v>
      </c>
      <c r="F15810" s="761"/>
    </row>
    <row r="15811" spans="1:6" customFormat="1" ht="24.75">
      <c r="A15811" s="514">
        <v>103237</v>
      </c>
      <c r="B15811" s="275" t="s">
        <v>0</v>
      </c>
      <c r="C15811" s="1329" t="s">
        <v>24237</v>
      </c>
      <c r="D15811" s="514" t="s">
        <v>55</v>
      </c>
      <c r="E15811" s="673">
        <v>602.12</v>
      </c>
      <c r="F15811" s="761"/>
    </row>
    <row r="15812" spans="1:6" customFormat="1" ht="24.75">
      <c r="A15812" s="514">
        <v>103236</v>
      </c>
      <c r="B15812" s="275" t="s">
        <v>0</v>
      </c>
      <c r="C15812" s="1329" t="s">
        <v>24238</v>
      </c>
      <c r="D15812" s="514" t="s">
        <v>43</v>
      </c>
      <c r="E15812" s="673">
        <v>1284.3800000000001</v>
      </c>
      <c r="F15812" s="761"/>
    </row>
    <row r="15813" spans="1:6" customFormat="1" ht="24.75">
      <c r="A15813" s="514">
        <v>103231</v>
      </c>
      <c r="B15813" s="275" t="s">
        <v>0</v>
      </c>
      <c r="C15813" s="1329" t="s">
        <v>24239</v>
      </c>
      <c r="D15813" s="514" t="s">
        <v>55</v>
      </c>
      <c r="E15813" s="673">
        <v>450.56</v>
      </c>
      <c r="F15813" s="761"/>
    </row>
    <row r="15814" spans="1:6" customFormat="1" ht="24.75">
      <c r="A15814" s="514">
        <v>103230</v>
      </c>
      <c r="B15814" s="275" t="s">
        <v>0</v>
      </c>
      <c r="C15814" s="1329" t="s">
        <v>24240</v>
      </c>
      <c r="D15814" s="514" t="s">
        <v>43</v>
      </c>
      <c r="E15814" s="673">
        <v>940.93</v>
      </c>
      <c r="F15814" s="761"/>
    </row>
    <row r="15815" spans="1:6" customFormat="1">
      <c r="A15815" s="514">
        <v>102975</v>
      </c>
      <c r="B15815" s="275" t="s">
        <v>0</v>
      </c>
      <c r="C15815" s="1329" t="s">
        <v>24241</v>
      </c>
      <c r="D15815" s="514" t="s">
        <v>55</v>
      </c>
      <c r="E15815" s="673">
        <v>148.38999999999999</v>
      </c>
      <c r="F15815" s="761"/>
    </row>
    <row r="15816" spans="1:6" customFormat="1">
      <c r="A15816" s="514">
        <v>102976</v>
      </c>
      <c r="B15816" s="275" t="s">
        <v>0</v>
      </c>
      <c r="C15816" s="1329" t="s">
        <v>24242</v>
      </c>
      <c r="D15816" s="514" t="s">
        <v>43</v>
      </c>
      <c r="E15816" s="673">
        <v>276.75</v>
      </c>
      <c r="F15816" s="761"/>
    </row>
    <row r="15817" spans="1:6" customFormat="1">
      <c r="A15817" s="514">
        <v>90632</v>
      </c>
      <c r="B15817" s="275" t="s">
        <v>0</v>
      </c>
      <c r="C15817" s="1329" t="s">
        <v>446</v>
      </c>
      <c r="D15817" s="514" t="s">
        <v>55</v>
      </c>
      <c r="E15817" s="673">
        <v>102.37</v>
      </c>
      <c r="F15817" s="761"/>
    </row>
    <row r="15818" spans="1:6" customFormat="1">
      <c r="A15818" s="514">
        <v>90631</v>
      </c>
      <c r="B15818" s="275" t="s">
        <v>0</v>
      </c>
      <c r="C15818" s="1329" t="s">
        <v>351</v>
      </c>
      <c r="D15818" s="514" t="s">
        <v>43</v>
      </c>
      <c r="E15818" s="673">
        <v>167.44</v>
      </c>
      <c r="F15818" s="761"/>
    </row>
    <row r="15819" spans="1:6" customFormat="1">
      <c r="A15819" s="514">
        <v>95709</v>
      </c>
      <c r="B15819" s="275" t="s">
        <v>0</v>
      </c>
      <c r="C15819" s="1329" t="s">
        <v>13590</v>
      </c>
      <c r="D15819" s="514" t="s">
        <v>55</v>
      </c>
      <c r="E15819" s="673">
        <v>103</v>
      </c>
      <c r="F15819" s="761"/>
    </row>
    <row r="15820" spans="1:6" customFormat="1">
      <c r="A15820" s="514">
        <v>95708</v>
      </c>
      <c r="B15820" s="275" t="s">
        <v>0</v>
      </c>
      <c r="C15820" s="1329" t="s">
        <v>13587</v>
      </c>
      <c r="D15820" s="514" t="s">
        <v>43</v>
      </c>
      <c r="E15820" s="673">
        <v>171.74</v>
      </c>
      <c r="F15820" s="761"/>
    </row>
    <row r="15821" spans="1:6" customFormat="1">
      <c r="A15821" s="514">
        <v>91278</v>
      </c>
      <c r="B15821" s="275" t="s">
        <v>0</v>
      </c>
      <c r="C15821" s="1329" t="s">
        <v>460</v>
      </c>
      <c r="D15821" s="514" t="s">
        <v>55</v>
      </c>
      <c r="E15821" s="673">
        <v>0.55000000000000004</v>
      </c>
      <c r="F15821" s="761"/>
    </row>
    <row r="15822" spans="1:6" customFormat="1">
      <c r="A15822" s="514">
        <v>91277</v>
      </c>
      <c r="B15822" s="275" t="s">
        <v>0</v>
      </c>
      <c r="C15822" s="1329" t="s">
        <v>365</v>
      </c>
      <c r="D15822" s="514" t="s">
        <v>43</v>
      </c>
      <c r="E15822" s="673">
        <v>9.76</v>
      </c>
      <c r="F15822" s="761"/>
    </row>
    <row r="15823" spans="1:6" customFormat="1">
      <c r="A15823" s="514">
        <v>102887</v>
      </c>
      <c r="B15823" s="275" t="s">
        <v>0</v>
      </c>
      <c r="C15823" s="1329" t="s">
        <v>24243</v>
      </c>
      <c r="D15823" s="514" t="s">
        <v>55</v>
      </c>
      <c r="E15823" s="673">
        <v>0</v>
      </c>
      <c r="F15823" s="761"/>
    </row>
    <row r="15824" spans="1:6" customFormat="1">
      <c r="A15824" s="514">
        <v>102886</v>
      </c>
      <c r="B15824" s="275" t="s">
        <v>0</v>
      </c>
      <c r="C15824" s="1329" t="s">
        <v>24244</v>
      </c>
      <c r="D15824" s="514" t="s">
        <v>43</v>
      </c>
      <c r="E15824" s="673">
        <v>0</v>
      </c>
      <c r="F15824" s="761"/>
    </row>
    <row r="15825" spans="1:6" customFormat="1">
      <c r="A15825" s="514">
        <v>95277</v>
      </c>
      <c r="B15825" s="275" t="s">
        <v>0</v>
      </c>
      <c r="C15825" s="1329" t="s">
        <v>12117</v>
      </c>
      <c r="D15825" s="514" t="s">
        <v>55</v>
      </c>
      <c r="E15825" s="673">
        <v>0.72</v>
      </c>
      <c r="F15825" s="761"/>
    </row>
    <row r="15826" spans="1:6" customFormat="1">
      <c r="A15826" s="514">
        <v>95276</v>
      </c>
      <c r="B15826" s="275" t="s">
        <v>0</v>
      </c>
      <c r="C15826" s="1329" t="s">
        <v>12095</v>
      </c>
      <c r="D15826" s="514" t="s">
        <v>43</v>
      </c>
      <c r="E15826" s="673">
        <v>4.1500000000000004</v>
      </c>
      <c r="F15826" s="761"/>
    </row>
    <row r="15827" spans="1:6" customFormat="1">
      <c r="A15827" s="514">
        <v>88430</v>
      </c>
      <c r="B15827" s="275" t="s">
        <v>0</v>
      </c>
      <c r="C15827" s="1329" t="s">
        <v>433</v>
      </c>
      <c r="D15827" s="514" t="s">
        <v>55</v>
      </c>
      <c r="E15827" s="673">
        <v>7.94</v>
      </c>
      <c r="F15827" s="761"/>
    </row>
    <row r="15828" spans="1:6" customFormat="1">
      <c r="A15828" s="514">
        <v>88418</v>
      </c>
      <c r="B15828" s="275" t="s">
        <v>0</v>
      </c>
      <c r="C15828" s="1329" t="s">
        <v>338</v>
      </c>
      <c r="D15828" s="514" t="s">
        <v>43</v>
      </c>
      <c r="E15828" s="673">
        <v>17.239999999999998</v>
      </c>
      <c r="F15828" s="761"/>
    </row>
    <row r="15829" spans="1:6" customFormat="1">
      <c r="A15829" s="514">
        <v>88438</v>
      </c>
      <c r="B15829" s="275" t="s">
        <v>0</v>
      </c>
      <c r="C15829" s="1329" t="s">
        <v>434</v>
      </c>
      <c r="D15829" s="514" t="s">
        <v>55</v>
      </c>
      <c r="E15829" s="673">
        <v>10.52</v>
      </c>
      <c r="F15829" s="761"/>
    </row>
    <row r="15830" spans="1:6" customFormat="1">
      <c r="A15830" s="514">
        <v>88433</v>
      </c>
      <c r="B15830" s="275" t="s">
        <v>0</v>
      </c>
      <c r="C15830" s="1329" t="s">
        <v>339</v>
      </c>
      <c r="D15830" s="514" t="s">
        <v>43</v>
      </c>
      <c r="E15830" s="673">
        <v>22.45</v>
      </c>
      <c r="F15830" s="761"/>
    </row>
    <row r="15831" spans="1:6" customFormat="1" ht="24.75">
      <c r="A15831" s="514">
        <v>90669</v>
      </c>
      <c r="B15831" s="275" t="s">
        <v>0</v>
      </c>
      <c r="C15831" s="1329" t="s">
        <v>12107</v>
      </c>
      <c r="D15831" s="514" t="s">
        <v>55</v>
      </c>
      <c r="E15831" s="673">
        <v>8.9499999999999993</v>
      </c>
      <c r="F15831" s="761"/>
    </row>
    <row r="15832" spans="1:6" customFormat="1" ht="24.75">
      <c r="A15832" s="514">
        <v>90668</v>
      </c>
      <c r="B15832" s="275" t="s">
        <v>0</v>
      </c>
      <c r="C15832" s="1329" t="s">
        <v>12085</v>
      </c>
      <c r="D15832" s="514" t="s">
        <v>43</v>
      </c>
      <c r="E15832" s="673">
        <v>32.25</v>
      </c>
      <c r="F15832" s="761"/>
    </row>
    <row r="15833" spans="1:6" customFormat="1">
      <c r="A15833" s="514">
        <v>102980</v>
      </c>
      <c r="B15833" s="275" t="s">
        <v>0</v>
      </c>
      <c r="C15833" s="1329" t="s">
        <v>24245</v>
      </c>
      <c r="D15833" s="514" t="s">
        <v>55</v>
      </c>
      <c r="E15833" s="673">
        <v>0</v>
      </c>
      <c r="F15833" s="761"/>
    </row>
    <row r="15834" spans="1:6" customFormat="1">
      <c r="A15834" s="514">
        <v>102981</v>
      </c>
      <c r="B15834" s="275" t="s">
        <v>0</v>
      </c>
      <c r="C15834" s="1329" t="s">
        <v>24246</v>
      </c>
      <c r="D15834" s="514" t="s">
        <v>43</v>
      </c>
      <c r="E15834" s="673">
        <v>0</v>
      </c>
      <c r="F15834" s="761"/>
    </row>
    <row r="15835" spans="1:6" customFormat="1">
      <c r="A15835" s="514">
        <v>5946</v>
      </c>
      <c r="B15835" s="275" t="s">
        <v>0</v>
      </c>
      <c r="C15835" s="1329" t="s">
        <v>422</v>
      </c>
      <c r="D15835" s="514" t="s">
        <v>55</v>
      </c>
      <c r="E15835" s="673">
        <v>99.6</v>
      </c>
      <c r="F15835" s="761"/>
    </row>
    <row r="15836" spans="1:6" customFormat="1">
      <c r="A15836" s="514">
        <v>5944</v>
      </c>
      <c r="B15836" s="275" t="s">
        <v>0</v>
      </c>
      <c r="C15836" s="1329" t="s">
        <v>327</v>
      </c>
      <c r="D15836" s="514" t="s">
        <v>43</v>
      </c>
      <c r="E15836" s="673">
        <v>232.81</v>
      </c>
      <c r="F15836" s="761"/>
    </row>
    <row r="15837" spans="1:6" customFormat="1">
      <c r="A15837" s="514">
        <v>5942</v>
      </c>
      <c r="B15837" s="275" t="s">
        <v>0</v>
      </c>
      <c r="C15837" s="1329" t="s">
        <v>60</v>
      </c>
      <c r="D15837" s="514" t="s">
        <v>55</v>
      </c>
      <c r="E15837" s="673">
        <v>81.2</v>
      </c>
      <c r="F15837" s="761"/>
    </row>
    <row r="15838" spans="1:6" customFormat="1">
      <c r="A15838" s="514">
        <v>5940</v>
      </c>
      <c r="B15838" s="275" t="s">
        <v>0</v>
      </c>
      <c r="C15838" s="1329" t="s">
        <v>48</v>
      </c>
      <c r="D15838" s="514" t="s">
        <v>43</v>
      </c>
      <c r="E15838" s="673">
        <v>172.4</v>
      </c>
      <c r="F15838" s="761"/>
    </row>
    <row r="15839" spans="1:6" customFormat="1">
      <c r="A15839" s="514">
        <v>102893</v>
      </c>
      <c r="B15839" s="275" t="s">
        <v>0</v>
      </c>
      <c r="C15839" s="1329" t="s">
        <v>24247</v>
      </c>
      <c r="D15839" s="514" t="s">
        <v>55</v>
      </c>
      <c r="E15839" s="673">
        <v>0</v>
      </c>
      <c r="F15839" s="761"/>
    </row>
    <row r="15840" spans="1:6" customFormat="1">
      <c r="A15840" s="514">
        <v>102892</v>
      </c>
      <c r="B15840" s="275" t="s">
        <v>0</v>
      </c>
      <c r="C15840" s="1329" t="s">
        <v>24248</v>
      </c>
      <c r="D15840" s="514" t="s">
        <v>43</v>
      </c>
      <c r="E15840" s="673">
        <v>0</v>
      </c>
      <c r="F15840" s="761"/>
    </row>
    <row r="15841" spans="1:6" customFormat="1">
      <c r="A15841" s="514">
        <v>89251</v>
      </c>
      <c r="B15841" s="275" t="s">
        <v>0</v>
      </c>
      <c r="C15841" s="1329" t="s">
        <v>440</v>
      </c>
      <c r="D15841" s="514" t="s">
        <v>55</v>
      </c>
      <c r="E15841" s="673">
        <v>321.82</v>
      </c>
      <c r="F15841" s="761"/>
    </row>
    <row r="15842" spans="1:6" customFormat="1">
      <c r="A15842" s="514">
        <v>89250</v>
      </c>
      <c r="B15842" s="275" t="s">
        <v>0</v>
      </c>
      <c r="C15842" s="1329" t="s">
        <v>344</v>
      </c>
      <c r="D15842" s="514" t="s">
        <v>43</v>
      </c>
      <c r="E15842" s="673">
        <v>1079.28</v>
      </c>
      <c r="F15842" s="761"/>
    </row>
    <row r="15843" spans="1:6" customFormat="1" ht="24.75">
      <c r="A15843" s="514">
        <v>102959</v>
      </c>
      <c r="B15843" s="275" t="s">
        <v>0</v>
      </c>
      <c r="C15843" s="1329" t="s">
        <v>24249</v>
      </c>
      <c r="D15843" s="514" t="s">
        <v>55</v>
      </c>
      <c r="E15843" s="673">
        <v>0</v>
      </c>
      <c r="F15843" s="761"/>
    </row>
    <row r="15844" spans="1:6" customFormat="1" ht="24.75">
      <c r="A15844" s="514">
        <v>102958</v>
      </c>
      <c r="B15844" s="275" t="s">
        <v>0</v>
      </c>
      <c r="C15844" s="1329" t="s">
        <v>24250</v>
      </c>
      <c r="D15844" s="514" t="s">
        <v>43</v>
      </c>
      <c r="E15844" s="673">
        <v>0</v>
      </c>
      <c r="F15844" s="761"/>
    </row>
    <row r="15845" spans="1:6" customFormat="1" ht="24.75">
      <c r="A15845" s="514">
        <v>5681</v>
      </c>
      <c r="B15845" s="275" t="s">
        <v>0</v>
      </c>
      <c r="C15845" s="1329" t="s">
        <v>402</v>
      </c>
      <c r="D15845" s="514" t="s">
        <v>55</v>
      </c>
      <c r="E15845" s="673">
        <v>71.88</v>
      </c>
      <c r="F15845" s="761"/>
    </row>
    <row r="15846" spans="1:6" customFormat="1" ht="24.75">
      <c r="A15846" s="514">
        <v>5680</v>
      </c>
      <c r="B15846" s="275" t="s">
        <v>0</v>
      </c>
      <c r="C15846" s="1329" t="s">
        <v>305</v>
      </c>
      <c r="D15846" s="514" t="s">
        <v>43</v>
      </c>
      <c r="E15846" s="673">
        <v>146.47999999999999</v>
      </c>
      <c r="F15846" s="761"/>
    </row>
    <row r="15847" spans="1:6" customFormat="1" ht="24.75">
      <c r="A15847" s="514">
        <v>5877</v>
      </c>
      <c r="B15847" s="275" t="s">
        <v>0</v>
      </c>
      <c r="C15847" s="1329" t="s">
        <v>415</v>
      </c>
      <c r="D15847" s="514" t="s">
        <v>55</v>
      </c>
      <c r="E15847" s="673">
        <v>74.48</v>
      </c>
      <c r="F15847" s="761"/>
    </row>
    <row r="15848" spans="1:6" customFormat="1" ht="24.75">
      <c r="A15848" s="514">
        <v>5875</v>
      </c>
      <c r="B15848" s="275" t="s">
        <v>0</v>
      </c>
      <c r="C15848" s="1329" t="s">
        <v>320</v>
      </c>
      <c r="D15848" s="514" t="s">
        <v>43</v>
      </c>
      <c r="E15848" s="673">
        <v>147.72</v>
      </c>
      <c r="F15848" s="761"/>
    </row>
    <row r="15849" spans="1:6" customFormat="1" ht="24.75">
      <c r="A15849" s="514">
        <v>5679</v>
      </c>
      <c r="B15849" s="275" t="s">
        <v>0</v>
      </c>
      <c r="C15849" s="1329" t="s">
        <v>56</v>
      </c>
      <c r="D15849" s="514" t="s">
        <v>55</v>
      </c>
      <c r="E15849" s="673">
        <v>75.7</v>
      </c>
      <c r="F15849" s="761"/>
    </row>
    <row r="15850" spans="1:6" customFormat="1" ht="24.75">
      <c r="A15850" s="514">
        <v>5678</v>
      </c>
      <c r="B15850" s="275" t="s">
        <v>0</v>
      </c>
      <c r="C15850" s="1329" t="s">
        <v>44</v>
      </c>
      <c r="D15850" s="514" t="s">
        <v>43</v>
      </c>
      <c r="E15850" s="673">
        <v>159.1</v>
      </c>
      <c r="F15850" s="761"/>
    </row>
    <row r="15851" spans="1:6" customFormat="1" ht="24.75">
      <c r="A15851" s="514">
        <v>6880</v>
      </c>
      <c r="B15851" s="275" t="s">
        <v>0</v>
      </c>
      <c r="C15851" s="1329" t="s">
        <v>427</v>
      </c>
      <c r="D15851" s="514" t="s">
        <v>55</v>
      </c>
      <c r="E15851" s="673">
        <v>90.15</v>
      </c>
      <c r="F15851" s="761"/>
    </row>
    <row r="15852" spans="1:6" customFormat="1" ht="24.75">
      <c r="A15852" s="514">
        <v>6879</v>
      </c>
      <c r="B15852" s="275" t="s">
        <v>0</v>
      </c>
      <c r="C15852" s="1329" t="s">
        <v>330</v>
      </c>
      <c r="D15852" s="514" t="s">
        <v>43</v>
      </c>
      <c r="E15852" s="673">
        <v>215.09</v>
      </c>
      <c r="F15852" s="761"/>
    </row>
    <row r="15853" spans="1:6" customFormat="1" ht="24.75">
      <c r="A15853" s="514">
        <v>96464</v>
      </c>
      <c r="B15853" s="275" t="s">
        <v>0</v>
      </c>
      <c r="C15853" s="1329" t="s">
        <v>24251</v>
      </c>
      <c r="D15853" s="514" t="s">
        <v>55</v>
      </c>
      <c r="E15853" s="673">
        <v>94.05</v>
      </c>
      <c r="F15853" s="761"/>
    </row>
    <row r="15854" spans="1:6" customFormat="1" ht="24.75">
      <c r="A15854" s="514">
        <v>96463</v>
      </c>
      <c r="B15854" s="275" t="s">
        <v>0</v>
      </c>
      <c r="C15854" s="1329" t="s">
        <v>24252</v>
      </c>
      <c r="D15854" s="514" t="s">
        <v>43</v>
      </c>
      <c r="E15854" s="673">
        <v>222.27</v>
      </c>
      <c r="F15854" s="761"/>
    </row>
    <row r="15855" spans="1:6" customFormat="1" ht="24.75">
      <c r="A15855" s="514">
        <v>7050</v>
      </c>
      <c r="B15855" s="275" t="s">
        <v>0</v>
      </c>
      <c r="C15855" s="1329" t="s">
        <v>429</v>
      </c>
      <c r="D15855" s="514" t="s">
        <v>55</v>
      </c>
      <c r="E15855" s="673">
        <v>83.04</v>
      </c>
      <c r="F15855" s="761"/>
    </row>
    <row r="15856" spans="1:6" customFormat="1" ht="24.75">
      <c r="A15856" s="514">
        <v>7049</v>
      </c>
      <c r="B15856" s="275" t="s">
        <v>0</v>
      </c>
      <c r="C15856" s="1329" t="s">
        <v>332</v>
      </c>
      <c r="D15856" s="514" t="s">
        <v>43</v>
      </c>
      <c r="E15856" s="673">
        <v>224.88</v>
      </c>
      <c r="F15856" s="761"/>
    </row>
    <row r="15857" spans="1:6" customFormat="1" ht="24.75">
      <c r="A15857" s="514">
        <v>95632</v>
      </c>
      <c r="B15857" s="275" t="s">
        <v>0</v>
      </c>
      <c r="C15857" s="1329" t="s">
        <v>485</v>
      </c>
      <c r="D15857" s="514" t="s">
        <v>55</v>
      </c>
      <c r="E15857" s="673">
        <v>87.42</v>
      </c>
      <c r="F15857" s="761"/>
    </row>
    <row r="15858" spans="1:6" customFormat="1" ht="24.75">
      <c r="A15858" s="514">
        <v>95631</v>
      </c>
      <c r="B15858" s="275" t="s">
        <v>0</v>
      </c>
      <c r="C15858" s="1329" t="s">
        <v>390</v>
      </c>
      <c r="D15858" s="514" t="s">
        <v>43</v>
      </c>
      <c r="E15858" s="673">
        <v>233.66</v>
      </c>
      <c r="F15858" s="761"/>
    </row>
    <row r="15859" spans="1:6" customFormat="1" ht="24.75">
      <c r="A15859" s="514">
        <v>5685</v>
      </c>
      <c r="B15859" s="275" t="s">
        <v>0</v>
      </c>
      <c r="C15859" s="1329" t="s">
        <v>403</v>
      </c>
      <c r="D15859" s="514" t="s">
        <v>55</v>
      </c>
      <c r="E15859" s="673">
        <v>67.260000000000005</v>
      </c>
      <c r="F15859" s="761"/>
    </row>
    <row r="15860" spans="1:6" customFormat="1" ht="24.75">
      <c r="A15860" s="514">
        <v>5684</v>
      </c>
      <c r="B15860" s="275" t="s">
        <v>0</v>
      </c>
      <c r="C15860" s="1329" t="s">
        <v>306</v>
      </c>
      <c r="D15860" s="514" t="s">
        <v>43</v>
      </c>
      <c r="E15860" s="673">
        <v>162.56</v>
      </c>
      <c r="F15860" s="761"/>
    </row>
    <row r="15861" spans="1:6" customFormat="1" ht="24.75">
      <c r="A15861" s="514">
        <v>93244</v>
      </c>
      <c r="B15861" s="275" t="s">
        <v>0</v>
      </c>
      <c r="C15861" s="1329" t="s">
        <v>65</v>
      </c>
      <c r="D15861" s="514" t="s">
        <v>55</v>
      </c>
      <c r="E15861" s="673">
        <v>68.94</v>
      </c>
      <c r="F15861" s="761"/>
    </row>
    <row r="15862" spans="1:6" customFormat="1" ht="24.75">
      <c r="A15862" s="514">
        <v>73436</v>
      </c>
      <c r="B15862" s="275" t="s">
        <v>0</v>
      </c>
      <c r="C15862" s="1329" t="s">
        <v>49</v>
      </c>
      <c r="D15862" s="514" t="s">
        <v>43</v>
      </c>
      <c r="E15862" s="673">
        <v>165.84</v>
      </c>
      <c r="F15862" s="761"/>
    </row>
    <row r="15863" spans="1:6" customFormat="1" ht="24.75">
      <c r="A15863" s="514">
        <v>5881</v>
      </c>
      <c r="B15863" s="275" t="s">
        <v>0</v>
      </c>
      <c r="C15863" s="1329" t="s">
        <v>416</v>
      </c>
      <c r="D15863" s="514" t="s">
        <v>55</v>
      </c>
      <c r="E15863" s="673">
        <v>82.16</v>
      </c>
      <c r="F15863" s="761"/>
    </row>
    <row r="15864" spans="1:6" customFormat="1" ht="24.75">
      <c r="A15864" s="514">
        <v>5879</v>
      </c>
      <c r="B15864" s="275" t="s">
        <v>0</v>
      </c>
      <c r="C15864" s="1329" t="s">
        <v>321</v>
      </c>
      <c r="D15864" s="514" t="s">
        <v>43</v>
      </c>
      <c r="E15864" s="673">
        <v>148.53</v>
      </c>
      <c r="F15864" s="761"/>
    </row>
    <row r="15865" spans="1:6" customFormat="1" ht="24.75">
      <c r="A15865" s="514">
        <v>5865</v>
      </c>
      <c r="B15865" s="275" t="s">
        <v>0</v>
      </c>
      <c r="C15865" s="1329" t="s">
        <v>413</v>
      </c>
      <c r="D15865" s="514" t="s">
        <v>55</v>
      </c>
      <c r="E15865" s="673">
        <v>12.26</v>
      </c>
      <c r="F15865" s="761"/>
    </row>
    <row r="15866" spans="1:6" customFormat="1" ht="24.75">
      <c r="A15866" s="514">
        <v>5863</v>
      </c>
      <c r="B15866" s="275" t="s">
        <v>0</v>
      </c>
      <c r="C15866" s="1329" t="s">
        <v>318</v>
      </c>
      <c r="D15866" s="514" t="s">
        <v>43</v>
      </c>
      <c r="E15866" s="673">
        <v>24.36</v>
      </c>
      <c r="F15866" s="761"/>
    </row>
    <row r="15867" spans="1:6" customFormat="1">
      <c r="A15867" s="514">
        <v>5869</v>
      </c>
      <c r="B15867" s="275" t="s">
        <v>0</v>
      </c>
      <c r="C15867" s="1329" t="s">
        <v>414</v>
      </c>
      <c r="D15867" s="514" t="s">
        <v>55</v>
      </c>
      <c r="E15867" s="673">
        <v>76.53</v>
      </c>
      <c r="F15867" s="761"/>
    </row>
    <row r="15868" spans="1:6" customFormat="1">
      <c r="A15868" s="514">
        <v>5867</v>
      </c>
      <c r="B15868" s="275" t="s">
        <v>0</v>
      </c>
      <c r="C15868" s="1329" t="s">
        <v>319</v>
      </c>
      <c r="D15868" s="514" t="s">
        <v>43</v>
      </c>
      <c r="E15868" s="673">
        <v>165.26</v>
      </c>
      <c r="F15868" s="761"/>
    </row>
    <row r="15869" spans="1:6" customFormat="1">
      <c r="A15869" s="514">
        <v>95271</v>
      </c>
      <c r="B15869" s="275" t="s">
        <v>0</v>
      </c>
      <c r="C15869" s="1329" t="s">
        <v>484</v>
      </c>
      <c r="D15869" s="514" t="s">
        <v>55</v>
      </c>
      <c r="E15869" s="673">
        <v>0.73</v>
      </c>
      <c r="F15869" s="761"/>
    </row>
    <row r="15870" spans="1:6" customFormat="1">
      <c r="A15870" s="514">
        <v>95270</v>
      </c>
      <c r="B15870" s="275" t="s">
        <v>0</v>
      </c>
      <c r="C15870" s="1329" t="s">
        <v>389</v>
      </c>
      <c r="D15870" s="514" t="s">
        <v>43</v>
      </c>
      <c r="E15870" s="673">
        <v>9.98</v>
      </c>
      <c r="F15870" s="761"/>
    </row>
    <row r="15871" spans="1:6" customFormat="1">
      <c r="A15871" s="514">
        <v>91693</v>
      </c>
      <c r="B15871" s="275" t="s">
        <v>0</v>
      </c>
      <c r="C15871" s="1329" t="s">
        <v>466</v>
      </c>
      <c r="D15871" s="514" t="s">
        <v>55</v>
      </c>
      <c r="E15871" s="673">
        <v>38.31</v>
      </c>
      <c r="F15871" s="761"/>
    </row>
    <row r="15872" spans="1:6" customFormat="1">
      <c r="A15872" s="514">
        <v>91692</v>
      </c>
      <c r="B15872" s="275" t="s">
        <v>0</v>
      </c>
      <c r="C15872" s="1329" t="s">
        <v>370</v>
      </c>
      <c r="D15872" s="514" t="s">
        <v>43</v>
      </c>
      <c r="E15872" s="673">
        <v>39.97</v>
      </c>
      <c r="F15872" s="761"/>
    </row>
    <row r="15873" spans="1:6" customFormat="1" ht="24.75">
      <c r="A15873" s="514">
        <v>102929</v>
      </c>
      <c r="B15873" s="275" t="s">
        <v>0</v>
      </c>
      <c r="C15873" s="1329" t="s">
        <v>24253</v>
      </c>
      <c r="D15873" s="514" t="s">
        <v>55</v>
      </c>
      <c r="E15873" s="673">
        <v>0</v>
      </c>
      <c r="F15873" s="761"/>
    </row>
    <row r="15874" spans="1:6" customFormat="1" ht="24.75">
      <c r="A15874" s="514">
        <v>102928</v>
      </c>
      <c r="B15874" s="275" t="s">
        <v>0</v>
      </c>
      <c r="C15874" s="1329" t="s">
        <v>24254</v>
      </c>
      <c r="D15874" s="514" t="s">
        <v>43</v>
      </c>
      <c r="E15874" s="673">
        <v>0</v>
      </c>
      <c r="F15874" s="761"/>
    </row>
    <row r="15875" spans="1:6" customFormat="1">
      <c r="A15875" s="514">
        <v>95140</v>
      </c>
      <c r="B15875" s="275" t="s">
        <v>0</v>
      </c>
      <c r="C15875" s="1329" t="s">
        <v>481</v>
      </c>
      <c r="D15875" s="514" t="s">
        <v>55</v>
      </c>
      <c r="E15875" s="673">
        <v>0.03</v>
      </c>
      <c r="F15875" s="761"/>
    </row>
    <row r="15876" spans="1:6" customFormat="1">
      <c r="A15876" s="514">
        <v>95139</v>
      </c>
      <c r="B15876" s="275" t="s">
        <v>0</v>
      </c>
      <c r="C15876" s="1329" t="s">
        <v>386</v>
      </c>
      <c r="D15876" s="514" t="s">
        <v>43</v>
      </c>
      <c r="E15876" s="673">
        <v>0.05</v>
      </c>
      <c r="F15876" s="761"/>
    </row>
    <row r="15877" spans="1:6" customFormat="1">
      <c r="A15877" s="514">
        <v>89027</v>
      </c>
      <c r="B15877" s="275" t="s">
        <v>0</v>
      </c>
      <c r="C15877" s="1329" t="s">
        <v>12104</v>
      </c>
      <c r="D15877" s="514" t="s">
        <v>55</v>
      </c>
      <c r="E15877" s="673">
        <v>5.14</v>
      </c>
      <c r="F15877" s="761"/>
    </row>
    <row r="15878" spans="1:6" customFormat="1">
      <c r="A15878" s="514">
        <v>89028</v>
      </c>
      <c r="B15878" s="275" t="s">
        <v>0</v>
      </c>
      <c r="C15878" s="1329" t="s">
        <v>12082</v>
      </c>
      <c r="D15878" s="514" t="s">
        <v>43</v>
      </c>
      <c r="E15878" s="673">
        <v>175.08</v>
      </c>
      <c r="F15878" s="761"/>
    </row>
    <row r="15879" spans="1:6" customFormat="1">
      <c r="A15879" s="514">
        <v>7031</v>
      </c>
      <c r="B15879" s="275" t="s">
        <v>0</v>
      </c>
      <c r="C15879" s="1329" t="s">
        <v>12098</v>
      </c>
      <c r="D15879" s="514" t="s">
        <v>55</v>
      </c>
      <c r="E15879" s="673">
        <v>6.33</v>
      </c>
      <c r="F15879" s="761"/>
    </row>
    <row r="15880" spans="1:6" customFormat="1">
      <c r="A15880" s="514">
        <v>7030</v>
      </c>
      <c r="B15880" s="275" t="s">
        <v>0</v>
      </c>
      <c r="C15880" s="1329" t="s">
        <v>12076</v>
      </c>
      <c r="D15880" s="514" t="s">
        <v>43</v>
      </c>
      <c r="E15880" s="673">
        <v>259.95</v>
      </c>
      <c r="F15880" s="761"/>
    </row>
    <row r="15881" spans="1:6" customFormat="1" ht="24.75">
      <c r="A15881" s="514">
        <v>102947</v>
      </c>
      <c r="B15881" s="275" t="s">
        <v>0</v>
      </c>
      <c r="C15881" s="1329" t="s">
        <v>24255</v>
      </c>
      <c r="D15881" s="514" t="s">
        <v>55</v>
      </c>
      <c r="E15881" s="673">
        <v>0</v>
      </c>
      <c r="F15881" s="761"/>
    </row>
    <row r="15882" spans="1:6" customFormat="1" ht="24.75">
      <c r="A15882" s="514">
        <v>102946</v>
      </c>
      <c r="B15882" s="275" t="s">
        <v>0</v>
      </c>
      <c r="C15882" s="1329" t="s">
        <v>24256</v>
      </c>
      <c r="D15882" s="514" t="s">
        <v>43</v>
      </c>
      <c r="E15882" s="673">
        <v>0</v>
      </c>
      <c r="F15882" s="761"/>
    </row>
    <row r="15883" spans="1:6" customFormat="1">
      <c r="A15883" s="514">
        <v>104092</v>
      </c>
      <c r="B15883" s="275" t="s">
        <v>0</v>
      </c>
      <c r="C15883" s="1329" t="s">
        <v>9313</v>
      </c>
      <c r="D15883" s="514" t="s">
        <v>55</v>
      </c>
      <c r="E15883" s="673">
        <v>0.03</v>
      </c>
      <c r="F15883" s="761"/>
    </row>
    <row r="15884" spans="1:6" customFormat="1">
      <c r="A15884" s="514">
        <v>104091</v>
      </c>
      <c r="B15884" s="275" t="s">
        <v>0</v>
      </c>
      <c r="C15884" s="1329" t="s">
        <v>9311</v>
      </c>
      <c r="D15884" s="514" t="s">
        <v>43</v>
      </c>
      <c r="E15884" s="673">
        <v>0.86</v>
      </c>
      <c r="F15884" s="761"/>
    </row>
    <row r="15885" spans="1:6" customFormat="1">
      <c r="A15885" s="514">
        <v>104098</v>
      </c>
      <c r="B15885" s="275" t="s">
        <v>0</v>
      </c>
      <c r="C15885" s="1329" t="s">
        <v>9314</v>
      </c>
      <c r="D15885" s="514" t="s">
        <v>55</v>
      </c>
      <c r="E15885" s="673">
        <v>0.06</v>
      </c>
      <c r="F15885" s="761"/>
    </row>
    <row r="15886" spans="1:6" customFormat="1">
      <c r="A15886" s="514">
        <v>104097</v>
      </c>
      <c r="B15886" s="275" t="s">
        <v>0</v>
      </c>
      <c r="C15886" s="1329" t="s">
        <v>9312</v>
      </c>
      <c r="D15886" s="514" t="s">
        <v>43</v>
      </c>
      <c r="E15886" s="673">
        <v>1.21</v>
      </c>
      <c r="F15886" s="761"/>
    </row>
    <row r="15887" spans="1:6" customFormat="1">
      <c r="A15887" s="514">
        <v>102905</v>
      </c>
      <c r="B15887" s="275" t="s">
        <v>0</v>
      </c>
      <c r="C15887" s="1329" t="s">
        <v>24257</v>
      </c>
      <c r="D15887" s="514" t="s">
        <v>55</v>
      </c>
      <c r="E15887" s="673">
        <v>0</v>
      </c>
      <c r="F15887" s="761"/>
    </row>
    <row r="15888" spans="1:6" customFormat="1">
      <c r="A15888" s="514">
        <v>102904</v>
      </c>
      <c r="B15888" s="275" t="s">
        <v>0</v>
      </c>
      <c r="C15888" s="1329" t="s">
        <v>24258</v>
      </c>
      <c r="D15888" s="514" t="s">
        <v>43</v>
      </c>
      <c r="E15888" s="673">
        <v>0</v>
      </c>
      <c r="F15888" s="761"/>
    </row>
    <row r="15889" spans="1:6" customFormat="1">
      <c r="A15889" s="514">
        <v>89031</v>
      </c>
      <c r="B15889" s="275" t="s">
        <v>0</v>
      </c>
      <c r="C15889" s="1329" t="s">
        <v>183</v>
      </c>
      <c r="D15889" s="514" t="s">
        <v>55</v>
      </c>
      <c r="E15889" s="673">
        <v>87.6</v>
      </c>
      <c r="F15889" s="761"/>
    </row>
    <row r="15890" spans="1:6" customFormat="1">
      <c r="A15890" s="514">
        <v>89032</v>
      </c>
      <c r="B15890" s="275" t="s">
        <v>0</v>
      </c>
      <c r="C15890" s="1329" t="s">
        <v>182</v>
      </c>
      <c r="D15890" s="514" t="s">
        <v>43</v>
      </c>
      <c r="E15890" s="673">
        <v>209.27</v>
      </c>
      <c r="F15890" s="761"/>
    </row>
    <row r="15891" spans="1:6" customFormat="1">
      <c r="A15891" s="514">
        <v>88844</v>
      </c>
      <c r="B15891" s="275" t="s">
        <v>0</v>
      </c>
      <c r="C15891" s="1329" t="s">
        <v>435</v>
      </c>
      <c r="D15891" s="514" t="s">
        <v>55</v>
      </c>
      <c r="E15891" s="673">
        <v>89.9</v>
      </c>
      <c r="F15891" s="761"/>
    </row>
    <row r="15892" spans="1:6" customFormat="1">
      <c r="A15892" s="514">
        <v>88843</v>
      </c>
      <c r="B15892" s="275" t="s">
        <v>0</v>
      </c>
      <c r="C15892" s="1329" t="s">
        <v>340</v>
      </c>
      <c r="D15892" s="514" t="s">
        <v>43</v>
      </c>
      <c r="E15892" s="673">
        <v>229.56</v>
      </c>
      <c r="F15892" s="761"/>
    </row>
    <row r="15893" spans="1:6" customFormat="1">
      <c r="A15893" s="514">
        <v>5853</v>
      </c>
      <c r="B15893" s="275" t="s">
        <v>0</v>
      </c>
      <c r="C15893" s="1329" t="s">
        <v>411</v>
      </c>
      <c r="D15893" s="514" t="s">
        <v>55</v>
      </c>
      <c r="E15893" s="673">
        <v>102.25</v>
      </c>
      <c r="F15893" s="761"/>
    </row>
    <row r="15894" spans="1:6" customFormat="1">
      <c r="A15894" s="514">
        <v>5851</v>
      </c>
      <c r="B15894" s="275" t="s">
        <v>0</v>
      </c>
      <c r="C15894" s="1329" t="s">
        <v>316</v>
      </c>
      <c r="D15894" s="514" t="s">
        <v>43</v>
      </c>
      <c r="E15894" s="673">
        <v>272.32</v>
      </c>
      <c r="F15894" s="761"/>
    </row>
    <row r="15895" spans="1:6" customFormat="1">
      <c r="A15895" s="514">
        <v>5849</v>
      </c>
      <c r="B15895" s="275" t="s">
        <v>0</v>
      </c>
      <c r="C15895" s="1329" t="s">
        <v>410</v>
      </c>
      <c r="D15895" s="514" t="s">
        <v>55</v>
      </c>
      <c r="E15895" s="673">
        <v>101.86</v>
      </c>
      <c r="F15895" s="761"/>
    </row>
    <row r="15896" spans="1:6" customFormat="1">
      <c r="A15896" s="514">
        <v>5847</v>
      </c>
      <c r="B15896" s="275" t="s">
        <v>0</v>
      </c>
      <c r="C15896" s="1329" t="s">
        <v>315</v>
      </c>
      <c r="D15896" s="514" t="s">
        <v>43</v>
      </c>
      <c r="E15896" s="673">
        <v>283.52999999999997</v>
      </c>
      <c r="F15896" s="761"/>
    </row>
    <row r="15897" spans="1:6" customFormat="1">
      <c r="A15897" s="514">
        <v>5857</v>
      </c>
      <c r="B15897" s="275" t="s">
        <v>0</v>
      </c>
      <c r="C15897" s="1329" t="s">
        <v>412</v>
      </c>
      <c r="D15897" s="514" t="s">
        <v>55</v>
      </c>
      <c r="E15897" s="673">
        <v>248.03</v>
      </c>
      <c r="F15897" s="761"/>
    </row>
    <row r="15898" spans="1:6" customFormat="1">
      <c r="A15898" s="514">
        <v>5855</v>
      </c>
      <c r="B15898" s="275" t="s">
        <v>0</v>
      </c>
      <c r="C15898" s="1329" t="s">
        <v>317</v>
      </c>
      <c r="D15898" s="514" t="s">
        <v>43</v>
      </c>
      <c r="E15898" s="673">
        <v>717.92</v>
      </c>
      <c r="F15898" s="761"/>
    </row>
    <row r="15899" spans="1:6" customFormat="1">
      <c r="A15899" s="514">
        <v>96021</v>
      </c>
      <c r="B15899" s="275" t="s">
        <v>0</v>
      </c>
      <c r="C15899" s="1329" t="s">
        <v>489</v>
      </c>
      <c r="D15899" s="514" t="s">
        <v>55</v>
      </c>
      <c r="E15899" s="673">
        <v>69.98</v>
      </c>
      <c r="F15899" s="761"/>
    </row>
    <row r="15900" spans="1:6" customFormat="1">
      <c r="A15900" s="514">
        <v>96020</v>
      </c>
      <c r="B15900" s="275" t="s">
        <v>0</v>
      </c>
      <c r="C15900" s="1329" t="s">
        <v>394</v>
      </c>
      <c r="D15900" s="514" t="s">
        <v>43</v>
      </c>
      <c r="E15900" s="673">
        <v>190.81</v>
      </c>
      <c r="F15900" s="761"/>
    </row>
    <row r="15901" spans="1:6" customFormat="1">
      <c r="A15901" s="514">
        <v>96014</v>
      </c>
      <c r="B15901" s="275" t="s">
        <v>0</v>
      </c>
      <c r="C15901" s="1329" t="s">
        <v>488</v>
      </c>
      <c r="D15901" s="514" t="s">
        <v>55</v>
      </c>
      <c r="E15901" s="673">
        <v>70.23</v>
      </c>
      <c r="F15901" s="761"/>
    </row>
    <row r="15902" spans="1:6" customFormat="1">
      <c r="A15902" s="514">
        <v>96013</v>
      </c>
      <c r="B15902" s="275" t="s">
        <v>0</v>
      </c>
      <c r="C15902" s="1329" t="s">
        <v>393</v>
      </c>
      <c r="D15902" s="514" t="s">
        <v>43</v>
      </c>
      <c r="E15902" s="673">
        <v>191.28</v>
      </c>
      <c r="F15902" s="761"/>
    </row>
    <row r="15903" spans="1:6" customFormat="1">
      <c r="A15903" s="514">
        <v>96029</v>
      </c>
      <c r="B15903" s="275" t="s">
        <v>0</v>
      </c>
      <c r="C15903" s="1329" t="s">
        <v>490</v>
      </c>
      <c r="D15903" s="514" t="s">
        <v>55</v>
      </c>
      <c r="E15903" s="673">
        <v>62.61</v>
      </c>
      <c r="F15903" s="761"/>
    </row>
    <row r="15904" spans="1:6" customFormat="1">
      <c r="A15904" s="514">
        <v>96028</v>
      </c>
      <c r="B15904" s="275" t="s">
        <v>0</v>
      </c>
      <c r="C15904" s="1329" t="s">
        <v>395</v>
      </c>
      <c r="D15904" s="514" t="s">
        <v>43</v>
      </c>
      <c r="E15904" s="673">
        <v>148.77000000000001</v>
      </c>
      <c r="F15904" s="761"/>
    </row>
    <row r="15905" spans="1:6" customFormat="1">
      <c r="A15905" s="514">
        <v>96155</v>
      </c>
      <c r="B15905" s="275" t="s">
        <v>0</v>
      </c>
      <c r="C15905" s="1329" t="s">
        <v>492</v>
      </c>
      <c r="D15905" s="514" t="s">
        <v>55</v>
      </c>
      <c r="E15905" s="673">
        <v>62.86</v>
      </c>
      <c r="F15905" s="761"/>
    </row>
    <row r="15906" spans="1:6" customFormat="1">
      <c r="A15906" s="514">
        <v>96157</v>
      </c>
      <c r="B15906" s="275" t="s">
        <v>0</v>
      </c>
      <c r="C15906" s="1329" t="s">
        <v>397</v>
      </c>
      <c r="D15906" s="514" t="s">
        <v>43</v>
      </c>
      <c r="E15906" s="673">
        <v>149.24</v>
      </c>
      <c r="F15906" s="761"/>
    </row>
    <row r="15907" spans="1:6" customFormat="1">
      <c r="A15907" s="514">
        <v>5845</v>
      </c>
      <c r="B15907" s="275" t="s">
        <v>0</v>
      </c>
      <c r="C15907" s="1329" t="s">
        <v>409</v>
      </c>
      <c r="D15907" s="514" t="s">
        <v>55</v>
      </c>
      <c r="E15907" s="673">
        <v>65.8</v>
      </c>
      <c r="F15907" s="761"/>
    </row>
    <row r="15908" spans="1:6" customFormat="1">
      <c r="A15908" s="514">
        <v>5843</v>
      </c>
      <c r="B15908" s="275" t="s">
        <v>0</v>
      </c>
      <c r="C15908" s="1329" t="s">
        <v>314</v>
      </c>
      <c r="D15908" s="514" t="s">
        <v>43</v>
      </c>
      <c r="E15908" s="673">
        <v>182.98</v>
      </c>
      <c r="F15908" s="761"/>
    </row>
    <row r="15909" spans="1:6" customFormat="1">
      <c r="A15909" s="514">
        <v>89036</v>
      </c>
      <c r="B15909" s="275" t="s">
        <v>0</v>
      </c>
      <c r="C15909" s="1329" t="s">
        <v>61</v>
      </c>
      <c r="D15909" s="514" t="s">
        <v>55</v>
      </c>
      <c r="E15909" s="673">
        <v>58.39</v>
      </c>
      <c r="F15909" s="761"/>
    </row>
    <row r="15910" spans="1:6" customFormat="1">
      <c r="A15910" s="514">
        <v>89035</v>
      </c>
      <c r="B15910" s="275" t="s">
        <v>0</v>
      </c>
      <c r="C15910" s="1329" t="s">
        <v>50</v>
      </c>
      <c r="D15910" s="514" t="s">
        <v>43</v>
      </c>
      <c r="E15910" s="673">
        <v>140.9</v>
      </c>
      <c r="F15910" s="761"/>
    </row>
    <row r="15911" spans="1:6" customFormat="1">
      <c r="A15911" s="514">
        <v>102911</v>
      </c>
      <c r="B15911" s="275" t="s">
        <v>0</v>
      </c>
      <c r="C15911" s="1329" t="s">
        <v>24259</v>
      </c>
      <c r="D15911" s="514" t="s">
        <v>55</v>
      </c>
      <c r="E15911" s="673">
        <v>0</v>
      </c>
      <c r="F15911" s="761"/>
    </row>
    <row r="15912" spans="1:6" customFormat="1">
      <c r="A15912" s="514">
        <v>102910</v>
      </c>
      <c r="B15912" s="275" t="s">
        <v>0</v>
      </c>
      <c r="C15912" s="1329" t="s">
        <v>24260</v>
      </c>
      <c r="D15912" s="514" t="s">
        <v>43</v>
      </c>
      <c r="E15912" s="673">
        <v>0</v>
      </c>
      <c r="F15912" s="761"/>
    </row>
    <row r="15913" spans="1:6" customFormat="1">
      <c r="A15913" s="514">
        <v>93440</v>
      </c>
      <c r="B15913" s="275" t="s">
        <v>0</v>
      </c>
      <c r="C15913" s="1329" t="s">
        <v>12115</v>
      </c>
      <c r="D15913" s="514" t="s">
        <v>55</v>
      </c>
      <c r="E15913" s="673">
        <v>145.66</v>
      </c>
      <c r="F15913" s="761"/>
    </row>
    <row r="15914" spans="1:6" customFormat="1">
      <c r="A15914" s="514">
        <v>93439</v>
      </c>
      <c r="B15914" s="275" t="s">
        <v>0</v>
      </c>
      <c r="C15914" s="1329" t="s">
        <v>12093</v>
      </c>
      <c r="D15914" s="514" t="s">
        <v>43</v>
      </c>
      <c r="E15914" s="673">
        <v>264.20999999999998</v>
      </c>
      <c r="F15914" s="761"/>
    </row>
    <row r="15915" spans="1:6" customFormat="1">
      <c r="A15915" s="514">
        <v>100648</v>
      </c>
      <c r="B15915" s="275" t="s">
        <v>0</v>
      </c>
      <c r="C15915" s="1329" t="s">
        <v>496</v>
      </c>
      <c r="D15915" s="514" t="s">
        <v>55</v>
      </c>
      <c r="E15915" s="673">
        <v>601.03</v>
      </c>
      <c r="F15915" s="761"/>
    </row>
    <row r="15916" spans="1:6" customFormat="1">
      <c r="A15916" s="514">
        <v>100647</v>
      </c>
      <c r="B15916" s="275" t="s">
        <v>0</v>
      </c>
      <c r="C15916" s="1329" t="s">
        <v>400</v>
      </c>
      <c r="D15916" s="514" t="s">
        <v>43</v>
      </c>
      <c r="E15916" s="673">
        <v>6466.2</v>
      </c>
      <c r="F15916" s="761"/>
    </row>
    <row r="15917" spans="1:6" customFormat="1">
      <c r="A15917" s="514">
        <v>5829</v>
      </c>
      <c r="B15917" s="275" t="s">
        <v>0</v>
      </c>
      <c r="C15917" s="1329" t="s">
        <v>406</v>
      </c>
      <c r="D15917" s="514" t="s">
        <v>55</v>
      </c>
      <c r="E15917" s="673">
        <v>176.22</v>
      </c>
      <c r="F15917" s="761"/>
    </row>
    <row r="15918" spans="1:6" customFormat="1">
      <c r="A15918" s="514">
        <v>5823</v>
      </c>
      <c r="B15918" s="275" t="s">
        <v>0</v>
      </c>
      <c r="C15918" s="1329" t="s">
        <v>310</v>
      </c>
      <c r="D15918" s="514" t="s">
        <v>43</v>
      </c>
      <c r="E15918" s="673">
        <v>239.68</v>
      </c>
      <c r="F15918" s="761"/>
    </row>
    <row r="15919" spans="1:6" customFormat="1" ht="24.75">
      <c r="A15919" s="514">
        <v>5884</v>
      </c>
      <c r="B15919" s="275" t="s">
        <v>0</v>
      </c>
      <c r="C15919" s="1329" t="s">
        <v>417</v>
      </c>
      <c r="D15919" s="514" t="s">
        <v>55</v>
      </c>
      <c r="E15919" s="673">
        <v>61.61</v>
      </c>
      <c r="F15919" s="761"/>
    </row>
    <row r="15920" spans="1:6" customFormat="1" ht="24.75">
      <c r="A15920" s="514">
        <v>5882</v>
      </c>
      <c r="B15920" s="275" t="s">
        <v>0</v>
      </c>
      <c r="C15920" s="1329" t="s">
        <v>322</v>
      </c>
      <c r="D15920" s="514" t="s">
        <v>43</v>
      </c>
      <c r="E15920" s="673">
        <v>140.02000000000001</v>
      </c>
      <c r="F15920" s="761"/>
    </row>
    <row r="15921" spans="1:6" customFormat="1" ht="36">
      <c r="A15921" s="514">
        <v>106095</v>
      </c>
      <c r="B15921" s="275" t="s">
        <v>0</v>
      </c>
      <c r="C15921" s="1329" t="s">
        <v>44983</v>
      </c>
      <c r="D15921" s="514" t="s">
        <v>55</v>
      </c>
      <c r="E15921" s="673">
        <v>116.22</v>
      </c>
      <c r="F15921" s="761"/>
    </row>
    <row r="15922" spans="1:6" customFormat="1" ht="36">
      <c r="A15922" s="514">
        <v>106094</v>
      </c>
      <c r="B15922" s="275" t="s">
        <v>0</v>
      </c>
      <c r="C15922" s="1329" t="s">
        <v>44984</v>
      </c>
      <c r="D15922" s="514" t="s">
        <v>43</v>
      </c>
      <c r="E15922" s="673">
        <v>336.03</v>
      </c>
      <c r="F15922" s="761"/>
    </row>
    <row r="15923" spans="1:6" customFormat="1">
      <c r="A15923" s="514">
        <v>100642</v>
      </c>
      <c r="B15923" s="275" t="s">
        <v>0</v>
      </c>
      <c r="C15923" s="1329" t="s">
        <v>495</v>
      </c>
      <c r="D15923" s="514" t="s">
        <v>55</v>
      </c>
      <c r="E15923" s="673">
        <v>306.3</v>
      </c>
      <c r="F15923" s="761"/>
    </row>
    <row r="15924" spans="1:6" customFormat="1">
      <c r="A15924" s="514">
        <v>100641</v>
      </c>
      <c r="B15924" s="275" t="s">
        <v>0</v>
      </c>
      <c r="C15924" s="1329" t="s">
        <v>399</v>
      </c>
      <c r="D15924" s="514" t="s">
        <v>43</v>
      </c>
      <c r="E15924" s="673">
        <v>4719.7700000000004</v>
      </c>
      <c r="F15924" s="761"/>
    </row>
    <row r="15925" spans="1:6" customFormat="1">
      <c r="A15925" s="514">
        <v>93434</v>
      </c>
      <c r="B15925" s="275" t="s">
        <v>0</v>
      </c>
      <c r="C15925" s="1329" t="s">
        <v>12114</v>
      </c>
      <c r="D15925" s="514" t="s">
        <v>55</v>
      </c>
      <c r="E15925" s="673">
        <v>347.92</v>
      </c>
      <c r="F15925" s="761"/>
    </row>
    <row r="15926" spans="1:6" customFormat="1">
      <c r="A15926" s="514">
        <v>93433</v>
      </c>
      <c r="B15926" s="275" t="s">
        <v>0</v>
      </c>
      <c r="C15926" s="1329" t="s">
        <v>12092</v>
      </c>
      <c r="D15926" s="514" t="s">
        <v>43</v>
      </c>
      <c r="E15926" s="673">
        <v>2633.77</v>
      </c>
      <c r="F15926" s="761"/>
    </row>
    <row r="15927" spans="1:6" customFormat="1">
      <c r="A15927" s="514">
        <v>95122</v>
      </c>
      <c r="B15927" s="275" t="s">
        <v>0</v>
      </c>
      <c r="C15927" s="1329" t="s">
        <v>479</v>
      </c>
      <c r="D15927" s="514" t="s">
        <v>55</v>
      </c>
      <c r="E15927" s="673">
        <v>231.99</v>
      </c>
      <c r="F15927" s="761"/>
    </row>
    <row r="15928" spans="1:6" customFormat="1">
      <c r="A15928" s="514">
        <v>95121</v>
      </c>
      <c r="B15928" s="275" t="s">
        <v>0</v>
      </c>
      <c r="C15928" s="1329" t="s">
        <v>383</v>
      </c>
      <c r="D15928" s="514" t="s">
        <v>43</v>
      </c>
      <c r="E15928" s="673">
        <v>388.82</v>
      </c>
      <c r="F15928" s="761"/>
    </row>
    <row r="15929" spans="1:6" customFormat="1">
      <c r="A15929" s="514">
        <v>103662</v>
      </c>
      <c r="B15929" s="275" t="s">
        <v>0</v>
      </c>
      <c r="C15929" s="1329" t="s">
        <v>24261</v>
      </c>
      <c r="D15929" s="514" t="s">
        <v>55</v>
      </c>
      <c r="E15929" s="673">
        <v>0</v>
      </c>
      <c r="F15929" s="761"/>
    </row>
    <row r="15930" spans="1:6" customFormat="1">
      <c r="A15930" s="514">
        <v>103661</v>
      </c>
      <c r="B15930" s="275" t="s">
        <v>0</v>
      </c>
      <c r="C15930" s="1329" t="s">
        <v>24262</v>
      </c>
      <c r="D15930" s="514" t="s">
        <v>43</v>
      </c>
      <c r="E15930" s="673">
        <v>0</v>
      </c>
      <c r="F15930" s="761"/>
    </row>
    <row r="15931" spans="1:6" customFormat="1">
      <c r="A15931" s="514">
        <v>5841</v>
      </c>
      <c r="B15931" s="275" t="s">
        <v>0</v>
      </c>
      <c r="C15931" s="1329" t="s">
        <v>408</v>
      </c>
      <c r="D15931" s="514" t="s">
        <v>55</v>
      </c>
      <c r="E15931" s="673">
        <v>4.6900000000000004</v>
      </c>
      <c r="F15931" s="761"/>
    </row>
    <row r="15932" spans="1:6" customFormat="1">
      <c r="A15932" s="514">
        <v>5839</v>
      </c>
      <c r="B15932" s="275" t="s">
        <v>0</v>
      </c>
      <c r="C15932" s="1329" t="s">
        <v>313</v>
      </c>
      <c r="D15932" s="514" t="s">
        <v>43</v>
      </c>
      <c r="E15932" s="673">
        <v>9.33</v>
      </c>
      <c r="F15932" s="761"/>
    </row>
    <row r="15933" spans="1:6" customFormat="1">
      <c r="A15933" s="514">
        <v>90587</v>
      </c>
      <c r="B15933" s="275" t="s">
        <v>0</v>
      </c>
      <c r="C15933" s="1329" t="s">
        <v>444</v>
      </c>
      <c r="D15933" s="514" t="s">
        <v>55</v>
      </c>
      <c r="E15933" s="673">
        <v>0.56000000000000005</v>
      </c>
      <c r="F15933" s="761"/>
    </row>
    <row r="15934" spans="1:6" customFormat="1">
      <c r="A15934" s="514">
        <v>90586</v>
      </c>
      <c r="B15934" s="275" t="s">
        <v>0</v>
      </c>
      <c r="C15934" s="1329" t="s">
        <v>349</v>
      </c>
      <c r="D15934" s="514" t="s">
        <v>43</v>
      </c>
      <c r="E15934" s="673">
        <v>1.52</v>
      </c>
      <c r="F15934" s="761"/>
    </row>
    <row r="15935" spans="1:6" customFormat="1">
      <c r="A15935" s="514">
        <v>5837</v>
      </c>
      <c r="B15935" s="275" t="s">
        <v>0</v>
      </c>
      <c r="C15935" s="1329" t="s">
        <v>407</v>
      </c>
      <c r="D15935" s="514" t="s">
        <v>55</v>
      </c>
      <c r="E15935" s="673">
        <v>139</v>
      </c>
      <c r="F15935" s="761"/>
    </row>
    <row r="15936" spans="1:6" customFormat="1">
      <c r="A15936" s="514">
        <v>5835</v>
      </c>
      <c r="B15936" s="275" t="s">
        <v>0</v>
      </c>
      <c r="C15936" s="1329" t="s">
        <v>312</v>
      </c>
      <c r="D15936" s="514" t="s">
        <v>43</v>
      </c>
      <c r="E15936" s="673">
        <v>350.26</v>
      </c>
      <c r="F15936" s="761"/>
    </row>
    <row r="15937" spans="1:6" customFormat="1">
      <c r="A15937" s="514">
        <v>89257</v>
      </c>
      <c r="B15937" s="275" t="s">
        <v>0</v>
      </c>
      <c r="C15937" s="1329" t="s">
        <v>345</v>
      </c>
      <c r="D15937" s="514" t="s">
        <v>43</v>
      </c>
      <c r="E15937" s="673">
        <v>304.52999999999997</v>
      </c>
      <c r="F15937" s="761"/>
    </row>
    <row r="15938" spans="1:6" customFormat="1">
      <c r="A15938" s="514">
        <v>89258</v>
      </c>
      <c r="B15938" s="275" t="s">
        <v>0</v>
      </c>
      <c r="C15938" s="1329" t="s">
        <v>441</v>
      </c>
      <c r="D15938" s="514" t="s">
        <v>55</v>
      </c>
      <c r="E15938" s="673">
        <v>119.98</v>
      </c>
      <c r="F15938" s="761"/>
    </row>
    <row r="15939" spans="1:6" customFormat="1">
      <c r="A15939" s="514">
        <v>97621</v>
      </c>
      <c r="B15939" s="275" t="s">
        <v>0</v>
      </c>
      <c r="C15939" s="1329" t="s">
        <v>14484</v>
      </c>
      <c r="D15939" s="514" t="s">
        <v>34</v>
      </c>
      <c r="E15939" s="673">
        <v>124.65</v>
      </c>
      <c r="F15939" s="761"/>
    </row>
    <row r="15940" spans="1:6" customFormat="1">
      <c r="A15940" s="514">
        <v>97622</v>
      </c>
      <c r="B15940" s="275" t="s">
        <v>0</v>
      </c>
      <c r="C15940" s="1329" t="s">
        <v>14485</v>
      </c>
      <c r="D15940" s="514" t="s">
        <v>34</v>
      </c>
      <c r="E15940" s="673">
        <v>60.76</v>
      </c>
      <c r="F15940" s="761"/>
    </row>
    <row r="15941" spans="1:6" customFormat="1">
      <c r="A15941" s="514">
        <v>97623</v>
      </c>
      <c r="B15941" s="275" t="s">
        <v>0</v>
      </c>
      <c r="C15941" s="1329" t="s">
        <v>14486</v>
      </c>
      <c r="D15941" s="514" t="s">
        <v>34</v>
      </c>
      <c r="E15941" s="673">
        <v>186.11</v>
      </c>
      <c r="F15941" s="761"/>
    </row>
    <row r="15942" spans="1:6" customFormat="1">
      <c r="A15942" s="514">
        <v>97624</v>
      </c>
      <c r="B15942" s="275" t="s">
        <v>0</v>
      </c>
      <c r="C15942" s="1329" t="s">
        <v>14487</v>
      </c>
      <c r="D15942" s="514" t="s">
        <v>34</v>
      </c>
      <c r="E15942" s="673">
        <v>114.22</v>
      </c>
      <c r="F15942" s="761"/>
    </row>
    <row r="15943" spans="1:6" customFormat="1">
      <c r="A15943" s="514">
        <v>97625</v>
      </c>
      <c r="B15943" s="275" t="s">
        <v>0</v>
      </c>
      <c r="C15943" s="1329" t="s">
        <v>14488</v>
      </c>
      <c r="D15943" s="514" t="s">
        <v>34</v>
      </c>
      <c r="E15943" s="673">
        <v>52.68</v>
      </c>
      <c r="F15943" s="761"/>
    </row>
    <row r="15944" spans="1:6" customFormat="1">
      <c r="A15944" s="514">
        <v>104791</v>
      </c>
      <c r="B15944" s="275" t="s">
        <v>0</v>
      </c>
      <c r="C15944" s="1329" t="s">
        <v>14530</v>
      </c>
      <c r="D15944" s="514" t="s">
        <v>32</v>
      </c>
      <c r="E15944" s="673">
        <v>6.93</v>
      </c>
      <c r="F15944" s="761"/>
    </row>
    <row r="15945" spans="1:6" customFormat="1">
      <c r="A15945" s="514">
        <v>97631</v>
      </c>
      <c r="B15945" s="275" t="s">
        <v>0</v>
      </c>
      <c r="C15945" s="1329" t="s">
        <v>14493</v>
      </c>
      <c r="D15945" s="514" t="s">
        <v>32</v>
      </c>
      <c r="E15945" s="673">
        <v>12.35</v>
      </c>
      <c r="F15945" s="761"/>
    </row>
    <row r="15946" spans="1:6" customFormat="1" ht="24.75">
      <c r="A15946" s="514">
        <v>97630</v>
      </c>
      <c r="B15946" s="275" t="s">
        <v>0</v>
      </c>
      <c r="C15946" s="1329" t="s">
        <v>24263</v>
      </c>
      <c r="D15946" s="514" t="s">
        <v>34</v>
      </c>
      <c r="E15946" s="673">
        <v>0</v>
      </c>
      <c r="F15946" s="761"/>
    </row>
    <row r="15947" spans="1:6" customFormat="1">
      <c r="A15947" s="514">
        <v>104796</v>
      </c>
      <c r="B15947" s="275" t="s">
        <v>0</v>
      </c>
      <c r="C15947" s="1329" t="s">
        <v>14535</v>
      </c>
      <c r="D15947" s="514" t="s">
        <v>5</v>
      </c>
      <c r="E15947" s="673">
        <v>15.09</v>
      </c>
      <c r="F15947" s="761"/>
    </row>
    <row r="15948" spans="1:6" customFormat="1">
      <c r="A15948" s="514">
        <v>97628</v>
      </c>
      <c r="B15948" s="275" t="s">
        <v>0</v>
      </c>
      <c r="C15948" s="1329" t="s">
        <v>14491</v>
      </c>
      <c r="D15948" s="514" t="s">
        <v>34</v>
      </c>
      <c r="E15948" s="673">
        <v>284.36</v>
      </c>
      <c r="F15948" s="761"/>
    </row>
    <row r="15949" spans="1:6" customFormat="1">
      <c r="A15949" s="514">
        <v>97629</v>
      </c>
      <c r="B15949" s="275" t="s">
        <v>0</v>
      </c>
      <c r="C15949" s="1329" t="s">
        <v>14492</v>
      </c>
      <c r="D15949" s="514" t="s">
        <v>34</v>
      </c>
      <c r="E15949" s="673">
        <v>98.11</v>
      </c>
      <c r="F15949" s="761"/>
    </row>
    <row r="15950" spans="1:6" customFormat="1">
      <c r="A15950" s="514">
        <v>97626</v>
      </c>
      <c r="B15950" s="275" t="s">
        <v>0</v>
      </c>
      <c r="C15950" s="1329" t="s">
        <v>14489</v>
      </c>
      <c r="D15950" s="514" t="s">
        <v>34</v>
      </c>
      <c r="E15950" s="673">
        <v>610.57000000000005</v>
      </c>
      <c r="F15950" s="761"/>
    </row>
    <row r="15951" spans="1:6" customFormat="1">
      <c r="A15951" s="514">
        <v>97627</v>
      </c>
      <c r="B15951" s="275" t="s">
        <v>0</v>
      </c>
      <c r="C15951" s="1329" t="s">
        <v>14490</v>
      </c>
      <c r="D15951" s="514" t="s">
        <v>34</v>
      </c>
      <c r="E15951" s="673">
        <v>210.68</v>
      </c>
      <c r="F15951" s="761"/>
    </row>
    <row r="15952" spans="1:6" customFormat="1">
      <c r="A15952" s="514">
        <v>104789</v>
      </c>
      <c r="B15952" s="275" t="s">
        <v>0</v>
      </c>
      <c r="C15952" s="1329" t="s">
        <v>14528</v>
      </c>
      <c r="D15952" s="514" t="s">
        <v>34</v>
      </c>
      <c r="E15952" s="673">
        <v>213.81</v>
      </c>
      <c r="F15952" s="761"/>
    </row>
    <row r="15953" spans="1:6" customFormat="1">
      <c r="A15953" s="514">
        <v>104790</v>
      </c>
      <c r="B15953" s="275" t="s">
        <v>0</v>
      </c>
      <c r="C15953" s="1329" t="s">
        <v>14529</v>
      </c>
      <c r="D15953" s="514" t="s">
        <v>34</v>
      </c>
      <c r="E15953" s="673">
        <v>114.53</v>
      </c>
      <c r="F15953" s="761"/>
    </row>
    <row r="15954" spans="1:6" customFormat="1">
      <c r="A15954" s="514">
        <v>97633</v>
      </c>
      <c r="B15954" s="275" t="s">
        <v>0</v>
      </c>
      <c r="C15954" s="1329" t="s">
        <v>14495</v>
      </c>
      <c r="D15954" s="514" t="s">
        <v>32</v>
      </c>
      <c r="E15954" s="673">
        <v>25.13</v>
      </c>
      <c r="F15954" s="761"/>
    </row>
    <row r="15955" spans="1:6" customFormat="1">
      <c r="A15955" s="514">
        <v>97634</v>
      </c>
      <c r="B15955" s="275" t="s">
        <v>0</v>
      </c>
      <c r="C15955" s="1329" t="s">
        <v>14496</v>
      </c>
      <c r="D15955" s="514" t="s">
        <v>32</v>
      </c>
      <c r="E15955" s="673">
        <v>7.75</v>
      </c>
      <c r="F15955" s="761"/>
    </row>
    <row r="15956" spans="1:6" customFormat="1">
      <c r="A15956" s="514">
        <v>97632</v>
      </c>
      <c r="B15956" s="275" t="s">
        <v>0</v>
      </c>
      <c r="C15956" s="1329" t="s">
        <v>14494</v>
      </c>
      <c r="D15956" s="514" t="s">
        <v>5</v>
      </c>
      <c r="E15956" s="673">
        <v>2.88</v>
      </c>
      <c r="F15956" s="761"/>
    </row>
    <row r="15957" spans="1:6" customFormat="1">
      <c r="A15957" s="514">
        <v>97636</v>
      </c>
      <c r="B15957" s="275" t="s">
        <v>0</v>
      </c>
      <c r="C15957" s="1329" t="s">
        <v>14498</v>
      </c>
      <c r="D15957" s="514" t="s">
        <v>32</v>
      </c>
      <c r="E15957" s="673">
        <v>23.85</v>
      </c>
      <c r="F15957" s="761"/>
    </row>
    <row r="15958" spans="1:6" customFormat="1">
      <c r="A15958" s="514">
        <v>104797</v>
      </c>
      <c r="B15958" s="275" t="s">
        <v>0</v>
      </c>
      <c r="C15958" s="1329" t="s">
        <v>14536</v>
      </c>
      <c r="D15958" s="514" t="s">
        <v>5</v>
      </c>
      <c r="E15958" s="673">
        <v>18.88</v>
      </c>
      <c r="F15958" s="761"/>
    </row>
    <row r="15959" spans="1:6" customFormat="1">
      <c r="A15959" s="514">
        <v>104803</v>
      </c>
      <c r="B15959" s="275" t="s">
        <v>0</v>
      </c>
      <c r="C15959" s="1329" t="s">
        <v>14542</v>
      </c>
      <c r="D15959" s="514" t="s">
        <v>5</v>
      </c>
      <c r="E15959" s="673">
        <v>5.03</v>
      </c>
      <c r="F15959" s="761"/>
    </row>
    <row r="15960" spans="1:6" customFormat="1">
      <c r="A15960" s="514">
        <v>97664</v>
      </c>
      <c r="B15960" s="275" t="s">
        <v>0</v>
      </c>
      <c r="C15960" s="1329" t="s">
        <v>14525</v>
      </c>
      <c r="D15960" s="514" t="s">
        <v>28</v>
      </c>
      <c r="E15960" s="673">
        <v>1.7</v>
      </c>
      <c r="F15960" s="761"/>
    </row>
    <row r="15961" spans="1:6" customFormat="1" ht="24.75">
      <c r="A15961" s="514">
        <v>104801</v>
      </c>
      <c r="B15961" s="275" t="s">
        <v>0</v>
      </c>
      <c r="C15961" s="1329" t="s">
        <v>14540</v>
      </c>
      <c r="D15961" s="514" t="s">
        <v>32</v>
      </c>
      <c r="E15961" s="673">
        <v>15.66</v>
      </c>
      <c r="F15961" s="761"/>
    </row>
    <row r="15962" spans="1:6" customFormat="1">
      <c r="A15962" s="514">
        <v>97661</v>
      </c>
      <c r="B15962" s="275" t="s">
        <v>0</v>
      </c>
      <c r="C15962" s="1329" t="s">
        <v>14522</v>
      </c>
      <c r="D15962" s="514" t="s">
        <v>5</v>
      </c>
      <c r="E15962" s="673">
        <v>0.77</v>
      </c>
      <c r="F15962" s="761"/>
    </row>
    <row r="15963" spans="1:6" customFormat="1">
      <c r="A15963" s="514">
        <v>104794</v>
      </c>
      <c r="B15963" s="275" t="s">
        <v>0</v>
      </c>
      <c r="C15963" s="1329" t="s">
        <v>14533</v>
      </c>
      <c r="D15963" s="514" t="s">
        <v>5</v>
      </c>
      <c r="E15963" s="673">
        <v>1.04</v>
      </c>
      <c r="F15963" s="761"/>
    </row>
    <row r="15964" spans="1:6" customFormat="1">
      <c r="A15964" s="514">
        <v>104795</v>
      </c>
      <c r="B15964" s="275" t="s">
        <v>0</v>
      </c>
      <c r="C15964" s="1329" t="s">
        <v>14534</v>
      </c>
      <c r="D15964" s="514" t="s">
        <v>5</v>
      </c>
      <c r="E15964" s="673">
        <v>1.46</v>
      </c>
      <c r="F15964" s="761"/>
    </row>
    <row r="15965" spans="1:6" customFormat="1">
      <c r="A15965" s="514">
        <v>104792</v>
      </c>
      <c r="B15965" s="275" t="s">
        <v>0</v>
      </c>
      <c r="C15965" s="1329" t="s">
        <v>14531</v>
      </c>
      <c r="D15965" s="514" t="s">
        <v>5</v>
      </c>
      <c r="E15965" s="673">
        <v>0.42</v>
      </c>
      <c r="F15965" s="761"/>
    </row>
    <row r="15966" spans="1:6" customFormat="1">
      <c r="A15966" s="514">
        <v>104793</v>
      </c>
      <c r="B15966" s="275" t="s">
        <v>0</v>
      </c>
      <c r="C15966" s="1329" t="s">
        <v>14532</v>
      </c>
      <c r="D15966" s="514" t="s">
        <v>5</v>
      </c>
      <c r="E15966" s="673">
        <v>0.57999999999999996</v>
      </c>
      <c r="F15966" s="761"/>
    </row>
    <row r="15967" spans="1:6" customFormat="1">
      <c r="A15967" s="514">
        <v>104800</v>
      </c>
      <c r="B15967" s="275" t="s">
        <v>0</v>
      </c>
      <c r="C15967" s="1329" t="s">
        <v>14539</v>
      </c>
      <c r="D15967" s="514" t="s">
        <v>5</v>
      </c>
      <c r="E15967" s="673">
        <v>10.32</v>
      </c>
      <c r="F15967" s="761"/>
    </row>
    <row r="15968" spans="1:6" customFormat="1">
      <c r="A15968" s="514">
        <v>97638</v>
      </c>
      <c r="B15968" s="275" t="s">
        <v>0</v>
      </c>
      <c r="C15968" s="1329" t="s">
        <v>14500</v>
      </c>
      <c r="D15968" s="514" t="s">
        <v>32</v>
      </c>
      <c r="E15968" s="673">
        <v>8.93</v>
      </c>
      <c r="F15968" s="761"/>
    </row>
    <row r="15969" spans="1:6" customFormat="1">
      <c r="A15969" s="514">
        <v>97641</v>
      </c>
      <c r="B15969" s="275" t="s">
        <v>0</v>
      </c>
      <c r="C15969" s="1329" t="s">
        <v>14503</v>
      </c>
      <c r="D15969" s="514" t="s">
        <v>32</v>
      </c>
      <c r="E15969" s="673">
        <v>3.21</v>
      </c>
      <c r="F15969" s="761"/>
    </row>
    <row r="15970" spans="1:6" customFormat="1">
      <c r="A15970" s="514">
        <v>97640</v>
      </c>
      <c r="B15970" s="275" t="s">
        <v>0</v>
      </c>
      <c r="C15970" s="1329" t="s">
        <v>14502</v>
      </c>
      <c r="D15970" s="514" t="s">
        <v>32</v>
      </c>
      <c r="E15970" s="673">
        <v>2.08</v>
      </c>
      <c r="F15970" s="761"/>
    </row>
    <row r="15971" spans="1:6" customFormat="1">
      <c r="A15971" s="514">
        <v>97660</v>
      </c>
      <c r="B15971" s="275" t="s">
        <v>0</v>
      </c>
      <c r="C15971" s="1329" t="s">
        <v>14521</v>
      </c>
      <c r="D15971" s="514" t="s">
        <v>28</v>
      </c>
      <c r="E15971" s="673">
        <v>0.72</v>
      </c>
      <c r="F15971" s="761"/>
    </row>
    <row r="15972" spans="1:6" customFormat="1">
      <c r="A15972" s="514">
        <v>97645</v>
      </c>
      <c r="B15972" s="275" t="s">
        <v>0</v>
      </c>
      <c r="C15972" s="1329" t="s">
        <v>14507</v>
      </c>
      <c r="D15972" s="514" t="s">
        <v>32</v>
      </c>
      <c r="E15972" s="673">
        <v>26.72</v>
      </c>
      <c r="F15972" s="761"/>
    </row>
    <row r="15973" spans="1:6" customFormat="1">
      <c r="A15973" s="514">
        <v>97663</v>
      </c>
      <c r="B15973" s="275" t="s">
        <v>0</v>
      </c>
      <c r="C15973" s="1329" t="s">
        <v>14524</v>
      </c>
      <c r="D15973" s="514" t="s">
        <v>28</v>
      </c>
      <c r="E15973" s="673">
        <v>13.68</v>
      </c>
      <c r="F15973" s="761"/>
    </row>
    <row r="15974" spans="1:6" customFormat="1">
      <c r="A15974" s="514">
        <v>97665</v>
      </c>
      <c r="B15974" s="275" t="s">
        <v>0</v>
      </c>
      <c r="C15974" s="1329" t="s">
        <v>14526</v>
      </c>
      <c r="D15974" s="514" t="s">
        <v>28</v>
      </c>
      <c r="E15974" s="673">
        <v>1.95</v>
      </c>
      <c r="F15974" s="761"/>
    </row>
    <row r="15975" spans="1:6" customFormat="1">
      <c r="A15975" s="514">
        <v>97666</v>
      </c>
      <c r="B15975" s="275" t="s">
        <v>0</v>
      </c>
      <c r="C15975" s="1329" t="s">
        <v>14527</v>
      </c>
      <c r="D15975" s="514" t="s">
        <v>28</v>
      </c>
      <c r="E15975" s="673">
        <v>9.9700000000000006</v>
      </c>
      <c r="F15975" s="761"/>
    </row>
    <row r="15976" spans="1:6" customFormat="1">
      <c r="A15976" s="514">
        <v>97635</v>
      </c>
      <c r="B15976" s="275" t="s">
        <v>0</v>
      </c>
      <c r="C15976" s="1329" t="s">
        <v>14497</v>
      </c>
      <c r="D15976" s="514" t="s">
        <v>32</v>
      </c>
      <c r="E15976" s="673">
        <v>16.32</v>
      </c>
      <c r="F15976" s="761"/>
    </row>
    <row r="15977" spans="1:6" customFormat="1">
      <c r="A15977" s="514">
        <v>97643</v>
      </c>
      <c r="B15977" s="275" t="s">
        <v>0</v>
      </c>
      <c r="C15977" s="1329" t="s">
        <v>14505</v>
      </c>
      <c r="D15977" s="514" t="s">
        <v>32</v>
      </c>
      <c r="E15977" s="673">
        <v>27.38</v>
      </c>
      <c r="F15977" s="761"/>
    </row>
    <row r="15978" spans="1:6" customFormat="1">
      <c r="A15978" s="514">
        <v>104799</v>
      </c>
      <c r="B15978" s="275" t="s">
        <v>0</v>
      </c>
      <c r="C15978" s="1329" t="s">
        <v>14538</v>
      </c>
      <c r="D15978" s="514" t="s">
        <v>32</v>
      </c>
      <c r="E15978" s="673">
        <v>11.53</v>
      </c>
      <c r="F15978" s="761"/>
    </row>
    <row r="15979" spans="1:6" customFormat="1">
      <c r="A15979" s="514">
        <v>97639</v>
      </c>
      <c r="B15979" s="275" t="s">
        <v>0</v>
      </c>
      <c r="C15979" s="1329" t="s">
        <v>14501</v>
      </c>
      <c r="D15979" s="514" t="s">
        <v>32</v>
      </c>
      <c r="E15979" s="673">
        <v>22.34</v>
      </c>
      <c r="F15979" s="761"/>
    </row>
    <row r="15980" spans="1:6" customFormat="1">
      <c r="A15980" s="514">
        <v>97644</v>
      </c>
      <c r="B15980" s="275" t="s">
        <v>0</v>
      </c>
      <c r="C15980" s="1329" t="s">
        <v>14506</v>
      </c>
      <c r="D15980" s="514" t="s">
        <v>32</v>
      </c>
      <c r="E15980" s="673">
        <v>10.35</v>
      </c>
      <c r="F15980" s="761"/>
    </row>
    <row r="15981" spans="1:6" customFormat="1">
      <c r="A15981" s="514">
        <v>97648</v>
      </c>
      <c r="B15981" s="275" t="s">
        <v>0</v>
      </c>
      <c r="C15981" s="1329" t="s">
        <v>14509</v>
      </c>
      <c r="D15981" s="514" t="s">
        <v>32</v>
      </c>
      <c r="E15981" s="673">
        <v>2.21</v>
      </c>
      <c r="F15981" s="761"/>
    </row>
    <row r="15982" spans="1:6" customFormat="1">
      <c r="A15982" s="514">
        <v>104798</v>
      </c>
      <c r="B15982" s="275" t="s">
        <v>0</v>
      </c>
      <c r="C15982" s="1329" t="s">
        <v>14537</v>
      </c>
      <c r="D15982" s="514" t="s">
        <v>28</v>
      </c>
      <c r="E15982" s="673">
        <v>14.68</v>
      </c>
      <c r="F15982" s="761"/>
    </row>
    <row r="15983" spans="1:6" customFormat="1">
      <c r="A15983" s="514">
        <v>97637</v>
      </c>
      <c r="B15983" s="275" t="s">
        <v>0</v>
      </c>
      <c r="C15983" s="1329" t="s">
        <v>14499</v>
      </c>
      <c r="D15983" s="514" t="s">
        <v>32</v>
      </c>
      <c r="E15983" s="673">
        <v>3.07</v>
      </c>
      <c r="F15983" s="761"/>
    </row>
    <row r="15984" spans="1:6" customFormat="1" ht="24.75">
      <c r="A15984" s="514">
        <v>104802</v>
      </c>
      <c r="B15984" s="275" t="s">
        <v>0</v>
      </c>
      <c r="C15984" s="1329" t="s">
        <v>14541</v>
      </c>
      <c r="D15984" s="514" t="s">
        <v>32</v>
      </c>
      <c r="E15984" s="673">
        <v>10.42</v>
      </c>
      <c r="F15984" s="761"/>
    </row>
    <row r="15985" spans="1:6" customFormat="1">
      <c r="A15985" s="514">
        <v>97647</v>
      </c>
      <c r="B15985" s="275" t="s">
        <v>0</v>
      </c>
      <c r="C15985" s="1329" t="s">
        <v>14508</v>
      </c>
      <c r="D15985" s="514" t="s">
        <v>32</v>
      </c>
      <c r="E15985" s="673">
        <v>3.85</v>
      </c>
      <c r="F15985" s="761"/>
    </row>
    <row r="15986" spans="1:6" customFormat="1">
      <c r="A15986" s="514">
        <v>97649</v>
      </c>
      <c r="B15986" s="275" t="s">
        <v>0</v>
      </c>
      <c r="C15986" s="1329" t="s">
        <v>14510</v>
      </c>
      <c r="D15986" s="514" t="s">
        <v>32</v>
      </c>
      <c r="E15986" s="673">
        <v>4.8600000000000003</v>
      </c>
      <c r="F15986" s="761"/>
    </row>
    <row r="15987" spans="1:6" customFormat="1">
      <c r="A15987" s="514">
        <v>97652</v>
      </c>
      <c r="B15987" s="275" t="s">
        <v>0</v>
      </c>
      <c r="C15987" s="1329" t="s">
        <v>14513</v>
      </c>
      <c r="D15987" s="514" t="s">
        <v>28</v>
      </c>
      <c r="E15987" s="673">
        <v>204.97</v>
      </c>
      <c r="F15987" s="761"/>
    </row>
    <row r="15988" spans="1:6" customFormat="1">
      <c r="A15988" s="514">
        <v>97654</v>
      </c>
      <c r="B15988" s="275" t="s">
        <v>0</v>
      </c>
      <c r="C15988" s="1329" t="s">
        <v>14515</v>
      </c>
      <c r="D15988" s="514" t="s">
        <v>28</v>
      </c>
      <c r="E15988" s="673">
        <v>188.2</v>
      </c>
      <c r="F15988" s="761"/>
    </row>
    <row r="15989" spans="1:6" customFormat="1">
      <c r="A15989" s="514">
        <v>97651</v>
      </c>
      <c r="B15989" s="275" t="s">
        <v>0</v>
      </c>
      <c r="C15989" s="1329" t="s">
        <v>14512</v>
      </c>
      <c r="D15989" s="514" t="s">
        <v>28</v>
      </c>
      <c r="E15989" s="673">
        <v>90.41</v>
      </c>
      <c r="F15989" s="761"/>
    </row>
    <row r="15990" spans="1:6" customFormat="1">
      <c r="A15990" s="514">
        <v>97653</v>
      </c>
      <c r="B15990" s="275" t="s">
        <v>0</v>
      </c>
      <c r="C15990" s="1329" t="s">
        <v>14514</v>
      </c>
      <c r="D15990" s="514" t="s">
        <v>28</v>
      </c>
      <c r="E15990" s="673">
        <v>150.71</v>
      </c>
      <c r="F15990" s="761"/>
    </row>
    <row r="15991" spans="1:6" customFormat="1">
      <c r="A15991" s="514">
        <v>97657</v>
      </c>
      <c r="B15991" s="275" t="s">
        <v>0</v>
      </c>
      <c r="C15991" s="1329" t="s">
        <v>14518</v>
      </c>
      <c r="D15991" s="514" t="s">
        <v>28</v>
      </c>
      <c r="E15991" s="673">
        <v>635.08000000000004</v>
      </c>
      <c r="F15991" s="761"/>
    </row>
    <row r="15992" spans="1:6" customFormat="1">
      <c r="A15992" s="514">
        <v>97659</v>
      </c>
      <c r="B15992" s="275" t="s">
        <v>0</v>
      </c>
      <c r="C15992" s="1329" t="s">
        <v>14520</v>
      </c>
      <c r="D15992" s="514" t="s">
        <v>28</v>
      </c>
      <c r="E15992" s="673">
        <v>309.33999999999997</v>
      </c>
      <c r="F15992" s="761"/>
    </row>
    <row r="15993" spans="1:6" customFormat="1">
      <c r="A15993" s="514">
        <v>97656</v>
      </c>
      <c r="B15993" s="275" t="s">
        <v>0</v>
      </c>
      <c r="C15993" s="1329" t="s">
        <v>14517</v>
      </c>
      <c r="D15993" s="514" t="s">
        <v>28</v>
      </c>
      <c r="E15993" s="673">
        <v>320.41000000000003</v>
      </c>
      <c r="F15993" s="761"/>
    </row>
    <row r="15994" spans="1:6" customFormat="1">
      <c r="A15994" s="514">
        <v>97658</v>
      </c>
      <c r="B15994" s="275" t="s">
        <v>0</v>
      </c>
      <c r="C15994" s="1329" t="s">
        <v>14519</v>
      </c>
      <c r="D15994" s="514" t="s">
        <v>28</v>
      </c>
      <c r="E15994" s="673">
        <v>225.36</v>
      </c>
      <c r="F15994" s="761"/>
    </row>
    <row r="15995" spans="1:6" customFormat="1">
      <c r="A15995" s="514">
        <v>97650</v>
      </c>
      <c r="B15995" s="275" t="s">
        <v>0</v>
      </c>
      <c r="C15995" s="1329" t="s">
        <v>14511</v>
      </c>
      <c r="D15995" s="514" t="s">
        <v>32</v>
      </c>
      <c r="E15995" s="673">
        <v>8.3000000000000007</v>
      </c>
      <c r="F15995" s="761"/>
    </row>
    <row r="15996" spans="1:6" customFormat="1">
      <c r="A15996" s="514">
        <v>97642</v>
      </c>
      <c r="B15996" s="275" t="s">
        <v>0</v>
      </c>
      <c r="C15996" s="1329" t="s">
        <v>14504</v>
      </c>
      <c r="D15996" s="514" t="s">
        <v>32</v>
      </c>
      <c r="E15996" s="673">
        <v>2.98</v>
      </c>
      <c r="F15996" s="761"/>
    </row>
    <row r="15997" spans="1:6" customFormat="1">
      <c r="A15997" s="514">
        <v>97655</v>
      </c>
      <c r="B15997" s="275" t="s">
        <v>0</v>
      </c>
      <c r="C15997" s="1329" t="s">
        <v>14516</v>
      </c>
      <c r="D15997" s="514" t="s">
        <v>32</v>
      </c>
      <c r="E15997" s="673">
        <v>34.44</v>
      </c>
      <c r="F15997" s="761"/>
    </row>
    <row r="15998" spans="1:6" customFormat="1">
      <c r="A15998" s="514">
        <v>97662</v>
      </c>
      <c r="B15998" s="275" t="s">
        <v>0</v>
      </c>
      <c r="C15998" s="1329" t="s">
        <v>14523</v>
      </c>
      <c r="D15998" s="514" t="s">
        <v>5</v>
      </c>
      <c r="E15998" s="673">
        <v>0.54</v>
      </c>
      <c r="F15998" s="761"/>
    </row>
    <row r="15999" spans="1:6" customFormat="1">
      <c r="A15999" s="514">
        <v>97646</v>
      </c>
      <c r="B15999" s="275" t="s">
        <v>0</v>
      </c>
      <c r="C15999" s="1329" t="s">
        <v>24264</v>
      </c>
      <c r="D15999" s="514" t="s">
        <v>32</v>
      </c>
      <c r="E15999" s="673">
        <v>0</v>
      </c>
      <c r="F15999" s="761"/>
    </row>
    <row r="16000" spans="1:6" customFormat="1">
      <c r="A16000" s="514">
        <v>92712</v>
      </c>
      <c r="B16000" s="275" t="s">
        <v>0</v>
      </c>
      <c r="C16000" s="1329" t="s">
        <v>12176</v>
      </c>
      <c r="D16000" s="514" t="s">
        <v>33</v>
      </c>
      <c r="E16000" s="673">
        <v>0.23</v>
      </c>
      <c r="F16000" s="761"/>
    </row>
    <row r="16001" spans="1:6" customFormat="1">
      <c r="A16001" s="514">
        <v>92713</v>
      </c>
      <c r="B16001" s="275" t="s">
        <v>0</v>
      </c>
      <c r="C16001" s="1329" t="s">
        <v>12177</v>
      </c>
      <c r="D16001" s="514" t="s">
        <v>33</v>
      </c>
      <c r="E16001" s="673">
        <v>0.05</v>
      </c>
      <c r="F16001" s="761"/>
    </row>
    <row r="16002" spans="1:6" customFormat="1">
      <c r="A16002" s="514">
        <v>92714</v>
      </c>
      <c r="B16002" s="275" t="s">
        <v>0</v>
      </c>
      <c r="C16002" s="1329" t="s">
        <v>12178</v>
      </c>
      <c r="D16002" s="514" t="s">
        <v>33</v>
      </c>
      <c r="E16002" s="673">
        <v>0.28999999999999998</v>
      </c>
      <c r="F16002" s="761"/>
    </row>
    <row r="16003" spans="1:6" customFormat="1">
      <c r="A16003" s="514">
        <v>92715</v>
      </c>
      <c r="B16003" s="275" t="s">
        <v>0</v>
      </c>
      <c r="C16003" s="1329" t="s">
        <v>12179</v>
      </c>
      <c r="D16003" s="514" t="s">
        <v>33</v>
      </c>
      <c r="E16003" s="673">
        <v>83.44</v>
      </c>
      <c r="F16003" s="761"/>
    </row>
    <row r="16004" spans="1:6" customFormat="1" ht="24.75">
      <c r="A16004" s="514">
        <v>103663</v>
      </c>
      <c r="B16004" s="275" t="s">
        <v>0</v>
      </c>
      <c r="C16004" s="1329" t="s">
        <v>24265</v>
      </c>
      <c r="D16004" s="514" t="s">
        <v>33</v>
      </c>
      <c r="E16004" s="673">
        <v>0</v>
      </c>
      <c r="F16004" s="761"/>
    </row>
    <row r="16005" spans="1:6" customFormat="1" ht="24.75">
      <c r="A16005" s="514">
        <v>104390</v>
      </c>
      <c r="B16005" s="275" t="s">
        <v>0</v>
      </c>
      <c r="C16005" s="1329" t="s">
        <v>24266</v>
      </c>
      <c r="D16005" s="514" t="s">
        <v>33</v>
      </c>
      <c r="E16005" s="673">
        <v>0</v>
      </c>
      <c r="F16005" s="761"/>
    </row>
    <row r="16006" spans="1:6" customFormat="1">
      <c r="A16006" s="514">
        <v>103664</v>
      </c>
      <c r="B16006" s="275" t="s">
        <v>0</v>
      </c>
      <c r="C16006" s="1329" t="s">
        <v>24267</v>
      </c>
      <c r="D16006" s="514" t="s">
        <v>33</v>
      </c>
      <c r="E16006" s="673">
        <v>0</v>
      </c>
      <c r="F16006" s="761"/>
    </row>
    <row r="16007" spans="1:6" customFormat="1" ht="24.75">
      <c r="A16007" s="514">
        <v>104451</v>
      </c>
      <c r="B16007" s="275" t="s">
        <v>0</v>
      </c>
      <c r="C16007" s="1329" t="s">
        <v>24268</v>
      </c>
      <c r="D16007" s="514" t="s">
        <v>33</v>
      </c>
      <c r="E16007" s="673">
        <v>0</v>
      </c>
      <c r="F16007" s="761"/>
    </row>
    <row r="16008" spans="1:6" customFormat="1" ht="24.75">
      <c r="A16008" s="514">
        <v>103666</v>
      </c>
      <c r="B16008" s="275" t="s">
        <v>0</v>
      </c>
      <c r="C16008" s="1329" t="s">
        <v>12221</v>
      </c>
      <c r="D16008" s="514" t="s">
        <v>33</v>
      </c>
      <c r="E16008" s="673">
        <v>131.09</v>
      </c>
      <c r="F16008" s="761"/>
    </row>
    <row r="16009" spans="1:6" customFormat="1">
      <c r="A16009" s="514">
        <v>89212</v>
      </c>
      <c r="B16009" s="275" t="s">
        <v>0</v>
      </c>
      <c r="C16009" s="1329" t="s">
        <v>640</v>
      </c>
      <c r="D16009" s="514" t="s">
        <v>33</v>
      </c>
      <c r="E16009" s="673">
        <v>29.76</v>
      </c>
      <c r="F16009" s="761"/>
    </row>
    <row r="16010" spans="1:6" customFormat="1">
      <c r="A16010" s="514">
        <v>89213</v>
      </c>
      <c r="B16010" s="275" t="s">
        <v>0</v>
      </c>
      <c r="C16010" s="1329" t="s">
        <v>641</v>
      </c>
      <c r="D16010" s="514" t="s">
        <v>33</v>
      </c>
      <c r="E16010" s="673">
        <v>9.18</v>
      </c>
      <c r="F16010" s="761"/>
    </row>
    <row r="16011" spans="1:6" customFormat="1">
      <c r="A16011" s="514">
        <v>89214</v>
      </c>
      <c r="B16011" s="275" t="s">
        <v>0</v>
      </c>
      <c r="C16011" s="1329" t="s">
        <v>642</v>
      </c>
      <c r="D16011" s="514" t="s">
        <v>33</v>
      </c>
      <c r="E16011" s="673">
        <v>27.94</v>
      </c>
      <c r="F16011" s="761"/>
    </row>
    <row r="16012" spans="1:6" customFormat="1">
      <c r="A16012" s="514">
        <v>89215</v>
      </c>
      <c r="B16012" s="275" t="s">
        <v>0</v>
      </c>
      <c r="C16012" s="1329" t="s">
        <v>643</v>
      </c>
      <c r="D16012" s="514" t="s">
        <v>33</v>
      </c>
      <c r="E16012" s="673">
        <v>89.7</v>
      </c>
      <c r="F16012" s="761"/>
    </row>
    <row r="16013" spans="1:6" customFormat="1">
      <c r="A16013" s="514">
        <v>87441</v>
      </c>
      <c r="B16013" s="275" t="s">
        <v>0</v>
      </c>
      <c r="C16013" s="1329" t="s">
        <v>12124</v>
      </c>
      <c r="D16013" s="514" t="s">
        <v>33</v>
      </c>
      <c r="E16013" s="673">
        <v>0.53</v>
      </c>
      <c r="F16013" s="761"/>
    </row>
    <row r="16014" spans="1:6" customFormat="1">
      <c r="A16014" s="514">
        <v>87442</v>
      </c>
      <c r="B16014" s="275" t="s">
        <v>0</v>
      </c>
      <c r="C16014" s="1329" t="s">
        <v>12125</v>
      </c>
      <c r="D16014" s="514" t="s">
        <v>33</v>
      </c>
      <c r="E16014" s="673">
        <v>0.12</v>
      </c>
      <c r="F16014" s="761"/>
    </row>
    <row r="16015" spans="1:6" customFormat="1">
      <c r="A16015" s="514">
        <v>87443</v>
      </c>
      <c r="B16015" s="275" t="s">
        <v>0</v>
      </c>
      <c r="C16015" s="1329" t="s">
        <v>12126</v>
      </c>
      <c r="D16015" s="514" t="s">
        <v>33</v>
      </c>
      <c r="E16015" s="673">
        <v>0.67</v>
      </c>
      <c r="F16015" s="761"/>
    </row>
    <row r="16016" spans="1:6" customFormat="1" ht="24.75">
      <c r="A16016" s="514">
        <v>87444</v>
      </c>
      <c r="B16016" s="275" t="s">
        <v>0</v>
      </c>
      <c r="C16016" s="1329" t="s">
        <v>12127</v>
      </c>
      <c r="D16016" s="514" t="s">
        <v>33</v>
      </c>
      <c r="E16016" s="673">
        <v>4.04</v>
      </c>
      <c r="F16016" s="761"/>
    </row>
    <row r="16017" spans="1:6" customFormat="1">
      <c r="A16017" s="514">
        <v>93229</v>
      </c>
      <c r="B16017" s="275" t="s">
        <v>0</v>
      </c>
      <c r="C16017" s="1329" t="s">
        <v>832</v>
      </c>
      <c r="D16017" s="514" t="s">
        <v>33</v>
      </c>
      <c r="E16017" s="673">
        <v>0.49</v>
      </c>
      <c r="F16017" s="761"/>
    </row>
    <row r="16018" spans="1:6" customFormat="1">
      <c r="A16018" s="514">
        <v>93230</v>
      </c>
      <c r="B16018" s="275" t="s">
        <v>0</v>
      </c>
      <c r="C16018" s="1329" t="s">
        <v>833</v>
      </c>
      <c r="D16018" s="514" t="s">
        <v>33</v>
      </c>
      <c r="E16018" s="673">
        <v>0.11</v>
      </c>
      <c r="F16018" s="761"/>
    </row>
    <row r="16019" spans="1:6" customFormat="1">
      <c r="A16019" s="514">
        <v>93231</v>
      </c>
      <c r="B16019" s="275" t="s">
        <v>0</v>
      </c>
      <c r="C16019" s="1329" t="s">
        <v>834</v>
      </c>
      <c r="D16019" s="514" t="s">
        <v>33</v>
      </c>
      <c r="E16019" s="673">
        <v>0.61</v>
      </c>
      <c r="F16019" s="761"/>
    </row>
    <row r="16020" spans="1:6" customFormat="1" ht="24.75">
      <c r="A16020" s="514">
        <v>93232</v>
      </c>
      <c r="B16020" s="275" t="s">
        <v>0</v>
      </c>
      <c r="C16020" s="1329" t="s">
        <v>835</v>
      </c>
      <c r="D16020" s="514" t="s">
        <v>33</v>
      </c>
      <c r="E16020" s="673">
        <v>4.63</v>
      </c>
      <c r="F16020" s="761"/>
    </row>
    <row r="16021" spans="1:6" customFormat="1">
      <c r="A16021" s="514">
        <v>102948</v>
      </c>
      <c r="B16021" s="275" t="s">
        <v>0</v>
      </c>
      <c r="C16021" s="1329" t="s">
        <v>24269</v>
      </c>
      <c r="D16021" s="514" t="s">
        <v>33</v>
      </c>
      <c r="E16021" s="673">
        <v>0</v>
      </c>
      <c r="F16021" s="761"/>
    </row>
    <row r="16022" spans="1:6" customFormat="1">
      <c r="A16022" s="514">
        <v>102949</v>
      </c>
      <c r="B16022" s="275" t="s">
        <v>0</v>
      </c>
      <c r="C16022" s="1329" t="s">
        <v>24270</v>
      </c>
      <c r="D16022" s="514" t="s">
        <v>33</v>
      </c>
      <c r="E16022" s="673">
        <v>0</v>
      </c>
      <c r="F16022" s="761"/>
    </row>
    <row r="16023" spans="1:6" customFormat="1">
      <c r="A16023" s="514">
        <v>102950</v>
      </c>
      <c r="B16023" s="275" t="s">
        <v>0</v>
      </c>
      <c r="C16023" s="1329" t="s">
        <v>24271</v>
      </c>
      <c r="D16023" s="514" t="s">
        <v>33</v>
      </c>
      <c r="E16023" s="673">
        <v>0</v>
      </c>
      <c r="F16023" s="761"/>
    </row>
    <row r="16024" spans="1:6" customFormat="1" ht="24.75">
      <c r="A16024" s="514">
        <v>102951</v>
      </c>
      <c r="B16024" s="275" t="s">
        <v>0</v>
      </c>
      <c r="C16024" s="1329" t="s">
        <v>12209</v>
      </c>
      <c r="D16024" s="514" t="s">
        <v>33</v>
      </c>
      <c r="E16024" s="673">
        <v>0.73</v>
      </c>
      <c r="F16024" s="761"/>
    </row>
    <row r="16025" spans="1:6" customFormat="1" ht="24.75">
      <c r="A16025" s="514">
        <v>88826</v>
      </c>
      <c r="B16025" s="275" t="s">
        <v>0</v>
      </c>
      <c r="C16025" s="1329" t="s">
        <v>12140</v>
      </c>
      <c r="D16025" s="514" t="s">
        <v>33</v>
      </c>
      <c r="E16025" s="673">
        <v>0.39</v>
      </c>
      <c r="F16025" s="761"/>
    </row>
    <row r="16026" spans="1:6" customFormat="1" ht="24.75">
      <c r="A16026" s="514">
        <v>88827</v>
      </c>
      <c r="B16026" s="275" t="s">
        <v>0</v>
      </c>
      <c r="C16026" s="1329" t="s">
        <v>12141</v>
      </c>
      <c r="D16026" s="514" t="s">
        <v>33</v>
      </c>
      <c r="E16026" s="673">
        <v>0.09</v>
      </c>
      <c r="F16026" s="761"/>
    </row>
    <row r="16027" spans="1:6" customFormat="1" ht="24.75">
      <c r="A16027" s="514">
        <v>88828</v>
      </c>
      <c r="B16027" s="275" t="s">
        <v>0</v>
      </c>
      <c r="C16027" s="1329" t="s">
        <v>12142</v>
      </c>
      <c r="D16027" s="514" t="s">
        <v>33</v>
      </c>
      <c r="E16027" s="673">
        <v>0.43</v>
      </c>
      <c r="F16027" s="761"/>
    </row>
    <row r="16028" spans="1:6" customFormat="1" ht="24.75">
      <c r="A16028" s="514">
        <v>88829</v>
      </c>
      <c r="B16028" s="275" t="s">
        <v>0</v>
      </c>
      <c r="C16028" s="1329" t="s">
        <v>12143</v>
      </c>
      <c r="D16028" s="514" t="s">
        <v>33</v>
      </c>
      <c r="E16028" s="673">
        <v>1.46</v>
      </c>
      <c r="F16028" s="761"/>
    </row>
    <row r="16029" spans="1:6" customFormat="1" ht="24.75">
      <c r="A16029" s="514">
        <v>89221</v>
      </c>
      <c r="B16029" s="275" t="s">
        <v>0</v>
      </c>
      <c r="C16029" s="1329" t="s">
        <v>12148</v>
      </c>
      <c r="D16029" s="514" t="s">
        <v>33</v>
      </c>
      <c r="E16029" s="673">
        <v>1.61</v>
      </c>
      <c r="F16029" s="761"/>
    </row>
    <row r="16030" spans="1:6" customFormat="1" ht="24.75">
      <c r="A16030" s="514">
        <v>89222</v>
      </c>
      <c r="B16030" s="275" t="s">
        <v>0</v>
      </c>
      <c r="C16030" s="1329" t="s">
        <v>12149</v>
      </c>
      <c r="D16030" s="514" t="s">
        <v>33</v>
      </c>
      <c r="E16030" s="673">
        <v>0.37</v>
      </c>
      <c r="F16030" s="761"/>
    </row>
    <row r="16031" spans="1:6" customFormat="1" ht="24.75">
      <c r="A16031" s="514">
        <v>89223</v>
      </c>
      <c r="B16031" s="275" t="s">
        <v>0</v>
      </c>
      <c r="C16031" s="1329" t="s">
        <v>12150</v>
      </c>
      <c r="D16031" s="514" t="s">
        <v>33</v>
      </c>
      <c r="E16031" s="673">
        <v>1.76</v>
      </c>
      <c r="F16031" s="761"/>
    </row>
    <row r="16032" spans="1:6" customFormat="1" ht="24.75">
      <c r="A16032" s="514">
        <v>89224</v>
      </c>
      <c r="B16032" s="275" t="s">
        <v>0</v>
      </c>
      <c r="C16032" s="1329" t="s">
        <v>12151</v>
      </c>
      <c r="D16032" s="514" t="s">
        <v>33</v>
      </c>
      <c r="E16032" s="673">
        <v>2.92</v>
      </c>
      <c r="F16032" s="761"/>
    </row>
    <row r="16033" spans="1:6" customFormat="1">
      <c r="A16033" s="514">
        <v>89274</v>
      </c>
      <c r="B16033" s="275" t="s">
        <v>0</v>
      </c>
      <c r="C16033" s="1329" t="s">
        <v>12152</v>
      </c>
      <c r="D16033" s="514" t="s">
        <v>33</v>
      </c>
      <c r="E16033" s="673">
        <v>1.95</v>
      </c>
      <c r="F16033" s="761"/>
    </row>
    <row r="16034" spans="1:6" customFormat="1">
      <c r="A16034" s="514">
        <v>89275</v>
      </c>
      <c r="B16034" s="275" t="s">
        <v>0</v>
      </c>
      <c r="C16034" s="1329" t="s">
        <v>12153</v>
      </c>
      <c r="D16034" s="514" t="s">
        <v>33</v>
      </c>
      <c r="E16034" s="673">
        <v>0.45</v>
      </c>
      <c r="F16034" s="761"/>
    </row>
    <row r="16035" spans="1:6" customFormat="1">
      <c r="A16035" s="514">
        <v>89276</v>
      </c>
      <c r="B16035" s="275" t="s">
        <v>0</v>
      </c>
      <c r="C16035" s="1329" t="s">
        <v>12154</v>
      </c>
      <c r="D16035" s="514" t="s">
        <v>33</v>
      </c>
      <c r="E16035" s="673">
        <v>2.44</v>
      </c>
      <c r="F16035" s="761"/>
    </row>
    <row r="16036" spans="1:6" customFormat="1" ht="24.75">
      <c r="A16036" s="514">
        <v>89277</v>
      </c>
      <c r="B16036" s="275" t="s">
        <v>0</v>
      </c>
      <c r="C16036" s="1329" t="s">
        <v>12155</v>
      </c>
      <c r="D16036" s="514" t="s">
        <v>33</v>
      </c>
      <c r="E16036" s="673">
        <v>8.09</v>
      </c>
      <c r="F16036" s="761"/>
    </row>
    <row r="16037" spans="1:6" customFormat="1" ht="24.75">
      <c r="A16037" s="514">
        <v>90646</v>
      </c>
      <c r="B16037" s="275" t="s">
        <v>0</v>
      </c>
      <c r="C16037" s="1329" t="s">
        <v>707</v>
      </c>
      <c r="D16037" s="514" t="s">
        <v>33</v>
      </c>
      <c r="E16037" s="673">
        <v>1.1399999999999999</v>
      </c>
      <c r="F16037" s="761"/>
    </row>
    <row r="16038" spans="1:6" customFormat="1" ht="24.75">
      <c r="A16038" s="514">
        <v>90647</v>
      </c>
      <c r="B16038" s="275" t="s">
        <v>0</v>
      </c>
      <c r="C16038" s="1329" t="s">
        <v>708</v>
      </c>
      <c r="D16038" s="514" t="s">
        <v>33</v>
      </c>
      <c r="E16038" s="673">
        <v>0.26</v>
      </c>
      <c r="F16038" s="761"/>
    </row>
    <row r="16039" spans="1:6" customFormat="1" ht="24.75">
      <c r="A16039" s="514">
        <v>90648</v>
      </c>
      <c r="B16039" s="275" t="s">
        <v>0</v>
      </c>
      <c r="C16039" s="1329" t="s">
        <v>709</v>
      </c>
      <c r="D16039" s="514" t="s">
        <v>33</v>
      </c>
      <c r="E16039" s="673">
        <v>1.24</v>
      </c>
      <c r="F16039" s="761"/>
    </row>
    <row r="16040" spans="1:6" customFormat="1" ht="24.75">
      <c r="A16040" s="514">
        <v>90649</v>
      </c>
      <c r="B16040" s="275" t="s">
        <v>0</v>
      </c>
      <c r="C16040" s="1329" t="s">
        <v>710</v>
      </c>
      <c r="D16040" s="514" t="s">
        <v>33</v>
      </c>
      <c r="E16040" s="673">
        <v>11.31</v>
      </c>
      <c r="F16040" s="761"/>
    </row>
    <row r="16041" spans="1:6" customFormat="1">
      <c r="A16041" s="514">
        <v>106096</v>
      </c>
      <c r="B16041" s="275" t="s">
        <v>0</v>
      </c>
      <c r="C16041" s="1329" t="s">
        <v>44985</v>
      </c>
      <c r="D16041" s="514" t="s">
        <v>33</v>
      </c>
      <c r="E16041" s="673">
        <v>0</v>
      </c>
      <c r="F16041" s="761"/>
    </row>
    <row r="16042" spans="1:6" customFormat="1">
      <c r="A16042" s="514">
        <v>106097</v>
      </c>
      <c r="B16042" s="275" t="s">
        <v>0</v>
      </c>
      <c r="C16042" s="1329" t="s">
        <v>44986</v>
      </c>
      <c r="D16042" s="514" t="s">
        <v>33</v>
      </c>
      <c r="E16042" s="673">
        <v>0</v>
      </c>
      <c r="F16042" s="761"/>
    </row>
    <row r="16043" spans="1:6" customFormat="1">
      <c r="A16043" s="514">
        <v>106098</v>
      </c>
      <c r="B16043" s="275" t="s">
        <v>0</v>
      </c>
      <c r="C16043" s="1329" t="s">
        <v>44987</v>
      </c>
      <c r="D16043" s="514" t="s">
        <v>33</v>
      </c>
      <c r="E16043" s="673">
        <v>0</v>
      </c>
      <c r="F16043" s="761"/>
    </row>
    <row r="16044" spans="1:6" customFormat="1">
      <c r="A16044" s="514">
        <v>106099</v>
      </c>
      <c r="B16044" s="275" t="s">
        <v>0</v>
      </c>
      <c r="C16044" s="1329" t="s">
        <v>44988</v>
      </c>
      <c r="D16044" s="514" t="s">
        <v>33</v>
      </c>
      <c r="E16044" s="673">
        <v>1.22</v>
      </c>
      <c r="F16044" s="761"/>
    </row>
    <row r="16045" spans="1:6" customFormat="1">
      <c r="A16045" s="514">
        <v>90652</v>
      </c>
      <c r="B16045" s="275" t="s">
        <v>0</v>
      </c>
      <c r="C16045" s="1329" t="s">
        <v>711</v>
      </c>
      <c r="D16045" s="514" t="s">
        <v>33</v>
      </c>
      <c r="E16045" s="673">
        <v>4.82</v>
      </c>
      <c r="F16045" s="761"/>
    </row>
    <row r="16046" spans="1:6" customFormat="1">
      <c r="A16046" s="514">
        <v>90653</v>
      </c>
      <c r="B16046" s="275" t="s">
        <v>0</v>
      </c>
      <c r="C16046" s="1329" t="s">
        <v>712</v>
      </c>
      <c r="D16046" s="514" t="s">
        <v>33</v>
      </c>
      <c r="E16046" s="673">
        <v>1.1100000000000001</v>
      </c>
      <c r="F16046" s="761"/>
    </row>
    <row r="16047" spans="1:6" customFormat="1">
      <c r="A16047" s="514">
        <v>90654</v>
      </c>
      <c r="B16047" s="275" t="s">
        <v>0</v>
      </c>
      <c r="C16047" s="1329" t="s">
        <v>713</v>
      </c>
      <c r="D16047" s="514" t="s">
        <v>33</v>
      </c>
      <c r="E16047" s="673">
        <v>5.27</v>
      </c>
      <c r="F16047" s="761"/>
    </row>
    <row r="16048" spans="1:6" customFormat="1">
      <c r="A16048" s="514">
        <v>90655</v>
      </c>
      <c r="B16048" s="275" t="s">
        <v>0</v>
      </c>
      <c r="C16048" s="1329" t="s">
        <v>714</v>
      </c>
      <c r="D16048" s="514" t="s">
        <v>33</v>
      </c>
      <c r="E16048" s="673">
        <v>7.44</v>
      </c>
      <c r="F16048" s="761"/>
    </row>
    <row r="16049" spans="1:6" customFormat="1">
      <c r="A16049" s="514">
        <v>90658</v>
      </c>
      <c r="B16049" s="275" t="s">
        <v>0</v>
      </c>
      <c r="C16049" s="1329" t="s">
        <v>715</v>
      </c>
      <c r="D16049" s="514" t="s">
        <v>33</v>
      </c>
      <c r="E16049" s="673">
        <v>5.16</v>
      </c>
      <c r="F16049" s="761"/>
    </row>
    <row r="16050" spans="1:6" customFormat="1">
      <c r="A16050" s="514">
        <v>90659</v>
      </c>
      <c r="B16050" s="275" t="s">
        <v>0</v>
      </c>
      <c r="C16050" s="1329" t="s">
        <v>716</v>
      </c>
      <c r="D16050" s="514" t="s">
        <v>33</v>
      </c>
      <c r="E16050" s="673">
        <v>1.19</v>
      </c>
      <c r="F16050" s="761"/>
    </row>
    <row r="16051" spans="1:6" customFormat="1">
      <c r="A16051" s="514">
        <v>90660</v>
      </c>
      <c r="B16051" s="275" t="s">
        <v>0</v>
      </c>
      <c r="C16051" s="1329" t="s">
        <v>717</v>
      </c>
      <c r="D16051" s="514" t="s">
        <v>33</v>
      </c>
      <c r="E16051" s="673">
        <v>5.65</v>
      </c>
      <c r="F16051" s="761"/>
    </row>
    <row r="16052" spans="1:6" customFormat="1">
      <c r="A16052" s="514">
        <v>90661</v>
      </c>
      <c r="B16052" s="275" t="s">
        <v>0</v>
      </c>
      <c r="C16052" s="1329" t="s">
        <v>718</v>
      </c>
      <c r="D16052" s="514" t="s">
        <v>33</v>
      </c>
      <c r="E16052" s="673">
        <v>7.44</v>
      </c>
      <c r="F16052" s="761"/>
    </row>
    <row r="16053" spans="1:6" customFormat="1" ht="24.75">
      <c r="A16053" s="514">
        <v>89019</v>
      </c>
      <c r="B16053" s="275" t="s">
        <v>0</v>
      </c>
      <c r="C16053" s="1329" t="s">
        <v>13596</v>
      </c>
      <c r="D16053" s="514" t="s">
        <v>33</v>
      </c>
      <c r="E16053" s="673">
        <v>0.49</v>
      </c>
      <c r="F16053" s="761"/>
    </row>
    <row r="16054" spans="1:6" customFormat="1" ht="24.75">
      <c r="A16054" s="514">
        <v>89020</v>
      </c>
      <c r="B16054" s="275" t="s">
        <v>0</v>
      </c>
      <c r="C16054" s="1329" t="s">
        <v>13597</v>
      </c>
      <c r="D16054" s="514" t="s">
        <v>33</v>
      </c>
      <c r="E16054" s="673">
        <v>0.11</v>
      </c>
      <c r="F16054" s="761"/>
    </row>
    <row r="16055" spans="1:6" customFormat="1" ht="24.75">
      <c r="A16055" s="514">
        <v>5800</v>
      </c>
      <c r="B16055" s="275" t="s">
        <v>0</v>
      </c>
      <c r="C16055" s="1329" t="s">
        <v>13592</v>
      </c>
      <c r="D16055" s="514" t="s">
        <v>33</v>
      </c>
      <c r="E16055" s="673">
        <v>0.53</v>
      </c>
      <c r="F16055" s="761"/>
    </row>
    <row r="16056" spans="1:6" customFormat="1" ht="24.75">
      <c r="A16056" s="514">
        <v>53866</v>
      </c>
      <c r="B16056" s="275" t="s">
        <v>0</v>
      </c>
      <c r="C16056" s="1329" t="s">
        <v>13593</v>
      </c>
      <c r="D16056" s="514" t="s">
        <v>33</v>
      </c>
      <c r="E16056" s="673">
        <v>2.23</v>
      </c>
      <c r="F16056" s="761"/>
    </row>
    <row r="16057" spans="1:6" customFormat="1">
      <c r="A16057" s="514">
        <v>90639</v>
      </c>
      <c r="B16057" s="275" t="s">
        <v>0</v>
      </c>
      <c r="C16057" s="1329" t="s">
        <v>703</v>
      </c>
      <c r="D16057" s="514" t="s">
        <v>33</v>
      </c>
      <c r="E16057" s="673">
        <v>7.41</v>
      </c>
      <c r="F16057" s="761"/>
    </row>
    <row r="16058" spans="1:6" customFormat="1">
      <c r="A16058" s="514">
        <v>90640</v>
      </c>
      <c r="B16058" s="275" t="s">
        <v>0</v>
      </c>
      <c r="C16058" s="1329" t="s">
        <v>704</v>
      </c>
      <c r="D16058" s="514" t="s">
        <v>33</v>
      </c>
      <c r="E16058" s="673">
        <v>1.71</v>
      </c>
      <c r="F16058" s="761"/>
    </row>
    <row r="16059" spans="1:6" customFormat="1">
      <c r="A16059" s="514">
        <v>90641</v>
      </c>
      <c r="B16059" s="275" t="s">
        <v>0</v>
      </c>
      <c r="C16059" s="1329" t="s">
        <v>705</v>
      </c>
      <c r="D16059" s="514" t="s">
        <v>33</v>
      </c>
      <c r="E16059" s="673">
        <v>8.1</v>
      </c>
      <c r="F16059" s="761"/>
    </row>
    <row r="16060" spans="1:6" customFormat="1">
      <c r="A16060" s="514">
        <v>90642</v>
      </c>
      <c r="B16060" s="275" t="s">
        <v>0</v>
      </c>
      <c r="C16060" s="1329" t="s">
        <v>706</v>
      </c>
      <c r="D16060" s="514" t="s">
        <v>33</v>
      </c>
      <c r="E16060" s="673">
        <v>12.13</v>
      </c>
      <c r="F16060" s="761"/>
    </row>
    <row r="16061" spans="1:6" customFormat="1">
      <c r="A16061" s="514">
        <v>102806</v>
      </c>
      <c r="B16061" s="275" t="s">
        <v>0</v>
      </c>
      <c r="C16061" s="1329" t="s">
        <v>24272</v>
      </c>
      <c r="D16061" s="514" t="s">
        <v>33</v>
      </c>
      <c r="E16061" s="673">
        <v>0</v>
      </c>
      <c r="F16061" s="761"/>
    </row>
    <row r="16062" spans="1:6" customFormat="1">
      <c r="A16062" s="514">
        <v>102807</v>
      </c>
      <c r="B16062" s="275" t="s">
        <v>0</v>
      </c>
      <c r="C16062" s="1329" t="s">
        <v>24273</v>
      </c>
      <c r="D16062" s="514" t="s">
        <v>33</v>
      </c>
      <c r="E16062" s="673">
        <v>0</v>
      </c>
      <c r="F16062" s="761"/>
    </row>
    <row r="16063" spans="1:6" customFormat="1">
      <c r="A16063" s="514">
        <v>102808</v>
      </c>
      <c r="B16063" s="275" t="s">
        <v>0</v>
      </c>
      <c r="C16063" s="1329" t="s">
        <v>24274</v>
      </c>
      <c r="D16063" s="514" t="s">
        <v>33</v>
      </c>
      <c r="E16063" s="673">
        <v>0</v>
      </c>
      <c r="F16063" s="761"/>
    </row>
    <row r="16064" spans="1:6" customFormat="1">
      <c r="A16064" s="514">
        <v>102809</v>
      </c>
      <c r="B16064" s="275" t="s">
        <v>0</v>
      </c>
      <c r="C16064" s="1329" t="s">
        <v>12200</v>
      </c>
      <c r="D16064" s="514" t="s">
        <v>33</v>
      </c>
      <c r="E16064" s="673">
        <v>17.57</v>
      </c>
      <c r="F16064" s="761"/>
    </row>
    <row r="16065" spans="1:6" customFormat="1">
      <c r="A16065" s="514">
        <v>92140</v>
      </c>
      <c r="B16065" s="275" t="s">
        <v>0</v>
      </c>
      <c r="C16065" s="1329" t="s">
        <v>815</v>
      </c>
      <c r="D16065" s="514" t="s">
        <v>33</v>
      </c>
      <c r="E16065" s="673">
        <v>5</v>
      </c>
      <c r="F16065" s="761"/>
    </row>
    <row r="16066" spans="1:6" customFormat="1">
      <c r="A16066" s="514">
        <v>92142</v>
      </c>
      <c r="B16066" s="275" t="s">
        <v>0</v>
      </c>
      <c r="C16066" s="1329" t="s">
        <v>817</v>
      </c>
      <c r="D16066" s="514" t="s">
        <v>33</v>
      </c>
      <c r="E16066" s="673">
        <v>0.62</v>
      </c>
      <c r="F16066" s="761"/>
    </row>
    <row r="16067" spans="1:6" customFormat="1">
      <c r="A16067" s="514">
        <v>92141</v>
      </c>
      <c r="B16067" s="275" t="s">
        <v>0</v>
      </c>
      <c r="C16067" s="1329" t="s">
        <v>816</v>
      </c>
      <c r="D16067" s="514" t="s">
        <v>33</v>
      </c>
      <c r="E16067" s="673">
        <v>1.54</v>
      </c>
      <c r="F16067" s="761"/>
    </row>
    <row r="16068" spans="1:6" customFormat="1">
      <c r="A16068" s="514">
        <v>92143</v>
      </c>
      <c r="B16068" s="275" t="s">
        <v>0</v>
      </c>
      <c r="C16068" s="1329" t="s">
        <v>818</v>
      </c>
      <c r="D16068" s="514" t="s">
        <v>33</v>
      </c>
      <c r="E16068" s="673">
        <v>6.25</v>
      </c>
      <c r="F16068" s="761"/>
    </row>
    <row r="16069" spans="1:6" customFormat="1">
      <c r="A16069" s="514">
        <v>92144</v>
      </c>
      <c r="B16069" s="275" t="s">
        <v>0</v>
      </c>
      <c r="C16069" s="1329" t="s">
        <v>819</v>
      </c>
      <c r="D16069" s="514" t="s">
        <v>33</v>
      </c>
      <c r="E16069" s="673">
        <v>40.270000000000003</v>
      </c>
      <c r="F16069" s="761"/>
    </row>
    <row r="16070" spans="1:6" customFormat="1">
      <c r="A16070" s="514">
        <v>92133</v>
      </c>
      <c r="B16070" s="275" t="s">
        <v>0</v>
      </c>
      <c r="C16070" s="1329" t="s">
        <v>810</v>
      </c>
      <c r="D16070" s="514" t="s">
        <v>33</v>
      </c>
      <c r="E16070" s="673">
        <v>13.65</v>
      </c>
      <c r="F16070" s="761"/>
    </row>
    <row r="16071" spans="1:6" customFormat="1">
      <c r="A16071" s="514">
        <v>92135</v>
      </c>
      <c r="B16071" s="275" t="s">
        <v>0</v>
      </c>
      <c r="C16071" s="1329" t="s">
        <v>812</v>
      </c>
      <c r="D16071" s="514" t="s">
        <v>33</v>
      </c>
      <c r="E16071" s="673">
        <v>1.7</v>
      </c>
      <c r="F16071" s="761"/>
    </row>
    <row r="16072" spans="1:6" customFormat="1">
      <c r="A16072" s="514">
        <v>92134</v>
      </c>
      <c r="B16072" s="275" t="s">
        <v>0</v>
      </c>
      <c r="C16072" s="1329" t="s">
        <v>811</v>
      </c>
      <c r="D16072" s="514" t="s">
        <v>33</v>
      </c>
      <c r="E16072" s="673">
        <v>4.2</v>
      </c>
      <c r="F16072" s="761"/>
    </row>
    <row r="16073" spans="1:6" customFormat="1">
      <c r="A16073" s="514">
        <v>92136</v>
      </c>
      <c r="B16073" s="275" t="s">
        <v>0</v>
      </c>
      <c r="C16073" s="1329" t="s">
        <v>813</v>
      </c>
      <c r="D16073" s="514" t="s">
        <v>33</v>
      </c>
      <c r="E16073" s="673">
        <v>17.059999999999999</v>
      </c>
      <c r="F16073" s="761"/>
    </row>
    <row r="16074" spans="1:6" customFormat="1">
      <c r="A16074" s="514">
        <v>92137</v>
      </c>
      <c r="B16074" s="275" t="s">
        <v>0</v>
      </c>
      <c r="C16074" s="1329" t="s">
        <v>814</v>
      </c>
      <c r="D16074" s="514" t="s">
        <v>33</v>
      </c>
      <c r="E16074" s="673">
        <v>34.04</v>
      </c>
      <c r="F16074" s="761"/>
    </row>
    <row r="16075" spans="1:6" customFormat="1" ht="24.75">
      <c r="A16075" s="514">
        <v>91380</v>
      </c>
      <c r="B16075" s="275" t="s">
        <v>0</v>
      </c>
      <c r="C16075" s="1329" t="s">
        <v>775</v>
      </c>
      <c r="D16075" s="514" t="s">
        <v>33</v>
      </c>
      <c r="E16075" s="673">
        <v>30.08</v>
      </c>
      <c r="F16075" s="761"/>
    </row>
    <row r="16076" spans="1:6" customFormat="1" ht="24.75">
      <c r="A16076" s="514">
        <v>91382</v>
      </c>
      <c r="B16076" s="275" t="s">
        <v>0</v>
      </c>
      <c r="C16076" s="1329" t="s">
        <v>777</v>
      </c>
      <c r="D16076" s="514" t="s">
        <v>33</v>
      </c>
      <c r="E16076" s="673">
        <v>4.63</v>
      </c>
      <c r="F16076" s="761"/>
    </row>
    <row r="16077" spans="1:6" customFormat="1" ht="24.75">
      <c r="A16077" s="514">
        <v>91381</v>
      </c>
      <c r="B16077" s="275" t="s">
        <v>0</v>
      </c>
      <c r="C16077" s="1329" t="s">
        <v>776</v>
      </c>
      <c r="D16077" s="514" t="s">
        <v>33</v>
      </c>
      <c r="E16077" s="673">
        <v>11.47</v>
      </c>
      <c r="F16077" s="761"/>
    </row>
    <row r="16078" spans="1:6" customFormat="1" ht="24.75">
      <c r="A16078" s="514">
        <v>91383</v>
      </c>
      <c r="B16078" s="275" t="s">
        <v>0</v>
      </c>
      <c r="C16078" s="1329" t="s">
        <v>778</v>
      </c>
      <c r="D16078" s="514" t="s">
        <v>33</v>
      </c>
      <c r="E16078" s="673">
        <v>53.94</v>
      </c>
      <c r="F16078" s="761"/>
    </row>
    <row r="16079" spans="1:6" customFormat="1" ht="24.75">
      <c r="A16079" s="514">
        <v>91384</v>
      </c>
      <c r="B16079" s="275" t="s">
        <v>0</v>
      </c>
      <c r="C16079" s="1329" t="s">
        <v>779</v>
      </c>
      <c r="D16079" s="514" t="s">
        <v>33</v>
      </c>
      <c r="E16079" s="673">
        <v>136.97999999999999</v>
      </c>
      <c r="F16079" s="761"/>
    </row>
    <row r="16080" spans="1:6" customFormat="1" ht="24.75">
      <c r="A16080" s="514">
        <v>96030</v>
      </c>
      <c r="B16080" s="275" t="s">
        <v>0</v>
      </c>
      <c r="C16080" s="1329" t="s">
        <v>916</v>
      </c>
      <c r="D16080" s="514" t="s">
        <v>33</v>
      </c>
      <c r="E16080" s="673">
        <v>37.92</v>
      </c>
      <c r="F16080" s="761"/>
    </row>
    <row r="16081" spans="1:6" customFormat="1" ht="24.75">
      <c r="A16081" s="514">
        <v>96032</v>
      </c>
      <c r="B16081" s="275" t="s">
        <v>0</v>
      </c>
      <c r="C16081" s="1329" t="s">
        <v>918</v>
      </c>
      <c r="D16081" s="514" t="s">
        <v>33</v>
      </c>
      <c r="E16081" s="673">
        <v>5.25</v>
      </c>
      <c r="F16081" s="761"/>
    </row>
    <row r="16082" spans="1:6" customFormat="1">
      <c r="A16082" s="514">
        <v>96031</v>
      </c>
      <c r="B16082" s="275" t="s">
        <v>0</v>
      </c>
      <c r="C16082" s="1329" t="s">
        <v>917</v>
      </c>
      <c r="D16082" s="514" t="s">
        <v>33</v>
      </c>
      <c r="E16082" s="673">
        <v>13.08</v>
      </c>
      <c r="F16082" s="761"/>
    </row>
    <row r="16083" spans="1:6" customFormat="1" ht="24.75">
      <c r="A16083" s="514">
        <v>96033</v>
      </c>
      <c r="B16083" s="275" t="s">
        <v>0</v>
      </c>
      <c r="C16083" s="1329" t="s">
        <v>919</v>
      </c>
      <c r="D16083" s="514" t="s">
        <v>33</v>
      </c>
      <c r="E16083" s="673">
        <v>60.47</v>
      </c>
      <c r="F16083" s="761"/>
    </row>
    <row r="16084" spans="1:6" customFormat="1" ht="24.75">
      <c r="A16084" s="514">
        <v>96034</v>
      </c>
      <c r="B16084" s="275" t="s">
        <v>0</v>
      </c>
      <c r="C16084" s="1329" t="s">
        <v>920</v>
      </c>
      <c r="D16084" s="514" t="s">
        <v>33</v>
      </c>
      <c r="E16084" s="673">
        <v>136.97999999999999</v>
      </c>
      <c r="F16084" s="761"/>
    </row>
    <row r="16085" spans="1:6" customFormat="1" ht="24.75">
      <c r="A16085" s="514">
        <v>89870</v>
      </c>
      <c r="B16085" s="275" t="s">
        <v>0</v>
      </c>
      <c r="C16085" s="1329" t="s">
        <v>677</v>
      </c>
      <c r="D16085" s="514" t="s">
        <v>33</v>
      </c>
      <c r="E16085" s="673">
        <v>40.409999999999997</v>
      </c>
      <c r="F16085" s="761"/>
    </row>
    <row r="16086" spans="1:6" customFormat="1" ht="24.75">
      <c r="A16086" s="514">
        <v>89872</v>
      </c>
      <c r="B16086" s="275" t="s">
        <v>0</v>
      </c>
      <c r="C16086" s="1329" t="s">
        <v>679</v>
      </c>
      <c r="D16086" s="514" t="s">
        <v>33</v>
      </c>
      <c r="E16086" s="673">
        <v>5.65</v>
      </c>
      <c r="F16086" s="761"/>
    </row>
    <row r="16087" spans="1:6" customFormat="1" ht="24.75">
      <c r="A16087" s="514">
        <v>89871</v>
      </c>
      <c r="B16087" s="275" t="s">
        <v>0</v>
      </c>
      <c r="C16087" s="1329" t="s">
        <v>678</v>
      </c>
      <c r="D16087" s="514" t="s">
        <v>33</v>
      </c>
      <c r="E16087" s="673">
        <v>13.98</v>
      </c>
      <c r="F16087" s="761"/>
    </row>
    <row r="16088" spans="1:6" customFormat="1" ht="24.75">
      <c r="A16088" s="514">
        <v>89873</v>
      </c>
      <c r="B16088" s="275" t="s">
        <v>0</v>
      </c>
      <c r="C16088" s="1329" t="s">
        <v>680</v>
      </c>
      <c r="D16088" s="514" t="s">
        <v>33</v>
      </c>
      <c r="E16088" s="673">
        <v>68.47</v>
      </c>
      <c r="F16088" s="761"/>
    </row>
    <row r="16089" spans="1:6" customFormat="1" ht="24.75">
      <c r="A16089" s="514">
        <v>89874</v>
      </c>
      <c r="B16089" s="275" t="s">
        <v>0</v>
      </c>
      <c r="C16089" s="1329" t="s">
        <v>681</v>
      </c>
      <c r="D16089" s="514" t="s">
        <v>33</v>
      </c>
      <c r="E16089" s="673">
        <v>170.33</v>
      </c>
      <c r="F16089" s="761"/>
    </row>
    <row r="16090" spans="1:6" customFormat="1" ht="24.75">
      <c r="A16090" s="514">
        <v>89878</v>
      </c>
      <c r="B16090" s="275" t="s">
        <v>0</v>
      </c>
      <c r="C16090" s="1329" t="s">
        <v>682</v>
      </c>
      <c r="D16090" s="514" t="s">
        <v>33</v>
      </c>
      <c r="E16090" s="673">
        <v>43.47</v>
      </c>
      <c r="F16090" s="761"/>
    </row>
    <row r="16091" spans="1:6" customFormat="1" ht="24.75">
      <c r="A16091" s="514">
        <v>89880</v>
      </c>
      <c r="B16091" s="275" t="s">
        <v>0</v>
      </c>
      <c r="C16091" s="1329" t="s">
        <v>684</v>
      </c>
      <c r="D16091" s="514" t="s">
        <v>33</v>
      </c>
      <c r="E16091" s="673">
        <v>5.97</v>
      </c>
      <c r="F16091" s="761"/>
    </row>
    <row r="16092" spans="1:6" customFormat="1" ht="24.75">
      <c r="A16092" s="514">
        <v>89879</v>
      </c>
      <c r="B16092" s="275" t="s">
        <v>0</v>
      </c>
      <c r="C16092" s="1329" t="s">
        <v>683</v>
      </c>
      <c r="D16092" s="514" t="s">
        <v>33</v>
      </c>
      <c r="E16092" s="673">
        <v>14.77</v>
      </c>
      <c r="F16092" s="761"/>
    </row>
    <row r="16093" spans="1:6" customFormat="1" ht="24.75">
      <c r="A16093" s="514">
        <v>89881</v>
      </c>
      <c r="B16093" s="275" t="s">
        <v>0</v>
      </c>
      <c r="C16093" s="1329" t="s">
        <v>685</v>
      </c>
      <c r="D16093" s="514" t="s">
        <v>33</v>
      </c>
      <c r="E16093" s="673">
        <v>72.92</v>
      </c>
      <c r="F16093" s="761"/>
    </row>
    <row r="16094" spans="1:6" customFormat="1" ht="24.75">
      <c r="A16094" s="514">
        <v>89882</v>
      </c>
      <c r="B16094" s="275" t="s">
        <v>0</v>
      </c>
      <c r="C16094" s="1329" t="s">
        <v>686</v>
      </c>
      <c r="D16094" s="514" t="s">
        <v>33</v>
      </c>
      <c r="E16094" s="673">
        <v>196.52</v>
      </c>
      <c r="F16094" s="761"/>
    </row>
    <row r="16095" spans="1:6" customFormat="1" ht="24.75">
      <c r="A16095" s="514">
        <v>7058</v>
      </c>
      <c r="B16095" s="275" t="s">
        <v>0</v>
      </c>
      <c r="C16095" s="1329" t="s">
        <v>549</v>
      </c>
      <c r="D16095" s="514" t="s">
        <v>33</v>
      </c>
      <c r="E16095" s="673">
        <v>23.63</v>
      </c>
      <c r="F16095" s="761"/>
    </row>
    <row r="16096" spans="1:6" customFormat="1" ht="24.75">
      <c r="A16096" s="514">
        <v>91402</v>
      </c>
      <c r="B16096" s="275" t="s">
        <v>0</v>
      </c>
      <c r="C16096" s="1329" t="s">
        <v>786</v>
      </c>
      <c r="D16096" s="514" t="s">
        <v>33</v>
      </c>
      <c r="E16096" s="673">
        <v>3.65</v>
      </c>
      <c r="F16096" s="761"/>
    </row>
    <row r="16097" spans="1:6" customFormat="1" ht="24.75">
      <c r="A16097" s="514">
        <v>7059</v>
      </c>
      <c r="B16097" s="275" t="s">
        <v>0</v>
      </c>
      <c r="C16097" s="1329" t="s">
        <v>550</v>
      </c>
      <c r="D16097" s="514" t="s">
        <v>33</v>
      </c>
      <c r="E16097" s="673">
        <v>9.0500000000000007</v>
      </c>
      <c r="F16097" s="761"/>
    </row>
    <row r="16098" spans="1:6" customFormat="1" ht="24.75">
      <c r="A16098" s="514">
        <v>7060</v>
      </c>
      <c r="B16098" s="275" t="s">
        <v>0</v>
      </c>
      <c r="C16098" s="1329" t="s">
        <v>551</v>
      </c>
      <c r="D16098" s="514" t="s">
        <v>33</v>
      </c>
      <c r="E16098" s="673">
        <v>42.46</v>
      </c>
      <c r="F16098" s="761"/>
    </row>
    <row r="16099" spans="1:6" customFormat="1" ht="24.75">
      <c r="A16099" s="514">
        <v>7061</v>
      </c>
      <c r="B16099" s="275" t="s">
        <v>0</v>
      </c>
      <c r="C16099" s="1329" t="s">
        <v>552</v>
      </c>
      <c r="D16099" s="514" t="s">
        <v>33</v>
      </c>
      <c r="E16099" s="673">
        <v>78.72</v>
      </c>
      <c r="F16099" s="761"/>
    </row>
    <row r="16100" spans="1:6" customFormat="1" ht="24.75">
      <c r="A16100" s="514">
        <v>91367</v>
      </c>
      <c r="B16100" s="275" t="s">
        <v>0</v>
      </c>
      <c r="C16100" s="1329" t="s">
        <v>769</v>
      </c>
      <c r="D16100" s="514" t="s">
        <v>33</v>
      </c>
      <c r="E16100" s="673">
        <v>22.85</v>
      </c>
      <c r="F16100" s="761"/>
    </row>
    <row r="16101" spans="1:6" customFormat="1" ht="24.75">
      <c r="A16101" s="514">
        <v>91369</v>
      </c>
      <c r="B16101" s="275" t="s">
        <v>0</v>
      </c>
      <c r="C16101" s="1329" t="s">
        <v>771</v>
      </c>
      <c r="D16101" s="514" t="s">
        <v>33</v>
      </c>
      <c r="E16101" s="673">
        <v>3.52</v>
      </c>
      <c r="F16101" s="761"/>
    </row>
    <row r="16102" spans="1:6" customFormat="1" ht="24.75">
      <c r="A16102" s="514">
        <v>91368</v>
      </c>
      <c r="B16102" s="275" t="s">
        <v>0</v>
      </c>
      <c r="C16102" s="1329" t="s">
        <v>770</v>
      </c>
      <c r="D16102" s="514" t="s">
        <v>33</v>
      </c>
      <c r="E16102" s="673">
        <v>8.73</v>
      </c>
      <c r="F16102" s="761"/>
    </row>
    <row r="16103" spans="1:6" customFormat="1" ht="24.75">
      <c r="A16103" s="514">
        <v>5695</v>
      </c>
      <c r="B16103" s="275" t="s">
        <v>0</v>
      </c>
      <c r="C16103" s="1329" t="s">
        <v>508</v>
      </c>
      <c r="D16103" s="514" t="s">
        <v>33</v>
      </c>
      <c r="E16103" s="673">
        <v>41.05</v>
      </c>
      <c r="F16103" s="761"/>
    </row>
    <row r="16104" spans="1:6" customFormat="1" ht="24.75">
      <c r="A16104" s="514">
        <v>53792</v>
      </c>
      <c r="B16104" s="275" t="s">
        <v>0</v>
      </c>
      <c r="C16104" s="1329" t="s">
        <v>559</v>
      </c>
      <c r="D16104" s="514" t="s">
        <v>33</v>
      </c>
      <c r="E16104" s="673">
        <v>97.85</v>
      </c>
      <c r="F16104" s="761"/>
    </row>
    <row r="16105" spans="1:6" customFormat="1" ht="24.75">
      <c r="A16105" s="514">
        <v>92237</v>
      </c>
      <c r="B16105" s="275" t="s">
        <v>0</v>
      </c>
      <c r="C16105" s="1329" t="s">
        <v>820</v>
      </c>
      <c r="D16105" s="514" t="s">
        <v>33</v>
      </c>
      <c r="E16105" s="673">
        <v>28.86</v>
      </c>
      <c r="F16105" s="761"/>
    </row>
    <row r="16106" spans="1:6" customFormat="1" ht="24.75">
      <c r="A16106" s="514">
        <v>92239</v>
      </c>
      <c r="B16106" s="275" t="s">
        <v>0</v>
      </c>
      <c r="C16106" s="1329" t="s">
        <v>822</v>
      </c>
      <c r="D16106" s="514" t="s">
        <v>33</v>
      </c>
      <c r="E16106" s="673">
        <v>4.6900000000000004</v>
      </c>
      <c r="F16106" s="761"/>
    </row>
    <row r="16107" spans="1:6" customFormat="1" ht="24.75">
      <c r="A16107" s="514">
        <v>92238</v>
      </c>
      <c r="B16107" s="275" t="s">
        <v>0</v>
      </c>
      <c r="C16107" s="1329" t="s">
        <v>821</v>
      </c>
      <c r="D16107" s="514" t="s">
        <v>33</v>
      </c>
      <c r="E16107" s="673">
        <v>11.61</v>
      </c>
      <c r="F16107" s="761"/>
    </row>
    <row r="16108" spans="1:6" customFormat="1" ht="24.75">
      <c r="A16108" s="514">
        <v>92240</v>
      </c>
      <c r="B16108" s="275" t="s">
        <v>0</v>
      </c>
      <c r="C16108" s="1329" t="s">
        <v>823</v>
      </c>
      <c r="D16108" s="514" t="s">
        <v>33</v>
      </c>
      <c r="E16108" s="673">
        <v>51.72</v>
      </c>
      <c r="F16108" s="761"/>
    </row>
    <row r="16109" spans="1:6" customFormat="1" ht="24.75">
      <c r="A16109" s="514">
        <v>92241</v>
      </c>
      <c r="B16109" s="275" t="s">
        <v>0</v>
      </c>
      <c r="C16109" s="1329" t="s">
        <v>824</v>
      </c>
      <c r="D16109" s="514" t="s">
        <v>33</v>
      </c>
      <c r="E16109" s="673">
        <v>266.74</v>
      </c>
      <c r="F16109" s="761"/>
    </row>
    <row r="16110" spans="1:6" customFormat="1" ht="24.75">
      <c r="A16110" s="514">
        <v>91640</v>
      </c>
      <c r="B16110" s="275" t="s">
        <v>0</v>
      </c>
      <c r="C16110" s="1329" t="s">
        <v>798</v>
      </c>
      <c r="D16110" s="514" t="s">
        <v>33</v>
      </c>
      <c r="E16110" s="673">
        <v>39.61</v>
      </c>
      <c r="F16110" s="761"/>
    </row>
    <row r="16111" spans="1:6" customFormat="1" ht="24.75">
      <c r="A16111" s="514">
        <v>91642</v>
      </c>
      <c r="B16111" s="275" t="s">
        <v>0</v>
      </c>
      <c r="C16111" s="1329" t="s">
        <v>800</v>
      </c>
      <c r="D16111" s="514" t="s">
        <v>33</v>
      </c>
      <c r="E16111" s="673">
        <v>6.46</v>
      </c>
      <c r="F16111" s="761"/>
    </row>
    <row r="16112" spans="1:6" customFormat="1" ht="24.75">
      <c r="A16112" s="514">
        <v>91641</v>
      </c>
      <c r="B16112" s="275" t="s">
        <v>0</v>
      </c>
      <c r="C16112" s="1329" t="s">
        <v>799</v>
      </c>
      <c r="D16112" s="514" t="s">
        <v>33</v>
      </c>
      <c r="E16112" s="673">
        <v>15.98</v>
      </c>
      <c r="F16112" s="761"/>
    </row>
    <row r="16113" spans="1:6" customFormat="1" ht="24.75">
      <c r="A16113" s="514">
        <v>91643</v>
      </c>
      <c r="B16113" s="275" t="s">
        <v>0</v>
      </c>
      <c r="C16113" s="1329" t="s">
        <v>801</v>
      </c>
      <c r="D16113" s="514" t="s">
        <v>33</v>
      </c>
      <c r="E16113" s="673">
        <v>71.319999999999993</v>
      </c>
      <c r="F16113" s="761"/>
    </row>
    <row r="16114" spans="1:6" customFormat="1" ht="24.75">
      <c r="A16114" s="514">
        <v>91644</v>
      </c>
      <c r="B16114" s="275" t="s">
        <v>0</v>
      </c>
      <c r="C16114" s="1329" t="s">
        <v>802</v>
      </c>
      <c r="D16114" s="514" t="s">
        <v>33</v>
      </c>
      <c r="E16114" s="673">
        <v>290.95999999999998</v>
      </c>
      <c r="F16114" s="761"/>
    </row>
    <row r="16115" spans="1:6" customFormat="1" ht="24.75">
      <c r="A16115" s="514">
        <v>92105</v>
      </c>
      <c r="B16115" s="275" t="s">
        <v>0</v>
      </c>
      <c r="C16115" s="1329" t="s">
        <v>12168</v>
      </c>
      <c r="D16115" s="514" t="s">
        <v>33</v>
      </c>
      <c r="E16115" s="673">
        <v>185.88</v>
      </c>
      <c r="F16115" s="761"/>
    </row>
    <row r="16116" spans="1:6" customFormat="1" ht="24.75">
      <c r="A16116" s="514">
        <v>92101</v>
      </c>
      <c r="B16116" s="275" t="s">
        <v>0</v>
      </c>
      <c r="C16116" s="1329" t="s">
        <v>12164</v>
      </c>
      <c r="D16116" s="514" t="s">
        <v>33</v>
      </c>
      <c r="E16116" s="673">
        <v>45.18</v>
      </c>
      <c r="F16116" s="761"/>
    </row>
    <row r="16117" spans="1:6" customFormat="1" ht="24.75">
      <c r="A16117" s="514">
        <v>92103</v>
      </c>
      <c r="B16117" s="275" t="s">
        <v>0</v>
      </c>
      <c r="C16117" s="1329" t="s">
        <v>12166</v>
      </c>
      <c r="D16117" s="514" t="s">
        <v>33</v>
      </c>
      <c r="E16117" s="673">
        <v>5.74</v>
      </c>
      <c r="F16117" s="761"/>
    </row>
    <row r="16118" spans="1:6" customFormat="1" ht="24.75">
      <c r="A16118" s="514">
        <v>92102</v>
      </c>
      <c r="B16118" s="275" t="s">
        <v>0</v>
      </c>
      <c r="C16118" s="1329" t="s">
        <v>12165</v>
      </c>
      <c r="D16118" s="514" t="s">
        <v>33</v>
      </c>
      <c r="E16118" s="673">
        <v>14.2</v>
      </c>
      <c r="F16118" s="761"/>
    </row>
    <row r="16119" spans="1:6" customFormat="1" ht="24.75">
      <c r="A16119" s="514">
        <v>92104</v>
      </c>
      <c r="B16119" s="275" t="s">
        <v>0</v>
      </c>
      <c r="C16119" s="1329" t="s">
        <v>12167</v>
      </c>
      <c r="D16119" s="514" t="s">
        <v>33</v>
      </c>
      <c r="E16119" s="673">
        <v>71.430000000000007</v>
      </c>
      <c r="F16119" s="761"/>
    </row>
    <row r="16120" spans="1:6" customFormat="1" ht="24.75">
      <c r="A16120" s="514">
        <v>91396</v>
      </c>
      <c r="B16120" s="275" t="s">
        <v>0</v>
      </c>
      <c r="C16120" s="1329" t="s">
        <v>783</v>
      </c>
      <c r="D16120" s="514" t="s">
        <v>33</v>
      </c>
      <c r="E16120" s="673">
        <v>29.48</v>
      </c>
      <c r="F16120" s="761"/>
    </row>
    <row r="16121" spans="1:6" customFormat="1" ht="24.75">
      <c r="A16121" s="514">
        <v>91398</v>
      </c>
      <c r="B16121" s="275" t="s">
        <v>0</v>
      </c>
      <c r="C16121" s="1329" t="s">
        <v>785</v>
      </c>
      <c r="D16121" s="514" t="s">
        <v>33</v>
      </c>
      <c r="E16121" s="673">
        <v>4.5999999999999996</v>
      </c>
      <c r="F16121" s="761"/>
    </row>
    <row r="16122" spans="1:6" customFormat="1" ht="24.75">
      <c r="A16122" s="514">
        <v>91397</v>
      </c>
      <c r="B16122" s="275" t="s">
        <v>0</v>
      </c>
      <c r="C16122" s="1329" t="s">
        <v>784</v>
      </c>
      <c r="D16122" s="514" t="s">
        <v>33</v>
      </c>
      <c r="E16122" s="673">
        <v>11.4</v>
      </c>
      <c r="F16122" s="761"/>
    </row>
    <row r="16123" spans="1:6" customFormat="1" ht="24.75">
      <c r="A16123" s="514">
        <v>5763</v>
      </c>
      <c r="B16123" s="275" t="s">
        <v>0</v>
      </c>
      <c r="C16123" s="1329" t="s">
        <v>532</v>
      </c>
      <c r="D16123" s="514" t="s">
        <v>33</v>
      </c>
      <c r="E16123" s="673">
        <v>52.32</v>
      </c>
      <c r="F16123" s="761"/>
    </row>
    <row r="16124" spans="1:6" customFormat="1" ht="24.75">
      <c r="A16124" s="514">
        <v>53831</v>
      </c>
      <c r="B16124" s="275" t="s">
        <v>0</v>
      </c>
      <c r="C16124" s="1329" t="s">
        <v>570</v>
      </c>
      <c r="D16124" s="514" t="s">
        <v>33</v>
      </c>
      <c r="E16124" s="673">
        <v>185.88</v>
      </c>
      <c r="F16124" s="761"/>
    </row>
    <row r="16125" spans="1:6" customFormat="1" ht="24.75">
      <c r="A16125" s="514">
        <v>91359</v>
      </c>
      <c r="B16125" s="275" t="s">
        <v>0</v>
      </c>
      <c r="C16125" s="1329" t="s">
        <v>766</v>
      </c>
      <c r="D16125" s="514" t="s">
        <v>33</v>
      </c>
      <c r="E16125" s="673">
        <v>21.25</v>
      </c>
      <c r="F16125" s="761"/>
    </row>
    <row r="16126" spans="1:6" customFormat="1" ht="24.75">
      <c r="A16126" s="514">
        <v>91361</v>
      </c>
      <c r="B16126" s="275" t="s">
        <v>0</v>
      </c>
      <c r="C16126" s="1329" t="s">
        <v>768</v>
      </c>
      <c r="D16126" s="514" t="s">
        <v>33</v>
      </c>
      <c r="E16126" s="673">
        <v>3.28</v>
      </c>
      <c r="F16126" s="761"/>
    </row>
    <row r="16127" spans="1:6" customFormat="1" ht="24.75">
      <c r="A16127" s="514">
        <v>91360</v>
      </c>
      <c r="B16127" s="275" t="s">
        <v>0</v>
      </c>
      <c r="C16127" s="1329" t="s">
        <v>767</v>
      </c>
      <c r="D16127" s="514" t="s">
        <v>33</v>
      </c>
      <c r="E16127" s="673">
        <v>8.14</v>
      </c>
      <c r="F16127" s="761"/>
    </row>
    <row r="16128" spans="1:6" customFormat="1" ht="24.75">
      <c r="A16128" s="514">
        <v>53882</v>
      </c>
      <c r="B16128" s="275" t="s">
        <v>0</v>
      </c>
      <c r="C16128" s="1329" t="s">
        <v>579</v>
      </c>
      <c r="D16128" s="514" t="s">
        <v>33</v>
      </c>
      <c r="E16128" s="673">
        <v>37.369999999999997</v>
      </c>
      <c r="F16128" s="761"/>
    </row>
    <row r="16129" spans="1:6" customFormat="1" ht="24.75">
      <c r="A16129" s="514">
        <v>5747</v>
      </c>
      <c r="B16129" s="275" t="s">
        <v>0</v>
      </c>
      <c r="C16129" s="1329" t="s">
        <v>529</v>
      </c>
      <c r="D16129" s="514" t="s">
        <v>33</v>
      </c>
      <c r="E16129" s="673">
        <v>152.76</v>
      </c>
      <c r="F16129" s="761"/>
    </row>
    <row r="16130" spans="1:6" customFormat="1" ht="24.75">
      <c r="A16130" s="514">
        <v>104699</v>
      </c>
      <c r="B16130" s="275" t="s">
        <v>0</v>
      </c>
      <c r="C16130" s="1329" t="s">
        <v>24275</v>
      </c>
      <c r="D16130" s="514" t="s">
        <v>33</v>
      </c>
      <c r="E16130" s="673">
        <v>0</v>
      </c>
      <c r="F16130" s="761"/>
    </row>
    <row r="16131" spans="1:6" customFormat="1" ht="24.75">
      <c r="A16131" s="514">
        <v>104702</v>
      </c>
      <c r="B16131" s="275" t="s">
        <v>0</v>
      </c>
      <c r="C16131" s="1329" t="s">
        <v>24276</v>
      </c>
      <c r="D16131" s="514" t="s">
        <v>33</v>
      </c>
      <c r="E16131" s="673">
        <v>0</v>
      </c>
      <c r="F16131" s="761"/>
    </row>
    <row r="16132" spans="1:6" customFormat="1" ht="24.75">
      <c r="A16132" s="514">
        <v>104700</v>
      </c>
      <c r="B16132" s="275" t="s">
        <v>0</v>
      </c>
      <c r="C16132" s="1329" t="s">
        <v>24277</v>
      </c>
      <c r="D16132" s="514" t="s">
        <v>33</v>
      </c>
      <c r="E16132" s="673">
        <v>0</v>
      </c>
      <c r="F16132" s="761"/>
    </row>
    <row r="16133" spans="1:6" customFormat="1" ht="24.75">
      <c r="A16133" s="514">
        <v>104701</v>
      </c>
      <c r="B16133" s="275" t="s">
        <v>0</v>
      </c>
      <c r="C16133" s="1329" t="s">
        <v>24278</v>
      </c>
      <c r="D16133" s="514" t="s">
        <v>33</v>
      </c>
      <c r="E16133" s="673">
        <v>0</v>
      </c>
      <c r="F16133" s="761"/>
    </row>
    <row r="16134" spans="1:6" customFormat="1" ht="24.75">
      <c r="A16134" s="514">
        <v>104703</v>
      </c>
      <c r="B16134" s="275" t="s">
        <v>0</v>
      </c>
      <c r="C16134" s="1329" t="s">
        <v>12225</v>
      </c>
      <c r="D16134" s="514" t="s">
        <v>33</v>
      </c>
      <c r="E16134" s="673">
        <v>89.35</v>
      </c>
      <c r="F16134" s="761"/>
    </row>
    <row r="16135" spans="1:6" customFormat="1" ht="24.75">
      <c r="A16135" s="514">
        <v>91390</v>
      </c>
      <c r="B16135" s="275" t="s">
        <v>0</v>
      </c>
      <c r="C16135" s="1329" t="s">
        <v>780</v>
      </c>
      <c r="D16135" s="514" t="s">
        <v>33</v>
      </c>
      <c r="E16135" s="673">
        <v>19.690000000000001</v>
      </c>
      <c r="F16135" s="761"/>
    </row>
    <row r="16136" spans="1:6" customFormat="1" ht="24.75">
      <c r="A16136" s="514">
        <v>91392</v>
      </c>
      <c r="B16136" s="275" t="s">
        <v>0</v>
      </c>
      <c r="C16136" s="1329" t="s">
        <v>782</v>
      </c>
      <c r="D16136" s="514" t="s">
        <v>33</v>
      </c>
      <c r="E16136" s="673">
        <v>3.16</v>
      </c>
      <c r="F16136" s="761"/>
    </row>
    <row r="16137" spans="1:6" customFormat="1" ht="24.75">
      <c r="A16137" s="514">
        <v>91391</v>
      </c>
      <c r="B16137" s="275" t="s">
        <v>0</v>
      </c>
      <c r="C16137" s="1329" t="s">
        <v>781</v>
      </c>
      <c r="D16137" s="514" t="s">
        <v>33</v>
      </c>
      <c r="E16137" s="673">
        <v>7.82</v>
      </c>
      <c r="F16137" s="761"/>
    </row>
    <row r="16138" spans="1:6" customFormat="1" ht="24.75">
      <c r="A16138" s="514">
        <v>73335</v>
      </c>
      <c r="B16138" s="275" t="s">
        <v>0</v>
      </c>
      <c r="C16138" s="1329" t="s">
        <v>587</v>
      </c>
      <c r="D16138" s="514" t="s">
        <v>33</v>
      </c>
      <c r="E16138" s="673">
        <v>35.799999999999997</v>
      </c>
      <c r="F16138" s="761"/>
    </row>
    <row r="16139" spans="1:6" customFormat="1" ht="24.75">
      <c r="A16139" s="514">
        <v>73340</v>
      </c>
      <c r="B16139" s="275" t="s">
        <v>0</v>
      </c>
      <c r="C16139" s="1329" t="s">
        <v>588</v>
      </c>
      <c r="D16139" s="514" t="s">
        <v>33</v>
      </c>
      <c r="E16139" s="673">
        <v>149.52000000000001</v>
      </c>
      <c r="F16139" s="761"/>
    </row>
    <row r="16140" spans="1:6" customFormat="1" ht="24.75">
      <c r="A16140" s="514">
        <v>89264</v>
      </c>
      <c r="B16140" s="275" t="s">
        <v>0</v>
      </c>
      <c r="C16140" s="1329" t="s">
        <v>667</v>
      </c>
      <c r="D16140" s="514" t="s">
        <v>33</v>
      </c>
      <c r="E16140" s="673">
        <v>21.58</v>
      </c>
      <c r="F16140" s="761"/>
    </row>
    <row r="16141" spans="1:6" customFormat="1" ht="24.75">
      <c r="A16141" s="514">
        <v>89266</v>
      </c>
      <c r="B16141" s="275" t="s">
        <v>0</v>
      </c>
      <c r="C16141" s="1329" t="s">
        <v>669</v>
      </c>
      <c r="D16141" s="514" t="s">
        <v>33</v>
      </c>
      <c r="E16141" s="673">
        <v>3.46</v>
      </c>
      <c r="F16141" s="761"/>
    </row>
    <row r="16142" spans="1:6" customFormat="1" ht="24.75">
      <c r="A16142" s="514">
        <v>89265</v>
      </c>
      <c r="B16142" s="275" t="s">
        <v>0</v>
      </c>
      <c r="C16142" s="1329" t="s">
        <v>668</v>
      </c>
      <c r="D16142" s="514" t="s">
        <v>33</v>
      </c>
      <c r="E16142" s="673">
        <v>8.57</v>
      </c>
      <c r="F16142" s="761"/>
    </row>
    <row r="16143" spans="1:6" customFormat="1" ht="24.75">
      <c r="A16143" s="514">
        <v>5705</v>
      </c>
      <c r="B16143" s="275" t="s">
        <v>0</v>
      </c>
      <c r="C16143" s="1329" t="s">
        <v>510</v>
      </c>
      <c r="D16143" s="514" t="s">
        <v>33</v>
      </c>
      <c r="E16143" s="673">
        <v>39.25</v>
      </c>
      <c r="F16143" s="761"/>
    </row>
    <row r="16144" spans="1:6" customFormat="1" ht="24.75">
      <c r="A16144" s="514">
        <v>53797</v>
      </c>
      <c r="B16144" s="275" t="s">
        <v>0</v>
      </c>
      <c r="C16144" s="1329" t="s">
        <v>561</v>
      </c>
      <c r="D16144" s="514" t="s">
        <v>33</v>
      </c>
      <c r="E16144" s="673">
        <v>112.53</v>
      </c>
      <c r="F16144" s="761"/>
    </row>
    <row r="16145" spans="1:6" customFormat="1" ht="24.75">
      <c r="A16145" s="514">
        <v>91354</v>
      </c>
      <c r="B16145" s="275" t="s">
        <v>0</v>
      </c>
      <c r="C16145" s="1329" t="s">
        <v>763</v>
      </c>
      <c r="D16145" s="514" t="s">
        <v>33</v>
      </c>
      <c r="E16145" s="673">
        <v>17.88</v>
      </c>
      <c r="F16145" s="761"/>
    </row>
    <row r="16146" spans="1:6" customFormat="1" ht="24.75">
      <c r="A16146" s="514">
        <v>91356</v>
      </c>
      <c r="B16146" s="275" t="s">
        <v>0</v>
      </c>
      <c r="C16146" s="1329" t="s">
        <v>765</v>
      </c>
      <c r="D16146" s="514" t="s">
        <v>33</v>
      </c>
      <c r="E16146" s="673">
        <v>2.97</v>
      </c>
      <c r="F16146" s="761"/>
    </row>
    <row r="16147" spans="1:6" customFormat="1" ht="24.75">
      <c r="A16147" s="514">
        <v>91355</v>
      </c>
      <c r="B16147" s="275" t="s">
        <v>0</v>
      </c>
      <c r="C16147" s="1329" t="s">
        <v>764</v>
      </c>
      <c r="D16147" s="514" t="s">
        <v>33</v>
      </c>
      <c r="E16147" s="673">
        <v>7.35</v>
      </c>
      <c r="F16147" s="761"/>
    </row>
    <row r="16148" spans="1:6" customFormat="1" ht="24.75">
      <c r="A16148" s="514">
        <v>5751</v>
      </c>
      <c r="B16148" s="275" t="s">
        <v>0</v>
      </c>
      <c r="C16148" s="1329" t="s">
        <v>530</v>
      </c>
      <c r="D16148" s="514" t="s">
        <v>33</v>
      </c>
      <c r="E16148" s="673">
        <v>33.53</v>
      </c>
      <c r="F16148" s="761"/>
    </row>
    <row r="16149" spans="1:6" customFormat="1" ht="24.75">
      <c r="A16149" s="514">
        <v>53827</v>
      </c>
      <c r="B16149" s="275" t="s">
        <v>0</v>
      </c>
      <c r="C16149" s="1329" t="s">
        <v>568</v>
      </c>
      <c r="D16149" s="514" t="s">
        <v>33</v>
      </c>
      <c r="E16149" s="673">
        <v>110.16</v>
      </c>
      <c r="F16149" s="761"/>
    </row>
    <row r="16150" spans="1:6" customFormat="1" ht="24.75">
      <c r="A16150" s="514">
        <v>91375</v>
      </c>
      <c r="B16150" s="275" t="s">
        <v>0</v>
      </c>
      <c r="C16150" s="1329" t="s">
        <v>772</v>
      </c>
      <c r="D16150" s="514" t="s">
        <v>33</v>
      </c>
      <c r="E16150" s="673">
        <v>19.64</v>
      </c>
      <c r="F16150" s="761"/>
    </row>
    <row r="16151" spans="1:6" customFormat="1" ht="24.75">
      <c r="A16151" s="514">
        <v>91377</v>
      </c>
      <c r="B16151" s="275" t="s">
        <v>0</v>
      </c>
      <c r="C16151" s="1329" t="s">
        <v>774</v>
      </c>
      <c r="D16151" s="514" t="s">
        <v>33</v>
      </c>
      <c r="E16151" s="673">
        <v>3.26</v>
      </c>
      <c r="F16151" s="761"/>
    </row>
    <row r="16152" spans="1:6" customFormat="1" ht="24.75">
      <c r="A16152" s="514">
        <v>91376</v>
      </c>
      <c r="B16152" s="275" t="s">
        <v>0</v>
      </c>
      <c r="C16152" s="1329" t="s">
        <v>773</v>
      </c>
      <c r="D16152" s="514" t="s">
        <v>33</v>
      </c>
      <c r="E16152" s="673">
        <v>8.07</v>
      </c>
      <c r="F16152" s="761"/>
    </row>
    <row r="16153" spans="1:6" customFormat="1" ht="24.75">
      <c r="A16153" s="514">
        <v>5754</v>
      </c>
      <c r="B16153" s="275" t="s">
        <v>0</v>
      </c>
      <c r="C16153" s="1329" t="s">
        <v>531</v>
      </c>
      <c r="D16153" s="514" t="s">
        <v>33</v>
      </c>
      <c r="E16153" s="673">
        <v>36.81</v>
      </c>
      <c r="F16153" s="761"/>
    </row>
    <row r="16154" spans="1:6" customFormat="1" ht="24.75">
      <c r="A16154" s="514">
        <v>53829</v>
      </c>
      <c r="B16154" s="275" t="s">
        <v>0</v>
      </c>
      <c r="C16154" s="1329" t="s">
        <v>569</v>
      </c>
      <c r="D16154" s="514" t="s">
        <v>33</v>
      </c>
      <c r="E16154" s="673">
        <v>112.53</v>
      </c>
      <c r="F16154" s="761"/>
    </row>
    <row r="16155" spans="1:6" customFormat="1" ht="24.75">
      <c r="A16155" s="514">
        <v>91026</v>
      </c>
      <c r="B16155" s="275" t="s">
        <v>0</v>
      </c>
      <c r="C16155" s="1329" t="s">
        <v>750</v>
      </c>
      <c r="D16155" s="514" t="s">
        <v>33</v>
      </c>
      <c r="E16155" s="673">
        <v>25.28</v>
      </c>
      <c r="F16155" s="761"/>
    </row>
    <row r="16156" spans="1:6" customFormat="1" ht="24.75">
      <c r="A16156" s="514">
        <v>91028</v>
      </c>
      <c r="B16156" s="275" t="s">
        <v>0</v>
      </c>
      <c r="C16156" s="1329" t="s">
        <v>752</v>
      </c>
      <c r="D16156" s="514" t="s">
        <v>33</v>
      </c>
      <c r="E16156" s="673">
        <v>4.09</v>
      </c>
      <c r="F16156" s="761"/>
    </row>
    <row r="16157" spans="1:6" customFormat="1" ht="24.75">
      <c r="A16157" s="514">
        <v>91027</v>
      </c>
      <c r="B16157" s="275" t="s">
        <v>0</v>
      </c>
      <c r="C16157" s="1329" t="s">
        <v>751</v>
      </c>
      <c r="D16157" s="514" t="s">
        <v>33</v>
      </c>
      <c r="E16157" s="673">
        <v>10.119999999999999</v>
      </c>
      <c r="F16157" s="761"/>
    </row>
    <row r="16158" spans="1:6" customFormat="1" ht="24.75">
      <c r="A16158" s="514">
        <v>91029</v>
      </c>
      <c r="B16158" s="275" t="s">
        <v>0</v>
      </c>
      <c r="C16158" s="1329" t="s">
        <v>753</v>
      </c>
      <c r="D16158" s="514" t="s">
        <v>33</v>
      </c>
      <c r="E16158" s="673">
        <v>46.27</v>
      </c>
      <c r="F16158" s="761"/>
    </row>
    <row r="16159" spans="1:6" customFormat="1" ht="24.75">
      <c r="A16159" s="514">
        <v>91030</v>
      </c>
      <c r="B16159" s="275" t="s">
        <v>0</v>
      </c>
      <c r="C16159" s="1329" t="s">
        <v>754</v>
      </c>
      <c r="D16159" s="514" t="s">
        <v>33</v>
      </c>
      <c r="E16159" s="673">
        <v>141.72</v>
      </c>
      <c r="F16159" s="761"/>
    </row>
    <row r="16160" spans="1:6" customFormat="1" ht="24.75">
      <c r="A16160" s="514">
        <v>102812</v>
      </c>
      <c r="B16160" s="275" t="s">
        <v>0</v>
      </c>
      <c r="C16160" s="1329" t="s">
        <v>24279</v>
      </c>
      <c r="D16160" s="514" t="s">
        <v>33</v>
      </c>
      <c r="E16160" s="673">
        <v>0</v>
      </c>
      <c r="F16160" s="761"/>
    </row>
    <row r="16161" spans="1:6" customFormat="1" ht="24.75">
      <c r="A16161" s="514">
        <v>102813</v>
      </c>
      <c r="B16161" s="275" t="s">
        <v>0</v>
      </c>
      <c r="C16161" s="1329" t="s">
        <v>24280</v>
      </c>
      <c r="D16161" s="514" t="s">
        <v>33</v>
      </c>
      <c r="E16161" s="673">
        <v>0</v>
      </c>
      <c r="F16161" s="761"/>
    </row>
    <row r="16162" spans="1:6" customFormat="1" ht="24.75">
      <c r="A16162" s="514">
        <v>102814</v>
      </c>
      <c r="B16162" s="275" t="s">
        <v>0</v>
      </c>
      <c r="C16162" s="1329" t="s">
        <v>24281</v>
      </c>
      <c r="D16162" s="514" t="s">
        <v>33</v>
      </c>
      <c r="E16162" s="673">
        <v>0</v>
      </c>
      <c r="F16162" s="761"/>
    </row>
    <row r="16163" spans="1:6" customFormat="1" ht="24.75">
      <c r="A16163" s="514">
        <v>102815</v>
      </c>
      <c r="B16163" s="275" t="s">
        <v>0</v>
      </c>
      <c r="C16163" s="1329" t="s">
        <v>942</v>
      </c>
      <c r="D16163" s="514" t="s">
        <v>33</v>
      </c>
      <c r="E16163" s="673">
        <v>3.97</v>
      </c>
      <c r="F16163" s="761"/>
    </row>
    <row r="16164" spans="1:6" customFormat="1">
      <c r="A16164" s="514">
        <v>91529</v>
      </c>
      <c r="B16164" s="275" t="s">
        <v>0</v>
      </c>
      <c r="C16164" s="1329" t="s">
        <v>789</v>
      </c>
      <c r="D16164" s="514" t="s">
        <v>33</v>
      </c>
      <c r="E16164" s="673">
        <v>0.65</v>
      </c>
      <c r="F16164" s="761"/>
    </row>
    <row r="16165" spans="1:6" customFormat="1">
      <c r="A16165" s="514">
        <v>91530</v>
      </c>
      <c r="B16165" s="275" t="s">
        <v>0</v>
      </c>
      <c r="C16165" s="1329" t="s">
        <v>790</v>
      </c>
      <c r="D16165" s="514" t="s">
        <v>33</v>
      </c>
      <c r="E16165" s="673">
        <v>0.17</v>
      </c>
      <c r="F16165" s="761"/>
    </row>
    <row r="16166" spans="1:6" customFormat="1">
      <c r="A16166" s="514">
        <v>91531</v>
      </c>
      <c r="B16166" s="275" t="s">
        <v>0</v>
      </c>
      <c r="C16166" s="1329" t="s">
        <v>791</v>
      </c>
      <c r="D16166" s="514" t="s">
        <v>33</v>
      </c>
      <c r="E16166" s="673">
        <v>0.81</v>
      </c>
      <c r="F16166" s="761"/>
    </row>
    <row r="16167" spans="1:6" customFormat="1">
      <c r="A16167" s="514">
        <v>91532</v>
      </c>
      <c r="B16167" s="275" t="s">
        <v>0</v>
      </c>
      <c r="C16167" s="1329" t="s">
        <v>792</v>
      </c>
      <c r="D16167" s="514" t="s">
        <v>33</v>
      </c>
      <c r="E16167" s="673">
        <v>6.2</v>
      </c>
      <c r="F16167" s="761"/>
    </row>
    <row r="16168" spans="1:6" customFormat="1">
      <c r="A16168" s="514">
        <v>95260</v>
      </c>
      <c r="B16168" s="275" t="s">
        <v>0</v>
      </c>
      <c r="C16168" s="1329" t="s">
        <v>885</v>
      </c>
      <c r="D16168" s="514" t="s">
        <v>33</v>
      </c>
      <c r="E16168" s="673">
        <v>0.52</v>
      </c>
      <c r="F16168" s="761"/>
    </row>
    <row r="16169" spans="1:6" customFormat="1">
      <c r="A16169" s="514">
        <v>95261</v>
      </c>
      <c r="B16169" s="275" t="s">
        <v>0</v>
      </c>
      <c r="C16169" s="1329" t="s">
        <v>886</v>
      </c>
      <c r="D16169" s="514" t="s">
        <v>33</v>
      </c>
      <c r="E16169" s="673">
        <v>0.14000000000000001</v>
      </c>
      <c r="F16169" s="761"/>
    </row>
    <row r="16170" spans="1:6" customFormat="1">
      <c r="A16170" s="514">
        <v>95262</v>
      </c>
      <c r="B16170" s="275" t="s">
        <v>0</v>
      </c>
      <c r="C16170" s="1329" t="s">
        <v>887</v>
      </c>
      <c r="D16170" s="514" t="s">
        <v>33</v>
      </c>
      <c r="E16170" s="673">
        <v>0.66</v>
      </c>
      <c r="F16170" s="761"/>
    </row>
    <row r="16171" spans="1:6" customFormat="1">
      <c r="A16171" s="514">
        <v>95263</v>
      </c>
      <c r="B16171" s="275" t="s">
        <v>0</v>
      </c>
      <c r="C16171" s="1329" t="s">
        <v>888</v>
      </c>
      <c r="D16171" s="514" t="s">
        <v>33</v>
      </c>
      <c r="E16171" s="673">
        <v>4.6900000000000004</v>
      </c>
      <c r="F16171" s="761"/>
    </row>
    <row r="16172" spans="1:6" customFormat="1">
      <c r="A16172" s="514">
        <v>90968</v>
      </c>
      <c r="B16172" s="275" t="s">
        <v>0</v>
      </c>
      <c r="C16172" s="1329" t="s">
        <v>737</v>
      </c>
      <c r="D16172" s="514" t="s">
        <v>33</v>
      </c>
      <c r="E16172" s="673">
        <v>7.04</v>
      </c>
      <c r="F16172" s="761"/>
    </row>
    <row r="16173" spans="1:6" customFormat="1">
      <c r="A16173" s="514">
        <v>90969</v>
      </c>
      <c r="B16173" s="275" t="s">
        <v>0</v>
      </c>
      <c r="C16173" s="1329" t="s">
        <v>738</v>
      </c>
      <c r="D16173" s="514" t="s">
        <v>33</v>
      </c>
      <c r="E16173" s="673">
        <v>1.89</v>
      </c>
      <c r="F16173" s="761"/>
    </row>
    <row r="16174" spans="1:6" customFormat="1">
      <c r="A16174" s="514">
        <v>90970</v>
      </c>
      <c r="B16174" s="275" t="s">
        <v>0</v>
      </c>
      <c r="C16174" s="1329" t="s">
        <v>739</v>
      </c>
      <c r="D16174" s="514" t="s">
        <v>33</v>
      </c>
      <c r="E16174" s="673">
        <v>8.81</v>
      </c>
      <c r="F16174" s="761"/>
    </row>
    <row r="16175" spans="1:6" customFormat="1">
      <c r="A16175" s="514">
        <v>90971</v>
      </c>
      <c r="B16175" s="275" t="s">
        <v>0</v>
      </c>
      <c r="C16175" s="1329" t="s">
        <v>740</v>
      </c>
      <c r="D16175" s="514" t="s">
        <v>33</v>
      </c>
      <c r="E16175" s="673">
        <v>58.55</v>
      </c>
      <c r="F16175" s="761"/>
    </row>
    <row r="16176" spans="1:6" customFormat="1">
      <c r="A16176" s="514">
        <v>90992</v>
      </c>
      <c r="B16176" s="275" t="s">
        <v>0</v>
      </c>
      <c r="C16176" s="1329" t="s">
        <v>745</v>
      </c>
      <c r="D16176" s="514" t="s">
        <v>33</v>
      </c>
      <c r="E16176" s="673">
        <v>8.35</v>
      </c>
      <c r="F16176" s="761"/>
    </row>
    <row r="16177" spans="1:6" customFormat="1">
      <c r="A16177" s="514">
        <v>90993</v>
      </c>
      <c r="B16177" s="275" t="s">
        <v>0</v>
      </c>
      <c r="C16177" s="1329" t="s">
        <v>746</v>
      </c>
      <c r="D16177" s="514" t="s">
        <v>33</v>
      </c>
      <c r="E16177" s="673">
        <v>2.2400000000000002</v>
      </c>
      <c r="F16177" s="761"/>
    </row>
    <row r="16178" spans="1:6" customFormat="1">
      <c r="A16178" s="514">
        <v>90994</v>
      </c>
      <c r="B16178" s="275" t="s">
        <v>0</v>
      </c>
      <c r="C16178" s="1329" t="s">
        <v>747</v>
      </c>
      <c r="D16178" s="514" t="s">
        <v>33</v>
      </c>
      <c r="E16178" s="673">
        <v>10.45</v>
      </c>
      <c r="F16178" s="761"/>
    </row>
    <row r="16179" spans="1:6" customFormat="1">
      <c r="A16179" s="514">
        <v>90995</v>
      </c>
      <c r="B16179" s="275" t="s">
        <v>0</v>
      </c>
      <c r="C16179" s="1329" t="s">
        <v>748</v>
      </c>
      <c r="D16179" s="514" t="s">
        <v>33</v>
      </c>
      <c r="E16179" s="673">
        <v>79.53</v>
      </c>
      <c r="F16179" s="761"/>
    </row>
    <row r="16180" spans="1:6" customFormat="1">
      <c r="A16180" s="514">
        <v>90957</v>
      </c>
      <c r="B16180" s="275" t="s">
        <v>0</v>
      </c>
      <c r="C16180" s="1329" t="s">
        <v>731</v>
      </c>
      <c r="D16180" s="514" t="s">
        <v>33</v>
      </c>
      <c r="E16180" s="673">
        <v>5.26</v>
      </c>
      <c r="F16180" s="761"/>
    </row>
    <row r="16181" spans="1:6" customFormat="1">
      <c r="A16181" s="514">
        <v>90958</v>
      </c>
      <c r="B16181" s="275" t="s">
        <v>0</v>
      </c>
      <c r="C16181" s="1329" t="s">
        <v>732</v>
      </c>
      <c r="D16181" s="514" t="s">
        <v>33</v>
      </c>
      <c r="E16181" s="673">
        <v>1.41</v>
      </c>
      <c r="F16181" s="761"/>
    </row>
    <row r="16182" spans="1:6" customFormat="1">
      <c r="A16182" s="514">
        <v>5797</v>
      </c>
      <c r="B16182" s="275" t="s">
        <v>0</v>
      </c>
      <c r="C16182" s="1329" t="s">
        <v>537</v>
      </c>
      <c r="D16182" s="514" t="s">
        <v>33</v>
      </c>
      <c r="E16182" s="673">
        <v>6.58</v>
      </c>
      <c r="F16182" s="761"/>
    </row>
    <row r="16183" spans="1:6" customFormat="1" ht="24.75">
      <c r="A16183" s="514">
        <v>53865</v>
      </c>
      <c r="B16183" s="275" t="s">
        <v>0</v>
      </c>
      <c r="C16183" s="1329" t="s">
        <v>578</v>
      </c>
      <c r="D16183" s="514" t="s">
        <v>33</v>
      </c>
      <c r="E16183" s="673">
        <v>45.54</v>
      </c>
      <c r="F16183" s="761"/>
    </row>
    <row r="16184" spans="1:6" customFormat="1">
      <c r="A16184" s="514">
        <v>90975</v>
      </c>
      <c r="B16184" s="275" t="s">
        <v>0</v>
      </c>
      <c r="C16184" s="1329" t="s">
        <v>741</v>
      </c>
      <c r="D16184" s="514" t="s">
        <v>33</v>
      </c>
      <c r="E16184" s="673">
        <v>17.89</v>
      </c>
      <c r="F16184" s="761"/>
    </row>
    <row r="16185" spans="1:6" customFormat="1">
      <c r="A16185" s="514">
        <v>90976</v>
      </c>
      <c r="B16185" s="275" t="s">
        <v>0</v>
      </c>
      <c r="C16185" s="1329" t="s">
        <v>742</v>
      </c>
      <c r="D16185" s="514" t="s">
        <v>33</v>
      </c>
      <c r="E16185" s="673">
        <v>4.8</v>
      </c>
      <c r="F16185" s="761"/>
    </row>
    <row r="16186" spans="1:6" customFormat="1">
      <c r="A16186" s="514">
        <v>90977</v>
      </c>
      <c r="B16186" s="275" t="s">
        <v>0</v>
      </c>
      <c r="C16186" s="1329" t="s">
        <v>743</v>
      </c>
      <c r="D16186" s="514" t="s">
        <v>33</v>
      </c>
      <c r="E16186" s="673">
        <v>22.39</v>
      </c>
      <c r="F16186" s="761"/>
    </row>
    <row r="16187" spans="1:6" customFormat="1" ht="24.75">
      <c r="A16187" s="514">
        <v>90978</v>
      </c>
      <c r="B16187" s="275" t="s">
        <v>0</v>
      </c>
      <c r="C16187" s="1329" t="s">
        <v>744</v>
      </c>
      <c r="D16187" s="514" t="s">
        <v>33</v>
      </c>
      <c r="E16187" s="673">
        <v>151.88999999999999</v>
      </c>
      <c r="F16187" s="761"/>
    </row>
    <row r="16188" spans="1:6" customFormat="1">
      <c r="A16188" s="514">
        <v>90960</v>
      </c>
      <c r="B16188" s="275" t="s">
        <v>0</v>
      </c>
      <c r="C16188" s="1329" t="s">
        <v>733</v>
      </c>
      <c r="D16188" s="514" t="s">
        <v>33</v>
      </c>
      <c r="E16188" s="673">
        <v>7.02</v>
      </c>
      <c r="F16188" s="761"/>
    </row>
    <row r="16189" spans="1:6" customFormat="1">
      <c r="A16189" s="514">
        <v>90961</v>
      </c>
      <c r="B16189" s="275" t="s">
        <v>0</v>
      </c>
      <c r="C16189" s="1329" t="s">
        <v>734</v>
      </c>
      <c r="D16189" s="514" t="s">
        <v>33</v>
      </c>
      <c r="E16189" s="673">
        <v>1.88</v>
      </c>
      <c r="F16189" s="761"/>
    </row>
    <row r="16190" spans="1:6" customFormat="1">
      <c r="A16190" s="514">
        <v>90962</v>
      </c>
      <c r="B16190" s="275" t="s">
        <v>0</v>
      </c>
      <c r="C16190" s="1329" t="s">
        <v>735</v>
      </c>
      <c r="D16190" s="514" t="s">
        <v>33</v>
      </c>
      <c r="E16190" s="673">
        <v>8.7899999999999991</v>
      </c>
      <c r="F16190" s="761"/>
    </row>
    <row r="16191" spans="1:6" customFormat="1">
      <c r="A16191" s="514">
        <v>90963</v>
      </c>
      <c r="B16191" s="275" t="s">
        <v>0</v>
      </c>
      <c r="C16191" s="1329" t="s">
        <v>736</v>
      </c>
      <c r="D16191" s="514" t="s">
        <v>33</v>
      </c>
      <c r="E16191" s="673">
        <v>14.45</v>
      </c>
      <c r="F16191" s="761"/>
    </row>
    <row r="16192" spans="1:6" customFormat="1" ht="24.75">
      <c r="A16192" s="514">
        <v>102966</v>
      </c>
      <c r="B16192" s="275" t="s">
        <v>0</v>
      </c>
      <c r="C16192" s="1329" t="s">
        <v>24282</v>
      </c>
      <c r="D16192" s="514" t="s">
        <v>33</v>
      </c>
      <c r="E16192" s="673">
        <v>0</v>
      </c>
      <c r="F16192" s="761"/>
    </row>
    <row r="16193" spans="1:6" customFormat="1">
      <c r="A16193" s="514">
        <v>102967</v>
      </c>
      <c r="B16193" s="275" t="s">
        <v>0</v>
      </c>
      <c r="C16193" s="1329" t="s">
        <v>24283</v>
      </c>
      <c r="D16193" s="514" t="s">
        <v>33</v>
      </c>
      <c r="E16193" s="673">
        <v>0</v>
      </c>
      <c r="F16193" s="761"/>
    </row>
    <row r="16194" spans="1:6" customFormat="1" ht="24.75">
      <c r="A16194" s="514">
        <v>102968</v>
      </c>
      <c r="B16194" s="275" t="s">
        <v>0</v>
      </c>
      <c r="C16194" s="1329" t="s">
        <v>24284</v>
      </c>
      <c r="D16194" s="514" t="s">
        <v>33</v>
      </c>
      <c r="E16194" s="673">
        <v>0</v>
      </c>
      <c r="F16194" s="761"/>
    </row>
    <row r="16195" spans="1:6" customFormat="1" ht="24.75">
      <c r="A16195" s="514">
        <v>102969</v>
      </c>
      <c r="B16195" s="275" t="s">
        <v>0</v>
      </c>
      <c r="C16195" s="1329" t="s">
        <v>12210</v>
      </c>
      <c r="D16195" s="514" t="s">
        <v>33</v>
      </c>
      <c r="E16195" s="673">
        <v>0.17</v>
      </c>
      <c r="F16195" s="761"/>
    </row>
    <row r="16196" spans="1:6" customFormat="1">
      <c r="A16196" s="514">
        <v>102818</v>
      </c>
      <c r="B16196" s="275" t="s">
        <v>0</v>
      </c>
      <c r="C16196" s="1329" t="s">
        <v>24285</v>
      </c>
      <c r="D16196" s="514" t="s">
        <v>33</v>
      </c>
      <c r="E16196" s="673">
        <v>0</v>
      </c>
      <c r="F16196" s="761"/>
    </row>
    <row r="16197" spans="1:6" customFormat="1">
      <c r="A16197" s="514">
        <v>102819</v>
      </c>
      <c r="B16197" s="275" t="s">
        <v>0</v>
      </c>
      <c r="C16197" s="1329" t="s">
        <v>24286</v>
      </c>
      <c r="D16197" s="514" t="s">
        <v>33</v>
      </c>
      <c r="E16197" s="673">
        <v>0</v>
      </c>
      <c r="F16197" s="761"/>
    </row>
    <row r="16198" spans="1:6" customFormat="1">
      <c r="A16198" s="514">
        <v>102820</v>
      </c>
      <c r="B16198" s="275" t="s">
        <v>0</v>
      </c>
      <c r="C16198" s="1329" t="s">
        <v>24287</v>
      </c>
      <c r="D16198" s="514" t="s">
        <v>33</v>
      </c>
      <c r="E16198" s="673">
        <v>0</v>
      </c>
      <c r="F16198" s="761"/>
    </row>
    <row r="16199" spans="1:6" customFormat="1" ht="24.75">
      <c r="A16199" s="514">
        <v>102832</v>
      </c>
      <c r="B16199" s="275" t="s">
        <v>0</v>
      </c>
      <c r="C16199" s="1329" t="s">
        <v>24288</v>
      </c>
      <c r="D16199" s="514" t="s">
        <v>33</v>
      </c>
      <c r="E16199" s="673">
        <v>9.94</v>
      </c>
      <c r="F16199" s="761"/>
    </row>
    <row r="16200" spans="1:6" customFormat="1">
      <c r="A16200" s="514">
        <v>102823</v>
      </c>
      <c r="B16200" s="275" t="s">
        <v>0</v>
      </c>
      <c r="C16200" s="1329" t="s">
        <v>24289</v>
      </c>
      <c r="D16200" s="514" t="s">
        <v>33</v>
      </c>
      <c r="E16200" s="673">
        <v>0</v>
      </c>
      <c r="F16200" s="761"/>
    </row>
    <row r="16201" spans="1:6" customFormat="1">
      <c r="A16201" s="514">
        <v>102824</v>
      </c>
      <c r="B16201" s="275" t="s">
        <v>0</v>
      </c>
      <c r="C16201" s="1329" t="s">
        <v>24290</v>
      </c>
      <c r="D16201" s="514" t="s">
        <v>33</v>
      </c>
      <c r="E16201" s="673">
        <v>0</v>
      </c>
      <c r="F16201" s="761"/>
    </row>
    <row r="16202" spans="1:6" customFormat="1">
      <c r="A16202" s="514">
        <v>102825</v>
      </c>
      <c r="B16202" s="275" t="s">
        <v>0</v>
      </c>
      <c r="C16202" s="1329" t="s">
        <v>24291</v>
      </c>
      <c r="D16202" s="514" t="s">
        <v>33</v>
      </c>
      <c r="E16202" s="673">
        <v>0</v>
      </c>
      <c r="F16202" s="761"/>
    </row>
    <row r="16203" spans="1:6" customFormat="1">
      <c r="A16203" s="514">
        <v>102826</v>
      </c>
      <c r="B16203" s="275" t="s">
        <v>0</v>
      </c>
      <c r="C16203" s="1329" t="s">
        <v>12201</v>
      </c>
      <c r="D16203" s="514" t="s">
        <v>33</v>
      </c>
      <c r="E16203" s="673">
        <v>7.46</v>
      </c>
      <c r="F16203" s="761"/>
    </row>
    <row r="16204" spans="1:6" customFormat="1" ht="24.75">
      <c r="A16204" s="514">
        <v>103934</v>
      </c>
      <c r="B16204" s="275" t="s">
        <v>0</v>
      </c>
      <c r="C16204" s="1329" t="s">
        <v>24292</v>
      </c>
      <c r="D16204" s="514" t="s">
        <v>33</v>
      </c>
      <c r="E16204" s="673">
        <v>0</v>
      </c>
      <c r="F16204" s="761"/>
    </row>
    <row r="16205" spans="1:6" customFormat="1" ht="24.75">
      <c r="A16205" s="514">
        <v>103935</v>
      </c>
      <c r="B16205" s="275" t="s">
        <v>0</v>
      </c>
      <c r="C16205" s="1329" t="s">
        <v>24293</v>
      </c>
      <c r="D16205" s="514" t="s">
        <v>33</v>
      </c>
      <c r="E16205" s="673">
        <v>0</v>
      </c>
      <c r="F16205" s="761"/>
    </row>
    <row r="16206" spans="1:6" customFormat="1" ht="24.75">
      <c r="A16206" s="514">
        <v>103936</v>
      </c>
      <c r="B16206" s="275" t="s">
        <v>0</v>
      </c>
      <c r="C16206" s="1329" t="s">
        <v>24294</v>
      </c>
      <c r="D16206" s="514" t="s">
        <v>33</v>
      </c>
      <c r="E16206" s="673">
        <v>0</v>
      </c>
      <c r="F16206" s="761"/>
    </row>
    <row r="16207" spans="1:6" customFormat="1" ht="24.75">
      <c r="A16207" s="514">
        <v>103937</v>
      </c>
      <c r="B16207" s="275" t="s">
        <v>0</v>
      </c>
      <c r="C16207" s="1329" t="s">
        <v>24295</v>
      </c>
      <c r="D16207" s="514" t="s">
        <v>33</v>
      </c>
      <c r="E16207" s="673">
        <v>1.79</v>
      </c>
      <c r="F16207" s="761"/>
    </row>
    <row r="16208" spans="1:6" customFormat="1" ht="24.75">
      <c r="A16208" s="514">
        <v>103940</v>
      </c>
      <c r="B16208" s="275" t="s">
        <v>0</v>
      </c>
      <c r="C16208" s="1329" t="s">
        <v>24296</v>
      </c>
      <c r="D16208" s="514" t="s">
        <v>33</v>
      </c>
      <c r="E16208" s="673">
        <v>0</v>
      </c>
      <c r="F16208" s="761"/>
    </row>
    <row r="16209" spans="1:6" customFormat="1" ht="24.75">
      <c r="A16209" s="514">
        <v>103941</v>
      </c>
      <c r="B16209" s="275" t="s">
        <v>0</v>
      </c>
      <c r="C16209" s="1329" t="s">
        <v>24297</v>
      </c>
      <c r="D16209" s="514" t="s">
        <v>33</v>
      </c>
      <c r="E16209" s="673">
        <v>0</v>
      </c>
      <c r="F16209" s="761"/>
    </row>
    <row r="16210" spans="1:6" customFormat="1" ht="24.75">
      <c r="A16210" s="514">
        <v>103942</v>
      </c>
      <c r="B16210" s="275" t="s">
        <v>0</v>
      </c>
      <c r="C16210" s="1329" t="s">
        <v>24298</v>
      </c>
      <c r="D16210" s="514" t="s">
        <v>33</v>
      </c>
      <c r="E16210" s="673">
        <v>0</v>
      </c>
      <c r="F16210" s="761"/>
    </row>
    <row r="16211" spans="1:6" customFormat="1" ht="24.75">
      <c r="A16211" s="514">
        <v>103943</v>
      </c>
      <c r="B16211" s="275" t="s">
        <v>0</v>
      </c>
      <c r="C16211" s="1329" t="s">
        <v>24299</v>
      </c>
      <c r="D16211" s="514" t="s">
        <v>33</v>
      </c>
      <c r="E16211" s="673">
        <v>1.79</v>
      </c>
      <c r="F16211" s="761"/>
    </row>
    <row r="16212" spans="1:6" customFormat="1" ht="24.75">
      <c r="A16212" s="514">
        <v>91279</v>
      </c>
      <c r="B16212" s="275" t="s">
        <v>0</v>
      </c>
      <c r="C16212" s="1329" t="s">
        <v>759</v>
      </c>
      <c r="D16212" s="514" t="s">
        <v>33</v>
      </c>
      <c r="E16212" s="673">
        <v>0.46</v>
      </c>
      <c r="F16212" s="761"/>
    </row>
    <row r="16213" spans="1:6" customFormat="1" ht="24.75">
      <c r="A16213" s="514">
        <v>91280</v>
      </c>
      <c r="B16213" s="275" t="s">
        <v>0</v>
      </c>
      <c r="C16213" s="1329" t="s">
        <v>760</v>
      </c>
      <c r="D16213" s="514" t="s">
        <v>33</v>
      </c>
      <c r="E16213" s="673">
        <v>0.1</v>
      </c>
      <c r="F16213" s="761"/>
    </row>
    <row r="16214" spans="1:6" customFormat="1" ht="24.75">
      <c r="A16214" s="514">
        <v>91281</v>
      </c>
      <c r="B16214" s="275" t="s">
        <v>0</v>
      </c>
      <c r="C16214" s="1329" t="s">
        <v>761</v>
      </c>
      <c r="D16214" s="514" t="s">
        <v>33</v>
      </c>
      <c r="E16214" s="673">
        <v>0.56999999999999995</v>
      </c>
      <c r="F16214" s="761"/>
    </row>
    <row r="16215" spans="1:6" customFormat="1" ht="24.75">
      <c r="A16215" s="514">
        <v>91282</v>
      </c>
      <c r="B16215" s="275" t="s">
        <v>0</v>
      </c>
      <c r="C16215" s="1329" t="s">
        <v>762</v>
      </c>
      <c r="D16215" s="514" t="s">
        <v>33</v>
      </c>
      <c r="E16215" s="673">
        <v>8.7200000000000006</v>
      </c>
      <c r="F16215" s="761"/>
    </row>
    <row r="16216" spans="1:6" customFormat="1">
      <c r="A16216" s="514">
        <v>95278</v>
      </c>
      <c r="B16216" s="275" t="s">
        <v>0</v>
      </c>
      <c r="C16216" s="1329" t="s">
        <v>12193</v>
      </c>
      <c r="D16216" s="514" t="s">
        <v>33</v>
      </c>
      <c r="E16216" s="673">
        <v>0.72</v>
      </c>
      <c r="F16216" s="761"/>
    </row>
    <row r="16217" spans="1:6" customFormat="1">
      <c r="A16217" s="514">
        <v>95279</v>
      </c>
      <c r="B16217" s="275" t="s">
        <v>0</v>
      </c>
      <c r="C16217" s="1329" t="s">
        <v>12194</v>
      </c>
      <c r="D16217" s="514" t="s">
        <v>33</v>
      </c>
      <c r="E16217" s="673">
        <v>0.15</v>
      </c>
      <c r="F16217" s="761"/>
    </row>
    <row r="16218" spans="1:6" customFormat="1">
      <c r="A16218" s="514">
        <v>95280</v>
      </c>
      <c r="B16218" s="275" t="s">
        <v>0</v>
      </c>
      <c r="C16218" s="1329" t="s">
        <v>12195</v>
      </c>
      <c r="D16218" s="514" t="s">
        <v>33</v>
      </c>
      <c r="E16218" s="673">
        <v>0.7</v>
      </c>
      <c r="F16218" s="761"/>
    </row>
    <row r="16219" spans="1:6" customFormat="1">
      <c r="A16219" s="514">
        <v>95281</v>
      </c>
      <c r="B16219" s="275" t="s">
        <v>0</v>
      </c>
      <c r="C16219" s="1329" t="s">
        <v>24300</v>
      </c>
      <c r="D16219" s="514" t="s">
        <v>33</v>
      </c>
      <c r="E16219" s="673">
        <v>8.66</v>
      </c>
      <c r="F16219" s="761"/>
    </row>
    <row r="16220" spans="1:6" customFormat="1">
      <c r="A16220" s="514">
        <v>95124</v>
      </c>
      <c r="B16220" s="275" t="s">
        <v>0</v>
      </c>
      <c r="C16220" s="1329" t="s">
        <v>873</v>
      </c>
      <c r="D16220" s="514" t="s">
        <v>33</v>
      </c>
      <c r="E16220" s="673">
        <v>6.67</v>
      </c>
      <c r="F16220" s="761"/>
    </row>
    <row r="16221" spans="1:6" customFormat="1">
      <c r="A16221" s="514">
        <v>95123</v>
      </c>
      <c r="B16221" s="275" t="s">
        <v>0</v>
      </c>
      <c r="C16221" s="1329" t="s">
        <v>872</v>
      </c>
      <c r="D16221" s="514" t="s">
        <v>33</v>
      </c>
      <c r="E16221" s="673">
        <v>21.64</v>
      </c>
      <c r="F16221" s="761"/>
    </row>
    <row r="16222" spans="1:6" customFormat="1">
      <c r="A16222" s="514">
        <v>95125</v>
      </c>
      <c r="B16222" s="275" t="s">
        <v>0</v>
      </c>
      <c r="C16222" s="1329" t="s">
        <v>874</v>
      </c>
      <c r="D16222" s="514" t="s">
        <v>33</v>
      </c>
      <c r="E16222" s="673">
        <v>23.67</v>
      </c>
      <c r="F16222" s="761"/>
    </row>
    <row r="16223" spans="1:6" customFormat="1">
      <c r="A16223" s="514">
        <v>95126</v>
      </c>
      <c r="B16223" s="275" t="s">
        <v>0</v>
      </c>
      <c r="C16223" s="1329" t="s">
        <v>13600</v>
      </c>
      <c r="D16223" s="514" t="s">
        <v>33</v>
      </c>
      <c r="E16223" s="673">
        <v>142.24</v>
      </c>
      <c r="F16223" s="761"/>
    </row>
    <row r="16224" spans="1:6" customFormat="1">
      <c r="A16224" s="514">
        <v>92040</v>
      </c>
      <c r="B16224" s="275" t="s">
        <v>0</v>
      </c>
      <c r="C16224" s="1329" t="s">
        <v>807</v>
      </c>
      <c r="D16224" s="514" t="s">
        <v>33</v>
      </c>
      <c r="E16224" s="673">
        <v>7.84</v>
      </c>
      <c r="F16224" s="761"/>
    </row>
    <row r="16225" spans="1:6" customFormat="1">
      <c r="A16225" s="514">
        <v>92041</v>
      </c>
      <c r="B16225" s="275" t="s">
        <v>0</v>
      </c>
      <c r="C16225" s="1329" t="s">
        <v>808</v>
      </c>
      <c r="D16225" s="514" t="s">
        <v>33</v>
      </c>
      <c r="E16225" s="673">
        <v>1.61</v>
      </c>
      <c r="F16225" s="761"/>
    </row>
    <row r="16226" spans="1:6" customFormat="1">
      <c r="A16226" s="514">
        <v>92042</v>
      </c>
      <c r="B16226" s="275" t="s">
        <v>0</v>
      </c>
      <c r="C16226" s="1329" t="s">
        <v>809</v>
      </c>
      <c r="D16226" s="514" t="s">
        <v>33</v>
      </c>
      <c r="E16226" s="673">
        <v>6.53</v>
      </c>
      <c r="F16226" s="761"/>
    </row>
    <row r="16227" spans="1:6" customFormat="1">
      <c r="A16227" s="514">
        <v>102829</v>
      </c>
      <c r="B16227" s="275" t="s">
        <v>0</v>
      </c>
      <c r="C16227" s="1329" t="s">
        <v>24301</v>
      </c>
      <c r="D16227" s="514" t="s">
        <v>33</v>
      </c>
      <c r="E16227" s="673">
        <v>0</v>
      </c>
      <c r="F16227" s="761"/>
    </row>
    <row r="16228" spans="1:6" customFormat="1">
      <c r="A16228" s="514">
        <v>102830</v>
      </c>
      <c r="B16228" s="275" t="s">
        <v>0</v>
      </c>
      <c r="C16228" s="1329" t="s">
        <v>24302</v>
      </c>
      <c r="D16228" s="514" t="s">
        <v>33</v>
      </c>
      <c r="E16228" s="673">
        <v>0</v>
      </c>
      <c r="F16228" s="761"/>
    </row>
    <row r="16229" spans="1:6" customFormat="1">
      <c r="A16229" s="514">
        <v>102831</v>
      </c>
      <c r="B16229" s="275" t="s">
        <v>0</v>
      </c>
      <c r="C16229" s="1329" t="s">
        <v>24303</v>
      </c>
      <c r="D16229" s="514" t="s">
        <v>33</v>
      </c>
      <c r="E16229" s="673">
        <v>0</v>
      </c>
      <c r="F16229" s="761"/>
    </row>
    <row r="16230" spans="1:6" customFormat="1">
      <c r="A16230" s="514">
        <v>92114</v>
      </c>
      <c r="B16230" s="275" t="s">
        <v>0</v>
      </c>
      <c r="C16230" s="1329" t="s">
        <v>12173</v>
      </c>
      <c r="D16230" s="514" t="s">
        <v>33</v>
      </c>
      <c r="E16230" s="673">
        <v>0.28999999999999998</v>
      </c>
      <c r="F16230" s="761"/>
    </row>
    <row r="16231" spans="1:6" customFormat="1">
      <c r="A16231" s="514">
        <v>92115</v>
      </c>
      <c r="B16231" s="275" t="s">
        <v>0</v>
      </c>
      <c r="C16231" s="1329" t="s">
        <v>12174</v>
      </c>
      <c r="D16231" s="514" t="s">
        <v>33</v>
      </c>
      <c r="E16231" s="673">
        <v>0.06</v>
      </c>
      <c r="F16231" s="761"/>
    </row>
    <row r="16232" spans="1:6" customFormat="1">
      <c r="A16232" s="514">
        <v>92116</v>
      </c>
      <c r="B16232" s="275" t="s">
        <v>0</v>
      </c>
      <c r="C16232" s="1329" t="s">
        <v>12175</v>
      </c>
      <c r="D16232" s="514" t="s">
        <v>33</v>
      </c>
      <c r="E16232" s="673">
        <v>0.2</v>
      </c>
      <c r="F16232" s="761"/>
    </row>
    <row r="16233" spans="1:6" customFormat="1">
      <c r="A16233" s="514">
        <v>102912</v>
      </c>
      <c r="B16233" s="275" t="s">
        <v>0</v>
      </c>
      <c r="C16233" s="1329" t="s">
        <v>24304</v>
      </c>
      <c r="D16233" s="514" t="s">
        <v>33</v>
      </c>
      <c r="E16233" s="673">
        <v>0</v>
      </c>
      <c r="F16233" s="761"/>
    </row>
    <row r="16234" spans="1:6" customFormat="1">
      <c r="A16234" s="514">
        <v>102913</v>
      </c>
      <c r="B16234" s="275" t="s">
        <v>0</v>
      </c>
      <c r="C16234" s="1329" t="s">
        <v>24305</v>
      </c>
      <c r="D16234" s="514" t="s">
        <v>33</v>
      </c>
      <c r="E16234" s="673">
        <v>0</v>
      </c>
      <c r="F16234" s="761"/>
    </row>
    <row r="16235" spans="1:6" customFormat="1">
      <c r="A16235" s="514">
        <v>102914</v>
      </c>
      <c r="B16235" s="275" t="s">
        <v>0</v>
      </c>
      <c r="C16235" s="1329" t="s">
        <v>24306</v>
      </c>
      <c r="D16235" s="514" t="s">
        <v>33</v>
      </c>
      <c r="E16235" s="673">
        <v>0</v>
      </c>
      <c r="F16235" s="761"/>
    </row>
    <row r="16236" spans="1:6" customFormat="1">
      <c r="A16236" s="514">
        <v>102915</v>
      </c>
      <c r="B16236" s="275" t="s">
        <v>0</v>
      </c>
      <c r="C16236" s="1329" t="s">
        <v>12205</v>
      </c>
      <c r="D16236" s="514" t="s">
        <v>33</v>
      </c>
      <c r="E16236" s="673">
        <v>0.73</v>
      </c>
      <c r="F16236" s="761"/>
    </row>
    <row r="16237" spans="1:6" customFormat="1" ht="24.75">
      <c r="A16237" s="514">
        <v>95716</v>
      </c>
      <c r="B16237" s="275" t="s">
        <v>0</v>
      </c>
      <c r="C16237" s="1329" t="s">
        <v>896</v>
      </c>
      <c r="D16237" s="514" t="s">
        <v>33</v>
      </c>
      <c r="E16237" s="673">
        <v>61.45</v>
      </c>
      <c r="F16237" s="761"/>
    </row>
    <row r="16238" spans="1:6" customFormat="1" ht="24.75">
      <c r="A16238" s="514">
        <v>95717</v>
      </c>
      <c r="B16238" s="275" t="s">
        <v>0</v>
      </c>
      <c r="C16238" s="1329" t="s">
        <v>897</v>
      </c>
      <c r="D16238" s="514" t="s">
        <v>33</v>
      </c>
      <c r="E16238" s="673">
        <v>16.239999999999998</v>
      </c>
      <c r="F16238" s="761"/>
    </row>
    <row r="16239" spans="1:6" customFormat="1" ht="24.75">
      <c r="A16239" s="514">
        <v>95718</v>
      </c>
      <c r="B16239" s="275" t="s">
        <v>0</v>
      </c>
      <c r="C16239" s="1329" t="s">
        <v>898</v>
      </c>
      <c r="D16239" s="514" t="s">
        <v>33</v>
      </c>
      <c r="E16239" s="673">
        <v>76.81</v>
      </c>
      <c r="F16239" s="761"/>
    </row>
    <row r="16240" spans="1:6" customFormat="1" ht="24.75">
      <c r="A16240" s="514">
        <v>95719</v>
      </c>
      <c r="B16240" s="275" t="s">
        <v>0</v>
      </c>
      <c r="C16240" s="1329" t="s">
        <v>899</v>
      </c>
      <c r="D16240" s="514" t="s">
        <v>33</v>
      </c>
      <c r="E16240" s="673">
        <v>86.87</v>
      </c>
      <c r="F16240" s="761"/>
    </row>
    <row r="16241" spans="1:6" customFormat="1" ht="24.75">
      <c r="A16241" s="514">
        <v>104712</v>
      </c>
      <c r="B16241" s="275" t="s">
        <v>0</v>
      </c>
      <c r="C16241" s="1329" t="s">
        <v>24307</v>
      </c>
      <c r="D16241" s="514" t="s">
        <v>33</v>
      </c>
      <c r="E16241" s="673">
        <v>57.76</v>
      </c>
      <c r="F16241" s="761"/>
    </row>
    <row r="16242" spans="1:6" customFormat="1" ht="24.75">
      <c r="A16242" s="514">
        <v>104713</v>
      </c>
      <c r="B16242" s="275" t="s">
        <v>0</v>
      </c>
      <c r="C16242" s="1329" t="s">
        <v>24308</v>
      </c>
      <c r="D16242" s="514" t="s">
        <v>33</v>
      </c>
      <c r="E16242" s="673">
        <v>15.26</v>
      </c>
      <c r="F16242" s="761"/>
    </row>
    <row r="16243" spans="1:6" customFormat="1" ht="24.75">
      <c r="A16243" s="514">
        <v>104714</v>
      </c>
      <c r="B16243" s="275" t="s">
        <v>0</v>
      </c>
      <c r="C16243" s="1329" t="s">
        <v>24309</v>
      </c>
      <c r="D16243" s="514" t="s">
        <v>33</v>
      </c>
      <c r="E16243" s="673">
        <v>72.2</v>
      </c>
      <c r="F16243" s="761"/>
    </row>
    <row r="16244" spans="1:6" customFormat="1" ht="24.75">
      <c r="A16244" s="514">
        <v>104715</v>
      </c>
      <c r="B16244" s="275" t="s">
        <v>0</v>
      </c>
      <c r="C16244" s="1329" t="s">
        <v>24310</v>
      </c>
      <c r="D16244" s="514" t="s">
        <v>33</v>
      </c>
      <c r="E16244" s="673">
        <v>86.87</v>
      </c>
      <c r="F16244" s="761"/>
    </row>
    <row r="16245" spans="1:6" customFormat="1" ht="24.75">
      <c r="A16245" s="514">
        <v>102894</v>
      </c>
      <c r="B16245" s="275" t="s">
        <v>0</v>
      </c>
      <c r="C16245" s="1329" t="s">
        <v>24311</v>
      </c>
      <c r="D16245" s="514" t="s">
        <v>33</v>
      </c>
      <c r="E16245" s="673">
        <v>0</v>
      </c>
      <c r="F16245" s="761"/>
    </row>
    <row r="16246" spans="1:6" customFormat="1" ht="24.75">
      <c r="A16246" s="514">
        <v>104161</v>
      </c>
      <c r="B16246" s="275" t="s">
        <v>0</v>
      </c>
      <c r="C16246" s="1329" t="s">
        <v>24312</v>
      </c>
      <c r="D16246" s="514" t="s">
        <v>33</v>
      </c>
      <c r="E16246" s="673">
        <v>0</v>
      </c>
      <c r="F16246" s="761"/>
    </row>
    <row r="16247" spans="1:6" customFormat="1" ht="24.75">
      <c r="A16247" s="514">
        <v>102896</v>
      </c>
      <c r="B16247" s="275" t="s">
        <v>0</v>
      </c>
      <c r="C16247" s="1329" t="s">
        <v>24313</v>
      </c>
      <c r="D16247" s="514" t="s">
        <v>33</v>
      </c>
      <c r="E16247" s="673">
        <v>0</v>
      </c>
      <c r="F16247" s="761"/>
    </row>
    <row r="16248" spans="1:6" customFormat="1" ht="24.75">
      <c r="A16248" s="514">
        <v>102897</v>
      </c>
      <c r="B16248" s="275" t="s">
        <v>0</v>
      </c>
      <c r="C16248" s="1329" t="s">
        <v>949</v>
      </c>
      <c r="D16248" s="514" t="s">
        <v>33</v>
      </c>
      <c r="E16248" s="673">
        <v>86.87</v>
      </c>
      <c r="F16248" s="761"/>
    </row>
    <row r="16249" spans="1:6" customFormat="1">
      <c r="A16249" s="514">
        <v>5627</v>
      </c>
      <c r="B16249" s="275" t="s">
        <v>0</v>
      </c>
      <c r="C16249" s="1329" t="s">
        <v>498</v>
      </c>
      <c r="D16249" s="514" t="s">
        <v>33</v>
      </c>
      <c r="E16249" s="673">
        <v>44.38</v>
      </c>
      <c r="F16249" s="761"/>
    </row>
    <row r="16250" spans="1:6" customFormat="1">
      <c r="A16250" s="514">
        <v>5628</v>
      </c>
      <c r="B16250" s="275" t="s">
        <v>0</v>
      </c>
      <c r="C16250" s="1329" t="s">
        <v>499</v>
      </c>
      <c r="D16250" s="514" t="s">
        <v>33</v>
      </c>
      <c r="E16250" s="673">
        <v>11.72</v>
      </c>
      <c r="F16250" s="761"/>
    </row>
    <row r="16251" spans="1:6" customFormat="1">
      <c r="A16251" s="514">
        <v>5629</v>
      </c>
      <c r="B16251" s="275" t="s">
        <v>0</v>
      </c>
      <c r="C16251" s="1329" t="s">
        <v>500</v>
      </c>
      <c r="D16251" s="514" t="s">
        <v>33</v>
      </c>
      <c r="E16251" s="673">
        <v>55.47</v>
      </c>
      <c r="F16251" s="761"/>
    </row>
    <row r="16252" spans="1:6" customFormat="1">
      <c r="A16252" s="514">
        <v>5630</v>
      </c>
      <c r="B16252" s="275" t="s">
        <v>0</v>
      </c>
      <c r="C16252" s="1329" t="s">
        <v>501</v>
      </c>
      <c r="D16252" s="514" t="s">
        <v>33</v>
      </c>
      <c r="E16252" s="673">
        <v>62.25</v>
      </c>
      <c r="F16252" s="761"/>
    </row>
    <row r="16253" spans="1:6" customFormat="1">
      <c r="A16253" s="514">
        <v>88900</v>
      </c>
      <c r="B16253" s="275" t="s">
        <v>0</v>
      </c>
      <c r="C16253" s="1329" t="s">
        <v>616</v>
      </c>
      <c r="D16253" s="514" t="s">
        <v>33</v>
      </c>
      <c r="E16253" s="673">
        <v>50.21</v>
      </c>
      <c r="F16253" s="761"/>
    </row>
    <row r="16254" spans="1:6" customFormat="1">
      <c r="A16254" s="514">
        <v>88902</v>
      </c>
      <c r="B16254" s="275" t="s">
        <v>0</v>
      </c>
      <c r="C16254" s="1329" t="s">
        <v>617</v>
      </c>
      <c r="D16254" s="514" t="s">
        <v>33</v>
      </c>
      <c r="E16254" s="673">
        <v>13.27</v>
      </c>
      <c r="F16254" s="761"/>
    </row>
    <row r="16255" spans="1:6" customFormat="1">
      <c r="A16255" s="514">
        <v>88903</v>
      </c>
      <c r="B16255" s="275" t="s">
        <v>0</v>
      </c>
      <c r="C16255" s="1329" t="s">
        <v>618</v>
      </c>
      <c r="D16255" s="514" t="s">
        <v>33</v>
      </c>
      <c r="E16255" s="673">
        <v>62.77</v>
      </c>
      <c r="F16255" s="761"/>
    </row>
    <row r="16256" spans="1:6" customFormat="1">
      <c r="A16256" s="514">
        <v>88904</v>
      </c>
      <c r="B16256" s="275" t="s">
        <v>0</v>
      </c>
      <c r="C16256" s="1329" t="s">
        <v>619</v>
      </c>
      <c r="D16256" s="514" t="s">
        <v>33</v>
      </c>
      <c r="E16256" s="673">
        <v>86.87</v>
      </c>
      <c r="F16256" s="761"/>
    </row>
    <row r="16257" spans="1:6" customFormat="1">
      <c r="A16257" s="514">
        <v>88569</v>
      </c>
      <c r="B16257" s="275" t="s">
        <v>0</v>
      </c>
      <c r="C16257" s="1329" t="s">
        <v>602</v>
      </c>
      <c r="D16257" s="514" t="s">
        <v>33</v>
      </c>
      <c r="E16257" s="673">
        <v>4.49</v>
      </c>
      <c r="F16257" s="761"/>
    </row>
    <row r="16258" spans="1:6" customFormat="1">
      <c r="A16258" s="514">
        <v>88570</v>
      </c>
      <c r="B16258" s="275" t="s">
        <v>0</v>
      </c>
      <c r="C16258" s="1329" t="s">
        <v>603</v>
      </c>
      <c r="D16258" s="514" t="s">
        <v>33</v>
      </c>
      <c r="E16258" s="673">
        <v>1.55</v>
      </c>
      <c r="F16258" s="761"/>
    </row>
    <row r="16259" spans="1:6" customFormat="1">
      <c r="A16259" s="514">
        <v>5765</v>
      </c>
      <c r="B16259" s="275" t="s">
        <v>0</v>
      </c>
      <c r="C16259" s="1329" t="s">
        <v>533</v>
      </c>
      <c r="D16259" s="514" t="s">
        <v>33</v>
      </c>
      <c r="E16259" s="673">
        <v>5.61</v>
      </c>
      <c r="F16259" s="761"/>
    </row>
    <row r="16260" spans="1:6" customFormat="1">
      <c r="A16260" s="514">
        <v>5766</v>
      </c>
      <c r="B16260" s="275" t="s">
        <v>0</v>
      </c>
      <c r="C16260" s="1329" t="s">
        <v>534</v>
      </c>
      <c r="D16260" s="514" t="s">
        <v>33</v>
      </c>
      <c r="E16260" s="673">
        <v>2.88</v>
      </c>
      <c r="F16260" s="761"/>
    </row>
    <row r="16261" spans="1:6" customFormat="1" ht="24.75">
      <c r="A16261" s="514">
        <v>91468</v>
      </c>
      <c r="B16261" s="275" t="s">
        <v>0</v>
      </c>
      <c r="C16261" s="1329" t="s">
        <v>24314</v>
      </c>
      <c r="D16261" s="514" t="s">
        <v>33</v>
      </c>
      <c r="E16261" s="673">
        <v>27.41</v>
      </c>
      <c r="F16261" s="761"/>
    </row>
    <row r="16262" spans="1:6" customFormat="1" ht="24.75">
      <c r="A16262" s="514">
        <v>91484</v>
      </c>
      <c r="B16262" s="275" t="s">
        <v>0</v>
      </c>
      <c r="C16262" s="1329" t="s">
        <v>24315</v>
      </c>
      <c r="D16262" s="514" t="s">
        <v>33</v>
      </c>
      <c r="E16262" s="673">
        <v>4.3099999999999996</v>
      </c>
      <c r="F16262" s="761"/>
    </row>
    <row r="16263" spans="1:6" customFormat="1" ht="24.75">
      <c r="A16263" s="514">
        <v>91469</v>
      </c>
      <c r="B16263" s="275" t="s">
        <v>0</v>
      </c>
      <c r="C16263" s="1329" t="s">
        <v>24316</v>
      </c>
      <c r="D16263" s="514" t="s">
        <v>33</v>
      </c>
      <c r="E16263" s="673">
        <v>10.65</v>
      </c>
      <c r="F16263" s="761"/>
    </row>
    <row r="16264" spans="1:6" customFormat="1" ht="24.75">
      <c r="A16264" s="514">
        <v>83361</v>
      </c>
      <c r="B16264" s="275" t="s">
        <v>0</v>
      </c>
      <c r="C16264" s="1329" t="s">
        <v>24317</v>
      </c>
      <c r="D16264" s="514" t="s">
        <v>33</v>
      </c>
      <c r="E16264" s="673">
        <v>45.4</v>
      </c>
      <c r="F16264" s="761"/>
    </row>
    <row r="16265" spans="1:6" customFormat="1" ht="24.75">
      <c r="A16265" s="514">
        <v>91485</v>
      </c>
      <c r="B16265" s="275" t="s">
        <v>0</v>
      </c>
      <c r="C16265" s="1329" t="s">
        <v>24318</v>
      </c>
      <c r="D16265" s="514" t="s">
        <v>33</v>
      </c>
      <c r="E16265" s="673">
        <v>149.52000000000001</v>
      </c>
      <c r="F16265" s="761"/>
    </row>
    <row r="16266" spans="1:6" customFormat="1">
      <c r="A16266" s="514">
        <v>102835</v>
      </c>
      <c r="B16266" s="275" t="s">
        <v>0</v>
      </c>
      <c r="C16266" s="1329" t="s">
        <v>24319</v>
      </c>
      <c r="D16266" s="514" t="s">
        <v>33</v>
      </c>
      <c r="E16266" s="673">
        <v>0</v>
      </c>
      <c r="F16266" s="761"/>
    </row>
    <row r="16267" spans="1:6" customFormat="1">
      <c r="A16267" s="514">
        <v>102836</v>
      </c>
      <c r="B16267" s="275" t="s">
        <v>0</v>
      </c>
      <c r="C16267" s="1329" t="s">
        <v>24320</v>
      </c>
      <c r="D16267" s="514" t="s">
        <v>33</v>
      </c>
      <c r="E16267" s="673">
        <v>0</v>
      </c>
      <c r="F16267" s="761"/>
    </row>
    <row r="16268" spans="1:6" customFormat="1">
      <c r="A16268" s="514">
        <v>102837</v>
      </c>
      <c r="B16268" s="275" t="s">
        <v>0</v>
      </c>
      <c r="C16268" s="1329" t="s">
        <v>24321</v>
      </c>
      <c r="D16268" s="514" t="s">
        <v>33</v>
      </c>
      <c r="E16268" s="673">
        <v>0</v>
      </c>
      <c r="F16268" s="761"/>
    </row>
    <row r="16269" spans="1:6" customFormat="1">
      <c r="A16269" s="514">
        <v>89230</v>
      </c>
      <c r="B16269" s="275" t="s">
        <v>0</v>
      </c>
      <c r="C16269" s="1329" t="s">
        <v>646</v>
      </c>
      <c r="D16269" s="514" t="s">
        <v>33</v>
      </c>
      <c r="E16269" s="673">
        <v>108.69</v>
      </c>
      <c r="F16269" s="761"/>
    </row>
    <row r="16270" spans="1:6" customFormat="1">
      <c r="A16270" s="514">
        <v>89231</v>
      </c>
      <c r="B16270" s="275" t="s">
        <v>0</v>
      </c>
      <c r="C16270" s="1329" t="s">
        <v>647</v>
      </c>
      <c r="D16270" s="514" t="s">
        <v>33</v>
      </c>
      <c r="E16270" s="673">
        <v>33.28</v>
      </c>
      <c r="F16270" s="761"/>
    </row>
    <row r="16271" spans="1:6" customFormat="1">
      <c r="A16271" s="514">
        <v>89232</v>
      </c>
      <c r="B16271" s="275" t="s">
        <v>0</v>
      </c>
      <c r="C16271" s="1329" t="s">
        <v>648</v>
      </c>
      <c r="D16271" s="514" t="s">
        <v>33</v>
      </c>
      <c r="E16271" s="673">
        <v>193.89</v>
      </c>
      <c r="F16271" s="761"/>
    </row>
    <row r="16272" spans="1:6" customFormat="1">
      <c r="A16272" s="514">
        <v>89233</v>
      </c>
      <c r="B16272" s="275" t="s">
        <v>0</v>
      </c>
      <c r="C16272" s="1329" t="s">
        <v>649</v>
      </c>
      <c r="D16272" s="514" t="s">
        <v>33</v>
      </c>
      <c r="E16272" s="673">
        <v>161.43</v>
      </c>
      <c r="F16272" s="761"/>
    </row>
    <row r="16273" spans="1:6" customFormat="1">
      <c r="A16273" s="514">
        <v>89236</v>
      </c>
      <c r="B16273" s="275" t="s">
        <v>0</v>
      </c>
      <c r="C16273" s="1329" t="s">
        <v>650</v>
      </c>
      <c r="D16273" s="514" t="s">
        <v>33</v>
      </c>
      <c r="E16273" s="673">
        <v>253.92</v>
      </c>
      <c r="F16273" s="761"/>
    </row>
    <row r="16274" spans="1:6" customFormat="1">
      <c r="A16274" s="514">
        <v>89237</v>
      </c>
      <c r="B16274" s="275" t="s">
        <v>0</v>
      </c>
      <c r="C16274" s="1329" t="s">
        <v>651</v>
      </c>
      <c r="D16274" s="514" t="s">
        <v>33</v>
      </c>
      <c r="E16274" s="673">
        <v>77.75</v>
      </c>
      <c r="F16274" s="761"/>
    </row>
    <row r="16275" spans="1:6" customFormat="1">
      <c r="A16275" s="514">
        <v>89238</v>
      </c>
      <c r="B16275" s="275" t="s">
        <v>0</v>
      </c>
      <c r="C16275" s="1329" t="s">
        <v>652</v>
      </c>
      <c r="D16275" s="514" t="s">
        <v>33</v>
      </c>
      <c r="E16275" s="673">
        <v>452.92</v>
      </c>
      <c r="F16275" s="761"/>
    </row>
    <row r="16276" spans="1:6" customFormat="1">
      <c r="A16276" s="514">
        <v>89239</v>
      </c>
      <c r="B16276" s="275" t="s">
        <v>0</v>
      </c>
      <c r="C16276" s="1329" t="s">
        <v>653</v>
      </c>
      <c r="D16276" s="514" t="s">
        <v>33</v>
      </c>
      <c r="E16276" s="673">
        <v>426.91</v>
      </c>
      <c r="F16276" s="761"/>
    </row>
    <row r="16277" spans="1:6" customFormat="1" ht="24.75">
      <c r="A16277" s="514">
        <v>102930</v>
      </c>
      <c r="B16277" s="275" t="s">
        <v>0</v>
      </c>
      <c r="C16277" s="1329" t="s">
        <v>24322</v>
      </c>
      <c r="D16277" s="514" t="s">
        <v>33</v>
      </c>
      <c r="E16277" s="673">
        <v>0</v>
      </c>
      <c r="F16277" s="761"/>
    </row>
    <row r="16278" spans="1:6" customFormat="1" ht="24.75">
      <c r="A16278" s="514">
        <v>102931</v>
      </c>
      <c r="B16278" s="275" t="s">
        <v>0</v>
      </c>
      <c r="C16278" s="1329" t="s">
        <v>24323</v>
      </c>
      <c r="D16278" s="514" t="s">
        <v>33</v>
      </c>
      <c r="E16278" s="673">
        <v>0</v>
      </c>
      <c r="F16278" s="761"/>
    </row>
    <row r="16279" spans="1:6" customFormat="1" ht="24.75">
      <c r="A16279" s="514">
        <v>102932</v>
      </c>
      <c r="B16279" s="275" t="s">
        <v>0</v>
      </c>
      <c r="C16279" s="1329" t="s">
        <v>24324</v>
      </c>
      <c r="D16279" s="514" t="s">
        <v>33</v>
      </c>
      <c r="E16279" s="673">
        <v>0</v>
      </c>
      <c r="F16279" s="761"/>
    </row>
    <row r="16280" spans="1:6" customFormat="1" ht="24.75">
      <c r="A16280" s="514">
        <v>102933</v>
      </c>
      <c r="B16280" s="275" t="s">
        <v>0</v>
      </c>
      <c r="C16280" s="1329" t="s">
        <v>950</v>
      </c>
      <c r="D16280" s="514" t="s">
        <v>33</v>
      </c>
      <c r="E16280" s="673">
        <v>1.0900000000000001</v>
      </c>
      <c r="F16280" s="761"/>
    </row>
    <row r="16281" spans="1:6" customFormat="1">
      <c r="A16281" s="514">
        <v>93411</v>
      </c>
      <c r="B16281" s="275" t="s">
        <v>0</v>
      </c>
      <c r="C16281" s="1329" t="s">
        <v>853</v>
      </c>
      <c r="D16281" s="514" t="s">
        <v>33</v>
      </c>
      <c r="E16281" s="673">
        <v>0.38</v>
      </c>
      <c r="F16281" s="761"/>
    </row>
    <row r="16282" spans="1:6" customFormat="1">
      <c r="A16282" s="514">
        <v>93412</v>
      </c>
      <c r="B16282" s="275" t="s">
        <v>0</v>
      </c>
      <c r="C16282" s="1329" t="s">
        <v>854</v>
      </c>
      <c r="D16282" s="514" t="s">
        <v>33</v>
      </c>
      <c r="E16282" s="673">
        <v>0.13</v>
      </c>
      <c r="F16282" s="761"/>
    </row>
    <row r="16283" spans="1:6" customFormat="1">
      <c r="A16283" s="514">
        <v>93413</v>
      </c>
      <c r="B16283" s="275" t="s">
        <v>0</v>
      </c>
      <c r="C16283" s="1329" t="s">
        <v>855</v>
      </c>
      <c r="D16283" s="514" t="s">
        <v>33</v>
      </c>
      <c r="E16283" s="673">
        <v>0.34</v>
      </c>
      <c r="F16283" s="761"/>
    </row>
    <row r="16284" spans="1:6" customFormat="1">
      <c r="A16284" s="514">
        <v>93414</v>
      </c>
      <c r="B16284" s="275" t="s">
        <v>0</v>
      </c>
      <c r="C16284" s="1329" t="s">
        <v>856</v>
      </c>
      <c r="D16284" s="514" t="s">
        <v>33</v>
      </c>
      <c r="E16284" s="673">
        <v>10.95</v>
      </c>
      <c r="F16284" s="761"/>
    </row>
    <row r="16285" spans="1:6" customFormat="1">
      <c r="A16285" s="514">
        <v>88855</v>
      </c>
      <c r="B16285" s="275" t="s">
        <v>0</v>
      </c>
      <c r="C16285" s="1329" t="s">
        <v>13594</v>
      </c>
      <c r="D16285" s="514" t="s">
        <v>33</v>
      </c>
      <c r="E16285" s="673">
        <v>3.21</v>
      </c>
      <c r="F16285" s="761"/>
    </row>
    <row r="16286" spans="1:6" customFormat="1">
      <c r="A16286" s="514">
        <v>88856</v>
      </c>
      <c r="B16286" s="275" t="s">
        <v>0</v>
      </c>
      <c r="C16286" s="1329" t="s">
        <v>13595</v>
      </c>
      <c r="D16286" s="514" t="s">
        <v>33</v>
      </c>
      <c r="E16286" s="673">
        <v>0.88</v>
      </c>
      <c r="F16286" s="761"/>
    </row>
    <row r="16287" spans="1:6" customFormat="1">
      <c r="A16287" s="514">
        <v>5658</v>
      </c>
      <c r="B16287" s="275" t="s">
        <v>0</v>
      </c>
      <c r="C16287" s="1329" t="s">
        <v>13591</v>
      </c>
      <c r="D16287" s="514" t="s">
        <v>33</v>
      </c>
      <c r="E16287" s="673">
        <v>2.23</v>
      </c>
      <c r="F16287" s="761"/>
    </row>
    <row r="16288" spans="1:6" customFormat="1">
      <c r="A16288" s="514">
        <v>53840</v>
      </c>
      <c r="B16288" s="275" t="s">
        <v>0</v>
      </c>
      <c r="C16288" s="1329" t="s">
        <v>571</v>
      </c>
      <c r="D16288" s="514" t="s">
        <v>33</v>
      </c>
      <c r="E16288" s="673">
        <v>2.52</v>
      </c>
      <c r="F16288" s="761"/>
    </row>
    <row r="16289" spans="1:6" customFormat="1">
      <c r="A16289" s="514">
        <v>87026</v>
      </c>
      <c r="B16289" s="275" t="s">
        <v>0</v>
      </c>
      <c r="C16289" s="1329" t="s">
        <v>593</v>
      </c>
      <c r="D16289" s="514" t="s">
        <v>33</v>
      </c>
      <c r="E16289" s="673">
        <v>0.69</v>
      </c>
      <c r="F16289" s="761"/>
    </row>
    <row r="16290" spans="1:6" customFormat="1">
      <c r="A16290" s="514">
        <v>53841</v>
      </c>
      <c r="B16290" s="275" t="s">
        <v>0</v>
      </c>
      <c r="C16290" s="1329" t="s">
        <v>572</v>
      </c>
      <c r="D16290" s="514" t="s">
        <v>33</v>
      </c>
      <c r="E16290" s="673">
        <v>1.75</v>
      </c>
      <c r="F16290" s="761"/>
    </row>
    <row r="16291" spans="1:6" customFormat="1">
      <c r="A16291" s="514">
        <v>95209</v>
      </c>
      <c r="B16291" s="275" t="s">
        <v>0</v>
      </c>
      <c r="C16291" s="1329" t="s">
        <v>24325</v>
      </c>
      <c r="D16291" s="514" t="s">
        <v>33</v>
      </c>
      <c r="E16291" s="673">
        <v>12.42</v>
      </c>
      <c r="F16291" s="761"/>
    </row>
    <row r="16292" spans="1:6" customFormat="1">
      <c r="A16292" s="514">
        <v>95210</v>
      </c>
      <c r="B16292" s="275" t="s">
        <v>0</v>
      </c>
      <c r="C16292" s="1329" t="s">
        <v>24326</v>
      </c>
      <c r="D16292" s="514" t="s">
        <v>33</v>
      </c>
      <c r="E16292" s="673">
        <v>58.74</v>
      </c>
      <c r="F16292" s="761"/>
    </row>
    <row r="16293" spans="1:6" customFormat="1">
      <c r="A16293" s="514">
        <v>95211</v>
      </c>
      <c r="B16293" s="275" t="s">
        <v>0</v>
      </c>
      <c r="C16293" s="1329" t="s">
        <v>24327</v>
      </c>
      <c r="D16293" s="514" t="s">
        <v>33</v>
      </c>
      <c r="E16293" s="673">
        <v>10.93</v>
      </c>
      <c r="F16293" s="761"/>
    </row>
    <row r="16294" spans="1:6" customFormat="1">
      <c r="A16294" s="514">
        <v>93267</v>
      </c>
      <c r="B16294" s="275" t="s">
        <v>0</v>
      </c>
      <c r="C16294" s="1329" t="s">
        <v>24328</v>
      </c>
      <c r="D16294" s="514" t="s">
        <v>33</v>
      </c>
      <c r="E16294" s="673">
        <v>26.66</v>
      </c>
      <c r="F16294" s="761"/>
    </row>
    <row r="16295" spans="1:6" customFormat="1">
      <c r="A16295" s="514">
        <v>93269</v>
      </c>
      <c r="B16295" s="275" t="s">
        <v>0</v>
      </c>
      <c r="C16295" s="1329" t="s">
        <v>24329</v>
      </c>
      <c r="D16295" s="514" t="s">
        <v>33</v>
      </c>
      <c r="E16295" s="673">
        <v>10</v>
      </c>
      <c r="F16295" s="761"/>
    </row>
    <row r="16296" spans="1:6" customFormat="1">
      <c r="A16296" s="514">
        <v>93270</v>
      </c>
      <c r="B16296" s="275" t="s">
        <v>0</v>
      </c>
      <c r="C16296" s="1329" t="s">
        <v>24330</v>
      </c>
      <c r="D16296" s="514" t="s">
        <v>33</v>
      </c>
      <c r="E16296" s="673">
        <v>25.92</v>
      </c>
      <c r="F16296" s="761"/>
    </row>
    <row r="16297" spans="1:6" customFormat="1">
      <c r="A16297" s="514">
        <v>93271</v>
      </c>
      <c r="B16297" s="275" t="s">
        <v>0</v>
      </c>
      <c r="C16297" s="1329" t="s">
        <v>24331</v>
      </c>
      <c r="D16297" s="514" t="s">
        <v>33</v>
      </c>
      <c r="E16297" s="673">
        <v>10.93</v>
      </c>
      <c r="F16297" s="761"/>
    </row>
    <row r="16298" spans="1:6" customFormat="1">
      <c r="A16298" s="514">
        <v>95208</v>
      </c>
      <c r="B16298" s="275" t="s">
        <v>0</v>
      </c>
      <c r="C16298" s="1329" t="s">
        <v>24332</v>
      </c>
      <c r="D16298" s="514" t="s">
        <v>33</v>
      </c>
      <c r="E16298" s="673">
        <v>53.71</v>
      </c>
      <c r="F16298" s="761"/>
    </row>
    <row r="16299" spans="1:6" customFormat="1">
      <c r="A16299" s="514">
        <v>83761</v>
      </c>
      <c r="B16299" s="275" t="s">
        <v>0</v>
      </c>
      <c r="C16299" s="1329" t="s">
        <v>589</v>
      </c>
      <c r="D16299" s="514" t="s">
        <v>33</v>
      </c>
      <c r="E16299" s="673">
        <v>10.57</v>
      </c>
      <c r="F16299" s="761"/>
    </row>
    <row r="16300" spans="1:6" customFormat="1">
      <c r="A16300" s="514">
        <v>83764</v>
      </c>
      <c r="B16300" s="275" t="s">
        <v>0</v>
      </c>
      <c r="C16300" s="1329" t="s">
        <v>592</v>
      </c>
      <c r="D16300" s="514" t="s">
        <v>33</v>
      </c>
      <c r="E16300" s="673">
        <v>3.72</v>
      </c>
      <c r="F16300" s="761"/>
    </row>
    <row r="16301" spans="1:6" customFormat="1">
      <c r="A16301" s="514">
        <v>83762</v>
      </c>
      <c r="B16301" s="275" t="s">
        <v>0</v>
      </c>
      <c r="C16301" s="1329" t="s">
        <v>590</v>
      </c>
      <c r="D16301" s="514" t="s">
        <v>33</v>
      </c>
      <c r="E16301" s="673">
        <v>9.43</v>
      </c>
      <c r="F16301" s="761"/>
    </row>
    <row r="16302" spans="1:6" customFormat="1" ht="24.75">
      <c r="A16302" s="514">
        <v>83763</v>
      </c>
      <c r="B16302" s="275" t="s">
        <v>0</v>
      </c>
      <c r="C16302" s="1329" t="s">
        <v>591</v>
      </c>
      <c r="D16302" s="514" t="s">
        <v>33</v>
      </c>
      <c r="E16302" s="673">
        <v>48.49</v>
      </c>
      <c r="F16302" s="761"/>
    </row>
    <row r="16303" spans="1:6" customFormat="1">
      <c r="A16303" s="514">
        <v>95874</v>
      </c>
      <c r="B16303" s="275" t="s">
        <v>0</v>
      </c>
      <c r="C16303" s="1329" t="s">
        <v>903</v>
      </c>
      <c r="D16303" s="514" t="s">
        <v>33</v>
      </c>
      <c r="E16303" s="673">
        <v>11.29</v>
      </c>
      <c r="F16303" s="761"/>
    </row>
    <row r="16304" spans="1:6" customFormat="1">
      <c r="A16304" s="514">
        <v>95869</v>
      </c>
      <c r="B16304" s="275" t="s">
        <v>0</v>
      </c>
      <c r="C16304" s="1329" t="s">
        <v>900</v>
      </c>
      <c r="D16304" s="514" t="s">
        <v>33</v>
      </c>
      <c r="E16304" s="673">
        <v>3.98</v>
      </c>
      <c r="F16304" s="761"/>
    </row>
    <row r="16305" spans="1:6" customFormat="1">
      <c r="A16305" s="514">
        <v>95870</v>
      </c>
      <c r="B16305" s="275" t="s">
        <v>0</v>
      </c>
      <c r="C16305" s="1329" t="s">
        <v>901</v>
      </c>
      <c r="D16305" s="514" t="s">
        <v>33</v>
      </c>
      <c r="E16305" s="673">
        <v>10.07</v>
      </c>
      <c r="F16305" s="761"/>
    </row>
    <row r="16306" spans="1:6" customFormat="1">
      <c r="A16306" s="514">
        <v>95871</v>
      </c>
      <c r="B16306" s="275" t="s">
        <v>0</v>
      </c>
      <c r="C16306" s="1329" t="s">
        <v>902</v>
      </c>
      <c r="D16306" s="514" t="s">
        <v>33</v>
      </c>
      <c r="E16306" s="673">
        <v>263.79000000000002</v>
      </c>
      <c r="F16306" s="761"/>
    </row>
    <row r="16307" spans="1:6" customFormat="1" ht="24.75">
      <c r="A16307" s="514">
        <v>104684</v>
      </c>
      <c r="B16307" s="275" t="s">
        <v>0</v>
      </c>
      <c r="C16307" s="1329" t="s">
        <v>24333</v>
      </c>
      <c r="D16307" s="514" t="s">
        <v>33</v>
      </c>
      <c r="E16307" s="673">
        <v>0</v>
      </c>
      <c r="F16307" s="761"/>
    </row>
    <row r="16308" spans="1:6" customFormat="1">
      <c r="A16308" s="514">
        <v>104685</v>
      </c>
      <c r="B16308" s="275" t="s">
        <v>0</v>
      </c>
      <c r="C16308" s="1329" t="s">
        <v>24334</v>
      </c>
      <c r="D16308" s="514" t="s">
        <v>33</v>
      </c>
      <c r="E16308" s="673">
        <v>0</v>
      </c>
      <c r="F16308" s="761"/>
    </row>
    <row r="16309" spans="1:6" customFormat="1" ht="24.75">
      <c r="A16309" s="514">
        <v>104686</v>
      </c>
      <c r="B16309" s="275" t="s">
        <v>0</v>
      </c>
      <c r="C16309" s="1329" t="s">
        <v>24335</v>
      </c>
      <c r="D16309" s="514" t="s">
        <v>33</v>
      </c>
      <c r="E16309" s="673">
        <v>0</v>
      </c>
      <c r="F16309" s="761"/>
    </row>
    <row r="16310" spans="1:6" customFormat="1" ht="24.75">
      <c r="A16310" s="514">
        <v>104687</v>
      </c>
      <c r="B16310" s="275" t="s">
        <v>0</v>
      </c>
      <c r="C16310" s="1329" t="s">
        <v>12223</v>
      </c>
      <c r="D16310" s="514" t="s">
        <v>33</v>
      </c>
      <c r="E16310" s="673">
        <v>434.19</v>
      </c>
      <c r="F16310" s="761"/>
    </row>
    <row r="16311" spans="1:6" customFormat="1">
      <c r="A16311" s="514">
        <v>73303</v>
      </c>
      <c r="B16311" s="275" t="s">
        <v>0</v>
      </c>
      <c r="C16311" s="1329" t="s">
        <v>581</v>
      </c>
      <c r="D16311" s="514" t="s">
        <v>33</v>
      </c>
      <c r="E16311" s="673">
        <v>7.93</v>
      </c>
      <c r="F16311" s="761"/>
    </row>
    <row r="16312" spans="1:6" customFormat="1">
      <c r="A16312" s="514">
        <v>93235</v>
      </c>
      <c r="B16312" s="275" t="s">
        <v>0</v>
      </c>
      <c r="C16312" s="1329" t="s">
        <v>836</v>
      </c>
      <c r="D16312" s="514" t="s">
        <v>33</v>
      </c>
      <c r="E16312" s="673">
        <v>2.79</v>
      </c>
      <c r="F16312" s="761"/>
    </row>
    <row r="16313" spans="1:6" customFormat="1">
      <c r="A16313" s="514">
        <v>73307</v>
      </c>
      <c r="B16313" s="275" t="s">
        <v>0</v>
      </c>
      <c r="C16313" s="1329" t="s">
        <v>582</v>
      </c>
      <c r="D16313" s="514" t="s">
        <v>33</v>
      </c>
      <c r="E16313" s="673">
        <v>7.08</v>
      </c>
      <c r="F16313" s="761"/>
    </row>
    <row r="16314" spans="1:6" customFormat="1">
      <c r="A16314" s="514">
        <v>73311</v>
      </c>
      <c r="B16314" s="275" t="s">
        <v>0</v>
      </c>
      <c r="C16314" s="1329" t="s">
        <v>584</v>
      </c>
      <c r="D16314" s="514" t="s">
        <v>33</v>
      </c>
      <c r="E16314" s="673">
        <v>172.07</v>
      </c>
      <c r="F16314" s="761"/>
    </row>
    <row r="16315" spans="1:6" customFormat="1">
      <c r="A16315" s="514">
        <v>93423</v>
      </c>
      <c r="B16315" s="275" t="s">
        <v>0</v>
      </c>
      <c r="C16315" s="1329" t="s">
        <v>861</v>
      </c>
      <c r="D16315" s="514" t="s">
        <v>33</v>
      </c>
      <c r="E16315" s="673">
        <v>7.06</v>
      </c>
      <c r="F16315" s="761"/>
    </row>
    <row r="16316" spans="1:6" customFormat="1">
      <c r="A16316" s="514">
        <v>93424</v>
      </c>
      <c r="B16316" s="275" t="s">
        <v>0</v>
      </c>
      <c r="C16316" s="1329" t="s">
        <v>862</v>
      </c>
      <c r="D16316" s="514" t="s">
        <v>33</v>
      </c>
      <c r="E16316" s="673">
        <v>2.4900000000000002</v>
      </c>
      <c r="F16316" s="761"/>
    </row>
    <row r="16317" spans="1:6" customFormat="1">
      <c r="A16317" s="514">
        <v>93425</v>
      </c>
      <c r="B16317" s="275" t="s">
        <v>0</v>
      </c>
      <c r="C16317" s="1329" t="s">
        <v>863</v>
      </c>
      <c r="D16317" s="514" t="s">
        <v>33</v>
      </c>
      <c r="E16317" s="673">
        <v>6.3</v>
      </c>
      <c r="F16317" s="761"/>
    </row>
    <row r="16318" spans="1:6" customFormat="1">
      <c r="A16318" s="514">
        <v>93426</v>
      </c>
      <c r="B16318" s="275" t="s">
        <v>0</v>
      </c>
      <c r="C16318" s="1329" t="s">
        <v>864</v>
      </c>
      <c r="D16318" s="514" t="s">
        <v>33</v>
      </c>
      <c r="E16318" s="673">
        <v>154.84</v>
      </c>
      <c r="F16318" s="761"/>
    </row>
    <row r="16319" spans="1:6" customFormat="1">
      <c r="A16319" s="514">
        <v>93417</v>
      </c>
      <c r="B16319" s="275" t="s">
        <v>0</v>
      </c>
      <c r="C16319" s="1329" t="s">
        <v>857</v>
      </c>
      <c r="D16319" s="514" t="s">
        <v>33</v>
      </c>
      <c r="E16319" s="673">
        <v>4.99</v>
      </c>
      <c r="F16319" s="761"/>
    </row>
    <row r="16320" spans="1:6" customFormat="1">
      <c r="A16320" s="514">
        <v>93418</v>
      </c>
      <c r="B16320" s="275" t="s">
        <v>0</v>
      </c>
      <c r="C16320" s="1329" t="s">
        <v>858</v>
      </c>
      <c r="D16320" s="514" t="s">
        <v>33</v>
      </c>
      <c r="E16320" s="673">
        <v>1.76</v>
      </c>
      <c r="F16320" s="761"/>
    </row>
    <row r="16321" spans="1:6" customFormat="1">
      <c r="A16321" s="514">
        <v>93419</v>
      </c>
      <c r="B16321" s="275" t="s">
        <v>0</v>
      </c>
      <c r="C16321" s="1329" t="s">
        <v>859</v>
      </c>
      <c r="D16321" s="514" t="s">
        <v>33</v>
      </c>
      <c r="E16321" s="673">
        <v>4.45</v>
      </c>
      <c r="F16321" s="761"/>
    </row>
    <row r="16322" spans="1:6" customFormat="1">
      <c r="A16322" s="514">
        <v>93420</v>
      </c>
      <c r="B16322" s="275" t="s">
        <v>0</v>
      </c>
      <c r="C16322" s="1329" t="s">
        <v>860</v>
      </c>
      <c r="D16322" s="514" t="s">
        <v>33</v>
      </c>
      <c r="E16322" s="673">
        <v>64.790000000000006</v>
      </c>
      <c r="F16322" s="761"/>
    </row>
    <row r="16323" spans="1:6" customFormat="1">
      <c r="A16323" s="514">
        <v>93277</v>
      </c>
      <c r="B16323" s="275" t="s">
        <v>0</v>
      </c>
      <c r="C16323" s="1329" t="s">
        <v>840</v>
      </c>
      <c r="D16323" s="514" t="s">
        <v>33</v>
      </c>
      <c r="E16323" s="673">
        <v>0.23</v>
      </c>
      <c r="F16323" s="761"/>
    </row>
    <row r="16324" spans="1:6" customFormat="1">
      <c r="A16324" s="514">
        <v>93278</v>
      </c>
      <c r="B16324" s="275" t="s">
        <v>0</v>
      </c>
      <c r="C16324" s="1329" t="s">
        <v>841</v>
      </c>
      <c r="D16324" s="514" t="s">
        <v>33</v>
      </c>
      <c r="E16324" s="673">
        <v>0.05</v>
      </c>
      <c r="F16324" s="761"/>
    </row>
    <row r="16325" spans="1:6" customFormat="1">
      <c r="A16325" s="514">
        <v>93279</v>
      </c>
      <c r="B16325" s="275" t="s">
        <v>0</v>
      </c>
      <c r="C16325" s="1329" t="s">
        <v>842</v>
      </c>
      <c r="D16325" s="514" t="s">
        <v>33</v>
      </c>
      <c r="E16325" s="673">
        <v>0.21</v>
      </c>
      <c r="F16325" s="761"/>
    </row>
    <row r="16326" spans="1:6" customFormat="1">
      <c r="A16326" s="514">
        <v>93280</v>
      </c>
      <c r="B16326" s="275" t="s">
        <v>0</v>
      </c>
      <c r="C16326" s="1329" t="s">
        <v>843</v>
      </c>
      <c r="D16326" s="514" t="s">
        <v>33</v>
      </c>
      <c r="E16326" s="673">
        <v>0.91</v>
      </c>
      <c r="F16326" s="761"/>
    </row>
    <row r="16327" spans="1:6" customFormat="1">
      <c r="A16327" s="514">
        <v>104909</v>
      </c>
      <c r="B16327" s="275" t="s">
        <v>0</v>
      </c>
      <c r="C16327" s="1329" t="s">
        <v>24336</v>
      </c>
      <c r="D16327" s="514" t="s">
        <v>33</v>
      </c>
      <c r="E16327" s="673">
        <v>0</v>
      </c>
      <c r="F16327" s="761"/>
    </row>
    <row r="16328" spans="1:6" customFormat="1">
      <c r="A16328" s="514">
        <v>104910</v>
      </c>
      <c r="B16328" s="275" t="s">
        <v>0</v>
      </c>
      <c r="C16328" s="1329" t="s">
        <v>24337</v>
      </c>
      <c r="D16328" s="514" t="s">
        <v>33</v>
      </c>
      <c r="E16328" s="673">
        <v>0</v>
      </c>
      <c r="F16328" s="761"/>
    </row>
    <row r="16329" spans="1:6" customFormat="1">
      <c r="A16329" s="514">
        <v>104911</v>
      </c>
      <c r="B16329" s="275" t="s">
        <v>0</v>
      </c>
      <c r="C16329" s="1329" t="s">
        <v>24338</v>
      </c>
      <c r="D16329" s="514" t="s">
        <v>33</v>
      </c>
      <c r="E16329" s="673">
        <v>0</v>
      </c>
      <c r="F16329" s="761"/>
    </row>
    <row r="16330" spans="1:6" customFormat="1">
      <c r="A16330" s="514">
        <v>104912</v>
      </c>
      <c r="B16330" s="275" t="s">
        <v>0</v>
      </c>
      <c r="C16330" s="1329" t="s">
        <v>13608</v>
      </c>
      <c r="D16330" s="514" t="s">
        <v>33</v>
      </c>
      <c r="E16330" s="673">
        <v>44.75</v>
      </c>
      <c r="F16330" s="761"/>
    </row>
    <row r="16331" spans="1:6" customFormat="1">
      <c r="A16331" s="514">
        <v>102840</v>
      </c>
      <c r="B16331" s="275" t="s">
        <v>0</v>
      </c>
      <c r="C16331" s="1329" t="s">
        <v>24339</v>
      </c>
      <c r="D16331" s="514" t="s">
        <v>33</v>
      </c>
      <c r="E16331" s="673">
        <v>0</v>
      </c>
      <c r="F16331" s="761"/>
    </row>
    <row r="16332" spans="1:6" customFormat="1">
      <c r="A16332" s="514">
        <v>102841</v>
      </c>
      <c r="B16332" s="275" t="s">
        <v>0</v>
      </c>
      <c r="C16332" s="1329" t="s">
        <v>24340</v>
      </c>
      <c r="D16332" s="514" t="s">
        <v>33</v>
      </c>
      <c r="E16332" s="673">
        <v>0</v>
      </c>
      <c r="F16332" s="761"/>
    </row>
    <row r="16333" spans="1:6" customFormat="1">
      <c r="A16333" s="514">
        <v>102842</v>
      </c>
      <c r="B16333" s="275" t="s">
        <v>0</v>
      </c>
      <c r="C16333" s="1329" t="s">
        <v>24341</v>
      </c>
      <c r="D16333" s="514" t="s">
        <v>33</v>
      </c>
      <c r="E16333" s="673">
        <v>0</v>
      </c>
      <c r="F16333" s="761"/>
    </row>
    <row r="16334" spans="1:6" customFormat="1" ht="24.75">
      <c r="A16334" s="514">
        <v>102843</v>
      </c>
      <c r="B16334" s="275" t="s">
        <v>0</v>
      </c>
      <c r="C16334" s="1329" t="s">
        <v>943</v>
      </c>
      <c r="D16334" s="514" t="s">
        <v>33</v>
      </c>
      <c r="E16334" s="673">
        <v>130.05000000000001</v>
      </c>
      <c r="F16334" s="761"/>
    </row>
    <row r="16335" spans="1:6" customFormat="1">
      <c r="A16335" s="514">
        <v>89267</v>
      </c>
      <c r="B16335" s="275" t="s">
        <v>0</v>
      </c>
      <c r="C16335" s="1329" t="s">
        <v>670</v>
      </c>
      <c r="D16335" s="514" t="s">
        <v>33</v>
      </c>
      <c r="E16335" s="673">
        <v>51.81</v>
      </c>
      <c r="F16335" s="761"/>
    </row>
    <row r="16336" spans="1:6" customFormat="1" ht="24.75">
      <c r="A16336" s="514">
        <v>89269</v>
      </c>
      <c r="B16336" s="275" t="s">
        <v>0</v>
      </c>
      <c r="C16336" s="1329" t="s">
        <v>672</v>
      </c>
      <c r="D16336" s="514" t="s">
        <v>33</v>
      </c>
      <c r="E16336" s="673">
        <v>7.38</v>
      </c>
      <c r="F16336" s="761"/>
    </row>
    <row r="16337" spans="1:6" customFormat="1">
      <c r="A16337" s="514">
        <v>89268</v>
      </c>
      <c r="B16337" s="275" t="s">
        <v>0</v>
      </c>
      <c r="C16337" s="1329" t="s">
        <v>671</v>
      </c>
      <c r="D16337" s="514" t="s">
        <v>33</v>
      </c>
      <c r="E16337" s="673">
        <v>18.260000000000002</v>
      </c>
      <c r="F16337" s="761"/>
    </row>
    <row r="16338" spans="1:6" customFormat="1">
      <c r="A16338" s="514">
        <v>89270</v>
      </c>
      <c r="B16338" s="275" t="s">
        <v>0</v>
      </c>
      <c r="C16338" s="1329" t="s">
        <v>673</v>
      </c>
      <c r="D16338" s="514" t="s">
        <v>33</v>
      </c>
      <c r="E16338" s="673">
        <v>83.29</v>
      </c>
      <c r="F16338" s="761"/>
    </row>
    <row r="16339" spans="1:6" customFormat="1" ht="24.75">
      <c r="A16339" s="514">
        <v>89271</v>
      </c>
      <c r="B16339" s="275" t="s">
        <v>0</v>
      </c>
      <c r="C16339" s="1329" t="s">
        <v>674</v>
      </c>
      <c r="D16339" s="514" t="s">
        <v>33</v>
      </c>
      <c r="E16339" s="673">
        <v>28.03</v>
      </c>
      <c r="F16339" s="761"/>
    </row>
    <row r="16340" spans="1:6" customFormat="1">
      <c r="A16340" s="514">
        <v>93283</v>
      </c>
      <c r="B16340" s="275" t="s">
        <v>0</v>
      </c>
      <c r="C16340" s="1329" t="s">
        <v>844</v>
      </c>
      <c r="D16340" s="514" t="s">
        <v>33</v>
      </c>
      <c r="E16340" s="673">
        <v>99.64</v>
      </c>
      <c r="F16340" s="761"/>
    </row>
    <row r="16341" spans="1:6" customFormat="1">
      <c r="A16341" s="514">
        <v>93296</v>
      </c>
      <c r="B16341" s="275" t="s">
        <v>0</v>
      </c>
      <c r="C16341" s="1329" t="s">
        <v>848</v>
      </c>
      <c r="D16341" s="514" t="s">
        <v>33</v>
      </c>
      <c r="E16341" s="673">
        <v>14.19</v>
      </c>
      <c r="F16341" s="761"/>
    </row>
    <row r="16342" spans="1:6" customFormat="1">
      <c r="A16342" s="514">
        <v>93284</v>
      </c>
      <c r="B16342" s="275" t="s">
        <v>0</v>
      </c>
      <c r="C16342" s="1329" t="s">
        <v>845</v>
      </c>
      <c r="D16342" s="514" t="s">
        <v>33</v>
      </c>
      <c r="E16342" s="673">
        <v>35.119999999999997</v>
      </c>
      <c r="F16342" s="761"/>
    </row>
    <row r="16343" spans="1:6" customFormat="1">
      <c r="A16343" s="514">
        <v>93285</v>
      </c>
      <c r="B16343" s="275" t="s">
        <v>0</v>
      </c>
      <c r="C16343" s="1329" t="s">
        <v>846</v>
      </c>
      <c r="D16343" s="514" t="s">
        <v>33</v>
      </c>
      <c r="E16343" s="673">
        <v>160.16999999999999</v>
      </c>
      <c r="F16343" s="761"/>
    </row>
    <row r="16344" spans="1:6" customFormat="1">
      <c r="A16344" s="514">
        <v>93286</v>
      </c>
      <c r="B16344" s="275" t="s">
        <v>0</v>
      </c>
      <c r="C16344" s="1329" t="s">
        <v>847</v>
      </c>
      <c r="D16344" s="514" t="s">
        <v>33</v>
      </c>
      <c r="E16344" s="673">
        <v>15.21</v>
      </c>
      <c r="F16344" s="761"/>
    </row>
    <row r="16345" spans="1:6" customFormat="1" ht="24.75">
      <c r="A16345" s="514">
        <v>104706</v>
      </c>
      <c r="B16345" s="275" t="s">
        <v>0</v>
      </c>
      <c r="C16345" s="1329" t="s">
        <v>24342</v>
      </c>
      <c r="D16345" s="514" t="s">
        <v>33</v>
      </c>
      <c r="E16345" s="673">
        <v>0</v>
      </c>
      <c r="F16345" s="761"/>
    </row>
    <row r="16346" spans="1:6" customFormat="1" ht="24.75">
      <c r="A16346" s="514">
        <v>104707</v>
      </c>
      <c r="B16346" s="275" t="s">
        <v>0</v>
      </c>
      <c r="C16346" s="1329" t="s">
        <v>24343</v>
      </c>
      <c r="D16346" s="514" t="s">
        <v>33</v>
      </c>
      <c r="E16346" s="673">
        <v>0</v>
      </c>
      <c r="F16346" s="761"/>
    </row>
    <row r="16347" spans="1:6" customFormat="1" ht="24.75">
      <c r="A16347" s="514">
        <v>104708</v>
      </c>
      <c r="B16347" s="275" t="s">
        <v>0</v>
      </c>
      <c r="C16347" s="1329" t="s">
        <v>24344</v>
      </c>
      <c r="D16347" s="514" t="s">
        <v>33</v>
      </c>
      <c r="E16347" s="673">
        <v>0</v>
      </c>
      <c r="F16347" s="761"/>
    </row>
    <row r="16348" spans="1:6" customFormat="1" ht="24.75">
      <c r="A16348" s="514">
        <v>104709</v>
      </c>
      <c r="B16348" s="275" t="s">
        <v>0</v>
      </c>
      <c r="C16348" s="1329" t="s">
        <v>12226</v>
      </c>
      <c r="D16348" s="514" t="s">
        <v>33</v>
      </c>
      <c r="E16348" s="673">
        <v>1129.99</v>
      </c>
      <c r="F16348" s="761"/>
    </row>
    <row r="16349" spans="1:6" customFormat="1" ht="24.75">
      <c r="A16349" s="514">
        <v>104903</v>
      </c>
      <c r="B16349" s="275" t="s">
        <v>0</v>
      </c>
      <c r="C16349" s="1329" t="s">
        <v>24345</v>
      </c>
      <c r="D16349" s="514" t="s">
        <v>33</v>
      </c>
      <c r="E16349" s="673">
        <v>0</v>
      </c>
      <c r="F16349" s="761"/>
    </row>
    <row r="16350" spans="1:6" customFormat="1" ht="24.75">
      <c r="A16350" s="514">
        <v>104904</v>
      </c>
      <c r="B16350" s="275" t="s">
        <v>0</v>
      </c>
      <c r="C16350" s="1329" t="s">
        <v>24346</v>
      </c>
      <c r="D16350" s="514" t="s">
        <v>33</v>
      </c>
      <c r="E16350" s="673">
        <v>0</v>
      </c>
      <c r="F16350" s="761"/>
    </row>
    <row r="16351" spans="1:6" customFormat="1" ht="24.75">
      <c r="A16351" s="514">
        <v>104905</v>
      </c>
      <c r="B16351" s="275" t="s">
        <v>0</v>
      </c>
      <c r="C16351" s="1329" t="s">
        <v>24347</v>
      </c>
      <c r="D16351" s="514" t="s">
        <v>33</v>
      </c>
      <c r="E16351" s="673">
        <v>0</v>
      </c>
      <c r="F16351" s="761"/>
    </row>
    <row r="16352" spans="1:6" customFormat="1" ht="24.75">
      <c r="A16352" s="514">
        <v>104906</v>
      </c>
      <c r="B16352" s="275" t="s">
        <v>0</v>
      </c>
      <c r="C16352" s="1329" t="s">
        <v>13607</v>
      </c>
      <c r="D16352" s="514" t="s">
        <v>33</v>
      </c>
      <c r="E16352" s="673">
        <v>95.37</v>
      </c>
      <c r="F16352" s="761"/>
    </row>
    <row r="16353" spans="1:6" customFormat="1">
      <c r="A16353" s="514">
        <v>102846</v>
      </c>
      <c r="B16353" s="275" t="s">
        <v>0</v>
      </c>
      <c r="C16353" s="1329" t="s">
        <v>24348</v>
      </c>
      <c r="D16353" s="514" t="s">
        <v>33</v>
      </c>
      <c r="E16353" s="673">
        <v>0</v>
      </c>
      <c r="F16353" s="761"/>
    </row>
    <row r="16354" spans="1:6" customFormat="1">
      <c r="A16354" s="514">
        <v>102847</v>
      </c>
      <c r="B16354" s="275" t="s">
        <v>0</v>
      </c>
      <c r="C16354" s="1329" t="s">
        <v>24349</v>
      </c>
      <c r="D16354" s="514" t="s">
        <v>33</v>
      </c>
      <c r="E16354" s="673">
        <v>0</v>
      </c>
      <c r="F16354" s="761"/>
    </row>
    <row r="16355" spans="1:6" customFormat="1">
      <c r="A16355" s="514">
        <v>102848</v>
      </c>
      <c r="B16355" s="275" t="s">
        <v>0</v>
      </c>
      <c r="C16355" s="1329" t="s">
        <v>24350</v>
      </c>
      <c r="D16355" s="514" t="s">
        <v>33</v>
      </c>
      <c r="E16355" s="673">
        <v>0</v>
      </c>
      <c r="F16355" s="761"/>
    </row>
    <row r="16356" spans="1:6" customFormat="1">
      <c r="A16356" s="514">
        <v>102849</v>
      </c>
      <c r="B16356" s="275" t="s">
        <v>0</v>
      </c>
      <c r="C16356" s="1329" t="s">
        <v>944</v>
      </c>
      <c r="D16356" s="514" t="s">
        <v>33</v>
      </c>
      <c r="E16356" s="673">
        <v>63.58</v>
      </c>
      <c r="F16356" s="761"/>
    </row>
    <row r="16357" spans="1:6" customFormat="1">
      <c r="A16357" s="514">
        <v>102852</v>
      </c>
      <c r="B16357" s="275" t="s">
        <v>0</v>
      </c>
      <c r="C16357" s="1329" t="s">
        <v>24351</v>
      </c>
      <c r="D16357" s="514" t="s">
        <v>33</v>
      </c>
      <c r="E16357" s="673">
        <v>0</v>
      </c>
      <c r="F16357" s="761"/>
    </row>
    <row r="16358" spans="1:6" customFormat="1">
      <c r="A16358" s="514">
        <v>102853</v>
      </c>
      <c r="B16358" s="275" t="s">
        <v>0</v>
      </c>
      <c r="C16358" s="1329" t="s">
        <v>24352</v>
      </c>
      <c r="D16358" s="514" t="s">
        <v>33</v>
      </c>
      <c r="E16358" s="673">
        <v>0</v>
      </c>
      <c r="F16358" s="761"/>
    </row>
    <row r="16359" spans="1:6" customFormat="1">
      <c r="A16359" s="514">
        <v>102854</v>
      </c>
      <c r="B16359" s="275" t="s">
        <v>0</v>
      </c>
      <c r="C16359" s="1329" t="s">
        <v>24353</v>
      </c>
      <c r="D16359" s="514" t="s">
        <v>33</v>
      </c>
      <c r="E16359" s="673">
        <v>0</v>
      </c>
      <c r="F16359" s="761"/>
    </row>
    <row r="16360" spans="1:6" customFormat="1">
      <c r="A16360" s="514">
        <v>102855</v>
      </c>
      <c r="B16360" s="275" t="s">
        <v>0</v>
      </c>
      <c r="C16360" s="1329" t="s">
        <v>945</v>
      </c>
      <c r="D16360" s="514" t="s">
        <v>33</v>
      </c>
      <c r="E16360" s="673">
        <v>63.58</v>
      </c>
      <c r="F16360" s="761"/>
    </row>
    <row r="16361" spans="1:6" customFormat="1" ht="24.75">
      <c r="A16361" s="514">
        <v>93397</v>
      </c>
      <c r="B16361" s="275" t="s">
        <v>0</v>
      </c>
      <c r="C16361" s="1329" t="s">
        <v>849</v>
      </c>
      <c r="D16361" s="514" t="s">
        <v>33</v>
      </c>
      <c r="E16361" s="673">
        <v>25.27</v>
      </c>
      <c r="F16361" s="761"/>
    </row>
    <row r="16362" spans="1:6" customFormat="1" ht="24.75">
      <c r="A16362" s="514">
        <v>93399</v>
      </c>
      <c r="B16362" s="275" t="s">
        <v>0</v>
      </c>
      <c r="C16362" s="1329" t="s">
        <v>13599</v>
      </c>
      <c r="D16362" s="514" t="s">
        <v>33</v>
      </c>
      <c r="E16362" s="673">
        <v>3.85</v>
      </c>
      <c r="F16362" s="761"/>
    </row>
    <row r="16363" spans="1:6" customFormat="1" ht="24.75">
      <c r="A16363" s="514">
        <v>93398</v>
      </c>
      <c r="B16363" s="275" t="s">
        <v>0</v>
      </c>
      <c r="C16363" s="1329" t="s">
        <v>850</v>
      </c>
      <c r="D16363" s="514" t="s">
        <v>33</v>
      </c>
      <c r="E16363" s="673">
        <v>9.5399999999999991</v>
      </c>
      <c r="F16363" s="761"/>
    </row>
    <row r="16364" spans="1:6" customFormat="1" ht="24.75">
      <c r="A16364" s="514">
        <v>93400</v>
      </c>
      <c r="B16364" s="275" t="s">
        <v>0</v>
      </c>
      <c r="C16364" s="1329" t="s">
        <v>851</v>
      </c>
      <c r="D16364" s="514" t="s">
        <v>33</v>
      </c>
      <c r="E16364" s="673">
        <v>43.85</v>
      </c>
      <c r="F16364" s="761"/>
    </row>
    <row r="16365" spans="1:6" customFormat="1" ht="24.75">
      <c r="A16365" s="514">
        <v>93401</v>
      </c>
      <c r="B16365" s="275" t="s">
        <v>0</v>
      </c>
      <c r="C16365" s="1329" t="s">
        <v>852</v>
      </c>
      <c r="D16365" s="514" t="s">
        <v>33</v>
      </c>
      <c r="E16365" s="673">
        <v>152.76</v>
      </c>
      <c r="F16365" s="761"/>
    </row>
    <row r="16366" spans="1:6" customFormat="1" ht="24.75">
      <c r="A16366" s="514">
        <v>89259</v>
      </c>
      <c r="B16366" s="275" t="s">
        <v>0</v>
      </c>
      <c r="C16366" s="1329" t="s">
        <v>664</v>
      </c>
      <c r="D16366" s="514" t="s">
        <v>33</v>
      </c>
      <c r="E16366" s="673">
        <v>27.56</v>
      </c>
      <c r="F16366" s="761"/>
    </row>
    <row r="16367" spans="1:6" customFormat="1" ht="24.75">
      <c r="A16367" s="514">
        <v>91466</v>
      </c>
      <c r="B16367" s="275" t="s">
        <v>0</v>
      </c>
      <c r="C16367" s="1329" t="s">
        <v>787</v>
      </c>
      <c r="D16367" s="514" t="s">
        <v>33</v>
      </c>
      <c r="E16367" s="673">
        <v>4.09</v>
      </c>
      <c r="F16367" s="761"/>
    </row>
    <row r="16368" spans="1:6" customFormat="1" ht="24.75">
      <c r="A16368" s="514">
        <v>89260</v>
      </c>
      <c r="B16368" s="275" t="s">
        <v>0</v>
      </c>
      <c r="C16368" s="1329" t="s">
        <v>665</v>
      </c>
      <c r="D16368" s="514" t="s">
        <v>33</v>
      </c>
      <c r="E16368" s="673">
        <v>10.14</v>
      </c>
      <c r="F16368" s="761"/>
    </row>
    <row r="16369" spans="1:6" customFormat="1" ht="24.75">
      <c r="A16369" s="514">
        <v>89262</v>
      </c>
      <c r="B16369" s="275" t="s">
        <v>0</v>
      </c>
      <c r="C16369" s="1329" t="s">
        <v>666</v>
      </c>
      <c r="D16369" s="514" t="s">
        <v>33</v>
      </c>
      <c r="E16369" s="673">
        <v>46.71</v>
      </c>
      <c r="F16369" s="761"/>
    </row>
    <row r="16370" spans="1:6" customFormat="1" ht="24.75">
      <c r="A16370" s="514">
        <v>91467</v>
      </c>
      <c r="B16370" s="275" t="s">
        <v>0</v>
      </c>
      <c r="C16370" s="1329" t="s">
        <v>788</v>
      </c>
      <c r="D16370" s="514" t="s">
        <v>33</v>
      </c>
      <c r="E16370" s="673">
        <v>152.76</v>
      </c>
      <c r="F16370" s="761"/>
    </row>
    <row r="16371" spans="1:6" customFormat="1" ht="24.75">
      <c r="A16371" s="514">
        <v>105839</v>
      </c>
      <c r="B16371" s="275" t="s">
        <v>0</v>
      </c>
      <c r="C16371" s="1329" t="s">
        <v>24354</v>
      </c>
      <c r="D16371" s="514" t="s">
        <v>33</v>
      </c>
      <c r="E16371" s="673">
        <v>0</v>
      </c>
      <c r="F16371" s="761"/>
    </row>
    <row r="16372" spans="1:6" customFormat="1" ht="24.75">
      <c r="A16372" s="514">
        <v>105842</v>
      </c>
      <c r="B16372" s="275" t="s">
        <v>0</v>
      </c>
      <c r="C16372" s="1329" t="s">
        <v>24355</v>
      </c>
      <c r="D16372" s="514" t="s">
        <v>33</v>
      </c>
      <c r="E16372" s="673">
        <v>0</v>
      </c>
      <c r="F16372" s="761"/>
    </row>
    <row r="16373" spans="1:6" customFormat="1" ht="24.75">
      <c r="A16373" s="514">
        <v>105840</v>
      </c>
      <c r="B16373" s="275" t="s">
        <v>0</v>
      </c>
      <c r="C16373" s="1329" t="s">
        <v>24356</v>
      </c>
      <c r="D16373" s="514" t="s">
        <v>33</v>
      </c>
      <c r="E16373" s="673">
        <v>0</v>
      </c>
      <c r="F16373" s="761"/>
    </row>
    <row r="16374" spans="1:6" customFormat="1" ht="24.75">
      <c r="A16374" s="514">
        <v>105841</v>
      </c>
      <c r="B16374" s="275" t="s">
        <v>0</v>
      </c>
      <c r="C16374" s="1329" t="s">
        <v>24357</v>
      </c>
      <c r="D16374" s="514" t="s">
        <v>33</v>
      </c>
      <c r="E16374" s="673">
        <v>0</v>
      </c>
      <c r="F16374" s="761"/>
    </row>
    <row r="16375" spans="1:6" customFormat="1" ht="24.75">
      <c r="A16375" s="514">
        <v>105843</v>
      </c>
      <c r="B16375" s="275" t="s">
        <v>0</v>
      </c>
      <c r="C16375" s="1329" t="s">
        <v>24358</v>
      </c>
      <c r="D16375" s="514" t="s">
        <v>33</v>
      </c>
      <c r="E16375" s="673">
        <v>80.39</v>
      </c>
      <c r="F16375" s="761"/>
    </row>
    <row r="16376" spans="1:6" customFormat="1" ht="24.75">
      <c r="A16376" s="514">
        <v>91629</v>
      </c>
      <c r="B16376" s="275" t="s">
        <v>0</v>
      </c>
      <c r="C16376" s="1329" t="s">
        <v>793</v>
      </c>
      <c r="D16376" s="514" t="s">
        <v>33</v>
      </c>
      <c r="E16376" s="673">
        <v>21.84</v>
      </c>
      <c r="F16376" s="761"/>
    </row>
    <row r="16377" spans="1:6" customFormat="1" ht="24.75">
      <c r="A16377" s="514">
        <v>91631</v>
      </c>
      <c r="B16377" s="275" t="s">
        <v>0</v>
      </c>
      <c r="C16377" s="1329" t="s">
        <v>795</v>
      </c>
      <c r="D16377" s="514" t="s">
        <v>33</v>
      </c>
      <c r="E16377" s="673">
        <v>3.28</v>
      </c>
      <c r="F16377" s="761"/>
    </row>
    <row r="16378" spans="1:6" customFormat="1" ht="24.75">
      <c r="A16378" s="514">
        <v>91630</v>
      </c>
      <c r="B16378" s="275" t="s">
        <v>0</v>
      </c>
      <c r="C16378" s="1329" t="s">
        <v>794</v>
      </c>
      <c r="D16378" s="514" t="s">
        <v>33</v>
      </c>
      <c r="E16378" s="673">
        <v>8.1300000000000008</v>
      </c>
      <c r="F16378" s="761"/>
    </row>
    <row r="16379" spans="1:6" customFormat="1" ht="24.75">
      <c r="A16379" s="514">
        <v>91632</v>
      </c>
      <c r="B16379" s="275" t="s">
        <v>0</v>
      </c>
      <c r="C16379" s="1329" t="s">
        <v>796</v>
      </c>
      <c r="D16379" s="514" t="s">
        <v>33</v>
      </c>
      <c r="E16379" s="673">
        <v>37.43</v>
      </c>
      <c r="F16379" s="761"/>
    </row>
    <row r="16380" spans="1:6" customFormat="1" ht="24.75">
      <c r="A16380" s="514">
        <v>91633</v>
      </c>
      <c r="B16380" s="275" t="s">
        <v>0</v>
      </c>
      <c r="C16380" s="1329" t="s">
        <v>797</v>
      </c>
      <c r="D16380" s="514" t="s">
        <v>33</v>
      </c>
      <c r="E16380" s="673">
        <v>129.29</v>
      </c>
      <c r="F16380" s="761"/>
    </row>
    <row r="16381" spans="1:6" customFormat="1" ht="24.75">
      <c r="A16381" s="514">
        <v>105979</v>
      </c>
      <c r="B16381" s="275" t="s">
        <v>0</v>
      </c>
      <c r="C16381" s="1329" t="s">
        <v>33896</v>
      </c>
      <c r="D16381" s="514" t="s">
        <v>33</v>
      </c>
      <c r="E16381" s="673">
        <v>44.23</v>
      </c>
      <c r="F16381" s="761"/>
    </row>
    <row r="16382" spans="1:6" customFormat="1" ht="24.75">
      <c r="A16382" s="514">
        <v>105982</v>
      </c>
      <c r="B16382" s="275" t="s">
        <v>0</v>
      </c>
      <c r="C16382" s="1329" t="s">
        <v>33897</v>
      </c>
      <c r="D16382" s="514" t="s">
        <v>33</v>
      </c>
      <c r="E16382" s="673">
        <v>6.11</v>
      </c>
      <c r="F16382" s="761"/>
    </row>
    <row r="16383" spans="1:6" customFormat="1" ht="24.75">
      <c r="A16383" s="514">
        <v>105980</v>
      </c>
      <c r="B16383" s="275" t="s">
        <v>0</v>
      </c>
      <c r="C16383" s="1329" t="s">
        <v>33898</v>
      </c>
      <c r="D16383" s="514" t="s">
        <v>33</v>
      </c>
      <c r="E16383" s="673">
        <v>15.1</v>
      </c>
      <c r="F16383" s="761"/>
    </row>
    <row r="16384" spans="1:6" customFormat="1" ht="24.75">
      <c r="A16384" s="514">
        <v>105981</v>
      </c>
      <c r="B16384" s="275" t="s">
        <v>0</v>
      </c>
      <c r="C16384" s="1329" t="s">
        <v>33899</v>
      </c>
      <c r="D16384" s="514" t="s">
        <v>33</v>
      </c>
      <c r="E16384" s="673">
        <v>69.959999999999994</v>
      </c>
      <c r="F16384" s="761"/>
    </row>
    <row r="16385" spans="1:6" customFormat="1" ht="24.75">
      <c r="A16385" s="514">
        <v>105983</v>
      </c>
      <c r="B16385" s="275" t="s">
        <v>0</v>
      </c>
      <c r="C16385" s="1329" t="s">
        <v>33900</v>
      </c>
      <c r="D16385" s="514" t="s">
        <v>33</v>
      </c>
      <c r="E16385" s="673">
        <v>152.47</v>
      </c>
      <c r="F16385" s="761"/>
    </row>
    <row r="16386" spans="1:6" customFormat="1" ht="24.75">
      <c r="A16386" s="514">
        <v>98760</v>
      </c>
      <c r="B16386" s="275" t="s">
        <v>0</v>
      </c>
      <c r="C16386" s="1329" t="s">
        <v>44989</v>
      </c>
      <c r="D16386" s="514" t="s">
        <v>33</v>
      </c>
      <c r="E16386" s="673">
        <v>0.06</v>
      </c>
      <c r="F16386" s="761"/>
    </row>
    <row r="16387" spans="1:6" customFormat="1" ht="24.75">
      <c r="A16387" s="514">
        <v>98761</v>
      </c>
      <c r="B16387" s="275" t="s">
        <v>0</v>
      </c>
      <c r="C16387" s="1329" t="s">
        <v>44990</v>
      </c>
      <c r="D16387" s="514" t="s">
        <v>33</v>
      </c>
      <c r="E16387" s="673">
        <v>0.01</v>
      </c>
      <c r="F16387" s="761"/>
    </row>
    <row r="16388" spans="1:6" customFormat="1" ht="24.75">
      <c r="A16388" s="514">
        <v>98762</v>
      </c>
      <c r="B16388" s="275" t="s">
        <v>0</v>
      </c>
      <c r="C16388" s="1329" t="s">
        <v>44991</v>
      </c>
      <c r="D16388" s="514" t="s">
        <v>33</v>
      </c>
      <c r="E16388" s="673">
        <v>0.08</v>
      </c>
      <c r="F16388" s="761"/>
    </row>
    <row r="16389" spans="1:6" customFormat="1" ht="24.75">
      <c r="A16389" s="514">
        <v>98763</v>
      </c>
      <c r="B16389" s="275" t="s">
        <v>0</v>
      </c>
      <c r="C16389" s="1329" t="s">
        <v>44992</v>
      </c>
      <c r="D16389" s="514" t="s">
        <v>33</v>
      </c>
      <c r="E16389" s="673">
        <v>6.96</v>
      </c>
      <c r="F16389" s="761"/>
    </row>
    <row r="16390" spans="1:6" customFormat="1" ht="24.75">
      <c r="A16390" s="514">
        <v>99829</v>
      </c>
      <c r="B16390" s="275" t="s">
        <v>0</v>
      </c>
      <c r="C16390" s="1329" t="s">
        <v>12196</v>
      </c>
      <c r="D16390" s="514" t="s">
        <v>33</v>
      </c>
      <c r="E16390" s="673">
        <v>0.2</v>
      </c>
      <c r="F16390" s="761"/>
    </row>
    <row r="16391" spans="1:6" customFormat="1" ht="24.75">
      <c r="A16391" s="514">
        <v>99830</v>
      </c>
      <c r="B16391" s="275" t="s">
        <v>0</v>
      </c>
      <c r="C16391" s="1329" t="s">
        <v>12197</v>
      </c>
      <c r="D16391" s="514" t="s">
        <v>33</v>
      </c>
      <c r="E16391" s="673">
        <v>0.04</v>
      </c>
      <c r="F16391" s="761"/>
    </row>
    <row r="16392" spans="1:6" customFormat="1" ht="24.75">
      <c r="A16392" s="514">
        <v>99831</v>
      </c>
      <c r="B16392" s="275" t="s">
        <v>0</v>
      </c>
      <c r="C16392" s="1329" t="s">
        <v>12198</v>
      </c>
      <c r="D16392" s="514" t="s">
        <v>33</v>
      </c>
      <c r="E16392" s="673">
        <v>0.14000000000000001</v>
      </c>
      <c r="F16392" s="761"/>
    </row>
    <row r="16393" spans="1:6" customFormat="1" ht="24.75">
      <c r="A16393" s="514">
        <v>99832</v>
      </c>
      <c r="B16393" s="275" t="s">
        <v>0</v>
      </c>
      <c r="C16393" s="1329" t="s">
        <v>12199</v>
      </c>
      <c r="D16393" s="514" t="s">
        <v>33</v>
      </c>
      <c r="E16393" s="673">
        <v>5.17</v>
      </c>
      <c r="F16393" s="761"/>
    </row>
    <row r="16394" spans="1:6" customFormat="1">
      <c r="A16394" s="514">
        <v>104516</v>
      </c>
      <c r="B16394" s="275" t="s">
        <v>0</v>
      </c>
      <c r="C16394" s="1329" t="s">
        <v>24359</v>
      </c>
      <c r="D16394" s="514" t="s">
        <v>33</v>
      </c>
      <c r="E16394" s="673">
        <v>0</v>
      </c>
      <c r="F16394" s="761"/>
    </row>
    <row r="16395" spans="1:6" customFormat="1">
      <c r="A16395" s="514">
        <v>104517</v>
      </c>
      <c r="B16395" s="275" t="s">
        <v>0</v>
      </c>
      <c r="C16395" s="1329" t="s">
        <v>24360</v>
      </c>
      <c r="D16395" s="514" t="s">
        <v>33</v>
      </c>
      <c r="E16395" s="673">
        <v>0</v>
      </c>
      <c r="F16395" s="761"/>
    </row>
    <row r="16396" spans="1:6" customFormat="1">
      <c r="A16396" s="514">
        <v>104518</v>
      </c>
      <c r="B16396" s="275" t="s">
        <v>0</v>
      </c>
      <c r="C16396" s="1329" t="s">
        <v>24361</v>
      </c>
      <c r="D16396" s="514" t="s">
        <v>33</v>
      </c>
      <c r="E16396" s="673">
        <v>0</v>
      </c>
      <c r="F16396" s="761"/>
    </row>
    <row r="16397" spans="1:6" customFormat="1" ht="24.75">
      <c r="A16397" s="514">
        <v>104519</v>
      </c>
      <c r="B16397" s="275" t="s">
        <v>0</v>
      </c>
      <c r="C16397" s="1329" t="s">
        <v>9323</v>
      </c>
      <c r="D16397" s="514" t="s">
        <v>33</v>
      </c>
      <c r="E16397" s="673">
        <v>0.74</v>
      </c>
      <c r="F16397" s="761"/>
    </row>
    <row r="16398" spans="1:6" customFormat="1">
      <c r="A16398" s="514">
        <v>90682</v>
      </c>
      <c r="B16398" s="275" t="s">
        <v>0</v>
      </c>
      <c r="C16398" s="1329" t="s">
        <v>12160</v>
      </c>
      <c r="D16398" s="514" t="s">
        <v>33</v>
      </c>
      <c r="E16398" s="673">
        <v>39</v>
      </c>
      <c r="F16398" s="761"/>
    </row>
    <row r="16399" spans="1:6" customFormat="1">
      <c r="A16399" s="514">
        <v>90683</v>
      </c>
      <c r="B16399" s="275" t="s">
        <v>0</v>
      </c>
      <c r="C16399" s="1329" t="s">
        <v>12161</v>
      </c>
      <c r="D16399" s="514" t="s">
        <v>33</v>
      </c>
      <c r="E16399" s="673">
        <v>9.02</v>
      </c>
      <c r="F16399" s="761"/>
    </row>
    <row r="16400" spans="1:6" customFormat="1">
      <c r="A16400" s="514">
        <v>90684</v>
      </c>
      <c r="B16400" s="275" t="s">
        <v>0</v>
      </c>
      <c r="C16400" s="1329" t="s">
        <v>12162</v>
      </c>
      <c r="D16400" s="514" t="s">
        <v>33</v>
      </c>
      <c r="E16400" s="673">
        <v>42.66</v>
      </c>
      <c r="F16400" s="761"/>
    </row>
    <row r="16401" spans="1:6" customFormat="1" ht="24.75">
      <c r="A16401" s="514">
        <v>90685</v>
      </c>
      <c r="B16401" s="275" t="s">
        <v>0</v>
      </c>
      <c r="C16401" s="1329" t="s">
        <v>12163</v>
      </c>
      <c r="D16401" s="514" t="s">
        <v>33</v>
      </c>
      <c r="E16401" s="673">
        <v>54.96</v>
      </c>
      <c r="F16401" s="761"/>
    </row>
    <row r="16402" spans="1:6" customFormat="1">
      <c r="A16402" s="514">
        <v>95114</v>
      </c>
      <c r="B16402" s="275" t="s">
        <v>0</v>
      </c>
      <c r="C16402" s="1329" t="s">
        <v>865</v>
      </c>
      <c r="D16402" s="514" t="s">
        <v>33</v>
      </c>
      <c r="E16402" s="673">
        <v>0.45</v>
      </c>
      <c r="F16402" s="761"/>
    </row>
    <row r="16403" spans="1:6" customFormat="1">
      <c r="A16403" s="514">
        <v>95115</v>
      </c>
      <c r="B16403" s="275" t="s">
        <v>0</v>
      </c>
      <c r="C16403" s="1329" t="s">
        <v>866</v>
      </c>
      <c r="D16403" s="514" t="s">
        <v>33</v>
      </c>
      <c r="E16403" s="673">
        <v>0.1</v>
      </c>
      <c r="F16403" s="761"/>
    </row>
    <row r="16404" spans="1:6" customFormat="1">
      <c r="A16404" s="514">
        <v>53863</v>
      </c>
      <c r="B16404" s="275" t="s">
        <v>0</v>
      </c>
      <c r="C16404" s="1329" t="s">
        <v>577</v>
      </c>
      <c r="D16404" s="514" t="s">
        <v>33</v>
      </c>
      <c r="E16404" s="673">
        <v>0.56000000000000005</v>
      </c>
      <c r="F16404" s="761"/>
    </row>
    <row r="16405" spans="1:6" customFormat="1">
      <c r="A16405" s="514">
        <v>104652</v>
      </c>
      <c r="B16405" s="275" t="s">
        <v>0</v>
      </c>
      <c r="C16405" s="1329" t="s">
        <v>24362</v>
      </c>
      <c r="D16405" s="514" t="s">
        <v>33</v>
      </c>
      <c r="E16405" s="673">
        <v>0</v>
      </c>
      <c r="F16405" s="761"/>
    </row>
    <row r="16406" spans="1:6" customFormat="1">
      <c r="A16406" s="514">
        <v>104653</v>
      </c>
      <c r="B16406" s="275" t="s">
        <v>0</v>
      </c>
      <c r="C16406" s="1329" t="s">
        <v>24363</v>
      </c>
      <c r="D16406" s="514" t="s">
        <v>33</v>
      </c>
      <c r="E16406" s="673">
        <v>0</v>
      </c>
      <c r="F16406" s="761"/>
    </row>
    <row r="16407" spans="1:6" customFormat="1">
      <c r="A16407" s="514">
        <v>104654</v>
      </c>
      <c r="B16407" s="275" t="s">
        <v>0</v>
      </c>
      <c r="C16407" s="1329" t="s">
        <v>24364</v>
      </c>
      <c r="D16407" s="514" t="s">
        <v>33</v>
      </c>
      <c r="E16407" s="673">
        <v>0</v>
      </c>
      <c r="F16407" s="761"/>
    </row>
    <row r="16408" spans="1:6" customFormat="1">
      <c r="A16408" s="514">
        <v>104655</v>
      </c>
      <c r="B16408" s="275" t="s">
        <v>0</v>
      </c>
      <c r="C16408" s="1329" t="s">
        <v>12222</v>
      </c>
      <c r="D16408" s="514" t="s">
        <v>33</v>
      </c>
      <c r="E16408" s="673">
        <v>0.79</v>
      </c>
      <c r="F16408" s="761"/>
    </row>
    <row r="16409" spans="1:6" customFormat="1">
      <c r="A16409" s="514">
        <v>102270</v>
      </c>
      <c r="B16409" s="275" t="s">
        <v>0</v>
      </c>
      <c r="C16409" s="1329" t="s">
        <v>938</v>
      </c>
      <c r="D16409" s="514" t="s">
        <v>33</v>
      </c>
      <c r="E16409" s="673">
        <v>0.76</v>
      </c>
      <c r="F16409" s="761"/>
    </row>
    <row r="16410" spans="1:6" customFormat="1">
      <c r="A16410" s="514">
        <v>102271</v>
      </c>
      <c r="B16410" s="275" t="s">
        <v>0</v>
      </c>
      <c r="C16410" s="1329" t="s">
        <v>939</v>
      </c>
      <c r="D16410" s="514" t="s">
        <v>33</v>
      </c>
      <c r="E16410" s="673">
        <v>0.17</v>
      </c>
      <c r="F16410" s="761"/>
    </row>
    <row r="16411" spans="1:6" customFormat="1">
      <c r="A16411" s="514">
        <v>102272</v>
      </c>
      <c r="B16411" s="275" t="s">
        <v>0</v>
      </c>
      <c r="C16411" s="1329" t="s">
        <v>940</v>
      </c>
      <c r="D16411" s="514" t="s">
        <v>33</v>
      </c>
      <c r="E16411" s="673">
        <v>0.96</v>
      </c>
      <c r="F16411" s="761"/>
    </row>
    <row r="16412" spans="1:6" customFormat="1">
      <c r="A16412" s="514">
        <v>102273</v>
      </c>
      <c r="B16412" s="275" t="s">
        <v>0</v>
      </c>
      <c r="C16412" s="1329" t="s">
        <v>941</v>
      </c>
      <c r="D16412" s="514" t="s">
        <v>33</v>
      </c>
      <c r="E16412" s="673">
        <v>1.98</v>
      </c>
      <c r="F16412" s="761"/>
    </row>
    <row r="16413" spans="1:6" customFormat="1">
      <c r="A16413" s="514">
        <v>95255</v>
      </c>
      <c r="B16413" s="275" t="s">
        <v>0</v>
      </c>
      <c r="C16413" s="1329" t="s">
        <v>882</v>
      </c>
      <c r="D16413" s="514" t="s">
        <v>33</v>
      </c>
      <c r="E16413" s="673">
        <v>0.91</v>
      </c>
      <c r="F16413" s="761"/>
    </row>
    <row r="16414" spans="1:6" customFormat="1">
      <c r="A16414" s="514">
        <v>95256</v>
      </c>
      <c r="B16414" s="275" t="s">
        <v>0</v>
      </c>
      <c r="C16414" s="1329" t="s">
        <v>883</v>
      </c>
      <c r="D16414" s="514" t="s">
        <v>33</v>
      </c>
      <c r="E16414" s="673">
        <v>0.21</v>
      </c>
      <c r="F16414" s="761"/>
    </row>
    <row r="16415" spans="1:6" customFormat="1">
      <c r="A16415" s="514">
        <v>95257</v>
      </c>
      <c r="B16415" s="275" t="s">
        <v>0</v>
      </c>
      <c r="C16415" s="1329" t="s">
        <v>884</v>
      </c>
      <c r="D16415" s="514" t="s">
        <v>33</v>
      </c>
      <c r="E16415" s="673">
        <v>1.1399999999999999</v>
      </c>
      <c r="F16415" s="761"/>
    </row>
    <row r="16416" spans="1:6" customFormat="1">
      <c r="A16416" s="514">
        <v>105913</v>
      </c>
      <c r="B16416" s="275" t="s">
        <v>0</v>
      </c>
      <c r="C16416" s="1329" t="s">
        <v>24365</v>
      </c>
      <c r="D16416" s="514" t="s">
        <v>33</v>
      </c>
      <c r="E16416" s="673">
        <v>0.77</v>
      </c>
      <c r="F16416" s="761"/>
    </row>
    <row r="16417" spans="1:6" customFormat="1">
      <c r="A16417" s="514">
        <v>105914</v>
      </c>
      <c r="B16417" s="275" t="s">
        <v>0</v>
      </c>
      <c r="C16417" s="1329" t="s">
        <v>24366</v>
      </c>
      <c r="D16417" s="514" t="s">
        <v>33</v>
      </c>
      <c r="E16417" s="673">
        <v>0.18</v>
      </c>
      <c r="F16417" s="761"/>
    </row>
    <row r="16418" spans="1:6" customFormat="1">
      <c r="A16418" s="514">
        <v>105915</v>
      </c>
      <c r="B16418" s="275" t="s">
        <v>0</v>
      </c>
      <c r="C16418" s="1329" t="s">
        <v>24367</v>
      </c>
      <c r="D16418" s="514" t="s">
        <v>33</v>
      </c>
      <c r="E16418" s="673">
        <v>0.97</v>
      </c>
      <c r="F16418" s="761"/>
    </row>
    <row r="16419" spans="1:6" customFormat="1" ht="24.75">
      <c r="A16419" s="514">
        <v>103792</v>
      </c>
      <c r="B16419" s="275" t="s">
        <v>0</v>
      </c>
      <c r="C16419" s="1329" t="s">
        <v>13606</v>
      </c>
      <c r="D16419" s="514" t="s">
        <v>33</v>
      </c>
      <c r="E16419" s="673">
        <v>5.47</v>
      </c>
      <c r="F16419" s="761"/>
    </row>
    <row r="16420" spans="1:6" customFormat="1" ht="24.75">
      <c r="A16420" s="514">
        <v>103789</v>
      </c>
      <c r="B16420" s="275" t="s">
        <v>0</v>
      </c>
      <c r="C16420" s="1329" t="s">
        <v>24368</v>
      </c>
      <c r="D16420" s="514" t="s">
        <v>33</v>
      </c>
      <c r="E16420" s="673">
        <v>0</v>
      </c>
      <c r="F16420" s="761"/>
    </row>
    <row r="16421" spans="1:6" customFormat="1" ht="24.75">
      <c r="A16421" s="514">
        <v>103790</v>
      </c>
      <c r="B16421" s="275" t="s">
        <v>0</v>
      </c>
      <c r="C16421" s="1329" t="s">
        <v>24369</v>
      </c>
      <c r="D16421" s="514" t="s">
        <v>33</v>
      </c>
      <c r="E16421" s="673">
        <v>0</v>
      </c>
      <c r="F16421" s="761"/>
    </row>
    <row r="16422" spans="1:6" customFormat="1" ht="24.75">
      <c r="A16422" s="514">
        <v>103791</v>
      </c>
      <c r="B16422" s="275" t="s">
        <v>0</v>
      </c>
      <c r="C16422" s="1329" t="s">
        <v>24370</v>
      </c>
      <c r="D16422" s="514" t="s">
        <v>33</v>
      </c>
      <c r="E16422" s="673">
        <v>0</v>
      </c>
      <c r="F16422" s="761"/>
    </row>
    <row r="16423" spans="1:6" customFormat="1">
      <c r="A16423" s="514">
        <v>96054</v>
      </c>
      <c r="B16423" s="275" t="s">
        <v>0</v>
      </c>
      <c r="C16423" s="1329" t="s">
        <v>922</v>
      </c>
      <c r="D16423" s="514" t="s">
        <v>33</v>
      </c>
      <c r="E16423" s="673">
        <v>27.71</v>
      </c>
      <c r="F16423" s="761"/>
    </row>
    <row r="16424" spans="1:6" customFormat="1">
      <c r="A16424" s="514">
        <v>96060</v>
      </c>
      <c r="B16424" s="275" t="s">
        <v>0</v>
      </c>
      <c r="C16424" s="1329" t="s">
        <v>926</v>
      </c>
      <c r="D16424" s="514" t="s">
        <v>33</v>
      </c>
      <c r="E16424" s="673">
        <v>5.72</v>
      </c>
      <c r="F16424" s="761"/>
    </row>
    <row r="16425" spans="1:6" customFormat="1">
      <c r="A16425" s="514">
        <v>96061</v>
      </c>
      <c r="B16425" s="275" t="s">
        <v>0</v>
      </c>
      <c r="C16425" s="1329" t="s">
        <v>927</v>
      </c>
      <c r="D16425" s="514" t="s">
        <v>33</v>
      </c>
      <c r="E16425" s="673">
        <v>34.64</v>
      </c>
      <c r="F16425" s="761"/>
    </row>
    <row r="16426" spans="1:6" customFormat="1">
      <c r="A16426" s="514">
        <v>96062</v>
      </c>
      <c r="B16426" s="275" t="s">
        <v>0</v>
      </c>
      <c r="C16426" s="1329" t="s">
        <v>928</v>
      </c>
      <c r="D16426" s="514" t="s">
        <v>33</v>
      </c>
      <c r="E16426" s="673">
        <v>38.49</v>
      </c>
      <c r="F16426" s="761"/>
    </row>
    <row r="16427" spans="1:6" customFormat="1">
      <c r="A16427" s="514">
        <v>90688</v>
      </c>
      <c r="B16427" s="275" t="s">
        <v>0</v>
      </c>
      <c r="C16427" s="1329" t="s">
        <v>727</v>
      </c>
      <c r="D16427" s="514" t="s">
        <v>33</v>
      </c>
      <c r="E16427" s="673">
        <v>24</v>
      </c>
      <c r="F16427" s="761"/>
    </row>
    <row r="16428" spans="1:6" customFormat="1">
      <c r="A16428" s="514">
        <v>90689</v>
      </c>
      <c r="B16428" s="275" t="s">
        <v>0</v>
      </c>
      <c r="C16428" s="1329" t="s">
        <v>728</v>
      </c>
      <c r="D16428" s="514" t="s">
        <v>33</v>
      </c>
      <c r="E16428" s="673">
        <v>4.74</v>
      </c>
      <c r="F16428" s="761"/>
    </row>
    <row r="16429" spans="1:6" customFormat="1">
      <c r="A16429" s="514">
        <v>90690</v>
      </c>
      <c r="B16429" s="275" t="s">
        <v>0</v>
      </c>
      <c r="C16429" s="1329" t="s">
        <v>729</v>
      </c>
      <c r="D16429" s="514" t="s">
        <v>33</v>
      </c>
      <c r="E16429" s="673">
        <v>30</v>
      </c>
      <c r="F16429" s="761"/>
    </row>
    <row r="16430" spans="1:6" customFormat="1">
      <c r="A16430" s="514">
        <v>90691</v>
      </c>
      <c r="B16430" s="275" t="s">
        <v>0</v>
      </c>
      <c r="C16430" s="1329" t="s">
        <v>730</v>
      </c>
      <c r="D16430" s="514" t="s">
        <v>33</v>
      </c>
      <c r="E16430" s="673">
        <v>38.49</v>
      </c>
      <c r="F16430" s="761"/>
    </row>
    <row r="16431" spans="1:6" customFormat="1">
      <c r="A16431" s="514">
        <v>96241</v>
      </c>
      <c r="B16431" s="275" t="s">
        <v>0</v>
      </c>
      <c r="C16431" s="1329" t="s">
        <v>24371</v>
      </c>
      <c r="D16431" s="514" t="s">
        <v>33</v>
      </c>
      <c r="E16431" s="673">
        <v>25.5</v>
      </c>
      <c r="F16431" s="761"/>
    </row>
    <row r="16432" spans="1:6" customFormat="1">
      <c r="A16432" s="514">
        <v>96242</v>
      </c>
      <c r="B16432" s="275" t="s">
        <v>0</v>
      </c>
      <c r="C16432" s="1329" t="s">
        <v>24372</v>
      </c>
      <c r="D16432" s="514" t="s">
        <v>33</v>
      </c>
      <c r="E16432" s="673">
        <v>6.73</v>
      </c>
      <c r="F16432" s="761"/>
    </row>
    <row r="16433" spans="1:6" customFormat="1">
      <c r="A16433" s="514">
        <v>96243</v>
      </c>
      <c r="B16433" s="275" t="s">
        <v>0</v>
      </c>
      <c r="C16433" s="1329" t="s">
        <v>24373</v>
      </c>
      <c r="D16433" s="514" t="s">
        <v>33</v>
      </c>
      <c r="E16433" s="673">
        <v>31.87</v>
      </c>
      <c r="F16433" s="761"/>
    </row>
    <row r="16434" spans="1:6" customFormat="1">
      <c r="A16434" s="514">
        <v>96244</v>
      </c>
      <c r="B16434" s="275" t="s">
        <v>0</v>
      </c>
      <c r="C16434" s="1329" t="s">
        <v>24374</v>
      </c>
      <c r="D16434" s="514" t="s">
        <v>33</v>
      </c>
      <c r="E16434" s="673">
        <v>16.809999999999999</v>
      </c>
      <c r="F16434" s="761"/>
    </row>
    <row r="16435" spans="1:6" customFormat="1">
      <c r="A16435" s="514">
        <v>88400</v>
      </c>
      <c r="B16435" s="275" t="s">
        <v>0</v>
      </c>
      <c r="C16435" s="1329" t="s">
        <v>12136</v>
      </c>
      <c r="D16435" s="514" t="s">
        <v>33</v>
      </c>
      <c r="E16435" s="673">
        <v>0.99</v>
      </c>
      <c r="F16435" s="761"/>
    </row>
    <row r="16436" spans="1:6" customFormat="1">
      <c r="A16436" s="514">
        <v>88401</v>
      </c>
      <c r="B16436" s="275" t="s">
        <v>0</v>
      </c>
      <c r="C16436" s="1329" t="s">
        <v>12137</v>
      </c>
      <c r="D16436" s="514" t="s">
        <v>33</v>
      </c>
      <c r="E16436" s="673">
        <v>0.22</v>
      </c>
      <c r="F16436" s="761"/>
    </row>
    <row r="16437" spans="1:6" customFormat="1">
      <c r="A16437" s="514">
        <v>88402</v>
      </c>
      <c r="B16437" s="275" t="s">
        <v>0</v>
      </c>
      <c r="C16437" s="1329" t="s">
        <v>12138</v>
      </c>
      <c r="D16437" s="514" t="s">
        <v>33</v>
      </c>
      <c r="E16437" s="673">
        <v>1.08</v>
      </c>
      <c r="F16437" s="761"/>
    </row>
    <row r="16438" spans="1:6" customFormat="1">
      <c r="A16438" s="514">
        <v>88403</v>
      </c>
      <c r="B16438" s="275" t="s">
        <v>0</v>
      </c>
      <c r="C16438" s="1329" t="s">
        <v>12139</v>
      </c>
      <c r="D16438" s="514" t="s">
        <v>33</v>
      </c>
      <c r="E16438" s="673">
        <v>2.19</v>
      </c>
      <c r="F16438" s="761"/>
    </row>
    <row r="16439" spans="1:6" customFormat="1">
      <c r="A16439" s="514">
        <v>88387</v>
      </c>
      <c r="B16439" s="275" t="s">
        <v>0</v>
      </c>
      <c r="C16439" s="1329" t="s">
        <v>12128</v>
      </c>
      <c r="D16439" s="514" t="s">
        <v>33</v>
      </c>
      <c r="E16439" s="673">
        <v>1.04</v>
      </c>
      <c r="F16439" s="761"/>
    </row>
    <row r="16440" spans="1:6" customFormat="1">
      <c r="A16440" s="514">
        <v>88389</v>
      </c>
      <c r="B16440" s="275" t="s">
        <v>0</v>
      </c>
      <c r="C16440" s="1329" t="s">
        <v>12129</v>
      </c>
      <c r="D16440" s="514" t="s">
        <v>33</v>
      </c>
      <c r="E16440" s="673">
        <v>0.24</v>
      </c>
      <c r="F16440" s="761"/>
    </row>
    <row r="16441" spans="1:6" customFormat="1">
      <c r="A16441" s="514">
        <v>88390</v>
      </c>
      <c r="B16441" s="275" t="s">
        <v>0</v>
      </c>
      <c r="C16441" s="1329" t="s">
        <v>12130</v>
      </c>
      <c r="D16441" s="514" t="s">
        <v>33</v>
      </c>
      <c r="E16441" s="673">
        <v>1.1399999999999999</v>
      </c>
      <c r="F16441" s="761"/>
    </row>
    <row r="16442" spans="1:6" customFormat="1">
      <c r="A16442" s="514">
        <v>88391</v>
      </c>
      <c r="B16442" s="275" t="s">
        <v>0</v>
      </c>
      <c r="C16442" s="1329" t="s">
        <v>12131</v>
      </c>
      <c r="D16442" s="514" t="s">
        <v>33</v>
      </c>
      <c r="E16442" s="673">
        <v>3.66</v>
      </c>
      <c r="F16442" s="761"/>
    </row>
    <row r="16443" spans="1:6" customFormat="1">
      <c r="A16443" s="514">
        <v>88394</v>
      </c>
      <c r="B16443" s="275" t="s">
        <v>0</v>
      </c>
      <c r="C16443" s="1329" t="s">
        <v>12132</v>
      </c>
      <c r="D16443" s="514" t="s">
        <v>33</v>
      </c>
      <c r="E16443" s="673">
        <v>1.24</v>
      </c>
      <c r="F16443" s="761"/>
    </row>
    <row r="16444" spans="1:6" customFormat="1">
      <c r="A16444" s="514">
        <v>88395</v>
      </c>
      <c r="B16444" s="275" t="s">
        <v>0</v>
      </c>
      <c r="C16444" s="1329" t="s">
        <v>12133</v>
      </c>
      <c r="D16444" s="514" t="s">
        <v>33</v>
      </c>
      <c r="E16444" s="673">
        <v>0.28000000000000003</v>
      </c>
      <c r="F16444" s="761"/>
    </row>
    <row r="16445" spans="1:6" customFormat="1">
      <c r="A16445" s="514">
        <v>88396</v>
      </c>
      <c r="B16445" s="275" t="s">
        <v>0</v>
      </c>
      <c r="C16445" s="1329" t="s">
        <v>12134</v>
      </c>
      <c r="D16445" s="514" t="s">
        <v>33</v>
      </c>
      <c r="E16445" s="673">
        <v>1.36</v>
      </c>
      <c r="F16445" s="761"/>
    </row>
    <row r="16446" spans="1:6" customFormat="1">
      <c r="A16446" s="514">
        <v>88397</v>
      </c>
      <c r="B16446" s="275" t="s">
        <v>0</v>
      </c>
      <c r="C16446" s="1329" t="s">
        <v>12135</v>
      </c>
      <c r="D16446" s="514" t="s">
        <v>33</v>
      </c>
      <c r="E16446" s="673">
        <v>5.48</v>
      </c>
      <c r="F16446" s="761"/>
    </row>
    <row r="16447" spans="1:6" customFormat="1" ht="24.75">
      <c r="A16447" s="514">
        <v>90633</v>
      </c>
      <c r="B16447" s="275" t="s">
        <v>0</v>
      </c>
      <c r="C16447" s="1329" t="s">
        <v>699</v>
      </c>
      <c r="D16447" s="514" t="s">
        <v>33</v>
      </c>
      <c r="E16447" s="673">
        <v>4.96</v>
      </c>
      <c r="F16447" s="761"/>
    </row>
    <row r="16448" spans="1:6" customFormat="1" ht="24.75">
      <c r="A16448" s="514">
        <v>90634</v>
      </c>
      <c r="B16448" s="275" t="s">
        <v>0</v>
      </c>
      <c r="C16448" s="1329" t="s">
        <v>700</v>
      </c>
      <c r="D16448" s="514" t="s">
        <v>33</v>
      </c>
      <c r="E16448" s="673">
        <v>1.1399999999999999</v>
      </c>
      <c r="F16448" s="761"/>
    </row>
    <row r="16449" spans="1:6" customFormat="1" ht="24.75">
      <c r="A16449" s="514">
        <v>90635</v>
      </c>
      <c r="B16449" s="275" t="s">
        <v>0</v>
      </c>
      <c r="C16449" s="1329" t="s">
        <v>701</v>
      </c>
      <c r="D16449" s="514" t="s">
        <v>33</v>
      </c>
      <c r="E16449" s="673">
        <v>5.43</v>
      </c>
      <c r="F16449" s="761"/>
    </row>
    <row r="16450" spans="1:6" customFormat="1" ht="24.75">
      <c r="A16450" s="514">
        <v>90636</v>
      </c>
      <c r="B16450" s="275" t="s">
        <v>0</v>
      </c>
      <c r="C16450" s="1329" t="s">
        <v>702</v>
      </c>
      <c r="D16450" s="514" t="s">
        <v>33</v>
      </c>
      <c r="E16450" s="673">
        <v>7.32</v>
      </c>
      <c r="F16450" s="761"/>
    </row>
    <row r="16451" spans="1:6" customFormat="1" ht="24.75">
      <c r="A16451" s="514">
        <v>103238</v>
      </c>
      <c r="B16451" s="275" t="s">
        <v>0</v>
      </c>
      <c r="C16451" s="1329" t="s">
        <v>24375</v>
      </c>
      <c r="D16451" s="514" t="s">
        <v>33</v>
      </c>
      <c r="E16451" s="673">
        <v>0</v>
      </c>
      <c r="F16451" s="761"/>
    </row>
    <row r="16452" spans="1:6" customFormat="1" ht="24.75">
      <c r="A16452" s="514">
        <v>103239</v>
      </c>
      <c r="B16452" s="275" t="s">
        <v>0</v>
      </c>
      <c r="C16452" s="1329" t="s">
        <v>24376</v>
      </c>
      <c r="D16452" s="514" t="s">
        <v>33</v>
      </c>
      <c r="E16452" s="673">
        <v>0</v>
      </c>
      <c r="F16452" s="761"/>
    </row>
    <row r="16453" spans="1:6" customFormat="1" ht="24.75">
      <c r="A16453" s="514">
        <v>103240</v>
      </c>
      <c r="B16453" s="275" t="s">
        <v>0</v>
      </c>
      <c r="C16453" s="1329" t="s">
        <v>24377</v>
      </c>
      <c r="D16453" s="514" t="s">
        <v>33</v>
      </c>
      <c r="E16453" s="673">
        <v>0</v>
      </c>
      <c r="F16453" s="761"/>
    </row>
    <row r="16454" spans="1:6" customFormat="1" ht="24.75">
      <c r="A16454" s="514">
        <v>103241</v>
      </c>
      <c r="B16454" s="275" t="s">
        <v>0</v>
      </c>
      <c r="C16454" s="1329" t="s">
        <v>12219</v>
      </c>
      <c r="D16454" s="514" t="s">
        <v>33</v>
      </c>
      <c r="E16454" s="673">
        <v>13.72</v>
      </c>
      <c r="F16454" s="761"/>
    </row>
    <row r="16455" spans="1:6" customFormat="1" ht="24.75">
      <c r="A16455" s="514">
        <v>88853</v>
      </c>
      <c r="B16455" s="275" t="s">
        <v>0</v>
      </c>
      <c r="C16455" s="1329" t="s">
        <v>610</v>
      </c>
      <c r="D16455" s="514" t="s">
        <v>33</v>
      </c>
      <c r="E16455" s="673">
        <v>0.32</v>
      </c>
      <c r="F16455" s="761"/>
    </row>
    <row r="16456" spans="1:6" customFormat="1" ht="24.75">
      <c r="A16456" s="514">
        <v>88854</v>
      </c>
      <c r="B16456" s="275" t="s">
        <v>0</v>
      </c>
      <c r="C16456" s="1329" t="s">
        <v>611</v>
      </c>
      <c r="D16456" s="514" t="s">
        <v>33</v>
      </c>
      <c r="E16456" s="673">
        <v>7.0000000000000007E-2</v>
      </c>
      <c r="F16456" s="761"/>
    </row>
    <row r="16457" spans="1:6" customFormat="1" ht="24.75">
      <c r="A16457" s="514">
        <v>5692</v>
      </c>
      <c r="B16457" s="275" t="s">
        <v>0</v>
      </c>
      <c r="C16457" s="1329" t="s">
        <v>506</v>
      </c>
      <c r="D16457" s="514" t="s">
        <v>33</v>
      </c>
      <c r="E16457" s="673">
        <v>0.35</v>
      </c>
      <c r="F16457" s="761"/>
    </row>
    <row r="16458" spans="1:6" customFormat="1" ht="24.75">
      <c r="A16458" s="514">
        <v>5693</v>
      </c>
      <c r="B16458" s="275" t="s">
        <v>0</v>
      </c>
      <c r="C16458" s="1329" t="s">
        <v>507</v>
      </c>
      <c r="D16458" s="514" t="s">
        <v>33</v>
      </c>
      <c r="E16458" s="673">
        <v>20.7</v>
      </c>
      <c r="F16458" s="761"/>
    </row>
    <row r="16459" spans="1:6" customFormat="1" ht="24.75">
      <c r="A16459" s="514">
        <v>7044</v>
      </c>
      <c r="B16459" s="275" t="s">
        <v>0</v>
      </c>
      <c r="C16459" s="1329" t="s">
        <v>541</v>
      </c>
      <c r="D16459" s="514" t="s">
        <v>33</v>
      </c>
      <c r="E16459" s="673">
        <v>0.4</v>
      </c>
      <c r="F16459" s="761"/>
    </row>
    <row r="16460" spans="1:6" customFormat="1" ht="24.75">
      <c r="A16460" s="514">
        <v>7045</v>
      </c>
      <c r="B16460" s="275" t="s">
        <v>0</v>
      </c>
      <c r="C16460" s="1329" t="s">
        <v>542</v>
      </c>
      <c r="D16460" s="514" t="s">
        <v>33</v>
      </c>
      <c r="E16460" s="673">
        <v>0.09</v>
      </c>
      <c r="F16460" s="761"/>
    </row>
    <row r="16461" spans="1:6" customFormat="1" ht="24.75">
      <c r="A16461" s="514">
        <v>7046</v>
      </c>
      <c r="B16461" s="275" t="s">
        <v>0</v>
      </c>
      <c r="C16461" s="1329" t="s">
        <v>543</v>
      </c>
      <c r="D16461" s="514" t="s">
        <v>33</v>
      </c>
      <c r="E16461" s="673">
        <v>0.44</v>
      </c>
      <c r="F16461" s="761"/>
    </row>
    <row r="16462" spans="1:6" customFormat="1" ht="24.75">
      <c r="A16462" s="514">
        <v>7047</v>
      </c>
      <c r="B16462" s="275" t="s">
        <v>0</v>
      </c>
      <c r="C16462" s="1329" t="s">
        <v>544</v>
      </c>
      <c r="D16462" s="514" t="s">
        <v>33</v>
      </c>
      <c r="E16462" s="673">
        <v>24.44</v>
      </c>
      <c r="F16462" s="761"/>
    </row>
    <row r="16463" spans="1:6" customFormat="1">
      <c r="A16463" s="514">
        <v>89228</v>
      </c>
      <c r="B16463" s="275" t="s">
        <v>0</v>
      </c>
      <c r="C16463" s="1329" t="s">
        <v>644</v>
      </c>
      <c r="D16463" s="514" t="s">
        <v>33</v>
      </c>
      <c r="E16463" s="673">
        <v>46.6</v>
      </c>
      <c r="F16463" s="761"/>
    </row>
    <row r="16464" spans="1:6" customFormat="1">
      <c r="A16464" s="514">
        <v>89229</v>
      </c>
      <c r="B16464" s="275" t="s">
        <v>0</v>
      </c>
      <c r="C16464" s="1329" t="s">
        <v>645</v>
      </c>
      <c r="D16464" s="514" t="s">
        <v>33</v>
      </c>
      <c r="E16464" s="673">
        <v>16.420000000000002</v>
      </c>
      <c r="F16464" s="761"/>
    </row>
    <row r="16465" spans="1:6" customFormat="1">
      <c r="A16465" s="514">
        <v>5779</v>
      </c>
      <c r="B16465" s="275" t="s">
        <v>0</v>
      </c>
      <c r="C16465" s="1329" t="s">
        <v>535</v>
      </c>
      <c r="D16465" s="514" t="s">
        <v>33</v>
      </c>
      <c r="E16465" s="673">
        <v>74.900000000000006</v>
      </c>
      <c r="F16465" s="761"/>
    </row>
    <row r="16466" spans="1:6" customFormat="1" ht="24.75">
      <c r="A16466" s="514">
        <v>53849</v>
      </c>
      <c r="B16466" s="275" t="s">
        <v>0</v>
      </c>
      <c r="C16466" s="1329" t="s">
        <v>573</v>
      </c>
      <c r="D16466" s="514" t="s">
        <v>33</v>
      </c>
      <c r="E16466" s="673">
        <v>80.86</v>
      </c>
      <c r="F16466" s="761"/>
    </row>
    <row r="16467" spans="1:6" customFormat="1">
      <c r="A16467" s="514">
        <v>95129</v>
      </c>
      <c r="B16467" s="275" t="s">
        <v>0</v>
      </c>
      <c r="C16467" s="1329" t="s">
        <v>875</v>
      </c>
      <c r="D16467" s="514" t="s">
        <v>33</v>
      </c>
      <c r="E16467" s="673">
        <v>57.97</v>
      </c>
      <c r="F16467" s="761"/>
    </row>
    <row r="16468" spans="1:6" customFormat="1">
      <c r="A16468" s="514">
        <v>95130</v>
      </c>
      <c r="B16468" s="275" t="s">
        <v>0</v>
      </c>
      <c r="C16468" s="1329" t="s">
        <v>876</v>
      </c>
      <c r="D16468" s="514" t="s">
        <v>33</v>
      </c>
      <c r="E16468" s="673">
        <v>21.02</v>
      </c>
      <c r="F16468" s="761"/>
    </row>
    <row r="16469" spans="1:6" customFormat="1">
      <c r="A16469" s="514">
        <v>95131</v>
      </c>
      <c r="B16469" s="275" t="s">
        <v>0</v>
      </c>
      <c r="C16469" s="1329" t="s">
        <v>877</v>
      </c>
      <c r="D16469" s="514" t="s">
        <v>33</v>
      </c>
      <c r="E16469" s="673">
        <v>68.239999999999995</v>
      </c>
      <c r="F16469" s="761"/>
    </row>
    <row r="16470" spans="1:6" customFormat="1">
      <c r="A16470" s="514">
        <v>95132</v>
      </c>
      <c r="B16470" s="275" t="s">
        <v>0</v>
      </c>
      <c r="C16470" s="1329" t="s">
        <v>878</v>
      </c>
      <c r="D16470" s="514" t="s">
        <v>33</v>
      </c>
      <c r="E16470" s="673">
        <v>31.15</v>
      </c>
      <c r="F16470" s="761"/>
    </row>
    <row r="16471" spans="1:6" customFormat="1">
      <c r="A16471" s="514">
        <v>102982</v>
      </c>
      <c r="B16471" s="275" t="s">
        <v>0</v>
      </c>
      <c r="C16471" s="1329" t="s">
        <v>24378</v>
      </c>
      <c r="D16471" s="514" t="s">
        <v>33</v>
      </c>
      <c r="E16471" s="673">
        <v>0</v>
      </c>
      <c r="F16471" s="761"/>
    </row>
    <row r="16472" spans="1:6" customFormat="1">
      <c r="A16472" s="514">
        <v>102983</v>
      </c>
      <c r="B16472" s="275" t="s">
        <v>0</v>
      </c>
      <c r="C16472" s="1329" t="s">
        <v>24379</v>
      </c>
      <c r="D16472" s="514" t="s">
        <v>33</v>
      </c>
      <c r="E16472" s="673">
        <v>0</v>
      </c>
      <c r="F16472" s="761"/>
    </row>
    <row r="16473" spans="1:6" customFormat="1">
      <c r="A16473" s="514">
        <v>102984</v>
      </c>
      <c r="B16473" s="275" t="s">
        <v>0</v>
      </c>
      <c r="C16473" s="1329" t="s">
        <v>24380</v>
      </c>
      <c r="D16473" s="514" t="s">
        <v>33</v>
      </c>
      <c r="E16473" s="673">
        <v>0</v>
      </c>
      <c r="F16473" s="761"/>
    </row>
    <row r="16474" spans="1:6" customFormat="1">
      <c r="A16474" s="514">
        <v>102985</v>
      </c>
      <c r="B16474" s="275" t="s">
        <v>0</v>
      </c>
      <c r="C16474" s="1329" t="s">
        <v>952</v>
      </c>
      <c r="D16474" s="514" t="s">
        <v>33</v>
      </c>
      <c r="E16474" s="673">
        <v>14.45</v>
      </c>
      <c r="F16474" s="761"/>
    </row>
    <row r="16475" spans="1:6" customFormat="1">
      <c r="A16475" s="514">
        <v>92956</v>
      </c>
      <c r="B16475" s="275" t="s">
        <v>0</v>
      </c>
      <c r="C16475" s="1329" t="s">
        <v>825</v>
      </c>
      <c r="D16475" s="514" t="s">
        <v>33</v>
      </c>
      <c r="E16475" s="673">
        <v>4.37</v>
      </c>
      <c r="F16475" s="761"/>
    </row>
    <row r="16476" spans="1:6" customFormat="1">
      <c r="A16476" s="514">
        <v>92957</v>
      </c>
      <c r="B16476" s="275" t="s">
        <v>0</v>
      </c>
      <c r="C16476" s="1329" t="s">
        <v>826</v>
      </c>
      <c r="D16476" s="514" t="s">
        <v>33</v>
      </c>
      <c r="E16476" s="673">
        <v>1.01</v>
      </c>
      <c r="F16476" s="761"/>
    </row>
    <row r="16477" spans="1:6" customFormat="1">
      <c r="A16477" s="514">
        <v>92958</v>
      </c>
      <c r="B16477" s="275" t="s">
        <v>0</v>
      </c>
      <c r="C16477" s="1329" t="s">
        <v>827</v>
      </c>
      <c r="D16477" s="514" t="s">
        <v>33</v>
      </c>
      <c r="E16477" s="673">
        <v>4.79</v>
      </c>
      <c r="F16477" s="761"/>
    </row>
    <row r="16478" spans="1:6" customFormat="1">
      <c r="A16478" s="514">
        <v>92959</v>
      </c>
      <c r="B16478" s="275" t="s">
        <v>0</v>
      </c>
      <c r="C16478" s="1329" t="s">
        <v>828</v>
      </c>
      <c r="D16478" s="514" t="s">
        <v>33</v>
      </c>
      <c r="E16478" s="673">
        <v>8.9499999999999993</v>
      </c>
      <c r="F16478" s="761"/>
    </row>
    <row r="16479" spans="1:6" customFormat="1">
      <c r="A16479" s="514">
        <v>102858</v>
      </c>
      <c r="B16479" s="275" t="s">
        <v>0</v>
      </c>
      <c r="C16479" s="1329" t="s">
        <v>24381</v>
      </c>
      <c r="D16479" s="514" t="s">
        <v>33</v>
      </c>
      <c r="E16479" s="673">
        <v>0</v>
      </c>
      <c r="F16479" s="761"/>
    </row>
    <row r="16480" spans="1:6" customFormat="1">
      <c r="A16480" s="514">
        <v>102859</v>
      </c>
      <c r="B16480" s="275" t="s">
        <v>0</v>
      </c>
      <c r="C16480" s="1329" t="s">
        <v>24382</v>
      </c>
      <c r="D16480" s="514" t="s">
        <v>33</v>
      </c>
      <c r="E16480" s="673">
        <v>0</v>
      </c>
      <c r="F16480" s="761"/>
    </row>
    <row r="16481" spans="1:6" customFormat="1">
      <c r="A16481" s="514">
        <v>102860</v>
      </c>
      <c r="B16481" s="275" t="s">
        <v>0</v>
      </c>
      <c r="C16481" s="1329" t="s">
        <v>24383</v>
      </c>
      <c r="D16481" s="514" t="s">
        <v>33</v>
      </c>
      <c r="E16481" s="673">
        <v>0</v>
      </c>
      <c r="F16481" s="761"/>
    </row>
    <row r="16482" spans="1:6" customFormat="1">
      <c r="A16482" s="514">
        <v>102861</v>
      </c>
      <c r="B16482" s="275" t="s">
        <v>0</v>
      </c>
      <c r="C16482" s="1329" t="s">
        <v>12202</v>
      </c>
      <c r="D16482" s="514" t="s">
        <v>33</v>
      </c>
      <c r="E16482" s="673">
        <v>1.46</v>
      </c>
      <c r="F16482" s="761"/>
    </row>
    <row r="16483" spans="1:6" customFormat="1" ht="24.75">
      <c r="A16483" s="514">
        <v>93404</v>
      </c>
      <c r="B16483" s="275" t="s">
        <v>0</v>
      </c>
      <c r="C16483" s="1329" t="s">
        <v>24384</v>
      </c>
      <c r="D16483" s="514" t="s">
        <v>33</v>
      </c>
      <c r="E16483" s="673">
        <v>7.75</v>
      </c>
      <c r="F16483" s="761"/>
    </row>
    <row r="16484" spans="1:6" customFormat="1" ht="24.75">
      <c r="A16484" s="514">
        <v>93405</v>
      </c>
      <c r="B16484" s="275" t="s">
        <v>0</v>
      </c>
      <c r="C16484" s="1329" t="s">
        <v>24385</v>
      </c>
      <c r="D16484" s="514" t="s">
        <v>33</v>
      </c>
      <c r="E16484" s="673">
        <v>1.98</v>
      </c>
      <c r="F16484" s="761"/>
    </row>
    <row r="16485" spans="1:6" customFormat="1" ht="24.75">
      <c r="A16485" s="514">
        <v>93406</v>
      </c>
      <c r="B16485" s="275" t="s">
        <v>0</v>
      </c>
      <c r="C16485" s="1329" t="s">
        <v>24386</v>
      </c>
      <c r="D16485" s="514" t="s">
        <v>33</v>
      </c>
      <c r="E16485" s="673">
        <v>9.3000000000000007</v>
      </c>
      <c r="F16485" s="761"/>
    </row>
    <row r="16486" spans="1:6" customFormat="1" ht="24.75">
      <c r="A16486" s="514">
        <v>93407</v>
      </c>
      <c r="B16486" s="275" t="s">
        <v>0</v>
      </c>
      <c r="C16486" s="1329" t="s">
        <v>24387</v>
      </c>
      <c r="D16486" s="514" t="s">
        <v>33</v>
      </c>
      <c r="E16486" s="673">
        <v>45.54</v>
      </c>
      <c r="F16486" s="761"/>
    </row>
    <row r="16487" spans="1:6" customFormat="1">
      <c r="A16487" s="514">
        <v>102936</v>
      </c>
      <c r="B16487" s="275" t="s">
        <v>0</v>
      </c>
      <c r="C16487" s="1329" t="s">
        <v>24388</v>
      </c>
      <c r="D16487" s="514" t="s">
        <v>33</v>
      </c>
      <c r="E16487" s="673">
        <v>0</v>
      </c>
      <c r="F16487" s="761"/>
    </row>
    <row r="16488" spans="1:6" customFormat="1">
      <c r="A16488" s="514">
        <v>102937</v>
      </c>
      <c r="B16488" s="275" t="s">
        <v>0</v>
      </c>
      <c r="C16488" s="1329" t="s">
        <v>24389</v>
      </c>
      <c r="D16488" s="514" t="s">
        <v>33</v>
      </c>
      <c r="E16488" s="673">
        <v>0</v>
      </c>
      <c r="F16488" s="761"/>
    </row>
    <row r="16489" spans="1:6" customFormat="1">
      <c r="A16489" s="514">
        <v>102938</v>
      </c>
      <c r="B16489" s="275" t="s">
        <v>0</v>
      </c>
      <c r="C16489" s="1329" t="s">
        <v>24390</v>
      </c>
      <c r="D16489" s="514" t="s">
        <v>33</v>
      </c>
      <c r="E16489" s="673">
        <v>0</v>
      </c>
      <c r="F16489" s="761"/>
    </row>
    <row r="16490" spans="1:6" customFormat="1">
      <c r="A16490" s="514">
        <v>102939</v>
      </c>
      <c r="B16490" s="275" t="s">
        <v>0</v>
      </c>
      <c r="C16490" s="1329" t="s">
        <v>12207</v>
      </c>
      <c r="D16490" s="514" t="s">
        <v>33</v>
      </c>
      <c r="E16490" s="673">
        <v>10.93</v>
      </c>
      <c r="F16490" s="761"/>
    </row>
    <row r="16491" spans="1:6" customFormat="1" ht="24.75">
      <c r="A16491" s="514">
        <v>103159</v>
      </c>
      <c r="B16491" s="275" t="s">
        <v>0</v>
      </c>
      <c r="C16491" s="1329" t="s">
        <v>24391</v>
      </c>
      <c r="D16491" s="514" t="s">
        <v>33</v>
      </c>
      <c r="E16491" s="673">
        <v>0</v>
      </c>
      <c r="F16491" s="761"/>
    </row>
    <row r="16492" spans="1:6" customFormat="1" ht="24.75">
      <c r="A16492" s="514">
        <v>103160</v>
      </c>
      <c r="B16492" s="275" t="s">
        <v>0</v>
      </c>
      <c r="C16492" s="1329" t="s">
        <v>24392</v>
      </c>
      <c r="D16492" s="514" t="s">
        <v>33</v>
      </c>
      <c r="E16492" s="673">
        <v>0</v>
      </c>
      <c r="F16492" s="761"/>
    </row>
    <row r="16493" spans="1:6" customFormat="1" ht="24.75">
      <c r="A16493" s="514">
        <v>103161</v>
      </c>
      <c r="B16493" s="275" t="s">
        <v>0</v>
      </c>
      <c r="C16493" s="1329" t="s">
        <v>24393</v>
      </c>
      <c r="D16493" s="514" t="s">
        <v>33</v>
      </c>
      <c r="E16493" s="673">
        <v>0</v>
      </c>
      <c r="F16493" s="761"/>
    </row>
    <row r="16494" spans="1:6" customFormat="1" ht="24.75">
      <c r="A16494" s="514">
        <v>103162</v>
      </c>
      <c r="B16494" s="275" t="s">
        <v>0</v>
      </c>
      <c r="C16494" s="1329" t="s">
        <v>12212</v>
      </c>
      <c r="D16494" s="514" t="s">
        <v>33</v>
      </c>
      <c r="E16494" s="673">
        <v>0.78</v>
      </c>
      <c r="F16494" s="761"/>
    </row>
    <row r="16495" spans="1:6" customFormat="1" ht="24.75">
      <c r="A16495" s="514">
        <v>103153</v>
      </c>
      <c r="B16495" s="275" t="s">
        <v>0</v>
      </c>
      <c r="C16495" s="1329" t="s">
        <v>24394</v>
      </c>
      <c r="D16495" s="514" t="s">
        <v>33</v>
      </c>
      <c r="E16495" s="673">
        <v>0</v>
      </c>
      <c r="F16495" s="761"/>
    </row>
    <row r="16496" spans="1:6" customFormat="1" ht="24.75">
      <c r="A16496" s="514">
        <v>103154</v>
      </c>
      <c r="B16496" s="275" t="s">
        <v>0</v>
      </c>
      <c r="C16496" s="1329" t="s">
        <v>24395</v>
      </c>
      <c r="D16496" s="514" t="s">
        <v>33</v>
      </c>
      <c r="E16496" s="673">
        <v>0</v>
      </c>
      <c r="F16496" s="761"/>
    </row>
    <row r="16497" spans="1:6" customFormat="1" ht="24.75">
      <c r="A16497" s="514">
        <v>103155</v>
      </c>
      <c r="B16497" s="275" t="s">
        <v>0</v>
      </c>
      <c r="C16497" s="1329" t="s">
        <v>24396</v>
      </c>
      <c r="D16497" s="514" t="s">
        <v>33</v>
      </c>
      <c r="E16497" s="673">
        <v>0</v>
      </c>
      <c r="F16497" s="761"/>
    </row>
    <row r="16498" spans="1:6" customFormat="1" ht="24.75">
      <c r="A16498" s="514">
        <v>103156</v>
      </c>
      <c r="B16498" s="275" t="s">
        <v>0</v>
      </c>
      <c r="C16498" s="1329" t="s">
        <v>12211</v>
      </c>
      <c r="D16498" s="514" t="s">
        <v>33</v>
      </c>
      <c r="E16498" s="673">
        <v>2.78</v>
      </c>
      <c r="F16498" s="761"/>
    </row>
    <row r="16499" spans="1:6" customFormat="1" ht="24.75">
      <c r="A16499" s="514">
        <v>103171</v>
      </c>
      <c r="B16499" s="275" t="s">
        <v>0</v>
      </c>
      <c r="C16499" s="1329" t="s">
        <v>24397</v>
      </c>
      <c r="D16499" s="514" t="s">
        <v>33</v>
      </c>
      <c r="E16499" s="673">
        <v>0</v>
      </c>
      <c r="F16499" s="761"/>
    </row>
    <row r="16500" spans="1:6" customFormat="1" ht="24.75">
      <c r="A16500" s="514">
        <v>103172</v>
      </c>
      <c r="B16500" s="275" t="s">
        <v>0</v>
      </c>
      <c r="C16500" s="1329" t="s">
        <v>24398</v>
      </c>
      <c r="D16500" s="514" t="s">
        <v>33</v>
      </c>
      <c r="E16500" s="673">
        <v>0</v>
      </c>
      <c r="F16500" s="761"/>
    </row>
    <row r="16501" spans="1:6" customFormat="1" ht="24.75">
      <c r="A16501" s="514">
        <v>103173</v>
      </c>
      <c r="B16501" s="275" t="s">
        <v>0</v>
      </c>
      <c r="C16501" s="1329" t="s">
        <v>24399</v>
      </c>
      <c r="D16501" s="514" t="s">
        <v>33</v>
      </c>
      <c r="E16501" s="673">
        <v>0</v>
      </c>
      <c r="F16501" s="761"/>
    </row>
    <row r="16502" spans="1:6" customFormat="1" ht="24.75">
      <c r="A16502" s="514">
        <v>103174</v>
      </c>
      <c r="B16502" s="275" t="s">
        <v>0</v>
      </c>
      <c r="C16502" s="1329" t="s">
        <v>12214</v>
      </c>
      <c r="D16502" s="514" t="s">
        <v>33</v>
      </c>
      <c r="E16502" s="673">
        <v>2.2200000000000002</v>
      </c>
      <c r="F16502" s="761"/>
    </row>
    <row r="16503" spans="1:6" customFormat="1" ht="24.75">
      <c r="A16503" s="514">
        <v>103177</v>
      </c>
      <c r="B16503" s="275" t="s">
        <v>0</v>
      </c>
      <c r="C16503" s="1329" t="s">
        <v>24400</v>
      </c>
      <c r="D16503" s="514" t="s">
        <v>33</v>
      </c>
      <c r="E16503" s="673">
        <v>0</v>
      </c>
      <c r="F16503" s="761"/>
    </row>
    <row r="16504" spans="1:6" customFormat="1" ht="24.75">
      <c r="A16504" s="514">
        <v>103178</v>
      </c>
      <c r="B16504" s="275" t="s">
        <v>0</v>
      </c>
      <c r="C16504" s="1329" t="s">
        <v>24401</v>
      </c>
      <c r="D16504" s="514" t="s">
        <v>33</v>
      </c>
      <c r="E16504" s="673">
        <v>0</v>
      </c>
      <c r="F16504" s="761"/>
    </row>
    <row r="16505" spans="1:6" customFormat="1" ht="24.75">
      <c r="A16505" s="514">
        <v>103179</v>
      </c>
      <c r="B16505" s="275" t="s">
        <v>0</v>
      </c>
      <c r="C16505" s="1329" t="s">
        <v>24402</v>
      </c>
      <c r="D16505" s="514" t="s">
        <v>33</v>
      </c>
      <c r="E16505" s="673">
        <v>0</v>
      </c>
      <c r="F16505" s="761"/>
    </row>
    <row r="16506" spans="1:6" customFormat="1" ht="24.75">
      <c r="A16506" s="514">
        <v>103180</v>
      </c>
      <c r="B16506" s="275" t="s">
        <v>0</v>
      </c>
      <c r="C16506" s="1329" t="s">
        <v>12215</v>
      </c>
      <c r="D16506" s="514" t="s">
        <v>33</v>
      </c>
      <c r="E16506" s="673">
        <v>5.1100000000000003</v>
      </c>
      <c r="F16506" s="761"/>
    </row>
    <row r="16507" spans="1:6" customFormat="1" ht="24.75">
      <c r="A16507" s="514">
        <v>103165</v>
      </c>
      <c r="B16507" s="275" t="s">
        <v>0</v>
      </c>
      <c r="C16507" s="1329" t="s">
        <v>24403</v>
      </c>
      <c r="D16507" s="514" t="s">
        <v>33</v>
      </c>
      <c r="E16507" s="673">
        <v>0</v>
      </c>
      <c r="F16507" s="761"/>
    </row>
    <row r="16508" spans="1:6" customFormat="1" ht="24.75">
      <c r="A16508" s="514">
        <v>103166</v>
      </c>
      <c r="B16508" s="275" t="s">
        <v>0</v>
      </c>
      <c r="C16508" s="1329" t="s">
        <v>24404</v>
      </c>
      <c r="D16508" s="514" t="s">
        <v>33</v>
      </c>
      <c r="E16508" s="673">
        <v>0</v>
      </c>
      <c r="F16508" s="761"/>
    </row>
    <row r="16509" spans="1:6" customFormat="1" ht="24.75">
      <c r="A16509" s="514">
        <v>103167</v>
      </c>
      <c r="B16509" s="275" t="s">
        <v>0</v>
      </c>
      <c r="C16509" s="1329" t="s">
        <v>24405</v>
      </c>
      <c r="D16509" s="514" t="s">
        <v>33</v>
      </c>
      <c r="E16509" s="673">
        <v>0</v>
      </c>
      <c r="F16509" s="761"/>
    </row>
    <row r="16510" spans="1:6" customFormat="1" ht="24.75">
      <c r="A16510" s="514">
        <v>103168</v>
      </c>
      <c r="B16510" s="275" t="s">
        <v>0</v>
      </c>
      <c r="C16510" s="1329" t="s">
        <v>12213</v>
      </c>
      <c r="D16510" s="514" t="s">
        <v>33</v>
      </c>
      <c r="E16510" s="673">
        <v>0.88</v>
      </c>
      <c r="F16510" s="761"/>
    </row>
    <row r="16511" spans="1:6" customFormat="1">
      <c r="A16511" s="514">
        <v>102864</v>
      </c>
      <c r="B16511" s="275" t="s">
        <v>0</v>
      </c>
      <c r="C16511" s="1329" t="s">
        <v>24406</v>
      </c>
      <c r="D16511" s="514" t="s">
        <v>33</v>
      </c>
      <c r="E16511" s="673">
        <v>0</v>
      </c>
      <c r="F16511" s="761"/>
    </row>
    <row r="16512" spans="1:6" customFormat="1">
      <c r="A16512" s="514">
        <v>102865</v>
      </c>
      <c r="B16512" s="275" t="s">
        <v>0</v>
      </c>
      <c r="C16512" s="1329" t="s">
        <v>24407</v>
      </c>
      <c r="D16512" s="514" t="s">
        <v>33</v>
      </c>
      <c r="E16512" s="673">
        <v>0</v>
      </c>
      <c r="F16512" s="761"/>
    </row>
    <row r="16513" spans="1:6" customFormat="1">
      <c r="A16513" s="514">
        <v>102866</v>
      </c>
      <c r="B16513" s="275" t="s">
        <v>0</v>
      </c>
      <c r="C16513" s="1329" t="s">
        <v>24408</v>
      </c>
      <c r="D16513" s="514" t="s">
        <v>33</v>
      </c>
      <c r="E16513" s="673">
        <v>0</v>
      </c>
      <c r="F16513" s="761"/>
    </row>
    <row r="16514" spans="1:6" customFormat="1">
      <c r="A16514" s="514">
        <v>102867</v>
      </c>
      <c r="B16514" s="275" t="s">
        <v>0</v>
      </c>
      <c r="C16514" s="1329" t="s">
        <v>12203</v>
      </c>
      <c r="D16514" s="514" t="s">
        <v>33</v>
      </c>
      <c r="E16514" s="673">
        <v>0.79</v>
      </c>
      <c r="F16514" s="761"/>
    </row>
    <row r="16515" spans="1:6" customFormat="1">
      <c r="A16515" s="514">
        <v>92108</v>
      </c>
      <c r="B16515" s="275" t="s">
        <v>0</v>
      </c>
      <c r="C16515" s="1329" t="s">
        <v>12169</v>
      </c>
      <c r="D16515" s="514" t="s">
        <v>33</v>
      </c>
      <c r="E16515" s="673">
        <v>1.1599999999999999</v>
      </c>
      <c r="F16515" s="761"/>
    </row>
    <row r="16516" spans="1:6" customFormat="1">
      <c r="A16516" s="514">
        <v>92109</v>
      </c>
      <c r="B16516" s="275" t="s">
        <v>0</v>
      </c>
      <c r="C16516" s="1329" t="s">
        <v>12170</v>
      </c>
      <c r="D16516" s="514" t="s">
        <v>33</v>
      </c>
      <c r="E16516" s="673">
        <v>0.26</v>
      </c>
      <c r="F16516" s="761"/>
    </row>
    <row r="16517" spans="1:6" customFormat="1">
      <c r="A16517" s="514">
        <v>92110</v>
      </c>
      <c r="B16517" s="275" t="s">
        <v>0</v>
      </c>
      <c r="C16517" s="1329" t="s">
        <v>12171</v>
      </c>
      <c r="D16517" s="514" t="s">
        <v>33</v>
      </c>
      <c r="E16517" s="673">
        <v>1.45</v>
      </c>
      <c r="F16517" s="761"/>
    </row>
    <row r="16518" spans="1:6" customFormat="1">
      <c r="A16518" s="514">
        <v>92111</v>
      </c>
      <c r="B16518" s="275" t="s">
        <v>0</v>
      </c>
      <c r="C16518" s="1329" t="s">
        <v>12172</v>
      </c>
      <c r="D16518" s="514" t="s">
        <v>33</v>
      </c>
      <c r="E16518" s="673">
        <v>1.46</v>
      </c>
      <c r="F16518" s="761"/>
    </row>
    <row r="16519" spans="1:6" customFormat="1" ht="24.75">
      <c r="A16519" s="514">
        <v>90670</v>
      </c>
      <c r="B16519" s="275" t="s">
        <v>0</v>
      </c>
      <c r="C16519" s="1329" t="s">
        <v>719</v>
      </c>
      <c r="D16519" s="514" t="s">
        <v>33</v>
      </c>
      <c r="E16519" s="673">
        <v>228.32</v>
      </c>
      <c r="F16519" s="761"/>
    </row>
    <row r="16520" spans="1:6" customFormat="1" ht="24.75">
      <c r="A16520" s="514">
        <v>90671</v>
      </c>
      <c r="B16520" s="275" t="s">
        <v>0</v>
      </c>
      <c r="C16520" s="1329" t="s">
        <v>720</v>
      </c>
      <c r="D16520" s="514" t="s">
        <v>33</v>
      </c>
      <c r="E16520" s="673">
        <v>61.25</v>
      </c>
      <c r="F16520" s="761"/>
    </row>
    <row r="16521" spans="1:6" customFormat="1" ht="24.75">
      <c r="A16521" s="514">
        <v>90672</v>
      </c>
      <c r="B16521" s="275" t="s">
        <v>0</v>
      </c>
      <c r="C16521" s="1329" t="s">
        <v>721</v>
      </c>
      <c r="D16521" s="514" t="s">
        <v>33</v>
      </c>
      <c r="E16521" s="673">
        <v>285.72000000000003</v>
      </c>
      <c r="F16521" s="761"/>
    </row>
    <row r="16522" spans="1:6" customFormat="1" ht="24.75">
      <c r="A16522" s="514">
        <v>90673</v>
      </c>
      <c r="B16522" s="275" t="s">
        <v>0</v>
      </c>
      <c r="C16522" s="1329" t="s">
        <v>722</v>
      </c>
      <c r="D16522" s="514" t="s">
        <v>33</v>
      </c>
      <c r="E16522" s="673">
        <v>115.54</v>
      </c>
      <c r="F16522" s="761"/>
    </row>
    <row r="16523" spans="1:6" customFormat="1" ht="24.75">
      <c r="A16523" s="514">
        <v>93220</v>
      </c>
      <c r="B16523" s="275" t="s">
        <v>0</v>
      </c>
      <c r="C16523" s="1329" t="s">
        <v>829</v>
      </c>
      <c r="D16523" s="514" t="s">
        <v>33</v>
      </c>
      <c r="E16523" s="673">
        <v>350.09</v>
      </c>
      <c r="F16523" s="761"/>
    </row>
    <row r="16524" spans="1:6" customFormat="1" ht="24.75">
      <c r="A16524" s="514">
        <v>93221</v>
      </c>
      <c r="B16524" s="275" t="s">
        <v>0</v>
      </c>
      <c r="C16524" s="1329" t="s">
        <v>830</v>
      </c>
      <c r="D16524" s="514" t="s">
        <v>33</v>
      </c>
      <c r="E16524" s="673">
        <v>93.92</v>
      </c>
      <c r="F16524" s="761"/>
    </row>
    <row r="16525" spans="1:6" customFormat="1" ht="24.75">
      <c r="A16525" s="514">
        <v>93222</v>
      </c>
      <c r="B16525" s="275" t="s">
        <v>0</v>
      </c>
      <c r="C16525" s="1329" t="s">
        <v>831</v>
      </c>
      <c r="D16525" s="514" t="s">
        <v>33</v>
      </c>
      <c r="E16525" s="673">
        <v>438.11</v>
      </c>
      <c r="F16525" s="761"/>
    </row>
    <row r="16526" spans="1:6" customFormat="1" ht="24.75">
      <c r="A16526" s="514">
        <v>93223</v>
      </c>
      <c r="B16526" s="275" t="s">
        <v>0</v>
      </c>
      <c r="C16526" s="1329" t="s">
        <v>13598</v>
      </c>
      <c r="D16526" s="514" t="s">
        <v>33</v>
      </c>
      <c r="E16526" s="673">
        <v>150.91</v>
      </c>
      <c r="F16526" s="761"/>
    </row>
    <row r="16527" spans="1:6" customFormat="1">
      <c r="A16527" s="514">
        <v>104691</v>
      </c>
      <c r="B16527" s="275" t="s">
        <v>0</v>
      </c>
      <c r="C16527" s="1329" t="s">
        <v>24409</v>
      </c>
      <c r="D16527" s="514" t="s">
        <v>33</v>
      </c>
      <c r="E16527" s="673">
        <v>0.91</v>
      </c>
      <c r="F16527" s="761"/>
    </row>
    <row r="16528" spans="1:6" customFormat="1">
      <c r="A16528" s="514">
        <v>104692</v>
      </c>
      <c r="B16528" s="275" t="s">
        <v>0</v>
      </c>
      <c r="C16528" s="1329" t="s">
        <v>24410</v>
      </c>
      <c r="D16528" s="514" t="s">
        <v>33</v>
      </c>
      <c r="E16528" s="673">
        <v>0.21</v>
      </c>
      <c r="F16528" s="761"/>
    </row>
    <row r="16529" spans="1:6" customFormat="1">
      <c r="A16529" s="514">
        <v>104693</v>
      </c>
      <c r="B16529" s="275" t="s">
        <v>0</v>
      </c>
      <c r="C16529" s="1329" t="s">
        <v>24411</v>
      </c>
      <c r="D16529" s="514" t="s">
        <v>33</v>
      </c>
      <c r="E16529" s="673">
        <v>1.1299999999999999</v>
      </c>
      <c r="F16529" s="761"/>
    </row>
    <row r="16530" spans="1:6" customFormat="1">
      <c r="A16530" s="514">
        <v>104694</v>
      </c>
      <c r="B16530" s="275" t="s">
        <v>0</v>
      </c>
      <c r="C16530" s="1329" t="s">
        <v>12224</v>
      </c>
      <c r="D16530" s="514" t="s">
        <v>33</v>
      </c>
      <c r="E16530" s="673">
        <v>2.4900000000000002</v>
      </c>
      <c r="F16530" s="761"/>
    </row>
    <row r="16531" spans="1:6" customFormat="1" ht="24.75">
      <c r="A16531" s="514">
        <v>90676</v>
      </c>
      <c r="B16531" s="275" t="s">
        <v>0</v>
      </c>
      <c r="C16531" s="1329" t="s">
        <v>723</v>
      </c>
      <c r="D16531" s="514" t="s">
        <v>33</v>
      </c>
      <c r="E16531" s="673">
        <v>94.68</v>
      </c>
      <c r="F16531" s="761"/>
    </row>
    <row r="16532" spans="1:6" customFormat="1" ht="24.75">
      <c r="A16532" s="514">
        <v>91021</v>
      </c>
      <c r="B16532" s="275" t="s">
        <v>0</v>
      </c>
      <c r="C16532" s="1329" t="s">
        <v>749</v>
      </c>
      <c r="D16532" s="514" t="s">
        <v>33</v>
      </c>
      <c r="E16532" s="673">
        <v>11.65</v>
      </c>
      <c r="F16532" s="761"/>
    </row>
    <row r="16533" spans="1:6" customFormat="1" ht="24.75">
      <c r="A16533" s="514">
        <v>90677</v>
      </c>
      <c r="B16533" s="275" t="s">
        <v>0</v>
      </c>
      <c r="C16533" s="1329" t="s">
        <v>724</v>
      </c>
      <c r="D16533" s="514" t="s">
        <v>33</v>
      </c>
      <c r="E16533" s="673">
        <v>28.77</v>
      </c>
      <c r="F16533" s="761"/>
    </row>
    <row r="16534" spans="1:6" customFormat="1" ht="24.75">
      <c r="A16534" s="514">
        <v>90678</v>
      </c>
      <c r="B16534" s="275" t="s">
        <v>0</v>
      </c>
      <c r="C16534" s="1329" t="s">
        <v>725</v>
      </c>
      <c r="D16534" s="514" t="s">
        <v>33</v>
      </c>
      <c r="E16534" s="673">
        <v>133.13999999999999</v>
      </c>
      <c r="F16534" s="761"/>
    </row>
    <row r="16535" spans="1:6" customFormat="1" ht="24.75">
      <c r="A16535" s="514">
        <v>90679</v>
      </c>
      <c r="B16535" s="275" t="s">
        <v>0</v>
      </c>
      <c r="C16535" s="1329" t="s">
        <v>726</v>
      </c>
      <c r="D16535" s="514" t="s">
        <v>33</v>
      </c>
      <c r="E16535" s="673">
        <v>88.6</v>
      </c>
      <c r="F16535" s="761"/>
    </row>
    <row r="16536" spans="1:6" customFormat="1" ht="24.75">
      <c r="A16536" s="514">
        <v>102870</v>
      </c>
      <c r="B16536" s="275" t="s">
        <v>0</v>
      </c>
      <c r="C16536" s="1329" t="s">
        <v>24412</v>
      </c>
      <c r="D16536" s="514" t="s">
        <v>33</v>
      </c>
      <c r="E16536" s="673">
        <v>332.98</v>
      </c>
      <c r="F16536" s="761"/>
    </row>
    <row r="16537" spans="1:6" customFormat="1" ht="24.75">
      <c r="A16537" s="514">
        <v>102871</v>
      </c>
      <c r="B16537" s="275" t="s">
        <v>0</v>
      </c>
      <c r="C16537" s="1329" t="s">
        <v>24413</v>
      </c>
      <c r="D16537" s="514" t="s">
        <v>33</v>
      </c>
      <c r="E16537" s="673">
        <v>89.96</v>
      </c>
      <c r="F16537" s="761"/>
    </row>
    <row r="16538" spans="1:6" customFormat="1" ht="24.75">
      <c r="A16538" s="514">
        <v>102872</v>
      </c>
      <c r="B16538" s="275" t="s">
        <v>0</v>
      </c>
      <c r="C16538" s="1329" t="s">
        <v>24414</v>
      </c>
      <c r="D16538" s="514" t="s">
        <v>33</v>
      </c>
      <c r="E16538" s="673">
        <v>416.69</v>
      </c>
      <c r="F16538" s="761"/>
    </row>
    <row r="16539" spans="1:6" customFormat="1" ht="24.75">
      <c r="A16539" s="514">
        <v>102873</v>
      </c>
      <c r="B16539" s="275" t="s">
        <v>0</v>
      </c>
      <c r="C16539" s="1329" t="s">
        <v>946</v>
      </c>
      <c r="D16539" s="514" t="s">
        <v>33</v>
      </c>
      <c r="E16539" s="673">
        <v>115.54</v>
      </c>
      <c r="F16539" s="761"/>
    </row>
    <row r="16540" spans="1:6" customFormat="1" ht="24.75">
      <c r="A16540" s="514">
        <v>102960</v>
      </c>
      <c r="B16540" s="275" t="s">
        <v>0</v>
      </c>
      <c r="C16540" s="1329" t="s">
        <v>24415</v>
      </c>
      <c r="D16540" s="514" t="s">
        <v>33</v>
      </c>
      <c r="E16540" s="673">
        <v>161.6</v>
      </c>
      <c r="F16540" s="761"/>
    </row>
    <row r="16541" spans="1:6" customFormat="1" ht="24.75">
      <c r="A16541" s="514">
        <v>102961</v>
      </c>
      <c r="B16541" s="275" t="s">
        <v>0</v>
      </c>
      <c r="C16541" s="1329" t="s">
        <v>24416</v>
      </c>
      <c r="D16541" s="514" t="s">
        <v>33</v>
      </c>
      <c r="E16541" s="673">
        <v>43.66</v>
      </c>
      <c r="F16541" s="761"/>
    </row>
    <row r="16542" spans="1:6" customFormat="1" ht="24.75">
      <c r="A16542" s="514">
        <v>102962</v>
      </c>
      <c r="B16542" s="275" t="s">
        <v>0</v>
      </c>
      <c r="C16542" s="1329" t="s">
        <v>24417</v>
      </c>
      <c r="D16542" s="514" t="s">
        <v>33</v>
      </c>
      <c r="E16542" s="673">
        <v>151.59</v>
      </c>
      <c r="F16542" s="761"/>
    </row>
    <row r="16543" spans="1:6" customFormat="1" ht="24.75">
      <c r="A16543" s="514">
        <v>102963</v>
      </c>
      <c r="B16543" s="275" t="s">
        <v>0</v>
      </c>
      <c r="C16543" s="1329" t="s">
        <v>951</v>
      </c>
      <c r="D16543" s="514" t="s">
        <v>33</v>
      </c>
      <c r="E16543" s="673">
        <v>81.900000000000006</v>
      </c>
      <c r="F16543" s="761"/>
    </row>
    <row r="16544" spans="1:6" customFormat="1">
      <c r="A16544" s="514">
        <v>90621</v>
      </c>
      <c r="B16544" s="275" t="s">
        <v>0</v>
      </c>
      <c r="C16544" s="1329" t="s">
        <v>691</v>
      </c>
      <c r="D16544" s="514" t="s">
        <v>33</v>
      </c>
      <c r="E16544" s="673">
        <v>2.85</v>
      </c>
      <c r="F16544" s="761"/>
    </row>
    <row r="16545" spans="1:6" customFormat="1">
      <c r="A16545" s="514">
        <v>90622</v>
      </c>
      <c r="B16545" s="275" t="s">
        <v>0</v>
      </c>
      <c r="C16545" s="1329" t="s">
        <v>692</v>
      </c>
      <c r="D16545" s="514" t="s">
        <v>33</v>
      </c>
      <c r="E16545" s="673">
        <v>0.66</v>
      </c>
      <c r="F16545" s="761"/>
    </row>
    <row r="16546" spans="1:6" customFormat="1">
      <c r="A16546" s="514">
        <v>90623</v>
      </c>
      <c r="B16546" s="275" t="s">
        <v>0</v>
      </c>
      <c r="C16546" s="1329" t="s">
        <v>693</v>
      </c>
      <c r="D16546" s="514" t="s">
        <v>33</v>
      </c>
      <c r="E16546" s="673">
        <v>3.57</v>
      </c>
      <c r="F16546" s="761"/>
    </row>
    <row r="16547" spans="1:6" customFormat="1">
      <c r="A16547" s="514">
        <v>90624</v>
      </c>
      <c r="B16547" s="275" t="s">
        <v>0</v>
      </c>
      <c r="C16547" s="1329" t="s">
        <v>694</v>
      </c>
      <c r="D16547" s="514" t="s">
        <v>33</v>
      </c>
      <c r="E16547" s="673">
        <v>3.66</v>
      </c>
      <c r="F16547" s="761"/>
    </row>
    <row r="16548" spans="1:6" customFormat="1">
      <c r="A16548" s="514">
        <v>102876</v>
      </c>
      <c r="B16548" s="275" t="s">
        <v>0</v>
      </c>
      <c r="C16548" s="1329" t="s">
        <v>24418</v>
      </c>
      <c r="D16548" s="514" t="s">
        <v>33</v>
      </c>
      <c r="E16548" s="673">
        <v>462.74</v>
      </c>
      <c r="F16548" s="761"/>
    </row>
    <row r="16549" spans="1:6" customFormat="1">
      <c r="A16549" s="514">
        <v>102877</v>
      </c>
      <c r="B16549" s="275" t="s">
        <v>0</v>
      </c>
      <c r="C16549" s="1329" t="s">
        <v>24419</v>
      </c>
      <c r="D16549" s="514" t="s">
        <v>33</v>
      </c>
      <c r="E16549" s="673">
        <v>125.01</v>
      </c>
      <c r="F16549" s="761"/>
    </row>
    <row r="16550" spans="1:6" customFormat="1">
      <c r="A16550" s="514">
        <v>102878</v>
      </c>
      <c r="B16550" s="275" t="s">
        <v>0</v>
      </c>
      <c r="C16550" s="1329" t="s">
        <v>24420</v>
      </c>
      <c r="D16550" s="514" t="s">
        <v>33</v>
      </c>
      <c r="E16550" s="673">
        <v>579.07000000000005</v>
      </c>
      <c r="F16550" s="761"/>
    </row>
    <row r="16551" spans="1:6" customFormat="1">
      <c r="A16551" s="514">
        <v>102879</v>
      </c>
      <c r="B16551" s="275" t="s">
        <v>0</v>
      </c>
      <c r="C16551" s="1329" t="s">
        <v>947</v>
      </c>
      <c r="D16551" s="514" t="s">
        <v>33</v>
      </c>
      <c r="E16551" s="673">
        <v>173.4</v>
      </c>
      <c r="F16551" s="761"/>
    </row>
    <row r="16552" spans="1:6" customFormat="1" ht="24.75">
      <c r="A16552" s="514">
        <v>103220</v>
      </c>
      <c r="B16552" s="275" t="s">
        <v>0</v>
      </c>
      <c r="C16552" s="1329" t="s">
        <v>24421</v>
      </c>
      <c r="D16552" s="514" t="s">
        <v>33</v>
      </c>
      <c r="E16552" s="673">
        <v>141.51</v>
      </c>
      <c r="F16552" s="761"/>
    </row>
    <row r="16553" spans="1:6" customFormat="1" ht="24.75">
      <c r="A16553" s="514">
        <v>103221</v>
      </c>
      <c r="B16553" s="275" t="s">
        <v>0</v>
      </c>
      <c r="C16553" s="1329" t="s">
        <v>24422</v>
      </c>
      <c r="D16553" s="514" t="s">
        <v>33</v>
      </c>
      <c r="E16553" s="673">
        <v>38.229999999999997</v>
      </c>
      <c r="F16553" s="761"/>
    </row>
    <row r="16554" spans="1:6" customFormat="1" ht="24.75">
      <c r="A16554" s="514">
        <v>103222</v>
      </c>
      <c r="B16554" s="275" t="s">
        <v>0</v>
      </c>
      <c r="C16554" s="1329" t="s">
        <v>24423</v>
      </c>
      <c r="D16554" s="514" t="s">
        <v>33</v>
      </c>
      <c r="E16554" s="673">
        <v>177.09</v>
      </c>
      <c r="F16554" s="761"/>
    </row>
    <row r="16555" spans="1:6" customFormat="1" ht="24.75">
      <c r="A16555" s="514">
        <v>103223</v>
      </c>
      <c r="B16555" s="275" t="s">
        <v>0</v>
      </c>
      <c r="C16555" s="1329" t="s">
        <v>12216</v>
      </c>
      <c r="D16555" s="514" t="s">
        <v>33</v>
      </c>
      <c r="E16555" s="673">
        <v>33.869999999999997</v>
      </c>
      <c r="F16555" s="761"/>
    </row>
    <row r="16556" spans="1:6" customFormat="1" ht="24.75">
      <c r="A16556" s="514">
        <v>103232</v>
      </c>
      <c r="B16556" s="275" t="s">
        <v>0</v>
      </c>
      <c r="C16556" s="1329" t="s">
        <v>24424</v>
      </c>
      <c r="D16556" s="514" t="s">
        <v>33</v>
      </c>
      <c r="E16556" s="673">
        <v>443.98</v>
      </c>
      <c r="F16556" s="761"/>
    </row>
    <row r="16557" spans="1:6" customFormat="1" ht="24.75">
      <c r="A16557" s="514">
        <v>103233</v>
      </c>
      <c r="B16557" s="275" t="s">
        <v>0</v>
      </c>
      <c r="C16557" s="1329" t="s">
        <v>24425</v>
      </c>
      <c r="D16557" s="514" t="s">
        <v>33</v>
      </c>
      <c r="E16557" s="673">
        <v>119.95</v>
      </c>
      <c r="F16557" s="761"/>
    </row>
    <row r="16558" spans="1:6" customFormat="1" ht="24.75">
      <c r="A16558" s="514">
        <v>103234</v>
      </c>
      <c r="B16558" s="275" t="s">
        <v>0</v>
      </c>
      <c r="C16558" s="1329" t="s">
        <v>24426</v>
      </c>
      <c r="D16558" s="514" t="s">
        <v>33</v>
      </c>
      <c r="E16558" s="673">
        <v>583.09</v>
      </c>
      <c r="F16558" s="761"/>
    </row>
    <row r="16559" spans="1:6" customFormat="1" ht="24.75">
      <c r="A16559" s="514">
        <v>103235</v>
      </c>
      <c r="B16559" s="275" t="s">
        <v>0</v>
      </c>
      <c r="C16559" s="1329" t="s">
        <v>12218</v>
      </c>
      <c r="D16559" s="514" t="s">
        <v>33</v>
      </c>
      <c r="E16559" s="673">
        <v>99.17</v>
      </c>
      <c r="F16559" s="761"/>
    </row>
    <row r="16560" spans="1:6" customFormat="1" ht="24.75">
      <c r="A16560" s="514">
        <v>103228</v>
      </c>
      <c r="B16560" s="275" t="s">
        <v>0</v>
      </c>
      <c r="C16560" s="1329" t="s">
        <v>24427</v>
      </c>
      <c r="D16560" s="514" t="s">
        <v>33</v>
      </c>
      <c r="E16560" s="673">
        <v>406.28</v>
      </c>
      <c r="F16560" s="761"/>
    </row>
    <row r="16561" spans="1:6" customFormat="1" ht="24.75">
      <c r="A16561" s="514">
        <v>103226</v>
      </c>
      <c r="B16561" s="275" t="s">
        <v>0</v>
      </c>
      <c r="C16561" s="1329" t="s">
        <v>24428</v>
      </c>
      <c r="D16561" s="514" t="s">
        <v>33</v>
      </c>
      <c r="E16561" s="673">
        <v>324.66000000000003</v>
      </c>
      <c r="F16561" s="761"/>
    </row>
    <row r="16562" spans="1:6" customFormat="1" ht="24.75">
      <c r="A16562" s="514">
        <v>103227</v>
      </c>
      <c r="B16562" s="275" t="s">
        <v>0</v>
      </c>
      <c r="C16562" s="1329" t="s">
        <v>24429</v>
      </c>
      <c r="D16562" s="514" t="s">
        <v>33</v>
      </c>
      <c r="E16562" s="673">
        <v>87.71</v>
      </c>
      <c r="F16562" s="761"/>
    </row>
    <row r="16563" spans="1:6" customFormat="1" ht="24.75">
      <c r="A16563" s="514">
        <v>103229</v>
      </c>
      <c r="B16563" s="275" t="s">
        <v>0</v>
      </c>
      <c r="C16563" s="1329" t="s">
        <v>12217</v>
      </c>
      <c r="D16563" s="514" t="s">
        <v>33</v>
      </c>
      <c r="E16563" s="673">
        <v>84.09</v>
      </c>
      <c r="F16563" s="761"/>
    </row>
    <row r="16564" spans="1:6" customFormat="1">
      <c r="A16564" s="514">
        <v>102972</v>
      </c>
      <c r="B16564" s="275" t="s">
        <v>0</v>
      </c>
      <c r="C16564" s="1329" t="s">
        <v>24430</v>
      </c>
      <c r="D16564" s="514" t="s">
        <v>33</v>
      </c>
      <c r="E16564" s="673">
        <v>86.25</v>
      </c>
      <c r="F16564" s="761"/>
    </row>
    <row r="16565" spans="1:6" customFormat="1">
      <c r="A16565" s="514">
        <v>102973</v>
      </c>
      <c r="B16565" s="275" t="s">
        <v>0</v>
      </c>
      <c r="C16565" s="1329" t="s">
        <v>24431</v>
      </c>
      <c r="D16565" s="514" t="s">
        <v>33</v>
      </c>
      <c r="E16565" s="673">
        <v>23.95</v>
      </c>
      <c r="F16565" s="761"/>
    </row>
    <row r="16566" spans="1:6" customFormat="1">
      <c r="A16566" s="514">
        <v>102974</v>
      </c>
      <c r="B16566" s="275" t="s">
        <v>0</v>
      </c>
      <c r="C16566" s="1329" t="s">
        <v>24432</v>
      </c>
      <c r="D16566" s="514" t="s">
        <v>33</v>
      </c>
      <c r="E16566" s="673">
        <v>80.91</v>
      </c>
      <c r="F16566" s="761"/>
    </row>
    <row r="16567" spans="1:6" customFormat="1">
      <c r="A16567" s="514">
        <v>96301</v>
      </c>
      <c r="B16567" s="275" t="s">
        <v>0</v>
      </c>
      <c r="C16567" s="1329" t="s">
        <v>929</v>
      </c>
      <c r="D16567" s="514" t="s">
        <v>33</v>
      </c>
      <c r="E16567" s="673">
        <v>47.45</v>
      </c>
      <c r="F16567" s="761"/>
    </row>
    <row r="16568" spans="1:6" customFormat="1">
      <c r="A16568" s="514">
        <v>90627</v>
      </c>
      <c r="B16568" s="275" t="s">
        <v>0</v>
      </c>
      <c r="C16568" s="1329" t="s">
        <v>695</v>
      </c>
      <c r="D16568" s="514" t="s">
        <v>33</v>
      </c>
      <c r="E16568" s="673">
        <v>50.61</v>
      </c>
      <c r="F16568" s="761"/>
    </row>
    <row r="16569" spans="1:6" customFormat="1">
      <c r="A16569" s="514">
        <v>90628</v>
      </c>
      <c r="B16569" s="275" t="s">
        <v>0</v>
      </c>
      <c r="C16569" s="1329" t="s">
        <v>696</v>
      </c>
      <c r="D16569" s="514" t="s">
        <v>33</v>
      </c>
      <c r="E16569" s="673">
        <v>13.57</v>
      </c>
      <c r="F16569" s="761"/>
    </row>
    <row r="16570" spans="1:6" customFormat="1">
      <c r="A16570" s="514">
        <v>90629</v>
      </c>
      <c r="B16570" s="275" t="s">
        <v>0</v>
      </c>
      <c r="C16570" s="1329" t="s">
        <v>697</v>
      </c>
      <c r="D16570" s="514" t="s">
        <v>33</v>
      </c>
      <c r="E16570" s="673">
        <v>63.33</v>
      </c>
      <c r="F16570" s="761"/>
    </row>
    <row r="16571" spans="1:6" customFormat="1">
      <c r="A16571" s="514">
        <v>90630</v>
      </c>
      <c r="B16571" s="275" t="s">
        <v>0</v>
      </c>
      <c r="C16571" s="1329" t="s">
        <v>698</v>
      </c>
      <c r="D16571" s="514" t="s">
        <v>33</v>
      </c>
      <c r="E16571" s="673">
        <v>1.74</v>
      </c>
      <c r="F16571" s="761"/>
    </row>
    <row r="16572" spans="1:6" customFormat="1">
      <c r="A16572" s="514">
        <v>95704</v>
      </c>
      <c r="B16572" s="275" t="s">
        <v>0</v>
      </c>
      <c r="C16572" s="1329" t="s">
        <v>13602</v>
      </c>
      <c r="D16572" s="514" t="s">
        <v>33</v>
      </c>
      <c r="E16572" s="673">
        <v>51.1</v>
      </c>
      <c r="F16572" s="761"/>
    </row>
    <row r="16573" spans="1:6" customFormat="1">
      <c r="A16573" s="514">
        <v>95705</v>
      </c>
      <c r="B16573" s="275" t="s">
        <v>0</v>
      </c>
      <c r="C16573" s="1329" t="s">
        <v>13603</v>
      </c>
      <c r="D16573" s="514" t="s">
        <v>33</v>
      </c>
      <c r="E16573" s="673">
        <v>13.71</v>
      </c>
      <c r="F16573" s="761"/>
    </row>
    <row r="16574" spans="1:6" customFormat="1">
      <c r="A16574" s="514">
        <v>95706</v>
      </c>
      <c r="B16574" s="275" t="s">
        <v>0</v>
      </c>
      <c r="C16574" s="1329" t="s">
        <v>13604</v>
      </c>
      <c r="D16574" s="514" t="s">
        <v>33</v>
      </c>
      <c r="E16574" s="673">
        <v>63.95</v>
      </c>
      <c r="F16574" s="761"/>
    </row>
    <row r="16575" spans="1:6" customFormat="1">
      <c r="A16575" s="514">
        <v>95707</v>
      </c>
      <c r="B16575" s="275" t="s">
        <v>0</v>
      </c>
      <c r="C16575" s="1329" t="s">
        <v>13605</v>
      </c>
      <c r="D16575" s="514" t="s">
        <v>33</v>
      </c>
      <c r="E16575" s="673">
        <v>4.79</v>
      </c>
      <c r="F16575" s="761"/>
    </row>
    <row r="16576" spans="1:6" customFormat="1">
      <c r="A16576" s="514">
        <v>91273</v>
      </c>
      <c r="B16576" s="275" t="s">
        <v>0</v>
      </c>
      <c r="C16576" s="1329" t="s">
        <v>755</v>
      </c>
      <c r="D16576" s="514" t="s">
        <v>33</v>
      </c>
      <c r="E16576" s="673">
        <v>0.44</v>
      </c>
      <c r="F16576" s="761"/>
    </row>
    <row r="16577" spans="1:6" customFormat="1">
      <c r="A16577" s="514">
        <v>91274</v>
      </c>
      <c r="B16577" s="275" t="s">
        <v>0</v>
      </c>
      <c r="C16577" s="1329" t="s">
        <v>756</v>
      </c>
      <c r="D16577" s="514" t="s">
        <v>33</v>
      </c>
      <c r="E16577" s="673">
        <v>0.11</v>
      </c>
      <c r="F16577" s="761"/>
    </row>
    <row r="16578" spans="1:6" customFormat="1">
      <c r="A16578" s="514">
        <v>91275</v>
      </c>
      <c r="B16578" s="275" t="s">
        <v>0</v>
      </c>
      <c r="C16578" s="1329" t="s">
        <v>757</v>
      </c>
      <c r="D16578" s="514" t="s">
        <v>33</v>
      </c>
      <c r="E16578" s="673">
        <v>0.55000000000000004</v>
      </c>
      <c r="F16578" s="761"/>
    </row>
    <row r="16579" spans="1:6" customFormat="1" ht="24.75">
      <c r="A16579" s="514">
        <v>91276</v>
      </c>
      <c r="B16579" s="275" t="s">
        <v>0</v>
      </c>
      <c r="C16579" s="1329" t="s">
        <v>758</v>
      </c>
      <c r="D16579" s="514" t="s">
        <v>33</v>
      </c>
      <c r="E16579" s="673">
        <v>8.66</v>
      </c>
      <c r="F16579" s="761"/>
    </row>
    <row r="16580" spans="1:6" customFormat="1">
      <c r="A16580" s="514">
        <v>102882</v>
      </c>
      <c r="B16580" s="275" t="s">
        <v>0</v>
      </c>
      <c r="C16580" s="1329" t="s">
        <v>24433</v>
      </c>
      <c r="D16580" s="514" t="s">
        <v>33</v>
      </c>
      <c r="E16580" s="673">
        <v>0</v>
      </c>
      <c r="F16580" s="761"/>
    </row>
    <row r="16581" spans="1:6" customFormat="1">
      <c r="A16581" s="514">
        <v>102883</v>
      </c>
      <c r="B16581" s="275" t="s">
        <v>0</v>
      </c>
      <c r="C16581" s="1329" t="s">
        <v>24434</v>
      </c>
      <c r="D16581" s="514" t="s">
        <v>33</v>
      </c>
      <c r="E16581" s="673">
        <v>0</v>
      </c>
      <c r="F16581" s="761"/>
    </row>
    <row r="16582" spans="1:6" customFormat="1">
      <c r="A16582" s="514">
        <v>102884</v>
      </c>
      <c r="B16582" s="275" t="s">
        <v>0</v>
      </c>
      <c r="C16582" s="1329" t="s">
        <v>24435</v>
      </c>
      <c r="D16582" s="514" t="s">
        <v>33</v>
      </c>
      <c r="E16582" s="673">
        <v>0</v>
      </c>
      <c r="F16582" s="761"/>
    </row>
    <row r="16583" spans="1:6" customFormat="1">
      <c r="A16583" s="514">
        <v>102885</v>
      </c>
      <c r="B16583" s="275" t="s">
        <v>0</v>
      </c>
      <c r="C16583" s="1329" t="s">
        <v>948</v>
      </c>
      <c r="D16583" s="514" t="s">
        <v>33</v>
      </c>
      <c r="E16583" s="673">
        <v>1.49</v>
      </c>
      <c r="F16583" s="761"/>
    </row>
    <row r="16584" spans="1:6" customFormat="1">
      <c r="A16584" s="514">
        <v>95272</v>
      </c>
      <c r="B16584" s="275" t="s">
        <v>0</v>
      </c>
      <c r="C16584" s="1329" t="s">
        <v>12189</v>
      </c>
      <c r="D16584" s="514" t="s">
        <v>33</v>
      </c>
      <c r="E16584" s="673">
        <v>0.59</v>
      </c>
      <c r="F16584" s="761"/>
    </row>
    <row r="16585" spans="1:6" customFormat="1">
      <c r="A16585" s="514">
        <v>95273</v>
      </c>
      <c r="B16585" s="275" t="s">
        <v>0</v>
      </c>
      <c r="C16585" s="1329" t="s">
        <v>12190</v>
      </c>
      <c r="D16585" s="514" t="s">
        <v>33</v>
      </c>
      <c r="E16585" s="673">
        <v>0.13</v>
      </c>
      <c r="F16585" s="761"/>
    </row>
    <row r="16586" spans="1:6" customFormat="1">
      <c r="A16586" s="514">
        <v>95274</v>
      </c>
      <c r="B16586" s="275" t="s">
        <v>0</v>
      </c>
      <c r="C16586" s="1329" t="s">
        <v>12191</v>
      </c>
      <c r="D16586" s="514" t="s">
        <v>33</v>
      </c>
      <c r="E16586" s="673">
        <v>0.46</v>
      </c>
      <c r="F16586" s="761"/>
    </row>
    <row r="16587" spans="1:6" customFormat="1">
      <c r="A16587" s="514">
        <v>95275</v>
      </c>
      <c r="B16587" s="275" t="s">
        <v>0</v>
      </c>
      <c r="C16587" s="1329" t="s">
        <v>12192</v>
      </c>
      <c r="D16587" s="514" t="s">
        <v>33</v>
      </c>
      <c r="E16587" s="673">
        <v>2.97</v>
      </c>
      <c r="F16587" s="761"/>
    </row>
    <row r="16588" spans="1:6" customFormat="1">
      <c r="A16588" s="514">
        <v>88419</v>
      </c>
      <c r="B16588" s="275" t="s">
        <v>0</v>
      </c>
      <c r="C16588" s="1329" t="s">
        <v>594</v>
      </c>
      <c r="D16588" s="514" t="s">
        <v>33</v>
      </c>
      <c r="E16588" s="673">
        <v>6.45</v>
      </c>
      <c r="F16588" s="761"/>
    </row>
    <row r="16589" spans="1:6" customFormat="1">
      <c r="A16589" s="514">
        <v>88422</v>
      </c>
      <c r="B16589" s="275" t="s">
        <v>0</v>
      </c>
      <c r="C16589" s="1329" t="s">
        <v>595</v>
      </c>
      <c r="D16589" s="514" t="s">
        <v>33</v>
      </c>
      <c r="E16589" s="673">
        <v>1.49</v>
      </c>
      <c r="F16589" s="761"/>
    </row>
    <row r="16590" spans="1:6" customFormat="1">
      <c r="A16590" s="514">
        <v>88425</v>
      </c>
      <c r="B16590" s="275" t="s">
        <v>0</v>
      </c>
      <c r="C16590" s="1329" t="s">
        <v>596</v>
      </c>
      <c r="D16590" s="514" t="s">
        <v>33</v>
      </c>
      <c r="E16590" s="673">
        <v>8.06</v>
      </c>
      <c r="F16590" s="761"/>
    </row>
    <row r="16591" spans="1:6" customFormat="1" ht="24.75">
      <c r="A16591" s="514">
        <v>88427</v>
      </c>
      <c r="B16591" s="275" t="s">
        <v>0</v>
      </c>
      <c r="C16591" s="1329" t="s">
        <v>597</v>
      </c>
      <c r="D16591" s="514" t="s">
        <v>33</v>
      </c>
      <c r="E16591" s="673">
        <v>1.24</v>
      </c>
      <c r="F16591" s="761"/>
    </row>
    <row r="16592" spans="1:6" customFormat="1">
      <c r="A16592" s="514">
        <v>88434</v>
      </c>
      <c r="B16592" s="275" t="s">
        <v>0</v>
      </c>
      <c r="C16592" s="1329" t="s">
        <v>598</v>
      </c>
      <c r="D16592" s="514" t="s">
        <v>33</v>
      </c>
      <c r="E16592" s="673">
        <v>8.5500000000000007</v>
      </c>
      <c r="F16592" s="761"/>
    </row>
    <row r="16593" spans="1:6" customFormat="1">
      <c r="A16593" s="514">
        <v>88435</v>
      </c>
      <c r="B16593" s="275" t="s">
        <v>0</v>
      </c>
      <c r="C16593" s="1329" t="s">
        <v>599</v>
      </c>
      <c r="D16593" s="514" t="s">
        <v>33</v>
      </c>
      <c r="E16593" s="673">
        <v>1.97</v>
      </c>
      <c r="F16593" s="761"/>
    </row>
    <row r="16594" spans="1:6" customFormat="1">
      <c r="A16594" s="514">
        <v>88436</v>
      </c>
      <c r="B16594" s="275" t="s">
        <v>0</v>
      </c>
      <c r="C16594" s="1329" t="s">
        <v>600</v>
      </c>
      <c r="D16594" s="514" t="s">
        <v>33</v>
      </c>
      <c r="E16594" s="673">
        <v>10.69</v>
      </c>
      <c r="F16594" s="761"/>
    </row>
    <row r="16595" spans="1:6" customFormat="1">
      <c r="A16595" s="514">
        <v>88437</v>
      </c>
      <c r="B16595" s="275" t="s">
        <v>0</v>
      </c>
      <c r="C16595" s="1329" t="s">
        <v>601</v>
      </c>
      <c r="D16595" s="514" t="s">
        <v>33</v>
      </c>
      <c r="E16595" s="673">
        <v>1.24</v>
      </c>
      <c r="F16595" s="761"/>
    </row>
    <row r="16596" spans="1:6" customFormat="1" ht="24.75">
      <c r="A16596" s="514">
        <v>90664</v>
      </c>
      <c r="B16596" s="275" t="s">
        <v>0</v>
      </c>
      <c r="C16596" s="1329" t="s">
        <v>12156</v>
      </c>
      <c r="D16596" s="514" t="s">
        <v>33</v>
      </c>
      <c r="E16596" s="673">
        <v>7.07</v>
      </c>
      <c r="F16596" s="761"/>
    </row>
    <row r="16597" spans="1:6" customFormat="1" ht="24.75">
      <c r="A16597" s="514">
        <v>90665</v>
      </c>
      <c r="B16597" s="275" t="s">
        <v>0</v>
      </c>
      <c r="C16597" s="1329" t="s">
        <v>12157</v>
      </c>
      <c r="D16597" s="514" t="s">
        <v>33</v>
      </c>
      <c r="E16597" s="673">
        <v>1.88</v>
      </c>
      <c r="F16597" s="761"/>
    </row>
    <row r="16598" spans="1:6" customFormat="1" ht="24.75">
      <c r="A16598" s="514">
        <v>90666</v>
      </c>
      <c r="B16598" s="275" t="s">
        <v>0</v>
      </c>
      <c r="C16598" s="1329" t="s">
        <v>12158</v>
      </c>
      <c r="D16598" s="514" t="s">
        <v>33</v>
      </c>
      <c r="E16598" s="673">
        <v>8.85</v>
      </c>
      <c r="F16598" s="761"/>
    </row>
    <row r="16599" spans="1:6" customFormat="1" ht="24.75">
      <c r="A16599" s="514">
        <v>90667</v>
      </c>
      <c r="B16599" s="275" t="s">
        <v>0</v>
      </c>
      <c r="C16599" s="1329" t="s">
        <v>12159</v>
      </c>
      <c r="D16599" s="514" t="s">
        <v>33</v>
      </c>
      <c r="E16599" s="673">
        <v>14.45</v>
      </c>
      <c r="F16599" s="761"/>
    </row>
    <row r="16600" spans="1:6" customFormat="1">
      <c r="A16600" s="514">
        <v>102977</v>
      </c>
      <c r="B16600" s="275" t="s">
        <v>0</v>
      </c>
      <c r="C16600" s="1329" t="s">
        <v>24436</v>
      </c>
      <c r="D16600" s="514" t="s">
        <v>33</v>
      </c>
      <c r="E16600" s="673">
        <v>0</v>
      </c>
      <c r="F16600" s="761"/>
    </row>
    <row r="16601" spans="1:6" customFormat="1">
      <c r="A16601" s="514">
        <v>102978</v>
      </c>
      <c r="B16601" s="275" t="s">
        <v>0</v>
      </c>
      <c r="C16601" s="1329" t="s">
        <v>24437</v>
      </c>
      <c r="D16601" s="514" t="s">
        <v>33</v>
      </c>
      <c r="E16601" s="673">
        <v>0</v>
      </c>
      <c r="F16601" s="761"/>
    </row>
    <row r="16602" spans="1:6" customFormat="1">
      <c r="A16602" s="514">
        <v>102979</v>
      </c>
      <c r="B16602" s="275" t="s">
        <v>0</v>
      </c>
      <c r="C16602" s="1329" t="s">
        <v>24438</v>
      </c>
      <c r="D16602" s="514" t="s">
        <v>33</v>
      </c>
      <c r="E16602" s="673">
        <v>0</v>
      </c>
      <c r="F16602" s="761"/>
    </row>
    <row r="16603" spans="1:6" customFormat="1">
      <c r="A16603" s="514">
        <v>95217</v>
      </c>
      <c r="B16603" s="275" t="s">
        <v>0</v>
      </c>
      <c r="C16603" s="1329" t="s">
        <v>12188</v>
      </c>
      <c r="D16603" s="514" t="s">
        <v>33</v>
      </c>
      <c r="E16603" s="673">
        <v>0.73</v>
      </c>
      <c r="F16603" s="761"/>
    </row>
    <row r="16604" spans="1:6" customFormat="1">
      <c r="A16604" s="514">
        <v>89130</v>
      </c>
      <c r="B16604" s="275" t="s">
        <v>0</v>
      </c>
      <c r="C16604" s="1329" t="s">
        <v>636</v>
      </c>
      <c r="D16604" s="514" t="s">
        <v>33</v>
      </c>
      <c r="E16604" s="673">
        <v>52.19</v>
      </c>
      <c r="F16604" s="761"/>
    </row>
    <row r="16605" spans="1:6" customFormat="1">
      <c r="A16605" s="514">
        <v>89131</v>
      </c>
      <c r="B16605" s="275" t="s">
        <v>0</v>
      </c>
      <c r="C16605" s="1329" t="s">
        <v>637</v>
      </c>
      <c r="D16605" s="514" t="s">
        <v>33</v>
      </c>
      <c r="E16605" s="673">
        <v>13.79</v>
      </c>
      <c r="F16605" s="761"/>
    </row>
    <row r="16606" spans="1:6" customFormat="1">
      <c r="A16606" s="514">
        <v>53861</v>
      </c>
      <c r="B16606" s="275" t="s">
        <v>0</v>
      </c>
      <c r="C16606" s="1329" t="s">
        <v>576</v>
      </c>
      <c r="D16606" s="514" t="s">
        <v>33</v>
      </c>
      <c r="E16606" s="673">
        <v>65.239999999999995</v>
      </c>
      <c r="F16606" s="761"/>
    </row>
    <row r="16607" spans="1:6" customFormat="1">
      <c r="A16607" s="514">
        <v>5787</v>
      </c>
      <c r="B16607" s="275" t="s">
        <v>0</v>
      </c>
      <c r="C16607" s="1329" t="s">
        <v>536</v>
      </c>
      <c r="D16607" s="514" t="s">
        <v>33</v>
      </c>
      <c r="E16607" s="673">
        <v>67.97</v>
      </c>
      <c r="F16607" s="761"/>
    </row>
    <row r="16608" spans="1:6" customFormat="1">
      <c r="A16608" s="514">
        <v>89128</v>
      </c>
      <c r="B16608" s="275" t="s">
        <v>0</v>
      </c>
      <c r="C16608" s="1329" t="s">
        <v>634</v>
      </c>
      <c r="D16608" s="514" t="s">
        <v>33</v>
      </c>
      <c r="E16608" s="673">
        <v>37.64</v>
      </c>
      <c r="F16608" s="761"/>
    </row>
    <row r="16609" spans="1:6" customFormat="1">
      <c r="A16609" s="514">
        <v>89129</v>
      </c>
      <c r="B16609" s="275" t="s">
        <v>0</v>
      </c>
      <c r="C16609" s="1329" t="s">
        <v>635</v>
      </c>
      <c r="D16609" s="514" t="s">
        <v>33</v>
      </c>
      <c r="E16609" s="673">
        <v>9.94</v>
      </c>
      <c r="F16609" s="761"/>
    </row>
    <row r="16610" spans="1:6" customFormat="1">
      <c r="A16610" s="514">
        <v>53857</v>
      </c>
      <c r="B16610" s="275" t="s">
        <v>0</v>
      </c>
      <c r="C16610" s="1329" t="s">
        <v>574</v>
      </c>
      <c r="D16610" s="514" t="s">
        <v>33</v>
      </c>
      <c r="E16610" s="673">
        <v>47.05</v>
      </c>
      <c r="F16610" s="761"/>
    </row>
    <row r="16611" spans="1:6" customFormat="1" ht="24.75">
      <c r="A16611" s="514">
        <v>53858</v>
      </c>
      <c r="B16611" s="275" t="s">
        <v>0</v>
      </c>
      <c r="C16611" s="1329" t="s">
        <v>575</v>
      </c>
      <c r="D16611" s="514" t="s">
        <v>33</v>
      </c>
      <c r="E16611" s="673">
        <v>44.15</v>
      </c>
      <c r="F16611" s="761"/>
    </row>
    <row r="16612" spans="1:6" customFormat="1">
      <c r="A16612" s="514">
        <v>102888</v>
      </c>
      <c r="B16612" s="275" t="s">
        <v>0</v>
      </c>
      <c r="C16612" s="1329" t="s">
        <v>24439</v>
      </c>
      <c r="D16612" s="514" t="s">
        <v>33</v>
      </c>
      <c r="E16612" s="673">
        <v>0</v>
      </c>
      <c r="F16612" s="761"/>
    </row>
    <row r="16613" spans="1:6" customFormat="1">
      <c r="A16613" s="514">
        <v>102889</v>
      </c>
      <c r="B16613" s="275" t="s">
        <v>0</v>
      </c>
      <c r="C16613" s="1329" t="s">
        <v>24440</v>
      </c>
      <c r="D16613" s="514" t="s">
        <v>33</v>
      </c>
      <c r="E16613" s="673">
        <v>0</v>
      </c>
      <c r="F16613" s="761"/>
    </row>
    <row r="16614" spans="1:6" customFormat="1">
      <c r="A16614" s="514">
        <v>102890</v>
      </c>
      <c r="B16614" s="275" t="s">
        <v>0</v>
      </c>
      <c r="C16614" s="1329" t="s">
        <v>24441</v>
      </c>
      <c r="D16614" s="514" t="s">
        <v>33</v>
      </c>
      <c r="E16614" s="673">
        <v>0</v>
      </c>
      <c r="F16614" s="761"/>
    </row>
    <row r="16615" spans="1:6" customFormat="1">
      <c r="A16615" s="514">
        <v>102891</v>
      </c>
      <c r="B16615" s="275" t="s">
        <v>0</v>
      </c>
      <c r="C16615" s="1329" t="s">
        <v>24442</v>
      </c>
      <c r="D16615" s="514" t="s">
        <v>33</v>
      </c>
      <c r="E16615" s="673">
        <v>1.49</v>
      </c>
      <c r="F16615" s="761"/>
    </row>
    <row r="16616" spans="1:6" customFormat="1">
      <c r="A16616" s="514">
        <v>89246</v>
      </c>
      <c r="B16616" s="275" t="s">
        <v>0</v>
      </c>
      <c r="C16616" s="1329" t="s">
        <v>656</v>
      </c>
      <c r="D16616" s="514" t="s">
        <v>33</v>
      </c>
      <c r="E16616" s="673">
        <v>220.64</v>
      </c>
      <c r="F16616" s="761"/>
    </row>
    <row r="16617" spans="1:6" customFormat="1">
      <c r="A16617" s="514">
        <v>89247</v>
      </c>
      <c r="B16617" s="275" t="s">
        <v>0</v>
      </c>
      <c r="C16617" s="1329" t="s">
        <v>657</v>
      </c>
      <c r="D16617" s="514" t="s">
        <v>33</v>
      </c>
      <c r="E16617" s="673">
        <v>67.56</v>
      </c>
      <c r="F16617" s="761"/>
    </row>
    <row r="16618" spans="1:6" customFormat="1">
      <c r="A16618" s="514">
        <v>89248</v>
      </c>
      <c r="B16618" s="275" t="s">
        <v>0</v>
      </c>
      <c r="C16618" s="1329" t="s">
        <v>658</v>
      </c>
      <c r="D16618" s="514" t="s">
        <v>33</v>
      </c>
      <c r="E16618" s="673">
        <v>393.56</v>
      </c>
      <c r="F16618" s="761"/>
    </row>
    <row r="16619" spans="1:6" customFormat="1">
      <c r="A16619" s="514">
        <v>89249</v>
      </c>
      <c r="B16619" s="275" t="s">
        <v>0</v>
      </c>
      <c r="C16619" s="1329" t="s">
        <v>659</v>
      </c>
      <c r="D16619" s="514" t="s">
        <v>33</v>
      </c>
      <c r="E16619" s="673">
        <v>363.9</v>
      </c>
      <c r="F16619" s="761"/>
    </row>
    <row r="16620" spans="1:6" customFormat="1" ht="24.75">
      <c r="A16620" s="514">
        <v>102954</v>
      </c>
      <c r="B16620" s="275" t="s">
        <v>0</v>
      </c>
      <c r="C16620" s="1329" t="s">
        <v>24443</v>
      </c>
      <c r="D16620" s="514" t="s">
        <v>33</v>
      </c>
      <c r="E16620" s="673">
        <v>0</v>
      </c>
      <c r="F16620" s="761"/>
    </row>
    <row r="16621" spans="1:6" customFormat="1" ht="24.75">
      <c r="A16621" s="514">
        <v>104727</v>
      </c>
      <c r="B16621" s="275" t="s">
        <v>0</v>
      </c>
      <c r="C16621" s="1329" t="s">
        <v>24444</v>
      </c>
      <c r="D16621" s="514" t="s">
        <v>33</v>
      </c>
      <c r="E16621" s="673">
        <v>0</v>
      </c>
      <c r="F16621" s="761"/>
    </row>
    <row r="16622" spans="1:6" customFormat="1" ht="24.75">
      <c r="A16622" s="514">
        <v>102956</v>
      </c>
      <c r="B16622" s="275" t="s">
        <v>0</v>
      </c>
      <c r="C16622" s="1329" t="s">
        <v>24445</v>
      </c>
      <c r="D16622" s="514" t="s">
        <v>33</v>
      </c>
      <c r="E16622" s="673">
        <v>0</v>
      </c>
      <c r="F16622" s="761"/>
    </row>
    <row r="16623" spans="1:6" customFormat="1" ht="24.75">
      <c r="A16623" s="514">
        <v>102957</v>
      </c>
      <c r="B16623" s="275" t="s">
        <v>0</v>
      </c>
      <c r="C16623" s="1329" t="s">
        <v>24446</v>
      </c>
      <c r="D16623" s="514" t="s">
        <v>33</v>
      </c>
      <c r="E16623" s="673">
        <v>37.97</v>
      </c>
      <c r="F16623" s="761"/>
    </row>
    <row r="16624" spans="1:6" customFormat="1" ht="24.75">
      <c r="A16624" s="514">
        <v>88859</v>
      </c>
      <c r="B16624" s="275" t="s">
        <v>0</v>
      </c>
      <c r="C16624" s="1329" t="s">
        <v>614</v>
      </c>
      <c r="D16624" s="514" t="s">
        <v>33</v>
      </c>
      <c r="E16624" s="673">
        <v>24.26</v>
      </c>
      <c r="F16624" s="761"/>
    </row>
    <row r="16625" spans="1:6" customFormat="1" ht="24.75">
      <c r="A16625" s="514">
        <v>88860</v>
      </c>
      <c r="B16625" s="275" t="s">
        <v>0</v>
      </c>
      <c r="C16625" s="1329" t="s">
        <v>615</v>
      </c>
      <c r="D16625" s="514" t="s">
        <v>33</v>
      </c>
      <c r="E16625" s="673">
        <v>6.41</v>
      </c>
      <c r="F16625" s="761"/>
    </row>
    <row r="16626" spans="1:6" customFormat="1" ht="24.75">
      <c r="A16626" s="514">
        <v>5667</v>
      </c>
      <c r="B16626" s="275" t="s">
        <v>0</v>
      </c>
      <c r="C16626" s="1329" t="s">
        <v>503</v>
      </c>
      <c r="D16626" s="514" t="s">
        <v>33</v>
      </c>
      <c r="E16626" s="673">
        <v>30.33</v>
      </c>
      <c r="F16626" s="761"/>
    </row>
    <row r="16627" spans="1:6" customFormat="1" ht="24.75">
      <c r="A16627" s="514">
        <v>5668</v>
      </c>
      <c r="B16627" s="275" t="s">
        <v>0</v>
      </c>
      <c r="C16627" s="1329" t="s">
        <v>504</v>
      </c>
      <c r="D16627" s="514" t="s">
        <v>33</v>
      </c>
      <c r="E16627" s="673">
        <v>44.27</v>
      </c>
      <c r="F16627" s="761"/>
    </row>
    <row r="16628" spans="1:6" customFormat="1" ht="24.75">
      <c r="A16628" s="514">
        <v>89011</v>
      </c>
      <c r="B16628" s="275" t="s">
        <v>0</v>
      </c>
      <c r="C16628" s="1329" t="s">
        <v>622</v>
      </c>
      <c r="D16628" s="514" t="s">
        <v>33</v>
      </c>
      <c r="E16628" s="673">
        <v>26.32</v>
      </c>
      <c r="F16628" s="761"/>
    </row>
    <row r="16629" spans="1:6" customFormat="1" ht="24.75">
      <c r="A16629" s="514">
        <v>89012</v>
      </c>
      <c r="B16629" s="275" t="s">
        <v>0</v>
      </c>
      <c r="C16629" s="1329" t="s">
        <v>623</v>
      </c>
      <c r="D16629" s="514" t="s">
        <v>33</v>
      </c>
      <c r="E16629" s="673">
        <v>6.95</v>
      </c>
      <c r="F16629" s="761"/>
    </row>
    <row r="16630" spans="1:6" customFormat="1" ht="24.75">
      <c r="A16630" s="514">
        <v>5735</v>
      </c>
      <c r="B16630" s="275" t="s">
        <v>0</v>
      </c>
      <c r="C16630" s="1329" t="s">
        <v>523</v>
      </c>
      <c r="D16630" s="514" t="s">
        <v>33</v>
      </c>
      <c r="E16630" s="673">
        <v>32.9</v>
      </c>
      <c r="F16630" s="761"/>
    </row>
    <row r="16631" spans="1:6" customFormat="1" ht="24.75">
      <c r="A16631" s="514">
        <v>5736</v>
      </c>
      <c r="B16631" s="275" t="s">
        <v>0</v>
      </c>
      <c r="C16631" s="1329" t="s">
        <v>524</v>
      </c>
      <c r="D16631" s="514" t="s">
        <v>33</v>
      </c>
      <c r="E16631" s="673">
        <v>40.340000000000003</v>
      </c>
      <c r="F16631" s="761"/>
    </row>
    <row r="16632" spans="1:6" customFormat="1" ht="24.75">
      <c r="A16632" s="514">
        <v>88857</v>
      </c>
      <c r="B16632" s="275" t="s">
        <v>0</v>
      </c>
      <c r="C16632" s="1329" t="s">
        <v>612</v>
      </c>
      <c r="D16632" s="514" t="s">
        <v>33</v>
      </c>
      <c r="E16632" s="673">
        <v>27.28</v>
      </c>
      <c r="F16632" s="761"/>
    </row>
    <row r="16633" spans="1:6" customFormat="1" ht="24.75">
      <c r="A16633" s="514">
        <v>88858</v>
      </c>
      <c r="B16633" s="275" t="s">
        <v>0</v>
      </c>
      <c r="C16633" s="1329" t="s">
        <v>613</v>
      </c>
      <c r="D16633" s="514" t="s">
        <v>33</v>
      </c>
      <c r="E16633" s="673">
        <v>7.21</v>
      </c>
      <c r="F16633" s="761"/>
    </row>
    <row r="16634" spans="1:6" customFormat="1" ht="24.75">
      <c r="A16634" s="514">
        <v>5664</v>
      </c>
      <c r="B16634" s="275" t="s">
        <v>0</v>
      </c>
      <c r="C16634" s="1329" t="s">
        <v>502</v>
      </c>
      <c r="D16634" s="514" t="s">
        <v>33</v>
      </c>
      <c r="E16634" s="673">
        <v>34.1</v>
      </c>
      <c r="F16634" s="761"/>
    </row>
    <row r="16635" spans="1:6" customFormat="1" ht="24.75">
      <c r="A16635" s="514">
        <v>53786</v>
      </c>
      <c r="B16635" s="275" t="s">
        <v>0</v>
      </c>
      <c r="C16635" s="1329" t="s">
        <v>557</v>
      </c>
      <c r="D16635" s="514" t="s">
        <v>33</v>
      </c>
      <c r="E16635" s="673">
        <v>49.3</v>
      </c>
      <c r="F16635" s="761"/>
    </row>
    <row r="16636" spans="1:6" customFormat="1" ht="24.75">
      <c r="A16636" s="514">
        <v>7038</v>
      </c>
      <c r="B16636" s="275" t="s">
        <v>0</v>
      </c>
      <c r="C16636" s="1329" t="s">
        <v>538</v>
      </c>
      <c r="D16636" s="514" t="s">
        <v>33</v>
      </c>
      <c r="E16636" s="673">
        <v>50.1</v>
      </c>
      <c r="F16636" s="761"/>
    </row>
    <row r="16637" spans="1:6" customFormat="1" ht="24.75">
      <c r="A16637" s="514">
        <v>7039</v>
      </c>
      <c r="B16637" s="275" t="s">
        <v>0</v>
      </c>
      <c r="C16637" s="1329" t="s">
        <v>539</v>
      </c>
      <c r="D16637" s="514" t="s">
        <v>33</v>
      </c>
      <c r="E16637" s="673">
        <v>13.44</v>
      </c>
      <c r="F16637" s="761"/>
    </row>
    <row r="16638" spans="1:6" customFormat="1" ht="24.75">
      <c r="A16638" s="514">
        <v>7040</v>
      </c>
      <c r="B16638" s="275" t="s">
        <v>0</v>
      </c>
      <c r="C16638" s="1329" t="s">
        <v>540</v>
      </c>
      <c r="D16638" s="514" t="s">
        <v>33</v>
      </c>
      <c r="E16638" s="673">
        <v>62.69</v>
      </c>
      <c r="F16638" s="761"/>
    </row>
    <row r="16639" spans="1:6" customFormat="1" ht="24.75">
      <c r="A16639" s="514">
        <v>55263</v>
      </c>
      <c r="B16639" s="275" t="s">
        <v>0</v>
      </c>
      <c r="C16639" s="1329" t="s">
        <v>580</v>
      </c>
      <c r="D16639" s="514" t="s">
        <v>33</v>
      </c>
      <c r="E16639" s="673">
        <v>62.25</v>
      </c>
      <c r="F16639" s="761"/>
    </row>
    <row r="16640" spans="1:6" customFormat="1" ht="24.75">
      <c r="A16640" s="514">
        <v>96460</v>
      </c>
      <c r="B16640" s="275" t="s">
        <v>0</v>
      </c>
      <c r="C16640" s="1329" t="s">
        <v>24447</v>
      </c>
      <c r="D16640" s="514" t="s">
        <v>33</v>
      </c>
      <c r="E16640" s="673">
        <v>53.18</v>
      </c>
      <c r="F16640" s="761"/>
    </row>
    <row r="16641" spans="1:6" customFormat="1" ht="24.75">
      <c r="A16641" s="514">
        <v>96459</v>
      </c>
      <c r="B16641" s="275" t="s">
        <v>0</v>
      </c>
      <c r="C16641" s="1329" t="s">
        <v>24448</v>
      </c>
      <c r="D16641" s="514" t="s">
        <v>33</v>
      </c>
      <c r="E16641" s="673">
        <v>14.26</v>
      </c>
      <c r="F16641" s="761"/>
    </row>
    <row r="16642" spans="1:6" customFormat="1" ht="24.75">
      <c r="A16642" s="514">
        <v>96458</v>
      </c>
      <c r="B16642" s="275" t="s">
        <v>0</v>
      </c>
      <c r="C16642" s="1329" t="s">
        <v>24449</v>
      </c>
      <c r="D16642" s="514" t="s">
        <v>33</v>
      </c>
      <c r="E16642" s="673">
        <v>66.55</v>
      </c>
      <c r="F16642" s="761"/>
    </row>
    <row r="16643" spans="1:6" customFormat="1" ht="24.75">
      <c r="A16643" s="514">
        <v>96457</v>
      </c>
      <c r="B16643" s="275" t="s">
        <v>0</v>
      </c>
      <c r="C16643" s="1329" t="s">
        <v>24450</v>
      </c>
      <c r="D16643" s="514" t="s">
        <v>33</v>
      </c>
      <c r="E16643" s="673">
        <v>61.67</v>
      </c>
      <c r="F16643" s="761"/>
    </row>
    <row r="16644" spans="1:6" customFormat="1" ht="24.75">
      <c r="A16644" s="514">
        <v>7051</v>
      </c>
      <c r="B16644" s="275" t="s">
        <v>0</v>
      </c>
      <c r="C16644" s="1329" t="s">
        <v>545</v>
      </c>
      <c r="D16644" s="514" t="s">
        <v>33</v>
      </c>
      <c r="E16644" s="673">
        <v>44.43</v>
      </c>
      <c r="F16644" s="761"/>
    </row>
    <row r="16645" spans="1:6" customFormat="1" ht="24.75">
      <c r="A16645" s="514">
        <v>7052</v>
      </c>
      <c r="B16645" s="275" t="s">
        <v>0</v>
      </c>
      <c r="C16645" s="1329" t="s">
        <v>546</v>
      </c>
      <c r="D16645" s="514" t="s">
        <v>33</v>
      </c>
      <c r="E16645" s="673">
        <v>12</v>
      </c>
      <c r="F16645" s="761"/>
    </row>
    <row r="16646" spans="1:6" customFormat="1" ht="24.75">
      <c r="A16646" s="514">
        <v>7053</v>
      </c>
      <c r="B16646" s="275" t="s">
        <v>0</v>
      </c>
      <c r="C16646" s="1329" t="s">
        <v>547</v>
      </c>
      <c r="D16646" s="514" t="s">
        <v>33</v>
      </c>
      <c r="E16646" s="673">
        <v>55.61</v>
      </c>
      <c r="F16646" s="761"/>
    </row>
    <row r="16647" spans="1:6" customFormat="1" ht="24.75">
      <c r="A16647" s="514">
        <v>7054</v>
      </c>
      <c r="B16647" s="275" t="s">
        <v>0</v>
      </c>
      <c r="C16647" s="1329" t="s">
        <v>548</v>
      </c>
      <c r="D16647" s="514" t="s">
        <v>33</v>
      </c>
      <c r="E16647" s="673">
        <v>86.23</v>
      </c>
      <c r="F16647" s="761"/>
    </row>
    <row r="16648" spans="1:6" customFormat="1" ht="24.75">
      <c r="A16648" s="514">
        <v>95627</v>
      </c>
      <c r="B16648" s="275" t="s">
        <v>0</v>
      </c>
      <c r="C16648" s="1329" t="s">
        <v>892</v>
      </c>
      <c r="D16648" s="514" t="s">
        <v>33</v>
      </c>
      <c r="E16648" s="673">
        <v>47.95</v>
      </c>
      <c r="F16648" s="761"/>
    </row>
    <row r="16649" spans="1:6" customFormat="1">
      <c r="A16649" s="514">
        <v>95628</v>
      </c>
      <c r="B16649" s="275" t="s">
        <v>0</v>
      </c>
      <c r="C16649" s="1329" t="s">
        <v>893</v>
      </c>
      <c r="D16649" s="514" t="s">
        <v>33</v>
      </c>
      <c r="E16649" s="673">
        <v>12.86</v>
      </c>
      <c r="F16649" s="761"/>
    </row>
    <row r="16650" spans="1:6" customFormat="1" ht="24.75">
      <c r="A16650" s="514">
        <v>95629</v>
      </c>
      <c r="B16650" s="275" t="s">
        <v>0</v>
      </c>
      <c r="C16650" s="1329" t="s">
        <v>894</v>
      </c>
      <c r="D16650" s="514" t="s">
        <v>33</v>
      </c>
      <c r="E16650" s="673">
        <v>60.01</v>
      </c>
      <c r="F16650" s="761"/>
    </row>
    <row r="16651" spans="1:6" customFormat="1" ht="24.75">
      <c r="A16651" s="514">
        <v>95630</v>
      </c>
      <c r="B16651" s="275" t="s">
        <v>0</v>
      </c>
      <c r="C16651" s="1329" t="s">
        <v>895</v>
      </c>
      <c r="D16651" s="514" t="s">
        <v>33</v>
      </c>
      <c r="E16651" s="673">
        <v>86.23</v>
      </c>
      <c r="F16651" s="761"/>
    </row>
    <row r="16652" spans="1:6" customFormat="1" ht="24.75">
      <c r="A16652" s="514">
        <v>89210</v>
      </c>
      <c r="B16652" s="275" t="s">
        <v>0</v>
      </c>
      <c r="C16652" s="1329" t="s">
        <v>638</v>
      </c>
      <c r="D16652" s="514" t="s">
        <v>33</v>
      </c>
      <c r="E16652" s="673">
        <v>32.049999999999997</v>
      </c>
      <c r="F16652" s="761"/>
    </row>
    <row r="16653" spans="1:6" customFormat="1" ht="24.75">
      <c r="A16653" s="514">
        <v>89211</v>
      </c>
      <c r="B16653" s="275" t="s">
        <v>0</v>
      </c>
      <c r="C16653" s="1329" t="s">
        <v>639</v>
      </c>
      <c r="D16653" s="514" t="s">
        <v>33</v>
      </c>
      <c r="E16653" s="673">
        <v>8.6</v>
      </c>
      <c r="F16653" s="761"/>
    </row>
    <row r="16654" spans="1:6" customFormat="1" ht="24.75">
      <c r="A16654" s="514">
        <v>5674</v>
      </c>
      <c r="B16654" s="275" t="s">
        <v>0</v>
      </c>
      <c r="C16654" s="1329" t="s">
        <v>505</v>
      </c>
      <c r="D16654" s="514" t="s">
        <v>33</v>
      </c>
      <c r="E16654" s="673">
        <v>40.11</v>
      </c>
      <c r="F16654" s="761"/>
    </row>
    <row r="16655" spans="1:6" customFormat="1" ht="24.75">
      <c r="A16655" s="514">
        <v>53788</v>
      </c>
      <c r="B16655" s="275" t="s">
        <v>0</v>
      </c>
      <c r="C16655" s="1329" t="s">
        <v>558</v>
      </c>
      <c r="D16655" s="514" t="s">
        <v>33</v>
      </c>
      <c r="E16655" s="673">
        <v>55.19</v>
      </c>
      <c r="F16655" s="761"/>
    </row>
    <row r="16656" spans="1:6" customFormat="1" ht="24.75">
      <c r="A16656" s="514">
        <v>73309</v>
      </c>
      <c r="B16656" s="275" t="s">
        <v>0</v>
      </c>
      <c r="C16656" s="1329" t="s">
        <v>583</v>
      </c>
      <c r="D16656" s="514" t="s">
        <v>33</v>
      </c>
      <c r="E16656" s="673">
        <v>33.33</v>
      </c>
      <c r="F16656" s="761"/>
    </row>
    <row r="16657" spans="1:6" customFormat="1" ht="24.75">
      <c r="A16657" s="514">
        <v>73313</v>
      </c>
      <c r="B16657" s="275" t="s">
        <v>0</v>
      </c>
      <c r="C16657" s="1329" t="s">
        <v>585</v>
      </c>
      <c r="D16657" s="514" t="s">
        <v>33</v>
      </c>
      <c r="E16657" s="673">
        <v>9</v>
      </c>
      <c r="F16657" s="761"/>
    </row>
    <row r="16658" spans="1:6" customFormat="1" ht="24.75">
      <c r="A16658" s="514">
        <v>5089</v>
      </c>
      <c r="B16658" s="275" t="s">
        <v>0</v>
      </c>
      <c r="C16658" s="1329" t="s">
        <v>497</v>
      </c>
      <c r="D16658" s="514" t="s">
        <v>33</v>
      </c>
      <c r="E16658" s="673">
        <v>41.71</v>
      </c>
      <c r="F16658" s="761"/>
    </row>
    <row r="16659" spans="1:6" customFormat="1" ht="24.75">
      <c r="A16659" s="514">
        <v>73315</v>
      </c>
      <c r="B16659" s="275" t="s">
        <v>0</v>
      </c>
      <c r="C16659" s="1329" t="s">
        <v>586</v>
      </c>
      <c r="D16659" s="514" t="s">
        <v>33</v>
      </c>
      <c r="E16659" s="673">
        <v>55.19</v>
      </c>
      <c r="F16659" s="761"/>
    </row>
    <row r="16660" spans="1:6" customFormat="1" ht="24.75">
      <c r="A16660" s="514">
        <v>5738</v>
      </c>
      <c r="B16660" s="275" t="s">
        <v>0</v>
      </c>
      <c r="C16660" s="1329" t="s">
        <v>525</v>
      </c>
      <c r="D16660" s="514" t="s">
        <v>33</v>
      </c>
      <c r="E16660" s="673">
        <v>43.8</v>
      </c>
      <c r="F16660" s="761"/>
    </row>
    <row r="16661" spans="1:6" customFormat="1" ht="24.75">
      <c r="A16661" s="514">
        <v>93239</v>
      </c>
      <c r="B16661" s="275" t="s">
        <v>0</v>
      </c>
      <c r="C16661" s="1329" t="s">
        <v>838</v>
      </c>
      <c r="D16661" s="514" t="s">
        <v>33</v>
      </c>
      <c r="E16661" s="673">
        <v>11.75</v>
      </c>
      <c r="F16661" s="761"/>
    </row>
    <row r="16662" spans="1:6" customFormat="1" ht="24.75">
      <c r="A16662" s="514">
        <v>5739</v>
      </c>
      <c r="B16662" s="275" t="s">
        <v>0</v>
      </c>
      <c r="C16662" s="1329" t="s">
        <v>526</v>
      </c>
      <c r="D16662" s="514" t="s">
        <v>33</v>
      </c>
      <c r="E16662" s="673">
        <v>54.81</v>
      </c>
      <c r="F16662" s="761"/>
    </row>
    <row r="16663" spans="1:6" customFormat="1" ht="24.75">
      <c r="A16663" s="514">
        <v>93240</v>
      </c>
      <c r="B16663" s="275" t="s">
        <v>0</v>
      </c>
      <c r="C16663" s="1329" t="s">
        <v>839</v>
      </c>
      <c r="D16663" s="514" t="s">
        <v>33</v>
      </c>
      <c r="E16663" s="673">
        <v>11.56</v>
      </c>
      <c r="F16663" s="761"/>
    </row>
    <row r="16664" spans="1:6" customFormat="1" ht="24.75">
      <c r="A16664" s="514">
        <v>53818</v>
      </c>
      <c r="B16664" s="275" t="s">
        <v>0</v>
      </c>
      <c r="C16664" s="1329" t="s">
        <v>567</v>
      </c>
      <c r="D16664" s="514" t="s">
        <v>33</v>
      </c>
      <c r="E16664" s="673">
        <v>9.67</v>
      </c>
      <c r="F16664" s="761"/>
    </row>
    <row r="16665" spans="1:6" customFormat="1" ht="24.75">
      <c r="A16665" s="514">
        <v>93238</v>
      </c>
      <c r="B16665" s="275" t="s">
        <v>0</v>
      </c>
      <c r="C16665" s="1329" t="s">
        <v>837</v>
      </c>
      <c r="D16665" s="514" t="s">
        <v>33</v>
      </c>
      <c r="E16665" s="673">
        <v>2.59</v>
      </c>
      <c r="F16665" s="761"/>
    </row>
    <row r="16666" spans="1:6" customFormat="1" ht="24.75">
      <c r="A16666" s="514">
        <v>5727</v>
      </c>
      <c r="B16666" s="275" t="s">
        <v>0</v>
      </c>
      <c r="C16666" s="1329" t="s">
        <v>520</v>
      </c>
      <c r="D16666" s="514" t="s">
        <v>33</v>
      </c>
      <c r="E16666" s="673">
        <v>12.1</v>
      </c>
      <c r="F16666" s="761"/>
    </row>
    <row r="16667" spans="1:6" customFormat="1">
      <c r="A16667" s="514">
        <v>89280</v>
      </c>
      <c r="B16667" s="275" t="s">
        <v>0</v>
      </c>
      <c r="C16667" s="1329" t="s">
        <v>675</v>
      </c>
      <c r="D16667" s="514" t="s">
        <v>33</v>
      </c>
      <c r="E16667" s="673">
        <v>39.36</v>
      </c>
      <c r="F16667" s="761"/>
    </row>
    <row r="16668" spans="1:6" customFormat="1">
      <c r="A16668" s="514">
        <v>89281</v>
      </c>
      <c r="B16668" s="275" t="s">
        <v>0</v>
      </c>
      <c r="C16668" s="1329" t="s">
        <v>676</v>
      </c>
      <c r="D16668" s="514" t="s">
        <v>33</v>
      </c>
      <c r="E16668" s="673">
        <v>10.56</v>
      </c>
      <c r="F16668" s="761"/>
    </row>
    <row r="16669" spans="1:6" customFormat="1">
      <c r="A16669" s="514">
        <v>5729</v>
      </c>
      <c r="B16669" s="275" t="s">
        <v>0</v>
      </c>
      <c r="C16669" s="1329" t="s">
        <v>521</v>
      </c>
      <c r="D16669" s="514" t="s">
        <v>33</v>
      </c>
      <c r="E16669" s="673">
        <v>49.26</v>
      </c>
      <c r="F16669" s="761"/>
    </row>
    <row r="16670" spans="1:6" customFormat="1" ht="24.75">
      <c r="A16670" s="514">
        <v>5730</v>
      </c>
      <c r="B16670" s="275" t="s">
        <v>0</v>
      </c>
      <c r="C16670" s="1329" t="s">
        <v>522</v>
      </c>
      <c r="D16670" s="514" t="s">
        <v>33</v>
      </c>
      <c r="E16670" s="673">
        <v>39.47</v>
      </c>
      <c r="F16670" s="761"/>
    </row>
    <row r="16671" spans="1:6" customFormat="1">
      <c r="A16671" s="514">
        <v>95266</v>
      </c>
      <c r="B16671" s="275" t="s">
        <v>0</v>
      </c>
      <c r="C16671" s="1329" t="s">
        <v>889</v>
      </c>
      <c r="D16671" s="514" t="s">
        <v>33</v>
      </c>
      <c r="E16671" s="673">
        <v>0.61</v>
      </c>
      <c r="F16671" s="761"/>
    </row>
    <row r="16672" spans="1:6" customFormat="1">
      <c r="A16672" s="514">
        <v>95267</v>
      </c>
      <c r="B16672" s="275" t="s">
        <v>0</v>
      </c>
      <c r="C16672" s="1329" t="s">
        <v>890</v>
      </c>
      <c r="D16672" s="514" t="s">
        <v>33</v>
      </c>
      <c r="E16672" s="673">
        <v>0.12</v>
      </c>
      <c r="F16672" s="761"/>
    </row>
    <row r="16673" spans="1:6" customFormat="1">
      <c r="A16673" s="514">
        <v>95268</v>
      </c>
      <c r="B16673" s="275" t="s">
        <v>0</v>
      </c>
      <c r="C16673" s="1329" t="s">
        <v>891</v>
      </c>
      <c r="D16673" s="514" t="s">
        <v>33</v>
      </c>
      <c r="E16673" s="673">
        <v>0.59</v>
      </c>
      <c r="F16673" s="761"/>
    </row>
    <row r="16674" spans="1:6" customFormat="1">
      <c r="A16674" s="514">
        <v>95269</v>
      </c>
      <c r="B16674" s="275" t="s">
        <v>0</v>
      </c>
      <c r="C16674" s="1329" t="s">
        <v>13601</v>
      </c>
      <c r="D16674" s="514" t="s">
        <v>33</v>
      </c>
      <c r="E16674" s="673">
        <v>8.66</v>
      </c>
      <c r="F16674" s="761"/>
    </row>
    <row r="16675" spans="1:6" customFormat="1">
      <c r="A16675" s="514">
        <v>91688</v>
      </c>
      <c r="B16675" s="275" t="s">
        <v>0</v>
      </c>
      <c r="C16675" s="1329" t="s">
        <v>803</v>
      </c>
      <c r="D16675" s="514" t="s">
        <v>33</v>
      </c>
      <c r="E16675" s="673">
        <v>0.1</v>
      </c>
      <c r="F16675" s="761"/>
    </row>
    <row r="16676" spans="1:6" customFormat="1">
      <c r="A16676" s="514">
        <v>91689</v>
      </c>
      <c r="B16676" s="275" t="s">
        <v>0</v>
      </c>
      <c r="C16676" s="1329" t="s">
        <v>804</v>
      </c>
      <c r="D16676" s="514" t="s">
        <v>33</v>
      </c>
      <c r="E16676" s="673">
        <v>0.02</v>
      </c>
      <c r="F16676" s="761"/>
    </row>
    <row r="16677" spans="1:6" customFormat="1">
      <c r="A16677" s="514">
        <v>91690</v>
      </c>
      <c r="B16677" s="275" t="s">
        <v>0</v>
      </c>
      <c r="C16677" s="1329" t="s">
        <v>805</v>
      </c>
      <c r="D16677" s="514" t="s">
        <v>33</v>
      </c>
      <c r="E16677" s="673">
        <v>7.0000000000000007E-2</v>
      </c>
      <c r="F16677" s="761"/>
    </row>
    <row r="16678" spans="1:6" customFormat="1">
      <c r="A16678" s="514">
        <v>91691</v>
      </c>
      <c r="B16678" s="275" t="s">
        <v>0</v>
      </c>
      <c r="C16678" s="1329" t="s">
        <v>806</v>
      </c>
      <c r="D16678" s="514" t="s">
        <v>33</v>
      </c>
      <c r="E16678" s="673">
        <v>1.59</v>
      </c>
      <c r="F16678" s="761"/>
    </row>
    <row r="16679" spans="1:6" customFormat="1" ht="24.75">
      <c r="A16679" s="514">
        <v>102924</v>
      </c>
      <c r="B16679" s="275" t="s">
        <v>0</v>
      </c>
      <c r="C16679" s="1329" t="s">
        <v>24451</v>
      </c>
      <c r="D16679" s="514" t="s">
        <v>33</v>
      </c>
      <c r="E16679" s="673">
        <v>0</v>
      </c>
      <c r="F16679" s="761"/>
    </row>
    <row r="16680" spans="1:6" customFormat="1" ht="24.75">
      <c r="A16680" s="514">
        <v>102925</v>
      </c>
      <c r="B16680" s="275" t="s">
        <v>0</v>
      </c>
      <c r="C16680" s="1329" t="s">
        <v>24452</v>
      </c>
      <c r="D16680" s="514" t="s">
        <v>33</v>
      </c>
      <c r="E16680" s="673">
        <v>0</v>
      </c>
      <c r="F16680" s="761"/>
    </row>
    <row r="16681" spans="1:6" customFormat="1" ht="24.75">
      <c r="A16681" s="514">
        <v>102926</v>
      </c>
      <c r="B16681" s="275" t="s">
        <v>0</v>
      </c>
      <c r="C16681" s="1329" t="s">
        <v>24453</v>
      </c>
      <c r="D16681" s="514" t="s">
        <v>33</v>
      </c>
      <c r="E16681" s="673">
        <v>0</v>
      </c>
      <c r="F16681" s="761"/>
    </row>
    <row r="16682" spans="1:6" customFormat="1" ht="24.75">
      <c r="A16682" s="514">
        <v>102927</v>
      </c>
      <c r="B16682" s="275" t="s">
        <v>0</v>
      </c>
      <c r="C16682" s="1329" t="s">
        <v>12206</v>
      </c>
      <c r="D16682" s="514" t="s">
        <v>33</v>
      </c>
      <c r="E16682" s="673">
        <v>1.0900000000000001</v>
      </c>
      <c r="F16682" s="761"/>
    </row>
    <row r="16683" spans="1:6" customFormat="1">
      <c r="A16683" s="514">
        <v>95136</v>
      </c>
      <c r="B16683" s="275" t="s">
        <v>0</v>
      </c>
      <c r="C16683" s="1329" t="s">
        <v>879</v>
      </c>
      <c r="D16683" s="514" t="s">
        <v>33</v>
      </c>
      <c r="E16683" s="673">
        <v>0.02</v>
      </c>
      <c r="F16683" s="761"/>
    </row>
    <row r="16684" spans="1:6" customFormat="1">
      <c r="A16684" s="514">
        <v>95137</v>
      </c>
      <c r="B16684" s="275" t="s">
        <v>0</v>
      </c>
      <c r="C16684" s="1329" t="s">
        <v>880</v>
      </c>
      <c r="D16684" s="514" t="s">
        <v>33</v>
      </c>
      <c r="E16684" s="673">
        <v>0.01</v>
      </c>
      <c r="F16684" s="761"/>
    </row>
    <row r="16685" spans="1:6" customFormat="1">
      <c r="A16685" s="514">
        <v>95138</v>
      </c>
      <c r="B16685" s="275" t="s">
        <v>0</v>
      </c>
      <c r="C16685" s="1329" t="s">
        <v>881</v>
      </c>
      <c r="D16685" s="514" t="s">
        <v>33</v>
      </c>
      <c r="E16685" s="673">
        <v>0.02</v>
      </c>
      <c r="F16685" s="761"/>
    </row>
    <row r="16686" spans="1:6" customFormat="1">
      <c r="A16686" s="514">
        <v>89023</v>
      </c>
      <c r="B16686" s="275" t="s">
        <v>0</v>
      </c>
      <c r="C16686" s="1329" t="s">
        <v>12144</v>
      </c>
      <c r="D16686" s="514" t="s">
        <v>33</v>
      </c>
      <c r="E16686" s="673">
        <v>3.82</v>
      </c>
      <c r="F16686" s="761"/>
    </row>
    <row r="16687" spans="1:6" customFormat="1">
      <c r="A16687" s="514">
        <v>89024</v>
      </c>
      <c r="B16687" s="275" t="s">
        <v>0</v>
      </c>
      <c r="C16687" s="1329" t="s">
        <v>12145</v>
      </c>
      <c r="D16687" s="514" t="s">
        <v>33</v>
      </c>
      <c r="E16687" s="673">
        <v>1.32</v>
      </c>
      <c r="F16687" s="761"/>
    </row>
    <row r="16688" spans="1:6" customFormat="1">
      <c r="A16688" s="514">
        <v>89025</v>
      </c>
      <c r="B16688" s="275" t="s">
        <v>0</v>
      </c>
      <c r="C16688" s="1329" t="s">
        <v>12146</v>
      </c>
      <c r="D16688" s="514" t="s">
        <v>33</v>
      </c>
      <c r="E16688" s="673">
        <v>4.78</v>
      </c>
      <c r="F16688" s="761"/>
    </row>
    <row r="16689" spans="1:6" customFormat="1">
      <c r="A16689" s="514">
        <v>89026</v>
      </c>
      <c r="B16689" s="275" t="s">
        <v>0</v>
      </c>
      <c r="C16689" s="1329" t="s">
        <v>12147</v>
      </c>
      <c r="D16689" s="514" t="s">
        <v>33</v>
      </c>
      <c r="E16689" s="673">
        <v>165.16</v>
      </c>
      <c r="F16689" s="761"/>
    </row>
    <row r="16690" spans="1:6" customFormat="1">
      <c r="A16690" s="514">
        <v>7032</v>
      </c>
      <c r="B16690" s="275" t="s">
        <v>0</v>
      </c>
      <c r="C16690" s="1329" t="s">
        <v>12120</v>
      </c>
      <c r="D16690" s="514" t="s">
        <v>33</v>
      </c>
      <c r="E16690" s="673">
        <v>4.7</v>
      </c>
      <c r="F16690" s="761"/>
    </row>
    <row r="16691" spans="1:6" customFormat="1">
      <c r="A16691" s="514">
        <v>7033</v>
      </c>
      <c r="B16691" s="275" t="s">
        <v>0</v>
      </c>
      <c r="C16691" s="1329" t="s">
        <v>12121</v>
      </c>
      <c r="D16691" s="514" t="s">
        <v>33</v>
      </c>
      <c r="E16691" s="673">
        <v>1.63</v>
      </c>
      <c r="F16691" s="761"/>
    </row>
    <row r="16692" spans="1:6" customFormat="1">
      <c r="A16692" s="514">
        <v>7034</v>
      </c>
      <c r="B16692" s="275" t="s">
        <v>0</v>
      </c>
      <c r="C16692" s="1329" t="s">
        <v>12122</v>
      </c>
      <c r="D16692" s="514" t="s">
        <v>33</v>
      </c>
      <c r="E16692" s="673">
        <v>5.88</v>
      </c>
      <c r="F16692" s="761"/>
    </row>
    <row r="16693" spans="1:6" customFormat="1">
      <c r="A16693" s="514">
        <v>7035</v>
      </c>
      <c r="B16693" s="275" t="s">
        <v>0</v>
      </c>
      <c r="C16693" s="1329" t="s">
        <v>12123</v>
      </c>
      <c r="D16693" s="514" t="s">
        <v>33</v>
      </c>
      <c r="E16693" s="673">
        <v>247.74</v>
      </c>
      <c r="F16693" s="761"/>
    </row>
    <row r="16694" spans="1:6" customFormat="1" ht="24.75">
      <c r="A16694" s="514">
        <v>102942</v>
      </c>
      <c r="B16694" s="275" t="s">
        <v>0</v>
      </c>
      <c r="C16694" s="1329" t="s">
        <v>24454</v>
      </c>
      <c r="D16694" s="514" t="s">
        <v>33</v>
      </c>
      <c r="E16694" s="673">
        <v>0</v>
      </c>
      <c r="F16694" s="761"/>
    </row>
    <row r="16695" spans="1:6" customFormat="1" ht="24.75">
      <c r="A16695" s="514">
        <v>102943</v>
      </c>
      <c r="B16695" s="275" t="s">
        <v>0</v>
      </c>
      <c r="C16695" s="1329" t="s">
        <v>24455</v>
      </c>
      <c r="D16695" s="514" t="s">
        <v>33</v>
      </c>
      <c r="E16695" s="673">
        <v>0</v>
      </c>
      <c r="F16695" s="761"/>
    </row>
    <row r="16696" spans="1:6" customFormat="1" ht="24.75">
      <c r="A16696" s="514">
        <v>102944</v>
      </c>
      <c r="B16696" s="275" t="s">
        <v>0</v>
      </c>
      <c r="C16696" s="1329" t="s">
        <v>24456</v>
      </c>
      <c r="D16696" s="514" t="s">
        <v>33</v>
      </c>
      <c r="E16696" s="673">
        <v>0</v>
      </c>
      <c r="F16696" s="761"/>
    </row>
    <row r="16697" spans="1:6" customFormat="1" ht="24.75">
      <c r="A16697" s="514">
        <v>102945</v>
      </c>
      <c r="B16697" s="275" t="s">
        <v>0</v>
      </c>
      <c r="C16697" s="1329" t="s">
        <v>12208</v>
      </c>
      <c r="D16697" s="514" t="s">
        <v>33</v>
      </c>
      <c r="E16697" s="673">
        <v>0.02</v>
      </c>
      <c r="F16697" s="761"/>
    </row>
    <row r="16698" spans="1:6" customFormat="1">
      <c r="A16698" s="514">
        <v>104087</v>
      </c>
      <c r="B16698" s="275" t="s">
        <v>0</v>
      </c>
      <c r="C16698" s="1329" t="s">
        <v>9315</v>
      </c>
      <c r="D16698" s="514" t="s">
        <v>33</v>
      </c>
      <c r="E16698" s="673">
        <v>0.03</v>
      </c>
      <c r="F16698" s="761"/>
    </row>
    <row r="16699" spans="1:6" customFormat="1">
      <c r="A16699" s="514">
        <v>104088</v>
      </c>
      <c r="B16699" s="275" t="s">
        <v>0</v>
      </c>
      <c r="C16699" s="1329" t="s">
        <v>9316</v>
      </c>
      <c r="D16699" s="514" t="s">
        <v>33</v>
      </c>
      <c r="E16699" s="673">
        <v>0</v>
      </c>
      <c r="F16699" s="761"/>
    </row>
    <row r="16700" spans="1:6" customFormat="1">
      <c r="A16700" s="514">
        <v>104089</v>
      </c>
      <c r="B16700" s="275" t="s">
        <v>0</v>
      </c>
      <c r="C16700" s="1329" t="s">
        <v>9317</v>
      </c>
      <c r="D16700" s="514" t="s">
        <v>33</v>
      </c>
      <c r="E16700" s="673">
        <v>0.04</v>
      </c>
      <c r="F16700" s="761"/>
    </row>
    <row r="16701" spans="1:6" customFormat="1">
      <c r="A16701" s="514">
        <v>104090</v>
      </c>
      <c r="B16701" s="275" t="s">
        <v>0</v>
      </c>
      <c r="C16701" s="1329" t="s">
        <v>9318</v>
      </c>
      <c r="D16701" s="514" t="s">
        <v>33</v>
      </c>
      <c r="E16701" s="673">
        <v>0.79</v>
      </c>
      <c r="F16701" s="761"/>
    </row>
    <row r="16702" spans="1:6" customFormat="1">
      <c r="A16702" s="514">
        <v>104093</v>
      </c>
      <c r="B16702" s="275" t="s">
        <v>0</v>
      </c>
      <c r="C16702" s="1329" t="s">
        <v>9319</v>
      </c>
      <c r="D16702" s="514" t="s">
        <v>33</v>
      </c>
      <c r="E16702" s="673">
        <v>0.05</v>
      </c>
      <c r="F16702" s="761"/>
    </row>
    <row r="16703" spans="1:6" customFormat="1">
      <c r="A16703" s="514">
        <v>104094</v>
      </c>
      <c r="B16703" s="275" t="s">
        <v>0</v>
      </c>
      <c r="C16703" s="1329" t="s">
        <v>9320</v>
      </c>
      <c r="D16703" s="514" t="s">
        <v>33</v>
      </c>
      <c r="E16703" s="673">
        <v>0.01</v>
      </c>
      <c r="F16703" s="761"/>
    </row>
    <row r="16704" spans="1:6" customFormat="1">
      <c r="A16704" s="514">
        <v>104095</v>
      </c>
      <c r="B16704" s="275" t="s">
        <v>0</v>
      </c>
      <c r="C16704" s="1329" t="s">
        <v>9321</v>
      </c>
      <c r="D16704" s="514" t="s">
        <v>33</v>
      </c>
      <c r="E16704" s="673">
        <v>0.06</v>
      </c>
      <c r="F16704" s="761"/>
    </row>
    <row r="16705" spans="1:6" customFormat="1">
      <c r="A16705" s="514">
        <v>104096</v>
      </c>
      <c r="B16705" s="275" t="s">
        <v>0</v>
      </c>
      <c r="C16705" s="1329" t="s">
        <v>9322</v>
      </c>
      <c r="D16705" s="514" t="s">
        <v>33</v>
      </c>
      <c r="E16705" s="673">
        <v>1.0900000000000001</v>
      </c>
      <c r="F16705" s="761"/>
    </row>
    <row r="16706" spans="1:6" customFormat="1">
      <c r="A16706" s="514">
        <v>102900</v>
      </c>
      <c r="B16706" s="275" t="s">
        <v>0</v>
      </c>
      <c r="C16706" s="1329" t="s">
        <v>24457</v>
      </c>
      <c r="D16706" s="514" t="s">
        <v>33</v>
      </c>
      <c r="E16706" s="673">
        <v>0</v>
      </c>
      <c r="F16706" s="761"/>
    </row>
    <row r="16707" spans="1:6" customFormat="1">
      <c r="A16707" s="514">
        <v>102901</v>
      </c>
      <c r="B16707" s="275" t="s">
        <v>0</v>
      </c>
      <c r="C16707" s="1329" t="s">
        <v>24458</v>
      </c>
      <c r="D16707" s="514" t="s">
        <v>33</v>
      </c>
      <c r="E16707" s="673">
        <v>0</v>
      </c>
      <c r="F16707" s="761"/>
    </row>
    <row r="16708" spans="1:6" customFormat="1">
      <c r="A16708" s="514">
        <v>102902</v>
      </c>
      <c r="B16708" s="275" t="s">
        <v>0</v>
      </c>
      <c r="C16708" s="1329" t="s">
        <v>24459</v>
      </c>
      <c r="D16708" s="514" t="s">
        <v>33</v>
      </c>
      <c r="E16708" s="673">
        <v>0</v>
      </c>
      <c r="F16708" s="761"/>
    </row>
    <row r="16709" spans="1:6" customFormat="1">
      <c r="A16709" s="514">
        <v>102903</v>
      </c>
      <c r="B16709" s="275" t="s">
        <v>0</v>
      </c>
      <c r="C16709" s="1329" t="s">
        <v>24460</v>
      </c>
      <c r="D16709" s="514" t="s">
        <v>33</v>
      </c>
      <c r="E16709" s="673">
        <v>11.27</v>
      </c>
      <c r="F16709" s="761"/>
    </row>
    <row r="16710" spans="1:6" customFormat="1">
      <c r="A16710" s="514">
        <v>89029</v>
      </c>
      <c r="B16710" s="275" t="s">
        <v>0</v>
      </c>
      <c r="C16710" s="1329" t="s">
        <v>630</v>
      </c>
      <c r="D16710" s="514" t="s">
        <v>33</v>
      </c>
      <c r="E16710" s="673">
        <v>34.299999999999997</v>
      </c>
      <c r="F16710" s="761"/>
    </row>
    <row r="16711" spans="1:6" customFormat="1">
      <c r="A16711" s="514">
        <v>89030</v>
      </c>
      <c r="B16711" s="275" t="s">
        <v>0</v>
      </c>
      <c r="C16711" s="1329" t="s">
        <v>631</v>
      </c>
      <c r="D16711" s="514" t="s">
        <v>33</v>
      </c>
      <c r="E16711" s="673">
        <v>15.11</v>
      </c>
      <c r="F16711" s="761"/>
    </row>
    <row r="16712" spans="1:6" customFormat="1">
      <c r="A16712" s="514">
        <v>5724</v>
      </c>
      <c r="B16712" s="275" t="s">
        <v>0</v>
      </c>
      <c r="C16712" s="1329" t="s">
        <v>519</v>
      </c>
      <c r="D16712" s="514" t="s">
        <v>33</v>
      </c>
      <c r="E16712" s="673">
        <v>61.33</v>
      </c>
      <c r="F16712" s="761"/>
    </row>
    <row r="16713" spans="1:6" customFormat="1">
      <c r="A16713" s="514">
        <v>53817</v>
      </c>
      <c r="B16713" s="275" t="s">
        <v>0</v>
      </c>
      <c r="C16713" s="1329" t="s">
        <v>566</v>
      </c>
      <c r="D16713" s="514" t="s">
        <v>33</v>
      </c>
      <c r="E16713" s="673">
        <v>60.34</v>
      </c>
      <c r="F16713" s="761"/>
    </row>
    <row r="16714" spans="1:6" customFormat="1">
      <c r="A16714" s="514">
        <v>88839</v>
      </c>
      <c r="B16714" s="275" t="s">
        <v>0</v>
      </c>
      <c r="C16714" s="1329" t="s">
        <v>604</v>
      </c>
      <c r="D16714" s="514" t="s">
        <v>33</v>
      </c>
      <c r="E16714" s="673">
        <v>35.9</v>
      </c>
      <c r="F16714" s="761"/>
    </row>
    <row r="16715" spans="1:6" customFormat="1">
      <c r="A16715" s="514">
        <v>88840</v>
      </c>
      <c r="B16715" s="275" t="s">
        <v>0</v>
      </c>
      <c r="C16715" s="1329" t="s">
        <v>605</v>
      </c>
      <c r="D16715" s="514" t="s">
        <v>33</v>
      </c>
      <c r="E16715" s="673">
        <v>15.81</v>
      </c>
      <c r="F16715" s="761"/>
    </row>
    <row r="16716" spans="1:6" customFormat="1">
      <c r="A16716" s="514">
        <v>88841</v>
      </c>
      <c r="B16716" s="275" t="s">
        <v>0</v>
      </c>
      <c r="C16716" s="1329" t="s">
        <v>606</v>
      </c>
      <c r="D16716" s="514" t="s">
        <v>33</v>
      </c>
      <c r="E16716" s="673">
        <v>64.180000000000007</v>
      </c>
      <c r="F16716" s="761"/>
    </row>
    <row r="16717" spans="1:6" customFormat="1">
      <c r="A16717" s="514">
        <v>88842</v>
      </c>
      <c r="B16717" s="275" t="s">
        <v>0</v>
      </c>
      <c r="C16717" s="1329" t="s">
        <v>607</v>
      </c>
      <c r="D16717" s="514" t="s">
        <v>33</v>
      </c>
      <c r="E16717" s="673">
        <v>75.48</v>
      </c>
      <c r="F16717" s="761"/>
    </row>
    <row r="16718" spans="1:6" customFormat="1">
      <c r="A16718" s="514">
        <v>89009</v>
      </c>
      <c r="B16718" s="275" t="s">
        <v>0</v>
      </c>
      <c r="C16718" s="1329" t="s">
        <v>620</v>
      </c>
      <c r="D16718" s="514" t="s">
        <v>33</v>
      </c>
      <c r="E16718" s="673">
        <v>44.47</v>
      </c>
      <c r="F16718" s="761"/>
    </row>
    <row r="16719" spans="1:6" customFormat="1">
      <c r="A16719" s="514">
        <v>89010</v>
      </c>
      <c r="B16719" s="275" t="s">
        <v>0</v>
      </c>
      <c r="C16719" s="1329" t="s">
        <v>621</v>
      </c>
      <c r="D16719" s="514" t="s">
        <v>33</v>
      </c>
      <c r="E16719" s="673">
        <v>19.59</v>
      </c>
      <c r="F16719" s="761"/>
    </row>
    <row r="16720" spans="1:6" customFormat="1">
      <c r="A16720" s="514">
        <v>53810</v>
      </c>
      <c r="B16720" s="275" t="s">
        <v>0</v>
      </c>
      <c r="C16720" s="1329" t="s">
        <v>564</v>
      </c>
      <c r="D16720" s="514" t="s">
        <v>33</v>
      </c>
      <c r="E16720" s="673">
        <v>79.5</v>
      </c>
      <c r="F16720" s="761"/>
    </row>
    <row r="16721" spans="1:6" customFormat="1">
      <c r="A16721" s="514">
        <v>5721</v>
      </c>
      <c r="B16721" s="275" t="s">
        <v>0</v>
      </c>
      <c r="C16721" s="1329" t="s">
        <v>517</v>
      </c>
      <c r="D16721" s="514" t="s">
        <v>33</v>
      </c>
      <c r="E16721" s="673">
        <v>90.57</v>
      </c>
      <c r="F16721" s="761"/>
    </row>
    <row r="16722" spans="1:6" customFormat="1">
      <c r="A16722" s="514">
        <v>89017</v>
      </c>
      <c r="B16722" s="275" t="s">
        <v>0</v>
      </c>
      <c r="C16722" s="1329" t="s">
        <v>628</v>
      </c>
      <c r="D16722" s="514" t="s">
        <v>33</v>
      </c>
      <c r="E16722" s="673">
        <v>44.2</v>
      </c>
      <c r="F16722" s="761"/>
    </row>
    <row r="16723" spans="1:6" customFormat="1">
      <c r="A16723" s="514">
        <v>89018</v>
      </c>
      <c r="B16723" s="275" t="s">
        <v>0</v>
      </c>
      <c r="C16723" s="1329" t="s">
        <v>629</v>
      </c>
      <c r="D16723" s="514" t="s">
        <v>33</v>
      </c>
      <c r="E16723" s="673">
        <v>19.47</v>
      </c>
      <c r="F16723" s="761"/>
    </row>
    <row r="16724" spans="1:6" customFormat="1">
      <c r="A16724" s="514">
        <v>53806</v>
      </c>
      <c r="B16724" s="275" t="s">
        <v>0</v>
      </c>
      <c r="C16724" s="1329" t="s">
        <v>563</v>
      </c>
      <c r="D16724" s="514" t="s">
        <v>33</v>
      </c>
      <c r="E16724" s="673">
        <v>79.02</v>
      </c>
      <c r="F16724" s="761"/>
    </row>
    <row r="16725" spans="1:6" customFormat="1">
      <c r="A16725" s="514">
        <v>5718</v>
      </c>
      <c r="B16725" s="275" t="s">
        <v>0</v>
      </c>
      <c r="C16725" s="1329" t="s">
        <v>516</v>
      </c>
      <c r="D16725" s="514" t="s">
        <v>33</v>
      </c>
      <c r="E16725" s="673">
        <v>102.65</v>
      </c>
      <c r="F16725" s="761"/>
    </row>
    <row r="16726" spans="1:6" customFormat="1">
      <c r="A16726" s="514">
        <v>89013</v>
      </c>
      <c r="B16726" s="275" t="s">
        <v>0</v>
      </c>
      <c r="C16726" s="1329" t="s">
        <v>624</v>
      </c>
      <c r="D16726" s="514" t="s">
        <v>33</v>
      </c>
      <c r="E16726" s="673">
        <v>145.66999999999999</v>
      </c>
      <c r="F16726" s="761"/>
    </row>
    <row r="16727" spans="1:6" customFormat="1">
      <c r="A16727" s="514">
        <v>89014</v>
      </c>
      <c r="B16727" s="275" t="s">
        <v>0</v>
      </c>
      <c r="C16727" s="1329" t="s">
        <v>625</v>
      </c>
      <c r="D16727" s="514" t="s">
        <v>33</v>
      </c>
      <c r="E16727" s="673">
        <v>64.17</v>
      </c>
      <c r="F16727" s="761"/>
    </row>
    <row r="16728" spans="1:6" customFormat="1">
      <c r="A16728" s="514">
        <v>53814</v>
      </c>
      <c r="B16728" s="275" t="s">
        <v>0</v>
      </c>
      <c r="C16728" s="1329" t="s">
        <v>565</v>
      </c>
      <c r="D16728" s="514" t="s">
        <v>33</v>
      </c>
      <c r="E16728" s="673">
        <v>260.43</v>
      </c>
      <c r="F16728" s="761"/>
    </row>
    <row r="16729" spans="1:6" customFormat="1">
      <c r="A16729" s="514">
        <v>5722</v>
      </c>
      <c r="B16729" s="275" t="s">
        <v>0</v>
      </c>
      <c r="C16729" s="1329" t="s">
        <v>518</v>
      </c>
      <c r="D16729" s="514" t="s">
        <v>33</v>
      </c>
      <c r="E16729" s="673">
        <v>209.46</v>
      </c>
      <c r="F16729" s="761"/>
    </row>
    <row r="16730" spans="1:6" customFormat="1">
      <c r="A16730" s="514">
        <v>96015</v>
      </c>
      <c r="B16730" s="275" t="s">
        <v>0</v>
      </c>
      <c r="C16730" s="1329" t="s">
        <v>908</v>
      </c>
      <c r="D16730" s="514" t="s">
        <v>33</v>
      </c>
      <c r="E16730" s="673">
        <v>25.07</v>
      </c>
      <c r="F16730" s="761"/>
    </row>
    <row r="16731" spans="1:6" customFormat="1">
      <c r="A16731" s="514">
        <v>96016</v>
      </c>
      <c r="B16731" s="275" t="s">
        <v>0</v>
      </c>
      <c r="C16731" s="1329" t="s">
        <v>909</v>
      </c>
      <c r="D16731" s="514" t="s">
        <v>33</v>
      </c>
      <c r="E16731" s="673">
        <v>6.72</v>
      </c>
      <c r="F16731" s="761"/>
    </row>
    <row r="16732" spans="1:6" customFormat="1">
      <c r="A16732" s="514">
        <v>96018</v>
      </c>
      <c r="B16732" s="275" t="s">
        <v>0</v>
      </c>
      <c r="C16732" s="1329" t="s">
        <v>910</v>
      </c>
      <c r="D16732" s="514" t="s">
        <v>33</v>
      </c>
      <c r="E16732" s="673">
        <v>27.43</v>
      </c>
      <c r="F16732" s="761"/>
    </row>
    <row r="16733" spans="1:6" customFormat="1">
      <c r="A16733" s="514">
        <v>96019</v>
      </c>
      <c r="B16733" s="275" t="s">
        <v>0</v>
      </c>
      <c r="C16733" s="1329" t="s">
        <v>911</v>
      </c>
      <c r="D16733" s="514" t="s">
        <v>33</v>
      </c>
      <c r="E16733" s="673">
        <v>93.4</v>
      </c>
      <c r="F16733" s="761"/>
    </row>
    <row r="16734" spans="1:6" customFormat="1">
      <c r="A16734" s="514">
        <v>96008</v>
      </c>
      <c r="B16734" s="275" t="s">
        <v>0</v>
      </c>
      <c r="C16734" s="1329" t="s">
        <v>904</v>
      </c>
      <c r="D16734" s="514" t="s">
        <v>33</v>
      </c>
      <c r="E16734" s="673">
        <v>25.27</v>
      </c>
      <c r="F16734" s="761"/>
    </row>
    <row r="16735" spans="1:6" customFormat="1">
      <c r="A16735" s="514">
        <v>96009</v>
      </c>
      <c r="B16735" s="275" t="s">
        <v>0</v>
      </c>
      <c r="C16735" s="1329" t="s">
        <v>905</v>
      </c>
      <c r="D16735" s="514" t="s">
        <v>33</v>
      </c>
      <c r="E16735" s="673">
        <v>6.77</v>
      </c>
      <c r="F16735" s="761"/>
    </row>
    <row r="16736" spans="1:6" customFormat="1">
      <c r="A16736" s="514">
        <v>96011</v>
      </c>
      <c r="B16736" s="275" t="s">
        <v>0</v>
      </c>
      <c r="C16736" s="1329" t="s">
        <v>906</v>
      </c>
      <c r="D16736" s="514" t="s">
        <v>33</v>
      </c>
      <c r="E16736" s="673">
        <v>27.65</v>
      </c>
      <c r="F16736" s="761"/>
    </row>
    <row r="16737" spans="1:6" customFormat="1">
      <c r="A16737" s="514">
        <v>96012</v>
      </c>
      <c r="B16737" s="275" t="s">
        <v>0</v>
      </c>
      <c r="C16737" s="1329" t="s">
        <v>907</v>
      </c>
      <c r="D16737" s="514" t="s">
        <v>33</v>
      </c>
      <c r="E16737" s="673">
        <v>93.4</v>
      </c>
      <c r="F16737" s="761"/>
    </row>
    <row r="16738" spans="1:6" customFormat="1">
      <c r="A16738" s="514">
        <v>96023</v>
      </c>
      <c r="B16738" s="275" t="s">
        <v>0</v>
      </c>
      <c r="C16738" s="1329" t="s">
        <v>912</v>
      </c>
      <c r="D16738" s="514" t="s">
        <v>33</v>
      </c>
      <c r="E16738" s="673">
        <v>19.260000000000002</v>
      </c>
      <c r="F16738" s="761"/>
    </row>
    <row r="16739" spans="1:6" customFormat="1">
      <c r="A16739" s="514">
        <v>96024</v>
      </c>
      <c r="B16739" s="275" t="s">
        <v>0</v>
      </c>
      <c r="C16739" s="1329" t="s">
        <v>913</v>
      </c>
      <c r="D16739" s="514" t="s">
        <v>33</v>
      </c>
      <c r="E16739" s="673">
        <v>5.16</v>
      </c>
      <c r="F16739" s="761"/>
    </row>
    <row r="16740" spans="1:6" customFormat="1">
      <c r="A16740" s="514">
        <v>96026</v>
      </c>
      <c r="B16740" s="275" t="s">
        <v>0</v>
      </c>
      <c r="C16740" s="1329" t="s">
        <v>914</v>
      </c>
      <c r="D16740" s="514" t="s">
        <v>33</v>
      </c>
      <c r="E16740" s="673">
        <v>21.08</v>
      </c>
      <c r="F16740" s="761"/>
    </row>
    <row r="16741" spans="1:6" customFormat="1">
      <c r="A16741" s="514">
        <v>96027</v>
      </c>
      <c r="B16741" s="275" t="s">
        <v>0</v>
      </c>
      <c r="C16741" s="1329" t="s">
        <v>915</v>
      </c>
      <c r="D16741" s="514" t="s">
        <v>33</v>
      </c>
      <c r="E16741" s="673">
        <v>65.08</v>
      </c>
      <c r="F16741" s="761"/>
    </row>
    <row r="16742" spans="1:6" customFormat="1">
      <c r="A16742" s="514">
        <v>96053</v>
      </c>
      <c r="B16742" s="275" t="s">
        <v>0</v>
      </c>
      <c r="C16742" s="1329" t="s">
        <v>921</v>
      </c>
      <c r="D16742" s="514" t="s">
        <v>33</v>
      </c>
      <c r="E16742" s="673">
        <v>19.46</v>
      </c>
      <c r="F16742" s="761"/>
    </row>
    <row r="16743" spans="1:6" customFormat="1">
      <c r="A16743" s="514">
        <v>96055</v>
      </c>
      <c r="B16743" s="275" t="s">
        <v>0</v>
      </c>
      <c r="C16743" s="1329" t="s">
        <v>923</v>
      </c>
      <c r="D16743" s="514" t="s">
        <v>33</v>
      </c>
      <c r="E16743" s="673">
        <v>5.21</v>
      </c>
      <c r="F16743" s="761"/>
    </row>
    <row r="16744" spans="1:6" customFormat="1">
      <c r="A16744" s="514">
        <v>96056</v>
      </c>
      <c r="B16744" s="275" t="s">
        <v>0</v>
      </c>
      <c r="C16744" s="1329" t="s">
        <v>924</v>
      </c>
      <c r="D16744" s="514" t="s">
        <v>33</v>
      </c>
      <c r="E16744" s="673">
        <v>21.3</v>
      </c>
      <c r="F16744" s="761"/>
    </row>
    <row r="16745" spans="1:6" customFormat="1">
      <c r="A16745" s="514">
        <v>96057</v>
      </c>
      <c r="B16745" s="275" t="s">
        <v>0</v>
      </c>
      <c r="C16745" s="1329" t="s">
        <v>925</v>
      </c>
      <c r="D16745" s="514" t="s">
        <v>33</v>
      </c>
      <c r="E16745" s="673">
        <v>65.08</v>
      </c>
      <c r="F16745" s="761"/>
    </row>
    <row r="16746" spans="1:6" customFormat="1">
      <c r="A16746" s="514">
        <v>7063</v>
      </c>
      <c r="B16746" s="275" t="s">
        <v>0</v>
      </c>
      <c r="C16746" s="1329" t="s">
        <v>553</v>
      </c>
      <c r="D16746" s="514" t="s">
        <v>33</v>
      </c>
      <c r="E16746" s="673">
        <v>21.74</v>
      </c>
      <c r="F16746" s="761"/>
    </row>
    <row r="16747" spans="1:6" customFormat="1">
      <c r="A16747" s="514">
        <v>7064</v>
      </c>
      <c r="B16747" s="275" t="s">
        <v>0</v>
      </c>
      <c r="C16747" s="1329" t="s">
        <v>554</v>
      </c>
      <c r="D16747" s="514" t="s">
        <v>33</v>
      </c>
      <c r="E16747" s="673">
        <v>5.87</v>
      </c>
      <c r="F16747" s="761"/>
    </row>
    <row r="16748" spans="1:6" customFormat="1">
      <c r="A16748" s="514">
        <v>7065</v>
      </c>
      <c r="B16748" s="275" t="s">
        <v>0</v>
      </c>
      <c r="C16748" s="1329" t="s">
        <v>555</v>
      </c>
      <c r="D16748" s="514" t="s">
        <v>33</v>
      </c>
      <c r="E16748" s="673">
        <v>23.78</v>
      </c>
      <c r="F16748" s="761"/>
    </row>
    <row r="16749" spans="1:6" customFormat="1">
      <c r="A16749" s="514">
        <v>7066</v>
      </c>
      <c r="B16749" s="275" t="s">
        <v>0</v>
      </c>
      <c r="C16749" s="1329" t="s">
        <v>556</v>
      </c>
      <c r="D16749" s="514" t="s">
        <v>33</v>
      </c>
      <c r="E16749" s="673">
        <v>93.4</v>
      </c>
      <c r="F16749" s="761"/>
    </row>
    <row r="16750" spans="1:6" customFormat="1">
      <c r="A16750" s="514">
        <v>89033</v>
      </c>
      <c r="B16750" s="275" t="s">
        <v>0</v>
      </c>
      <c r="C16750" s="1329" t="s">
        <v>632</v>
      </c>
      <c r="D16750" s="514" t="s">
        <v>33</v>
      </c>
      <c r="E16750" s="673">
        <v>15.93</v>
      </c>
      <c r="F16750" s="761"/>
    </row>
    <row r="16751" spans="1:6" customFormat="1">
      <c r="A16751" s="514">
        <v>89034</v>
      </c>
      <c r="B16751" s="275" t="s">
        <v>0</v>
      </c>
      <c r="C16751" s="1329" t="s">
        <v>633</v>
      </c>
      <c r="D16751" s="514" t="s">
        <v>33</v>
      </c>
      <c r="E16751" s="673">
        <v>4.2699999999999996</v>
      </c>
      <c r="F16751" s="761"/>
    </row>
    <row r="16752" spans="1:6" customFormat="1">
      <c r="A16752" s="514">
        <v>5714</v>
      </c>
      <c r="B16752" s="275" t="s">
        <v>0</v>
      </c>
      <c r="C16752" s="1329" t="s">
        <v>514</v>
      </c>
      <c r="D16752" s="514" t="s">
        <v>33</v>
      </c>
      <c r="E16752" s="673">
        <v>17.43</v>
      </c>
      <c r="F16752" s="761"/>
    </row>
    <row r="16753" spans="1:6" customFormat="1">
      <c r="A16753" s="514">
        <v>5715</v>
      </c>
      <c r="B16753" s="275" t="s">
        <v>0</v>
      </c>
      <c r="C16753" s="1329" t="s">
        <v>515</v>
      </c>
      <c r="D16753" s="514" t="s">
        <v>33</v>
      </c>
      <c r="E16753" s="673">
        <v>65.08</v>
      </c>
      <c r="F16753" s="761"/>
    </row>
    <row r="16754" spans="1:6" customFormat="1">
      <c r="A16754" s="514">
        <v>102906</v>
      </c>
      <c r="B16754" s="275" t="s">
        <v>0</v>
      </c>
      <c r="C16754" s="1329" t="s">
        <v>24461</v>
      </c>
      <c r="D16754" s="514" t="s">
        <v>33</v>
      </c>
      <c r="E16754" s="673">
        <v>0</v>
      </c>
      <c r="F16754" s="761"/>
    </row>
    <row r="16755" spans="1:6" customFormat="1">
      <c r="A16755" s="514">
        <v>102907</v>
      </c>
      <c r="B16755" s="275" t="s">
        <v>0</v>
      </c>
      <c r="C16755" s="1329" t="s">
        <v>24462</v>
      </c>
      <c r="D16755" s="514" t="s">
        <v>33</v>
      </c>
      <c r="E16755" s="673">
        <v>0</v>
      </c>
      <c r="F16755" s="761"/>
    </row>
    <row r="16756" spans="1:6" customFormat="1">
      <c r="A16756" s="514">
        <v>102908</v>
      </c>
      <c r="B16756" s="275" t="s">
        <v>0</v>
      </c>
      <c r="C16756" s="1329" t="s">
        <v>24463</v>
      </c>
      <c r="D16756" s="514" t="s">
        <v>33</v>
      </c>
      <c r="E16756" s="673">
        <v>0</v>
      </c>
      <c r="F16756" s="761"/>
    </row>
    <row r="16757" spans="1:6" customFormat="1">
      <c r="A16757" s="514">
        <v>102909</v>
      </c>
      <c r="B16757" s="275" t="s">
        <v>0</v>
      </c>
      <c r="C16757" s="1329" t="s">
        <v>12204</v>
      </c>
      <c r="D16757" s="514" t="s">
        <v>33</v>
      </c>
      <c r="E16757" s="673">
        <v>4.7699999999999996</v>
      </c>
      <c r="F16757" s="761"/>
    </row>
    <row r="16758" spans="1:6" customFormat="1">
      <c r="A16758" s="514">
        <v>93435</v>
      </c>
      <c r="B16758" s="275" t="s">
        <v>0</v>
      </c>
      <c r="C16758" s="1329" t="s">
        <v>12184</v>
      </c>
      <c r="D16758" s="514" t="s">
        <v>33</v>
      </c>
      <c r="E16758" s="673">
        <v>9.1999999999999993</v>
      </c>
      <c r="F16758" s="761"/>
    </row>
    <row r="16759" spans="1:6" customFormat="1">
      <c r="A16759" s="514">
        <v>93436</v>
      </c>
      <c r="B16759" s="275" t="s">
        <v>0</v>
      </c>
      <c r="C16759" s="1329" t="s">
        <v>12185</v>
      </c>
      <c r="D16759" s="514" t="s">
        <v>33</v>
      </c>
      <c r="E16759" s="673">
        <v>2.83</v>
      </c>
      <c r="F16759" s="761"/>
    </row>
    <row r="16760" spans="1:6" customFormat="1">
      <c r="A16760" s="514">
        <v>93437</v>
      </c>
      <c r="B16760" s="275" t="s">
        <v>0</v>
      </c>
      <c r="C16760" s="1329" t="s">
        <v>12186</v>
      </c>
      <c r="D16760" s="514" t="s">
        <v>33</v>
      </c>
      <c r="E16760" s="673">
        <v>10.06</v>
      </c>
      <c r="F16760" s="761"/>
    </row>
    <row r="16761" spans="1:6" customFormat="1">
      <c r="A16761" s="514">
        <v>93438</v>
      </c>
      <c r="B16761" s="275" t="s">
        <v>0</v>
      </c>
      <c r="C16761" s="1329" t="s">
        <v>12187</v>
      </c>
      <c r="D16761" s="514" t="s">
        <v>33</v>
      </c>
      <c r="E16761" s="673">
        <v>108.49</v>
      </c>
      <c r="F16761" s="761"/>
    </row>
    <row r="16762" spans="1:6" customFormat="1">
      <c r="A16762" s="514">
        <v>100643</v>
      </c>
      <c r="B16762" s="275" t="s">
        <v>0</v>
      </c>
      <c r="C16762" s="1329" t="s">
        <v>934</v>
      </c>
      <c r="D16762" s="514" t="s">
        <v>33</v>
      </c>
      <c r="E16762" s="673">
        <v>412.54</v>
      </c>
      <c r="F16762" s="761"/>
    </row>
    <row r="16763" spans="1:6" customFormat="1">
      <c r="A16763" s="514">
        <v>100644</v>
      </c>
      <c r="B16763" s="275" t="s">
        <v>0</v>
      </c>
      <c r="C16763" s="1329" t="s">
        <v>935</v>
      </c>
      <c r="D16763" s="514" t="s">
        <v>33</v>
      </c>
      <c r="E16763" s="673">
        <v>145.41999999999999</v>
      </c>
      <c r="F16763" s="761"/>
    </row>
    <row r="16764" spans="1:6" customFormat="1">
      <c r="A16764" s="514">
        <v>100645</v>
      </c>
      <c r="B16764" s="275" t="s">
        <v>0</v>
      </c>
      <c r="C16764" s="1329" t="s">
        <v>936</v>
      </c>
      <c r="D16764" s="514" t="s">
        <v>33</v>
      </c>
      <c r="E16764" s="673">
        <v>663.17</v>
      </c>
      <c r="F16764" s="761"/>
    </row>
    <row r="16765" spans="1:6" customFormat="1">
      <c r="A16765" s="514">
        <v>100646</v>
      </c>
      <c r="B16765" s="275" t="s">
        <v>0</v>
      </c>
      <c r="C16765" s="1329" t="s">
        <v>937</v>
      </c>
      <c r="D16765" s="514" t="s">
        <v>33</v>
      </c>
      <c r="E16765" s="673">
        <v>5202</v>
      </c>
      <c r="F16765" s="761"/>
    </row>
    <row r="16766" spans="1:6" customFormat="1">
      <c r="A16766" s="514">
        <v>95116</v>
      </c>
      <c r="B16766" s="275" t="s">
        <v>0</v>
      </c>
      <c r="C16766" s="1329" t="s">
        <v>867</v>
      </c>
      <c r="D16766" s="514" t="s">
        <v>33</v>
      </c>
      <c r="E16766" s="673">
        <v>32.549999999999997</v>
      </c>
      <c r="F16766" s="761"/>
    </row>
    <row r="16767" spans="1:6" customFormat="1">
      <c r="A16767" s="514">
        <v>95117</v>
      </c>
      <c r="B16767" s="275" t="s">
        <v>0</v>
      </c>
      <c r="C16767" s="1329" t="s">
        <v>868</v>
      </c>
      <c r="D16767" s="514" t="s">
        <v>33</v>
      </c>
      <c r="E16767" s="673">
        <v>10.039999999999999</v>
      </c>
      <c r="F16767" s="761"/>
    </row>
    <row r="16768" spans="1:6" customFormat="1">
      <c r="A16768" s="514">
        <v>53794</v>
      </c>
      <c r="B16768" s="275" t="s">
        <v>0</v>
      </c>
      <c r="C16768" s="1329" t="s">
        <v>560</v>
      </c>
      <c r="D16768" s="514" t="s">
        <v>33</v>
      </c>
      <c r="E16768" s="673">
        <v>35.619999999999997</v>
      </c>
      <c r="F16768" s="761"/>
    </row>
    <row r="16769" spans="1:6" customFormat="1">
      <c r="A16769" s="514">
        <v>5703</v>
      </c>
      <c r="B16769" s="275" t="s">
        <v>0</v>
      </c>
      <c r="C16769" s="1329" t="s">
        <v>509</v>
      </c>
      <c r="D16769" s="514" t="s">
        <v>33</v>
      </c>
      <c r="E16769" s="673">
        <v>27.84</v>
      </c>
      <c r="F16769" s="761"/>
    </row>
    <row r="16770" spans="1:6" customFormat="1" ht="24.75">
      <c r="A16770" s="514">
        <v>88847</v>
      </c>
      <c r="B16770" s="275" t="s">
        <v>0</v>
      </c>
      <c r="C16770" s="1329" t="s">
        <v>608</v>
      </c>
      <c r="D16770" s="514" t="s">
        <v>33</v>
      </c>
      <c r="E16770" s="673">
        <v>27.62</v>
      </c>
      <c r="F16770" s="761"/>
    </row>
    <row r="16771" spans="1:6" customFormat="1" ht="24.75">
      <c r="A16771" s="514">
        <v>88848</v>
      </c>
      <c r="B16771" s="275" t="s">
        <v>0</v>
      </c>
      <c r="C16771" s="1329" t="s">
        <v>609</v>
      </c>
      <c r="D16771" s="514" t="s">
        <v>33</v>
      </c>
      <c r="E16771" s="673">
        <v>11.35</v>
      </c>
      <c r="F16771" s="761"/>
    </row>
    <row r="16772" spans="1:6" customFormat="1" ht="24.75">
      <c r="A16772" s="514">
        <v>5741</v>
      </c>
      <c r="B16772" s="275" t="s">
        <v>0</v>
      </c>
      <c r="C16772" s="1329" t="s">
        <v>527</v>
      </c>
      <c r="D16772" s="514" t="s">
        <v>33</v>
      </c>
      <c r="E16772" s="673">
        <v>51.77</v>
      </c>
      <c r="F16772" s="761"/>
    </row>
    <row r="16773" spans="1:6" customFormat="1" ht="24.75">
      <c r="A16773" s="514">
        <v>5742</v>
      </c>
      <c r="B16773" s="275" t="s">
        <v>0</v>
      </c>
      <c r="C16773" s="1329" t="s">
        <v>528</v>
      </c>
      <c r="D16773" s="514" t="s">
        <v>33</v>
      </c>
      <c r="E16773" s="673">
        <v>26.64</v>
      </c>
      <c r="F16773" s="761"/>
    </row>
    <row r="16774" spans="1:6" customFormat="1" ht="36">
      <c r="A16774" s="514">
        <v>106089</v>
      </c>
      <c r="B16774" s="275" t="s">
        <v>0</v>
      </c>
      <c r="C16774" s="1329" t="s">
        <v>44993</v>
      </c>
      <c r="D16774" s="514" t="s">
        <v>33</v>
      </c>
      <c r="E16774" s="673">
        <v>52.36</v>
      </c>
      <c r="F16774" s="761"/>
    </row>
    <row r="16775" spans="1:6" customFormat="1" ht="36">
      <c r="A16775" s="514">
        <v>106092</v>
      </c>
      <c r="B16775" s="275" t="s">
        <v>0</v>
      </c>
      <c r="C16775" s="1329" t="s">
        <v>44994</v>
      </c>
      <c r="D16775" s="514" t="s">
        <v>33</v>
      </c>
      <c r="E16775" s="673">
        <v>8.6999999999999993</v>
      </c>
      <c r="F16775" s="761"/>
    </row>
    <row r="16776" spans="1:6" customFormat="1" ht="36">
      <c r="A16776" s="514">
        <v>106090</v>
      </c>
      <c r="B16776" s="275" t="s">
        <v>0</v>
      </c>
      <c r="C16776" s="1329" t="s">
        <v>44995</v>
      </c>
      <c r="D16776" s="514" t="s">
        <v>33</v>
      </c>
      <c r="E16776" s="673">
        <v>21.52</v>
      </c>
      <c r="F16776" s="761"/>
    </row>
    <row r="16777" spans="1:6" customFormat="1" ht="36">
      <c r="A16777" s="514">
        <v>106091</v>
      </c>
      <c r="B16777" s="275" t="s">
        <v>0</v>
      </c>
      <c r="C16777" s="1329" t="s">
        <v>44996</v>
      </c>
      <c r="D16777" s="514" t="s">
        <v>33</v>
      </c>
      <c r="E16777" s="673">
        <v>98.15</v>
      </c>
      <c r="F16777" s="761"/>
    </row>
    <row r="16778" spans="1:6" customFormat="1" ht="36">
      <c r="A16778" s="514">
        <v>106093</v>
      </c>
      <c r="B16778" s="275" t="s">
        <v>0</v>
      </c>
      <c r="C16778" s="1329" t="s">
        <v>44997</v>
      </c>
      <c r="D16778" s="514" t="s">
        <v>33</v>
      </c>
      <c r="E16778" s="673">
        <v>121.66</v>
      </c>
      <c r="F16778" s="761"/>
    </row>
    <row r="16779" spans="1:6" customFormat="1">
      <c r="A16779" s="514">
        <v>100637</v>
      </c>
      <c r="B16779" s="275" t="s">
        <v>0</v>
      </c>
      <c r="C16779" s="1329" t="s">
        <v>930</v>
      </c>
      <c r="D16779" s="514" t="s">
        <v>33</v>
      </c>
      <c r="E16779" s="673">
        <v>201.34</v>
      </c>
      <c r="F16779" s="761"/>
    </row>
    <row r="16780" spans="1:6" customFormat="1">
      <c r="A16780" s="514">
        <v>100638</v>
      </c>
      <c r="B16780" s="275" t="s">
        <v>0</v>
      </c>
      <c r="C16780" s="1329" t="s">
        <v>931</v>
      </c>
      <c r="D16780" s="514" t="s">
        <v>33</v>
      </c>
      <c r="E16780" s="673">
        <v>61.89</v>
      </c>
      <c r="F16780" s="761"/>
    </row>
    <row r="16781" spans="1:6" customFormat="1">
      <c r="A16781" s="514">
        <v>100639</v>
      </c>
      <c r="B16781" s="275" t="s">
        <v>0</v>
      </c>
      <c r="C16781" s="1329" t="s">
        <v>932</v>
      </c>
      <c r="D16781" s="514" t="s">
        <v>33</v>
      </c>
      <c r="E16781" s="673">
        <v>251.87</v>
      </c>
      <c r="F16781" s="761"/>
    </row>
    <row r="16782" spans="1:6" customFormat="1">
      <c r="A16782" s="514">
        <v>100640</v>
      </c>
      <c r="B16782" s="275" t="s">
        <v>0</v>
      </c>
      <c r="C16782" s="1329" t="s">
        <v>933</v>
      </c>
      <c r="D16782" s="514" t="s">
        <v>33</v>
      </c>
      <c r="E16782" s="673">
        <v>4161.6000000000004</v>
      </c>
      <c r="F16782" s="761"/>
    </row>
    <row r="16783" spans="1:6" customFormat="1">
      <c r="A16783" s="514">
        <v>93429</v>
      </c>
      <c r="B16783" s="275" t="s">
        <v>0</v>
      </c>
      <c r="C16783" s="1329" t="s">
        <v>12180</v>
      </c>
      <c r="D16783" s="514" t="s">
        <v>33</v>
      </c>
      <c r="E16783" s="673">
        <v>163.91</v>
      </c>
      <c r="F16783" s="761"/>
    </row>
    <row r="16784" spans="1:6" customFormat="1">
      <c r="A16784" s="514">
        <v>93430</v>
      </c>
      <c r="B16784" s="275" t="s">
        <v>0</v>
      </c>
      <c r="C16784" s="1329" t="s">
        <v>12181</v>
      </c>
      <c r="D16784" s="514" t="s">
        <v>33</v>
      </c>
      <c r="E16784" s="673">
        <v>50.38</v>
      </c>
      <c r="F16784" s="761"/>
    </row>
    <row r="16785" spans="1:6" customFormat="1">
      <c r="A16785" s="514">
        <v>93431</v>
      </c>
      <c r="B16785" s="275" t="s">
        <v>0</v>
      </c>
      <c r="C16785" s="1329" t="s">
        <v>12182</v>
      </c>
      <c r="D16785" s="514" t="s">
        <v>33</v>
      </c>
      <c r="E16785" s="673">
        <v>205.05</v>
      </c>
      <c r="F16785" s="761"/>
    </row>
    <row r="16786" spans="1:6" customFormat="1">
      <c r="A16786" s="514">
        <v>93432</v>
      </c>
      <c r="B16786" s="275" t="s">
        <v>0</v>
      </c>
      <c r="C16786" s="1329" t="s">
        <v>12183</v>
      </c>
      <c r="D16786" s="514" t="s">
        <v>33</v>
      </c>
      <c r="E16786" s="673">
        <v>2080.8000000000002</v>
      </c>
      <c r="F16786" s="761"/>
    </row>
    <row r="16787" spans="1:6" customFormat="1">
      <c r="A16787" s="514">
        <v>95118</v>
      </c>
      <c r="B16787" s="275" t="s">
        <v>0</v>
      </c>
      <c r="C16787" s="1329" t="s">
        <v>869</v>
      </c>
      <c r="D16787" s="514" t="s">
        <v>33</v>
      </c>
      <c r="E16787" s="673">
        <v>75.17</v>
      </c>
      <c r="F16787" s="761"/>
    </row>
    <row r="16788" spans="1:6" customFormat="1">
      <c r="A16788" s="514">
        <v>95119</v>
      </c>
      <c r="B16788" s="275" t="s">
        <v>0</v>
      </c>
      <c r="C16788" s="1329" t="s">
        <v>870</v>
      </c>
      <c r="D16788" s="514" t="s">
        <v>33</v>
      </c>
      <c r="E16788" s="673">
        <v>23.19</v>
      </c>
      <c r="F16788" s="761"/>
    </row>
    <row r="16789" spans="1:6" customFormat="1">
      <c r="A16789" s="514">
        <v>5707</v>
      </c>
      <c r="B16789" s="275" t="s">
        <v>0</v>
      </c>
      <c r="C16789" s="1329" t="s">
        <v>511</v>
      </c>
      <c r="D16789" s="514" t="s">
        <v>33</v>
      </c>
      <c r="E16789" s="673">
        <v>82.25</v>
      </c>
      <c r="F16789" s="761"/>
    </row>
    <row r="16790" spans="1:6" customFormat="1">
      <c r="A16790" s="514">
        <v>95120</v>
      </c>
      <c r="B16790" s="275" t="s">
        <v>0</v>
      </c>
      <c r="C16790" s="1329" t="s">
        <v>871</v>
      </c>
      <c r="D16790" s="514" t="s">
        <v>33</v>
      </c>
      <c r="E16790" s="673">
        <v>74.58</v>
      </c>
      <c r="F16790" s="761"/>
    </row>
    <row r="16791" spans="1:6" customFormat="1">
      <c r="A16791" s="514">
        <v>103657</v>
      </c>
      <c r="B16791" s="275" t="s">
        <v>0</v>
      </c>
      <c r="C16791" s="1329" t="s">
        <v>24464</v>
      </c>
      <c r="D16791" s="514" t="s">
        <v>33</v>
      </c>
      <c r="E16791" s="673">
        <v>0</v>
      </c>
      <c r="F16791" s="761"/>
    </row>
    <row r="16792" spans="1:6" customFormat="1">
      <c r="A16792" s="514">
        <v>103658</v>
      </c>
      <c r="B16792" s="275" t="s">
        <v>0</v>
      </c>
      <c r="C16792" s="1329" t="s">
        <v>24465</v>
      </c>
      <c r="D16792" s="514" t="s">
        <v>33</v>
      </c>
      <c r="E16792" s="673">
        <v>0</v>
      </c>
      <c r="F16792" s="761"/>
    </row>
    <row r="16793" spans="1:6" customFormat="1">
      <c r="A16793" s="514">
        <v>103659</v>
      </c>
      <c r="B16793" s="275" t="s">
        <v>0</v>
      </c>
      <c r="C16793" s="1329" t="s">
        <v>24466</v>
      </c>
      <c r="D16793" s="514" t="s">
        <v>33</v>
      </c>
      <c r="E16793" s="673">
        <v>0</v>
      </c>
      <c r="F16793" s="761"/>
    </row>
    <row r="16794" spans="1:6" customFormat="1">
      <c r="A16794" s="514">
        <v>103660</v>
      </c>
      <c r="B16794" s="275" t="s">
        <v>0</v>
      </c>
      <c r="C16794" s="1329" t="s">
        <v>12220</v>
      </c>
      <c r="D16794" s="514" t="s">
        <v>33</v>
      </c>
      <c r="E16794" s="673">
        <v>11.67</v>
      </c>
      <c r="F16794" s="761"/>
    </row>
    <row r="16795" spans="1:6" customFormat="1">
      <c r="A16795" s="514">
        <v>89015</v>
      </c>
      <c r="B16795" s="275" t="s">
        <v>0</v>
      </c>
      <c r="C16795" s="1329" t="s">
        <v>626</v>
      </c>
      <c r="D16795" s="514" t="s">
        <v>33</v>
      </c>
      <c r="E16795" s="673">
        <v>3.71</v>
      </c>
      <c r="F16795" s="761"/>
    </row>
    <row r="16796" spans="1:6" customFormat="1">
      <c r="A16796" s="514">
        <v>89016</v>
      </c>
      <c r="B16796" s="275" t="s">
        <v>0</v>
      </c>
      <c r="C16796" s="1329" t="s">
        <v>627</v>
      </c>
      <c r="D16796" s="514" t="s">
        <v>33</v>
      </c>
      <c r="E16796" s="673">
        <v>0.98</v>
      </c>
      <c r="F16796" s="761"/>
    </row>
    <row r="16797" spans="1:6" customFormat="1">
      <c r="A16797" s="514">
        <v>53804</v>
      </c>
      <c r="B16797" s="275" t="s">
        <v>0</v>
      </c>
      <c r="C16797" s="1329" t="s">
        <v>562</v>
      </c>
      <c r="D16797" s="514" t="s">
        <v>33</v>
      </c>
      <c r="E16797" s="673">
        <v>4.6399999999999997</v>
      </c>
      <c r="F16797" s="761"/>
    </row>
    <row r="16798" spans="1:6" customFormat="1">
      <c r="A16798" s="514">
        <v>90582</v>
      </c>
      <c r="B16798" s="275" t="s">
        <v>0</v>
      </c>
      <c r="C16798" s="1329" t="s">
        <v>687</v>
      </c>
      <c r="D16798" s="514" t="s">
        <v>33</v>
      </c>
      <c r="E16798" s="673">
        <v>0.46</v>
      </c>
      <c r="F16798" s="761"/>
    </row>
    <row r="16799" spans="1:6" customFormat="1">
      <c r="A16799" s="514">
        <v>90583</v>
      </c>
      <c r="B16799" s="275" t="s">
        <v>0</v>
      </c>
      <c r="C16799" s="1329" t="s">
        <v>688</v>
      </c>
      <c r="D16799" s="514" t="s">
        <v>33</v>
      </c>
      <c r="E16799" s="673">
        <v>0.1</v>
      </c>
      <c r="F16799" s="761"/>
    </row>
    <row r="16800" spans="1:6" customFormat="1">
      <c r="A16800" s="514">
        <v>90584</v>
      </c>
      <c r="B16800" s="275" t="s">
        <v>0</v>
      </c>
      <c r="C16800" s="1329" t="s">
        <v>689</v>
      </c>
      <c r="D16800" s="514" t="s">
        <v>33</v>
      </c>
      <c r="E16800" s="673">
        <v>0.36</v>
      </c>
      <c r="F16800" s="761"/>
    </row>
    <row r="16801" spans="1:6" customFormat="1">
      <c r="A16801" s="514">
        <v>90585</v>
      </c>
      <c r="B16801" s="275" t="s">
        <v>0</v>
      </c>
      <c r="C16801" s="1329" t="s">
        <v>690</v>
      </c>
      <c r="D16801" s="514" t="s">
        <v>33</v>
      </c>
      <c r="E16801" s="673">
        <v>0.6</v>
      </c>
      <c r="F16801" s="761"/>
    </row>
    <row r="16802" spans="1:6" customFormat="1">
      <c r="A16802" s="514">
        <v>89240</v>
      </c>
      <c r="B16802" s="275" t="s">
        <v>0</v>
      </c>
      <c r="C16802" s="1329" t="s">
        <v>654</v>
      </c>
      <c r="D16802" s="514" t="s">
        <v>33</v>
      </c>
      <c r="E16802" s="673">
        <v>77.92</v>
      </c>
      <c r="F16802" s="761"/>
    </row>
    <row r="16803" spans="1:6" customFormat="1">
      <c r="A16803" s="514">
        <v>89241</v>
      </c>
      <c r="B16803" s="275" t="s">
        <v>0</v>
      </c>
      <c r="C16803" s="1329" t="s">
        <v>655</v>
      </c>
      <c r="D16803" s="514" t="s">
        <v>33</v>
      </c>
      <c r="E16803" s="673">
        <v>27.46</v>
      </c>
      <c r="F16803" s="761"/>
    </row>
    <row r="16804" spans="1:6" customFormat="1">
      <c r="A16804" s="514">
        <v>5710</v>
      </c>
      <c r="B16804" s="275" t="s">
        <v>0</v>
      </c>
      <c r="C16804" s="1329" t="s">
        <v>512</v>
      </c>
      <c r="D16804" s="514" t="s">
        <v>33</v>
      </c>
      <c r="E16804" s="673">
        <v>125.26</v>
      </c>
      <c r="F16804" s="761"/>
    </row>
    <row r="16805" spans="1:6" customFormat="1" ht="24.75">
      <c r="A16805" s="514">
        <v>5711</v>
      </c>
      <c r="B16805" s="275" t="s">
        <v>0</v>
      </c>
      <c r="C16805" s="1329" t="s">
        <v>513</v>
      </c>
      <c r="D16805" s="514" t="s">
        <v>33</v>
      </c>
      <c r="E16805" s="673">
        <v>86</v>
      </c>
      <c r="F16805" s="761"/>
    </row>
    <row r="16806" spans="1:6" customFormat="1">
      <c r="A16806" s="514">
        <v>89253</v>
      </c>
      <c r="B16806" s="275" t="s">
        <v>0</v>
      </c>
      <c r="C16806" s="1329" t="s">
        <v>660</v>
      </c>
      <c r="D16806" s="514" t="s">
        <v>33</v>
      </c>
      <c r="E16806" s="673">
        <v>63.85</v>
      </c>
      <c r="F16806" s="761"/>
    </row>
    <row r="16807" spans="1:6" customFormat="1">
      <c r="A16807" s="514">
        <v>89254</v>
      </c>
      <c r="B16807" s="275" t="s">
        <v>0</v>
      </c>
      <c r="C16807" s="1329" t="s">
        <v>661</v>
      </c>
      <c r="D16807" s="514" t="s">
        <v>33</v>
      </c>
      <c r="E16807" s="673">
        <v>22.51</v>
      </c>
      <c r="F16807" s="761"/>
    </row>
    <row r="16808" spans="1:6" customFormat="1">
      <c r="A16808" s="514">
        <v>89255</v>
      </c>
      <c r="B16808" s="275" t="s">
        <v>0</v>
      </c>
      <c r="C16808" s="1329" t="s">
        <v>662</v>
      </c>
      <c r="D16808" s="514" t="s">
        <v>33</v>
      </c>
      <c r="E16808" s="673">
        <v>102.65</v>
      </c>
      <c r="F16808" s="761"/>
    </row>
    <row r="16809" spans="1:6" customFormat="1" ht="24.75">
      <c r="A16809" s="514">
        <v>89256</v>
      </c>
      <c r="B16809" s="275" t="s">
        <v>0</v>
      </c>
      <c r="C16809" s="1329" t="s">
        <v>663</v>
      </c>
      <c r="D16809" s="514" t="s">
        <v>33</v>
      </c>
      <c r="E16809" s="673">
        <v>81.900000000000006</v>
      </c>
      <c r="F16809" s="761"/>
    </row>
    <row r="16810" spans="1:6" customFormat="1">
      <c r="A16810" s="514">
        <v>103797</v>
      </c>
      <c r="B16810" s="275" t="s">
        <v>0</v>
      </c>
      <c r="C16810" s="1329" t="s">
        <v>13764</v>
      </c>
      <c r="D16810" s="514" t="s">
        <v>30</v>
      </c>
      <c r="E16810" s="673">
        <v>16.579999999999998</v>
      </c>
      <c r="F16810" s="761"/>
    </row>
    <row r="16811" spans="1:6" customFormat="1" ht="24.75">
      <c r="A16811" s="514">
        <v>103930</v>
      </c>
      <c r="B16811" s="275" t="s">
        <v>0</v>
      </c>
      <c r="C16811" s="1329" t="s">
        <v>9437</v>
      </c>
      <c r="D16811" s="514" t="s">
        <v>34</v>
      </c>
      <c r="E16811" s="673">
        <v>839.53</v>
      </c>
      <c r="F16811" s="761"/>
    </row>
    <row r="16812" spans="1:6" customFormat="1" ht="24.75">
      <c r="A16812" s="514">
        <v>103931</v>
      </c>
      <c r="B16812" s="275" t="s">
        <v>0</v>
      </c>
      <c r="C16812" s="1329" t="s">
        <v>9438</v>
      </c>
      <c r="D16812" s="514" t="s">
        <v>34</v>
      </c>
      <c r="E16812" s="673">
        <v>637.22</v>
      </c>
      <c r="F16812" s="761"/>
    </row>
    <row r="16813" spans="1:6" customFormat="1" ht="24.75">
      <c r="A16813" s="514">
        <v>103932</v>
      </c>
      <c r="B16813" s="275" t="s">
        <v>0</v>
      </c>
      <c r="C16813" s="1329" t="s">
        <v>9439</v>
      </c>
      <c r="D16813" s="514" t="s">
        <v>34</v>
      </c>
      <c r="E16813" s="673">
        <v>607.58000000000004</v>
      </c>
      <c r="F16813" s="761"/>
    </row>
    <row r="16814" spans="1:6" customFormat="1" ht="24.75">
      <c r="A16814" s="514">
        <v>103929</v>
      </c>
      <c r="B16814" s="275" t="s">
        <v>0</v>
      </c>
      <c r="C16814" s="1329" t="s">
        <v>9436</v>
      </c>
      <c r="D16814" s="514" t="s">
        <v>34</v>
      </c>
      <c r="E16814" s="673">
        <v>1316.8</v>
      </c>
      <c r="F16814" s="761"/>
    </row>
    <row r="16815" spans="1:6" customFormat="1" ht="24.75">
      <c r="A16815" s="514">
        <v>103928</v>
      </c>
      <c r="B16815" s="275" t="s">
        <v>0</v>
      </c>
      <c r="C16815" s="1329" t="s">
        <v>9435</v>
      </c>
      <c r="D16815" s="514" t="s">
        <v>34</v>
      </c>
      <c r="E16815" s="673">
        <v>573.20000000000005</v>
      </c>
      <c r="F16815" s="761"/>
    </row>
    <row r="16816" spans="1:6" customFormat="1">
      <c r="A16816" s="514">
        <v>103798</v>
      </c>
      <c r="B16816" s="275" t="s">
        <v>0</v>
      </c>
      <c r="C16816" s="1329" t="s">
        <v>9431</v>
      </c>
      <c r="D16816" s="514" t="s">
        <v>34</v>
      </c>
      <c r="E16816" s="673">
        <v>687.75</v>
      </c>
      <c r="F16816" s="761"/>
    </row>
    <row r="16817" spans="1:6" customFormat="1" ht="24.75">
      <c r="A16817" s="514">
        <v>103801</v>
      </c>
      <c r="B16817" s="275" t="s">
        <v>0</v>
      </c>
      <c r="C16817" s="1329" t="s">
        <v>9434</v>
      </c>
      <c r="D16817" s="514" t="s">
        <v>34</v>
      </c>
      <c r="E16817" s="673">
        <v>732.54</v>
      </c>
      <c r="F16817" s="761"/>
    </row>
    <row r="16818" spans="1:6" customFormat="1" ht="24.75">
      <c r="A16818" s="514">
        <v>103933</v>
      </c>
      <c r="B16818" s="275" t="s">
        <v>0</v>
      </c>
      <c r="C16818" s="1329" t="s">
        <v>9440</v>
      </c>
      <c r="D16818" s="514" t="s">
        <v>34</v>
      </c>
      <c r="E16818" s="673">
        <v>1575.08</v>
      </c>
      <c r="F16818" s="761"/>
    </row>
    <row r="16819" spans="1:6" customFormat="1" ht="24.75">
      <c r="A16819" s="514">
        <v>103925</v>
      </c>
      <c r="B16819" s="275" t="s">
        <v>0</v>
      </c>
      <c r="C16819" s="1329" t="s">
        <v>13765</v>
      </c>
      <c r="D16819" s="514" t="s">
        <v>34</v>
      </c>
      <c r="E16819" s="673">
        <v>1765.58</v>
      </c>
      <c r="F16819" s="761"/>
    </row>
    <row r="16820" spans="1:6" customFormat="1" ht="24.75">
      <c r="A16820" s="514">
        <v>103926</v>
      </c>
      <c r="B16820" s="275" t="s">
        <v>0</v>
      </c>
      <c r="C16820" s="1329" t="s">
        <v>13766</v>
      </c>
      <c r="D16820" s="514" t="s">
        <v>34</v>
      </c>
      <c r="E16820" s="673">
        <v>1430.24</v>
      </c>
      <c r="F16820" s="761"/>
    </row>
    <row r="16821" spans="1:6" customFormat="1">
      <c r="A16821" s="514">
        <v>103796</v>
      </c>
      <c r="B16821" s="275" t="s">
        <v>0</v>
      </c>
      <c r="C16821" s="1329" t="s">
        <v>9430</v>
      </c>
      <c r="D16821" s="514" t="s">
        <v>32</v>
      </c>
      <c r="E16821" s="673">
        <v>58.42</v>
      </c>
      <c r="F16821" s="761"/>
    </row>
    <row r="16822" spans="1:6" customFormat="1" ht="24.75">
      <c r="A16822" s="514">
        <v>103795</v>
      </c>
      <c r="B16822" s="275" t="s">
        <v>0</v>
      </c>
      <c r="C16822" s="1329" t="s">
        <v>9429</v>
      </c>
      <c r="D16822" s="514" t="s">
        <v>32</v>
      </c>
      <c r="E16822" s="673">
        <v>88.72</v>
      </c>
      <c r="F16822" s="761"/>
    </row>
    <row r="16823" spans="1:6" customFormat="1" ht="24.75">
      <c r="A16823" s="514">
        <v>103800</v>
      </c>
      <c r="B16823" s="275" t="s">
        <v>0</v>
      </c>
      <c r="C16823" s="1329" t="s">
        <v>9433</v>
      </c>
      <c r="D16823" s="514" t="s">
        <v>34</v>
      </c>
      <c r="E16823" s="673">
        <v>573.20000000000005</v>
      </c>
      <c r="F16823" s="761"/>
    </row>
    <row r="16824" spans="1:6" customFormat="1" ht="24.75">
      <c r="A16824" s="514">
        <v>103799</v>
      </c>
      <c r="B16824" s="275" t="s">
        <v>0</v>
      </c>
      <c r="C16824" s="1329" t="s">
        <v>9432</v>
      </c>
      <c r="D16824" s="514" t="s">
        <v>34</v>
      </c>
      <c r="E16824" s="673">
        <v>483.98</v>
      </c>
      <c r="F16824" s="761"/>
    </row>
    <row r="16825" spans="1:6" customFormat="1">
      <c r="A16825" s="514">
        <v>104950</v>
      </c>
      <c r="B16825" s="275" t="s">
        <v>0</v>
      </c>
      <c r="C16825" s="1329" t="s">
        <v>24467</v>
      </c>
      <c r="D16825" s="514" t="s">
        <v>34</v>
      </c>
      <c r="E16825" s="673">
        <v>0</v>
      </c>
      <c r="F16825" s="761"/>
    </row>
    <row r="16826" spans="1:6" customFormat="1">
      <c r="A16826" s="514">
        <v>104948</v>
      </c>
      <c r="B16826" s="275" t="s">
        <v>0</v>
      </c>
      <c r="C16826" s="1329" t="s">
        <v>14271</v>
      </c>
      <c r="D16826" s="514" t="s">
        <v>34</v>
      </c>
      <c r="E16826" s="673">
        <v>5.36</v>
      </c>
      <c r="F16826" s="761"/>
    </row>
    <row r="16827" spans="1:6" customFormat="1" ht="24.75">
      <c r="A16827" s="514">
        <v>104949</v>
      </c>
      <c r="B16827" s="275" t="s">
        <v>0</v>
      </c>
      <c r="C16827" s="1329" t="s">
        <v>24468</v>
      </c>
      <c r="D16827" s="514" t="s">
        <v>34</v>
      </c>
      <c r="E16827" s="673">
        <v>9.92</v>
      </c>
      <c r="F16827" s="761"/>
    </row>
    <row r="16828" spans="1:6" customFormat="1">
      <c r="A16828" s="514">
        <v>104947</v>
      </c>
      <c r="B16828" s="275" t="s">
        <v>0</v>
      </c>
      <c r="C16828" s="1329" t="s">
        <v>14270</v>
      </c>
      <c r="D16828" s="514" t="s">
        <v>34</v>
      </c>
      <c r="E16828" s="673">
        <v>13.06</v>
      </c>
      <c r="F16828" s="761"/>
    </row>
    <row r="16829" spans="1:6" customFormat="1">
      <c r="A16829" s="514">
        <v>104325</v>
      </c>
      <c r="B16829" s="275" t="s">
        <v>0</v>
      </c>
      <c r="C16829" s="1329" t="s">
        <v>24469</v>
      </c>
      <c r="D16829" s="514" t="s">
        <v>28</v>
      </c>
      <c r="E16829" s="673">
        <v>0</v>
      </c>
      <c r="F16829" s="761"/>
    </row>
    <row r="16830" spans="1:6" customFormat="1">
      <c r="A16830" s="514">
        <v>104318</v>
      </c>
      <c r="B16830" s="275" t="s">
        <v>0</v>
      </c>
      <c r="C16830" s="1329" t="s">
        <v>10236</v>
      </c>
      <c r="D16830" s="514" t="s">
        <v>28</v>
      </c>
      <c r="E16830" s="673">
        <v>7.88</v>
      </c>
      <c r="F16830" s="761"/>
    </row>
    <row r="16831" spans="1:6" customFormat="1">
      <c r="A16831" s="514">
        <v>89867</v>
      </c>
      <c r="B16831" s="275" t="s">
        <v>0</v>
      </c>
      <c r="C16831" s="1329" t="s">
        <v>9894</v>
      </c>
      <c r="D16831" s="514" t="s">
        <v>28</v>
      </c>
      <c r="E16831" s="673">
        <v>8.81</v>
      </c>
      <c r="F16831" s="761"/>
    </row>
    <row r="16832" spans="1:6" customFormat="1">
      <c r="A16832" s="514">
        <v>104320</v>
      </c>
      <c r="B16832" s="275" t="s">
        <v>0</v>
      </c>
      <c r="C16832" s="1329" t="s">
        <v>10238</v>
      </c>
      <c r="D16832" s="514" t="s">
        <v>28</v>
      </c>
      <c r="E16832" s="673">
        <v>12.37</v>
      </c>
      <c r="F16832" s="761"/>
    </row>
    <row r="16833" spans="1:6" customFormat="1">
      <c r="A16833" s="514">
        <v>104317</v>
      </c>
      <c r="B16833" s="275" t="s">
        <v>0</v>
      </c>
      <c r="C16833" s="1329" t="s">
        <v>10235</v>
      </c>
      <c r="D16833" s="514" t="s">
        <v>28</v>
      </c>
      <c r="E16833" s="673">
        <v>7.32</v>
      </c>
      <c r="F16833" s="761"/>
    </row>
    <row r="16834" spans="1:6" customFormat="1">
      <c r="A16834" s="514">
        <v>89866</v>
      </c>
      <c r="B16834" s="275" t="s">
        <v>0</v>
      </c>
      <c r="C16834" s="1329" t="s">
        <v>9893</v>
      </c>
      <c r="D16834" s="514" t="s">
        <v>28</v>
      </c>
      <c r="E16834" s="673">
        <v>8.01</v>
      </c>
      <c r="F16834" s="761"/>
    </row>
    <row r="16835" spans="1:6" customFormat="1">
      <c r="A16835" s="514">
        <v>104319</v>
      </c>
      <c r="B16835" s="275" t="s">
        <v>0</v>
      </c>
      <c r="C16835" s="1329" t="s">
        <v>10237</v>
      </c>
      <c r="D16835" s="514" t="s">
        <v>28</v>
      </c>
      <c r="E16835" s="673">
        <v>10.6</v>
      </c>
      <c r="F16835" s="761"/>
    </row>
    <row r="16836" spans="1:6" customFormat="1">
      <c r="A16836" s="514">
        <v>104321</v>
      </c>
      <c r="B16836" s="275" t="s">
        <v>0</v>
      </c>
      <c r="C16836" s="1329" t="s">
        <v>10239</v>
      </c>
      <c r="D16836" s="514" t="s">
        <v>28</v>
      </c>
      <c r="E16836" s="673">
        <v>5.57</v>
      </c>
      <c r="F16836" s="761"/>
    </row>
    <row r="16837" spans="1:6" customFormat="1">
      <c r="A16837" s="514">
        <v>89868</v>
      </c>
      <c r="B16837" s="275" t="s">
        <v>0</v>
      </c>
      <c r="C16837" s="1329" t="s">
        <v>9895</v>
      </c>
      <c r="D16837" s="514" t="s">
        <v>28</v>
      </c>
      <c r="E16837" s="673">
        <v>6.07</v>
      </c>
      <c r="F16837" s="761"/>
    </row>
    <row r="16838" spans="1:6" customFormat="1">
      <c r="A16838" s="514">
        <v>104322</v>
      </c>
      <c r="B16838" s="275" t="s">
        <v>0</v>
      </c>
      <c r="C16838" s="1329" t="s">
        <v>10240</v>
      </c>
      <c r="D16838" s="514" t="s">
        <v>28</v>
      </c>
      <c r="E16838" s="673">
        <v>7.99</v>
      </c>
      <c r="F16838" s="761"/>
    </row>
    <row r="16839" spans="1:6" customFormat="1">
      <c r="A16839" s="514">
        <v>104323</v>
      </c>
      <c r="B16839" s="275" t="s">
        <v>0</v>
      </c>
      <c r="C16839" s="1329" t="s">
        <v>10241</v>
      </c>
      <c r="D16839" s="514" t="s">
        <v>28</v>
      </c>
      <c r="E16839" s="673">
        <v>10.19</v>
      </c>
      <c r="F16839" s="761"/>
    </row>
    <row r="16840" spans="1:6" customFormat="1">
      <c r="A16840" s="514">
        <v>89869</v>
      </c>
      <c r="B16840" s="275" t="s">
        <v>0</v>
      </c>
      <c r="C16840" s="1329" t="s">
        <v>9896</v>
      </c>
      <c r="D16840" s="514" t="s">
        <v>28</v>
      </c>
      <c r="E16840" s="673">
        <v>11.13</v>
      </c>
      <c r="F16840" s="761"/>
    </row>
    <row r="16841" spans="1:6" customFormat="1">
      <c r="A16841" s="514">
        <v>104324</v>
      </c>
      <c r="B16841" s="275" t="s">
        <v>0</v>
      </c>
      <c r="C16841" s="1329" t="s">
        <v>10242</v>
      </c>
      <c r="D16841" s="514" t="s">
        <v>28</v>
      </c>
      <c r="E16841" s="673">
        <v>14.96</v>
      </c>
      <c r="F16841" s="761"/>
    </row>
    <row r="16842" spans="1:6" customFormat="1">
      <c r="A16842" s="514">
        <v>104315</v>
      </c>
      <c r="B16842" s="275" t="s">
        <v>0</v>
      </c>
      <c r="C16842" s="1329" t="s">
        <v>20275</v>
      </c>
      <c r="D16842" s="514" t="s">
        <v>5</v>
      </c>
      <c r="E16842" s="673">
        <v>17.34</v>
      </c>
      <c r="F16842" s="761"/>
    </row>
    <row r="16843" spans="1:6" customFormat="1">
      <c r="A16843" s="514">
        <v>89865</v>
      </c>
      <c r="B16843" s="275" t="s">
        <v>0</v>
      </c>
      <c r="C16843" s="1329" t="s">
        <v>20265</v>
      </c>
      <c r="D16843" s="514" t="s">
        <v>5</v>
      </c>
      <c r="E16843" s="673">
        <v>18.55</v>
      </c>
      <c r="F16843" s="761"/>
    </row>
    <row r="16844" spans="1:6" customFormat="1">
      <c r="A16844" s="514">
        <v>104316</v>
      </c>
      <c r="B16844" s="275" t="s">
        <v>0</v>
      </c>
      <c r="C16844" s="1329" t="s">
        <v>20276</v>
      </c>
      <c r="D16844" s="514" t="s">
        <v>5</v>
      </c>
      <c r="E16844" s="673">
        <v>24.75</v>
      </c>
      <c r="F16844" s="761"/>
    </row>
    <row r="16845" spans="1:6" customFormat="1">
      <c r="A16845" s="514">
        <v>102724</v>
      </c>
      <c r="B16845" s="275" t="s">
        <v>0</v>
      </c>
      <c r="C16845" s="1329" t="s">
        <v>1105</v>
      </c>
      <c r="D16845" s="514" t="s">
        <v>28</v>
      </c>
      <c r="E16845" s="673">
        <v>31.05</v>
      </c>
      <c r="F16845" s="761"/>
    </row>
    <row r="16846" spans="1:6" customFormat="1">
      <c r="A16846" s="514">
        <v>102726</v>
      </c>
      <c r="B16846" s="275" t="s">
        <v>0</v>
      </c>
      <c r="C16846" s="1329" t="s">
        <v>1107</v>
      </c>
      <c r="D16846" s="514" t="s">
        <v>28</v>
      </c>
      <c r="E16846" s="673">
        <v>28.35</v>
      </c>
      <c r="F16846" s="761"/>
    </row>
    <row r="16847" spans="1:6" customFormat="1">
      <c r="A16847" s="514">
        <v>102725</v>
      </c>
      <c r="B16847" s="275" t="s">
        <v>0</v>
      </c>
      <c r="C16847" s="1329" t="s">
        <v>1106</v>
      </c>
      <c r="D16847" s="514" t="s">
        <v>28</v>
      </c>
      <c r="E16847" s="673">
        <v>30.42</v>
      </c>
      <c r="F16847" s="761"/>
    </row>
    <row r="16848" spans="1:6" customFormat="1" ht="24.75">
      <c r="A16848" s="514">
        <v>102722</v>
      </c>
      <c r="B16848" s="275" t="s">
        <v>0</v>
      </c>
      <c r="C16848" s="1329" t="s">
        <v>1104</v>
      </c>
      <c r="D16848" s="514" t="s">
        <v>5</v>
      </c>
      <c r="E16848" s="673">
        <v>54.27</v>
      </c>
      <c r="F16848" s="761"/>
    </row>
    <row r="16849" spans="1:6" customFormat="1" ht="24.75">
      <c r="A16849" s="514">
        <v>102721</v>
      </c>
      <c r="B16849" s="275" t="s">
        <v>0</v>
      </c>
      <c r="C16849" s="1329" t="s">
        <v>24470</v>
      </c>
      <c r="D16849" s="514" t="s">
        <v>5</v>
      </c>
      <c r="E16849" s="673">
        <v>0</v>
      </c>
      <c r="F16849" s="761"/>
    </row>
    <row r="16850" spans="1:6" customFormat="1" ht="24.75">
      <c r="A16850" s="514">
        <v>102723</v>
      </c>
      <c r="B16850" s="275" t="s">
        <v>0</v>
      </c>
      <c r="C16850" s="1329" t="s">
        <v>13616</v>
      </c>
      <c r="D16850" s="514" t="s">
        <v>5</v>
      </c>
      <c r="E16850" s="673">
        <v>111.98</v>
      </c>
      <c r="F16850" s="761"/>
    </row>
    <row r="16851" spans="1:6" customFormat="1" ht="24.75">
      <c r="A16851" s="514">
        <v>102690</v>
      </c>
      <c r="B16851" s="275" t="s">
        <v>0</v>
      </c>
      <c r="C16851" s="1329" t="s">
        <v>1093</v>
      </c>
      <c r="D16851" s="514" t="s">
        <v>5</v>
      </c>
      <c r="E16851" s="673">
        <v>68.02</v>
      </c>
      <c r="F16851" s="761"/>
    </row>
    <row r="16852" spans="1:6" customFormat="1" ht="24.75">
      <c r="A16852" s="514">
        <v>102688</v>
      </c>
      <c r="B16852" s="275" t="s">
        <v>0</v>
      </c>
      <c r="C16852" s="1329" t="s">
        <v>13609</v>
      </c>
      <c r="D16852" s="514" t="s">
        <v>5</v>
      </c>
      <c r="E16852" s="673">
        <v>53.15</v>
      </c>
      <c r="F16852" s="761"/>
    </row>
    <row r="16853" spans="1:6" customFormat="1" ht="24.75">
      <c r="A16853" s="514">
        <v>102689</v>
      </c>
      <c r="B16853" s="275" t="s">
        <v>0</v>
      </c>
      <c r="C16853" s="1329" t="s">
        <v>13610</v>
      </c>
      <c r="D16853" s="514" t="s">
        <v>5</v>
      </c>
      <c r="E16853" s="673">
        <v>112.1</v>
      </c>
      <c r="F16853" s="761"/>
    </row>
    <row r="16854" spans="1:6" customFormat="1" ht="24.75">
      <c r="A16854" s="514">
        <v>102693</v>
      </c>
      <c r="B16854" s="275" t="s">
        <v>0</v>
      </c>
      <c r="C16854" s="1329" t="s">
        <v>13611</v>
      </c>
      <c r="D16854" s="514" t="s">
        <v>5</v>
      </c>
      <c r="E16854" s="673">
        <v>126.98</v>
      </c>
      <c r="F16854" s="761"/>
    </row>
    <row r="16855" spans="1:6" customFormat="1" ht="24.75">
      <c r="A16855" s="514">
        <v>102694</v>
      </c>
      <c r="B16855" s="275" t="s">
        <v>0</v>
      </c>
      <c r="C16855" s="1329" t="s">
        <v>13612</v>
      </c>
      <c r="D16855" s="514" t="s">
        <v>5</v>
      </c>
      <c r="E16855" s="673">
        <v>108.94</v>
      </c>
      <c r="F16855" s="761"/>
    </row>
    <row r="16856" spans="1:6" customFormat="1" ht="24.75">
      <c r="A16856" s="514">
        <v>102697</v>
      </c>
      <c r="B16856" s="275" t="s">
        <v>0</v>
      </c>
      <c r="C16856" s="1329" t="s">
        <v>13614</v>
      </c>
      <c r="D16856" s="514" t="s">
        <v>5</v>
      </c>
      <c r="E16856" s="673">
        <v>121.52</v>
      </c>
      <c r="F16856" s="761"/>
    </row>
    <row r="16857" spans="1:6" customFormat="1" ht="24.75">
      <c r="A16857" s="514">
        <v>102696</v>
      </c>
      <c r="B16857" s="275" t="s">
        <v>0</v>
      </c>
      <c r="C16857" s="1329" t="s">
        <v>13613</v>
      </c>
      <c r="D16857" s="514" t="s">
        <v>5</v>
      </c>
      <c r="E16857" s="673">
        <v>167.97</v>
      </c>
      <c r="F16857" s="761"/>
    </row>
    <row r="16858" spans="1:6" customFormat="1" ht="24.75">
      <c r="A16858" s="514">
        <v>102703</v>
      </c>
      <c r="B16858" s="275" t="s">
        <v>0</v>
      </c>
      <c r="C16858" s="1329" t="s">
        <v>13615</v>
      </c>
      <c r="D16858" s="514" t="s">
        <v>5</v>
      </c>
      <c r="E16858" s="673">
        <v>180.55</v>
      </c>
      <c r="F16858" s="761"/>
    </row>
    <row r="16859" spans="1:6" customFormat="1">
      <c r="A16859" s="514">
        <v>102678</v>
      </c>
      <c r="B16859" s="275" t="s">
        <v>0</v>
      </c>
      <c r="C16859" s="1329" t="s">
        <v>1087</v>
      </c>
      <c r="D16859" s="514" t="s">
        <v>5</v>
      </c>
      <c r="E16859" s="673">
        <v>154.28</v>
      </c>
      <c r="F16859" s="761"/>
    </row>
    <row r="16860" spans="1:6" customFormat="1">
      <c r="A16860" s="514">
        <v>102679</v>
      </c>
      <c r="B16860" s="275" t="s">
        <v>0</v>
      </c>
      <c r="C16860" s="1329" t="s">
        <v>1088</v>
      </c>
      <c r="D16860" s="514" t="s">
        <v>5</v>
      </c>
      <c r="E16860" s="673">
        <v>170.87</v>
      </c>
      <c r="F16860" s="761"/>
    </row>
    <row r="16861" spans="1:6" customFormat="1">
      <c r="A16861" s="514">
        <v>102673</v>
      </c>
      <c r="B16861" s="275" t="s">
        <v>0</v>
      </c>
      <c r="C16861" s="1329" t="s">
        <v>1084</v>
      </c>
      <c r="D16861" s="514" t="s">
        <v>5</v>
      </c>
      <c r="E16861" s="673">
        <v>237.58</v>
      </c>
      <c r="F16861" s="761"/>
    </row>
    <row r="16862" spans="1:6" customFormat="1">
      <c r="A16862" s="514">
        <v>102677</v>
      </c>
      <c r="B16862" s="275" t="s">
        <v>0</v>
      </c>
      <c r="C16862" s="1329" t="s">
        <v>1086</v>
      </c>
      <c r="D16862" s="514" t="s">
        <v>5</v>
      </c>
      <c r="E16862" s="673">
        <v>231.96</v>
      </c>
      <c r="F16862" s="761"/>
    </row>
    <row r="16863" spans="1:6" customFormat="1" ht="24.75">
      <c r="A16863" s="514">
        <v>102683</v>
      </c>
      <c r="B16863" s="275" t="s">
        <v>0</v>
      </c>
      <c r="C16863" s="1329" t="s">
        <v>1090</v>
      </c>
      <c r="D16863" s="514" t="s">
        <v>5</v>
      </c>
      <c r="E16863" s="673">
        <v>232.71</v>
      </c>
      <c r="F16863" s="761"/>
    </row>
    <row r="16864" spans="1:6" customFormat="1" ht="24.75">
      <c r="A16864" s="514">
        <v>102687</v>
      </c>
      <c r="B16864" s="275" t="s">
        <v>0</v>
      </c>
      <c r="C16864" s="1329" t="s">
        <v>1092</v>
      </c>
      <c r="D16864" s="514" t="s">
        <v>5</v>
      </c>
      <c r="E16864" s="673">
        <v>243.97</v>
      </c>
      <c r="F16864" s="761"/>
    </row>
    <row r="16865" spans="1:6" customFormat="1">
      <c r="A16865" s="514">
        <v>102670</v>
      </c>
      <c r="B16865" s="275" t="s">
        <v>0</v>
      </c>
      <c r="C16865" s="1329" t="s">
        <v>1083</v>
      </c>
      <c r="D16865" s="514" t="s">
        <v>5</v>
      </c>
      <c r="E16865" s="673">
        <v>153.93</v>
      </c>
      <c r="F16865" s="761"/>
    </row>
    <row r="16866" spans="1:6" customFormat="1">
      <c r="A16866" s="514">
        <v>102674</v>
      </c>
      <c r="B16866" s="275" t="s">
        <v>0</v>
      </c>
      <c r="C16866" s="1329" t="s">
        <v>1085</v>
      </c>
      <c r="D16866" s="514" t="s">
        <v>5</v>
      </c>
      <c r="E16866" s="673">
        <v>171.56</v>
      </c>
      <c r="F16866" s="761"/>
    </row>
    <row r="16867" spans="1:6" customFormat="1" ht="24.75">
      <c r="A16867" s="514">
        <v>102680</v>
      </c>
      <c r="B16867" s="275" t="s">
        <v>0</v>
      </c>
      <c r="C16867" s="1329" t="s">
        <v>1089</v>
      </c>
      <c r="D16867" s="514" t="s">
        <v>5</v>
      </c>
      <c r="E16867" s="673">
        <v>165.96</v>
      </c>
      <c r="F16867" s="761"/>
    </row>
    <row r="16868" spans="1:6" customFormat="1" ht="24.75">
      <c r="A16868" s="514">
        <v>102684</v>
      </c>
      <c r="B16868" s="275" t="s">
        <v>0</v>
      </c>
      <c r="C16868" s="1329" t="s">
        <v>1091</v>
      </c>
      <c r="D16868" s="514" t="s">
        <v>5</v>
      </c>
      <c r="E16868" s="673">
        <v>182.53</v>
      </c>
      <c r="F16868" s="761"/>
    </row>
    <row r="16869" spans="1:6" customFormat="1" ht="24.75">
      <c r="A16869" s="514">
        <v>102672</v>
      </c>
      <c r="B16869" s="275" t="s">
        <v>0</v>
      </c>
      <c r="C16869" s="1329" t="s">
        <v>9333</v>
      </c>
      <c r="D16869" s="514" t="s">
        <v>5</v>
      </c>
      <c r="E16869" s="673">
        <v>230.24</v>
      </c>
      <c r="F16869" s="761"/>
    </row>
    <row r="16870" spans="1:6" customFormat="1">
      <c r="A16870" s="514">
        <v>102676</v>
      </c>
      <c r="B16870" s="275" t="s">
        <v>0</v>
      </c>
      <c r="C16870" s="1329" t="s">
        <v>9334</v>
      </c>
      <c r="D16870" s="514" t="s">
        <v>5</v>
      </c>
      <c r="E16870" s="673">
        <v>237.51</v>
      </c>
      <c r="F16870" s="761"/>
    </row>
    <row r="16871" spans="1:6" customFormat="1" ht="24.75">
      <c r="A16871" s="514">
        <v>102681</v>
      </c>
      <c r="B16871" s="275" t="s">
        <v>0</v>
      </c>
      <c r="C16871" s="1329" t="s">
        <v>9335</v>
      </c>
      <c r="D16871" s="514" t="s">
        <v>5</v>
      </c>
      <c r="E16871" s="673">
        <v>231.91</v>
      </c>
      <c r="F16871" s="761"/>
    </row>
    <row r="16872" spans="1:6" customFormat="1" ht="24.75">
      <c r="A16872" s="514">
        <v>102685</v>
      </c>
      <c r="B16872" s="275" t="s">
        <v>0</v>
      </c>
      <c r="C16872" s="1329" t="s">
        <v>9336</v>
      </c>
      <c r="D16872" s="514" t="s">
        <v>5</v>
      </c>
      <c r="E16872" s="673">
        <v>248.5</v>
      </c>
      <c r="F16872" s="761"/>
    </row>
    <row r="16873" spans="1:6" customFormat="1">
      <c r="A16873" s="514">
        <v>102664</v>
      </c>
      <c r="B16873" s="275" t="s">
        <v>0</v>
      </c>
      <c r="C16873" s="1329" t="s">
        <v>1079</v>
      </c>
      <c r="D16873" s="514" t="s">
        <v>5</v>
      </c>
      <c r="E16873" s="673">
        <v>51.26</v>
      </c>
      <c r="F16873" s="761"/>
    </row>
    <row r="16874" spans="1:6" customFormat="1">
      <c r="A16874" s="514">
        <v>102665</v>
      </c>
      <c r="B16874" s="275" t="s">
        <v>0</v>
      </c>
      <c r="C16874" s="1329" t="s">
        <v>1080</v>
      </c>
      <c r="D16874" s="514" t="s">
        <v>5</v>
      </c>
      <c r="E16874" s="673">
        <v>29.76</v>
      </c>
      <c r="F16874" s="761"/>
    </row>
    <row r="16875" spans="1:6" customFormat="1">
      <c r="A16875" s="514">
        <v>102663</v>
      </c>
      <c r="B16875" s="275" t="s">
        <v>0</v>
      </c>
      <c r="C16875" s="1329" t="s">
        <v>1078</v>
      </c>
      <c r="D16875" s="514" t="s">
        <v>5</v>
      </c>
      <c r="E16875" s="673">
        <v>99.76</v>
      </c>
      <c r="F16875" s="761"/>
    </row>
    <row r="16876" spans="1:6" customFormat="1" ht="24.75">
      <c r="A16876" s="514">
        <v>102669</v>
      </c>
      <c r="B16876" s="275" t="s">
        <v>0</v>
      </c>
      <c r="C16876" s="1329" t="s">
        <v>1082</v>
      </c>
      <c r="D16876" s="514" t="s">
        <v>5</v>
      </c>
      <c r="E16876" s="673">
        <v>115.68</v>
      </c>
      <c r="F16876" s="761"/>
    </row>
    <row r="16877" spans="1:6" customFormat="1">
      <c r="A16877" s="514">
        <v>102661</v>
      </c>
      <c r="B16877" s="275" t="s">
        <v>0</v>
      </c>
      <c r="C16877" s="1329" t="s">
        <v>1077</v>
      </c>
      <c r="D16877" s="514" t="s">
        <v>5</v>
      </c>
      <c r="E16877" s="673">
        <v>46.6</v>
      </c>
      <c r="F16877" s="761"/>
    </row>
    <row r="16878" spans="1:6" customFormat="1" ht="24.75">
      <c r="A16878" s="514">
        <v>102666</v>
      </c>
      <c r="B16878" s="275" t="s">
        <v>0</v>
      </c>
      <c r="C16878" s="1329" t="s">
        <v>1081</v>
      </c>
      <c r="D16878" s="514" t="s">
        <v>5</v>
      </c>
      <c r="E16878" s="673">
        <v>61.48</v>
      </c>
      <c r="F16878" s="761"/>
    </row>
    <row r="16879" spans="1:6" customFormat="1">
      <c r="A16879" s="514">
        <v>102662</v>
      </c>
      <c r="B16879" s="275" t="s">
        <v>0</v>
      </c>
      <c r="C16879" s="1329" t="s">
        <v>9331</v>
      </c>
      <c r="D16879" s="514" t="s">
        <v>5</v>
      </c>
      <c r="E16879" s="673">
        <v>108.31</v>
      </c>
      <c r="F16879" s="761"/>
    </row>
    <row r="16880" spans="1:6" customFormat="1" ht="24.75">
      <c r="A16880" s="514">
        <v>102668</v>
      </c>
      <c r="B16880" s="275" t="s">
        <v>0</v>
      </c>
      <c r="C16880" s="1329" t="s">
        <v>9332</v>
      </c>
      <c r="D16880" s="514" t="s">
        <v>5</v>
      </c>
      <c r="E16880" s="673">
        <v>123.18</v>
      </c>
      <c r="F16880" s="761"/>
    </row>
    <row r="16881" spans="1:6" customFormat="1">
      <c r="A16881" s="514">
        <v>102718</v>
      </c>
      <c r="B16881" s="275" t="s">
        <v>0</v>
      </c>
      <c r="C16881" s="1329" t="s">
        <v>1102</v>
      </c>
      <c r="D16881" s="514" t="s">
        <v>34</v>
      </c>
      <c r="E16881" s="673">
        <v>220.64</v>
      </c>
      <c r="F16881" s="761"/>
    </row>
    <row r="16882" spans="1:6" customFormat="1">
      <c r="A16882" s="514">
        <v>102716</v>
      </c>
      <c r="B16882" s="275" t="s">
        <v>0</v>
      </c>
      <c r="C16882" s="1329" t="s">
        <v>1100</v>
      </c>
      <c r="D16882" s="514" t="s">
        <v>34</v>
      </c>
      <c r="E16882" s="673">
        <v>212.01</v>
      </c>
      <c r="F16882" s="761"/>
    </row>
    <row r="16883" spans="1:6" customFormat="1">
      <c r="A16883" s="514">
        <v>102719</v>
      </c>
      <c r="B16883" s="275" t="s">
        <v>0</v>
      </c>
      <c r="C16883" s="1329" t="s">
        <v>1103</v>
      </c>
      <c r="D16883" s="514" t="s">
        <v>34</v>
      </c>
      <c r="E16883" s="673">
        <v>177.12</v>
      </c>
      <c r="F16883" s="761"/>
    </row>
    <row r="16884" spans="1:6" customFormat="1">
      <c r="A16884" s="514">
        <v>102717</v>
      </c>
      <c r="B16884" s="275" t="s">
        <v>0</v>
      </c>
      <c r="C16884" s="1329" t="s">
        <v>1101</v>
      </c>
      <c r="D16884" s="514" t="s">
        <v>34</v>
      </c>
      <c r="E16884" s="673">
        <v>168.49</v>
      </c>
      <c r="F16884" s="761"/>
    </row>
    <row r="16885" spans="1:6" customFormat="1">
      <c r="A16885" s="514">
        <v>102720</v>
      </c>
      <c r="B16885" s="275" t="s">
        <v>0</v>
      </c>
      <c r="C16885" s="1329" t="s">
        <v>24471</v>
      </c>
      <c r="D16885" s="514" t="s">
        <v>32</v>
      </c>
      <c r="E16885" s="673">
        <v>0</v>
      </c>
      <c r="F16885" s="761"/>
    </row>
    <row r="16886" spans="1:6" customFormat="1">
      <c r="A16886" s="514">
        <v>102713</v>
      </c>
      <c r="B16886" s="275" t="s">
        <v>0</v>
      </c>
      <c r="C16886" s="1329" t="s">
        <v>1098</v>
      </c>
      <c r="D16886" s="514" t="s">
        <v>32</v>
      </c>
      <c r="E16886" s="673">
        <v>11.54</v>
      </c>
      <c r="F16886" s="761"/>
    </row>
    <row r="16887" spans="1:6" customFormat="1">
      <c r="A16887" s="514">
        <v>102715</v>
      </c>
      <c r="B16887" s="275" t="s">
        <v>0</v>
      </c>
      <c r="C16887" s="1329" t="s">
        <v>1099</v>
      </c>
      <c r="D16887" s="514" t="s">
        <v>32</v>
      </c>
      <c r="E16887" s="673">
        <v>22.75</v>
      </c>
      <c r="F16887" s="761"/>
    </row>
    <row r="16888" spans="1:6" customFormat="1">
      <c r="A16888" s="514">
        <v>103653</v>
      </c>
      <c r="B16888" s="275" t="s">
        <v>0</v>
      </c>
      <c r="C16888" s="1329" t="s">
        <v>1108</v>
      </c>
      <c r="D16888" s="514" t="s">
        <v>32</v>
      </c>
      <c r="E16888" s="673">
        <v>27.17</v>
      </c>
      <c r="F16888" s="761"/>
    </row>
    <row r="16889" spans="1:6" customFormat="1">
      <c r="A16889" s="514">
        <v>102712</v>
      </c>
      <c r="B16889" s="275" t="s">
        <v>0</v>
      </c>
      <c r="C16889" s="1329" t="s">
        <v>1097</v>
      </c>
      <c r="D16889" s="514" t="s">
        <v>32</v>
      </c>
      <c r="E16889" s="673">
        <v>8.42</v>
      </c>
      <c r="F16889" s="761"/>
    </row>
    <row r="16890" spans="1:6" customFormat="1">
      <c r="A16890" s="514">
        <v>102711</v>
      </c>
      <c r="B16890" s="275" t="s">
        <v>0</v>
      </c>
      <c r="C16890" s="1329" t="s">
        <v>24472</v>
      </c>
      <c r="D16890" s="514" t="s">
        <v>28</v>
      </c>
      <c r="E16890" s="673">
        <v>84.66</v>
      </c>
      <c r="F16890" s="761"/>
    </row>
    <row r="16891" spans="1:6" customFormat="1">
      <c r="A16891" s="514">
        <v>102710</v>
      </c>
      <c r="B16891" s="275" t="s">
        <v>0</v>
      </c>
      <c r="C16891" s="1329" t="s">
        <v>1096</v>
      </c>
      <c r="D16891" s="514" t="s">
        <v>28</v>
      </c>
      <c r="E16891" s="673">
        <v>64.709999999999994</v>
      </c>
      <c r="F16891" s="761"/>
    </row>
    <row r="16892" spans="1:6" customFormat="1">
      <c r="A16892" s="514">
        <v>102709</v>
      </c>
      <c r="B16892" s="275" t="s">
        <v>0</v>
      </c>
      <c r="C16892" s="1329" t="s">
        <v>24473</v>
      </c>
      <c r="D16892" s="514" t="s">
        <v>28</v>
      </c>
      <c r="E16892" s="673">
        <v>0</v>
      </c>
      <c r="F16892" s="761"/>
    </row>
    <row r="16893" spans="1:6" customFormat="1">
      <c r="A16893" s="514">
        <v>102708</v>
      </c>
      <c r="B16893" s="275" t="s">
        <v>0</v>
      </c>
      <c r="C16893" s="1329" t="s">
        <v>24474</v>
      </c>
      <c r="D16893" s="514" t="s">
        <v>28</v>
      </c>
      <c r="E16893" s="673">
        <v>26.25</v>
      </c>
      <c r="F16893" s="761"/>
    </row>
    <row r="16894" spans="1:6" customFormat="1">
      <c r="A16894" s="514">
        <v>102707</v>
      </c>
      <c r="B16894" s="275" t="s">
        <v>0</v>
      </c>
      <c r="C16894" s="1329" t="s">
        <v>1095</v>
      </c>
      <c r="D16894" s="514" t="s">
        <v>5</v>
      </c>
      <c r="E16894" s="673">
        <v>69.97</v>
      </c>
      <c r="F16894" s="761"/>
    </row>
    <row r="16895" spans="1:6" customFormat="1">
      <c r="A16895" s="514">
        <v>102704</v>
      </c>
      <c r="B16895" s="275" t="s">
        <v>0</v>
      </c>
      <c r="C16895" s="1329" t="s">
        <v>1094</v>
      </c>
      <c r="D16895" s="514" t="s">
        <v>5</v>
      </c>
      <c r="E16895" s="673">
        <v>11.21</v>
      </c>
      <c r="F16895" s="761"/>
    </row>
    <row r="16896" spans="1:6" customFormat="1">
      <c r="A16896" s="514">
        <v>102705</v>
      </c>
      <c r="B16896" s="275" t="s">
        <v>0</v>
      </c>
      <c r="C16896" s="1329" t="s">
        <v>9337</v>
      </c>
      <c r="D16896" s="514" t="s">
        <v>5</v>
      </c>
      <c r="E16896" s="673">
        <v>68.92</v>
      </c>
      <c r="F16896" s="761"/>
    </row>
    <row r="16897" spans="1:6" customFormat="1">
      <c r="A16897" s="514">
        <v>98333</v>
      </c>
      <c r="B16897" s="275" t="s">
        <v>0</v>
      </c>
      <c r="C16897" s="1329" t="s">
        <v>24475</v>
      </c>
      <c r="D16897" s="514" t="s">
        <v>32</v>
      </c>
      <c r="E16897" s="673">
        <v>0</v>
      </c>
      <c r="F16897" s="761"/>
    </row>
    <row r="16898" spans="1:6" customFormat="1">
      <c r="A16898" s="514">
        <v>98332</v>
      </c>
      <c r="B16898" s="275" t="s">
        <v>0</v>
      </c>
      <c r="C16898" s="1329" t="s">
        <v>24476</v>
      </c>
      <c r="D16898" s="514" t="s">
        <v>32</v>
      </c>
      <c r="E16898" s="673">
        <v>0</v>
      </c>
      <c r="F16898" s="761"/>
    </row>
    <row r="16899" spans="1:6" customFormat="1">
      <c r="A16899" s="514">
        <v>98331</v>
      </c>
      <c r="B16899" s="275" t="s">
        <v>0</v>
      </c>
      <c r="C16899" s="1329" t="s">
        <v>24477</v>
      </c>
      <c r="D16899" s="514" t="s">
        <v>32</v>
      </c>
      <c r="E16899" s="673">
        <v>0</v>
      </c>
      <c r="F16899" s="761"/>
    </row>
    <row r="16900" spans="1:6" customFormat="1">
      <c r="A16900" s="514">
        <v>98327</v>
      </c>
      <c r="B16900" s="275" t="s">
        <v>0</v>
      </c>
      <c r="C16900" s="1329" t="s">
        <v>24478</v>
      </c>
      <c r="D16900" s="514" t="s">
        <v>32</v>
      </c>
      <c r="E16900" s="673">
        <v>0</v>
      </c>
      <c r="F16900" s="761"/>
    </row>
    <row r="16901" spans="1:6" customFormat="1">
      <c r="A16901" s="514">
        <v>98326</v>
      </c>
      <c r="B16901" s="275" t="s">
        <v>0</v>
      </c>
      <c r="C16901" s="1329" t="s">
        <v>24479</v>
      </c>
      <c r="D16901" s="514" t="s">
        <v>32</v>
      </c>
      <c r="E16901" s="673">
        <v>0</v>
      </c>
      <c r="F16901" s="761"/>
    </row>
    <row r="16902" spans="1:6" customFormat="1">
      <c r="A16902" s="514">
        <v>98325</v>
      </c>
      <c r="B16902" s="275" t="s">
        <v>0</v>
      </c>
      <c r="C16902" s="1329" t="s">
        <v>24480</v>
      </c>
      <c r="D16902" s="514" t="s">
        <v>32</v>
      </c>
      <c r="E16902" s="673">
        <v>0</v>
      </c>
      <c r="F16902" s="761"/>
    </row>
    <row r="16903" spans="1:6" customFormat="1">
      <c r="A16903" s="514">
        <v>98370</v>
      </c>
      <c r="B16903" s="275" t="s">
        <v>0</v>
      </c>
      <c r="C16903" s="1329" t="s">
        <v>24481</v>
      </c>
      <c r="D16903" s="514" t="s">
        <v>32</v>
      </c>
      <c r="E16903" s="673">
        <v>0</v>
      </c>
      <c r="F16903" s="761"/>
    </row>
    <row r="16904" spans="1:6" customFormat="1">
      <c r="A16904" s="514">
        <v>98389</v>
      </c>
      <c r="B16904" s="275" t="s">
        <v>0</v>
      </c>
      <c r="C16904" s="1329" t="s">
        <v>24482</v>
      </c>
      <c r="D16904" s="514" t="s">
        <v>28</v>
      </c>
      <c r="E16904" s="673">
        <v>0</v>
      </c>
      <c r="F16904" s="761"/>
    </row>
    <row r="16905" spans="1:6" customFormat="1">
      <c r="A16905" s="514">
        <v>98390</v>
      </c>
      <c r="B16905" s="275" t="s">
        <v>0</v>
      </c>
      <c r="C16905" s="1329" t="s">
        <v>24483</v>
      </c>
      <c r="D16905" s="514" t="s">
        <v>28</v>
      </c>
      <c r="E16905" s="673">
        <v>0</v>
      </c>
      <c r="F16905" s="761"/>
    </row>
    <row r="16906" spans="1:6" customFormat="1">
      <c r="A16906" s="514">
        <v>98391</v>
      </c>
      <c r="B16906" s="275" t="s">
        <v>0</v>
      </c>
      <c r="C16906" s="1329" t="s">
        <v>24484</v>
      </c>
      <c r="D16906" s="514" t="s">
        <v>28</v>
      </c>
      <c r="E16906" s="673">
        <v>0</v>
      </c>
      <c r="F16906" s="761"/>
    </row>
    <row r="16907" spans="1:6" customFormat="1">
      <c r="A16907" s="514">
        <v>98392</v>
      </c>
      <c r="B16907" s="275" t="s">
        <v>0</v>
      </c>
      <c r="C16907" s="1329" t="s">
        <v>24485</v>
      </c>
      <c r="D16907" s="514" t="s">
        <v>28</v>
      </c>
      <c r="E16907" s="673">
        <v>0</v>
      </c>
      <c r="F16907" s="761"/>
    </row>
    <row r="16908" spans="1:6" customFormat="1">
      <c r="A16908" s="514">
        <v>98393</v>
      </c>
      <c r="B16908" s="275" t="s">
        <v>0</v>
      </c>
      <c r="C16908" s="1329" t="s">
        <v>24486</v>
      </c>
      <c r="D16908" s="514" t="s">
        <v>28</v>
      </c>
      <c r="E16908" s="673">
        <v>0</v>
      </c>
      <c r="F16908" s="761"/>
    </row>
    <row r="16909" spans="1:6" customFormat="1">
      <c r="A16909" s="514">
        <v>98394</v>
      </c>
      <c r="B16909" s="275" t="s">
        <v>0</v>
      </c>
      <c r="C16909" s="1329" t="s">
        <v>24487</v>
      </c>
      <c r="D16909" s="514" t="s">
        <v>28</v>
      </c>
      <c r="E16909" s="673">
        <v>0</v>
      </c>
      <c r="F16909" s="761"/>
    </row>
    <row r="16910" spans="1:6" customFormat="1">
      <c r="A16910" s="514">
        <v>98395</v>
      </c>
      <c r="B16910" s="275" t="s">
        <v>0</v>
      </c>
      <c r="C16910" s="1329" t="s">
        <v>24488</v>
      </c>
      <c r="D16910" s="514" t="s">
        <v>28</v>
      </c>
      <c r="E16910" s="673">
        <v>0</v>
      </c>
      <c r="F16910" s="761"/>
    </row>
    <row r="16911" spans="1:6" customFormat="1">
      <c r="A16911" s="514">
        <v>98396</v>
      </c>
      <c r="B16911" s="275" t="s">
        <v>0</v>
      </c>
      <c r="C16911" s="1329" t="s">
        <v>24489</v>
      </c>
      <c r="D16911" s="514" t="s">
        <v>28</v>
      </c>
      <c r="E16911" s="673">
        <v>0</v>
      </c>
      <c r="F16911" s="761"/>
    </row>
    <row r="16912" spans="1:6" customFormat="1" ht="24.75">
      <c r="A16912" s="514">
        <v>98369</v>
      </c>
      <c r="B16912" s="275" t="s">
        <v>0</v>
      </c>
      <c r="C16912" s="1329" t="s">
        <v>24490</v>
      </c>
      <c r="D16912" s="514" t="s">
        <v>32</v>
      </c>
      <c r="E16912" s="673">
        <v>0</v>
      </c>
      <c r="F16912" s="761"/>
    </row>
    <row r="16913" spans="1:6" customFormat="1" ht="24.75">
      <c r="A16913" s="514">
        <v>98360</v>
      </c>
      <c r="B16913" s="275" t="s">
        <v>0</v>
      </c>
      <c r="C16913" s="1329" t="s">
        <v>24491</v>
      </c>
      <c r="D16913" s="514" t="s">
        <v>32</v>
      </c>
      <c r="E16913" s="673">
        <v>0</v>
      </c>
      <c r="F16913" s="761"/>
    </row>
    <row r="16914" spans="1:6" customFormat="1" ht="24.75">
      <c r="A16914" s="514">
        <v>98368</v>
      </c>
      <c r="B16914" s="275" t="s">
        <v>0</v>
      </c>
      <c r="C16914" s="1329" t="s">
        <v>24492</v>
      </c>
      <c r="D16914" s="514" t="s">
        <v>32</v>
      </c>
      <c r="E16914" s="673">
        <v>0</v>
      </c>
      <c r="F16914" s="761"/>
    </row>
    <row r="16915" spans="1:6" customFormat="1" ht="24.75">
      <c r="A16915" s="514">
        <v>98359</v>
      </c>
      <c r="B16915" s="275" t="s">
        <v>0</v>
      </c>
      <c r="C16915" s="1329" t="s">
        <v>24493</v>
      </c>
      <c r="D16915" s="514" t="s">
        <v>32</v>
      </c>
      <c r="E16915" s="673">
        <v>0</v>
      </c>
      <c r="F16915" s="761"/>
    </row>
    <row r="16916" spans="1:6" customFormat="1" ht="24.75">
      <c r="A16916" s="514">
        <v>98367</v>
      </c>
      <c r="B16916" s="275" t="s">
        <v>0</v>
      </c>
      <c r="C16916" s="1329" t="s">
        <v>24494</v>
      </c>
      <c r="D16916" s="514" t="s">
        <v>32</v>
      </c>
      <c r="E16916" s="673">
        <v>0</v>
      </c>
      <c r="F16916" s="761"/>
    </row>
    <row r="16917" spans="1:6" customFormat="1" ht="24.75">
      <c r="A16917" s="514">
        <v>98358</v>
      </c>
      <c r="B16917" s="275" t="s">
        <v>0</v>
      </c>
      <c r="C16917" s="1329" t="s">
        <v>24495</v>
      </c>
      <c r="D16917" s="514" t="s">
        <v>32</v>
      </c>
      <c r="E16917" s="673">
        <v>0</v>
      </c>
      <c r="F16917" s="761"/>
    </row>
    <row r="16918" spans="1:6" customFormat="1" ht="24.75">
      <c r="A16918" s="514">
        <v>98352</v>
      </c>
      <c r="B16918" s="275" t="s">
        <v>0</v>
      </c>
      <c r="C16918" s="1329" t="s">
        <v>24496</v>
      </c>
      <c r="D16918" s="514" t="s">
        <v>32</v>
      </c>
      <c r="E16918" s="673">
        <v>0</v>
      </c>
      <c r="F16918" s="761"/>
    </row>
    <row r="16919" spans="1:6" customFormat="1" ht="24.75">
      <c r="A16919" s="514">
        <v>98343</v>
      </c>
      <c r="B16919" s="275" t="s">
        <v>0</v>
      </c>
      <c r="C16919" s="1329" t="s">
        <v>24497</v>
      </c>
      <c r="D16919" s="514" t="s">
        <v>32</v>
      </c>
      <c r="E16919" s="673">
        <v>0</v>
      </c>
      <c r="F16919" s="761"/>
    </row>
    <row r="16920" spans="1:6" customFormat="1" ht="24.75">
      <c r="A16920" s="514">
        <v>98351</v>
      </c>
      <c r="B16920" s="275" t="s">
        <v>0</v>
      </c>
      <c r="C16920" s="1329" t="s">
        <v>24498</v>
      </c>
      <c r="D16920" s="514" t="s">
        <v>32</v>
      </c>
      <c r="E16920" s="673">
        <v>0</v>
      </c>
      <c r="F16920" s="761"/>
    </row>
    <row r="16921" spans="1:6" customFormat="1" ht="24.75">
      <c r="A16921" s="514">
        <v>98342</v>
      </c>
      <c r="B16921" s="275" t="s">
        <v>0</v>
      </c>
      <c r="C16921" s="1329" t="s">
        <v>24499</v>
      </c>
      <c r="D16921" s="514" t="s">
        <v>32</v>
      </c>
      <c r="E16921" s="673">
        <v>0</v>
      </c>
      <c r="F16921" s="761"/>
    </row>
    <row r="16922" spans="1:6" customFormat="1" ht="24.75">
      <c r="A16922" s="514">
        <v>98350</v>
      </c>
      <c r="B16922" s="275" t="s">
        <v>0</v>
      </c>
      <c r="C16922" s="1329" t="s">
        <v>24500</v>
      </c>
      <c r="D16922" s="514" t="s">
        <v>32</v>
      </c>
      <c r="E16922" s="673">
        <v>0</v>
      </c>
      <c r="F16922" s="761"/>
    </row>
    <row r="16923" spans="1:6" customFormat="1" ht="24.75">
      <c r="A16923" s="514">
        <v>98341</v>
      </c>
      <c r="B16923" s="275" t="s">
        <v>0</v>
      </c>
      <c r="C16923" s="1329" t="s">
        <v>24501</v>
      </c>
      <c r="D16923" s="514" t="s">
        <v>32</v>
      </c>
      <c r="E16923" s="673">
        <v>0</v>
      </c>
      <c r="F16923" s="761"/>
    </row>
    <row r="16924" spans="1:6" customFormat="1">
      <c r="A16924" s="514">
        <v>98381</v>
      </c>
      <c r="B16924" s="275" t="s">
        <v>0</v>
      </c>
      <c r="C16924" s="1329" t="s">
        <v>24502</v>
      </c>
      <c r="D16924" s="514" t="s">
        <v>5</v>
      </c>
      <c r="E16924" s="673">
        <v>0</v>
      </c>
      <c r="F16924" s="761"/>
    </row>
    <row r="16925" spans="1:6" customFormat="1">
      <c r="A16925" s="514">
        <v>98382</v>
      </c>
      <c r="B16925" s="275" t="s">
        <v>0</v>
      </c>
      <c r="C16925" s="1329" t="s">
        <v>24503</v>
      </c>
      <c r="D16925" s="514" t="s">
        <v>5</v>
      </c>
      <c r="E16925" s="673">
        <v>0</v>
      </c>
      <c r="F16925" s="761"/>
    </row>
    <row r="16926" spans="1:6" customFormat="1">
      <c r="A16926" s="514">
        <v>98383</v>
      </c>
      <c r="B16926" s="275" t="s">
        <v>0</v>
      </c>
      <c r="C16926" s="1329" t="s">
        <v>24504</v>
      </c>
      <c r="D16926" s="514" t="s">
        <v>5</v>
      </c>
      <c r="E16926" s="673">
        <v>0</v>
      </c>
      <c r="F16926" s="761"/>
    </row>
    <row r="16927" spans="1:6" customFormat="1">
      <c r="A16927" s="514">
        <v>98384</v>
      </c>
      <c r="B16927" s="275" t="s">
        <v>0</v>
      </c>
      <c r="C16927" s="1329" t="s">
        <v>24505</v>
      </c>
      <c r="D16927" s="514" t="s">
        <v>5</v>
      </c>
      <c r="E16927" s="673">
        <v>0</v>
      </c>
      <c r="F16927" s="761"/>
    </row>
    <row r="16928" spans="1:6" customFormat="1">
      <c r="A16928" s="514">
        <v>98385</v>
      </c>
      <c r="B16928" s="275" t="s">
        <v>0</v>
      </c>
      <c r="C16928" s="1329" t="s">
        <v>24506</v>
      </c>
      <c r="D16928" s="514" t="s">
        <v>5</v>
      </c>
      <c r="E16928" s="673">
        <v>0</v>
      </c>
      <c r="F16928" s="761"/>
    </row>
    <row r="16929" spans="1:6" customFormat="1">
      <c r="A16929" s="514">
        <v>98386</v>
      </c>
      <c r="B16929" s="275" t="s">
        <v>0</v>
      </c>
      <c r="C16929" s="1329" t="s">
        <v>24507</v>
      </c>
      <c r="D16929" s="514" t="s">
        <v>5</v>
      </c>
      <c r="E16929" s="673">
        <v>0</v>
      </c>
      <c r="F16929" s="761"/>
    </row>
    <row r="16930" spans="1:6" customFormat="1">
      <c r="A16930" s="514">
        <v>98387</v>
      </c>
      <c r="B16930" s="275" t="s">
        <v>0</v>
      </c>
      <c r="C16930" s="1329" t="s">
        <v>24508</v>
      </c>
      <c r="D16930" s="514" t="s">
        <v>5</v>
      </c>
      <c r="E16930" s="673">
        <v>0</v>
      </c>
      <c r="F16930" s="761"/>
    </row>
    <row r="16931" spans="1:6" customFormat="1">
      <c r="A16931" s="514">
        <v>98388</v>
      </c>
      <c r="B16931" s="275" t="s">
        <v>0</v>
      </c>
      <c r="C16931" s="1329" t="s">
        <v>24509</v>
      </c>
      <c r="D16931" s="514" t="s">
        <v>5</v>
      </c>
      <c r="E16931" s="673">
        <v>0</v>
      </c>
      <c r="F16931" s="761"/>
    </row>
    <row r="16932" spans="1:6" customFormat="1" ht="24.75">
      <c r="A16932" s="514">
        <v>98346</v>
      </c>
      <c r="B16932" s="275" t="s">
        <v>0</v>
      </c>
      <c r="C16932" s="1329" t="s">
        <v>24510</v>
      </c>
      <c r="D16932" s="514" t="s">
        <v>32</v>
      </c>
      <c r="E16932" s="673">
        <v>0</v>
      </c>
      <c r="F16932" s="761"/>
    </row>
    <row r="16933" spans="1:6" customFormat="1" ht="24.75">
      <c r="A16933" s="514">
        <v>98363</v>
      </c>
      <c r="B16933" s="275" t="s">
        <v>0</v>
      </c>
      <c r="C16933" s="1329" t="s">
        <v>24511</v>
      </c>
      <c r="D16933" s="514" t="s">
        <v>32</v>
      </c>
      <c r="E16933" s="673">
        <v>0</v>
      </c>
      <c r="F16933" s="761"/>
    </row>
    <row r="16934" spans="1:6" customFormat="1" ht="24.75">
      <c r="A16934" s="514">
        <v>98354</v>
      </c>
      <c r="B16934" s="275" t="s">
        <v>0</v>
      </c>
      <c r="C16934" s="1329" t="s">
        <v>24512</v>
      </c>
      <c r="D16934" s="514" t="s">
        <v>32</v>
      </c>
      <c r="E16934" s="673">
        <v>0</v>
      </c>
      <c r="F16934" s="761"/>
    </row>
    <row r="16935" spans="1:6" customFormat="1" ht="24.75">
      <c r="A16935" s="514">
        <v>98337</v>
      </c>
      <c r="B16935" s="275" t="s">
        <v>0</v>
      </c>
      <c r="C16935" s="1329" t="s">
        <v>24513</v>
      </c>
      <c r="D16935" s="514" t="s">
        <v>32</v>
      </c>
      <c r="E16935" s="673">
        <v>0</v>
      </c>
      <c r="F16935" s="761"/>
    </row>
    <row r="16936" spans="1:6" customFormat="1" ht="24.75">
      <c r="A16936" s="514">
        <v>98345</v>
      </c>
      <c r="B16936" s="275" t="s">
        <v>0</v>
      </c>
      <c r="C16936" s="1329" t="s">
        <v>24514</v>
      </c>
      <c r="D16936" s="514" t="s">
        <v>32</v>
      </c>
      <c r="E16936" s="673">
        <v>0</v>
      </c>
      <c r="F16936" s="761"/>
    </row>
    <row r="16937" spans="1:6" customFormat="1" ht="24.75">
      <c r="A16937" s="514">
        <v>98362</v>
      </c>
      <c r="B16937" s="275" t="s">
        <v>0</v>
      </c>
      <c r="C16937" s="1329" t="s">
        <v>24515</v>
      </c>
      <c r="D16937" s="514" t="s">
        <v>32</v>
      </c>
      <c r="E16937" s="673">
        <v>0</v>
      </c>
      <c r="F16937" s="761"/>
    </row>
    <row r="16938" spans="1:6" customFormat="1" ht="24.75">
      <c r="A16938" s="514">
        <v>98403</v>
      </c>
      <c r="B16938" s="275" t="s">
        <v>0</v>
      </c>
      <c r="C16938" s="1329" t="s">
        <v>24516</v>
      </c>
      <c r="D16938" s="514" t="s">
        <v>32</v>
      </c>
      <c r="E16938" s="673">
        <v>0</v>
      </c>
      <c r="F16938" s="761"/>
    </row>
    <row r="16939" spans="1:6" customFormat="1" ht="24.75">
      <c r="A16939" s="514">
        <v>98335</v>
      </c>
      <c r="B16939" s="275" t="s">
        <v>0</v>
      </c>
      <c r="C16939" s="1329" t="s">
        <v>24517</v>
      </c>
      <c r="D16939" s="514" t="s">
        <v>32</v>
      </c>
      <c r="E16939" s="673">
        <v>0</v>
      </c>
      <c r="F16939" s="761"/>
    </row>
    <row r="16940" spans="1:6" customFormat="1" ht="24.75">
      <c r="A16940" s="514">
        <v>98344</v>
      </c>
      <c r="B16940" s="275" t="s">
        <v>0</v>
      </c>
      <c r="C16940" s="1329" t="s">
        <v>24518</v>
      </c>
      <c r="D16940" s="514" t="s">
        <v>32</v>
      </c>
      <c r="E16940" s="673">
        <v>0</v>
      </c>
      <c r="F16940" s="761"/>
    </row>
    <row r="16941" spans="1:6" customFormat="1" ht="24.75">
      <c r="A16941" s="514">
        <v>98361</v>
      </c>
      <c r="B16941" s="275" t="s">
        <v>0</v>
      </c>
      <c r="C16941" s="1329" t="s">
        <v>24519</v>
      </c>
      <c r="D16941" s="514" t="s">
        <v>32</v>
      </c>
      <c r="E16941" s="673">
        <v>0</v>
      </c>
      <c r="F16941" s="761"/>
    </row>
    <row r="16942" spans="1:6" customFormat="1" ht="24.75">
      <c r="A16942" s="514">
        <v>98353</v>
      </c>
      <c r="B16942" s="275" t="s">
        <v>0</v>
      </c>
      <c r="C16942" s="1329" t="s">
        <v>24520</v>
      </c>
      <c r="D16942" s="514" t="s">
        <v>32</v>
      </c>
      <c r="E16942" s="673">
        <v>0</v>
      </c>
      <c r="F16942" s="761"/>
    </row>
    <row r="16943" spans="1:6" customFormat="1" ht="24.75">
      <c r="A16943" s="514">
        <v>98334</v>
      </c>
      <c r="B16943" s="275" t="s">
        <v>0</v>
      </c>
      <c r="C16943" s="1329" t="s">
        <v>24521</v>
      </c>
      <c r="D16943" s="514" t="s">
        <v>32</v>
      </c>
      <c r="E16943" s="673">
        <v>0</v>
      </c>
      <c r="F16943" s="761"/>
    </row>
    <row r="16944" spans="1:6" customFormat="1">
      <c r="A16944" s="514">
        <v>98371</v>
      </c>
      <c r="B16944" s="275" t="s">
        <v>0</v>
      </c>
      <c r="C16944" s="1329" t="s">
        <v>24522</v>
      </c>
      <c r="D16944" s="514" t="s">
        <v>32</v>
      </c>
      <c r="E16944" s="673">
        <v>0</v>
      </c>
      <c r="F16944" s="761"/>
    </row>
    <row r="16945" spans="1:6" customFormat="1">
      <c r="A16945" s="514">
        <v>98397</v>
      </c>
      <c r="B16945" s="275" t="s">
        <v>0</v>
      </c>
      <c r="C16945" s="1329" t="s">
        <v>13860</v>
      </c>
      <c r="D16945" s="514" t="s">
        <v>32</v>
      </c>
      <c r="E16945" s="673">
        <v>14.39</v>
      </c>
      <c r="F16945" s="761"/>
    </row>
    <row r="16946" spans="1:6" customFormat="1" ht="24.75">
      <c r="A16946" s="514">
        <v>97280</v>
      </c>
      <c r="B16946" s="275" t="s">
        <v>0</v>
      </c>
      <c r="C16946" s="1329" t="s">
        <v>24523</v>
      </c>
      <c r="D16946" s="514" t="s">
        <v>28</v>
      </c>
      <c r="E16946" s="673">
        <v>0</v>
      </c>
      <c r="F16946" s="761"/>
    </row>
    <row r="16947" spans="1:6" customFormat="1" ht="24.75">
      <c r="A16947" s="514">
        <v>97275</v>
      </c>
      <c r="B16947" s="275" t="s">
        <v>0</v>
      </c>
      <c r="C16947" s="1329" t="s">
        <v>24524</v>
      </c>
      <c r="D16947" s="514" t="s">
        <v>28</v>
      </c>
      <c r="E16947" s="673">
        <v>0</v>
      </c>
      <c r="F16947" s="761"/>
    </row>
    <row r="16948" spans="1:6" customFormat="1" ht="24.75">
      <c r="A16948" s="514">
        <v>97279</v>
      </c>
      <c r="B16948" s="275" t="s">
        <v>0</v>
      </c>
      <c r="C16948" s="1329" t="s">
        <v>24525</v>
      </c>
      <c r="D16948" s="514" t="s">
        <v>28</v>
      </c>
      <c r="E16948" s="673">
        <v>0</v>
      </c>
      <c r="F16948" s="761"/>
    </row>
    <row r="16949" spans="1:6" customFormat="1" ht="24.75">
      <c r="A16949" s="514">
        <v>97285</v>
      </c>
      <c r="B16949" s="275" t="s">
        <v>0</v>
      </c>
      <c r="C16949" s="1329" t="s">
        <v>24526</v>
      </c>
      <c r="D16949" s="514" t="s">
        <v>28</v>
      </c>
      <c r="E16949" s="673">
        <v>0</v>
      </c>
      <c r="F16949" s="761"/>
    </row>
    <row r="16950" spans="1:6" customFormat="1" ht="24.75">
      <c r="A16950" s="514">
        <v>97286</v>
      </c>
      <c r="B16950" s="275" t="s">
        <v>0</v>
      </c>
      <c r="C16950" s="1329" t="s">
        <v>24527</v>
      </c>
      <c r="D16950" s="514" t="s">
        <v>28</v>
      </c>
      <c r="E16950" s="673">
        <v>0</v>
      </c>
      <c r="F16950" s="761"/>
    </row>
    <row r="16951" spans="1:6" customFormat="1" ht="24.75">
      <c r="A16951" s="514">
        <v>97291</v>
      </c>
      <c r="B16951" s="275" t="s">
        <v>0</v>
      </c>
      <c r="C16951" s="1329" t="s">
        <v>24528</v>
      </c>
      <c r="D16951" s="514" t="s">
        <v>28</v>
      </c>
      <c r="E16951" s="673">
        <v>0</v>
      </c>
      <c r="F16951" s="761"/>
    </row>
    <row r="16952" spans="1:6" customFormat="1" ht="24.75">
      <c r="A16952" s="514">
        <v>97292</v>
      </c>
      <c r="B16952" s="275" t="s">
        <v>0</v>
      </c>
      <c r="C16952" s="1329" t="s">
        <v>24529</v>
      </c>
      <c r="D16952" s="514" t="s">
        <v>28</v>
      </c>
      <c r="E16952" s="673">
        <v>0</v>
      </c>
      <c r="F16952" s="761"/>
    </row>
    <row r="16953" spans="1:6" customFormat="1" ht="24.75">
      <c r="A16953" s="514">
        <v>97297</v>
      </c>
      <c r="B16953" s="275" t="s">
        <v>0</v>
      </c>
      <c r="C16953" s="1329" t="s">
        <v>24530</v>
      </c>
      <c r="D16953" s="514" t="s">
        <v>28</v>
      </c>
      <c r="E16953" s="673">
        <v>0</v>
      </c>
      <c r="F16953" s="761"/>
    </row>
    <row r="16954" spans="1:6" customFormat="1" ht="24.75">
      <c r="A16954" s="514">
        <v>97298</v>
      </c>
      <c r="B16954" s="275" t="s">
        <v>0</v>
      </c>
      <c r="C16954" s="1329" t="s">
        <v>24531</v>
      </c>
      <c r="D16954" s="514" t="s">
        <v>28</v>
      </c>
      <c r="E16954" s="673">
        <v>0</v>
      </c>
      <c r="F16954" s="761"/>
    </row>
    <row r="16955" spans="1:6" customFormat="1" ht="24.75">
      <c r="A16955" s="514">
        <v>97303</v>
      </c>
      <c r="B16955" s="275" t="s">
        <v>0</v>
      </c>
      <c r="C16955" s="1329" t="s">
        <v>24532</v>
      </c>
      <c r="D16955" s="514" t="s">
        <v>28</v>
      </c>
      <c r="E16955" s="673">
        <v>0</v>
      </c>
      <c r="F16955" s="761"/>
    </row>
    <row r="16956" spans="1:6" customFormat="1" ht="24.75">
      <c r="A16956" s="514">
        <v>97304</v>
      </c>
      <c r="B16956" s="275" t="s">
        <v>0</v>
      </c>
      <c r="C16956" s="1329" t="s">
        <v>24533</v>
      </c>
      <c r="D16956" s="514" t="s">
        <v>28</v>
      </c>
      <c r="E16956" s="673">
        <v>0</v>
      </c>
      <c r="F16956" s="761"/>
    </row>
    <row r="16957" spans="1:6" customFormat="1" ht="24.75">
      <c r="A16957" s="514">
        <v>97309</v>
      </c>
      <c r="B16957" s="275" t="s">
        <v>0</v>
      </c>
      <c r="C16957" s="1329" t="s">
        <v>24534</v>
      </c>
      <c r="D16957" s="514" t="s">
        <v>28</v>
      </c>
      <c r="E16957" s="673">
        <v>0</v>
      </c>
      <c r="F16957" s="761"/>
    </row>
    <row r="16958" spans="1:6" customFormat="1" ht="24.75">
      <c r="A16958" s="514">
        <v>97310</v>
      </c>
      <c r="B16958" s="275" t="s">
        <v>0</v>
      </c>
      <c r="C16958" s="1329" t="s">
        <v>24535</v>
      </c>
      <c r="D16958" s="514" t="s">
        <v>28</v>
      </c>
      <c r="E16958" s="673">
        <v>0</v>
      </c>
      <c r="F16958" s="761"/>
    </row>
    <row r="16959" spans="1:6" customFormat="1" ht="24.75">
      <c r="A16959" s="514">
        <v>97282</v>
      </c>
      <c r="B16959" s="275" t="s">
        <v>0</v>
      </c>
      <c r="C16959" s="1329" t="s">
        <v>24536</v>
      </c>
      <c r="D16959" s="514" t="s">
        <v>28</v>
      </c>
      <c r="E16959" s="673">
        <v>0</v>
      </c>
      <c r="F16959" s="761"/>
    </row>
    <row r="16960" spans="1:6" customFormat="1" ht="24.75">
      <c r="A16960" s="514">
        <v>97276</v>
      </c>
      <c r="B16960" s="275" t="s">
        <v>0</v>
      </c>
      <c r="C16960" s="1329" t="s">
        <v>24537</v>
      </c>
      <c r="D16960" s="514" t="s">
        <v>28</v>
      </c>
      <c r="E16960" s="673">
        <v>0</v>
      </c>
      <c r="F16960" s="761"/>
    </row>
    <row r="16961" spans="1:6" customFormat="1" ht="24.75">
      <c r="A16961" s="514">
        <v>97281</v>
      </c>
      <c r="B16961" s="275" t="s">
        <v>0</v>
      </c>
      <c r="C16961" s="1329" t="s">
        <v>24538</v>
      </c>
      <c r="D16961" s="514" t="s">
        <v>28</v>
      </c>
      <c r="E16961" s="673">
        <v>0</v>
      </c>
      <c r="F16961" s="761"/>
    </row>
    <row r="16962" spans="1:6" customFormat="1" ht="24.75">
      <c r="A16962" s="514">
        <v>97287</v>
      </c>
      <c r="B16962" s="275" t="s">
        <v>0</v>
      </c>
      <c r="C16962" s="1329" t="s">
        <v>24539</v>
      </c>
      <c r="D16962" s="514" t="s">
        <v>28</v>
      </c>
      <c r="E16962" s="673">
        <v>0</v>
      </c>
      <c r="F16962" s="761"/>
    </row>
    <row r="16963" spans="1:6" customFormat="1" ht="24.75">
      <c r="A16963" s="514">
        <v>97288</v>
      </c>
      <c r="B16963" s="275" t="s">
        <v>0</v>
      </c>
      <c r="C16963" s="1329" t="s">
        <v>24540</v>
      </c>
      <c r="D16963" s="514" t="s">
        <v>28</v>
      </c>
      <c r="E16963" s="673">
        <v>0</v>
      </c>
      <c r="F16963" s="761"/>
    </row>
    <row r="16964" spans="1:6" customFormat="1" ht="24.75">
      <c r="A16964" s="514">
        <v>97293</v>
      </c>
      <c r="B16964" s="275" t="s">
        <v>0</v>
      </c>
      <c r="C16964" s="1329" t="s">
        <v>24541</v>
      </c>
      <c r="D16964" s="514" t="s">
        <v>28</v>
      </c>
      <c r="E16964" s="673">
        <v>0</v>
      </c>
      <c r="F16964" s="761"/>
    </row>
    <row r="16965" spans="1:6" customFormat="1" ht="24.75">
      <c r="A16965" s="514">
        <v>97294</v>
      </c>
      <c r="B16965" s="275" t="s">
        <v>0</v>
      </c>
      <c r="C16965" s="1329" t="s">
        <v>24542</v>
      </c>
      <c r="D16965" s="514" t="s">
        <v>28</v>
      </c>
      <c r="E16965" s="673">
        <v>0</v>
      </c>
      <c r="F16965" s="761"/>
    </row>
    <row r="16966" spans="1:6" customFormat="1" ht="24.75">
      <c r="A16966" s="514">
        <v>97299</v>
      </c>
      <c r="B16966" s="275" t="s">
        <v>0</v>
      </c>
      <c r="C16966" s="1329" t="s">
        <v>24543</v>
      </c>
      <c r="D16966" s="514" t="s">
        <v>28</v>
      </c>
      <c r="E16966" s="673">
        <v>0</v>
      </c>
      <c r="F16966" s="761"/>
    </row>
    <row r="16967" spans="1:6" customFormat="1" ht="24.75">
      <c r="A16967" s="514">
        <v>97300</v>
      </c>
      <c r="B16967" s="275" t="s">
        <v>0</v>
      </c>
      <c r="C16967" s="1329" t="s">
        <v>24544</v>
      </c>
      <c r="D16967" s="514" t="s">
        <v>28</v>
      </c>
      <c r="E16967" s="673">
        <v>0</v>
      </c>
      <c r="F16967" s="761"/>
    </row>
    <row r="16968" spans="1:6" customFormat="1" ht="24.75">
      <c r="A16968" s="514">
        <v>97305</v>
      </c>
      <c r="B16968" s="275" t="s">
        <v>0</v>
      </c>
      <c r="C16968" s="1329" t="s">
        <v>24545</v>
      </c>
      <c r="D16968" s="514" t="s">
        <v>28</v>
      </c>
      <c r="E16968" s="673">
        <v>0</v>
      </c>
      <c r="F16968" s="761"/>
    </row>
    <row r="16969" spans="1:6" customFormat="1" ht="24.75">
      <c r="A16969" s="514">
        <v>97306</v>
      </c>
      <c r="B16969" s="275" t="s">
        <v>0</v>
      </c>
      <c r="C16969" s="1329" t="s">
        <v>24546</v>
      </c>
      <c r="D16969" s="514" t="s">
        <v>28</v>
      </c>
      <c r="E16969" s="673">
        <v>0</v>
      </c>
      <c r="F16969" s="761"/>
    </row>
    <row r="16970" spans="1:6" customFormat="1" ht="24.75">
      <c r="A16970" s="514">
        <v>97311</v>
      </c>
      <c r="B16970" s="275" t="s">
        <v>0</v>
      </c>
      <c r="C16970" s="1329" t="s">
        <v>24547</v>
      </c>
      <c r="D16970" s="514" t="s">
        <v>28</v>
      </c>
      <c r="E16970" s="673">
        <v>0</v>
      </c>
      <c r="F16970" s="761"/>
    </row>
    <row r="16971" spans="1:6" customFormat="1" ht="24.75">
      <c r="A16971" s="514">
        <v>97312</v>
      </c>
      <c r="B16971" s="275" t="s">
        <v>0</v>
      </c>
      <c r="C16971" s="1329" t="s">
        <v>24548</v>
      </c>
      <c r="D16971" s="514" t="s">
        <v>28</v>
      </c>
      <c r="E16971" s="673">
        <v>0</v>
      </c>
      <c r="F16971" s="761"/>
    </row>
    <row r="16972" spans="1:6" customFormat="1" ht="24.75">
      <c r="A16972" s="514">
        <v>97278</v>
      </c>
      <c r="B16972" s="275" t="s">
        <v>0</v>
      </c>
      <c r="C16972" s="1329" t="s">
        <v>24549</v>
      </c>
      <c r="D16972" s="514" t="s">
        <v>28</v>
      </c>
      <c r="E16972" s="673">
        <v>0</v>
      </c>
      <c r="F16972" s="761"/>
    </row>
    <row r="16973" spans="1:6" customFormat="1" ht="24.75">
      <c r="A16973" s="514">
        <v>97274</v>
      </c>
      <c r="B16973" s="275" t="s">
        <v>0</v>
      </c>
      <c r="C16973" s="1329" t="s">
        <v>24550</v>
      </c>
      <c r="D16973" s="514" t="s">
        <v>28</v>
      </c>
      <c r="E16973" s="673">
        <v>0</v>
      </c>
      <c r="F16973" s="761"/>
    </row>
    <row r="16974" spans="1:6" customFormat="1" ht="24.75">
      <c r="A16974" s="514">
        <v>97283</v>
      </c>
      <c r="B16974" s="275" t="s">
        <v>0</v>
      </c>
      <c r="C16974" s="1329" t="s">
        <v>24551</v>
      </c>
      <c r="D16974" s="514" t="s">
        <v>28</v>
      </c>
      <c r="E16974" s="673">
        <v>0</v>
      </c>
      <c r="F16974" s="761"/>
    </row>
    <row r="16975" spans="1:6" customFormat="1" ht="24.75">
      <c r="A16975" s="514">
        <v>97284</v>
      </c>
      <c r="B16975" s="275" t="s">
        <v>0</v>
      </c>
      <c r="C16975" s="1329" t="s">
        <v>24552</v>
      </c>
      <c r="D16975" s="514" t="s">
        <v>28</v>
      </c>
      <c r="E16975" s="673">
        <v>0</v>
      </c>
      <c r="F16975" s="761"/>
    </row>
    <row r="16976" spans="1:6" customFormat="1" ht="24.75">
      <c r="A16976" s="514">
        <v>97289</v>
      </c>
      <c r="B16976" s="275" t="s">
        <v>0</v>
      </c>
      <c r="C16976" s="1329" t="s">
        <v>24553</v>
      </c>
      <c r="D16976" s="514" t="s">
        <v>28</v>
      </c>
      <c r="E16976" s="673">
        <v>0</v>
      </c>
      <c r="F16976" s="761"/>
    </row>
    <row r="16977" spans="1:6" customFormat="1" ht="24.75">
      <c r="A16977" s="514">
        <v>97290</v>
      </c>
      <c r="B16977" s="275" t="s">
        <v>0</v>
      </c>
      <c r="C16977" s="1329" t="s">
        <v>24554</v>
      </c>
      <c r="D16977" s="514" t="s">
        <v>28</v>
      </c>
      <c r="E16977" s="673">
        <v>0</v>
      </c>
      <c r="F16977" s="761"/>
    </row>
    <row r="16978" spans="1:6" customFormat="1" ht="24.75">
      <c r="A16978" s="514">
        <v>97295</v>
      </c>
      <c r="B16978" s="275" t="s">
        <v>0</v>
      </c>
      <c r="C16978" s="1329" t="s">
        <v>24555</v>
      </c>
      <c r="D16978" s="514" t="s">
        <v>28</v>
      </c>
      <c r="E16978" s="673">
        <v>0</v>
      </c>
      <c r="F16978" s="761"/>
    </row>
    <row r="16979" spans="1:6" customFormat="1" ht="24.75">
      <c r="A16979" s="514">
        <v>97296</v>
      </c>
      <c r="B16979" s="275" t="s">
        <v>0</v>
      </c>
      <c r="C16979" s="1329" t="s">
        <v>24556</v>
      </c>
      <c r="D16979" s="514" t="s">
        <v>28</v>
      </c>
      <c r="E16979" s="673">
        <v>0</v>
      </c>
      <c r="F16979" s="761"/>
    </row>
    <row r="16980" spans="1:6" customFormat="1" ht="24.75">
      <c r="A16980" s="514">
        <v>97301</v>
      </c>
      <c r="B16980" s="275" t="s">
        <v>0</v>
      </c>
      <c r="C16980" s="1329" t="s">
        <v>24557</v>
      </c>
      <c r="D16980" s="514" t="s">
        <v>28</v>
      </c>
      <c r="E16980" s="673">
        <v>0</v>
      </c>
      <c r="F16980" s="761"/>
    </row>
    <row r="16981" spans="1:6" customFormat="1" ht="24.75">
      <c r="A16981" s="514">
        <v>97302</v>
      </c>
      <c r="B16981" s="275" t="s">
        <v>0</v>
      </c>
      <c r="C16981" s="1329" t="s">
        <v>24558</v>
      </c>
      <c r="D16981" s="514" t="s">
        <v>28</v>
      </c>
      <c r="E16981" s="673">
        <v>0</v>
      </c>
      <c r="F16981" s="761"/>
    </row>
    <row r="16982" spans="1:6" customFormat="1" ht="24.75">
      <c r="A16982" s="514">
        <v>97307</v>
      </c>
      <c r="B16982" s="275" t="s">
        <v>0</v>
      </c>
      <c r="C16982" s="1329" t="s">
        <v>24559</v>
      </c>
      <c r="D16982" s="514" t="s">
        <v>28</v>
      </c>
      <c r="E16982" s="673">
        <v>0</v>
      </c>
      <c r="F16982" s="761"/>
    </row>
    <row r="16983" spans="1:6" customFormat="1" ht="24.75">
      <c r="A16983" s="514">
        <v>97277</v>
      </c>
      <c r="B16983" s="275" t="s">
        <v>0</v>
      </c>
      <c r="C16983" s="1329" t="s">
        <v>24560</v>
      </c>
      <c r="D16983" s="514" t="s">
        <v>28</v>
      </c>
      <c r="E16983" s="673">
        <v>0</v>
      </c>
      <c r="F16983" s="761"/>
    </row>
    <row r="16984" spans="1:6" customFormat="1" ht="24.75">
      <c r="A16984" s="514">
        <v>97308</v>
      </c>
      <c r="B16984" s="275" t="s">
        <v>0</v>
      </c>
      <c r="C16984" s="1329" t="s">
        <v>24561</v>
      </c>
      <c r="D16984" s="514" t="s">
        <v>28</v>
      </c>
      <c r="E16984" s="673">
        <v>0</v>
      </c>
      <c r="F16984" s="761"/>
    </row>
    <row r="16985" spans="1:6" customFormat="1" ht="24.75">
      <c r="A16985" s="514">
        <v>97238</v>
      </c>
      <c r="B16985" s="275" t="s">
        <v>0</v>
      </c>
      <c r="C16985" s="1329" t="s">
        <v>24562</v>
      </c>
      <c r="D16985" s="514" t="s">
        <v>5</v>
      </c>
      <c r="E16985" s="673">
        <v>0</v>
      </c>
      <c r="F16985" s="761"/>
    </row>
    <row r="16986" spans="1:6" customFormat="1" ht="24.75">
      <c r="A16986" s="514">
        <v>97239</v>
      </c>
      <c r="B16986" s="275" t="s">
        <v>0</v>
      </c>
      <c r="C16986" s="1329" t="s">
        <v>24563</v>
      </c>
      <c r="D16986" s="514" t="s">
        <v>5</v>
      </c>
      <c r="E16986" s="673">
        <v>0</v>
      </c>
      <c r="F16986" s="761"/>
    </row>
    <row r="16987" spans="1:6" customFormat="1" ht="24.75">
      <c r="A16987" s="514">
        <v>97240</v>
      </c>
      <c r="B16987" s="275" t="s">
        <v>0</v>
      </c>
      <c r="C16987" s="1329" t="s">
        <v>24564</v>
      </c>
      <c r="D16987" s="514" t="s">
        <v>5</v>
      </c>
      <c r="E16987" s="673">
        <v>0</v>
      </c>
      <c r="F16987" s="761"/>
    </row>
    <row r="16988" spans="1:6" customFormat="1" ht="24.75">
      <c r="A16988" s="514">
        <v>97241</v>
      </c>
      <c r="B16988" s="275" t="s">
        <v>0</v>
      </c>
      <c r="C16988" s="1329" t="s">
        <v>24565</v>
      </c>
      <c r="D16988" s="514" t="s">
        <v>5</v>
      </c>
      <c r="E16988" s="673">
        <v>0</v>
      </c>
      <c r="F16988" s="761"/>
    </row>
    <row r="16989" spans="1:6" customFormat="1" ht="24.75">
      <c r="A16989" s="514">
        <v>97242</v>
      </c>
      <c r="B16989" s="275" t="s">
        <v>0</v>
      </c>
      <c r="C16989" s="1329" t="s">
        <v>24566</v>
      </c>
      <c r="D16989" s="514" t="s">
        <v>5</v>
      </c>
      <c r="E16989" s="673">
        <v>0</v>
      </c>
      <c r="F16989" s="761"/>
    </row>
    <row r="16990" spans="1:6" customFormat="1" ht="24.75">
      <c r="A16990" s="514">
        <v>97243</v>
      </c>
      <c r="B16990" s="275" t="s">
        <v>0</v>
      </c>
      <c r="C16990" s="1329" t="s">
        <v>24567</v>
      </c>
      <c r="D16990" s="514" t="s">
        <v>5</v>
      </c>
      <c r="E16990" s="673">
        <v>0</v>
      </c>
      <c r="F16990" s="761"/>
    </row>
    <row r="16991" spans="1:6" customFormat="1" ht="24.75">
      <c r="A16991" s="514">
        <v>97244</v>
      </c>
      <c r="B16991" s="275" t="s">
        <v>0</v>
      </c>
      <c r="C16991" s="1329" t="s">
        <v>24568</v>
      </c>
      <c r="D16991" s="514" t="s">
        <v>5</v>
      </c>
      <c r="E16991" s="673">
        <v>0</v>
      </c>
      <c r="F16991" s="761"/>
    </row>
    <row r="16992" spans="1:6" customFormat="1" ht="24.75">
      <c r="A16992" s="514">
        <v>97245</v>
      </c>
      <c r="B16992" s="275" t="s">
        <v>0</v>
      </c>
      <c r="C16992" s="1329" t="s">
        <v>24569</v>
      </c>
      <c r="D16992" s="514" t="s">
        <v>5</v>
      </c>
      <c r="E16992" s="673">
        <v>0</v>
      </c>
      <c r="F16992" s="761"/>
    </row>
    <row r="16993" spans="1:6" customFormat="1" ht="24.75">
      <c r="A16993" s="514">
        <v>97236</v>
      </c>
      <c r="B16993" s="275" t="s">
        <v>0</v>
      </c>
      <c r="C16993" s="1329" t="s">
        <v>24570</v>
      </c>
      <c r="D16993" s="514" t="s">
        <v>5</v>
      </c>
      <c r="E16993" s="673">
        <v>0</v>
      </c>
      <c r="F16993" s="761"/>
    </row>
    <row r="16994" spans="1:6" customFormat="1" ht="24.75">
      <c r="A16994" s="514">
        <v>97246</v>
      </c>
      <c r="B16994" s="275" t="s">
        <v>0</v>
      </c>
      <c r="C16994" s="1329" t="s">
        <v>24571</v>
      </c>
      <c r="D16994" s="514" t="s">
        <v>5</v>
      </c>
      <c r="E16994" s="673">
        <v>0</v>
      </c>
      <c r="F16994" s="761"/>
    </row>
    <row r="16995" spans="1:6" customFormat="1" ht="24.75">
      <c r="A16995" s="514">
        <v>97247</v>
      </c>
      <c r="B16995" s="275" t="s">
        <v>0</v>
      </c>
      <c r="C16995" s="1329" t="s">
        <v>24572</v>
      </c>
      <c r="D16995" s="514" t="s">
        <v>5</v>
      </c>
      <c r="E16995" s="673">
        <v>0</v>
      </c>
      <c r="F16995" s="761"/>
    </row>
    <row r="16996" spans="1:6" customFormat="1" ht="24.75">
      <c r="A16996" s="514">
        <v>97237</v>
      </c>
      <c r="B16996" s="275" t="s">
        <v>0</v>
      </c>
      <c r="C16996" s="1329" t="s">
        <v>24573</v>
      </c>
      <c r="D16996" s="514" t="s">
        <v>5</v>
      </c>
      <c r="E16996" s="673">
        <v>0</v>
      </c>
      <c r="F16996" s="761"/>
    </row>
    <row r="16997" spans="1:6" customFormat="1" ht="24.75">
      <c r="A16997" s="514">
        <v>97248</v>
      </c>
      <c r="B16997" s="275" t="s">
        <v>0</v>
      </c>
      <c r="C16997" s="1329" t="s">
        <v>24574</v>
      </c>
      <c r="D16997" s="514" t="s">
        <v>5</v>
      </c>
      <c r="E16997" s="673">
        <v>0</v>
      </c>
      <c r="F16997" s="761"/>
    </row>
    <row r="16998" spans="1:6" customFormat="1">
      <c r="A16998" s="514">
        <v>97251</v>
      </c>
      <c r="B16998" s="275" t="s">
        <v>0</v>
      </c>
      <c r="C16998" s="1329" t="s">
        <v>24575</v>
      </c>
      <c r="D16998" s="514" t="s">
        <v>28</v>
      </c>
      <c r="E16998" s="673">
        <v>0</v>
      </c>
      <c r="F16998" s="761"/>
    </row>
    <row r="16999" spans="1:6" customFormat="1">
      <c r="A16999" s="514">
        <v>97254</v>
      </c>
      <c r="B16999" s="275" t="s">
        <v>0</v>
      </c>
      <c r="C16999" s="1329" t="s">
        <v>24576</v>
      </c>
      <c r="D16999" s="514" t="s">
        <v>28</v>
      </c>
      <c r="E16999" s="673">
        <v>0</v>
      </c>
      <c r="F16999" s="761"/>
    </row>
    <row r="17000" spans="1:6" customFormat="1">
      <c r="A17000" s="514">
        <v>97255</v>
      </c>
      <c r="B17000" s="275" t="s">
        <v>0</v>
      </c>
      <c r="C17000" s="1329" t="s">
        <v>24577</v>
      </c>
      <c r="D17000" s="514" t="s">
        <v>28</v>
      </c>
      <c r="E17000" s="673">
        <v>0</v>
      </c>
      <c r="F17000" s="761"/>
    </row>
    <row r="17001" spans="1:6" customFormat="1">
      <c r="A17001" s="514">
        <v>97249</v>
      </c>
      <c r="B17001" s="275" t="s">
        <v>0</v>
      </c>
      <c r="C17001" s="1329" t="s">
        <v>24578</v>
      </c>
      <c r="D17001" s="514" t="s">
        <v>28</v>
      </c>
      <c r="E17001" s="673">
        <v>0</v>
      </c>
      <c r="F17001" s="761"/>
    </row>
    <row r="17002" spans="1:6" customFormat="1">
      <c r="A17002" s="514">
        <v>97250</v>
      </c>
      <c r="B17002" s="275" t="s">
        <v>0</v>
      </c>
      <c r="C17002" s="1329" t="s">
        <v>24579</v>
      </c>
      <c r="D17002" s="514" t="s">
        <v>28</v>
      </c>
      <c r="E17002" s="673">
        <v>0</v>
      </c>
      <c r="F17002" s="761"/>
    </row>
    <row r="17003" spans="1:6" customFormat="1">
      <c r="A17003" s="514">
        <v>97258</v>
      </c>
      <c r="B17003" s="275" t="s">
        <v>0</v>
      </c>
      <c r="C17003" s="1329" t="s">
        <v>24580</v>
      </c>
      <c r="D17003" s="514" t="s">
        <v>28</v>
      </c>
      <c r="E17003" s="673">
        <v>0</v>
      </c>
      <c r="F17003" s="761"/>
    </row>
    <row r="17004" spans="1:6" customFormat="1">
      <c r="A17004" s="514">
        <v>97259</v>
      </c>
      <c r="B17004" s="275" t="s">
        <v>0</v>
      </c>
      <c r="C17004" s="1329" t="s">
        <v>24581</v>
      </c>
      <c r="D17004" s="514" t="s">
        <v>28</v>
      </c>
      <c r="E17004" s="673">
        <v>0</v>
      </c>
      <c r="F17004" s="761"/>
    </row>
    <row r="17005" spans="1:6" customFormat="1">
      <c r="A17005" s="514">
        <v>97262</v>
      </c>
      <c r="B17005" s="275" t="s">
        <v>0</v>
      </c>
      <c r="C17005" s="1329" t="s">
        <v>24582</v>
      </c>
      <c r="D17005" s="514" t="s">
        <v>28</v>
      </c>
      <c r="E17005" s="673">
        <v>0</v>
      </c>
      <c r="F17005" s="761"/>
    </row>
    <row r="17006" spans="1:6" customFormat="1">
      <c r="A17006" s="514">
        <v>97263</v>
      </c>
      <c r="B17006" s="275" t="s">
        <v>0</v>
      </c>
      <c r="C17006" s="1329" t="s">
        <v>24583</v>
      </c>
      <c r="D17006" s="514" t="s">
        <v>28</v>
      </c>
      <c r="E17006" s="673">
        <v>0</v>
      </c>
      <c r="F17006" s="761"/>
    </row>
    <row r="17007" spans="1:6" customFormat="1">
      <c r="A17007" s="514">
        <v>97266</v>
      </c>
      <c r="B17007" s="275" t="s">
        <v>0</v>
      </c>
      <c r="C17007" s="1329" t="s">
        <v>24584</v>
      </c>
      <c r="D17007" s="514" t="s">
        <v>28</v>
      </c>
      <c r="E17007" s="673">
        <v>0</v>
      </c>
      <c r="F17007" s="761"/>
    </row>
    <row r="17008" spans="1:6" customFormat="1">
      <c r="A17008" s="514">
        <v>97267</v>
      </c>
      <c r="B17008" s="275" t="s">
        <v>0</v>
      </c>
      <c r="C17008" s="1329" t="s">
        <v>24585</v>
      </c>
      <c r="D17008" s="514" t="s">
        <v>28</v>
      </c>
      <c r="E17008" s="673">
        <v>0</v>
      </c>
      <c r="F17008" s="761"/>
    </row>
    <row r="17009" spans="1:6" customFormat="1">
      <c r="A17009" s="514">
        <v>97270</v>
      </c>
      <c r="B17009" s="275" t="s">
        <v>0</v>
      </c>
      <c r="C17009" s="1329" t="s">
        <v>24586</v>
      </c>
      <c r="D17009" s="514" t="s">
        <v>28</v>
      </c>
      <c r="E17009" s="673">
        <v>0</v>
      </c>
      <c r="F17009" s="761"/>
    </row>
    <row r="17010" spans="1:6" customFormat="1">
      <c r="A17010" s="514">
        <v>97271</v>
      </c>
      <c r="B17010" s="275" t="s">
        <v>0</v>
      </c>
      <c r="C17010" s="1329" t="s">
        <v>24587</v>
      </c>
      <c r="D17010" s="514" t="s">
        <v>28</v>
      </c>
      <c r="E17010" s="673">
        <v>0</v>
      </c>
      <c r="F17010" s="761"/>
    </row>
    <row r="17011" spans="1:6" customFormat="1">
      <c r="A17011" s="514">
        <v>97252</v>
      </c>
      <c r="B17011" s="275" t="s">
        <v>0</v>
      </c>
      <c r="C17011" s="1329" t="s">
        <v>24588</v>
      </c>
      <c r="D17011" s="514" t="s">
        <v>28</v>
      </c>
      <c r="E17011" s="673">
        <v>0</v>
      </c>
      <c r="F17011" s="761"/>
    </row>
    <row r="17012" spans="1:6" customFormat="1">
      <c r="A17012" s="514">
        <v>97257</v>
      </c>
      <c r="B17012" s="275" t="s">
        <v>0</v>
      </c>
      <c r="C17012" s="1329" t="s">
        <v>24589</v>
      </c>
      <c r="D17012" s="514" t="s">
        <v>28</v>
      </c>
      <c r="E17012" s="673">
        <v>0</v>
      </c>
      <c r="F17012" s="761"/>
    </row>
    <row r="17013" spans="1:6" customFormat="1">
      <c r="A17013" s="514">
        <v>97256</v>
      </c>
      <c r="B17013" s="275" t="s">
        <v>0</v>
      </c>
      <c r="C17013" s="1329" t="s">
        <v>24590</v>
      </c>
      <c r="D17013" s="514" t="s">
        <v>28</v>
      </c>
      <c r="E17013" s="673">
        <v>0</v>
      </c>
      <c r="F17013" s="761"/>
    </row>
    <row r="17014" spans="1:6" customFormat="1">
      <c r="A17014" s="514">
        <v>97253</v>
      </c>
      <c r="B17014" s="275" t="s">
        <v>0</v>
      </c>
      <c r="C17014" s="1329" t="s">
        <v>24591</v>
      </c>
      <c r="D17014" s="514" t="s">
        <v>28</v>
      </c>
      <c r="E17014" s="673">
        <v>0</v>
      </c>
      <c r="F17014" s="761"/>
    </row>
    <row r="17015" spans="1:6" customFormat="1" ht="24.75">
      <c r="A17015" s="514">
        <v>97261</v>
      </c>
      <c r="B17015" s="275" t="s">
        <v>0</v>
      </c>
      <c r="C17015" s="1329" t="s">
        <v>24592</v>
      </c>
      <c r="D17015" s="514" t="s">
        <v>28</v>
      </c>
      <c r="E17015" s="673">
        <v>0</v>
      </c>
      <c r="F17015" s="761"/>
    </row>
    <row r="17016" spans="1:6" customFormat="1" ht="24.75">
      <c r="A17016" s="514">
        <v>97260</v>
      </c>
      <c r="B17016" s="275" t="s">
        <v>0</v>
      </c>
      <c r="C17016" s="1329" t="s">
        <v>24593</v>
      </c>
      <c r="D17016" s="514" t="s">
        <v>28</v>
      </c>
      <c r="E17016" s="673">
        <v>0</v>
      </c>
      <c r="F17016" s="761"/>
    </row>
    <row r="17017" spans="1:6" customFormat="1" ht="24.75">
      <c r="A17017" s="514">
        <v>97265</v>
      </c>
      <c r="B17017" s="275" t="s">
        <v>0</v>
      </c>
      <c r="C17017" s="1329" t="s">
        <v>24594</v>
      </c>
      <c r="D17017" s="514" t="s">
        <v>28</v>
      </c>
      <c r="E17017" s="673">
        <v>0</v>
      </c>
      <c r="F17017" s="761"/>
    </row>
    <row r="17018" spans="1:6" customFormat="1" ht="24.75">
      <c r="A17018" s="514">
        <v>97264</v>
      </c>
      <c r="B17018" s="275" t="s">
        <v>0</v>
      </c>
      <c r="C17018" s="1329" t="s">
        <v>24595</v>
      </c>
      <c r="D17018" s="514" t="s">
        <v>28</v>
      </c>
      <c r="E17018" s="673">
        <v>0</v>
      </c>
      <c r="F17018" s="761"/>
    </row>
    <row r="17019" spans="1:6" customFormat="1" ht="24.75">
      <c r="A17019" s="514">
        <v>97269</v>
      </c>
      <c r="B17019" s="275" t="s">
        <v>0</v>
      </c>
      <c r="C17019" s="1329" t="s">
        <v>24596</v>
      </c>
      <c r="D17019" s="514" t="s">
        <v>28</v>
      </c>
      <c r="E17019" s="673">
        <v>0</v>
      </c>
      <c r="F17019" s="761"/>
    </row>
    <row r="17020" spans="1:6" customFormat="1" ht="24.75">
      <c r="A17020" s="514">
        <v>97268</v>
      </c>
      <c r="B17020" s="275" t="s">
        <v>0</v>
      </c>
      <c r="C17020" s="1329" t="s">
        <v>24597</v>
      </c>
      <c r="D17020" s="514" t="s">
        <v>28</v>
      </c>
      <c r="E17020" s="673">
        <v>0</v>
      </c>
      <c r="F17020" s="761"/>
    </row>
    <row r="17021" spans="1:6" customFormat="1" ht="24.75">
      <c r="A17021" s="514">
        <v>97273</v>
      </c>
      <c r="B17021" s="275" t="s">
        <v>0</v>
      </c>
      <c r="C17021" s="1329" t="s">
        <v>24598</v>
      </c>
      <c r="D17021" s="514" t="s">
        <v>28</v>
      </c>
      <c r="E17021" s="673">
        <v>0</v>
      </c>
      <c r="F17021" s="761"/>
    </row>
    <row r="17022" spans="1:6" customFormat="1" ht="24.75">
      <c r="A17022" s="514">
        <v>97272</v>
      </c>
      <c r="B17022" s="275" t="s">
        <v>0</v>
      </c>
      <c r="C17022" s="1329" t="s">
        <v>24599</v>
      </c>
      <c r="D17022" s="514" t="s">
        <v>28</v>
      </c>
      <c r="E17022" s="673">
        <v>0</v>
      </c>
      <c r="F17022" s="761"/>
    </row>
    <row r="17023" spans="1:6" customFormat="1" ht="24.75">
      <c r="A17023" s="514">
        <v>97315</v>
      </c>
      <c r="B17023" s="275" t="s">
        <v>0</v>
      </c>
      <c r="C17023" s="1329" t="s">
        <v>24600</v>
      </c>
      <c r="D17023" s="514" t="s">
        <v>28</v>
      </c>
      <c r="E17023" s="673">
        <v>0</v>
      </c>
      <c r="F17023" s="761"/>
    </row>
    <row r="17024" spans="1:6" customFormat="1" ht="24.75">
      <c r="A17024" s="514">
        <v>97316</v>
      </c>
      <c r="B17024" s="275" t="s">
        <v>0</v>
      </c>
      <c r="C17024" s="1329" t="s">
        <v>24601</v>
      </c>
      <c r="D17024" s="514" t="s">
        <v>28</v>
      </c>
      <c r="E17024" s="673">
        <v>0</v>
      </c>
      <c r="F17024" s="761"/>
    </row>
    <row r="17025" spans="1:6" customFormat="1" ht="24.75">
      <c r="A17025" s="514">
        <v>97317</v>
      </c>
      <c r="B17025" s="275" t="s">
        <v>0</v>
      </c>
      <c r="C17025" s="1329" t="s">
        <v>24602</v>
      </c>
      <c r="D17025" s="514" t="s">
        <v>28</v>
      </c>
      <c r="E17025" s="673">
        <v>0</v>
      </c>
      <c r="F17025" s="761"/>
    </row>
    <row r="17026" spans="1:6" customFormat="1" ht="24.75">
      <c r="A17026" s="514">
        <v>97318</v>
      </c>
      <c r="B17026" s="275" t="s">
        <v>0</v>
      </c>
      <c r="C17026" s="1329" t="s">
        <v>24603</v>
      </c>
      <c r="D17026" s="514" t="s">
        <v>28</v>
      </c>
      <c r="E17026" s="673">
        <v>0</v>
      </c>
      <c r="F17026" s="761"/>
    </row>
    <row r="17027" spans="1:6" customFormat="1" ht="24.75">
      <c r="A17027" s="514">
        <v>97319</v>
      </c>
      <c r="B17027" s="275" t="s">
        <v>0</v>
      </c>
      <c r="C17027" s="1329" t="s">
        <v>24604</v>
      </c>
      <c r="D17027" s="514" t="s">
        <v>28</v>
      </c>
      <c r="E17027" s="673">
        <v>0</v>
      </c>
      <c r="F17027" s="761"/>
    </row>
    <row r="17028" spans="1:6" customFormat="1" ht="24.75">
      <c r="A17028" s="514">
        <v>97320</v>
      </c>
      <c r="B17028" s="275" t="s">
        <v>0</v>
      </c>
      <c r="C17028" s="1329" t="s">
        <v>24605</v>
      </c>
      <c r="D17028" s="514" t="s">
        <v>28</v>
      </c>
      <c r="E17028" s="673">
        <v>0</v>
      </c>
      <c r="F17028" s="761"/>
    </row>
    <row r="17029" spans="1:6" customFormat="1" ht="24.75">
      <c r="A17029" s="514">
        <v>97321</v>
      </c>
      <c r="B17029" s="275" t="s">
        <v>0</v>
      </c>
      <c r="C17029" s="1329" t="s">
        <v>24606</v>
      </c>
      <c r="D17029" s="514" t="s">
        <v>28</v>
      </c>
      <c r="E17029" s="673">
        <v>0</v>
      </c>
      <c r="F17029" s="761"/>
    </row>
    <row r="17030" spans="1:6" customFormat="1" ht="24.75">
      <c r="A17030" s="514">
        <v>97322</v>
      </c>
      <c r="B17030" s="275" t="s">
        <v>0</v>
      </c>
      <c r="C17030" s="1329" t="s">
        <v>24607</v>
      </c>
      <c r="D17030" s="514" t="s">
        <v>28</v>
      </c>
      <c r="E17030" s="673">
        <v>0</v>
      </c>
      <c r="F17030" s="761"/>
    </row>
    <row r="17031" spans="1:6" customFormat="1" ht="24.75">
      <c r="A17031" s="514">
        <v>97313</v>
      </c>
      <c r="B17031" s="275" t="s">
        <v>0</v>
      </c>
      <c r="C17031" s="1329" t="s">
        <v>24608</v>
      </c>
      <c r="D17031" s="514" t="s">
        <v>28</v>
      </c>
      <c r="E17031" s="673">
        <v>0</v>
      </c>
      <c r="F17031" s="761"/>
    </row>
    <row r="17032" spans="1:6" customFormat="1" ht="24.75">
      <c r="A17032" s="514">
        <v>97323</v>
      </c>
      <c r="B17032" s="275" t="s">
        <v>0</v>
      </c>
      <c r="C17032" s="1329" t="s">
        <v>24609</v>
      </c>
      <c r="D17032" s="514" t="s">
        <v>28</v>
      </c>
      <c r="E17032" s="673">
        <v>0</v>
      </c>
      <c r="F17032" s="761"/>
    </row>
    <row r="17033" spans="1:6" customFormat="1" ht="24.75">
      <c r="A17033" s="514">
        <v>97324</v>
      </c>
      <c r="B17033" s="275" t="s">
        <v>0</v>
      </c>
      <c r="C17033" s="1329" t="s">
        <v>24610</v>
      </c>
      <c r="D17033" s="514" t="s">
        <v>28</v>
      </c>
      <c r="E17033" s="673">
        <v>0</v>
      </c>
      <c r="F17033" s="761"/>
    </row>
    <row r="17034" spans="1:6" customFormat="1" ht="24.75">
      <c r="A17034" s="514">
        <v>97314</v>
      </c>
      <c r="B17034" s="275" t="s">
        <v>0</v>
      </c>
      <c r="C17034" s="1329" t="s">
        <v>24611</v>
      </c>
      <c r="D17034" s="514" t="s">
        <v>28</v>
      </c>
      <c r="E17034" s="673">
        <v>0</v>
      </c>
      <c r="F17034" s="761"/>
    </row>
    <row r="17035" spans="1:6" customFormat="1" ht="24.75">
      <c r="A17035" s="514">
        <v>97325</v>
      </c>
      <c r="B17035" s="275" t="s">
        <v>0</v>
      </c>
      <c r="C17035" s="1329" t="s">
        <v>24612</v>
      </c>
      <c r="D17035" s="514" t="s">
        <v>28</v>
      </c>
      <c r="E17035" s="673">
        <v>0</v>
      </c>
      <c r="F17035" s="761"/>
    </row>
    <row r="17036" spans="1:6" customFormat="1" ht="24.75">
      <c r="A17036" s="514">
        <v>103517</v>
      </c>
      <c r="B17036" s="275" t="s">
        <v>0</v>
      </c>
      <c r="C17036" s="1329" t="s">
        <v>2349</v>
      </c>
      <c r="D17036" s="514" t="s">
        <v>28</v>
      </c>
      <c r="E17036" s="673">
        <v>3179.37</v>
      </c>
      <c r="F17036" s="761"/>
    </row>
    <row r="17037" spans="1:6" customFormat="1" ht="24.75">
      <c r="A17037" s="514">
        <v>103518</v>
      </c>
      <c r="B17037" s="275" t="s">
        <v>0</v>
      </c>
      <c r="C17037" s="1329" t="s">
        <v>24613</v>
      </c>
      <c r="D17037" s="514" t="s">
        <v>28</v>
      </c>
      <c r="E17037" s="673">
        <v>0</v>
      </c>
      <c r="F17037" s="761"/>
    </row>
    <row r="17038" spans="1:6" customFormat="1" ht="24.75">
      <c r="A17038" s="514">
        <v>103519</v>
      </c>
      <c r="B17038" s="275" t="s">
        <v>0</v>
      </c>
      <c r="C17038" s="1329" t="s">
        <v>2350</v>
      </c>
      <c r="D17038" s="514" t="s">
        <v>28</v>
      </c>
      <c r="E17038" s="673">
        <v>11.51</v>
      </c>
      <c r="F17038" s="761"/>
    </row>
    <row r="17039" spans="1:6" customFormat="1">
      <c r="A17039" s="514">
        <v>103515</v>
      </c>
      <c r="B17039" s="275" t="s">
        <v>0</v>
      </c>
      <c r="C17039" s="1329" t="s">
        <v>24614</v>
      </c>
      <c r="D17039" s="514" t="s">
        <v>28</v>
      </c>
      <c r="E17039" s="673">
        <v>0</v>
      </c>
      <c r="F17039" s="761"/>
    </row>
    <row r="17040" spans="1:6" customFormat="1">
      <c r="A17040" s="514">
        <v>103502</v>
      </c>
      <c r="B17040" s="275" t="s">
        <v>0</v>
      </c>
      <c r="C17040" s="1329" t="s">
        <v>24615</v>
      </c>
      <c r="D17040" s="514" t="s">
        <v>5</v>
      </c>
      <c r="E17040" s="673">
        <v>0</v>
      </c>
      <c r="F17040" s="761"/>
    </row>
    <row r="17041" spans="1:6" customFormat="1">
      <c r="A17041" s="514">
        <v>103504</v>
      </c>
      <c r="B17041" s="275" t="s">
        <v>0</v>
      </c>
      <c r="C17041" s="1329" t="s">
        <v>24616</v>
      </c>
      <c r="D17041" s="514" t="s">
        <v>5</v>
      </c>
      <c r="E17041" s="673">
        <v>0</v>
      </c>
      <c r="F17041" s="761"/>
    </row>
    <row r="17042" spans="1:6" customFormat="1">
      <c r="A17042" s="514">
        <v>103503</v>
      </c>
      <c r="B17042" s="275" t="s">
        <v>0</v>
      </c>
      <c r="C17042" s="1329" t="s">
        <v>24617</v>
      </c>
      <c r="D17042" s="514" t="s">
        <v>5</v>
      </c>
      <c r="E17042" s="673">
        <v>0</v>
      </c>
      <c r="F17042" s="761"/>
    </row>
    <row r="17043" spans="1:6" customFormat="1">
      <c r="A17043" s="514">
        <v>103505</v>
      </c>
      <c r="B17043" s="275" t="s">
        <v>0</v>
      </c>
      <c r="C17043" s="1329" t="s">
        <v>24618</v>
      </c>
      <c r="D17043" s="514" t="s">
        <v>5</v>
      </c>
      <c r="E17043" s="673">
        <v>0</v>
      </c>
      <c r="F17043" s="761"/>
    </row>
    <row r="17044" spans="1:6" customFormat="1">
      <c r="A17044" s="514">
        <v>103499</v>
      </c>
      <c r="B17044" s="275" t="s">
        <v>0</v>
      </c>
      <c r="C17044" s="1329" t="s">
        <v>24619</v>
      </c>
      <c r="D17044" s="514" t="s">
        <v>28</v>
      </c>
      <c r="E17044" s="673">
        <v>0</v>
      </c>
      <c r="F17044" s="761"/>
    </row>
    <row r="17045" spans="1:6" customFormat="1">
      <c r="A17045" s="514">
        <v>103501</v>
      </c>
      <c r="B17045" s="275" t="s">
        <v>0</v>
      </c>
      <c r="C17045" s="1329" t="s">
        <v>24620</v>
      </c>
      <c r="D17045" s="514" t="s">
        <v>28</v>
      </c>
      <c r="E17045" s="673">
        <v>0</v>
      </c>
      <c r="F17045" s="761"/>
    </row>
    <row r="17046" spans="1:6" customFormat="1">
      <c r="A17046" s="514">
        <v>103500</v>
      </c>
      <c r="B17046" s="275" t="s">
        <v>0</v>
      </c>
      <c r="C17046" s="1329" t="s">
        <v>24621</v>
      </c>
      <c r="D17046" s="514" t="s">
        <v>28</v>
      </c>
      <c r="E17046" s="673">
        <v>0</v>
      </c>
      <c r="F17046" s="761"/>
    </row>
    <row r="17047" spans="1:6" customFormat="1" ht="24.75">
      <c r="A17047" s="514">
        <v>103496</v>
      </c>
      <c r="B17047" s="275" t="s">
        <v>0</v>
      </c>
      <c r="C17047" s="1329" t="s">
        <v>24622</v>
      </c>
      <c r="D17047" s="514" t="s">
        <v>28</v>
      </c>
      <c r="E17047" s="673">
        <v>0</v>
      </c>
      <c r="F17047" s="761"/>
    </row>
    <row r="17048" spans="1:6" customFormat="1" ht="24.75">
      <c r="A17048" s="514">
        <v>103498</v>
      </c>
      <c r="B17048" s="275" t="s">
        <v>0</v>
      </c>
      <c r="C17048" s="1329" t="s">
        <v>24623</v>
      </c>
      <c r="D17048" s="514" t="s">
        <v>28</v>
      </c>
      <c r="E17048" s="673">
        <v>0</v>
      </c>
      <c r="F17048" s="761"/>
    </row>
    <row r="17049" spans="1:6" customFormat="1" ht="24.75">
      <c r="A17049" s="514">
        <v>103497</v>
      </c>
      <c r="B17049" s="275" t="s">
        <v>0</v>
      </c>
      <c r="C17049" s="1329" t="s">
        <v>24624</v>
      </c>
      <c r="D17049" s="514" t="s">
        <v>28</v>
      </c>
      <c r="E17049" s="673">
        <v>0</v>
      </c>
      <c r="F17049" s="761"/>
    </row>
    <row r="17050" spans="1:6" customFormat="1">
      <c r="A17050" s="514">
        <v>103516</v>
      </c>
      <c r="B17050" s="275" t="s">
        <v>0</v>
      </c>
      <c r="C17050" s="1329" t="s">
        <v>24625</v>
      </c>
      <c r="D17050" s="514" t="s">
        <v>28</v>
      </c>
      <c r="E17050" s="673">
        <v>0</v>
      </c>
      <c r="F17050" s="761"/>
    </row>
    <row r="17051" spans="1:6" customFormat="1">
      <c r="A17051" s="514">
        <v>103506</v>
      </c>
      <c r="B17051" s="275" t="s">
        <v>0</v>
      </c>
      <c r="C17051" s="1329" t="s">
        <v>24626</v>
      </c>
      <c r="D17051" s="514" t="s">
        <v>28</v>
      </c>
      <c r="E17051" s="673">
        <v>0</v>
      </c>
      <c r="F17051" s="761"/>
    </row>
    <row r="17052" spans="1:6" customFormat="1">
      <c r="A17052" s="514">
        <v>103507</v>
      </c>
      <c r="B17052" s="275" t="s">
        <v>0</v>
      </c>
      <c r="C17052" s="1329" t="s">
        <v>24627</v>
      </c>
      <c r="D17052" s="514" t="s">
        <v>28</v>
      </c>
      <c r="E17052" s="673">
        <v>0</v>
      </c>
      <c r="F17052" s="761"/>
    </row>
    <row r="17053" spans="1:6" customFormat="1">
      <c r="A17053" s="514">
        <v>103493</v>
      </c>
      <c r="B17053" s="275" t="s">
        <v>0</v>
      </c>
      <c r="C17053" s="1329" t="s">
        <v>24628</v>
      </c>
      <c r="D17053" s="514" t="s">
        <v>28</v>
      </c>
      <c r="E17053" s="673">
        <v>0</v>
      </c>
      <c r="F17053" s="761"/>
    </row>
    <row r="17054" spans="1:6" customFormat="1">
      <c r="A17054" s="514">
        <v>103495</v>
      </c>
      <c r="B17054" s="275" t="s">
        <v>0</v>
      </c>
      <c r="C17054" s="1329" t="s">
        <v>24629</v>
      </c>
      <c r="D17054" s="514" t="s">
        <v>28</v>
      </c>
      <c r="E17054" s="673">
        <v>0</v>
      </c>
      <c r="F17054" s="761"/>
    </row>
    <row r="17055" spans="1:6" customFormat="1">
      <c r="A17055" s="514">
        <v>103494</v>
      </c>
      <c r="B17055" s="275" t="s">
        <v>0</v>
      </c>
      <c r="C17055" s="1329" t="s">
        <v>24630</v>
      </c>
      <c r="D17055" s="514" t="s">
        <v>28</v>
      </c>
      <c r="E17055" s="673">
        <v>0</v>
      </c>
      <c r="F17055" s="761"/>
    </row>
    <row r="17056" spans="1:6" customFormat="1">
      <c r="A17056" s="514">
        <v>103513</v>
      </c>
      <c r="B17056" s="275" t="s">
        <v>0</v>
      </c>
      <c r="C17056" s="1329" t="s">
        <v>24631</v>
      </c>
      <c r="D17056" s="514" t="s">
        <v>28</v>
      </c>
      <c r="E17056" s="673">
        <v>0</v>
      </c>
      <c r="F17056" s="761"/>
    </row>
    <row r="17057" spans="1:6" customFormat="1" ht="24.75">
      <c r="A17057" s="514">
        <v>103523</v>
      </c>
      <c r="B17057" s="275" t="s">
        <v>0</v>
      </c>
      <c r="C17057" s="1329" t="s">
        <v>2354</v>
      </c>
      <c r="D17057" s="514" t="s">
        <v>28</v>
      </c>
      <c r="E17057" s="673">
        <v>10616.97</v>
      </c>
      <c r="F17057" s="761"/>
    </row>
    <row r="17058" spans="1:6" customFormat="1">
      <c r="A17058" s="514">
        <v>103509</v>
      </c>
      <c r="B17058" s="275" t="s">
        <v>0</v>
      </c>
      <c r="C17058" s="1329" t="s">
        <v>24632</v>
      </c>
      <c r="D17058" s="514" t="s">
        <v>28</v>
      </c>
      <c r="E17058" s="673">
        <v>0</v>
      </c>
      <c r="F17058" s="761"/>
    </row>
    <row r="17059" spans="1:6" customFormat="1">
      <c r="A17059" s="514">
        <v>103514</v>
      </c>
      <c r="B17059" s="275" t="s">
        <v>0</v>
      </c>
      <c r="C17059" s="1329" t="s">
        <v>24633</v>
      </c>
      <c r="D17059" s="514" t="s">
        <v>28</v>
      </c>
      <c r="E17059" s="673">
        <v>0</v>
      </c>
      <c r="F17059" s="761"/>
    </row>
    <row r="17060" spans="1:6" customFormat="1">
      <c r="A17060" s="514">
        <v>103510</v>
      </c>
      <c r="B17060" s="275" t="s">
        <v>0</v>
      </c>
      <c r="C17060" s="1329" t="s">
        <v>24634</v>
      </c>
      <c r="D17060" s="514" t="s">
        <v>28</v>
      </c>
      <c r="E17060" s="673">
        <v>0</v>
      </c>
      <c r="F17060" s="761"/>
    </row>
    <row r="17061" spans="1:6" customFormat="1" ht="24.75">
      <c r="A17061" s="514">
        <v>103520</v>
      </c>
      <c r="B17061" s="275" t="s">
        <v>0</v>
      </c>
      <c r="C17061" s="1329" t="s">
        <v>2351</v>
      </c>
      <c r="D17061" s="514" t="s">
        <v>28</v>
      </c>
      <c r="E17061" s="673">
        <v>5213.24</v>
      </c>
      <c r="F17061" s="761"/>
    </row>
    <row r="17062" spans="1:6" customFormat="1">
      <c r="A17062" s="514">
        <v>103511</v>
      </c>
      <c r="B17062" s="275" t="s">
        <v>0</v>
      </c>
      <c r="C17062" s="1329" t="s">
        <v>24635</v>
      </c>
      <c r="D17062" s="514" t="s">
        <v>28</v>
      </c>
      <c r="E17062" s="673">
        <v>0</v>
      </c>
      <c r="F17062" s="761"/>
    </row>
    <row r="17063" spans="1:6" customFormat="1" ht="24.75">
      <c r="A17063" s="514">
        <v>103521</v>
      </c>
      <c r="B17063" s="275" t="s">
        <v>0</v>
      </c>
      <c r="C17063" s="1329" t="s">
        <v>2352</v>
      </c>
      <c r="D17063" s="514" t="s">
        <v>28</v>
      </c>
      <c r="E17063" s="673">
        <v>6922.76</v>
      </c>
      <c r="F17063" s="761"/>
    </row>
    <row r="17064" spans="1:6" customFormat="1">
      <c r="A17064" s="514">
        <v>103512</v>
      </c>
      <c r="B17064" s="275" t="s">
        <v>0</v>
      </c>
      <c r="C17064" s="1329" t="s">
        <v>24636</v>
      </c>
      <c r="D17064" s="514" t="s">
        <v>28</v>
      </c>
      <c r="E17064" s="673">
        <v>0</v>
      </c>
      <c r="F17064" s="761"/>
    </row>
    <row r="17065" spans="1:6" customFormat="1" ht="24.75">
      <c r="A17065" s="514">
        <v>103522</v>
      </c>
      <c r="B17065" s="275" t="s">
        <v>0</v>
      </c>
      <c r="C17065" s="1329" t="s">
        <v>2353</v>
      </c>
      <c r="D17065" s="514" t="s">
        <v>28</v>
      </c>
      <c r="E17065" s="673">
        <v>7096.74</v>
      </c>
      <c r="F17065" s="761"/>
    </row>
    <row r="17066" spans="1:6" customFormat="1">
      <c r="A17066" s="514">
        <v>103508</v>
      </c>
      <c r="B17066" s="275" t="s">
        <v>0</v>
      </c>
      <c r="C17066" s="1329" t="s">
        <v>24637</v>
      </c>
      <c r="D17066" s="514" t="s">
        <v>28</v>
      </c>
      <c r="E17066" s="673">
        <v>0</v>
      </c>
      <c r="F17066" s="761"/>
    </row>
    <row r="17067" spans="1:6" customFormat="1">
      <c r="A17067" s="514">
        <v>103524</v>
      </c>
      <c r="B17067" s="275" t="s">
        <v>0</v>
      </c>
      <c r="C17067" s="1329" t="s">
        <v>24638</v>
      </c>
      <c r="D17067" s="514" t="s">
        <v>28</v>
      </c>
      <c r="E17067" s="673">
        <v>0</v>
      </c>
      <c r="F17067" s="761"/>
    </row>
    <row r="17068" spans="1:6" customFormat="1">
      <c r="A17068" s="514">
        <v>103526</v>
      </c>
      <c r="B17068" s="275" t="s">
        <v>0</v>
      </c>
      <c r="C17068" s="1329" t="s">
        <v>24639</v>
      </c>
      <c r="D17068" s="514" t="s">
        <v>28</v>
      </c>
      <c r="E17068" s="673">
        <v>0</v>
      </c>
      <c r="F17068" s="761"/>
    </row>
    <row r="17069" spans="1:6" customFormat="1">
      <c r="A17069" s="514">
        <v>103525</v>
      </c>
      <c r="B17069" s="275" t="s">
        <v>0</v>
      </c>
      <c r="C17069" s="1329" t="s">
        <v>24640</v>
      </c>
      <c r="D17069" s="514" t="s">
        <v>28</v>
      </c>
      <c r="E17069" s="673">
        <v>0</v>
      </c>
      <c r="F17069" s="761"/>
    </row>
    <row r="17070" spans="1:6" customFormat="1">
      <c r="A17070" s="514">
        <v>97062</v>
      </c>
      <c r="B17070" s="275" t="s">
        <v>0</v>
      </c>
      <c r="C17070" s="1329" t="s">
        <v>14470</v>
      </c>
      <c r="D17070" s="514" t="s">
        <v>32</v>
      </c>
      <c r="E17070" s="673">
        <v>6.35</v>
      </c>
      <c r="F17070" s="761"/>
    </row>
    <row r="17071" spans="1:6" customFormat="1">
      <c r="A17071" s="514">
        <v>97061</v>
      </c>
      <c r="B17071" s="275" t="s">
        <v>0</v>
      </c>
      <c r="C17071" s="1329" t="s">
        <v>24641</v>
      </c>
      <c r="D17071" s="514" t="s">
        <v>32</v>
      </c>
      <c r="E17071" s="673">
        <v>0</v>
      </c>
      <c r="F17071" s="761"/>
    </row>
    <row r="17072" spans="1:6" customFormat="1">
      <c r="A17072" s="514">
        <v>104988</v>
      </c>
      <c r="B17072" s="275" t="s">
        <v>0</v>
      </c>
      <c r="C17072" s="1329" t="s">
        <v>24642</v>
      </c>
      <c r="D17072" s="514" t="s">
        <v>32</v>
      </c>
      <c r="E17072" s="673">
        <v>0</v>
      </c>
      <c r="F17072" s="761"/>
    </row>
    <row r="17073" spans="1:6" customFormat="1">
      <c r="A17073" s="514">
        <v>104979</v>
      </c>
      <c r="B17073" s="275" t="s">
        <v>0</v>
      </c>
      <c r="C17073" s="1329" t="s">
        <v>24643</v>
      </c>
      <c r="D17073" s="514" t="s">
        <v>32</v>
      </c>
      <c r="E17073" s="673">
        <v>0</v>
      </c>
      <c r="F17073" s="761"/>
    </row>
    <row r="17074" spans="1:6" customFormat="1">
      <c r="A17074" s="514">
        <v>97040</v>
      </c>
      <c r="B17074" s="275" t="s">
        <v>0</v>
      </c>
      <c r="C17074" s="1329" t="s">
        <v>14465</v>
      </c>
      <c r="D17074" s="514" t="s">
        <v>32</v>
      </c>
      <c r="E17074" s="673">
        <v>19.82</v>
      </c>
      <c r="F17074" s="761"/>
    </row>
    <row r="17075" spans="1:6" customFormat="1">
      <c r="A17075" s="514">
        <v>97041</v>
      </c>
      <c r="B17075" s="275" t="s">
        <v>0</v>
      </c>
      <c r="C17075" s="1329" t="s">
        <v>14466</v>
      </c>
      <c r="D17075" s="514" t="s">
        <v>32</v>
      </c>
      <c r="E17075" s="673">
        <v>144.79</v>
      </c>
      <c r="F17075" s="761"/>
    </row>
    <row r="17076" spans="1:6" customFormat="1">
      <c r="A17076" s="514">
        <v>97039</v>
      </c>
      <c r="B17076" s="275" t="s">
        <v>0</v>
      </c>
      <c r="C17076" s="1329" t="s">
        <v>14464</v>
      </c>
      <c r="D17076" s="514" t="s">
        <v>32</v>
      </c>
      <c r="E17076" s="673">
        <v>84.35</v>
      </c>
      <c r="F17076" s="761"/>
    </row>
    <row r="17077" spans="1:6" customFormat="1">
      <c r="A17077" s="514">
        <v>102655</v>
      </c>
      <c r="B17077" s="275" t="s">
        <v>0</v>
      </c>
      <c r="C17077" s="1329" t="s">
        <v>24644</v>
      </c>
      <c r="D17077" s="514" t="s">
        <v>5</v>
      </c>
      <c r="E17077" s="673">
        <v>0</v>
      </c>
      <c r="F17077" s="761"/>
    </row>
    <row r="17078" spans="1:6" customFormat="1" ht="24.75">
      <c r="A17078" s="514">
        <v>104987</v>
      </c>
      <c r="B17078" s="275" t="s">
        <v>0</v>
      </c>
      <c r="C17078" s="1329" t="s">
        <v>24645</v>
      </c>
      <c r="D17078" s="514" t="s">
        <v>5</v>
      </c>
      <c r="E17078" s="673">
        <v>0</v>
      </c>
      <c r="F17078" s="761"/>
    </row>
    <row r="17079" spans="1:6" customFormat="1" ht="24.75">
      <c r="A17079" s="514">
        <v>104986</v>
      </c>
      <c r="B17079" s="275" t="s">
        <v>0</v>
      </c>
      <c r="C17079" s="1329" t="s">
        <v>24646</v>
      </c>
      <c r="D17079" s="514" t="s">
        <v>5</v>
      </c>
      <c r="E17079" s="673">
        <v>0</v>
      </c>
      <c r="F17079" s="761"/>
    </row>
    <row r="17080" spans="1:6" customFormat="1">
      <c r="A17080" s="514">
        <v>104984</v>
      </c>
      <c r="B17080" s="275" t="s">
        <v>0</v>
      </c>
      <c r="C17080" s="1329" t="s">
        <v>24647</v>
      </c>
      <c r="D17080" s="514" t="s">
        <v>5</v>
      </c>
      <c r="E17080" s="673">
        <v>0</v>
      </c>
      <c r="F17080" s="761"/>
    </row>
    <row r="17081" spans="1:6" customFormat="1">
      <c r="A17081" s="514">
        <v>104985</v>
      </c>
      <c r="B17081" s="275" t="s">
        <v>0</v>
      </c>
      <c r="C17081" s="1329" t="s">
        <v>24648</v>
      </c>
      <c r="D17081" s="514" t="s">
        <v>5</v>
      </c>
      <c r="E17081" s="673">
        <v>0</v>
      </c>
      <c r="F17081" s="761"/>
    </row>
    <row r="17082" spans="1:6" customFormat="1" ht="24.75">
      <c r="A17082" s="514">
        <v>97026</v>
      </c>
      <c r="B17082" s="275" t="s">
        <v>0</v>
      </c>
      <c r="C17082" s="1329" t="s">
        <v>24649</v>
      </c>
      <c r="D17082" s="514" t="s">
        <v>5</v>
      </c>
      <c r="E17082" s="673">
        <v>0</v>
      </c>
      <c r="F17082" s="761"/>
    </row>
    <row r="17083" spans="1:6" customFormat="1" ht="24.75">
      <c r="A17083" s="514">
        <v>97025</v>
      </c>
      <c r="B17083" s="275" t="s">
        <v>0</v>
      </c>
      <c r="C17083" s="1329" t="s">
        <v>24650</v>
      </c>
      <c r="D17083" s="514" t="s">
        <v>5</v>
      </c>
      <c r="E17083" s="673">
        <v>0</v>
      </c>
      <c r="F17083" s="761"/>
    </row>
    <row r="17084" spans="1:6" customFormat="1" ht="24.75">
      <c r="A17084" s="514">
        <v>97032</v>
      </c>
      <c r="B17084" s="275" t="s">
        <v>0</v>
      </c>
      <c r="C17084" s="1329" t="s">
        <v>14461</v>
      </c>
      <c r="D17084" s="514" t="s">
        <v>5</v>
      </c>
      <c r="E17084" s="673">
        <v>67.930000000000007</v>
      </c>
      <c r="F17084" s="761"/>
    </row>
    <row r="17085" spans="1:6" customFormat="1" ht="24.75">
      <c r="A17085" s="514">
        <v>97031</v>
      </c>
      <c r="B17085" s="275" t="s">
        <v>0</v>
      </c>
      <c r="C17085" s="1329" t="s">
        <v>14460</v>
      </c>
      <c r="D17085" s="514" t="s">
        <v>5</v>
      </c>
      <c r="E17085" s="673">
        <v>112.83</v>
      </c>
      <c r="F17085" s="761"/>
    </row>
    <row r="17086" spans="1:6" customFormat="1" ht="24.75">
      <c r="A17086" s="514">
        <v>97036</v>
      </c>
      <c r="B17086" s="275" t="s">
        <v>0</v>
      </c>
      <c r="C17086" s="1329" t="s">
        <v>24651</v>
      </c>
      <c r="D17086" s="514" t="s">
        <v>5</v>
      </c>
      <c r="E17086" s="673">
        <v>0</v>
      </c>
      <c r="F17086" s="761"/>
    </row>
    <row r="17087" spans="1:6" customFormat="1" ht="24.75">
      <c r="A17087" s="514">
        <v>97035</v>
      </c>
      <c r="B17087" s="275" t="s">
        <v>0</v>
      </c>
      <c r="C17087" s="1329" t="s">
        <v>24652</v>
      </c>
      <c r="D17087" s="514" t="s">
        <v>5</v>
      </c>
      <c r="E17087" s="673">
        <v>0</v>
      </c>
      <c r="F17087" s="761"/>
    </row>
    <row r="17088" spans="1:6" customFormat="1" ht="24.75">
      <c r="A17088" s="514">
        <v>97034</v>
      </c>
      <c r="B17088" s="275" t="s">
        <v>0</v>
      </c>
      <c r="C17088" s="1329" t="s">
        <v>14463</v>
      </c>
      <c r="D17088" s="514" t="s">
        <v>5</v>
      </c>
      <c r="E17088" s="673">
        <v>67.87</v>
      </c>
      <c r="F17088" s="761"/>
    </row>
    <row r="17089" spans="1:6" customFormat="1" ht="24.75">
      <c r="A17089" s="514">
        <v>97033</v>
      </c>
      <c r="B17089" s="275" t="s">
        <v>0</v>
      </c>
      <c r="C17089" s="1329" t="s">
        <v>14462</v>
      </c>
      <c r="D17089" s="514" t="s">
        <v>5</v>
      </c>
      <c r="E17089" s="673">
        <v>106.79</v>
      </c>
      <c r="F17089" s="761"/>
    </row>
    <row r="17090" spans="1:6" customFormat="1" ht="24.75">
      <c r="A17090" s="514">
        <v>97030</v>
      </c>
      <c r="B17090" s="275" t="s">
        <v>0</v>
      </c>
      <c r="C17090" s="1329" t="s">
        <v>24653</v>
      </c>
      <c r="D17090" s="514" t="s">
        <v>5</v>
      </c>
      <c r="E17090" s="673">
        <v>0</v>
      </c>
      <c r="F17090" s="761"/>
    </row>
    <row r="17091" spans="1:6" customFormat="1" ht="24.75">
      <c r="A17091" s="514">
        <v>97029</v>
      </c>
      <c r="B17091" s="275" t="s">
        <v>0</v>
      </c>
      <c r="C17091" s="1329" t="s">
        <v>24654</v>
      </c>
      <c r="D17091" s="514" t="s">
        <v>5</v>
      </c>
      <c r="E17091" s="673">
        <v>0</v>
      </c>
      <c r="F17091" s="761"/>
    </row>
    <row r="17092" spans="1:6" customFormat="1" ht="24.75">
      <c r="A17092" s="514">
        <v>97028</v>
      </c>
      <c r="B17092" s="275" t="s">
        <v>0</v>
      </c>
      <c r="C17092" s="1329" t="s">
        <v>24655</v>
      </c>
      <c r="D17092" s="514" t="s">
        <v>5</v>
      </c>
      <c r="E17092" s="673">
        <v>0</v>
      </c>
      <c r="F17092" s="761"/>
    </row>
    <row r="17093" spans="1:6" customFormat="1" ht="24.75">
      <c r="A17093" s="514">
        <v>97027</v>
      </c>
      <c r="B17093" s="275" t="s">
        <v>0</v>
      </c>
      <c r="C17093" s="1329" t="s">
        <v>24656</v>
      </c>
      <c r="D17093" s="514" t="s">
        <v>5</v>
      </c>
      <c r="E17093" s="673">
        <v>0</v>
      </c>
      <c r="F17093" s="761"/>
    </row>
    <row r="17094" spans="1:6" customFormat="1" ht="24.75">
      <c r="A17094" s="514">
        <v>97038</v>
      </c>
      <c r="B17094" s="275" t="s">
        <v>0</v>
      </c>
      <c r="C17094" s="1329" t="s">
        <v>24657</v>
      </c>
      <c r="D17094" s="514" t="s">
        <v>5</v>
      </c>
      <c r="E17094" s="673">
        <v>0</v>
      </c>
      <c r="F17094" s="761"/>
    </row>
    <row r="17095" spans="1:6" customFormat="1" ht="24.75">
      <c r="A17095" s="514">
        <v>97037</v>
      </c>
      <c r="B17095" s="275" t="s">
        <v>0</v>
      </c>
      <c r="C17095" s="1329" t="s">
        <v>24658</v>
      </c>
      <c r="D17095" s="514" t="s">
        <v>5</v>
      </c>
      <c r="E17095" s="673">
        <v>0</v>
      </c>
      <c r="F17095" s="761"/>
    </row>
    <row r="17096" spans="1:6" customFormat="1" ht="24.75">
      <c r="A17096" s="514">
        <v>97014</v>
      </c>
      <c r="B17096" s="275" t="s">
        <v>0</v>
      </c>
      <c r="C17096" s="1329" t="s">
        <v>14455</v>
      </c>
      <c r="D17096" s="514" t="s">
        <v>5</v>
      </c>
      <c r="E17096" s="673">
        <v>74.290000000000006</v>
      </c>
      <c r="F17096" s="761"/>
    </row>
    <row r="17097" spans="1:6" customFormat="1" ht="24.75">
      <c r="A17097" s="514">
        <v>97015</v>
      </c>
      <c r="B17097" s="275" t="s">
        <v>0</v>
      </c>
      <c r="C17097" s="1329" t="s">
        <v>14456</v>
      </c>
      <c r="D17097" s="514" t="s">
        <v>5</v>
      </c>
      <c r="E17097" s="673">
        <v>61.13</v>
      </c>
      <c r="F17097" s="761"/>
    </row>
    <row r="17098" spans="1:6" customFormat="1" ht="24.75">
      <c r="A17098" s="514">
        <v>97013</v>
      </c>
      <c r="B17098" s="275" t="s">
        <v>0</v>
      </c>
      <c r="C17098" s="1329" t="s">
        <v>14454</v>
      </c>
      <c r="D17098" s="514" t="s">
        <v>5</v>
      </c>
      <c r="E17098" s="673">
        <v>100.68</v>
      </c>
      <c r="F17098" s="761"/>
    </row>
    <row r="17099" spans="1:6" customFormat="1">
      <c r="A17099" s="514">
        <v>97017</v>
      </c>
      <c r="B17099" s="275" t="s">
        <v>0</v>
      </c>
      <c r="C17099" s="1329" t="s">
        <v>14458</v>
      </c>
      <c r="D17099" s="514" t="s">
        <v>5</v>
      </c>
      <c r="E17099" s="673">
        <v>58.14</v>
      </c>
      <c r="F17099" s="761"/>
    </row>
    <row r="17100" spans="1:6" customFormat="1" ht="24.75">
      <c r="A17100" s="514">
        <v>97018</v>
      </c>
      <c r="B17100" s="275" t="s">
        <v>0</v>
      </c>
      <c r="C17100" s="1329" t="s">
        <v>14459</v>
      </c>
      <c r="D17100" s="514" t="s">
        <v>5</v>
      </c>
      <c r="E17100" s="673">
        <v>47.88</v>
      </c>
      <c r="F17100" s="761"/>
    </row>
    <row r="17101" spans="1:6" customFormat="1" ht="24.75">
      <c r="A17101" s="514">
        <v>97016</v>
      </c>
      <c r="B17101" s="275" t="s">
        <v>0</v>
      </c>
      <c r="C17101" s="1329" t="s">
        <v>14457</v>
      </c>
      <c r="D17101" s="514" t="s">
        <v>5</v>
      </c>
      <c r="E17101" s="673">
        <v>78.87</v>
      </c>
      <c r="F17101" s="761"/>
    </row>
    <row r="17102" spans="1:6" customFormat="1" ht="24.75">
      <c r="A17102" s="514">
        <v>97024</v>
      </c>
      <c r="B17102" s="275" t="s">
        <v>0</v>
      </c>
      <c r="C17102" s="1329" t="s">
        <v>24659</v>
      </c>
      <c r="D17102" s="514" t="s">
        <v>5</v>
      </c>
      <c r="E17102" s="673">
        <v>0</v>
      </c>
      <c r="F17102" s="761"/>
    </row>
    <row r="17103" spans="1:6" customFormat="1" ht="24.75">
      <c r="A17103" s="514">
        <v>97023</v>
      </c>
      <c r="B17103" s="275" t="s">
        <v>0</v>
      </c>
      <c r="C17103" s="1329" t="s">
        <v>24660</v>
      </c>
      <c r="D17103" s="514" t="s">
        <v>5</v>
      </c>
      <c r="E17103" s="673">
        <v>0</v>
      </c>
      <c r="F17103" s="761"/>
    </row>
    <row r="17104" spans="1:6" customFormat="1" ht="24.75">
      <c r="A17104" s="514">
        <v>105804</v>
      </c>
      <c r="B17104" s="275" t="s">
        <v>0</v>
      </c>
      <c r="C17104" s="1329" t="s">
        <v>24661</v>
      </c>
      <c r="D17104" s="514" t="s">
        <v>5</v>
      </c>
      <c r="E17104" s="673">
        <v>0</v>
      </c>
      <c r="F17104" s="761"/>
    </row>
    <row r="17105" spans="1:6" customFormat="1" ht="24.75">
      <c r="A17105" s="514">
        <v>104990</v>
      </c>
      <c r="B17105" s="275" t="s">
        <v>0</v>
      </c>
      <c r="C17105" s="1329" t="s">
        <v>20324</v>
      </c>
      <c r="D17105" s="514" t="s">
        <v>5</v>
      </c>
      <c r="E17105" s="673">
        <v>12.9</v>
      </c>
      <c r="F17105" s="761"/>
    </row>
    <row r="17106" spans="1:6" customFormat="1">
      <c r="A17106" s="514">
        <v>97052</v>
      </c>
      <c r="B17106" s="275" t="s">
        <v>0</v>
      </c>
      <c r="C17106" s="1329" t="s">
        <v>24662</v>
      </c>
      <c r="D17106" s="514" t="s">
        <v>28</v>
      </c>
      <c r="E17106" s="673">
        <v>0</v>
      </c>
      <c r="F17106" s="761"/>
    </row>
    <row r="17107" spans="1:6" customFormat="1">
      <c r="A17107" s="514">
        <v>97054</v>
      </c>
      <c r="B17107" s="275" t="s">
        <v>0</v>
      </c>
      <c r="C17107" s="1329" t="s">
        <v>14469</v>
      </c>
      <c r="D17107" s="514" t="s">
        <v>28</v>
      </c>
      <c r="E17107" s="673">
        <v>26.95</v>
      </c>
      <c r="F17107" s="761"/>
    </row>
    <row r="17108" spans="1:6" customFormat="1">
      <c r="A17108" s="514">
        <v>104981</v>
      </c>
      <c r="B17108" s="275" t="s">
        <v>0</v>
      </c>
      <c r="C17108" s="1329" t="s">
        <v>24663</v>
      </c>
      <c r="D17108" s="514" t="s">
        <v>5</v>
      </c>
      <c r="E17108" s="673">
        <v>0</v>
      </c>
      <c r="F17108" s="761"/>
    </row>
    <row r="17109" spans="1:6" customFormat="1">
      <c r="A17109" s="514">
        <v>104980</v>
      </c>
      <c r="B17109" s="275" t="s">
        <v>0</v>
      </c>
      <c r="C17109" s="1329" t="s">
        <v>24664</v>
      </c>
      <c r="D17109" s="514" t="s">
        <v>5</v>
      </c>
      <c r="E17109" s="673">
        <v>0</v>
      </c>
      <c r="F17109" s="761"/>
    </row>
    <row r="17110" spans="1:6" customFormat="1">
      <c r="A17110" s="514">
        <v>97042</v>
      </c>
      <c r="B17110" s="275" t="s">
        <v>0</v>
      </c>
      <c r="C17110" s="1329" t="s">
        <v>24665</v>
      </c>
      <c r="D17110" s="514" t="s">
        <v>5</v>
      </c>
      <c r="E17110" s="673">
        <v>0</v>
      </c>
      <c r="F17110" s="761"/>
    </row>
    <row r="17111" spans="1:6" customFormat="1">
      <c r="A17111" s="514">
        <v>97045</v>
      </c>
      <c r="B17111" s="275" t="s">
        <v>0</v>
      </c>
      <c r="C17111" s="1329" t="s">
        <v>24666</v>
      </c>
      <c r="D17111" s="514" t="s">
        <v>5</v>
      </c>
      <c r="E17111" s="673">
        <v>0</v>
      </c>
      <c r="F17111" s="761"/>
    </row>
    <row r="17112" spans="1:6" customFormat="1">
      <c r="A17112" s="514">
        <v>97044</v>
      </c>
      <c r="B17112" s="275" t="s">
        <v>0</v>
      </c>
      <c r="C17112" s="1329" t="s">
        <v>24667</v>
      </c>
      <c r="D17112" s="514" t="s">
        <v>5</v>
      </c>
      <c r="E17112" s="673">
        <v>0</v>
      </c>
      <c r="F17112" s="761"/>
    </row>
    <row r="17113" spans="1:6" customFormat="1">
      <c r="A17113" s="514">
        <v>97043</v>
      </c>
      <c r="B17113" s="275" t="s">
        <v>0</v>
      </c>
      <c r="C17113" s="1329" t="s">
        <v>24668</v>
      </c>
      <c r="D17113" s="514" t="s">
        <v>5</v>
      </c>
      <c r="E17113" s="673">
        <v>0</v>
      </c>
      <c r="F17113" s="761"/>
    </row>
    <row r="17114" spans="1:6" customFormat="1" ht="24.75">
      <c r="A17114" s="514">
        <v>97063</v>
      </c>
      <c r="B17114" s="275" t="s">
        <v>0</v>
      </c>
      <c r="C17114" s="1329" t="s">
        <v>14471</v>
      </c>
      <c r="D17114" s="514" t="s">
        <v>32</v>
      </c>
      <c r="E17114" s="673">
        <v>19.89</v>
      </c>
      <c r="F17114" s="761"/>
    </row>
    <row r="17115" spans="1:6" customFormat="1">
      <c r="A17115" s="514">
        <v>97065</v>
      </c>
      <c r="B17115" s="275" t="s">
        <v>0</v>
      </c>
      <c r="C17115" s="1329" t="s">
        <v>14473</v>
      </c>
      <c r="D17115" s="514" t="s">
        <v>34</v>
      </c>
      <c r="E17115" s="673">
        <v>13.25</v>
      </c>
      <c r="F17115" s="761"/>
    </row>
    <row r="17116" spans="1:6" customFormat="1">
      <c r="A17116" s="514">
        <v>97064</v>
      </c>
      <c r="B17116" s="275" t="s">
        <v>0</v>
      </c>
      <c r="C17116" s="1329" t="s">
        <v>14472</v>
      </c>
      <c r="D17116" s="514" t="s">
        <v>5</v>
      </c>
      <c r="E17116" s="673">
        <v>27.68</v>
      </c>
      <c r="F17116" s="761"/>
    </row>
    <row r="17117" spans="1:6" customFormat="1">
      <c r="A17117" s="514">
        <v>97049</v>
      </c>
      <c r="B17117" s="275" t="s">
        <v>0</v>
      </c>
      <c r="C17117" s="1329" t="s">
        <v>24669</v>
      </c>
      <c r="D17117" s="514" t="s">
        <v>32</v>
      </c>
      <c r="E17117" s="673">
        <v>0</v>
      </c>
      <c r="F17117" s="761"/>
    </row>
    <row r="17118" spans="1:6" customFormat="1" ht="24.75">
      <c r="A17118" s="514">
        <v>96997</v>
      </c>
      <c r="B17118" s="275" t="s">
        <v>0</v>
      </c>
      <c r="C17118" s="1329" t="s">
        <v>24670</v>
      </c>
      <c r="D17118" s="514" t="s">
        <v>5</v>
      </c>
      <c r="E17118" s="673">
        <v>0</v>
      </c>
      <c r="F17118" s="761"/>
    </row>
    <row r="17119" spans="1:6" customFormat="1" ht="24.75">
      <c r="A17119" s="514">
        <v>96999</v>
      </c>
      <c r="B17119" s="275" t="s">
        <v>0</v>
      </c>
      <c r="C17119" s="1329" t="s">
        <v>24671</v>
      </c>
      <c r="D17119" s="514" t="s">
        <v>5</v>
      </c>
      <c r="E17119" s="673">
        <v>0</v>
      </c>
      <c r="F17119" s="761"/>
    </row>
    <row r="17120" spans="1:6" customFormat="1" ht="24.75">
      <c r="A17120" s="514">
        <v>96996</v>
      </c>
      <c r="B17120" s="275" t="s">
        <v>0</v>
      </c>
      <c r="C17120" s="1329" t="s">
        <v>24672</v>
      </c>
      <c r="D17120" s="514" t="s">
        <v>5</v>
      </c>
      <c r="E17120" s="673">
        <v>0</v>
      </c>
      <c r="F17120" s="761"/>
    </row>
    <row r="17121" spans="1:6" customFormat="1" ht="24.75">
      <c r="A17121" s="514">
        <v>96998</v>
      </c>
      <c r="B17121" s="275" t="s">
        <v>0</v>
      </c>
      <c r="C17121" s="1329" t="s">
        <v>24673</v>
      </c>
      <c r="D17121" s="514" t="s">
        <v>5</v>
      </c>
      <c r="E17121" s="673">
        <v>0</v>
      </c>
      <c r="F17121" s="761"/>
    </row>
    <row r="17122" spans="1:6" customFormat="1">
      <c r="A17122" s="514">
        <v>97067</v>
      </c>
      <c r="B17122" s="275" t="s">
        <v>0</v>
      </c>
      <c r="C17122" s="1329" t="s">
        <v>14475</v>
      </c>
      <c r="D17122" s="514" t="s">
        <v>5</v>
      </c>
      <c r="E17122" s="673">
        <v>806.98</v>
      </c>
      <c r="F17122" s="761"/>
    </row>
    <row r="17123" spans="1:6" customFormat="1" ht="24.75">
      <c r="A17123" s="514">
        <v>97001</v>
      </c>
      <c r="B17123" s="275" t="s">
        <v>0</v>
      </c>
      <c r="C17123" s="1329" t="s">
        <v>24674</v>
      </c>
      <c r="D17123" s="514" t="s">
        <v>5</v>
      </c>
      <c r="E17123" s="673">
        <v>0</v>
      </c>
      <c r="F17123" s="761"/>
    </row>
    <row r="17124" spans="1:6" customFormat="1" ht="24.75">
      <c r="A17124" s="514">
        <v>97003</v>
      </c>
      <c r="B17124" s="275" t="s">
        <v>0</v>
      </c>
      <c r="C17124" s="1329" t="s">
        <v>24675</v>
      </c>
      <c r="D17124" s="514" t="s">
        <v>5</v>
      </c>
      <c r="E17124" s="673">
        <v>0</v>
      </c>
      <c r="F17124" s="761"/>
    </row>
    <row r="17125" spans="1:6" customFormat="1" ht="24.75">
      <c r="A17125" s="514">
        <v>97005</v>
      </c>
      <c r="B17125" s="275" t="s">
        <v>0</v>
      </c>
      <c r="C17125" s="1329" t="s">
        <v>24676</v>
      </c>
      <c r="D17125" s="514" t="s">
        <v>5</v>
      </c>
      <c r="E17125" s="673">
        <v>0</v>
      </c>
      <c r="F17125" s="761"/>
    </row>
    <row r="17126" spans="1:6" customFormat="1" ht="24.75">
      <c r="A17126" s="514">
        <v>97000</v>
      </c>
      <c r="B17126" s="275" t="s">
        <v>0</v>
      </c>
      <c r="C17126" s="1329" t="s">
        <v>24677</v>
      </c>
      <c r="D17126" s="514" t="s">
        <v>5</v>
      </c>
      <c r="E17126" s="673">
        <v>0</v>
      </c>
      <c r="F17126" s="761"/>
    </row>
    <row r="17127" spans="1:6" customFormat="1" ht="24.75">
      <c r="A17127" s="514">
        <v>97002</v>
      </c>
      <c r="B17127" s="275" t="s">
        <v>0</v>
      </c>
      <c r="C17127" s="1329" t="s">
        <v>24678</v>
      </c>
      <c r="D17127" s="514" t="s">
        <v>5</v>
      </c>
      <c r="E17127" s="673">
        <v>0</v>
      </c>
      <c r="F17127" s="761"/>
    </row>
    <row r="17128" spans="1:6" customFormat="1" ht="24.75">
      <c r="A17128" s="514">
        <v>97004</v>
      </c>
      <c r="B17128" s="275" t="s">
        <v>0</v>
      </c>
      <c r="C17128" s="1329" t="s">
        <v>24679</v>
      </c>
      <c r="D17128" s="514" t="s">
        <v>5</v>
      </c>
      <c r="E17128" s="673">
        <v>0</v>
      </c>
      <c r="F17128" s="761"/>
    </row>
    <row r="17129" spans="1:6" customFormat="1" ht="24.75">
      <c r="A17129" s="514">
        <v>97007</v>
      </c>
      <c r="B17129" s="275" t="s">
        <v>0</v>
      </c>
      <c r="C17129" s="1329" t="s">
        <v>24680</v>
      </c>
      <c r="D17129" s="514" t="s">
        <v>5</v>
      </c>
      <c r="E17129" s="673">
        <v>0</v>
      </c>
      <c r="F17129" s="761"/>
    </row>
    <row r="17130" spans="1:6" customFormat="1" ht="24.75">
      <c r="A17130" s="514">
        <v>97009</v>
      </c>
      <c r="B17130" s="275" t="s">
        <v>0</v>
      </c>
      <c r="C17130" s="1329" t="s">
        <v>24681</v>
      </c>
      <c r="D17130" s="514" t="s">
        <v>5</v>
      </c>
      <c r="E17130" s="673">
        <v>0</v>
      </c>
      <c r="F17130" s="761"/>
    </row>
    <row r="17131" spans="1:6" customFormat="1" ht="24.75">
      <c r="A17131" s="514">
        <v>97006</v>
      </c>
      <c r="B17131" s="275" t="s">
        <v>0</v>
      </c>
      <c r="C17131" s="1329" t="s">
        <v>24682</v>
      </c>
      <c r="D17131" s="514" t="s">
        <v>5</v>
      </c>
      <c r="E17131" s="673">
        <v>0</v>
      </c>
      <c r="F17131" s="761"/>
    </row>
    <row r="17132" spans="1:6" customFormat="1" ht="24.75">
      <c r="A17132" s="514">
        <v>97008</v>
      </c>
      <c r="B17132" s="275" t="s">
        <v>0</v>
      </c>
      <c r="C17132" s="1329" t="s">
        <v>24683</v>
      </c>
      <c r="D17132" s="514" t="s">
        <v>5</v>
      </c>
      <c r="E17132" s="673">
        <v>0</v>
      </c>
      <c r="F17132" s="761"/>
    </row>
    <row r="17133" spans="1:6" customFormat="1">
      <c r="A17133" s="514">
        <v>97048</v>
      </c>
      <c r="B17133" s="275" t="s">
        <v>0</v>
      </c>
      <c r="C17133" s="1329" t="s">
        <v>14468</v>
      </c>
      <c r="D17133" s="514" t="s">
        <v>32</v>
      </c>
      <c r="E17133" s="673">
        <v>0.09</v>
      </c>
      <c r="F17133" s="761"/>
    </row>
    <row r="17134" spans="1:6" customFormat="1">
      <c r="A17134" s="514">
        <v>97047</v>
      </c>
      <c r="B17134" s="275" t="s">
        <v>0</v>
      </c>
      <c r="C17134" s="1329" t="s">
        <v>14467</v>
      </c>
      <c r="D17134" s="514" t="s">
        <v>32</v>
      </c>
      <c r="E17134" s="673">
        <v>0.12</v>
      </c>
      <c r="F17134" s="761"/>
    </row>
    <row r="17135" spans="1:6" customFormat="1">
      <c r="A17135" s="514">
        <v>97046</v>
      </c>
      <c r="B17135" s="275" t="s">
        <v>0</v>
      </c>
      <c r="C17135" s="1329" t="s">
        <v>24684</v>
      </c>
      <c r="D17135" s="514" t="s">
        <v>32</v>
      </c>
      <c r="E17135" s="673">
        <v>0.33</v>
      </c>
      <c r="F17135" s="761"/>
    </row>
    <row r="17136" spans="1:6" customFormat="1">
      <c r="A17136" s="514">
        <v>104989</v>
      </c>
      <c r="B17136" s="275" t="s">
        <v>0</v>
      </c>
      <c r="C17136" s="1329" t="s">
        <v>20323</v>
      </c>
      <c r="D17136" s="514" t="s">
        <v>28</v>
      </c>
      <c r="E17136" s="673">
        <v>44.66</v>
      </c>
      <c r="F17136" s="761"/>
    </row>
    <row r="17137" spans="1:6" customFormat="1">
      <c r="A17137" s="514">
        <v>97066</v>
      </c>
      <c r="B17137" s="275" t="s">
        <v>0</v>
      </c>
      <c r="C17137" s="1329" t="s">
        <v>14474</v>
      </c>
      <c r="D17137" s="514" t="s">
        <v>32</v>
      </c>
      <c r="E17137" s="673">
        <v>397.26</v>
      </c>
      <c r="F17137" s="761"/>
    </row>
    <row r="17138" spans="1:6" customFormat="1">
      <c r="A17138" s="514">
        <v>104982</v>
      </c>
      <c r="B17138" s="275" t="s">
        <v>0</v>
      </c>
      <c r="C17138" s="1329" t="s">
        <v>24685</v>
      </c>
      <c r="D17138" s="514" t="s">
        <v>5</v>
      </c>
      <c r="E17138" s="673">
        <v>0</v>
      </c>
      <c r="F17138" s="761"/>
    </row>
    <row r="17139" spans="1:6" customFormat="1">
      <c r="A17139" s="514">
        <v>97060</v>
      </c>
      <c r="B17139" s="275" t="s">
        <v>0</v>
      </c>
      <c r="C17139" s="1329" t="s">
        <v>24686</v>
      </c>
      <c r="D17139" s="514" t="s">
        <v>5</v>
      </c>
      <c r="E17139" s="673">
        <v>0</v>
      </c>
      <c r="F17139" s="761"/>
    </row>
    <row r="17140" spans="1:6" customFormat="1">
      <c r="A17140" s="514">
        <v>97059</v>
      </c>
      <c r="B17140" s="275" t="s">
        <v>0</v>
      </c>
      <c r="C17140" s="1329" t="s">
        <v>24687</v>
      </c>
      <c r="D17140" s="514" t="s">
        <v>5</v>
      </c>
      <c r="E17140" s="673">
        <v>0</v>
      </c>
      <c r="F17140" s="761"/>
    </row>
    <row r="17141" spans="1:6" customFormat="1">
      <c r="A17141" s="514">
        <v>97058</v>
      </c>
      <c r="B17141" s="275" t="s">
        <v>0</v>
      </c>
      <c r="C17141" s="1329" t="s">
        <v>24688</v>
      </c>
      <c r="D17141" s="514" t="s">
        <v>5</v>
      </c>
      <c r="E17141" s="673">
        <v>0</v>
      </c>
      <c r="F17141" s="761"/>
    </row>
    <row r="17142" spans="1:6" customFormat="1">
      <c r="A17142" s="514">
        <v>97056</v>
      </c>
      <c r="B17142" s="275" t="s">
        <v>0</v>
      </c>
      <c r="C17142" s="1329" t="s">
        <v>24689</v>
      </c>
      <c r="D17142" s="514" t="s">
        <v>5</v>
      </c>
      <c r="E17142" s="673">
        <v>0</v>
      </c>
      <c r="F17142" s="761"/>
    </row>
    <row r="17143" spans="1:6" customFormat="1">
      <c r="A17143" s="514">
        <v>97057</v>
      </c>
      <c r="B17143" s="275" t="s">
        <v>0</v>
      </c>
      <c r="C17143" s="1329" t="s">
        <v>24690</v>
      </c>
      <c r="D17143" s="514" t="s">
        <v>5</v>
      </c>
      <c r="E17143" s="673">
        <v>0</v>
      </c>
      <c r="F17143" s="761"/>
    </row>
    <row r="17144" spans="1:6" customFormat="1">
      <c r="A17144" s="514">
        <v>97055</v>
      </c>
      <c r="B17144" s="275" t="s">
        <v>0</v>
      </c>
      <c r="C17144" s="1329" t="s">
        <v>24691</v>
      </c>
      <c r="D17144" s="514" t="s">
        <v>5</v>
      </c>
      <c r="E17144" s="673">
        <v>0</v>
      </c>
      <c r="F17144" s="761"/>
    </row>
    <row r="17145" spans="1:6" customFormat="1">
      <c r="A17145" s="514">
        <v>102656</v>
      </c>
      <c r="B17145" s="275" t="s">
        <v>0</v>
      </c>
      <c r="C17145" s="1329" t="s">
        <v>24692</v>
      </c>
      <c r="D17145" s="514" t="s">
        <v>5</v>
      </c>
      <c r="E17145" s="673">
        <v>0</v>
      </c>
      <c r="F17145" s="761"/>
    </row>
    <row r="17146" spans="1:6" customFormat="1">
      <c r="A17146" s="514">
        <v>104983</v>
      </c>
      <c r="B17146" s="275" t="s">
        <v>0</v>
      </c>
      <c r="C17146" s="1329" t="s">
        <v>24693</v>
      </c>
      <c r="D17146" s="514" t="s">
        <v>28</v>
      </c>
      <c r="E17146" s="673">
        <v>0</v>
      </c>
      <c r="F17146" s="761"/>
    </row>
    <row r="17147" spans="1:6" customFormat="1">
      <c r="A17147" s="514">
        <v>97050</v>
      </c>
      <c r="B17147" s="275" t="s">
        <v>0</v>
      </c>
      <c r="C17147" s="1329" t="s">
        <v>24694</v>
      </c>
      <c r="D17147" s="514" t="s">
        <v>32</v>
      </c>
      <c r="E17147" s="673">
        <v>0</v>
      </c>
      <c r="F17147" s="761"/>
    </row>
    <row r="17148" spans="1:6" customFormat="1">
      <c r="A17148" s="514">
        <v>95946</v>
      </c>
      <c r="B17148" s="275" t="s">
        <v>0</v>
      </c>
      <c r="C17148" s="1329" t="s">
        <v>1669</v>
      </c>
      <c r="D17148" s="514" t="s">
        <v>30</v>
      </c>
      <c r="E17148" s="673">
        <v>12.64</v>
      </c>
      <c r="F17148" s="761"/>
    </row>
    <row r="17149" spans="1:6" customFormat="1">
      <c r="A17149" s="514">
        <v>95947</v>
      </c>
      <c r="B17149" s="275" t="s">
        <v>0</v>
      </c>
      <c r="C17149" s="1329" t="s">
        <v>1670</v>
      </c>
      <c r="D17149" s="514" t="s">
        <v>30</v>
      </c>
      <c r="E17149" s="673">
        <v>9.51</v>
      </c>
      <c r="F17149" s="761"/>
    </row>
    <row r="17150" spans="1:6" customFormat="1">
      <c r="A17150" s="514">
        <v>95948</v>
      </c>
      <c r="B17150" s="275" t="s">
        <v>0</v>
      </c>
      <c r="C17150" s="1329" t="s">
        <v>1671</v>
      </c>
      <c r="D17150" s="514" t="s">
        <v>30</v>
      </c>
      <c r="E17150" s="673">
        <v>8.16</v>
      </c>
      <c r="F17150" s="761"/>
    </row>
    <row r="17151" spans="1:6" customFormat="1">
      <c r="A17151" s="514">
        <v>95944</v>
      </c>
      <c r="B17151" s="275" t="s">
        <v>0</v>
      </c>
      <c r="C17151" s="1329" t="s">
        <v>1667</v>
      </c>
      <c r="D17151" s="514" t="s">
        <v>30</v>
      </c>
      <c r="E17151" s="673">
        <v>20.72</v>
      </c>
      <c r="F17151" s="761"/>
    </row>
    <row r="17152" spans="1:6" customFormat="1">
      <c r="A17152" s="514">
        <v>95945</v>
      </c>
      <c r="B17152" s="275" t="s">
        <v>0</v>
      </c>
      <c r="C17152" s="1329" t="s">
        <v>1668</v>
      </c>
      <c r="D17152" s="514" t="s">
        <v>30</v>
      </c>
      <c r="E17152" s="673">
        <v>16.28</v>
      </c>
      <c r="F17152" s="761"/>
    </row>
    <row r="17153" spans="1:6" customFormat="1">
      <c r="A17153" s="514">
        <v>95943</v>
      </c>
      <c r="B17153" s="275" t="s">
        <v>0</v>
      </c>
      <c r="C17153" s="1329" t="s">
        <v>1666</v>
      </c>
      <c r="D17153" s="514" t="s">
        <v>30</v>
      </c>
      <c r="E17153" s="673">
        <v>23.23</v>
      </c>
      <c r="F17153" s="761"/>
    </row>
    <row r="17154" spans="1:6" customFormat="1" ht="24.75">
      <c r="A17154" s="514">
        <v>102077</v>
      </c>
      <c r="B17154" s="275" t="s">
        <v>0</v>
      </c>
      <c r="C17154" s="1329" t="s">
        <v>24695</v>
      </c>
      <c r="D17154" s="514" t="s">
        <v>34</v>
      </c>
      <c r="E17154" s="673">
        <v>5295.32</v>
      </c>
      <c r="F17154" s="761"/>
    </row>
    <row r="17155" spans="1:6" customFormat="1">
      <c r="A17155" s="514">
        <v>102073</v>
      </c>
      <c r="B17155" s="275" t="s">
        <v>0</v>
      </c>
      <c r="C17155" s="1329" t="s">
        <v>24696</v>
      </c>
      <c r="D17155" s="514" t="s">
        <v>34</v>
      </c>
      <c r="E17155" s="673">
        <v>3821.02</v>
      </c>
      <c r="F17155" s="761"/>
    </row>
    <row r="17156" spans="1:6" customFormat="1" ht="24.75">
      <c r="A17156" s="514">
        <v>102079</v>
      </c>
      <c r="B17156" s="275" t="s">
        <v>0</v>
      </c>
      <c r="C17156" s="1329" t="s">
        <v>24697</v>
      </c>
      <c r="D17156" s="514" t="s">
        <v>34</v>
      </c>
      <c r="E17156" s="673">
        <v>5182.3100000000004</v>
      </c>
      <c r="F17156" s="761"/>
    </row>
    <row r="17157" spans="1:6" customFormat="1" ht="24.75">
      <c r="A17157" s="514">
        <v>102075</v>
      </c>
      <c r="B17157" s="275" t="s">
        <v>0</v>
      </c>
      <c r="C17157" s="1329" t="s">
        <v>24698</v>
      </c>
      <c r="D17157" s="514" t="s">
        <v>34</v>
      </c>
      <c r="E17157" s="673">
        <v>4688.21</v>
      </c>
      <c r="F17157" s="761"/>
    </row>
    <row r="17158" spans="1:6" customFormat="1" ht="24.75">
      <c r="A17158" s="514">
        <v>102078</v>
      </c>
      <c r="B17158" s="275" t="s">
        <v>0</v>
      </c>
      <c r="C17158" s="1329" t="s">
        <v>24699</v>
      </c>
      <c r="D17158" s="514" t="s">
        <v>34</v>
      </c>
      <c r="E17158" s="673">
        <v>5416.54</v>
      </c>
      <c r="F17158" s="761"/>
    </row>
    <row r="17159" spans="1:6" customFormat="1" ht="24.75">
      <c r="A17159" s="514">
        <v>102074</v>
      </c>
      <c r="B17159" s="275" t="s">
        <v>0</v>
      </c>
      <c r="C17159" s="1329" t="s">
        <v>24700</v>
      </c>
      <c r="D17159" s="514" t="s">
        <v>34</v>
      </c>
      <c r="E17159" s="673">
        <v>4521.8900000000003</v>
      </c>
      <c r="F17159" s="761"/>
    </row>
    <row r="17160" spans="1:6" customFormat="1" ht="24.75">
      <c r="A17160" s="514">
        <v>102080</v>
      </c>
      <c r="B17160" s="275" t="s">
        <v>0</v>
      </c>
      <c r="C17160" s="1329" t="s">
        <v>24701</v>
      </c>
      <c r="D17160" s="514" t="s">
        <v>34</v>
      </c>
      <c r="E17160" s="673">
        <v>4515.8900000000003</v>
      </c>
      <c r="F17160" s="761"/>
    </row>
    <row r="17161" spans="1:6" customFormat="1" ht="24.75">
      <c r="A17161" s="514">
        <v>102076</v>
      </c>
      <c r="B17161" s="275" t="s">
        <v>0</v>
      </c>
      <c r="C17161" s="1329" t="s">
        <v>24702</v>
      </c>
      <c r="D17161" s="514" t="s">
        <v>34</v>
      </c>
      <c r="E17161" s="673">
        <v>4805.09</v>
      </c>
      <c r="F17161" s="761"/>
    </row>
    <row r="17162" spans="1:6" customFormat="1">
      <c r="A17162" s="514">
        <v>102084</v>
      </c>
      <c r="B17162" s="275" t="s">
        <v>0</v>
      </c>
      <c r="C17162" s="1329" t="s">
        <v>24703</v>
      </c>
      <c r="D17162" s="514" t="s">
        <v>5</v>
      </c>
      <c r="E17162" s="673">
        <v>0</v>
      </c>
      <c r="F17162" s="761"/>
    </row>
    <row r="17163" spans="1:6" customFormat="1" ht="24.75">
      <c r="A17163" s="514">
        <v>102082</v>
      </c>
      <c r="B17163" s="275" t="s">
        <v>0</v>
      </c>
      <c r="C17163" s="1329" t="s">
        <v>24704</v>
      </c>
      <c r="D17163" s="514" t="s">
        <v>5</v>
      </c>
      <c r="E17163" s="673">
        <v>0</v>
      </c>
      <c r="F17163" s="761"/>
    </row>
    <row r="17164" spans="1:6" customFormat="1">
      <c r="A17164" s="514">
        <v>102081</v>
      </c>
      <c r="B17164" s="275" t="s">
        <v>0</v>
      </c>
      <c r="C17164" s="1329" t="s">
        <v>24705</v>
      </c>
      <c r="D17164" s="514" t="s">
        <v>5</v>
      </c>
      <c r="E17164" s="673">
        <v>0</v>
      </c>
      <c r="F17164" s="761"/>
    </row>
    <row r="17165" spans="1:6" customFormat="1">
      <c r="A17165" s="514">
        <v>102092</v>
      </c>
      <c r="B17165" s="275" t="s">
        <v>0</v>
      </c>
      <c r="C17165" s="1329" t="s">
        <v>24706</v>
      </c>
      <c r="D17165" s="514" t="s">
        <v>5</v>
      </c>
      <c r="E17165" s="673">
        <v>0</v>
      </c>
      <c r="F17165" s="761"/>
    </row>
    <row r="17166" spans="1:6" customFormat="1">
      <c r="A17166" s="514">
        <v>102089</v>
      </c>
      <c r="B17166" s="275" t="s">
        <v>0</v>
      </c>
      <c r="C17166" s="1329" t="s">
        <v>1660</v>
      </c>
      <c r="D17166" s="514" t="s">
        <v>32</v>
      </c>
      <c r="E17166" s="673">
        <v>198.27</v>
      </c>
      <c r="F17166" s="761"/>
    </row>
    <row r="17167" spans="1:6" customFormat="1">
      <c r="A17167" s="514">
        <v>102090</v>
      </c>
      <c r="B17167" s="275" t="s">
        <v>0</v>
      </c>
      <c r="C17167" s="1329" t="s">
        <v>1661</v>
      </c>
      <c r="D17167" s="514" t="s">
        <v>32</v>
      </c>
      <c r="E17167" s="673">
        <v>147.32</v>
      </c>
      <c r="F17167" s="761"/>
    </row>
    <row r="17168" spans="1:6" customFormat="1">
      <c r="A17168" s="514">
        <v>102086</v>
      </c>
      <c r="B17168" s="275" t="s">
        <v>0</v>
      </c>
      <c r="C17168" s="1329" t="s">
        <v>1658</v>
      </c>
      <c r="D17168" s="514" t="s">
        <v>32</v>
      </c>
      <c r="E17168" s="673">
        <v>208.35</v>
      </c>
      <c r="F17168" s="761"/>
    </row>
    <row r="17169" spans="1:6" customFormat="1">
      <c r="A17169" s="514">
        <v>102087</v>
      </c>
      <c r="B17169" s="275" t="s">
        <v>0</v>
      </c>
      <c r="C17169" s="1329" t="s">
        <v>1659</v>
      </c>
      <c r="D17169" s="514" t="s">
        <v>32</v>
      </c>
      <c r="E17169" s="673">
        <v>163.44</v>
      </c>
      <c r="F17169" s="761"/>
    </row>
    <row r="17170" spans="1:6" customFormat="1">
      <c r="A17170" s="514">
        <v>102091</v>
      </c>
      <c r="B17170" s="275" t="s">
        <v>0</v>
      </c>
      <c r="C17170" s="1329" t="s">
        <v>13702</v>
      </c>
      <c r="D17170" s="514" t="s">
        <v>32</v>
      </c>
      <c r="E17170" s="673">
        <v>337.2</v>
      </c>
      <c r="F17170" s="761"/>
    </row>
    <row r="17171" spans="1:6" customFormat="1">
      <c r="A17171" s="514">
        <v>102088</v>
      </c>
      <c r="B17171" s="275" t="s">
        <v>0</v>
      </c>
      <c r="C17171" s="1329" t="s">
        <v>13701</v>
      </c>
      <c r="D17171" s="514" t="s">
        <v>32</v>
      </c>
      <c r="E17171" s="673">
        <v>286.35000000000002</v>
      </c>
      <c r="F17171" s="761"/>
    </row>
    <row r="17172" spans="1:6" customFormat="1">
      <c r="A17172" s="514">
        <v>101997</v>
      </c>
      <c r="B17172" s="275" t="s">
        <v>0</v>
      </c>
      <c r="C17172" s="1329" t="s">
        <v>1606</v>
      </c>
      <c r="D17172" s="514" t="s">
        <v>32</v>
      </c>
      <c r="E17172" s="673">
        <v>209.2</v>
      </c>
      <c r="F17172" s="761"/>
    </row>
    <row r="17173" spans="1:6" customFormat="1">
      <c r="A17173" s="514">
        <v>101998</v>
      </c>
      <c r="B17173" s="275" t="s">
        <v>0</v>
      </c>
      <c r="C17173" s="1329" t="s">
        <v>1607</v>
      </c>
      <c r="D17173" s="514" t="s">
        <v>32</v>
      </c>
      <c r="E17173" s="673">
        <v>155.36000000000001</v>
      </c>
      <c r="F17173" s="761"/>
    </row>
    <row r="17174" spans="1:6" customFormat="1">
      <c r="A17174" s="514">
        <v>101999</v>
      </c>
      <c r="B17174" s="275" t="s">
        <v>0</v>
      </c>
      <c r="C17174" s="1329" t="s">
        <v>1608</v>
      </c>
      <c r="D17174" s="514" t="s">
        <v>32</v>
      </c>
      <c r="E17174" s="673">
        <v>400.2</v>
      </c>
      <c r="F17174" s="761"/>
    </row>
    <row r="17175" spans="1:6" customFormat="1">
      <c r="A17175" s="514">
        <v>101994</v>
      </c>
      <c r="B17175" s="275" t="s">
        <v>0</v>
      </c>
      <c r="C17175" s="1329" t="s">
        <v>1603</v>
      </c>
      <c r="D17175" s="514" t="s">
        <v>32</v>
      </c>
      <c r="E17175" s="673">
        <v>217.19</v>
      </c>
      <c r="F17175" s="761"/>
    </row>
    <row r="17176" spans="1:6" customFormat="1">
      <c r="A17176" s="514">
        <v>101995</v>
      </c>
      <c r="B17176" s="275" t="s">
        <v>0</v>
      </c>
      <c r="C17176" s="1329" t="s">
        <v>1604</v>
      </c>
      <c r="D17176" s="514" t="s">
        <v>32</v>
      </c>
      <c r="E17176" s="673">
        <v>169.17</v>
      </c>
      <c r="F17176" s="761"/>
    </row>
    <row r="17177" spans="1:6" customFormat="1">
      <c r="A17177" s="514">
        <v>101996</v>
      </c>
      <c r="B17177" s="275" t="s">
        <v>0</v>
      </c>
      <c r="C17177" s="1329" t="s">
        <v>1605</v>
      </c>
      <c r="D17177" s="514" t="s">
        <v>32</v>
      </c>
      <c r="E17177" s="673">
        <v>308.3</v>
      </c>
      <c r="F17177" s="761"/>
    </row>
    <row r="17178" spans="1:6" customFormat="1">
      <c r="A17178" s="514">
        <v>101991</v>
      </c>
      <c r="B17178" s="275" t="s">
        <v>0</v>
      </c>
      <c r="C17178" s="1329" t="s">
        <v>1600</v>
      </c>
      <c r="D17178" s="514" t="s">
        <v>32</v>
      </c>
      <c r="E17178" s="673">
        <v>209.34</v>
      </c>
      <c r="F17178" s="761"/>
    </row>
    <row r="17179" spans="1:6" customFormat="1">
      <c r="A17179" s="514">
        <v>101992</v>
      </c>
      <c r="B17179" s="275" t="s">
        <v>0</v>
      </c>
      <c r="C17179" s="1329" t="s">
        <v>1601</v>
      </c>
      <c r="D17179" s="514" t="s">
        <v>32</v>
      </c>
      <c r="E17179" s="673">
        <v>156.69</v>
      </c>
      <c r="F17179" s="761"/>
    </row>
    <row r="17180" spans="1:6" customFormat="1">
      <c r="A17180" s="514">
        <v>101993</v>
      </c>
      <c r="B17180" s="275" t="s">
        <v>0</v>
      </c>
      <c r="C17180" s="1329" t="s">
        <v>1602</v>
      </c>
      <c r="D17180" s="514" t="s">
        <v>32</v>
      </c>
      <c r="E17180" s="673">
        <v>372.92</v>
      </c>
      <c r="F17180" s="761"/>
    </row>
    <row r="17181" spans="1:6" customFormat="1">
      <c r="A17181" s="514">
        <v>101988</v>
      </c>
      <c r="B17181" s="275" t="s">
        <v>0</v>
      </c>
      <c r="C17181" s="1329" t="s">
        <v>1597</v>
      </c>
      <c r="D17181" s="514" t="s">
        <v>32</v>
      </c>
      <c r="E17181" s="673">
        <v>205.16</v>
      </c>
      <c r="F17181" s="761"/>
    </row>
    <row r="17182" spans="1:6" customFormat="1">
      <c r="A17182" s="514">
        <v>101989</v>
      </c>
      <c r="B17182" s="275" t="s">
        <v>0</v>
      </c>
      <c r="C17182" s="1329" t="s">
        <v>1598</v>
      </c>
      <c r="D17182" s="514" t="s">
        <v>32</v>
      </c>
      <c r="E17182" s="673">
        <v>162.38999999999999</v>
      </c>
      <c r="F17182" s="761"/>
    </row>
    <row r="17183" spans="1:6" customFormat="1">
      <c r="A17183" s="514">
        <v>101990</v>
      </c>
      <c r="B17183" s="275" t="s">
        <v>0</v>
      </c>
      <c r="C17183" s="1329" t="s">
        <v>1599</v>
      </c>
      <c r="D17183" s="514" t="s">
        <v>32</v>
      </c>
      <c r="E17183" s="673">
        <v>286.19</v>
      </c>
      <c r="F17183" s="761"/>
    </row>
    <row r="17184" spans="1:6" customFormat="1">
      <c r="A17184" s="514">
        <v>101985</v>
      </c>
      <c r="B17184" s="275" t="s">
        <v>0</v>
      </c>
      <c r="C17184" s="1329" t="s">
        <v>1594</v>
      </c>
      <c r="D17184" s="514" t="s">
        <v>32</v>
      </c>
      <c r="E17184" s="673">
        <v>208.41</v>
      </c>
      <c r="F17184" s="761"/>
    </row>
    <row r="17185" spans="1:6" customFormat="1">
      <c r="A17185" s="514">
        <v>101986</v>
      </c>
      <c r="B17185" s="275" t="s">
        <v>0</v>
      </c>
      <c r="C17185" s="1329" t="s">
        <v>1595</v>
      </c>
      <c r="D17185" s="514" t="s">
        <v>32</v>
      </c>
      <c r="E17185" s="673">
        <v>153.33000000000001</v>
      </c>
      <c r="F17185" s="761"/>
    </row>
    <row r="17186" spans="1:6" customFormat="1">
      <c r="A17186" s="514">
        <v>101987</v>
      </c>
      <c r="B17186" s="275" t="s">
        <v>0</v>
      </c>
      <c r="C17186" s="1329" t="s">
        <v>1596</v>
      </c>
      <c r="D17186" s="514" t="s">
        <v>32</v>
      </c>
      <c r="E17186" s="673">
        <v>316.63</v>
      </c>
      <c r="F17186" s="761"/>
    </row>
    <row r="17187" spans="1:6" customFormat="1">
      <c r="A17187" s="514">
        <v>101969</v>
      </c>
      <c r="B17187" s="275" t="s">
        <v>0</v>
      </c>
      <c r="C17187" s="1329" t="s">
        <v>1585</v>
      </c>
      <c r="D17187" s="514" t="s">
        <v>32</v>
      </c>
      <c r="E17187" s="673">
        <v>196.9</v>
      </c>
      <c r="F17187" s="761"/>
    </row>
    <row r="17188" spans="1:6" customFormat="1">
      <c r="A17188" s="514">
        <v>101971</v>
      </c>
      <c r="B17188" s="275" t="s">
        <v>0</v>
      </c>
      <c r="C17188" s="1329" t="s">
        <v>1586</v>
      </c>
      <c r="D17188" s="514" t="s">
        <v>32</v>
      </c>
      <c r="E17188" s="673">
        <v>153.58000000000001</v>
      </c>
      <c r="F17188" s="761"/>
    </row>
    <row r="17189" spans="1:6" customFormat="1">
      <c r="A17189" s="514">
        <v>101973</v>
      </c>
      <c r="B17189" s="275" t="s">
        <v>0</v>
      </c>
      <c r="C17189" s="1329" t="s">
        <v>1587</v>
      </c>
      <c r="D17189" s="514" t="s">
        <v>32</v>
      </c>
      <c r="E17189" s="673">
        <v>265.8</v>
      </c>
      <c r="F17189" s="761"/>
    </row>
    <row r="17190" spans="1:6" customFormat="1" ht="24.75">
      <c r="A17190" s="514">
        <v>102072</v>
      </c>
      <c r="B17190" s="275" t="s">
        <v>0</v>
      </c>
      <c r="C17190" s="1329" t="s">
        <v>1657</v>
      </c>
      <c r="D17190" s="514" t="s">
        <v>32</v>
      </c>
      <c r="E17190" s="673">
        <v>188.35</v>
      </c>
      <c r="F17190" s="761"/>
    </row>
    <row r="17191" spans="1:6" customFormat="1" ht="24.75">
      <c r="A17191" s="514">
        <v>102070</v>
      </c>
      <c r="B17191" s="275" t="s">
        <v>0</v>
      </c>
      <c r="C17191" s="1329" t="s">
        <v>1655</v>
      </c>
      <c r="D17191" s="514" t="s">
        <v>32</v>
      </c>
      <c r="E17191" s="673">
        <v>226.63</v>
      </c>
      <c r="F17191" s="761"/>
    </row>
    <row r="17192" spans="1:6" customFormat="1" ht="24.75">
      <c r="A17192" s="514">
        <v>102071</v>
      </c>
      <c r="B17192" s="275" t="s">
        <v>0</v>
      </c>
      <c r="C17192" s="1329" t="s">
        <v>1656</v>
      </c>
      <c r="D17192" s="514" t="s">
        <v>32</v>
      </c>
      <c r="E17192" s="673">
        <v>199.68</v>
      </c>
      <c r="F17192" s="761"/>
    </row>
    <row r="17193" spans="1:6" customFormat="1" ht="24.75">
      <c r="A17193" s="514">
        <v>102068</v>
      </c>
      <c r="B17193" s="275" t="s">
        <v>0</v>
      </c>
      <c r="C17193" s="1329" t="s">
        <v>1653</v>
      </c>
      <c r="D17193" s="514" t="s">
        <v>32</v>
      </c>
      <c r="E17193" s="673">
        <v>284.18</v>
      </c>
      <c r="F17193" s="761"/>
    </row>
    <row r="17194" spans="1:6" customFormat="1" ht="24.75">
      <c r="A17194" s="514">
        <v>102069</v>
      </c>
      <c r="B17194" s="275" t="s">
        <v>0</v>
      </c>
      <c r="C17194" s="1329" t="s">
        <v>1654</v>
      </c>
      <c r="D17194" s="514" t="s">
        <v>32</v>
      </c>
      <c r="E17194" s="673">
        <v>259.95999999999998</v>
      </c>
      <c r="F17194" s="761"/>
    </row>
    <row r="17195" spans="1:6" customFormat="1">
      <c r="A17195" s="514">
        <v>102066</v>
      </c>
      <c r="B17195" s="275" t="s">
        <v>0</v>
      </c>
      <c r="C17195" s="1329" t="s">
        <v>1651</v>
      </c>
      <c r="D17195" s="514" t="s">
        <v>32</v>
      </c>
      <c r="E17195" s="673">
        <v>588.54</v>
      </c>
      <c r="F17195" s="761"/>
    </row>
    <row r="17196" spans="1:6" customFormat="1">
      <c r="A17196" s="514">
        <v>102067</v>
      </c>
      <c r="B17196" s="275" t="s">
        <v>0</v>
      </c>
      <c r="C17196" s="1329" t="s">
        <v>1652</v>
      </c>
      <c r="D17196" s="514" t="s">
        <v>32</v>
      </c>
      <c r="E17196" s="673">
        <v>505.58</v>
      </c>
      <c r="F17196" s="761"/>
    </row>
    <row r="17197" spans="1:6" customFormat="1" ht="24.75">
      <c r="A17197" s="514">
        <v>102065</v>
      </c>
      <c r="B17197" s="275" t="s">
        <v>0</v>
      </c>
      <c r="C17197" s="1329" t="s">
        <v>1650</v>
      </c>
      <c r="D17197" s="514" t="s">
        <v>32</v>
      </c>
      <c r="E17197" s="673">
        <v>194.9</v>
      </c>
      <c r="F17197" s="761"/>
    </row>
    <row r="17198" spans="1:6" customFormat="1" ht="24.75">
      <c r="A17198" s="514">
        <v>102063</v>
      </c>
      <c r="B17198" s="275" t="s">
        <v>0</v>
      </c>
      <c r="C17198" s="1329" t="s">
        <v>1648</v>
      </c>
      <c r="D17198" s="514" t="s">
        <v>32</v>
      </c>
      <c r="E17198" s="673">
        <v>238.55</v>
      </c>
      <c r="F17198" s="761"/>
    </row>
    <row r="17199" spans="1:6" customFormat="1" ht="24.75">
      <c r="A17199" s="514">
        <v>102064</v>
      </c>
      <c r="B17199" s="275" t="s">
        <v>0</v>
      </c>
      <c r="C17199" s="1329" t="s">
        <v>1649</v>
      </c>
      <c r="D17199" s="514" t="s">
        <v>32</v>
      </c>
      <c r="E17199" s="673">
        <v>210.5</v>
      </c>
      <c r="F17199" s="761"/>
    </row>
    <row r="17200" spans="1:6" customFormat="1" ht="24.75">
      <c r="A17200" s="514">
        <v>102061</v>
      </c>
      <c r="B17200" s="275" t="s">
        <v>0</v>
      </c>
      <c r="C17200" s="1329" t="s">
        <v>1646</v>
      </c>
      <c r="D17200" s="514" t="s">
        <v>32</v>
      </c>
      <c r="E17200" s="673">
        <v>302.83</v>
      </c>
      <c r="F17200" s="761"/>
    </row>
    <row r="17201" spans="1:6" customFormat="1" ht="24.75">
      <c r="A17201" s="514">
        <v>102062</v>
      </c>
      <c r="B17201" s="275" t="s">
        <v>0</v>
      </c>
      <c r="C17201" s="1329" t="s">
        <v>1647</v>
      </c>
      <c r="D17201" s="514" t="s">
        <v>32</v>
      </c>
      <c r="E17201" s="673">
        <v>278.54000000000002</v>
      </c>
      <c r="F17201" s="761"/>
    </row>
    <row r="17202" spans="1:6" customFormat="1">
      <c r="A17202" s="514">
        <v>102059</v>
      </c>
      <c r="B17202" s="275" t="s">
        <v>0</v>
      </c>
      <c r="C17202" s="1329" t="s">
        <v>1644</v>
      </c>
      <c r="D17202" s="514" t="s">
        <v>32</v>
      </c>
      <c r="E17202" s="673">
        <v>551.65</v>
      </c>
      <c r="F17202" s="761"/>
    </row>
    <row r="17203" spans="1:6" customFormat="1">
      <c r="A17203" s="514">
        <v>102060</v>
      </c>
      <c r="B17203" s="275" t="s">
        <v>0</v>
      </c>
      <c r="C17203" s="1329" t="s">
        <v>1645</v>
      </c>
      <c r="D17203" s="514" t="s">
        <v>32</v>
      </c>
      <c r="E17203" s="673">
        <v>463.8</v>
      </c>
      <c r="F17203" s="761"/>
    </row>
    <row r="17204" spans="1:6" customFormat="1" ht="24.75">
      <c r="A17204" s="514">
        <v>102052</v>
      </c>
      <c r="B17204" s="275" t="s">
        <v>0</v>
      </c>
      <c r="C17204" s="1329" t="s">
        <v>1643</v>
      </c>
      <c r="D17204" s="514" t="s">
        <v>32</v>
      </c>
      <c r="E17204" s="673">
        <v>196.24</v>
      </c>
      <c r="F17204" s="761"/>
    </row>
    <row r="17205" spans="1:6" customFormat="1" ht="24.75">
      <c r="A17205" s="514">
        <v>102050</v>
      </c>
      <c r="B17205" s="275" t="s">
        <v>0</v>
      </c>
      <c r="C17205" s="1329" t="s">
        <v>1641</v>
      </c>
      <c r="D17205" s="514" t="s">
        <v>32</v>
      </c>
      <c r="E17205" s="673">
        <v>241.62</v>
      </c>
      <c r="F17205" s="761"/>
    </row>
    <row r="17206" spans="1:6" customFormat="1" ht="24.75">
      <c r="A17206" s="514">
        <v>102051</v>
      </c>
      <c r="B17206" s="275" t="s">
        <v>0</v>
      </c>
      <c r="C17206" s="1329" t="s">
        <v>1642</v>
      </c>
      <c r="D17206" s="514" t="s">
        <v>32</v>
      </c>
      <c r="E17206" s="673">
        <v>212.48</v>
      </c>
      <c r="F17206" s="761"/>
    </row>
    <row r="17207" spans="1:6" customFormat="1" ht="24.75">
      <c r="A17207" s="514">
        <v>102048</v>
      </c>
      <c r="B17207" s="275" t="s">
        <v>0</v>
      </c>
      <c r="C17207" s="1329" t="s">
        <v>1639</v>
      </c>
      <c r="D17207" s="514" t="s">
        <v>32</v>
      </c>
      <c r="E17207" s="673">
        <v>311</v>
      </c>
      <c r="F17207" s="761"/>
    </row>
    <row r="17208" spans="1:6" customFormat="1" ht="24.75">
      <c r="A17208" s="514">
        <v>102049</v>
      </c>
      <c r="B17208" s="275" t="s">
        <v>0</v>
      </c>
      <c r="C17208" s="1329" t="s">
        <v>1640</v>
      </c>
      <c r="D17208" s="514" t="s">
        <v>32</v>
      </c>
      <c r="E17208" s="673">
        <v>277.13</v>
      </c>
      <c r="F17208" s="761"/>
    </row>
    <row r="17209" spans="1:6" customFormat="1">
      <c r="A17209" s="514">
        <v>102046</v>
      </c>
      <c r="B17209" s="275" t="s">
        <v>0</v>
      </c>
      <c r="C17209" s="1329" t="s">
        <v>1637</v>
      </c>
      <c r="D17209" s="514" t="s">
        <v>32</v>
      </c>
      <c r="E17209" s="673">
        <v>667.26</v>
      </c>
      <c r="F17209" s="761"/>
    </row>
    <row r="17210" spans="1:6" customFormat="1">
      <c r="A17210" s="514">
        <v>102047</v>
      </c>
      <c r="B17210" s="275" t="s">
        <v>0</v>
      </c>
      <c r="C17210" s="1329" t="s">
        <v>1638</v>
      </c>
      <c r="D17210" s="514" t="s">
        <v>32</v>
      </c>
      <c r="E17210" s="673">
        <v>570.27</v>
      </c>
      <c r="F17210" s="761"/>
    </row>
    <row r="17211" spans="1:6" customFormat="1" ht="24.75">
      <c r="A17211" s="514">
        <v>102045</v>
      </c>
      <c r="B17211" s="275" t="s">
        <v>0</v>
      </c>
      <c r="C17211" s="1329" t="s">
        <v>1636</v>
      </c>
      <c r="D17211" s="514" t="s">
        <v>32</v>
      </c>
      <c r="E17211" s="673">
        <v>208.72</v>
      </c>
      <c r="F17211" s="761"/>
    </row>
    <row r="17212" spans="1:6" customFormat="1" ht="24.75">
      <c r="A17212" s="514">
        <v>102043</v>
      </c>
      <c r="B17212" s="275" t="s">
        <v>0</v>
      </c>
      <c r="C17212" s="1329" t="s">
        <v>1634</v>
      </c>
      <c r="D17212" s="514" t="s">
        <v>32</v>
      </c>
      <c r="E17212" s="673">
        <v>253.28</v>
      </c>
      <c r="F17212" s="761"/>
    </row>
    <row r="17213" spans="1:6" customFormat="1" ht="24.75">
      <c r="A17213" s="514">
        <v>102044</v>
      </c>
      <c r="B17213" s="275" t="s">
        <v>0</v>
      </c>
      <c r="C17213" s="1329" t="s">
        <v>1635</v>
      </c>
      <c r="D17213" s="514" t="s">
        <v>32</v>
      </c>
      <c r="E17213" s="673">
        <v>225.44</v>
      </c>
      <c r="F17213" s="761"/>
    </row>
    <row r="17214" spans="1:6" customFormat="1">
      <c r="A17214" s="514">
        <v>102041</v>
      </c>
      <c r="B17214" s="275" t="s">
        <v>0</v>
      </c>
      <c r="C17214" s="1329" t="s">
        <v>1632</v>
      </c>
      <c r="D17214" s="514" t="s">
        <v>32</v>
      </c>
      <c r="E17214" s="673">
        <v>327.93</v>
      </c>
      <c r="F17214" s="761"/>
    </row>
    <row r="17215" spans="1:6" customFormat="1">
      <c r="A17215" s="514">
        <v>102042</v>
      </c>
      <c r="B17215" s="275" t="s">
        <v>0</v>
      </c>
      <c r="C17215" s="1329" t="s">
        <v>1633</v>
      </c>
      <c r="D17215" s="514" t="s">
        <v>32</v>
      </c>
      <c r="E17215" s="673">
        <v>294.75</v>
      </c>
      <c r="F17215" s="761"/>
    </row>
    <row r="17216" spans="1:6" customFormat="1">
      <c r="A17216" s="514">
        <v>102039</v>
      </c>
      <c r="B17216" s="275" t="s">
        <v>0</v>
      </c>
      <c r="C17216" s="1329" t="s">
        <v>1630</v>
      </c>
      <c r="D17216" s="514" t="s">
        <v>32</v>
      </c>
      <c r="E17216" s="673">
        <v>594.6</v>
      </c>
      <c r="F17216" s="761"/>
    </row>
    <row r="17217" spans="1:6" customFormat="1">
      <c r="A17217" s="514">
        <v>102040</v>
      </c>
      <c r="B17217" s="275" t="s">
        <v>0</v>
      </c>
      <c r="C17217" s="1329" t="s">
        <v>1631</v>
      </c>
      <c r="D17217" s="514" t="s">
        <v>32</v>
      </c>
      <c r="E17217" s="673">
        <v>495.54</v>
      </c>
      <c r="F17217" s="761"/>
    </row>
    <row r="17218" spans="1:6" customFormat="1" ht="24.75">
      <c r="A17218" s="514">
        <v>102038</v>
      </c>
      <c r="B17218" s="275" t="s">
        <v>0</v>
      </c>
      <c r="C17218" s="1329" t="s">
        <v>1629</v>
      </c>
      <c r="D17218" s="514" t="s">
        <v>32</v>
      </c>
      <c r="E17218" s="673">
        <v>205.15</v>
      </c>
      <c r="F17218" s="761"/>
    </row>
    <row r="17219" spans="1:6" customFormat="1" ht="24.75">
      <c r="A17219" s="514">
        <v>102036</v>
      </c>
      <c r="B17219" s="275" t="s">
        <v>0</v>
      </c>
      <c r="C17219" s="1329" t="s">
        <v>1627</v>
      </c>
      <c r="D17219" s="514" t="s">
        <v>32</v>
      </c>
      <c r="E17219" s="673">
        <v>250.55</v>
      </c>
      <c r="F17219" s="761"/>
    </row>
    <row r="17220" spans="1:6" customFormat="1" ht="24.75">
      <c r="A17220" s="514">
        <v>102037</v>
      </c>
      <c r="B17220" s="275" t="s">
        <v>0</v>
      </c>
      <c r="C17220" s="1329" t="s">
        <v>1628</v>
      </c>
      <c r="D17220" s="514" t="s">
        <v>32</v>
      </c>
      <c r="E17220" s="673">
        <v>221.4</v>
      </c>
      <c r="F17220" s="761"/>
    </row>
    <row r="17221" spans="1:6" customFormat="1" ht="24.75">
      <c r="A17221" s="514">
        <v>102016</v>
      </c>
      <c r="B17221" s="275" t="s">
        <v>0</v>
      </c>
      <c r="C17221" s="1329" t="s">
        <v>1625</v>
      </c>
      <c r="D17221" s="514" t="s">
        <v>32</v>
      </c>
      <c r="E17221" s="673">
        <v>318.41000000000003</v>
      </c>
      <c r="F17221" s="761"/>
    </row>
    <row r="17222" spans="1:6" customFormat="1" ht="24.75">
      <c r="A17222" s="514">
        <v>102017</v>
      </c>
      <c r="B17222" s="275" t="s">
        <v>0</v>
      </c>
      <c r="C17222" s="1329" t="s">
        <v>1626</v>
      </c>
      <c r="D17222" s="514" t="s">
        <v>32</v>
      </c>
      <c r="E17222" s="673">
        <v>288.2</v>
      </c>
      <c r="F17222" s="761"/>
    </row>
    <row r="17223" spans="1:6" customFormat="1">
      <c r="A17223" s="514">
        <v>102014</v>
      </c>
      <c r="B17223" s="275" t="s">
        <v>0</v>
      </c>
      <c r="C17223" s="1329" t="s">
        <v>1623</v>
      </c>
      <c r="D17223" s="514" t="s">
        <v>32</v>
      </c>
      <c r="E17223" s="673">
        <v>650.79</v>
      </c>
      <c r="F17223" s="761"/>
    </row>
    <row r="17224" spans="1:6" customFormat="1">
      <c r="A17224" s="514">
        <v>102015</v>
      </c>
      <c r="B17224" s="275" t="s">
        <v>0</v>
      </c>
      <c r="C17224" s="1329" t="s">
        <v>1624</v>
      </c>
      <c r="D17224" s="514" t="s">
        <v>32</v>
      </c>
      <c r="E17224" s="673">
        <v>545.97</v>
      </c>
      <c r="F17224" s="761"/>
    </row>
    <row r="17225" spans="1:6" customFormat="1" ht="24.75">
      <c r="A17225" s="514">
        <v>102013</v>
      </c>
      <c r="B17225" s="275" t="s">
        <v>0</v>
      </c>
      <c r="C17225" s="1329" t="s">
        <v>1622</v>
      </c>
      <c r="D17225" s="514" t="s">
        <v>32</v>
      </c>
      <c r="E17225" s="673">
        <v>209.84</v>
      </c>
      <c r="F17225" s="761"/>
    </row>
    <row r="17226" spans="1:6" customFormat="1" ht="24.75">
      <c r="A17226" s="514">
        <v>102011</v>
      </c>
      <c r="B17226" s="275" t="s">
        <v>0</v>
      </c>
      <c r="C17226" s="1329" t="s">
        <v>1620</v>
      </c>
      <c r="D17226" s="514" t="s">
        <v>32</v>
      </c>
      <c r="E17226" s="673">
        <v>254.53</v>
      </c>
      <c r="F17226" s="761"/>
    </row>
    <row r="17227" spans="1:6" customFormat="1" ht="24.75">
      <c r="A17227" s="514">
        <v>102012</v>
      </c>
      <c r="B17227" s="275" t="s">
        <v>0</v>
      </c>
      <c r="C17227" s="1329" t="s">
        <v>1621</v>
      </c>
      <c r="D17227" s="514" t="s">
        <v>32</v>
      </c>
      <c r="E17227" s="673">
        <v>225.84</v>
      </c>
      <c r="F17227" s="761"/>
    </row>
    <row r="17228" spans="1:6" customFormat="1" ht="24.75">
      <c r="A17228" s="514">
        <v>102009</v>
      </c>
      <c r="B17228" s="275" t="s">
        <v>0</v>
      </c>
      <c r="C17228" s="1329" t="s">
        <v>1618</v>
      </c>
      <c r="D17228" s="514" t="s">
        <v>32</v>
      </c>
      <c r="E17228" s="673">
        <v>327.58</v>
      </c>
      <c r="F17228" s="761"/>
    </row>
    <row r="17229" spans="1:6" customFormat="1" ht="24.75">
      <c r="A17229" s="514">
        <v>102010</v>
      </c>
      <c r="B17229" s="275" t="s">
        <v>0</v>
      </c>
      <c r="C17229" s="1329" t="s">
        <v>1619</v>
      </c>
      <c r="D17229" s="514" t="s">
        <v>32</v>
      </c>
      <c r="E17229" s="673">
        <v>297.32</v>
      </c>
      <c r="F17229" s="761"/>
    </row>
    <row r="17230" spans="1:6" customFormat="1">
      <c r="A17230" s="514">
        <v>102007</v>
      </c>
      <c r="B17230" s="275" t="s">
        <v>0</v>
      </c>
      <c r="C17230" s="1329" t="s">
        <v>1616</v>
      </c>
      <c r="D17230" s="514" t="s">
        <v>32</v>
      </c>
      <c r="E17230" s="673">
        <v>565.1</v>
      </c>
      <c r="F17230" s="761"/>
    </row>
    <row r="17231" spans="1:6" customFormat="1">
      <c r="A17231" s="514">
        <v>102008</v>
      </c>
      <c r="B17231" s="275" t="s">
        <v>0</v>
      </c>
      <c r="C17231" s="1329" t="s">
        <v>1617</v>
      </c>
      <c r="D17231" s="514" t="s">
        <v>32</v>
      </c>
      <c r="E17231" s="673">
        <v>472.44</v>
      </c>
      <c r="F17231" s="761"/>
    </row>
    <row r="17232" spans="1:6" customFormat="1" ht="24.75">
      <c r="A17232" s="514">
        <v>102006</v>
      </c>
      <c r="B17232" s="275" t="s">
        <v>0</v>
      </c>
      <c r="C17232" s="1329" t="s">
        <v>1615</v>
      </c>
      <c r="D17232" s="514" t="s">
        <v>32</v>
      </c>
      <c r="E17232" s="673">
        <v>208.77</v>
      </c>
      <c r="F17232" s="761"/>
    </row>
    <row r="17233" spans="1:6" customFormat="1" ht="24.75">
      <c r="A17233" s="514">
        <v>102004</v>
      </c>
      <c r="B17233" s="275" t="s">
        <v>0</v>
      </c>
      <c r="C17233" s="1329" t="s">
        <v>1613</v>
      </c>
      <c r="D17233" s="514" t="s">
        <v>32</v>
      </c>
      <c r="E17233" s="673">
        <v>256.08999999999997</v>
      </c>
      <c r="F17233" s="761"/>
    </row>
    <row r="17234" spans="1:6" customFormat="1" ht="24.75">
      <c r="A17234" s="514">
        <v>102005</v>
      </c>
      <c r="B17234" s="275" t="s">
        <v>0</v>
      </c>
      <c r="C17234" s="1329" t="s">
        <v>1614</v>
      </c>
      <c r="D17234" s="514" t="s">
        <v>32</v>
      </c>
      <c r="E17234" s="673">
        <v>227.05</v>
      </c>
      <c r="F17234" s="761"/>
    </row>
    <row r="17235" spans="1:6" customFormat="1" ht="24.75">
      <c r="A17235" s="514">
        <v>102002</v>
      </c>
      <c r="B17235" s="275" t="s">
        <v>0</v>
      </c>
      <c r="C17235" s="1329" t="s">
        <v>1611</v>
      </c>
      <c r="D17235" s="514" t="s">
        <v>32</v>
      </c>
      <c r="E17235" s="673">
        <v>319.7</v>
      </c>
      <c r="F17235" s="761"/>
    </row>
    <row r="17236" spans="1:6" customFormat="1" ht="24.75">
      <c r="A17236" s="514">
        <v>102003</v>
      </c>
      <c r="B17236" s="275" t="s">
        <v>0</v>
      </c>
      <c r="C17236" s="1329" t="s">
        <v>1612</v>
      </c>
      <c r="D17236" s="514" t="s">
        <v>32</v>
      </c>
      <c r="E17236" s="673">
        <v>291.64999999999998</v>
      </c>
      <c r="F17236" s="761"/>
    </row>
    <row r="17237" spans="1:6" customFormat="1">
      <c r="A17237" s="514">
        <v>102000</v>
      </c>
      <c r="B17237" s="275" t="s">
        <v>0</v>
      </c>
      <c r="C17237" s="1329" t="s">
        <v>1609</v>
      </c>
      <c r="D17237" s="514" t="s">
        <v>32</v>
      </c>
      <c r="E17237" s="673">
        <v>594.22</v>
      </c>
      <c r="F17237" s="761"/>
    </row>
    <row r="17238" spans="1:6" customFormat="1">
      <c r="A17238" s="514">
        <v>102001</v>
      </c>
      <c r="B17238" s="275" t="s">
        <v>0</v>
      </c>
      <c r="C17238" s="1329" t="s">
        <v>1610</v>
      </c>
      <c r="D17238" s="514" t="s">
        <v>32</v>
      </c>
      <c r="E17238" s="673">
        <v>513.61</v>
      </c>
      <c r="F17238" s="761"/>
    </row>
    <row r="17239" spans="1:6" customFormat="1" ht="24.75">
      <c r="A17239" s="514">
        <v>101983</v>
      </c>
      <c r="B17239" s="275" t="s">
        <v>0</v>
      </c>
      <c r="C17239" s="1329" t="s">
        <v>1593</v>
      </c>
      <c r="D17239" s="514" t="s">
        <v>32</v>
      </c>
      <c r="E17239" s="673">
        <v>212.33</v>
      </c>
      <c r="F17239" s="761"/>
    </row>
    <row r="17240" spans="1:6" customFormat="1" ht="24.75">
      <c r="A17240" s="514">
        <v>101981</v>
      </c>
      <c r="B17240" s="275" t="s">
        <v>0</v>
      </c>
      <c r="C17240" s="1329" t="s">
        <v>1591</v>
      </c>
      <c r="D17240" s="514" t="s">
        <v>32</v>
      </c>
      <c r="E17240" s="673">
        <v>257.58</v>
      </c>
      <c r="F17240" s="761"/>
    </row>
    <row r="17241" spans="1:6" customFormat="1" ht="24.75">
      <c r="A17241" s="514">
        <v>101982</v>
      </c>
      <c r="B17241" s="275" t="s">
        <v>0</v>
      </c>
      <c r="C17241" s="1329" t="s">
        <v>1592</v>
      </c>
      <c r="D17241" s="514" t="s">
        <v>32</v>
      </c>
      <c r="E17241" s="673">
        <v>229.8</v>
      </c>
      <c r="F17241" s="761"/>
    </row>
    <row r="17242" spans="1:6" customFormat="1" ht="24.75">
      <c r="A17242" s="514">
        <v>101977</v>
      </c>
      <c r="B17242" s="275" t="s">
        <v>0</v>
      </c>
      <c r="C17242" s="1329" t="s">
        <v>1589</v>
      </c>
      <c r="D17242" s="514" t="s">
        <v>32</v>
      </c>
      <c r="E17242" s="673">
        <v>325.25</v>
      </c>
      <c r="F17242" s="761"/>
    </row>
    <row r="17243" spans="1:6" customFormat="1" ht="24.75">
      <c r="A17243" s="514">
        <v>101980</v>
      </c>
      <c r="B17243" s="275" t="s">
        <v>0</v>
      </c>
      <c r="C17243" s="1329" t="s">
        <v>1590</v>
      </c>
      <c r="D17243" s="514" t="s">
        <v>32</v>
      </c>
      <c r="E17243" s="673">
        <v>297.83999999999997</v>
      </c>
      <c r="F17243" s="761"/>
    </row>
    <row r="17244" spans="1:6" customFormat="1">
      <c r="A17244" s="514">
        <v>101974</v>
      </c>
      <c r="B17244" s="275" t="s">
        <v>0</v>
      </c>
      <c r="C17244" s="1329" t="s">
        <v>1588</v>
      </c>
      <c r="D17244" s="514" t="s">
        <v>32</v>
      </c>
      <c r="E17244" s="673">
        <v>569.03</v>
      </c>
      <c r="F17244" s="761"/>
    </row>
    <row r="17245" spans="1:6" customFormat="1">
      <c r="A17245" s="514">
        <v>101975</v>
      </c>
      <c r="B17245" s="275" t="s">
        <v>0</v>
      </c>
      <c r="C17245" s="1329" t="s">
        <v>24707</v>
      </c>
      <c r="D17245" s="514" t="s">
        <v>32</v>
      </c>
      <c r="E17245" s="673">
        <v>484.73</v>
      </c>
      <c r="F17245" s="761"/>
    </row>
    <row r="17246" spans="1:6" customFormat="1">
      <c r="A17246" s="514">
        <v>101114</v>
      </c>
      <c r="B17246" s="275" t="s">
        <v>0</v>
      </c>
      <c r="C17246" s="1329" t="s">
        <v>2355</v>
      </c>
      <c r="D17246" s="514" t="s">
        <v>34</v>
      </c>
      <c r="E17246" s="673">
        <v>4.8</v>
      </c>
      <c r="F17246" s="761"/>
    </row>
    <row r="17247" spans="1:6" customFormat="1">
      <c r="A17247" s="514">
        <v>101118</v>
      </c>
      <c r="B17247" s="275" t="s">
        <v>0</v>
      </c>
      <c r="C17247" s="1329" t="s">
        <v>2359</v>
      </c>
      <c r="D17247" s="514" t="s">
        <v>34</v>
      </c>
      <c r="E17247" s="673">
        <v>4.1100000000000003</v>
      </c>
      <c r="F17247" s="761"/>
    </row>
    <row r="17248" spans="1:6" customFormat="1">
      <c r="A17248" s="514">
        <v>101115</v>
      </c>
      <c r="B17248" s="275" t="s">
        <v>0</v>
      </c>
      <c r="C17248" s="1329" t="s">
        <v>2356</v>
      </c>
      <c r="D17248" s="514" t="s">
        <v>34</v>
      </c>
      <c r="E17248" s="673">
        <v>4</v>
      </c>
      <c r="F17248" s="761"/>
    </row>
    <row r="17249" spans="1:6" customFormat="1">
      <c r="A17249" s="514">
        <v>101116</v>
      </c>
      <c r="B17249" s="275" t="s">
        <v>0</v>
      </c>
      <c r="C17249" s="1329" t="s">
        <v>2357</v>
      </c>
      <c r="D17249" s="514" t="s">
        <v>34</v>
      </c>
      <c r="E17249" s="673">
        <v>2.48</v>
      </c>
      <c r="F17249" s="761"/>
    </row>
    <row r="17250" spans="1:6" customFormat="1">
      <c r="A17250" s="514">
        <v>101117</v>
      </c>
      <c r="B17250" s="275" t="s">
        <v>0</v>
      </c>
      <c r="C17250" s="1329" t="s">
        <v>2358</v>
      </c>
      <c r="D17250" s="514" t="s">
        <v>34</v>
      </c>
      <c r="E17250" s="673">
        <v>3.46</v>
      </c>
      <c r="F17250" s="761"/>
    </row>
    <row r="17251" spans="1:6" customFormat="1">
      <c r="A17251" s="514">
        <v>101124</v>
      </c>
      <c r="B17251" s="275" t="s">
        <v>0</v>
      </c>
      <c r="C17251" s="1329" t="s">
        <v>2365</v>
      </c>
      <c r="D17251" s="514" t="s">
        <v>34</v>
      </c>
      <c r="E17251" s="673">
        <v>15.76</v>
      </c>
      <c r="F17251" s="761"/>
    </row>
    <row r="17252" spans="1:6" customFormat="1">
      <c r="A17252" s="514">
        <v>101128</v>
      </c>
      <c r="B17252" s="275" t="s">
        <v>0</v>
      </c>
      <c r="C17252" s="1329" t="s">
        <v>2369</v>
      </c>
      <c r="D17252" s="514" t="s">
        <v>34</v>
      </c>
      <c r="E17252" s="673">
        <v>15.07</v>
      </c>
      <c r="F17252" s="761"/>
    </row>
    <row r="17253" spans="1:6" customFormat="1">
      <c r="A17253" s="514">
        <v>101125</v>
      </c>
      <c r="B17253" s="275" t="s">
        <v>0</v>
      </c>
      <c r="C17253" s="1329" t="s">
        <v>2366</v>
      </c>
      <c r="D17253" s="514" t="s">
        <v>34</v>
      </c>
      <c r="E17253" s="673">
        <v>14.96</v>
      </c>
      <c r="F17253" s="761"/>
    </row>
    <row r="17254" spans="1:6" customFormat="1">
      <c r="A17254" s="514">
        <v>101126</v>
      </c>
      <c r="B17254" s="275" t="s">
        <v>0</v>
      </c>
      <c r="C17254" s="1329" t="s">
        <v>2367</v>
      </c>
      <c r="D17254" s="514" t="s">
        <v>34</v>
      </c>
      <c r="E17254" s="673">
        <v>13.44</v>
      </c>
      <c r="F17254" s="761"/>
    </row>
    <row r="17255" spans="1:6" customFormat="1">
      <c r="A17255" s="514">
        <v>101127</v>
      </c>
      <c r="B17255" s="275" t="s">
        <v>0</v>
      </c>
      <c r="C17255" s="1329" t="s">
        <v>2368</v>
      </c>
      <c r="D17255" s="514" t="s">
        <v>34</v>
      </c>
      <c r="E17255" s="673">
        <v>14.42</v>
      </c>
      <c r="F17255" s="761"/>
    </row>
    <row r="17256" spans="1:6" customFormat="1" ht="24.75">
      <c r="A17256" s="514">
        <v>101134</v>
      </c>
      <c r="B17256" s="275" t="s">
        <v>0</v>
      </c>
      <c r="C17256" s="1329" t="s">
        <v>2375</v>
      </c>
      <c r="D17256" s="514" t="s">
        <v>34</v>
      </c>
      <c r="E17256" s="673">
        <v>16.440000000000001</v>
      </c>
      <c r="F17256" s="761"/>
    </row>
    <row r="17257" spans="1:6" customFormat="1" ht="24.75">
      <c r="A17257" s="514">
        <v>101144</v>
      </c>
      <c r="B17257" s="275" t="s">
        <v>0</v>
      </c>
      <c r="C17257" s="1329" t="s">
        <v>2384</v>
      </c>
      <c r="D17257" s="514" t="s">
        <v>34</v>
      </c>
      <c r="E17257" s="673">
        <v>16.38</v>
      </c>
      <c r="F17257" s="761"/>
    </row>
    <row r="17258" spans="1:6" customFormat="1" ht="24.75">
      <c r="A17258" s="514">
        <v>101138</v>
      </c>
      <c r="B17258" s="275" t="s">
        <v>0</v>
      </c>
      <c r="C17258" s="1329" t="s">
        <v>2379</v>
      </c>
      <c r="D17258" s="514" t="s">
        <v>34</v>
      </c>
      <c r="E17258" s="673">
        <v>15.75</v>
      </c>
      <c r="F17258" s="761"/>
    </row>
    <row r="17259" spans="1:6" customFormat="1" ht="24.75">
      <c r="A17259" s="514">
        <v>101148</v>
      </c>
      <c r="B17259" s="275" t="s">
        <v>0</v>
      </c>
      <c r="C17259" s="1329" t="s">
        <v>2388</v>
      </c>
      <c r="D17259" s="514" t="s">
        <v>34</v>
      </c>
      <c r="E17259" s="673">
        <v>15.69</v>
      </c>
      <c r="F17259" s="761"/>
    </row>
    <row r="17260" spans="1:6" customFormat="1" ht="24.75">
      <c r="A17260" s="514">
        <v>101135</v>
      </c>
      <c r="B17260" s="275" t="s">
        <v>0</v>
      </c>
      <c r="C17260" s="1329" t="s">
        <v>2376</v>
      </c>
      <c r="D17260" s="514" t="s">
        <v>34</v>
      </c>
      <c r="E17260" s="673">
        <v>15.64</v>
      </c>
      <c r="F17260" s="761"/>
    </row>
    <row r="17261" spans="1:6" customFormat="1" ht="24.75">
      <c r="A17261" s="514">
        <v>101145</v>
      </c>
      <c r="B17261" s="275" t="s">
        <v>0</v>
      </c>
      <c r="C17261" s="1329" t="s">
        <v>2385</v>
      </c>
      <c r="D17261" s="514" t="s">
        <v>34</v>
      </c>
      <c r="E17261" s="673">
        <v>15.58</v>
      </c>
      <c r="F17261" s="761"/>
    </row>
    <row r="17262" spans="1:6" customFormat="1" ht="24.75">
      <c r="A17262" s="514">
        <v>101136</v>
      </c>
      <c r="B17262" s="275" t="s">
        <v>0</v>
      </c>
      <c r="C17262" s="1329" t="s">
        <v>2377</v>
      </c>
      <c r="D17262" s="514" t="s">
        <v>34</v>
      </c>
      <c r="E17262" s="673">
        <v>14.12</v>
      </c>
      <c r="F17262" s="761"/>
    </row>
    <row r="17263" spans="1:6" customFormat="1" ht="24.75">
      <c r="A17263" s="514">
        <v>101146</v>
      </c>
      <c r="B17263" s="275" t="s">
        <v>0</v>
      </c>
      <c r="C17263" s="1329" t="s">
        <v>2386</v>
      </c>
      <c r="D17263" s="514" t="s">
        <v>34</v>
      </c>
      <c r="E17263" s="673">
        <v>14.06</v>
      </c>
      <c r="F17263" s="761"/>
    </row>
    <row r="17264" spans="1:6" customFormat="1" ht="24.75">
      <c r="A17264" s="514">
        <v>101137</v>
      </c>
      <c r="B17264" s="275" t="s">
        <v>0</v>
      </c>
      <c r="C17264" s="1329" t="s">
        <v>2378</v>
      </c>
      <c r="D17264" s="514" t="s">
        <v>34</v>
      </c>
      <c r="E17264" s="673">
        <v>15.1</v>
      </c>
      <c r="F17264" s="761"/>
    </row>
    <row r="17265" spans="1:6" customFormat="1" ht="24.75">
      <c r="A17265" s="514">
        <v>101147</v>
      </c>
      <c r="B17265" s="275" t="s">
        <v>0</v>
      </c>
      <c r="C17265" s="1329" t="s">
        <v>2387</v>
      </c>
      <c r="D17265" s="514" t="s">
        <v>34</v>
      </c>
      <c r="E17265" s="673">
        <v>15.04</v>
      </c>
      <c r="F17265" s="761"/>
    </row>
    <row r="17266" spans="1:6" customFormat="1">
      <c r="A17266" s="514">
        <v>101119</v>
      </c>
      <c r="B17266" s="275" t="s">
        <v>0</v>
      </c>
      <c r="C17266" s="1329" t="s">
        <v>2360</v>
      </c>
      <c r="D17266" s="514" t="s">
        <v>34</v>
      </c>
      <c r="E17266" s="673">
        <v>9.16</v>
      </c>
      <c r="F17266" s="761"/>
    </row>
    <row r="17267" spans="1:6" customFormat="1">
      <c r="A17267" s="514">
        <v>101123</v>
      </c>
      <c r="B17267" s="275" t="s">
        <v>0</v>
      </c>
      <c r="C17267" s="1329" t="s">
        <v>2364</v>
      </c>
      <c r="D17267" s="514" t="s">
        <v>34</v>
      </c>
      <c r="E17267" s="673">
        <v>7.85</v>
      </c>
      <c r="F17267" s="761"/>
    </row>
    <row r="17268" spans="1:6" customFormat="1">
      <c r="A17268" s="514">
        <v>101120</v>
      </c>
      <c r="B17268" s="275" t="s">
        <v>0</v>
      </c>
      <c r="C17268" s="1329" t="s">
        <v>2361</v>
      </c>
      <c r="D17268" s="514" t="s">
        <v>34</v>
      </c>
      <c r="E17268" s="673">
        <v>7.64</v>
      </c>
      <c r="F17268" s="761"/>
    </row>
    <row r="17269" spans="1:6" customFormat="1">
      <c r="A17269" s="514">
        <v>101121</v>
      </c>
      <c r="B17269" s="275" t="s">
        <v>0</v>
      </c>
      <c r="C17269" s="1329" t="s">
        <v>2362</v>
      </c>
      <c r="D17269" s="514" t="s">
        <v>34</v>
      </c>
      <c r="E17269" s="673">
        <v>4.75</v>
      </c>
      <c r="F17269" s="761"/>
    </row>
    <row r="17270" spans="1:6" customFormat="1">
      <c r="A17270" s="514">
        <v>101122</v>
      </c>
      <c r="B17270" s="275" t="s">
        <v>0</v>
      </c>
      <c r="C17270" s="1329" t="s">
        <v>2363</v>
      </c>
      <c r="D17270" s="514" t="s">
        <v>34</v>
      </c>
      <c r="E17270" s="673">
        <v>6.6</v>
      </c>
      <c r="F17270" s="761"/>
    </row>
    <row r="17271" spans="1:6" customFormat="1" ht="24.75">
      <c r="A17271" s="514">
        <v>101129</v>
      </c>
      <c r="B17271" s="275" t="s">
        <v>0</v>
      </c>
      <c r="C17271" s="1329" t="s">
        <v>2370</v>
      </c>
      <c r="D17271" s="514" t="s">
        <v>34</v>
      </c>
      <c r="E17271" s="673">
        <v>20.56</v>
      </c>
      <c r="F17271" s="761"/>
    </row>
    <row r="17272" spans="1:6" customFormat="1" ht="24.75">
      <c r="A17272" s="514">
        <v>101133</v>
      </c>
      <c r="B17272" s="275" t="s">
        <v>0</v>
      </c>
      <c r="C17272" s="1329" t="s">
        <v>2374</v>
      </c>
      <c r="D17272" s="514" t="s">
        <v>34</v>
      </c>
      <c r="E17272" s="673">
        <v>19.25</v>
      </c>
      <c r="F17272" s="761"/>
    </row>
    <row r="17273" spans="1:6" customFormat="1" ht="24.75">
      <c r="A17273" s="514">
        <v>101130</v>
      </c>
      <c r="B17273" s="275" t="s">
        <v>0</v>
      </c>
      <c r="C17273" s="1329" t="s">
        <v>2371</v>
      </c>
      <c r="D17273" s="514" t="s">
        <v>34</v>
      </c>
      <c r="E17273" s="673">
        <v>19.04</v>
      </c>
      <c r="F17273" s="761"/>
    </row>
    <row r="17274" spans="1:6" customFormat="1" ht="24.75">
      <c r="A17274" s="514">
        <v>101131</v>
      </c>
      <c r="B17274" s="275" t="s">
        <v>0</v>
      </c>
      <c r="C17274" s="1329" t="s">
        <v>2372</v>
      </c>
      <c r="D17274" s="514" t="s">
        <v>34</v>
      </c>
      <c r="E17274" s="673">
        <v>16.149999999999999</v>
      </c>
      <c r="F17274" s="761"/>
    </row>
    <row r="17275" spans="1:6" customFormat="1" ht="24.75">
      <c r="A17275" s="514">
        <v>101132</v>
      </c>
      <c r="B17275" s="275" t="s">
        <v>0</v>
      </c>
      <c r="C17275" s="1329" t="s">
        <v>2373</v>
      </c>
      <c r="D17275" s="514" t="s">
        <v>34</v>
      </c>
      <c r="E17275" s="673">
        <v>18</v>
      </c>
      <c r="F17275" s="761"/>
    </row>
    <row r="17276" spans="1:6" customFormat="1" ht="24.75">
      <c r="A17276" s="514">
        <v>101139</v>
      </c>
      <c r="B17276" s="275" t="s">
        <v>0</v>
      </c>
      <c r="C17276" s="1329" t="s">
        <v>24708</v>
      </c>
      <c r="D17276" s="514" t="s">
        <v>34</v>
      </c>
      <c r="E17276" s="673">
        <v>21.27</v>
      </c>
      <c r="F17276" s="761"/>
    </row>
    <row r="17277" spans="1:6" customFormat="1" ht="24.75">
      <c r="A17277" s="514">
        <v>101149</v>
      </c>
      <c r="B17277" s="275" t="s">
        <v>0</v>
      </c>
      <c r="C17277" s="1329" t="s">
        <v>2389</v>
      </c>
      <c r="D17277" s="514" t="s">
        <v>34</v>
      </c>
      <c r="E17277" s="673">
        <v>21.2</v>
      </c>
      <c r="F17277" s="761"/>
    </row>
    <row r="17278" spans="1:6" customFormat="1" ht="24.75">
      <c r="A17278" s="514">
        <v>101143</v>
      </c>
      <c r="B17278" s="275" t="s">
        <v>0</v>
      </c>
      <c r="C17278" s="1329" t="s">
        <v>2383</v>
      </c>
      <c r="D17278" s="514" t="s">
        <v>34</v>
      </c>
      <c r="E17278" s="673">
        <v>19.96</v>
      </c>
      <c r="F17278" s="761"/>
    </row>
    <row r="17279" spans="1:6" customFormat="1" ht="24.75">
      <c r="A17279" s="514">
        <v>101153</v>
      </c>
      <c r="B17279" s="275" t="s">
        <v>0</v>
      </c>
      <c r="C17279" s="1329" t="s">
        <v>2393</v>
      </c>
      <c r="D17279" s="514" t="s">
        <v>34</v>
      </c>
      <c r="E17279" s="673">
        <v>19.89</v>
      </c>
      <c r="F17279" s="761"/>
    </row>
    <row r="17280" spans="1:6" customFormat="1" ht="24.75">
      <c r="A17280" s="514">
        <v>101140</v>
      </c>
      <c r="B17280" s="275" t="s">
        <v>0</v>
      </c>
      <c r="C17280" s="1329" t="s">
        <v>2380</v>
      </c>
      <c r="D17280" s="514" t="s">
        <v>34</v>
      </c>
      <c r="E17280" s="673">
        <v>19.75</v>
      </c>
      <c r="F17280" s="761"/>
    </row>
    <row r="17281" spans="1:6" customFormat="1" ht="24.75">
      <c r="A17281" s="514">
        <v>101150</v>
      </c>
      <c r="B17281" s="275" t="s">
        <v>0</v>
      </c>
      <c r="C17281" s="1329" t="s">
        <v>2390</v>
      </c>
      <c r="D17281" s="514" t="s">
        <v>34</v>
      </c>
      <c r="E17281" s="673">
        <v>19.68</v>
      </c>
      <c r="F17281" s="761"/>
    </row>
    <row r="17282" spans="1:6" customFormat="1" ht="24.75">
      <c r="A17282" s="514">
        <v>101141</v>
      </c>
      <c r="B17282" s="275" t="s">
        <v>0</v>
      </c>
      <c r="C17282" s="1329" t="s">
        <v>2381</v>
      </c>
      <c r="D17282" s="514" t="s">
        <v>34</v>
      </c>
      <c r="E17282" s="673">
        <v>16.86</v>
      </c>
      <c r="F17282" s="761"/>
    </row>
    <row r="17283" spans="1:6" customFormat="1" ht="24.75">
      <c r="A17283" s="514">
        <v>101151</v>
      </c>
      <c r="B17283" s="275" t="s">
        <v>0</v>
      </c>
      <c r="C17283" s="1329" t="s">
        <v>2391</v>
      </c>
      <c r="D17283" s="514" t="s">
        <v>34</v>
      </c>
      <c r="E17283" s="673">
        <v>16.79</v>
      </c>
      <c r="F17283" s="761"/>
    </row>
    <row r="17284" spans="1:6" customFormat="1" ht="24.75">
      <c r="A17284" s="514">
        <v>101142</v>
      </c>
      <c r="B17284" s="275" t="s">
        <v>0</v>
      </c>
      <c r="C17284" s="1329" t="s">
        <v>2382</v>
      </c>
      <c r="D17284" s="514" t="s">
        <v>34</v>
      </c>
      <c r="E17284" s="673">
        <v>18.71</v>
      </c>
      <c r="F17284" s="761"/>
    </row>
    <row r="17285" spans="1:6" customFormat="1" ht="24.75">
      <c r="A17285" s="514">
        <v>101152</v>
      </c>
      <c r="B17285" s="275" t="s">
        <v>0</v>
      </c>
      <c r="C17285" s="1329" t="s">
        <v>2392</v>
      </c>
      <c r="D17285" s="514" t="s">
        <v>34</v>
      </c>
      <c r="E17285" s="673">
        <v>18.64</v>
      </c>
      <c r="F17285" s="761"/>
    </row>
    <row r="17286" spans="1:6" customFormat="1" ht="24.75">
      <c r="A17286" s="514">
        <v>101207</v>
      </c>
      <c r="B17286" s="275" t="s">
        <v>0</v>
      </c>
      <c r="C17286" s="1329" t="s">
        <v>12018</v>
      </c>
      <c r="D17286" s="514" t="s">
        <v>34</v>
      </c>
      <c r="E17286" s="673">
        <v>11.12</v>
      </c>
      <c r="F17286" s="761"/>
    </row>
    <row r="17287" spans="1:6" customFormat="1" ht="24.75">
      <c r="A17287" s="514">
        <v>101206</v>
      </c>
      <c r="B17287" s="275" t="s">
        <v>0</v>
      </c>
      <c r="C17287" s="1329" t="s">
        <v>24709</v>
      </c>
      <c r="D17287" s="514" t="s">
        <v>34</v>
      </c>
      <c r="E17287" s="673">
        <v>12.97</v>
      </c>
      <c r="F17287" s="761"/>
    </row>
    <row r="17288" spans="1:6" customFormat="1" ht="24.75">
      <c r="A17288" s="514">
        <v>101210</v>
      </c>
      <c r="B17288" s="275" t="s">
        <v>0</v>
      </c>
      <c r="C17288" s="1329" t="s">
        <v>24710</v>
      </c>
      <c r="D17288" s="514" t="s">
        <v>34</v>
      </c>
      <c r="E17288" s="673">
        <v>18</v>
      </c>
      <c r="F17288" s="761"/>
    </row>
    <row r="17289" spans="1:6" customFormat="1" ht="24.75">
      <c r="A17289" s="514">
        <v>101211</v>
      </c>
      <c r="B17289" s="275" t="s">
        <v>0</v>
      </c>
      <c r="C17289" s="1329" t="s">
        <v>24711</v>
      </c>
      <c r="D17289" s="514" t="s">
        <v>34</v>
      </c>
      <c r="E17289" s="673">
        <v>19.309999999999999</v>
      </c>
      <c r="F17289" s="761"/>
    </row>
    <row r="17290" spans="1:6" customFormat="1" ht="24.75">
      <c r="A17290" s="514">
        <v>101215</v>
      </c>
      <c r="B17290" s="275" t="s">
        <v>0</v>
      </c>
      <c r="C17290" s="1329" t="s">
        <v>24712</v>
      </c>
      <c r="D17290" s="514" t="s">
        <v>34</v>
      </c>
      <c r="E17290" s="673">
        <v>17.350000000000001</v>
      </c>
      <c r="F17290" s="761"/>
    </row>
    <row r="17291" spans="1:6" customFormat="1" ht="24.75">
      <c r="A17291" s="514">
        <v>101216</v>
      </c>
      <c r="B17291" s="275" t="s">
        <v>0</v>
      </c>
      <c r="C17291" s="1329" t="s">
        <v>24713</v>
      </c>
      <c r="D17291" s="514" t="s">
        <v>34</v>
      </c>
      <c r="E17291" s="673">
        <v>18.170000000000002</v>
      </c>
      <c r="F17291" s="761"/>
    </row>
    <row r="17292" spans="1:6" customFormat="1" ht="24.75">
      <c r="A17292" s="514">
        <v>101212</v>
      </c>
      <c r="B17292" s="275" t="s">
        <v>0</v>
      </c>
      <c r="C17292" s="1329" t="s">
        <v>24714</v>
      </c>
      <c r="D17292" s="514" t="s">
        <v>34</v>
      </c>
      <c r="E17292" s="673">
        <v>22.57</v>
      </c>
      <c r="F17292" s="761"/>
    </row>
    <row r="17293" spans="1:6" customFormat="1" ht="24.75">
      <c r="A17293" s="514">
        <v>101217</v>
      </c>
      <c r="B17293" s="275" t="s">
        <v>0</v>
      </c>
      <c r="C17293" s="1329" t="s">
        <v>24715</v>
      </c>
      <c r="D17293" s="514" t="s">
        <v>34</v>
      </c>
      <c r="E17293" s="673">
        <v>21.19</v>
      </c>
      <c r="F17293" s="761"/>
    </row>
    <row r="17294" spans="1:6" customFormat="1" ht="24.75">
      <c r="A17294" s="514">
        <v>101218</v>
      </c>
      <c r="B17294" s="275" t="s">
        <v>0</v>
      </c>
      <c r="C17294" s="1329" t="s">
        <v>24716</v>
      </c>
      <c r="D17294" s="514" t="s">
        <v>34</v>
      </c>
      <c r="E17294" s="673">
        <v>22.37</v>
      </c>
      <c r="F17294" s="761"/>
    </row>
    <row r="17295" spans="1:6" customFormat="1" ht="24.75">
      <c r="A17295" s="514">
        <v>101213</v>
      </c>
      <c r="B17295" s="275" t="s">
        <v>0</v>
      </c>
      <c r="C17295" s="1329" t="s">
        <v>24717</v>
      </c>
      <c r="D17295" s="514" t="s">
        <v>34</v>
      </c>
      <c r="E17295" s="673">
        <v>25.29</v>
      </c>
      <c r="F17295" s="761"/>
    </row>
    <row r="17296" spans="1:6" customFormat="1" ht="24.75">
      <c r="A17296" s="514">
        <v>101219</v>
      </c>
      <c r="B17296" s="275" t="s">
        <v>0</v>
      </c>
      <c r="C17296" s="1329" t="s">
        <v>24718</v>
      </c>
      <c r="D17296" s="514" t="s">
        <v>34</v>
      </c>
      <c r="E17296" s="673">
        <v>27.09</v>
      </c>
      <c r="F17296" s="761"/>
    </row>
    <row r="17297" spans="1:6" customFormat="1" ht="24.75">
      <c r="A17297" s="514">
        <v>101214</v>
      </c>
      <c r="B17297" s="275" t="s">
        <v>0</v>
      </c>
      <c r="C17297" s="1329" t="s">
        <v>24719</v>
      </c>
      <c r="D17297" s="514" t="s">
        <v>34</v>
      </c>
      <c r="E17297" s="673">
        <v>30.51</v>
      </c>
      <c r="F17297" s="761"/>
    </row>
    <row r="17298" spans="1:6" customFormat="1" ht="24.75">
      <c r="A17298" s="514">
        <v>101254</v>
      </c>
      <c r="B17298" s="275" t="s">
        <v>0</v>
      </c>
      <c r="C17298" s="1329" t="s">
        <v>24720</v>
      </c>
      <c r="D17298" s="514" t="s">
        <v>34</v>
      </c>
      <c r="E17298" s="673">
        <v>13.17</v>
      </c>
      <c r="F17298" s="761"/>
    </row>
    <row r="17299" spans="1:6" customFormat="1" ht="24.75">
      <c r="A17299" s="514">
        <v>101256</v>
      </c>
      <c r="B17299" s="275" t="s">
        <v>0</v>
      </c>
      <c r="C17299" s="1329" t="s">
        <v>24721</v>
      </c>
      <c r="D17299" s="514" t="s">
        <v>34</v>
      </c>
      <c r="E17299" s="673">
        <v>20.309999999999999</v>
      </c>
      <c r="F17299" s="761"/>
    </row>
    <row r="17300" spans="1:6" customFormat="1" ht="24.75">
      <c r="A17300" s="514">
        <v>101257</v>
      </c>
      <c r="B17300" s="275" t="s">
        <v>0</v>
      </c>
      <c r="C17300" s="1329" t="s">
        <v>24722</v>
      </c>
      <c r="D17300" s="514" t="s">
        <v>34</v>
      </c>
      <c r="E17300" s="673">
        <v>21.35</v>
      </c>
      <c r="F17300" s="761"/>
    </row>
    <row r="17301" spans="1:6" customFormat="1" ht="24.75">
      <c r="A17301" s="514">
        <v>101258</v>
      </c>
      <c r="B17301" s="275" t="s">
        <v>0</v>
      </c>
      <c r="C17301" s="1329" t="s">
        <v>24723</v>
      </c>
      <c r="D17301" s="514" t="s">
        <v>34</v>
      </c>
      <c r="E17301" s="673">
        <v>24.78</v>
      </c>
      <c r="F17301" s="761"/>
    </row>
    <row r="17302" spans="1:6" customFormat="1" ht="24.75">
      <c r="A17302" s="514">
        <v>101259</v>
      </c>
      <c r="B17302" s="275" t="s">
        <v>0</v>
      </c>
      <c r="C17302" s="1329" t="s">
        <v>24724</v>
      </c>
      <c r="D17302" s="514" t="s">
        <v>34</v>
      </c>
      <c r="E17302" s="673">
        <v>27.56</v>
      </c>
      <c r="F17302" s="761"/>
    </row>
    <row r="17303" spans="1:6" customFormat="1" ht="24.75">
      <c r="A17303" s="514">
        <v>101260</v>
      </c>
      <c r="B17303" s="275" t="s">
        <v>0</v>
      </c>
      <c r="C17303" s="1329" t="s">
        <v>24725</v>
      </c>
      <c r="D17303" s="514" t="s">
        <v>34</v>
      </c>
      <c r="E17303" s="673">
        <v>34.46</v>
      </c>
      <c r="F17303" s="761"/>
    </row>
    <row r="17304" spans="1:6" customFormat="1" ht="24.75">
      <c r="A17304" s="514">
        <v>101208</v>
      </c>
      <c r="B17304" s="275" t="s">
        <v>0</v>
      </c>
      <c r="C17304" s="1329" t="s">
        <v>24726</v>
      </c>
      <c r="D17304" s="514" t="s">
        <v>34</v>
      </c>
      <c r="E17304" s="673">
        <v>10.91</v>
      </c>
      <c r="F17304" s="761"/>
    </row>
    <row r="17305" spans="1:6" customFormat="1" ht="24.75">
      <c r="A17305" s="514">
        <v>101209</v>
      </c>
      <c r="B17305" s="275" t="s">
        <v>0</v>
      </c>
      <c r="C17305" s="1329" t="s">
        <v>24727</v>
      </c>
      <c r="D17305" s="514" t="s">
        <v>34</v>
      </c>
      <c r="E17305" s="673">
        <v>10.119999999999999</v>
      </c>
      <c r="F17305" s="761"/>
    </row>
    <row r="17306" spans="1:6" customFormat="1" ht="24.75">
      <c r="A17306" s="514">
        <v>101220</v>
      </c>
      <c r="B17306" s="275" t="s">
        <v>0</v>
      </c>
      <c r="C17306" s="1329" t="s">
        <v>24728</v>
      </c>
      <c r="D17306" s="514" t="s">
        <v>34</v>
      </c>
      <c r="E17306" s="673">
        <v>17.010000000000002</v>
      </c>
      <c r="F17306" s="761"/>
    </row>
    <row r="17307" spans="1:6" customFormat="1" ht="24.75">
      <c r="A17307" s="514">
        <v>101221</v>
      </c>
      <c r="B17307" s="275" t="s">
        <v>0</v>
      </c>
      <c r="C17307" s="1329" t="s">
        <v>24729</v>
      </c>
      <c r="D17307" s="514" t="s">
        <v>34</v>
      </c>
      <c r="E17307" s="673">
        <v>17.940000000000001</v>
      </c>
      <c r="F17307" s="761"/>
    </row>
    <row r="17308" spans="1:6" customFormat="1" ht="24.75">
      <c r="A17308" s="514">
        <v>101225</v>
      </c>
      <c r="B17308" s="275" t="s">
        <v>0</v>
      </c>
      <c r="C17308" s="1329" t="s">
        <v>24730</v>
      </c>
      <c r="D17308" s="514" t="s">
        <v>34</v>
      </c>
      <c r="E17308" s="673">
        <v>15.63</v>
      </c>
      <c r="F17308" s="761"/>
    </row>
    <row r="17309" spans="1:6" customFormat="1" ht="24.75">
      <c r="A17309" s="514">
        <v>101226</v>
      </c>
      <c r="B17309" s="275" t="s">
        <v>0</v>
      </c>
      <c r="C17309" s="1329" t="s">
        <v>24731</v>
      </c>
      <c r="D17309" s="514" t="s">
        <v>34</v>
      </c>
      <c r="E17309" s="673">
        <v>16.43</v>
      </c>
      <c r="F17309" s="761"/>
    </row>
    <row r="17310" spans="1:6" customFormat="1" ht="24.75">
      <c r="A17310" s="514">
        <v>101222</v>
      </c>
      <c r="B17310" s="275" t="s">
        <v>0</v>
      </c>
      <c r="C17310" s="1329" t="s">
        <v>24732</v>
      </c>
      <c r="D17310" s="514" t="s">
        <v>34</v>
      </c>
      <c r="E17310" s="673">
        <v>20.86</v>
      </c>
      <c r="F17310" s="761"/>
    </row>
    <row r="17311" spans="1:6" customFormat="1" ht="24.75">
      <c r="A17311" s="514">
        <v>101227</v>
      </c>
      <c r="B17311" s="275" t="s">
        <v>0</v>
      </c>
      <c r="C17311" s="1329" t="s">
        <v>24733</v>
      </c>
      <c r="D17311" s="514" t="s">
        <v>34</v>
      </c>
      <c r="E17311" s="673">
        <v>19.059999999999999</v>
      </c>
      <c r="F17311" s="761"/>
    </row>
    <row r="17312" spans="1:6" customFormat="1" ht="24.75">
      <c r="A17312" s="514">
        <v>101228</v>
      </c>
      <c r="B17312" s="275" t="s">
        <v>0</v>
      </c>
      <c r="C17312" s="1329" t="s">
        <v>24734</v>
      </c>
      <c r="D17312" s="514" t="s">
        <v>34</v>
      </c>
      <c r="E17312" s="673">
        <v>20.28</v>
      </c>
      <c r="F17312" s="761"/>
    </row>
    <row r="17313" spans="1:6" customFormat="1" ht="24.75">
      <c r="A17313" s="514">
        <v>101223</v>
      </c>
      <c r="B17313" s="275" t="s">
        <v>0</v>
      </c>
      <c r="C17313" s="1329" t="s">
        <v>24735</v>
      </c>
      <c r="D17313" s="514" t="s">
        <v>34</v>
      </c>
      <c r="E17313" s="673">
        <v>23.25</v>
      </c>
      <c r="F17313" s="761"/>
    </row>
    <row r="17314" spans="1:6" customFormat="1" ht="24.75">
      <c r="A17314" s="514">
        <v>101229</v>
      </c>
      <c r="B17314" s="275" t="s">
        <v>0</v>
      </c>
      <c r="C17314" s="1329" t="s">
        <v>24736</v>
      </c>
      <c r="D17314" s="514" t="s">
        <v>34</v>
      </c>
      <c r="E17314" s="673">
        <v>25.6</v>
      </c>
      <c r="F17314" s="761"/>
    </row>
    <row r="17315" spans="1:6" customFormat="1" ht="24.75">
      <c r="A17315" s="514">
        <v>101224</v>
      </c>
      <c r="B17315" s="275" t="s">
        <v>0</v>
      </c>
      <c r="C17315" s="1329" t="s">
        <v>24737</v>
      </c>
      <c r="D17315" s="514" t="s">
        <v>34</v>
      </c>
      <c r="E17315" s="673">
        <v>29.15</v>
      </c>
      <c r="F17315" s="761"/>
    </row>
    <row r="17316" spans="1:6" customFormat="1" ht="24.75">
      <c r="A17316" s="514">
        <v>101265</v>
      </c>
      <c r="B17316" s="275" t="s">
        <v>0</v>
      </c>
      <c r="C17316" s="1329" t="s">
        <v>24738</v>
      </c>
      <c r="D17316" s="514" t="s">
        <v>34</v>
      </c>
      <c r="E17316" s="673">
        <v>32.31</v>
      </c>
      <c r="F17316" s="761"/>
    </row>
    <row r="17317" spans="1:6" customFormat="1" ht="24.75">
      <c r="A17317" s="514">
        <v>101255</v>
      </c>
      <c r="B17317" s="275" t="s">
        <v>0</v>
      </c>
      <c r="C17317" s="1329" t="s">
        <v>24739</v>
      </c>
      <c r="D17317" s="514" t="s">
        <v>34</v>
      </c>
      <c r="E17317" s="673">
        <v>11.59</v>
      </c>
      <c r="F17317" s="761"/>
    </row>
    <row r="17318" spans="1:6" customFormat="1" ht="24.75">
      <c r="A17318" s="514">
        <v>101261</v>
      </c>
      <c r="B17318" s="275" t="s">
        <v>0</v>
      </c>
      <c r="C17318" s="1329" t="s">
        <v>24740</v>
      </c>
      <c r="D17318" s="514" t="s">
        <v>34</v>
      </c>
      <c r="E17318" s="673">
        <v>19.21</v>
      </c>
      <c r="F17318" s="761"/>
    </row>
    <row r="17319" spans="1:6" customFormat="1" ht="24.75">
      <c r="A17319" s="514">
        <v>101262</v>
      </c>
      <c r="B17319" s="275" t="s">
        <v>0</v>
      </c>
      <c r="C17319" s="1329" t="s">
        <v>24741</v>
      </c>
      <c r="D17319" s="514" t="s">
        <v>34</v>
      </c>
      <c r="E17319" s="673">
        <v>20.239999999999998</v>
      </c>
      <c r="F17319" s="761"/>
    </row>
    <row r="17320" spans="1:6" customFormat="1" ht="24.75">
      <c r="A17320" s="514">
        <v>101263</v>
      </c>
      <c r="B17320" s="275" t="s">
        <v>0</v>
      </c>
      <c r="C17320" s="1329" t="s">
        <v>24742</v>
      </c>
      <c r="D17320" s="514" t="s">
        <v>34</v>
      </c>
      <c r="E17320" s="673">
        <v>23.39</v>
      </c>
      <c r="F17320" s="761"/>
    </row>
    <row r="17321" spans="1:6" customFormat="1" ht="24.75">
      <c r="A17321" s="514">
        <v>101264</v>
      </c>
      <c r="B17321" s="275" t="s">
        <v>0</v>
      </c>
      <c r="C17321" s="1329" t="s">
        <v>24743</v>
      </c>
      <c r="D17321" s="514" t="s">
        <v>34</v>
      </c>
      <c r="E17321" s="673">
        <v>25.95</v>
      </c>
      <c r="F17321" s="761"/>
    </row>
    <row r="17322" spans="1:6" customFormat="1" ht="24.75">
      <c r="A17322" s="514">
        <v>101230</v>
      </c>
      <c r="B17322" s="275" t="s">
        <v>0</v>
      </c>
      <c r="C17322" s="1329" t="s">
        <v>12019</v>
      </c>
      <c r="D17322" s="514" t="s">
        <v>34</v>
      </c>
      <c r="E17322" s="673">
        <v>11.41</v>
      </c>
      <c r="F17322" s="761"/>
    </row>
    <row r="17323" spans="1:6" customFormat="1" ht="24.75">
      <c r="A17323" s="514">
        <v>101231</v>
      </c>
      <c r="B17323" s="275" t="s">
        <v>0</v>
      </c>
      <c r="C17323" s="1329" t="s">
        <v>12020</v>
      </c>
      <c r="D17323" s="514" t="s">
        <v>34</v>
      </c>
      <c r="E17323" s="673">
        <v>10.86</v>
      </c>
      <c r="F17323" s="761"/>
    </row>
    <row r="17324" spans="1:6" customFormat="1" ht="24.75">
      <c r="A17324" s="514">
        <v>101272</v>
      </c>
      <c r="B17324" s="275" t="s">
        <v>0</v>
      </c>
      <c r="C17324" s="1329" t="s">
        <v>12049</v>
      </c>
      <c r="D17324" s="514" t="s">
        <v>34</v>
      </c>
      <c r="E17324" s="673">
        <v>32.89</v>
      </c>
      <c r="F17324" s="761"/>
    </row>
    <row r="17325" spans="1:6" customFormat="1" ht="24.75">
      <c r="A17325" s="514">
        <v>101266</v>
      </c>
      <c r="B17325" s="275" t="s">
        <v>0</v>
      </c>
      <c r="C17325" s="1329" t="s">
        <v>12043</v>
      </c>
      <c r="D17325" s="514" t="s">
        <v>34</v>
      </c>
      <c r="E17325" s="673">
        <v>11.68</v>
      </c>
      <c r="F17325" s="761"/>
    </row>
    <row r="17326" spans="1:6" customFormat="1" ht="24.75">
      <c r="A17326" s="514">
        <v>101239</v>
      </c>
      <c r="B17326" s="275" t="s">
        <v>0</v>
      </c>
      <c r="C17326" s="1329" t="s">
        <v>12028</v>
      </c>
      <c r="D17326" s="514" t="s">
        <v>34</v>
      </c>
      <c r="E17326" s="673">
        <v>15.51</v>
      </c>
      <c r="F17326" s="761"/>
    </row>
    <row r="17327" spans="1:6" customFormat="1" ht="24.75">
      <c r="A17327" s="514">
        <v>101240</v>
      </c>
      <c r="B17327" s="275" t="s">
        <v>0</v>
      </c>
      <c r="C17327" s="1329" t="s">
        <v>12029</v>
      </c>
      <c r="D17327" s="514" t="s">
        <v>34</v>
      </c>
      <c r="E17327" s="673">
        <v>16.34</v>
      </c>
      <c r="F17327" s="761"/>
    </row>
    <row r="17328" spans="1:6" customFormat="1" ht="24.75">
      <c r="A17328" s="514">
        <v>101268</v>
      </c>
      <c r="B17328" s="275" t="s">
        <v>0</v>
      </c>
      <c r="C17328" s="1329" t="s">
        <v>12045</v>
      </c>
      <c r="D17328" s="514" t="s">
        <v>34</v>
      </c>
      <c r="E17328" s="673">
        <v>18.399999999999999</v>
      </c>
      <c r="F17328" s="761"/>
    </row>
    <row r="17329" spans="1:6" customFormat="1" ht="24.75">
      <c r="A17329" s="514">
        <v>101234</v>
      </c>
      <c r="B17329" s="275" t="s">
        <v>0</v>
      </c>
      <c r="C17329" s="1329" t="s">
        <v>12023</v>
      </c>
      <c r="D17329" s="514" t="s">
        <v>34</v>
      </c>
      <c r="E17329" s="673">
        <v>17.73</v>
      </c>
      <c r="F17329" s="761"/>
    </row>
    <row r="17330" spans="1:6" customFormat="1" ht="24.75">
      <c r="A17330" s="514">
        <v>101235</v>
      </c>
      <c r="B17330" s="275" t="s">
        <v>0</v>
      </c>
      <c r="C17330" s="1329" t="s">
        <v>12024</v>
      </c>
      <c r="D17330" s="514" t="s">
        <v>34</v>
      </c>
      <c r="E17330" s="673">
        <v>18.63</v>
      </c>
      <c r="F17330" s="761"/>
    </row>
    <row r="17331" spans="1:6" customFormat="1" ht="24.75">
      <c r="A17331" s="514">
        <v>101241</v>
      </c>
      <c r="B17331" s="275" t="s">
        <v>0</v>
      </c>
      <c r="C17331" s="1329" t="s">
        <v>12030</v>
      </c>
      <c r="D17331" s="514" t="s">
        <v>34</v>
      </c>
      <c r="E17331" s="673">
        <v>19.13</v>
      </c>
      <c r="F17331" s="761"/>
    </row>
    <row r="17332" spans="1:6" customFormat="1" ht="24.75">
      <c r="A17332" s="514">
        <v>101269</v>
      </c>
      <c r="B17332" s="275" t="s">
        <v>0</v>
      </c>
      <c r="C17332" s="1329" t="s">
        <v>12046</v>
      </c>
      <c r="D17332" s="514" t="s">
        <v>34</v>
      </c>
      <c r="E17332" s="673">
        <v>20.53</v>
      </c>
      <c r="F17332" s="761"/>
    </row>
    <row r="17333" spans="1:6" customFormat="1" ht="24.75">
      <c r="A17333" s="514">
        <v>101236</v>
      </c>
      <c r="B17333" s="275" t="s">
        <v>0</v>
      </c>
      <c r="C17333" s="1329" t="s">
        <v>12025</v>
      </c>
      <c r="D17333" s="514" t="s">
        <v>34</v>
      </c>
      <c r="E17333" s="673">
        <v>21.71</v>
      </c>
      <c r="F17333" s="761"/>
    </row>
    <row r="17334" spans="1:6" customFormat="1" ht="24.75">
      <c r="A17334" s="514">
        <v>101237</v>
      </c>
      <c r="B17334" s="275" t="s">
        <v>0</v>
      </c>
      <c r="C17334" s="1329" t="s">
        <v>12026</v>
      </c>
      <c r="D17334" s="514" t="s">
        <v>34</v>
      </c>
      <c r="E17334" s="673">
        <v>23.07</v>
      </c>
      <c r="F17334" s="761"/>
    </row>
    <row r="17335" spans="1:6" customFormat="1" ht="24.75">
      <c r="A17335" s="514">
        <v>101242</v>
      </c>
      <c r="B17335" s="275" t="s">
        <v>0</v>
      </c>
      <c r="C17335" s="1329" t="s">
        <v>12031</v>
      </c>
      <c r="D17335" s="514" t="s">
        <v>34</v>
      </c>
      <c r="E17335" s="673">
        <v>21.42</v>
      </c>
      <c r="F17335" s="761"/>
    </row>
    <row r="17336" spans="1:6" customFormat="1" ht="24.75">
      <c r="A17336" s="514">
        <v>101270</v>
      </c>
      <c r="B17336" s="275" t="s">
        <v>0</v>
      </c>
      <c r="C17336" s="1329" t="s">
        <v>12047</v>
      </c>
      <c r="D17336" s="514" t="s">
        <v>34</v>
      </c>
      <c r="E17336" s="673">
        <v>23.76</v>
      </c>
      <c r="F17336" s="761"/>
    </row>
    <row r="17337" spans="1:6" customFormat="1" ht="24.75">
      <c r="A17337" s="514">
        <v>101243</v>
      </c>
      <c r="B17337" s="275" t="s">
        <v>0</v>
      </c>
      <c r="C17337" s="1329" t="s">
        <v>12032</v>
      </c>
      <c r="D17337" s="514" t="s">
        <v>34</v>
      </c>
      <c r="E17337" s="673">
        <v>25.91</v>
      </c>
      <c r="F17337" s="761"/>
    </row>
    <row r="17338" spans="1:6" customFormat="1" ht="24.75">
      <c r="A17338" s="514">
        <v>101271</v>
      </c>
      <c r="B17338" s="275" t="s">
        <v>0</v>
      </c>
      <c r="C17338" s="1329" t="s">
        <v>12048</v>
      </c>
      <c r="D17338" s="514" t="s">
        <v>34</v>
      </c>
      <c r="E17338" s="673">
        <v>26.38</v>
      </c>
      <c r="F17338" s="761"/>
    </row>
    <row r="17339" spans="1:6" customFormat="1" ht="24.75">
      <c r="A17339" s="514">
        <v>101238</v>
      </c>
      <c r="B17339" s="275" t="s">
        <v>0</v>
      </c>
      <c r="C17339" s="1329" t="s">
        <v>12027</v>
      </c>
      <c r="D17339" s="514" t="s">
        <v>34</v>
      </c>
      <c r="E17339" s="673">
        <v>29.22</v>
      </c>
      <c r="F17339" s="761"/>
    </row>
    <row r="17340" spans="1:6" customFormat="1" ht="24.75">
      <c r="A17340" s="514">
        <v>101232</v>
      </c>
      <c r="B17340" s="275" t="s">
        <v>0</v>
      </c>
      <c r="C17340" s="1329" t="s">
        <v>12021</v>
      </c>
      <c r="D17340" s="514" t="s">
        <v>34</v>
      </c>
      <c r="E17340" s="673">
        <v>9.7100000000000009</v>
      </c>
      <c r="F17340" s="761"/>
    </row>
    <row r="17341" spans="1:6" customFormat="1" ht="24.75">
      <c r="A17341" s="514">
        <v>101233</v>
      </c>
      <c r="B17341" s="275" t="s">
        <v>0</v>
      </c>
      <c r="C17341" s="1329" t="s">
        <v>12022</v>
      </c>
      <c r="D17341" s="514" t="s">
        <v>34</v>
      </c>
      <c r="E17341" s="673">
        <v>8.9600000000000009</v>
      </c>
      <c r="F17341" s="761"/>
    </row>
    <row r="17342" spans="1:6" customFormat="1" ht="24.75">
      <c r="A17342" s="514">
        <v>101248</v>
      </c>
      <c r="B17342" s="275" t="s">
        <v>0</v>
      </c>
      <c r="C17342" s="1329" t="s">
        <v>12037</v>
      </c>
      <c r="D17342" s="514" t="s">
        <v>34</v>
      </c>
      <c r="E17342" s="673">
        <v>27.88</v>
      </c>
      <c r="F17342" s="761"/>
    </row>
    <row r="17343" spans="1:6" customFormat="1" ht="24.75">
      <c r="A17343" s="514">
        <v>101277</v>
      </c>
      <c r="B17343" s="275" t="s">
        <v>0</v>
      </c>
      <c r="C17343" s="1329" t="s">
        <v>12054</v>
      </c>
      <c r="D17343" s="514" t="s">
        <v>34</v>
      </c>
      <c r="E17343" s="673">
        <v>31.82</v>
      </c>
      <c r="F17343" s="761"/>
    </row>
    <row r="17344" spans="1:6" customFormat="1" ht="24.75">
      <c r="A17344" s="514">
        <v>101267</v>
      </c>
      <c r="B17344" s="275" t="s">
        <v>0</v>
      </c>
      <c r="C17344" s="1329" t="s">
        <v>12044</v>
      </c>
      <c r="D17344" s="514" t="s">
        <v>34</v>
      </c>
      <c r="E17344" s="673">
        <v>11.26</v>
      </c>
      <c r="F17344" s="761"/>
    </row>
    <row r="17345" spans="1:6" customFormat="1" ht="24.75">
      <c r="A17345" s="514">
        <v>101249</v>
      </c>
      <c r="B17345" s="275" t="s">
        <v>0</v>
      </c>
      <c r="C17345" s="1329" t="s">
        <v>12038</v>
      </c>
      <c r="D17345" s="514" t="s">
        <v>34</v>
      </c>
      <c r="E17345" s="673">
        <v>14.17</v>
      </c>
      <c r="F17345" s="761"/>
    </row>
    <row r="17346" spans="1:6" customFormat="1" ht="24.75">
      <c r="A17346" s="514">
        <v>101273</v>
      </c>
      <c r="B17346" s="275" t="s">
        <v>0</v>
      </c>
      <c r="C17346" s="1329" t="s">
        <v>12050</v>
      </c>
      <c r="D17346" s="514" t="s">
        <v>34</v>
      </c>
      <c r="E17346" s="673">
        <v>17.579999999999998</v>
      </c>
      <c r="F17346" s="761"/>
    </row>
    <row r="17347" spans="1:6" customFormat="1" ht="24.75">
      <c r="A17347" s="514">
        <v>101245</v>
      </c>
      <c r="B17347" s="275" t="s">
        <v>0</v>
      </c>
      <c r="C17347" s="1329" t="s">
        <v>12034</v>
      </c>
      <c r="D17347" s="514" t="s">
        <v>34</v>
      </c>
      <c r="E17347" s="673">
        <v>17.27</v>
      </c>
      <c r="F17347" s="761"/>
    </row>
    <row r="17348" spans="1:6" customFormat="1" ht="24.75">
      <c r="A17348" s="514">
        <v>101250</v>
      </c>
      <c r="B17348" s="275" t="s">
        <v>0</v>
      </c>
      <c r="C17348" s="1329" t="s">
        <v>12039</v>
      </c>
      <c r="D17348" s="514" t="s">
        <v>34</v>
      </c>
      <c r="E17348" s="673">
        <v>15.78</v>
      </c>
      <c r="F17348" s="761"/>
    </row>
    <row r="17349" spans="1:6" customFormat="1" ht="24.75">
      <c r="A17349" s="514">
        <v>101251</v>
      </c>
      <c r="B17349" s="275" t="s">
        <v>0</v>
      </c>
      <c r="C17349" s="1329" t="s">
        <v>12040</v>
      </c>
      <c r="D17349" s="514" t="s">
        <v>34</v>
      </c>
      <c r="E17349" s="673">
        <v>17.91</v>
      </c>
      <c r="F17349" s="761"/>
    </row>
    <row r="17350" spans="1:6" customFormat="1" ht="24.75">
      <c r="A17350" s="514">
        <v>101274</v>
      </c>
      <c r="B17350" s="275" t="s">
        <v>0</v>
      </c>
      <c r="C17350" s="1329" t="s">
        <v>12051</v>
      </c>
      <c r="D17350" s="514" t="s">
        <v>34</v>
      </c>
      <c r="E17350" s="673">
        <v>19.46</v>
      </c>
      <c r="F17350" s="761"/>
    </row>
    <row r="17351" spans="1:6" customFormat="1" ht="24.75">
      <c r="A17351" s="514">
        <v>101246</v>
      </c>
      <c r="B17351" s="275" t="s">
        <v>0</v>
      </c>
      <c r="C17351" s="1329" t="s">
        <v>12035</v>
      </c>
      <c r="D17351" s="514" t="s">
        <v>34</v>
      </c>
      <c r="E17351" s="673">
        <v>20.059999999999999</v>
      </c>
      <c r="F17351" s="761"/>
    </row>
    <row r="17352" spans="1:6" customFormat="1" ht="24.75">
      <c r="A17352" s="514">
        <v>101252</v>
      </c>
      <c r="B17352" s="275" t="s">
        <v>0</v>
      </c>
      <c r="C17352" s="1329" t="s">
        <v>12041</v>
      </c>
      <c r="D17352" s="514" t="s">
        <v>34</v>
      </c>
      <c r="E17352" s="673">
        <v>19.45</v>
      </c>
      <c r="F17352" s="761"/>
    </row>
    <row r="17353" spans="1:6" customFormat="1" ht="24.75">
      <c r="A17353" s="514">
        <v>101275</v>
      </c>
      <c r="B17353" s="275" t="s">
        <v>0</v>
      </c>
      <c r="C17353" s="1329" t="s">
        <v>12052</v>
      </c>
      <c r="D17353" s="514" t="s">
        <v>34</v>
      </c>
      <c r="E17353" s="673">
        <v>22.5</v>
      </c>
      <c r="F17353" s="761"/>
    </row>
    <row r="17354" spans="1:6" customFormat="1" ht="24.75">
      <c r="A17354" s="514">
        <v>101247</v>
      </c>
      <c r="B17354" s="275" t="s">
        <v>0</v>
      </c>
      <c r="C17354" s="1329" t="s">
        <v>12036</v>
      </c>
      <c r="D17354" s="514" t="s">
        <v>34</v>
      </c>
      <c r="E17354" s="673">
        <v>22.28</v>
      </c>
      <c r="F17354" s="761"/>
    </row>
    <row r="17355" spans="1:6" customFormat="1" ht="24.75">
      <c r="A17355" s="514">
        <v>101276</v>
      </c>
      <c r="B17355" s="275" t="s">
        <v>0</v>
      </c>
      <c r="C17355" s="1329" t="s">
        <v>12053</v>
      </c>
      <c r="D17355" s="514" t="s">
        <v>34</v>
      </c>
      <c r="E17355" s="673">
        <v>24.88</v>
      </c>
      <c r="F17355" s="761"/>
    </row>
    <row r="17356" spans="1:6" customFormat="1" ht="24.75">
      <c r="A17356" s="514">
        <v>101253</v>
      </c>
      <c r="B17356" s="275" t="s">
        <v>0</v>
      </c>
      <c r="C17356" s="1329" t="s">
        <v>12042</v>
      </c>
      <c r="D17356" s="514" t="s">
        <v>34</v>
      </c>
      <c r="E17356" s="673">
        <v>24.51</v>
      </c>
      <c r="F17356" s="761"/>
    </row>
    <row r="17357" spans="1:6" customFormat="1" ht="24.75">
      <c r="A17357" s="514">
        <v>101244</v>
      </c>
      <c r="B17357" s="275" t="s">
        <v>0</v>
      </c>
      <c r="C17357" s="1329" t="s">
        <v>12033</v>
      </c>
      <c r="D17357" s="514" t="s">
        <v>34</v>
      </c>
      <c r="E17357" s="673">
        <v>16.36</v>
      </c>
      <c r="F17357" s="761"/>
    </row>
    <row r="17358" spans="1:6" customFormat="1">
      <c r="A17358" s="514">
        <v>93358</v>
      </c>
      <c r="B17358" s="275" t="s">
        <v>0</v>
      </c>
      <c r="C17358" s="1329" t="s">
        <v>23022</v>
      </c>
      <c r="D17358" s="514" t="s">
        <v>34</v>
      </c>
      <c r="E17358" s="673">
        <v>89.55</v>
      </c>
      <c r="F17358" s="761"/>
    </row>
    <row r="17359" spans="1:6" customFormat="1" ht="24.75">
      <c r="A17359" s="514">
        <v>90082</v>
      </c>
      <c r="B17359" s="275" t="s">
        <v>0</v>
      </c>
      <c r="C17359" s="1329" t="s">
        <v>23004</v>
      </c>
      <c r="D17359" s="514" t="s">
        <v>34</v>
      </c>
      <c r="E17359" s="673">
        <v>9.7899999999999991</v>
      </c>
      <c r="F17359" s="761"/>
    </row>
    <row r="17360" spans="1:6" customFormat="1" ht="24.75">
      <c r="A17360" s="514">
        <v>90091</v>
      </c>
      <c r="B17360" s="275" t="s">
        <v>0</v>
      </c>
      <c r="C17360" s="1329" t="s">
        <v>23009</v>
      </c>
      <c r="D17360" s="514" t="s">
        <v>34</v>
      </c>
      <c r="E17360" s="673">
        <v>6.17</v>
      </c>
      <c r="F17360" s="761"/>
    </row>
    <row r="17361" spans="1:6" customFormat="1" ht="24.75">
      <c r="A17361" s="514">
        <v>102307</v>
      </c>
      <c r="B17361" s="275" t="s">
        <v>0</v>
      </c>
      <c r="C17361" s="1329" t="s">
        <v>23054</v>
      </c>
      <c r="D17361" s="514" t="s">
        <v>34</v>
      </c>
      <c r="E17361" s="673">
        <v>12.24</v>
      </c>
      <c r="F17361" s="761"/>
    </row>
    <row r="17362" spans="1:6" customFormat="1" ht="24.75">
      <c r="A17362" s="514">
        <v>102315</v>
      </c>
      <c r="B17362" s="275" t="s">
        <v>0</v>
      </c>
      <c r="C17362" s="1329" t="s">
        <v>23062</v>
      </c>
      <c r="D17362" s="514" t="s">
        <v>34</v>
      </c>
      <c r="E17362" s="673">
        <v>7.72</v>
      </c>
      <c r="F17362" s="761"/>
    </row>
    <row r="17363" spans="1:6" customFormat="1" ht="24.75">
      <c r="A17363" s="514">
        <v>102283</v>
      </c>
      <c r="B17363" s="275" t="s">
        <v>0</v>
      </c>
      <c r="C17363" s="1329" t="s">
        <v>23030</v>
      </c>
      <c r="D17363" s="514" t="s">
        <v>34</v>
      </c>
      <c r="E17363" s="673">
        <v>12.82</v>
      </c>
      <c r="F17363" s="761"/>
    </row>
    <row r="17364" spans="1:6" customFormat="1" ht="24.75">
      <c r="A17364" s="514">
        <v>102291</v>
      </c>
      <c r="B17364" s="275" t="s">
        <v>0</v>
      </c>
      <c r="C17364" s="1329" t="s">
        <v>23038</v>
      </c>
      <c r="D17364" s="514" t="s">
        <v>34</v>
      </c>
      <c r="E17364" s="673">
        <v>8.07</v>
      </c>
      <c r="F17364" s="761"/>
    </row>
    <row r="17365" spans="1:6" customFormat="1" ht="24.75">
      <c r="A17365" s="514">
        <v>102276</v>
      </c>
      <c r="B17365" s="275" t="s">
        <v>0</v>
      </c>
      <c r="C17365" s="1329" t="s">
        <v>23023</v>
      </c>
      <c r="D17365" s="514" t="s">
        <v>34</v>
      </c>
      <c r="E17365" s="673">
        <v>11.02</v>
      </c>
      <c r="F17365" s="761"/>
    </row>
    <row r="17366" spans="1:6" customFormat="1" ht="24.75">
      <c r="A17366" s="514">
        <v>102306</v>
      </c>
      <c r="B17366" s="275" t="s">
        <v>0</v>
      </c>
      <c r="C17366" s="1329" t="s">
        <v>23053</v>
      </c>
      <c r="D17366" s="514" t="s">
        <v>34</v>
      </c>
      <c r="E17366" s="673">
        <v>13.79</v>
      </c>
      <c r="F17366" s="761"/>
    </row>
    <row r="17367" spans="1:6" customFormat="1" ht="24.75">
      <c r="A17367" s="514">
        <v>102279</v>
      </c>
      <c r="B17367" s="275" t="s">
        <v>0</v>
      </c>
      <c r="C17367" s="1329" t="s">
        <v>23026</v>
      </c>
      <c r="D17367" s="514" t="s">
        <v>34</v>
      </c>
      <c r="E17367" s="673">
        <v>6.94</v>
      </c>
      <c r="F17367" s="761"/>
    </row>
    <row r="17368" spans="1:6" customFormat="1" ht="24.75">
      <c r="A17368" s="514">
        <v>102282</v>
      </c>
      <c r="B17368" s="275" t="s">
        <v>0</v>
      </c>
      <c r="C17368" s="1329" t="s">
        <v>23029</v>
      </c>
      <c r="D17368" s="514" t="s">
        <v>34</v>
      </c>
      <c r="E17368" s="673">
        <v>14.44</v>
      </c>
      <c r="F17368" s="761"/>
    </row>
    <row r="17369" spans="1:6" customFormat="1" ht="24.75">
      <c r="A17369" s="514">
        <v>102290</v>
      </c>
      <c r="B17369" s="275" t="s">
        <v>0</v>
      </c>
      <c r="C17369" s="1329" t="s">
        <v>23037</v>
      </c>
      <c r="D17369" s="514" t="s">
        <v>34</v>
      </c>
      <c r="E17369" s="673">
        <v>9.09</v>
      </c>
      <c r="F17369" s="761"/>
    </row>
    <row r="17370" spans="1:6" customFormat="1" ht="24.75">
      <c r="A17370" s="514">
        <v>90100</v>
      </c>
      <c r="B17370" s="275" t="s">
        <v>0</v>
      </c>
      <c r="C17370" s="1329" t="s">
        <v>23015</v>
      </c>
      <c r="D17370" s="514" t="s">
        <v>34</v>
      </c>
      <c r="E17370" s="673">
        <v>14.23</v>
      </c>
      <c r="F17370" s="761"/>
    </row>
    <row r="17371" spans="1:6" customFormat="1" ht="24.75">
      <c r="A17371" s="514">
        <v>102323</v>
      </c>
      <c r="B17371" s="275" t="s">
        <v>0</v>
      </c>
      <c r="C17371" s="1329" t="s">
        <v>23070</v>
      </c>
      <c r="D17371" s="514" t="s">
        <v>34</v>
      </c>
      <c r="E17371" s="673">
        <v>17.8</v>
      </c>
      <c r="F17371" s="761"/>
    </row>
    <row r="17372" spans="1:6" customFormat="1" ht="24.75">
      <c r="A17372" s="514">
        <v>102327</v>
      </c>
      <c r="B17372" s="275" t="s">
        <v>0</v>
      </c>
      <c r="C17372" s="1329" t="s">
        <v>23074</v>
      </c>
      <c r="D17372" s="514" t="s">
        <v>34</v>
      </c>
      <c r="E17372" s="673">
        <v>11.21</v>
      </c>
      <c r="F17372" s="761"/>
    </row>
    <row r="17373" spans="1:6" customFormat="1" ht="24.75">
      <c r="A17373" s="514">
        <v>102299</v>
      </c>
      <c r="B17373" s="275" t="s">
        <v>0</v>
      </c>
      <c r="C17373" s="1329" t="s">
        <v>23046</v>
      </c>
      <c r="D17373" s="514" t="s">
        <v>34</v>
      </c>
      <c r="E17373" s="673">
        <v>18.62</v>
      </c>
      <c r="F17373" s="761"/>
    </row>
    <row r="17374" spans="1:6" customFormat="1" ht="24.75">
      <c r="A17374" s="514">
        <v>102303</v>
      </c>
      <c r="B17374" s="275" t="s">
        <v>0</v>
      </c>
      <c r="C17374" s="1329" t="s">
        <v>23050</v>
      </c>
      <c r="D17374" s="514" t="s">
        <v>34</v>
      </c>
      <c r="E17374" s="673">
        <v>11.73</v>
      </c>
      <c r="F17374" s="761"/>
    </row>
    <row r="17375" spans="1:6" customFormat="1" ht="24.75">
      <c r="A17375" s="514">
        <v>90099</v>
      </c>
      <c r="B17375" s="275" t="s">
        <v>0</v>
      </c>
      <c r="C17375" s="1329" t="s">
        <v>23014</v>
      </c>
      <c r="D17375" s="514" t="s">
        <v>34</v>
      </c>
      <c r="E17375" s="673">
        <v>16.62</v>
      </c>
      <c r="F17375" s="761"/>
    </row>
    <row r="17376" spans="1:6" customFormat="1" ht="24.75">
      <c r="A17376" s="514">
        <v>102322</v>
      </c>
      <c r="B17376" s="275" t="s">
        <v>0</v>
      </c>
      <c r="C17376" s="1329" t="s">
        <v>23069</v>
      </c>
      <c r="D17376" s="514" t="s">
        <v>34</v>
      </c>
      <c r="E17376" s="673">
        <v>20.78</v>
      </c>
      <c r="F17376" s="761"/>
    </row>
    <row r="17377" spans="1:6" customFormat="1" ht="24.75">
      <c r="A17377" s="514">
        <v>102298</v>
      </c>
      <c r="B17377" s="275" t="s">
        <v>0</v>
      </c>
      <c r="C17377" s="1329" t="s">
        <v>23045</v>
      </c>
      <c r="D17377" s="514" t="s">
        <v>34</v>
      </c>
      <c r="E17377" s="673">
        <v>21.74</v>
      </c>
      <c r="F17377" s="761"/>
    </row>
    <row r="17378" spans="1:6" customFormat="1" ht="24.75">
      <c r="A17378" s="514">
        <v>102302</v>
      </c>
      <c r="B17378" s="275" t="s">
        <v>0</v>
      </c>
      <c r="C17378" s="1329" t="s">
        <v>23049</v>
      </c>
      <c r="D17378" s="514" t="s">
        <v>34</v>
      </c>
      <c r="E17378" s="673">
        <v>13.7</v>
      </c>
      <c r="F17378" s="761"/>
    </row>
    <row r="17379" spans="1:6" customFormat="1" ht="24.75">
      <c r="A17379" s="514">
        <v>102326</v>
      </c>
      <c r="B17379" s="275" t="s">
        <v>0</v>
      </c>
      <c r="C17379" s="1329" t="s">
        <v>23073</v>
      </c>
      <c r="D17379" s="514" t="s">
        <v>34</v>
      </c>
      <c r="E17379" s="673">
        <v>13.09</v>
      </c>
      <c r="F17379" s="761"/>
    </row>
    <row r="17380" spans="1:6" customFormat="1" ht="24.75">
      <c r="A17380" s="514">
        <v>102314</v>
      </c>
      <c r="B17380" s="275" t="s">
        <v>0</v>
      </c>
      <c r="C17380" s="1329" t="s">
        <v>23061</v>
      </c>
      <c r="D17380" s="514" t="s">
        <v>34</v>
      </c>
      <c r="E17380" s="673">
        <v>8.68</v>
      </c>
      <c r="F17380" s="761"/>
    </row>
    <row r="17381" spans="1:6" customFormat="1" ht="24.75">
      <c r="A17381" s="514">
        <v>102312</v>
      </c>
      <c r="B17381" s="275" t="s">
        <v>0</v>
      </c>
      <c r="C17381" s="1329" t="s">
        <v>23059</v>
      </c>
      <c r="D17381" s="514" t="s">
        <v>34</v>
      </c>
      <c r="E17381" s="673">
        <v>10.95</v>
      </c>
      <c r="F17381" s="761"/>
    </row>
    <row r="17382" spans="1:6" customFormat="1" ht="24.75">
      <c r="A17382" s="514">
        <v>102288</v>
      </c>
      <c r="B17382" s="275" t="s">
        <v>0</v>
      </c>
      <c r="C17382" s="1329" t="s">
        <v>23035</v>
      </c>
      <c r="D17382" s="514" t="s">
        <v>34</v>
      </c>
      <c r="E17382" s="673">
        <v>11.48</v>
      </c>
      <c r="F17382" s="761"/>
    </row>
    <row r="17383" spans="1:6" customFormat="1" ht="24.75">
      <c r="A17383" s="514">
        <v>90087</v>
      </c>
      <c r="B17383" s="275" t="s">
        <v>0</v>
      </c>
      <c r="C17383" s="1329" t="s">
        <v>23007</v>
      </c>
      <c r="D17383" s="514" t="s">
        <v>34</v>
      </c>
      <c r="E17383" s="673">
        <v>8.76</v>
      </c>
      <c r="F17383" s="761"/>
    </row>
    <row r="17384" spans="1:6" customFormat="1" ht="24.75">
      <c r="A17384" s="514">
        <v>102308</v>
      </c>
      <c r="B17384" s="275" t="s">
        <v>0</v>
      </c>
      <c r="C17384" s="1329" t="s">
        <v>23055</v>
      </c>
      <c r="D17384" s="514" t="s">
        <v>34</v>
      </c>
      <c r="E17384" s="673">
        <v>11.86</v>
      </c>
      <c r="F17384" s="761"/>
    </row>
    <row r="17385" spans="1:6" customFormat="1" ht="24.75">
      <c r="A17385" s="514">
        <v>90084</v>
      </c>
      <c r="B17385" s="275" t="s">
        <v>0</v>
      </c>
      <c r="C17385" s="1329" t="s">
        <v>23005</v>
      </c>
      <c r="D17385" s="514" t="s">
        <v>34</v>
      </c>
      <c r="E17385" s="673">
        <v>9.48</v>
      </c>
      <c r="F17385" s="761"/>
    </row>
    <row r="17386" spans="1:6" customFormat="1" ht="24.75">
      <c r="A17386" s="514">
        <v>102284</v>
      </c>
      <c r="B17386" s="275" t="s">
        <v>0</v>
      </c>
      <c r="C17386" s="1329" t="s">
        <v>23031</v>
      </c>
      <c r="D17386" s="514" t="s">
        <v>34</v>
      </c>
      <c r="E17386" s="673">
        <v>12.41</v>
      </c>
      <c r="F17386" s="761"/>
    </row>
    <row r="17387" spans="1:6" customFormat="1" ht="24.75">
      <c r="A17387" s="514">
        <v>102325</v>
      </c>
      <c r="B17387" s="275" t="s">
        <v>0</v>
      </c>
      <c r="C17387" s="1329" t="s">
        <v>23072</v>
      </c>
      <c r="D17387" s="514" t="s">
        <v>34</v>
      </c>
      <c r="E17387" s="673">
        <v>16.11</v>
      </c>
      <c r="F17387" s="761"/>
    </row>
    <row r="17388" spans="1:6" customFormat="1" ht="24.75">
      <c r="A17388" s="514">
        <v>102329</v>
      </c>
      <c r="B17388" s="275" t="s">
        <v>0</v>
      </c>
      <c r="C17388" s="1329" t="s">
        <v>23076</v>
      </c>
      <c r="D17388" s="514" t="s">
        <v>34</v>
      </c>
      <c r="E17388" s="673">
        <v>10.15</v>
      </c>
      <c r="F17388" s="761"/>
    </row>
    <row r="17389" spans="1:6" customFormat="1" ht="24.75">
      <c r="A17389" s="514">
        <v>102301</v>
      </c>
      <c r="B17389" s="275" t="s">
        <v>0</v>
      </c>
      <c r="C17389" s="1329" t="s">
        <v>23048</v>
      </c>
      <c r="D17389" s="514" t="s">
        <v>34</v>
      </c>
      <c r="E17389" s="673">
        <v>16.850000000000001</v>
      </c>
      <c r="F17389" s="761"/>
    </row>
    <row r="17390" spans="1:6" customFormat="1" ht="24.75">
      <c r="A17390" s="514">
        <v>102305</v>
      </c>
      <c r="B17390" s="275" t="s">
        <v>0</v>
      </c>
      <c r="C17390" s="1329" t="s">
        <v>23052</v>
      </c>
      <c r="D17390" s="514" t="s">
        <v>34</v>
      </c>
      <c r="E17390" s="673">
        <v>10.61</v>
      </c>
      <c r="F17390" s="761"/>
    </row>
    <row r="17391" spans="1:6" customFormat="1" ht="24.75">
      <c r="A17391" s="514">
        <v>90101</v>
      </c>
      <c r="B17391" s="275" t="s">
        <v>0</v>
      </c>
      <c r="C17391" s="1329" t="s">
        <v>23016</v>
      </c>
      <c r="D17391" s="514" t="s">
        <v>34</v>
      </c>
      <c r="E17391" s="673">
        <v>14.06</v>
      </c>
      <c r="F17391" s="761"/>
    </row>
    <row r="17392" spans="1:6" customFormat="1" ht="24.75">
      <c r="A17392" s="514">
        <v>102324</v>
      </c>
      <c r="B17392" s="275" t="s">
        <v>0</v>
      </c>
      <c r="C17392" s="1329" t="s">
        <v>23071</v>
      </c>
      <c r="D17392" s="514" t="s">
        <v>34</v>
      </c>
      <c r="E17392" s="673">
        <v>17.579999999999998</v>
      </c>
      <c r="F17392" s="761"/>
    </row>
    <row r="17393" spans="1:6" customFormat="1" ht="24.75">
      <c r="A17393" s="514">
        <v>102300</v>
      </c>
      <c r="B17393" s="275" t="s">
        <v>0</v>
      </c>
      <c r="C17393" s="1329" t="s">
        <v>23047</v>
      </c>
      <c r="D17393" s="514" t="s">
        <v>34</v>
      </c>
      <c r="E17393" s="673">
        <v>18.41</v>
      </c>
      <c r="F17393" s="761"/>
    </row>
    <row r="17394" spans="1:6" customFormat="1" ht="24.75">
      <c r="A17394" s="514">
        <v>90102</v>
      </c>
      <c r="B17394" s="275" t="s">
        <v>0</v>
      </c>
      <c r="C17394" s="1329" t="s">
        <v>23017</v>
      </c>
      <c r="D17394" s="514" t="s">
        <v>34</v>
      </c>
      <c r="E17394" s="673">
        <v>12.88</v>
      </c>
      <c r="F17394" s="761"/>
    </row>
    <row r="17395" spans="1:6" customFormat="1" ht="24.75">
      <c r="A17395" s="514">
        <v>102328</v>
      </c>
      <c r="B17395" s="275" t="s">
        <v>0</v>
      </c>
      <c r="C17395" s="1329" t="s">
        <v>23075</v>
      </c>
      <c r="D17395" s="514" t="s">
        <v>34</v>
      </c>
      <c r="E17395" s="673">
        <v>11.08</v>
      </c>
      <c r="F17395" s="761"/>
    </row>
    <row r="17396" spans="1:6" customFormat="1" ht="24.75">
      <c r="A17396" s="514">
        <v>102304</v>
      </c>
      <c r="B17396" s="275" t="s">
        <v>0</v>
      </c>
      <c r="C17396" s="1329" t="s">
        <v>23051</v>
      </c>
      <c r="D17396" s="514" t="s">
        <v>34</v>
      </c>
      <c r="E17396" s="673">
        <v>11.6</v>
      </c>
      <c r="F17396" s="761"/>
    </row>
    <row r="17397" spans="1:6" customFormat="1" ht="24.75">
      <c r="A17397" s="514">
        <v>102295</v>
      </c>
      <c r="B17397" s="275" t="s">
        <v>0</v>
      </c>
      <c r="C17397" s="1329" t="s">
        <v>23042</v>
      </c>
      <c r="D17397" s="514" t="s">
        <v>34</v>
      </c>
      <c r="E17397" s="673">
        <v>7.51</v>
      </c>
      <c r="F17397" s="761"/>
    </row>
    <row r="17398" spans="1:6" customFormat="1" ht="24.75">
      <c r="A17398" s="514">
        <v>102281</v>
      </c>
      <c r="B17398" s="275" t="s">
        <v>0</v>
      </c>
      <c r="C17398" s="1329" t="s">
        <v>23028</v>
      </c>
      <c r="D17398" s="514" t="s">
        <v>34</v>
      </c>
      <c r="E17398" s="673">
        <v>5.73</v>
      </c>
      <c r="F17398" s="761"/>
    </row>
    <row r="17399" spans="1:6" customFormat="1" ht="24.75">
      <c r="A17399" s="514">
        <v>102311</v>
      </c>
      <c r="B17399" s="275" t="s">
        <v>0</v>
      </c>
      <c r="C17399" s="1329" t="s">
        <v>23058</v>
      </c>
      <c r="D17399" s="514" t="s">
        <v>34</v>
      </c>
      <c r="E17399" s="673">
        <v>11.4</v>
      </c>
      <c r="F17399" s="761"/>
    </row>
    <row r="17400" spans="1:6" customFormat="1" ht="24.75">
      <c r="A17400" s="514">
        <v>102319</v>
      </c>
      <c r="B17400" s="275" t="s">
        <v>0</v>
      </c>
      <c r="C17400" s="1329" t="s">
        <v>23066</v>
      </c>
      <c r="D17400" s="514" t="s">
        <v>34</v>
      </c>
      <c r="E17400" s="673">
        <v>7.18</v>
      </c>
      <c r="F17400" s="761"/>
    </row>
    <row r="17401" spans="1:6" customFormat="1" ht="24.75">
      <c r="A17401" s="514">
        <v>102287</v>
      </c>
      <c r="B17401" s="275" t="s">
        <v>0</v>
      </c>
      <c r="C17401" s="1329" t="s">
        <v>23034</v>
      </c>
      <c r="D17401" s="514" t="s">
        <v>34</v>
      </c>
      <c r="E17401" s="673">
        <v>11.94</v>
      </c>
      <c r="F17401" s="761"/>
    </row>
    <row r="17402" spans="1:6" customFormat="1" ht="24.75">
      <c r="A17402" s="514">
        <v>102316</v>
      </c>
      <c r="B17402" s="275" t="s">
        <v>0</v>
      </c>
      <c r="C17402" s="1329" t="s">
        <v>23063</v>
      </c>
      <c r="D17402" s="514" t="s">
        <v>34</v>
      </c>
      <c r="E17402" s="673">
        <v>7.47</v>
      </c>
      <c r="F17402" s="761"/>
    </row>
    <row r="17403" spans="1:6" customFormat="1" ht="24.75">
      <c r="A17403" s="514">
        <v>102292</v>
      </c>
      <c r="B17403" s="275" t="s">
        <v>0</v>
      </c>
      <c r="C17403" s="1329" t="s">
        <v>23039</v>
      </c>
      <c r="D17403" s="514" t="s">
        <v>34</v>
      </c>
      <c r="E17403" s="673">
        <v>7.82</v>
      </c>
      <c r="F17403" s="761"/>
    </row>
    <row r="17404" spans="1:6" customFormat="1" ht="24.75">
      <c r="A17404" s="514">
        <v>90092</v>
      </c>
      <c r="B17404" s="275" t="s">
        <v>0</v>
      </c>
      <c r="C17404" s="1329" t="s">
        <v>23010</v>
      </c>
      <c r="D17404" s="514" t="s">
        <v>34</v>
      </c>
      <c r="E17404" s="673">
        <v>5.97</v>
      </c>
      <c r="F17404" s="761"/>
    </row>
    <row r="17405" spans="1:6" customFormat="1" ht="24.75">
      <c r="A17405" s="514">
        <v>102278</v>
      </c>
      <c r="B17405" s="275" t="s">
        <v>0</v>
      </c>
      <c r="C17405" s="1329" t="s">
        <v>23025</v>
      </c>
      <c r="D17405" s="514" t="s">
        <v>34</v>
      </c>
      <c r="E17405" s="673">
        <v>9.11</v>
      </c>
      <c r="F17405" s="761"/>
    </row>
    <row r="17406" spans="1:6" customFormat="1" ht="24.75">
      <c r="A17406" s="514">
        <v>90094</v>
      </c>
      <c r="B17406" s="275" t="s">
        <v>0</v>
      </c>
      <c r="C17406" s="1329" t="s">
        <v>23011</v>
      </c>
      <c r="D17406" s="514" t="s">
        <v>34</v>
      </c>
      <c r="E17406" s="673">
        <v>5.65</v>
      </c>
      <c r="F17406" s="761"/>
    </row>
    <row r="17407" spans="1:6" customFormat="1" ht="24.75">
      <c r="A17407" s="514">
        <v>102309</v>
      </c>
      <c r="B17407" s="275" t="s">
        <v>0</v>
      </c>
      <c r="C17407" s="1329" t="s">
        <v>23056</v>
      </c>
      <c r="D17407" s="514" t="s">
        <v>34</v>
      </c>
      <c r="E17407" s="673">
        <v>11.22</v>
      </c>
      <c r="F17407" s="761"/>
    </row>
    <row r="17408" spans="1:6" customFormat="1" ht="24.75">
      <c r="A17408" s="514">
        <v>102285</v>
      </c>
      <c r="B17408" s="275" t="s">
        <v>0</v>
      </c>
      <c r="C17408" s="1329" t="s">
        <v>23032</v>
      </c>
      <c r="D17408" s="514" t="s">
        <v>34</v>
      </c>
      <c r="E17408" s="673">
        <v>11.74</v>
      </c>
      <c r="F17408" s="761"/>
    </row>
    <row r="17409" spans="1:6" customFormat="1" ht="24.75">
      <c r="A17409" s="514">
        <v>90095</v>
      </c>
      <c r="B17409" s="275" t="s">
        <v>0</v>
      </c>
      <c r="C17409" s="1329" t="s">
        <v>23012</v>
      </c>
      <c r="D17409" s="514" t="s">
        <v>34</v>
      </c>
      <c r="E17409" s="673">
        <v>5.52</v>
      </c>
      <c r="F17409" s="761"/>
    </row>
    <row r="17410" spans="1:6" customFormat="1" ht="24.75">
      <c r="A17410" s="514">
        <v>102320</v>
      </c>
      <c r="B17410" s="275" t="s">
        <v>0</v>
      </c>
      <c r="C17410" s="1329" t="s">
        <v>23067</v>
      </c>
      <c r="D17410" s="514" t="s">
        <v>34</v>
      </c>
      <c r="E17410" s="673">
        <v>6.91</v>
      </c>
      <c r="F17410" s="761"/>
    </row>
    <row r="17411" spans="1:6" customFormat="1" ht="24.75">
      <c r="A17411" s="514">
        <v>102296</v>
      </c>
      <c r="B17411" s="275" t="s">
        <v>0</v>
      </c>
      <c r="C17411" s="1329" t="s">
        <v>23043</v>
      </c>
      <c r="D17411" s="514" t="s">
        <v>34</v>
      </c>
      <c r="E17411" s="673">
        <v>7.22</v>
      </c>
      <c r="F17411" s="761"/>
    </row>
    <row r="17412" spans="1:6" customFormat="1" ht="24.75">
      <c r="A17412" s="514">
        <v>90086</v>
      </c>
      <c r="B17412" s="275" t="s">
        <v>0</v>
      </c>
      <c r="C17412" s="1329" t="s">
        <v>23006</v>
      </c>
      <c r="D17412" s="514" t="s">
        <v>34</v>
      </c>
      <c r="E17412" s="673">
        <v>8.9700000000000006</v>
      </c>
      <c r="F17412" s="761"/>
    </row>
    <row r="17413" spans="1:6" customFormat="1" ht="24.75">
      <c r="A17413" s="514">
        <v>102277</v>
      </c>
      <c r="B17413" s="275" t="s">
        <v>0</v>
      </c>
      <c r="C17413" s="1329" t="s">
        <v>23024</v>
      </c>
      <c r="D17413" s="514" t="s">
        <v>34</v>
      </c>
      <c r="E17413" s="673">
        <v>8.7200000000000006</v>
      </c>
      <c r="F17413" s="761"/>
    </row>
    <row r="17414" spans="1:6" customFormat="1" ht="24.75">
      <c r="A17414" s="514">
        <v>102286</v>
      </c>
      <c r="B17414" s="275" t="s">
        <v>0</v>
      </c>
      <c r="C17414" s="1329" t="s">
        <v>23033</v>
      </c>
      <c r="D17414" s="514" t="s">
        <v>34</v>
      </c>
      <c r="E17414" s="673">
        <v>11.41</v>
      </c>
      <c r="F17414" s="761"/>
    </row>
    <row r="17415" spans="1:6" customFormat="1" ht="24.75">
      <c r="A17415" s="514">
        <v>90098</v>
      </c>
      <c r="B17415" s="275" t="s">
        <v>0</v>
      </c>
      <c r="C17415" s="1329" t="s">
        <v>23013</v>
      </c>
      <c r="D17415" s="514" t="s">
        <v>34</v>
      </c>
      <c r="E17415" s="673">
        <v>5.41</v>
      </c>
      <c r="F17415" s="761"/>
    </row>
    <row r="17416" spans="1:6" customFormat="1" ht="24.75">
      <c r="A17416" s="514">
        <v>102313</v>
      </c>
      <c r="B17416" s="275" t="s">
        <v>0</v>
      </c>
      <c r="C17416" s="1329" t="s">
        <v>23060</v>
      </c>
      <c r="D17416" s="514" t="s">
        <v>34</v>
      </c>
      <c r="E17416" s="673">
        <v>10.75</v>
      </c>
      <c r="F17416" s="761"/>
    </row>
    <row r="17417" spans="1:6" customFormat="1" ht="24.75">
      <c r="A17417" s="514">
        <v>102321</v>
      </c>
      <c r="B17417" s="275" t="s">
        <v>0</v>
      </c>
      <c r="C17417" s="1329" t="s">
        <v>23068</v>
      </c>
      <c r="D17417" s="514" t="s">
        <v>34</v>
      </c>
      <c r="E17417" s="673">
        <v>6.76</v>
      </c>
      <c r="F17417" s="761"/>
    </row>
    <row r="17418" spans="1:6" customFormat="1" ht="24.75">
      <c r="A17418" s="514">
        <v>102289</v>
      </c>
      <c r="B17418" s="275" t="s">
        <v>0</v>
      </c>
      <c r="C17418" s="1329" t="s">
        <v>23036</v>
      </c>
      <c r="D17418" s="514" t="s">
        <v>34</v>
      </c>
      <c r="E17418" s="673">
        <v>11.24</v>
      </c>
      <c r="F17418" s="761"/>
    </row>
    <row r="17419" spans="1:6" customFormat="1" ht="24.75">
      <c r="A17419" s="514">
        <v>102297</v>
      </c>
      <c r="B17419" s="275" t="s">
        <v>0</v>
      </c>
      <c r="C17419" s="1329" t="s">
        <v>23044</v>
      </c>
      <c r="D17419" s="514" t="s">
        <v>34</v>
      </c>
      <c r="E17419" s="673">
        <v>7.09</v>
      </c>
      <c r="F17419" s="761"/>
    </row>
    <row r="17420" spans="1:6" customFormat="1" ht="24.75">
      <c r="A17420" s="514">
        <v>102280</v>
      </c>
      <c r="B17420" s="275" t="s">
        <v>0</v>
      </c>
      <c r="C17420" s="1329" t="s">
        <v>23027</v>
      </c>
      <c r="D17420" s="514" t="s">
        <v>34</v>
      </c>
      <c r="E17420" s="673">
        <v>5.49</v>
      </c>
      <c r="F17420" s="761"/>
    </row>
    <row r="17421" spans="1:6" customFormat="1" ht="24.75">
      <c r="A17421" s="514">
        <v>102294</v>
      </c>
      <c r="B17421" s="275" t="s">
        <v>0</v>
      </c>
      <c r="C17421" s="1329" t="s">
        <v>23041</v>
      </c>
      <c r="D17421" s="514" t="s">
        <v>34</v>
      </c>
      <c r="E17421" s="673">
        <v>7.18</v>
      </c>
      <c r="F17421" s="761"/>
    </row>
    <row r="17422" spans="1:6" customFormat="1" ht="24.75">
      <c r="A17422" s="514">
        <v>90090</v>
      </c>
      <c r="B17422" s="275" t="s">
        <v>0</v>
      </c>
      <c r="C17422" s="1329" t="s">
        <v>23008</v>
      </c>
      <c r="D17422" s="514" t="s">
        <v>34</v>
      </c>
      <c r="E17422" s="673">
        <v>8.59</v>
      </c>
      <c r="F17422" s="761"/>
    </row>
    <row r="17423" spans="1:6" customFormat="1" ht="24.75">
      <c r="A17423" s="514">
        <v>102317</v>
      </c>
      <c r="B17423" s="275" t="s">
        <v>0</v>
      </c>
      <c r="C17423" s="1329" t="s">
        <v>23064</v>
      </c>
      <c r="D17423" s="514" t="s">
        <v>34</v>
      </c>
      <c r="E17423" s="673">
        <v>7.07</v>
      </c>
      <c r="F17423" s="761"/>
    </row>
    <row r="17424" spans="1:6" customFormat="1" ht="24.75">
      <c r="A17424" s="514">
        <v>102293</v>
      </c>
      <c r="B17424" s="275" t="s">
        <v>0</v>
      </c>
      <c r="C17424" s="1329" t="s">
        <v>23040</v>
      </c>
      <c r="D17424" s="514" t="s">
        <v>34</v>
      </c>
      <c r="E17424" s="673">
        <v>7.39</v>
      </c>
      <c r="F17424" s="761"/>
    </row>
    <row r="17425" spans="1:6" customFormat="1" ht="24.75">
      <c r="A17425" s="514">
        <v>102310</v>
      </c>
      <c r="B17425" s="275" t="s">
        <v>0</v>
      </c>
      <c r="C17425" s="1329" t="s">
        <v>23057</v>
      </c>
      <c r="D17425" s="514" t="s">
        <v>34</v>
      </c>
      <c r="E17425" s="673">
        <v>10.89</v>
      </c>
      <c r="F17425" s="761"/>
    </row>
    <row r="17426" spans="1:6" customFormat="1" ht="24.75">
      <c r="A17426" s="514">
        <v>102318</v>
      </c>
      <c r="B17426" s="275" t="s">
        <v>0</v>
      </c>
      <c r="C17426" s="1329" t="s">
        <v>23065</v>
      </c>
      <c r="D17426" s="514" t="s">
        <v>34</v>
      </c>
      <c r="E17426" s="673">
        <v>6.86</v>
      </c>
      <c r="F17426" s="761"/>
    </row>
    <row r="17427" spans="1:6" customFormat="1" ht="24.75">
      <c r="A17427" s="514">
        <v>90106</v>
      </c>
      <c r="B17427" s="275" t="s">
        <v>0</v>
      </c>
      <c r="C17427" s="1329" t="s">
        <v>23019</v>
      </c>
      <c r="D17427" s="514" t="s">
        <v>34</v>
      </c>
      <c r="E17427" s="673">
        <v>8.9700000000000006</v>
      </c>
      <c r="F17427" s="761"/>
    </row>
    <row r="17428" spans="1:6" customFormat="1" ht="24.75">
      <c r="A17428" s="514">
        <v>90105</v>
      </c>
      <c r="B17428" s="275" t="s">
        <v>0</v>
      </c>
      <c r="C17428" s="1329" t="s">
        <v>23018</v>
      </c>
      <c r="D17428" s="514" t="s">
        <v>34</v>
      </c>
      <c r="E17428" s="673">
        <v>9.84</v>
      </c>
      <c r="F17428" s="761"/>
    </row>
    <row r="17429" spans="1:6" customFormat="1" ht="24.75">
      <c r="A17429" s="514">
        <v>90108</v>
      </c>
      <c r="B17429" s="275" t="s">
        <v>0</v>
      </c>
      <c r="C17429" s="1329" t="s">
        <v>23021</v>
      </c>
      <c r="D17429" s="514" t="s">
        <v>34</v>
      </c>
      <c r="E17429" s="673">
        <v>8.11</v>
      </c>
      <c r="F17429" s="761"/>
    </row>
    <row r="17430" spans="1:6" customFormat="1" ht="24.75">
      <c r="A17430" s="514">
        <v>90107</v>
      </c>
      <c r="B17430" s="275" t="s">
        <v>0</v>
      </c>
      <c r="C17430" s="1329" t="s">
        <v>23020</v>
      </c>
      <c r="D17430" s="514" t="s">
        <v>34</v>
      </c>
      <c r="E17430" s="673">
        <v>8.86</v>
      </c>
      <c r="F17430" s="761"/>
    </row>
    <row r="17431" spans="1:6" customFormat="1" ht="24.75">
      <c r="A17431" s="514">
        <v>102354</v>
      </c>
      <c r="B17431" s="275" t="s">
        <v>0</v>
      </c>
      <c r="C17431" s="1329" t="s">
        <v>14281</v>
      </c>
      <c r="D17431" s="514" t="s">
        <v>34</v>
      </c>
      <c r="E17431" s="673">
        <v>159.11000000000001</v>
      </c>
      <c r="F17431" s="761"/>
    </row>
    <row r="17432" spans="1:6" customFormat="1" ht="24.75">
      <c r="A17432" s="514">
        <v>102355</v>
      </c>
      <c r="B17432" s="275" t="s">
        <v>0</v>
      </c>
      <c r="C17432" s="1329" t="s">
        <v>24744</v>
      </c>
      <c r="D17432" s="514" t="s">
        <v>34</v>
      </c>
      <c r="E17432" s="673">
        <v>188.71</v>
      </c>
      <c r="F17432" s="761"/>
    </row>
    <row r="17433" spans="1:6" customFormat="1">
      <c r="A17433" s="514">
        <v>102356</v>
      </c>
      <c r="B17433" s="275" t="s">
        <v>0</v>
      </c>
      <c r="C17433" s="1329" t="s">
        <v>24745</v>
      </c>
      <c r="D17433" s="514" t="s">
        <v>34</v>
      </c>
      <c r="E17433" s="673">
        <v>0</v>
      </c>
      <c r="F17433" s="761"/>
    </row>
    <row r="17434" spans="1:6" customFormat="1">
      <c r="A17434" s="514">
        <v>102357</v>
      </c>
      <c r="B17434" s="275" t="s">
        <v>0</v>
      </c>
      <c r="C17434" s="1329" t="s">
        <v>24746</v>
      </c>
      <c r="D17434" s="514" t="s">
        <v>34</v>
      </c>
      <c r="E17434" s="673">
        <v>0</v>
      </c>
      <c r="F17434" s="761"/>
    </row>
    <row r="17435" spans="1:6" customFormat="1">
      <c r="A17435" s="514">
        <v>102358</v>
      </c>
      <c r="B17435" s="275" t="s">
        <v>0</v>
      </c>
      <c r="C17435" s="1329" t="s">
        <v>24747</v>
      </c>
      <c r="D17435" s="514" t="s">
        <v>34</v>
      </c>
      <c r="E17435" s="673">
        <v>0</v>
      </c>
      <c r="F17435" s="761"/>
    </row>
    <row r="17436" spans="1:6" customFormat="1" ht="24.75">
      <c r="A17436" s="514">
        <v>102359</v>
      </c>
      <c r="B17436" s="275" t="s">
        <v>0</v>
      </c>
      <c r="C17436" s="1329" t="s">
        <v>24748</v>
      </c>
      <c r="D17436" s="514" t="s">
        <v>34</v>
      </c>
      <c r="E17436" s="673">
        <v>0</v>
      </c>
      <c r="F17436" s="761"/>
    </row>
    <row r="17437" spans="1:6" customFormat="1" ht="24.75">
      <c r="A17437" s="514">
        <v>102348</v>
      </c>
      <c r="B17437" s="275" t="s">
        <v>0</v>
      </c>
      <c r="C17437" s="1329" t="s">
        <v>24749</v>
      </c>
      <c r="D17437" s="514" t="s">
        <v>34</v>
      </c>
      <c r="E17437" s="673">
        <v>0</v>
      </c>
      <c r="F17437" s="761"/>
    </row>
    <row r="17438" spans="1:6" customFormat="1" ht="24.75">
      <c r="A17438" s="514">
        <v>102346</v>
      </c>
      <c r="B17438" s="275" t="s">
        <v>0</v>
      </c>
      <c r="C17438" s="1329" t="s">
        <v>24750</v>
      </c>
      <c r="D17438" s="514" t="s">
        <v>34</v>
      </c>
      <c r="E17438" s="673">
        <v>0</v>
      </c>
      <c r="F17438" s="761"/>
    </row>
    <row r="17439" spans="1:6" customFormat="1" ht="24.75">
      <c r="A17439" s="514">
        <v>102347</v>
      </c>
      <c r="B17439" s="275" t="s">
        <v>0</v>
      </c>
      <c r="C17439" s="1329" t="s">
        <v>24751</v>
      </c>
      <c r="D17439" s="514" t="s">
        <v>34</v>
      </c>
      <c r="E17439" s="673">
        <v>0</v>
      </c>
      <c r="F17439" s="761"/>
    </row>
    <row r="17440" spans="1:6" customFormat="1" ht="24.75">
      <c r="A17440" s="514">
        <v>102350</v>
      </c>
      <c r="B17440" s="275" t="s">
        <v>0</v>
      </c>
      <c r="C17440" s="1329" t="s">
        <v>24752</v>
      </c>
      <c r="D17440" s="514" t="s">
        <v>34</v>
      </c>
      <c r="E17440" s="673">
        <v>0</v>
      </c>
      <c r="F17440" s="761"/>
    </row>
    <row r="17441" spans="1:6" customFormat="1" ht="24.75">
      <c r="A17441" s="514">
        <v>102351</v>
      </c>
      <c r="B17441" s="275" t="s">
        <v>0</v>
      </c>
      <c r="C17441" s="1329" t="s">
        <v>24753</v>
      </c>
      <c r="D17441" s="514" t="s">
        <v>34</v>
      </c>
      <c r="E17441" s="673">
        <v>0</v>
      </c>
      <c r="F17441" s="761"/>
    </row>
    <row r="17442" spans="1:6" customFormat="1" ht="24.75">
      <c r="A17442" s="514">
        <v>102352</v>
      </c>
      <c r="B17442" s="275" t="s">
        <v>0</v>
      </c>
      <c r="C17442" s="1329" t="s">
        <v>24754</v>
      </c>
      <c r="D17442" s="514" t="s">
        <v>34</v>
      </c>
      <c r="E17442" s="673">
        <v>0</v>
      </c>
      <c r="F17442" s="761"/>
    </row>
    <row r="17443" spans="1:6" customFormat="1" ht="24.75">
      <c r="A17443" s="514">
        <v>102353</v>
      </c>
      <c r="B17443" s="275" t="s">
        <v>0</v>
      </c>
      <c r="C17443" s="1329" t="s">
        <v>24755</v>
      </c>
      <c r="D17443" s="514" t="s">
        <v>34</v>
      </c>
      <c r="E17443" s="673">
        <v>0</v>
      </c>
      <c r="F17443" s="761"/>
    </row>
    <row r="17444" spans="1:6" customFormat="1" ht="24.75">
      <c r="A17444" s="514">
        <v>102349</v>
      </c>
      <c r="B17444" s="275" t="s">
        <v>0</v>
      </c>
      <c r="C17444" s="1329" t="s">
        <v>24756</v>
      </c>
      <c r="D17444" s="514" t="s">
        <v>34</v>
      </c>
      <c r="E17444" s="673">
        <v>0</v>
      </c>
      <c r="F17444" s="761"/>
    </row>
    <row r="17445" spans="1:6" customFormat="1" ht="24.75">
      <c r="A17445" s="514">
        <v>102360</v>
      </c>
      <c r="B17445" s="275" t="s">
        <v>0</v>
      </c>
      <c r="C17445" s="1329" t="s">
        <v>2394</v>
      </c>
      <c r="D17445" s="514" t="s">
        <v>34</v>
      </c>
      <c r="E17445" s="673">
        <v>26.25</v>
      </c>
      <c r="F17445" s="761"/>
    </row>
    <row r="17446" spans="1:6" customFormat="1">
      <c r="A17446" s="514">
        <v>102361</v>
      </c>
      <c r="B17446" s="275" t="s">
        <v>0</v>
      </c>
      <c r="C17446" s="1329" t="s">
        <v>2395</v>
      </c>
      <c r="D17446" s="514" t="s">
        <v>34</v>
      </c>
      <c r="E17446" s="673">
        <v>43.09</v>
      </c>
      <c r="F17446" s="761"/>
    </row>
    <row r="17447" spans="1:6" customFormat="1" ht="24.75">
      <c r="A17447" s="514">
        <v>101595</v>
      </c>
      <c r="B17447" s="275" t="s">
        <v>0</v>
      </c>
      <c r="C17447" s="1329" t="s">
        <v>24757</v>
      </c>
      <c r="D17447" s="514" t="s">
        <v>32</v>
      </c>
      <c r="E17447" s="673">
        <v>0</v>
      </c>
      <c r="F17447" s="761"/>
    </row>
    <row r="17448" spans="1:6" customFormat="1" ht="24.75">
      <c r="A17448" s="514">
        <v>101601</v>
      </c>
      <c r="B17448" s="275" t="s">
        <v>0</v>
      </c>
      <c r="C17448" s="1329" t="s">
        <v>1298</v>
      </c>
      <c r="D17448" s="514" t="s">
        <v>32</v>
      </c>
      <c r="E17448" s="673">
        <v>26.92</v>
      </c>
      <c r="F17448" s="761"/>
    </row>
    <row r="17449" spans="1:6" customFormat="1" ht="24.75">
      <c r="A17449" s="514">
        <v>101594</v>
      </c>
      <c r="B17449" s="275" t="s">
        <v>0</v>
      </c>
      <c r="C17449" s="1329" t="s">
        <v>24758</v>
      </c>
      <c r="D17449" s="514" t="s">
        <v>32</v>
      </c>
      <c r="E17449" s="673">
        <v>0</v>
      </c>
      <c r="F17449" s="761"/>
    </row>
    <row r="17450" spans="1:6" customFormat="1">
      <c r="A17450" s="514">
        <v>101600</v>
      </c>
      <c r="B17450" s="275" t="s">
        <v>0</v>
      </c>
      <c r="C17450" s="1329" t="s">
        <v>1297</v>
      </c>
      <c r="D17450" s="514" t="s">
        <v>32</v>
      </c>
      <c r="E17450" s="673">
        <v>18.190000000000001</v>
      </c>
      <c r="F17450" s="761"/>
    </row>
    <row r="17451" spans="1:6" customFormat="1" ht="24.75">
      <c r="A17451" s="514">
        <v>101597</v>
      </c>
      <c r="B17451" s="275" t="s">
        <v>0</v>
      </c>
      <c r="C17451" s="1329" t="s">
        <v>24759</v>
      </c>
      <c r="D17451" s="514" t="s">
        <v>32</v>
      </c>
      <c r="E17451" s="673">
        <v>0</v>
      </c>
      <c r="F17451" s="761"/>
    </row>
    <row r="17452" spans="1:6" customFormat="1" ht="24.75">
      <c r="A17452" s="514">
        <v>101603</v>
      </c>
      <c r="B17452" s="275" t="s">
        <v>0</v>
      </c>
      <c r="C17452" s="1329" t="s">
        <v>1300</v>
      </c>
      <c r="D17452" s="514" t="s">
        <v>32</v>
      </c>
      <c r="E17452" s="673">
        <v>22.22</v>
      </c>
      <c r="F17452" s="761"/>
    </row>
    <row r="17453" spans="1:6" customFormat="1" ht="24.75">
      <c r="A17453" s="514">
        <v>101596</v>
      </c>
      <c r="B17453" s="275" t="s">
        <v>0</v>
      </c>
      <c r="C17453" s="1329" t="s">
        <v>24760</v>
      </c>
      <c r="D17453" s="514" t="s">
        <v>32</v>
      </c>
      <c r="E17453" s="673">
        <v>0</v>
      </c>
      <c r="F17453" s="761"/>
    </row>
    <row r="17454" spans="1:6" customFormat="1">
      <c r="A17454" s="514">
        <v>101602</v>
      </c>
      <c r="B17454" s="275" t="s">
        <v>0</v>
      </c>
      <c r="C17454" s="1329" t="s">
        <v>1299</v>
      </c>
      <c r="D17454" s="514" t="s">
        <v>32</v>
      </c>
      <c r="E17454" s="673">
        <v>13.49</v>
      </c>
      <c r="F17454" s="761"/>
    </row>
    <row r="17455" spans="1:6" customFormat="1" ht="24.75">
      <c r="A17455" s="514">
        <v>101599</v>
      </c>
      <c r="B17455" s="275" t="s">
        <v>0</v>
      </c>
      <c r="C17455" s="1329" t="s">
        <v>24761</v>
      </c>
      <c r="D17455" s="514" t="s">
        <v>32</v>
      </c>
      <c r="E17455" s="673">
        <v>0</v>
      </c>
      <c r="F17455" s="761"/>
    </row>
    <row r="17456" spans="1:6" customFormat="1" ht="24.75">
      <c r="A17456" s="514">
        <v>101605</v>
      </c>
      <c r="B17456" s="275" t="s">
        <v>0</v>
      </c>
      <c r="C17456" s="1329" t="s">
        <v>1302</v>
      </c>
      <c r="D17456" s="514" t="s">
        <v>32</v>
      </c>
      <c r="E17456" s="673">
        <v>17.55</v>
      </c>
      <c r="F17456" s="761"/>
    </row>
    <row r="17457" spans="1:6" customFormat="1" ht="24.75">
      <c r="A17457" s="514">
        <v>101598</v>
      </c>
      <c r="B17457" s="275" t="s">
        <v>0</v>
      </c>
      <c r="C17457" s="1329" t="s">
        <v>24762</v>
      </c>
      <c r="D17457" s="514" t="s">
        <v>32</v>
      </c>
      <c r="E17457" s="673">
        <v>0</v>
      </c>
      <c r="F17457" s="761"/>
    </row>
    <row r="17458" spans="1:6" customFormat="1">
      <c r="A17458" s="514">
        <v>101604</v>
      </c>
      <c r="B17458" s="275" t="s">
        <v>0</v>
      </c>
      <c r="C17458" s="1329" t="s">
        <v>1301</v>
      </c>
      <c r="D17458" s="514" t="s">
        <v>32</v>
      </c>
      <c r="E17458" s="673">
        <v>8.83</v>
      </c>
      <c r="F17458" s="761"/>
    </row>
    <row r="17459" spans="1:6" customFormat="1">
      <c r="A17459" s="514">
        <v>101588</v>
      </c>
      <c r="B17459" s="275" t="s">
        <v>0</v>
      </c>
      <c r="C17459" s="1329" t="s">
        <v>1291</v>
      </c>
      <c r="D17459" s="514" t="s">
        <v>32</v>
      </c>
      <c r="E17459" s="673">
        <v>97.99</v>
      </c>
      <c r="F17459" s="761"/>
    </row>
    <row r="17460" spans="1:6" customFormat="1" ht="24.75">
      <c r="A17460" s="514">
        <v>101591</v>
      </c>
      <c r="B17460" s="275" t="s">
        <v>0</v>
      </c>
      <c r="C17460" s="1329" t="s">
        <v>1294</v>
      </c>
      <c r="D17460" s="514" t="s">
        <v>32</v>
      </c>
      <c r="E17460" s="673">
        <v>118.76</v>
      </c>
      <c r="F17460" s="761"/>
    </row>
    <row r="17461" spans="1:6" customFormat="1">
      <c r="A17461" s="514">
        <v>101590</v>
      </c>
      <c r="B17461" s="275" t="s">
        <v>0</v>
      </c>
      <c r="C17461" s="1329" t="s">
        <v>1293</v>
      </c>
      <c r="D17461" s="514" t="s">
        <v>32</v>
      </c>
      <c r="E17461" s="673">
        <v>74.42</v>
      </c>
      <c r="F17461" s="761"/>
    </row>
    <row r="17462" spans="1:6" customFormat="1" ht="24.75">
      <c r="A17462" s="514">
        <v>101593</v>
      </c>
      <c r="B17462" s="275" t="s">
        <v>0</v>
      </c>
      <c r="C17462" s="1329" t="s">
        <v>1296</v>
      </c>
      <c r="D17462" s="514" t="s">
        <v>32</v>
      </c>
      <c r="E17462" s="673">
        <v>97.41</v>
      </c>
      <c r="F17462" s="761"/>
    </row>
    <row r="17463" spans="1:6" customFormat="1">
      <c r="A17463" s="514">
        <v>101592</v>
      </c>
      <c r="B17463" s="275" t="s">
        <v>0</v>
      </c>
      <c r="C17463" s="1329" t="s">
        <v>1295</v>
      </c>
      <c r="D17463" s="514" t="s">
        <v>32</v>
      </c>
      <c r="E17463" s="673">
        <v>52.95</v>
      </c>
      <c r="F17463" s="761"/>
    </row>
    <row r="17464" spans="1:6" customFormat="1">
      <c r="A17464" s="514">
        <v>101583</v>
      </c>
      <c r="B17464" s="275" t="s">
        <v>0</v>
      </c>
      <c r="C17464" s="1329" t="s">
        <v>1286</v>
      </c>
      <c r="D17464" s="514" t="s">
        <v>32</v>
      </c>
      <c r="E17464" s="673">
        <v>101.34</v>
      </c>
      <c r="F17464" s="761"/>
    </row>
    <row r="17465" spans="1:6" customFormat="1">
      <c r="A17465" s="514">
        <v>101582</v>
      </c>
      <c r="B17465" s="275" t="s">
        <v>0</v>
      </c>
      <c r="C17465" s="1329" t="s">
        <v>1285</v>
      </c>
      <c r="D17465" s="514" t="s">
        <v>32</v>
      </c>
      <c r="E17465" s="673">
        <v>82.57</v>
      </c>
      <c r="F17465" s="761"/>
    </row>
    <row r="17466" spans="1:6" customFormat="1">
      <c r="A17466" s="514">
        <v>101585</v>
      </c>
      <c r="B17466" s="275" t="s">
        <v>0</v>
      </c>
      <c r="C17466" s="1329" t="s">
        <v>1288</v>
      </c>
      <c r="D17466" s="514" t="s">
        <v>32</v>
      </c>
      <c r="E17466" s="673">
        <v>86.99</v>
      </c>
      <c r="F17466" s="761"/>
    </row>
    <row r="17467" spans="1:6" customFormat="1">
      <c r="A17467" s="514">
        <v>101584</v>
      </c>
      <c r="B17467" s="275" t="s">
        <v>0</v>
      </c>
      <c r="C17467" s="1329" t="s">
        <v>1287</v>
      </c>
      <c r="D17467" s="514" t="s">
        <v>32</v>
      </c>
      <c r="E17467" s="673">
        <v>68.22</v>
      </c>
      <c r="F17467" s="761"/>
    </row>
    <row r="17468" spans="1:6" customFormat="1">
      <c r="A17468" s="514">
        <v>101587</v>
      </c>
      <c r="B17468" s="275" t="s">
        <v>0</v>
      </c>
      <c r="C17468" s="1329" t="s">
        <v>1290</v>
      </c>
      <c r="D17468" s="514" t="s">
        <v>32</v>
      </c>
      <c r="E17468" s="673">
        <v>78.540000000000006</v>
      </c>
      <c r="F17468" s="761"/>
    </row>
    <row r="17469" spans="1:6" customFormat="1">
      <c r="A17469" s="514">
        <v>101586</v>
      </c>
      <c r="B17469" s="275" t="s">
        <v>0</v>
      </c>
      <c r="C17469" s="1329" t="s">
        <v>1289</v>
      </c>
      <c r="D17469" s="514" t="s">
        <v>32</v>
      </c>
      <c r="E17469" s="673">
        <v>59.61</v>
      </c>
      <c r="F17469" s="761"/>
    </row>
    <row r="17470" spans="1:6" customFormat="1">
      <c r="A17470" s="514">
        <v>101577</v>
      </c>
      <c r="B17470" s="275" t="s">
        <v>0</v>
      </c>
      <c r="C17470" s="1329" t="s">
        <v>1280</v>
      </c>
      <c r="D17470" s="514" t="s">
        <v>32</v>
      </c>
      <c r="E17470" s="673">
        <v>62.13</v>
      </c>
      <c r="F17470" s="761"/>
    </row>
    <row r="17471" spans="1:6" customFormat="1">
      <c r="A17471" s="514">
        <v>101576</v>
      </c>
      <c r="B17471" s="275" t="s">
        <v>0</v>
      </c>
      <c r="C17471" s="1329" t="s">
        <v>1279</v>
      </c>
      <c r="D17471" s="514" t="s">
        <v>32</v>
      </c>
      <c r="E17471" s="673">
        <v>50.09</v>
      </c>
      <c r="F17471" s="761"/>
    </row>
    <row r="17472" spans="1:6" customFormat="1">
      <c r="A17472" s="514">
        <v>101579</v>
      </c>
      <c r="B17472" s="275" t="s">
        <v>0</v>
      </c>
      <c r="C17472" s="1329" t="s">
        <v>1282</v>
      </c>
      <c r="D17472" s="514" t="s">
        <v>32</v>
      </c>
      <c r="E17472" s="673">
        <v>53.65</v>
      </c>
      <c r="F17472" s="761"/>
    </row>
    <row r="17473" spans="1:6" customFormat="1">
      <c r="A17473" s="514">
        <v>101578</v>
      </c>
      <c r="B17473" s="275" t="s">
        <v>0</v>
      </c>
      <c r="C17473" s="1329" t="s">
        <v>1281</v>
      </c>
      <c r="D17473" s="514" t="s">
        <v>32</v>
      </c>
      <c r="E17473" s="673">
        <v>41.63</v>
      </c>
      <c r="F17473" s="761"/>
    </row>
    <row r="17474" spans="1:6" customFormat="1">
      <c r="A17474" s="514">
        <v>101581</v>
      </c>
      <c r="B17474" s="275" t="s">
        <v>0</v>
      </c>
      <c r="C17474" s="1329" t="s">
        <v>1284</v>
      </c>
      <c r="D17474" s="514" t="s">
        <v>32</v>
      </c>
      <c r="E17474" s="673">
        <v>49.49</v>
      </c>
      <c r="F17474" s="761"/>
    </row>
    <row r="17475" spans="1:6" customFormat="1">
      <c r="A17475" s="514">
        <v>101580</v>
      </c>
      <c r="B17475" s="275" t="s">
        <v>0</v>
      </c>
      <c r="C17475" s="1329" t="s">
        <v>1283</v>
      </c>
      <c r="D17475" s="514" t="s">
        <v>32</v>
      </c>
      <c r="E17475" s="673">
        <v>37.31</v>
      </c>
      <c r="F17475" s="761"/>
    </row>
    <row r="17476" spans="1:6" customFormat="1">
      <c r="A17476" s="514">
        <v>101606</v>
      </c>
      <c r="B17476" s="275" t="s">
        <v>0</v>
      </c>
      <c r="C17476" s="1329" t="s">
        <v>24763</v>
      </c>
      <c r="D17476" s="514" t="s">
        <v>32</v>
      </c>
      <c r="E17476" s="673">
        <v>0</v>
      </c>
      <c r="F17476" s="761"/>
    </row>
    <row r="17477" spans="1:6" customFormat="1">
      <c r="A17477" s="514">
        <v>101607</v>
      </c>
      <c r="B17477" s="275" t="s">
        <v>0</v>
      </c>
      <c r="C17477" s="1329" t="s">
        <v>24764</v>
      </c>
      <c r="D17477" s="514" t="s">
        <v>32</v>
      </c>
      <c r="E17477" s="673">
        <v>0</v>
      </c>
      <c r="F17477" s="761"/>
    </row>
    <row r="17478" spans="1:6" customFormat="1">
      <c r="A17478" s="514">
        <v>101608</v>
      </c>
      <c r="B17478" s="275" t="s">
        <v>0</v>
      </c>
      <c r="C17478" s="1329" t="s">
        <v>24765</v>
      </c>
      <c r="D17478" s="514" t="s">
        <v>32</v>
      </c>
      <c r="E17478" s="673">
        <v>0</v>
      </c>
      <c r="F17478" s="761"/>
    </row>
    <row r="17479" spans="1:6" customFormat="1">
      <c r="A17479" s="514">
        <v>101571</v>
      </c>
      <c r="B17479" s="275" t="s">
        <v>0</v>
      </c>
      <c r="C17479" s="1329" t="s">
        <v>1275</v>
      </c>
      <c r="D17479" s="514" t="s">
        <v>32</v>
      </c>
      <c r="E17479" s="673">
        <v>36.630000000000003</v>
      </c>
      <c r="F17479" s="761"/>
    </row>
    <row r="17480" spans="1:6" customFormat="1">
      <c r="A17480" s="514">
        <v>101570</v>
      </c>
      <c r="B17480" s="275" t="s">
        <v>0</v>
      </c>
      <c r="C17480" s="1329" t="s">
        <v>1274</v>
      </c>
      <c r="D17480" s="514" t="s">
        <v>32</v>
      </c>
      <c r="E17480" s="673">
        <v>27.24</v>
      </c>
      <c r="F17480" s="761"/>
    </row>
    <row r="17481" spans="1:6" customFormat="1">
      <c r="A17481" s="514">
        <v>101573</v>
      </c>
      <c r="B17481" s="275" t="s">
        <v>0</v>
      </c>
      <c r="C17481" s="1329" t="s">
        <v>1276</v>
      </c>
      <c r="D17481" s="514" t="s">
        <v>32</v>
      </c>
      <c r="E17481" s="673">
        <v>30.83</v>
      </c>
      <c r="F17481" s="761"/>
    </row>
    <row r="17482" spans="1:6" customFormat="1">
      <c r="A17482" s="514">
        <v>101572</v>
      </c>
      <c r="B17482" s="275" t="s">
        <v>0</v>
      </c>
      <c r="C17482" s="1329" t="s">
        <v>67</v>
      </c>
      <c r="D17482" s="514" t="s">
        <v>32</v>
      </c>
      <c r="E17482" s="673">
        <v>21.45</v>
      </c>
      <c r="F17482" s="761"/>
    </row>
    <row r="17483" spans="1:6" customFormat="1">
      <c r="A17483" s="514">
        <v>101575</v>
      </c>
      <c r="B17483" s="275" t="s">
        <v>0</v>
      </c>
      <c r="C17483" s="1329" t="s">
        <v>1278</v>
      </c>
      <c r="D17483" s="514" t="s">
        <v>32</v>
      </c>
      <c r="E17483" s="673">
        <v>26.08</v>
      </c>
      <c r="F17483" s="761"/>
    </row>
    <row r="17484" spans="1:6" customFormat="1">
      <c r="A17484" s="514">
        <v>101574</v>
      </c>
      <c r="B17484" s="275" t="s">
        <v>0</v>
      </c>
      <c r="C17484" s="1329" t="s">
        <v>1277</v>
      </c>
      <c r="D17484" s="514" t="s">
        <v>32</v>
      </c>
      <c r="E17484" s="673">
        <v>16.559999999999999</v>
      </c>
      <c r="F17484" s="761"/>
    </row>
    <row r="17485" spans="1:6" customFormat="1" ht="24.75">
      <c r="A17485" s="514">
        <v>101589</v>
      </c>
      <c r="B17485" s="275" t="s">
        <v>0</v>
      </c>
      <c r="C17485" s="1329" t="s">
        <v>1292</v>
      </c>
      <c r="D17485" s="514" t="s">
        <v>32</v>
      </c>
      <c r="E17485" s="673">
        <v>142.33000000000001</v>
      </c>
      <c r="F17485" s="761"/>
    </row>
    <row r="17486" spans="1:6" customFormat="1">
      <c r="A17486" s="514">
        <v>101610</v>
      </c>
      <c r="B17486" s="275" t="s">
        <v>0</v>
      </c>
      <c r="C17486" s="1329" t="s">
        <v>24766</v>
      </c>
      <c r="D17486" s="514" t="s">
        <v>28</v>
      </c>
      <c r="E17486" s="673">
        <v>0</v>
      </c>
      <c r="F17486" s="761"/>
    </row>
    <row r="17487" spans="1:6" customFormat="1">
      <c r="A17487" s="514">
        <v>101613</v>
      </c>
      <c r="B17487" s="275" t="s">
        <v>0</v>
      </c>
      <c r="C17487" s="1329" t="s">
        <v>24767</v>
      </c>
      <c r="D17487" s="514" t="s">
        <v>28</v>
      </c>
      <c r="E17487" s="673">
        <v>0</v>
      </c>
      <c r="F17487" s="761"/>
    </row>
    <row r="17488" spans="1:6" customFormat="1">
      <c r="A17488" s="514">
        <v>101611</v>
      </c>
      <c r="B17488" s="275" t="s">
        <v>0</v>
      </c>
      <c r="C17488" s="1329" t="s">
        <v>24768</v>
      </c>
      <c r="D17488" s="514" t="s">
        <v>28</v>
      </c>
      <c r="E17488" s="673">
        <v>0</v>
      </c>
      <c r="F17488" s="761"/>
    </row>
    <row r="17489" spans="1:6" customFormat="1">
      <c r="A17489" s="514">
        <v>101614</v>
      </c>
      <c r="B17489" s="275" t="s">
        <v>0</v>
      </c>
      <c r="C17489" s="1329" t="s">
        <v>24769</v>
      </c>
      <c r="D17489" s="514" t="s">
        <v>28</v>
      </c>
      <c r="E17489" s="673">
        <v>0</v>
      </c>
      <c r="F17489" s="761"/>
    </row>
    <row r="17490" spans="1:6" customFormat="1">
      <c r="A17490" s="514">
        <v>101612</v>
      </c>
      <c r="B17490" s="275" t="s">
        <v>0</v>
      </c>
      <c r="C17490" s="1329" t="s">
        <v>24770</v>
      </c>
      <c r="D17490" s="514" t="s">
        <v>28</v>
      </c>
      <c r="E17490" s="673">
        <v>0</v>
      </c>
      <c r="F17490" s="761"/>
    </row>
    <row r="17491" spans="1:6" customFormat="1">
      <c r="A17491" s="514">
        <v>101615</v>
      </c>
      <c r="B17491" s="275" t="s">
        <v>0</v>
      </c>
      <c r="C17491" s="1329" t="s">
        <v>24771</v>
      </c>
      <c r="D17491" s="514" t="s">
        <v>28</v>
      </c>
      <c r="E17491" s="673">
        <v>0</v>
      </c>
      <c r="F17491" s="761"/>
    </row>
    <row r="17492" spans="1:6" customFormat="1">
      <c r="A17492" s="514">
        <v>101617</v>
      </c>
      <c r="B17492" s="275" t="s">
        <v>0</v>
      </c>
      <c r="C17492" s="1329" t="s">
        <v>71</v>
      </c>
      <c r="D17492" s="514" t="s">
        <v>32</v>
      </c>
      <c r="E17492" s="673">
        <v>3.43</v>
      </c>
      <c r="F17492" s="761"/>
    </row>
    <row r="17493" spans="1:6" customFormat="1">
      <c r="A17493" s="514">
        <v>101620</v>
      </c>
      <c r="B17493" s="275" t="s">
        <v>0</v>
      </c>
      <c r="C17493" s="1329" t="s">
        <v>2403</v>
      </c>
      <c r="D17493" s="514" t="s">
        <v>34</v>
      </c>
      <c r="E17493" s="673">
        <v>290.86</v>
      </c>
      <c r="F17493" s="761"/>
    </row>
    <row r="17494" spans="1:6" customFormat="1">
      <c r="A17494" s="514">
        <v>101625</v>
      </c>
      <c r="B17494" s="275" t="s">
        <v>0</v>
      </c>
      <c r="C17494" s="1329" t="s">
        <v>2408</v>
      </c>
      <c r="D17494" s="514" t="s">
        <v>34</v>
      </c>
      <c r="E17494" s="673">
        <v>246.22</v>
      </c>
      <c r="F17494" s="761"/>
    </row>
    <row r="17495" spans="1:6" customFormat="1">
      <c r="A17495" s="514">
        <v>101621</v>
      </c>
      <c r="B17495" s="275" t="s">
        <v>0</v>
      </c>
      <c r="C17495" s="1329" t="s">
        <v>2404</v>
      </c>
      <c r="D17495" s="514" t="s">
        <v>34</v>
      </c>
      <c r="E17495" s="673">
        <v>301.27999999999997</v>
      </c>
      <c r="F17495" s="761"/>
    </row>
    <row r="17496" spans="1:6" customFormat="1">
      <c r="A17496" s="514">
        <v>101624</v>
      </c>
      <c r="B17496" s="275" t="s">
        <v>0</v>
      </c>
      <c r="C17496" s="1329" t="s">
        <v>2407</v>
      </c>
      <c r="D17496" s="514" t="s">
        <v>34</v>
      </c>
      <c r="E17496" s="673">
        <v>243.8</v>
      </c>
      <c r="F17496" s="761"/>
    </row>
    <row r="17497" spans="1:6" customFormat="1">
      <c r="A17497" s="514">
        <v>101616</v>
      </c>
      <c r="B17497" s="275" t="s">
        <v>0</v>
      </c>
      <c r="C17497" s="1329" t="s">
        <v>70</v>
      </c>
      <c r="D17497" s="514" t="s">
        <v>32</v>
      </c>
      <c r="E17497" s="673">
        <v>6.94</v>
      </c>
      <c r="F17497" s="761"/>
    </row>
    <row r="17498" spans="1:6" customFormat="1">
      <c r="A17498" s="514">
        <v>101618</v>
      </c>
      <c r="B17498" s="275" t="s">
        <v>0</v>
      </c>
      <c r="C17498" s="1329" t="s">
        <v>2401</v>
      </c>
      <c r="D17498" s="514" t="s">
        <v>34</v>
      </c>
      <c r="E17498" s="673">
        <v>319.14999999999998</v>
      </c>
      <c r="F17498" s="761"/>
    </row>
    <row r="17499" spans="1:6" customFormat="1">
      <c r="A17499" s="514">
        <v>101622</v>
      </c>
      <c r="B17499" s="275" t="s">
        <v>0</v>
      </c>
      <c r="C17499" s="1329" t="s">
        <v>2405</v>
      </c>
      <c r="D17499" s="514" t="s">
        <v>34</v>
      </c>
      <c r="E17499" s="673">
        <v>291.81</v>
      </c>
      <c r="F17499" s="761"/>
    </row>
    <row r="17500" spans="1:6" customFormat="1">
      <c r="A17500" s="514">
        <v>101619</v>
      </c>
      <c r="B17500" s="275" t="s">
        <v>0</v>
      </c>
      <c r="C17500" s="1329" t="s">
        <v>2402</v>
      </c>
      <c r="D17500" s="514" t="s">
        <v>34</v>
      </c>
      <c r="E17500" s="673">
        <v>329.58</v>
      </c>
      <c r="F17500" s="761"/>
    </row>
    <row r="17501" spans="1:6" customFormat="1">
      <c r="A17501" s="514">
        <v>101623</v>
      </c>
      <c r="B17501" s="275" t="s">
        <v>0</v>
      </c>
      <c r="C17501" s="1329" t="s">
        <v>2406</v>
      </c>
      <c r="D17501" s="514" t="s">
        <v>34</v>
      </c>
      <c r="E17501" s="673">
        <v>295.89</v>
      </c>
      <c r="F17501" s="761"/>
    </row>
    <row r="17502" spans="1:6" customFormat="1">
      <c r="A17502" s="514">
        <v>104482</v>
      </c>
      <c r="B17502" s="275" t="s">
        <v>0</v>
      </c>
      <c r="C17502" s="1329" t="s">
        <v>9326</v>
      </c>
      <c r="D17502" s="514" t="s">
        <v>33</v>
      </c>
      <c r="E17502" s="673">
        <v>32.92</v>
      </c>
      <c r="F17502" s="761"/>
    </row>
    <row r="17503" spans="1:6" customFormat="1" ht="24.75">
      <c r="A17503" s="514">
        <v>104189</v>
      </c>
      <c r="B17503" s="275" t="s">
        <v>0</v>
      </c>
      <c r="C17503" s="1329" t="s">
        <v>9329</v>
      </c>
      <c r="D17503" s="514" t="s">
        <v>34</v>
      </c>
      <c r="E17503" s="673">
        <v>225.3</v>
      </c>
      <c r="F17503" s="761"/>
    </row>
    <row r="17504" spans="1:6" customFormat="1" ht="24.75">
      <c r="A17504" s="514">
        <v>104465</v>
      </c>
      <c r="B17504" s="275" t="s">
        <v>0</v>
      </c>
      <c r="C17504" s="1329" t="s">
        <v>24772</v>
      </c>
      <c r="D17504" s="514" t="s">
        <v>5</v>
      </c>
      <c r="E17504" s="673">
        <v>0</v>
      </c>
      <c r="F17504" s="761"/>
    </row>
    <row r="17505" spans="1:6" customFormat="1" ht="24.75">
      <c r="A17505" s="514">
        <v>104188</v>
      </c>
      <c r="B17505" s="275" t="s">
        <v>0</v>
      </c>
      <c r="C17505" s="1329" t="s">
        <v>24773</v>
      </c>
      <c r="D17505" s="514" t="s">
        <v>5</v>
      </c>
      <c r="E17505" s="673">
        <v>0</v>
      </c>
      <c r="F17505" s="761"/>
    </row>
    <row r="17506" spans="1:6" customFormat="1" ht="24.75">
      <c r="A17506" s="514">
        <v>104185</v>
      </c>
      <c r="B17506" s="275" t="s">
        <v>0</v>
      </c>
      <c r="C17506" s="1329" t="s">
        <v>9328</v>
      </c>
      <c r="D17506" s="514" t="s">
        <v>28</v>
      </c>
      <c r="E17506" s="673">
        <v>27.55</v>
      </c>
      <c r="F17506" s="761"/>
    </row>
    <row r="17507" spans="1:6" customFormat="1">
      <c r="A17507" s="514">
        <v>104182</v>
      </c>
      <c r="B17507" s="275" t="s">
        <v>0</v>
      </c>
      <c r="C17507" s="1329" t="s">
        <v>24774</v>
      </c>
      <c r="D17507" s="514" t="s">
        <v>5</v>
      </c>
      <c r="E17507" s="673">
        <v>0</v>
      </c>
      <c r="F17507" s="761"/>
    </row>
    <row r="17508" spans="1:6" customFormat="1">
      <c r="A17508" s="514">
        <v>104184</v>
      </c>
      <c r="B17508" s="275" t="s">
        <v>0</v>
      </c>
      <c r="C17508" s="1329" t="s">
        <v>9327</v>
      </c>
      <c r="D17508" s="514" t="s">
        <v>28</v>
      </c>
      <c r="E17508" s="673">
        <v>31.4</v>
      </c>
      <c r="F17508" s="761"/>
    </row>
    <row r="17509" spans="1:6" customFormat="1" ht="24.75">
      <c r="A17509" s="514">
        <v>104190</v>
      </c>
      <c r="B17509" s="275" t="s">
        <v>0</v>
      </c>
      <c r="C17509" s="1329" t="s">
        <v>9330</v>
      </c>
      <c r="D17509" s="514" t="s">
        <v>28</v>
      </c>
      <c r="E17509" s="673">
        <v>733.73</v>
      </c>
      <c r="F17509" s="761"/>
    </row>
    <row r="17510" spans="1:6" customFormat="1" ht="24.75">
      <c r="A17510" s="514">
        <v>104463</v>
      </c>
      <c r="B17510" s="275" t="s">
        <v>0</v>
      </c>
      <c r="C17510" s="1329" t="s">
        <v>24775</v>
      </c>
      <c r="D17510" s="514" t="s">
        <v>28</v>
      </c>
      <c r="E17510" s="673">
        <v>0</v>
      </c>
      <c r="F17510" s="761"/>
    </row>
    <row r="17511" spans="1:6" customFormat="1" ht="24.75">
      <c r="A17511" s="514">
        <v>104464</v>
      </c>
      <c r="B17511" s="275" t="s">
        <v>0</v>
      </c>
      <c r="C17511" s="1329" t="s">
        <v>24776</v>
      </c>
      <c r="D17511" s="514" t="s">
        <v>28</v>
      </c>
      <c r="E17511" s="673">
        <v>0</v>
      </c>
      <c r="F17511" s="761"/>
    </row>
    <row r="17512" spans="1:6" customFormat="1" ht="24.75">
      <c r="A17512" s="514">
        <v>104183</v>
      </c>
      <c r="B17512" s="275" t="s">
        <v>0</v>
      </c>
      <c r="C17512" s="1329" t="s">
        <v>24777</v>
      </c>
      <c r="D17512" s="514" t="s">
        <v>5</v>
      </c>
      <c r="E17512" s="673">
        <v>236.1</v>
      </c>
      <c r="F17512" s="761"/>
    </row>
    <row r="17513" spans="1:6" customFormat="1" ht="24.75">
      <c r="A17513" s="514">
        <v>104187</v>
      </c>
      <c r="B17513" s="275" t="s">
        <v>0</v>
      </c>
      <c r="C17513" s="1329" t="s">
        <v>24778</v>
      </c>
      <c r="D17513" s="514" t="s">
        <v>5</v>
      </c>
      <c r="E17513" s="673">
        <v>1593.13</v>
      </c>
      <c r="F17513" s="761"/>
    </row>
    <row r="17514" spans="1:6" customFormat="1">
      <c r="A17514" s="514">
        <v>104186</v>
      </c>
      <c r="B17514" s="275" t="s">
        <v>0</v>
      </c>
      <c r="C17514" s="1329" t="s">
        <v>24779</v>
      </c>
      <c r="D17514" s="514" t="s">
        <v>5</v>
      </c>
      <c r="E17514" s="673">
        <v>277.49</v>
      </c>
      <c r="F17514" s="761"/>
    </row>
    <row r="17515" spans="1:6" customFormat="1" ht="24.75">
      <c r="A17515" s="514">
        <v>104180</v>
      </c>
      <c r="B17515" s="275" t="s">
        <v>0</v>
      </c>
      <c r="C17515" s="1329" t="s">
        <v>24780</v>
      </c>
      <c r="D17515" s="514" t="s">
        <v>5</v>
      </c>
      <c r="E17515" s="673">
        <v>0</v>
      </c>
      <c r="F17515" s="761"/>
    </row>
    <row r="17516" spans="1:6" customFormat="1" ht="24.75">
      <c r="A17516" s="514">
        <v>104181</v>
      </c>
      <c r="B17516" s="275" t="s">
        <v>0</v>
      </c>
      <c r="C17516" s="1329" t="s">
        <v>24781</v>
      </c>
      <c r="D17516" s="514" t="s">
        <v>5</v>
      </c>
      <c r="E17516" s="673">
        <v>0</v>
      </c>
      <c r="F17516" s="761"/>
    </row>
    <row r="17517" spans="1:6" customFormat="1" ht="24.75">
      <c r="A17517" s="514">
        <v>100674</v>
      </c>
      <c r="B17517" s="275" t="s">
        <v>0</v>
      </c>
      <c r="C17517" s="1329" t="s">
        <v>24782</v>
      </c>
      <c r="D17517" s="514" t="s">
        <v>32</v>
      </c>
      <c r="E17517" s="673">
        <v>679.63</v>
      </c>
      <c r="F17517" s="761"/>
    </row>
    <row r="17518" spans="1:6" customFormat="1" ht="24.75">
      <c r="A17518" s="514">
        <v>100664</v>
      </c>
      <c r="B17518" s="275" t="s">
        <v>0</v>
      </c>
      <c r="C17518" s="1329" t="s">
        <v>24783</v>
      </c>
      <c r="D17518" s="514" t="s">
        <v>32</v>
      </c>
      <c r="E17518" s="673">
        <v>0</v>
      </c>
      <c r="F17518" s="761"/>
    </row>
    <row r="17519" spans="1:6" customFormat="1">
      <c r="A17519" s="514">
        <v>94589</v>
      </c>
      <c r="B17519" s="275" t="s">
        <v>0</v>
      </c>
      <c r="C17519" s="1329" t="s">
        <v>24784</v>
      </c>
      <c r="D17519" s="514" t="s">
        <v>5</v>
      </c>
      <c r="E17519" s="673">
        <v>20.73</v>
      </c>
      <c r="F17519" s="761"/>
    </row>
    <row r="17520" spans="1:6" customFormat="1">
      <c r="A17520" s="514">
        <v>94590</v>
      </c>
      <c r="B17520" s="275" t="s">
        <v>0</v>
      </c>
      <c r="C17520" s="1329" t="s">
        <v>24785</v>
      </c>
      <c r="D17520" s="514" t="s">
        <v>5</v>
      </c>
      <c r="E17520" s="673">
        <v>27.46</v>
      </c>
      <c r="F17520" s="761"/>
    </row>
    <row r="17521" spans="1:6" customFormat="1">
      <c r="A17521" s="514">
        <v>94587</v>
      </c>
      <c r="B17521" s="275" t="s">
        <v>0</v>
      </c>
      <c r="C17521" s="1329" t="s">
        <v>24786</v>
      </c>
      <c r="D17521" s="514" t="s">
        <v>5</v>
      </c>
      <c r="E17521" s="673">
        <v>67.430000000000007</v>
      </c>
      <c r="F17521" s="761"/>
    </row>
    <row r="17522" spans="1:6" customFormat="1">
      <c r="A17522" s="514">
        <v>94588</v>
      </c>
      <c r="B17522" s="275" t="s">
        <v>0</v>
      </c>
      <c r="C17522" s="1329" t="s">
        <v>24787</v>
      </c>
      <c r="D17522" s="514" t="s">
        <v>5</v>
      </c>
      <c r="E17522" s="673">
        <v>78.83</v>
      </c>
      <c r="F17522" s="761"/>
    </row>
    <row r="17523" spans="1:6" customFormat="1">
      <c r="A17523" s="514">
        <v>105812</v>
      </c>
      <c r="B17523" s="275" t="s">
        <v>0</v>
      </c>
      <c r="C17523" s="1329" t="s">
        <v>24788</v>
      </c>
      <c r="D17523" s="514" t="s">
        <v>5</v>
      </c>
      <c r="E17523" s="673">
        <v>27.66</v>
      </c>
      <c r="F17523" s="761"/>
    </row>
    <row r="17524" spans="1:6" customFormat="1" ht="36">
      <c r="A17524" s="514">
        <v>94571</v>
      </c>
      <c r="B17524" s="275" t="s">
        <v>0</v>
      </c>
      <c r="C17524" s="1329" t="s">
        <v>24789</v>
      </c>
      <c r="D17524" s="514" t="s">
        <v>32</v>
      </c>
      <c r="E17524" s="673">
        <v>0</v>
      </c>
      <c r="F17524" s="761"/>
    </row>
    <row r="17525" spans="1:6" customFormat="1" ht="36">
      <c r="A17525" s="514">
        <v>94570</v>
      </c>
      <c r="B17525" s="275" t="s">
        <v>0</v>
      </c>
      <c r="C17525" s="1329" t="s">
        <v>24790</v>
      </c>
      <c r="D17525" s="514" t="s">
        <v>32</v>
      </c>
      <c r="E17525" s="673">
        <v>312.43</v>
      </c>
      <c r="F17525" s="761"/>
    </row>
    <row r="17526" spans="1:6" customFormat="1" ht="36">
      <c r="A17526" s="514">
        <v>105811</v>
      </c>
      <c r="B17526" s="275" t="s">
        <v>0</v>
      </c>
      <c r="C17526" s="1329" t="s">
        <v>24791</v>
      </c>
      <c r="D17526" s="514" t="s">
        <v>32</v>
      </c>
      <c r="E17526" s="673">
        <v>0</v>
      </c>
      <c r="F17526" s="761"/>
    </row>
    <row r="17527" spans="1:6" customFormat="1" ht="36">
      <c r="A17527" s="514">
        <v>94572</v>
      </c>
      <c r="B17527" s="275" t="s">
        <v>0</v>
      </c>
      <c r="C17527" s="1329" t="s">
        <v>24792</v>
      </c>
      <c r="D17527" s="514" t="s">
        <v>32</v>
      </c>
      <c r="E17527" s="673">
        <v>446.74</v>
      </c>
      <c r="F17527" s="761"/>
    </row>
    <row r="17528" spans="1:6" customFormat="1" ht="36">
      <c r="A17528" s="514">
        <v>94573</v>
      </c>
      <c r="B17528" s="275" t="s">
        <v>0</v>
      </c>
      <c r="C17528" s="1329" t="s">
        <v>24793</v>
      </c>
      <c r="D17528" s="514" t="s">
        <v>32</v>
      </c>
      <c r="E17528" s="673">
        <v>347.5</v>
      </c>
      <c r="F17528" s="761"/>
    </row>
    <row r="17529" spans="1:6" customFormat="1" ht="36">
      <c r="A17529" s="514">
        <v>105809</v>
      </c>
      <c r="B17529" s="275" t="s">
        <v>0</v>
      </c>
      <c r="C17529" s="1329" t="s">
        <v>24794</v>
      </c>
      <c r="D17529" s="514" t="s">
        <v>32</v>
      </c>
      <c r="E17529" s="673">
        <v>0</v>
      </c>
      <c r="F17529" s="761"/>
    </row>
    <row r="17530" spans="1:6" customFormat="1" ht="24.75">
      <c r="A17530" s="514">
        <v>94569</v>
      </c>
      <c r="B17530" s="275" t="s">
        <v>0</v>
      </c>
      <c r="C17530" s="1329" t="s">
        <v>24795</v>
      </c>
      <c r="D17530" s="514" t="s">
        <v>32</v>
      </c>
      <c r="E17530" s="673">
        <v>594.23</v>
      </c>
      <c r="F17530" s="761"/>
    </row>
    <row r="17531" spans="1:6" customFormat="1" ht="24.75">
      <c r="A17531" s="514">
        <v>105810</v>
      </c>
      <c r="B17531" s="275" t="s">
        <v>0</v>
      </c>
      <c r="C17531" s="1329" t="s">
        <v>24796</v>
      </c>
      <c r="D17531" s="514" t="s">
        <v>32</v>
      </c>
      <c r="E17531" s="673">
        <v>0</v>
      </c>
      <c r="F17531" s="761"/>
    </row>
    <row r="17532" spans="1:6" customFormat="1" ht="36">
      <c r="A17532" s="514">
        <v>94561</v>
      </c>
      <c r="B17532" s="275" t="s">
        <v>0</v>
      </c>
      <c r="C17532" s="1329" t="s">
        <v>24797</v>
      </c>
      <c r="D17532" s="514" t="s">
        <v>32</v>
      </c>
      <c r="E17532" s="673">
        <v>0</v>
      </c>
      <c r="F17532" s="761"/>
    </row>
    <row r="17533" spans="1:6" customFormat="1" ht="24.75">
      <c r="A17533" s="514">
        <v>94562</v>
      </c>
      <c r="B17533" s="275" t="s">
        <v>0</v>
      </c>
      <c r="C17533" s="1329" t="s">
        <v>24798</v>
      </c>
      <c r="D17533" s="514" t="s">
        <v>32</v>
      </c>
      <c r="E17533" s="673">
        <v>631.25</v>
      </c>
      <c r="F17533" s="761"/>
    </row>
    <row r="17534" spans="1:6" customFormat="1" ht="24.75">
      <c r="A17534" s="514">
        <v>105813</v>
      </c>
      <c r="B17534" s="275" t="s">
        <v>0</v>
      </c>
      <c r="C17534" s="1329" t="s">
        <v>24799</v>
      </c>
      <c r="D17534" s="514" t="s">
        <v>32</v>
      </c>
      <c r="E17534" s="673">
        <v>1068.22</v>
      </c>
      <c r="F17534" s="761"/>
    </row>
    <row r="17535" spans="1:6" customFormat="1" ht="24.75">
      <c r="A17535" s="514">
        <v>94559</v>
      </c>
      <c r="B17535" s="275" t="s">
        <v>0</v>
      </c>
      <c r="C17535" s="1329" t="s">
        <v>24800</v>
      </c>
      <c r="D17535" s="514" t="s">
        <v>32</v>
      </c>
      <c r="E17535" s="673">
        <v>745.34</v>
      </c>
      <c r="F17535" s="761"/>
    </row>
    <row r="17536" spans="1:6" customFormat="1" ht="36">
      <c r="A17536" s="514">
        <v>100668</v>
      </c>
      <c r="B17536" s="275" t="s">
        <v>0</v>
      </c>
      <c r="C17536" s="1329" t="s">
        <v>24801</v>
      </c>
      <c r="D17536" s="514" t="s">
        <v>32</v>
      </c>
      <c r="E17536" s="673">
        <v>1534.61</v>
      </c>
      <c r="F17536" s="761"/>
    </row>
    <row r="17537" spans="1:6" customFormat="1" ht="36">
      <c r="A17537" s="514">
        <v>100670</v>
      </c>
      <c r="B17537" s="275" t="s">
        <v>0</v>
      </c>
      <c r="C17537" s="1329" t="s">
        <v>44998</v>
      </c>
      <c r="D17537" s="514" t="s">
        <v>32</v>
      </c>
      <c r="E17537" s="673">
        <v>1168.3699999999999</v>
      </c>
      <c r="F17537" s="761"/>
    </row>
    <row r="17538" spans="1:6" customFormat="1" ht="36">
      <c r="A17538" s="514">
        <v>100665</v>
      </c>
      <c r="B17538" s="275" t="s">
        <v>0</v>
      </c>
      <c r="C17538" s="1329" t="s">
        <v>24802</v>
      </c>
      <c r="D17538" s="514" t="s">
        <v>32</v>
      </c>
      <c r="E17538" s="673">
        <v>971.84</v>
      </c>
      <c r="F17538" s="761"/>
    </row>
    <row r="17539" spans="1:6" customFormat="1" ht="36">
      <c r="A17539" s="514">
        <v>100924</v>
      </c>
      <c r="B17539" s="275" t="s">
        <v>0</v>
      </c>
      <c r="C17539" s="1329" t="s">
        <v>24803</v>
      </c>
      <c r="D17539" s="514" t="s">
        <v>32</v>
      </c>
      <c r="E17539" s="673">
        <v>0</v>
      </c>
      <c r="F17539" s="761"/>
    </row>
    <row r="17540" spans="1:6" customFormat="1" ht="36">
      <c r="A17540" s="514">
        <v>100671</v>
      </c>
      <c r="B17540" s="275" t="s">
        <v>0</v>
      </c>
      <c r="C17540" s="1329" t="s">
        <v>24804</v>
      </c>
      <c r="D17540" s="514" t="s">
        <v>32</v>
      </c>
      <c r="E17540" s="673">
        <v>1442.89</v>
      </c>
      <c r="F17540" s="761"/>
    </row>
    <row r="17541" spans="1:6" customFormat="1" ht="36">
      <c r="A17541" s="514">
        <v>100667</v>
      </c>
      <c r="B17541" s="275" t="s">
        <v>0</v>
      </c>
      <c r="C17541" s="1329" t="s">
        <v>24805</v>
      </c>
      <c r="D17541" s="514" t="s">
        <v>32</v>
      </c>
      <c r="E17541" s="673">
        <v>1242.08</v>
      </c>
      <c r="F17541" s="761"/>
    </row>
    <row r="17542" spans="1:6" customFormat="1" ht="36">
      <c r="A17542" s="514">
        <v>100669</v>
      </c>
      <c r="B17542" s="275" t="s">
        <v>0</v>
      </c>
      <c r="C17542" s="1329" t="s">
        <v>24806</v>
      </c>
      <c r="D17542" s="514" t="s">
        <v>32</v>
      </c>
      <c r="E17542" s="673">
        <v>1123.4100000000001</v>
      </c>
      <c r="F17542" s="761"/>
    </row>
    <row r="17543" spans="1:6" customFormat="1" ht="36">
      <c r="A17543" s="514">
        <v>100672</v>
      </c>
      <c r="B17543" s="275" t="s">
        <v>0</v>
      </c>
      <c r="C17543" s="1329" t="s">
        <v>24807</v>
      </c>
      <c r="D17543" s="514" t="s">
        <v>32</v>
      </c>
      <c r="E17543" s="673">
        <v>941.7</v>
      </c>
      <c r="F17543" s="761"/>
    </row>
    <row r="17544" spans="1:6" customFormat="1" ht="36">
      <c r="A17544" s="514">
        <v>100666</v>
      </c>
      <c r="B17544" s="275" t="s">
        <v>0</v>
      </c>
      <c r="C17544" s="1329" t="s">
        <v>24808</v>
      </c>
      <c r="D17544" s="514" t="s">
        <v>32</v>
      </c>
      <c r="E17544" s="673">
        <v>780.68</v>
      </c>
      <c r="F17544" s="761"/>
    </row>
    <row r="17545" spans="1:6" customFormat="1" ht="36">
      <c r="A17545" s="514">
        <v>100663</v>
      </c>
      <c r="B17545" s="275" t="s">
        <v>0</v>
      </c>
      <c r="C17545" s="1329" t="s">
        <v>24809</v>
      </c>
      <c r="D17545" s="514" t="s">
        <v>32</v>
      </c>
      <c r="E17545" s="673">
        <v>0</v>
      </c>
      <c r="F17545" s="761"/>
    </row>
    <row r="17546" spans="1:6" customFormat="1" ht="36">
      <c r="A17546" s="514">
        <v>100662</v>
      </c>
      <c r="B17546" s="275" t="s">
        <v>0</v>
      </c>
      <c r="C17546" s="1329" t="s">
        <v>24810</v>
      </c>
      <c r="D17546" s="514" t="s">
        <v>32</v>
      </c>
      <c r="E17546" s="673">
        <v>0</v>
      </c>
      <c r="F17546" s="761"/>
    </row>
    <row r="17547" spans="1:6" customFormat="1" ht="24.75">
      <c r="A17547" s="514">
        <v>100661</v>
      </c>
      <c r="B17547" s="275" t="s">
        <v>0</v>
      </c>
      <c r="C17547" s="1329" t="s">
        <v>24811</v>
      </c>
      <c r="D17547" s="514" t="s">
        <v>32</v>
      </c>
      <c r="E17547" s="673">
        <v>0</v>
      </c>
      <c r="F17547" s="761"/>
    </row>
    <row r="17548" spans="1:6" customFormat="1">
      <c r="A17548" s="514">
        <v>100659</v>
      </c>
      <c r="B17548" s="275" t="s">
        <v>0</v>
      </c>
      <c r="C17548" s="1329" t="s">
        <v>1379</v>
      </c>
      <c r="D17548" s="514" t="s">
        <v>5</v>
      </c>
      <c r="E17548" s="673">
        <v>12.35</v>
      </c>
      <c r="F17548" s="761"/>
    </row>
    <row r="17549" spans="1:6" customFormat="1">
      <c r="A17549" s="514">
        <v>100660</v>
      </c>
      <c r="B17549" s="275" t="s">
        <v>0</v>
      </c>
      <c r="C17549" s="1329" t="s">
        <v>1380</v>
      </c>
      <c r="D17549" s="514" t="s">
        <v>5</v>
      </c>
      <c r="E17549" s="673">
        <v>8.67</v>
      </c>
      <c r="F17549" s="761"/>
    </row>
    <row r="17550" spans="1:6" customFormat="1">
      <c r="A17550" s="514">
        <v>100711</v>
      </c>
      <c r="B17550" s="275" t="s">
        <v>0</v>
      </c>
      <c r="C17550" s="1329" t="s">
        <v>24812</v>
      </c>
      <c r="D17550" s="514" t="s">
        <v>5</v>
      </c>
      <c r="E17550" s="673">
        <v>0</v>
      </c>
      <c r="F17550" s="761"/>
    </row>
    <row r="17551" spans="1:6" customFormat="1">
      <c r="A17551" s="514">
        <v>100676</v>
      </c>
      <c r="B17551" s="275" t="s">
        <v>0</v>
      </c>
      <c r="C17551" s="1329" t="s">
        <v>1382</v>
      </c>
      <c r="D17551" s="514" t="s">
        <v>28</v>
      </c>
      <c r="E17551" s="673">
        <v>215.81</v>
      </c>
      <c r="F17551" s="761"/>
    </row>
    <row r="17552" spans="1:6" customFormat="1">
      <c r="A17552" s="514">
        <v>90806</v>
      </c>
      <c r="B17552" s="275" t="s">
        <v>0</v>
      </c>
      <c r="C17552" s="1329" t="s">
        <v>9343</v>
      </c>
      <c r="D17552" s="514" t="s">
        <v>28</v>
      </c>
      <c r="E17552" s="673">
        <v>447.54</v>
      </c>
      <c r="F17552" s="761"/>
    </row>
    <row r="17553" spans="1:6" customFormat="1">
      <c r="A17553" s="514">
        <v>91292</v>
      </c>
      <c r="B17553" s="275" t="s">
        <v>0</v>
      </c>
      <c r="C17553" s="1329" t="s">
        <v>9344</v>
      </c>
      <c r="D17553" s="514" t="s">
        <v>28</v>
      </c>
      <c r="E17553" s="673">
        <v>365.74</v>
      </c>
      <c r="F17553" s="761"/>
    </row>
    <row r="17554" spans="1:6" customFormat="1">
      <c r="A17554" s="514">
        <v>90801</v>
      </c>
      <c r="B17554" s="275" t="s">
        <v>0</v>
      </c>
      <c r="C17554" s="1329" t="s">
        <v>1314</v>
      </c>
      <c r="D17554" s="514" t="s">
        <v>28</v>
      </c>
      <c r="E17554" s="673">
        <v>342.52</v>
      </c>
      <c r="F17554" s="761"/>
    </row>
    <row r="17555" spans="1:6" customFormat="1">
      <c r="A17555" s="514">
        <v>91287</v>
      </c>
      <c r="B17555" s="275" t="s">
        <v>0</v>
      </c>
      <c r="C17555" s="1329" t="s">
        <v>1343</v>
      </c>
      <c r="D17555" s="514" t="s">
        <v>28</v>
      </c>
      <c r="E17555" s="673">
        <v>260.72000000000003</v>
      </c>
      <c r="F17555" s="761"/>
    </row>
    <row r="17556" spans="1:6" customFormat="1">
      <c r="A17556" s="514">
        <v>100706</v>
      </c>
      <c r="B17556" s="275" t="s">
        <v>0</v>
      </c>
      <c r="C17556" s="1329" t="s">
        <v>1422</v>
      </c>
      <c r="D17556" s="514" t="s">
        <v>28</v>
      </c>
      <c r="E17556" s="673">
        <v>83.33</v>
      </c>
      <c r="F17556" s="761"/>
    </row>
    <row r="17557" spans="1:6" customFormat="1">
      <c r="A17557" s="514">
        <v>100709</v>
      </c>
      <c r="B17557" s="275" t="s">
        <v>0</v>
      </c>
      <c r="C17557" s="1329" t="s">
        <v>1425</v>
      </c>
      <c r="D17557" s="514" t="s">
        <v>28</v>
      </c>
      <c r="E17557" s="673">
        <v>55.29</v>
      </c>
      <c r="F17557" s="761"/>
    </row>
    <row r="17558" spans="1:6" customFormat="1">
      <c r="A17558" s="514">
        <v>100710</v>
      </c>
      <c r="B17558" s="275" t="s">
        <v>0</v>
      </c>
      <c r="C17558" s="1329" t="s">
        <v>1426</v>
      </c>
      <c r="D17558" s="514" t="s">
        <v>28</v>
      </c>
      <c r="E17558" s="673">
        <v>125.77</v>
      </c>
      <c r="F17558" s="761"/>
    </row>
    <row r="17559" spans="1:6" customFormat="1" ht="24.75">
      <c r="A17559" s="514">
        <v>90830</v>
      </c>
      <c r="B17559" s="275" t="s">
        <v>0</v>
      </c>
      <c r="C17559" s="1329" t="s">
        <v>1321</v>
      </c>
      <c r="D17559" s="514" t="s">
        <v>28</v>
      </c>
      <c r="E17559" s="673">
        <v>179.58</v>
      </c>
      <c r="F17559" s="761"/>
    </row>
    <row r="17560" spans="1:6" customFormat="1" ht="24.75">
      <c r="A17560" s="514">
        <v>91304</v>
      </c>
      <c r="B17560" s="275" t="s">
        <v>0</v>
      </c>
      <c r="C17560" s="1329" t="s">
        <v>1349</v>
      </c>
      <c r="D17560" s="514" t="s">
        <v>28</v>
      </c>
      <c r="E17560" s="673">
        <v>113.58</v>
      </c>
      <c r="F17560" s="761"/>
    </row>
    <row r="17561" spans="1:6" customFormat="1" ht="24.75">
      <c r="A17561" s="514">
        <v>90831</v>
      </c>
      <c r="B17561" s="275" t="s">
        <v>0</v>
      </c>
      <c r="C17561" s="1329" t="s">
        <v>1322</v>
      </c>
      <c r="D17561" s="514" t="s">
        <v>28</v>
      </c>
      <c r="E17561" s="673">
        <v>156.24</v>
      </c>
      <c r="F17561" s="761"/>
    </row>
    <row r="17562" spans="1:6" customFormat="1" ht="24.75">
      <c r="A17562" s="514">
        <v>91305</v>
      </c>
      <c r="B17562" s="275" t="s">
        <v>0</v>
      </c>
      <c r="C17562" s="1329" t="s">
        <v>1350</v>
      </c>
      <c r="D17562" s="514" t="s">
        <v>28</v>
      </c>
      <c r="E17562" s="673">
        <v>110.84</v>
      </c>
      <c r="F17562" s="761"/>
    </row>
    <row r="17563" spans="1:6" customFormat="1" ht="24.75">
      <c r="A17563" s="514">
        <v>91306</v>
      </c>
      <c r="B17563" s="275" t="s">
        <v>0</v>
      </c>
      <c r="C17563" s="1329" t="s">
        <v>1351</v>
      </c>
      <c r="D17563" s="514" t="s">
        <v>28</v>
      </c>
      <c r="E17563" s="673">
        <v>156.24</v>
      </c>
      <c r="F17563" s="761"/>
    </row>
    <row r="17564" spans="1:6" customFormat="1" ht="24.75">
      <c r="A17564" s="514">
        <v>91307</v>
      </c>
      <c r="B17564" s="275" t="s">
        <v>0</v>
      </c>
      <c r="C17564" s="1329" t="s">
        <v>1352</v>
      </c>
      <c r="D17564" s="514" t="s">
        <v>28</v>
      </c>
      <c r="E17564" s="673">
        <v>95.52</v>
      </c>
      <c r="F17564" s="761"/>
    </row>
    <row r="17565" spans="1:6" customFormat="1">
      <c r="A17565" s="514">
        <v>100707</v>
      </c>
      <c r="B17565" s="275" t="s">
        <v>0</v>
      </c>
      <c r="C17565" s="1329" t="s">
        <v>1423</v>
      </c>
      <c r="D17565" s="514" t="s">
        <v>28</v>
      </c>
      <c r="E17565" s="673">
        <v>160.53</v>
      </c>
      <c r="F17565" s="761"/>
    </row>
    <row r="17566" spans="1:6" customFormat="1">
      <c r="A17566" s="514">
        <v>100708</v>
      </c>
      <c r="B17566" s="275" t="s">
        <v>0</v>
      </c>
      <c r="C17566" s="1329" t="s">
        <v>1424</v>
      </c>
      <c r="D17566" s="514" t="s">
        <v>28</v>
      </c>
      <c r="E17566" s="673">
        <v>199.65</v>
      </c>
      <c r="F17566" s="761"/>
    </row>
    <row r="17567" spans="1:6" customFormat="1" ht="24.75">
      <c r="A17567" s="514">
        <v>91328</v>
      </c>
      <c r="B17567" s="275" t="s">
        <v>0</v>
      </c>
      <c r="C17567" s="1329" t="s">
        <v>1369</v>
      </c>
      <c r="D17567" s="514" t="s">
        <v>28</v>
      </c>
      <c r="E17567" s="673">
        <v>913.24</v>
      </c>
      <c r="F17567" s="761"/>
    </row>
    <row r="17568" spans="1:6" customFormat="1" ht="24.75">
      <c r="A17568" s="514">
        <v>100687</v>
      </c>
      <c r="B17568" s="275" t="s">
        <v>0</v>
      </c>
      <c r="C17568" s="1329" t="s">
        <v>1392</v>
      </c>
      <c r="D17568" s="514" t="s">
        <v>28</v>
      </c>
      <c r="E17568" s="673">
        <v>1069.48</v>
      </c>
      <c r="F17568" s="761"/>
    </row>
    <row r="17569" spans="1:6" customFormat="1" ht="24.75">
      <c r="A17569" s="514">
        <v>100681</v>
      </c>
      <c r="B17569" s="275" t="s">
        <v>0</v>
      </c>
      <c r="C17569" s="1329" t="s">
        <v>1386</v>
      </c>
      <c r="D17569" s="514" t="s">
        <v>28</v>
      </c>
      <c r="E17569" s="673">
        <v>1097.07</v>
      </c>
      <c r="F17569" s="761"/>
    </row>
    <row r="17570" spans="1:6" customFormat="1" ht="24.75">
      <c r="A17570" s="514">
        <v>91330</v>
      </c>
      <c r="B17570" s="275" t="s">
        <v>0</v>
      </c>
      <c r="C17570" s="1329" t="s">
        <v>1371</v>
      </c>
      <c r="D17570" s="514" t="s">
        <v>28</v>
      </c>
      <c r="E17570" s="673">
        <v>940.83</v>
      </c>
      <c r="F17570" s="761"/>
    </row>
    <row r="17571" spans="1:6" customFormat="1" ht="24.75">
      <c r="A17571" s="514">
        <v>100689</v>
      </c>
      <c r="B17571" s="275" t="s">
        <v>0</v>
      </c>
      <c r="C17571" s="1329" t="s">
        <v>1394</v>
      </c>
      <c r="D17571" s="514" t="s">
        <v>28</v>
      </c>
      <c r="E17571" s="673">
        <v>1159.79</v>
      </c>
      <c r="F17571" s="761"/>
    </row>
    <row r="17572" spans="1:6" customFormat="1" ht="24.75">
      <c r="A17572" s="514">
        <v>91332</v>
      </c>
      <c r="B17572" s="275" t="s">
        <v>0</v>
      </c>
      <c r="C17572" s="1329" t="s">
        <v>1373</v>
      </c>
      <c r="D17572" s="514" t="s">
        <v>28</v>
      </c>
      <c r="E17572" s="673">
        <v>980.21</v>
      </c>
      <c r="F17572" s="761"/>
    </row>
    <row r="17573" spans="1:6" customFormat="1" ht="24.75">
      <c r="A17573" s="514">
        <v>100688</v>
      </c>
      <c r="B17573" s="275" t="s">
        <v>0</v>
      </c>
      <c r="C17573" s="1329" t="s">
        <v>1393</v>
      </c>
      <c r="D17573" s="514" t="s">
        <v>28</v>
      </c>
      <c r="E17573" s="673">
        <v>906.95</v>
      </c>
      <c r="F17573" s="761"/>
    </row>
    <row r="17574" spans="1:6" customFormat="1" ht="24.75">
      <c r="A17574" s="514">
        <v>91329</v>
      </c>
      <c r="B17574" s="275" t="s">
        <v>0</v>
      </c>
      <c r="C17574" s="1329" t="s">
        <v>1370</v>
      </c>
      <c r="D17574" s="514" t="s">
        <v>28</v>
      </c>
      <c r="E17574" s="673">
        <v>796.11</v>
      </c>
      <c r="F17574" s="761"/>
    </row>
    <row r="17575" spans="1:6" customFormat="1" ht="24.75">
      <c r="A17575" s="514">
        <v>100682</v>
      </c>
      <c r="B17575" s="275" t="s">
        <v>0</v>
      </c>
      <c r="C17575" s="1329" t="s">
        <v>1387</v>
      </c>
      <c r="D17575" s="514" t="s">
        <v>28</v>
      </c>
      <c r="E17575" s="673">
        <v>918.48</v>
      </c>
      <c r="F17575" s="761"/>
    </row>
    <row r="17576" spans="1:6" customFormat="1" ht="24.75">
      <c r="A17576" s="514">
        <v>91331</v>
      </c>
      <c r="B17576" s="275" t="s">
        <v>0</v>
      </c>
      <c r="C17576" s="1329" t="s">
        <v>1372</v>
      </c>
      <c r="D17576" s="514" t="s">
        <v>28</v>
      </c>
      <c r="E17576" s="673">
        <v>822.96</v>
      </c>
      <c r="F17576" s="761"/>
    </row>
    <row r="17577" spans="1:6" customFormat="1" ht="24.75">
      <c r="A17577" s="514">
        <v>100690</v>
      </c>
      <c r="B17577" s="275" t="s">
        <v>0</v>
      </c>
      <c r="C17577" s="1329" t="s">
        <v>1395</v>
      </c>
      <c r="D17577" s="514" t="s">
        <v>28</v>
      </c>
      <c r="E17577" s="673">
        <v>975.19</v>
      </c>
      <c r="F17577" s="761"/>
    </row>
    <row r="17578" spans="1:6" customFormat="1" ht="24.75">
      <c r="A17578" s="514">
        <v>91333</v>
      </c>
      <c r="B17578" s="275" t="s">
        <v>0</v>
      </c>
      <c r="C17578" s="1329" t="s">
        <v>1374</v>
      </c>
      <c r="D17578" s="514" t="s">
        <v>28</v>
      </c>
      <c r="E17578" s="673">
        <v>861.61</v>
      </c>
      <c r="F17578" s="761"/>
    </row>
    <row r="17579" spans="1:6" customFormat="1" ht="24.75">
      <c r="A17579" s="514">
        <v>90841</v>
      </c>
      <c r="B17579" s="275" t="s">
        <v>0</v>
      </c>
      <c r="C17579" s="1329" t="s">
        <v>1323</v>
      </c>
      <c r="D17579" s="514" t="s">
        <v>28</v>
      </c>
      <c r="E17579" s="673">
        <v>1049.32</v>
      </c>
      <c r="F17579" s="761"/>
    </row>
    <row r="17580" spans="1:6" customFormat="1" ht="24.75">
      <c r="A17580" s="514">
        <v>90847</v>
      </c>
      <c r="B17580" s="275" t="s">
        <v>0</v>
      </c>
      <c r="C17580" s="1329" t="s">
        <v>1329</v>
      </c>
      <c r="D17580" s="514" t="s">
        <v>28</v>
      </c>
      <c r="E17580" s="673">
        <v>893.08</v>
      </c>
      <c r="F17580" s="761"/>
    </row>
    <row r="17581" spans="1:6" customFormat="1" ht="24.75">
      <c r="A17581" s="514">
        <v>90842</v>
      </c>
      <c r="B17581" s="275" t="s">
        <v>0</v>
      </c>
      <c r="C17581" s="1329" t="s">
        <v>1324</v>
      </c>
      <c r="D17581" s="514" t="s">
        <v>28</v>
      </c>
      <c r="E17581" s="673">
        <v>1059.6199999999999</v>
      </c>
      <c r="F17581" s="761"/>
    </row>
    <row r="17582" spans="1:6" customFormat="1" ht="24.75">
      <c r="A17582" s="514">
        <v>90848</v>
      </c>
      <c r="B17582" s="275" t="s">
        <v>0</v>
      </c>
      <c r="C17582" s="1329" t="s">
        <v>1330</v>
      </c>
      <c r="D17582" s="514" t="s">
        <v>28</v>
      </c>
      <c r="E17582" s="673">
        <v>903.38</v>
      </c>
      <c r="F17582" s="761"/>
    </row>
    <row r="17583" spans="1:6" customFormat="1" ht="24.75">
      <c r="A17583" s="514">
        <v>90843</v>
      </c>
      <c r="B17583" s="275" t="s">
        <v>0</v>
      </c>
      <c r="C17583" s="1329" t="s">
        <v>1325</v>
      </c>
      <c r="D17583" s="514" t="s">
        <v>28</v>
      </c>
      <c r="E17583" s="673">
        <v>1109.69</v>
      </c>
      <c r="F17583" s="761"/>
    </row>
    <row r="17584" spans="1:6" customFormat="1" ht="24.75">
      <c r="A17584" s="514">
        <v>90849</v>
      </c>
      <c r="B17584" s="275" t="s">
        <v>0</v>
      </c>
      <c r="C17584" s="1329" t="s">
        <v>1331</v>
      </c>
      <c r="D17584" s="514" t="s">
        <v>28</v>
      </c>
      <c r="E17584" s="673">
        <v>930.11</v>
      </c>
      <c r="F17584" s="761"/>
    </row>
    <row r="17585" spans="1:6" customFormat="1" ht="24.75">
      <c r="A17585" s="514">
        <v>90844</v>
      </c>
      <c r="B17585" s="275" t="s">
        <v>0</v>
      </c>
      <c r="C17585" s="1329" t="s">
        <v>1326</v>
      </c>
      <c r="D17585" s="514" t="s">
        <v>28</v>
      </c>
      <c r="E17585" s="673">
        <v>1190.3699999999999</v>
      </c>
      <c r="F17585" s="761"/>
    </row>
    <row r="17586" spans="1:6" customFormat="1" ht="24.75">
      <c r="A17586" s="514">
        <v>90850</v>
      </c>
      <c r="B17586" s="275" t="s">
        <v>0</v>
      </c>
      <c r="C17586" s="1329" t="s">
        <v>1332</v>
      </c>
      <c r="D17586" s="514" t="s">
        <v>28</v>
      </c>
      <c r="E17586" s="673">
        <v>1010.79</v>
      </c>
      <c r="F17586" s="761"/>
    </row>
    <row r="17587" spans="1:6" customFormat="1" ht="24.75">
      <c r="A17587" s="514">
        <v>91312</v>
      </c>
      <c r="B17587" s="275" t="s">
        <v>0</v>
      </c>
      <c r="C17587" s="1329" t="s">
        <v>1353</v>
      </c>
      <c r="D17587" s="514" t="s">
        <v>28</v>
      </c>
      <c r="E17587" s="673">
        <v>886.79</v>
      </c>
      <c r="F17587" s="761"/>
    </row>
    <row r="17588" spans="1:6" customFormat="1" ht="24.75">
      <c r="A17588" s="514">
        <v>91318</v>
      </c>
      <c r="B17588" s="275" t="s">
        <v>0</v>
      </c>
      <c r="C17588" s="1329" t="s">
        <v>1359</v>
      </c>
      <c r="D17588" s="514" t="s">
        <v>28</v>
      </c>
      <c r="E17588" s="673">
        <v>775.95</v>
      </c>
      <c r="F17588" s="761"/>
    </row>
    <row r="17589" spans="1:6" customFormat="1" ht="24.75">
      <c r="A17589" s="514">
        <v>91313</v>
      </c>
      <c r="B17589" s="275" t="s">
        <v>0</v>
      </c>
      <c r="C17589" s="1329" t="s">
        <v>1354</v>
      </c>
      <c r="D17589" s="514" t="s">
        <v>28</v>
      </c>
      <c r="E17589" s="673">
        <v>881.03</v>
      </c>
      <c r="F17589" s="761"/>
    </row>
    <row r="17590" spans="1:6" customFormat="1" ht="24.75">
      <c r="A17590" s="514">
        <v>91319</v>
      </c>
      <c r="B17590" s="275" t="s">
        <v>0</v>
      </c>
      <c r="C17590" s="1329" t="s">
        <v>1360</v>
      </c>
      <c r="D17590" s="514" t="s">
        <v>28</v>
      </c>
      <c r="E17590" s="673">
        <v>785.51</v>
      </c>
      <c r="F17590" s="761"/>
    </row>
    <row r="17591" spans="1:6" customFormat="1" ht="24.75">
      <c r="A17591" s="514">
        <v>91314</v>
      </c>
      <c r="B17591" s="275" t="s">
        <v>0</v>
      </c>
      <c r="C17591" s="1329" t="s">
        <v>1355</v>
      </c>
      <c r="D17591" s="514" t="s">
        <v>28</v>
      </c>
      <c r="E17591" s="673">
        <v>925.09</v>
      </c>
      <c r="F17591" s="761"/>
    </row>
    <row r="17592" spans="1:6" customFormat="1" ht="24.75">
      <c r="A17592" s="514">
        <v>91320</v>
      </c>
      <c r="B17592" s="275" t="s">
        <v>0</v>
      </c>
      <c r="C17592" s="1329" t="s">
        <v>1361</v>
      </c>
      <c r="D17592" s="514" t="s">
        <v>28</v>
      </c>
      <c r="E17592" s="673">
        <v>811.51</v>
      </c>
      <c r="F17592" s="761"/>
    </row>
    <row r="17593" spans="1:6" customFormat="1" ht="24.75">
      <c r="A17593" s="514">
        <v>91315</v>
      </c>
      <c r="B17593" s="275" t="s">
        <v>0</v>
      </c>
      <c r="C17593" s="1329" t="s">
        <v>1356</v>
      </c>
      <c r="D17593" s="514" t="s">
        <v>28</v>
      </c>
      <c r="E17593" s="673">
        <v>1005.03</v>
      </c>
      <c r="F17593" s="761"/>
    </row>
    <row r="17594" spans="1:6" customFormat="1" ht="24.75">
      <c r="A17594" s="514">
        <v>91321</v>
      </c>
      <c r="B17594" s="275" t="s">
        <v>0</v>
      </c>
      <c r="C17594" s="1329" t="s">
        <v>1362</v>
      </c>
      <c r="D17594" s="514" t="s">
        <v>28</v>
      </c>
      <c r="E17594" s="673">
        <v>891.45</v>
      </c>
      <c r="F17594" s="761"/>
    </row>
    <row r="17595" spans="1:6" customFormat="1" ht="24.75">
      <c r="A17595" s="514">
        <v>90845</v>
      </c>
      <c r="B17595" s="275" t="s">
        <v>0</v>
      </c>
      <c r="C17595" s="1329" t="s">
        <v>1327</v>
      </c>
      <c r="D17595" s="514" t="s">
        <v>28</v>
      </c>
      <c r="E17595" s="673">
        <v>1370.28</v>
      </c>
      <c r="F17595" s="761"/>
    </row>
    <row r="17596" spans="1:6" customFormat="1" ht="24.75">
      <c r="A17596" s="514">
        <v>90851</v>
      </c>
      <c r="B17596" s="275" t="s">
        <v>0</v>
      </c>
      <c r="C17596" s="1329" t="s">
        <v>1333</v>
      </c>
      <c r="D17596" s="514" t="s">
        <v>28</v>
      </c>
      <c r="E17596" s="673">
        <v>1190.7</v>
      </c>
      <c r="F17596" s="761"/>
    </row>
    <row r="17597" spans="1:6" customFormat="1" ht="24.75">
      <c r="A17597" s="514">
        <v>90846</v>
      </c>
      <c r="B17597" s="275" t="s">
        <v>0</v>
      </c>
      <c r="C17597" s="1329" t="s">
        <v>1328</v>
      </c>
      <c r="D17597" s="514" t="s">
        <v>28</v>
      </c>
      <c r="E17597" s="673">
        <v>1441.8</v>
      </c>
      <c r="F17597" s="761"/>
    </row>
    <row r="17598" spans="1:6" customFormat="1" ht="24.75">
      <c r="A17598" s="514">
        <v>90852</v>
      </c>
      <c r="B17598" s="275" t="s">
        <v>0</v>
      </c>
      <c r="C17598" s="1329" t="s">
        <v>1334</v>
      </c>
      <c r="D17598" s="514" t="s">
        <v>28</v>
      </c>
      <c r="E17598" s="673">
        <v>1262.22</v>
      </c>
      <c r="F17598" s="761"/>
    </row>
    <row r="17599" spans="1:6" customFormat="1" ht="24.75">
      <c r="A17599" s="514">
        <v>91316</v>
      </c>
      <c r="B17599" s="275" t="s">
        <v>0</v>
      </c>
      <c r="C17599" s="1329" t="s">
        <v>1357</v>
      </c>
      <c r="D17599" s="514" t="s">
        <v>28</v>
      </c>
      <c r="E17599" s="673">
        <v>1185.68</v>
      </c>
      <c r="F17599" s="761"/>
    </row>
    <row r="17600" spans="1:6" customFormat="1" ht="24.75">
      <c r="A17600" s="514">
        <v>91322</v>
      </c>
      <c r="B17600" s="275" t="s">
        <v>0</v>
      </c>
      <c r="C17600" s="1329" t="s">
        <v>1363</v>
      </c>
      <c r="D17600" s="514" t="s">
        <v>28</v>
      </c>
      <c r="E17600" s="673">
        <v>1072.0999999999999</v>
      </c>
      <c r="F17600" s="761"/>
    </row>
    <row r="17601" spans="1:6" customFormat="1" ht="24.75">
      <c r="A17601" s="514">
        <v>91317</v>
      </c>
      <c r="B17601" s="275" t="s">
        <v>0</v>
      </c>
      <c r="C17601" s="1329" t="s">
        <v>1358</v>
      </c>
      <c r="D17601" s="514" t="s">
        <v>28</v>
      </c>
      <c r="E17601" s="673">
        <v>1256.46</v>
      </c>
      <c r="F17601" s="761"/>
    </row>
    <row r="17602" spans="1:6" customFormat="1" ht="24.75">
      <c r="A17602" s="514">
        <v>91323</v>
      </c>
      <c r="B17602" s="275" t="s">
        <v>0</v>
      </c>
      <c r="C17602" s="1329" t="s">
        <v>1364</v>
      </c>
      <c r="D17602" s="514" t="s">
        <v>28</v>
      </c>
      <c r="E17602" s="673">
        <v>1142.8800000000001</v>
      </c>
      <c r="F17602" s="761"/>
    </row>
    <row r="17603" spans="1:6" customFormat="1" ht="24.75">
      <c r="A17603" s="514">
        <v>100678</v>
      </c>
      <c r="B17603" s="275" t="s">
        <v>0</v>
      </c>
      <c r="C17603" s="1329" t="s">
        <v>1383</v>
      </c>
      <c r="D17603" s="514" t="s">
        <v>28</v>
      </c>
      <c r="E17603" s="673">
        <v>1060.1199999999999</v>
      </c>
      <c r="F17603" s="761"/>
    </row>
    <row r="17604" spans="1:6" customFormat="1" ht="24.75">
      <c r="A17604" s="514">
        <v>91013</v>
      </c>
      <c r="B17604" s="275" t="s">
        <v>0</v>
      </c>
      <c r="C17604" s="1329" t="s">
        <v>1339</v>
      </c>
      <c r="D17604" s="514" t="s">
        <v>28</v>
      </c>
      <c r="E17604" s="673">
        <v>903.88</v>
      </c>
      <c r="F17604" s="761"/>
    </row>
    <row r="17605" spans="1:6" customFormat="1" ht="24.75">
      <c r="A17605" s="514">
        <v>100680</v>
      </c>
      <c r="B17605" s="275" t="s">
        <v>0</v>
      </c>
      <c r="C17605" s="1329" t="s">
        <v>1385</v>
      </c>
      <c r="D17605" s="514" t="s">
        <v>28</v>
      </c>
      <c r="E17605" s="673">
        <v>1070.94</v>
      </c>
      <c r="F17605" s="761"/>
    </row>
    <row r="17606" spans="1:6" customFormat="1" ht="24.75">
      <c r="A17606" s="514">
        <v>91014</v>
      </c>
      <c r="B17606" s="275" t="s">
        <v>0</v>
      </c>
      <c r="C17606" s="1329" t="s">
        <v>1340</v>
      </c>
      <c r="D17606" s="514" t="s">
        <v>28</v>
      </c>
      <c r="E17606" s="673">
        <v>914.7</v>
      </c>
      <c r="F17606" s="761"/>
    </row>
    <row r="17607" spans="1:6" customFormat="1" ht="24.75">
      <c r="A17607" s="514">
        <v>100683</v>
      </c>
      <c r="B17607" s="275" t="s">
        <v>0</v>
      </c>
      <c r="C17607" s="1329" t="s">
        <v>1388</v>
      </c>
      <c r="D17607" s="514" t="s">
        <v>28</v>
      </c>
      <c r="E17607" s="673">
        <v>1153.55</v>
      </c>
      <c r="F17607" s="761"/>
    </row>
    <row r="17608" spans="1:6" customFormat="1" ht="24.75">
      <c r="A17608" s="514">
        <v>91015</v>
      </c>
      <c r="B17608" s="275" t="s">
        <v>0</v>
      </c>
      <c r="C17608" s="1329" t="s">
        <v>1341</v>
      </c>
      <c r="D17608" s="514" t="s">
        <v>28</v>
      </c>
      <c r="E17608" s="673">
        <v>973.97</v>
      </c>
      <c r="F17608" s="761"/>
    </row>
    <row r="17609" spans="1:6" customFormat="1" ht="24.75">
      <c r="A17609" s="514">
        <v>100685</v>
      </c>
      <c r="B17609" s="275" t="s">
        <v>0</v>
      </c>
      <c r="C17609" s="1329" t="s">
        <v>1390</v>
      </c>
      <c r="D17609" s="514" t="s">
        <v>28</v>
      </c>
      <c r="E17609" s="673">
        <v>1199.94</v>
      </c>
      <c r="F17609" s="761"/>
    </row>
    <row r="17610" spans="1:6" customFormat="1" ht="24.75">
      <c r="A17610" s="514">
        <v>91016</v>
      </c>
      <c r="B17610" s="275" t="s">
        <v>0</v>
      </c>
      <c r="C17610" s="1329" t="s">
        <v>1342</v>
      </c>
      <c r="D17610" s="514" t="s">
        <v>28</v>
      </c>
      <c r="E17610" s="673">
        <v>1020.36</v>
      </c>
      <c r="F17610" s="761"/>
    </row>
    <row r="17611" spans="1:6" customFormat="1" ht="24.75">
      <c r="A17611" s="514">
        <v>100679</v>
      </c>
      <c r="B17611" s="275" t="s">
        <v>0</v>
      </c>
      <c r="C17611" s="1329" t="s">
        <v>1384</v>
      </c>
      <c r="D17611" s="514" t="s">
        <v>28</v>
      </c>
      <c r="E17611" s="673">
        <v>897.59</v>
      </c>
      <c r="F17611" s="761"/>
    </row>
    <row r="17612" spans="1:6" customFormat="1" ht="24.75">
      <c r="A17612" s="514">
        <v>91324</v>
      </c>
      <c r="B17612" s="275" t="s">
        <v>0</v>
      </c>
      <c r="C17612" s="1329" t="s">
        <v>1365</v>
      </c>
      <c r="D17612" s="514" t="s">
        <v>28</v>
      </c>
      <c r="E17612" s="673">
        <v>786.75</v>
      </c>
      <c r="F17612" s="761"/>
    </row>
    <row r="17613" spans="1:6" customFormat="1" ht="24.75">
      <c r="A17613" s="514">
        <v>100712</v>
      </c>
      <c r="B17613" s="275" t="s">
        <v>0</v>
      </c>
      <c r="C17613" s="1329" t="s">
        <v>1406</v>
      </c>
      <c r="D17613" s="514" t="s">
        <v>28</v>
      </c>
      <c r="E17613" s="673">
        <v>892.35</v>
      </c>
      <c r="F17613" s="761"/>
    </row>
    <row r="17614" spans="1:6" customFormat="1" ht="24.75">
      <c r="A17614" s="514">
        <v>91325</v>
      </c>
      <c r="B17614" s="275" t="s">
        <v>0</v>
      </c>
      <c r="C17614" s="1329" t="s">
        <v>1366</v>
      </c>
      <c r="D17614" s="514" t="s">
        <v>28</v>
      </c>
      <c r="E17614" s="673">
        <v>796.83</v>
      </c>
      <c r="F17614" s="761"/>
    </row>
    <row r="17615" spans="1:6" customFormat="1" ht="24.75">
      <c r="A17615" s="514">
        <v>100684</v>
      </c>
      <c r="B17615" s="275" t="s">
        <v>0</v>
      </c>
      <c r="C17615" s="1329" t="s">
        <v>1389</v>
      </c>
      <c r="D17615" s="514" t="s">
        <v>28</v>
      </c>
      <c r="E17615" s="673">
        <v>968.95</v>
      </c>
      <c r="F17615" s="761"/>
    </row>
    <row r="17616" spans="1:6" customFormat="1" ht="24.75">
      <c r="A17616" s="514">
        <v>91326</v>
      </c>
      <c r="B17616" s="275" t="s">
        <v>0</v>
      </c>
      <c r="C17616" s="1329" t="s">
        <v>1367</v>
      </c>
      <c r="D17616" s="514" t="s">
        <v>28</v>
      </c>
      <c r="E17616" s="673">
        <v>855.37</v>
      </c>
      <c r="F17616" s="761"/>
    </row>
    <row r="17617" spans="1:6" customFormat="1" ht="24.75">
      <c r="A17617" s="514">
        <v>91327</v>
      </c>
      <c r="B17617" s="275" t="s">
        <v>0</v>
      </c>
      <c r="C17617" s="1329" t="s">
        <v>1368</v>
      </c>
      <c r="D17617" s="514" t="s">
        <v>28</v>
      </c>
      <c r="E17617" s="673">
        <v>901.02</v>
      </c>
      <c r="F17617" s="761"/>
    </row>
    <row r="17618" spans="1:6" customFormat="1" ht="24.75">
      <c r="A17618" s="514">
        <v>100686</v>
      </c>
      <c r="B17618" s="275" t="s">
        <v>0</v>
      </c>
      <c r="C17618" s="1329" t="s">
        <v>1391</v>
      </c>
      <c r="D17618" s="514" t="s">
        <v>28</v>
      </c>
      <c r="E17618" s="673">
        <v>1014.6</v>
      </c>
      <c r="F17618" s="761"/>
    </row>
    <row r="17619" spans="1:6" customFormat="1" ht="24.75">
      <c r="A17619" s="514">
        <v>100693</v>
      </c>
      <c r="B17619" s="275" t="s">
        <v>0</v>
      </c>
      <c r="C17619" s="1329" t="s">
        <v>1398</v>
      </c>
      <c r="D17619" s="514" t="s">
        <v>28</v>
      </c>
      <c r="E17619" s="673">
        <v>2467.02</v>
      </c>
      <c r="F17619" s="761"/>
    </row>
    <row r="17620" spans="1:6" customFormat="1" ht="24.75">
      <c r="A17620" s="514">
        <v>91336</v>
      </c>
      <c r="B17620" s="275" t="s">
        <v>0</v>
      </c>
      <c r="C17620" s="1329" t="s">
        <v>1377</v>
      </c>
      <c r="D17620" s="514" t="s">
        <v>28</v>
      </c>
      <c r="E17620" s="673">
        <v>2287.44</v>
      </c>
      <c r="F17620" s="761"/>
    </row>
    <row r="17621" spans="1:6" customFormat="1" ht="24.75">
      <c r="A17621" s="514">
        <v>100694</v>
      </c>
      <c r="B17621" s="275" t="s">
        <v>0</v>
      </c>
      <c r="C17621" s="1329" t="s">
        <v>1399</v>
      </c>
      <c r="D17621" s="514" t="s">
        <v>28</v>
      </c>
      <c r="E17621" s="673">
        <v>2282.42</v>
      </c>
      <c r="F17621" s="761"/>
    </row>
    <row r="17622" spans="1:6" customFormat="1" ht="24.75">
      <c r="A17622" s="514">
        <v>91337</v>
      </c>
      <c r="B17622" s="275" t="s">
        <v>0</v>
      </c>
      <c r="C17622" s="1329" t="s">
        <v>1378</v>
      </c>
      <c r="D17622" s="514" t="s">
        <v>28</v>
      </c>
      <c r="E17622" s="673">
        <v>2168.84</v>
      </c>
      <c r="F17622" s="761"/>
    </row>
    <row r="17623" spans="1:6" customFormat="1" ht="24.75">
      <c r="A17623" s="514">
        <v>100691</v>
      </c>
      <c r="B17623" s="275" t="s">
        <v>0</v>
      </c>
      <c r="C17623" s="1329" t="s">
        <v>1396</v>
      </c>
      <c r="D17623" s="514" t="s">
        <v>28</v>
      </c>
      <c r="E17623" s="673">
        <v>1968.59</v>
      </c>
      <c r="F17623" s="761"/>
    </row>
    <row r="17624" spans="1:6" customFormat="1" ht="24.75">
      <c r="A17624" s="514">
        <v>100692</v>
      </c>
      <c r="B17624" s="275" t="s">
        <v>0</v>
      </c>
      <c r="C17624" s="1329" t="s">
        <v>1397</v>
      </c>
      <c r="D17624" s="514" t="s">
        <v>28</v>
      </c>
      <c r="E17624" s="673">
        <v>1783.99</v>
      </c>
      <c r="F17624" s="761"/>
    </row>
    <row r="17625" spans="1:6" customFormat="1" ht="24.75">
      <c r="A17625" s="514">
        <v>91334</v>
      </c>
      <c r="B17625" s="275" t="s">
        <v>0</v>
      </c>
      <c r="C17625" s="1329" t="s">
        <v>1375</v>
      </c>
      <c r="D17625" s="514" t="s">
        <v>28</v>
      </c>
      <c r="E17625" s="673">
        <v>1789.01</v>
      </c>
      <c r="F17625" s="761"/>
    </row>
    <row r="17626" spans="1:6" customFormat="1" ht="24.75">
      <c r="A17626" s="514">
        <v>91335</v>
      </c>
      <c r="B17626" s="275" t="s">
        <v>0</v>
      </c>
      <c r="C17626" s="1329" t="s">
        <v>1376</v>
      </c>
      <c r="D17626" s="514" t="s">
        <v>28</v>
      </c>
      <c r="E17626" s="673">
        <v>1670.41</v>
      </c>
      <c r="F17626" s="761"/>
    </row>
    <row r="17627" spans="1:6" customFormat="1" ht="24.75">
      <c r="A17627" s="514">
        <v>90788</v>
      </c>
      <c r="B17627" s="275" t="s">
        <v>0</v>
      </c>
      <c r="C17627" s="1329" t="s">
        <v>1303</v>
      </c>
      <c r="D17627" s="514" t="s">
        <v>28</v>
      </c>
      <c r="E17627" s="673">
        <v>798.05</v>
      </c>
      <c r="F17627" s="761"/>
    </row>
    <row r="17628" spans="1:6" customFormat="1" ht="24.75">
      <c r="A17628" s="514">
        <v>90789</v>
      </c>
      <c r="B17628" s="275" t="s">
        <v>0</v>
      </c>
      <c r="C17628" s="1329" t="s">
        <v>1304</v>
      </c>
      <c r="D17628" s="514" t="s">
        <v>28</v>
      </c>
      <c r="E17628" s="673">
        <v>800.27</v>
      </c>
      <c r="F17628" s="761"/>
    </row>
    <row r="17629" spans="1:6" customFormat="1" ht="24.75">
      <c r="A17629" s="514">
        <v>90790</v>
      </c>
      <c r="B17629" s="275" t="s">
        <v>0</v>
      </c>
      <c r="C17629" s="1329" t="s">
        <v>1305</v>
      </c>
      <c r="D17629" s="514" t="s">
        <v>28</v>
      </c>
      <c r="E17629" s="673">
        <v>825.79</v>
      </c>
      <c r="F17629" s="761"/>
    </row>
    <row r="17630" spans="1:6" customFormat="1" ht="24.75">
      <c r="A17630" s="514">
        <v>100675</v>
      </c>
      <c r="B17630" s="275" t="s">
        <v>0</v>
      </c>
      <c r="C17630" s="1329" t="s">
        <v>1381</v>
      </c>
      <c r="D17630" s="514" t="s">
        <v>28</v>
      </c>
      <c r="E17630" s="673">
        <v>911.38</v>
      </c>
      <c r="F17630" s="761"/>
    </row>
    <row r="17631" spans="1:6" customFormat="1" ht="24.75">
      <c r="A17631" s="514">
        <v>90794</v>
      </c>
      <c r="B17631" s="275" t="s">
        <v>0</v>
      </c>
      <c r="C17631" s="1329" t="s">
        <v>1308</v>
      </c>
      <c r="D17631" s="514" t="s">
        <v>28</v>
      </c>
      <c r="E17631" s="673">
        <v>701.57</v>
      </c>
      <c r="F17631" s="761"/>
    </row>
    <row r="17632" spans="1:6" customFormat="1" ht="24.75">
      <c r="A17632" s="514">
        <v>90795</v>
      </c>
      <c r="B17632" s="275" t="s">
        <v>0</v>
      </c>
      <c r="C17632" s="1329" t="s">
        <v>1309</v>
      </c>
      <c r="D17632" s="514" t="s">
        <v>28</v>
      </c>
      <c r="E17632" s="673">
        <v>710.09</v>
      </c>
      <c r="F17632" s="761"/>
    </row>
    <row r="17633" spans="1:6" customFormat="1" ht="24.75">
      <c r="A17633" s="514">
        <v>90796</v>
      </c>
      <c r="B17633" s="275" t="s">
        <v>0</v>
      </c>
      <c r="C17633" s="1329" t="s">
        <v>1310</v>
      </c>
      <c r="D17633" s="514" t="s">
        <v>28</v>
      </c>
      <c r="E17633" s="673">
        <v>718.63</v>
      </c>
      <c r="F17633" s="761"/>
    </row>
    <row r="17634" spans="1:6" customFormat="1" ht="24.75">
      <c r="A17634" s="514">
        <v>90797</v>
      </c>
      <c r="B17634" s="275" t="s">
        <v>0</v>
      </c>
      <c r="C17634" s="1329" t="s">
        <v>1311</v>
      </c>
      <c r="D17634" s="514" t="s">
        <v>28</v>
      </c>
      <c r="E17634" s="673">
        <v>727.16</v>
      </c>
      <c r="F17634" s="761"/>
    </row>
    <row r="17635" spans="1:6" customFormat="1" ht="24.75">
      <c r="A17635" s="514">
        <v>90791</v>
      </c>
      <c r="B17635" s="275" t="s">
        <v>0</v>
      </c>
      <c r="C17635" s="1329" t="s">
        <v>1306</v>
      </c>
      <c r="D17635" s="514" t="s">
        <v>28</v>
      </c>
      <c r="E17635" s="673">
        <v>969.17</v>
      </c>
      <c r="F17635" s="761"/>
    </row>
    <row r="17636" spans="1:6" customFormat="1" ht="24.75">
      <c r="A17636" s="514">
        <v>90793</v>
      </c>
      <c r="B17636" s="275" t="s">
        <v>0</v>
      </c>
      <c r="C17636" s="1329" t="s">
        <v>1307</v>
      </c>
      <c r="D17636" s="514" t="s">
        <v>28</v>
      </c>
      <c r="E17636" s="673">
        <v>1024.8399999999999</v>
      </c>
      <c r="F17636" s="761"/>
    </row>
    <row r="17637" spans="1:6" customFormat="1" ht="24.75">
      <c r="A17637" s="514">
        <v>90798</v>
      </c>
      <c r="B17637" s="275" t="s">
        <v>0</v>
      </c>
      <c r="C17637" s="1329" t="s">
        <v>1312</v>
      </c>
      <c r="D17637" s="514" t="s">
        <v>28</v>
      </c>
      <c r="E17637" s="673">
        <v>1045.6400000000001</v>
      </c>
      <c r="F17637" s="761"/>
    </row>
    <row r="17638" spans="1:6" customFormat="1" ht="24.75">
      <c r="A17638" s="514">
        <v>90799</v>
      </c>
      <c r="B17638" s="275" t="s">
        <v>0</v>
      </c>
      <c r="C17638" s="1329" t="s">
        <v>1313</v>
      </c>
      <c r="D17638" s="514" t="s">
        <v>28</v>
      </c>
      <c r="E17638" s="673">
        <v>1080.28</v>
      </c>
      <c r="F17638" s="761"/>
    </row>
    <row r="17639" spans="1:6" customFormat="1">
      <c r="A17639" s="514">
        <v>100704</v>
      </c>
      <c r="B17639" s="275" t="s">
        <v>0</v>
      </c>
      <c r="C17639" s="1329" t="s">
        <v>1420</v>
      </c>
      <c r="D17639" s="514" t="s">
        <v>28</v>
      </c>
      <c r="E17639" s="673">
        <v>75.88</v>
      </c>
      <c r="F17639" s="761"/>
    </row>
    <row r="17640" spans="1:6" customFormat="1">
      <c r="A17640" s="514">
        <v>90838</v>
      </c>
      <c r="B17640" s="275" t="s">
        <v>0</v>
      </c>
      <c r="C17640" s="1329" t="s">
        <v>1410</v>
      </c>
      <c r="D17640" s="514" t="s">
        <v>28</v>
      </c>
      <c r="E17640" s="673">
        <v>1373.29</v>
      </c>
      <c r="F17640" s="761"/>
    </row>
    <row r="17641" spans="1:6" customFormat="1">
      <c r="A17641" s="514">
        <v>91338</v>
      </c>
      <c r="B17641" s="275" t="s">
        <v>0</v>
      </c>
      <c r="C17641" s="1329" t="s">
        <v>1411</v>
      </c>
      <c r="D17641" s="514" t="s">
        <v>32</v>
      </c>
      <c r="E17641" s="673">
        <v>873.25</v>
      </c>
      <c r="F17641" s="761"/>
    </row>
    <row r="17642" spans="1:6" customFormat="1">
      <c r="A17642" s="514">
        <v>94805</v>
      </c>
      <c r="B17642" s="275" t="s">
        <v>0</v>
      </c>
      <c r="C17642" s="1329" t="s">
        <v>1413</v>
      </c>
      <c r="D17642" s="514" t="s">
        <v>28</v>
      </c>
      <c r="E17642" s="673">
        <v>893.28</v>
      </c>
      <c r="F17642" s="761"/>
    </row>
    <row r="17643" spans="1:6" customFormat="1">
      <c r="A17643" s="514">
        <v>100702</v>
      </c>
      <c r="B17643" s="275" t="s">
        <v>0</v>
      </c>
      <c r="C17643" s="1329" t="s">
        <v>1416</v>
      </c>
      <c r="D17643" s="514" t="s">
        <v>32</v>
      </c>
      <c r="E17643" s="673">
        <v>492.68</v>
      </c>
      <c r="F17643" s="761"/>
    </row>
    <row r="17644" spans="1:6" customFormat="1">
      <c r="A17644" s="514">
        <v>100701</v>
      </c>
      <c r="B17644" s="275" t="s">
        <v>0</v>
      </c>
      <c r="C17644" s="1329" t="s">
        <v>1407</v>
      </c>
      <c r="D17644" s="514" t="s">
        <v>32</v>
      </c>
      <c r="E17644" s="673">
        <v>534.35</v>
      </c>
      <c r="F17644" s="761"/>
    </row>
    <row r="17645" spans="1:6" customFormat="1">
      <c r="A17645" s="514">
        <v>100700</v>
      </c>
      <c r="B17645" s="275" t="s">
        <v>0</v>
      </c>
      <c r="C17645" s="1329" t="s">
        <v>1405</v>
      </c>
      <c r="D17645" s="514" t="s">
        <v>28</v>
      </c>
      <c r="E17645" s="673">
        <v>870.83</v>
      </c>
      <c r="F17645" s="761"/>
    </row>
    <row r="17646" spans="1:6" customFormat="1">
      <c r="A17646" s="514">
        <v>91295</v>
      </c>
      <c r="B17646" s="275" t="s">
        <v>0</v>
      </c>
      <c r="C17646" s="1329" t="s">
        <v>1344</v>
      </c>
      <c r="D17646" s="514" t="s">
        <v>28</v>
      </c>
      <c r="E17646" s="673">
        <v>347.14</v>
      </c>
      <c r="F17646" s="761"/>
    </row>
    <row r="17647" spans="1:6" customFormat="1">
      <c r="A17647" s="514">
        <v>91296</v>
      </c>
      <c r="B17647" s="275" t="s">
        <v>0</v>
      </c>
      <c r="C17647" s="1329" t="s">
        <v>1345</v>
      </c>
      <c r="D17647" s="514" t="s">
        <v>28</v>
      </c>
      <c r="E17647" s="673">
        <v>372.26</v>
      </c>
      <c r="F17647" s="761"/>
    </row>
    <row r="17648" spans="1:6" customFormat="1">
      <c r="A17648" s="514">
        <v>91297</v>
      </c>
      <c r="B17648" s="275" t="s">
        <v>0</v>
      </c>
      <c r="C17648" s="1329" t="s">
        <v>1346</v>
      </c>
      <c r="D17648" s="514" t="s">
        <v>28</v>
      </c>
      <c r="E17648" s="673">
        <v>409.17</v>
      </c>
      <c r="F17648" s="761"/>
    </row>
    <row r="17649" spans="1:6" customFormat="1" ht="24.75">
      <c r="A17649" s="514">
        <v>90820</v>
      </c>
      <c r="B17649" s="275" t="s">
        <v>0</v>
      </c>
      <c r="C17649" s="1329" t="s">
        <v>1315</v>
      </c>
      <c r="D17649" s="514" t="s">
        <v>28</v>
      </c>
      <c r="E17649" s="673">
        <v>326.98</v>
      </c>
      <c r="F17649" s="761"/>
    </row>
    <row r="17650" spans="1:6" customFormat="1" ht="24.75">
      <c r="A17650" s="514">
        <v>90821</v>
      </c>
      <c r="B17650" s="275" t="s">
        <v>0</v>
      </c>
      <c r="C17650" s="1329" t="s">
        <v>1316</v>
      </c>
      <c r="D17650" s="514" t="s">
        <v>28</v>
      </c>
      <c r="E17650" s="673">
        <v>334.81</v>
      </c>
      <c r="F17650" s="761"/>
    </row>
    <row r="17651" spans="1:6" customFormat="1" ht="24.75">
      <c r="A17651" s="514">
        <v>90822</v>
      </c>
      <c r="B17651" s="275" t="s">
        <v>0</v>
      </c>
      <c r="C17651" s="1329" t="s">
        <v>1317</v>
      </c>
      <c r="D17651" s="514" t="s">
        <v>28</v>
      </c>
      <c r="E17651" s="673">
        <v>359.07</v>
      </c>
      <c r="F17651" s="761"/>
    </row>
    <row r="17652" spans="1:6" customFormat="1" ht="24.75">
      <c r="A17652" s="514">
        <v>90823</v>
      </c>
      <c r="B17652" s="275" t="s">
        <v>0</v>
      </c>
      <c r="C17652" s="1329" t="s">
        <v>1318</v>
      </c>
      <c r="D17652" s="514" t="s">
        <v>28</v>
      </c>
      <c r="E17652" s="673">
        <v>437.28</v>
      </c>
      <c r="F17652" s="761"/>
    </row>
    <row r="17653" spans="1:6" customFormat="1" ht="24.75">
      <c r="A17653" s="514">
        <v>90824</v>
      </c>
      <c r="B17653" s="275" t="s">
        <v>0</v>
      </c>
      <c r="C17653" s="1329" t="s">
        <v>1319</v>
      </c>
      <c r="D17653" s="514" t="s">
        <v>28</v>
      </c>
      <c r="E17653" s="673">
        <v>619.66</v>
      </c>
      <c r="F17653" s="761"/>
    </row>
    <row r="17654" spans="1:6" customFormat="1">
      <c r="A17654" s="514">
        <v>91009</v>
      </c>
      <c r="B17654" s="275" t="s">
        <v>0</v>
      </c>
      <c r="C17654" s="1329" t="s">
        <v>1335</v>
      </c>
      <c r="D17654" s="514" t="s">
        <v>28</v>
      </c>
      <c r="E17654" s="673">
        <v>337.78</v>
      </c>
      <c r="F17654" s="761"/>
    </row>
    <row r="17655" spans="1:6" customFormat="1">
      <c r="A17655" s="514">
        <v>91010</v>
      </c>
      <c r="B17655" s="275" t="s">
        <v>0</v>
      </c>
      <c r="C17655" s="1329" t="s">
        <v>1336</v>
      </c>
      <c r="D17655" s="514" t="s">
        <v>28</v>
      </c>
      <c r="E17655" s="673">
        <v>346.13</v>
      </c>
      <c r="F17655" s="761"/>
    </row>
    <row r="17656" spans="1:6" customFormat="1">
      <c r="A17656" s="514">
        <v>91011</v>
      </c>
      <c r="B17656" s="275" t="s">
        <v>0</v>
      </c>
      <c r="C17656" s="1329" t="s">
        <v>1337</v>
      </c>
      <c r="D17656" s="514" t="s">
        <v>28</v>
      </c>
      <c r="E17656" s="673">
        <v>402.93</v>
      </c>
      <c r="F17656" s="761"/>
    </row>
    <row r="17657" spans="1:6" customFormat="1">
      <c r="A17657" s="514">
        <v>91012</v>
      </c>
      <c r="B17657" s="275" t="s">
        <v>0</v>
      </c>
      <c r="C17657" s="1329" t="s">
        <v>1338</v>
      </c>
      <c r="D17657" s="514" t="s">
        <v>28</v>
      </c>
      <c r="E17657" s="673">
        <v>446.85</v>
      </c>
      <c r="F17657" s="761"/>
    </row>
    <row r="17658" spans="1:6" customFormat="1">
      <c r="A17658" s="514">
        <v>91298</v>
      </c>
      <c r="B17658" s="275" t="s">
        <v>0</v>
      </c>
      <c r="C17658" s="1329" t="s">
        <v>1347</v>
      </c>
      <c r="D17658" s="514" t="s">
        <v>28</v>
      </c>
      <c r="E17658" s="673">
        <v>1217.97</v>
      </c>
      <c r="F17658" s="761"/>
    </row>
    <row r="17659" spans="1:6" customFormat="1">
      <c r="A17659" s="514">
        <v>90825</v>
      </c>
      <c r="B17659" s="275" t="s">
        <v>0</v>
      </c>
      <c r="C17659" s="1329" t="s">
        <v>1320</v>
      </c>
      <c r="D17659" s="514" t="s">
        <v>28</v>
      </c>
      <c r="E17659" s="673">
        <v>688.71</v>
      </c>
      <c r="F17659" s="761"/>
    </row>
    <row r="17660" spans="1:6" customFormat="1" ht="24.75">
      <c r="A17660" s="514">
        <v>91299</v>
      </c>
      <c r="B17660" s="275" t="s">
        <v>0</v>
      </c>
      <c r="C17660" s="1329" t="s">
        <v>1348</v>
      </c>
      <c r="D17660" s="514" t="s">
        <v>28</v>
      </c>
      <c r="E17660" s="673">
        <v>1716.4</v>
      </c>
      <c r="F17660" s="761"/>
    </row>
    <row r="17661" spans="1:6" customFormat="1">
      <c r="A17661" s="514">
        <v>91341</v>
      </c>
      <c r="B17661" s="275" t="s">
        <v>0</v>
      </c>
      <c r="C17661" s="1329" t="s">
        <v>1412</v>
      </c>
      <c r="D17661" s="514" t="s">
        <v>32</v>
      </c>
      <c r="E17661" s="673">
        <v>672.06</v>
      </c>
      <c r="F17661" s="761"/>
    </row>
    <row r="17662" spans="1:6" customFormat="1">
      <c r="A17662" s="514">
        <v>94806</v>
      </c>
      <c r="B17662" s="275" t="s">
        <v>0</v>
      </c>
      <c r="C17662" s="1329" t="s">
        <v>1414</v>
      </c>
      <c r="D17662" s="514" t="s">
        <v>28</v>
      </c>
      <c r="E17662" s="673">
        <v>632.36</v>
      </c>
      <c r="F17662" s="761"/>
    </row>
    <row r="17663" spans="1:6" customFormat="1">
      <c r="A17663" s="514">
        <v>94807</v>
      </c>
      <c r="B17663" s="275" t="s">
        <v>0</v>
      </c>
      <c r="C17663" s="1329" t="s">
        <v>1415</v>
      </c>
      <c r="D17663" s="514" t="s">
        <v>28</v>
      </c>
      <c r="E17663" s="673">
        <v>578.32000000000005</v>
      </c>
      <c r="F17663" s="761"/>
    </row>
    <row r="17664" spans="1:6" customFormat="1">
      <c r="A17664" s="514">
        <v>100703</v>
      </c>
      <c r="B17664" s="275" t="s">
        <v>0</v>
      </c>
      <c r="C17664" s="1329" t="s">
        <v>1419</v>
      </c>
      <c r="D17664" s="514" t="s">
        <v>28</v>
      </c>
      <c r="E17664" s="673">
        <v>36.479999999999997</v>
      </c>
      <c r="F17664" s="761"/>
    </row>
    <row r="17665" spans="1:6" customFormat="1">
      <c r="A17665" s="514">
        <v>100695</v>
      </c>
      <c r="B17665" s="275" t="s">
        <v>0</v>
      </c>
      <c r="C17665" s="1329" t="s">
        <v>1400</v>
      </c>
      <c r="D17665" s="514" t="s">
        <v>28</v>
      </c>
      <c r="E17665" s="673">
        <v>72.95</v>
      </c>
      <c r="F17665" s="761"/>
    </row>
    <row r="17666" spans="1:6" customFormat="1">
      <c r="A17666" s="514">
        <v>100696</v>
      </c>
      <c r="B17666" s="275" t="s">
        <v>0</v>
      </c>
      <c r="C17666" s="1329" t="s">
        <v>1401</v>
      </c>
      <c r="D17666" s="514" t="s">
        <v>28</v>
      </c>
      <c r="E17666" s="673">
        <v>81.08</v>
      </c>
      <c r="F17666" s="761"/>
    </row>
    <row r="17667" spans="1:6" customFormat="1">
      <c r="A17667" s="514">
        <v>100697</v>
      </c>
      <c r="B17667" s="275" t="s">
        <v>0</v>
      </c>
      <c r="C17667" s="1329" t="s">
        <v>1402</v>
      </c>
      <c r="D17667" s="514" t="s">
        <v>28</v>
      </c>
      <c r="E17667" s="673">
        <v>89.28</v>
      </c>
      <c r="F17667" s="761"/>
    </row>
    <row r="17668" spans="1:6" customFormat="1">
      <c r="A17668" s="514">
        <v>100698</v>
      </c>
      <c r="B17668" s="275" t="s">
        <v>0</v>
      </c>
      <c r="C17668" s="1329" t="s">
        <v>1403</v>
      </c>
      <c r="D17668" s="514" t="s">
        <v>28</v>
      </c>
      <c r="E17668" s="673">
        <v>97.46</v>
      </c>
      <c r="F17668" s="761"/>
    </row>
    <row r="17669" spans="1:6" customFormat="1" ht="24.75">
      <c r="A17669" s="514">
        <v>100699</v>
      </c>
      <c r="B17669" s="275" t="s">
        <v>0</v>
      </c>
      <c r="C17669" s="1329" t="s">
        <v>1404</v>
      </c>
      <c r="D17669" s="514" t="s">
        <v>28</v>
      </c>
      <c r="E17669" s="673">
        <v>116.85</v>
      </c>
      <c r="F17669" s="761"/>
    </row>
    <row r="17670" spans="1:6" customFormat="1">
      <c r="A17670" s="514">
        <v>100705</v>
      </c>
      <c r="B17670" s="275" t="s">
        <v>0</v>
      </c>
      <c r="C17670" s="1329" t="s">
        <v>1421</v>
      </c>
      <c r="D17670" s="514" t="s">
        <v>28</v>
      </c>
      <c r="E17670" s="673">
        <v>89.93</v>
      </c>
      <c r="F17670" s="761"/>
    </row>
    <row r="17671" spans="1:6" customFormat="1">
      <c r="A17671" s="514">
        <v>101173</v>
      </c>
      <c r="B17671" s="275" t="s">
        <v>0</v>
      </c>
      <c r="C17671" s="1329" t="s">
        <v>1458</v>
      </c>
      <c r="D17671" s="514" t="s">
        <v>5</v>
      </c>
      <c r="E17671" s="673">
        <v>65.17</v>
      </c>
      <c r="F17671" s="761"/>
    </row>
    <row r="17672" spans="1:6" customFormat="1">
      <c r="A17672" s="514">
        <v>101174</v>
      </c>
      <c r="B17672" s="275" t="s">
        <v>0</v>
      </c>
      <c r="C17672" s="1329" t="s">
        <v>1459</v>
      </c>
      <c r="D17672" s="514" t="s">
        <v>5</v>
      </c>
      <c r="E17672" s="673">
        <v>92.53</v>
      </c>
      <c r="F17672" s="761"/>
    </row>
    <row r="17673" spans="1:6" customFormat="1">
      <c r="A17673" s="514">
        <v>101175</v>
      </c>
      <c r="B17673" s="275" t="s">
        <v>0</v>
      </c>
      <c r="C17673" s="1329" t="s">
        <v>1460</v>
      </c>
      <c r="D17673" s="514" t="s">
        <v>5</v>
      </c>
      <c r="E17673" s="673">
        <v>126.49</v>
      </c>
      <c r="F17673" s="761"/>
    </row>
    <row r="17674" spans="1:6" customFormat="1">
      <c r="A17674" s="514">
        <v>101176</v>
      </c>
      <c r="B17674" s="275" t="s">
        <v>0</v>
      </c>
      <c r="C17674" s="1329" t="s">
        <v>24813</v>
      </c>
      <c r="D17674" s="514" t="s">
        <v>5</v>
      </c>
      <c r="E17674" s="673">
        <v>153.82</v>
      </c>
      <c r="F17674" s="761"/>
    </row>
    <row r="17675" spans="1:6" customFormat="1">
      <c r="A17675" s="514">
        <v>101183</v>
      </c>
      <c r="B17675" s="275" t="s">
        <v>0</v>
      </c>
      <c r="C17675" s="1329" t="s">
        <v>24814</v>
      </c>
      <c r="D17675" s="514" t="s">
        <v>5</v>
      </c>
      <c r="E17675" s="673">
        <v>0</v>
      </c>
      <c r="F17675" s="761"/>
    </row>
    <row r="17676" spans="1:6" customFormat="1">
      <c r="A17676" s="514">
        <v>101184</v>
      </c>
      <c r="B17676" s="275" t="s">
        <v>0</v>
      </c>
      <c r="C17676" s="1329" t="s">
        <v>24815</v>
      </c>
      <c r="D17676" s="514" t="s">
        <v>5</v>
      </c>
      <c r="E17676" s="673">
        <v>0</v>
      </c>
      <c r="F17676" s="761"/>
    </row>
    <row r="17677" spans="1:6" customFormat="1">
      <c r="A17677" s="514">
        <v>101182</v>
      </c>
      <c r="B17677" s="275" t="s">
        <v>0</v>
      </c>
      <c r="C17677" s="1329" t="s">
        <v>24816</v>
      </c>
      <c r="D17677" s="514" t="s">
        <v>5</v>
      </c>
      <c r="E17677" s="673">
        <v>0</v>
      </c>
      <c r="F17677" s="761"/>
    </row>
    <row r="17678" spans="1:6" customFormat="1">
      <c r="A17678" s="514">
        <v>101185</v>
      </c>
      <c r="B17678" s="275" t="s">
        <v>0</v>
      </c>
      <c r="C17678" s="1329" t="s">
        <v>24817</v>
      </c>
      <c r="D17678" s="514" t="s">
        <v>5</v>
      </c>
      <c r="E17678" s="673">
        <v>0</v>
      </c>
      <c r="F17678" s="761"/>
    </row>
    <row r="17679" spans="1:6" customFormat="1">
      <c r="A17679" s="514">
        <v>101186</v>
      </c>
      <c r="B17679" s="275" t="s">
        <v>0</v>
      </c>
      <c r="C17679" s="1329" t="s">
        <v>24818</v>
      </c>
      <c r="D17679" s="514" t="s">
        <v>5</v>
      </c>
      <c r="E17679" s="673">
        <v>0</v>
      </c>
      <c r="F17679" s="761"/>
    </row>
    <row r="17680" spans="1:6" customFormat="1">
      <c r="A17680" s="514">
        <v>101187</v>
      </c>
      <c r="B17680" s="275" t="s">
        <v>0</v>
      </c>
      <c r="C17680" s="1329" t="s">
        <v>24819</v>
      </c>
      <c r="D17680" s="514" t="s">
        <v>5</v>
      </c>
      <c r="E17680" s="673">
        <v>0</v>
      </c>
      <c r="F17680" s="761"/>
    </row>
    <row r="17681" spans="1:6" customFormat="1">
      <c r="A17681" s="514">
        <v>101177</v>
      </c>
      <c r="B17681" s="275" t="s">
        <v>0</v>
      </c>
      <c r="C17681" s="1329" t="s">
        <v>24820</v>
      </c>
      <c r="D17681" s="514" t="s">
        <v>5</v>
      </c>
      <c r="E17681" s="673">
        <v>0</v>
      </c>
      <c r="F17681" s="761"/>
    </row>
    <row r="17682" spans="1:6" customFormat="1">
      <c r="A17682" s="514">
        <v>101178</v>
      </c>
      <c r="B17682" s="275" t="s">
        <v>0</v>
      </c>
      <c r="C17682" s="1329" t="s">
        <v>24821</v>
      </c>
      <c r="D17682" s="514" t="s">
        <v>5</v>
      </c>
      <c r="E17682" s="673">
        <v>0</v>
      </c>
      <c r="F17682" s="761"/>
    </row>
    <row r="17683" spans="1:6" customFormat="1">
      <c r="A17683" s="514">
        <v>101180</v>
      </c>
      <c r="B17683" s="275" t="s">
        <v>0</v>
      </c>
      <c r="C17683" s="1329" t="s">
        <v>24822</v>
      </c>
      <c r="D17683" s="514" t="s">
        <v>5</v>
      </c>
      <c r="E17683" s="673">
        <v>0</v>
      </c>
      <c r="F17683" s="761"/>
    </row>
    <row r="17684" spans="1:6" customFormat="1">
      <c r="A17684" s="514">
        <v>101179</v>
      </c>
      <c r="B17684" s="275" t="s">
        <v>0</v>
      </c>
      <c r="C17684" s="1329" t="s">
        <v>24823</v>
      </c>
      <c r="D17684" s="514" t="s">
        <v>5</v>
      </c>
      <c r="E17684" s="673">
        <v>0</v>
      </c>
      <c r="F17684" s="761"/>
    </row>
    <row r="17685" spans="1:6" customFormat="1">
      <c r="A17685" s="514">
        <v>101181</v>
      </c>
      <c r="B17685" s="275" t="s">
        <v>0</v>
      </c>
      <c r="C17685" s="1329" t="s">
        <v>24824</v>
      </c>
      <c r="D17685" s="514" t="s">
        <v>5</v>
      </c>
      <c r="E17685" s="673">
        <v>0</v>
      </c>
      <c r="F17685" s="761"/>
    </row>
    <row r="17686" spans="1:6" customFormat="1" ht="24.75">
      <c r="A17686" s="514">
        <v>100899</v>
      </c>
      <c r="B17686" s="275" t="s">
        <v>0</v>
      </c>
      <c r="C17686" s="1329" t="s">
        <v>24825</v>
      </c>
      <c r="D17686" s="514" t="s">
        <v>5</v>
      </c>
      <c r="E17686" s="673">
        <v>88.44</v>
      </c>
      <c r="F17686" s="761"/>
    </row>
    <row r="17687" spans="1:6" customFormat="1" ht="24.75">
      <c r="A17687" s="514">
        <v>100896</v>
      </c>
      <c r="B17687" s="275" t="s">
        <v>0</v>
      </c>
      <c r="C17687" s="1329" t="s">
        <v>24826</v>
      </c>
      <c r="D17687" s="514" t="s">
        <v>5</v>
      </c>
      <c r="E17687" s="673">
        <v>62.84</v>
      </c>
      <c r="F17687" s="761"/>
    </row>
    <row r="17688" spans="1:6" customFormat="1" ht="24.75">
      <c r="A17688" s="514">
        <v>100897</v>
      </c>
      <c r="B17688" s="275" t="s">
        <v>0</v>
      </c>
      <c r="C17688" s="1329" t="s">
        <v>24827</v>
      </c>
      <c r="D17688" s="514" t="s">
        <v>5</v>
      </c>
      <c r="E17688" s="673">
        <v>123.49</v>
      </c>
      <c r="F17688" s="761"/>
    </row>
    <row r="17689" spans="1:6" customFormat="1" ht="24.75">
      <c r="A17689" s="514">
        <v>100900</v>
      </c>
      <c r="B17689" s="275" t="s">
        <v>0</v>
      </c>
      <c r="C17689" s="1329" t="s">
        <v>24828</v>
      </c>
      <c r="D17689" s="514" t="s">
        <v>5</v>
      </c>
      <c r="E17689" s="673">
        <v>275.89999999999998</v>
      </c>
      <c r="F17689" s="761"/>
    </row>
    <row r="17690" spans="1:6" customFormat="1" ht="24.75">
      <c r="A17690" s="514">
        <v>100898</v>
      </c>
      <c r="B17690" s="275" t="s">
        <v>0</v>
      </c>
      <c r="C17690" s="1329" t="s">
        <v>24829</v>
      </c>
      <c r="D17690" s="514" t="s">
        <v>5</v>
      </c>
      <c r="E17690" s="673">
        <v>239.44</v>
      </c>
      <c r="F17690" s="761"/>
    </row>
    <row r="17691" spans="1:6" customFormat="1">
      <c r="A17691" s="514">
        <v>100892</v>
      </c>
      <c r="B17691" s="275" t="s">
        <v>0</v>
      </c>
      <c r="C17691" s="1329" t="s">
        <v>1455</v>
      </c>
      <c r="D17691" s="514" t="s">
        <v>30</v>
      </c>
      <c r="E17691" s="673">
        <v>12.62</v>
      </c>
      <c r="F17691" s="761"/>
    </row>
    <row r="17692" spans="1:6" customFormat="1">
      <c r="A17692" s="514">
        <v>100893</v>
      </c>
      <c r="B17692" s="275" t="s">
        <v>0</v>
      </c>
      <c r="C17692" s="1329" t="s">
        <v>1456</v>
      </c>
      <c r="D17692" s="514" t="s">
        <v>30</v>
      </c>
      <c r="E17692" s="673">
        <v>12.42</v>
      </c>
      <c r="F17692" s="761"/>
    </row>
    <row r="17693" spans="1:6" customFormat="1">
      <c r="A17693" s="514">
        <v>100894</v>
      </c>
      <c r="B17693" s="275" t="s">
        <v>0</v>
      </c>
      <c r="C17693" s="1329" t="s">
        <v>1457</v>
      </c>
      <c r="D17693" s="514" t="s">
        <v>30</v>
      </c>
      <c r="E17693" s="673">
        <v>12.29</v>
      </c>
      <c r="F17693" s="761"/>
    </row>
    <row r="17694" spans="1:6" customFormat="1">
      <c r="A17694" s="514">
        <v>100889</v>
      </c>
      <c r="B17694" s="275" t="s">
        <v>0</v>
      </c>
      <c r="C17694" s="1329" t="s">
        <v>1453</v>
      </c>
      <c r="D17694" s="514" t="s">
        <v>30</v>
      </c>
      <c r="E17694" s="673">
        <v>12.09</v>
      </c>
      <c r="F17694" s="761"/>
    </row>
    <row r="17695" spans="1:6" customFormat="1">
      <c r="A17695" s="514">
        <v>100891</v>
      </c>
      <c r="B17695" s="275" t="s">
        <v>0</v>
      </c>
      <c r="C17695" s="1329" t="s">
        <v>24830</v>
      </c>
      <c r="D17695" s="514" t="s">
        <v>30</v>
      </c>
      <c r="E17695" s="673">
        <v>0</v>
      </c>
      <c r="F17695" s="761"/>
    </row>
    <row r="17696" spans="1:6" customFormat="1">
      <c r="A17696" s="514">
        <v>100890</v>
      </c>
      <c r="B17696" s="275" t="s">
        <v>0</v>
      </c>
      <c r="C17696" s="1329" t="s">
        <v>1454</v>
      </c>
      <c r="D17696" s="514" t="s">
        <v>30</v>
      </c>
      <c r="E17696" s="673">
        <v>11.9</v>
      </c>
      <c r="F17696" s="761"/>
    </row>
    <row r="17697" spans="1:6" customFormat="1" ht="24.75">
      <c r="A17697" s="514">
        <v>100658</v>
      </c>
      <c r="B17697" s="275" t="s">
        <v>0</v>
      </c>
      <c r="C17697" s="1329" t="s">
        <v>1452</v>
      </c>
      <c r="D17697" s="514" t="s">
        <v>5</v>
      </c>
      <c r="E17697" s="673">
        <v>373.1</v>
      </c>
      <c r="F17697" s="761"/>
    </row>
    <row r="17698" spans="1:6" customFormat="1" ht="24.75">
      <c r="A17698" s="514">
        <v>100657</v>
      </c>
      <c r="B17698" s="275" t="s">
        <v>0</v>
      </c>
      <c r="C17698" s="1329" t="s">
        <v>1451</v>
      </c>
      <c r="D17698" s="514" t="s">
        <v>5</v>
      </c>
      <c r="E17698" s="673">
        <v>162.44999999999999</v>
      </c>
      <c r="F17698" s="761"/>
    </row>
    <row r="17699" spans="1:6" customFormat="1" ht="24.75">
      <c r="A17699" s="514">
        <v>100656</v>
      </c>
      <c r="B17699" s="275" t="s">
        <v>0</v>
      </c>
      <c r="C17699" s="1329" t="s">
        <v>1450</v>
      </c>
      <c r="D17699" s="514" t="s">
        <v>5</v>
      </c>
      <c r="E17699" s="673">
        <v>125.8</v>
      </c>
      <c r="F17699" s="761"/>
    </row>
    <row r="17700" spans="1:6" customFormat="1">
      <c r="A17700" s="514">
        <v>102649</v>
      </c>
      <c r="B17700" s="275" t="s">
        <v>0</v>
      </c>
      <c r="C17700" s="1329" t="s">
        <v>24831</v>
      </c>
      <c r="D17700" s="514" t="s">
        <v>5</v>
      </c>
      <c r="E17700" s="673">
        <v>0</v>
      </c>
      <c r="F17700" s="761"/>
    </row>
    <row r="17701" spans="1:6" customFormat="1">
      <c r="A17701" s="514">
        <v>102645</v>
      </c>
      <c r="B17701" s="275" t="s">
        <v>0</v>
      </c>
      <c r="C17701" s="1329" t="s">
        <v>24832</v>
      </c>
      <c r="D17701" s="514" t="s">
        <v>5</v>
      </c>
      <c r="E17701" s="673">
        <v>0</v>
      </c>
      <c r="F17701" s="761"/>
    </row>
    <row r="17702" spans="1:6" customFormat="1">
      <c r="A17702" s="514">
        <v>102650</v>
      </c>
      <c r="B17702" s="275" t="s">
        <v>0</v>
      </c>
      <c r="C17702" s="1329" t="s">
        <v>24833</v>
      </c>
      <c r="D17702" s="514" t="s">
        <v>5</v>
      </c>
      <c r="E17702" s="673">
        <v>0</v>
      </c>
      <c r="F17702" s="761"/>
    </row>
    <row r="17703" spans="1:6" customFormat="1">
      <c r="A17703" s="514">
        <v>102646</v>
      </c>
      <c r="B17703" s="275" t="s">
        <v>0</v>
      </c>
      <c r="C17703" s="1329" t="s">
        <v>24834</v>
      </c>
      <c r="D17703" s="514" t="s">
        <v>5</v>
      </c>
      <c r="E17703" s="673">
        <v>0</v>
      </c>
      <c r="F17703" s="761"/>
    </row>
    <row r="17704" spans="1:6" customFormat="1">
      <c r="A17704" s="514">
        <v>102651</v>
      </c>
      <c r="B17704" s="275" t="s">
        <v>0</v>
      </c>
      <c r="C17704" s="1329" t="s">
        <v>24835</v>
      </c>
      <c r="D17704" s="514" t="s">
        <v>5</v>
      </c>
      <c r="E17704" s="673">
        <v>0</v>
      </c>
      <c r="F17704" s="761"/>
    </row>
    <row r="17705" spans="1:6" customFormat="1">
      <c r="A17705" s="514">
        <v>102647</v>
      </c>
      <c r="B17705" s="275" t="s">
        <v>0</v>
      </c>
      <c r="C17705" s="1329" t="s">
        <v>24836</v>
      </c>
      <c r="D17705" s="514" t="s">
        <v>5</v>
      </c>
      <c r="E17705" s="673">
        <v>0</v>
      </c>
      <c r="F17705" s="761"/>
    </row>
    <row r="17706" spans="1:6" customFormat="1">
      <c r="A17706" s="514">
        <v>102652</v>
      </c>
      <c r="B17706" s="275" t="s">
        <v>0</v>
      </c>
      <c r="C17706" s="1329" t="s">
        <v>24837</v>
      </c>
      <c r="D17706" s="514" t="s">
        <v>5</v>
      </c>
      <c r="E17706" s="673">
        <v>0</v>
      </c>
      <c r="F17706" s="761"/>
    </row>
    <row r="17707" spans="1:6" customFormat="1">
      <c r="A17707" s="514">
        <v>102648</v>
      </c>
      <c r="B17707" s="275" t="s">
        <v>0</v>
      </c>
      <c r="C17707" s="1329" t="s">
        <v>24838</v>
      </c>
      <c r="D17707" s="514" t="s">
        <v>5</v>
      </c>
      <c r="E17707" s="673">
        <v>0</v>
      </c>
      <c r="F17707" s="761"/>
    </row>
    <row r="17708" spans="1:6" customFormat="1" ht="24.75">
      <c r="A17708" s="514">
        <v>100651</v>
      </c>
      <c r="B17708" s="275" t="s">
        <v>0</v>
      </c>
      <c r="C17708" s="1329" t="s">
        <v>24839</v>
      </c>
      <c r="D17708" s="514" t="s">
        <v>5</v>
      </c>
      <c r="E17708" s="673">
        <v>146.26</v>
      </c>
      <c r="F17708" s="761"/>
    </row>
    <row r="17709" spans="1:6" customFormat="1" ht="24.75">
      <c r="A17709" s="514">
        <v>100652</v>
      </c>
      <c r="B17709" s="275" t="s">
        <v>0</v>
      </c>
      <c r="C17709" s="1329" t="s">
        <v>24840</v>
      </c>
      <c r="D17709" s="514" t="s">
        <v>5</v>
      </c>
      <c r="E17709" s="673">
        <v>278.27</v>
      </c>
      <c r="F17709" s="761"/>
    </row>
    <row r="17710" spans="1:6" customFormat="1" ht="24.75">
      <c r="A17710" s="514">
        <v>100653</v>
      </c>
      <c r="B17710" s="275" t="s">
        <v>0</v>
      </c>
      <c r="C17710" s="1329" t="s">
        <v>24841</v>
      </c>
      <c r="D17710" s="514" t="s">
        <v>5</v>
      </c>
      <c r="E17710" s="673">
        <v>460.78</v>
      </c>
      <c r="F17710" s="761"/>
    </row>
    <row r="17711" spans="1:6" customFormat="1" ht="24.75">
      <c r="A17711" s="514">
        <v>100654</v>
      </c>
      <c r="B17711" s="275" t="s">
        <v>0</v>
      </c>
      <c r="C17711" s="1329" t="s">
        <v>24842</v>
      </c>
      <c r="D17711" s="514" t="s">
        <v>5</v>
      </c>
      <c r="E17711" s="673">
        <v>611.45000000000005</v>
      </c>
      <c r="F17711" s="761"/>
    </row>
    <row r="17712" spans="1:6" customFormat="1" ht="24.75">
      <c r="A17712" s="514">
        <v>100655</v>
      </c>
      <c r="B17712" s="275" t="s">
        <v>0</v>
      </c>
      <c r="C17712" s="1329" t="s">
        <v>24843</v>
      </c>
      <c r="D17712" s="514" t="s">
        <v>5</v>
      </c>
      <c r="E17712" s="673">
        <v>709.48</v>
      </c>
      <c r="F17712" s="761"/>
    </row>
    <row r="17713" spans="1:6" customFormat="1" ht="24.75">
      <c r="A17713" s="514">
        <v>100364</v>
      </c>
      <c r="B17713" s="275" t="s">
        <v>0</v>
      </c>
      <c r="C17713" s="1329" t="s">
        <v>1060</v>
      </c>
      <c r="D17713" s="514" t="s">
        <v>28</v>
      </c>
      <c r="E17713" s="673">
        <v>3775.66</v>
      </c>
      <c r="F17713" s="761"/>
    </row>
    <row r="17714" spans="1:6" customFormat="1" ht="24.75">
      <c r="A17714" s="514">
        <v>100374</v>
      </c>
      <c r="B17714" s="275" t="s">
        <v>0</v>
      </c>
      <c r="C17714" s="1329" t="s">
        <v>1070</v>
      </c>
      <c r="D17714" s="514" t="s">
        <v>28</v>
      </c>
      <c r="E17714" s="673">
        <v>3495.08</v>
      </c>
      <c r="F17714" s="761"/>
    </row>
    <row r="17715" spans="1:6" customFormat="1" ht="24.75">
      <c r="A17715" s="514">
        <v>100365</v>
      </c>
      <c r="B17715" s="275" t="s">
        <v>0</v>
      </c>
      <c r="C17715" s="1329" t="s">
        <v>1061</v>
      </c>
      <c r="D17715" s="514" t="s">
        <v>28</v>
      </c>
      <c r="E17715" s="673">
        <v>4346.1499999999996</v>
      </c>
      <c r="F17715" s="761"/>
    </row>
    <row r="17716" spans="1:6" customFormat="1" ht="24.75">
      <c r="A17716" s="514">
        <v>100375</v>
      </c>
      <c r="B17716" s="275" t="s">
        <v>0</v>
      </c>
      <c r="C17716" s="1329" t="s">
        <v>1071</v>
      </c>
      <c r="D17716" s="514" t="s">
        <v>28</v>
      </c>
      <c r="E17716" s="673">
        <v>3926.67</v>
      </c>
      <c r="F17716" s="761"/>
    </row>
    <row r="17717" spans="1:6" customFormat="1" ht="24.75">
      <c r="A17717" s="514">
        <v>100366</v>
      </c>
      <c r="B17717" s="275" t="s">
        <v>0</v>
      </c>
      <c r="C17717" s="1329" t="s">
        <v>1062</v>
      </c>
      <c r="D17717" s="514" t="s">
        <v>28</v>
      </c>
      <c r="E17717" s="673">
        <v>4668.28</v>
      </c>
      <c r="F17717" s="761"/>
    </row>
    <row r="17718" spans="1:6" customFormat="1" ht="24.75">
      <c r="A17718" s="514">
        <v>100376</v>
      </c>
      <c r="B17718" s="275" t="s">
        <v>0</v>
      </c>
      <c r="C17718" s="1329" t="s">
        <v>1072</v>
      </c>
      <c r="D17718" s="514" t="s">
        <v>28</v>
      </c>
      <c r="E17718" s="673">
        <v>3832.49</v>
      </c>
      <c r="F17718" s="761"/>
    </row>
    <row r="17719" spans="1:6" customFormat="1" ht="24.75">
      <c r="A17719" s="514">
        <v>100357</v>
      </c>
      <c r="B17719" s="275" t="s">
        <v>0</v>
      </c>
      <c r="C17719" s="1329" t="s">
        <v>1053</v>
      </c>
      <c r="D17719" s="514" t="s">
        <v>28</v>
      </c>
      <c r="E17719" s="673">
        <v>1314.03</v>
      </c>
      <c r="F17719" s="761"/>
    </row>
    <row r="17720" spans="1:6" customFormat="1" ht="24.75">
      <c r="A17720" s="514">
        <v>100367</v>
      </c>
      <c r="B17720" s="275" t="s">
        <v>0</v>
      </c>
      <c r="C17720" s="1329" t="s">
        <v>1063</v>
      </c>
      <c r="D17720" s="514" t="s">
        <v>28</v>
      </c>
      <c r="E17720" s="673">
        <v>1275.96</v>
      </c>
      <c r="F17720" s="761"/>
    </row>
    <row r="17721" spans="1:6" customFormat="1" ht="24.75">
      <c r="A17721" s="514">
        <v>100358</v>
      </c>
      <c r="B17721" s="275" t="s">
        <v>0</v>
      </c>
      <c r="C17721" s="1329" t="s">
        <v>1054</v>
      </c>
      <c r="D17721" s="514" t="s">
        <v>28</v>
      </c>
      <c r="E17721" s="673">
        <v>1771.06</v>
      </c>
      <c r="F17721" s="761"/>
    </row>
    <row r="17722" spans="1:6" customFormat="1" ht="24.75">
      <c r="A17722" s="514">
        <v>100368</v>
      </c>
      <c r="B17722" s="275" t="s">
        <v>0</v>
      </c>
      <c r="C17722" s="1329" t="s">
        <v>1064</v>
      </c>
      <c r="D17722" s="514" t="s">
        <v>28</v>
      </c>
      <c r="E17722" s="673">
        <v>1724.09</v>
      </c>
      <c r="F17722" s="761"/>
    </row>
    <row r="17723" spans="1:6" customFormat="1" ht="24.75">
      <c r="A17723" s="514">
        <v>100359</v>
      </c>
      <c r="B17723" s="275" t="s">
        <v>0</v>
      </c>
      <c r="C17723" s="1329" t="s">
        <v>1055</v>
      </c>
      <c r="D17723" s="514" t="s">
        <v>28</v>
      </c>
      <c r="E17723" s="673">
        <v>1868.85</v>
      </c>
      <c r="F17723" s="761"/>
    </row>
    <row r="17724" spans="1:6" customFormat="1" ht="24.75">
      <c r="A17724" s="514">
        <v>100369</v>
      </c>
      <c r="B17724" s="275" t="s">
        <v>0</v>
      </c>
      <c r="C17724" s="1329" t="s">
        <v>1065</v>
      </c>
      <c r="D17724" s="514" t="s">
        <v>28</v>
      </c>
      <c r="E17724" s="673">
        <v>1821.89</v>
      </c>
      <c r="F17724" s="761"/>
    </row>
    <row r="17725" spans="1:6" customFormat="1" ht="24.75">
      <c r="A17725" s="514">
        <v>100360</v>
      </c>
      <c r="B17725" s="275" t="s">
        <v>0</v>
      </c>
      <c r="C17725" s="1329" t="s">
        <v>1056</v>
      </c>
      <c r="D17725" s="514" t="s">
        <v>28</v>
      </c>
      <c r="E17725" s="673">
        <v>2076.3200000000002</v>
      </c>
      <c r="F17725" s="761"/>
    </row>
    <row r="17726" spans="1:6" customFormat="1" ht="24.75">
      <c r="A17726" s="514">
        <v>100370</v>
      </c>
      <c r="B17726" s="275" t="s">
        <v>0</v>
      </c>
      <c r="C17726" s="1329" t="s">
        <v>1066</v>
      </c>
      <c r="D17726" s="514" t="s">
        <v>28</v>
      </c>
      <c r="E17726" s="673">
        <v>2174.85</v>
      </c>
      <c r="F17726" s="761"/>
    </row>
    <row r="17727" spans="1:6" customFormat="1" ht="24.75">
      <c r="A17727" s="514">
        <v>100361</v>
      </c>
      <c r="B17727" s="275" t="s">
        <v>0</v>
      </c>
      <c r="C17727" s="1329" t="s">
        <v>1057</v>
      </c>
      <c r="D17727" s="514" t="s">
        <v>28</v>
      </c>
      <c r="E17727" s="673">
        <v>2575.58</v>
      </c>
      <c r="F17727" s="761"/>
    </row>
    <row r="17728" spans="1:6" customFormat="1" ht="24.75">
      <c r="A17728" s="514">
        <v>100371</v>
      </c>
      <c r="B17728" s="275" t="s">
        <v>0</v>
      </c>
      <c r="C17728" s="1329" t="s">
        <v>1067</v>
      </c>
      <c r="D17728" s="514" t="s">
        <v>28</v>
      </c>
      <c r="E17728" s="673">
        <v>2450.34</v>
      </c>
      <c r="F17728" s="761"/>
    </row>
    <row r="17729" spans="1:6" customFormat="1" ht="24.75">
      <c r="A17729" s="514">
        <v>100362</v>
      </c>
      <c r="B17729" s="275" t="s">
        <v>0</v>
      </c>
      <c r="C17729" s="1329" t="s">
        <v>1058</v>
      </c>
      <c r="D17729" s="514" t="s">
        <v>28</v>
      </c>
      <c r="E17729" s="673">
        <v>3351.77</v>
      </c>
      <c r="F17729" s="761"/>
    </row>
    <row r="17730" spans="1:6" customFormat="1" ht="24.75">
      <c r="A17730" s="514">
        <v>100372</v>
      </c>
      <c r="B17730" s="275" t="s">
        <v>0</v>
      </c>
      <c r="C17730" s="1329" t="s">
        <v>1068</v>
      </c>
      <c r="D17730" s="514" t="s">
        <v>28</v>
      </c>
      <c r="E17730" s="673">
        <v>3137.17</v>
      </c>
      <c r="F17730" s="761"/>
    </row>
    <row r="17731" spans="1:6" customFormat="1" ht="24.75">
      <c r="A17731" s="514">
        <v>100363</v>
      </c>
      <c r="B17731" s="275" t="s">
        <v>0</v>
      </c>
      <c r="C17731" s="1329" t="s">
        <v>1059</v>
      </c>
      <c r="D17731" s="514" t="s">
        <v>28</v>
      </c>
      <c r="E17731" s="673">
        <v>3469.76</v>
      </c>
      <c r="F17731" s="761"/>
    </row>
    <row r="17732" spans="1:6" customFormat="1" ht="24.75">
      <c r="A17732" s="514">
        <v>100373</v>
      </c>
      <c r="B17732" s="275" t="s">
        <v>0</v>
      </c>
      <c r="C17732" s="1329" t="s">
        <v>1069</v>
      </c>
      <c r="D17732" s="514" t="s">
        <v>28</v>
      </c>
      <c r="E17732" s="673">
        <v>3255.81</v>
      </c>
      <c r="F17732" s="761"/>
    </row>
    <row r="17733" spans="1:6" customFormat="1" ht="24.75">
      <c r="A17733" s="514">
        <v>100381</v>
      </c>
      <c r="B17733" s="275" t="s">
        <v>0</v>
      </c>
      <c r="C17733" s="1329" t="s">
        <v>985</v>
      </c>
      <c r="D17733" s="514" t="s">
        <v>32</v>
      </c>
      <c r="E17733" s="673">
        <v>68.91</v>
      </c>
      <c r="F17733" s="761"/>
    </row>
    <row r="17734" spans="1:6" customFormat="1" ht="24.75">
      <c r="A17734" s="514">
        <v>100380</v>
      </c>
      <c r="B17734" s="275" t="s">
        <v>0</v>
      </c>
      <c r="C17734" s="1329" t="s">
        <v>984</v>
      </c>
      <c r="D17734" s="514" t="s">
        <v>32</v>
      </c>
      <c r="E17734" s="673">
        <v>61.62</v>
      </c>
      <c r="F17734" s="761"/>
    </row>
    <row r="17735" spans="1:6" customFormat="1" ht="24.75">
      <c r="A17735" s="514">
        <v>100379</v>
      </c>
      <c r="B17735" s="275" t="s">
        <v>0</v>
      </c>
      <c r="C17735" s="1329" t="s">
        <v>983</v>
      </c>
      <c r="D17735" s="514" t="s">
        <v>32</v>
      </c>
      <c r="E17735" s="673">
        <v>46.8</v>
      </c>
      <c r="F17735" s="761"/>
    </row>
    <row r="17736" spans="1:6" customFormat="1" ht="24.75">
      <c r="A17736" s="514">
        <v>100384</v>
      </c>
      <c r="B17736" s="275" t="s">
        <v>0</v>
      </c>
      <c r="C17736" s="1329" t="s">
        <v>987</v>
      </c>
      <c r="D17736" s="514" t="s">
        <v>32</v>
      </c>
      <c r="E17736" s="673">
        <v>33.85</v>
      </c>
      <c r="F17736" s="761"/>
    </row>
    <row r="17737" spans="1:6" customFormat="1" ht="24.75">
      <c r="A17737" s="514">
        <v>100383</v>
      </c>
      <c r="B17737" s="275" t="s">
        <v>0</v>
      </c>
      <c r="C17737" s="1329" t="s">
        <v>986</v>
      </c>
      <c r="D17737" s="514" t="s">
        <v>32</v>
      </c>
      <c r="E17737" s="673">
        <v>32.270000000000003</v>
      </c>
      <c r="F17737" s="761"/>
    </row>
    <row r="17738" spans="1:6" customFormat="1" ht="24.75">
      <c r="A17738" s="514">
        <v>100382</v>
      </c>
      <c r="B17738" s="275" t="s">
        <v>0</v>
      </c>
      <c r="C17738" s="1329" t="s">
        <v>1075</v>
      </c>
      <c r="D17738" s="514" t="s">
        <v>32</v>
      </c>
      <c r="E17738" s="673">
        <v>29.86</v>
      </c>
      <c r="F17738" s="761"/>
    </row>
    <row r="17739" spans="1:6" customFormat="1" ht="24.75">
      <c r="A17739" s="514">
        <v>100387</v>
      </c>
      <c r="B17739" s="275" t="s">
        <v>0</v>
      </c>
      <c r="C17739" s="1329" t="s">
        <v>990</v>
      </c>
      <c r="D17739" s="514" t="s">
        <v>32</v>
      </c>
      <c r="E17739" s="673">
        <v>66.62</v>
      </c>
      <c r="F17739" s="761"/>
    </row>
    <row r="17740" spans="1:6" customFormat="1" ht="24.75">
      <c r="A17740" s="514">
        <v>100386</v>
      </c>
      <c r="B17740" s="275" t="s">
        <v>0</v>
      </c>
      <c r="C17740" s="1329" t="s">
        <v>989</v>
      </c>
      <c r="D17740" s="514" t="s">
        <v>32</v>
      </c>
      <c r="E17740" s="673">
        <v>54.09</v>
      </c>
      <c r="F17740" s="761"/>
    </row>
    <row r="17741" spans="1:6" customFormat="1" ht="24.75">
      <c r="A17741" s="514">
        <v>100385</v>
      </c>
      <c r="B17741" s="275" t="s">
        <v>0</v>
      </c>
      <c r="C17741" s="1329" t="s">
        <v>988</v>
      </c>
      <c r="D17741" s="514" t="s">
        <v>32</v>
      </c>
      <c r="E17741" s="673">
        <v>42.23</v>
      </c>
      <c r="F17741" s="761"/>
    </row>
    <row r="17742" spans="1:6" customFormat="1" ht="24.75">
      <c r="A17742" s="514">
        <v>100377</v>
      </c>
      <c r="B17742" s="275" t="s">
        <v>0</v>
      </c>
      <c r="C17742" s="1329" t="s">
        <v>1073</v>
      </c>
      <c r="D17742" s="514" t="s">
        <v>30</v>
      </c>
      <c r="E17742" s="673">
        <v>11.84</v>
      </c>
      <c r="F17742" s="761"/>
    </row>
    <row r="17743" spans="1:6" customFormat="1">
      <c r="A17743" s="514">
        <v>100378</v>
      </c>
      <c r="B17743" s="275" t="s">
        <v>0</v>
      </c>
      <c r="C17743" s="1329" t="s">
        <v>1074</v>
      </c>
      <c r="D17743" s="514" t="s">
        <v>30</v>
      </c>
      <c r="E17743" s="673">
        <v>10.92</v>
      </c>
      <c r="F17743" s="761"/>
    </row>
    <row r="17744" spans="1:6" customFormat="1">
      <c r="A17744" s="514">
        <v>92596</v>
      </c>
      <c r="B17744" s="275" t="s">
        <v>0</v>
      </c>
      <c r="C17744" s="1329" t="s">
        <v>20212</v>
      </c>
      <c r="D17744" s="514" t="s">
        <v>28</v>
      </c>
      <c r="E17744" s="673">
        <v>1925.62</v>
      </c>
      <c r="F17744" s="761"/>
    </row>
    <row r="17745" spans="1:6" customFormat="1" ht="24.75">
      <c r="A17745" s="514">
        <v>92616</v>
      </c>
      <c r="B17745" s="275" t="s">
        <v>0</v>
      </c>
      <c r="C17745" s="1329" t="s">
        <v>20222</v>
      </c>
      <c r="D17745" s="514" t="s">
        <v>28</v>
      </c>
      <c r="E17745" s="673">
        <v>1837.56</v>
      </c>
      <c r="F17745" s="761"/>
    </row>
    <row r="17746" spans="1:6" customFormat="1">
      <c r="A17746" s="514">
        <v>92598</v>
      </c>
      <c r="B17746" s="275" t="s">
        <v>0</v>
      </c>
      <c r="C17746" s="1329" t="s">
        <v>20213</v>
      </c>
      <c r="D17746" s="514" t="s">
        <v>28</v>
      </c>
      <c r="E17746" s="673">
        <v>2041.67</v>
      </c>
      <c r="F17746" s="761"/>
    </row>
    <row r="17747" spans="1:6" customFormat="1" ht="24.75">
      <c r="A17747" s="514">
        <v>92618</v>
      </c>
      <c r="B17747" s="275" t="s">
        <v>0</v>
      </c>
      <c r="C17747" s="1329" t="s">
        <v>20223</v>
      </c>
      <c r="D17747" s="514" t="s">
        <v>28</v>
      </c>
      <c r="E17747" s="673">
        <v>1953.61</v>
      </c>
      <c r="F17747" s="761"/>
    </row>
    <row r="17748" spans="1:6" customFormat="1">
      <c r="A17748" s="514">
        <v>92600</v>
      </c>
      <c r="B17748" s="275" t="s">
        <v>0</v>
      </c>
      <c r="C17748" s="1329" t="s">
        <v>20214</v>
      </c>
      <c r="D17748" s="514" t="s">
        <v>28</v>
      </c>
      <c r="E17748" s="673">
        <v>2187.08</v>
      </c>
      <c r="F17748" s="761"/>
    </row>
    <row r="17749" spans="1:6" customFormat="1" ht="24.75">
      <c r="A17749" s="514">
        <v>92620</v>
      </c>
      <c r="B17749" s="275" t="s">
        <v>0</v>
      </c>
      <c r="C17749" s="1329" t="s">
        <v>20224</v>
      </c>
      <c r="D17749" s="514" t="s">
        <v>28</v>
      </c>
      <c r="E17749" s="673">
        <v>2069.66</v>
      </c>
      <c r="F17749" s="761"/>
    </row>
    <row r="17750" spans="1:6" customFormat="1">
      <c r="A17750" s="514">
        <v>92582</v>
      </c>
      <c r="B17750" s="275" t="s">
        <v>0</v>
      </c>
      <c r="C17750" s="1329" t="s">
        <v>20205</v>
      </c>
      <c r="D17750" s="514" t="s">
        <v>28</v>
      </c>
      <c r="E17750" s="673">
        <v>722.21</v>
      </c>
      <c r="F17750" s="761"/>
    </row>
    <row r="17751" spans="1:6" customFormat="1" ht="24.75">
      <c r="A17751" s="514">
        <v>92602</v>
      </c>
      <c r="B17751" s="275" t="s">
        <v>0</v>
      </c>
      <c r="C17751" s="1329" t="s">
        <v>20215</v>
      </c>
      <c r="D17751" s="514" t="s">
        <v>28</v>
      </c>
      <c r="E17751" s="673">
        <v>722.21</v>
      </c>
      <c r="F17751" s="761"/>
    </row>
    <row r="17752" spans="1:6" customFormat="1">
      <c r="A17752" s="514">
        <v>92584</v>
      </c>
      <c r="B17752" s="275" t="s">
        <v>0</v>
      </c>
      <c r="C17752" s="1329" t="s">
        <v>20206</v>
      </c>
      <c r="D17752" s="514" t="s">
        <v>28</v>
      </c>
      <c r="E17752" s="673">
        <v>838.27</v>
      </c>
      <c r="F17752" s="761"/>
    </row>
    <row r="17753" spans="1:6" customFormat="1" ht="24.75">
      <c r="A17753" s="514">
        <v>92604</v>
      </c>
      <c r="B17753" s="275" t="s">
        <v>0</v>
      </c>
      <c r="C17753" s="1329" t="s">
        <v>20216</v>
      </c>
      <c r="D17753" s="514" t="s">
        <v>28</v>
      </c>
      <c r="E17753" s="673">
        <v>808.91</v>
      </c>
      <c r="F17753" s="761"/>
    </row>
    <row r="17754" spans="1:6" customFormat="1">
      <c r="A17754" s="514">
        <v>92586</v>
      </c>
      <c r="B17754" s="275" t="s">
        <v>0</v>
      </c>
      <c r="C17754" s="1329" t="s">
        <v>20207</v>
      </c>
      <c r="D17754" s="514" t="s">
        <v>28</v>
      </c>
      <c r="E17754" s="673">
        <v>954.32</v>
      </c>
      <c r="F17754" s="761"/>
    </row>
    <row r="17755" spans="1:6" customFormat="1" ht="24.75">
      <c r="A17755" s="514">
        <v>92606</v>
      </c>
      <c r="B17755" s="275" t="s">
        <v>0</v>
      </c>
      <c r="C17755" s="1329" t="s">
        <v>20217</v>
      </c>
      <c r="D17755" s="514" t="s">
        <v>28</v>
      </c>
      <c r="E17755" s="673">
        <v>924.97</v>
      </c>
      <c r="F17755" s="761"/>
    </row>
    <row r="17756" spans="1:6" customFormat="1">
      <c r="A17756" s="514">
        <v>92588</v>
      </c>
      <c r="B17756" s="275" t="s">
        <v>0</v>
      </c>
      <c r="C17756" s="1329" t="s">
        <v>20208</v>
      </c>
      <c r="D17756" s="514" t="s">
        <v>28</v>
      </c>
      <c r="E17756" s="673">
        <v>1210.18</v>
      </c>
      <c r="F17756" s="761"/>
    </row>
    <row r="17757" spans="1:6" customFormat="1" ht="24.75">
      <c r="A17757" s="514">
        <v>92608</v>
      </c>
      <c r="B17757" s="275" t="s">
        <v>0</v>
      </c>
      <c r="C17757" s="1329" t="s">
        <v>20218</v>
      </c>
      <c r="D17757" s="514" t="s">
        <v>28</v>
      </c>
      <c r="E17757" s="673">
        <v>1151.47</v>
      </c>
      <c r="F17757" s="761"/>
    </row>
    <row r="17758" spans="1:6" customFormat="1">
      <c r="A17758" s="514">
        <v>92590</v>
      </c>
      <c r="B17758" s="275" t="s">
        <v>0</v>
      </c>
      <c r="C17758" s="1329" t="s">
        <v>20209</v>
      </c>
      <c r="D17758" s="514" t="s">
        <v>28</v>
      </c>
      <c r="E17758" s="673">
        <v>1326.23</v>
      </c>
      <c r="F17758" s="761"/>
    </row>
    <row r="17759" spans="1:6" customFormat="1" ht="24.75">
      <c r="A17759" s="514">
        <v>92610</v>
      </c>
      <c r="B17759" s="275" t="s">
        <v>0</v>
      </c>
      <c r="C17759" s="1329" t="s">
        <v>20219</v>
      </c>
      <c r="D17759" s="514" t="s">
        <v>28</v>
      </c>
      <c r="E17759" s="673">
        <v>1267.53</v>
      </c>
      <c r="F17759" s="761"/>
    </row>
    <row r="17760" spans="1:6" customFormat="1">
      <c r="A17760" s="514">
        <v>92592</v>
      </c>
      <c r="B17760" s="275" t="s">
        <v>0</v>
      </c>
      <c r="C17760" s="1329" t="s">
        <v>20210</v>
      </c>
      <c r="D17760" s="514" t="s">
        <v>28</v>
      </c>
      <c r="E17760" s="673">
        <v>1490.58</v>
      </c>
      <c r="F17760" s="761"/>
    </row>
    <row r="17761" spans="1:6" customFormat="1" ht="24.75">
      <c r="A17761" s="514">
        <v>92612</v>
      </c>
      <c r="B17761" s="275" t="s">
        <v>0</v>
      </c>
      <c r="C17761" s="1329" t="s">
        <v>20220</v>
      </c>
      <c r="D17761" s="514" t="s">
        <v>28</v>
      </c>
      <c r="E17761" s="673">
        <v>1431.87</v>
      </c>
      <c r="F17761" s="761"/>
    </row>
    <row r="17762" spans="1:6" customFormat="1">
      <c r="A17762" s="514">
        <v>92594</v>
      </c>
      <c r="B17762" s="275" t="s">
        <v>0</v>
      </c>
      <c r="C17762" s="1329" t="s">
        <v>20211</v>
      </c>
      <c r="D17762" s="514" t="s">
        <v>28</v>
      </c>
      <c r="E17762" s="673">
        <v>1726.93</v>
      </c>
      <c r="F17762" s="761"/>
    </row>
    <row r="17763" spans="1:6" customFormat="1" ht="24.75">
      <c r="A17763" s="514">
        <v>92614</v>
      </c>
      <c r="B17763" s="275" t="s">
        <v>0</v>
      </c>
      <c r="C17763" s="1329" t="s">
        <v>20221</v>
      </c>
      <c r="D17763" s="514" t="s">
        <v>28</v>
      </c>
      <c r="E17763" s="673">
        <v>1609.52</v>
      </c>
      <c r="F17763" s="761"/>
    </row>
    <row r="17764" spans="1:6" customFormat="1" ht="24.75">
      <c r="A17764" s="514">
        <v>92552</v>
      </c>
      <c r="B17764" s="275" t="s">
        <v>0</v>
      </c>
      <c r="C17764" s="1329" t="s">
        <v>970</v>
      </c>
      <c r="D17764" s="514" t="s">
        <v>28</v>
      </c>
      <c r="E17764" s="673">
        <v>3147.45</v>
      </c>
      <c r="F17764" s="761"/>
    </row>
    <row r="17765" spans="1:6" customFormat="1" ht="24.75">
      <c r="A17765" s="514">
        <v>92562</v>
      </c>
      <c r="B17765" s="275" t="s">
        <v>0</v>
      </c>
      <c r="C17765" s="1329" t="s">
        <v>980</v>
      </c>
      <c r="D17765" s="514" t="s">
        <v>28</v>
      </c>
      <c r="E17765" s="673">
        <v>3067.13</v>
      </c>
      <c r="F17765" s="761"/>
    </row>
    <row r="17766" spans="1:6" customFormat="1" ht="24.75">
      <c r="A17766" s="514">
        <v>92553</v>
      </c>
      <c r="B17766" s="275" t="s">
        <v>0</v>
      </c>
      <c r="C17766" s="1329" t="s">
        <v>971</v>
      </c>
      <c r="D17766" s="514" t="s">
        <v>28</v>
      </c>
      <c r="E17766" s="673">
        <v>3607.83</v>
      </c>
      <c r="F17766" s="761"/>
    </row>
    <row r="17767" spans="1:6" customFormat="1" ht="24.75">
      <c r="A17767" s="514">
        <v>92563</v>
      </c>
      <c r="B17767" s="275" t="s">
        <v>0</v>
      </c>
      <c r="C17767" s="1329" t="s">
        <v>981</v>
      </c>
      <c r="D17767" s="514" t="s">
        <v>28</v>
      </c>
      <c r="E17767" s="673">
        <v>3513.91</v>
      </c>
      <c r="F17767" s="761"/>
    </row>
    <row r="17768" spans="1:6" customFormat="1" ht="24.75">
      <c r="A17768" s="514">
        <v>92554</v>
      </c>
      <c r="B17768" s="275" t="s">
        <v>0</v>
      </c>
      <c r="C17768" s="1329" t="s">
        <v>972</v>
      </c>
      <c r="D17768" s="514" t="s">
        <v>28</v>
      </c>
      <c r="E17768" s="673">
        <v>3748.9</v>
      </c>
      <c r="F17768" s="761"/>
    </row>
    <row r="17769" spans="1:6" customFormat="1" ht="24.75">
      <c r="A17769" s="514">
        <v>92564</v>
      </c>
      <c r="B17769" s="275" t="s">
        <v>0</v>
      </c>
      <c r="C17769" s="1329" t="s">
        <v>982</v>
      </c>
      <c r="D17769" s="514" t="s">
        <v>28</v>
      </c>
      <c r="E17769" s="673">
        <v>3633.86</v>
      </c>
      <c r="F17769" s="761"/>
    </row>
    <row r="17770" spans="1:6" customFormat="1" ht="24.75">
      <c r="A17770" s="514">
        <v>92545</v>
      </c>
      <c r="B17770" s="275" t="s">
        <v>0</v>
      </c>
      <c r="C17770" s="1329" t="s">
        <v>963</v>
      </c>
      <c r="D17770" s="514" t="s">
        <v>28</v>
      </c>
      <c r="E17770" s="673">
        <v>1259.3399999999999</v>
      </c>
      <c r="F17770" s="761"/>
    </row>
    <row r="17771" spans="1:6" customFormat="1" ht="24.75">
      <c r="A17771" s="514">
        <v>92555</v>
      </c>
      <c r="B17771" s="275" t="s">
        <v>0</v>
      </c>
      <c r="C17771" s="1329" t="s">
        <v>973</v>
      </c>
      <c r="D17771" s="514" t="s">
        <v>28</v>
      </c>
      <c r="E17771" s="673">
        <v>1240.31</v>
      </c>
      <c r="F17771" s="761"/>
    </row>
    <row r="17772" spans="1:6" customFormat="1" ht="24.75">
      <c r="A17772" s="514">
        <v>92546</v>
      </c>
      <c r="B17772" s="275" t="s">
        <v>0</v>
      </c>
      <c r="C17772" s="1329" t="s">
        <v>964</v>
      </c>
      <c r="D17772" s="514" t="s">
        <v>28</v>
      </c>
      <c r="E17772" s="673">
        <v>1548.62</v>
      </c>
      <c r="F17772" s="761"/>
    </row>
    <row r="17773" spans="1:6" customFormat="1" ht="24.75">
      <c r="A17773" s="514">
        <v>92556</v>
      </c>
      <c r="B17773" s="275" t="s">
        <v>0</v>
      </c>
      <c r="C17773" s="1329" t="s">
        <v>974</v>
      </c>
      <c r="D17773" s="514" t="s">
        <v>28</v>
      </c>
      <c r="E17773" s="673">
        <v>1515.27</v>
      </c>
      <c r="F17773" s="761"/>
    </row>
    <row r="17774" spans="1:6" customFormat="1" ht="24.75">
      <c r="A17774" s="514">
        <v>92547</v>
      </c>
      <c r="B17774" s="275" t="s">
        <v>0</v>
      </c>
      <c r="C17774" s="1329" t="s">
        <v>965</v>
      </c>
      <c r="D17774" s="514" t="s">
        <v>28</v>
      </c>
      <c r="E17774" s="673">
        <v>1643.89</v>
      </c>
      <c r="F17774" s="761"/>
    </row>
    <row r="17775" spans="1:6" customFormat="1" ht="24.75">
      <c r="A17775" s="514">
        <v>92557</v>
      </c>
      <c r="B17775" s="275" t="s">
        <v>0</v>
      </c>
      <c r="C17775" s="1329" t="s">
        <v>975</v>
      </c>
      <c r="D17775" s="514" t="s">
        <v>28</v>
      </c>
      <c r="E17775" s="673">
        <v>1610.53</v>
      </c>
      <c r="F17775" s="761"/>
    </row>
    <row r="17776" spans="1:6" customFormat="1" ht="24.75">
      <c r="A17776" s="514">
        <v>92548</v>
      </c>
      <c r="B17776" s="275" t="s">
        <v>0</v>
      </c>
      <c r="C17776" s="1329" t="s">
        <v>966</v>
      </c>
      <c r="D17776" s="514" t="s">
        <v>28</v>
      </c>
      <c r="E17776" s="673">
        <v>1831.11</v>
      </c>
      <c r="F17776" s="761"/>
    </row>
    <row r="17777" spans="1:6" customFormat="1" ht="24.75">
      <c r="A17777" s="514">
        <v>92558</v>
      </c>
      <c r="B17777" s="275" t="s">
        <v>0</v>
      </c>
      <c r="C17777" s="1329" t="s">
        <v>976</v>
      </c>
      <c r="D17777" s="514" t="s">
        <v>28</v>
      </c>
      <c r="E17777" s="673">
        <v>1812.07</v>
      </c>
      <c r="F17777" s="761"/>
    </row>
    <row r="17778" spans="1:6" customFormat="1" ht="24.75">
      <c r="A17778" s="514">
        <v>92549</v>
      </c>
      <c r="B17778" s="275" t="s">
        <v>0</v>
      </c>
      <c r="C17778" s="1329" t="s">
        <v>967</v>
      </c>
      <c r="D17778" s="514" t="s">
        <v>28</v>
      </c>
      <c r="E17778" s="673">
        <v>2280.88</v>
      </c>
      <c r="F17778" s="761"/>
    </row>
    <row r="17779" spans="1:6" customFormat="1" ht="24.75">
      <c r="A17779" s="514">
        <v>92559</v>
      </c>
      <c r="B17779" s="275" t="s">
        <v>0</v>
      </c>
      <c r="C17779" s="1329" t="s">
        <v>977</v>
      </c>
      <c r="D17779" s="514" t="s">
        <v>28</v>
      </c>
      <c r="E17779" s="673">
        <v>2245.4299999999998</v>
      </c>
      <c r="F17779" s="761"/>
    </row>
    <row r="17780" spans="1:6" customFormat="1" ht="24.75">
      <c r="A17780" s="514">
        <v>92550</v>
      </c>
      <c r="B17780" s="275" t="s">
        <v>0</v>
      </c>
      <c r="C17780" s="1329" t="s">
        <v>968</v>
      </c>
      <c r="D17780" s="514" t="s">
        <v>28</v>
      </c>
      <c r="E17780" s="673">
        <v>2768.76</v>
      </c>
      <c r="F17780" s="761"/>
    </row>
    <row r="17781" spans="1:6" customFormat="1" ht="24.75">
      <c r="A17781" s="514">
        <v>92560</v>
      </c>
      <c r="B17781" s="275" t="s">
        <v>0</v>
      </c>
      <c r="C17781" s="1329" t="s">
        <v>978</v>
      </c>
      <c r="D17781" s="514" t="s">
        <v>28</v>
      </c>
      <c r="E17781" s="673">
        <v>2720.49</v>
      </c>
      <c r="F17781" s="761"/>
    </row>
    <row r="17782" spans="1:6" customFormat="1" ht="24.75">
      <c r="A17782" s="514">
        <v>92551</v>
      </c>
      <c r="B17782" s="275" t="s">
        <v>0</v>
      </c>
      <c r="C17782" s="1329" t="s">
        <v>969</v>
      </c>
      <c r="D17782" s="514" t="s">
        <v>28</v>
      </c>
      <c r="E17782" s="673">
        <v>2891.67</v>
      </c>
      <c r="F17782" s="761"/>
    </row>
    <row r="17783" spans="1:6" customFormat="1" ht="24.75">
      <c r="A17783" s="514">
        <v>92561</v>
      </c>
      <c r="B17783" s="275" t="s">
        <v>0</v>
      </c>
      <c r="C17783" s="1329" t="s">
        <v>979</v>
      </c>
      <c r="D17783" s="514" t="s">
        <v>28</v>
      </c>
      <c r="E17783" s="673">
        <v>2844.7</v>
      </c>
      <c r="F17783" s="761"/>
    </row>
    <row r="17784" spans="1:6" customFormat="1" ht="24.75">
      <c r="A17784" s="514">
        <v>92262</v>
      </c>
      <c r="B17784" s="275" t="s">
        <v>0</v>
      </c>
      <c r="C17784" s="1329" t="s">
        <v>956</v>
      </c>
      <c r="D17784" s="514" t="s">
        <v>28</v>
      </c>
      <c r="E17784" s="673">
        <v>835.17</v>
      </c>
      <c r="F17784" s="761"/>
    </row>
    <row r="17785" spans="1:6" customFormat="1" ht="24.75">
      <c r="A17785" s="514">
        <v>92259</v>
      </c>
      <c r="B17785" s="275" t="s">
        <v>0</v>
      </c>
      <c r="C17785" s="1329" t="s">
        <v>953</v>
      </c>
      <c r="D17785" s="514" t="s">
        <v>28</v>
      </c>
      <c r="E17785" s="673">
        <v>577.70000000000005</v>
      </c>
      <c r="F17785" s="761"/>
    </row>
    <row r="17786" spans="1:6" customFormat="1" ht="24.75">
      <c r="A17786" s="514">
        <v>92260</v>
      </c>
      <c r="B17786" s="275" t="s">
        <v>0</v>
      </c>
      <c r="C17786" s="1329" t="s">
        <v>954</v>
      </c>
      <c r="D17786" s="514" t="s">
        <v>28</v>
      </c>
      <c r="E17786" s="673">
        <v>650.63</v>
      </c>
      <c r="F17786" s="761"/>
    </row>
    <row r="17787" spans="1:6" customFormat="1" ht="24.75">
      <c r="A17787" s="514">
        <v>92261</v>
      </c>
      <c r="B17787" s="275" t="s">
        <v>0</v>
      </c>
      <c r="C17787" s="1329" t="s">
        <v>955</v>
      </c>
      <c r="D17787" s="514" t="s">
        <v>28</v>
      </c>
      <c r="E17787" s="673">
        <v>721.34</v>
      </c>
      <c r="F17787" s="761"/>
    </row>
    <row r="17788" spans="1:6" customFormat="1">
      <c r="A17788" s="514">
        <v>92258</v>
      </c>
      <c r="B17788" s="275" t="s">
        <v>0</v>
      </c>
      <c r="C17788" s="1329" t="s">
        <v>1038</v>
      </c>
      <c r="D17788" s="514" t="s">
        <v>28</v>
      </c>
      <c r="E17788" s="673">
        <v>385.1</v>
      </c>
      <c r="F17788" s="761"/>
    </row>
    <row r="17789" spans="1:6" customFormat="1">
      <c r="A17789" s="514">
        <v>92255</v>
      </c>
      <c r="B17789" s="275" t="s">
        <v>0</v>
      </c>
      <c r="C17789" s="1329" t="s">
        <v>1035</v>
      </c>
      <c r="D17789" s="514" t="s">
        <v>28</v>
      </c>
      <c r="E17789" s="673">
        <v>210.27</v>
      </c>
      <c r="F17789" s="761"/>
    </row>
    <row r="17790" spans="1:6" customFormat="1">
      <c r="A17790" s="514">
        <v>92256</v>
      </c>
      <c r="B17790" s="275" t="s">
        <v>0</v>
      </c>
      <c r="C17790" s="1329" t="s">
        <v>1036</v>
      </c>
      <c r="D17790" s="514" t="s">
        <v>28</v>
      </c>
      <c r="E17790" s="673">
        <v>259.14</v>
      </c>
      <c r="F17790" s="761"/>
    </row>
    <row r="17791" spans="1:6" customFormat="1">
      <c r="A17791" s="514">
        <v>92257</v>
      </c>
      <c r="B17791" s="275" t="s">
        <v>0</v>
      </c>
      <c r="C17791" s="1329" t="s">
        <v>1037</v>
      </c>
      <c r="D17791" s="514" t="s">
        <v>28</v>
      </c>
      <c r="E17791" s="673">
        <v>307.43</v>
      </c>
      <c r="F17791" s="761"/>
    </row>
    <row r="17792" spans="1:6" customFormat="1">
      <c r="A17792" s="514">
        <v>100393</v>
      </c>
      <c r="B17792" s="275" t="s">
        <v>0</v>
      </c>
      <c r="C17792" s="1329" t="s">
        <v>996</v>
      </c>
      <c r="D17792" s="514" t="s">
        <v>32</v>
      </c>
      <c r="E17792" s="673">
        <v>23.72</v>
      </c>
      <c r="F17792" s="761"/>
    </row>
    <row r="17793" spans="1:6" customFormat="1" ht="24.75">
      <c r="A17793" s="514">
        <v>100389</v>
      </c>
      <c r="B17793" s="275" t="s">
        <v>0</v>
      </c>
      <c r="C17793" s="1329" t="s">
        <v>992</v>
      </c>
      <c r="D17793" s="514" t="s">
        <v>32</v>
      </c>
      <c r="E17793" s="673">
        <v>20.65</v>
      </c>
      <c r="F17793" s="761"/>
    </row>
    <row r="17794" spans="1:6" customFormat="1">
      <c r="A17794" s="514">
        <v>100395</v>
      </c>
      <c r="B17794" s="275" t="s">
        <v>0</v>
      </c>
      <c r="C17794" s="1329" t="s">
        <v>998</v>
      </c>
      <c r="D17794" s="514" t="s">
        <v>32</v>
      </c>
      <c r="E17794" s="673">
        <v>28.06</v>
      </c>
      <c r="F17794" s="761"/>
    </row>
    <row r="17795" spans="1:6" customFormat="1" ht="24.75">
      <c r="A17795" s="514">
        <v>100391</v>
      </c>
      <c r="B17795" s="275" t="s">
        <v>0</v>
      </c>
      <c r="C17795" s="1329" t="s">
        <v>994</v>
      </c>
      <c r="D17795" s="514" t="s">
        <v>32</v>
      </c>
      <c r="E17795" s="673">
        <v>23.51</v>
      </c>
      <c r="F17795" s="761"/>
    </row>
    <row r="17796" spans="1:6" customFormat="1">
      <c r="A17796" s="514">
        <v>100392</v>
      </c>
      <c r="B17796" s="275" t="s">
        <v>0</v>
      </c>
      <c r="C17796" s="1329" t="s">
        <v>995</v>
      </c>
      <c r="D17796" s="514" t="s">
        <v>32</v>
      </c>
      <c r="E17796" s="673">
        <v>18.66</v>
      </c>
      <c r="F17796" s="761"/>
    </row>
    <row r="17797" spans="1:6" customFormat="1" ht="24.75">
      <c r="A17797" s="514">
        <v>100388</v>
      </c>
      <c r="B17797" s="275" t="s">
        <v>0</v>
      </c>
      <c r="C17797" s="1329" t="s">
        <v>991</v>
      </c>
      <c r="D17797" s="514" t="s">
        <v>32</v>
      </c>
      <c r="E17797" s="673">
        <v>23.72</v>
      </c>
      <c r="F17797" s="761"/>
    </row>
    <row r="17798" spans="1:6" customFormat="1">
      <c r="A17798" s="514">
        <v>100394</v>
      </c>
      <c r="B17798" s="275" t="s">
        <v>0</v>
      </c>
      <c r="C17798" s="1329" t="s">
        <v>997</v>
      </c>
      <c r="D17798" s="514" t="s">
        <v>32</v>
      </c>
      <c r="E17798" s="673">
        <v>22.04</v>
      </c>
      <c r="F17798" s="761"/>
    </row>
    <row r="17799" spans="1:6" customFormat="1" ht="24.75">
      <c r="A17799" s="514">
        <v>100390</v>
      </c>
      <c r="B17799" s="275" t="s">
        <v>0</v>
      </c>
      <c r="C17799" s="1329" t="s">
        <v>993</v>
      </c>
      <c r="D17799" s="514" t="s">
        <v>32</v>
      </c>
      <c r="E17799" s="673">
        <v>28.06</v>
      </c>
      <c r="F17799" s="761"/>
    </row>
    <row r="17800" spans="1:6" customFormat="1" ht="24.75">
      <c r="A17800" s="514">
        <v>92575</v>
      </c>
      <c r="B17800" s="275" t="s">
        <v>0</v>
      </c>
      <c r="C17800" s="1329" t="s">
        <v>1046</v>
      </c>
      <c r="D17800" s="514" t="s">
        <v>32</v>
      </c>
      <c r="E17800" s="673">
        <v>64.11</v>
      </c>
      <c r="F17800" s="761"/>
    </row>
    <row r="17801" spans="1:6" customFormat="1" ht="24.75">
      <c r="A17801" s="514">
        <v>92569</v>
      </c>
      <c r="B17801" s="275" t="s">
        <v>0</v>
      </c>
      <c r="C17801" s="1329" t="s">
        <v>1040</v>
      </c>
      <c r="D17801" s="514" t="s">
        <v>32</v>
      </c>
      <c r="E17801" s="673">
        <v>69.88</v>
      </c>
      <c r="F17801" s="761"/>
    </row>
    <row r="17802" spans="1:6" customFormat="1" ht="24.75">
      <c r="A17802" s="514">
        <v>92578</v>
      </c>
      <c r="B17802" s="275" t="s">
        <v>0</v>
      </c>
      <c r="C17802" s="1329" t="s">
        <v>1049</v>
      </c>
      <c r="D17802" s="514" t="s">
        <v>32</v>
      </c>
      <c r="E17802" s="673">
        <v>69.53</v>
      </c>
      <c r="F17802" s="761"/>
    </row>
    <row r="17803" spans="1:6" customFormat="1" ht="24.75">
      <c r="A17803" s="514">
        <v>92572</v>
      </c>
      <c r="B17803" s="275" t="s">
        <v>0</v>
      </c>
      <c r="C17803" s="1329" t="s">
        <v>1043</v>
      </c>
      <c r="D17803" s="514" t="s">
        <v>32</v>
      </c>
      <c r="E17803" s="673">
        <v>80.75</v>
      </c>
      <c r="F17803" s="761"/>
    </row>
    <row r="17804" spans="1:6" customFormat="1">
      <c r="A17804" s="514">
        <v>92576</v>
      </c>
      <c r="B17804" s="275" t="s">
        <v>0</v>
      </c>
      <c r="C17804" s="1329" t="s">
        <v>1047</v>
      </c>
      <c r="D17804" s="514" t="s">
        <v>32</v>
      </c>
      <c r="E17804" s="673">
        <v>35.07</v>
      </c>
      <c r="F17804" s="761"/>
    </row>
    <row r="17805" spans="1:6" customFormat="1" ht="24.75">
      <c r="A17805" s="514">
        <v>92570</v>
      </c>
      <c r="B17805" s="275" t="s">
        <v>0</v>
      </c>
      <c r="C17805" s="1329" t="s">
        <v>1041</v>
      </c>
      <c r="D17805" s="514" t="s">
        <v>32</v>
      </c>
      <c r="E17805" s="673">
        <v>44.25</v>
      </c>
      <c r="F17805" s="761"/>
    </row>
    <row r="17806" spans="1:6" customFormat="1">
      <c r="A17806" s="514">
        <v>92579</v>
      </c>
      <c r="B17806" s="275" t="s">
        <v>0</v>
      </c>
      <c r="C17806" s="1329" t="s">
        <v>1050</v>
      </c>
      <c r="D17806" s="514" t="s">
        <v>32</v>
      </c>
      <c r="E17806" s="673">
        <v>38.25</v>
      </c>
      <c r="F17806" s="761"/>
    </row>
    <row r="17807" spans="1:6" customFormat="1" ht="24.75">
      <c r="A17807" s="514">
        <v>92573</v>
      </c>
      <c r="B17807" s="275" t="s">
        <v>0</v>
      </c>
      <c r="C17807" s="1329" t="s">
        <v>1044</v>
      </c>
      <c r="D17807" s="514" t="s">
        <v>32</v>
      </c>
      <c r="E17807" s="673">
        <v>48.24</v>
      </c>
      <c r="F17807" s="761"/>
    </row>
    <row r="17808" spans="1:6" customFormat="1" ht="24.75">
      <c r="A17808" s="514">
        <v>92574</v>
      </c>
      <c r="B17808" s="275" t="s">
        <v>0</v>
      </c>
      <c r="C17808" s="1329" t="s">
        <v>1045</v>
      </c>
      <c r="D17808" s="514" t="s">
        <v>32</v>
      </c>
      <c r="E17808" s="673">
        <v>127.98</v>
      </c>
      <c r="F17808" s="761"/>
    </row>
    <row r="17809" spans="1:6" customFormat="1" ht="24.75">
      <c r="A17809" s="514">
        <v>92568</v>
      </c>
      <c r="B17809" s="275" t="s">
        <v>0</v>
      </c>
      <c r="C17809" s="1329" t="s">
        <v>1039</v>
      </c>
      <c r="D17809" s="514" t="s">
        <v>32</v>
      </c>
      <c r="E17809" s="673">
        <v>125.74</v>
      </c>
      <c r="F17809" s="761"/>
    </row>
    <row r="17810" spans="1:6" customFormat="1" ht="24.75">
      <c r="A17810" s="514">
        <v>92577</v>
      </c>
      <c r="B17810" s="275" t="s">
        <v>0</v>
      </c>
      <c r="C17810" s="1329" t="s">
        <v>1048</v>
      </c>
      <c r="D17810" s="514" t="s">
        <v>32</v>
      </c>
      <c r="E17810" s="673">
        <v>137.66999999999999</v>
      </c>
      <c r="F17810" s="761"/>
    </row>
    <row r="17811" spans="1:6" customFormat="1" ht="24.75">
      <c r="A17811" s="514">
        <v>92571</v>
      </c>
      <c r="B17811" s="275" t="s">
        <v>0</v>
      </c>
      <c r="C17811" s="1329" t="s">
        <v>1042</v>
      </c>
      <c r="D17811" s="514" t="s">
        <v>32</v>
      </c>
      <c r="E17811" s="673">
        <v>135.05000000000001</v>
      </c>
      <c r="F17811" s="761"/>
    </row>
    <row r="17812" spans="1:6" customFormat="1" ht="24.75">
      <c r="A17812" s="514">
        <v>92581</v>
      </c>
      <c r="B17812" s="275" t="s">
        <v>0</v>
      </c>
      <c r="C17812" s="1329" t="s">
        <v>1052</v>
      </c>
      <c r="D17812" s="514" t="s">
        <v>32</v>
      </c>
      <c r="E17812" s="673">
        <v>49.7</v>
      </c>
      <c r="F17812" s="761"/>
    </row>
    <row r="17813" spans="1:6" customFormat="1" ht="24.75">
      <c r="A17813" s="514">
        <v>104314</v>
      </c>
      <c r="B17813" s="275" t="s">
        <v>0</v>
      </c>
      <c r="C17813" s="1329" t="s">
        <v>9325</v>
      </c>
      <c r="D17813" s="514" t="s">
        <v>30</v>
      </c>
      <c r="E17813" s="673">
        <v>11.03</v>
      </c>
      <c r="F17813" s="761"/>
    </row>
    <row r="17814" spans="1:6" customFormat="1" ht="24.75">
      <c r="A17814" s="514">
        <v>92580</v>
      </c>
      <c r="B17814" s="275" t="s">
        <v>0</v>
      </c>
      <c r="C17814" s="1329" t="s">
        <v>1051</v>
      </c>
      <c r="D17814" s="514" t="s">
        <v>32</v>
      </c>
      <c r="E17814" s="673">
        <v>47.87</v>
      </c>
      <c r="F17814" s="761"/>
    </row>
    <row r="17815" spans="1:6" customFormat="1" ht="24.75">
      <c r="A17815" s="514">
        <v>92541</v>
      </c>
      <c r="B17815" s="275" t="s">
        <v>0</v>
      </c>
      <c r="C17815" s="1329" t="s">
        <v>959</v>
      </c>
      <c r="D17815" s="514" t="s">
        <v>32</v>
      </c>
      <c r="E17815" s="673">
        <v>106.73</v>
      </c>
      <c r="F17815" s="761"/>
    </row>
    <row r="17816" spans="1:6" customFormat="1" ht="24.75">
      <c r="A17816" s="514">
        <v>92539</v>
      </c>
      <c r="B17816" s="275" t="s">
        <v>0</v>
      </c>
      <c r="C17816" s="1329" t="s">
        <v>957</v>
      </c>
      <c r="D17816" s="514" t="s">
        <v>32</v>
      </c>
      <c r="E17816" s="673">
        <v>98.68</v>
      </c>
      <c r="F17816" s="761"/>
    </row>
    <row r="17817" spans="1:6" customFormat="1" ht="24.75">
      <c r="A17817" s="514">
        <v>92542</v>
      </c>
      <c r="B17817" s="275" t="s">
        <v>0</v>
      </c>
      <c r="C17817" s="1329" t="s">
        <v>960</v>
      </c>
      <c r="D17817" s="514" t="s">
        <v>32</v>
      </c>
      <c r="E17817" s="673">
        <v>128.9</v>
      </c>
      <c r="F17817" s="761"/>
    </row>
    <row r="17818" spans="1:6" customFormat="1" ht="24.75">
      <c r="A17818" s="514">
        <v>92540</v>
      </c>
      <c r="B17818" s="275" t="s">
        <v>0</v>
      </c>
      <c r="C17818" s="1329" t="s">
        <v>958</v>
      </c>
      <c r="D17818" s="514" t="s">
        <v>32</v>
      </c>
      <c r="E17818" s="673">
        <v>109.66</v>
      </c>
      <c r="F17818" s="761"/>
    </row>
    <row r="17819" spans="1:6" customFormat="1" ht="24.75">
      <c r="A17819" s="514">
        <v>92544</v>
      </c>
      <c r="B17819" s="275" t="s">
        <v>0</v>
      </c>
      <c r="C17819" s="1329" t="s">
        <v>962</v>
      </c>
      <c r="D17819" s="514" t="s">
        <v>32</v>
      </c>
      <c r="E17819" s="673">
        <v>24.07</v>
      </c>
      <c r="F17819" s="761"/>
    </row>
    <row r="17820" spans="1:6" customFormat="1" ht="24.75">
      <c r="A17820" s="514">
        <v>92543</v>
      </c>
      <c r="B17820" s="275" t="s">
        <v>0</v>
      </c>
      <c r="C17820" s="1329" t="s">
        <v>961</v>
      </c>
      <c r="D17820" s="514" t="s">
        <v>32</v>
      </c>
      <c r="E17820" s="673">
        <v>30.19</v>
      </c>
      <c r="F17820" s="761"/>
    </row>
    <row r="17821" spans="1:6" customFormat="1">
      <c r="A17821" s="514">
        <v>97725</v>
      </c>
      <c r="B17821" s="275" t="s">
        <v>0</v>
      </c>
      <c r="C17821" s="1329" t="s">
        <v>24844</v>
      </c>
      <c r="D17821" s="514" t="s">
        <v>34</v>
      </c>
      <c r="E17821" s="673">
        <v>0</v>
      </c>
      <c r="F17821" s="761"/>
    </row>
    <row r="17822" spans="1:6" customFormat="1">
      <c r="A17822" s="514">
        <v>97721</v>
      </c>
      <c r="B17822" s="275" t="s">
        <v>0</v>
      </c>
      <c r="C17822" s="1329" t="s">
        <v>24845</v>
      </c>
      <c r="D17822" s="514" t="s">
        <v>34</v>
      </c>
      <c r="E17822" s="673">
        <v>0</v>
      </c>
      <c r="F17822" s="761"/>
    </row>
    <row r="17823" spans="1:6" customFormat="1">
      <c r="A17823" s="514">
        <v>97722</v>
      </c>
      <c r="B17823" s="275" t="s">
        <v>0</v>
      </c>
      <c r="C17823" s="1329" t="s">
        <v>24846</v>
      </c>
      <c r="D17823" s="514" t="s">
        <v>34</v>
      </c>
      <c r="E17823" s="673">
        <v>0</v>
      </c>
      <c r="F17823" s="761"/>
    </row>
    <row r="17824" spans="1:6" customFormat="1">
      <c r="A17824" s="514">
        <v>97724</v>
      </c>
      <c r="B17824" s="275" t="s">
        <v>0</v>
      </c>
      <c r="C17824" s="1329" t="s">
        <v>24847</v>
      </c>
      <c r="D17824" s="514" t="s">
        <v>34</v>
      </c>
      <c r="E17824" s="673">
        <v>0</v>
      </c>
      <c r="F17824" s="761"/>
    </row>
    <row r="17825" spans="1:6" customFormat="1">
      <c r="A17825" s="514">
        <v>97719</v>
      </c>
      <c r="B17825" s="275" t="s">
        <v>0</v>
      </c>
      <c r="C17825" s="1329" t="s">
        <v>24848</v>
      </c>
      <c r="D17825" s="514" t="s">
        <v>34</v>
      </c>
      <c r="E17825" s="673">
        <v>0</v>
      </c>
      <c r="F17825" s="761"/>
    </row>
    <row r="17826" spans="1:6" customFormat="1">
      <c r="A17826" s="514">
        <v>97723</v>
      </c>
      <c r="B17826" s="275" t="s">
        <v>0</v>
      </c>
      <c r="C17826" s="1329" t="s">
        <v>24849</v>
      </c>
      <c r="D17826" s="514" t="s">
        <v>34</v>
      </c>
      <c r="E17826" s="673">
        <v>0</v>
      </c>
      <c r="F17826" s="761"/>
    </row>
    <row r="17827" spans="1:6" customFormat="1">
      <c r="A17827" s="514">
        <v>104946</v>
      </c>
      <c r="B17827" s="275" t="s">
        <v>0</v>
      </c>
      <c r="C17827" s="1329" t="s">
        <v>24850</v>
      </c>
      <c r="D17827" s="514" t="s">
        <v>34</v>
      </c>
      <c r="E17827" s="673">
        <v>0</v>
      </c>
      <c r="F17827" s="761"/>
    </row>
    <row r="17828" spans="1:6" customFormat="1">
      <c r="A17828" s="514">
        <v>104944</v>
      </c>
      <c r="B17828" s="275" t="s">
        <v>0</v>
      </c>
      <c r="C17828" s="1329" t="s">
        <v>24851</v>
      </c>
      <c r="D17828" s="514" t="s">
        <v>34</v>
      </c>
      <c r="E17828" s="673">
        <v>0</v>
      </c>
      <c r="F17828" s="761"/>
    </row>
    <row r="17829" spans="1:6" customFormat="1">
      <c r="A17829" s="514">
        <v>104945</v>
      </c>
      <c r="B17829" s="275" t="s">
        <v>0</v>
      </c>
      <c r="C17829" s="1329" t="s">
        <v>24852</v>
      </c>
      <c r="D17829" s="514" t="s">
        <v>34</v>
      </c>
      <c r="E17829" s="673">
        <v>0</v>
      </c>
      <c r="F17829" s="761"/>
    </row>
    <row r="17830" spans="1:6" customFormat="1">
      <c r="A17830" s="514">
        <v>97720</v>
      </c>
      <c r="B17830" s="275" t="s">
        <v>0</v>
      </c>
      <c r="C17830" s="1329" t="s">
        <v>24853</v>
      </c>
      <c r="D17830" s="514" t="s">
        <v>34</v>
      </c>
      <c r="E17830" s="673">
        <v>0</v>
      </c>
      <c r="F17830" s="761"/>
    </row>
    <row r="17831" spans="1:6" customFormat="1">
      <c r="A17831" s="514">
        <v>97740</v>
      </c>
      <c r="B17831" s="275" t="s">
        <v>0</v>
      </c>
      <c r="C17831" s="1329" t="s">
        <v>13763</v>
      </c>
      <c r="D17831" s="514" t="s">
        <v>34</v>
      </c>
      <c r="E17831" s="673">
        <v>2188.89</v>
      </c>
      <c r="F17831" s="761"/>
    </row>
    <row r="17832" spans="1:6" customFormat="1">
      <c r="A17832" s="514">
        <v>97738</v>
      </c>
      <c r="B17832" s="275" t="s">
        <v>0</v>
      </c>
      <c r="C17832" s="1329" t="s">
        <v>20235</v>
      </c>
      <c r="D17832" s="514" t="s">
        <v>34</v>
      </c>
      <c r="E17832" s="673">
        <v>4368.8999999999996</v>
      </c>
      <c r="F17832" s="761"/>
    </row>
    <row r="17833" spans="1:6" customFormat="1">
      <c r="A17833" s="514">
        <v>97739</v>
      </c>
      <c r="B17833" s="275" t="s">
        <v>0</v>
      </c>
      <c r="C17833" s="1329" t="s">
        <v>13762</v>
      </c>
      <c r="D17833" s="514" t="s">
        <v>34</v>
      </c>
      <c r="E17833" s="673">
        <v>3118.94</v>
      </c>
      <c r="F17833" s="761"/>
    </row>
    <row r="17834" spans="1:6" customFormat="1">
      <c r="A17834" s="514">
        <v>97736</v>
      </c>
      <c r="B17834" s="275" t="s">
        <v>0</v>
      </c>
      <c r="C17834" s="1329" t="s">
        <v>13761</v>
      </c>
      <c r="D17834" s="514" t="s">
        <v>34</v>
      </c>
      <c r="E17834" s="673">
        <v>1582.8</v>
      </c>
      <c r="F17834" s="761"/>
    </row>
    <row r="17835" spans="1:6" customFormat="1">
      <c r="A17835" s="514">
        <v>97734</v>
      </c>
      <c r="B17835" s="275" t="s">
        <v>0</v>
      </c>
      <c r="C17835" s="1329" t="s">
        <v>13759</v>
      </c>
      <c r="D17835" s="514" t="s">
        <v>34</v>
      </c>
      <c r="E17835" s="673">
        <v>3227.46</v>
      </c>
      <c r="F17835" s="761"/>
    </row>
    <row r="17836" spans="1:6" customFormat="1">
      <c r="A17836" s="514">
        <v>97735</v>
      </c>
      <c r="B17836" s="275" t="s">
        <v>0</v>
      </c>
      <c r="C17836" s="1329" t="s">
        <v>13760</v>
      </c>
      <c r="D17836" s="514" t="s">
        <v>34</v>
      </c>
      <c r="E17836" s="673">
        <v>2632.6</v>
      </c>
      <c r="F17836" s="761"/>
    </row>
    <row r="17837" spans="1:6" customFormat="1">
      <c r="A17837" s="514">
        <v>97737</v>
      </c>
      <c r="B17837" s="275" t="s">
        <v>0</v>
      </c>
      <c r="C17837" s="1329" t="s">
        <v>22990</v>
      </c>
      <c r="D17837" s="514" t="s">
        <v>34</v>
      </c>
      <c r="E17837" s="673">
        <v>3406.35</v>
      </c>
      <c r="F17837" s="761"/>
    </row>
    <row r="17838" spans="1:6" customFormat="1">
      <c r="A17838" s="514">
        <v>97733</v>
      </c>
      <c r="B17838" s="275" t="s">
        <v>0</v>
      </c>
      <c r="C17838" s="1329" t="s">
        <v>13758</v>
      </c>
      <c r="D17838" s="514" t="s">
        <v>34</v>
      </c>
      <c r="E17838" s="673">
        <v>3685.13</v>
      </c>
      <c r="F17838" s="761"/>
    </row>
    <row r="17839" spans="1:6" customFormat="1">
      <c r="A17839" s="514">
        <v>98616</v>
      </c>
      <c r="B17839" s="275" t="s">
        <v>0</v>
      </c>
      <c r="C17839" s="1329" t="s">
        <v>24854</v>
      </c>
      <c r="D17839" s="514" t="s">
        <v>32</v>
      </c>
      <c r="E17839" s="673">
        <v>265.14999999999998</v>
      </c>
      <c r="F17839" s="761"/>
    </row>
    <row r="17840" spans="1:6" customFormat="1">
      <c r="A17840" s="514">
        <v>98619</v>
      </c>
      <c r="B17840" s="275" t="s">
        <v>0</v>
      </c>
      <c r="C17840" s="1329" t="s">
        <v>24855</v>
      </c>
      <c r="D17840" s="514" t="s">
        <v>32</v>
      </c>
      <c r="E17840" s="673">
        <v>288.76</v>
      </c>
      <c r="F17840" s="761"/>
    </row>
    <row r="17841" spans="1:6" customFormat="1">
      <c r="A17841" s="514">
        <v>98622</v>
      </c>
      <c r="B17841" s="275" t="s">
        <v>0</v>
      </c>
      <c r="C17841" s="1329" t="s">
        <v>24856</v>
      </c>
      <c r="D17841" s="514" t="s">
        <v>32</v>
      </c>
      <c r="E17841" s="673">
        <v>445.15</v>
      </c>
      <c r="F17841" s="761"/>
    </row>
    <row r="17842" spans="1:6" customFormat="1">
      <c r="A17842" s="514">
        <v>98625</v>
      </c>
      <c r="B17842" s="275" t="s">
        <v>0</v>
      </c>
      <c r="C17842" s="1329" t="s">
        <v>24857</v>
      </c>
      <c r="D17842" s="514" t="s">
        <v>32</v>
      </c>
      <c r="E17842" s="673">
        <v>467.01</v>
      </c>
      <c r="F17842" s="761"/>
    </row>
    <row r="17843" spans="1:6" customFormat="1">
      <c r="A17843" s="514">
        <v>105918</v>
      </c>
      <c r="B17843" s="275" t="s">
        <v>0</v>
      </c>
      <c r="C17843" s="1329" t="s">
        <v>24858</v>
      </c>
      <c r="D17843" s="514" t="s">
        <v>32</v>
      </c>
      <c r="E17843" s="673">
        <v>0</v>
      </c>
      <c r="F17843" s="761"/>
    </row>
    <row r="17844" spans="1:6" customFormat="1">
      <c r="A17844" s="514">
        <v>98631</v>
      </c>
      <c r="B17844" s="275" t="s">
        <v>0</v>
      </c>
      <c r="C17844" s="1329" t="s">
        <v>24859</v>
      </c>
      <c r="D17844" s="514" t="s">
        <v>32</v>
      </c>
      <c r="E17844" s="673">
        <v>0</v>
      </c>
      <c r="F17844" s="761"/>
    </row>
    <row r="17845" spans="1:6" customFormat="1">
      <c r="A17845" s="514">
        <v>98637</v>
      </c>
      <c r="B17845" s="275" t="s">
        <v>0</v>
      </c>
      <c r="C17845" s="1329" t="s">
        <v>24860</v>
      </c>
      <c r="D17845" s="514" t="s">
        <v>34</v>
      </c>
      <c r="E17845" s="673">
        <v>0</v>
      </c>
      <c r="F17845" s="761"/>
    </row>
    <row r="17846" spans="1:6" customFormat="1">
      <c r="A17846" s="514">
        <v>98641</v>
      </c>
      <c r="B17846" s="275" t="s">
        <v>0</v>
      </c>
      <c r="C17846" s="1329" t="s">
        <v>24861</v>
      </c>
      <c r="D17846" s="514" t="s">
        <v>34</v>
      </c>
      <c r="E17846" s="673">
        <v>0</v>
      </c>
      <c r="F17846" s="761"/>
    </row>
    <row r="17847" spans="1:6" customFormat="1">
      <c r="A17847" s="514">
        <v>98645</v>
      </c>
      <c r="B17847" s="275" t="s">
        <v>0</v>
      </c>
      <c r="C17847" s="1329" t="s">
        <v>24862</v>
      </c>
      <c r="D17847" s="514" t="s">
        <v>34</v>
      </c>
      <c r="E17847" s="673">
        <v>0</v>
      </c>
      <c r="F17847" s="761"/>
    </row>
    <row r="17848" spans="1:6" customFormat="1">
      <c r="A17848" s="514">
        <v>98649</v>
      </c>
      <c r="B17848" s="275" t="s">
        <v>0</v>
      </c>
      <c r="C17848" s="1329" t="s">
        <v>24863</v>
      </c>
      <c r="D17848" s="514" t="s">
        <v>34</v>
      </c>
      <c r="E17848" s="673">
        <v>0</v>
      </c>
      <c r="F17848" s="761"/>
    </row>
    <row r="17849" spans="1:6" customFormat="1">
      <c r="A17849" s="514">
        <v>98653</v>
      </c>
      <c r="B17849" s="275" t="s">
        <v>0</v>
      </c>
      <c r="C17849" s="1329" t="s">
        <v>24864</v>
      </c>
      <c r="D17849" s="514" t="s">
        <v>34</v>
      </c>
      <c r="E17849" s="673">
        <v>0</v>
      </c>
      <c r="F17849" s="761"/>
    </row>
    <row r="17850" spans="1:6" customFormat="1">
      <c r="A17850" s="514">
        <v>98657</v>
      </c>
      <c r="B17850" s="275" t="s">
        <v>0</v>
      </c>
      <c r="C17850" s="1329" t="s">
        <v>24865</v>
      </c>
      <c r="D17850" s="514" t="s">
        <v>5</v>
      </c>
      <c r="E17850" s="673">
        <v>738.62</v>
      </c>
      <c r="F17850" s="761"/>
    </row>
    <row r="17851" spans="1:6" customFormat="1">
      <c r="A17851" s="514">
        <v>100344</v>
      </c>
      <c r="B17851" s="275" t="s">
        <v>0</v>
      </c>
      <c r="C17851" s="1329" t="s">
        <v>24866</v>
      </c>
      <c r="D17851" s="514" t="s">
        <v>30</v>
      </c>
      <c r="E17851" s="673">
        <v>12.25</v>
      </c>
      <c r="F17851" s="761"/>
    </row>
    <row r="17852" spans="1:6" customFormat="1">
      <c r="A17852" s="514">
        <v>100345</v>
      </c>
      <c r="B17852" s="275" t="s">
        <v>0</v>
      </c>
      <c r="C17852" s="1329" t="s">
        <v>24867</v>
      </c>
      <c r="D17852" s="514" t="s">
        <v>30</v>
      </c>
      <c r="E17852" s="673">
        <v>9.43</v>
      </c>
      <c r="F17852" s="761"/>
    </row>
    <row r="17853" spans="1:6" customFormat="1">
      <c r="A17853" s="514">
        <v>100346</v>
      </c>
      <c r="B17853" s="275" t="s">
        <v>0</v>
      </c>
      <c r="C17853" s="1329" t="s">
        <v>24868</v>
      </c>
      <c r="D17853" s="514" t="s">
        <v>30</v>
      </c>
      <c r="E17853" s="673">
        <v>8.98</v>
      </c>
      <c r="F17853" s="761"/>
    </row>
    <row r="17854" spans="1:6" customFormat="1">
      <c r="A17854" s="514">
        <v>100347</v>
      </c>
      <c r="B17854" s="275" t="s">
        <v>0</v>
      </c>
      <c r="C17854" s="1329" t="s">
        <v>24869</v>
      </c>
      <c r="D17854" s="514" t="s">
        <v>30</v>
      </c>
      <c r="E17854" s="673">
        <v>10.050000000000001</v>
      </c>
      <c r="F17854" s="761"/>
    </row>
    <row r="17855" spans="1:6" customFormat="1">
      <c r="A17855" s="514">
        <v>100348</v>
      </c>
      <c r="B17855" s="275" t="s">
        <v>0</v>
      </c>
      <c r="C17855" s="1329" t="s">
        <v>24870</v>
      </c>
      <c r="D17855" s="514" t="s">
        <v>30</v>
      </c>
      <c r="E17855" s="673">
        <v>9.86</v>
      </c>
      <c r="F17855" s="761"/>
    </row>
    <row r="17856" spans="1:6" customFormat="1">
      <c r="A17856" s="514">
        <v>100342</v>
      </c>
      <c r="B17856" s="275" t="s">
        <v>0</v>
      </c>
      <c r="C17856" s="1329" t="s">
        <v>24871</v>
      </c>
      <c r="D17856" s="514" t="s">
        <v>30</v>
      </c>
      <c r="E17856" s="673">
        <v>17.27</v>
      </c>
      <c r="F17856" s="761"/>
    </row>
    <row r="17857" spans="1:6" customFormat="1">
      <c r="A17857" s="514">
        <v>100343</v>
      </c>
      <c r="B17857" s="275" t="s">
        <v>0</v>
      </c>
      <c r="C17857" s="1329" t="s">
        <v>24872</v>
      </c>
      <c r="D17857" s="514" t="s">
        <v>30</v>
      </c>
      <c r="E17857" s="673">
        <v>15.08</v>
      </c>
      <c r="F17857" s="761"/>
    </row>
    <row r="17858" spans="1:6" customFormat="1">
      <c r="A17858" s="514">
        <v>100349</v>
      </c>
      <c r="B17858" s="275" t="s">
        <v>0</v>
      </c>
      <c r="C17858" s="1329" t="s">
        <v>24873</v>
      </c>
      <c r="D17858" s="514" t="s">
        <v>34</v>
      </c>
      <c r="E17858" s="673">
        <v>691.93</v>
      </c>
      <c r="F17858" s="761"/>
    </row>
    <row r="17859" spans="1:6" customFormat="1" ht="24.75">
      <c r="A17859" s="514">
        <v>100336</v>
      </c>
      <c r="B17859" s="275" t="s">
        <v>0</v>
      </c>
      <c r="C17859" s="1329" t="s">
        <v>24874</v>
      </c>
      <c r="D17859" s="514" t="s">
        <v>32</v>
      </c>
      <c r="E17859" s="673">
        <v>0</v>
      </c>
      <c r="F17859" s="761"/>
    </row>
    <row r="17860" spans="1:6" customFormat="1" ht="24.75">
      <c r="A17860" s="514">
        <v>100337</v>
      </c>
      <c r="B17860" s="275" t="s">
        <v>0</v>
      </c>
      <c r="C17860" s="1329" t="s">
        <v>24875</v>
      </c>
      <c r="D17860" s="514" t="s">
        <v>32</v>
      </c>
      <c r="E17860" s="673">
        <v>0</v>
      </c>
      <c r="F17860" s="761"/>
    </row>
    <row r="17861" spans="1:6" customFormat="1">
      <c r="A17861" s="514">
        <v>100339</v>
      </c>
      <c r="B17861" s="275" t="s">
        <v>0</v>
      </c>
      <c r="C17861" s="1329" t="s">
        <v>24876</v>
      </c>
      <c r="D17861" s="514" t="s">
        <v>32</v>
      </c>
      <c r="E17861" s="673">
        <v>0</v>
      </c>
      <c r="F17861" s="761"/>
    </row>
    <row r="17862" spans="1:6" customFormat="1" ht="24.75">
      <c r="A17862" s="514">
        <v>100340</v>
      </c>
      <c r="B17862" s="275" t="s">
        <v>0</v>
      </c>
      <c r="C17862" s="1329" t="s">
        <v>24877</v>
      </c>
      <c r="D17862" s="514" t="s">
        <v>32</v>
      </c>
      <c r="E17862" s="673">
        <v>0</v>
      </c>
      <c r="F17862" s="761"/>
    </row>
    <row r="17863" spans="1:6" customFormat="1">
      <c r="A17863" s="514">
        <v>105805</v>
      </c>
      <c r="B17863" s="275" t="s">
        <v>0</v>
      </c>
      <c r="C17863" s="1329" t="s">
        <v>24878</v>
      </c>
      <c r="D17863" s="514" t="s">
        <v>32</v>
      </c>
      <c r="E17863" s="673">
        <v>855.4</v>
      </c>
      <c r="F17863" s="761"/>
    </row>
    <row r="17864" spans="1:6" customFormat="1">
      <c r="A17864" s="514">
        <v>105806</v>
      </c>
      <c r="B17864" s="275" t="s">
        <v>0</v>
      </c>
      <c r="C17864" s="1329" t="s">
        <v>24879</v>
      </c>
      <c r="D17864" s="514" t="s">
        <v>32</v>
      </c>
      <c r="E17864" s="673">
        <v>534.42999999999995</v>
      </c>
      <c r="F17864" s="761"/>
    </row>
    <row r="17865" spans="1:6" customFormat="1">
      <c r="A17865" s="514">
        <v>105807</v>
      </c>
      <c r="B17865" s="275" t="s">
        <v>0</v>
      </c>
      <c r="C17865" s="1329" t="s">
        <v>24880</v>
      </c>
      <c r="D17865" s="514" t="s">
        <v>32</v>
      </c>
      <c r="E17865" s="673">
        <v>679.6</v>
      </c>
      <c r="F17865" s="761"/>
    </row>
    <row r="17866" spans="1:6" customFormat="1">
      <c r="A17866" s="514">
        <v>105808</v>
      </c>
      <c r="B17866" s="275" t="s">
        <v>0</v>
      </c>
      <c r="C17866" s="1329" t="s">
        <v>24881</v>
      </c>
      <c r="D17866" s="514" t="s">
        <v>32</v>
      </c>
      <c r="E17866" s="673">
        <v>438.87</v>
      </c>
      <c r="F17866" s="761"/>
    </row>
    <row r="17867" spans="1:6" customFormat="1" ht="24.75">
      <c r="A17867" s="514">
        <v>100341</v>
      </c>
      <c r="B17867" s="275" t="s">
        <v>0</v>
      </c>
      <c r="C17867" s="1329" t="s">
        <v>24882</v>
      </c>
      <c r="D17867" s="514" t="s">
        <v>32</v>
      </c>
      <c r="E17867" s="673">
        <v>41.81</v>
      </c>
      <c r="F17867" s="761"/>
    </row>
    <row r="17868" spans="1:6" customFormat="1" ht="24.75">
      <c r="A17868" s="514">
        <v>100351</v>
      </c>
      <c r="B17868" s="275" t="s">
        <v>0</v>
      </c>
      <c r="C17868" s="1329" t="s">
        <v>24883</v>
      </c>
      <c r="D17868" s="514" t="s">
        <v>32</v>
      </c>
      <c r="E17868" s="673">
        <v>0</v>
      </c>
      <c r="F17868" s="761"/>
    </row>
    <row r="17869" spans="1:6" customFormat="1" ht="24.75">
      <c r="A17869" s="514">
        <v>100353</v>
      </c>
      <c r="B17869" s="275" t="s">
        <v>0</v>
      </c>
      <c r="C17869" s="1329" t="s">
        <v>24884</v>
      </c>
      <c r="D17869" s="514" t="s">
        <v>32</v>
      </c>
      <c r="E17869" s="673">
        <v>0</v>
      </c>
      <c r="F17869" s="761"/>
    </row>
    <row r="17870" spans="1:6" customFormat="1">
      <c r="A17870" s="514">
        <v>100350</v>
      </c>
      <c r="B17870" s="275" t="s">
        <v>0</v>
      </c>
      <c r="C17870" s="1329" t="s">
        <v>24885</v>
      </c>
      <c r="D17870" s="514" t="s">
        <v>32</v>
      </c>
      <c r="E17870" s="673">
        <v>0</v>
      </c>
      <c r="F17870" s="761"/>
    </row>
    <row r="17871" spans="1:6" customFormat="1" ht="24.75">
      <c r="A17871" s="514">
        <v>105043</v>
      </c>
      <c r="B17871" s="275" t="s">
        <v>0</v>
      </c>
      <c r="C17871" s="1329" t="s">
        <v>24886</v>
      </c>
      <c r="D17871" s="514" t="s">
        <v>5</v>
      </c>
      <c r="E17871" s="673">
        <v>0</v>
      </c>
      <c r="F17871" s="761"/>
    </row>
    <row r="17872" spans="1:6" customFormat="1" ht="24.75">
      <c r="A17872" s="514">
        <v>105047</v>
      </c>
      <c r="B17872" s="275" t="s">
        <v>0</v>
      </c>
      <c r="C17872" s="1329" t="s">
        <v>24887</v>
      </c>
      <c r="D17872" s="514" t="s">
        <v>5</v>
      </c>
      <c r="E17872" s="673">
        <v>0</v>
      </c>
      <c r="F17872" s="761"/>
    </row>
    <row r="17873" spans="1:6" customFormat="1" ht="24.75">
      <c r="A17873" s="514">
        <v>105044</v>
      </c>
      <c r="B17873" s="275" t="s">
        <v>0</v>
      </c>
      <c r="C17873" s="1329" t="s">
        <v>24888</v>
      </c>
      <c r="D17873" s="514" t="s">
        <v>5</v>
      </c>
      <c r="E17873" s="673">
        <v>0</v>
      </c>
      <c r="F17873" s="761"/>
    </row>
    <row r="17874" spans="1:6" customFormat="1" ht="24.75">
      <c r="A17874" s="514">
        <v>105094</v>
      </c>
      <c r="B17874" s="275" t="s">
        <v>0</v>
      </c>
      <c r="C17874" s="1329" t="s">
        <v>24889</v>
      </c>
      <c r="D17874" s="514" t="s">
        <v>5</v>
      </c>
      <c r="E17874" s="673">
        <v>0</v>
      </c>
      <c r="F17874" s="761"/>
    </row>
    <row r="17875" spans="1:6" customFormat="1" ht="24.75">
      <c r="A17875" s="514">
        <v>105096</v>
      </c>
      <c r="B17875" s="275" t="s">
        <v>0</v>
      </c>
      <c r="C17875" s="1329" t="s">
        <v>24890</v>
      </c>
      <c r="D17875" s="514" t="s">
        <v>5</v>
      </c>
      <c r="E17875" s="673">
        <v>0</v>
      </c>
      <c r="F17875" s="761"/>
    </row>
    <row r="17876" spans="1:6" customFormat="1" ht="24.75">
      <c r="A17876" s="514">
        <v>105048</v>
      </c>
      <c r="B17876" s="275" t="s">
        <v>0</v>
      </c>
      <c r="C17876" s="1329" t="s">
        <v>24891</v>
      </c>
      <c r="D17876" s="514" t="s">
        <v>5</v>
      </c>
      <c r="E17876" s="673">
        <v>0</v>
      </c>
      <c r="F17876" s="761"/>
    </row>
    <row r="17877" spans="1:6" customFormat="1" ht="24.75">
      <c r="A17877" s="514">
        <v>105097</v>
      </c>
      <c r="B17877" s="275" t="s">
        <v>0</v>
      </c>
      <c r="C17877" s="1329" t="s">
        <v>24892</v>
      </c>
      <c r="D17877" s="514" t="s">
        <v>5</v>
      </c>
      <c r="E17877" s="673">
        <v>0</v>
      </c>
      <c r="F17877" s="761"/>
    </row>
    <row r="17878" spans="1:6" customFormat="1" ht="24.75">
      <c r="A17878" s="514">
        <v>105049</v>
      </c>
      <c r="B17878" s="275" t="s">
        <v>0</v>
      </c>
      <c r="C17878" s="1329" t="s">
        <v>24893</v>
      </c>
      <c r="D17878" s="514" t="s">
        <v>5</v>
      </c>
      <c r="E17878" s="673">
        <v>0</v>
      </c>
      <c r="F17878" s="761"/>
    </row>
    <row r="17879" spans="1:6" customFormat="1" ht="24.75">
      <c r="A17879" s="514">
        <v>105051</v>
      </c>
      <c r="B17879" s="275" t="s">
        <v>0</v>
      </c>
      <c r="C17879" s="1329" t="s">
        <v>24894</v>
      </c>
      <c r="D17879" s="514" t="s">
        <v>5</v>
      </c>
      <c r="E17879" s="673">
        <v>0</v>
      </c>
      <c r="F17879" s="761"/>
    </row>
    <row r="17880" spans="1:6" customFormat="1" ht="24.75">
      <c r="A17880" s="514">
        <v>105054</v>
      </c>
      <c r="B17880" s="275" t="s">
        <v>0</v>
      </c>
      <c r="C17880" s="1329" t="s">
        <v>24895</v>
      </c>
      <c r="D17880" s="514" t="s">
        <v>5</v>
      </c>
      <c r="E17880" s="673">
        <v>0</v>
      </c>
      <c r="F17880" s="761"/>
    </row>
    <row r="17881" spans="1:6" customFormat="1" ht="24.75">
      <c r="A17881" s="514">
        <v>105052</v>
      </c>
      <c r="B17881" s="275" t="s">
        <v>0</v>
      </c>
      <c r="C17881" s="1329" t="s">
        <v>24896</v>
      </c>
      <c r="D17881" s="514" t="s">
        <v>5</v>
      </c>
      <c r="E17881" s="673">
        <v>0</v>
      </c>
      <c r="F17881" s="761"/>
    </row>
    <row r="17882" spans="1:6" customFormat="1" ht="24.75">
      <c r="A17882" s="514">
        <v>105055</v>
      </c>
      <c r="B17882" s="275" t="s">
        <v>0</v>
      </c>
      <c r="C17882" s="1329" t="s">
        <v>24897</v>
      </c>
      <c r="D17882" s="514" t="s">
        <v>5</v>
      </c>
      <c r="E17882" s="673">
        <v>0</v>
      </c>
      <c r="F17882" s="761"/>
    </row>
    <row r="17883" spans="1:6" customFormat="1" ht="24.75">
      <c r="A17883" s="514">
        <v>105065</v>
      </c>
      <c r="B17883" s="275" t="s">
        <v>0</v>
      </c>
      <c r="C17883" s="1329" t="s">
        <v>24898</v>
      </c>
      <c r="D17883" s="514" t="s">
        <v>5</v>
      </c>
      <c r="E17883" s="673">
        <v>0</v>
      </c>
      <c r="F17883" s="761"/>
    </row>
    <row r="17884" spans="1:6" customFormat="1" ht="24.75">
      <c r="A17884" s="514">
        <v>105059</v>
      </c>
      <c r="B17884" s="275" t="s">
        <v>0</v>
      </c>
      <c r="C17884" s="1329" t="s">
        <v>24899</v>
      </c>
      <c r="D17884" s="514" t="s">
        <v>5</v>
      </c>
      <c r="E17884" s="673">
        <v>0</v>
      </c>
      <c r="F17884" s="761"/>
    </row>
    <row r="17885" spans="1:6" customFormat="1" ht="24.75">
      <c r="A17885" s="514">
        <v>105057</v>
      </c>
      <c r="B17885" s="275" t="s">
        <v>0</v>
      </c>
      <c r="C17885" s="1329" t="s">
        <v>24900</v>
      </c>
      <c r="D17885" s="514" t="s">
        <v>5</v>
      </c>
      <c r="E17885" s="673">
        <v>0</v>
      </c>
      <c r="F17885" s="761"/>
    </row>
    <row r="17886" spans="1:6" customFormat="1" ht="24.75">
      <c r="A17886" s="514">
        <v>105060</v>
      </c>
      <c r="B17886" s="275" t="s">
        <v>0</v>
      </c>
      <c r="C17886" s="1329" t="s">
        <v>24901</v>
      </c>
      <c r="D17886" s="514" t="s">
        <v>5</v>
      </c>
      <c r="E17886" s="673">
        <v>0</v>
      </c>
      <c r="F17886" s="761"/>
    </row>
    <row r="17887" spans="1:6" customFormat="1" ht="24.75">
      <c r="A17887" s="514">
        <v>105042</v>
      </c>
      <c r="B17887" s="275" t="s">
        <v>0</v>
      </c>
      <c r="C17887" s="1329" t="s">
        <v>13768</v>
      </c>
      <c r="D17887" s="514" t="s">
        <v>5</v>
      </c>
      <c r="E17887" s="673">
        <v>60.11</v>
      </c>
      <c r="F17887" s="761"/>
    </row>
    <row r="17888" spans="1:6" customFormat="1" ht="24.75">
      <c r="A17888" s="514">
        <v>105046</v>
      </c>
      <c r="B17888" s="275" t="s">
        <v>0</v>
      </c>
      <c r="C17888" s="1329" t="s">
        <v>13770</v>
      </c>
      <c r="D17888" s="514" t="s">
        <v>5</v>
      </c>
      <c r="E17888" s="673">
        <v>49.08</v>
      </c>
      <c r="F17888" s="761"/>
    </row>
    <row r="17889" spans="1:6" customFormat="1" ht="24.75">
      <c r="A17889" s="514">
        <v>105095</v>
      </c>
      <c r="B17889" s="275" t="s">
        <v>0</v>
      </c>
      <c r="C17889" s="1329" t="s">
        <v>13795</v>
      </c>
      <c r="D17889" s="514" t="s">
        <v>5</v>
      </c>
      <c r="E17889" s="673">
        <v>86.76</v>
      </c>
      <c r="F17889" s="761"/>
    </row>
    <row r="17890" spans="1:6" customFormat="1" ht="24.75">
      <c r="A17890" s="514">
        <v>105098</v>
      </c>
      <c r="B17890" s="275" t="s">
        <v>0</v>
      </c>
      <c r="C17890" s="1329" t="s">
        <v>13796</v>
      </c>
      <c r="D17890" s="514" t="s">
        <v>5</v>
      </c>
      <c r="E17890" s="673">
        <v>75.760000000000005</v>
      </c>
      <c r="F17890" s="761"/>
    </row>
    <row r="17891" spans="1:6" customFormat="1" ht="24.75">
      <c r="A17891" s="514">
        <v>105050</v>
      </c>
      <c r="B17891" s="275" t="s">
        <v>0</v>
      </c>
      <c r="C17891" s="1329" t="s">
        <v>13771</v>
      </c>
      <c r="D17891" s="514" t="s">
        <v>5</v>
      </c>
      <c r="E17891" s="673">
        <v>173.94</v>
      </c>
      <c r="F17891" s="761"/>
    </row>
    <row r="17892" spans="1:6" customFormat="1" ht="24.75">
      <c r="A17892" s="514">
        <v>105053</v>
      </c>
      <c r="B17892" s="275" t="s">
        <v>0</v>
      </c>
      <c r="C17892" s="1329" t="s">
        <v>13772</v>
      </c>
      <c r="D17892" s="514" t="s">
        <v>5</v>
      </c>
      <c r="E17892" s="673">
        <v>163.07</v>
      </c>
      <c r="F17892" s="761"/>
    </row>
    <row r="17893" spans="1:6" customFormat="1" ht="24.75">
      <c r="A17893" s="514">
        <v>105056</v>
      </c>
      <c r="B17893" s="275" t="s">
        <v>0</v>
      </c>
      <c r="C17893" s="1329" t="s">
        <v>13773</v>
      </c>
      <c r="D17893" s="514" t="s">
        <v>5</v>
      </c>
      <c r="E17893" s="673">
        <v>238.13</v>
      </c>
      <c r="F17893" s="761"/>
    </row>
    <row r="17894" spans="1:6" customFormat="1" ht="24.75">
      <c r="A17894" s="514">
        <v>105058</v>
      </c>
      <c r="B17894" s="275" t="s">
        <v>0</v>
      </c>
      <c r="C17894" s="1329" t="s">
        <v>13774</v>
      </c>
      <c r="D17894" s="514" t="s">
        <v>5</v>
      </c>
      <c r="E17894" s="673">
        <v>228.03</v>
      </c>
      <c r="F17894" s="761"/>
    </row>
    <row r="17895" spans="1:6" customFormat="1" ht="24.75">
      <c r="A17895" s="514">
        <v>105062</v>
      </c>
      <c r="B17895" s="275" t="s">
        <v>0</v>
      </c>
      <c r="C17895" s="1329" t="s">
        <v>24902</v>
      </c>
      <c r="D17895" s="514" t="s">
        <v>5</v>
      </c>
      <c r="E17895" s="673">
        <v>0</v>
      </c>
      <c r="F17895" s="761"/>
    </row>
    <row r="17896" spans="1:6" customFormat="1" ht="24.75">
      <c r="A17896" s="514">
        <v>105066</v>
      </c>
      <c r="B17896" s="275" t="s">
        <v>0</v>
      </c>
      <c r="C17896" s="1329" t="s">
        <v>24903</v>
      </c>
      <c r="D17896" s="514" t="s">
        <v>5</v>
      </c>
      <c r="E17896" s="673">
        <v>0</v>
      </c>
      <c r="F17896" s="761"/>
    </row>
    <row r="17897" spans="1:6" customFormat="1" ht="24.75">
      <c r="A17897" s="514">
        <v>105063</v>
      </c>
      <c r="B17897" s="275" t="s">
        <v>0</v>
      </c>
      <c r="C17897" s="1329" t="s">
        <v>24904</v>
      </c>
      <c r="D17897" s="514" t="s">
        <v>5</v>
      </c>
      <c r="E17897" s="673">
        <v>0</v>
      </c>
      <c r="F17897" s="761"/>
    </row>
    <row r="17898" spans="1:6" customFormat="1" ht="24.75">
      <c r="A17898" s="514">
        <v>105067</v>
      </c>
      <c r="B17898" s="275" t="s">
        <v>0</v>
      </c>
      <c r="C17898" s="1329" t="s">
        <v>24905</v>
      </c>
      <c r="D17898" s="514" t="s">
        <v>5</v>
      </c>
      <c r="E17898" s="673">
        <v>0</v>
      </c>
      <c r="F17898" s="761"/>
    </row>
    <row r="17899" spans="1:6" customFormat="1" ht="24.75">
      <c r="A17899" s="514">
        <v>105069</v>
      </c>
      <c r="B17899" s="275" t="s">
        <v>0</v>
      </c>
      <c r="C17899" s="1329" t="s">
        <v>24906</v>
      </c>
      <c r="D17899" s="514" t="s">
        <v>5</v>
      </c>
      <c r="E17899" s="673">
        <v>0</v>
      </c>
      <c r="F17899" s="761"/>
    </row>
    <row r="17900" spans="1:6" customFormat="1" ht="24.75">
      <c r="A17900" s="514">
        <v>105072</v>
      </c>
      <c r="B17900" s="275" t="s">
        <v>0</v>
      </c>
      <c r="C17900" s="1329" t="s">
        <v>24907</v>
      </c>
      <c r="D17900" s="514" t="s">
        <v>5</v>
      </c>
      <c r="E17900" s="673">
        <v>0</v>
      </c>
      <c r="F17900" s="761"/>
    </row>
    <row r="17901" spans="1:6" customFormat="1" ht="24.75">
      <c r="A17901" s="514">
        <v>105070</v>
      </c>
      <c r="B17901" s="275" t="s">
        <v>0</v>
      </c>
      <c r="C17901" s="1329" t="s">
        <v>24908</v>
      </c>
      <c r="D17901" s="514" t="s">
        <v>5</v>
      </c>
      <c r="E17901" s="673">
        <v>0</v>
      </c>
      <c r="F17901" s="761"/>
    </row>
    <row r="17902" spans="1:6" customFormat="1" ht="24.75">
      <c r="A17902" s="514">
        <v>105073</v>
      </c>
      <c r="B17902" s="275" t="s">
        <v>0</v>
      </c>
      <c r="C17902" s="1329" t="s">
        <v>24909</v>
      </c>
      <c r="D17902" s="514" t="s">
        <v>5</v>
      </c>
      <c r="E17902" s="673">
        <v>0</v>
      </c>
      <c r="F17902" s="761"/>
    </row>
    <row r="17903" spans="1:6" customFormat="1" ht="24.75">
      <c r="A17903" s="514">
        <v>105075</v>
      </c>
      <c r="B17903" s="275" t="s">
        <v>0</v>
      </c>
      <c r="C17903" s="1329" t="s">
        <v>24910</v>
      </c>
      <c r="D17903" s="514" t="s">
        <v>5</v>
      </c>
      <c r="E17903" s="673">
        <v>0</v>
      </c>
      <c r="F17903" s="761"/>
    </row>
    <row r="17904" spans="1:6" customFormat="1" ht="24.75">
      <c r="A17904" s="514">
        <v>105078</v>
      </c>
      <c r="B17904" s="275" t="s">
        <v>0</v>
      </c>
      <c r="C17904" s="1329" t="s">
        <v>24911</v>
      </c>
      <c r="D17904" s="514" t="s">
        <v>5</v>
      </c>
      <c r="E17904" s="673">
        <v>0</v>
      </c>
      <c r="F17904" s="761"/>
    </row>
    <row r="17905" spans="1:6" customFormat="1" ht="24.75">
      <c r="A17905" s="514">
        <v>105076</v>
      </c>
      <c r="B17905" s="275" t="s">
        <v>0</v>
      </c>
      <c r="C17905" s="1329" t="s">
        <v>24912</v>
      </c>
      <c r="D17905" s="514" t="s">
        <v>5</v>
      </c>
      <c r="E17905" s="673">
        <v>0</v>
      </c>
      <c r="F17905" s="761"/>
    </row>
    <row r="17906" spans="1:6" customFormat="1" ht="24.75">
      <c r="A17906" s="514">
        <v>105079</v>
      </c>
      <c r="B17906" s="275" t="s">
        <v>0</v>
      </c>
      <c r="C17906" s="1329" t="s">
        <v>24913</v>
      </c>
      <c r="D17906" s="514" t="s">
        <v>5</v>
      </c>
      <c r="E17906" s="673">
        <v>0</v>
      </c>
      <c r="F17906" s="761"/>
    </row>
    <row r="17907" spans="1:6" customFormat="1" ht="24.75">
      <c r="A17907" s="514">
        <v>105061</v>
      </c>
      <c r="B17907" s="275" t="s">
        <v>0</v>
      </c>
      <c r="C17907" s="1329" t="s">
        <v>13775</v>
      </c>
      <c r="D17907" s="514" t="s">
        <v>5</v>
      </c>
      <c r="E17907" s="673">
        <v>115.01</v>
      </c>
      <c r="F17907" s="761"/>
    </row>
    <row r="17908" spans="1:6" customFormat="1" ht="24.75">
      <c r="A17908" s="514">
        <v>105064</v>
      </c>
      <c r="B17908" s="275" t="s">
        <v>0</v>
      </c>
      <c r="C17908" s="1329" t="s">
        <v>13776</v>
      </c>
      <c r="D17908" s="514" t="s">
        <v>5</v>
      </c>
      <c r="E17908" s="673">
        <v>100.88</v>
      </c>
      <c r="F17908" s="761"/>
    </row>
    <row r="17909" spans="1:6" customFormat="1" ht="24.75">
      <c r="A17909" s="514">
        <v>105068</v>
      </c>
      <c r="B17909" s="275" t="s">
        <v>0</v>
      </c>
      <c r="C17909" s="1329" t="s">
        <v>13777</v>
      </c>
      <c r="D17909" s="514" t="s">
        <v>5</v>
      </c>
      <c r="E17909" s="673">
        <v>199.06</v>
      </c>
      <c r="F17909" s="761"/>
    </row>
    <row r="17910" spans="1:6" customFormat="1" ht="24.75">
      <c r="A17910" s="514">
        <v>105071</v>
      </c>
      <c r="B17910" s="275" t="s">
        <v>0</v>
      </c>
      <c r="C17910" s="1329" t="s">
        <v>13778</v>
      </c>
      <c r="D17910" s="514" t="s">
        <v>5</v>
      </c>
      <c r="E17910" s="673">
        <v>184.96</v>
      </c>
      <c r="F17910" s="761"/>
    </row>
    <row r="17911" spans="1:6" customFormat="1" ht="24.75">
      <c r="A17911" s="514">
        <v>105074</v>
      </c>
      <c r="B17911" s="275" t="s">
        <v>0</v>
      </c>
      <c r="C17911" s="1329" t="s">
        <v>13779</v>
      </c>
      <c r="D17911" s="514" t="s">
        <v>5</v>
      </c>
      <c r="E17911" s="673">
        <v>316.70999999999998</v>
      </c>
      <c r="F17911" s="761"/>
    </row>
    <row r="17912" spans="1:6" customFormat="1" ht="24.75">
      <c r="A17912" s="514">
        <v>105077</v>
      </c>
      <c r="B17912" s="275" t="s">
        <v>0</v>
      </c>
      <c r="C17912" s="1329" t="s">
        <v>13780</v>
      </c>
      <c r="D17912" s="514" t="s">
        <v>5</v>
      </c>
      <c r="E17912" s="673">
        <v>302.67</v>
      </c>
      <c r="F17912" s="761"/>
    </row>
    <row r="17913" spans="1:6" customFormat="1">
      <c r="A17913" s="514">
        <v>105090</v>
      </c>
      <c r="B17913" s="275" t="s">
        <v>0</v>
      </c>
      <c r="C17913" s="1329" t="s">
        <v>13791</v>
      </c>
      <c r="D17913" s="514" t="s">
        <v>32</v>
      </c>
      <c r="E17913" s="673">
        <v>571.52</v>
      </c>
      <c r="F17913" s="761"/>
    </row>
    <row r="17914" spans="1:6" customFormat="1">
      <c r="A17914" s="514">
        <v>105099</v>
      </c>
      <c r="B17914" s="275" t="s">
        <v>0</v>
      </c>
      <c r="C17914" s="1329" t="s">
        <v>13797</v>
      </c>
      <c r="D17914" s="514" t="s">
        <v>5</v>
      </c>
      <c r="E17914" s="673">
        <v>80.55</v>
      </c>
      <c r="F17914" s="761"/>
    </row>
    <row r="17915" spans="1:6" customFormat="1">
      <c r="A17915" s="514">
        <v>105100</v>
      </c>
      <c r="B17915" s="275" t="s">
        <v>0</v>
      </c>
      <c r="C17915" s="1329" t="s">
        <v>13798</v>
      </c>
      <c r="D17915" s="514" t="s">
        <v>5</v>
      </c>
      <c r="E17915" s="673">
        <v>110.19</v>
      </c>
      <c r="F17915" s="761"/>
    </row>
    <row r="17916" spans="1:6" customFormat="1">
      <c r="A17916" s="514">
        <v>105101</v>
      </c>
      <c r="B17916" s="275" t="s">
        <v>0</v>
      </c>
      <c r="C17916" s="1329" t="s">
        <v>13799</v>
      </c>
      <c r="D17916" s="514" t="s">
        <v>5</v>
      </c>
      <c r="E17916" s="673">
        <v>203.64</v>
      </c>
      <c r="F17916" s="761"/>
    </row>
    <row r="17917" spans="1:6" customFormat="1">
      <c r="A17917" s="514">
        <v>105102</v>
      </c>
      <c r="B17917" s="275" t="s">
        <v>0</v>
      </c>
      <c r="C17917" s="1329" t="s">
        <v>13800</v>
      </c>
      <c r="D17917" s="514" t="s">
        <v>5</v>
      </c>
      <c r="E17917" s="673">
        <v>275.99</v>
      </c>
      <c r="F17917" s="761"/>
    </row>
    <row r="17918" spans="1:6" customFormat="1">
      <c r="A17918" s="514">
        <v>105080</v>
      </c>
      <c r="B17918" s="275" t="s">
        <v>0</v>
      </c>
      <c r="C17918" s="1329" t="s">
        <v>13781</v>
      </c>
      <c r="D17918" s="514" t="s">
        <v>5</v>
      </c>
      <c r="E17918" s="673">
        <v>78.05</v>
      </c>
      <c r="F17918" s="761"/>
    </row>
    <row r="17919" spans="1:6" customFormat="1">
      <c r="A17919" s="514">
        <v>105081</v>
      </c>
      <c r="B17919" s="275" t="s">
        <v>0</v>
      </c>
      <c r="C17919" s="1329" t="s">
        <v>13782</v>
      </c>
      <c r="D17919" s="514" t="s">
        <v>5</v>
      </c>
      <c r="E17919" s="673">
        <v>91.15</v>
      </c>
      <c r="F17919" s="761"/>
    </row>
    <row r="17920" spans="1:6" customFormat="1">
      <c r="A17920" s="514">
        <v>105091</v>
      </c>
      <c r="B17920" s="275" t="s">
        <v>0</v>
      </c>
      <c r="C17920" s="1329" t="s">
        <v>13792</v>
      </c>
      <c r="D17920" s="514" t="s">
        <v>5</v>
      </c>
      <c r="E17920" s="673">
        <v>163.44999999999999</v>
      </c>
      <c r="F17920" s="761"/>
    </row>
    <row r="17921" spans="1:6" customFormat="1">
      <c r="A17921" s="514">
        <v>105089</v>
      </c>
      <c r="B17921" s="275" t="s">
        <v>0</v>
      </c>
      <c r="C17921" s="1329" t="s">
        <v>13790</v>
      </c>
      <c r="D17921" s="514" t="s">
        <v>5</v>
      </c>
      <c r="E17921" s="673">
        <v>207.69</v>
      </c>
      <c r="F17921" s="761"/>
    </row>
    <row r="17922" spans="1:6" customFormat="1">
      <c r="A17922" s="514">
        <v>105082</v>
      </c>
      <c r="B17922" s="275" t="s">
        <v>0</v>
      </c>
      <c r="C17922" s="1329" t="s">
        <v>13783</v>
      </c>
      <c r="D17922" s="514" t="s">
        <v>5</v>
      </c>
      <c r="E17922" s="673">
        <v>81.64</v>
      </c>
      <c r="F17922" s="761"/>
    </row>
    <row r="17923" spans="1:6" customFormat="1">
      <c r="A17923" s="514">
        <v>105083</v>
      </c>
      <c r="B17923" s="275" t="s">
        <v>0</v>
      </c>
      <c r="C17923" s="1329" t="s">
        <v>13784</v>
      </c>
      <c r="D17923" s="514" t="s">
        <v>5</v>
      </c>
      <c r="E17923" s="673">
        <v>92.79</v>
      </c>
      <c r="F17923" s="761"/>
    </row>
    <row r="17924" spans="1:6" customFormat="1">
      <c r="A17924" s="514">
        <v>105084</v>
      </c>
      <c r="B17924" s="275" t="s">
        <v>0</v>
      </c>
      <c r="C17924" s="1329" t="s">
        <v>13785</v>
      </c>
      <c r="D17924" s="514" t="s">
        <v>5</v>
      </c>
      <c r="E17924" s="673">
        <v>116.72</v>
      </c>
      <c r="F17924" s="761"/>
    </row>
    <row r="17925" spans="1:6" customFormat="1">
      <c r="A17925" s="514">
        <v>105086</v>
      </c>
      <c r="B17925" s="275" t="s">
        <v>0</v>
      </c>
      <c r="C17925" s="1329" t="s">
        <v>13787</v>
      </c>
      <c r="D17925" s="514" t="s">
        <v>5</v>
      </c>
      <c r="E17925" s="673">
        <v>107.74</v>
      </c>
      <c r="F17925" s="761"/>
    </row>
    <row r="17926" spans="1:6" customFormat="1">
      <c r="A17926" s="514">
        <v>105087</v>
      </c>
      <c r="B17926" s="275" t="s">
        <v>0</v>
      </c>
      <c r="C17926" s="1329" t="s">
        <v>13788</v>
      </c>
      <c r="D17926" s="514" t="s">
        <v>5</v>
      </c>
      <c r="E17926" s="673">
        <v>121.66</v>
      </c>
      <c r="F17926" s="761"/>
    </row>
    <row r="17927" spans="1:6" customFormat="1">
      <c r="A17927" s="514">
        <v>105088</v>
      </c>
      <c r="B17927" s="275" t="s">
        <v>0</v>
      </c>
      <c r="C17927" s="1329" t="s">
        <v>13789</v>
      </c>
      <c r="D17927" s="514" t="s">
        <v>5</v>
      </c>
      <c r="E17927" s="673">
        <v>225.7</v>
      </c>
      <c r="F17927" s="761"/>
    </row>
    <row r="17928" spans="1:6" customFormat="1">
      <c r="A17928" s="514">
        <v>105092</v>
      </c>
      <c r="B17928" s="275" t="s">
        <v>0</v>
      </c>
      <c r="C17928" s="1329" t="s">
        <v>13793</v>
      </c>
      <c r="D17928" s="514" t="s">
        <v>5</v>
      </c>
      <c r="E17928" s="673">
        <v>178.46</v>
      </c>
      <c r="F17928" s="761"/>
    </row>
    <row r="17929" spans="1:6" customFormat="1">
      <c r="A17929" s="514">
        <v>105085</v>
      </c>
      <c r="B17929" s="275" t="s">
        <v>0</v>
      </c>
      <c r="C17929" s="1329" t="s">
        <v>13786</v>
      </c>
      <c r="D17929" s="514" t="s">
        <v>5</v>
      </c>
      <c r="E17929" s="673">
        <v>122.26</v>
      </c>
      <c r="F17929" s="761"/>
    </row>
    <row r="17930" spans="1:6" customFormat="1">
      <c r="A17930" s="514">
        <v>105093</v>
      </c>
      <c r="B17930" s="275" t="s">
        <v>0</v>
      </c>
      <c r="C17930" s="1329" t="s">
        <v>13794</v>
      </c>
      <c r="D17930" s="514" t="s">
        <v>5</v>
      </c>
      <c r="E17930" s="673">
        <v>180.66</v>
      </c>
      <c r="F17930" s="761"/>
    </row>
    <row r="17931" spans="1:6" customFormat="1">
      <c r="A17931" s="514">
        <v>105041</v>
      </c>
      <c r="B17931" s="275" t="s">
        <v>0</v>
      </c>
      <c r="C17931" s="1329" t="s">
        <v>13767</v>
      </c>
      <c r="D17931" s="514" t="s">
        <v>5</v>
      </c>
      <c r="E17931" s="673">
        <v>56.76</v>
      </c>
      <c r="F17931" s="761"/>
    </row>
    <row r="17932" spans="1:6" customFormat="1">
      <c r="A17932" s="514">
        <v>105045</v>
      </c>
      <c r="B17932" s="275" t="s">
        <v>0</v>
      </c>
      <c r="C17932" s="1329" t="s">
        <v>13769</v>
      </c>
      <c r="D17932" s="514" t="s">
        <v>5</v>
      </c>
      <c r="E17932" s="673">
        <v>64.209999999999994</v>
      </c>
      <c r="F17932" s="761"/>
    </row>
    <row r="17933" spans="1:6" customFormat="1" ht="24.75">
      <c r="A17933" s="514">
        <v>93961</v>
      </c>
      <c r="B17933" s="275" t="s">
        <v>0</v>
      </c>
      <c r="C17933" s="1329" t="s">
        <v>20227</v>
      </c>
      <c r="D17933" s="514" t="s">
        <v>5</v>
      </c>
      <c r="E17933" s="673">
        <v>242.73</v>
      </c>
      <c r="F17933" s="761"/>
    </row>
    <row r="17934" spans="1:6" customFormat="1" ht="24.75">
      <c r="A17934" s="514">
        <v>93971</v>
      </c>
      <c r="B17934" s="275" t="s">
        <v>0</v>
      </c>
      <c r="C17934" s="1329" t="s">
        <v>24914</v>
      </c>
      <c r="D17934" s="514" t="s">
        <v>5</v>
      </c>
      <c r="E17934" s="673">
        <v>203.62</v>
      </c>
      <c r="F17934" s="761"/>
    </row>
    <row r="17935" spans="1:6" customFormat="1" ht="24.75">
      <c r="A17935" s="514">
        <v>93959</v>
      </c>
      <c r="B17935" s="275" t="s">
        <v>0</v>
      </c>
      <c r="C17935" s="1329" t="s">
        <v>20226</v>
      </c>
      <c r="D17935" s="514" t="s">
        <v>5</v>
      </c>
      <c r="E17935" s="673">
        <v>269.97000000000003</v>
      </c>
      <c r="F17935" s="761"/>
    </row>
    <row r="17936" spans="1:6" customFormat="1" ht="24.75">
      <c r="A17936" s="514">
        <v>93969</v>
      </c>
      <c r="B17936" s="275" t="s">
        <v>0</v>
      </c>
      <c r="C17936" s="1329" t="s">
        <v>20229</v>
      </c>
      <c r="D17936" s="514" t="s">
        <v>5</v>
      </c>
      <c r="E17936" s="673">
        <v>225.57</v>
      </c>
      <c r="F17936" s="761"/>
    </row>
    <row r="17937" spans="1:6" customFormat="1" ht="24.75">
      <c r="A17937" s="514">
        <v>93957</v>
      </c>
      <c r="B17937" s="275" t="s">
        <v>0</v>
      </c>
      <c r="C17937" s="1329" t="s">
        <v>20225</v>
      </c>
      <c r="D17937" s="514" t="s">
        <v>5</v>
      </c>
      <c r="E17937" s="673">
        <v>334.7</v>
      </c>
      <c r="F17937" s="761"/>
    </row>
    <row r="17938" spans="1:6" customFormat="1" ht="24.75">
      <c r="A17938" s="514">
        <v>93967</v>
      </c>
      <c r="B17938" s="275" t="s">
        <v>0</v>
      </c>
      <c r="C17938" s="1329" t="s">
        <v>20228</v>
      </c>
      <c r="D17938" s="514" t="s">
        <v>5</v>
      </c>
      <c r="E17938" s="673">
        <v>279.52999999999997</v>
      </c>
      <c r="F17938" s="761"/>
    </row>
    <row r="17939" spans="1:6" customFormat="1">
      <c r="A17939" s="514">
        <v>104878</v>
      </c>
      <c r="B17939" s="275" t="s">
        <v>0</v>
      </c>
      <c r="C17939" s="1329" t="s">
        <v>13651</v>
      </c>
      <c r="D17939" s="514" t="s">
        <v>28</v>
      </c>
      <c r="E17939" s="673">
        <v>2356.59</v>
      </c>
      <c r="F17939" s="761"/>
    </row>
    <row r="17940" spans="1:6" customFormat="1">
      <c r="A17940" s="514">
        <v>104877</v>
      </c>
      <c r="B17940" s="275" t="s">
        <v>0</v>
      </c>
      <c r="C17940" s="1329" t="s">
        <v>13650</v>
      </c>
      <c r="D17940" s="514" t="s">
        <v>28</v>
      </c>
      <c r="E17940" s="673">
        <v>654.19000000000005</v>
      </c>
      <c r="F17940" s="761"/>
    </row>
    <row r="17941" spans="1:6" customFormat="1" ht="24.75">
      <c r="A17941" s="514">
        <v>104841</v>
      </c>
      <c r="B17941" s="275" t="s">
        <v>0</v>
      </c>
      <c r="C17941" s="1329" t="s">
        <v>13634</v>
      </c>
      <c r="D17941" s="514" t="s">
        <v>5</v>
      </c>
      <c r="E17941" s="673">
        <v>95.51</v>
      </c>
      <c r="F17941" s="761"/>
    </row>
    <row r="17942" spans="1:6" customFormat="1" ht="24.75">
      <c r="A17942" s="514">
        <v>104849</v>
      </c>
      <c r="B17942" s="275" t="s">
        <v>0</v>
      </c>
      <c r="C17942" s="1329" t="s">
        <v>13642</v>
      </c>
      <c r="D17942" s="514" t="s">
        <v>5</v>
      </c>
      <c r="E17942" s="673">
        <v>67.290000000000006</v>
      </c>
      <c r="F17942" s="761"/>
    </row>
    <row r="17943" spans="1:6" customFormat="1" ht="24.75">
      <c r="A17943" s="514">
        <v>104887</v>
      </c>
      <c r="B17943" s="275" t="s">
        <v>0</v>
      </c>
      <c r="C17943" s="1329" t="s">
        <v>13655</v>
      </c>
      <c r="D17943" s="514" t="s">
        <v>5</v>
      </c>
      <c r="E17943" s="673">
        <v>52.08</v>
      </c>
      <c r="F17943" s="761"/>
    </row>
    <row r="17944" spans="1:6" customFormat="1" ht="24.75">
      <c r="A17944" s="514">
        <v>104844</v>
      </c>
      <c r="B17944" s="275" t="s">
        <v>0</v>
      </c>
      <c r="C17944" s="1329" t="s">
        <v>13637</v>
      </c>
      <c r="D17944" s="514" t="s">
        <v>5</v>
      </c>
      <c r="E17944" s="673">
        <v>105.14</v>
      </c>
      <c r="F17944" s="761"/>
    </row>
    <row r="17945" spans="1:6" customFormat="1" ht="24.75">
      <c r="A17945" s="514">
        <v>104852</v>
      </c>
      <c r="B17945" s="275" t="s">
        <v>0</v>
      </c>
      <c r="C17945" s="1329" t="s">
        <v>13645</v>
      </c>
      <c r="D17945" s="514" t="s">
        <v>5</v>
      </c>
      <c r="E17945" s="673">
        <v>73.86</v>
      </c>
      <c r="F17945" s="761"/>
    </row>
    <row r="17946" spans="1:6" customFormat="1" ht="24.75">
      <c r="A17946" s="514">
        <v>104846</v>
      </c>
      <c r="B17946" s="275" t="s">
        <v>0</v>
      </c>
      <c r="C17946" s="1329" t="s">
        <v>13639</v>
      </c>
      <c r="D17946" s="514" t="s">
        <v>5</v>
      </c>
      <c r="E17946" s="673">
        <v>119.42</v>
      </c>
      <c r="F17946" s="761"/>
    </row>
    <row r="17947" spans="1:6" customFormat="1" ht="24.75">
      <c r="A17947" s="514">
        <v>104854</v>
      </c>
      <c r="B17947" s="275" t="s">
        <v>0</v>
      </c>
      <c r="C17947" s="1329" t="s">
        <v>13647</v>
      </c>
      <c r="D17947" s="514" t="s">
        <v>5</v>
      </c>
      <c r="E17947" s="673">
        <v>83.6</v>
      </c>
      <c r="F17947" s="761"/>
    </row>
    <row r="17948" spans="1:6" customFormat="1" ht="24.75">
      <c r="A17948" s="514">
        <v>104890</v>
      </c>
      <c r="B17948" s="275" t="s">
        <v>0</v>
      </c>
      <c r="C17948" s="1329" t="s">
        <v>13658</v>
      </c>
      <c r="D17948" s="514" t="s">
        <v>5</v>
      </c>
      <c r="E17948" s="673">
        <v>59.3</v>
      </c>
      <c r="F17948" s="761"/>
    </row>
    <row r="17949" spans="1:6" customFormat="1" ht="24.75">
      <c r="A17949" s="514">
        <v>104842</v>
      </c>
      <c r="B17949" s="275" t="s">
        <v>0</v>
      </c>
      <c r="C17949" s="1329" t="s">
        <v>13635</v>
      </c>
      <c r="D17949" s="514" t="s">
        <v>5</v>
      </c>
      <c r="E17949" s="673">
        <v>82.01</v>
      </c>
      <c r="F17949" s="761"/>
    </row>
    <row r="17950" spans="1:6" customFormat="1" ht="24.75">
      <c r="A17950" s="514">
        <v>104850</v>
      </c>
      <c r="B17950" s="275" t="s">
        <v>0</v>
      </c>
      <c r="C17950" s="1329" t="s">
        <v>13643</v>
      </c>
      <c r="D17950" s="514" t="s">
        <v>5</v>
      </c>
      <c r="E17950" s="673">
        <v>60.17</v>
      </c>
      <c r="F17950" s="761"/>
    </row>
    <row r="17951" spans="1:6" customFormat="1" ht="24.75">
      <c r="A17951" s="514">
        <v>104888</v>
      </c>
      <c r="B17951" s="275" t="s">
        <v>0</v>
      </c>
      <c r="C17951" s="1329" t="s">
        <v>13656</v>
      </c>
      <c r="D17951" s="514" t="s">
        <v>5</v>
      </c>
      <c r="E17951" s="673">
        <v>47.53</v>
      </c>
      <c r="F17951" s="761"/>
    </row>
    <row r="17952" spans="1:6" customFormat="1" ht="24.75">
      <c r="A17952" s="514">
        <v>104879</v>
      </c>
      <c r="B17952" s="275" t="s">
        <v>0</v>
      </c>
      <c r="C17952" s="1329" t="s">
        <v>13652</v>
      </c>
      <c r="D17952" s="514" t="s">
        <v>5</v>
      </c>
      <c r="E17952" s="673">
        <v>90.07</v>
      </c>
      <c r="F17952" s="761"/>
    </row>
    <row r="17953" spans="1:6" customFormat="1" ht="24.75">
      <c r="A17953" s="514">
        <v>104853</v>
      </c>
      <c r="B17953" s="275" t="s">
        <v>0</v>
      </c>
      <c r="C17953" s="1329" t="s">
        <v>13646</v>
      </c>
      <c r="D17953" s="514" t="s">
        <v>5</v>
      </c>
      <c r="E17953" s="673">
        <v>65.69</v>
      </c>
      <c r="F17953" s="761"/>
    </row>
    <row r="17954" spans="1:6" customFormat="1" ht="24.75">
      <c r="A17954" s="514">
        <v>104847</v>
      </c>
      <c r="B17954" s="275" t="s">
        <v>0</v>
      </c>
      <c r="C17954" s="1329" t="s">
        <v>13640</v>
      </c>
      <c r="D17954" s="514" t="s">
        <v>5</v>
      </c>
      <c r="E17954" s="673">
        <v>101.95</v>
      </c>
      <c r="F17954" s="761"/>
    </row>
    <row r="17955" spans="1:6" customFormat="1" ht="24.75">
      <c r="A17955" s="514">
        <v>104855</v>
      </c>
      <c r="B17955" s="275" t="s">
        <v>0</v>
      </c>
      <c r="C17955" s="1329" t="s">
        <v>13648</v>
      </c>
      <c r="D17955" s="514" t="s">
        <v>5</v>
      </c>
      <c r="E17955" s="673">
        <v>73.790000000000006</v>
      </c>
      <c r="F17955" s="761"/>
    </row>
    <row r="17956" spans="1:6" customFormat="1" ht="24.75">
      <c r="A17956" s="514">
        <v>104891</v>
      </c>
      <c r="B17956" s="275" t="s">
        <v>0</v>
      </c>
      <c r="C17956" s="1329" t="s">
        <v>13659</v>
      </c>
      <c r="D17956" s="514" t="s">
        <v>5</v>
      </c>
      <c r="E17956" s="673">
        <v>53.62</v>
      </c>
      <c r="F17956" s="761"/>
    </row>
    <row r="17957" spans="1:6" customFormat="1" ht="24.75">
      <c r="A17957" s="514">
        <v>104892</v>
      </c>
      <c r="B17957" s="275" t="s">
        <v>0</v>
      </c>
      <c r="C17957" s="1329" t="s">
        <v>13660</v>
      </c>
      <c r="D17957" s="514" t="s">
        <v>5</v>
      </c>
      <c r="E17957" s="673">
        <v>118.03</v>
      </c>
      <c r="F17957" s="761"/>
    </row>
    <row r="17958" spans="1:6" customFormat="1" ht="24.75">
      <c r="A17958" s="514">
        <v>104848</v>
      </c>
      <c r="B17958" s="275" t="s">
        <v>0</v>
      </c>
      <c r="C17958" s="1329" t="s">
        <v>13641</v>
      </c>
      <c r="D17958" s="514" t="s">
        <v>5</v>
      </c>
      <c r="E17958" s="673">
        <v>77.86</v>
      </c>
      <c r="F17958" s="761"/>
    </row>
    <row r="17959" spans="1:6" customFormat="1" ht="24.75">
      <c r="A17959" s="514">
        <v>104886</v>
      </c>
      <c r="B17959" s="275" t="s">
        <v>0</v>
      </c>
      <c r="C17959" s="1329" t="s">
        <v>13654</v>
      </c>
      <c r="D17959" s="514" t="s">
        <v>5</v>
      </c>
      <c r="E17959" s="673">
        <v>58.79</v>
      </c>
      <c r="F17959" s="761"/>
    </row>
    <row r="17960" spans="1:6" customFormat="1" ht="24.75">
      <c r="A17960" s="514">
        <v>104843</v>
      </c>
      <c r="B17960" s="275" t="s">
        <v>0</v>
      </c>
      <c r="C17960" s="1329" t="s">
        <v>13636</v>
      </c>
      <c r="D17960" s="514" t="s">
        <v>5</v>
      </c>
      <c r="E17960" s="673">
        <v>130.04</v>
      </c>
      <c r="F17960" s="761"/>
    </row>
    <row r="17961" spans="1:6" customFormat="1" ht="24.75">
      <c r="A17961" s="514">
        <v>104851</v>
      </c>
      <c r="B17961" s="275" t="s">
        <v>0</v>
      </c>
      <c r="C17961" s="1329" t="s">
        <v>13644</v>
      </c>
      <c r="D17961" s="514" t="s">
        <v>5</v>
      </c>
      <c r="E17961" s="673">
        <v>86.07</v>
      </c>
      <c r="F17961" s="761"/>
    </row>
    <row r="17962" spans="1:6" customFormat="1" ht="24.75">
      <c r="A17962" s="514">
        <v>104845</v>
      </c>
      <c r="B17962" s="275" t="s">
        <v>0</v>
      </c>
      <c r="C17962" s="1329" t="s">
        <v>13638</v>
      </c>
      <c r="D17962" s="514" t="s">
        <v>5</v>
      </c>
      <c r="E17962" s="673">
        <v>147.84</v>
      </c>
      <c r="F17962" s="761"/>
    </row>
    <row r="17963" spans="1:6" customFormat="1" ht="24.75">
      <c r="A17963" s="514">
        <v>104880</v>
      </c>
      <c r="B17963" s="275" t="s">
        <v>0</v>
      </c>
      <c r="C17963" s="1329" t="s">
        <v>13653</v>
      </c>
      <c r="D17963" s="514" t="s">
        <v>5</v>
      </c>
      <c r="E17963" s="673">
        <v>98.2</v>
      </c>
      <c r="F17963" s="761"/>
    </row>
    <row r="17964" spans="1:6" customFormat="1" ht="24.75">
      <c r="A17964" s="514">
        <v>104889</v>
      </c>
      <c r="B17964" s="275" t="s">
        <v>0</v>
      </c>
      <c r="C17964" s="1329" t="s">
        <v>13657</v>
      </c>
      <c r="D17964" s="514" t="s">
        <v>5</v>
      </c>
      <c r="E17964" s="673">
        <v>67.790000000000006</v>
      </c>
      <c r="F17964" s="761"/>
    </row>
    <row r="17965" spans="1:6" customFormat="1">
      <c r="A17965" s="514">
        <v>95108</v>
      </c>
      <c r="B17965" s="275" t="s">
        <v>0</v>
      </c>
      <c r="C17965" s="1329" t="s">
        <v>13633</v>
      </c>
      <c r="D17965" s="514" t="s">
        <v>28</v>
      </c>
      <c r="E17965" s="673">
        <v>41.02</v>
      </c>
      <c r="F17965" s="761"/>
    </row>
    <row r="17966" spans="1:6" customFormat="1" ht="24.75">
      <c r="A17966" s="514">
        <v>104857</v>
      </c>
      <c r="B17966" s="275" t="s">
        <v>0</v>
      </c>
      <c r="C17966" s="1329" t="s">
        <v>24915</v>
      </c>
      <c r="D17966" s="514" t="s">
        <v>5</v>
      </c>
      <c r="E17966" s="673">
        <v>0</v>
      </c>
      <c r="F17966" s="761"/>
    </row>
    <row r="17967" spans="1:6" customFormat="1" ht="24.75">
      <c r="A17967" s="514">
        <v>104859</v>
      </c>
      <c r="B17967" s="275" t="s">
        <v>0</v>
      </c>
      <c r="C17967" s="1329" t="s">
        <v>24916</v>
      </c>
      <c r="D17967" s="514" t="s">
        <v>5</v>
      </c>
      <c r="E17967" s="673">
        <v>0</v>
      </c>
      <c r="F17967" s="761"/>
    </row>
    <row r="17968" spans="1:6" customFormat="1" ht="24.75">
      <c r="A17968" s="514">
        <v>104861</v>
      </c>
      <c r="B17968" s="275" t="s">
        <v>0</v>
      </c>
      <c r="C17968" s="1329" t="s">
        <v>24917</v>
      </c>
      <c r="D17968" s="514" t="s">
        <v>5</v>
      </c>
      <c r="E17968" s="673">
        <v>0</v>
      </c>
      <c r="F17968" s="761"/>
    </row>
    <row r="17969" spans="1:6" customFormat="1" ht="24.75">
      <c r="A17969" s="514">
        <v>104856</v>
      </c>
      <c r="B17969" s="275" t="s">
        <v>0</v>
      </c>
      <c r="C17969" s="1329" t="s">
        <v>24918</v>
      </c>
      <c r="D17969" s="514" t="s">
        <v>5</v>
      </c>
      <c r="E17969" s="673">
        <v>0</v>
      </c>
      <c r="F17969" s="761"/>
    </row>
    <row r="17970" spans="1:6" customFormat="1" ht="24.75">
      <c r="A17970" s="514">
        <v>104858</v>
      </c>
      <c r="B17970" s="275" t="s">
        <v>0</v>
      </c>
      <c r="C17970" s="1329" t="s">
        <v>24919</v>
      </c>
      <c r="D17970" s="514" t="s">
        <v>5</v>
      </c>
      <c r="E17970" s="673">
        <v>0</v>
      </c>
      <c r="F17970" s="761"/>
    </row>
    <row r="17971" spans="1:6" customFormat="1" ht="24.75">
      <c r="A17971" s="514">
        <v>104860</v>
      </c>
      <c r="B17971" s="275" t="s">
        <v>0</v>
      </c>
      <c r="C17971" s="1329" t="s">
        <v>24920</v>
      </c>
      <c r="D17971" s="514" t="s">
        <v>5</v>
      </c>
      <c r="E17971" s="673">
        <v>0</v>
      </c>
      <c r="F17971" s="761"/>
    </row>
    <row r="17972" spans="1:6" customFormat="1" ht="24.75">
      <c r="A17972" s="514">
        <v>104871</v>
      </c>
      <c r="B17972" s="275" t="s">
        <v>0</v>
      </c>
      <c r="C17972" s="1329" t="s">
        <v>24921</v>
      </c>
      <c r="D17972" s="514" t="s">
        <v>5</v>
      </c>
      <c r="E17972" s="673">
        <v>0</v>
      </c>
      <c r="F17972" s="761"/>
    </row>
    <row r="17973" spans="1:6" customFormat="1" ht="24.75">
      <c r="A17973" s="514">
        <v>104883</v>
      </c>
      <c r="B17973" s="275" t="s">
        <v>0</v>
      </c>
      <c r="C17973" s="1329" t="s">
        <v>24922</v>
      </c>
      <c r="D17973" s="514" t="s">
        <v>5</v>
      </c>
      <c r="E17973" s="673">
        <v>0</v>
      </c>
      <c r="F17973" s="761"/>
    </row>
    <row r="17974" spans="1:6" customFormat="1" ht="24.75">
      <c r="A17974" s="514">
        <v>104865</v>
      </c>
      <c r="B17974" s="275" t="s">
        <v>0</v>
      </c>
      <c r="C17974" s="1329" t="s">
        <v>24923</v>
      </c>
      <c r="D17974" s="514" t="s">
        <v>5</v>
      </c>
      <c r="E17974" s="673">
        <v>0</v>
      </c>
      <c r="F17974" s="761"/>
    </row>
    <row r="17975" spans="1:6" customFormat="1" ht="24.75">
      <c r="A17975" s="514">
        <v>104872</v>
      </c>
      <c r="B17975" s="275" t="s">
        <v>0</v>
      </c>
      <c r="C17975" s="1329" t="s">
        <v>24924</v>
      </c>
      <c r="D17975" s="514" t="s">
        <v>5</v>
      </c>
      <c r="E17975" s="673">
        <v>0</v>
      </c>
      <c r="F17975" s="761"/>
    </row>
    <row r="17976" spans="1:6" customFormat="1" ht="24.75">
      <c r="A17976" s="514">
        <v>104884</v>
      </c>
      <c r="B17976" s="275" t="s">
        <v>0</v>
      </c>
      <c r="C17976" s="1329" t="s">
        <v>24925</v>
      </c>
      <c r="D17976" s="514" t="s">
        <v>5</v>
      </c>
      <c r="E17976" s="673">
        <v>0</v>
      </c>
      <c r="F17976" s="761"/>
    </row>
    <row r="17977" spans="1:6" customFormat="1" ht="24.75">
      <c r="A17977" s="514">
        <v>104866</v>
      </c>
      <c r="B17977" s="275" t="s">
        <v>0</v>
      </c>
      <c r="C17977" s="1329" t="s">
        <v>24926</v>
      </c>
      <c r="D17977" s="514" t="s">
        <v>5</v>
      </c>
      <c r="E17977" s="673">
        <v>0</v>
      </c>
      <c r="F17977" s="761"/>
    </row>
    <row r="17978" spans="1:6" customFormat="1" ht="24.75">
      <c r="A17978" s="514">
        <v>104873</v>
      </c>
      <c r="B17978" s="275" t="s">
        <v>0</v>
      </c>
      <c r="C17978" s="1329" t="s">
        <v>24927</v>
      </c>
      <c r="D17978" s="514" t="s">
        <v>5</v>
      </c>
      <c r="E17978" s="673">
        <v>0</v>
      </c>
      <c r="F17978" s="761"/>
    </row>
    <row r="17979" spans="1:6" customFormat="1" ht="24.75">
      <c r="A17979" s="514">
        <v>104885</v>
      </c>
      <c r="B17979" s="275" t="s">
        <v>0</v>
      </c>
      <c r="C17979" s="1329" t="s">
        <v>24928</v>
      </c>
      <c r="D17979" s="514" t="s">
        <v>5</v>
      </c>
      <c r="E17979" s="673">
        <v>0</v>
      </c>
      <c r="F17979" s="761"/>
    </row>
    <row r="17980" spans="1:6" customFormat="1" ht="24.75">
      <c r="A17980" s="514">
        <v>104867</v>
      </c>
      <c r="B17980" s="275" t="s">
        <v>0</v>
      </c>
      <c r="C17980" s="1329" t="s">
        <v>24929</v>
      </c>
      <c r="D17980" s="514" t="s">
        <v>5</v>
      </c>
      <c r="E17980" s="673">
        <v>0</v>
      </c>
      <c r="F17980" s="761"/>
    </row>
    <row r="17981" spans="1:6" customFormat="1" ht="24.75">
      <c r="A17981" s="514">
        <v>104868</v>
      </c>
      <c r="B17981" s="275" t="s">
        <v>0</v>
      </c>
      <c r="C17981" s="1329" t="s">
        <v>24930</v>
      </c>
      <c r="D17981" s="514" t="s">
        <v>5</v>
      </c>
      <c r="E17981" s="673">
        <v>0</v>
      </c>
      <c r="F17981" s="761"/>
    </row>
    <row r="17982" spans="1:6" customFormat="1" ht="24.75">
      <c r="A17982" s="514">
        <v>104874</v>
      </c>
      <c r="B17982" s="275" t="s">
        <v>0</v>
      </c>
      <c r="C17982" s="1329" t="s">
        <v>24931</v>
      </c>
      <c r="D17982" s="514" t="s">
        <v>5</v>
      </c>
      <c r="E17982" s="673">
        <v>0</v>
      </c>
      <c r="F17982" s="761"/>
    </row>
    <row r="17983" spans="1:6" customFormat="1" ht="24.75">
      <c r="A17983" s="514">
        <v>104862</v>
      </c>
      <c r="B17983" s="275" t="s">
        <v>0</v>
      </c>
      <c r="C17983" s="1329" t="s">
        <v>24932</v>
      </c>
      <c r="D17983" s="514" t="s">
        <v>5</v>
      </c>
      <c r="E17983" s="673">
        <v>0</v>
      </c>
      <c r="F17983" s="761"/>
    </row>
    <row r="17984" spans="1:6" customFormat="1" ht="24.75">
      <c r="A17984" s="514">
        <v>104869</v>
      </c>
      <c r="B17984" s="275" t="s">
        <v>0</v>
      </c>
      <c r="C17984" s="1329" t="s">
        <v>24933</v>
      </c>
      <c r="D17984" s="514" t="s">
        <v>5</v>
      </c>
      <c r="E17984" s="673">
        <v>0</v>
      </c>
      <c r="F17984" s="761"/>
    </row>
    <row r="17985" spans="1:6" customFormat="1" ht="24.75">
      <c r="A17985" s="514">
        <v>104881</v>
      </c>
      <c r="B17985" s="275" t="s">
        <v>0</v>
      </c>
      <c r="C17985" s="1329" t="s">
        <v>24934</v>
      </c>
      <c r="D17985" s="514" t="s">
        <v>5</v>
      </c>
      <c r="E17985" s="673">
        <v>0</v>
      </c>
      <c r="F17985" s="761"/>
    </row>
    <row r="17986" spans="1:6" customFormat="1" ht="24.75">
      <c r="A17986" s="514">
        <v>104863</v>
      </c>
      <c r="B17986" s="275" t="s">
        <v>0</v>
      </c>
      <c r="C17986" s="1329" t="s">
        <v>24935</v>
      </c>
      <c r="D17986" s="514" t="s">
        <v>5</v>
      </c>
      <c r="E17986" s="673">
        <v>0</v>
      </c>
      <c r="F17986" s="761"/>
    </row>
    <row r="17987" spans="1:6" customFormat="1" ht="24.75">
      <c r="A17987" s="514">
        <v>104870</v>
      </c>
      <c r="B17987" s="275" t="s">
        <v>0</v>
      </c>
      <c r="C17987" s="1329" t="s">
        <v>24936</v>
      </c>
      <c r="D17987" s="514" t="s">
        <v>5</v>
      </c>
      <c r="E17987" s="673">
        <v>0</v>
      </c>
      <c r="F17987" s="761"/>
    </row>
    <row r="17988" spans="1:6" customFormat="1" ht="24.75">
      <c r="A17988" s="514">
        <v>104882</v>
      </c>
      <c r="B17988" s="275" t="s">
        <v>0</v>
      </c>
      <c r="C17988" s="1329" t="s">
        <v>24937</v>
      </c>
      <c r="D17988" s="514" t="s">
        <v>5</v>
      </c>
      <c r="E17988" s="673">
        <v>0</v>
      </c>
      <c r="F17988" s="761"/>
    </row>
    <row r="17989" spans="1:6" customFormat="1" ht="24.75">
      <c r="A17989" s="514">
        <v>104864</v>
      </c>
      <c r="B17989" s="275" t="s">
        <v>0</v>
      </c>
      <c r="C17989" s="1329" t="s">
        <v>24938</v>
      </c>
      <c r="D17989" s="514" t="s">
        <v>5</v>
      </c>
      <c r="E17989" s="673">
        <v>0</v>
      </c>
      <c r="F17989" s="761"/>
    </row>
    <row r="17990" spans="1:6" customFormat="1">
      <c r="A17990" s="514">
        <v>104876</v>
      </c>
      <c r="B17990" s="275" t="s">
        <v>0</v>
      </c>
      <c r="C17990" s="1329" t="s">
        <v>13649</v>
      </c>
      <c r="D17990" s="514" t="s">
        <v>28</v>
      </c>
      <c r="E17990" s="673">
        <v>26.22</v>
      </c>
      <c r="F17990" s="761"/>
    </row>
    <row r="17991" spans="1:6" customFormat="1">
      <c r="A17991" s="514">
        <v>104875</v>
      </c>
      <c r="B17991" s="275" t="s">
        <v>0</v>
      </c>
      <c r="C17991" s="1329" t="s">
        <v>24939</v>
      </c>
      <c r="D17991" s="514" t="s">
        <v>5</v>
      </c>
      <c r="E17991" s="673">
        <v>148.72999999999999</v>
      </c>
      <c r="F17991" s="761"/>
    </row>
    <row r="17992" spans="1:6" customFormat="1">
      <c r="A17992" s="514">
        <v>105942</v>
      </c>
      <c r="B17992" s="275" t="s">
        <v>0</v>
      </c>
      <c r="C17992" s="1329" t="s">
        <v>24940</v>
      </c>
      <c r="D17992" s="514" t="s">
        <v>5</v>
      </c>
      <c r="E17992" s="673">
        <v>0</v>
      </c>
      <c r="F17992" s="761"/>
    </row>
    <row r="17993" spans="1:6" customFormat="1">
      <c r="A17993" s="514">
        <v>105943</v>
      </c>
      <c r="B17993" s="275" t="s">
        <v>0</v>
      </c>
      <c r="C17993" s="1329" t="s">
        <v>24941</v>
      </c>
      <c r="D17993" s="514" t="s">
        <v>5</v>
      </c>
      <c r="E17993" s="673">
        <v>0</v>
      </c>
      <c r="F17993" s="761"/>
    </row>
    <row r="17994" spans="1:6" customFormat="1">
      <c r="A17994" s="514">
        <v>105941</v>
      </c>
      <c r="B17994" s="275" t="s">
        <v>0</v>
      </c>
      <c r="C17994" s="1329" t="s">
        <v>24942</v>
      </c>
      <c r="D17994" s="514" t="s">
        <v>32</v>
      </c>
      <c r="E17994" s="673">
        <v>0</v>
      </c>
      <c r="F17994" s="761"/>
    </row>
    <row r="17995" spans="1:6" customFormat="1" ht="24.75">
      <c r="A17995" s="514">
        <v>105940</v>
      </c>
      <c r="B17995" s="275" t="s">
        <v>0</v>
      </c>
      <c r="C17995" s="1329" t="s">
        <v>24943</v>
      </c>
      <c r="D17995" s="514" t="s">
        <v>32</v>
      </c>
      <c r="E17995" s="673">
        <v>0</v>
      </c>
      <c r="F17995" s="761"/>
    </row>
    <row r="17996" spans="1:6" customFormat="1" ht="24.75">
      <c r="A17996" s="514">
        <v>105938</v>
      </c>
      <c r="B17996" s="275" t="s">
        <v>0</v>
      </c>
      <c r="C17996" s="1329" t="s">
        <v>24944</v>
      </c>
      <c r="D17996" s="514" t="s">
        <v>32</v>
      </c>
      <c r="E17996" s="673">
        <v>0</v>
      </c>
      <c r="F17996" s="761"/>
    </row>
    <row r="17997" spans="1:6" customFormat="1" ht="24.75">
      <c r="A17997" s="514">
        <v>105939</v>
      </c>
      <c r="B17997" s="275" t="s">
        <v>0</v>
      </c>
      <c r="C17997" s="1329" t="s">
        <v>24945</v>
      </c>
      <c r="D17997" s="514" t="s">
        <v>32</v>
      </c>
      <c r="E17997" s="673">
        <v>0</v>
      </c>
      <c r="F17997" s="761"/>
    </row>
    <row r="17998" spans="1:6" customFormat="1">
      <c r="A17998" s="514">
        <v>96120</v>
      </c>
      <c r="B17998" s="275" t="s">
        <v>0</v>
      </c>
      <c r="C17998" s="1329" t="s">
        <v>14445</v>
      </c>
      <c r="D17998" s="514" t="s">
        <v>5</v>
      </c>
      <c r="E17998" s="673">
        <v>3.24</v>
      </c>
      <c r="F17998" s="761"/>
    </row>
    <row r="17999" spans="1:6" customFormat="1">
      <c r="A17999" s="514">
        <v>96123</v>
      </c>
      <c r="B17999" s="275" t="s">
        <v>0</v>
      </c>
      <c r="C17999" s="1329" t="s">
        <v>14446</v>
      </c>
      <c r="D17999" s="514" t="s">
        <v>5</v>
      </c>
      <c r="E17999" s="673">
        <v>28.62</v>
      </c>
      <c r="F17999" s="761"/>
    </row>
    <row r="18000" spans="1:6" customFormat="1">
      <c r="A18000" s="514">
        <v>96122</v>
      </c>
      <c r="B18000" s="275" t="s">
        <v>0</v>
      </c>
      <c r="C18000" s="1329" t="s">
        <v>14439</v>
      </c>
      <c r="D18000" s="514" t="s">
        <v>5</v>
      </c>
      <c r="E18000" s="673">
        <v>56.91</v>
      </c>
      <c r="F18000" s="761"/>
    </row>
    <row r="18001" spans="1:6" customFormat="1">
      <c r="A18001" s="514">
        <v>96121</v>
      </c>
      <c r="B18001" s="275" t="s">
        <v>0</v>
      </c>
      <c r="C18001" s="1329" t="s">
        <v>14450</v>
      </c>
      <c r="D18001" s="514" t="s">
        <v>5</v>
      </c>
      <c r="E18001" s="673">
        <v>12.43</v>
      </c>
      <c r="F18001" s="761"/>
    </row>
    <row r="18002" spans="1:6" customFormat="1">
      <c r="A18002" s="514">
        <v>99054</v>
      </c>
      <c r="B18002" s="275" t="s">
        <v>0</v>
      </c>
      <c r="C18002" s="1329" t="s">
        <v>14447</v>
      </c>
      <c r="D18002" s="514" t="s">
        <v>32</v>
      </c>
      <c r="E18002" s="673">
        <v>64.430000000000007</v>
      </c>
      <c r="F18002" s="761"/>
    </row>
    <row r="18003" spans="1:6" customFormat="1">
      <c r="A18003" s="514">
        <v>96110</v>
      </c>
      <c r="B18003" s="275" t="s">
        <v>0</v>
      </c>
      <c r="C18003" s="1329" t="s">
        <v>14442</v>
      </c>
      <c r="D18003" s="514" t="s">
        <v>32</v>
      </c>
      <c r="E18003" s="673">
        <v>74.62</v>
      </c>
      <c r="F18003" s="761"/>
    </row>
    <row r="18004" spans="1:6" customFormat="1">
      <c r="A18004" s="514">
        <v>96114</v>
      </c>
      <c r="B18004" s="275" t="s">
        <v>0</v>
      </c>
      <c r="C18004" s="1329" t="s">
        <v>14444</v>
      </c>
      <c r="D18004" s="514" t="s">
        <v>32</v>
      </c>
      <c r="E18004" s="673">
        <v>74.89</v>
      </c>
      <c r="F18004" s="761"/>
    </row>
    <row r="18005" spans="1:6" customFormat="1">
      <c r="A18005" s="514">
        <v>104757</v>
      </c>
      <c r="B18005" s="275" t="s">
        <v>0</v>
      </c>
      <c r="C18005" s="1329" t="s">
        <v>24946</v>
      </c>
      <c r="D18005" s="514" t="s">
        <v>32</v>
      </c>
      <c r="E18005" s="673">
        <v>120.37</v>
      </c>
      <c r="F18005" s="761"/>
    </row>
    <row r="18006" spans="1:6" customFormat="1">
      <c r="A18006" s="514">
        <v>104756</v>
      </c>
      <c r="B18006" s="275" t="s">
        <v>0</v>
      </c>
      <c r="C18006" s="1329" t="s">
        <v>14440</v>
      </c>
      <c r="D18006" s="514" t="s">
        <v>32</v>
      </c>
      <c r="E18006" s="673">
        <v>239.4</v>
      </c>
      <c r="F18006" s="761"/>
    </row>
    <row r="18007" spans="1:6" customFormat="1">
      <c r="A18007" s="514">
        <v>96112</v>
      </c>
      <c r="B18007" s="275" t="s">
        <v>0</v>
      </c>
      <c r="C18007" s="1329" t="s">
        <v>14438</v>
      </c>
      <c r="D18007" s="514" t="s">
        <v>32</v>
      </c>
      <c r="E18007" s="673">
        <v>174.19</v>
      </c>
      <c r="F18007" s="761"/>
    </row>
    <row r="18008" spans="1:6" customFormat="1">
      <c r="A18008" s="514">
        <v>96113</v>
      </c>
      <c r="B18008" s="275" t="s">
        <v>0</v>
      </c>
      <c r="C18008" s="1329" t="s">
        <v>14443</v>
      </c>
      <c r="D18008" s="514" t="s">
        <v>32</v>
      </c>
      <c r="E18008" s="673">
        <v>50.54</v>
      </c>
      <c r="F18008" s="761"/>
    </row>
    <row r="18009" spans="1:6" customFormat="1">
      <c r="A18009" s="514">
        <v>96109</v>
      </c>
      <c r="B18009" s="275" t="s">
        <v>0</v>
      </c>
      <c r="C18009" s="1329" t="s">
        <v>14441</v>
      </c>
      <c r="D18009" s="514" t="s">
        <v>32</v>
      </c>
      <c r="E18009" s="673">
        <v>56.16</v>
      </c>
      <c r="F18009" s="761"/>
    </row>
    <row r="18010" spans="1:6" customFormat="1">
      <c r="A18010" s="514">
        <v>96116</v>
      </c>
      <c r="B18010" s="275" t="s">
        <v>0</v>
      </c>
      <c r="C18010" s="1329" t="s">
        <v>14449</v>
      </c>
      <c r="D18010" s="514" t="s">
        <v>32</v>
      </c>
      <c r="E18010" s="673">
        <v>63.31</v>
      </c>
      <c r="F18010" s="761"/>
    </row>
    <row r="18011" spans="1:6" customFormat="1">
      <c r="A18011" s="514">
        <v>96111</v>
      </c>
      <c r="B18011" s="275" t="s">
        <v>0</v>
      </c>
      <c r="C18011" s="1329" t="s">
        <v>14448</v>
      </c>
      <c r="D18011" s="514" t="s">
        <v>32</v>
      </c>
      <c r="E18011" s="673">
        <v>61.41</v>
      </c>
      <c r="F18011" s="761"/>
    </row>
    <row r="18012" spans="1:6" customFormat="1">
      <c r="A18012" s="514">
        <v>96486</v>
      </c>
      <c r="B18012" s="275" t="s">
        <v>0</v>
      </c>
      <c r="C18012" s="1329" t="s">
        <v>14452</v>
      </c>
      <c r="D18012" s="514" t="s">
        <v>32</v>
      </c>
      <c r="E18012" s="673">
        <v>72.86</v>
      </c>
      <c r="F18012" s="761"/>
    </row>
    <row r="18013" spans="1:6" customFormat="1">
      <c r="A18013" s="514">
        <v>96485</v>
      </c>
      <c r="B18013" s="275" t="s">
        <v>0</v>
      </c>
      <c r="C18013" s="1329" t="s">
        <v>14451</v>
      </c>
      <c r="D18013" s="514" t="s">
        <v>32</v>
      </c>
      <c r="E18013" s="673">
        <v>70.959999999999994</v>
      </c>
      <c r="F18013" s="761"/>
    </row>
    <row r="18014" spans="1:6" customFormat="1">
      <c r="A18014" s="514">
        <v>97557</v>
      </c>
      <c r="B18014" s="275" t="s">
        <v>0</v>
      </c>
      <c r="C18014" s="1329" t="s">
        <v>24947</v>
      </c>
      <c r="D18014" s="514" t="s">
        <v>32</v>
      </c>
      <c r="E18014" s="673">
        <v>0</v>
      </c>
      <c r="F18014" s="761"/>
    </row>
    <row r="18015" spans="1:6" customFormat="1" ht="24.75">
      <c r="A18015" s="514">
        <v>101807</v>
      </c>
      <c r="B18015" s="275" t="s">
        <v>0</v>
      </c>
      <c r="C18015" s="1329" t="s">
        <v>9340</v>
      </c>
      <c r="D18015" s="514" t="s">
        <v>28</v>
      </c>
      <c r="E18015" s="673">
        <v>550.88</v>
      </c>
      <c r="F18015" s="761"/>
    </row>
    <row r="18016" spans="1:6" customFormat="1" ht="24.75">
      <c r="A18016" s="514">
        <v>101806</v>
      </c>
      <c r="B18016" s="275" t="s">
        <v>0</v>
      </c>
      <c r="C18016" s="1329" t="s">
        <v>9339</v>
      </c>
      <c r="D18016" s="514" t="s">
        <v>28</v>
      </c>
      <c r="E18016" s="673">
        <v>587.84</v>
      </c>
      <c r="F18016" s="761"/>
    </row>
    <row r="18017" spans="1:6" customFormat="1" ht="24.75">
      <c r="A18017" s="514">
        <v>101808</v>
      </c>
      <c r="B18017" s="275" t="s">
        <v>0</v>
      </c>
      <c r="C18017" s="1329" t="s">
        <v>9341</v>
      </c>
      <c r="D18017" s="514" t="s">
        <v>28</v>
      </c>
      <c r="E18017" s="673">
        <v>560.29</v>
      </c>
      <c r="F18017" s="761"/>
    </row>
    <row r="18018" spans="1:6" customFormat="1" ht="24.75">
      <c r="A18018" s="514">
        <v>98058</v>
      </c>
      <c r="B18018" s="275" t="s">
        <v>0</v>
      </c>
      <c r="C18018" s="1329" t="s">
        <v>24948</v>
      </c>
      <c r="D18018" s="514" t="s">
        <v>28</v>
      </c>
      <c r="E18018" s="673">
        <v>1839.81</v>
      </c>
      <c r="F18018" s="761"/>
    </row>
    <row r="18019" spans="1:6" customFormat="1" ht="24.75">
      <c r="A18019" s="514">
        <v>98059</v>
      </c>
      <c r="B18019" s="275" t="s">
        <v>0</v>
      </c>
      <c r="C18019" s="1329" t="s">
        <v>24949</v>
      </c>
      <c r="D18019" s="514" t="s">
        <v>28</v>
      </c>
      <c r="E18019" s="673">
        <v>3956.15</v>
      </c>
      <c r="F18019" s="761"/>
    </row>
    <row r="18020" spans="1:6" customFormat="1" ht="24.75">
      <c r="A18020" s="514">
        <v>98060</v>
      </c>
      <c r="B18020" s="275" t="s">
        <v>0</v>
      </c>
      <c r="C18020" s="1329" t="s">
        <v>24950</v>
      </c>
      <c r="D18020" s="514" t="s">
        <v>28</v>
      </c>
      <c r="E18020" s="673">
        <v>5542.52</v>
      </c>
      <c r="F18020" s="761"/>
    </row>
    <row r="18021" spans="1:6" customFormat="1" ht="24.75">
      <c r="A18021" s="514">
        <v>98061</v>
      </c>
      <c r="B18021" s="275" t="s">
        <v>0</v>
      </c>
      <c r="C18021" s="1329" t="s">
        <v>24951</v>
      </c>
      <c r="D18021" s="514" t="s">
        <v>28</v>
      </c>
      <c r="E18021" s="673">
        <v>7737.62</v>
      </c>
      <c r="F18021" s="761"/>
    </row>
    <row r="18022" spans="1:6" customFormat="1" ht="24.75">
      <c r="A18022" s="514">
        <v>98088</v>
      </c>
      <c r="B18022" s="275" t="s">
        <v>0</v>
      </c>
      <c r="C18022" s="1329" t="s">
        <v>10291</v>
      </c>
      <c r="D18022" s="514" t="s">
        <v>28</v>
      </c>
      <c r="E18022" s="673">
        <v>3464.13</v>
      </c>
      <c r="F18022" s="761"/>
    </row>
    <row r="18023" spans="1:6" customFormat="1" ht="24.75">
      <c r="A18023" s="514">
        <v>98089</v>
      </c>
      <c r="B18023" s="275" t="s">
        <v>0</v>
      </c>
      <c r="C18023" s="1329" t="s">
        <v>10292</v>
      </c>
      <c r="D18023" s="514" t="s">
        <v>28</v>
      </c>
      <c r="E18023" s="673">
        <v>5492.79</v>
      </c>
      <c r="F18023" s="761"/>
    </row>
    <row r="18024" spans="1:6" customFormat="1" ht="24.75">
      <c r="A18024" s="514">
        <v>98090</v>
      </c>
      <c r="B18024" s="275" t="s">
        <v>0</v>
      </c>
      <c r="C18024" s="1329" t="s">
        <v>10293</v>
      </c>
      <c r="D18024" s="514" t="s">
        <v>28</v>
      </c>
      <c r="E18024" s="673">
        <v>8652.52</v>
      </c>
      <c r="F18024" s="761"/>
    </row>
    <row r="18025" spans="1:6" customFormat="1" ht="24.75">
      <c r="A18025" s="514">
        <v>98091</v>
      </c>
      <c r="B18025" s="275" t="s">
        <v>0</v>
      </c>
      <c r="C18025" s="1329" t="s">
        <v>10294</v>
      </c>
      <c r="D18025" s="514" t="s">
        <v>28</v>
      </c>
      <c r="E18025" s="673">
        <v>11316.04</v>
      </c>
      <c r="F18025" s="761"/>
    </row>
    <row r="18026" spans="1:6" customFormat="1" ht="24.75">
      <c r="A18026" s="514">
        <v>98092</v>
      </c>
      <c r="B18026" s="275" t="s">
        <v>0</v>
      </c>
      <c r="C18026" s="1329" t="s">
        <v>10295</v>
      </c>
      <c r="D18026" s="514" t="s">
        <v>28</v>
      </c>
      <c r="E18026" s="673">
        <v>13155.94</v>
      </c>
      <c r="F18026" s="761"/>
    </row>
    <row r="18027" spans="1:6" customFormat="1" ht="24.75">
      <c r="A18027" s="514">
        <v>98093</v>
      </c>
      <c r="B18027" s="275" t="s">
        <v>0</v>
      </c>
      <c r="C18027" s="1329" t="s">
        <v>10296</v>
      </c>
      <c r="D18027" s="514" t="s">
        <v>28</v>
      </c>
      <c r="E18027" s="673">
        <v>15538.72</v>
      </c>
      <c r="F18027" s="761"/>
    </row>
    <row r="18028" spans="1:6" customFormat="1" ht="24.75">
      <c r="A18028" s="514">
        <v>98072</v>
      </c>
      <c r="B18028" s="275" t="s">
        <v>0</v>
      </c>
      <c r="C18028" s="1329" t="s">
        <v>10275</v>
      </c>
      <c r="D18028" s="514" t="s">
        <v>28</v>
      </c>
      <c r="E18028" s="673">
        <v>4115.6499999999996</v>
      </c>
      <c r="F18028" s="761"/>
    </row>
    <row r="18029" spans="1:6" customFormat="1" ht="24.75">
      <c r="A18029" s="514">
        <v>98073</v>
      </c>
      <c r="B18029" s="275" t="s">
        <v>0</v>
      </c>
      <c r="C18029" s="1329" t="s">
        <v>10276</v>
      </c>
      <c r="D18029" s="514" t="s">
        <v>28</v>
      </c>
      <c r="E18029" s="673">
        <v>6494.35</v>
      </c>
      <c r="F18029" s="761"/>
    </row>
    <row r="18030" spans="1:6" customFormat="1" ht="24.75">
      <c r="A18030" s="514">
        <v>98074</v>
      </c>
      <c r="B18030" s="275" t="s">
        <v>0</v>
      </c>
      <c r="C18030" s="1329" t="s">
        <v>10277</v>
      </c>
      <c r="D18030" s="514" t="s">
        <v>28</v>
      </c>
      <c r="E18030" s="673">
        <v>10162.64</v>
      </c>
      <c r="F18030" s="761"/>
    </row>
    <row r="18031" spans="1:6" customFormat="1" ht="24.75">
      <c r="A18031" s="514">
        <v>98075</v>
      </c>
      <c r="B18031" s="275" t="s">
        <v>0</v>
      </c>
      <c r="C18031" s="1329" t="s">
        <v>10278</v>
      </c>
      <c r="D18031" s="514" t="s">
        <v>28</v>
      </c>
      <c r="E18031" s="673">
        <v>13255.71</v>
      </c>
      <c r="F18031" s="761"/>
    </row>
    <row r="18032" spans="1:6" customFormat="1" ht="24.75">
      <c r="A18032" s="514">
        <v>98076</v>
      </c>
      <c r="B18032" s="275" t="s">
        <v>0</v>
      </c>
      <c r="C18032" s="1329" t="s">
        <v>10279</v>
      </c>
      <c r="D18032" s="514" t="s">
        <v>28</v>
      </c>
      <c r="E18032" s="673">
        <v>15324.96</v>
      </c>
      <c r="F18032" s="761"/>
    </row>
    <row r="18033" spans="1:6" customFormat="1" ht="24.75">
      <c r="A18033" s="514">
        <v>98077</v>
      </c>
      <c r="B18033" s="275" t="s">
        <v>0</v>
      </c>
      <c r="C18033" s="1329" t="s">
        <v>10280</v>
      </c>
      <c r="D18033" s="514" t="s">
        <v>28</v>
      </c>
      <c r="E18033" s="673">
        <v>18070.599999999999</v>
      </c>
      <c r="F18033" s="761"/>
    </row>
    <row r="18034" spans="1:6" customFormat="1" ht="24.75">
      <c r="A18034" s="514">
        <v>98062</v>
      </c>
      <c r="B18034" s="275" t="s">
        <v>0</v>
      </c>
      <c r="C18034" s="1329" t="s">
        <v>24952</v>
      </c>
      <c r="D18034" s="514" t="s">
        <v>28</v>
      </c>
      <c r="E18034" s="673">
        <v>3117.49</v>
      </c>
      <c r="F18034" s="761"/>
    </row>
    <row r="18035" spans="1:6" customFormat="1" ht="24.75">
      <c r="A18035" s="514">
        <v>98063</v>
      </c>
      <c r="B18035" s="275" t="s">
        <v>0</v>
      </c>
      <c r="C18035" s="1329" t="s">
        <v>24953</v>
      </c>
      <c r="D18035" s="514" t="s">
        <v>28</v>
      </c>
      <c r="E18035" s="673">
        <v>4761.99</v>
      </c>
      <c r="F18035" s="761"/>
    </row>
    <row r="18036" spans="1:6" customFormat="1" ht="24.75">
      <c r="A18036" s="514">
        <v>98064</v>
      </c>
      <c r="B18036" s="275" t="s">
        <v>0</v>
      </c>
      <c r="C18036" s="1329" t="s">
        <v>24954</v>
      </c>
      <c r="D18036" s="514" t="s">
        <v>28</v>
      </c>
      <c r="E18036" s="673">
        <v>5504.65</v>
      </c>
      <c r="F18036" s="761"/>
    </row>
    <row r="18037" spans="1:6" customFormat="1" ht="24.75">
      <c r="A18037" s="514">
        <v>98065</v>
      </c>
      <c r="B18037" s="275" t="s">
        <v>0</v>
      </c>
      <c r="C18037" s="1329" t="s">
        <v>24955</v>
      </c>
      <c r="D18037" s="514" t="s">
        <v>28</v>
      </c>
      <c r="E18037" s="673">
        <v>7645.69</v>
      </c>
      <c r="F18037" s="761"/>
    </row>
    <row r="18038" spans="1:6" customFormat="1" ht="24.75">
      <c r="A18038" s="514">
        <v>98094</v>
      </c>
      <c r="B18038" s="275" t="s">
        <v>0</v>
      </c>
      <c r="C18038" s="1329" t="s">
        <v>10297</v>
      </c>
      <c r="D18038" s="514" t="s">
        <v>28</v>
      </c>
      <c r="E18038" s="673">
        <v>2887.45</v>
      </c>
      <c r="F18038" s="761"/>
    </row>
    <row r="18039" spans="1:6" customFormat="1" ht="24.75">
      <c r="A18039" s="514">
        <v>98099</v>
      </c>
      <c r="B18039" s="275" t="s">
        <v>0</v>
      </c>
      <c r="C18039" s="1329" t="s">
        <v>10298</v>
      </c>
      <c r="D18039" s="514" t="s">
        <v>28</v>
      </c>
      <c r="E18039" s="673">
        <v>4946.45</v>
      </c>
      <c r="F18039" s="761"/>
    </row>
    <row r="18040" spans="1:6" customFormat="1" ht="24.75">
      <c r="A18040" s="514">
        <v>98100</v>
      </c>
      <c r="B18040" s="275" t="s">
        <v>0</v>
      </c>
      <c r="C18040" s="1329" t="s">
        <v>10299</v>
      </c>
      <c r="D18040" s="514" t="s">
        <v>28</v>
      </c>
      <c r="E18040" s="673">
        <v>6496.71</v>
      </c>
      <c r="F18040" s="761"/>
    </row>
    <row r="18041" spans="1:6" customFormat="1" ht="24.75">
      <c r="A18041" s="514">
        <v>98101</v>
      </c>
      <c r="B18041" s="275" t="s">
        <v>0</v>
      </c>
      <c r="C18041" s="1329" t="s">
        <v>10300</v>
      </c>
      <c r="D18041" s="514" t="s">
        <v>28</v>
      </c>
      <c r="E18041" s="673">
        <v>9617.91</v>
      </c>
      <c r="F18041" s="761"/>
    </row>
    <row r="18042" spans="1:6" customFormat="1" ht="24.75">
      <c r="A18042" s="514">
        <v>98078</v>
      </c>
      <c r="B18042" s="275" t="s">
        <v>0</v>
      </c>
      <c r="C18042" s="1329" t="s">
        <v>10281</v>
      </c>
      <c r="D18042" s="514" t="s">
        <v>28</v>
      </c>
      <c r="E18042" s="673">
        <v>4370.5</v>
      </c>
      <c r="F18042" s="761"/>
    </row>
    <row r="18043" spans="1:6" customFormat="1" ht="24.75">
      <c r="A18043" s="514">
        <v>98079</v>
      </c>
      <c r="B18043" s="275" t="s">
        <v>0</v>
      </c>
      <c r="C18043" s="1329" t="s">
        <v>10282</v>
      </c>
      <c r="D18043" s="514" t="s">
        <v>28</v>
      </c>
      <c r="E18043" s="673">
        <v>7688.69</v>
      </c>
      <c r="F18043" s="761"/>
    </row>
    <row r="18044" spans="1:6" customFormat="1" ht="24.75">
      <c r="A18044" s="514">
        <v>98080</v>
      </c>
      <c r="B18044" s="275" t="s">
        <v>0</v>
      </c>
      <c r="C18044" s="1329" t="s">
        <v>10283</v>
      </c>
      <c r="D18044" s="514" t="s">
        <v>28</v>
      </c>
      <c r="E18044" s="673">
        <v>9938.59</v>
      </c>
      <c r="F18044" s="761"/>
    </row>
    <row r="18045" spans="1:6" customFormat="1" ht="24.75">
      <c r="A18045" s="514">
        <v>98081</v>
      </c>
      <c r="B18045" s="275" t="s">
        <v>0</v>
      </c>
      <c r="C18045" s="1329" t="s">
        <v>10284</v>
      </c>
      <c r="D18045" s="514" t="s">
        <v>28</v>
      </c>
      <c r="E18045" s="673">
        <v>14763.9</v>
      </c>
      <c r="F18045" s="761"/>
    </row>
    <row r="18046" spans="1:6" customFormat="1" ht="24.75">
      <c r="A18046" s="514">
        <v>98052</v>
      </c>
      <c r="B18046" s="275" t="s">
        <v>0</v>
      </c>
      <c r="C18046" s="1329" t="s">
        <v>24956</v>
      </c>
      <c r="D18046" s="514" t="s">
        <v>28</v>
      </c>
      <c r="E18046" s="673">
        <v>2110.15</v>
      </c>
      <c r="F18046" s="761"/>
    </row>
    <row r="18047" spans="1:6" customFormat="1" ht="24.75">
      <c r="A18047" s="514">
        <v>98053</v>
      </c>
      <c r="B18047" s="275" t="s">
        <v>0</v>
      </c>
      <c r="C18047" s="1329" t="s">
        <v>24957</v>
      </c>
      <c r="D18047" s="514" t="s">
        <v>28</v>
      </c>
      <c r="E18047" s="673">
        <v>2902.52</v>
      </c>
      <c r="F18047" s="761"/>
    </row>
    <row r="18048" spans="1:6" customFormat="1" ht="24.75">
      <c r="A18048" s="514">
        <v>98054</v>
      </c>
      <c r="B18048" s="275" t="s">
        <v>0</v>
      </c>
      <c r="C18048" s="1329" t="s">
        <v>24958</v>
      </c>
      <c r="D18048" s="514" t="s">
        <v>28</v>
      </c>
      <c r="E18048" s="673">
        <v>4693.93</v>
      </c>
      <c r="F18048" s="761"/>
    </row>
    <row r="18049" spans="1:6" customFormat="1" ht="24.75">
      <c r="A18049" s="514">
        <v>98055</v>
      </c>
      <c r="B18049" s="275" t="s">
        <v>0</v>
      </c>
      <c r="C18049" s="1329" t="s">
        <v>24959</v>
      </c>
      <c r="D18049" s="514" t="s">
        <v>28</v>
      </c>
      <c r="E18049" s="673">
        <v>6382.78</v>
      </c>
      <c r="F18049" s="761"/>
    </row>
    <row r="18050" spans="1:6" customFormat="1" ht="24.75">
      <c r="A18050" s="514">
        <v>98056</v>
      </c>
      <c r="B18050" s="275" t="s">
        <v>0</v>
      </c>
      <c r="C18050" s="1329" t="s">
        <v>24960</v>
      </c>
      <c r="D18050" s="514" t="s">
        <v>28</v>
      </c>
      <c r="E18050" s="673">
        <v>7448.51</v>
      </c>
      <c r="F18050" s="761"/>
    </row>
    <row r="18051" spans="1:6" customFormat="1" ht="24.75">
      <c r="A18051" s="514">
        <v>98057</v>
      </c>
      <c r="B18051" s="275" t="s">
        <v>0</v>
      </c>
      <c r="C18051" s="1329" t="s">
        <v>24961</v>
      </c>
      <c r="D18051" s="514" t="s">
        <v>28</v>
      </c>
      <c r="E18051" s="673">
        <v>8866.5400000000009</v>
      </c>
      <c r="F18051" s="761"/>
    </row>
    <row r="18052" spans="1:6" customFormat="1" ht="24.75">
      <c r="A18052" s="514">
        <v>98082</v>
      </c>
      <c r="B18052" s="275" t="s">
        <v>0</v>
      </c>
      <c r="C18052" s="1329" t="s">
        <v>10285</v>
      </c>
      <c r="D18052" s="514" t="s">
        <v>28</v>
      </c>
      <c r="E18052" s="673">
        <v>3998.27</v>
      </c>
      <c r="F18052" s="761"/>
    </row>
    <row r="18053" spans="1:6" customFormat="1" ht="24.75">
      <c r="A18053" s="514">
        <v>98083</v>
      </c>
      <c r="B18053" s="275" t="s">
        <v>0</v>
      </c>
      <c r="C18053" s="1329" t="s">
        <v>10286</v>
      </c>
      <c r="D18053" s="514" t="s">
        <v>28</v>
      </c>
      <c r="E18053" s="673">
        <v>5272.1</v>
      </c>
      <c r="F18053" s="761"/>
    </row>
    <row r="18054" spans="1:6" customFormat="1" ht="24.75">
      <c r="A18054" s="514">
        <v>98084</v>
      </c>
      <c r="B18054" s="275" t="s">
        <v>0</v>
      </c>
      <c r="C18054" s="1329" t="s">
        <v>10287</v>
      </c>
      <c r="D18054" s="514" t="s">
        <v>28</v>
      </c>
      <c r="E18054" s="673">
        <v>7391.22</v>
      </c>
      <c r="F18054" s="761"/>
    </row>
    <row r="18055" spans="1:6" customFormat="1" ht="24.75">
      <c r="A18055" s="514">
        <v>98085</v>
      </c>
      <c r="B18055" s="275" t="s">
        <v>0</v>
      </c>
      <c r="C18055" s="1329" t="s">
        <v>10288</v>
      </c>
      <c r="D18055" s="514" t="s">
        <v>28</v>
      </c>
      <c r="E18055" s="673">
        <v>10021.77</v>
      </c>
      <c r="F18055" s="761"/>
    </row>
    <row r="18056" spans="1:6" customFormat="1" ht="24.75">
      <c r="A18056" s="514">
        <v>98087</v>
      </c>
      <c r="B18056" s="275" t="s">
        <v>0</v>
      </c>
      <c r="C18056" s="1329" t="s">
        <v>10290</v>
      </c>
      <c r="D18056" s="514" t="s">
        <v>28</v>
      </c>
      <c r="E18056" s="673">
        <v>12070.08</v>
      </c>
      <c r="F18056" s="761"/>
    </row>
    <row r="18057" spans="1:6" customFormat="1" ht="24.75">
      <c r="A18057" s="514">
        <v>98086</v>
      </c>
      <c r="B18057" s="275" t="s">
        <v>0</v>
      </c>
      <c r="C18057" s="1329" t="s">
        <v>10289</v>
      </c>
      <c r="D18057" s="514" t="s">
        <v>28</v>
      </c>
      <c r="E18057" s="673">
        <v>11311.19</v>
      </c>
      <c r="F18057" s="761"/>
    </row>
    <row r="18058" spans="1:6" customFormat="1" ht="24.75">
      <c r="A18058" s="514">
        <v>98066</v>
      </c>
      <c r="B18058" s="275" t="s">
        <v>0</v>
      </c>
      <c r="C18058" s="1329" t="s">
        <v>10269</v>
      </c>
      <c r="D18058" s="514" t="s">
        <v>28</v>
      </c>
      <c r="E18058" s="673">
        <v>4870.8599999999997</v>
      </c>
      <c r="F18058" s="761"/>
    </row>
    <row r="18059" spans="1:6" customFormat="1" ht="24.75">
      <c r="A18059" s="514">
        <v>98067</v>
      </c>
      <c r="B18059" s="275" t="s">
        <v>0</v>
      </c>
      <c r="C18059" s="1329" t="s">
        <v>10270</v>
      </c>
      <c r="D18059" s="514" t="s">
        <v>28</v>
      </c>
      <c r="E18059" s="673">
        <v>6489.27</v>
      </c>
      <c r="F18059" s="761"/>
    </row>
    <row r="18060" spans="1:6" customFormat="1" ht="24.75">
      <c r="A18060" s="514">
        <v>98068</v>
      </c>
      <c r="B18060" s="275" t="s">
        <v>0</v>
      </c>
      <c r="C18060" s="1329" t="s">
        <v>10271</v>
      </c>
      <c r="D18060" s="514" t="s">
        <v>28</v>
      </c>
      <c r="E18060" s="673">
        <v>9167.1200000000008</v>
      </c>
      <c r="F18060" s="761"/>
    </row>
    <row r="18061" spans="1:6" customFormat="1" ht="24.75">
      <c r="A18061" s="514">
        <v>98069</v>
      </c>
      <c r="B18061" s="275" t="s">
        <v>0</v>
      </c>
      <c r="C18061" s="1329" t="s">
        <v>10272</v>
      </c>
      <c r="D18061" s="514" t="s">
        <v>28</v>
      </c>
      <c r="E18061" s="673">
        <v>12351.68</v>
      </c>
      <c r="F18061" s="761"/>
    </row>
    <row r="18062" spans="1:6" customFormat="1" ht="24.75">
      <c r="A18062" s="514">
        <v>98071</v>
      </c>
      <c r="B18062" s="275" t="s">
        <v>0</v>
      </c>
      <c r="C18062" s="1329" t="s">
        <v>10274</v>
      </c>
      <c r="D18062" s="514" t="s">
        <v>28</v>
      </c>
      <c r="E18062" s="673">
        <v>15328.6</v>
      </c>
      <c r="F18062" s="761"/>
    </row>
    <row r="18063" spans="1:6" customFormat="1" ht="24.75">
      <c r="A18063" s="514">
        <v>98070</v>
      </c>
      <c r="B18063" s="275" t="s">
        <v>0</v>
      </c>
      <c r="C18063" s="1329" t="s">
        <v>10273</v>
      </c>
      <c r="D18063" s="514" t="s">
        <v>28</v>
      </c>
      <c r="E18063" s="673">
        <v>14091.76</v>
      </c>
      <c r="F18063" s="761"/>
    </row>
    <row r="18064" spans="1:6" customFormat="1">
      <c r="A18064" s="514">
        <v>104915</v>
      </c>
      <c r="B18064" s="275" t="s">
        <v>0</v>
      </c>
      <c r="C18064" s="1329" t="s">
        <v>13711</v>
      </c>
      <c r="D18064" s="514" t="s">
        <v>30</v>
      </c>
      <c r="E18064" s="673">
        <v>9.7100000000000009</v>
      </c>
      <c r="F18064" s="761"/>
    </row>
    <row r="18065" spans="1:6" customFormat="1">
      <c r="A18065" s="514">
        <v>96546</v>
      </c>
      <c r="B18065" s="275" t="s">
        <v>0</v>
      </c>
      <c r="C18065" s="1329" t="s">
        <v>13710</v>
      </c>
      <c r="D18065" s="514" t="s">
        <v>30</v>
      </c>
      <c r="E18065" s="673">
        <v>14.06</v>
      </c>
      <c r="F18065" s="761"/>
    </row>
    <row r="18066" spans="1:6" customFormat="1">
      <c r="A18066" s="514">
        <v>96544</v>
      </c>
      <c r="B18066" s="275" t="s">
        <v>0</v>
      </c>
      <c r="C18066" s="1329" t="s">
        <v>13708</v>
      </c>
      <c r="D18066" s="514" t="s">
        <v>30</v>
      </c>
      <c r="E18066" s="673">
        <v>18.3</v>
      </c>
      <c r="F18066" s="761"/>
    </row>
    <row r="18067" spans="1:6" customFormat="1">
      <c r="A18067" s="514">
        <v>96545</v>
      </c>
      <c r="B18067" s="275" t="s">
        <v>0</v>
      </c>
      <c r="C18067" s="1329" t="s">
        <v>13709</v>
      </c>
      <c r="D18067" s="514" t="s">
        <v>30</v>
      </c>
      <c r="E18067" s="673">
        <v>16.239999999999998</v>
      </c>
      <c r="F18067" s="761"/>
    </row>
    <row r="18068" spans="1:6" customFormat="1">
      <c r="A18068" s="514">
        <v>96543</v>
      </c>
      <c r="B18068" s="275" t="s">
        <v>0</v>
      </c>
      <c r="C18068" s="1329" t="s">
        <v>13700</v>
      </c>
      <c r="D18068" s="514" t="s">
        <v>30</v>
      </c>
      <c r="E18068" s="673">
        <v>20.7</v>
      </c>
      <c r="F18068" s="761"/>
    </row>
    <row r="18069" spans="1:6" customFormat="1">
      <c r="A18069" s="514">
        <v>104922</v>
      </c>
      <c r="B18069" s="275" t="s">
        <v>0</v>
      </c>
      <c r="C18069" s="1329" t="s">
        <v>13717</v>
      </c>
      <c r="D18069" s="514" t="s">
        <v>30</v>
      </c>
      <c r="E18069" s="673">
        <v>10.83</v>
      </c>
      <c r="F18069" s="761"/>
    </row>
    <row r="18070" spans="1:6" customFormat="1">
      <c r="A18070" s="514">
        <v>104920</v>
      </c>
      <c r="B18070" s="275" t="s">
        <v>0</v>
      </c>
      <c r="C18070" s="1329" t="s">
        <v>13715</v>
      </c>
      <c r="D18070" s="514" t="s">
        <v>30</v>
      </c>
      <c r="E18070" s="673">
        <v>10.65</v>
      </c>
      <c r="F18070" s="761"/>
    </row>
    <row r="18071" spans="1:6" customFormat="1">
      <c r="A18071" s="514">
        <v>104921</v>
      </c>
      <c r="B18071" s="275" t="s">
        <v>0</v>
      </c>
      <c r="C18071" s="1329" t="s">
        <v>13716</v>
      </c>
      <c r="D18071" s="514" t="s">
        <v>30</v>
      </c>
      <c r="E18071" s="673">
        <v>9.93</v>
      </c>
      <c r="F18071" s="761"/>
    </row>
    <row r="18072" spans="1:6" customFormat="1">
      <c r="A18072" s="514">
        <v>104919</v>
      </c>
      <c r="B18072" s="275" t="s">
        <v>0</v>
      </c>
      <c r="C18072" s="1329" t="s">
        <v>13714</v>
      </c>
      <c r="D18072" s="514" t="s">
        <v>30</v>
      </c>
      <c r="E18072" s="673">
        <v>12.62</v>
      </c>
      <c r="F18072" s="761"/>
    </row>
    <row r="18073" spans="1:6" customFormat="1">
      <c r="A18073" s="514">
        <v>104917</v>
      </c>
      <c r="B18073" s="275" t="s">
        <v>0</v>
      </c>
      <c r="C18073" s="1329" t="s">
        <v>13712</v>
      </c>
      <c r="D18073" s="514" t="s">
        <v>30</v>
      </c>
      <c r="E18073" s="673">
        <v>15.62</v>
      </c>
      <c r="F18073" s="761"/>
    </row>
    <row r="18074" spans="1:6" customFormat="1">
      <c r="A18074" s="514">
        <v>104918</v>
      </c>
      <c r="B18074" s="275" t="s">
        <v>0</v>
      </c>
      <c r="C18074" s="1329" t="s">
        <v>13713</v>
      </c>
      <c r="D18074" s="514" t="s">
        <v>30</v>
      </c>
      <c r="E18074" s="673">
        <v>14.27</v>
      </c>
      <c r="F18074" s="761"/>
    </row>
    <row r="18075" spans="1:6" customFormat="1">
      <c r="A18075" s="514">
        <v>104916</v>
      </c>
      <c r="B18075" s="275" t="s">
        <v>0</v>
      </c>
      <c r="C18075" s="1329" t="s">
        <v>13722</v>
      </c>
      <c r="D18075" s="514" t="s">
        <v>30</v>
      </c>
      <c r="E18075" s="673">
        <v>17.149999999999999</v>
      </c>
      <c r="F18075" s="761"/>
    </row>
    <row r="18076" spans="1:6" customFormat="1">
      <c r="A18076" s="514">
        <v>96557</v>
      </c>
      <c r="B18076" s="275" t="s">
        <v>0</v>
      </c>
      <c r="C18076" s="1329" t="s">
        <v>13720</v>
      </c>
      <c r="D18076" s="514" t="s">
        <v>34</v>
      </c>
      <c r="E18076" s="673">
        <v>756.27</v>
      </c>
      <c r="F18076" s="761"/>
    </row>
    <row r="18077" spans="1:6" customFormat="1">
      <c r="A18077" s="514">
        <v>96555</v>
      </c>
      <c r="B18077" s="275" t="s">
        <v>0</v>
      </c>
      <c r="C18077" s="1329" t="s">
        <v>13718</v>
      </c>
      <c r="D18077" s="514" t="s">
        <v>34</v>
      </c>
      <c r="E18077" s="673">
        <v>809.08</v>
      </c>
      <c r="F18077" s="761"/>
    </row>
    <row r="18078" spans="1:6" customFormat="1">
      <c r="A18078" s="514">
        <v>104924</v>
      </c>
      <c r="B18078" s="275" t="s">
        <v>0</v>
      </c>
      <c r="C18078" s="1329" t="s">
        <v>13724</v>
      </c>
      <c r="D18078" s="514" t="s">
        <v>34</v>
      </c>
      <c r="E18078" s="673">
        <v>781.15</v>
      </c>
      <c r="F18078" s="761"/>
    </row>
    <row r="18079" spans="1:6" customFormat="1">
      <c r="A18079" s="514">
        <v>104923</v>
      </c>
      <c r="B18079" s="275" t="s">
        <v>0</v>
      </c>
      <c r="C18079" s="1329" t="s">
        <v>13723</v>
      </c>
      <c r="D18079" s="514" t="s">
        <v>34</v>
      </c>
      <c r="E18079" s="673">
        <v>869.39</v>
      </c>
      <c r="F18079" s="761"/>
    </row>
    <row r="18080" spans="1:6" customFormat="1">
      <c r="A18080" s="514">
        <v>96558</v>
      </c>
      <c r="B18080" s="275" t="s">
        <v>0</v>
      </c>
      <c r="C18080" s="1329" t="s">
        <v>13721</v>
      </c>
      <c r="D18080" s="514" t="s">
        <v>34</v>
      </c>
      <c r="E18080" s="673">
        <v>790.82</v>
      </c>
      <c r="F18080" s="761"/>
    </row>
    <row r="18081" spans="1:6" customFormat="1">
      <c r="A18081" s="514">
        <v>96556</v>
      </c>
      <c r="B18081" s="275" t="s">
        <v>0</v>
      </c>
      <c r="C18081" s="1329" t="s">
        <v>13719</v>
      </c>
      <c r="D18081" s="514" t="s">
        <v>34</v>
      </c>
      <c r="E18081" s="673">
        <v>975.78</v>
      </c>
      <c r="F18081" s="761"/>
    </row>
    <row r="18082" spans="1:6" customFormat="1">
      <c r="A18082" s="514">
        <v>96523</v>
      </c>
      <c r="B18082" s="275" t="s">
        <v>0</v>
      </c>
      <c r="C18082" s="1329" t="s">
        <v>14275</v>
      </c>
      <c r="D18082" s="514" t="s">
        <v>34</v>
      </c>
      <c r="E18082" s="673">
        <v>100.91</v>
      </c>
      <c r="F18082" s="761"/>
    </row>
    <row r="18083" spans="1:6" customFormat="1">
      <c r="A18083" s="514">
        <v>96522</v>
      </c>
      <c r="B18083" s="275" t="s">
        <v>0</v>
      </c>
      <c r="C18083" s="1329" t="s">
        <v>14274</v>
      </c>
      <c r="D18083" s="514" t="s">
        <v>34</v>
      </c>
      <c r="E18083" s="673">
        <v>153.06</v>
      </c>
      <c r="F18083" s="761"/>
    </row>
    <row r="18084" spans="1:6" customFormat="1">
      <c r="A18084" s="514">
        <v>96527</v>
      </c>
      <c r="B18084" s="275" t="s">
        <v>0</v>
      </c>
      <c r="C18084" s="1329" t="s">
        <v>14279</v>
      </c>
      <c r="D18084" s="514" t="s">
        <v>34</v>
      </c>
      <c r="E18084" s="673">
        <v>110.9</v>
      </c>
      <c r="F18084" s="761"/>
    </row>
    <row r="18085" spans="1:6" customFormat="1">
      <c r="A18085" s="514">
        <v>96526</v>
      </c>
      <c r="B18085" s="275" t="s">
        <v>0</v>
      </c>
      <c r="C18085" s="1329" t="s">
        <v>14278</v>
      </c>
      <c r="D18085" s="514" t="s">
        <v>34</v>
      </c>
      <c r="E18085" s="673">
        <v>219.61</v>
      </c>
      <c r="F18085" s="761"/>
    </row>
    <row r="18086" spans="1:6" customFormat="1" ht="24.75">
      <c r="A18086" s="514">
        <v>96521</v>
      </c>
      <c r="B18086" s="275" t="s">
        <v>0</v>
      </c>
      <c r="C18086" s="1329" t="s">
        <v>14273</v>
      </c>
      <c r="D18086" s="514" t="s">
        <v>34</v>
      </c>
      <c r="E18086" s="673">
        <v>44.82</v>
      </c>
      <c r="F18086" s="761"/>
    </row>
    <row r="18087" spans="1:6" customFormat="1">
      <c r="A18087" s="514">
        <v>96520</v>
      </c>
      <c r="B18087" s="275" t="s">
        <v>0</v>
      </c>
      <c r="C18087" s="1329" t="s">
        <v>14272</v>
      </c>
      <c r="D18087" s="514" t="s">
        <v>34</v>
      </c>
      <c r="E18087" s="673">
        <v>98.83</v>
      </c>
      <c r="F18087" s="761"/>
    </row>
    <row r="18088" spans="1:6" customFormat="1">
      <c r="A18088" s="514">
        <v>96525</v>
      </c>
      <c r="B18088" s="275" t="s">
        <v>0</v>
      </c>
      <c r="C18088" s="1329" t="s">
        <v>14277</v>
      </c>
      <c r="D18088" s="514" t="s">
        <v>34</v>
      </c>
      <c r="E18088" s="673">
        <v>57.84</v>
      </c>
      <c r="F18088" s="761"/>
    </row>
    <row r="18089" spans="1:6" customFormat="1">
      <c r="A18089" s="514">
        <v>96524</v>
      </c>
      <c r="B18089" s="275" t="s">
        <v>0</v>
      </c>
      <c r="C18089" s="1329" t="s">
        <v>14276</v>
      </c>
      <c r="D18089" s="514" t="s">
        <v>34</v>
      </c>
      <c r="E18089" s="673">
        <v>162.07</v>
      </c>
      <c r="F18089" s="761"/>
    </row>
    <row r="18090" spans="1:6" customFormat="1" ht="24.75">
      <c r="A18090" s="514">
        <v>96537</v>
      </c>
      <c r="B18090" s="275" t="s">
        <v>0</v>
      </c>
      <c r="C18090" s="1329" t="s">
        <v>13694</v>
      </c>
      <c r="D18090" s="514" t="s">
        <v>32</v>
      </c>
      <c r="E18090" s="673">
        <v>191.42</v>
      </c>
      <c r="F18090" s="761"/>
    </row>
    <row r="18091" spans="1:6" customFormat="1" ht="24.75">
      <c r="A18091" s="514">
        <v>96540</v>
      </c>
      <c r="B18091" s="275" t="s">
        <v>0</v>
      </c>
      <c r="C18091" s="1329" t="s">
        <v>13697</v>
      </c>
      <c r="D18091" s="514" t="s">
        <v>32</v>
      </c>
      <c r="E18091" s="673">
        <v>136.47999999999999</v>
      </c>
      <c r="F18091" s="761"/>
    </row>
    <row r="18092" spans="1:6" customFormat="1">
      <c r="A18092" s="514">
        <v>96528</v>
      </c>
      <c r="B18092" s="275" t="s">
        <v>0</v>
      </c>
      <c r="C18092" s="1329" t="s">
        <v>14280</v>
      </c>
      <c r="D18092" s="514" t="s">
        <v>32</v>
      </c>
      <c r="E18092" s="673">
        <v>159.91999999999999</v>
      </c>
      <c r="F18092" s="761"/>
    </row>
    <row r="18093" spans="1:6" customFormat="1">
      <c r="A18093" s="514">
        <v>96531</v>
      </c>
      <c r="B18093" s="275" t="s">
        <v>0</v>
      </c>
      <c r="C18093" s="1329" t="s">
        <v>13688</v>
      </c>
      <c r="D18093" s="514" t="s">
        <v>32</v>
      </c>
      <c r="E18093" s="673">
        <v>108.42</v>
      </c>
      <c r="F18093" s="761"/>
    </row>
    <row r="18094" spans="1:6" customFormat="1">
      <c r="A18094" s="514">
        <v>96534</v>
      </c>
      <c r="B18094" s="275" t="s">
        <v>0</v>
      </c>
      <c r="C18094" s="1329" t="s">
        <v>13691</v>
      </c>
      <c r="D18094" s="514" t="s">
        <v>32</v>
      </c>
      <c r="E18094" s="673">
        <v>81.61</v>
      </c>
      <c r="F18094" s="761"/>
    </row>
    <row r="18095" spans="1:6" customFormat="1" ht="24.75">
      <c r="A18095" s="514">
        <v>104928</v>
      </c>
      <c r="B18095" s="275" t="s">
        <v>0</v>
      </c>
      <c r="C18095" s="1329" t="s">
        <v>13706</v>
      </c>
      <c r="D18095" s="514" t="s">
        <v>32</v>
      </c>
      <c r="E18095" s="673">
        <v>156.68</v>
      </c>
      <c r="F18095" s="761"/>
    </row>
    <row r="18096" spans="1:6" customFormat="1" ht="24.75">
      <c r="A18096" s="514">
        <v>104929</v>
      </c>
      <c r="B18096" s="275" t="s">
        <v>0</v>
      </c>
      <c r="C18096" s="1329" t="s">
        <v>13707</v>
      </c>
      <c r="D18096" s="514" t="s">
        <v>32</v>
      </c>
      <c r="E18096" s="673">
        <v>96.47</v>
      </c>
      <c r="F18096" s="761"/>
    </row>
    <row r="18097" spans="1:6" customFormat="1">
      <c r="A18097" s="514">
        <v>104925</v>
      </c>
      <c r="B18097" s="275" t="s">
        <v>0</v>
      </c>
      <c r="C18097" s="1329" t="s">
        <v>13703</v>
      </c>
      <c r="D18097" s="514" t="s">
        <v>32</v>
      </c>
      <c r="E18097" s="673">
        <v>164.31</v>
      </c>
      <c r="F18097" s="761"/>
    </row>
    <row r="18098" spans="1:6" customFormat="1">
      <c r="A18098" s="514">
        <v>104926</v>
      </c>
      <c r="B18098" s="275" t="s">
        <v>0</v>
      </c>
      <c r="C18098" s="1329" t="s">
        <v>13704</v>
      </c>
      <c r="D18098" s="514" t="s">
        <v>32</v>
      </c>
      <c r="E18098" s="673">
        <v>106.22</v>
      </c>
      <c r="F18098" s="761"/>
    </row>
    <row r="18099" spans="1:6" customFormat="1">
      <c r="A18099" s="514">
        <v>104927</v>
      </c>
      <c r="B18099" s="275" t="s">
        <v>0</v>
      </c>
      <c r="C18099" s="1329" t="s">
        <v>13705</v>
      </c>
      <c r="D18099" s="514" t="s">
        <v>32</v>
      </c>
      <c r="E18099" s="673">
        <v>76.040000000000006</v>
      </c>
      <c r="F18099" s="761"/>
    </row>
    <row r="18100" spans="1:6" customFormat="1">
      <c r="A18100" s="514">
        <v>96538</v>
      </c>
      <c r="B18100" s="275" t="s">
        <v>0</v>
      </c>
      <c r="C18100" s="1329" t="s">
        <v>13695</v>
      </c>
      <c r="D18100" s="514" t="s">
        <v>32</v>
      </c>
      <c r="E18100" s="673">
        <v>260.94</v>
      </c>
      <c r="F18100" s="761"/>
    </row>
    <row r="18101" spans="1:6" customFormat="1">
      <c r="A18101" s="514">
        <v>96541</v>
      </c>
      <c r="B18101" s="275" t="s">
        <v>0</v>
      </c>
      <c r="C18101" s="1329" t="s">
        <v>13698</v>
      </c>
      <c r="D18101" s="514" t="s">
        <v>32</v>
      </c>
      <c r="E18101" s="673">
        <v>192.61</v>
      </c>
      <c r="F18101" s="761"/>
    </row>
    <row r="18102" spans="1:6" customFormat="1">
      <c r="A18102" s="514">
        <v>96529</v>
      </c>
      <c r="B18102" s="275" t="s">
        <v>0</v>
      </c>
      <c r="C18102" s="1329" t="s">
        <v>13686</v>
      </c>
      <c r="D18102" s="514" t="s">
        <v>32</v>
      </c>
      <c r="E18102" s="673">
        <v>276.14999999999998</v>
      </c>
      <c r="F18102" s="761"/>
    </row>
    <row r="18103" spans="1:6" customFormat="1">
      <c r="A18103" s="514">
        <v>96532</v>
      </c>
      <c r="B18103" s="275" t="s">
        <v>0</v>
      </c>
      <c r="C18103" s="1329" t="s">
        <v>13689</v>
      </c>
      <c r="D18103" s="514" t="s">
        <v>32</v>
      </c>
      <c r="E18103" s="673">
        <v>187.79</v>
      </c>
      <c r="F18103" s="761"/>
    </row>
    <row r="18104" spans="1:6" customFormat="1">
      <c r="A18104" s="514">
        <v>96535</v>
      </c>
      <c r="B18104" s="275" t="s">
        <v>0</v>
      </c>
      <c r="C18104" s="1329" t="s">
        <v>13692</v>
      </c>
      <c r="D18104" s="514" t="s">
        <v>32</v>
      </c>
      <c r="E18104" s="673">
        <v>141.82</v>
      </c>
      <c r="F18104" s="761"/>
    </row>
    <row r="18105" spans="1:6" customFormat="1">
      <c r="A18105" s="514">
        <v>96539</v>
      </c>
      <c r="B18105" s="275" t="s">
        <v>0</v>
      </c>
      <c r="C18105" s="1329" t="s">
        <v>13696</v>
      </c>
      <c r="D18105" s="514" t="s">
        <v>32</v>
      </c>
      <c r="E18105" s="673">
        <v>136.65</v>
      </c>
      <c r="F18105" s="761"/>
    </row>
    <row r="18106" spans="1:6" customFormat="1">
      <c r="A18106" s="514">
        <v>96542</v>
      </c>
      <c r="B18106" s="275" t="s">
        <v>0</v>
      </c>
      <c r="C18106" s="1329" t="s">
        <v>13699</v>
      </c>
      <c r="D18106" s="514" t="s">
        <v>32</v>
      </c>
      <c r="E18106" s="673">
        <v>102.34</v>
      </c>
      <c r="F18106" s="761"/>
    </row>
    <row r="18107" spans="1:6" customFormat="1">
      <c r="A18107" s="514">
        <v>96530</v>
      </c>
      <c r="B18107" s="275" t="s">
        <v>0</v>
      </c>
      <c r="C18107" s="1329" t="s">
        <v>13687</v>
      </c>
      <c r="D18107" s="514" t="s">
        <v>32</v>
      </c>
      <c r="E18107" s="673">
        <v>146.07</v>
      </c>
      <c r="F18107" s="761"/>
    </row>
    <row r="18108" spans="1:6" customFormat="1">
      <c r="A18108" s="514">
        <v>96533</v>
      </c>
      <c r="B18108" s="275" t="s">
        <v>0</v>
      </c>
      <c r="C18108" s="1329" t="s">
        <v>13690</v>
      </c>
      <c r="D18108" s="514" t="s">
        <v>32</v>
      </c>
      <c r="E18108" s="673">
        <v>96.46</v>
      </c>
      <c r="F18108" s="761"/>
    </row>
    <row r="18109" spans="1:6" customFormat="1">
      <c r="A18109" s="514">
        <v>96536</v>
      </c>
      <c r="B18109" s="275" t="s">
        <v>0</v>
      </c>
      <c r="C18109" s="1329" t="s">
        <v>13693</v>
      </c>
      <c r="D18109" s="514" t="s">
        <v>32</v>
      </c>
      <c r="E18109" s="673">
        <v>70.62</v>
      </c>
      <c r="F18109" s="761"/>
    </row>
    <row r="18110" spans="1:6" customFormat="1" ht="24.75">
      <c r="A18110" s="514">
        <v>105518</v>
      </c>
      <c r="B18110" s="275" t="s">
        <v>0</v>
      </c>
      <c r="C18110" s="1329" t="s">
        <v>24962</v>
      </c>
      <c r="D18110" s="514" t="s">
        <v>32</v>
      </c>
      <c r="E18110" s="673">
        <v>0</v>
      </c>
      <c r="F18110" s="761"/>
    </row>
    <row r="18111" spans="1:6" customFormat="1" ht="24.75">
      <c r="A18111" s="514">
        <v>105517</v>
      </c>
      <c r="B18111" s="275" t="s">
        <v>0</v>
      </c>
      <c r="C18111" s="1329" t="s">
        <v>24963</v>
      </c>
      <c r="D18111" s="514" t="s">
        <v>32</v>
      </c>
      <c r="E18111" s="673">
        <v>0</v>
      </c>
      <c r="F18111" s="761"/>
    </row>
    <row r="18112" spans="1:6" customFormat="1" ht="24.75">
      <c r="A18112" s="514">
        <v>105520</v>
      </c>
      <c r="B18112" s="275" t="s">
        <v>0</v>
      </c>
      <c r="C18112" s="1329" t="s">
        <v>24964</v>
      </c>
      <c r="D18112" s="514" t="s">
        <v>32</v>
      </c>
      <c r="E18112" s="673">
        <v>0</v>
      </c>
      <c r="F18112" s="761"/>
    </row>
    <row r="18113" spans="1:6" customFormat="1" ht="24.75">
      <c r="A18113" s="514">
        <v>105519</v>
      </c>
      <c r="B18113" s="275" t="s">
        <v>0</v>
      </c>
      <c r="C18113" s="1329" t="s">
        <v>24965</v>
      </c>
      <c r="D18113" s="514" t="s">
        <v>32</v>
      </c>
      <c r="E18113" s="673">
        <v>0</v>
      </c>
      <c r="F18113" s="761"/>
    </row>
    <row r="18114" spans="1:6" customFormat="1">
      <c r="A18114" s="514">
        <v>101793</v>
      </c>
      <c r="B18114" s="275" t="s">
        <v>0</v>
      </c>
      <c r="C18114" s="1329" t="s">
        <v>1584</v>
      </c>
      <c r="D18114" s="514" t="s">
        <v>34</v>
      </c>
      <c r="E18114" s="673">
        <v>27.01</v>
      </c>
      <c r="F18114" s="761"/>
    </row>
    <row r="18115" spans="1:6" customFormat="1">
      <c r="A18115" s="514">
        <v>101792</v>
      </c>
      <c r="B18115" s="275" t="s">
        <v>0</v>
      </c>
      <c r="C18115" s="1329" t="s">
        <v>1583</v>
      </c>
      <c r="D18115" s="514" t="s">
        <v>34</v>
      </c>
      <c r="E18115" s="673">
        <v>18.399999999999999</v>
      </c>
      <c r="F18115" s="761"/>
    </row>
    <row r="18116" spans="1:6" customFormat="1">
      <c r="A18116" s="514">
        <v>92272</v>
      </c>
      <c r="B18116" s="275" t="s">
        <v>0</v>
      </c>
      <c r="C18116" s="1329" t="s">
        <v>1498</v>
      </c>
      <c r="D18116" s="514" t="s">
        <v>5</v>
      </c>
      <c r="E18116" s="673">
        <v>38.229999999999997</v>
      </c>
      <c r="F18116" s="761"/>
    </row>
    <row r="18117" spans="1:6" customFormat="1">
      <c r="A18117" s="514">
        <v>101791</v>
      </c>
      <c r="B18117" s="275" t="s">
        <v>0</v>
      </c>
      <c r="C18117" s="1329" t="s">
        <v>1582</v>
      </c>
      <c r="D18117" s="514" t="s">
        <v>5</v>
      </c>
      <c r="E18117" s="673">
        <v>25.4</v>
      </c>
      <c r="F18117" s="761"/>
    </row>
    <row r="18118" spans="1:6" customFormat="1">
      <c r="A18118" s="514">
        <v>92273</v>
      </c>
      <c r="B18118" s="275" t="s">
        <v>0</v>
      </c>
      <c r="C18118" s="1329" t="s">
        <v>1499</v>
      </c>
      <c r="D18118" s="514" t="s">
        <v>5</v>
      </c>
      <c r="E18118" s="673">
        <v>15.44</v>
      </c>
      <c r="F18118" s="761"/>
    </row>
    <row r="18119" spans="1:6" customFormat="1">
      <c r="A18119" s="514">
        <v>92268</v>
      </c>
      <c r="B18119" s="275" t="s">
        <v>0</v>
      </c>
      <c r="C18119" s="1329" t="s">
        <v>1494</v>
      </c>
      <c r="D18119" s="514" t="s">
        <v>32</v>
      </c>
      <c r="E18119" s="673">
        <v>94.01</v>
      </c>
      <c r="F18119" s="761"/>
    </row>
    <row r="18120" spans="1:6" customFormat="1">
      <c r="A18120" s="514">
        <v>92267</v>
      </c>
      <c r="B18120" s="275" t="s">
        <v>0</v>
      </c>
      <c r="C18120" s="1329" t="s">
        <v>1493</v>
      </c>
      <c r="D18120" s="514" t="s">
        <v>32</v>
      </c>
      <c r="E18120" s="673">
        <v>56.04</v>
      </c>
      <c r="F18120" s="761"/>
    </row>
    <row r="18121" spans="1:6" customFormat="1">
      <c r="A18121" s="514">
        <v>92271</v>
      </c>
      <c r="B18121" s="275" t="s">
        <v>0</v>
      </c>
      <c r="C18121" s="1329" t="s">
        <v>1497</v>
      </c>
      <c r="D18121" s="514" t="s">
        <v>32</v>
      </c>
      <c r="E18121" s="673">
        <v>143.75</v>
      </c>
      <c r="F18121" s="761"/>
    </row>
    <row r="18122" spans="1:6" customFormat="1">
      <c r="A18122" s="514">
        <v>92264</v>
      </c>
      <c r="B18122" s="275" t="s">
        <v>0</v>
      </c>
      <c r="C18122" s="1329" t="s">
        <v>1490</v>
      </c>
      <c r="D18122" s="514" t="s">
        <v>32</v>
      </c>
      <c r="E18122" s="673">
        <v>219.93</v>
      </c>
      <c r="F18122" s="761"/>
    </row>
    <row r="18123" spans="1:6" customFormat="1">
      <c r="A18123" s="514">
        <v>92263</v>
      </c>
      <c r="B18123" s="275" t="s">
        <v>0</v>
      </c>
      <c r="C18123" s="1329" t="s">
        <v>1489</v>
      </c>
      <c r="D18123" s="514" t="s">
        <v>32</v>
      </c>
      <c r="E18123" s="673">
        <v>171.62</v>
      </c>
      <c r="F18123" s="761"/>
    </row>
    <row r="18124" spans="1:6" customFormat="1">
      <c r="A18124" s="514">
        <v>92269</v>
      </c>
      <c r="B18124" s="275" t="s">
        <v>0</v>
      </c>
      <c r="C18124" s="1329" t="s">
        <v>1495</v>
      </c>
      <c r="D18124" s="514" t="s">
        <v>32</v>
      </c>
      <c r="E18124" s="673">
        <v>130.91999999999999</v>
      </c>
      <c r="F18124" s="761"/>
    </row>
    <row r="18125" spans="1:6" customFormat="1">
      <c r="A18125" s="514">
        <v>92270</v>
      </c>
      <c r="B18125" s="275" t="s">
        <v>0</v>
      </c>
      <c r="C18125" s="1329" t="s">
        <v>1496</v>
      </c>
      <c r="D18125" s="514" t="s">
        <v>32</v>
      </c>
      <c r="E18125" s="673">
        <v>218.55</v>
      </c>
      <c r="F18125" s="761"/>
    </row>
    <row r="18126" spans="1:6" customFormat="1">
      <c r="A18126" s="514">
        <v>92266</v>
      </c>
      <c r="B18126" s="275" t="s">
        <v>0</v>
      </c>
      <c r="C18126" s="1329" t="s">
        <v>1492</v>
      </c>
      <c r="D18126" s="514" t="s">
        <v>32</v>
      </c>
      <c r="E18126" s="673">
        <v>168.45</v>
      </c>
      <c r="F18126" s="761"/>
    </row>
    <row r="18127" spans="1:6" customFormat="1">
      <c r="A18127" s="514">
        <v>92265</v>
      </c>
      <c r="B18127" s="275" t="s">
        <v>0</v>
      </c>
      <c r="C18127" s="1329" t="s">
        <v>1491</v>
      </c>
      <c r="D18127" s="514" t="s">
        <v>32</v>
      </c>
      <c r="E18127" s="673">
        <v>127.01</v>
      </c>
      <c r="F18127" s="761"/>
    </row>
    <row r="18128" spans="1:6" customFormat="1">
      <c r="A18128" s="514">
        <v>92524</v>
      </c>
      <c r="B18128" s="275" t="s">
        <v>0</v>
      </c>
      <c r="C18128" s="1329" t="s">
        <v>1574</v>
      </c>
      <c r="D18128" s="514" t="s">
        <v>32</v>
      </c>
      <c r="E18128" s="673">
        <v>75.989999999999995</v>
      </c>
      <c r="F18128" s="761"/>
    </row>
    <row r="18129" spans="1:6" customFormat="1">
      <c r="A18129" s="514">
        <v>92528</v>
      </c>
      <c r="B18129" s="275" t="s">
        <v>0</v>
      </c>
      <c r="C18129" s="1329" t="s">
        <v>1576</v>
      </c>
      <c r="D18129" s="514" t="s">
        <v>32</v>
      </c>
      <c r="E18129" s="673">
        <v>72.34</v>
      </c>
      <c r="F18129" s="761"/>
    </row>
    <row r="18130" spans="1:6" customFormat="1">
      <c r="A18130" s="514">
        <v>92532</v>
      </c>
      <c r="B18130" s="275" t="s">
        <v>0</v>
      </c>
      <c r="C18130" s="1329" t="s">
        <v>1578</v>
      </c>
      <c r="D18130" s="514" t="s">
        <v>32</v>
      </c>
      <c r="E18130" s="673">
        <v>69.180000000000007</v>
      </c>
      <c r="F18130" s="761"/>
    </row>
    <row r="18131" spans="1:6" customFormat="1">
      <c r="A18131" s="514">
        <v>92536</v>
      </c>
      <c r="B18131" s="275" t="s">
        <v>0</v>
      </c>
      <c r="C18131" s="1329" t="s">
        <v>1580</v>
      </c>
      <c r="D18131" s="514" t="s">
        <v>32</v>
      </c>
      <c r="E18131" s="673">
        <v>63.11</v>
      </c>
      <c r="F18131" s="761"/>
    </row>
    <row r="18132" spans="1:6" customFormat="1">
      <c r="A18132" s="514">
        <v>92508</v>
      </c>
      <c r="B18132" s="275" t="s">
        <v>0</v>
      </c>
      <c r="C18132" s="1329" t="s">
        <v>1566</v>
      </c>
      <c r="D18132" s="514" t="s">
        <v>32</v>
      </c>
      <c r="E18132" s="673">
        <v>106.88</v>
      </c>
      <c r="F18132" s="761"/>
    </row>
    <row r="18133" spans="1:6" customFormat="1">
      <c r="A18133" s="514">
        <v>92512</v>
      </c>
      <c r="B18133" s="275" t="s">
        <v>0</v>
      </c>
      <c r="C18133" s="1329" t="s">
        <v>1568</v>
      </c>
      <c r="D18133" s="514" t="s">
        <v>32</v>
      </c>
      <c r="E18133" s="673">
        <v>90.49</v>
      </c>
      <c r="F18133" s="761"/>
    </row>
    <row r="18134" spans="1:6" customFormat="1">
      <c r="A18134" s="514">
        <v>92515</v>
      </c>
      <c r="B18134" s="275" t="s">
        <v>0</v>
      </c>
      <c r="C18134" s="1329" t="s">
        <v>1570</v>
      </c>
      <c r="D18134" s="514" t="s">
        <v>32</v>
      </c>
      <c r="E18134" s="673">
        <v>82.19</v>
      </c>
      <c r="F18134" s="761"/>
    </row>
    <row r="18135" spans="1:6" customFormat="1">
      <c r="A18135" s="514">
        <v>92520</v>
      </c>
      <c r="B18135" s="275" t="s">
        <v>0</v>
      </c>
      <c r="C18135" s="1329" t="s">
        <v>1572</v>
      </c>
      <c r="D18135" s="514" t="s">
        <v>32</v>
      </c>
      <c r="E18135" s="673">
        <v>76.67</v>
      </c>
      <c r="F18135" s="761"/>
    </row>
    <row r="18136" spans="1:6" customFormat="1">
      <c r="A18136" s="514">
        <v>92526</v>
      </c>
      <c r="B18136" s="275" t="s">
        <v>0</v>
      </c>
      <c r="C18136" s="1329" t="s">
        <v>1575</v>
      </c>
      <c r="D18136" s="514" t="s">
        <v>32</v>
      </c>
      <c r="E18136" s="673">
        <v>43.3</v>
      </c>
      <c r="F18136" s="761"/>
    </row>
    <row r="18137" spans="1:6" customFormat="1">
      <c r="A18137" s="514">
        <v>92530</v>
      </c>
      <c r="B18137" s="275" t="s">
        <v>0</v>
      </c>
      <c r="C18137" s="1329" t="s">
        <v>1577</v>
      </c>
      <c r="D18137" s="514" t="s">
        <v>32</v>
      </c>
      <c r="E18137" s="673">
        <v>40.64</v>
      </c>
      <c r="F18137" s="761"/>
    </row>
    <row r="18138" spans="1:6" customFormat="1">
      <c r="A18138" s="514">
        <v>92534</v>
      </c>
      <c r="B18138" s="275" t="s">
        <v>0</v>
      </c>
      <c r="C18138" s="1329" t="s">
        <v>1579</v>
      </c>
      <c r="D18138" s="514" t="s">
        <v>32</v>
      </c>
      <c r="E18138" s="673">
        <v>38.39</v>
      </c>
      <c r="F18138" s="761"/>
    </row>
    <row r="18139" spans="1:6" customFormat="1">
      <c r="A18139" s="514">
        <v>92538</v>
      </c>
      <c r="B18139" s="275" t="s">
        <v>0</v>
      </c>
      <c r="C18139" s="1329" t="s">
        <v>1581</v>
      </c>
      <c r="D18139" s="514" t="s">
        <v>32</v>
      </c>
      <c r="E18139" s="673">
        <v>33.89</v>
      </c>
      <c r="F18139" s="761"/>
    </row>
    <row r="18140" spans="1:6" customFormat="1" ht="24.75">
      <c r="A18140" s="514">
        <v>103760</v>
      </c>
      <c r="B18140" s="275" t="s">
        <v>0</v>
      </c>
      <c r="C18140" s="1329" t="s">
        <v>6984</v>
      </c>
      <c r="D18140" s="514" t="s">
        <v>32</v>
      </c>
      <c r="E18140" s="673">
        <v>134.97999999999999</v>
      </c>
      <c r="F18140" s="761"/>
    </row>
    <row r="18141" spans="1:6" customFormat="1" ht="24.75">
      <c r="A18141" s="514">
        <v>103761</v>
      </c>
      <c r="B18141" s="275" t="s">
        <v>0</v>
      </c>
      <c r="C18141" s="1329" t="s">
        <v>6985</v>
      </c>
      <c r="D18141" s="514" t="s">
        <v>32</v>
      </c>
      <c r="E18141" s="673">
        <v>89.39</v>
      </c>
      <c r="F18141" s="761"/>
    </row>
    <row r="18142" spans="1:6" customFormat="1" ht="24.75">
      <c r="A18142" s="514">
        <v>103762</v>
      </c>
      <c r="B18142" s="275" t="s">
        <v>0</v>
      </c>
      <c r="C18142" s="1329" t="s">
        <v>6986</v>
      </c>
      <c r="D18142" s="514" t="s">
        <v>32</v>
      </c>
      <c r="E18142" s="673">
        <v>76.290000000000006</v>
      </c>
      <c r="F18142" s="761"/>
    </row>
    <row r="18143" spans="1:6" customFormat="1" ht="24.75">
      <c r="A18143" s="514">
        <v>103763</v>
      </c>
      <c r="B18143" s="275" t="s">
        <v>0</v>
      </c>
      <c r="C18143" s="1329" t="s">
        <v>6987</v>
      </c>
      <c r="D18143" s="514" t="s">
        <v>32</v>
      </c>
      <c r="E18143" s="673">
        <v>66.930000000000007</v>
      </c>
      <c r="F18143" s="761"/>
    </row>
    <row r="18144" spans="1:6" customFormat="1">
      <c r="A18144" s="514">
        <v>92510</v>
      </c>
      <c r="B18144" s="275" t="s">
        <v>0</v>
      </c>
      <c r="C18144" s="1329" t="s">
        <v>1567</v>
      </c>
      <c r="D18144" s="514" t="s">
        <v>32</v>
      </c>
      <c r="E18144" s="673">
        <v>69.430000000000007</v>
      </c>
      <c r="F18144" s="761"/>
    </row>
    <row r="18145" spans="1:6" customFormat="1">
      <c r="A18145" s="514">
        <v>92514</v>
      </c>
      <c r="B18145" s="275" t="s">
        <v>0</v>
      </c>
      <c r="C18145" s="1329" t="s">
        <v>1569</v>
      </c>
      <c r="D18145" s="514" t="s">
        <v>32</v>
      </c>
      <c r="E18145" s="673">
        <v>54.35</v>
      </c>
      <c r="F18145" s="761"/>
    </row>
    <row r="18146" spans="1:6" customFormat="1">
      <c r="A18146" s="514">
        <v>92518</v>
      </c>
      <c r="B18146" s="275" t="s">
        <v>0</v>
      </c>
      <c r="C18146" s="1329" t="s">
        <v>1571</v>
      </c>
      <c r="D18146" s="514" t="s">
        <v>32</v>
      </c>
      <c r="E18146" s="673">
        <v>47.3</v>
      </c>
      <c r="F18146" s="761"/>
    </row>
    <row r="18147" spans="1:6" customFormat="1">
      <c r="A18147" s="514">
        <v>92522</v>
      </c>
      <c r="B18147" s="275" t="s">
        <v>0</v>
      </c>
      <c r="C18147" s="1329" t="s">
        <v>1573</v>
      </c>
      <c r="D18147" s="514" t="s">
        <v>32</v>
      </c>
      <c r="E18147" s="673">
        <v>42.92</v>
      </c>
      <c r="F18147" s="761"/>
    </row>
    <row r="18148" spans="1:6" customFormat="1">
      <c r="A18148" s="514">
        <v>92482</v>
      </c>
      <c r="B18148" s="275" t="s">
        <v>0</v>
      </c>
      <c r="C18148" s="1329" t="s">
        <v>1553</v>
      </c>
      <c r="D18148" s="514" t="s">
        <v>32</v>
      </c>
      <c r="E18148" s="673">
        <v>407.05</v>
      </c>
      <c r="F18148" s="761"/>
    </row>
    <row r="18149" spans="1:6" customFormat="1">
      <c r="A18149" s="514">
        <v>92484</v>
      </c>
      <c r="B18149" s="275" t="s">
        <v>0</v>
      </c>
      <c r="C18149" s="1329" t="s">
        <v>1554</v>
      </c>
      <c r="D18149" s="514" t="s">
        <v>32</v>
      </c>
      <c r="E18149" s="673">
        <v>275.89</v>
      </c>
      <c r="F18149" s="761"/>
    </row>
    <row r="18150" spans="1:6" customFormat="1">
      <c r="A18150" s="514">
        <v>92486</v>
      </c>
      <c r="B18150" s="275" t="s">
        <v>0</v>
      </c>
      <c r="C18150" s="1329" t="s">
        <v>1555</v>
      </c>
      <c r="D18150" s="514" t="s">
        <v>32</v>
      </c>
      <c r="E18150" s="673">
        <v>193.34</v>
      </c>
      <c r="F18150" s="761"/>
    </row>
    <row r="18151" spans="1:6" customFormat="1" ht="24.75">
      <c r="A18151" s="514">
        <v>92492</v>
      </c>
      <c r="B18151" s="275" t="s">
        <v>0</v>
      </c>
      <c r="C18151" s="1329" t="s">
        <v>1558</v>
      </c>
      <c r="D18151" s="514" t="s">
        <v>32</v>
      </c>
      <c r="E18151" s="673">
        <v>101.98</v>
      </c>
      <c r="F18151" s="761"/>
    </row>
    <row r="18152" spans="1:6" customFormat="1" ht="24.75">
      <c r="A18152" s="514">
        <v>92496</v>
      </c>
      <c r="B18152" s="275" t="s">
        <v>0</v>
      </c>
      <c r="C18152" s="1329" t="s">
        <v>1560</v>
      </c>
      <c r="D18152" s="514" t="s">
        <v>32</v>
      </c>
      <c r="E18152" s="673">
        <v>96.82</v>
      </c>
      <c r="F18152" s="761"/>
    </row>
    <row r="18153" spans="1:6" customFormat="1" ht="24.75">
      <c r="A18153" s="514">
        <v>92500</v>
      </c>
      <c r="B18153" s="275" t="s">
        <v>0</v>
      </c>
      <c r="C18153" s="1329" t="s">
        <v>1562</v>
      </c>
      <c r="D18153" s="514" t="s">
        <v>32</v>
      </c>
      <c r="E18153" s="673">
        <v>92.67</v>
      </c>
      <c r="F18153" s="761"/>
    </row>
    <row r="18154" spans="1:6" customFormat="1" ht="24.75">
      <c r="A18154" s="514">
        <v>92504</v>
      </c>
      <c r="B18154" s="275" t="s">
        <v>0</v>
      </c>
      <c r="C18154" s="1329" t="s">
        <v>1564</v>
      </c>
      <c r="D18154" s="514" t="s">
        <v>32</v>
      </c>
      <c r="E18154" s="673">
        <v>85.08</v>
      </c>
      <c r="F18154" s="761"/>
    </row>
    <row r="18155" spans="1:6" customFormat="1" ht="24.75">
      <c r="A18155" s="514">
        <v>92488</v>
      </c>
      <c r="B18155" s="275" t="s">
        <v>0</v>
      </c>
      <c r="C18155" s="1329" t="s">
        <v>1556</v>
      </c>
      <c r="D18155" s="514" t="s">
        <v>32</v>
      </c>
      <c r="E18155" s="673">
        <v>108.15</v>
      </c>
      <c r="F18155" s="761"/>
    </row>
    <row r="18156" spans="1:6" customFormat="1" ht="24.75">
      <c r="A18156" s="514">
        <v>92494</v>
      </c>
      <c r="B18156" s="275" t="s">
        <v>0</v>
      </c>
      <c r="C18156" s="1329" t="s">
        <v>1559</v>
      </c>
      <c r="D18156" s="514" t="s">
        <v>32</v>
      </c>
      <c r="E18156" s="673">
        <v>67.87</v>
      </c>
      <c r="F18156" s="761"/>
    </row>
    <row r="18157" spans="1:6" customFormat="1" ht="24.75">
      <c r="A18157" s="514">
        <v>92498</v>
      </c>
      <c r="B18157" s="275" t="s">
        <v>0</v>
      </c>
      <c r="C18157" s="1329" t="s">
        <v>1561</v>
      </c>
      <c r="D18157" s="514" t="s">
        <v>32</v>
      </c>
      <c r="E18157" s="673">
        <v>63.75</v>
      </c>
      <c r="F18157" s="761"/>
    </row>
    <row r="18158" spans="1:6" customFormat="1" ht="24.75">
      <c r="A18158" s="514">
        <v>92502</v>
      </c>
      <c r="B18158" s="275" t="s">
        <v>0</v>
      </c>
      <c r="C18158" s="1329" t="s">
        <v>1563</v>
      </c>
      <c r="D18158" s="514" t="s">
        <v>32</v>
      </c>
      <c r="E18158" s="673">
        <v>60.62</v>
      </c>
      <c r="F18158" s="761"/>
    </row>
    <row r="18159" spans="1:6" customFormat="1" ht="24.75">
      <c r="A18159" s="514">
        <v>92506</v>
      </c>
      <c r="B18159" s="275" t="s">
        <v>0</v>
      </c>
      <c r="C18159" s="1329" t="s">
        <v>1565</v>
      </c>
      <c r="D18159" s="514" t="s">
        <v>32</v>
      </c>
      <c r="E18159" s="673">
        <v>54.78</v>
      </c>
      <c r="F18159" s="761"/>
    </row>
    <row r="18160" spans="1:6" customFormat="1" ht="24.75">
      <c r="A18160" s="514">
        <v>92490</v>
      </c>
      <c r="B18160" s="275" t="s">
        <v>0</v>
      </c>
      <c r="C18160" s="1329" t="s">
        <v>1557</v>
      </c>
      <c r="D18160" s="514" t="s">
        <v>32</v>
      </c>
      <c r="E18160" s="673">
        <v>72.81</v>
      </c>
      <c r="F18160" s="761"/>
    </row>
    <row r="18161" spans="1:6" customFormat="1" ht="24.75">
      <c r="A18161" s="514">
        <v>92433</v>
      </c>
      <c r="B18161" s="275" t="s">
        <v>0</v>
      </c>
      <c r="C18161" s="1329" t="s">
        <v>1512</v>
      </c>
      <c r="D18161" s="514" t="s">
        <v>32</v>
      </c>
      <c r="E18161" s="673">
        <v>77.19</v>
      </c>
      <c r="F18161" s="761"/>
    </row>
    <row r="18162" spans="1:6" customFormat="1" ht="24.75">
      <c r="A18162" s="514">
        <v>92437</v>
      </c>
      <c r="B18162" s="275" t="s">
        <v>0</v>
      </c>
      <c r="C18162" s="1329" t="s">
        <v>1514</v>
      </c>
      <c r="D18162" s="514" t="s">
        <v>32</v>
      </c>
      <c r="E18162" s="673">
        <v>73.45</v>
      </c>
      <c r="F18162" s="761"/>
    </row>
    <row r="18163" spans="1:6" customFormat="1" ht="24.75">
      <c r="A18163" s="514">
        <v>92441</v>
      </c>
      <c r="B18163" s="275" t="s">
        <v>0</v>
      </c>
      <c r="C18163" s="1329" t="s">
        <v>1516</v>
      </c>
      <c r="D18163" s="514" t="s">
        <v>32</v>
      </c>
      <c r="E18163" s="673">
        <v>70.77</v>
      </c>
      <c r="F18163" s="761"/>
    </row>
    <row r="18164" spans="1:6" customFormat="1" ht="24.75">
      <c r="A18164" s="514">
        <v>92445</v>
      </c>
      <c r="B18164" s="275" t="s">
        <v>0</v>
      </c>
      <c r="C18164" s="1329" t="s">
        <v>1518</v>
      </c>
      <c r="D18164" s="514" t="s">
        <v>32</v>
      </c>
      <c r="E18164" s="673">
        <v>65.31</v>
      </c>
      <c r="F18164" s="761"/>
    </row>
    <row r="18165" spans="1:6" customFormat="1" ht="24.75">
      <c r="A18165" s="514">
        <v>92417</v>
      </c>
      <c r="B18165" s="275" t="s">
        <v>0</v>
      </c>
      <c r="C18165" s="1329" t="s">
        <v>1504</v>
      </c>
      <c r="D18165" s="514" t="s">
        <v>32</v>
      </c>
      <c r="E18165" s="673">
        <v>171.23</v>
      </c>
      <c r="F18165" s="761"/>
    </row>
    <row r="18166" spans="1:6" customFormat="1" ht="24.75">
      <c r="A18166" s="514">
        <v>92421</v>
      </c>
      <c r="B18166" s="275" t="s">
        <v>0</v>
      </c>
      <c r="C18166" s="1329" t="s">
        <v>1506</v>
      </c>
      <c r="D18166" s="514" t="s">
        <v>32</v>
      </c>
      <c r="E18166" s="673">
        <v>111.14</v>
      </c>
      <c r="F18166" s="761"/>
    </row>
    <row r="18167" spans="1:6" customFormat="1" ht="24.75">
      <c r="A18167" s="514">
        <v>92425</v>
      </c>
      <c r="B18167" s="275" t="s">
        <v>0</v>
      </c>
      <c r="C18167" s="1329" t="s">
        <v>1508</v>
      </c>
      <c r="D18167" s="514" t="s">
        <v>32</v>
      </c>
      <c r="E18167" s="673">
        <v>91.68</v>
      </c>
      <c r="F18167" s="761"/>
    </row>
    <row r="18168" spans="1:6" customFormat="1" ht="24.75">
      <c r="A18168" s="514">
        <v>92429</v>
      </c>
      <c r="B18168" s="275" t="s">
        <v>0</v>
      </c>
      <c r="C18168" s="1329" t="s">
        <v>1510</v>
      </c>
      <c r="D18168" s="514" t="s">
        <v>32</v>
      </c>
      <c r="E18168" s="673">
        <v>81.87</v>
      </c>
      <c r="F18168" s="761"/>
    </row>
    <row r="18169" spans="1:6" customFormat="1" ht="24.75">
      <c r="A18169" s="514">
        <v>92431</v>
      </c>
      <c r="B18169" s="275" t="s">
        <v>0</v>
      </c>
      <c r="C18169" s="1329" t="s">
        <v>1511</v>
      </c>
      <c r="D18169" s="514" t="s">
        <v>32</v>
      </c>
      <c r="E18169" s="673">
        <v>62.12</v>
      </c>
      <c r="F18169" s="761"/>
    </row>
    <row r="18170" spans="1:6" customFormat="1" ht="24.75">
      <c r="A18170" s="514">
        <v>92435</v>
      </c>
      <c r="B18170" s="275" t="s">
        <v>0</v>
      </c>
      <c r="C18170" s="1329" t="s">
        <v>1513</v>
      </c>
      <c r="D18170" s="514" t="s">
        <v>32</v>
      </c>
      <c r="E18170" s="673">
        <v>58.89</v>
      </c>
      <c r="F18170" s="761"/>
    </row>
    <row r="18171" spans="1:6" customFormat="1" ht="24.75">
      <c r="A18171" s="514">
        <v>92439</v>
      </c>
      <c r="B18171" s="275" t="s">
        <v>0</v>
      </c>
      <c r="C18171" s="1329" t="s">
        <v>1515</v>
      </c>
      <c r="D18171" s="514" t="s">
        <v>32</v>
      </c>
      <c r="E18171" s="673">
        <v>56.57</v>
      </c>
      <c r="F18171" s="761"/>
    </row>
    <row r="18172" spans="1:6" customFormat="1" ht="24.75">
      <c r="A18172" s="514">
        <v>92443</v>
      </c>
      <c r="B18172" s="275" t="s">
        <v>0</v>
      </c>
      <c r="C18172" s="1329" t="s">
        <v>1517</v>
      </c>
      <c r="D18172" s="514" t="s">
        <v>32</v>
      </c>
      <c r="E18172" s="673">
        <v>51.62</v>
      </c>
      <c r="F18172" s="761"/>
    </row>
    <row r="18173" spans="1:6" customFormat="1" ht="24.75">
      <c r="A18173" s="514">
        <v>92415</v>
      </c>
      <c r="B18173" s="275" t="s">
        <v>0</v>
      </c>
      <c r="C18173" s="1329" t="s">
        <v>1503</v>
      </c>
      <c r="D18173" s="514" t="s">
        <v>32</v>
      </c>
      <c r="E18173" s="673">
        <v>145.55000000000001</v>
      </c>
      <c r="F18173" s="761"/>
    </row>
    <row r="18174" spans="1:6" customFormat="1" ht="24.75">
      <c r="A18174" s="514">
        <v>92419</v>
      </c>
      <c r="B18174" s="275" t="s">
        <v>0</v>
      </c>
      <c r="C18174" s="1329" t="s">
        <v>1505</v>
      </c>
      <c r="D18174" s="514" t="s">
        <v>32</v>
      </c>
      <c r="E18174" s="673">
        <v>91.45</v>
      </c>
      <c r="F18174" s="761"/>
    </row>
    <row r="18175" spans="1:6" customFormat="1" ht="24.75">
      <c r="A18175" s="514">
        <v>92423</v>
      </c>
      <c r="B18175" s="275" t="s">
        <v>0</v>
      </c>
      <c r="C18175" s="1329" t="s">
        <v>1507</v>
      </c>
      <c r="D18175" s="514" t="s">
        <v>32</v>
      </c>
      <c r="E18175" s="673">
        <v>74.55</v>
      </c>
      <c r="F18175" s="761"/>
    </row>
    <row r="18176" spans="1:6" customFormat="1" ht="24.75">
      <c r="A18176" s="514">
        <v>92427</v>
      </c>
      <c r="B18176" s="275" t="s">
        <v>0</v>
      </c>
      <c r="C18176" s="1329" t="s">
        <v>1509</v>
      </c>
      <c r="D18176" s="514" t="s">
        <v>32</v>
      </c>
      <c r="E18176" s="673">
        <v>66.010000000000005</v>
      </c>
      <c r="F18176" s="761"/>
    </row>
    <row r="18177" spans="1:6" customFormat="1" ht="24.75">
      <c r="A18177" s="514">
        <v>92409</v>
      </c>
      <c r="B18177" s="275" t="s">
        <v>0</v>
      </c>
      <c r="C18177" s="1329" t="s">
        <v>1500</v>
      </c>
      <c r="D18177" s="514" t="s">
        <v>32</v>
      </c>
      <c r="E18177" s="673">
        <v>240.92</v>
      </c>
      <c r="F18177" s="761"/>
    </row>
    <row r="18178" spans="1:6" customFormat="1" ht="24.75">
      <c r="A18178" s="514">
        <v>92411</v>
      </c>
      <c r="B18178" s="275" t="s">
        <v>0</v>
      </c>
      <c r="C18178" s="1329" t="s">
        <v>1501</v>
      </c>
      <c r="D18178" s="514" t="s">
        <v>32</v>
      </c>
      <c r="E18178" s="673">
        <v>164.25</v>
      </c>
      <c r="F18178" s="761"/>
    </row>
    <row r="18179" spans="1:6" customFormat="1" ht="24.75">
      <c r="A18179" s="514">
        <v>92413</v>
      </c>
      <c r="B18179" s="275" t="s">
        <v>0</v>
      </c>
      <c r="C18179" s="1329" t="s">
        <v>1502</v>
      </c>
      <c r="D18179" s="514" t="s">
        <v>32</v>
      </c>
      <c r="E18179" s="673">
        <v>109.11</v>
      </c>
      <c r="F18179" s="761"/>
    </row>
    <row r="18180" spans="1:6" customFormat="1" ht="24.75">
      <c r="A18180" s="514">
        <v>92465</v>
      </c>
      <c r="B18180" s="275" t="s">
        <v>0</v>
      </c>
      <c r="C18180" s="1329" t="s">
        <v>1537</v>
      </c>
      <c r="D18180" s="514" t="s">
        <v>32</v>
      </c>
      <c r="E18180" s="673">
        <v>163.19</v>
      </c>
      <c r="F18180" s="761"/>
    </row>
    <row r="18181" spans="1:6" customFormat="1" ht="24.75">
      <c r="A18181" s="514">
        <v>92469</v>
      </c>
      <c r="B18181" s="275" t="s">
        <v>0</v>
      </c>
      <c r="C18181" s="1329" t="s">
        <v>1541</v>
      </c>
      <c r="D18181" s="514" t="s">
        <v>32</v>
      </c>
      <c r="E18181" s="673">
        <v>148.9</v>
      </c>
      <c r="F18181" s="761"/>
    </row>
    <row r="18182" spans="1:6" customFormat="1" ht="24.75">
      <c r="A18182" s="514">
        <v>92473</v>
      </c>
      <c r="B18182" s="275" t="s">
        <v>0</v>
      </c>
      <c r="C18182" s="1329" t="s">
        <v>1545</v>
      </c>
      <c r="D18182" s="514" t="s">
        <v>32</v>
      </c>
      <c r="E18182" s="673">
        <v>137.32</v>
      </c>
      <c r="F18182" s="761"/>
    </row>
    <row r="18183" spans="1:6" customFormat="1" ht="24.75">
      <c r="A18183" s="514">
        <v>92477</v>
      </c>
      <c r="B18183" s="275" t="s">
        <v>0</v>
      </c>
      <c r="C18183" s="1329" t="s">
        <v>1549</v>
      </c>
      <c r="D18183" s="514" t="s">
        <v>32</v>
      </c>
      <c r="E18183" s="673">
        <v>112.6</v>
      </c>
      <c r="F18183" s="761"/>
    </row>
    <row r="18184" spans="1:6" customFormat="1" ht="24.75">
      <c r="A18184" s="514">
        <v>92449</v>
      </c>
      <c r="B18184" s="275" t="s">
        <v>0</v>
      </c>
      <c r="C18184" s="1329" t="s">
        <v>1522</v>
      </c>
      <c r="D18184" s="514" t="s">
        <v>32</v>
      </c>
      <c r="E18184" s="673">
        <v>295.70999999999998</v>
      </c>
      <c r="F18184" s="761"/>
    </row>
    <row r="18185" spans="1:6" customFormat="1" ht="24.75">
      <c r="A18185" s="514">
        <v>92453</v>
      </c>
      <c r="B18185" s="275" t="s">
        <v>0</v>
      </c>
      <c r="C18185" s="1329" t="s">
        <v>1526</v>
      </c>
      <c r="D18185" s="514" t="s">
        <v>32</v>
      </c>
      <c r="E18185" s="673">
        <v>252.26</v>
      </c>
      <c r="F18185" s="761"/>
    </row>
    <row r="18186" spans="1:6" customFormat="1" ht="24.75">
      <c r="A18186" s="514">
        <v>92457</v>
      </c>
      <c r="B18186" s="275" t="s">
        <v>0</v>
      </c>
      <c r="C18186" s="1329" t="s">
        <v>1530</v>
      </c>
      <c r="D18186" s="514" t="s">
        <v>32</v>
      </c>
      <c r="E18186" s="673">
        <v>219.68</v>
      </c>
      <c r="F18186" s="761"/>
    </row>
    <row r="18187" spans="1:6" customFormat="1" ht="24.75">
      <c r="A18187" s="514">
        <v>92461</v>
      </c>
      <c r="B18187" s="275" t="s">
        <v>0</v>
      </c>
      <c r="C18187" s="1329" t="s">
        <v>1533</v>
      </c>
      <c r="D18187" s="514" t="s">
        <v>32</v>
      </c>
      <c r="E18187" s="673">
        <v>202.9</v>
      </c>
      <c r="F18187" s="761"/>
    </row>
    <row r="18188" spans="1:6" customFormat="1" ht="24.75">
      <c r="A18188" s="514">
        <v>92467</v>
      </c>
      <c r="B18188" s="275" t="s">
        <v>0</v>
      </c>
      <c r="C18188" s="1329" t="s">
        <v>1539</v>
      </c>
      <c r="D18188" s="514" t="s">
        <v>32</v>
      </c>
      <c r="E18188" s="673">
        <v>105.72</v>
      </c>
      <c r="F18188" s="761"/>
    </row>
    <row r="18189" spans="1:6" customFormat="1" ht="24.75">
      <c r="A18189" s="514">
        <v>92471</v>
      </c>
      <c r="B18189" s="275" t="s">
        <v>0</v>
      </c>
      <c r="C18189" s="1329" t="s">
        <v>1543</v>
      </c>
      <c r="D18189" s="514" t="s">
        <v>32</v>
      </c>
      <c r="E18189" s="673">
        <v>96.59</v>
      </c>
      <c r="F18189" s="761"/>
    </row>
    <row r="18190" spans="1:6" customFormat="1" ht="24.75">
      <c r="A18190" s="514">
        <v>92475</v>
      </c>
      <c r="B18190" s="275" t="s">
        <v>0</v>
      </c>
      <c r="C18190" s="1329" t="s">
        <v>1547</v>
      </c>
      <c r="D18190" s="514" t="s">
        <v>32</v>
      </c>
      <c r="E18190" s="673">
        <v>89.17</v>
      </c>
      <c r="F18190" s="761"/>
    </row>
    <row r="18191" spans="1:6" customFormat="1" ht="24.75">
      <c r="A18191" s="514">
        <v>92479</v>
      </c>
      <c r="B18191" s="275" t="s">
        <v>0</v>
      </c>
      <c r="C18191" s="1329" t="s">
        <v>1551</v>
      </c>
      <c r="D18191" s="514" t="s">
        <v>32</v>
      </c>
      <c r="E18191" s="673">
        <v>73.3</v>
      </c>
      <c r="F18191" s="761"/>
    </row>
    <row r="18192" spans="1:6" customFormat="1" ht="24.75">
      <c r="A18192" s="514">
        <v>92451</v>
      </c>
      <c r="B18192" s="275" t="s">
        <v>0</v>
      </c>
      <c r="C18192" s="1329" t="s">
        <v>1524</v>
      </c>
      <c r="D18192" s="514" t="s">
        <v>32</v>
      </c>
      <c r="E18192" s="673">
        <v>201.61</v>
      </c>
      <c r="F18192" s="761"/>
    </row>
    <row r="18193" spans="1:6" customFormat="1" ht="24.75">
      <c r="A18193" s="514">
        <v>92455</v>
      </c>
      <c r="B18193" s="275" t="s">
        <v>0</v>
      </c>
      <c r="C18193" s="1329" t="s">
        <v>1528</v>
      </c>
      <c r="D18193" s="514" t="s">
        <v>32</v>
      </c>
      <c r="E18193" s="673">
        <v>164.66</v>
      </c>
      <c r="F18193" s="761"/>
    </row>
    <row r="18194" spans="1:6" customFormat="1" ht="24.75">
      <c r="A18194" s="514">
        <v>92459</v>
      </c>
      <c r="B18194" s="275" t="s">
        <v>0</v>
      </c>
      <c r="C18194" s="1329" t="s">
        <v>1531</v>
      </c>
      <c r="D18194" s="514" t="s">
        <v>32</v>
      </c>
      <c r="E18194" s="673">
        <v>140.22</v>
      </c>
      <c r="F18194" s="761"/>
    </row>
    <row r="18195" spans="1:6" customFormat="1" ht="24.75">
      <c r="A18195" s="514">
        <v>92463</v>
      </c>
      <c r="B18195" s="275" t="s">
        <v>0</v>
      </c>
      <c r="C18195" s="1329" t="s">
        <v>1535</v>
      </c>
      <c r="D18195" s="514" t="s">
        <v>32</v>
      </c>
      <c r="E18195" s="673">
        <v>127.27</v>
      </c>
      <c r="F18195" s="761"/>
    </row>
    <row r="18196" spans="1:6" customFormat="1" ht="24.75">
      <c r="A18196" s="514">
        <v>92446</v>
      </c>
      <c r="B18196" s="275" t="s">
        <v>0</v>
      </c>
      <c r="C18196" s="1329" t="s">
        <v>1519</v>
      </c>
      <c r="D18196" s="514" t="s">
        <v>32</v>
      </c>
      <c r="E18196" s="673">
        <v>361.2</v>
      </c>
      <c r="F18196" s="761"/>
    </row>
    <row r="18197" spans="1:6" customFormat="1" ht="24.75">
      <c r="A18197" s="514">
        <v>92447</v>
      </c>
      <c r="B18197" s="275" t="s">
        <v>0</v>
      </c>
      <c r="C18197" s="1329" t="s">
        <v>1520</v>
      </c>
      <c r="D18197" s="514" t="s">
        <v>32</v>
      </c>
      <c r="E18197" s="673">
        <v>247.5</v>
      </c>
      <c r="F18197" s="761"/>
    </row>
    <row r="18198" spans="1:6" customFormat="1" ht="24.75">
      <c r="A18198" s="514">
        <v>92448</v>
      </c>
      <c r="B18198" s="275" t="s">
        <v>0</v>
      </c>
      <c r="C18198" s="1329" t="s">
        <v>1521</v>
      </c>
      <c r="D18198" s="514" t="s">
        <v>32</v>
      </c>
      <c r="E18198" s="673">
        <v>189.95</v>
      </c>
      <c r="F18198" s="761"/>
    </row>
    <row r="18199" spans="1:6" customFormat="1">
      <c r="A18199" s="514">
        <v>92466</v>
      </c>
      <c r="B18199" s="275" t="s">
        <v>0</v>
      </c>
      <c r="C18199" s="1329" t="s">
        <v>1538</v>
      </c>
      <c r="D18199" s="514" t="s">
        <v>32</v>
      </c>
      <c r="E18199" s="673">
        <v>231.83</v>
      </c>
      <c r="F18199" s="761"/>
    </row>
    <row r="18200" spans="1:6" customFormat="1">
      <c r="A18200" s="514">
        <v>92470</v>
      </c>
      <c r="B18200" s="275" t="s">
        <v>0</v>
      </c>
      <c r="C18200" s="1329" t="s">
        <v>1542</v>
      </c>
      <c r="D18200" s="514" t="s">
        <v>32</v>
      </c>
      <c r="E18200" s="673">
        <v>224.37</v>
      </c>
      <c r="F18200" s="761"/>
    </row>
    <row r="18201" spans="1:6" customFormat="1">
      <c r="A18201" s="514">
        <v>92474</v>
      </c>
      <c r="B18201" s="275" t="s">
        <v>0</v>
      </c>
      <c r="C18201" s="1329" t="s">
        <v>1546</v>
      </c>
      <c r="D18201" s="514" t="s">
        <v>32</v>
      </c>
      <c r="E18201" s="673">
        <v>217.94</v>
      </c>
      <c r="F18201" s="761"/>
    </row>
    <row r="18202" spans="1:6" customFormat="1">
      <c r="A18202" s="514">
        <v>92478</v>
      </c>
      <c r="B18202" s="275" t="s">
        <v>0</v>
      </c>
      <c r="C18202" s="1329" t="s">
        <v>1550</v>
      </c>
      <c r="D18202" s="514" t="s">
        <v>32</v>
      </c>
      <c r="E18202" s="673">
        <v>205.28</v>
      </c>
      <c r="F18202" s="761"/>
    </row>
    <row r="18203" spans="1:6" customFormat="1">
      <c r="A18203" s="514">
        <v>92450</v>
      </c>
      <c r="B18203" s="275" t="s">
        <v>0</v>
      </c>
      <c r="C18203" s="1329" t="s">
        <v>1523</v>
      </c>
      <c r="D18203" s="514" t="s">
        <v>32</v>
      </c>
      <c r="E18203" s="673">
        <v>306.04000000000002</v>
      </c>
      <c r="F18203" s="761"/>
    </row>
    <row r="18204" spans="1:6" customFormat="1">
      <c r="A18204" s="514">
        <v>92454</v>
      </c>
      <c r="B18204" s="275" t="s">
        <v>0</v>
      </c>
      <c r="C18204" s="1329" t="s">
        <v>1527</v>
      </c>
      <c r="D18204" s="514" t="s">
        <v>32</v>
      </c>
      <c r="E18204" s="673">
        <v>272.86</v>
      </c>
      <c r="F18204" s="761"/>
    </row>
    <row r="18205" spans="1:6" customFormat="1">
      <c r="A18205" s="514">
        <v>92458</v>
      </c>
      <c r="B18205" s="275" t="s">
        <v>0</v>
      </c>
      <c r="C18205" s="1329" t="s">
        <v>20230</v>
      </c>
      <c r="D18205" s="514" t="s">
        <v>32</v>
      </c>
      <c r="E18205" s="673">
        <v>252.15</v>
      </c>
      <c r="F18205" s="761"/>
    </row>
    <row r="18206" spans="1:6" customFormat="1">
      <c r="A18206" s="514">
        <v>92462</v>
      </c>
      <c r="B18206" s="275" t="s">
        <v>0</v>
      </c>
      <c r="C18206" s="1329" t="s">
        <v>1534</v>
      </c>
      <c r="D18206" s="514" t="s">
        <v>32</v>
      </c>
      <c r="E18206" s="673">
        <v>239</v>
      </c>
      <c r="F18206" s="761"/>
    </row>
    <row r="18207" spans="1:6" customFormat="1" ht="24.75">
      <c r="A18207" s="514">
        <v>92468</v>
      </c>
      <c r="B18207" s="275" t="s">
        <v>0</v>
      </c>
      <c r="C18207" s="1329" t="s">
        <v>1540</v>
      </c>
      <c r="D18207" s="514" t="s">
        <v>32</v>
      </c>
      <c r="E18207" s="673">
        <v>115.19</v>
      </c>
      <c r="F18207" s="761"/>
    </row>
    <row r="18208" spans="1:6" customFormat="1" ht="24.75">
      <c r="A18208" s="514">
        <v>92472</v>
      </c>
      <c r="B18208" s="275" t="s">
        <v>0</v>
      </c>
      <c r="C18208" s="1329" t="s">
        <v>1544</v>
      </c>
      <c r="D18208" s="514" t="s">
        <v>32</v>
      </c>
      <c r="E18208" s="673">
        <v>108.71</v>
      </c>
      <c r="F18208" s="761"/>
    </row>
    <row r="18209" spans="1:6" customFormat="1" ht="24.75">
      <c r="A18209" s="514">
        <v>92476</v>
      </c>
      <c r="B18209" s="275" t="s">
        <v>0</v>
      </c>
      <c r="C18209" s="1329" t="s">
        <v>1548</v>
      </c>
      <c r="D18209" s="514" t="s">
        <v>32</v>
      </c>
      <c r="E18209" s="673">
        <v>103.19</v>
      </c>
      <c r="F18209" s="761"/>
    </row>
    <row r="18210" spans="1:6" customFormat="1" ht="24.75">
      <c r="A18210" s="514">
        <v>92480</v>
      </c>
      <c r="B18210" s="275" t="s">
        <v>0</v>
      </c>
      <c r="C18210" s="1329" t="s">
        <v>1552</v>
      </c>
      <c r="D18210" s="514" t="s">
        <v>32</v>
      </c>
      <c r="E18210" s="673">
        <v>92.17</v>
      </c>
      <c r="F18210" s="761"/>
    </row>
    <row r="18211" spans="1:6" customFormat="1">
      <c r="A18211" s="514">
        <v>92452</v>
      </c>
      <c r="B18211" s="275" t="s">
        <v>0</v>
      </c>
      <c r="C18211" s="1329" t="s">
        <v>1525</v>
      </c>
      <c r="D18211" s="514" t="s">
        <v>32</v>
      </c>
      <c r="E18211" s="673">
        <v>187.9</v>
      </c>
      <c r="F18211" s="761"/>
    </row>
    <row r="18212" spans="1:6" customFormat="1">
      <c r="A18212" s="514">
        <v>92456</v>
      </c>
      <c r="B18212" s="275" t="s">
        <v>0</v>
      </c>
      <c r="C18212" s="1329" t="s">
        <v>1529</v>
      </c>
      <c r="D18212" s="514" t="s">
        <v>32</v>
      </c>
      <c r="E18212" s="673">
        <v>154.62</v>
      </c>
      <c r="F18212" s="761"/>
    </row>
    <row r="18213" spans="1:6" customFormat="1">
      <c r="A18213" s="514">
        <v>92460</v>
      </c>
      <c r="B18213" s="275" t="s">
        <v>0</v>
      </c>
      <c r="C18213" s="1329" t="s">
        <v>1532</v>
      </c>
      <c r="D18213" s="514" t="s">
        <v>32</v>
      </c>
      <c r="E18213" s="673">
        <v>129.56</v>
      </c>
      <c r="F18213" s="761"/>
    </row>
    <row r="18214" spans="1:6" customFormat="1">
      <c r="A18214" s="514">
        <v>92464</v>
      </c>
      <c r="B18214" s="275" t="s">
        <v>0</v>
      </c>
      <c r="C18214" s="1329" t="s">
        <v>1536</v>
      </c>
      <c r="D18214" s="514" t="s">
        <v>32</v>
      </c>
      <c r="E18214" s="673">
        <v>121.85</v>
      </c>
      <c r="F18214" s="761"/>
    </row>
    <row r="18215" spans="1:6" customFormat="1">
      <c r="A18215" s="514">
        <v>105403</v>
      </c>
      <c r="B18215" s="275" t="s">
        <v>0</v>
      </c>
      <c r="C18215" s="1329" t="s">
        <v>20233</v>
      </c>
      <c r="D18215" s="514" t="s">
        <v>32</v>
      </c>
      <c r="E18215" s="673">
        <v>191.61</v>
      </c>
      <c r="F18215" s="761"/>
    </row>
    <row r="18216" spans="1:6" customFormat="1">
      <c r="A18216" s="514">
        <v>96252</v>
      </c>
      <c r="B18216" s="275" t="s">
        <v>0</v>
      </c>
      <c r="C18216" s="1329" t="s">
        <v>20231</v>
      </c>
      <c r="D18216" s="514" t="s">
        <v>32</v>
      </c>
      <c r="E18216" s="673">
        <v>157.84</v>
      </c>
      <c r="F18216" s="761"/>
    </row>
    <row r="18217" spans="1:6" customFormat="1">
      <c r="A18217" s="514">
        <v>96254</v>
      </c>
      <c r="B18217" s="275" t="s">
        <v>0</v>
      </c>
      <c r="C18217" s="1329" t="s">
        <v>24966</v>
      </c>
      <c r="D18217" s="514" t="s">
        <v>5</v>
      </c>
      <c r="E18217" s="673">
        <v>0</v>
      </c>
      <c r="F18217" s="761"/>
    </row>
    <row r="18218" spans="1:6" customFormat="1">
      <c r="A18218" s="514">
        <v>96253</v>
      </c>
      <c r="B18218" s="275" t="s">
        <v>0</v>
      </c>
      <c r="C18218" s="1329" t="s">
        <v>24967</v>
      </c>
      <c r="D18218" s="514" t="s">
        <v>5</v>
      </c>
      <c r="E18218" s="673">
        <v>0</v>
      </c>
      <c r="F18218" s="761"/>
    </row>
    <row r="18219" spans="1:6" customFormat="1">
      <c r="A18219" s="514">
        <v>105406</v>
      </c>
      <c r="B18219" s="275" t="s">
        <v>0</v>
      </c>
      <c r="C18219" s="1329" t="s">
        <v>20234</v>
      </c>
      <c r="D18219" s="514" t="s">
        <v>32</v>
      </c>
      <c r="E18219" s="673">
        <v>204.16</v>
      </c>
      <c r="F18219" s="761"/>
    </row>
    <row r="18220" spans="1:6" customFormat="1">
      <c r="A18220" s="514">
        <v>96264</v>
      </c>
      <c r="B18220" s="275" t="s">
        <v>0</v>
      </c>
      <c r="C18220" s="1329" t="s">
        <v>24968</v>
      </c>
      <c r="D18220" s="514" t="s">
        <v>32</v>
      </c>
      <c r="E18220" s="673">
        <v>0</v>
      </c>
      <c r="F18220" s="761"/>
    </row>
    <row r="18221" spans="1:6" customFormat="1">
      <c r="A18221" s="514">
        <v>105405</v>
      </c>
      <c r="B18221" s="275" t="s">
        <v>0</v>
      </c>
      <c r="C18221" s="1329" t="s">
        <v>24969</v>
      </c>
      <c r="D18221" s="514" t="s">
        <v>32</v>
      </c>
      <c r="E18221" s="673">
        <v>0</v>
      </c>
      <c r="F18221" s="761"/>
    </row>
    <row r="18222" spans="1:6" customFormat="1">
      <c r="A18222" s="514">
        <v>96258</v>
      </c>
      <c r="B18222" s="275" t="s">
        <v>0</v>
      </c>
      <c r="C18222" s="1329" t="s">
        <v>20232</v>
      </c>
      <c r="D18222" s="514" t="s">
        <v>32</v>
      </c>
      <c r="E18222" s="673">
        <v>149.33000000000001</v>
      </c>
      <c r="F18222" s="761"/>
    </row>
    <row r="18223" spans="1:6" customFormat="1">
      <c r="A18223" s="514">
        <v>96262</v>
      </c>
      <c r="B18223" s="275" t="s">
        <v>0</v>
      </c>
      <c r="C18223" s="1329" t="s">
        <v>24970</v>
      </c>
      <c r="D18223" s="514" t="s">
        <v>32</v>
      </c>
      <c r="E18223" s="673">
        <v>0</v>
      </c>
      <c r="F18223" s="761"/>
    </row>
    <row r="18224" spans="1:6" customFormat="1">
      <c r="A18224" s="514">
        <v>105404</v>
      </c>
      <c r="B18224" s="275" t="s">
        <v>0</v>
      </c>
      <c r="C18224" s="1329" t="s">
        <v>24971</v>
      </c>
      <c r="D18224" s="514" t="s">
        <v>32</v>
      </c>
      <c r="E18224" s="673">
        <v>0</v>
      </c>
      <c r="F18224" s="761"/>
    </row>
    <row r="18225" spans="1:6" customFormat="1" ht="24.75">
      <c r="A18225" s="514">
        <v>92751</v>
      </c>
      <c r="B18225" s="275" t="s">
        <v>0</v>
      </c>
      <c r="C18225" s="1329" t="s">
        <v>13625</v>
      </c>
      <c r="D18225" s="514" t="s">
        <v>34</v>
      </c>
      <c r="E18225" s="673">
        <v>1872.89</v>
      </c>
      <c r="F18225" s="761"/>
    </row>
    <row r="18226" spans="1:6" customFormat="1" ht="24.75">
      <c r="A18226" s="514">
        <v>92752</v>
      </c>
      <c r="B18226" s="275" t="s">
        <v>0</v>
      </c>
      <c r="C18226" s="1329" t="s">
        <v>13626</v>
      </c>
      <c r="D18226" s="514" t="s">
        <v>34</v>
      </c>
      <c r="E18226" s="673">
        <v>2212.04</v>
      </c>
      <c r="F18226" s="761"/>
    </row>
    <row r="18227" spans="1:6" customFormat="1" ht="24.75">
      <c r="A18227" s="514">
        <v>92750</v>
      </c>
      <c r="B18227" s="275" t="s">
        <v>0</v>
      </c>
      <c r="C18227" s="1329" t="s">
        <v>13624</v>
      </c>
      <c r="D18227" s="514" t="s">
        <v>34</v>
      </c>
      <c r="E18227" s="673">
        <v>1531.15</v>
      </c>
      <c r="F18227" s="761"/>
    </row>
    <row r="18228" spans="1:6" customFormat="1" ht="24.75">
      <c r="A18228" s="514">
        <v>92749</v>
      </c>
      <c r="B18228" s="275" t="s">
        <v>0</v>
      </c>
      <c r="C18228" s="1329" t="s">
        <v>13623</v>
      </c>
      <c r="D18228" s="514" t="s">
        <v>34</v>
      </c>
      <c r="E18228" s="673">
        <v>946.08</v>
      </c>
      <c r="F18228" s="761"/>
    </row>
    <row r="18229" spans="1:6" customFormat="1" ht="24.75">
      <c r="A18229" s="514">
        <v>92745</v>
      </c>
      <c r="B18229" s="275" t="s">
        <v>0</v>
      </c>
      <c r="C18229" s="1329" t="s">
        <v>13619</v>
      </c>
      <c r="D18229" s="514" t="s">
        <v>34</v>
      </c>
      <c r="E18229" s="673">
        <v>816.51</v>
      </c>
      <c r="F18229" s="761"/>
    </row>
    <row r="18230" spans="1:6" customFormat="1" ht="24.75">
      <c r="A18230" s="514">
        <v>92747</v>
      </c>
      <c r="B18230" s="275" t="s">
        <v>0</v>
      </c>
      <c r="C18230" s="1329" t="s">
        <v>13621</v>
      </c>
      <c r="D18230" s="514" t="s">
        <v>34</v>
      </c>
      <c r="E18230" s="673">
        <v>900.05</v>
      </c>
      <c r="F18230" s="761"/>
    </row>
    <row r="18231" spans="1:6" customFormat="1" ht="24.75">
      <c r="A18231" s="514">
        <v>92743</v>
      </c>
      <c r="B18231" s="275" t="s">
        <v>0</v>
      </c>
      <c r="C18231" s="1329" t="s">
        <v>13617</v>
      </c>
      <c r="D18231" s="514" t="s">
        <v>34</v>
      </c>
      <c r="E18231" s="673">
        <v>683.19</v>
      </c>
      <c r="F18231" s="761"/>
    </row>
    <row r="18232" spans="1:6" customFormat="1" ht="24.75">
      <c r="A18232" s="514">
        <v>92746</v>
      </c>
      <c r="B18232" s="275" t="s">
        <v>0</v>
      </c>
      <c r="C18232" s="1329" t="s">
        <v>13620</v>
      </c>
      <c r="D18232" s="514" t="s">
        <v>34</v>
      </c>
      <c r="E18232" s="673">
        <v>735.25</v>
      </c>
      <c r="F18232" s="761"/>
    </row>
    <row r="18233" spans="1:6" customFormat="1" ht="24.75">
      <c r="A18233" s="514">
        <v>92748</v>
      </c>
      <c r="B18233" s="275" t="s">
        <v>0</v>
      </c>
      <c r="C18233" s="1329" t="s">
        <v>13622</v>
      </c>
      <c r="D18233" s="514" t="s">
        <v>34</v>
      </c>
      <c r="E18233" s="673">
        <v>801.75</v>
      </c>
      <c r="F18233" s="761"/>
    </row>
    <row r="18234" spans="1:6" customFormat="1" ht="24.75">
      <c r="A18234" s="514">
        <v>92744</v>
      </c>
      <c r="B18234" s="275" t="s">
        <v>0</v>
      </c>
      <c r="C18234" s="1329" t="s">
        <v>13618</v>
      </c>
      <c r="D18234" s="514" t="s">
        <v>34</v>
      </c>
      <c r="E18234" s="673">
        <v>625.21</v>
      </c>
      <c r="F18234" s="761"/>
    </row>
    <row r="18235" spans="1:6" customFormat="1" ht="24.75">
      <c r="A18235" s="514">
        <v>92754</v>
      </c>
      <c r="B18235" s="275" t="s">
        <v>0</v>
      </c>
      <c r="C18235" s="1329" t="s">
        <v>13628</v>
      </c>
      <c r="D18235" s="514" t="s">
        <v>34</v>
      </c>
      <c r="E18235" s="673">
        <v>603.91</v>
      </c>
      <c r="F18235" s="761"/>
    </row>
    <row r="18236" spans="1:6" customFormat="1" ht="24.75">
      <c r="A18236" s="514">
        <v>92753</v>
      </c>
      <c r="B18236" s="275" t="s">
        <v>0</v>
      </c>
      <c r="C18236" s="1329" t="s">
        <v>13627</v>
      </c>
      <c r="D18236" s="514" t="s">
        <v>34</v>
      </c>
      <c r="E18236" s="673">
        <v>615.42999999999995</v>
      </c>
      <c r="F18236" s="761"/>
    </row>
    <row r="18237" spans="1:6" customFormat="1" ht="24.75">
      <c r="A18237" s="514">
        <v>92755</v>
      </c>
      <c r="B18237" s="275" t="s">
        <v>0</v>
      </c>
      <c r="C18237" s="1329" t="s">
        <v>13629</v>
      </c>
      <c r="D18237" s="514" t="s">
        <v>32</v>
      </c>
      <c r="E18237" s="673">
        <v>240.42</v>
      </c>
      <c r="F18237" s="761"/>
    </row>
    <row r="18238" spans="1:6" customFormat="1" ht="24.75">
      <c r="A18238" s="514">
        <v>92756</v>
      </c>
      <c r="B18238" s="275" t="s">
        <v>0</v>
      </c>
      <c r="C18238" s="1329" t="s">
        <v>13630</v>
      </c>
      <c r="D18238" s="514" t="s">
        <v>32</v>
      </c>
      <c r="E18238" s="673">
        <v>278.08999999999997</v>
      </c>
      <c r="F18238" s="761"/>
    </row>
    <row r="18239" spans="1:6" customFormat="1" ht="24.75">
      <c r="A18239" s="514">
        <v>92757</v>
      </c>
      <c r="B18239" s="275" t="s">
        <v>0</v>
      </c>
      <c r="C18239" s="1329" t="s">
        <v>13631</v>
      </c>
      <c r="D18239" s="514" t="s">
        <v>32</v>
      </c>
      <c r="E18239" s="673">
        <v>323.07</v>
      </c>
      <c r="F18239" s="761"/>
    </row>
    <row r="18240" spans="1:6" customFormat="1" ht="24.75">
      <c r="A18240" s="514">
        <v>92758</v>
      </c>
      <c r="B18240" s="275" t="s">
        <v>0</v>
      </c>
      <c r="C18240" s="1329" t="s">
        <v>13632</v>
      </c>
      <c r="D18240" s="514" t="s">
        <v>34</v>
      </c>
      <c r="E18240" s="673">
        <v>676.05</v>
      </c>
      <c r="F18240" s="761"/>
    </row>
    <row r="18241" spans="1:6" customFormat="1" ht="24.75">
      <c r="A18241" s="514">
        <v>104500</v>
      </c>
      <c r="B18241" s="275" t="s">
        <v>0</v>
      </c>
      <c r="C18241" s="1329" t="s">
        <v>24972</v>
      </c>
      <c r="D18241" s="514" t="s">
        <v>5</v>
      </c>
      <c r="E18241" s="673">
        <v>0</v>
      </c>
      <c r="F18241" s="761"/>
    </row>
    <row r="18242" spans="1:6" customFormat="1" ht="24.75">
      <c r="A18242" s="514">
        <v>104503</v>
      </c>
      <c r="B18242" s="275" t="s">
        <v>0</v>
      </c>
      <c r="C18242" s="1329" t="s">
        <v>24973</v>
      </c>
      <c r="D18242" s="514" t="s">
        <v>5</v>
      </c>
      <c r="E18242" s="673">
        <v>0</v>
      </c>
      <c r="F18242" s="761"/>
    </row>
    <row r="18243" spans="1:6" customFormat="1" ht="24.75">
      <c r="A18243" s="514">
        <v>104504</v>
      </c>
      <c r="B18243" s="275" t="s">
        <v>0</v>
      </c>
      <c r="C18243" s="1329" t="s">
        <v>24974</v>
      </c>
      <c r="D18243" s="514" t="s">
        <v>5</v>
      </c>
      <c r="E18243" s="673">
        <v>0</v>
      </c>
      <c r="F18243" s="761"/>
    </row>
    <row r="18244" spans="1:6" customFormat="1" ht="24.75">
      <c r="A18244" s="514">
        <v>104507</v>
      </c>
      <c r="B18244" s="275" t="s">
        <v>0</v>
      </c>
      <c r="C18244" s="1329" t="s">
        <v>24975</v>
      </c>
      <c r="D18244" s="514" t="s">
        <v>5</v>
      </c>
      <c r="E18244" s="673">
        <v>0</v>
      </c>
      <c r="F18244" s="761"/>
    </row>
    <row r="18245" spans="1:6" customFormat="1" ht="24.75">
      <c r="A18245" s="514">
        <v>104508</v>
      </c>
      <c r="B18245" s="275" t="s">
        <v>0</v>
      </c>
      <c r="C18245" s="1329" t="s">
        <v>24976</v>
      </c>
      <c r="D18245" s="514" t="s">
        <v>5</v>
      </c>
      <c r="E18245" s="673">
        <v>0</v>
      </c>
      <c r="F18245" s="761"/>
    </row>
    <row r="18246" spans="1:6" customFormat="1" ht="24.75">
      <c r="A18246" s="514">
        <v>104509</v>
      </c>
      <c r="B18246" s="275" t="s">
        <v>0</v>
      </c>
      <c r="C18246" s="1329" t="s">
        <v>24977</v>
      </c>
      <c r="D18246" s="514" t="s">
        <v>5</v>
      </c>
      <c r="E18246" s="673">
        <v>0</v>
      </c>
      <c r="F18246" s="761"/>
    </row>
    <row r="18247" spans="1:6" customFormat="1" ht="24.75">
      <c r="A18247" s="514">
        <v>104512</v>
      </c>
      <c r="B18247" s="275" t="s">
        <v>0</v>
      </c>
      <c r="C18247" s="1329" t="s">
        <v>24978</v>
      </c>
      <c r="D18247" s="514" t="s">
        <v>5</v>
      </c>
      <c r="E18247" s="673">
        <v>0</v>
      </c>
      <c r="F18247" s="761"/>
    </row>
    <row r="18248" spans="1:6" customFormat="1" ht="24.75">
      <c r="A18248" s="514">
        <v>104513</v>
      </c>
      <c r="B18248" s="275" t="s">
        <v>0</v>
      </c>
      <c r="C18248" s="1329" t="s">
        <v>24979</v>
      </c>
      <c r="D18248" s="514" t="s">
        <v>5</v>
      </c>
      <c r="E18248" s="673">
        <v>0</v>
      </c>
      <c r="F18248" s="761"/>
    </row>
    <row r="18249" spans="1:6" customFormat="1" ht="24.75">
      <c r="A18249" s="514">
        <v>104514</v>
      </c>
      <c r="B18249" s="275" t="s">
        <v>0</v>
      </c>
      <c r="C18249" s="1329" t="s">
        <v>24980</v>
      </c>
      <c r="D18249" s="514" t="s">
        <v>5</v>
      </c>
      <c r="E18249" s="673">
        <v>0</v>
      </c>
      <c r="F18249" s="761"/>
    </row>
    <row r="18250" spans="1:6" customFormat="1" ht="24.75">
      <c r="A18250" s="514">
        <v>104501</v>
      </c>
      <c r="B18250" s="275" t="s">
        <v>0</v>
      </c>
      <c r="C18250" s="1329" t="s">
        <v>24981</v>
      </c>
      <c r="D18250" s="514" t="s">
        <v>5</v>
      </c>
      <c r="E18250" s="673">
        <v>0</v>
      </c>
      <c r="F18250" s="761"/>
    </row>
    <row r="18251" spans="1:6" customFormat="1" ht="24.75">
      <c r="A18251" s="514">
        <v>104502</v>
      </c>
      <c r="B18251" s="275" t="s">
        <v>0</v>
      </c>
      <c r="C18251" s="1329" t="s">
        <v>24982</v>
      </c>
      <c r="D18251" s="514" t="s">
        <v>5</v>
      </c>
      <c r="E18251" s="673">
        <v>0</v>
      </c>
      <c r="F18251" s="761"/>
    </row>
    <row r="18252" spans="1:6" customFormat="1" ht="24.75">
      <c r="A18252" s="514">
        <v>104505</v>
      </c>
      <c r="B18252" s="275" t="s">
        <v>0</v>
      </c>
      <c r="C18252" s="1329" t="s">
        <v>24983</v>
      </c>
      <c r="D18252" s="514" t="s">
        <v>5</v>
      </c>
      <c r="E18252" s="673">
        <v>0</v>
      </c>
      <c r="F18252" s="761"/>
    </row>
    <row r="18253" spans="1:6" customFormat="1" ht="24.75">
      <c r="A18253" s="514">
        <v>104506</v>
      </c>
      <c r="B18253" s="275" t="s">
        <v>0</v>
      </c>
      <c r="C18253" s="1329" t="s">
        <v>24984</v>
      </c>
      <c r="D18253" s="514" t="s">
        <v>5</v>
      </c>
      <c r="E18253" s="673">
        <v>0</v>
      </c>
      <c r="F18253" s="761"/>
    </row>
    <row r="18254" spans="1:6" customFormat="1" ht="24.75">
      <c r="A18254" s="514">
        <v>104510</v>
      </c>
      <c r="B18254" s="275" t="s">
        <v>0</v>
      </c>
      <c r="C18254" s="1329" t="s">
        <v>24985</v>
      </c>
      <c r="D18254" s="514" t="s">
        <v>5</v>
      </c>
      <c r="E18254" s="673">
        <v>0</v>
      </c>
      <c r="F18254" s="761"/>
    </row>
    <row r="18255" spans="1:6" customFormat="1" ht="24.75">
      <c r="A18255" s="514">
        <v>104511</v>
      </c>
      <c r="B18255" s="275" t="s">
        <v>0</v>
      </c>
      <c r="C18255" s="1329" t="s">
        <v>24986</v>
      </c>
      <c r="D18255" s="514" t="s">
        <v>5</v>
      </c>
      <c r="E18255" s="673">
        <v>0</v>
      </c>
      <c r="F18255" s="761"/>
    </row>
    <row r="18256" spans="1:6" customFormat="1" ht="24.75">
      <c r="A18256" s="514">
        <v>104491</v>
      </c>
      <c r="B18256" s="275" t="s">
        <v>0</v>
      </c>
      <c r="C18256" s="1329" t="s">
        <v>24987</v>
      </c>
      <c r="D18256" s="514" t="s">
        <v>5</v>
      </c>
      <c r="E18256" s="673">
        <v>4040.37</v>
      </c>
      <c r="F18256" s="761"/>
    </row>
    <row r="18257" spans="1:6" customFormat="1" ht="24.75">
      <c r="A18257" s="514">
        <v>104492</v>
      </c>
      <c r="B18257" s="275" t="s">
        <v>0</v>
      </c>
      <c r="C18257" s="1329" t="s">
        <v>24988</v>
      </c>
      <c r="D18257" s="514" t="s">
        <v>5</v>
      </c>
      <c r="E18257" s="673">
        <v>5051.93</v>
      </c>
      <c r="F18257" s="761"/>
    </row>
    <row r="18258" spans="1:6" customFormat="1" ht="24.75">
      <c r="A18258" s="514">
        <v>104493</v>
      </c>
      <c r="B18258" s="275" t="s">
        <v>0</v>
      </c>
      <c r="C18258" s="1329" t="s">
        <v>24989</v>
      </c>
      <c r="D18258" s="514" t="s">
        <v>5</v>
      </c>
      <c r="E18258" s="673">
        <v>0</v>
      </c>
      <c r="F18258" s="761"/>
    </row>
    <row r="18259" spans="1:6" customFormat="1" ht="24.75">
      <c r="A18259" s="514">
        <v>104494</v>
      </c>
      <c r="B18259" s="275" t="s">
        <v>0</v>
      </c>
      <c r="C18259" s="1329" t="s">
        <v>24990</v>
      </c>
      <c r="D18259" s="514" t="s">
        <v>5</v>
      </c>
      <c r="E18259" s="673">
        <v>6822.77</v>
      </c>
      <c r="F18259" s="761"/>
    </row>
    <row r="18260" spans="1:6" customFormat="1" ht="24.75">
      <c r="A18260" s="514">
        <v>104495</v>
      </c>
      <c r="B18260" s="275" t="s">
        <v>0</v>
      </c>
      <c r="C18260" s="1329" t="s">
        <v>24991</v>
      </c>
      <c r="D18260" s="514" t="s">
        <v>5</v>
      </c>
      <c r="E18260" s="673">
        <v>0</v>
      </c>
      <c r="F18260" s="761"/>
    </row>
    <row r="18261" spans="1:6" customFormat="1" ht="24.75">
      <c r="A18261" s="514">
        <v>104496</v>
      </c>
      <c r="B18261" s="275" t="s">
        <v>0</v>
      </c>
      <c r="C18261" s="1329" t="s">
        <v>24992</v>
      </c>
      <c r="D18261" s="514" t="s">
        <v>5</v>
      </c>
      <c r="E18261" s="673">
        <v>0</v>
      </c>
      <c r="F18261" s="761"/>
    </row>
    <row r="18262" spans="1:6" customFormat="1" ht="24.75">
      <c r="A18262" s="514">
        <v>104497</v>
      </c>
      <c r="B18262" s="275" t="s">
        <v>0</v>
      </c>
      <c r="C18262" s="1329" t="s">
        <v>24993</v>
      </c>
      <c r="D18262" s="514" t="s">
        <v>5</v>
      </c>
      <c r="E18262" s="673">
        <v>8185</v>
      </c>
      <c r="F18262" s="761"/>
    </row>
    <row r="18263" spans="1:6" customFormat="1" ht="24.75">
      <c r="A18263" s="514">
        <v>104498</v>
      </c>
      <c r="B18263" s="275" t="s">
        <v>0</v>
      </c>
      <c r="C18263" s="1329" t="s">
        <v>24994</v>
      </c>
      <c r="D18263" s="514" t="s">
        <v>5</v>
      </c>
      <c r="E18263" s="673">
        <v>0</v>
      </c>
      <c r="F18263" s="761"/>
    </row>
    <row r="18264" spans="1:6" customFormat="1" ht="24.75">
      <c r="A18264" s="514">
        <v>104499</v>
      </c>
      <c r="B18264" s="275" t="s">
        <v>0</v>
      </c>
      <c r="C18264" s="1329" t="s">
        <v>24995</v>
      </c>
      <c r="D18264" s="514" t="s">
        <v>5</v>
      </c>
      <c r="E18264" s="673">
        <v>0</v>
      </c>
      <c r="F18264" s="761"/>
    </row>
    <row r="18265" spans="1:6" customFormat="1">
      <c r="A18265" s="514">
        <v>104515</v>
      </c>
      <c r="B18265" s="275" t="s">
        <v>0</v>
      </c>
      <c r="C18265" s="1329" t="s">
        <v>9342</v>
      </c>
      <c r="D18265" s="514" t="s">
        <v>32</v>
      </c>
      <c r="E18265" s="673">
        <v>23.49</v>
      </c>
      <c r="F18265" s="761"/>
    </row>
    <row r="18266" spans="1:6" customFormat="1">
      <c r="A18266" s="514">
        <v>87430</v>
      </c>
      <c r="B18266" s="275" t="s">
        <v>0</v>
      </c>
      <c r="C18266" s="1329" t="s">
        <v>11832</v>
      </c>
      <c r="D18266" s="514" t="s">
        <v>32</v>
      </c>
      <c r="E18266" s="673">
        <v>20.93</v>
      </c>
      <c r="F18266" s="761"/>
    </row>
    <row r="18267" spans="1:6" customFormat="1">
      <c r="A18267" s="514">
        <v>87433</v>
      </c>
      <c r="B18267" s="275" t="s">
        <v>0</v>
      </c>
      <c r="C18267" s="1329" t="s">
        <v>11833</v>
      </c>
      <c r="D18267" s="514" t="s">
        <v>32</v>
      </c>
      <c r="E18267" s="673">
        <v>30.16</v>
      </c>
      <c r="F18267" s="761"/>
    </row>
    <row r="18268" spans="1:6" customFormat="1">
      <c r="A18268" s="514">
        <v>87436</v>
      </c>
      <c r="B18268" s="275" t="s">
        <v>0</v>
      </c>
      <c r="C18268" s="1329" t="s">
        <v>11834</v>
      </c>
      <c r="D18268" s="514" t="s">
        <v>32</v>
      </c>
      <c r="E18268" s="673">
        <v>34.380000000000003</v>
      </c>
      <c r="F18268" s="761"/>
    </row>
    <row r="18269" spans="1:6" customFormat="1">
      <c r="A18269" s="514">
        <v>87439</v>
      </c>
      <c r="B18269" s="275" t="s">
        <v>0</v>
      </c>
      <c r="C18269" s="1329" t="s">
        <v>11835</v>
      </c>
      <c r="D18269" s="514" t="s">
        <v>32</v>
      </c>
      <c r="E18269" s="673">
        <v>42.06</v>
      </c>
      <c r="F18269" s="761"/>
    </row>
    <row r="18270" spans="1:6" customFormat="1">
      <c r="A18270" s="514">
        <v>104633</v>
      </c>
      <c r="B18270" s="275" t="s">
        <v>0</v>
      </c>
      <c r="C18270" s="1329" t="s">
        <v>11842</v>
      </c>
      <c r="D18270" s="514" t="s">
        <v>32</v>
      </c>
      <c r="E18270" s="673">
        <v>28.93</v>
      </c>
      <c r="F18270" s="761"/>
    </row>
    <row r="18271" spans="1:6" customFormat="1">
      <c r="A18271" s="514">
        <v>104634</v>
      </c>
      <c r="B18271" s="275" t="s">
        <v>0</v>
      </c>
      <c r="C18271" s="1329" t="s">
        <v>11843</v>
      </c>
      <c r="D18271" s="514" t="s">
        <v>32</v>
      </c>
      <c r="E18271" s="673">
        <v>42.48</v>
      </c>
      <c r="F18271" s="761"/>
    </row>
    <row r="18272" spans="1:6" customFormat="1">
      <c r="A18272" s="514">
        <v>87418</v>
      </c>
      <c r="B18272" s="275" t="s">
        <v>0</v>
      </c>
      <c r="C18272" s="1329" t="s">
        <v>11828</v>
      </c>
      <c r="D18272" s="514" t="s">
        <v>32</v>
      </c>
      <c r="E18272" s="673">
        <v>20.83</v>
      </c>
      <c r="F18272" s="761"/>
    </row>
    <row r="18273" spans="1:6" customFormat="1">
      <c r="A18273" s="514">
        <v>87421</v>
      </c>
      <c r="B18273" s="275" t="s">
        <v>0</v>
      </c>
      <c r="C18273" s="1329" t="s">
        <v>11829</v>
      </c>
      <c r="D18273" s="514" t="s">
        <v>32</v>
      </c>
      <c r="E18273" s="673">
        <v>31.69</v>
      </c>
      <c r="F18273" s="761"/>
    </row>
    <row r="18274" spans="1:6" customFormat="1" ht="24.75">
      <c r="A18274" s="514">
        <v>104628</v>
      </c>
      <c r="B18274" s="275" t="s">
        <v>0</v>
      </c>
      <c r="C18274" s="1329" t="s">
        <v>11837</v>
      </c>
      <c r="D18274" s="514" t="s">
        <v>32</v>
      </c>
      <c r="E18274" s="673">
        <v>32.9</v>
      </c>
      <c r="F18274" s="761"/>
    </row>
    <row r="18275" spans="1:6" customFormat="1" ht="24.75">
      <c r="A18275" s="514">
        <v>104631</v>
      </c>
      <c r="B18275" s="275" t="s">
        <v>0</v>
      </c>
      <c r="C18275" s="1329" t="s">
        <v>11840</v>
      </c>
      <c r="D18275" s="514" t="s">
        <v>32</v>
      </c>
      <c r="E18275" s="673">
        <v>44.61</v>
      </c>
      <c r="F18275" s="761"/>
    </row>
    <row r="18276" spans="1:6" customFormat="1" ht="24.75">
      <c r="A18276" s="514">
        <v>104627</v>
      </c>
      <c r="B18276" s="275" t="s">
        <v>0</v>
      </c>
      <c r="C18276" s="1329" t="s">
        <v>11836</v>
      </c>
      <c r="D18276" s="514" t="s">
        <v>32</v>
      </c>
      <c r="E18276" s="673">
        <v>20.82</v>
      </c>
      <c r="F18276" s="761"/>
    </row>
    <row r="18277" spans="1:6" customFormat="1" ht="24.75">
      <c r="A18277" s="514">
        <v>104630</v>
      </c>
      <c r="B18277" s="275" t="s">
        <v>0</v>
      </c>
      <c r="C18277" s="1329" t="s">
        <v>11839</v>
      </c>
      <c r="D18277" s="514" t="s">
        <v>32</v>
      </c>
      <c r="E18277" s="673">
        <v>32.520000000000003</v>
      </c>
      <c r="F18277" s="761"/>
    </row>
    <row r="18278" spans="1:6" customFormat="1" ht="24.75">
      <c r="A18278" s="514">
        <v>104629</v>
      </c>
      <c r="B18278" s="275" t="s">
        <v>0</v>
      </c>
      <c r="C18278" s="1329" t="s">
        <v>11838</v>
      </c>
      <c r="D18278" s="514" t="s">
        <v>32</v>
      </c>
      <c r="E18278" s="673">
        <v>39.85</v>
      </c>
      <c r="F18278" s="761"/>
    </row>
    <row r="18279" spans="1:6" customFormat="1" ht="24.75">
      <c r="A18279" s="514">
        <v>104632</v>
      </c>
      <c r="B18279" s="275" t="s">
        <v>0</v>
      </c>
      <c r="C18279" s="1329" t="s">
        <v>11841</v>
      </c>
      <c r="D18279" s="514" t="s">
        <v>32</v>
      </c>
      <c r="E18279" s="673">
        <v>51.55</v>
      </c>
      <c r="F18279" s="761"/>
    </row>
    <row r="18280" spans="1:6" customFormat="1">
      <c r="A18280" s="514">
        <v>87412</v>
      </c>
      <c r="B18280" s="275" t="s">
        <v>0</v>
      </c>
      <c r="C18280" s="1329" t="s">
        <v>11823</v>
      </c>
      <c r="D18280" s="514" t="s">
        <v>32</v>
      </c>
      <c r="E18280" s="673">
        <v>27.19</v>
      </c>
      <c r="F18280" s="761"/>
    </row>
    <row r="18281" spans="1:6" customFormat="1">
      <c r="A18281" s="514">
        <v>87415</v>
      </c>
      <c r="B18281" s="275" t="s">
        <v>0</v>
      </c>
      <c r="C18281" s="1329" t="s">
        <v>11826</v>
      </c>
      <c r="D18281" s="514" t="s">
        <v>32</v>
      </c>
      <c r="E18281" s="673">
        <v>37.619999999999997</v>
      </c>
      <c r="F18281" s="761"/>
    </row>
    <row r="18282" spans="1:6" customFormat="1">
      <c r="A18282" s="514">
        <v>87411</v>
      </c>
      <c r="B18282" s="275" t="s">
        <v>0</v>
      </c>
      <c r="C18282" s="1329" t="s">
        <v>11822</v>
      </c>
      <c r="D18282" s="514" t="s">
        <v>32</v>
      </c>
      <c r="E18282" s="673">
        <v>17.88</v>
      </c>
      <c r="F18282" s="761"/>
    </row>
    <row r="18283" spans="1:6" customFormat="1">
      <c r="A18283" s="514">
        <v>87414</v>
      </c>
      <c r="B18283" s="275" t="s">
        <v>0</v>
      </c>
      <c r="C18283" s="1329" t="s">
        <v>11825</v>
      </c>
      <c r="D18283" s="514" t="s">
        <v>32</v>
      </c>
      <c r="E18283" s="673">
        <v>28.32</v>
      </c>
      <c r="F18283" s="761"/>
    </row>
    <row r="18284" spans="1:6" customFormat="1">
      <c r="A18284" s="514">
        <v>87413</v>
      </c>
      <c r="B18284" s="275" t="s">
        <v>0</v>
      </c>
      <c r="C18284" s="1329" t="s">
        <v>11824</v>
      </c>
      <c r="D18284" s="514" t="s">
        <v>32</v>
      </c>
      <c r="E18284" s="673">
        <v>32.54</v>
      </c>
      <c r="F18284" s="761"/>
    </row>
    <row r="18285" spans="1:6" customFormat="1">
      <c r="A18285" s="514">
        <v>87416</v>
      </c>
      <c r="B18285" s="275" t="s">
        <v>0</v>
      </c>
      <c r="C18285" s="1329" t="s">
        <v>11827</v>
      </c>
      <c r="D18285" s="514" t="s">
        <v>32</v>
      </c>
      <c r="E18285" s="673">
        <v>42.98</v>
      </c>
      <c r="F18285" s="761"/>
    </row>
    <row r="18286" spans="1:6" customFormat="1">
      <c r="A18286" s="514">
        <v>104635</v>
      </c>
      <c r="B18286" s="275" t="s">
        <v>0</v>
      </c>
      <c r="C18286" s="1329" t="s">
        <v>11844</v>
      </c>
      <c r="D18286" s="514" t="s">
        <v>32</v>
      </c>
      <c r="E18286" s="673">
        <v>59.3</v>
      </c>
      <c r="F18286" s="761"/>
    </row>
    <row r="18287" spans="1:6" customFormat="1">
      <c r="A18287" s="514">
        <v>104636</v>
      </c>
      <c r="B18287" s="275" t="s">
        <v>0</v>
      </c>
      <c r="C18287" s="1329" t="s">
        <v>11845</v>
      </c>
      <c r="D18287" s="514" t="s">
        <v>32</v>
      </c>
      <c r="E18287" s="673">
        <v>68.73</v>
      </c>
      <c r="F18287" s="761"/>
    </row>
    <row r="18288" spans="1:6" customFormat="1">
      <c r="A18288" s="514">
        <v>87424</v>
      </c>
      <c r="B18288" s="275" t="s">
        <v>0</v>
      </c>
      <c r="C18288" s="1329" t="s">
        <v>11830</v>
      </c>
      <c r="D18288" s="514" t="s">
        <v>32</v>
      </c>
      <c r="E18288" s="673">
        <v>42.1</v>
      </c>
      <c r="F18288" s="761"/>
    </row>
    <row r="18289" spans="1:6" customFormat="1">
      <c r="A18289" s="514">
        <v>87427</v>
      </c>
      <c r="B18289" s="275" t="s">
        <v>0</v>
      </c>
      <c r="C18289" s="1329" t="s">
        <v>11831</v>
      </c>
      <c r="D18289" s="514" t="s">
        <v>32</v>
      </c>
      <c r="E18289" s="673">
        <v>49.65</v>
      </c>
      <c r="F18289" s="761"/>
    </row>
    <row r="18290" spans="1:6" customFormat="1">
      <c r="A18290" s="514">
        <v>89998</v>
      </c>
      <c r="B18290" s="275" t="s">
        <v>0</v>
      </c>
      <c r="C18290" s="1329" t="s">
        <v>120</v>
      </c>
      <c r="D18290" s="514" t="s">
        <v>30</v>
      </c>
      <c r="E18290" s="673">
        <v>9.9600000000000009</v>
      </c>
      <c r="F18290" s="761"/>
    </row>
    <row r="18291" spans="1:6" customFormat="1">
      <c r="A18291" s="514">
        <v>102920</v>
      </c>
      <c r="B18291" s="275" t="s">
        <v>0</v>
      </c>
      <c r="C18291" s="1329" t="s">
        <v>1672</v>
      </c>
      <c r="D18291" s="514" t="s">
        <v>30</v>
      </c>
      <c r="E18291" s="673">
        <v>8.1</v>
      </c>
      <c r="F18291" s="761"/>
    </row>
    <row r="18292" spans="1:6" customFormat="1">
      <c r="A18292" s="514">
        <v>102923</v>
      </c>
      <c r="B18292" s="275" t="s">
        <v>0</v>
      </c>
      <c r="C18292" s="1329" t="s">
        <v>1675</v>
      </c>
      <c r="D18292" s="514" t="s">
        <v>30</v>
      </c>
      <c r="E18292" s="673">
        <v>7.52</v>
      </c>
      <c r="F18292" s="761"/>
    </row>
    <row r="18293" spans="1:6" customFormat="1">
      <c r="A18293" s="514">
        <v>90000</v>
      </c>
      <c r="B18293" s="275" t="s">
        <v>0</v>
      </c>
      <c r="C18293" s="1329" t="s">
        <v>1665</v>
      </c>
      <c r="D18293" s="514" t="s">
        <v>30</v>
      </c>
      <c r="E18293" s="673">
        <v>13.1</v>
      </c>
      <c r="F18293" s="761"/>
    </row>
    <row r="18294" spans="1:6" customFormat="1">
      <c r="A18294" s="514">
        <v>103088</v>
      </c>
      <c r="B18294" s="275" t="s">
        <v>0</v>
      </c>
      <c r="C18294" s="1329" t="s">
        <v>1676</v>
      </c>
      <c r="D18294" s="514" t="s">
        <v>30</v>
      </c>
      <c r="E18294" s="673">
        <v>10.11</v>
      </c>
      <c r="F18294" s="761"/>
    </row>
    <row r="18295" spans="1:6" customFormat="1">
      <c r="A18295" s="514">
        <v>102922</v>
      </c>
      <c r="B18295" s="275" t="s">
        <v>0</v>
      </c>
      <c r="C18295" s="1329" t="s">
        <v>1674</v>
      </c>
      <c r="D18295" s="514" t="s">
        <v>30</v>
      </c>
      <c r="E18295" s="673">
        <v>8.75</v>
      </c>
      <c r="F18295" s="761"/>
    </row>
    <row r="18296" spans="1:6" customFormat="1">
      <c r="A18296" s="514">
        <v>89999</v>
      </c>
      <c r="B18296" s="275" t="s">
        <v>0</v>
      </c>
      <c r="C18296" s="1329" t="s">
        <v>1664</v>
      </c>
      <c r="D18296" s="514" t="s">
        <v>30</v>
      </c>
      <c r="E18296" s="673">
        <v>16.63</v>
      </c>
      <c r="F18296" s="761"/>
    </row>
    <row r="18297" spans="1:6" customFormat="1">
      <c r="A18297" s="514">
        <v>89996</v>
      </c>
      <c r="B18297" s="275" t="s">
        <v>0</v>
      </c>
      <c r="C18297" s="1329" t="s">
        <v>1662</v>
      </c>
      <c r="D18297" s="514" t="s">
        <v>30</v>
      </c>
      <c r="E18297" s="673">
        <v>10.56</v>
      </c>
      <c r="F18297" s="761"/>
    </row>
    <row r="18298" spans="1:6" customFormat="1">
      <c r="A18298" s="514">
        <v>89997</v>
      </c>
      <c r="B18298" s="275" t="s">
        <v>0</v>
      </c>
      <c r="C18298" s="1329" t="s">
        <v>1663</v>
      </c>
      <c r="D18298" s="514" t="s">
        <v>30</v>
      </c>
      <c r="E18298" s="673">
        <v>8.49</v>
      </c>
      <c r="F18298" s="761"/>
    </row>
    <row r="18299" spans="1:6" customFormat="1">
      <c r="A18299" s="514">
        <v>102921</v>
      </c>
      <c r="B18299" s="275" t="s">
        <v>0</v>
      </c>
      <c r="C18299" s="1329" t="s">
        <v>1673</v>
      </c>
      <c r="D18299" s="514" t="s">
        <v>30</v>
      </c>
      <c r="E18299" s="673">
        <v>7.76</v>
      </c>
      <c r="F18299" s="761"/>
    </row>
    <row r="18300" spans="1:6" customFormat="1">
      <c r="A18300" s="514">
        <v>90278</v>
      </c>
      <c r="B18300" s="275" t="s">
        <v>0</v>
      </c>
      <c r="C18300" s="1329" t="s">
        <v>1679</v>
      </c>
      <c r="D18300" s="514" t="s">
        <v>34</v>
      </c>
      <c r="E18300" s="673">
        <v>583.09</v>
      </c>
      <c r="F18300" s="761"/>
    </row>
    <row r="18301" spans="1:6" customFormat="1">
      <c r="A18301" s="514">
        <v>90282</v>
      </c>
      <c r="B18301" s="275" t="s">
        <v>0</v>
      </c>
      <c r="C18301" s="1329" t="s">
        <v>1683</v>
      </c>
      <c r="D18301" s="514" t="s">
        <v>34</v>
      </c>
      <c r="E18301" s="673">
        <v>569.92999999999995</v>
      </c>
      <c r="F18301" s="761"/>
    </row>
    <row r="18302" spans="1:6" customFormat="1">
      <c r="A18302" s="514">
        <v>90279</v>
      </c>
      <c r="B18302" s="275" t="s">
        <v>0</v>
      </c>
      <c r="C18302" s="1329" t="s">
        <v>1680</v>
      </c>
      <c r="D18302" s="514" t="s">
        <v>34</v>
      </c>
      <c r="E18302" s="673">
        <v>635.29999999999995</v>
      </c>
      <c r="F18302" s="761"/>
    </row>
    <row r="18303" spans="1:6" customFormat="1">
      <c r="A18303" s="514">
        <v>90283</v>
      </c>
      <c r="B18303" s="275" t="s">
        <v>0</v>
      </c>
      <c r="C18303" s="1329" t="s">
        <v>1684</v>
      </c>
      <c r="D18303" s="514" t="s">
        <v>34</v>
      </c>
      <c r="E18303" s="673">
        <v>621.63</v>
      </c>
      <c r="F18303" s="761"/>
    </row>
    <row r="18304" spans="1:6" customFormat="1">
      <c r="A18304" s="514">
        <v>90280</v>
      </c>
      <c r="B18304" s="275" t="s">
        <v>0</v>
      </c>
      <c r="C18304" s="1329" t="s">
        <v>1681</v>
      </c>
      <c r="D18304" s="514" t="s">
        <v>34</v>
      </c>
      <c r="E18304" s="673">
        <v>692.87</v>
      </c>
      <c r="F18304" s="761"/>
    </row>
    <row r="18305" spans="1:6" customFormat="1">
      <c r="A18305" s="514">
        <v>90284</v>
      </c>
      <c r="B18305" s="275" t="s">
        <v>0</v>
      </c>
      <c r="C18305" s="1329" t="s">
        <v>1685</v>
      </c>
      <c r="D18305" s="514" t="s">
        <v>34</v>
      </c>
      <c r="E18305" s="673">
        <v>683.52</v>
      </c>
      <c r="F18305" s="761"/>
    </row>
    <row r="18306" spans="1:6" customFormat="1">
      <c r="A18306" s="514">
        <v>90281</v>
      </c>
      <c r="B18306" s="275" t="s">
        <v>0</v>
      </c>
      <c r="C18306" s="1329" t="s">
        <v>1682</v>
      </c>
      <c r="D18306" s="514" t="s">
        <v>34</v>
      </c>
      <c r="E18306" s="673">
        <v>789.43</v>
      </c>
      <c r="F18306" s="761"/>
    </row>
    <row r="18307" spans="1:6" customFormat="1">
      <c r="A18307" s="514">
        <v>90285</v>
      </c>
      <c r="B18307" s="275" t="s">
        <v>0</v>
      </c>
      <c r="C18307" s="1329" t="s">
        <v>1686</v>
      </c>
      <c r="D18307" s="514" t="s">
        <v>34</v>
      </c>
      <c r="E18307" s="673">
        <v>784.9</v>
      </c>
      <c r="F18307" s="761"/>
    </row>
    <row r="18308" spans="1:6" customFormat="1">
      <c r="A18308" s="514">
        <v>89994</v>
      </c>
      <c r="B18308" s="275" t="s">
        <v>0</v>
      </c>
      <c r="C18308" s="1329" t="s">
        <v>1678</v>
      </c>
      <c r="D18308" s="514" t="s">
        <v>34</v>
      </c>
      <c r="E18308" s="673">
        <v>988.68</v>
      </c>
      <c r="F18308" s="761"/>
    </row>
    <row r="18309" spans="1:6" customFormat="1">
      <c r="A18309" s="514">
        <v>89995</v>
      </c>
      <c r="B18309" s="275" t="s">
        <v>0</v>
      </c>
      <c r="C18309" s="1329" t="s">
        <v>121</v>
      </c>
      <c r="D18309" s="514" t="s">
        <v>34</v>
      </c>
      <c r="E18309" s="673">
        <v>1107.58</v>
      </c>
      <c r="F18309" s="761"/>
    </row>
    <row r="18310" spans="1:6" customFormat="1">
      <c r="A18310" s="514">
        <v>89993</v>
      </c>
      <c r="B18310" s="275" t="s">
        <v>0</v>
      </c>
      <c r="C18310" s="1329" t="s">
        <v>1677</v>
      </c>
      <c r="D18310" s="514" t="s">
        <v>34</v>
      </c>
      <c r="E18310" s="673">
        <v>1148.44</v>
      </c>
      <c r="F18310" s="761"/>
    </row>
    <row r="18311" spans="1:6" customFormat="1">
      <c r="A18311" s="514">
        <v>99860</v>
      </c>
      <c r="B18311" s="275" t="s">
        <v>0</v>
      </c>
      <c r="C18311" s="1329" t="s">
        <v>24996</v>
      </c>
      <c r="D18311" s="514" t="s">
        <v>5</v>
      </c>
      <c r="E18311" s="673">
        <v>0</v>
      </c>
      <c r="F18311" s="761"/>
    </row>
    <row r="18312" spans="1:6" customFormat="1">
      <c r="A18312" s="514">
        <v>99858</v>
      </c>
      <c r="B18312" s="275" t="s">
        <v>0</v>
      </c>
      <c r="C18312" s="1329" t="s">
        <v>24997</v>
      </c>
      <c r="D18312" s="514" t="s">
        <v>5</v>
      </c>
      <c r="E18312" s="673">
        <v>0</v>
      </c>
      <c r="F18312" s="761"/>
    </row>
    <row r="18313" spans="1:6" customFormat="1">
      <c r="A18313" s="514">
        <v>99859</v>
      </c>
      <c r="B18313" s="275" t="s">
        <v>0</v>
      </c>
      <c r="C18313" s="1329" t="s">
        <v>24998</v>
      </c>
      <c r="D18313" s="514" t="s">
        <v>5</v>
      </c>
      <c r="E18313" s="673">
        <v>0</v>
      </c>
      <c r="F18313" s="761"/>
    </row>
    <row r="18314" spans="1:6" customFormat="1">
      <c r="A18314" s="514">
        <v>99857</v>
      </c>
      <c r="B18314" s="275" t="s">
        <v>0</v>
      </c>
      <c r="C18314" s="1329" t="s">
        <v>13672</v>
      </c>
      <c r="D18314" s="514" t="s">
        <v>5</v>
      </c>
      <c r="E18314" s="673">
        <v>109.85</v>
      </c>
      <c r="F18314" s="761"/>
    </row>
    <row r="18315" spans="1:6" customFormat="1">
      <c r="A18315" s="514">
        <v>99855</v>
      </c>
      <c r="B18315" s="275" t="s">
        <v>0</v>
      </c>
      <c r="C18315" s="1329" t="s">
        <v>13671</v>
      </c>
      <c r="D18315" s="514" t="s">
        <v>5</v>
      </c>
      <c r="E18315" s="673">
        <v>134.12</v>
      </c>
      <c r="F18315" s="761"/>
    </row>
    <row r="18316" spans="1:6" customFormat="1">
      <c r="A18316" s="514">
        <v>99856</v>
      </c>
      <c r="B18316" s="275" t="s">
        <v>0</v>
      </c>
      <c r="C18316" s="1329" t="s">
        <v>24999</v>
      </c>
      <c r="D18316" s="514" t="s">
        <v>5</v>
      </c>
      <c r="E18316" s="673">
        <v>0</v>
      </c>
      <c r="F18316" s="761"/>
    </row>
    <row r="18317" spans="1:6" customFormat="1">
      <c r="A18317" s="514">
        <v>99862</v>
      </c>
      <c r="B18317" s="275" t="s">
        <v>0</v>
      </c>
      <c r="C18317" s="1329" t="s">
        <v>1409</v>
      </c>
      <c r="D18317" s="514" t="s">
        <v>32</v>
      </c>
      <c r="E18317" s="673">
        <v>755.99</v>
      </c>
      <c r="F18317" s="761"/>
    </row>
    <row r="18318" spans="1:6" customFormat="1">
      <c r="A18318" s="514">
        <v>99861</v>
      </c>
      <c r="B18318" s="275" t="s">
        <v>0</v>
      </c>
      <c r="C18318" s="1329" t="s">
        <v>1408</v>
      </c>
      <c r="D18318" s="514" t="s">
        <v>32</v>
      </c>
      <c r="E18318" s="673">
        <v>583.16999999999996</v>
      </c>
      <c r="F18318" s="761"/>
    </row>
    <row r="18319" spans="1:6" customFormat="1" ht="24.75">
      <c r="A18319" s="514">
        <v>99839</v>
      </c>
      <c r="B18319" s="275" t="s">
        <v>0</v>
      </c>
      <c r="C18319" s="1329" t="s">
        <v>25000</v>
      </c>
      <c r="D18319" s="514" t="s">
        <v>5</v>
      </c>
      <c r="E18319" s="673">
        <v>562.82000000000005</v>
      </c>
      <c r="F18319" s="761"/>
    </row>
    <row r="18320" spans="1:6" customFormat="1" ht="24.75">
      <c r="A18320" s="514">
        <v>99849</v>
      </c>
      <c r="B18320" s="275" t="s">
        <v>0</v>
      </c>
      <c r="C18320" s="1329" t="s">
        <v>25001</v>
      </c>
      <c r="D18320" s="514" t="s">
        <v>5</v>
      </c>
      <c r="E18320" s="673">
        <v>0</v>
      </c>
      <c r="F18320" s="761"/>
    </row>
    <row r="18321" spans="1:6" customFormat="1" ht="24.75">
      <c r="A18321" s="514">
        <v>99853</v>
      </c>
      <c r="B18321" s="275" t="s">
        <v>0</v>
      </c>
      <c r="C18321" s="1329" t="s">
        <v>25002</v>
      </c>
      <c r="D18321" s="514" t="s">
        <v>5</v>
      </c>
      <c r="E18321" s="673">
        <v>0</v>
      </c>
      <c r="F18321" s="761"/>
    </row>
    <row r="18322" spans="1:6" customFormat="1" ht="24.75">
      <c r="A18322" s="514">
        <v>99847</v>
      </c>
      <c r="B18322" s="275" t="s">
        <v>0</v>
      </c>
      <c r="C18322" s="1329" t="s">
        <v>25003</v>
      </c>
      <c r="D18322" s="514" t="s">
        <v>5</v>
      </c>
      <c r="E18322" s="673">
        <v>0</v>
      </c>
      <c r="F18322" s="761"/>
    </row>
    <row r="18323" spans="1:6" customFormat="1" ht="24.75">
      <c r="A18323" s="514">
        <v>99851</v>
      </c>
      <c r="B18323" s="275" t="s">
        <v>0</v>
      </c>
      <c r="C18323" s="1329" t="s">
        <v>25004</v>
      </c>
      <c r="D18323" s="514" t="s">
        <v>5</v>
      </c>
      <c r="E18323" s="673">
        <v>0</v>
      </c>
      <c r="F18323" s="761"/>
    </row>
    <row r="18324" spans="1:6" customFormat="1" ht="24.75">
      <c r="A18324" s="514">
        <v>99850</v>
      </c>
      <c r="B18324" s="275" t="s">
        <v>0</v>
      </c>
      <c r="C18324" s="1329" t="s">
        <v>25005</v>
      </c>
      <c r="D18324" s="514" t="s">
        <v>5</v>
      </c>
      <c r="E18324" s="673">
        <v>0</v>
      </c>
      <c r="F18324" s="761"/>
    </row>
    <row r="18325" spans="1:6" customFormat="1" ht="24.75">
      <c r="A18325" s="514">
        <v>99854</v>
      </c>
      <c r="B18325" s="275" t="s">
        <v>0</v>
      </c>
      <c r="C18325" s="1329" t="s">
        <v>25006</v>
      </c>
      <c r="D18325" s="514" t="s">
        <v>5</v>
      </c>
      <c r="E18325" s="673">
        <v>0</v>
      </c>
      <c r="F18325" s="761"/>
    </row>
    <row r="18326" spans="1:6" customFormat="1" ht="24.75">
      <c r="A18326" s="514">
        <v>99848</v>
      </c>
      <c r="B18326" s="275" t="s">
        <v>0</v>
      </c>
      <c r="C18326" s="1329" t="s">
        <v>25007</v>
      </c>
      <c r="D18326" s="514" t="s">
        <v>5</v>
      </c>
      <c r="E18326" s="673">
        <v>0</v>
      </c>
      <c r="F18326" s="761"/>
    </row>
    <row r="18327" spans="1:6" customFormat="1" ht="24.75">
      <c r="A18327" s="514">
        <v>99852</v>
      </c>
      <c r="B18327" s="275" t="s">
        <v>0</v>
      </c>
      <c r="C18327" s="1329" t="s">
        <v>25008</v>
      </c>
      <c r="D18327" s="514" t="s">
        <v>5</v>
      </c>
      <c r="E18327" s="673">
        <v>0</v>
      </c>
      <c r="F18327" s="761"/>
    </row>
    <row r="18328" spans="1:6" customFormat="1" ht="24.75">
      <c r="A18328" s="514">
        <v>99844</v>
      </c>
      <c r="B18328" s="275" t="s">
        <v>0</v>
      </c>
      <c r="C18328" s="1329" t="s">
        <v>25009</v>
      </c>
      <c r="D18328" s="514" t="s">
        <v>5</v>
      </c>
      <c r="E18328" s="673">
        <v>0</v>
      </c>
      <c r="F18328" s="761"/>
    </row>
    <row r="18329" spans="1:6" customFormat="1" ht="24.75">
      <c r="A18329" s="514">
        <v>99842</v>
      </c>
      <c r="B18329" s="275" t="s">
        <v>0</v>
      </c>
      <c r="C18329" s="1329" t="s">
        <v>25010</v>
      </c>
      <c r="D18329" s="514" t="s">
        <v>5</v>
      </c>
      <c r="E18329" s="673">
        <v>0</v>
      </c>
      <c r="F18329" s="761"/>
    </row>
    <row r="18330" spans="1:6" customFormat="1" ht="24.75">
      <c r="A18330" s="514">
        <v>99837</v>
      </c>
      <c r="B18330" s="275" t="s">
        <v>0</v>
      </c>
      <c r="C18330" s="1329" t="s">
        <v>13670</v>
      </c>
      <c r="D18330" s="514" t="s">
        <v>5</v>
      </c>
      <c r="E18330" s="673">
        <v>746.4</v>
      </c>
      <c r="F18330" s="761"/>
    </row>
    <row r="18331" spans="1:6" customFormat="1" ht="24.75">
      <c r="A18331" s="514">
        <v>99840</v>
      </c>
      <c r="B18331" s="275" t="s">
        <v>0</v>
      </c>
      <c r="C18331" s="1329" t="s">
        <v>25011</v>
      </c>
      <c r="D18331" s="514" t="s">
        <v>5</v>
      </c>
      <c r="E18331" s="673">
        <v>0</v>
      </c>
      <c r="F18331" s="761"/>
    </row>
    <row r="18332" spans="1:6" customFormat="1" ht="24.75">
      <c r="A18332" s="514">
        <v>99845</v>
      </c>
      <c r="B18332" s="275" t="s">
        <v>0</v>
      </c>
      <c r="C18332" s="1329" t="s">
        <v>25012</v>
      </c>
      <c r="D18332" s="514" t="s">
        <v>5</v>
      </c>
      <c r="E18332" s="673">
        <v>0</v>
      </c>
      <c r="F18332" s="761"/>
    </row>
    <row r="18333" spans="1:6" customFormat="1" ht="24.75">
      <c r="A18333" s="514">
        <v>99843</v>
      </c>
      <c r="B18333" s="275" t="s">
        <v>0</v>
      </c>
      <c r="C18333" s="1329" t="s">
        <v>25013</v>
      </c>
      <c r="D18333" s="514" t="s">
        <v>5</v>
      </c>
      <c r="E18333" s="673">
        <v>0</v>
      </c>
      <c r="F18333" s="761"/>
    </row>
    <row r="18334" spans="1:6" customFormat="1" ht="24.75">
      <c r="A18334" s="514">
        <v>99838</v>
      </c>
      <c r="B18334" s="275" t="s">
        <v>0</v>
      </c>
      <c r="C18334" s="1329" t="s">
        <v>25014</v>
      </c>
      <c r="D18334" s="514" t="s">
        <v>5</v>
      </c>
      <c r="E18334" s="673">
        <v>0</v>
      </c>
      <c r="F18334" s="761"/>
    </row>
    <row r="18335" spans="1:6" customFormat="1">
      <c r="A18335" s="514">
        <v>99846</v>
      </c>
      <c r="B18335" s="275" t="s">
        <v>0</v>
      </c>
      <c r="C18335" s="1329" t="s">
        <v>25015</v>
      </c>
      <c r="D18335" s="514" t="s">
        <v>5</v>
      </c>
      <c r="E18335" s="673">
        <v>0</v>
      </c>
      <c r="F18335" s="761"/>
    </row>
    <row r="18336" spans="1:6" customFormat="1">
      <c r="A18336" s="514">
        <v>99841</v>
      </c>
      <c r="B18336" s="275" t="s">
        <v>0</v>
      </c>
      <c r="C18336" s="1329" t="s">
        <v>9345</v>
      </c>
      <c r="D18336" s="514" t="s">
        <v>5</v>
      </c>
      <c r="E18336" s="673">
        <v>1031.92</v>
      </c>
      <c r="F18336" s="761"/>
    </row>
    <row r="18337" spans="1:6" customFormat="1" ht="24.75">
      <c r="A18337" s="514">
        <v>94276</v>
      </c>
      <c r="B18337" s="275" t="s">
        <v>0</v>
      </c>
      <c r="C18337" s="1329" t="s">
        <v>13664</v>
      </c>
      <c r="D18337" s="514" t="s">
        <v>5</v>
      </c>
      <c r="E18337" s="673">
        <v>64.11</v>
      </c>
      <c r="F18337" s="761"/>
    </row>
    <row r="18338" spans="1:6" customFormat="1" ht="24.75">
      <c r="A18338" s="514">
        <v>94274</v>
      </c>
      <c r="B18338" s="275" t="s">
        <v>0</v>
      </c>
      <c r="C18338" s="1329" t="s">
        <v>13662</v>
      </c>
      <c r="D18338" s="514" t="s">
        <v>5</v>
      </c>
      <c r="E18338" s="673">
        <v>70.3</v>
      </c>
      <c r="F18338" s="761"/>
    </row>
    <row r="18339" spans="1:6" customFormat="1" ht="24.75">
      <c r="A18339" s="514">
        <v>94280</v>
      </c>
      <c r="B18339" s="275" t="s">
        <v>0</v>
      </c>
      <c r="C18339" s="1329" t="s">
        <v>13668</v>
      </c>
      <c r="D18339" s="514" t="s">
        <v>5</v>
      </c>
      <c r="E18339" s="673">
        <v>68.78</v>
      </c>
      <c r="F18339" s="761"/>
    </row>
    <row r="18340" spans="1:6" customFormat="1" ht="24.75">
      <c r="A18340" s="514">
        <v>94278</v>
      </c>
      <c r="B18340" s="275" t="s">
        <v>0</v>
      </c>
      <c r="C18340" s="1329" t="s">
        <v>13666</v>
      </c>
      <c r="D18340" s="514" t="s">
        <v>5</v>
      </c>
      <c r="E18340" s="673">
        <v>56.5</v>
      </c>
      <c r="F18340" s="761"/>
    </row>
    <row r="18341" spans="1:6" customFormat="1" ht="24.75">
      <c r="A18341" s="514">
        <v>94275</v>
      </c>
      <c r="B18341" s="275" t="s">
        <v>0</v>
      </c>
      <c r="C18341" s="1329" t="s">
        <v>13663</v>
      </c>
      <c r="D18341" s="514" t="s">
        <v>5</v>
      </c>
      <c r="E18341" s="673">
        <v>61.07</v>
      </c>
      <c r="F18341" s="761"/>
    </row>
    <row r="18342" spans="1:6" customFormat="1" ht="24.75">
      <c r="A18342" s="514">
        <v>94273</v>
      </c>
      <c r="B18342" s="275" t="s">
        <v>0</v>
      </c>
      <c r="C18342" s="1329" t="s">
        <v>13661</v>
      </c>
      <c r="D18342" s="514" t="s">
        <v>5</v>
      </c>
      <c r="E18342" s="673">
        <v>67.260000000000005</v>
      </c>
      <c r="F18342" s="761"/>
    </row>
    <row r="18343" spans="1:6" customFormat="1" ht="24.75">
      <c r="A18343" s="514">
        <v>94279</v>
      </c>
      <c r="B18343" s="275" t="s">
        <v>0</v>
      </c>
      <c r="C18343" s="1329" t="s">
        <v>13667</v>
      </c>
      <c r="D18343" s="514" t="s">
        <v>5</v>
      </c>
      <c r="E18343" s="673">
        <v>65.75</v>
      </c>
      <c r="F18343" s="761"/>
    </row>
    <row r="18344" spans="1:6" customFormat="1" ht="24.75">
      <c r="A18344" s="514">
        <v>94277</v>
      </c>
      <c r="B18344" s="275" t="s">
        <v>0</v>
      </c>
      <c r="C18344" s="1329" t="s">
        <v>13665</v>
      </c>
      <c r="D18344" s="514" t="s">
        <v>5</v>
      </c>
      <c r="E18344" s="673">
        <v>53.46</v>
      </c>
      <c r="F18344" s="761"/>
    </row>
    <row r="18345" spans="1:6" customFormat="1" ht="24.75">
      <c r="A18345" s="514">
        <v>104930</v>
      </c>
      <c r="B18345" s="275" t="s">
        <v>0</v>
      </c>
      <c r="C18345" s="1329" t="s">
        <v>25016</v>
      </c>
      <c r="D18345" s="514" t="s">
        <v>5</v>
      </c>
      <c r="E18345" s="673">
        <v>0</v>
      </c>
      <c r="F18345" s="761"/>
    </row>
    <row r="18346" spans="1:6" customFormat="1" ht="24.75">
      <c r="A18346" s="514">
        <v>104931</v>
      </c>
      <c r="B18346" s="275" t="s">
        <v>0</v>
      </c>
      <c r="C18346" s="1329" t="s">
        <v>25017</v>
      </c>
      <c r="D18346" s="514" t="s">
        <v>5</v>
      </c>
      <c r="E18346" s="673">
        <v>0</v>
      </c>
      <c r="F18346" s="761"/>
    </row>
    <row r="18347" spans="1:6" customFormat="1">
      <c r="A18347" s="514">
        <v>94294</v>
      </c>
      <c r="B18347" s="275" t="s">
        <v>0</v>
      </c>
      <c r="C18347" s="1329" t="s">
        <v>13669</v>
      </c>
      <c r="D18347" s="514" t="s">
        <v>5</v>
      </c>
      <c r="E18347" s="673">
        <v>9.1999999999999993</v>
      </c>
      <c r="F18347" s="761"/>
    </row>
    <row r="18348" spans="1:6" customFormat="1">
      <c r="A18348" s="514">
        <v>94288</v>
      </c>
      <c r="B18348" s="275" t="s">
        <v>0</v>
      </c>
      <c r="C18348" s="1329" t="s">
        <v>25018</v>
      </c>
      <c r="D18348" s="514" t="s">
        <v>5</v>
      </c>
      <c r="E18348" s="673">
        <v>42.46</v>
      </c>
      <c r="F18348" s="761"/>
    </row>
    <row r="18349" spans="1:6" customFormat="1">
      <c r="A18349" s="514">
        <v>94282</v>
      </c>
      <c r="B18349" s="275" t="s">
        <v>0</v>
      </c>
      <c r="C18349" s="1329" t="s">
        <v>25019</v>
      </c>
      <c r="D18349" s="514" t="s">
        <v>5</v>
      </c>
      <c r="E18349" s="673">
        <v>54.56</v>
      </c>
      <c r="F18349" s="761"/>
    </row>
    <row r="18350" spans="1:6" customFormat="1">
      <c r="A18350" s="514">
        <v>94290</v>
      </c>
      <c r="B18350" s="275" t="s">
        <v>0</v>
      </c>
      <c r="C18350" s="1329" t="s">
        <v>25020</v>
      </c>
      <c r="D18350" s="514" t="s">
        <v>5</v>
      </c>
      <c r="E18350" s="673">
        <v>53.29</v>
      </c>
      <c r="F18350" s="761"/>
    </row>
    <row r="18351" spans="1:6" customFormat="1">
      <c r="A18351" s="514">
        <v>94284</v>
      </c>
      <c r="B18351" s="275" t="s">
        <v>0</v>
      </c>
      <c r="C18351" s="1329" t="s">
        <v>25021</v>
      </c>
      <c r="D18351" s="514" t="s">
        <v>5</v>
      </c>
      <c r="E18351" s="673">
        <v>71.53</v>
      </c>
      <c r="F18351" s="761"/>
    </row>
    <row r="18352" spans="1:6" customFormat="1">
      <c r="A18352" s="514">
        <v>94292</v>
      </c>
      <c r="B18352" s="275" t="s">
        <v>0</v>
      </c>
      <c r="C18352" s="1329" t="s">
        <v>25022</v>
      </c>
      <c r="D18352" s="514" t="s">
        <v>5</v>
      </c>
      <c r="E18352" s="673">
        <v>64.66</v>
      </c>
      <c r="F18352" s="761"/>
    </row>
    <row r="18353" spans="1:6" customFormat="1">
      <c r="A18353" s="514">
        <v>94286</v>
      </c>
      <c r="B18353" s="275" t="s">
        <v>0</v>
      </c>
      <c r="C18353" s="1329" t="s">
        <v>25023</v>
      </c>
      <c r="D18353" s="514" t="s">
        <v>5</v>
      </c>
      <c r="E18353" s="673">
        <v>90.99</v>
      </c>
      <c r="F18353" s="761"/>
    </row>
    <row r="18354" spans="1:6" customFormat="1">
      <c r="A18354" s="514">
        <v>94287</v>
      </c>
      <c r="B18354" s="275" t="s">
        <v>0</v>
      </c>
      <c r="C18354" s="1329" t="s">
        <v>25024</v>
      </c>
      <c r="D18354" s="514" t="s">
        <v>5</v>
      </c>
      <c r="E18354" s="673">
        <v>35.32</v>
      </c>
      <c r="F18354" s="761"/>
    </row>
    <row r="18355" spans="1:6" customFormat="1">
      <c r="A18355" s="514">
        <v>94281</v>
      </c>
      <c r="B18355" s="275" t="s">
        <v>0</v>
      </c>
      <c r="C18355" s="1329" t="s">
        <v>25025</v>
      </c>
      <c r="D18355" s="514" t="s">
        <v>5</v>
      </c>
      <c r="E18355" s="673">
        <v>46.54</v>
      </c>
      <c r="F18355" s="761"/>
    </row>
    <row r="18356" spans="1:6" customFormat="1">
      <c r="A18356" s="514">
        <v>94289</v>
      </c>
      <c r="B18356" s="275" t="s">
        <v>0</v>
      </c>
      <c r="C18356" s="1329" t="s">
        <v>25026</v>
      </c>
      <c r="D18356" s="514" t="s">
        <v>5</v>
      </c>
      <c r="E18356" s="673">
        <v>46.15</v>
      </c>
      <c r="F18356" s="761"/>
    </row>
    <row r="18357" spans="1:6" customFormat="1">
      <c r="A18357" s="514">
        <v>94283</v>
      </c>
      <c r="B18357" s="275" t="s">
        <v>0</v>
      </c>
      <c r="C18357" s="1329" t="s">
        <v>25027</v>
      </c>
      <c r="D18357" s="514" t="s">
        <v>5</v>
      </c>
      <c r="E18357" s="673">
        <v>63.51</v>
      </c>
      <c r="F18357" s="761"/>
    </row>
    <row r="18358" spans="1:6" customFormat="1">
      <c r="A18358" s="514">
        <v>94291</v>
      </c>
      <c r="B18358" s="275" t="s">
        <v>0</v>
      </c>
      <c r="C18358" s="1329" t="s">
        <v>25028</v>
      </c>
      <c r="D18358" s="514" t="s">
        <v>5</v>
      </c>
      <c r="E18358" s="673">
        <v>57.53</v>
      </c>
      <c r="F18358" s="761"/>
    </row>
    <row r="18359" spans="1:6" customFormat="1">
      <c r="A18359" s="514">
        <v>94285</v>
      </c>
      <c r="B18359" s="275" t="s">
        <v>0</v>
      </c>
      <c r="C18359" s="1329" t="s">
        <v>25029</v>
      </c>
      <c r="D18359" s="514" t="s">
        <v>5</v>
      </c>
      <c r="E18359" s="673">
        <v>82.96</v>
      </c>
      <c r="F18359" s="761"/>
    </row>
    <row r="18360" spans="1:6" customFormat="1">
      <c r="A18360" s="514">
        <v>94293</v>
      </c>
      <c r="B18360" s="275" t="s">
        <v>0</v>
      </c>
      <c r="C18360" s="1329" t="s">
        <v>25030</v>
      </c>
      <c r="D18360" s="514" t="s">
        <v>5</v>
      </c>
      <c r="E18360" s="673">
        <v>184.94</v>
      </c>
      <c r="F18360" s="761"/>
    </row>
    <row r="18361" spans="1:6" customFormat="1">
      <c r="A18361" s="514">
        <v>94264</v>
      </c>
      <c r="B18361" s="275" t="s">
        <v>0</v>
      </c>
      <c r="C18361" s="1329" t="s">
        <v>25031</v>
      </c>
      <c r="D18361" s="514" t="s">
        <v>5</v>
      </c>
      <c r="E18361" s="673">
        <v>41.97</v>
      </c>
      <c r="F18361" s="761"/>
    </row>
    <row r="18362" spans="1:6" customFormat="1">
      <c r="A18362" s="514">
        <v>94266</v>
      </c>
      <c r="B18362" s="275" t="s">
        <v>0</v>
      </c>
      <c r="C18362" s="1329" t="s">
        <v>25032</v>
      </c>
      <c r="D18362" s="514" t="s">
        <v>5</v>
      </c>
      <c r="E18362" s="673">
        <v>55.88</v>
      </c>
      <c r="F18362" s="761"/>
    </row>
    <row r="18363" spans="1:6" customFormat="1">
      <c r="A18363" s="514">
        <v>94263</v>
      </c>
      <c r="B18363" s="275" t="s">
        <v>0</v>
      </c>
      <c r="C18363" s="1329" t="s">
        <v>25033</v>
      </c>
      <c r="D18363" s="514" t="s">
        <v>5</v>
      </c>
      <c r="E18363" s="673">
        <v>37</v>
      </c>
      <c r="F18363" s="761"/>
    </row>
    <row r="18364" spans="1:6" customFormat="1">
      <c r="A18364" s="514">
        <v>94265</v>
      </c>
      <c r="B18364" s="275" t="s">
        <v>0</v>
      </c>
      <c r="C18364" s="1329" t="s">
        <v>25034</v>
      </c>
      <c r="D18364" s="514" t="s">
        <v>5</v>
      </c>
      <c r="E18364" s="673">
        <v>50.18</v>
      </c>
      <c r="F18364" s="761"/>
    </row>
    <row r="18365" spans="1:6" customFormat="1" ht="24.75">
      <c r="A18365" s="514">
        <v>94268</v>
      </c>
      <c r="B18365" s="275" t="s">
        <v>0</v>
      </c>
      <c r="C18365" s="1329" t="s">
        <v>25035</v>
      </c>
      <c r="D18365" s="514" t="s">
        <v>5</v>
      </c>
      <c r="E18365" s="673">
        <v>66.959999999999994</v>
      </c>
      <c r="F18365" s="761"/>
    </row>
    <row r="18366" spans="1:6" customFormat="1" ht="24.75">
      <c r="A18366" s="514">
        <v>94270</v>
      </c>
      <c r="B18366" s="275" t="s">
        <v>0</v>
      </c>
      <c r="C18366" s="1329" t="s">
        <v>25036</v>
      </c>
      <c r="D18366" s="514" t="s">
        <v>5</v>
      </c>
      <c r="E18366" s="673">
        <v>95.76</v>
      </c>
      <c r="F18366" s="761"/>
    </row>
    <row r="18367" spans="1:6" customFormat="1" ht="24.75">
      <c r="A18367" s="514">
        <v>94272</v>
      </c>
      <c r="B18367" s="275" t="s">
        <v>0</v>
      </c>
      <c r="C18367" s="1329" t="s">
        <v>25037</v>
      </c>
      <c r="D18367" s="514" t="s">
        <v>5</v>
      </c>
      <c r="E18367" s="673">
        <v>117.85</v>
      </c>
      <c r="F18367" s="761"/>
    </row>
    <row r="18368" spans="1:6" customFormat="1" ht="24.75">
      <c r="A18368" s="514">
        <v>94267</v>
      </c>
      <c r="B18368" s="275" t="s">
        <v>0</v>
      </c>
      <c r="C18368" s="1329" t="s">
        <v>25038</v>
      </c>
      <c r="D18368" s="514" t="s">
        <v>5</v>
      </c>
      <c r="E18368" s="673">
        <v>60.69</v>
      </c>
      <c r="F18368" s="761"/>
    </row>
    <row r="18369" spans="1:6" customFormat="1" ht="24.75">
      <c r="A18369" s="514">
        <v>94269</v>
      </c>
      <c r="B18369" s="275" t="s">
        <v>0</v>
      </c>
      <c r="C18369" s="1329" t="s">
        <v>25039</v>
      </c>
      <c r="D18369" s="514" t="s">
        <v>5</v>
      </c>
      <c r="E18369" s="673">
        <v>87.05</v>
      </c>
      <c r="F18369" s="761"/>
    </row>
    <row r="18370" spans="1:6" customFormat="1" ht="24.75">
      <c r="A18370" s="514">
        <v>94271</v>
      </c>
      <c r="B18370" s="275" t="s">
        <v>0</v>
      </c>
      <c r="C18370" s="1329" t="s">
        <v>25040</v>
      </c>
      <c r="D18370" s="514" t="s">
        <v>5</v>
      </c>
      <c r="E18370" s="673">
        <v>106.19</v>
      </c>
      <c r="F18370" s="761"/>
    </row>
    <row r="18371" spans="1:6" customFormat="1">
      <c r="A18371" s="514">
        <v>105555</v>
      </c>
      <c r="B18371" s="275" t="s">
        <v>0</v>
      </c>
      <c r="C18371" s="1329" t="s">
        <v>25041</v>
      </c>
      <c r="D18371" s="514" t="s">
        <v>28</v>
      </c>
      <c r="E18371" s="673">
        <v>0</v>
      </c>
      <c r="F18371" s="761"/>
    </row>
    <row r="18372" spans="1:6" customFormat="1">
      <c r="A18372" s="514">
        <v>97603</v>
      </c>
      <c r="B18372" s="275" t="s">
        <v>0</v>
      </c>
      <c r="C18372" s="1329" t="s">
        <v>25042</v>
      </c>
      <c r="D18372" s="514" t="s">
        <v>28</v>
      </c>
      <c r="E18372" s="673">
        <v>0</v>
      </c>
      <c r="F18372" s="761"/>
    </row>
    <row r="18373" spans="1:6" customFormat="1">
      <c r="A18373" s="514">
        <v>97602</v>
      </c>
      <c r="B18373" s="275" t="s">
        <v>0</v>
      </c>
      <c r="C18373" s="1329" t="s">
        <v>25043</v>
      </c>
      <c r="D18373" s="514" t="s">
        <v>28</v>
      </c>
      <c r="E18373" s="673">
        <v>0</v>
      </c>
      <c r="F18373" s="761"/>
    </row>
    <row r="18374" spans="1:6" customFormat="1">
      <c r="A18374" s="514">
        <v>97604</v>
      </c>
      <c r="B18374" s="275" t="s">
        <v>0</v>
      </c>
      <c r="C18374" s="1329" t="s">
        <v>25044</v>
      </c>
      <c r="D18374" s="514" t="s">
        <v>28</v>
      </c>
      <c r="E18374" s="673">
        <v>0</v>
      </c>
      <c r="F18374" s="761"/>
    </row>
    <row r="18375" spans="1:6" customFormat="1">
      <c r="A18375" s="514">
        <v>105553</v>
      </c>
      <c r="B18375" s="275" t="s">
        <v>0</v>
      </c>
      <c r="C18375" s="1329" t="s">
        <v>25045</v>
      </c>
      <c r="D18375" s="514" t="s">
        <v>28</v>
      </c>
      <c r="E18375" s="673">
        <v>0</v>
      </c>
      <c r="F18375" s="761"/>
    </row>
    <row r="18376" spans="1:6" customFormat="1">
      <c r="A18376" s="514">
        <v>105552</v>
      </c>
      <c r="B18376" s="275" t="s">
        <v>0</v>
      </c>
      <c r="C18376" s="1329" t="s">
        <v>25046</v>
      </c>
      <c r="D18376" s="514" t="s">
        <v>28</v>
      </c>
      <c r="E18376" s="673">
        <v>0</v>
      </c>
      <c r="F18376" s="761"/>
    </row>
    <row r="18377" spans="1:6" customFormat="1">
      <c r="A18377" s="514">
        <v>105550</v>
      </c>
      <c r="B18377" s="275" t="s">
        <v>0</v>
      </c>
      <c r="C18377" s="1329" t="s">
        <v>25047</v>
      </c>
      <c r="D18377" s="514" t="s">
        <v>28</v>
      </c>
      <c r="E18377" s="673">
        <v>0</v>
      </c>
      <c r="F18377" s="761"/>
    </row>
    <row r="18378" spans="1:6" customFormat="1">
      <c r="A18378" s="514">
        <v>105551</v>
      </c>
      <c r="B18378" s="275" t="s">
        <v>0</v>
      </c>
      <c r="C18378" s="1329" t="s">
        <v>25048</v>
      </c>
      <c r="D18378" s="514" t="s">
        <v>28</v>
      </c>
      <c r="E18378" s="673">
        <v>0</v>
      </c>
      <c r="F18378" s="761"/>
    </row>
    <row r="18379" spans="1:6" customFormat="1">
      <c r="A18379" s="514">
        <v>105549</v>
      </c>
      <c r="B18379" s="275" t="s">
        <v>0</v>
      </c>
      <c r="C18379" s="1329" t="s">
        <v>25049</v>
      </c>
      <c r="D18379" s="514" t="s">
        <v>28</v>
      </c>
      <c r="E18379" s="673">
        <v>0</v>
      </c>
      <c r="F18379" s="761"/>
    </row>
    <row r="18380" spans="1:6" customFormat="1">
      <c r="A18380" s="514">
        <v>105547</v>
      </c>
      <c r="B18380" s="275" t="s">
        <v>0</v>
      </c>
      <c r="C18380" s="1329" t="s">
        <v>25050</v>
      </c>
      <c r="D18380" s="514" t="s">
        <v>5</v>
      </c>
      <c r="E18380" s="673">
        <v>0</v>
      </c>
      <c r="F18380" s="761"/>
    </row>
    <row r="18381" spans="1:6" customFormat="1">
      <c r="A18381" s="514">
        <v>97605</v>
      </c>
      <c r="B18381" s="275" t="s">
        <v>0</v>
      </c>
      <c r="C18381" s="1329" t="s">
        <v>23002</v>
      </c>
      <c r="D18381" s="514" t="s">
        <v>28</v>
      </c>
      <c r="E18381" s="673">
        <v>79.28</v>
      </c>
      <c r="F18381" s="761"/>
    </row>
    <row r="18382" spans="1:6" customFormat="1">
      <c r="A18382" s="514">
        <v>97607</v>
      </c>
      <c r="B18382" s="275" t="s">
        <v>0</v>
      </c>
      <c r="C18382" s="1329" t="s">
        <v>23003</v>
      </c>
      <c r="D18382" s="514" t="s">
        <v>28</v>
      </c>
      <c r="E18382" s="673">
        <v>101.15</v>
      </c>
      <c r="F18382" s="761"/>
    </row>
    <row r="18383" spans="1:6" customFormat="1">
      <c r="A18383" s="514">
        <v>97599</v>
      </c>
      <c r="B18383" s="275" t="s">
        <v>0</v>
      </c>
      <c r="C18383" s="1329" t="s">
        <v>22995</v>
      </c>
      <c r="D18383" s="514" t="s">
        <v>28</v>
      </c>
      <c r="E18383" s="673">
        <v>19.54</v>
      </c>
      <c r="F18383" s="761"/>
    </row>
    <row r="18384" spans="1:6" customFormat="1">
      <c r="A18384" s="514">
        <v>105542</v>
      </c>
      <c r="B18384" s="275" t="s">
        <v>0</v>
      </c>
      <c r="C18384" s="1329" t="s">
        <v>25051</v>
      </c>
      <c r="D18384" s="514" t="s">
        <v>28</v>
      </c>
      <c r="E18384" s="673">
        <v>0</v>
      </c>
      <c r="F18384" s="761"/>
    </row>
    <row r="18385" spans="1:6" customFormat="1">
      <c r="A18385" s="514">
        <v>105543</v>
      </c>
      <c r="B18385" s="275" t="s">
        <v>0</v>
      </c>
      <c r="C18385" s="1329" t="s">
        <v>25052</v>
      </c>
      <c r="D18385" s="514" t="s">
        <v>28</v>
      </c>
      <c r="E18385" s="673">
        <v>0</v>
      </c>
      <c r="F18385" s="761"/>
    </row>
    <row r="18386" spans="1:6" customFormat="1">
      <c r="A18386" s="514">
        <v>105544</v>
      </c>
      <c r="B18386" s="275" t="s">
        <v>0</v>
      </c>
      <c r="C18386" s="1329" t="s">
        <v>25053</v>
      </c>
      <c r="D18386" s="514" t="s">
        <v>28</v>
      </c>
      <c r="E18386" s="673">
        <v>0</v>
      </c>
      <c r="F18386" s="761"/>
    </row>
    <row r="18387" spans="1:6" customFormat="1">
      <c r="A18387" s="514">
        <v>100913</v>
      </c>
      <c r="B18387" s="275" t="s">
        <v>0</v>
      </c>
      <c r="C18387" s="1329" t="s">
        <v>25054</v>
      </c>
      <c r="D18387" s="514" t="s">
        <v>28</v>
      </c>
      <c r="E18387" s="673">
        <v>0</v>
      </c>
      <c r="F18387" s="761"/>
    </row>
    <row r="18388" spans="1:6" customFormat="1">
      <c r="A18388" s="514">
        <v>100916</v>
      </c>
      <c r="B18388" s="275" t="s">
        <v>0</v>
      </c>
      <c r="C18388" s="1329" t="s">
        <v>25055</v>
      </c>
      <c r="D18388" s="514" t="s">
        <v>28</v>
      </c>
      <c r="E18388" s="673">
        <v>0</v>
      </c>
      <c r="F18388" s="761"/>
    </row>
    <row r="18389" spans="1:6" customFormat="1">
      <c r="A18389" s="514">
        <v>100918</v>
      </c>
      <c r="B18389" s="275" t="s">
        <v>0</v>
      </c>
      <c r="C18389" s="1329" t="s">
        <v>25056</v>
      </c>
      <c r="D18389" s="514" t="s">
        <v>28</v>
      </c>
      <c r="E18389" s="673">
        <v>0</v>
      </c>
      <c r="F18389" s="761"/>
    </row>
    <row r="18390" spans="1:6" customFormat="1">
      <c r="A18390" s="514">
        <v>100914</v>
      </c>
      <c r="B18390" s="275" t="s">
        <v>0</v>
      </c>
      <c r="C18390" s="1329" t="s">
        <v>25057</v>
      </c>
      <c r="D18390" s="514" t="s">
        <v>28</v>
      </c>
      <c r="E18390" s="673">
        <v>0</v>
      </c>
      <c r="F18390" s="761"/>
    </row>
    <row r="18391" spans="1:6" customFormat="1">
      <c r="A18391" s="514">
        <v>100917</v>
      </c>
      <c r="B18391" s="275" t="s">
        <v>0</v>
      </c>
      <c r="C18391" s="1329" t="s">
        <v>25058</v>
      </c>
      <c r="D18391" s="514" t="s">
        <v>28</v>
      </c>
      <c r="E18391" s="673">
        <v>0</v>
      </c>
      <c r="F18391" s="761"/>
    </row>
    <row r="18392" spans="1:6" customFormat="1">
      <c r="A18392" s="514">
        <v>100907</v>
      </c>
      <c r="B18392" s="275" t="s">
        <v>0</v>
      </c>
      <c r="C18392" s="1329" t="s">
        <v>25059</v>
      </c>
      <c r="D18392" s="514" t="s">
        <v>28</v>
      </c>
      <c r="E18392" s="673">
        <v>0</v>
      </c>
      <c r="F18392" s="761"/>
    </row>
    <row r="18393" spans="1:6" customFormat="1">
      <c r="A18393" s="514">
        <v>102467</v>
      </c>
      <c r="B18393" s="275" t="s">
        <v>0</v>
      </c>
      <c r="C18393" s="1329" t="s">
        <v>25060</v>
      </c>
      <c r="D18393" s="514" t="s">
        <v>28</v>
      </c>
      <c r="E18393" s="673">
        <v>0</v>
      </c>
      <c r="F18393" s="761"/>
    </row>
    <row r="18394" spans="1:6" customFormat="1">
      <c r="A18394" s="514">
        <v>100910</v>
      </c>
      <c r="B18394" s="275" t="s">
        <v>0</v>
      </c>
      <c r="C18394" s="1329" t="s">
        <v>25061</v>
      </c>
      <c r="D18394" s="514" t="s">
        <v>28</v>
      </c>
      <c r="E18394" s="673">
        <v>0</v>
      </c>
      <c r="F18394" s="761"/>
    </row>
    <row r="18395" spans="1:6" customFormat="1">
      <c r="A18395" s="514">
        <v>105541</v>
      </c>
      <c r="B18395" s="275" t="s">
        <v>0</v>
      </c>
      <c r="C18395" s="1329" t="s">
        <v>25062</v>
      </c>
      <c r="D18395" s="514" t="s">
        <v>28</v>
      </c>
      <c r="E18395" s="673">
        <v>0</v>
      </c>
      <c r="F18395" s="761"/>
    </row>
    <row r="18396" spans="1:6" customFormat="1">
      <c r="A18396" s="514">
        <v>100908</v>
      </c>
      <c r="B18396" s="275" t="s">
        <v>0</v>
      </c>
      <c r="C18396" s="1329" t="s">
        <v>25063</v>
      </c>
      <c r="D18396" s="514" t="s">
        <v>28</v>
      </c>
      <c r="E18396" s="673">
        <v>0</v>
      </c>
      <c r="F18396" s="761"/>
    </row>
    <row r="18397" spans="1:6" customFormat="1">
      <c r="A18397" s="514">
        <v>100911</v>
      </c>
      <c r="B18397" s="275" t="s">
        <v>0</v>
      </c>
      <c r="C18397" s="1329" t="s">
        <v>25064</v>
      </c>
      <c r="D18397" s="514" t="s">
        <v>28</v>
      </c>
      <c r="E18397" s="673">
        <v>0</v>
      </c>
      <c r="F18397" s="761"/>
    </row>
    <row r="18398" spans="1:6" customFormat="1">
      <c r="A18398" s="514">
        <v>103782</v>
      </c>
      <c r="B18398" s="275" t="s">
        <v>0</v>
      </c>
      <c r="C18398" s="1329" t="s">
        <v>23000</v>
      </c>
      <c r="D18398" s="514" t="s">
        <v>28</v>
      </c>
      <c r="E18398" s="673">
        <v>30.6</v>
      </c>
      <c r="F18398" s="761"/>
    </row>
    <row r="18399" spans="1:6" customFormat="1">
      <c r="A18399" s="514">
        <v>103786</v>
      </c>
      <c r="B18399" s="275" t="s">
        <v>0</v>
      </c>
      <c r="C18399" s="1329" t="s">
        <v>25065</v>
      </c>
      <c r="D18399" s="514" t="s">
        <v>28</v>
      </c>
      <c r="E18399" s="673">
        <v>0</v>
      </c>
      <c r="F18399" s="761"/>
    </row>
    <row r="18400" spans="1:6" customFormat="1">
      <c r="A18400" s="514">
        <v>103787</v>
      </c>
      <c r="B18400" s="275" t="s">
        <v>0</v>
      </c>
      <c r="C18400" s="1329" t="s">
        <v>25066</v>
      </c>
      <c r="D18400" s="514" t="s">
        <v>28</v>
      </c>
      <c r="E18400" s="673">
        <v>0</v>
      </c>
      <c r="F18400" s="761"/>
    </row>
    <row r="18401" spans="1:6" customFormat="1">
      <c r="A18401" s="514">
        <v>103788</v>
      </c>
      <c r="B18401" s="275" t="s">
        <v>0</v>
      </c>
      <c r="C18401" s="1329" t="s">
        <v>25067</v>
      </c>
      <c r="D18401" s="514" t="s">
        <v>28</v>
      </c>
      <c r="E18401" s="673">
        <v>0</v>
      </c>
      <c r="F18401" s="761"/>
    </row>
    <row r="18402" spans="1:6" customFormat="1">
      <c r="A18402" s="514">
        <v>103783</v>
      </c>
      <c r="B18402" s="275" t="s">
        <v>0</v>
      </c>
      <c r="C18402" s="1329" t="s">
        <v>25068</v>
      </c>
      <c r="D18402" s="514" t="s">
        <v>28</v>
      </c>
      <c r="E18402" s="673">
        <v>0</v>
      </c>
      <c r="F18402" s="761"/>
    </row>
    <row r="18403" spans="1:6" customFormat="1">
      <c r="A18403" s="514">
        <v>103784</v>
      </c>
      <c r="B18403" s="275" t="s">
        <v>0</v>
      </c>
      <c r="C18403" s="1329" t="s">
        <v>25069</v>
      </c>
      <c r="D18403" s="514" t="s">
        <v>28</v>
      </c>
      <c r="E18403" s="673">
        <v>0</v>
      </c>
      <c r="F18403" s="761"/>
    </row>
    <row r="18404" spans="1:6" customFormat="1">
      <c r="A18404" s="514">
        <v>103785</v>
      </c>
      <c r="B18404" s="275" t="s">
        <v>0</v>
      </c>
      <c r="C18404" s="1329" t="s">
        <v>25070</v>
      </c>
      <c r="D18404" s="514" t="s">
        <v>28</v>
      </c>
      <c r="E18404" s="673">
        <v>0</v>
      </c>
      <c r="F18404" s="761"/>
    </row>
    <row r="18405" spans="1:6" customFormat="1">
      <c r="A18405" s="514">
        <v>105546</v>
      </c>
      <c r="B18405" s="275" t="s">
        <v>0</v>
      </c>
      <c r="C18405" s="1329" t="s">
        <v>25071</v>
      </c>
      <c r="D18405" s="514" t="s">
        <v>28</v>
      </c>
      <c r="E18405" s="673">
        <v>0</v>
      </c>
      <c r="F18405" s="761"/>
    </row>
    <row r="18406" spans="1:6" customFormat="1">
      <c r="A18406" s="514">
        <v>105545</v>
      </c>
      <c r="B18406" s="275" t="s">
        <v>0</v>
      </c>
      <c r="C18406" s="1329" t="s">
        <v>25072</v>
      </c>
      <c r="D18406" s="514" t="s">
        <v>28</v>
      </c>
      <c r="E18406" s="673">
        <v>0</v>
      </c>
      <c r="F18406" s="761"/>
    </row>
    <row r="18407" spans="1:6" customFormat="1">
      <c r="A18407" s="514">
        <v>97610</v>
      </c>
      <c r="B18407" s="275" t="s">
        <v>0</v>
      </c>
      <c r="C18407" s="1329" t="s">
        <v>22997</v>
      </c>
      <c r="D18407" s="514" t="s">
        <v>28</v>
      </c>
      <c r="E18407" s="673">
        <v>14.35</v>
      </c>
      <c r="F18407" s="761"/>
    </row>
    <row r="18408" spans="1:6" customFormat="1">
      <c r="A18408" s="514">
        <v>97609</v>
      </c>
      <c r="B18408" s="275" t="s">
        <v>0</v>
      </c>
      <c r="C18408" s="1329" t="s">
        <v>22996</v>
      </c>
      <c r="D18408" s="514" t="s">
        <v>28</v>
      </c>
      <c r="E18408" s="673">
        <v>13.69</v>
      </c>
      <c r="F18408" s="761"/>
    </row>
    <row r="18409" spans="1:6" customFormat="1">
      <c r="A18409" s="514">
        <v>105554</v>
      </c>
      <c r="B18409" s="275" t="s">
        <v>0</v>
      </c>
      <c r="C18409" s="1329" t="s">
        <v>23001</v>
      </c>
      <c r="D18409" s="514" t="s">
        <v>28</v>
      </c>
      <c r="E18409" s="673">
        <v>16.14</v>
      </c>
      <c r="F18409" s="761"/>
    </row>
    <row r="18410" spans="1:6" customFormat="1">
      <c r="A18410" s="514">
        <v>100903</v>
      </c>
      <c r="B18410" s="275" t="s">
        <v>0</v>
      </c>
      <c r="C18410" s="1329" t="s">
        <v>22999</v>
      </c>
      <c r="D18410" s="514" t="s">
        <v>28</v>
      </c>
      <c r="E18410" s="673">
        <v>31.26</v>
      </c>
      <c r="F18410" s="761"/>
    </row>
    <row r="18411" spans="1:6" customFormat="1">
      <c r="A18411" s="514">
        <v>100902</v>
      </c>
      <c r="B18411" s="275" t="s">
        <v>0</v>
      </c>
      <c r="C18411" s="1329" t="s">
        <v>22998</v>
      </c>
      <c r="D18411" s="514" t="s">
        <v>28</v>
      </c>
      <c r="E18411" s="673">
        <v>28.36</v>
      </c>
      <c r="F18411" s="761"/>
    </row>
    <row r="18412" spans="1:6" customFormat="1">
      <c r="A18412" s="514">
        <v>105548</v>
      </c>
      <c r="B18412" s="275" t="s">
        <v>0</v>
      </c>
      <c r="C18412" s="1329" t="s">
        <v>25073</v>
      </c>
      <c r="D18412" s="514" t="s">
        <v>5</v>
      </c>
      <c r="E18412" s="673">
        <v>0</v>
      </c>
      <c r="F18412" s="761"/>
    </row>
    <row r="18413" spans="1:6" customFormat="1">
      <c r="A18413" s="514">
        <v>97595</v>
      </c>
      <c r="B18413" s="275" t="s">
        <v>0</v>
      </c>
      <c r="C18413" s="1329" t="s">
        <v>22991</v>
      </c>
      <c r="D18413" s="514" t="s">
        <v>28</v>
      </c>
      <c r="E18413" s="673">
        <v>96.6</v>
      </c>
      <c r="F18413" s="761"/>
    </row>
    <row r="18414" spans="1:6" customFormat="1">
      <c r="A18414" s="514">
        <v>97597</v>
      </c>
      <c r="B18414" s="275" t="s">
        <v>0</v>
      </c>
      <c r="C18414" s="1329" t="s">
        <v>22993</v>
      </c>
      <c r="D18414" s="514" t="s">
        <v>28</v>
      </c>
      <c r="E18414" s="673">
        <v>68.180000000000007</v>
      </c>
      <c r="F18414" s="761"/>
    </row>
    <row r="18415" spans="1:6" customFormat="1">
      <c r="A18415" s="514">
        <v>97596</v>
      </c>
      <c r="B18415" s="275" t="s">
        <v>0</v>
      </c>
      <c r="C18415" s="1329" t="s">
        <v>22992</v>
      </c>
      <c r="D18415" s="514" t="s">
        <v>28</v>
      </c>
      <c r="E18415" s="673">
        <v>69.22</v>
      </c>
      <c r="F18415" s="761"/>
    </row>
    <row r="18416" spans="1:6" customFormat="1">
      <c r="A18416" s="514">
        <v>97598</v>
      </c>
      <c r="B18416" s="275" t="s">
        <v>0</v>
      </c>
      <c r="C18416" s="1329" t="s">
        <v>22994</v>
      </c>
      <c r="D18416" s="514" t="s">
        <v>28</v>
      </c>
      <c r="E18416" s="673">
        <v>64.680000000000007</v>
      </c>
      <c r="F18416" s="761"/>
    </row>
    <row r="18417" spans="1:6" customFormat="1">
      <c r="A18417" s="514">
        <v>98549</v>
      </c>
      <c r="B18417" s="275" t="s">
        <v>0</v>
      </c>
      <c r="C18417" s="1329" t="s">
        <v>25074</v>
      </c>
      <c r="D18417" s="514" t="s">
        <v>32</v>
      </c>
      <c r="E18417" s="673">
        <v>0</v>
      </c>
      <c r="F18417" s="761"/>
    </row>
    <row r="18418" spans="1:6" customFormat="1">
      <c r="A18418" s="514">
        <v>98562</v>
      </c>
      <c r="B18418" s="275" t="s">
        <v>0</v>
      </c>
      <c r="C18418" s="1329" t="s">
        <v>13801</v>
      </c>
      <c r="D18418" s="514" t="s">
        <v>32</v>
      </c>
      <c r="E18418" s="673">
        <v>54.26</v>
      </c>
      <c r="F18418" s="761"/>
    </row>
    <row r="18419" spans="1:6" customFormat="1">
      <c r="A18419" s="514">
        <v>98555</v>
      </c>
      <c r="B18419" s="275" t="s">
        <v>0</v>
      </c>
      <c r="C18419" s="1329" t="s">
        <v>13802</v>
      </c>
      <c r="D18419" s="514" t="s">
        <v>32</v>
      </c>
      <c r="E18419" s="673">
        <v>32.65</v>
      </c>
      <c r="F18419" s="761"/>
    </row>
    <row r="18420" spans="1:6" customFormat="1">
      <c r="A18420" s="514">
        <v>98556</v>
      </c>
      <c r="B18420" s="275" t="s">
        <v>0</v>
      </c>
      <c r="C18420" s="1329" t="s">
        <v>20236</v>
      </c>
      <c r="D18420" s="514" t="s">
        <v>32</v>
      </c>
      <c r="E18420" s="673">
        <v>59.51</v>
      </c>
      <c r="F18420" s="761"/>
    </row>
    <row r="18421" spans="1:6" customFormat="1">
      <c r="A18421" s="514">
        <v>98557</v>
      </c>
      <c r="B18421" s="275" t="s">
        <v>0</v>
      </c>
      <c r="C18421" s="1329" t="s">
        <v>13809</v>
      </c>
      <c r="D18421" s="514" t="s">
        <v>32</v>
      </c>
      <c r="E18421" s="673">
        <v>40.96</v>
      </c>
      <c r="F18421" s="761"/>
    </row>
    <row r="18422" spans="1:6" customFormat="1">
      <c r="A18422" s="514">
        <v>98548</v>
      </c>
      <c r="B18422" s="275" t="s">
        <v>0</v>
      </c>
      <c r="C18422" s="1329" t="s">
        <v>25075</v>
      </c>
      <c r="D18422" s="514" t="s">
        <v>32</v>
      </c>
      <c r="E18422" s="673">
        <v>0</v>
      </c>
      <c r="F18422" s="761"/>
    </row>
    <row r="18423" spans="1:6" customFormat="1">
      <c r="A18423" s="514">
        <v>98547</v>
      </c>
      <c r="B18423" s="275" t="s">
        <v>0</v>
      </c>
      <c r="C18423" s="1329" t="s">
        <v>13806</v>
      </c>
      <c r="D18423" s="514" t="s">
        <v>32</v>
      </c>
      <c r="E18423" s="673">
        <v>201.14</v>
      </c>
      <c r="F18423" s="761"/>
    </row>
    <row r="18424" spans="1:6" customFormat="1">
      <c r="A18424" s="514">
        <v>98546</v>
      </c>
      <c r="B18424" s="275" t="s">
        <v>0</v>
      </c>
      <c r="C18424" s="1329" t="s">
        <v>13805</v>
      </c>
      <c r="D18424" s="514" t="s">
        <v>32</v>
      </c>
      <c r="E18424" s="673">
        <v>119.74</v>
      </c>
      <c r="F18424" s="761"/>
    </row>
    <row r="18425" spans="1:6" customFormat="1">
      <c r="A18425" s="514">
        <v>98552</v>
      </c>
      <c r="B18425" s="275" t="s">
        <v>0</v>
      </c>
      <c r="C18425" s="1329" t="s">
        <v>25076</v>
      </c>
      <c r="D18425" s="514" t="s">
        <v>32</v>
      </c>
      <c r="E18425" s="673">
        <v>0</v>
      </c>
      <c r="F18425" s="761"/>
    </row>
    <row r="18426" spans="1:6" customFormat="1">
      <c r="A18426" s="514">
        <v>98553</v>
      </c>
      <c r="B18426" s="275" t="s">
        <v>0</v>
      </c>
      <c r="C18426" s="1329" t="s">
        <v>13807</v>
      </c>
      <c r="D18426" s="514" t="s">
        <v>32</v>
      </c>
      <c r="E18426" s="673">
        <v>170.83</v>
      </c>
      <c r="F18426" s="761"/>
    </row>
    <row r="18427" spans="1:6" customFormat="1">
      <c r="A18427" s="514">
        <v>98554</v>
      </c>
      <c r="B18427" s="275" t="s">
        <v>0</v>
      </c>
      <c r="C18427" s="1329" t="s">
        <v>13808</v>
      </c>
      <c r="D18427" s="514" t="s">
        <v>32</v>
      </c>
      <c r="E18427" s="673">
        <v>46.07</v>
      </c>
      <c r="F18427" s="761"/>
    </row>
    <row r="18428" spans="1:6" customFormat="1">
      <c r="A18428" s="514">
        <v>98565</v>
      </c>
      <c r="B18428" s="275" t="s">
        <v>0</v>
      </c>
      <c r="C18428" s="1329" t="s">
        <v>13812</v>
      </c>
      <c r="D18428" s="514" t="s">
        <v>32</v>
      </c>
      <c r="E18428" s="673">
        <v>58.62</v>
      </c>
      <c r="F18428" s="761"/>
    </row>
    <row r="18429" spans="1:6" customFormat="1">
      <c r="A18429" s="514">
        <v>98567</v>
      </c>
      <c r="B18429" s="275" t="s">
        <v>0</v>
      </c>
      <c r="C18429" s="1329" t="s">
        <v>13814</v>
      </c>
      <c r="D18429" s="514" t="s">
        <v>32</v>
      </c>
      <c r="E18429" s="673">
        <v>75.3</v>
      </c>
      <c r="F18429" s="761"/>
    </row>
    <row r="18430" spans="1:6" customFormat="1">
      <c r="A18430" s="514">
        <v>98569</v>
      </c>
      <c r="B18430" s="275" t="s">
        <v>0</v>
      </c>
      <c r="C18430" s="1329" t="s">
        <v>13816</v>
      </c>
      <c r="D18430" s="514" t="s">
        <v>32</v>
      </c>
      <c r="E18430" s="673">
        <v>92.89</v>
      </c>
      <c r="F18430" s="761"/>
    </row>
    <row r="18431" spans="1:6" customFormat="1">
      <c r="A18431" s="514">
        <v>98571</v>
      </c>
      <c r="B18431" s="275" t="s">
        <v>0</v>
      </c>
      <c r="C18431" s="1329" t="s">
        <v>13818</v>
      </c>
      <c r="D18431" s="514" t="s">
        <v>32</v>
      </c>
      <c r="E18431" s="673">
        <v>48.22</v>
      </c>
      <c r="F18431" s="761"/>
    </row>
    <row r="18432" spans="1:6" customFormat="1">
      <c r="A18432" s="514">
        <v>98572</v>
      </c>
      <c r="B18432" s="275" t="s">
        <v>0</v>
      </c>
      <c r="C18432" s="1329" t="s">
        <v>13819</v>
      </c>
      <c r="D18432" s="514" t="s">
        <v>32</v>
      </c>
      <c r="E18432" s="673">
        <v>59.24</v>
      </c>
      <c r="F18432" s="761"/>
    </row>
    <row r="18433" spans="1:6" customFormat="1">
      <c r="A18433" s="514">
        <v>98563</v>
      </c>
      <c r="B18433" s="275" t="s">
        <v>0</v>
      </c>
      <c r="C18433" s="1329" t="s">
        <v>13810</v>
      </c>
      <c r="D18433" s="514" t="s">
        <v>32</v>
      </c>
      <c r="E18433" s="673">
        <v>41.02</v>
      </c>
      <c r="F18433" s="761"/>
    </row>
    <row r="18434" spans="1:6" customFormat="1">
      <c r="A18434" s="514">
        <v>98564</v>
      </c>
      <c r="B18434" s="275" t="s">
        <v>0</v>
      </c>
      <c r="C18434" s="1329" t="s">
        <v>13811</v>
      </c>
      <c r="D18434" s="514" t="s">
        <v>32</v>
      </c>
      <c r="E18434" s="673">
        <v>52.92</v>
      </c>
      <c r="F18434" s="761"/>
    </row>
    <row r="18435" spans="1:6" customFormat="1">
      <c r="A18435" s="514">
        <v>98566</v>
      </c>
      <c r="B18435" s="275" t="s">
        <v>0</v>
      </c>
      <c r="C18435" s="1329" t="s">
        <v>13813</v>
      </c>
      <c r="D18435" s="514" t="s">
        <v>32</v>
      </c>
      <c r="E18435" s="673">
        <v>70.52</v>
      </c>
      <c r="F18435" s="761"/>
    </row>
    <row r="18436" spans="1:6" customFormat="1">
      <c r="A18436" s="514">
        <v>98568</v>
      </c>
      <c r="B18436" s="275" t="s">
        <v>0</v>
      </c>
      <c r="C18436" s="1329" t="s">
        <v>13815</v>
      </c>
      <c r="D18436" s="514" t="s">
        <v>32</v>
      </c>
      <c r="E18436" s="673">
        <v>87.21</v>
      </c>
      <c r="F18436" s="761"/>
    </row>
    <row r="18437" spans="1:6" customFormat="1">
      <c r="A18437" s="514">
        <v>98570</v>
      </c>
      <c r="B18437" s="275" t="s">
        <v>0</v>
      </c>
      <c r="C18437" s="1329" t="s">
        <v>13817</v>
      </c>
      <c r="D18437" s="514" t="s">
        <v>32</v>
      </c>
      <c r="E18437" s="673">
        <v>104.8</v>
      </c>
      <c r="F18437" s="761"/>
    </row>
    <row r="18438" spans="1:6" customFormat="1">
      <c r="A18438" s="514">
        <v>98573</v>
      </c>
      <c r="B18438" s="275" t="s">
        <v>0</v>
      </c>
      <c r="C18438" s="1329" t="s">
        <v>13820</v>
      </c>
      <c r="D18438" s="514" t="s">
        <v>32</v>
      </c>
      <c r="E18438" s="673">
        <v>70.510000000000005</v>
      </c>
      <c r="F18438" s="761"/>
    </row>
    <row r="18439" spans="1:6" customFormat="1">
      <c r="A18439" s="514">
        <v>98576</v>
      </c>
      <c r="B18439" s="275" t="s">
        <v>0</v>
      </c>
      <c r="C18439" s="1329" t="s">
        <v>13726</v>
      </c>
      <c r="D18439" s="514" t="s">
        <v>5</v>
      </c>
      <c r="E18439" s="673">
        <v>21.96</v>
      </c>
      <c r="F18439" s="761"/>
    </row>
    <row r="18440" spans="1:6" customFormat="1">
      <c r="A18440" s="514">
        <v>98575</v>
      </c>
      <c r="B18440" s="275" t="s">
        <v>0</v>
      </c>
      <c r="C18440" s="1329" t="s">
        <v>13725</v>
      </c>
      <c r="D18440" s="514" t="s">
        <v>5</v>
      </c>
      <c r="E18440" s="673">
        <v>71.400000000000006</v>
      </c>
      <c r="F18440" s="761"/>
    </row>
    <row r="18441" spans="1:6" customFormat="1">
      <c r="A18441" s="514">
        <v>98577</v>
      </c>
      <c r="B18441" s="275" t="s">
        <v>0</v>
      </c>
      <c r="C18441" s="1329" t="s">
        <v>13727</v>
      </c>
      <c r="D18441" s="514" t="s">
        <v>5</v>
      </c>
      <c r="E18441" s="673">
        <v>50.25</v>
      </c>
      <c r="F18441" s="761"/>
    </row>
    <row r="18442" spans="1:6" customFormat="1">
      <c r="A18442" s="514">
        <v>98558</v>
      </c>
      <c r="B18442" s="275" t="s">
        <v>0</v>
      </c>
      <c r="C18442" s="1329" t="s">
        <v>13803</v>
      </c>
      <c r="D18442" s="514" t="s">
        <v>28</v>
      </c>
      <c r="E18442" s="673">
        <v>9.64</v>
      </c>
      <c r="F18442" s="761"/>
    </row>
    <row r="18443" spans="1:6" customFormat="1">
      <c r="A18443" s="514">
        <v>106110</v>
      </c>
      <c r="B18443" s="275" t="s">
        <v>0</v>
      </c>
      <c r="C18443" s="1329" t="s">
        <v>25077</v>
      </c>
      <c r="D18443" s="514" t="s">
        <v>28</v>
      </c>
      <c r="E18443" s="673">
        <v>0</v>
      </c>
      <c r="F18443" s="761"/>
    </row>
    <row r="18444" spans="1:6" customFormat="1">
      <c r="A18444" s="514">
        <v>98551</v>
      </c>
      <c r="B18444" s="275" t="s">
        <v>0</v>
      </c>
      <c r="C18444" s="1329" t="s">
        <v>25078</v>
      </c>
      <c r="D18444" s="514" t="s">
        <v>5</v>
      </c>
      <c r="E18444" s="673">
        <v>0</v>
      </c>
      <c r="F18444" s="761"/>
    </row>
    <row r="18445" spans="1:6" customFormat="1">
      <c r="A18445" s="514">
        <v>98559</v>
      </c>
      <c r="B18445" s="275" t="s">
        <v>0</v>
      </c>
      <c r="C18445" s="1329" t="s">
        <v>13804</v>
      </c>
      <c r="D18445" s="514" t="s">
        <v>5</v>
      </c>
      <c r="E18445" s="673">
        <v>4.9800000000000004</v>
      </c>
      <c r="F18445" s="761"/>
    </row>
    <row r="18446" spans="1:6" customFormat="1">
      <c r="A18446" s="514">
        <v>91925</v>
      </c>
      <c r="B18446" s="275" t="s">
        <v>0</v>
      </c>
      <c r="C18446" s="1329" t="s">
        <v>11689</v>
      </c>
      <c r="D18446" s="514" t="s">
        <v>5</v>
      </c>
      <c r="E18446" s="673">
        <v>3.85</v>
      </c>
      <c r="F18446" s="761"/>
    </row>
    <row r="18447" spans="1:6" customFormat="1">
      <c r="A18447" s="514">
        <v>91924</v>
      </c>
      <c r="B18447" s="275" t="s">
        <v>0</v>
      </c>
      <c r="C18447" s="1329" t="s">
        <v>11688</v>
      </c>
      <c r="D18447" s="514" t="s">
        <v>5</v>
      </c>
      <c r="E18447" s="673">
        <v>3.2</v>
      </c>
      <c r="F18447" s="761"/>
    </row>
    <row r="18448" spans="1:6" customFormat="1">
      <c r="A18448" s="514">
        <v>91933</v>
      </c>
      <c r="B18448" s="275" t="s">
        <v>0</v>
      </c>
      <c r="C18448" s="1329" t="s">
        <v>11697</v>
      </c>
      <c r="D18448" s="514" t="s">
        <v>5</v>
      </c>
      <c r="E18448" s="673">
        <v>17.25</v>
      </c>
      <c r="F18448" s="761"/>
    </row>
    <row r="18449" spans="1:6" customFormat="1">
      <c r="A18449" s="514">
        <v>91932</v>
      </c>
      <c r="B18449" s="275" t="s">
        <v>0</v>
      </c>
      <c r="C18449" s="1329" t="s">
        <v>11696</v>
      </c>
      <c r="D18449" s="514" t="s">
        <v>5</v>
      </c>
      <c r="E18449" s="673">
        <v>17.88</v>
      </c>
      <c r="F18449" s="761"/>
    </row>
    <row r="18450" spans="1:6" customFormat="1">
      <c r="A18450" s="514">
        <v>91935</v>
      </c>
      <c r="B18450" s="275" t="s">
        <v>0</v>
      </c>
      <c r="C18450" s="1329" t="s">
        <v>11699</v>
      </c>
      <c r="D18450" s="514" t="s">
        <v>5</v>
      </c>
      <c r="E18450" s="673">
        <v>27.07</v>
      </c>
      <c r="F18450" s="761"/>
    </row>
    <row r="18451" spans="1:6" customFormat="1">
      <c r="A18451" s="514">
        <v>91934</v>
      </c>
      <c r="B18451" s="275" t="s">
        <v>0</v>
      </c>
      <c r="C18451" s="1329" t="s">
        <v>11698</v>
      </c>
      <c r="D18451" s="514" t="s">
        <v>5</v>
      </c>
      <c r="E18451" s="673">
        <v>25.85</v>
      </c>
      <c r="F18451" s="761"/>
    </row>
    <row r="18452" spans="1:6" customFormat="1">
      <c r="A18452" s="514">
        <v>91927</v>
      </c>
      <c r="B18452" s="275" t="s">
        <v>0</v>
      </c>
      <c r="C18452" s="1329" t="s">
        <v>11691</v>
      </c>
      <c r="D18452" s="514" t="s">
        <v>5</v>
      </c>
      <c r="E18452" s="673">
        <v>5.19</v>
      </c>
      <c r="F18452" s="761"/>
    </row>
    <row r="18453" spans="1:6" customFormat="1">
      <c r="A18453" s="514">
        <v>91926</v>
      </c>
      <c r="B18453" s="275" t="s">
        <v>0</v>
      </c>
      <c r="C18453" s="1329" t="s">
        <v>11690</v>
      </c>
      <c r="D18453" s="514" t="s">
        <v>5</v>
      </c>
      <c r="E18453" s="673">
        <v>4.6500000000000004</v>
      </c>
      <c r="F18453" s="761"/>
    </row>
    <row r="18454" spans="1:6" customFormat="1">
      <c r="A18454" s="514">
        <v>91929</v>
      </c>
      <c r="B18454" s="275" t="s">
        <v>0</v>
      </c>
      <c r="C18454" s="1329" t="s">
        <v>11693</v>
      </c>
      <c r="D18454" s="514" t="s">
        <v>5</v>
      </c>
      <c r="E18454" s="673">
        <v>7.65</v>
      </c>
      <c r="F18454" s="761"/>
    </row>
    <row r="18455" spans="1:6" customFormat="1">
      <c r="A18455" s="514">
        <v>91928</v>
      </c>
      <c r="B18455" s="275" t="s">
        <v>0</v>
      </c>
      <c r="C18455" s="1329" t="s">
        <v>11692</v>
      </c>
      <c r="D18455" s="514" t="s">
        <v>5</v>
      </c>
      <c r="E18455" s="673">
        <v>7.17</v>
      </c>
      <c r="F18455" s="761"/>
    </row>
    <row r="18456" spans="1:6" customFormat="1">
      <c r="A18456" s="514">
        <v>91931</v>
      </c>
      <c r="B18456" s="275" t="s">
        <v>0</v>
      </c>
      <c r="C18456" s="1329" t="s">
        <v>11695</v>
      </c>
      <c r="D18456" s="514" t="s">
        <v>5</v>
      </c>
      <c r="E18456" s="673">
        <v>10.81</v>
      </c>
      <c r="F18456" s="761"/>
    </row>
    <row r="18457" spans="1:6" customFormat="1">
      <c r="A18457" s="514">
        <v>91930</v>
      </c>
      <c r="B18457" s="275" t="s">
        <v>0</v>
      </c>
      <c r="C18457" s="1329" t="s">
        <v>11694</v>
      </c>
      <c r="D18457" s="514" t="s">
        <v>5</v>
      </c>
      <c r="E18457" s="673">
        <v>10.01</v>
      </c>
      <c r="F18457" s="761"/>
    </row>
    <row r="18458" spans="1:6" customFormat="1">
      <c r="A18458" s="514">
        <v>104620</v>
      </c>
      <c r="B18458" s="275" t="s">
        <v>0</v>
      </c>
      <c r="C18458" s="1329" t="s">
        <v>25079</v>
      </c>
      <c r="D18458" s="514" t="s">
        <v>28</v>
      </c>
      <c r="E18458" s="673">
        <v>0</v>
      </c>
      <c r="F18458" s="761"/>
    </row>
    <row r="18459" spans="1:6" customFormat="1">
      <c r="A18459" s="514">
        <v>104624</v>
      </c>
      <c r="B18459" s="275" t="s">
        <v>0</v>
      </c>
      <c r="C18459" s="1329" t="s">
        <v>25080</v>
      </c>
      <c r="D18459" s="514" t="s">
        <v>28</v>
      </c>
      <c r="E18459" s="673">
        <v>0</v>
      </c>
      <c r="F18459" s="761"/>
    </row>
    <row r="18460" spans="1:6" customFormat="1">
      <c r="A18460" s="514">
        <v>104622</v>
      </c>
      <c r="B18460" s="275" t="s">
        <v>0</v>
      </c>
      <c r="C18460" s="1329" t="s">
        <v>25081</v>
      </c>
      <c r="D18460" s="514" t="s">
        <v>28</v>
      </c>
      <c r="E18460" s="673">
        <v>0</v>
      </c>
      <c r="F18460" s="761"/>
    </row>
    <row r="18461" spans="1:6" customFormat="1">
      <c r="A18461" s="514">
        <v>104621</v>
      </c>
      <c r="B18461" s="275" t="s">
        <v>0</v>
      </c>
      <c r="C18461" s="1329" t="s">
        <v>25082</v>
      </c>
      <c r="D18461" s="514" t="s">
        <v>28</v>
      </c>
      <c r="E18461" s="673">
        <v>0</v>
      </c>
      <c r="F18461" s="761"/>
    </row>
    <row r="18462" spans="1:6" customFormat="1">
      <c r="A18462" s="514">
        <v>104625</v>
      </c>
      <c r="B18462" s="275" t="s">
        <v>0</v>
      </c>
      <c r="C18462" s="1329" t="s">
        <v>25083</v>
      </c>
      <c r="D18462" s="514" t="s">
        <v>28</v>
      </c>
      <c r="E18462" s="673">
        <v>0</v>
      </c>
      <c r="F18462" s="761"/>
    </row>
    <row r="18463" spans="1:6" customFormat="1">
      <c r="A18463" s="514">
        <v>104623</v>
      </c>
      <c r="B18463" s="275" t="s">
        <v>0</v>
      </c>
      <c r="C18463" s="1329" t="s">
        <v>25084</v>
      </c>
      <c r="D18463" s="514" t="s">
        <v>28</v>
      </c>
      <c r="E18463" s="673">
        <v>0</v>
      </c>
      <c r="F18463" s="761"/>
    </row>
    <row r="18464" spans="1:6" customFormat="1">
      <c r="A18464" s="514">
        <v>91937</v>
      </c>
      <c r="B18464" s="275" t="s">
        <v>0</v>
      </c>
      <c r="C18464" s="1329" t="s">
        <v>11701</v>
      </c>
      <c r="D18464" s="514" t="s">
        <v>28</v>
      </c>
      <c r="E18464" s="673">
        <v>17.86</v>
      </c>
      <c r="F18464" s="761"/>
    </row>
    <row r="18465" spans="1:6" customFormat="1">
      <c r="A18465" s="514">
        <v>92865</v>
      </c>
      <c r="B18465" s="275" t="s">
        <v>0</v>
      </c>
      <c r="C18465" s="1329" t="s">
        <v>11708</v>
      </c>
      <c r="D18465" s="514" t="s">
        <v>28</v>
      </c>
      <c r="E18465" s="673">
        <v>15.89</v>
      </c>
      <c r="F18465" s="761"/>
    </row>
    <row r="18466" spans="1:6" customFormat="1">
      <c r="A18466" s="514">
        <v>91936</v>
      </c>
      <c r="B18466" s="275" t="s">
        <v>0</v>
      </c>
      <c r="C18466" s="1329" t="s">
        <v>11700</v>
      </c>
      <c r="D18466" s="514" t="s">
        <v>28</v>
      </c>
      <c r="E18466" s="673">
        <v>20.16</v>
      </c>
      <c r="F18466" s="761"/>
    </row>
    <row r="18467" spans="1:6" customFormat="1">
      <c r="A18467" s="514">
        <v>92867</v>
      </c>
      <c r="B18467" s="275" t="s">
        <v>0</v>
      </c>
      <c r="C18467" s="1329" t="s">
        <v>11710</v>
      </c>
      <c r="D18467" s="514" t="s">
        <v>28</v>
      </c>
      <c r="E18467" s="673">
        <v>33.6</v>
      </c>
      <c r="F18467" s="761"/>
    </row>
    <row r="18468" spans="1:6" customFormat="1">
      <c r="A18468" s="514">
        <v>91939</v>
      </c>
      <c r="B18468" s="275" t="s">
        <v>0</v>
      </c>
      <c r="C18468" s="1329" t="s">
        <v>11702</v>
      </c>
      <c r="D18468" s="514" t="s">
        <v>28</v>
      </c>
      <c r="E18468" s="673">
        <v>34.97</v>
      </c>
      <c r="F18468" s="761"/>
    </row>
    <row r="18469" spans="1:6" customFormat="1">
      <c r="A18469" s="514">
        <v>92869</v>
      </c>
      <c r="B18469" s="275" t="s">
        <v>0</v>
      </c>
      <c r="C18469" s="1329" t="s">
        <v>11712</v>
      </c>
      <c r="D18469" s="514" t="s">
        <v>28</v>
      </c>
      <c r="E18469" s="673">
        <v>11.54</v>
      </c>
      <c r="F18469" s="761"/>
    </row>
    <row r="18470" spans="1:6" customFormat="1">
      <c r="A18470" s="514">
        <v>91941</v>
      </c>
      <c r="B18470" s="275" t="s">
        <v>0</v>
      </c>
      <c r="C18470" s="1329" t="s">
        <v>11704</v>
      </c>
      <c r="D18470" s="514" t="s">
        <v>28</v>
      </c>
      <c r="E18470" s="673">
        <v>12.91</v>
      </c>
      <c r="F18470" s="761"/>
    </row>
    <row r="18471" spans="1:6" customFormat="1">
      <c r="A18471" s="514">
        <v>92868</v>
      </c>
      <c r="B18471" s="275" t="s">
        <v>0</v>
      </c>
      <c r="C18471" s="1329" t="s">
        <v>11711</v>
      </c>
      <c r="D18471" s="514" t="s">
        <v>28</v>
      </c>
      <c r="E18471" s="673">
        <v>18.8</v>
      </c>
      <c r="F18471" s="761"/>
    </row>
    <row r="18472" spans="1:6" customFormat="1">
      <c r="A18472" s="514">
        <v>91940</v>
      </c>
      <c r="B18472" s="275" t="s">
        <v>0</v>
      </c>
      <c r="C18472" s="1329" t="s">
        <v>11703</v>
      </c>
      <c r="D18472" s="514" t="s">
        <v>28</v>
      </c>
      <c r="E18472" s="673">
        <v>20.170000000000002</v>
      </c>
      <c r="F18472" s="761"/>
    </row>
    <row r="18473" spans="1:6" customFormat="1">
      <c r="A18473" s="514">
        <v>92870</v>
      </c>
      <c r="B18473" s="275" t="s">
        <v>0</v>
      </c>
      <c r="C18473" s="1329" t="s">
        <v>11713</v>
      </c>
      <c r="D18473" s="514" t="s">
        <v>28</v>
      </c>
      <c r="E18473" s="673">
        <v>36.6</v>
      </c>
      <c r="F18473" s="761"/>
    </row>
    <row r="18474" spans="1:6" customFormat="1">
      <c r="A18474" s="514">
        <v>91942</v>
      </c>
      <c r="B18474" s="275" t="s">
        <v>0</v>
      </c>
      <c r="C18474" s="1329" t="s">
        <v>11705</v>
      </c>
      <c r="D18474" s="514" t="s">
        <v>28</v>
      </c>
      <c r="E18474" s="673">
        <v>39.14</v>
      </c>
      <c r="F18474" s="761"/>
    </row>
    <row r="18475" spans="1:6" customFormat="1">
      <c r="A18475" s="514">
        <v>92872</v>
      </c>
      <c r="B18475" s="275" t="s">
        <v>0</v>
      </c>
      <c r="C18475" s="1329" t="s">
        <v>11715</v>
      </c>
      <c r="D18475" s="514" t="s">
        <v>28</v>
      </c>
      <c r="E18475" s="673">
        <v>13.74</v>
      </c>
      <c r="F18475" s="761"/>
    </row>
    <row r="18476" spans="1:6" customFormat="1">
      <c r="A18476" s="514">
        <v>91944</v>
      </c>
      <c r="B18476" s="275" t="s">
        <v>0</v>
      </c>
      <c r="C18476" s="1329" t="s">
        <v>11707</v>
      </c>
      <c r="D18476" s="514" t="s">
        <v>28</v>
      </c>
      <c r="E18476" s="673">
        <v>16.28</v>
      </c>
      <c r="F18476" s="761"/>
    </row>
    <row r="18477" spans="1:6" customFormat="1">
      <c r="A18477" s="514">
        <v>92871</v>
      </c>
      <c r="B18477" s="275" t="s">
        <v>0</v>
      </c>
      <c r="C18477" s="1329" t="s">
        <v>11714</v>
      </c>
      <c r="D18477" s="514" t="s">
        <v>28</v>
      </c>
      <c r="E18477" s="673">
        <v>21.29</v>
      </c>
      <c r="F18477" s="761"/>
    </row>
    <row r="18478" spans="1:6" customFormat="1">
      <c r="A18478" s="514">
        <v>91943</v>
      </c>
      <c r="B18478" s="275" t="s">
        <v>0</v>
      </c>
      <c r="C18478" s="1329" t="s">
        <v>11706</v>
      </c>
      <c r="D18478" s="514" t="s">
        <v>28</v>
      </c>
      <c r="E18478" s="673">
        <v>23.83</v>
      </c>
      <c r="F18478" s="761"/>
    </row>
    <row r="18479" spans="1:6" customFormat="1">
      <c r="A18479" s="514">
        <v>92866</v>
      </c>
      <c r="B18479" s="275" t="s">
        <v>0</v>
      </c>
      <c r="C18479" s="1329" t="s">
        <v>11709</v>
      </c>
      <c r="D18479" s="514" t="s">
        <v>28</v>
      </c>
      <c r="E18479" s="673">
        <v>14.15</v>
      </c>
      <c r="F18479" s="761"/>
    </row>
    <row r="18480" spans="1:6" customFormat="1">
      <c r="A18480" s="514">
        <v>91987</v>
      </c>
      <c r="B18480" s="275" t="s">
        <v>0</v>
      </c>
      <c r="C18480" s="1329" t="s">
        <v>11757</v>
      </c>
      <c r="D18480" s="514" t="s">
        <v>28</v>
      </c>
      <c r="E18480" s="673">
        <v>49.04</v>
      </c>
      <c r="F18480" s="761"/>
    </row>
    <row r="18481" spans="1:6" customFormat="1">
      <c r="A18481" s="514">
        <v>91986</v>
      </c>
      <c r="B18481" s="275" t="s">
        <v>0</v>
      </c>
      <c r="C18481" s="1329" t="s">
        <v>11756</v>
      </c>
      <c r="D18481" s="514" t="s">
        <v>28</v>
      </c>
      <c r="E18481" s="673">
        <v>37.65</v>
      </c>
      <c r="F18481" s="761"/>
    </row>
    <row r="18482" spans="1:6" customFormat="1" ht="24.75">
      <c r="A18482" s="514">
        <v>97559</v>
      </c>
      <c r="B18482" s="275" t="s">
        <v>0</v>
      </c>
      <c r="C18482" s="1329" t="s">
        <v>11685</v>
      </c>
      <c r="D18482" s="514" t="s">
        <v>28</v>
      </c>
      <c r="E18482" s="673">
        <v>14.84</v>
      </c>
      <c r="F18482" s="761"/>
    </row>
    <row r="18483" spans="1:6" customFormat="1" ht="24.75">
      <c r="A18483" s="514">
        <v>97562</v>
      </c>
      <c r="B18483" s="275" t="s">
        <v>0</v>
      </c>
      <c r="C18483" s="1329" t="s">
        <v>11686</v>
      </c>
      <c r="D18483" s="514" t="s">
        <v>28</v>
      </c>
      <c r="E18483" s="673">
        <v>12.33</v>
      </c>
      <c r="F18483" s="761"/>
    </row>
    <row r="18484" spans="1:6" customFormat="1" ht="24.75">
      <c r="A18484" s="514">
        <v>97564</v>
      </c>
      <c r="B18484" s="275" t="s">
        <v>0</v>
      </c>
      <c r="C18484" s="1329" t="s">
        <v>11687</v>
      </c>
      <c r="D18484" s="514" t="s">
        <v>28</v>
      </c>
      <c r="E18484" s="673">
        <v>19.93</v>
      </c>
      <c r="F18484" s="761"/>
    </row>
    <row r="18485" spans="1:6" customFormat="1" ht="24.75">
      <c r="A18485" s="514">
        <v>91889</v>
      </c>
      <c r="B18485" s="275" t="s">
        <v>0</v>
      </c>
      <c r="C18485" s="1329" t="s">
        <v>11662</v>
      </c>
      <c r="D18485" s="514" t="s">
        <v>28</v>
      </c>
      <c r="E18485" s="673">
        <v>13.34</v>
      </c>
      <c r="F18485" s="761"/>
    </row>
    <row r="18486" spans="1:6" customFormat="1" ht="24.75">
      <c r="A18486" s="514">
        <v>91901</v>
      </c>
      <c r="B18486" s="275" t="s">
        <v>0</v>
      </c>
      <c r="C18486" s="1329" t="s">
        <v>11670</v>
      </c>
      <c r="D18486" s="514" t="s">
        <v>28</v>
      </c>
      <c r="E18486" s="673">
        <v>10.83</v>
      </c>
      <c r="F18486" s="761"/>
    </row>
    <row r="18487" spans="1:6" customFormat="1" ht="24.75">
      <c r="A18487" s="514">
        <v>91913</v>
      </c>
      <c r="B18487" s="275" t="s">
        <v>0</v>
      </c>
      <c r="C18487" s="1329" t="s">
        <v>11678</v>
      </c>
      <c r="D18487" s="514" t="s">
        <v>28</v>
      </c>
      <c r="E18487" s="673">
        <v>18.489999999999998</v>
      </c>
      <c r="F18487" s="761"/>
    </row>
    <row r="18488" spans="1:6" customFormat="1" ht="24.75">
      <c r="A18488" s="514">
        <v>91892</v>
      </c>
      <c r="B18488" s="275" t="s">
        <v>0</v>
      </c>
      <c r="C18488" s="1329" t="s">
        <v>11664</v>
      </c>
      <c r="D18488" s="514" t="s">
        <v>28</v>
      </c>
      <c r="E18488" s="673">
        <v>17.510000000000002</v>
      </c>
      <c r="F18488" s="761"/>
    </row>
    <row r="18489" spans="1:6" customFormat="1" ht="24.75">
      <c r="A18489" s="514">
        <v>91904</v>
      </c>
      <c r="B18489" s="275" t="s">
        <v>0</v>
      </c>
      <c r="C18489" s="1329" t="s">
        <v>11672</v>
      </c>
      <c r="D18489" s="514" t="s">
        <v>28</v>
      </c>
      <c r="E18489" s="673">
        <v>15</v>
      </c>
      <c r="F18489" s="761"/>
    </row>
    <row r="18490" spans="1:6" customFormat="1" ht="24.75">
      <c r="A18490" s="514">
        <v>91916</v>
      </c>
      <c r="B18490" s="275" t="s">
        <v>0</v>
      </c>
      <c r="C18490" s="1329" t="s">
        <v>11680</v>
      </c>
      <c r="D18490" s="514" t="s">
        <v>28</v>
      </c>
      <c r="E18490" s="673">
        <v>22.6</v>
      </c>
      <c r="F18490" s="761"/>
    </row>
    <row r="18491" spans="1:6" customFormat="1" ht="24.75">
      <c r="A18491" s="514">
        <v>91895</v>
      </c>
      <c r="B18491" s="275" t="s">
        <v>0</v>
      </c>
      <c r="C18491" s="1329" t="s">
        <v>11666</v>
      </c>
      <c r="D18491" s="514" t="s">
        <v>28</v>
      </c>
      <c r="E18491" s="673">
        <v>21.23</v>
      </c>
      <c r="F18491" s="761"/>
    </row>
    <row r="18492" spans="1:6" customFormat="1" ht="24.75">
      <c r="A18492" s="514">
        <v>91907</v>
      </c>
      <c r="B18492" s="275" t="s">
        <v>0</v>
      </c>
      <c r="C18492" s="1329" t="s">
        <v>11674</v>
      </c>
      <c r="D18492" s="514" t="s">
        <v>28</v>
      </c>
      <c r="E18492" s="673">
        <v>18.71</v>
      </c>
      <c r="F18492" s="761"/>
    </row>
    <row r="18493" spans="1:6" customFormat="1" ht="24.75">
      <c r="A18493" s="514">
        <v>91919</v>
      </c>
      <c r="B18493" s="275" t="s">
        <v>0</v>
      </c>
      <c r="C18493" s="1329" t="s">
        <v>11682</v>
      </c>
      <c r="D18493" s="514" t="s">
        <v>28</v>
      </c>
      <c r="E18493" s="673">
        <v>26.26</v>
      </c>
      <c r="F18493" s="761"/>
    </row>
    <row r="18494" spans="1:6" customFormat="1" ht="24.75">
      <c r="A18494" s="514">
        <v>91898</v>
      </c>
      <c r="B18494" s="275" t="s">
        <v>0</v>
      </c>
      <c r="C18494" s="1329" t="s">
        <v>11668</v>
      </c>
      <c r="D18494" s="514" t="s">
        <v>28</v>
      </c>
      <c r="E18494" s="673">
        <v>24.22</v>
      </c>
      <c r="F18494" s="761"/>
    </row>
    <row r="18495" spans="1:6" customFormat="1" ht="24.75">
      <c r="A18495" s="514">
        <v>91910</v>
      </c>
      <c r="B18495" s="275" t="s">
        <v>0</v>
      </c>
      <c r="C18495" s="1329" t="s">
        <v>11676</v>
      </c>
      <c r="D18495" s="514" t="s">
        <v>28</v>
      </c>
      <c r="E18495" s="673">
        <v>21.76</v>
      </c>
      <c r="F18495" s="761"/>
    </row>
    <row r="18496" spans="1:6" customFormat="1" ht="24.75">
      <c r="A18496" s="514">
        <v>91922</v>
      </c>
      <c r="B18496" s="275" t="s">
        <v>0</v>
      </c>
      <c r="C18496" s="1329" t="s">
        <v>11684</v>
      </c>
      <c r="D18496" s="514" t="s">
        <v>28</v>
      </c>
      <c r="E18496" s="673">
        <v>29.19</v>
      </c>
      <c r="F18496" s="761"/>
    </row>
    <row r="18497" spans="1:6" customFormat="1" ht="24.75">
      <c r="A18497" s="514">
        <v>91887</v>
      </c>
      <c r="B18497" s="275" t="s">
        <v>0</v>
      </c>
      <c r="C18497" s="1329" t="s">
        <v>11661</v>
      </c>
      <c r="D18497" s="514" t="s">
        <v>28</v>
      </c>
      <c r="E18497" s="673">
        <v>13.7</v>
      </c>
      <c r="F18497" s="761"/>
    </row>
    <row r="18498" spans="1:6" customFormat="1" ht="24.75">
      <c r="A18498" s="514">
        <v>91899</v>
      </c>
      <c r="B18498" s="275" t="s">
        <v>0</v>
      </c>
      <c r="C18498" s="1329" t="s">
        <v>11669</v>
      </c>
      <c r="D18498" s="514" t="s">
        <v>28</v>
      </c>
      <c r="E18498" s="673">
        <v>11.19</v>
      </c>
      <c r="F18498" s="761"/>
    </row>
    <row r="18499" spans="1:6" customFormat="1" ht="24.75">
      <c r="A18499" s="514">
        <v>91911</v>
      </c>
      <c r="B18499" s="275" t="s">
        <v>0</v>
      </c>
      <c r="C18499" s="1329" t="s">
        <v>11677</v>
      </c>
      <c r="D18499" s="514" t="s">
        <v>28</v>
      </c>
      <c r="E18499" s="673">
        <v>18.850000000000001</v>
      </c>
      <c r="F18499" s="761"/>
    </row>
    <row r="18500" spans="1:6" customFormat="1" ht="24.75">
      <c r="A18500" s="514">
        <v>91890</v>
      </c>
      <c r="B18500" s="275" t="s">
        <v>0</v>
      </c>
      <c r="C18500" s="1329" t="s">
        <v>11663</v>
      </c>
      <c r="D18500" s="514" t="s">
        <v>28</v>
      </c>
      <c r="E18500" s="673">
        <v>15.11</v>
      </c>
      <c r="F18500" s="761"/>
    </row>
    <row r="18501" spans="1:6" customFormat="1" ht="24.75">
      <c r="A18501" s="514">
        <v>91902</v>
      </c>
      <c r="B18501" s="275" t="s">
        <v>0</v>
      </c>
      <c r="C18501" s="1329" t="s">
        <v>11671</v>
      </c>
      <c r="D18501" s="514" t="s">
        <v>28</v>
      </c>
      <c r="E18501" s="673">
        <v>12.6</v>
      </c>
      <c r="F18501" s="761"/>
    </row>
    <row r="18502" spans="1:6" customFormat="1" ht="24.75">
      <c r="A18502" s="514">
        <v>91914</v>
      </c>
      <c r="B18502" s="275" t="s">
        <v>0</v>
      </c>
      <c r="C18502" s="1329" t="s">
        <v>11679</v>
      </c>
      <c r="D18502" s="514" t="s">
        <v>28</v>
      </c>
      <c r="E18502" s="673">
        <v>20.2</v>
      </c>
      <c r="F18502" s="761"/>
    </row>
    <row r="18503" spans="1:6" customFormat="1" ht="24.75">
      <c r="A18503" s="514">
        <v>91893</v>
      </c>
      <c r="B18503" s="275" t="s">
        <v>0</v>
      </c>
      <c r="C18503" s="1329" t="s">
        <v>11665</v>
      </c>
      <c r="D18503" s="514" t="s">
        <v>28</v>
      </c>
      <c r="E18503" s="673">
        <v>18.79</v>
      </c>
      <c r="F18503" s="761"/>
    </row>
    <row r="18504" spans="1:6" customFormat="1">
      <c r="A18504" s="514">
        <v>91905</v>
      </c>
      <c r="B18504" s="275" t="s">
        <v>0</v>
      </c>
      <c r="C18504" s="1329" t="s">
        <v>11673</v>
      </c>
      <c r="D18504" s="514" t="s">
        <v>28</v>
      </c>
      <c r="E18504" s="673">
        <v>16.27</v>
      </c>
      <c r="F18504" s="761"/>
    </row>
    <row r="18505" spans="1:6" customFormat="1" ht="24.75">
      <c r="A18505" s="514">
        <v>91917</v>
      </c>
      <c r="B18505" s="275" t="s">
        <v>0</v>
      </c>
      <c r="C18505" s="1329" t="s">
        <v>11681</v>
      </c>
      <c r="D18505" s="514" t="s">
        <v>28</v>
      </c>
      <c r="E18505" s="673">
        <v>23.82</v>
      </c>
      <c r="F18505" s="761"/>
    </row>
    <row r="18506" spans="1:6" customFormat="1" ht="24.75">
      <c r="A18506" s="514">
        <v>91896</v>
      </c>
      <c r="B18506" s="275" t="s">
        <v>0</v>
      </c>
      <c r="C18506" s="1329" t="s">
        <v>11667</v>
      </c>
      <c r="D18506" s="514" t="s">
        <v>28</v>
      </c>
      <c r="E18506" s="673">
        <v>21.61</v>
      </c>
      <c r="F18506" s="761"/>
    </row>
    <row r="18507" spans="1:6" customFormat="1" ht="24.75">
      <c r="A18507" s="514">
        <v>91908</v>
      </c>
      <c r="B18507" s="275" t="s">
        <v>0</v>
      </c>
      <c r="C18507" s="1329" t="s">
        <v>11675</v>
      </c>
      <c r="D18507" s="514" t="s">
        <v>28</v>
      </c>
      <c r="E18507" s="673">
        <v>19.149999999999999</v>
      </c>
      <c r="F18507" s="761"/>
    </row>
    <row r="18508" spans="1:6" customFormat="1" ht="24.75">
      <c r="A18508" s="514">
        <v>91920</v>
      </c>
      <c r="B18508" s="275" t="s">
        <v>0</v>
      </c>
      <c r="C18508" s="1329" t="s">
        <v>11683</v>
      </c>
      <c r="D18508" s="514" t="s">
        <v>28</v>
      </c>
      <c r="E18508" s="673">
        <v>26.58</v>
      </c>
      <c r="F18508" s="761"/>
    </row>
    <row r="18509" spans="1:6" customFormat="1">
      <c r="A18509" s="514">
        <v>91983</v>
      </c>
      <c r="B18509" s="275" t="s">
        <v>0</v>
      </c>
      <c r="C18509" s="1329" t="s">
        <v>11753</v>
      </c>
      <c r="D18509" s="514" t="s">
        <v>28</v>
      </c>
      <c r="E18509" s="673">
        <v>95.39</v>
      </c>
      <c r="F18509" s="761"/>
    </row>
    <row r="18510" spans="1:6" customFormat="1">
      <c r="A18510" s="514">
        <v>91982</v>
      </c>
      <c r="B18510" s="275" t="s">
        <v>0</v>
      </c>
      <c r="C18510" s="1329" t="s">
        <v>11752</v>
      </c>
      <c r="D18510" s="514" t="s">
        <v>28</v>
      </c>
      <c r="E18510" s="673">
        <v>84</v>
      </c>
      <c r="F18510" s="761"/>
    </row>
    <row r="18511" spans="1:6" customFormat="1" ht="24.75">
      <c r="A18511" s="514">
        <v>91833</v>
      </c>
      <c r="B18511" s="275" t="s">
        <v>0</v>
      </c>
      <c r="C18511" s="1329" t="s">
        <v>25085</v>
      </c>
      <c r="D18511" s="514" t="s">
        <v>5</v>
      </c>
      <c r="E18511" s="673">
        <v>18.36</v>
      </c>
      <c r="F18511" s="761"/>
    </row>
    <row r="18512" spans="1:6" customFormat="1" ht="24.75">
      <c r="A18512" s="514">
        <v>91843</v>
      </c>
      <c r="B18512" s="275" t="s">
        <v>0</v>
      </c>
      <c r="C18512" s="1329" t="s">
        <v>11622</v>
      </c>
      <c r="D18512" s="514" t="s">
        <v>5</v>
      </c>
      <c r="E18512" s="673">
        <v>6.88</v>
      </c>
      <c r="F18512" s="761"/>
    </row>
    <row r="18513" spans="1:6" customFormat="1" ht="24.75">
      <c r="A18513" s="514">
        <v>91853</v>
      </c>
      <c r="B18513" s="275" t="s">
        <v>0</v>
      </c>
      <c r="C18513" s="1329" t="s">
        <v>11629</v>
      </c>
      <c r="D18513" s="514" t="s">
        <v>5</v>
      </c>
      <c r="E18513" s="673">
        <v>10.210000000000001</v>
      </c>
      <c r="F18513" s="761"/>
    </row>
    <row r="18514" spans="1:6" customFormat="1" ht="24.75">
      <c r="A18514" s="514">
        <v>91835</v>
      </c>
      <c r="B18514" s="275" t="s">
        <v>0</v>
      </c>
      <c r="C18514" s="1329" t="s">
        <v>25086</v>
      </c>
      <c r="D18514" s="514" t="s">
        <v>5</v>
      </c>
      <c r="E18514" s="673">
        <v>20.170000000000002</v>
      </c>
      <c r="F18514" s="761"/>
    </row>
    <row r="18515" spans="1:6" customFormat="1" ht="24.75">
      <c r="A18515" s="514">
        <v>91845</v>
      </c>
      <c r="B18515" s="275" t="s">
        <v>0</v>
      </c>
      <c r="C18515" s="1329" t="s">
        <v>11623</v>
      </c>
      <c r="D18515" s="514" t="s">
        <v>5</v>
      </c>
      <c r="E18515" s="673">
        <v>8.65</v>
      </c>
      <c r="F18515" s="761"/>
    </row>
    <row r="18516" spans="1:6" customFormat="1" ht="24.75">
      <c r="A18516" s="514">
        <v>91855</v>
      </c>
      <c r="B18516" s="275" t="s">
        <v>0</v>
      </c>
      <c r="C18516" s="1329" t="s">
        <v>11631</v>
      </c>
      <c r="D18516" s="514" t="s">
        <v>5</v>
      </c>
      <c r="E18516" s="673">
        <v>11.87</v>
      </c>
      <c r="F18516" s="761"/>
    </row>
    <row r="18517" spans="1:6" customFormat="1" ht="24.75">
      <c r="A18517" s="514">
        <v>91837</v>
      </c>
      <c r="B18517" s="275" t="s">
        <v>0</v>
      </c>
      <c r="C18517" s="1329" t="s">
        <v>25087</v>
      </c>
      <c r="D18517" s="514" t="s">
        <v>5</v>
      </c>
      <c r="E18517" s="673">
        <v>25.21</v>
      </c>
      <c r="F18517" s="761"/>
    </row>
    <row r="18518" spans="1:6" customFormat="1" ht="24.75">
      <c r="A18518" s="514">
        <v>91847</v>
      </c>
      <c r="B18518" s="275" t="s">
        <v>0</v>
      </c>
      <c r="C18518" s="1329" t="s">
        <v>11624</v>
      </c>
      <c r="D18518" s="514" t="s">
        <v>5</v>
      </c>
      <c r="E18518" s="673">
        <v>13.75</v>
      </c>
      <c r="F18518" s="761"/>
    </row>
    <row r="18519" spans="1:6" customFormat="1" ht="24.75">
      <c r="A18519" s="514">
        <v>91857</v>
      </c>
      <c r="B18519" s="275" t="s">
        <v>0</v>
      </c>
      <c r="C18519" s="1329" t="s">
        <v>11633</v>
      </c>
      <c r="D18519" s="514" t="s">
        <v>5</v>
      </c>
      <c r="E18519" s="673">
        <v>16.649999999999999</v>
      </c>
      <c r="F18519" s="761"/>
    </row>
    <row r="18520" spans="1:6" customFormat="1">
      <c r="A18520" s="514">
        <v>91838</v>
      </c>
      <c r="B18520" s="275" t="s">
        <v>0</v>
      </c>
      <c r="C18520" s="1329" t="s">
        <v>25088</v>
      </c>
      <c r="D18520" s="514" t="s">
        <v>5</v>
      </c>
      <c r="E18520" s="673">
        <v>0</v>
      </c>
      <c r="F18520" s="761"/>
    </row>
    <row r="18521" spans="1:6" customFormat="1">
      <c r="A18521" s="514">
        <v>91848</v>
      </c>
      <c r="B18521" s="275" t="s">
        <v>0</v>
      </c>
      <c r="C18521" s="1329" t="s">
        <v>25089</v>
      </c>
      <c r="D18521" s="514" t="s">
        <v>5</v>
      </c>
      <c r="E18521" s="673">
        <v>0</v>
      </c>
      <c r="F18521" s="761"/>
    </row>
    <row r="18522" spans="1:6" customFormat="1">
      <c r="A18522" s="514">
        <v>91858</v>
      </c>
      <c r="B18522" s="275" t="s">
        <v>0</v>
      </c>
      <c r="C18522" s="1329" t="s">
        <v>25090</v>
      </c>
      <c r="D18522" s="514" t="s">
        <v>5</v>
      </c>
      <c r="E18522" s="673">
        <v>0</v>
      </c>
      <c r="F18522" s="761"/>
    </row>
    <row r="18523" spans="1:6" customFormat="1">
      <c r="A18523" s="514">
        <v>91840</v>
      </c>
      <c r="B18523" s="275" t="s">
        <v>0</v>
      </c>
      <c r="C18523" s="1329" t="s">
        <v>25091</v>
      </c>
      <c r="D18523" s="514" t="s">
        <v>5</v>
      </c>
      <c r="E18523" s="673">
        <v>20.74</v>
      </c>
      <c r="F18523" s="761"/>
    </row>
    <row r="18524" spans="1:6" customFormat="1">
      <c r="A18524" s="514">
        <v>91850</v>
      </c>
      <c r="B18524" s="275" t="s">
        <v>0</v>
      </c>
      <c r="C18524" s="1329" t="s">
        <v>11626</v>
      </c>
      <c r="D18524" s="514" t="s">
        <v>5</v>
      </c>
      <c r="E18524" s="673">
        <v>9.2200000000000006</v>
      </c>
      <c r="F18524" s="761"/>
    </row>
    <row r="18525" spans="1:6" customFormat="1">
      <c r="A18525" s="514">
        <v>91860</v>
      </c>
      <c r="B18525" s="275" t="s">
        <v>0</v>
      </c>
      <c r="C18525" s="1329" t="s">
        <v>11635</v>
      </c>
      <c r="D18525" s="514" t="s">
        <v>5</v>
      </c>
      <c r="E18525" s="673">
        <v>12.54</v>
      </c>
      <c r="F18525" s="761"/>
    </row>
    <row r="18526" spans="1:6" customFormat="1">
      <c r="A18526" s="514">
        <v>91831</v>
      </c>
      <c r="B18526" s="275" t="s">
        <v>0</v>
      </c>
      <c r="C18526" s="1329" t="s">
        <v>25092</v>
      </c>
      <c r="D18526" s="514" t="s">
        <v>5</v>
      </c>
      <c r="E18526" s="673">
        <v>17.75</v>
      </c>
      <c r="F18526" s="761"/>
    </row>
    <row r="18527" spans="1:6" customFormat="1">
      <c r="A18527" s="514">
        <v>91852</v>
      </c>
      <c r="B18527" s="275" t="s">
        <v>0</v>
      </c>
      <c r="C18527" s="1329" t="s">
        <v>11628</v>
      </c>
      <c r="D18527" s="514" t="s">
        <v>5</v>
      </c>
      <c r="E18527" s="673">
        <v>9.64</v>
      </c>
      <c r="F18527" s="761"/>
    </row>
    <row r="18528" spans="1:6" customFormat="1">
      <c r="A18528" s="514">
        <v>91834</v>
      </c>
      <c r="B18528" s="275" t="s">
        <v>0</v>
      </c>
      <c r="C18528" s="1329" t="s">
        <v>25093</v>
      </c>
      <c r="D18528" s="514" t="s">
        <v>5</v>
      </c>
      <c r="E18528" s="673">
        <v>18.600000000000001</v>
      </c>
      <c r="F18528" s="761"/>
    </row>
    <row r="18529" spans="1:6" customFormat="1">
      <c r="A18529" s="514">
        <v>91854</v>
      </c>
      <c r="B18529" s="275" t="s">
        <v>0</v>
      </c>
      <c r="C18529" s="1329" t="s">
        <v>11630</v>
      </c>
      <c r="D18529" s="514" t="s">
        <v>5</v>
      </c>
      <c r="E18529" s="673">
        <v>10.41</v>
      </c>
      <c r="F18529" s="761"/>
    </row>
    <row r="18530" spans="1:6" customFormat="1">
      <c r="A18530" s="514">
        <v>91836</v>
      </c>
      <c r="B18530" s="275" t="s">
        <v>0</v>
      </c>
      <c r="C18530" s="1329" t="s">
        <v>25094</v>
      </c>
      <c r="D18530" s="514" t="s">
        <v>5</v>
      </c>
      <c r="E18530" s="673">
        <v>21.53</v>
      </c>
      <c r="F18530" s="761"/>
    </row>
    <row r="18531" spans="1:6" customFormat="1">
      <c r="A18531" s="514">
        <v>91856</v>
      </c>
      <c r="B18531" s="275" t="s">
        <v>0</v>
      </c>
      <c r="C18531" s="1329" t="s">
        <v>11632</v>
      </c>
      <c r="D18531" s="514" t="s">
        <v>5</v>
      </c>
      <c r="E18531" s="673">
        <v>13.25</v>
      </c>
      <c r="F18531" s="761"/>
    </row>
    <row r="18532" spans="1:6" customFormat="1">
      <c r="A18532" s="514">
        <v>91839</v>
      </c>
      <c r="B18532" s="275" t="s">
        <v>0</v>
      </c>
      <c r="C18532" s="1329" t="s">
        <v>25095</v>
      </c>
      <c r="D18532" s="514" t="s">
        <v>5</v>
      </c>
      <c r="E18532" s="673">
        <v>18.579999999999998</v>
      </c>
      <c r="F18532" s="761"/>
    </row>
    <row r="18533" spans="1:6" customFormat="1">
      <c r="A18533" s="514">
        <v>91849</v>
      </c>
      <c r="B18533" s="275" t="s">
        <v>0</v>
      </c>
      <c r="C18533" s="1329" t="s">
        <v>11625</v>
      </c>
      <c r="D18533" s="514" t="s">
        <v>5</v>
      </c>
      <c r="E18533" s="673">
        <v>7.12</v>
      </c>
      <c r="F18533" s="761"/>
    </row>
    <row r="18534" spans="1:6" customFormat="1">
      <c r="A18534" s="514">
        <v>91859</v>
      </c>
      <c r="B18534" s="275" t="s">
        <v>0</v>
      </c>
      <c r="C18534" s="1329" t="s">
        <v>11634</v>
      </c>
      <c r="D18534" s="514" t="s">
        <v>5</v>
      </c>
      <c r="E18534" s="673">
        <v>10.53</v>
      </c>
      <c r="F18534" s="761"/>
    </row>
    <row r="18535" spans="1:6" customFormat="1">
      <c r="A18535" s="514">
        <v>91841</v>
      </c>
      <c r="B18535" s="275" t="s">
        <v>0</v>
      </c>
      <c r="C18535" s="1329" t="s">
        <v>25096</v>
      </c>
      <c r="D18535" s="514" t="s">
        <v>5</v>
      </c>
      <c r="E18535" s="673">
        <v>20.23</v>
      </c>
      <c r="F18535" s="761"/>
    </row>
    <row r="18536" spans="1:6" customFormat="1">
      <c r="A18536" s="514">
        <v>91851</v>
      </c>
      <c r="B18536" s="275" t="s">
        <v>0</v>
      </c>
      <c r="C18536" s="1329" t="s">
        <v>11627</v>
      </c>
      <c r="D18536" s="514" t="s">
        <v>5</v>
      </c>
      <c r="E18536" s="673">
        <v>8.7100000000000009</v>
      </c>
      <c r="F18536" s="761"/>
    </row>
    <row r="18537" spans="1:6" customFormat="1">
      <c r="A18537" s="514">
        <v>91861</v>
      </c>
      <c r="B18537" s="275" t="s">
        <v>0</v>
      </c>
      <c r="C18537" s="1329" t="s">
        <v>11636</v>
      </c>
      <c r="D18537" s="514" t="s">
        <v>5</v>
      </c>
      <c r="E18537" s="673">
        <v>12.07</v>
      </c>
      <c r="F18537" s="761"/>
    </row>
    <row r="18538" spans="1:6" customFormat="1">
      <c r="A18538" s="514">
        <v>91862</v>
      </c>
      <c r="B18538" s="275" t="s">
        <v>0</v>
      </c>
      <c r="C18538" s="1329" t="s">
        <v>11637</v>
      </c>
      <c r="D18538" s="514" t="s">
        <v>5</v>
      </c>
      <c r="E18538" s="673">
        <v>10.23</v>
      </c>
      <c r="F18538" s="761"/>
    </row>
    <row r="18539" spans="1:6" customFormat="1">
      <c r="A18539" s="514">
        <v>91866</v>
      </c>
      <c r="B18539" s="275" t="s">
        <v>0</v>
      </c>
      <c r="C18539" s="1329" t="s">
        <v>11641</v>
      </c>
      <c r="D18539" s="514" t="s">
        <v>5</v>
      </c>
      <c r="E18539" s="673">
        <v>8.84</v>
      </c>
      <c r="F18539" s="761"/>
    </row>
    <row r="18540" spans="1:6" customFormat="1">
      <c r="A18540" s="514">
        <v>91870</v>
      </c>
      <c r="B18540" s="275" t="s">
        <v>0</v>
      </c>
      <c r="C18540" s="1329" t="s">
        <v>11645</v>
      </c>
      <c r="D18540" s="514" t="s">
        <v>5</v>
      </c>
      <c r="E18540" s="673">
        <v>13.54</v>
      </c>
      <c r="F18540" s="761"/>
    </row>
    <row r="18541" spans="1:6" customFormat="1">
      <c r="A18541" s="514">
        <v>91863</v>
      </c>
      <c r="B18541" s="275" t="s">
        <v>0</v>
      </c>
      <c r="C18541" s="1329" t="s">
        <v>11638</v>
      </c>
      <c r="D18541" s="514" t="s">
        <v>5</v>
      </c>
      <c r="E18541" s="673">
        <v>12.06</v>
      </c>
      <c r="F18541" s="761"/>
    </row>
    <row r="18542" spans="1:6" customFormat="1">
      <c r="A18542" s="514">
        <v>91867</v>
      </c>
      <c r="B18542" s="275" t="s">
        <v>0</v>
      </c>
      <c r="C18542" s="1329" t="s">
        <v>11642</v>
      </c>
      <c r="D18542" s="514" t="s">
        <v>5</v>
      </c>
      <c r="E18542" s="673">
        <v>10.66</v>
      </c>
      <c r="F18542" s="761"/>
    </row>
    <row r="18543" spans="1:6" customFormat="1">
      <c r="A18543" s="514">
        <v>91871</v>
      </c>
      <c r="B18543" s="275" t="s">
        <v>0</v>
      </c>
      <c r="C18543" s="1329" t="s">
        <v>11646</v>
      </c>
      <c r="D18543" s="514" t="s">
        <v>5</v>
      </c>
      <c r="E18543" s="673">
        <v>15.37</v>
      </c>
      <c r="F18543" s="761"/>
    </row>
    <row r="18544" spans="1:6" customFormat="1">
      <c r="A18544" s="514">
        <v>91864</v>
      </c>
      <c r="B18544" s="275" t="s">
        <v>0</v>
      </c>
      <c r="C18544" s="1329" t="s">
        <v>11639</v>
      </c>
      <c r="D18544" s="514" t="s">
        <v>5</v>
      </c>
      <c r="E18544" s="673">
        <v>16.170000000000002</v>
      </c>
      <c r="F18544" s="761"/>
    </row>
    <row r="18545" spans="1:6" customFormat="1">
      <c r="A18545" s="514">
        <v>91868</v>
      </c>
      <c r="B18545" s="275" t="s">
        <v>0</v>
      </c>
      <c r="C18545" s="1329" t="s">
        <v>11643</v>
      </c>
      <c r="D18545" s="514" t="s">
        <v>5</v>
      </c>
      <c r="E18545" s="673">
        <v>14.77</v>
      </c>
      <c r="F18545" s="761"/>
    </row>
    <row r="18546" spans="1:6" customFormat="1">
      <c r="A18546" s="514">
        <v>91872</v>
      </c>
      <c r="B18546" s="275" t="s">
        <v>0</v>
      </c>
      <c r="C18546" s="1329" t="s">
        <v>11647</v>
      </c>
      <c r="D18546" s="514" t="s">
        <v>5</v>
      </c>
      <c r="E18546" s="673">
        <v>19.489999999999998</v>
      </c>
      <c r="F18546" s="761"/>
    </row>
    <row r="18547" spans="1:6" customFormat="1">
      <c r="A18547" s="514">
        <v>91865</v>
      </c>
      <c r="B18547" s="275" t="s">
        <v>0</v>
      </c>
      <c r="C18547" s="1329" t="s">
        <v>11640</v>
      </c>
      <c r="D18547" s="514" t="s">
        <v>5</v>
      </c>
      <c r="E18547" s="673">
        <v>20.23</v>
      </c>
      <c r="F18547" s="761"/>
    </row>
    <row r="18548" spans="1:6" customFormat="1">
      <c r="A18548" s="514">
        <v>91869</v>
      </c>
      <c r="B18548" s="275" t="s">
        <v>0</v>
      </c>
      <c r="C18548" s="1329" t="s">
        <v>11644</v>
      </c>
      <c r="D18548" s="514" t="s">
        <v>5</v>
      </c>
      <c r="E18548" s="673">
        <v>18.79</v>
      </c>
      <c r="F18548" s="761"/>
    </row>
    <row r="18549" spans="1:6" customFormat="1">
      <c r="A18549" s="514">
        <v>91873</v>
      </c>
      <c r="B18549" s="275" t="s">
        <v>0</v>
      </c>
      <c r="C18549" s="1329" t="s">
        <v>11648</v>
      </c>
      <c r="D18549" s="514" t="s">
        <v>5</v>
      </c>
      <c r="E18549" s="673">
        <v>23.48</v>
      </c>
      <c r="F18549" s="761"/>
    </row>
    <row r="18550" spans="1:6" customFormat="1">
      <c r="A18550" s="514">
        <v>91981</v>
      </c>
      <c r="B18550" s="275" t="s">
        <v>0</v>
      </c>
      <c r="C18550" s="1329" t="s">
        <v>11751</v>
      </c>
      <c r="D18550" s="514" t="s">
        <v>28</v>
      </c>
      <c r="E18550" s="673">
        <v>50.82</v>
      </c>
      <c r="F18550" s="761"/>
    </row>
    <row r="18551" spans="1:6" customFormat="1">
      <c r="A18551" s="514">
        <v>91980</v>
      </c>
      <c r="B18551" s="275" t="s">
        <v>0</v>
      </c>
      <c r="C18551" s="1329" t="s">
        <v>11750</v>
      </c>
      <c r="D18551" s="514" t="s">
        <v>28</v>
      </c>
      <c r="E18551" s="673">
        <v>39.43</v>
      </c>
      <c r="F18551" s="761"/>
    </row>
    <row r="18552" spans="1:6" customFormat="1">
      <c r="A18552" s="514">
        <v>91979</v>
      </c>
      <c r="B18552" s="275" t="s">
        <v>0</v>
      </c>
      <c r="C18552" s="1329" t="s">
        <v>11749</v>
      </c>
      <c r="D18552" s="514" t="s">
        <v>28</v>
      </c>
      <c r="E18552" s="673">
        <v>51.93</v>
      </c>
      <c r="F18552" s="761"/>
    </row>
    <row r="18553" spans="1:6" customFormat="1">
      <c r="A18553" s="514">
        <v>91978</v>
      </c>
      <c r="B18553" s="275" t="s">
        <v>0</v>
      </c>
      <c r="C18553" s="1329" t="s">
        <v>11748</v>
      </c>
      <c r="D18553" s="514" t="s">
        <v>28</v>
      </c>
      <c r="E18553" s="673">
        <v>40.54</v>
      </c>
      <c r="F18553" s="761"/>
    </row>
    <row r="18554" spans="1:6" customFormat="1">
      <c r="A18554" s="514">
        <v>92029</v>
      </c>
      <c r="B18554" s="275" t="s">
        <v>0</v>
      </c>
      <c r="C18554" s="1329" t="s">
        <v>11799</v>
      </c>
      <c r="D18554" s="514" t="s">
        <v>28</v>
      </c>
      <c r="E18554" s="673">
        <v>59.58</v>
      </c>
      <c r="F18554" s="761"/>
    </row>
    <row r="18555" spans="1:6" customFormat="1">
      <c r="A18555" s="514">
        <v>92028</v>
      </c>
      <c r="B18555" s="275" t="s">
        <v>0</v>
      </c>
      <c r="C18555" s="1329" t="s">
        <v>11798</v>
      </c>
      <c r="D18555" s="514" t="s">
        <v>28</v>
      </c>
      <c r="E18555" s="673">
        <v>48.19</v>
      </c>
      <c r="F18555" s="761"/>
    </row>
    <row r="18556" spans="1:6" customFormat="1">
      <c r="A18556" s="514">
        <v>92031</v>
      </c>
      <c r="B18556" s="275" t="s">
        <v>0</v>
      </c>
      <c r="C18556" s="1329" t="s">
        <v>11801</v>
      </c>
      <c r="D18556" s="514" t="s">
        <v>28</v>
      </c>
      <c r="E18556" s="673">
        <v>81.319999999999993</v>
      </c>
      <c r="F18556" s="761"/>
    </row>
    <row r="18557" spans="1:6" customFormat="1">
      <c r="A18557" s="514">
        <v>92030</v>
      </c>
      <c r="B18557" s="275" t="s">
        <v>0</v>
      </c>
      <c r="C18557" s="1329" t="s">
        <v>11800</v>
      </c>
      <c r="D18557" s="514" t="s">
        <v>28</v>
      </c>
      <c r="E18557" s="673">
        <v>69.930000000000007</v>
      </c>
      <c r="F18557" s="761"/>
    </row>
    <row r="18558" spans="1:6" customFormat="1">
      <c r="A18558" s="514">
        <v>91955</v>
      </c>
      <c r="B18558" s="275" t="s">
        <v>0</v>
      </c>
      <c r="C18558" s="1329" t="s">
        <v>11725</v>
      </c>
      <c r="D18558" s="514" t="s">
        <v>28</v>
      </c>
      <c r="E18558" s="673">
        <v>37.770000000000003</v>
      </c>
      <c r="F18558" s="761"/>
    </row>
    <row r="18559" spans="1:6" customFormat="1">
      <c r="A18559" s="514">
        <v>91954</v>
      </c>
      <c r="B18559" s="275" t="s">
        <v>0</v>
      </c>
      <c r="C18559" s="1329" t="s">
        <v>11724</v>
      </c>
      <c r="D18559" s="514" t="s">
        <v>28</v>
      </c>
      <c r="E18559" s="673">
        <v>26.38</v>
      </c>
      <c r="F18559" s="761"/>
    </row>
    <row r="18560" spans="1:6" customFormat="1">
      <c r="A18560" s="514">
        <v>92033</v>
      </c>
      <c r="B18560" s="275" t="s">
        <v>0</v>
      </c>
      <c r="C18560" s="1329" t="s">
        <v>11803</v>
      </c>
      <c r="D18560" s="514" t="s">
        <v>28</v>
      </c>
      <c r="E18560" s="673">
        <v>82.37</v>
      </c>
      <c r="F18560" s="761"/>
    </row>
    <row r="18561" spans="1:6" customFormat="1">
      <c r="A18561" s="514">
        <v>92032</v>
      </c>
      <c r="B18561" s="275" t="s">
        <v>0</v>
      </c>
      <c r="C18561" s="1329" t="s">
        <v>11802</v>
      </c>
      <c r="D18561" s="514" t="s">
        <v>28</v>
      </c>
      <c r="E18561" s="673">
        <v>70.98</v>
      </c>
      <c r="F18561" s="761"/>
    </row>
    <row r="18562" spans="1:6" customFormat="1">
      <c r="A18562" s="514">
        <v>91961</v>
      </c>
      <c r="B18562" s="275" t="s">
        <v>0</v>
      </c>
      <c r="C18562" s="1329" t="s">
        <v>11731</v>
      </c>
      <c r="D18562" s="514" t="s">
        <v>28</v>
      </c>
      <c r="E18562" s="673">
        <v>60.63</v>
      </c>
      <c r="F18562" s="761"/>
    </row>
    <row r="18563" spans="1:6" customFormat="1">
      <c r="A18563" s="514">
        <v>91960</v>
      </c>
      <c r="B18563" s="275" t="s">
        <v>0</v>
      </c>
      <c r="C18563" s="1329" t="s">
        <v>11730</v>
      </c>
      <c r="D18563" s="514" t="s">
        <v>28</v>
      </c>
      <c r="E18563" s="673">
        <v>49.24</v>
      </c>
      <c r="F18563" s="761"/>
    </row>
    <row r="18564" spans="1:6" customFormat="1">
      <c r="A18564" s="514">
        <v>91969</v>
      </c>
      <c r="B18564" s="275" t="s">
        <v>0</v>
      </c>
      <c r="C18564" s="1329" t="s">
        <v>11739</v>
      </c>
      <c r="D18564" s="514" t="s">
        <v>28</v>
      </c>
      <c r="E18564" s="673">
        <v>83.42</v>
      </c>
      <c r="F18564" s="761"/>
    </row>
    <row r="18565" spans="1:6" customFormat="1">
      <c r="A18565" s="514">
        <v>91968</v>
      </c>
      <c r="B18565" s="275" t="s">
        <v>0</v>
      </c>
      <c r="C18565" s="1329" t="s">
        <v>11738</v>
      </c>
      <c r="D18565" s="514" t="s">
        <v>28</v>
      </c>
      <c r="E18565" s="673">
        <v>72.03</v>
      </c>
      <c r="F18565" s="761"/>
    </row>
    <row r="18566" spans="1:6" customFormat="1">
      <c r="A18566" s="514">
        <v>91985</v>
      </c>
      <c r="B18566" s="275" t="s">
        <v>0</v>
      </c>
      <c r="C18566" s="1329" t="s">
        <v>11755</v>
      </c>
      <c r="D18566" s="514" t="s">
        <v>28</v>
      </c>
      <c r="E18566" s="673">
        <v>29.96</v>
      </c>
      <c r="F18566" s="761"/>
    </row>
    <row r="18567" spans="1:6" customFormat="1">
      <c r="A18567" s="514">
        <v>91984</v>
      </c>
      <c r="B18567" s="275" t="s">
        <v>0</v>
      </c>
      <c r="C18567" s="1329" t="s">
        <v>11754</v>
      </c>
      <c r="D18567" s="514" t="s">
        <v>28</v>
      </c>
      <c r="E18567" s="673">
        <v>18.57</v>
      </c>
      <c r="F18567" s="761"/>
    </row>
    <row r="18568" spans="1:6" customFormat="1">
      <c r="A18568" s="514">
        <v>91989</v>
      </c>
      <c r="B18568" s="275" t="s">
        <v>0</v>
      </c>
      <c r="C18568" s="1329" t="s">
        <v>11759</v>
      </c>
      <c r="D18568" s="514" t="s">
        <v>28</v>
      </c>
      <c r="E18568" s="673">
        <v>33.71</v>
      </c>
      <c r="F18568" s="761"/>
    </row>
    <row r="18569" spans="1:6" customFormat="1">
      <c r="A18569" s="514">
        <v>91988</v>
      </c>
      <c r="B18569" s="275" t="s">
        <v>0</v>
      </c>
      <c r="C18569" s="1329" t="s">
        <v>11758</v>
      </c>
      <c r="D18569" s="514" t="s">
        <v>28</v>
      </c>
      <c r="E18569" s="673">
        <v>22.32</v>
      </c>
      <c r="F18569" s="761"/>
    </row>
    <row r="18570" spans="1:6" customFormat="1">
      <c r="A18570" s="514">
        <v>92023</v>
      </c>
      <c r="B18570" s="275" t="s">
        <v>0</v>
      </c>
      <c r="C18570" s="1329" t="s">
        <v>11793</v>
      </c>
      <c r="D18570" s="514" t="s">
        <v>28</v>
      </c>
      <c r="E18570" s="673">
        <v>52.74</v>
      </c>
      <c r="F18570" s="761"/>
    </row>
    <row r="18571" spans="1:6" customFormat="1">
      <c r="A18571" s="514">
        <v>92022</v>
      </c>
      <c r="B18571" s="275" t="s">
        <v>0</v>
      </c>
      <c r="C18571" s="1329" t="s">
        <v>11792</v>
      </c>
      <c r="D18571" s="514" t="s">
        <v>28</v>
      </c>
      <c r="E18571" s="673">
        <v>41.35</v>
      </c>
      <c r="F18571" s="761"/>
    </row>
    <row r="18572" spans="1:6" customFormat="1">
      <c r="A18572" s="514">
        <v>92025</v>
      </c>
      <c r="B18572" s="275" t="s">
        <v>0</v>
      </c>
      <c r="C18572" s="1329" t="s">
        <v>11795</v>
      </c>
      <c r="D18572" s="514" t="s">
        <v>28</v>
      </c>
      <c r="E18572" s="673">
        <v>74.540000000000006</v>
      </c>
      <c r="F18572" s="761"/>
    </row>
    <row r="18573" spans="1:6" customFormat="1">
      <c r="A18573" s="514">
        <v>92024</v>
      </c>
      <c r="B18573" s="275" t="s">
        <v>0</v>
      </c>
      <c r="C18573" s="1329" t="s">
        <v>11794</v>
      </c>
      <c r="D18573" s="514" t="s">
        <v>28</v>
      </c>
      <c r="E18573" s="673">
        <v>63.15</v>
      </c>
      <c r="F18573" s="761"/>
    </row>
    <row r="18574" spans="1:6" customFormat="1">
      <c r="A18574" s="514">
        <v>91957</v>
      </c>
      <c r="B18574" s="275" t="s">
        <v>0</v>
      </c>
      <c r="C18574" s="1329" t="s">
        <v>11727</v>
      </c>
      <c r="D18574" s="514" t="s">
        <v>28</v>
      </c>
      <c r="E18574" s="673">
        <v>53.79</v>
      </c>
      <c r="F18574" s="761"/>
    </row>
    <row r="18575" spans="1:6" customFormat="1">
      <c r="A18575" s="514">
        <v>91956</v>
      </c>
      <c r="B18575" s="275" t="s">
        <v>0</v>
      </c>
      <c r="C18575" s="1329" t="s">
        <v>11726</v>
      </c>
      <c r="D18575" s="514" t="s">
        <v>28</v>
      </c>
      <c r="E18575" s="673">
        <v>42.4</v>
      </c>
      <c r="F18575" s="761"/>
    </row>
    <row r="18576" spans="1:6" customFormat="1" ht="24.75">
      <c r="A18576" s="514">
        <v>91963</v>
      </c>
      <c r="B18576" s="275" t="s">
        <v>0</v>
      </c>
      <c r="C18576" s="1329" t="s">
        <v>11733</v>
      </c>
      <c r="D18576" s="514" t="s">
        <v>28</v>
      </c>
      <c r="E18576" s="673">
        <v>76.64</v>
      </c>
      <c r="F18576" s="761"/>
    </row>
    <row r="18577" spans="1:6" customFormat="1">
      <c r="A18577" s="514">
        <v>91962</v>
      </c>
      <c r="B18577" s="275" t="s">
        <v>0</v>
      </c>
      <c r="C18577" s="1329" t="s">
        <v>11732</v>
      </c>
      <c r="D18577" s="514" t="s">
        <v>28</v>
      </c>
      <c r="E18577" s="673">
        <v>65.25</v>
      </c>
      <c r="F18577" s="761"/>
    </row>
    <row r="18578" spans="1:6" customFormat="1">
      <c r="A18578" s="514">
        <v>91953</v>
      </c>
      <c r="B18578" s="275" t="s">
        <v>0</v>
      </c>
      <c r="C18578" s="1329" t="s">
        <v>11723</v>
      </c>
      <c r="D18578" s="514" t="s">
        <v>28</v>
      </c>
      <c r="E18578" s="673">
        <v>30.99</v>
      </c>
      <c r="F18578" s="761"/>
    </row>
    <row r="18579" spans="1:6" customFormat="1">
      <c r="A18579" s="514">
        <v>91952</v>
      </c>
      <c r="B18579" s="275" t="s">
        <v>0</v>
      </c>
      <c r="C18579" s="1329" t="s">
        <v>11722</v>
      </c>
      <c r="D18579" s="514" t="s">
        <v>28</v>
      </c>
      <c r="E18579" s="673">
        <v>19.600000000000001</v>
      </c>
      <c r="F18579" s="761"/>
    </row>
    <row r="18580" spans="1:6" customFormat="1" ht="24.75">
      <c r="A18580" s="514">
        <v>92035</v>
      </c>
      <c r="B18580" s="275" t="s">
        <v>0</v>
      </c>
      <c r="C18580" s="1329" t="s">
        <v>11805</v>
      </c>
      <c r="D18580" s="514" t="s">
        <v>28</v>
      </c>
      <c r="E18580" s="673">
        <v>75.59</v>
      </c>
      <c r="F18580" s="761"/>
    </row>
    <row r="18581" spans="1:6" customFormat="1" ht="24.75">
      <c r="A18581" s="514">
        <v>92034</v>
      </c>
      <c r="B18581" s="275" t="s">
        <v>0</v>
      </c>
      <c r="C18581" s="1329" t="s">
        <v>11804</v>
      </c>
      <c r="D18581" s="514" t="s">
        <v>28</v>
      </c>
      <c r="E18581" s="673">
        <v>64.2</v>
      </c>
      <c r="F18581" s="761"/>
    </row>
    <row r="18582" spans="1:6" customFormat="1">
      <c r="A18582" s="514">
        <v>92027</v>
      </c>
      <c r="B18582" s="275" t="s">
        <v>0</v>
      </c>
      <c r="C18582" s="1329" t="s">
        <v>11797</v>
      </c>
      <c r="D18582" s="514" t="s">
        <v>28</v>
      </c>
      <c r="E18582" s="673">
        <v>68.8</v>
      </c>
      <c r="F18582" s="761"/>
    </row>
    <row r="18583" spans="1:6" customFormat="1">
      <c r="A18583" s="514">
        <v>92026</v>
      </c>
      <c r="B18583" s="275" t="s">
        <v>0</v>
      </c>
      <c r="C18583" s="1329" t="s">
        <v>11796</v>
      </c>
      <c r="D18583" s="514" t="s">
        <v>28</v>
      </c>
      <c r="E18583" s="673">
        <v>57.41</v>
      </c>
      <c r="F18583" s="761"/>
    </row>
    <row r="18584" spans="1:6" customFormat="1" ht="24.75">
      <c r="A18584" s="514">
        <v>91965</v>
      </c>
      <c r="B18584" s="275" t="s">
        <v>0</v>
      </c>
      <c r="C18584" s="1329" t="s">
        <v>11735</v>
      </c>
      <c r="D18584" s="514" t="s">
        <v>28</v>
      </c>
      <c r="E18584" s="673">
        <v>69.849999999999994</v>
      </c>
      <c r="F18584" s="761"/>
    </row>
    <row r="18585" spans="1:6" customFormat="1">
      <c r="A18585" s="514">
        <v>91964</v>
      </c>
      <c r="B18585" s="275" t="s">
        <v>0</v>
      </c>
      <c r="C18585" s="1329" t="s">
        <v>11734</v>
      </c>
      <c r="D18585" s="514" t="s">
        <v>28</v>
      </c>
      <c r="E18585" s="673">
        <v>58.46</v>
      </c>
      <c r="F18585" s="761"/>
    </row>
    <row r="18586" spans="1:6" customFormat="1" ht="24.75">
      <c r="A18586" s="514">
        <v>91973</v>
      </c>
      <c r="B18586" s="275" t="s">
        <v>0</v>
      </c>
      <c r="C18586" s="1329" t="s">
        <v>11743</v>
      </c>
      <c r="D18586" s="514" t="s">
        <v>28</v>
      </c>
      <c r="E18586" s="673">
        <v>98.09</v>
      </c>
      <c r="F18586" s="761"/>
    </row>
    <row r="18587" spans="1:6" customFormat="1" ht="24.75">
      <c r="A18587" s="514">
        <v>91972</v>
      </c>
      <c r="B18587" s="275" t="s">
        <v>0</v>
      </c>
      <c r="C18587" s="1329" t="s">
        <v>11742</v>
      </c>
      <c r="D18587" s="514" t="s">
        <v>28</v>
      </c>
      <c r="E18587" s="673">
        <v>81.77</v>
      </c>
      <c r="F18587" s="761"/>
    </row>
    <row r="18588" spans="1:6" customFormat="1">
      <c r="A18588" s="514">
        <v>91959</v>
      </c>
      <c r="B18588" s="275" t="s">
        <v>0</v>
      </c>
      <c r="C18588" s="1329" t="s">
        <v>11729</v>
      </c>
      <c r="D18588" s="514" t="s">
        <v>28</v>
      </c>
      <c r="E18588" s="673">
        <v>47.05</v>
      </c>
      <c r="F18588" s="761"/>
    </row>
    <row r="18589" spans="1:6" customFormat="1">
      <c r="A18589" s="514">
        <v>91958</v>
      </c>
      <c r="B18589" s="275" t="s">
        <v>0</v>
      </c>
      <c r="C18589" s="1329" t="s">
        <v>11728</v>
      </c>
      <c r="D18589" s="514" t="s">
        <v>28</v>
      </c>
      <c r="E18589" s="673">
        <v>35.659999999999997</v>
      </c>
      <c r="F18589" s="761"/>
    </row>
    <row r="18590" spans="1:6" customFormat="1" ht="24.75">
      <c r="A18590" s="514">
        <v>91971</v>
      </c>
      <c r="B18590" s="275" t="s">
        <v>0</v>
      </c>
      <c r="C18590" s="1329" t="s">
        <v>11741</v>
      </c>
      <c r="D18590" s="514" t="s">
        <v>28</v>
      </c>
      <c r="E18590" s="673">
        <v>91.24</v>
      </c>
      <c r="F18590" s="761"/>
    </row>
    <row r="18591" spans="1:6" customFormat="1">
      <c r="A18591" s="514">
        <v>91970</v>
      </c>
      <c r="B18591" s="275" t="s">
        <v>0</v>
      </c>
      <c r="C18591" s="1329" t="s">
        <v>11740</v>
      </c>
      <c r="D18591" s="514" t="s">
        <v>28</v>
      </c>
      <c r="E18591" s="673">
        <v>74.92</v>
      </c>
      <c r="F18591" s="761"/>
    </row>
    <row r="18592" spans="1:6" customFormat="1">
      <c r="A18592" s="514">
        <v>91967</v>
      </c>
      <c r="B18592" s="275" t="s">
        <v>0</v>
      </c>
      <c r="C18592" s="1329" t="s">
        <v>11737</v>
      </c>
      <c r="D18592" s="514" t="s">
        <v>28</v>
      </c>
      <c r="E18592" s="673">
        <v>63.12</v>
      </c>
      <c r="F18592" s="761"/>
    </row>
    <row r="18593" spans="1:6" customFormat="1">
      <c r="A18593" s="514">
        <v>91966</v>
      </c>
      <c r="B18593" s="275" t="s">
        <v>0</v>
      </c>
      <c r="C18593" s="1329" t="s">
        <v>11736</v>
      </c>
      <c r="D18593" s="514" t="s">
        <v>28</v>
      </c>
      <c r="E18593" s="673">
        <v>51.73</v>
      </c>
      <c r="F18593" s="761"/>
    </row>
    <row r="18594" spans="1:6" customFormat="1">
      <c r="A18594" s="514">
        <v>91975</v>
      </c>
      <c r="B18594" s="275" t="s">
        <v>0</v>
      </c>
      <c r="C18594" s="1329" t="s">
        <v>11745</v>
      </c>
      <c r="D18594" s="514" t="s">
        <v>28</v>
      </c>
      <c r="E18594" s="673">
        <v>84.45</v>
      </c>
      <c r="F18594" s="761"/>
    </row>
    <row r="18595" spans="1:6" customFormat="1">
      <c r="A18595" s="514">
        <v>91974</v>
      </c>
      <c r="B18595" s="275" t="s">
        <v>0</v>
      </c>
      <c r="C18595" s="1329" t="s">
        <v>11744</v>
      </c>
      <c r="D18595" s="514" t="s">
        <v>28</v>
      </c>
      <c r="E18595" s="673">
        <v>68.13</v>
      </c>
      <c r="F18595" s="761"/>
    </row>
    <row r="18596" spans="1:6" customFormat="1">
      <c r="A18596" s="514">
        <v>91977</v>
      </c>
      <c r="B18596" s="275" t="s">
        <v>0</v>
      </c>
      <c r="C18596" s="1329" t="s">
        <v>11747</v>
      </c>
      <c r="D18596" s="514" t="s">
        <v>28</v>
      </c>
      <c r="E18596" s="673">
        <v>116.65</v>
      </c>
      <c r="F18596" s="761"/>
    </row>
    <row r="18597" spans="1:6" customFormat="1">
      <c r="A18597" s="514">
        <v>91976</v>
      </c>
      <c r="B18597" s="275" t="s">
        <v>0</v>
      </c>
      <c r="C18597" s="1329" t="s">
        <v>11746</v>
      </c>
      <c r="D18597" s="514" t="s">
        <v>28</v>
      </c>
      <c r="E18597" s="673">
        <v>100.33</v>
      </c>
      <c r="F18597" s="761"/>
    </row>
    <row r="18598" spans="1:6" customFormat="1">
      <c r="A18598" s="514">
        <v>91874</v>
      </c>
      <c r="B18598" s="275" t="s">
        <v>0</v>
      </c>
      <c r="C18598" s="1329" t="s">
        <v>11649</v>
      </c>
      <c r="D18598" s="514" t="s">
        <v>28</v>
      </c>
      <c r="E18598" s="673">
        <v>7.88</v>
      </c>
      <c r="F18598" s="761"/>
    </row>
    <row r="18599" spans="1:6" customFormat="1">
      <c r="A18599" s="514">
        <v>91878</v>
      </c>
      <c r="B18599" s="275" t="s">
        <v>0</v>
      </c>
      <c r="C18599" s="1329" t="s">
        <v>11653</v>
      </c>
      <c r="D18599" s="514" t="s">
        <v>28</v>
      </c>
      <c r="E18599" s="673">
        <v>6.22</v>
      </c>
      <c r="F18599" s="761"/>
    </row>
    <row r="18600" spans="1:6" customFormat="1">
      <c r="A18600" s="514">
        <v>91882</v>
      </c>
      <c r="B18600" s="275" t="s">
        <v>0</v>
      </c>
      <c r="C18600" s="1329" t="s">
        <v>11657</v>
      </c>
      <c r="D18600" s="514" t="s">
        <v>28</v>
      </c>
      <c r="E18600" s="673">
        <v>11.31</v>
      </c>
      <c r="F18600" s="761"/>
    </row>
    <row r="18601" spans="1:6" customFormat="1">
      <c r="A18601" s="514">
        <v>91875</v>
      </c>
      <c r="B18601" s="275" t="s">
        <v>0</v>
      </c>
      <c r="C18601" s="1329" t="s">
        <v>11650</v>
      </c>
      <c r="D18601" s="514" t="s">
        <v>28</v>
      </c>
      <c r="E18601" s="673">
        <v>9.27</v>
      </c>
      <c r="F18601" s="761"/>
    </row>
    <row r="18602" spans="1:6" customFormat="1">
      <c r="A18602" s="514">
        <v>91879</v>
      </c>
      <c r="B18602" s="275" t="s">
        <v>0</v>
      </c>
      <c r="C18602" s="1329" t="s">
        <v>11654</v>
      </c>
      <c r="D18602" s="514" t="s">
        <v>28</v>
      </c>
      <c r="E18602" s="673">
        <v>7.61</v>
      </c>
      <c r="F18602" s="761"/>
    </row>
    <row r="18603" spans="1:6" customFormat="1">
      <c r="A18603" s="514">
        <v>91884</v>
      </c>
      <c r="B18603" s="275" t="s">
        <v>0</v>
      </c>
      <c r="C18603" s="1329" t="s">
        <v>11658</v>
      </c>
      <c r="D18603" s="514" t="s">
        <v>28</v>
      </c>
      <c r="E18603" s="673">
        <v>12.7</v>
      </c>
      <c r="F18603" s="761"/>
    </row>
    <row r="18604" spans="1:6" customFormat="1">
      <c r="A18604" s="514">
        <v>91876</v>
      </c>
      <c r="B18604" s="275" t="s">
        <v>0</v>
      </c>
      <c r="C18604" s="1329" t="s">
        <v>11651</v>
      </c>
      <c r="D18604" s="514" t="s">
        <v>28</v>
      </c>
      <c r="E18604" s="673">
        <v>11.17</v>
      </c>
      <c r="F18604" s="761"/>
    </row>
    <row r="18605" spans="1:6" customFormat="1">
      <c r="A18605" s="514">
        <v>91880</v>
      </c>
      <c r="B18605" s="275" t="s">
        <v>0</v>
      </c>
      <c r="C18605" s="1329" t="s">
        <v>11655</v>
      </c>
      <c r="D18605" s="514" t="s">
        <v>28</v>
      </c>
      <c r="E18605" s="673">
        <v>9.51</v>
      </c>
      <c r="F18605" s="761"/>
    </row>
    <row r="18606" spans="1:6" customFormat="1">
      <c r="A18606" s="514">
        <v>91885</v>
      </c>
      <c r="B18606" s="275" t="s">
        <v>0</v>
      </c>
      <c r="C18606" s="1329" t="s">
        <v>11659</v>
      </c>
      <c r="D18606" s="514" t="s">
        <v>28</v>
      </c>
      <c r="E18606" s="673">
        <v>14.53</v>
      </c>
      <c r="F18606" s="761"/>
    </row>
    <row r="18607" spans="1:6" customFormat="1">
      <c r="A18607" s="514">
        <v>91877</v>
      </c>
      <c r="B18607" s="275" t="s">
        <v>0</v>
      </c>
      <c r="C18607" s="1329" t="s">
        <v>11652</v>
      </c>
      <c r="D18607" s="514" t="s">
        <v>28</v>
      </c>
      <c r="E18607" s="673">
        <v>13.77</v>
      </c>
      <c r="F18607" s="761"/>
    </row>
    <row r="18608" spans="1:6" customFormat="1">
      <c r="A18608" s="514">
        <v>91881</v>
      </c>
      <c r="B18608" s="275" t="s">
        <v>0</v>
      </c>
      <c r="C18608" s="1329" t="s">
        <v>11656</v>
      </c>
      <c r="D18608" s="514" t="s">
        <v>28</v>
      </c>
      <c r="E18608" s="673">
        <v>12.11</v>
      </c>
      <c r="F18608" s="761"/>
    </row>
    <row r="18609" spans="1:6" customFormat="1">
      <c r="A18609" s="514">
        <v>91886</v>
      </c>
      <c r="B18609" s="275" t="s">
        <v>0</v>
      </c>
      <c r="C18609" s="1329" t="s">
        <v>11660</v>
      </c>
      <c r="D18609" s="514" t="s">
        <v>28</v>
      </c>
      <c r="E18609" s="673">
        <v>17.079999999999998</v>
      </c>
      <c r="F18609" s="761"/>
    </row>
    <row r="18610" spans="1:6" customFormat="1">
      <c r="A18610" s="514">
        <v>91945</v>
      </c>
      <c r="B18610" s="275" t="s">
        <v>0</v>
      </c>
      <c r="C18610" s="1329" t="s">
        <v>11716</v>
      </c>
      <c r="D18610" s="514" t="s">
        <v>28</v>
      </c>
      <c r="E18610" s="673">
        <v>14.77</v>
      </c>
      <c r="F18610" s="761"/>
    </row>
    <row r="18611" spans="1:6" customFormat="1">
      <c r="A18611" s="514">
        <v>91947</v>
      </c>
      <c r="B18611" s="275" t="s">
        <v>0</v>
      </c>
      <c r="C18611" s="1329" t="s">
        <v>11718</v>
      </c>
      <c r="D18611" s="514" t="s">
        <v>28</v>
      </c>
      <c r="E18611" s="673">
        <v>9.2799999999999994</v>
      </c>
      <c r="F18611" s="761"/>
    </row>
    <row r="18612" spans="1:6" customFormat="1">
      <c r="A18612" s="514">
        <v>91946</v>
      </c>
      <c r="B18612" s="275" t="s">
        <v>0</v>
      </c>
      <c r="C18612" s="1329" t="s">
        <v>11717</v>
      </c>
      <c r="D18612" s="514" t="s">
        <v>28</v>
      </c>
      <c r="E18612" s="673">
        <v>11.39</v>
      </c>
      <c r="F18612" s="761"/>
    </row>
    <row r="18613" spans="1:6" customFormat="1">
      <c r="A18613" s="514">
        <v>91949</v>
      </c>
      <c r="B18613" s="275" t="s">
        <v>0</v>
      </c>
      <c r="C18613" s="1329" t="s">
        <v>11719</v>
      </c>
      <c r="D18613" s="514" t="s">
        <v>28</v>
      </c>
      <c r="E18613" s="673">
        <v>20.440000000000001</v>
      </c>
      <c r="F18613" s="761"/>
    </row>
    <row r="18614" spans="1:6" customFormat="1">
      <c r="A18614" s="514">
        <v>91951</v>
      </c>
      <c r="B18614" s="275" t="s">
        <v>0</v>
      </c>
      <c r="C18614" s="1329" t="s">
        <v>11721</v>
      </c>
      <c r="D18614" s="514" t="s">
        <v>28</v>
      </c>
      <c r="E18614" s="673">
        <v>13.87</v>
      </c>
      <c r="F18614" s="761"/>
    </row>
    <row r="18615" spans="1:6" customFormat="1">
      <c r="A18615" s="514">
        <v>91950</v>
      </c>
      <c r="B18615" s="275" t="s">
        <v>0</v>
      </c>
      <c r="C18615" s="1329" t="s">
        <v>11720</v>
      </c>
      <c r="D18615" s="514" t="s">
        <v>28</v>
      </c>
      <c r="E18615" s="673">
        <v>16.32</v>
      </c>
      <c r="F18615" s="761"/>
    </row>
    <row r="18616" spans="1:6" customFormat="1">
      <c r="A18616" s="514">
        <v>91992</v>
      </c>
      <c r="B18616" s="275" t="s">
        <v>0</v>
      </c>
      <c r="C18616" s="1329" t="s">
        <v>11762</v>
      </c>
      <c r="D18616" s="514" t="s">
        <v>28</v>
      </c>
      <c r="E18616" s="673">
        <v>47.82</v>
      </c>
      <c r="F18616" s="761"/>
    </row>
    <row r="18617" spans="1:6" customFormat="1">
      <c r="A18617" s="514">
        <v>91990</v>
      </c>
      <c r="B18617" s="275" t="s">
        <v>0</v>
      </c>
      <c r="C18617" s="1329" t="s">
        <v>11760</v>
      </c>
      <c r="D18617" s="514" t="s">
        <v>28</v>
      </c>
      <c r="E18617" s="673">
        <v>36.43</v>
      </c>
      <c r="F18617" s="761"/>
    </row>
    <row r="18618" spans="1:6" customFormat="1">
      <c r="A18618" s="514">
        <v>91993</v>
      </c>
      <c r="B18618" s="275" t="s">
        <v>0</v>
      </c>
      <c r="C18618" s="1329" t="s">
        <v>11763</v>
      </c>
      <c r="D18618" s="514" t="s">
        <v>28</v>
      </c>
      <c r="E18618" s="673">
        <v>49.84</v>
      </c>
      <c r="F18618" s="761"/>
    </row>
    <row r="18619" spans="1:6" customFormat="1">
      <c r="A18619" s="514">
        <v>91991</v>
      </c>
      <c r="B18619" s="275" t="s">
        <v>0</v>
      </c>
      <c r="C18619" s="1329" t="s">
        <v>11761</v>
      </c>
      <c r="D18619" s="514" t="s">
        <v>28</v>
      </c>
      <c r="E18619" s="673">
        <v>38.450000000000003</v>
      </c>
      <c r="F18619" s="761"/>
    </row>
    <row r="18620" spans="1:6" customFormat="1">
      <c r="A18620" s="514">
        <v>92000</v>
      </c>
      <c r="B18620" s="275" t="s">
        <v>0</v>
      </c>
      <c r="C18620" s="1329" t="s">
        <v>11770</v>
      </c>
      <c r="D18620" s="514" t="s">
        <v>28</v>
      </c>
      <c r="E18620" s="673">
        <v>32.44</v>
      </c>
      <c r="F18620" s="761"/>
    </row>
    <row r="18621" spans="1:6" customFormat="1">
      <c r="A18621" s="514">
        <v>91998</v>
      </c>
      <c r="B18621" s="275" t="s">
        <v>0</v>
      </c>
      <c r="C18621" s="1329" t="s">
        <v>11768</v>
      </c>
      <c r="D18621" s="514" t="s">
        <v>28</v>
      </c>
      <c r="E18621" s="673">
        <v>21.05</v>
      </c>
      <c r="F18621" s="761"/>
    </row>
    <row r="18622" spans="1:6" customFormat="1">
      <c r="A18622" s="514">
        <v>92001</v>
      </c>
      <c r="B18622" s="275" t="s">
        <v>0</v>
      </c>
      <c r="C18622" s="1329" t="s">
        <v>11771</v>
      </c>
      <c r="D18622" s="514" t="s">
        <v>28</v>
      </c>
      <c r="E18622" s="673">
        <v>34.46</v>
      </c>
      <c r="F18622" s="761"/>
    </row>
    <row r="18623" spans="1:6" customFormat="1">
      <c r="A18623" s="514">
        <v>91999</v>
      </c>
      <c r="B18623" s="275" t="s">
        <v>0</v>
      </c>
      <c r="C18623" s="1329" t="s">
        <v>11769</v>
      </c>
      <c r="D18623" s="514" t="s">
        <v>28</v>
      </c>
      <c r="E18623" s="673">
        <v>23.07</v>
      </c>
      <c r="F18623" s="761"/>
    </row>
    <row r="18624" spans="1:6" customFormat="1">
      <c r="A18624" s="514">
        <v>92008</v>
      </c>
      <c r="B18624" s="275" t="s">
        <v>0</v>
      </c>
      <c r="C18624" s="1329" t="s">
        <v>11778</v>
      </c>
      <c r="D18624" s="514" t="s">
        <v>28</v>
      </c>
      <c r="E18624" s="673">
        <v>49.9</v>
      </c>
      <c r="F18624" s="761"/>
    </row>
    <row r="18625" spans="1:6" customFormat="1">
      <c r="A18625" s="514">
        <v>92006</v>
      </c>
      <c r="B18625" s="275" t="s">
        <v>0</v>
      </c>
      <c r="C18625" s="1329" t="s">
        <v>11776</v>
      </c>
      <c r="D18625" s="514" t="s">
        <v>28</v>
      </c>
      <c r="E18625" s="673">
        <v>38.51</v>
      </c>
      <c r="F18625" s="761"/>
    </row>
    <row r="18626" spans="1:6" customFormat="1">
      <c r="A18626" s="514">
        <v>92009</v>
      </c>
      <c r="B18626" s="275" t="s">
        <v>0</v>
      </c>
      <c r="C18626" s="1329" t="s">
        <v>11779</v>
      </c>
      <c r="D18626" s="514" t="s">
        <v>28</v>
      </c>
      <c r="E18626" s="673">
        <v>53.94</v>
      </c>
      <c r="F18626" s="761"/>
    </row>
    <row r="18627" spans="1:6" customFormat="1">
      <c r="A18627" s="514">
        <v>92007</v>
      </c>
      <c r="B18627" s="275" t="s">
        <v>0</v>
      </c>
      <c r="C18627" s="1329" t="s">
        <v>11777</v>
      </c>
      <c r="D18627" s="514" t="s">
        <v>28</v>
      </c>
      <c r="E18627" s="673">
        <v>42.55</v>
      </c>
      <c r="F18627" s="761"/>
    </row>
    <row r="18628" spans="1:6" customFormat="1">
      <c r="A18628" s="514">
        <v>92016</v>
      </c>
      <c r="B18628" s="275" t="s">
        <v>0</v>
      </c>
      <c r="C18628" s="1329" t="s">
        <v>11786</v>
      </c>
      <c r="D18628" s="514" t="s">
        <v>28</v>
      </c>
      <c r="E18628" s="673">
        <v>67.36</v>
      </c>
      <c r="F18628" s="761"/>
    </row>
    <row r="18629" spans="1:6" customFormat="1">
      <c r="A18629" s="514">
        <v>92014</v>
      </c>
      <c r="B18629" s="275" t="s">
        <v>0</v>
      </c>
      <c r="C18629" s="1329" t="s">
        <v>11784</v>
      </c>
      <c r="D18629" s="514" t="s">
        <v>28</v>
      </c>
      <c r="E18629" s="673">
        <v>55.97</v>
      </c>
      <c r="F18629" s="761"/>
    </row>
    <row r="18630" spans="1:6" customFormat="1">
      <c r="A18630" s="514">
        <v>92017</v>
      </c>
      <c r="B18630" s="275" t="s">
        <v>0</v>
      </c>
      <c r="C18630" s="1329" t="s">
        <v>11787</v>
      </c>
      <c r="D18630" s="514" t="s">
        <v>28</v>
      </c>
      <c r="E18630" s="673">
        <v>73.42</v>
      </c>
      <c r="F18630" s="761"/>
    </row>
    <row r="18631" spans="1:6" customFormat="1">
      <c r="A18631" s="514">
        <v>92015</v>
      </c>
      <c r="B18631" s="275" t="s">
        <v>0</v>
      </c>
      <c r="C18631" s="1329" t="s">
        <v>11785</v>
      </c>
      <c r="D18631" s="514" t="s">
        <v>28</v>
      </c>
      <c r="E18631" s="673">
        <v>62.03</v>
      </c>
      <c r="F18631" s="761"/>
    </row>
    <row r="18632" spans="1:6" customFormat="1">
      <c r="A18632" s="514">
        <v>92019</v>
      </c>
      <c r="B18632" s="275" t="s">
        <v>0</v>
      </c>
      <c r="C18632" s="1329" t="s">
        <v>11789</v>
      </c>
      <c r="D18632" s="514" t="s">
        <v>28</v>
      </c>
      <c r="E18632" s="673">
        <v>90.38</v>
      </c>
      <c r="F18632" s="761"/>
    </row>
    <row r="18633" spans="1:6" customFormat="1">
      <c r="A18633" s="514">
        <v>92018</v>
      </c>
      <c r="B18633" s="275" t="s">
        <v>0</v>
      </c>
      <c r="C18633" s="1329" t="s">
        <v>11788</v>
      </c>
      <c r="D18633" s="514" t="s">
        <v>28</v>
      </c>
      <c r="E18633" s="673">
        <v>74.06</v>
      </c>
      <c r="F18633" s="761"/>
    </row>
    <row r="18634" spans="1:6" customFormat="1">
      <c r="A18634" s="514">
        <v>92021</v>
      </c>
      <c r="B18634" s="275" t="s">
        <v>0</v>
      </c>
      <c r="C18634" s="1329" t="s">
        <v>11791</v>
      </c>
      <c r="D18634" s="514" t="s">
        <v>28</v>
      </c>
      <c r="E18634" s="673">
        <v>125.58</v>
      </c>
      <c r="F18634" s="761"/>
    </row>
    <row r="18635" spans="1:6" customFormat="1">
      <c r="A18635" s="514">
        <v>92020</v>
      </c>
      <c r="B18635" s="275" t="s">
        <v>0</v>
      </c>
      <c r="C18635" s="1329" t="s">
        <v>11790</v>
      </c>
      <c r="D18635" s="514" t="s">
        <v>28</v>
      </c>
      <c r="E18635" s="673">
        <v>109.26</v>
      </c>
      <c r="F18635" s="761"/>
    </row>
    <row r="18636" spans="1:6" customFormat="1">
      <c r="A18636" s="514">
        <v>91996</v>
      </c>
      <c r="B18636" s="275" t="s">
        <v>0</v>
      </c>
      <c r="C18636" s="1329" t="s">
        <v>11766</v>
      </c>
      <c r="D18636" s="514" t="s">
        <v>28</v>
      </c>
      <c r="E18636" s="673">
        <v>36.72</v>
      </c>
      <c r="F18636" s="761"/>
    </row>
    <row r="18637" spans="1:6" customFormat="1">
      <c r="A18637" s="514">
        <v>91994</v>
      </c>
      <c r="B18637" s="275" t="s">
        <v>0</v>
      </c>
      <c r="C18637" s="1329" t="s">
        <v>11764</v>
      </c>
      <c r="D18637" s="514" t="s">
        <v>28</v>
      </c>
      <c r="E18637" s="673">
        <v>25.33</v>
      </c>
      <c r="F18637" s="761"/>
    </row>
    <row r="18638" spans="1:6" customFormat="1">
      <c r="A18638" s="514">
        <v>91997</v>
      </c>
      <c r="B18638" s="275" t="s">
        <v>0</v>
      </c>
      <c r="C18638" s="1329" t="s">
        <v>11767</v>
      </c>
      <c r="D18638" s="514" t="s">
        <v>28</v>
      </c>
      <c r="E18638" s="673">
        <v>38.74</v>
      </c>
      <c r="F18638" s="761"/>
    </row>
    <row r="18639" spans="1:6" customFormat="1">
      <c r="A18639" s="514">
        <v>91995</v>
      </c>
      <c r="B18639" s="275" t="s">
        <v>0</v>
      </c>
      <c r="C18639" s="1329" t="s">
        <v>11765</v>
      </c>
      <c r="D18639" s="514" t="s">
        <v>28</v>
      </c>
      <c r="E18639" s="673">
        <v>27.35</v>
      </c>
      <c r="F18639" s="761"/>
    </row>
    <row r="18640" spans="1:6" customFormat="1">
      <c r="A18640" s="514">
        <v>92004</v>
      </c>
      <c r="B18640" s="275" t="s">
        <v>0</v>
      </c>
      <c r="C18640" s="1329" t="s">
        <v>11774</v>
      </c>
      <c r="D18640" s="514" t="s">
        <v>28</v>
      </c>
      <c r="E18640" s="673">
        <v>58.53</v>
      </c>
      <c r="F18640" s="761"/>
    </row>
    <row r="18641" spans="1:6" customFormat="1">
      <c r="A18641" s="514">
        <v>92002</v>
      </c>
      <c r="B18641" s="275" t="s">
        <v>0</v>
      </c>
      <c r="C18641" s="1329" t="s">
        <v>11772</v>
      </c>
      <c r="D18641" s="514" t="s">
        <v>28</v>
      </c>
      <c r="E18641" s="673">
        <v>47.14</v>
      </c>
      <c r="F18641" s="761"/>
    </row>
    <row r="18642" spans="1:6" customFormat="1">
      <c r="A18642" s="514">
        <v>92005</v>
      </c>
      <c r="B18642" s="275" t="s">
        <v>0</v>
      </c>
      <c r="C18642" s="1329" t="s">
        <v>11775</v>
      </c>
      <c r="D18642" s="514" t="s">
        <v>28</v>
      </c>
      <c r="E18642" s="673">
        <v>62.57</v>
      </c>
      <c r="F18642" s="761"/>
    </row>
    <row r="18643" spans="1:6" customFormat="1">
      <c r="A18643" s="514">
        <v>92003</v>
      </c>
      <c r="B18643" s="275" t="s">
        <v>0</v>
      </c>
      <c r="C18643" s="1329" t="s">
        <v>11773</v>
      </c>
      <c r="D18643" s="514" t="s">
        <v>28</v>
      </c>
      <c r="E18643" s="673">
        <v>51.18</v>
      </c>
      <c r="F18643" s="761"/>
    </row>
    <row r="18644" spans="1:6" customFormat="1">
      <c r="A18644" s="514">
        <v>92012</v>
      </c>
      <c r="B18644" s="275" t="s">
        <v>0</v>
      </c>
      <c r="C18644" s="1329" t="s">
        <v>11782</v>
      </c>
      <c r="D18644" s="514" t="s">
        <v>28</v>
      </c>
      <c r="E18644" s="673">
        <v>80.27</v>
      </c>
      <c r="F18644" s="761"/>
    </row>
    <row r="18645" spans="1:6" customFormat="1">
      <c r="A18645" s="514">
        <v>92010</v>
      </c>
      <c r="B18645" s="275" t="s">
        <v>0</v>
      </c>
      <c r="C18645" s="1329" t="s">
        <v>11780</v>
      </c>
      <c r="D18645" s="514" t="s">
        <v>28</v>
      </c>
      <c r="E18645" s="673">
        <v>68.88</v>
      </c>
      <c r="F18645" s="761"/>
    </row>
    <row r="18646" spans="1:6" customFormat="1">
      <c r="A18646" s="514">
        <v>92013</v>
      </c>
      <c r="B18646" s="275" t="s">
        <v>0</v>
      </c>
      <c r="C18646" s="1329" t="s">
        <v>11783</v>
      </c>
      <c r="D18646" s="514" t="s">
        <v>28</v>
      </c>
      <c r="E18646" s="673">
        <v>86.33</v>
      </c>
      <c r="F18646" s="761"/>
    </row>
    <row r="18647" spans="1:6" customFormat="1">
      <c r="A18647" s="514">
        <v>92011</v>
      </c>
      <c r="B18647" s="275" t="s">
        <v>0</v>
      </c>
      <c r="C18647" s="1329" t="s">
        <v>11781</v>
      </c>
      <c r="D18647" s="514" t="s">
        <v>28</v>
      </c>
      <c r="E18647" s="673">
        <v>74.94</v>
      </c>
      <c r="F18647" s="761"/>
    </row>
    <row r="18648" spans="1:6" customFormat="1">
      <c r="A18648" s="514">
        <v>95777</v>
      </c>
      <c r="B18648" s="275" t="s">
        <v>0</v>
      </c>
      <c r="C18648" s="1329" t="s">
        <v>9442</v>
      </c>
      <c r="D18648" s="514" t="s">
        <v>28</v>
      </c>
      <c r="E18648" s="673">
        <v>31.69</v>
      </c>
      <c r="F18648" s="761"/>
    </row>
    <row r="18649" spans="1:6" customFormat="1">
      <c r="A18649" s="514">
        <v>95780</v>
      </c>
      <c r="B18649" s="275" t="s">
        <v>0</v>
      </c>
      <c r="C18649" s="1329" t="s">
        <v>9445</v>
      </c>
      <c r="D18649" s="514" t="s">
        <v>28</v>
      </c>
      <c r="E18649" s="673">
        <v>38.21</v>
      </c>
      <c r="F18649" s="761"/>
    </row>
    <row r="18650" spans="1:6" customFormat="1">
      <c r="A18650" s="514">
        <v>95783</v>
      </c>
      <c r="B18650" s="275" t="s">
        <v>0</v>
      </c>
      <c r="C18650" s="1329" t="s">
        <v>25097</v>
      </c>
      <c r="D18650" s="514" t="s">
        <v>28</v>
      </c>
      <c r="E18650" s="673">
        <v>0</v>
      </c>
      <c r="F18650" s="761"/>
    </row>
    <row r="18651" spans="1:6" customFormat="1">
      <c r="A18651" s="514">
        <v>95778</v>
      </c>
      <c r="B18651" s="275" t="s">
        <v>0</v>
      </c>
      <c r="C18651" s="1329" t="s">
        <v>9443</v>
      </c>
      <c r="D18651" s="514" t="s">
        <v>28</v>
      </c>
      <c r="E18651" s="673">
        <v>35.21</v>
      </c>
      <c r="F18651" s="761"/>
    </row>
    <row r="18652" spans="1:6" customFormat="1">
      <c r="A18652" s="514">
        <v>95781</v>
      </c>
      <c r="B18652" s="275" t="s">
        <v>0</v>
      </c>
      <c r="C18652" s="1329" t="s">
        <v>9446</v>
      </c>
      <c r="D18652" s="514" t="s">
        <v>28</v>
      </c>
      <c r="E18652" s="673">
        <v>42.89</v>
      </c>
      <c r="F18652" s="761"/>
    </row>
    <row r="18653" spans="1:6" customFormat="1">
      <c r="A18653" s="514">
        <v>95784</v>
      </c>
      <c r="B18653" s="275" t="s">
        <v>0</v>
      </c>
      <c r="C18653" s="1329" t="s">
        <v>25098</v>
      </c>
      <c r="D18653" s="514" t="s">
        <v>28</v>
      </c>
      <c r="E18653" s="673">
        <v>0</v>
      </c>
      <c r="F18653" s="761"/>
    </row>
    <row r="18654" spans="1:6" customFormat="1">
      <c r="A18654" s="514">
        <v>95782</v>
      </c>
      <c r="B18654" s="275" t="s">
        <v>0</v>
      </c>
      <c r="C18654" s="1329" t="s">
        <v>9447</v>
      </c>
      <c r="D18654" s="514" t="s">
        <v>28</v>
      </c>
      <c r="E18654" s="673">
        <v>41.14</v>
      </c>
      <c r="F18654" s="761"/>
    </row>
    <row r="18655" spans="1:6" customFormat="1">
      <c r="A18655" s="514">
        <v>95779</v>
      </c>
      <c r="B18655" s="275" t="s">
        <v>0</v>
      </c>
      <c r="C18655" s="1329" t="s">
        <v>9444</v>
      </c>
      <c r="D18655" s="514" t="s">
        <v>28</v>
      </c>
      <c r="E18655" s="673">
        <v>29.13</v>
      </c>
      <c r="F18655" s="761"/>
    </row>
    <row r="18656" spans="1:6" customFormat="1">
      <c r="A18656" s="514">
        <v>95785</v>
      </c>
      <c r="B18656" s="275" t="s">
        <v>0</v>
      </c>
      <c r="C18656" s="1329" t="s">
        <v>9448</v>
      </c>
      <c r="D18656" s="514" t="s">
        <v>28</v>
      </c>
      <c r="E18656" s="673">
        <v>49.05</v>
      </c>
      <c r="F18656" s="761"/>
    </row>
    <row r="18657" spans="1:6" customFormat="1">
      <c r="A18657" s="514">
        <v>95792</v>
      </c>
      <c r="B18657" s="275" t="s">
        <v>0</v>
      </c>
      <c r="C18657" s="1329" t="s">
        <v>25099</v>
      </c>
      <c r="D18657" s="514" t="s">
        <v>28</v>
      </c>
      <c r="E18657" s="673">
        <v>0</v>
      </c>
      <c r="F18657" s="761"/>
    </row>
    <row r="18658" spans="1:6" customFormat="1">
      <c r="A18658" s="514">
        <v>95793</v>
      </c>
      <c r="B18658" s="275" t="s">
        <v>0</v>
      </c>
      <c r="C18658" s="1329" t="s">
        <v>25100</v>
      </c>
      <c r="D18658" s="514" t="s">
        <v>28</v>
      </c>
      <c r="E18658" s="673">
        <v>0</v>
      </c>
      <c r="F18658" s="761"/>
    </row>
    <row r="18659" spans="1:6" customFormat="1">
      <c r="A18659" s="514">
        <v>95794</v>
      </c>
      <c r="B18659" s="275" t="s">
        <v>0</v>
      </c>
      <c r="C18659" s="1329" t="s">
        <v>25101</v>
      </c>
      <c r="D18659" s="514" t="s">
        <v>28</v>
      </c>
      <c r="E18659" s="673">
        <v>0</v>
      </c>
      <c r="F18659" s="761"/>
    </row>
    <row r="18660" spans="1:6" customFormat="1">
      <c r="A18660" s="514">
        <v>95786</v>
      </c>
      <c r="B18660" s="275" t="s">
        <v>0</v>
      </c>
      <c r="C18660" s="1329" t="s">
        <v>25102</v>
      </c>
      <c r="D18660" s="514" t="s">
        <v>28</v>
      </c>
      <c r="E18660" s="673">
        <v>0</v>
      </c>
      <c r="F18660" s="761"/>
    </row>
    <row r="18661" spans="1:6" customFormat="1">
      <c r="A18661" s="514">
        <v>95788</v>
      </c>
      <c r="B18661" s="275" t="s">
        <v>0</v>
      </c>
      <c r="C18661" s="1329" t="s">
        <v>25103</v>
      </c>
      <c r="D18661" s="514" t="s">
        <v>28</v>
      </c>
      <c r="E18661" s="673">
        <v>0</v>
      </c>
      <c r="F18661" s="761"/>
    </row>
    <row r="18662" spans="1:6" customFormat="1">
      <c r="A18662" s="514">
        <v>95790</v>
      </c>
      <c r="B18662" s="275" t="s">
        <v>0</v>
      </c>
      <c r="C18662" s="1329" t="s">
        <v>25104</v>
      </c>
      <c r="D18662" s="514" t="s">
        <v>28</v>
      </c>
      <c r="E18662" s="673">
        <v>0</v>
      </c>
      <c r="F18662" s="761"/>
    </row>
    <row r="18663" spans="1:6" customFormat="1">
      <c r="A18663" s="514">
        <v>95787</v>
      </c>
      <c r="B18663" s="275" t="s">
        <v>0</v>
      </c>
      <c r="C18663" s="1329" t="s">
        <v>9449</v>
      </c>
      <c r="D18663" s="514" t="s">
        <v>28</v>
      </c>
      <c r="E18663" s="673">
        <v>34.51</v>
      </c>
      <c r="F18663" s="761"/>
    </row>
    <row r="18664" spans="1:6" customFormat="1">
      <c r="A18664" s="514">
        <v>95789</v>
      </c>
      <c r="B18664" s="275" t="s">
        <v>0</v>
      </c>
      <c r="C18664" s="1329" t="s">
        <v>9450</v>
      </c>
      <c r="D18664" s="514" t="s">
        <v>28</v>
      </c>
      <c r="E18664" s="673">
        <v>48.01</v>
      </c>
      <c r="F18664" s="761"/>
    </row>
    <row r="18665" spans="1:6" customFormat="1">
      <c r="A18665" s="514">
        <v>95791</v>
      </c>
      <c r="B18665" s="275" t="s">
        <v>0</v>
      </c>
      <c r="C18665" s="1329" t="s">
        <v>9451</v>
      </c>
      <c r="D18665" s="514" t="s">
        <v>28</v>
      </c>
      <c r="E18665" s="673">
        <v>67.86</v>
      </c>
      <c r="F18665" s="761"/>
    </row>
    <row r="18666" spans="1:6" customFormat="1">
      <c r="A18666" s="514">
        <v>95795</v>
      </c>
      <c r="B18666" s="275" t="s">
        <v>0</v>
      </c>
      <c r="C18666" s="1329" t="s">
        <v>9452</v>
      </c>
      <c r="D18666" s="514" t="s">
        <v>28</v>
      </c>
      <c r="E18666" s="673">
        <v>39.42</v>
      </c>
      <c r="F18666" s="761"/>
    </row>
    <row r="18667" spans="1:6" customFormat="1">
      <c r="A18667" s="514">
        <v>95796</v>
      </c>
      <c r="B18667" s="275" t="s">
        <v>0</v>
      </c>
      <c r="C18667" s="1329" t="s">
        <v>9453</v>
      </c>
      <c r="D18667" s="514" t="s">
        <v>28</v>
      </c>
      <c r="E18667" s="673">
        <v>56.47</v>
      </c>
      <c r="F18667" s="761"/>
    </row>
    <row r="18668" spans="1:6" customFormat="1">
      <c r="A18668" s="514">
        <v>95797</v>
      </c>
      <c r="B18668" s="275" t="s">
        <v>0</v>
      </c>
      <c r="C18668" s="1329" t="s">
        <v>9454</v>
      </c>
      <c r="D18668" s="514" t="s">
        <v>28</v>
      </c>
      <c r="E18668" s="673">
        <v>78.959999999999994</v>
      </c>
      <c r="F18668" s="761"/>
    </row>
    <row r="18669" spans="1:6" customFormat="1">
      <c r="A18669" s="514">
        <v>95798</v>
      </c>
      <c r="B18669" s="275" t="s">
        <v>0</v>
      </c>
      <c r="C18669" s="1329" t="s">
        <v>25105</v>
      </c>
      <c r="D18669" s="514" t="s">
        <v>28</v>
      </c>
      <c r="E18669" s="673">
        <v>0</v>
      </c>
      <c r="F18669" s="761"/>
    </row>
    <row r="18670" spans="1:6" customFormat="1">
      <c r="A18670" s="514">
        <v>95799</v>
      </c>
      <c r="B18670" s="275" t="s">
        <v>0</v>
      </c>
      <c r="C18670" s="1329" t="s">
        <v>25106</v>
      </c>
      <c r="D18670" s="514" t="s">
        <v>28</v>
      </c>
      <c r="E18670" s="673">
        <v>0</v>
      </c>
      <c r="F18670" s="761"/>
    </row>
    <row r="18671" spans="1:6" customFormat="1">
      <c r="A18671" s="514">
        <v>95800</v>
      </c>
      <c r="B18671" s="275" t="s">
        <v>0</v>
      </c>
      <c r="C18671" s="1329" t="s">
        <v>25107</v>
      </c>
      <c r="D18671" s="514" t="s">
        <v>28</v>
      </c>
      <c r="E18671" s="673">
        <v>0</v>
      </c>
      <c r="F18671" s="761"/>
    </row>
    <row r="18672" spans="1:6" customFormat="1">
      <c r="A18672" s="514">
        <v>95801</v>
      </c>
      <c r="B18672" s="275" t="s">
        <v>0</v>
      </c>
      <c r="C18672" s="1329" t="s">
        <v>9455</v>
      </c>
      <c r="D18672" s="514" t="s">
        <v>28</v>
      </c>
      <c r="E18672" s="673">
        <v>47.81</v>
      </c>
      <c r="F18672" s="761"/>
    </row>
    <row r="18673" spans="1:6" customFormat="1">
      <c r="A18673" s="514">
        <v>95802</v>
      </c>
      <c r="B18673" s="275" t="s">
        <v>0</v>
      </c>
      <c r="C18673" s="1329" t="s">
        <v>9456</v>
      </c>
      <c r="D18673" s="514" t="s">
        <v>28</v>
      </c>
      <c r="E18673" s="673">
        <v>59.04</v>
      </c>
      <c r="F18673" s="761"/>
    </row>
    <row r="18674" spans="1:6" customFormat="1">
      <c r="A18674" s="514">
        <v>95803</v>
      </c>
      <c r="B18674" s="275" t="s">
        <v>0</v>
      </c>
      <c r="C18674" s="1329" t="s">
        <v>9457</v>
      </c>
      <c r="D18674" s="514" t="s">
        <v>28</v>
      </c>
      <c r="E18674" s="673">
        <v>87.37</v>
      </c>
      <c r="F18674" s="761"/>
    </row>
    <row r="18675" spans="1:6" customFormat="1">
      <c r="A18675" s="514">
        <v>95804</v>
      </c>
      <c r="B18675" s="275" t="s">
        <v>0</v>
      </c>
      <c r="C18675" s="1329" t="s">
        <v>9458</v>
      </c>
      <c r="D18675" s="514" t="s">
        <v>28</v>
      </c>
      <c r="E18675" s="673">
        <v>24.83</v>
      </c>
      <c r="F18675" s="761"/>
    </row>
    <row r="18676" spans="1:6" customFormat="1">
      <c r="A18676" s="514">
        <v>95805</v>
      </c>
      <c r="B18676" s="275" t="s">
        <v>0</v>
      </c>
      <c r="C18676" s="1329" t="s">
        <v>9459</v>
      </c>
      <c r="D18676" s="514" t="s">
        <v>28</v>
      </c>
      <c r="E18676" s="673">
        <v>26.25</v>
      </c>
      <c r="F18676" s="761"/>
    </row>
    <row r="18677" spans="1:6" customFormat="1">
      <c r="A18677" s="514">
        <v>95806</v>
      </c>
      <c r="B18677" s="275" t="s">
        <v>0</v>
      </c>
      <c r="C18677" s="1329" t="s">
        <v>9460</v>
      </c>
      <c r="D18677" s="514" t="s">
        <v>28</v>
      </c>
      <c r="E18677" s="673">
        <v>28.8</v>
      </c>
      <c r="F18677" s="761"/>
    </row>
    <row r="18678" spans="1:6" customFormat="1">
      <c r="A18678" s="514">
        <v>104401</v>
      </c>
      <c r="B18678" s="275" t="s">
        <v>0</v>
      </c>
      <c r="C18678" s="1329" t="s">
        <v>9477</v>
      </c>
      <c r="D18678" s="514" t="s">
        <v>28</v>
      </c>
      <c r="E18678" s="673">
        <v>27.62</v>
      </c>
      <c r="F18678" s="761"/>
    </row>
    <row r="18679" spans="1:6" customFormat="1">
      <c r="A18679" s="514">
        <v>104402</v>
      </c>
      <c r="B18679" s="275" t="s">
        <v>0</v>
      </c>
      <c r="C18679" s="1329" t="s">
        <v>9478</v>
      </c>
      <c r="D18679" s="514" t="s">
        <v>28</v>
      </c>
      <c r="E18679" s="673">
        <v>28.98</v>
      </c>
      <c r="F18679" s="761"/>
    </row>
    <row r="18680" spans="1:6" customFormat="1">
      <c r="A18680" s="514">
        <v>104403</v>
      </c>
      <c r="B18680" s="275" t="s">
        <v>0</v>
      </c>
      <c r="C18680" s="1329" t="s">
        <v>9479</v>
      </c>
      <c r="D18680" s="514" t="s">
        <v>28</v>
      </c>
      <c r="E18680" s="673">
        <v>36.020000000000003</v>
      </c>
      <c r="F18680" s="761"/>
    </row>
    <row r="18681" spans="1:6" customFormat="1">
      <c r="A18681" s="514">
        <v>104395</v>
      </c>
      <c r="B18681" s="275" t="s">
        <v>0</v>
      </c>
      <c r="C18681" s="1329" t="s">
        <v>9441</v>
      </c>
      <c r="D18681" s="514" t="s">
        <v>28</v>
      </c>
      <c r="E18681" s="673">
        <v>24.27</v>
      </c>
      <c r="F18681" s="761"/>
    </row>
    <row r="18682" spans="1:6" customFormat="1">
      <c r="A18682" s="514">
        <v>104396</v>
      </c>
      <c r="B18682" s="275" t="s">
        <v>0</v>
      </c>
      <c r="C18682" s="1329" t="s">
        <v>9472</v>
      </c>
      <c r="D18682" s="514" t="s">
        <v>28</v>
      </c>
      <c r="E18682" s="673">
        <v>24.76</v>
      </c>
      <c r="F18682" s="761"/>
    </row>
    <row r="18683" spans="1:6" customFormat="1">
      <c r="A18683" s="514">
        <v>104397</v>
      </c>
      <c r="B18683" s="275" t="s">
        <v>0</v>
      </c>
      <c r="C18683" s="1329" t="s">
        <v>9473</v>
      </c>
      <c r="D18683" s="514" t="s">
        <v>28</v>
      </c>
      <c r="E18683" s="673">
        <v>29.51</v>
      </c>
      <c r="F18683" s="761"/>
    </row>
    <row r="18684" spans="1:6" customFormat="1">
      <c r="A18684" s="514">
        <v>95810</v>
      </c>
      <c r="B18684" s="275" t="s">
        <v>0</v>
      </c>
      <c r="C18684" s="1329" t="s">
        <v>9464</v>
      </c>
      <c r="D18684" s="514" t="s">
        <v>28</v>
      </c>
      <c r="E18684" s="673">
        <v>18.079999999999998</v>
      </c>
      <c r="F18684" s="761"/>
    </row>
    <row r="18685" spans="1:6" customFormat="1">
      <c r="A18685" s="514">
        <v>95811</v>
      </c>
      <c r="B18685" s="275" t="s">
        <v>0</v>
      </c>
      <c r="C18685" s="1329" t="s">
        <v>9465</v>
      </c>
      <c r="D18685" s="514" t="s">
        <v>28</v>
      </c>
      <c r="E18685" s="673">
        <v>22.36</v>
      </c>
      <c r="F18685" s="761"/>
    </row>
    <row r="18686" spans="1:6" customFormat="1">
      <c r="A18686" s="514">
        <v>95812</v>
      </c>
      <c r="B18686" s="275" t="s">
        <v>0</v>
      </c>
      <c r="C18686" s="1329" t="s">
        <v>9466</v>
      </c>
      <c r="D18686" s="514" t="s">
        <v>28</v>
      </c>
      <c r="E18686" s="673">
        <v>30.54</v>
      </c>
      <c r="F18686" s="761"/>
    </row>
    <row r="18687" spans="1:6" customFormat="1">
      <c r="A18687" s="514">
        <v>95807</v>
      </c>
      <c r="B18687" s="275" t="s">
        <v>0</v>
      </c>
      <c r="C18687" s="1329" t="s">
        <v>9461</v>
      </c>
      <c r="D18687" s="514" t="s">
        <v>28</v>
      </c>
      <c r="E18687" s="673">
        <v>29.2</v>
      </c>
      <c r="F18687" s="761"/>
    </row>
    <row r="18688" spans="1:6" customFormat="1">
      <c r="A18688" s="514">
        <v>95808</v>
      </c>
      <c r="B18688" s="275" t="s">
        <v>0</v>
      </c>
      <c r="C18688" s="1329" t="s">
        <v>9462</v>
      </c>
      <c r="D18688" s="514" t="s">
        <v>28</v>
      </c>
      <c r="E18688" s="673">
        <v>33.47</v>
      </c>
      <c r="F18688" s="761"/>
    </row>
    <row r="18689" spans="1:6" customFormat="1">
      <c r="A18689" s="514">
        <v>95809</v>
      </c>
      <c r="B18689" s="275" t="s">
        <v>0</v>
      </c>
      <c r="C18689" s="1329" t="s">
        <v>9463</v>
      </c>
      <c r="D18689" s="514" t="s">
        <v>28</v>
      </c>
      <c r="E18689" s="673">
        <v>41.65</v>
      </c>
      <c r="F18689" s="761"/>
    </row>
    <row r="18690" spans="1:6" customFormat="1">
      <c r="A18690" s="514">
        <v>104398</v>
      </c>
      <c r="B18690" s="275" t="s">
        <v>0</v>
      </c>
      <c r="C18690" s="1329" t="s">
        <v>9474</v>
      </c>
      <c r="D18690" s="514" t="s">
        <v>28</v>
      </c>
      <c r="E18690" s="673">
        <v>29.18</v>
      </c>
      <c r="F18690" s="761"/>
    </row>
    <row r="18691" spans="1:6" customFormat="1">
      <c r="A18691" s="514">
        <v>104399</v>
      </c>
      <c r="B18691" s="275" t="s">
        <v>0</v>
      </c>
      <c r="C18691" s="1329" t="s">
        <v>9475</v>
      </c>
      <c r="D18691" s="514" t="s">
        <v>28</v>
      </c>
      <c r="E18691" s="673">
        <v>31.97</v>
      </c>
      <c r="F18691" s="761"/>
    </row>
    <row r="18692" spans="1:6" customFormat="1">
      <c r="A18692" s="514">
        <v>104400</v>
      </c>
      <c r="B18692" s="275" t="s">
        <v>0</v>
      </c>
      <c r="C18692" s="1329" t="s">
        <v>9476</v>
      </c>
      <c r="D18692" s="514" t="s">
        <v>28</v>
      </c>
      <c r="E18692" s="673">
        <v>41</v>
      </c>
      <c r="F18692" s="761"/>
    </row>
    <row r="18693" spans="1:6" customFormat="1">
      <c r="A18693" s="514">
        <v>104404</v>
      </c>
      <c r="B18693" s="275" t="s">
        <v>0</v>
      </c>
      <c r="C18693" s="1329" t="s">
        <v>9480</v>
      </c>
      <c r="D18693" s="514" t="s">
        <v>28</v>
      </c>
      <c r="E18693" s="673">
        <v>37.369999999999997</v>
      </c>
      <c r="F18693" s="761"/>
    </row>
    <row r="18694" spans="1:6" customFormat="1">
      <c r="A18694" s="514">
        <v>104405</v>
      </c>
      <c r="B18694" s="275" t="s">
        <v>0</v>
      </c>
      <c r="C18694" s="1329" t="s">
        <v>9481</v>
      </c>
      <c r="D18694" s="514" t="s">
        <v>28</v>
      </c>
      <c r="E18694" s="673">
        <v>50.53</v>
      </c>
      <c r="F18694" s="761"/>
    </row>
    <row r="18695" spans="1:6" customFormat="1">
      <c r="A18695" s="514">
        <v>95813</v>
      </c>
      <c r="B18695" s="275" t="s">
        <v>0</v>
      </c>
      <c r="C18695" s="1329" t="s">
        <v>9467</v>
      </c>
      <c r="D18695" s="514" t="s">
        <v>28</v>
      </c>
      <c r="E18695" s="673">
        <v>21.03</v>
      </c>
      <c r="F18695" s="761"/>
    </row>
    <row r="18696" spans="1:6" customFormat="1">
      <c r="A18696" s="514">
        <v>95814</v>
      </c>
      <c r="B18696" s="275" t="s">
        <v>0</v>
      </c>
      <c r="C18696" s="1329" t="s">
        <v>9468</v>
      </c>
      <c r="D18696" s="514" t="s">
        <v>28</v>
      </c>
      <c r="E18696" s="673">
        <v>26.74</v>
      </c>
      <c r="F18696" s="761"/>
    </row>
    <row r="18697" spans="1:6" customFormat="1">
      <c r="A18697" s="514">
        <v>95815</v>
      </c>
      <c r="B18697" s="275" t="s">
        <v>0</v>
      </c>
      <c r="C18697" s="1329" t="s">
        <v>9469</v>
      </c>
      <c r="D18697" s="514" t="s">
        <v>28</v>
      </c>
      <c r="E18697" s="673">
        <v>39.42</v>
      </c>
      <c r="F18697" s="761"/>
    </row>
    <row r="18698" spans="1:6" customFormat="1">
      <c r="A18698" s="514">
        <v>95816</v>
      </c>
      <c r="B18698" s="275" t="s">
        <v>0</v>
      </c>
      <c r="C18698" s="1329" t="s">
        <v>9470</v>
      </c>
      <c r="D18698" s="514" t="s">
        <v>28</v>
      </c>
      <c r="E18698" s="673">
        <v>35.39</v>
      </c>
      <c r="F18698" s="761"/>
    </row>
    <row r="18699" spans="1:6" customFormat="1">
      <c r="A18699" s="514">
        <v>95817</v>
      </c>
      <c r="B18699" s="275" t="s">
        <v>0</v>
      </c>
      <c r="C18699" s="1329" t="s">
        <v>13821</v>
      </c>
      <c r="D18699" s="514" t="s">
        <v>28</v>
      </c>
      <c r="E18699" s="673">
        <v>41.96</v>
      </c>
      <c r="F18699" s="761"/>
    </row>
    <row r="18700" spans="1:6" customFormat="1">
      <c r="A18700" s="514">
        <v>95818</v>
      </c>
      <c r="B18700" s="275" t="s">
        <v>0</v>
      </c>
      <c r="C18700" s="1329" t="s">
        <v>9471</v>
      </c>
      <c r="D18700" s="514" t="s">
        <v>28</v>
      </c>
      <c r="E18700" s="673">
        <v>58.28</v>
      </c>
      <c r="F18700" s="761"/>
    </row>
    <row r="18701" spans="1:6" customFormat="1">
      <c r="A18701" s="514">
        <v>104391</v>
      </c>
      <c r="B18701" s="275" t="s">
        <v>0</v>
      </c>
      <c r="C18701" s="1329" t="s">
        <v>25108</v>
      </c>
      <c r="D18701" s="514" t="s">
        <v>28</v>
      </c>
      <c r="E18701" s="673">
        <v>0</v>
      </c>
      <c r="F18701" s="761"/>
    </row>
    <row r="18702" spans="1:6" customFormat="1">
      <c r="A18702" s="514">
        <v>104392</v>
      </c>
      <c r="B18702" s="275" t="s">
        <v>0</v>
      </c>
      <c r="C18702" s="1329" t="s">
        <v>25109</v>
      </c>
      <c r="D18702" s="514" t="s">
        <v>28</v>
      </c>
      <c r="E18702" s="673">
        <v>0</v>
      </c>
      <c r="F18702" s="761"/>
    </row>
    <row r="18703" spans="1:6" customFormat="1">
      <c r="A18703" s="514">
        <v>104393</v>
      </c>
      <c r="B18703" s="275" t="s">
        <v>0</v>
      </c>
      <c r="C18703" s="1329" t="s">
        <v>25110</v>
      </c>
      <c r="D18703" s="514" t="s">
        <v>28</v>
      </c>
      <c r="E18703" s="673">
        <v>0</v>
      </c>
      <c r="F18703" s="761"/>
    </row>
    <row r="18704" spans="1:6" customFormat="1">
      <c r="A18704" s="514">
        <v>104394</v>
      </c>
      <c r="B18704" s="275" t="s">
        <v>0</v>
      </c>
      <c r="C18704" s="1329" t="s">
        <v>25111</v>
      </c>
      <c r="D18704" s="514" t="s">
        <v>28</v>
      </c>
      <c r="E18704" s="673">
        <v>0</v>
      </c>
      <c r="F18704" s="761"/>
    </row>
    <row r="18705" spans="1:6" customFormat="1">
      <c r="A18705" s="514">
        <v>95761</v>
      </c>
      <c r="B18705" s="275" t="s">
        <v>0</v>
      </c>
      <c r="C18705" s="1329" t="s">
        <v>25112</v>
      </c>
      <c r="D18705" s="514" t="s">
        <v>28</v>
      </c>
      <c r="E18705" s="673">
        <v>0</v>
      </c>
      <c r="F18705" s="761"/>
    </row>
    <row r="18706" spans="1:6" customFormat="1">
      <c r="A18706" s="514">
        <v>95763</v>
      </c>
      <c r="B18706" s="275" t="s">
        <v>0</v>
      </c>
      <c r="C18706" s="1329" t="s">
        <v>25113</v>
      </c>
      <c r="D18706" s="514" t="s">
        <v>28</v>
      </c>
      <c r="E18706" s="673">
        <v>0</v>
      </c>
      <c r="F18706" s="761"/>
    </row>
    <row r="18707" spans="1:6" customFormat="1">
      <c r="A18707" s="514">
        <v>95765</v>
      </c>
      <c r="B18707" s="275" t="s">
        <v>0</v>
      </c>
      <c r="C18707" s="1329" t="s">
        <v>25114</v>
      </c>
      <c r="D18707" s="514" t="s">
        <v>28</v>
      </c>
      <c r="E18707" s="673">
        <v>0</v>
      </c>
      <c r="F18707" s="761"/>
    </row>
    <row r="18708" spans="1:6" customFormat="1">
      <c r="A18708" s="514">
        <v>95767</v>
      </c>
      <c r="B18708" s="275" t="s">
        <v>0</v>
      </c>
      <c r="C18708" s="1329" t="s">
        <v>25115</v>
      </c>
      <c r="D18708" s="514" t="s">
        <v>28</v>
      </c>
      <c r="E18708" s="673">
        <v>0</v>
      </c>
      <c r="F18708" s="761"/>
    </row>
    <row r="18709" spans="1:6" customFormat="1">
      <c r="A18709" s="514">
        <v>95762</v>
      </c>
      <c r="B18709" s="275" t="s">
        <v>0</v>
      </c>
      <c r="C18709" s="1329" t="s">
        <v>25116</v>
      </c>
      <c r="D18709" s="514" t="s">
        <v>28</v>
      </c>
      <c r="E18709" s="673">
        <v>0</v>
      </c>
      <c r="F18709" s="761"/>
    </row>
    <row r="18710" spans="1:6" customFormat="1">
      <c r="A18710" s="514">
        <v>95764</v>
      </c>
      <c r="B18710" s="275" t="s">
        <v>0</v>
      </c>
      <c r="C18710" s="1329" t="s">
        <v>25117</v>
      </c>
      <c r="D18710" s="514" t="s">
        <v>28</v>
      </c>
      <c r="E18710" s="673">
        <v>0</v>
      </c>
      <c r="F18710" s="761"/>
    </row>
    <row r="18711" spans="1:6" customFormat="1">
      <c r="A18711" s="514">
        <v>95766</v>
      </c>
      <c r="B18711" s="275" t="s">
        <v>0</v>
      </c>
      <c r="C18711" s="1329" t="s">
        <v>25118</v>
      </c>
      <c r="D18711" s="514" t="s">
        <v>28</v>
      </c>
      <c r="E18711" s="673">
        <v>0</v>
      </c>
      <c r="F18711" s="761"/>
    </row>
    <row r="18712" spans="1:6" customFormat="1">
      <c r="A18712" s="514">
        <v>95768</v>
      </c>
      <c r="B18712" s="275" t="s">
        <v>0</v>
      </c>
      <c r="C18712" s="1329" t="s">
        <v>25119</v>
      </c>
      <c r="D18712" s="514" t="s">
        <v>28</v>
      </c>
      <c r="E18712" s="673">
        <v>0</v>
      </c>
      <c r="F18712" s="761"/>
    </row>
    <row r="18713" spans="1:6" customFormat="1">
      <c r="A18713" s="514">
        <v>95739</v>
      </c>
      <c r="B18713" s="275" t="s">
        <v>0</v>
      </c>
      <c r="C18713" s="1329" t="s">
        <v>25120</v>
      </c>
      <c r="D18713" s="514" t="s">
        <v>28</v>
      </c>
      <c r="E18713" s="673">
        <v>0</v>
      </c>
      <c r="F18713" s="761"/>
    </row>
    <row r="18714" spans="1:6" customFormat="1">
      <c r="A18714" s="514">
        <v>95740</v>
      </c>
      <c r="B18714" s="275" t="s">
        <v>0</v>
      </c>
      <c r="C18714" s="1329" t="s">
        <v>25121</v>
      </c>
      <c r="D18714" s="514" t="s">
        <v>28</v>
      </c>
      <c r="E18714" s="673">
        <v>0</v>
      </c>
      <c r="F18714" s="761"/>
    </row>
    <row r="18715" spans="1:6" customFormat="1">
      <c r="A18715" s="514">
        <v>95741</v>
      </c>
      <c r="B18715" s="275" t="s">
        <v>0</v>
      </c>
      <c r="C18715" s="1329" t="s">
        <v>25122</v>
      </c>
      <c r="D18715" s="514" t="s">
        <v>28</v>
      </c>
      <c r="E18715" s="673">
        <v>0</v>
      </c>
      <c r="F18715" s="761"/>
    </row>
    <row r="18716" spans="1:6" customFormat="1">
      <c r="A18716" s="514">
        <v>104409</v>
      </c>
      <c r="B18716" s="275" t="s">
        <v>0</v>
      </c>
      <c r="C18716" s="1329" t="s">
        <v>25123</v>
      </c>
      <c r="D18716" s="514" t="s">
        <v>5</v>
      </c>
      <c r="E18716" s="673">
        <v>0</v>
      </c>
      <c r="F18716" s="761"/>
    </row>
    <row r="18717" spans="1:6" customFormat="1">
      <c r="A18717" s="514">
        <v>104408</v>
      </c>
      <c r="B18717" s="275" t="s">
        <v>0</v>
      </c>
      <c r="C18717" s="1329" t="s">
        <v>25124</v>
      </c>
      <c r="D18717" s="514" t="s">
        <v>5</v>
      </c>
      <c r="E18717" s="673">
        <v>0</v>
      </c>
      <c r="F18717" s="761"/>
    </row>
    <row r="18718" spans="1:6" customFormat="1">
      <c r="A18718" s="514">
        <v>104407</v>
      </c>
      <c r="B18718" s="275" t="s">
        <v>0</v>
      </c>
      <c r="C18718" s="1329" t="s">
        <v>25125</v>
      </c>
      <c r="D18718" s="514" t="s">
        <v>5</v>
      </c>
      <c r="E18718" s="673">
        <v>0</v>
      </c>
      <c r="F18718" s="761"/>
    </row>
    <row r="18719" spans="1:6" customFormat="1">
      <c r="A18719" s="514">
        <v>104406</v>
      </c>
      <c r="B18719" s="275" t="s">
        <v>0</v>
      </c>
      <c r="C18719" s="1329" t="s">
        <v>25126</v>
      </c>
      <c r="D18719" s="514" t="s">
        <v>5</v>
      </c>
      <c r="E18719" s="673">
        <v>0</v>
      </c>
      <c r="F18719" s="761"/>
    </row>
    <row r="18720" spans="1:6" customFormat="1">
      <c r="A18720" s="514">
        <v>95726</v>
      </c>
      <c r="B18720" s="275" t="s">
        <v>0</v>
      </c>
      <c r="C18720" s="1329" t="s">
        <v>25127</v>
      </c>
      <c r="D18720" s="514" t="s">
        <v>5</v>
      </c>
      <c r="E18720" s="673">
        <v>16.61</v>
      </c>
      <c r="F18720" s="761"/>
    </row>
    <row r="18721" spans="1:6" customFormat="1">
      <c r="A18721" s="514">
        <v>95727</v>
      </c>
      <c r="B18721" s="275" t="s">
        <v>0</v>
      </c>
      <c r="C18721" s="1329" t="s">
        <v>25128</v>
      </c>
      <c r="D18721" s="514" t="s">
        <v>5</v>
      </c>
      <c r="E18721" s="673">
        <v>20.56</v>
      </c>
      <c r="F18721" s="761"/>
    </row>
    <row r="18722" spans="1:6" customFormat="1">
      <c r="A18722" s="514">
        <v>95728</v>
      </c>
      <c r="B18722" s="275" t="s">
        <v>0</v>
      </c>
      <c r="C18722" s="1329" t="s">
        <v>25129</v>
      </c>
      <c r="D18722" s="514" t="s">
        <v>5</v>
      </c>
      <c r="E18722" s="673">
        <v>26.94</v>
      </c>
      <c r="F18722" s="761"/>
    </row>
    <row r="18723" spans="1:6" customFormat="1">
      <c r="A18723" s="514">
        <v>104452</v>
      </c>
      <c r="B18723" s="275" t="s">
        <v>0</v>
      </c>
      <c r="C18723" s="1329" t="s">
        <v>25130</v>
      </c>
      <c r="D18723" s="514" t="s">
        <v>28</v>
      </c>
      <c r="E18723" s="673">
        <v>0</v>
      </c>
      <c r="F18723" s="761"/>
    </row>
    <row r="18724" spans="1:6" customFormat="1">
      <c r="A18724" s="514">
        <v>104448</v>
      </c>
      <c r="B18724" s="275" t="s">
        <v>0</v>
      </c>
      <c r="C18724" s="1329" t="s">
        <v>25131</v>
      </c>
      <c r="D18724" s="514" t="s">
        <v>28</v>
      </c>
      <c r="E18724" s="673">
        <v>0</v>
      </c>
      <c r="F18724" s="761"/>
    </row>
    <row r="18725" spans="1:6" customFormat="1">
      <c r="A18725" s="514">
        <v>104449</v>
      </c>
      <c r="B18725" s="275" t="s">
        <v>0</v>
      </c>
      <c r="C18725" s="1329" t="s">
        <v>25132</v>
      </c>
      <c r="D18725" s="514" t="s">
        <v>28</v>
      </c>
      <c r="E18725" s="673">
        <v>0</v>
      </c>
      <c r="F18725" s="761"/>
    </row>
    <row r="18726" spans="1:6" customFormat="1">
      <c r="A18726" s="514">
        <v>104450</v>
      </c>
      <c r="B18726" s="275" t="s">
        <v>0</v>
      </c>
      <c r="C18726" s="1329" t="s">
        <v>25133</v>
      </c>
      <c r="D18726" s="514" t="s">
        <v>28</v>
      </c>
      <c r="E18726" s="673">
        <v>0</v>
      </c>
      <c r="F18726" s="761"/>
    </row>
    <row r="18727" spans="1:6" customFormat="1">
      <c r="A18727" s="514">
        <v>104445</v>
      </c>
      <c r="B18727" s="275" t="s">
        <v>0</v>
      </c>
      <c r="C18727" s="1329" t="s">
        <v>25134</v>
      </c>
      <c r="D18727" s="514" t="s">
        <v>28</v>
      </c>
      <c r="E18727" s="673">
        <v>0</v>
      </c>
      <c r="F18727" s="761"/>
    </row>
    <row r="18728" spans="1:6" customFormat="1">
      <c r="A18728" s="514">
        <v>104446</v>
      </c>
      <c r="B18728" s="275" t="s">
        <v>0</v>
      </c>
      <c r="C18728" s="1329" t="s">
        <v>25135</v>
      </c>
      <c r="D18728" s="514" t="s">
        <v>28</v>
      </c>
      <c r="E18728" s="673">
        <v>0</v>
      </c>
      <c r="F18728" s="761"/>
    </row>
    <row r="18729" spans="1:6" customFormat="1">
      <c r="A18729" s="514">
        <v>104447</v>
      </c>
      <c r="B18729" s="275" t="s">
        <v>0</v>
      </c>
      <c r="C18729" s="1329" t="s">
        <v>25136</v>
      </c>
      <c r="D18729" s="514" t="s">
        <v>28</v>
      </c>
      <c r="E18729" s="673">
        <v>0</v>
      </c>
      <c r="F18729" s="761"/>
    </row>
    <row r="18730" spans="1:6" customFormat="1">
      <c r="A18730" s="514">
        <v>101884</v>
      </c>
      <c r="B18730" s="275" t="s">
        <v>0</v>
      </c>
      <c r="C18730" s="1329" t="s">
        <v>44999</v>
      </c>
      <c r="D18730" s="514" t="s">
        <v>5</v>
      </c>
      <c r="E18730" s="673">
        <v>11.4</v>
      </c>
      <c r="F18730" s="761"/>
    </row>
    <row r="18731" spans="1:6" customFormat="1">
      <c r="A18731" s="514">
        <v>101886</v>
      </c>
      <c r="B18731" s="275" t="s">
        <v>0</v>
      </c>
      <c r="C18731" s="1329" t="s">
        <v>45000</v>
      </c>
      <c r="D18731" s="514" t="s">
        <v>5</v>
      </c>
      <c r="E18731" s="673">
        <v>16.36</v>
      </c>
      <c r="F18731" s="761"/>
    </row>
    <row r="18732" spans="1:6" customFormat="1">
      <c r="A18732" s="514">
        <v>101888</v>
      </c>
      <c r="B18732" s="275" t="s">
        <v>0</v>
      </c>
      <c r="C18732" s="1329" t="s">
        <v>45001</v>
      </c>
      <c r="D18732" s="514" t="s">
        <v>5</v>
      </c>
      <c r="E18732" s="673">
        <v>26.16</v>
      </c>
      <c r="F18732" s="761"/>
    </row>
    <row r="18733" spans="1:6" customFormat="1">
      <c r="A18733" s="514">
        <v>101938</v>
      </c>
      <c r="B18733" s="275" t="s">
        <v>0</v>
      </c>
      <c r="C18733" s="1329" t="s">
        <v>45002</v>
      </c>
      <c r="D18733" s="514" t="s">
        <v>28</v>
      </c>
      <c r="E18733" s="673">
        <v>160.66999999999999</v>
      </c>
      <c r="F18733" s="761"/>
    </row>
    <row r="18734" spans="1:6" customFormat="1">
      <c r="A18734" s="514">
        <v>101904</v>
      </c>
      <c r="B18734" s="275" t="s">
        <v>0</v>
      </c>
      <c r="C18734" s="1329" t="s">
        <v>45003</v>
      </c>
      <c r="D18734" s="514" t="s">
        <v>28</v>
      </c>
      <c r="E18734" s="673">
        <v>1921.09</v>
      </c>
      <c r="F18734" s="761"/>
    </row>
    <row r="18735" spans="1:6" customFormat="1">
      <c r="A18735" s="514">
        <v>101901</v>
      </c>
      <c r="B18735" s="275" t="s">
        <v>0</v>
      </c>
      <c r="C18735" s="1329" t="s">
        <v>45004</v>
      </c>
      <c r="D18735" s="514" t="s">
        <v>28</v>
      </c>
      <c r="E18735" s="673">
        <v>200.37</v>
      </c>
      <c r="F18735" s="761"/>
    </row>
    <row r="18736" spans="1:6" customFormat="1">
      <c r="A18736" s="514">
        <v>101902</v>
      </c>
      <c r="B18736" s="275" t="s">
        <v>0</v>
      </c>
      <c r="C18736" s="1329" t="s">
        <v>45005</v>
      </c>
      <c r="D18736" s="514" t="s">
        <v>28</v>
      </c>
      <c r="E18736" s="673">
        <v>246.58</v>
      </c>
      <c r="F18736" s="761"/>
    </row>
    <row r="18737" spans="1:6" customFormat="1">
      <c r="A18737" s="514">
        <v>101903</v>
      </c>
      <c r="B18737" s="275" t="s">
        <v>0</v>
      </c>
      <c r="C18737" s="1329" t="s">
        <v>45006</v>
      </c>
      <c r="D18737" s="514" t="s">
        <v>28</v>
      </c>
      <c r="E18737" s="673">
        <v>513.14</v>
      </c>
      <c r="F18737" s="761"/>
    </row>
    <row r="18738" spans="1:6" customFormat="1">
      <c r="A18738" s="514">
        <v>97414</v>
      </c>
      <c r="B18738" s="275" t="s">
        <v>0</v>
      </c>
      <c r="C18738" s="1329" t="s">
        <v>45007</v>
      </c>
      <c r="D18738" s="514" t="s">
        <v>28</v>
      </c>
      <c r="E18738" s="673">
        <v>0</v>
      </c>
      <c r="F18738" s="761"/>
    </row>
    <row r="18739" spans="1:6" customFormat="1">
      <c r="A18739" s="514">
        <v>97415</v>
      </c>
      <c r="B18739" s="275" t="s">
        <v>0</v>
      </c>
      <c r="C18739" s="1329" t="s">
        <v>45008</v>
      </c>
      <c r="D18739" s="514" t="s">
        <v>28</v>
      </c>
      <c r="E18739" s="673">
        <v>0</v>
      </c>
      <c r="F18739" s="761"/>
    </row>
    <row r="18740" spans="1:6" customFormat="1">
      <c r="A18740" s="514">
        <v>97416</v>
      </c>
      <c r="B18740" s="275" t="s">
        <v>0</v>
      </c>
      <c r="C18740" s="1329" t="s">
        <v>45009</v>
      </c>
      <c r="D18740" s="514" t="s">
        <v>28</v>
      </c>
      <c r="E18740" s="673">
        <v>0</v>
      </c>
      <c r="F18740" s="761"/>
    </row>
    <row r="18741" spans="1:6" customFormat="1">
      <c r="A18741" s="514">
        <v>97417</v>
      </c>
      <c r="B18741" s="275" t="s">
        <v>0</v>
      </c>
      <c r="C18741" s="1329" t="s">
        <v>45010</v>
      </c>
      <c r="D18741" s="514" t="s">
        <v>28</v>
      </c>
      <c r="E18741" s="673">
        <v>0</v>
      </c>
      <c r="F18741" s="761"/>
    </row>
    <row r="18742" spans="1:6" customFormat="1">
      <c r="A18742" s="514">
        <v>97418</v>
      </c>
      <c r="B18742" s="275" t="s">
        <v>0</v>
      </c>
      <c r="C18742" s="1329" t="s">
        <v>45011</v>
      </c>
      <c r="D18742" s="514" t="s">
        <v>28</v>
      </c>
      <c r="E18742" s="673">
        <v>0</v>
      </c>
      <c r="F18742" s="761"/>
    </row>
    <row r="18743" spans="1:6" customFormat="1">
      <c r="A18743" s="514">
        <v>97409</v>
      </c>
      <c r="B18743" s="275" t="s">
        <v>0</v>
      </c>
      <c r="C18743" s="1329" t="s">
        <v>45012</v>
      </c>
      <c r="D18743" s="514" t="s">
        <v>28</v>
      </c>
      <c r="E18743" s="673">
        <v>0</v>
      </c>
      <c r="F18743" s="761"/>
    </row>
    <row r="18744" spans="1:6" customFormat="1">
      <c r="A18744" s="514">
        <v>97410</v>
      </c>
      <c r="B18744" s="275" t="s">
        <v>0</v>
      </c>
      <c r="C18744" s="1329" t="s">
        <v>45013</v>
      </c>
      <c r="D18744" s="514" t="s">
        <v>28</v>
      </c>
      <c r="E18744" s="673">
        <v>0</v>
      </c>
      <c r="F18744" s="761"/>
    </row>
    <row r="18745" spans="1:6" customFormat="1">
      <c r="A18745" s="514">
        <v>97411</v>
      </c>
      <c r="B18745" s="275" t="s">
        <v>0</v>
      </c>
      <c r="C18745" s="1329" t="s">
        <v>45014</v>
      </c>
      <c r="D18745" s="514" t="s">
        <v>28</v>
      </c>
      <c r="E18745" s="673">
        <v>0</v>
      </c>
      <c r="F18745" s="761"/>
    </row>
    <row r="18746" spans="1:6" customFormat="1">
      <c r="A18746" s="514">
        <v>97412</v>
      </c>
      <c r="B18746" s="275" t="s">
        <v>0</v>
      </c>
      <c r="C18746" s="1329" t="s">
        <v>45015</v>
      </c>
      <c r="D18746" s="514" t="s">
        <v>28</v>
      </c>
      <c r="E18746" s="673">
        <v>0</v>
      </c>
      <c r="F18746" s="761"/>
    </row>
    <row r="18747" spans="1:6" customFormat="1">
      <c r="A18747" s="514">
        <v>97413</v>
      </c>
      <c r="B18747" s="275" t="s">
        <v>0</v>
      </c>
      <c r="C18747" s="1329" t="s">
        <v>45016</v>
      </c>
      <c r="D18747" s="514" t="s">
        <v>28</v>
      </c>
      <c r="E18747" s="673">
        <v>0</v>
      </c>
      <c r="F18747" s="761"/>
    </row>
    <row r="18748" spans="1:6" customFormat="1">
      <c r="A18748" s="514">
        <v>101900</v>
      </c>
      <c r="B18748" s="275" t="s">
        <v>0</v>
      </c>
      <c r="C18748" s="1329" t="s">
        <v>45017</v>
      </c>
      <c r="D18748" s="514" t="s">
        <v>28</v>
      </c>
      <c r="E18748" s="673">
        <v>5652.62</v>
      </c>
      <c r="F18748" s="761"/>
    </row>
    <row r="18749" spans="1:6" customFormat="1">
      <c r="A18749" s="514">
        <v>106030</v>
      </c>
      <c r="B18749" s="275" t="s">
        <v>0</v>
      </c>
      <c r="C18749" s="1329" t="s">
        <v>45018</v>
      </c>
      <c r="D18749" s="514" t="s">
        <v>28</v>
      </c>
      <c r="E18749" s="673">
        <v>213.47</v>
      </c>
      <c r="F18749" s="761"/>
    </row>
    <row r="18750" spans="1:6" customFormat="1">
      <c r="A18750" s="514">
        <v>93660</v>
      </c>
      <c r="B18750" s="275" t="s">
        <v>0</v>
      </c>
      <c r="C18750" s="1329" t="s">
        <v>45019</v>
      </c>
      <c r="D18750" s="514" t="s">
        <v>28</v>
      </c>
      <c r="E18750" s="673">
        <v>71.040000000000006</v>
      </c>
      <c r="F18750" s="761"/>
    </row>
    <row r="18751" spans="1:6" customFormat="1">
      <c r="A18751" s="514">
        <v>93661</v>
      </c>
      <c r="B18751" s="275" t="s">
        <v>0</v>
      </c>
      <c r="C18751" s="1329" t="s">
        <v>45020</v>
      </c>
      <c r="D18751" s="514" t="s">
        <v>28</v>
      </c>
      <c r="E18751" s="673">
        <v>71.040000000000006</v>
      </c>
      <c r="F18751" s="761"/>
    </row>
    <row r="18752" spans="1:6" customFormat="1">
      <c r="A18752" s="514">
        <v>93662</v>
      </c>
      <c r="B18752" s="275" t="s">
        <v>0</v>
      </c>
      <c r="C18752" s="1329" t="s">
        <v>45021</v>
      </c>
      <c r="D18752" s="514" t="s">
        <v>28</v>
      </c>
      <c r="E18752" s="673">
        <v>73.19</v>
      </c>
      <c r="F18752" s="761"/>
    </row>
    <row r="18753" spans="1:6" customFormat="1">
      <c r="A18753" s="514">
        <v>93663</v>
      </c>
      <c r="B18753" s="275" t="s">
        <v>0</v>
      </c>
      <c r="C18753" s="1329" t="s">
        <v>45022</v>
      </c>
      <c r="D18753" s="514" t="s">
        <v>28</v>
      </c>
      <c r="E18753" s="673">
        <v>75.14</v>
      </c>
      <c r="F18753" s="761"/>
    </row>
    <row r="18754" spans="1:6" customFormat="1">
      <c r="A18754" s="514">
        <v>93664</v>
      </c>
      <c r="B18754" s="275" t="s">
        <v>0</v>
      </c>
      <c r="C18754" s="1329" t="s">
        <v>45023</v>
      </c>
      <c r="D18754" s="514" t="s">
        <v>28</v>
      </c>
      <c r="E18754" s="673">
        <v>78.45</v>
      </c>
      <c r="F18754" s="761"/>
    </row>
    <row r="18755" spans="1:6" customFormat="1">
      <c r="A18755" s="514">
        <v>93665</v>
      </c>
      <c r="B18755" s="275" t="s">
        <v>0</v>
      </c>
      <c r="C18755" s="1329" t="s">
        <v>45024</v>
      </c>
      <c r="D18755" s="514" t="s">
        <v>28</v>
      </c>
      <c r="E18755" s="673">
        <v>82.41</v>
      </c>
      <c r="F18755" s="761"/>
    </row>
    <row r="18756" spans="1:6" customFormat="1">
      <c r="A18756" s="514">
        <v>93666</v>
      </c>
      <c r="B18756" s="275" t="s">
        <v>0</v>
      </c>
      <c r="C18756" s="1329" t="s">
        <v>45025</v>
      </c>
      <c r="D18756" s="514" t="s">
        <v>28</v>
      </c>
      <c r="E18756" s="673">
        <v>88.95</v>
      </c>
      <c r="F18756" s="761"/>
    </row>
    <row r="18757" spans="1:6" customFormat="1">
      <c r="A18757" s="514">
        <v>93674</v>
      </c>
      <c r="B18757" s="275" t="s">
        <v>0</v>
      </c>
      <c r="C18757" s="1329" t="s">
        <v>45026</v>
      </c>
      <c r="D18757" s="514" t="s">
        <v>28</v>
      </c>
      <c r="E18757" s="673">
        <v>183.42</v>
      </c>
      <c r="F18757" s="761"/>
    </row>
    <row r="18758" spans="1:6" customFormat="1">
      <c r="A18758" s="514">
        <v>93675</v>
      </c>
      <c r="B18758" s="275" t="s">
        <v>0</v>
      </c>
      <c r="C18758" s="1329" t="s">
        <v>45027</v>
      </c>
      <c r="D18758" s="514" t="s">
        <v>28</v>
      </c>
      <c r="E18758" s="673">
        <v>194.75</v>
      </c>
      <c r="F18758" s="761"/>
    </row>
    <row r="18759" spans="1:6" customFormat="1">
      <c r="A18759" s="514">
        <v>101892</v>
      </c>
      <c r="B18759" s="275" t="s">
        <v>0</v>
      </c>
      <c r="C18759" s="1329" t="s">
        <v>45028</v>
      </c>
      <c r="D18759" s="514" t="s">
        <v>28</v>
      </c>
      <c r="E18759" s="673">
        <v>89.01</v>
      </c>
      <c r="F18759" s="761"/>
    </row>
    <row r="18760" spans="1:6" customFormat="1">
      <c r="A18760" s="514">
        <v>93653</v>
      </c>
      <c r="B18760" s="275" t="s">
        <v>0</v>
      </c>
      <c r="C18760" s="1329" t="s">
        <v>45029</v>
      </c>
      <c r="D18760" s="514" t="s">
        <v>28</v>
      </c>
      <c r="E18760" s="673">
        <v>14.61</v>
      </c>
      <c r="F18760" s="761"/>
    </row>
    <row r="18761" spans="1:6" customFormat="1">
      <c r="A18761" s="514">
        <v>93654</v>
      </c>
      <c r="B18761" s="275" t="s">
        <v>0</v>
      </c>
      <c r="C18761" s="1329" t="s">
        <v>45030</v>
      </c>
      <c r="D18761" s="514" t="s">
        <v>28</v>
      </c>
      <c r="E18761" s="673">
        <v>14.61</v>
      </c>
      <c r="F18761" s="761"/>
    </row>
    <row r="18762" spans="1:6" customFormat="1">
      <c r="A18762" s="514">
        <v>93655</v>
      </c>
      <c r="B18762" s="275" t="s">
        <v>0</v>
      </c>
      <c r="C18762" s="1329" t="s">
        <v>45031</v>
      </c>
      <c r="D18762" s="514" t="s">
        <v>28</v>
      </c>
      <c r="E18762" s="673">
        <v>15.68</v>
      </c>
      <c r="F18762" s="761"/>
    </row>
    <row r="18763" spans="1:6" customFormat="1">
      <c r="A18763" s="514">
        <v>93656</v>
      </c>
      <c r="B18763" s="275" t="s">
        <v>0</v>
      </c>
      <c r="C18763" s="1329" t="s">
        <v>45032</v>
      </c>
      <c r="D18763" s="514" t="s">
        <v>28</v>
      </c>
      <c r="E18763" s="673">
        <v>16.66</v>
      </c>
      <c r="F18763" s="761"/>
    </row>
    <row r="18764" spans="1:6" customFormat="1">
      <c r="A18764" s="514">
        <v>93657</v>
      </c>
      <c r="B18764" s="275" t="s">
        <v>0</v>
      </c>
      <c r="C18764" s="1329" t="s">
        <v>45033</v>
      </c>
      <c r="D18764" s="514" t="s">
        <v>28</v>
      </c>
      <c r="E18764" s="673">
        <v>18.37</v>
      </c>
      <c r="F18764" s="761"/>
    </row>
    <row r="18765" spans="1:6" customFormat="1">
      <c r="A18765" s="514">
        <v>93658</v>
      </c>
      <c r="B18765" s="275" t="s">
        <v>0</v>
      </c>
      <c r="C18765" s="1329" t="s">
        <v>45034</v>
      </c>
      <c r="D18765" s="514" t="s">
        <v>28</v>
      </c>
      <c r="E18765" s="673">
        <v>26.2</v>
      </c>
      <c r="F18765" s="761"/>
    </row>
    <row r="18766" spans="1:6" customFormat="1">
      <c r="A18766" s="514">
        <v>93659</v>
      </c>
      <c r="B18766" s="275" t="s">
        <v>0</v>
      </c>
      <c r="C18766" s="1329" t="s">
        <v>45035</v>
      </c>
      <c r="D18766" s="514" t="s">
        <v>28</v>
      </c>
      <c r="E18766" s="673">
        <v>29.46</v>
      </c>
      <c r="F18766" s="761"/>
    </row>
    <row r="18767" spans="1:6" customFormat="1">
      <c r="A18767" s="514">
        <v>101890</v>
      </c>
      <c r="B18767" s="275" t="s">
        <v>0</v>
      </c>
      <c r="C18767" s="1329" t="s">
        <v>45036</v>
      </c>
      <c r="D18767" s="514" t="s">
        <v>28</v>
      </c>
      <c r="E18767" s="673">
        <v>18.989999999999998</v>
      </c>
      <c r="F18767" s="761"/>
    </row>
    <row r="18768" spans="1:6" customFormat="1">
      <c r="A18768" s="514">
        <v>101891</v>
      </c>
      <c r="B18768" s="275" t="s">
        <v>0</v>
      </c>
      <c r="C18768" s="1329" t="s">
        <v>45037</v>
      </c>
      <c r="D18768" s="514" t="s">
        <v>28</v>
      </c>
      <c r="E18768" s="673">
        <v>33.93</v>
      </c>
      <c r="F18768" s="761"/>
    </row>
    <row r="18769" spans="1:6" customFormat="1">
      <c r="A18769" s="514">
        <v>101895</v>
      </c>
      <c r="B18769" s="275" t="s">
        <v>0</v>
      </c>
      <c r="C18769" s="1329" t="s">
        <v>45038</v>
      </c>
      <c r="D18769" s="514" t="s">
        <v>28</v>
      </c>
      <c r="E18769" s="673">
        <v>521.52</v>
      </c>
      <c r="F18769" s="761"/>
    </row>
    <row r="18770" spans="1:6" customFormat="1">
      <c r="A18770" s="514">
        <v>101896</v>
      </c>
      <c r="B18770" s="275" t="s">
        <v>0</v>
      </c>
      <c r="C18770" s="1329" t="s">
        <v>45039</v>
      </c>
      <c r="D18770" s="514" t="s">
        <v>28</v>
      </c>
      <c r="E18770" s="673">
        <v>787.67</v>
      </c>
      <c r="F18770" s="761"/>
    </row>
    <row r="18771" spans="1:6" customFormat="1">
      <c r="A18771" s="514">
        <v>101897</v>
      </c>
      <c r="B18771" s="275" t="s">
        <v>0</v>
      </c>
      <c r="C18771" s="1329" t="s">
        <v>45040</v>
      </c>
      <c r="D18771" s="514" t="s">
        <v>28</v>
      </c>
      <c r="E18771" s="673">
        <v>1262.6500000000001</v>
      </c>
      <c r="F18771" s="761"/>
    </row>
    <row r="18772" spans="1:6" customFormat="1">
      <c r="A18772" s="514">
        <v>101898</v>
      </c>
      <c r="B18772" s="275" t="s">
        <v>0</v>
      </c>
      <c r="C18772" s="1329" t="s">
        <v>45041</v>
      </c>
      <c r="D18772" s="514" t="s">
        <v>28</v>
      </c>
      <c r="E18772" s="673">
        <v>1690.18</v>
      </c>
      <c r="F18772" s="761"/>
    </row>
    <row r="18773" spans="1:6" customFormat="1">
      <c r="A18773" s="514">
        <v>101899</v>
      </c>
      <c r="B18773" s="275" t="s">
        <v>0</v>
      </c>
      <c r="C18773" s="1329" t="s">
        <v>45042</v>
      </c>
      <c r="D18773" s="514" t="s">
        <v>28</v>
      </c>
      <c r="E18773" s="673">
        <v>2707.12</v>
      </c>
      <c r="F18773" s="761"/>
    </row>
    <row r="18774" spans="1:6" customFormat="1">
      <c r="A18774" s="514">
        <v>93676</v>
      </c>
      <c r="B18774" s="275" t="s">
        <v>0</v>
      </c>
      <c r="C18774" s="1329" t="s">
        <v>45043</v>
      </c>
      <c r="D18774" s="514" t="s">
        <v>28</v>
      </c>
      <c r="E18774" s="673">
        <v>218.39</v>
      </c>
      <c r="F18774" s="761"/>
    </row>
    <row r="18775" spans="1:6" customFormat="1">
      <c r="A18775" s="514">
        <v>97711</v>
      </c>
      <c r="B18775" s="275" t="s">
        <v>0</v>
      </c>
      <c r="C18775" s="1329" t="s">
        <v>45044</v>
      </c>
      <c r="D18775" s="514" t="s">
        <v>28</v>
      </c>
      <c r="E18775" s="673">
        <v>235.06</v>
      </c>
      <c r="F18775" s="761"/>
    </row>
    <row r="18776" spans="1:6" customFormat="1">
      <c r="A18776" s="514">
        <v>106020</v>
      </c>
      <c r="B18776" s="275" t="s">
        <v>0</v>
      </c>
      <c r="C18776" s="1329" t="s">
        <v>45045</v>
      </c>
      <c r="D18776" s="514" t="s">
        <v>28</v>
      </c>
      <c r="E18776" s="673">
        <v>132.54</v>
      </c>
      <c r="F18776" s="761"/>
    </row>
    <row r="18777" spans="1:6" customFormat="1">
      <c r="A18777" s="514">
        <v>106031</v>
      </c>
      <c r="B18777" s="275" t="s">
        <v>0</v>
      </c>
      <c r="C18777" s="1329" t="s">
        <v>45046</v>
      </c>
      <c r="D18777" s="514" t="s">
        <v>28</v>
      </c>
      <c r="E18777" s="673">
        <v>0</v>
      </c>
      <c r="F18777" s="761"/>
    </row>
    <row r="18778" spans="1:6" customFormat="1">
      <c r="A18778" s="514">
        <v>93667</v>
      </c>
      <c r="B18778" s="275" t="s">
        <v>0</v>
      </c>
      <c r="C18778" s="1329" t="s">
        <v>45047</v>
      </c>
      <c r="D18778" s="514" t="s">
        <v>28</v>
      </c>
      <c r="E18778" s="673">
        <v>88.92</v>
      </c>
      <c r="F18778" s="761"/>
    </row>
    <row r="18779" spans="1:6" customFormat="1">
      <c r="A18779" s="514">
        <v>93668</v>
      </c>
      <c r="B18779" s="275" t="s">
        <v>0</v>
      </c>
      <c r="C18779" s="1329" t="s">
        <v>45048</v>
      </c>
      <c r="D18779" s="514" t="s">
        <v>28</v>
      </c>
      <c r="E18779" s="673">
        <v>88.92</v>
      </c>
      <c r="F18779" s="761"/>
    </row>
    <row r="18780" spans="1:6" customFormat="1">
      <c r="A18780" s="514">
        <v>93669</v>
      </c>
      <c r="B18780" s="275" t="s">
        <v>0</v>
      </c>
      <c r="C18780" s="1329" t="s">
        <v>45049</v>
      </c>
      <c r="D18780" s="514" t="s">
        <v>28</v>
      </c>
      <c r="E18780" s="673">
        <v>92.13</v>
      </c>
      <c r="F18780" s="761"/>
    </row>
    <row r="18781" spans="1:6" customFormat="1">
      <c r="A18781" s="514">
        <v>93670</v>
      </c>
      <c r="B18781" s="275" t="s">
        <v>0</v>
      </c>
      <c r="C18781" s="1329" t="s">
        <v>45050</v>
      </c>
      <c r="D18781" s="514" t="s">
        <v>28</v>
      </c>
      <c r="E18781" s="673">
        <v>95.06</v>
      </c>
      <c r="F18781" s="761"/>
    </row>
    <row r="18782" spans="1:6" customFormat="1">
      <c r="A18782" s="514">
        <v>93671</v>
      </c>
      <c r="B18782" s="275" t="s">
        <v>0</v>
      </c>
      <c r="C18782" s="1329" t="s">
        <v>45051</v>
      </c>
      <c r="D18782" s="514" t="s">
        <v>28</v>
      </c>
      <c r="E18782" s="673">
        <v>100.03</v>
      </c>
      <c r="F18782" s="761"/>
    </row>
    <row r="18783" spans="1:6" customFormat="1">
      <c r="A18783" s="514">
        <v>93672</v>
      </c>
      <c r="B18783" s="275" t="s">
        <v>0</v>
      </c>
      <c r="C18783" s="1329" t="s">
        <v>45052</v>
      </c>
      <c r="D18783" s="514" t="s">
        <v>28</v>
      </c>
      <c r="E18783" s="673">
        <v>107.46</v>
      </c>
      <c r="F18783" s="761"/>
    </row>
    <row r="18784" spans="1:6" customFormat="1">
      <c r="A18784" s="514">
        <v>93673</v>
      </c>
      <c r="B18784" s="275" t="s">
        <v>0</v>
      </c>
      <c r="C18784" s="1329" t="s">
        <v>45053</v>
      </c>
      <c r="D18784" s="514" t="s">
        <v>28</v>
      </c>
      <c r="E18784" s="673">
        <v>117.25</v>
      </c>
      <c r="F18784" s="761"/>
    </row>
    <row r="18785" spans="1:6" customFormat="1">
      <c r="A18785" s="514">
        <v>101893</v>
      </c>
      <c r="B18785" s="275" t="s">
        <v>0</v>
      </c>
      <c r="C18785" s="1329" t="s">
        <v>45054</v>
      </c>
      <c r="D18785" s="514" t="s">
        <v>28</v>
      </c>
      <c r="E18785" s="673">
        <v>113.78</v>
      </c>
      <c r="F18785" s="761"/>
    </row>
    <row r="18786" spans="1:6" customFormat="1">
      <c r="A18786" s="514">
        <v>101894</v>
      </c>
      <c r="B18786" s="275" t="s">
        <v>0</v>
      </c>
      <c r="C18786" s="1329" t="s">
        <v>45055</v>
      </c>
      <c r="D18786" s="514" t="s">
        <v>28</v>
      </c>
      <c r="E18786" s="673">
        <v>190.26</v>
      </c>
      <c r="F18786" s="761"/>
    </row>
    <row r="18787" spans="1:6" customFormat="1">
      <c r="A18787" s="514">
        <v>106027</v>
      </c>
      <c r="B18787" s="275" t="s">
        <v>0</v>
      </c>
      <c r="C18787" s="1329" t="s">
        <v>45056</v>
      </c>
      <c r="D18787" s="514" t="s">
        <v>28</v>
      </c>
      <c r="E18787" s="673">
        <v>93.55</v>
      </c>
      <c r="F18787" s="761"/>
    </row>
    <row r="18788" spans="1:6" customFormat="1">
      <c r="A18788" s="514">
        <v>106028</v>
      </c>
      <c r="B18788" s="275" t="s">
        <v>0</v>
      </c>
      <c r="C18788" s="1329" t="s">
        <v>45057</v>
      </c>
      <c r="D18788" s="514" t="s">
        <v>28</v>
      </c>
      <c r="E18788" s="673">
        <v>0</v>
      </c>
      <c r="F18788" s="761"/>
    </row>
    <row r="18789" spans="1:6" customFormat="1">
      <c r="A18789" s="514">
        <v>106029</v>
      </c>
      <c r="B18789" s="275" t="s">
        <v>0</v>
      </c>
      <c r="C18789" s="1329" t="s">
        <v>45058</v>
      </c>
      <c r="D18789" s="514" t="s">
        <v>28</v>
      </c>
      <c r="E18789" s="673">
        <v>0</v>
      </c>
      <c r="F18789" s="761"/>
    </row>
    <row r="18790" spans="1:6" customFormat="1">
      <c r="A18790" s="514">
        <v>97421</v>
      </c>
      <c r="B18790" s="275" t="s">
        <v>0</v>
      </c>
      <c r="C18790" s="1329" t="s">
        <v>45059</v>
      </c>
      <c r="D18790" s="514" t="s">
        <v>28</v>
      </c>
      <c r="E18790" s="673">
        <v>0</v>
      </c>
      <c r="F18790" s="761"/>
    </row>
    <row r="18791" spans="1:6" customFormat="1">
      <c r="A18791" s="514">
        <v>97373</v>
      </c>
      <c r="B18791" s="275" t="s">
        <v>0</v>
      </c>
      <c r="C18791" s="1329" t="s">
        <v>45060</v>
      </c>
      <c r="D18791" s="514" t="s">
        <v>5</v>
      </c>
      <c r="E18791" s="673">
        <v>0</v>
      </c>
      <c r="F18791" s="761"/>
    </row>
    <row r="18792" spans="1:6" customFormat="1">
      <c r="A18792" s="514">
        <v>97374</v>
      </c>
      <c r="B18792" s="275" t="s">
        <v>0</v>
      </c>
      <c r="C18792" s="1329" t="s">
        <v>45061</v>
      </c>
      <c r="D18792" s="514" t="s">
        <v>5</v>
      </c>
      <c r="E18792" s="673">
        <v>0</v>
      </c>
      <c r="F18792" s="761"/>
    </row>
    <row r="18793" spans="1:6" customFormat="1">
      <c r="A18793" s="514">
        <v>97375</v>
      </c>
      <c r="B18793" s="275" t="s">
        <v>0</v>
      </c>
      <c r="C18793" s="1329" t="s">
        <v>45062</v>
      </c>
      <c r="D18793" s="514" t="s">
        <v>5</v>
      </c>
      <c r="E18793" s="673">
        <v>0</v>
      </c>
      <c r="F18793" s="761"/>
    </row>
    <row r="18794" spans="1:6" customFormat="1">
      <c r="A18794" s="514">
        <v>97376</v>
      </c>
      <c r="B18794" s="275" t="s">
        <v>0</v>
      </c>
      <c r="C18794" s="1329" t="s">
        <v>45063</v>
      </c>
      <c r="D18794" s="514" t="s">
        <v>5</v>
      </c>
      <c r="E18794" s="673">
        <v>0</v>
      </c>
      <c r="F18794" s="761"/>
    </row>
    <row r="18795" spans="1:6" customFormat="1">
      <c r="A18795" s="514">
        <v>97377</v>
      </c>
      <c r="B18795" s="275" t="s">
        <v>0</v>
      </c>
      <c r="C18795" s="1329" t="s">
        <v>45064</v>
      </c>
      <c r="D18795" s="514" t="s">
        <v>5</v>
      </c>
      <c r="E18795" s="673">
        <v>0</v>
      </c>
      <c r="F18795" s="761"/>
    </row>
    <row r="18796" spans="1:6" customFormat="1">
      <c r="A18796" s="514">
        <v>97368</v>
      </c>
      <c r="B18796" s="275" t="s">
        <v>0</v>
      </c>
      <c r="C18796" s="1329" t="s">
        <v>45065</v>
      </c>
      <c r="D18796" s="514" t="s">
        <v>5</v>
      </c>
      <c r="E18796" s="673">
        <v>0</v>
      </c>
      <c r="F18796" s="761"/>
    </row>
    <row r="18797" spans="1:6" customFormat="1">
      <c r="A18797" s="514">
        <v>97369</v>
      </c>
      <c r="B18797" s="275" t="s">
        <v>0</v>
      </c>
      <c r="C18797" s="1329" t="s">
        <v>45066</v>
      </c>
      <c r="D18797" s="514" t="s">
        <v>5</v>
      </c>
      <c r="E18797" s="673">
        <v>0</v>
      </c>
      <c r="F18797" s="761"/>
    </row>
    <row r="18798" spans="1:6" customFormat="1">
      <c r="A18798" s="514">
        <v>97370</v>
      </c>
      <c r="B18798" s="275" t="s">
        <v>0</v>
      </c>
      <c r="C18798" s="1329" t="s">
        <v>45067</v>
      </c>
      <c r="D18798" s="514" t="s">
        <v>5</v>
      </c>
      <c r="E18798" s="673">
        <v>0</v>
      </c>
      <c r="F18798" s="761"/>
    </row>
    <row r="18799" spans="1:6" customFormat="1">
      <c r="A18799" s="514">
        <v>97371</v>
      </c>
      <c r="B18799" s="275" t="s">
        <v>0</v>
      </c>
      <c r="C18799" s="1329" t="s">
        <v>45068</v>
      </c>
      <c r="D18799" s="514" t="s">
        <v>5</v>
      </c>
      <c r="E18799" s="673">
        <v>0</v>
      </c>
      <c r="F18799" s="761"/>
    </row>
    <row r="18800" spans="1:6" customFormat="1">
      <c r="A18800" s="514">
        <v>97372</v>
      </c>
      <c r="B18800" s="275" t="s">
        <v>0</v>
      </c>
      <c r="C18800" s="1329" t="s">
        <v>45069</v>
      </c>
      <c r="D18800" s="514" t="s">
        <v>5</v>
      </c>
      <c r="E18800" s="673">
        <v>0</v>
      </c>
      <c r="F18800" s="761"/>
    </row>
    <row r="18801" spans="1:6" customFormat="1" ht="24.75">
      <c r="A18801" s="514">
        <v>101875</v>
      </c>
      <c r="B18801" s="275" t="s">
        <v>0</v>
      </c>
      <c r="C18801" s="1329" t="s">
        <v>45070</v>
      </c>
      <c r="D18801" s="514" t="s">
        <v>28</v>
      </c>
      <c r="E18801" s="673">
        <v>436.39</v>
      </c>
      <c r="F18801" s="761"/>
    </row>
    <row r="18802" spans="1:6" customFormat="1" ht="24.75">
      <c r="A18802" s="514">
        <v>101883</v>
      </c>
      <c r="B18802" s="275" t="s">
        <v>0</v>
      </c>
      <c r="C18802" s="1329" t="s">
        <v>45071</v>
      </c>
      <c r="D18802" s="514" t="s">
        <v>28</v>
      </c>
      <c r="E18802" s="673">
        <v>587.44000000000005</v>
      </c>
      <c r="F18802" s="761"/>
    </row>
    <row r="18803" spans="1:6" customFormat="1" ht="24.75">
      <c r="A18803" s="514">
        <v>101879</v>
      </c>
      <c r="B18803" s="275" t="s">
        <v>0</v>
      </c>
      <c r="C18803" s="1329" t="s">
        <v>45072</v>
      </c>
      <c r="D18803" s="514" t="s">
        <v>28</v>
      </c>
      <c r="E18803" s="673">
        <v>613.01</v>
      </c>
      <c r="F18803" s="761"/>
    </row>
    <row r="18804" spans="1:6" customFormat="1" ht="24.75">
      <c r="A18804" s="514">
        <v>106021</v>
      </c>
      <c r="B18804" s="275" t="s">
        <v>0</v>
      </c>
      <c r="C18804" s="1329" t="s">
        <v>45073</v>
      </c>
      <c r="D18804" s="514" t="s">
        <v>28</v>
      </c>
      <c r="E18804" s="673">
        <v>0</v>
      </c>
      <c r="F18804" s="761"/>
    </row>
    <row r="18805" spans="1:6" customFormat="1" ht="24.75">
      <c r="A18805" s="514">
        <v>101880</v>
      </c>
      <c r="B18805" s="275" t="s">
        <v>0</v>
      </c>
      <c r="C18805" s="1329" t="s">
        <v>45074</v>
      </c>
      <c r="D18805" s="514" t="s">
        <v>28</v>
      </c>
      <c r="E18805" s="673">
        <v>712.98</v>
      </c>
      <c r="F18805" s="761"/>
    </row>
    <row r="18806" spans="1:6" customFormat="1" ht="24.75">
      <c r="A18806" s="514">
        <v>101882</v>
      </c>
      <c r="B18806" s="275" t="s">
        <v>0</v>
      </c>
      <c r="C18806" s="1329" t="s">
        <v>45075</v>
      </c>
      <c r="D18806" s="514" t="s">
        <v>28</v>
      </c>
      <c r="E18806" s="673">
        <v>1359.43</v>
      </c>
      <c r="F18806" s="761"/>
    </row>
    <row r="18807" spans="1:6" customFormat="1" ht="24.75">
      <c r="A18807" s="514">
        <v>106022</v>
      </c>
      <c r="B18807" s="275" t="s">
        <v>0</v>
      </c>
      <c r="C18807" s="1329" t="s">
        <v>45076</v>
      </c>
      <c r="D18807" s="514" t="s">
        <v>28</v>
      </c>
      <c r="E18807" s="673">
        <v>0</v>
      </c>
      <c r="F18807" s="761"/>
    </row>
    <row r="18808" spans="1:6" customFormat="1" ht="24.75">
      <c r="A18808" s="514">
        <v>101881</v>
      </c>
      <c r="B18808" s="275" t="s">
        <v>0</v>
      </c>
      <c r="C18808" s="1329" t="s">
        <v>45077</v>
      </c>
      <c r="D18808" s="514" t="s">
        <v>28</v>
      </c>
      <c r="E18808" s="673">
        <v>985.52</v>
      </c>
      <c r="F18808" s="761"/>
    </row>
    <row r="18809" spans="1:6" customFormat="1" ht="24.75">
      <c r="A18809" s="514">
        <v>106023</v>
      </c>
      <c r="B18809" s="275" t="s">
        <v>0</v>
      </c>
      <c r="C18809" s="1329" t="s">
        <v>45078</v>
      </c>
      <c r="D18809" s="514" t="s">
        <v>28</v>
      </c>
      <c r="E18809" s="673">
        <v>0</v>
      </c>
      <c r="F18809" s="761"/>
    </row>
    <row r="18810" spans="1:6" customFormat="1" ht="24.75">
      <c r="A18810" s="514">
        <v>101878</v>
      </c>
      <c r="B18810" s="275" t="s">
        <v>0</v>
      </c>
      <c r="C18810" s="1329" t="s">
        <v>45079</v>
      </c>
      <c r="D18810" s="514" t="s">
        <v>28</v>
      </c>
      <c r="E18810" s="673">
        <v>464.65</v>
      </c>
      <c r="F18810" s="761"/>
    </row>
    <row r="18811" spans="1:6" customFormat="1" ht="24.75">
      <c r="A18811" s="514">
        <v>106024</v>
      </c>
      <c r="B18811" s="275" t="s">
        <v>0</v>
      </c>
      <c r="C18811" s="1329" t="s">
        <v>45080</v>
      </c>
      <c r="D18811" s="514" t="s">
        <v>28</v>
      </c>
      <c r="E18811" s="673">
        <v>0</v>
      </c>
      <c r="F18811" s="761"/>
    </row>
    <row r="18812" spans="1:6" customFormat="1" ht="24.75">
      <c r="A18812" s="514">
        <v>106025</v>
      </c>
      <c r="B18812" s="275" t="s">
        <v>0</v>
      </c>
      <c r="C18812" s="1329" t="s">
        <v>45081</v>
      </c>
      <c r="D18812" s="514" t="s">
        <v>28</v>
      </c>
      <c r="E18812" s="673">
        <v>0</v>
      </c>
      <c r="F18812" s="761"/>
    </row>
    <row r="18813" spans="1:6" customFormat="1" ht="24.75">
      <c r="A18813" s="514">
        <v>106026</v>
      </c>
      <c r="B18813" s="275" t="s">
        <v>0</v>
      </c>
      <c r="C18813" s="1329" t="s">
        <v>45082</v>
      </c>
      <c r="D18813" s="514" t="s">
        <v>28</v>
      </c>
      <c r="E18813" s="673">
        <v>0</v>
      </c>
      <c r="F18813" s="761"/>
    </row>
    <row r="18814" spans="1:6" customFormat="1">
      <c r="A18814" s="514">
        <v>101877</v>
      </c>
      <c r="B18814" s="275" t="s">
        <v>0</v>
      </c>
      <c r="C18814" s="1329" t="s">
        <v>45083</v>
      </c>
      <c r="D18814" s="514" t="s">
        <v>28</v>
      </c>
      <c r="E18814" s="673">
        <v>86.22</v>
      </c>
      <c r="F18814" s="761"/>
    </row>
    <row r="18815" spans="1:6" customFormat="1">
      <c r="A18815" s="514">
        <v>101876</v>
      </c>
      <c r="B18815" s="275" t="s">
        <v>0</v>
      </c>
      <c r="C18815" s="1329" t="s">
        <v>45084</v>
      </c>
      <c r="D18815" s="514" t="s">
        <v>28</v>
      </c>
      <c r="E18815" s="673">
        <v>119.06</v>
      </c>
      <c r="F18815" s="761"/>
    </row>
    <row r="18816" spans="1:6" customFormat="1">
      <c r="A18816" s="514">
        <v>101873</v>
      </c>
      <c r="B18816" s="275" t="s">
        <v>0</v>
      </c>
      <c r="C18816" s="1329" t="s">
        <v>45085</v>
      </c>
      <c r="D18816" s="514" t="s">
        <v>28</v>
      </c>
      <c r="E18816" s="673">
        <v>0</v>
      </c>
      <c r="F18816" s="761"/>
    </row>
    <row r="18817" spans="1:6" customFormat="1">
      <c r="A18817" s="514">
        <v>101874</v>
      </c>
      <c r="B18817" s="275" t="s">
        <v>0</v>
      </c>
      <c r="C18817" s="1329" t="s">
        <v>45086</v>
      </c>
      <c r="D18817" s="514" t="s">
        <v>28</v>
      </c>
      <c r="E18817" s="673">
        <v>0</v>
      </c>
      <c r="F18817" s="761"/>
    </row>
    <row r="18818" spans="1:6" customFormat="1">
      <c r="A18818" s="514">
        <v>101871</v>
      </c>
      <c r="B18818" s="275" t="s">
        <v>0</v>
      </c>
      <c r="C18818" s="1329" t="s">
        <v>45087</v>
      </c>
      <c r="D18818" s="514" t="s">
        <v>28</v>
      </c>
      <c r="E18818" s="673">
        <v>0</v>
      </c>
      <c r="F18818" s="761"/>
    </row>
    <row r="18819" spans="1:6" customFormat="1">
      <c r="A18819" s="514">
        <v>101872</v>
      </c>
      <c r="B18819" s="275" t="s">
        <v>0</v>
      </c>
      <c r="C18819" s="1329" t="s">
        <v>45088</v>
      </c>
      <c r="D18819" s="514" t="s">
        <v>28</v>
      </c>
      <c r="E18819" s="673">
        <v>0</v>
      </c>
      <c r="F18819" s="761"/>
    </row>
    <row r="18820" spans="1:6" customFormat="1">
      <c r="A18820" s="514">
        <v>97360</v>
      </c>
      <c r="B18820" s="275" t="s">
        <v>0</v>
      </c>
      <c r="C18820" s="1329" t="s">
        <v>45089</v>
      </c>
      <c r="D18820" s="514" t="s">
        <v>28</v>
      </c>
      <c r="E18820" s="673">
        <v>7493.83</v>
      </c>
      <c r="F18820" s="761"/>
    </row>
    <row r="18821" spans="1:6" customFormat="1">
      <c r="A18821" s="514">
        <v>97361</v>
      </c>
      <c r="B18821" s="275" t="s">
        <v>0</v>
      </c>
      <c r="C18821" s="1329" t="s">
        <v>45090</v>
      </c>
      <c r="D18821" s="514" t="s">
        <v>28</v>
      </c>
      <c r="E18821" s="673">
        <v>9991.7800000000007</v>
      </c>
      <c r="F18821" s="761"/>
    </row>
    <row r="18822" spans="1:6" customFormat="1">
      <c r="A18822" s="514">
        <v>97359</v>
      </c>
      <c r="B18822" s="275" t="s">
        <v>0</v>
      </c>
      <c r="C18822" s="1329" t="s">
        <v>45091</v>
      </c>
      <c r="D18822" s="514" t="s">
        <v>28</v>
      </c>
      <c r="E18822" s="673">
        <v>3888.9</v>
      </c>
      <c r="F18822" s="761"/>
    </row>
    <row r="18823" spans="1:6" customFormat="1">
      <c r="A18823" s="514">
        <v>101946</v>
      </c>
      <c r="B18823" s="275" t="s">
        <v>0</v>
      </c>
      <c r="C18823" s="1329" t="s">
        <v>45092</v>
      </c>
      <c r="D18823" s="514" t="s">
        <v>28</v>
      </c>
      <c r="E18823" s="673">
        <v>120.55</v>
      </c>
      <c r="F18823" s="761"/>
    </row>
    <row r="18824" spans="1:6" customFormat="1">
      <c r="A18824" s="514">
        <v>97362</v>
      </c>
      <c r="B18824" s="275" t="s">
        <v>0</v>
      </c>
      <c r="C18824" s="1329" t="s">
        <v>45093</v>
      </c>
      <c r="D18824" s="514" t="s">
        <v>28</v>
      </c>
      <c r="E18824" s="673">
        <v>1745.35</v>
      </c>
      <c r="F18824" s="761"/>
    </row>
    <row r="18825" spans="1:6" customFormat="1">
      <c r="A18825" s="514">
        <v>101553</v>
      </c>
      <c r="B18825" s="275" t="s">
        <v>0</v>
      </c>
      <c r="C18825" s="1329" t="s">
        <v>25137</v>
      </c>
      <c r="D18825" s="514" t="s">
        <v>28</v>
      </c>
      <c r="E18825" s="673">
        <v>14.98</v>
      </c>
      <c r="F18825" s="761"/>
    </row>
    <row r="18826" spans="1:6" customFormat="1">
      <c r="A18826" s="514">
        <v>101554</v>
      </c>
      <c r="B18826" s="275" t="s">
        <v>0</v>
      </c>
      <c r="C18826" s="1329" t="s">
        <v>25138</v>
      </c>
      <c r="D18826" s="514" t="s">
        <v>28</v>
      </c>
      <c r="E18826" s="673">
        <v>11.18</v>
      </c>
      <c r="F18826" s="761"/>
    </row>
    <row r="18827" spans="1:6" customFormat="1">
      <c r="A18827" s="514">
        <v>101555</v>
      </c>
      <c r="B18827" s="275" t="s">
        <v>0</v>
      </c>
      <c r="C18827" s="1329" t="s">
        <v>25139</v>
      </c>
      <c r="D18827" s="514" t="s">
        <v>28</v>
      </c>
      <c r="E18827" s="673">
        <v>7.72</v>
      </c>
      <c r="F18827" s="761"/>
    </row>
    <row r="18828" spans="1:6" customFormat="1">
      <c r="A18828" s="514">
        <v>101556</v>
      </c>
      <c r="B18828" s="275" t="s">
        <v>0</v>
      </c>
      <c r="C18828" s="1329" t="s">
        <v>25140</v>
      </c>
      <c r="D18828" s="514" t="s">
        <v>28</v>
      </c>
      <c r="E18828" s="673">
        <v>7.17</v>
      </c>
      <c r="F18828" s="761"/>
    </row>
    <row r="18829" spans="1:6" customFormat="1">
      <c r="A18829" s="514">
        <v>101537</v>
      </c>
      <c r="B18829" s="275" t="s">
        <v>0</v>
      </c>
      <c r="C18829" s="1329" t="s">
        <v>1776</v>
      </c>
      <c r="D18829" s="514" t="s">
        <v>28</v>
      </c>
      <c r="E18829" s="673">
        <v>101.17</v>
      </c>
      <c r="F18829" s="761"/>
    </row>
    <row r="18830" spans="1:6" customFormat="1">
      <c r="A18830" s="514">
        <v>101538</v>
      </c>
      <c r="B18830" s="275" t="s">
        <v>0</v>
      </c>
      <c r="C18830" s="1329" t="s">
        <v>1777</v>
      </c>
      <c r="D18830" s="514" t="s">
        <v>28</v>
      </c>
      <c r="E18830" s="673">
        <v>43.18</v>
      </c>
      <c r="F18830" s="761"/>
    </row>
    <row r="18831" spans="1:6" customFormat="1">
      <c r="A18831" s="514">
        <v>101542</v>
      </c>
      <c r="B18831" s="275" t="s">
        <v>0</v>
      </c>
      <c r="C18831" s="1329" t="s">
        <v>1781</v>
      </c>
      <c r="D18831" s="514" t="s">
        <v>28</v>
      </c>
      <c r="E18831" s="673">
        <v>33.21</v>
      </c>
      <c r="F18831" s="761"/>
    </row>
    <row r="18832" spans="1:6" customFormat="1">
      <c r="A18832" s="514">
        <v>101539</v>
      </c>
      <c r="B18832" s="275" t="s">
        <v>0</v>
      </c>
      <c r="C18832" s="1329" t="s">
        <v>1778</v>
      </c>
      <c r="D18832" s="514" t="s">
        <v>28</v>
      </c>
      <c r="E18832" s="673">
        <v>72.989999999999995</v>
      </c>
      <c r="F18832" s="761"/>
    </row>
    <row r="18833" spans="1:6" customFormat="1">
      <c r="A18833" s="514">
        <v>101543</v>
      </c>
      <c r="B18833" s="275" t="s">
        <v>0</v>
      </c>
      <c r="C18833" s="1329" t="s">
        <v>1782</v>
      </c>
      <c r="D18833" s="514" t="s">
        <v>28</v>
      </c>
      <c r="E18833" s="673">
        <v>59.95</v>
      </c>
      <c r="F18833" s="761"/>
    </row>
    <row r="18834" spans="1:6" customFormat="1">
      <c r="A18834" s="514">
        <v>101540</v>
      </c>
      <c r="B18834" s="275" t="s">
        <v>0</v>
      </c>
      <c r="C18834" s="1329" t="s">
        <v>1779</v>
      </c>
      <c r="D18834" s="514" t="s">
        <v>28</v>
      </c>
      <c r="E18834" s="673">
        <v>121.4</v>
      </c>
      <c r="F18834" s="761"/>
    </row>
    <row r="18835" spans="1:6" customFormat="1">
      <c r="A18835" s="514">
        <v>101544</v>
      </c>
      <c r="B18835" s="275" t="s">
        <v>0</v>
      </c>
      <c r="C18835" s="1329" t="s">
        <v>1783</v>
      </c>
      <c r="D18835" s="514" t="s">
        <v>28</v>
      </c>
      <c r="E18835" s="673">
        <v>95.09</v>
      </c>
      <c r="F18835" s="761"/>
    </row>
    <row r="18836" spans="1:6" customFormat="1">
      <c r="A18836" s="514">
        <v>101541</v>
      </c>
      <c r="B18836" s="275" t="s">
        <v>0</v>
      </c>
      <c r="C18836" s="1329" t="s">
        <v>1780</v>
      </c>
      <c r="D18836" s="514" t="s">
        <v>28</v>
      </c>
      <c r="E18836" s="673">
        <v>158.72</v>
      </c>
      <c r="F18836" s="761"/>
    </row>
    <row r="18837" spans="1:6" customFormat="1">
      <c r="A18837" s="514">
        <v>101545</v>
      </c>
      <c r="B18837" s="275" t="s">
        <v>0</v>
      </c>
      <c r="C18837" s="1329" t="s">
        <v>1784</v>
      </c>
      <c r="D18837" s="514" t="s">
        <v>28</v>
      </c>
      <c r="E18837" s="673">
        <v>136.55000000000001</v>
      </c>
      <c r="F18837" s="761"/>
    </row>
    <row r="18838" spans="1:6" customFormat="1" ht="24.75">
      <c r="A18838" s="514">
        <v>101560</v>
      </c>
      <c r="B18838" s="275" t="s">
        <v>0</v>
      </c>
      <c r="C18838" s="1329" t="s">
        <v>1789</v>
      </c>
      <c r="D18838" s="514" t="s">
        <v>5</v>
      </c>
      <c r="E18838" s="673">
        <v>10.87</v>
      </c>
      <c r="F18838" s="761"/>
    </row>
    <row r="18839" spans="1:6" customFormat="1" ht="24.75">
      <c r="A18839" s="514">
        <v>101568</v>
      </c>
      <c r="B18839" s="275" t="s">
        <v>0</v>
      </c>
      <c r="C18839" s="1329" t="s">
        <v>1796</v>
      </c>
      <c r="D18839" s="514" t="s">
        <v>5</v>
      </c>
      <c r="E18839" s="673">
        <v>132.32</v>
      </c>
      <c r="F18839" s="761"/>
    </row>
    <row r="18840" spans="1:6" customFormat="1" ht="24.75">
      <c r="A18840" s="514">
        <v>101561</v>
      </c>
      <c r="B18840" s="275" t="s">
        <v>0</v>
      </c>
      <c r="C18840" s="1329" t="s">
        <v>1790</v>
      </c>
      <c r="D18840" s="514" t="s">
        <v>5</v>
      </c>
      <c r="E18840" s="673">
        <v>17.27</v>
      </c>
      <c r="F18840" s="761"/>
    </row>
    <row r="18841" spans="1:6" customFormat="1" ht="24.75">
      <c r="A18841" s="514">
        <v>101562</v>
      </c>
      <c r="B18841" s="275" t="s">
        <v>0</v>
      </c>
      <c r="C18841" s="1329" t="s">
        <v>1791</v>
      </c>
      <c r="D18841" s="514" t="s">
        <v>5</v>
      </c>
      <c r="E18841" s="673">
        <v>26.72</v>
      </c>
      <c r="F18841" s="761"/>
    </row>
    <row r="18842" spans="1:6" customFormat="1" ht="24.75">
      <c r="A18842" s="514">
        <v>101563</v>
      </c>
      <c r="B18842" s="275" t="s">
        <v>0</v>
      </c>
      <c r="C18842" s="1329" t="s">
        <v>1792</v>
      </c>
      <c r="D18842" s="514" t="s">
        <v>5</v>
      </c>
      <c r="E18842" s="673">
        <v>37.729999999999997</v>
      </c>
      <c r="F18842" s="761"/>
    </row>
    <row r="18843" spans="1:6" customFormat="1" ht="24.75">
      <c r="A18843" s="514">
        <v>101564</v>
      </c>
      <c r="B18843" s="275" t="s">
        <v>0</v>
      </c>
      <c r="C18843" s="1329" t="s">
        <v>1793</v>
      </c>
      <c r="D18843" s="514" t="s">
        <v>5</v>
      </c>
      <c r="E18843" s="673">
        <v>55.75</v>
      </c>
      <c r="F18843" s="761"/>
    </row>
    <row r="18844" spans="1:6" customFormat="1" ht="24.75">
      <c r="A18844" s="514">
        <v>101565</v>
      </c>
      <c r="B18844" s="275" t="s">
        <v>0</v>
      </c>
      <c r="C18844" s="1329" t="s">
        <v>1794</v>
      </c>
      <c r="D18844" s="514" t="s">
        <v>5</v>
      </c>
      <c r="E18844" s="673">
        <v>77.959999999999994</v>
      </c>
      <c r="F18844" s="761"/>
    </row>
    <row r="18845" spans="1:6" customFormat="1" ht="24.75">
      <c r="A18845" s="514">
        <v>101567</v>
      </c>
      <c r="B18845" s="275" t="s">
        <v>0</v>
      </c>
      <c r="C18845" s="1329" t="s">
        <v>1795</v>
      </c>
      <c r="D18845" s="514" t="s">
        <v>5</v>
      </c>
      <c r="E18845" s="673">
        <v>101.2</v>
      </c>
      <c r="F18845" s="761"/>
    </row>
    <row r="18846" spans="1:6" customFormat="1">
      <c r="A18846" s="514">
        <v>101551</v>
      </c>
      <c r="B18846" s="275" t="s">
        <v>0</v>
      </c>
      <c r="C18846" s="1329" t="s">
        <v>25141</v>
      </c>
      <c r="D18846" s="514" t="s">
        <v>28</v>
      </c>
      <c r="E18846" s="673">
        <v>0</v>
      </c>
      <c r="F18846" s="761"/>
    </row>
    <row r="18847" spans="1:6" customFormat="1">
      <c r="A18847" s="514">
        <v>101552</v>
      </c>
      <c r="B18847" s="275" t="s">
        <v>0</v>
      </c>
      <c r="C18847" s="1329" t="s">
        <v>25142</v>
      </c>
      <c r="D18847" s="514" t="s">
        <v>28</v>
      </c>
      <c r="E18847" s="673">
        <v>0</v>
      </c>
      <c r="F18847" s="761"/>
    </row>
    <row r="18848" spans="1:6" customFormat="1">
      <c r="A18848" s="514">
        <v>101550</v>
      </c>
      <c r="B18848" s="275" t="s">
        <v>0</v>
      </c>
      <c r="C18848" s="1329" t="s">
        <v>25143</v>
      </c>
      <c r="D18848" s="514" t="s">
        <v>28</v>
      </c>
      <c r="E18848" s="673">
        <v>0</v>
      </c>
      <c r="F18848" s="761"/>
    </row>
    <row r="18849" spans="1:6" customFormat="1" ht="24.75">
      <c r="A18849" s="514">
        <v>101501</v>
      </c>
      <c r="B18849" s="275" t="s">
        <v>0</v>
      </c>
      <c r="C18849" s="1329" t="s">
        <v>9494</v>
      </c>
      <c r="D18849" s="514" t="s">
        <v>28</v>
      </c>
      <c r="E18849" s="673">
        <v>1916.08</v>
      </c>
      <c r="F18849" s="761"/>
    </row>
    <row r="18850" spans="1:6" customFormat="1" ht="24.75">
      <c r="A18850" s="514">
        <v>101502</v>
      </c>
      <c r="B18850" s="275" t="s">
        <v>0</v>
      </c>
      <c r="C18850" s="1329" t="s">
        <v>9495</v>
      </c>
      <c r="D18850" s="514" t="s">
        <v>28</v>
      </c>
      <c r="E18850" s="673">
        <v>2079.58</v>
      </c>
      <c r="F18850" s="761"/>
    </row>
    <row r="18851" spans="1:6" customFormat="1" ht="24.75">
      <c r="A18851" s="514">
        <v>101503</v>
      </c>
      <c r="B18851" s="275" t="s">
        <v>0</v>
      </c>
      <c r="C18851" s="1329" t="s">
        <v>9496</v>
      </c>
      <c r="D18851" s="514" t="s">
        <v>28</v>
      </c>
      <c r="E18851" s="673">
        <v>2119.87</v>
      </c>
      <c r="F18851" s="761"/>
    </row>
    <row r="18852" spans="1:6" customFormat="1" ht="24.75">
      <c r="A18852" s="514">
        <v>101504</v>
      </c>
      <c r="B18852" s="275" t="s">
        <v>0</v>
      </c>
      <c r="C18852" s="1329" t="s">
        <v>9497</v>
      </c>
      <c r="D18852" s="514" t="s">
        <v>28</v>
      </c>
      <c r="E18852" s="673">
        <v>2339.4</v>
      </c>
      <c r="F18852" s="761"/>
    </row>
    <row r="18853" spans="1:6" customFormat="1" ht="24.75">
      <c r="A18853" s="514">
        <v>101497</v>
      </c>
      <c r="B18853" s="275" t="s">
        <v>0</v>
      </c>
      <c r="C18853" s="1329" t="s">
        <v>9490</v>
      </c>
      <c r="D18853" s="514" t="s">
        <v>28</v>
      </c>
      <c r="E18853" s="673">
        <v>1924.45</v>
      </c>
      <c r="F18853" s="761"/>
    </row>
    <row r="18854" spans="1:6" customFormat="1" ht="24.75">
      <c r="A18854" s="514">
        <v>101498</v>
      </c>
      <c r="B18854" s="275" t="s">
        <v>0</v>
      </c>
      <c r="C18854" s="1329" t="s">
        <v>9491</v>
      </c>
      <c r="D18854" s="514" t="s">
        <v>28</v>
      </c>
      <c r="E18854" s="673">
        <v>2087.9499999999998</v>
      </c>
      <c r="F18854" s="761"/>
    </row>
    <row r="18855" spans="1:6" customFormat="1" ht="24.75">
      <c r="A18855" s="514">
        <v>101499</v>
      </c>
      <c r="B18855" s="275" t="s">
        <v>0</v>
      </c>
      <c r="C18855" s="1329" t="s">
        <v>9492</v>
      </c>
      <c r="D18855" s="514" t="s">
        <v>28</v>
      </c>
      <c r="E18855" s="673">
        <v>2128.2399999999998</v>
      </c>
      <c r="F18855" s="761"/>
    </row>
    <row r="18856" spans="1:6" customFormat="1" ht="24.75">
      <c r="A18856" s="514">
        <v>101500</v>
      </c>
      <c r="B18856" s="275" t="s">
        <v>0</v>
      </c>
      <c r="C18856" s="1329" t="s">
        <v>9493</v>
      </c>
      <c r="D18856" s="514" t="s">
        <v>28</v>
      </c>
      <c r="E18856" s="673">
        <v>2347.77</v>
      </c>
      <c r="F18856" s="761"/>
    </row>
    <row r="18857" spans="1:6" customFormat="1" ht="24.75">
      <c r="A18857" s="514">
        <v>101493</v>
      </c>
      <c r="B18857" s="275" t="s">
        <v>0</v>
      </c>
      <c r="C18857" s="1329" t="s">
        <v>9486</v>
      </c>
      <c r="D18857" s="514" t="s">
        <v>28</v>
      </c>
      <c r="E18857" s="673">
        <v>1626.79</v>
      </c>
      <c r="F18857" s="761"/>
    </row>
    <row r="18858" spans="1:6" customFormat="1" ht="24.75">
      <c r="A18858" s="514">
        <v>101494</v>
      </c>
      <c r="B18858" s="275" t="s">
        <v>0</v>
      </c>
      <c r="C18858" s="1329" t="s">
        <v>9487</v>
      </c>
      <c r="D18858" s="514" t="s">
        <v>28</v>
      </c>
      <c r="E18858" s="673">
        <v>1734.81</v>
      </c>
      <c r="F18858" s="761"/>
    </row>
    <row r="18859" spans="1:6" customFormat="1" ht="24.75">
      <c r="A18859" s="514">
        <v>101495</v>
      </c>
      <c r="B18859" s="275" t="s">
        <v>0</v>
      </c>
      <c r="C18859" s="1329" t="s">
        <v>9488</v>
      </c>
      <c r="D18859" s="514" t="s">
        <v>28</v>
      </c>
      <c r="E18859" s="673">
        <v>1761.43</v>
      </c>
      <c r="F18859" s="761"/>
    </row>
    <row r="18860" spans="1:6" customFormat="1" ht="24.75">
      <c r="A18860" s="514">
        <v>101496</v>
      </c>
      <c r="B18860" s="275" t="s">
        <v>0</v>
      </c>
      <c r="C18860" s="1329" t="s">
        <v>9489</v>
      </c>
      <c r="D18860" s="514" t="s">
        <v>28</v>
      </c>
      <c r="E18860" s="673">
        <v>1917.45</v>
      </c>
      <c r="F18860" s="761"/>
    </row>
    <row r="18861" spans="1:6" customFormat="1" ht="24.75">
      <c r="A18861" s="514">
        <v>101489</v>
      </c>
      <c r="B18861" s="275" t="s">
        <v>0</v>
      </c>
      <c r="C18861" s="1329" t="s">
        <v>9482</v>
      </c>
      <c r="D18861" s="514" t="s">
        <v>28</v>
      </c>
      <c r="E18861" s="673">
        <v>1644.12</v>
      </c>
      <c r="F18861" s="761"/>
    </row>
    <row r="18862" spans="1:6" customFormat="1" ht="24.75">
      <c r="A18862" s="514">
        <v>101490</v>
      </c>
      <c r="B18862" s="275" t="s">
        <v>0</v>
      </c>
      <c r="C18862" s="1329" t="s">
        <v>9483</v>
      </c>
      <c r="D18862" s="514" t="s">
        <v>28</v>
      </c>
      <c r="E18862" s="673">
        <v>1752.14</v>
      </c>
      <c r="F18862" s="761"/>
    </row>
    <row r="18863" spans="1:6" customFormat="1" ht="24.75">
      <c r="A18863" s="514">
        <v>101491</v>
      </c>
      <c r="B18863" s="275" t="s">
        <v>0</v>
      </c>
      <c r="C18863" s="1329" t="s">
        <v>9484</v>
      </c>
      <c r="D18863" s="514" t="s">
        <v>28</v>
      </c>
      <c r="E18863" s="673">
        <v>1778.76</v>
      </c>
      <c r="F18863" s="761"/>
    </row>
    <row r="18864" spans="1:6" customFormat="1" ht="24.75">
      <c r="A18864" s="514">
        <v>101492</v>
      </c>
      <c r="B18864" s="275" t="s">
        <v>0</v>
      </c>
      <c r="C18864" s="1329" t="s">
        <v>9485</v>
      </c>
      <c r="D18864" s="514" t="s">
        <v>28</v>
      </c>
      <c r="E18864" s="673">
        <v>1934.78</v>
      </c>
      <c r="F18864" s="761"/>
    </row>
    <row r="18865" spans="1:6" customFormat="1" ht="24.75">
      <c r="A18865" s="514">
        <v>101509</v>
      </c>
      <c r="B18865" s="275" t="s">
        <v>0</v>
      </c>
      <c r="C18865" s="1329" t="s">
        <v>20237</v>
      </c>
      <c r="D18865" s="514" t="s">
        <v>28</v>
      </c>
      <c r="E18865" s="673">
        <v>2086.61</v>
      </c>
      <c r="F18865" s="761"/>
    </row>
    <row r="18866" spans="1:6" customFormat="1" ht="24.75">
      <c r="A18866" s="514">
        <v>101510</v>
      </c>
      <c r="B18866" s="275" t="s">
        <v>0</v>
      </c>
      <c r="C18866" s="1329" t="s">
        <v>20238</v>
      </c>
      <c r="D18866" s="514" t="s">
        <v>28</v>
      </c>
      <c r="E18866" s="673">
        <v>2304.61</v>
      </c>
      <c r="F18866" s="761"/>
    </row>
    <row r="18867" spans="1:6" customFormat="1" ht="24.75">
      <c r="A18867" s="514">
        <v>101511</v>
      </c>
      <c r="B18867" s="275" t="s">
        <v>0</v>
      </c>
      <c r="C18867" s="1329" t="s">
        <v>20239</v>
      </c>
      <c r="D18867" s="514" t="s">
        <v>28</v>
      </c>
      <c r="E18867" s="673">
        <v>2358.33</v>
      </c>
      <c r="F18867" s="761"/>
    </row>
    <row r="18868" spans="1:6" customFormat="1" ht="24.75">
      <c r="A18868" s="514">
        <v>101512</v>
      </c>
      <c r="B18868" s="275" t="s">
        <v>0</v>
      </c>
      <c r="C18868" s="1329" t="s">
        <v>20240</v>
      </c>
      <c r="D18868" s="514" t="s">
        <v>28</v>
      </c>
      <c r="E18868" s="673">
        <v>2640.24</v>
      </c>
      <c r="F18868" s="761"/>
    </row>
    <row r="18869" spans="1:6" customFormat="1" ht="24.75">
      <c r="A18869" s="514">
        <v>101505</v>
      </c>
      <c r="B18869" s="275" t="s">
        <v>0</v>
      </c>
      <c r="C18869" s="1329" t="s">
        <v>9498</v>
      </c>
      <c r="D18869" s="514" t="s">
        <v>28</v>
      </c>
      <c r="E18869" s="673">
        <v>2048.4899999999998</v>
      </c>
      <c r="F18869" s="761"/>
    </row>
    <row r="18870" spans="1:6" customFormat="1" ht="24.75">
      <c r="A18870" s="514">
        <v>101506</v>
      </c>
      <c r="B18870" s="275" t="s">
        <v>0</v>
      </c>
      <c r="C18870" s="1329" t="s">
        <v>9499</v>
      </c>
      <c r="D18870" s="514" t="s">
        <v>28</v>
      </c>
      <c r="E18870" s="673">
        <v>2266.4899999999998</v>
      </c>
      <c r="F18870" s="761"/>
    </row>
    <row r="18871" spans="1:6" customFormat="1" ht="24.75">
      <c r="A18871" s="514">
        <v>101507</v>
      </c>
      <c r="B18871" s="275" t="s">
        <v>0</v>
      </c>
      <c r="C18871" s="1329" t="s">
        <v>9500</v>
      </c>
      <c r="D18871" s="514" t="s">
        <v>28</v>
      </c>
      <c r="E18871" s="673">
        <v>2320.21</v>
      </c>
      <c r="F18871" s="761"/>
    </row>
    <row r="18872" spans="1:6" customFormat="1" ht="24.75">
      <c r="A18872" s="514">
        <v>101508</v>
      </c>
      <c r="B18872" s="275" t="s">
        <v>0</v>
      </c>
      <c r="C18872" s="1329" t="s">
        <v>9501</v>
      </c>
      <c r="D18872" s="514" t="s">
        <v>28</v>
      </c>
      <c r="E18872" s="673">
        <v>2602.12</v>
      </c>
      <c r="F18872" s="761"/>
    </row>
    <row r="18873" spans="1:6" customFormat="1" ht="24.75">
      <c r="A18873" s="514">
        <v>101525</v>
      </c>
      <c r="B18873" s="275" t="s">
        <v>0</v>
      </c>
      <c r="C18873" s="1329" t="s">
        <v>9514</v>
      </c>
      <c r="D18873" s="514" t="s">
        <v>28</v>
      </c>
      <c r="E18873" s="673">
        <v>1144.98</v>
      </c>
      <c r="F18873" s="761"/>
    </row>
    <row r="18874" spans="1:6" customFormat="1" ht="24.75">
      <c r="A18874" s="514">
        <v>101526</v>
      </c>
      <c r="B18874" s="275" t="s">
        <v>0</v>
      </c>
      <c r="C18874" s="1329" t="s">
        <v>9515</v>
      </c>
      <c r="D18874" s="514" t="s">
        <v>28</v>
      </c>
      <c r="E18874" s="673">
        <v>1339.41</v>
      </c>
      <c r="F18874" s="761"/>
    </row>
    <row r="18875" spans="1:6" customFormat="1" ht="24.75">
      <c r="A18875" s="514">
        <v>101527</v>
      </c>
      <c r="B18875" s="275" t="s">
        <v>0</v>
      </c>
      <c r="C18875" s="1329" t="s">
        <v>9516</v>
      </c>
      <c r="D18875" s="514" t="s">
        <v>28</v>
      </c>
      <c r="E18875" s="673">
        <v>1387.33</v>
      </c>
      <c r="F18875" s="761"/>
    </row>
    <row r="18876" spans="1:6" customFormat="1" ht="24.75">
      <c r="A18876" s="514">
        <v>101528</v>
      </c>
      <c r="B18876" s="275" t="s">
        <v>0</v>
      </c>
      <c r="C18876" s="1329" t="s">
        <v>9517</v>
      </c>
      <c r="D18876" s="514" t="s">
        <v>28</v>
      </c>
      <c r="E18876" s="673">
        <v>1609.88</v>
      </c>
      <c r="F18876" s="761"/>
    </row>
    <row r="18877" spans="1:6" customFormat="1" ht="24.75">
      <c r="A18877" s="514">
        <v>101521</v>
      </c>
      <c r="B18877" s="275" t="s">
        <v>0</v>
      </c>
      <c r="C18877" s="1329" t="s">
        <v>9510</v>
      </c>
      <c r="D18877" s="514" t="s">
        <v>28</v>
      </c>
      <c r="E18877" s="673">
        <v>1153.3399999999999</v>
      </c>
      <c r="F18877" s="761"/>
    </row>
    <row r="18878" spans="1:6" customFormat="1" ht="24.75">
      <c r="A18878" s="514">
        <v>101522</v>
      </c>
      <c r="B18878" s="275" t="s">
        <v>0</v>
      </c>
      <c r="C18878" s="1329" t="s">
        <v>9511</v>
      </c>
      <c r="D18878" s="514" t="s">
        <v>28</v>
      </c>
      <c r="E18878" s="673">
        <v>1347.77</v>
      </c>
      <c r="F18878" s="761"/>
    </row>
    <row r="18879" spans="1:6" customFormat="1" ht="24.75">
      <c r="A18879" s="514">
        <v>101523</v>
      </c>
      <c r="B18879" s="275" t="s">
        <v>0</v>
      </c>
      <c r="C18879" s="1329" t="s">
        <v>9512</v>
      </c>
      <c r="D18879" s="514" t="s">
        <v>28</v>
      </c>
      <c r="E18879" s="673">
        <v>1395.69</v>
      </c>
      <c r="F18879" s="761"/>
    </row>
    <row r="18880" spans="1:6" customFormat="1" ht="24.75">
      <c r="A18880" s="514">
        <v>101524</v>
      </c>
      <c r="B18880" s="275" t="s">
        <v>0</v>
      </c>
      <c r="C18880" s="1329" t="s">
        <v>9513</v>
      </c>
      <c r="D18880" s="514" t="s">
        <v>28</v>
      </c>
      <c r="E18880" s="673">
        <v>1618.24</v>
      </c>
      <c r="F18880" s="761"/>
    </row>
    <row r="18881" spans="1:6" customFormat="1" ht="24.75">
      <c r="A18881" s="514">
        <v>101517</v>
      </c>
      <c r="B18881" s="275" t="s">
        <v>0</v>
      </c>
      <c r="C18881" s="1329" t="s">
        <v>9506</v>
      </c>
      <c r="D18881" s="514" t="s">
        <v>28</v>
      </c>
      <c r="E18881" s="673">
        <v>839.31</v>
      </c>
      <c r="F18881" s="761"/>
    </row>
    <row r="18882" spans="1:6" customFormat="1" ht="24.75">
      <c r="A18882" s="514">
        <v>101518</v>
      </c>
      <c r="B18882" s="275" t="s">
        <v>0</v>
      </c>
      <c r="C18882" s="1329" t="s">
        <v>9507</v>
      </c>
      <c r="D18882" s="514" t="s">
        <v>28</v>
      </c>
      <c r="E18882" s="673">
        <v>968.93</v>
      </c>
      <c r="F18882" s="761"/>
    </row>
    <row r="18883" spans="1:6" customFormat="1" ht="24.75">
      <c r="A18883" s="514">
        <v>101519</v>
      </c>
      <c r="B18883" s="275" t="s">
        <v>0</v>
      </c>
      <c r="C18883" s="1329" t="s">
        <v>9508</v>
      </c>
      <c r="D18883" s="514" t="s">
        <v>28</v>
      </c>
      <c r="E18883" s="673">
        <v>1000.87</v>
      </c>
      <c r="F18883" s="761"/>
    </row>
    <row r="18884" spans="1:6" customFormat="1" ht="24.75">
      <c r="A18884" s="514">
        <v>101520</v>
      </c>
      <c r="B18884" s="275" t="s">
        <v>0</v>
      </c>
      <c r="C18884" s="1329" t="s">
        <v>9509</v>
      </c>
      <c r="D18884" s="514" t="s">
        <v>28</v>
      </c>
      <c r="E18884" s="673">
        <v>1149.24</v>
      </c>
      <c r="F18884" s="761"/>
    </row>
    <row r="18885" spans="1:6" customFormat="1" ht="24.75">
      <c r="A18885" s="514">
        <v>101513</v>
      </c>
      <c r="B18885" s="275" t="s">
        <v>0</v>
      </c>
      <c r="C18885" s="1329" t="s">
        <v>9502</v>
      </c>
      <c r="D18885" s="514" t="s">
        <v>28</v>
      </c>
      <c r="E18885" s="673">
        <v>856.62</v>
      </c>
      <c r="F18885" s="761"/>
    </row>
    <row r="18886" spans="1:6" customFormat="1" ht="24.75">
      <c r="A18886" s="514">
        <v>101514</v>
      </c>
      <c r="B18886" s="275" t="s">
        <v>0</v>
      </c>
      <c r="C18886" s="1329" t="s">
        <v>9503</v>
      </c>
      <c r="D18886" s="514" t="s">
        <v>28</v>
      </c>
      <c r="E18886" s="673">
        <v>986.24</v>
      </c>
      <c r="F18886" s="761"/>
    </row>
    <row r="18887" spans="1:6" customFormat="1" ht="24.75">
      <c r="A18887" s="514">
        <v>101515</v>
      </c>
      <c r="B18887" s="275" t="s">
        <v>0</v>
      </c>
      <c r="C18887" s="1329" t="s">
        <v>9504</v>
      </c>
      <c r="D18887" s="514" t="s">
        <v>28</v>
      </c>
      <c r="E18887" s="673">
        <v>1018.18</v>
      </c>
      <c r="F18887" s="761"/>
    </row>
    <row r="18888" spans="1:6" customFormat="1" ht="24.75">
      <c r="A18888" s="514">
        <v>101516</v>
      </c>
      <c r="B18888" s="275" t="s">
        <v>0</v>
      </c>
      <c r="C18888" s="1329" t="s">
        <v>9505</v>
      </c>
      <c r="D18888" s="514" t="s">
        <v>28</v>
      </c>
      <c r="E18888" s="673">
        <v>1166.55</v>
      </c>
      <c r="F18888" s="761"/>
    </row>
    <row r="18889" spans="1:6" customFormat="1" ht="24.75">
      <c r="A18889" s="514">
        <v>101533</v>
      </c>
      <c r="B18889" s="275" t="s">
        <v>0</v>
      </c>
      <c r="C18889" s="1329" t="s">
        <v>20241</v>
      </c>
      <c r="D18889" s="514" t="s">
        <v>28</v>
      </c>
      <c r="E18889" s="673">
        <v>1333.62</v>
      </c>
      <c r="F18889" s="761"/>
    </row>
    <row r="18890" spans="1:6" customFormat="1" ht="24.75">
      <c r="A18890" s="514">
        <v>101534</v>
      </c>
      <c r="B18890" s="275" t="s">
        <v>0</v>
      </c>
      <c r="C18890" s="1329" t="s">
        <v>20242</v>
      </c>
      <c r="D18890" s="514" t="s">
        <v>28</v>
      </c>
      <c r="E18890" s="673">
        <v>1592.86</v>
      </c>
      <c r="F18890" s="761"/>
    </row>
    <row r="18891" spans="1:6" customFormat="1" ht="24.75">
      <c r="A18891" s="514">
        <v>101535</v>
      </c>
      <c r="B18891" s="275" t="s">
        <v>0</v>
      </c>
      <c r="C18891" s="1329" t="s">
        <v>20243</v>
      </c>
      <c r="D18891" s="514" t="s">
        <v>28</v>
      </c>
      <c r="E18891" s="673">
        <v>1656.75</v>
      </c>
      <c r="F18891" s="761"/>
    </row>
    <row r="18892" spans="1:6" customFormat="1" ht="24.75">
      <c r="A18892" s="514">
        <v>101536</v>
      </c>
      <c r="B18892" s="275" t="s">
        <v>0</v>
      </c>
      <c r="C18892" s="1329" t="s">
        <v>20244</v>
      </c>
      <c r="D18892" s="514" t="s">
        <v>28</v>
      </c>
      <c r="E18892" s="673">
        <v>1953.49</v>
      </c>
      <c r="F18892" s="761"/>
    </row>
    <row r="18893" spans="1:6" customFormat="1" ht="24.75">
      <c r="A18893" s="514">
        <v>101529</v>
      </c>
      <c r="B18893" s="275" t="s">
        <v>0</v>
      </c>
      <c r="C18893" s="1329" t="s">
        <v>9518</v>
      </c>
      <c r="D18893" s="514" t="s">
        <v>28</v>
      </c>
      <c r="E18893" s="673">
        <v>1295.49</v>
      </c>
      <c r="F18893" s="761"/>
    </row>
    <row r="18894" spans="1:6" customFormat="1" ht="24.75">
      <c r="A18894" s="514">
        <v>101530</v>
      </c>
      <c r="B18894" s="275" t="s">
        <v>0</v>
      </c>
      <c r="C18894" s="1329" t="s">
        <v>9519</v>
      </c>
      <c r="D18894" s="514" t="s">
        <v>28</v>
      </c>
      <c r="E18894" s="673">
        <v>1554.73</v>
      </c>
      <c r="F18894" s="761"/>
    </row>
    <row r="18895" spans="1:6" customFormat="1" ht="24.75">
      <c r="A18895" s="514">
        <v>101531</v>
      </c>
      <c r="B18895" s="275" t="s">
        <v>0</v>
      </c>
      <c r="C18895" s="1329" t="s">
        <v>9520</v>
      </c>
      <c r="D18895" s="514" t="s">
        <v>28</v>
      </c>
      <c r="E18895" s="673">
        <v>1618.62</v>
      </c>
      <c r="F18895" s="761"/>
    </row>
    <row r="18896" spans="1:6" customFormat="1" ht="24.75">
      <c r="A18896" s="514">
        <v>101532</v>
      </c>
      <c r="B18896" s="275" t="s">
        <v>0</v>
      </c>
      <c r="C18896" s="1329" t="s">
        <v>9521</v>
      </c>
      <c r="D18896" s="514" t="s">
        <v>28</v>
      </c>
      <c r="E18896" s="673">
        <v>1915.36</v>
      </c>
      <c r="F18896" s="761"/>
    </row>
    <row r="18897" spans="1:6" customFormat="1">
      <c r="A18897" s="514">
        <v>101549</v>
      </c>
      <c r="B18897" s="275" t="s">
        <v>0</v>
      </c>
      <c r="C18897" s="1329" t="s">
        <v>1788</v>
      </c>
      <c r="D18897" s="514" t="s">
        <v>28</v>
      </c>
      <c r="E18897" s="673">
        <v>24.81</v>
      </c>
      <c r="F18897" s="761"/>
    </row>
    <row r="18898" spans="1:6" customFormat="1">
      <c r="A18898" s="514">
        <v>101547</v>
      </c>
      <c r="B18898" s="275" t="s">
        <v>0</v>
      </c>
      <c r="C18898" s="1329" t="s">
        <v>1786</v>
      </c>
      <c r="D18898" s="514" t="s">
        <v>28</v>
      </c>
      <c r="E18898" s="673">
        <v>98.66</v>
      </c>
      <c r="F18898" s="761"/>
    </row>
    <row r="18899" spans="1:6" customFormat="1">
      <c r="A18899" s="514">
        <v>101546</v>
      </c>
      <c r="B18899" s="275" t="s">
        <v>0</v>
      </c>
      <c r="C18899" s="1329" t="s">
        <v>1785</v>
      </c>
      <c r="D18899" s="514" t="s">
        <v>28</v>
      </c>
      <c r="E18899" s="673">
        <v>31.67</v>
      </c>
      <c r="F18899" s="761"/>
    </row>
    <row r="18900" spans="1:6" customFormat="1">
      <c r="A18900" s="514">
        <v>101548</v>
      </c>
      <c r="B18900" s="275" t="s">
        <v>0</v>
      </c>
      <c r="C18900" s="1329" t="s">
        <v>1787</v>
      </c>
      <c r="D18900" s="514" t="s">
        <v>28</v>
      </c>
      <c r="E18900" s="673">
        <v>8.0399999999999991</v>
      </c>
      <c r="F18900" s="761"/>
    </row>
    <row r="18901" spans="1:6" customFormat="1" ht="24.75">
      <c r="A18901" s="514">
        <v>94764</v>
      </c>
      <c r="B18901" s="275" t="s">
        <v>0</v>
      </c>
      <c r="C18901" s="1329" t="s">
        <v>14003</v>
      </c>
      <c r="D18901" s="514" t="s">
        <v>28</v>
      </c>
      <c r="E18901" s="673">
        <v>39.08</v>
      </c>
      <c r="F18901" s="761"/>
    </row>
    <row r="18902" spans="1:6" customFormat="1" ht="24.75">
      <c r="A18902" s="514">
        <v>94765</v>
      </c>
      <c r="B18902" s="275" t="s">
        <v>0</v>
      </c>
      <c r="C18902" s="1329" t="s">
        <v>14004</v>
      </c>
      <c r="D18902" s="514" t="s">
        <v>28</v>
      </c>
      <c r="E18902" s="673">
        <v>43.09</v>
      </c>
      <c r="F18902" s="761"/>
    </row>
    <row r="18903" spans="1:6" customFormat="1" ht="24.75">
      <c r="A18903" s="514">
        <v>94766</v>
      </c>
      <c r="B18903" s="275" t="s">
        <v>0</v>
      </c>
      <c r="C18903" s="1329" t="s">
        <v>14005</v>
      </c>
      <c r="D18903" s="514" t="s">
        <v>28</v>
      </c>
      <c r="E18903" s="673">
        <v>48.19</v>
      </c>
      <c r="F18903" s="761"/>
    </row>
    <row r="18904" spans="1:6" customFormat="1" ht="24.75">
      <c r="A18904" s="514">
        <v>94767</v>
      </c>
      <c r="B18904" s="275" t="s">
        <v>0</v>
      </c>
      <c r="C18904" s="1329" t="s">
        <v>14006</v>
      </c>
      <c r="D18904" s="514" t="s">
        <v>28</v>
      </c>
      <c r="E18904" s="673">
        <v>71.52</v>
      </c>
      <c r="F18904" s="761"/>
    </row>
    <row r="18905" spans="1:6" customFormat="1" ht="24.75">
      <c r="A18905" s="514">
        <v>94768</v>
      </c>
      <c r="B18905" s="275" t="s">
        <v>0</v>
      </c>
      <c r="C18905" s="1329" t="s">
        <v>14007</v>
      </c>
      <c r="D18905" s="514" t="s">
        <v>28</v>
      </c>
      <c r="E18905" s="673">
        <v>81.040000000000006</v>
      </c>
      <c r="F18905" s="761"/>
    </row>
    <row r="18906" spans="1:6" customFormat="1" ht="24.75">
      <c r="A18906" s="514">
        <v>94769</v>
      </c>
      <c r="B18906" s="275" t="s">
        <v>0</v>
      </c>
      <c r="C18906" s="1329" t="s">
        <v>14008</v>
      </c>
      <c r="D18906" s="514" t="s">
        <v>28</v>
      </c>
      <c r="E18906" s="673">
        <v>108.25</v>
      </c>
      <c r="F18906" s="761"/>
    </row>
    <row r="18907" spans="1:6" customFormat="1" ht="24.75">
      <c r="A18907" s="514">
        <v>94783</v>
      </c>
      <c r="B18907" s="275" t="s">
        <v>0</v>
      </c>
      <c r="C18907" s="1329" t="s">
        <v>25144</v>
      </c>
      <c r="D18907" s="514" t="s">
        <v>28</v>
      </c>
      <c r="E18907" s="673">
        <v>19.28</v>
      </c>
      <c r="F18907" s="761"/>
    </row>
    <row r="18908" spans="1:6" customFormat="1" ht="24.75">
      <c r="A18908" s="514">
        <v>94703</v>
      </c>
      <c r="B18908" s="275" t="s">
        <v>0</v>
      </c>
      <c r="C18908" s="1329" t="s">
        <v>25145</v>
      </c>
      <c r="D18908" s="514" t="s">
        <v>28</v>
      </c>
      <c r="E18908" s="673">
        <v>20.62</v>
      </c>
      <c r="F18908" s="761"/>
    </row>
    <row r="18909" spans="1:6" customFormat="1" ht="24.75">
      <c r="A18909" s="514">
        <v>94704</v>
      </c>
      <c r="B18909" s="275" t="s">
        <v>0</v>
      </c>
      <c r="C18909" s="1329" t="s">
        <v>13963</v>
      </c>
      <c r="D18909" s="514" t="s">
        <v>28</v>
      </c>
      <c r="E18909" s="673">
        <v>27.44</v>
      </c>
      <c r="F18909" s="761"/>
    </row>
    <row r="18910" spans="1:6" customFormat="1" ht="24.75">
      <c r="A18910" s="514">
        <v>94705</v>
      </c>
      <c r="B18910" s="275" t="s">
        <v>0</v>
      </c>
      <c r="C18910" s="1329" t="s">
        <v>13964</v>
      </c>
      <c r="D18910" s="514" t="s">
        <v>28</v>
      </c>
      <c r="E18910" s="673">
        <v>37.4</v>
      </c>
      <c r="F18910" s="761"/>
    </row>
    <row r="18911" spans="1:6" customFormat="1" ht="24.75">
      <c r="A18911" s="514">
        <v>94706</v>
      </c>
      <c r="B18911" s="275" t="s">
        <v>0</v>
      </c>
      <c r="C18911" s="1329" t="s">
        <v>13965</v>
      </c>
      <c r="D18911" s="514" t="s">
        <v>28</v>
      </c>
      <c r="E18911" s="673">
        <v>36.630000000000003</v>
      </c>
      <c r="F18911" s="761"/>
    </row>
    <row r="18912" spans="1:6" customFormat="1" ht="24.75">
      <c r="A18912" s="514">
        <v>94707</v>
      </c>
      <c r="B18912" s="275" t="s">
        <v>0</v>
      </c>
      <c r="C18912" s="1329" t="s">
        <v>13966</v>
      </c>
      <c r="D18912" s="514" t="s">
        <v>28</v>
      </c>
      <c r="E18912" s="673">
        <v>57.64</v>
      </c>
      <c r="F18912" s="761"/>
    </row>
    <row r="18913" spans="1:6" customFormat="1">
      <c r="A18913" s="514">
        <v>94715</v>
      </c>
      <c r="B18913" s="275" t="s">
        <v>0</v>
      </c>
      <c r="C18913" s="1329" t="s">
        <v>13969</v>
      </c>
      <c r="D18913" s="514" t="s">
        <v>28</v>
      </c>
      <c r="E18913" s="673">
        <v>297.14999999999998</v>
      </c>
      <c r="F18913" s="761"/>
    </row>
    <row r="18914" spans="1:6" customFormat="1">
      <c r="A18914" s="514">
        <v>94713</v>
      </c>
      <c r="B18914" s="275" t="s">
        <v>0</v>
      </c>
      <c r="C18914" s="1329" t="s">
        <v>13967</v>
      </c>
      <c r="D18914" s="514" t="s">
        <v>28</v>
      </c>
      <c r="E18914" s="673">
        <v>238.11</v>
      </c>
      <c r="F18914" s="761"/>
    </row>
    <row r="18915" spans="1:6" customFormat="1">
      <c r="A18915" s="514">
        <v>94714</v>
      </c>
      <c r="B18915" s="275" t="s">
        <v>0</v>
      </c>
      <c r="C18915" s="1329" t="s">
        <v>13968</v>
      </c>
      <c r="D18915" s="514" t="s">
        <v>28</v>
      </c>
      <c r="E18915" s="673">
        <v>333.97</v>
      </c>
      <c r="F18915" s="761"/>
    </row>
    <row r="18916" spans="1:6" customFormat="1" ht="24.75">
      <c r="A18916" s="514">
        <v>94670</v>
      </c>
      <c r="B18916" s="275" t="s">
        <v>0</v>
      </c>
      <c r="C18916" s="1329" t="s">
        <v>13935</v>
      </c>
      <c r="D18916" s="514" t="s">
        <v>28</v>
      </c>
      <c r="E18916" s="673">
        <v>70.66</v>
      </c>
      <c r="F18916" s="761"/>
    </row>
    <row r="18917" spans="1:6" customFormat="1" ht="24.75">
      <c r="A18917" s="514">
        <v>94656</v>
      </c>
      <c r="B18917" s="275" t="s">
        <v>0</v>
      </c>
      <c r="C18917" s="1329" t="s">
        <v>25146</v>
      </c>
      <c r="D18917" s="514" t="s">
        <v>28</v>
      </c>
      <c r="E18917" s="673">
        <v>3.68</v>
      </c>
      <c r="F18917" s="761"/>
    </row>
    <row r="18918" spans="1:6" customFormat="1" ht="24.75">
      <c r="A18918" s="514">
        <v>94658</v>
      </c>
      <c r="B18918" s="275" t="s">
        <v>0</v>
      </c>
      <c r="C18918" s="1329" t="s">
        <v>13923</v>
      </c>
      <c r="D18918" s="514" t="s">
        <v>28</v>
      </c>
      <c r="E18918" s="673">
        <v>5.48</v>
      </c>
      <c r="F18918" s="761"/>
    </row>
    <row r="18919" spans="1:6" customFormat="1" ht="24.75">
      <c r="A18919" s="514">
        <v>94660</v>
      </c>
      <c r="B18919" s="275" t="s">
        <v>0</v>
      </c>
      <c r="C18919" s="1329" t="s">
        <v>13925</v>
      </c>
      <c r="D18919" s="514" t="s">
        <v>28</v>
      </c>
      <c r="E18919" s="673">
        <v>8.64</v>
      </c>
      <c r="F18919" s="761"/>
    </row>
    <row r="18920" spans="1:6" customFormat="1" ht="24.75">
      <c r="A18920" s="514">
        <v>94662</v>
      </c>
      <c r="B18920" s="275" t="s">
        <v>0</v>
      </c>
      <c r="C18920" s="1329" t="s">
        <v>13927</v>
      </c>
      <c r="D18920" s="514" t="s">
        <v>28</v>
      </c>
      <c r="E18920" s="673">
        <v>11.39</v>
      </c>
      <c r="F18920" s="761"/>
    </row>
    <row r="18921" spans="1:6" customFormat="1" ht="24.75">
      <c r="A18921" s="514">
        <v>94664</v>
      </c>
      <c r="B18921" s="275" t="s">
        <v>0</v>
      </c>
      <c r="C18921" s="1329" t="s">
        <v>13929</v>
      </c>
      <c r="D18921" s="514" t="s">
        <v>28</v>
      </c>
      <c r="E18921" s="673">
        <v>20.62</v>
      </c>
      <c r="F18921" s="761"/>
    </row>
    <row r="18922" spans="1:6" customFormat="1" ht="24.75">
      <c r="A18922" s="514">
        <v>94666</v>
      </c>
      <c r="B18922" s="275" t="s">
        <v>0</v>
      </c>
      <c r="C18922" s="1329" t="s">
        <v>13931</v>
      </c>
      <c r="D18922" s="514" t="s">
        <v>28</v>
      </c>
      <c r="E18922" s="673">
        <v>33.450000000000003</v>
      </c>
      <c r="F18922" s="761"/>
    </row>
    <row r="18923" spans="1:6" customFormat="1" ht="24.75">
      <c r="A18923" s="514">
        <v>94668</v>
      </c>
      <c r="B18923" s="275" t="s">
        <v>0</v>
      </c>
      <c r="C18923" s="1329" t="s">
        <v>13933</v>
      </c>
      <c r="D18923" s="514" t="s">
        <v>28</v>
      </c>
      <c r="E18923" s="673">
        <v>44.46</v>
      </c>
      <c r="F18923" s="761"/>
    </row>
    <row r="18924" spans="1:6" customFormat="1">
      <c r="A18924" s="514">
        <v>105215</v>
      </c>
      <c r="B18924" s="275" t="s">
        <v>0</v>
      </c>
      <c r="C18924" s="1329" t="s">
        <v>14128</v>
      </c>
      <c r="D18924" s="514" t="s">
        <v>28</v>
      </c>
      <c r="E18924" s="673">
        <v>10.050000000000001</v>
      </c>
      <c r="F18924" s="761"/>
    </row>
    <row r="18925" spans="1:6" customFormat="1">
      <c r="A18925" s="514">
        <v>105216</v>
      </c>
      <c r="B18925" s="275" t="s">
        <v>0</v>
      </c>
      <c r="C18925" s="1329" t="s">
        <v>14129</v>
      </c>
      <c r="D18925" s="514" t="s">
        <v>28</v>
      </c>
      <c r="E18925" s="673">
        <v>37.450000000000003</v>
      </c>
      <c r="F18925" s="761"/>
    </row>
    <row r="18926" spans="1:6" customFormat="1">
      <c r="A18926" s="514">
        <v>105217</v>
      </c>
      <c r="B18926" s="275" t="s">
        <v>0</v>
      </c>
      <c r="C18926" s="1329" t="s">
        <v>14130</v>
      </c>
      <c r="D18926" s="514" t="s">
        <v>28</v>
      </c>
      <c r="E18926" s="673">
        <v>42.18</v>
      </c>
      <c r="F18926" s="761"/>
    </row>
    <row r="18927" spans="1:6" customFormat="1">
      <c r="A18927" s="514">
        <v>105214</v>
      </c>
      <c r="B18927" s="275" t="s">
        <v>0</v>
      </c>
      <c r="C18927" s="1329" t="s">
        <v>14127</v>
      </c>
      <c r="D18927" s="514" t="s">
        <v>28</v>
      </c>
      <c r="E18927" s="673">
        <v>44.13</v>
      </c>
      <c r="F18927" s="761"/>
    </row>
    <row r="18928" spans="1:6" customFormat="1">
      <c r="A18928" s="514">
        <v>105218</v>
      </c>
      <c r="B18928" s="275" t="s">
        <v>0</v>
      </c>
      <c r="C18928" s="1329" t="s">
        <v>14131</v>
      </c>
      <c r="D18928" s="514" t="s">
        <v>28</v>
      </c>
      <c r="E18928" s="673">
        <v>73.099999999999994</v>
      </c>
      <c r="F18928" s="761"/>
    </row>
    <row r="18929" spans="1:6" customFormat="1">
      <c r="A18929" s="514">
        <v>105213</v>
      </c>
      <c r="B18929" s="275" t="s">
        <v>0</v>
      </c>
      <c r="C18929" s="1329" t="s">
        <v>14126</v>
      </c>
      <c r="D18929" s="514" t="s">
        <v>28</v>
      </c>
      <c r="E18929" s="673">
        <v>194.11</v>
      </c>
      <c r="F18929" s="761"/>
    </row>
    <row r="18930" spans="1:6" customFormat="1">
      <c r="A18930" s="514">
        <v>105233</v>
      </c>
      <c r="B18930" s="275" t="s">
        <v>0</v>
      </c>
      <c r="C18930" s="1329" t="s">
        <v>14146</v>
      </c>
      <c r="D18930" s="514" t="s">
        <v>28</v>
      </c>
      <c r="E18930" s="673">
        <v>8.27</v>
      </c>
      <c r="F18930" s="761"/>
    </row>
    <row r="18931" spans="1:6" customFormat="1">
      <c r="A18931" s="514">
        <v>105234</v>
      </c>
      <c r="B18931" s="275" t="s">
        <v>0</v>
      </c>
      <c r="C18931" s="1329" t="s">
        <v>14147</v>
      </c>
      <c r="D18931" s="514" t="s">
        <v>28</v>
      </c>
      <c r="E18931" s="673">
        <v>10.11</v>
      </c>
      <c r="F18931" s="761"/>
    </row>
    <row r="18932" spans="1:6" customFormat="1">
      <c r="A18932" s="514">
        <v>105228</v>
      </c>
      <c r="B18932" s="275" t="s">
        <v>0</v>
      </c>
      <c r="C18932" s="1329" t="s">
        <v>14141</v>
      </c>
      <c r="D18932" s="514" t="s">
        <v>28</v>
      </c>
      <c r="E18932" s="673">
        <v>12.16</v>
      </c>
      <c r="F18932" s="761"/>
    </row>
    <row r="18933" spans="1:6" customFormat="1">
      <c r="A18933" s="514">
        <v>105138</v>
      </c>
      <c r="B18933" s="275" t="s">
        <v>0</v>
      </c>
      <c r="C18933" s="1329" t="s">
        <v>13878</v>
      </c>
      <c r="D18933" s="514" t="s">
        <v>28</v>
      </c>
      <c r="E18933" s="673">
        <v>17.63</v>
      </c>
      <c r="F18933" s="761"/>
    </row>
    <row r="18934" spans="1:6" customFormat="1">
      <c r="A18934" s="514">
        <v>105139</v>
      </c>
      <c r="B18934" s="275" t="s">
        <v>0</v>
      </c>
      <c r="C18934" s="1329" t="s">
        <v>13879</v>
      </c>
      <c r="D18934" s="514" t="s">
        <v>28</v>
      </c>
      <c r="E18934" s="673">
        <v>20.71</v>
      </c>
      <c r="F18934" s="761"/>
    </row>
    <row r="18935" spans="1:6" customFormat="1">
      <c r="A18935" s="514">
        <v>105140</v>
      </c>
      <c r="B18935" s="275" t="s">
        <v>0</v>
      </c>
      <c r="C18935" s="1329" t="s">
        <v>13880</v>
      </c>
      <c r="D18935" s="514" t="s">
        <v>28</v>
      </c>
      <c r="E18935" s="673">
        <v>26.61</v>
      </c>
      <c r="F18935" s="761"/>
    </row>
    <row r="18936" spans="1:6" customFormat="1">
      <c r="A18936" s="514">
        <v>105141</v>
      </c>
      <c r="B18936" s="275" t="s">
        <v>0</v>
      </c>
      <c r="C18936" s="1329" t="s">
        <v>13881</v>
      </c>
      <c r="D18936" s="514" t="s">
        <v>28</v>
      </c>
      <c r="E18936" s="673">
        <v>31.7</v>
      </c>
      <c r="F18936" s="761"/>
    </row>
    <row r="18937" spans="1:6" customFormat="1" ht="24.75">
      <c r="A18937" s="514">
        <v>105172</v>
      </c>
      <c r="B18937" s="275" t="s">
        <v>0</v>
      </c>
      <c r="C18937" s="1329" t="s">
        <v>14091</v>
      </c>
      <c r="D18937" s="514" t="s">
        <v>28</v>
      </c>
      <c r="E18937" s="673">
        <v>87.11</v>
      </c>
      <c r="F18937" s="761"/>
    </row>
    <row r="18938" spans="1:6" customFormat="1" ht="24.75">
      <c r="A18938" s="514">
        <v>105169</v>
      </c>
      <c r="B18938" s="275" t="s">
        <v>0</v>
      </c>
      <c r="C18938" s="1329" t="s">
        <v>14089</v>
      </c>
      <c r="D18938" s="514" t="s">
        <v>28</v>
      </c>
      <c r="E18938" s="673">
        <v>87.12</v>
      </c>
      <c r="F18938" s="761"/>
    </row>
    <row r="18939" spans="1:6" customFormat="1">
      <c r="A18939" s="514">
        <v>105230</v>
      </c>
      <c r="B18939" s="275" t="s">
        <v>0</v>
      </c>
      <c r="C18939" s="1329" t="s">
        <v>14143</v>
      </c>
      <c r="D18939" s="514" t="s">
        <v>28</v>
      </c>
      <c r="E18939" s="673">
        <v>8.18</v>
      </c>
      <c r="F18939" s="761"/>
    </row>
    <row r="18940" spans="1:6" customFormat="1">
      <c r="A18940" s="514">
        <v>105231</v>
      </c>
      <c r="B18940" s="275" t="s">
        <v>0</v>
      </c>
      <c r="C18940" s="1329" t="s">
        <v>14144</v>
      </c>
      <c r="D18940" s="514" t="s">
        <v>28</v>
      </c>
      <c r="E18940" s="673">
        <v>9.6</v>
      </c>
      <c r="F18940" s="761"/>
    </row>
    <row r="18941" spans="1:6" customFormat="1">
      <c r="A18941" s="514">
        <v>105232</v>
      </c>
      <c r="B18941" s="275" t="s">
        <v>0</v>
      </c>
      <c r="C18941" s="1329" t="s">
        <v>14145</v>
      </c>
      <c r="D18941" s="514" t="s">
        <v>28</v>
      </c>
      <c r="E18941" s="673">
        <v>18.39</v>
      </c>
      <c r="F18941" s="761"/>
    </row>
    <row r="18942" spans="1:6" customFormat="1">
      <c r="A18942" s="514">
        <v>105229</v>
      </c>
      <c r="B18942" s="275" t="s">
        <v>0</v>
      </c>
      <c r="C18942" s="1329" t="s">
        <v>14142</v>
      </c>
      <c r="D18942" s="514" t="s">
        <v>28</v>
      </c>
      <c r="E18942" s="673">
        <v>29.17</v>
      </c>
      <c r="F18942" s="761"/>
    </row>
    <row r="18943" spans="1:6" customFormat="1">
      <c r="A18943" s="514">
        <v>105146</v>
      </c>
      <c r="B18943" s="275" t="s">
        <v>0</v>
      </c>
      <c r="C18943" s="1329" t="s">
        <v>14068</v>
      </c>
      <c r="D18943" s="514" t="s">
        <v>28</v>
      </c>
      <c r="E18943" s="673">
        <v>23.55</v>
      </c>
      <c r="F18943" s="761"/>
    </row>
    <row r="18944" spans="1:6" customFormat="1" ht="24.75">
      <c r="A18944" s="514">
        <v>94613</v>
      </c>
      <c r="B18944" s="275" t="s">
        <v>0</v>
      </c>
      <c r="C18944" s="1329" t="s">
        <v>25147</v>
      </c>
      <c r="D18944" s="514" t="s">
        <v>28</v>
      </c>
      <c r="E18944" s="673">
        <v>0</v>
      </c>
      <c r="F18944" s="761"/>
    </row>
    <row r="18945" spans="1:6" customFormat="1" ht="24.75">
      <c r="A18945" s="514">
        <v>94607</v>
      </c>
      <c r="B18945" s="275" t="s">
        <v>0</v>
      </c>
      <c r="C18945" s="1329" t="s">
        <v>25148</v>
      </c>
      <c r="D18945" s="514" t="s">
        <v>28</v>
      </c>
      <c r="E18945" s="673">
        <v>0</v>
      </c>
      <c r="F18945" s="761"/>
    </row>
    <row r="18946" spans="1:6" customFormat="1" ht="24.75">
      <c r="A18946" s="514">
        <v>94609</v>
      </c>
      <c r="B18946" s="275" t="s">
        <v>0</v>
      </c>
      <c r="C18946" s="1329" t="s">
        <v>25149</v>
      </c>
      <c r="D18946" s="514" t="s">
        <v>28</v>
      </c>
      <c r="E18946" s="673">
        <v>0</v>
      </c>
      <c r="F18946" s="761"/>
    </row>
    <row r="18947" spans="1:6" customFormat="1" ht="24.75">
      <c r="A18947" s="514">
        <v>94611</v>
      </c>
      <c r="B18947" s="275" t="s">
        <v>0</v>
      </c>
      <c r="C18947" s="1329" t="s">
        <v>25150</v>
      </c>
      <c r="D18947" s="514" t="s">
        <v>28</v>
      </c>
      <c r="E18947" s="673">
        <v>0</v>
      </c>
      <c r="F18947" s="761"/>
    </row>
    <row r="18948" spans="1:6" customFormat="1">
      <c r="A18948" s="514">
        <v>96738</v>
      </c>
      <c r="B18948" s="275" t="s">
        <v>0</v>
      </c>
      <c r="C18948" s="1329" t="s">
        <v>14012</v>
      </c>
      <c r="D18948" s="514" t="s">
        <v>28</v>
      </c>
      <c r="E18948" s="673">
        <v>24.43</v>
      </c>
      <c r="F18948" s="761"/>
    </row>
    <row r="18949" spans="1:6" customFormat="1">
      <c r="A18949" s="514">
        <v>96740</v>
      </c>
      <c r="B18949" s="275" t="s">
        <v>0</v>
      </c>
      <c r="C18949" s="1329" t="s">
        <v>14014</v>
      </c>
      <c r="D18949" s="514" t="s">
        <v>28</v>
      </c>
      <c r="E18949" s="673">
        <v>33.83</v>
      </c>
      <c r="F18949" s="761"/>
    </row>
    <row r="18950" spans="1:6" customFormat="1">
      <c r="A18950" s="514">
        <v>94738</v>
      </c>
      <c r="B18950" s="275" t="s">
        <v>0</v>
      </c>
      <c r="C18950" s="1329" t="s">
        <v>13983</v>
      </c>
      <c r="D18950" s="514" t="s">
        <v>28</v>
      </c>
      <c r="E18950" s="673">
        <v>1739.16</v>
      </c>
      <c r="F18950" s="761"/>
    </row>
    <row r="18951" spans="1:6" customFormat="1">
      <c r="A18951" s="514">
        <v>94724</v>
      </c>
      <c r="B18951" s="275" t="s">
        <v>0</v>
      </c>
      <c r="C18951" s="1329" t="s">
        <v>13970</v>
      </c>
      <c r="D18951" s="514" t="s">
        <v>28</v>
      </c>
      <c r="E18951" s="673">
        <v>27.56</v>
      </c>
      <c r="F18951" s="761"/>
    </row>
    <row r="18952" spans="1:6" customFormat="1">
      <c r="A18952" s="514">
        <v>94726</v>
      </c>
      <c r="B18952" s="275" t="s">
        <v>0</v>
      </c>
      <c r="C18952" s="1329" t="s">
        <v>13972</v>
      </c>
      <c r="D18952" s="514" t="s">
        <v>28</v>
      </c>
      <c r="E18952" s="673">
        <v>35.53</v>
      </c>
      <c r="F18952" s="761"/>
    </row>
    <row r="18953" spans="1:6" customFormat="1">
      <c r="A18953" s="514">
        <v>94728</v>
      </c>
      <c r="B18953" s="275" t="s">
        <v>0</v>
      </c>
      <c r="C18953" s="1329" t="s">
        <v>13974</v>
      </c>
      <c r="D18953" s="514" t="s">
        <v>28</v>
      </c>
      <c r="E18953" s="673">
        <v>55.41</v>
      </c>
      <c r="F18953" s="761"/>
    </row>
    <row r="18954" spans="1:6" customFormat="1">
      <c r="A18954" s="514">
        <v>94730</v>
      </c>
      <c r="B18954" s="275" t="s">
        <v>0</v>
      </c>
      <c r="C18954" s="1329" t="s">
        <v>13976</v>
      </c>
      <c r="D18954" s="514" t="s">
        <v>28</v>
      </c>
      <c r="E18954" s="673">
        <v>67.95</v>
      </c>
      <c r="F18954" s="761"/>
    </row>
    <row r="18955" spans="1:6" customFormat="1">
      <c r="A18955" s="514">
        <v>94732</v>
      </c>
      <c r="B18955" s="275" t="s">
        <v>0</v>
      </c>
      <c r="C18955" s="1329" t="s">
        <v>13978</v>
      </c>
      <c r="D18955" s="514" t="s">
        <v>28</v>
      </c>
      <c r="E18955" s="673">
        <v>108.93</v>
      </c>
      <c r="F18955" s="761"/>
    </row>
    <row r="18956" spans="1:6" customFormat="1">
      <c r="A18956" s="514">
        <v>94734</v>
      </c>
      <c r="B18956" s="275" t="s">
        <v>0</v>
      </c>
      <c r="C18956" s="1329" t="s">
        <v>13980</v>
      </c>
      <c r="D18956" s="514" t="s">
        <v>28</v>
      </c>
      <c r="E18956" s="673">
        <v>397.17</v>
      </c>
      <c r="F18956" s="761"/>
    </row>
    <row r="18957" spans="1:6" customFormat="1">
      <c r="A18957" s="514">
        <v>94736</v>
      </c>
      <c r="B18957" s="275" t="s">
        <v>0</v>
      </c>
      <c r="C18957" s="1329" t="s">
        <v>13981</v>
      </c>
      <c r="D18957" s="514" t="s">
        <v>28</v>
      </c>
      <c r="E18957" s="673">
        <v>577.49</v>
      </c>
      <c r="F18957" s="761"/>
    </row>
    <row r="18958" spans="1:6" customFormat="1" ht="24.75">
      <c r="A18958" s="514">
        <v>94483</v>
      </c>
      <c r="B18958" s="275" t="s">
        <v>0</v>
      </c>
      <c r="C18958" s="1329" t="s">
        <v>14251</v>
      </c>
      <c r="D18958" s="514" t="s">
        <v>28</v>
      </c>
      <c r="E18958" s="673">
        <v>1421.29</v>
      </c>
      <c r="F18958" s="761"/>
    </row>
    <row r="18959" spans="1:6" customFormat="1" ht="24.75">
      <c r="A18959" s="514">
        <v>94482</v>
      </c>
      <c r="B18959" s="275" t="s">
        <v>0</v>
      </c>
      <c r="C18959" s="1329" t="s">
        <v>14250</v>
      </c>
      <c r="D18959" s="514" t="s">
        <v>28</v>
      </c>
      <c r="E18959" s="673">
        <v>1705.51</v>
      </c>
      <c r="F18959" s="761"/>
    </row>
    <row r="18960" spans="1:6" customFormat="1" ht="24.75">
      <c r="A18960" s="514">
        <v>94481</v>
      </c>
      <c r="B18960" s="275" t="s">
        <v>0</v>
      </c>
      <c r="C18960" s="1329" t="s">
        <v>14249</v>
      </c>
      <c r="D18960" s="514" t="s">
        <v>28</v>
      </c>
      <c r="E18960" s="673">
        <v>2180.7800000000002</v>
      </c>
      <c r="F18960" s="761"/>
    </row>
    <row r="18961" spans="1:6" customFormat="1" ht="24.75">
      <c r="A18961" s="514">
        <v>94480</v>
      </c>
      <c r="B18961" s="275" t="s">
        <v>0</v>
      </c>
      <c r="C18961" s="1329" t="s">
        <v>14248</v>
      </c>
      <c r="D18961" s="514" t="s">
        <v>28</v>
      </c>
      <c r="E18961" s="673">
        <v>3142.43</v>
      </c>
      <c r="F18961" s="761"/>
    </row>
    <row r="18962" spans="1:6" customFormat="1" ht="24.75">
      <c r="A18962" s="514">
        <v>94472</v>
      </c>
      <c r="B18962" s="275" t="s">
        <v>0</v>
      </c>
      <c r="C18962" s="1329" t="s">
        <v>13901</v>
      </c>
      <c r="D18962" s="514" t="s">
        <v>28</v>
      </c>
      <c r="E18962" s="673">
        <v>78.599999999999994</v>
      </c>
      <c r="F18962" s="761"/>
    </row>
    <row r="18963" spans="1:6" customFormat="1" ht="24.75">
      <c r="A18963" s="514">
        <v>94474</v>
      </c>
      <c r="B18963" s="275" t="s">
        <v>0</v>
      </c>
      <c r="C18963" s="1329" t="s">
        <v>13903</v>
      </c>
      <c r="D18963" s="514" t="s">
        <v>28</v>
      </c>
      <c r="E18963" s="673">
        <v>131.77000000000001</v>
      </c>
      <c r="F18963" s="761"/>
    </row>
    <row r="18964" spans="1:6" customFormat="1" ht="24.75">
      <c r="A18964" s="514">
        <v>94476</v>
      </c>
      <c r="B18964" s="275" t="s">
        <v>0</v>
      </c>
      <c r="C18964" s="1329" t="s">
        <v>13905</v>
      </c>
      <c r="D18964" s="514" t="s">
        <v>28</v>
      </c>
      <c r="E18964" s="673">
        <v>183.92</v>
      </c>
      <c r="F18964" s="761"/>
    </row>
    <row r="18965" spans="1:6" customFormat="1" ht="24.75">
      <c r="A18965" s="514">
        <v>94471</v>
      </c>
      <c r="B18965" s="275" t="s">
        <v>0</v>
      </c>
      <c r="C18965" s="1329" t="s">
        <v>13900</v>
      </c>
      <c r="D18965" s="514" t="s">
        <v>28</v>
      </c>
      <c r="E18965" s="673">
        <v>76.319999999999993</v>
      </c>
      <c r="F18965" s="761"/>
    </row>
    <row r="18966" spans="1:6" customFormat="1" ht="24.75">
      <c r="A18966" s="514">
        <v>94473</v>
      </c>
      <c r="B18966" s="275" t="s">
        <v>0</v>
      </c>
      <c r="C18966" s="1329" t="s">
        <v>13902</v>
      </c>
      <c r="D18966" s="514" t="s">
        <v>28</v>
      </c>
      <c r="E18966" s="673">
        <v>121.72</v>
      </c>
      <c r="F18966" s="761"/>
    </row>
    <row r="18967" spans="1:6" customFormat="1" ht="24.75">
      <c r="A18967" s="514">
        <v>94475</v>
      </c>
      <c r="B18967" s="275" t="s">
        <v>0</v>
      </c>
      <c r="C18967" s="1329" t="s">
        <v>13904</v>
      </c>
      <c r="D18967" s="514" t="s">
        <v>28</v>
      </c>
      <c r="E18967" s="673">
        <v>164.55</v>
      </c>
      <c r="F18967" s="761"/>
    </row>
    <row r="18968" spans="1:6" customFormat="1" ht="24.75">
      <c r="A18968" s="514">
        <v>105194</v>
      </c>
      <c r="B18968" s="275" t="s">
        <v>0</v>
      </c>
      <c r="C18968" s="1329" t="s">
        <v>14107</v>
      </c>
      <c r="D18968" s="514" t="s">
        <v>28</v>
      </c>
      <c r="E18968" s="673">
        <v>84.87</v>
      </c>
      <c r="F18968" s="761"/>
    </row>
    <row r="18969" spans="1:6" customFormat="1" ht="24.75">
      <c r="A18969" s="514">
        <v>105195</v>
      </c>
      <c r="B18969" s="275" t="s">
        <v>0</v>
      </c>
      <c r="C18969" s="1329" t="s">
        <v>14108</v>
      </c>
      <c r="D18969" s="514" t="s">
        <v>28</v>
      </c>
      <c r="E18969" s="673">
        <v>216.55</v>
      </c>
      <c r="F18969" s="761"/>
    </row>
    <row r="18970" spans="1:6" customFormat="1" ht="24.75">
      <c r="A18970" s="514">
        <v>105178</v>
      </c>
      <c r="B18970" s="275" t="s">
        <v>0</v>
      </c>
      <c r="C18970" s="1329" t="s">
        <v>14097</v>
      </c>
      <c r="D18970" s="514" t="s">
        <v>28</v>
      </c>
      <c r="E18970" s="673">
        <v>136.41999999999999</v>
      </c>
      <c r="F18970" s="761"/>
    </row>
    <row r="18971" spans="1:6" customFormat="1">
      <c r="A18971" s="514">
        <v>94620</v>
      </c>
      <c r="B18971" s="275" t="s">
        <v>0</v>
      </c>
      <c r="C18971" s="1329" t="s">
        <v>13918</v>
      </c>
      <c r="D18971" s="514" t="s">
        <v>28</v>
      </c>
      <c r="E18971" s="673">
        <v>894.12</v>
      </c>
      <c r="F18971" s="761"/>
    </row>
    <row r="18972" spans="1:6" customFormat="1">
      <c r="A18972" s="514">
        <v>94614</v>
      </c>
      <c r="B18972" s="275" t="s">
        <v>0</v>
      </c>
      <c r="C18972" s="1329" t="s">
        <v>13913</v>
      </c>
      <c r="D18972" s="514" t="s">
        <v>28</v>
      </c>
      <c r="E18972" s="673">
        <v>143.35</v>
      </c>
      <c r="F18972" s="761"/>
    </row>
    <row r="18973" spans="1:6" customFormat="1">
      <c r="A18973" s="514">
        <v>94616</v>
      </c>
      <c r="B18973" s="275" t="s">
        <v>0</v>
      </c>
      <c r="C18973" s="1329" t="s">
        <v>13915</v>
      </c>
      <c r="D18973" s="514" t="s">
        <v>28</v>
      </c>
      <c r="E18973" s="673">
        <v>399.34</v>
      </c>
      <c r="F18973" s="761"/>
    </row>
    <row r="18974" spans="1:6" customFormat="1">
      <c r="A18974" s="514">
        <v>94618</v>
      </c>
      <c r="B18974" s="275" t="s">
        <v>0</v>
      </c>
      <c r="C18974" s="1329" t="s">
        <v>13917</v>
      </c>
      <c r="D18974" s="514" t="s">
        <v>28</v>
      </c>
      <c r="E18974" s="673">
        <v>388.25</v>
      </c>
      <c r="F18974" s="761"/>
    </row>
    <row r="18975" spans="1:6" customFormat="1" ht="24.75">
      <c r="A18975" s="514">
        <v>105193</v>
      </c>
      <c r="B18975" s="275" t="s">
        <v>0</v>
      </c>
      <c r="C18975" s="1329" t="s">
        <v>14106</v>
      </c>
      <c r="D18975" s="514" t="s">
        <v>28</v>
      </c>
      <c r="E18975" s="673">
        <v>149.32</v>
      </c>
      <c r="F18975" s="761"/>
    </row>
    <row r="18976" spans="1:6" customFormat="1" ht="24.75">
      <c r="A18976" s="514">
        <v>105197</v>
      </c>
      <c r="B18976" s="275" t="s">
        <v>0</v>
      </c>
      <c r="C18976" s="1329" t="s">
        <v>14110</v>
      </c>
      <c r="D18976" s="514" t="s">
        <v>28</v>
      </c>
      <c r="E18976" s="673">
        <v>159.22999999999999</v>
      </c>
      <c r="F18976" s="761"/>
    </row>
    <row r="18977" spans="1:6" customFormat="1" ht="24.75">
      <c r="A18977" s="514">
        <v>105196</v>
      </c>
      <c r="B18977" s="275" t="s">
        <v>0</v>
      </c>
      <c r="C18977" s="1329" t="s">
        <v>14109</v>
      </c>
      <c r="D18977" s="514" t="s">
        <v>28</v>
      </c>
      <c r="E18977" s="673">
        <v>231</v>
      </c>
      <c r="F18977" s="761"/>
    </row>
    <row r="18978" spans="1:6" customFormat="1" ht="24.75">
      <c r="A18978" s="514">
        <v>105198</v>
      </c>
      <c r="B18978" s="275" t="s">
        <v>0</v>
      </c>
      <c r="C18978" s="1329" t="s">
        <v>14111</v>
      </c>
      <c r="D18978" s="514" t="s">
        <v>28</v>
      </c>
      <c r="E18978" s="673">
        <v>327.45999999999998</v>
      </c>
      <c r="F18978" s="761"/>
    </row>
    <row r="18979" spans="1:6" customFormat="1" ht="24.75">
      <c r="A18979" s="514">
        <v>105200</v>
      </c>
      <c r="B18979" s="275" t="s">
        <v>0</v>
      </c>
      <c r="C18979" s="1329" t="s">
        <v>14113</v>
      </c>
      <c r="D18979" s="514" t="s">
        <v>28</v>
      </c>
      <c r="E18979" s="673">
        <v>125.76</v>
      </c>
      <c r="F18979" s="761"/>
    </row>
    <row r="18980" spans="1:6" customFormat="1" ht="24.75">
      <c r="A18980" s="514">
        <v>105199</v>
      </c>
      <c r="B18980" s="275" t="s">
        <v>0</v>
      </c>
      <c r="C18980" s="1329" t="s">
        <v>14112</v>
      </c>
      <c r="D18980" s="514" t="s">
        <v>28</v>
      </c>
      <c r="E18980" s="673">
        <v>210.03</v>
      </c>
      <c r="F18980" s="761"/>
    </row>
    <row r="18981" spans="1:6" customFormat="1" ht="24.75">
      <c r="A18981" s="514">
        <v>105201</v>
      </c>
      <c r="B18981" s="275" t="s">
        <v>0</v>
      </c>
      <c r="C18981" s="1329" t="s">
        <v>14114</v>
      </c>
      <c r="D18981" s="514" t="s">
        <v>28</v>
      </c>
      <c r="E18981" s="673">
        <v>287.25</v>
      </c>
      <c r="F18981" s="761"/>
    </row>
    <row r="18982" spans="1:6" customFormat="1">
      <c r="A18982" s="514">
        <v>94755</v>
      </c>
      <c r="B18982" s="275" t="s">
        <v>0</v>
      </c>
      <c r="C18982" s="1329" t="s">
        <v>25151</v>
      </c>
      <c r="D18982" s="514" t="s">
        <v>28</v>
      </c>
      <c r="E18982" s="673">
        <v>0</v>
      </c>
      <c r="F18982" s="761"/>
    </row>
    <row r="18983" spans="1:6" customFormat="1">
      <c r="A18983" s="514">
        <v>94741</v>
      </c>
      <c r="B18983" s="275" t="s">
        <v>0</v>
      </c>
      <c r="C18983" s="1329" t="s">
        <v>13986</v>
      </c>
      <c r="D18983" s="514" t="s">
        <v>28</v>
      </c>
      <c r="E18983" s="673">
        <v>13.64</v>
      </c>
      <c r="F18983" s="761"/>
    </row>
    <row r="18984" spans="1:6" customFormat="1">
      <c r="A18984" s="514">
        <v>94743</v>
      </c>
      <c r="B18984" s="275" t="s">
        <v>0</v>
      </c>
      <c r="C18984" s="1329" t="s">
        <v>13988</v>
      </c>
      <c r="D18984" s="514" t="s">
        <v>28</v>
      </c>
      <c r="E18984" s="673">
        <v>22.24</v>
      </c>
      <c r="F18984" s="761"/>
    </row>
    <row r="18985" spans="1:6" customFormat="1">
      <c r="A18985" s="514">
        <v>94745</v>
      </c>
      <c r="B18985" s="275" t="s">
        <v>0</v>
      </c>
      <c r="C18985" s="1329" t="s">
        <v>25152</v>
      </c>
      <c r="D18985" s="514" t="s">
        <v>28</v>
      </c>
      <c r="E18985" s="673">
        <v>0</v>
      </c>
      <c r="F18985" s="761"/>
    </row>
    <row r="18986" spans="1:6" customFormat="1">
      <c r="A18986" s="514">
        <v>94747</v>
      </c>
      <c r="B18986" s="275" t="s">
        <v>0</v>
      </c>
      <c r="C18986" s="1329" t="s">
        <v>25153</v>
      </c>
      <c r="D18986" s="514" t="s">
        <v>28</v>
      </c>
      <c r="E18986" s="673">
        <v>0</v>
      </c>
      <c r="F18986" s="761"/>
    </row>
    <row r="18987" spans="1:6" customFormat="1">
      <c r="A18987" s="514">
        <v>94749</v>
      </c>
      <c r="B18987" s="275" t="s">
        <v>0</v>
      </c>
      <c r="C18987" s="1329" t="s">
        <v>25154</v>
      </c>
      <c r="D18987" s="514" t="s">
        <v>28</v>
      </c>
      <c r="E18987" s="673">
        <v>0</v>
      </c>
      <c r="F18987" s="761"/>
    </row>
    <row r="18988" spans="1:6" customFormat="1">
      <c r="A18988" s="514">
        <v>94751</v>
      </c>
      <c r="B18988" s="275" t="s">
        <v>0</v>
      </c>
      <c r="C18988" s="1329" t="s">
        <v>25155</v>
      </c>
      <c r="D18988" s="514" t="s">
        <v>28</v>
      </c>
      <c r="E18988" s="673">
        <v>0</v>
      </c>
      <c r="F18988" s="761"/>
    </row>
    <row r="18989" spans="1:6" customFormat="1">
      <c r="A18989" s="514">
        <v>94753</v>
      </c>
      <c r="B18989" s="275" t="s">
        <v>0</v>
      </c>
      <c r="C18989" s="1329" t="s">
        <v>25156</v>
      </c>
      <c r="D18989" s="514" t="s">
        <v>28</v>
      </c>
      <c r="E18989" s="673">
        <v>0</v>
      </c>
      <c r="F18989" s="761"/>
    </row>
    <row r="18990" spans="1:6" customFormat="1" ht="24.75">
      <c r="A18990" s="514">
        <v>105209</v>
      </c>
      <c r="B18990" s="275" t="s">
        <v>0</v>
      </c>
      <c r="C18990" s="1329" t="s">
        <v>14122</v>
      </c>
      <c r="D18990" s="514" t="s">
        <v>28</v>
      </c>
      <c r="E18990" s="673">
        <v>154.22</v>
      </c>
      <c r="F18990" s="761"/>
    </row>
    <row r="18991" spans="1:6" customFormat="1" ht="24.75">
      <c r="A18991" s="514">
        <v>105208</v>
      </c>
      <c r="B18991" s="275" t="s">
        <v>0</v>
      </c>
      <c r="C18991" s="1329" t="s">
        <v>14121</v>
      </c>
      <c r="D18991" s="514" t="s">
        <v>28</v>
      </c>
      <c r="E18991" s="673">
        <v>316.52</v>
      </c>
      <c r="F18991" s="761"/>
    </row>
    <row r="18992" spans="1:6" customFormat="1" ht="24.75">
      <c r="A18992" s="514">
        <v>105210</v>
      </c>
      <c r="B18992" s="275" t="s">
        <v>0</v>
      </c>
      <c r="C18992" s="1329" t="s">
        <v>14123</v>
      </c>
      <c r="D18992" s="514" t="s">
        <v>28</v>
      </c>
      <c r="E18992" s="673">
        <v>408.45</v>
      </c>
      <c r="F18992" s="761"/>
    </row>
    <row r="18993" spans="1:6" customFormat="1" ht="24.75">
      <c r="A18993" s="514">
        <v>105203</v>
      </c>
      <c r="B18993" s="275" t="s">
        <v>0</v>
      </c>
      <c r="C18993" s="1329" t="s">
        <v>14116</v>
      </c>
      <c r="D18993" s="514" t="s">
        <v>28</v>
      </c>
      <c r="E18993" s="673">
        <v>158.54</v>
      </c>
      <c r="F18993" s="761"/>
    </row>
    <row r="18994" spans="1:6" customFormat="1" ht="24.75">
      <c r="A18994" s="514">
        <v>105202</v>
      </c>
      <c r="B18994" s="275" t="s">
        <v>0</v>
      </c>
      <c r="C18994" s="1329" t="s">
        <v>14115</v>
      </c>
      <c r="D18994" s="514" t="s">
        <v>28</v>
      </c>
      <c r="E18994" s="673">
        <v>260.19</v>
      </c>
      <c r="F18994" s="761"/>
    </row>
    <row r="18995" spans="1:6" customFormat="1" ht="24.75">
      <c r="A18995" s="514">
        <v>105204</v>
      </c>
      <c r="B18995" s="275" t="s">
        <v>0</v>
      </c>
      <c r="C18995" s="1329" t="s">
        <v>14117</v>
      </c>
      <c r="D18995" s="514" t="s">
        <v>28</v>
      </c>
      <c r="E18995" s="673">
        <v>345.96</v>
      </c>
      <c r="F18995" s="761"/>
    </row>
    <row r="18996" spans="1:6" customFormat="1" ht="24.75">
      <c r="A18996" s="514">
        <v>105206</v>
      </c>
      <c r="B18996" s="275" t="s">
        <v>0</v>
      </c>
      <c r="C18996" s="1329" t="s">
        <v>14119</v>
      </c>
      <c r="D18996" s="514" t="s">
        <v>28</v>
      </c>
      <c r="E18996" s="673">
        <v>151.1</v>
      </c>
      <c r="F18996" s="761"/>
    </row>
    <row r="18997" spans="1:6" customFormat="1" ht="24.75">
      <c r="A18997" s="514">
        <v>105205</v>
      </c>
      <c r="B18997" s="275" t="s">
        <v>0</v>
      </c>
      <c r="C18997" s="1329" t="s">
        <v>14118</v>
      </c>
      <c r="D18997" s="514" t="s">
        <v>28</v>
      </c>
      <c r="E18997" s="673">
        <v>240.4</v>
      </c>
      <c r="F18997" s="761"/>
    </row>
    <row r="18998" spans="1:6" customFormat="1" ht="24.75">
      <c r="A18998" s="514">
        <v>105207</v>
      </c>
      <c r="B18998" s="275" t="s">
        <v>0</v>
      </c>
      <c r="C18998" s="1329" t="s">
        <v>14120</v>
      </c>
      <c r="D18998" s="514" t="s">
        <v>28</v>
      </c>
      <c r="E18998" s="673">
        <v>336.06</v>
      </c>
      <c r="F18998" s="761"/>
    </row>
    <row r="18999" spans="1:6" customFormat="1">
      <c r="A18999" s="514">
        <v>94687</v>
      </c>
      <c r="B18999" s="275" t="s">
        <v>0</v>
      </c>
      <c r="C18999" s="1329" t="s">
        <v>13950</v>
      </c>
      <c r="D18999" s="514" t="s">
        <v>28</v>
      </c>
      <c r="E18999" s="673">
        <v>230.4</v>
      </c>
      <c r="F18999" s="761"/>
    </row>
    <row r="19000" spans="1:6" customFormat="1">
      <c r="A19000" s="514">
        <v>94673</v>
      </c>
      <c r="B19000" s="275" t="s">
        <v>0</v>
      </c>
      <c r="C19000" s="1329" t="s">
        <v>25157</v>
      </c>
      <c r="D19000" s="514" t="s">
        <v>28</v>
      </c>
      <c r="E19000" s="673">
        <v>7.43</v>
      </c>
      <c r="F19000" s="761"/>
    </row>
    <row r="19001" spans="1:6" customFormat="1">
      <c r="A19001" s="514">
        <v>94675</v>
      </c>
      <c r="B19001" s="275" t="s">
        <v>0</v>
      </c>
      <c r="C19001" s="1329" t="s">
        <v>13938</v>
      </c>
      <c r="D19001" s="514" t="s">
        <v>28</v>
      </c>
      <c r="E19001" s="673">
        <v>12.38</v>
      </c>
      <c r="F19001" s="761"/>
    </row>
    <row r="19002" spans="1:6" customFormat="1">
      <c r="A19002" s="514">
        <v>94677</v>
      </c>
      <c r="B19002" s="275" t="s">
        <v>0</v>
      </c>
      <c r="C19002" s="1329" t="s">
        <v>13940</v>
      </c>
      <c r="D19002" s="514" t="s">
        <v>28</v>
      </c>
      <c r="E19002" s="673">
        <v>19.95</v>
      </c>
      <c r="F19002" s="761"/>
    </row>
    <row r="19003" spans="1:6" customFormat="1">
      <c r="A19003" s="514">
        <v>94679</v>
      </c>
      <c r="B19003" s="275" t="s">
        <v>0</v>
      </c>
      <c r="C19003" s="1329" t="s">
        <v>13942</v>
      </c>
      <c r="D19003" s="514" t="s">
        <v>28</v>
      </c>
      <c r="E19003" s="673">
        <v>24.21</v>
      </c>
      <c r="F19003" s="761"/>
    </row>
    <row r="19004" spans="1:6" customFormat="1">
      <c r="A19004" s="514">
        <v>94681</v>
      </c>
      <c r="B19004" s="275" t="s">
        <v>0</v>
      </c>
      <c r="C19004" s="1329" t="s">
        <v>13944</v>
      </c>
      <c r="D19004" s="514" t="s">
        <v>28</v>
      </c>
      <c r="E19004" s="673">
        <v>49.59</v>
      </c>
      <c r="F19004" s="761"/>
    </row>
    <row r="19005" spans="1:6" customFormat="1">
      <c r="A19005" s="514">
        <v>94683</v>
      </c>
      <c r="B19005" s="275" t="s">
        <v>0</v>
      </c>
      <c r="C19005" s="1329" t="s">
        <v>13946</v>
      </c>
      <c r="D19005" s="514" t="s">
        <v>28</v>
      </c>
      <c r="E19005" s="673">
        <v>75.34</v>
      </c>
      <c r="F19005" s="761"/>
    </row>
    <row r="19006" spans="1:6" customFormat="1">
      <c r="A19006" s="514">
        <v>94685</v>
      </c>
      <c r="B19006" s="275" t="s">
        <v>0</v>
      </c>
      <c r="C19006" s="1329" t="s">
        <v>13948</v>
      </c>
      <c r="D19006" s="514" t="s">
        <v>28</v>
      </c>
      <c r="E19006" s="673">
        <v>95.92</v>
      </c>
      <c r="F19006" s="761"/>
    </row>
    <row r="19007" spans="1:6" customFormat="1" ht="24.75">
      <c r="A19007" s="514">
        <v>94621</v>
      </c>
      <c r="B19007" s="275" t="s">
        <v>0</v>
      </c>
      <c r="C19007" s="1329" t="s">
        <v>25158</v>
      </c>
      <c r="D19007" s="514" t="s">
        <v>28</v>
      </c>
      <c r="E19007" s="673">
        <v>0</v>
      </c>
      <c r="F19007" s="761"/>
    </row>
    <row r="19008" spans="1:6" customFormat="1" ht="24.75">
      <c r="A19008" s="514">
        <v>94615</v>
      </c>
      <c r="B19008" s="275" t="s">
        <v>0</v>
      </c>
      <c r="C19008" s="1329" t="s">
        <v>13914</v>
      </c>
      <c r="D19008" s="514" t="s">
        <v>28</v>
      </c>
      <c r="E19008" s="673">
        <v>162.57</v>
      </c>
      <c r="F19008" s="761"/>
    </row>
    <row r="19009" spans="1:6" customFormat="1" ht="24.75">
      <c r="A19009" s="514">
        <v>94617</v>
      </c>
      <c r="B19009" s="275" t="s">
        <v>0</v>
      </c>
      <c r="C19009" s="1329" t="s">
        <v>13916</v>
      </c>
      <c r="D19009" s="514" t="s">
        <v>28</v>
      </c>
      <c r="E19009" s="673">
        <v>332.51</v>
      </c>
      <c r="F19009" s="761"/>
    </row>
    <row r="19010" spans="1:6" customFormat="1" ht="24.75">
      <c r="A19010" s="514">
        <v>94619</v>
      </c>
      <c r="B19010" s="275" t="s">
        <v>0</v>
      </c>
      <c r="C19010" s="1329" t="s">
        <v>25159</v>
      </c>
      <c r="D19010" s="514" t="s">
        <v>28</v>
      </c>
      <c r="E19010" s="673">
        <v>0</v>
      </c>
      <c r="F19010" s="761"/>
    </row>
    <row r="19011" spans="1:6" customFormat="1">
      <c r="A19011" s="514">
        <v>105147</v>
      </c>
      <c r="B19011" s="275" t="s">
        <v>0</v>
      </c>
      <c r="C19011" s="1329" t="s">
        <v>14069</v>
      </c>
      <c r="D19011" s="514" t="s">
        <v>28</v>
      </c>
      <c r="E19011" s="673">
        <v>16.37</v>
      </c>
      <c r="F19011" s="761"/>
    </row>
    <row r="19012" spans="1:6" customFormat="1">
      <c r="A19012" s="514">
        <v>105148</v>
      </c>
      <c r="B19012" s="275" t="s">
        <v>0</v>
      </c>
      <c r="C19012" s="1329" t="s">
        <v>14070</v>
      </c>
      <c r="D19012" s="514" t="s">
        <v>28</v>
      </c>
      <c r="E19012" s="673">
        <v>23.49</v>
      </c>
      <c r="F19012" s="761"/>
    </row>
    <row r="19013" spans="1:6" customFormat="1">
      <c r="A19013" s="514">
        <v>105154</v>
      </c>
      <c r="B19013" s="275" t="s">
        <v>0</v>
      </c>
      <c r="C19013" s="1329" t="s">
        <v>14075</v>
      </c>
      <c r="D19013" s="514" t="s">
        <v>28</v>
      </c>
      <c r="E19013" s="673">
        <v>6.88</v>
      </c>
      <c r="F19013" s="761"/>
    </row>
    <row r="19014" spans="1:6" customFormat="1">
      <c r="A19014" s="514">
        <v>105155</v>
      </c>
      <c r="B19014" s="275" t="s">
        <v>0</v>
      </c>
      <c r="C19014" s="1329" t="s">
        <v>14076</v>
      </c>
      <c r="D19014" s="514" t="s">
        <v>28</v>
      </c>
      <c r="E19014" s="673">
        <v>10.33</v>
      </c>
      <c r="F19014" s="761"/>
    </row>
    <row r="19015" spans="1:6" customFormat="1">
      <c r="A19015" s="514">
        <v>105156</v>
      </c>
      <c r="B19015" s="275" t="s">
        <v>0</v>
      </c>
      <c r="C19015" s="1329" t="s">
        <v>14077</v>
      </c>
      <c r="D19015" s="514" t="s">
        <v>28</v>
      </c>
      <c r="E19015" s="673">
        <v>13.14</v>
      </c>
      <c r="F19015" s="761"/>
    </row>
    <row r="19016" spans="1:6" customFormat="1">
      <c r="A19016" s="514">
        <v>105157</v>
      </c>
      <c r="B19016" s="275" t="s">
        <v>0</v>
      </c>
      <c r="C19016" s="1329" t="s">
        <v>14078</v>
      </c>
      <c r="D19016" s="514" t="s">
        <v>28</v>
      </c>
      <c r="E19016" s="673">
        <v>20.329999999999998</v>
      </c>
      <c r="F19016" s="761"/>
    </row>
    <row r="19017" spans="1:6" customFormat="1">
      <c r="A19017" s="514">
        <v>105158</v>
      </c>
      <c r="B19017" s="275" t="s">
        <v>0</v>
      </c>
      <c r="C19017" s="1329" t="s">
        <v>14079</v>
      </c>
      <c r="D19017" s="514" t="s">
        <v>28</v>
      </c>
      <c r="E19017" s="673">
        <v>29.88</v>
      </c>
      <c r="F19017" s="761"/>
    </row>
    <row r="19018" spans="1:6" customFormat="1">
      <c r="A19018" s="514">
        <v>105159</v>
      </c>
      <c r="B19018" s="275" t="s">
        <v>0</v>
      </c>
      <c r="C19018" s="1329" t="s">
        <v>14080</v>
      </c>
      <c r="D19018" s="514" t="s">
        <v>28</v>
      </c>
      <c r="E19018" s="673">
        <v>53.29</v>
      </c>
      <c r="F19018" s="761"/>
    </row>
    <row r="19019" spans="1:6" customFormat="1">
      <c r="A19019" s="514">
        <v>105160</v>
      </c>
      <c r="B19019" s="275" t="s">
        <v>0</v>
      </c>
      <c r="C19019" s="1329" t="s">
        <v>14081</v>
      </c>
      <c r="D19019" s="514" t="s">
        <v>28</v>
      </c>
      <c r="E19019" s="673">
        <v>65.739999999999995</v>
      </c>
      <c r="F19019" s="761"/>
    </row>
    <row r="19020" spans="1:6" customFormat="1">
      <c r="A19020" s="514">
        <v>94634</v>
      </c>
      <c r="B19020" s="275" t="s">
        <v>0</v>
      </c>
      <c r="C19020" s="1329" t="s">
        <v>25160</v>
      </c>
      <c r="D19020" s="514" t="s">
        <v>28</v>
      </c>
      <c r="E19020" s="673">
        <v>0</v>
      </c>
      <c r="F19020" s="761"/>
    </row>
    <row r="19021" spans="1:6" customFormat="1">
      <c r="A19021" s="514">
        <v>94631</v>
      </c>
      <c r="B19021" s="275" t="s">
        <v>0</v>
      </c>
      <c r="C19021" s="1329" t="s">
        <v>25161</v>
      </c>
      <c r="D19021" s="514" t="s">
        <v>28</v>
      </c>
      <c r="E19021" s="673">
        <v>0</v>
      </c>
      <c r="F19021" s="761"/>
    </row>
    <row r="19022" spans="1:6" customFormat="1">
      <c r="A19022" s="514">
        <v>94632</v>
      </c>
      <c r="B19022" s="275" t="s">
        <v>0</v>
      </c>
      <c r="C19022" s="1329" t="s">
        <v>25162</v>
      </c>
      <c r="D19022" s="514" t="s">
        <v>28</v>
      </c>
      <c r="E19022" s="673">
        <v>0</v>
      </c>
      <c r="F19022" s="761"/>
    </row>
    <row r="19023" spans="1:6" customFormat="1">
      <c r="A19023" s="514">
        <v>94633</v>
      </c>
      <c r="B19023" s="275" t="s">
        <v>0</v>
      </c>
      <c r="C19023" s="1329" t="s">
        <v>25163</v>
      </c>
      <c r="D19023" s="514" t="s">
        <v>28</v>
      </c>
      <c r="E19023" s="673">
        <v>0</v>
      </c>
      <c r="F19023" s="761"/>
    </row>
    <row r="19024" spans="1:6" customFormat="1" ht="24.75">
      <c r="A19024" s="514">
        <v>94672</v>
      </c>
      <c r="B19024" s="275" t="s">
        <v>0</v>
      </c>
      <c r="C19024" s="1329" t="s">
        <v>25164</v>
      </c>
      <c r="D19024" s="514" t="s">
        <v>28</v>
      </c>
      <c r="E19024" s="673">
        <v>6.31</v>
      </c>
      <c r="F19024" s="761"/>
    </row>
    <row r="19025" spans="1:6" customFormat="1">
      <c r="A19025" s="514">
        <v>94754</v>
      </c>
      <c r="B19025" s="275" t="s">
        <v>0</v>
      </c>
      <c r="C19025" s="1329" t="s">
        <v>13994</v>
      </c>
      <c r="D19025" s="514" t="s">
        <v>28</v>
      </c>
      <c r="E19025" s="673">
        <v>303.57</v>
      </c>
      <c r="F19025" s="761"/>
    </row>
    <row r="19026" spans="1:6" customFormat="1">
      <c r="A19026" s="514">
        <v>94740</v>
      </c>
      <c r="B19026" s="275" t="s">
        <v>0</v>
      </c>
      <c r="C19026" s="1329" t="s">
        <v>13985</v>
      </c>
      <c r="D19026" s="514" t="s">
        <v>28</v>
      </c>
      <c r="E19026" s="673">
        <v>10.52</v>
      </c>
      <c r="F19026" s="761"/>
    </row>
    <row r="19027" spans="1:6" customFormat="1">
      <c r="A19027" s="514">
        <v>94742</v>
      </c>
      <c r="B19027" s="275" t="s">
        <v>0</v>
      </c>
      <c r="C19027" s="1329" t="s">
        <v>13987</v>
      </c>
      <c r="D19027" s="514" t="s">
        <v>28</v>
      </c>
      <c r="E19027" s="673">
        <v>17.55</v>
      </c>
      <c r="F19027" s="761"/>
    </row>
    <row r="19028" spans="1:6" customFormat="1">
      <c r="A19028" s="514">
        <v>94744</v>
      </c>
      <c r="B19028" s="275" t="s">
        <v>0</v>
      </c>
      <c r="C19028" s="1329" t="s">
        <v>13989</v>
      </c>
      <c r="D19028" s="514" t="s">
        <v>28</v>
      </c>
      <c r="E19028" s="673">
        <v>27.7</v>
      </c>
      <c r="F19028" s="761"/>
    </row>
    <row r="19029" spans="1:6" customFormat="1">
      <c r="A19029" s="514">
        <v>94746</v>
      </c>
      <c r="B19029" s="275" t="s">
        <v>0</v>
      </c>
      <c r="C19029" s="1329" t="s">
        <v>13990</v>
      </c>
      <c r="D19029" s="514" t="s">
        <v>28</v>
      </c>
      <c r="E19029" s="673">
        <v>39.75</v>
      </c>
      <c r="F19029" s="761"/>
    </row>
    <row r="19030" spans="1:6" customFormat="1">
      <c r="A19030" s="514">
        <v>94748</v>
      </c>
      <c r="B19030" s="275" t="s">
        <v>0</v>
      </c>
      <c r="C19030" s="1329" t="s">
        <v>13991</v>
      </c>
      <c r="D19030" s="514" t="s">
        <v>28</v>
      </c>
      <c r="E19030" s="673">
        <v>87.27</v>
      </c>
      <c r="F19030" s="761"/>
    </row>
    <row r="19031" spans="1:6" customFormat="1">
      <c r="A19031" s="514">
        <v>94750</v>
      </c>
      <c r="B19031" s="275" t="s">
        <v>0</v>
      </c>
      <c r="C19031" s="1329" t="s">
        <v>13992</v>
      </c>
      <c r="D19031" s="514" t="s">
        <v>28</v>
      </c>
      <c r="E19031" s="673">
        <v>176.25</v>
      </c>
      <c r="F19031" s="761"/>
    </row>
    <row r="19032" spans="1:6" customFormat="1">
      <c r="A19032" s="514">
        <v>94752</v>
      </c>
      <c r="B19032" s="275" t="s">
        <v>0</v>
      </c>
      <c r="C19032" s="1329" t="s">
        <v>13993</v>
      </c>
      <c r="D19032" s="514" t="s">
        <v>28</v>
      </c>
      <c r="E19032" s="673">
        <v>211.88</v>
      </c>
      <c r="F19032" s="761"/>
    </row>
    <row r="19033" spans="1:6" customFormat="1">
      <c r="A19033" s="514">
        <v>96755</v>
      </c>
      <c r="B19033" s="275" t="s">
        <v>0</v>
      </c>
      <c r="C19033" s="1329" t="s">
        <v>14029</v>
      </c>
      <c r="D19033" s="514" t="s">
        <v>28</v>
      </c>
      <c r="E19033" s="673">
        <v>352.25</v>
      </c>
      <c r="F19033" s="761"/>
    </row>
    <row r="19034" spans="1:6" customFormat="1">
      <c r="A19034" s="514">
        <v>96747</v>
      </c>
      <c r="B19034" s="275" t="s">
        <v>0</v>
      </c>
      <c r="C19034" s="1329" t="s">
        <v>14021</v>
      </c>
      <c r="D19034" s="514" t="s">
        <v>28</v>
      </c>
      <c r="E19034" s="673">
        <v>7.57</v>
      </c>
      <c r="F19034" s="761"/>
    </row>
    <row r="19035" spans="1:6" customFormat="1">
      <c r="A19035" s="514">
        <v>96748</v>
      </c>
      <c r="B19035" s="275" t="s">
        <v>0</v>
      </c>
      <c r="C19035" s="1329" t="s">
        <v>14022</v>
      </c>
      <c r="D19035" s="514" t="s">
        <v>28</v>
      </c>
      <c r="E19035" s="673">
        <v>8.8000000000000007</v>
      </c>
      <c r="F19035" s="761"/>
    </row>
    <row r="19036" spans="1:6" customFormat="1">
      <c r="A19036" s="514">
        <v>96749</v>
      </c>
      <c r="B19036" s="275" t="s">
        <v>0</v>
      </c>
      <c r="C19036" s="1329" t="s">
        <v>14023</v>
      </c>
      <c r="D19036" s="514" t="s">
        <v>28</v>
      </c>
      <c r="E19036" s="673">
        <v>11.18</v>
      </c>
      <c r="F19036" s="761"/>
    </row>
    <row r="19037" spans="1:6" customFormat="1">
      <c r="A19037" s="514">
        <v>96750</v>
      </c>
      <c r="B19037" s="275" t="s">
        <v>0</v>
      </c>
      <c r="C19037" s="1329" t="s">
        <v>14024</v>
      </c>
      <c r="D19037" s="514" t="s">
        <v>28</v>
      </c>
      <c r="E19037" s="673">
        <v>17.670000000000002</v>
      </c>
      <c r="F19037" s="761"/>
    </row>
    <row r="19038" spans="1:6" customFormat="1">
      <c r="A19038" s="514">
        <v>96751</v>
      </c>
      <c r="B19038" s="275" t="s">
        <v>0</v>
      </c>
      <c r="C19038" s="1329" t="s">
        <v>14025</v>
      </c>
      <c r="D19038" s="514" t="s">
        <v>28</v>
      </c>
      <c r="E19038" s="673">
        <v>25.89</v>
      </c>
      <c r="F19038" s="761"/>
    </row>
    <row r="19039" spans="1:6" customFormat="1">
      <c r="A19039" s="514">
        <v>96752</v>
      </c>
      <c r="B19039" s="275" t="s">
        <v>0</v>
      </c>
      <c r="C19039" s="1329" t="s">
        <v>14026</v>
      </c>
      <c r="D19039" s="514" t="s">
        <v>28</v>
      </c>
      <c r="E19039" s="673">
        <v>38.909999999999997</v>
      </c>
      <c r="F19039" s="761"/>
    </row>
    <row r="19040" spans="1:6" customFormat="1">
      <c r="A19040" s="514">
        <v>96753</v>
      </c>
      <c r="B19040" s="275" t="s">
        <v>0</v>
      </c>
      <c r="C19040" s="1329" t="s">
        <v>14027</v>
      </c>
      <c r="D19040" s="514" t="s">
        <v>28</v>
      </c>
      <c r="E19040" s="673">
        <v>89.76</v>
      </c>
      <c r="F19040" s="761"/>
    </row>
    <row r="19041" spans="1:6" customFormat="1">
      <c r="A19041" s="514">
        <v>96754</v>
      </c>
      <c r="B19041" s="275" t="s">
        <v>0</v>
      </c>
      <c r="C19041" s="1329" t="s">
        <v>14028</v>
      </c>
      <c r="D19041" s="514" t="s">
        <v>28</v>
      </c>
      <c r="E19041" s="673">
        <v>115.14</v>
      </c>
      <c r="F19041" s="761"/>
    </row>
    <row r="19042" spans="1:6" customFormat="1">
      <c r="A19042" s="514">
        <v>94686</v>
      </c>
      <c r="B19042" s="275" t="s">
        <v>0</v>
      </c>
      <c r="C19042" s="1329" t="s">
        <v>13949</v>
      </c>
      <c r="D19042" s="514" t="s">
        <v>28</v>
      </c>
      <c r="E19042" s="673">
        <v>254.34</v>
      </c>
      <c r="F19042" s="761"/>
    </row>
    <row r="19043" spans="1:6" customFormat="1">
      <c r="A19043" s="514">
        <v>94674</v>
      </c>
      <c r="B19043" s="275" t="s">
        <v>0</v>
      </c>
      <c r="C19043" s="1329" t="s">
        <v>13937</v>
      </c>
      <c r="D19043" s="514" t="s">
        <v>28</v>
      </c>
      <c r="E19043" s="673">
        <v>8.23</v>
      </c>
      <c r="F19043" s="761"/>
    </row>
    <row r="19044" spans="1:6" customFormat="1">
      <c r="A19044" s="514">
        <v>94676</v>
      </c>
      <c r="B19044" s="275" t="s">
        <v>0</v>
      </c>
      <c r="C19044" s="1329" t="s">
        <v>13939</v>
      </c>
      <c r="D19044" s="514" t="s">
        <v>28</v>
      </c>
      <c r="E19044" s="673">
        <v>13.64</v>
      </c>
      <c r="F19044" s="761"/>
    </row>
    <row r="19045" spans="1:6" customFormat="1">
      <c r="A19045" s="514">
        <v>94678</v>
      </c>
      <c r="B19045" s="275" t="s">
        <v>0</v>
      </c>
      <c r="C19045" s="1329" t="s">
        <v>13941</v>
      </c>
      <c r="D19045" s="514" t="s">
        <v>28</v>
      </c>
      <c r="E19045" s="673">
        <v>15.92</v>
      </c>
      <c r="F19045" s="761"/>
    </row>
    <row r="19046" spans="1:6" customFormat="1">
      <c r="A19046" s="514">
        <v>94680</v>
      </c>
      <c r="B19046" s="275" t="s">
        <v>0</v>
      </c>
      <c r="C19046" s="1329" t="s">
        <v>13943</v>
      </c>
      <c r="D19046" s="514" t="s">
        <v>28</v>
      </c>
      <c r="E19046" s="673">
        <v>44.29</v>
      </c>
      <c r="F19046" s="761"/>
    </row>
    <row r="19047" spans="1:6" customFormat="1">
      <c r="A19047" s="514">
        <v>94682</v>
      </c>
      <c r="B19047" s="275" t="s">
        <v>0</v>
      </c>
      <c r="C19047" s="1329" t="s">
        <v>13945</v>
      </c>
      <c r="D19047" s="514" t="s">
        <v>28</v>
      </c>
      <c r="E19047" s="673">
        <v>109.37</v>
      </c>
      <c r="F19047" s="761"/>
    </row>
    <row r="19048" spans="1:6" customFormat="1">
      <c r="A19048" s="514">
        <v>94684</v>
      </c>
      <c r="B19048" s="275" t="s">
        <v>0</v>
      </c>
      <c r="C19048" s="1329" t="s">
        <v>13947</v>
      </c>
      <c r="D19048" s="514" t="s">
        <v>28</v>
      </c>
      <c r="E19048" s="673">
        <v>131.99</v>
      </c>
      <c r="F19048" s="761"/>
    </row>
    <row r="19049" spans="1:6" customFormat="1">
      <c r="A19049" s="514">
        <v>105219</v>
      </c>
      <c r="B19049" s="275" t="s">
        <v>0</v>
      </c>
      <c r="C19049" s="1329" t="s">
        <v>14132</v>
      </c>
      <c r="D19049" s="514" t="s">
        <v>28</v>
      </c>
      <c r="E19049" s="673">
        <v>12.26</v>
      </c>
      <c r="F19049" s="761"/>
    </row>
    <row r="19050" spans="1:6" customFormat="1">
      <c r="A19050" s="514">
        <v>105220</v>
      </c>
      <c r="B19050" s="275" t="s">
        <v>0</v>
      </c>
      <c r="C19050" s="1329" t="s">
        <v>14133</v>
      </c>
      <c r="D19050" s="514" t="s">
        <v>28</v>
      </c>
      <c r="E19050" s="673">
        <v>16.829999999999998</v>
      </c>
      <c r="F19050" s="761"/>
    </row>
    <row r="19051" spans="1:6" customFormat="1">
      <c r="A19051" s="514">
        <v>105221</v>
      </c>
      <c r="B19051" s="275" t="s">
        <v>0</v>
      </c>
      <c r="C19051" s="1329" t="s">
        <v>14134</v>
      </c>
      <c r="D19051" s="514" t="s">
        <v>28</v>
      </c>
      <c r="E19051" s="673">
        <v>25.92</v>
      </c>
      <c r="F19051" s="761"/>
    </row>
    <row r="19052" spans="1:6" customFormat="1">
      <c r="A19052" s="514">
        <v>105166</v>
      </c>
      <c r="B19052" s="275" t="s">
        <v>0</v>
      </c>
      <c r="C19052" s="1329" t="s">
        <v>14087</v>
      </c>
      <c r="D19052" s="514" t="s">
        <v>28</v>
      </c>
      <c r="E19052" s="673">
        <v>39.31</v>
      </c>
      <c r="F19052" s="761"/>
    </row>
    <row r="19053" spans="1:6" customFormat="1">
      <c r="A19053" s="514">
        <v>105222</v>
      </c>
      <c r="B19053" s="275" t="s">
        <v>0</v>
      </c>
      <c r="C19053" s="1329" t="s">
        <v>14135</v>
      </c>
      <c r="D19053" s="514" t="s">
        <v>28</v>
      </c>
      <c r="E19053" s="673">
        <v>74.34</v>
      </c>
      <c r="F19053" s="761"/>
    </row>
    <row r="19054" spans="1:6" customFormat="1">
      <c r="A19054" s="514">
        <v>105223</v>
      </c>
      <c r="B19054" s="275" t="s">
        <v>0</v>
      </c>
      <c r="C19054" s="1329" t="s">
        <v>14136</v>
      </c>
      <c r="D19054" s="514" t="s">
        <v>28</v>
      </c>
      <c r="E19054" s="673">
        <v>170.4</v>
      </c>
      <c r="F19054" s="761"/>
    </row>
    <row r="19055" spans="1:6" customFormat="1">
      <c r="A19055" s="514">
        <v>105224</v>
      </c>
      <c r="B19055" s="275" t="s">
        <v>0</v>
      </c>
      <c r="C19055" s="1329" t="s">
        <v>14137</v>
      </c>
      <c r="D19055" s="514" t="s">
        <v>28</v>
      </c>
      <c r="E19055" s="673">
        <v>248.29</v>
      </c>
      <c r="F19055" s="761"/>
    </row>
    <row r="19056" spans="1:6" customFormat="1">
      <c r="A19056" s="514">
        <v>105149</v>
      </c>
      <c r="B19056" s="275" t="s">
        <v>0</v>
      </c>
      <c r="C19056" s="1329" t="s">
        <v>14071</v>
      </c>
      <c r="D19056" s="514" t="s">
        <v>28</v>
      </c>
      <c r="E19056" s="673">
        <v>7.82</v>
      </c>
      <c r="F19056" s="761"/>
    </row>
    <row r="19057" spans="1:6" customFormat="1">
      <c r="A19057" s="514">
        <v>105150</v>
      </c>
      <c r="B19057" s="275" t="s">
        <v>0</v>
      </c>
      <c r="C19057" s="1329" t="s">
        <v>14072</v>
      </c>
      <c r="D19057" s="514" t="s">
        <v>28</v>
      </c>
      <c r="E19057" s="673">
        <v>9.2200000000000006</v>
      </c>
      <c r="F19057" s="761"/>
    </row>
    <row r="19058" spans="1:6" customFormat="1">
      <c r="A19058" s="514">
        <v>105151</v>
      </c>
      <c r="B19058" s="275" t="s">
        <v>0</v>
      </c>
      <c r="C19058" s="1329" t="s">
        <v>14073</v>
      </c>
      <c r="D19058" s="514" t="s">
        <v>28</v>
      </c>
      <c r="E19058" s="673">
        <v>23.33</v>
      </c>
      <c r="F19058" s="761"/>
    </row>
    <row r="19059" spans="1:6" customFormat="1">
      <c r="A19059" s="514">
        <v>105152</v>
      </c>
      <c r="B19059" s="275" t="s">
        <v>0</v>
      </c>
      <c r="C19059" s="1329" t="s">
        <v>14074</v>
      </c>
      <c r="D19059" s="514" t="s">
        <v>28</v>
      </c>
      <c r="E19059" s="673">
        <v>34.840000000000003</v>
      </c>
      <c r="F19059" s="761"/>
    </row>
    <row r="19060" spans="1:6" customFormat="1">
      <c r="A19060" s="514">
        <v>105153</v>
      </c>
      <c r="B19060" s="275" t="s">
        <v>0</v>
      </c>
      <c r="C19060" s="1329" t="s">
        <v>13886</v>
      </c>
      <c r="D19060" s="514" t="s">
        <v>28</v>
      </c>
      <c r="E19060" s="673">
        <v>54.89</v>
      </c>
      <c r="F19060" s="761"/>
    </row>
    <row r="19061" spans="1:6" customFormat="1">
      <c r="A19061" s="514">
        <v>105161</v>
      </c>
      <c r="B19061" s="275" t="s">
        <v>0</v>
      </c>
      <c r="C19061" s="1329" t="s">
        <v>14082</v>
      </c>
      <c r="D19061" s="514" t="s">
        <v>28</v>
      </c>
      <c r="E19061" s="673">
        <v>99.5</v>
      </c>
      <c r="F19061" s="761"/>
    </row>
    <row r="19062" spans="1:6" customFormat="1">
      <c r="A19062" s="514">
        <v>105162</v>
      </c>
      <c r="B19062" s="275" t="s">
        <v>0</v>
      </c>
      <c r="C19062" s="1329" t="s">
        <v>14083</v>
      </c>
      <c r="D19062" s="514" t="s">
        <v>28</v>
      </c>
      <c r="E19062" s="673">
        <v>170.39</v>
      </c>
      <c r="F19062" s="761"/>
    </row>
    <row r="19063" spans="1:6" customFormat="1">
      <c r="A19063" s="514">
        <v>105163</v>
      </c>
      <c r="B19063" s="275" t="s">
        <v>0</v>
      </c>
      <c r="C19063" s="1329" t="s">
        <v>14084</v>
      </c>
      <c r="D19063" s="514" t="s">
        <v>28</v>
      </c>
      <c r="E19063" s="673">
        <v>14.66</v>
      </c>
      <c r="F19063" s="761"/>
    </row>
    <row r="19064" spans="1:6" customFormat="1">
      <c r="A19064" s="514">
        <v>105170</v>
      </c>
      <c r="B19064" s="275" t="s">
        <v>0</v>
      </c>
      <c r="C19064" s="1329" t="s">
        <v>14090</v>
      </c>
      <c r="D19064" s="514" t="s">
        <v>28</v>
      </c>
      <c r="E19064" s="673">
        <v>5.9</v>
      </c>
      <c r="F19064" s="761"/>
    </row>
    <row r="19065" spans="1:6" customFormat="1">
      <c r="A19065" s="514">
        <v>105179</v>
      </c>
      <c r="B19065" s="275" t="s">
        <v>0</v>
      </c>
      <c r="C19065" s="1329" t="s">
        <v>14098</v>
      </c>
      <c r="D19065" s="514" t="s">
        <v>28</v>
      </c>
      <c r="E19065" s="673">
        <v>10</v>
      </c>
      <c r="F19065" s="761"/>
    </row>
    <row r="19066" spans="1:6" customFormat="1">
      <c r="A19066" s="514">
        <v>105180</v>
      </c>
      <c r="B19066" s="275" t="s">
        <v>0</v>
      </c>
      <c r="C19066" s="1329" t="s">
        <v>14099</v>
      </c>
      <c r="D19066" s="514" t="s">
        <v>28</v>
      </c>
      <c r="E19066" s="673">
        <v>13.7</v>
      </c>
      <c r="F19066" s="761"/>
    </row>
    <row r="19067" spans="1:6" customFormat="1">
      <c r="A19067" s="514">
        <v>105181</v>
      </c>
      <c r="B19067" s="275" t="s">
        <v>0</v>
      </c>
      <c r="C19067" s="1329" t="s">
        <v>14100</v>
      </c>
      <c r="D19067" s="514" t="s">
        <v>28</v>
      </c>
      <c r="E19067" s="673">
        <v>18.48</v>
      </c>
      <c r="F19067" s="761"/>
    </row>
    <row r="19068" spans="1:6" customFormat="1">
      <c r="A19068" s="514">
        <v>105182</v>
      </c>
      <c r="B19068" s="275" t="s">
        <v>0</v>
      </c>
      <c r="C19068" s="1329" t="s">
        <v>14101</v>
      </c>
      <c r="D19068" s="514" t="s">
        <v>28</v>
      </c>
      <c r="E19068" s="673">
        <v>42.49</v>
      </c>
      <c r="F19068" s="761"/>
    </row>
    <row r="19069" spans="1:6" customFormat="1">
      <c r="A19069" s="514">
        <v>105183</v>
      </c>
      <c r="B19069" s="275" t="s">
        <v>0</v>
      </c>
      <c r="C19069" s="1329" t="s">
        <v>14102</v>
      </c>
      <c r="D19069" s="514" t="s">
        <v>28</v>
      </c>
      <c r="E19069" s="673">
        <v>88.6</v>
      </c>
      <c r="F19069" s="761"/>
    </row>
    <row r="19070" spans="1:6" customFormat="1">
      <c r="A19070" s="514">
        <v>105184</v>
      </c>
      <c r="B19070" s="275" t="s">
        <v>0</v>
      </c>
      <c r="C19070" s="1329" t="s">
        <v>14103</v>
      </c>
      <c r="D19070" s="514" t="s">
        <v>28</v>
      </c>
      <c r="E19070" s="673">
        <v>109.75</v>
      </c>
      <c r="F19070" s="761"/>
    </row>
    <row r="19071" spans="1:6" customFormat="1">
      <c r="A19071" s="514">
        <v>94612</v>
      </c>
      <c r="B19071" s="275" t="s">
        <v>0</v>
      </c>
      <c r="C19071" s="1329" t="s">
        <v>13912</v>
      </c>
      <c r="D19071" s="514" t="s">
        <v>28</v>
      </c>
      <c r="E19071" s="673">
        <v>434.53</v>
      </c>
      <c r="F19071" s="761"/>
    </row>
    <row r="19072" spans="1:6" customFormat="1">
      <c r="A19072" s="514">
        <v>105142</v>
      </c>
      <c r="B19072" s="275" t="s">
        <v>0</v>
      </c>
      <c r="C19072" s="1329" t="s">
        <v>13882</v>
      </c>
      <c r="D19072" s="514" t="s">
        <v>28</v>
      </c>
      <c r="E19072" s="673">
        <v>7.04</v>
      </c>
      <c r="F19072" s="761"/>
    </row>
    <row r="19073" spans="1:6" customFormat="1">
      <c r="A19073" s="514">
        <v>105143</v>
      </c>
      <c r="B19073" s="275" t="s">
        <v>0</v>
      </c>
      <c r="C19073" s="1329" t="s">
        <v>13883</v>
      </c>
      <c r="D19073" s="514" t="s">
        <v>28</v>
      </c>
      <c r="E19073" s="673">
        <v>10.51</v>
      </c>
      <c r="F19073" s="761"/>
    </row>
    <row r="19074" spans="1:6" customFormat="1">
      <c r="A19074" s="514">
        <v>105144</v>
      </c>
      <c r="B19074" s="275" t="s">
        <v>0</v>
      </c>
      <c r="C19074" s="1329" t="s">
        <v>13884</v>
      </c>
      <c r="D19074" s="514" t="s">
        <v>28</v>
      </c>
      <c r="E19074" s="673">
        <v>22.2</v>
      </c>
      <c r="F19074" s="761"/>
    </row>
    <row r="19075" spans="1:6" customFormat="1" ht="24.75">
      <c r="A19075" s="514">
        <v>105173</v>
      </c>
      <c r="B19075" s="275" t="s">
        <v>0</v>
      </c>
      <c r="C19075" s="1329" t="s">
        <v>14092</v>
      </c>
      <c r="D19075" s="514" t="s">
        <v>28</v>
      </c>
      <c r="E19075" s="673">
        <v>87.76</v>
      </c>
      <c r="F19075" s="761"/>
    </row>
    <row r="19076" spans="1:6" customFormat="1" ht="24.75">
      <c r="A19076" s="514">
        <v>105175</v>
      </c>
      <c r="B19076" s="275" t="s">
        <v>0</v>
      </c>
      <c r="C19076" s="1329" t="s">
        <v>14094</v>
      </c>
      <c r="D19076" s="514" t="s">
        <v>28</v>
      </c>
      <c r="E19076" s="673">
        <v>125.44</v>
      </c>
      <c r="F19076" s="761"/>
    </row>
    <row r="19077" spans="1:6" customFormat="1" ht="24.75">
      <c r="A19077" s="514">
        <v>105174</v>
      </c>
      <c r="B19077" s="275" t="s">
        <v>0</v>
      </c>
      <c r="C19077" s="1329" t="s">
        <v>14093</v>
      </c>
      <c r="D19077" s="514" t="s">
        <v>28</v>
      </c>
      <c r="E19077" s="673">
        <v>126.97</v>
      </c>
      <c r="F19077" s="761"/>
    </row>
    <row r="19078" spans="1:6" customFormat="1">
      <c r="A19078" s="514">
        <v>105145</v>
      </c>
      <c r="B19078" s="275" t="s">
        <v>0</v>
      </c>
      <c r="C19078" s="1329" t="s">
        <v>13885</v>
      </c>
      <c r="D19078" s="514" t="s">
        <v>28</v>
      </c>
      <c r="E19078" s="673">
        <v>12.15</v>
      </c>
      <c r="F19078" s="761"/>
    </row>
    <row r="19079" spans="1:6" customFormat="1">
      <c r="A19079" s="514">
        <v>94606</v>
      </c>
      <c r="B19079" s="275" t="s">
        <v>0</v>
      </c>
      <c r="C19079" s="1329" t="s">
        <v>13909</v>
      </c>
      <c r="D19079" s="514" t="s">
        <v>28</v>
      </c>
      <c r="E19079" s="673">
        <v>84.14</v>
      </c>
      <c r="F19079" s="761"/>
    </row>
    <row r="19080" spans="1:6" customFormat="1">
      <c r="A19080" s="514">
        <v>94608</v>
      </c>
      <c r="B19080" s="275" t="s">
        <v>0</v>
      </c>
      <c r="C19080" s="1329" t="s">
        <v>13910</v>
      </c>
      <c r="D19080" s="514" t="s">
        <v>28</v>
      </c>
      <c r="E19080" s="673">
        <v>209.46</v>
      </c>
      <c r="F19080" s="761"/>
    </row>
    <row r="19081" spans="1:6" customFormat="1">
      <c r="A19081" s="514">
        <v>94610</v>
      </c>
      <c r="B19081" s="275" t="s">
        <v>0</v>
      </c>
      <c r="C19081" s="1329" t="s">
        <v>13911</v>
      </c>
      <c r="D19081" s="514" t="s">
        <v>28</v>
      </c>
      <c r="E19081" s="673">
        <v>305.98</v>
      </c>
      <c r="F19081" s="761"/>
    </row>
    <row r="19082" spans="1:6" customFormat="1">
      <c r="A19082" s="514">
        <v>94657</v>
      </c>
      <c r="B19082" s="275" t="s">
        <v>0</v>
      </c>
      <c r="C19082" s="1329" t="s">
        <v>25165</v>
      </c>
      <c r="D19082" s="514" t="s">
        <v>28</v>
      </c>
      <c r="E19082" s="673">
        <v>4.1399999999999997</v>
      </c>
      <c r="F19082" s="761"/>
    </row>
    <row r="19083" spans="1:6" customFormat="1">
      <c r="A19083" s="514">
        <v>94659</v>
      </c>
      <c r="B19083" s="275" t="s">
        <v>0</v>
      </c>
      <c r="C19083" s="1329" t="s">
        <v>13924</v>
      </c>
      <c r="D19083" s="514" t="s">
        <v>28</v>
      </c>
      <c r="E19083" s="673">
        <v>6.42</v>
      </c>
      <c r="F19083" s="761"/>
    </row>
    <row r="19084" spans="1:6" customFormat="1">
      <c r="A19084" s="514">
        <v>94739</v>
      </c>
      <c r="B19084" s="275" t="s">
        <v>0</v>
      </c>
      <c r="C19084" s="1329" t="s">
        <v>13984</v>
      </c>
      <c r="D19084" s="514" t="s">
        <v>28</v>
      </c>
      <c r="E19084" s="673">
        <v>248</v>
      </c>
      <c r="F19084" s="761"/>
    </row>
    <row r="19085" spans="1:6" customFormat="1">
      <c r="A19085" s="514">
        <v>94725</v>
      </c>
      <c r="B19085" s="275" t="s">
        <v>0</v>
      </c>
      <c r="C19085" s="1329" t="s">
        <v>13971</v>
      </c>
      <c r="D19085" s="514" t="s">
        <v>28</v>
      </c>
      <c r="E19085" s="673">
        <v>7.49</v>
      </c>
      <c r="F19085" s="761"/>
    </row>
    <row r="19086" spans="1:6" customFormat="1">
      <c r="A19086" s="514">
        <v>94727</v>
      </c>
      <c r="B19086" s="275" t="s">
        <v>0</v>
      </c>
      <c r="C19086" s="1329" t="s">
        <v>13973</v>
      </c>
      <c r="D19086" s="514" t="s">
        <v>28</v>
      </c>
      <c r="E19086" s="673">
        <v>12.18</v>
      </c>
      <c r="F19086" s="761"/>
    </row>
    <row r="19087" spans="1:6" customFormat="1">
      <c r="A19087" s="514">
        <v>94729</v>
      </c>
      <c r="B19087" s="275" t="s">
        <v>0</v>
      </c>
      <c r="C19087" s="1329" t="s">
        <v>13975</v>
      </c>
      <c r="D19087" s="514" t="s">
        <v>28</v>
      </c>
      <c r="E19087" s="673">
        <v>21.01</v>
      </c>
      <c r="F19087" s="761"/>
    </row>
    <row r="19088" spans="1:6" customFormat="1">
      <c r="A19088" s="514">
        <v>94731</v>
      </c>
      <c r="B19088" s="275" t="s">
        <v>0</v>
      </c>
      <c r="C19088" s="1329" t="s">
        <v>13977</v>
      </c>
      <c r="D19088" s="514" t="s">
        <v>28</v>
      </c>
      <c r="E19088" s="673">
        <v>27.83</v>
      </c>
      <c r="F19088" s="761"/>
    </row>
    <row r="19089" spans="1:6" customFormat="1">
      <c r="A19089" s="514">
        <v>94733</v>
      </c>
      <c r="B19089" s="275" t="s">
        <v>0</v>
      </c>
      <c r="C19089" s="1329" t="s">
        <v>13979</v>
      </c>
      <c r="D19089" s="514" t="s">
        <v>28</v>
      </c>
      <c r="E19089" s="673">
        <v>48.76</v>
      </c>
      <c r="F19089" s="761"/>
    </row>
    <row r="19090" spans="1:6" customFormat="1">
      <c r="A19090" s="514">
        <v>94863</v>
      </c>
      <c r="B19090" s="275" t="s">
        <v>0</v>
      </c>
      <c r="C19090" s="1329" t="s">
        <v>14009</v>
      </c>
      <c r="D19090" s="514" t="s">
        <v>28</v>
      </c>
      <c r="E19090" s="673">
        <v>169.05</v>
      </c>
      <c r="F19090" s="761"/>
    </row>
    <row r="19091" spans="1:6" customFormat="1">
      <c r="A19091" s="514">
        <v>94737</v>
      </c>
      <c r="B19091" s="275" t="s">
        <v>0</v>
      </c>
      <c r="C19091" s="1329" t="s">
        <v>13982</v>
      </c>
      <c r="D19091" s="514" t="s">
        <v>28</v>
      </c>
      <c r="E19091" s="673">
        <v>201.63</v>
      </c>
      <c r="F19091" s="761"/>
    </row>
    <row r="19092" spans="1:6" customFormat="1">
      <c r="A19092" s="514">
        <v>94465</v>
      </c>
      <c r="B19092" s="275" t="s">
        <v>0</v>
      </c>
      <c r="C19092" s="1329" t="s">
        <v>13894</v>
      </c>
      <c r="D19092" s="514" t="s">
        <v>28</v>
      </c>
      <c r="E19092" s="673">
        <v>52.94</v>
      </c>
      <c r="F19092" s="761"/>
    </row>
    <row r="19093" spans="1:6" customFormat="1" ht="24.75">
      <c r="A19093" s="514">
        <v>94467</v>
      </c>
      <c r="B19093" s="275" t="s">
        <v>0</v>
      </c>
      <c r="C19093" s="1329" t="s">
        <v>13896</v>
      </c>
      <c r="D19093" s="514" t="s">
        <v>28</v>
      </c>
      <c r="E19093" s="673">
        <v>84.95</v>
      </c>
      <c r="F19093" s="761"/>
    </row>
    <row r="19094" spans="1:6" customFormat="1">
      <c r="A19094" s="514">
        <v>94469</v>
      </c>
      <c r="B19094" s="275" t="s">
        <v>0</v>
      </c>
      <c r="C19094" s="1329" t="s">
        <v>13898</v>
      </c>
      <c r="D19094" s="514" t="s">
        <v>28</v>
      </c>
      <c r="E19094" s="673">
        <v>121.29</v>
      </c>
      <c r="F19094" s="761"/>
    </row>
    <row r="19095" spans="1:6" customFormat="1">
      <c r="A19095" s="514">
        <v>96746</v>
      </c>
      <c r="B19095" s="275" t="s">
        <v>0</v>
      </c>
      <c r="C19095" s="1329" t="s">
        <v>14020</v>
      </c>
      <c r="D19095" s="514" t="s">
        <v>28</v>
      </c>
      <c r="E19095" s="673">
        <v>115.95</v>
      </c>
      <c r="F19095" s="761"/>
    </row>
    <row r="19096" spans="1:6" customFormat="1">
      <c r="A19096" s="514">
        <v>96736</v>
      </c>
      <c r="B19096" s="275" t="s">
        <v>0</v>
      </c>
      <c r="C19096" s="1329" t="s">
        <v>14010</v>
      </c>
      <c r="D19096" s="514" t="s">
        <v>28</v>
      </c>
      <c r="E19096" s="673">
        <v>6.21</v>
      </c>
      <c r="F19096" s="761"/>
    </row>
    <row r="19097" spans="1:6" customFormat="1">
      <c r="A19097" s="514">
        <v>96737</v>
      </c>
      <c r="B19097" s="275" t="s">
        <v>0</v>
      </c>
      <c r="C19097" s="1329" t="s">
        <v>14011</v>
      </c>
      <c r="D19097" s="514" t="s">
        <v>28</v>
      </c>
      <c r="E19097" s="673">
        <v>6.36</v>
      </c>
      <c r="F19097" s="761"/>
    </row>
    <row r="19098" spans="1:6" customFormat="1">
      <c r="A19098" s="514">
        <v>96739</v>
      </c>
      <c r="B19098" s="275" t="s">
        <v>0</v>
      </c>
      <c r="C19098" s="1329" t="s">
        <v>14013</v>
      </c>
      <c r="D19098" s="514" t="s">
        <v>28</v>
      </c>
      <c r="E19098" s="673">
        <v>8.83</v>
      </c>
      <c r="F19098" s="761"/>
    </row>
    <row r="19099" spans="1:6" customFormat="1">
      <c r="A19099" s="514">
        <v>96741</v>
      </c>
      <c r="B19099" s="275" t="s">
        <v>0</v>
      </c>
      <c r="C19099" s="1329" t="s">
        <v>14015</v>
      </c>
      <c r="D19099" s="514" t="s">
        <v>28</v>
      </c>
      <c r="E19099" s="673">
        <v>17.309999999999999</v>
      </c>
      <c r="F19099" s="761"/>
    </row>
    <row r="19100" spans="1:6" customFormat="1">
      <c r="A19100" s="514">
        <v>96742</v>
      </c>
      <c r="B19100" s="275" t="s">
        <v>0</v>
      </c>
      <c r="C19100" s="1329" t="s">
        <v>14016</v>
      </c>
      <c r="D19100" s="514" t="s">
        <v>28</v>
      </c>
      <c r="E19100" s="673">
        <v>21.25</v>
      </c>
      <c r="F19100" s="761"/>
    </row>
    <row r="19101" spans="1:6" customFormat="1">
      <c r="A19101" s="514">
        <v>96743</v>
      </c>
      <c r="B19101" s="275" t="s">
        <v>0</v>
      </c>
      <c r="C19101" s="1329" t="s">
        <v>14017</v>
      </c>
      <c r="D19101" s="514" t="s">
        <v>28</v>
      </c>
      <c r="E19101" s="673">
        <v>33.22</v>
      </c>
      <c r="F19101" s="761"/>
    </row>
    <row r="19102" spans="1:6" customFormat="1">
      <c r="A19102" s="514">
        <v>96744</v>
      </c>
      <c r="B19102" s="275" t="s">
        <v>0</v>
      </c>
      <c r="C19102" s="1329" t="s">
        <v>14018</v>
      </c>
      <c r="D19102" s="514" t="s">
        <v>28</v>
      </c>
      <c r="E19102" s="673">
        <v>56.22</v>
      </c>
      <c r="F19102" s="761"/>
    </row>
    <row r="19103" spans="1:6" customFormat="1">
      <c r="A19103" s="514">
        <v>96745</v>
      </c>
      <c r="B19103" s="275" t="s">
        <v>0</v>
      </c>
      <c r="C19103" s="1329" t="s">
        <v>14019</v>
      </c>
      <c r="D19103" s="514" t="s">
        <v>28</v>
      </c>
      <c r="E19103" s="673">
        <v>88.24</v>
      </c>
      <c r="F19103" s="761"/>
    </row>
    <row r="19104" spans="1:6" customFormat="1">
      <c r="A19104" s="514">
        <v>94671</v>
      </c>
      <c r="B19104" s="275" t="s">
        <v>0</v>
      </c>
      <c r="C19104" s="1329" t="s">
        <v>13936</v>
      </c>
      <c r="D19104" s="514" t="s">
        <v>28</v>
      </c>
      <c r="E19104" s="673">
        <v>107.64</v>
      </c>
      <c r="F19104" s="761"/>
    </row>
    <row r="19105" spans="1:6" customFormat="1">
      <c r="A19105" s="514">
        <v>94661</v>
      </c>
      <c r="B19105" s="275" t="s">
        <v>0</v>
      </c>
      <c r="C19105" s="1329" t="s">
        <v>13926</v>
      </c>
      <c r="D19105" s="514" t="s">
        <v>28</v>
      </c>
      <c r="E19105" s="673">
        <v>10.1</v>
      </c>
      <c r="F19105" s="761"/>
    </row>
    <row r="19106" spans="1:6" customFormat="1">
      <c r="A19106" s="514">
        <v>94663</v>
      </c>
      <c r="B19106" s="275" t="s">
        <v>0</v>
      </c>
      <c r="C19106" s="1329" t="s">
        <v>13928</v>
      </c>
      <c r="D19106" s="514" t="s">
        <v>28</v>
      </c>
      <c r="E19106" s="673">
        <v>12.69</v>
      </c>
      <c r="F19106" s="761"/>
    </row>
    <row r="19107" spans="1:6" customFormat="1">
      <c r="A19107" s="514">
        <v>94665</v>
      </c>
      <c r="B19107" s="275" t="s">
        <v>0</v>
      </c>
      <c r="C19107" s="1329" t="s">
        <v>13930</v>
      </c>
      <c r="D19107" s="514" t="s">
        <v>28</v>
      </c>
      <c r="E19107" s="673">
        <v>24.76</v>
      </c>
      <c r="F19107" s="761"/>
    </row>
    <row r="19108" spans="1:6" customFormat="1">
      <c r="A19108" s="514">
        <v>94667</v>
      </c>
      <c r="B19108" s="275" t="s">
        <v>0</v>
      </c>
      <c r="C19108" s="1329" t="s">
        <v>13932</v>
      </c>
      <c r="D19108" s="514" t="s">
        <v>28</v>
      </c>
      <c r="E19108" s="673">
        <v>36.42</v>
      </c>
      <c r="F19108" s="761"/>
    </row>
    <row r="19109" spans="1:6" customFormat="1">
      <c r="A19109" s="514">
        <v>94669</v>
      </c>
      <c r="B19109" s="275" t="s">
        <v>0</v>
      </c>
      <c r="C19109" s="1329" t="s">
        <v>13934</v>
      </c>
      <c r="D19109" s="514" t="s">
        <v>28</v>
      </c>
      <c r="E19109" s="673">
        <v>65.62</v>
      </c>
      <c r="F19109" s="761"/>
    </row>
    <row r="19110" spans="1:6" customFormat="1" ht="24.75">
      <c r="A19110" s="514">
        <v>105177</v>
      </c>
      <c r="B19110" s="275" t="s">
        <v>0</v>
      </c>
      <c r="C19110" s="1329" t="s">
        <v>14096</v>
      </c>
      <c r="D19110" s="514" t="s">
        <v>28</v>
      </c>
      <c r="E19110" s="673">
        <v>141.38</v>
      </c>
      <c r="F19110" s="761"/>
    </row>
    <row r="19111" spans="1:6" customFormat="1" ht="24.75">
      <c r="A19111" s="514">
        <v>105176</v>
      </c>
      <c r="B19111" s="275" t="s">
        <v>0</v>
      </c>
      <c r="C19111" s="1329" t="s">
        <v>14095</v>
      </c>
      <c r="D19111" s="514" t="s">
        <v>28</v>
      </c>
      <c r="E19111" s="673">
        <v>158.81</v>
      </c>
      <c r="F19111" s="761"/>
    </row>
    <row r="19112" spans="1:6" customFormat="1">
      <c r="A19112" s="514">
        <v>94466</v>
      </c>
      <c r="B19112" s="275" t="s">
        <v>0</v>
      </c>
      <c r="C19112" s="1329" t="s">
        <v>13895</v>
      </c>
      <c r="D19112" s="514" t="s">
        <v>28</v>
      </c>
      <c r="E19112" s="673">
        <v>52.97</v>
      </c>
      <c r="F19112" s="761"/>
    </row>
    <row r="19113" spans="1:6" customFormat="1" ht="24.75">
      <c r="A19113" s="514">
        <v>94468</v>
      </c>
      <c r="B19113" s="275" t="s">
        <v>0</v>
      </c>
      <c r="C19113" s="1329" t="s">
        <v>13897</v>
      </c>
      <c r="D19113" s="514" t="s">
        <v>28</v>
      </c>
      <c r="E19113" s="673">
        <v>74.680000000000007</v>
      </c>
      <c r="F19113" s="761"/>
    </row>
    <row r="19114" spans="1:6" customFormat="1">
      <c r="A19114" s="514">
        <v>94470</v>
      </c>
      <c r="B19114" s="275" t="s">
        <v>0</v>
      </c>
      <c r="C19114" s="1329" t="s">
        <v>13899</v>
      </c>
      <c r="D19114" s="514" t="s">
        <v>28</v>
      </c>
      <c r="E19114" s="673">
        <v>112.15</v>
      </c>
      <c r="F19114" s="761"/>
    </row>
    <row r="19115" spans="1:6" customFormat="1">
      <c r="A19115" s="514">
        <v>105225</v>
      </c>
      <c r="B19115" s="275" t="s">
        <v>0</v>
      </c>
      <c r="C19115" s="1329" t="s">
        <v>14138</v>
      </c>
      <c r="D19115" s="514" t="s">
        <v>28</v>
      </c>
      <c r="E19115" s="673">
        <v>18.27</v>
      </c>
      <c r="F19115" s="761"/>
    </row>
    <row r="19116" spans="1:6" customFormat="1">
      <c r="A19116" s="514">
        <v>105226</v>
      </c>
      <c r="B19116" s="275" t="s">
        <v>0</v>
      </c>
      <c r="C19116" s="1329" t="s">
        <v>14139</v>
      </c>
      <c r="D19116" s="514" t="s">
        <v>28</v>
      </c>
      <c r="E19116" s="673">
        <v>42.64</v>
      </c>
      <c r="F19116" s="761"/>
    </row>
    <row r="19117" spans="1:6" customFormat="1">
      <c r="A19117" s="514">
        <v>105227</v>
      </c>
      <c r="B19117" s="275" t="s">
        <v>0</v>
      </c>
      <c r="C19117" s="1329" t="s">
        <v>14140</v>
      </c>
      <c r="D19117" s="514" t="s">
        <v>28</v>
      </c>
      <c r="E19117" s="673">
        <v>61.03</v>
      </c>
      <c r="F19117" s="761"/>
    </row>
    <row r="19118" spans="1:6" customFormat="1" ht="24.75">
      <c r="A19118" s="514">
        <v>105212</v>
      </c>
      <c r="B19118" s="275" t="s">
        <v>0</v>
      </c>
      <c r="C19118" s="1329" t="s">
        <v>14125</v>
      </c>
      <c r="D19118" s="514" t="s">
        <v>28</v>
      </c>
      <c r="E19118" s="673">
        <v>240.1</v>
      </c>
      <c r="F19118" s="761"/>
    </row>
    <row r="19119" spans="1:6" customFormat="1" ht="24.75">
      <c r="A19119" s="514">
        <v>105211</v>
      </c>
      <c r="B19119" s="275" t="s">
        <v>0</v>
      </c>
      <c r="C19119" s="1329" t="s">
        <v>14124</v>
      </c>
      <c r="D19119" s="514" t="s">
        <v>28</v>
      </c>
      <c r="E19119" s="673">
        <v>242.12</v>
      </c>
      <c r="F19119" s="761"/>
    </row>
    <row r="19120" spans="1:6" customFormat="1">
      <c r="A19120" s="514">
        <v>105189</v>
      </c>
      <c r="B19120" s="275" t="s">
        <v>0</v>
      </c>
      <c r="C19120" s="1329" t="s">
        <v>14104</v>
      </c>
      <c r="D19120" s="514" t="s">
        <v>28</v>
      </c>
      <c r="E19120" s="673">
        <v>22.4</v>
      </c>
      <c r="F19120" s="761"/>
    </row>
    <row r="19121" spans="1:6" customFormat="1">
      <c r="A19121" s="514">
        <v>105190</v>
      </c>
      <c r="B19121" s="275" t="s">
        <v>0</v>
      </c>
      <c r="C19121" s="1329" t="s">
        <v>14105</v>
      </c>
      <c r="D19121" s="514" t="s">
        <v>28</v>
      </c>
      <c r="E19121" s="673">
        <v>27.81</v>
      </c>
      <c r="F19121" s="761"/>
    </row>
    <row r="19122" spans="1:6" customFormat="1">
      <c r="A19122" s="514">
        <v>94625</v>
      </c>
      <c r="B19122" s="275" t="s">
        <v>0</v>
      </c>
      <c r="C19122" s="1329" t="s">
        <v>13922</v>
      </c>
      <c r="D19122" s="514" t="s">
        <v>28</v>
      </c>
      <c r="E19122" s="673">
        <v>1556.73</v>
      </c>
      <c r="F19122" s="761"/>
    </row>
    <row r="19123" spans="1:6" customFormat="1">
      <c r="A19123" s="514">
        <v>94622</v>
      </c>
      <c r="B19123" s="275" t="s">
        <v>0</v>
      </c>
      <c r="C19123" s="1329" t="s">
        <v>13919</v>
      </c>
      <c r="D19123" s="514" t="s">
        <v>28</v>
      </c>
      <c r="E19123" s="673">
        <v>208.93</v>
      </c>
      <c r="F19123" s="761"/>
    </row>
    <row r="19124" spans="1:6" customFormat="1">
      <c r="A19124" s="514">
        <v>94623</v>
      </c>
      <c r="B19124" s="275" t="s">
        <v>0</v>
      </c>
      <c r="C19124" s="1329" t="s">
        <v>13920</v>
      </c>
      <c r="D19124" s="514" t="s">
        <v>28</v>
      </c>
      <c r="E19124" s="673">
        <v>494.75</v>
      </c>
      <c r="F19124" s="761"/>
    </row>
    <row r="19125" spans="1:6" customFormat="1">
      <c r="A19125" s="514">
        <v>94624</v>
      </c>
      <c r="B19125" s="275" t="s">
        <v>0</v>
      </c>
      <c r="C19125" s="1329" t="s">
        <v>13921</v>
      </c>
      <c r="D19125" s="514" t="s">
        <v>28</v>
      </c>
      <c r="E19125" s="673">
        <v>744.25</v>
      </c>
      <c r="F19125" s="761"/>
    </row>
    <row r="19126" spans="1:6" customFormat="1">
      <c r="A19126" s="514">
        <v>94763</v>
      </c>
      <c r="B19126" s="275" t="s">
        <v>0</v>
      </c>
      <c r="C19126" s="1329" t="s">
        <v>14002</v>
      </c>
      <c r="D19126" s="514" t="s">
        <v>28</v>
      </c>
      <c r="E19126" s="673">
        <v>378.45</v>
      </c>
      <c r="F19126" s="761"/>
    </row>
    <row r="19127" spans="1:6" customFormat="1">
      <c r="A19127" s="514">
        <v>94756</v>
      </c>
      <c r="B19127" s="275" t="s">
        <v>0</v>
      </c>
      <c r="C19127" s="1329" t="s">
        <v>13995</v>
      </c>
      <c r="D19127" s="514" t="s">
        <v>28</v>
      </c>
      <c r="E19127" s="673">
        <v>13.58</v>
      </c>
      <c r="F19127" s="761"/>
    </row>
    <row r="19128" spans="1:6" customFormat="1">
      <c r="A19128" s="514">
        <v>94757</v>
      </c>
      <c r="B19128" s="275" t="s">
        <v>0</v>
      </c>
      <c r="C19128" s="1329" t="s">
        <v>13996</v>
      </c>
      <c r="D19128" s="514" t="s">
        <v>28</v>
      </c>
      <c r="E19128" s="673">
        <v>21.38</v>
      </c>
      <c r="F19128" s="761"/>
    </row>
    <row r="19129" spans="1:6" customFormat="1">
      <c r="A19129" s="514">
        <v>94758</v>
      </c>
      <c r="B19129" s="275" t="s">
        <v>0</v>
      </c>
      <c r="C19129" s="1329" t="s">
        <v>13997</v>
      </c>
      <c r="D19129" s="514" t="s">
        <v>28</v>
      </c>
      <c r="E19129" s="673">
        <v>54.18</v>
      </c>
      <c r="F19129" s="761"/>
    </row>
    <row r="19130" spans="1:6" customFormat="1">
      <c r="A19130" s="514">
        <v>94759</v>
      </c>
      <c r="B19130" s="275" t="s">
        <v>0</v>
      </c>
      <c r="C19130" s="1329" t="s">
        <v>13998</v>
      </c>
      <c r="D19130" s="514" t="s">
        <v>28</v>
      </c>
      <c r="E19130" s="673">
        <v>68.95</v>
      </c>
      <c r="F19130" s="761"/>
    </row>
    <row r="19131" spans="1:6" customFormat="1">
      <c r="A19131" s="514">
        <v>94760</v>
      </c>
      <c r="B19131" s="275" t="s">
        <v>0</v>
      </c>
      <c r="C19131" s="1329" t="s">
        <v>13999</v>
      </c>
      <c r="D19131" s="514" t="s">
        <v>28</v>
      </c>
      <c r="E19131" s="673">
        <v>109.78</v>
      </c>
      <c r="F19131" s="761"/>
    </row>
    <row r="19132" spans="1:6" customFormat="1">
      <c r="A19132" s="514">
        <v>94761</v>
      </c>
      <c r="B19132" s="275" t="s">
        <v>0</v>
      </c>
      <c r="C19132" s="1329" t="s">
        <v>14000</v>
      </c>
      <c r="D19132" s="514" t="s">
        <v>28</v>
      </c>
      <c r="E19132" s="673">
        <v>237.17</v>
      </c>
      <c r="F19132" s="761"/>
    </row>
    <row r="19133" spans="1:6" customFormat="1">
      <c r="A19133" s="514">
        <v>94762</v>
      </c>
      <c r="B19133" s="275" t="s">
        <v>0</v>
      </c>
      <c r="C19133" s="1329" t="s">
        <v>14001</v>
      </c>
      <c r="D19133" s="514" t="s">
        <v>28</v>
      </c>
      <c r="E19133" s="673">
        <v>287.83999999999997</v>
      </c>
      <c r="F19133" s="761"/>
    </row>
    <row r="19134" spans="1:6" customFormat="1" ht="24.75">
      <c r="A19134" s="514">
        <v>94462</v>
      </c>
      <c r="B19134" s="275" t="s">
        <v>0</v>
      </c>
      <c r="C19134" s="1329" t="s">
        <v>13863</v>
      </c>
      <c r="D19134" s="514" t="s">
        <v>5</v>
      </c>
      <c r="E19134" s="673">
        <v>130.57</v>
      </c>
      <c r="F19134" s="761"/>
    </row>
    <row r="19135" spans="1:6" customFormat="1" ht="24.75">
      <c r="A19135" s="514">
        <v>94463</v>
      </c>
      <c r="B19135" s="275" t="s">
        <v>0</v>
      </c>
      <c r="C19135" s="1329" t="s">
        <v>13864</v>
      </c>
      <c r="D19135" s="514" t="s">
        <v>5</v>
      </c>
      <c r="E19135" s="673">
        <v>160.52000000000001</v>
      </c>
      <c r="F19135" s="761"/>
    </row>
    <row r="19136" spans="1:6" customFormat="1" ht="24.75">
      <c r="A19136" s="514">
        <v>94464</v>
      </c>
      <c r="B19136" s="275" t="s">
        <v>0</v>
      </c>
      <c r="C19136" s="1329" t="s">
        <v>13865</v>
      </c>
      <c r="D19136" s="514" t="s">
        <v>5</v>
      </c>
      <c r="E19136" s="673">
        <v>212</v>
      </c>
      <c r="F19136" s="761"/>
    </row>
    <row r="19137" spans="1:6" customFormat="1">
      <c r="A19137" s="514">
        <v>94605</v>
      </c>
      <c r="B19137" s="275" t="s">
        <v>0</v>
      </c>
      <c r="C19137" s="1329" t="s">
        <v>13869</v>
      </c>
      <c r="D19137" s="514" t="s">
        <v>5</v>
      </c>
      <c r="E19137" s="673">
        <v>661.41</v>
      </c>
      <c r="F19137" s="761"/>
    </row>
    <row r="19138" spans="1:6" customFormat="1">
      <c r="A19138" s="514">
        <v>94602</v>
      </c>
      <c r="B19138" s="275" t="s">
        <v>0</v>
      </c>
      <c r="C19138" s="1329" t="s">
        <v>13866</v>
      </c>
      <c r="D19138" s="514" t="s">
        <v>5</v>
      </c>
      <c r="E19138" s="673">
        <v>234.45</v>
      </c>
      <c r="F19138" s="761"/>
    </row>
    <row r="19139" spans="1:6" customFormat="1">
      <c r="A19139" s="514">
        <v>94603</v>
      </c>
      <c r="B19139" s="275" t="s">
        <v>0</v>
      </c>
      <c r="C19139" s="1329" t="s">
        <v>13867</v>
      </c>
      <c r="D19139" s="514" t="s">
        <v>5</v>
      </c>
      <c r="E19139" s="673">
        <v>320.33999999999997</v>
      </c>
      <c r="F19139" s="761"/>
    </row>
    <row r="19140" spans="1:6" customFormat="1">
      <c r="A19140" s="514">
        <v>94604</v>
      </c>
      <c r="B19140" s="275" t="s">
        <v>0</v>
      </c>
      <c r="C19140" s="1329" t="s">
        <v>13868</v>
      </c>
      <c r="D19140" s="514" t="s">
        <v>5</v>
      </c>
      <c r="E19140" s="673">
        <v>456.44</v>
      </c>
      <c r="F19140" s="761"/>
    </row>
    <row r="19141" spans="1:6" customFormat="1">
      <c r="A19141" s="514">
        <v>94723</v>
      </c>
      <c r="B19141" s="275" t="s">
        <v>0</v>
      </c>
      <c r="C19141" s="1329" t="s">
        <v>13877</v>
      </c>
      <c r="D19141" s="514" t="s">
        <v>5</v>
      </c>
      <c r="E19141" s="673">
        <v>484.84</v>
      </c>
      <c r="F19141" s="761"/>
    </row>
    <row r="19142" spans="1:6" customFormat="1">
      <c r="A19142" s="514">
        <v>94716</v>
      </c>
      <c r="B19142" s="275" t="s">
        <v>0</v>
      </c>
      <c r="C19142" s="1329" t="s">
        <v>13870</v>
      </c>
      <c r="D19142" s="514" t="s">
        <v>5</v>
      </c>
      <c r="E19142" s="673">
        <v>23.78</v>
      </c>
      <c r="F19142" s="761"/>
    </row>
    <row r="19143" spans="1:6" customFormat="1">
      <c r="A19143" s="514">
        <v>94717</v>
      </c>
      <c r="B19143" s="275" t="s">
        <v>0</v>
      </c>
      <c r="C19143" s="1329" t="s">
        <v>13871</v>
      </c>
      <c r="D19143" s="514" t="s">
        <v>5</v>
      </c>
      <c r="E19143" s="673">
        <v>39.92</v>
      </c>
      <c r="F19143" s="761"/>
    </row>
    <row r="19144" spans="1:6" customFormat="1">
      <c r="A19144" s="514">
        <v>94718</v>
      </c>
      <c r="B19144" s="275" t="s">
        <v>0</v>
      </c>
      <c r="C19144" s="1329" t="s">
        <v>13872</v>
      </c>
      <c r="D19144" s="514" t="s">
        <v>5</v>
      </c>
      <c r="E19144" s="673">
        <v>52.12</v>
      </c>
      <c r="F19144" s="761"/>
    </row>
    <row r="19145" spans="1:6" customFormat="1">
      <c r="A19145" s="514">
        <v>94719</v>
      </c>
      <c r="B19145" s="275" t="s">
        <v>0</v>
      </c>
      <c r="C19145" s="1329" t="s">
        <v>13873</v>
      </c>
      <c r="D19145" s="514" t="s">
        <v>5</v>
      </c>
      <c r="E19145" s="673">
        <v>69.569999999999993</v>
      </c>
      <c r="F19145" s="761"/>
    </row>
    <row r="19146" spans="1:6" customFormat="1">
      <c r="A19146" s="514">
        <v>94720</v>
      </c>
      <c r="B19146" s="275" t="s">
        <v>0</v>
      </c>
      <c r="C19146" s="1329" t="s">
        <v>13874</v>
      </c>
      <c r="D19146" s="514" t="s">
        <v>5</v>
      </c>
      <c r="E19146" s="673">
        <v>101.86</v>
      </c>
      <c r="F19146" s="761"/>
    </row>
    <row r="19147" spans="1:6" customFormat="1">
      <c r="A19147" s="514">
        <v>94721</v>
      </c>
      <c r="B19147" s="275" t="s">
        <v>0</v>
      </c>
      <c r="C19147" s="1329" t="s">
        <v>13875</v>
      </c>
      <c r="D19147" s="514" t="s">
        <v>5</v>
      </c>
      <c r="E19147" s="673">
        <v>165.09</v>
      </c>
      <c r="F19147" s="761"/>
    </row>
    <row r="19148" spans="1:6" customFormat="1">
      <c r="A19148" s="514">
        <v>94722</v>
      </c>
      <c r="B19148" s="275" t="s">
        <v>0</v>
      </c>
      <c r="C19148" s="1329" t="s">
        <v>13876</v>
      </c>
      <c r="D19148" s="514" t="s">
        <v>5</v>
      </c>
      <c r="E19148" s="673">
        <v>257.52</v>
      </c>
      <c r="F19148" s="761"/>
    </row>
    <row r="19149" spans="1:6" customFormat="1">
      <c r="A19149" s="514">
        <v>96726</v>
      </c>
      <c r="B19149" s="275" t="s">
        <v>0</v>
      </c>
      <c r="C19149" s="1329" t="s">
        <v>25166</v>
      </c>
      <c r="D19149" s="514" t="s">
        <v>5</v>
      </c>
      <c r="E19149" s="673">
        <v>171.83</v>
      </c>
      <c r="F19149" s="761"/>
    </row>
    <row r="19150" spans="1:6" customFormat="1">
      <c r="A19150" s="514">
        <v>96735</v>
      </c>
      <c r="B19150" s="275" t="s">
        <v>0</v>
      </c>
      <c r="C19150" s="1329" t="s">
        <v>25167</v>
      </c>
      <c r="D19150" s="514" t="s">
        <v>5</v>
      </c>
      <c r="E19150" s="673">
        <v>325.31</v>
      </c>
      <c r="F19150" s="761"/>
    </row>
    <row r="19151" spans="1:6" customFormat="1">
      <c r="A19151" s="514">
        <v>96718</v>
      </c>
      <c r="B19151" s="275" t="s">
        <v>0</v>
      </c>
      <c r="C19151" s="1329" t="s">
        <v>25168</v>
      </c>
      <c r="D19151" s="514" t="s">
        <v>5</v>
      </c>
      <c r="E19151" s="673">
        <v>15.35</v>
      </c>
      <c r="F19151" s="761"/>
    </row>
    <row r="19152" spans="1:6" customFormat="1">
      <c r="A19152" s="514">
        <v>96727</v>
      </c>
      <c r="B19152" s="275" t="s">
        <v>0</v>
      </c>
      <c r="C19152" s="1329" t="s">
        <v>25169</v>
      </c>
      <c r="D19152" s="514" t="s">
        <v>5</v>
      </c>
      <c r="E19152" s="673">
        <v>17.47</v>
      </c>
      <c r="F19152" s="761"/>
    </row>
    <row r="19153" spans="1:6" customFormat="1">
      <c r="A19153" s="514">
        <v>96719</v>
      </c>
      <c r="B19153" s="275" t="s">
        <v>0</v>
      </c>
      <c r="C19153" s="1329" t="s">
        <v>25170</v>
      </c>
      <c r="D19153" s="514" t="s">
        <v>5</v>
      </c>
      <c r="E19153" s="673">
        <v>19.68</v>
      </c>
      <c r="F19153" s="761"/>
    </row>
    <row r="19154" spans="1:6" customFormat="1">
      <c r="A19154" s="514">
        <v>96728</v>
      </c>
      <c r="B19154" s="275" t="s">
        <v>0</v>
      </c>
      <c r="C19154" s="1329" t="s">
        <v>25171</v>
      </c>
      <c r="D19154" s="514" t="s">
        <v>5</v>
      </c>
      <c r="E19154" s="673">
        <v>22.6</v>
      </c>
      <c r="F19154" s="761"/>
    </row>
    <row r="19155" spans="1:6" customFormat="1">
      <c r="A19155" s="514">
        <v>96720</v>
      </c>
      <c r="B19155" s="275" t="s">
        <v>0</v>
      </c>
      <c r="C19155" s="1329" t="s">
        <v>25172</v>
      </c>
      <c r="D19155" s="514" t="s">
        <v>5</v>
      </c>
      <c r="E19155" s="673">
        <v>17.809999999999999</v>
      </c>
      <c r="F19155" s="761"/>
    </row>
    <row r="19156" spans="1:6" customFormat="1">
      <c r="A19156" s="514">
        <v>96729</v>
      </c>
      <c r="B19156" s="275" t="s">
        <v>0</v>
      </c>
      <c r="C19156" s="1329" t="s">
        <v>25173</v>
      </c>
      <c r="D19156" s="514" t="s">
        <v>5</v>
      </c>
      <c r="E19156" s="673">
        <v>29.15</v>
      </c>
      <c r="F19156" s="761"/>
    </row>
    <row r="19157" spans="1:6" customFormat="1">
      <c r="A19157" s="514">
        <v>96721</v>
      </c>
      <c r="B19157" s="275" t="s">
        <v>0</v>
      </c>
      <c r="C19157" s="1329" t="s">
        <v>25174</v>
      </c>
      <c r="D19157" s="514" t="s">
        <v>5</v>
      </c>
      <c r="E19157" s="673">
        <v>23.16</v>
      </c>
      <c r="F19157" s="761"/>
    </row>
    <row r="19158" spans="1:6" customFormat="1">
      <c r="A19158" s="514">
        <v>96730</v>
      </c>
      <c r="B19158" s="275" t="s">
        <v>0</v>
      </c>
      <c r="C19158" s="1329" t="s">
        <v>25175</v>
      </c>
      <c r="D19158" s="514" t="s">
        <v>5</v>
      </c>
      <c r="E19158" s="673">
        <v>40.33</v>
      </c>
      <c r="F19158" s="761"/>
    </row>
    <row r="19159" spans="1:6" customFormat="1">
      <c r="A19159" s="514">
        <v>96722</v>
      </c>
      <c r="B19159" s="275" t="s">
        <v>0</v>
      </c>
      <c r="C19159" s="1329" t="s">
        <v>25176</v>
      </c>
      <c r="D19159" s="514" t="s">
        <v>5</v>
      </c>
      <c r="E19159" s="673">
        <v>35.590000000000003</v>
      </c>
      <c r="F19159" s="761"/>
    </row>
    <row r="19160" spans="1:6" customFormat="1">
      <c r="A19160" s="514">
        <v>96731</v>
      </c>
      <c r="B19160" s="275" t="s">
        <v>0</v>
      </c>
      <c r="C19160" s="1329" t="s">
        <v>25177</v>
      </c>
      <c r="D19160" s="514" t="s">
        <v>5</v>
      </c>
      <c r="E19160" s="673">
        <v>61.02</v>
      </c>
      <c r="F19160" s="761"/>
    </row>
    <row r="19161" spans="1:6" customFormat="1">
      <c r="A19161" s="514">
        <v>96723</v>
      </c>
      <c r="B19161" s="275" t="s">
        <v>0</v>
      </c>
      <c r="C19161" s="1329" t="s">
        <v>25178</v>
      </c>
      <c r="D19161" s="514" t="s">
        <v>5</v>
      </c>
      <c r="E19161" s="673">
        <v>55.29</v>
      </c>
      <c r="F19161" s="761"/>
    </row>
    <row r="19162" spans="1:6" customFormat="1">
      <c r="A19162" s="514">
        <v>96732</v>
      </c>
      <c r="B19162" s="275" t="s">
        <v>0</v>
      </c>
      <c r="C19162" s="1329" t="s">
        <v>25179</v>
      </c>
      <c r="D19162" s="514" t="s">
        <v>5</v>
      </c>
      <c r="E19162" s="673">
        <v>102.86</v>
      </c>
      <c r="F19162" s="761"/>
    </row>
    <row r="19163" spans="1:6" customFormat="1">
      <c r="A19163" s="514">
        <v>96724</v>
      </c>
      <c r="B19163" s="275" t="s">
        <v>0</v>
      </c>
      <c r="C19163" s="1329" t="s">
        <v>25180</v>
      </c>
      <c r="D19163" s="514" t="s">
        <v>5</v>
      </c>
      <c r="E19163" s="673">
        <v>70.98</v>
      </c>
      <c r="F19163" s="761"/>
    </row>
    <row r="19164" spans="1:6" customFormat="1">
      <c r="A19164" s="514">
        <v>96733</v>
      </c>
      <c r="B19164" s="275" t="s">
        <v>0</v>
      </c>
      <c r="C19164" s="1329" t="s">
        <v>25181</v>
      </c>
      <c r="D19164" s="514" t="s">
        <v>5</v>
      </c>
      <c r="E19164" s="673">
        <v>140.19</v>
      </c>
      <c r="F19164" s="761"/>
    </row>
    <row r="19165" spans="1:6" customFormat="1">
      <c r="A19165" s="514">
        <v>96725</v>
      </c>
      <c r="B19165" s="275" t="s">
        <v>0</v>
      </c>
      <c r="C19165" s="1329" t="s">
        <v>25182</v>
      </c>
      <c r="D19165" s="514" t="s">
        <v>5</v>
      </c>
      <c r="E19165" s="673">
        <v>116.24</v>
      </c>
      <c r="F19165" s="761"/>
    </row>
    <row r="19166" spans="1:6" customFormat="1">
      <c r="A19166" s="514">
        <v>96734</v>
      </c>
      <c r="B19166" s="275" t="s">
        <v>0</v>
      </c>
      <c r="C19166" s="1329" t="s">
        <v>25183</v>
      </c>
      <c r="D19166" s="514" t="s">
        <v>5</v>
      </c>
      <c r="E19166" s="673">
        <v>233.92</v>
      </c>
      <c r="F19166" s="761"/>
    </row>
    <row r="19167" spans="1:6" customFormat="1">
      <c r="A19167" s="514">
        <v>94655</v>
      </c>
      <c r="B19167" s="275" t="s">
        <v>0</v>
      </c>
      <c r="C19167" s="1329" t="s">
        <v>20272</v>
      </c>
      <c r="D19167" s="514" t="s">
        <v>5</v>
      </c>
      <c r="E19167" s="673">
        <v>124.07</v>
      </c>
      <c r="F19167" s="761"/>
    </row>
    <row r="19168" spans="1:6" customFormat="1">
      <c r="A19168" s="514">
        <v>94648</v>
      </c>
      <c r="B19168" s="275" t="s">
        <v>0</v>
      </c>
      <c r="C19168" s="1329" t="s">
        <v>25184</v>
      </c>
      <c r="D19168" s="514" t="s">
        <v>5</v>
      </c>
      <c r="E19168" s="673">
        <v>7.04</v>
      </c>
      <c r="F19168" s="761"/>
    </row>
    <row r="19169" spans="1:6" customFormat="1">
      <c r="A19169" s="514">
        <v>94649</v>
      </c>
      <c r="B19169" s="275" t="s">
        <v>0</v>
      </c>
      <c r="C19169" s="1329" t="s">
        <v>20266</v>
      </c>
      <c r="D19169" s="514" t="s">
        <v>5</v>
      </c>
      <c r="E19169" s="673">
        <v>13.02</v>
      </c>
      <c r="F19169" s="761"/>
    </row>
    <row r="19170" spans="1:6" customFormat="1">
      <c r="A19170" s="514">
        <v>94650</v>
      </c>
      <c r="B19170" s="275" t="s">
        <v>0</v>
      </c>
      <c r="C19170" s="1329" t="s">
        <v>20267</v>
      </c>
      <c r="D19170" s="514" t="s">
        <v>5</v>
      </c>
      <c r="E19170" s="673">
        <v>19.670000000000002</v>
      </c>
      <c r="F19170" s="761"/>
    </row>
    <row r="19171" spans="1:6" customFormat="1">
      <c r="A19171" s="514">
        <v>94651</v>
      </c>
      <c r="B19171" s="275" t="s">
        <v>0</v>
      </c>
      <c r="C19171" s="1329" t="s">
        <v>20268</v>
      </c>
      <c r="D19171" s="514" t="s">
        <v>5</v>
      </c>
      <c r="E19171" s="673">
        <v>22.91</v>
      </c>
      <c r="F19171" s="761"/>
    </row>
    <row r="19172" spans="1:6" customFormat="1">
      <c r="A19172" s="514">
        <v>94652</v>
      </c>
      <c r="B19172" s="275" t="s">
        <v>0</v>
      </c>
      <c r="C19172" s="1329" t="s">
        <v>20269</v>
      </c>
      <c r="D19172" s="514" t="s">
        <v>5</v>
      </c>
      <c r="E19172" s="673">
        <v>35.83</v>
      </c>
      <c r="F19172" s="761"/>
    </row>
    <row r="19173" spans="1:6" customFormat="1">
      <c r="A19173" s="514">
        <v>94653</v>
      </c>
      <c r="B19173" s="275" t="s">
        <v>0</v>
      </c>
      <c r="C19173" s="1329" t="s">
        <v>20270</v>
      </c>
      <c r="D19173" s="514" t="s">
        <v>5</v>
      </c>
      <c r="E19173" s="673">
        <v>57.84</v>
      </c>
      <c r="F19173" s="761"/>
    </row>
    <row r="19174" spans="1:6" customFormat="1">
      <c r="A19174" s="514">
        <v>94654</v>
      </c>
      <c r="B19174" s="275" t="s">
        <v>0</v>
      </c>
      <c r="C19174" s="1329" t="s">
        <v>20271</v>
      </c>
      <c r="D19174" s="514" t="s">
        <v>5</v>
      </c>
      <c r="E19174" s="673">
        <v>78.77</v>
      </c>
      <c r="F19174" s="761"/>
    </row>
    <row r="19175" spans="1:6" customFormat="1" ht="24.75">
      <c r="A19175" s="514">
        <v>94689</v>
      </c>
      <c r="B19175" s="275" t="s">
        <v>0</v>
      </c>
      <c r="C19175" s="1329" t="s">
        <v>25185</v>
      </c>
      <c r="D19175" s="514" t="s">
        <v>28</v>
      </c>
      <c r="E19175" s="673">
        <v>9.82</v>
      </c>
      <c r="F19175" s="761"/>
    </row>
    <row r="19176" spans="1:6" customFormat="1">
      <c r="A19176" s="514">
        <v>94702</v>
      </c>
      <c r="B19176" s="275" t="s">
        <v>0</v>
      </c>
      <c r="C19176" s="1329" t="s">
        <v>13962</v>
      </c>
      <c r="D19176" s="514" t="s">
        <v>28</v>
      </c>
      <c r="E19176" s="673">
        <v>191.16</v>
      </c>
      <c r="F19176" s="761"/>
    </row>
    <row r="19177" spans="1:6" customFormat="1">
      <c r="A19177" s="514">
        <v>94691</v>
      </c>
      <c r="B19177" s="275" t="s">
        <v>0</v>
      </c>
      <c r="C19177" s="1329" t="s">
        <v>25186</v>
      </c>
      <c r="D19177" s="514" t="s">
        <v>28</v>
      </c>
      <c r="E19177" s="673">
        <v>14.08</v>
      </c>
      <c r="F19177" s="761"/>
    </row>
    <row r="19178" spans="1:6" customFormat="1">
      <c r="A19178" s="514">
        <v>94693</v>
      </c>
      <c r="B19178" s="275" t="s">
        <v>0</v>
      </c>
      <c r="C19178" s="1329" t="s">
        <v>13953</v>
      </c>
      <c r="D19178" s="514" t="s">
        <v>28</v>
      </c>
      <c r="E19178" s="673">
        <v>18.43</v>
      </c>
      <c r="F19178" s="761"/>
    </row>
    <row r="19179" spans="1:6" customFormat="1">
      <c r="A19179" s="514">
        <v>94695</v>
      </c>
      <c r="B19179" s="275" t="s">
        <v>0</v>
      </c>
      <c r="C19179" s="1329" t="s">
        <v>13955</v>
      </c>
      <c r="D19179" s="514" t="s">
        <v>28</v>
      </c>
      <c r="E19179" s="673">
        <v>32.020000000000003</v>
      </c>
      <c r="F19179" s="761"/>
    </row>
    <row r="19180" spans="1:6" customFormat="1">
      <c r="A19180" s="514">
        <v>94698</v>
      </c>
      <c r="B19180" s="275" t="s">
        <v>0</v>
      </c>
      <c r="C19180" s="1329" t="s">
        <v>13958</v>
      </c>
      <c r="D19180" s="514" t="s">
        <v>28</v>
      </c>
      <c r="E19180" s="673">
        <v>68.540000000000006</v>
      </c>
      <c r="F19180" s="761"/>
    </row>
    <row r="19181" spans="1:6" customFormat="1">
      <c r="A19181" s="514">
        <v>94700</v>
      </c>
      <c r="B19181" s="275" t="s">
        <v>0</v>
      </c>
      <c r="C19181" s="1329" t="s">
        <v>13960</v>
      </c>
      <c r="D19181" s="514" t="s">
        <v>28</v>
      </c>
      <c r="E19181" s="673">
        <v>132.77000000000001</v>
      </c>
      <c r="F19181" s="761"/>
    </row>
    <row r="19182" spans="1:6" customFormat="1">
      <c r="A19182" s="514">
        <v>94477</v>
      </c>
      <c r="B19182" s="275" t="s">
        <v>0</v>
      </c>
      <c r="C19182" s="1329" t="s">
        <v>13906</v>
      </c>
      <c r="D19182" s="514" t="s">
        <v>28</v>
      </c>
      <c r="E19182" s="673">
        <v>101.68</v>
      </c>
      <c r="F19182" s="761"/>
    </row>
    <row r="19183" spans="1:6" customFormat="1">
      <c r="A19183" s="514">
        <v>94478</v>
      </c>
      <c r="B19183" s="275" t="s">
        <v>0</v>
      </c>
      <c r="C19183" s="1329" t="s">
        <v>13907</v>
      </c>
      <c r="D19183" s="514" t="s">
        <v>28</v>
      </c>
      <c r="E19183" s="673">
        <v>167.32</v>
      </c>
      <c r="F19183" s="761"/>
    </row>
    <row r="19184" spans="1:6" customFormat="1">
      <c r="A19184" s="514">
        <v>94479</v>
      </c>
      <c r="B19184" s="275" t="s">
        <v>0</v>
      </c>
      <c r="C19184" s="1329" t="s">
        <v>13908</v>
      </c>
      <c r="D19184" s="514" t="s">
        <v>28</v>
      </c>
      <c r="E19184" s="673">
        <v>217.5</v>
      </c>
      <c r="F19184" s="761"/>
    </row>
    <row r="19185" spans="1:6" customFormat="1">
      <c r="A19185" s="514">
        <v>96764</v>
      </c>
      <c r="B19185" s="275" t="s">
        <v>0</v>
      </c>
      <c r="C19185" s="1329" t="s">
        <v>14036</v>
      </c>
      <c r="D19185" s="514" t="s">
        <v>28</v>
      </c>
      <c r="E19185" s="673">
        <v>320.58999999999997</v>
      </c>
      <c r="F19185" s="761"/>
    </row>
    <row r="19186" spans="1:6" customFormat="1">
      <c r="A19186" s="514">
        <v>105164</v>
      </c>
      <c r="B19186" s="275" t="s">
        <v>0</v>
      </c>
      <c r="C19186" s="1329" t="s">
        <v>14085</v>
      </c>
      <c r="D19186" s="514" t="s">
        <v>28</v>
      </c>
      <c r="E19186" s="673">
        <v>11.24</v>
      </c>
      <c r="F19186" s="761"/>
    </row>
    <row r="19187" spans="1:6" customFormat="1">
      <c r="A19187" s="514">
        <v>105165</v>
      </c>
      <c r="B19187" s="275" t="s">
        <v>0</v>
      </c>
      <c r="C19187" s="1329" t="s">
        <v>14086</v>
      </c>
      <c r="D19187" s="514" t="s">
        <v>28</v>
      </c>
      <c r="E19187" s="673">
        <v>11.45</v>
      </c>
      <c r="F19187" s="761"/>
    </row>
    <row r="19188" spans="1:6" customFormat="1">
      <c r="A19188" s="514">
        <v>96758</v>
      </c>
      <c r="B19188" s="275" t="s">
        <v>0</v>
      </c>
      <c r="C19188" s="1329" t="s">
        <v>14030</v>
      </c>
      <c r="D19188" s="514" t="s">
        <v>28</v>
      </c>
      <c r="E19188" s="673">
        <v>17.61</v>
      </c>
      <c r="F19188" s="761"/>
    </row>
    <row r="19189" spans="1:6" customFormat="1">
      <c r="A19189" s="514">
        <v>96759</v>
      </c>
      <c r="B19189" s="275" t="s">
        <v>0</v>
      </c>
      <c r="C19189" s="1329" t="s">
        <v>14031</v>
      </c>
      <c r="D19189" s="514" t="s">
        <v>28</v>
      </c>
      <c r="E19189" s="673">
        <v>26.18</v>
      </c>
      <c r="F19189" s="761"/>
    </row>
    <row r="19190" spans="1:6" customFormat="1">
      <c r="A19190" s="514">
        <v>96760</v>
      </c>
      <c r="B19190" s="275" t="s">
        <v>0</v>
      </c>
      <c r="C19190" s="1329" t="s">
        <v>14032</v>
      </c>
      <c r="D19190" s="514" t="s">
        <v>28</v>
      </c>
      <c r="E19190" s="673">
        <v>42.82</v>
      </c>
      <c r="F19190" s="761"/>
    </row>
    <row r="19191" spans="1:6" customFormat="1">
      <c r="A19191" s="514">
        <v>96761</v>
      </c>
      <c r="B19191" s="275" t="s">
        <v>0</v>
      </c>
      <c r="C19191" s="1329" t="s">
        <v>14033</v>
      </c>
      <c r="D19191" s="514" t="s">
        <v>28</v>
      </c>
      <c r="E19191" s="673">
        <v>63.93</v>
      </c>
      <c r="F19191" s="761"/>
    </row>
    <row r="19192" spans="1:6" customFormat="1">
      <c r="A19192" s="514">
        <v>96762</v>
      </c>
      <c r="B19192" s="275" t="s">
        <v>0</v>
      </c>
      <c r="C19192" s="1329" t="s">
        <v>14034</v>
      </c>
      <c r="D19192" s="514" t="s">
        <v>28</v>
      </c>
      <c r="E19192" s="673">
        <v>120.78</v>
      </c>
      <c r="F19192" s="761"/>
    </row>
    <row r="19193" spans="1:6" customFormat="1">
      <c r="A19193" s="514">
        <v>96763</v>
      </c>
      <c r="B19193" s="275" t="s">
        <v>0</v>
      </c>
      <c r="C19193" s="1329" t="s">
        <v>14035</v>
      </c>
      <c r="D19193" s="514" t="s">
        <v>28</v>
      </c>
      <c r="E19193" s="673">
        <v>161.78</v>
      </c>
      <c r="F19193" s="761"/>
    </row>
    <row r="19194" spans="1:6" customFormat="1">
      <c r="A19194" s="514">
        <v>94701</v>
      </c>
      <c r="B19194" s="275" t="s">
        <v>0</v>
      </c>
      <c r="C19194" s="1329" t="s">
        <v>13961</v>
      </c>
      <c r="D19194" s="514" t="s">
        <v>28</v>
      </c>
      <c r="E19194" s="673">
        <v>229.46</v>
      </c>
      <c r="F19194" s="761"/>
    </row>
    <row r="19195" spans="1:6" customFormat="1">
      <c r="A19195" s="514">
        <v>94688</v>
      </c>
      <c r="B19195" s="275" t="s">
        <v>0</v>
      </c>
      <c r="C19195" s="1329" t="s">
        <v>25187</v>
      </c>
      <c r="D19195" s="514" t="s">
        <v>28</v>
      </c>
      <c r="E19195" s="673">
        <v>7.24</v>
      </c>
      <c r="F19195" s="761"/>
    </row>
    <row r="19196" spans="1:6" customFormat="1">
      <c r="A19196" s="514">
        <v>94690</v>
      </c>
      <c r="B19196" s="275" t="s">
        <v>0</v>
      </c>
      <c r="C19196" s="1329" t="s">
        <v>13951</v>
      </c>
      <c r="D19196" s="514" t="s">
        <v>28</v>
      </c>
      <c r="E19196" s="673">
        <v>11.82</v>
      </c>
      <c r="F19196" s="761"/>
    </row>
    <row r="19197" spans="1:6" customFormat="1">
      <c r="A19197" s="514">
        <v>94692</v>
      </c>
      <c r="B19197" s="275" t="s">
        <v>0</v>
      </c>
      <c r="C19197" s="1329" t="s">
        <v>13952</v>
      </c>
      <c r="D19197" s="514" t="s">
        <v>28</v>
      </c>
      <c r="E19197" s="673">
        <v>19.940000000000001</v>
      </c>
      <c r="F19197" s="761"/>
    </row>
    <row r="19198" spans="1:6" customFormat="1">
      <c r="A19198" s="514">
        <v>94694</v>
      </c>
      <c r="B19198" s="275" t="s">
        <v>0</v>
      </c>
      <c r="C19198" s="1329" t="s">
        <v>13954</v>
      </c>
      <c r="D19198" s="514" t="s">
        <v>28</v>
      </c>
      <c r="E19198" s="673">
        <v>24.82</v>
      </c>
      <c r="F19198" s="761"/>
    </row>
    <row r="19199" spans="1:6" customFormat="1">
      <c r="A19199" s="514">
        <v>94696</v>
      </c>
      <c r="B19199" s="275" t="s">
        <v>0</v>
      </c>
      <c r="C19199" s="1329" t="s">
        <v>13956</v>
      </c>
      <c r="D19199" s="514" t="s">
        <v>28</v>
      </c>
      <c r="E19199" s="673">
        <v>51.87</v>
      </c>
      <c r="F19199" s="761"/>
    </row>
    <row r="19200" spans="1:6" customFormat="1">
      <c r="A19200" s="514">
        <v>94697</v>
      </c>
      <c r="B19200" s="275" t="s">
        <v>0</v>
      </c>
      <c r="C19200" s="1329" t="s">
        <v>13957</v>
      </c>
      <c r="D19200" s="514" t="s">
        <v>28</v>
      </c>
      <c r="E19200" s="673">
        <v>88.73</v>
      </c>
      <c r="F19200" s="761"/>
    </row>
    <row r="19201" spans="1:6" customFormat="1">
      <c r="A19201" s="514">
        <v>94699</v>
      </c>
      <c r="B19201" s="275" t="s">
        <v>0</v>
      </c>
      <c r="C19201" s="1329" t="s">
        <v>13959</v>
      </c>
      <c r="D19201" s="514" t="s">
        <v>28</v>
      </c>
      <c r="E19201" s="673">
        <v>117.5</v>
      </c>
      <c r="F19201" s="761"/>
    </row>
    <row r="19202" spans="1:6" customFormat="1">
      <c r="A19202" s="514">
        <v>105167</v>
      </c>
      <c r="B19202" s="275" t="s">
        <v>0</v>
      </c>
      <c r="C19202" s="1329" t="s">
        <v>14088</v>
      </c>
      <c r="D19202" s="514" t="s">
        <v>28</v>
      </c>
      <c r="E19202" s="673">
        <v>225.13</v>
      </c>
      <c r="F19202" s="761"/>
    </row>
    <row r="19203" spans="1:6" customFormat="1">
      <c r="A19203" s="514">
        <v>105168</v>
      </c>
      <c r="B19203" s="275" t="s">
        <v>0</v>
      </c>
      <c r="C19203" s="1329" t="s">
        <v>25188</v>
      </c>
      <c r="D19203" s="514" t="s">
        <v>28</v>
      </c>
      <c r="E19203" s="673">
        <v>0</v>
      </c>
      <c r="F19203" s="761"/>
    </row>
    <row r="19204" spans="1:6" customFormat="1">
      <c r="A19204" s="514">
        <v>105171</v>
      </c>
      <c r="B19204" s="275" t="s">
        <v>0</v>
      </c>
      <c r="C19204" s="1329" t="s">
        <v>25189</v>
      </c>
      <c r="D19204" s="514" t="s">
        <v>28</v>
      </c>
      <c r="E19204" s="673">
        <v>0</v>
      </c>
      <c r="F19204" s="761"/>
    </row>
    <row r="19205" spans="1:6" customFormat="1">
      <c r="A19205" s="514">
        <v>105191</v>
      </c>
      <c r="B19205" s="275" t="s">
        <v>0</v>
      </c>
      <c r="C19205" s="1329" t="s">
        <v>25190</v>
      </c>
      <c r="D19205" s="514" t="s">
        <v>28</v>
      </c>
      <c r="E19205" s="673">
        <v>0</v>
      </c>
      <c r="F19205" s="761"/>
    </row>
    <row r="19206" spans="1:6" customFormat="1">
      <c r="A19206" s="514">
        <v>105192</v>
      </c>
      <c r="B19206" s="275" t="s">
        <v>0</v>
      </c>
      <c r="C19206" s="1329" t="s">
        <v>25191</v>
      </c>
      <c r="D19206" s="514" t="s">
        <v>28</v>
      </c>
      <c r="E19206" s="673">
        <v>0</v>
      </c>
      <c r="F19206" s="761"/>
    </row>
    <row r="19207" spans="1:6" customFormat="1">
      <c r="A19207" s="514">
        <v>96809</v>
      </c>
      <c r="B19207" s="275" t="s">
        <v>0</v>
      </c>
      <c r="C19207" s="1329" t="s">
        <v>10017</v>
      </c>
      <c r="D19207" s="514" t="s">
        <v>28</v>
      </c>
      <c r="E19207" s="673">
        <v>19.46</v>
      </c>
      <c r="F19207" s="761"/>
    </row>
    <row r="19208" spans="1:6" customFormat="1">
      <c r="A19208" s="514">
        <v>96812</v>
      </c>
      <c r="B19208" s="275" t="s">
        <v>0</v>
      </c>
      <c r="C19208" s="1329" t="s">
        <v>10020</v>
      </c>
      <c r="D19208" s="514" t="s">
        <v>28</v>
      </c>
      <c r="E19208" s="673">
        <v>20.29</v>
      </c>
      <c r="F19208" s="761"/>
    </row>
    <row r="19209" spans="1:6" customFormat="1">
      <c r="A19209" s="514">
        <v>96813</v>
      </c>
      <c r="B19209" s="275" t="s">
        <v>0</v>
      </c>
      <c r="C19209" s="1329" t="s">
        <v>10021</v>
      </c>
      <c r="D19209" s="514" t="s">
        <v>28</v>
      </c>
      <c r="E19209" s="673">
        <v>23.13</v>
      </c>
      <c r="F19209" s="761"/>
    </row>
    <row r="19210" spans="1:6" customFormat="1">
      <c r="A19210" s="514">
        <v>96817</v>
      </c>
      <c r="B19210" s="275" t="s">
        <v>0</v>
      </c>
      <c r="C19210" s="1329" t="s">
        <v>10025</v>
      </c>
      <c r="D19210" s="514" t="s">
        <v>28</v>
      </c>
      <c r="E19210" s="673">
        <v>34.85</v>
      </c>
      <c r="F19210" s="761"/>
    </row>
    <row r="19211" spans="1:6" customFormat="1">
      <c r="A19211" s="514">
        <v>96816</v>
      </c>
      <c r="B19211" s="275" t="s">
        <v>0</v>
      </c>
      <c r="C19211" s="1329" t="s">
        <v>10024</v>
      </c>
      <c r="D19211" s="514" t="s">
        <v>28</v>
      </c>
      <c r="E19211" s="673">
        <v>26.11</v>
      </c>
      <c r="F19211" s="761"/>
    </row>
    <row r="19212" spans="1:6" customFormat="1">
      <c r="A19212" s="514">
        <v>96821</v>
      </c>
      <c r="B19212" s="275" t="s">
        <v>0</v>
      </c>
      <c r="C19212" s="1329" t="s">
        <v>10029</v>
      </c>
      <c r="D19212" s="514" t="s">
        <v>28</v>
      </c>
      <c r="E19212" s="673">
        <v>38.79</v>
      </c>
      <c r="F19212" s="761"/>
    </row>
    <row r="19213" spans="1:6" customFormat="1">
      <c r="A19213" s="514">
        <v>96824</v>
      </c>
      <c r="B19213" s="275" t="s">
        <v>0</v>
      </c>
      <c r="C19213" s="1329" t="s">
        <v>10032</v>
      </c>
      <c r="D19213" s="514" t="s">
        <v>28</v>
      </c>
      <c r="E19213" s="673">
        <v>18.239999999999998</v>
      </c>
      <c r="F19213" s="761"/>
    </row>
    <row r="19214" spans="1:6" customFormat="1">
      <c r="A19214" s="514">
        <v>96827</v>
      </c>
      <c r="B19214" s="275" t="s">
        <v>0</v>
      </c>
      <c r="C19214" s="1329" t="s">
        <v>10034</v>
      </c>
      <c r="D19214" s="514" t="s">
        <v>28</v>
      </c>
      <c r="E19214" s="673">
        <v>19.88</v>
      </c>
      <c r="F19214" s="761"/>
    </row>
    <row r="19215" spans="1:6" customFormat="1">
      <c r="A19215" s="514">
        <v>96828</v>
      </c>
      <c r="B19215" s="275" t="s">
        <v>0</v>
      </c>
      <c r="C19215" s="1329" t="s">
        <v>10035</v>
      </c>
      <c r="D19215" s="514" t="s">
        <v>28</v>
      </c>
      <c r="E19215" s="673">
        <v>24.5</v>
      </c>
      <c r="F19215" s="761"/>
    </row>
    <row r="19216" spans="1:6" customFormat="1">
      <c r="A19216" s="514">
        <v>96832</v>
      </c>
      <c r="B19216" s="275" t="s">
        <v>0</v>
      </c>
      <c r="C19216" s="1329" t="s">
        <v>10038</v>
      </c>
      <c r="D19216" s="514" t="s">
        <v>28</v>
      </c>
      <c r="E19216" s="673">
        <v>30.8</v>
      </c>
      <c r="F19216" s="761"/>
    </row>
    <row r="19217" spans="1:6" customFormat="1">
      <c r="A19217" s="514">
        <v>104525</v>
      </c>
      <c r="B19217" s="275" t="s">
        <v>0</v>
      </c>
      <c r="C19217" s="1329" t="s">
        <v>25192</v>
      </c>
      <c r="D19217" s="514" t="s">
        <v>28</v>
      </c>
      <c r="E19217" s="673">
        <v>0</v>
      </c>
      <c r="F19217" s="761"/>
    </row>
    <row r="19218" spans="1:6" customFormat="1">
      <c r="A19218" s="514">
        <v>104563</v>
      </c>
      <c r="B19218" s="275" t="s">
        <v>0</v>
      </c>
      <c r="C19218" s="1329" t="s">
        <v>25193</v>
      </c>
      <c r="D19218" s="514" t="s">
        <v>28</v>
      </c>
      <c r="E19218" s="673">
        <v>0</v>
      </c>
      <c r="F19218" s="761"/>
    </row>
    <row r="19219" spans="1:6" customFormat="1">
      <c r="A19219" s="514">
        <v>104531</v>
      </c>
      <c r="B19219" s="275" t="s">
        <v>0</v>
      </c>
      <c r="C19219" s="1329" t="s">
        <v>25194</v>
      </c>
      <c r="D19219" s="514" t="s">
        <v>28</v>
      </c>
      <c r="E19219" s="673">
        <v>0</v>
      </c>
      <c r="F19219" s="761"/>
    </row>
    <row r="19220" spans="1:6" customFormat="1">
      <c r="A19220" s="514">
        <v>104527</v>
      </c>
      <c r="B19220" s="275" t="s">
        <v>0</v>
      </c>
      <c r="C19220" s="1329" t="s">
        <v>25195</v>
      </c>
      <c r="D19220" s="514" t="s">
        <v>28</v>
      </c>
      <c r="E19220" s="673">
        <v>0</v>
      </c>
      <c r="F19220" s="761"/>
    </row>
    <row r="19221" spans="1:6" customFormat="1">
      <c r="A19221" s="514">
        <v>104529</v>
      </c>
      <c r="B19221" s="275" t="s">
        <v>0</v>
      </c>
      <c r="C19221" s="1329" t="s">
        <v>25196</v>
      </c>
      <c r="D19221" s="514" t="s">
        <v>28</v>
      </c>
      <c r="E19221" s="673">
        <v>0</v>
      </c>
      <c r="F19221" s="761"/>
    </row>
    <row r="19222" spans="1:6" customFormat="1">
      <c r="A19222" s="514">
        <v>104564</v>
      </c>
      <c r="B19222" s="275" t="s">
        <v>0</v>
      </c>
      <c r="C19222" s="1329" t="s">
        <v>25197</v>
      </c>
      <c r="D19222" s="514" t="s">
        <v>28</v>
      </c>
      <c r="E19222" s="673">
        <v>0</v>
      </c>
      <c r="F19222" s="761"/>
    </row>
    <row r="19223" spans="1:6" customFormat="1">
      <c r="A19223" s="514">
        <v>104533</v>
      </c>
      <c r="B19223" s="275" t="s">
        <v>0</v>
      </c>
      <c r="C19223" s="1329" t="s">
        <v>25198</v>
      </c>
      <c r="D19223" s="514" t="s">
        <v>28</v>
      </c>
      <c r="E19223" s="673">
        <v>0</v>
      </c>
      <c r="F19223" s="761"/>
    </row>
    <row r="19224" spans="1:6" customFormat="1">
      <c r="A19224" s="514">
        <v>104535</v>
      </c>
      <c r="B19224" s="275" t="s">
        <v>0</v>
      </c>
      <c r="C19224" s="1329" t="s">
        <v>25199</v>
      </c>
      <c r="D19224" s="514" t="s">
        <v>28</v>
      </c>
      <c r="E19224" s="673">
        <v>0</v>
      </c>
      <c r="F19224" s="761"/>
    </row>
    <row r="19225" spans="1:6" customFormat="1">
      <c r="A19225" s="514">
        <v>96810</v>
      </c>
      <c r="B19225" s="275" t="s">
        <v>0</v>
      </c>
      <c r="C19225" s="1329" t="s">
        <v>10018</v>
      </c>
      <c r="D19225" s="514" t="s">
        <v>28</v>
      </c>
      <c r="E19225" s="673">
        <v>21.13</v>
      </c>
      <c r="F19225" s="761"/>
    </row>
    <row r="19226" spans="1:6" customFormat="1">
      <c r="A19226" s="514">
        <v>104524</v>
      </c>
      <c r="B19226" s="275" t="s">
        <v>0</v>
      </c>
      <c r="C19226" s="1329" t="s">
        <v>25200</v>
      </c>
      <c r="D19226" s="514" t="s">
        <v>28</v>
      </c>
      <c r="E19226" s="673">
        <v>0</v>
      </c>
      <c r="F19226" s="761"/>
    </row>
    <row r="19227" spans="1:6" customFormat="1">
      <c r="A19227" s="514">
        <v>104530</v>
      </c>
      <c r="B19227" s="275" t="s">
        <v>0</v>
      </c>
      <c r="C19227" s="1329" t="s">
        <v>25201</v>
      </c>
      <c r="D19227" s="514" t="s">
        <v>28</v>
      </c>
      <c r="E19227" s="673">
        <v>0</v>
      </c>
      <c r="F19227" s="761"/>
    </row>
    <row r="19228" spans="1:6" customFormat="1">
      <c r="A19228" s="514">
        <v>104526</v>
      </c>
      <c r="B19228" s="275" t="s">
        <v>0</v>
      </c>
      <c r="C19228" s="1329" t="s">
        <v>25202</v>
      </c>
      <c r="D19228" s="514" t="s">
        <v>28</v>
      </c>
      <c r="E19228" s="673">
        <v>0</v>
      </c>
      <c r="F19228" s="761"/>
    </row>
    <row r="19229" spans="1:6" customFormat="1">
      <c r="A19229" s="514">
        <v>104528</v>
      </c>
      <c r="B19229" s="275" t="s">
        <v>0</v>
      </c>
      <c r="C19229" s="1329" t="s">
        <v>25203</v>
      </c>
      <c r="D19229" s="514" t="s">
        <v>28</v>
      </c>
      <c r="E19229" s="673">
        <v>0</v>
      </c>
      <c r="F19229" s="761"/>
    </row>
    <row r="19230" spans="1:6" customFormat="1">
      <c r="A19230" s="514">
        <v>104532</v>
      </c>
      <c r="B19230" s="275" t="s">
        <v>0</v>
      </c>
      <c r="C19230" s="1329" t="s">
        <v>25204</v>
      </c>
      <c r="D19230" s="514" t="s">
        <v>28</v>
      </c>
      <c r="E19230" s="673">
        <v>0</v>
      </c>
      <c r="F19230" s="761"/>
    </row>
    <row r="19231" spans="1:6" customFormat="1">
      <c r="A19231" s="514">
        <v>104534</v>
      </c>
      <c r="B19231" s="275" t="s">
        <v>0</v>
      </c>
      <c r="C19231" s="1329" t="s">
        <v>25205</v>
      </c>
      <c r="D19231" s="514" t="s">
        <v>28</v>
      </c>
      <c r="E19231" s="673">
        <v>0</v>
      </c>
      <c r="F19231" s="761"/>
    </row>
    <row r="19232" spans="1:6" customFormat="1" ht="24.75">
      <c r="A19232" s="514">
        <v>96873</v>
      </c>
      <c r="B19232" s="275" t="s">
        <v>0</v>
      </c>
      <c r="C19232" s="1329" t="s">
        <v>10072</v>
      </c>
      <c r="D19232" s="514" t="s">
        <v>28</v>
      </c>
      <c r="E19232" s="673">
        <v>65.73</v>
      </c>
      <c r="F19232" s="761"/>
    </row>
    <row r="19233" spans="1:6" customFormat="1" ht="24.75">
      <c r="A19233" s="514">
        <v>96872</v>
      </c>
      <c r="B19233" s="275" t="s">
        <v>0</v>
      </c>
      <c r="C19233" s="1329" t="s">
        <v>10071</v>
      </c>
      <c r="D19233" s="514" t="s">
        <v>28</v>
      </c>
      <c r="E19233" s="673">
        <v>49.35</v>
      </c>
      <c r="F19233" s="761"/>
    </row>
    <row r="19234" spans="1:6" customFormat="1" ht="24.75">
      <c r="A19234" s="514">
        <v>96876</v>
      </c>
      <c r="B19234" s="275" t="s">
        <v>0</v>
      </c>
      <c r="C19234" s="1329" t="s">
        <v>10075</v>
      </c>
      <c r="D19234" s="514" t="s">
        <v>28</v>
      </c>
      <c r="E19234" s="673">
        <v>181.64</v>
      </c>
      <c r="F19234" s="761"/>
    </row>
    <row r="19235" spans="1:6" customFormat="1" ht="24.75">
      <c r="A19235" s="514">
        <v>96878</v>
      </c>
      <c r="B19235" s="275" t="s">
        <v>0</v>
      </c>
      <c r="C19235" s="1329" t="s">
        <v>10076</v>
      </c>
      <c r="D19235" s="514" t="s">
        <v>28</v>
      </c>
      <c r="E19235" s="673">
        <v>204.05</v>
      </c>
      <c r="F19235" s="761"/>
    </row>
    <row r="19236" spans="1:6" customFormat="1" ht="24.75">
      <c r="A19236" s="514">
        <v>96875</v>
      </c>
      <c r="B19236" s="275" t="s">
        <v>0</v>
      </c>
      <c r="C19236" s="1329" t="s">
        <v>10074</v>
      </c>
      <c r="D19236" s="514" t="s">
        <v>28</v>
      </c>
      <c r="E19236" s="673">
        <v>78.739999999999995</v>
      </c>
      <c r="F19236" s="761"/>
    </row>
    <row r="19237" spans="1:6" customFormat="1" ht="24.75">
      <c r="A19237" s="514">
        <v>96874</v>
      </c>
      <c r="B19237" s="275" t="s">
        <v>0</v>
      </c>
      <c r="C19237" s="1329" t="s">
        <v>10073</v>
      </c>
      <c r="D19237" s="514" t="s">
        <v>28</v>
      </c>
      <c r="E19237" s="673">
        <v>60</v>
      </c>
      <c r="F19237" s="761"/>
    </row>
    <row r="19238" spans="1:6" customFormat="1" ht="24.75">
      <c r="A19238" s="514">
        <v>96879</v>
      </c>
      <c r="B19238" s="275" t="s">
        <v>0</v>
      </c>
      <c r="C19238" s="1329" t="s">
        <v>10077</v>
      </c>
      <c r="D19238" s="514" t="s">
        <v>28</v>
      </c>
      <c r="E19238" s="673">
        <v>197.7</v>
      </c>
      <c r="F19238" s="761"/>
    </row>
    <row r="19239" spans="1:6" customFormat="1" ht="24.75">
      <c r="A19239" s="514">
        <v>96881</v>
      </c>
      <c r="B19239" s="275" t="s">
        <v>0</v>
      </c>
      <c r="C19239" s="1329" t="s">
        <v>10078</v>
      </c>
      <c r="D19239" s="514" t="s">
        <v>28</v>
      </c>
      <c r="E19239" s="673">
        <v>234.66</v>
      </c>
      <c r="F19239" s="761"/>
    </row>
    <row r="19240" spans="1:6" customFormat="1">
      <c r="A19240" s="514">
        <v>96837</v>
      </c>
      <c r="B19240" s="275" t="s">
        <v>0</v>
      </c>
      <c r="C19240" s="1329" t="s">
        <v>10042</v>
      </c>
      <c r="D19240" s="514" t="s">
        <v>28</v>
      </c>
      <c r="E19240" s="673">
        <v>21.68</v>
      </c>
      <c r="F19240" s="761"/>
    </row>
    <row r="19241" spans="1:6" customFormat="1">
      <c r="A19241" s="514">
        <v>96840</v>
      </c>
      <c r="B19241" s="275" t="s">
        <v>0</v>
      </c>
      <c r="C19241" s="1329" t="s">
        <v>10045</v>
      </c>
      <c r="D19241" s="514" t="s">
        <v>28</v>
      </c>
      <c r="E19241" s="673">
        <v>26.17</v>
      </c>
      <c r="F19241" s="761"/>
    </row>
    <row r="19242" spans="1:6" customFormat="1">
      <c r="A19242" s="514">
        <v>96845</v>
      </c>
      <c r="B19242" s="275" t="s">
        <v>0</v>
      </c>
      <c r="C19242" s="1329" t="s">
        <v>10050</v>
      </c>
      <c r="D19242" s="514" t="s">
        <v>28</v>
      </c>
      <c r="E19242" s="673">
        <v>41.18</v>
      </c>
      <c r="F19242" s="761"/>
    </row>
    <row r="19243" spans="1:6" customFormat="1">
      <c r="A19243" s="514">
        <v>96848</v>
      </c>
      <c r="B19243" s="275" t="s">
        <v>0</v>
      </c>
      <c r="C19243" s="1329" t="s">
        <v>10053</v>
      </c>
      <c r="D19243" s="514" t="s">
        <v>28</v>
      </c>
      <c r="E19243" s="673">
        <v>54.65</v>
      </c>
      <c r="F19243" s="761"/>
    </row>
    <row r="19244" spans="1:6" customFormat="1">
      <c r="A19244" s="514">
        <v>96849</v>
      </c>
      <c r="B19244" s="275" t="s">
        <v>0</v>
      </c>
      <c r="C19244" s="1329" t="s">
        <v>10054</v>
      </c>
      <c r="D19244" s="514" t="s">
        <v>28</v>
      </c>
      <c r="E19244" s="673">
        <v>17.28</v>
      </c>
      <c r="F19244" s="761"/>
    </row>
    <row r="19245" spans="1:6" customFormat="1">
      <c r="A19245" s="514">
        <v>96852</v>
      </c>
      <c r="B19245" s="275" t="s">
        <v>0</v>
      </c>
      <c r="C19245" s="1329" t="s">
        <v>10056</v>
      </c>
      <c r="D19245" s="514" t="s">
        <v>28</v>
      </c>
      <c r="E19245" s="673">
        <v>21.99</v>
      </c>
      <c r="F19245" s="761"/>
    </row>
    <row r="19246" spans="1:6" customFormat="1">
      <c r="A19246" s="514">
        <v>96855</v>
      </c>
      <c r="B19246" s="275" t="s">
        <v>0</v>
      </c>
      <c r="C19246" s="1329" t="s">
        <v>10059</v>
      </c>
      <c r="D19246" s="514" t="s">
        <v>28</v>
      </c>
      <c r="E19246" s="673">
        <v>34.49</v>
      </c>
      <c r="F19246" s="761"/>
    </row>
    <row r="19247" spans="1:6" customFormat="1" ht="24.75">
      <c r="A19247" s="514">
        <v>96838</v>
      </c>
      <c r="B19247" s="275" t="s">
        <v>0</v>
      </c>
      <c r="C19247" s="1329" t="s">
        <v>10043</v>
      </c>
      <c r="D19247" s="514" t="s">
        <v>28</v>
      </c>
      <c r="E19247" s="673">
        <v>26.1</v>
      </c>
      <c r="F19247" s="761"/>
    </row>
    <row r="19248" spans="1:6" customFormat="1" ht="24.75">
      <c r="A19248" s="514">
        <v>96841</v>
      </c>
      <c r="B19248" s="275" t="s">
        <v>0</v>
      </c>
      <c r="C19248" s="1329" t="s">
        <v>10046</v>
      </c>
      <c r="D19248" s="514" t="s">
        <v>28</v>
      </c>
      <c r="E19248" s="673">
        <v>28.99</v>
      </c>
      <c r="F19248" s="761"/>
    </row>
    <row r="19249" spans="1:6" customFormat="1" ht="24.75">
      <c r="A19249" s="514">
        <v>96842</v>
      </c>
      <c r="B19249" s="275" t="s">
        <v>0</v>
      </c>
      <c r="C19249" s="1329" t="s">
        <v>10047</v>
      </c>
      <c r="D19249" s="514" t="s">
        <v>28</v>
      </c>
      <c r="E19249" s="673">
        <v>33.200000000000003</v>
      </c>
      <c r="F19249" s="761"/>
    </row>
    <row r="19250" spans="1:6" customFormat="1" ht="24.75">
      <c r="A19250" s="514">
        <v>96846</v>
      </c>
      <c r="B19250" s="275" t="s">
        <v>0</v>
      </c>
      <c r="C19250" s="1329" t="s">
        <v>10051</v>
      </c>
      <c r="D19250" s="514" t="s">
        <v>28</v>
      </c>
      <c r="E19250" s="673">
        <v>38.69</v>
      </c>
      <c r="F19250" s="761"/>
    </row>
    <row r="19251" spans="1:6" customFormat="1" ht="24.75">
      <c r="A19251" s="514">
        <v>96850</v>
      </c>
      <c r="B19251" s="275" t="s">
        <v>0</v>
      </c>
      <c r="C19251" s="1329" t="s">
        <v>10055</v>
      </c>
      <c r="D19251" s="514" t="s">
        <v>28</v>
      </c>
      <c r="E19251" s="673">
        <v>24.34</v>
      </c>
      <c r="F19251" s="761"/>
    </row>
    <row r="19252" spans="1:6" customFormat="1" ht="24.75">
      <c r="A19252" s="514">
        <v>96853</v>
      </c>
      <c r="B19252" s="275" t="s">
        <v>0</v>
      </c>
      <c r="C19252" s="1329" t="s">
        <v>10057</v>
      </c>
      <c r="D19252" s="514" t="s">
        <v>28</v>
      </c>
      <c r="E19252" s="673">
        <v>26.16</v>
      </c>
      <c r="F19252" s="761"/>
    </row>
    <row r="19253" spans="1:6" customFormat="1" ht="24.75">
      <c r="A19253" s="514">
        <v>96854</v>
      </c>
      <c r="B19253" s="275" t="s">
        <v>0</v>
      </c>
      <c r="C19253" s="1329" t="s">
        <v>10058</v>
      </c>
      <c r="D19253" s="514" t="s">
        <v>28</v>
      </c>
      <c r="E19253" s="673">
        <v>32.21</v>
      </c>
      <c r="F19253" s="761"/>
    </row>
    <row r="19254" spans="1:6" customFormat="1" ht="24.75">
      <c r="A19254" s="514">
        <v>104571</v>
      </c>
      <c r="B19254" s="275" t="s">
        <v>0</v>
      </c>
      <c r="C19254" s="1329" t="s">
        <v>25206</v>
      </c>
      <c r="D19254" s="514" t="s">
        <v>28</v>
      </c>
      <c r="E19254" s="673">
        <v>0</v>
      </c>
      <c r="F19254" s="761"/>
    </row>
    <row r="19255" spans="1:6" customFormat="1" ht="24.75">
      <c r="A19255" s="514">
        <v>96856</v>
      </c>
      <c r="B19255" s="275" t="s">
        <v>0</v>
      </c>
      <c r="C19255" s="1329" t="s">
        <v>10060</v>
      </c>
      <c r="D19255" s="514" t="s">
        <v>28</v>
      </c>
      <c r="E19255" s="673">
        <v>36.93</v>
      </c>
      <c r="F19255" s="761"/>
    </row>
    <row r="19256" spans="1:6" customFormat="1" ht="24.75">
      <c r="A19256" s="514">
        <v>104566</v>
      </c>
      <c r="B19256" s="275" t="s">
        <v>0</v>
      </c>
      <c r="C19256" s="1329" t="s">
        <v>25207</v>
      </c>
      <c r="D19256" s="514" t="s">
        <v>28</v>
      </c>
      <c r="E19256" s="673">
        <v>0</v>
      </c>
      <c r="F19256" s="761"/>
    </row>
    <row r="19257" spans="1:6" customFormat="1" ht="24.75">
      <c r="A19257" s="514">
        <v>104536</v>
      </c>
      <c r="B19257" s="275" t="s">
        <v>0</v>
      </c>
      <c r="C19257" s="1329" t="s">
        <v>25208</v>
      </c>
      <c r="D19257" s="514" t="s">
        <v>28</v>
      </c>
      <c r="E19257" s="673">
        <v>0</v>
      </c>
      <c r="F19257" s="761"/>
    </row>
    <row r="19258" spans="1:6" customFormat="1" ht="24.75">
      <c r="A19258" s="514">
        <v>104537</v>
      </c>
      <c r="B19258" s="275" t="s">
        <v>0</v>
      </c>
      <c r="C19258" s="1329" t="s">
        <v>25209</v>
      </c>
      <c r="D19258" s="514" t="s">
        <v>28</v>
      </c>
      <c r="E19258" s="673">
        <v>0</v>
      </c>
      <c r="F19258" s="761"/>
    </row>
    <row r="19259" spans="1:6" customFormat="1">
      <c r="A19259" s="514">
        <v>104572</v>
      </c>
      <c r="B19259" s="275" t="s">
        <v>0</v>
      </c>
      <c r="C19259" s="1329" t="s">
        <v>25210</v>
      </c>
      <c r="D19259" s="514" t="s">
        <v>28</v>
      </c>
      <c r="E19259" s="673">
        <v>0</v>
      </c>
      <c r="F19259" s="761"/>
    </row>
    <row r="19260" spans="1:6" customFormat="1" ht="24.75">
      <c r="A19260" s="514">
        <v>104568</v>
      </c>
      <c r="B19260" s="275" t="s">
        <v>0</v>
      </c>
      <c r="C19260" s="1329" t="s">
        <v>25211</v>
      </c>
      <c r="D19260" s="514" t="s">
        <v>28</v>
      </c>
      <c r="E19260" s="673">
        <v>0</v>
      </c>
      <c r="F19260" s="761"/>
    </row>
    <row r="19261" spans="1:6" customFormat="1" ht="24.75">
      <c r="A19261" s="514">
        <v>104538</v>
      </c>
      <c r="B19261" s="275" t="s">
        <v>0</v>
      </c>
      <c r="C19261" s="1329" t="s">
        <v>25212</v>
      </c>
      <c r="D19261" s="514" t="s">
        <v>28</v>
      </c>
      <c r="E19261" s="673">
        <v>0</v>
      </c>
      <c r="F19261" s="761"/>
    </row>
    <row r="19262" spans="1:6" customFormat="1">
      <c r="A19262" s="514">
        <v>104570</v>
      </c>
      <c r="B19262" s="275" t="s">
        <v>0</v>
      </c>
      <c r="C19262" s="1329" t="s">
        <v>25213</v>
      </c>
      <c r="D19262" s="514" t="s">
        <v>28</v>
      </c>
      <c r="E19262" s="673">
        <v>0</v>
      </c>
      <c r="F19262" s="761"/>
    </row>
    <row r="19263" spans="1:6" customFormat="1">
      <c r="A19263" s="514">
        <v>104565</v>
      </c>
      <c r="B19263" s="275" t="s">
        <v>0</v>
      </c>
      <c r="C19263" s="1329" t="s">
        <v>25214</v>
      </c>
      <c r="D19263" s="514" t="s">
        <v>28</v>
      </c>
      <c r="E19263" s="673">
        <v>0</v>
      </c>
      <c r="F19263" s="761"/>
    </row>
    <row r="19264" spans="1:6" customFormat="1">
      <c r="A19264" s="514">
        <v>104567</v>
      </c>
      <c r="B19264" s="275" t="s">
        <v>0</v>
      </c>
      <c r="C19264" s="1329" t="s">
        <v>25215</v>
      </c>
      <c r="D19264" s="514" t="s">
        <v>28</v>
      </c>
      <c r="E19264" s="673">
        <v>0</v>
      </c>
      <c r="F19264" s="761"/>
    </row>
    <row r="19265" spans="1:6" customFormat="1">
      <c r="A19265" s="514">
        <v>104569</v>
      </c>
      <c r="B19265" s="275" t="s">
        <v>0</v>
      </c>
      <c r="C19265" s="1329" t="s">
        <v>25216</v>
      </c>
      <c r="D19265" s="514" t="s">
        <v>28</v>
      </c>
      <c r="E19265" s="673">
        <v>0</v>
      </c>
      <c r="F19265" s="761"/>
    </row>
    <row r="19266" spans="1:6" customFormat="1" ht="24.75">
      <c r="A19266" s="514">
        <v>96843</v>
      </c>
      <c r="B19266" s="275" t="s">
        <v>0</v>
      </c>
      <c r="C19266" s="1329" t="s">
        <v>10048</v>
      </c>
      <c r="D19266" s="514" t="s">
        <v>28</v>
      </c>
      <c r="E19266" s="673">
        <v>30.19</v>
      </c>
      <c r="F19266" s="761"/>
    </row>
    <row r="19267" spans="1:6" customFormat="1" ht="24.75">
      <c r="A19267" s="514">
        <v>96847</v>
      </c>
      <c r="B19267" s="275" t="s">
        <v>0</v>
      </c>
      <c r="C19267" s="1329" t="s">
        <v>10052</v>
      </c>
      <c r="D19267" s="514" t="s">
        <v>28</v>
      </c>
      <c r="E19267" s="673">
        <v>38.159999999999997</v>
      </c>
      <c r="F19267" s="761"/>
    </row>
    <row r="19268" spans="1:6" customFormat="1" ht="24.75">
      <c r="A19268" s="514">
        <v>96844</v>
      </c>
      <c r="B19268" s="275" t="s">
        <v>0</v>
      </c>
      <c r="C19268" s="1329" t="s">
        <v>10049</v>
      </c>
      <c r="D19268" s="514" t="s">
        <v>28</v>
      </c>
      <c r="E19268" s="673">
        <v>34.75</v>
      </c>
      <c r="F19268" s="761"/>
    </row>
    <row r="19269" spans="1:6" customFormat="1" ht="24.75">
      <c r="A19269" s="514">
        <v>96839</v>
      </c>
      <c r="B19269" s="275" t="s">
        <v>0</v>
      </c>
      <c r="C19269" s="1329" t="s">
        <v>10044</v>
      </c>
      <c r="D19269" s="514" t="s">
        <v>28</v>
      </c>
      <c r="E19269" s="673">
        <v>26.99</v>
      </c>
      <c r="F19269" s="761"/>
    </row>
    <row r="19270" spans="1:6" customFormat="1" ht="24.75">
      <c r="A19270" s="514">
        <v>104574</v>
      </c>
      <c r="B19270" s="275" t="s">
        <v>0</v>
      </c>
      <c r="C19270" s="1329" t="s">
        <v>25217</v>
      </c>
      <c r="D19270" s="514" t="s">
        <v>28</v>
      </c>
      <c r="E19270" s="673">
        <v>0</v>
      </c>
      <c r="F19270" s="761"/>
    </row>
    <row r="19271" spans="1:6" customFormat="1" ht="24.75">
      <c r="A19271" s="514">
        <v>104575</v>
      </c>
      <c r="B19271" s="275" t="s">
        <v>0</v>
      </c>
      <c r="C19271" s="1329" t="s">
        <v>25218</v>
      </c>
      <c r="D19271" s="514" t="s">
        <v>28</v>
      </c>
      <c r="E19271" s="673">
        <v>0</v>
      </c>
      <c r="F19271" s="761"/>
    </row>
    <row r="19272" spans="1:6" customFormat="1" ht="24.75">
      <c r="A19272" s="514">
        <v>104573</v>
      </c>
      <c r="B19272" s="275" t="s">
        <v>0</v>
      </c>
      <c r="C19272" s="1329" t="s">
        <v>25219</v>
      </c>
      <c r="D19272" s="514" t="s">
        <v>28</v>
      </c>
      <c r="E19272" s="673">
        <v>0</v>
      </c>
      <c r="F19272" s="761"/>
    </row>
    <row r="19273" spans="1:6" customFormat="1" ht="24.75">
      <c r="A19273" s="514">
        <v>96805</v>
      </c>
      <c r="B19273" s="275" t="s">
        <v>0</v>
      </c>
      <c r="C19273" s="1329" t="s">
        <v>10013</v>
      </c>
      <c r="D19273" s="514" t="s">
        <v>28</v>
      </c>
      <c r="E19273" s="673">
        <v>223.53</v>
      </c>
      <c r="F19273" s="761"/>
    </row>
    <row r="19274" spans="1:6" customFormat="1" ht="24.75">
      <c r="A19274" s="514">
        <v>96802</v>
      </c>
      <c r="B19274" s="275" t="s">
        <v>0</v>
      </c>
      <c r="C19274" s="1329" t="s">
        <v>10010</v>
      </c>
      <c r="D19274" s="514" t="s">
        <v>28</v>
      </c>
      <c r="E19274" s="673">
        <v>432.44</v>
      </c>
      <c r="F19274" s="761"/>
    </row>
    <row r="19275" spans="1:6" customFormat="1" ht="24.75">
      <c r="A19275" s="514">
        <v>96806</v>
      </c>
      <c r="B19275" s="275" t="s">
        <v>0</v>
      </c>
      <c r="C19275" s="1329" t="s">
        <v>10014</v>
      </c>
      <c r="D19275" s="514" t="s">
        <v>28</v>
      </c>
      <c r="E19275" s="673">
        <v>86.05</v>
      </c>
      <c r="F19275" s="761"/>
    </row>
    <row r="19276" spans="1:6" customFormat="1" ht="24.75">
      <c r="A19276" s="514">
        <v>96803</v>
      </c>
      <c r="B19276" s="275" t="s">
        <v>0</v>
      </c>
      <c r="C19276" s="1329" t="s">
        <v>10011</v>
      </c>
      <c r="D19276" s="514" t="s">
        <v>28</v>
      </c>
      <c r="E19276" s="673">
        <v>78.78</v>
      </c>
      <c r="F19276" s="761"/>
    </row>
    <row r="19277" spans="1:6" customFormat="1" ht="24.75">
      <c r="A19277" s="514">
        <v>96807</v>
      </c>
      <c r="B19277" s="275" t="s">
        <v>0</v>
      </c>
      <c r="C19277" s="1329" t="s">
        <v>10015</v>
      </c>
      <c r="D19277" s="514" t="s">
        <v>28</v>
      </c>
      <c r="E19277" s="673">
        <v>138.19</v>
      </c>
      <c r="F19277" s="761"/>
    </row>
    <row r="19278" spans="1:6" customFormat="1" ht="24.75">
      <c r="A19278" s="514">
        <v>96804</v>
      </c>
      <c r="B19278" s="275" t="s">
        <v>0</v>
      </c>
      <c r="C19278" s="1329" t="s">
        <v>10012</v>
      </c>
      <c r="D19278" s="514" t="s">
        <v>28</v>
      </c>
      <c r="E19278" s="673">
        <v>126.87</v>
      </c>
      <c r="F19278" s="761"/>
    </row>
    <row r="19279" spans="1:6" customFormat="1">
      <c r="A19279" s="514">
        <v>96829</v>
      </c>
      <c r="B19279" s="275" t="s">
        <v>0</v>
      </c>
      <c r="C19279" s="1329" t="s">
        <v>10036</v>
      </c>
      <c r="D19279" s="514" t="s">
        <v>28</v>
      </c>
      <c r="E19279" s="673">
        <v>19.010000000000002</v>
      </c>
      <c r="F19279" s="761"/>
    </row>
    <row r="19280" spans="1:6" customFormat="1">
      <c r="A19280" s="514">
        <v>96833</v>
      </c>
      <c r="B19280" s="275" t="s">
        <v>0</v>
      </c>
      <c r="C19280" s="1329" t="s">
        <v>10039</v>
      </c>
      <c r="D19280" s="514" t="s">
        <v>28</v>
      </c>
      <c r="E19280" s="673">
        <v>24.25</v>
      </c>
      <c r="F19280" s="761"/>
    </row>
    <row r="19281" spans="1:6" customFormat="1">
      <c r="A19281" s="514">
        <v>96836</v>
      </c>
      <c r="B19281" s="275" t="s">
        <v>0</v>
      </c>
      <c r="C19281" s="1329" t="s">
        <v>10041</v>
      </c>
      <c r="D19281" s="514" t="s">
        <v>28</v>
      </c>
      <c r="E19281" s="673">
        <v>34.69</v>
      </c>
      <c r="F19281" s="761"/>
    </row>
    <row r="19282" spans="1:6" customFormat="1">
      <c r="A19282" s="514">
        <v>104576</v>
      </c>
      <c r="B19282" s="275" t="s">
        <v>0</v>
      </c>
      <c r="C19282" s="1329" t="s">
        <v>14064</v>
      </c>
      <c r="D19282" s="514" t="s">
        <v>28</v>
      </c>
      <c r="E19282" s="673">
        <v>16.63</v>
      </c>
      <c r="F19282" s="761"/>
    </row>
    <row r="19283" spans="1:6" customFormat="1">
      <c r="A19283" s="514">
        <v>104577</v>
      </c>
      <c r="B19283" s="275" t="s">
        <v>0</v>
      </c>
      <c r="C19283" s="1329" t="s">
        <v>14065</v>
      </c>
      <c r="D19283" s="514" t="s">
        <v>28</v>
      </c>
      <c r="E19283" s="673">
        <v>22.37</v>
      </c>
      <c r="F19283" s="761"/>
    </row>
    <row r="19284" spans="1:6" customFormat="1">
      <c r="A19284" s="514">
        <v>104578</v>
      </c>
      <c r="B19284" s="275" t="s">
        <v>0</v>
      </c>
      <c r="C19284" s="1329" t="s">
        <v>14066</v>
      </c>
      <c r="D19284" s="514" t="s">
        <v>28</v>
      </c>
      <c r="E19284" s="673">
        <v>23.98</v>
      </c>
      <c r="F19284" s="761"/>
    </row>
    <row r="19285" spans="1:6" customFormat="1">
      <c r="A19285" s="514">
        <v>104580</v>
      </c>
      <c r="B19285" s="275" t="s">
        <v>0</v>
      </c>
      <c r="C19285" s="1329" t="s">
        <v>25220</v>
      </c>
      <c r="D19285" s="514" t="s">
        <v>28</v>
      </c>
      <c r="E19285" s="673">
        <v>20.85</v>
      </c>
      <c r="F19285" s="761"/>
    </row>
    <row r="19286" spans="1:6" customFormat="1">
      <c r="A19286" s="514">
        <v>104579</v>
      </c>
      <c r="B19286" s="275" t="s">
        <v>0</v>
      </c>
      <c r="C19286" s="1329" t="s">
        <v>14067</v>
      </c>
      <c r="D19286" s="514" t="s">
        <v>28</v>
      </c>
      <c r="E19286" s="673">
        <v>31.48</v>
      </c>
      <c r="F19286" s="761"/>
    </row>
    <row r="19287" spans="1:6" customFormat="1">
      <c r="A19287" s="514">
        <v>96823</v>
      </c>
      <c r="B19287" s="275" t="s">
        <v>0</v>
      </c>
      <c r="C19287" s="1329" t="s">
        <v>10031</v>
      </c>
      <c r="D19287" s="514" t="s">
        <v>28</v>
      </c>
      <c r="E19287" s="673">
        <v>11.7</v>
      </c>
      <c r="F19287" s="761"/>
    </row>
    <row r="19288" spans="1:6" customFormat="1">
      <c r="A19288" s="514">
        <v>96826</v>
      </c>
      <c r="B19288" s="275" t="s">
        <v>0</v>
      </c>
      <c r="C19288" s="1329" t="s">
        <v>10033</v>
      </c>
      <c r="D19288" s="514" t="s">
        <v>28</v>
      </c>
      <c r="E19288" s="673">
        <v>13.56</v>
      </c>
      <c r="F19288" s="761"/>
    </row>
    <row r="19289" spans="1:6" customFormat="1">
      <c r="A19289" s="514">
        <v>96830</v>
      </c>
      <c r="B19289" s="275" t="s">
        <v>0</v>
      </c>
      <c r="C19289" s="1329" t="s">
        <v>10037</v>
      </c>
      <c r="D19289" s="514" t="s">
        <v>28</v>
      </c>
      <c r="E19289" s="673">
        <v>21.37</v>
      </c>
      <c r="F19289" s="761"/>
    </row>
    <row r="19290" spans="1:6" customFormat="1">
      <c r="A19290" s="514">
        <v>96834</v>
      </c>
      <c r="B19290" s="275" t="s">
        <v>0</v>
      </c>
      <c r="C19290" s="1329" t="s">
        <v>10040</v>
      </c>
      <c r="D19290" s="514" t="s">
        <v>28</v>
      </c>
      <c r="E19290" s="673">
        <v>28.95</v>
      </c>
      <c r="F19290" s="761"/>
    </row>
    <row r="19291" spans="1:6" customFormat="1">
      <c r="A19291" s="514">
        <v>104581</v>
      </c>
      <c r="B19291" s="275" t="s">
        <v>0</v>
      </c>
      <c r="C19291" s="1329" t="s">
        <v>25221</v>
      </c>
      <c r="D19291" s="514" t="s">
        <v>28</v>
      </c>
      <c r="E19291" s="673">
        <v>15.19</v>
      </c>
      <c r="F19291" s="761"/>
    </row>
    <row r="19292" spans="1:6" customFormat="1">
      <c r="A19292" s="514">
        <v>104582</v>
      </c>
      <c r="B19292" s="275" t="s">
        <v>0</v>
      </c>
      <c r="C19292" s="1329" t="s">
        <v>25222</v>
      </c>
      <c r="D19292" s="514" t="s">
        <v>28</v>
      </c>
      <c r="E19292" s="673">
        <v>19.38</v>
      </c>
      <c r="F19292" s="761"/>
    </row>
    <row r="19293" spans="1:6" customFormat="1">
      <c r="A19293" s="514">
        <v>104583</v>
      </c>
      <c r="B19293" s="275" t="s">
        <v>0</v>
      </c>
      <c r="C19293" s="1329" t="s">
        <v>25223</v>
      </c>
      <c r="D19293" s="514" t="s">
        <v>28</v>
      </c>
      <c r="E19293" s="673">
        <v>31.11</v>
      </c>
      <c r="F19293" s="761"/>
    </row>
    <row r="19294" spans="1:6" customFormat="1">
      <c r="A19294" s="514">
        <v>104584</v>
      </c>
      <c r="B19294" s="275" t="s">
        <v>0</v>
      </c>
      <c r="C19294" s="1329" t="s">
        <v>25224</v>
      </c>
      <c r="D19294" s="514" t="s">
        <v>28</v>
      </c>
      <c r="E19294" s="673">
        <v>37.31</v>
      </c>
      <c r="F19294" s="761"/>
    </row>
    <row r="19295" spans="1:6" customFormat="1">
      <c r="A19295" s="514">
        <v>104585</v>
      </c>
      <c r="B19295" s="275" t="s">
        <v>0</v>
      </c>
      <c r="C19295" s="1329" t="s">
        <v>25225</v>
      </c>
      <c r="D19295" s="514" t="s">
        <v>28</v>
      </c>
      <c r="E19295" s="673">
        <v>0</v>
      </c>
      <c r="F19295" s="761"/>
    </row>
    <row r="19296" spans="1:6" customFormat="1">
      <c r="A19296" s="514">
        <v>104587</v>
      </c>
      <c r="B19296" s="275" t="s">
        <v>0</v>
      </c>
      <c r="C19296" s="1329" t="s">
        <v>25226</v>
      </c>
      <c r="D19296" s="514" t="s">
        <v>28</v>
      </c>
      <c r="E19296" s="673">
        <v>0</v>
      </c>
      <c r="F19296" s="761"/>
    </row>
    <row r="19297" spans="1:6" customFormat="1">
      <c r="A19297" s="514">
        <v>104586</v>
      </c>
      <c r="B19297" s="275" t="s">
        <v>0</v>
      </c>
      <c r="C19297" s="1329" t="s">
        <v>25227</v>
      </c>
      <c r="D19297" s="514" t="s">
        <v>28</v>
      </c>
      <c r="E19297" s="673">
        <v>0</v>
      </c>
      <c r="F19297" s="761"/>
    </row>
    <row r="19298" spans="1:6" customFormat="1">
      <c r="A19298" s="514">
        <v>96798</v>
      </c>
      <c r="B19298" s="275" t="s">
        <v>0</v>
      </c>
      <c r="C19298" s="1329" t="s">
        <v>9602</v>
      </c>
      <c r="D19298" s="514" t="s">
        <v>5</v>
      </c>
      <c r="E19298" s="673">
        <v>8.48</v>
      </c>
      <c r="F19298" s="761"/>
    </row>
    <row r="19299" spans="1:6" customFormat="1">
      <c r="A19299" s="514">
        <v>96799</v>
      </c>
      <c r="B19299" s="275" t="s">
        <v>0</v>
      </c>
      <c r="C19299" s="1329" t="s">
        <v>9603</v>
      </c>
      <c r="D19299" s="514" t="s">
        <v>5</v>
      </c>
      <c r="E19299" s="673">
        <v>10.86</v>
      </c>
      <c r="F19299" s="761"/>
    </row>
    <row r="19300" spans="1:6" customFormat="1">
      <c r="A19300" s="514">
        <v>96800</v>
      </c>
      <c r="B19300" s="275" t="s">
        <v>0</v>
      </c>
      <c r="C19300" s="1329" t="s">
        <v>9604</v>
      </c>
      <c r="D19300" s="514" t="s">
        <v>5</v>
      </c>
      <c r="E19300" s="673">
        <v>14.77</v>
      </c>
      <c r="F19300" s="761"/>
    </row>
    <row r="19301" spans="1:6" customFormat="1">
      <c r="A19301" s="514">
        <v>96801</v>
      </c>
      <c r="B19301" s="275" t="s">
        <v>0</v>
      </c>
      <c r="C19301" s="1329" t="s">
        <v>9605</v>
      </c>
      <c r="D19301" s="514" t="s">
        <v>5</v>
      </c>
      <c r="E19301" s="673">
        <v>22.38</v>
      </c>
      <c r="F19301" s="761"/>
    </row>
    <row r="19302" spans="1:6" customFormat="1">
      <c r="A19302" s="514">
        <v>104539</v>
      </c>
      <c r="B19302" s="275" t="s">
        <v>0</v>
      </c>
      <c r="C19302" s="1329" t="s">
        <v>25228</v>
      </c>
      <c r="D19302" s="514" t="s">
        <v>28</v>
      </c>
      <c r="E19302" s="673">
        <v>0</v>
      </c>
      <c r="F19302" s="761"/>
    </row>
    <row r="19303" spans="1:6" customFormat="1">
      <c r="A19303" s="514">
        <v>104541</v>
      </c>
      <c r="B19303" s="275" t="s">
        <v>0</v>
      </c>
      <c r="C19303" s="1329" t="s">
        <v>25229</v>
      </c>
      <c r="D19303" s="514" t="s">
        <v>28</v>
      </c>
      <c r="E19303" s="673">
        <v>0</v>
      </c>
      <c r="F19303" s="761"/>
    </row>
    <row r="19304" spans="1:6" customFormat="1">
      <c r="A19304" s="514">
        <v>104540</v>
      </c>
      <c r="B19304" s="275" t="s">
        <v>0</v>
      </c>
      <c r="C19304" s="1329" t="s">
        <v>25230</v>
      </c>
      <c r="D19304" s="514" t="s">
        <v>28</v>
      </c>
      <c r="E19304" s="673">
        <v>0</v>
      </c>
      <c r="F19304" s="761"/>
    </row>
    <row r="19305" spans="1:6" customFormat="1">
      <c r="A19305" s="514">
        <v>104543</v>
      </c>
      <c r="B19305" s="275" t="s">
        <v>0</v>
      </c>
      <c r="C19305" s="1329" t="s">
        <v>25231</v>
      </c>
      <c r="D19305" s="514" t="s">
        <v>28</v>
      </c>
      <c r="E19305" s="673">
        <v>0</v>
      </c>
      <c r="F19305" s="761"/>
    </row>
    <row r="19306" spans="1:6" customFormat="1">
      <c r="A19306" s="514">
        <v>104544</v>
      </c>
      <c r="B19306" s="275" t="s">
        <v>0</v>
      </c>
      <c r="C19306" s="1329" t="s">
        <v>25232</v>
      </c>
      <c r="D19306" s="514" t="s">
        <v>28</v>
      </c>
      <c r="E19306" s="673">
        <v>0</v>
      </c>
      <c r="F19306" s="761"/>
    </row>
    <row r="19307" spans="1:6" customFormat="1">
      <c r="A19307" s="514">
        <v>104545</v>
      </c>
      <c r="B19307" s="275" t="s">
        <v>0</v>
      </c>
      <c r="C19307" s="1329" t="s">
        <v>25233</v>
      </c>
      <c r="D19307" s="514" t="s">
        <v>28</v>
      </c>
      <c r="E19307" s="673">
        <v>0</v>
      </c>
      <c r="F19307" s="761"/>
    </row>
    <row r="19308" spans="1:6" customFormat="1">
      <c r="A19308" s="514">
        <v>104542</v>
      </c>
      <c r="B19308" s="275" t="s">
        <v>0</v>
      </c>
      <c r="C19308" s="1329" t="s">
        <v>25234</v>
      </c>
      <c r="D19308" s="514" t="s">
        <v>28</v>
      </c>
      <c r="E19308" s="673">
        <v>0</v>
      </c>
      <c r="F19308" s="761"/>
    </row>
    <row r="19309" spans="1:6" customFormat="1">
      <c r="A19309" s="514">
        <v>104592</v>
      </c>
      <c r="B19309" s="275" t="s">
        <v>0</v>
      </c>
      <c r="C19309" s="1329" t="s">
        <v>25235</v>
      </c>
      <c r="D19309" s="514" t="s">
        <v>28</v>
      </c>
      <c r="E19309" s="673">
        <v>0</v>
      </c>
      <c r="F19309" s="761"/>
    </row>
    <row r="19310" spans="1:6" customFormat="1">
      <c r="A19310" s="514">
        <v>104548</v>
      </c>
      <c r="B19310" s="275" t="s">
        <v>0</v>
      </c>
      <c r="C19310" s="1329" t="s">
        <v>25236</v>
      </c>
      <c r="D19310" s="514" t="s">
        <v>28</v>
      </c>
      <c r="E19310" s="673">
        <v>0</v>
      </c>
      <c r="F19310" s="761"/>
    </row>
    <row r="19311" spans="1:6" customFormat="1">
      <c r="A19311" s="514">
        <v>104546</v>
      </c>
      <c r="B19311" s="275" t="s">
        <v>0</v>
      </c>
      <c r="C19311" s="1329" t="s">
        <v>25237</v>
      </c>
      <c r="D19311" s="514" t="s">
        <v>28</v>
      </c>
      <c r="E19311" s="673">
        <v>0</v>
      </c>
      <c r="F19311" s="761"/>
    </row>
    <row r="19312" spans="1:6" customFormat="1">
      <c r="A19312" s="514">
        <v>104549</v>
      </c>
      <c r="B19312" s="275" t="s">
        <v>0</v>
      </c>
      <c r="C19312" s="1329" t="s">
        <v>25238</v>
      </c>
      <c r="D19312" s="514" t="s">
        <v>28</v>
      </c>
      <c r="E19312" s="673">
        <v>0</v>
      </c>
      <c r="F19312" s="761"/>
    </row>
    <row r="19313" spans="1:6" customFormat="1">
      <c r="A19313" s="514">
        <v>104550</v>
      </c>
      <c r="B19313" s="275" t="s">
        <v>0</v>
      </c>
      <c r="C19313" s="1329" t="s">
        <v>25239</v>
      </c>
      <c r="D19313" s="514" t="s">
        <v>28</v>
      </c>
      <c r="E19313" s="673">
        <v>0</v>
      </c>
      <c r="F19313" s="761"/>
    </row>
    <row r="19314" spans="1:6" customFormat="1">
      <c r="A19314" s="514">
        <v>104552</v>
      </c>
      <c r="B19314" s="275" t="s">
        <v>0</v>
      </c>
      <c r="C19314" s="1329" t="s">
        <v>25240</v>
      </c>
      <c r="D19314" s="514" t="s">
        <v>28</v>
      </c>
      <c r="E19314" s="673">
        <v>0</v>
      </c>
      <c r="F19314" s="761"/>
    </row>
    <row r="19315" spans="1:6" customFormat="1">
      <c r="A19315" s="514">
        <v>104551</v>
      </c>
      <c r="B19315" s="275" t="s">
        <v>0</v>
      </c>
      <c r="C19315" s="1329" t="s">
        <v>25241</v>
      </c>
      <c r="D19315" s="514" t="s">
        <v>28</v>
      </c>
      <c r="E19315" s="673">
        <v>0</v>
      </c>
      <c r="F19315" s="761"/>
    </row>
    <row r="19316" spans="1:6" customFormat="1">
      <c r="A19316" s="514">
        <v>104553</v>
      </c>
      <c r="B19316" s="275" t="s">
        <v>0</v>
      </c>
      <c r="C19316" s="1329" t="s">
        <v>25242</v>
      </c>
      <c r="D19316" s="514" t="s">
        <v>28</v>
      </c>
      <c r="E19316" s="673">
        <v>0</v>
      </c>
      <c r="F19316" s="761"/>
    </row>
    <row r="19317" spans="1:6" customFormat="1">
      <c r="A19317" s="514">
        <v>104554</v>
      </c>
      <c r="B19317" s="275" t="s">
        <v>0</v>
      </c>
      <c r="C19317" s="1329" t="s">
        <v>25243</v>
      </c>
      <c r="D19317" s="514" t="s">
        <v>28</v>
      </c>
      <c r="E19317" s="673">
        <v>0</v>
      </c>
      <c r="F19317" s="761"/>
    </row>
    <row r="19318" spans="1:6" customFormat="1">
      <c r="A19318" s="514">
        <v>104555</v>
      </c>
      <c r="B19318" s="275" t="s">
        <v>0</v>
      </c>
      <c r="C19318" s="1329" t="s">
        <v>25244</v>
      </c>
      <c r="D19318" s="514" t="s">
        <v>28</v>
      </c>
      <c r="E19318" s="673">
        <v>0</v>
      </c>
      <c r="F19318" s="761"/>
    </row>
    <row r="19319" spans="1:6" customFormat="1">
      <c r="A19319" s="514">
        <v>104556</v>
      </c>
      <c r="B19319" s="275" t="s">
        <v>0</v>
      </c>
      <c r="C19319" s="1329" t="s">
        <v>25245</v>
      </c>
      <c r="D19319" s="514" t="s">
        <v>28</v>
      </c>
      <c r="E19319" s="673">
        <v>0</v>
      </c>
      <c r="F19319" s="761"/>
    </row>
    <row r="19320" spans="1:6" customFormat="1">
      <c r="A19320" s="514">
        <v>104558</v>
      </c>
      <c r="B19320" s="275" t="s">
        <v>0</v>
      </c>
      <c r="C19320" s="1329" t="s">
        <v>25246</v>
      </c>
      <c r="D19320" s="514" t="s">
        <v>28</v>
      </c>
      <c r="E19320" s="673">
        <v>0</v>
      </c>
      <c r="F19320" s="761"/>
    </row>
    <row r="19321" spans="1:6" customFormat="1">
      <c r="A19321" s="514">
        <v>104559</v>
      </c>
      <c r="B19321" s="275" t="s">
        <v>0</v>
      </c>
      <c r="C19321" s="1329" t="s">
        <v>25247</v>
      </c>
      <c r="D19321" s="514" t="s">
        <v>28</v>
      </c>
      <c r="E19321" s="673">
        <v>0</v>
      </c>
      <c r="F19321" s="761"/>
    </row>
    <row r="19322" spans="1:6" customFormat="1">
      <c r="A19322" s="514">
        <v>104560</v>
      </c>
      <c r="B19322" s="275" t="s">
        <v>0</v>
      </c>
      <c r="C19322" s="1329" t="s">
        <v>25248</v>
      </c>
      <c r="D19322" s="514" t="s">
        <v>28</v>
      </c>
      <c r="E19322" s="673">
        <v>0</v>
      </c>
      <c r="F19322" s="761"/>
    </row>
    <row r="19323" spans="1:6" customFormat="1">
      <c r="A19323" s="514">
        <v>104557</v>
      </c>
      <c r="B19323" s="275" t="s">
        <v>0</v>
      </c>
      <c r="C19323" s="1329" t="s">
        <v>25249</v>
      </c>
      <c r="D19323" s="514" t="s">
        <v>28</v>
      </c>
      <c r="E19323" s="673">
        <v>0</v>
      </c>
      <c r="F19323" s="761"/>
    </row>
    <row r="19324" spans="1:6" customFormat="1">
      <c r="A19324" s="514">
        <v>104561</v>
      </c>
      <c r="B19324" s="275" t="s">
        <v>0</v>
      </c>
      <c r="C19324" s="1329" t="s">
        <v>25250</v>
      </c>
      <c r="D19324" s="514" t="s">
        <v>28</v>
      </c>
      <c r="E19324" s="673">
        <v>0</v>
      </c>
      <c r="F19324" s="761"/>
    </row>
    <row r="19325" spans="1:6" customFormat="1">
      <c r="A19325" s="514">
        <v>104562</v>
      </c>
      <c r="B19325" s="275" t="s">
        <v>0</v>
      </c>
      <c r="C19325" s="1329" t="s">
        <v>25251</v>
      </c>
      <c r="D19325" s="514" t="s">
        <v>28</v>
      </c>
      <c r="E19325" s="673">
        <v>0</v>
      </c>
      <c r="F19325" s="761"/>
    </row>
    <row r="19326" spans="1:6" customFormat="1">
      <c r="A19326" s="514">
        <v>96860</v>
      </c>
      <c r="B19326" s="275" t="s">
        <v>0</v>
      </c>
      <c r="C19326" s="1329" t="s">
        <v>10061</v>
      </c>
      <c r="D19326" s="514" t="s">
        <v>28</v>
      </c>
      <c r="E19326" s="673">
        <v>31</v>
      </c>
      <c r="F19326" s="761"/>
    </row>
    <row r="19327" spans="1:6" customFormat="1">
      <c r="A19327" s="514">
        <v>96862</v>
      </c>
      <c r="B19327" s="275" t="s">
        <v>0</v>
      </c>
      <c r="C19327" s="1329" t="s">
        <v>10062</v>
      </c>
      <c r="D19327" s="514" t="s">
        <v>28</v>
      </c>
      <c r="E19327" s="673">
        <v>38.11</v>
      </c>
      <c r="F19327" s="761"/>
    </row>
    <row r="19328" spans="1:6" customFormat="1">
      <c r="A19328" s="514">
        <v>96864</v>
      </c>
      <c r="B19328" s="275" t="s">
        <v>0</v>
      </c>
      <c r="C19328" s="1329" t="s">
        <v>10064</v>
      </c>
      <c r="D19328" s="514" t="s">
        <v>28</v>
      </c>
      <c r="E19328" s="673">
        <v>53.83</v>
      </c>
      <c r="F19328" s="761"/>
    </row>
    <row r="19329" spans="1:6" customFormat="1">
      <c r="A19329" s="514">
        <v>96866</v>
      </c>
      <c r="B19329" s="275" t="s">
        <v>0</v>
      </c>
      <c r="C19329" s="1329" t="s">
        <v>10066</v>
      </c>
      <c r="D19329" s="514" t="s">
        <v>28</v>
      </c>
      <c r="E19329" s="673">
        <v>70.02</v>
      </c>
      <c r="F19329" s="761"/>
    </row>
    <row r="19330" spans="1:6" customFormat="1">
      <c r="A19330" s="514">
        <v>96868</v>
      </c>
      <c r="B19330" s="275" t="s">
        <v>0</v>
      </c>
      <c r="C19330" s="1329" t="s">
        <v>10067</v>
      </c>
      <c r="D19330" s="514" t="s">
        <v>28</v>
      </c>
      <c r="E19330" s="673">
        <v>20.25</v>
      </c>
      <c r="F19330" s="761"/>
    </row>
    <row r="19331" spans="1:6" customFormat="1">
      <c r="A19331" s="514">
        <v>96869</v>
      </c>
      <c r="B19331" s="275" t="s">
        <v>0</v>
      </c>
      <c r="C19331" s="1329" t="s">
        <v>10068</v>
      </c>
      <c r="D19331" s="514" t="s">
        <v>28</v>
      </c>
      <c r="E19331" s="673">
        <v>31.02</v>
      </c>
      <c r="F19331" s="761"/>
    </row>
    <row r="19332" spans="1:6" customFormat="1">
      <c r="A19332" s="514">
        <v>96870</v>
      </c>
      <c r="B19332" s="275" t="s">
        <v>0</v>
      </c>
      <c r="C19332" s="1329" t="s">
        <v>10069</v>
      </c>
      <c r="D19332" s="514" t="s">
        <v>28</v>
      </c>
      <c r="E19332" s="673">
        <v>46.57</v>
      </c>
      <c r="F19332" s="761"/>
    </row>
    <row r="19333" spans="1:6" customFormat="1">
      <c r="A19333" s="514">
        <v>96871</v>
      </c>
      <c r="B19333" s="275" t="s">
        <v>0</v>
      </c>
      <c r="C19333" s="1329" t="s">
        <v>10070</v>
      </c>
      <c r="D19333" s="514" t="s">
        <v>28</v>
      </c>
      <c r="E19333" s="673">
        <v>53.23</v>
      </c>
      <c r="F19333" s="761"/>
    </row>
    <row r="19334" spans="1:6" customFormat="1">
      <c r="A19334" s="514">
        <v>96861</v>
      </c>
      <c r="B19334" s="275" t="s">
        <v>0</v>
      </c>
      <c r="C19334" s="1329" t="s">
        <v>14037</v>
      </c>
      <c r="D19334" s="514" t="s">
        <v>28</v>
      </c>
      <c r="E19334" s="673">
        <v>39.18</v>
      </c>
      <c r="F19334" s="761"/>
    </row>
    <row r="19335" spans="1:6" customFormat="1">
      <c r="A19335" s="514">
        <v>96863</v>
      </c>
      <c r="B19335" s="275" t="s">
        <v>0</v>
      </c>
      <c r="C19335" s="1329" t="s">
        <v>10063</v>
      </c>
      <c r="D19335" s="514" t="s">
        <v>28</v>
      </c>
      <c r="E19335" s="673">
        <v>40.159999999999997</v>
      </c>
      <c r="F19335" s="761"/>
    </row>
    <row r="19336" spans="1:6" customFormat="1">
      <c r="A19336" s="514">
        <v>96865</v>
      </c>
      <c r="B19336" s="275" t="s">
        <v>0</v>
      </c>
      <c r="C19336" s="1329" t="s">
        <v>10065</v>
      </c>
      <c r="D19336" s="514" t="s">
        <v>28</v>
      </c>
      <c r="E19336" s="673">
        <v>47.39</v>
      </c>
      <c r="F19336" s="761"/>
    </row>
    <row r="19337" spans="1:6" customFormat="1">
      <c r="A19337" s="514">
        <v>96814</v>
      </c>
      <c r="B19337" s="275" t="s">
        <v>0</v>
      </c>
      <c r="C19337" s="1329" t="s">
        <v>10022</v>
      </c>
      <c r="D19337" s="514" t="s">
        <v>28</v>
      </c>
      <c r="E19337" s="673">
        <v>16.63</v>
      </c>
      <c r="F19337" s="761"/>
    </row>
    <row r="19338" spans="1:6" customFormat="1">
      <c r="A19338" s="514">
        <v>96818</v>
      </c>
      <c r="B19338" s="275" t="s">
        <v>0</v>
      </c>
      <c r="C19338" s="1329" t="s">
        <v>10026</v>
      </c>
      <c r="D19338" s="514" t="s">
        <v>28</v>
      </c>
      <c r="E19338" s="673">
        <v>22.37</v>
      </c>
      <c r="F19338" s="761"/>
    </row>
    <row r="19339" spans="1:6" customFormat="1">
      <c r="A19339" s="514">
        <v>96819</v>
      </c>
      <c r="B19339" s="275" t="s">
        <v>0</v>
      </c>
      <c r="C19339" s="1329" t="s">
        <v>10027</v>
      </c>
      <c r="D19339" s="514" t="s">
        <v>28</v>
      </c>
      <c r="E19339" s="673">
        <v>23.98</v>
      </c>
      <c r="F19339" s="761"/>
    </row>
    <row r="19340" spans="1:6" customFormat="1">
      <c r="A19340" s="514">
        <v>96822</v>
      </c>
      <c r="B19340" s="275" t="s">
        <v>0</v>
      </c>
      <c r="C19340" s="1329" t="s">
        <v>10030</v>
      </c>
      <c r="D19340" s="514" t="s">
        <v>28</v>
      </c>
      <c r="E19340" s="673">
        <v>31.48</v>
      </c>
      <c r="F19340" s="761"/>
    </row>
    <row r="19341" spans="1:6" customFormat="1">
      <c r="A19341" s="514">
        <v>96808</v>
      </c>
      <c r="B19341" s="275" t="s">
        <v>0</v>
      </c>
      <c r="C19341" s="1329" t="s">
        <v>10016</v>
      </c>
      <c r="D19341" s="514" t="s">
        <v>28</v>
      </c>
      <c r="E19341" s="673">
        <v>17.64</v>
      </c>
      <c r="F19341" s="761"/>
    </row>
    <row r="19342" spans="1:6" customFormat="1">
      <c r="A19342" s="514">
        <v>96811</v>
      </c>
      <c r="B19342" s="275" t="s">
        <v>0</v>
      </c>
      <c r="C19342" s="1329" t="s">
        <v>10019</v>
      </c>
      <c r="D19342" s="514" t="s">
        <v>28</v>
      </c>
      <c r="E19342" s="673">
        <v>22.28</v>
      </c>
      <c r="F19342" s="761"/>
    </row>
    <row r="19343" spans="1:6" customFormat="1">
      <c r="A19343" s="514">
        <v>96815</v>
      </c>
      <c r="B19343" s="275" t="s">
        <v>0</v>
      </c>
      <c r="C19343" s="1329" t="s">
        <v>10023</v>
      </c>
      <c r="D19343" s="514" t="s">
        <v>28</v>
      </c>
      <c r="E19343" s="673">
        <v>34.57</v>
      </c>
      <c r="F19343" s="761"/>
    </row>
    <row r="19344" spans="1:6" customFormat="1">
      <c r="A19344" s="514">
        <v>96820</v>
      </c>
      <c r="B19344" s="275" t="s">
        <v>0</v>
      </c>
      <c r="C19344" s="1329" t="s">
        <v>10028</v>
      </c>
      <c r="D19344" s="514" t="s">
        <v>28</v>
      </c>
      <c r="E19344" s="673">
        <v>41.57</v>
      </c>
      <c r="F19344" s="761"/>
    </row>
    <row r="19345" spans="1:6" customFormat="1">
      <c r="A19345" s="514">
        <v>96702</v>
      </c>
      <c r="B19345" s="275" t="s">
        <v>0</v>
      </c>
      <c r="C19345" s="1329" t="s">
        <v>25252</v>
      </c>
      <c r="D19345" s="514" t="s">
        <v>28</v>
      </c>
      <c r="E19345" s="673">
        <v>12.29</v>
      </c>
      <c r="F19345" s="761"/>
    </row>
    <row r="19346" spans="1:6" customFormat="1">
      <c r="A19346" s="514">
        <v>96662</v>
      </c>
      <c r="B19346" s="275" t="s">
        <v>0</v>
      </c>
      <c r="C19346" s="1329" t="s">
        <v>25253</v>
      </c>
      <c r="D19346" s="514" t="s">
        <v>28</v>
      </c>
      <c r="E19346" s="673">
        <v>9.8800000000000008</v>
      </c>
      <c r="F19346" s="761"/>
    </row>
    <row r="19347" spans="1:6" customFormat="1">
      <c r="A19347" s="514">
        <v>96704</v>
      </c>
      <c r="B19347" s="275" t="s">
        <v>0</v>
      </c>
      <c r="C19347" s="1329" t="s">
        <v>25254</v>
      </c>
      <c r="D19347" s="514" t="s">
        <v>28</v>
      </c>
      <c r="E19347" s="673">
        <v>21.42</v>
      </c>
      <c r="F19347" s="761"/>
    </row>
    <row r="19348" spans="1:6" customFormat="1">
      <c r="A19348" s="514">
        <v>96664</v>
      </c>
      <c r="B19348" s="275" t="s">
        <v>0</v>
      </c>
      <c r="C19348" s="1329" t="s">
        <v>25255</v>
      </c>
      <c r="D19348" s="514" t="s">
        <v>28</v>
      </c>
      <c r="E19348" s="673">
        <v>18.350000000000001</v>
      </c>
      <c r="F19348" s="761"/>
    </row>
    <row r="19349" spans="1:6" customFormat="1">
      <c r="A19349" s="514">
        <v>104191</v>
      </c>
      <c r="B19349" s="275" t="s">
        <v>0</v>
      </c>
      <c r="C19349" s="1329" t="s">
        <v>10225</v>
      </c>
      <c r="D19349" s="514" t="s">
        <v>28</v>
      </c>
      <c r="E19349" s="673">
        <v>11.11</v>
      </c>
      <c r="F19349" s="761"/>
    </row>
    <row r="19350" spans="1:6" customFormat="1">
      <c r="A19350" s="514">
        <v>96700</v>
      </c>
      <c r="B19350" s="275" t="s">
        <v>0</v>
      </c>
      <c r="C19350" s="1329" t="s">
        <v>25256</v>
      </c>
      <c r="D19350" s="514" t="s">
        <v>28</v>
      </c>
      <c r="E19350" s="673">
        <v>17.760000000000002</v>
      </c>
      <c r="F19350" s="761"/>
    </row>
    <row r="19351" spans="1:6" customFormat="1">
      <c r="A19351" s="514">
        <v>96658</v>
      </c>
      <c r="B19351" s="275" t="s">
        <v>0</v>
      </c>
      <c r="C19351" s="1329" t="s">
        <v>25257</v>
      </c>
      <c r="D19351" s="514" t="s">
        <v>28</v>
      </c>
      <c r="E19351" s="673">
        <v>15.94</v>
      </c>
      <c r="F19351" s="761"/>
    </row>
    <row r="19352" spans="1:6" customFormat="1">
      <c r="A19352" s="514">
        <v>96641</v>
      </c>
      <c r="B19352" s="275" t="s">
        <v>0</v>
      </c>
      <c r="C19352" s="1329" t="s">
        <v>25258</v>
      </c>
      <c r="D19352" s="514" t="s">
        <v>28</v>
      </c>
      <c r="E19352" s="673">
        <v>18.190000000000001</v>
      </c>
      <c r="F19352" s="761"/>
    </row>
    <row r="19353" spans="1:6" customFormat="1">
      <c r="A19353" s="514">
        <v>96661</v>
      </c>
      <c r="B19353" s="275" t="s">
        <v>0</v>
      </c>
      <c r="C19353" s="1329" t="s">
        <v>25259</v>
      </c>
      <c r="D19353" s="514" t="s">
        <v>28</v>
      </c>
      <c r="E19353" s="673">
        <v>33.42</v>
      </c>
      <c r="F19353" s="761"/>
    </row>
    <row r="19354" spans="1:6" customFormat="1">
      <c r="A19354" s="514">
        <v>96699</v>
      </c>
      <c r="B19354" s="275" t="s">
        <v>0</v>
      </c>
      <c r="C19354" s="1329" t="s">
        <v>25260</v>
      </c>
      <c r="D19354" s="514" t="s">
        <v>28</v>
      </c>
      <c r="E19354" s="673">
        <v>26.71</v>
      </c>
      <c r="F19354" s="761"/>
    </row>
    <row r="19355" spans="1:6" customFormat="1">
      <c r="A19355" s="514">
        <v>96657</v>
      </c>
      <c r="B19355" s="275" t="s">
        <v>0</v>
      </c>
      <c r="C19355" s="1329" t="s">
        <v>25261</v>
      </c>
      <c r="D19355" s="514" t="s">
        <v>28</v>
      </c>
      <c r="E19355" s="673">
        <v>24.89</v>
      </c>
      <c r="F19355" s="761"/>
    </row>
    <row r="19356" spans="1:6" customFormat="1">
      <c r="A19356" s="514">
        <v>96640</v>
      </c>
      <c r="B19356" s="275" t="s">
        <v>0</v>
      </c>
      <c r="C19356" s="1329" t="s">
        <v>25262</v>
      </c>
      <c r="D19356" s="514" t="s">
        <v>28</v>
      </c>
      <c r="E19356" s="673">
        <v>27.14</v>
      </c>
      <c r="F19356" s="761"/>
    </row>
    <row r="19357" spans="1:6" customFormat="1">
      <c r="A19357" s="514">
        <v>96660</v>
      </c>
      <c r="B19357" s="275" t="s">
        <v>0</v>
      </c>
      <c r="C19357" s="1329" t="s">
        <v>25263</v>
      </c>
      <c r="D19357" s="514" t="s">
        <v>28</v>
      </c>
      <c r="E19357" s="673">
        <v>33.74</v>
      </c>
      <c r="F19357" s="761"/>
    </row>
    <row r="19358" spans="1:6" customFormat="1">
      <c r="A19358" s="514">
        <v>104196</v>
      </c>
      <c r="B19358" s="275" t="s">
        <v>0</v>
      </c>
      <c r="C19358" s="1329" t="s">
        <v>10228</v>
      </c>
      <c r="D19358" s="514" t="s">
        <v>28</v>
      </c>
      <c r="E19358" s="673">
        <v>16.84</v>
      </c>
      <c r="F19358" s="761"/>
    </row>
    <row r="19359" spans="1:6" customFormat="1">
      <c r="A19359" s="514">
        <v>104197</v>
      </c>
      <c r="B19359" s="275" t="s">
        <v>0</v>
      </c>
      <c r="C19359" s="1329" t="s">
        <v>10229</v>
      </c>
      <c r="D19359" s="514" t="s">
        <v>28</v>
      </c>
      <c r="E19359" s="673">
        <v>31.8</v>
      </c>
      <c r="F19359" s="761"/>
    </row>
    <row r="19360" spans="1:6" customFormat="1">
      <c r="A19360" s="514">
        <v>104198</v>
      </c>
      <c r="B19360" s="275" t="s">
        <v>0</v>
      </c>
      <c r="C19360" s="1329" t="s">
        <v>10230</v>
      </c>
      <c r="D19360" s="514" t="s">
        <v>28</v>
      </c>
      <c r="E19360" s="673">
        <v>8.2899999999999991</v>
      </c>
      <c r="F19360" s="761"/>
    </row>
    <row r="19361" spans="1:6" customFormat="1">
      <c r="A19361" s="514">
        <v>96685</v>
      </c>
      <c r="B19361" s="275" t="s">
        <v>0</v>
      </c>
      <c r="C19361" s="1329" t="s">
        <v>25264</v>
      </c>
      <c r="D19361" s="514" t="s">
        <v>28</v>
      </c>
      <c r="E19361" s="673">
        <v>12.68</v>
      </c>
      <c r="F19361" s="761"/>
    </row>
    <row r="19362" spans="1:6" customFormat="1">
      <c r="A19362" s="514">
        <v>96651</v>
      </c>
      <c r="B19362" s="275" t="s">
        <v>0</v>
      </c>
      <c r="C19362" s="1329" t="s">
        <v>25265</v>
      </c>
      <c r="D19362" s="514" t="s">
        <v>28</v>
      </c>
      <c r="E19362" s="673">
        <v>9.9600000000000009</v>
      </c>
      <c r="F19362" s="761"/>
    </row>
    <row r="19363" spans="1:6" customFormat="1">
      <c r="A19363" s="514">
        <v>96638</v>
      </c>
      <c r="B19363" s="275" t="s">
        <v>0</v>
      </c>
      <c r="C19363" s="1329" t="s">
        <v>25266</v>
      </c>
      <c r="D19363" s="514" t="s">
        <v>28</v>
      </c>
      <c r="E19363" s="673">
        <v>17.53</v>
      </c>
      <c r="F19363" s="761"/>
    </row>
    <row r="19364" spans="1:6" customFormat="1">
      <c r="A19364" s="514">
        <v>96687</v>
      </c>
      <c r="B19364" s="275" t="s">
        <v>0</v>
      </c>
      <c r="C19364" s="1329" t="s">
        <v>25267</v>
      </c>
      <c r="D19364" s="514" t="s">
        <v>28</v>
      </c>
      <c r="E19364" s="673">
        <v>19.260000000000002</v>
      </c>
      <c r="F19364" s="761"/>
    </row>
    <row r="19365" spans="1:6" customFormat="1">
      <c r="A19365" s="514">
        <v>96653</v>
      </c>
      <c r="B19365" s="275" t="s">
        <v>0</v>
      </c>
      <c r="C19365" s="1329" t="s">
        <v>10007</v>
      </c>
      <c r="D19365" s="514" t="s">
        <v>28</v>
      </c>
      <c r="E19365" s="673">
        <v>14.77</v>
      </c>
      <c r="F19365" s="761"/>
    </row>
    <row r="19366" spans="1:6" customFormat="1">
      <c r="A19366" s="514">
        <v>96689</v>
      </c>
      <c r="B19366" s="275" t="s">
        <v>0</v>
      </c>
      <c r="C19366" s="1329" t="s">
        <v>25268</v>
      </c>
      <c r="D19366" s="514" t="s">
        <v>28</v>
      </c>
      <c r="E19366" s="673">
        <v>28.93</v>
      </c>
      <c r="F19366" s="761"/>
    </row>
    <row r="19367" spans="1:6" customFormat="1">
      <c r="A19367" s="514">
        <v>96655</v>
      </c>
      <c r="B19367" s="275" t="s">
        <v>0</v>
      </c>
      <c r="C19367" s="1329" t="s">
        <v>10009</v>
      </c>
      <c r="D19367" s="514" t="s">
        <v>28</v>
      </c>
      <c r="E19367" s="673">
        <v>22.45</v>
      </c>
      <c r="F19367" s="761"/>
    </row>
    <row r="19368" spans="1:6" customFormat="1">
      <c r="A19368" s="514">
        <v>96691</v>
      </c>
      <c r="B19368" s="275" t="s">
        <v>0</v>
      </c>
      <c r="C19368" s="1329" t="s">
        <v>25269</v>
      </c>
      <c r="D19368" s="514" t="s">
        <v>28</v>
      </c>
      <c r="E19368" s="673">
        <v>41.26</v>
      </c>
      <c r="F19368" s="761"/>
    </row>
    <row r="19369" spans="1:6" customFormat="1">
      <c r="A19369" s="514">
        <v>96693</v>
      </c>
      <c r="B19369" s="275" t="s">
        <v>0</v>
      </c>
      <c r="C19369" s="1329" t="s">
        <v>25270</v>
      </c>
      <c r="D19369" s="514" t="s">
        <v>28</v>
      </c>
      <c r="E19369" s="673">
        <v>61.63</v>
      </c>
      <c r="F19369" s="761"/>
    </row>
    <row r="19370" spans="1:6" customFormat="1">
      <c r="A19370" s="514">
        <v>96695</v>
      </c>
      <c r="B19370" s="275" t="s">
        <v>0</v>
      </c>
      <c r="C19370" s="1329" t="s">
        <v>25271</v>
      </c>
      <c r="D19370" s="514" t="s">
        <v>28</v>
      </c>
      <c r="E19370" s="673">
        <v>105.84</v>
      </c>
      <c r="F19370" s="761"/>
    </row>
    <row r="19371" spans="1:6" customFormat="1">
      <c r="A19371" s="514">
        <v>104193</v>
      </c>
      <c r="B19371" s="275" t="s">
        <v>0</v>
      </c>
      <c r="C19371" s="1329" t="s">
        <v>10227</v>
      </c>
      <c r="D19371" s="514" t="s">
        <v>28</v>
      </c>
      <c r="E19371" s="673">
        <v>175.19</v>
      </c>
      <c r="F19371" s="761"/>
    </row>
    <row r="19372" spans="1:6" customFormat="1">
      <c r="A19372" s="514">
        <v>96697</v>
      </c>
      <c r="B19372" s="275" t="s">
        <v>0</v>
      </c>
      <c r="C19372" s="1329" t="s">
        <v>25272</v>
      </c>
      <c r="D19372" s="514" t="s">
        <v>28</v>
      </c>
      <c r="E19372" s="673">
        <v>353.29</v>
      </c>
      <c r="F19372" s="761"/>
    </row>
    <row r="19373" spans="1:6" customFormat="1">
      <c r="A19373" s="514">
        <v>104199</v>
      </c>
      <c r="B19373" s="275" t="s">
        <v>0</v>
      </c>
      <c r="C19373" s="1329" t="s">
        <v>10231</v>
      </c>
      <c r="D19373" s="514" t="s">
        <v>28</v>
      </c>
      <c r="E19373" s="673">
        <v>8.0399999999999991</v>
      </c>
      <c r="F19373" s="761"/>
    </row>
    <row r="19374" spans="1:6" customFormat="1">
      <c r="A19374" s="514">
        <v>96684</v>
      </c>
      <c r="B19374" s="275" t="s">
        <v>0</v>
      </c>
      <c r="C19374" s="1329" t="s">
        <v>25273</v>
      </c>
      <c r="D19374" s="514" t="s">
        <v>28</v>
      </c>
      <c r="E19374" s="673">
        <v>12.26</v>
      </c>
      <c r="F19374" s="761"/>
    </row>
    <row r="19375" spans="1:6" customFormat="1">
      <c r="A19375" s="514">
        <v>96650</v>
      </c>
      <c r="B19375" s="275" t="s">
        <v>0</v>
      </c>
      <c r="C19375" s="1329" t="s">
        <v>25274</v>
      </c>
      <c r="D19375" s="514" t="s">
        <v>28</v>
      </c>
      <c r="E19375" s="673">
        <v>9.5399999999999991</v>
      </c>
      <c r="F19375" s="761"/>
    </row>
    <row r="19376" spans="1:6" customFormat="1">
      <c r="A19376" s="514">
        <v>96637</v>
      </c>
      <c r="B19376" s="275" t="s">
        <v>0</v>
      </c>
      <c r="C19376" s="1329" t="s">
        <v>25275</v>
      </c>
      <c r="D19376" s="514" t="s">
        <v>28</v>
      </c>
      <c r="E19376" s="673">
        <v>17.11</v>
      </c>
      <c r="F19376" s="761"/>
    </row>
    <row r="19377" spans="1:6" customFormat="1">
      <c r="A19377" s="514">
        <v>96686</v>
      </c>
      <c r="B19377" s="275" t="s">
        <v>0</v>
      </c>
      <c r="C19377" s="1329" t="s">
        <v>25276</v>
      </c>
      <c r="D19377" s="514" t="s">
        <v>28</v>
      </c>
      <c r="E19377" s="673">
        <v>15.78</v>
      </c>
      <c r="F19377" s="761"/>
    </row>
    <row r="19378" spans="1:6" customFormat="1">
      <c r="A19378" s="514">
        <v>96652</v>
      </c>
      <c r="B19378" s="275" t="s">
        <v>0</v>
      </c>
      <c r="C19378" s="1329" t="s">
        <v>10006</v>
      </c>
      <c r="D19378" s="514" t="s">
        <v>28</v>
      </c>
      <c r="E19378" s="673">
        <v>11.29</v>
      </c>
      <c r="F19378" s="761"/>
    </row>
    <row r="19379" spans="1:6" customFormat="1">
      <c r="A19379" s="514">
        <v>96688</v>
      </c>
      <c r="B19379" s="275" t="s">
        <v>0</v>
      </c>
      <c r="C19379" s="1329" t="s">
        <v>25277</v>
      </c>
      <c r="D19379" s="514" t="s">
        <v>28</v>
      </c>
      <c r="E19379" s="673">
        <v>23.27</v>
      </c>
      <c r="F19379" s="761"/>
    </row>
    <row r="19380" spans="1:6" customFormat="1">
      <c r="A19380" s="514">
        <v>96654</v>
      </c>
      <c r="B19380" s="275" t="s">
        <v>0</v>
      </c>
      <c r="C19380" s="1329" t="s">
        <v>10008</v>
      </c>
      <c r="D19380" s="514" t="s">
        <v>28</v>
      </c>
      <c r="E19380" s="673">
        <v>16.79</v>
      </c>
      <c r="F19380" s="761"/>
    </row>
    <row r="19381" spans="1:6" customFormat="1">
      <c r="A19381" s="514">
        <v>96690</v>
      </c>
      <c r="B19381" s="275" t="s">
        <v>0</v>
      </c>
      <c r="C19381" s="1329" t="s">
        <v>25278</v>
      </c>
      <c r="D19381" s="514" t="s">
        <v>28</v>
      </c>
      <c r="E19381" s="673">
        <v>32.31</v>
      </c>
      <c r="F19381" s="761"/>
    </row>
    <row r="19382" spans="1:6" customFormat="1">
      <c r="A19382" s="514">
        <v>96692</v>
      </c>
      <c r="B19382" s="275" t="s">
        <v>0</v>
      </c>
      <c r="C19382" s="1329" t="s">
        <v>25279</v>
      </c>
      <c r="D19382" s="514" t="s">
        <v>28</v>
      </c>
      <c r="E19382" s="673">
        <v>45.65</v>
      </c>
      <c r="F19382" s="761"/>
    </row>
    <row r="19383" spans="1:6" customFormat="1">
      <c r="A19383" s="514">
        <v>96694</v>
      </c>
      <c r="B19383" s="275" t="s">
        <v>0</v>
      </c>
      <c r="C19383" s="1329" t="s">
        <v>25280</v>
      </c>
      <c r="D19383" s="514" t="s">
        <v>28</v>
      </c>
      <c r="E19383" s="673">
        <v>96.1</v>
      </c>
      <c r="F19383" s="761"/>
    </row>
    <row r="19384" spans="1:6" customFormat="1">
      <c r="A19384" s="514">
        <v>96696</v>
      </c>
      <c r="B19384" s="275" t="s">
        <v>0</v>
      </c>
      <c r="C19384" s="1329" t="s">
        <v>25281</v>
      </c>
      <c r="D19384" s="514" t="s">
        <v>28</v>
      </c>
      <c r="E19384" s="673">
        <v>119.94</v>
      </c>
      <c r="F19384" s="761"/>
    </row>
    <row r="19385" spans="1:6" customFormat="1">
      <c r="A19385" s="514">
        <v>96709</v>
      </c>
      <c r="B19385" s="275" t="s">
        <v>0</v>
      </c>
      <c r="C19385" s="1329" t="s">
        <v>25282</v>
      </c>
      <c r="D19385" s="514" t="s">
        <v>28</v>
      </c>
      <c r="E19385" s="673">
        <v>116.65</v>
      </c>
      <c r="F19385" s="761"/>
    </row>
    <row r="19386" spans="1:6" customFormat="1">
      <c r="A19386" s="514">
        <v>104200</v>
      </c>
      <c r="B19386" s="275" t="s">
        <v>0</v>
      </c>
      <c r="C19386" s="1329" t="s">
        <v>10232</v>
      </c>
      <c r="D19386" s="514" t="s">
        <v>28</v>
      </c>
      <c r="E19386" s="673">
        <v>6.54</v>
      </c>
      <c r="F19386" s="761"/>
    </row>
    <row r="19387" spans="1:6" customFormat="1">
      <c r="A19387" s="514">
        <v>96698</v>
      </c>
      <c r="B19387" s="275" t="s">
        <v>0</v>
      </c>
      <c r="C19387" s="1329" t="s">
        <v>25283</v>
      </c>
      <c r="D19387" s="514" t="s">
        <v>28</v>
      </c>
      <c r="E19387" s="673">
        <v>8.68</v>
      </c>
      <c r="F19387" s="761"/>
    </row>
    <row r="19388" spans="1:6" customFormat="1">
      <c r="A19388" s="514">
        <v>96656</v>
      </c>
      <c r="B19388" s="275" t="s">
        <v>0</v>
      </c>
      <c r="C19388" s="1329" t="s">
        <v>25284</v>
      </c>
      <c r="D19388" s="514" t="s">
        <v>28</v>
      </c>
      <c r="E19388" s="673">
        <v>6.86</v>
      </c>
      <c r="F19388" s="761"/>
    </row>
    <row r="19389" spans="1:6" customFormat="1">
      <c r="A19389" s="514">
        <v>96639</v>
      </c>
      <c r="B19389" s="275" t="s">
        <v>0</v>
      </c>
      <c r="C19389" s="1329" t="s">
        <v>25285</v>
      </c>
      <c r="D19389" s="514" t="s">
        <v>28</v>
      </c>
      <c r="E19389" s="673">
        <v>11.9</v>
      </c>
      <c r="F19389" s="761"/>
    </row>
    <row r="19390" spans="1:6" customFormat="1">
      <c r="A19390" s="514">
        <v>96701</v>
      </c>
      <c r="B19390" s="275" t="s">
        <v>0</v>
      </c>
      <c r="C19390" s="1329" t="s">
        <v>25286</v>
      </c>
      <c r="D19390" s="514" t="s">
        <v>28</v>
      </c>
      <c r="E19390" s="673">
        <v>11.9</v>
      </c>
      <c r="F19390" s="761"/>
    </row>
    <row r="19391" spans="1:6" customFormat="1">
      <c r="A19391" s="514">
        <v>96659</v>
      </c>
      <c r="B19391" s="275" t="s">
        <v>0</v>
      </c>
      <c r="C19391" s="1329" t="s">
        <v>25287</v>
      </c>
      <c r="D19391" s="514" t="s">
        <v>28</v>
      </c>
      <c r="E19391" s="673">
        <v>8.91</v>
      </c>
      <c r="F19391" s="761"/>
    </row>
    <row r="19392" spans="1:6" customFormat="1">
      <c r="A19392" s="514">
        <v>96703</v>
      </c>
      <c r="B19392" s="275" t="s">
        <v>0</v>
      </c>
      <c r="C19392" s="1329" t="s">
        <v>25288</v>
      </c>
      <c r="D19392" s="514" t="s">
        <v>28</v>
      </c>
      <c r="E19392" s="673">
        <v>21.04</v>
      </c>
      <c r="F19392" s="761"/>
    </row>
    <row r="19393" spans="1:6" customFormat="1">
      <c r="A19393" s="514">
        <v>96663</v>
      </c>
      <c r="B19393" s="275" t="s">
        <v>0</v>
      </c>
      <c r="C19393" s="1329" t="s">
        <v>25289</v>
      </c>
      <c r="D19393" s="514" t="s">
        <v>28</v>
      </c>
      <c r="E19393" s="673">
        <v>16.72</v>
      </c>
      <c r="F19393" s="761"/>
    </row>
    <row r="19394" spans="1:6" customFormat="1">
      <c r="A19394" s="514">
        <v>96705</v>
      </c>
      <c r="B19394" s="275" t="s">
        <v>0</v>
      </c>
      <c r="C19394" s="1329" t="s">
        <v>25290</v>
      </c>
      <c r="D19394" s="514" t="s">
        <v>28</v>
      </c>
      <c r="E19394" s="673">
        <v>25.54</v>
      </c>
      <c r="F19394" s="761"/>
    </row>
    <row r="19395" spans="1:6" customFormat="1">
      <c r="A19395" s="514">
        <v>96706</v>
      </c>
      <c r="B19395" s="275" t="s">
        <v>0</v>
      </c>
      <c r="C19395" s="1329" t="s">
        <v>25291</v>
      </c>
      <c r="D19395" s="514" t="s">
        <v>28</v>
      </c>
      <c r="E19395" s="673">
        <v>37.72</v>
      </c>
      <c r="F19395" s="761"/>
    </row>
    <row r="19396" spans="1:6" customFormat="1">
      <c r="A19396" s="514">
        <v>96707</v>
      </c>
      <c r="B19396" s="275" t="s">
        <v>0</v>
      </c>
      <c r="C19396" s="1329" t="s">
        <v>25292</v>
      </c>
      <c r="D19396" s="514" t="s">
        <v>28</v>
      </c>
      <c r="E19396" s="673">
        <v>60.45</v>
      </c>
      <c r="F19396" s="761"/>
    </row>
    <row r="19397" spans="1:6" customFormat="1">
      <c r="A19397" s="514">
        <v>96708</v>
      </c>
      <c r="B19397" s="275" t="s">
        <v>0</v>
      </c>
      <c r="C19397" s="1329" t="s">
        <v>25293</v>
      </c>
      <c r="D19397" s="514" t="s">
        <v>28</v>
      </c>
      <c r="E19397" s="673">
        <v>91.45</v>
      </c>
      <c r="F19397" s="761"/>
    </row>
    <row r="19398" spans="1:6" customFormat="1">
      <c r="A19398" s="514">
        <v>96675</v>
      </c>
      <c r="B19398" s="275" t="s">
        <v>0</v>
      </c>
      <c r="C19398" s="1329" t="s">
        <v>25294</v>
      </c>
      <c r="D19398" s="514" t="s">
        <v>5</v>
      </c>
      <c r="E19398" s="673">
        <v>163.84</v>
      </c>
      <c r="F19398" s="761"/>
    </row>
    <row r="19399" spans="1:6" customFormat="1">
      <c r="A19399" s="514">
        <v>96683</v>
      </c>
      <c r="B19399" s="275" t="s">
        <v>0</v>
      </c>
      <c r="C19399" s="1329" t="s">
        <v>25295</v>
      </c>
      <c r="D19399" s="514" t="s">
        <v>5</v>
      </c>
      <c r="E19399" s="673">
        <v>318.14</v>
      </c>
      <c r="F19399" s="761"/>
    </row>
    <row r="19400" spans="1:6" customFormat="1">
      <c r="A19400" s="514">
        <v>104194</v>
      </c>
      <c r="B19400" s="275" t="s">
        <v>0</v>
      </c>
      <c r="C19400" s="1329" t="s">
        <v>9626</v>
      </c>
      <c r="D19400" s="514" t="s">
        <v>5</v>
      </c>
      <c r="E19400" s="673">
        <v>23.4</v>
      </c>
      <c r="F19400" s="761"/>
    </row>
    <row r="19401" spans="1:6" customFormat="1">
      <c r="A19401" s="514">
        <v>104195</v>
      </c>
      <c r="B19401" s="275" t="s">
        <v>0</v>
      </c>
      <c r="C19401" s="1329" t="s">
        <v>9627</v>
      </c>
      <c r="D19401" s="514" t="s">
        <v>5</v>
      </c>
      <c r="E19401" s="673">
        <v>24.84</v>
      </c>
      <c r="F19401" s="761"/>
    </row>
    <row r="19402" spans="1:6" customFormat="1">
      <c r="A19402" s="514">
        <v>96668</v>
      </c>
      <c r="B19402" s="275" t="s">
        <v>0</v>
      </c>
      <c r="C19402" s="1329" t="s">
        <v>25296</v>
      </c>
      <c r="D19402" s="514" t="s">
        <v>5</v>
      </c>
      <c r="E19402" s="673">
        <v>18.8</v>
      </c>
      <c r="F19402" s="761"/>
    </row>
    <row r="19403" spans="1:6" customFormat="1">
      <c r="A19403" s="514">
        <v>96644</v>
      </c>
      <c r="B19403" s="275" t="s">
        <v>0</v>
      </c>
      <c r="C19403" s="1329" t="s">
        <v>25297</v>
      </c>
      <c r="D19403" s="514" t="s">
        <v>5</v>
      </c>
      <c r="E19403" s="673">
        <v>24.23</v>
      </c>
      <c r="F19403" s="761"/>
    </row>
    <row r="19404" spans="1:6" customFormat="1">
      <c r="A19404" s="514">
        <v>96635</v>
      </c>
      <c r="B19404" s="275" t="s">
        <v>0</v>
      </c>
      <c r="C19404" s="1329" t="s">
        <v>25298</v>
      </c>
      <c r="D19404" s="514" t="s">
        <v>5</v>
      </c>
      <c r="E19404" s="673">
        <v>44.62</v>
      </c>
      <c r="F19404" s="761"/>
    </row>
    <row r="19405" spans="1:6" customFormat="1">
      <c r="A19405" s="514">
        <v>96636</v>
      </c>
      <c r="B19405" s="275" t="s">
        <v>0</v>
      </c>
      <c r="C19405" s="1329" t="s">
        <v>25299</v>
      </c>
      <c r="D19405" s="514" t="s">
        <v>5</v>
      </c>
      <c r="E19405" s="673">
        <v>47.27</v>
      </c>
      <c r="F19405" s="761"/>
    </row>
    <row r="19406" spans="1:6" customFormat="1">
      <c r="A19406" s="514">
        <v>96676</v>
      </c>
      <c r="B19406" s="275" t="s">
        <v>0</v>
      </c>
      <c r="C19406" s="1329" t="s">
        <v>25300</v>
      </c>
      <c r="D19406" s="514" t="s">
        <v>5</v>
      </c>
      <c r="E19406" s="673">
        <v>23.8</v>
      </c>
      <c r="F19406" s="761"/>
    </row>
    <row r="19407" spans="1:6" customFormat="1">
      <c r="A19407" s="514">
        <v>96647</v>
      </c>
      <c r="B19407" s="275" t="s">
        <v>0</v>
      </c>
      <c r="C19407" s="1329" t="s">
        <v>25301</v>
      </c>
      <c r="D19407" s="514" t="s">
        <v>5</v>
      </c>
      <c r="E19407" s="673">
        <v>26.29</v>
      </c>
      <c r="F19407" s="761"/>
    </row>
    <row r="19408" spans="1:6" customFormat="1">
      <c r="A19408" s="514">
        <v>96669</v>
      </c>
      <c r="B19408" s="275" t="s">
        <v>0</v>
      </c>
      <c r="C19408" s="1329" t="s">
        <v>25302</v>
      </c>
      <c r="D19408" s="514" t="s">
        <v>5</v>
      </c>
      <c r="E19408" s="673">
        <v>18.59</v>
      </c>
      <c r="F19408" s="761"/>
    </row>
    <row r="19409" spans="1:6" customFormat="1">
      <c r="A19409" s="514">
        <v>96645</v>
      </c>
      <c r="B19409" s="275" t="s">
        <v>0</v>
      </c>
      <c r="C19409" s="1329" t="s">
        <v>25303</v>
      </c>
      <c r="D19409" s="514" t="s">
        <v>5</v>
      </c>
      <c r="E19409" s="673">
        <v>21.48</v>
      </c>
      <c r="F19409" s="761"/>
    </row>
    <row r="19410" spans="1:6" customFormat="1">
      <c r="A19410" s="514">
        <v>96677</v>
      </c>
      <c r="B19410" s="275" t="s">
        <v>0</v>
      </c>
      <c r="C19410" s="1329" t="s">
        <v>25304</v>
      </c>
      <c r="D19410" s="514" t="s">
        <v>5</v>
      </c>
      <c r="E19410" s="673">
        <v>30.98</v>
      </c>
      <c r="F19410" s="761"/>
    </row>
    <row r="19411" spans="1:6" customFormat="1">
      <c r="A19411" s="514">
        <v>96648</v>
      </c>
      <c r="B19411" s="275" t="s">
        <v>0</v>
      </c>
      <c r="C19411" s="1329" t="s">
        <v>25305</v>
      </c>
      <c r="D19411" s="514" t="s">
        <v>5</v>
      </c>
      <c r="E19411" s="673">
        <v>32.380000000000003</v>
      </c>
      <c r="F19411" s="761"/>
    </row>
    <row r="19412" spans="1:6" customFormat="1">
      <c r="A19412" s="514">
        <v>96670</v>
      </c>
      <c r="B19412" s="275" t="s">
        <v>0</v>
      </c>
      <c r="C19412" s="1329" t="s">
        <v>25306</v>
      </c>
      <c r="D19412" s="514" t="s">
        <v>5</v>
      </c>
      <c r="E19412" s="673">
        <v>24.14</v>
      </c>
      <c r="F19412" s="761"/>
    </row>
    <row r="19413" spans="1:6" customFormat="1">
      <c r="A19413" s="514">
        <v>96646</v>
      </c>
      <c r="B19413" s="275" t="s">
        <v>0</v>
      </c>
      <c r="C19413" s="1329" t="s">
        <v>25307</v>
      </c>
      <c r="D19413" s="514" t="s">
        <v>5</v>
      </c>
      <c r="E19413" s="673">
        <v>26.22</v>
      </c>
      <c r="F19413" s="761"/>
    </row>
    <row r="19414" spans="1:6" customFormat="1">
      <c r="A19414" s="514">
        <v>96678</v>
      </c>
      <c r="B19414" s="275" t="s">
        <v>0</v>
      </c>
      <c r="C19414" s="1329" t="s">
        <v>25308</v>
      </c>
      <c r="D19414" s="514" t="s">
        <v>5</v>
      </c>
      <c r="E19414" s="673">
        <v>42.61</v>
      </c>
      <c r="F19414" s="761"/>
    </row>
    <row r="19415" spans="1:6" customFormat="1">
      <c r="A19415" s="514">
        <v>96649</v>
      </c>
      <c r="B19415" s="275" t="s">
        <v>0</v>
      </c>
      <c r="C19415" s="1329" t="s">
        <v>25309</v>
      </c>
      <c r="D19415" s="514" t="s">
        <v>5</v>
      </c>
      <c r="E19415" s="673">
        <v>42.76</v>
      </c>
      <c r="F19415" s="761"/>
    </row>
    <row r="19416" spans="1:6" customFormat="1">
      <c r="A19416" s="514">
        <v>96671</v>
      </c>
      <c r="B19416" s="275" t="s">
        <v>0</v>
      </c>
      <c r="C19416" s="1329" t="s">
        <v>25310</v>
      </c>
      <c r="D19416" s="514" t="s">
        <v>5</v>
      </c>
      <c r="E19416" s="673">
        <v>36.49</v>
      </c>
      <c r="F19416" s="761"/>
    </row>
    <row r="19417" spans="1:6" customFormat="1">
      <c r="A19417" s="514">
        <v>96679</v>
      </c>
      <c r="B19417" s="275" t="s">
        <v>0</v>
      </c>
      <c r="C19417" s="1329" t="s">
        <v>25311</v>
      </c>
      <c r="D19417" s="514" t="s">
        <v>5</v>
      </c>
      <c r="E19417" s="673">
        <v>63.4</v>
      </c>
      <c r="F19417" s="761"/>
    </row>
    <row r="19418" spans="1:6" customFormat="1">
      <c r="A19418" s="514">
        <v>96672</v>
      </c>
      <c r="B19418" s="275" t="s">
        <v>0</v>
      </c>
      <c r="C19418" s="1329" t="s">
        <v>25312</v>
      </c>
      <c r="D19418" s="514" t="s">
        <v>5</v>
      </c>
      <c r="E19418" s="673">
        <v>55.46</v>
      </c>
      <c r="F19418" s="761"/>
    </row>
    <row r="19419" spans="1:6" customFormat="1">
      <c r="A19419" s="514">
        <v>96680</v>
      </c>
      <c r="B19419" s="275" t="s">
        <v>0</v>
      </c>
      <c r="C19419" s="1329" t="s">
        <v>25313</v>
      </c>
      <c r="D19419" s="514" t="s">
        <v>5</v>
      </c>
      <c r="E19419" s="673">
        <v>104.66</v>
      </c>
      <c r="F19419" s="761"/>
    </row>
    <row r="19420" spans="1:6" customFormat="1">
      <c r="A19420" s="514">
        <v>96673</v>
      </c>
      <c r="B19420" s="275" t="s">
        <v>0</v>
      </c>
      <c r="C19420" s="1329" t="s">
        <v>25314</v>
      </c>
      <c r="D19420" s="514" t="s">
        <v>5</v>
      </c>
      <c r="E19420" s="673">
        <v>69.900000000000006</v>
      </c>
      <c r="F19420" s="761"/>
    </row>
    <row r="19421" spans="1:6" customFormat="1">
      <c r="A19421" s="514">
        <v>96681</v>
      </c>
      <c r="B19421" s="275" t="s">
        <v>0</v>
      </c>
      <c r="C19421" s="1329" t="s">
        <v>25315</v>
      </c>
      <c r="D19421" s="514" t="s">
        <v>5</v>
      </c>
      <c r="E19421" s="673">
        <v>140.71</v>
      </c>
      <c r="F19421" s="761"/>
    </row>
    <row r="19422" spans="1:6" customFormat="1">
      <c r="A19422" s="514">
        <v>96674</v>
      </c>
      <c r="B19422" s="275" t="s">
        <v>0</v>
      </c>
      <c r="C19422" s="1329" t="s">
        <v>25316</v>
      </c>
      <c r="D19422" s="514" t="s">
        <v>5</v>
      </c>
      <c r="E19422" s="673">
        <v>112.8</v>
      </c>
      <c r="F19422" s="761"/>
    </row>
    <row r="19423" spans="1:6" customFormat="1">
      <c r="A19423" s="514">
        <v>96682</v>
      </c>
      <c r="B19423" s="275" t="s">
        <v>0</v>
      </c>
      <c r="C19423" s="1329" t="s">
        <v>25317</v>
      </c>
      <c r="D19423" s="514" t="s">
        <v>5</v>
      </c>
      <c r="E19423" s="673">
        <v>231.87</v>
      </c>
      <c r="F19423" s="761"/>
    </row>
    <row r="19424" spans="1:6" customFormat="1">
      <c r="A19424" s="514">
        <v>96643</v>
      </c>
      <c r="B19424" s="275" t="s">
        <v>0</v>
      </c>
      <c r="C19424" s="1329" t="s">
        <v>25318</v>
      </c>
      <c r="D19424" s="514" t="s">
        <v>28</v>
      </c>
      <c r="E19424" s="673">
        <v>47.63</v>
      </c>
      <c r="F19424" s="761"/>
    </row>
    <row r="19425" spans="1:6" customFormat="1">
      <c r="A19425" s="514">
        <v>104201</v>
      </c>
      <c r="B19425" s="275" t="s">
        <v>0</v>
      </c>
      <c r="C19425" s="1329" t="s">
        <v>10233</v>
      </c>
      <c r="D19425" s="514" t="s">
        <v>28</v>
      </c>
      <c r="E19425" s="673">
        <v>20.81</v>
      </c>
      <c r="F19425" s="761"/>
    </row>
    <row r="19426" spans="1:6" customFormat="1">
      <c r="A19426" s="514">
        <v>104192</v>
      </c>
      <c r="B19426" s="275" t="s">
        <v>0</v>
      </c>
      <c r="C19426" s="1329" t="s">
        <v>10226</v>
      </c>
      <c r="D19426" s="514" t="s">
        <v>28</v>
      </c>
      <c r="E19426" s="673">
        <v>30.72</v>
      </c>
      <c r="F19426" s="761"/>
    </row>
    <row r="19427" spans="1:6" customFormat="1">
      <c r="A19427" s="514">
        <v>104202</v>
      </c>
      <c r="B19427" s="275" t="s">
        <v>0</v>
      </c>
      <c r="C19427" s="1329" t="s">
        <v>10234</v>
      </c>
      <c r="D19427" s="514" t="s">
        <v>28</v>
      </c>
      <c r="E19427" s="673">
        <v>11.87</v>
      </c>
      <c r="F19427" s="761"/>
    </row>
    <row r="19428" spans="1:6" customFormat="1">
      <c r="A19428" s="514">
        <v>96717</v>
      </c>
      <c r="B19428" s="275" t="s">
        <v>0</v>
      </c>
      <c r="C19428" s="1329" t="s">
        <v>25319</v>
      </c>
      <c r="D19428" s="514" t="s">
        <v>28</v>
      </c>
      <c r="E19428" s="673">
        <v>321.98</v>
      </c>
      <c r="F19428" s="761"/>
    </row>
    <row r="19429" spans="1:6" customFormat="1">
      <c r="A19429" s="514">
        <v>96710</v>
      </c>
      <c r="B19429" s="275" t="s">
        <v>0</v>
      </c>
      <c r="C19429" s="1329" t="s">
        <v>25320</v>
      </c>
      <c r="D19429" s="514" t="s">
        <v>28</v>
      </c>
      <c r="E19429" s="673">
        <v>16.07</v>
      </c>
      <c r="F19429" s="761"/>
    </row>
    <row r="19430" spans="1:6" customFormat="1">
      <c r="A19430" s="514">
        <v>96665</v>
      </c>
      <c r="B19430" s="275" t="s">
        <v>0</v>
      </c>
      <c r="C19430" s="1329" t="s">
        <v>25321</v>
      </c>
      <c r="D19430" s="514" t="s">
        <v>28</v>
      </c>
      <c r="E19430" s="673">
        <v>12.43</v>
      </c>
      <c r="F19430" s="761"/>
    </row>
    <row r="19431" spans="1:6" customFormat="1">
      <c r="A19431" s="514">
        <v>96642</v>
      </c>
      <c r="B19431" s="275" t="s">
        <v>0</v>
      </c>
      <c r="C19431" s="1329" t="s">
        <v>25322</v>
      </c>
      <c r="D19431" s="514" t="s">
        <v>28</v>
      </c>
      <c r="E19431" s="673">
        <v>22.52</v>
      </c>
      <c r="F19431" s="761"/>
    </row>
    <row r="19432" spans="1:6" customFormat="1">
      <c r="A19432" s="514">
        <v>96711</v>
      </c>
      <c r="B19432" s="275" t="s">
        <v>0</v>
      </c>
      <c r="C19432" s="1329" t="s">
        <v>25323</v>
      </c>
      <c r="D19432" s="514" t="s">
        <v>28</v>
      </c>
      <c r="E19432" s="673">
        <v>23.75</v>
      </c>
      <c r="F19432" s="761"/>
    </row>
    <row r="19433" spans="1:6" customFormat="1">
      <c r="A19433" s="514">
        <v>96666</v>
      </c>
      <c r="B19433" s="275" t="s">
        <v>0</v>
      </c>
      <c r="C19433" s="1329" t="s">
        <v>25324</v>
      </c>
      <c r="D19433" s="514" t="s">
        <v>28</v>
      </c>
      <c r="E19433" s="673">
        <v>17.77</v>
      </c>
      <c r="F19433" s="761"/>
    </row>
    <row r="19434" spans="1:6" customFormat="1">
      <c r="A19434" s="514">
        <v>96712</v>
      </c>
      <c r="B19434" s="275" t="s">
        <v>0</v>
      </c>
      <c r="C19434" s="1329" t="s">
        <v>25325</v>
      </c>
      <c r="D19434" s="514" t="s">
        <v>28</v>
      </c>
      <c r="E19434" s="673">
        <v>33.64</v>
      </c>
      <c r="F19434" s="761"/>
    </row>
    <row r="19435" spans="1:6" customFormat="1">
      <c r="A19435" s="514">
        <v>96667</v>
      </c>
      <c r="B19435" s="275" t="s">
        <v>0</v>
      </c>
      <c r="C19435" s="1329" t="s">
        <v>25326</v>
      </c>
      <c r="D19435" s="514" t="s">
        <v>28</v>
      </c>
      <c r="E19435" s="673">
        <v>25.01</v>
      </c>
      <c r="F19435" s="761"/>
    </row>
    <row r="19436" spans="1:6" customFormat="1">
      <c r="A19436" s="514">
        <v>96713</v>
      </c>
      <c r="B19436" s="275" t="s">
        <v>0</v>
      </c>
      <c r="C19436" s="1329" t="s">
        <v>25327</v>
      </c>
      <c r="D19436" s="514" t="s">
        <v>28</v>
      </c>
      <c r="E19436" s="673">
        <v>51.39</v>
      </c>
      <c r="F19436" s="761"/>
    </row>
    <row r="19437" spans="1:6" customFormat="1">
      <c r="A19437" s="514">
        <v>96714</v>
      </c>
      <c r="B19437" s="275" t="s">
        <v>0</v>
      </c>
      <c r="C19437" s="1329" t="s">
        <v>25328</v>
      </c>
      <c r="D19437" s="514" t="s">
        <v>28</v>
      </c>
      <c r="E19437" s="673">
        <v>72.92</v>
      </c>
      <c r="F19437" s="761"/>
    </row>
    <row r="19438" spans="1:6" customFormat="1">
      <c r="A19438" s="514">
        <v>96715</v>
      </c>
      <c r="B19438" s="275" t="s">
        <v>0</v>
      </c>
      <c r="C19438" s="1329" t="s">
        <v>25329</v>
      </c>
      <c r="D19438" s="514" t="s">
        <v>28</v>
      </c>
      <c r="E19438" s="673">
        <v>129.25</v>
      </c>
      <c r="F19438" s="761"/>
    </row>
    <row r="19439" spans="1:6" customFormat="1">
      <c r="A19439" s="514">
        <v>96716</v>
      </c>
      <c r="B19439" s="275" t="s">
        <v>0</v>
      </c>
      <c r="C19439" s="1329" t="s">
        <v>25330</v>
      </c>
      <c r="D19439" s="514" t="s">
        <v>28</v>
      </c>
      <c r="E19439" s="673">
        <v>168.2</v>
      </c>
      <c r="F19439" s="761"/>
    </row>
    <row r="19440" spans="1:6" customFormat="1" ht="24.75">
      <c r="A19440" s="514">
        <v>104328</v>
      </c>
      <c r="B19440" s="275" t="s">
        <v>0</v>
      </c>
      <c r="C19440" s="1329" t="s">
        <v>10267</v>
      </c>
      <c r="D19440" s="514" t="s">
        <v>28</v>
      </c>
      <c r="E19440" s="673">
        <v>76.89</v>
      </c>
      <c r="F19440" s="761"/>
    </row>
    <row r="19441" spans="1:6" customFormat="1" ht="24.75">
      <c r="A19441" s="514">
        <v>104329</v>
      </c>
      <c r="B19441" s="275" t="s">
        <v>0</v>
      </c>
      <c r="C19441" s="1329" t="s">
        <v>10268</v>
      </c>
      <c r="D19441" s="514" t="s">
        <v>28</v>
      </c>
      <c r="E19441" s="673">
        <v>86.71</v>
      </c>
      <c r="F19441" s="761"/>
    </row>
    <row r="19442" spans="1:6" customFormat="1">
      <c r="A19442" s="514">
        <v>89707</v>
      </c>
      <c r="B19442" s="275" t="s">
        <v>0</v>
      </c>
      <c r="C19442" s="1329" t="s">
        <v>10261</v>
      </c>
      <c r="D19442" s="514" t="s">
        <v>28</v>
      </c>
      <c r="E19442" s="673">
        <v>53.3</v>
      </c>
      <c r="F19442" s="761"/>
    </row>
    <row r="19443" spans="1:6" customFormat="1">
      <c r="A19443" s="514">
        <v>89708</v>
      </c>
      <c r="B19443" s="275" t="s">
        <v>0</v>
      </c>
      <c r="C19443" s="1329" t="s">
        <v>10262</v>
      </c>
      <c r="D19443" s="514" t="s">
        <v>28</v>
      </c>
      <c r="E19443" s="673">
        <v>113.09</v>
      </c>
      <c r="F19443" s="761"/>
    </row>
    <row r="19444" spans="1:6" customFormat="1">
      <c r="A19444" s="514">
        <v>104330</v>
      </c>
      <c r="B19444" s="275" t="s">
        <v>0</v>
      </c>
      <c r="C19444" s="1329" t="s">
        <v>25331</v>
      </c>
      <c r="D19444" s="514" t="s">
        <v>28</v>
      </c>
      <c r="E19444" s="673">
        <v>0</v>
      </c>
      <c r="F19444" s="761"/>
    </row>
    <row r="19445" spans="1:6" customFormat="1">
      <c r="A19445" s="514">
        <v>104326</v>
      </c>
      <c r="B19445" s="275" t="s">
        <v>0</v>
      </c>
      <c r="C19445" s="1329" t="s">
        <v>10265</v>
      </c>
      <c r="D19445" s="514" t="s">
        <v>28</v>
      </c>
      <c r="E19445" s="673">
        <v>21.91</v>
      </c>
      <c r="F19445" s="761"/>
    </row>
    <row r="19446" spans="1:6" customFormat="1">
      <c r="A19446" s="514">
        <v>89710</v>
      </c>
      <c r="B19446" s="275" t="s">
        <v>0</v>
      </c>
      <c r="C19446" s="1329" t="s">
        <v>10264</v>
      </c>
      <c r="D19446" s="514" t="s">
        <v>28</v>
      </c>
      <c r="E19446" s="673">
        <v>20.21</v>
      </c>
      <c r="F19446" s="761"/>
    </row>
    <row r="19447" spans="1:6" customFormat="1" ht="24.75">
      <c r="A19447" s="514">
        <v>104327</v>
      </c>
      <c r="B19447" s="275" t="s">
        <v>0</v>
      </c>
      <c r="C19447" s="1329" t="s">
        <v>10266</v>
      </c>
      <c r="D19447" s="514" t="s">
        <v>28</v>
      </c>
      <c r="E19447" s="673">
        <v>20.9</v>
      </c>
      <c r="F19447" s="761"/>
    </row>
    <row r="19448" spans="1:6" customFormat="1">
      <c r="A19448" s="514">
        <v>89709</v>
      </c>
      <c r="B19448" s="275" t="s">
        <v>0</v>
      </c>
      <c r="C19448" s="1329" t="s">
        <v>10263</v>
      </c>
      <c r="D19448" s="514" t="s">
        <v>28</v>
      </c>
      <c r="E19448" s="673">
        <v>22.96</v>
      </c>
      <c r="F19448" s="761"/>
    </row>
    <row r="19449" spans="1:6" customFormat="1" ht="24.75">
      <c r="A19449" s="514">
        <v>104341</v>
      </c>
      <c r="B19449" s="275" t="s">
        <v>0</v>
      </c>
      <c r="C19449" s="1329" t="s">
        <v>10243</v>
      </c>
      <c r="D19449" s="514" t="s">
        <v>28</v>
      </c>
      <c r="E19449" s="673">
        <v>11.72</v>
      </c>
      <c r="F19449" s="761"/>
    </row>
    <row r="19450" spans="1:6" customFormat="1">
      <c r="A19450" s="514">
        <v>104357</v>
      </c>
      <c r="B19450" s="275" t="s">
        <v>0</v>
      </c>
      <c r="C19450" s="1329" t="s">
        <v>10257</v>
      </c>
      <c r="D19450" s="514" t="s">
        <v>28</v>
      </c>
      <c r="E19450" s="673">
        <v>20.6</v>
      </c>
      <c r="F19450" s="761"/>
    </row>
    <row r="19451" spans="1:6" customFormat="1" ht="24.75">
      <c r="A19451" s="514">
        <v>89811</v>
      </c>
      <c r="B19451" s="275" t="s">
        <v>0</v>
      </c>
      <c r="C19451" s="1329" t="s">
        <v>9868</v>
      </c>
      <c r="D19451" s="514" t="s">
        <v>28</v>
      </c>
      <c r="E19451" s="673">
        <v>47.47</v>
      </c>
      <c r="F19451" s="761"/>
    </row>
    <row r="19452" spans="1:6" customFormat="1" ht="24.75">
      <c r="A19452" s="514">
        <v>89748</v>
      </c>
      <c r="B19452" s="275" t="s">
        <v>0</v>
      </c>
      <c r="C19452" s="1329" t="s">
        <v>9831</v>
      </c>
      <c r="D19452" s="514" t="s">
        <v>28</v>
      </c>
      <c r="E19452" s="673">
        <v>46.12</v>
      </c>
      <c r="F19452" s="761"/>
    </row>
    <row r="19453" spans="1:6" customFormat="1" ht="24.75">
      <c r="A19453" s="514">
        <v>89852</v>
      </c>
      <c r="B19453" s="275" t="s">
        <v>0</v>
      </c>
      <c r="C19453" s="1329" t="s">
        <v>9885</v>
      </c>
      <c r="D19453" s="514" t="s">
        <v>28</v>
      </c>
      <c r="E19453" s="673">
        <v>50.78</v>
      </c>
      <c r="F19453" s="761"/>
    </row>
    <row r="19454" spans="1:6" customFormat="1" ht="24.75">
      <c r="A19454" s="514">
        <v>89728</v>
      </c>
      <c r="B19454" s="275" t="s">
        <v>0</v>
      </c>
      <c r="C19454" s="1329" t="s">
        <v>9819</v>
      </c>
      <c r="D19454" s="514" t="s">
        <v>28</v>
      </c>
      <c r="E19454" s="673">
        <v>14.56</v>
      </c>
      <c r="F19454" s="761"/>
    </row>
    <row r="19455" spans="1:6" customFormat="1" ht="24.75">
      <c r="A19455" s="514">
        <v>89803</v>
      </c>
      <c r="B19455" s="275" t="s">
        <v>0</v>
      </c>
      <c r="C19455" s="1329" t="s">
        <v>9860</v>
      </c>
      <c r="D19455" s="514" t="s">
        <v>28</v>
      </c>
      <c r="E19455" s="673">
        <v>19.61</v>
      </c>
      <c r="F19455" s="761"/>
    </row>
    <row r="19456" spans="1:6" customFormat="1" ht="24.75">
      <c r="A19456" s="514">
        <v>89733</v>
      </c>
      <c r="B19456" s="275" t="s">
        <v>0</v>
      </c>
      <c r="C19456" s="1329" t="s">
        <v>9823</v>
      </c>
      <c r="D19456" s="514" t="s">
        <v>28</v>
      </c>
      <c r="E19456" s="673">
        <v>25.31</v>
      </c>
      <c r="F19456" s="761"/>
    </row>
    <row r="19457" spans="1:6" customFormat="1" ht="24.75">
      <c r="A19457" s="514">
        <v>89807</v>
      </c>
      <c r="B19457" s="275" t="s">
        <v>0</v>
      </c>
      <c r="C19457" s="1329" t="s">
        <v>9864</v>
      </c>
      <c r="D19457" s="514" t="s">
        <v>28</v>
      </c>
      <c r="E19457" s="673">
        <v>40.950000000000003</v>
      </c>
      <c r="F19457" s="761"/>
    </row>
    <row r="19458" spans="1:6" customFormat="1" ht="24.75">
      <c r="A19458" s="514">
        <v>89742</v>
      </c>
      <c r="B19458" s="275" t="s">
        <v>0</v>
      </c>
      <c r="C19458" s="1329" t="s">
        <v>9827</v>
      </c>
      <c r="D19458" s="514" t="s">
        <v>28</v>
      </c>
      <c r="E19458" s="673">
        <v>43.12</v>
      </c>
      <c r="F19458" s="761"/>
    </row>
    <row r="19459" spans="1:6" customFormat="1" ht="24.75">
      <c r="A19459" s="514">
        <v>89812</v>
      </c>
      <c r="B19459" s="275" t="s">
        <v>0</v>
      </c>
      <c r="C19459" s="1329" t="s">
        <v>9869</v>
      </c>
      <c r="D19459" s="514" t="s">
        <v>28</v>
      </c>
      <c r="E19459" s="673">
        <v>86.54</v>
      </c>
      <c r="F19459" s="761"/>
    </row>
    <row r="19460" spans="1:6" customFormat="1" ht="24.75">
      <c r="A19460" s="514">
        <v>89750</v>
      </c>
      <c r="B19460" s="275" t="s">
        <v>0</v>
      </c>
      <c r="C19460" s="1329" t="s">
        <v>9832</v>
      </c>
      <c r="D19460" s="514" t="s">
        <v>28</v>
      </c>
      <c r="E19460" s="673">
        <v>85.19</v>
      </c>
      <c r="F19460" s="761"/>
    </row>
    <row r="19461" spans="1:6" customFormat="1" ht="24.75">
      <c r="A19461" s="514">
        <v>89853</v>
      </c>
      <c r="B19461" s="275" t="s">
        <v>0</v>
      </c>
      <c r="C19461" s="1329" t="s">
        <v>9886</v>
      </c>
      <c r="D19461" s="514" t="s">
        <v>28</v>
      </c>
      <c r="E19461" s="673">
        <v>89.85</v>
      </c>
      <c r="F19461" s="761"/>
    </row>
    <row r="19462" spans="1:6" customFormat="1" ht="24.75">
      <c r="A19462" s="514">
        <v>89730</v>
      </c>
      <c r="B19462" s="275" t="s">
        <v>0</v>
      </c>
      <c r="C19462" s="1329" t="s">
        <v>9820</v>
      </c>
      <c r="D19462" s="514" t="s">
        <v>28</v>
      </c>
      <c r="E19462" s="673">
        <v>16.68</v>
      </c>
      <c r="F19462" s="761"/>
    </row>
    <row r="19463" spans="1:6" customFormat="1" ht="24.75">
      <c r="A19463" s="514">
        <v>89804</v>
      </c>
      <c r="B19463" s="275" t="s">
        <v>0</v>
      </c>
      <c r="C19463" s="1329" t="s">
        <v>9861</v>
      </c>
      <c r="D19463" s="514" t="s">
        <v>28</v>
      </c>
      <c r="E19463" s="673">
        <v>22.04</v>
      </c>
      <c r="F19463" s="761"/>
    </row>
    <row r="19464" spans="1:6" customFormat="1" ht="24.75">
      <c r="A19464" s="514">
        <v>89735</v>
      </c>
      <c r="B19464" s="275" t="s">
        <v>0</v>
      </c>
      <c r="C19464" s="1329" t="s">
        <v>9824</v>
      </c>
      <c r="D19464" s="514" t="s">
        <v>28</v>
      </c>
      <c r="E19464" s="673">
        <v>27.74</v>
      </c>
      <c r="F19464" s="761"/>
    </row>
    <row r="19465" spans="1:6" customFormat="1" ht="24.75">
      <c r="A19465" s="514">
        <v>89808</v>
      </c>
      <c r="B19465" s="275" t="s">
        <v>0</v>
      </c>
      <c r="C19465" s="1329" t="s">
        <v>9865</v>
      </c>
      <c r="D19465" s="514" t="s">
        <v>28</v>
      </c>
      <c r="E19465" s="673">
        <v>63.9</v>
      </c>
      <c r="F19465" s="761"/>
    </row>
    <row r="19466" spans="1:6" customFormat="1" ht="24.75">
      <c r="A19466" s="514">
        <v>89743</v>
      </c>
      <c r="B19466" s="275" t="s">
        <v>0</v>
      </c>
      <c r="C19466" s="1329" t="s">
        <v>9828</v>
      </c>
      <c r="D19466" s="514" t="s">
        <v>28</v>
      </c>
      <c r="E19466" s="673">
        <v>66.069999999999993</v>
      </c>
      <c r="F19466" s="761"/>
    </row>
    <row r="19467" spans="1:6" customFormat="1" ht="24.75">
      <c r="A19467" s="514">
        <v>89810</v>
      </c>
      <c r="B19467" s="275" t="s">
        <v>0</v>
      </c>
      <c r="C19467" s="1329" t="s">
        <v>9867</v>
      </c>
      <c r="D19467" s="514" t="s">
        <v>28</v>
      </c>
      <c r="E19467" s="673">
        <v>31.63</v>
      </c>
      <c r="F19467" s="761"/>
    </row>
    <row r="19468" spans="1:6" customFormat="1" ht="24.75">
      <c r="A19468" s="514">
        <v>89746</v>
      </c>
      <c r="B19468" s="275" t="s">
        <v>0</v>
      </c>
      <c r="C19468" s="1329" t="s">
        <v>9830</v>
      </c>
      <c r="D19468" s="514" t="s">
        <v>28</v>
      </c>
      <c r="E19468" s="673">
        <v>30.28</v>
      </c>
      <c r="F19468" s="761"/>
    </row>
    <row r="19469" spans="1:6" customFormat="1" ht="24.75">
      <c r="A19469" s="514">
        <v>89851</v>
      </c>
      <c r="B19469" s="275" t="s">
        <v>0</v>
      </c>
      <c r="C19469" s="1329" t="s">
        <v>9884</v>
      </c>
      <c r="D19469" s="514" t="s">
        <v>28</v>
      </c>
      <c r="E19469" s="673">
        <v>34.94</v>
      </c>
      <c r="F19469" s="761"/>
    </row>
    <row r="19470" spans="1:6" customFormat="1" ht="24.75">
      <c r="A19470" s="514">
        <v>89855</v>
      </c>
      <c r="B19470" s="275" t="s">
        <v>0</v>
      </c>
      <c r="C19470" s="1329" t="s">
        <v>9888</v>
      </c>
      <c r="D19470" s="514" t="s">
        <v>28</v>
      </c>
      <c r="E19470" s="673">
        <v>119.21</v>
      </c>
      <c r="F19470" s="761"/>
    </row>
    <row r="19471" spans="1:6" customFormat="1" ht="24.75">
      <c r="A19471" s="514">
        <v>89726</v>
      </c>
      <c r="B19471" s="275" t="s">
        <v>0</v>
      </c>
      <c r="C19471" s="1329" t="s">
        <v>9818</v>
      </c>
      <c r="D19471" s="514" t="s">
        <v>28</v>
      </c>
      <c r="E19471" s="673">
        <v>11.56</v>
      </c>
      <c r="F19471" s="761"/>
    </row>
    <row r="19472" spans="1:6" customFormat="1" ht="24.75">
      <c r="A19472" s="514">
        <v>89802</v>
      </c>
      <c r="B19472" s="275" t="s">
        <v>0</v>
      </c>
      <c r="C19472" s="1329" t="s">
        <v>9859</v>
      </c>
      <c r="D19472" s="514" t="s">
        <v>28</v>
      </c>
      <c r="E19472" s="673">
        <v>10.99</v>
      </c>
      <c r="F19472" s="761"/>
    </row>
    <row r="19473" spans="1:6" customFormat="1" ht="24.75">
      <c r="A19473" s="514">
        <v>89732</v>
      </c>
      <c r="B19473" s="275" t="s">
        <v>0</v>
      </c>
      <c r="C19473" s="1329" t="s">
        <v>9822</v>
      </c>
      <c r="D19473" s="514" t="s">
        <v>28</v>
      </c>
      <c r="E19473" s="673">
        <v>16.690000000000001</v>
      </c>
      <c r="F19473" s="761"/>
    </row>
    <row r="19474" spans="1:6" customFormat="1" ht="24.75">
      <c r="A19474" s="514">
        <v>89806</v>
      </c>
      <c r="B19474" s="275" t="s">
        <v>0</v>
      </c>
      <c r="C19474" s="1329" t="s">
        <v>9863</v>
      </c>
      <c r="D19474" s="514" t="s">
        <v>28</v>
      </c>
      <c r="E19474" s="673">
        <v>23.01</v>
      </c>
      <c r="F19474" s="761"/>
    </row>
    <row r="19475" spans="1:6" customFormat="1" ht="24.75">
      <c r="A19475" s="514">
        <v>89739</v>
      </c>
      <c r="B19475" s="275" t="s">
        <v>0</v>
      </c>
      <c r="C19475" s="1329" t="s">
        <v>9826</v>
      </c>
      <c r="D19475" s="514" t="s">
        <v>28</v>
      </c>
      <c r="E19475" s="673">
        <v>25.18</v>
      </c>
      <c r="F19475" s="761"/>
    </row>
    <row r="19476" spans="1:6" customFormat="1" ht="24.75">
      <c r="A19476" s="514">
        <v>89809</v>
      </c>
      <c r="B19476" s="275" t="s">
        <v>0</v>
      </c>
      <c r="C19476" s="1329" t="s">
        <v>9866</v>
      </c>
      <c r="D19476" s="514" t="s">
        <v>28</v>
      </c>
      <c r="E19476" s="673">
        <v>30.7</v>
      </c>
      <c r="F19476" s="761"/>
    </row>
    <row r="19477" spans="1:6" customFormat="1" ht="24.75">
      <c r="A19477" s="514">
        <v>89744</v>
      </c>
      <c r="B19477" s="275" t="s">
        <v>0</v>
      </c>
      <c r="C19477" s="1329" t="s">
        <v>9829</v>
      </c>
      <c r="D19477" s="514" t="s">
        <v>28</v>
      </c>
      <c r="E19477" s="673">
        <v>29.35</v>
      </c>
      <c r="F19477" s="761"/>
    </row>
    <row r="19478" spans="1:6" customFormat="1" ht="24.75">
      <c r="A19478" s="514">
        <v>89850</v>
      </c>
      <c r="B19478" s="275" t="s">
        <v>0</v>
      </c>
      <c r="C19478" s="1329" t="s">
        <v>9883</v>
      </c>
      <c r="D19478" s="514" t="s">
        <v>28</v>
      </c>
      <c r="E19478" s="673">
        <v>34.01</v>
      </c>
      <c r="F19478" s="761"/>
    </row>
    <row r="19479" spans="1:6" customFormat="1" ht="24.75">
      <c r="A19479" s="514">
        <v>89854</v>
      </c>
      <c r="B19479" s="275" t="s">
        <v>0</v>
      </c>
      <c r="C19479" s="1329" t="s">
        <v>9887</v>
      </c>
      <c r="D19479" s="514" t="s">
        <v>28</v>
      </c>
      <c r="E19479" s="673">
        <v>113.39</v>
      </c>
      <c r="F19479" s="761"/>
    </row>
    <row r="19480" spans="1:6" customFormat="1" ht="24.75">
      <c r="A19480" s="514">
        <v>89724</v>
      </c>
      <c r="B19480" s="275" t="s">
        <v>0</v>
      </c>
      <c r="C19480" s="1329" t="s">
        <v>9817</v>
      </c>
      <c r="D19480" s="514" t="s">
        <v>28</v>
      </c>
      <c r="E19480" s="673">
        <v>11.31</v>
      </c>
      <c r="F19480" s="761"/>
    </row>
    <row r="19481" spans="1:6" customFormat="1" ht="24.75">
      <c r="A19481" s="514">
        <v>89801</v>
      </c>
      <c r="B19481" s="275" t="s">
        <v>0</v>
      </c>
      <c r="C19481" s="1329" t="s">
        <v>9858</v>
      </c>
      <c r="D19481" s="514" t="s">
        <v>28</v>
      </c>
      <c r="E19481" s="673">
        <v>10.18</v>
      </c>
      <c r="F19481" s="761"/>
    </row>
    <row r="19482" spans="1:6" customFormat="1" ht="24.75">
      <c r="A19482" s="514">
        <v>89731</v>
      </c>
      <c r="B19482" s="275" t="s">
        <v>0</v>
      </c>
      <c r="C19482" s="1329" t="s">
        <v>9821</v>
      </c>
      <c r="D19482" s="514" t="s">
        <v>28</v>
      </c>
      <c r="E19482" s="673">
        <v>15.88</v>
      </c>
      <c r="F19482" s="761"/>
    </row>
    <row r="19483" spans="1:6" customFormat="1" ht="24.75">
      <c r="A19483" s="514">
        <v>89805</v>
      </c>
      <c r="B19483" s="275" t="s">
        <v>0</v>
      </c>
      <c r="C19483" s="1329" t="s">
        <v>9862</v>
      </c>
      <c r="D19483" s="514" t="s">
        <v>28</v>
      </c>
      <c r="E19483" s="673">
        <v>21.92</v>
      </c>
      <c r="F19483" s="761"/>
    </row>
    <row r="19484" spans="1:6" customFormat="1" ht="24.75">
      <c r="A19484" s="514">
        <v>89737</v>
      </c>
      <c r="B19484" s="275" t="s">
        <v>0</v>
      </c>
      <c r="C19484" s="1329" t="s">
        <v>9825</v>
      </c>
      <c r="D19484" s="514" t="s">
        <v>28</v>
      </c>
      <c r="E19484" s="673">
        <v>24.09</v>
      </c>
      <c r="F19484" s="761"/>
    </row>
    <row r="19485" spans="1:6" customFormat="1" ht="24.75">
      <c r="A19485" s="514">
        <v>104355</v>
      </c>
      <c r="B19485" s="275" t="s">
        <v>0</v>
      </c>
      <c r="C19485" s="1329" t="s">
        <v>10255</v>
      </c>
      <c r="D19485" s="514" t="s">
        <v>28</v>
      </c>
      <c r="E19485" s="673">
        <v>51.58</v>
      </c>
      <c r="F19485" s="761"/>
    </row>
    <row r="19486" spans="1:6" customFormat="1" ht="24.75">
      <c r="A19486" s="514">
        <v>104347</v>
      </c>
      <c r="B19486" s="275" t="s">
        <v>0</v>
      </c>
      <c r="C19486" s="1329" t="s">
        <v>10248</v>
      </c>
      <c r="D19486" s="514" t="s">
        <v>28</v>
      </c>
      <c r="E19486" s="673">
        <v>51.34</v>
      </c>
      <c r="F19486" s="761"/>
    </row>
    <row r="19487" spans="1:6" customFormat="1" ht="24.75">
      <c r="A19487" s="514">
        <v>104353</v>
      </c>
      <c r="B19487" s="275" t="s">
        <v>0</v>
      </c>
      <c r="C19487" s="1329" t="s">
        <v>10253</v>
      </c>
      <c r="D19487" s="514" t="s">
        <v>28</v>
      </c>
      <c r="E19487" s="673">
        <v>44.68</v>
      </c>
      <c r="F19487" s="761"/>
    </row>
    <row r="19488" spans="1:6" customFormat="1" ht="24.75">
      <c r="A19488" s="514">
        <v>104345</v>
      </c>
      <c r="B19488" s="275" t="s">
        <v>0</v>
      </c>
      <c r="C19488" s="1329" t="s">
        <v>10246</v>
      </c>
      <c r="D19488" s="514" t="s">
        <v>28</v>
      </c>
      <c r="E19488" s="673">
        <v>46.02</v>
      </c>
      <c r="F19488" s="761"/>
    </row>
    <row r="19489" spans="1:6" customFormat="1" ht="24.75">
      <c r="A19489" s="514">
        <v>104350</v>
      </c>
      <c r="B19489" s="275" t="s">
        <v>0</v>
      </c>
      <c r="C19489" s="1329" t="s">
        <v>10250</v>
      </c>
      <c r="D19489" s="514" t="s">
        <v>28</v>
      </c>
      <c r="E19489" s="673">
        <v>31.9</v>
      </c>
      <c r="F19489" s="761"/>
    </row>
    <row r="19490" spans="1:6" customFormat="1" ht="24.75">
      <c r="A19490" s="514">
        <v>104343</v>
      </c>
      <c r="B19490" s="275" t="s">
        <v>0</v>
      </c>
      <c r="C19490" s="1329" t="s">
        <v>10244</v>
      </c>
      <c r="D19490" s="514" t="s">
        <v>28</v>
      </c>
      <c r="E19490" s="673">
        <v>36.36</v>
      </c>
      <c r="F19490" s="761"/>
    </row>
    <row r="19491" spans="1:6" customFormat="1" ht="24.75">
      <c r="A19491" s="514">
        <v>89834</v>
      </c>
      <c r="B19491" s="275" t="s">
        <v>0</v>
      </c>
      <c r="C19491" s="1329" t="s">
        <v>9882</v>
      </c>
      <c r="D19491" s="514" t="s">
        <v>28</v>
      </c>
      <c r="E19491" s="673">
        <v>56.98</v>
      </c>
      <c r="F19491" s="761"/>
    </row>
    <row r="19492" spans="1:6" customFormat="1" ht="24.75">
      <c r="A19492" s="514">
        <v>89797</v>
      </c>
      <c r="B19492" s="275" t="s">
        <v>0</v>
      </c>
      <c r="C19492" s="1329" t="s">
        <v>9857</v>
      </c>
      <c r="D19492" s="514" t="s">
        <v>28</v>
      </c>
      <c r="E19492" s="673">
        <v>55.18</v>
      </c>
      <c r="F19492" s="761"/>
    </row>
    <row r="19493" spans="1:6" customFormat="1" ht="24.75">
      <c r="A19493" s="514">
        <v>89861</v>
      </c>
      <c r="B19493" s="275" t="s">
        <v>0</v>
      </c>
      <c r="C19493" s="1329" t="s">
        <v>9892</v>
      </c>
      <c r="D19493" s="514" t="s">
        <v>28</v>
      </c>
      <c r="E19493" s="673">
        <v>61.4</v>
      </c>
      <c r="F19493" s="761"/>
    </row>
    <row r="19494" spans="1:6" customFormat="1" ht="24.75">
      <c r="A19494" s="514">
        <v>89783</v>
      </c>
      <c r="B19494" s="275" t="s">
        <v>0</v>
      </c>
      <c r="C19494" s="1329" t="s">
        <v>9851</v>
      </c>
      <c r="D19494" s="514" t="s">
        <v>28</v>
      </c>
      <c r="E19494" s="673">
        <v>16.489999999999998</v>
      </c>
      <c r="F19494" s="761"/>
    </row>
    <row r="19495" spans="1:6" customFormat="1" ht="24.75">
      <c r="A19495" s="514">
        <v>89827</v>
      </c>
      <c r="B19495" s="275" t="s">
        <v>0</v>
      </c>
      <c r="C19495" s="1329" t="s">
        <v>9877</v>
      </c>
      <c r="D19495" s="514" t="s">
        <v>28</v>
      </c>
      <c r="E19495" s="673">
        <v>20.85</v>
      </c>
      <c r="F19495" s="761"/>
    </row>
    <row r="19496" spans="1:6" customFormat="1" ht="24.75">
      <c r="A19496" s="514">
        <v>89785</v>
      </c>
      <c r="B19496" s="275" t="s">
        <v>0</v>
      </c>
      <c r="C19496" s="1329" t="s">
        <v>9853</v>
      </c>
      <c r="D19496" s="514" t="s">
        <v>28</v>
      </c>
      <c r="E19496" s="673">
        <v>28.45</v>
      </c>
      <c r="F19496" s="761"/>
    </row>
    <row r="19497" spans="1:6" customFormat="1" ht="24.75">
      <c r="A19497" s="514">
        <v>89830</v>
      </c>
      <c r="B19497" s="275" t="s">
        <v>0</v>
      </c>
      <c r="C19497" s="1329" t="s">
        <v>9879</v>
      </c>
      <c r="D19497" s="514" t="s">
        <v>28</v>
      </c>
      <c r="E19497" s="673">
        <v>40.94</v>
      </c>
      <c r="F19497" s="761"/>
    </row>
    <row r="19498" spans="1:6" customFormat="1" ht="24.75">
      <c r="A19498" s="514">
        <v>89795</v>
      </c>
      <c r="B19498" s="275" t="s">
        <v>0</v>
      </c>
      <c r="C19498" s="1329" t="s">
        <v>9855</v>
      </c>
      <c r="D19498" s="514" t="s">
        <v>28</v>
      </c>
      <c r="E19498" s="673">
        <v>43.84</v>
      </c>
      <c r="F19498" s="761"/>
    </row>
    <row r="19499" spans="1:6" customFormat="1" ht="24.75">
      <c r="A19499" s="514">
        <v>89823</v>
      </c>
      <c r="B19499" s="275" t="s">
        <v>0</v>
      </c>
      <c r="C19499" s="1329" t="s">
        <v>9875</v>
      </c>
      <c r="D19499" s="514" t="s">
        <v>28</v>
      </c>
      <c r="E19499" s="673">
        <v>38.049999999999997</v>
      </c>
      <c r="F19499" s="761"/>
    </row>
    <row r="19500" spans="1:6" customFormat="1" ht="24.75">
      <c r="A19500" s="514">
        <v>89779</v>
      </c>
      <c r="B19500" s="275" t="s">
        <v>0</v>
      </c>
      <c r="C19500" s="1329" t="s">
        <v>9848</v>
      </c>
      <c r="D19500" s="514" t="s">
        <v>28</v>
      </c>
      <c r="E19500" s="673">
        <v>37.15</v>
      </c>
      <c r="F19500" s="761"/>
    </row>
    <row r="19501" spans="1:6" customFormat="1" ht="24.75">
      <c r="A19501" s="514">
        <v>89857</v>
      </c>
      <c r="B19501" s="275" t="s">
        <v>0</v>
      </c>
      <c r="C19501" s="1329" t="s">
        <v>9890</v>
      </c>
      <c r="D19501" s="514" t="s">
        <v>28</v>
      </c>
      <c r="E19501" s="673">
        <v>40.25</v>
      </c>
      <c r="F19501" s="761"/>
    </row>
    <row r="19502" spans="1:6" customFormat="1" ht="24.75">
      <c r="A19502" s="514">
        <v>89814</v>
      </c>
      <c r="B19502" s="275" t="s">
        <v>0</v>
      </c>
      <c r="C19502" s="1329" t="s">
        <v>9871</v>
      </c>
      <c r="D19502" s="514" t="s">
        <v>28</v>
      </c>
      <c r="E19502" s="673">
        <v>18.7</v>
      </c>
      <c r="F19502" s="761"/>
    </row>
    <row r="19503" spans="1:6" customFormat="1" ht="24.75">
      <c r="A19503" s="514">
        <v>89754</v>
      </c>
      <c r="B19503" s="275" t="s">
        <v>0</v>
      </c>
      <c r="C19503" s="1329" t="s">
        <v>9835</v>
      </c>
      <c r="D19503" s="514" t="s">
        <v>28</v>
      </c>
      <c r="E19503" s="673">
        <v>22.5</v>
      </c>
      <c r="F19503" s="761"/>
    </row>
    <row r="19504" spans="1:6" customFormat="1" ht="24.75">
      <c r="A19504" s="514">
        <v>89819</v>
      </c>
      <c r="B19504" s="275" t="s">
        <v>0</v>
      </c>
      <c r="C19504" s="1329" t="s">
        <v>9873</v>
      </c>
      <c r="D19504" s="514" t="s">
        <v>28</v>
      </c>
      <c r="E19504" s="673">
        <v>25.81</v>
      </c>
      <c r="F19504" s="761"/>
    </row>
    <row r="19505" spans="1:6" customFormat="1" ht="24.75">
      <c r="A19505" s="514">
        <v>89776</v>
      </c>
      <c r="B19505" s="275" t="s">
        <v>0</v>
      </c>
      <c r="C19505" s="1329" t="s">
        <v>9846</v>
      </c>
      <c r="D19505" s="514" t="s">
        <v>28</v>
      </c>
      <c r="E19505" s="673">
        <v>27.25</v>
      </c>
      <c r="F19505" s="761"/>
    </row>
    <row r="19506" spans="1:6" customFormat="1" ht="24.75">
      <c r="A19506" s="514">
        <v>89821</v>
      </c>
      <c r="B19506" s="275" t="s">
        <v>0</v>
      </c>
      <c r="C19506" s="1329" t="s">
        <v>9874</v>
      </c>
      <c r="D19506" s="514" t="s">
        <v>28</v>
      </c>
      <c r="E19506" s="673">
        <v>20.41</v>
      </c>
      <c r="F19506" s="761"/>
    </row>
    <row r="19507" spans="1:6" customFormat="1" ht="24.75">
      <c r="A19507" s="514">
        <v>89778</v>
      </c>
      <c r="B19507" s="275" t="s">
        <v>0</v>
      </c>
      <c r="C19507" s="1329" t="s">
        <v>9847</v>
      </c>
      <c r="D19507" s="514" t="s">
        <v>28</v>
      </c>
      <c r="E19507" s="673">
        <v>19.510000000000002</v>
      </c>
      <c r="F19507" s="761"/>
    </row>
    <row r="19508" spans="1:6" customFormat="1" ht="24.75">
      <c r="A19508" s="514">
        <v>89856</v>
      </c>
      <c r="B19508" s="275" t="s">
        <v>0</v>
      </c>
      <c r="C19508" s="1329" t="s">
        <v>9889</v>
      </c>
      <c r="D19508" s="514" t="s">
        <v>28</v>
      </c>
      <c r="E19508" s="673">
        <v>22.61</v>
      </c>
      <c r="F19508" s="761"/>
    </row>
    <row r="19509" spans="1:6" customFormat="1" ht="24.75">
      <c r="A19509" s="514">
        <v>89752</v>
      </c>
      <c r="B19509" s="275" t="s">
        <v>0</v>
      </c>
      <c r="C19509" s="1329" t="s">
        <v>9833</v>
      </c>
      <c r="D19509" s="514" t="s">
        <v>28</v>
      </c>
      <c r="E19509" s="673">
        <v>8.41</v>
      </c>
      <c r="F19509" s="761"/>
    </row>
    <row r="19510" spans="1:6" customFormat="1" ht="24.75">
      <c r="A19510" s="514">
        <v>89813</v>
      </c>
      <c r="B19510" s="275" t="s">
        <v>0</v>
      </c>
      <c r="C19510" s="1329" t="s">
        <v>9870</v>
      </c>
      <c r="D19510" s="514" t="s">
        <v>28</v>
      </c>
      <c r="E19510" s="673">
        <v>6.39</v>
      </c>
      <c r="F19510" s="761"/>
    </row>
    <row r="19511" spans="1:6" customFormat="1" ht="24.75">
      <c r="A19511" s="514">
        <v>89753</v>
      </c>
      <c r="B19511" s="275" t="s">
        <v>0</v>
      </c>
      <c r="C19511" s="1329" t="s">
        <v>9834</v>
      </c>
      <c r="D19511" s="514" t="s">
        <v>28</v>
      </c>
      <c r="E19511" s="673">
        <v>10.27</v>
      </c>
      <c r="F19511" s="761"/>
    </row>
    <row r="19512" spans="1:6" customFormat="1" ht="24.75">
      <c r="A19512" s="514">
        <v>89817</v>
      </c>
      <c r="B19512" s="275" t="s">
        <v>0</v>
      </c>
      <c r="C19512" s="1329" t="s">
        <v>9872</v>
      </c>
      <c r="D19512" s="514" t="s">
        <v>28</v>
      </c>
      <c r="E19512" s="673">
        <v>15.54</v>
      </c>
      <c r="F19512" s="761"/>
    </row>
    <row r="19513" spans="1:6" customFormat="1" ht="24.75">
      <c r="A19513" s="514">
        <v>89774</v>
      </c>
      <c r="B19513" s="275" t="s">
        <v>0</v>
      </c>
      <c r="C19513" s="1329" t="s">
        <v>9845</v>
      </c>
      <c r="D19513" s="514" t="s">
        <v>28</v>
      </c>
      <c r="E19513" s="673">
        <v>17.02</v>
      </c>
      <c r="F19513" s="761"/>
    </row>
    <row r="19514" spans="1:6" customFormat="1" ht="24.75">
      <c r="A19514" s="514">
        <v>95693</v>
      </c>
      <c r="B19514" s="275" t="s">
        <v>0</v>
      </c>
      <c r="C19514" s="1329" t="s">
        <v>10003</v>
      </c>
      <c r="D19514" s="514" t="s">
        <v>28</v>
      </c>
      <c r="E19514" s="673">
        <v>56.28</v>
      </c>
      <c r="F19514" s="761"/>
    </row>
    <row r="19515" spans="1:6" customFormat="1" ht="24.75">
      <c r="A19515" s="514">
        <v>89833</v>
      </c>
      <c r="B19515" s="275" t="s">
        <v>0</v>
      </c>
      <c r="C19515" s="1329" t="s">
        <v>9881</v>
      </c>
      <c r="D19515" s="514" t="s">
        <v>28</v>
      </c>
      <c r="E19515" s="673">
        <v>48.01</v>
      </c>
      <c r="F19515" s="761"/>
    </row>
    <row r="19516" spans="1:6" customFormat="1" ht="24.75">
      <c r="A19516" s="514">
        <v>89796</v>
      </c>
      <c r="B19516" s="275" t="s">
        <v>0</v>
      </c>
      <c r="C19516" s="1329" t="s">
        <v>9856</v>
      </c>
      <c r="D19516" s="514" t="s">
        <v>28</v>
      </c>
      <c r="E19516" s="673">
        <v>46.21</v>
      </c>
      <c r="F19516" s="761"/>
    </row>
    <row r="19517" spans="1:6" customFormat="1" ht="24.75">
      <c r="A19517" s="514">
        <v>89860</v>
      </c>
      <c r="B19517" s="275" t="s">
        <v>0</v>
      </c>
      <c r="C19517" s="1329" t="s">
        <v>9891</v>
      </c>
      <c r="D19517" s="514" t="s">
        <v>28</v>
      </c>
      <c r="E19517" s="673">
        <v>52.43</v>
      </c>
      <c r="F19517" s="761"/>
    </row>
    <row r="19518" spans="1:6" customFormat="1" ht="24.75">
      <c r="A19518" s="514">
        <v>89782</v>
      </c>
      <c r="B19518" s="275" t="s">
        <v>0</v>
      </c>
      <c r="C19518" s="1329" t="s">
        <v>9850</v>
      </c>
      <c r="D19518" s="514" t="s">
        <v>28</v>
      </c>
      <c r="E19518" s="673">
        <v>16.38</v>
      </c>
      <c r="F19518" s="761"/>
    </row>
    <row r="19519" spans="1:6" customFormat="1" ht="24.75">
      <c r="A19519" s="514">
        <v>89825</v>
      </c>
      <c r="B19519" s="275" t="s">
        <v>0</v>
      </c>
      <c r="C19519" s="1329" t="s">
        <v>9876</v>
      </c>
      <c r="D19519" s="514" t="s">
        <v>28</v>
      </c>
      <c r="E19519" s="673">
        <v>18.23</v>
      </c>
      <c r="F19519" s="761"/>
    </row>
    <row r="19520" spans="1:6" customFormat="1" ht="24.75">
      <c r="A19520" s="514">
        <v>89784</v>
      </c>
      <c r="B19520" s="275" t="s">
        <v>0</v>
      </c>
      <c r="C19520" s="1329" t="s">
        <v>9852</v>
      </c>
      <c r="D19520" s="514" t="s">
        <v>28</v>
      </c>
      <c r="E19520" s="673">
        <v>25.83</v>
      </c>
      <c r="F19520" s="761"/>
    </row>
    <row r="19521" spans="1:6" customFormat="1" ht="24.75">
      <c r="A19521" s="514">
        <v>89829</v>
      </c>
      <c r="B19521" s="275" t="s">
        <v>0</v>
      </c>
      <c r="C19521" s="1329" t="s">
        <v>9878</v>
      </c>
      <c r="D19521" s="514" t="s">
        <v>28</v>
      </c>
      <c r="E19521" s="673">
        <v>38.630000000000003</v>
      </c>
      <c r="F19521" s="761"/>
    </row>
    <row r="19522" spans="1:6" customFormat="1" ht="24.75">
      <c r="A19522" s="514">
        <v>89786</v>
      </c>
      <c r="B19522" s="275" t="s">
        <v>0</v>
      </c>
      <c r="C19522" s="1329" t="s">
        <v>9854</v>
      </c>
      <c r="D19522" s="514" t="s">
        <v>28</v>
      </c>
      <c r="E19522" s="673">
        <v>41.53</v>
      </c>
      <c r="F19522" s="761"/>
    </row>
    <row r="19523" spans="1:6" customFormat="1" ht="24.75">
      <c r="A19523" s="514">
        <v>104352</v>
      </c>
      <c r="B19523" s="275" t="s">
        <v>0</v>
      </c>
      <c r="C19523" s="1329" t="s">
        <v>10252</v>
      </c>
      <c r="D19523" s="514" t="s">
        <v>28</v>
      </c>
      <c r="E19523" s="673">
        <v>42.37</v>
      </c>
      <c r="F19523" s="761"/>
    </row>
    <row r="19524" spans="1:6" customFormat="1" ht="24.75">
      <c r="A19524" s="514">
        <v>104344</v>
      </c>
      <c r="B19524" s="275" t="s">
        <v>0</v>
      </c>
      <c r="C19524" s="1329" t="s">
        <v>10245</v>
      </c>
      <c r="D19524" s="514" t="s">
        <v>28</v>
      </c>
      <c r="E19524" s="673">
        <v>43.71</v>
      </c>
      <c r="F19524" s="761"/>
    </row>
    <row r="19525" spans="1:6" customFormat="1" ht="24.75">
      <c r="A19525" s="514">
        <v>104354</v>
      </c>
      <c r="B19525" s="275" t="s">
        <v>0</v>
      </c>
      <c r="C19525" s="1329" t="s">
        <v>10254</v>
      </c>
      <c r="D19525" s="514" t="s">
        <v>28</v>
      </c>
      <c r="E19525" s="673">
        <v>48.6</v>
      </c>
      <c r="F19525" s="761"/>
    </row>
    <row r="19526" spans="1:6" customFormat="1" ht="24.75">
      <c r="A19526" s="514">
        <v>104346</v>
      </c>
      <c r="B19526" s="275" t="s">
        <v>0</v>
      </c>
      <c r="C19526" s="1329" t="s">
        <v>10247</v>
      </c>
      <c r="D19526" s="514" t="s">
        <v>28</v>
      </c>
      <c r="E19526" s="673">
        <v>48.36</v>
      </c>
      <c r="F19526" s="761"/>
    </row>
    <row r="19527" spans="1:6" customFormat="1" ht="24.75">
      <c r="A19527" s="514">
        <v>104356</v>
      </c>
      <c r="B19527" s="275" t="s">
        <v>0</v>
      </c>
      <c r="C19527" s="1329" t="s">
        <v>10256</v>
      </c>
      <c r="D19527" s="514" t="s">
        <v>28</v>
      </c>
      <c r="E19527" s="673">
        <v>33.61</v>
      </c>
      <c r="F19527" s="761"/>
    </row>
    <row r="19528" spans="1:6" customFormat="1" ht="24.75">
      <c r="A19528" s="514">
        <v>104348</v>
      </c>
      <c r="B19528" s="275" t="s">
        <v>0</v>
      </c>
      <c r="C19528" s="1329" t="s">
        <v>10249</v>
      </c>
      <c r="D19528" s="514" t="s">
        <v>28</v>
      </c>
      <c r="E19528" s="673">
        <v>12.26</v>
      </c>
      <c r="F19528" s="761"/>
    </row>
    <row r="19529" spans="1:6" customFormat="1" ht="24.75">
      <c r="A19529" s="514">
        <v>104351</v>
      </c>
      <c r="B19529" s="275" t="s">
        <v>0</v>
      </c>
      <c r="C19529" s="1329" t="s">
        <v>10251</v>
      </c>
      <c r="D19529" s="514" t="s">
        <v>28</v>
      </c>
      <c r="E19529" s="673">
        <v>25.34</v>
      </c>
      <c r="F19529" s="761"/>
    </row>
    <row r="19530" spans="1:6" customFormat="1">
      <c r="A19530" s="514">
        <v>89800</v>
      </c>
      <c r="B19530" s="275" t="s">
        <v>0</v>
      </c>
      <c r="C19530" s="1329" t="s">
        <v>9575</v>
      </c>
      <c r="D19530" s="514" t="s">
        <v>5</v>
      </c>
      <c r="E19530" s="673">
        <v>32.049999999999997</v>
      </c>
      <c r="F19530" s="761"/>
    </row>
    <row r="19531" spans="1:6" customFormat="1">
      <c r="A19531" s="514">
        <v>89714</v>
      </c>
      <c r="B19531" s="275" t="s">
        <v>0</v>
      </c>
      <c r="C19531" s="1329" t="s">
        <v>9570</v>
      </c>
      <c r="D19531" s="514" t="s">
        <v>5</v>
      </c>
      <c r="E19531" s="673">
        <v>42.03</v>
      </c>
      <c r="F19531" s="761"/>
    </row>
    <row r="19532" spans="1:6" customFormat="1">
      <c r="A19532" s="514">
        <v>89848</v>
      </c>
      <c r="B19532" s="275" t="s">
        <v>0</v>
      </c>
      <c r="C19532" s="1329" t="s">
        <v>9576</v>
      </c>
      <c r="D19532" s="514" t="s">
        <v>5</v>
      </c>
      <c r="E19532" s="673">
        <v>30.75</v>
      </c>
      <c r="F19532" s="761"/>
    </row>
    <row r="19533" spans="1:6" customFormat="1">
      <c r="A19533" s="514">
        <v>89849</v>
      </c>
      <c r="B19533" s="275" t="s">
        <v>0</v>
      </c>
      <c r="C19533" s="1329" t="s">
        <v>9577</v>
      </c>
      <c r="D19533" s="514" t="s">
        <v>5</v>
      </c>
      <c r="E19533" s="673">
        <v>63.05</v>
      </c>
      <c r="F19533" s="761"/>
    </row>
    <row r="19534" spans="1:6" customFormat="1">
      <c r="A19534" s="514">
        <v>89711</v>
      </c>
      <c r="B19534" s="275" t="s">
        <v>0</v>
      </c>
      <c r="C19534" s="1329" t="s">
        <v>9567</v>
      </c>
      <c r="D19534" s="514" t="s">
        <v>5</v>
      </c>
      <c r="E19534" s="673">
        <v>23.8</v>
      </c>
      <c r="F19534" s="761"/>
    </row>
    <row r="19535" spans="1:6" customFormat="1">
      <c r="A19535" s="514">
        <v>89798</v>
      </c>
      <c r="B19535" s="275" t="s">
        <v>0</v>
      </c>
      <c r="C19535" s="1329" t="s">
        <v>9573</v>
      </c>
      <c r="D19535" s="514" t="s">
        <v>5</v>
      </c>
      <c r="E19535" s="673">
        <v>14.98</v>
      </c>
      <c r="F19535" s="761"/>
    </row>
    <row r="19536" spans="1:6" customFormat="1">
      <c r="A19536" s="514">
        <v>89712</v>
      </c>
      <c r="B19536" s="275" t="s">
        <v>0</v>
      </c>
      <c r="C19536" s="1329" t="s">
        <v>9568</v>
      </c>
      <c r="D19536" s="514" t="s">
        <v>5</v>
      </c>
      <c r="E19536" s="673">
        <v>30.17</v>
      </c>
      <c r="F19536" s="761"/>
    </row>
    <row r="19537" spans="1:6" customFormat="1">
      <c r="A19537" s="514">
        <v>89799</v>
      </c>
      <c r="B19537" s="275" t="s">
        <v>0</v>
      </c>
      <c r="C19537" s="1329" t="s">
        <v>9574</v>
      </c>
      <c r="D19537" s="514" t="s">
        <v>5</v>
      </c>
      <c r="E19537" s="673">
        <v>25.01</v>
      </c>
      <c r="F19537" s="761"/>
    </row>
    <row r="19538" spans="1:6" customFormat="1">
      <c r="A19538" s="514">
        <v>89713</v>
      </c>
      <c r="B19538" s="275" t="s">
        <v>0</v>
      </c>
      <c r="C19538" s="1329" t="s">
        <v>9569</v>
      </c>
      <c r="D19538" s="514" t="s">
        <v>5</v>
      </c>
      <c r="E19538" s="673">
        <v>37.619999999999997</v>
      </c>
      <c r="F19538" s="761"/>
    </row>
    <row r="19539" spans="1:6" customFormat="1" ht="24.75">
      <c r="A19539" s="514">
        <v>89376</v>
      </c>
      <c r="B19539" s="275" t="s">
        <v>0</v>
      </c>
      <c r="C19539" s="1329" t="s">
        <v>25332</v>
      </c>
      <c r="D19539" s="514" t="s">
        <v>28</v>
      </c>
      <c r="E19539" s="673">
        <v>6.17</v>
      </c>
      <c r="F19539" s="761"/>
    </row>
    <row r="19540" spans="1:6" customFormat="1" ht="24.75">
      <c r="A19540" s="514">
        <v>89429</v>
      </c>
      <c r="B19540" s="275" t="s">
        <v>0</v>
      </c>
      <c r="C19540" s="1329" t="s">
        <v>25333</v>
      </c>
      <c r="D19540" s="514" t="s">
        <v>28</v>
      </c>
      <c r="E19540" s="673">
        <v>6.63</v>
      </c>
      <c r="F19540" s="761"/>
    </row>
    <row r="19541" spans="1:6" customFormat="1" ht="24.75">
      <c r="A19541" s="514">
        <v>89383</v>
      </c>
      <c r="B19541" s="275" t="s">
        <v>0</v>
      </c>
      <c r="C19541" s="1329" t="s">
        <v>25334</v>
      </c>
      <c r="D19541" s="514" t="s">
        <v>28</v>
      </c>
      <c r="E19541" s="673">
        <v>7.19</v>
      </c>
      <c r="F19541" s="761"/>
    </row>
    <row r="19542" spans="1:6" customFormat="1" ht="24.75">
      <c r="A19542" s="514">
        <v>89553</v>
      </c>
      <c r="B19542" s="275" t="s">
        <v>0</v>
      </c>
      <c r="C19542" s="1329" t="s">
        <v>25335</v>
      </c>
      <c r="D19542" s="514" t="s">
        <v>28</v>
      </c>
      <c r="E19542" s="673">
        <v>6.14</v>
      </c>
      <c r="F19542" s="761"/>
    </row>
    <row r="19543" spans="1:6" customFormat="1" ht="24.75">
      <c r="A19543" s="514">
        <v>89436</v>
      </c>
      <c r="B19543" s="275" t="s">
        <v>0</v>
      </c>
      <c r="C19543" s="1329" t="s">
        <v>25336</v>
      </c>
      <c r="D19543" s="514" t="s">
        <v>28</v>
      </c>
      <c r="E19543" s="673">
        <v>8.77</v>
      </c>
      <c r="F19543" s="761"/>
    </row>
    <row r="19544" spans="1:6" customFormat="1" ht="24.75">
      <c r="A19544" s="514">
        <v>89391</v>
      </c>
      <c r="B19544" s="275" t="s">
        <v>0</v>
      </c>
      <c r="C19544" s="1329" t="s">
        <v>25337</v>
      </c>
      <c r="D19544" s="514" t="s">
        <v>28</v>
      </c>
      <c r="E19544" s="673">
        <v>9.42</v>
      </c>
      <c r="F19544" s="761"/>
    </row>
    <row r="19545" spans="1:6" customFormat="1" ht="24.75">
      <c r="A19545" s="514">
        <v>103994</v>
      </c>
      <c r="B19545" s="275" t="s">
        <v>0</v>
      </c>
      <c r="C19545" s="1329" t="s">
        <v>14052</v>
      </c>
      <c r="D19545" s="514" t="s">
        <v>28</v>
      </c>
      <c r="E19545" s="673">
        <v>14.88</v>
      </c>
      <c r="F19545" s="761"/>
    </row>
    <row r="19546" spans="1:6" customFormat="1" ht="24.75">
      <c r="A19546" s="514">
        <v>89570</v>
      </c>
      <c r="B19546" s="275" t="s">
        <v>0</v>
      </c>
      <c r="C19546" s="1329" t="s">
        <v>25338</v>
      </c>
      <c r="D19546" s="514" t="s">
        <v>28</v>
      </c>
      <c r="E19546" s="673">
        <v>11.88</v>
      </c>
      <c r="F19546" s="761"/>
    </row>
    <row r="19547" spans="1:6" customFormat="1" ht="24.75">
      <c r="A19547" s="514">
        <v>103992</v>
      </c>
      <c r="B19547" s="275" t="s">
        <v>0</v>
      </c>
      <c r="C19547" s="1329" t="s">
        <v>14051</v>
      </c>
      <c r="D19547" s="514" t="s">
        <v>28</v>
      </c>
      <c r="E19547" s="673">
        <v>12.22</v>
      </c>
      <c r="F19547" s="761"/>
    </row>
    <row r="19548" spans="1:6" customFormat="1" ht="24.75">
      <c r="A19548" s="514">
        <v>89572</v>
      </c>
      <c r="B19548" s="275" t="s">
        <v>0</v>
      </c>
      <c r="C19548" s="1329" t="s">
        <v>25339</v>
      </c>
      <c r="D19548" s="514" t="s">
        <v>28</v>
      </c>
      <c r="E19548" s="673">
        <v>9.15</v>
      </c>
      <c r="F19548" s="761"/>
    </row>
    <row r="19549" spans="1:6" customFormat="1" ht="24.75">
      <c r="A19549" s="514">
        <v>104001</v>
      </c>
      <c r="B19549" s="275" t="s">
        <v>0</v>
      </c>
      <c r="C19549" s="1329" t="s">
        <v>14054</v>
      </c>
      <c r="D19549" s="514" t="s">
        <v>28</v>
      </c>
      <c r="E19549" s="673">
        <v>14.62</v>
      </c>
      <c r="F19549" s="761"/>
    </row>
    <row r="19550" spans="1:6" customFormat="1" ht="24.75">
      <c r="A19550" s="514">
        <v>89596</v>
      </c>
      <c r="B19550" s="275" t="s">
        <v>0</v>
      </c>
      <c r="C19550" s="1329" t="s">
        <v>25340</v>
      </c>
      <c r="D19550" s="514" t="s">
        <v>28</v>
      </c>
      <c r="E19550" s="673">
        <v>10.98</v>
      </c>
      <c r="F19550" s="761"/>
    </row>
    <row r="19551" spans="1:6" customFormat="1" ht="24.75">
      <c r="A19551" s="514">
        <v>104002</v>
      </c>
      <c r="B19551" s="275" t="s">
        <v>0</v>
      </c>
      <c r="C19551" s="1329" t="s">
        <v>14055</v>
      </c>
      <c r="D19551" s="514" t="s">
        <v>28</v>
      </c>
      <c r="E19551" s="673">
        <v>18.27</v>
      </c>
      <c r="F19551" s="761"/>
    </row>
    <row r="19552" spans="1:6" customFormat="1" ht="24.75">
      <c r="A19552" s="514">
        <v>89595</v>
      </c>
      <c r="B19552" s="275" t="s">
        <v>0</v>
      </c>
      <c r="C19552" s="1329" t="s">
        <v>25341</v>
      </c>
      <c r="D19552" s="514" t="s">
        <v>28</v>
      </c>
      <c r="E19552" s="673">
        <v>14.94</v>
      </c>
      <c r="F19552" s="761"/>
    </row>
    <row r="19553" spans="1:6" customFormat="1" ht="24.75">
      <c r="A19553" s="514">
        <v>89610</v>
      </c>
      <c r="B19553" s="275" t="s">
        <v>0</v>
      </c>
      <c r="C19553" s="1329" t="s">
        <v>25342</v>
      </c>
      <c r="D19553" s="514" t="s">
        <v>28</v>
      </c>
      <c r="E19553" s="673">
        <v>20.170000000000002</v>
      </c>
      <c r="F19553" s="761"/>
    </row>
    <row r="19554" spans="1:6" customFormat="1" ht="24.75">
      <c r="A19554" s="514">
        <v>89613</v>
      </c>
      <c r="B19554" s="275" t="s">
        <v>0</v>
      </c>
      <c r="C19554" s="1329" t="s">
        <v>13887</v>
      </c>
      <c r="D19554" s="514" t="s">
        <v>28</v>
      </c>
      <c r="E19554" s="673">
        <v>31.25</v>
      </c>
      <c r="F19554" s="761"/>
    </row>
    <row r="19555" spans="1:6" customFormat="1" ht="24.75">
      <c r="A19555" s="514">
        <v>89616</v>
      </c>
      <c r="B19555" s="275" t="s">
        <v>0</v>
      </c>
      <c r="C19555" s="1329" t="s">
        <v>25343</v>
      </c>
      <c r="D19555" s="514" t="s">
        <v>28</v>
      </c>
      <c r="E19555" s="673">
        <v>41.66</v>
      </c>
      <c r="F19555" s="761"/>
    </row>
    <row r="19556" spans="1:6" customFormat="1">
      <c r="A19556" s="514">
        <v>103952</v>
      </c>
      <c r="B19556" s="275" t="s">
        <v>0</v>
      </c>
      <c r="C19556" s="1329" t="s">
        <v>10164</v>
      </c>
      <c r="D19556" s="514" t="s">
        <v>28</v>
      </c>
      <c r="E19556" s="673">
        <v>6.32</v>
      </c>
      <c r="F19556" s="761"/>
    </row>
    <row r="19557" spans="1:6" customFormat="1">
      <c r="A19557" s="514">
        <v>103947</v>
      </c>
      <c r="B19557" s="275" t="s">
        <v>0</v>
      </c>
      <c r="C19557" s="1329" t="s">
        <v>10159</v>
      </c>
      <c r="D19557" s="514" t="s">
        <v>28</v>
      </c>
      <c r="E19557" s="673">
        <v>6.88</v>
      </c>
      <c r="F19557" s="761"/>
    </row>
    <row r="19558" spans="1:6" customFormat="1">
      <c r="A19558" s="514">
        <v>103957</v>
      </c>
      <c r="B19558" s="275" t="s">
        <v>0</v>
      </c>
      <c r="C19558" s="1329" t="s">
        <v>10169</v>
      </c>
      <c r="D19558" s="514" t="s">
        <v>28</v>
      </c>
      <c r="E19558" s="673">
        <v>5.27</v>
      </c>
      <c r="F19558" s="761"/>
    </row>
    <row r="19559" spans="1:6" customFormat="1">
      <c r="A19559" s="514">
        <v>103953</v>
      </c>
      <c r="B19559" s="275" t="s">
        <v>0</v>
      </c>
      <c r="C19559" s="1329" t="s">
        <v>10165</v>
      </c>
      <c r="D19559" s="514" t="s">
        <v>28</v>
      </c>
      <c r="E19559" s="673">
        <v>7.9</v>
      </c>
      <c r="F19559" s="761"/>
    </row>
    <row r="19560" spans="1:6" customFormat="1">
      <c r="A19560" s="514">
        <v>103948</v>
      </c>
      <c r="B19560" s="275" t="s">
        <v>0</v>
      </c>
      <c r="C19560" s="1329" t="s">
        <v>10160</v>
      </c>
      <c r="D19560" s="514" t="s">
        <v>28</v>
      </c>
      <c r="E19560" s="673">
        <v>8.5500000000000007</v>
      </c>
      <c r="F19560" s="761"/>
    </row>
    <row r="19561" spans="1:6" customFormat="1">
      <c r="A19561" s="514">
        <v>103958</v>
      </c>
      <c r="B19561" s="275" t="s">
        <v>0</v>
      </c>
      <c r="C19561" s="1329" t="s">
        <v>10170</v>
      </c>
      <c r="D19561" s="514" t="s">
        <v>28</v>
      </c>
      <c r="E19561" s="673">
        <v>10.56</v>
      </c>
      <c r="F19561" s="761"/>
    </row>
    <row r="19562" spans="1:6" customFormat="1">
      <c r="A19562" s="514">
        <v>104009</v>
      </c>
      <c r="B19562" s="275" t="s">
        <v>0</v>
      </c>
      <c r="C19562" s="1329" t="s">
        <v>10202</v>
      </c>
      <c r="D19562" s="514" t="s">
        <v>28</v>
      </c>
      <c r="E19562" s="673">
        <v>14.12</v>
      </c>
      <c r="F19562" s="761"/>
    </row>
    <row r="19563" spans="1:6" customFormat="1">
      <c r="A19563" s="514">
        <v>103959</v>
      </c>
      <c r="B19563" s="275" t="s">
        <v>0</v>
      </c>
      <c r="C19563" s="1329" t="s">
        <v>10171</v>
      </c>
      <c r="D19563" s="514" t="s">
        <v>28</v>
      </c>
      <c r="E19563" s="673">
        <v>15.69</v>
      </c>
      <c r="F19563" s="761"/>
    </row>
    <row r="19564" spans="1:6" customFormat="1">
      <c r="A19564" s="514">
        <v>103962</v>
      </c>
      <c r="B19564" s="275" t="s">
        <v>0</v>
      </c>
      <c r="C19564" s="1329" t="s">
        <v>10172</v>
      </c>
      <c r="D19564" s="514" t="s">
        <v>28</v>
      </c>
      <c r="E19564" s="673">
        <v>6.75</v>
      </c>
      <c r="F19564" s="761"/>
    </row>
    <row r="19565" spans="1:6" customFormat="1">
      <c r="A19565" s="514">
        <v>103954</v>
      </c>
      <c r="B19565" s="275" t="s">
        <v>0</v>
      </c>
      <c r="C19565" s="1329" t="s">
        <v>10166</v>
      </c>
      <c r="D19565" s="514" t="s">
        <v>28</v>
      </c>
      <c r="E19565" s="673">
        <v>9.2899999999999991</v>
      </c>
      <c r="F19565" s="761"/>
    </row>
    <row r="19566" spans="1:6" customFormat="1">
      <c r="A19566" s="514">
        <v>103949</v>
      </c>
      <c r="B19566" s="275" t="s">
        <v>0</v>
      </c>
      <c r="C19566" s="1329" t="s">
        <v>10161</v>
      </c>
      <c r="D19566" s="514" t="s">
        <v>28</v>
      </c>
      <c r="E19566" s="673">
        <v>9.91</v>
      </c>
      <c r="F19566" s="761"/>
    </row>
    <row r="19567" spans="1:6" customFormat="1">
      <c r="A19567" s="514">
        <v>103964</v>
      </c>
      <c r="B19567" s="275" t="s">
        <v>0</v>
      </c>
      <c r="C19567" s="1329" t="s">
        <v>10173</v>
      </c>
      <c r="D19567" s="514" t="s">
        <v>28</v>
      </c>
      <c r="E19567" s="673">
        <v>8.58</v>
      </c>
      <c r="F19567" s="761"/>
    </row>
    <row r="19568" spans="1:6" customFormat="1">
      <c r="A19568" s="514">
        <v>104014</v>
      </c>
      <c r="B19568" s="275" t="s">
        <v>0</v>
      </c>
      <c r="C19568" s="1329" t="s">
        <v>10205</v>
      </c>
      <c r="D19568" s="514" t="s">
        <v>28</v>
      </c>
      <c r="E19568" s="673">
        <v>11.45</v>
      </c>
      <c r="F19568" s="761"/>
    </row>
    <row r="19569" spans="1:6" customFormat="1">
      <c r="A19569" s="514">
        <v>103966</v>
      </c>
      <c r="B19569" s="275" t="s">
        <v>0</v>
      </c>
      <c r="C19569" s="1329" t="s">
        <v>10174</v>
      </c>
      <c r="D19569" s="514" t="s">
        <v>28</v>
      </c>
      <c r="E19569" s="673">
        <v>10.119999999999999</v>
      </c>
      <c r="F19569" s="761"/>
    </row>
    <row r="19570" spans="1:6" customFormat="1">
      <c r="A19570" s="514">
        <v>103999</v>
      </c>
      <c r="B19570" s="275" t="s">
        <v>0</v>
      </c>
      <c r="C19570" s="1329" t="s">
        <v>10196</v>
      </c>
      <c r="D19570" s="514" t="s">
        <v>28</v>
      </c>
      <c r="E19570" s="673">
        <v>13.27</v>
      </c>
      <c r="F19570" s="761"/>
    </row>
    <row r="19571" spans="1:6" customFormat="1">
      <c r="A19571" s="514">
        <v>103967</v>
      </c>
      <c r="B19571" s="275" t="s">
        <v>0</v>
      </c>
      <c r="C19571" s="1329" t="s">
        <v>25344</v>
      </c>
      <c r="D19571" s="514" t="s">
        <v>28</v>
      </c>
      <c r="E19571" s="673">
        <v>12.14</v>
      </c>
      <c r="F19571" s="761"/>
    </row>
    <row r="19572" spans="1:6" customFormat="1">
      <c r="A19572" s="514">
        <v>104003</v>
      </c>
      <c r="B19572" s="275" t="s">
        <v>0</v>
      </c>
      <c r="C19572" s="1329" t="s">
        <v>25345</v>
      </c>
      <c r="D19572" s="514" t="s">
        <v>28</v>
      </c>
      <c r="E19572" s="673">
        <v>15.47</v>
      </c>
      <c r="F19572" s="761"/>
    </row>
    <row r="19573" spans="1:6" customFormat="1">
      <c r="A19573" s="514">
        <v>103968</v>
      </c>
      <c r="B19573" s="275" t="s">
        <v>0</v>
      </c>
      <c r="C19573" s="1329" t="s">
        <v>10175</v>
      </c>
      <c r="D19573" s="514" t="s">
        <v>28</v>
      </c>
      <c r="E19573" s="673">
        <v>17.170000000000002</v>
      </c>
      <c r="F19573" s="761"/>
    </row>
    <row r="19574" spans="1:6" customFormat="1">
      <c r="A19574" s="514">
        <v>103969</v>
      </c>
      <c r="B19574" s="275" t="s">
        <v>0</v>
      </c>
      <c r="C19574" s="1329" t="s">
        <v>10176</v>
      </c>
      <c r="D19574" s="514" t="s">
        <v>28</v>
      </c>
      <c r="E19574" s="673">
        <v>20.22</v>
      </c>
      <c r="F19574" s="761"/>
    </row>
    <row r="19575" spans="1:6" customFormat="1">
      <c r="A19575" s="514">
        <v>103971</v>
      </c>
      <c r="B19575" s="275" t="s">
        <v>0</v>
      </c>
      <c r="C19575" s="1329" t="s">
        <v>10177</v>
      </c>
      <c r="D19575" s="514" t="s">
        <v>28</v>
      </c>
      <c r="E19575" s="673">
        <v>25.67</v>
      </c>
      <c r="F19575" s="761"/>
    </row>
    <row r="19576" spans="1:6" customFormat="1">
      <c r="A19576" s="514">
        <v>103972</v>
      </c>
      <c r="B19576" s="275" t="s">
        <v>0</v>
      </c>
      <c r="C19576" s="1329" t="s">
        <v>10178</v>
      </c>
      <c r="D19576" s="514" t="s">
        <v>28</v>
      </c>
      <c r="E19576" s="673">
        <v>29.75</v>
      </c>
      <c r="F19576" s="761"/>
    </row>
    <row r="19577" spans="1:6" customFormat="1">
      <c r="A19577" s="514">
        <v>103993</v>
      </c>
      <c r="B19577" s="275" t="s">
        <v>0</v>
      </c>
      <c r="C19577" s="1329" t="s">
        <v>10192</v>
      </c>
      <c r="D19577" s="514" t="s">
        <v>28</v>
      </c>
      <c r="E19577" s="673">
        <v>10.57</v>
      </c>
      <c r="F19577" s="761"/>
    </row>
    <row r="19578" spans="1:6" customFormat="1">
      <c r="A19578" s="514">
        <v>89407</v>
      </c>
      <c r="B19578" s="275" t="s">
        <v>0</v>
      </c>
      <c r="C19578" s="1329" t="s">
        <v>9659</v>
      </c>
      <c r="D19578" s="514" t="s">
        <v>28</v>
      </c>
      <c r="E19578" s="673">
        <v>9.58</v>
      </c>
      <c r="F19578" s="761"/>
    </row>
    <row r="19579" spans="1:6" customFormat="1">
      <c r="A19579" s="514">
        <v>89361</v>
      </c>
      <c r="B19579" s="275" t="s">
        <v>0</v>
      </c>
      <c r="C19579" s="1329" t="s">
        <v>9631</v>
      </c>
      <c r="D19579" s="514" t="s">
        <v>28</v>
      </c>
      <c r="E19579" s="673">
        <v>10.35</v>
      </c>
      <c r="F19579" s="761"/>
    </row>
    <row r="19580" spans="1:6" customFormat="1">
      <c r="A19580" s="514">
        <v>89490</v>
      </c>
      <c r="B19580" s="275" t="s">
        <v>0</v>
      </c>
      <c r="C19580" s="1329" t="s">
        <v>9687</v>
      </c>
      <c r="D19580" s="514" t="s">
        <v>28</v>
      </c>
      <c r="E19580" s="673">
        <v>7.6</v>
      </c>
      <c r="F19580" s="761"/>
    </row>
    <row r="19581" spans="1:6" customFormat="1">
      <c r="A19581" s="514">
        <v>89411</v>
      </c>
      <c r="B19581" s="275" t="s">
        <v>0</v>
      </c>
      <c r="C19581" s="1329" t="s">
        <v>9663</v>
      </c>
      <c r="D19581" s="514" t="s">
        <v>28</v>
      </c>
      <c r="E19581" s="673">
        <v>11.24</v>
      </c>
      <c r="F19581" s="761"/>
    </row>
    <row r="19582" spans="1:6" customFormat="1">
      <c r="A19582" s="514">
        <v>89365</v>
      </c>
      <c r="B19582" s="275" t="s">
        <v>0</v>
      </c>
      <c r="C19582" s="1329" t="s">
        <v>9635</v>
      </c>
      <c r="D19582" s="514" t="s">
        <v>28</v>
      </c>
      <c r="E19582" s="673">
        <v>12.14</v>
      </c>
      <c r="F19582" s="761"/>
    </row>
    <row r="19583" spans="1:6" customFormat="1">
      <c r="A19583" s="514">
        <v>89496</v>
      </c>
      <c r="B19583" s="275" t="s">
        <v>0</v>
      </c>
      <c r="C19583" s="1329" t="s">
        <v>9691</v>
      </c>
      <c r="D19583" s="514" t="s">
        <v>28</v>
      </c>
      <c r="E19583" s="673">
        <v>10.94</v>
      </c>
      <c r="F19583" s="761"/>
    </row>
    <row r="19584" spans="1:6" customFormat="1">
      <c r="A19584" s="514">
        <v>89416</v>
      </c>
      <c r="B19584" s="275" t="s">
        <v>0</v>
      </c>
      <c r="C19584" s="1329" t="s">
        <v>9667</v>
      </c>
      <c r="D19584" s="514" t="s">
        <v>28</v>
      </c>
      <c r="E19584" s="673">
        <v>15.19</v>
      </c>
      <c r="F19584" s="761"/>
    </row>
    <row r="19585" spans="1:6" customFormat="1">
      <c r="A19585" s="514">
        <v>89370</v>
      </c>
      <c r="B19585" s="275" t="s">
        <v>0</v>
      </c>
      <c r="C19585" s="1329" t="s">
        <v>9639</v>
      </c>
      <c r="D19585" s="514" t="s">
        <v>28</v>
      </c>
      <c r="E19585" s="673">
        <v>16.25</v>
      </c>
      <c r="F19585" s="761"/>
    </row>
    <row r="19586" spans="1:6" customFormat="1">
      <c r="A19586" s="514">
        <v>89500</v>
      </c>
      <c r="B19586" s="275" t="s">
        <v>0</v>
      </c>
      <c r="C19586" s="1329" t="s">
        <v>9695</v>
      </c>
      <c r="D19586" s="514" t="s">
        <v>28</v>
      </c>
      <c r="E19586" s="673">
        <v>13.39</v>
      </c>
      <c r="F19586" s="761"/>
    </row>
    <row r="19587" spans="1:6" customFormat="1">
      <c r="A19587" s="514">
        <v>103983</v>
      </c>
      <c r="B19587" s="275" t="s">
        <v>0</v>
      </c>
      <c r="C19587" s="1329" t="s">
        <v>10185</v>
      </c>
      <c r="D19587" s="514" t="s">
        <v>28</v>
      </c>
      <c r="E19587" s="673">
        <v>18.260000000000002</v>
      </c>
      <c r="F19587" s="761"/>
    </row>
    <row r="19588" spans="1:6" customFormat="1">
      <c r="A19588" s="514">
        <v>89504</v>
      </c>
      <c r="B19588" s="275" t="s">
        <v>0</v>
      </c>
      <c r="C19588" s="1329" t="s">
        <v>9699</v>
      </c>
      <c r="D19588" s="514" t="s">
        <v>28</v>
      </c>
      <c r="E19588" s="673">
        <v>19.62</v>
      </c>
      <c r="F19588" s="761"/>
    </row>
    <row r="19589" spans="1:6" customFormat="1">
      <c r="A19589" s="514">
        <v>103987</v>
      </c>
      <c r="B19589" s="275" t="s">
        <v>0</v>
      </c>
      <c r="C19589" s="1329" t="s">
        <v>10189</v>
      </c>
      <c r="D19589" s="514" t="s">
        <v>28</v>
      </c>
      <c r="E19589" s="673">
        <v>25.33</v>
      </c>
      <c r="F19589" s="761"/>
    </row>
    <row r="19590" spans="1:6" customFormat="1">
      <c r="A19590" s="514">
        <v>89510</v>
      </c>
      <c r="B19590" s="275" t="s">
        <v>0</v>
      </c>
      <c r="C19590" s="1329" t="s">
        <v>9703</v>
      </c>
      <c r="D19590" s="514" t="s">
        <v>28</v>
      </c>
      <c r="E19590" s="673">
        <v>27.8</v>
      </c>
      <c r="F19590" s="761"/>
    </row>
    <row r="19591" spans="1:6" customFormat="1">
      <c r="A19591" s="514">
        <v>89519</v>
      </c>
      <c r="B19591" s="275" t="s">
        <v>0</v>
      </c>
      <c r="C19591" s="1329" t="s">
        <v>9710</v>
      </c>
      <c r="D19591" s="514" t="s">
        <v>28</v>
      </c>
      <c r="E19591" s="673">
        <v>48.18</v>
      </c>
      <c r="F19591" s="761"/>
    </row>
    <row r="19592" spans="1:6" customFormat="1">
      <c r="A19592" s="514">
        <v>89527</v>
      </c>
      <c r="B19592" s="275" t="s">
        <v>0</v>
      </c>
      <c r="C19592" s="1329" t="s">
        <v>9718</v>
      </c>
      <c r="D19592" s="514" t="s">
        <v>28</v>
      </c>
      <c r="E19592" s="673">
        <v>57.97</v>
      </c>
      <c r="F19592" s="761"/>
    </row>
    <row r="19593" spans="1:6" customFormat="1">
      <c r="A19593" s="514">
        <v>89406</v>
      </c>
      <c r="B19593" s="275" t="s">
        <v>0</v>
      </c>
      <c r="C19593" s="1329" t="s">
        <v>9658</v>
      </c>
      <c r="D19593" s="514" t="s">
        <v>28</v>
      </c>
      <c r="E19593" s="673">
        <v>9.51</v>
      </c>
      <c r="F19593" s="761"/>
    </row>
    <row r="19594" spans="1:6" customFormat="1">
      <c r="A19594" s="514">
        <v>89360</v>
      </c>
      <c r="B19594" s="275" t="s">
        <v>0</v>
      </c>
      <c r="C19594" s="1329" t="s">
        <v>9630</v>
      </c>
      <c r="D19594" s="514" t="s">
        <v>28</v>
      </c>
      <c r="E19594" s="673">
        <v>10.28</v>
      </c>
      <c r="F19594" s="761"/>
    </row>
    <row r="19595" spans="1:6" customFormat="1">
      <c r="A19595" s="514">
        <v>89489</v>
      </c>
      <c r="B19595" s="275" t="s">
        <v>0</v>
      </c>
      <c r="C19595" s="1329" t="s">
        <v>9686</v>
      </c>
      <c r="D19595" s="514" t="s">
        <v>28</v>
      </c>
      <c r="E19595" s="673">
        <v>8.15</v>
      </c>
      <c r="F19595" s="761"/>
    </row>
    <row r="19596" spans="1:6" customFormat="1">
      <c r="A19596" s="514">
        <v>89410</v>
      </c>
      <c r="B19596" s="275" t="s">
        <v>0</v>
      </c>
      <c r="C19596" s="1329" t="s">
        <v>9662</v>
      </c>
      <c r="D19596" s="514" t="s">
        <v>28</v>
      </c>
      <c r="E19596" s="673">
        <v>11.79</v>
      </c>
      <c r="F19596" s="761"/>
    </row>
    <row r="19597" spans="1:6" customFormat="1">
      <c r="A19597" s="514">
        <v>89364</v>
      </c>
      <c r="B19597" s="275" t="s">
        <v>0</v>
      </c>
      <c r="C19597" s="1329" t="s">
        <v>9634</v>
      </c>
      <c r="D19597" s="514" t="s">
        <v>28</v>
      </c>
      <c r="E19597" s="673">
        <v>12.69</v>
      </c>
      <c r="F19597" s="761"/>
    </row>
    <row r="19598" spans="1:6" customFormat="1">
      <c r="A19598" s="514">
        <v>89494</v>
      </c>
      <c r="B19598" s="275" t="s">
        <v>0</v>
      </c>
      <c r="C19598" s="1329" t="s">
        <v>9690</v>
      </c>
      <c r="D19598" s="514" t="s">
        <v>28</v>
      </c>
      <c r="E19598" s="673">
        <v>12.99</v>
      </c>
      <c r="F19598" s="761"/>
    </row>
    <row r="19599" spans="1:6" customFormat="1">
      <c r="A19599" s="514">
        <v>89415</v>
      </c>
      <c r="B19599" s="275" t="s">
        <v>0</v>
      </c>
      <c r="C19599" s="1329" t="s">
        <v>9666</v>
      </c>
      <c r="D19599" s="514" t="s">
        <v>28</v>
      </c>
      <c r="E19599" s="673">
        <v>17.239999999999998</v>
      </c>
      <c r="F19599" s="761"/>
    </row>
    <row r="19600" spans="1:6" customFormat="1">
      <c r="A19600" s="514">
        <v>89369</v>
      </c>
      <c r="B19600" s="275" t="s">
        <v>0</v>
      </c>
      <c r="C19600" s="1329" t="s">
        <v>9638</v>
      </c>
      <c r="D19600" s="514" t="s">
        <v>28</v>
      </c>
      <c r="E19600" s="673">
        <v>18.3</v>
      </c>
      <c r="F19600" s="761"/>
    </row>
    <row r="19601" spans="1:6" customFormat="1">
      <c r="A19601" s="514">
        <v>89499</v>
      </c>
      <c r="B19601" s="275" t="s">
        <v>0</v>
      </c>
      <c r="C19601" s="1329" t="s">
        <v>9694</v>
      </c>
      <c r="D19601" s="514" t="s">
        <v>28</v>
      </c>
      <c r="E19601" s="673">
        <v>20.2</v>
      </c>
      <c r="F19601" s="761"/>
    </row>
    <row r="19602" spans="1:6" customFormat="1">
      <c r="A19602" s="514">
        <v>103982</v>
      </c>
      <c r="B19602" s="275" t="s">
        <v>0</v>
      </c>
      <c r="C19602" s="1329" t="s">
        <v>10184</v>
      </c>
      <c r="D19602" s="514" t="s">
        <v>28</v>
      </c>
      <c r="E19602" s="673">
        <v>25.07</v>
      </c>
      <c r="F19602" s="761"/>
    </row>
    <row r="19603" spans="1:6" customFormat="1">
      <c r="A19603" s="514">
        <v>89503</v>
      </c>
      <c r="B19603" s="275" t="s">
        <v>0</v>
      </c>
      <c r="C19603" s="1329" t="s">
        <v>9698</v>
      </c>
      <c r="D19603" s="514" t="s">
        <v>28</v>
      </c>
      <c r="E19603" s="673">
        <v>23.5</v>
      </c>
      <c r="F19603" s="761"/>
    </row>
    <row r="19604" spans="1:6" customFormat="1">
      <c r="A19604" s="514">
        <v>103986</v>
      </c>
      <c r="B19604" s="275" t="s">
        <v>0</v>
      </c>
      <c r="C19604" s="1329" t="s">
        <v>10188</v>
      </c>
      <c r="D19604" s="514" t="s">
        <v>28</v>
      </c>
      <c r="E19604" s="673">
        <v>29.21</v>
      </c>
      <c r="F19604" s="761"/>
    </row>
    <row r="19605" spans="1:6" customFormat="1">
      <c r="A19605" s="514">
        <v>89507</v>
      </c>
      <c r="B19605" s="275" t="s">
        <v>0</v>
      </c>
      <c r="C19605" s="1329" t="s">
        <v>9702</v>
      </c>
      <c r="D19605" s="514" t="s">
        <v>28</v>
      </c>
      <c r="E19605" s="673">
        <v>47.51</v>
      </c>
      <c r="F19605" s="761"/>
    </row>
    <row r="19606" spans="1:6" customFormat="1">
      <c r="A19606" s="514">
        <v>89517</v>
      </c>
      <c r="B19606" s="275" t="s">
        <v>0</v>
      </c>
      <c r="C19606" s="1329" t="s">
        <v>9708</v>
      </c>
      <c r="D19606" s="514" t="s">
        <v>28</v>
      </c>
      <c r="E19606" s="673">
        <v>70.23</v>
      </c>
      <c r="F19606" s="761"/>
    </row>
    <row r="19607" spans="1:6" customFormat="1">
      <c r="A19607" s="514">
        <v>89525</v>
      </c>
      <c r="B19607" s="275" t="s">
        <v>0</v>
      </c>
      <c r="C19607" s="1329" t="s">
        <v>9716</v>
      </c>
      <c r="D19607" s="514" t="s">
        <v>28</v>
      </c>
      <c r="E19607" s="673">
        <v>88.15</v>
      </c>
      <c r="F19607" s="761"/>
    </row>
    <row r="19608" spans="1:6" customFormat="1">
      <c r="A19608" s="514">
        <v>89423</v>
      </c>
      <c r="B19608" s="275" t="s">
        <v>0</v>
      </c>
      <c r="C19608" s="1329" t="s">
        <v>25346</v>
      </c>
      <c r="D19608" s="514" t="s">
        <v>28</v>
      </c>
      <c r="E19608" s="673">
        <v>10.26</v>
      </c>
      <c r="F19608" s="761"/>
    </row>
    <row r="19609" spans="1:6" customFormat="1">
      <c r="A19609" s="514">
        <v>89377</v>
      </c>
      <c r="B19609" s="275" t="s">
        <v>0</v>
      </c>
      <c r="C19609" s="1329" t="s">
        <v>9645</v>
      </c>
      <c r="D19609" s="514" t="s">
        <v>28</v>
      </c>
      <c r="E19609" s="673">
        <v>10.77</v>
      </c>
      <c r="F19609" s="761"/>
    </row>
    <row r="19610" spans="1:6" customFormat="1">
      <c r="A19610" s="514">
        <v>89540</v>
      </c>
      <c r="B19610" s="275" t="s">
        <v>0</v>
      </c>
      <c r="C19610" s="1329" t="s">
        <v>25347</v>
      </c>
      <c r="D19610" s="514" t="s">
        <v>28</v>
      </c>
      <c r="E19610" s="673">
        <v>10.67</v>
      </c>
      <c r="F19610" s="761"/>
    </row>
    <row r="19611" spans="1:6" customFormat="1">
      <c r="A19611" s="514">
        <v>89430</v>
      </c>
      <c r="B19611" s="275" t="s">
        <v>0</v>
      </c>
      <c r="C19611" s="1329" t="s">
        <v>25348</v>
      </c>
      <c r="D19611" s="514" t="s">
        <v>28</v>
      </c>
      <c r="E19611" s="673">
        <v>13.11</v>
      </c>
      <c r="F19611" s="761"/>
    </row>
    <row r="19612" spans="1:6" customFormat="1">
      <c r="A19612" s="514">
        <v>89384</v>
      </c>
      <c r="B19612" s="275" t="s">
        <v>0</v>
      </c>
      <c r="C19612" s="1329" t="s">
        <v>25349</v>
      </c>
      <c r="D19612" s="514" t="s">
        <v>28</v>
      </c>
      <c r="E19612" s="673">
        <v>13.7</v>
      </c>
      <c r="F19612" s="761"/>
    </row>
    <row r="19613" spans="1:6" customFormat="1">
      <c r="A19613" s="514">
        <v>89555</v>
      </c>
      <c r="B19613" s="275" t="s">
        <v>0</v>
      </c>
      <c r="C19613" s="1329" t="s">
        <v>25350</v>
      </c>
      <c r="D19613" s="514" t="s">
        <v>28</v>
      </c>
      <c r="E19613" s="673">
        <v>21.79</v>
      </c>
      <c r="F19613" s="761"/>
    </row>
    <row r="19614" spans="1:6" customFormat="1">
      <c r="A19614" s="514">
        <v>89437</v>
      </c>
      <c r="B19614" s="275" t="s">
        <v>0</v>
      </c>
      <c r="C19614" s="1329" t="s">
        <v>25351</v>
      </c>
      <c r="D19614" s="514" t="s">
        <v>28</v>
      </c>
      <c r="E19614" s="673">
        <v>24.62</v>
      </c>
      <c r="F19614" s="761"/>
    </row>
    <row r="19615" spans="1:6" customFormat="1">
      <c r="A19615" s="514">
        <v>89392</v>
      </c>
      <c r="B19615" s="275" t="s">
        <v>0</v>
      </c>
      <c r="C19615" s="1329" t="s">
        <v>25352</v>
      </c>
      <c r="D19615" s="514" t="s">
        <v>28</v>
      </c>
      <c r="E19615" s="673">
        <v>25.33</v>
      </c>
      <c r="F19615" s="761"/>
    </row>
    <row r="19616" spans="1:6" customFormat="1">
      <c r="A19616" s="514">
        <v>89405</v>
      </c>
      <c r="B19616" s="275" t="s">
        <v>0</v>
      </c>
      <c r="C19616" s="1329" t="s">
        <v>9657</v>
      </c>
      <c r="D19616" s="514" t="s">
        <v>28</v>
      </c>
      <c r="E19616" s="673">
        <v>8.5</v>
      </c>
      <c r="F19616" s="761"/>
    </row>
    <row r="19617" spans="1:6" customFormat="1">
      <c r="A19617" s="514">
        <v>89359</v>
      </c>
      <c r="B19617" s="275" t="s">
        <v>0</v>
      </c>
      <c r="C19617" s="1329" t="s">
        <v>9629</v>
      </c>
      <c r="D19617" s="514" t="s">
        <v>28</v>
      </c>
      <c r="E19617" s="673">
        <v>9.27</v>
      </c>
      <c r="F19617" s="761"/>
    </row>
    <row r="19618" spans="1:6" customFormat="1">
      <c r="A19618" s="514">
        <v>89485</v>
      </c>
      <c r="B19618" s="275" t="s">
        <v>0</v>
      </c>
      <c r="C19618" s="1329" t="s">
        <v>9685</v>
      </c>
      <c r="D19618" s="514" t="s">
        <v>28</v>
      </c>
      <c r="E19618" s="673">
        <v>6.62</v>
      </c>
      <c r="F19618" s="761"/>
    </row>
    <row r="19619" spans="1:6" customFormat="1">
      <c r="A19619" s="514">
        <v>89409</v>
      </c>
      <c r="B19619" s="275" t="s">
        <v>0</v>
      </c>
      <c r="C19619" s="1329" t="s">
        <v>9661</v>
      </c>
      <c r="D19619" s="514" t="s">
        <v>28</v>
      </c>
      <c r="E19619" s="673">
        <v>10.26</v>
      </c>
      <c r="F19619" s="761"/>
    </row>
    <row r="19620" spans="1:6" customFormat="1">
      <c r="A19620" s="514">
        <v>89363</v>
      </c>
      <c r="B19620" s="275" t="s">
        <v>0</v>
      </c>
      <c r="C19620" s="1329" t="s">
        <v>9633</v>
      </c>
      <c r="D19620" s="514" t="s">
        <v>28</v>
      </c>
      <c r="E19620" s="673">
        <v>11.16</v>
      </c>
      <c r="F19620" s="761"/>
    </row>
    <row r="19621" spans="1:6" customFormat="1">
      <c r="A19621" s="514">
        <v>89493</v>
      </c>
      <c r="B19621" s="275" t="s">
        <v>0</v>
      </c>
      <c r="C19621" s="1329" t="s">
        <v>9689</v>
      </c>
      <c r="D19621" s="514" t="s">
        <v>28</v>
      </c>
      <c r="E19621" s="673">
        <v>10.61</v>
      </c>
      <c r="F19621" s="761"/>
    </row>
    <row r="19622" spans="1:6" customFormat="1">
      <c r="A19622" s="514">
        <v>89414</v>
      </c>
      <c r="B19622" s="275" t="s">
        <v>0</v>
      </c>
      <c r="C19622" s="1329" t="s">
        <v>9665</v>
      </c>
      <c r="D19622" s="514" t="s">
        <v>28</v>
      </c>
      <c r="E19622" s="673">
        <v>14.86</v>
      </c>
      <c r="F19622" s="761"/>
    </row>
    <row r="19623" spans="1:6" customFormat="1">
      <c r="A19623" s="514">
        <v>89368</v>
      </c>
      <c r="B19623" s="275" t="s">
        <v>0</v>
      </c>
      <c r="C19623" s="1329" t="s">
        <v>9637</v>
      </c>
      <c r="D19623" s="514" t="s">
        <v>28</v>
      </c>
      <c r="E19623" s="673">
        <v>15.92</v>
      </c>
      <c r="F19623" s="761"/>
    </row>
    <row r="19624" spans="1:6" customFormat="1">
      <c r="A19624" s="514">
        <v>89498</v>
      </c>
      <c r="B19624" s="275" t="s">
        <v>0</v>
      </c>
      <c r="C19624" s="1329" t="s">
        <v>9693</v>
      </c>
      <c r="D19624" s="514" t="s">
        <v>28</v>
      </c>
      <c r="E19624" s="673">
        <v>13.95</v>
      </c>
      <c r="F19624" s="761"/>
    </row>
    <row r="19625" spans="1:6" customFormat="1">
      <c r="A19625" s="514">
        <v>103981</v>
      </c>
      <c r="B19625" s="275" t="s">
        <v>0</v>
      </c>
      <c r="C19625" s="1329" t="s">
        <v>10183</v>
      </c>
      <c r="D19625" s="514" t="s">
        <v>28</v>
      </c>
      <c r="E19625" s="673">
        <v>18.82</v>
      </c>
      <c r="F19625" s="761"/>
    </row>
    <row r="19626" spans="1:6" customFormat="1">
      <c r="A19626" s="514">
        <v>89502</v>
      </c>
      <c r="B19626" s="275" t="s">
        <v>0</v>
      </c>
      <c r="C19626" s="1329" t="s">
        <v>9697</v>
      </c>
      <c r="D19626" s="514" t="s">
        <v>28</v>
      </c>
      <c r="E19626" s="673">
        <v>17.77</v>
      </c>
      <c r="F19626" s="761"/>
    </row>
    <row r="19627" spans="1:6" customFormat="1">
      <c r="A19627" s="514">
        <v>103985</v>
      </c>
      <c r="B19627" s="275" t="s">
        <v>0</v>
      </c>
      <c r="C19627" s="1329" t="s">
        <v>10187</v>
      </c>
      <c r="D19627" s="514" t="s">
        <v>28</v>
      </c>
      <c r="E19627" s="673">
        <v>23.48</v>
      </c>
      <c r="F19627" s="761"/>
    </row>
    <row r="19628" spans="1:6" customFormat="1">
      <c r="A19628" s="514">
        <v>89506</v>
      </c>
      <c r="B19628" s="275" t="s">
        <v>0</v>
      </c>
      <c r="C19628" s="1329" t="s">
        <v>9701</v>
      </c>
      <c r="D19628" s="514" t="s">
        <v>28</v>
      </c>
      <c r="E19628" s="673">
        <v>40.409999999999997</v>
      </c>
      <c r="F19628" s="761"/>
    </row>
    <row r="19629" spans="1:6" customFormat="1">
      <c r="A19629" s="514">
        <v>89515</v>
      </c>
      <c r="B19629" s="275" t="s">
        <v>0</v>
      </c>
      <c r="C19629" s="1329" t="s">
        <v>9706</v>
      </c>
      <c r="D19629" s="514" t="s">
        <v>28</v>
      </c>
      <c r="E19629" s="673">
        <v>83.49</v>
      </c>
      <c r="F19629" s="761"/>
    </row>
    <row r="19630" spans="1:6" customFormat="1">
      <c r="A19630" s="514">
        <v>89523</v>
      </c>
      <c r="B19630" s="275" t="s">
        <v>0</v>
      </c>
      <c r="C19630" s="1329" t="s">
        <v>9714</v>
      </c>
      <c r="D19630" s="514" t="s">
        <v>28</v>
      </c>
      <c r="E19630" s="673">
        <v>101.98</v>
      </c>
      <c r="F19630" s="761"/>
    </row>
    <row r="19631" spans="1:6" customFormat="1" ht="24.75">
      <c r="A19631" s="514">
        <v>90373</v>
      </c>
      <c r="B19631" s="275" t="s">
        <v>0</v>
      </c>
      <c r="C19631" s="1329" t="s">
        <v>25353</v>
      </c>
      <c r="D19631" s="514" t="s">
        <v>28</v>
      </c>
      <c r="E19631" s="673">
        <v>13.81</v>
      </c>
      <c r="F19631" s="761"/>
    </row>
    <row r="19632" spans="1:6" customFormat="1" ht="24.75">
      <c r="A19632" s="514">
        <v>89366</v>
      </c>
      <c r="B19632" s="275" t="s">
        <v>0</v>
      </c>
      <c r="C19632" s="1329" t="s">
        <v>25354</v>
      </c>
      <c r="D19632" s="514" t="s">
        <v>28</v>
      </c>
      <c r="E19632" s="673">
        <v>17.170000000000002</v>
      </c>
      <c r="F19632" s="761"/>
    </row>
    <row r="19633" spans="1:6" customFormat="1">
      <c r="A19633" s="514">
        <v>89404</v>
      </c>
      <c r="B19633" s="275" t="s">
        <v>0</v>
      </c>
      <c r="C19633" s="1329" t="s">
        <v>9656</v>
      </c>
      <c r="D19633" s="514" t="s">
        <v>28</v>
      </c>
      <c r="E19633" s="673">
        <v>7.94</v>
      </c>
      <c r="F19633" s="761"/>
    </row>
    <row r="19634" spans="1:6" customFormat="1">
      <c r="A19634" s="514">
        <v>89358</v>
      </c>
      <c r="B19634" s="275" t="s">
        <v>0</v>
      </c>
      <c r="C19634" s="1329" t="s">
        <v>9628</v>
      </c>
      <c r="D19634" s="514" t="s">
        <v>28</v>
      </c>
      <c r="E19634" s="673">
        <v>8.7100000000000009</v>
      </c>
      <c r="F19634" s="761"/>
    </row>
    <row r="19635" spans="1:6" customFormat="1">
      <c r="A19635" s="514">
        <v>89481</v>
      </c>
      <c r="B19635" s="275" t="s">
        <v>0</v>
      </c>
      <c r="C19635" s="1329" t="s">
        <v>9684</v>
      </c>
      <c r="D19635" s="514" t="s">
        <v>28</v>
      </c>
      <c r="E19635" s="673">
        <v>5.82</v>
      </c>
      <c r="F19635" s="761"/>
    </row>
    <row r="19636" spans="1:6" customFormat="1">
      <c r="A19636" s="514">
        <v>89408</v>
      </c>
      <c r="B19636" s="275" t="s">
        <v>0</v>
      </c>
      <c r="C19636" s="1329" t="s">
        <v>9660</v>
      </c>
      <c r="D19636" s="514" t="s">
        <v>28</v>
      </c>
      <c r="E19636" s="673">
        <v>9.4600000000000009</v>
      </c>
      <c r="F19636" s="761"/>
    </row>
    <row r="19637" spans="1:6" customFormat="1">
      <c r="A19637" s="514">
        <v>89362</v>
      </c>
      <c r="B19637" s="275" t="s">
        <v>0</v>
      </c>
      <c r="C19637" s="1329" t="s">
        <v>9632</v>
      </c>
      <c r="D19637" s="514" t="s">
        <v>28</v>
      </c>
      <c r="E19637" s="673">
        <v>10.36</v>
      </c>
      <c r="F19637" s="761"/>
    </row>
    <row r="19638" spans="1:6" customFormat="1">
      <c r="A19638" s="514">
        <v>89412</v>
      </c>
      <c r="B19638" s="275" t="s">
        <v>0</v>
      </c>
      <c r="C19638" s="1329" t="s">
        <v>25355</v>
      </c>
      <c r="D19638" s="514" t="s">
        <v>28</v>
      </c>
      <c r="E19638" s="673">
        <v>10.52</v>
      </c>
      <c r="F19638" s="761"/>
    </row>
    <row r="19639" spans="1:6" customFormat="1">
      <c r="A19639" s="514">
        <v>89492</v>
      </c>
      <c r="B19639" s="275" t="s">
        <v>0</v>
      </c>
      <c r="C19639" s="1329" t="s">
        <v>9688</v>
      </c>
      <c r="D19639" s="514" t="s">
        <v>28</v>
      </c>
      <c r="E19639" s="673">
        <v>8.84</v>
      </c>
      <c r="F19639" s="761"/>
    </row>
    <row r="19640" spans="1:6" customFormat="1">
      <c r="A19640" s="514">
        <v>89413</v>
      </c>
      <c r="B19640" s="275" t="s">
        <v>0</v>
      </c>
      <c r="C19640" s="1329" t="s">
        <v>9664</v>
      </c>
      <c r="D19640" s="514" t="s">
        <v>28</v>
      </c>
      <c r="E19640" s="673">
        <v>13.09</v>
      </c>
      <c r="F19640" s="761"/>
    </row>
    <row r="19641" spans="1:6" customFormat="1">
      <c r="A19641" s="514">
        <v>89367</v>
      </c>
      <c r="B19641" s="275" t="s">
        <v>0</v>
      </c>
      <c r="C19641" s="1329" t="s">
        <v>9636</v>
      </c>
      <c r="D19641" s="514" t="s">
        <v>28</v>
      </c>
      <c r="E19641" s="673">
        <v>14.15</v>
      </c>
      <c r="F19641" s="761"/>
    </row>
    <row r="19642" spans="1:6" customFormat="1">
      <c r="A19642" s="514">
        <v>89497</v>
      </c>
      <c r="B19642" s="275" t="s">
        <v>0</v>
      </c>
      <c r="C19642" s="1329" t="s">
        <v>9692</v>
      </c>
      <c r="D19642" s="514" t="s">
        <v>28</v>
      </c>
      <c r="E19642" s="673">
        <v>13.89</v>
      </c>
      <c r="F19642" s="761"/>
    </row>
    <row r="19643" spans="1:6" customFormat="1">
      <c r="A19643" s="514">
        <v>103980</v>
      </c>
      <c r="B19643" s="275" t="s">
        <v>0</v>
      </c>
      <c r="C19643" s="1329" t="s">
        <v>10182</v>
      </c>
      <c r="D19643" s="514" t="s">
        <v>28</v>
      </c>
      <c r="E19643" s="673">
        <v>18.760000000000002</v>
      </c>
      <c r="F19643" s="761"/>
    </row>
    <row r="19644" spans="1:6" customFormat="1">
      <c r="A19644" s="514">
        <v>89501</v>
      </c>
      <c r="B19644" s="275" t="s">
        <v>0</v>
      </c>
      <c r="C19644" s="1329" t="s">
        <v>9696</v>
      </c>
      <c r="D19644" s="514" t="s">
        <v>28</v>
      </c>
      <c r="E19644" s="673">
        <v>15.21</v>
      </c>
      <c r="F19644" s="761"/>
    </row>
    <row r="19645" spans="1:6" customFormat="1">
      <c r="A19645" s="514">
        <v>103984</v>
      </c>
      <c r="B19645" s="275" t="s">
        <v>0</v>
      </c>
      <c r="C19645" s="1329" t="s">
        <v>10186</v>
      </c>
      <c r="D19645" s="514" t="s">
        <v>28</v>
      </c>
      <c r="E19645" s="673">
        <v>20.92</v>
      </c>
      <c r="F19645" s="761"/>
    </row>
    <row r="19646" spans="1:6" customFormat="1">
      <c r="A19646" s="514">
        <v>89505</v>
      </c>
      <c r="B19646" s="275" t="s">
        <v>0</v>
      </c>
      <c r="C19646" s="1329" t="s">
        <v>9700</v>
      </c>
      <c r="D19646" s="514" t="s">
        <v>28</v>
      </c>
      <c r="E19646" s="673">
        <v>42.21</v>
      </c>
      <c r="F19646" s="761"/>
    </row>
    <row r="19647" spans="1:6" customFormat="1">
      <c r="A19647" s="514">
        <v>89513</v>
      </c>
      <c r="B19647" s="275" t="s">
        <v>0</v>
      </c>
      <c r="C19647" s="1329" t="s">
        <v>9704</v>
      </c>
      <c r="D19647" s="514" t="s">
        <v>28</v>
      </c>
      <c r="E19647" s="673">
        <v>104.26</v>
      </c>
      <c r="F19647" s="761"/>
    </row>
    <row r="19648" spans="1:6" customFormat="1">
      <c r="A19648" s="514">
        <v>89521</v>
      </c>
      <c r="B19648" s="275" t="s">
        <v>0</v>
      </c>
      <c r="C19648" s="1329" t="s">
        <v>9712</v>
      </c>
      <c r="D19648" s="514" t="s">
        <v>28</v>
      </c>
      <c r="E19648" s="673">
        <v>124.22</v>
      </c>
      <c r="F19648" s="761"/>
    </row>
    <row r="19649" spans="1:6" customFormat="1">
      <c r="A19649" s="514">
        <v>103955</v>
      </c>
      <c r="B19649" s="275" t="s">
        <v>0</v>
      </c>
      <c r="C19649" s="1329" t="s">
        <v>10167</v>
      </c>
      <c r="D19649" s="514" t="s">
        <v>28</v>
      </c>
      <c r="E19649" s="673">
        <v>10.84</v>
      </c>
      <c r="F19649" s="761"/>
    </row>
    <row r="19650" spans="1:6" customFormat="1">
      <c r="A19650" s="514">
        <v>103950</v>
      </c>
      <c r="B19650" s="275" t="s">
        <v>0</v>
      </c>
      <c r="C19650" s="1329" t="s">
        <v>10162</v>
      </c>
      <c r="D19650" s="514" t="s">
        <v>28</v>
      </c>
      <c r="E19650" s="673">
        <v>11.68</v>
      </c>
      <c r="F19650" s="761"/>
    </row>
    <row r="19651" spans="1:6" customFormat="1">
      <c r="A19651" s="514">
        <v>103974</v>
      </c>
      <c r="B19651" s="275" t="s">
        <v>0</v>
      </c>
      <c r="C19651" s="1329" t="s">
        <v>10179</v>
      </c>
      <c r="D19651" s="514" t="s">
        <v>28</v>
      </c>
      <c r="E19651" s="673">
        <v>11.05</v>
      </c>
      <c r="F19651" s="761"/>
    </row>
    <row r="19652" spans="1:6" customFormat="1">
      <c r="A19652" s="514">
        <v>103956</v>
      </c>
      <c r="B19652" s="275" t="s">
        <v>0</v>
      </c>
      <c r="C19652" s="1329" t="s">
        <v>10168</v>
      </c>
      <c r="D19652" s="514" t="s">
        <v>28</v>
      </c>
      <c r="E19652" s="673">
        <v>14.99</v>
      </c>
      <c r="F19652" s="761"/>
    </row>
    <row r="19653" spans="1:6" customFormat="1">
      <c r="A19653" s="514">
        <v>103951</v>
      </c>
      <c r="B19653" s="275" t="s">
        <v>0</v>
      </c>
      <c r="C19653" s="1329" t="s">
        <v>10163</v>
      </c>
      <c r="D19653" s="514" t="s">
        <v>28</v>
      </c>
      <c r="E19653" s="673">
        <v>15.96</v>
      </c>
      <c r="F19653" s="761"/>
    </row>
    <row r="19654" spans="1:6" customFormat="1">
      <c r="A19654" s="514">
        <v>89374</v>
      </c>
      <c r="B19654" s="275" t="s">
        <v>0</v>
      </c>
      <c r="C19654" s="1329" t="s">
        <v>9643</v>
      </c>
      <c r="D19654" s="514" t="s">
        <v>28</v>
      </c>
      <c r="E19654" s="673">
        <v>10.65</v>
      </c>
      <c r="F19654" s="761"/>
    </row>
    <row r="19655" spans="1:6" customFormat="1">
      <c r="A19655" s="514">
        <v>89427</v>
      </c>
      <c r="B19655" s="275" t="s">
        <v>0</v>
      </c>
      <c r="C19655" s="1329" t="s">
        <v>25356</v>
      </c>
      <c r="D19655" s="514" t="s">
        <v>28</v>
      </c>
      <c r="E19655" s="673">
        <v>12.48</v>
      </c>
      <c r="F19655" s="761"/>
    </row>
    <row r="19656" spans="1:6" customFormat="1">
      <c r="A19656" s="514">
        <v>89381</v>
      </c>
      <c r="B19656" s="275" t="s">
        <v>0</v>
      </c>
      <c r="C19656" s="1329" t="s">
        <v>25357</v>
      </c>
      <c r="D19656" s="514" t="s">
        <v>28</v>
      </c>
      <c r="E19656" s="673">
        <v>13.04</v>
      </c>
      <c r="F19656" s="761"/>
    </row>
    <row r="19657" spans="1:6" customFormat="1">
      <c r="A19657" s="514">
        <v>95237</v>
      </c>
      <c r="B19657" s="275" t="s">
        <v>0</v>
      </c>
      <c r="C19657" s="1329" t="s">
        <v>25358</v>
      </c>
      <c r="D19657" s="514" t="s">
        <v>28</v>
      </c>
      <c r="E19657" s="673">
        <v>24.83</v>
      </c>
      <c r="F19657" s="761"/>
    </row>
    <row r="19658" spans="1:6" customFormat="1">
      <c r="A19658" s="514">
        <v>89979</v>
      </c>
      <c r="B19658" s="275" t="s">
        <v>0</v>
      </c>
      <c r="C19658" s="1329" t="s">
        <v>25359</v>
      </c>
      <c r="D19658" s="514" t="s">
        <v>28</v>
      </c>
      <c r="E19658" s="673">
        <v>25.48</v>
      </c>
      <c r="F19658" s="761"/>
    </row>
    <row r="19659" spans="1:6" customFormat="1">
      <c r="A19659" s="514">
        <v>103991</v>
      </c>
      <c r="B19659" s="275" t="s">
        <v>0</v>
      </c>
      <c r="C19659" s="1329" t="s">
        <v>14050</v>
      </c>
      <c r="D19659" s="514" t="s">
        <v>28</v>
      </c>
      <c r="E19659" s="673">
        <v>19.04</v>
      </c>
      <c r="F19659" s="761"/>
    </row>
    <row r="19660" spans="1:6" customFormat="1">
      <c r="A19660" s="514">
        <v>89564</v>
      </c>
      <c r="B19660" s="275" t="s">
        <v>0</v>
      </c>
      <c r="C19660" s="1329" t="s">
        <v>25360</v>
      </c>
      <c r="D19660" s="514" t="s">
        <v>28</v>
      </c>
      <c r="E19660" s="673">
        <v>15.97</v>
      </c>
      <c r="F19660" s="761"/>
    </row>
    <row r="19661" spans="1:6" customFormat="1">
      <c r="A19661" s="514">
        <v>104000</v>
      </c>
      <c r="B19661" s="275" t="s">
        <v>0</v>
      </c>
      <c r="C19661" s="1329" t="s">
        <v>14053</v>
      </c>
      <c r="D19661" s="514" t="s">
        <v>28</v>
      </c>
      <c r="E19661" s="673">
        <v>28.85</v>
      </c>
      <c r="F19661" s="761"/>
    </row>
    <row r="19662" spans="1:6" customFormat="1">
      <c r="A19662" s="514">
        <v>89593</v>
      </c>
      <c r="B19662" s="275" t="s">
        <v>0</v>
      </c>
      <c r="C19662" s="1329" t="s">
        <v>25361</v>
      </c>
      <c r="D19662" s="514" t="s">
        <v>28</v>
      </c>
      <c r="E19662" s="673">
        <v>25.21</v>
      </c>
      <c r="F19662" s="761"/>
    </row>
    <row r="19663" spans="1:6" customFormat="1">
      <c r="A19663" s="514">
        <v>89418</v>
      </c>
      <c r="B19663" s="275" t="s">
        <v>0</v>
      </c>
      <c r="C19663" s="1329" t="s">
        <v>9669</v>
      </c>
      <c r="D19663" s="514" t="s">
        <v>28</v>
      </c>
      <c r="E19663" s="673">
        <v>16.12</v>
      </c>
      <c r="F19663" s="761"/>
    </row>
    <row r="19664" spans="1:6" customFormat="1">
      <c r="A19664" s="514">
        <v>89372</v>
      </c>
      <c r="B19664" s="275" t="s">
        <v>0</v>
      </c>
      <c r="C19664" s="1329" t="s">
        <v>9641</v>
      </c>
      <c r="D19664" s="514" t="s">
        <v>28</v>
      </c>
      <c r="E19664" s="673">
        <v>16.63</v>
      </c>
      <c r="F19664" s="761"/>
    </row>
    <row r="19665" spans="1:6" customFormat="1">
      <c r="A19665" s="514">
        <v>89530</v>
      </c>
      <c r="B19665" s="275" t="s">
        <v>0</v>
      </c>
      <c r="C19665" s="1329" t="s">
        <v>9721</v>
      </c>
      <c r="D19665" s="514" t="s">
        <v>28</v>
      </c>
      <c r="E19665" s="673">
        <v>16.5</v>
      </c>
      <c r="F19665" s="761"/>
    </row>
    <row r="19666" spans="1:6" customFormat="1">
      <c r="A19666" s="514">
        <v>89425</v>
      </c>
      <c r="B19666" s="275" t="s">
        <v>0</v>
      </c>
      <c r="C19666" s="1329" t="s">
        <v>9673</v>
      </c>
      <c r="D19666" s="514" t="s">
        <v>28</v>
      </c>
      <c r="E19666" s="673">
        <v>18.940000000000001</v>
      </c>
      <c r="F19666" s="761"/>
    </row>
    <row r="19667" spans="1:6" customFormat="1">
      <c r="A19667" s="514">
        <v>89379</v>
      </c>
      <c r="B19667" s="275" t="s">
        <v>0</v>
      </c>
      <c r="C19667" s="1329" t="s">
        <v>1891</v>
      </c>
      <c r="D19667" s="514" t="s">
        <v>28</v>
      </c>
      <c r="E19667" s="673">
        <v>19.53</v>
      </c>
      <c r="F19667" s="761"/>
    </row>
    <row r="19668" spans="1:6" customFormat="1">
      <c r="A19668" s="514">
        <v>89542</v>
      </c>
      <c r="B19668" s="275" t="s">
        <v>0</v>
      </c>
      <c r="C19668" s="1329" t="s">
        <v>9727</v>
      </c>
      <c r="D19668" s="514" t="s">
        <v>28</v>
      </c>
      <c r="E19668" s="673">
        <v>27.37</v>
      </c>
      <c r="F19668" s="761"/>
    </row>
    <row r="19669" spans="1:6" customFormat="1">
      <c r="A19669" s="514">
        <v>89432</v>
      </c>
      <c r="B19669" s="275" t="s">
        <v>0</v>
      </c>
      <c r="C19669" s="1329" t="s">
        <v>25362</v>
      </c>
      <c r="D19669" s="514" t="s">
        <v>28</v>
      </c>
      <c r="E19669" s="673">
        <v>30.2</v>
      </c>
      <c r="F19669" s="761"/>
    </row>
    <row r="19670" spans="1:6" customFormat="1">
      <c r="A19670" s="514">
        <v>89387</v>
      </c>
      <c r="B19670" s="275" t="s">
        <v>0</v>
      </c>
      <c r="C19670" s="1329" t="s">
        <v>25363</v>
      </c>
      <c r="D19670" s="514" t="s">
        <v>28</v>
      </c>
      <c r="E19670" s="673">
        <v>30.91</v>
      </c>
      <c r="F19670" s="761"/>
    </row>
    <row r="19671" spans="1:6" customFormat="1">
      <c r="A19671" s="514">
        <v>89560</v>
      </c>
      <c r="B19671" s="275" t="s">
        <v>0</v>
      </c>
      <c r="C19671" s="1329" t="s">
        <v>25364</v>
      </c>
      <c r="D19671" s="514" t="s">
        <v>28</v>
      </c>
      <c r="E19671" s="673">
        <v>35.049999999999997</v>
      </c>
      <c r="F19671" s="761"/>
    </row>
    <row r="19672" spans="1:6" customFormat="1">
      <c r="A19672" s="514">
        <v>104159</v>
      </c>
      <c r="B19672" s="275" t="s">
        <v>0</v>
      </c>
      <c r="C19672" s="1329" t="s">
        <v>14063</v>
      </c>
      <c r="D19672" s="514" t="s">
        <v>28</v>
      </c>
      <c r="E19672" s="673">
        <v>38.35</v>
      </c>
      <c r="F19672" s="761"/>
    </row>
    <row r="19673" spans="1:6" customFormat="1">
      <c r="A19673" s="514">
        <v>89577</v>
      </c>
      <c r="B19673" s="275" t="s">
        <v>0</v>
      </c>
      <c r="C19673" s="1329" t="s">
        <v>9753</v>
      </c>
      <c r="D19673" s="514" t="s">
        <v>28</v>
      </c>
      <c r="E19673" s="673">
        <v>37.159999999999997</v>
      </c>
      <c r="F19673" s="761"/>
    </row>
    <row r="19674" spans="1:6" customFormat="1">
      <c r="A19674" s="514">
        <v>103996</v>
      </c>
      <c r="B19674" s="275" t="s">
        <v>0</v>
      </c>
      <c r="C19674" s="1329" t="s">
        <v>10194</v>
      </c>
      <c r="D19674" s="514" t="s">
        <v>28</v>
      </c>
      <c r="E19674" s="673">
        <v>41</v>
      </c>
      <c r="F19674" s="761"/>
    </row>
    <row r="19675" spans="1:6" customFormat="1">
      <c r="A19675" s="514">
        <v>89598</v>
      </c>
      <c r="B19675" s="275" t="s">
        <v>0</v>
      </c>
      <c r="C19675" s="1329" t="s">
        <v>25365</v>
      </c>
      <c r="D19675" s="514" t="s">
        <v>28</v>
      </c>
      <c r="E19675" s="673">
        <v>50.04</v>
      </c>
      <c r="F19675" s="761"/>
    </row>
    <row r="19676" spans="1:6" customFormat="1">
      <c r="A19676" s="514">
        <v>89419</v>
      </c>
      <c r="B19676" s="275" t="s">
        <v>0</v>
      </c>
      <c r="C19676" s="1329" t="s">
        <v>9670</v>
      </c>
      <c r="D19676" s="514" t="s">
        <v>28</v>
      </c>
      <c r="E19676" s="673">
        <v>7.15</v>
      </c>
      <c r="F19676" s="761"/>
    </row>
    <row r="19677" spans="1:6" customFormat="1">
      <c r="A19677" s="514">
        <v>89373</v>
      </c>
      <c r="B19677" s="275" t="s">
        <v>0</v>
      </c>
      <c r="C19677" s="1329" t="s">
        <v>9642</v>
      </c>
      <c r="D19677" s="514" t="s">
        <v>28</v>
      </c>
      <c r="E19677" s="673">
        <v>7.71</v>
      </c>
      <c r="F19677" s="761"/>
    </row>
    <row r="19678" spans="1:6" customFormat="1">
      <c r="A19678" s="514">
        <v>89532</v>
      </c>
      <c r="B19678" s="275" t="s">
        <v>0</v>
      </c>
      <c r="C19678" s="1329" t="s">
        <v>9723</v>
      </c>
      <c r="D19678" s="514" t="s">
        <v>28</v>
      </c>
      <c r="E19678" s="673">
        <v>7.49</v>
      </c>
      <c r="F19678" s="761"/>
    </row>
    <row r="19679" spans="1:6" customFormat="1">
      <c r="A19679" s="514">
        <v>89426</v>
      </c>
      <c r="B19679" s="275" t="s">
        <v>0</v>
      </c>
      <c r="C19679" s="1329" t="s">
        <v>9674</v>
      </c>
      <c r="D19679" s="514" t="s">
        <v>28</v>
      </c>
      <c r="E19679" s="673">
        <v>10.119999999999999</v>
      </c>
      <c r="F19679" s="761"/>
    </row>
    <row r="19680" spans="1:6" customFormat="1">
      <c r="A19680" s="514">
        <v>89380</v>
      </c>
      <c r="B19680" s="275" t="s">
        <v>0</v>
      </c>
      <c r="C19680" s="1329" t="s">
        <v>9647</v>
      </c>
      <c r="D19680" s="514" t="s">
        <v>28</v>
      </c>
      <c r="E19680" s="673">
        <v>10.77</v>
      </c>
      <c r="F19680" s="761"/>
    </row>
    <row r="19681" spans="1:6" customFormat="1">
      <c r="A19681" s="514">
        <v>89562</v>
      </c>
      <c r="B19681" s="275" t="s">
        <v>0</v>
      </c>
      <c r="C19681" s="1329" t="s">
        <v>9742</v>
      </c>
      <c r="D19681" s="514" t="s">
        <v>28</v>
      </c>
      <c r="E19681" s="673">
        <v>10.79</v>
      </c>
      <c r="F19681" s="761"/>
    </row>
    <row r="19682" spans="1:6" customFormat="1">
      <c r="A19682" s="514">
        <v>89433</v>
      </c>
      <c r="B19682" s="275" t="s">
        <v>0</v>
      </c>
      <c r="C19682" s="1329" t="s">
        <v>9677</v>
      </c>
      <c r="D19682" s="514" t="s">
        <v>28</v>
      </c>
      <c r="E19682" s="673">
        <v>13.86</v>
      </c>
      <c r="F19682" s="761"/>
    </row>
    <row r="19683" spans="1:6" customFormat="1">
      <c r="A19683" s="514">
        <v>89579</v>
      </c>
      <c r="B19683" s="275" t="s">
        <v>0</v>
      </c>
      <c r="C19683" s="1329" t="s">
        <v>25366</v>
      </c>
      <c r="D19683" s="514" t="s">
        <v>28</v>
      </c>
      <c r="E19683" s="673">
        <v>12.16</v>
      </c>
      <c r="F19683" s="761"/>
    </row>
    <row r="19684" spans="1:6" customFormat="1">
      <c r="A19684" s="514">
        <v>103998</v>
      </c>
      <c r="B19684" s="275" t="s">
        <v>0</v>
      </c>
      <c r="C19684" s="1329" t="s">
        <v>25367</v>
      </c>
      <c r="D19684" s="514" t="s">
        <v>28</v>
      </c>
      <c r="E19684" s="673">
        <v>15.31</v>
      </c>
      <c r="F19684" s="761"/>
    </row>
    <row r="19685" spans="1:6" customFormat="1">
      <c r="A19685" s="514">
        <v>89605</v>
      </c>
      <c r="B19685" s="275" t="s">
        <v>0</v>
      </c>
      <c r="C19685" s="1329" t="s">
        <v>9767</v>
      </c>
      <c r="D19685" s="514" t="s">
        <v>28</v>
      </c>
      <c r="E19685" s="673">
        <v>21.26</v>
      </c>
      <c r="F19685" s="761"/>
    </row>
    <row r="19686" spans="1:6" customFormat="1">
      <c r="A19686" s="514">
        <v>89981</v>
      </c>
      <c r="B19686" s="275" t="s">
        <v>0</v>
      </c>
      <c r="C19686" s="1329" t="s">
        <v>25368</v>
      </c>
      <c r="D19686" s="514" t="s">
        <v>28</v>
      </c>
      <c r="E19686" s="673">
        <v>22.2</v>
      </c>
      <c r="F19686" s="761"/>
    </row>
    <row r="19687" spans="1:6" customFormat="1">
      <c r="A19687" s="514">
        <v>89385</v>
      </c>
      <c r="B19687" s="275" t="s">
        <v>0</v>
      </c>
      <c r="C19687" s="1329" t="s">
        <v>25369</v>
      </c>
      <c r="D19687" s="514" t="s">
        <v>28</v>
      </c>
      <c r="E19687" s="673">
        <v>7.83</v>
      </c>
      <c r="F19687" s="761"/>
    </row>
    <row r="19688" spans="1:6" customFormat="1">
      <c r="A19688" s="514">
        <v>89551</v>
      </c>
      <c r="B19688" s="275" t="s">
        <v>0</v>
      </c>
      <c r="C19688" s="1329" t="s">
        <v>25370</v>
      </c>
      <c r="D19688" s="514" t="s">
        <v>28</v>
      </c>
      <c r="E19688" s="673">
        <v>8.93</v>
      </c>
      <c r="F19688" s="761"/>
    </row>
    <row r="19689" spans="1:6" customFormat="1">
      <c r="A19689" s="514">
        <v>89434</v>
      </c>
      <c r="B19689" s="275" t="s">
        <v>0</v>
      </c>
      <c r="C19689" s="1329" t="s">
        <v>25371</v>
      </c>
      <c r="D19689" s="514" t="s">
        <v>28</v>
      </c>
      <c r="E19689" s="673">
        <v>11.56</v>
      </c>
      <c r="F19689" s="761"/>
    </row>
    <row r="19690" spans="1:6" customFormat="1">
      <c r="A19690" s="514">
        <v>89389</v>
      </c>
      <c r="B19690" s="275" t="s">
        <v>0</v>
      </c>
      <c r="C19690" s="1329" t="s">
        <v>25372</v>
      </c>
      <c r="D19690" s="514" t="s">
        <v>28</v>
      </c>
      <c r="E19690" s="673">
        <v>12.21</v>
      </c>
      <c r="F19690" s="761"/>
    </row>
    <row r="19691" spans="1:6" customFormat="1">
      <c r="A19691" s="514">
        <v>89417</v>
      </c>
      <c r="B19691" s="275" t="s">
        <v>0</v>
      </c>
      <c r="C19691" s="1329" t="s">
        <v>9668</v>
      </c>
      <c r="D19691" s="514" t="s">
        <v>28</v>
      </c>
      <c r="E19691" s="673">
        <v>5.98</v>
      </c>
      <c r="F19691" s="761"/>
    </row>
    <row r="19692" spans="1:6" customFormat="1">
      <c r="A19692" s="514">
        <v>89371</v>
      </c>
      <c r="B19692" s="275" t="s">
        <v>0</v>
      </c>
      <c r="C19692" s="1329" t="s">
        <v>9640</v>
      </c>
      <c r="D19692" s="514" t="s">
        <v>28</v>
      </c>
      <c r="E19692" s="673">
        <v>6.49</v>
      </c>
      <c r="F19692" s="761"/>
    </row>
    <row r="19693" spans="1:6" customFormat="1">
      <c r="A19693" s="514">
        <v>89528</v>
      </c>
      <c r="B19693" s="275" t="s">
        <v>0</v>
      </c>
      <c r="C19693" s="1329" t="s">
        <v>9719</v>
      </c>
      <c r="D19693" s="514" t="s">
        <v>28</v>
      </c>
      <c r="E19693" s="673">
        <v>4.62</v>
      </c>
      <c r="F19693" s="761"/>
    </row>
    <row r="19694" spans="1:6" customFormat="1">
      <c r="A19694" s="514">
        <v>89424</v>
      </c>
      <c r="B19694" s="275" t="s">
        <v>0</v>
      </c>
      <c r="C19694" s="1329" t="s">
        <v>9672</v>
      </c>
      <c r="D19694" s="514" t="s">
        <v>28</v>
      </c>
      <c r="E19694" s="673">
        <v>7.06</v>
      </c>
      <c r="F19694" s="761"/>
    </row>
    <row r="19695" spans="1:6" customFormat="1">
      <c r="A19695" s="514">
        <v>89378</v>
      </c>
      <c r="B19695" s="275" t="s">
        <v>0</v>
      </c>
      <c r="C19695" s="1329" t="s">
        <v>9646</v>
      </c>
      <c r="D19695" s="514" t="s">
        <v>28</v>
      </c>
      <c r="E19695" s="673">
        <v>7.65</v>
      </c>
      <c r="F19695" s="761"/>
    </row>
    <row r="19696" spans="1:6" customFormat="1">
      <c r="A19696" s="514">
        <v>89541</v>
      </c>
      <c r="B19696" s="275" t="s">
        <v>0</v>
      </c>
      <c r="C19696" s="1329" t="s">
        <v>9726</v>
      </c>
      <c r="D19696" s="514" t="s">
        <v>28</v>
      </c>
      <c r="E19696" s="673">
        <v>6.85</v>
      </c>
      <c r="F19696" s="761"/>
    </row>
    <row r="19697" spans="1:6" customFormat="1">
      <c r="A19697" s="514">
        <v>89431</v>
      </c>
      <c r="B19697" s="275" t="s">
        <v>0</v>
      </c>
      <c r="C19697" s="1329" t="s">
        <v>9676</v>
      </c>
      <c r="D19697" s="514" t="s">
        <v>28</v>
      </c>
      <c r="E19697" s="673">
        <v>9.68</v>
      </c>
      <c r="F19697" s="761"/>
    </row>
    <row r="19698" spans="1:6" customFormat="1">
      <c r="A19698" s="514">
        <v>89386</v>
      </c>
      <c r="B19698" s="275" t="s">
        <v>0</v>
      </c>
      <c r="C19698" s="1329" t="s">
        <v>9649</v>
      </c>
      <c r="D19698" s="514" t="s">
        <v>28</v>
      </c>
      <c r="E19698" s="673">
        <v>10.39</v>
      </c>
      <c r="F19698" s="761"/>
    </row>
    <row r="19699" spans="1:6" customFormat="1">
      <c r="A19699" s="514">
        <v>89558</v>
      </c>
      <c r="B19699" s="275" t="s">
        <v>0</v>
      </c>
      <c r="C19699" s="1329" t="s">
        <v>9739</v>
      </c>
      <c r="D19699" s="514" t="s">
        <v>28</v>
      </c>
      <c r="E19699" s="673">
        <v>10.24</v>
      </c>
      <c r="F19699" s="761"/>
    </row>
    <row r="19700" spans="1:6" customFormat="1">
      <c r="A19700" s="514">
        <v>103988</v>
      </c>
      <c r="B19700" s="275" t="s">
        <v>0</v>
      </c>
      <c r="C19700" s="1329" t="s">
        <v>10190</v>
      </c>
      <c r="D19700" s="514" t="s">
        <v>28</v>
      </c>
      <c r="E19700" s="673">
        <v>13.54</v>
      </c>
      <c r="F19700" s="761"/>
    </row>
    <row r="19701" spans="1:6" customFormat="1">
      <c r="A19701" s="514">
        <v>89575</v>
      </c>
      <c r="B19701" s="275" t="s">
        <v>0</v>
      </c>
      <c r="C19701" s="1329" t="s">
        <v>9752</v>
      </c>
      <c r="D19701" s="514" t="s">
        <v>28</v>
      </c>
      <c r="E19701" s="673">
        <v>12.22</v>
      </c>
      <c r="F19701" s="761"/>
    </row>
    <row r="19702" spans="1:6" customFormat="1">
      <c r="A19702" s="514">
        <v>103995</v>
      </c>
      <c r="B19702" s="275" t="s">
        <v>0</v>
      </c>
      <c r="C19702" s="1329" t="s">
        <v>10193</v>
      </c>
      <c r="D19702" s="514" t="s">
        <v>28</v>
      </c>
      <c r="E19702" s="673">
        <v>16.059999999999999</v>
      </c>
      <c r="F19702" s="761"/>
    </row>
    <row r="19703" spans="1:6" customFormat="1">
      <c r="A19703" s="514">
        <v>89597</v>
      </c>
      <c r="B19703" s="275" t="s">
        <v>0</v>
      </c>
      <c r="C19703" s="1329" t="s">
        <v>9764</v>
      </c>
      <c r="D19703" s="514" t="s">
        <v>28</v>
      </c>
      <c r="E19703" s="673">
        <v>23.35</v>
      </c>
      <c r="F19703" s="761"/>
    </row>
    <row r="19704" spans="1:6" customFormat="1">
      <c r="A19704" s="514">
        <v>89611</v>
      </c>
      <c r="B19704" s="275" t="s">
        <v>0</v>
      </c>
      <c r="C19704" s="1329" t="s">
        <v>9769</v>
      </c>
      <c r="D19704" s="514" t="s">
        <v>28</v>
      </c>
      <c r="E19704" s="673">
        <v>32.99</v>
      </c>
      <c r="F19704" s="761"/>
    </row>
    <row r="19705" spans="1:6" customFormat="1">
      <c r="A19705" s="514">
        <v>89614</v>
      </c>
      <c r="B19705" s="275" t="s">
        <v>0</v>
      </c>
      <c r="C19705" s="1329" t="s">
        <v>9771</v>
      </c>
      <c r="D19705" s="514" t="s">
        <v>28</v>
      </c>
      <c r="E19705" s="673">
        <v>60.41</v>
      </c>
      <c r="F19705" s="761"/>
    </row>
    <row r="19706" spans="1:6" customFormat="1">
      <c r="A19706" s="514">
        <v>103975</v>
      </c>
      <c r="B19706" s="275" t="s">
        <v>0</v>
      </c>
      <c r="C19706" s="1329" t="s">
        <v>10180</v>
      </c>
      <c r="D19706" s="514" t="s">
        <v>28</v>
      </c>
      <c r="E19706" s="673">
        <v>18.579999999999998</v>
      </c>
      <c r="F19706" s="761"/>
    </row>
    <row r="19707" spans="1:6" customFormat="1">
      <c r="A19707" s="514">
        <v>104007</v>
      </c>
      <c r="B19707" s="275" t="s">
        <v>0</v>
      </c>
      <c r="C19707" s="1329" t="s">
        <v>10200</v>
      </c>
      <c r="D19707" s="514" t="s">
        <v>28</v>
      </c>
      <c r="E19707" s="673">
        <v>23.22</v>
      </c>
      <c r="F19707" s="761"/>
    </row>
    <row r="19708" spans="1:6" customFormat="1">
      <c r="A19708" s="514">
        <v>103976</v>
      </c>
      <c r="B19708" s="275" t="s">
        <v>0</v>
      </c>
      <c r="C19708" s="1329" t="s">
        <v>10181</v>
      </c>
      <c r="D19708" s="514" t="s">
        <v>28</v>
      </c>
      <c r="E19708" s="673">
        <v>26.6</v>
      </c>
      <c r="F19708" s="761"/>
    </row>
    <row r="19709" spans="1:6" customFormat="1">
      <c r="A19709" s="514">
        <v>104008</v>
      </c>
      <c r="B19709" s="275" t="s">
        <v>0</v>
      </c>
      <c r="C19709" s="1329" t="s">
        <v>10201</v>
      </c>
      <c r="D19709" s="514" t="s">
        <v>28</v>
      </c>
      <c r="E19709" s="673">
        <v>33.22</v>
      </c>
      <c r="F19709" s="761"/>
    </row>
    <row r="19710" spans="1:6" customFormat="1">
      <c r="A19710" s="514">
        <v>89630</v>
      </c>
      <c r="B19710" s="275" t="s">
        <v>0</v>
      </c>
      <c r="C19710" s="1329" t="s">
        <v>9783</v>
      </c>
      <c r="D19710" s="514" t="s">
        <v>28</v>
      </c>
      <c r="E19710" s="673">
        <v>62.23</v>
      </c>
      <c r="F19710" s="761"/>
    </row>
    <row r="19711" spans="1:6" customFormat="1">
      <c r="A19711" s="514">
        <v>89632</v>
      </c>
      <c r="B19711" s="275" t="s">
        <v>0</v>
      </c>
      <c r="C19711" s="1329" t="s">
        <v>9785</v>
      </c>
      <c r="D19711" s="514" t="s">
        <v>28</v>
      </c>
      <c r="E19711" s="673">
        <v>123.37</v>
      </c>
      <c r="F19711" s="761"/>
    </row>
    <row r="19712" spans="1:6" customFormat="1">
      <c r="A19712" s="514">
        <v>89438</v>
      </c>
      <c r="B19712" s="275" t="s">
        <v>0</v>
      </c>
      <c r="C19712" s="1329" t="s">
        <v>9679</v>
      </c>
      <c r="D19712" s="514" t="s">
        <v>28</v>
      </c>
      <c r="E19712" s="673">
        <v>11.04</v>
      </c>
      <c r="F19712" s="761"/>
    </row>
    <row r="19713" spans="1:6" customFormat="1">
      <c r="A19713" s="514">
        <v>89393</v>
      </c>
      <c r="B19713" s="275" t="s">
        <v>0</v>
      </c>
      <c r="C19713" s="1329" t="s">
        <v>9651</v>
      </c>
      <c r="D19713" s="514" t="s">
        <v>28</v>
      </c>
      <c r="E19713" s="673">
        <v>12.06</v>
      </c>
      <c r="F19713" s="761"/>
    </row>
    <row r="19714" spans="1:6" customFormat="1">
      <c r="A19714" s="514">
        <v>89617</v>
      </c>
      <c r="B19714" s="275" t="s">
        <v>0</v>
      </c>
      <c r="C19714" s="1329" t="s">
        <v>9773</v>
      </c>
      <c r="D19714" s="514" t="s">
        <v>28</v>
      </c>
      <c r="E19714" s="673">
        <v>8.2200000000000006</v>
      </c>
      <c r="F19714" s="761"/>
    </row>
    <row r="19715" spans="1:6" customFormat="1">
      <c r="A19715" s="514">
        <v>89440</v>
      </c>
      <c r="B19715" s="275" t="s">
        <v>0</v>
      </c>
      <c r="C19715" s="1329" t="s">
        <v>9680</v>
      </c>
      <c r="D19715" s="514" t="s">
        <v>28</v>
      </c>
      <c r="E19715" s="673">
        <v>13.08</v>
      </c>
      <c r="F19715" s="761"/>
    </row>
    <row r="19716" spans="1:6" customFormat="1">
      <c r="A19716" s="514">
        <v>89395</v>
      </c>
      <c r="B19716" s="275" t="s">
        <v>0</v>
      </c>
      <c r="C19716" s="1329" t="s">
        <v>9652</v>
      </c>
      <c r="D19716" s="514" t="s">
        <v>28</v>
      </c>
      <c r="E19716" s="673">
        <v>14.27</v>
      </c>
      <c r="F19716" s="761"/>
    </row>
    <row r="19717" spans="1:6" customFormat="1">
      <c r="A19717" s="514">
        <v>89620</v>
      </c>
      <c r="B19717" s="275" t="s">
        <v>0</v>
      </c>
      <c r="C19717" s="1329" t="s">
        <v>9774</v>
      </c>
      <c r="D19717" s="514" t="s">
        <v>28</v>
      </c>
      <c r="E19717" s="673">
        <v>12.67</v>
      </c>
      <c r="F19717" s="761"/>
    </row>
    <row r="19718" spans="1:6" customFormat="1">
      <c r="A19718" s="514">
        <v>89443</v>
      </c>
      <c r="B19718" s="275" t="s">
        <v>0</v>
      </c>
      <c r="C19718" s="1329" t="s">
        <v>9682</v>
      </c>
      <c r="D19718" s="514" t="s">
        <v>28</v>
      </c>
      <c r="E19718" s="673">
        <v>18.29</v>
      </c>
      <c r="F19718" s="761"/>
    </row>
    <row r="19719" spans="1:6" customFormat="1">
      <c r="A19719" s="514">
        <v>89398</v>
      </c>
      <c r="B19719" s="275" t="s">
        <v>0</v>
      </c>
      <c r="C19719" s="1329" t="s">
        <v>9654</v>
      </c>
      <c r="D19719" s="514" t="s">
        <v>28</v>
      </c>
      <c r="E19719" s="673">
        <v>19.71</v>
      </c>
      <c r="F19719" s="761"/>
    </row>
    <row r="19720" spans="1:6" customFormat="1">
      <c r="A19720" s="514">
        <v>89623</v>
      </c>
      <c r="B19720" s="275" t="s">
        <v>0</v>
      </c>
      <c r="C19720" s="1329" t="s">
        <v>9776</v>
      </c>
      <c r="D19720" s="514" t="s">
        <v>28</v>
      </c>
      <c r="E19720" s="673">
        <v>20.29</v>
      </c>
      <c r="F19720" s="761"/>
    </row>
    <row r="19721" spans="1:6" customFormat="1">
      <c r="A19721" s="514">
        <v>104011</v>
      </c>
      <c r="B19721" s="275" t="s">
        <v>0</v>
      </c>
      <c r="C19721" s="1329" t="s">
        <v>10203</v>
      </c>
      <c r="D19721" s="514" t="s">
        <v>28</v>
      </c>
      <c r="E19721" s="673">
        <v>26.77</v>
      </c>
      <c r="F19721" s="761"/>
    </row>
    <row r="19722" spans="1:6" customFormat="1">
      <c r="A19722" s="514">
        <v>89625</v>
      </c>
      <c r="B19722" s="275" t="s">
        <v>0</v>
      </c>
      <c r="C19722" s="1329" t="s">
        <v>9778</v>
      </c>
      <c r="D19722" s="514" t="s">
        <v>28</v>
      </c>
      <c r="E19722" s="673">
        <v>23.87</v>
      </c>
      <c r="F19722" s="761"/>
    </row>
    <row r="19723" spans="1:6" customFormat="1">
      <c r="A19723" s="514">
        <v>104004</v>
      </c>
      <c r="B19723" s="275" t="s">
        <v>0</v>
      </c>
      <c r="C19723" s="1329" t="s">
        <v>10197</v>
      </c>
      <c r="D19723" s="514" t="s">
        <v>28</v>
      </c>
      <c r="E19723" s="673">
        <v>31.49</v>
      </c>
      <c r="F19723" s="761"/>
    </row>
    <row r="19724" spans="1:6" customFormat="1">
      <c r="A19724" s="514">
        <v>89628</v>
      </c>
      <c r="B19724" s="275" t="s">
        <v>0</v>
      </c>
      <c r="C19724" s="1329" t="s">
        <v>9781</v>
      </c>
      <c r="D19724" s="514" t="s">
        <v>28</v>
      </c>
      <c r="E19724" s="673">
        <v>49.05</v>
      </c>
      <c r="F19724" s="761"/>
    </row>
    <row r="19725" spans="1:6" customFormat="1">
      <c r="A19725" s="514">
        <v>89629</v>
      </c>
      <c r="B19725" s="275" t="s">
        <v>0</v>
      </c>
      <c r="C19725" s="1329" t="s">
        <v>9782</v>
      </c>
      <c r="D19725" s="514" t="s">
        <v>28</v>
      </c>
      <c r="E19725" s="673">
        <v>81.88</v>
      </c>
      <c r="F19725" s="761"/>
    </row>
    <row r="19726" spans="1:6" customFormat="1">
      <c r="A19726" s="514">
        <v>89631</v>
      </c>
      <c r="B19726" s="275" t="s">
        <v>0</v>
      </c>
      <c r="C19726" s="1329" t="s">
        <v>9784</v>
      </c>
      <c r="D19726" s="514" t="s">
        <v>28</v>
      </c>
      <c r="E19726" s="673">
        <v>107.15</v>
      </c>
      <c r="F19726" s="761"/>
    </row>
    <row r="19727" spans="1:6" customFormat="1">
      <c r="A19727" s="514">
        <v>89401</v>
      </c>
      <c r="B19727" s="275" t="s">
        <v>0</v>
      </c>
      <c r="C19727" s="1329" t="s">
        <v>20255</v>
      </c>
      <c r="D19727" s="514" t="s">
        <v>5</v>
      </c>
      <c r="E19727" s="673">
        <v>11.55</v>
      </c>
      <c r="F19727" s="761"/>
    </row>
    <row r="19728" spans="1:6" customFormat="1">
      <c r="A19728" s="514">
        <v>89355</v>
      </c>
      <c r="B19728" s="275" t="s">
        <v>0</v>
      </c>
      <c r="C19728" s="1329" t="s">
        <v>20252</v>
      </c>
      <c r="D19728" s="514" t="s">
        <v>5</v>
      </c>
      <c r="E19728" s="673">
        <v>22.17</v>
      </c>
      <c r="F19728" s="761"/>
    </row>
    <row r="19729" spans="1:6" customFormat="1">
      <c r="A19729" s="514">
        <v>89446</v>
      </c>
      <c r="B19729" s="275" t="s">
        <v>0</v>
      </c>
      <c r="C19729" s="1329" t="s">
        <v>20258</v>
      </c>
      <c r="D19729" s="514" t="s">
        <v>5</v>
      </c>
      <c r="E19729" s="673">
        <v>5.56</v>
      </c>
      <c r="F19729" s="761"/>
    </row>
    <row r="19730" spans="1:6" customFormat="1">
      <c r="A19730" s="514">
        <v>89402</v>
      </c>
      <c r="B19730" s="275" t="s">
        <v>0</v>
      </c>
      <c r="C19730" s="1329" t="s">
        <v>20256</v>
      </c>
      <c r="D19730" s="514" t="s">
        <v>5</v>
      </c>
      <c r="E19730" s="673">
        <v>13.29</v>
      </c>
      <c r="F19730" s="761"/>
    </row>
    <row r="19731" spans="1:6" customFormat="1">
      <c r="A19731" s="514">
        <v>89356</v>
      </c>
      <c r="B19731" s="275" t="s">
        <v>0</v>
      </c>
      <c r="C19731" s="1329" t="s">
        <v>20253</v>
      </c>
      <c r="D19731" s="514" t="s">
        <v>5</v>
      </c>
      <c r="E19731" s="673">
        <v>25.59</v>
      </c>
      <c r="F19731" s="761"/>
    </row>
    <row r="19732" spans="1:6" customFormat="1">
      <c r="A19732" s="514">
        <v>89447</v>
      </c>
      <c r="B19732" s="275" t="s">
        <v>0</v>
      </c>
      <c r="C19732" s="1329" t="s">
        <v>20259</v>
      </c>
      <c r="D19732" s="514" t="s">
        <v>5</v>
      </c>
      <c r="E19732" s="673">
        <v>10.98</v>
      </c>
      <c r="F19732" s="761"/>
    </row>
    <row r="19733" spans="1:6" customFormat="1">
      <c r="A19733" s="514">
        <v>89403</v>
      </c>
      <c r="B19733" s="275" t="s">
        <v>0</v>
      </c>
      <c r="C19733" s="1329" t="s">
        <v>20257</v>
      </c>
      <c r="D19733" s="514" t="s">
        <v>5</v>
      </c>
      <c r="E19733" s="673">
        <v>20.18</v>
      </c>
      <c r="F19733" s="761"/>
    </row>
    <row r="19734" spans="1:6" customFormat="1">
      <c r="A19734" s="514">
        <v>89357</v>
      </c>
      <c r="B19734" s="275" t="s">
        <v>0</v>
      </c>
      <c r="C19734" s="1329" t="s">
        <v>20254</v>
      </c>
      <c r="D19734" s="514" t="s">
        <v>5</v>
      </c>
      <c r="E19734" s="673">
        <v>34.840000000000003</v>
      </c>
      <c r="F19734" s="761"/>
    </row>
    <row r="19735" spans="1:6" customFormat="1">
      <c r="A19735" s="514">
        <v>89448</v>
      </c>
      <c r="B19735" s="275" t="s">
        <v>0</v>
      </c>
      <c r="C19735" s="1329" t="s">
        <v>20260</v>
      </c>
      <c r="D19735" s="514" t="s">
        <v>5</v>
      </c>
      <c r="E19735" s="673">
        <v>16.760000000000002</v>
      </c>
      <c r="F19735" s="761"/>
    </row>
    <row r="19736" spans="1:6" customFormat="1">
      <c r="A19736" s="514">
        <v>103978</v>
      </c>
      <c r="B19736" s="275" t="s">
        <v>0</v>
      </c>
      <c r="C19736" s="1329" t="s">
        <v>20273</v>
      </c>
      <c r="D19736" s="514" t="s">
        <v>5</v>
      </c>
      <c r="E19736" s="673">
        <v>27.57</v>
      </c>
      <c r="F19736" s="761"/>
    </row>
    <row r="19737" spans="1:6" customFormat="1">
      <c r="A19737" s="514">
        <v>89449</v>
      </c>
      <c r="B19737" s="275" t="s">
        <v>0</v>
      </c>
      <c r="C19737" s="1329" t="s">
        <v>20261</v>
      </c>
      <c r="D19737" s="514" t="s">
        <v>5</v>
      </c>
      <c r="E19737" s="673">
        <v>18.57</v>
      </c>
      <c r="F19737" s="761"/>
    </row>
    <row r="19738" spans="1:6" customFormat="1">
      <c r="A19738" s="514">
        <v>103979</v>
      </c>
      <c r="B19738" s="275" t="s">
        <v>0</v>
      </c>
      <c r="C19738" s="1329" t="s">
        <v>20274</v>
      </c>
      <c r="D19738" s="514" t="s">
        <v>5</v>
      </c>
      <c r="E19738" s="673">
        <v>31.47</v>
      </c>
      <c r="F19738" s="761"/>
    </row>
    <row r="19739" spans="1:6" customFormat="1">
      <c r="A19739" s="514">
        <v>89450</v>
      </c>
      <c r="B19739" s="275" t="s">
        <v>0</v>
      </c>
      <c r="C19739" s="1329" t="s">
        <v>20262</v>
      </c>
      <c r="D19739" s="514" t="s">
        <v>5</v>
      </c>
      <c r="E19739" s="673">
        <v>29.66</v>
      </c>
      <c r="F19739" s="761"/>
    </row>
    <row r="19740" spans="1:6" customFormat="1">
      <c r="A19740" s="514">
        <v>89451</v>
      </c>
      <c r="B19740" s="275" t="s">
        <v>0</v>
      </c>
      <c r="C19740" s="1329" t="s">
        <v>20263</v>
      </c>
      <c r="D19740" s="514" t="s">
        <v>5</v>
      </c>
      <c r="E19740" s="673">
        <v>48.22</v>
      </c>
      <c r="F19740" s="761"/>
    </row>
    <row r="19741" spans="1:6" customFormat="1">
      <c r="A19741" s="514">
        <v>89452</v>
      </c>
      <c r="B19741" s="275" t="s">
        <v>0</v>
      </c>
      <c r="C19741" s="1329" t="s">
        <v>20264</v>
      </c>
      <c r="D19741" s="514" t="s">
        <v>5</v>
      </c>
      <c r="E19741" s="673">
        <v>66.37</v>
      </c>
      <c r="F19741" s="761"/>
    </row>
    <row r="19742" spans="1:6" customFormat="1" ht="24.75">
      <c r="A19742" s="514">
        <v>89394</v>
      </c>
      <c r="B19742" s="275" t="s">
        <v>0</v>
      </c>
      <c r="C19742" s="1329" t="s">
        <v>25373</v>
      </c>
      <c r="D19742" s="514" t="s">
        <v>28</v>
      </c>
      <c r="E19742" s="673">
        <v>19.649999999999999</v>
      </c>
      <c r="F19742" s="761"/>
    </row>
    <row r="19743" spans="1:6" customFormat="1" ht="24.75">
      <c r="A19743" s="514">
        <v>89396</v>
      </c>
      <c r="B19743" s="275" t="s">
        <v>0</v>
      </c>
      <c r="C19743" s="1329" t="s">
        <v>25374</v>
      </c>
      <c r="D19743" s="514" t="s">
        <v>28</v>
      </c>
      <c r="E19743" s="673">
        <v>21.53</v>
      </c>
      <c r="F19743" s="761"/>
    </row>
    <row r="19744" spans="1:6" customFormat="1" ht="24.75">
      <c r="A19744" s="514">
        <v>90374</v>
      </c>
      <c r="B19744" s="275" t="s">
        <v>0</v>
      </c>
      <c r="C19744" s="1329" t="s">
        <v>25375</v>
      </c>
      <c r="D19744" s="514" t="s">
        <v>28</v>
      </c>
      <c r="E19744" s="673">
        <v>23.34</v>
      </c>
      <c r="F19744" s="761"/>
    </row>
    <row r="19745" spans="1:6" customFormat="1" ht="24.75">
      <c r="A19745" s="514">
        <v>89444</v>
      </c>
      <c r="B19745" s="275" t="s">
        <v>0</v>
      </c>
      <c r="C19745" s="1329" t="s">
        <v>25376</v>
      </c>
      <c r="D19745" s="514" t="s">
        <v>28</v>
      </c>
      <c r="E19745" s="673">
        <v>25.38</v>
      </c>
      <c r="F19745" s="761"/>
    </row>
    <row r="19746" spans="1:6" customFormat="1" ht="24.75">
      <c r="A19746" s="514">
        <v>89399</v>
      </c>
      <c r="B19746" s="275" t="s">
        <v>0</v>
      </c>
      <c r="C19746" s="1329" t="s">
        <v>25377</v>
      </c>
      <c r="D19746" s="514" t="s">
        <v>28</v>
      </c>
      <c r="E19746" s="673">
        <v>26.08</v>
      </c>
      <c r="F19746" s="761"/>
    </row>
    <row r="19747" spans="1:6" customFormat="1">
      <c r="A19747" s="514">
        <v>89442</v>
      </c>
      <c r="B19747" s="275" t="s">
        <v>0</v>
      </c>
      <c r="C19747" s="1329" t="s">
        <v>9681</v>
      </c>
      <c r="D19747" s="514" t="s">
        <v>28</v>
      </c>
      <c r="E19747" s="673">
        <v>14.84</v>
      </c>
      <c r="F19747" s="761"/>
    </row>
    <row r="19748" spans="1:6" customFormat="1">
      <c r="A19748" s="514">
        <v>89397</v>
      </c>
      <c r="B19748" s="275" t="s">
        <v>0</v>
      </c>
      <c r="C19748" s="1329" t="s">
        <v>9653</v>
      </c>
      <c r="D19748" s="514" t="s">
        <v>28</v>
      </c>
      <c r="E19748" s="673">
        <v>15.94</v>
      </c>
      <c r="F19748" s="761"/>
    </row>
    <row r="19749" spans="1:6" customFormat="1">
      <c r="A19749" s="514">
        <v>89622</v>
      </c>
      <c r="B19749" s="275" t="s">
        <v>0</v>
      </c>
      <c r="C19749" s="1329" t="s">
        <v>9775</v>
      </c>
      <c r="D19749" s="514" t="s">
        <v>28</v>
      </c>
      <c r="E19749" s="673">
        <v>14.78</v>
      </c>
      <c r="F19749" s="761"/>
    </row>
    <row r="19750" spans="1:6" customFormat="1">
      <c r="A19750" s="514">
        <v>89445</v>
      </c>
      <c r="B19750" s="275" t="s">
        <v>0</v>
      </c>
      <c r="C19750" s="1329" t="s">
        <v>9683</v>
      </c>
      <c r="D19750" s="514" t="s">
        <v>28</v>
      </c>
      <c r="E19750" s="673">
        <v>20.03</v>
      </c>
      <c r="F19750" s="761"/>
    </row>
    <row r="19751" spans="1:6" customFormat="1">
      <c r="A19751" s="514">
        <v>89400</v>
      </c>
      <c r="B19751" s="275" t="s">
        <v>0</v>
      </c>
      <c r="C19751" s="1329" t="s">
        <v>9655</v>
      </c>
      <c r="D19751" s="514" t="s">
        <v>28</v>
      </c>
      <c r="E19751" s="673">
        <v>21.32</v>
      </c>
      <c r="F19751" s="761"/>
    </row>
    <row r="19752" spans="1:6" customFormat="1">
      <c r="A19752" s="514">
        <v>89624</v>
      </c>
      <c r="B19752" s="275" t="s">
        <v>0</v>
      </c>
      <c r="C19752" s="1329" t="s">
        <v>9777</v>
      </c>
      <c r="D19752" s="514" t="s">
        <v>28</v>
      </c>
      <c r="E19752" s="673">
        <v>18.73</v>
      </c>
      <c r="F19752" s="761"/>
    </row>
    <row r="19753" spans="1:6" customFormat="1">
      <c r="A19753" s="514">
        <v>104012</v>
      </c>
      <c r="B19753" s="275" t="s">
        <v>0</v>
      </c>
      <c r="C19753" s="1329" t="s">
        <v>10204</v>
      </c>
      <c r="D19753" s="514" t="s">
        <v>28</v>
      </c>
      <c r="E19753" s="673">
        <v>24.78</v>
      </c>
      <c r="F19753" s="761"/>
    </row>
    <row r="19754" spans="1:6" customFormat="1">
      <c r="A19754" s="514">
        <v>89627</v>
      </c>
      <c r="B19754" s="275" t="s">
        <v>0</v>
      </c>
      <c r="C19754" s="1329" t="s">
        <v>9780</v>
      </c>
      <c r="D19754" s="514" t="s">
        <v>28</v>
      </c>
      <c r="E19754" s="673">
        <v>20.94</v>
      </c>
      <c r="F19754" s="761"/>
    </row>
    <row r="19755" spans="1:6" customFormat="1">
      <c r="A19755" s="514">
        <v>104006</v>
      </c>
      <c r="B19755" s="275" t="s">
        <v>0</v>
      </c>
      <c r="C19755" s="1329" t="s">
        <v>10199</v>
      </c>
      <c r="D19755" s="514" t="s">
        <v>28</v>
      </c>
      <c r="E19755" s="673">
        <v>26.51</v>
      </c>
      <c r="F19755" s="761"/>
    </row>
    <row r="19756" spans="1:6" customFormat="1">
      <c r="A19756" s="514">
        <v>89626</v>
      </c>
      <c r="B19756" s="275" t="s">
        <v>0</v>
      </c>
      <c r="C19756" s="1329" t="s">
        <v>9779</v>
      </c>
      <c r="D19756" s="514" t="s">
        <v>28</v>
      </c>
      <c r="E19756" s="673">
        <v>31</v>
      </c>
      <c r="F19756" s="761"/>
    </row>
    <row r="19757" spans="1:6" customFormat="1">
      <c r="A19757" s="514">
        <v>104005</v>
      </c>
      <c r="B19757" s="275" t="s">
        <v>0</v>
      </c>
      <c r="C19757" s="1329" t="s">
        <v>10198</v>
      </c>
      <c r="D19757" s="514" t="s">
        <v>28</v>
      </c>
      <c r="E19757" s="673">
        <v>38.06</v>
      </c>
      <c r="F19757" s="761"/>
    </row>
    <row r="19758" spans="1:6" customFormat="1" ht="24.75">
      <c r="A19758" s="514">
        <v>89439</v>
      </c>
      <c r="B19758" s="275" t="s">
        <v>0</v>
      </c>
      <c r="C19758" s="1329" t="s">
        <v>25378</v>
      </c>
      <c r="D19758" s="514" t="s">
        <v>28</v>
      </c>
      <c r="E19758" s="673">
        <v>12.56</v>
      </c>
      <c r="F19758" s="761"/>
    </row>
    <row r="19759" spans="1:6" customFormat="1">
      <c r="A19759" s="514">
        <v>89421</v>
      </c>
      <c r="B19759" s="275" t="s">
        <v>0</v>
      </c>
      <c r="C19759" s="1329" t="s">
        <v>9671</v>
      </c>
      <c r="D19759" s="514" t="s">
        <v>28</v>
      </c>
      <c r="E19759" s="673">
        <v>12.02</v>
      </c>
      <c r="F19759" s="761"/>
    </row>
    <row r="19760" spans="1:6" customFormat="1">
      <c r="A19760" s="514">
        <v>89375</v>
      </c>
      <c r="B19760" s="275" t="s">
        <v>0</v>
      </c>
      <c r="C19760" s="1329" t="s">
        <v>9644</v>
      </c>
      <c r="D19760" s="514" t="s">
        <v>28</v>
      </c>
      <c r="E19760" s="673">
        <v>12.53</v>
      </c>
      <c r="F19760" s="761"/>
    </row>
    <row r="19761" spans="1:6" customFormat="1">
      <c r="A19761" s="514">
        <v>89536</v>
      </c>
      <c r="B19761" s="275" t="s">
        <v>0</v>
      </c>
      <c r="C19761" s="1329" t="s">
        <v>9725</v>
      </c>
      <c r="D19761" s="514" t="s">
        <v>28</v>
      </c>
      <c r="E19761" s="673">
        <v>12.01</v>
      </c>
      <c r="F19761" s="761"/>
    </row>
    <row r="19762" spans="1:6" customFormat="1">
      <c r="A19762" s="514">
        <v>89428</v>
      </c>
      <c r="B19762" s="275" t="s">
        <v>0</v>
      </c>
      <c r="C19762" s="1329" t="s">
        <v>9675</v>
      </c>
      <c r="D19762" s="514" t="s">
        <v>28</v>
      </c>
      <c r="E19762" s="673">
        <v>14.45</v>
      </c>
      <c r="F19762" s="761"/>
    </row>
    <row r="19763" spans="1:6" customFormat="1">
      <c r="A19763" s="514">
        <v>89382</v>
      </c>
      <c r="B19763" s="275" t="s">
        <v>0</v>
      </c>
      <c r="C19763" s="1329" t="s">
        <v>9648</v>
      </c>
      <c r="D19763" s="514" t="s">
        <v>28</v>
      </c>
      <c r="E19763" s="673">
        <v>15.04</v>
      </c>
      <c r="F19763" s="761"/>
    </row>
    <row r="19764" spans="1:6" customFormat="1">
      <c r="A19764" s="514">
        <v>89552</v>
      </c>
      <c r="B19764" s="275" t="s">
        <v>0</v>
      </c>
      <c r="C19764" s="1329" t="s">
        <v>9735</v>
      </c>
      <c r="D19764" s="514" t="s">
        <v>28</v>
      </c>
      <c r="E19764" s="673">
        <v>18.66</v>
      </c>
      <c r="F19764" s="761"/>
    </row>
    <row r="19765" spans="1:6" customFormat="1">
      <c r="A19765" s="514">
        <v>89435</v>
      </c>
      <c r="B19765" s="275" t="s">
        <v>0</v>
      </c>
      <c r="C19765" s="1329" t="s">
        <v>9678</v>
      </c>
      <c r="D19765" s="514" t="s">
        <v>28</v>
      </c>
      <c r="E19765" s="673">
        <v>21.49</v>
      </c>
      <c r="F19765" s="761"/>
    </row>
    <row r="19766" spans="1:6" customFormat="1">
      <c r="A19766" s="514">
        <v>89390</v>
      </c>
      <c r="B19766" s="275" t="s">
        <v>0</v>
      </c>
      <c r="C19766" s="1329" t="s">
        <v>9650</v>
      </c>
      <c r="D19766" s="514" t="s">
        <v>28</v>
      </c>
      <c r="E19766" s="673">
        <v>22.2</v>
      </c>
      <c r="F19766" s="761"/>
    </row>
    <row r="19767" spans="1:6" customFormat="1">
      <c r="A19767" s="514">
        <v>89568</v>
      </c>
      <c r="B19767" s="275" t="s">
        <v>0</v>
      </c>
      <c r="C19767" s="1329" t="s">
        <v>9747</v>
      </c>
      <c r="D19767" s="514" t="s">
        <v>28</v>
      </c>
      <c r="E19767" s="673">
        <v>32.53</v>
      </c>
      <c r="F19767" s="761"/>
    </row>
    <row r="19768" spans="1:6" customFormat="1">
      <c r="A19768" s="514">
        <v>103990</v>
      </c>
      <c r="B19768" s="275" t="s">
        <v>0</v>
      </c>
      <c r="C19768" s="1329" t="s">
        <v>10191</v>
      </c>
      <c r="D19768" s="514" t="s">
        <v>28</v>
      </c>
      <c r="E19768" s="673">
        <v>35.83</v>
      </c>
      <c r="F19768" s="761"/>
    </row>
    <row r="19769" spans="1:6" customFormat="1">
      <c r="A19769" s="514">
        <v>89594</v>
      </c>
      <c r="B19769" s="275" t="s">
        <v>0</v>
      </c>
      <c r="C19769" s="1329" t="s">
        <v>9763</v>
      </c>
      <c r="D19769" s="514" t="s">
        <v>28</v>
      </c>
      <c r="E19769" s="673">
        <v>36.21</v>
      </c>
      <c r="F19769" s="761"/>
    </row>
    <row r="19770" spans="1:6" customFormat="1">
      <c r="A19770" s="514">
        <v>103997</v>
      </c>
      <c r="B19770" s="275" t="s">
        <v>0</v>
      </c>
      <c r="C19770" s="1329" t="s">
        <v>10195</v>
      </c>
      <c r="D19770" s="514" t="s">
        <v>28</v>
      </c>
      <c r="E19770" s="673">
        <v>40.049999999999997</v>
      </c>
      <c r="F19770" s="761"/>
    </row>
    <row r="19771" spans="1:6" customFormat="1">
      <c r="A19771" s="514">
        <v>89609</v>
      </c>
      <c r="B19771" s="275" t="s">
        <v>0</v>
      </c>
      <c r="C19771" s="1329" t="s">
        <v>9768</v>
      </c>
      <c r="D19771" s="514" t="s">
        <v>28</v>
      </c>
      <c r="E19771" s="673">
        <v>83.68</v>
      </c>
      <c r="F19771" s="761"/>
    </row>
    <row r="19772" spans="1:6" customFormat="1">
      <c r="A19772" s="514">
        <v>89612</v>
      </c>
      <c r="B19772" s="275" t="s">
        <v>0</v>
      </c>
      <c r="C19772" s="1329" t="s">
        <v>9770</v>
      </c>
      <c r="D19772" s="514" t="s">
        <v>28</v>
      </c>
      <c r="E19772" s="673">
        <v>163.76</v>
      </c>
      <c r="F19772" s="761"/>
    </row>
    <row r="19773" spans="1:6" customFormat="1">
      <c r="A19773" s="514">
        <v>89615</v>
      </c>
      <c r="B19773" s="275" t="s">
        <v>0</v>
      </c>
      <c r="C19773" s="1329" t="s">
        <v>9772</v>
      </c>
      <c r="D19773" s="514" t="s">
        <v>28</v>
      </c>
      <c r="E19773" s="673">
        <v>193.39</v>
      </c>
      <c r="F19773" s="761"/>
    </row>
    <row r="19774" spans="1:6" customFormat="1">
      <c r="A19774" s="514">
        <v>89747</v>
      </c>
      <c r="B19774" s="275" t="s">
        <v>0</v>
      </c>
      <c r="C19774" s="1329" t="s">
        <v>25379</v>
      </c>
      <c r="D19774" s="514" t="s">
        <v>28</v>
      </c>
      <c r="E19774" s="673">
        <v>32.33</v>
      </c>
      <c r="F19774" s="761"/>
    </row>
    <row r="19775" spans="1:6" customFormat="1">
      <c r="A19775" s="514">
        <v>89656</v>
      </c>
      <c r="B19775" s="275" t="s">
        <v>0</v>
      </c>
      <c r="C19775" s="1329" t="s">
        <v>25380</v>
      </c>
      <c r="D19775" s="514" t="s">
        <v>28</v>
      </c>
      <c r="E19775" s="673">
        <v>24.53</v>
      </c>
      <c r="F19775" s="761"/>
    </row>
    <row r="19776" spans="1:6" customFormat="1">
      <c r="A19776" s="514">
        <v>89663</v>
      </c>
      <c r="B19776" s="275" t="s">
        <v>0</v>
      </c>
      <c r="C19776" s="1329" t="s">
        <v>25381</v>
      </c>
      <c r="D19776" s="514" t="s">
        <v>28</v>
      </c>
      <c r="E19776" s="673">
        <v>32.869999999999997</v>
      </c>
      <c r="F19776" s="761"/>
    </row>
    <row r="19777" spans="1:6" customFormat="1">
      <c r="A19777" s="514">
        <v>89759</v>
      </c>
      <c r="B19777" s="275" t="s">
        <v>0</v>
      </c>
      <c r="C19777" s="1329" t="s">
        <v>9836</v>
      </c>
      <c r="D19777" s="514" t="s">
        <v>28</v>
      </c>
      <c r="E19777" s="673">
        <v>12.91</v>
      </c>
      <c r="F19777" s="761"/>
    </row>
    <row r="19778" spans="1:6" customFormat="1">
      <c r="A19778" s="514">
        <v>89832</v>
      </c>
      <c r="B19778" s="275" t="s">
        <v>0</v>
      </c>
      <c r="C19778" s="1329" t="s">
        <v>9880</v>
      </c>
      <c r="D19778" s="514" t="s">
        <v>28</v>
      </c>
      <c r="E19778" s="673">
        <v>45.21</v>
      </c>
      <c r="F19778" s="761"/>
    </row>
    <row r="19779" spans="1:6" customFormat="1">
      <c r="A19779" s="514">
        <v>89666</v>
      </c>
      <c r="B19779" s="275" t="s">
        <v>0</v>
      </c>
      <c r="C19779" s="1329" t="s">
        <v>25382</v>
      </c>
      <c r="D19779" s="514" t="s">
        <v>28</v>
      </c>
      <c r="E19779" s="673">
        <v>8.34</v>
      </c>
      <c r="F19779" s="761"/>
    </row>
    <row r="19780" spans="1:6" customFormat="1">
      <c r="A19780" s="514">
        <v>89678</v>
      </c>
      <c r="B19780" s="275" t="s">
        <v>0</v>
      </c>
      <c r="C19780" s="1329" t="s">
        <v>25383</v>
      </c>
      <c r="D19780" s="514" t="s">
        <v>28</v>
      </c>
      <c r="E19780" s="673">
        <v>13.51</v>
      </c>
      <c r="F19780" s="761"/>
    </row>
    <row r="19781" spans="1:6" customFormat="1">
      <c r="A19781" s="514">
        <v>89764</v>
      </c>
      <c r="B19781" s="275" t="s">
        <v>0</v>
      </c>
      <c r="C19781" s="1329" t="s">
        <v>9840</v>
      </c>
      <c r="D19781" s="514" t="s">
        <v>28</v>
      </c>
      <c r="E19781" s="673">
        <v>40.6</v>
      </c>
      <c r="F19781" s="761"/>
    </row>
    <row r="19782" spans="1:6" customFormat="1">
      <c r="A19782" s="514">
        <v>89689</v>
      </c>
      <c r="B19782" s="275" t="s">
        <v>0</v>
      </c>
      <c r="C19782" s="1329" t="s">
        <v>25384</v>
      </c>
      <c r="D19782" s="514" t="s">
        <v>28</v>
      </c>
      <c r="E19782" s="673">
        <v>41.29</v>
      </c>
      <c r="F19782" s="761"/>
    </row>
    <row r="19783" spans="1:6" customFormat="1">
      <c r="A19783" s="514">
        <v>89655</v>
      </c>
      <c r="B19783" s="275" t="s">
        <v>0</v>
      </c>
      <c r="C19783" s="1329" t="s">
        <v>25385</v>
      </c>
      <c r="D19783" s="514" t="s">
        <v>28</v>
      </c>
      <c r="E19783" s="673">
        <v>26.3</v>
      </c>
      <c r="F19783" s="761"/>
    </row>
    <row r="19784" spans="1:6" customFormat="1">
      <c r="A19784" s="514">
        <v>89662</v>
      </c>
      <c r="B19784" s="275" t="s">
        <v>0</v>
      </c>
      <c r="C19784" s="1329" t="s">
        <v>25386</v>
      </c>
      <c r="D19784" s="514" t="s">
        <v>28</v>
      </c>
      <c r="E19784" s="673">
        <v>34</v>
      </c>
      <c r="F19784" s="761"/>
    </row>
    <row r="19785" spans="1:6" customFormat="1">
      <c r="A19785" s="514">
        <v>89758</v>
      </c>
      <c r="B19785" s="275" t="s">
        <v>0</v>
      </c>
      <c r="C19785" s="1329" t="s">
        <v>25387</v>
      </c>
      <c r="D19785" s="514" t="s">
        <v>28</v>
      </c>
      <c r="E19785" s="673">
        <v>40.270000000000003</v>
      </c>
      <c r="F19785" s="761"/>
    </row>
    <row r="19786" spans="1:6" customFormat="1">
      <c r="A19786" s="514">
        <v>89676</v>
      </c>
      <c r="B19786" s="275" t="s">
        <v>0</v>
      </c>
      <c r="C19786" s="1329" t="s">
        <v>25388</v>
      </c>
      <c r="D19786" s="514" t="s">
        <v>28</v>
      </c>
      <c r="E19786" s="673">
        <v>40.380000000000003</v>
      </c>
      <c r="F19786" s="761"/>
    </row>
    <row r="19787" spans="1:6" customFormat="1">
      <c r="A19787" s="514">
        <v>89818</v>
      </c>
      <c r="B19787" s="275" t="s">
        <v>0</v>
      </c>
      <c r="C19787" s="1329" t="s">
        <v>25389</v>
      </c>
      <c r="D19787" s="514" t="s">
        <v>28</v>
      </c>
      <c r="E19787" s="673">
        <v>58.02</v>
      </c>
      <c r="F19787" s="761"/>
    </row>
    <row r="19788" spans="1:6" customFormat="1">
      <c r="A19788" s="514">
        <v>89763</v>
      </c>
      <c r="B19788" s="275" t="s">
        <v>0</v>
      </c>
      <c r="C19788" s="1329" t="s">
        <v>25390</v>
      </c>
      <c r="D19788" s="514" t="s">
        <v>28</v>
      </c>
      <c r="E19788" s="673">
        <v>60.87</v>
      </c>
      <c r="F19788" s="761"/>
    </row>
    <row r="19789" spans="1:6" customFormat="1">
      <c r="A19789" s="514">
        <v>89686</v>
      </c>
      <c r="B19789" s="275" t="s">
        <v>0</v>
      </c>
      <c r="C19789" s="1329" t="s">
        <v>25391</v>
      </c>
      <c r="D19789" s="514" t="s">
        <v>28</v>
      </c>
      <c r="E19789" s="673">
        <v>61.61</v>
      </c>
      <c r="F19789" s="761"/>
    </row>
    <row r="19790" spans="1:6" customFormat="1">
      <c r="A19790" s="514">
        <v>104029</v>
      </c>
      <c r="B19790" s="275" t="s">
        <v>0</v>
      </c>
      <c r="C19790" s="1329" t="s">
        <v>14062</v>
      </c>
      <c r="D19790" s="514" t="s">
        <v>28</v>
      </c>
      <c r="E19790" s="673">
        <v>73.209999999999994</v>
      </c>
      <c r="F19790" s="761"/>
    </row>
    <row r="19791" spans="1:6" customFormat="1">
      <c r="A19791" s="514">
        <v>89831</v>
      </c>
      <c r="B19791" s="275" t="s">
        <v>0</v>
      </c>
      <c r="C19791" s="1329" t="s">
        <v>25392</v>
      </c>
      <c r="D19791" s="514" t="s">
        <v>28</v>
      </c>
      <c r="E19791" s="673">
        <v>70.099999999999994</v>
      </c>
      <c r="F19791" s="761"/>
    </row>
    <row r="19792" spans="1:6" customFormat="1">
      <c r="A19792" s="514">
        <v>89668</v>
      </c>
      <c r="B19792" s="275" t="s">
        <v>0</v>
      </c>
      <c r="C19792" s="1329" t="s">
        <v>13892</v>
      </c>
      <c r="D19792" s="514" t="s">
        <v>28</v>
      </c>
      <c r="E19792" s="673">
        <v>32.07</v>
      </c>
      <c r="F19792" s="761"/>
    </row>
    <row r="19793" spans="1:6" customFormat="1">
      <c r="A19793" s="514">
        <v>89639</v>
      </c>
      <c r="B19793" s="275" t="s">
        <v>0</v>
      </c>
      <c r="C19793" s="1329" t="s">
        <v>9788</v>
      </c>
      <c r="D19793" s="514" t="s">
        <v>28</v>
      </c>
      <c r="E19793" s="673">
        <v>13.58</v>
      </c>
      <c r="F19793" s="761"/>
    </row>
    <row r="19794" spans="1:6" customFormat="1">
      <c r="A19794" s="514">
        <v>89721</v>
      </c>
      <c r="B19794" s="275" t="s">
        <v>0</v>
      </c>
      <c r="C19794" s="1329" t="s">
        <v>9816</v>
      </c>
      <c r="D19794" s="514" t="s">
        <v>28</v>
      </c>
      <c r="E19794" s="673">
        <v>17.68</v>
      </c>
      <c r="F19794" s="761"/>
    </row>
    <row r="19795" spans="1:6" customFormat="1">
      <c r="A19795" s="514">
        <v>89643</v>
      </c>
      <c r="B19795" s="275" t="s">
        <v>0</v>
      </c>
      <c r="C19795" s="1329" t="s">
        <v>9791</v>
      </c>
      <c r="D19795" s="514" t="s">
        <v>28</v>
      </c>
      <c r="E19795" s="673">
        <v>18.489999999999998</v>
      </c>
      <c r="F19795" s="761"/>
    </row>
    <row r="19796" spans="1:6" customFormat="1">
      <c r="A19796" s="514">
        <v>89727</v>
      </c>
      <c r="B19796" s="275" t="s">
        <v>0</v>
      </c>
      <c r="C19796" s="1329" t="s">
        <v>25393</v>
      </c>
      <c r="D19796" s="514" t="s">
        <v>28</v>
      </c>
      <c r="E19796" s="673">
        <v>26.78</v>
      </c>
      <c r="F19796" s="761"/>
    </row>
    <row r="19797" spans="1:6" customFormat="1">
      <c r="A19797" s="514">
        <v>89648</v>
      </c>
      <c r="B19797" s="275" t="s">
        <v>0</v>
      </c>
      <c r="C19797" s="1329" t="s">
        <v>25394</v>
      </c>
      <c r="D19797" s="514" t="s">
        <v>28</v>
      </c>
      <c r="E19797" s="673">
        <v>27.73</v>
      </c>
      <c r="F19797" s="761"/>
    </row>
    <row r="19798" spans="1:6" customFormat="1">
      <c r="A19798" s="514">
        <v>89749</v>
      </c>
      <c r="B19798" s="275" t="s">
        <v>0</v>
      </c>
      <c r="C19798" s="1329" t="s">
        <v>25395</v>
      </c>
      <c r="D19798" s="514" t="s">
        <v>28</v>
      </c>
      <c r="E19798" s="673">
        <v>18.420000000000002</v>
      </c>
      <c r="F19798" s="761"/>
    </row>
    <row r="19799" spans="1:6" customFormat="1">
      <c r="A19799" s="514">
        <v>89657</v>
      </c>
      <c r="B19799" s="275" t="s">
        <v>0</v>
      </c>
      <c r="C19799" s="1329" t="s">
        <v>25396</v>
      </c>
      <c r="D19799" s="514" t="s">
        <v>28</v>
      </c>
      <c r="E19799" s="673">
        <v>15.32</v>
      </c>
      <c r="F19799" s="761"/>
    </row>
    <row r="19800" spans="1:6" customFormat="1">
      <c r="A19800" s="514">
        <v>89664</v>
      </c>
      <c r="B19800" s="275" t="s">
        <v>0</v>
      </c>
      <c r="C19800" s="1329" t="s">
        <v>25397</v>
      </c>
      <c r="D19800" s="514" t="s">
        <v>28</v>
      </c>
      <c r="E19800" s="673">
        <v>18.96</v>
      </c>
      <c r="F19800" s="761"/>
    </row>
    <row r="19801" spans="1:6" customFormat="1">
      <c r="A19801" s="514">
        <v>89638</v>
      </c>
      <c r="B19801" s="275" t="s">
        <v>0</v>
      </c>
      <c r="C19801" s="1329" t="s">
        <v>9787</v>
      </c>
      <c r="D19801" s="514" t="s">
        <v>28</v>
      </c>
      <c r="E19801" s="673">
        <v>12.88</v>
      </c>
      <c r="F19801" s="761"/>
    </row>
    <row r="19802" spans="1:6" customFormat="1">
      <c r="A19802" s="514">
        <v>89720</v>
      </c>
      <c r="B19802" s="275" t="s">
        <v>0</v>
      </c>
      <c r="C19802" s="1329" t="s">
        <v>25398</v>
      </c>
      <c r="D19802" s="514" t="s">
        <v>28</v>
      </c>
      <c r="E19802" s="673">
        <v>16.3</v>
      </c>
      <c r="F19802" s="761"/>
    </row>
    <row r="19803" spans="1:6" customFormat="1">
      <c r="A19803" s="514">
        <v>89642</v>
      </c>
      <c r="B19803" s="275" t="s">
        <v>0</v>
      </c>
      <c r="C19803" s="1329" t="s">
        <v>9790</v>
      </c>
      <c r="D19803" s="514" t="s">
        <v>28</v>
      </c>
      <c r="E19803" s="673">
        <v>17.11</v>
      </c>
      <c r="F19803" s="761"/>
    </row>
    <row r="19804" spans="1:6" customFormat="1">
      <c r="A19804" s="514">
        <v>89725</v>
      </c>
      <c r="B19804" s="275" t="s">
        <v>0</v>
      </c>
      <c r="C19804" s="1329" t="s">
        <v>25399</v>
      </c>
      <c r="D19804" s="514" t="s">
        <v>28</v>
      </c>
      <c r="E19804" s="673">
        <v>21.37</v>
      </c>
      <c r="F19804" s="761"/>
    </row>
    <row r="19805" spans="1:6" customFormat="1">
      <c r="A19805" s="514">
        <v>89647</v>
      </c>
      <c r="B19805" s="275" t="s">
        <v>0</v>
      </c>
      <c r="C19805" s="1329" t="s">
        <v>25400</v>
      </c>
      <c r="D19805" s="514" t="s">
        <v>28</v>
      </c>
      <c r="E19805" s="673">
        <v>22.32</v>
      </c>
      <c r="F19805" s="761"/>
    </row>
    <row r="19806" spans="1:6" customFormat="1">
      <c r="A19806" s="514">
        <v>89780</v>
      </c>
      <c r="B19806" s="275" t="s">
        <v>0</v>
      </c>
      <c r="C19806" s="1329" t="s">
        <v>9849</v>
      </c>
      <c r="D19806" s="514" t="s">
        <v>28</v>
      </c>
      <c r="E19806" s="673">
        <v>26.41</v>
      </c>
      <c r="F19806" s="761"/>
    </row>
    <row r="19807" spans="1:6" customFormat="1">
      <c r="A19807" s="514">
        <v>89734</v>
      </c>
      <c r="B19807" s="275" t="s">
        <v>0</v>
      </c>
      <c r="C19807" s="1329" t="s">
        <v>25401</v>
      </c>
      <c r="D19807" s="514" t="s">
        <v>28</v>
      </c>
      <c r="E19807" s="673">
        <v>30.83</v>
      </c>
      <c r="F19807" s="761"/>
    </row>
    <row r="19808" spans="1:6" customFormat="1">
      <c r="A19808" s="514">
        <v>89650</v>
      </c>
      <c r="B19808" s="275" t="s">
        <v>0</v>
      </c>
      <c r="C19808" s="1329" t="s">
        <v>25402</v>
      </c>
      <c r="D19808" s="514" t="s">
        <v>28</v>
      </c>
      <c r="E19808" s="673">
        <v>31.95</v>
      </c>
      <c r="F19808" s="761"/>
    </row>
    <row r="19809" spans="1:6" customFormat="1">
      <c r="A19809" s="514">
        <v>89787</v>
      </c>
      <c r="B19809" s="275" t="s">
        <v>0</v>
      </c>
      <c r="C19809" s="1329" t="s">
        <v>25403</v>
      </c>
      <c r="D19809" s="514" t="s">
        <v>28</v>
      </c>
      <c r="E19809" s="673">
        <v>39.4</v>
      </c>
      <c r="F19809" s="761"/>
    </row>
    <row r="19810" spans="1:6" customFormat="1">
      <c r="A19810" s="514">
        <v>104024</v>
      </c>
      <c r="B19810" s="275" t="s">
        <v>0</v>
      </c>
      <c r="C19810" s="1329" t="s">
        <v>14058</v>
      </c>
      <c r="D19810" s="514" t="s">
        <v>28</v>
      </c>
      <c r="E19810" s="673">
        <v>44.36</v>
      </c>
      <c r="F19810" s="761"/>
    </row>
    <row r="19811" spans="1:6" customFormat="1">
      <c r="A19811" s="514">
        <v>89789</v>
      </c>
      <c r="B19811" s="275" t="s">
        <v>0</v>
      </c>
      <c r="C19811" s="1329" t="s">
        <v>25404</v>
      </c>
      <c r="D19811" s="514" t="s">
        <v>28</v>
      </c>
      <c r="E19811" s="673">
        <v>73.150000000000006</v>
      </c>
      <c r="F19811" s="761"/>
    </row>
    <row r="19812" spans="1:6" customFormat="1">
      <c r="A19812" s="514">
        <v>89791</v>
      </c>
      <c r="B19812" s="275" t="s">
        <v>0</v>
      </c>
      <c r="C19812" s="1329" t="s">
        <v>25405</v>
      </c>
      <c r="D19812" s="514" t="s">
        <v>28</v>
      </c>
      <c r="E19812" s="673">
        <v>165.75</v>
      </c>
      <c r="F19812" s="761"/>
    </row>
    <row r="19813" spans="1:6" customFormat="1">
      <c r="A19813" s="514">
        <v>89793</v>
      </c>
      <c r="B19813" s="275" t="s">
        <v>0</v>
      </c>
      <c r="C19813" s="1329" t="s">
        <v>25406</v>
      </c>
      <c r="D19813" s="514" t="s">
        <v>28</v>
      </c>
      <c r="E19813" s="673">
        <v>239.38</v>
      </c>
      <c r="F19813" s="761"/>
    </row>
    <row r="19814" spans="1:6" customFormat="1">
      <c r="A19814" s="514">
        <v>89637</v>
      </c>
      <c r="B19814" s="275" t="s">
        <v>0</v>
      </c>
      <c r="C19814" s="1329" t="s">
        <v>9786</v>
      </c>
      <c r="D19814" s="514" t="s">
        <v>28</v>
      </c>
      <c r="E19814" s="673">
        <v>11.89</v>
      </c>
      <c r="F19814" s="761"/>
    </row>
    <row r="19815" spans="1:6" customFormat="1">
      <c r="A19815" s="514">
        <v>89719</v>
      </c>
      <c r="B19815" s="275" t="s">
        <v>0</v>
      </c>
      <c r="C19815" s="1329" t="s">
        <v>25407</v>
      </c>
      <c r="D19815" s="514" t="s">
        <v>28</v>
      </c>
      <c r="E19815" s="673">
        <v>14.56</v>
      </c>
      <c r="F19815" s="761"/>
    </row>
    <row r="19816" spans="1:6" customFormat="1">
      <c r="A19816" s="514">
        <v>89641</v>
      </c>
      <c r="B19816" s="275" t="s">
        <v>0</v>
      </c>
      <c r="C19816" s="1329" t="s">
        <v>9789</v>
      </c>
      <c r="D19816" s="514" t="s">
        <v>28</v>
      </c>
      <c r="E19816" s="673">
        <v>15.37</v>
      </c>
      <c r="F19816" s="761"/>
    </row>
    <row r="19817" spans="1:6" customFormat="1">
      <c r="A19817" s="514">
        <v>89723</v>
      </c>
      <c r="B19817" s="275" t="s">
        <v>0</v>
      </c>
      <c r="C19817" s="1329" t="s">
        <v>25408</v>
      </c>
      <c r="D19817" s="514" t="s">
        <v>28</v>
      </c>
      <c r="E19817" s="673">
        <v>22.09</v>
      </c>
      <c r="F19817" s="761"/>
    </row>
    <row r="19818" spans="1:6" customFormat="1">
      <c r="A19818" s="514">
        <v>89646</v>
      </c>
      <c r="B19818" s="275" t="s">
        <v>0</v>
      </c>
      <c r="C19818" s="1329" t="s">
        <v>9792</v>
      </c>
      <c r="D19818" s="514" t="s">
        <v>28</v>
      </c>
      <c r="E19818" s="673">
        <v>23.04</v>
      </c>
      <c r="F19818" s="761"/>
    </row>
    <row r="19819" spans="1:6" customFormat="1">
      <c r="A19819" s="514">
        <v>89777</v>
      </c>
      <c r="B19819" s="275" t="s">
        <v>0</v>
      </c>
      <c r="C19819" s="1329" t="s">
        <v>25409</v>
      </c>
      <c r="D19819" s="514" t="s">
        <v>28</v>
      </c>
      <c r="E19819" s="673">
        <v>28.19</v>
      </c>
      <c r="F19819" s="761"/>
    </row>
    <row r="19820" spans="1:6" customFormat="1">
      <c r="A19820" s="514">
        <v>89729</v>
      </c>
      <c r="B19820" s="275" t="s">
        <v>0</v>
      </c>
      <c r="C19820" s="1329" t="s">
        <v>25410</v>
      </c>
      <c r="D19820" s="514" t="s">
        <v>28</v>
      </c>
      <c r="E19820" s="673">
        <v>32.61</v>
      </c>
      <c r="F19820" s="761"/>
    </row>
    <row r="19821" spans="1:6" customFormat="1">
      <c r="A19821" s="514">
        <v>89649</v>
      </c>
      <c r="B19821" s="275" t="s">
        <v>0</v>
      </c>
      <c r="C19821" s="1329" t="s">
        <v>25411</v>
      </c>
      <c r="D19821" s="514" t="s">
        <v>28</v>
      </c>
      <c r="E19821" s="673">
        <v>33.729999999999997</v>
      </c>
      <c r="F19821" s="761"/>
    </row>
    <row r="19822" spans="1:6" customFormat="1">
      <c r="A19822" s="514">
        <v>89781</v>
      </c>
      <c r="B19822" s="275" t="s">
        <v>0</v>
      </c>
      <c r="C19822" s="1329" t="s">
        <v>25412</v>
      </c>
      <c r="D19822" s="514" t="s">
        <v>28</v>
      </c>
      <c r="E19822" s="673">
        <v>39.840000000000003</v>
      </c>
      <c r="F19822" s="761"/>
    </row>
    <row r="19823" spans="1:6" customFormat="1">
      <c r="A19823" s="514">
        <v>104023</v>
      </c>
      <c r="B19823" s="275" t="s">
        <v>0</v>
      </c>
      <c r="C19823" s="1329" t="s">
        <v>14057</v>
      </c>
      <c r="D19823" s="514" t="s">
        <v>28</v>
      </c>
      <c r="E19823" s="673">
        <v>44.8</v>
      </c>
      <c r="F19823" s="761"/>
    </row>
    <row r="19824" spans="1:6" customFormat="1">
      <c r="A19824" s="514">
        <v>89788</v>
      </c>
      <c r="B19824" s="275" t="s">
        <v>0</v>
      </c>
      <c r="C19824" s="1329" t="s">
        <v>25413</v>
      </c>
      <c r="D19824" s="514" t="s">
        <v>28</v>
      </c>
      <c r="E19824" s="673">
        <v>86.08</v>
      </c>
      <c r="F19824" s="761"/>
    </row>
    <row r="19825" spans="1:6" customFormat="1">
      <c r="A19825" s="514">
        <v>89790</v>
      </c>
      <c r="B19825" s="275" t="s">
        <v>0</v>
      </c>
      <c r="C19825" s="1329" t="s">
        <v>25414</v>
      </c>
      <c r="D19825" s="514" t="s">
        <v>28</v>
      </c>
      <c r="E19825" s="673">
        <v>171.6</v>
      </c>
      <c r="F19825" s="761"/>
    </row>
    <row r="19826" spans="1:6" customFormat="1">
      <c r="A19826" s="514">
        <v>89792</v>
      </c>
      <c r="B19826" s="275" t="s">
        <v>0</v>
      </c>
      <c r="C19826" s="1329" t="s">
        <v>25415</v>
      </c>
      <c r="D19826" s="514" t="s">
        <v>28</v>
      </c>
      <c r="E19826" s="673">
        <v>202.97</v>
      </c>
      <c r="F19826" s="761"/>
    </row>
    <row r="19827" spans="1:6" customFormat="1">
      <c r="A19827" s="514">
        <v>89640</v>
      </c>
      <c r="B19827" s="275" t="s">
        <v>0</v>
      </c>
      <c r="C19827" s="1329" t="s">
        <v>13888</v>
      </c>
      <c r="D19827" s="514" t="s">
        <v>28</v>
      </c>
      <c r="E19827" s="673">
        <v>21.07</v>
      </c>
      <c r="F19827" s="761"/>
    </row>
    <row r="19828" spans="1:6" customFormat="1">
      <c r="A19828" s="514">
        <v>89644</v>
      </c>
      <c r="B19828" s="275" t="s">
        <v>0</v>
      </c>
      <c r="C19828" s="1329" t="s">
        <v>13889</v>
      </c>
      <c r="D19828" s="514" t="s">
        <v>28</v>
      </c>
      <c r="E19828" s="673">
        <v>25.66</v>
      </c>
      <c r="F19828" s="761"/>
    </row>
    <row r="19829" spans="1:6" customFormat="1">
      <c r="A19829" s="514">
        <v>89645</v>
      </c>
      <c r="B19829" s="275" t="s">
        <v>0</v>
      </c>
      <c r="C19829" s="1329" t="s">
        <v>13890</v>
      </c>
      <c r="D19829" s="514" t="s">
        <v>28</v>
      </c>
      <c r="E19829" s="673">
        <v>35.729999999999997</v>
      </c>
      <c r="F19829" s="761"/>
    </row>
    <row r="19830" spans="1:6" customFormat="1">
      <c r="A19830" s="514">
        <v>89652</v>
      </c>
      <c r="B19830" s="275" t="s">
        <v>0</v>
      </c>
      <c r="C19830" s="1329" t="s">
        <v>25416</v>
      </c>
      <c r="D19830" s="514" t="s">
        <v>28</v>
      </c>
      <c r="E19830" s="673">
        <v>13.56</v>
      </c>
      <c r="F19830" s="761"/>
    </row>
    <row r="19831" spans="1:6" customFormat="1">
      <c r="A19831" s="514">
        <v>89738</v>
      </c>
      <c r="B19831" s="275" t="s">
        <v>0</v>
      </c>
      <c r="C19831" s="1329" t="s">
        <v>25417</v>
      </c>
      <c r="D19831" s="514" t="s">
        <v>28</v>
      </c>
      <c r="E19831" s="673">
        <v>18.489999999999998</v>
      </c>
      <c r="F19831" s="761"/>
    </row>
    <row r="19832" spans="1:6" customFormat="1">
      <c r="A19832" s="514">
        <v>89659</v>
      </c>
      <c r="B19832" s="275" t="s">
        <v>0</v>
      </c>
      <c r="C19832" s="1329" t="s">
        <v>25418</v>
      </c>
      <c r="D19832" s="514" t="s">
        <v>28</v>
      </c>
      <c r="E19832" s="673">
        <v>19.03</v>
      </c>
      <c r="F19832" s="761"/>
    </row>
    <row r="19833" spans="1:6" customFormat="1">
      <c r="A19833" s="514">
        <v>89756</v>
      </c>
      <c r="B19833" s="275" t="s">
        <v>0</v>
      </c>
      <c r="C19833" s="1329" t="s">
        <v>25419</v>
      </c>
      <c r="D19833" s="514" t="s">
        <v>28</v>
      </c>
      <c r="E19833" s="673">
        <v>25.54</v>
      </c>
      <c r="F19833" s="761"/>
    </row>
    <row r="19834" spans="1:6" customFormat="1">
      <c r="A19834" s="514">
        <v>89672</v>
      </c>
      <c r="B19834" s="275" t="s">
        <v>0</v>
      </c>
      <c r="C19834" s="1329" t="s">
        <v>25420</v>
      </c>
      <c r="D19834" s="514" t="s">
        <v>28</v>
      </c>
      <c r="E19834" s="673">
        <v>26.17</v>
      </c>
      <c r="F19834" s="761"/>
    </row>
    <row r="19835" spans="1:6" customFormat="1">
      <c r="A19835" s="514">
        <v>89815</v>
      </c>
      <c r="B19835" s="275" t="s">
        <v>0</v>
      </c>
      <c r="C19835" s="1329" t="s">
        <v>25421</v>
      </c>
      <c r="D19835" s="514" t="s">
        <v>28</v>
      </c>
      <c r="E19835" s="673">
        <v>31.11</v>
      </c>
      <c r="F19835" s="761"/>
    </row>
    <row r="19836" spans="1:6" customFormat="1">
      <c r="A19836" s="514">
        <v>89761</v>
      </c>
      <c r="B19836" s="275" t="s">
        <v>0</v>
      </c>
      <c r="C19836" s="1329" t="s">
        <v>9838</v>
      </c>
      <c r="D19836" s="514" t="s">
        <v>28</v>
      </c>
      <c r="E19836" s="673">
        <v>34.03</v>
      </c>
      <c r="F19836" s="761"/>
    </row>
    <row r="19837" spans="1:6" customFormat="1">
      <c r="A19837" s="514">
        <v>89682</v>
      </c>
      <c r="B19837" s="275" t="s">
        <v>0</v>
      </c>
      <c r="C19837" s="1329" t="s">
        <v>25422</v>
      </c>
      <c r="D19837" s="514" t="s">
        <v>28</v>
      </c>
      <c r="E19837" s="673">
        <v>34.78</v>
      </c>
      <c r="F19837" s="761"/>
    </row>
    <row r="19838" spans="1:6" customFormat="1">
      <c r="A19838" s="514">
        <v>89824</v>
      </c>
      <c r="B19838" s="275" t="s">
        <v>0</v>
      </c>
      <c r="C19838" s="1329" t="s">
        <v>25423</v>
      </c>
      <c r="D19838" s="514" t="s">
        <v>28</v>
      </c>
      <c r="E19838" s="673">
        <v>42.24</v>
      </c>
      <c r="F19838" s="761"/>
    </row>
    <row r="19839" spans="1:6" customFormat="1">
      <c r="A19839" s="514">
        <v>104026</v>
      </c>
      <c r="B19839" s="275" t="s">
        <v>0</v>
      </c>
      <c r="C19839" s="1329" t="s">
        <v>14060</v>
      </c>
      <c r="D19839" s="514" t="s">
        <v>28</v>
      </c>
      <c r="E19839" s="673">
        <v>45.54</v>
      </c>
      <c r="F19839" s="761"/>
    </row>
    <row r="19840" spans="1:6" customFormat="1">
      <c r="A19840" s="514">
        <v>89740</v>
      </c>
      <c r="B19840" s="275" t="s">
        <v>0</v>
      </c>
      <c r="C19840" s="1329" t="s">
        <v>25424</v>
      </c>
      <c r="D19840" s="514" t="s">
        <v>28</v>
      </c>
      <c r="E19840" s="673">
        <v>10.35</v>
      </c>
      <c r="F19840" s="761"/>
    </row>
    <row r="19841" spans="1:6" customFormat="1">
      <c r="A19841" s="514">
        <v>89836</v>
      </c>
      <c r="B19841" s="275" t="s">
        <v>0</v>
      </c>
      <c r="C19841" s="1329" t="s">
        <v>25425</v>
      </c>
      <c r="D19841" s="514" t="s">
        <v>28</v>
      </c>
      <c r="E19841" s="673">
        <v>215.89</v>
      </c>
      <c r="F19841" s="761"/>
    </row>
    <row r="19842" spans="1:6" customFormat="1">
      <c r="A19842" s="514">
        <v>89653</v>
      </c>
      <c r="B19842" s="275" t="s">
        <v>0</v>
      </c>
      <c r="C19842" s="1329" t="s">
        <v>13891</v>
      </c>
      <c r="D19842" s="514" t="s">
        <v>28</v>
      </c>
      <c r="E19842" s="673">
        <v>19.14</v>
      </c>
      <c r="F19842" s="761"/>
    </row>
    <row r="19843" spans="1:6" customFormat="1">
      <c r="A19843" s="514">
        <v>89660</v>
      </c>
      <c r="B19843" s="275" t="s">
        <v>0</v>
      </c>
      <c r="C19843" s="1329" t="s">
        <v>9794</v>
      </c>
      <c r="D19843" s="514" t="s">
        <v>28</v>
      </c>
      <c r="E19843" s="673">
        <v>10.92</v>
      </c>
      <c r="F19843" s="761"/>
    </row>
    <row r="19844" spans="1:6" customFormat="1">
      <c r="A19844" s="514">
        <v>104028</v>
      </c>
      <c r="B19844" s="275" t="s">
        <v>0</v>
      </c>
      <c r="C19844" s="1329" t="s">
        <v>14061</v>
      </c>
      <c r="D19844" s="514" t="s">
        <v>28</v>
      </c>
      <c r="E19844" s="673">
        <v>140.43</v>
      </c>
      <c r="F19844" s="761"/>
    </row>
    <row r="19845" spans="1:6" customFormat="1">
      <c r="A19845" s="514">
        <v>89826</v>
      </c>
      <c r="B19845" s="275" t="s">
        <v>0</v>
      </c>
      <c r="C19845" s="1329" t="s">
        <v>25426</v>
      </c>
      <c r="D19845" s="514" t="s">
        <v>28</v>
      </c>
      <c r="E19845" s="673">
        <v>137.32</v>
      </c>
      <c r="F19845" s="761"/>
    </row>
    <row r="19846" spans="1:6" customFormat="1">
      <c r="A19846" s="514">
        <v>89651</v>
      </c>
      <c r="B19846" s="275" t="s">
        <v>0</v>
      </c>
      <c r="C19846" s="1329" t="s">
        <v>9793</v>
      </c>
      <c r="D19846" s="514" t="s">
        <v>28</v>
      </c>
      <c r="E19846" s="673">
        <v>8.06</v>
      </c>
      <c r="F19846" s="761"/>
    </row>
    <row r="19847" spans="1:6" customFormat="1">
      <c r="A19847" s="514">
        <v>89736</v>
      </c>
      <c r="B19847" s="275" t="s">
        <v>0</v>
      </c>
      <c r="C19847" s="1329" t="s">
        <v>25427</v>
      </c>
      <c r="D19847" s="514" t="s">
        <v>28</v>
      </c>
      <c r="E19847" s="673">
        <v>10.18</v>
      </c>
      <c r="F19847" s="761"/>
    </row>
    <row r="19848" spans="1:6" customFormat="1">
      <c r="A19848" s="514">
        <v>89658</v>
      </c>
      <c r="B19848" s="275" t="s">
        <v>0</v>
      </c>
      <c r="C19848" s="1329" t="s">
        <v>25428</v>
      </c>
      <c r="D19848" s="514" t="s">
        <v>28</v>
      </c>
      <c r="E19848" s="673">
        <v>10.72</v>
      </c>
      <c r="F19848" s="761"/>
    </row>
    <row r="19849" spans="1:6" customFormat="1">
      <c r="A19849" s="514">
        <v>89755</v>
      </c>
      <c r="B19849" s="275" t="s">
        <v>0</v>
      </c>
      <c r="C19849" s="1329" t="s">
        <v>25429</v>
      </c>
      <c r="D19849" s="514" t="s">
        <v>28</v>
      </c>
      <c r="E19849" s="673">
        <v>15.21</v>
      </c>
      <c r="F19849" s="761"/>
    </row>
    <row r="19850" spans="1:6" customFormat="1">
      <c r="A19850" s="514">
        <v>89670</v>
      </c>
      <c r="B19850" s="275" t="s">
        <v>0</v>
      </c>
      <c r="C19850" s="1329" t="s">
        <v>25430</v>
      </c>
      <c r="D19850" s="514" t="s">
        <v>28</v>
      </c>
      <c r="E19850" s="673">
        <v>15.84</v>
      </c>
      <c r="F19850" s="761"/>
    </row>
    <row r="19851" spans="1:6" customFormat="1">
      <c r="A19851" s="514">
        <v>89794</v>
      </c>
      <c r="B19851" s="275" t="s">
        <v>0</v>
      </c>
      <c r="C19851" s="1329" t="s">
        <v>25431</v>
      </c>
      <c r="D19851" s="514" t="s">
        <v>28</v>
      </c>
      <c r="E19851" s="673">
        <v>21.36</v>
      </c>
      <c r="F19851" s="761"/>
    </row>
    <row r="19852" spans="1:6" customFormat="1">
      <c r="A19852" s="514">
        <v>89760</v>
      </c>
      <c r="B19852" s="275" t="s">
        <v>0</v>
      </c>
      <c r="C19852" s="1329" t="s">
        <v>9837</v>
      </c>
      <c r="D19852" s="514" t="s">
        <v>28</v>
      </c>
      <c r="E19852" s="673">
        <v>24.28</v>
      </c>
      <c r="F19852" s="761"/>
    </row>
    <row r="19853" spans="1:6" customFormat="1">
      <c r="A19853" s="514">
        <v>89680</v>
      </c>
      <c r="B19853" s="275" t="s">
        <v>0</v>
      </c>
      <c r="C19853" s="1329" t="s">
        <v>25432</v>
      </c>
      <c r="D19853" s="514" t="s">
        <v>28</v>
      </c>
      <c r="E19853" s="673">
        <v>25.03</v>
      </c>
      <c r="F19853" s="761"/>
    </row>
    <row r="19854" spans="1:6" customFormat="1">
      <c r="A19854" s="514">
        <v>89822</v>
      </c>
      <c r="B19854" s="275" t="s">
        <v>0</v>
      </c>
      <c r="C19854" s="1329" t="s">
        <v>25433</v>
      </c>
      <c r="D19854" s="514" t="s">
        <v>28</v>
      </c>
      <c r="E19854" s="673">
        <v>27.9</v>
      </c>
      <c r="F19854" s="761"/>
    </row>
    <row r="19855" spans="1:6" customFormat="1">
      <c r="A19855" s="514">
        <v>104025</v>
      </c>
      <c r="B19855" s="275" t="s">
        <v>0</v>
      </c>
      <c r="C19855" s="1329" t="s">
        <v>14059</v>
      </c>
      <c r="D19855" s="514" t="s">
        <v>28</v>
      </c>
      <c r="E19855" s="673">
        <v>31.2</v>
      </c>
      <c r="F19855" s="761"/>
    </row>
    <row r="19856" spans="1:6" customFormat="1">
      <c r="A19856" s="514">
        <v>89835</v>
      </c>
      <c r="B19856" s="275" t="s">
        <v>0</v>
      </c>
      <c r="C19856" s="1329" t="s">
        <v>25434</v>
      </c>
      <c r="D19856" s="514" t="s">
        <v>28</v>
      </c>
      <c r="E19856" s="673">
        <v>47.94</v>
      </c>
      <c r="F19856" s="761"/>
    </row>
    <row r="19857" spans="1:6" customFormat="1">
      <c r="A19857" s="514">
        <v>89838</v>
      </c>
      <c r="B19857" s="275" t="s">
        <v>0</v>
      </c>
      <c r="C19857" s="1329" t="s">
        <v>25435</v>
      </c>
      <c r="D19857" s="514" t="s">
        <v>28</v>
      </c>
      <c r="E19857" s="673">
        <v>165.95</v>
      </c>
      <c r="F19857" s="761"/>
    </row>
    <row r="19858" spans="1:6" customFormat="1">
      <c r="A19858" s="514">
        <v>89840</v>
      </c>
      <c r="B19858" s="275" t="s">
        <v>0</v>
      </c>
      <c r="C19858" s="1329" t="s">
        <v>25436</v>
      </c>
      <c r="D19858" s="514" t="s">
        <v>28</v>
      </c>
      <c r="E19858" s="673">
        <v>195.72</v>
      </c>
      <c r="F19858" s="761"/>
    </row>
    <row r="19859" spans="1:6" customFormat="1">
      <c r="A19859" s="514">
        <v>104015</v>
      </c>
      <c r="B19859" s="275" t="s">
        <v>0</v>
      </c>
      <c r="C19859" s="1329" t="s">
        <v>10206</v>
      </c>
      <c r="D19859" s="514" t="s">
        <v>28</v>
      </c>
      <c r="E19859" s="673">
        <v>18.45</v>
      </c>
      <c r="F19859" s="761"/>
    </row>
    <row r="19860" spans="1:6" customFormat="1">
      <c r="A19860" s="514">
        <v>104018</v>
      </c>
      <c r="B19860" s="275" t="s">
        <v>0</v>
      </c>
      <c r="C19860" s="1329" t="s">
        <v>14056</v>
      </c>
      <c r="D19860" s="514" t="s">
        <v>28</v>
      </c>
      <c r="E19860" s="673">
        <v>23.57</v>
      </c>
      <c r="F19860" s="761"/>
    </row>
    <row r="19861" spans="1:6" customFormat="1">
      <c r="A19861" s="514">
        <v>104016</v>
      </c>
      <c r="B19861" s="275" t="s">
        <v>0</v>
      </c>
      <c r="C19861" s="1329" t="s">
        <v>10207</v>
      </c>
      <c r="D19861" s="514" t="s">
        <v>28</v>
      </c>
      <c r="E19861" s="673">
        <v>24.75</v>
      </c>
      <c r="F19861" s="761"/>
    </row>
    <row r="19862" spans="1:6" customFormat="1">
      <c r="A19862" s="514">
        <v>104019</v>
      </c>
      <c r="B19862" s="275" t="s">
        <v>0</v>
      </c>
      <c r="C19862" s="1329" t="s">
        <v>10209</v>
      </c>
      <c r="D19862" s="514" t="s">
        <v>28</v>
      </c>
      <c r="E19862" s="673">
        <v>48.47</v>
      </c>
      <c r="F19862" s="761"/>
    </row>
    <row r="19863" spans="1:6" customFormat="1">
      <c r="A19863" s="514">
        <v>104017</v>
      </c>
      <c r="B19863" s="275" t="s">
        <v>0</v>
      </c>
      <c r="C19863" s="1329" t="s">
        <v>10208</v>
      </c>
      <c r="D19863" s="514" t="s">
        <v>28</v>
      </c>
      <c r="E19863" s="673">
        <v>49.84</v>
      </c>
      <c r="F19863" s="761"/>
    </row>
    <row r="19864" spans="1:6" customFormat="1">
      <c r="A19864" s="514">
        <v>104020</v>
      </c>
      <c r="B19864" s="275" t="s">
        <v>0</v>
      </c>
      <c r="C19864" s="1329" t="s">
        <v>10210</v>
      </c>
      <c r="D19864" s="514" t="s">
        <v>28</v>
      </c>
      <c r="E19864" s="673">
        <v>60.9</v>
      </c>
      <c r="F19864" s="761"/>
    </row>
    <row r="19865" spans="1:6" customFormat="1">
      <c r="A19865" s="514">
        <v>104030</v>
      </c>
      <c r="B19865" s="275" t="s">
        <v>0</v>
      </c>
      <c r="C19865" s="1329" t="s">
        <v>10211</v>
      </c>
      <c r="D19865" s="514" t="s">
        <v>28</v>
      </c>
      <c r="E19865" s="673">
        <v>67.12</v>
      </c>
      <c r="F19865" s="761"/>
    </row>
    <row r="19866" spans="1:6" customFormat="1">
      <c r="A19866" s="514">
        <v>89694</v>
      </c>
      <c r="B19866" s="275" t="s">
        <v>0</v>
      </c>
      <c r="C19866" s="1329" t="s">
        <v>25437</v>
      </c>
      <c r="D19866" s="514" t="s">
        <v>28</v>
      </c>
      <c r="E19866" s="673">
        <v>22.41</v>
      </c>
      <c r="F19866" s="761"/>
    </row>
    <row r="19867" spans="1:6" customFormat="1">
      <c r="A19867" s="514">
        <v>89700</v>
      </c>
      <c r="B19867" s="275" t="s">
        <v>0</v>
      </c>
      <c r="C19867" s="1329" t="s">
        <v>25438</v>
      </c>
      <c r="D19867" s="514" t="s">
        <v>28</v>
      </c>
      <c r="E19867" s="673">
        <v>25.64</v>
      </c>
      <c r="F19867" s="761"/>
    </row>
    <row r="19868" spans="1:6" customFormat="1">
      <c r="A19868" s="514">
        <v>89703</v>
      </c>
      <c r="B19868" s="275" t="s">
        <v>0</v>
      </c>
      <c r="C19868" s="1329" t="s">
        <v>13893</v>
      </c>
      <c r="D19868" s="514" t="s">
        <v>28</v>
      </c>
      <c r="E19868" s="673">
        <v>52.52</v>
      </c>
      <c r="F19868" s="761"/>
    </row>
    <row r="19869" spans="1:6" customFormat="1">
      <c r="A19869" s="514">
        <v>89691</v>
      </c>
      <c r="B19869" s="275" t="s">
        <v>0</v>
      </c>
      <c r="C19869" s="1329" t="s">
        <v>9807</v>
      </c>
      <c r="D19869" s="514" t="s">
        <v>28</v>
      </c>
      <c r="E19869" s="673">
        <v>15.34</v>
      </c>
      <c r="F19869" s="761"/>
    </row>
    <row r="19870" spans="1:6" customFormat="1">
      <c r="A19870" s="514">
        <v>89765</v>
      </c>
      <c r="B19870" s="275" t="s">
        <v>0</v>
      </c>
      <c r="C19870" s="1329" t="s">
        <v>9841</v>
      </c>
      <c r="D19870" s="514" t="s">
        <v>28</v>
      </c>
      <c r="E19870" s="673">
        <v>18.95</v>
      </c>
      <c r="F19870" s="761"/>
    </row>
    <row r="19871" spans="1:6" customFormat="1">
      <c r="A19871" s="514">
        <v>89697</v>
      </c>
      <c r="B19871" s="275" t="s">
        <v>0</v>
      </c>
      <c r="C19871" s="1329" t="s">
        <v>9811</v>
      </c>
      <c r="D19871" s="514" t="s">
        <v>28</v>
      </c>
      <c r="E19871" s="673">
        <v>20.04</v>
      </c>
      <c r="F19871" s="761"/>
    </row>
    <row r="19872" spans="1:6" customFormat="1">
      <c r="A19872" s="514">
        <v>89844</v>
      </c>
      <c r="B19872" s="275" t="s">
        <v>0</v>
      </c>
      <c r="C19872" s="1329" t="s">
        <v>25439</v>
      </c>
      <c r="D19872" s="514" t="s">
        <v>28</v>
      </c>
      <c r="E19872" s="673">
        <v>69.08</v>
      </c>
      <c r="F19872" s="761"/>
    </row>
    <row r="19873" spans="1:6" customFormat="1">
      <c r="A19873" s="514">
        <v>104022</v>
      </c>
      <c r="B19873" s="275" t="s">
        <v>0</v>
      </c>
      <c r="C19873" s="1329" t="s">
        <v>25440</v>
      </c>
      <c r="D19873" s="514" t="s">
        <v>28</v>
      </c>
      <c r="E19873" s="673">
        <v>75.680000000000007</v>
      </c>
      <c r="F19873" s="761"/>
    </row>
    <row r="19874" spans="1:6" customFormat="1">
      <c r="A19874" s="514">
        <v>89633</v>
      </c>
      <c r="B19874" s="275" t="s">
        <v>0</v>
      </c>
      <c r="C19874" s="1329" t="s">
        <v>9564</v>
      </c>
      <c r="D19874" s="514" t="s">
        <v>5</v>
      </c>
      <c r="E19874" s="673">
        <v>28.61</v>
      </c>
      <c r="F19874" s="761"/>
    </row>
    <row r="19875" spans="1:6" customFormat="1">
      <c r="A19875" s="514">
        <v>89716</v>
      </c>
      <c r="B19875" s="275" t="s">
        <v>0</v>
      </c>
      <c r="C19875" s="1329" t="s">
        <v>9571</v>
      </c>
      <c r="D19875" s="514" t="s">
        <v>5</v>
      </c>
      <c r="E19875" s="673">
        <v>29.51</v>
      </c>
      <c r="F19875" s="761"/>
    </row>
    <row r="19876" spans="1:6" customFormat="1">
      <c r="A19876" s="514">
        <v>89634</v>
      </c>
      <c r="B19876" s="275" t="s">
        <v>0</v>
      </c>
      <c r="C19876" s="1329" t="s">
        <v>9565</v>
      </c>
      <c r="D19876" s="514" t="s">
        <v>5</v>
      </c>
      <c r="E19876" s="673">
        <v>40.67</v>
      </c>
      <c r="F19876" s="761"/>
    </row>
    <row r="19877" spans="1:6" customFormat="1">
      <c r="A19877" s="514">
        <v>89717</v>
      </c>
      <c r="B19877" s="275" t="s">
        <v>0</v>
      </c>
      <c r="C19877" s="1329" t="s">
        <v>9572</v>
      </c>
      <c r="D19877" s="514" t="s">
        <v>5</v>
      </c>
      <c r="E19877" s="673">
        <v>46.5</v>
      </c>
      <c r="F19877" s="761"/>
    </row>
    <row r="19878" spans="1:6" customFormat="1">
      <c r="A19878" s="514">
        <v>89635</v>
      </c>
      <c r="B19878" s="275" t="s">
        <v>0</v>
      </c>
      <c r="C19878" s="1329" t="s">
        <v>9566</v>
      </c>
      <c r="D19878" s="514" t="s">
        <v>5</v>
      </c>
      <c r="E19878" s="673">
        <v>59.66</v>
      </c>
      <c r="F19878" s="761"/>
    </row>
    <row r="19879" spans="1:6" customFormat="1">
      <c r="A19879" s="514">
        <v>89770</v>
      </c>
      <c r="B19879" s="275" t="s">
        <v>0</v>
      </c>
      <c r="C19879" s="1329" t="s">
        <v>25441</v>
      </c>
      <c r="D19879" s="514" t="s">
        <v>5</v>
      </c>
      <c r="E19879" s="673">
        <v>49.76</v>
      </c>
      <c r="F19879" s="761"/>
    </row>
    <row r="19880" spans="1:6" customFormat="1">
      <c r="A19880" s="514">
        <v>89718</v>
      </c>
      <c r="B19880" s="275" t="s">
        <v>0</v>
      </c>
      <c r="C19880" s="1329" t="s">
        <v>25442</v>
      </c>
      <c r="D19880" s="514" t="s">
        <v>5</v>
      </c>
      <c r="E19880" s="673">
        <v>59.51</v>
      </c>
      <c r="F19880" s="761"/>
    </row>
    <row r="19881" spans="1:6" customFormat="1">
      <c r="A19881" s="514">
        <v>89636</v>
      </c>
      <c r="B19881" s="275" t="s">
        <v>0</v>
      </c>
      <c r="C19881" s="1329" t="s">
        <v>25443</v>
      </c>
      <c r="D19881" s="514" t="s">
        <v>5</v>
      </c>
      <c r="E19881" s="673">
        <v>75.02</v>
      </c>
      <c r="F19881" s="761"/>
    </row>
    <row r="19882" spans="1:6" customFormat="1">
      <c r="A19882" s="514">
        <v>89771</v>
      </c>
      <c r="B19882" s="275" t="s">
        <v>0</v>
      </c>
      <c r="C19882" s="1329" t="s">
        <v>25444</v>
      </c>
      <c r="D19882" s="514" t="s">
        <v>5</v>
      </c>
      <c r="E19882" s="673">
        <v>66.41</v>
      </c>
      <c r="F19882" s="761"/>
    </row>
    <row r="19883" spans="1:6" customFormat="1">
      <c r="A19883" s="514">
        <v>104021</v>
      </c>
      <c r="B19883" s="275" t="s">
        <v>0</v>
      </c>
      <c r="C19883" s="1329" t="s">
        <v>9624</v>
      </c>
      <c r="D19883" s="514" t="s">
        <v>5</v>
      </c>
      <c r="E19883" s="673">
        <v>77.59</v>
      </c>
      <c r="F19883" s="761"/>
    </row>
    <row r="19884" spans="1:6" customFormat="1">
      <c r="A19884" s="514">
        <v>89772</v>
      </c>
      <c r="B19884" s="275" t="s">
        <v>0</v>
      </c>
      <c r="C19884" s="1329" t="s">
        <v>25445</v>
      </c>
      <c r="D19884" s="514" t="s">
        <v>5</v>
      </c>
      <c r="E19884" s="673">
        <v>96.86</v>
      </c>
      <c r="F19884" s="761"/>
    </row>
    <row r="19885" spans="1:6" customFormat="1">
      <c r="A19885" s="514">
        <v>89773</v>
      </c>
      <c r="B19885" s="275" t="s">
        <v>0</v>
      </c>
      <c r="C19885" s="1329" t="s">
        <v>25446</v>
      </c>
      <c r="D19885" s="514" t="s">
        <v>5</v>
      </c>
      <c r="E19885" s="673">
        <v>156.02000000000001</v>
      </c>
      <c r="F19885" s="761"/>
    </row>
    <row r="19886" spans="1:6" customFormat="1">
      <c r="A19886" s="514">
        <v>89775</v>
      </c>
      <c r="B19886" s="275" t="s">
        <v>0</v>
      </c>
      <c r="C19886" s="1329" t="s">
        <v>25447</v>
      </c>
      <c r="D19886" s="514" t="s">
        <v>5</v>
      </c>
      <c r="E19886" s="673">
        <v>243.93</v>
      </c>
      <c r="F19886" s="761"/>
    </row>
    <row r="19887" spans="1:6" customFormat="1">
      <c r="A19887" s="514">
        <v>89767</v>
      </c>
      <c r="B19887" s="275" t="s">
        <v>0</v>
      </c>
      <c r="C19887" s="1329" t="s">
        <v>9842</v>
      </c>
      <c r="D19887" s="514" t="s">
        <v>28</v>
      </c>
      <c r="E19887" s="673">
        <v>23.58</v>
      </c>
      <c r="F19887" s="761"/>
    </row>
    <row r="19888" spans="1:6" customFormat="1">
      <c r="A19888" s="514">
        <v>89695</v>
      </c>
      <c r="B19888" s="275" t="s">
        <v>0</v>
      </c>
      <c r="C19888" s="1329" t="s">
        <v>25448</v>
      </c>
      <c r="D19888" s="514" t="s">
        <v>28</v>
      </c>
      <c r="E19888" s="673">
        <v>19.149999999999999</v>
      </c>
      <c r="F19888" s="761"/>
    </row>
    <row r="19889" spans="1:6" customFormat="1">
      <c r="A19889" s="514">
        <v>89702</v>
      </c>
      <c r="B19889" s="275" t="s">
        <v>0</v>
      </c>
      <c r="C19889" s="1329" t="s">
        <v>25449</v>
      </c>
      <c r="D19889" s="514" t="s">
        <v>28</v>
      </c>
      <c r="E19889" s="673">
        <v>24.67</v>
      </c>
      <c r="F19889" s="761"/>
    </row>
    <row r="19890" spans="1:6" customFormat="1">
      <c r="A19890" s="514">
        <v>89768</v>
      </c>
      <c r="B19890" s="275" t="s">
        <v>0</v>
      </c>
      <c r="C19890" s="1329" t="s">
        <v>9843</v>
      </c>
      <c r="D19890" s="514" t="s">
        <v>28</v>
      </c>
      <c r="E19890" s="673">
        <v>27.44</v>
      </c>
      <c r="F19890" s="761"/>
    </row>
    <row r="19891" spans="1:6" customFormat="1">
      <c r="A19891" s="514">
        <v>89842</v>
      </c>
      <c r="B19891" s="275" t="s">
        <v>0</v>
      </c>
      <c r="C19891" s="1329" t="s">
        <v>25450</v>
      </c>
      <c r="D19891" s="514" t="s">
        <v>28</v>
      </c>
      <c r="E19891" s="673">
        <v>54.89</v>
      </c>
      <c r="F19891" s="761"/>
    </row>
    <row r="19892" spans="1:6" customFormat="1">
      <c r="A19892" s="514">
        <v>89845</v>
      </c>
      <c r="B19892" s="275" t="s">
        <v>0</v>
      </c>
      <c r="C19892" s="1329" t="s">
        <v>25451</v>
      </c>
      <c r="D19892" s="514" t="s">
        <v>28</v>
      </c>
      <c r="E19892" s="673">
        <v>108.19</v>
      </c>
      <c r="F19892" s="761"/>
    </row>
    <row r="19893" spans="1:6" customFormat="1">
      <c r="A19893" s="514">
        <v>89846</v>
      </c>
      <c r="B19893" s="275" t="s">
        <v>0</v>
      </c>
      <c r="C19893" s="1329" t="s">
        <v>25452</v>
      </c>
      <c r="D19893" s="514" t="s">
        <v>28</v>
      </c>
      <c r="E19893" s="673">
        <v>230.97</v>
      </c>
      <c r="F19893" s="761"/>
    </row>
    <row r="19894" spans="1:6" customFormat="1">
      <c r="A19894" s="514">
        <v>89847</v>
      </c>
      <c r="B19894" s="275" t="s">
        <v>0</v>
      </c>
      <c r="C19894" s="1329" t="s">
        <v>25453</v>
      </c>
      <c r="D19894" s="514" t="s">
        <v>28</v>
      </c>
      <c r="E19894" s="673">
        <v>275.94</v>
      </c>
      <c r="F19894" s="761"/>
    </row>
    <row r="19895" spans="1:6" customFormat="1">
      <c r="A19895" s="514">
        <v>89705</v>
      </c>
      <c r="B19895" s="275" t="s">
        <v>0</v>
      </c>
      <c r="C19895" s="1329" t="s">
        <v>25454</v>
      </c>
      <c r="D19895" s="514" t="s">
        <v>28</v>
      </c>
      <c r="E19895" s="673">
        <v>28.7</v>
      </c>
      <c r="F19895" s="761"/>
    </row>
    <row r="19896" spans="1:6" customFormat="1">
      <c r="A19896" s="514">
        <v>89769</v>
      </c>
      <c r="B19896" s="275" t="s">
        <v>0</v>
      </c>
      <c r="C19896" s="1329" t="s">
        <v>9844</v>
      </c>
      <c r="D19896" s="514" t="s">
        <v>28</v>
      </c>
      <c r="E19896" s="673">
        <v>60.73</v>
      </c>
      <c r="F19896" s="761"/>
    </row>
    <row r="19897" spans="1:6" customFormat="1">
      <c r="A19897" s="514">
        <v>89706</v>
      </c>
      <c r="B19897" s="275" t="s">
        <v>0</v>
      </c>
      <c r="C19897" s="1329" t="s">
        <v>25455</v>
      </c>
      <c r="D19897" s="514" t="s">
        <v>28</v>
      </c>
      <c r="E19897" s="673">
        <v>62.23</v>
      </c>
      <c r="F19897" s="761"/>
    </row>
    <row r="19898" spans="1:6" customFormat="1">
      <c r="A19898" s="514">
        <v>89741</v>
      </c>
      <c r="B19898" s="275" t="s">
        <v>0</v>
      </c>
      <c r="C19898" s="1329" t="s">
        <v>25456</v>
      </c>
      <c r="D19898" s="514" t="s">
        <v>28</v>
      </c>
      <c r="E19898" s="673">
        <v>25.32</v>
      </c>
      <c r="F19898" s="761"/>
    </row>
    <row r="19899" spans="1:6" customFormat="1">
      <c r="A19899" s="514">
        <v>89757</v>
      </c>
      <c r="B19899" s="275" t="s">
        <v>0</v>
      </c>
      <c r="C19899" s="1329" t="s">
        <v>25457</v>
      </c>
      <c r="D19899" s="514" t="s">
        <v>28</v>
      </c>
      <c r="E19899" s="673">
        <v>33.020000000000003</v>
      </c>
      <c r="F19899" s="761"/>
    </row>
    <row r="19900" spans="1:6" customFormat="1">
      <c r="A19900" s="514">
        <v>104027</v>
      </c>
      <c r="B19900" s="275" t="s">
        <v>0</v>
      </c>
      <c r="C19900" s="1329" t="s">
        <v>25458</v>
      </c>
      <c r="D19900" s="514" t="s">
        <v>28</v>
      </c>
      <c r="E19900" s="673">
        <v>68.92</v>
      </c>
      <c r="F19900" s="761"/>
    </row>
    <row r="19901" spans="1:6" customFormat="1">
      <c r="A19901" s="514">
        <v>89837</v>
      </c>
      <c r="B19901" s="275" t="s">
        <v>0</v>
      </c>
      <c r="C19901" s="1329" t="s">
        <v>25459</v>
      </c>
      <c r="D19901" s="514" t="s">
        <v>28</v>
      </c>
      <c r="E19901" s="673">
        <v>144.86000000000001</v>
      </c>
      <c r="F19901" s="761"/>
    </row>
    <row r="19902" spans="1:6" customFormat="1">
      <c r="A19902" s="514">
        <v>89839</v>
      </c>
      <c r="B19902" s="275" t="s">
        <v>0</v>
      </c>
      <c r="C19902" s="1329" t="s">
        <v>25460</v>
      </c>
      <c r="D19902" s="514" t="s">
        <v>28</v>
      </c>
      <c r="E19902" s="673">
        <v>188.14</v>
      </c>
      <c r="F19902" s="761"/>
    </row>
    <row r="19903" spans="1:6" customFormat="1">
      <c r="A19903" s="514">
        <v>89841</v>
      </c>
      <c r="B19903" s="275" t="s">
        <v>0</v>
      </c>
      <c r="C19903" s="1329" t="s">
        <v>25461</v>
      </c>
      <c r="D19903" s="514" t="s">
        <v>28</v>
      </c>
      <c r="E19903" s="673">
        <v>285.72000000000003</v>
      </c>
      <c r="F19903" s="761"/>
    </row>
    <row r="19904" spans="1:6" customFormat="1">
      <c r="A19904" s="514">
        <v>89654</v>
      </c>
      <c r="B19904" s="275" t="s">
        <v>0</v>
      </c>
      <c r="C19904" s="1329" t="s">
        <v>25462</v>
      </c>
      <c r="D19904" s="514" t="s">
        <v>28</v>
      </c>
      <c r="E19904" s="673">
        <v>22.12</v>
      </c>
      <c r="F19904" s="761"/>
    </row>
    <row r="19905" spans="1:6" customFormat="1">
      <c r="A19905" s="514">
        <v>89661</v>
      </c>
      <c r="B19905" s="275" t="s">
        <v>0</v>
      </c>
      <c r="C19905" s="1329" t="s">
        <v>25463</v>
      </c>
      <c r="D19905" s="514" t="s">
        <v>28</v>
      </c>
      <c r="E19905" s="673">
        <v>25.86</v>
      </c>
      <c r="F19905" s="761"/>
    </row>
    <row r="19906" spans="1:6" customFormat="1">
      <c r="A19906" s="514">
        <v>89674</v>
      </c>
      <c r="B19906" s="275" t="s">
        <v>0</v>
      </c>
      <c r="C19906" s="1329" t="s">
        <v>25464</v>
      </c>
      <c r="D19906" s="514" t="s">
        <v>28</v>
      </c>
      <c r="E19906" s="673">
        <v>33.65</v>
      </c>
      <c r="F19906" s="761"/>
    </row>
    <row r="19907" spans="1:6" customFormat="1">
      <c r="A19907" s="514">
        <v>89816</v>
      </c>
      <c r="B19907" s="275" t="s">
        <v>0</v>
      </c>
      <c r="C19907" s="1329" t="s">
        <v>25465</v>
      </c>
      <c r="D19907" s="514" t="s">
        <v>28</v>
      </c>
      <c r="E19907" s="673">
        <v>45.08</v>
      </c>
      <c r="F19907" s="761"/>
    </row>
    <row r="19908" spans="1:6" customFormat="1">
      <c r="A19908" s="514">
        <v>89762</v>
      </c>
      <c r="B19908" s="275" t="s">
        <v>0</v>
      </c>
      <c r="C19908" s="1329" t="s">
        <v>9839</v>
      </c>
      <c r="D19908" s="514" t="s">
        <v>28</v>
      </c>
      <c r="E19908" s="673">
        <v>48</v>
      </c>
      <c r="F19908" s="761"/>
    </row>
    <row r="19909" spans="1:6" customFormat="1">
      <c r="A19909" s="514">
        <v>89684</v>
      </c>
      <c r="B19909" s="275" t="s">
        <v>0</v>
      </c>
      <c r="C19909" s="1329" t="s">
        <v>25466</v>
      </c>
      <c r="D19909" s="514" t="s">
        <v>28</v>
      </c>
      <c r="E19909" s="673">
        <v>48.75</v>
      </c>
      <c r="F19909" s="761"/>
    </row>
    <row r="19910" spans="1:6" customFormat="1">
      <c r="A19910" s="514">
        <v>89828</v>
      </c>
      <c r="B19910" s="275" t="s">
        <v>0</v>
      </c>
      <c r="C19910" s="1329" t="s">
        <v>25467</v>
      </c>
      <c r="D19910" s="514" t="s">
        <v>28</v>
      </c>
      <c r="E19910" s="673">
        <v>65.62</v>
      </c>
      <c r="F19910" s="761"/>
    </row>
    <row r="19911" spans="1:6" customFormat="1">
      <c r="A19911" s="514">
        <v>89546</v>
      </c>
      <c r="B19911" s="275" t="s">
        <v>0</v>
      </c>
      <c r="C19911" s="1329" t="s">
        <v>9730</v>
      </c>
      <c r="D19911" s="514" t="s">
        <v>28</v>
      </c>
      <c r="E19911" s="673">
        <v>11.88</v>
      </c>
      <c r="F19911" s="761"/>
    </row>
    <row r="19912" spans="1:6" customFormat="1">
      <c r="A19912" s="514">
        <v>89482</v>
      </c>
      <c r="B19912" s="275" t="s">
        <v>0</v>
      </c>
      <c r="C19912" s="1329" t="s">
        <v>10258</v>
      </c>
      <c r="D19912" s="514" t="s">
        <v>28</v>
      </c>
      <c r="E19912" s="673">
        <v>43.31</v>
      </c>
      <c r="F19912" s="761"/>
    </row>
    <row r="19913" spans="1:6" customFormat="1">
      <c r="A19913" s="514">
        <v>89491</v>
      </c>
      <c r="B19913" s="275" t="s">
        <v>0</v>
      </c>
      <c r="C19913" s="1329" t="s">
        <v>10259</v>
      </c>
      <c r="D19913" s="514" t="s">
        <v>28</v>
      </c>
      <c r="E19913" s="673">
        <v>108.94</v>
      </c>
      <c r="F19913" s="761"/>
    </row>
    <row r="19914" spans="1:6" customFormat="1">
      <c r="A19914" s="514">
        <v>104178</v>
      </c>
      <c r="B19914" s="275" t="s">
        <v>0</v>
      </c>
      <c r="C19914" s="1329" t="s">
        <v>10223</v>
      </c>
      <c r="D19914" s="514" t="s">
        <v>28</v>
      </c>
      <c r="E19914" s="673">
        <v>23.18</v>
      </c>
      <c r="F19914" s="761"/>
    </row>
    <row r="19915" spans="1:6" customFormat="1">
      <c r="A19915" s="514">
        <v>104179</v>
      </c>
      <c r="B19915" s="275" t="s">
        <v>0</v>
      </c>
      <c r="C19915" s="1329" t="s">
        <v>10224</v>
      </c>
      <c r="D19915" s="514" t="s">
        <v>28</v>
      </c>
      <c r="E19915" s="673">
        <v>89.04</v>
      </c>
      <c r="F19915" s="761"/>
    </row>
    <row r="19916" spans="1:6" customFormat="1" ht="24.75">
      <c r="A19916" s="514">
        <v>89587</v>
      </c>
      <c r="B19916" s="275" t="s">
        <v>0</v>
      </c>
      <c r="C19916" s="1329" t="s">
        <v>9759</v>
      </c>
      <c r="D19916" s="514" t="s">
        <v>28</v>
      </c>
      <c r="E19916" s="673">
        <v>53.26</v>
      </c>
      <c r="F19916" s="761"/>
    </row>
    <row r="19917" spans="1:6" customFormat="1">
      <c r="A19917" s="514">
        <v>89535</v>
      </c>
      <c r="B19917" s="275" t="s">
        <v>0</v>
      </c>
      <c r="C19917" s="1329" t="s">
        <v>9724</v>
      </c>
      <c r="D19917" s="514" t="s">
        <v>28</v>
      </c>
      <c r="E19917" s="673">
        <v>45.34</v>
      </c>
      <c r="F19917" s="761"/>
    </row>
    <row r="19918" spans="1:6" customFormat="1" ht="24.75">
      <c r="A19918" s="514">
        <v>89592</v>
      </c>
      <c r="B19918" s="275" t="s">
        <v>0</v>
      </c>
      <c r="C19918" s="1329" t="s">
        <v>9762</v>
      </c>
      <c r="D19918" s="514" t="s">
        <v>28</v>
      </c>
      <c r="E19918" s="673">
        <v>168.95</v>
      </c>
      <c r="F19918" s="761"/>
    </row>
    <row r="19919" spans="1:6" customFormat="1">
      <c r="A19919" s="514">
        <v>104169</v>
      </c>
      <c r="B19919" s="275" t="s">
        <v>0</v>
      </c>
      <c r="C19919" s="1329" t="s">
        <v>10214</v>
      </c>
      <c r="D19919" s="514" t="s">
        <v>28</v>
      </c>
      <c r="E19919" s="673">
        <v>157.34</v>
      </c>
      <c r="F19919" s="761"/>
    </row>
    <row r="19920" spans="1:6" customFormat="1" ht="24.75">
      <c r="A19920" s="514">
        <v>89583</v>
      </c>
      <c r="B19920" s="275" t="s">
        <v>0</v>
      </c>
      <c r="C19920" s="1329" t="s">
        <v>9756</v>
      </c>
      <c r="D19920" s="514" t="s">
        <v>28</v>
      </c>
      <c r="E19920" s="673">
        <v>45.93</v>
      </c>
      <c r="F19920" s="761"/>
    </row>
    <row r="19921" spans="1:6" customFormat="1">
      <c r="A19921" s="514">
        <v>89526</v>
      </c>
      <c r="B19921" s="275" t="s">
        <v>0</v>
      </c>
      <c r="C19921" s="1329" t="s">
        <v>9717</v>
      </c>
      <c r="D19921" s="514" t="s">
        <v>28</v>
      </c>
      <c r="E19921" s="673">
        <v>41.55</v>
      </c>
      <c r="F19921" s="761"/>
    </row>
    <row r="19922" spans="1:6" customFormat="1">
      <c r="A19922" s="514">
        <v>95695</v>
      </c>
      <c r="B19922" s="275" t="s">
        <v>0</v>
      </c>
      <c r="C19922" s="1329" t="s">
        <v>10005</v>
      </c>
      <c r="D19922" s="514" t="s">
        <v>28</v>
      </c>
      <c r="E19922" s="673">
        <v>65.14</v>
      </c>
      <c r="F19922" s="761"/>
    </row>
    <row r="19923" spans="1:6" customFormat="1">
      <c r="A19923" s="514">
        <v>95694</v>
      </c>
      <c r="B19923" s="275" t="s">
        <v>0</v>
      </c>
      <c r="C19923" s="1329" t="s">
        <v>10004</v>
      </c>
      <c r="D19923" s="514" t="s">
        <v>28</v>
      </c>
      <c r="E19923" s="673">
        <v>57.22</v>
      </c>
      <c r="F19923" s="761"/>
    </row>
    <row r="19924" spans="1:6" customFormat="1" ht="24.75">
      <c r="A19924" s="514">
        <v>89585</v>
      </c>
      <c r="B19924" s="275" t="s">
        <v>0</v>
      </c>
      <c r="C19924" s="1329" t="s">
        <v>9758</v>
      </c>
      <c r="D19924" s="514" t="s">
        <v>28</v>
      </c>
      <c r="E19924" s="673">
        <v>48.35</v>
      </c>
      <c r="F19924" s="761"/>
    </row>
    <row r="19925" spans="1:6" customFormat="1">
      <c r="A19925" s="514">
        <v>89531</v>
      </c>
      <c r="B19925" s="275" t="s">
        <v>0</v>
      </c>
      <c r="C19925" s="1329" t="s">
        <v>9722</v>
      </c>
      <c r="D19925" s="514" t="s">
        <v>28</v>
      </c>
      <c r="E19925" s="673">
        <v>40.43</v>
      </c>
      <c r="F19925" s="761"/>
    </row>
    <row r="19926" spans="1:6" customFormat="1" ht="24.75">
      <c r="A19926" s="514">
        <v>89591</v>
      </c>
      <c r="B19926" s="275" t="s">
        <v>0</v>
      </c>
      <c r="C19926" s="1329" t="s">
        <v>9761</v>
      </c>
      <c r="D19926" s="514" t="s">
        <v>28</v>
      </c>
      <c r="E19926" s="673">
        <v>138.16</v>
      </c>
      <c r="F19926" s="761"/>
    </row>
    <row r="19927" spans="1:6" customFormat="1">
      <c r="A19927" s="514">
        <v>104168</v>
      </c>
      <c r="B19927" s="275" t="s">
        <v>0</v>
      </c>
      <c r="C19927" s="1329" t="s">
        <v>10213</v>
      </c>
      <c r="D19927" s="514" t="s">
        <v>28</v>
      </c>
      <c r="E19927" s="673">
        <v>126.55</v>
      </c>
      <c r="F19927" s="761"/>
    </row>
    <row r="19928" spans="1:6" customFormat="1">
      <c r="A19928" s="514">
        <v>89516</v>
      </c>
      <c r="B19928" s="275" t="s">
        <v>0</v>
      </c>
      <c r="C19928" s="1329" t="s">
        <v>9707</v>
      </c>
      <c r="D19928" s="514" t="s">
        <v>28</v>
      </c>
      <c r="E19928" s="673">
        <v>9.1199999999999992</v>
      </c>
      <c r="F19928" s="761"/>
    </row>
    <row r="19929" spans="1:6" customFormat="1">
      <c r="A19929" s="514">
        <v>89520</v>
      </c>
      <c r="B19929" s="275" t="s">
        <v>0</v>
      </c>
      <c r="C19929" s="1329" t="s">
        <v>9711</v>
      </c>
      <c r="D19929" s="514" t="s">
        <v>28</v>
      </c>
      <c r="E19929" s="673">
        <v>16.77</v>
      </c>
      <c r="F19929" s="761"/>
    </row>
    <row r="19930" spans="1:6" customFormat="1">
      <c r="A19930" s="514">
        <v>89582</v>
      </c>
      <c r="B19930" s="275" t="s">
        <v>0</v>
      </c>
      <c r="C19930" s="1329" t="s">
        <v>9755</v>
      </c>
      <c r="D19930" s="514" t="s">
        <v>28</v>
      </c>
      <c r="E19930" s="673">
        <v>36.53</v>
      </c>
      <c r="F19930" s="761"/>
    </row>
    <row r="19931" spans="1:6" customFormat="1">
      <c r="A19931" s="514">
        <v>89524</v>
      </c>
      <c r="B19931" s="275" t="s">
        <v>0</v>
      </c>
      <c r="C19931" s="1329" t="s">
        <v>9715</v>
      </c>
      <c r="D19931" s="514" t="s">
        <v>28</v>
      </c>
      <c r="E19931" s="673">
        <v>32.15</v>
      </c>
      <c r="F19931" s="761"/>
    </row>
    <row r="19932" spans="1:6" customFormat="1" ht="24.75">
      <c r="A19932" s="514">
        <v>89584</v>
      </c>
      <c r="B19932" s="275" t="s">
        <v>0</v>
      </c>
      <c r="C19932" s="1329" t="s">
        <v>9757</v>
      </c>
      <c r="D19932" s="514" t="s">
        <v>28</v>
      </c>
      <c r="E19932" s="673">
        <v>47.2</v>
      </c>
      <c r="F19932" s="761"/>
    </row>
    <row r="19933" spans="1:6" customFormat="1">
      <c r="A19933" s="514">
        <v>89529</v>
      </c>
      <c r="B19933" s="275" t="s">
        <v>0</v>
      </c>
      <c r="C19933" s="1329" t="s">
        <v>9720</v>
      </c>
      <c r="D19933" s="514" t="s">
        <v>28</v>
      </c>
      <c r="E19933" s="673">
        <v>39.28</v>
      </c>
      <c r="F19933" s="761"/>
    </row>
    <row r="19934" spans="1:6" customFormat="1" ht="24.75">
      <c r="A19934" s="514">
        <v>89590</v>
      </c>
      <c r="B19934" s="275" t="s">
        <v>0</v>
      </c>
      <c r="C19934" s="1329" t="s">
        <v>9760</v>
      </c>
      <c r="D19934" s="514" t="s">
        <v>28</v>
      </c>
      <c r="E19934" s="673">
        <v>141.66</v>
      </c>
      <c r="F19934" s="761"/>
    </row>
    <row r="19935" spans="1:6" customFormat="1">
      <c r="A19935" s="514">
        <v>104167</v>
      </c>
      <c r="B19935" s="275" t="s">
        <v>0</v>
      </c>
      <c r="C19935" s="1329" t="s">
        <v>10212</v>
      </c>
      <c r="D19935" s="514" t="s">
        <v>28</v>
      </c>
      <c r="E19935" s="673">
        <v>130.05000000000001</v>
      </c>
      <c r="F19935" s="761"/>
    </row>
    <row r="19936" spans="1:6" customFormat="1">
      <c r="A19936" s="514">
        <v>89514</v>
      </c>
      <c r="B19936" s="275" t="s">
        <v>0</v>
      </c>
      <c r="C19936" s="1329" t="s">
        <v>9705</v>
      </c>
      <c r="D19936" s="514" t="s">
        <v>28</v>
      </c>
      <c r="E19936" s="673">
        <v>9.02</v>
      </c>
      <c r="F19936" s="761"/>
    </row>
    <row r="19937" spans="1:6" customFormat="1">
      <c r="A19937" s="514">
        <v>89518</v>
      </c>
      <c r="B19937" s="275" t="s">
        <v>0</v>
      </c>
      <c r="C19937" s="1329" t="s">
        <v>9709</v>
      </c>
      <c r="D19937" s="514" t="s">
        <v>28</v>
      </c>
      <c r="E19937" s="673">
        <v>15.97</v>
      </c>
      <c r="F19937" s="761"/>
    </row>
    <row r="19938" spans="1:6" customFormat="1">
      <c r="A19938" s="514">
        <v>89581</v>
      </c>
      <c r="B19938" s="275" t="s">
        <v>0</v>
      </c>
      <c r="C19938" s="1329" t="s">
        <v>9754</v>
      </c>
      <c r="D19938" s="514" t="s">
        <v>28</v>
      </c>
      <c r="E19938" s="673">
        <v>36.020000000000003</v>
      </c>
      <c r="F19938" s="761"/>
    </row>
    <row r="19939" spans="1:6" customFormat="1">
      <c r="A19939" s="514">
        <v>89522</v>
      </c>
      <c r="B19939" s="275" t="s">
        <v>0</v>
      </c>
      <c r="C19939" s="1329" t="s">
        <v>9713</v>
      </c>
      <c r="D19939" s="514" t="s">
        <v>28</v>
      </c>
      <c r="E19939" s="673">
        <v>31.64</v>
      </c>
      <c r="F19939" s="761"/>
    </row>
    <row r="19940" spans="1:6" customFormat="1">
      <c r="A19940" s="514">
        <v>89574</v>
      </c>
      <c r="B19940" s="275" t="s">
        <v>0</v>
      </c>
      <c r="C19940" s="1329" t="s">
        <v>9751</v>
      </c>
      <c r="D19940" s="514" t="s">
        <v>28</v>
      </c>
      <c r="E19940" s="673">
        <v>166.19</v>
      </c>
      <c r="F19940" s="761"/>
    </row>
    <row r="19941" spans="1:6" customFormat="1" ht="24.75">
      <c r="A19941" s="514">
        <v>89690</v>
      </c>
      <c r="B19941" s="275" t="s">
        <v>0</v>
      </c>
      <c r="C19941" s="1329" t="s">
        <v>9806</v>
      </c>
      <c r="D19941" s="514" t="s">
        <v>28</v>
      </c>
      <c r="E19941" s="673">
        <v>96.3</v>
      </c>
      <c r="F19941" s="761"/>
    </row>
    <row r="19942" spans="1:6" customFormat="1">
      <c r="A19942" s="514">
        <v>89567</v>
      </c>
      <c r="B19942" s="275" t="s">
        <v>0</v>
      </c>
      <c r="C19942" s="1329" t="s">
        <v>9746</v>
      </c>
      <c r="D19942" s="514" t="s">
        <v>28</v>
      </c>
      <c r="E19942" s="673">
        <v>85.75</v>
      </c>
      <c r="F19942" s="761"/>
    </row>
    <row r="19943" spans="1:6" customFormat="1" ht="24.75">
      <c r="A19943" s="514">
        <v>89692</v>
      </c>
      <c r="B19943" s="275" t="s">
        <v>0</v>
      </c>
      <c r="C19943" s="1329" t="s">
        <v>9808</v>
      </c>
      <c r="D19943" s="514" t="s">
        <v>28</v>
      </c>
      <c r="E19943" s="673">
        <v>109.36</v>
      </c>
      <c r="F19943" s="761"/>
    </row>
    <row r="19944" spans="1:6" customFormat="1">
      <c r="A19944" s="514">
        <v>89569</v>
      </c>
      <c r="B19944" s="275" t="s">
        <v>0</v>
      </c>
      <c r="C19944" s="1329" t="s">
        <v>9748</v>
      </c>
      <c r="D19944" s="514" t="s">
        <v>28</v>
      </c>
      <c r="E19944" s="673">
        <v>100.38</v>
      </c>
      <c r="F19944" s="761"/>
    </row>
    <row r="19945" spans="1:6" customFormat="1" ht="24.75">
      <c r="A19945" s="514">
        <v>89699</v>
      </c>
      <c r="B19945" s="275" t="s">
        <v>0</v>
      </c>
      <c r="C19945" s="1329" t="s">
        <v>9813</v>
      </c>
      <c r="D19945" s="514" t="s">
        <v>28</v>
      </c>
      <c r="E19945" s="673">
        <v>213.99</v>
      </c>
      <c r="F19945" s="761"/>
    </row>
    <row r="19946" spans="1:6" customFormat="1">
      <c r="A19946" s="514">
        <v>104174</v>
      </c>
      <c r="B19946" s="275" t="s">
        <v>0</v>
      </c>
      <c r="C19946" s="1329" t="s">
        <v>10219</v>
      </c>
      <c r="D19946" s="514" t="s">
        <v>28</v>
      </c>
      <c r="E19946" s="673">
        <v>201.77</v>
      </c>
      <c r="F19946" s="761"/>
    </row>
    <row r="19947" spans="1:6" customFormat="1" ht="24.75">
      <c r="A19947" s="514">
        <v>89698</v>
      </c>
      <c r="B19947" s="275" t="s">
        <v>0</v>
      </c>
      <c r="C19947" s="1329" t="s">
        <v>9812</v>
      </c>
      <c r="D19947" s="514" t="s">
        <v>28</v>
      </c>
      <c r="E19947" s="673">
        <v>283.22000000000003</v>
      </c>
      <c r="F19947" s="761"/>
    </row>
    <row r="19948" spans="1:6" customFormat="1">
      <c r="A19948" s="514">
        <v>104176</v>
      </c>
      <c r="B19948" s="275" t="s">
        <v>0</v>
      </c>
      <c r="C19948" s="1329" t="s">
        <v>10221</v>
      </c>
      <c r="D19948" s="514" t="s">
        <v>28</v>
      </c>
      <c r="E19948" s="673">
        <v>267.74</v>
      </c>
      <c r="F19948" s="761"/>
    </row>
    <row r="19949" spans="1:6" customFormat="1">
      <c r="A19949" s="514">
        <v>89561</v>
      </c>
      <c r="B19949" s="275" t="s">
        <v>0</v>
      </c>
      <c r="C19949" s="1329" t="s">
        <v>9741</v>
      </c>
      <c r="D19949" s="514" t="s">
        <v>28</v>
      </c>
      <c r="E19949" s="673">
        <v>16.09</v>
      </c>
      <c r="F19949" s="761"/>
    </row>
    <row r="19950" spans="1:6" customFormat="1">
      <c r="A19950" s="514">
        <v>89563</v>
      </c>
      <c r="B19950" s="275" t="s">
        <v>0</v>
      </c>
      <c r="C19950" s="1329" t="s">
        <v>9743</v>
      </c>
      <c r="D19950" s="514" t="s">
        <v>28</v>
      </c>
      <c r="E19950" s="673">
        <v>36.83</v>
      </c>
      <c r="F19950" s="761"/>
    </row>
    <row r="19951" spans="1:6" customFormat="1" ht="24.75">
      <c r="A19951" s="514">
        <v>89685</v>
      </c>
      <c r="B19951" s="275" t="s">
        <v>0</v>
      </c>
      <c r="C19951" s="1329" t="s">
        <v>9804</v>
      </c>
      <c r="D19951" s="514" t="s">
        <v>28</v>
      </c>
      <c r="E19951" s="673">
        <v>65.489999999999995</v>
      </c>
      <c r="F19951" s="761"/>
    </row>
    <row r="19952" spans="1:6" customFormat="1">
      <c r="A19952" s="514">
        <v>89565</v>
      </c>
      <c r="B19952" s="275" t="s">
        <v>0</v>
      </c>
      <c r="C19952" s="1329" t="s">
        <v>9744</v>
      </c>
      <c r="D19952" s="514" t="s">
        <v>28</v>
      </c>
      <c r="E19952" s="673">
        <v>59.66</v>
      </c>
      <c r="F19952" s="761"/>
    </row>
    <row r="19953" spans="1:6" customFormat="1">
      <c r="A19953" s="514">
        <v>89671</v>
      </c>
      <c r="B19953" s="275" t="s">
        <v>0</v>
      </c>
      <c r="C19953" s="1329" t="s">
        <v>9797</v>
      </c>
      <c r="D19953" s="514" t="s">
        <v>28</v>
      </c>
      <c r="E19953" s="673">
        <v>47.89</v>
      </c>
      <c r="F19953" s="761"/>
    </row>
    <row r="19954" spans="1:6" customFormat="1">
      <c r="A19954" s="514">
        <v>89556</v>
      </c>
      <c r="B19954" s="275" t="s">
        <v>0</v>
      </c>
      <c r="C19954" s="1329" t="s">
        <v>9737</v>
      </c>
      <c r="D19954" s="514" t="s">
        <v>28</v>
      </c>
      <c r="E19954" s="673">
        <v>42.61</v>
      </c>
      <c r="F19954" s="761"/>
    </row>
    <row r="19955" spans="1:6" customFormat="1">
      <c r="A19955" s="514">
        <v>89679</v>
      </c>
      <c r="B19955" s="275" t="s">
        <v>0</v>
      </c>
      <c r="C19955" s="1329" t="s">
        <v>9801</v>
      </c>
      <c r="D19955" s="514" t="s">
        <v>28</v>
      </c>
      <c r="E19955" s="673">
        <v>130.54</v>
      </c>
      <c r="F19955" s="761"/>
    </row>
    <row r="19956" spans="1:6" customFormat="1">
      <c r="A19956" s="514">
        <v>104171</v>
      </c>
      <c r="B19956" s="275" t="s">
        <v>0</v>
      </c>
      <c r="C19956" s="1329" t="s">
        <v>10216</v>
      </c>
      <c r="D19956" s="514" t="s">
        <v>28</v>
      </c>
      <c r="E19956" s="673">
        <v>103.66</v>
      </c>
      <c r="F19956" s="761"/>
    </row>
    <row r="19957" spans="1:6" customFormat="1">
      <c r="A19957" s="514">
        <v>89600</v>
      </c>
      <c r="B19957" s="275" t="s">
        <v>0</v>
      </c>
      <c r="C19957" s="1329" t="s">
        <v>9766</v>
      </c>
      <c r="D19957" s="514" t="s">
        <v>28</v>
      </c>
      <c r="E19957" s="673">
        <v>27.17</v>
      </c>
      <c r="F19957" s="761"/>
    </row>
    <row r="19958" spans="1:6" customFormat="1">
      <c r="A19958" s="514">
        <v>89548</v>
      </c>
      <c r="B19958" s="275" t="s">
        <v>0</v>
      </c>
      <c r="C19958" s="1329" t="s">
        <v>9732</v>
      </c>
      <c r="D19958" s="514" t="s">
        <v>28</v>
      </c>
      <c r="E19958" s="673">
        <v>24.26</v>
      </c>
      <c r="F19958" s="761"/>
    </row>
    <row r="19959" spans="1:6" customFormat="1">
      <c r="A19959" s="514">
        <v>89669</v>
      </c>
      <c r="B19959" s="275" t="s">
        <v>0</v>
      </c>
      <c r="C19959" s="1329" t="s">
        <v>9796</v>
      </c>
      <c r="D19959" s="514" t="s">
        <v>28</v>
      </c>
      <c r="E19959" s="673">
        <v>35.67</v>
      </c>
      <c r="F19959" s="761"/>
    </row>
    <row r="19960" spans="1:6" customFormat="1">
      <c r="A19960" s="514">
        <v>89554</v>
      </c>
      <c r="B19960" s="275" t="s">
        <v>0</v>
      </c>
      <c r="C19960" s="1329" t="s">
        <v>9736</v>
      </c>
      <c r="D19960" s="514" t="s">
        <v>28</v>
      </c>
      <c r="E19960" s="673">
        <v>30.35</v>
      </c>
      <c r="F19960" s="761"/>
    </row>
    <row r="19961" spans="1:6" customFormat="1">
      <c r="A19961" s="514">
        <v>89677</v>
      </c>
      <c r="B19961" s="275" t="s">
        <v>0</v>
      </c>
      <c r="C19961" s="1329" t="s">
        <v>9800</v>
      </c>
      <c r="D19961" s="514" t="s">
        <v>28</v>
      </c>
      <c r="E19961" s="673">
        <v>82.46</v>
      </c>
      <c r="F19961" s="761"/>
    </row>
    <row r="19962" spans="1:6" customFormat="1">
      <c r="A19962" s="514">
        <v>104170</v>
      </c>
      <c r="B19962" s="275" t="s">
        <v>0</v>
      </c>
      <c r="C19962" s="1329" t="s">
        <v>10215</v>
      </c>
      <c r="D19962" s="514" t="s">
        <v>28</v>
      </c>
      <c r="E19962" s="673">
        <v>74.5</v>
      </c>
      <c r="F19962" s="761"/>
    </row>
    <row r="19963" spans="1:6" customFormat="1">
      <c r="A19963" s="514">
        <v>89544</v>
      </c>
      <c r="B19963" s="275" t="s">
        <v>0</v>
      </c>
      <c r="C19963" s="1329" t="s">
        <v>9728</v>
      </c>
      <c r="D19963" s="514" t="s">
        <v>28</v>
      </c>
      <c r="E19963" s="673">
        <v>9.26</v>
      </c>
      <c r="F19963" s="761"/>
    </row>
    <row r="19964" spans="1:6" customFormat="1">
      <c r="A19964" s="514">
        <v>89545</v>
      </c>
      <c r="B19964" s="275" t="s">
        <v>0</v>
      </c>
      <c r="C19964" s="1329" t="s">
        <v>9729</v>
      </c>
      <c r="D19964" s="514" t="s">
        <v>28</v>
      </c>
      <c r="E19964" s="673">
        <v>17.989999999999998</v>
      </c>
      <c r="F19964" s="761"/>
    </row>
    <row r="19965" spans="1:6" customFormat="1">
      <c r="A19965" s="514">
        <v>89599</v>
      </c>
      <c r="B19965" s="275" t="s">
        <v>0</v>
      </c>
      <c r="C19965" s="1329" t="s">
        <v>9765</v>
      </c>
      <c r="D19965" s="514" t="s">
        <v>28</v>
      </c>
      <c r="E19965" s="673">
        <v>26.85</v>
      </c>
      <c r="F19965" s="761"/>
    </row>
    <row r="19966" spans="1:6" customFormat="1">
      <c r="A19966" s="514">
        <v>89547</v>
      </c>
      <c r="B19966" s="275" t="s">
        <v>0</v>
      </c>
      <c r="C19966" s="1329" t="s">
        <v>9731</v>
      </c>
      <c r="D19966" s="514" t="s">
        <v>28</v>
      </c>
      <c r="E19966" s="673">
        <v>23.92</v>
      </c>
      <c r="F19966" s="761"/>
    </row>
    <row r="19967" spans="1:6" customFormat="1">
      <c r="A19967" s="514">
        <v>89495</v>
      </c>
      <c r="B19967" s="275" t="s">
        <v>0</v>
      </c>
      <c r="C19967" s="1329" t="s">
        <v>10260</v>
      </c>
      <c r="D19967" s="514" t="s">
        <v>28</v>
      </c>
      <c r="E19967" s="673">
        <v>19.97</v>
      </c>
      <c r="F19967" s="761"/>
    </row>
    <row r="19968" spans="1:6" customFormat="1" ht="24.75">
      <c r="A19968" s="514">
        <v>89673</v>
      </c>
      <c r="B19968" s="275" t="s">
        <v>0</v>
      </c>
      <c r="C19968" s="1329" t="s">
        <v>9798</v>
      </c>
      <c r="D19968" s="514" t="s">
        <v>28</v>
      </c>
      <c r="E19968" s="673">
        <v>37.85</v>
      </c>
      <c r="F19968" s="761"/>
    </row>
    <row r="19969" spans="1:6" customFormat="1">
      <c r="A19969" s="514">
        <v>89557</v>
      </c>
      <c r="B19969" s="275" t="s">
        <v>0</v>
      </c>
      <c r="C19969" s="1329" t="s">
        <v>9738</v>
      </c>
      <c r="D19969" s="514" t="s">
        <v>28</v>
      </c>
      <c r="E19969" s="673">
        <v>33.75</v>
      </c>
      <c r="F19969" s="761"/>
    </row>
    <row r="19970" spans="1:6" customFormat="1" ht="24.75">
      <c r="A19970" s="514">
        <v>89681</v>
      </c>
      <c r="B19970" s="275" t="s">
        <v>0</v>
      </c>
      <c r="C19970" s="1329" t="s">
        <v>9802</v>
      </c>
      <c r="D19970" s="514" t="s">
        <v>28</v>
      </c>
      <c r="E19970" s="673">
        <v>95.45</v>
      </c>
      <c r="F19970" s="761"/>
    </row>
    <row r="19971" spans="1:6" customFormat="1">
      <c r="A19971" s="514">
        <v>104173</v>
      </c>
      <c r="B19971" s="275" t="s">
        <v>0</v>
      </c>
      <c r="C19971" s="1329" t="s">
        <v>10218</v>
      </c>
      <c r="D19971" s="514" t="s">
        <v>28</v>
      </c>
      <c r="E19971" s="673">
        <v>90.15</v>
      </c>
      <c r="F19971" s="761"/>
    </row>
    <row r="19972" spans="1:6" customFormat="1">
      <c r="A19972" s="514">
        <v>89549</v>
      </c>
      <c r="B19972" s="275" t="s">
        <v>0</v>
      </c>
      <c r="C19972" s="1329" t="s">
        <v>9733</v>
      </c>
      <c r="D19972" s="514" t="s">
        <v>28</v>
      </c>
      <c r="E19972" s="673">
        <v>20.05</v>
      </c>
      <c r="F19972" s="761"/>
    </row>
    <row r="19973" spans="1:6" customFormat="1">
      <c r="A19973" s="514">
        <v>89578</v>
      </c>
      <c r="B19973" s="275" t="s">
        <v>0</v>
      </c>
      <c r="C19973" s="1329" t="s">
        <v>9562</v>
      </c>
      <c r="D19973" s="514" t="s">
        <v>5</v>
      </c>
      <c r="E19973" s="673">
        <v>36.71</v>
      </c>
      <c r="F19973" s="761"/>
    </row>
    <row r="19974" spans="1:6" customFormat="1">
      <c r="A19974" s="514">
        <v>89512</v>
      </c>
      <c r="B19974" s="275" t="s">
        <v>0</v>
      </c>
      <c r="C19974" s="1329" t="s">
        <v>9560</v>
      </c>
      <c r="D19974" s="514" t="s">
        <v>5</v>
      </c>
      <c r="E19974" s="673">
        <v>54.61</v>
      </c>
      <c r="F19974" s="761"/>
    </row>
    <row r="19975" spans="1:6" customFormat="1">
      <c r="A19975" s="514">
        <v>89580</v>
      </c>
      <c r="B19975" s="275" t="s">
        <v>0</v>
      </c>
      <c r="C19975" s="1329" t="s">
        <v>9563</v>
      </c>
      <c r="D19975" s="514" t="s">
        <v>5</v>
      </c>
      <c r="E19975" s="673">
        <v>75.92</v>
      </c>
      <c r="F19975" s="761"/>
    </row>
    <row r="19976" spans="1:6" customFormat="1">
      <c r="A19976" s="514">
        <v>104166</v>
      </c>
      <c r="B19976" s="275" t="s">
        <v>0</v>
      </c>
      <c r="C19976" s="1329" t="s">
        <v>9625</v>
      </c>
      <c r="D19976" s="514" t="s">
        <v>5</v>
      </c>
      <c r="E19976" s="673">
        <v>82.51</v>
      </c>
      <c r="F19976" s="761"/>
    </row>
    <row r="19977" spans="1:6" customFormat="1">
      <c r="A19977" s="514">
        <v>89508</v>
      </c>
      <c r="B19977" s="275" t="s">
        <v>0</v>
      </c>
      <c r="C19977" s="1329" t="s">
        <v>9557</v>
      </c>
      <c r="D19977" s="514" t="s">
        <v>5</v>
      </c>
      <c r="E19977" s="673">
        <v>18.690000000000001</v>
      </c>
      <c r="F19977" s="761"/>
    </row>
    <row r="19978" spans="1:6" customFormat="1">
      <c r="A19978" s="514">
        <v>89509</v>
      </c>
      <c r="B19978" s="275" t="s">
        <v>0</v>
      </c>
      <c r="C19978" s="1329" t="s">
        <v>9558</v>
      </c>
      <c r="D19978" s="514" t="s">
        <v>5</v>
      </c>
      <c r="E19978" s="673">
        <v>25.26</v>
      </c>
      <c r="F19978" s="761"/>
    </row>
    <row r="19979" spans="1:6" customFormat="1">
      <c r="A19979" s="514">
        <v>89576</v>
      </c>
      <c r="B19979" s="275" t="s">
        <v>0</v>
      </c>
      <c r="C19979" s="1329" t="s">
        <v>9561</v>
      </c>
      <c r="D19979" s="514" t="s">
        <v>5</v>
      </c>
      <c r="E19979" s="673">
        <v>29.57</v>
      </c>
      <c r="F19979" s="761"/>
    </row>
    <row r="19980" spans="1:6" customFormat="1">
      <c r="A19980" s="514">
        <v>89511</v>
      </c>
      <c r="B19980" s="275" t="s">
        <v>0</v>
      </c>
      <c r="C19980" s="1329" t="s">
        <v>9559</v>
      </c>
      <c r="D19980" s="514" t="s">
        <v>5</v>
      </c>
      <c r="E19980" s="673">
        <v>43.06</v>
      </c>
      <c r="F19980" s="761"/>
    </row>
    <row r="19981" spans="1:6" customFormat="1">
      <c r="A19981" s="514">
        <v>89675</v>
      </c>
      <c r="B19981" s="275" t="s">
        <v>0</v>
      </c>
      <c r="C19981" s="1329" t="s">
        <v>9799</v>
      </c>
      <c r="D19981" s="514" t="s">
        <v>28</v>
      </c>
      <c r="E19981" s="673">
        <v>77</v>
      </c>
      <c r="F19981" s="761"/>
    </row>
    <row r="19982" spans="1:6" customFormat="1">
      <c r="A19982" s="514">
        <v>89559</v>
      </c>
      <c r="B19982" s="275" t="s">
        <v>0</v>
      </c>
      <c r="C19982" s="1329" t="s">
        <v>9740</v>
      </c>
      <c r="D19982" s="514" t="s">
        <v>28</v>
      </c>
      <c r="E19982" s="673">
        <v>71.72</v>
      </c>
      <c r="F19982" s="761"/>
    </row>
    <row r="19983" spans="1:6" customFormat="1">
      <c r="A19983" s="514">
        <v>104172</v>
      </c>
      <c r="B19983" s="275" t="s">
        <v>0</v>
      </c>
      <c r="C19983" s="1329" t="s">
        <v>10217</v>
      </c>
      <c r="D19983" s="514" t="s">
        <v>28</v>
      </c>
      <c r="E19983" s="673">
        <v>295.51</v>
      </c>
      <c r="F19983" s="761"/>
    </row>
    <row r="19984" spans="1:6" customFormat="1" ht="24.75">
      <c r="A19984" s="514">
        <v>89683</v>
      </c>
      <c r="B19984" s="275" t="s">
        <v>0</v>
      </c>
      <c r="C19984" s="1329" t="s">
        <v>9803</v>
      </c>
      <c r="D19984" s="514" t="s">
        <v>28</v>
      </c>
      <c r="E19984" s="673">
        <v>303.25</v>
      </c>
      <c r="F19984" s="761"/>
    </row>
    <row r="19985" spans="1:6" customFormat="1">
      <c r="A19985" s="514">
        <v>89667</v>
      </c>
      <c r="B19985" s="275" t="s">
        <v>0</v>
      </c>
      <c r="C19985" s="1329" t="s">
        <v>9795</v>
      </c>
      <c r="D19985" s="514" t="s">
        <v>28</v>
      </c>
      <c r="E19985" s="673">
        <v>46.86</v>
      </c>
      <c r="F19985" s="761"/>
    </row>
    <row r="19986" spans="1:6" customFormat="1">
      <c r="A19986" s="514">
        <v>89550</v>
      </c>
      <c r="B19986" s="275" t="s">
        <v>0</v>
      </c>
      <c r="C19986" s="1329" t="s">
        <v>9734</v>
      </c>
      <c r="D19986" s="514" t="s">
        <v>28</v>
      </c>
      <c r="E19986" s="673">
        <v>43.95</v>
      </c>
      <c r="F19986" s="761"/>
    </row>
    <row r="19987" spans="1:6" customFormat="1">
      <c r="A19987" s="514">
        <v>89693</v>
      </c>
      <c r="B19987" s="275" t="s">
        <v>0</v>
      </c>
      <c r="C19987" s="1329" t="s">
        <v>9809</v>
      </c>
      <c r="D19987" s="514" t="s">
        <v>28</v>
      </c>
      <c r="E19987" s="673">
        <v>84.68</v>
      </c>
      <c r="F19987" s="761"/>
    </row>
    <row r="19988" spans="1:6" customFormat="1">
      <c r="A19988" s="514">
        <v>89571</v>
      </c>
      <c r="B19988" s="275" t="s">
        <v>0</v>
      </c>
      <c r="C19988" s="1329" t="s">
        <v>9749</v>
      </c>
      <c r="D19988" s="514" t="s">
        <v>28</v>
      </c>
      <c r="E19988" s="673">
        <v>74.13</v>
      </c>
      <c r="F19988" s="761"/>
    </row>
    <row r="19989" spans="1:6" customFormat="1">
      <c r="A19989" s="514">
        <v>89696</v>
      </c>
      <c r="B19989" s="275" t="s">
        <v>0</v>
      </c>
      <c r="C19989" s="1329" t="s">
        <v>9810</v>
      </c>
      <c r="D19989" s="514" t="s">
        <v>28</v>
      </c>
      <c r="E19989" s="673">
        <v>90.54</v>
      </c>
      <c r="F19989" s="761"/>
    </row>
    <row r="19990" spans="1:6" customFormat="1">
      <c r="A19990" s="514">
        <v>89573</v>
      </c>
      <c r="B19990" s="275" t="s">
        <v>0</v>
      </c>
      <c r="C19990" s="1329" t="s">
        <v>9750</v>
      </c>
      <c r="D19990" s="514" t="s">
        <v>28</v>
      </c>
      <c r="E19990" s="673">
        <v>81.56</v>
      </c>
      <c r="F19990" s="761"/>
    </row>
    <row r="19991" spans="1:6" customFormat="1">
      <c r="A19991" s="514">
        <v>89704</v>
      </c>
      <c r="B19991" s="275" t="s">
        <v>0</v>
      </c>
      <c r="C19991" s="1329" t="s">
        <v>9815</v>
      </c>
      <c r="D19991" s="514" t="s">
        <v>28</v>
      </c>
      <c r="E19991" s="673">
        <v>161.36000000000001</v>
      </c>
      <c r="F19991" s="761"/>
    </row>
    <row r="19992" spans="1:6" customFormat="1">
      <c r="A19992" s="514">
        <v>104175</v>
      </c>
      <c r="B19992" s="275" t="s">
        <v>0</v>
      </c>
      <c r="C19992" s="1329" t="s">
        <v>10220</v>
      </c>
      <c r="D19992" s="514" t="s">
        <v>28</v>
      </c>
      <c r="E19992" s="673">
        <v>149.13999999999999</v>
      </c>
      <c r="F19992" s="761"/>
    </row>
    <row r="19993" spans="1:6" customFormat="1">
      <c r="A19993" s="514">
        <v>89701</v>
      </c>
      <c r="B19993" s="275" t="s">
        <v>0</v>
      </c>
      <c r="C19993" s="1329" t="s">
        <v>9814</v>
      </c>
      <c r="D19993" s="514" t="s">
        <v>28</v>
      </c>
      <c r="E19993" s="673">
        <v>208.57</v>
      </c>
      <c r="F19993" s="761"/>
    </row>
    <row r="19994" spans="1:6" customFormat="1">
      <c r="A19994" s="514">
        <v>104177</v>
      </c>
      <c r="B19994" s="275" t="s">
        <v>0</v>
      </c>
      <c r="C19994" s="1329" t="s">
        <v>10222</v>
      </c>
      <c r="D19994" s="514" t="s">
        <v>28</v>
      </c>
      <c r="E19994" s="673">
        <v>193.09</v>
      </c>
      <c r="F19994" s="761"/>
    </row>
    <row r="19995" spans="1:6" customFormat="1">
      <c r="A19995" s="514">
        <v>89566</v>
      </c>
      <c r="B19995" s="275" t="s">
        <v>0</v>
      </c>
      <c r="C19995" s="1329" t="s">
        <v>9745</v>
      </c>
      <c r="D19995" s="514" t="s">
        <v>28</v>
      </c>
      <c r="E19995" s="673">
        <v>50.43</v>
      </c>
      <c r="F19995" s="761"/>
    </row>
    <row r="19996" spans="1:6" customFormat="1">
      <c r="A19996" s="514">
        <v>89687</v>
      </c>
      <c r="B19996" s="275" t="s">
        <v>0</v>
      </c>
      <c r="C19996" s="1329" t="s">
        <v>9805</v>
      </c>
      <c r="D19996" s="514" t="s">
        <v>28</v>
      </c>
      <c r="E19996" s="673">
        <v>56.26</v>
      </c>
      <c r="F19996" s="761"/>
    </row>
    <row r="19997" spans="1:6" customFormat="1">
      <c r="A19997" s="514">
        <v>102450</v>
      </c>
      <c r="B19997" s="275" t="s">
        <v>0</v>
      </c>
      <c r="C19997" s="1329" t="s">
        <v>25469</v>
      </c>
      <c r="D19997" s="514" t="s">
        <v>32</v>
      </c>
      <c r="E19997" s="673">
        <v>0</v>
      </c>
      <c r="F19997" s="761"/>
    </row>
    <row r="19998" spans="1:6" customFormat="1">
      <c r="A19998" s="514">
        <v>102250</v>
      </c>
      <c r="B19998" s="275" t="s">
        <v>0</v>
      </c>
      <c r="C19998" s="1329" t="s">
        <v>25470</v>
      </c>
      <c r="D19998" s="514" t="s">
        <v>32</v>
      </c>
      <c r="E19998" s="673">
        <v>0</v>
      </c>
      <c r="F19998" s="761"/>
    </row>
    <row r="19999" spans="1:6" customFormat="1">
      <c r="A19999" s="514">
        <v>102240</v>
      </c>
      <c r="B19999" s="275" t="s">
        <v>0</v>
      </c>
      <c r="C19999" s="1329" t="s">
        <v>25471</v>
      </c>
      <c r="D19999" s="514" t="s">
        <v>32</v>
      </c>
      <c r="E19999" s="673">
        <v>0</v>
      </c>
      <c r="F19999" s="761"/>
    </row>
    <row r="20000" spans="1:6" customFormat="1">
      <c r="A20000" s="514">
        <v>102449</v>
      </c>
      <c r="B20000" s="275" t="s">
        <v>0</v>
      </c>
      <c r="C20000" s="1329" t="s">
        <v>25472</v>
      </c>
      <c r="D20000" s="514" t="s">
        <v>32</v>
      </c>
      <c r="E20000" s="673">
        <v>0</v>
      </c>
      <c r="F20000" s="761"/>
    </row>
    <row r="20001" spans="1:6" customFormat="1">
      <c r="A20001" s="514">
        <v>102249</v>
      </c>
      <c r="B20001" s="275" t="s">
        <v>0</v>
      </c>
      <c r="C20001" s="1329" t="s">
        <v>25473</v>
      </c>
      <c r="D20001" s="514" t="s">
        <v>32</v>
      </c>
      <c r="E20001" s="673">
        <v>0</v>
      </c>
      <c r="F20001" s="761"/>
    </row>
    <row r="20002" spans="1:6" customFormat="1">
      <c r="A20002" s="514">
        <v>102238</v>
      </c>
      <c r="B20002" s="275" t="s">
        <v>0</v>
      </c>
      <c r="C20002" s="1329" t="s">
        <v>25474</v>
      </c>
      <c r="D20002" s="514" t="s">
        <v>32</v>
      </c>
      <c r="E20002" s="673">
        <v>0</v>
      </c>
      <c r="F20002" s="761"/>
    </row>
    <row r="20003" spans="1:6" customFormat="1">
      <c r="A20003" s="514">
        <v>102448</v>
      </c>
      <c r="B20003" s="275" t="s">
        <v>0</v>
      </c>
      <c r="C20003" s="1329" t="s">
        <v>25475</v>
      </c>
      <c r="D20003" s="514" t="s">
        <v>32</v>
      </c>
      <c r="E20003" s="673">
        <v>0</v>
      </c>
      <c r="F20003" s="761"/>
    </row>
    <row r="20004" spans="1:6" customFormat="1">
      <c r="A20004" s="514">
        <v>102248</v>
      </c>
      <c r="B20004" s="275" t="s">
        <v>0</v>
      </c>
      <c r="C20004" s="1329" t="s">
        <v>25476</v>
      </c>
      <c r="D20004" s="514" t="s">
        <v>32</v>
      </c>
      <c r="E20004" s="673">
        <v>0</v>
      </c>
      <c r="F20004" s="761"/>
    </row>
    <row r="20005" spans="1:6" customFormat="1">
      <c r="A20005" s="514">
        <v>102253</v>
      </c>
      <c r="B20005" s="275" t="s">
        <v>0</v>
      </c>
      <c r="C20005" s="1329" t="s">
        <v>2439</v>
      </c>
      <c r="D20005" s="514" t="s">
        <v>32</v>
      </c>
      <c r="E20005" s="673">
        <v>697.07</v>
      </c>
      <c r="F20005" s="761"/>
    </row>
    <row r="20006" spans="1:6" customFormat="1">
      <c r="A20006" s="514">
        <v>102254</v>
      </c>
      <c r="B20006" s="275" t="s">
        <v>0</v>
      </c>
      <c r="C20006" s="1329" t="s">
        <v>2440</v>
      </c>
      <c r="D20006" s="514" t="s">
        <v>32</v>
      </c>
      <c r="E20006" s="673">
        <v>664.92</v>
      </c>
      <c r="F20006" s="761"/>
    </row>
    <row r="20007" spans="1:6" customFormat="1">
      <c r="A20007" s="514">
        <v>102257</v>
      </c>
      <c r="B20007" s="275" t="s">
        <v>0</v>
      </c>
      <c r="C20007" s="1329" t="s">
        <v>2443</v>
      </c>
      <c r="D20007" s="514" t="s">
        <v>32</v>
      </c>
      <c r="E20007" s="673">
        <v>365.92</v>
      </c>
      <c r="F20007" s="761"/>
    </row>
    <row r="20008" spans="1:6" customFormat="1">
      <c r="A20008" s="514">
        <v>102239</v>
      </c>
      <c r="B20008" s="275" t="s">
        <v>0</v>
      </c>
      <c r="C20008" s="1329" t="s">
        <v>25477</v>
      </c>
      <c r="D20008" s="514" t="s">
        <v>32</v>
      </c>
      <c r="E20008" s="673">
        <v>0</v>
      </c>
      <c r="F20008" s="761"/>
    </row>
    <row r="20009" spans="1:6" customFormat="1">
      <c r="A20009" s="514">
        <v>102236</v>
      </c>
      <c r="B20009" s="275" t="s">
        <v>0</v>
      </c>
      <c r="C20009" s="1329" t="s">
        <v>25478</v>
      </c>
      <c r="D20009" s="514" t="s">
        <v>32</v>
      </c>
      <c r="E20009" s="673">
        <v>0</v>
      </c>
      <c r="F20009" s="761"/>
    </row>
    <row r="20010" spans="1:6" customFormat="1">
      <c r="A20010" s="514">
        <v>102235</v>
      </c>
      <c r="B20010" s="275" t="s">
        <v>0</v>
      </c>
      <c r="C20010" s="1329" t="s">
        <v>12055</v>
      </c>
      <c r="D20010" s="514" t="s">
        <v>32</v>
      </c>
      <c r="E20010" s="673">
        <v>342.74</v>
      </c>
      <c r="F20010" s="761"/>
    </row>
    <row r="20011" spans="1:6" customFormat="1">
      <c r="A20011" s="514">
        <v>102260</v>
      </c>
      <c r="B20011" s="275" t="s">
        <v>0</v>
      </c>
      <c r="C20011" s="1329" t="s">
        <v>25479</v>
      </c>
      <c r="D20011" s="514" t="s">
        <v>32</v>
      </c>
      <c r="E20011" s="673">
        <v>0</v>
      </c>
      <c r="F20011" s="761"/>
    </row>
    <row r="20012" spans="1:6" customFormat="1">
      <c r="A20012" s="514">
        <v>102259</v>
      </c>
      <c r="B20012" s="275" t="s">
        <v>0</v>
      </c>
      <c r="C20012" s="1329" t="s">
        <v>25480</v>
      </c>
      <c r="D20012" s="514" t="s">
        <v>32</v>
      </c>
      <c r="E20012" s="673">
        <v>0</v>
      </c>
      <c r="F20012" s="761"/>
    </row>
    <row r="20013" spans="1:6" customFormat="1">
      <c r="A20013" s="514">
        <v>102262</v>
      </c>
      <c r="B20013" s="275" t="s">
        <v>0</v>
      </c>
      <c r="C20013" s="1329" t="s">
        <v>25481</v>
      </c>
      <c r="D20013" s="514" t="s">
        <v>28</v>
      </c>
      <c r="E20013" s="673">
        <v>0</v>
      </c>
      <c r="F20013" s="761"/>
    </row>
    <row r="20014" spans="1:6" customFormat="1" ht="24.75">
      <c r="A20014" s="514">
        <v>102242</v>
      </c>
      <c r="B20014" s="275" t="s">
        <v>0</v>
      </c>
      <c r="C20014" s="1329" t="s">
        <v>25482</v>
      </c>
      <c r="D20014" s="514" t="s">
        <v>32</v>
      </c>
      <c r="E20014" s="673">
        <v>0</v>
      </c>
      <c r="F20014" s="761"/>
    </row>
    <row r="20015" spans="1:6" customFormat="1">
      <c r="A20015" s="514">
        <v>102246</v>
      </c>
      <c r="B20015" s="275" t="s">
        <v>0</v>
      </c>
      <c r="C20015" s="1329" t="s">
        <v>25483</v>
      </c>
      <c r="D20015" s="514" t="s">
        <v>32</v>
      </c>
      <c r="E20015" s="673">
        <v>0</v>
      </c>
      <c r="F20015" s="761"/>
    </row>
    <row r="20016" spans="1:6" customFormat="1">
      <c r="A20016" s="514">
        <v>102251</v>
      </c>
      <c r="B20016" s="275" t="s">
        <v>0</v>
      </c>
      <c r="C20016" s="1329" t="s">
        <v>25484</v>
      </c>
      <c r="D20016" s="514" t="s">
        <v>32</v>
      </c>
      <c r="E20016" s="673">
        <v>0</v>
      </c>
      <c r="F20016" s="761"/>
    </row>
    <row r="20017" spans="1:6" customFormat="1" ht="24.75">
      <c r="A20017" s="514">
        <v>102241</v>
      </c>
      <c r="B20017" s="275" t="s">
        <v>0</v>
      </c>
      <c r="C20017" s="1329" t="s">
        <v>25485</v>
      </c>
      <c r="D20017" s="514" t="s">
        <v>32</v>
      </c>
      <c r="E20017" s="673">
        <v>0</v>
      </c>
      <c r="F20017" s="761"/>
    </row>
    <row r="20018" spans="1:6" customFormat="1">
      <c r="A20018" s="514">
        <v>102247</v>
      </c>
      <c r="B20018" s="275" t="s">
        <v>0</v>
      </c>
      <c r="C20018" s="1329" t="s">
        <v>25486</v>
      </c>
      <c r="D20018" s="514" t="s">
        <v>32</v>
      </c>
      <c r="E20018" s="673">
        <v>0</v>
      </c>
      <c r="F20018" s="761"/>
    </row>
    <row r="20019" spans="1:6" customFormat="1">
      <c r="A20019" s="514">
        <v>102252</v>
      </c>
      <c r="B20019" s="275" t="s">
        <v>0</v>
      </c>
      <c r="C20019" s="1329" t="s">
        <v>25487</v>
      </c>
      <c r="D20019" s="514" t="s">
        <v>32</v>
      </c>
      <c r="E20019" s="673">
        <v>0</v>
      </c>
      <c r="F20019" s="761"/>
    </row>
    <row r="20020" spans="1:6" customFormat="1">
      <c r="A20020" s="514">
        <v>102255</v>
      </c>
      <c r="B20020" s="275" t="s">
        <v>0</v>
      </c>
      <c r="C20020" s="1329" t="s">
        <v>2441</v>
      </c>
      <c r="D20020" s="514" t="s">
        <v>32</v>
      </c>
      <c r="E20020" s="673">
        <v>756.5</v>
      </c>
      <c r="F20020" s="761"/>
    </row>
    <row r="20021" spans="1:6" customFormat="1">
      <c r="A20021" s="514">
        <v>102256</v>
      </c>
      <c r="B20021" s="275" t="s">
        <v>0</v>
      </c>
      <c r="C20021" s="1329" t="s">
        <v>2442</v>
      </c>
      <c r="D20021" s="514" t="s">
        <v>32</v>
      </c>
      <c r="E20021" s="673">
        <v>725.88</v>
      </c>
      <c r="F20021" s="761"/>
    </row>
    <row r="20022" spans="1:6" customFormat="1">
      <c r="A20022" s="514">
        <v>102258</v>
      </c>
      <c r="B20022" s="275" t="s">
        <v>0</v>
      </c>
      <c r="C20022" s="1329" t="s">
        <v>2444</v>
      </c>
      <c r="D20022" s="514" t="s">
        <v>32</v>
      </c>
      <c r="E20022" s="673">
        <v>431.57</v>
      </c>
      <c r="F20022" s="761"/>
    </row>
    <row r="20023" spans="1:6" customFormat="1" ht="24.75">
      <c r="A20023" s="514">
        <v>101912</v>
      </c>
      <c r="B20023" s="275" t="s">
        <v>0</v>
      </c>
      <c r="C20023" s="1329" t="s">
        <v>1812</v>
      </c>
      <c r="D20023" s="514" t="s">
        <v>28</v>
      </c>
      <c r="E20023" s="673">
        <v>1781.31</v>
      </c>
      <c r="F20023" s="761"/>
    </row>
    <row r="20024" spans="1:6" customFormat="1" ht="24.75">
      <c r="A20024" s="514">
        <v>96765</v>
      </c>
      <c r="B20024" s="275" t="s">
        <v>0</v>
      </c>
      <c r="C20024" s="1329" t="s">
        <v>1811</v>
      </c>
      <c r="D20024" s="514" t="s">
        <v>28</v>
      </c>
      <c r="E20024" s="673">
        <v>1367.3</v>
      </c>
      <c r="F20024" s="761"/>
    </row>
    <row r="20025" spans="1:6" customFormat="1">
      <c r="A20025" s="514">
        <v>97430</v>
      </c>
      <c r="B20025" s="275" t="s">
        <v>0</v>
      </c>
      <c r="C20025" s="1329" t="s">
        <v>2040</v>
      </c>
      <c r="D20025" s="514" t="s">
        <v>28</v>
      </c>
      <c r="E20025" s="673">
        <v>40.36</v>
      </c>
      <c r="F20025" s="761"/>
    </row>
    <row r="20026" spans="1:6" customFormat="1">
      <c r="A20026" s="514">
        <v>97431</v>
      </c>
      <c r="B20026" s="275" t="s">
        <v>0</v>
      </c>
      <c r="C20026" s="1329" t="s">
        <v>2041</v>
      </c>
      <c r="D20026" s="514" t="s">
        <v>28</v>
      </c>
      <c r="E20026" s="673">
        <v>45.19</v>
      </c>
      <c r="F20026" s="761"/>
    </row>
    <row r="20027" spans="1:6" customFormat="1">
      <c r="A20027" s="514">
        <v>97432</v>
      </c>
      <c r="B20027" s="275" t="s">
        <v>0</v>
      </c>
      <c r="C20027" s="1329" t="s">
        <v>2042</v>
      </c>
      <c r="D20027" s="514" t="s">
        <v>28</v>
      </c>
      <c r="E20027" s="673">
        <v>51.02</v>
      </c>
      <c r="F20027" s="761"/>
    </row>
    <row r="20028" spans="1:6" customFormat="1">
      <c r="A20028" s="514">
        <v>101913</v>
      </c>
      <c r="B20028" s="275" t="s">
        <v>0</v>
      </c>
      <c r="C20028" s="1329" t="s">
        <v>1813</v>
      </c>
      <c r="D20028" s="514" t="s">
        <v>28</v>
      </c>
      <c r="E20028" s="673">
        <v>344.88</v>
      </c>
      <c r="F20028" s="761"/>
    </row>
    <row r="20029" spans="1:6" customFormat="1">
      <c r="A20029" s="514">
        <v>101914</v>
      </c>
      <c r="B20029" s="275" t="s">
        <v>0</v>
      </c>
      <c r="C20029" s="1329" t="s">
        <v>1814</v>
      </c>
      <c r="D20029" s="514" t="s">
        <v>28</v>
      </c>
      <c r="E20029" s="673">
        <v>439.55</v>
      </c>
      <c r="F20029" s="761"/>
    </row>
    <row r="20030" spans="1:6" customFormat="1" ht="24.75">
      <c r="A20030" s="514">
        <v>101915</v>
      </c>
      <c r="B20030" s="275" t="s">
        <v>0</v>
      </c>
      <c r="C20030" s="1329" t="s">
        <v>1815</v>
      </c>
      <c r="D20030" s="514" t="s">
        <v>28</v>
      </c>
      <c r="E20030" s="673">
        <v>365.2</v>
      </c>
      <c r="F20030" s="761"/>
    </row>
    <row r="20031" spans="1:6" customFormat="1">
      <c r="A20031" s="514">
        <v>97433</v>
      </c>
      <c r="B20031" s="275" t="s">
        <v>0</v>
      </c>
      <c r="C20031" s="1329" t="s">
        <v>2043</v>
      </c>
      <c r="D20031" s="514" t="s">
        <v>28</v>
      </c>
      <c r="E20031" s="673">
        <v>88.83</v>
      </c>
      <c r="F20031" s="761"/>
    </row>
    <row r="20032" spans="1:6" customFormat="1">
      <c r="A20032" s="514">
        <v>97435</v>
      </c>
      <c r="B20032" s="275" t="s">
        <v>0</v>
      </c>
      <c r="C20032" s="1329" t="s">
        <v>2045</v>
      </c>
      <c r="D20032" s="514" t="s">
        <v>28</v>
      </c>
      <c r="E20032" s="673">
        <v>103.8</v>
      </c>
      <c r="F20032" s="761"/>
    </row>
    <row r="20033" spans="1:6" customFormat="1">
      <c r="A20033" s="514">
        <v>97437</v>
      </c>
      <c r="B20033" s="275" t="s">
        <v>0</v>
      </c>
      <c r="C20033" s="1329" t="s">
        <v>14038</v>
      </c>
      <c r="D20033" s="514" t="s">
        <v>28</v>
      </c>
      <c r="E20033" s="673">
        <v>118.74</v>
      </c>
      <c r="F20033" s="761"/>
    </row>
    <row r="20034" spans="1:6" customFormat="1">
      <c r="A20034" s="514">
        <v>97546</v>
      </c>
      <c r="B20034" s="275" t="s">
        <v>0</v>
      </c>
      <c r="C20034" s="1329" t="s">
        <v>2125</v>
      </c>
      <c r="D20034" s="514" t="s">
        <v>28</v>
      </c>
      <c r="E20034" s="673">
        <v>37.29</v>
      </c>
      <c r="F20034" s="761"/>
    </row>
    <row r="20035" spans="1:6" customFormat="1">
      <c r="A20035" s="514">
        <v>97548</v>
      </c>
      <c r="B20035" s="275" t="s">
        <v>0</v>
      </c>
      <c r="C20035" s="1329" t="s">
        <v>2127</v>
      </c>
      <c r="D20035" s="514" t="s">
        <v>28</v>
      </c>
      <c r="E20035" s="673">
        <v>55.55</v>
      </c>
      <c r="F20035" s="761"/>
    </row>
    <row r="20036" spans="1:6" customFormat="1">
      <c r="A20036" s="514">
        <v>97550</v>
      </c>
      <c r="B20036" s="275" t="s">
        <v>0</v>
      </c>
      <c r="C20036" s="1329" t="s">
        <v>2129</v>
      </c>
      <c r="D20036" s="514" t="s">
        <v>28</v>
      </c>
      <c r="E20036" s="673">
        <v>92.86</v>
      </c>
      <c r="F20036" s="761"/>
    </row>
    <row r="20037" spans="1:6" customFormat="1">
      <c r="A20037" s="514">
        <v>97479</v>
      </c>
      <c r="B20037" s="275" t="s">
        <v>0</v>
      </c>
      <c r="C20037" s="1329" t="s">
        <v>2074</v>
      </c>
      <c r="D20037" s="514" t="s">
        <v>28</v>
      </c>
      <c r="E20037" s="673">
        <v>61.55</v>
      </c>
      <c r="F20037" s="761"/>
    </row>
    <row r="20038" spans="1:6" customFormat="1">
      <c r="A20038" s="514">
        <v>97517</v>
      </c>
      <c r="B20038" s="275" t="s">
        <v>0</v>
      </c>
      <c r="C20038" s="1329" t="s">
        <v>2102</v>
      </c>
      <c r="D20038" s="514" t="s">
        <v>28</v>
      </c>
      <c r="E20038" s="673">
        <v>56.95</v>
      </c>
      <c r="F20038" s="761"/>
    </row>
    <row r="20039" spans="1:6" customFormat="1">
      <c r="A20039" s="514">
        <v>97481</v>
      </c>
      <c r="B20039" s="275" t="s">
        <v>0</v>
      </c>
      <c r="C20039" s="1329" t="s">
        <v>2076</v>
      </c>
      <c r="D20039" s="514" t="s">
        <v>28</v>
      </c>
      <c r="E20039" s="673">
        <v>88.84</v>
      </c>
      <c r="F20039" s="761"/>
    </row>
    <row r="20040" spans="1:6" customFormat="1">
      <c r="A20040" s="514">
        <v>97519</v>
      </c>
      <c r="B20040" s="275" t="s">
        <v>0</v>
      </c>
      <c r="C20040" s="1329" t="s">
        <v>2104</v>
      </c>
      <c r="D20040" s="514" t="s">
        <v>28</v>
      </c>
      <c r="E20040" s="673">
        <v>80.709999999999994</v>
      </c>
      <c r="F20040" s="761"/>
    </row>
    <row r="20041" spans="1:6" customFormat="1">
      <c r="A20041" s="514">
        <v>97483</v>
      </c>
      <c r="B20041" s="275" t="s">
        <v>0</v>
      </c>
      <c r="C20041" s="1329" t="s">
        <v>2078</v>
      </c>
      <c r="D20041" s="514" t="s">
        <v>28</v>
      </c>
      <c r="E20041" s="673">
        <v>123.94</v>
      </c>
      <c r="F20041" s="761"/>
    </row>
    <row r="20042" spans="1:6" customFormat="1">
      <c r="A20042" s="514">
        <v>97521</v>
      </c>
      <c r="B20042" s="275" t="s">
        <v>0</v>
      </c>
      <c r="C20042" s="1329" t="s">
        <v>2106</v>
      </c>
      <c r="D20042" s="514" t="s">
        <v>28</v>
      </c>
      <c r="E20042" s="673">
        <v>111.84</v>
      </c>
      <c r="F20042" s="761"/>
    </row>
    <row r="20043" spans="1:6" customFormat="1">
      <c r="A20043" s="514">
        <v>97452</v>
      </c>
      <c r="B20043" s="275" t="s">
        <v>0</v>
      </c>
      <c r="C20043" s="1329" t="s">
        <v>2056</v>
      </c>
      <c r="D20043" s="514" t="s">
        <v>28</v>
      </c>
      <c r="E20043" s="673">
        <v>199.02</v>
      </c>
      <c r="F20043" s="761"/>
    </row>
    <row r="20044" spans="1:6" customFormat="1">
      <c r="A20044" s="514">
        <v>97485</v>
      </c>
      <c r="B20044" s="275" t="s">
        <v>0</v>
      </c>
      <c r="C20044" s="1329" t="s">
        <v>2080</v>
      </c>
      <c r="D20044" s="514" t="s">
        <v>28</v>
      </c>
      <c r="E20044" s="673">
        <v>170.51</v>
      </c>
      <c r="F20044" s="761"/>
    </row>
    <row r="20045" spans="1:6" customFormat="1">
      <c r="A20045" s="514">
        <v>97523</v>
      </c>
      <c r="B20045" s="275" t="s">
        <v>0</v>
      </c>
      <c r="C20045" s="1329" t="s">
        <v>2108</v>
      </c>
      <c r="D20045" s="514" t="s">
        <v>28</v>
      </c>
      <c r="E20045" s="673">
        <v>153.46</v>
      </c>
      <c r="F20045" s="761"/>
    </row>
    <row r="20046" spans="1:6" customFormat="1">
      <c r="A20046" s="514">
        <v>97454</v>
      </c>
      <c r="B20046" s="275" t="s">
        <v>0</v>
      </c>
      <c r="C20046" s="1329" t="s">
        <v>2058</v>
      </c>
      <c r="D20046" s="514" t="s">
        <v>28</v>
      </c>
      <c r="E20046" s="673">
        <v>335.4</v>
      </c>
      <c r="F20046" s="761"/>
    </row>
    <row r="20047" spans="1:6" customFormat="1">
      <c r="A20047" s="514">
        <v>97487</v>
      </c>
      <c r="B20047" s="275" t="s">
        <v>0</v>
      </c>
      <c r="C20047" s="1329" t="s">
        <v>2082</v>
      </c>
      <c r="D20047" s="514" t="s">
        <v>28</v>
      </c>
      <c r="E20047" s="673">
        <v>311.77</v>
      </c>
      <c r="F20047" s="761"/>
    </row>
    <row r="20048" spans="1:6" customFormat="1">
      <c r="A20048" s="514">
        <v>97525</v>
      </c>
      <c r="B20048" s="275" t="s">
        <v>0</v>
      </c>
      <c r="C20048" s="1329" t="s">
        <v>2110</v>
      </c>
      <c r="D20048" s="514" t="s">
        <v>28</v>
      </c>
      <c r="E20048" s="673">
        <v>287.14999999999998</v>
      </c>
      <c r="F20048" s="761"/>
    </row>
    <row r="20049" spans="1:6" customFormat="1">
      <c r="A20049" s="514">
        <v>97456</v>
      </c>
      <c r="B20049" s="275" t="s">
        <v>0</v>
      </c>
      <c r="C20049" s="1329" t="s">
        <v>2060</v>
      </c>
      <c r="D20049" s="514" t="s">
        <v>28</v>
      </c>
      <c r="E20049" s="673">
        <v>750.78</v>
      </c>
      <c r="F20049" s="761"/>
    </row>
    <row r="20050" spans="1:6" customFormat="1">
      <c r="A20050" s="514">
        <v>97489</v>
      </c>
      <c r="B20050" s="275" t="s">
        <v>0</v>
      </c>
      <c r="C20050" s="1329" t="s">
        <v>2084</v>
      </c>
      <c r="D20050" s="514" t="s">
        <v>28</v>
      </c>
      <c r="E20050" s="673">
        <v>731.93</v>
      </c>
      <c r="F20050" s="761"/>
    </row>
    <row r="20051" spans="1:6" customFormat="1">
      <c r="A20051" s="514">
        <v>97527</v>
      </c>
      <c r="B20051" s="275" t="s">
        <v>0</v>
      </c>
      <c r="C20051" s="1329" t="s">
        <v>2112</v>
      </c>
      <c r="D20051" s="514" t="s">
        <v>28</v>
      </c>
      <c r="E20051" s="673">
        <v>699.81</v>
      </c>
      <c r="F20051" s="761"/>
    </row>
    <row r="20052" spans="1:6" customFormat="1">
      <c r="A20052" s="514">
        <v>97434</v>
      </c>
      <c r="B20052" s="275" t="s">
        <v>0</v>
      </c>
      <c r="C20052" s="1329" t="s">
        <v>2044</v>
      </c>
      <c r="D20052" s="514" t="s">
        <v>28</v>
      </c>
      <c r="E20052" s="673">
        <v>90.37</v>
      </c>
      <c r="F20052" s="761"/>
    </row>
    <row r="20053" spans="1:6" customFormat="1">
      <c r="A20053" s="514">
        <v>97436</v>
      </c>
      <c r="B20053" s="275" t="s">
        <v>0</v>
      </c>
      <c r="C20053" s="1329" t="s">
        <v>2046</v>
      </c>
      <c r="D20053" s="514" t="s">
        <v>28</v>
      </c>
      <c r="E20053" s="673">
        <v>106.78</v>
      </c>
      <c r="F20053" s="761"/>
    </row>
    <row r="20054" spans="1:6" customFormat="1">
      <c r="A20054" s="514">
        <v>97438</v>
      </c>
      <c r="B20054" s="275" t="s">
        <v>0</v>
      </c>
      <c r="C20054" s="1329" t="s">
        <v>2047</v>
      </c>
      <c r="D20054" s="514" t="s">
        <v>28</v>
      </c>
      <c r="E20054" s="673">
        <v>121.93</v>
      </c>
      <c r="F20054" s="761"/>
    </row>
    <row r="20055" spans="1:6" customFormat="1">
      <c r="A20055" s="514">
        <v>97547</v>
      </c>
      <c r="B20055" s="275" t="s">
        <v>0</v>
      </c>
      <c r="C20055" s="1329" t="s">
        <v>2126</v>
      </c>
      <c r="D20055" s="514" t="s">
        <v>28</v>
      </c>
      <c r="E20055" s="673">
        <v>37.29</v>
      </c>
      <c r="F20055" s="761"/>
    </row>
    <row r="20056" spans="1:6" customFormat="1">
      <c r="A20056" s="514">
        <v>97549</v>
      </c>
      <c r="B20056" s="275" t="s">
        <v>0</v>
      </c>
      <c r="C20056" s="1329" t="s">
        <v>2128</v>
      </c>
      <c r="D20056" s="514" t="s">
        <v>28</v>
      </c>
      <c r="E20056" s="673">
        <v>55.55</v>
      </c>
      <c r="F20056" s="761"/>
    </row>
    <row r="20057" spans="1:6" customFormat="1">
      <c r="A20057" s="514">
        <v>97551</v>
      </c>
      <c r="B20057" s="275" t="s">
        <v>0</v>
      </c>
      <c r="C20057" s="1329" t="s">
        <v>2130</v>
      </c>
      <c r="D20057" s="514" t="s">
        <v>28</v>
      </c>
      <c r="E20057" s="673">
        <v>92.86</v>
      </c>
      <c r="F20057" s="761"/>
    </row>
    <row r="20058" spans="1:6" customFormat="1">
      <c r="A20058" s="514">
        <v>97480</v>
      </c>
      <c r="B20058" s="275" t="s">
        <v>0</v>
      </c>
      <c r="C20058" s="1329" t="s">
        <v>2075</v>
      </c>
      <c r="D20058" s="514" t="s">
        <v>28</v>
      </c>
      <c r="E20058" s="673">
        <v>61.55</v>
      </c>
      <c r="F20058" s="761"/>
    </row>
    <row r="20059" spans="1:6" customFormat="1">
      <c r="A20059" s="514">
        <v>97518</v>
      </c>
      <c r="B20059" s="275" t="s">
        <v>0</v>
      </c>
      <c r="C20059" s="1329" t="s">
        <v>2103</v>
      </c>
      <c r="D20059" s="514" t="s">
        <v>28</v>
      </c>
      <c r="E20059" s="673">
        <v>56.95</v>
      </c>
      <c r="F20059" s="761"/>
    </row>
    <row r="20060" spans="1:6" customFormat="1">
      <c r="A20060" s="514">
        <v>97482</v>
      </c>
      <c r="B20060" s="275" t="s">
        <v>0</v>
      </c>
      <c r="C20060" s="1329" t="s">
        <v>2077</v>
      </c>
      <c r="D20060" s="514" t="s">
        <v>28</v>
      </c>
      <c r="E20060" s="673">
        <v>88.84</v>
      </c>
      <c r="F20060" s="761"/>
    </row>
    <row r="20061" spans="1:6" customFormat="1">
      <c r="A20061" s="514">
        <v>97520</v>
      </c>
      <c r="B20061" s="275" t="s">
        <v>0</v>
      </c>
      <c r="C20061" s="1329" t="s">
        <v>2105</v>
      </c>
      <c r="D20061" s="514" t="s">
        <v>28</v>
      </c>
      <c r="E20061" s="673">
        <v>80.709999999999994</v>
      </c>
      <c r="F20061" s="761"/>
    </row>
    <row r="20062" spans="1:6" customFormat="1">
      <c r="A20062" s="514">
        <v>97484</v>
      </c>
      <c r="B20062" s="275" t="s">
        <v>0</v>
      </c>
      <c r="C20062" s="1329" t="s">
        <v>2079</v>
      </c>
      <c r="D20062" s="514" t="s">
        <v>28</v>
      </c>
      <c r="E20062" s="673">
        <v>123.94</v>
      </c>
      <c r="F20062" s="761"/>
    </row>
    <row r="20063" spans="1:6" customFormat="1">
      <c r="A20063" s="514">
        <v>97522</v>
      </c>
      <c r="B20063" s="275" t="s">
        <v>0</v>
      </c>
      <c r="C20063" s="1329" t="s">
        <v>2107</v>
      </c>
      <c r="D20063" s="514" t="s">
        <v>28</v>
      </c>
      <c r="E20063" s="673">
        <v>111.84</v>
      </c>
      <c r="F20063" s="761"/>
    </row>
    <row r="20064" spans="1:6" customFormat="1">
      <c r="A20064" s="514">
        <v>97453</v>
      </c>
      <c r="B20064" s="275" t="s">
        <v>0</v>
      </c>
      <c r="C20064" s="1329" t="s">
        <v>2057</v>
      </c>
      <c r="D20064" s="514" t="s">
        <v>28</v>
      </c>
      <c r="E20064" s="673">
        <v>210.85</v>
      </c>
      <c r="F20064" s="761"/>
    </row>
    <row r="20065" spans="1:6" customFormat="1">
      <c r="A20065" s="514">
        <v>97486</v>
      </c>
      <c r="B20065" s="275" t="s">
        <v>0</v>
      </c>
      <c r="C20065" s="1329" t="s">
        <v>2081</v>
      </c>
      <c r="D20065" s="514" t="s">
        <v>28</v>
      </c>
      <c r="E20065" s="673">
        <v>182.34</v>
      </c>
      <c r="F20065" s="761"/>
    </row>
    <row r="20066" spans="1:6" customFormat="1">
      <c r="A20066" s="514">
        <v>97524</v>
      </c>
      <c r="B20066" s="275" t="s">
        <v>0</v>
      </c>
      <c r="C20066" s="1329" t="s">
        <v>2109</v>
      </c>
      <c r="D20066" s="514" t="s">
        <v>28</v>
      </c>
      <c r="E20066" s="673">
        <v>165.29</v>
      </c>
      <c r="F20066" s="761"/>
    </row>
    <row r="20067" spans="1:6" customFormat="1">
      <c r="A20067" s="514">
        <v>97455</v>
      </c>
      <c r="B20067" s="275" t="s">
        <v>0</v>
      </c>
      <c r="C20067" s="1329" t="s">
        <v>2059</v>
      </c>
      <c r="D20067" s="514" t="s">
        <v>28</v>
      </c>
      <c r="E20067" s="673">
        <v>354.32</v>
      </c>
      <c r="F20067" s="761"/>
    </row>
    <row r="20068" spans="1:6" customFormat="1">
      <c r="A20068" s="514">
        <v>97488</v>
      </c>
      <c r="B20068" s="275" t="s">
        <v>0</v>
      </c>
      <c r="C20068" s="1329" t="s">
        <v>2083</v>
      </c>
      <c r="D20068" s="514" t="s">
        <v>28</v>
      </c>
      <c r="E20068" s="673">
        <v>330.69</v>
      </c>
      <c r="F20068" s="761"/>
    </row>
    <row r="20069" spans="1:6" customFormat="1">
      <c r="A20069" s="514">
        <v>97526</v>
      </c>
      <c r="B20069" s="275" t="s">
        <v>0</v>
      </c>
      <c r="C20069" s="1329" t="s">
        <v>2111</v>
      </c>
      <c r="D20069" s="514" t="s">
        <v>28</v>
      </c>
      <c r="E20069" s="673">
        <v>306.07</v>
      </c>
      <c r="F20069" s="761"/>
    </row>
    <row r="20070" spans="1:6" customFormat="1">
      <c r="A20070" s="514">
        <v>97457</v>
      </c>
      <c r="B20070" s="275" t="s">
        <v>0</v>
      </c>
      <c r="C20070" s="1329" t="s">
        <v>2061</v>
      </c>
      <c r="D20070" s="514" t="s">
        <v>28</v>
      </c>
      <c r="E20070" s="673">
        <v>665.89</v>
      </c>
      <c r="F20070" s="761"/>
    </row>
    <row r="20071" spans="1:6" customFormat="1">
      <c r="A20071" s="514">
        <v>97490</v>
      </c>
      <c r="B20071" s="275" t="s">
        <v>0</v>
      </c>
      <c r="C20071" s="1329" t="s">
        <v>2085</v>
      </c>
      <c r="D20071" s="514" t="s">
        <v>28</v>
      </c>
      <c r="E20071" s="673">
        <v>647.04</v>
      </c>
      <c r="F20071" s="761"/>
    </row>
    <row r="20072" spans="1:6" customFormat="1">
      <c r="A20072" s="514">
        <v>97528</v>
      </c>
      <c r="B20072" s="275" t="s">
        <v>0</v>
      </c>
      <c r="C20072" s="1329" t="s">
        <v>2113</v>
      </c>
      <c r="D20072" s="514" t="s">
        <v>28</v>
      </c>
      <c r="E20072" s="673">
        <v>614.91999999999996</v>
      </c>
      <c r="F20072" s="761"/>
    </row>
    <row r="20073" spans="1:6" customFormat="1">
      <c r="A20073" s="514">
        <v>101906</v>
      </c>
      <c r="B20073" s="275" t="s">
        <v>0</v>
      </c>
      <c r="C20073" s="1329" t="s">
        <v>9523</v>
      </c>
      <c r="D20073" s="514" t="s">
        <v>28</v>
      </c>
      <c r="E20073" s="673">
        <v>497.53</v>
      </c>
      <c r="F20073" s="761"/>
    </row>
    <row r="20074" spans="1:6" customFormat="1">
      <c r="A20074" s="514">
        <v>101907</v>
      </c>
      <c r="B20074" s="275" t="s">
        <v>0</v>
      </c>
      <c r="C20074" s="1329" t="s">
        <v>9524</v>
      </c>
      <c r="D20074" s="514" t="s">
        <v>28</v>
      </c>
      <c r="E20074" s="673">
        <v>536.77</v>
      </c>
      <c r="F20074" s="761"/>
    </row>
    <row r="20075" spans="1:6" customFormat="1">
      <c r="A20075" s="514">
        <v>101911</v>
      </c>
      <c r="B20075" s="275" t="s">
        <v>0</v>
      </c>
      <c r="C20075" s="1329" t="s">
        <v>9528</v>
      </c>
      <c r="D20075" s="514" t="s">
        <v>28</v>
      </c>
      <c r="E20075" s="673">
        <v>262.14999999999998</v>
      </c>
      <c r="F20075" s="761"/>
    </row>
    <row r="20076" spans="1:6" customFormat="1">
      <c r="A20076" s="514">
        <v>101908</v>
      </c>
      <c r="B20076" s="275" t="s">
        <v>0</v>
      </c>
      <c r="C20076" s="1329" t="s">
        <v>9525</v>
      </c>
      <c r="D20076" s="514" t="s">
        <v>28</v>
      </c>
      <c r="E20076" s="673">
        <v>170.61</v>
      </c>
      <c r="F20076" s="761"/>
    </row>
    <row r="20077" spans="1:6" customFormat="1">
      <c r="A20077" s="514">
        <v>101909</v>
      </c>
      <c r="B20077" s="275" t="s">
        <v>0</v>
      </c>
      <c r="C20077" s="1329" t="s">
        <v>9526</v>
      </c>
      <c r="D20077" s="514" t="s">
        <v>28</v>
      </c>
      <c r="E20077" s="673">
        <v>196.77</v>
      </c>
      <c r="F20077" s="761"/>
    </row>
    <row r="20078" spans="1:6" customFormat="1">
      <c r="A20078" s="514">
        <v>101910</v>
      </c>
      <c r="B20078" s="275" t="s">
        <v>0</v>
      </c>
      <c r="C20078" s="1329" t="s">
        <v>9527</v>
      </c>
      <c r="D20078" s="514" t="s">
        <v>28</v>
      </c>
      <c r="E20078" s="673">
        <v>229.46</v>
      </c>
      <c r="F20078" s="761"/>
    </row>
    <row r="20079" spans="1:6" customFormat="1">
      <c r="A20079" s="514">
        <v>101905</v>
      </c>
      <c r="B20079" s="275" t="s">
        <v>0</v>
      </c>
      <c r="C20079" s="1329" t="s">
        <v>9522</v>
      </c>
      <c r="D20079" s="514" t="s">
        <v>28</v>
      </c>
      <c r="E20079" s="673">
        <v>175.52</v>
      </c>
      <c r="F20079" s="761"/>
    </row>
    <row r="20080" spans="1:6" customFormat="1">
      <c r="A20080" s="514">
        <v>101916</v>
      </c>
      <c r="B20080" s="275" t="s">
        <v>0</v>
      </c>
      <c r="C20080" s="1329" t="s">
        <v>1816</v>
      </c>
      <c r="D20080" s="514" t="s">
        <v>28</v>
      </c>
      <c r="E20080" s="673">
        <v>3488.18</v>
      </c>
      <c r="F20080" s="761"/>
    </row>
    <row r="20081" spans="1:6" customFormat="1" ht="24.75">
      <c r="A20081" s="514">
        <v>101936</v>
      </c>
      <c r="B20081" s="275" t="s">
        <v>0</v>
      </c>
      <c r="C20081" s="1329" t="s">
        <v>13861</v>
      </c>
      <c r="D20081" s="514" t="s">
        <v>28</v>
      </c>
      <c r="E20081" s="673">
        <v>10286.370000000001</v>
      </c>
      <c r="F20081" s="761"/>
    </row>
    <row r="20082" spans="1:6" customFormat="1" ht="24.75">
      <c r="A20082" s="514">
        <v>101937</v>
      </c>
      <c r="B20082" s="275" t="s">
        <v>0</v>
      </c>
      <c r="C20082" s="1329" t="s">
        <v>13862</v>
      </c>
      <c r="D20082" s="514" t="s">
        <v>28</v>
      </c>
      <c r="E20082" s="673">
        <v>18301.84</v>
      </c>
      <c r="F20082" s="761"/>
    </row>
    <row r="20083" spans="1:6" customFormat="1" ht="24.75">
      <c r="A20083" s="514">
        <v>92698</v>
      </c>
      <c r="B20083" s="275" t="s">
        <v>0</v>
      </c>
      <c r="C20083" s="1329" t="s">
        <v>1973</v>
      </c>
      <c r="D20083" s="514" t="s">
        <v>28</v>
      </c>
      <c r="E20083" s="673">
        <v>22.7</v>
      </c>
      <c r="F20083" s="761"/>
    </row>
    <row r="20084" spans="1:6" customFormat="1" ht="24.75">
      <c r="A20084" s="514">
        <v>92700</v>
      </c>
      <c r="B20084" s="275" t="s">
        <v>0</v>
      </c>
      <c r="C20084" s="1329" t="s">
        <v>1975</v>
      </c>
      <c r="D20084" s="514" t="s">
        <v>28</v>
      </c>
      <c r="E20084" s="673">
        <v>37.119999999999997</v>
      </c>
      <c r="F20084" s="761"/>
    </row>
    <row r="20085" spans="1:6" customFormat="1" ht="24.75">
      <c r="A20085" s="514">
        <v>92702</v>
      </c>
      <c r="B20085" s="275" t="s">
        <v>0</v>
      </c>
      <c r="C20085" s="1329" t="s">
        <v>1977</v>
      </c>
      <c r="D20085" s="514" t="s">
        <v>28</v>
      </c>
      <c r="E20085" s="673">
        <v>58.14</v>
      </c>
      <c r="F20085" s="761"/>
    </row>
    <row r="20086" spans="1:6" customFormat="1" ht="24.75">
      <c r="A20086" s="514">
        <v>92669</v>
      </c>
      <c r="B20086" s="275" t="s">
        <v>0</v>
      </c>
      <c r="C20086" s="1329" t="s">
        <v>1949</v>
      </c>
      <c r="D20086" s="514" t="s">
        <v>28</v>
      </c>
      <c r="E20086" s="673">
        <v>43.14</v>
      </c>
      <c r="F20086" s="761"/>
    </row>
    <row r="20087" spans="1:6" customFormat="1" ht="24.75">
      <c r="A20087" s="514">
        <v>92671</v>
      </c>
      <c r="B20087" s="275" t="s">
        <v>0</v>
      </c>
      <c r="C20087" s="1329" t="s">
        <v>1951</v>
      </c>
      <c r="D20087" s="514" t="s">
        <v>28</v>
      </c>
      <c r="E20087" s="673">
        <v>55.93</v>
      </c>
      <c r="F20087" s="761"/>
    </row>
    <row r="20088" spans="1:6" customFormat="1" ht="24.75">
      <c r="A20088" s="514">
        <v>92673</v>
      </c>
      <c r="B20088" s="275" t="s">
        <v>0</v>
      </c>
      <c r="C20088" s="1329" t="s">
        <v>1953</v>
      </c>
      <c r="D20088" s="514" t="s">
        <v>28</v>
      </c>
      <c r="E20088" s="673">
        <v>64.11</v>
      </c>
      <c r="F20088" s="761"/>
    </row>
    <row r="20089" spans="1:6" customFormat="1" ht="24.75">
      <c r="A20089" s="514">
        <v>92675</v>
      </c>
      <c r="B20089" s="275" t="s">
        <v>0</v>
      </c>
      <c r="C20089" s="1329" t="s">
        <v>1955</v>
      </c>
      <c r="D20089" s="514" t="s">
        <v>28</v>
      </c>
      <c r="E20089" s="673">
        <v>82.65</v>
      </c>
      <c r="F20089" s="761"/>
    </row>
    <row r="20090" spans="1:6" customFormat="1" ht="24.75">
      <c r="A20090" s="514">
        <v>92677</v>
      </c>
      <c r="B20090" s="275" t="s">
        <v>0</v>
      </c>
      <c r="C20090" s="1329" t="s">
        <v>1957</v>
      </c>
      <c r="D20090" s="514" t="s">
        <v>28</v>
      </c>
      <c r="E20090" s="673">
        <v>134.44999999999999</v>
      </c>
      <c r="F20090" s="761"/>
    </row>
    <row r="20091" spans="1:6" customFormat="1" ht="24.75">
      <c r="A20091" s="514">
        <v>92635</v>
      </c>
      <c r="B20091" s="275" t="s">
        <v>0</v>
      </c>
      <c r="C20091" s="1329" t="s">
        <v>1929</v>
      </c>
      <c r="D20091" s="514" t="s">
        <v>28</v>
      </c>
      <c r="E20091" s="673">
        <v>216.55</v>
      </c>
      <c r="F20091" s="761"/>
    </row>
    <row r="20092" spans="1:6" customFormat="1" ht="24.75">
      <c r="A20092" s="514">
        <v>92679</v>
      </c>
      <c r="B20092" s="275" t="s">
        <v>0</v>
      </c>
      <c r="C20092" s="1329" t="s">
        <v>1959</v>
      </c>
      <c r="D20092" s="514" t="s">
        <v>28</v>
      </c>
      <c r="E20092" s="673">
        <v>184.18</v>
      </c>
      <c r="F20092" s="761"/>
    </row>
    <row r="20093" spans="1:6" customFormat="1" ht="24.75">
      <c r="A20093" s="514">
        <v>92381</v>
      </c>
      <c r="B20093" s="275" t="s">
        <v>0</v>
      </c>
      <c r="C20093" s="1329" t="s">
        <v>1919</v>
      </c>
      <c r="D20093" s="514" t="s">
        <v>28</v>
      </c>
      <c r="E20093" s="673">
        <v>58.75</v>
      </c>
      <c r="F20093" s="761"/>
    </row>
    <row r="20094" spans="1:6" customFormat="1" ht="24.75">
      <c r="A20094" s="514">
        <v>92383</v>
      </c>
      <c r="B20094" s="275" t="s">
        <v>0</v>
      </c>
      <c r="C20094" s="1329" t="s">
        <v>1921</v>
      </c>
      <c r="D20094" s="514" t="s">
        <v>28</v>
      </c>
      <c r="E20094" s="673">
        <v>73.63</v>
      </c>
      <c r="F20094" s="761"/>
    </row>
    <row r="20095" spans="1:6" customFormat="1" ht="24.75">
      <c r="A20095" s="514">
        <v>92385</v>
      </c>
      <c r="B20095" s="275" t="s">
        <v>0</v>
      </c>
      <c r="C20095" s="1329" t="s">
        <v>1923</v>
      </c>
      <c r="D20095" s="514" t="s">
        <v>28</v>
      </c>
      <c r="E20095" s="673">
        <v>84.28</v>
      </c>
      <c r="F20095" s="761"/>
    </row>
    <row r="20096" spans="1:6" customFormat="1">
      <c r="A20096" s="514">
        <v>92350</v>
      </c>
      <c r="B20096" s="275" t="s">
        <v>0</v>
      </c>
      <c r="C20096" s="1329" t="s">
        <v>1898</v>
      </c>
      <c r="D20096" s="514" t="s">
        <v>28</v>
      </c>
      <c r="E20096" s="673">
        <v>105.95</v>
      </c>
      <c r="F20096" s="761"/>
    </row>
    <row r="20097" spans="1:6" customFormat="1" ht="24.75">
      <c r="A20097" s="514">
        <v>92387</v>
      </c>
      <c r="B20097" s="275" t="s">
        <v>0</v>
      </c>
      <c r="C20097" s="1329" t="s">
        <v>1925</v>
      </c>
      <c r="D20097" s="514" t="s">
        <v>28</v>
      </c>
      <c r="E20097" s="673">
        <v>105.84</v>
      </c>
      <c r="F20097" s="761"/>
    </row>
    <row r="20098" spans="1:6" customFormat="1">
      <c r="A20098" s="514">
        <v>92352</v>
      </c>
      <c r="B20098" s="275" t="s">
        <v>0</v>
      </c>
      <c r="C20098" s="1329" t="s">
        <v>1900</v>
      </c>
      <c r="D20098" s="514" t="s">
        <v>28</v>
      </c>
      <c r="E20098" s="673">
        <v>159.41</v>
      </c>
      <c r="F20098" s="761"/>
    </row>
    <row r="20099" spans="1:6" customFormat="1" ht="24.75">
      <c r="A20099" s="514">
        <v>92389</v>
      </c>
      <c r="B20099" s="275" t="s">
        <v>0</v>
      </c>
      <c r="C20099" s="1329" t="s">
        <v>1927</v>
      </c>
      <c r="D20099" s="514" t="s">
        <v>28</v>
      </c>
      <c r="E20099" s="673">
        <v>162.26</v>
      </c>
      <c r="F20099" s="761"/>
    </row>
    <row r="20100" spans="1:6" customFormat="1">
      <c r="A20100" s="514">
        <v>92354</v>
      </c>
      <c r="B20100" s="275" t="s">
        <v>0</v>
      </c>
      <c r="C20100" s="1329" t="s">
        <v>1902</v>
      </c>
      <c r="D20100" s="514" t="s">
        <v>28</v>
      </c>
      <c r="E20100" s="673">
        <v>210.78</v>
      </c>
      <c r="F20100" s="761"/>
    </row>
    <row r="20101" spans="1:6" customFormat="1" ht="24.75">
      <c r="A20101" s="514">
        <v>92699</v>
      </c>
      <c r="B20101" s="275" t="s">
        <v>0</v>
      </c>
      <c r="C20101" s="1329" t="s">
        <v>1974</v>
      </c>
      <c r="D20101" s="514" t="s">
        <v>28</v>
      </c>
      <c r="E20101" s="673">
        <v>21.37</v>
      </c>
      <c r="F20101" s="761"/>
    </row>
    <row r="20102" spans="1:6" customFormat="1" ht="24.75">
      <c r="A20102" s="514">
        <v>92701</v>
      </c>
      <c r="B20102" s="275" t="s">
        <v>0</v>
      </c>
      <c r="C20102" s="1329" t="s">
        <v>1976</v>
      </c>
      <c r="D20102" s="514" t="s">
        <v>28</v>
      </c>
      <c r="E20102" s="673">
        <v>35.130000000000003</v>
      </c>
      <c r="F20102" s="761"/>
    </row>
    <row r="20103" spans="1:6" customFormat="1" ht="24.75">
      <c r="A20103" s="514">
        <v>92703</v>
      </c>
      <c r="B20103" s="275" t="s">
        <v>0</v>
      </c>
      <c r="C20103" s="1329" t="s">
        <v>1978</v>
      </c>
      <c r="D20103" s="514" t="s">
        <v>28</v>
      </c>
      <c r="E20103" s="673">
        <v>55.69</v>
      </c>
      <c r="F20103" s="761"/>
    </row>
    <row r="20104" spans="1:6" customFormat="1" ht="24.75">
      <c r="A20104" s="514">
        <v>92670</v>
      </c>
      <c r="B20104" s="275" t="s">
        <v>0</v>
      </c>
      <c r="C20104" s="1329" t="s">
        <v>1950</v>
      </c>
      <c r="D20104" s="514" t="s">
        <v>28</v>
      </c>
      <c r="E20104" s="673">
        <v>40.69</v>
      </c>
      <c r="F20104" s="761"/>
    </row>
    <row r="20105" spans="1:6" customFormat="1" ht="24.75">
      <c r="A20105" s="514">
        <v>92672</v>
      </c>
      <c r="B20105" s="275" t="s">
        <v>0</v>
      </c>
      <c r="C20105" s="1329" t="s">
        <v>1952</v>
      </c>
      <c r="D20105" s="514" t="s">
        <v>28</v>
      </c>
      <c r="E20105" s="673">
        <v>51.05</v>
      </c>
      <c r="F20105" s="761"/>
    </row>
    <row r="20106" spans="1:6" customFormat="1" ht="24.75">
      <c r="A20106" s="514">
        <v>92674</v>
      </c>
      <c r="B20106" s="275" t="s">
        <v>0</v>
      </c>
      <c r="C20106" s="1329" t="s">
        <v>1954</v>
      </c>
      <c r="D20106" s="514" t="s">
        <v>28</v>
      </c>
      <c r="E20106" s="673">
        <v>60.75</v>
      </c>
      <c r="F20106" s="761"/>
    </row>
    <row r="20107" spans="1:6" customFormat="1" ht="24.75">
      <c r="A20107" s="514">
        <v>92676</v>
      </c>
      <c r="B20107" s="275" t="s">
        <v>0</v>
      </c>
      <c r="C20107" s="1329" t="s">
        <v>1956</v>
      </c>
      <c r="D20107" s="514" t="s">
        <v>28</v>
      </c>
      <c r="E20107" s="673">
        <v>80.37</v>
      </c>
      <c r="F20107" s="761"/>
    </row>
    <row r="20108" spans="1:6" customFormat="1" ht="24.75">
      <c r="A20108" s="514">
        <v>92678</v>
      </c>
      <c r="B20108" s="275" t="s">
        <v>0</v>
      </c>
      <c r="C20108" s="1329" t="s">
        <v>1958</v>
      </c>
      <c r="D20108" s="514" t="s">
        <v>28</v>
      </c>
      <c r="E20108" s="673">
        <v>124.4</v>
      </c>
      <c r="F20108" s="761"/>
    </row>
    <row r="20109" spans="1:6" customFormat="1" ht="24.75">
      <c r="A20109" s="514">
        <v>92636</v>
      </c>
      <c r="B20109" s="275" t="s">
        <v>0</v>
      </c>
      <c r="C20109" s="1329" t="s">
        <v>1930</v>
      </c>
      <c r="D20109" s="514" t="s">
        <v>28</v>
      </c>
      <c r="E20109" s="673">
        <v>197.18</v>
      </c>
      <c r="F20109" s="761"/>
    </row>
    <row r="20110" spans="1:6" customFormat="1" ht="24.75">
      <c r="A20110" s="514">
        <v>92680</v>
      </c>
      <c r="B20110" s="275" t="s">
        <v>0</v>
      </c>
      <c r="C20110" s="1329" t="s">
        <v>1960</v>
      </c>
      <c r="D20110" s="514" t="s">
        <v>28</v>
      </c>
      <c r="E20110" s="673">
        <v>164.81</v>
      </c>
      <c r="F20110" s="761"/>
    </row>
    <row r="20111" spans="1:6" customFormat="1" ht="24.75">
      <c r="A20111" s="514">
        <v>92382</v>
      </c>
      <c r="B20111" s="275" t="s">
        <v>0</v>
      </c>
      <c r="C20111" s="1329" t="s">
        <v>1920</v>
      </c>
      <c r="D20111" s="514" t="s">
        <v>28</v>
      </c>
      <c r="E20111" s="673">
        <v>56.3</v>
      </c>
      <c r="F20111" s="761"/>
    </row>
    <row r="20112" spans="1:6" customFormat="1" ht="24.75">
      <c r="A20112" s="514">
        <v>92384</v>
      </c>
      <c r="B20112" s="275" t="s">
        <v>0</v>
      </c>
      <c r="C20112" s="1329" t="s">
        <v>1922</v>
      </c>
      <c r="D20112" s="514" t="s">
        <v>28</v>
      </c>
      <c r="E20112" s="673">
        <v>68.75</v>
      </c>
      <c r="F20112" s="761"/>
    </row>
    <row r="20113" spans="1:6" customFormat="1" ht="24.75">
      <c r="A20113" s="514">
        <v>92386</v>
      </c>
      <c r="B20113" s="275" t="s">
        <v>0</v>
      </c>
      <c r="C20113" s="1329" t="s">
        <v>1924</v>
      </c>
      <c r="D20113" s="514" t="s">
        <v>28</v>
      </c>
      <c r="E20113" s="673">
        <v>80.92</v>
      </c>
      <c r="F20113" s="761"/>
    </row>
    <row r="20114" spans="1:6" customFormat="1">
      <c r="A20114" s="514">
        <v>92351</v>
      </c>
      <c r="B20114" s="275" t="s">
        <v>0</v>
      </c>
      <c r="C20114" s="1329" t="s">
        <v>1899</v>
      </c>
      <c r="D20114" s="514" t="s">
        <v>28</v>
      </c>
      <c r="E20114" s="673">
        <v>103.67</v>
      </c>
      <c r="F20114" s="761"/>
    </row>
    <row r="20115" spans="1:6" customFormat="1" ht="24.75">
      <c r="A20115" s="514">
        <v>92388</v>
      </c>
      <c r="B20115" s="275" t="s">
        <v>0</v>
      </c>
      <c r="C20115" s="1329" t="s">
        <v>1926</v>
      </c>
      <c r="D20115" s="514" t="s">
        <v>28</v>
      </c>
      <c r="E20115" s="673">
        <v>103.56</v>
      </c>
      <c r="F20115" s="761"/>
    </row>
    <row r="20116" spans="1:6" customFormat="1">
      <c r="A20116" s="514">
        <v>92353</v>
      </c>
      <c r="B20116" s="275" t="s">
        <v>0</v>
      </c>
      <c r="C20116" s="1329" t="s">
        <v>1901</v>
      </c>
      <c r="D20116" s="514" t="s">
        <v>28</v>
      </c>
      <c r="E20116" s="673">
        <v>149.36000000000001</v>
      </c>
      <c r="F20116" s="761"/>
    </row>
    <row r="20117" spans="1:6" customFormat="1" ht="24.75">
      <c r="A20117" s="514">
        <v>92390</v>
      </c>
      <c r="B20117" s="275" t="s">
        <v>0</v>
      </c>
      <c r="C20117" s="1329" t="s">
        <v>1928</v>
      </c>
      <c r="D20117" s="514" t="s">
        <v>28</v>
      </c>
      <c r="E20117" s="673">
        <v>152.21</v>
      </c>
      <c r="F20117" s="761"/>
    </row>
    <row r="20118" spans="1:6" customFormat="1">
      <c r="A20118" s="514">
        <v>92355</v>
      </c>
      <c r="B20118" s="275" t="s">
        <v>0</v>
      </c>
      <c r="C20118" s="1329" t="s">
        <v>1903</v>
      </c>
      <c r="D20118" s="514" t="s">
        <v>28</v>
      </c>
      <c r="E20118" s="673">
        <v>191.41</v>
      </c>
      <c r="F20118" s="761"/>
    </row>
    <row r="20119" spans="1:6" customFormat="1">
      <c r="A20119" s="514">
        <v>101925</v>
      </c>
      <c r="B20119" s="275" t="s">
        <v>0</v>
      </c>
      <c r="C20119" s="1329" t="s">
        <v>1880</v>
      </c>
      <c r="D20119" s="514" t="s">
        <v>28</v>
      </c>
      <c r="E20119" s="673">
        <v>313.77</v>
      </c>
      <c r="F20119" s="761"/>
    </row>
    <row r="20120" spans="1:6" customFormat="1" ht="24.75">
      <c r="A20120" s="514">
        <v>101934</v>
      </c>
      <c r="B20120" s="275" t="s">
        <v>0</v>
      </c>
      <c r="C20120" s="1329" t="s">
        <v>1889</v>
      </c>
      <c r="D20120" s="514" t="s">
        <v>28</v>
      </c>
      <c r="E20120" s="673">
        <v>323.33</v>
      </c>
      <c r="F20120" s="761"/>
    </row>
    <row r="20121" spans="1:6" customFormat="1" ht="24.75">
      <c r="A20121" s="514">
        <v>97541</v>
      </c>
      <c r="B20121" s="275" t="s">
        <v>0</v>
      </c>
      <c r="C20121" s="1329" t="s">
        <v>2122</v>
      </c>
      <c r="D20121" s="514" t="s">
        <v>28</v>
      </c>
      <c r="E20121" s="673">
        <v>31.1</v>
      </c>
      <c r="F20121" s="761"/>
    </row>
    <row r="20122" spans="1:6" customFormat="1" ht="24.75">
      <c r="A20122" s="514">
        <v>97462</v>
      </c>
      <c r="B20122" s="275" t="s">
        <v>0</v>
      </c>
      <c r="C20122" s="1329" t="s">
        <v>25488</v>
      </c>
      <c r="D20122" s="514" t="s">
        <v>28</v>
      </c>
      <c r="E20122" s="673">
        <v>32.36</v>
      </c>
      <c r="F20122" s="761"/>
    </row>
    <row r="20123" spans="1:6" customFormat="1" ht="24.75">
      <c r="A20123" s="514">
        <v>97544</v>
      </c>
      <c r="B20123" s="275" t="s">
        <v>0</v>
      </c>
      <c r="C20123" s="1329" t="s">
        <v>2124</v>
      </c>
      <c r="D20123" s="514" t="s">
        <v>28</v>
      </c>
      <c r="E20123" s="673">
        <v>53.2</v>
      </c>
      <c r="F20123" s="761"/>
    </row>
    <row r="20124" spans="1:6" customFormat="1" ht="24.75">
      <c r="A20124" s="514">
        <v>97500</v>
      </c>
      <c r="B20124" s="275" t="s">
        <v>0</v>
      </c>
      <c r="C20124" s="1329" t="s">
        <v>2093</v>
      </c>
      <c r="D20124" s="514" t="s">
        <v>28</v>
      </c>
      <c r="E20124" s="673">
        <v>29.28</v>
      </c>
      <c r="F20124" s="761"/>
    </row>
    <row r="20125" spans="1:6" customFormat="1" ht="24.75">
      <c r="A20125" s="514">
        <v>97465</v>
      </c>
      <c r="B20125" s="275" t="s">
        <v>0</v>
      </c>
      <c r="C20125" s="1329" t="s">
        <v>25489</v>
      </c>
      <c r="D20125" s="514" t="s">
        <v>28</v>
      </c>
      <c r="E20125" s="673">
        <v>65.349999999999994</v>
      </c>
      <c r="F20125" s="761"/>
    </row>
    <row r="20126" spans="1:6" customFormat="1" ht="24.75">
      <c r="A20126" s="514">
        <v>97503</v>
      </c>
      <c r="B20126" s="275" t="s">
        <v>0</v>
      </c>
      <c r="C20126" s="1329" t="s">
        <v>25490</v>
      </c>
      <c r="D20126" s="514" t="s">
        <v>28</v>
      </c>
      <c r="E20126" s="673">
        <v>59.94</v>
      </c>
      <c r="F20126" s="761"/>
    </row>
    <row r="20127" spans="1:6" customFormat="1" ht="24.75">
      <c r="A20127" s="514">
        <v>97468</v>
      </c>
      <c r="B20127" s="275" t="s">
        <v>0</v>
      </c>
      <c r="C20127" s="1329" t="s">
        <v>25491</v>
      </c>
      <c r="D20127" s="514" t="s">
        <v>28</v>
      </c>
      <c r="E20127" s="673">
        <v>82.98</v>
      </c>
      <c r="F20127" s="761"/>
    </row>
    <row r="20128" spans="1:6" customFormat="1" ht="24.75">
      <c r="A20128" s="514">
        <v>97506</v>
      </c>
      <c r="B20128" s="275" t="s">
        <v>0</v>
      </c>
      <c r="C20128" s="1329" t="s">
        <v>25492</v>
      </c>
      <c r="D20128" s="514" t="s">
        <v>28</v>
      </c>
      <c r="E20128" s="673">
        <v>74.95</v>
      </c>
      <c r="F20128" s="761"/>
    </row>
    <row r="20129" spans="1:6" customFormat="1">
      <c r="A20129" s="514">
        <v>97444</v>
      </c>
      <c r="B20129" s="275" t="s">
        <v>0</v>
      </c>
      <c r="C20129" s="1329" t="s">
        <v>25493</v>
      </c>
      <c r="D20129" s="514" t="s">
        <v>28</v>
      </c>
      <c r="E20129" s="673">
        <v>142.41999999999999</v>
      </c>
      <c r="F20129" s="761"/>
    </row>
    <row r="20130" spans="1:6" customFormat="1" ht="24.75">
      <c r="A20130" s="514">
        <v>97471</v>
      </c>
      <c r="B20130" s="275" t="s">
        <v>0</v>
      </c>
      <c r="C20130" s="1329" t="s">
        <v>2069</v>
      </c>
      <c r="D20130" s="514" t="s">
        <v>28</v>
      </c>
      <c r="E20130" s="673">
        <v>123.39</v>
      </c>
      <c r="F20130" s="761"/>
    </row>
    <row r="20131" spans="1:6" customFormat="1" ht="24.75">
      <c r="A20131" s="514">
        <v>97509</v>
      </c>
      <c r="B20131" s="275" t="s">
        <v>0</v>
      </c>
      <c r="C20131" s="1329" t="s">
        <v>2097</v>
      </c>
      <c r="D20131" s="514" t="s">
        <v>28</v>
      </c>
      <c r="E20131" s="673">
        <v>112.02</v>
      </c>
      <c r="F20131" s="761"/>
    </row>
    <row r="20132" spans="1:6" customFormat="1">
      <c r="A20132" s="514">
        <v>97447</v>
      </c>
      <c r="B20132" s="275" t="s">
        <v>0</v>
      </c>
      <c r="C20132" s="1329" t="s">
        <v>2053</v>
      </c>
      <c r="D20132" s="514" t="s">
        <v>28</v>
      </c>
      <c r="E20132" s="673">
        <v>244.1</v>
      </c>
      <c r="F20132" s="761"/>
    </row>
    <row r="20133" spans="1:6" customFormat="1" ht="24.75">
      <c r="A20133" s="514">
        <v>97475</v>
      </c>
      <c r="B20133" s="275" t="s">
        <v>0</v>
      </c>
      <c r="C20133" s="1329" t="s">
        <v>2071</v>
      </c>
      <c r="D20133" s="514" t="s">
        <v>28</v>
      </c>
      <c r="E20133" s="673">
        <v>228.3</v>
      </c>
      <c r="F20133" s="761"/>
    </row>
    <row r="20134" spans="1:6" customFormat="1" ht="24.75">
      <c r="A20134" s="514">
        <v>97512</v>
      </c>
      <c r="B20134" s="275" t="s">
        <v>0</v>
      </c>
      <c r="C20134" s="1329" t="s">
        <v>2099</v>
      </c>
      <c r="D20134" s="514" t="s">
        <v>28</v>
      </c>
      <c r="E20134" s="673">
        <v>211.98</v>
      </c>
      <c r="F20134" s="761"/>
    </row>
    <row r="20135" spans="1:6" customFormat="1">
      <c r="A20135" s="514">
        <v>97450</v>
      </c>
      <c r="B20135" s="275" t="s">
        <v>0</v>
      </c>
      <c r="C20135" s="1329" t="s">
        <v>2055</v>
      </c>
      <c r="D20135" s="514" t="s">
        <v>28</v>
      </c>
      <c r="E20135" s="673">
        <v>316.99</v>
      </c>
      <c r="F20135" s="761"/>
    </row>
    <row r="20136" spans="1:6" customFormat="1" ht="24.75">
      <c r="A20136" s="514">
        <v>97478</v>
      </c>
      <c r="B20136" s="275" t="s">
        <v>0</v>
      </c>
      <c r="C20136" s="1329" t="s">
        <v>2073</v>
      </c>
      <c r="D20136" s="514" t="s">
        <v>28</v>
      </c>
      <c r="E20136" s="673">
        <v>304.45999999999998</v>
      </c>
      <c r="F20136" s="761"/>
    </row>
    <row r="20137" spans="1:6" customFormat="1" ht="24.75">
      <c r="A20137" s="514">
        <v>97515</v>
      </c>
      <c r="B20137" s="275" t="s">
        <v>0</v>
      </c>
      <c r="C20137" s="1329" t="s">
        <v>2101</v>
      </c>
      <c r="D20137" s="514" t="s">
        <v>28</v>
      </c>
      <c r="E20137" s="673">
        <v>282.98</v>
      </c>
      <c r="F20137" s="761"/>
    </row>
    <row r="20138" spans="1:6" customFormat="1" ht="24.75">
      <c r="A20138" s="514">
        <v>92928</v>
      </c>
      <c r="B20138" s="275" t="s">
        <v>0</v>
      </c>
      <c r="C20138" s="1329" t="s">
        <v>2013</v>
      </c>
      <c r="D20138" s="514" t="s">
        <v>28</v>
      </c>
      <c r="E20138" s="673">
        <v>56.86</v>
      </c>
      <c r="F20138" s="761"/>
    </row>
    <row r="20139" spans="1:6" customFormat="1" ht="24.75">
      <c r="A20139" s="514">
        <v>92943</v>
      </c>
      <c r="B20139" s="275" t="s">
        <v>0</v>
      </c>
      <c r="C20139" s="1329" t="s">
        <v>2028</v>
      </c>
      <c r="D20139" s="514" t="s">
        <v>28</v>
      </c>
      <c r="E20139" s="673">
        <v>43.4</v>
      </c>
      <c r="F20139" s="761"/>
    </row>
    <row r="20140" spans="1:6" customFormat="1" ht="24.75">
      <c r="A20140" s="514">
        <v>92929</v>
      </c>
      <c r="B20140" s="275" t="s">
        <v>0</v>
      </c>
      <c r="C20140" s="1329" t="s">
        <v>2014</v>
      </c>
      <c r="D20140" s="514" t="s">
        <v>28</v>
      </c>
      <c r="E20140" s="673">
        <v>56.86</v>
      </c>
      <c r="F20140" s="761"/>
    </row>
    <row r="20141" spans="1:6" customFormat="1" ht="24.75">
      <c r="A20141" s="514">
        <v>92944</v>
      </c>
      <c r="B20141" s="275" t="s">
        <v>0</v>
      </c>
      <c r="C20141" s="1329" t="s">
        <v>2029</v>
      </c>
      <c r="D20141" s="514" t="s">
        <v>28</v>
      </c>
      <c r="E20141" s="673">
        <v>43.4</v>
      </c>
      <c r="F20141" s="761"/>
    </row>
    <row r="20142" spans="1:6" customFormat="1" ht="24.75">
      <c r="A20142" s="514">
        <v>92930</v>
      </c>
      <c r="B20142" s="275" t="s">
        <v>0</v>
      </c>
      <c r="C20142" s="1329" t="s">
        <v>2015</v>
      </c>
      <c r="D20142" s="514" t="s">
        <v>28</v>
      </c>
      <c r="E20142" s="673">
        <v>56.86</v>
      </c>
      <c r="F20142" s="761"/>
    </row>
    <row r="20143" spans="1:6" customFormat="1" ht="24.75">
      <c r="A20143" s="514">
        <v>92945</v>
      </c>
      <c r="B20143" s="275" t="s">
        <v>0</v>
      </c>
      <c r="C20143" s="1329" t="s">
        <v>2030</v>
      </c>
      <c r="D20143" s="514" t="s">
        <v>28</v>
      </c>
      <c r="E20143" s="673">
        <v>43.4</v>
      </c>
      <c r="F20143" s="761"/>
    </row>
    <row r="20144" spans="1:6" customFormat="1" ht="24.75">
      <c r="A20144" s="514">
        <v>92925</v>
      </c>
      <c r="B20144" s="275" t="s">
        <v>0</v>
      </c>
      <c r="C20144" s="1329" t="s">
        <v>2010</v>
      </c>
      <c r="D20144" s="514" t="s">
        <v>28</v>
      </c>
      <c r="E20144" s="673">
        <v>49.83</v>
      </c>
      <c r="F20144" s="761"/>
    </row>
    <row r="20145" spans="1:6" customFormat="1" ht="24.75">
      <c r="A20145" s="514">
        <v>92940</v>
      </c>
      <c r="B20145" s="275" t="s">
        <v>0</v>
      </c>
      <c r="C20145" s="1329" t="s">
        <v>2025</v>
      </c>
      <c r="D20145" s="514" t="s">
        <v>28</v>
      </c>
      <c r="E20145" s="673">
        <v>38.020000000000003</v>
      </c>
      <c r="F20145" s="761"/>
    </row>
    <row r="20146" spans="1:6" customFormat="1" ht="24.75">
      <c r="A20146" s="514">
        <v>92926</v>
      </c>
      <c r="B20146" s="275" t="s">
        <v>0</v>
      </c>
      <c r="C20146" s="1329" t="s">
        <v>2011</v>
      </c>
      <c r="D20146" s="514" t="s">
        <v>28</v>
      </c>
      <c r="E20146" s="673">
        <v>49.81</v>
      </c>
      <c r="F20146" s="761"/>
    </row>
    <row r="20147" spans="1:6" customFormat="1" ht="24.75">
      <c r="A20147" s="514">
        <v>92941</v>
      </c>
      <c r="B20147" s="275" t="s">
        <v>0</v>
      </c>
      <c r="C20147" s="1329" t="s">
        <v>2026</v>
      </c>
      <c r="D20147" s="514" t="s">
        <v>28</v>
      </c>
      <c r="E20147" s="673">
        <v>38</v>
      </c>
      <c r="F20147" s="761"/>
    </row>
    <row r="20148" spans="1:6" customFormat="1" ht="24.75">
      <c r="A20148" s="514">
        <v>92927</v>
      </c>
      <c r="B20148" s="275" t="s">
        <v>0</v>
      </c>
      <c r="C20148" s="1329" t="s">
        <v>2012</v>
      </c>
      <c r="D20148" s="514" t="s">
        <v>28</v>
      </c>
      <c r="E20148" s="673">
        <v>49.81</v>
      </c>
      <c r="F20148" s="761"/>
    </row>
    <row r="20149" spans="1:6" customFormat="1" ht="24.75">
      <c r="A20149" s="514">
        <v>92942</v>
      </c>
      <c r="B20149" s="275" t="s">
        <v>0</v>
      </c>
      <c r="C20149" s="1329" t="s">
        <v>2027</v>
      </c>
      <c r="D20149" s="514" t="s">
        <v>28</v>
      </c>
      <c r="E20149" s="673">
        <v>38</v>
      </c>
      <c r="F20149" s="761"/>
    </row>
    <row r="20150" spans="1:6" customFormat="1" ht="24.75">
      <c r="A20150" s="514">
        <v>92918</v>
      </c>
      <c r="B20150" s="275" t="s">
        <v>0</v>
      </c>
      <c r="C20150" s="1329" t="s">
        <v>2008</v>
      </c>
      <c r="D20150" s="514" t="s">
        <v>28</v>
      </c>
      <c r="E20150" s="673">
        <v>40.5</v>
      </c>
      <c r="F20150" s="761"/>
    </row>
    <row r="20151" spans="1:6" customFormat="1" ht="24.75">
      <c r="A20151" s="514">
        <v>92938</v>
      </c>
      <c r="B20151" s="275" t="s">
        <v>0</v>
      </c>
      <c r="C20151" s="1329" t="s">
        <v>2023</v>
      </c>
      <c r="D20151" s="514" t="s">
        <v>28</v>
      </c>
      <c r="E20151" s="673">
        <v>30.11</v>
      </c>
      <c r="F20151" s="761"/>
    </row>
    <row r="20152" spans="1:6" customFormat="1" ht="24.75">
      <c r="A20152" s="514">
        <v>92920</v>
      </c>
      <c r="B20152" s="275" t="s">
        <v>0</v>
      </c>
      <c r="C20152" s="1329" t="s">
        <v>2009</v>
      </c>
      <c r="D20152" s="514" t="s">
        <v>28</v>
      </c>
      <c r="E20152" s="673">
        <v>40.76</v>
      </c>
      <c r="F20152" s="761"/>
    </row>
    <row r="20153" spans="1:6" customFormat="1" ht="24.75">
      <c r="A20153" s="514">
        <v>92939</v>
      </c>
      <c r="B20153" s="275" t="s">
        <v>0</v>
      </c>
      <c r="C20153" s="1329" t="s">
        <v>2024</v>
      </c>
      <c r="D20153" s="514" t="s">
        <v>28</v>
      </c>
      <c r="E20153" s="673">
        <v>30.37</v>
      </c>
      <c r="F20153" s="761"/>
    </row>
    <row r="20154" spans="1:6" customFormat="1">
      <c r="A20154" s="514">
        <v>92910</v>
      </c>
      <c r="B20154" s="275" t="s">
        <v>0</v>
      </c>
      <c r="C20154" s="1329" t="s">
        <v>2003</v>
      </c>
      <c r="D20154" s="514" t="s">
        <v>28</v>
      </c>
      <c r="E20154" s="673">
        <v>107.75</v>
      </c>
      <c r="F20154" s="761"/>
    </row>
    <row r="20155" spans="1:6" customFormat="1" ht="24.75">
      <c r="A20155" s="514">
        <v>92934</v>
      </c>
      <c r="B20155" s="275" t="s">
        <v>0</v>
      </c>
      <c r="C20155" s="1329" t="s">
        <v>2019</v>
      </c>
      <c r="D20155" s="514" t="s">
        <v>28</v>
      </c>
      <c r="E20155" s="673">
        <v>109.62</v>
      </c>
      <c r="F20155" s="761"/>
    </row>
    <row r="20156" spans="1:6" customFormat="1" ht="24.75">
      <c r="A20156" s="514">
        <v>92949</v>
      </c>
      <c r="B20156" s="275" t="s">
        <v>0</v>
      </c>
      <c r="C20156" s="1329" t="s">
        <v>2034</v>
      </c>
      <c r="D20156" s="514" t="s">
        <v>28</v>
      </c>
      <c r="E20156" s="673">
        <v>91.05</v>
      </c>
      <c r="F20156" s="761"/>
    </row>
    <row r="20157" spans="1:6" customFormat="1">
      <c r="A20157" s="514">
        <v>92911</v>
      </c>
      <c r="B20157" s="275" t="s">
        <v>0</v>
      </c>
      <c r="C20157" s="1329" t="s">
        <v>2004</v>
      </c>
      <c r="D20157" s="514" t="s">
        <v>28</v>
      </c>
      <c r="E20157" s="673">
        <v>107.75</v>
      </c>
      <c r="F20157" s="761"/>
    </row>
    <row r="20158" spans="1:6" customFormat="1" ht="24.75">
      <c r="A20158" s="514">
        <v>92935</v>
      </c>
      <c r="B20158" s="275" t="s">
        <v>0</v>
      </c>
      <c r="C20158" s="1329" t="s">
        <v>2020</v>
      </c>
      <c r="D20158" s="514" t="s">
        <v>28</v>
      </c>
      <c r="E20158" s="673">
        <v>109.62</v>
      </c>
      <c r="F20158" s="761"/>
    </row>
    <row r="20159" spans="1:6" customFormat="1" ht="24.75">
      <c r="A20159" s="514">
        <v>92950</v>
      </c>
      <c r="B20159" s="275" t="s">
        <v>0</v>
      </c>
      <c r="C20159" s="1329" t="s">
        <v>2035</v>
      </c>
      <c r="D20159" s="514" t="s">
        <v>28</v>
      </c>
      <c r="E20159" s="673">
        <v>91.05</v>
      </c>
      <c r="F20159" s="761"/>
    </row>
    <row r="20160" spans="1:6" customFormat="1">
      <c r="A20160" s="514">
        <v>92907</v>
      </c>
      <c r="B20160" s="275" t="s">
        <v>0</v>
      </c>
      <c r="C20160" s="1329" t="s">
        <v>2000</v>
      </c>
      <c r="D20160" s="514" t="s">
        <v>28</v>
      </c>
      <c r="E20160" s="673">
        <v>75.069999999999993</v>
      </c>
      <c r="F20160" s="761"/>
    </row>
    <row r="20161" spans="1:6" customFormat="1" ht="24.75">
      <c r="A20161" s="514">
        <v>92931</v>
      </c>
      <c r="B20161" s="275" t="s">
        <v>0</v>
      </c>
      <c r="C20161" s="1329" t="s">
        <v>2016</v>
      </c>
      <c r="D20161" s="514" t="s">
        <v>28</v>
      </c>
      <c r="E20161" s="673">
        <v>75.02</v>
      </c>
      <c r="F20161" s="761"/>
    </row>
    <row r="20162" spans="1:6" customFormat="1" ht="24.75">
      <c r="A20162" s="514">
        <v>92946</v>
      </c>
      <c r="B20162" s="275" t="s">
        <v>0</v>
      </c>
      <c r="C20162" s="1329" t="s">
        <v>2031</v>
      </c>
      <c r="D20162" s="514" t="s">
        <v>28</v>
      </c>
      <c r="E20162" s="673">
        <v>59.53</v>
      </c>
      <c r="F20162" s="761"/>
    </row>
    <row r="20163" spans="1:6" customFormat="1">
      <c r="A20163" s="514">
        <v>92908</v>
      </c>
      <c r="B20163" s="275" t="s">
        <v>0</v>
      </c>
      <c r="C20163" s="1329" t="s">
        <v>2001</v>
      </c>
      <c r="D20163" s="514" t="s">
        <v>28</v>
      </c>
      <c r="E20163" s="673">
        <v>75.069999999999993</v>
      </c>
      <c r="F20163" s="761"/>
    </row>
    <row r="20164" spans="1:6" customFormat="1" ht="24.75">
      <c r="A20164" s="514">
        <v>92932</v>
      </c>
      <c r="B20164" s="275" t="s">
        <v>0</v>
      </c>
      <c r="C20164" s="1329" t="s">
        <v>2017</v>
      </c>
      <c r="D20164" s="514" t="s">
        <v>28</v>
      </c>
      <c r="E20164" s="673">
        <v>75.02</v>
      </c>
      <c r="F20164" s="761"/>
    </row>
    <row r="20165" spans="1:6" customFormat="1" ht="24.75">
      <c r="A20165" s="514">
        <v>92947</v>
      </c>
      <c r="B20165" s="275" t="s">
        <v>0</v>
      </c>
      <c r="C20165" s="1329" t="s">
        <v>2032</v>
      </c>
      <c r="D20165" s="514" t="s">
        <v>28</v>
      </c>
      <c r="E20165" s="673">
        <v>59.53</v>
      </c>
      <c r="F20165" s="761"/>
    </row>
    <row r="20166" spans="1:6" customFormat="1">
      <c r="A20166" s="514">
        <v>92909</v>
      </c>
      <c r="B20166" s="275" t="s">
        <v>0</v>
      </c>
      <c r="C20166" s="1329" t="s">
        <v>2002</v>
      </c>
      <c r="D20166" s="514" t="s">
        <v>28</v>
      </c>
      <c r="E20166" s="673">
        <v>75.069999999999993</v>
      </c>
      <c r="F20166" s="761"/>
    </row>
    <row r="20167" spans="1:6" customFormat="1" ht="24.75">
      <c r="A20167" s="514">
        <v>92933</v>
      </c>
      <c r="B20167" s="275" t="s">
        <v>0</v>
      </c>
      <c r="C20167" s="1329" t="s">
        <v>2018</v>
      </c>
      <c r="D20167" s="514" t="s">
        <v>28</v>
      </c>
      <c r="E20167" s="673">
        <v>75.02</v>
      </c>
      <c r="F20167" s="761"/>
    </row>
    <row r="20168" spans="1:6" customFormat="1" ht="24.75">
      <c r="A20168" s="514">
        <v>92948</v>
      </c>
      <c r="B20168" s="275" t="s">
        <v>0</v>
      </c>
      <c r="C20168" s="1329" t="s">
        <v>2033</v>
      </c>
      <c r="D20168" s="514" t="s">
        <v>28</v>
      </c>
      <c r="E20168" s="673">
        <v>59.53</v>
      </c>
      <c r="F20168" s="761"/>
    </row>
    <row r="20169" spans="1:6" customFormat="1">
      <c r="A20169" s="514">
        <v>92912</v>
      </c>
      <c r="B20169" s="275" t="s">
        <v>0</v>
      </c>
      <c r="C20169" s="1329" t="s">
        <v>2005</v>
      </c>
      <c r="D20169" s="514" t="s">
        <v>28</v>
      </c>
      <c r="E20169" s="673">
        <v>143.55000000000001</v>
      </c>
      <c r="F20169" s="761"/>
    </row>
    <row r="20170" spans="1:6" customFormat="1">
      <c r="A20170" s="514">
        <v>92913</v>
      </c>
      <c r="B20170" s="275" t="s">
        <v>0</v>
      </c>
      <c r="C20170" s="1329" t="s">
        <v>2006</v>
      </c>
      <c r="D20170" s="514" t="s">
        <v>28</v>
      </c>
      <c r="E20170" s="673">
        <v>146.75</v>
      </c>
      <c r="F20170" s="761"/>
    </row>
    <row r="20171" spans="1:6" customFormat="1" ht="24.75">
      <c r="A20171" s="514">
        <v>92936</v>
      </c>
      <c r="B20171" s="275" t="s">
        <v>0</v>
      </c>
      <c r="C20171" s="1329" t="s">
        <v>2021</v>
      </c>
      <c r="D20171" s="514" t="s">
        <v>28</v>
      </c>
      <c r="E20171" s="673">
        <v>150.59</v>
      </c>
      <c r="F20171" s="761"/>
    </row>
    <row r="20172" spans="1:6" customFormat="1" ht="24.75">
      <c r="A20172" s="514">
        <v>92951</v>
      </c>
      <c r="B20172" s="275" t="s">
        <v>0</v>
      </c>
      <c r="C20172" s="1329" t="s">
        <v>2036</v>
      </c>
      <c r="D20172" s="514" t="s">
        <v>28</v>
      </c>
      <c r="E20172" s="673">
        <v>128.99</v>
      </c>
      <c r="F20172" s="761"/>
    </row>
    <row r="20173" spans="1:6" customFormat="1">
      <c r="A20173" s="514">
        <v>92914</v>
      </c>
      <c r="B20173" s="275" t="s">
        <v>0</v>
      </c>
      <c r="C20173" s="1329" t="s">
        <v>2007</v>
      </c>
      <c r="D20173" s="514" t="s">
        <v>28</v>
      </c>
      <c r="E20173" s="673">
        <v>146.75</v>
      </c>
      <c r="F20173" s="761"/>
    </row>
    <row r="20174" spans="1:6" customFormat="1" ht="24.75">
      <c r="A20174" s="514">
        <v>92937</v>
      </c>
      <c r="B20174" s="275" t="s">
        <v>0</v>
      </c>
      <c r="C20174" s="1329" t="s">
        <v>2022</v>
      </c>
      <c r="D20174" s="514" t="s">
        <v>28</v>
      </c>
      <c r="E20174" s="673">
        <v>150.59</v>
      </c>
      <c r="F20174" s="761"/>
    </row>
    <row r="20175" spans="1:6" customFormat="1" ht="24.75">
      <c r="A20175" s="514">
        <v>92952</v>
      </c>
      <c r="B20175" s="275" t="s">
        <v>0</v>
      </c>
      <c r="C20175" s="1329" t="s">
        <v>2037</v>
      </c>
      <c r="D20175" s="514" t="s">
        <v>28</v>
      </c>
      <c r="E20175" s="673">
        <v>128.99</v>
      </c>
      <c r="F20175" s="761"/>
    </row>
    <row r="20176" spans="1:6" customFormat="1" ht="24.75">
      <c r="A20176" s="514">
        <v>92953</v>
      </c>
      <c r="B20176" s="275" t="s">
        <v>0</v>
      </c>
      <c r="C20176" s="1329" t="s">
        <v>2038</v>
      </c>
      <c r="D20176" s="514" t="s">
        <v>28</v>
      </c>
      <c r="E20176" s="673">
        <v>26.2</v>
      </c>
      <c r="F20176" s="761"/>
    </row>
    <row r="20177" spans="1:6" customFormat="1">
      <c r="A20177" s="514">
        <v>101921</v>
      </c>
      <c r="B20177" s="275" t="s">
        <v>0</v>
      </c>
      <c r="C20177" s="1329" t="s">
        <v>1876</v>
      </c>
      <c r="D20177" s="514" t="s">
        <v>28</v>
      </c>
      <c r="E20177" s="673">
        <v>227.18</v>
      </c>
      <c r="F20177" s="761"/>
    </row>
    <row r="20178" spans="1:6" customFormat="1" ht="24.75">
      <c r="A20178" s="514">
        <v>101930</v>
      </c>
      <c r="B20178" s="275" t="s">
        <v>0</v>
      </c>
      <c r="C20178" s="1329" t="s">
        <v>1885</v>
      </c>
      <c r="D20178" s="514" t="s">
        <v>28</v>
      </c>
      <c r="E20178" s="673">
        <v>233.54</v>
      </c>
      <c r="F20178" s="761"/>
    </row>
    <row r="20179" spans="1:6" customFormat="1">
      <c r="A20179" s="514">
        <v>101922</v>
      </c>
      <c r="B20179" s="275" t="s">
        <v>0</v>
      </c>
      <c r="C20179" s="1329" t="s">
        <v>1877</v>
      </c>
      <c r="D20179" s="514" t="s">
        <v>28</v>
      </c>
      <c r="E20179" s="673">
        <v>227.18</v>
      </c>
      <c r="F20179" s="761"/>
    </row>
    <row r="20180" spans="1:6" customFormat="1" ht="24.75">
      <c r="A20180" s="514">
        <v>101931</v>
      </c>
      <c r="B20180" s="275" t="s">
        <v>0</v>
      </c>
      <c r="C20180" s="1329" t="s">
        <v>1886</v>
      </c>
      <c r="D20180" s="514" t="s">
        <v>28</v>
      </c>
      <c r="E20180" s="673">
        <v>233.54</v>
      </c>
      <c r="F20180" s="761"/>
    </row>
    <row r="20181" spans="1:6" customFormat="1">
      <c r="A20181" s="514">
        <v>101923</v>
      </c>
      <c r="B20181" s="275" t="s">
        <v>0</v>
      </c>
      <c r="C20181" s="1329" t="s">
        <v>1878</v>
      </c>
      <c r="D20181" s="514" t="s">
        <v>28</v>
      </c>
      <c r="E20181" s="673">
        <v>227.18</v>
      </c>
      <c r="F20181" s="761"/>
    </row>
    <row r="20182" spans="1:6" customFormat="1" ht="24.75">
      <c r="A20182" s="514">
        <v>101932</v>
      </c>
      <c r="B20182" s="275" t="s">
        <v>0</v>
      </c>
      <c r="C20182" s="1329" t="s">
        <v>1887</v>
      </c>
      <c r="D20182" s="514" t="s">
        <v>28</v>
      </c>
      <c r="E20182" s="673">
        <v>233.54</v>
      </c>
      <c r="F20182" s="761"/>
    </row>
    <row r="20183" spans="1:6" customFormat="1">
      <c r="A20183" s="514">
        <v>97537</v>
      </c>
      <c r="B20183" s="275" t="s">
        <v>0</v>
      </c>
      <c r="C20183" s="1329" t="s">
        <v>2120</v>
      </c>
      <c r="D20183" s="514" t="s">
        <v>28</v>
      </c>
      <c r="E20183" s="673">
        <v>26.64</v>
      </c>
      <c r="F20183" s="761"/>
    </row>
    <row r="20184" spans="1:6" customFormat="1">
      <c r="A20184" s="514">
        <v>97540</v>
      </c>
      <c r="B20184" s="275" t="s">
        <v>0</v>
      </c>
      <c r="C20184" s="1329" t="s">
        <v>2121</v>
      </c>
      <c r="D20184" s="514" t="s">
        <v>28</v>
      </c>
      <c r="E20184" s="673">
        <v>36.14</v>
      </c>
      <c r="F20184" s="761"/>
    </row>
    <row r="20185" spans="1:6" customFormat="1">
      <c r="A20185" s="514">
        <v>97543</v>
      </c>
      <c r="B20185" s="275" t="s">
        <v>0</v>
      </c>
      <c r="C20185" s="1329" t="s">
        <v>2123</v>
      </c>
      <c r="D20185" s="514" t="s">
        <v>28</v>
      </c>
      <c r="E20185" s="673">
        <v>59.28</v>
      </c>
      <c r="F20185" s="761"/>
    </row>
    <row r="20186" spans="1:6" customFormat="1">
      <c r="A20186" s="514">
        <v>97461</v>
      </c>
      <c r="B20186" s="275" t="s">
        <v>0</v>
      </c>
      <c r="C20186" s="1329" t="s">
        <v>2065</v>
      </c>
      <c r="D20186" s="514" t="s">
        <v>28</v>
      </c>
      <c r="E20186" s="673">
        <v>38.44</v>
      </c>
      <c r="F20186" s="761"/>
    </row>
    <row r="20187" spans="1:6" customFormat="1">
      <c r="A20187" s="514">
        <v>97499</v>
      </c>
      <c r="B20187" s="275" t="s">
        <v>0</v>
      </c>
      <c r="C20187" s="1329" t="s">
        <v>2092</v>
      </c>
      <c r="D20187" s="514" t="s">
        <v>28</v>
      </c>
      <c r="E20187" s="673">
        <v>35.36</v>
      </c>
      <c r="F20187" s="761"/>
    </row>
    <row r="20188" spans="1:6" customFormat="1">
      <c r="A20188" s="514">
        <v>97464</v>
      </c>
      <c r="B20188" s="275" t="s">
        <v>0</v>
      </c>
      <c r="C20188" s="1329" t="s">
        <v>2066</v>
      </c>
      <c r="D20188" s="514" t="s">
        <v>28</v>
      </c>
      <c r="E20188" s="673">
        <v>55.11</v>
      </c>
      <c r="F20188" s="761"/>
    </row>
    <row r="20189" spans="1:6" customFormat="1">
      <c r="A20189" s="514">
        <v>97502</v>
      </c>
      <c r="B20189" s="275" t="s">
        <v>0</v>
      </c>
      <c r="C20189" s="1329" t="s">
        <v>2094</v>
      </c>
      <c r="D20189" s="514" t="s">
        <v>28</v>
      </c>
      <c r="E20189" s="673">
        <v>49.42</v>
      </c>
      <c r="F20189" s="761"/>
    </row>
    <row r="20190" spans="1:6" customFormat="1">
      <c r="A20190" s="514">
        <v>97467</v>
      </c>
      <c r="B20190" s="275" t="s">
        <v>0</v>
      </c>
      <c r="C20190" s="1329" t="s">
        <v>2067</v>
      </c>
      <c r="D20190" s="514" t="s">
        <v>28</v>
      </c>
      <c r="E20190" s="673">
        <v>69.87</v>
      </c>
      <c r="F20190" s="761"/>
    </row>
    <row r="20191" spans="1:6" customFormat="1">
      <c r="A20191" s="514">
        <v>97505</v>
      </c>
      <c r="B20191" s="275" t="s">
        <v>0</v>
      </c>
      <c r="C20191" s="1329" t="s">
        <v>2095</v>
      </c>
      <c r="D20191" s="514" t="s">
        <v>28</v>
      </c>
      <c r="E20191" s="673">
        <v>61.84</v>
      </c>
      <c r="F20191" s="761"/>
    </row>
    <row r="20192" spans="1:6" customFormat="1">
      <c r="A20192" s="514">
        <v>97443</v>
      </c>
      <c r="B20192" s="275" t="s">
        <v>0</v>
      </c>
      <c r="C20192" s="1329" t="s">
        <v>2051</v>
      </c>
      <c r="D20192" s="514" t="s">
        <v>28</v>
      </c>
      <c r="E20192" s="673">
        <v>121.69</v>
      </c>
      <c r="F20192" s="761"/>
    </row>
    <row r="20193" spans="1:6" customFormat="1">
      <c r="A20193" s="514">
        <v>97470</v>
      </c>
      <c r="B20193" s="275" t="s">
        <v>0</v>
      </c>
      <c r="C20193" s="1329" t="s">
        <v>2068</v>
      </c>
      <c r="D20193" s="514" t="s">
        <v>28</v>
      </c>
      <c r="E20193" s="673">
        <v>102.66</v>
      </c>
      <c r="F20193" s="761"/>
    </row>
    <row r="20194" spans="1:6" customFormat="1">
      <c r="A20194" s="514">
        <v>97508</v>
      </c>
      <c r="B20194" s="275" t="s">
        <v>0</v>
      </c>
      <c r="C20194" s="1329" t="s">
        <v>2096</v>
      </c>
      <c r="D20194" s="514" t="s">
        <v>28</v>
      </c>
      <c r="E20194" s="673">
        <v>91.29</v>
      </c>
      <c r="F20194" s="761"/>
    </row>
    <row r="20195" spans="1:6" customFormat="1">
      <c r="A20195" s="514">
        <v>97446</v>
      </c>
      <c r="B20195" s="275" t="s">
        <v>0</v>
      </c>
      <c r="C20195" s="1329" t="s">
        <v>2052</v>
      </c>
      <c r="D20195" s="514" t="s">
        <v>28</v>
      </c>
      <c r="E20195" s="673">
        <v>244.1</v>
      </c>
      <c r="F20195" s="761"/>
    </row>
    <row r="20196" spans="1:6" customFormat="1">
      <c r="A20196" s="514">
        <v>97474</v>
      </c>
      <c r="B20196" s="275" t="s">
        <v>0</v>
      </c>
      <c r="C20196" s="1329" t="s">
        <v>2070</v>
      </c>
      <c r="D20196" s="514" t="s">
        <v>28</v>
      </c>
      <c r="E20196" s="673">
        <v>186.4</v>
      </c>
      <c r="F20196" s="761"/>
    </row>
    <row r="20197" spans="1:6" customFormat="1">
      <c r="A20197" s="514">
        <v>97511</v>
      </c>
      <c r="B20197" s="275" t="s">
        <v>0</v>
      </c>
      <c r="C20197" s="1329" t="s">
        <v>2098</v>
      </c>
      <c r="D20197" s="514" t="s">
        <v>28</v>
      </c>
      <c r="E20197" s="673">
        <v>170.08</v>
      </c>
      <c r="F20197" s="761"/>
    </row>
    <row r="20198" spans="1:6" customFormat="1">
      <c r="A20198" s="514">
        <v>97449</v>
      </c>
      <c r="B20198" s="275" t="s">
        <v>0</v>
      </c>
      <c r="C20198" s="1329" t="s">
        <v>2054</v>
      </c>
      <c r="D20198" s="514" t="s">
        <v>28</v>
      </c>
      <c r="E20198" s="673">
        <v>260.55</v>
      </c>
      <c r="F20198" s="761"/>
    </row>
    <row r="20199" spans="1:6" customFormat="1">
      <c r="A20199" s="514">
        <v>97477</v>
      </c>
      <c r="B20199" s="275" t="s">
        <v>0</v>
      </c>
      <c r="C20199" s="1329" t="s">
        <v>2072</v>
      </c>
      <c r="D20199" s="514" t="s">
        <v>28</v>
      </c>
      <c r="E20199" s="673">
        <v>248.02</v>
      </c>
      <c r="F20199" s="761"/>
    </row>
    <row r="20200" spans="1:6" customFormat="1">
      <c r="A20200" s="514">
        <v>97514</v>
      </c>
      <c r="B20200" s="275" t="s">
        <v>0</v>
      </c>
      <c r="C20200" s="1329" t="s">
        <v>2100</v>
      </c>
      <c r="D20200" s="514" t="s">
        <v>28</v>
      </c>
      <c r="E20200" s="673">
        <v>226.54</v>
      </c>
      <c r="F20200" s="761"/>
    </row>
    <row r="20201" spans="1:6" customFormat="1">
      <c r="A20201" s="514">
        <v>101920</v>
      </c>
      <c r="B20201" s="275" t="s">
        <v>0</v>
      </c>
      <c r="C20201" s="1329" t="s">
        <v>1875</v>
      </c>
      <c r="D20201" s="514" t="s">
        <v>28</v>
      </c>
      <c r="E20201" s="673">
        <v>199.63</v>
      </c>
      <c r="F20201" s="761"/>
    </row>
    <row r="20202" spans="1:6" customFormat="1">
      <c r="A20202" s="514">
        <v>101929</v>
      </c>
      <c r="B20202" s="275" t="s">
        <v>0</v>
      </c>
      <c r="C20202" s="1329" t="s">
        <v>1884</v>
      </c>
      <c r="D20202" s="514" t="s">
        <v>28</v>
      </c>
      <c r="E20202" s="673">
        <v>205.99</v>
      </c>
      <c r="F20202" s="761"/>
    </row>
    <row r="20203" spans="1:6" customFormat="1">
      <c r="A20203" s="514">
        <v>92693</v>
      </c>
      <c r="B20203" s="275" t="s">
        <v>0</v>
      </c>
      <c r="C20203" s="1329" t="s">
        <v>1968</v>
      </c>
      <c r="D20203" s="514" t="s">
        <v>28</v>
      </c>
      <c r="E20203" s="673">
        <v>15.76</v>
      </c>
      <c r="F20203" s="761"/>
    </row>
    <row r="20204" spans="1:6" customFormat="1">
      <c r="A20204" s="514">
        <v>92695</v>
      </c>
      <c r="B20204" s="275" t="s">
        <v>0</v>
      </c>
      <c r="C20204" s="1329" t="s">
        <v>1970</v>
      </c>
      <c r="D20204" s="514" t="s">
        <v>28</v>
      </c>
      <c r="E20204" s="673">
        <v>24.87</v>
      </c>
      <c r="F20204" s="761"/>
    </row>
    <row r="20205" spans="1:6" customFormat="1">
      <c r="A20205" s="514">
        <v>92697</v>
      </c>
      <c r="B20205" s="275" t="s">
        <v>0</v>
      </c>
      <c r="C20205" s="1329" t="s">
        <v>1972</v>
      </c>
      <c r="D20205" s="514" t="s">
        <v>28</v>
      </c>
      <c r="E20205" s="673">
        <v>40.22</v>
      </c>
      <c r="F20205" s="761"/>
    </row>
    <row r="20206" spans="1:6" customFormat="1" ht="24.75">
      <c r="A20206" s="514">
        <v>92658</v>
      </c>
      <c r="B20206" s="275" t="s">
        <v>0</v>
      </c>
      <c r="C20206" s="1329" t="s">
        <v>1938</v>
      </c>
      <c r="D20206" s="514" t="s">
        <v>28</v>
      </c>
      <c r="E20206" s="673">
        <v>30.27</v>
      </c>
      <c r="F20206" s="761"/>
    </row>
    <row r="20207" spans="1:6" customFormat="1" ht="24.75">
      <c r="A20207" s="514">
        <v>92660</v>
      </c>
      <c r="B20207" s="275" t="s">
        <v>0</v>
      </c>
      <c r="C20207" s="1329" t="s">
        <v>1940</v>
      </c>
      <c r="D20207" s="514" t="s">
        <v>28</v>
      </c>
      <c r="E20207" s="673">
        <v>36.64</v>
      </c>
      <c r="F20207" s="761"/>
    </row>
    <row r="20208" spans="1:6" customFormat="1" ht="24.75">
      <c r="A20208" s="514">
        <v>92662</v>
      </c>
      <c r="B20208" s="275" t="s">
        <v>0</v>
      </c>
      <c r="C20208" s="1329" t="s">
        <v>1942</v>
      </c>
      <c r="D20208" s="514" t="s">
        <v>28</v>
      </c>
      <c r="E20208" s="673">
        <v>41.97</v>
      </c>
      <c r="F20208" s="761"/>
    </row>
    <row r="20209" spans="1:6" customFormat="1" ht="24.75">
      <c r="A20209" s="514">
        <v>92664</v>
      </c>
      <c r="B20209" s="275" t="s">
        <v>0</v>
      </c>
      <c r="C20209" s="1329" t="s">
        <v>1944</v>
      </c>
      <c r="D20209" s="514" t="s">
        <v>28</v>
      </c>
      <c r="E20209" s="673">
        <v>55.65</v>
      </c>
      <c r="F20209" s="761"/>
    </row>
    <row r="20210" spans="1:6" customFormat="1" ht="24.75">
      <c r="A20210" s="514">
        <v>92666</v>
      </c>
      <c r="B20210" s="275" t="s">
        <v>0</v>
      </c>
      <c r="C20210" s="1329" t="s">
        <v>1946</v>
      </c>
      <c r="D20210" s="514" t="s">
        <v>28</v>
      </c>
      <c r="E20210" s="673">
        <v>86.71</v>
      </c>
      <c r="F20210" s="761"/>
    </row>
    <row r="20211" spans="1:6" customFormat="1" ht="24.75">
      <c r="A20211" s="514">
        <v>92668</v>
      </c>
      <c r="B20211" s="275" t="s">
        <v>0</v>
      </c>
      <c r="C20211" s="1329" t="s">
        <v>1948</v>
      </c>
      <c r="D20211" s="514" t="s">
        <v>28</v>
      </c>
      <c r="E20211" s="673">
        <v>121.42</v>
      </c>
      <c r="F20211" s="761"/>
    </row>
    <row r="20212" spans="1:6" customFormat="1" ht="24.75">
      <c r="A20212" s="514">
        <v>92370</v>
      </c>
      <c r="B20212" s="275" t="s">
        <v>0</v>
      </c>
      <c r="C20212" s="1329" t="s">
        <v>1908</v>
      </c>
      <c r="D20212" s="514" t="s">
        <v>28</v>
      </c>
      <c r="E20212" s="673">
        <v>40.659999999999997</v>
      </c>
      <c r="F20212" s="761"/>
    </row>
    <row r="20213" spans="1:6" customFormat="1" ht="24.75">
      <c r="A20213" s="514">
        <v>92372</v>
      </c>
      <c r="B20213" s="275" t="s">
        <v>0</v>
      </c>
      <c r="C20213" s="1329" t="s">
        <v>1910</v>
      </c>
      <c r="D20213" s="514" t="s">
        <v>28</v>
      </c>
      <c r="E20213" s="673">
        <v>48.45</v>
      </c>
      <c r="F20213" s="761"/>
    </row>
    <row r="20214" spans="1:6" customFormat="1" ht="24.75">
      <c r="A20214" s="514">
        <v>92374</v>
      </c>
      <c r="B20214" s="275" t="s">
        <v>0</v>
      </c>
      <c r="C20214" s="1329" t="s">
        <v>1912</v>
      </c>
      <c r="D20214" s="514" t="s">
        <v>28</v>
      </c>
      <c r="E20214" s="673">
        <v>55.43</v>
      </c>
      <c r="F20214" s="761"/>
    </row>
    <row r="20215" spans="1:6" customFormat="1">
      <c r="A20215" s="514">
        <v>92345</v>
      </c>
      <c r="B20215" s="275" t="s">
        <v>0</v>
      </c>
      <c r="C20215" s="1329" t="s">
        <v>1893</v>
      </c>
      <c r="D20215" s="514" t="s">
        <v>28</v>
      </c>
      <c r="E20215" s="673">
        <v>71.19</v>
      </c>
      <c r="F20215" s="761"/>
    </row>
    <row r="20216" spans="1:6" customFormat="1" ht="24.75">
      <c r="A20216" s="514">
        <v>92376</v>
      </c>
      <c r="B20216" s="275" t="s">
        <v>0</v>
      </c>
      <c r="C20216" s="1329" t="s">
        <v>1914</v>
      </c>
      <c r="D20216" s="514" t="s">
        <v>28</v>
      </c>
      <c r="E20216" s="673">
        <v>71.14</v>
      </c>
      <c r="F20216" s="761"/>
    </row>
    <row r="20217" spans="1:6" customFormat="1">
      <c r="A20217" s="514">
        <v>92347</v>
      </c>
      <c r="B20217" s="275" t="s">
        <v>0</v>
      </c>
      <c r="C20217" s="1329" t="s">
        <v>1895</v>
      </c>
      <c r="D20217" s="514" t="s">
        <v>28</v>
      </c>
      <c r="E20217" s="673">
        <v>103.41</v>
      </c>
      <c r="F20217" s="761"/>
    </row>
    <row r="20218" spans="1:6" customFormat="1" ht="24.75">
      <c r="A20218" s="514">
        <v>92378</v>
      </c>
      <c r="B20218" s="275" t="s">
        <v>0</v>
      </c>
      <c r="C20218" s="1329" t="s">
        <v>1916</v>
      </c>
      <c r="D20218" s="514" t="s">
        <v>28</v>
      </c>
      <c r="E20218" s="673">
        <v>105.28</v>
      </c>
      <c r="F20218" s="761"/>
    </row>
    <row r="20219" spans="1:6" customFormat="1">
      <c r="A20219" s="514">
        <v>92349</v>
      </c>
      <c r="B20219" s="275" t="s">
        <v>0</v>
      </c>
      <c r="C20219" s="1329" t="s">
        <v>1897</v>
      </c>
      <c r="D20219" s="514" t="s">
        <v>28</v>
      </c>
      <c r="E20219" s="673">
        <v>139.18</v>
      </c>
      <c r="F20219" s="761"/>
    </row>
    <row r="20220" spans="1:6" customFormat="1" ht="24.75">
      <c r="A20220" s="514">
        <v>92380</v>
      </c>
      <c r="B20220" s="275" t="s">
        <v>0</v>
      </c>
      <c r="C20220" s="1329" t="s">
        <v>1918</v>
      </c>
      <c r="D20220" s="514" t="s">
        <v>28</v>
      </c>
      <c r="E20220" s="673">
        <v>143.02000000000001</v>
      </c>
      <c r="F20220" s="761"/>
    </row>
    <row r="20221" spans="1:6" customFormat="1">
      <c r="A20221" s="514">
        <v>101917</v>
      </c>
      <c r="B20221" s="275" t="s">
        <v>0</v>
      </c>
      <c r="C20221" s="1329" t="s">
        <v>1817</v>
      </c>
      <c r="D20221" s="514" t="s">
        <v>28</v>
      </c>
      <c r="E20221" s="673">
        <v>159.58000000000001</v>
      </c>
      <c r="F20221" s="761"/>
    </row>
    <row r="20222" spans="1:6" customFormat="1">
      <c r="A20222" s="514">
        <v>101924</v>
      </c>
      <c r="B20222" s="275" t="s">
        <v>0</v>
      </c>
      <c r="C20222" s="1329" t="s">
        <v>1879</v>
      </c>
      <c r="D20222" s="514" t="s">
        <v>28</v>
      </c>
      <c r="E20222" s="673">
        <v>188.11</v>
      </c>
      <c r="F20222" s="761"/>
    </row>
    <row r="20223" spans="1:6" customFormat="1">
      <c r="A20223" s="514">
        <v>101933</v>
      </c>
      <c r="B20223" s="275" t="s">
        <v>0</v>
      </c>
      <c r="C20223" s="1329" t="s">
        <v>1888</v>
      </c>
      <c r="D20223" s="514" t="s">
        <v>28</v>
      </c>
      <c r="E20223" s="673">
        <v>194.47</v>
      </c>
      <c r="F20223" s="761"/>
    </row>
    <row r="20224" spans="1:6" customFormat="1">
      <c r="A20224" s="514">
        <v>92692</v>
      </c>
      <c r="B20224" s="275" t="s">
        <v>0</v>
      </c>
      <c r="C20224" s="1329" t="s">
        <v>1967</v>
      </c>
      <c r="D20224" s="514" t="s">
        <v>28</v>
      </c>
      <c r="E20224" s="673">
        <v>15.35</v>
      </c>
      <c r="F20224" s="761"/>
    </row>
    <row r="20225" spans="1:6" customFormat="1">
      <c r="A20225" s="514">
        <v>92694</v>
      </c>
      <c r="B20225" s="275" t="s">
        <v>0</v>
      </c>
      <c r="C20225" s="1329" t="s">
        <v>1969</v>
      </c>
      <c r="D20225" s="514" t="s">
        <v>28</v>
      </c>
      <c r="E20225" s="673">
        <v>24.46</v>
      </c>
      <c r="F20225" s="761"/>
    </row>
    <row r="20226" spans="1:6" customFormat="1">
      <c r="A20226" s="514">
        <v>92696</v>
      </c>
      <c r="B20226" s="275" t="s">
        <v>0</v>
      </c>
      <c r="C20226" s="1329" t="s">
        <v>1971</v>
      </c>
      <c r="D20226" s="514" t="s">
        <v>28</v>
      </c>
      <c r="E20226" s="673">
        <v>38.369999999999997</v>
      </c>
      <c r="F20226" s="761"/>
    </row>
    <row r="20227" spans="1:6" customFormat="1" ht="24.75">
      <c r="A20227" s="514">
        <v>92657</v>
      </c>
      <c r="B20227" s="275" t="s">
        <v>0</v>
      </c>
      <c r="C20227" s="1329" t="s">
        <v>1937</v>
      </c>
      <c r="D20227" s="514" t="s">
        <v>28</v>
      </c>
      <c r="E20227" s="673">
        <v>28.42</v>
      </c>
      <c r="F20227" s="761"/>
    </row>
    <row r="20228" spans="1:6" customFormat="1" ht="24.75">
      <c r="A20228" s="514">
        <v>92659</v>
      </c>
      <c r="B20228" s="275" t="s">
        <v>0</v>
      </c>
      <c r="C20228" s="1329" t="s">
        <v>1939</v>
      </c>
      <c r="D20228" s="514" t="s">
        <v>28</v>
      </c>
      <c r="E20228" s="673">
        <v>34.92</v>
      </c>
      <c r="F20228" s="761"/>
    </row>
    <row r="20229" spans="1:6" customFormat="1" ht="24.75">
      <c r="A20229" s="514">
        <v>92661</v>
      </c>
      <c r="B20229" s="275" t="s">
        <v>0</v>
      </c>
      <c r="C20229" s="1329" t="s">
        <v>1941</v>
      </c>
      <c r="D20229" s="514" t="s">
        <v>28</v>
      </c>
      <c r="E20229" s="673">
        <v>41.64</v>
      </c>
      <c r="F20229" s="761"/>
    </row>
    <row r="20230" spans="1:6" customFormat="1" ht="24.75">
      <c r="A20230" s="514">
        <v>92663</v>
      </c>
      <c r="B20230" s="275" t="s">
        <v>0</v>
      </c>
      <c r="C20230" s="1329" t="s">
        <v>1943</v>
      </c>
      <c r="D20230" s="514" t="s">
        <v>28</v>
      </c>
      <c r="E20230" s="673">
        <v>55.68</v>
      </c>
      <c r="F20230" s="761"/>
    </row>
    <row r="20231" spans="1:6" customFormat="1" ht="24.75">
      <c r="A20231" s="514">
        <v>92665</v>
      </c>
      <c r="B20231" s="275" t="s">
        <v>0</v>
      </c>
      <c r="C20231" s="1329" t="s">
        <v>1945</v>
      </c>
      <c r="D20231" s="514" t="s">
        <v>28</v>
      </c>
      <c r="E20231" s="673">
        <v>76.44</v>
      </c>
      <c r="F20231" s="761"/>
    </row>
    <row r="20232" spans="1:6" customFormat="1" ht="24.75">
      <c r="A20232" s="514">
        <v>92667</v>
      </c>
      <c r="B20232" s="275" t="s">
        <v>0</v>
      </c>
      <c r="C20232" s="1329" t="s">
        <v>1947</v>
      </c>
      <c r="D20232" s="514" t="s">
        <v>28</v>
      </c>
      <c r="E20232" s="673">
        <v>112.28</v>
      </c>
      <c r="F20232" s="761"/>
    </row>
    <row r="20233" spans="1:6" customFormat="1" ht="24.75">
      <c r="A20233" s="514">
        <v>92369</v>
      </c>
      <c r="B20233" s="275" t="s">
        <v>0</v>
      </c>
      <c r="C20233" s="1329" t="s">
        <v>1907</v>
      </c>
      <c r="D20233" s="514" t="s">
        <v>28</v>
      </c>
      <c r="E20233" s="673">
        <v>38.81</v>
      </c>
      <c r="F20233" s="761"/>
    </row>
    <row r="20234" spans="1:6" customFormat="1" ht="24.75">
      <c r="A20234" s="514">
        <v>92371</v>
      </c>
      <c r="B20234" s="275" t="s">
        <v>0</v>
      </c>
      <c r="C20234" s="1329" t="s">
        <v>1909</v>
      </c>
      <c r="D20234" s="514" t="s">
        <v>28</v>
      </c>
      <c r="E20234" s="673">
        <v>46.73</v>
      </c>
      <c r="F20234" s="761"/>
    </row>
    <row r="20235" spans="1:6" customFormat="1" ht="24.75">
      <c r="A20235" s="514">
        <v>92373</v>
      </c>
      <c r="B20235" s="275" t="s">
        <v>0</v>
      </c>
      <c r="C20235" s="1329" t="s">
        <v>1911</v>
      </c>
      <c r="D20235" s="514" t="s">
        <v>28</v>
      </c>
      <c r="E20235" s="673">
        <v>55.1</v>
      </c>
      <c r="F20235" s="761"/>
    </row>
    <row r="20236" spans="1:6" customFormat="1">
      <c r="A20236" s="514">
        <v>92344</v>
      </c>
      <c r="B20236" s="275" t="s">
        <v>0</v>
      </c>
      <c r="C20236" s="1329" t="s">
        <v>1892</v>
      </c>
      <c r="D20236" s="514" t="s">
        <v>28</v>
      </c>
      <c r="E20236" s="673">
        <v>71.22</v>
      </c>
      <c r="F20236" s="761"/>
    </row>
    <row r="20237" spans="1:6" customFormat="1" ht="24.75">
      <c r="A20237" s="514">
        <v>92375</v>
      </c>
      <c r="B20237" s="275" t="s">
        <v>0</v>
      </c>
      <c r="C20237" s="1329" t="s">
        <v>1913</v>
      </c>
      <c r="D20237" s="514" t="s">
        <v>28</v>
      </c>
      <c r="E20237" s="673">
        <v>71.17</v>
      </c>
      <c r="F20237" s="761"/>
    </row>
    <row r="20238" spans="1:6" customFormat="1">
      <c r="A20238" s="514">
        <v>92346</v>
      </c>
      <c r="B20238" s="275" t="s">
        <v>0</v>
      </c>
      <c r="C20238" s="1329" t="s">
        <v>1894</v>
      </c>
      <c r="D20238" s="514" t="s">
        <v>28</v>
      </c>
      <c r="E20238" s="673">
        <v>93.14</v>
      </c>
      <c r="F20238" s="761"/>
    </row>
    <row r="20239" spans="1:6" customFormat="1" ht="24.75">
      <c r="A20239" s="514">
        <v>92377</v>
      </c>
      <c r="B20239" s="275" t="s">
        <v>0</v>
      </c>
      <c r="C20239" s="1329" t="s">
        <v>1915</v>
      </c>
      <c r="D20239" s="514" t="s">
        <v>28</v>
      </c>
      <c r="E20239" s="673">
        <v>95.01</v>
      </c>
      <c r="F20239" s="761"/>
    </row>
    <row r="20240" spans="1:6" customFormat="1">
      <c r="A20240" s="514">
        <v>92348</v>
      </c>
      <c r="B20240" s="275" t="s">
        <v>0</v>
      </c>
      <c r="C20240" s="1329" t="s">
        <v>1896</v>
      </c>
      <c r="D20240" s="514" t="s">
        <v>28</v>
      </c>
      <c r="E20240" s="673">
        <v>130.04</v>
      </c>
      <c r="F20240" s="761"/>
    </row>
    <row r="20241" spans="1:6" customFormat="1" ht="24.75">
      <c r="A20241" s="514">
        <v>92379</v>
      </c>
      <c r="B20241" s="275" t="s">
        <v>0</v>
      </c>
      <c r="C20241" s="1329" t="s">
        <v>1917</v>
      </c>
      <c r="D20241" s="514" t="s">
        <v>28</v>
      </c>
      <c r="E20241" s="673">
        <v>133.88</v>
      </c>
      <c r="F20241" s="761"/>
    </row>
    <row r="20242" spans="1:6" customFormat="1">
      <c r="A20242" s="514">
        <v>95696</v>
      </c>
      <c r="B20242" s="275" t="s">
        <v>0</v>
      </c>
      <c r="C20242" s="1329" t="s">
        <v>2039</v>
      </c>
      <c r="D20242" s="514" t="s">
        <v>28</v>
      </c>
      <c r="E20242" s="673">
        <v>48.1</v>
      </c>
      <c r="F20242" s="761"/>
    </row>
    <row r="20243" spans="1:6" customFormat="1" ht="24.75">
      <c r="A20243" s="514">
        <v>92335</v>
      </c>
      <c r="B20243" s="275" t="s">
        <v>0</v>
      </c>
      <c r="C20243" s="1329" t="s">
        <v>1822</v>
      </c>
      <c r="D20243" s="514" t="s">
        <v>5</v>
      </c>
      <c r="E20243" s="673">
        <v>124.37</v>
      </c>
      <c r="F20243" s="761"/>
    </row>
    <row r="20244" spans="1:6" customFormat="1" ht="24.75">
      <c r="A20244" s="514">
        <v>92336</v>
      </c>
      <c r="B20244" s="275" t="s">
        <v>0</v>
      </c>
      <c r="C20244" s="1329" t="s">
        <v>1823</v>
      </c>
      <c r="D20244" s="514" t="s">
        <v>5</v>
      </c>
      <c r="E20244" s="673">
        <v>153.05000000000001</v>
      </c>
      <c r="F20244" s="761"/>
    </row>
    <row r="20245" spans="1:6" customFormat="1" ht="24.75">
      <c r="A20245" s="514">
        <v>92337</v>
      </c>
      <c r="B20245" s="275" t="s">
        <v>0</v>
      </c>
      <c r="C20245" s="1329" t="s">
        <v>1824</v>
      </c>
      <c r="D20245" s="514" t="s">
        <v>5</v>
      </c>
      <c r="E20245" s="673">
        <v>202.35</v>
      </c>
      <c r="F20245" s="761"/>
    </row>
    <row r="20246" spans="1:6" customFormat="1" ht="24.75">
      <c r="A20246" s="514">
        <v>92687</v>
      </c>
      <c r="B20246" s="275" t="s">
        <v>0</v>
      </c>
      <c r="C20246" s="1329" t="s">
        <v>1849</v>
      </c>
      <c r="D20246" s="514" t="s">
        <v>5</v>
      </c>
      <c r="E20246" s="673">
        <v>37.18</v>
      </c>
      <c r="F20246" s="761"/>
    </row>
    <row r="20247" spans="1:6" customFormat="1" ht="24.75">
      <c r="A20247" s="514">
        <v>92688</v>
      </c>
      <c r="B20247" s="275" t="s">
        <v>0</v>
      </c>
      <c r="C20247" s="1329" t="s">
        <v>1850</v>
      </c>
      <c r="D20247" s="514" t="s">
        <v>5</v>
      </c>
      <c r="E20247" s="673">
        <v>51.34</v>
      </c>
      <c r="F20247" s="761"/>
    </row>
    <row r="20248" spans="1:6" customFormat="1" ht="24.75">
      <c r="A20248" s="514">
        <v>97536</v>
      </c>
      <c r="B20248" s="275" t="s">
        <v>0</v>
      </c>
      <c r="C20248" s="1329" t="s">
        <v>25494</v>
      </c>
      <c r="D20248" s="514" t="s">
        <v>5</v>
      </c>
      <c r="E20248" s="673">
        <v>78.510000000000005</v>
      </c>
      <c r="F20248" s="761"/>
    </row>
    <row r="20249" spans="1:6" customFormat="1" ht="24.75">
      <c r="A20249" s="514">
        <v>97535</v>
      </c>
      <c r="B20249" s="275" t="s">
        <v>0</v>
      </c>
      <c r="C20249" s="1329" t="s">
        <v>1855</v>
      </c>
      <c r="D20249" s="514" t="s">
        <v>5</v>
      </c>
      <c r="E20249" s="673">
        <v>66.25</v>
      </c>
      <c r="F20249" s="761"/>
    </row>
    <row r="20250" spans="1:6" customFormat="1" ht="24.75">
      <c r="A20250" s="514">
        <v>92652</v>
      </c>
      <c r="B20250" s="275" t="s">
        <v>0</v>
      </c>
      <c r="C20250" s="1329" t="s">
        <v>1844</v>
      </c>
      <c r="D20250" s="514" t="s">
        <v>5</v>
      </c>
      <c r="E20250" s="673">
        <v>80.650000000000006</v>
      </c>
      <c r="F20250" s="761"/>
    </row>
    <row r="20251" spans="1:6" customFormat="1" ht="24.75">
      <c r="A20251" s="514">
        <v>92653</v>
      </c>
      <c r="B20251" s="275" t="s">
        <v>0</v>
      </c>
      <c r="C20251" s="1329" t="s">
        <v>1845</v>
      </c>
      <c r="D20251" s="514" t="s">
        <v>5</v>
      </c>
      <c r="E20251" s="673">
        <v>92.17</v>
      </c>
      <c r="F20251" s="761"/>
    </row>
    <row r="20252" spans="1:6" customFormat="1" ht="24.75">
      <c r="A20252" s="514">
        <v>92654</v>
      </c>
      <c r="B20252" s="275" t="s">
        <v>0</v>
      </c>
      <c r="C20252" s="1329" t="s">
        <v>1846</v>
      </c>
      <c r="D20252" s="514" t="s">
        <v>5</v>
      </c>
      <c r="E20252" s="673">
        <v>126.99</v>
      </c>
      <c r="F20252" s="761"/>
    </row>
    <row r="20253" spans="1:6" customFormat="1" ht="24.75">
      <c r="A20253" s="514">
        <v>92655</v>
      </c>
      <c r="B20253" s="275" t="s">
        <v>0</v>
      </c>
      <c r="C20253" s="1329" t="s">
        <v>1847</v>
      </c>
      <c r="D20253" s="514" t="s">
        <v>5</v>
      </c>
      <c r="E20253" s="673">
        <v>155.19</v>
      </c>
      <c r="F20253" s="761"/>
    </row>
    <row r="20254" spans="1:6" customFormat="1" ht="24.75">
      <c r="A20254" s="514">
        <v>92656</v>
      </c>
      <c r="B20254" s="275" t="s">
        <v>0</v>
      </c>
      <c r="C20254" s="1329" t="s">
        <v>1848</v>
      </c>
      <c r="D20254" s="514" t="s">
        <v>5</v>
      </c>
      <c r="E20254" s="673">
        <v>204</v>
      </c>
      <c r="F20254" s="761"/>
    </row>
    <row r="20255" spans="1:6" customFormat="1" ht="24.75">
      <c r="A20255" s="514">
        <v>101918</v>
      </c>
      <c r="B20255" s="275" t="s">
        <v>0</v>
      </c>
      <c r="C20255" s="1329" t="s">
        <v>1873</v>
      </c>
      <c r="D20255" s="514" t="s">
        <v>5</v>
      </c>
      <c r="E20255" s="673">
        <v>286.64999999999998</v>
      </c>
      <c r="F20255" s="761"/>
    </row>
    <row r="20256" spans="1:6" customFormat="1" ht="24.75">
      <c r="A20256" s="514">
        <v>101927</v>
      </c>
      <c r="B20256" s="275" t="s">
        <v>0</v>
      </c>
      <c r="C20256" s="1329" t="s">
        <v>1882</v>
      </c>
      <c r="D20256" s="514" t="s">
        <v>5</v>
      </c>
      <c r="E20256" s="673">
        <v>270.02999999999997</v>
      </c>
      <c r="F20256" s="761"/>
    </row>
    <row r="20257" spans="1:6" customFormat="1" ht="24.75">
      <c r="A20257" s="514">
        <v>97498</v>
      </c>
      <c r="B20257" s="275" t="s">
        <v>0</v>
      </c>
      <c r="C20257" s="1329" t="s">
        <v>1854</v>
      </c>
      <c r="D20257" s="514" t="s">
        <v>5</v>
      </c>
      <c r="E20257" s="673">
        <v>60.92</v>
      </c>
      <c r="F20257" s="761"/>
    </row>
    <row r="20258" spans="1:6" customFormat="1" ht="24.75">
      <c r="A20258" s="514">
        <v>92364</v>
      </c>
      <c r="B20258" s="275" t="s">
        <v>0</v>
      </c>
      <c r="C20258" s="1329" t="s">
        <v>1834</v>
      </c>
      <c r="D20258" s="514" t="s">
        <v>5</v>
      </c>
      <c r="E20258" s="673">
        <v>75.31</v>
      </c>
      <c r="F20258" s="761"/>
    </row>
    <row r="20259" spans="1:6" customFormat="1" ht="24.75">
      <c r="A20259" s="514">
        <v>92365</v>
      </c>
      <c r="B20259" s="275" t="s">
        <v>0</v>
      </c>
      <c r="C20259" s="1329" t="s">
        <v>1835</v>
      </c>
      <c r="D20259" s="514" t="s">
        <v>5</v>
      </c>
      <c r="E20259" s="673">
        <v>86.78</v>
      </c>
      <c r="F20259" s="761"/>
    </row>
    <row r="20260" spans="1:6" customFormat="1" ht="24.75">
      <c r="A20260" s="514">
        <v>92341</v>
      </c>
      <c r="B20260" s="275" t="s">
        <v>0</v>
      </c>
      <c r="C20260" s="1329" t="s">
        <v>1827</v>
      </c>
      <c r="D20260" s="514" t="s">
        <v>5</v>
      </c>
      <c r="E20260" s="673">
        <v>136.05000000000001</v>
      </c>
      <c r="F20260" s="761"/>
    </row>
    <row r="20261" spans="1:6" customFormat="1" ht="24.75">
      <c r="A20261" s="514">
        <v>92366</v>
      </c>
      <c r="B20261" s="275" t="s">
        <v>0</v>
      </c>
      <c r="C20261" s="1329" t="s">
        <v>1836</v>
      </c>
      <c r="D20261" s="514" t="s">
        <v>5</v>
      </c>
      <c r="E20261" s="673">
        <v>121.6</v>
      </c>
      <c r="F20261" s="761"/>
    </row>
    <row r="20262" spans="1:6" customFormat="1" ht="24.75">
      <c r="A20262" s="514">
        <v>92342</v>
      </c>
      <c r="B20262" s="275" t="s">
        <v>0</v>
      </c>
      <c r="C20262" s="1329" t="s">
        <v>1828</v>
      </c>
      <c r="D20262" s="514" t="s">
        <v>5</v>
      </c>
      <c r="E20262" s="673">
        <v>164.8</v>
      </c>
      <c r="F20262" s="761"/>
    </row>
    <row r="20263" spans="1:6" customFormat="1" ht="24.75">
      <c r="A20263" s="514">
        <v>92367</v>
      </c>
      <c r="B20263" s="275" t="s">
        <v>0</v>
      </c>
      <c r="C20263" s="1329" t="s">
        <v>1837</v>
      </c>
      <c r="D20263" s="514" t="s">
        <v>5</v>
      </c>
      <c r="E20263" s="673">
        <v>149.69</v>
      </c>
      <c r="F20263" s="761"/>
    </row>
    <row r="20264" spans="1:6" customFormat="1" ht="24.75">
      <c r="A20264" s="514">
        <v>92343</v>
      </c>
      <c r="B20264" s="275" t="s">
        <v>0</v>
      </c>
      <c r="C20264" s="1329" t="s">
        <v>1829</v>
      </c>
      <c r="D20264" s="514" t="s">
        <v>5</v>
      </c>
      <c r="E20264" s="673">
        <v>214.21</v>
      </c>
      <c r="F20264" s="761"/>
    </row>
    <row r="20265" spans="1:6" customFormat="1" ht="24.75">
      <c r="A20265" s="514">
        <v>92368</v>
      </c>
      <c r="B20265" s="275" t="s">
        <v>0</v>
      </c>
      <c r="C20265" s="1329" t="s">
        <v>1838</v>
      </c>
      <c r="D20265" s="514" t="s">
        <v>5</v>
      </c>
      <c r="E20265" s="673">
        <v>198.5</v>
      </c>
      <c r="F20265" s="761"/>
    </row>
    <row r="20266" spans="1:6" customFormat="1" ht="24.75">
      <c r="A20266" s="514">
        <v>92689</v>
      </c>
      <c r="B20266" s="275" t="s">
        <v>0</v>
      </c>
      <c r="C20266" s="1329" t="s">
        <v>1851</v>
      </c>
      <c r="D20266" s="514" t="s">
        <v>5</v>
      </c>
      <c r="E20266" s="673">
        <v>53.55</v>
      </c>
      <c r="F20266" s="761"/>
    </row>
    <row r="20267" spans="1:6" customFormat="1" ht="24.75">
      <c r="A20267" s="514">
        <v>92690</v>
      </c>
      <c r="B20267" s="275" t="s">
        <v>0</v>
      </c>
      <c r="C20267" s="1329" t="s">
        <v>1852</v>
      </c>
      <c r="D20267" s="514" t="s">
        <v>5</v>
      </c>
      <c r="E20267" s="673">
        <v>76.709999999999994</v>
      </c>
      <c r="F20267" s="761"/>
    </row>
    <row r="20268" spans="1:6" customFormat="1" ht="24.75">
      <c r="A20268" s="514">
        <v>92691</v>
      </c>
      <c r="B20268" s="275" t="s">
        <v>0</v>
      </c>
      <c r="C20268" s="1329" t="s">
        <v>25495</v>
      </c>
      <c r="D20268" s="514" t="s">
        <v>5</v>
      </c>
      <c r="E20268" s="673">
        <v>100.91</v>
      </c>
      <c r="F20268" s="761"/>
    </row>
    <row r="20269" spans="1:6" customFormat="1" ht="24.75">
      <c r="A20269" s="514">
        <v>92359</v>
      </c>
      <c r="B20269" s="275" t="s">
        <v>0</v>
      </c>
      <c r="C20269" s="1329" t="s">
        <v>1830</v>
      </c>
      <c r="D20269" s="514" t="s">
        <v>5</v>
      </c>
      <c r="E20269" s="673">
        <v>70.959999999999994</v>
      </c>
      <c r="F20269" s="761"/>
    </row>
    <row r="20270" spans="1:6" customFormat="1" ht="24.75">
      <c r="A20270" s="514">
        <v>92645</v>
      </c>
      <c r="B20270" s="275" t="s">
        <v>0</v>
      </c>
      <c r="C20270" s="1329" t="s">
        <v>1839</v>
      </c>
      <c r="D20270" s="514" t="s">
        <v>5</v>
      </c>
      <c r="E20270" s="673">
        <v>75.459999999999994</v>
      </c>
      <c r="F20270" s="761"/>
    </row>
    <row r="20271" spans="1:6" customFormat="1" ht="24.75">
      <c r="A20271" s="514">
        <v>92360</v>
      </c>
      <c r="B20271" s="275" t="s">
        <v>0</v>
      </c>
      <c r="C20271" s="1329" t="s">
        <v>1831</v>
      </c>
      <c r="D20271" s="514" t="s">
        <v>5</v>
      </c>
      <c r="E20271" s="673">
        <v>94.82</v>
      </c>
      <c r="F20271" s="761"/>
    </row>
    <row r="20272" spans="1:6" customFormat="1" ht="24.75">
      <c r="A20272" s="514">
        <v>92646</v>
      </c>
      <c r="B20272" s="275" t="s">
        <v>0</v>
      </c>
      <c r="C20272" s="1329" t="s">
        <v>1840</v>
      </c>
      <c r="D20272" s="514" t="s">
        <v>5</v>
      </c>
      <c r="E20272" s="673">
        <v>99.33</v>
      </c>
      <c r="F20272" s="761"/>
    </row>
    <row r="20273" spans="1:6" customFormat="1" ht="24.75">
      <c r="A20273" s="514">
        <v>95697</v>
      </c>
      <c r="B20273" s="275" t="s">
        <v>0</v>
      </c>
      <c r="C20273" s="1329" t="s">
        <v>1853</v>
      </c>
      <c r="D20273" s="514" t="s">
        <v>5</v>
      </c>
      <c r="E20273" s="673">
        <v>104.25</v>
      </c>
      <c r="F20273" s="761"/>
    </row>
    <row r="20274" spans="1:6" customFormat="1" ht="24.75">
      <c r="A20274" s="514">
        <v>92648</v>
      </c>
      <c r="B20274" s="275" t="s">
        <v>0</v>
      </c>
      <c r="C20274" s="1329" t="s">
        <v>1841</v>
      </c>
      <c r="D20274" s="514" t="s">
        <v>5</v>
      </c>
      <c r="E20274" s="673">
        <v>108.77</v>
      </c>
      <c r="F20274" s="761"/>
    </row>
    <row r="20275" spans="1:6" customFormat="1">
      <c r="A20275" s="514">
        <v>92338</v>
      </c>
      <c r="B20275" s="275" t="s">
        <v>0</v>
      </c>
      <c r="C20275" s="1329" t="s">
        <v>1825</v>
      </c>
      <c r="D20275" s="514" t="s">
        <v>5</v>
      </c>
      <c r="E20275" s="673">
        <v>153.19</v>
      </c>
      <c r="F20275" s="761"/>
    </row>
    <row r="20276" spans="1:6" customFormat="1" ht="24.75">
      <c r="A20276" s="514">
        <v>92361</v>
      </c>
      <c r="B20276" s="275" t="s">
        <v>0</v>
      </c>
      <c r="C20276" s="1329" t="s">
        <v>1832</v>
      </c>
      <c r="D20276" s="514" t="s">
        <v>5</v>
      </c>
      <c r="E20276" s="673">
        <v>128.1</v>
      </c>
      <c r="F20276" s="761"/>
    </row>
    <row r="20277" spans="1:6" customFormat="1" ht="24.75">
      <c r="A20277" s="514">
        <v>92649</v>
      </c>
      <c r="B20277" s="275" t="s">
        <v>0</v>
      </c>
      <c r="C20277" s="1329" t="s">
        <v>1842</v>
      </c>
      <c r="D20277" s="514" t="s">
        <v>5</v>
      </c>
      <c r="E20277" s="673">
        <v>132.62</v>
      </c>
      <c r="F20277" s="761"/>
    </row>
    <row r="20278" spans="1:6" customFormat="1">
      <c r="A20278" s="514">
        <v>92339</v>
      </c>
      <c r="B20278" s="275" t="s">
        <v>0</v>
      </c>
      <c r="C20278" s="1329" t="s">
        <v>1826</v>
      </c>
      <c r="D20278" s="514" t="s">
        <v>5</v>
      </c>
      <c r="E20278" s="673">
        <v>230.74</v>
      </c>
      <c r="F20278" s="761"/>
    </row>
    <row r="20279" spans="1:6" customFormat="1" ht="24.75">
      <c r="A20279" s="514">
        <v>92362</v>
      </c>
      <c r="B20279" s="275" t="s">
        <v>0</v>
      </c>
      <c r="C20279" s="1329" t="s">
        <v>1833</v>
      </c>
      <c r="D20279" s="514" t="s">
        <v>5</v>
      </c>
      <c r="E20279" s="673">
        <v>204.68</v>
      </c>
      <c r="F20279" s="761"/>
    </row>
    <row r="20280" spans="1:6" customFormat="1" ht="24.75">
      <c r="A20280" s="514">
        <v>92650</v>
      </c>
      <c r="B20280" s="275" t="s">
        <v>0</v>
      </c>
      <c r="C20280" s="1329" t="s">
        <v>1843</v>
      </c>
      <c r="D20280" s="514" t="s">
        <v>5</v>
      </c>
      <c r="E20280" s="673">
        <v>209.18</v>
      </c>
      <c r="F20280" s="761"/>
    </row>
    <row r="20281" spans="1:6" customFormat="1">
      <c r="A20281" s="514">
        <v>97439</v>
      </c>
      <c r="B20281" s="275" t="s">
        <v>0</v>
      </c>
      <c r="C20281" s="1329" t="s">
        <v>2048</v>
      </c>
      <c r="D20281" s="514" t="s">
        <v>28</v>
      </c>
      <c r="E20281" s="673">
        <v>133.27000000000001</v>
      </c>
      <c r="F20281" s="761"/>
    </row>
    <row r="20282" spans="1:6" customFormat="1">
      <c r="A20282" s="514">
        <v>97440</v>
      </c>
      <c r="B20282" s="275" t="s">
        <v>0</v>
      </c>
      <c r="C20282" s="1329" t="s">
        <v>2049</v>
      </c>
      <c r="D20282" s="514" t="s">
        <v>28</v>
      </c>
      <c r="E20282" s="673">
        <v>159.4</v>
      </c>
      <c r="F20282" s="761"/>
    </row>
    <row r="20283" spans="1:6" customFormat="1">
      <c r="A20283" s="514">
        <v>97442</v>
      </c>
      <c r="B20283" s="275" t="s">
        <v>0</v>
      </c>
      <c r="C20283" s="1329" t="s">
        <v>2050</v>
      </c>
      <c r="D20283" s="514" t="s">
        <v>28</v>
      </c>
      <c r="E20283" s="673">
        <v>176.25</v>
      </c>
      <c r="F20283" s="761"/>
    </row>
    <row r="20284" spans="1:6" customFormat="1">
      <c r="A20284" s="514">
        <v>97552</v>
      </c>
      <c r="B20284" s="275" t="s">
        <v>0</v>
      </c>
      <c r="C20284" s="1329" t="s">
        <v>2131</v>
      </c>
      <c r="D20284" s="514" t="s">
        <v>28</v>
      </c>
      <c r="E20284" s="673">
        <v>54.14</v>
      </c>
      <c r="F20284" s="761"/>
    </row>
    <row r="20285" spans="1:6" customFormat="1">
      <c r="A20285" s="514">
        <v>97553</v>
      </c>
      <c r="B20285" s="275" t="s">
        <v>0</v>
      </c>
      <c r="C20285" s="1329" t="s">
        <v>2132</v>
      </c>
      <c r="D20285" s="514" t="s">
        <v>28</v>
      </c>
      <c r="E20285" s="673">
        <v>78.489999999999995</v>
      </c>
      <c r="F20285" s="761"/>
    </row>
    <row r="20286" spans="1:6" customFormat="1">
      <c r="A20286" s="514">
        <v>97554</v>
      </c>
      <c r="B20286" s="275" t="s">
        <v>0</v>
      </c>
      <c r="C20286" s="1329" t="s">
        <v>2133</v>
      </c>
      <c r="D20286" s="514" t="s">
        <v>28</v>
      </c>
      <c r="E20286" s="673">
        <v>136.52000000000001</v>
      </c>
      <c r="F20286" s="761"/>
    </row>
    <row r="20287" spans="1:6" customFormat="1">
      <c r="A20287" s="514">
        <v>97491</v>
      </c>
      <c r="B20287" s="275" t="s">
        <v>0</v>
      </c>
      <c r="C20287" s="1329" t="s">
        <v>2086</v>
      </c>
      <c r="D20287" s="514" t="s">
        <v>28</v>
      </c>
      <c r="E20287" s="673">
        <v>94.66</v>
      </c>
      <c r="F20287" s="761"/>
    </row>
    <row r="20288" spans="1:6" customFormat="1">
      <c r="A20288" s="514">
        <v>97529</v>
      </c>
      <c r="B20288" s="275" t="s">
        <v>0</v>
      </c>
      <c r="C20288" s="1329" t="s">
        <v>2114</v>
      </c>
      <c r="D20288" s="514" t="s">
        <v>28</v>
      </c>
      <c r="E20288" s="673">
        <v>88.62</v>
      </c>
      <c r="F20288" s="761"/>
    </row>
    <row r="20289" spans="1:6" customFormat="1">
      <c r="A20289" s="514">
        <v>97492</v>
      </c>
      <c r="B20289" s="275" t="s">
        <v>0</v>
      </c>
      <c r="C20289" s="1329" t="s">
        <v>2087</v>
      </c>
      <c r="D20289" s="514" t="s">
        <v>28</v>
      </c>
      <c r="E20289" s="673">
        <v>138.38</v>
      </c>
      <c r="F20289" s="761"/>
    </row>
    <row r="20290" spans="1:6" customFormat="1">
      <c r="A20290" s="514">
        <v>97530</v>
      </c>
      <c r="B20290" s="275" t="s">
        <v>0</v>
      </c>
      <c r="C20290" s="1329" t="s">
        <v>2115</v>
      </c>
      <c r="D20290" s="514" t="s">
        <v>28</v>
      </c>
      <c r="E20290" s="673">
        <v>127.55</v>
      </c>
      <c r="F20290" s="761"/>
    </row>
    <row r="20291" spans="1:6" customFormat="1">
      <c r="A20291" s="514">
        <v>97493</v>
      </c>
      <c r="B20291" s="275" t="s">
        <v>0</v>
      </c>
      <c r="C20291" s="1329" t="s">
        <v>2088</v>
      </c>
      <c r="D20291" s="514" t="s">
        <v>28</v>
      </c>
      <c r="E20291" s="673">
        <v>178.23</v>
      </c>
      <c r="F20291" s="761"/>
    </row>
    <row r="20292" spans="1:6" customFormat="1">
      <c r="A20292" s="514">
        <v>97531</v>
      </c>
      <c r="B20292" s="275" t="s">
        <v>0</v>
      </c>
      <c r="C20292" s="1329" t="s">
        <v>2116</v>
      </c>
      <c r="D20292" s="514" t="s">
        <v>28</v>
      </c>
      <c r="E20292" s="673">
        <v>162.07</v>
      </c>
      <c r="F20292" s="761"/>
    </row>
    <row r="20293" spans="1:6" customFormat="1">
      <c r="A20293" s="514">
        <v>97458</v>
      </c>
      <c r="B20293" s="275" t="s">
        <v>0</v>
      </c>
      <c r="C20293" s="1329" t="s">
        <v>2062</v>
      </c>
      <c r="D20293" s="514" t="s">
        <v>28</v>
      </c>
      <c r="E20293" s="673">
        <v>313.07</v>
      </c>
      <c r="F20293" s="761"/>
    </row>
    <row r="20294" spans="1:6" customFormat="1">
      <c r="A20294" s="514">
        <v>97494</v>
      </c>
      <c r="B20294" s="275" t="s">
        <v>0</v>
      </c>
      <c r="C20294" s="1329" t="s">
        <v>2089</v>
      </c>
      <c r="D20294" s="514" t="s">
        <v>28</v>
      </c>
      <c r="E20294" s="673">
        <v>275</v>
      </c>
      <c r="F20294" s="761"/>
    </row>
    <row r="20295" spans="1:6" customFormat="1">
      <c r="A20295" s="514">
        <v>97532</v>
      </c>
      <c r="B20295" s="275" t="s">
        <v>0</v>
      </c>
      <c r="C20295" s="1329" t="s">
        <v>2117</v>
      </c>
      <c r="D20295" s="514" t="s">
        <v>28</v>
      </c>
      <c r="E20295" s="673">
        <v>252.26</v>
      </c>
      <c r="F20295" s="761"/>
    </row>
    <row r="20296" spans="1:6" customFormat="1">
      <c r="A20296" s="514">
        <v>97459</v>
      </c>
      <c r="B20296" s="275" t="s">
        <v>0</v>
      </c>
      <c r="C20296" s="1329" t="s">
        <v>2063</v>
      </c>
      <c r="D20296" s="514" t="s">
        <v>28</v>
      </c>
      <c r="E20296" s="673">
        <v>532.49</v>
      </c>
      <c r="F20296" s="761"/>
    </row>
    <row r="20297" spans="1:6" customFormat="1">
      <c r="A20297" s="514">
        <v>97495</v>
      </c>
      <c r="B20297" s="275" t="s">
        <v>0</v>
      </c>
      <c r="C20297" s="1329" t="s">
        <v>2090</v>
      </c>
      <c r="D20297" s="514" t="s">
        <v>28</v>
      </c>
      <c r="E20297" s="673">
        <v>500.92</v>
      </c>
      <c r="F20297" s="761"/>
    </row>
    <row r="20298" spans="1:6" customFormat="1">
      <c r="A20298" s="514">
        <v>97533</v>
      </c>
      <c r="B20298" s="275" t="s">
        <v>0</v>
      </c>
      <c r="C20298" s="1329" t="s">
        <v>2118</v>
      </c>
      <c r="D20298" s="514" t="s">
        <v>28</v>
      </c>
      <c r="E20298" s="673">
        <v>472.96</v>
      </c>
      <c r="F20298" s="761"/>
    </row>
    <row r="20299" spans="1:6" customFormat="1">
      <c r="A20299" s="514">
        <v>97460</v>
      </c>
      <c r="B20299" s="275" t="s">
        <v>0</v>
      </c>
      <c r="C20299" s="1329" t="s">
        <v>2064</v>
      </c>
      <c r="D20299" s="514" t="s">
        <v>28</v>
      </c>
      <c r="E20299" s="673">
        <v>814.17</v>
      </c>
      <c r="F20299" s="761"/>
    </row>
    <row r="20300" spans="1:6" customFormat="1">
      <c r="A20300" s="514">
        <v>97496</v>
      </c>
      <c r="B20300" s="275" t="s">
        <v>0</v>
      </c>
      <c r="C20300" s="1329" t="s">
        <v>2091</v>
      </c>
      <c r="D20300" s="514" t="s">
        <v>28</v>
      </c>
      <c r="E20300" s="673">
        <v>789.09</v>
      </c>
      <c r="F20300" s="761"/>
    </row>
    <row r="20301" spans="1:6" customFormat="1">
      <c r="A20301" s="514">
        <v>97534</v>
      </c>
      <c r="B20301" s="275" t="s">
        <v>0</v>
      </c>
      <c r="C20301" s="1329" t="s">
        <v>2119</v>
      </c>
      <c r="D20301" s="514" t="s">
        <v>28</v>
      </c>
      <c r="E20301" s="673">
        <v>746.24</v>
      </c>
      <c r="F20301" s="761"/>
    </row>
    <row r="20302" spans="1:6" customFormat="1">
      <c r="A20302" s="514">
        <v>101926</v>
      </c>
      <c r="B20302" s="275" t="s">
        <v>0</v>
      </c>
      <c r="C20302" s="1329" t="s">
        <v>1881</v>
      </c>
      <c r="D20302" s="514" t="s">
        <v>28</v>
      </c>
      <c r="E20302" s="673">
        <v>404.86</v>
      </c>
      <c r="F20302" s="761"/>
    </row>
    <row r="20303" spans="1:6" customFormat="1">
      <c r="A20303" s="514">
        <v>101935</v>
      </c>
      <c r="B20303" s="275" t="s">
        <v>0</v>
      </c>
      <c r="C20303" s="1329" t="s">
        <v>1890</v>
      </c>
      <c r="D20303" s="514" t="s">
        <v>28</v>
      </c>
      <c r="E20303" s="673">
        <v>417.59</v>
      </c>
      <c r="F20303" s="761"/>
    </row>
    <row r="20304" spans="1:6" customFormat="1">
      <c r="A20304" s="514">
        <v>92704</v>
      </c>
      <c r="B20304" s="275" t="s">
        <v>0</v>
      </c>
      <c r="C20304" s="1329" t="s">
        <v>1979</v>
      </c>
      <c r="D20304" s="514" t="s">
        <v>28</v>
      </c>
      <c r="E20304" s="673">
        <v>28.77</v>
      </c>
      <c r="F20304" s="761"/>
    </row>
    <row r="20305" spans="1:6" customFormat="1">
      <c r="A20305" s="514">
        <v>92705</v>
      </c>
      <c r="B20305" s="275" t="s">
        <v>0</v>
      </c>
      <c r="C20305" s="1329" t="s">
        <v>1980</v>
      </c>
      <c r="D20305" s="514" t="s">
        <v>28</v>
      </c>
      <c r="E20305" s="673">
        <v>46.42</v>
      </c>
      <c r="F20305" s="761"/>
    </row>
    <row r="20306" spans="1:6" customFormat="1">
      <c r="A20306" s="514">
        <v>92706</v>
      </c>
      <c r="B20306" s="275" t="s">
        <v>0</v>
      </c>
      <c r="C20306" s="1329" t="s">
        <v>1981</v>
      </c>
      <c r="D20306" s="514" t="s">
        <v>28</v>
      </c>
      <c r="E20306" s="673">
        <v>75.17</v>
      </c>
      <c r="F20306" s="761"/>
    </row>
    <row r="20307" spans="1:6" customFormat="1" ht="24.75">
      <c r="A20307" s="514">
        <v>92637</v>
      </c>
      <c r="B20307" s="275" t="s">
        <v>0</v>
      </c>
      <c r="C20307" s="1329" t="s">
        <v>1931</v>
      </c>
      <c r="D20307" s="514" t="s">
        <v>28</v>
      </c>
      <c r="E20307" s="673">
        <v>76</v>
      </c>
      <c r="F20307" s="761"/>
    </row>
    <row r="20308" spans="1:6" customFormat="1" ht="24.75">
      <c r="A20308" s="514">
        <v>92681</v>
      </c>
      <c r="B20308" s="275" t="s">
        <v>0</v>
      </c>
      <c r="C20308" s="1329" t="s">
        <v>1961</v>
      </c>
      <c r="D20308" s="514" t="s">
        <v>28</v>
      </c>
      <c r="E20308" s="673">
        <v>55.16</v>
      </c>
      <c r="F20308" s="761"/>
    </row>
    <row r="20309" spans="1:6" customFormat="1" ht="24.75">
      <c r="A20309" s="514">
        <v>92638</v>
      </c>
      <c r="B20309" s="275" t="s">
        <v>0</v>
      </c>
      <c r="C20309" s="1329" t="s">
        <v>1932</v>
      </c>
      <c r="D20309" s="514" t="s">
        <v>28</v>
      </c>
      <c r="E20309" s="673">
        <v>92.29</v>
      </c>
      <c r="F20309" s="761"/>
    </row>
    <row r="20310" spans="1:6" customFormat="1" ht="24.75">
      <c r="A20310" s="514">
        <v>92682</v>
      </c>
      <c r="B20310" s="275" t="s">
        <v>0</v>
      </c>
      <c r="C20310" s="1329" t="s">
        <v>1962</v>
      </c>
      <c r="D20310" s="514" t="s">
        <v>28</v>
      </c>
      <c r="E20310" s="673">
        <v>68.599999999999994</v>
      </c>
      <c r="F20310" s="761"/>
    </row>
    <row r="20311" spans="1:6" customFormat="1" ht="24.75">
      <c r="A20311" s="514">
        <v>92639</v>
      </c>
      <c r="B20311" s="275" t="s">
        <v>0</v>
      </c>
      <c r="C20311" s="1329" t="s">
        <v>1933</v>
      </c>
      <c r="D20311" s="514" t="s">
        <v>28</v>
      </c>
      <c r="E20311" s="673">
        <v>106.6</v>
      </c>
      <c r="F20311" s="761"/>
    </row>
    <row r="20312" spans="1:6" customFormat="1" ht="24.75">
      <c r="A20312" s="514">
        <v>92683</v>
      </c>
      <c r="B20312" s="275" t="s">
        <v>0</v>
      </c>
      <c r="C20312" s="1329" t="s">
        <v>1963</v>
      </c>
      <c r="D20312" s="514" t="s">
        <v>28</v>
      </c>
      <c r="E20312" s="673">
        <v>79.73</v>
      </c>
      <c r="F20312" s="761"/>
    </row>
    <row r="20313" spans="1:6" customFormat="1" ht="24.75">
      <c r="A20313" s="514">
        <v>92640</v>
      </c>
      <c r="B20313" s="275" t="s">
        <v>0</v>
      </c>
      <c r="C20313" s="1329" t="s">
        <v>1934</v>
      </c>
      <c r="D20313" s="514" t="s">
        <v>28</v>
      </c>
      <c r="E20313" s="673">
        <v>138.02000000000001</v>
      </c>
      <c r="F20313" s="761"/>
    </row>
    <row r="20314" spans="1:6" customFormat="1" ht="24.75">
      <c r="A20314" s="514">
        <v>92684</v>
      </c>
      <c r="B20314" s="275" t="s">
        <v>0</v>
      </c>
      <c r="C20314" s="1329" t="s">
        <v>1964</v>
      </c>
      <c r="D20314" s="514" t="s">
        <v>28</v>
      </c>
      <c r="E20314" s="673">
        <v>107.08</v>
      </c>
      <c r="F20314" s="761"/>
    </row>
    <row r="20315" spans="1:6" customFormat="1" ht="24.75">
      <c r="A20315" s="514">
        <v>92642</v>
      </c>
      <c r="B20315" s="275" t="s">
        <v>0</v>
      </c>
      <c r="C20315" s="1329" t="s">
        <v>1935</v>
      </c>
      <c r="D20315" s="514" t="s">
        <v>28</v>
      </c>
      <c r="E20315" s="673">
        <v>207.96</v>
      </c>
      <c r="F20315" s="761"/>
    </row>
    <row r="20316" spans="1:6" customFormat="1" ht="24.75">
      <c r="A20316" s="514">
        <v>92685</v>
      </c>
      <c r="B20316" s="275" t="s">
        <v>0</v>
      </c>
      <c r="C20316" s="1329" t="s">
        <v>1965</v>
      </c>
      <c r="D20316" s="514" t="s">
        <v>28</v>
      </c>
      <c r="E20316" s="673">
        <v>170.92</v>
      </c>
      <c r="F20316" s="761"/>
    </row>
    <row r="20317" spans="1:6" customFormat="1" ht="24.75">
      <c r="A20317" s="514">
        <v>92644</v>
      </c>
      <c r="B20317" s="275" t="s">
        <v>0</v>
      </c>
      <c r="C20317" s="1329" t="s">
        <v>1936</v>
      </c>
      <c r="D20317" s="514" t="s">
        <v>28</v>
      </c>
      <c r="E20317" s="673">
        <v>261.06</v>
      </c>
      <c r="F20317" s="761"/>
    </row>
    <row r="20318" spans="1:6" customFormat="1" ht="24.75">
      <c r="A20318" s="514">
        <v>92686</v>
      </c>
      <c r="B20318" s="275" t="s">
        <v>0</v>
      </c>
      <c r="C20318" s="1329" t="s">
        <v>1966</v>
      </c>
      <c r="D20318" s="514" t="s">
        <v>28</v>
      </c>
      <c r="E20318" s="673">
        <v>217.86</v>
      </c>
      <c r="F20318" s="761"/>
    </row>
    <row r="20319" spans="1:6" customFormat="1">
      <c r="A20319" s="514">
        <v>92356</v>
      </c>
      <c r="B20319" s="275" t="s">
        <v>0</v>
      </c>
      <c r="C20319" s="1329" t="s">
        <v>1904</v>
      </c>
      <c r="D20319" s="514" t="s">
        <v>28</v>
      </c>
      <c r="E20319" s="673">
        <v>138.18</v>
      </c>
      <c r="F20319" s="761"/>
    </row>
    <row r="20320" spans="1:6" customFormat="1">
      <c r="A20320" s="514">
        <v>92357</v>
      </c>
      <c r="B20320" s="275" t="s">
        <v>0</v>
      </c>
      <c r="C20320" s="1329" t="s">
        <v>1905</v>
      </c>
      <c r="D20320" s="514" t="s">
        <v>28</v>
      </c>
      <c r="E20320" s="673">
        <v>204.22</v>
      </c>
      <c r="F20320" s="761"/>
    </row>
    <row r="20321" spans="1:6" customFormat="1">
      <c r="A20321" s="514">
        <v>92358</v>
      </c>
      <c r="B20321" s="275" t="s">
        <v>0</v>
      </c>
      <c r="C20321" s="1329" t="s">
        <v>1906</v>
      </c>
      <c r="D20321" s="514" t="s">
        <v>28</v>
      </c>
      <c r="E20321" s="673">
        <v>253.37</v>
      </c>
      <c r="F20321" s="761"/>
    </row>
    <row r="20322" spans="1:6" customFormat="1">
      <c r="A20322" s="514">
        <v>101919</v>
      </c>
      <c r="B20322" s="275" t="s">
        <v>0</v>
      </c>
      <c r="C20322" s="1329" t="s">
        <v>1874</v>
      </c>
      <c r="D20322" s="514" t="s">
        <v>28</v>
      </c>
      <c r="E20322" s="673">
        <v>413.58</v>
      </c>
      <c r="F20322" s="761"/>
    </row>
    <row r="20323" spans="1:6" customFormat="1">
      <c r="A20323" s="514">
        <v>101928</v>
      </c>
      <c r="B20323" s="275" t="s">
        <v>0</v>
      </c>
      <c r="C20323" s="1329" t="s">
        <v>1883</v>
      </c>
      <c r="D20323" s="514" t="s">
        <v>28</v>
      </c>
      <c r="E20323" s="673">
        <v>419.94</v>
      </c>
      <c r="F20323" s="761"/>
    </row>
    <row r="20324" spans="1:6" customFormat="1">
      <c r="A20324" s="514">
        <v>92904</v>
      </c>
      <c r="B20324" s="275" t="s">
        <v>0</v>
      </c>
      <c r="C20324" s="1329" t="s">
        <v>1997</v>
      </c>
      <c r="D20324" s="514" t="s">
        <v>28</v>
      </c>
      <c r="E20324" s="673">
        <v>33.979999999999997</v>
      </c>
      <c r="F20324" s="761"/>
    </row>
    <row r="20325" spans="1:6" customFormat="1">
      <c r="A20325" s="514">
        <v>92905</v>
      </c>
      <c r="B20325" s="275" t="s">
        <v>0</v>
      </c>
      <c r="C20325" s="1329" t="s">
        <v>1998</v>
      </c>
      <c r="D20325" s="514" t="s">
        <v>28</v>
      </c>
      <c r="E20325" s="673">
        <v>48.77</v>
      </c>
      <c r="F20325" s="761"/>
    </row>
    <row r="20326" spans="1:6" customFormat="1">
      <c r="A20326" s="514">
        <v>92906</v>
      </c>
      <c r="B20326" s="275" t="s">
        <v>0</v>
      </c>
      <c r="C20326" s="1329" t="s">
        <v>1999</v>
      </c>
      <c r="D20326" s="514" t="s">
        <v>28</v>
      </c>
      <c r="E20326" s="673">
        <v>60.06</v>
      </c>
      <c r="F20326" s="761"/>
    </row>
    <row r="20327" spans="1:6" customFormat="1" ht="24.75">
      <c r="A20327" s="514">
        <v>92898</v>
      </c>
      <c r="B20327" s="275" t="s">
        <v>0</v>
      </c>
      <c r="C20327" s="1329" t="s">
        <v>1991</v>
      </c>
      <c r="D20327" s="514" t="s">
        <v>28</v>
      </c>
      <c r="E20327" s="673">
        <v>50.11</v>
      </c>
      <c r="F20327" s="761"/>
    </row>
    <row r="20328" spans="1:6" customFormat="1" ht="24.75">
      <c r="A20328" s="514">
        <v>92899</v>
      </c>
      <c r="B20328" s="275" t="s">
        <v>0</v>
      </c>
      <c r="C20328" s="1329" t="s">
        <v>1992</v>
      </c>
      <c r="D20328" s="514" t="s">
        <v>28</v>
      </c>
      <c r="E20328" s="673">
        <v>73.540000000000006</v>
      </c>
      <c r="F20328" s="761"/>
    </row>
    <row r="20329" spans="1:6" customFormat="1" ht="24.75">
      <c r="A20329" s="514">
        <v>92900</v>
      </c>
      <c r="B20329" s="275" t="s">
        <v>0</v>
      </c>
      <c r="C20329" s="1329" t="s">
        <v>1993</v>
      </c>
      <c r="D20329" s="514" t="s">
        <v>28</v>
      </c>
      <c r="E20329" s="673">
        <v>88.27</v>
      </c>
      <c r="F20329" s="761"/>
    </row>
    <row r="20330" spans="1:6" customFormat="1" ht="24.75">
      <c r="A20330" s="514">
        <v>92901</v>
      </c>
      <c r="B20330" s="275" t="s">
        <v>0</v>
      </c>
      <c r="C20330" s="1329" t="s">
        <v>1994</v>
      </c>
      <c r="D20330" s="514" t="s">
        <v>28</v>
      </c>
      <c r="E20330" s="673">
        <v>122.34</v>
      </c>
      <c r="F20330" s="761"/>
    </row>
    <row r="20331" spans="1:6" customFormat="1" ht="24.75">
      <c r="A20331" s="514">
        <v>92902</v>
      </c>
      <c r="B20331" s="275" t="s">
        <v>0</v>
      </c>
      <c r="C20331" s="1329" t="s">
        <v>1995</v>
      </c>
      <c r="D20331" s="514" t="s">
        <v>28</v>
      </c>
      <c r="E20331" s="673">
        <v>191.09</v>
      </c>
      <c r="F20331" s="761"/>
    </row>
    <row r="20332" spans="1:6" customFormat="1" ht="24.75">
      <c r="A20332" s="514">
        <v>92903</v>
      </c>
      <c r="B20332" s="275" t="s">
        <v>0</v>
      </c>
      <c r="C20332" s="1329" t="s">
        <v>1996</v>
      </c>
      <c r="D20332" s="514" t="s">
        <v>28</v>
      </c>
      <c r="E20332" s="673">
        <v>285.73</v>
      </c>
      <c r="F20332" s="761"/>
    </row>
    <row r="20333" spans="1:6" customFormat="1" ht="24.75">
      <c r="A20333" s="514">
        <v>92892</v>
      </c>
      <c r="B20333" s="275" t="s">
        <v>0</v>
      </c>
      <c r="C20333" s="1329" t="s">
        <v>1985</v>
      </c>
      <c r="D20333" s="514" t="s">
        <v>28</v>
      </c>
      <c r="E20333" s="673">
        <v>60.5</v>
      </c>
      <c r="F20333" s="761"/>
    </row>
    <row r="20334" spans="1:6" customFormat="1" ht="24.75">
      <c r="A20334" s="514">
        <v>92893</v>
      </c>
      <c r="B20334" s="275" t="s">
        <v>0</v>
      </c>
      <c r="C20334" s="1329" t="s">
        <v>1986</v>
      </c>
      <c r="D20334" s="514" t="s">
        <v>28</v>
      </c>
      <c r="E20334" s="673">
        <v>85.35</v>
      </c>
      <c r="F20334" s="761"/>
    </row>
    <row r="20335" spans="1:6" customFormat="1" ht="24.75">
      <c r="A20335" s="514">
        <v>92894</v>
      </c>
      <c r="B20335" s="275" t="s">
        <v>0</v>
      </c>
      <c r="C20335" s="1329" t="s">
        <v>1987</v>
      </c>
      <c r="D20335" s="514" t="s">
        <v>28</v>
      </c>
      <c r="E20335" s="673">
        <v>101.73</v>
      </c>
      <c r="F20335" s="761"/>
    </row>
    <row r="20336" spans="1:6" customFormat="1">
      <c r="A20336" s="514">
        <v>92889</v>
      </c>
      <c r="B20336" s="275" t="s">
        <v>0</v>
      </c>
      <c r="C20336" s="1329" t="s">
        <v>1982</v>
      </c>
      <c r="D20336" s="514" t="s">
        <v>28</v>
      </c>
      <c r="E20336" s="673">
        <v>137.88</v>
      </c>
      <c r="F20336" s="761"/>
    </row>
    <row r="20337" spans="1:6" customFormat="1" ht="24.75">
      <c r="A20337" s="514">
        <v>92895</v>
      </c>
      <c r="B20337" s="275" t="s">
        <v>0</v>
      </c>
      <c r="C20337" s="1329" t="s">
        <v>1988</v>
      </c>
      <c r="D20337" s="514" t="s">
        <v>28</v>
      </c>
      <c r="E20337" s="673">
        <v>137.83000000000001</v>
      </c>
      <c r="F20337" s="761"/>
    </row>
    <row r="20338" spans="1:6" customFormat="1">
      <c r="A20338" s="514">
        <v>92890</v>
      </c>
      <c r="B20338" s="275" t="s">
        <v>0</v>
      </c>
      <c r="C20338" s="1329" t="s">
        <v>1983</v>
      </c>
      <c r="D20338" s="514" t="s">
        <v>28</v>
      </c>
      <c r="E20338" s="673">
        <v>207.79</v>
      </c>
      <c r="F20338" s="761"/>
    </row>
    <row r="20339" spans="1:6" customFormat="1" ht="24.75">
      <c r="A20339" s="514">
        <v>92896</v>
      </c>
      <c r="B20339" s="275" t="s">
        <v>0</v>
      </c>
      <c r="C20339" s="1329" t="s">
        <v>1989</v>
      </c>
      <c r="D20339" s="514" t="s">
        <v>28</v>
      </c>
      <c r="E20339" s="673">
        <v>209.66</v>
      </c>
      <c r="F20339" s="761"/>
    </row>
    <row r="20340" spans="1:6" customFormat="1">
      <c r="A20340" s="514">
        <v>92891</v>
      </c>
      <c r="B20340" s="275" t="s">
        <v>0</v>
      </c>
      <c r="C20340" s="1329" t="s">
        <v>1984</v>
      </c>
      <c r="D20340" s="514" t="s">
        <v>28</v>
      </c>
      <c r="E20340" s="673">
        <v>303.49</v>
      </c>
      <c r="F20340" s="761"/>
    </row>
    <row r="20341" spans="1:6" customFormat="1" ht="24.75">
      <c r="A20341" s="514">
        <v>92897</v>
      </c>
      <c r="B20341" s="275" t="s">
        <v>0</v>
      </c>
      <c r="C20341" s="1329" t="s">
        <v>1990</v>
      </c>
      <c r="D20341" s="514" t="s">
        <v>28</v>
      </c>
      <c r="E20341" s="673">
        <v>307.33</v>
      </c>
      <c r="F20341" s="761"/>
    </row>
    <row r="20342" spans="1:6" customFormat="1" ht="24.75">
      <c r="A20342" s="514">
        <v>100822</v>
      </c>
      <c r="B20342" s="275" t="s">
        <v>0</v>
      </c>
      <c r="C20342" s="1329" t="s">
        <v>25496</v>
      </c>
      <c r="D20342" s="514" t="s">
        <v>28</v>
      </c>
      <c r="E20342" s="673">
        <v>0</v>
      </c>
      <c r="F20342" s="761"/>
    </row>
    <row r="20343" spans="1:6" customFormat="1" ht="24.75">
      <c r="A20343" s="514">
        <v>100823</v>
      </c>
      <c r="B20343" s="275" t="s">
        <v>0</v>
      </c>
      <c r="C20343" s="1329" t="s">
        <v>25497</v>
      </c>
      <c r="D20343" s="514" t="s">
        <v>28</v>
      </c>
      <c r="E20343" s="673">
        <v>0</v>
      </c>
      <c r="F20343" s="761"/>
    </row>
    <row r="20344" spans="1:6" customFormat="1" ht="24.75">
      <c r="A20344" s="514">
        <v>100824</v>
      </c>
      <c r="B20344" s="275" t="s">
        <v>0</v>
      </c>
      <c r="C20344" s="1329" t="s">
        <v>25498</v>
      </c>
      <c r="D20344" s="514" t="s">
        <v>28</v>
      </c>
      <c r="E20344" s="673">
        <v>0</v>
      </c>
      <c r="F20344" s="761"/>
    </row>
    <row r="20345" spans="1:6" customFormat="1" ht="24.75">
      <c r="A20345" s="514">
        <v>100825</v>
      </c>
      <c r="B20345" s="275" t="s">
        <v>0</v>
      </c>
      <c r="C20345" s="1329" t="s">
        <v>25499</v>
      </c>
      <c r="D20345" s="514" t="s">
        <v>28</v>
      </c>
      <c r="E20345" s="673">
        <v>0</v>
      </c>
      <c r="F20345" s="761"/>
    </row>
    <row r="20346" spans="1:6" customFormat="1" ht="24.75">
      <c r="A20346" s="514">
        <v>100818</v>
      </c>
      <c r="B20346" s="275" t="s">
        <v>0</v>
      </c>
      <c r="C20346" s="1329" t="s">
        <v>25500</v>
      </c>
      <c r="D20346" s="514" t="s">
        <v>28</v>
      </c>
      <c r="E20346" s="673">
        <v>0</v>
      </c>
      <c r="F20346" s="761"/>
    </row>
    <row r="20347" spans="1:6" customFormat="1" ht="24.75">
      <c r="A20347" s="514">
        <v>100819</v>
      </c>
      <c r="B20347" s="275" t="s">
        <v>0</v>
      </c>
      <c r="C20347" s="1329" t="s">
        <v>25501</v>
      </c>
      <c r="D20347" s="514" t="s">
        <v>28</v>
      </c>
      <c r="E20347" s="673">
        <v>0</v>
      </c>
      <c r="F20347" s="761"/>
    </row>
    <row r="20348" spans="1:6" customFormat="1" ht="24.75">
      <c r="A20348" s="514">
        <v>100820</v>
      </c>
      <c r="B20348" s="275" t="s">
        <v>0</v>
      </c>
      <c r="C20348" s="1329" t="s">
        <v>25502</v>
      </c>
      <c r="D20348" s="514" t="s">
        <v>28</v>
      </c>
      <c r="E20348" s="673">
        <v>0</v>
      </c>
      <c r="F20348" s="761"/>
    </row>
    <row r="20349" spans="1:6" customFormat="1" ht="24.75">
      <c r="A20349" s="514">
        <v>100821</v>
      </c>
      <c r="B20349" s="275" t="s">
        <v>0</v>
      </c>
      <c r="C20349" s="1329" t="s">
        <v>25503</v>
      </c>
      <c r="D20349" s="514" t="s">
        <v>28</v>
      </c>
      <c r="E20349" s="673">
        <v>0</v>
      </c>
      <c r="F20349" s="761"/>
    </row>
    <row r="20350" spans="1:6" customFormat="1" ht="24.75">
      <c r="A20350" s="514">
        <v>100846</v>
      </c>
      <c r="B20350" s="275" t="s">
        <v>0</v>
      </c>
      <c r="C20350" s="1329" t="s">
        <v>25504</v>
      </c>
      <c r="D20350" s="514" t="s">
        <v>28</v>
      </c>
      <c r="E20350" s="673">
        <v>0</v>
      </c>
      <c r="F20350" s="761"/>
    </row>
    <row r="20351" spans="1:6" customFormat="1">
      <c r="A20351" s="514">
        <v>100834</v>
      </c>
      <c r="B20351" s="275" t="s">
        <v>0</v>
      </c>
      <c r="C20351" s="1329" t="s">
        <v>25505</v>
      </c>
      <c r="D20351" s="514" t="s">
        <v>28</v>
      </c>
      <c r="E20351" s="673">
        <v>0</v>
      </c>
      <c r="F20351" s="761"/>
    </row>
    <row r="20352" spans="1:6" customFormat="1">
      <c r="A20352" s="514">
        <v>100835</v>
      </c>
      <c r="B20352" s="275" t="s">
        <v>0</v>
      </c>
      <c r="C20352" s="1329" t="s">
        <v>25506</v>
      </c>
      <c r="D20352" s="514" t="s">
        <v>28</v>
      </c>
      <c r="E20352" s="673">
        <v>0</v>
      </c>
      <c r="F20352" s="761"/>
    </row>
    <row r="20353" spans="1:6" customFormat="1">
      <c r="A20353" s="514">
        <v>100836</v>
      </c>
      <c r="B20353" s="275" t="s">
        <v>0</v>
      </c>
      <c r="C20353" s="1329" t="s">
        <v>25507</v>
      </c>
      <c r="D20353" s="514" t="s">
        <v>28</v>
      </c>
      <c r="E20353" s="673">
        <v>0</v>
      </c>
      <c r="F20353" s="761"/>
    </row>
    <row r="20354" spans="1:6" customFormat="1">
      <c r="A20354" s="514">
        <v>100837</v>
      </c>
      <c r="B20354" s="275" t="s">
        <v>0</v>
      </c>
      <c r="C20354" s="1329" t="s">
        <v>25508</v>
      </c>
      <c r="D20354" s="514" t="s">
        <v>28</v>
      </c>
      <c r="E20354" s="673">
        <v>0</v>
      </c>
      <c r="F20354" s="761"/>
    </row>
    <row r="20355" spans="1:6" customFormat="1" ht="24.75">
      <c r="A20355" s="514">
        <v>100826</v>
      </c>
      <c r="B20355" s="275" t="s">
        <v>0</v>
      </c>
      <c r="C20355" s="1329" t="s">
        <v>25509</v>
      </c>
      <c r="D20355" s="514" t="s">
        <v>28</v>
      </c>
      <c r="E20355" s="673">
        <v>0</v>
      </c>
      <c r="F20355" s="761"/>
    </row>
    <row r="20356" spans="1:6" customFormat="1" ht="24.75">
      <c r="A20356" s="514">
        <v>100827</v>
      </c>
      <c r="B20356" s="275" t="s">
        <v>0</v>
      </c>
      <c r="C20356" s="1329" t="s">
        <v>25510</v>
      </c>
      <c r="D20356" s="514" t="s">
        <v>28</v>
      </c>
      <c r="E20356" s="673">
        <v>0</v>
      </c>
      <c r="F20356" s="761"/>
    </row>
    <row r="20357" spans="1:6" customFormat="1" ht="24.75">
      <c r="A20357" s="514">
        <v>100828</v>
      </c>
      <c r="B20357" s="275" t="s">
        <v>0</v>
      </c>
      <c r="C20357" s="1329" t="s">
        <v>25511</v>
      </c>
      <c r="D20357" s="514" t="s">
        <v>28</v>
      </c>
      <c r="E20357" s="673">
        <v>0</v>
      </c>
      <c r="F20357" s="761"/>
    </row>
    <row r="20358" spans="1:6" customFormat="1" ht="24.75">
      <c r="A20358" s="514">
        <v>100829</v>
      </c>
      <c r="B20358" s="275" t="s">
        <v>0</v>
      </c>
      <c r="C20358" s="1329" t="s">
        <v>25512</v>
      </c>
      <c r="D20358" s="514" t="s">
        <v>28</v>
      </c>
      <c r="E20358" s="673">
        <v>0</v>
      </c>
      <c r="F20358" s="761"/>
    </row>
    <row r="20359" spans="1:6" customFormat="1" ht="24.75">
      <c r="A20359" s="514">
        <v>100830</v>
      </c>
      <c r="B20359" s="275" t="s">
        <v>0</v>
      </c>
      <c r="C20359" s="1329" t="s">
        <v>25513</v>
      </c>
      <c r="D20359" s="514" t="s">
        <v>28</v>
      </c>
      <c r="E20359" s="673">
        <v>0</v>
      </c>
      <c r="F20359" s="761"/>
    </row>
    <row r="20360" spans="1:6" customFormat="1" ht="24.75">
      <c r="A20360" s="514">
        <v>100831</v>
      </c>
      <c r="B20360" s="275" t="s">
        <v>0</v>
      </c>
      <c r="C20360" s="1329" t="s">
        <v>25514</v>
      </c>
      <c r="D20360" s="514" t="s">
        <v>28</v>
      </c>
      <c r="E20360" s="673">
        <v>0</v>
      </c>
      <c r="F20360" s="761"/>
    </row>
    <row r="20361" spans="1:6" customFormat="1" ht="24.75">
      <c r="A20361" s="514">
        <v>100832</v>
      </c>
      <c r="B20361" s="275" t="s">
        <v>0</v>
      </c>
      <c r="C20361" s="1329" t="s">
        <v>25515</v>
      </c>
      <c r="D20361" s="514" t="s">
        <v>28</v>
      </c>
      <c r="E20361" s="673">
        <v>0</v>
      </c>
      <c r="F20361" s="761"/>
    </row>
    <row r="20362" spans="1:6" customFormat="1" ht="24.75">
      <c r="A20362" s="514">
        <v>100833</v>
      </c>
      <c r="B20362" s="275" t="s">
        <v>0</v>
      </c>
      <c r="C20362" s="1329" t="s">
        <v>25516</v>
      </c>
      <c r="D20362" s="514" t="s">
        <v>28</v>
      </c>
      <c r="E20362" s="673">
        <v>0</v>
      </c>
      <c r="F20362" s="761"/>
    </row>
    <row r="20363" spans="1:6" customFormat="1" ht="24.75">
      <c r="A20363" s="514">
        <v>100790</v>
      </c>
      <c r="B20363" s="275" t="s">
        <v>0</v>
      </c>
      <c r="C20363" s="1329" t="s">
        <v>25517</v>
      </c>
      <c r="D20363" s="514" t="s">
        <v>28</v>
      </c>
      <c r="E20363" s="673">
        <v>0</v>
      </c>
      <c r="F20363" s="761"/>
    </row>
    <row r="20364" spans="1:6" customFormat="1" ht="24.75">
      <c r="A20364" s="514">
        <v>100789</v>
      </c>
      <c r="B20364" s="275" t="s">
        <v>0</v>
      </c>
      <c r="C20364" s="1329" t="s">
        <v>25518</v>
      </c>
      <c r="D20364" s="514" t="s">
        <v>28</v>
      </c>
      <c r="E20364" s="673">
        <v>0</v>
      </c>
      <c r="F20364" s="761"/>
    </row>
    <row r="20365" spans="1:6" customFormat="1" ht="24.75">
      <c r="A20365" s="514">
        <v>100788</v>
      </c>
      <c r="B20365" s="275" t="s">
        <v>0</v>
      </c>
      <c r="C20365" s="1329" t="s">
        <v>1856</v>
      </c>
      <c r="D20365" s="514" t="s">
        <v>28</v>
      </c>
      <c r="E20365" s="673">
        <v>949.37</v>
      </c>
      <c r="F20365" s="761"/>
    </row>
    <row r="20366" spans="1:6" customFormat="1">
      <c r="A20366" s="514">
        <v>100811</v>
      </c>
      <c r="B20366" s="275" t="s">
        <v>0</v>
      </c>
      <c r="C20366" s="1329" t="s">
        <v>25519</v>
      </c>
      <c r="D20366" s="514" t="s">
        <v>28</v>
      </c>
      <c r="E20366" s="673">
        <v>0</v>
      </c>
      <c r="F20366" s="761"/>
    </row>
    <row r="20367" spans="1:6" customFormat="1">
      <c r="A20367" s="514">
        <v>100812</v>
      </c>
      <c r="B20367" s="275" t="s">
        <v>0</v>
      </c>
      <c r="C20367" s="1329" t="s">
        <v>25520</v>
      </c>
      <c r="D20367" s="514" t="s">
        <v>28</v>
      </c>
      <c r="E20367" s="673">
        <v>0</v>
      </c>
      <c r="F20367" s="761"/>
    </row>
    <row r="20368" spans="1:6" customFormat="1">
      <c r="A20368" s="514">
        <v>100813</v>
      </c>
      <c r="B20368" s="275" t="s">
        <v>0</v>
      </c>
      <c r="C20368" s="1329" t="s">
        <v>25521</v>
      </c>
      <c r="D20368" s="514" t="s">
        <v>28</v>
      </c>
      <c r="E20368" s="673">
        <v>0</v>
      </c>
      <c r="F20368" s="761"/>
    </row>
    <row r="20369" spans="1:6" customFormat="1">
      <c r="A20369" s="514">
        <v>100814</v>
      </c>
      <c r="B20369" s="275" t="s">
        <v>0</v>
      </c>
      <c r="C20369" s="1329" t="s">
        <v>25522</v>
      </c>
      <c r="D20369" s="514" t="s">
        <v>28</v>
      </c>
      <c r="E20369" s="673">
        <v>0</v>
      </c>
      <c r="F20369" s="761"/>
    </row>
    <row r="20370" spans="1:6" customFormat="1">
      <c r="A20370" s="514">
        <v>100815</v>
      </c>
      <c r="B20370" s="275" t="s">
        <v>0</v>
      </c>
      <c r="C20370" s="1329" t="s">
        <v>25523</v>
      </c>
      <c r="D20370" s="514" t="s">
        <v>28</v>
      </c>
      <c r="E20370" s="673">
        <v>0</v>
      </c>
      <c r="F20370" s="761"/>
    </row>
    <row r="20371" spans="1:6" customFormat="1">
      <c r="A20371" s="514">
        <v>100816</v>
      </c>
      <c r="B20371" s="275" t="s">
        <v>0</v>
      </c>
      <c r="C20371" s="1329" t="s">
        <v>25524</v>
      </c>
      <c r="D20371" s="514" t="s">
        <v>28</v>
      </c>
      <c r="E20371" s="673">
        <v>0</v>
      </c>
      <c r="F20371" s="761"/>
    </row>
    <row r="20372" spans="1:6" customFormat="1">
      <c r="A20372" s="514">
        <v>100817</v>
      </c>
      <c r="B20372" s="275" t="s">
        <v>0</v>
      </c>
      <c r="C20372" s="1329" t="s">
        <v>25525</v>
      </c>
      <c r="D20372" s="514" t="s">
        <v>28</v>
      </c>
      <c r="E20372" s="673">
        <v>0</v>
      </c>
      <c r="F20372" s="761"/>
    </row>
    <row r="20373" spans="1:6" customFormat="1">
      <c r="A20373" s="514">
        <v>100795</v>
      </c>
      <c r="B20373" s="275" t="s">
        <v>0</v>
      </c>
      <c r="C20373" s="1329" t="s">
        <v>25526</v>
      </c>
      <c r="D20373" s="514" t="s">
        <v>5</v>
      </c>
      <c r="E20373" s="673">
        <v>0</v>
      </c>
      <c r="F20373" s="761"/>
    </row>
    <row r="20374" spans="1:6" customFormat="1">
      <c r="A20374" s="514">
        <v>100842</v>
      </c>
      <c r="B20374" s="275" t="s">
        <v>0</v>
      </c>
      <c r="C20374" s="1329" t="s">
        <v>25527</v>
      </c>
      <c r="D20374" s="514" t="s">
        <v>5</v>
      </c>
      <c r="E20374" s="673">
        <v>0</v>
      </c>
      <c r="F20374" s="761"/>
    </row>
    <row r="20375" spans="1:6" customFormat="1">
      <c r="A20375" s="514">
        <v>100796</v>
      </c>
      <c r="B20375" s="275" t="s">
        <v>0</v>
      </c>
      <c r="C20375" s="1329" t="s">
        <v>25528</v>
      </c>
      <c r="D20375" s="514" t="s">
        <v>5</v>
      </c>
      <c r="E20375" s="673">
        <v>0</v>
      </c>
      <c r="F20375" s="761"/>
    </row>
    <row r="20376" spans="1:6" customFormat="1">
      <c r="A20376" s="514">
        <v>100843</v>
      </c>
      <c r="B20376" s="275" t="s">
        <v>0</v>
      </c>
      <c r="C20376" s="1329" t="s">
        <v>25529</v>
      </c>
      <c r="D20376" s="514" t="s">
        <v>5</v>
      </c>
      <c r="E20376" s="673">
        <v>0</v>
      </c>
      <c r="F20376" s="761"/>
    </row>
    <row r="20377" spans="1:6" customFormat="1">
      <c r="A20377" s="514">
        <v>100844</v>
      </c>
      <c r="B20377" s="275" t="s">
        <v>0</v>
      </c>
      <c r="C20377" s="1329" t="s">
        <v>25530</v>
      </c>
      <c r="D20377" s="514" t="s">
        <v>5</v>
      </c>
      <c r="E20377" s="673">
        <v>0</v>
      </c>
      <c r="F20377" s="761"/>
    </row>
    <row r="20378" spans="1:6" customFormat="1">
      <c r="A20378" s="514">
        <v>100797</v>
      </c>
      <c r="B20378" s="275" t="s">
        <v>0</v>
      </c>
      <c r="C20378" s="1329" t="s">
        <v>25531</v>
      </c>
      <c r="D20378" s="514" t="s">
        <v>5</v>
      </c>
      <c r="E20378" s="673">
        <v>0</v>
      </c>
      <c r="F20378" s="761"/>
    </row>
    <row r="20379" spans="1:6" customFormat="1">
      <c r="A20379" s="514">
        <v>100798</v>
      </c>
      <c r="B20379" s="275" t="s">
        <v>0</v>
      </c>
      <c r="C20379" s="1329" t="s">
        <v>25532</v>
      </c>
      <c r="D20379" s="514" t="s">
        <v>5</v>
      </c>
      <c r="E20379" s="673">
        <v>0</v>
      </c>
      <c r="F20379" s="761"/>
    </row>
    <row r="20380" spans="1:6" customFormat="1">
      <c r="A20380" s="514">
        <v>100845</v>
      </c>
      <c r="B20380" s="275" t="s">
        <v>0</v>
      </c>
      <c r="C20380" s="1329" t="s">
        <v>25533</v>
      </c>
      <c r="D20380" s="514" t="s">
        <v>5</v>
      </c>
      <c r="E20380" s="673">
        <v>0</v>
      </c>
      <c r="F20380" s="761"/>
    </row>
    <row r="20381" spans="1:6" customFormat="1">
      <c r="A20381" s="514">
        <v>100799</v>
      </c>
      <c r="B20381" s="275" t="s">
        <v>0</v>
      </c>
      <c r="C20381" s="1329" t="s">
        <v>1861</v>
      </c>
      <c r="D20381" s="514" t="s">
        <v>5</v>
      </c>
      <c r="E20381" s="673">
        <v>19.03</v>
      </c>
      <c r="F20381" s="761"/>
    </row>
    <row r="20382" spans="1:6" customFormat="1">
      <c r="A20382" s="514">
        <v>100807</v>
      </c>
      <c r="B20382" s="275" t="s">
        <v>0</v>
      </c>
      <c r="C20382" s="1329" t="s">
        <v>1869</v>
      </c>
      <c r="D20382" s="514" t="s">
        <v>5</v>
      </c>
      <c r="E20382" s="673">
        <v>25.41</v>
      </c>
      <c r="F20382" s="761"/>
    </row>
    <row r="20383" spans="1:6" customFormat="1">
      <c r="A20383" s="514">
        <v>100800</v>
      </c>
      <c r="B20383" s="275" t="s">
        <v>0</v>
      </c>
      <c r="C20383" s="1329" t="s">
        <v>1862</v>
      </c>
      <c r="D20383" s="514" t="s">
        <v>5</v>
      </c>
      <c r="E20383" s="673">
        <v>26.94</v>
      </c>
      <c r="F20383" s="761"/>
    </row>
    <row r="20384" spans="1:6" customFormat="1">
      <c r="A20384" s="514">
        <v>100808</v>
      </c>
      <c r="B20384" s="275" t="s">
        <v>0</v>
      </c>
      <c r="C20384" s="1329" t="s">
        <v>1870</v>
      </c>
      <c r="D20384" s="514" t="s">
        <v>5</v>
      </c>
      <c r="E20384" s="673">
        <v>34.51</v>
      </c>
      <c r="F20384" s="761"/>
    </row>
    <row r="20385" spans="1:6" customFormat="1">
      <c r="A20385" s="514">
        <v>100801</v>
      </c>
      <c r="B20385" s="275" t="s">
        <v>0</v>
      </c>
      <c r="C20385" s="1329" t="s">
        <v>1863</v>
      </c>
      <c r="D20385" s="514" t="s">
        <v>5</v>
      </c>
      <c r="E20385" s="673">
        <v>35.18</v>
      </c>
      <c r="F20385" s="761"/>
    </row>
    <row r="20386" spans="1:6" customFormat="1">
      <c r="A20386" s="514">
        <v>100809</v>
      </c>
      <c r="B20386" s="275" t="s">
        <v>0</v>
      </c>
      <c r="C20386" s="1329" t="s">
        <v>1871</v>
      </c>
      <c r="D20386" s="514" t="s">
        <v>5</v>
      </c>
      <c r="E20386" s="673">
        <v>44.23</v>
      </c>
      <c r="F20386" s="761"/>
    </row>
    <row r="20387" spans="1:6" customFormat="1">
      <c r="A20387" s="514">
        <v>100802</v>
      </c>
      <c r="B20387" s="275" t="s">
        <v>0</v>
      </c>
      <c r="C20387" s="1329" t="s">
        <v>1864</v>
      </c>
      <c r="D20387" s="514" t="s">
        <v>5</v>
      </c>
      <c r="E20387" s="673">
        <v>46.83</v>
      </c>
      <c r="F20387" s="761"/>
    </row>
    <row r="20388" spans="1:6" customFormat="1">
      <c r="A20388" s="514">
        <v>100810</v>
      </c>
      <c r="B20388" s="275" t="s">
        <v>0</v>
      </c>
      <c r="C20388" s="1329" t="s">
        <v>1872</v>
      </c>
      <c r="D20388" s="514" t="s">
        <v>5</v>
      </c>
      <c r="E20388" s="673">
        <v>57.97</v>
      </c>
      <c r="F20388" s="761"/>
    </row>
    <row r="20389" spans="1:6" customFormat="1">
      <c r="A20389" s="514">
        <v>100791</v>
      </c>
      <c r="B20389" s="275" t="s">
        <v>0</v>
      </c>
      <c r="C20389" s="1329" t="s">
        <v>1857</v>
      </c>
      <c r="D20389" s="514" t="s">
        <v>5</v>
      </c>
      <c r="E20389" s="673">
        <v>18.48</v>
      </c>
      <c r="F20389" s="761"/>
    </row>
    <row r="20390" spans="1:6" customFormat="1">
      <c r="A20390" s="514">
        <v>100803</v>
      </c>
      <c r="B20390" s="275" t="s">
        <v>0</v>
      </c>
      <c r="C20390" s="1329" t="s">
        <v>1865</v>
      </c>
      <c r="D20390" s="514" t="s">
        <v>5</v>
      </c>
      <c r="E20390" s="673">
        <v>17.36</v>
      </c>
      <c r="F20390" s="761"/>
    </row>
    <row r="20391" spans="1:6" customFormat="1">
      <c r="A20391" s="514">
        <v>100792</v>
      </c>
      <c r="B20391" s="275" t="s">
        <v>0</v>
      </c>
      <c r="C20391" s="1329" t="s">
        <v>1858</v>
      </c>
      <c r="D20391" s="514" t="s">
        <v>5</v>
      </c>
      <c r="E20391" s="673">
        <v>26.39</v>
      </c>
      <c r="F20391" s="761"/>
    </row>
    <row r="20392" spans="1:6" customFormat="1">
      <c r="A20392" s="514">
        <v>100804</v>
      </c>
      <c r="B20392" s="275" t="s">
        <v>0</v>
      </c>
      <c r="C20392" s="1329" t="s">
        <v>1866</v>
      </c>
      <c r="D20392" s="514" t="s">
        <v>5</v>
      </c>
      <c r="E20392" s="673">
        <v>25.06</v>
      </c>
      <c r="F20392" s="761"/>
    </row>
    <row r="20393" spans="1:6" customFormat="1">
      <c r="A20393" s="514">
        <v>100793</v>
      </c>
      <c r="B20393" s="275" t="s">
        <v>0</v>
      </c>
      <c r="C20393" s="1329" t="s">
        <v>1859</v>
      </c>
      <c r="D20393" s="514" t="s">
        <v>5</v>
      </c>
      <c r="E20393" s="673">
        <v>34.630000000000003</v>
      </c>
      <c r="F20393" s="761"/>
    </row>
    <row r="20394" spans="1:6" customFormat="1">
      <c r="A20394" s="514">
        <v>100805</v>
      </c>
      <c r="B20394" s="275" t="s">
        <v>0</v>
      </c>
      <c r="C20394" s="1329" t="s">
        <v>1867</v>
      </c>
      <c r="D20394" s="514" t="s">
        <v>5</v>
      </c>
      <c r="E20394" s="673">
        <v>33.04</v>
      </c>
      <c r="F20394" s="761"/>
    </row>
    <row r="20395" spans="1:6" customFormat="1">
      <c r="A20395" s="514">
        <v>100794</v>
      </c>
      <c r="B20395" s="275" t="s">
        <v>0</v>
      </c>
      <c r="C20395" s="1329" t="s">
        <v>1860</v>
      </c>
      <c r="D20395" s="514" t="s">
        <v>5</v>
      </c>
      <c r="E20395" s="673">
        <v>46.28</v>
      </c>
      <c r="F20395" s="761"/>
    </row>
    <row r="20396" spans="1:6" customFormat="1">
      <c r="A20396" s="514">
        <v>100806</v>
      </c>
      <c r="B20396" s="275" t="s">
        <v>0</v>
      </c>
      <c r="C20396" s="1329" t="s">
        <v>1868</v>
      </c>
      <c r="D20396" s="514" t="s">
        <v>5</v>
      </c>
      <c r="E20396" s="673">
        <v>44.33</v>
      </c>
      <c r="F20396" s="761"/>
    </row>
    <row r="20397" spans="1:6" customFormat="1">
      <c r="A20397" s="514">
        <v>100838</v>
      </c>
      <c r="B20397" s="275" t="s">
        <v>0</v>
      </c>
      <c r="C20397" s="1329" t="s">
        <v>25534</v>
      </c>
      <c r="D20397" s="514" t="s">
        <v>28</v>
      </c>
      <c r="E20397" s="673">
        <v>0</v>
      </c>
      <c r="F20397" s="761"/>
    </row>
    <row r="20398" spans="1:6" customFormat="1">
      <c r="A20398" s="514">
        <v>100839</v>
      </c>
      <c r="B20398" s="275" t="s">
        <v>0</v>
      </c>
      <c r="C20398" s="1329" t="s">
        <v>25535</v>
      </c>
      <c r="D20398" s="514" t="s">
        <v>28</v>
      </c>
      <c r="E20398" s="673">
        <v>0</v>
      </c>
      <c r="F20398" s="761"/>
    </row>
    <row r="20399" spans="1:6" customFormat="1">
      <c r="A20399" s="514">
        <v>100840</v>
      </c>
      <c r="B20399" s="275" t="s">
        <v>0</v>
      </c>
      <c r="C20399" s="1329" t="s">
        <v>25536</v>
      </c>
      <c r="D20399" s="514" t="s">
        <v>28</v>
      </c>
      <c r="E20399" s="673">
        <v>0</v>
      </c>
      <c r="F20399" s="761"/>
    </row>
    <row r="20400" spans="1:6" customFormat="1">
      <c r="A20400" s="514">
        <v>100841</v>
      </c>
      <c r="B20400" s="275" t="s">
        <v>0</v>
      </c>
      <c r="C20400" s="1329" t="s">
        <v>25537</v>
      </c>
      <c r="D20400" s="514" t="s">
        <v>28</v>
      </c>
      <c r="E20400" s="673">
        <v>0</v>
      </c>
      <c r="F20400" s="761"/>
    </row>
    <row r="20401" spans="1:6" customFormat="1">
      <c r="A20401" s="514">
        <v>103283</v>
      </c>
      <c r="B20401" s="275" t="s">
        <v>0</v>
      </c>
      <c r="C20401" s="1329" t="s">
        <v>25538</v>
      </c>
      <c r="D20401" s="514" t="s">
        <v>28</v>
      </c>
      <c r="E20401" s="673">
        <v>0</v>
      </c>
      <c r="F20401" s="761"/>
    </row>
    <row r="20402" spans="1:6" customFormat="1">
      <c r="A20402" s="514">
        <v>103284</v>
      </c>
      <c r="B20402" s="275" t="s">
        <v>0</v>
      </c>
      <c r="C20402" s="1329" t="s">
        <v>25539</v>
      </c>
      <c r="D20402" s="514" t="s">
        <v>28</v>
      </c>
      <c r="E20402" s="673">
        <v>0</v>
      </c>
      <c r="F20402" s="761"/>
    </row>
    <row r="20403" spans="1:6" customFormat="1">
      <c r="A20403" s="514">
        <v>103282</v>
      </c>
      <c r="B20403" s="275" t="s">
        <v>0</v>
      </c>
      <c r="C20403" s="1329" t="s">
        <v>25540</v>
      </c>
      <c r="D20403" s="514" t="s">
        <v>28</v>
      </c>
      <c r="E20403" s="673">
        <v>0</v>
      </c>
      <c r="F20403" s="761"/>
    </row>
    <row r="20404" spans="1:6" customFormat="1">
      <c r="A20404" s="514">
        <v>103279</v>
      </c>
      <c r="B20404" s="275" t="s">
        <v>0</v>
      </c>
      <c r="C20404" s="1329" t="s">
        <v>25541</v>
      </c>
      <c r="D20404" s="514" t="s">
        <v>28</v>
      </c>
      <c r="E20404" s="673">
        <v>0</v>
      </c>
      <c r="F20404" s="761"/>
    </row>
    <row r="20405" spans="1:6" customFormat="1">
      <c r="A20405" s="514">
        <v>103280</v>
      </c>
      <c r="B20405" s="275" t="s">
        <v>0</v>
      </c>
      <c r="C20405" s="1329" t="s">
        <v>25542</v>
      </c>
      <c r="D20405" s="514" t="s">
        <v>28</v>
      </c>
      <c r="E20405" s="673">
        <v>0</v>
      </c>
      <c r="F20405" s="761"/>
    </row>
    <row r="20406" spans="1:6" customFormat="1">
      <c r="A20406" s="514">
        <v>103281</v>
      </c>
      <c r="B20406" s="275" t="s">
        <v>0</v>
      </c>
      <c r="C20406" s="1329" t="s">
        <v>25543</v>
      </c>
      <c r="D20406" s="514" t="s">
        <v>28</v>
      </c>
      <c r="E20406" s="673">
        <v>0</v>
      </c>
      <c r="F20406" s="761"/>
    </row>
    <row r="20407" spans="1:6" customFormat="1">
      <c r="A20407" s="514">
        <v>103247</v>
      </c>
      <c r="B20407" s="275" t="s">
        <v>0</v>
      </c>
      <c r="C20407" s="1329" t="s">
        <v>9532</v>
      </c>
      <c r="D20407" s="514" t="s">
        <v>28</v>
      </c>
      <c r="E20407" s="673">
        <v>2618.46</v>
      </c>
      <c r="F20407" s="761"/>
    </row>
    <row r="20408" spans="1:6" customFormat="1">
      <c r="A20408" s="514">
        <v>103250</v>
      </c>
      <c r="B20408" s="275" t="s">
        <v>0</v>
      </c>
      <c r="C20408" s="1329" t="s">
        <v>9535</v>
      </c>
      <c r="D20408" s="514" t="s">
        <v>28</v>
      </c>
      <c r="E20408" s="673">
        <v>3796.26</v>
      </c>
      <c r="F20408" s="761"/>
    </row>
    <row r="20409" spans="1:6" customFormat="1">
      <c r="A20409" s="514">
        <v>103253</v>
      </c>
      <c r="B20409" s="275" t="s">
        <v>0</v>
      </c>
      <c r="C20409" s="1329" t="s">
        <v>9538</v>
      </c>
      <c r="D20409" s="514" t="s">
        <v>28</v>
      </c>
      <c r="E20409" s="673">
        <v>5168.41</v>
      </c>
      <c r="F20409" s="761"/>
    </row>
    <row r="20410" spans="1:6" customFormat="1">
      <c r="A20410" s="514">
        <v>103244</v>
      </c>
      <c r="B20410" s="275" t="s">
        <v>0</v>
      </c>
      <c r="C20410" s="1329" t="s">
        <v>9529</v>
      </c>
      <c r="D20410" s="514" t="s">
        <v>28</v>
      </c>
      <c r="E20410" s="673">
        <v>2361.08</v>
      </c>
      <c r="F20410" s="761"/>
    </row>
    <row r="20411" spans="1:6" customFormat="1">
      <c r="A20411" s="514">
        <v>103256</v>
      </c>
      <c r="B20411" s="275" t="s">
        <v>0</v>
      </c>
      <c r="C20411" s="1329" t="s">
        <v>20245</v>
      </c>
      <c r="D20411" s="514" t="s">
        <v>28</v>
      </c>
      <c r="E20411" s="673">
        <v>9591.83</v>
      </c>
      <c r="F20411" s="761"/>
    </row>
    <row r="20412" spans="1:6" customFormat="1">
      <c r="A20412" s="514">
        <v>103258</v>
      </c>
      <c r="B20412" s="275" t="s">
        <v>0</v>
      </c>
      <c r="C20412" s="1329" t="s">
        <v>20247</v>
      </c>
      <c r="D20412" s="514" t="s">
        <v>28</v>
      </c>
      <c r="E20412" s="673">
        <v>10720.21</v>
      </c>
      <c r="F20412" s="761"/>
    </row>
    <row r="20413" spans="1:6" customFormat="1">
      <c r="A20413" s="514">
        <v>103260</v>
      </c>
      <c r="B20413" s="275" t="s">
        <v>0</v>
      </c>
      <c r="C20413" s="1329" t="s">
        <v>20249</v>
      </c>
      <c r="D20413" s="514" t="s">
        <v>28</v>
      </c>
      <c r="E20413" s="673">
        <v>5949.43</v>
      </c>
      <c r="F20413" s="761"/>
    </row>
    <row r="20414" spans="1:6" customFormat="1">
      <c r="A20414" s="514">
        <v>103261</v>
      </c>
      <c r="B20414" s="275" t="s">
        <v>0</v>
      </c>
      <c r="C20414" s="1329" t="s">
        <v>20250</v>
      </c>
      <c r="D20414" s="514" t="s">
        <v>28</v>
      </c>
      <c r="E20414" s="673">
        <v>12092.06</v>
      </c>
      <c r="F20414" s="761"/>
    </row>
    <row r="20415" spans="1:6" customFormat="1">
      <c r="A20415" s="514">
        <v>103263</v>
      </c>
      <c r="B20415" s="275" t="s">
        <v>0</v>
      </c>
      <c r="C20415" s="1329" t="s">
        <v>9541</v>
      </c>
      <c r="D20415" s="514" t="s">
        <v>28</v>
      </c>
      <c r="E20415" s="673">
        <v>16809.41</v>
      </c>
      <c r="F20415" s="761"/>
    </row>
    <row r="20416" spans="1:6" customFormat="1">
      <c r="A20416" s="514">
        <v>103265</v>
      </c>
      <c r="B20416" s="275" t="s">
        <v>0</v>
      </c>
      <c r="C20416" s="1329" t="s">
        <v>9543</v>
      </c>
      <c r="D20416" s="514" t="s">
        <v>28</v>
      </c>
      <c r="E20416" s="673">
        <v>20250.240000000002</v>
      </c>
      <c r="F20416" s="761"/>
    </row>
    <row r="20417" spans="1:6" customFormat="1">
      <c r="A20417" s="514">
        <v>103268</v>
      </c>
      <c r="B20417" s="275" t="s">
        <v>0</v>
      </c>
      <c r="C20417" s="1329" t="s">
        <v>9546</v>
      </c>
      <c r="D20417" s="514" t="s">
        <v>28</v>
      </c>
      <c r="E20417" s="673">
        <v>7122.18</v>
      </c>
      <c r="F20417" s="761"/>
    </row>
    <row r="20418" spans="1:6" customFormat="1">
      <c r="A20418" s="514">
        <v>103270</v>
      </c>
      <c r="B20418" s="275" t="s">
        <v>0</v>
      </c>
      <c r="C20418" s="1329" t="s">
        <v>9548</v>
      </c>
      <c r="D20418" s="514" t="s">
        <v>28</v>
      </c>
      <c r="E20418" s="673">
        <v>7653.58</v>
      </c>
      <c r="F20418" s="761"/>
    </row>
    <row r="20419" spans="1:6" customFormat="1">
      <c r="A20419" s="514">
        <v>103272</v>
      </c>
      <c r="B20419" s="275" t="s">
        <v>0</v>
      </c>
      <c r="C20419" s="1329" t="s">
        <v>9550</v>
      </c>
      <c r="D20419" s="514" t="s">
        <v>28</v>
      </c>
      <c r="E20419" s="673">
        <v>11188.5</v>
      </c>
      <c r="F20419" s="761"/>
    </row>
    <row r="20420" spans="1:6" customFormat="1">
      <c r="A20420" s="514">
        <v>103274</v>
      </c>
      <c r="B20420" s="275" t="s">
        <v>0</v>
      </c>
      <c r="C20420" s="1329" t="s">
        <v>9552</v>
      </c>
      <c r="D20420" s="514" t="s">
        <v>28</v>
      </c>
      <c r="E20420" s="673">
        <v>13210.33</v>
      </c>
      <c r="F20420" s="761"/>
    </row>
    <row r="20421" spans="1:6" customFormat="1">
      <c r="A20421" s="514">
        <v>103276</v>
      </c>
      <c r="B20421" s="275" t="s">
        <v>0</v>
      </c>
      <c r="C20421" s="1329" t="s">
        <v>9554</v>
      </c>
      <c r="D20421" s="514" t="s">
        <v>28</v>
      </c>
      <c r="E20421" s="673">
        <v>13787.62</v>
      </c>
      <c r="F20421" s="761"/>
    </row>
    <row r="20422" spans="1:6" customFormat="1">
      <c r="A20422" s="514">
        <v>103267</v>
      </c>
      <c r="B20422" s="275" t="s">
        <v>0</v>
      </c>
      <c r="C20422" s="1329" t="s">
        <v>9545</v>
      </c>
      <c r="D20422" s="514" t="s">
        <v>28</v>
      </c>
      <c r="E20422" s="673">
        <v>6005.29</v>
      </c>
      <c r="F20422" s="761"/>
    </row>
    <row r="20423" spans="1:6" customFormat="1">
      <c r="A20423" s="514">
        <v>103269</v>
      </c>
      <c r="B20423" s="275" t="s">
        <v>0</v>
      </c>
      <c r="C20423" s="1329" t="s">
        <v>9547</v>
      </c>
      <c r="D20423" s="514" t="s">
        <v>28</v>
      </c>
      <c r="E20423" s="673">
        <v>7374.56</v>
      </c>
      <c r="F20423" s="761"/>
    </row>
    <row r="20424" spans="1:6" customFormat="1">
      <c r="A20424" s="514">
        <v>103271</v>
      </c>
      <c r="B20424" s="275" t="s">
        <v>0</v>
      </c>
      <c r="C20424" s="1329" t="s">
        <v>9549</v>
      </c>
      <c r="D20424" s="514" t="s">
        <v>28</v>
      </c>
      <c r="E20424" s="673">
        <v>10833.69</v>
      </c>
      <c r="F20424" s="761"/>
    </row>
    <row r="20425" spans="1:6" customFormat="1">
      <c r="A20425" s="514">
        <v>103273</v>
      </c>
      <c r="B20425" s="275" t="s">
        <v>0</v>
      </c>
      <c r="C20425" s="1329" t="s">
        <v>9551</v>
      </c>
      <c r="D20425" s="514" t="s">
        <v>28</v>
      </c>
      <c r="E20425" s="673">
        <v>11541.58</v>
      </c>
      <c r="F20425" s="761"/>
    </row>
    <row r="20426" spans="1:6" customFormat="1">
      <c r="A20426" s="514">
        <v>103275</v>
      </c>
      <c r="B20426" s="275" t="s">
        <v>0</v>
      </c>
      <c r="C20426" s="1329" t="s">
        <v>9553</v>
      </c>
      <c r="D20426" s="514" t="s">
        <v>28</v>
      </c>
      <c r="E20426" s="673">
        <v>13142.2</v>
      </c>
      <c r="F20426" s="761"/>
    </row>
    <row r="20427" spans="1:6" customFormat="1">
      <c r="A20427" s="514">
        <v>103248</v>
      </c>
      <c r="B20427" s="275" t="s">
        <v>0</v>
      </c>
      <c r="C20427" s="1329" t="s">
        <v>9533</v>
      </c>
      <c r="D20427" s="514" t="s">
        <v>28</v>
      </c>
      <c r="E20427" s="673">
        <v>2143.16</v>
      </c>
      <c r="F20427" s="761"/>
    </row>
    <row r="20428" spans="1:6" customFormat="1">
      <c r="A20428" s="514">
        <v>103249</v>
      </c>
      <c r="B20428" s="275" t="s">
        <v>0</v>
      </c>
      <c r="C20428" s="1329" t="s">
        <v>9534</v>
      </c>
      <c r="D20428" s="514" t="s">
        <v>28</v>
      </c>
      <c r="E20428" s="673">
        <v>2301.09</v>
      </c>
      <c r="F20428" s="761"/>
    </row>
    <row r="20429" spans="1:6" customFormat="1">
      <c r="A20429" s="514">
        <v>103251</v>
      </c>
      <c r="B20429" s="275" t="s">
        <v>0</v>
      </c>
      <c r="C20429" s="1329" t="s">
        <v>9536</v>
      </c>
      <c r="D20429" s="514" t="s">
        <v>28</v>
      </c>
      <c r="E20429" s="673">
        <v>3002.43</v>
      </c>
      <c r="F20429" s="761"/>
    </row>
    <row r="20430" spans="1:6" customFormat="1">
      <c r="A20430" s="514">
        <v>103252</v>
      </c>
      <c r="B20430" s="275" t="s">
        <v>0</v>
      </c>
      <c r="C20430" s="1329" t="s">
        <v>9537</v>
      </c>
      <c r="D20430" s="514" t="s">
        <v>28</v>
      </c>
      <c r="E20430" s="673">
        <v>3322.56</v>
      </c>
      <c r="F20430" s="761"/>
    </row>
    <row r="20431" spans="1:6" customFormat="1">
      <c r="A20431" s="514">
        <v>103254</v>
      </c>
      <c r="B20431" s="275" t="s">
        <v>0</v>
      </c>
      <c r="C20431" s="1329" t="s">
        <v>9539</v>
      </c>
      <c r="D20431" s="514" t="s">
        <v>28</v>
      </c>
      <c r="E20431" s="673">
        <v>3870.59</v>
      </c>
      <c r="F20431" s="761"/>
    </row>
    <row r="20432" spans="1:6" customFormat="1">
      <c r="A20432" s="514">
        <v>103255</v>
      </c>
      <c r="B20432" s="275" t="s">
        <v>0</v>
      </c>
      <c r="C20432" s="1329" t="s">
        <v>9540</v>
      </c>
      <c r="D20432" s="514" t="s">
        <v>28</v>
      </c>
      <c r="E20432" s="673">
        <v>4328.5</v>
      </c>
      <c r="F20432" s="761"/>
    </row>
    <row r="20433" spans="1:6" customFormat="1">
      <c r="A20433" s="514">
        <v>103245</v>
      </c>
      <c r="B20433" s="275" t="s">
        <v>0</v>
      </c>
      <c r="C20433" s="1329" t="s">
        <v>9530</v>
      </c>
      <c r="D20433" s="514" t="s">
        <v>28</v>
      </c>
      <c r="E20433" s="673">
        <v>1866.23</v>
      </c>
      <c r="F20433" s="761"/>
    </row>
    <row r="20434" spans="1:6" customFormat="1">
      <c r="A20434" s="514">
        <v>103246</v>
      </c>
      <c r="B20434" s="275" t="s">
        <v>0</v>
      </c>
      <c r="C20434" s="1329" t="s">
        <v>9531</v>
      </c>
      <c r="D20434" s="514" t="s">
        <v>28</v>
      </c>
      <c r="E20434" s="673">
        <v>2033.58</v>
      </c>
      <c r="F20434" s="761"/>
    </row>
    <row r="20435" spans="1:6" customFormat="1">
      <c r="A20435" s="514">
        <v>103257</v>
      </c>
      <c r="B20435" s="275" t="s">
        <v>0</v>
      </c>
      <c r="C20435" s="1329" t="s">
        <v>20246</v>
      </c>
      <c r="D20435" s="514" t="s">
        <v>28</v>
      </c>
      <c r="E20435" s="673">
        <v>5493.01</v>
      </c>
      <c r="F20435" s="761"/>
    </row>
    <row r="20436" spans="1:6" customFormat="1">
      <c r="A20436" s="514">
        <v>103259</v>
      </c>
      <c r="B20436" s="275" t="s">
        <v>0</v>
      </c>
      <c r="C20436" s="1329" t="s">
        <v>20248</v>
      </c>
      <c r="D20436" s="514" t="s">
        <v>28</v>
      </c>
      <c r="E20436" s="673">
        <v>5792.62</v>
      </c>
      <c r="F20436" s="761"/>
    </row>
    <row r="20437" spans="1:6" customFormat="1">
      <c r="A20437" s="514">
        <v>103262</v>
      </c>
      <c r="B20437" s="275" t="s">
        <v>0</v>
      </c>
      <c r="C20437" s="1329" t="s">
        <v>20251</v>
      </c>
      <c r="D20437" s="514" t="s">
        <v>28</v>
      </c>
      <c r="E20437" s="673">
        <v>7602.37</v>
      </c>
      <c r="F20437" s="761"/>
    </row>
    <row r="20438" spans="1:6" customFormat="1">
      <c r="A20438" s="514">
        <v>103264</v>
      </c>
      <c r="B20438" s="275" t="s">
        <v>0</v>
      </c>
      <c r="C20438" s="1329" t="s">
        <v>9542</v>
      </c>
      <c r="D20438" s="514" t="s">
        <v>28</v>
      </c>
      <c r="E20438" s="673">
        <v>9458.49</v>
      </c>
      <c r="F20438" s="761"/>
    </row>
    <row r="20439" spans="1:6" customFormat="1">
      <c r="A20439" s="514">
        <v>103266</v>
      </c>
      <c r="B20439" s="275" t="s">
        <v>0</v>
      </c>
      <c r="C20439" s="1329" t="s">
        <v>9544</v>
      </c>
      <c r="D20439" s="514" t="s">
        <v>28</v>
      </c>
      <c r="E20439" s="673">
        <v>10554.99</v>
      </c>
      <c r="F20439" s="761"/>
    </row>
    <row r="20440" spans="1:6" customFormat="1">
      <c r="A20440" s="514">
        <v>103277</v>
      </c>
      <c r="B20440" s="275" t="s">
        <v>0</v>
      </c>
      <c r="C20440" s="1329" t="s">
        <v>9555</v>
      </c>
      <c r="D20440" s="514" t="s">
        <v>28</v>
      </c>
      <c r="E20440" s="673">
        <v>25427.18</v>
      </c>
      <c r="F20440" s="761"/>
    </row>
    <row r="20441" spans="1:6" customFormat="1">
      <c r="A20441" s="514">
        <v>103278</v>
      </c>
      <c r="B20441" s="275" t="s">
        <v>0</v>
      </c>
      <c r="C20441" s="1329" t="s">
        <v>9556</v>
      </c>
      <c r="D20441" s="514" t="s">
        <v>28</v>
      </c>
      <c r="E20441" s="673">
        <v>32519.47</v>
      </c>
      <c r="F20441" s="761"/>
    </row>
    <row r="20442" spans="1:6" customFormat="1">
      <c r="A20442" s="514">
        <v>103285</v>
      </c>
      <c r="B20442" s="275" t="s">
        <v>0</v>
      </c>
      <c r="C20442" s="1329" t="s">
        <v>25544</v>
      </c>
      <c r="D20442" s="514" t="s">
        <v>28</v>
      </c>
      <c r="E20442" s="673">
        <v>0</v>
      </c>
      <c r="F20442" s="761"/>
    </row>
    <row r="20443" spans="1:6" customFormat="1">
      <c r="A20443" s="514">
        <v>103286</v>
      </c>
      <c r="B20443" s="275" t="s">
        <v>0</v>
      </c>
      <c r="C20443" s="1329" t="s">
        <v>25545</v>
      </c>
      <c r="D20443" s="514" t="s">
        <v>28</v>
      </c>
      <c r="E20443" s="673">
        <v>0</v>
      </c>
      <c r="F20443" s="761"/>
    </row>
    <row r="20444" spans="1:6" customFormat="1">
      <c r="A20444" s="514">
        <v>103287</v>
      </c>
      <c r="B20444" s="275" t="s">
        <v>0</v>
      </c>
      <c r="C20444" s="1329" t="s">
        <v>25546</v>
      </c>
      <c r="D20444" s="514" t="s">
        <v>28</v>
      </c>
      <c r="E20444" s="673">
        <v>0</v>
      </c>
      <c r="F20444" s="761"/>
    </row>
    <row r="20445" spans="1:6" customFormat="1">
      <c r="A20445" s="514">
        <v>103288</v>
      </c>
      <c r="B20445" s="275" t="s">
        <v>0</v>
      </c>
      <c r="C20445" s="1329" t="s">
        <v>1821</v>
      </c>
      <c r="D20445" s="514" t="s">
        <v>28</v>
      </c>
      <c r="E20445" s="673">
        <v>16.68</v>
      </c>
      <c r="F20445" s="761"/>
    </row>
    <row r="20446" spans="1:6" customFormat="1">
      <c r="A20446" s="514">
        <v>103291</v>
      </c>
      <c r="B20446" s="275" t="s">
        <v>0</v>
      </c>
      <c r="C20446" s="1329" t="s">
        <v>25547</v>
      </c>
      <c r="D20446" s="514" t="s">
        <v>5</v>
      </c>
      <c r="E20446" s="673">
        <v>65.91</v>
      </c>
      <c r="F20446" s="761"/>
    </row>
    <row r="20447" spans="1:6" customFormat="1">
      <c r="A20447" s="514">
        <v>103289</v>
      </c>
      <c r="B20447" s="275" t="s">
        <v>0</v>
      </c>
      <c r="C20447" s="1329" t="s">
        <v>25548</v>
      </c>
      <c r="D20447" s="514" t="s">
        <v>5</v>
      </c>
      <c r="E20447" s="673">
        <v>33.200000000000003</v>
      </c>
      <c r="F20447" s="761"/>
    </row>
    <row r="20448" spans="1:6" customFormat="1">
      <c r="A20448" s="514">
        <v>103290</v>
      </c>
      <c r="B20448" s="275" t="s">
        <v>0</v>
      </c>
      <c r="C20448" s="1329" t="s">
        <v>25549</v>
      </c>
      <c r="D20448" s="514" t="s">
        <v>5</v>
      </c>
      <c r="E20448" s="673">
        <v>52.57</v>
      </c>
      <c r="F20448" s="761"/>
    </row>
    <row r="20449" spans="1:6" customFormat="1">
      <c r="A20449" s="514">
        <v>103292</v>
      </c>
      <c r="B20449" s="275" t="s">
        <v>0</v>
      </c>
      <c r="C20449" s="1329" t="s">
        <v>25550</v>
      </c>
      <c r="D20449" s="514" t="s">
        <v>5</v>
      </c>
      <c r="E20449" s="673">
        <v>79.84</v>
      </c>
      <c r="F20449" s="761"/>
    </row>
    <row r="20450" spans="1:6" customFormat="1" ht="24.75">
      <c r="A20450" s="514">
        <v>106044</v>
      </c>
      <c r="B20450" s="275" t="s">
        <v>0</v>
      </c>
      <c r="C20450" s="1329" t="s">
        <v>45094</v>
      </c>
      <c r="D20450" s="514" t="s">
        <v>28</v>
      </c>
      <c r="E20450" s="673">
        <v>63.1</v>
      </c>
      <c r="F20450" s="761"/>
    </row>
    <row r="20451" spans="1:6" customFormat="1" ht="24.75">
      <c r="A20451" s="514">
        <v>106045</v>
      </c>
      <c r="B20451" s="275" t="s">
        <v>0</v>
      </c>
      <c r="C20451" s="1329" t="s">
        <v>45095</v>
      </c>
      <c r="D20451" s="514" t="s">
        <v>28</v>
      </c>
      <c r="E20451" s="673">
        <v>139.26</v>
      </c>
      <c r="F20451" s="761"/>
    </row>
    <row r="20452" spans="1:6" customFormat="1" ht="24.75">
      <c r="A20452" s="514">
        <v>106042</v>
      </c>
      <c r="B20452" s="275" t="s">
        <v>0</v>
      </c>
      <c r="C20452" s="1329" t="s">
        <v>45096</v>
      </c>
      <c r="D20452" s="514" t="s">
        <v>28</v>
      </c>
      <c r="E20452" s="673">
        <v>64.98</v>
      </c>
      <c r="F20452" s="761"/>
    </row>
    <row r="20453" spans="1:6" customFormat="1" ht="24.75">
      <c r="A20453" s="514">
        <v>106043</v>
      </c>
      <c r="B20453" s="275" t="s">
        <v>0</v>
      </c>
      <c r="C20453" s="1329" t="s">
        <v>45097</v>
      </c>
      <c r="D20453" s="514" t="s">
        <v>28</v>
      </c>
      <c r="E20453" s="673">
        <v>121.91</v>
      </c>
      <c r="F20453" s="761"/>
    </row>
    <row r="20454" spans="1:6" customFormat="1" ht="24.75">
      <c r="A20454" s="514">
        <v>106046</v>
      </c>
      <c r="B20454" s="275" t="s">
        <v>0</v>
      </c>
      <c r="C20454" s="1329" t="s">
        <v>45098</v>
      </c>
      <c r="D20454" s="514" t="s">
        <v>28</v>
      </c>
      <c r="E20454" s="673">
        <v>41.74</v>
      </c>
      <c r="F20454" s="761"/>
    </row>
    <row r="20455" spans="1:6" customFormat="1" ht="24.75">
      <c r="A20455" s="514">
        <v>106047</v>
      </c>
      <c r="B20455" s="275" t="s">
        <v>0</v>
      </c>
      <c r="C20455" s="1329" t="s">
        <v>45099</v>
      </c>
      <c r="D20455" s="514" t="s">
        <v>28</v>
      </c>
      <c r="E20455" s="673">
        <v>73.5</v>
      </c>
      <c r="F20455" s="761"/>
    </row>
    <row r="20456" spans="1:6" customFormat="1">
      <c r="A20456" s="514">
        <v>106038</v>
      </c>
      <c r="B20456" s="275" t="s">
        <v>0</v>
      </c>
      <c r="C20456" s="1329" t="s">
        <v>45100</v>
      </c>
      <c r="D20456" s="514" t="s">
        <v>28</v>
      </c>
      <c r="E20456" s="673">
        <v>58.73</v>
      </c>
      <c r="F20456" s="761"/>
    </row>
    <row r="20457" spans="1:6" customFormat="1">
      <c r="A20457" s="514">
        <v>106039</v>
      </c>
      <c r="B20457" s="275" t="s">
        <v>0</v>
      </c>
      <c r="C20457" s="1329" t="s">
        <v>45101</v>
      </c>
      <c r="D20457" s="514" t="s">
        <v>28</v>
      </c>
      <c r="E20457" s="673">
        <v>77.900000000000006</v>
      </c>
      <c r="F20457" s="761"/>
    </row>
    <row r="20458" spans="1:6" customFormat="1" ht="24.75">
      <c r="A20458" s="514">
        <v>106040</v>
      </c>
      <c r="B20458" s="275" t="s">
        <v>0</v>
      </c>
      <c r="C20458" s="1329" t="s">
        <v>45102</v>
      </c>
      <c r="D20458" s="514" t="s">
        <v>28</v>
      </c>
      <c r="E20458" s="673">
        <v>84.87</v>
      </c>
      <c r="F20458" s="761"/>
    </row>
    <row r="20459" spans="1:6" customFormat="1" ht="24.75">
      <c r="A20459" s="514">
        <v>106041</v>
      </c>
      <c r="B20459" s="275" t="s">
        <v>0</v>
      </c>
      <c r="C20459" s="1329" t="s">
        <v>45103</v>
      </c>
      <c r="D20459" s="514" t="s">
        <v>28</v>
      </c>
      <c r="E20459" s="673">
        <v>154.88999999999999</v>
      </c>
      <c r="F20459" s="761"/>
    </row>
    <row r="20460" spans="1:6" customFormat="1">
      <c r="A20460" s="514">
        <v>97329</v>
      </c>
      <c r="B20460" s="275" t="s">
        <v>0</v>
      </c>
      <c r="C20460" s="1329" t="s">
        <v>45104</v>
      </c>
      <c r="D20460" s="514" t="s">
        <v>5</v>
      </c>
      <c r="E20460" s="673">
        <v>61.35</v>
      </c>
      <c r="F20460" s="761"/>
    </row>
    <row r="20461" spans="1:6" customFormat="1">
      <c r="A20461" s="514">
        <v>97327</v>
      </c>
      <c r="B20461" s="275" t="s">
        <v>0</v>
      </c>
      <c r="C20461" s="1329" t="s">
        <v>45105</v>
      </c>
      <c r="D20461" s="514" t="s">
        <v>5</v>
      </c>
      <c r="E20461" s="673">
        <v>28.64</v>
      </c>
      <c r="F20461" s="761"/>
    </row>
    <row r="20462" spans="1:6" customFormat="1">
      <c r="A20462" s="514">
        <v>106034</v>
      </c>
      <c r="B20462" s="275" t="s">
        <v>0</v>
      </c>
      <c r="C20462" s="1329" t="s">
        <v>45106</v>
      </c>
      <c r="D20462" s="514" t="s">
        <v>5</v>
      </c>
      <c r="E20462" s="673">
        <v>138.34</v>
      </c>
      <c r="F20462" s="761"/>
    </row>
    <row r="20463" spans="1:6" customFormat="1">
      <c r="A20463" s="514">
        <v>97328</v>
      </c>
      <c r="B20463" s="275" t="s">
        <v>0</v>
      </c>
      <c r="C20463" s="1329" t="s">
        <v>45107</v>
      </c>
      <c r="D20463" s="514" t="s">
        <v>5</v>
      </c>
      <c r="E20463" s="673">
        <v>48.01</v>
      </c>
      <c r="F20463" s="761"/>
    </row>
    <row r="20464" spans="1:6" customFormat="1">
      <c r="A20464" s="514">
        <v>97330</v>
      </c>
      <c r="B20464" s="275" t="s">
        <v>0</v>
      </c>
      <c r="C20464" s="1329" t="s">
        <v>45108</v>
      </c>
      <c r="D20464" s="514" t="s">
        <v>5</v>
      </c>
      <c r="E20464" s="673">
        <v>75.28</v>
      </c>
      <c r="F20464" s="761"/>
    </row>
    <row r="20465" spans="1:6" customFormat="1">
      <c r="A20465" s="514">
        <v>106035</v>
      </c>
      <c r="B20465" s="275" t="s">
        <v>0</v>
      </c>
      <c r="C20465" s="1329" t="s">
        <v>45109</v>
      </c>
      <c r="D20465" s="514" t="s">
        <v>5</v>
      </c>
      <c r="E20465" s="673">
        <v>0</v>
      </c>
      <c r="F20465" s="761"/>
    </row>
    <row r="20466" spans="1:6" customFormat="1" ht="24.75">
      <c r="A20466" s="514">
        <v>106036</v>
      </c>
      <c r="B20466" s="275" t="s">
        <v>0</v>
      </c>
      <c r="C20466" s="1329" t="s">
        <v>45110</v>
      </c>
      <c r="D20466" s="514" t="s">
        <v>5</v>
      </c>
      <c r="E20466" s="673">
        <v>0</v>
      </c>
      <c r="F20466" s="761"/>
    </row>
    <row r="20467" spans="1:6" customFormat="1" ht="24.75">
      <c r="A20467" s="514">
        <v>106037</v>
      </c>
      <c r="B20467" s="275" t="s">
        <v>0</v>
      </c>
      <c r="C20467" s="1329" t="s">
        <v>45111</v>
      </c>
      <c r="D20467" s="514" t="s">
        <v>5</v>
      </c>
      <c r="E20467" s="673">
        <v>0</v>
      </c>
      <c r="F20467" s="761"/>
    </row>
    <row r="20468" spans="1:6" customFormat="1" ht="24.75">
      <c r="A20468" s="514">
        <v>93085</v>
      </c>
      <c r="B20468" s="275" t="s">
        <v>0</v>
      </c>
      <c r="C20468" s="1329" t="s">
        <v>9964</v>
      </c>
      <c r="D20468" s="514" t="s">
        <v>28</v>
      </c>
      <c r="E20468" s="673">
        <v>16.489999999999998</v>
      </c>
      <c r="F20468" s="761"/>
    </row>
    <row r="20469" spans="1:6" customFormat="1" ht="24.75">
      <c r="A20469" s="514">
        <v>103892</v>
      </c>
      <c r="B20469" s="275" t="s">
        <v>0</v>
      </c>
      <c r="C20469" s="1329" t="s">
        <v>10147</v>
      </c>
      <c r="D20469" s="514" t="s">
        <v>28</v>
      </c>
      <c r="E20469" s="673">
        <v>17.62</v>
      </c>
      <c r="F20469" s="761"/>
    </row>
    <row r="20470" spans="1:6" customFormat="1" ht="24.75">
      <c r="A20470" s="514">
        <v>103823</v>
      </c>
      <c r="B20470" s="275" t="s">
        <v>0</v>
      </c>
      <c r="C20470" s="1329" t="s">
        <v>10094</v>
      </c>
      <c r="D20470" s="514" t="s">
        <v>28</v>
      </c>
      <c r="E20470" s="673">
        <v>19.86</v>
      </c>
      <c r="F20470" s="761"/>
    </row>
    <row r="20471" spans="1:6" customFormat="1" ht="24.75">
      <c r="A20471" s="514">
        <v>103856</v>
      </c>
      <c r="B20471" s="275" t="s">
        <v>0</v>
      </c>
      <c r="C20471" s="1329" t="s">
        <v>10117</v>
      </c>
      <c r="D20471" s="514" t="s">
        <v>28</v>
      </c>
      <c r="E20471" s="673">
        <v>17.62</v>
      </c>
      <c r="F20471" s="761"/>
    </row>
    <row r="20472" spans="1:6" customFormat="1" ht="24.75">
      <c r="A20472" s="514">
        <v>93108</v>
      </c>
      <c r="B20472" s="275" t="s">
        <v>0</v>
      </c>
      <c r="C20472" s="1329" t="s">
        <v>9985</v>
      </c>
      <c r="D20472" s="514" t="s">
        <v>28</v>
      </c>
      <c r="E20472" s="673">
        <v>14.79</v>
      </c>
      <c r="F20472" s="761"/>
    </row>
    <row r="20473" spans="1:6" customFormat="1" ht="24.75">
      <c r="A20473" s="514">
        <v>93091</v>
      </c>
      <c r="B20473" s="275" t="s">
        <v>0</v>
      </c>
      <c r="C20473" s="1329" t="s">
        <v>9970</v>
      </c>
      <c r="D20473" s="514" t="s">
        <v>28</v>
      </c>
      <c r="E20473" s="673">
        <v>18.07</v>
      </c>
      <c r="F20473" s="761"/>
    </row>
    <row r="20474" spans="1:6" customFormat="1" ht="24.75">
      <c r="A20474" s="514">
        <v>103900</v>
      </c>
      <c r="B20474" s="275" t="s">
        <v>0</v>
      </c>
      <c r="C20474" s="1329" t="s">
        <v>10155</v>
      </c>
      <c r="D20474" s="514" t="s">
        <v>28</v>
      </c>
      <c r="E20474" s="673">
        <v>22.72</v>
      </c>
      <c r="F20474" s="761"/>
    </row>
    <row r="20475" spans="1:6" customFormat="1" ht="24.75">
      <c r="A20475" s="514">
        <v>103831</v>
      </c>
      <c r="B20475" s="275" t="s">
        <v>0</v>
      </c>
      <c r="C20475" s="1329" t="s">
        <v>10099</v>
      </c>
      <c r="D20475" s="514" t="s">
        <v>28</v>
      </c>
      <c r="E20475" s="673">
        <v>29.63</v>
      </c>
      <c r="F20475" s="761"/>
    </row>
    <row r="20476" spans="1:6" customFormat="1" ht="24.75">
      <c r="A20476" s="514">
        <v>103864</v>
      </c>
      <c r="B20476" s="275" t="s">
        <v>0</v>
      </c>
      <c r="C20476" s="1329" t="s">
        <v>10125</v>
      </c>
      <c r="D20476" s="514" t="s">
        <v>28</v>
      </c>
      <c r="E20476" s="673">
        <v>24.03</v>
      </c>
      <c r="F20476" s="761"/>
    </row>
    <row r="20477" spans="1:6" customFormat="1" ht="24.75">
      <c r="A20477" s="514">
        <v>93133</v>
      </c>
      <c r="B20477" s="275" t="s">
        <v>0</v>
      </c>
      <c r="C20477" s="1329" t="s">
        <v>10002</v>
      </c>
      <c r="D20477" s="514" t="s">
        <v>28</v>
      </c>
      <c r="E20477" s="673">
        <v>21.29</v>
      </c>
      <c r="F20477" s="761"/>
    </row>
    <row r="20478" spans="1:6" customFormat="1" ht="24.75">
      <c r="A20478" s="514">
        <v>93057</v>
      </c>
      <c r="B20478" s="275" t="s">
        <v>0</v>
      </c>
      <c r="C20478" s="1329" t="s">
        <v>9937</v>
      </c>
      <c r="D20478" s="514" t="s">
        <v>28</v>
      </c>
      <c r="E20478" s="673">
        <v>15.08</v>
      </c>
      <c r="F20478" s="761"/>
    </row>
    <row r="20479" spans="1:6" customFormat="1" ht="24.75">
      <c r="A20479" s="514">
        <v>93062</v>
      </c>
      <c r="B20479" s="275" t="s">
        <v>0</v>
      </c>
      <c r="C20479" s="1329" t="s">
        <v>9942</v>
      </c>
      <c r="D20479" s="514" t="s">
        <v>28</v>
      </c>
      <c r="E20479" s="673">
        <v>28.89</v>
      </c>
      <c r="F20479" s="761"/>
    </row>
    <row r="20480" spans="1:6" customFormat="1" ht="24.75">
      <c r="A20480" s="514">
        <v>93065</v>
      </c>
      <c r="B20480" s="275" t="s">
        <v>0</v>
      </c>
      <c r="C20480" s="1329" t="s">
        <v>9945</v>
      </c>
      <c r="D20480" s="514" t="s">
        <v>28</v>
      </c>
      <c r="E20480" s="673">
        <v>47.13</v>
      </c>
      <c r="F20480" s="761"/>
    </row>
    <row r="20481" spans="1:6" customFormat="1" ht="24.75">
      <c r="A20481" s="514">
        <v>93068</v>
      </c>
      <c r="B20481" s="275" t="s">
        <v>0</v>
      </c>
      <c r="C20481" s="1329" t="s">
        <v>9948</v>
      </c>
      <c r="D20481" s="514" t="s">
        <v>28</v>
      </c>
      <c r="E20481" s="673">
        <v>66.33</v>
      </c>
      <c r="F20481" s="761"/>
    </row>
    <row r="20482" spans="1:6" customFormat="1" ht="24.75">
      <c r="A20482" s="514">
        <v>93071</v>
      </c>
      <c r="B20482" s="275" t="s">
        <v>0</v>
      </c>
      <c r="C20482" s="1329" t="s">
        <v>9951</v>
      </c>
      <c r="D20482" s="514" t="s">
        <v>28</v>
      </c>
      <c r="E20482" s="673">
        <v>180.49</v>
      </c>
      <c r="F20482" s="761"/>
    </row>
    <row r="20483" spans="1:6" customFormat="1" ht="24.75">
      <c r="A20483" s="514">
        <v>93081</v>
      </c>
      <c r="B20483" s="275" t="s">
        <v>0</v>
      </c>
      <c r="C20483" s="1329" t="s">
        <v>9960</v>
      </c>
      <c r="D20483" s="514" t="s">
        <v>28</v>
      </c>
      <c r="E20483" s="673">
        <v>20.010000000000002</v>
      </c>
      <c r="F20483" s="761"/>
    </row>
    <row r="20484" spans="1:6" customFormat="1" ht="24.75">
      <c r="A20484" s="514">
        <v>103887</v>
      </c>
      <c r="B20484" s="275" t="s">
        <v>0</v>
      </c>
      <c r="C20484" s="1329" t="s">
        <v>10142</v>
      </c>
      <c r="D20484" s="514" t="s">
        <v>28</v>
      </c>
      <c r="E20484" s="673">
        <v>21.77</v>
      </c>
      <c r="F20484" s="761"/>
    </row>
    <row r="20485" spans="1:6" customFormat="1" ht="24.75">
      <c r="A20485" s="514">
        <v>103818</v>
      </c>
      <c r="B20485" s="275" t="s">
        <v>0</v>
      </c>
      <c r="C20485" s="1329" t="s">
        <v>14042</v>
      </c>
      <c r="D20485" s="514" t="s">
        <v>28</v>
      </c>
      <c r="E20485" s="673">
        <v>21.76</v>
      </c>
      <c r="F20485" s="761"/>
    </row>
    <row r="20486" spans="1:6" customFormat="1" ht="24.75">
      <c r="A20486" s="514">
        <v>103851</v>
      </c>
      <c r="B20486" s="275" t="s">
        <v>0</v>
      </c>
      <c r="C20486" s="1329" t="s">
        <v>14049</v>
      </c>
      <c r="D20486" s="514" t="s">
        <v>28</v>
      </c>
      <c r="E20486" s="673">
        <v>21.48</v>
      </c>
      <c r="F20486" s="761"/>
    </row>
    <row r="20487" spans="1:6" customFormat="1" ht="24.75">
      <c r="A20487" s="514">
        <v>93104</v>
      </c>
      <c r="B20487" s="275" t="s">
        <v>0</v>
      </c>
      <c r="C20487" s="1329" t="s">
        <v>9981</v>
      </c>
      <c r="D20487" s="514" t="s">
        <v>28</v>
      </c>
      <c r="E20487" s="673">
        <v>20.100000000000001</v>
      </c>
      <c r="F20487" s="761"/>
    </row>
    <row r="20488" spans="1:6" customFormat="1" ht="24.75">
      <c r="A20488" s="514">
        <v>98602</v>
      </c>
      <c r="B20488" s="275" t="s">
        <v>0</v>
      </c>
      <c r="C20488" s="1329" t="s">
        <v>10079</v>
      </c>
      <c r="D20488" s="514" t="s">
        <v>28</v>
      </c>
      <c r="E20488" s="673">
        <v>19.420000000000002</v>
      </c>
      <c r="F20488" s="761"/>
    </row>
    <row r="20489" spans="1:6" customFormat="1" ht="24.75">
      <c r="A20489" s="514">
        <v>93087</v>
      </c>
      <c r="B20489" s="275" t="s">
        <v>0</v>
      </c>
      <c r="C20489" s="1329" t="s">
        <v>9966</v>
      </c>
      <c r="D20489" s="514" t="s">
        <v>28</v>
      </c>
      <c r="E20489" s="673">
        <v>20.97</v>
      </c>
      <c r="F20489" s="761"/>
    </row>
    <row r="20490" spans="1:6" customFormat="1" ht="24.75">
      <c r="A20490" s="514">
        <v>103893</v>
      </c>
      <c r="B20490" s="275" t="s">
        <v>0</v>
      </c>
      <c r="C20490" s="1329" t="s">
        <v>10148</v>
      </c>
      <c r="D20490" s="514" t="s">
        <v>28</v>
      </c>
      <c r="E20490" s="673">
        <v>23.13</v>
      </c>
      <c r="F20490" s="761"/>
    </row>
    <row r="20491" spans="1:6" customFormat="1" ht="24.75">
      <c r="A20491" s="514">
        <v>103824</v>
      </c>
      <c r="B20491" s="275" t="s">
        <v>0</v>
      </c>
      <c r="C20491" s="1329" t="s">
        <v>14043</v>
      </c>
      <c r="D20491" s="514" t="s">
        <v>28</v>
      </c>
      <c r="E20491" s="673">
        <v>25.54</v>
      </c>
      <c r="F20491" s="761"/>
    </row>
    <row r="20492" spans="1:6" customFormat="1" ht="24.75">
      <c r="A20492" s="514">
        <v>103857</v>
      </c>
      <c r="B20492" s="275" t="s">
        <v>0</v>
      </c>
      <c r="C20492" s="1329" t="s">
        <v>10118</v>
      </c>
      <c r="D20492" s="514" t="s">
        <v>28</v>
      </c>
      <c r="E20492" s="673">
        <v>23.46</v>
      </c>
      <c r="F20492" s="761"/>
    </row>
    <row r="20493" spans="1:6" customFormat="1" ht="24.75">
      <c r="A20493" s="514">
        <v>93110</v>
      </c>
      <c r="B20493" s="275" t="s">
        <v>0</v>
      </c>
      <c r="C20493" s="1329" t="s">
        <v>9987</v>
      </c>
      <c r="D20493" s="514" t="s">
        <v>28</v>
      </c>
      <c r="E20493" s="673">
        <v>22.13</v>
      </c>
      <c r="F20493" s="761"/>
    </row>
    <row r="20494" spans="1:6" customFormat="1" ht="24.75">
      <c r="A20494" s="514">
        <v>93054</v>
      </c>
      <c r="B20494" s="275" t="s">
        <v>0</v>
      </c>
      <c r="C20494" s="1329" t="s">
        <v>9934</v>
      </c>
      <c r="D20494" s="514" t="s">
        <v>28</v>
      </c>
      <c r="E20494" s="673">
        <v>24.09</v>
      </c>
      <c r="F20494" s="761"/>
    </row>
    <row r="20495" spans="1:6" customFormat="1" ht="24.75">
      <c r="A20495" s="514">
        <v>93088</v>
      </c>
      <c r="B20495" s="275" t="s">
        <v>0</v>
      </c>
      <c r="C20495" s="1329" t="s">
        <v>9967</v>
      </c>
      <c r="D20495" s="514" t="s">
        <v>28</v>
      </c>
      <c r="E20495" s="673">
        <v>25.97</v>
      </c>
      <c r="F20495" s="761"/>
    </row>
    <row r="20496" spans="1:6" customFormat="1" ht="24.75">
      <c r="A20496" s="514">
        <v>103894</v>
      </c>
      <c r="B20496" s="275" t="s">
        <v>0</v>
      </c>
      <c r="C20496" s="1329" t="s">
        <v>10149</v>
      </c>
      <c r="D20496" s="514" t="s">
        <v>28</v>
      </c>
      <c r="E20496" s="673">
        <v>27.8</v>
      </c>
      <c r="F20496" s="761"/>
    </row>
    <row r="20497" spans="1:6" customFormat="1" ht="24.75">
      <c r="A20497" s="514">
        <v>103825</v>
      </c>
      <c r="B20497" s="275" t="s">
        <v>0</v>
      </c>
      <c r="C20497" s="1329" t="s">
        <v>14044</v>
      </c>
      <c r="D20497" s="514" t="s">
        <v>28</v>
      </c>
      <c r="E20497" s="673">
        <v>30.21</v>
      </c>
      <c r="F20497" s="761"/>
    </row>
    <row r="20498" spans="1:6" customFormat="1" ht="24.75">
      <c r="A20498" s="514">
        <v>103858</v>
      </c>
      <c r="B20498" s="275" t="s">
        <v>0</v>
      </c>
      <c r="C20498" s="1329" t="s">
        <v>10119</v>
      </c>
      <c r="D20498" s="514" t="s">
        <v>28</v>
      </c>
      <c r="E20498" s="673">
        <v>28.12</v>
      </c>
      <c r="F20498" s="761"/>
    </row>
    <row r="20499" spans="1:6" customFormat="1" ht="24.75">
      <c r="A20499" s="514">
        <v>93111</v>
      </c>
      <c r="B20499" s="275" t="s">
        <v>0</v>
      </c>
      <c r="C20499" s="1329" t="s">
        <v>9988</v>
      </c>
      <c r="D20499" s="514" t="s">
        <v>28</v>
      </c>
      <c r="E20499" s="673">
        <v>26.79</v>
      </c>
      <c r="F20499" s="761"/>
    </row>
    <row r="20500" spans="1:6" customFormat="1" ht="24.75">
      <c r="A20500" s="514">
        <v>93059</v>
      </c>
      <c r="B20500" s="275" t="s">
        <v>0</v>
      </c>
      <c r="C20500" s="1329" t="s">
        <v>9939</v>
      </c>
      <c r="D20500" s="514" t="s">
        <v>28</v>
      </c>
      <c r="E20500" s="673">
        <v>31.35</v>
      </c>
      <c r="F20500" s="761"/>
    </row>
    <row r="20501" spans="1:6" customFormat="1" ht="24.75">
      <c r="A20501" s="514">
        <v>93093</v>
      </c>
      <c r="B20501" s="275" t="s">
        <v>0</v>
      </c>
      <c r="C20501" s="1329" t="s">
        <v>9972</v>
      </c>
      <c r="D20501" s="514" t="s">
        <v>28</v>
      </c>
      <c r="E20501" s="673">
        <v>32.78</v>
      </c>
      <c r="F20501" s="761"/>
    </row>
    <row r="20502" spans="1:6" customFormat="1" ht="24.75">
      <c r="A20502" s="514">
        <v>103899</v>
      </c>
      <c r="B20502" s="275" t="s">
        <v>0</v>
      </c>
      <c r="C20502" s="1329" t="s">
        <v>10154</v>
      </c>
      <c r="D20502" s="514" t="s">
        <v>28</v>
      </c>
      <c r="E20502" s="673">
        <v>35.28</v>
      </c>
      <c r="F20502" s="761"/>
    </row>
    <row r="20503" spans="1:6" customFormat="1" ht="24.75">
      <c r="A20503" s="514">
        <v>103830</v>
      </c>
      <c r="B20503" s="275" t="s">
        <v>0</v>
      </c>
      <c r="C20503" s="1329" t="s">
        <v>14045</v>
      </c>
      <c r="D20503" s="514" t="s">
        <v>28</v>
      </c>
      <c r="E20503" s="673">
        <v>39.53</v>
      </c>
      <c r="F20503" s="761"/>
    </row>
    <row r="20504" spans="1:6" customFormat="1" ht="24.75">
      <c r="A20504" s="514">
        <v>103863</v>
      </c>
      <c r="B20504" s="275" t="s">
        <v>0</v>
      </c>
      <c r="C20504" s="1329" t="s">
        <v>10124</v>
      </c>
      <c r="D20504" s="514" t="s">
        <v>28</v>
      </c>
      <c r="E20504" s="673">
        <v>36.11</v>
      </c>
      <c r="F20504" s="761"/>
    </row>
    <row r="20505" spans="1:6" customFormat="1" ht="24.75">
      <c r="A20505" s="514">
        <v>93114</v>
      </c>
      <c r="B20505" s="275" t="s">
        <v>0</v>
      </c>
      <c r="C20505" s="1329" t="s">
        <v>9990</v>
      </c>
      <c r="D20505" s="514" t="s">
        <v>28</v>
      </c>
      <c r="E20505" s="673">
        <v>34.840000000000003</v>
      </c>
      <c r="F20505" s="761"/>
    </row>
    <row r="20506" spans="1:6" customFormat="1" ht="24.75">
      <c r="A20506" s="514">
        <v>93075</v>
      </c>
      <c r="B20506" s="275" t="s">
        <v>0</v>
      </c>
      <c r="C20506" s="1329" t="s">
        <v>9954</v>
      </c>
      <c r="D20506" s="514" t="s">
        <v>28</v>
      </c>
      <c r="E20506" s="673">
        <v>21.27</v>
      </c>
      <c r="F20506" s="761"/>
    </row>
    <row r="20507" spans="1:6" customFormat="1" ht="24.75">
      <c r="A20507" s="514">
        <v>103876</v>
      </c>
      <c r="B20507" s="275" t="s">
        <v>0</v>
      </c>
      <c r="C20507" s="1329" t="s">
        <v>10131</v>
      </c>
      <c r="D20507" s="514" t="s">
        <v>28</v>
      </c>
      <c r="E20507" s="673">
        <v>23.92</v>
      </c>
      <c r="F20507" s="761"/>
    </row>
    <row r="20508" spans="1:6" customFormat="1" ht="24.75">
      <c r="A20508" s="514">
        <v>103807</v>
      </c>
      <c r="B20508" s="275" t="s">
        <v>0</v>
      </c>
      <c r="C20508" s="1329" t="s">
        <v>14039</v>
      </c>
      <c r="D20508" s="514" t="s">
        <v>28</v>
      </c>
      <c r="E20508" s="673">
        <v>23.88</v>
      </c>
      <c r="F20508" s="761"/>
    </row>
    <row r="20509" spans="1:6" customFormat="1" ht="24.75">
      <c r="A20509" s="514">
        <v>103840</v>
      </c>
      <c r="B20509" s="275" t="s">
        <v>0</v>
      </c>
      <c r="C20509" s="1329" t="s">
        <v>14046</v>
      </c>
      <c r="D20509" s="514" t="s">
        <v>28</v>
      </c>
      <c r="E20509" s="673">
        <v>23.48</v>
      </c>
      <c r="F20509" s="761"/>
    </row>
    <row r="20510" spans="1:6" customFormat="1" ht="24.75">
      <c r="A20510" s="514">
        <v>93098</v>
      </c>
      <c r="B20510" s="275" t="s">
        <v>0</v>
      </c>
      <c r="C20510" s="1329" t="s">
        <v>9975</v>
      </c>
      <c r="D20510" s="514" t="s">
        <v>28</v>
      </c>
      <c r="E20510" s="673">
        <v>21.42</v>
      </c>
      <c r="F20510" s="761"/>
    </row>
    <row r="20511" spans="1:6" customFormat="1" ht="24.75">
      <c r="A20511" s="514">
        <v>93120</v>
      </c>
      <c r="B20511" s="275" t="s">
        <v>0</v>
      </c>
      <c r="C20511" s="1329" t="s">
        <v>9996</v>
      </c>
      <c r="D20511" s="514" t="s">
        <v>28</v>
      </c>
      <c r="E20511" s="673">
        <v>27.69</v>
      </c>
      <c r="F20511" s="761"/>
    </row>
    <row r="20512" spans="1:6" customFormat="1" ht="24.75">
      <c r="A20512" s="514">
        <v>93077</v>
      </c>
      <c r="B20512" s="275" t="s">
        <v>0</v>
      </c>
      <c r="C20512" s="1329" t="s">
        <v>9956</v>
      </c>
      <c r="D20512" s="514" t="s">
        <v>28</v>
      </c>
      <c r="E20512" s="673">
        <v>30</v>
      </c>
      <c r="F20512" s="761"/>
    </row>
    <row r="20513" spans="1:6" customFormat="1" ht="24.75">
      <c r="A20513" s="514">
        <v>103879</v>
      </c>
      <c r="B20513" s="275" t="s">
        <v>0</v>
      </c>
      <c r="C20513" s="1329" t="s">
        <v>10134</v>
      </c>
      <c r="D20513" s="514" t="s">
        <v>28</v>
      </c>
      <c r="E20513" s="673">
        <v>33.229999999999997</v>
      </c>
      <c r="F20513" s="761"/>
    </row>
    <row r="20514" spans="1:6" customFormat="1" ht="24.75">
      <c r="A20514" s="514">
        <v>103810</v>
      </c>
      <c r="B20514" s="275" t="s">
        <v>0</v>
      </c>
      <c r="C20514" s="1329" t="s">
        <v>14040</v>
      </c>
      <c r="D20514" s="514" t="s">
        <v>28</v>
      </c>
      <c r="E20514" s="673">
        <v>36.799999999999997</v>
      </c>
      <c r="F20514" s="761"/>
    </row>
    <row r="20515" spans="1:6" customFormat="1" ht="24.75">
      <c r="A20515" s="514">
        <v>103843</v>
      </c>
      <c r="B20515" s="275" t="s">
        <v>0</v>
      </c>
      <c r="C20515" s="1329" t="s">
        <v>14047</v>
      </c>
      <c r="D20515" s="514" t="s">
        <v>28</v>
      </c>
      <c r="E20515" s="673">
        <v>33.68</v>
      </c>
      <c r="F20515" s="761"/>
    </row>
    <row r="20516" spans="1:6" customFormat="1" ht="24.75">
      <c r="A20516" s="514">
        <v>93100</v>
      </c>
      <c r="B20516" s="275" t="s">
        <v>0</v>
      </c>
      <c r="C20516" s="1329" t="s">
        <v>9977</v>
      </c>
      <c r="D20516" s="514" t="s">
        <v>28</v>
      </c>
      <c r="E20516" s="673">
        <v>31.72</v>
      </c>
      <c r="F20516" s="761"/>
    </row>
    <row r="20517" spans="1:6" customFormat="1" ht="24.75">
      <c r="A20517" s="514">
        <v>93121</v>
      </c>
      <c r="B20517" s="275" t="s">
        <v>0</v>
      </c>
      <c r="C20517" s="1329" t="s">
        <v>9997</v>
      </c>
      <c r="D20517" s="514" t="s">
        <v>28</v>
      </c>
      <c r="E20517" s="673">
        <v>31.44</v>
      </c>
      <c r="F20517" s="761"/>
    </row>
    <row r="20518" spans="1:6" customFormat="1" ht="24.75">
      <c r="A20518" s="514">
        <v>93078</v>
      </c>
      <c r="B20518" s="275" t="s">
        <v>0</v>
      </c>
      <c r="C20518" s="1329" t="s">
        <v>9957</v>
      </c>
      <c r="D20518" s="514" t="s">
        <v>28</v>
      </c>
      <c r="E20518" s="673">
        <v>33.75</v>
      </c>
      <c r="F20518" s="761"/>
    </row>
    <row r="20519" spans="1:6" customFormat="1" ht="24.75">
      <c r="A20519" s="514">
        <v>103880</v>
      </c>
      <c r="B20519" s="275" t="s">
        <v>0</v>
      </c>
      <c r="C20519" s="1329" t="s">
        <v>10135</v>
      </c>
      <c r="D20519" s="514" t="s">
        <v>28</v>
      </c>
      <c r="E20519" s="673">
        <v>36.99</v>
      </c>
      <c r="F20519" s="761"/>
    </row>
    <row r="20520" spans="1:6" customFormat="1" ht="24.75">
      <c r="A20520" s="514">
        <v>103811</v>
      </c>
      <c r="B20520" s="275" t="s">
        <v>0</v>
      </c>
      <c r="C20520" s="1329" t="s">
        <v>14041</v>
      </c>
      <c r="D20520" s="514" t="s">
        <v>28</v>
      </c>
      <c r="E20520" s="673">
        <v>40.56</v>
      </c>
      <c r="F20520" s="761"/>
    </row>
    <row r="20521" spans="1:6" customFormat="1" ht="24.75">
      <c r="A20521" s="514">
        <v>103844</v>
      </c>
      <c r="B20521" s="275" t="s">
        <v>0</v>
      </c>
      <c r="C20521" s="1329" t="s">
        <v>14048</v>
      </c>
      <c r="D20521" s="514" t="s">
        <v>28</v>
      </c>
      <c r="E20521" s="673">
        <v>37.450000000000003</v>
      </c>
      <c r="F20521" s="761"/>
    </row>
    <row r="20522" spans="1:6" customFormat="1" ht="24.75">
      <c r="A20522" s="514">
        <v>93101</v>
      </c>
      <c r="B20522" s="275" t="s">
        <v>0</v>
      </c>
      <c r="C20522" s="1329" t="s">
        <v>9978</v>
      </c>
      <c r="D20522" s="514" t="s">
        <v>28</v>
      </c>
      <c r="E20522" s="673">
        <v>35.479999999999997</v>
      </c>
      <c r="F20522" s="761"/>
    </row>
    <row r="20523" spans="1:6" customFormat="1">
      <c r="A20523" s="514">
        <v>92311</v>
      </c>
      <c r="B20523" s="275" t="s">
        <v>0</v>
      </c>
      <c r="C20523" s="1329" t="s">
        <v>25551</v>
      </c>
      <c r="D20523" s="514" t="s">
        <v>28</v>
      </c>
      <c r="E20523" s="673">
        <v>14.18</v>
      </c>
      <c r="F20523" s="761"/>
    </row>
    <row r="20524" spans="1:6" customFormat="1" ht="24.75">
      <c r="A20524" s="514">
        <v>103874</v>
      </c>
      <c r="B20524" s="275" t="s">
        <v>0</v>
      </c>
      <c r="C20524" s="1329" t="s">
        <v>10129</v>
      </c>
      <c r="D20524" s="514" t="s">
        <v>28</v>
      </c>
      <c r="E20524" s="673">
        <v>19.98</v>
      </c>
      <c r="F20524" s="761"/>
    </row>
    <row r="20525" spans="1:6" customFormat="1" ht="24.75">
      <c r="A20525" s="514">
        <v>103805</v>
      </c>
      <c r="B20525" s="275" t="s">
        <v>0</v>
      </c>
      <c r="C20525" s="1329" t="s">
        <v>10080</v>
      </c>
      <c r="D20525" s="514" t="s">
        <v>28</v>
      </c>
      <c r="E20525" s="673">
        <v>19.91</v>
      </c>
      <c r="F20525" s="761"/>
    </row>
    <row r="20526" spans="1:6" customFormat="1" ht="24.75">
      <c r="A20526" s="514">
        <v>103838</v>
      </c>
      <c r="B20526" s="275" t="s">
        <v>0</v>
      </c>
      <c r="C20526" s="1329" t="s">
        <v>10103</v>
      </c>
      <c r="D20526" s="514" t="s">
        <v>28</v>
      </c>
      <c r="E20526" s="673">
        <v>19.11</v>
      </c>
      <c r="F20526" s="761"/>
    </row>
    <row r="20527" spans="1:6" customFormat="1" ht="24.75">
      <c r="A20527" s="514">
        <v>92326</v>
      </c>
      <c r="B20527" s="275" t="s">
        <v>0</v>
      </c>
      <c r="C20527" s="1329" t="s">
        <v>9923</v>
      </c>
      <c r="D20527" s="514" t="s">
        <v>28</v>
      </c>
      <c r="E20527" s="673">
        <v>14.98</v>
      </c>
      <c r="F20527" s="761"/>
    </row>
    <row r="20528" spans="1:6" customFormat="1">
      <c r="A20528" s="514">
        <v>92287</v>
      </c>
      <c r="B20528" s="275" t="s">
        <v>0</v>
      </c>
      <c r="C20528" s="1329" t="s">
        <v>9897</v>
      </c>
      <c r="D20528" s="514" t="s">
        <v>28</v>
      </c>
      <c r="E20528" s="673">
        <v>18.89</v>
      </c>
      <c r="F20528" s="761"/>
    </row>
    <row r="20529" spans="1:6" customFormat="1" ht="24.75">
      <c r="A20529" s="514">
        <v>92312</v>
      </c>
      <c r="B20529" s="275" t="s">
        <v>0</v>
      </c>
      <c r="C20529" s="1329" t="s">
        <v>9915</v>
      </c>
      <c r="D20529" s="514" t="s">
        <v>28</v>
      </c>
      <c r="E20529" s="673">
        <v>23.52</v>
      </c>
      <c r="F20529" s="761"/>
    </row>
    <row r="20530" spans="1:6" customFormat="1" ht="24.75">
      <c r="A20530" s="514">
        <v>103877</v>
      </c>
      <c r="B20530" s="275" t="s">
        <v>0</v>
      </c>
      <c r="C20530" s="1329" t="s">
        <v>10132</v>
      </c>
      <c r="D20530" s="514" t="s">
        <v>28</v>
      </c>
      <c r="E20530" s="673">
        <v>29.97</v>
      </c>
      <c r="F20530" s="761"/>
    </row>
    <row r="20531" spans="1:6" customFormat="1" ht="24.75">
      <c r="A20531" s="514">
        <v>103808</v>
      </c>
      <c r="B20531" s="275" t="s">
        <v>0</v>
      </c>
      <c r="C20531" s="1329" t="s">
        <v>10082</v>
      </c>
      <c r="D20531" s="514" t="s">
        <v>28</v>
      </c>
      <c r="E20531" s="673">
        <v>37.130000000000003</v>
      </c>
      <c r="F20531" s="761"/>
    </row>
    <row r="20532" spans="1:6" customFormat="1" ht="24.75">
      <c r="A20532" s="514">
        <v>103841</v>
      </c>
      <c r="B20532" s="275" t="s">
        <v>0</v>
      </c>
      <c r="C20532" s="1329" t="s">
        <v>10105</v>
      </c>
      <c r="D20532" s="514" t="s">
        <v>28</v>
      </c>
      <c r="E20532" s="673">
        <v>30.9</v>
      </c>
      <c r="F20532" s="761"/>
    </row>
    <row r="20533" spans="1:6" customFormat="1" ht="24.75">
      <c r="A20533" s="514">
        <v>92327</v>
      </c>
      <c r="B20533" s="275" t="s">
        <v>0</v>
      </c>
      <c r="C20533" s="1329" t="s">
        <v>9924</v>
      </c>
      <c r="D20533" s="514" t="s">
        <v>28</v>
      </c>
      <c r="E20533" s="673">
        <v>26.95</v>
      </c>
      <c r="F20533" s="761"/>
    </row>
    <row r="20534" spans="1:6" customFormat="1">
      <c r="A20534" s="514">
        <v>92288</v>
      </c>
      <c r="B20534" s="275" t="s">
        <v>0</v>
      </c>
      <c r="C20534" s="1329" t="s">
        <v>9898</v>
      </c>
      <c r="D20534" s="514" t="s">
        <v>28</v>
      </c>
      <c r="E20534" s="673">
        <v>29.74</v>
      </c>
      <c r="F20534" s="761"/>
    </row>
    <row r="20535" spans="1:6" customFormat="1" ht="24.75">
      <c r="A20535" s="514">
        <v>92313</v>
      </c>
      <c r="B20535" s="275" t="s">
        <v>0</v>
      </c>
      <c r="C20535" s="1329" t="s">
        <v>9916</v>
      </c>
      <c r="D20535" s="514" t="s">
        <v>28</v>
      </c>
      <c r="E20535" s="673">
        <v>34.020000000000003</v>
      </c>
      <c r="F20535" s="761"/>
    </row>
    <row r="20536" spans="1:6" customFormat="1" ht="24.75">
      <c r="A20536" s="514">
        <v>103881</v>
      </c>
      <c r="B20536" s="275" t="s">
        <v>0</v>
      </c>
      <c r="C20536" s="1329" t="s">
        <v>10136</v>
      </c>
      <c r="D20536" s="514" t="s">
        <v>28</v>
      </c>
      <c r="E20536" s="673">
        <v>41.49</v>
      </c>
      <c r="F20536" s="761"/>
    </row>
    <row r="20537" spans="1:6" customFormat="1" ht="24.75">
      <c r="A20537" s="514">
        <v>103812</v>
      </c>
      <c r="B20537" s="275" t="s">
        <v>0</v>
      </c>
      <c r="C20537" s="1329" t="s">
        <v>10084</v>
      </c>
      <c r="D20537" s="514" t="s">
        <v>28</v>
      </c>
      <c r="E20537" s="673">
        <v>54.82</v>
      </c>
      <c r="F20537" s="761"/>
    </row>
    <row r="20538" spans="1:6" customFormat="1" ht="24.75">
      <c r="A20538" s="514">
        <v>103845</v>
      </c>
      <c r="B20538" s="275" t="s">
        <v>0</v>
      </c>
      <c r="C20538" s="1329" t="s">
        <v>10107</v>
      </c>
      <c r="D20538" s="514" t="s">
        <v>28</v>
      </c>
      <c r="E20538" s="673">
        <v>43.93</v>
      </c>
      <c r="F20538" s="761"/>
    </row>
    <row r="20539" spans="1:6" customFormat="1" ht="24.75">
      <c r="A20539" s="514">
        <v>92328</v>
      </c>
      <c r="B20539" s="275" t="s">
        <v>0</v>
      </c>
      <c r="C20539" s="1329" t="s">
        <v>9925</v>
      </c>
      <c r="D20539" s="514" t="s">
        <v>28</v>
      </c>
      <c r="E20539" s="673">
        <v>40.130000000000003</v>
      </c>
      <c r="F20539" s="761"/>
    </row>
    <row r="20540" spans="1:6" customFormat="1">
      <c r="A20540" s="514">
        <v>92289</v>
      </c>
      <c r="B20540" s="275" t="s">
        <v>0</v>
      </c>
      <c r="C20540" s="1329" t="s">
        <v>9899</v>
      </c>
      <c r="D20540" s="514" t="s">
        <v>28</v>
      </c>
      <c r="E20540" s="673">
        <v>52.59</v>
      </c>
      <c r="F20540" s="761"/>
    </row>
    <row r="20541" spans="1:6" customFormat="1">
      <c r="A20541" s="514">
        <v>92290</v>
      </c>
      <c r="B20541" s="275" t="s">
        <v>0</v>
      </c>
      <c r="C20541" s="1329" t="s">
        <v>9900</v>
      </c>
      <c r="D20541" s="514" t="s">
        <v>28</v>
      </c>
      <c r="E20541" s="673">
        <v>79.599999999999994</v>
      </c>
      <c r="F20541" s="761"/>
    </row>
    <row r="20542" spans="1:6" customFormat="1">
      <c r="A20542" s="514">
        <v>92291</v>
      </c>
      <c r="B20542" s="275" t="s">
        <v>0</v>
      </c>
      <c r="C20542" s="1329" t="s">
        <v>9901</v>
      </c>
      <c r="D20542" s="514" t="s">
        <v>28</v>
      </c>
      <c r="E20542" s="673">
        <v>123.22</v>
      </c>
      <c r="F20542" s="761"/>
    </row>
    <row r="20543" spans="1:6" customFormat="1">
      <c r="A20543" s="514">
        <v>92292</v>
      </c>
      <c r="B20543" s="275" t="s">
        <v>0</v>
      </c>
      <c r="C20543" s="1329" t="s">
        <v>9902</v>
      </c>
      <c r="D20543" s="514" t="s">
        <v>28</v>
      </c>
      <c r="E20543" s="673">
        <v>380.93</v>
      </c>
      <c r="F20543" s="761"/>
    </row>
    <row r="20544" spans="1:6" customFormat="1" ht="24.75">
      <c r="A20544" s="514">
        <v>93082</v>
      </c>
      <c r="B20544" s="275" t="s">
        <v>0</v>
      </c>
      <c r="C20544" s="1329" t="s">
        <v>9961</v>
      </c>
      <c r="D20544" s="514" t="s">
        <v>28</v>
      </c>
      <c r="E20544" s="673">
        <v>25.86</v>
      </c>
      <c r="F20544" s="761"/>
    </row>
    <row r="20545" spans="1:6" customFormat="1" ht="24.75">
      <c r="A20545" s="514">
        <v>103885</v>
      </c>
      <c r="B20545" s="275" t="s">
        <v>0</v>
      </c>
      <c r="C20545" s="1329" t="s">
        <v>10140</v>
      </c>
      <c r="D20545" s="514" t="s">
        <v>28</v>
      </c>
      <c r="E20545" s="673">
        <v>29.4</v>
      </c>
      <c r="F20545" s="761"/>
    </row>
    <row r="20546" spans="1:6" customFormat="1" ht="24.75">
      <c r="A20546" s="514">
        <v>103816</v>
      </c>
      <c r="B20546" s="275" t="s">
        <v>0</v>
      </c>
      <c r="C20546" s="1329" t="s">
        <v>10088</v>
      </c>
      <c r="D20546" s="514" t="s">
        <v>28</v>
      </c>
      <c r="E20546" s="673">
        <v>29.37</v>
      </c>
      <c r="F20546" s="761"/>
    </row>
    <row r="20547" spans="1:6" customFormat="1" ht="24.75">
      <c r="A20547" s="514">
        <v>103849</v>
      </c>
      <c r="B20547" s="275" t="s">
        <v>0</v>
      </c>
      <c r="C20547" s="1329" t="s">
        <v>10111</v>
      </c>
      <c r="D20547" s="514" t="s">
        <v>28</v>
      </c>
      <c r="E20547" s="673">
        <v>28.84</v>
      </c>
      <c r="F20547" s="761"/>
    </row>
    <row r="20548" spans="1:6" customFormat="1" ht="24.75">
      <c r="A20548" s="514">
        <v>93105</v>
      </c>
      <c r="B20548" s="275" t="s">
        <v>0</v>
      </c>
      <c r="C20548" s="1329" t="s">
        <v>9982</v>
      </c>
      <c r="D20548" s="514" t="s">
        <v>28</v>
      </c>
      <c r="E20548" s="673">
        <v>26.07</v>
      </c>
      <c r="F20548" s="761"/>
    </row>
    <row r="20549" spans="1:6" customFormat="1" ht="24.75">
      <c r="A20549" s="514">
        <v>93055</v>
      </c>
      <c r="B20549" s="275" t="s">
        <v>0</v>
      </c>
      <c r="C20549" s="1329" t="s">
        <v>9935</v>
      </c>
      <c r="D20549" s="514" t="s">
        <v>28</v>
      </c>
      <c r="E20549" s="673">
        <v>47.99</v>
      </c>
      <c r="F20549" s="761"/>
    </row>
    <row r="20550" spans="1:6" customFormat="1" ht="24.75">
      <c r="A20550" s="514">
        <v>93089</v>
      </c>
      <c r="B20550" s="275" t="s">
        <v>0</v>
      </c>
      <c r="C20550" s="1329" t="s">
        <v>9968</v>
      </c>
      <c r="D20550" s="514" t="s">
        <v>28</v>
      </c>
      <c r="E20550" s="673">
        <v>51.09</v>
      </c>
      <c r="F20550" s="761"/>
    </row>
    <row r="20551" spans="1:6" customFormat="1" ht="24.75">
      <c r="A20551" s="514">
        <v>103891</v>
      </c>
      <c r="B20551" s="275" t="s">
        <v>0</v>
      </c>
      <c r="C20551" s="1329" t="s">
        <v>10146</v>
      </c>
      <c r="D20551" s="514" t="s">
        <v>28</v>
      </c>
      <c r="E20551" s="673">
        <v>55.4</v>
      </c>
      <c r="F20551" s="761"/>
    </row>
    <row r="20552" spans="1:6" customFormat="1" ht="24.75">
      <c r="A20552" s="514">
        <v>103822</v>
      </c>
      <c r="B20552" s="275" t="s">
        <v>0</v>
      </c>
      <c r="C20552" s="1329" t="s">
        <v>10093</v>
      </c>
      <c r="D20552" s="514" t="s">
        <v>28</v>
      </c>
      <c r="E20552" s="673">
        <v>60.23</v>
      </c>
      <c r="F20552" s="761"/>
    </row>
    <row r="20553" spans="1:6" customFormat="1" ht="24.75">
      <c r="A20553" s="514">
        <v>103855</v>
      </c>
      <c r="B20553" s="275" t="s">
        <v>0</v>
      </c>
      <c r="C20553" s="1329" t="s">
        <v>10116</v>
      </c>
      <c r="D20553" s="514" t="s">
        <v>28</v>
      </c>
      <c r="E20553" s="673">
        <v>56.06</v>
      </c>
      <c r="F20553" s="761"/>
    </row>
    <row r="20554" spans="1:6" customFormat="1" ht="24.75">
      <c r="A20554" s="514">
        <v>93112</v>
      </c>
      <c r="B20554" s="275" t="s">
        <v>0</v>
      </c>
      <c r="C20554" s="1329" t="s">
        <v>9989</v>
      </c>
      <c r="D20554" s="514" t="s">
        <v>28</v>
      </c>
      <c r="E20554" s="673">
        <v>53.4</v>
      </c>
      <c r="F20554" s="761"/>
    </row>
    <row r="20555" spans="1:6" customFormat="1" ht="24.75">
      <c r="A20555" s="514">
        <v>93060</v>
      </c>
      <c r="B20555" s="275" t="s">
        <v>0</v>
      </c>
      <c r="C20555" s="1329" t="s">
        <v>9940</v>
      </c>
      <c r="D20555" s="514" t="s">
        <v>28</v>
      </c>
      <c r="E20555" s="673">
        <v>84.03</v>
      </c>
      <c r="F20555" s="761"/>
    </row>
    <row r="20556" spans="1:6" customFormat="1" ht="24.75">
      <c r="A20556" s="514">
        <v>93094</v>
      </c>
      <c r="B20556" s="275" t="s">
        <v>0</v>
      </c>
      <c r="C20556" s="1329" t="s">
        <v>9973</v>
      </c>
      <c r="D20556" s="514" t="s">
        <v>28</v>
      </c>
      <c r="E20556" s="673">
        <v>86.89</v>
      </c>
      <c r="F20556" s="761"/>
    </row>
    <row r="20557" spans="1:6" customFormat="1" ht="24.75">
      <c r="A20557" s="514">
        <v>103897</v>
      </c>
      <c r="B20557" s="275" t="s">
        <v>0</v>
      </c>
      <c r="C20557" s="1329" t="s">
        <v>10152</v>
      </c>
      <c r="D20557" s="514" t="s">
        <v>28</v>
      </c>
      <c r="E20557" s="673">
        <v>91.87</v>
      </c>
      <c r="F20557" s="761"/>
    </row>
    <row r="20558" spans="1:6" customFormat="1" ht="24.75">
      <c r="A20558" s="514">
        <v>103828</v>
      </c>
      <c r="B20558" s="275" t="s">
        <v>0</v>
      </c>
      <c r="C20558" s="1329" t="s">
        <v>10097</v>
      </c>
      <c r="D20558" s="514" t="s">
        <v>28</v>
      </c>
      <c r="E20558" s="673">
        <v>100.34</v>
      </c>
      <c r="F20558" s="761"/>
    </row>
    <row r="20559" spans="1:6" customFormat="1" ht="24.75">
      <c r="A20559" s="514">
        <v>103861</v>
      </c>
      <c r="B20559" s="275" t="s">
        <v>0</v>
      </c>
      <c r="C20559" s="1329" t="s">
        <v>10122</v>
      </c>
      <c r="D20559" s="514" t="s">
        <v>28</v>
      </c>
      <c r="E20559" s="673">
        <v>93.55</v>
      </c>
      <c r="F20559" s="761"/>
    </row>
    <row r="20560" spans="1:6" customFormat="1" ht="24.75">
      <c r="A20560" s="514">
        <v>93115</v>
      </c>
      <c r="B20560" s="275" t="s">
        <v>0</v>
      </c>
      <c r="C20560" s="1329" t="s">
        <v>9991</v>
      </c>
      <c r="D20560" s="514" t="s">
        <v>28</v>
      </c>
      <c r="E20560" s="673">
        <v>91</v>
      </c>
      <c r="F20560" s="761"/>
    </row>
    <row r="20561" spans="1:6" customFormat="1" ht="24.75">
      <c r="A20561" s="514">
        <v>93074</v>
      </c>
      <c r="B20561" s="275" t="s">
        <v>0</v>
      </c>
      <c r="C20561" s="1329" t="s">
        <v>9953</v>
      </c>
      <c r="D20561" s="514" t="s">
        <v>28</v>
      </c>
      <c r="E20561" s="673">
        <v>14.66</v>
      </c>
      <c r="F20561" s="761"/>
    </row>
    <row r="20562" spans="1:6" customFormat="1" ht="24.75">
      <c r="A20562" s="514">
        <v>103875</v>
      </c>
      <c r="B20562" s="275" t="s">
        <v>0</v>
      </c>
      <c r="C20562" s="1329" t="s">
        <v>10130</v>
      </c>
      <c r="D20562" s="514" t="s">
        <v>28</v>
      </c>
      <c r="E20562" s="673">
        <v>19.95</v>
      </c>
      <c r="F20562" s="761"/>
    </row>
    <row r="20563" spans="1:6" customFormat="1" ht="24.75">
      <c r="A20563" s="514">
        <v>103806</v>
      </c>
      <c r="B20563" s="275" t="s">
        <v>0</v>
      </c>
      <c r="C20563" s="1329" t="s">
        <v>10081</v>
      </c>
      <c r="D20563" s="514" t="s">
        <v>28</v>
      </c>
      <c r="E20563" s="673">
        <v>19.88</v>
      </c>
      <c r="F20563" s="761"/>
    </row>
    <row r="20564" spans="1:6" customFormat="1" ht="24.75">
      <c r="A20564" s="514">
        <v>103839</v>
      </c>
      <c r="B20564" s="275" t="s">
        <v>0</v>
      </c>
      <c r="C20564" s="1329" t="s">
        <v>10104</v>
      </c>
      <c r="D20564" s="514" t="s">
        <v>28</v>
      </c>
      <c r="E20564" s="673">
        <v>19.079999999999998</v>
      </c>
      <c r="F20564" s="761"/>
    </row>
    <row r="20565" spans="1:6" customFormat="1" ht="24.75">
      <c r="A20565" s="514">
        <v>93097</v>
      </c>
      <c r="B20565" s="275" t="s">
        <v>0</v>
      </c>
      <c r="C20565" s="1329" t="s">
        <v>9974</v>
      </c>
      <c r="D20565" s="514" t="s">
        <v>28</v>
      </c>
      <c r="E20565" s="673">
        <v>14.96</v>
      </c>
      <c r="F20565" s="761"/>
    </row>
    <row r="20566" spans="1:6" customFormat="1" ht="24.75">
      <c r="A20566" s="514">
        <v>93119</v>
      </c>
      <c r="B20566" s="275" t="s">
        <v>0</v>
      </c>
      <c r="C20566" s="1329" t="s">
        <v>9995</v>
      </c>
      <c r="D20566" s="514" t="s">
        <v>28</v>
      </c>
      <c r="E20566" s="673">
        <v>18.579999999999998</v>
      </c>
      <c r="F20566" s="761"/>
    </row>
    <row r="20567" spans="1:6" customFormat="1" ht="24.75">
      <c r="A20567" s="514">
        <v>93076</v>
      </c>
      <c r="B20567" s="275" t="s">
        <v>0</v>
      </c>
      <c r="C20567" s="1329" t="s">
        <v>9955</v>
      </c>
      <c r="D20567" s="514" t="s">
        <v>28</v>
      </c>
      <c r="E20567" s="673">
        <v>23.21</v>
      </c>
      <c r="F20567" s="761"/>
    </row>
    <row r="20568" spans="1:6" customFormat="1" ht="24.75">
      <c r="A20568" s="514">
        <v>103878</v>
      </c>
      <c r="B20568" s="275" t="s">
        <v>0</v>
      </c>
      <c r="C20568" s="1329" t="s">
        <v>10133</v>
      </c>
      <c r="D20568" s="514" t="s">
        <v>28</v>
      </c>
      <c r="E20568" s="673">
        <v>29.66</v>
      </c>
      <c r="F20568" s="761"/>
    </row>
    <row r="20569" spans="1:6" customFormat="1" ht="24.75">
      <c r="A20569" s="514">
        <v>103809</v>
      </c>
      <c r="B20569" s="275" t="s">
        <v>0</v>
      </c>
      <c r="C20569" s="1329" t="s">
        <v>10083</v>
      </c>
      <c r="D20569" s="514" t="s">
        <v>28</v>
      </c>
      <c r="E20569" s="673">
        <v>36.82</v>
      </c>
      <c r="F20569" s="761"/>
    </row>
    <row r="20570" spans="1:6" customFormat="1" ht="24.75">
      <c r="A20570" s="514">
        <v>103842</v>
      </c>
      <c r="B20570" s="275" t="s">
        <v>0</v>
      </c>
      <c r="C20570" s="1329" t="s">
        <v>10106</v>
      </c>
      <c r="D20570" s="514" t="s">
        <v>28</v>
      </c>
      <c r="E20570" s="673">
        <v>30.59</v>
      </c>
      <c r="F20570" s="761"/>
    </row>
    <row r="20571" spans="1:6" customFormat="1" ht="24.75">
      <c r="A20571" s="514">
        <v>93099</v>
      </c>
      <c r="B20571" s="275" t="s">
        <v>0</v>
      </c>
      <c r="C20571" s="1329" t="s">
        <v>9976</v>
      </c>
      <c r="D20571" s="514" t="s">
        <v>28</v>
      </c>
      <c r="E20571" s="673">
        <v>26.64</v>
      </c>
      <c r="F20571" s="761"/>
    </row>
    <row r="20572" spans="1:6" customFormat="1" ht="24.75">
      <c r="A20572" s="514">
        <v>93122</v>
      </c>
      <c r="B20572" s="275" t="s">
        <v>0</v>
      </c>
      <c r="C20572" s="1329" t="s">
        <v>9998</v>
      </c>
      <c r="D20572" s="514" t="s">
        <v>28</v>
      </c>
      <c r="E20572" s="673">
        <v>27.86</v>
      </c>
      <c r="F20572" s="761"/>
    </row>
    <row r="20573" spans="1:6" customFormat="1" ht="24.75">
      <c r="A20573" s="514">
        <v>93079</v>
      </c>
      <c r="B20573" s="275" t="s">
        <v>0</v>
      </c>
      <c r="C20573" s="1329" t="s">
        <v>9958</v>
      </c>
      <c r="D20573" s="514" t="s">
        <v>28</v>
      </c>
      <c r="E20573" s="673">
        <v>32.14</v>
      </c>
      <c r="F20573" s="761"/>
    </row>
    <row r="20574" spans="1:6" customFormat="1" ht="24.75">
      <c r="A20574" s="514">
        <v>103882</v>
      </c>
      <c r="B20574" s="275" t="s">
        <v>0</v>
      </c>
      <c r="C20574" s="1329" t="s">
        <v>10137</v>
      </c>
      <c r="D20574" s="514" t="s">
        <v>28</v>
      </c>
      <c r="E20574" s="673">
        <v>39.61</v>
      </c>
      <c r="F20574" s="761"/>
    </row>
    <row r="20575" spans="1:6" customFormat="1" ht="24.75">
      <c r="A20575" s="514">
        <v>103813</v>
      </c>
      <c r="B20575" s="275" t="s">
        <v>0</v>
      </c>
      <c r="C20575" s="1329" t="s">
        <v>10085</v>
      </c>
      <c r="D20575" s="514" t="s">
        <v>28</v>
      </c>
      <c r="E20575" s="673">
        <v>52.94</v>
      </c>
      <c r="F20575" s="761"/>
    </row>
    <row r="20576" spans="1:6" customFormat="1" ht="24.75">
      <c r="A20576" s="514">
        <v>103846</v>
      </c>
      <c r="B20576" s="275" t="s">
        <v>0</v>
      </c>
      <c r="C20576" s="1329" t="s">
        <v>10108</v>
      </c>
      <c r="D20576" s="514" t="s">
        <v>28</v>
      </c>
      <c r="E20576" s="673">
        <v>42.05</v>
      </c>
      <c r="F20576" s="761"/>
    </row>
    <row r="20577" spans="1:6" customFormat="1" ht="24.75">
      <c r="A20577" s="514">
        <v>93102</v>
      </c>
      <c r="B20577" s="275" t="s">
        <v>0</v>
      </c>
      <c r="C20577" s="1329" t="s">
        <v>9979</v>
      </c>
      <c r="D20577" s="514" t="s">
        <v>28</v>
      </c>
      <c r="E20577" s="673">
        <v>38.25</v>
      </c>
      <c r="F20577" s="761"/>
    </row>
    <row r="20578" spans="1:6" customFormat="1" ht="24.75">
      <c r="A20578" s="514">
        <v>93123</v>
      </c>
      <c r="B20578" s="275" t="s">
        <v>0</v>
      </c>
      <c r="C20578" s="1329" t="s">
        <v>25552</v>
      </c>
      <c r="D20578" s="514" t="s">
        <v>28</v>
      </c>
      <c r="E20578" s="673">
        <v>61.83</v>
      </c>
      <c r="F20578" s="761"/>
    </row>
    <row r="20579" spans="1:6" customFormat="1" ht="24.75">
      <c r="A20579" s="514">
        <v>93124</v>
      </c>
      <c r="B20579" s="275" t="s">
        <v>0</v>
      </c>
      <c r="C20579" s="1329" t="s">
        <v>9999</v>
      </c>
      <c r="D20579" s="514" t="s">
        <v>28</v>
      </c>
      <c r="E20579" s="673">
        <v>96.95</v>
      </c>
      <c r="F20579" s="761"/>
    </row>
    <row r="20580" spans="1:6" customFormat="1" ht="24.75">
      <c r="A20580" s="514">
        <v>93125</v>
      </c>
      <c r="B20580" s="275" t="s">
        <v>0</v>
      </c>
      <c r="C20580" s="1329" t="s">
        <v>10000</v>
      </c>
      <c r="D20580" s="514" t="s">
        <v>28</v>
      </c>
      <c r="E20580" s="673">
        <v>142.44</v>
      </c>
      <c r="F20580" s="761"/>
    </row>
    <row r="20581" spans="1:6" customFormat="1" ht="24.75">
      <c r="A20581" s="514">
        <v>93126</v>
      </c>
      <c r="B20581" s="275" t="s">
        <v>0</v>
      </c>
      <c r="C20581" s="1329" t="s">
        <v>10001</v>
      </c>
      <c r="D20581" s="514" t="s">
        <v>28</v>
      </c>
      <c r="E20581" s="673">
        <v>314.10000000000002</v>
      </c>
      <c r="F20581" s="761"/>
    </row>
    <row r="20582" spans="1:6" customFormat="1">
      <c r="A20582" s="514">
        <v>93063</v>
      </c>
      <c r="B20582" s="275" t="s">
        <v>0</v>
      </c>
      <c r="C20582" s="1329" t="s">
        <v>9943</v>
      </c>
      <c r="D20582" s="514" t="s">
        <v>28</v>
      </c>
      <c r="E20582" s="673">
        <v>697.49</v>
      </c>
      <c r="F20582" s="761"/>
    </row>
    <row r="20583" spans="1:6" customFormat="1">
      <c r="A20583" s="514">
        <v>93066</v>
      </c>
      <c r="B20583" s="275" t="s">
        <v>0</v>
      </c>
      <c r="C20583" s="1329" t="s">
        <v>9946</v>
      </c>
      <c r="D20583" s="514" t="s">
        <v>28</v>
      </c>
      <c r="E20583" s="673">
        <v>875.31</v>
      </c>
      <c r="F20583" s="761"/>
    </row>
    <row r="20584" spans="1:6" customFormat="1">
      <c r="A20584" s="514">
        <v>93069</v>
      </c>
      <c r="B20584" s="275" t="s">
        <v>0</v>
      </c>
      <c r="C20584" s="1329" t="s">
        <v>9949</v>
      </c>
      <c r="D20584" s="514" t="s">
        <v>28</v>
      </c>
      <c r="E20584" s="673">
        <v>1213.27</v>
      </c>
      <c r="F20584" s="761"/>
    </row>
    <row r="20585" spans="1:6" customFormat="1">
      <c r="A20585" s="514">
        <v>93072</v>
      </c>
      <c r="B20585" s="275" t="s">
        <v>0</v>
      </c>
      <c r="C20585" s="1329" t="s">
        <v>9952</v>
      </c>
      <c r="D20585" s="514" t="s">
        <v>28</v>
      </c>
      <c r="E20585" s="673">
        <v>1601.16</v>
      </c>
      <c r="F20585" s="761"/>
    </row>
    <row r="20586" spans="1:6" customFormat="1" ht="24.75">
      <c r="A20586" s="514">
        <v>93083</v>
      </c>
      <c r="B20586" s="275" t="s">
        <v>0</v>
      </c>
      <c r="C20586" s="1329" t="s">
        <v>9962</v>
      </c>
      <c r="D20586" s="514" t="s">
        <v>28</v>
      </c>
      <c r="E20586" s="673">
        <v>479.19</v>
      </c>
      <c r="F20586" s="761"/>
    </row>
    <row r="20587" spans="1:6" customFormat="1" ht="24.75">
      <c r="A20587" s="514">
        <v>103886</v>
      </c>
      <c r="B20587" s="275" t="s">
        <v>0</v>
      </c>
      <c r="C20587" s="1329" t="s">
        <v>10141</v>
      </c>
      <c r="D20587" s="514" t="s">
        <v>28</v>
      </c>
      <c r="E20587" s="673">
        <v>482.73</v>
      </c>
      <c r="F20587" s="761"/>
    </row>
    <row r="20588" spans="1:6" customFormat="1" ht="24.75">
      <c r="A20588" s="514">
        <v>103817</v>
      </c>
      <c r="B20588" s="275" t="s">
        <v>0</v>
      </c>
      <c r="C20588" s="1329" t="s">
        <v>10089</v>
      </c>
      <c r="D20588" s="514" t="s">
        <v>28</v>
      </c>
      <c r="E20588" s="673">
        <v>482.7</v>
      </c>
      <c r="F20588" s="761"/>
    </row>
    <row r="20589" spans="1:6" customFormat="1">
      <c r="A20589" s="514">
        <v>103850</v>
      </c>
      <c r="B20589" s="275" t="s">
        <v>0</v>
      </c>
      <c r="C20589" s="1329" t="s">
        <v>10112</v>
      </c>
      <c r="D20589" s="514" t="s">
        <v>28</v>
      </c>
      <c r="E20589" s="673">
        <v>482.17</v>
      </c>
      <c r="F20589" s="761"/>
    </row>
    <row r="20590" spans="1:6" customFormat="1" ht="24.75">
      <c r="A20590" s="514">
        <v>93106</v>
      </c>
      <c r="B20590" s="275" t="s">
        <v>0</v>
      </c>
      <c r="C20590" s="1329" t="s">
        <v>9983</v>
      </c>
      <c r="D20590" s="514" t="s">
        <v>28</v>
      </c>
      <c r="E20590" s="673">
        <v>479.4</v>
      </c>
      <c r="F20590" s="761"/>
    </row>
    <row r="20591" spans="1:6" customFormat="1">
      <c r="A20591" s="514">
        <v>93052</v>
      </c>
      <c r="B20591" s="275" t="s">
        <v>0</v>
      </c>
      <c r="C20591" s="1329" t="s">
        <v>9933</v>
      </c>
      <c r="D20591" s="514" t="s">
        <v>28</v>
      </c>
      <c r="E20591" s="673">
        <v>553.22</v>
      </c>
      <c r="F20591" s="761"/>
    </row>
    <row r="20592" spans="1:6" customFormat="1" ht="24.75">
      <c r="A20592" s="514">
        <v>93086</v>
      </c>
      <c r="B20592" s="275" t="s">
        <v>0</v>
      </c>
      <c r="C20592" s="1329" t="s">
        <v>9965</v>
      </c>
      <c r="D20592" s="514" t="s">
        <v>28</v>
      </c>
      <c r="E20592" s="673">
        <v>556.32000000000005</v>
      </c>
      <c r="F20592" s="761"/>
    </row>
    <row r="20593" spans="1:6" customFormat="1" ht="24.75">
      <c r="A20593" s="514">
        <v>103890</v>
      </c>
      <c r="B20593" s="275" t="s">
        <v>0</v>
      </c>
      <c r="C20593" s="1329" t="s">
        <v>10145</v>
      </c>
      <c r="D20593" s="514" t="s">
        <v>28</v>
      </c>
      <c r="E20593" s="673">
        <v>560.63</v>
      </c>
      <c r="F20593" s="761"/>
    </row>
    <row r="20594" spans="1:6" customFormat="1" ht="24.75">
      <c r="A20594" s="514">
        <v>103821</v>
      </c>
      <c r="B20594" s="275" t="s">
        <v>0</v>
      </c>
      <c r="C20594" s="1329" t="s">
        <v>10092</v>
      </c>
      <c r="D20594" s="514" t="s">
        <v>28</v>
      </c>
      <c r="E20594" s="673">
        <v>565.46</v>
      </c>
      <c r="F20594" s="761"/>
    </row>
    <row r="20595" spans="1:6" customFormat="1">
      <c r="A20595" s="514">
        <v>103854</v>
      </c>
      <c r="B20595" s="275" t="s">
        <v>0</v>
      </c>
      <c r="C20595" s="1329" t="s">
        <v>10115</v>
      </c>
      <c r="D20595" s="514" t="s">
        <v>28</v>
      </c>
      <c r="E20595" s="673">
        <v>561.29</v>
      </c>
      <c r="F20595" s="761"/>
    </row>
    <row r="20596" spans="1:6" customFormat="1" ht="24.75">
      <c r="A20596" s="514">
        <v>93109</v>
      </c>
      <c r="B20596" s="275" t="s">
        <v>0</v>
      </c>
      <c r="C20596" s="1329" t="s">
        <v>9986</v>
      </c>
      <c r="D20596" s="514" t="s">
        <v>28</v>
      </c>
      <c r="E20596" s="673">
        <v>558.63</v>
      </c>
      <c r="F20596" s="761"/>
    </row>
    <row r="20597" spans="1:6" customFormat="1">
      <c r="A20597" s="514">
        <v>93058</v>
      </c>
      <c r="B20597" s="275" t="s">
        <v>0</v>
      </c>
      <c r="C20597" s="1329" t="s">
        <v>9938</v>
      </c>
      <c r="D20597" s="514" t="s">
        <v>28</v>
      </c>
      <c r="E20597" s="673">
        <v>608.66</v>
      </c>
      <c r="F20597" s="761"/>
    </row>
    <row r="20598" spans="1:6" customFormat="1" ht="24.75">
      <c r="A20598" s="514">
        <v>93092</v>
      </c>
      <c r="B20598" s="275" t="s">
        <v>0</v>
      </c>
      <c r="C20598" s="1329" t="s">
        <v>9971</v>
      </c>
      <c r="D20598" s="514" t="s">
        <v>28</v>
      </c>
      <c r="E20598" s="673">
        <v>611.52</v>
      </c>
      <c r="F20598" s="761"/>
    </row>
    <row r="20599" spans="1:6" customFormat="1" ht="24.75">
      <c r="A20599" s="514">
        <v>103898</v>
      </c>
      <c r="B20599" s="275" t="s">
        <v>0</v>
      </c>
      <c r="C20599" s="1329" t="s">
        <v>10153</v>
      </c>
      <c r="D20599" s="514" t="s">
        <v>28</v>
      </c>
      <c r="E20599" s="673">
        <v>616.5</v>
      </c>
      <c r="F20599" s="761"/>
    </row>
    <row r="20600" spans="1:6" customFormat="1" ht="24.75">
      <c r="A20600" s="514">
        <v>103829</v>
      </c>
      <c r="B20600" s="275" t="s">
        <v>0</v>
      </c>
      <c r="C20600" s="1329" t="s">
        <v>10098</v>
      </c>
      <c r="D20600" s="514" t="s">
        <v>28</v>
      </c>
      <c r="E20600" s="673">
        <v>624.97</v>
      </c>
      <c r="F20600" s="761"/>
    </row>
    <row r="20601" spans="1:6" customFormat="1">
      <c r="A20601" s="514">
        <v>103862</v>
      </c>
      <c r="B20601" s="275" t="s">
        <v>0</v>
      </c>
      <c r="C20601" s="1329" t="s">
        <v>10123</v>
      </c>
      <c r="D20601" s="514" t="s">
        <v>28</v>
      </c>
      <c r="E20601" s="673">
        <v>618.17999999999995</v>
      </c>
      <c r="F20601" s="761"/>
    </row>
    <row r="20602" spans="1:6" customFormat="1" ht="24.75">
      <c r="A20602" s="514">
        <v>93116</v>
      </c>
      <c r="B20602" s="275" t="s">
        <v>0</v>
      </c>
      <c r="C20602" s="1329" t="s">
        <v>9992</v>
      </c>
      <c r="D20602" s="514" t="s">
        <v>28</v>
      </c>
      <c r="E20602" s="673">
        <v>615.63</v>
      </c>
      <c r="F20602" s="761"/>
    </row>
    <row r="20603" spans="1:6" customFormat="1">
      <c r="A20603" s="514">
        <v>92314</v>
      </c>
      <c r="B20603" s="275" t="s">
        <v>0</v>
      </c>
      <c r="C20603" s="1329" t="s">
        <v>9917</v>
      </c>
      <c r="D20603" s="514" t="s">
        <v>28</v>
      </c>
      <c r="E20603" s="673">
        <v>9.52</v>
      </c>
      <c r="F20603" s="761"/>
    </row>
    <row r="20604" spans="1:6" customFormat="1">
      <c r="A20604" s="514">
        <v>103883</v>
      </c>
      <c r="B20604" s="275" t="s">
        <v>0</v>
      </c>
      <c r="C20604" s="1329" t="s">
        <v>10138</v>
      </c>
      <c r="D20604" s="514" t="s">
        <v>28</v>
      </c>
      <c r="E20604" s="673">
        <v>13.06</v>
      </c>
      <c r="F20604" s="761"/>
    </row>
    <row r="20605" spans="1:6" customFormat="1">
      <c r="A20605" s="514">
        <v>103814</v>
      </c>
      <c r="B20605" s="275" t="s">
        <v>0</v>
      </c>
      <c r="C20605" s="1329" t="s">
        <v>10086</v>
      </c>
      <c r="D20605" s="514" t="s">
        <v>28</v>
      </c>
      <c r="E20605" s="673">
        <v>13.03</v>
      </c>
      <c r="F20605" s="761"/>
    </row>
    <row r="20606" spans="1:6" customFormat="1">
      <c r="A20606" s="514">
        <v>103847</v>
      </c>
      <c r="B20606" s="275" t="s">
        <v>0</v>
      </c>
      <c r="C20606" s="1329" t="s">
        <v>10109</v>
      </c>
      <c r="D20606" s="514" t="s">
        <v>28</v>
      </c>
      <c r="E20606" s="673">
        <v>12.5</v>
      </c>
      <c r="F20606" s="761"/>
    </row>
    <row r="20607" spans="1:6" customFormat="1">
      <c r="A20607" s="514">
        <v>92329</v>
      </c>
      <c r="B20607" s="275" t="s">
        <v>0</v>
      </c>
      <c r="C20607" s="1329" t="s">
        <v>9926</v>
      </c>
      <c r="D20607" s="514" t="s">
        <v>28</v>
      </c>
      <c r="E20607" s="673">
        <v>9.73</v>
      </c>
      <c r="F20607" s="761"/>
    </row>
    <row r="20608" spans="1:6" customFormat="1">
      <c r="A20608" s="514">
        <v>92293</v>
      </c>
      <c r="B20608" s="275" t="s">
        <v>0</v>
      </c>
      <c r="C20608" s="1329" t="s">
        <v>9903</v>
      </c>
      <c r="D20608" s="514" t="s">
        <v>28</v>
      </c>
      <c r="E20608" s="673">
        <v>10.75</v>
      </c>
      <c r="F20608" s="761"/>
    </row>
    <row r="20609" spans="1:6" customFormat="1">
      <c r="A20609" s="514">
        <v>92315</v>
      </c>
      <c r="B20609" s="275" t="s">
        <v>0</v>
      </c>
      <c r="C20609" s="1329" t="s">
        <v>9918</v>
      </c>
      <c r="D20609" s="514" t="s">
        <v>28</v>
      </c>
      <c r="E20609" s="673">
        <v>13.85</v>
      </c>
      <c r="F20609" s="761"/>
    </row>
    <row r="20610" spans="1:6" customFormat="1">
      <c r="A20610" s="514">
        <v>103888</v>
      </c>
      <c r="B20610" s="275" t="s">
        <v>0</v>
      </c>
      <c r="C20610" s="1329" t="s">
        <v>10143</v>
      </c>
      <c r="D20610" s="514" t="s">
        <v>28</v>
      </c>
      <c r="E20610" s="673">
        <v>18.16</v>
      </c>
      <c r="F20610" s="761"/>
    </row>
    <row r="20611" spans="1:6" customFormat="1">
      <c r="A20611" s="514">
        <v>103819</v>
      </c>
      <c r="B20611" s="275" t="s">
        <v>0</v>
      </c>
      <c r="C20611" s="1329" t="s">
        <v>10090</v>
      </c>
      <c r="D20611" s="514" t="s">
        <v>28</v>
      </c>
      <c r="E20611" s="673">
        <v>22.99</v>
      </c>
      <c r="F20611" s="761"/>
    </row>
    <row r="20612" spans="1:6" customFormat="1">
      <c r="A20612" s="514">
        <v>103852</v>
      </c>
      <c r="B20612" s="275" t="s">
        <v>0</v>
      </c>
      <c r="C20612" s="1329" t="s">
        <v>10113</v>
      </c>
      <c r="D20612" s="514" t="s">
        <v>28</v>
      </c>
      <c r="E20612" s="673">
        <v>18.82</v>
      </c>
      <c r="F20612" s="761"/>
    </row>
    <row r="20613" spans="1:6" customFormat="1">
      <c r="A20613" s="514">
        <v>92330</v>
      </c>
      <c r="B20613" s="275" t="s">
        <v>0</v>
      </c>
      <c r="C20613" s="1329" t="s">
        <v>9927</v>
      </c>
      <c r="D20613" s="514" t="s">
        <v>28</v>
      </c>
      <c r="E20613" s="673">
        <v>16.16</v>
      </c>
      <c r="F20613" s="761"/>
    </row>
    <row r="20614" spans="1:6" customFormat="1">
      <c r="A20614" s="514">
        <v>92294</v>
      </c>
      <c r="B20614" s="275" t="s">
        <v>0</v>
      </c>
      <c r="C20614" s="1329" t="s">
        <v>9904</v>
      </c>
      <c r="D20614" s="514" t="s">
        <v>28</v>
      </c>
      <c r="E20614" s="673">
        <v>18.149999999999999</v>
      </c>
      <c r="F20614" s="761"/>
    </row>
    <row r="20615" spans="1:6" customFormat="1">
      <c r="A20615" s="514">
        <v>92316</v>
      </c>
      <c r="B20615" s="275" t="s">
        <v>0</v>
      </c>
      <c r="C20615" s="1329" t="s">
        <v>9919</v>
      </c>
      <c r="D20615" s="514" t="s">
        <v>28</v>
      </c>
      <c r="E20615" s="673">
        <v>21.01</v>
      </c>
      <c r="F20615" s="761"/>
    </row>
    <row r="20616" spans="1:6" customFormat="1">
      <c r="A20616" s="514">
        <v>103895</v>
      </c>
      <c r="B20616" s="275" t="s">
        <v>0</v>
      </c>
      <c r="C20616" s="1329" t="s">
        <v>10150</v>
      </c>
      <c r="D20616" s="514" t="s">
        <v>28</v>
      </c>
      <c r="E20616" s="673">
        <v>25.99</v>
      </c>
      <c r="F20616" s="761"/>
    </row>
    <row r="20617" spans="1:6" customFormat="1">
      <c r="A20617" s="514">
        <v>103826</v>
      </c>
      <c r="B20617" s="275" t="s">
        <v>0</v>
      </c>
      <c r="C20617" s="1329" t="s">
        <v>10095</v>
      </c>
      <c r="D20617" s="514" t="s">
        <v>28</v>
      </c>
      <c r="E20617" s="673">
        <v>34.46</v>
      </c>
      <c r="F20617" s="761"/>
    </row>
    <row r="20618" spans="1:6" customFormat="1">
      <c r="A20618" s="514">
        <v>103859</v>
      </c>
      <c r="B20618" s="275" t="s">
        <v>0</v>
      </c>
      <c r="C20618" s="1329" t="s">
        <v>10120</v>
      </c>
      <c r="D20618" s="514" t="s">
        <v>28</v>
      </c>
      <c r="E20618" s="673">
        <v>27.67</v>
      </c>
      <c r="F20618" s="761"/>
    </row>
    <row r="20619" spans="1:6" customFormat="1">
      <c r="A20619" s="514">
        <v>92331</v>
      </c>
      <c r="B20619" s="275" t="s">
        <v>0</v>
      </c>
      <c r="C20619" s="1329" t="s">
        <v>9928</v>
      </c>
      <c r="D20619" s="514" t="s">
        <v>28</v>
      </c>
      <c r="E20619" s="673">
        <v>25.12</v>
      </c>
      <c r="F20619" s="761"/>
    </row>
    <row r="20620" spans="1:6" customFormat="1">
      <c r="A20620" s="514">
        <v>92295</v>
      </c>
      <c r="B20620" s="275" t="s">
        <v>0</v>
      </c>
      <c r="C20620" s="1329" t="s">
        <v>9905</v>
      </c>
      <c r="D20620" s="514" t="s">
        <v>28</v>
      </c>
      <c r="E20620" s="673">
        <v>34.11</v>
      </c>
      <c r="F20620" s="761"/>
    </row>
    <row r="20621" spans="1:6" customFormat="1">
      <c r="A20621" s="514">
        <v>92296</v>
      </c>
      <c r="B20621" s="275" t="s">
        <v>0</v>
      </c>
      <c r="C20621" s="1329" t="s">
        <v>9906</v>
      </c>
      <c r="D20621" s="514" t="s">
        <v>28</v>
      </c>
      <c r="E20621" s="673">
        <v>45.18</v>
      </c>
      <c r="F20621" s="761"/>
    </row>
    <row r="20622" spans="1:6" customFormat="1">
      <c r="A20622" s="514">
        <v>92297</v>
      </c>
      <c r="B20622" s="275" t="s">
        <v>0</v>
      </c>
      <c r="C20622" s="1329" t="s">
        <v>9907</v>
      </c>
      <c r="D20622" s="514" t="s">
        <v>28</v>
      </c>
      <c r="E20622" s="673">
        <v>70.03</v>
      </c>
      <c r="F20622" s="761"/>
    </row>
    <row r="20623" spans="1:6" customFormat="1">
      <c r="A20623" s="514">
        <v>92298</v>
      </c>
      <c r="B20623" s="275" t="s">
        <v>0</v>
      </c>
      <c r="C20623" s="1329" t="s">
        <v>9908</v>
      </c>
      <c r="D20623" s="514" t="s">
        <v>28</v>
      </c>
      <c r="E20623" s="673">
        <v>196.33</v>
      </c>
      <c r="F20623" s="761"/>
    </row>
    <row r="20624" spans="1:6" customFormat="1" ht="24.75">
      <c r="A20624" s="514">
        <v>93080</v>
      </c>
      <c r="B20624" s="275" t="s">
        <v>0</v>
      </c>
      <c r="C20624" s="1329" t="s">
        <v>9959</v>
      </c>
      <c r="D20624" s="514" t="s">
        <v>28</v>
      </c>
      <c r="E20624" s="673">
        <v>9.5500000000000007</v>
      </c>
      <c r="F20624" s="761"/>
    </row>
    <row r="20625" spans="1:6" customFormat="1" ht="24.75">
      <c r="A20625" s="514">
        <v>103884</v>
      </c>
      <c r="B20625" s="275" t="s">
        <v>0</v>
      </c>
      <c r="C20625" s="1329" t="s">
        <v>10139</v>
      </c>
      <c r="D20625" s="514" t="s">
        <v>28</v>
      </c>
      <c r="E20625" s="673">
        <v>13.09</v>
      </c>
      <c r="F20625" s="761"/>
    </row>
    <row r="20626" spans="1:6" customFormat="1">
      <c r="A20626" s="514">
        <v>103815</v>
      </c>
      <c r="B20626" s="275" t="s">
        <v>0</v>
      </c>
      <c r="C20626" s="1329" t="s">
        <v>10087</v>
      </c>
      <c r="D20626" s="514" t="s">
        <v>28</v>
      </c>
      <c r="E20626" s="673">
        <v>13.06</v>
      </c>
      <c r="F20626" s="761"/>
    </row>
    <row r="20627" spans="1:6" customFormat="1">
      <c r="A20627" s="514">
        <v>103848</v>
      </c>
      <c r="B20627" s="275" t="s">
        <v>0</v>
      </c>
      <c r="C20627" s="1329" t="s">
        <v>10110</v>
      </c>
      <c r="D20627" s="514" t="s">
        <v>28</v>
      </c>
      <c r="E20627" s="673">
        <v>12.53</v>
      </c>
      <c r="F20627" s="761"/>
    </row>
    <row r="20628" spans="1:6" customFormat="1" ht="24.75">
      <c r="A20628" s="514">
        <v>93103</v>
      </c>
      <c r="B20628" s="275" t="s">
        <v>0</v>
      </c>
      <c r="C20628" s="1329" t="s">
        <v>9980</v>
      </c>
      <c r="D20628" s="514" t="s">
        <v>28</v>
      </c>
      <c r="E20628" s="673">
        <v>9.76</v>
      </c>
      <c r="F20628" s="761"/>
    </row>
    <row r="20629" spans="1:6" customFormat="1">
      <c r="A20629" s="514">
        <v>93050</v>
      </c>
      <c r="B20629" s="275" t="s">
        <v>0</v>
      </c>
      <c r="C20629" s="1329" t="s">
        <v>9932</v>
      </c>
      <c r="D20629" s="514" t="s">
        <v>28</v>
      </c>
      <c r="E20629" s="673">
        <v>12.15</v>
      </c>
      <c r="F20629" s="761"/>
    </row>
    <row r="20630" spans="1:6" customFormat="1" ht="24.75">
      <c r="A20630" s="514">
        <v>93084</v>
      </c>
      <c r="B20630" s="275" t="s">
        <v>0</v>
      </c>
      <c r="C20630" s="1329" t="s">
        <v>9963</v>
      </c>
      <c r="D20630" s="514" t="s">
        <v>28</v>
      </c>
      <c r="E20630" s="673">
        <v>15.25</v>
      </c>
      <c r="F20630" s="761"/>
    </row>
    <row r="20631" spans="1:6" customFormat="1" ht="24.75">
      <c r="A20631" s="514">
        <v>103889</v>
      </c>
      <c r="B20631" s="275" t="s">
        <v>0</v>
      </c>
      <c r="C20631" s="1329" t="s">
        <v>10144</v>
      </c>
      <c r="D20631" s="514" t="s">
        <v>28</v>
      </c>
      <c r="E20631" s="673">
        <v>19.559999999999999</v>
      </c>
      <c r="F20631" s="761"/>
    </row>
    <row r="20632" spans="1:6" customFormat="1">
      <c r="A20632" s="514">
        <v>103820</v>
      </c>
      <c r="B20632" s="275" t="s">
        <v>0</v>
      </c>
      <c r="C20632" s="1329" t="s">
        <v>10091</v>
      </c>
      <c r="D20632" s="514" t="s">
        <v>28</v>
      </c>
      <c r="E20632" s="673">
        <v>24.39</v>
      </c>
      <c r="F20632" s="761"/>
    </row>
    <row r="20633" spans="1:6" customFormat="1">
      <c r="A20633" s="514">
        <v>103853</v>
      </c>
      <c r="B20633" s="275" t="s">
        <v>0</v>
      </c>
      <c r="C20633" s="1329" t="s">
        <v>10114</v>
      </c>
      <c r="D20633" s="514" t="s">
        <v>28</v>
      </c>
      <c r="E20633" s="673">
        <v>20.22</v>
      </c>
      <c r="F20633" s="761"/>
    </row>
    <row r="20634" spans="1:6" customFormat="1" ht="24.75">
      <c r="A20634" s="514">
        <v>93107</v>
      </c>
      <c r="B20634" s="275" t="s">
        <v>0</v>
      </c>
      <c r="C20634" s="1329" t="s">
        <v>9984</v>
      </c>
      <c r="D20634" s="514" t="s">
        <v>28</v>
      </c>
      <c r="E20634" s="673">
        <v>17.559999999999999</v>
      </c>
      <c r="F20634" s="761"/>
    </row>
    <row r="20635" spans="1:6" customFormat="1">
      <c r="A20635" s="514">
        <v>93056</v>
      </c>
      <c r="B20635" s="275" t="s">
        <v>0</v>
      </c>
      <c r="C20635" s="1329" t="s">
        <v>9936</v>
      </c>
      <c r="D20635" s="514" t="s">
        <v>28</v>
      </c>
      <c r="E20635" s="673">
        <v>18.149999999999999</v>
      </c>
      <c r="F20635" s="761"/>
    </row>
    <row r="20636" spans="1:6" customFormat="1" ht="24.75">
      <c r="A20636" s="514">
        <v>93090</v>
      </c>
      <c r="B20636" s="275" t="s">
        <v>0</v>
      </c>
      <c r="C20636" s="1329" t="s">
        <v>9969</v>
      </c>
      <c r="D20636" s="514" t="s">
        <v>28</v>
      </c>
      <c r="E20636" s="673">
        <v>21.01</v>
      </c>
      <c r="F20636" s="761"/>
    </row>
    <row r="20637" spans="1:6" customFormat="1" ht="24.75">
      <c r="A20637" s="514">
        <v>103896</v>
      </c>
      <c r="B20637" s="275" t="s">
        <v>0</v>
      </c>
      <c r="C20637" s="1329" t="s">
        <v>10151</v>
      </c>
      <c r="D20637" s="514" t="s">
        <v>28</v>
      </c>
      <c r="E20637" s="673">
        <v>25.99</v>
      </c>
      <c r="F20637" s="761"/>
    </row>
    <row r="20638" spans="1:6" customFormat="1">
      <c r="A20638" s="514">
        <v>103827</v>
      </c>
      <c r="B20638" s="275" t="s">
        <v>0</v>
      </c>
      <c r="C20638" s="1329" t="s">
        <v>10096</v>
      </c>
      <c r="D20638" s="514" t="s">
        <v>28</v>
      </c>
      <c r="E20638" s="673">
        <v>34.46</v>
      </c>
      <c r="F20638" s="761"/>
    </row>
    <row r="20639" spans="1:6" customFormat="1">
      <c r="A20639" s="514">
        <v>103860</v>
      </c>
      <c r="B20639" s="275" t="s">
        <v>0</v>
      </c>
      <c r="C20639" s="1329" t="s">
        <v>10121</v>
      </c>
      <c r="D20639" s="514" t="s">
        <v>28</v>
      </c>
      <c r="E20639" s="673">
        <v>27.67</v>
      </c>
      <c r="F20639" s="761"/>
    </row>
    <row r="20640" spans="1:6" customFormat="1" ht="24.75">
      <c r="A20640" s="514">
        <v>93113</v>
      </c>
      <c r="B20640" s="275" t="s">
        <v>0</v>
      </c>
      <c r="C20640" s="1329" t="s">
        <v>25553</v>
      </c>
      <c r="D20640" s="514" t="s">
        <v>28</v>
      </c>
      <c r="E20640" s="673">
        <v>25.12</v>
      </c>
      <c r="F20640" s="761"/>
    </row>
    <row r="20641" spans="1:6" customFormat="1">
      <c r="A20641" s="514">
        <v>93061</v>
      </c>
      <c r="B20641" s="275" t="s">
        <v>0</v>
      </c>
      <c r="C20641" s="1329" t="s">
        <v>9941</v>
      </c>
      <c r="D20641" s="514" t="s">
        <v>28</v>
      </c>
      <c r="E20641" s="673">
        <v>34.25</v>
      </c>
      <c r="F20641" s="761"/>
    </row>
    <row r="20642" spans="1:6" customFormat="1">
      <c r="A20642" s="514">
        <v>93064</v>
      </c>
      <c r="B20642" s="275" t="s">
        <v>0</v>
      </c>
      <c r="C20642" s="1329" t="s">
        <v>9944</v>
      </c>
      <c r="D20642" s="514" t="s">
        <v>28</v>
      </c>
      <c r="E20642" s="673">
        <v>52.49</v>
      </c>
      <c r="F20642" s="761"/>
    </row>
    <row r="20643" spans="1:6" customFormat="1">
      <c r="A20643" s="514">
        <v>93067</v>
      </c>
      <c r="B20643" s="275" t="s">
        <v>0</v>
      </c>
      <c r="C20643" s="1329" t="s">
        <v>9947</v>
      </c>
      <c r="D20643" s="514" t="s">
        <v>28</v>
      </c>
      <c r="E20643" s="673">
        <v>77.989999999999995</v>
      </c>
      <c r="F20643" s="761"/>
    </row>
    <row r="20644" spans="1:6" customFormat="1">
      <c r="A20644" s="514">
        <v>93070</v>
      </c>
      <c r="B20644" s="275" t="s">
        <v>0</v>
      </c>
      <c r="C20644" s="1329" t="s">
        <v>9950</v>
      </c>
      <c r="D20644" s="514" t="s">
        <v>28</v>
      </c>
      <c r="E20644" s="673">
        <v>196.33</v>
      </c>
      <c r="F20644" s="761"/>
    </row>
    <row r="20645" spans="1:6" customFormat="1" ht="24.75">
      <c r="A20645" s="514">
        <v>93117</v>
      </c>
      <c r="B20645" s="275" t="s">
        <v>0</v>
      </c>
      <c r="C20645" s="1329" t="s">
        <v>9993</v>
      </c>
      <c r="D20645" s="514" t="s">
        <v>28</v>
      </c>
      <c r="E20645" s="673">
        <v>62.18</v>
      </c>
      <c r="F20645" s="761"/>
    </row>
    <row r="20646" spans="1:6" customFormat="1" ht="24.75">
      <c r="A20646" s="514">
        <v>93118</v>
      </c>
      <c r="B20646" s="275" t="s">
        <v>0</v>
      </c>
      <c r="C20646" s="1329" t="s">
        <v>9994</v>
      </c>
      <c r="D20646" s="514" t="s">
        <v>28</v>
      </c>
      <c r="E20646" s="673">
        <v>91.67</v>
      </c>
      <c r="F20646" s="761"/>
    </row>
    <row r="20647" spans="1:6" customFormat="1">
      <c r="A20647" s="514">
        <v>92317</v>
      </c>
      <c r="B20647" s="275" t="s">
        <v>0</v>
      </c>
      <c r="C20647" s="1329" t="s">
        <v>9920</v>
      </c>
      <c r="D20647" s="514" t="s">
        <v>28</v>
      </c>
      <c r="E20647" s="673">
        <v>19.93</v>
      </c>
      <c r="F20647" s="761"/>
    </row>
    <row r="20648" spans="1:6" customFormat="1">
      <c r="A20648" s="514">
        <v>92332</v>
      </c>
      <c r="B20648" s="275" t="s">
        <v>0</v>
      </c>
      <c r="C20648" s="1329" t="s">
        <v>9929</v>
      </c>
      <c r="D20648" s="514" t="s">
        <v>28</v>
      </c>
      <c r="E20648" s="673">
        <v>20.309999999999999</v>
      </c>
      <c r="F20648" s="761"/>
    </row>
    <row r="20649" spans="1:6" customFormat="1">
      <c r="A20649" s="514">
        <v>92299</v>
      </c>
      <c r="B20649" s="275" t="s">
        <v>0</v>
      </c>
      <c r="C20649" s="1329" t="s">
        <v>9909</v>
      </c>
      <c r="D20649" s="514" t="s">
        <v>28</v>
      </c>
      <c r="E20649" s="673">
        <v>24.87</v>
      </c>
      <c r="F20649" s="761"/>
    </row>
    <row r="20650" spans="1:6" customFormat="1">
      <c r="A20650" s="514">
        <v>92318</v>
      </c>
      <c r="B20650" s="275" t="s">
        <v>0</v>
      </c>
      <c r="C20650" s="1329" t="s">
        <v>9921</v>
      </c>
      <c r="D20650" s="514" t="s">
        <v>28</v>
      </c>
      <c r="E20650" s="673">
        <v>31.05</v>
      </c>
      <c r="F20650" s="761"/>
    </row>
    <row r="20651" spans="1:6" customFormat="1">
      <c r="A20651" s="514">
        <v>103833</v>
      </c>
      <c r="B20651" s="275" t="s">
        <v>0</v>
      </c>
      <c r="C20651" s="1329" t="s">
        <v>10101</v>
      </c>
      <c r="D20651" s="514" t="s">
        <v>28</v>
      </c>
      <c r="E20651" s="673">
        <v>49.23</v>
      </c>
      <c r="F20651" s="761"/>
    </row>
    <row r="20652" spans="1:6" customFormat="1">
      <c r="A20652" s="514">
        <v>92333</v>
      </c>
      <c r="B20652" s="275" t="s">
        <v>0</v>
      </c>
      <c r="C20652" s="1329" t="s">
        <v>9930</v>
      </c>
      <c r="D20652" s="514" t="s">
        <v>28</v>
      </c>
      <c r="E20652" s="673">
        <v>35.64</v>
      </c>
      <c r="F20652" s="761"/>
    </row>
    <row r="20653" spans="1:6" customFormat="1">
      <c r="A20653" s="514">
        <v>92300</v>
      </c>
      <c r="B20653" s="275" t="s">
        <v>0</v>
      </c>
      <c r="C20653" s="1329" t="s">
        <v>9910</v>
      </c>
      <c r="D20653" s="514" t="s">
        <v>28</v>
      </c>
      <c r="E20653" s="673">
        <v>37.82</v>
      </c>
      <c r="F20653" s="761"/>
    </row>
    <row r="20654" spans="1:6" customFormat="1">
      <c r="A20654" s="514">
        <v>92319</v>
      </c>
      <c r="B20654" s="275" t="s">
        <v>0</v>
      </c>
      <c r="C20654" s="1329" t="s">
        <v>9922</v>
      </c>
      <c r="D20654" s="514" t="s">
        <v>28</v>
      </c>
      <c r="E20654" s="673">
        <v>43.53</v>
      </c>
      <c r="F20654" s="761"/>
    </row>
    <row r="20655" spans="1:6" customFormat="1">
      <c r="A20655" s="514">
        <v>92334</v>
      </c>
      <c r="B20655" s="275" t="s">
        <v>0</v>
      </c>
      <c r="C20655" s="1329" t="s">
        <v>9931</v>
      </c>
      <c r="D20655" s="514" t="s">
        <v>28</v>
      </c>
      <c r="E20655" s="673">
        <v>51.71</v>
      </c>
      <c r="F20655" s="761"/>
    </row>
    <row r="20656" spans="1:6" customFormat="1">
      <c r="A20656" s="514">
        <v>92301</v>
      </c>
      <c r="B20656" s="275" t="s">
        <v>0</v>
      </c>
      <c r="C20656" s="1329" t="s">
        <v>9911</v>
      </c>
      <c r="D20656" s="514" t="s">
        <v>28</v>
      </c>
      <c r="E20656" s="673">
        <v>74.650000000000006</v>
      </c>
      <c r="F20656" s="761"/>
    </row>
    <row r="20657" spans="1:6" customFormat="1">
      <c r="A20657" s="514">
        <v>92302</v>
      </c>
      <c r="B20657" s="275" t="s">
        <v>0</v>
      </c>
      <c r="C20657" s="1329" t="s">
        <v>9912</v>
      </c>
      <c r="D20657" s="514" t="s">
        <v>28</v>
      </c>
      <c r="E20657" s="673">
        <v>98.6</v>
      </c>
      <c r="F20657" s="761"/>
    </row>
    <row r="20658" spans="1:6" customFormat="1">
      <c r="A20658" s="514">
        <v>92303</v>
      </c>
      <c r="B20658" s="275" t="s">
        <v>0</v>
      </c>
      <c r="C20658" s="1329" t="s">
        <v>9913</v>
      </c>
      <c r="D20658" s="514" t="s">
        <v>28</v>
      </c>
      <c r="E20658" s="673">
        <v>180.74</v>
      </c>
      <c r="F20658" s="761"/>
    </row>
    <row r="20659" spans="1:6" customFormat="1">
      <c r="A20659" s="514">
        <v>92304</v>
      </c>
      <c r="B20659" s="275" t="s">
        <v>0</v>
      </c>
      <c r="C20659" s="1329" t="s">
        <v>9914</v>
      </c>
      <c r="D20659" s="514" t="s">
        <v>28</v>
      </c>
      <c r="E20659" s="673">
        <v>468.46</v>
      </c>
      <c r="F20659" s="761"/>
    </row>
    <row r="20660" spans="1:6" customFormat="1" ht="24.75">
      <c r="A20660" s="514">
        <v>103835</v>
      </c>
      <c r="B20660" s="275" t="s">
        <v>0</v>
      </c>
      <c r="C20660" s="1329" t="s">
        <v>9615</v>
      </c>
      <c r="D20660" s="514" t="s">
        <v>5</v>
      </c>
      <c r="E20660" s="673">
        <v>67.64</v>
      </c>
      <c r="F20660" s="761"/>
    </row>
    <row r="20661" spans="1:6" customFormat="1" ht="24.75">
      <c r="A20661" s="514">
        <v>92308</v>
      </c>
      <c r="B20661" s="275" t="s">
        <v>0</v>
      </c>
      <c r="C20661" s="1329" t="s">
        <v>9593</v>
      </c>
      <c r="D20661" s="514" t="s">
        <v>5</v>
      </c>
      <c r="E20661" s="673">
        <v>58.69</v>
      </c>
      <c r="F20661" s="761"/>
    </row>
    <row r="20662" spans="1:6" customFormat="1" ht="24.75">
      <c r="A20662" s="514">
        <v>103871</v>
      </c>
      <c r="B20662" s="275" t="s">
        <v>0</v>
      </c>
      <c r="C20662" s="1329" t="s">
        <v>9621</v>
      </c>
      <c r="D20662" s="514" t="s">
        <v>5</v>
      </c>
      <c r="E20662" s="673">
        <v>68.94</v>
      </c>
      <c r="F20662" s="761"/>
    </row>
    <row r="20663" spans="1:6" customFormat="1" ht="24.75">
      <c r="A20663" s="514">
        <v>92323</v>
      </c>
      <c r="B20663" s="275" t="s">
        <v>0</v>
      </c>
      <c r="C20663" s="1329" t="s">
        <v>9599</v>
      </c>
      <c r="D20663" s="514" t="s">
        <v>5</v>
      </c>
      <c r="E20663" s="673">
        <v>68.38</v>
      </c>
      <c r="F20663" s="761"/>
    </row>
    <row r="20664" spans="1:6" customFormat="1" ht="24.75">
      <c r="A20664" s="514">
        <v>92305</v>
      </c>
      <c r="B20664" s="275" t="s">
        <v>0</v>
      </c>
      <c r="C20664" s="1329" t="s">
        <v>9590</v>
      </c>
      <c r="D20664" s="514" t="s">
        <v>5</v>
      </c>
      <c r="E20664" s="673">
        <v>40.83</v>
      </c>
      <c r="F20664" s="761"/>
    </row>
    <row r="20665" spans="1:6" customFormat="1" ht="24.75">
      <c r="A20665" s="514">
        <v>103868</v>
      </c>
      <c r="B20665" s="275" t="s">
        <v>0</v>
      </c>
      <c r="C20665" s="1329" t="s">
        <v>9618</v>
      </c>
      <c r="D20665" s="514" t="s">
        <v>5</v>
      </c>
      <c r="E20665" s="673">
        <v>54.25</v>
      </c>
      <c r="F20665" s="761"/>
    </row>
    <row r="20666" spans="1:6" customFormat="1" ht="24.75">
      <c r="A20666" s="514">
        <v>103802</v>
      </c>
      <c r="B20666" s="275" t="s">
        <v>0</v>
      </c>
      <c r="C20666" s="1329" t="s">
        <v>9612</v>
      </c>
      <c r="D20666" s="514" t="s">
        <v>5</v>
      </c>
      <c r="E20666" s="673">
        <v>43.27</v>
      </c>
      <c r="F20666" s="761"/>
    </row>
    <row r="20667" spans="1:6" customFormat="1" ht="24.75">
      <c r="A20667" s="514">
        <v>92320</v>
      </c>
      <c r="B20667" s="275" t="s">
        <v>0</v>
      </c>
      <c r="C20667" s="1329" t="s">
        <v>9596</v>
      </c>
      <c r="D20667" s="514" t="s">
        <v>5</v>
      </c>
      <c r="E20667" s="673">
        <v>53.56</v>
      </c>
      <c r="F20667" s="761"/>
    </row>
    <row r="20668" spans="1:6" customFormat="1">
      <c r="A20668" s="514">
        <v>97335</v>
      </c>
      <c r="B20668" s="275" t="s">
        <v>0</v>
      </c>
      <c r="C20668" s="1329" t="s">
        <v>9606</v>
      </c>
      <c r="D20668" s="514" t="s">
        <v>5</v>
      </c>
      <c r="E20668" s="673">
        <v>86</v>
      </c>
      <c r="F20668" s="761"/>
    </row>
    <row r="20669" spans="1:6" customFormat="1" ht="24.75">
      <c r="A20669" s="514">
        <v>103836</v>
      </c>
      <c r="B20669" s="275" t="s">
        <v>0</v>
      </c>
      <c r="C20669" s="1329" t="s">
        <v>9616</v>
      </c>
      <c r="D20669" s="514" t="s">
        <v>5</v>
      </c>
      <c r="E20669" s="673">
        <v>104.89</v>
      </c>
      <c r="F20669" s="761"/>
    </row>
    <row r="20670" spans="1:6" customFormat="1">
      <c r="A20670" s="514">
        <v>92281</v>
      </c>
      <c r="B20670" s="275" t="s">
        <v>0</v>
      </c>
      <c r="C20670" s="1329" t="s">
        <v>9584</v>
      </c>
      <c r="D20670" s="514" t="s">
        <v>5</v>
      </c>
      <c r="E20670" s="673">
        <v>128.29</v>
      </c>
      <c r="F20670" s="761"/>
    </row>
    <row r="20671" spans="1:6" customFormat="1" ht="24.75">
      <c r="A20671" s="514">
        <v>92309</v>
      </c>
      <c r="B20671" s="275" t="s">
        <v>0</v>
      </c>
      <c r="C20671" s="1329" t="s">
        <v>9594</v>
      </c>
      <c r="D20671" s="514" t="s">
        <v>5</v>
      </c>
      <c r="E20671" s="673">
        <v>137.58000000000001</v>
      </c>
      <c r="F20671" s="761"/>
    </row>
    <row r="20672" spans="1:6" customFormat="1" ht="24.75">
      <c r="A20672" s="514">
        <v>103872</v>
      </c>
      <c r="B20672" s="275" t="s">
        <v>0</v>
      </c>
      <c r="C20672" s="1329" t="s">
        <v>9622</v>
      </c>
      <c r="D20672" s="514" t="s">
        <v>5</v>
      </c>
      <c r="E20672" s="673">
        <v>150.44999999999999</v>
      </c>
      <c r="F20672" s="761"/>
    </row>
    <row r="20673" spans="1:6" customFormat="1" ht="24.75">
      <c r="A20673" s="514">
        <v>92324</v>
      </c>
      <c r="B20673" s="275" t="s">
        <v>0</v>
      </c>
      <c r="C20673" s="1329" t="s">
        <v>9600</v>
      </c>
      <c r="D20673" s="514" t="s">
        <v>5</v>
      </c>
      <c r="E20673" s="673">
        <v>156.44999999999999</v>
      </c>
      <c r="F20673" s="761"/>
    </row>
    <row r="20674" spans="1:6" customFormat="1">
      <c r="A20674" s="514">
        <v>92275</v>
      </c>
      <c r="B20674" s="275" t="s">
        <v>0</v>
      </c>
      <c r="C20674" s="1329" t="s">
        <v>9578</v>
      </c>
      <c r="D20674" s="514" t="s">
        <v>5</v>
      </c>
      <c r="E20674" s="673">
        <v>59.81</v>
      </c>
      <c r="F20674" s="761"/>
    </row>
    <row r="20675" spans="1:6" customFormat="1" ht="24.75">
      <c r="A20675" s="514">
        <v>92306</v>
      </c>
      <c r="B20675" s="275" t="s">
        <v>0</v>
      </c>
      <c r="C20675" s="1329" t="s">
        <v>9591</v>
      </c>
      <c r="D20675" s="514" t="s">
        <v>5</v>
      </c>
      <c r="E20675" s="673">
        <v>66.010000000000005</v>
      </c>
      <c r="F20675" s="761"/>
    </row>
    <row r="20676" spans="1:6" customFormat="1" ht="24.75">
      <c r="A20676" s="514">
        <v>103869</v>
      </c>
      <c r="B20676" s="275" t="s">
        <v>0</v>
      </c>
      <c r="C20676" s="1329" t="s">
        <v>9619</v>
      </c>
      <c r="D20676" s="514" t="s">
        <v>5</v>
      </c>
      <c r="E20676" s="673">
        <v>82.08</v>
      </c>
      <c r="F20676" s="761"/>
    </row>
    <row r="20677" spans="1:6" customFormat="1" ht="24.75">
      <c r="A20677" s="514">
        <v>103803</v>
      </c>
      <c r="B20677" s="275" t="s">
        <v>0</v>
      </c>
      <c r="C20677" s="1329" t="s">
        <v>9613</v>
      </c>
      <c r="D20677" s="514" t="s">
        <v>5</v>
      </c>
      <c r="E20677" s="673">
        <v>74.38</v>
      </c>
      <c r="F20677" s="761"/>
    </row>
    <row r="20678" spans="1:6" customFormat="1" ht="24.75">
      <c r="A20678" s="514">
        <v>92321</v>
      </c>
      <c r="B20678" s="275" t="s">
        <v>0</v>
      </c>
      <c r="C20678" s="1329" t="s">
        <v>9597</v>
      </c>
      <c r="D20678" s="514" t="s">
        <v>5</v>
      </c>
      <c r="E20678" s="673">
        <v>87.95</v>
      </c>
      <c r="F20678" s="761"/>
    </row>
    <row r="20679" spans="1:6" customFormat="1">
      <c r="A20679" s="514">
        <v>97336</v>
      </c>
      <c r="B20679" s="275" t="s">
        <v>0</v>
      </c>
      <c r="C20679" s="1329" t="s">
        <v>9607</v>
      </c>
      <c r="D20679" s="514" t="s">
        <v>5</v>
      </c>
      <c r="E20679" s="673">
        <v>109.46</v>
      </c>
      <c r="F20679" s="761"/>
    </row>
    <row r="20680" spans="1:6" customFormat="1" ht="24.75">
      <c r="A20680" s="514">
        <v>103837</v>
      </c>
      <c r="B20680" s="275" t="s">
        <v>0</v>
      </c>
      <c r="C20680" s="1329" t="s">
        <v>9617</v>
      </c>
      <c r="D20680" s="514" t="s">
        <v>5</v>
      </c>
      <c r="E20680" s="673">
        <v>132.22</v>
      </c>
      <c r="F20680" s="761"/>
    </row>
    <row r="20681" spans="1:6" customFormat="1">
      <c r="A20681" s="514">
        <v>92282</v>
      </c>
      <c r="B20681" s="275" t="s">
        <v>0</v>
      </c>
      <c r="C20681" s="1329" t="s">
        <v>9585</v>
      </c>
      <c r="D20681" s="514" t="s">
        <v>5</v>
      </c>
      <c r="E20681" s="673">
        <v>147.21</v>
      </c>
      <c r="F20681" s="761"/>
    </row>
    <row r="20682" spans="1:6" customFormat="1" ht="24.75">
      <c r="A20682" s="514">
        <v>92310</v>
      </c>
      <c r="B20682" s="275" t="s">
        <v>0</v>
      </c>
      <c r="C20682" s="1329" t="s">
        <v>9595</v>
      </c>
      <c r="D20682" s="514" t="s">
        <v>5</v>
      </c>
      <c r="E20682" s="673">
        <v>156.78</v>
      </c>
      <c r="F20682" s="761"/>
    </row>
    <row r="20683" spans="1:6" customFormat="1" ht="24.75">
      <c r="A20683" s="514">
        <v>103873</v>
      </c>
      <c r="B20683" s="275" t="s">
        <v>0</v>
      </c>
      <c r="C20683" s="1329" t="s">
        <v>9623</v>
      </c>
      <c r="D20683" s="514" t="s">
        <v>5</v>
      </c>
      <c r="E20683" s="673">
        <v>171.93</v>
      </c>
      <c r="F20683" s="761"/>
    </row>
    <row r="20684" spans="1:6" customFormat="1" ht="24.75">
      <c r="A20684" s="514">
        <v>92325</v>
      </c>
      <c r="B20684" s="275" t="s">
        <v>0</v>
      </c>
      <c r="C20684" s="1329" t="s">
        <v>9601</v>
      </c>
      <c r="D20684" s="514" t="s">
        <v>5</v>
      </c>
      <c r="E20684" s="673">
        <v>183.56</v>
      </c>
      <c r="F20684" s="761"/>
    </row>
    <row r="20685" spans="1:6" customFormat="1">
      <c r="A20685" s="514">
        <v>92276</v>
      </c>
      <c r="B20685" s="275" t="s">
        <v>0</v>
      </c>
      <c r="C20685" s="1329" t="s">
        <v>9579</v>
      </c>
      <c r="D20685" s="514" t="s">
        <v>5</v>
      </c>
      <c r="E20685" s="673">
        <v>75.959999999999994</v>
      </c>
      <c r="F20685" s="761"/>
    </row>
    <row r="20686" spans="1:6" customFormat="1" ht="24.75">
      <c r="A20686" s="514">
        <v>92307</v>
      </c>
      <c r="B20686" s="275" t="s">
        <v>0</v>
      </c>
      <c r="C20686" s="1329" t="s">
        <v>9592</v>
      </c>
      <c r="D20686" s="514" t="s">
        <v>5</v>
      </c>
      <c r="E20686" s="673">
        <v>82.45</v>
      </c>
      <c r="F20686" s="761"/>
    </row>
    <row r="20687" spans="1:6" customFormat="1" ht="24.75">
      <c r="A20687" s="514">
        <v>103870</v>
      </c>
      <c r="B20687" s="275" t="s">
        <v>0</v>
      </c>
      <c r="C20687" s="1329" t="s">
        <v>9620</v>
      </c>
      <c r="D20687" s="514" t="s">
        <v>5</v>
      </c>
      <c r="E20687" s="673">
        <v>100.77</v>
      </c>
      <c r="F20687" s="761"/>
    </row>
    <row r="20688" spans="1:6" customFormat="1" ht="24.75">
      <c r="A20688" s="514">
        <v>103804</v>
      </c>
      <c r="B20688" s="275" t="s">
        <v>0</v>
      </c>
      <c r="C20688" s="1329" t="s">
        <v>9614</v>
      </c>
      <c r="D20688" s="514" t="s">
        <v>5</v>
      </c>
      <c r="E20688" s="673">
        <v>89.83</v>
      </c>
      <c r="F20688" s="761"/>
    </row>
    <row r="20689" spans="1:6" customFormat="1" ht="24.75">
      <c r="A20689" s="514">
        <v>92322</v>
      </c>
      <c r="B20689" s="275" t="s">
        <v>0</v>
      </c>
      <c r="C20689" s="1329" t="s">
        <v>9598</v>
      </c>
      <c r="D20689" s="514" t="s">
        <v>5</v>
      </c>
      <c r="E20689" s="673">
        <v>112.27</v>
      </c>
      <c r="F20689" s="761"/>
    </row>
    <row r="20690" spans="1:6" customFormat="1">
      <c r="A20690" s="514">
        <v>97337</v>
      </c>
      <c r="B20690" s="275" t="s">
        <v>0</v>
      </c>
      <c r="C20690" s="1329" t="s">
        <v>9608</v>
      </c>
      <c r="D20690" s="514" t="s">
        <v>5</v>
      </c>
      <c r="E20690" s="673">
        <v>164.56</v>
      </c>
      <c r="F20690" s="761"/>
    </row>
    <row r="20691" spans="1:6" customFormat="1">
      <c r="A20691" s="514">
        <v>92283</v>
      </c>
      <c r="B20691" s="275" t="s">
        <v>0</v>
      </c>
      <c r="C20691" s="1329" t="s">
        <v>9586</v>
      </c>
      <c r="D20691" s="514" t="s">
        <v>5</v>
      </c>
      <c r="E20691" s="673">
        <v>199.7</v>
      </c>
      <c r="F20691" s="761"/>
    </row>
    <row r="20692" spans="1:6" customFormat="1">
      <c r="A20692" s="514">
        <v>92277</v>
      </c>
      <c r="B20692" s="275" t="s">
        <v>0</v>
      </c>
      <c r="C20692" s="1329" t="s">
        <v>9580</v>
      </c>
      <c r="D20692" s="514" t="s">
        <v>5</v>
      </c>
      <c r="E20692" s="673">
        <v>109.72</v>
      </c>
      <c r="F20692" s="761"/>
    </row>
    <row r="20693" spans="1:6" customFormat="1">
      <c r="A20693" s="514">
        <v>97338</v>
      </c>
      <c r="B20693" s="275" t="s">
        <v>0</v>
      </c>
      <c r="C20693" s="1329" t="s">
        <v>9609</v>
      </c>
      <c r="D20693" s="514" t="s">
        <v>5</v>
      </c>
      <c r="E20693" s="673">
        <v>198.01</v>
      </c>
      <c r="F20693" s="761"/>
    </row>
    <row r="20694" spans="1:6" customFormat="1">
      <c r="A20694" s="514">
        <v>92284</v>
      </c>
      <c r="B20694" s="275" t="s">
        <v>0</v>
      </c>
      <c r="C20694" s="1329" t="s">
        <v>9587</v>
      </c>
      <c r="D20694" s="514" t="s">
        <v>5</v>
      </c>
      <c r="E20694" s="673">
        <v>250.15</v>
      </c>
      <c r="F20694" s="761"/>
    </row>
    <row r="20695" spans="1:6" customFormat="1">
      <c r="A20695" s="514">
        <v>92278</v>
      </c>
      <c r="B20695" s="275" t="s">
        <v>0</v>
      </c>
      <c r="C20695" s="1329" t="s">
        <v>9581</v>
      </c>
      <c r="D20695" s="514" t="s">
        <v>5</v>
      </c>
      <c r="E20695" s="673">
        <v>147.62</v>
      </c>
      <c r="F20695" s="761"/>
    </row>
    <row r="20696" spans="1:6" customFormat="1">
      <c r="A20696" s="514">
        <v>97339</v>
      </c>
      <c r="B20696" s="275" t="s">
        <v>0</v>
      </c>
      <c r="C20696" s="1329" t="s">
        <v>9610</v>
      </c>
      <c r="D20696" s="514" t="s">
        <v>5</v>
      </c>
      <c r="E20696" s="673">
        <v>213.34</v>
      </c>
      <c r="F20696" s="761"/>
    </row>
    <row r="20697" spans="1:6" customFormat="1">
      <c r="A20697" s="514">
        <v>92285</v>
      </c>
      <c r="B20697" s="275" t="s">
        <v>0</v>
      </c>
      <c r="C20697" s="1329" t="s">
        <v>9588</v>
      </c>
      <c r="D20697" s="514" t="s">
        <v>5</v>
      </c>
      <c r="E20697" s="673">
        <v>335.83</v>
      </c>
      <c r="F20697" s="761"/>
    </row>
    <row r="20698" spans="1:6" customFormat="1">
      <c r="A20698" s="514">
        <v>92279</v>
      </c>
      <c r="B20698" s="275" t="s">
        <v>0</v>
      </c>
      <c r="C20698" s="1329" t="s">
        <v>9582</v>
      </c>
      <c r="D20698" s="514" t="s">
        <v>5</v>
      </c>
      <c r="E20698" s="673">
        <v>213.34</v>
      </c>
      <c r="F20698" s="761"/>
    </row>
    <row r="20699" spans="1:6" customFormat="1">
      <c r="A20699" s="514">
        <v>97340</v>
      </c>
      <c r="B20699" s="275" t="s">
        <v>0</v>
      </c>
      <c r="C20699" s="1329" t="s">
        <v>9611</v>
      </c>
      <c r="D20699" s="514" t="s">
        <v>5</v>
      </c>
      <c r="E20699" s="673">
        <v>214.75</v>
      </c>
      <c r="F20699" s="761"/>
    </row>
    <row r="20700" spans="1:6" customFormat="1">
      <c r="A20700" s="514">
        <v>92286</v>
      </c>
      <c r="B20700" s="275" t="s">
        <v>0</v>
      </c>
      <c r="C20700" s="1329" t="s">
        <v>9589</v>
      </c>
      <c r="D20700" s="514" t="s">
        <v>5</v>
      </c>
      <c r="E20700" s="673">
        <v>423.64</v>
      </c>
      <c r="F20700" s="761"/>
    </row>
    <row r="20701" spans="1:6" customFormat="1">
      <c r="A20701" s="514">
        <v>92280</v>
      </c>
      <c r="B20701" s="275" t="s">
        <v>0</v>
      </c>
      <c r="C20701" s="1329" t="s">
        <v>9583</v>
      </c>
      <c r="D20701" s="514" t="s">
        <v>5</v>
      </c>
      <c r="E20701" s="673">
        <v>299.45999999999998</v>
      </c>
      <c r="F20701" s="761"/>
    </row>
    <row r="20702" spans="1:6" customFormat="1">
      <c r="A20702" s="514">
        <v>103901</v>
      </c>
      <c r="B20702" s="275" t="s">
        <v>0</v>
      </c>
      <c r="C20702" s="1329" t="s">
        <v>10156</v>
      </c>
      <c r="D20702" s="514" t="s">
        <v>28</v>
      </c>
      <c r="E20702" s="673">
        <v>26.97</v>
      </c>
      <c r="F20702" s="761"/>
    </row>
    <row r="20703" spans="1:6" customFormat="1">
      <c r="A20703" s="514">
        <v>103832</v>
      </c>
      <c r="B20703" s="275" t="s">
        <v>0</v>
      </c>
      <c r="C20703" s="1329" t="s">
        <v>10100</v>
      </c>
      <c r="D20703" s="514" t="s">
        <v>28</v>
      </c>
      <c r="E20703" s="673">
        <v>26.89</v>
      </c>
      <c r="F20703" s="761"/>
    </row>
    <row r="20704" spans="1:6" customFormat="1">
      <c r="A20704" s="514">
        <v>103865</v>
      </c>
      <c r="B20704" s="275" t="s">
        <v>0</v>
      </c>
      <c r="C20704" s="1329" t="s">
        <v>10126</v>
      </c>
      <c r="D20704" s="514" t="s">
        <v>28</v>
      </c>
      <c r="E20704" s="673">
        <v>25.82</v>
      </c>
      <c r="F20704" s="761"/>
    </row>
    <row r="20705" spans="1:6" customFormat="1">
      <c r="A20705" s="514">
        <v>103902</v>
      </c>
      <c r="B20705" s="275" t="s">
        <v>0</v>
      </c>
      <c r="C20705" s="1329" t="s">
        <v>10157</v>
      </c>
      <c r="D20705" s="514" t="s">
        <v>28</v>
      </c>
      <c r="E20705" s="673">
        <v>39.659999999999997</v>
      </c>
      <c r="F20705" s="761"/>
    </row>
    <row r="20706" spans="1:6" customFormat="1">
      <c r="A20706" s="514">
        <v>103866</v>
      </c>
      <c r="B20706" s="275" t="s">
        <v>0</v>
      </c>
      <c r="C20706" s="1329" t="s">
        <v>10127</v>
      </c>
      <c r="D20706" s="514" t="s">
        <v>28</v>
      </c>
      <c r="E20706" s="673">
        <v>40.909999999999997</v>
      </c>
      <c r="F20706" s="761"/>
    </row>
    <row r="20707" spans="1:6" customFormat="1">
      <c r="A20707" s="514">
        <v>103903</v>
      </c>
      <c r="B20707" s="275" t="s">
        <v>0</v>
      </c>
      <c r="C20707" s="1329" t="s">
        <v>10158</v>
      </c>
      <c r="D20707" s="514" t="s">
        <v>28</v>
      </c>
      <c r="E20707" s="673">
        <v>53.51</v>
      </c>
      <c r="F20707" s="761"/>
    </row>
    <row r="20708" spans="1:6" customFormat="1">
      <c r="A20708" s="514">
        <v>103834</v>
      </c>
      <c r="B20708" s="275" t="s">
        <v>0</v>
      </c>
      <c r="C20708" s="1329" t="s">
        <v>10102</v>
      </c>
      <c r="D20708" s="514" t="s">
        <v>28</v>
      </c>
      <c r="E20708" s="673">
        <v>71.33</v>
      </c>
      <c r="F20708" s="761"/>
    </row>
    <row r="20709" spans="1:6" customFormat="1">
      <c r="A20709" s="514">
        <v>103867</v>
      </c>
      <c r="B20709" s="275" t="s">
        <v>0</v>
      </c>
      <c r="C20709" s="1329" t="s">
        <v>10128</v>
      </c>
      <c r="D20709" s="514" t="s">
        <v>28</v>
      </c>
      <c r="E20709" s="673">
        <v>56.78</v>
      </c>
      <c r="F20709" s="761"/>
    </row>
    <row r="20710" spans="1:6" customFormat="1">
      <c r="A20710" s="514">
        <v>105113</v>
      </c>
      <c r="B20710" s="275" t="s">
        <v>0</v>
      </c>
      <c r="C20710" s="1329" t="s">
        <v>13578</v>
      </c>
      <c r="D20710" s="514" t="s">
        <v>28</v>
      </c>
      <c r="E20710" s="673">
        <v>7318.47</v>
      </c>
      <c r="F20710" s="761"/>
    </row>
    <row r="20711" spans="1:6" customFormat="1">
      <c r="A20711" s="514">
        <v>98461</v>
      </c>
      <c r="B20711" s="275" t="s">
        <v>0</v>
      </c>
      <c r="C20711" s="1329" t="s">
        <v>20203</v>
      </c>
      <c r="D20711" s="514" t="s">
        <v>28</v>
      </c>
      <c r="E20711" s="673">
        <v>5538.74</v>
      </c>
      <c r="F20711" s="761"/>
    </row>
    <row r="20712" spans="1:6" customFormat="1">
      <c r="A20712" s="514">
        <v>98462</v>
      </c>
      <c r="B20712" s="275" t="s">
        <v>0</v>
      </c>
      <c r="C20712" s="1329" t="s">
        <v>20204</v>
      </c>
      <c r="D20712" s="514" t="s">
        <v>28</v>
      </c>
      <c r="E20712" s="673">
        <v>9429.92</v>
      </c>
      <c r="F20712" s="761"/>
    </row>
    <row r="20713" spans="1:6" customFormat="1">
      <c r="A20713" s="514">
        <v>105130</v>
      </c>
      <c r="B20713" s="275" t="s">
        <v>0</v>
      </c>
      <c r="C20713" s="1329" t="s">
        <v>13585</v>
      </c>
      <c r="D20713" s="514" t="s">
        <v>5</v>
      </c>
      <c r="E20713" s="673">
        <v>29.56</v>
      </c>
      <c r="F20713" s="761"/>
    </row>
    <row r="20714" spans="1:6" customFormat="1">
      <c r="A20714" s="514">
        <v>105114</v>
      </c>
      <c r="B20714" s="275" t="s">
        <v>0</v>
      </c>
      <c r="C20714" s="1329" t="s">
        <v>13579</v>
      </c>
      <c r="D20714" s="514" t="s">
        <v>34</v>
      </c>
      <c r="E20714" s="673">
        <v>1906.56</v>
      </c>
      <c r="F20714" s="761"/>
    </row>
    <row r="20715" spans="1:6" customFormat="1">
      <c r="A20715" s="514">
        <v>105129</v>
      </c>
      <c r="B20715" s="275" t="s">
        <v>0</v>
      </c>
      <c r="C20715" s="1329" t="s">
        <v>25554</v>
      </c>
      <c r="D20715" s="514" t="s">
        <v>28</v>
      </c>
      <c r="E20715" s="673">
        <v>0</v>
      </c>
      <c r="F20715" s="761"/>
    </row>
    <row r="20716" spans="1:6" customFormat="1">
      <c r="A20716" s="514">
        <v>105127</v>
      </c>
      <c r="B20716" s="275" t="s">
        <v>0</v>
      </c>
      <c r="C20716" s="1329" t="s">
        <v>13583</v>
      </c>
      <c r="D20716" s="514" t="s">
        <v>5</v>
      </c>
      <c r="E20716" s="673">
        <v>26.37</v>
      </c>
      <c r="F20716" s="761"/>
    </row>
    <row r="20717" spans="1:6" customFormat="1">
      <c r="A20717" s="514">
        <v>105128</v>
      </c>
      <c r="B20717" s="275" t="s">
        <v>0</v>
      </c>
      <c r="C20717" s="1329" t="s">
        <v>13584</v>
      </c>
      <c r="D20717" s="514" t="s">
        <v>5</v>
      </c>
      <c r="E20717" s="673">
        <v>87.87</v>
      </c>
      <c r="F20717" s="761"/>
    </row>
    <row r="20718" spans="1:6" customFormat="1">
      <c r="A20718" s="514">
        <v>105126</v>
      </c>
      <c r="B20718" s="275" t="s">
        <v>0</v>
      </c>
      <c r="C20718" s="1329" t="s">
        <v>13582</v>
      </c>
      <c r="D20718" s="514" t="s">
        <v>5</v>
      </c>
      <c r="E20718" s="673">
        <v>29.22</v>
      </c>
      <c r="F20718" s="761"/>
    </row>
    <row r="20719" spans="1:6" customFormat="1">
      <c r="A20719" s="514">
        <v>105116</v>
      </c>
      <c r="B20719" s="275" t="s">
        <v>0</v>
      </c>
      <c r="C20719" s="1329" t="s">
        <v>13581</v>
      </c>
      <c r="D20719" s="514" t="s">
        <v>28</v>
      </c>
      <c r="E20719" s="673">
        <v>12.74</v>
      </c>
      <c r="F20719" s="761"/>
    </row>
    <row r="20720" spans="1:6" customFormat="1">
      <c r="A20720" s="514">
        <v>105115</v>
      </c>
      <c r="B20720" s="275" t="s">
        <v>0</v>
      </c>
      <c r="C20720" s="1329" t="s">
        <v>13580</v>
      </c>
      <c r="D20720" s="514" t="s">
        <v>28</v>
      </c>
      <c r="E20720" s="673">
        <v>134.21</v>
      </c>
      <c r="F20720" s="761"/>
    </row>
    <row r="20721" spans="1:6" customFormat="1" ht="24.75">
      <c r="A20721" s="514">
        <v>98453</v>
      </c>
      <c r="B20721" s="275" t="s">
        <v>0</v>
      </c>
      <c r="C20721" s="1329" t="s">
        <v>13571</v>
      </c>
      <c r="D20721" s="514" t="s">
        <v>32</v>
      </c>
      <c r="E20721" s="673">
        <v>160.38999999999999</v>
      </c>
      <c r="F20721" s="761"/>
    </row>
    <row r="20722" spans="1:6" customFormat="1">
      <c r="A20722" s="514">
        <v>98454</v>
      </c>
      <c r="B20722" s="275" t="s">
        <v>0</v>
      </c>
      <c r="C20722" s="1329" t="s">
        <v>13572</v>
      </c>
      <c r="D20722" s="514" t="s">
        <v>32</v>
      </c>
      <c r="E20722" s="673">
        <v>200.59</v>
      </c>
      <c r="F20722" s="761"/>
    </row>
    <row r="20723" spans="1:6" customFormat="1">
      <c r="A20723" s="514">
        <v>98449</v>
      </c>
      <c r="B20723" s="275" t="s">
        <v>0</v>
      </c>
      <c r="C20723" s="1329" t="s">
        <v>13569</v>
      </c>
      <c r="D20723" s="514" t="s">
        <v>32</v>
      </c>
      <c r="E20723" s="673">
        <v>138.94999999999999</v>
      </c>
      <c r="F20723" s="761"/>
    </row>
    <row r="20724" spans="1:6" customFormat="1">
      <c r="A20724" s="514">
        <v>98455</v>
      </c>
      <c r="B20724" s="275" t="s">
        <v>0</v>
      </c>
      <c r="C20724" s="1329" t="s">
        <v>13573</v>
      </c>
      <c r="D20724" s="514" t="s">
        <v>32</v>
      </c>
      <c r="E20724" s="673">
        <v>130.55000000000001</v>
      </c>
      <c r="F20724" s="761"/>
    </row>
    <row r="20725" spans="1:6" customFormat="1">
      <c r="A20725" s="514">
        <v>98456</v>
      </c>
      <c r="B20725" s="275" t="s">
        <v>0</v>
      </c>
      <c r="C20725" s="1329" t="s">
        <v>13574</v>
      </c>
      <c r="D20725" s="514" t="s">
        <v>32</v>
      </c>
      <c r="E20725" s="673">
        <v>164.5</v>
      </c>
      <c r="F20725" s="761"/>
    </row>
    <row r="20726" spans="1:6" customFormat="1">
      <c r="A20726" s="514">
        <v>98451</v>
      </c>
      <c r="B20726" s="275" t="s">
        <v>0</v>
      </c>
      <c r="C20726" s="1329" t="s">
        <v>13570</v>
      </c>
      <c r="D20726" s="514" t="s">
        <v>32</v>
      </c>
      <c r="E20726" s="673">
        <v>113.72</v>
      </c>
      <c r="F20726" s="761"/>
    </row>
    <row r="20727" spans="1:6" customFormat="1" ht="24.75">
      <c r="A20727" s="514">
        <v>98445</v>
      </c>
      <c r="B20727" s="275" t="s">
        <v>0</v>
      </c>
      <c r="C20727" s="1329" t="s">
        <v>13565</v>
      </c>
      <c r="D20727" s="514" t="s">
        <v>32</v>
      </c>
      <c r="E20727" s="673">
        <v>115.67</v>
      </c>
      <c r="F20727" s="761"/>
    </row>
    <row r="20728" spans="1:6" customFormat="1">
      <c r="A20728" s="514">
        <v>98446</v>
      </c>
      <c r="B20728" s="275" t="s">
        <v>0</v>
      </c>
      <c r="C20728" s="1329" t="s">
        <v>13566</v>
      </c>
      <c r="D20728" s="514" t="s">
        <v>32</v>
      </c>
      <c r="E20728" s="673">
        <v>147.58000000000001</v>
      </c>
      <c r="F20728" s="761"/>
    </row>
    <row r="20729" spans="1:6" customFormat="1">
      <c r="A20729" s="514">
        <v>98441</v>
      </c>
      <c r="B20729" s="275" t="s">
        <v>0</v>
      </c>
      <c r="C20729" s="1329" t="s">
        <v>13563</v>
      </c>
      <c r="D20729" s="514" t="s">
        <v>32</v>
      </c>
      <c r="E20729" s="673">
        <v>98.54</v>
      </c>
      <c r="F20729" s="761"/>
    </row>
    <row r="20730" spans="1:6" customFormat="1" ht="24.75">
      <c r="A20730" s="514">
        <v>98447</v>
      </c>
      <c r="B20730" s="275" t="s">
        <v>0</v>
      </c>
      <c r="C20730" s="1329" t="s">
        <v>13567</v>
      </c>
      <c r="D20730" s="514" t="s">
        <v>32</v>
      </c>
      <c r="E20730" s="673">
        <v>89.71</v>
      </c>
      <c r="F20730" s="761"/>
    </row>
    <row r="20731" spans="1:6" customFormat="1">
      <c r="A20731" s="514">
        <v>98448</v>
      </c>
      <c r="B20731" s="275" t="s">
        <v>0</v>
      </c>
      <c r="C20731" s="1329" t="s">
        <v>13568</v>
      </c>
      <c r="D20731" s="514" t="s">
        <v>32</v>
      </c>
      <c r="E20731" s="673">
        <v>114.94</v>
      </c>
      <c r="F20731" s="761"/>
    </row>
    <row r="20732" spans="1:6" customFormat="1">
      <c r="A20732" s="514">
        <v>98443</v>
      </c>
      <c r="B20732" s="275" t="s">
        <v>0</v>
      </c>
      <c r="C20732" s="1329" t="s">
        <v>13564</v>
      </c>
      <c r="D20732" s="514" t="s">
        <v>32</v>
      </c>
      <c r="E20732" s="673">
        <v>76.34</v>
      </c>
      <c r="F20732" s="761"/>
    </row>
    <row r="20733" spans="1:6" customFormat="1">
      <c r="A20733" s="514">
        <v>105122</v>
      </c>
      <c r="B20733" s="275" t="s">
        <v>0</v>
      </c>
      <c r="C20733" s="1329" t="s">
        <v>25555</v>
      </c>
      <c r="D20733" s="514" t="s">
        <v>32</v>
      </c>
      <c r="E20733" s="673">
        <v>0</v>
      </c>
      <c r="F20733" s="761"/>
    </row>
    <row r="20734" spans="1:6" customFormat="1">
      <c r="A20734" s="514">
        <v>105125</v>
      </c>
      <c r="B20734" s="275" t="s">
        <v>0</v>
      </c>
      <c r="C20734" s="1329" t="s">
        <v>25556</v>
      </c>
      <c r="D20734" s="514" t="s">
        <v>32</v>
      </c>
      <c r="E20734" s="673">
        <v>0</v>
      </c>
      <c r="F20734" s="761"/>
    </row>
    <row r="20735" spans="1:6" customFormat="1">
      <c r="A20735" s="514">
        <v>105133</v>
      </c>
      <c r="B20735" s="275" t="s">
        <v>0</v>
      </c>
      <c r="C20735" s="1329" t="s">
        <v>25557</v>
      </c>
      <c r="D20735" s="514" t="s">
        <v>32</v>
      </c>
      <c r="E20735" s="673">
        <v>0</v>
      </c>
      <c r="F20735" s="761"/>
    </row>
    <row r="20736" spans="1:6" customFormat="1">
      <c r="A20736" s="514">
        <v>105123</v>
      </c>
      <c r="B20736" s="275" t="s">
        <v>0</v>
      </c>
      <c r="C20736" s="1329" t="s">
        <v>25558</v>
      </c>
      <c r="D20736" s="514" t="s">
        <v>32</v>
      </c>
      <c r="E20736" s="673">
        <v>0</v>
      </c>
      <c r="F20736" s="761"/>
    </row>
    <row r="20737" spans="1:6" customFormat="1">
      <c r="A20737" s="514">
        <v>105124</v>
      </c>
      <c r="B20737" s="275" t="s">
        <v>0</v>
      </c>
      <c r="C20737" s="1329" t="s">
        <v>25559</v>
      </c>
      <c r="D20737" s="514" t="s">
        <v>32</v>
      </c>
      <c r="E20737" s="673">
        <v>0</v>
      </c>
      <c r="F20737" s="761"/>
    </row>
    <row r="20738" spans="1:6" customFormat="1">
      <c r="A20738" s="514">
        <v>105134</v>
      </c>
      <c r="B20738" s="275" t="s">
        <v>0</v>
      </c>
      <c r="C20738" s="1329" t="s">
        <v>25560</v>
      </c>
      <c r="D20738" s="514" t="s">
        <v>32</v>
      </c>
      <c r="E20738" s="673">
        <v>0</v>
      </c>
      <c r="F20738" s="761"/>
    </row>
    <row r="20739" spans="1:6" customFormat="1">
      <c r="A20739" s="514">
        <v>105117</v>
      </c>
      <c r="B20739" s="275" t="s">
        <v>0</v>
      </c>
      <c r="C20739" s="1329" t="s">
        <v>25561</v>
      </c>
      <c r="D20739" s="514" t="s">
        <v>32</v>
      </c>
      <c r="E20739" s="673">
        <v>0</v>
      </c>
      <c r="F20739" s="761"/>
    </row>
    <row r="20740" spans="1:6" customFormat="1">
      <c r="A20740" s="514">
        <v>105119</v>
      </c>
      <c r="B20740" s="275" t="s">
        <v>0</v>
      </c>
      <c r="C20740" s="1329" t="s">
        <v>25562</v>
      </c>
      <c r="D20740" s="514" t="s">
        <v>32</v>
      </c>
      <c r="E20740" s="673">
        <v>0</v>
      </c>
      <c r="F20740" s="761"/>
    </row>
    <row r="20741" spans="1:6" customFormat="1">
      <c r="A20741" s="514">
        <v>105131</v>
      </c>
      <c r="B20741" s="275" t="s">
        <v>0</v>
      </c>
      <c r="C20741" s="1329" t="s">
        <v>25563</v>
      </c>
      <c r="D20741" s="514" t="s">
        <v>32</v>
      </c>
      <c r="E20741" s="673">
        <v>0</v>
      </c>
      <c r="F20741" s="761"/>
    </row>
    <row r="20742" spans="1:6" customFormat="1">
      <c r="A20742" s="514">
        <v>105120</v>
      </c>
      <c r="B20742" s="275" t="s">
        <v>0</v>
      </c>
      <c r="C20742" s="1329" t="s">
        <v>25564</v>
      </c>
      <c r="D20742" s="514" t="s">
        <v>32</v>
      </c>
      <c r="E20742" s="673">
        <v>0</v>
      </c>
      <c r="F20742" s="761"/>
    </row>
    <row r="20743" spans="1:6" customFormat="1">
      <c r="A20743" s="514">
        <v>105121</v>
      </c>
      <c r="B20743" s="275" t="s">
        <v>0</v>
      </c>
      <c r="C20743" s="1329" t="s">
        <v>25565</v>
      </c>
      <c r="D20743" s="514" t="s">
        <v>32</v>
      </c>
      <c r="E20743" s="673">
        <v>0</v>
      </c>
      <c r="F20743" s="761"/>
    </row>
    <row r="20744" spans="1:6" customFormat="1">
      <c r="A20744" s="514">
        <v>105132</v>
      </c>
      <c r="B20744" s="275" t="s">
        <v>0</v>
      </c>
      <c r="C20744" s="1329" t="s">
        <v>25566</v>
      </c>
      <c r="D20744" s="514" t="s">
        <v>32</v>
      </c>
      <c r="E20744" s="673">
        <v>0</v>
      </c>
      <c r="F20744" s="761"/>
    </row>
    <row r="20745" spans="1:6" customFormat="1">
      <c r="A20745" s="514">
        <v>98460</v>
      </c>
      <c r="B20745" s="275" t="s">
        <v>0</v>
      </c>
      <c r="C20745" s="1329" t="s">
        <v>13577</v>
      </c>
      <c r="D20745" s="514" t="s">
        <v>32</v>
      </c>
      <c r="E20745" s="673">
        <v>69.03</v>
      </c>
      <c r="F20745" s="761"/>
    </row>
    <row r="20746" spans="1:6" customFormat="1">
      <c r="A20746" s="514">
        <v>98457</v>
      </c>
      <c r="B20746" s="275" t="s">
        <v>0</v>
      </c>
      <c r="C20746" s="1329" t="s">
        <v>25567</v>
      </c>
      <c r="D20746" s="514" t="s">
        <v>32</v>
      </c>
      <c r="E20746" s="673">
        <v>0</v>
      </c>
      <c r="F20746" s="761"/>
    </row>
    <row r="20747" spans="1:6" customFormat="1">
      <c r="A20747" s="514">
        <v>98458</v>
      </c>
      <c r="B20747" s="275" t="s">
        <v>0</v>
      </c>
      <c r="C20747" s="1329" t="s">
        <v>13575</v>
      </c>
      <c r="D20747" s="514" t="s">
        <v>32</v>
      </c>
      <c r="E20747" s="673">
        <v>98.46</v>
      </c>
      <c r="F20747" s="761"/>
    </row>
    <row r="20748" spans="1:6" customFormat="1">
      <c r="A20748" s="514">
        <v>98459</v>
      </c>
      <c r="B20748" s="275" t="s">
        <v>0</v>
      </c>
      <c r="C20748" s="1329" t="s">
        <v>13576</v>
      </c>
      <c r="D20748" s="514" t="s">
        <v>32</v>
      </c>
      <c r="E20748" s="673">
        <v>82.47</v>
      </c>
      <c r="F20748" s="761"/>
    </row>
    <row r="20749" spans="1:6" customFormat="1">
      <c r="A20749" s="514">
        <v>105118</v>
      </c>
      <c r="B20749" s="275" t="s">
        <v>0</v>
      </c>
      <c r="C20749" s="1329" t="s">
        <v>25568</v>
      </c>
      <c r="D20749" s="514" t="s">
        <v>32</v>
      </c>
      <c r="E20749" s="673">
        <v>0</v>
      </c>
      <c r="F20749" s="761"/>
    </row>
    <row r="20750" spans="1:6" customFormat="1" ht="24.75">
      <c r="A20750" s="514">
        <v>106056</v>
      </c>
      <c r="B20750" s="275" t="s">
        <v>0</v>
      </c>
      <c r="C20750" s="1329" t="s">
        <v>45112</v>
      </c>
      <c r="D20750" s="514" t="s">
        <v>32</v>
      </c>
      <c r="E20750" s="673">
        <v>0</v>
      </c>
      <c r="F20750" s="761"/>
    </row>
    <row r="20751" spans="1:6" customFormat="1" ht="24.75">
      <c r="A20751" s="514">
        <v>106057</v>
      </c>
      <c r="B20751" s="275" t="s">
        <v>0</v>
      </c>
      <c r="C20751" s="1329" t="s">
        <v>45113</v>
      </c>
      <c r="D20751" s="514" t="s">
        <v>32</v>
      </c>
      <c r="E20751" s="673">
        <v>0</v>
      </c>
      <c r="F20751" s="761"/>
    </row>
    <row r="20752" spans="1:6" customFormat="1" ht="24.75">
      <c r="A20752" s="514">
        <v>104690</v>
      </c>
      <c r="B20752" s="275" t="s">
        <v>0</v>
      </c>
      <c r="C20752" s="1329" t="s">
        <v>45114</v>
      </c>
      <c r="D20752" s="514" t="s">
        <v>32</v>
      </c>
      <c r="E20752" s="673">
        <v>0</v>
      </c>
      <c r="F20752" s="761"/>
    </row>
    <row r="20753" spans="1:6" customFormat="1" ht="24.75">
      <c r="A20753" s="514">
        <v>101958</v>
      </c>
      <c r="B20753" s="275" t="s">
        <v>0</v>
      </c>
      <c r="C20753" s="1329" t="s">
        <v>45115</v>
      </c>
      <c r="D20753" s="514" t="s">
        <v>32</v>
      </c>
      <c r="E20753" s="673">
        <v>0</v>
      </c>
      <c r="F20753" s="761"/>
    </row>
    <row r="20754" spans="1:6" customFormat="1" ht="24.75">
      <c r="A20754" s="514">
        <v>106065</v>
      </c>
      <c r="B20754" s="275" t="s">
        <v>0</v>
      </c>
      <c r="C20754" s="1329" t="s">
        <v>45116</v>
      </c>
      <c r="D20754" s="514" t="s">
        <v>32</v>
      </c>
      <c r="E20754" s="673">
        <v>0</v>
      </c>
      <c r="F20754" s="761"/>
    </row>
    <row r="20755" spans="1:6" customFormat="1" ht="24.75">
      <c r="A20755" s="514">
        <v>101959</v>
      </c>
      <c r="B20755" s="275" t="s">
        <v>0</v>
      </c>
      <c r="C20755" s="1329" t="s">
        <v>45117</v>
      </c>
      <c r="D20755" s="514" t="s">
        <v>32</v>
      </c>
      <c r="E20755" s="673">
        <v>0</v>
      </c>
      <c r="F20755" s="761"/>
    </row>
    <row r="20756" spans="1:6" customFormat="1" ht="24.75">
      <c r="A20756" s="514">
        <v>101960</v>
      </c>
      <c r="B20756" s="275" t="s">
        <v>0</v>
      </c>
      <c r="C20756" s="1329" t="s">
        <v>45118</v>
      </c>
      <c r="D20756" s="514" t="s">
        <v>32</v>
      </c>
      <c r="E20756" s="673">
        <v>0</v>
      </c>
      <c r="F20756" s="761"/>
    </row>
    <row r="20757" spans="1:6" customFormat="1" ht="24.75">
      <c r="A20757" s="514">
        <v>106058</v>
      </c>
      <c r="B20757" s="275" t="s">
        <v>0</v>
      </c>
      <c r="C20757" s="1329" t="s">
        <v>45119</v>
      </c>
      <c r="D20757" s="514" t="s">
        <v>32</v>
      </c>
      <c r="E20757" s="673">
        <v>0</v>
      </c>
      <c r="F20757" s="761"/>
    </row>
    <row r="20758" spans="1:6" customFormat="1" ht="24.75">
      <c r="A20758" s="514">
        <v>101962</v>
      </c>
      <c r="B20758" s="275" t="s">
        <v>0</v>
      </c>
      <c r="C20758" s="1329" t="s">
        <v>45120</v>
      </c>
      <c r="D20758" s="514" t="s">
        <v>32</v>
      </c>
      <c r="E20758" s="673">
        <v>0</v>
      </c>
      <c r="F20758" s="761"/>
    </row>
    <row r="20759" spans="1:6" customFormat="1" ht="24.75">
      <c r="A20759" s="514">
        <v>106066</v>
      </c>
      <c r="B20759" s="275" t="s">
        <v>0</v>
      </c>
      <c r="C20759" s="1329" t="s">
        <v>45121</v>
      </c>
      <c r="D20759" s="514" t="s">
        <v>32</v>
      </c>
      <c r="E20759" s="673">
        <v>0</v>
      </c>
      <c r="F20759" s="761"/>
    </row>
    <row r="20760" spans="1:6" customFormat="1" ht="24.75">
      <c r="A20760" s="514">
        <v>106048</v>
      </c>
      <c r="B20760" s="275" t="s">
        <v>0</v>
      </c>
      <c r="C20760" s="1329" t="s">
        <v>45122</v>
      </c>
      <c r="D20760" s="514" t="s">
        <v>32</v>
      </c>
      <c r="E20760" s="673">
        <v>0</v>
      </c>
      <c r="F20760" s="761"/>
    </row>
    <row r="20761" spans="1:6" customFormat="1" ht="24.75">
      <c r="A20761" s="514">
        <v>106049</v>
      </c>
      <c r="B20761" s="275" t="s">
        <v>0</v>
      </c>
      <c r="C20761" s="1329" t="s">
        <v>45123</v>
      </c>
      <c r="D20761" s="514" t="s">
        <v>32</v>
      </c>
      <c r="E20761" s="673">
        <v>0</v>
      </c>
      <c r="F20761" s="761"/>
    </row>
    <row r="20762" spans="1:6" customFormat="1" ht="24.75">
      <c r="A20762" s="514">
        <v>106050</v>
      </c>
      <c r="B20762" s="275" t="s">
        <v>0</v>
      </c>
      <c r="C20762" s="1329" t="s">
        <v>45124</v>
      </c>
      <c r="D20762" s="514" t="s">
        <v>32</v>
      </c>
      <c r="E20762" s="673">
        <v>0</v>
      </c>
      <c r="F20762" s="761"/>
    </row>
    <row r="20763" spans="1:6" customFormat="1" ht="24.75">
      <c r="A20763" s="514">
        <v>106051</v>
      </c>
      <c r="B20763" s="275" t="s">
        <v>0</v>
      </c>
      <c r="C20763" s="1329" t="s">
        <v>45125</v>
      </c>
      <c r="D20763" s="514" t="s">
        <v>32</v>
      </c>
      <c r="E20763" s="673">
        <v>0</v>
      </c>
      <c r="F20763" s="761"/>
    </row>
    <row r="20764" spans="1:6" customFormat="1" ht="24.75">
      <c r="A20764" s="514">
        <v>106063</v>
      </c>
      <c r="B20764" s="275" t="s">
        <v>0</v>
      </c>
      <c r="C20764" s="1329" t="s">
        <v>45126</v>
      </c>
      <c r="D20764" s="514" t="s">
        <v>32</v>
      </c>
      <c r="E20764" s="673">
        <v>0</v>
      </c>
      <c r="F20764" s="761"/>
    </row>
    <row r="20765" spans="1:6" customFormat="1" ht="24.75">
      <c r="A20765" s="514">
        <v>106052</v>
      </c>
      <c r="B20765" s="275" t="s">
        <v>0</v>
      </c>
      <c r="C20765" s="1329" t="s">
        <v>45127</v>
      </c>
      <c r="D20765" s="514" t="s">
        <v>32</v>
      </c>
      <c r="E20765" s="673">
        <v>0</v>
      </c>
      <c r="F20765" s="761"/>
    </row>
    <row r="20766" spans="1:6" customFormat="1" ht="24.75">
      <c r="A20766" s="514">
        <v>106053</v>
      </c>
      <c r="B20766" s="275" t="s">
        <v>0</v>
      </c>
      <c r="C20766" s="1329" t="s">
        <v>45128</v>
      </c>
      <c r="D20766" s="514" t="s">
        <v>32</v>
      </c>
      <c r="E20766" s="673">
        <v>0</v>
      </c>
      <c r="F20766" s="761"/>
    </row>
    <row r="20767" spans="1:6" customFormat="1" ht="24.75">
      <c r="A20767" s="514">
        <v>106054</v>
      </c>
      <c r="B20767" s="275" t="s">
        <v>0</v>
      </c>
      <c r="C20767" s="1329" t="s">
        <v>45129</v>
      </c>
      <c r="D20767" s="514" t="s">
        <v>32</v>
      </c>
      <c r="E20767" s="673">
        <v>0</v>
      </c>
      <c r="F20767" s="761"/>
    </row>
    <row r="20768" spans="1:6" customFormat="1" ht="24.75">
      <c r="A20768" s="514">
        <v>106055</v>
      </c>
      <c r="B20768" s="275" t="s">
        <v>0</v>
      </c>
      <c r="C20768" s="1329" t="s">
        <v>45130</v>
      </c>
      <c r="D20768" s="514" t="s">
        <v>32</v>
      </c>
      <c r="E20768" s="673">
        <v>0</v>
      </c>
      <c r="F20768" s="761"/>
    </row>
    <row r="20769" spans="1:6" customFormat="1" ht="24.75">
      <c r="A20769" s="514">
        <v>106064</v>
      </c>
      <c r="B20769" s="275" t="s">
        <v>0</v>
      </c>
      <c r="C20769" s="1329" t="s">
        <v>45131</v>
      </c>
      <c r="D20769" s="514" t="s">
        <v>32</v>
      </c>
      <c r="E20769" s="673">
        <v>0</v>
      </c>
      <c r="F20769" s="761"/>
    </row>
    <row r="20770" spans="1:6" customFormat="1" ht="24.75">
      <c r="A20770" s="514">
        <v>106067</v>
      </c>
      <c r="B20770" s="275" t="s">
        <v>0</v>
      </c>
      <c r="C20770" s="1329" t="s">
        <v>45132</v>
      </c>
      <c r="D20770" s="514" t="s">
        <v>32</v>
      </c>
      <c r="E20770" s="673">
        <v>0</v>
      </c>
      <c r="F20770" s="761"/>
    </row>
    <row r="20771" spans="1:6" customFormat="1" ht="24.75">
      <c r="A20771" s="514">
        <v>106070</v>
      </c>
      <c r="B20771" s="275" t="s">
        <v>0</v>
      </c>
      <c r="C20771" s="1329" t="s">
        <v>45133</v>
      </c>
      <c r="D20771" s="514" t="s">
        <v>32</v>
      </c>
      <c r="E20771" s="673">
        <v>0</v>
      </c>
      <c r="F20771" s="761"/>
    </row>
    <row r="20772" spans="1:6" customFormat="1" ht="24.75">
      <c r="A20772" s="514">
        <v>106071</v>
      </c>
      <c r="B20772" s="275" t="s">
        <v>0</v>
      </c>
      <c r="C20772" s="1329" t="s">
        <v>45134</v>
      </c>
      <c r="D20772" s="514" t="s">
        <v>32</v>
      </c>
      <c r="E20772" s="673">
        <v>0</v>
      </c>
      <c r="F20772" s="761"/>
    </row>
    <row r="20773" spans="1:6" customFormat="1" ht="24.75">
      <c r="A20773" s="514">
        <v>106072</v>
      </c>
      <c r="B20773" s="275" t="s">
        <v>0</v>
      </c>
      <c r="C20773" s="1329" t="s">
        <v>45135</v>
      </c>
      <c r="D20773" s="514" t="s">
        <v>32</v>
      </c>
      <c r="E20773" s="673">
        <v>0</v>
      </c>
      <c r="F20773" s="761"/>
    </row>
    <row r="20774" spans="1:6" customFormat="1" ht="24.75">
      <c r="A20774" s="514">
        <v>106073</v>
      </c>
      <c r="B20774" s="275" t="s">
        <v>0</v>
      </c>
      <c r="C20774" s="1329" t="s">
        <v>45136</v>
      </c>
      <c r="D20774" s="514" t="s">
        <v>32</v>
      </c>
      <c r="E20774" s="673">
        <v>0</v>
      </c>
      <c r="F20774" s="761"/>
    </row>
    <row r="20775" spans="1:6" customFormat="1" ht="24.75">
      <c r="A20775" s="514">
        <v>106068</v>
      </c>
      <c r="B20775" s="275" t="s">
        <v>0</v>
      </c>
      <c r="C20775" s="1329" t="s">
        <v>45137</v>
      </c>
      <c r="D20775" s="514" t="s">
        <v>32</v>
      </c>
      <c r="E20775" s="673">
        <v>0</v>
      </c>
      <c r="F20775" s="761"/>
    </row>
    <row r="20776" spans="1:6" customFormat="1" ht="24.75">
      <c r="A20776" s="514">
        <v>106069</v>
      </c>
      <c r="B20776" s="275" t="s">
        <v>0</v>
      </c>
      <c r="C20776" s="1329" t="s">
        <v>45138</v>
      </c>
      <c r="D20776" s="514" t="s">
        <v>32</v>
      </c>
      <c r="E20776" s="673">
        <v>0</v>
      </c>
      <c r="F20776" s="761"/>
    </row>
    <row r="20777" spans="1:6" customFormat="1" ht="24.75">
      <c r="A20777" s="514">
        <v>106074</v>
      </c>
      <c r="B20777" s="275" t="s">
        <v>0</v>
      </c>
      <c r="C20777" s="1329" t="s">
        <v>45139</v>
      </c>
      <c r="D20777" s="514" t="s">
        <v>32</v>
      </c>
      <c r="E20777" s="673">
        <v>0</v>
      </c>
      <c r="F20777" s="761"/>
    </row>
    <row r="20778" spans="1:6" customFormat="1" ht="24.75">
      <c r="A20778" s="514">
        <v>106075</v>
      </c>
      <c r="B20778" s="275" t="s">
        <v>0</v>
      </c>
      <c r="C20778" s="1329" t="s">
        <v>45140</v>
      </c>
      <c r="D20778" s="514" t="s">
        <v>32</v>
      </c>
      <c r="E20778" s="673">
        <v>0</v>
      </c>
      <c r="F20778" s="761"/>
    </row>
    <row r="20779" spans="1:6" customFormat="1" ht="24.75">
      <c r="A20779" s="514">
        <v>106076</v>
      </c>
      <c r="B20779" s="275" t="s">
        <v>0</v>
      </c>
      <c r="C20779" s="1329" t="s">
        <v>45141</v>
      </c>
      <c r="D20779" s="514" t="s">
        <v>32</v>
      </c>
      <c r="E20779" s="673">
        <v>0</v>
      </c>
      <c r="F20779" s="761"/>
    </row>
    <row r="20780" spans="1:6" customFormat="1" ht="24.75">
      <c r="A20780" s="514">
        <v>101964</v>
      </c>
      <c r="B20780" s="275" t="s">
        <v>0</v>
      </c>
      <c r="C20780" s="1329" t="s">
        <v>45142</v>
      </c>
      <c r="D20780" s="514" t="s">
        <v>32</v>
      </c>
      <c r="E20780" s="673">
        <v>205.37</v>
      </c>
      <c r="F20780" s="761"/>
    </row>
    <row r="20781" spans="1:6" customFormat="1" ht="24.75">
      <c r="A20781" s="514">
        <v>106059</v>
      </c>
      <c r="B20781" s="275" t="s">
        <v>0</v>
      </c>
      <c r="C20781" s="1329" t="s">
        <v>45143</v>
      </c>
      <c r="D20781" s="514" t="s">
        <v>32</v>
      </c>
      <c r="E20781" s="673">
        <v>231.29</v>
      </c>
      <c r="F20781" s="761"/>
    </row>
    <row r="20782" spans="1:6" customFormat="1" ht="24.75">
      <c r="A20782" s="514">
        <v>106060</v>
      </c>
      <c r="B20782" s="275" t="s">
        <v>0</v>
      </c>
      <c r="C20782" s="1329" t="s">
        <v>45144</v>
      </c>
      <c r="D20782" s="514" t="s">
        <v>32</v>
      </c>
      <c r="E20782" s="673">
        <v>224.16</v>
      </c>
      <c r="F20782" s="761"/>
    </row>
    <row r="20783" spans="1:6" customFormat="1" ht="24.75">
      <c r="A20783" s="514">
        <v>101963</v>
      </c>
      <c r="B20783" s="275" t="s">
        <v>0</v>
      </c>
      <c r="C20783" s="1329" t="s">
        <v>45145</v>
      </c>
      <c r="D20783" s="514" t="s">
        <v>32</v>
      </c>
      <c r="E20783" s="673">
        <v>221.44</v>
      </c>
      <c r="F20783" s="761"/>
    </row>
    <row r="20784" spans="1:6" customFormat="1" ht="24.75">
      <c r="A20784" s="514">
        <v>101947</v>
      </c>
      <c r="B20784" s="275" t="s">
        <v>0</v>
      </c>
      <c r="C20784" s="1329" t="s">
        <v>45146</v>
      </c>
      <c r="D20784" s="514" t="s">
        <v>32</v>
      </c>
      <c r="E20784" s="673">
        <v>0</v>
      </c>
      <c r="F20784" s="761"/>
    </row>
    <row r="20785" spans="1:6" customFormat="1" ht="24.75">
      <c r="A20785" s="514">
        <v>101948</v>
      </c>
      <c r="B20785" s="275" t="s">
        <v>0</v>
      </c>
      <c r="C20785" s="1329" t="s">
        <v>45147</v>
      </c>
      <c r="D20785" s="514" t="s">
        <v>32</v>
      </c>
      <c r="E20785" s="673">
        <v>0</v>
      </c>
      <c r="F20785" s="761"/>
    </row>
    <row r="20786" spans="1:6" customFormat="1" ht="24.75">
      <c r="A20786" s="514">
        <v>101949</v>
      </c>
      <c r="B20786" s="275" t="s">
        <v>0</v>
      </c>
      <c r="C20786" s="1329" t="s">
        <v>45148</v>
      </c>
      <c r="D20786" s="514" t="s">
        <v>32</v>
      </c>
      <c r="E20786" s="673">
        <v>0</v>
      </c>
      <c r="F20786" s="761"/>
    </row>
    <row r="20787" spans="1:6" customFormat="1" ht="24.75">
      <c r="A20787" s="514">
        <v>101950</v>
      </c>
      <c r="B20787" s="275" t="s">
        <v>0</v>
      </c>
      <c r="C20787" s="1329" t="s">
        <v>45149</v>
      </c>
      <c r="D20787" s="514" t="s">
        <v>32</v>
      </c>
      <c r="E20787" s="673">
        <v>0</v>
      </c>
      <c r="F20787" s="761"/>
    </row>
    <row r="20788" spans="1:6" customFormat="1" ht="24.75">
      <c r="A20788" s="514">
        <v>106061</v>
      </c>
      <c r="B20788" s="275" t="s">
        <v>0</v>
      </c>
      <c r="C20788" s="1329" t="s">
        <v>45150</v>
      </c>
      <c r="D20788" s="514" t="s">
        <v>32</v>
      </c>
      <c r="E20788" s="673">
        <v>0</v>
      </c>
      <c r="F20788" s="761"/>
    </row>
    <row r="20789" spans="1:6" customFormat="1" ht="24.75">
      <c r="A20789" s="514">
        <v>101951</v>
      </c>
      <c r="B20789" s="275" t="s">
        <v>0</v>
      </c>
      <c r="C20789" s="1329" t="s">
        <v>45151</v>
      </c>
      <c r="D20789" s="514" t="s">
        <v>32</v>
      </c>
      <c r="E20789" s="673">
        <v>0</v>
      </c>
      <c r="F20789" s="761"/>
    </row>
    <row r="20790" spans="1:6" customFormat="1" ht="24.75">
      <c r="A20790" s="514">
        <v>101952</v>
      </c>
      <c r="B20790" s="275" t="s">
        <v>0</v>
      </c>
      <c r="C20790" s="1329" t="s">
        <v>45152</v>
      </c>
      <c r="D20790" s="514" t="s">
        <v>32</v>
      </c>
      <c r="E20790" s="673">
        <v>0</v>
      </c>
      <c r="F20790" s="761"/>
    </row>
    <row r="20791" spans="1:6" customFormat="1" ht="24.75">
      <c r="A20791" s="514">
        <v>101953</v>
      </c>
      <c r="B20791" s="275" t="s">
        <v>0</v>
      </c>
      <c r="C20791" s="1329" t="s">
        <v>45153</v>
      </c>
      <c r="D20791" s="514" t="s">
        <v>32</v>
      </c>
      <c r="E20791" s="673">
        <v>0</v>
      </c>
      <c r="F20791" s="761"/>
    </row>
    <row r="20792" spans="1:6" customFormat="1" ht="24.75">
      <c r="A20792" s="514">
        <v>101954</v>
      </c>
      <c r="B20792" s="275" t="s">
        <v>0</v>
      </c>
      <c r="C20792" s="1329" t="s">
        <v>45154</v>
      </c>
      <c r="D20792" s="514" t="s">
        <v>32</v>
      </c>
      <c r="E20792" s="673">
        <v>0</v>
      </c>
      <c r="F20792" s="761"/>
    </row>
    <row r="20793" spans="1:6" customFormat="1" ht="24.75">
      <c r="A20793" s="514">
        <v>106062</v>
      </c>
      <c r="B20793" s="275" t="s">
        <v>0</v>
      </c>
      <c r="C20793" s="1329" t="s">
        <v>45155</v>
      </c>
      <c r="D20793" s="514" t="s">
        <v>32</v>
      </c>
      <c r="E20793" s="673">
        <v>0</v>
      </c>
      <c r="F20793" s="761"/>
    </row>
    <row r="20794" spans="1:6" customFormat="1">
      <c r="A20794" s="514">
        <v>100323</v>
      </c>
      <c r="B20794" s="275" t="s">
        <v>0</v>
      </c>
      <c r="C20794" s="1329" t="s">
        <v>13684</v>
      </c>
      <c r="D20794" s="514" t="s">
        <v>34</v>
      </c>
      <c r="E20794" s="673">
        <v>260.3</v>
      </c>
      <c r="F20794" s="761"/>
    </row>
    <row r="20795" spans="1:6" customFormat="1">
      <c r="A20795" s="514">
        <v>100324</v>
      </c>
      <c r="B20795" s="275" t="s">
        <v>0</v>
      </c>
      <c r="C20795" s="1329" t="s">
        <v>13685</v>
      </c>
      <c r="D20795" s="514" t="s">
        <v>34</v>
      </c>
      <c r="E20795" s="673">
        <v>215.37</v>
      </c>
      <c r="F20795" s="761"/>
    </row>
    <row r="20796" spans="1:6" customFormat="1">
      <c r="A20796" s="514">
        <v>96624</v>
      </c>
      <c r="B20796" s="275" t="s">
        <v>0</v>
      </c>
      <c r="C20796" s="1329" t="s">
        <v>13682</v>
      </c>
      <c r="D20796" s="514" t="s">
        <v>34</v>
      </c>
      <c r="E20796" s="673">
        <v>215.78</v>
      </c>
      <c r="F20796" s="761"/>
    </row>
    <row r="20797" spans="1:6" customFormat="1">
      <c r="A20797" s="514">
        <v>100322</v>
      </c>
      <c r="B20797" s="275" t="s">
        <v>0</v>
      </c>
      <c r="C20797" s="1329" t="s">
        <v>13683</v>
      </c>
      <c r="D20797" s="514" t="s">
        <v>34</v>
      </c>
      <c r="E20797" s="673">
        <v>206.61</v>
      </c>
      <c r="F20797" s="761"/>
    </row>
    <row r="20798" spans="1:6" customFormat="1">
      <c r="A20798" s="514">
        <v>96623</v>
      </c>
      <c r="B20798" s="275" t="s">
        <v>0</v>
      </c>
      <c r="C20798" s="1329" t="s">
        <v>13681</v>
      </c>
      <c r="D20798" s="514" t="s">
        <v>34</v>
      </c>
      <c r="E20798" s="673">
        <v>231.68</v>
      </c>
      <c r="F20798" s="761"/>
    </row>
    <row r="20799" spans="1:6" customFormat="1">
      <c r="A20799" s="514">
        <v>96622</v>
      </c>
      <c r="B20799" s="275" t="s">
        <v>0</v>
      </c>
      <c r="C20799" s="1329" t="s">
        <v>13680</v>
      </c>
      <c r="D20799" s="514" t="s">
        <v>34</v>
      </c>
      <c r="E20799" s="673">
        <v>254.3</v>
      </c>
      <c r="F20799" s="761"/>
    </row>
    <row r="20800" spans="1:6" customFormat="1">
      <c r="A20800" s="514">
        <v>96621</v>
      </c>
      <c r="B20800" s="275" t="s">
        <v>0</v>
      </c>
      <c r="C20800" s="1329" t="s">
        <v>13679</v>
      </c>
      <c r="D20800" s="514" t="s">
        <v>34</v>
      </c>
      <c r="E20800" s="673">
        <v>270.22000000000003</v>
      </c>
      <c r="F20800" s="761"/>
    </row>
    <row r="20801" spans="1:6" customFormat="1">
      <c r="A20801" s="514">
        <v>96617</v>
      </c>
      <c r="B20801" s="275" t="s">
        <v>0</v>
      </c>
      <c r="C20801" s="1329" t="s">
        <v>13676</v>
      </c>
      <c r="D20801" s="514" t="s">
        <v>32</v>
      </c>
      <c r="E20801" s="673">
        <v>22.71</v>
      </c>
      <c r="F20801" s="761"/>
    </row>
    <row r="20802" spans="1:6" customFormat="1">
      <c r="A20802" s="514">
        <v>96619</v>
      </c>
      <c r="B20802" s="275" t="s">
        <v>0</v>
      </c>
      <c r="C20802" s="1329" t="s">
        <v>13677</v>
      </c>
      <c r="D20802" s="514" t="s">
        <v>32</v>
      </c>
      <c r="E20802" s="673">
        <v>45.41</v>
      </c>
      <c r="F20802" s="761"/>
    </row>
    <row r="20803" spans="1:6" customFormat="1">
      <c r="A20803" s="514">
        <v>96616</v>
      </c>
      <c r="B20803" s="275" t="s">
        <v>0</v>
      </c>
      <c r="C20803" s="1329" t="s">
        <v>13675</v>
      </c>
      <c r="D20803" s="514" t="s">
        <v>34</v>
      </c>
      <c r="E20803" s="673">
        <v>908.52</v>
      </c>
      <c r="F20803" s="761"/>
    </row>
    <row r="20804" spans="1:6" customFormat="1">
      <c r="A20804" s="514">
        <v>95240</v>
      </c>
      <c r="B20804" s="275" t="s">
        <v>0</v>
      </c>
      <c r="C20804" s="1329" t="s">
        <v>13673</v>
      </c>
      <c r="D20804" s="514" t="s">
        <v>32</v>
      </c>
      <c r="E20804" s="673">
        <v>21.84</v>
      </c>
      <c r="F20804" s="761"/>
    </row>
    <row r="20805" spans="1:6" customFormat="1">
      <c r="A20805" s="514">
        <v>95241</v>
      </c>
      <c r="B20805" s="275" t="s">
        <v>0</v>
      </c>
      <c r="C20805" s="1329" t="s">
        <v>13674</v>
      </c>
      <c r="D20805" s="514" t="s">
        <v>32</v>
      </c>
      <c r="E20805" s="673">
        <v>42.07</v>
      </c>
      <c r="F20805" s="761"/>
    </row>
    <row r="20806" spans="1:6" customFormat="1">
      <c r="A20806" s="514">
        <v>96620</v>
      </c>
      <c r="B20806" s="275" t="s">
        <v>0</v>
      </c>
      <c r="C20806" s="1329" t="s">
        <v>13678</v>
      </c>
      <c r="D20806" s="514" t="s">
        <v>34</v>
      </c>
      <c r="E20806" s="673">
        <v>841.61</v>
      </c>
      <c r="F20806" s="761"/>
    </row>
    <row r="20807" spans="1:6" customFormat="1">
      <c r="A20807" s="514">
        <v>104043</v>
      </c>
      <c r="B20807" s="275" t="s">
        <v>0</v>
      </c>
      <c r="C20807" s="1329" t="s">
        <v>10310</v>
      </c>
      <c r="D20807" s="514" t="s">
        <v>28</v>
      </c>
      <c r="E20807" s="673">
        <v>10.58</v>
      </c>
      <c r="F20807" s="761"/>
    </row>
    <row r="20808" spans="1:6" customFormat="1">
      <c r="A20808" s="514">
        <v>104044</v>
      </c>
      <c r="B20808" s="275" t="s">
        <v>0</v>
      </c>
      <c r="C20808" s="1329" t="s">
        <v>10311</v>
      </c>
      <c r="D20808" s="514" t="s">
        <v>28</v>
      </c>
      <c r="E20808" s="673">
        <v>11.03</v>
      </c>
      <c r="F20808" s="761"/>
    </row>
    <row r="20809" spans="1:6" customFormat="1">
      <c r="A20809" s="514">
        <v>104045</v>
      </c>
      <c r="B20809" s="275" t="s">
        <v>0</v>
      </c>
      <c r="C20809" s="1329" t="s">
        <v>10312</v>
      </c>
      <c r="D20809" s="514" t="s">
        <v>28</v>
      </c>
      <c r="E20809" s="673">
        <v>18.21</v>
      </c>
      <c r="F20809" s="761"/>
    </row>
    <row r="20810" spans="1:6" customFormat="1">
      <c r="A20810" s="514">
        <v>104049</v>
      </c>
      <c r="B20810" s="275" t="s">
        <v>0</v>
      </c>
      <c r="C20810" s="1329" t="s">
        <v>10316</v>
      </c>
      <c r="D20810" s="514" t="s">
        <v>28</v>
      </c>
      <c r="E20810" s="673">
        <v>5.96</v>
      </c>
      <c r="F20810" s="761"/>
    </row>
    <row r="20811" spans="1:6" customFormat="1">
      <c r="A20811" s="514">
        <v>104050</v>
      </c>
      <c r="B20811" s="275" t="s">
        <v>0</v>
      </c>
      <c r="C20811" s="1329" t="s">
        <v>10317</v>
      </c>
      <c r="D20811" s="514" t="s">
        <v>28</v>
      </c>
      <c r="E20811" s="673">
        <v>8.92</v>
      </c>
      <c r="F20811" s="761"/>
    </row>
    <row r="20812" spans="1:6" customFormat="1">
      <c r="A20812" s="514">
        <v>104084</v>
      </c>
      <c r="B20812" s="275" t="s">
        <v>0</v>
      </c>
      <c r="C20812" s="1329" t="s">
        <v>10336</v>
      </c>
      <c r="D20812" s="514" t="s">
        <v>28</v>
      </c>
      <c r="E20812" s="673">
        <v>88.89</v>
      </c>
      <c r="F20812" s="761"/>
    </row>
    <row r="20813" spans="1:6" customFormat="1">
      <c r="A20813" s="514">
        <v>104037</v>
      </c>
      <c r="B20813" s="275" t="s">
        <v>0</v>
      </c>
      <c r="C20813" s="1329" t="s">
        <v>25569</v>
      </c>
      <c r="D20813" s="514" t="s">
        <v>28</v>
      </c>
      <c r="E20813" s="673">
        <v>0</v>
      </c>
      <c r="F20813" s="761"/>
    </row>
    <row r="20814" spans="1:6" customFormat="1">
      <c r="A20814" s="514">
        <v>104035</v>
      </c>
      <c r="B20814" s="275" t="s">
        <v>0</v>
      </c>
      <c r="C20814" s="1329" t="s">
        <v>10307</v>
      </c>
      <c r="D20814" s="514" t="s">
        <v>28</v>
      </c>
      <c r="E20814" s="673">
        <v>46.65</v>
      </c>
      <c r="F20814" s="761"/>
    </row>
    <row r="20815" spans="1:6" customFormat="1">
      <c r="A20815" s="514">
        <v>104036</v>
      </c>
      <c r="B20815" s="275" t="s">
        <v>0</v>
      </c>
      <c r="C20815" s="1329" t="s">
        <v>10308</v>
      </c>
      <c r="D20815" s="514" t="s">
        <v>28</v>
      </c>
      <c r="E20815" s="673">
        <v>48.11</v>
      </c>
      <c r="F20815" s="761"/>
    </row>
    <row r="20816" spans="1:6" customFormat="1">
      <c r="A20816" s="514">
        <v>104034</v>
      </c>
      <c r="B20816" s="275" t="s">
        <v>0</v>
      </c>
      <c r="C20816" s="1329" t="s">
        <v>10306</v>
      </c>
      <c r="D20816" s="514" t="s">
        <v>28</v>
      </c>
      <c r="E20816" s="673">
        <v>33.03</v>
      </c>
      <c r="F20816" s="761"/>
    </row>
    <row r="20817" spans="1:6" customFormat="1">
      <c r="A20817" s="514">
        <v>104031</v>
      </c>
      <c r="B20817" s="275" t="s">
        <v>0</v>
      </c>
      <c r="C20817" s="1329" t="s">
        <v>10303</v>
      </c>
      <c r="D20817" s="514" t="s">
        <v>28</v>
      </c>
      <c r="E20817" s="673">
        <v>21.66</v>
      </c>
      <c r="F20817" s="761"/>
    </row>
    <row r="20818" spans="1:6" customFormat="1">
      <c r="A20818" s="514">
        <v>104032</v>
      </c>
      <c r="B20818" s="275" t="s">
        <v>0</v>
      </c>
      <c r="C20818" s="1329" t="s">
        <v>10304</v>
      </c>
      <c r="D20818" s="514" t="s">
        <v>28</v>
      </c>
      <c r="E20818" s="673">
        <v>27.59</v>
      </c>
      <c r="F20818" s="761"/>
    </row>
    <row r="20819" spans="1:6" customFormat="1">
      <c r="A20819" s="514">
        <v>104033</v>
      </c>
      <c r="B20819" s="275" t="s">
        <v>0</v>
      </c>
      <c r="C20819" s="1329" t="s">
        <v>10305</v>
      </c>
      <c r="D20819" s="514" t="s">
        <v>28</v>
      </c>
      <c r="E20819" s="673">
        <v>25</v>
      </c>
      <c r="F20819" s="761"/>
    </row>
    <row r="20820" spans="1:6" customFormat="1">
      <c r="A20820" s="514">
        <v>104038</v>
      </c>
      <c r="B20820" s="275" t="s">
        <v>0</v>
      </c>
      <c r="C20820" s="1329" t="s">
        <v>25570</v>
      </c>
      <c r="D20820" s="514" t="s">
        <v>28</v>
      </c>
      <c r="E20820" s="673">
        <v>0</v>
      </c>
      <c r="F20820" s="761"/>
    </row>
    <row r="20821" spans="1:6" customFormat="1">
      <c r="A20821" s="514">
        <v>104051</v>
      </c>
      <c r="B20821" s="275" t="s">
        <v>0</v>
      </c>
      <c r="C20821" s="1329" t="s">
        <v>10318</v>
      </c>
      <c r="D20821" s="514" t="s">
        <v>28</v>
      </c>
      <c r="E20821" s="673">
        <v>9.36</v>
      </c>
      <c r="F20821" s="761"/>
    </row>
    <row r="20822" spans="1:6" customFormat="1">
      <c r="A20822" s="514">
        <v>104052</v>
      </c>
      <c r="B20822" s="275" t="s">
        <v>0</v>
      </c>
      <c r="C20822" s="1329" t="s">
        <v>10319</v>
      </c>
      <c r="D20822" s="514" t="s">
        <v>28</v>
      </c>
      <c r="E20822" s="673">
        <v>13.18</v>
      </c>
      <c r="F20822" s="761"/>
    </row>
    <row r="20823" spans="1:6" customFormat="1">
      <c r="A20823" s="514">
        <v>104046</v>
      </c>
      <c r="B20823" s="275" t="s">
        <v>0</v>
      </c>
      <c r="C20823" s="1329" t="s">
        <v>10313</v>
      </c>
      <c r="D20823" s="514" t="s">
        <v>28</v>
      </c>
      <c r="E20823" s="673">
        <v>10.02</v>
      </c>
      <c r="F20823" s="761"/>
    </row>
    <row r="20824" spans="1:6" customFormat="1">
      <c r="A20824" s="514">
        <v>104047</v>
      </c>
      <c r="B20824" s="275" t="s">
        <v>0</v>
      </c>
      <c r="C20824" s="1329" t="s">
        <v>10314</v>
      </c>
      <c r="D20824" s="514" t="s">
        <v>28</v>
      </c>
      <c r="E20824" s="673">
        <v>11.59</v>
      </c>
      <c r="F20824" s="761"/>
    </row>
    <row r="20825" spans="1:6" customFormat="1">
      <c r="A20825" s="514">
        <v>104048</v>
      </c>
      <c r="B20825" s="275" t="s">
        <v>0</v>
      </c>
      <c r="C20825" s="1329" t="s">
        <v>10315</v>
      </c>
      <c r="D20825" s="514" t="s">
        <v>28</v>
      </c>
      <c r="E20825" s="673">
        <v>17.71</v>
      </c>
      <c r="F20825" s="761"/>
    </row>
    <row r="20826" spans="1:6" customFormat="1">
      <c r="A20826" s="514">
        <v>104063</v>
      </c>
      <c r="B20826" s="275" t="s">
        <v>0</v>
      </c>
      <c r="C20826" s="1329" t="s">
        <v>10329</v>
      </c>
      <c r="D20826" s="514" t="s">
        <v>28</v>
      </c>
      <c r="E20826" s="673">
        <v>74.650000000000006</v>
      </c>
      <c r="F20826" s="761"/>
    </row>
    <row r="20827" spans="1:6" customFormat="1">
      <c r="A20827" s="514">
        <v>104065</v>
      </c>
      <c r="B20827" s="275" t="s">
        <v>0</v>
      </c>
      <c r="C20827" s="1329" t="s">
        <v>10331</v>
      </c>
      <c r="D20827" s="514" t="s">
        <v>28</v>
      </c>
      <c r="E20827" s="673">
        <v>162.08000000000001</v>
      </c>
      <c r="F20827" s="761"/>
    </row>
    <row r="20828" spans="1:6" customFormat="1">
      <c r="A20828" s="514">
        <v>104062</v>
      </c>
      <c r="B20828" s="275" t="s">
        <v>0</v>
      </c>
      <c r="C20828" s="1329" t="s">
        <v>10328</v>
      </c>
      <c r="D20828" s="514" t="s">
        <v>28</v>
      </c>
      <c r="E20828" s="673">
        <v>78.59</v>
      </c>
      <c r="F20828" s="761"/>
    </row>
    <row r="20829" spans="1:6" customFormat="1">
      <c r="A20829" s="514">
        <v>104064</v>
      </c>
      <c r="B20829" s="275" t="s">
        <v>0</v>
      </c>
      <c r="C20829" s="1329" t="s">
        <v>10330</v>
      </c>
      <c r="D20829" s="514" t="s">
        <v>28</v>
      </c>
      <c r="E20829" s="673">
        <v>191.7</v>
      </c>
      <c r="F20829" s="761"/>
    </row>
    <row r="20830" spans="1:6" customFormat="1">
      <c r="A20830" s="514">
        <v>104059</v>
      </c>
      <c r="B20830" s="275" t="s">
        <v>0</v>
      </c>
      <c r="C20830" s="1329" t="s">
        <v>10325</v>
      </c>
      <c r="D20830" s="514" t="s">
        <v>28</v>
      </c>
      <c r="E20830" s="673">
        <v>10.95</v>
      </c>
      <c r="F20830" s="761"/>
    </row>
    <row r="20831" spans="1:6" customFormat="1">
      <c r="A20831" s="514">
        <v>104058</v>
      </c>
      <c r="B20831" s="275" t="s">
        <v>0</v>
      </c>
      <c r="C20831" s="1329" t="s">
        <v>10324</v>
      </c>
      <c r="D20831" s="514" t="s">
        <v>28</v>
      </c>
      <c r="E20831" s="673">
        <v>6.99</v>
      </c>
      <c r="F20831" s="761"/>
    </row>
    <row r="20832" spans="1:6" customFormat="1">
      <c r="A20832" s="514">
        <v>104082</v>
      </c>
      <c r="B20832" s="275" t="s">
        <v>0</v>
      </c>
      <c r="C20832" s="1329" t="s">
        <v>10334</v>
      </c>
      <c r="D20832" s="514" t="s">
        <v>28</v>
      </c>
      <c r="E20832" s="673">
        <v>32.090000000000003</v>
      </c>
      <c r="F20832" s="761"/>
    </row>
    <row r="20833" spans="1:6" customFormat="1">
      <c r="A20833" s="514">
        <v>104083</v>
      </c>
      <c r="B20833" s="275" t="s">
        <v>0</v>
      </c>
      <c r="C20833" s="1329" t="s">
        <v>10335</v>
      </c>
      <c r="D20833" s="514" t="s">
        <v>28</v>
      </c>
      <c r="E20833" s="673">
        <v>77.72</v>
      </c>
      <c r="F20833" s="761"/>
    </row>
    <row r="20834" spans="1:6" customFormat="1">
      <c r="A20834" s="514">
        <v>104057</v>
      </c>
      <c r="B20834" s="275" t="s">
        <v>0</v>
      </c>
      <c r="C20834" s="1329" t="s">
        <v>25571</v>
      </c>
      <c r="D20834" s="514" t="s">
        <v>28</v>
      </c>
      <c r="E20834" s="673">
        <v>0</v>
      </c>
      <c r="F20834" s="761"/>
    </row>
    <row r="20835" spans="1:6" customFormat="1">
      <c r="A20835" s="514">
        <v>104056</v>
      </c>
      <c r="B20835" s="275" t="s">
        <v>0</v>
      </c>
      <c r="C20835" s="1329" t="s">
        <v>10323</v>
      </c>
      <c r="D20835" s="514" t="s">
        <v>28</v>
      </c>
      <c r="E20835" s="673">
        <v>16.68</v>
      </c>
      <c r="F20835" s="761"/>
    </row>
    <row r="20836" spans="1:6" customFormat="1">
      <c r="A20836" s="514">
        <v>104055</v>
      </c>
      <c r="B20836" s="275" t="s">
        <v>0</v>
      </c>
      <c r="C20836" s="1329" t="s">
        <v>10322</v>
      </c>
      <c r="D20836" s="514" t="s">
        <v>28</v>
      </c>
      <c r="E20836" s="673">
        <v>11.48</v>
      </c>
      <c r="F20836" s="761"/>
    </row>
    <row r="20837" spans="1:6" customFormat="1">
      <c r="A20837" s="514">
        <v>104076</v>
      </c>
      <c r="B20837" s="275" t="s">
        <v>0</v>
      </c>
      <c r="C20837" s="1329" t="s">
        <v>10333</v>
      </c>
      <c r="D20837" s="514" t="s">
        <v>28</v>
      </c>
      <c r="E20837" s="673">
        <v>49.61</v>
      </c>
      <c r="F20837" s="761"/>
    </row>
    <row r="20838" spans="1:6" customFormat="1">
      <c r="A20838" s="514">
        <v>104060</v>
      </c>
      <c r="B20838" s="275" t="s">
        <v>0</v>
      </c>
      <c r="C20838" s="1329" t="s">
        <v>10326</v>
      </c>
      <c r="D20838" s="514" t="s">
        <v>5</v>
      </c>
      <c r="E20838" s="673">
        <v>9.24</v>
      </c>
      <c r="F20838" s="761"/>
    </row>
    <row r="20839" spans="1:6" customFormat="1">
      <c r="A20839" s="514">
        <v>104061</v>
      </c>
      <c r="B20839" s="275" t="s">
        <v>0</v>
      </c>
      <c r="C20839" s="1329" t="s">
        <v>10327</v>
      </c>
      <c r="D20839" s="514" t="s">
        <v>5</v>
      </c>
      <c r="E20839" s="673">
        <v>16.57</v>
      </c>
      <c r="F20839" s="761"/>
    </row>
    <row r="20840" spans="1:6" customFormat="1">
      <c r="A20840" s="514">
        <v>104085</v>
      </c>
      <c r="B20840" s="275" t="s">
        <v>0</v>
      </c>
      <c r="C20840" s="1329" t="s">
        <v>10337</v>
      </c>
      <c r="D20840" s="514" t="s">
        <v>5</v>
      </c>
      <c r="E20840" s="673">
        <v>58.88</v>
      </c>
      <c r="F20840" s="761"/>
    </row>
    <row r="20841" spans="1:6" customFormat="1">
      <c r="A20841" s="514">
        <v>104086</v>
      </c>
      <c r="B20841" s="275" t="s">
        <v>0</v>
      </c>
      <c r="C20841" s="1329" t="s">
        <v>10338</v>
      </c>
      <c r="D20841" s="514" t="s">
        <v>5</v>
      </c>
      <c r="E20841" s="673">
        <v>105.76</v>
      </c>
      <c r="F20841" s="761"/>
    </row>
    <row r="20842" spans="1:6" customFormat="1">
      <c r="A20842" s="514">
        <v>104073</v>
      </c>
      <c r="B20842" s="275" t="s">
        <v>0</v>
      </c>
      <c r="C20842" s="1329" t="s">
        <v>25572</v>
      </c>
      <c r="D20842" s="514" t="s">
        <v>28</v>
      </c>
      <c r="E20842" s="673">
        <v>0</v>
      </c>
      <c r="F20842" s="761"/>
    </row>
    <row r="20843" spans="1:6" customFormat="1">
      <c r="A20843" s="514">
        <v>104074</v>
      </c>
      <c r="B20843" s="275" t="s">
        <v>0</v>
      </c>
      <c r="C20843" s="1329" t="s">
        <v>25573</v>
      </c>
      <c r="D20843" s="514" t="s">
        <v>28</v>
      </c>
      <c r="E20843" s="673">
        <v>0</v>
      </c>
      <c r="F20843" s="761"/>
    </row>
    <row r="20844" spans="1:6" customFormat="1">
      <c r="A20844" s="514">
        <v>104075</v>
      </c>
      <c r="B20844" s="275" t="s">
        <v>0</v>
      </c>
      <c r="C20844" s="1329" t="s">
        <v>25574</v>
      </c>
      <c r="D20844" s="514" t="s">
        <v>28</v>
      </c>
      <c r="E20844" s="673">
        <v>0</v>
      </c>
      <c r="F20844" s="761"/>
    </row>
    <row r="20845" spans="1:6" customFormat="1">
      <c r="A20845" s="514">
        <v>104039</v>
      </c>
      <c r="B20845" s="275" t="s">
        <v>0</v>
      </c>
      <c r="C20845" s="1329" t="s">
        <v>10309</v>
      </c>
      <c r="D20845" s="514" t="s">
        <v>28</v>
      </c>
      <c r="E20845" s="673">
        <v>98.83</v>
      </c>
      <c r="F20845" s="761"/>
    </row>
    <row r="20846" spans="1:6" customFormat="1">
      <c r="A20846" s="514">
        <v>104040</v>
      </c>
      <c r="B20846" s="275" t="s">
        <v>0</v>
      </c>
      <c r="C20846" s="1329" t="s">
        <v>25575</v>
      </c>
      <c r="D20846" s="514" t="s">
        <v>28</v>
      </c>
      <c r="E20846" s="673">
        <v>0</v>
      </c>
      <c r="F20846" s="761"/>
    </row>
    <row r="20847" spans="1:6" customFormat="1">
      <c r="A20847" s="514">
        <v>104041</v>
      </c>
      <c r="B20847" s="275" t="s">
        <v>0</v>
      </c>
      <c r="C20847" s="1329" t="s">
        <v>25576</v>
      </c>
      <c r="D20847" s="514" t="s">
        <v>28</v>
      </c>
      <c r="E20847" s="673">
        <v>0</v>
      </c>
      <c r="F20847" s="761"/>
    </row>
    <row r="20848" spans="1:6" customFormat="1">
      <c r="A20848" s="514">
        <v>104042</v>
      </c>
      <c r="B20848" s="275" t="s">
        <v>0</v>
      </c>
      <c r="C20848" s="1329" t="s">
        <v>25577</v>
      </c>
      <c r="D20848" s="514" t="s">
        <v>28</v>
      </c>
      <c r="E20848" s="673">
        <v>0</v>
      </c>
      <c r="F20848" s="761"/>
    </row>
    <row r="20849" spans="1:6" customFormat="1">
      <c r="A20849" s="514">
        <v>104072</v>
      </c>
      <c r="B20849" s="275" t="s">
        <v>0</v>
      </c>
      <c r="C20849" s="1329" t="s">
        <v>10332</v>
      </c>
      <c r="D20849" s="514" t="s">
        <v>28</v>
      </c>
      <c r="E20849" s="673">
        <v>294.98</v>
      </c>
      <c r="F20849" s="761"/>
    </row>
    <row r="20850" spans="1:6" customFormat="1">
      <c r="A20850" s="514">
        <v>104053</v>
      </c>
      <c r="B20850" s="275" t="s">
        <v>0</v>
      </c>
      <c r="C20850" s="1329" t="s">
        <v>10320</v>
      </c>
      <c r="D20850" s="514" t="s">
        <v>28</v>
      </c>
      <c r="E20850" s="673">
        <v>11.19</v>
      </c>
      <c r="F20850" s="761"/>
    </row>
    <row r="20851" spans="1:6" customFormat="1">
      <c r="A20851" s="514">
        <v>104054</v>
      </c>
      <c r="B20851" s="275" t="s">
        <v>0</v>
      </c>
      <c r="C20851" s="1329" t="s">
        <v>10321</v>
      </c>
      <c r="D20851" s="514" t="s">
        <v>28</v>
      </c>
      <c r="E20851" s="673">
        <v>23.24</v>
      </c>
      <c r="F20851" s="761"/>
    </row>
    <row r="20852" spans="1:6" customFormat="1">
      <c r="A20852" s="514">
        <v>99818</v>
      </c>
      <c r="B20852" s="275" t="s">
        <v>0</v>
      </c>
      <c r="C20852" s="1329" t="s">
        <v>2922</v>
      </c>
      <c r="D20852" s="514" t="s">
        <v>28</v>
      </c>
      <c r="E20852" s="673">
        <v>6.67</v>
      </c>
      <c r="F20852" s="761"/>
    </row>
    <row r="20853" spans="1:6" customFormat="1">
      <c r="A20853" s="514">
        <v>99819</v>
      </c>
      <c r="B20853" s="275" t="s">
        <v>0</v>
      </c>
      <c r="C20853" s="1329" t="s">
        <v>2923</v>
      </c>
      <c r="D20853" s="514" t="s">
        <v>32</v>
      </c>
      <c r="E20853" s="673">
        <v>17.850000000000001</v>
      </c>
      <c r="F20853" s="761"/>
    </row>
    <row r="20854" spans="1:6" customFormat="1">
      <c r="A20854" s="514">
        <v>99811</v>
      </c>
      <c r="B20854" s="275" t="s">
        <v>0</v>
      </c>
      <c r="C20854" s="1329" t="s">
        <v>2915</v>
      </c>
      <c r="D20854" s="514" t="s">
        <v>32</v>
      </c>
      <c r="E20854" s="673">
        <v>3.73</v>
      </c>
      <c r="F20854" s="761"/>
    </row>
    <row r="20855" spans="1:6" customFormat="1">
      <c r="A20855" s="514">
        <v>99826</v>
      </c>
      <c r="B20855" s="275" t="s">
        <v>0</v>
      </c>
      <c r="C20855" s="1329" t="s">
        <v>2930</v>
      </c>
      <c r="D20855" s="514" t="s">
        <v>32</v>
      </c>
      <c r="E20855" s="673">
        <v>1.63</v>
      </c>
      <c r="F20855" s="761"/>
    </row>
    <row r="20856" spans="1:6" customFormat="1">
      <c r="A20856" s="514">
        <v>99821</v>
      </c>
      <c r="B20856" s="275" t="s">
        <v>0</v>
      </c>
      <c r="C20856" s="1329" t="s">
        <v>2925</v>
      </c>
      <c r="D20856" s="514" t="s">
        <v>32</v>
      </c>
      <c r="E20856" s="673">
        <v>3.55</v>
      </c>
      <c r="F20856" s="761"/>
    </row>
    <row r="20857" spans="1:6" customFormat="1">
      <c r="A20857" s="514">
        <v>99820</v>
      </c>
      <c r="B20857" s="275" t="s">
        <v>0</v>
      </c>
      <c r="C20857" s="1329" t="s">
        <v>2924</v>
      </c>
      <c r="D20857" s="514" t="s">
        <v>32</v>
      </c>
      <c r="E20857" s="673">
        <v>2.2599999999999998</v>
      </c>
      <c r="F20857" s="761"/>
    </row>
    <row r="20858" spans="1:6" customFormat="1">
      <c r="A20858" s="514">
        <v>99812</v>
      </c>
      <c r="B20858" s="275" t="s">
        <v>0</v>
      </c>
      <c r="C20858" s="1329" t="s">
        <v>2916</v>
      </c>
      <c r="D20858" s="514" t="s">
        <v>32</v>
      </c>
      <c r="E20858" s="673">
        <v>1.19</v>
      </c>
      <c r="F20858" s="761"/>
    </row>
    <row r="20859" spans="1:6" customFormat="1">
      <c r="A20859" s="514">
        <v>99817</v>
      </c>
      <c r="B20859" s="275" t="s">
        <v>0</v>
      </c>
      <c r="C20859" s="1329" t="s">
        <v>2921</v>
      </c>
      <c r="D20859" s="514" t="s">
        <v>28</v>
      </c>
      <c r="E20859" s="673">
        <v>6.67</v>
      </c>
      <c r="F20859" s="761"/>
    </row>
    <row r="20860" spans="1:6" customFormat="1">
      <c r="A20860" s="514">
        <v>99813</v>
      </c>
      <c r="B20860" s="275" t="s">
        <v>0</v>
      </c>
      <c r="C20860" s="1329" t="s">
        <v>2917</v>
      </c>
      <c r="D20860" s="514" t="s">
        <v>32</v>
      </c>
      <c r="E20860" s="673">
        <v>1.05</v>
      </c>
      <c r="F20860" s="761"/>
    </row>
    <row r="20861" spans="1:6" customFormat="1">
      <c r="A20861" s="514">
        <v>99815</v>
      </c>
      <c r="B20861" s="275" t="s">
        <v>0</v>
      </c>
      <c r="C20861" s="1329" t="s">
        <v>2919</v>
      </c>
      <c r="D20861" s="514" t="s">
        <v>28</v>
      </c>
      <c r="E20861" s="673">
        <v>10.050000000000001</v>
      </c>
      <c r="F20861" s="761"/>
    </row>
    <row r="20862" spans="1:6" customFormat="1">
      <c r="A20862" s="514">
        <v>99805</v>
      </c>
      <c r="B20862" s="275" t="s">
        <v>0</v>
      </c>
      <c r="C20862" s="1329" t="s">
        <v>2909</v>
      </c>
      <c r="D20862" s="514" t="s">
        <v>32</v>
      </c>
      <c r="E20862" s="673">
        <v>12.08</v>
      </c>
      <c r="F20862" s="761"/>
    </row>
    <row r="20863" spans="1:6" customFormat="1">
      <c r="A20863" s="514">
        <v>99803</v>
      </c>
      <c r="B20863" s="275" t="s">
        <v>0</v>
      </c>
      <c r="C20863" s="1329" t="s">
        <v>2907</v>
      </c>
      <c r="D20863" s="514" t="s">
        <v>32</v>
      </c>
      <c r="E20863" s="673">
        <v>2.19</v>
      </c>
      <c r="F20863" s="761"/>
    </row>
    <row r="20864" spans="1:6" customFormat="1">
      <c r="A20864" s="514">
        <v>99802</v>
      </c>
      <c r="B20864" s="275" t="s">
        <v>0</v>
      </c>
      <c r="C20864" s="1329" t="s">
        <v>2906</v>
      </c>
      <c r="D20864" s="514" t="s">
        <v>32</v>
      </c>
      <c r="E20864" s="673">
        <v>0.56000000000000005</v>
      </c>
      <c r="F20864" s="761"/>
    </row>
    <row r="20865" spans="1:6" customFormat="1">
      <c r="A20865" s="514">
        <v>99804</v>
      </c>
      <c r="B20865" s="275" t="s">
        <v>0</v>
      </c>
      <c r="C20865" s="1329" t="s">
        <v>2908</v>
      </c>
      <c r="D20865" s="514" t="s">
        <v>32</v>
      </c>
      <c r="E20865" s="673">
        <v>5.71</v>
      </c>
      <c r="F20865" s="761"/>
    </row>
    <row r="20866" spans="1:6" customFormat="1">
      <c r="A20866" s="514">
        <v>99809</v>
      </c>
      <c r="B20866" s="275" t="s">
        <v>0</v>
      </c>
      <c r="C20866" s="1329" t="s">
        <v>2913</v>
      </c>
      <c r="D20866" s="514" t="s">
        <v>32</v>
      </c>
      <c r="E20866" s="673">
        <v>6.24</v>
      </c>
      <c r="F20866" s="761"/>
    </row>
    <row r="20867" spans="1:6" customFormat="1">
      <c r="A20867" s="514">
        <v>99810</v>
      </c>
      <c r="B20867" s="275" t="s">
        <v>0</v>
      </c>
      <c r="C20867" s="1329" t="s">
        <v>2914</v>
      </c>
      <c r="D20867" s="514" t="s">
        <v>32</v>
      </c>
      <c r="E20867" s="673">
        <v>7.79</v>
      </c>
      <c r="F20867" s="761"/>
    </row>
    <row r="20868" spans="1:6" customFormat="1">
      <c r="A20868" s="514">
        <v>99801</v>
      </c>
      <c r="B20868" s="275" t="s">
        <v>0</v>
      </c>
      <c r="C20868" s="1329" t="s">
        <v>25578</v>
      </c>
      <c r="D20868" s="514" t="s">
        <v>32</v>
      </c>
      <c r="E20868" s="673">
        <v>0</v>
      </c>
      <c r="F20868" s="761"/>
    </row>
    <row r="20869" spans="1:6" customFormat="1">
      <c r="A20869" s="514">
        <v>99822</v>
      </c>
      <c r="B20869" s="275" t="s">
        <v>0</v>
      </c>
      <c r="C20869" s="1329" t="s">
        <v>2926</v>
      </c>
      <c r="D20869" s="514" t="s">
        <v>32</v>
      </c>
      <c r="E20869" s="673">
        <v>1.06</v>
      </c>
      <c r="F20869" s="761"/>
    </row>
    <row r="20870" spans="1:6" customFormat="1">
      <c r="A20870" s="514">
        <v>99825</v>
      </c>
      <c r="B20870" s="275" t="s">
        <v>0</v>
      </c>
      <c r="C20870" s="1329" t="s">
        <v>2929</v>
      </c>
      <c r="D20870" s="514" t="s">
        <v>32</v>
      </c>
      <c r="E20870" s="673">
        <v>4.09</v>
      </c>
      <c r="F20870" s="761"/>
    </row>
    <row r="20871" spans="1:6" customFormat="1">
      <c r="A20871" s="514">
        <v>99824</v>
      </c>
      <c r="B20871" s="275" t="s">
        <v>0</v>
      </c>
      <c r="C20871" s="1329" t="s">
        <v>2928</v>
      </c>
      <c r="D20871" s="514" t="s">
        <v>32</v>
      </c>
      <c r="E20871" s="673">
        <v>2.83</v>
      </c>
      <c r="F20871" s="761"/>
    </row>
    <row r="20872" spans="1:6" customFormat="1">
      <c r="A20872" s="514">
        <v>99823</v>
      </c>
      <c r="B20872" s="275" t="s">
        <v>0</v>
      </c>
      <c r="C20872" s="1329" t="s">
        <v>2927</v>
      </c>
      <c r="D20872" s="514" t="s">
        <v>32</v>
      </c>
      <c r="E20872" s="673">
        <v>2.62</v>
      </c>
      <c r="F20872" s="761"/>
    </row>
    <row r="20873" spans="1:6" customFormat="1">
      <c r="A20873" s="514">
        <v>99806</v>
      </c>
      <c r="B20873" s="275" t="s">
        <v>0</v>
      </c>
      <c r="C20873" s="1329" t="s">
        <v>2910</v>
      </c>
      <c r="D20873" s="514" t="s">
        <v>32</v>
      </c>
      <c r="E20873" s="673">
        <v>0.9</v>
      </c>
      <c r="F20873" s="761"/>
    </row>
    <row r="20874" spans="1:6" customFormat="1">
      <c r="A20874" s="514">
        <v>99807</v>
      </c>
      <c r="B20874" s="275" t="s">
        <v>0</v>
      </c>
      <c r="C20874" s="1329" t="s">
        <v>2911</v>
      </c>
      <c r="D20874" s="514" t="s">
        <v>32</v>
      </c>
      <c r="E20874" s="673">
        <v>1.75</v>
      </c>
      <c r="F20874" s="761"/>
    </row>
    <row r="20875" spans="1:6" customFormat="1">
      <c r="A20875" s="514">
        <v>99808</v>
      </c>
      <c r="B20875" s="275" t="s">
        <v>0</v>
      </c>
      <c r="C20875" s="1329" t="s">
        <v>2912</v>
      </c>
      <c r="D20875" s="514" t="s">
        <v>32</v>
      </c>
      <c r="E20875" s="673">
        <v>4.38</v>
      </c>
      <c r="F20875" s="761"/>
    </row>
    <row r="20876" spans="1:6" customFormat="1">
      <c r="A20876" s="514">
        <v>99814</v>
      </c>
      <c r="B20876" s="275" t="s">
        <v>0</v>
      </c>
      <c r="C20876" s="1329" t="s">
        <v>2918</v>
      </c>
      <c r="D20876" s="514" t="s">
        <v>32</v>
      </c>
      <c r="E20876" s="673">
        <v>2.09</v>
      </c>
      <c r="F20876" s="761"/>
    </row>
    <row r="20877" spans="1:6" customFormat="1">
      <c r="A20877" s="514">
        <v>99816</v>
      </c>
      <c r="B20877" s="275" t="s">
        <v>0</v>
      </c>
      <c r="C20877" s="1329" t="s">
        <v>2920</v>
      </c>
      <c r="D20877" s="514" t="s">
        <v>28</v>
      </c>
      <c r="E20877" s="673">
        <v>10.61</v>
      </c>
      <c r="F20877" s="761"/>
    </row>
    <row r="20878" spans="1:6" customFormat="1">
      <c r="A20878" s="514">
        <v>88238</v>
      </c>
      <c r="B20878" s="275" t="s">
        <v>0</v>
      </c>
      <c r="C20878" s="1329" t="s">
        <v>3088</v>
      </c>
      <c r="D20878" s="514" t="s">
        <v>33</v>
      </c>
      <c r="E20878" s="673">
        <v>25.02</v>
      </c>
      <c r="F20878" s="761"/>
    </row>
    <row r="20879" spans="1:6" customFormat="1">
      <c r="A20879" s="514">
        <v>101374</v>
      </c>
      <c r="B20879" s="275" t="s">
        <v>0</v>
      </c>
      <c r="C20879" s="1329" t="s">
        <v>3088</v>
      </c>
      <c r="D20879" s="514" t="s">
        <v>31</v>
      </c>
      <c r="E20879" s="673">
        <v>4489.71</v>
      </c>
      <c r="F20879" s="761"/>
    </row>
    <row r="20880" spans="1:6" customFormat="1">
      <c r="A20880" s="514">
        <v>88239</v>
      </c>
      <c r="B20880" s="275" t="s">
        <v>0</v>
      </c>
      <c r="C20880" s="1329" t="s">
        <v>78</v>
      </c>
      <c r="D20880" s="514" t="s">
        <v>33</v>
      </c>
      <c r="E20880" s="673">
        <v>24.85</v>
      </c>
      <c r="F20880" s="761"/>
    </row>
    <row r="20881" spans="1:6" customFormat="1">
      <c r="A20881" s="514">
        <v>101375</v>
      </c>
      <c r="B20881" s="275" t="s">
        <v>0</v>
      </c>
      <c r="C20881" s="1329" t="s">
        <v>3341</v>
      </c>
      <c r="D20881" s="514" t="s">
        <v>31</v>
      </c>
      <c r="E20881" s="673">
        <v>4556.9799999999996</v>
      </c>
      <c r="F20881" s="761"/>
    </row>
    <row r="20882" spans="1:6" customFormat="1">
      <c r="A20882" s="514">
        <v>88240</v>
      </c>
      <c r="B20882" s="275" t="s">
        <v>0</v>
      </c>
      <c r="C20882" s="1329" t="s">
        <v>3089</v>
      </c>
      <c r="D20882" s="514" t="s">
        <v>33</v>
      </c>
      <c r="E20882" s="673">
        <v>23.83</v>
      </c>
      <c r="F20882" s="761"/>
    </row>
    <row r="20883" spans="1:6" customFormat="1">
      <c r="A20883" s="514">
        <v>101376</v>
      </c>
      <c r="B20883" s="275" t="s">
        <v>0</v>
      </c>
      <c r="C20883" s="1329" t="s">
        <v>3342</v>
      </c>
      <c r="D20883" s="514" t="s">
        <v>31</v>
      </c>
      <c r="E20883" s="673">
        <v>4262.6899999999996</v>
      </c>
      <c r="F20883" s="761"/>
    </row>
    <row r="20884" spans="1:6" customFormat="1">
      <c r="A20884" s="514">
        <v>88241</v>
      </c>
      <c r="B20884" s="275" t="s">
        <v>0</v>
      </c>
      <c r="C20884" s="1329" t="s">
        <v>3090</v>
      </c>
      <c r="D20884" s="514" t="s">
        <v>33</v>
      </c>
      <c r="E20884" s="673">
        <v>26.54</v>
      </c>
      <c r="F20884" s="761"/>
    </row>
    <row r="20885" spans="1:6" customFormat="1">
      <c r="A20885" s="514">
        <v>101377</v>
      </c>
      <c r="B20885" s="275" t="s">
        <v>0</v>
      </c>
      <c r="C20885" s="1329" t="s">
        <v>3090</v>
      </c>
      <c r="D20885" s="514" t="s">
        <v>31</v>
      </c>
      <c r="E20885" s="673">
        <v>4761.83</v>
      </c>
      <c r="F20885" s="761"/>
    </row>
    <row r="20886" spans="1:6" customFormat="1">
      <c r="A20886" s="514">
        <v>88242</v>
      </c>
      <c r="B20886" s="275" t="s">
        <v>0</v>
      </c>
      <c r="C20886" s="1329" t="s">
        <v>166</v>
      </c>
      <c r="D20886" s="514" t="s">
        <v>33</v>
      </c>
      <c r="E20886" s="673">
        <v>25.07</v>
      </c>
      <c r="F20886" s="761"/>
    </row>
    <row r="20887" spans="1:6" customFormat="1">
      <c r="A20887" s="514">
        <v>100301</v>
      </c>
      <c r="B20887" s="275" t="s">
        <v>0</v>
      </c>
      <c r="C20887" s="1329" t="s">
        <v>3258</v>
      </c>
      <c r="D20887" s="514" t="s">
        <v>33</v>
      </c>
      <c r="E20887" s="673">
        <v>26.88</v>
      </c>
      <c r="F20887" s="761"/>
    </row>
    <row r="20888" spans="1:6" customFormat="1">
      <c r="A20888" s="514">
        <v>101378</v>
      </c>
      <c r="B20888" s="275" t="s">
        <v>0</v>
      </c>
      <c r="C20888" s="1329" t="s">
        <v>3258</v>
      </c>
      <c r="D20888" s="514" t="s">
        <v>31</v>
      </c>
      <c r="E20888" s="673">
        <v>4838.3</v>
      </c>
      <c r="F20888" s="761"/>
    </row>
    <row r="20889" spans="1:6" customFormat="1">
      <c r="A20889" s="514">
        <v>101379</v>
      </c>
      <c r="B20889" s="275" t="s">
        <v>0</v>
      </c>
      <c r="C20889" s="1329" t="s">
        <v>3343</v>
      </c>
      <c r="D20889" s="514" t="s">
        <v>31</v>
      </c>
      <c r="E20889" s="673">
        <v>4489.71</v>
      </c>
      <c r="F20889" s="761"/>
    </row>
    <row r="20890" spans="1:6" customFormat="1">
      <c r="A20890" s="514">
        <v>88243</v>
      </c>
      <c r="B20890" s="275" t="s">
        <v>0</v>
      </c>
      <c r="C20890" s="1329" t="s">
        <v>79</v>
      </c>
      <c r="D20890" s="514" t="s">
        <v>33</v>
      </c>
      <c r="E20890" s="673">
        <v>26.45</v>
      </c>
      <c r="F20890" s="761"/>
    </row>
    <row r="20891" spans="1:6" customFormat="1">
      <c r="A20891" s="514">
        <v>101380</v>
      </c>
      <c r="B20891" s="275" t="s">
        <v>0</v>
      </c>
      <c r="C20891" s="1329" t="s">
        <v>79</v>
      </c>
      <c r="D20891" s="514" t="s">
        <v>31</v>
      </c>
      <c r="E20891" s="673">
        <v>4743.55</v>
      </c>
      <c r="F20891" s="761"/>
    </row>
    <row r="20892" spans="1:6" customFormat="1">
      <c r="A20892" s="514">
        <v>90766</v>
      </c>
      <c r="B20892" s="275" t="s">
        <v>0</v>
      </c>
      <c r="C20892" s="1329" t="s">
        <v>92</v>
      </c>
      <c r="D20892" s="514" t="s">
        <v>33</v>
      </c>
      <c r="E20892" s="673">
        <v>27.51</v>
      </c>
      <c r="F20892" s="761"/>
    </row>
    <row r="20893" spans="1:6" customFormat="1">
      <c r="A20893" s="514">
        <v>93563</v>
      </c>
      <c r="B20893" s="275" t="s">
        <v>0</v>
      </c>
      <c r="C20893" s="1329" t="s">
        <v>92</v>
      </c>
      <c r="D20893" s="514" t="s">
        <v>31</v>
      </c>
      <c r="E20893" s="673">
        <v>4883.29</v>
      </c>
      <c r="F20893" s="761"/>
    </row>
    <row r="20894" spans="1:6" customFormat="1">
      <c r="A20894" s="514">
        <v>90767</v>
      </c>
      <c r="B20894" s="275" t="s">
        <v>0</v>
      </c>
      <c r="C20894" s="1329" t="s">
        <v>93</v>
      </c>
      <c r="D20894" s="514" t="s">
        <v>33</v>
      </c>
      <c r="E20894" s="673">
        <v>24.58</v>
      </c>
      <c r="F20894" s="761"/>
    </row>
    <row r="20895" spans="1:6" customFormat="1">
      <c r="A20895" s="514">
        <v>93564</v>
      </c>
      <c r="B20895" s="275" t="s">
        <v>0</v>
      </c>
      <c r="C20895" s="1329" t="s">
        <v>93</v>
      </c>
      <c r="D20895" s="514" t="s">
        <v>31</v>
      </c>
      <c r="E20895" s="673">
        <v>4350.51</v>
      </c>
      <c r="F20895" s="761"/>
    </row>
    <row r="20896" spans="1:6" customFormat="1">
      <c r="A20896" s="514">
        <v>88245</v>
      </c>
      <c r="B20896" s="275" t="s">
        <v>0</v>
      </c>
      <c r="C20896" s="1329" t="s">
        <v>3091</v>
      </c>
      <c r="D20896" s="514" t="s">
        <v>33</v>
      </c>
      <c r="E20896" s="673">
        <v>30.97</v>
      </c>
      <c r="F20896" s="761"/>
    </row>
    <row r="20897" spans="1:6" customFormat="1">
      <c r="A20897" s="514">
        <v>101381</v>
      </c>
      <c r="B20897" s="275" t="s">
        <v>0</v>
      </c>
      <c r="C20897" s="1329" t="s">
        <v>3091</v>
      </c>
      <c r="D20897" s="514" t="s">
        <v>31</v>
      </c>
      <c r="E20897" s="673">
        <v>5538.85</v>
      </c>
      <c r="F20897" s="761"/>
    </row>
    <row r="20898" spans="1:6" customFormat="1">
      <c r="A20898" s="514">
        <v>90768</v>
      </c>
      <c r="B20898" s="275" t="s">
        <v>0</v>
      </c>
      <c r="C20898" s="1329" t="s">
        <v>3142</v>
      </c>
      <c r="D20898" s="514" t="s">
        <v>33</v>
      </c>
      <c r="E20898" s="673">
        <v>126.46</v>
      </c>
      <c r="F20898" s="761"/>
    </row>
    <row r="20899" spans="1:6" customFormat="1">
      <c r="A20899" s="514">
        <v>90769</v>
      </c>
      <c r="B20899" s="275" t="s">
        <v>0</v>
      </c>
      <c r="C20899" s="1329" t="s">
        <v>3143</v>
      </c>
      <c r="D20899" s="514" t="s">
        <v>33</v>
      </c>
      <c r="E20899" s="673">
        <v>133.30000000000001</v>
      </c>
      <c r="F20899" s="761"/>
    </row>
    <row r="20900" spans="1:6" customFormat="1">
      <c r="A20900" s="514">
        <v>90770</v>
      </c>
      <c r="B20900" s="275" t="s">
        <v>0</v>
      </c>
      <c r="C20900" s="1329" t="s">
        <v>3144</v>
      </c>
      <c r="D20900" s="514" t="s">
        <v>33</v>
      </c>
      <c r="E20900" s="673">
        <v>137.46</v>
      </c>
      <c r="F20900" s="761"/>
    </row>
    <row r="20901" spans="1:6" customFormat="1">
      <c r="A20901" s="514">
        <v>93569</v>
      </c>
      <c r="B20901" s="275" t="s">
        <v>0</v>
      </c>
      <c r="C20901" s="1329" t="s">
        <v>3151</v>
      </c>
      <c r="D20901" s="514" t="s">
        <v>31</v>
      </c>
      <c r="E20901" s="673">
        <v>22312.19</v>
      </c>
      <c r="F20901" s="761"/>
    </row>
    <row r="20902" spans="1:6" customFormat="1">
      <c r="A20902" s="514">
        <v>93570</v>
      </c>
      <c r="B20902" s="275" t="s">
        <v>0</v>
      </c>
      <c r="C20902" s="1329" t="s">
        <v>3152</v>
      </c>
      <c r="D20902" s="514" t="s">
        <v>31</v>
      </c>
      <c r="E20902" s="673">
        <v>23516.21</v>
      </c>
      <c r="F20902" s="761"/>
    </row>
    <row r="20903" spans="1:6" customFormat="1">
      <c r="A20903" s="514">
        <v>93571</v>
      </c>
      <c r="B20903" s="275" t="s">
        <v>0</v>
      </c>
      <c r="C20903" s="1329" t="s">
        <v>3153</v>
      </c>
      <c r="D20903" s="514" t="s">
        <v>31</v>
      </c>
      <c r="E20903" s="673">
        <v>24245.46</v>
      </c>
      <c r="F20903" s="761"/>
    </row>
    <row r="20904" spans="1:6" customFormat="1">
      <c r="A20904" s="514">
        <v>101382</v>
      </c>
      <c r="B20904" s="275" t="s">
        <v>0</v>
      </c>
      <c r="C20904" s="1329" t="s">
        <v>3344</v>
      </c>
      <c r="D20904" s="514" t="s">
        <v>31</v>
      </c>
      <c r="E20904" s="673">
        <v>4413.76</v>
      </c>
      <c r="F20904" s="761"/>
    </row>
    <row r="20905" spans="1:6" customFormat="1">
      <c r="A20905" s="514">
        <v>88246</v>
      </c>
      <c r="B20905" s="275" t="s">
        <v>0</v>
      </c>
      <c r="C20905" s="1329" t="s">
        <v>80</v>
      </c>
      <c r="D20905" s="514" t="s">
        <v>33</v>
      </c>
      <c r="E20905" s="673">
        <v>24.7</v>
      </c>
      <c r="F20905" s="761"/>
    </row>
    <row r="20906" spans="1:6" customFormat="1">
      <c r="A20906" s="514">
        <v>100303</v>
      </c>
      <c r="B20906" s="275" t="s">
        <v>0</v>
      </c>
      <c r="C20906" s="1329" t="s">
        <v>3259</v>
      </c>
      <c r="D20906" s="514" t="s">
        <v>33</v>
      </c>
      <c r="E20906" s="673">
        <v>23.04</v>
      </c>
      <c r="F20906" s="761"/>
    </row>
    <row r="20907" spans="1:6" customFormat="1">
      <c r="A20907" s="514">
        <v>101383</v>
      </c>
      <c r="B20907" s="275" t="s">
        <v>0</v>
      </c>
      <c r="C20907" s="1329" t="s">
        <v>3259</v>
      </c>
      <c r="D20907" s="514" t="s">
        <v>31</v>
      </c>
      <c r="E20907" s="673">
        <v>4143.54</v>
      </c>
      <c r="F20907" s="761"/>
    </row>
    <row r="20908" spans="1:6" customFormat="1">
      <c r="A20908" s="514">
        <v>88247</v>
      </c>
      <c r="B20908" s="275" t="s">
        <v>0</v>
      </c>
      <c r="C20908" s="1329" t="s">
        <v>81</v>
      </c>
      <c r="D20908" s="514" t="s">
        <v>33</v>
      </c>
      <c r="E20908" s="673">
        <v>25.52</v>
      </c>
      <c r="F20908" s="761"/>
    </row>
    <row r="20909" spans="1:6" customFormat="1">
      <c r="A20909" s="514">
        <v>88248</v>
      </c>
      <c r="B20909" s="275" t="s">
        <v>0</v>
      </c>
      <c r="C20909" s="1329" t="s">
        <v>3092</v>
      </c>
      <c r="D20909" s="514" t="s">
        <v>33</v>
      </c>
      <c r="E20909" s="673">
        <v>24.48</v>
      </c>
      <c r="F20909" s="761"/>
    </row>
    <row r="20910" spans="1:6" customFormat="1">
      <c r="A20910" s="514">
        <v>101384</v>
      </c>
      <c r="B20910" s="275" t="s">
        <v>0</v>
      </c>
      <c r="C20910" s="1329" t="s">
        <v>3092</v>
      </c>
      <c r="D20910" s="514" t="s">
        <v>31</v>
      </c>
      <c r="E20910" s="673">
        <v>4381.8</v>
      </c>
      <c r="F20910" s="761"/>
    </row>
    <row r="20911" spans="1:6" customFormat="1">
      <c r="A20911" s="514">
        <v>90772</v>
      </c>
      <c r="B20911" s="275" t="s">
        <v>0</v>
      </c>
      <c r="C20911" s="1329" t="s">
        <v>3145</v>
      </c>
      <c r="D20911" s="514" t="s">
        <v>33</v>
      </c>
      <c r="E20911" s="673">
        <v>23.09</v>
      </c>
      <c r="F20911" s="761"/>
    </row>
    <row r="20912" spans="1:6" customFormat="1">
      <c r="A20912" s="514">
        <v>93566</v>
      </c>
      <c r="B20912" s="275" t="s">
        <v>0</v>
      </c>
      <c r="C20912" s="1329" t="s">
        <v>3145</v>
      </c>
      <c r="D20912" s="514" t="s">
        <v>31</v>
      </c>
      <c r="E20912" s="673">
        <v>4104.47</v>
      </c>
      <c r="F20912" s="761"/>
    </row>
    <row r="20913" spans="1:6" customFormat="1">
      <c r="A20913" s="514">
        <v>101385</v>
      </c>
      <c r="B20913" s="275" t="s">
        <v>0</v>
      </c>
      <c r="C20913" s="1329" t="s">
        <v>3345</v>
      </c>
      <c r="D20913" s="514" t="s">
        <v>31</v>
      </c>
      <c r="E20913" s="673">
        <v>6149.88</v>
      </c>
      <c r="F20913" s="761"/>
    </row>
    <row r="20914" spans="1:6" customFormat="1">
      <c r="A20914" s="514">
        <v>88249</v>
      </c>
      <c r="B20914" s="275" t="s">
        <v>0</v>
      </c>
      <c r="C20914" s="1329" t="s">
        <v>3093</v>
      </c>
      <c r="D20914" s="514" t="s">
        <v>33</v>
      </c>
      <c r="E20914" s="673">
        <v>34.72</v>
      </c>
      <c r="F20914" s="761"/>
    </row>
    <row r="20915" spans="1:6" customFormat="1">
      <c r="A20915" s="514">
        <v>88250</v>
      </c>
      <c r="B20915" s="275" t="s">
        <v>0</v>
      </c>
      <c r="C20915" s="1329" t="s">
        <v>3094</v>
      </c>
      <c r="D20915" s="514" t="s">
        <v>33</v>
      </c>
      <c r="E20915" s="673">
        <v>23.83</v>
      </c>
      <c r="F20915" s="761"/>
    </row>
    <row r="20916" spans="1:6" customFormat="1">
      <c r="A20916" s="514">
        <v>101386</v>
      </c>
      <c r="B20916" s="275" t="s">
        <v>0</v>
      </c>
      <c r="C20916" s="1329" t="s">
        <v>3094</v>
      </c>
      <c r="D20916" s="514" t="s">
        <v>31</v>
      </c>
      <c r="E20916" s="673">
        <v>4262.6899999999996</v>
      </c>
      <c r="F20916" s="761"/>
    </row>
    <row r="20917" spans="1:6" customFormat="1">
      <c r="A20917" s="514">
        <v>101387</v>
      </c>
      <c r="B20917" s="275" t="s">
        <v>0</v>
      </c>
      <c r="C20917" s="1329" t="s">
        <v>3346</v>
      </c>
      <c r="D20917" s="514" t="s">
        <v>31</v>
      </c>
      <c r="E20917" s="673">
        <v>4497.53</v>
      </c>
      <c r="F20917" s="761"/>
    </row>
    <row r="20918" spans="1:6" customFormat="1">
      <c r="A20918" s="514">
        <v>88251</v>
      </c>
      <c r="B20918" s="275" t="s">
        <v>0</v>
      </c>
      <c r="C20918" s="1329" t="s">
        <v>3095</v>
      </c>
      <c r="D20918" s="514" t="s">
        <v>33</v>
      </c>
      <c r="E20918" s="673">
        <v>25.02</v>
      </c>
      <c r="F20918" s="761"/>
    </row>
    <row r="20919" spans="1:6" customFormat="1">
      <c r="A20919" s="514">
        <v>88252</v>
      </c>
      <c r="B20919" s="275" t="s">
        <v>0</v>
      </c>
      <c r="C20919" s="1329" t="s">
        <v>3096</v>
      </c>
      <c r="D20919" s="514" t="s">
        <v>33</v>
      </c>
      <c r="E20919" s="673">
        <v>22.86</v>
      </c>
      <c r="F20919" s="761"/>
    </row>
    <row r="20920" spans="1:6" customFormat="1">
      <c r="A20920" s="514">
        <v>101388</v>
      </c>
      <c r="B20920" s="275" t="s">
        <v>0</v>
      </c>
      <c r="C20920" s="1329" t="s">
        <v>3096</v>
      </c>
      <c r="D20920" s="514" t="s">
        <v>31</v>
      </c>
      <c r="E20920" s="673">
        <v>4109.8500000000004</v>
      </c>
      <c r="F20920" s="761"/>
    </row>
    <row r="20921" spans="1:6" customFormat="1">
      <c r="A20921" s="514">
        <v>88253</v>
      </c>
      <c r="B20921" s="275" t="s">
        <v>0</v>
      </c>
      <c r="C20921" s="1329" t="s">
        <v>3097</v>
      </c>
      <c r="D20921" s="514" t="s">
        <v>33</v>
      </c>
      <c r="E20921" s="673">
        <v>22.68</v>
      </c>
      <c r="F20921" s="761"/>
    </row>
    <row r="20922" spans="1:6" customFormat="1">
      <c r="A20922" s="514">
        <v>101389</v>
      </c>
      <c r="B20922" s="275" t="s">
        <v>0</v>
      </c>
      <c r="C20922" s="1329" t="s">
        <v>3097</v>
      </c>
      <c r="D20922" s="514" t="s">
        <v>31</v>
      </c>
      <c r="E20922" s="673">
        <v>4030.38</v>
      </c>
      <c r="F20922" s="761"/>
    </row>
    <row r="20923" spans="1:6" customFormat="1">
      <c r="A20923" s="514">
        <v>101390</v>
      </c>
      <c r="B20923" s="275" t="s">
        <v>0</v>
      </c>
      <c r="C20923" s="1329" t="s">
        <v>3347</v>
      </c>
      <c r="D20923" s="514" t="s">
        <v>31</v>
      </c>
      <c r="E20923" s="673">
        <v>7101.56</v>
      </c>
      <c r="F20923" s="761"/>
    </row>
    <row r="20924" spans="1:6" customFormat="1">
      <c r="A20924" s="514">
        <v>88255</v>
      </c>
      <c r="B20924" s="275" t="s">
        <v>0</v>
      </c>
      <c r="C20924" s="1329" t="s">
        <v>3098</v>
      </c>
      <c r="D20924" s="514" t="s">
        <v>33</v>
      </c>
      <c r="E20924" s="673">
        <v>40.119999999999997</v>
      </c>
      <c r="F20924" s="761"/>
    </row>
    <row r="20925" spans="1:6" customFormat="1">
      <c r="A20925" s="514">
        <v>88256</v>
      </c>
      <c r="B20925" s="275" t="s">
        <v>0</v>
      </c>
      <c r="C20925" s="1329" t="s">
        <v>3348</v>
      </c>
      <c r="D20925" s="514" t="s">
        <v>33</v>
      </c>
      <c r="E20925" s="673">
        <v>33.1</v>
      </c>
      <c r="F20925" s="761"/>
    </row>
    <row r="20926" spans="1:6" customFormat="1">
      <c r="A20926" s="514">
        <v>101391</v>
      </c>
      <c r="B20926" s="275" t="s">
        <v>0</v>
      </c>
      <c r="C20926" s="1329" t="s">
        <v>3348</v>
      </c>
      <c r="D20926" s="514" t="s">
        <v>31</v>
      </c>
      <c r="E20926" s="673">
        <v>5912.46</v>
      </c>
      <c r="F20926" s="761"/>
    </row>
    <row r="20927" spans="1:6" customFormat="1">
      <c r="A20927" s="514">
        <v>88257</v>
      </c>
      <c r="B20927" s="275" t="s">
        <v>0</v>
      </c>
      <c r="C20927" s="1329" t="s">
        <v>3099</v>
      </c>
      <c r="D20927" s="514" t="s">
        <v>33</v>
      </c>
      <c r="E20927" s="673">
        <v>27.69</v>
      </c>
      <c r="F20927" s="761"/>
    </row>
    <row r="20928" spans="1:6" customFormat="1">
      <c r="A20928" s="514">
        <v>101392</v>
      </c>
      <c r="B20928" s="275" t="s">
        <v>0</v>
      </c>
      <c r="C20928" s="1329" t="s">
        <v>3349</v>
      </c>
      <c r="D20928" s="514" t="s">
        <v>31</v>
      </c>
      <c r="E20928" s="673">
        <v>4939.43</v>
      </c>
      <c r="F20928" s="761"/>
    </row>
    <row r="20929" spans="1:6" customFormat="1">
      <c r="A20929" s="514">
        <v>88260</v>
      </c>
      <c r="B20929" s="275" t="s">
        <v>0</v>
      </c>
      <c r="C20929" s="1329" t="s">
        <v>3100</v>
      </c>
      <c r="D20929" s="514" t="s">
        <v>33</v>
      </c>
      <c r="E20929" s="673">
        <v>23.98</v>
      </c>
      <c r="F20929" s="761"/>
    </row>
    <row r="20930" spans="1:6" customFormat="1">
      <c r="A20930" s="514">
        <v>101394</v>
      </c>
      <c r="B20930" s="275" t="s">
        <v>0</v>
      </c>
      <c r="C20930" s="1329" t="s">
        <v>3100</v>
      </c>
      <c r="D20930" s="514" t="s">
        <v>31</v>
      </c>
      <c r="E20930" s="673">
        <v>4311.1099999999997</v>
      </c>
      <c r="F20930" s="761"/>
    </row>
    <row r="20931" spans="1:6" customFormat="1">
      <c r="A20931" s="514">
        <v>101395</v>
      </c>
      <c r="B20931" s="275" t="s">
        <v>0</v>
      </c>
      <c r="C20931" s="1329" t="s">
        <v>3350</v>
      </c>
      <c r="D20931" s="514" t="s">
        <v>31</v>
      </c>
      <c r="E20931" s="673">
        <v>4455.37</v>
      </c>
      <c r="F20931" s="761"/>
    </row>
    <row r="20932" spans="1:6" customFormat="1">
      <c r="A20932" s="514">
        <v>88261</v>
      </c>
      <c r="B20932" s="275" t="s">
        <v>0</v>
      </c>
      <c r="C20932" s="1329" t="s">
        <v>3351</v>
      </c>
      <c r="D20932" s="514" t="s">
        <v>33</v>
      </c>
      <c r="E20932" s="673">
        <v>34.729999999999997</v>
      </c>
      <c r="F20932" s="761"/>
    </row>
    <row r="20933" spans="1:6" customFormat="1">
      <c r="A20933" s="514">
        <v>101396</v>
      </c>
      <c r="B20933" s="275" t="s">
        <v>0</v>
      </c>
      <c r="C20933" s="1329" t="s">
        <v>3351</v>
      </c>
      <c r="D20933" s="514" t="s">
        <v>31</v>
      </c>
      <c r="E20933" s="673">
        <v>6194.36</v>
      </c>
      <c r="F20933" s="761"/>
    </row>
    <row r="20934" spans="1:6" customFormat="1">
      <c r="A20934" s="514">
        <v>88262</v>
      </c>
      <c r="B20934" s="275" t="s">
        <v>0</v>
      </c>
      <c r="C20934" s="1329" t="s">
        <v>83</v>
      </c>
      <c r="D20934" s="514" t="s">
        <v>33</v>
      </c>
      <c r="E20934" s="673">
        <v>30.75</v>
      </c>
      <c r="F20934" s="761"/>
    </row>
    <row r="20935" spans="1:6" customFormat="1">
      <c r="A20935" s="514">
        <v>101397</v>
      </c>
      <c r="B20935" s="275" t="s">
        <v>0</v>
      </c>
      <c r="C20935" s="1329" t="s">
        <v>83</v>
      </c>
      <c r="D20935" s="514" t="s">
        <v>31</v>
      </c>
      <c r="E20935" s="673">
        <v>5496.69</v>
      </c>
      <c r="F20935" s="761"/>
    </row>
    <row r="20936" spans="1:6" customFormat="1">
      <c r="A20936" s="514">
        <v>101398</v>
      </c>
      <c r="B20936" s="275" t="s">
        <v>0</v>
      </c>
      <c r="C20936" s="1329" t="s">
        <v>3352</v>
      </c>
      <c r="D20936" s="514" t="s">
        <v>31</v>
      </c>
      <c r="E20936" s="673">
        <v>6041.1</v>
      </c>
      <c r="F20936" s="761"/>
    </row>
    <row r="20937" spans="1:6" customFormat="1">
      <c r="A20937" s="514">
        <v>88263</v>
      </c>
      <c r="B20937" s="275" t="s">
        <v>0</v>
      </c>
      <c r="C20937" s="1329" t="s">
        <v>3101</v>
      </c>
      <c r="D20937" s="514" t="s">
        <v>33</v>
      </c>
      <c r="E20937" s="673">
        <v>33.909999999999997</v>
      </c>
      <c r="F20937" s="761"/>
    </row>
    <row r="20938" spans="1:6" customFormat="1">
      <c r="A20938" s="514">
        <v>95308</v>
      </c>
      <c r="B20938" s="275" t="s">
        <v>0</v>
      </c>
      <c r="C20938" s="1329" t="s">
        <v>3155</v>
      </c>
      <c r="D20938" s="514" t="s">
        <v>33</v>
      </c>
      <c r="E20938" s="673">
        <v>0.21</v>
      </c>
      <c r="F20938" s="761"/>
    </row>
    <row r="20939" spans="1:6" customFormat="1">
      <c r="A20939" s="514">
        <v>101286</v>
      </c>
      <c r="B20939" s="275" t="s">
        <v>0</v>
      </c>
      <c r="C20939" s="1329" t="s">
        <v>3267</v>
      </c>
      <c r="D20939" s="514" t="s">
        <v>31</v>
      </c>
      <c r="E20939" s="673">
        <v>27.97</v>
      </c>
      <c r="F20939" s="761"/>
    </row>
    <row r="20940" spans="1:6" customFormat="1">
      <c r="A20940" s="514">
        <v>95309</v>
      </c>
      <c r="B20940" s="275" t="s">
        <v>0</v>
      </c>
      <c r="C20940" s="1329" t="s">
        <v>3156</v>
      </c>
      <c r="D20940" s="514" t="s">
        <v>33</v>
      </c>
      <c r="E20940" s="673">
        <v>0.26</v>
      </c>
      <c r="F20940" s="761"/>
    </row>
    <row r="20941" spans="1:6" customFormat="1">
      <c r="A20941" s="514">
        <v>101287</v>
      </c>
      <c r="B20941" s="275" t="s">
        <v>0</v>
      </c>
      <c r="C20941" s="1329" t="s">
        <v>3268</v>
      </c>
      <c r="D20941" s="514" t="s">
        <v>31</v>
      </c>
      <c r="E20941" s="673">
        <v>90.47</v>
      </c>
      <c r="F20941" s="761"/>
    </row>
    <row r="20942" spans="1:6" customFormat="1">
      <c r="A20942" s="514">
        <v>95310</v>
      </c>
      <c r="B20942" s="275" t="s">
        <v>0</v>
      </c>
      <c r="C20942" s="1329" t="s">
        <v>3157</v>
      </c>
      <c r="D20942" s="514" t="s">
        <v>33</v>
      </c>
      <c r="E20942" s="673">
        <v>0.21</v>
      </c>
      <c r="F20942" s="761"/>
    </row>
    <row r="20943" spans="1:6" customFormat="1">
      <c r="A20943" s="514">
        <v>101288</v>
      </c>
      <c r="B20943" s="275" t="s">
        <v>0</v>
      </c>
      <c r="C20943" s="1329" t="s">
        <v>3269</v>
      </c>
      <c r="D20943" s="514" t="s">
        <v>31</v>
      </c>
      <c r="E20943" s="673">
        <v>27.97</v>
      </c>
      <c r="F20943" s="761"/>
    </row>
    <row r="20944" spans="1:6" customFormat="1">
      <c r="A20944" s="514">
        <v>95311</v>
      </c>
      <c r="B20944" s="275" t="s">
        <v>0</v>
      </c>
      <c r="C20944" s="1329" t="s">
        <v>3158</v>
      </c>
      <c r="D20944" s="514" t="s">
        <v>33</v>
      </c>
      <c r="E20944" s="673">
        <v>0.22</v>
      </c>
      <c r="F20944" s="761"/>
    </row>
    <row r="20945" spans="1:6" customFormat="1">
      <c r="A20945" s="514">
        <v>101289</v>
      </c>
      <c r="B20945" s="275" t="s">
        <v>0</v>
      </c>
      <c r="C20945" s="1329" t="s">
        <v>3270</v>
      </c>
      <c r="D20945" s="514" t="s">
        <v>31</v>
      </c>
      <c r="E20945" s="673">
        <v>30.31</v>
      </c>
      <c r="F20945" s="761"/>
    </row>
    <row r="20946" spans="1:6" customFormat="1">
      <c r="A20946" s="514">
        <v>95312</v>
      </c>
      <c r="B20946" s="275" t="s">
        <v>0</v>
      </c>
      <c r="C20946" s="1329" t="s">
        <v>3159</v>
      </c>
      <c r="D20946" s="514" t="s">
        <v>33</v>
      </c>
      <c r="E20946" s="673">
        <v>0.26</v>
      </c>
      <c r="F20946" s="761"/>
    </row>
    <row r="20947" spans="1:6" customFormat="1">
      <c r="A20947" s="514">
        <v>100291</v>
      </c>
      <c r="B20947" s="275" t="s">
        <v>0</v>
      </c>
      <c r="C20947" s="1329" t="s">
        <v>3253</v>
      </c>
      <c r="D20947" s="514" t="s">
        <v>33</v>
      </c>
      <c r="E20947" s="673">
        <v>0.26</v>
      </c>
      <c r="F20947" s="761"/>
    </row>
    <row r="20948" spans="1:6" customFormat="1">
      <c r="A20948" s="514">
        <v>101290</v>
      </c>
      <c r="B20948" s="275" t="s">
        <v>0</v>
      </c>
      <c r="C20948" s="1329" t="s">
        <v>3271</v>
      </c>
      <c r="D20948" s="514" t="s">
        <v>31</v>
      </c>
      <c r="E20948" s="673">
        <v>35.79</v>
      </c>
      <c r="F20948" s="761"/>
    </row>
    <row r="20949" spans="1:6" customFormat="1">
      <c r="A20949" s="514">
        <v>101291</v>
      </c>
      <c r="B20949" s="275" t="s">
        <v>0</v>
      </c>
      <c r="C20949" s="1329" t="s">
        <v>3272</v>
      </c>
      <c r="D20949" s="514" t="s">
        <v>31</v>
      </c>
      <c r="E20949" s="673">
        <v>27.97</v>
      </c>
      <c r="F20949" s="761"/>
    </row>
    <row r="20950" spans="1:6" customFormat="1">
      <c r="A20950" s="514">
        <v>95313</v>
      </c>
      <c r="B20950" s="275" t="s">
        <v>0</v>
      </c>
      <c r="C20950" s="1329" t="s">
        <v>3160</v>
      </c>
      <c r="D20950" s="514" t="s">
        <v>33</v>
      </c>
      <c r="E20950" s="673">
        <v>0.22</v>
      </c>
      <c r="F20950" s="761"/>
    </row>
    <row r="20951" spans="1:6" customFormat="1">
      <c r="A20951" s="514">
        <v>101292</v>
      </c>
      <c r="B20951" s="275" t="s">
        <v>0</v>
      </c>
      <c r="C20951" s="1329" t="s">
        <v>3273</v>
      </c>
      <c r="D20951" s="514" t="s">
        <v>31</v>
      </c>
      <c r="E20951" s="673">
        <v>30.31</v>
      </c>
      <c r="F20951" s="761"/>
    </row>
    <row r="20952" spans="1:6" customFormat="1">
      <c r="A20952" s="514">
        <v>95392</v>
      </c>
      <c r="B20952" s="275" t="s">
        <v>0</v>
      </c>
      <c r="C20952" s="1329" t="s">
        <v>3225</v>
      </c>
      <c r="D20952" s="514" t="s">
        <v>33</v>
      </c>
      <c r="E20952" s="673">
        <v>0.12</v>
      </c>
      <c r="F20952" s="761"/>
    </row>
    <row r="20953" spans="1:6" customFormat="1">
      <c r="A20953" s="514">
        <v>95413</v>
      </c>
      <c r="B20953" s="275" t="s">
        <v>0</v>
      </c>
      <c r="C20953" s="1329" t="s">
        <v>3239</v>
      </c>
      <c r="D20953" s="514" t="s">
        <v>31</v>
      </c>
      <c r="E20953" s="673">
        <v>16.91</v>
      </c>
      <c r="F20953" s="761"/>
    </row>
    <row r="20954" spans="1:6" customFormat="1">
      <c r="A20954" s="514">
        <v>95393</v>
      </c>
      <c r="B20954" s="275" t="s">
        <v>0</v>
      </c>
      <c r="C20954" s="1329" t="s">
        <v>3226</v>
      </c>
      <c r="D20954" s="514" t="s">
        <v>33</v>
      </c>
      <c r="E20954" s="673">
        <v>0.46</v>
      </c>
      <c r="F20954" s="761"/>
    </row>
    <row r="20955" spans="1:6" customFormat="1">
      <c r="A20955" s="514">
        <v>95414</v>
      </c>
      <c r="B20955" s="275" t="s">
        <v>0</v>
      </c>
      <c r="C20955" s="1329" t="s">
        <v>3240</v>
      </c>
      <c r="D20955" s="514" t="s">
        <v>31</v>
      </c>
      <c r="E20955" s="673">
        <v>61.3</v>
      </c>
      <c r="F20955" s="761"/>
    </row>
    <row r="20956" spans="1:6" customFormat="1">
      <c r="A20956" s="514">
        <v>95314</v>
      </c>
      <c r="B20956" s="275" t="s">
        <v>0</v>
      </c>
      <c r="C20956" s="1329" t="s">
        <v>3161</v>
      </c>
      <c r="D20956" s="514" t="s">
        <v>33</v>
      </c>
      <c r="E20956" s="673">
        <v>0.27</v>
      </c>
      <c r="F20956" s="761"/>
    </row>
    <row r="20957" spans="1:6" customFormat="1">
      <c r="A20957" s="514">
        <v>101293</v>
      </c>
      <c r="B20957" s="275" t="s">
        <v>0</v>
      </c>
      <c r="C20957" s="1329" t="s">
        <v>3274</v>
      </c>
      <c r="D20957" s="514" t="s">
        <v>31</v>
      </c>
      <c r="E20957" s="673">
        <v>37</v>
      </c>
      <c r="F20957" s="761"/>
    </row>
    <row r="20958" spans="1:6" customFormat="1">
      <c r="A20958" s="514">
        <v>95394</v>
      </c>
      <c r="B20958" s="275" t="s">
        <v>0</v>
      </c>
      <c r="C20958" s="1329" t="s">
        <v>3227</v>
      </c>
      <c r="D20958" s="514" t="s">
        <v>33</v>
      </c>
      <c r="E20958" s="673">
        <v>1.02</v>
      </c>
      <c r="F20958" s="761"/>
    </row>
    <row r="20959" spans="1:6" customFormat="1">
      <c r="A20959" s="514">
        <v>95395</v>
      </c>
      <c r="B20959" s="275" t="s">
        <v>0</v>
      </c>
      <c r="C20959" s="1329" t="s">
        <v>3228</v>
      </c>
      <c r="D20959" s="514" t="s">
        <v>33</v>
      </c>
      <c r="E20959" s="673">
        <v>1.07</v>
      </c>
      <c r="F20959" s="761"/>
    </row>
    <row r="20960" spans="1:6" customFormat="1">
      <c r="A20960" s="514">
        <v>95396</v>
      </c>
      <c r="B20960" s="275" t="s">
        <v>0</v>
      </c>
      <c r="C20960" s="1329" t="s">
        <v>3229</v>
      </c>
      <c r="D20960" s="514" t="s">
        <v>33</v>
      </c>
      <c r="E20960" s="673">
        <v>1.1100000000000001</v>
      </c>
      <c r="F20960" s="761"/>
    </row>
    <row r="20961" spans="1:6" customFormat="1">
      <c r="A20961" s="514">
        <v>95419</v>
      </c>
      <c r="B20961" s="275" t="s">
        <v>0</v>
      </c>
      <c r="C20961" s="1329" t="s">
        <v>3245</v>
      </c>
      <c r="D20961" s="514" t="s">
        <v>31</v>
      </c>
      <c r="E20961" s="673">
        <v>136.1</v>
      </c>
      <c r="F20961" s="761"/>
    </row>
    <row r="20962" spans="1:6" customFormat="1">
      <c r="A20962" s="514">
        <v>95420</v>
      </c>
      <c r="B20962" s="275" t="s">
        <v>0</v>
      </c>
      <c r="C20962" s="1329" t="s">
        <v>3246</v>
      </c>
      <c r="D20962" s="514" t="s">
        <v>31</v>
      </c>
      <c r="E20962" s="673">
        <v>143.59</v>
      </c>
      <c r="F20962" s="761"/>
    </row>
    <row r="20963" spans="1:6" customFormat="1">
      <c r="A20963" s="514">
        <v>95421</v>
      </c>
      <c r="B20963" s="275" t="s">
        <v>0</v>
      </c>
      <c r="C20963" s="1329" t="s">
        <v>3247</v>
      </c>
      <c r="D20963" s="514" t="s">
        <v>31</v>
      </c>
      <c r="E20963" s="673">
        <v>148.13</v>
      </c>
      <c r="F20963" s="761"/>
    </row>
    <row r="20964" spans="1:6" customFormat="1">
      <c r="A20964" s="514">
        <v>101294</v>
      </c>
      <c r="B20964" s="275" t="s">
        <v>0</v>
      </c>
      <c r="C20964" s="1329" t="s">
        <v>3275</v>
      </c>
      <c r="D20964" s="514" t="s">
        <v>31</v>
      </c>
      <c r="E20964" s="673">
        <v>37.36</v>
      </c>
      <c r="F20964" s="761"/>
    </row>
    <row r="20965" spans="1:6" customFormat="1">
      <c r="A20965" s="514">
        <v>95315</v>
      </c>
      <c r="B20965" s="275" t="s">
        <v>0</v>
      </c>
      <c r="C20965" s="1329" t="s">
        <v>3162</v>
      </c>
      <c r="D20965" s="514" t="s">
        <v>33</v>
      </c>
      <c r="E20965" s="673">
        <v>0.28000000000000003</v>
      </c>
      <c r="F20965" s="761"/>
    </row>
    <row r="20966" spans="1:6" customFormat="1">
      <c r="A20966" s="514">
        <v>100293</v>
      </c>
      <c r="B20966" s="275" t="s">
        <v>0</v>
      </c>
      <c r="C20966" s="1329" t="s">
        <v>3254</v>
      </c>
      <c r="D20966" s="514" t="s">
        <v>33</v>
      </c>
      <c r="E20966" s="673">
        <v>0.23</v>
      </c>
      <c r="F20966" s="761"/>
    </row>
    <row r="20967" spans="1:6" customFormat="1">
      <c r="A20967" s="514">
        <v>101295</v>
      </c>
      <c r="B20967" s="275" t="s">
        <v>0</v>
      </c>
      <c r="C20967" s="1329" t="s">
        <v>3276</v>
      </c>
      <c r="D20967" s="514" t="s">
        <v>31</v>
      </c>
      <c r="E20967" s="673">
        <v>31.89</v>
      </c>
      <c r="F20967" s="761"/>
    </row>
    <row r="20968" spans="1:6" customFormat="1">
      <c r="A20968" s="514">
        <v>95316</v>
      </c>
      <c r="B20968" s="275" t="s">
        <v>0</v>
      </c>
      <c r="C20968" s="1329" t="s">
        <v>96</v>
      </c>
      <c r="D20968" s="514" t="s">
        <v>33</v>
      </c>
      <c r="E20968" s="673">
        <v>0.68</v>
      </c>
      <c r="F20968" s="761"/>
    </row>
    <row r="20969" spans="1:6" customFormat="1">
      <c r="A20969" s="514">
        <v>95317</v>
      </c>
      <c r="B20969" s="275" t="s">
        <v>0</v>
      </c>
      <c r="C20969" s="1329" t="s">
        <v>3163</v>
      </c>
      <c r="D20969" s="514" t="s">
        <v>33</v>
      </c>
      <c r="E20969" s="673">
        <v>0.32</v>
      </c>
      <c r="F20969" s="761"/>
    </row>
    <row r="20970" spans="1:6" customFormat="1">
      <c r="A20970" s="514">
        <v>101296</v>
      </c>
      <c r="B20970" s="275" t="s">
        <v>0</v>
      </c>
      <c r="C20970" s="1329" t="s">
        <v>3277</v>
      </c>
      <c r="D20970" s="514" t="s">
        <v>31</v>
      </c>
      <c r="E20970" s="673">
        <v>43.58</v>
      </c>
      <c r="F20970" s="761"/>
    </row>
    <row r="20971" spans="1:6" customFormat="1">
      <c r="A20971" s="514">
        <v>95398</v>
      </c>
      <c r="B20971" s="275" t="s">
        <v>0</v>
      </c>
      <c r="C20971" s="1329" t="s">
        <v>3230</v>
      </c>
      <c r="D20971" s="514" t="s">
        <v>33</v>
      </c>
      <c r="E20971" s="673">
        <v>0.1</v>
      </c>
      <c r="F20971" s="761"/>
    </row>
    <row r="20972" spans="1:6" customFormat="1">
      <c r="A20972" s="514">
        <v>95416</v>
      </c>
      <c r="B20972" s="275" t="s">
        <v>0</v>
      </c>
      <c r="C20972" s="1329" t="s">
        <v>3242</v>
      </c>
      <c r="D20972" s="514" t="s">
        <v>31</v>
      </c>
      <c r="E20972" s="673">
        <v>13.94</v>
      </c>
      <c r="F20972" s="761"/>
    </row>
    <row r="20973" spans="1:6" customFormat="1">
      <c r="A20973" s="514">
        <v>101297</v>
      </c>
      <c r="B20973" s="275" t="s">
        <v>0</v>
      </c>
      <c r="C20973" s="1329" t="s">
        <v>45156</v>
      </c>
      <c r="D20973" s="514" t="s">
        <v>31</v>
      </c>
      <c r="E20973" s="673">
        <v>35.450000000000003</v>
      </c>
      <c r="F20973" s="761"/>
    </row>
    <row r="20974" spans="1:6" customFormat="1">
      <c r="A20974" s="514">
        <v>95318</v>
      </c>
      <c r="B20974" s="275" t="s">
        <v>0</v>
      </c>
      <c r="C20974" s="1329" t="s">
        <v>3164</v>
      </c>
      <c r="D20974" s="514" t="s">
        <v>33</v>
      </c>
      <c r="E20974" s="673">
        <v>0.26</v>
      </c>
      <c r="F20974" s="761"/>
    </row>
    <row r="20975" spans="1:6" customFormat="1">
      <c r="A20975" s="514">
        <v>101298</v>
      </c>
      <c r="B20975" s="275" t="s">
        <v>0</v>
      </c>
      <c r="C20975" s="1329" t="s">
        <v>3278</v>
      </c>
      <c r="D20975" s="514" t="s">
        <v>31</v>
      </c>
      <c r="E20975" s="673">
        <v>27.97</v>
      </c>
      <c r="F20975" s="761"/>
    </row>
    <row r="20976" spans="1:6" customFormat="1">
      <c r="A20976" s="514">
        <v>95319</v>
      </c>
      <c r="B20976" s="275" t="s">
        <v>0</v>
      </c>
      <c r="C20976" s="1329" t="s">
        <v>3165</v>
      </c>
      <c r="D20976" s="514" t="s">
        <v>33</v>
      </c>
      <c r="E20976" s="673">
        <v>0.21</v>
      </c>
      <c r="F20976" s="761"/>
    </row>
    <row r="20977" spans="1:6" customFormat="1">
      <c r="A20977" s="514">
        <v>101299</v>
      </c>
      <c r="B20977" s="275" t="s">
        <v>0</v>
      </c>
      <c r="C20977" s="1329" t="s">
        <v>3279</v>
      </c>
      <c r="D20977" s="514" t="s">
        <v>31</v>
      </c>
      <c r="E20977" s="673">
        <v>35.79</v>
      </c>
      <c r="F20977" s="761"/>
    </row>
    <row r="20978" spans="1:6" customFormat="1">
      <c r="A20978" s="514">
        <v>95320</v>
      </c>
      <c r="B20978" s="275" t="s">
        <v>0</v>
      </c>
      <c r="C20978" s="1329" t="s">
        <v>3166</v>
      </c>
      <c r="D20978" s="514" t="s">
        <v>33</v>
      </c>
      <c r="E20978" s="673">
        <v>0.21</v>
      </c>
      <c r="F20978" s="761"/>
    </row>
    <row r="20979" spans="1:6" customFormat="1">
      <c r="A20979" s="514">
        <v>95321</v>
      </c>
      <c r="B20979" s="275" t="s">
        <v>0</v>
      </c>
      <c r="C20979" s="1329" t="s">
        <v>3167</v>
      </c>
      <c r="D20979" s="514" t="s">
        <v>33</v>
      </c>
      <c r="E20979" s="673">
        <v>0.18</v>
      </c>
      <c r="F20979" s="761"/>
    </row>
    <row r="20980" spans="1:6" customFormat="1">
      <c r="A20980" s="514">
        <v>101300</v>
      </c>
      <c r="B20980" s="275" t="s">
        <v>0</v>
      </c>
      <c r="C20980" s="1329" t="s">
        <v>3280</v>
      </c>
      <c r="D20980" s="514" t="s">
        <v>31</v>
      </c>
      <c r="E20980" s="673">
        <v>24.85</v>
      </c>
      <c r="F20980" s="761"/>
    </row>
    <row r="20981" spans="1:6" customFormat="1">
      <c r="A20981" s="514">
        <v>95322</v>
      </c>
      <c r="B20981" s="275" t="s">
        <v>0</v>
      </c>
      <c r="C20981" s="1329" t="s">
        <v>3168</v>
      </c>
      <c r="D20981" s="514" t="s">
        <v>33</v>
      </c>
      <c r="E20981" s="673">
        <v>0.16</v>
      </c>
      <c r="F20981" s="761"/>
    </row>
    <row r="20982" spans="1:6" customFormat="1">
      <c r="A20982" s="514">
        <v>101301</v>
      </c>
      <c r="B20982" s="275" t="s">
        <v>0</v>
      </c>
      <c r="C20982" s="1329" t="s">
        <v>3281</v>
      </c>
      <c r="D20982" s="514" t="s">
        <v>31</v>
      </c>
      <c r="E20982" s="673">
        <v>22.36</v>
      </c>
      <c r="F20982" s="761"/>
    </row>
    <row r="20983" spans="1:6" customFormat="1">
      <c r="A20983" s="514">
        <v>95323</v>
      </c>
      <c r="B20983" s="275" t="s">
        <v>0</v>
      </c>
      <c r="C20983" s="1329" t="s">
        <v>3169</v>
      </c>
      <c r="D20983" s="514" t="s">
        <v>33</v>
      </c>
      <c r="E20983" s="673">
        <v>0.31</v>
      </c>
      <c r="F20983" s="761"/>
    </row>
    <row r="20984" spans="1:6" customFormat="1">
      <c r="A20984" s="514">
        <v>101302</v>
      </c>
      <c r="B20984" s="275" t="s">
        <v>0</v>
      </c>
      <c r="C20984" s="1329" t="s">
        <v>3282</v>
      </c>
      <c r="D20984" s="514" t="s">
        <v>31</v>
      </c>
      <c r="E20984" s="673">
        <v>41.47</v>
      </c>
      <c r="F20984" s="761"/>
    </row>
    <row r="20985" spans="1:6" customFormat="1">
      <c r="A20985" s="514">
        <v>95324</v>
      </c>
      <c r="B20985" s="275" t="s">
        <v>0</v>
      </c>
      <c r="C20985" s="1329" t="s">
        <v>45157</v>
      </c>
      <c r="D20985" s="514" t="s">
        <v>33</v>
      </c>
      <c r="E20985" s="673">
        <v>0.38</v>
      </c>
      <c r="F20985" s="761"/>
    </row>
    <row r="20986" spans="1:6" customFormat="1">
      <c r="A20986" s="514">
        <v>101304</v>
      </c>
      <c r="B20986" s="275" t="s">
        <v>0</v>
      </c>
      <c r="C20986" s="1329" t="s">
        <v>45158</v>
      </c>
      <c r="D20986" s="514" t="s">
        <v>31</v>
      </c>
      <c r="E20986" s="673">
        <v>51.35</v>
      </c>
      <c r="F20986" s="761"/>
    </row>
    <row r="20987" spans="1:6" customFormat="1">
      <c r="A20987" s="514">
        <v>95325</v>
      </c>
      <c r="B20987" s="275" t="s">
        <v>0</v>
      </c>
      <c r="C20987" s="1329" t="s">
        <v>3170</v>
      </c>
      <c r="D20987" s="514" t="s">
        <v>33</v>
      </c>
      <c r="E20987" s="673">
        <v>0.39</v>
      </c>
      <c r="F20987" s="761"/>
    </row>
    <row r="20988" spans="1:6" customFormat="1">
      <c r="A20988" s="514">
        <v>101305</v>
      </c>
      <c r="B20988" s="275" t="s">
        <v>0</v>
      </c>
      <c r="C20988" s="1329" t="s">
        <v>3284</v>
      </c>
      <c r="D20988" s="514" t="s">
        <v>31</v>
      </c>
      <c r="E20988" s="673">
        <v>52.41</v>
      </c>
      <c r="F20988" s="761"/>
    </row>
    <row r="20989" spans="1:6" customFormat="1">
      <c r="A20989" s="514">
        <v>95328</v>
      </c>
      <c r="B20989" s="275" t="s">
        <v>0</v>
      </c>
      <c r="C20989" s="1329" t="s">
        <v>3171</v>
      </c>
      <c r="D20989" s="514" t="s">
        <v>33</v>
      </c>
      <c r="E20989" s="673">
        <v>0.19</v>
      </c>
      <c r="F20989" s="761"/>
    </row>
    <row r="20990" spans="1:6" customFormat="1">
      <c r="A20990" s="514">
        <v>101307</v>
      </c>
      <c r="B20990" s="275" t="s">
        <v>0</v>
      </c>
      <c r="C20990" s="1329" t="s">
        <v>3285</v>
      </c>
      <c r="D20990" s="514" t="s">
        <v>31</v>
      </c>
      <c r="E20990" s="673">
        <v>26.43</v>
      </c>
      <c r="F20990" s="761"/>
    </row>
    <row r="20991" spans="1:6" customFormat="1">
      <c r="A20991" s="514">
        <v>101309</v>
      </c>
      <c r="B20991" s="275" t="s">
        <v>0</v>
      </c>
      <c r="C20991" s="1329" t="s">
        <v>3287</v>
      </c>
      <c r="D20991" s="514" t="s">
        <v>31</v>
      </c>
      <c r="E20991" s="673">
        <v>35.79</v>
      </c>
      <c r="F20991" s="761"/>
    </row>
    <row r="20992" spans="1:6" customFormat="1">
      <c r="A20992" s="514">
        <v>95329</v>
      </c>
      <c r="B20992" s="275" t="s">
        <v>0</v>
      </c>
      <c r="C20992" s="1329" t="s">
        <v>3172</v>
      </c>
      <c r="D20992" s="514" t="s">
        <v>33</v>
      </c>
      <c r="E20992" s="673">
        <v>0.41</v>
      </c>
      <c r="F20992" s="761"/>
    </row>
    <row r="20993" spans="1:6" customFormat="1">
      <c r="A20993" s="514">
        <v>101310</v>
      </c>
      <c r="B20993" s="275" t="s">
        <v>0</v>
      </c>
      <c r="C20993" s="1329" t="s">
        <v>3288</v>
      </c>
      <c r="D20993" s="514" t="s">
        <v>31</v>
      </c>
      <c r="E20993" s="673">
        <v>54.91</v>
      </c>
      <c r="F20993" s="761"/>
    </row>
    <row r="20994" spans="1:6" customFormat="1">
      <c r="A20994" s="514">
        <v>101311</v>
      </c>
      <c r="B20994" s="275" t="s">
        <v>0</v>
      </c>
      <c r="C20994" s="1329" t="s">
        <v>3289</v>
      </c>
      <c r="D20994" s="514" t="s">
        <v>31</v>
      </c>
      <c r="E20994" s="673">
        <v>37</v>
      </c>
      <c r="F20994" s="761"/>
    </row>
    <row r="20995" spans="1:6" customFormat="1">
      <c r="A20995" s="514">
        <v>95330</v>
      </c>
      <c r="B20995" s="275" t="s">
        <v>0</v>
      </c>
      <c r="C20995" s="1329" t="s">
        <v>3173</v>
      </c>
      <c r="D20995" s="514" t="s">
        <v>33</v>
      </c>
      <c r="E20995" s="673">
        <v>0.27</v>
      </c>
      <c r="F20995" s="761"/>
    </row>
    <row r="20996" spans="1:6" customFormat="1">
      <c r="A20996" s="514">
        <v>101312</v>
      </c>
      <c r="B20996" s="275" t="s">
        <v>0</v>
      </c>
      <c r="C20996" s="1329" t="s">
        <v>3290</v>
      </c>
      <c r="D20996" s="514" t="s">
        <v>31</v>
      </c>
      <c r="E20996" s="673">
        <v>43.29</v>
      </c>
      <c r="F20996" s="761"/>
    </row>
    <row r="20997" spans="1:6" customFormat="1">
      <c r="A20997" s="514">
        <v>95331</v>
      </c>
      <c r="B20997" s="275" t="s">
        <v>0</v>
      </c>
      <c r="C20997" s="1329" t="s">
        <v>3174</v>
      </c>
      <c r="D20997" s="514" t="s">
        <v>33</v>
      </c>
      <c r="E20997" s="673">
        <v>0.32</v>
      </c>
      <c r="F20997" s="761"/>
    </row>
    <row r="20998" spans="1:6" customFormat="1">
      <c r="A20998" s="514">
        <v>95400</v>
      </c>
      <c r="B20998" s="275" t="s">
        <v>0</v>
      </c>
      <c r="C20998" s="1329" t="s">
        <v>3231</v>
      </c>
      <c r="D20998" s="514" t="s">
        <v>33</v>
      </c>
      <c r="E20998" s="673">
        <v>0.23</v>
      </c>
      <c r="F20998" s="761"/>
    </row>
    <row r="20999" spans="1:6" customFormat="1">
      <c r="A20999" s="514">
        <v>95411</v>
      </c>
      <c r="B20999" s="275" t="s">
        <v>0</v>
      </c>
      <c r="C20999" s="1329" t="s">
        <v>3238</v>
      </c>
      <c r="D20999" s="514" t="s">
        <v>31</v>
      </c>
      <c r="E20999" s="673">
        <v>30.9</v>
      </c>
      <c r="F20999" s="761"/>
    </row>
    <row r="21000" spans="1:6" customFormat="1">
      <c r="A21000" s="514">
        <v>95332</v>
      </c>
      <c r="B21000" s="275" t="s">
        <v>0</v>
      </c>
      <c r="C21000" s="1329" t="s">
        <v>3175</v>
      </c>
      <c r="D21000" s="514" t="s">
        <v>33</v>
      </c>
      <c r="E21000" s="673">
        <v>0.9</v>
      </c>
      <c r="F21000" s="761"/>
    </row>
    <row r="21001" spans="1:6" customFormat="1">
      <c r="A21001" s="514">
        <v>101313</v>
      </c>
      <c r="B21001" s="275" t="s">
        <v>0</v>
      </c>
      <c r="C21001" s="1329" t="s">
        <v>3291</v>
      </c>
      <c r="D21001" s="514" t="s">
        <v>31</v>
      </c>
      <c r="E21001" s="673">
        <v>119.71</v>
      </c>
      <c r="F21001" s="761"/>
    </row>
    <row r="21002" spans="1:6" customFormat="1">
      <c r="A21002" s="514">
        <v>95334</v>
      </c>
      <c r="B21002" s="275" t="s">
        <v>0</v>
      </c>
      <c r="C21002" s="1329" t="s">
        <v>3176</v>
      </c>
      <c r="D21002" s="514" t="s">
        <v>33</v>
      </c>
      <c r="E21002" s="673">
        <v>1.1599999999999999</v>
      </c>
      <c r="F21002" s="761"/>
    </row>
    <row r="21003" spans="1:6" customFormat="1">
      <c r="A21003" s="514">
        <v>101315</v>
      </c>
      <c r="B21003" s="275" t="s">
        <v>0</v>
      </c>
      <c r="C21003" s="1329" t="s">
        <v>3292</v>
      </c>
      <c r="D21003" s="514" t="s">
        <v>31</v>
      </c>
      <c r="E21003" s="673">
        <v>154.74</v>
      </c>
      <c r="F21003" s="761"/>
    </row>
    <row r="21004" spans="1:6" customFormat="1">
      <c r="A21004" s="514">
        <v>95335</v>
      </c>
      <c r="B21004" s="275" t="s">
        <v>0</v>
      </c>
      <c r="C21004" s="1329" t="s">
        <v>3177</v>
      </c>
      <c r="D21004" s="514" t="s">
        <v>33</v>
      </c>
      <c r="E21004" s="673">
        <v>0.43</v>
      </c>
      <c r="F21004" s="761"/>
    </row>
    <row r="21005" spans="1:6" customFormat="1">
      <c r="A21005" s="514">
        <v>101316</v>
      </c>
      <c r="B21005" s="275" t="s">
        <v>0</v>
      </c>
      <c r="C21005" s="1329" t="s">
        <v>3293</v>
      </c>
      <c r="D21005" s="514" t="s">
        <v>31</v>
      </c>
      <c r="E21005" s="673">
        <v>57.66</v>
      </c>
      <c r="F21005" s="761"/>
    </row>
    <row r="21006" spans="1:6" customFormat="1">
      <c r="A21006" s="514">
        <v>95401</v>
      </c>
      <c r="B21006" s="275" t="s">
        <v>0</v>
      </c>
      <c r="C21006" s="1329" t="s">
        <v>3232</v>
      </c>
      <c r="D21006" s="514" t="s">
        <v>33</v>
      </c>
      <c r="E21006" s="673">
        <v>1.38</v>
      </c>
      <c r="F21006" s="761"/>
    </row>
    <row r="21007" spans="1:6" customFormat="1">
      <c r="A21007" s="514">
        <v>95422</v>
      </c>
      <c r="B21007" s="275" t="s">
        <v>0</v>
      </c>
      <c r="C21007" s="1329" t="s">
        <v>3248</v>
      </c>
      <c r="D21007" s="514" t="s">
        <v>31</v>
      </c>
      <c r="E21007" s="673">
        <v>183.81</v>
      </c>
      <c r="F21007" s="761"/>
    </row>
    <row r="21008" spans="1:6" customFormat="1">
      <c r="A21008" s="514">
        <v>95402</v>
      </c>
      <c r="B21008" s="275" t="s">
        <v>0</v>
      </c>
      <c r="C21008" s="1329" t="s">
        <v>3233</v>
      </c>
      <c r="D21008" s="514" t="s">
        <v>33</v>
      </c>
      <c r="E21008" s="673">
        <v>1.87</v>
      </c>
      <c r="F21008" s="761"/>
    </row>
    <row r="21009" spans="1:6" customFormat="1">
      <c r="A21009" s="514">
        <v>95415</v>
      </c>
      <c r="B21009" s="275" t="s">
        <v>0</v>
      </c>
      <c r="C21009" s="1329" t="s">
        <v>3241</v>
      </c>
      <c r="D21009" s="514" t="s">
        <v>31</v>
      </c>
      <c r="E21009" s="673">
        <v>249.55</v>
      </c>
      <c r="F21009" s="761"/>
    </row>
    <row r="21010" spans="1:6" customFormat="1">
      <c r="A21010" s="514">
        <v>95403</v>
      </c>
      <c r="B21010" s="275" t="s">
        <v>0</v>
      </c>
      <c r="C21010" s="1329" t="s">
        <v>3234</v>
      </c>
      <c r="D21010" s="514" t="s">
        <v>33</v>
      </c>
      <c r="E21010" s="673">
        <v>1.94</v>
      </c>
      <c r="F21010" s="761"/>
    </row>
    <row r="21011" spans="1:6" customFormat="1">
      <c r="A21011" s="514">
        <v>95417</v>
      </c>
      <c r="B21011" s="275" t="s">
        <v>0</v>
      </c>
      <c r="C21011" s="1329" t="s">
        <v>3243</v>
      </c>
      <c r="D21011" s="514" t="s">
        <v>31</v>
      </c>
      <c r="E21011" s="673">
        <v>258.14999999999998</v>
      </c>
      <c r="F21011" s="761"/>
    </row>
    <row r="21012" spans="1:6" customFormat="1">
      <c r="A21012" s="514">
        <v>95404</v>
      </c>
      <c r="B21012" s="275" t="s">
        <v>0</v>
      </c>
      <c r="C21012" s="1329" t="s">
        <v>3235</v>
      </c>
      <c r="D21012" s="514" t="s">
        <v>33</v>
      </c>
      <c r="E21012" s="673">
        <v>2.42</v>
      </c>
      <c r="F21012" s="761"/>
    </row>
    <row r="21013" spans="1:6" customFormat="1">
      <c r="A21013" s="514">
        <v>95418</v>
      </c>
      <c r="B21013" s="275" t="s">
        <v>0</v>
      </c>
      <c r="C21013" s="1329" t="s">
        <v>3244</v>
      </c>
      <c r="D21013" s="514" t="s">
        <v>31</v>
      </c>
      <c r="E21013" s="673">
        <v>322.95</v>
      </c>
      <c r="F21013" s="761"/>
    </row>
    <row r="21014" spans="1:6" customFormat="1">
      <c r="A21014" s="514">
        <v>95337</v>
      </c>
      <c r="B21014" s="275" t="s">
        <v>0</v>
      </c>
      <c r="C21014" s="1329" t="s">
        <v>3178</v>
      </c>
      <c r="D21014" s="514" t="s">
        <v>33</v>
      </c>
      <c r="E21014" s="673">
        <v>0.28000000000000003</v>
      </c>
      <c r="F21014" s="761"/>
    </row>
    <row r="21015" spans="1:6" customFormat="1">
      <c r="A21015" s="514">
        <v>101322</v>
      </c>
      <c r="B21015" s="275" t="s">
        <v>0</v>
      </c>
      <c r="C21015" s="1329" t="s">
        <v>3295</v>
      </c>
      <c r="D21015" s="514" t="s">
        <v>31</v>
      </c>
      <c r="E21015" s="673">
        <v>38.11</v>
      </c>
      <c r="F21015" s="761"/>
    </row>
    <row r="21016" spans="1:6" customFormat="1">
      <c r="A21016" s="514">
        <v>95338</v>
      </c>
      <c r="B21016" s="275" t="s">
        <v>0</v>
      </c>
      <c r="C21016" s="1329" t="s">
        <v>3179</v>
      </c>
      <c r="D21016" s="514" t="s">
        <v>33</v>
      </c>
      <c r="E21016" s="673">
        <v>0.51</v>
      </c>
      <c r="F21016" s="761"/>
    </row>
    <row r="21017" spans="1:6" customFormat="1">
      <c r="A21017" s="514">
        <v>101323</v>
      </c>
      <c r="B21017" s="275" t="s">
        <v>0</v>
      </c>
      <c r="C21017" s="1329" t="s">
        <v>3296</v>
      </c>
      <c r="D21017" s="514" t="s">
        <v>31</v>
      </c>
      <c r="E21017" s="673">
        <v>68.010000000000005</v>
      </c>
      <c r="F21017" s="761"/>
    </row>
    <row r="21018" spans="1:6" customFormat="1">
      <c r="A21018" s="514">
        <v>102918</v>
      </c>
      <c r="B21018" s="275" t="s">
        <v>0</v>
      </c>
      <c r="C21018" s="1329" t="s">
        <v>25579</v>
      </c>
      <c r="D21018" s="514" t="s">
        <v>33</v>
      </c>
      <c r="E21018" s="673">
        <v>0</v>
      </c>
      <c r="F21018" s="761"/>
    </row>
    <row r="21019" spans="1:6" customFormat="1">
      <c r="A21019" s="514">
        <v>101325</v>
      </c>
      <c r="B21019" s="275" t="s">
        <v>0</v>
      </c>
      <c r="C21019" s="1329" t="s">
        <v>3298</v>
      </c>
      <c r="D21019" s="514" t="s">
        <v>31</v>
      </c>
      <c r="E21019" s="673">
        <v>40.54</v>
      </c>
      <c r="F21019" s="761"/>
    </row>
    <row r="21020" spans="1:6" customFormat="1">
      <c r="A21020" s="514">
        <v>95390</v>
      </c>
      <c r="B21020" s="275" t="s">
        <v>0</v>
      </c>
      <c r="C21020" s="1329" t="s">
        <v>3224</v>
      </c>
      <c r="D21020" s="514" t="s">
        <v>33</v>
      </c>
      <c r="E21020" s="673">
        <v>0.1</v>
      </c>
      <c r="F21020" s="761"/>
    </row>
    <row r="21021" spans="1:6" customFormat="1">
      <c r="A21021" s="514">
        <v>101326</v>
      </c>
      <c r="B21021" s="275" t="s">
        <v>0</v>
      </c>
      <c r="C21021" s="1329" t="s">
        <v>3299</v>
      </c>
      <c r="D21021" s="514" t="s">
        <v>31</v>
      </c>
      <c r="E21021" s="673">
        <v>13.38</v>
      </c>
      <c r="F21021" s="761"/>
    </row>
    <row r="21022" spans="1:6" customFormat="1">
      <c r="A21022" s="514">
        <v>95340</v>
      </c>
      <c r="B21022" s="275" t="s">
        <v>0</v>
      </c>
      <c r="C21022" s="1329" t="s">
        <v>3181</v>
      </c>
      <c r="D21022" s="514" t="s">
        <v>33</v>
      </c>
      <c r="E21022" s="673">
        <v>0.35</v>
      </c>
      <c r="F21022" s="761"/>
    </row>
    <row r="21023" spans="1:6" customFormat="1">
      <c r="A21023" s="514">
        <v>101330</v>
      </c>
      <c r="B21023" s="275" t="s">
        <v>0</v>
      </c>
      <c r="C21023" s="1329" t="s">
        <v>3302</v>
      </c>
      <c r="D21023" s="514" t="s">
        <v>31</v>
      </c>
      <c r="E21023" s="673">
        <v>47.41</v>
      </c>
      <c r="F21023" s="761"/>
    </row>
    <row r="21024" spans="1:6" customFormat="1">
      <c r="A21024" s="514">
        <v>101331</v>
      </c>
      <c r="B21024" s="275" t="s">
        <v>0</v>
      </c>
      <c r="C21024" s="1329" t="s">
        <v>3303</v>
      </c>
      <c r="D21024" s="514" t="s">
        <v>31</v>
      </c>
      <c r="E21024" s="673">
        <v>50.19</v>
      </c>
      <c r="F21024" s="761"/>
    </row>
    <row r="21025" spans="1:6" customFormat="1">
      <c r="A21025" s="514">
        <v>95341</v>
      </c>
      <c r="B21025" s="275" t="s">
        <v>0</v>
      </c>
      <c r="C21025" s="1329" t="s">
        <v>3182</v>
      </c>
      <c r="D21025" s="514" t="s">
        <v>33</v>
      </c>
      <c r="E21025" s="673">
        <v>0.37</v>
      </c>
      <c r="F21025" s="761"/>
    </row>
    <row r="21026" spans="1:6" customFormat="1">
      <c r="A21026" s="514">
        <v>95339</v>
      </c>
      <c r="B21026" s="275" t="s">
        <v>0</v>
      </c>
      <c r="C21026" s="1329" t="s">
        <v>3180</v>
      </c>
      <c r="D21026" s="514" t="s">
        <v>33</v>
      </c>
      <c r="E21026" s="673">
        <v>0.44</v>
      </c>
      <c r="F21026" s="761"/>
    </row>
    <row r="21027" spans="1:6" customFormat="1">
      <c r="A21027" s="514">
        <v>101329</v>
      </c>
      <c r="B21027" s="275" t="s">
        <v>0</v>
      </c>
      <c r="C21027" s="1329" t="s">
        <v>3301</v>
      </c>
      <c r="D21027" s="514" t="s">
        <v>31</v>
      </c>
      <c r="E21027" s="673">
        <v>58.74</v>
      </c>
      <c r="F21027" s="761"/>
    </row>
    <row r="21028" spans="1:6" customFormat="1">
      <c r="A21028" s="514">
        <v>95342</v>
      </c>
      <c r="B21028" s="275" t="s">
        <v>0</v>
      </c>
      <c r="C21028" s="1329" t="s">
        <v>3183</v>
      </c>
      <c r="D21028" s="514" t="s">
        <v>33</v>
      </c>
      <c r="E21028" s="673">
        <v>0.28000000000000003</v>
      </c>
      <c r="F21028" s="761"/>
    </row>
    <row r="21029" spans="1:6" customFormat="1">
      <c r="A21029" s="514">
        <v>101333</v>
      </c>
      <c r="B21029" s="275" t="s">
        <v>0</v>
      </c>
      <c r="C21029" s="1329" t="s">
        <v>3305</v>
      </c>
      <c r="D21029" s="514" t="s">
        <v>31</v>
      </c>
      <c r="E21029" s="673">
        <v>38.200000000000003</v>
      </c>
      <c r="F21029" s="761"/>
    </row>
    <row r="21030" spans="1:6" customFormat="1">
      <c r="A21030" s="514">
        <v>100298</v>
      </c>
      <c r="B21030" s="275" t="s">
        <v>0</v>
      </c>
      <c r="C21030" s="1329" t="s">
        <v>3256</v>
      </c>
      <c r="D21030" s="514" t="s">
        <v>33</v>
      </c>
      <c r="E21030" s="673">
        <v>0.72</v>
      </c>
      <c r="F21030" s="761"/>
    </row>
    <row r="21031" spans="1:6" customFormat="1">
      <c r="A21031" s="514">
        <v>101334</v>
      </c>
      <c r="B21031" s="275" t="s">
        <v>0</v>
      </c>
      <c r="C21031" s="1329" t="s">
        <v>3306</v>
      </c>
      <c r="D21031" s="514" t="s">
        <v>31</v>
      </c>
      <c r="E21031" s="673">
        <v>95.8</v>
      </c>
      <c r="F21031" s="761"/>
    </row>
    <row r="21032" spans="1:6" customFormat="1">
      <c r="A21032" s="514">
        <v>95405</v>
      </c>
      <c r="B21032" s="275" t="s">
        <v>0</v>
      </c>
      <c r="C21032" s="1329" t="s">
        <v>3236</v>
      </c>
      <c r="D21032" s="514" t="s">
        <v>33</v>
      </c>
      <c r="E21032" s="673">
        <v>2.25</v>
      </c>
      <c r="F21032" s="761"/>
    </row>
    <row r="21033" spans="1:6" customFormat="1">
      <c r="A21033" s="514">
        <v>95423</v>
      </c>
      <c r="B21033" s="275" t="s">
        <v>0</v>
      </c>
      <c r="C21033" s="1329" t="s">
        <v>3249</v>
      </c>
      <c r="D21033" s="514" t="s">
        <v>31</v>
      </c>
      <c r="E21033" s="673">
        <v>299.83999999999997</v>
      </c>
      <c r="F21033" s="761"/>
    </row>
    <row r="21034" spans="1:6" customFormat="1">
      <c r="A21034" s="514">
        <v>100295</v>
      </c>
      <c r="B21034" s="275" t="s">
        <v>0</v>
      </c>
      <c r="C21034" s="1329" t="s">
        <v>3255</v>
      </c>
      <c r="D21034" s="514" t="s">
        <v>33</v>
      </c>
      <c r="E21034" s="673">
        <v>0.57999999999999996</v>
      </c>
      <c r="F21034" s="761"/>
    </row>
    <row r="21035" spans="1:6" customFormat="1">
      <c r="A21035" s="514">
        <v>101303</v>
      </c>
      <c r="B21035" s="275" t="s">
        <v>0</v>
      </c>
      <c r="C21035" s="1329" t="s">
        <v>3283</v>
      </c>
      <c r="D21035" s="514" t="s">
        <v>31</v>
      </c>
      <c r="E21035" s="673">
        <v>78.08</v>
      </c>
      <c r="F21035" s="761"/>
    </row>
    <row r="21036" spans="1:6" customFormat="1">
      <c r="A21036" s="514">
        <v>95344</v>
      </c>
      <c r="B21036" s="275" t="s">
        <v>0</v>
      </c>
      <c r="C21036" s="1329" t="s">
        <v>3184</v>
      </c>
      <c r="D21036" s="514" t="s">
        <v>33</v>
      </c>
      <c r="E21036" s="673">
        <v>0.25</v>
      </c>
      <c r="F21036" s="761"/>
    </row>
    <row r="21037" spans="1:6" customFormat="1">
      <c r="A21037" s="514">
        <v>101308</v>
      </c>
      <c r="B21037" s="275" t="s">
        <v>0</v>
      </c>
      <c r="C21037" s="1329" t="s">
        <v>3286</v>
      </c>
      <c r="D21037" s="514" t="s">
        <v>31</v>
      </c>
      <c r="E21037" s="673">
        <v>33.4</v>
      </c>
      <c r="F21037" s="761"/>
    </row>
    <row r="21038" spans="1:6" customFormat="1">
      <c r="A21038" s="514">
        <v>105536</v>
      </c>
      <c r="B21038" s="275" t="s">
        <v>0</v>
      </c>
      <c r="C21038" s="1329" t="s">
        <v>25580</v>
      </c>
      <c r="D21038" s="514" t="s">
        <v>33</v>
      </c>
      <c r="E21038" s="673">
        <v>0</v>
      </c>
      <c r="F21038" s="761"/>
    </row>
    <row r="21039" spans="1:6" customFormat="1">
      <c r="A21039" s="514">
        <v>101320</v>
      </c>
      <c r="B21039" s="275" t="s">
        <v>0</v>
      </c>
      <c r="C21039" s="1329" t="s">
        <v>3294</v>
      </c>
      <c r="D21039" s="514" t="s">
        <v>31</v>
      </c>
      <c r="E21039" s="673">
        <v>30.93</v>
      </c>
      <c r="F21039" s="761"/>
    </row>
    <row r="21040" spans="1:6" customFormat="1">
      <c r="A21040" s="514">
        <v>95343</v>
      </c>
      <c r="B21040" s="275" t="s">
        <v>0</v>
      </c>
      <c r="C21040" s="1329" t="s">
        <v>25581</v>
      </c>
      <c r="D21040" s="514" t="s">
        <v>33</v>
      </c>
      <c r="E21040" s="673">
        <v>0.3</v>
      </c>
      <c r="F21040" s="761"/>
    </row>
    <row r="21041" spans="1:6" customFormat="1">
      <c r="A21041" s="514">
        <v>95345</v>
      </c>
      <c r="B21041" s="275" t="s">
        <v>0</v>
      </c>
      <c r="C21041" s="1329" t="s">
        <v>3185</v>
      </c>
      <c r="D21041" s="514" t="s">
        <v>33</v>
      </c>
      <c r="E21041" s="673">
        <v>0.86</v>
      </c>
      <c r="F21041" s="761"/>
    </row>
    <row r="21042" spans="1:6" customFormat="1">
      <c r="A21042" s="514">
        <v>95346</v>
      </c>
      <c r="B21042" s="275" t="s">
        <v>0</v>
      </c>
      <c r="C21042" s="1329" t="s">
        <v>3186</v>
      </c>
      <c r="D21042" s="514" t="s">
        <v>33</v>
      </c>
      <c r="E21042" s="673">
        <v>0.14000000000000001</v>
      </c>
      <c r="F21042" s="761"/>
    </row>
    <row r="21043" spans="1:6" customFormat="1">
      <c r="A21043" s="514">
        <v>101324</v>
      </c>
      <c r="B21043" s="275" t="s">
        <v>0</v>
      </c>
      <c r="C21043" s="1329" t="s">
        <v>3297</v>
      </c>
      <c r="D21043" s="514" t="s">
        <v>31</v>
      </c>
      <c r="E21043" s="673">
        <v>19.75</v>
      </c>
      <c r="F21043" s="761"/>
    </row>
    <row r="21044" spans="1:6" customFormat="1">
      <c r="A21044" s="514">
        <v>101328</v>
      </c>
      <c r="B21044" s="275" t="s">
        <v>0</v>
      </c>
      <c r="C21044" s="1329" t="s">
        <v>3300</v>
      </c>
      <c r="D21044" s="514" t="s">
        <v>31</v>
      </c>
      <c r="E21044" s="673">
        <v>23.64</v>
      </c>
      <c r="F21044" s="761"/>
    </row>
    <row r="21045" spans="1:6" customFormat="1">
      <c r="A21045" s="514">
        <v>95347</v>
      </c>
      <c r="B21045" s="275" t="s">
        <v>0</v>
      </c>
      <c r="C21045" s="1329" t="s">
        <v>3187</v>
      </c>
      <c r="D21045" s="514" t="s">
        <v>33</v>
      </c>
      <c r="E21045" s="673">
        <v>0.14000000000000001</v>
      </c>
      <c r="F21045" s="761"/>
    </row>
    <row r="21046" spans="1:6" customFormat="1">
      <c r="A21046" s="514">
        <v>95408</v>
      </c>
      <c r="B21046" s="275" t="s">
        <v>0</v>
      </c>
      <c r="C21046" s="1329" t="s">
        <v>25582</v>
      </c>
      <c r="D21046" s="514" t="s">
        <v>31</v>
      </c>
      <c r="E21046" s="673">
        <v>19</v>
      </c>
      <c r="F21046" s="761"/>
    </row>
    <row r="21047" spans="1:6" customFormat="1">
      <c r="A21047" s="514">
        <v>95348</v>
      </c>
      <c r="B21047" s="275" t="s">
        <v>0</v>
      </c>
      <c r="C21047" s="1329" t="s">
        <v>3188</v>
      </c>
      <c r="D21047" s="514" t="s">
        <v>33</v>
      </c>
      <c r="E21047" s="673">
        <v>0.17</v>
      </c>
      <c r="F21047" s="761"/>
    </row>
    <row r="21048" spans="1:6" customFormat="1">
      <c r="A21048" s="514">
        <v>101332</v>
      </c>
      <c r="B21048" s="275" t="s">
        <v>0</v>
      </c>
      <c r="C21048" s="1329" t="s">
        <v>3304</v>
      </c>
      <c r="D21048" s="514" t="s">
        <v>31</v>
      </c>
      <c r="E21048" s="673">
        <v>16.68</v>
      </c>
      <c r="F21048" s="761"/>
    </row>
    <row r="21049" spans="1:6" customFormat="1">
      <c r="A21049" s="514">
        <v>95349</v>
      </c>
      <c r="B21049" s="275" t="s">
        <v>0</v>
      </c>
      <c r="C21049" s="1329" t="s">
        <v>3189</v>
      </c>
      <c r="D21049" s="514" t="s">
        <v>33</v>
      </c>
      <c r="E21049" s="673">
        <v>0.12</v>
      </c>
      <c r="F21049" s="761"/>
    </row>
    <row r="21050" spans="1:6" customFormat="1">
      <c r="A21050" s="514">
        <v>101336</v>
      </c>
      <c r="B21050" s="275" t="s">
        <v>0</v>
      </c>
      <c r="C21050" s="1329" t="s">
        <v>3307</v>
      </c>
      <c r="D21050" s="514" t="s">
        <v>31</v>
      </c>
      <c r="E21050" s="673">
        <v>68.62</v>
      </c>
      <c r="F21050" s="761"/>
    </row>
    <row r="21051" spans="1:6" customFormat="1">
      <c r="A21051" s="514">
        <v>95351</v>
      </c>
      <c r="B21051" s="275" t="s">
        <v>0</v>
      </c>
      <c r="C21051" s="1329" t="s">
        <v>3190</v>
      </c>
      <c r="D21051" s="514" t="s">
        <v>33</v>
      </c>
      <c r="E21051" s="673">
        <v>0.51</v>
      </c>
      <c r="F21051" s="761"/>
    </row>
    <row r="21052" spans="1:6" customFormat="1">
      <c r="A21052" s="514">
        <v>95352</v>
      </c>
      <c r="B21052" s="275" t="s">
        <v>0</v>
      </c>
      <c r="C21052" s="1329" t="s">
        <v>3191</v>
      </c>
      <c r="D21052" s="514" t="s">
        <v>33</v>
      </c>
      <c r="E21052" s="673">
        <v>0.15</v>
      </c>
      <c r="F21052" s="761"/>
    </row>
    <row r="21053" spans="1:6" customFormat="1">
      <c r="A21053" s="514">
        <v>101337</v>
      </c>
      <c r="B21053" s="275" t="s">
        <v>0</v>
      </c>
      <c r="C21053" s="1329" t="s">
        <v>3308</v>
      </c>
      <c r="D21053" s="514" t="s">
        <v>31</v>
      </c>
      <c r="E21053" s="673">
        <v>20.14</v>
      </c>
      <c r="F21053" s="761"/>
    </row>
    <row r="21054" spans="1:6" customFormat="1">
      <c r="A21054" s="514">
        <v>101338</v>
      </c>
      <c r="B21054" s="275" t="s">
        <v>0</v>
      </c>
      <c r="C21054" s="1329" t="s">
        <v>3309</v>
      </c>
      <c r="D21054" s="514" t="s">
        <v>31</v>
      </c>
      <c r="E21054" s="673">
        <v>27.78</v>
      </c>
      <c r="F21054" s="761"/>
    </row>
    <row r="21055" spans="1:6" customFormat="1">
      <c r="A21055" s="514">
        <v>95354</v>
      </c>
      <c r="B21055" s="275" t="s">
        <v>0</v>
      </c>
      <c r="C21055" s="1329" t="s">
        <v>3192</v>
      </c>
      <c r="D21055" s="514" t="s">
        <v>33</v>
      </c>
      <c r="E21055" s="673">
        <v>0.23</v>
      </c>
      <c r="F21055" s="761"/>
    </row>
    <row r="21056" spans="1:6" customFormat="1">
      <c r="A21056" s="514">
        <v>101339</v>
      </c>
      <c r="B21056" s="275" t="s">
        <v>0</v>
      </c>
      <c r="C21056" s="1329" t="s">
        <v>3310</v>
      </c>
      <c r="D21056" s="514" t="s">
        <v>31</v>
      </c>
      <c r="E21056" s="673">
        <v>30.95</v>
      </c>
      <c r="F21056" s="761"/>
    </row>
    <row r="21057" spans="1:6" customFormat="1">
      <c r="A21057" s="514">
        <v>101340</v>
      </c>
      <c r="B21057" s="275" t="s">
        <v>0</v>
      </c>
      <c r="C21057" s="1329" t="s">
        <v>3311</v>
      </c>
      <c r="D21057" s="514" t="s">
        <v>31</v>
      </c>
      <c r="E21057" s="673">
        <v>25.23</v>
      </c>
      <c r="F21057" s="761"/>
    </row>
    <row r="21058" spans="1:6" customFormat="1">
      <c r="A21058" s="514">
        <v>95389</v>
      </c>
      <c r="B21058" s="275" t="s">
        <v>0</v>
      </c>
      <c r="C21058" s="1329" t="s">
        <v>3223</v>
      </c>
      <c r="D21058" s="514" t="s">
        <v>33</v>
      </c>
      <c r="E21058" s="673">
        <v>0.18</v>
      </c>
      <c r="F21058" s="761"/>
    </row>
    <row r="21059" spans="1:6" customFormat="1">
      <c r="A21059" s="514">
        <v>101341</v>
      </c>
      <c r="B21059" s="275" t="s">
        <v>0</v>
      </c>
      <c r="C21059" s="1329" t="s">
        <v>3312</v>
      </c>
      <c r="D21059" s="514" t="s">
        <v>31</v>
      </c>
      <c r="E21059" s="673">
        <v>24.91</v>
      </c>
      <c r="F21059" s="761"/>
    </row>
    <row r="21060" spans="1:6" customFormat="1">
      <c r="A21060" s="514">
        <v>95355</v>
      </c>
      <c r="B21060" s="275" t="s">
        <v>0</v>
      </c>
      <c r="C21060" s="1329" t="s">
        <v>3193</v>
      </c>
      <c r="D21060" s="514" t="s">
        <v>33</v>
      </c>
      <c r="E21060" s="673">
        <v>0.18</v>
      </c>
      <c r="F21060" s="761"/>
    </row>
    <row r="21061" spans="1:6" customFormat="1">
      <c r="A21061" s="514">
        <v>95356</v>
      </c>
      <c r="B21061" s="275" t="s">
        <v>0</v>
      </c>
      <c r="C21061" s="1329" t="s">
        <v>3194</v>
      </c>
      <c r="D21061" s="514" t="s">
        <v>33</v>
      </c>
      <c r="E21061" s="673">
        <v>0.23</v>
      </c>
      <c r="F21061" s="761"/>
    </row>
    <row r="21062" spans="1:6" customFormat="1">
      <c r="A21062" s="514">
        <v>101342</v>
      </c>
      <c r="B21062" s="275" t="s">
        <v>0</v>
      </c>
      <c r="C21062" s="1329" t="s">
        <v>3313</v>
      </c>
      <c r="D21062" s="514" t="s">
        <v>31</v>
      </c>
      <c r="E21062" s="673">
        <v>30.95</v>
      </c>
      <c r="F21062" s="761"/>
    </row>
    <row r="21063" spans="1:6" customFormat="1">
      <c r="A21063" s="514">
        <v>95357</v>
      </c>
      <c r="B21063" s="275" t="s">
        <v>0</v>
      </c>
      <c r="C21063" s="1329" t="s">
        <v>3195</v>
      </c>
      <c r="D21063" s="514" t="s">
        <v>33</v>
      </c>
      <c r="E21063" s="673">
        <v>0.4</v>
      </c>
      <c r="F21063" s="761"/>
    </row>
    <row r="21064" spans="1:6" customFormat="1">
      <c r="A21064" s="514">
        <v>101343</v>
      </c>
      <c r="B21064" s="275" t="s">
        <v>0</v>
      </c>
      <c r="C21064" s="1329" t="s">
        <v>3314</v>
      </c>
      <c r="D21064" s="514" t="s">
        <v>31</v>
      </c>
      <c r="E21064" s="673">
        <v>54.33</v>
      </c>
      <c r="F21064" s="761"/>
    </row>
    <row r="21065" spans="1:6" customFormat="1">
      <c r="A21065" s="514">
        <v>95358</v>
      </c>
      <c r="B21065" s="275" t="s">
        <v>0</v>
      </c>
      <c r="C21065" s="1329" t="s">
        <v>3196</v>
      </c>
      <c r="D21065" s="514" t="s">
        <v>33</v>
      </c>
      <c r="E21065" s="673">
        <v>0.37</v>
      </c>
      <c r="F21065" s="761"/>
    </row>
    <row r="21066" spans="1:6" customFormat="1">
      <c r="A21066" s="514">
        <v>101344</v>
      </c>
      <c r="B21066" s="275" t="s">
        <v>0</v>
      </c>
      <c r="C21066" s="1329" t="s">
        <v>3315</v>
      </c>
      <c r="D21066" s="514" t="s">
        <v>31</v>
      </c>
      <c r="E21066" s="673">
        <v>49.69</v>
      </c>
      <c r="F21066" s="761"/>
    </row>
    <row r="21067" spans="1:6" customFormat="1">
      <c r="A21067" s="514">
        <v>95359</v>
      </c>
      <c r="B21067" s="275" t="s">
        <v>0</v>
      </c>
      <c r="C21067" s="1329" t="s">
        <v>3197</v>
      </c>
      <c r="D21067" s="514" t="s">
        <v>33</v>
      </c>
      <c r="E21067" s="673">
        <v>0.55000000000000004</v>
      </c>
      <c r="F21067" s="761"/>
    </row>
    <row r="21068" spans="1:6" customFormat="1">
      <c r="A21068" s="514">
        <v>101345</v>
      </c>
      <c r="B21068" s="275" t="s">
        <v>0</v>
      </c>
      <c r="C21068" s="1329" t="s">
        <v>3316</v>
      </c>
      <c r="D21068" s="514" t="s">
        <v>31</v>
      </c>
      <c r="E21068" s="673">
        <v>73.78</v>
      </c>
      <c r="F21068" s="761"/>
    </row>
    <row r="21069" spans="1:6" customFormat="1">
      <c r="A21069" s="514">
        <v>101346</v>
      </c>
      <c r="B21069" s="275" t="s">
        <v>0</v>
      </c>
      <c r="C21069" s="1329" t="s">
        <v>3317</v>
      </c>
      <c r="D21069" s="514" t="s">
        <v>31</v>
      </c>
      <c r="E21069" s="673">
        <v>38.72</v>
      </c>
      <c r="F21069" s="761"/>
    </row>
    <row r="21070" spans="1:6" customFormat="1">
      <c r="A21070" s="514">
        <v>101347</v>
      </c>
      <c r="B21070" s="275" t="s">
        <v>0</v>
      </c>
      <c r="C21070" s="1329" t="s">
        <v>3318</v>
      </c>
      <c r="D21070" s="514" t="s">
        <v>31</v>
      </c>
      <c r="E21070" s="673">
        <v>49.76</v>
      </c>
      <c r="F21070" s="761"/>
    </row>
    <row r="21071" spans="1:6" customFormat="1">
      <c r="A21071" s="514">
        <v>95361</v>
      </c>
      <c r="B21071" s="275" t="s">
        <v>0</v>
      </c>
      <c r="C21071" s="1329" t="s">
        <v>3199</v>
      </c>
      <c r="D21071" s="514" t="s">
        <v>33</v>
      </c>
      <c r="E21071" s="673">
        <v>0.18</v>
      </c>
      <c r="F21071" s="761"/>
    </row>
    <row r="21072" spans="1:6" customFormat="1">
      <c r="A21072" s="514">
        <v>101348</v>
      </c>
      <c r="B21072" s="275" t="s">
        <v>0</v>
      </c>
      <c r="C21072" s="1329" t="s">
        <v>3319</v>
      </c>
      <c r="D21072" s="514" t="s">
        <v>31</v>
      </c>
      <c r="E21072" s="673">
        <v>24.78</v>
      </c>
      <c r="F21072" s="761"/>
    </row>
    <row r="21073" spans="1:6" customFormat="1">
      <c r="A21073" s="514">
        <v>101349</v>
      </c>
      <c r="B21073" s="275" t="s">
        <v>0</v>
      </c>
      <c r="C21073" s="1329" t="s">
        <v>3320</v>
      </c>
      <c r="D21073" s="514" t="s">
        <v>31</v>
      </c>
      <c r="E21073" s="673">
        <v>41.31</v>
      </c>
      <c r="F21073" s="761"/>
    </row>
    <row r="21074" spans="1:6" customFormat="1">
      <c r="A21074" s="514">
        <v>95362</v>
      </c>
      <c r="B21074" s="275" t="s">
        <v>0</v>
      </c>
      <c r="C21074" s="1329" t="s">
        <v>3200</v>
      </c>
      <c r="D21074" s="514" t="s">
        <v>33</v>
      </c>
      <c r="E21074" s="673">
        <v>0.31</v>
      </c>
      <c r="F21074" s="761"/>
    </row>
    <row r="21075" spans="1:6" customFormat="1">
      <c r="A21075" s="514">
        <v>95363</v>
      </c>
      <c r="B21075" s="275" t="s">
        <v>0</v>
      </c>
      <c r="C21075" s="1329" t="s">
        <v>3201</v>
      </c>
      <c r="D21075" s="514" t="s">
        <v>33</v>
      </c>
      <c r="E21075" s="673">
        <v>0.31</v>
      </c>
      <c r="F21075" s="761"/>
    </row>
    <row r="21076" spans="1:6" customFormat="1">
      <c r="A21076" s="514">
        <v>101350</v>
      </c>
      <c r="B21076" s="275" t="s">
        <v>0</v>
      </c>
      <c r="C21076" s="1329" t="s">
        <v>3321</v>
      </c>
      <c r="D21076" s="514" t="s">
        <v>31</v>
      </c>
      <c r="E21076" s="673">
        <v>41.31</v>
      </c>
      <c r="F21076" s="761"/>
    </row>
    <row r="21077" spans="1:6" customFormat="1">
      <c r="A21077" s="514">
        <v>95360</v>
      </c>
      <c r="B21077" s="275" t="s">
        <v>0</v>
      </c>
      <c r="C21077" s="1329" t="s">
        <v>3198</v>
      </c>
      <c r="D21077" s="514" t="s">
        <v>33</v>
      </c>
      <c r="E21077" s="673">
        <v>0.37</v>
      </c>
      <c r="F21077" s="761"/>
    </row>
    <row r="21078" spans="1:6" customFormat="1">
      <c r="A21078" s="514">
        <v>101351</v>
      </c>
      <c r="B21078" s="275" t="s">
        <v>0</v>
      </c>
      <c r="C21078" s="1329" t="s">
        <v>3322</v>
      </c>
      <c r="D21078" s="514" t="s">
        <v>31</v>
      </c>
      <c r="E21078" s="673">
        <v>30.95</v>
      </c>
      <c r="F21078" s="761"/>
    </row>
    <row r="21079" spans="1:6" customFormat="1">
      <c r="A21079" s="514">
        <v>95365</v>
      </c>
      <c r="B21079" s="275" t="s">
        <v>0</v>
      </c>
      <c r="C21079" s="1329" t="s">
        <v>3203</v>
      </c>
      <c r="D21079" s="514" t="s">
        <v>33</v>
      </c>
      <c r="E21079" s="673">
        <v>0.23</v>
      </c>
      <c r="F21079" s="761"/>
    </row>
    <row r="21080" spans="1:6" customFormat="1">
      <c r="A21080" s="514">
        <v>101352</v>
      </c>
      <c r="B21080" s="275" t="s">
        <v>0</v>
      </c>
      <c r="C21080" s="1329" t="s">
        <v>3323</v>
      </c>
      <c r="D21080" s="514" t="s">
        <v>31</v>
      </c>
      <c r="E21080" s="673">
        <v>30.95</v>
      </c>
      <c r="F21080" s="761"/>
    </row>
    <row r="21081" spans="1:6" customFormat="1">
      <c r="A21081" s="514">
        <v>95364</v>
      </c>
      <c r="B21081" s="275" t="s">
        <v>0</v>
      </c>
      <c r="C21081" s="1329" t="s">
        <v>3202</v>
      </c>
      <c r="D21081" s="514" t="s">
        <v>33</v>
      </c>
      <c r="E21081" s="673">
        <v>0.23</v>
      </c>
      <c r="F21081" s="761"/>
    </row>
    <row r="21082" spans="1:6" customFormat="1">
      <c r="A21082" s="514">
        <v>95366</v>
      </c>
      <c r="B21082" s="275" t="s">
        <v>0</v>
      </c>
      <c r="C21082" s="1329" t="s">
        <v>3204</v>
      </c>
      <c r="D21082" s="514" t="s">
        <v>33</v>
      </c>
      <c r="E21082" s="673">
        <v>0.17</v>
      </c>
      <c r="F21082" s="761"/>
    </row>
    <row r="21083" spans="1:6" customFormat="1">
      <c r="A21083" s="514">
        <v>101353</v>
      </c>
      <c r="B21083" s="275" t="s">
        <v>0</v>
      </c>
      <c r="C21083" s="1329" t="s">
        <v>3324</v>
      </c>
      <c r="D21083" s="514" t="s">
        <v>31</v>
      </c>
      <c r="E21083" s="673">
        <v>23.28</v>
      </c>
      <c r="F21083" s="761"/>
    </row>
    <row r="21084" spans="1:6" customFormat="1">
      <c r="A21084" s="514">
        <v>95367</v>
      </c>
      <c r="B21084" s="275" t="s">
        <v>0</v>
      </c>
      <c r="C21084" s="1329" t="s">
        <v>3205</v>
      </c>
      <c r="D21084" s="514" t="s">
        <v>33</v>
      </c>
      <c r="E21084" s="673">
        <v>0.31</v>
      </c>
      <c r="F21084" s="761"/>
    </row>
    <row r="21085" spans="1:6" customFormat="1">
      <c r="A21085" s="514">
        <v>101355</v>
      </c>
      <c r="B21085" s="275" t="s">
        <v>0</v>
      </c>
      <c r="C21085" s="1329" t="s">
        <v>3325</v>
      </c>
      <c r="D21085" s="514" t="s">
        <v>31</v>
      </c>
      <c r="E21085" s="673">
        <v>41.31</v>
      </c>
      <c r="F21085" s="761"/>
    </row>
    <row r="21086" spans="1:6" customFormat="1">
      <c r="A21086" s="514">
        <v>95368</v>
      </c>
      <c r="B21086" s="275" t="s">
        <v>0</v>
      </c>
      <c r="C21086" s="1329" t="s">
        <v>3206</v>
      </c>
      <c r="D21086" s="514" t="s">
        <v>33</v>
      </c>
      <c r="E21086" s="673">
        <v>0.28999999999999998</v>
      </c>
      <c r="F21086" s="761"/>
    </row>
    <row r="21087" spans="1:6" customFormat="1">
      <c r="A21087" s="514">
        <v>95369</v>
      </c>
      <c r="B21087" s="275" t="s">
        <v>0</v>
      </c>
      <c r="C21087" s="1329" t="s">
        <v>3207</v>
      </c>
      <c r="D21087" s="514" t="s">
        <v>33</v>
      </c>
      <c r="E21087" s="673">
        <v>0.2</v>
      </c>
      <c r="F21087" s="761"/>
    </row>
    <row r="21088" spans="1:6" customFormat="1">
      <c r="A21088" s="514">
        <v>95370</v>
      </c>
      <c r="B21088" s="275" t="s">
        <v>0</v>
      </c>
      <c r="C21088" s="1329" t="s">
        <v>3208</v>
      </c>
      <c r="D21088" s="514" t="s">
        <v>33</v>
      </c>
      <c r="E21088" s="673">
        <v>0.35</v>
      </c>
      <c r="F21088" s="761"/>
    </row>
    <row r="21089" spans="1:6" customFormat="1">
      <c r="A21089" s="514">
        <v>101356</v>
      </c>
      <c r="B21089" s="275" t="s">
        <v>0</v>
      </c>
      <c r="C21089" s="1329" t="s">
        <v>3326</v>
      </c>
      <c r="D21089" s="514" t="s">
        <v>31</v>
      </c>
      <c r="E21089" s="673">
        <v>47.36</v>
      </c>
      <c r="F21089" s="761"/>
    </row>
    <row r="21090" spans="1:6" customFormat="1">
      <c r="A21090" s="514">
        <v>95371</v>
      </c>
      <c r="B21090" s="275" t="s">
        <v>0</v>
      </c>
      <c r="C21090" s="1329" t="s">
        <v>3209</v>
      </c>
      <c r="D21090" s="514" t="s">
        <v>33</v>
      </c>
      <c r="E21090" s="673">
        <v>0.51</v>
      </c>
      <c r="F21090" s="761"/>
    </row>
    <row r="21091" spans="1:6" customFormat="1">
      <c r="A21091" s="514">
        <v>101357</v>
      </c>
      <c r="B21091" s="275" t="s">
        <v>0</v>
      </c>
      <c r="C21091" s="1329" t="s">
        <v>3327</v>
      </c>
      <c r="D21091" s="514" t="s">
        <v>31</v>
      </c>
      <c r="E21091" s="673">
        <v>68.010000000000005</v>
      </c>
      <c r="F21091" s="761"/>
    </row>
    <row r="21092" spans="1:6" customFormat="1">
      <c r="A21092" s="514">
        <v>95372</v>
      </c>
      <c r="B21092" s="275" t="s">
        <v>0</v>
      </c>
      <c r="C21092" s="1329" t="s">
        <v>3210</v>
      </c>
      <c r="D21092" s="514" t="s">
        <v>33</v>
      </c>
      <c r="E21092" s="673">
        <v>0.35</v>
      </c>
      <c r="F21092" s="761"/>
    </row>
    <row r="21093" spans="1:6" customFormat="1">
      <c r="A21093" s="514">
        <v>101358</v>
      </c>
      <c r="B21093" s="275" t="s">
        <v>0</v>
      </c>
      <c r="C21093" s="1329" t="s">
        <v>3328</v>
      </c>
      <c r="D21093" s="514" t="s">
        <v>31</v>
      </c>
      <c r="E21093" s="673">
        <v>47.35</v>
      </c>
      <c r="F21093" s="761"/>
    </row>
    <row r="21094" spans="1:6" customFormat="1">
      <c r="A21094" s="514">
        <v>95373</v>
      </c>
      <c r="B21094" s="275" t="s">
        <v>0</v>
      </c>
      <c r="C21094" s="1329" t="s">
        <v>3211</v>
      </c>
      <c r="D21094" s="514" t="s">
        <v>33</v>
      </c>
      <c r="E21094" s="673">
        <v>0.34</v>
      </c>
      <c r="F21094" s="761"/>
    </row>
    <row r="21095" spans="1:6" customFormat="1">
      <c r="A21095" s="514">
        <v>101359</v>
      </c>
      <c r="B21095" s="275" t="s">
        <v>0</v>
      </c>
      <c r="C21095" s="1329" t="s">
        <v>3329</v>
      </c>
      <c r="D21095" s="514" t="s">
        <v>31</v>
      </c>
      <c r="E21095" s="673">
        <v>45.98</v>
      </c>
      <c r="F21095" s="761"/>
    </row>
    <row r="21096" spans="1:6" customFormat="1">
      <c r="A21096" s="514">
        <v>101360</v>
      </c>
      <c r="B21096" s="275" t="s">
        <v>0</v>
      </c>
      <c r="C21096" s="1329" t="s">
        <v>3330</v>
      </c>
      <c r="D21096" s="514" t="s">
        <v>31</v>
      </c>
      <c r="E21096" s="673">
        <v>47.35</v>
      </c>
      <c r="F21096" s="761"/>
    </row>
    <row r="21097" spans="1:6" customFormat="1">
      <c r="A21097" s="514">
        <v>95374</v>
      </c>
      <c r="B21097" s="275" t="s">
        <v>0</v>
      </c>
      <c r="C21097" s="1329" t="s">
        <v>3212</v>
      </c>
      <c r="D21097" s="514" t="s">
        <v>33</v>
      </c>
      <c r="E21097" s="673">
        <v>0.35</v>
      </c>
      <c r="F21097" s="761"/>
    </row>
    <row r="21098" spans="1:6" customFormat="1">
      <c r="A21098" s="514">
        <v>95375</v>
      </c>
      <c r="B21098" s="275" t="s">
        <v>0</v>
      </c>
      <c r="C21098" s="1329" t="s">
        <v>3213</v>
      </c>
      <c r="D21098" s="514" t="s">
        <v>33</v>
      </c>
      <c r="E21098" s="673">
        <v>0.48</v>
      </c>
      <c r="F21098" s="761"/>
    </row>
    <row r="21099" spans="1:6" customFormat="1">
      <c r="A21099" s="514">
        <v>101361</v>
      </c>
      <c r="B21099" s="275" t="s">
        <v>0</v>
      </c>
      <c r="C21099" s="1329" t="s">
        <v>3331</v>
      </c>
      <c r="D21099" s="514" t="s">
        <v>31</v>
      </c>
      <c r="E21099" s="673">
        <v>64.36</v>
      </c>
      <c r="F21099" s="761"/>
    </row>
    <row r="21100" spans="1:6" customFormat="1">
      <c r="A21100" s="514">
        <v>95376</v>
      </c>
      <c r="B21100" s="275" t="s">
        <v>0</v>
      </c>
      <c r="C21100" s="1329" t="s">
        <v>3214</v>
      </c>
      <c r="D21100" s="514" t="s">
        <v>33</v>
      </c>
      <c r="E21100" s="673">
        <v>0.08</v>
      </c>
      <c r="F21100" s="761"/>
    </row>
    <row r="21101" spans="1:6" customFormat="1">
      <c r="A21101" s="514">
        <v>95377</v>
      </c>
      <c r="B21101" s="275" t="s">
        <v>0</v>
      </c>
      <c r="C21101" s="1329" t="s">
        <v>3215</v>
      </c>
      <c r="D21101" s="514" t="s">
        <v>33</v>
      </c>
      <c r="E21101" s="673">
        <v>0.27</v>
      </c>
      <c r="F21101" s="761"/>
    </row>
    <row r="21102" spans="1:6" customFormat="1">
      <c r="A21102" s="514">
        <v>101363</v>
      </c>
      <c r="B21102" s="275" t="s">
        <v>0</v>
      </c>
      <c r="C21102" s="1329" t="s">
        <v>3332</v>
      </c>
      <c r="D21102" s="514" t="s">
        <v>31</v>
      </c>
      <c r="E21102" s="673">
        <v>37</v>
      </c>
      <c r="F21102" s="761"/>
    </row>
    <row r="21103" spans="1:6" customFormat="1">
      <c r="A21103" s="514">
        <v>95378</v>
      </c>
      <c r="B21103" s="275" t="s">
        <v>0</v>
      </c>
      <c r="C21103" s="1329" t="s">
        <v>3216</v>
      </c>
      <c r="D21103" s="514" t="s">
        <v>33</v>
      </c>
      <c r="E21103" s="673">
        <v>0.33</v>
      </c>
      <c r="F21103" s="761"/>
    </row>
    <row r="21104" spans="1:6" customFormat="1">
      <c r="A21104" s="514">
        <v>101364</v>
      </c>
      <c r="B21104" s="275" t="s">
        <v>0</v>
      </c>
      <c r="C21104" s="1329" t="s">
        <v>3333</v>
      </c>
      <c r="D21104" s="514" t="s">
        <v>31</v>
      </c>
      <c r="E21104" s="673">
        <v>44.6</v>
      </c>
      <c r="F21104" s="761"/>
    </row>
    <row r="21105" spans="1:6" customFormat="1">
      <c r="A21105" s="514">
        <v>95379</v>
      </c>
      <c r="B21105" s="275" t="s">
        <v>0</v>
      </c>
      <c r="C21105" s="1329" t="s">
        <v>3217</v>
      </c>
      <c r="D21105" s="514" t="s">
        <v>33</v>
      </c>
      <c r="E21105" s="673">
        <v>0.31</v>
      </c>
      <c r="F21105" s="761"/>
    </row>
    <row r="21106" spans="1:6" customFormat="1">
      <c r="A21106" s="514">
        <v>101365</v>
      </c>
      <c r="B21106" s="275" t="s">
        <v>0</v>
      </c>
      <c r="C21106" s="1329" t="s">
        <v>3334</v>
      </c>
      <c r="D21106" s="514" t="s">
        <v>31</v>
      </c>
      <c r="E21106" s="673">
        <v>42.06</v>
      </c>
      <c r="F21106" s="761"/>
    </row>
    <row r="21107" spans="1:6" customFormat="1">
      <c r="A21107" s="514">
        <v>95380</v>
      </c>
      <c r="B21107" s="275" t="s">
        <v>0</v>
      </c>
      <c r="C21107" s="1329" t="s">
        <v>25583</v>
      </c>
      <c r="D21107" s="514" t="s">
        <v>33</v>
      </c>
      <c r="E21107" s="673">
        <v>0.43</v>
      </c>
      <c r="F21107" s="761"/>
    </row>
    <row r="21108" spans="1:6" customFormat="1">
      <c r="A21108" s="514">
        <v>101366</v>
      </c>
      <c r="B21108" s="275" t="s">
        <v>0</v>
      </c>
      <c r="C21108" s="1329" t="s">
        <v>3335</v>
      </c>
      <c r="D21108" s="514" t="s">
        <v>31</v>
      </c>
      <c r="E21108" s="673">
        <v>57.35</v>
      </c>
      <c r="F21108" s="761"/>
    </row>
    <row r="21109" spans="1:6" customFormat="1">
      <c r="A21109" s="514">
        <v>100535</v>
      </c>
      <c r="B21109" s="275" t="s">
        <v>0</v>
      </c>
      <c r="C21109" s="1329" t="s">
        <v>3265</v>
      </c>
      <c r="D21109" s="514" t="s">
        <v>33</v>
      </c>
      <c r="E21109" s="673">
        <v>0.63</v>
      </c>
      <c r="F21109" s="761"/>
    </row>
    <row r="21110" spans="1:6" customFormat="1">
      <c r="A21110" s="514">
        <v>100536</v>
      </c>
      <c r="B21110" s="275" t="s">
        <v>0</v>
      </c>
      <c r="C21110" s="1329" t="s">
        <v>3266</v>
      </c>
      <c r="D21110" s="514" t="s">
        <v>31</v>
      </c>
      <c r="E21110" s="673">
        <v>84.94</v>
      </c>
      <c r="F21110" s="761"/>
    </row>
    <row r="21111" spans="1:6" customFormat="1">
      <c r="A21111" s="514">
        <v>101368</v>
      </c>
      <c r="B21111" s="275" t="s">
        <v>0</v>
      </c>
      <c r="C21111" s="1329" t="s">
        <v>3336</v>
      </c>
      <c r="D21111" s="514" t="s">
        <v>31</v>
      </c>
      <c r="E21111" s="673">
        <v>45.42</v>
      </c>
      <c r="F21111" s="761"/>
    </row>
    <row r="21112" spans="1:6" customFormat="1">
      <c r="A21112" s="514">
        <v>101369</v>
      </c>
      <c r="B21112" s="275" t="s">
        <v>0</v>
      </c>
      <c r="C21112" s="1329" t="s">
        <v>3337</v>
      </c>
      <c r="D21112" s="514" t="s">
        <v>31</v>
      </c>
      <c r="E21112" s="673">
        <v>40.130000000000003</v>
      </c>
      <c r="F21112" s="761"/>
    </row>
    <row r="21113" spans="1:6" customFormat="1">
      <c r="A21113" s="514">
        <v>95385</v>
      </c>
      <c r="B21113" s="275" t="s">
        <v>0</v>
      </c>
      <c r="C21113" s="1329" t="s">
        <v>3220</v>
      </c>
      <c r="D21113" s="514" t="s">
        <v>33</v>
      </c>
      <c r="E21113" s="673">
        <v>0.27</v>
      </c>
      <c r="F21113" s="761"/>
    </row>
    <row r="21114" spans="1:6" customFormat="1">
      <c r="A21114" s="514">
        <v>101370</v>
      </c>
      <c r="B21114" s="275" t="s">
        <v>0</v>
      </c>
      <c r="C21114" s="1329" t="s">
        <v>3338</v>
      </c>
      <c r="D21114" s="514" t="s">
        <v>31</v>
      </c>
      <c r="E21114" s="673">
        <v>36.56</v>
      </c>
      <c r="F21114" s="761"/>
    </row>
    <row r="21115" spans="1:6" customFormat="1">
      <c r="A21115" s="514">
        <v>95406</v>
      </c>
      <c r="B21115" s="275" t="s">
        <v>0</v>
      </c>
      <c r="C21115" s="1329" t="s">
        <v>3237</v>
      </c>
      <c r="D21115" s="514" t="s">
        <v>33</v>
      </c>
      <c r="E21115" s="673">
        <v>0.37</v>
      </c>
      <c r="F21115" s="761"/>
    </row>
    <row r="21116" spans="1:6" customFormat="1">
      <c r="A21116" s="514">
        <v>95424</v>
      </c>
      <c r="B21116" s="275" t="s">
        <v>0</v>
      </c>
      <c r="C21116" s="1329" t="s">
        <v>3250</v>
      </c>
      <c r="D21116" s="514" t="s">
        <v>31</v>
      </c>
      <c r="E21116" s="673">
        <v>49.7</v>
      </c>
      <c r="F21116" s="761"/>
    </row>
    <row r="21117" spans="1:6" customFormat="1">
      <c r="A21117" s="514">
        <v>95386</v>
      </c>
      <c r="B21117" s="275" t="s">
        <v>0</v>
      </c>
      <c r="C21117" s="1329" t="s">
        <v>3221</v>
      </c>
      <c r="D21117" s="514" t="s">
        <v>33</v>
      </c>
      <c r="E21117" s="673">
        <v>0.37</v>
      </c>
      <c r="F21117" s="761"/>
    </row>
    <row r="21118" spans="1:6" customFormat="1">
      <c r="A21118" s="514">
        <v>95383</v>
      </c>
      <c r="B21118" s="275" t="s">
        <v>0</v>
      </c>
      <c r="C21118" s="1329" t="s">
        <v>3218</v>
      </c>
      <c r="D21118" s="514" t="s">
        <v>33</v>
      </c>
      <c r="E21118" s="673">
        <v>0.34</v>
      </c>
      <c r="F21118" s="761"/>
    </row>
    <row r="21119" spans="1:6" customFormat="1">
      <c r="A21119" s="514">
        <v>95384</v>
      </c>
      <c r="B21119" s="275" t="s">
        <v>0</v>
      </c>
      <c r="C21119" s="1329" t="s">
        <v>3219</v>
      </c>
      <c r="D21119" s="514" t="s">
        <v>33</v>
      </c>
      <c r="E21119" s="673">
        <v>0.3</v>
      </c>
      <c r="F21119" s="761"/>
    </row>
    <row r="21120" spans="1:6" customFormat="1">
      <c r="A21120" s="514">
        <v>100299</v>
      </c>
      <c r="B21120" s="275" t="s">
        <v>0</v>
      </c>
      <c r="C21120" s="1329" t="s">
        <v>3257</v>
      </c>
      <c r="D21120" s="514" t="s">
        <v>33</v>
      </c>
      <c r="E21120" s="673">
        <v>0.73</v>
      </c>
      <c r="F21120" s="761"/>
    </row>
    <row r="21121" spans="1:6" customFormat="1">
      <c r="A21121" s="514">
        <v>100315</v>
      </c>
      <c r="B21121" s="275" t="s">
        <v>0</v>
      </c>
      <c r="C21121" s="1329" t="s">
        <v>3263</v>
      </c>
      <c r="D21121" s="514" t="s">
        <v>31</v>
      </c>
      <c r="E21121" s="673">
        <v>97.86</v>
      </c>
      <c r="F21121" s="761"/>
    </row>
    <row r="21122" spans="1:6" customFormat="1">
      <c r="A21122" s="514">
        <v>95387</v>
      </c>
      <c r="B21122" s="275" t="s">
        <v>0</v>
      </c>
      <c r="C21122" s="1329" t="s">
        <v>3222</v>
      </c>
      <c r="D21122" s="514" t="s">
        <v>33</v>
      </c>
      <c r="E21122" s="673">
        <v>0.26</v>
      </c>
      <c r="F21122" s="761"/>
    </row>
    <row r="21123" spans="1:6" customFormat="1">
      <c r="A21123" s="514">
        <v>101371</v>
      </c>
      <c r="B21123" s="275" t="s">
        <v>0</v>
      </c>
      <c r="C21123" s="1329" t="s">
        <v>3339</v>
      </c>
      <c r="D21123" s="514" t="s">
        <v>31</v>
      </c>
      <c r="E21123" s="673">
        <v>35.770000000000003</v>
      </c>
      <c r="F21123" s="761"/>
    </row>
    <row r="21124" spans="1:6" customFormat="1">
      <c r="A21124" s="514">
        <v>100288</v>
      </c>
      <c r="B21124" s="275" t="s">
        <v>0</v>
      </c>
      <c r="C21124" s="1329" t="s">
        <v>3251</v>
      </c>
      <c r="D21124" s="514" t="s">
        <v>33</v>
      </c>
      <c r="E21124" s="673">
        <v>0.09</v>
      </c>
      <c r="F21124" s="761"/>
    </row>
    <row r="21125" spans="1:6" customFormat="1">
      <c r="A21125" s="514">
        <v>101372</v>
      </c>
      <c r="B21125" s="275" t="s">
        <v>0</v>
      </c>
      <c r="C21125" s="1329" t="s">
        <v>3340</v>
      </c>
      <c r="D21125" s="514" t="s">
        <v>31</v>
      </c>
      <c r="E21125" s="673">
        <v>13.04</v>
      </c>
      <c r="F21125" s="761"/>
    </row>
    <row r="21126" spans="1:6" customFormat="1">
      <c r="A21126" s="514">
        <v>90775</v>
      </c>
      <c r="B21126" s="275" t="s">
        <v>0</v>
      </c>
      <c r="C21126" s="1329" t="s">
        <v>3146</v>
      </c>
      <c r="D21126" s="514" t="s">
        <v>33</v>
      </c>
      <c r="E21126" s="673">
        <v>48.22</v>
      </c>
      <c r="F21126" s="761"/>
    </row>
    <row r="21127" spans="1:6" customFormat="1">
      <c r="A21127" s="514">
        <v>93561</v>
      </c>
      <c r="B21127" s="275" t="s">
        <v>0</v>
      </c>
      <c r="C21127" s="1329" t="s">
        <v>3146</v>
      </c>
      <c r="D21127" s="514" t="s">
        <v>31</v>
      </c>
      <c r="E21127" s="673">
        <v>8534.89</v>
      </c>
      <c r="F21127" s="761"/>
    </row>
    <row r="21128" spans="1:6" customFormat="1">
      <c r="A21128" s="514">
        <v>88264</v>
      </c>
      <c r="B21128" s="275" t="s">
        <v>0</v>
      </c>
      <c r="C21128" s="1329" t="s">
        <v>84</v>
      </c>
      <c r="D21128" s="514" t="s">
        <v>33</v>
      </c>
      <c r="E21128" s="673">
        <v>31.63</v>
      </c>
      <c r="F21128" s="761"/>
    </row>
    <row r="21129" spans="1:6" customFormat="1">
      <c r="A21129" s="514">
        <v>101399</v>
      </c>
      <c r="B21129" s="275" t="s">
        <v>0</v>
      </c>
      <c r="C21129" s="1329" t="s">
        <v>84</v>
      </c>
      <c r="D21129" s="514" t="s">
        <v>31</v>
      </c>
      <c r="E21129" s="673">
        <v>5626.33</v>
      </c>
      <c r="F21129" s="761"/>
    </row>
    <row r="21130" spans="1:6" customFormat="1">
      <c r="A21130" s="514">
        <v>88266</v>
      </c>
      <c r="B21130" s="275" t="s">
        <v>0</v>
      </c>
      <c r="C21130" s="1329" t="s">
        <v>3102</v>
      </c>
      <c r="D21130" s="514" t="s">
        <v>33</v>
      </c>
      <c r="E21130" s="673">
        <v>45.46</v>
      </c>
      <c r="F21130" s="761"/>
    </row>
    <row r="21131" spans="1:6" customFormat="1">
      <c r="A21131" s="514">
        <v>101401</v>
      </c>
      <c r="B21131" s="275" t="s">
        <v>0</v>
      </c>
      <c r="C21131" s="1329" t="s">
        <v>3102</v>
      </c>
      <c r="D21131" s="514" t="s">
        <v>31</v>
      </c>
      <c r="E21131" s="673">
        <v>8058.1</v>
      </c>
      <c r="F21131" s="761"/>
    </row>
    <row r="21132" spans="1:6" customFormat="1">
      <c r="A21132" s="514">
        <v>88267</v>
      </c>
      <c r="B21132" s="275" t="s">
        <v>0</v>
      </c>
      <c r="C21132" s="1329" t="s">
        <v>85</v>
      </c>
      <c r="D21132" s="514" t="s">
        <v>33</v>
      </c>
      <c r="E21132" s="673">
        <v>30.48</v>
      </c>
      <c r="F21132" s="761"/>
    </row>
    <row r="21133" spans="1:6" customFormat="1">
      <c r="A21133" s="514">
        <v>101402</v>
      </c>
      <c r="B21133" s="275" t="s">
        <v>0</v>
      </c>
      <c r="C21133" s="1329" t="s">
        <v>85</v>
      </c>
      <c r="D21133" s="514" t="s">
        <v>31</v>
      </c>
      <c r="E21133" s="673">
        <v>5435.99</v>
      </c>
      <c r="F21133" s="761"/>
    </row>
    <row r="21134" spans="1:6" customFormat="1">
      <c r="A21134" s="514">
        <v>90776</v>
      </c>
      <c r="B21134" s="275" t="s">
        <v>0</v>
      </c>
      <c r="C21134" s="1329" t="s">
        <v>39</v>
      </c>
      <c r="D21134" s="514" t="s">
        <v>33</v>
      </c>
      <c r="E21134" s="673">
        <v>69.459999999999994</v>
      </c>
      <c r="F21134" s="761"/>
    </row>
    <row r="21135" spans="1:6" customFormat="1">
      <c r="A21135" s="514">
        <v>93572</v>
      </c>
      <c r="B21135" s="275" t="s">
        <v>0</v>
      </c>
      <c r="C21135" s="1329" t="s">
        <v>3154</v>
      </c>
      <c r="D21135" s="514" t="s">
        <v>31</v>
      </c>
      <c r="E21135" s="673">
        <v>12237.22</v>
      </c>
      <c r="F21135" s="761"/>
    </row>
    <row r="21136" spans="1:6" customFormat="1">
      <c r="A21136" s="514">
        <v>90777</v>
      </c>
      <c r="B21136" s="275" t="s">
        <v>0</v>
      </c>
      <c r="C21136" s="1329" t="s">
        <v>38</v>
      </c>
      <c r="D21136" s="514" t="s">
        <v>33</v>
      </c>
      <c r="E21136" s="673">
        <v>131.30000000000001</v>
      </c>
      <c r="F21136" s="761"/>
    </row>
    <row r="21137" spans="1:6" customFormat="1">
      <c r="A21137" s="514">
        <v>93565</v>
      </c>
      <c r="B21137" s="275" t="s">
        <v>0</v>
      </c>
      <c r="C21137" s="1329" t="s">
        <v>38</v>
      </c>
      <c r="D21137" s="514" t="s">
        <v>31</v>
      </c>
      <c r="E21137" s="673">
        <v>23126.05</v>
      </c>
      <c r="F21137" s="761"/>
    </row>
    <row r="21138" spans="1:6" customFormat="1">
      <c r="A21138" s="514">
        <v>90778</v>
      </c>
      <c r="B21138" s="275" t="s">
        <v>0</v>
      </c>
      <c r="C21138" s="1329" t="s">
        <v>3147</v>
      </c>
      <c r="D21138" s="514" t="s">
        <v>33</v>
      </c>
      <c r="E21138" s="673">
        <v>135.75</v>
      </c>
      <c r="F21138" s="761"/>
    </row>
    <row r="21139" spans="1:6" customFormat="1">
      <c r="A21139" s="514">
        <v>93567</v>
      </c>
      <c r="B21139" s="275" t="s">
        <v>0</v>
      </c>
      <c r="C21139" s="1329" t="s">
        <v>3147</v>
      </c>
      <c r="D21139" s="514" t="s">
        <v>31</v>
      </c>
      <c r="E21139" s="673">
        <v>23908.02</v>
      </c>
      <c r="F21139" s="761"/>
    </row>
    <row r="21140" spans="1:6" customFormat="1">
      <c r="A21140" s="514">
        <v>90779</v>
      </c>
      <c r="B21140" s="275" t="s">
        <v>0</v>
      </c>
      <c r="C21140" s="1329" t="s">
        <v>94</v>
      </c>
      <c r="D21140" s="514" t="s">
        <v>33</v>
      </c>
      <c r="E21140" s="673">
        <v>169.23</v>
      </c>
      <c r="F21140" s="761"/>
    </row>
    <row r="21141" spans="1:6" customFormat="1">
      <c r="A21141" s="514">
        <v>93568</v>
      </c>
      <c r="B21141" s="275" t="s">
        <v>0</v>
      </c>
      <c r="C21141" s="1329" t="s">
        <v>94</v>
      </c>
      <c r="D21141" s="514" t="s">
        <v>31</v>
      </c>
      <c r="E21141" s="673">
        <v>29799.8</v>
      </c>
      <c r="F21141" s="761"/>
    </row>
    <row r="21142" spans="1:6" customFormat="1">
      <c r="A21142" s="514">
        <v>88269</v>
      </c>
      <c r="B21142" s="275" t="s">
        <v>0</v>
      </c>
      <c r="C21142" s="1329" t="s">
        <v>3103</v>
      </c>
      <c r="D21142" s="514" t="s">
        <v>33</v>
      </c>
      <c r="E21142" s="673">
        <v>31.7</v>
      </c>
      <c r="F21142" s="761"/>
    </row>
    <row r="21143" spans="1:6" customFormat="1">
      <c r="A21143" s="514">
        <v>101407</v>
      </c>
      <c r="B21143" s="275" t="s">
        <v>0</v>
      </c>
      <c r="C21143" s="1329" t="s">
        <v>3103</v>
      </c>
      <c r="D21143" s="514" t="s">
        <v>31</v>
      </c>
      <c r="E21143" s="673">
        <v>5666.85</v>
      </c>
      <c r="F21143" s="761"/>
    </row>
    <row r="21144" spans="1:6" customFormat="1">
      <c r="A21144" s="514">
        <v>88270</v>
      </c>
      <c r="B21144" s="275" t="s">
        <v>0</v>
      </c>
      <c r="C21144" s="1329" t="s">
        <v>3104</v>
      </c>
      <c r="D21144" s="514" t="s">
        <v>33</v>
      </c>
      <c r="E21144" s="673">
        <v>31.21</v>
      </c>
      <c r="F21144" s="761"/>
    </row>
    <row r="21145" spans="1:6" customFormat="1">
      <c r="A21145" s="514">
        <v>101408</v>
      </c>
      <c r="B21145" s="275" t="s">
        <v>0</v>
      </c>
      <c r="C21145" s="1329" t="s">
        <v>3104</v>
      </c>
      <c r="D21145" s="514" t="s">
        <v>31</v>
      </c>
      <c r="E21145" s="673">
        <v>5569.86</v>
      </c>
      <c r="F21145" s="761"/>
    </row>
    <row r="21146" spans="1:6" customFormat="1">
      <c r="A21146" s="514">
        <v>102919</v>
      </c>
      <c r="B21146" s="275" t="s">
        <v>0</v>
      </c>
      <c r="C21146" s="1329" t="s">
        <v>25584</v>
      </c>
      <c r="D21146" s="514" t="s">
        <v>33</v>
      </c>
      <c r="E21146" s="673">
        <v>0</v>
      </c>
      <c r="F21146" s="761"/>
    </row>
    <row r="21147" spans="1:6" customFormat="1">
      <c r="A21147" s="514">
        <v>101409</v>
      </c>
      <c r="B21147" s="275" t="s">
        <v>0</v>
      </c>
      <c r="C21147" s="1329" t="s">
        <v>3353</v>
      </c>
      <c r="D21147" s="514" t="s">
        <v>31</v>
      </c>
      <c r="E21147" s="673">
        <v>4702.71</v>
      </c>
      <c r="F21147" s="761"/>
    </row>
    <row r="21148" spans="1:6" customFormat="1">
      <c r="A21148" s="514">
        <v>88441</v>
      </c>
      <c r="B21148" s="275" t="s">
        <v>0</v>
      </c>
      <c r="C21148" s="1329" t="s">
        <v>91</v>
      </c>
      <c r="D21148" s="514" t="s">
        <v>33</v>
      </c>
      <c r="E21148" s="673">
        <v>26.47</v>
      </c>
      <c r="F21148" s="761"/>
    </row>
    <row r="21149" spans="1:6" customFormat="1">
      <c r="A21149" s="514">
        <v>101410</v>
      </c>
      <c r="B21149" s="275" t="s">
        <v>0</v>
      </c>
      <c r="C21149" s="1329" t="s">
        <v>91</v>
      </c>
      <c r="D21149" s="514" t="s">
        <v>31</v>
      </c>
      <c r="E21149" s="673">
        <v>4750.93</v>
      </c>
      <c r="F21149" s="761"/>
    </row>
    <row r="21150" spans="1:6" customFormat="1">
      <c r="A21150" s="514">
        <v>88272</v>
      </c>
      <c r="B21150" s="275" t="s">
        <v>0</v>
      </c>
      <c r="C21150" s="1329" t="s">
        <v>3105</v>
      </c>
      <c r="D21150" s="514" t="s">
        <v>33</v>
      </c>
      <c r="E21150" s="673">
        <v>32.520000000000003</v>
      </c>
      <c r="F21150" s="761"/>
    </row>
    <row r="21151" spans="1:6" customFormat="1">
      <c r="A21151" s="514">
        <v>88273</v>
      </c>
      <c r="B21151" s="275" t="s">
        <v>0</v>
      </c>
      <c r="C21151" s="1329" t="s">
        <v>86</v>
      </c>
      <c r="D21151" s="514" t="s">
        <v>33</v>
      </c>
      <c r="E21151" s="673">
        <v>30.86</v>
      </c>
      <c r="F21151" s="761"/>
    </row>
    <row r="21152" spans="1:6" customFormat="1">
      <c r="A21152" s="514">
        <v>101413</v>
      </c>
      <c r="B21152" s="275" t="s">
        <v>0</v>
      </c>
      <c r="C21152" s="1329" t="s">
        <v>86</v>
      </c>
      <c r="D21152" s="514" t="s">
        <v>31</v>
      </c>
      <c r="E21152" s="673">
        <v>5512.62</v>
      </c>
      <c r="F21152" s="761"/>
    </row>
    <row r="21153" spans="1:6" customFormat="1">
      <c r="A21153" s="514">
        <v>101414</v>
      </c>
      <c r="B21153" s="275" t="s">
        <v>0</v>
      </c>
      <c r="C21153" s="1329" t="s">
        <v>3355</v>
      </c>
      <c r="D21153" s="514" t="s">
        <v>31</v>
      </c>
      <c r="E21153" s="673">
        <v>5806.8</v>
      </c>
      <c r="F21153" s="761"/>
    </row>
    <row r="21154" spans="1:6" customFormat="1">
      <c r="A21154" s="514">
        <v>88274</v>
      </c>
      <c r="B21154" s="275" t="s">
        <v>0</v>
      </c>
      <c r="C21154" s="1329" t="s">
        <v>3106</v>
      </c>
      <c r="D21154" s="514" t="s">
        <v>33</v>
      </c>
      <c r="E21154" s="673">
        <v>32.5</v>
      </c>
      <c r="F21154" s="761"/>
    </row>
    <row r="21155" spans="1:6" customFormat="1">
      <c r="A21155" s="514">
        <v>101412</v>
      </c>
      <c r="B21155" s="275" t="s">
        <v>0</v>
      </c>
      <c r="C21155" s="1329" t="s">
        <v>3354</v>
      </c>
      <c r="D21155" s="514" t="s">
        <v>31</v>
      </c>
      <c r="E21155" s="673">
        <v>5817.46</v>
      </c>
      <c r="F21155" s="761"/>
    </row>
    <row r="21156" spans="1:6" customFormat="1">
      <c r="A21156" s="514">
        <v>101415</v>
      </c>
      <c r="B21156" s="275" t="s">
        <v>0</v>
      </c>
      <c r="C21156" s="1329" t="s">
        <v>3356</v>
      </c>
      <c r="D21156" s="514" t="s">
        <v>31</v>
      </c>
      <c r="E21156" s="673">
        <v>7157.23</v>
      </c>
      <c r="F21156" s="761"/>
    </row>
    <row r="21157" spans="1:6" customFormat="1">
      <c r="A21157" s="514">
        <v>100308</v>
      </c>
      <c r="B21157" s="275" t="s">
        <v>0</v>
      </c>
      <c r="C21157" s="1329" t="s">
        <v>3261</v>
      </c>
      <c r="D21157" s="514" t="s">
        <v>33</v>
      </c>
      <c r="E21157" s="673">
        <v>33.380000000000003</v>
      </c>
      <c r="F21157" s="761"/>
    </row>
    <row r="21158" spans="1:6" customFormat="1">
      <c r="A21158" s="514">
        <v>101416</v>
      </c>
      <c r="B21158" s="275" t="s">
        <v>0</v>
      </c>
      <c r="C21158" s="1329" t="s">
        <v>3261</v>
      </c>
      <c r="D21158" s="514" t="s">
        <v>31</v>
      </c>
      <c r="E21158" s="673">
        <v>5945.22</v>
      </c>
      <c r="F21158" s="761"/>
    </row>
    <row r="21159" spans="1:6" customFormat="1">
      <c r="A21159" s="514">
        <v>88275</v>
      </c>
      <c r="B21159" s="275" t="s">
        <v>0</v>
      </c>
      <c r="C21159" s="1329" t="s">
        <v>3107</v>
      </c>
      <c r="D21159" s="514" t="s">
        <v>33</v>
      </c>
      <c r="E21159" s="673">
        <v>40.22</v>
      </c>
      <c r="F21159" s="761"/>
    </row>
    <row r="21160" spans="1:6" customFormat="1">
      <c r="A21160" s="514">
        <v>90780</v>
      </c>
      <c r="B21160" s="275" t="s">
        <v>0</v>
      </c>
      <c r="C21160" s="1329" t="s">
        <v>95</v>
      </c>
      <c r="D21160" s="514" t="s">
        <v>33</v>
      </c>
      <c r="E21160" s="673">
        <v>111.47</v>
      </c>
      <c r="F21160" s="761"/>
    </row>
    <row r="21161" spans="1:6" customFormat="1">
      <c r="A21161" s="514">
        <v>94295</v>
      </c>
      <c r="B21161" s="275" t="s">
        <v>0</v>
      </c>
      <c r="C21161" s="1329" t="s">
        <v>95</v>
      </c>
      <c r="D21161" s="514" t="s">
        <v>31</v>
      </c>
      <c r="E21161" s="673">
        <v>19618.84</v>
      </c>
      <c r="F21161" s="761"/>
    </row>
    <row r="21162" spans="1:6" customFormat="1">
      <c r="A21162" s="514">
        <v>88277</v>
      </c>
      <c r="B21162" s="275" t="s">
        <v>0</v>
      </c>
      <c r="C21162" s="1329" t="s">
        <v>3108</v>
      </c>
      <c r="D21162" s="514" t="s">
        <v>33</v>
      </c>
      <c r="E21162" s="673">
        <v>26.32</v>
      </c>
      <c r="F21162" s="761"/>
    </row>
    <row r="21163" spans="1:6" customFormat="1">
      <c r="A21163" s="514">
        <v>100307</v>
      </c>
      <c r="B21163" s="275" t="s">
        <v>0</v>
      </c>
      <c r="C21163" s="1329" t="s">
        <v>3260</v>
      </c>
      <c r="D21163" s="514" t="s">
        <v>33</v>
      </c>
      <c r="E21163" s="673">
        <v>26.2</v>
      </c>
      <c r="F21163" s="761"/>
    </row>
    <row r="21164" spans="1:6" customFormat="1">
      <c r="A21164" s="514">
        <v>101417</v>
      </c>
      <c r="B21164" s="275" t="s">
        <v>0</v>
      </c>
      <c r="C21164" s="1329" t="s">
        <v>3260</v>
      </c>
      <c r="D21164" s="514" t="s">
        <v>31</v>
      </c>
      <c r="E21164" s="673">
        <v>4684.29</v>
      </c>
      <c r="F21164" s="761"/>
    </row>
    <row r="21165" spans="1:6" customFormat="1">
      <c r="A21165" s="514">
        <v>88278</v>
      </c>
      <c r="B21165" s="275" t="s">
        <v>0</v>
      </c>
      <c r="C21165" s="1329" t="s">
        <v>3357</v>
      </c>
      <c r="D21165" s="514" t="s">
        <v>33</v>
      </c>
      <c r="E21165" s="673">
        <v>27.4</v>
      </c>
      <c r="F21165" s="761"/>
    </row>
    <row r="21166" spans="1:6" customFormat="1">
      <c r="A21166" s="514">
        <v>101418</v>
      </c>
      <c r="B21166" s="275" t="s">
        <v>0</v>
      </c>
      <c r="C21166" s="1329" t="s">
        <v>3357</v>
      </c>
      <c r="D21166" s="514" t="s">
        <v>31</v>
      </c>
      <c r="E21166" s="673">
        <v>4893.5200000000004</v>
      </c>
      <c r="F21166" s="761"/>
    </row>
    <row r="21167" spans="1:6" customFormat="1">
      <c r="A21167" s="514">
        <v>105535</v>
      </c>
      <c r="B21167" s="275" t="s">
        <v>0</v>
      </c>
      <c r="C21167" s="1329" t="s">
        <v>25585</v>
      </c>
      <c r="D21167" s="514" t="s">
        <v>33</v>
      </c>
      <c r="E21167" s="673">
        <v>0</v>
      </c>
      <c r="F21167" s="761"/>
    </row>
    <row r="21168" spans="1:6" customFormat="1">
      <c r="A21168" s="514">
        <v>101419</v>
      </c>
      <c r="B21168" s="275" t="s">
        <v>0</v>
      </c>
      <c r="C21168" s="1329" t="s">
        <v>3358</v>
      </c>
      <c r="D21168" s="514" t="s">
        <v>31</v>
      </c>
      <c r="E21168" s="673">
        <v>6221.17</v>
      </c>
      <c r="F21168" s="761"/>
    </row>
    <row r="21169" spans="1:6" customFormat="1">
      <c r="A21169" s="514">
        <v>88279</v>
      </c>
      <c r="B21169" s="275" t="s">
        <v>0</v>
      </c>
      <c r="C21169" s="1329" t="s">
        <v>45159</v>
      </c>
      <c r="D21169" s="514" t="s">
        <v>33</v>
      </c>
      <c r="E21169" s="673">
        <v>35.450000000000003</v>
      </c>
      <c r="F21169" s="761"/>
    </row>
    <row r="21170" spans="1:6" customFormat="1">
      <c r="A21170" s="514">
        <v>88281</v>
      </c>
      <c r="B21170" s="275" t="s">
        <v>0</v>
      </c>
      <c r="C21170" s="1329" t="s">
        <v>3109</v>
      </c>
      <c r="D21170" s="514" t="s">
        <v>33</v>
      </c>
      <c r="E21170" s="673">
        <v>34.729999999999997</v>
      </c>
      <c r="F21170" s="761"/>
    </row>
    <row r="21171" spans="1:6" customFormat="1">
      <c r="A21171" s="514">
        <v>93558</v>
      </c>
      <c r="B21171" s="275" t="s">
        <v>0</v>
      </c>
      <c r="C21171" s="1329" t="s">
        <v>3150</v>
      </c>
      <c r="D21171" s="514" t="s">
        <v>31</v>
      </c>
      <c r="E21171" s="673">
        <v>5997.9</v>
      </c>
      <c r="F21171" s="761"/>
    </row>
    <row r="21172" spans="1:6" customFormat="1">
      <c r="A21172" s="514">
        <v>101420</v>
      </c>
      <c r="B21172" s="275" t="s">
        <v>0</v>
      </c>
      <c r="C21172" s="1329" t="s">
        <v>3359</v>
      </c>
      <c r="D21172" s="514" t="s">
        <v>31</v>
      </c>
      <c r="E21172" s="673">
        <v>6193.21</v>
      </c>
      <c r="F21172" s="761"/>
    </row>
    <row r="21173" spans="1:6" customFormat="1">
      <c r="A21173" s="514">
        <v>101421</v>
      </c>
      <c r="B21173" s="275" t="s">
        <v>0</v>
      </c>
      <c r="C21173" s="1329" t="s">
        <v>3360</v>
      </c>
      <c r="D21173" s="514" t="s">
        <v>31</v>
      </c>
      <c r="E21173" s="673">
        <v>7212.61</v>
      </c>
      <c r="F21173" s="761"/>
    </row>
    <row r="21174" spans="1:6" customFormat="1">
      <c r="A21174" s="514">
        <v>88282</v>
      </c>
      <c r="B21174" s="275" t="s">
        <v>0</v>
      </c>
      <c r="C21174" s="1329" t="s">
        <v>3110</v>
      </c>
      <c r="D21174" s="514" t="s">
        <v>33</v>
      </c>
      <c r="E21174" s="673">
        <v>33.64</v>
      </c>
      <c r="F21174" s="761"/>
    </row>
    <row r="21175" spans="1:6" customFormat="1">
      <c r="A21175" s="514">
        <v>88283</v>
      </c>
      <c r="B21175" s="275" t="s">
        <v>0</v>
      </c>
      <c r="C21175" s="1329" t="s">
        <v>3111</v>
      </c>
      <c r="D21175" s="514" t="s">
        <v>33</v>
      </c>
      <c r="E21175" s="673">
        <v>40.520000000000003</v>
      </c>
      <c r="F21175" s="761"/>
    </row>
    <row r="21176" spans="1:6" customFormat="1">
      <c r="A21176" s="514">
        <v>101422</v>
      </c>
      <c r="B21176" s="275" t="s">
        <v>0</v>
      </c>
      <c r="C21176" s="1329" t="s">
        <v>3361</v>
      </c>
      <c r="D21176" s="514" t="s">
        <v>31</v>
      </c>
      <c r="E21176" s="673">
        <v>5389</v>
      </c>
      <c r="F21176" s="761"/>
    </row>
    <row r="21177" spans="1:6" customFormat="1">
      <c r="A21177" s="514">
        <v>88284</v>
      </c>
      <c r="B21177" s="275" t="s">
        <v>0</v>
      </c>
      <c r="C21177" s="1329" t="s">
        <v>14568</v>
      </c>
      <c r="D21177" s="514" t="s">
        <v>33</v>
      </c>
      <c r="E21177" s="673">
        <v>30.18</v>
      </c>
      <c r="F21177" s="761"/>
    </row>
    <row r="21178" spans="1:6" customFormat="1">
      <c r="A21178" s="514">
        <v>101424</v>
      </c>
      <c r="B21178" s="275" t="s">
        <v>0</v>
      </c>
      <c r="C21178" s="1329" t="s">
        <v>3362</v>
      </c>
      <c r="D21178" s="514" t="s">
        <v>31</v>
      </c>
      <c r="E21178" s="673">
        <v>6649.9</v>
      </c>
      <c r="F21178" s="761"/>
    </row>
    <row r="21179" spans="1:6" customFormat="1">
      <c r="A21179" s="514">
        <v>88286</v>
      </c>
      <c r="B21179" s="275" t="s">
        <v>0</v>
      </c>
      <c r="C21179" s="1329" t="s">
        <v>3112</v>
      </c>
      <c r="D21179" s="514" t="s">
        <v>33</v>
      </c>
      <c r="E21179" s="673">
        <v>37.42</v>
      </c>
      <c r="F21179" s="761"/>
    </row>
    <row r="21180" spans="1:6" customFormat="1">
      <c r="A21180" s="514">
        <v>88288</v>
      </c>
      <c r="B21180" s="275" t="s">
        <v>0</v>
      </c>
      <c r="C21180" s="1329" t="s">
        <v>3113</v>
      </c>
      <c r="D21180" s="514" t="s">
        <v>33</v>
      </c>
      <c r="E21180" s="673">
        <v>20.68</v>
      </c>
      <c r="F21180" s="761"/>
    </row>
    <row r="21181" spans="1:6" customFormat="1">
      <c r="A21181" s="514">
        <v>101425</v>
      </c>
      <c r="B21181" s="275" t="s">
        <v>0</v>
      </c>
      <c r="C21181" s="1329" t="s">
        <v>3113</v>
      </c>
      <c r="D21181" s="514" t="s">
        <v>31</v>
      </c>
      <c r="E21181" s="673">
        <v>3673.71</v>
      </c>
      <c r="F21181" s="761"/>
    </row>
    <row r="21182" spans="1:6" customFormat="1">
      <c r="A21182" s="514">
        <v>101426</v>
      </c>
      <c r="B21182" s="275" t="s">
        <v>0</v>
      </c>
      <c r="C21182" s="1329" t="s">
        <v>3363</v>
      </c>
      <c r="D21182" s="514" t="s">
        <v>31</v>
      </c>
      <c r="E21182" s="673">
        <v>5481.59</v>
      </c>
      <c r="F21182" s="761"/>
    </row>
    <row r="21183" spans="1:6" customFormat="1">
      <c r="A21183" s="514">
        <v>88291</v>
      </c>
      <c r="B21183" s="275" t="s">
        <v>0</v>
      </c>
      <c r="C21183" s="1329" t="s">
        <v>3114</v>
      </c>
      <c r="D21183" s="514" t="s">
        <v>33</v>
      </c>
      <c r="E21183" s="673">
        <v>33.619999999999997</v>
      </c>
      <c r="F21183" s="761"/>
    </row>
    <row r="21184" spans="1:6" customFormat="1">
      <c r="A21184" s="514">
        <v>101427</v>
      </c>
      <c r="B21184" s="275" t="s">
        <v>0</v>
      </c>
      <c r="C21184" s="1329" t="s">
        <v>3114</v>
      </c>
      <c r="D21184" s="514" t="s">
        <v>31</v>
      </c>
      <c r="E21184" s="673">
        <v>5992.16</v>
      </c>
      <c r="F21184" s="761"/>
    </row>
    <row r="21185" spans="1:6" customFormat="1">
      <c r="A21185" s="514">
        <v>101428</v>
      </c>
      <c r="B21185" s="275" t="s">
        <v>0</v>
      </c>
      <c r="C21185" s="1329" t="s">
        <v>3364</v>
      </c>
      <c r="D21185" s="514" t="s">
        <v>31</v>
      </c>
      <c r="E21185" s="673">
        <v>5071.6400000000003</v>
      </c>
      <c r="F21185" s="761"/>
    </row>
    <row r="21186" spans="1:6" customFormat="1">
      <c r="A21186" s="514">
        <v>88377</v>
      </c>
      <c r="B21186" s="275" t="s">
        <v>0</v>
      </c>
      <c r="C21186" s="1329" t="s">
        <v>3141</v>
      </c>
      <c r="D21186" s="514" t="s">
        <v>33</v>
      </c>
      <c r="E21186" s="673">
        <v>28.39</v>
      </c>
      <c r="F21186" s="761"/>
    </row>
    <row r="21187" spans="1:6" customFormat="1">
      <c r="A21187" s="514">
        <v>101429</v>
      </c>
      <c r="B21187" s="275" t="s">
        <v>0</v>
      </c>
      <c r="C21187" s="1329" t="s">
        <v>3365</v>
      </c>
      <c r="D21187" s="514" t="s">
        <v>31</v>
      </c>
      <c r="E21187" s="673">
        <v>5020.3999999999996</v>
      </c>
      <c r="F21187" s="761"/>
    </row>
    <row r="21188" spans="1:6" customFormat="1">
      <c r="A21188" s="514">
        <v>88292</v>
      </c>
      <c r="B21188" s="275" t="s">
        <v>0</v>
      </c>
      <c r="C21188" s="1329" t="s">
        <v>3115</v>
      </c>
      <c r="D21188" s="514" t="s">
        <v>33</v>
      </c>
      <c r="E21188" s="673">
        <v>28.09</v>
      </c>
      <c r="F21188" s="761"/>
    </row>
    <row r="21189" spans="1:6" customFormat="1">
      <c r="A21189" s="514">
        <v>88293</v>
      </c>
      <c r="B21189" s="275" t="s">
        <v>0</v>
      </c>
      <c r="C21189" s="1329" t="s">
        <v>3116</v>
      </c>
      <c r="D21189" s="514" t="s">
        <v>33</v>
      </c>
      <c r="E21189" s="673">
        <v>33.619999999999997</v>
      </c>
      <c r="F21189" s="761"/>
    </row>
    <row r="21190" spans="1:6" customFormat="1">
      <c r="A21190" s="514">
        <v>101430</v>
      </c>
      <c r="B21190" s="275" t="s">
        <v>0</v>
      </c>
      <c r="C21190" s="1329" t="s">
        <v>3366</v>
      </c>
      <c r="D21190" s="514" t="s">
        <v>31</v>
      </c>
      <c r="E21190" s="673">
        <v>5992.16</v>
      </c>
      <c r="F21190" s="761"/>
    </row>
    <row r="21191" spans="1:6" customFormat="1">
      <c r="A21191" s="514">
        <v>88294</v>
      </c>
      <c r="B21191" s="275" t="s">
        <v>0</v>
      </c>
      <c r="C21191" s="1329" t="s">
        <v>3117</v>
      </c>
      <c r="D21191" s="514" t="s">
        <v>33</v>
      </c>
      <c r="E21191" s="673">
        <v>41.21</v>
      </c>
      <c r="F21191" s="761"/>
    </row>
    <row r="21192" spans="1:6" customFormat="1">
      <c r="A21192" s="514">
        <v>101431</v>
      </c>
      <c r="B21192" s="275" t="s">
        <v>0</v>
      </c>
      <c r="C21192" s="1329" t="s">
        <v>3117</v>
      </c>
      <c r="D21192" s="514" t="s">
        <v>31</v>
      </c>
      <c r="E21192" s="673">
        <v>7322.75</v>
      </c>
      <c r="F21192" s="761"/>
    </row>
    <row r="21193" spans="1:6" customFormat="1">
      <c r="A21193" s="514">
        <v>88295</v>
      </c>
      <c r="B21193" s="275" t="s">
        <v>0</v>
      </c>
      <c r="C21193" s="1329" t="s">
        <v>3118</v>
      </c>
      <c r="D21193" s="514" t="s">
        <v>33</v>
      </c>
      <c r="E21193" s="673">
        <v>28.58</v>
      </c>
      <c r="F21193" s="761"/>
    </row>
    <row r="21194" spans="1:6" customFormat="1">
      <c r="A21194" s="514">
        <v>101432</v>
      </c>
      <c r="B21194" s="275" t="s">
        <v>0</v>
      </c>
      <c r="C21194" s="1329" t="s">
        <v>3367</v>
      </c>
      <c r="D21194" s="514" t="s">
        <v>31</v>
      </c>
      <c r="E21194" s="673">
        <v>5096.1000000000004</v>
      </c>
      <c r="F21194" s="761"/>
    </row>
    <row r="21195" spans="1:6" customFormat="1">
      <c r="A21195" s="514">
        <v>88296</v>
      </c>
      <c r="B21195" s="275" t="s">
        <v>0</v>
      </c>
      <c r="C21195" s="1329" t="s">
        <v>3119</v>
      </c>
      <c r="D21195" s="514" t="s">
        <v>33</v>
      </c>
      <c r="E21195" s="673">
        <v>39.82</v>
      </c>
      <c r="F21195" s="761"/>
    </row>
    <row r="21196" spans="1:6" customFormat="1">
      <c r="A21196" s="514">
        <v>101433</v>
      </c>
      <c r="B21196" s="275" t="s">
        <v>0</v>
      </c>
      <c r="C21196" s="1329" t="s">
        <v>3119</v>
      </c>
      <c r="D21196" s="514" t="s">
        <v>31</v>
      </c>
      <c r="E21196" s="673">
        <v>7074.3</v>
      </c>
      <c r="F21196" s="761"/>
    </row>
    <row r="21197" spans="1:6" customFormat="1">
      <c r="A21197" s="514">
        <v>101434</v>
      </c>
      <c r="B21197" s="275" t="s">
        <v>0</v>
      </c>
      <c r="C21197" s="1329" t="s">
        <v>3368</v>
      </c>
      <c r="D21197" s="514" t="s">
        <v>31</v>
      </c>
      <c r="E21197" s="673">
        <v>5510.97</v>
      </c>
      <c r="F21197" s="761"/>
    </row>
    <row r="21198" spans="1:6" customFormat="1">
      <c r="A21198" s="514">
        <v>88298</v>
      </c>
      <c r="B21198" s="275" t="s">
        <v>0</v>
      </c>
      <c r="C21198" s="1329" t="s">
        <v>3121</v>
      </c>
      <c r="D21198" s="514" t="s">
        <v>33</v>
      </c>
      <c r="E21198" s="673">
        <v>27.98</v>
      </c>
      <c r="F21198" s="761"/>
    </row>
    <row r="21199" spans="1:6" customFormat="1">
      <c r="A21199" s="514">
        <v>101436</v>
      </c>
      <c r="B21199" s="275" t="s">
        <v>0</v>
      </c>
      <c r="C21199" s="1329" t="s">
        <v>3121</v>
      </c>
      <c r="D21199" s="514" t="s">
        <v>31</v>
      </c>
      <c r="E21199" s="673">
        <v>4999.66</v>
      </c>
      <c r="F21199" s="761"/>
    </row>
    <row r="21200" spans="1:6" customFormat="1">
      <c r="A21200" s="514">
        <v>101437</v>
      </c>
      <c r="B21200" s="275" t="s">
        <v>0</v>
      </c>
      <c r="C21200" s="1329" t="s">
        <v>3370</v>
      </c>
      <c r="D21200" s="514" t="s">
        <v>31</v>
      </c>
      <c r="E21200" s="673">
        <v>7656.95</v>
      </c>
      <c r="F21200" s="761"/>
    </row>
    <row r="21201" spans="1:6" customFormat="1">
      <c r="A21201" s="514">
        <v>88299</v>
      </c>
      <c r="B21201" s="275" t="s">
        <v>0</v>
      </c>
      <c r="C21201" s="1329" t="s">
        <v>3122</v>
      </c>
      <c r="D21201" s="514" t="s">
        <v>33</v>
      </c>
      <c r="E21201" s="673">
        <v>43.07</v>
      </c>
      <c r="F21201" s="761"/>
    </row>
    <row r="21202" spans="1:6" customFormat="1">
      <c r="A21202" s="514">
        <v>88300</v>
      </c>
      <c r="B21202" s="275" t="s">
        <v>0</v>
      </c>
      <c r="C21202" s="1329" t="s">
        <v>3123</v>
      </c>
      <c r="D21202" s="514" t="s">
        <v>33</v>
      </c>
      <c r="E21202" s="673">
        <v>43.07</v>
      </c>
      <c r="F21202" s="761"/>
    </row>
    <row r="21203" spans="1:6" customFormat="1">
      <c r="A21203" s="514">
        <v>101438</v>
      </c>
      <c r="B21203" s="275" t="s">
        <v>0</v>
      </c>
      <c r="C21203" s="1329" t="s">
        <v>3123</v>
      </c>
      <c r="D21203" s="514" t="s">
        <v>31</v>
      </c>
      <c r="E21203" s="673">
        <v>7656.95</v>
      </c>
      <c r="F21203" s="761"/>
    </row>
    <row r="21204" spans="1:6" customFormat="1">
      <c r="A21204" s="514">
        <v>88297</v>
      </c>
      <c r="B21204" s="275" t="s">
        <v>0</v>
      </c>
      <c r="C21204" s="1329" t="s">
        <v>3120</v>
      </c>
      <c r="D21204" s="514" t="s">
        <v>33</v>
      </c>
      <c r="E21204" s="673">
        <v>38.19</v>
      </c>
      <c r="F21204" s="761"/>
    </row>
    <row r="21205" spans="1:6" customFormat="1">
      <c r="A21205" s="514">
        <v>101435</v>
      </c>
      <c r="B21205" s="275" t="s">
        <v>0</v>
      </c>
      <c r="C21205" s="1329" t="s">
        <v>3369</v>
      </c>
      <c r="D21205" s="514" t="s">
        <v>31</v>
      </c>
      <c r="E21205" s="673">
        <v>6792.72</v>
      </c>
      <c r="F21205" s="761"/>
    </row>
    <row r="21206" spans="1:6" customFormat="1">
      <c r="A21206" s="514">
        <v>101440</v>
      </c>
      <c r="B21206" s="275" t="s">
        <v>0</v>
      </c>
      <c r="C21206" s="1329" t="s">
        <v>3371</v>
      </c>
      <c r="D21206" s="514" t="s">
        <v>31</v>
      </c>
      <c r="E21206" s="673">
        <v>5992.16</v>
      </c>
      <c r="F21206" s="761"/>
    </row>
    <row r="21207" spans="1:6" customFormat="1">
      <c r="A21207" s="514">
        <v>88302</v>
      </c>
      <c r="B21207" s="275" t="s">
        <v>0</v>
      </c>
      <c r="C21207" s="1329" t="s">
        <v>3125</v>
      </c>
      <c r="D21207" s="514" t="s">
        <v>33</v>
      </c>
      <c r="E21207" s="673">
        <v>33.619999999999997</v>
      </c>
      <c r="F21207" s="761"/>
    </row>
    <row r="21208" spans="1:6" customFormat="1">
      <c r="A21208" s="514">
        <v>88301</v>
      </c>
      <c r="B21208" s="275" t="s">
        <v>0</v>
      </c>
      <c r="C21208" s="1329" t="s">
        <v>3124</v>
      </c>
      <c r="D21208" s="514" t="s">
        <v>33</v>
      </c>
      <c r="E21208" s="673">
        <v>33.619999999999997</v>
      </c>
      <c r="F21208" s="761"/>
    </row>
    <row r="21209" spans="1:6" customFormat="1">
      <c r="A21209" s="514">
        <v>101439</v>
      </c>
      <c r="B21209" s="275" t="s">
        <v>0</v>
      </c>
      <c r="C21209" s="1329" t="s">
        <v>3124</v>
      </c>
      <c r="D21209" s="514" t="s">
        <v>31</v>
      </c>
      <c r="E21209" s="673">
        <v>5992.16</v>
      </c>
      <c r="F21209" s="761"/>
    </row>
    <row r="21210" spans="1:6" customFormat="1">
      <c r="A21210" s="514">
        <v>88303</v>
      </c>
      <c r="B21210" s="275" t="s">
        <v>0</v>
      </c>
      <c r="C21210" s="1329" t="s">
        <v>3126</v>
      </c>
      <c r="D21210" s="514" t="s">
        <v>33</v>
      </c>
      <c r="E21210" s="673">
        <v>26.61</v>
      </c>
      <c r="F21210" s="761"/>
    </row>
    <row r="21211" spans="1:6" customFormat="1">
      <c r="A21211" s="514">
        <v>101441</v>
      </c>
      <c r="B21211" s="275" t="s">
        <v>0</v>
      </c>
      <c r="C21211" s="1329" t="s">
        <v>3126</v>
      </c>
      <c r="D21211" s="514" t="s">
        <v>31</v>
      </c>
      <c r="E21211" s="673">
        <v>4758.2700000000004</v>
      </c>
      <c r="F21211" s="761"/>
    </row>
    <row r="21212" spans="1:6" customFormat="1">
      <c r="A21212" s="514">
        <v>88304</v>
      </c>
      <c r="B21212" s="275" t="s">
        <v>0</v>
      </c>
      <c r="C21212" s="1329" t="s">
        <v>3127</v>
      </c>
      <c r="D21212" s="514" t="s">
        <v>33</v>
      </c>
      <c r="E21212" s="673">
        <v>43.07</v>
      </c>
      <c r="F21212" s="761"/>
    </row>
    <row r="21213" spans="1:6" customFormat="1">
      <c r="A21213" s="514">
        <v>101443</v>
      </c>
      <c r="B21213" s="275" t="s">
        <v>0</v>
      </c>
      <c r="C21213" s="1329" t="s">
        <v>3127</v>
      </c>
      <c r="D21213" s="514" t="s">
        <v>31</v>
      </c>
      <c r="E21213" s="673">
        <v>7656.95</v>
      </c>
      <c r="F21213" s="761"/>
    </row>
    <row r="21214" spans="1:6" customFormat="1">
      <c r="A21214" s="514">
        <v>88306</v>
      </c>
      <c r="B21214" s="275" t="s">
        <v>0</v>
      </c>
      <c r="C21214" s="1329" t="s">
        <v>3128</v>
      </c>
      <c r="D21214" s="514" t="s">
        <v>33</v>
      </c>
      <c r="E21214" s="673">
        <v>30.91</v>
      </c>
      <c r="F21214" s="761"/>
    </row>
    <row r="21215" spans="1:6" customFormat="1">
      <c r="A21215" s="514">
        <v>88307</v>
      </c>
      <c r="B21215" s="275" t="s">
        <v>0</v>
      </c>
      <c r="C21215" s="1329" t="s">
        <v>3129</v>
      </c>
      <c r="D21215" s="514" t="s">
        <v>33</v>
      </c>
      <c r="E21215" s="673">
        <v>30.71</v>
      </c>
      <c r="F21215" s="761"/>
    </row>
    <row r="21216" spans="1:6" customFormat="1">
      <c r="A21216" s="514">
        <v>88308</v>
      </c>
      <c r="B21216" s="275" t="s">
        <v>0</v>
      </c>
      <c r="C21216" s="1329" t="s">
        <v>3130</v>
      </c>
      <c r="D21216" s="514" t="s">
        <v>33</v>
      </c>
      <c r="E21216" s="673">
        <v>31.05</v>
      </c>
      <c r="F21216" s="761"/>
    </row>
    <row r="21217" spans="1:6" customFormat="1">
      <c r="A21217" s="514">
        <v>101444</v>
      </c>
      <c r="B21217" s="275" t="s">
        <v>0</v>
      </c>
      <c r="C21217" s="1329" t="s">
        <v>3130</v>
      </c>
      <c r="D21217" s="514" t="s">
        <v>31</v>
      </c>
      <c r="E21217" s="673">
        <v>5549.82</v>
      </c>
      <c r="F21217" s="761"/>
    </row>
    <row r="21218" spans="1:6" customFormat="1">
      <c r="A21218" s="514">
        <v>88309</v>
      </c>
      <c r="B21218" s="275" t="s">
        <v>0</v>
      </c>
      <c r="C21218" s="1329" t="s">
        <v>87</v>
      </c>
      <c r="D21218" s="514" t="s">
        <v>33</v>
      </c>
      <c r="E21218" s="673">
        <v>31.21</v>
      </c>
      <c r="F21218" s="761"/>
    </row>
    <row r="21219" spans="1:6" customFormat="1">
      <c r="A21219" s="514">
        <v>101445</v>
      </c>
      <c r="B21219" s="275" t="s">
        <v>0</v>
      </c>
      <c r="C21219" s="1329" t="s">
        <v>87</v>
      </c>
      <c r="D21219" s="514" t="s">
        <v>31</v>
      </c>
      <c r="E21219" s="673">
        <v>5569.86</v>
      </c>
      <c r="F21219" s="761"/>
    </row>
    <row r="21220" spans="1:6" customFormat="1">
      <c r="A21220" s="514">
        <v>88310</v>
      </c>
      <c r="B21220" s="275" t="s">
        <v>0</v>
      </c>
      <c r="C21220" s="1329" t="s">
        <v>88</v>
      </c>
      <c r="D21220" s="514" t="s">
        <v>33</v>
      </c>
      <c r="E21220" s="673">
        <v>32.86</v>
      </c>
      <c r="F21220" s="761"/>
    </row>
    <row r="21221" spans="1:6" customFormat="1">
      <c r="A21221" s="514">
        <v>101446</v>
      </c>
      <c r="B21221" s="275" t="s">
        <v>0</v>
      </c>
      <c r="C21221" s="1329" t="s">
        <v>88</v>
      </c>
      <c r="D21221" s="514" t="s">
        <v>31</v>
      </c>
      <c r="E21221" s="673">
        <v>5889.97</v>
      </c>
      <c r="F21221" s="761"/>
    </row>
    <row r="21222" spans="1:6" customFormat="1">
      <c r="A21222" s="514">
        <v>88311</v>
      </c>
      <c r="B21222" s="275" t="s">
        <v>0</v>
      </c>
      <c r="C21222" s="1329" t="s">
        <v>3131</v>
      </c>
      <c r="D21222" s="514" t="s">
        <v>33</v>
      </c>
      <c r="E21222" s="673">
        <v>32.14</v>
      </c>
      <c r="F21222" s="761"/>
    </row>
    <row r="21223" spans="1:6" customFormat="1">
      <c r="A21223" s="514">
        <v>101447</v>
      </c>
      <c r="B21223" s="275" t="s">
        <v>0</v>
      </c>
      <c r="C21223" s="1329" t="s">
        <v>3131</v>
      </c>
      <c r="D21223" s="514" t="s">
        <v>31</v>
      </c>
      <c r="E21223" s="673">
        <v>5765.38</v>
      </c>
      <c r="F21223" s="761"/>
    </row>
    <row r="21224" spans="1:6" customFormat="1">
      <c r="A21224" s="514">
        <v>88312</v>
      </c>
      <c r="B21224" s="275" t="s">
        <v>0</v>
      </c>
      <c r="C21224" s="1329" t="s">
        <v>3132</v>
      </c>
      <c r="D21224" s="514" t="s">
        <v>33</v>
      </c>
      <c r="E21224" s="673">
        <v>32.86</v>
      </c>
      <c r="F21224" s="761"/>
    </row>
    <row r="21225" spans="1:6" customFormat="1">
      <c r="A21225" s="514">
        <v>101448</v>
      </c>
      <c r="B21225" s="275" t="s">
        <v>0</v>
      </c>
      <c r="C21225" s="1329" t="s">
        <v>3132</v>
      </c>
      <c r="D21225" s="514" t="s">
        <v>31</v>
      </c>
      <c r="E21225" s="673">
        <v>5889.97</v>
      </c>
      <c r="F21225" s="761"/>
    </row>
    <row r="21226" spans="1:6" customFormat="1">
      <c r="A21226" s="514">
        <v>101449</v>
      </c>
      <c r="B21226" s="275" t="s">
        <v>0</v>
      </c>
      <c r="C21226" s="1329" t="s">
        <v>3372</v>
      </c>
      <c r="D21226" s="514" t="s">
        <v>31</v>
      </c>
      <c r="E21226" s="673">
        <v>5110.7700000000004</v>
      </c>
      <c r="F21226" s="761"/>
    </row>
    <row r="21227" spans="1:6" customFormat="1">
      <c r="A21227" s="514">
        <v>88313</v>
      </c>
      <c r="B21227" s="275" t="s">
        <v>0</v>
      </c>
      <c r="C21227" s="1329" t="s">
        <v>3133</v>
      </c>
      <c r="D21227" s="514" t="s">
        <v>33</v>
      </c>
      <c r="E21227" s="673">
        <v>28.69</v>
      </c>
      <c r="F21227" s="761"/>
    </row>
    <row r="21228" spans="1:6" customFormat="1">
      <c r="A21228" s="514">
        <v>88314</v>
      </c>
      <c r="B21228" s="275" t="s">
        <v>0</v>
      </c>
      <c r="C21228" s="1329" t="s">
        <v>3134</v>
      </c>
      <c r="D21228" s="514" t="s">
        <v>33</v>
      </c>
      <c r="E21228" s="673">
        <v>22.68</v>
      </c>
      <c r="F21228" s="761"/>
    </row>
    <row r="21229" spans="1:6" customFormat="1">
      <c r="A21229" s="514">
        <v>88315</v>
      </c>
      <c r="B21229" s="275" t="s">
        <v>0</v>
      </c>
      <c r="C21229" s="1329" t="s">
        <v>3135</v>
      </c>
      <c r="D21229" s="514" t="s">
        <v>33</v>
      </c>
      <c r="E21229" s="673">
        <v>30.97</v>
      </c>
      <c r="F21229" s="761"/>
    </row>
    <row r="21230" spans="1:6" customFormat="1">
      <c r="A21230" s="514">
        <v>101451</v>
      </c>
      <c r="B21230" s="275" t="s">
        <v>0</v>
      </c>
      <c r="C21230" s="1329" t="s">
        <v>3135</v>
      </c>
      <c r="D21230" s="514" t="s">
        <v>31</v>
      </c>
      <c r="E21230" s="673">
        <v>5538.85</v>
      </c>
      <c r="F21230" s="761"/>
    </row>
    <row r="21231" spans="1:6" customFormat="1">
      <c r="A21231" s="514">
        <v>88316</v>
      </c>
      <c r="B21231" s="275" t="s">
        <v>0</v>
      </c>
      <c r="C21231" s="1329" t="s">
        <v>89</v>
      </c>
      <c r="D21231" s="514" t="s">
        <v>33</v>
      </c>
      <c r="E21231" s="673">
        <v>22.64</v>
      </c>
      <c r="F21231" s="761"/>
    </row>
    <row r="21232" spans="1:6" customFormat="1">
      <c r="A21232" s="514">
        <v>101452</v>
      </c>
      <c r="B21232" s="275" t="s">
        <v>0</v>
      </c>
      <c r="C21232" s="1329" t="s">
        <v>3373</v>
      </c>
      <c r="D21232" s="514" t="s">
        <v>31</v>
      </c>
      <c r="E21232" s="673">
        <v>4062.64</v>
      </c>
      <c r="F21232" s="761"/>
    </row>
    <row r="21233" spans="1:6" customFormat="1">
      <c r="A21233" s="514">
        <v>88318</v>
      </c>
      <c r="B21233" s="275" t="s">
        <v>0</v>
      </c>
      <c r="C21233" s="1329" t="s">
        <v>3137</v>
      </c>
      <c r="D21233" s="514" t="s">
        <v>33</v>
      </c>
      <c r="E21233" s="673">
        <v>45.32</v>
      </c>
      <c r="F21233" s="761"/>
    </row>
    <row r="21234" spans="1:6" customFormat="1">
      <c r="A21234" s="514">
        <v>88317</v>
      </c>
      <c r="B21234" s="275" t="s">
        <v>0</v>
      </c>
      <c r="C21234" s="1329" t="s">
        <v>3136</v>
      </c>
      <c r="D21234" s="514" t="s">
        <v>33</v>
      </c>
      <c r="E21234" s="673">
        <v>35.25</v>
      </c>
      <c r="F21234" s="761"/>
    </row>
    <row r="21235" spans="1:6" customFormat="1">
      <c r="A21235" s="514">
        <v>101453</v>
      </c>
      <c r="B21235" s="275" t="s">
        <v>0</v>
      </c>
      <c r="C21235" s="1329" t="s">
        <v>3136</v>
      </c>
      <c r="D21235" s="514" t="s">
        <v>31</v>
      </c>
      <c r="E21235" s="673">
        <v>6302.31</v>
      </c>
      <c r="F21235" s="761"/>
    </row>
    <row r="21236" spans="1:6" customFormat="1">
      <c r="A21236" s="514">
        <v>101454</v>
      </c>
      <c r="B21236" s="275" t="s">
        <v>0</v>
      </c>
      <c r="C21236" s="1329" t="s">
        <v>3374</v>
      </c>
      <c r="D21236" s="514" t="s">
        <v>31</v>
      </c>
      <c r="E21236" s="673">
        <v>8077.11</v>
      </c>
      <c r="F21236" s="761"/>
    </row>
    <row r="21237" spans="1:6" customFormat="1">
      <c r="A21237" s="514">
        <v>100533</v>
      </c>
      <c r="B21237" s="275" t="s">
        <v>0</v>
      </c>
      <c r="C21237" s="1329" t="s">
        <v>3264</v>
      </c>
      <c r="D21237" s="514" t="s">
        <v>33</v>
      </c>
      <c r="E21237" s="673">
        <v>38.46</v>
      </c>
      <c r="F21237" s="761"/>
    </row>
    <row r="21238" spans="1:6" customFormat="1">
      <c r="A21238" s="514">
        <v>100534</v>
      </c>
      <c r="B21238" s="275" t="s">
        <v>0</v>
      </c>
      <c r="C21238" s="1329" t="s">
        <v>3264</v>
      </c>
      <c r="D21238" s="514" t="s">
        <v>31</v>
      </c>
      <c r="E21238" s="673">
        <v>6809.12</v>
      </c>
      <c r="F21238" s="761"/>
    </row>
    <row r="21239" spans="1:6" customFormat="1">
      <c r="A21239" s="514">
        <v>88323</v>
      </c>
      <c r="B21239" s="275" t="s">
        <v>0</v>
      </c>
      <c r="C21239" s="1329" t="s">
        <v>3139</v>
      </c>
      <c r="D21239" s="514" t="s">
        <v>33</v>
      </c>
      <c r="E21239" s="673">
        <v>30.45</v>
      </c>
      <c r="F21239" s="761"/>
    </row>
    <row r="21240" spans="1:6" customFormat="1">
      <c r="A21240" s="514">
        <v>101458</v>
      </c>
      <c r="B21240" s="275" t="s">
        <v>0</v>
      </c>
      <c r="C21240" s="1329" t="s">
        <v>3377</v>
      </c>
      <c r="D21240" s="514" t="s">
        <v>31</v>
      </c>
      <c r="E21240" s="673">
        <v>5445.62</v>
      </c>
      <c r="F21240" s="761"/>
    </row>
    <row r="21241" spans="1:6" customFormat="1">
      <c r="A21241" s="514">
        <v>90781</v>
      </c>
      <c r="B21241" s="275" t="s">
        <v>0</v>
      </c>
      <c r="C21241" s="1329" t="s">
        <v>3148</v>
      </c>
      <c r="D21241" s="514" t="s">
        <v>33</v>
      </c>
      <c r="E21241" s="673">
        <v>47.65</v>
      </c>
      <c r="F21241" s="761"/>
    </row>
    <row r="21242" spans="1:6" customFormat="1">
      <c r="A21242" s="514">
        <v>94296</v>
      </c>
      <c r="B21242" s="275" t="s">
        <v>0</v>
      </c>
      <c r="C21242" s="1329" t="s">
        <v>3148</v>
      </c>
      <c r="D21242" s="514" t="s">
        <v>31</v>
      </c>
      <c r="E21242" s="673">
        <v>8424.44</v>
      </c>
      <c r="F21242" s="761"/>
    </row>
    <row r="21243" spans="1:6" customFormat="1">
      <c r="A21243" s="514">
        <v>88324</v>
      </c>
      <c r="B21243" s="275" t="s">
        <v>0</v>
      </c>
      <c r="C21243" s="1329" t="s">
        <v>3140</v>
      </c>
      <c r="D21243" s="514" t="s">
        <v>33</v>
      </c>
      <c r="E21243" s="673">
        <v>38.19</v>
      </c>
      <c r="F21243" s="761"/>
    </row>
    <row r="21244" spans="1:6" customFormat="1">
      <c r="A21244" s="514">
        <v>88321</v>
      </c>
      <c r="B21244" s="275" t="s">
        <v>0</v>
      </c>
      <c r="C21244" s="1329" t="s">
        <v>3138</v>
      </c>
      <c r="D21244" s="514" t="s">
        <v>33</v>
      </c>
      <c r="E21244" s="673">
        <v>43.82</v>
      </c>
      <c r="F21244" s="761"/>
    </row>
    <row r="21245" spans="1:6" customFormat="1">
      <c r="A21245" s="514">
        <v>101456</v>
      </c>
      <c r="B21245" s="275" t="s">
        <v>0</v>
      </c>
      <c r="C21245" s="1329" t="s">
        <v>3375</v>
      </c>
      <c r="D21245" s="514" t="s">
        <v>31</v>
      </c>
      <c r="E21245" s="673">
        <v>7751.68</v>
      </c>
      <c r="F21245" s="761"/>
    </row>
    <row r="21246" spans="1:6" customFormat="1">
      <c r="A21246" s="514">
        <v>100309</v>
      </c>
      <c r="B21246" s="275" t="s">
        <v>0</v>
      </c>
      <c r="C21246" s="1329" t="s">
        <v>3262</v>
      </c>
      <c r="D21246" s="514" t="s">
        <v>33</v>
      </c>
      <c r="E21246" s="673">
        <v>44.03</v>
      </c>
      <c r="F21246" s="761"/>
    </row>
    <row r="21247" spans="1:6" customFormat="1">
      <c r="A21247" s="514">
        <v>100321</v>
      </c>
      <c r="B21247" s="275" t="s">
        <v>0</v>
      </c>
      <c r="C21247" s="1329" t="s">
        <v>3262</v>
      </c>
      <c r="D21247" s="514" t="s">
        <v>31</v>
      </c>
      <c r="E21247" s="673">
        <v>7776.03</v>
      </c>
      <c r="F21247" s="761"/>
    </row>
    <row r="21248" spans="1:6" customFormat="1">
      <c r="A21248" s="514">
        <v>88322</v>
      </c>
      <c r="B21248" s="275" t="s">
        <v>0</v>
      </c>
      <c r="C21248" s="1329" t="s">
        <v>3376</v>
      </c>
      <c r="D21248" s="514" t="s">
        <v>33</v>
      </c>
      <c r="E21248" s="673">
        <v>28.85</v>
      </c>
      <c r="F21248" s="761"/>
    </row>
    <row r="21249" spans="1:6" customFormat="1">
      <c r="A21249" s="514">
        <v>101457</v>
      </c>
      <c r="B21249" s="275" t="s">
        <v>0</v>
      </c>
      <c r="C21249" s="1329" t="s">
        <v>3376</v>
      </c>
      <c r="D21249" s="514" t="s">
        <v>31</v>
      </c>
      <c r="E21249" s="673">
        <v>5674.63</v>
      </c>
      <c r="F21249" s="761"/>
    </row>
    <row r="21250" spans="1:6" customFormat="1">
      <c r="A21250" s="514">
        <v>88325</v>
      </c>
      <c r="B21250" s="275" t="s">
        <v>0</v>
      </c>
      <c r="C21250" s="1329" t="s">
        <v>90</v>
      </c>
      <c r="D21250" s="514" t="s">
        <v>33</v>
      </c>
      <c r="E21250" s="673">
        <v>25.05</v>
      </c>
      <c r="F21250" s="761"/>
    </row>
    <row r="21251" spans="1:6" customFormat="1">
      <c r="A21251" s="514">
        <v>101459</v>
      </c>
      <c r="B21251" s="275" t="s">
        <v>0</v>
      </c>
      <c r="C21251" s="1329" t="s">
        <v>90</v>
      </c>
      <c r="D21251" s="514" t="s">
        <v>31</v>
      </c>
      <c r="E21251" s="673">
        <v>4496.17</v>
      </c>
      <c r="F21251" s="761"/>
    </row>
    <row r="21252" spans="1:6" customFormat="1">
      <c r="A21252" s="514">
        <v>100289</v>
      </c>
      <c r="B21252" s="275" t="s">
        <v>0</v>
      </c>
      <c r="C21252" s="1329" t="s">
        <v>3252</v>
      </c>
      <c r="D21252" s="514" t="s">
        <v>33</v>
      </c>
      <c r="E21252" s="673">
        <v>25.85</v>
      </c>
      <c r="F21252" s="761"/>
    </row>
    <row r="21253" spans="1:6" customFormat="1">
      <c r="A21253" s="514">
        <v>101460</v>
      </c>
      <c r="B21253" s="275" t="s">
        <v>0</v>
      </c>
      <c r="C21253" s="1329" t="s">
        <v>3252</v>
      </c>
      <c r="D21253" s="514" t="s">
        <v>31</v>
      </c>
      <c r="E21253" s="673">
        <v>4643.18</v>
      </c>
      <c r="F21253" s="761"/>
    </row>
    <row r="21254" spans="1:6" customFormat="1">
      <c r="A21254" s="514">
        <v>105011</v>
      </c>
      <c r="B21254" s="275" t="s">
        <v>0</v>
      </c>
      <c r="C21254" s="1329" t="s">
        <v>14548</v>
      </c>
      <c r="D21254" s="514" t="s">
        <v>5</v>
      </c>
      <c r="E21254" s="673">
        <v>0.61</v>
      </c>
      <c r="F21254" s="761"/>
    </row>
    <row r="21255" spans="1:6" customFormat="1">
      <c r="A21255" s="514">
        <v>99061</v>
      </c>
      <c r="B21255" s="275" t="s">
        <v>0</v>
      </c>
      <c r="C21255" s="1329" t="s">
        <v>14544</v>
      </c>
      <c r="D21255" s="514" t="s">
        <v>28</v>
      </c>
      <c r="E21255" s="673">
        <v>133.78</v>
      </c>
      <c r="F21255" s="761"/>
    </row>
    <row r="21256" spans="1:6" customFormat="1">
      <c r="A21256" s="514">
        <v>99060</v>
      </c>
      <c r="B21256" s="275" t="s">
        <v>0</v>
      </c>
      <c r="C21256" s="1329" t="s">
        <v>14543</v>
      </c>
      <c r="D21256" s="514" t="s">
        <v>28</v>
      </c>
      <c r="E21256" s="673">
        <v>219.44</v>
      </c>
      <c r="F21256" s="761"/>
    </row>
    <row r="21257" spans="1:6" customFormat="1">
      <c r="A21257" s="514">
        <v>105008</v>
      </c>
      <c r="B21257" s="275" t="s">
        <v>0</v>
      </c>
      <c r="C21257" s="1329" t="s">
        <v>25586</v>
      </c>
      <c r="D21257" s="514" t="s">
        <v>28</v>
      </c>
      <c r="E21257" s="673">
        <v>0</v>
      </c>
      <c r="F21257" s="761"/>
    </row>
    <row r="21258" spans="1:6" customFormat="1">
      <c r="A21258" s="514">
        <v>105009</v>
      </c>
      <c r="B21258" s="275" t="s">
        <v>0</v>
      </c>
      <c r="C21258" s="1329" t="s">
        <v>25587</v>
      </c>
      <c r="D21258" s="514" t="s">
        <v>5</v>
      </c>
      <c r="E21258" s="673">
        <v>89.99</v>
      </c>
      <c r="F21258" s="761"/>
    </row>
    <row r="21259" spans="1:6" customFormat="1">
      <c r="A21259" s="514">
        <v>99059</v>
      </c>
      <c r="B21259" s="275" t="s">
        <v>0</v>
      </c>
      <c r="C21259" s="1329" t="s">
        <v>25588</v>
      </c>
      <c r="D21259" s="514" t="s">
        <v>5</v>
      </c>
      <c r="E21259" s="673">
        <v>73.16</v>
      </c>
      <c r="F21259" s="761"/>
    </row>
    <row r="21260" spans="1:6" customFormat="1">
      <c r="A21260" s="514">
        <v>105137</v>
      </c>
      <c r="B21260" s="275" t="s">
        <v>0</v>
      </c>
      <c r="C21260" s="1329" t="s">
        <v>25589</v>
      </c>
      <c r="D21260" s="514" t="s">
        <v>5</v>
      </c>
      <c r="E21260" s="673">
        <v>0</v>
      </c>
      <c r="F21260" s="761"/>
    </row>
    <row r="21261" spans="1:6" customFormat="1">
      <c r="A21261" s="514">
        <v>105136</v>
      </c>
      <c r="B21261" s="275" t="s">
        <v>0</v>
      </c>
      <c r="C21261" s="1329" t="s">
        <v>25590</v>
      </c>
      <c r="D21261" s="514" t="s">
        <v>28</v>
      </c>
      <c r="E21261" s="673">
        <v>0</v>
      </c>
      <c r="F21261" s="761"/>
    </row>
    <row r="21262" spans="1:6" customFormat="1">
      <c r="A21262" s="514">
        <v>105007</v>
      </c>
      <c r="B21262" s="275" t="s">
        <v>0</v>
      </c>
      <c r="C21262" s="1329" t="s">
        <v>14547</v>
      </c>
      <c r="D21262" s="514" t="s">
        <v>28</v>
      </c>
      <c r="E21262" s="673">
        <v>41.52</v>
      </c>
      <c r="F21262" s="761"/>
    </row>
    <row r="21263" spans="1:6" customFormat="1">
      <c r="A21263" s="514">
        <v>99063</v>
      </c>
      <c r="B21263" s="275" t="s">
        <v>0</v>
      </c>
      <c r="C21263" s="1329" t="s">
        <v>14546</v>
      </c>
      <c r="D21263" s="514" t="s">
        <v>5</v>
      </c>
      <c r="E21263" s="673">
        <v>10.4</v>
      </c>
      <c r="F21263" s="761"/>
    </row>
    <row r="21264" spans="1:6" customFormat="1">
      <c r="A21264" s="514">
        <v>105010</v>
      </c>
      <c r="B21264" s="275" t="s">
        <v>0</v>
      </c>
      <c r="C21264" s="1329" t="s">
        <v>25591</v>
      </c>
      <c r="D21264" s="514" t="s">
        <v>28</v>
      </c>
      <c r="E21264" s="673">
        <v>0</v>
      </c>
      <c r="F21264" s="761"/>
    </row>
    <row r="21265" spans="1:6" customFormat="1">
      <c r="A21265" s="514">
        <v>99062</v>
      </c>
      <c r="B21265" s="275" t="s">
        <v>0</v>
      </c>
      <c r="C21265" s="1329" t="s">
        <v>14545</v>
      </c>
      <c r="D21265" s="514" t="s">
        <v>28</v>
      </c>
      <c r="E21265" s="673">
        <v>2.2200000000000002</v>
      </c>
      <c r="F21265" s="761"/>
    </row>
    <row r="21266" spans="1:6" customFormat="1">
      <c r="A21266" s="514">
        <v>100857</v>
      </c>
      <c r="B21266" s="275" t="s">
        <v>0</v>
      </c>
      <c r="C21266" s="1329" t="s">
        <v>14164</v>
      </c>
      <c r="D21266" s="514" t="s">
        <v>28</v>
      </c>
      <c r="E21266" s="673">
        <v>511.35</v>
      </c>
      <c r="F21266" s="761"/>
    </row>
    <row r="21267" spans="1:6" customFormat="1">
      <c r="A21267" s="514">
        <v>86905</v>
      </c>
      <c r="B21267" s="275" t="s">
        <v>0</v>
      </c>
      <c r="C21267" s="1329" t="s">
        <v>2207</v>
      </c>
      <c r="D21267" s="514" t="s">
        <v>28</v>
      </c>
      <c r="E21267" s="673">
        <v>395.11</v>
      </c>
      <c r="F21267" s="761"/>
    </row>
    <row r="21268" spans="1:6" customFormat="1">
      <c r="A21268" s="514">
        <v>86908</v>
      </c>
      <c r="B21268" s="275" t="s">
        <v>0</v>
      </c>
      <c r="C21268" s="1329" t="s">
        <v>2208</v>
      </c>
      <c r="D21268" s="514" t="s">
        <v>28</v>
      </c>
      <c r="E21268" s="673">
        <v>471.1</v>
      </c>
      <c r="F21268" s="761"/>
    </row>
    <row r="21269" spans="1:6" customFormat="1">
      <c r="A21269" s="514">
        <v>100849</v>
      </c>
      <c r="B21269" s="275" t="s">
        <v>0</v>
      </c>
      <c r="C21269" s="1329" t="s">
        <v>2241</v>
      </c>
      <c r="D21269" s="514" t="s">
        <v>28</v>
      </c>
      <c r="E21269" s="673">
        <v>44.35</v>
      </c>
      <c r="F21269" s="761"/>
    </row>
    <row r="21270" spans="1:6" customFormat="1">
      <c r="A21270" s="514">
        <v>100851</v>
      </c>
      <c r="B21270" s="275" t="s">
        <v>0</v>
      </c>
      <c r="C21270" s="1329" t="s">
        <v>2242</v>
      </c>
      <c r="D21270" s="514" t="s">
        <v>28</v>
      </c>
      <c r="E21270" s="673">
        <v>87.87</v>
      </c>
      <c r="F21270" s="761"/>
    </row>
    <row r="21271" spans="1:6" customFormat="1">
      <c r="A21271" s="514">
        <v>100850</v>
      </c>
      <c r="B21271" s="275" t="s">
        <v>0</v>
      </c>
      <c r="C21271" s="1329" t="s">
        <v>25592</v>
      </c>
      <c r="D21271" s="514" t="s">
        <v>28</v>
      </c>
      <c r="E21271" s="673">
        <v>0</v>
      </c>
      <c r="F21271" s="761"/>
    </row>
    <row r="21272" spans="1:6" customFormat="1">
      <c r="A21272" s="514">
        <v>86895</v>
      </c>
      <c r="B21272" s="275" t="s">
        <v>0</v>
      </c>
      <c r="C21272" s="1329" t="s">
        <v>2200</v>
      </c>
      <c r="D21272" s="514" t="s">
        <v>28</v>
      </c>
      <c r="E21272" s="673">
        <v>318.14999999999998</v>
      </c>
      <c r="F21272" s="761"/>
    </row>
    <row r="21273" spans="1:6" customFormat="1">
      <c r="A21273" s="514">
        <v>86889</v>
      </c>
      <c r="B21273" s="275" t="s">
        <v>0</v>
      </c>
      <c r="C21273" s="1329" t="s">
        <v>2197</v>
      </c>
      <c r="D21273" s="514" t="s">
        <v>28</v>
      </c>
      <c r="E21273" s="673">
        <v>617.66</v>
      </c>
      <c r="F21273" s="761"/>
    </row>
    <row r="21274" spans="1:6" customFormat="1">
      <c r="A21274" s="514">
        <v>86899</v>
      </c>
      <c r="B21274" s="275" t="s">
        <v>0</v>
      </c>
      <c r="C21274" s="1329" t="s">
        <v>2201</v>
      </c>
      <c r="D21274" s="514" t="s">
        <v>28</v>
      </c>
      <c r="E21274" s="673">
        <v>286.39</v>
      </c>
      <c r="F21274" s="761"/>
    </row>
    <row r="21275" spans="1:6" customFormat="1">
      <c r="A21275" s="514">
        <v>86893</v>
      </c>
      <c r="B21275" s="275" t="s">
        <v>0</v>
      </c>
      <c r="C21275" s="1329" t="s">
        <v>2198</v>
      </c>
      <c r="D21275" s="514" t="s">
        <v>28</v>
      </c>
      <c r="E21275" s="673">
        <v>532.99</v>
      </c>
      <c r="F21275" s="761"/>
    </row>
    <row r="21276" spans="1:6" customFormat="1" ht="24.75">
      <c r="A21276" s="514">
        <v>86934</v>
      </c>
      <c r="B21276" s="275" t="s">
        <v>0</v>
      </c>
      <c r="C21276" s="1329" t="s">
        <v>2222</v>
      </c>
      <c r="D21276" s="514" t="s">
        <v>28</v>
      </c>
      <c r="E21276" s="673">
        <v>465.75</v>
      </c>
      <c r="F21276" s="761"/>
    </row>
    <row r="21277" spans="1:6" customFormat="1" ht="24.75">
      <c r="A21277" s="514">
        <v>86933</v>
      </c>
      <c r="B21277" s="275" t="s">
        <v>0</v>
      </c>
      <c r="C21277" s="1329" t="s">
        <v>2221</v>
      </c>
      <c r="D21277" s="514" t="s">
        <v>28</v>
      </c>
      <c r="E21277" s="673">
        <v>477.84</v>
      </c>
      <c r="F21277" s="761"/>
    </row>
    <row r="21278" spans="1:6" customFormat="1">
      <c r="A21278" s="514">
        <v>86894</v>
      </c>
      <c r="B21278" s="275" t="s">
        <v>0</v>
      </c>
      <c r="C21278" s="1329" t="s">
        <v>2199</v>
      </c>
      <c r="D21278" s="514" t="s">
        <v>28</v>
      </c>
      <c r="E21278" s="673">
        <v>334.54</v>
      </c>
      <c r="F21278" s="761"/>
    </row>
    <row r="21279" spans="1:6" customFormat="1" ht="24.75">
      <c r="A21279" s="514">
        <v>93441</v>
      </c>
      <c r="B21279" s="275" t="s">
        <v>0</v>
      </c>
      <c r="C21279" s="1329" t="s">
        <v>25593</v>
      </c>
      <c r="D21279" s="514" t="s">
        <v>28</v>
      </c>
      <c r="E21279" s="673">
        <v>1049.53</v>
      </c>
      <c r="F21279" s="761"/>
    </row>
    <row r="21280" spans="1:6" customFormat="1" ht="24.75">
      <c r="A21280" s="514">
        <v>93396</v>
      </c>
      <c r="B21280" s="275" t="s">
        <v>0</v>
      </c>
      <c r="C21280" s="1329" t="s">
        <v>25594</v>
      </c>
      <c r="D21280" s="514" t="s">
        <v>28</v>
      </c>
      <c r="E21280" s="673">
        <v>659.43</v>
      </c>
      <c r="F21280" s="761"/>
    </row>
    <row r="21281" spans="1:6" customFormat="1" ht="24.75">
      <c r="A21281" s="514">
        <v>93442</v>
      </c>
      <c r="B21281" s="275" t="s">
        <v>0</v>
      </c>
      <c r="C21281" s="1329" t="s">
        <v>25595</v>
      </c>
      <c r="D21281" s="514" t="s">
        <v>28</v>
      </c>
      <c r="E21281" s="673">
        <v>1222.3699999999999</v>
      </c>
      <c r="F21281" s="761"/>
    </row>
    <row r="21282" spans="1:6" customFormat="1" ht="24.75">
      <c r="A21282" s="514">
        <v>86947</v>
      </c>
      <c r="B21282" s="275" t="s">
        <v>0</v>
      </c>
      <c r="C21282" s="1329" t="s">
        <v>2232</v>
      </c>
      <c r="D21282" s="514" t="s">
        <v>28</v>
      </c>
      <c r="E21282" s="673">
        <v>1275.32</v>
      </c>
      <c r="F21282" s="761"/>
    </row>
    <row r="21283" spans="1:6" customFormat="1">
      <c r="A21283" s="514">
        <v>100875</v>
      </c>
      <c r="B21283" s="275" t="s">
        <v>0</v>
      </c>
      <c r="C21283" s="1329" t="s">
        <v>2253</v>
      </c>
      <c r="D21283" s="514" t="s">
        <v>28</v>
      </c>
      <c r="E21283" s="673">
        <v>1099.8699999999999</v>
      </c>
      <c r="F21283" s="761"/>
    </row>
    <row r="21284" spans="1:6" customFormat="1">
      <c r="A21284" s="514">
        <v>100863</v>
      </c>
      <c r="B21284" s="275" t="s">
        <v>0</v>
      </c>
      <c r="C21284" s="1329" t="s">
        <v>2248</v>
      </c>
      <c r="D21284" s="514" t="s">
        <v>28</v>
      </c>
      <c r="E21284" s="673">
        <v>636.41999999999996</v>
      </c>
      <c r="F21284" s="761"/>
    </row>
    <row r="21285" spans="1:6" customFormat="1">
      <c r="A21285" s="514">
        <v>100864</v>
      </c>
      <c r="B21285" s="275" t="s">
        <v>0</v>
      </c>
      <c r="C21285" s="1329" t="s">
        <v>2249</v>
      </c>
      <c r="D21285" s="514" t="s">
        <v>28</v>
      </c>
      <c r="E21285" s="673">
        <v>694.04</v>
      </c>
      <c r="F21285" s="761"/>
    </row>
    <row r="21286" spans="1:6" customFormat="1">
      <c r="A21286" s="514">
        <v>100865</v>
      </c>
      <c r="B21286" s="275" t="s">
        <v>0</v>
      </c>
      <c r="C21286" s="1329" t="s">
        <v>2250</v>
      </c>
      <c r="D21286" s="514" t="s">
        <v>28</v>
      </c>
      <c r="E21286" s="673">
        <v>593.97</v>
      </c>
      <c r="F21286" s="761"/>
    </row>
    <row r="21287" spans="1:6" customFormat="1">
      <c r="A21287" s="514">
        <v>100866</v>
      </c>
      <c r="B21287" s="275" t="s">
        <v>0</v>
      </c>
      <c r="C21287" s="1329" t="s">
        <v>2251</v>
      </c>
      <c r="D21287" s="514" t="s">
        <v>28</v>
      </c>
      <c r="E21287" s="673">
        <v>335.94</v>
      </c>
      <c r="F21287" s="761"/>
    </row>
    <row r="21288" spans="1:6" customFormat="1">
      <c r="A21288" s="514">
        <v>100867</v>
      </c>
      <c r="B21288" s="275" t="s">
        <v>0</v>
      </c>
      <c r="C21288" s="1329" t="s">
        <v>25596</v>
      </c>
      <c r="D21288" s="514" t="s">
        <v>28</v>
      </c>
      <c r="E21288" s="673">
        <v>354.94</v>
      </c>
      <c r="F21288" s="761"/>
    </row>
    <row r="21289" spans="1:6" customFormat="1">
      <c r="A21289" s="514">
        <v>100868</v>
      </c>
      <c r="B21289" s="275" t="s">
        <v>0</v>
      </c>
      <c r="C21289" s="1329" t="s">
        <v>25597</v>
      </c>
      <c r="D21289" s="514" t="s">
        <v>28</v>
      </c>
      <c r="E21289" s="673">
        <v>367.58</v>
      </c>
      <c r="F21289" s="761"/>
    </row>
    <row r="21290" spans="1:6" customFormat="1">
      <c r="A21290" s="514">
        <v>100869</v>
      </c>
      <c r="B21290" s="275" t="s">
        <v>0</v>
      </c>
      <c r="C21290" s="1329" t="s">
        <v>25598</v>
      </c>
      <c r="D21290" s="514" t="s">
        <v>28</v>
      </c>
      <c r="E21290" s="673">
        <v>377.28</v>
      </c>
      <c r="F21290" s="761"/>
    </row>
    <row r="21291" spans="1:6" customFormat="1">
      <c r="A21291" s="514">
        <v>100870</v>
      </c>
      <c r="B21291" s="275" t="s">
        <v>0</v>
      </c>
      <c r="C21291" s="1329" t="s">
        <v>25599</v>
      </c>
      <c r="D21291" s="514" t="s">
        <v>28</v>
      </c>
      <c r="E21291" s="673">
        <v>337.39</v>
      </c>
      <c r="F21291" s="761"/>
    </row>
    <row r="21292" spans="1:6" customFormat="1">
      <c r="A21292" s="514">
        <v>100871</v>
      </c>
      <c r="B21292" s="275" t="s">
        <v>0</v>
      </c>
      <c r="C21292" s="1329" t="s">
        <v>25600</v>
      </c>
      <c r="D21292" s="514" t="s">
        <v>28</v>
      </c>
      <c r="E21292" s="673">
        <v>362.81</v>
      </c>
      <c r="F21292" s="761"/>
    </row>
    <row r="21293" spans="1:6" customFormat="1">
      <c r="A21293" s="514">
        <v>100872</v>
      </c>
      <c r="B21293" s="275" t="s">
        <v>0</v>
      </c>
      <c r="C21293" s="1329" t="s">
        <v>25601</v>
      </c>
      <c r="D21293" s="514" t="s">
        <v>28</v>
      </c>
      <c r="E21293" s="673">
        <v>379.03</v>
      </c>
      <c r="F21293" s="761"/>
    </row>
    <row r="21294" spans="1:6" customFormat="1">
      <c r="A21294" s="514">
        <v>100873</v>
      </c>
      <c r="B21294" s="275" t="s">
        <v>0</v>
      </c>
      <c r="C21294" s="1329" t="s">
        <v>25602</v>
      </c>
      <c r="D21294" s="514" t="s">
        <v>28</v>
      </c>
      <c r="E21294" s="673">
        <v>389.16</v>
      </c>
      <c r="F21294" s="761"/>
    </row>
    <row r="21295" spans="1:6" customFormat="1">
      <c r="A21295" s="514">
        <v>100860</v>
      </c>
      <c r="B21295" s="275" t="s">
        <v>0</v>
      </c>
      <c r="C21295" s="1329" t="s">
        <v>14167</v>
      </c>
      <c r="D21295" s="514" t="s">
        <v>28</v>
      </c>
      <c r="E21295" s="673">
        <v>113.37</v>
      </c>
      <c r="F21295" s="761"/>
    </row>
    <row r="21296" spans="1:6" customFormat="1" ht="24.75">
      <c r="A21296" s="514">
        <v>86936</v>
      </c>
      <c r="B21296" s="275" t="s">
        <v>0</v>
      </c>
      <c r="C21296" s="1329" t="s">
        <v>2224</v>
      </c>
      <c r="D21296" s="514" t="s">
        <v>28</v>
      </c>
      <c r="E21296" s="673">
        <v>549.89</v>
      </c>
      <c r="F21296" s="761"/>
    </row>
    <row r="21297" spans="1:6" customFormat="1" ht="24.75">
      <c r="A21297" s="514">
        <v>86935</v>
      </c>
      <c r="B21297" s="275" t="s">
        <v>0</v>
      </c>
      <c r="C21297" s="1329" t="s">
        <v>2223</v>
      </c>
      <c r="D21297" s="514" t="s">
        <v>28</v>
      </c>
      <c r="E21297" s="673">
        <v>333.78</v>
      </c>
      <c r="F21297" s="761"/>
    </row>
    <row r="21298" spans="1:6" customFormat="1">
      <c r="A21298" s="514">
        <v>86901</v>
      </c>
      <c r="B21298" s="275" t="s">
        <v>0</v>
      </c>
      <c r="C21298" s="1329" t="s">
        <v>2203</v>
      </c>
      <c r="D21298" s="514" t="s">
        <v>28</v>
      </c>
      <c r="E21298" s="673">
        <v>165.43</v>
      </c>
      <c r="F21298" s="761"/>
    </row>
    <row r="21299" spans="1:6" customFormat="1" ht="24.75">
      <c r="A21299" s="514">
        <v>86938</v>
      </c>
      <c r="B21299" s="275" t="s">
        <v>0</v>
      </c>
      <c r="C21299" s="1329" t="s">
        <v>2226</v>
      </c>
      <c r="D21299" s="514" t="s">
        <v>28</v>
      </c>
      <c r="E21299" s="673">
        <v>471.78</v>
      </c>
      <c r="F21299" s="761"/>
    </row>
    <row r="21300" spans="1:6" customFormat="1" ht="24.75">
      <c r="A21300" s="514">
        <v>86937</v>
      </c>
      <c r="B21300" s="275" t="s">
        <v>0</v>
      </c>
      <c r="C21300" s="1329" t="s">
        <v>2225</v>
      </c>
      <c r="D21300" s="514" t="s">
        <v>28</v>
      </c>
      <c r="E21300" s="673">
        <v>255.67</v>
      </c>
      <c r="F21300" s="761"/>
    </row>
    <row r="21301" spans="1:6" customFormat="1">
      <c r="A21301" s="514">
        <v>86900</v>
      </c>
      <c r="B21301" s="275" t="s">
        <v>0</v>
      </c>
      <c r="C21301" s="1329" t="s">
        <v>2202</v>
      </c>
      <c r="D21301" s="514" t="s">
        <v>28</v>
      </c>
      <c r="E21301" s="673">
        <v>237.62</v>
      </c>
      <c r="F21301" s="761"/>
    </row>
    <row r="21302" spans="1:6" customFormat="1">
      <c r="A21302" s="514">
        <v>100852</v>
      </c>
      <c r="B21302" s="275" t="s">
        <v>0</v>
      </c>
      <c r="C21302" s="1329" t="s">
        <v>2243</v>
      </c>
      <c r="D21302" s="514" t="s">
        <v>28</v>
      </c>
      <c r="E21302" s="673">
        <v>260.07</v>
      </c>
      <c r="F21302" s="761"/>
    </row>
    <row r="21303" spans="1:6" customFormat="1">
      <c r="A21303" s="514">
        <v>86886</v>
      </c>
      <c r="B21303" s="275" t="s">
        <v>0</v>
      </c>
      <c r="C21303" s="1329" t="s">
        <v>25603</v>
      </c>
      <c r="D21303" s="514" t="s">
        <v>28</v>
      </c>
      <c r="E21303" s="673">
        <v>56.25</v>
      </c>
      <c r="F21303" s="761"/>
    </row>
    <row r="21304" spans="1:6" customFormat="1">
      <c r="A21304" s="514">
        <v>86887</v>
      </c>
      <c r="B21304" s="275" t="s">
        <v>0</v>
      </c>
      <c r="C21304" s="1329" t="s">
        <v>25604</v>
      </c>
      <c r="D21304" s="514" t="s">
        <v>28</v>
      </c>
      <c r="E21304" s="673">
        <v>61.02</v>
      </c>
      <c r="F21304" s="761"/>
    </row>
    <row r="21305" spans="1:6" customFormat="1">
      <c r="A21305" s="514">
        <v>86884</v>
      </c>
      <c r="B21305" s="275" t="s">
        <v>0</v>
      </c>
      <c r="C21305" s="1329" t="s">
        <v>14153</v>
      </c>
      <c r="D21305" s="514" t="s">
        <v>28</v>
      </c>
      <c r="E21305" s="673">
        <v>12.45</v>
      </c>
      <c r="F21305" s="761"/>
    </row>
    <row r="21306" spans="1:6" customFormat="1">
      <c r="A21306" s="514">
        <v>86885</v>
      </c>
      <c r="B21306" s="275" t="s">
        <v>0</v>
      </c>
      <c r="C21306" s="1329" t="s">
        <v>14154</v>
      </c>
      <c r="D21306" s="514" t="s">
        <v>28</v>
      </c>
      <c r="E21306" s="673">
        <v>14.19</v>
      </c>
      <c r="F21306" s="761"/>
    </row>
    <row r="21307" spans="1:6" customFormat="1">
      <c r="A21307" s="514">
        <v>95546</v>
      </c>
      <c r="B21307" s="275" t="s">
        <v>0</v>
      </c>
      <c r="C21307" s="1329" t="s">
        <v>2238</v>
      </c>
      <c r="D21307" s="514" t="s">
        <v>28</v>
      </c>
      <c r="E21307" s="673">
        <v>150.44</v>
      </c>
      <c r="F21307" s="761"/>
    </row>
    <row r="21308" spans="1:6" customFormat="1">
      <c r="A21308" s="514">
        <v>86902</v>
      </c>
      <c r="B21308" s="275" t="s">
        <v>0</v>
      </c>
      <c r="C21308" s="1329" t="s">
        <v>2204</v>
      </c>
      <c r="D21308" s="514" t="s">
        <v>28</v>
      </c>
      <c r="E21308" s="673">
        <v>362.19</v>
      </c>
      <c r="F21308" s="761"/>
    </row>
    <row r="21309" spans="1:6" customFormat="1" ht="24.75">
      <c r="A21309" s="514">
        <v>86939</v>
      </c>
      <c r="B21309" s="275" t="s">
        <v>0</v>
      </c>
      <c r="C21309" s="1329" t="s">
        <v>2227</v>
      </c>
      <c r="D21309" s="514" t="s">
        <v>28</v>
      </c>
      <c r="E21309" s="673">
        <v>473.32</v>
      </c>
      <c r="F21309" s="761"/>
    </row>
    <row r="21310" spans="1:6" customFormat="1">
      <c r="A21310" s="514">
        <v>86903</v>
      </c>
      <c r="B21310" s="275" t="s">
        <v>0</v>
      </c>
      <c r="C21310" s="1329" t="s">
        <v>2205</v>
      </c>
      <c r="D21310" s="514" t="s">
        <v>28</v>
      </c>
      <c r="E21310" s="673">
        <v>408.48</v>
      </c>
      <c r="F21310" s="761"/>
    </row>
    <row r="21311" spans="1:6" customFormat="1" ht="24.75">
      <c r="A21311" s="514">
        <v>86940</v>
      </c>
      <c r="B21311" s="275" t="s">
        <v>0</v>
      </c>
      <c r="C21311" s="1329" t="s">
        <v>2228</v>
      </c>
      <c r="D21311" s="514" t="s">
        <v>28</v>
      </c>
      <c r="E21311" s="673">
        <v>1231.98</v>
      </c>
      <c r="F21311" s="761"/>
    </row>
    <row r="21312" spans="1:6" customFormat="1" ht="24.75">
      <c r="A21312" s="514">
        <v>86941</v>
      </c>
      <c r="B21312" s="275" t="s">
        <v>0</v>
      </c>
      <c r="C21312" s="1329" t="s">
        <v>2229</v>
      </c>
      <c r="D21312" s="514" t="s">
        <v>28</v>
      </c>
      <c r="E21312" s="673">
        <v>915.34</v>
      </c>
      <c r="F21312" s="761"/>
    </row>
    <row r="21313" spans="1:6" customFormat="1">
      <c r="A21313" s="514">
        <v>86904</v>
      </c>
      <c r="B21313" s="275" t="s">
        <v>0</v>
      </c>
      <c r="C21313" s="1329" t="s">
        <v>2206</v>
      </c>
      <c r="D21313" s="514" t="s">
        <v>28</v>
      </c>
      <c r="E21313" s="673">
        <v>169.62</v>
      </c>
      <c r="F21313" s="761"/>
    </row>
    <row r="21314" spans="1:6" customFormat="1" ht="24.75">
      <c r="A21314" s="514">
        <v>86943</v>
      </c>
      <c r="B21314" s="275" t="s">
        <v>0</v>
      </c>
      <c r="C21314" s="1329" t="s">
        <v>2231</v>
      </c>
      <c r="D21314" s="514" t="s">
        <v>28</v>
      </c>
      <c r="E21314" s="673">
        <v>280.75</v>
      </c>
      <c r="F21314" s="761"/>
    </row>
    <row r="21315" spans="1:6" customFormat="1" ht="24.75">
      <c r="A21315" s="514">
        <v>86942</v>
      </c>
      <c r="B21315" s="275" t="s">
        <v>0</v>
      </c>
      <c r="C21315" s="1329" t="s">
        <v>2230</v>
      </c>
      <c r="D21315" s="514" t="s">
        <v>28</v>
      </c>
      <c r="E21315" s="673">
        <v>292.83999999999997</v>
      </c>
      <c r="F21315" s="761"/>
    </row>
    <row r="21316" spans="1:6" customFormat="1">
      <c r="A21316" s="514">
        <v>100856</v>
      </c>
      <c r="B21316" s="275" t="s">
        <v>0</v>
      </c>
      <c r="C21316" s="1329" t="s">
        <v>14163</v>
      </c>
      <c r="D21316" s="514" t="s">
        <v>28</v>
      </c>
      <c r="E21316" s="673">
        <v>37.409999999999997</v>
      </c>
      <c r="F21316" s="761"/>
    </row>
    <row r="21317" spans="1:6" customFormat="1">
      <c r="A21317" s="514">
        <v>100858</v>
      </c>
      <c r="B21317" s="275" t="s">
        <v>0</v>
      </c>
      <c r="C21317" s="1329" t="s">
        <v>14165</v>
      </c>
      <c r="D21317" s="514" t="s">
        <v>28</v>
      </c>
      <c r="E21317" s="673">
        <v>808.25</v>
      </c>
      <c r="F21317" s="761"/>
    </row>
    <row r="21318" spans="1:6" customFormat="1">
      <c r="A21318" s="514">
        <v>100859</v>
      </c>
      <c r="B21318" s="275" t="s">
        <v>0</v>
      </c>
      <c r="C21318" s="1329" t="s">
        <v>14166</v>
      </c>
      <c r="D21318" s="514" t="s">
        <v>28</v>
      </c>
      <c r="E21318" s="673">
        <v>1159.3599999999999</v>
      </c>
      <c r="F21318" s="761"/>
    </row>
    <row r="21319" spans="1:6" customFormat="1">
      <c r="A21319" s="514">
        <v>95544</v>
      </c>
      <c r="B21319" s="275" t="s">
        <v>0</v>
      </c>
      <c r="C21319" s="1329" t="s">
        <v>2236</v>
      </c>
      <c r="D21319" s="514" t="s">
        <v>28</v>
      </c>
      <c r="E21319" s="673">
        <v>42.65</v>
      </c>
      <c r="F21319" s="761"/>
    </row>
    <row r="21320" spans="1:6" customFormat="1">
      <c r="A21320" s="514">
        <v>95543</v>
      </c>
      <c r="B21320" s="275" t="s">
        <v>0</v>
      </c>
      <c r="C21320" s="1329" t="s">
        <v>2235</v>
      </c>
      <c r="D21320" s="514" t="s">
        <v>28</v>
      </c>
      <c r="E21320" s="673">
        <v>60.38</v>
      </c>
      <c r="F21320" s="761"/>
    </row>
    <row r="21321" spans="1:6" customFormat="1">
      <c r="A21321" s="514">
        <v>95542</v>
      </c>
      <c r="B21321" s="275" t="s">
        <v>0</v>
      </c>
      <c r="C21321" s="1329" t="s">
        <v>2234</v>
      </c>
      <c r="D21321" s="514" t="s">
        <v>28</v>
      </c>
      <c r="E21321" s="673">
        <v>35.39</v>
      </c>
      <c r="F21321" s="761"/>
    </row>
    <row r="21322" spans="1:6" customFormat="1">
      <c r="A21322" s="514">
        <v>100874</v>
      </c>
      <c r="B21322" s="275" t="s">
        <v>0</v>
      </c>
      <c r="C21322" s="1329" t="s">
        <v>2252</v>
      </c>
      <c r="D21322" s="514" t="s">
        <v>28</v>
      </c>
      <c r="E21322" s="673">
        <v>335.94</v>
      </c>
      <c r="F21322" s="761"/>
    </row>
    <row r="21323" spans="1:6" customFormat="1">
      <c r="A21323" s="514">
        <v>95545</v>
      </c>
      <c r="B21323" s="275" t="s">
        <v>0</v>
      </c>
      <c r="C21323" s="1329" t="s">
        <v>2237</v>
      </c>
      <c r="D21323" s="514" t="s">
        <v>28</v>
      </c>
      <c r="E21323" s="673">
        <v>41.88</v>
      </c>
      <c r="F21323" s="761"/>
    </row>
    <row r="21324" spans="1:6" customFormat="1">
      <c r="A21324" s="514">
        <v>95547</v>
      </c>
      <c r="B21324" s="275" t="s">
        <v>0</v>
      </c>
      <c r="C21324" s="1329" t="s">
        <v>2239</v>
      </c>
      <c r="D21324" s="514" t="s">
        <v>28</v>
      </c>
      <c r="E21324" s="673">
        <v>53.1</v>
      </c>
      <c r="F21324" s="761"/>
    </row>
    <row r="21325" spans="1:6" customFormat="1">
      <c r="A21325" s="514">
        <v>86883</v>
      </c>
      <c r="B21325" s="275" t="s">
        <v>0</v>
      </c>
      <c r="C21325" s="1329" t="s">
        <v>25605</v>
      </c>
      <c r="D21325" s="514" t="s">
        <v>28</v>
      </c>
      <c r="E21325" s="673">
        <v>14.3</v>
      </c>
      <c r="F21325" s="761"/>
    </row>
    <row r="21326" spans="1:6" customFormat="1">
      <c r="A21326" s="514">
        <v>86881</v>
      </c>
      <c r="B21326" s="275" t="s">
        <v>0</v>
      </c>
      <c r="C21326" s="1329" t="s">
        <v>14152</v>
      </c>
      <c r="D21326" s="514" t="s">
        <v>28</v>
      </c>
      <c r="E21326" s="673">
        <v>230.41</v>
      </c>
      <c r="F21326" s="761"/>
    </row>
    <row r="21327" spans="1:6" customFormat="1">
      <c r="A21327" s="514">
        <v>86882</v>
      </c>
      <c r="B21327" s="275" t="s">
        <v>0</v>
      </c>
      <c r="C21327" s="1329" t="s">
        <v>25606</v>
      </c>
      <c r="D21327" s="514" t="s">
        <v>28</v>
      </c>
      <c r="E21327" s="673">
        <v>26.39</v>
      </c>
      <c r="F21327" s="761"/>
    </row>
    <row r="21328" spans="1:6" customFormat="1">
      <c r="A21328" s="514">
        <v>100862</v>
      </c>
      <c r="B21328" s="275" t="s">
        <v>0</v>
      </c>
      <c r="C21328" s="1329" t="s">
        <v>2247</v>
      </c>
      <c r="D21328" s="514" t="s">
        <v>28</v>
      </c>
      <c r="E21328" s="673">
        <v>39.93</v>
      </c>
      <c r="F21328" s="761"/>
    </row>
    <row r="21329" spans="1:6" customFormat="1">
      <c r="A21329" s="514">
        <v>100861</v>
      </c>
      <c r="B21329" s="275" t="s">
        <v>0</v>
      </c>
      <c r="C21329" s="1329" t="s">
        <v>2246</v>
      </c>
      <c r="D21329" s="514" t="s">
        <v>28</v>
      </c>
      <c r="E21329" s="673">
        <v>36.520000000000003</v>
      </c>
      <c r="F21329" s="761"/>
    </row>
    <row r="21330" spans="1:6" customFormat="1">
      <c r="A21330" s="514">
        <v>86872</v>
      </c>
      <c r="B21330" s="275" t="s">
        <v>0</v>
      </c>
      <c r="C21330" s="1329" t="s">
        <v>2193</v>
      </c>
      <c r="D21330" s="514" t="s">
        <v>28</v>
      </c>
      <c r="E21330" s="673">
        <v>827.82</v>
      </c>
      <c r="F21330" s="761"/>
    </row>
    <row r="21331" spans="1:6" customFormat="1" ht="24.75">
      <c r="A21331" s="514">
        <v>86919</v>
      </c>
      <c r="B21331" s="275" t="s">
        <v>0</v>
      </c>
      <c r="C21331" s="1329" t="s">
        <v>2209</v>
      </c>
      <c r="D21331" s="514" t="s">
        <v>28</v>
      </c>
      <c r="E21331" s="673">
        <v>1014.35</v>
      </c>
      <c r="F21331" s="761"/>
    </row>
    <row r="21332" spans="1:6" customFormat="1" ht="24.75">
      <c r="A21332" s="514">
        <v>86920</v>
      </c>
      <c r="B21332" s="275" t="s">
        <v>0</v>
      </c>
      <c r="C21332" s="1329" t="s">
        <v>2210</v>
      </c>
      <c r="D21332" s="514" t="s">
        <v>28</v>
      </c>
      <c r="E21332" s="673">
        <v>907.46</v>
      </c>
      <c r="F21332" s="761"/>
    </row>
    <row r="21333" spans="1:6" customFormat="1" ht="24.75">
      <c r="A21333" s="514">
        <v>86921</v>
      </c>
      <c r="B21333" s="275" t="s">
        <v>0</v>
      </c>
      <c r="C21333" s="1329" t="s">
        <v>2211</v>
      </c>
      <c r="D21333" s="514" t="s">
        <v>28</v>
      </c>
      <c r="E21333" s="673">
        <v>880.24</v>
      </c>
      <c r="F21333" s="761"/>
    </row>
    <row r="21334" spans="1:6" customFormat="1">
      <c r="A21334" s="514">
        <v>86874</v>
      </c>
      <c r="B21334" s="275" t="s">
        <v>0</v>
      </c>
      <c r="C21334" s="1329" t="s">
        <v>2194</v>
      </c>
      <c r="D21334" s="514" t="s">
        <v>28</v>
      </c>
      <c r="E21334" s="673">
        <v>579.54</v>
      </c>
      <c r="F21334" s="761"/>
    </row>
    <row r="21335" spans="1:6" customFormat="1" ht="24.75">
      <c r="A21335" s="514">
        <v>86922</v>
      </c>
      <c r="B21335" s="275" t="s">
        <v>0</v>
      </c>
      <c r="C21335" s="1329" t="s">
        <v>2212</v>
      </c>
      <c r="D21335" s="514" t="s">
        <v>28</v>
      </c>
      <c r="E21335" s="673">
        <v>982.18</v>
      </c>
      <c r="F21335" s="761"/>
    </row>
    <row r="21336" spans="1:6" customFormat="1" ht="24.75">
      <c r="A21336" s="514">
        <v>86923</v>
      </c>
      <c r="B21336" s="275" t="s">
        <v>0</v>
      </c>
      <c r="C21336" s="1329" t="s">
        <v>2213</v>
      </c>
      <c r="D21336" s="514" t="s">
        <v>28</v>
      </c>
      <c r="E21336" s="673">
        <v>671.27</v>
      </c>
      <c r="F21336" s="761"/>
    </row>
    <row r="21337" spans="1:6" customFormat="1" ht="24.75">
      <c r="A21337" s="514">
        <v>86924</v>
      </c>
      <c r="B21337" s="275" t="s">
        <v>0</v>
      </c>
      <c r="C21337" s="1329" t="s">
        <v>2214</v>
      </c>
      <c r="D21337" s="514" t="s">
        <v>28</v>
      </c>
      <c r="E21337" s="673">
        <v>644.04999999999995</v>
      </c>
      <c r="F21337" s="761"/>
    </row>
    <row r="21338" spans="1:6" customFormat="1">
      <c r="A21338" s="514">
        <v>86875</v>
      </c>
      <c r="B21338" s="275" t="s">
        <v>0</v>
      </c>
      <c r="C21338" s="1329" t="s">
        <v>25607</v>
      </c>
      <c r="D21338" s="514" t="s">
        <v>28</v>
      </c>
      <c r="E21338" s="673">
        <v>620.26</v>
      </c>
      <c r="F21338" s="761"/>
    </row>
    <row r="21339" spans="1:6" customFormat="1" ht="24.75">
      <c r="A21339" s="514">
        <v>86925</v>
      </c>
      <c r="B21339" s="275" t="s">
        <v>0</v>
      </c>
      <c r="C21339" s="1329" t="s">
        <v>2215</v>
      </c>
      <c r="D21339" s="514" t="s">
        <v>28</v>
      </c>
      <c r="E21339" s="673">
        <v>699.9</v>
      </c>
      <c r="F21339" s="761"/>
    </row>
    <row r="21340" spans="1:6" customFormat="1" ht="24.75">
      <c r="A21340" s="514">
        <v>86926</v>
      </c>
      <c r="B21340" s="275" t="s">
        <v>0</v>
      </c>
      <c r="C21340" s="1329" t="s">
        <v>2216</v>
      </c>
      <c r="D21340" s="514" t="s">
        <v>28</v>
      </c>
      <c r="E21340" s="673">
        <v>672.68</v>
      </c>
      <c r="F21340" s="761"/>
    </row>
    <row r="21341" spans="1:6" customFormat="1">
      <c r="A21341" s="514">
        <v>86876</v>
      </c>
      <c r="B21341" s="275" t="s">
        <v>0</v>
      </c>
      <c r="C21341" s="1329" t="s">
        <v>2195</v>
      </c>
      <c r="D21341" s="514" t="s">
        <v>28</v>
      </c>
      <c r="E21341" s="673">
        <v>355.14</v>
      </c>
      <c r="F21341" s="761"/>
    </row>
    <row r="21342" spans="1:6" customFormat="1" ht="24.75">
      <c r="A21342" s="514">
        <v>86929</v>
      </c>
      <c r="B21342" s="275" t="s">
        <v>0</v>
      </c>
      <c r="C21342" s="1329" t="s">
        <v>2219</v>
      </c>
      <c r="D21342" s="514" t="s">
        <v>28</v>
      </c>
      <c r="E21342" s="673">
        <v>434.78</v>
      </c>
      <c r="F21342" s="761"/>
    </row>
    <row r="21343" spans="1:6" customFormat="1" ht="24.75">
      <c r="A21343" s="514">
        <v>86930</v>
      </c>
      <c r="B21343" s="275" t="s">
        <v>0</v>
      </c>
      <c r="C21343" s="1329" t="s">
        <v>2220</v>
      </c>
      <c r="D21343" s="514" t="s">
        <v>28</v>
      </c>
      <c r="E21343" s="673">
        <v>407.56</v>
      </c>
      <c r="F21343" s="761"/>
    </row>
    <row r="21344" spans="1:6" customFormat="1" ht="24.75">
      <c r="A21344" s="514">
        <v>86927</v>
      </c>
      <c r="B21344" s="275" t="s">
        <v>0</v>
      </c>
      <c r="C21344" s="1329" t="s">
        <v>2217</v>
      </c>
      <c r="D21344" s="514" t="s">
        <v>28</v>
      </c>
      <c r="E21344" s="673">
        <v>446.87</v>
      </c>
      <c r="F21344" s="761"/>
    </row>
    <row r="21345" spans="1:6" customFormat="1" ht="24.75">
      <c r="A21345" s="514">
        <v>86928</v>
      </c>
      <c r="B21345" s="275" t="s">
        <v>0</v>
      </c>
      <c r="C21345" s="1329" t="s">
        <v>2218</v>
      </c>
      <c r="D21345" s="514" t="s">
        <v>28</v>
      </c>
      <c r="E21345" s="673">
        <v>419.65</v>
      </c>
      <c r="F21345" s="761"/>
    </row>
    <row r="21346" spans="1:6" customFormat="1">
      <c r="A21346" s="514">
        <v>86914</v>
      </c>
      <c r="B21346" s="275" t="s">
        <v>0</v>
      </c>
      <c r="C21346" s="1329" t="s">
        <v>14160</v>
      </c>
      <c r="D21346" s="514" t="s">
        <v>28</v>
      </c>
      <c r="E21346" s="673">
        <v>96.29</v>
      </c>
      <c r="F21346" s="761"/>
    </row>
    <row r="21347" spans="1:6" customFormat="1">
      <c r="A21347" s="514">
        <v>86913</v>
      </c>
      <c r="B21347" s="275" t="s">
        <v>0</v>
      </c>
      <c r="C21347" s="1329" t="s">
        <v>14159</v>
      </c>
      <c r="D21347" s="514" t="s">
        <v>28</v>
      </c>
      <c r="E21347" s="673">
        <v>54.12</v>
      </c>
      <c r="F21347" s="761"/>
    </row>
    <row r="21348" spans="1:6" customFormat="1">
      <c r="A21348" s="514">
        <v>100853</v>
      </c>
      <c r="B21348" s="275" t="s">
        <v>0</v>
      </c>
      <c r="C21348" s="1329" t="s">
        <v>2244</v>
      </c>
      <c r="D21348" s="514" t="s">
        <v>28</v>
      </c>
      <c r="E21348" s="673">
        <v>336.22</v>
      </c>
      <c r="F21348" s="761"/>
    </row>
    <row r="21349" spans="1:6" customFormat="1">
      <c r="A21349" s="514">
        <v>100854</v>
      </c>
      <c r="B21349" s="275" t="s">
        <v>0</v>
      </c>
      <c r="C21349" s="1329" t="s">
        <v>2245</v>
      </c>
      <c r="D21349" s="514" t="s">
        <v>28</v>
      </c>
      <c r="E21349" s="673">
        <v>1741.53</v>
      </c>
      <c r="F21349" s="761"/>
    </row>
    <row r="21350" spans="1:6" customFormat="1">
      <c r="A21350" s="514">
        <v>86915</v>
      </c>
      <c r="B21350" s="275" t="s">
        <v>0</v>
      </c>
      <c r="C21350" s="1329" t="s">
        <v>14161</v>
      </c>
      <c r="D21350" s="514" t="s">
        <v>28</v>
      </c>
      <c r="E21350" s="673">
        <v>139.49</v>
      </c>
      <c r="F21350" s="761"/>
    </row>
    <row r="21351" spans="1:6" customFormat="1">
      <c r="A21351" s="514">
        <v>86906</v>
      </c>
      <c r="B21351" s="275" t="s">
        <v>0</v>
      </c>
      <c r="C21351" s="1329" t="s">
        <v>14155</v>
      </c>
      <c r="D21351" s="514" t="s">
        <v>28</v>
      </c>
      <c r="E21351" s="673">
        <v>73.16</v>
      </c>
      <c r="F21351" s="761"/>
    </row>
    <row r="21352" spans="1:6" customFormat="1">
      <c r="A21352" s="514">
        <v>86911</v>
      </c>
      <c r="B21352" s="275" t="s">
        <v>0</v>
      </c>
      <c r="C21352" s="1329" t="s">
        <v>14158</v>
      </c>
      <c r="D21352" s="514" t="s">
        <v>28</v>
      </c>
      <c r="E21352" s="673">
        <v>85.64</v>
      </c>
      <c r="F21352" s="761"/>
    </row>
    <row r="21353" spans="1:6" customFormat="1">
      <c r="A21353" s="514">
        <v>86909</v>
      </c>
      <c r="B21353" s="275" t="s">
        <v>0</v>
      </c>
      <c r="C21353" s="1329" t="s">
        <v>14156</v>
      </c>
      <c r="D21353" s="514" t="s">
        <v>28</v>
      </c>
      <c r="E21353" s="673">
        <v>127.04</v>
      </c>
      <c r="F21353" s="761"/>
    </row>
    <row r="21354" spans="1:6" customFormat="1">
      <c r="A21354" s="514">
        <v>86910</v>
      </c>
      <c r="B21354" s="275" t="s">
        <v>0</v>
      </c>
      <c r="C21354" s="1329" t="s">
        <v>14157</v>
      </c>
      <c r="D21354" s="514" t="s">
        <v>28</v>
      </c>
      <c r="E21354" s="673">
        <v>124.78</v>
      </c>
      <c r="F21354" s="761"/>
    </row>
    <row r="21355" spans="1:6" customFormat="1">
      <c r="A21355" s="514">
        <v>86916</v>
      </c>
      <c r="B21355" s="275" t="s">
        <v>0</v>
      </c>
      <c r="C21355" s="1329" t="s">
        <v>14162</v>
      </c>
      <c r="D21355" s="514" t="s">
        <v>28</v>
      </c>
      <c r="E21355" s="673">
        <v>26.9</v>
      </c>
      <c r="F21355" s="761"/>
    </row>
    <row r="21356" spans="1:6" customFormat="1">
      <c r="A21356" s="514">
        <v>95469</v>
      </c>
      <c r="B21356" s="275" t="s">
        <v>0</v>
      </c>
      <c r="C21356" s="1329" t="s">
        <v>25608</v>
      </c>
      <c r="D21356" s="514" t="s">
        <v>28</v>
      </c>
      <c r="E21356" s="673">
        <v>339.51</v>
      </c>
      <c r="F21356" s="761"/>
    </row>
    <row r="21357" spans="1:6" customFormat="1" ht="24.75">
      <c r="A21357" s="514">
        <v>95470</v>
      </c>
      <c r="B21357" s="275" t="s">
        <v>0</v>
      </c>
      <c r="C21357" s="1329" t="s">
        <v>20277</v>
      </c>
      <c r="D21357" s="514" t="s">
        <v>28</v>
      </c>
      <c r="E21357" s="673">
        <v>349.89</v>
      </c>
      <c r="F21357" s="761"/>
    </row>
    <row r="21358" spans="1:6" customFormat="1">
      <c r="A21358" s="514">
        <v>95471</v>
      </c>
      <c r="B21358" s="275" t="s">
        <v>0</v>
      </c>
      <c r="C21358" s="1329" t="s">
        <v>25609</v>
      </c>
      <c r="D21358" s="514" t="s">
        <v>28</v>
      </c>
      <c r="E21358" s="673">
        <v>877.12</v>
      </c>
      <c r="F21358" s="761"/>
    </row>
    <row r="21359" spans="1:6" customFormat="1" ht="24.75">
      <c r="A21359" s="514">
        <v>95472</v>
      </c>
      <c r="B21359" s="275" t="s">
        <v>0</v>
      </c>
      <c r="C21359" s="1329" t="s">
        <v>2233</v>
      </c>
      <c r="D21359" s="514" t="s">
        <v>28</v>
      </c>
      <c r="E21359" s="673">
        <v>887.5</v>
      </c>
      <c r="F21359" s="761"/>
    </row>
    <row r="21360" spans="1:6" customFormat="1">
      <c r="A21360" s="514">
        <v>100848</v>
      </c>
      <c r="B21360" s="275" t="s">
        <v>0</v>
      </c>
      <c r="C21360" s="1329" t="s">
        <v>2240</v>
      </c>
      <c r="D21360" s="514" t="s">
        <v>28</v>
      </c>
      <c r="E21360" s="673">
        <v>630.07000000000005</v>
      </c>
      <c r="F21360" s="761"/>
    </row>
    <row r="21361" spans="1:6" customFormat="1">
      <c r="A21361" s="514">
        <v>86888</v>
      </c>
      <c r="B21361" s="275" t="s">
        <v>0</v>
      </c>
      <c r="C21361" s="1329" t="s">
        <v>2196</v>
      </c>
      <c r="D21361" s="514" t="s">
        <v>28</v>
      </c>
      <c r="E21361" s="673">
        <v>557.86</v>
      </c>
      <c r="F21361" s="761"/>
    </row>
    <row r="21362" spans="1:6" customFormat="1" ht="24.75">
      <c r="A21362" s="514">
        <v>86932</v>
      </c>
      <c r="B21362" s="275" t="s">
        <v>0</v>
      </c>
      <c r="C21362" s="1329" t="s">
        <v>25610</v>
      </c>
      <c r="D21362" s="514" t="s">
        <v>28</v>
      </c>
      <c r="E21362" s="673">
        <v>618.88</v>
      </c>
      <c r="F21362" s="761"/>
    </row>
    <row r="21363" spans="1:6" customFormat="1" ht="24.75">
      <c r="A21363" s="514">
        <v>86931</v>
      </c>
      <c r="B21363" s="275" t="s">
        <v>0</v>
      </c>
      <c r="C21363" s="1329" t="s">
        <v>25611</v>
      </c>
      <c r="D21363" s="514" t="s">
        <v>28</v>
      </c>
      <c r="E21363" s="673">
        <v>572.04999999999995</v>
      </c>
      <c r="F21363" s="761"/>
    </row>
    <row r="21364" spans="1:6" customFormat="1">
      <c r="A21364" s="514">
        <v>100878</v>
      </c>
      <c r="B21364" s="275" t="s">
        <v>0</v>
      </c>
      <c r="C21364" s="1329" t="s">
        <v>2254</v>
      </c>
      <c r="D21364" s="514" t="s">
        <v>28</v>
      </c>
      <c r="E21364" s="673">
        <v>749.56</v>
      </c>
      <c r="F21364" s="761"/>
    </row>
    <row r="21365" spans="1:6" customFormat="1">
      <c r="A21365" s="514">
        <v>86877</v>
      </c>
      <c r="B21365" s="275" t="s">
        <v>0</v>
      </c>
      <c r="C21365" s="1329" t="s">
        <v>14148</v>
      </c>
      <c r="D21365" s="514" t="s">
        <v>28</v>
      </c>
      <c r="E21365" s="673">
        <v>75.94</v>
      </c>
      <c r="F21365" s="761"/>
    </row>
    <row r="21366" spans="1:6" customFormat="1">
      <c r="A21366" s="514">
        <v>86878</v>
      </c>
      <c r="B21366" s="275" t="s">
        <v>0</v>
      </c>
      <c r="C21366" s="1329" t="s">
        <v>14149</v>
      </c>
      <c r="D21366" s="514" t="s">
        <v>28</v>
      </c>
      <c r="E21366" s="673">
        <v>81.86</v>
      </c>
      <c r="F21366" s="761"/>
    </row>
    <row r="21367" spans="1:6" customFormat="1">
      <c r="A21367" s="514">
        <v>86879</v>
      </c>
      <c r="B21367" s="275" t="s">
        <v>0</v>
      </c>
      <c r="C21367" s="1329" t="s">
        <v>14150</v>
      </c>
      <c r="D21367" s="514" t="s">
        <v>28</v>
      </c>
      <c r="E21367" s="673">
        <v>11.22</v>
      </c>
      <c r="F21367" s="761"/>
    </row>
    <row r="21368" spans="1:6" customFormat="1">
      <c r="A21368" s="514">
        <v>86880</v>
      </c>
      <c r="B21368" s="275" t="s">
        <v>0</v>
      </c>
      <c r="C21368" s="1329" t="s">
        <v>14151</v>
      </c>
      <c r="D21368" s="514" t="s">
        <v>28</v>
      </c>
      <c r="E21368" s="673">
        <v>31.27</v>
      </c>
      <c r="F21368" s="761"/>
    </row>
    <row r="21369" spans="1:6" customFormat="1">
      <c r="A21369" s="514">
        <v>101663</v>
      </c>
      <c r="B21369" s="275" t="s">
        <v>0</v>
      </c>
      <c r="C21369" s="1329" t="s">
        <v>25612</v>
      </c>
      <c r="D21369" s="514" t="s">
        <v>28</v>
      </c>
      <c r="E21369" s="673">
        <v>28.18</v>
      </c>
      <c r="F21369" s="761"/>
    </row>
    <row r="21370" spans="1:6" customFormat="1">
      <c r="A21370" s="514">
        <v>101664</v>
      </c>
      <c r="B21370" s="275" t="s">
        <v>0</v>
      </c>
      <c r="C21370" s="1329" t="s">
        <v>25613</v>
      </c>
      <c r="D21370" s="514" t="s">
        <v>28</v>
      </c>
      <c r="E21370" s="673">
        <v>29.64</v>
      </c>
      <c r="F21370" s="761"/>
    </row>
    <row r="21371" spans="1:6" customFormat="1">
      <c r="A21371" s="514">
        <v>101665</v>
      </c>
      <c r="B21371" s="275" t="s">
        <v>0</v>
      </c>
      <c r="C21371" s="1329" t="s">
        <v>25614</v>
      </c>
      <c r="D21371" s="514" t="s">
        <v>28</v>
      </c>
      <c r="E21371" s="673">
        <v>35.869999999999997</v>
      </c>
      <c r="F21371" s="761"/>
    </row>
    <row r="21372" spans="1:6" customFormat="1" ht="24.75">
      <c r="A21372" s="514">
        <v>101634</v>
      </c>
      <c r="B21372" s="275" t="s">
        <v>0</v>
      </c>
      <c r="C21372" s="1329" t="s">
        <v>25615</v>
      </c>
      <c r="D21372" s="514" t="s">
        <v>28</v>
      </c>
      <c r="E21372" s="673">
        <v>0</v>
      </c>
      <c r="F21372" s="761"/>
    </row>
    <row r="21373" spans="1:6" customFormat="1" ht="24.75">
      <c r="A21373" s="514">
        <v>101635</v>
      </c>
      <c r="B21373" s="275" t="s">
        <v>0</v>
      </c>
      <c r="C21373" s="1329" t="s">
        <v>25616</v>
      </c>
      <c r="D21373" s="514" t="s">
        <v>28</v>
      </c>
      <c r="E21373" s="673">
        <v>0</v>
      </c>
      <c r="F21373" s="761"/>
    </row>
    <row r="21374" spans="1:6" customFormat="1" ht="24.75">
      <c r="A21374" s="514">
        <v>101636</v>
      </c>
      <c r="B21374" s="275" t="s">
        <v>0</v>
      </c>
      <c r="C21374" s="1329" t="s">
        <v>25617</v>
      </c>
      <c r="D21374" s="514" t="s">
        <v>28</v>
      </c>
      <c r="E21374" s="673">
        <v>142.91999999999999</v>
      </c>
      <c r="F21374" s="761"/>
    </row>
    <row r="21375" spans="1:6" customFormat="1" ht="24.75">
      <c r="A21375" s="514">
        <v>101637</v>
      </c>
      <c r="B21375" s="275" t="s">
        <v>0</v>
      </c>
      <c r="C21375" s="1329" t="s">
        <v>25618</v>
      </c>
      <c r="D21375" s="514" t="s">
        <v>28</v>
      </c>
      <c r="E21375" s="673">
        <v>137.26</v>
      </c>
      <c r="F21375" s="761"/>
    </row>
    <row r="21376" spans="1:6" customFormat="1" ht="24.75">
      <c r="A21376" s="514">
        <v>101638</v>
      </c>
      <c r="B21376" s="275" t="s">
        <v>0</v>
      </c>
      <c r="C21376" s="1329" t="s">
        <v>25619</v>
      </c>
      <c r="D21376" s="514" t="s">
        <v>28</v>
      </c>
      <c r="E21376" s="673">
        <v>0</v>
      </c>
      <c r="F21376" s="761"/>
    </row>
    <row r="21377" spans="1:6" customFormat="1" ht="24.75">
      <c r="A21377" s="514">
        <v>101639</v>
      </c>
      <c r="B21377" s="275" t="s">
        <v>0</v>
      </c>
      <c r="C21377" s="1329" t="s">
        <v>25620</v>
      </c>
      <c r="D21377" s="514" t="s">
        <v>28</v>
      </c>
      <c r="E21377" s="673">
        <v>0</v>
      </c>
      <c r="F21377" s="761"/>
    </row>
    <row r="21378" spans="1:6" customFormat="1">
      <c r="A21378" s="514">
        <v>105919</v>
      </c>
      <c r="B21378" s="275" t="s">
        <v>0</v>
      </c>
      <c r="C21378" s="1329" t="s">
        <v>25621</v>
      </c>
      <c r="D21378" s="514" t="s">
        <v>28</v>
      </c>
      <c r="E21378" s="673">
        <v>0</v>
      </c>
      <c r="F21378" s="761"/>
    </row>
    <row r="21379" spans="1:6" customFormat="1">
      <c r="A21379" s="514">
        <v>101658</v>
      </c>
      <c r="B21379" s="275" t="s">
        <v>0</v>
      </c>
      <c r="C21379" s="1329" t="s">
        <v>25622</v>
      </c>
      <c r="D21379" s="514" t="s">
        <v>28</v>
      </c>
      <c r="E21379" s="673">
        <v>500.84</v>
      </c>
      <c r="F21379" s="761"/>
    </row>
    <row r="21380" spans="1:6" customFormat="1">
      <c r="A21380" s="514">
        <v>101659</v>
      </c>
      <c r="B21380" s="275" t="s">
        <v>0</v>
      </c>
      <c r="C21380" s="1329" t="s">
        <v>25623</v>
      </c>
      <c r="D21380" s="514" t="s">
        <v>28</v>
      </c>
      <c r="E21380" s="673">
        <v>570.12</v>
      </c>
      <c r="F21380" s="761"/>
    </row>
    <row r="21381" spans="1:6" customFormat="1">
      <c r="A21381" s="514">
        <v>101660</v>
      </c>
      <c r="B21381" s="275" t="s">
        <v>0</v>
      </c>
      <c r="C21381" s="1329" t="s">
        <v>25624</v>
      </c>
      <c r="D21381" s="514" t="s">
        <v>28</v>
      </c>
      <c r="E21381" s="673">
        <v>897.14</v>
      </c>
      <c r="F21381" s="761"/>
    </row>
    <row r="21382" spans="1:6" customFormat="1">
      <c r="A21382" s="514">
        <v>101654</v>
      </c>
      <c r="B21382" s="275" t="s">
        <v>0</v>
      </c>
      <c r="C21382" s="1329" t="s">
        <v>25625</v>
      </c>
      <c r="D21382" s="514" t="s">
        <v>28</v>
      </c>
      <c r="E21382" s="673">
        <v>200.94</v>
      </c>
      <c r="F21382" s="761"/>
    </row>
    <row r="21383" spans="1:6" customFormat="1">
      <c r="A21383" s="514">
        <v>101655</v>
      </c>
      <c r="B21383" s="275" t="s">
        <v>0</v>
      </c>
      <c r="C21383" s="1329" t="s">
        <v>25626</v>
      </c>
      <c r="D21383" s="514" t="s">
        <v>28</v>
      </c>
      <c r="E21383" s="673">
        <v>309.86</v>
      </c>
      <c r="F21383" s="761"/>
    </row>
    <row r="21384" spans="1:6" customFormat="1">
      <c r="A21384" s="514">
        <v>101656</v>
      </c>
      <c r="B21384" s="275" t="s">
        <v>0</v>
      </c>
      <c r="C21384" s="1329" t="s">
        <v>25627</v>
      </c>
      <c r="D21384" s="514" t="s">
        <v>28</v>
      </c>
      <c r="E21384" s="673">
        <v>335.29</v>
      </c>
      <c r="F21384" s="761"/>
    </row>
    <row r="21385" spans="1:6" customFormat="1">
      <c r="A21385" s="514">
        <v>101657</v>
      </c>
      <c r="B21385" s="275" t="s">
        <v>0</v>
      </c>
      <c r="C21385" s="1329" t="s">
        <v>25628</v>
      </c>
      <c r="D21385" s="514" t="s">
        <v>28</v>
      </c>
      <c r="E21385" s="673">
        <v>389.46</v>
      </c>
      <c r="F21385" s="761"/>
    </row>
    <row r="21386" spans="1:6" customFormat="1">
      <c r="A21386" s="514">
        <v>105923</v>
      </c>
      <c r="B21386" s="275" t="s">
        <v>0</v>
      </c>
      <c r="C21386" s="1329" t="s">
        <v>25629</v>
      </c>
      <c r="D21386" s="514" t="s">
        <v>28</v>
      </c>
      <c r="E21386" s="673">
        <v>0</v>
      </c>
      <c r="F21386" s="761"/>
    </row>
    <row r="21387" spans="1:6" customFormat="1">
      <c r="A21387" s="514">
        <v>105921</v>
      </c>
      <c r="B21387" s="275" t="s">
        <v>0</v>
      </c>
      <c r="C21387" s="1329" t="s">
        <v>25630</v>
      </c>
      <c r="D21387" s="514" t="s">
        <v>28</v>
      </c>
      <c r="E21387" s="673">
        <v>0</v>
      </c>
      <c r="F21387" s="761"/>
    </row>
    <row r="21388" spans="1:6" customFormat="1">
      <c r="A21388" s="514">
        <v>105920</v>
      </c>
      <c r="B21388" s="275" t="s">
        <v>0</v>
      </c>
      <c r="C21388" s="1329" t="s">
        <v>25631</v>
      </c>
      <c r="D21388" s="514" t="s">
        <v>28</v>
      </c>
      <c r="E21388" s="673">
        <v>0</v>
      </c>
      <c r="F21388" s="761"/>
    </row>
    <row r="21389" spans="1:6" customFormat="1">
      <c r="A21389" s="514">
        <v>105922</v>
      </c>
      <c r="B21389" s="275" t="s">
        <v>0</v>
      </c>
      <c r="C21389" s="1329" t="s">
        <v>25632</v>
      </c>
      <c r="D21389" s="514" t="s">
        <v>28</v>
      </c>
      <c r="E21389" s="673">
        <v>0</v>
      </c>
      <c r="F21389" s="761"/>
    </row>
    <row r="21390" spans="1:6" customFormat="1">
      <c r="A21390" s="514">
        <v>101632</v>
      </c>
      <c r="B21390" s="275" t="s">
        <v>0</v>
      </c>
      <c r="C21390" s="1329" t="s">
        <v>25633</v>
      </c>
      <c r="D21390" s="514" t="s">
        <v>28</v>
      </c>
      <c r="E21390" s="673">
        <v>33.39</v>
      </c>
      <c r="F21390" s="761"/>
    </row>
    <row r="21391" spans="1:6" customFormat="1" ht="24.75">
      <c r="A21391" s="514">
        <v>101661</v>
      </c>
      <c r="B21391" s="275" t="s">
        <v>0</v>
      </c>
      <c r="C21391" s="1329" t="s">
        <v>25634</v>
      </c>
      <c r="D21391" s="514" t="s">
        <v>28</v>
      </c>
      <c r="E21391" s="673">
        <v>129.91999999999999</v>
      </c>
      <c r="F21391" s="761"/>
    </row>
    <row r="21392" spans="1:6" customFormat="1">
      <c r="A21392" s="514">
        <v>105924</v>
      </c>
      <c r="B21392" s="275" t="s">
        <v>0</v>
      </c>
      <c r="C21392" s="1329" t="s">
        <v>25635</v>
      </c>
      <c r="D21392" s="514" t="s">
        <v>28</v>
      </c>
      <c r="E21392" s="673">
        <v>13.24</v>
      </c>
      <c r="F21392" s="761"/>
    </row>
    <row r="21393" spans="1:6" customFormat="1">
      <c r="A21393" s="514">
        <v>101651</v>
      </c>
      <c r="B21393" s="275" t="s">
        <v>0</v>
      </c>
      <c r="C21393" s="1329" t="s">
        <v>25636</v>
      </c>
      <c r="D21393" s="514" t="s">
        <v>28</v>
      </c>
      <c r="E21393" s="673">
        <v>63.16</v>
      </c>
      <c r="F21393" s="761"/>
    </row>
    <row r="21394" spans="1:6" customFormat="1">
      <c r="A21394" s="514">
        <v>101630</v>
      </c>
      <c r="B21394" s="275" t="s">
        <v>0</v>
      </c>
      <c r="C21394" s="1329" t="s">
        <v>25637</v>
      </c>
      <c r="D21394" s="514" t="s">
        <v>28</v>
      </c>
      <c r="E21394" s="673">
        <v>74.040000000000006</v>
      </c>
      <c r="F21394" s="761"/>
    </row>
    <row r="21395" spans="1:6" customFormat="1">
      <c r="A21395" s="514">
        <v>101633</v>
      </c>
      <c r="B21395" s="275" t="s">
        <v>0</v>
      </c>
      <c r="C21395" s="1329" t="s">
        <v>25638</v>
      </c>
      <c r="D21395" s="514" t="s">
        <v>28</v>
      </c>
      <c r="E21395" s="673">
        <v>94.01</v>
      </c>
      <c r="F21395" s="761"/>
    </row>
    <row r="21396" spans="1:6" customFormat="1" ht="24.75">
      <c r="A21396" s="514">
        <v>104219</v>
      </c>
      <c r="B21396" s="275" t="s">
        <v>0</v>
      </c>
      <c r="C21396" s="1329" t="s">
        <v>10484</v>
      </c>
      <c r="D21396" s="514" t="s">
        <v>32</v>
      </c>
      <c r="E21396" s="673">
        <v>79.97</v>
      </c>
      <c r="F21396" s="761"/>
    </row>
    <row r="21397" spans="1:6" customFormat="1" ht="24.75">
      <c r="A21397" s="514">
        <v>104223</v>
      </c>
      <c r="B21397" s="275" t="s">
        <v>0</v>
      </c>
      <c r="C21397" s="1329" t="s">
        <v>10488</v>
      </c>
      <c r="D21397" s="514" t="s">
        <v>32</v>
      </c>
      <c r="E21397" s="673">
        <v>104.62</v>
      </c>
      <c r="F21397" s="761"/>
    </row>
    <row r="21398" spans="1:6" customFormat="1" ht="24.75">
      <c r="A21398" s="514">
        <v>104227</v>
      </c>
      <c r="B21398" s="275" t="s">
        <v>0</v>
      </c>
      <c r="C21398" s="1329" t="s">
        <v>10492</v>
      </c>
      <c r="D21398" s="514" t="s">
        <v>32</v>
      </c>
      <c r="E21398" s="673">
        <v>121.04</v>
      </c>
      <c r="F21398" s="761"/>
    </row>
    <row r="21399" spans="1:6" customFormat="1" ht="24.75">
      <c r="A21399" s="514">
        <v>104231</v>
      </c>
      <c r="B21399" s="275" t="s">
        <v>0</v>
      </c>
      <c r="C21399" s="1329" t="s">
        <v>10496</v>
      </c>
      <c r="D21399" s="514" t="s">
        <v>32</v>
      </c>
      <c r="E21399" s="673">
        <v>133.47999999999999</v>
      </c>
      <c r="F21399" s="761"/>
    </row>
    <row r="21400" spans="1:6" customFormat="1" ht="24.75">
      <c r="A21400" s="514">
        <v>104235</v>
      </c>
      <c r="B21400" s="275" t="s">
        <v>0</v>
      </c>
      <c r="C21400" s="1329" t="s">
        <v>10500</v>
      </c>
      <c r="D21400" s="514" t="s">
        <v>32</v>
      </c>
      <c r="E21400" s="673">
        <v>65.319999999999993</v>
      </c>
      <c r="F21400" s="761"/>
    </row>
    <row r="21401" spans="1:6" customFormat="1" ht="24.75">
      <c r="A21401" s="514">
        <v>104239</v>
      </c>
      <c r="B21401" s="275" t="s">
        <v>0</v>
      </c>
      <c r="C21401" s="1329" t="s">
        <v>10504</v>
      </c>
      <c r="D21401" s="514" t="s">
        <v>32</v>
      </c>
      <c r="E21401" s="673">
        <v>88.96</v>
      </c>
      <c r="F21401" s="761"/>
    </row>
    <row r="21402" spans="1:6" customFormat="1" ht="24.75">
      <c r="A21402" s="514">
        <v>104243</v>
      </c>
      <c r="B21402" s="275" t="s">
        <v>0</v>
      </c>
      <c r="C21402" s="1329" t="s">
        <v>10508</v>
      </c>
      <c r="D21402" s="514" t="s">
        <v>32</v>
      </c>
      <c r="E21402" s="673">
        <v>104.3</v>
      </c>
      <c r="F21402" s="761"/>
    </row>
    <row r="21403" spans="1:6" customFormat="1" ht="24.75">
      <c r="A21403" s="514">
        <v>104247</v>
      </c>
      <c r="B21403" s="275" t="s">
        <v>0</v>
      </c>
      <c r="C21403" s="1329" t="s">
        <v>10512</v>
      </c>
      <c r="D21403" s="514" t="s">
        <v>32</v>
      </c>
      <c r="E21403" s="673">
        <v>111.33</v>
      </c>
      <c r="F21403" s="761"/>
    </row>
    <row r="21404" spans="1:6" customFormat="1" ht="24.75">
      <c r="A21404" s="514">
        <v>87795</v>
      </c>
      <c r="B21404" s="275" t="s">
        <v>0</v>
      </c>
      <c r="C21404" s="1329" t="s">
        <v>10442</v>
      </c>
      <c r="D21404" s="514" t="s">
        <v>32</v>
      </c>
      <c r="E21404" s="673">
        <v>67.650000000000006</v>
      </c>
      <c r="F21404" s="761"/>
    </row>
    <row r="21405" spans="1:6" customFormat="1" ht="24.75">
      <c r="A21405" s="514">
        <v>87800</v>
      </c>
      <c r="B21405" s="275" t="s">
        <v>0</v>
      </c>
      <c r="C21405" s="1329" t="s">
        <v>10445</v>
      </c>
      <c r="D21405" s="514" t="s">
        <v>32</v>
      </c>
      <c r="E21405" s="673">
        <v>92.29</v>
      </c>
      <c r="F21405" s="761"/>
    </row>
    <row r="21406" spans="1:6" customFormat="1" ht="24.75">
      <c r="A21406" s="514">
        <v>87804</v>
      </c>
      <c r="B21406" s="275" t="s">
        <v>0</v>
      </c>
      <c r="C21406" s="1329" t="s">
        <v>10448</v>
      </c>
      <c r="D21406" s="514" t="s">
        <v>32</v>
      </c>
      <c r="E21406" s="673">
        <v>107.63</v>
      </c>
      <c r="F21406" s="761"/>
    </row>
    <row r="21407" spans="1:6" customFormat="1" ht="24.75">
      <c r="A21407" s="514">
        <v>87808</v>
      </c>
      <c r="B21407" s="275" t="s">
        <v>0</v>
      </c>
      <c r="C21407" s="1329" t="s">
        <v>10451</v>
      </c>
      <c r="D21407" s="514" t="s">
        <v>32</v>
      </c>
      <c r="E21407" s="673">
        <v>114.57</v>
      </c>
      <c r="F21407" s="761"/>
    </row>
    <row r="21408" spans="1:6" customFormat="1" ht="24.75">
      <c r="A21408" s="514">
        <v>87778</v>
      </c>
      <c r="B21408" s="275" t="s">
        <v>0</v>
      </c>
      <c r="C21408" s="1329" t="s">
        <v>10431</v>
      </c>
      <c r="D21408" s="514" t="s">
        <v>32</v>
      </c>
      <c r="E21408" s="673">
        <v>83.73</v>
      </c>
      <c r="F21408" s="761"/>
    </row>
    <row r="21409" spans="1:6" customFormat="1" ht="24.75">
      <c r="A21409" s="514">
        <v>87783</v>
      </c>
      <c r="B21409" s="275" t="s">
        <v>0</v>
      </c>
      <c r="C21409" s="1329" t="s">
        <v>10434</v>
      </c>
      <c r="D21409" s="514" t="s">
        <v>32</v>
      </c>
      <c r="E21409" s="673">
        <v>109.52</v>
      </c>
      <c r="F21409" s="761"/>
    </row>
    <row r="21410" spans="1:6" customFormat="1" ht="24.75">
      <c r="A21410" s="514">
        <v>87787</v>
      </c>
      <c r="B21410" s="275" t="s">
        <v>0</v>
      </c>
      <c r="C21410" s="1329" t="s">
        <v>10437</v>
      </c>
      <c r="D21410" s="514" t="s">
        <v>32</v>
      </c>
      <c r="E21410" s="673">
        <v>125.94</v>
      </c>
      <c r="F21410" s="761"/>
    </row>
    <row r="21411" spans="1:6" customFormat="1" ht="24.75">
      <c r="A21411" s="514">
        <v>87791</v>
      </c>
      <c r="B21411" s="275" t="s">
        <v>0</v>
      </c>
      <c r="C21411" s="1329" t="s">
        <v>10439</v>
      </c>
      <c r="D21411" s="514" t="s">
        <v>32</v>
      </c>
      <c r="E21411" s="673">
        <v>138.87</v>
      </c>
      <c r="F21411" s="761"/>
    </row>
    <row r="21412" spans="1:6" customFormat="1" ht="24.75">
      <c r="A21412" s="514">
        <v>87832</v>
      </c>
      <c r="B21412" s="275" t="s">
        <v>0</v>
      </c>
      <c r="C21412" s="1329" t="s">
        <v>10468</v>
      </c>
      <c r="D21412" s="514" t="s">
        <v>32</v>
      </c>
      <c r="E21412" s="673">
        <v>132.6</v>
      </c>
      <c r="F21412" s="761"/>
    </row>
    <row r="21413" spans="1:6" customFormat="1" ht="24.75">
      <c r="A21413" s="514">
        <v>87812</v>
      </c>
      <c r="B21413" s="275" t="s">
        <v>0</v>
      </c>
      <c r="C21413" s="1329" t="s">
        <v>10454</v>
      </c>
      <c r="D21413" s="514" t="s">
        <v>32</v>
      </c>
      <c r="E21413" s="673">
        <v>104.45</v>
      </c>
      <c r="F21413" s="761"/>
    </row>
    <row r="21414" spans="1:6" customFormat="1" ht="24.75">
      <c r="A21414" s="514">
        <v>87816</v>
      </c>
      <c r="B21414" s="275" t="s">
        <v>0</v>
      </c>
      <c r="C21414" s="1329" t="s">
        <v>10457</v>
      </c>
      <c r="D21414" s="514" t="s">
        <v>32</v>
      </c>
      <c r="E21414" s="673">
        <v>129.16</v>
      </c>
      <c r="F21414" s="761"/>
    </row>
    <row r="21415" spans="1:6" customFormat="1" ht="24.75">
      <c r="A21415" s="514">
        <v>87820</v>
      </c>
      <c r="B21415" s="275" t="s">
        <v>0</v>
      </c>
      <c r="C21415" s="1329" t="s">
        <v>10460</v>
      </c>
      <c r="D21415" s="514" t="s">
        <v>32</v>
      </c>
      <c r="E21415" s="673">
        <v>144.5</v>
      </c>
      <c r="F21415" s="761"/>
    </row>
    <row r="21416" spans="1:6" customFormat="1" ht="24.75">
      <c r="A21416" s="514">
        <v>87824</v>
      </c>
      <c r="B21416" s="275" t="s">
        <v>0</v>
      </c>
      <c r="C21416" s="1329" t="s">
        <v>10462</v>
      </c>
      <c r="D21416" s="514" t="s">
        <v>32</v>
      </c>
      <c r="E21416" s="673">
        <v>168.23</v>
      </c>
      <c r="F21416" s="761"/>
    </row>
    <row r="21417" spans="1:6" customFormat="1" ht="24.75">
      <c r="A21417" s="514">
        <v>87828</v>
      </c>
      <c r="B21417" s="275" t="s">
        <v>0</v>
      </c>
      <c r="C21417" s="1329" t="s">
        <v>10465</v>
      </c>
      <c r="D21417" s="514" t="s">
        <v>32</v>
      </c>
      <c r="E21417" s="673">
        <v>105.91</v>
      </c>
      <c r="F21417" s="761"/>
    </row>
    <row r="21418" spans="1:6" customFormat="1" ht="24.75">
      <c r="A21418" s="514">
        <v>104251</v>
      </c>
      <c r="B21418" s="275" t="s">
        <v>0</v>
      </c>
      <c r="C21418" s="1329" t="s">
        <v>14402</v>
      </c>
      <c r="D21418" s="514" t="s">
        <v>32</v>
      </c>
      <c r="E21418" s="673">
        <v>97.67</v>
      </c>
      <c r="F21418" s="761"/>
    </row>
    <row r="21419" spans="1:6" customFormat="1" ht="24.75">
      <c r="A21419" s="514">
        <v>104255</v>
      </c>
      <c r="B21419" s="275" t="s">
        <v>0</v>
      </c>
      <c r="C21419" s="1329" t="s">
        <v>14403</v>
      </c>
      <c r="D21419" s="514" t="s">
        <v>32</v>
      </c>
      <c r="E21419" s="673">
        <v>121.31</v>
      </c>
      <c r="F21419" s="761"/>
    </row>
    <row r="21420" spans="1:6" customFormat="1" ht="24.75">
      <c r="A21420" s="514">
        <v>104259</v>
      </c>
      <c r="B21420" s="275" t="s">
        <v>0</v>
      </c>
      <c r="C21420" s="1329" t="s">
        <v>14404</v>
      </c>
      <c r="D21420" s="514" t="s">
        <v>32</v>
      </c>
      <c r="E21420" s="673">
        <v>136.65</v>
      </c>
      <c r="F21420" s="761"/>
    </row>
    <row r="21421" spans="1:6" customFormat="1" ht="24.75">
      <c r="A21421" s="514">
        <v>104263</v>
      </c>
      <c r="B21421" s="275" t="s">
        <v>0</v>
      </c>
      <c r="C21421" s="1329" t="s">
        <v>14405</v>
      </c>
      <c r="D21421" s="514" t="s">
        <v>32</v>
      </c>
      <c r="E21421" s="673">
        <v>158.54</v>
      </c>
      <c r="F21421" s="761"/>
    </row>
    <row r="21422" spans="1:6" customFormat="1" ht="24.75">
      <c r="A21422" s="514">
        <v>87794</v>
      </c>
      <c r="B21422" s="275" t="s">
        <v>0</v>
      </c>
      <c r="C21422" s="1329" t="s">
        <v>10441</v>
      </c>
      <c r="D21422" s="514" t="s">
        <v>32</v>
      </c>
      <c r="E21422" s="673">
        <v>47.89</v>
      </c>
      <c r="F21422" s="761"/>
    </row>
    <row r="21423" spans="1:6" customFormat="1" ht="24.75">
      <c r="A21423" s="514">
        <v>87799</v>
      </c>
      <c r="B21423" s="275" t="s">
        <v>0</v>
      </c>
      <c r="C21423" s="1329" t="s">
        <v>10444</v>
      </c>
      <c r="D21423" s="514" t="s">
        <v>32</v>
      </c>
      <c r="E21423" s="673">
        <v>66.11</v>
      </c>
      <c r="F21423" s="761"/>
    </row>
    <row r="21424" spans="1:6" customFormat="1" ht="24.75">
      <c r="A21424" s="514">
        <v>87803</v>
      </c>
      <c r="B21424" s="275" t="s">
        <v>0</v>
      </c>
      <c r="C21424" s="1329" t="s">
        <v>10447</v>
      </c>
      <c r="D21424" s="514" t="s">
        <v>32</v>
      </c>
      <c r="E21424" s="673">
        <v>74.040000000000006</v>
      </c>
      <c r="F21424" s="761"/>
    </row>
    <row r="21425" spans="1:6" customFormat="1" ht="24.75">
      <c r="A21425" s="514">
        <v>87807</v>
      </c>
      <c r="B21425" s="275" t="s">
        <v>0</v>
      </c>
      <c r="C21425" s="1329" t="s">
        <v>10450</v>
      </c>
      <c r="D21425" s="514" t="s">
        <v>32</v>
      </c>
      <c r="E21425" s="673">
        <v>80.959999999999994</v>
      </c>
      <c r="F21425" s="761"/>
    </row>
    <row r="21426" spans="1:6" customFormat="1" ht="24.75">
      <c r="A21426" s="514">
        <v>104218</v>
      </c>
      <c r="B21426" s="275" t="s">
        <v>0</v>
      </c>
      <c r="C21426" s="1329" t="s">
        <v>10483</v>
      </c>
      <c r="D21426" s="514" t="s">
        <v>32</v>
      </c>
      <c r="E21426" s="673">
        <v>59.58</v>
      </c>
      <c r="F21426" s="761"/>
    </row>
    <row r="21427" spans="1:6" customFormat="1" ht="24.75">
      <c r="A21427" s="514">
        <v>87777</v>
      </c>
      <c r="B21427" s="275" t="s">
        <v>0</v>
      </c>
      <c r="C21427" s="1329" t="s">
        <v>10430</v>
      </c>
      <c r="D21427" s="514" t="s">
        <v>32</v>
      </c>
      <c r="E21427" s="673">
        <v>63.79</v>
      </c>
      <c r="F21427" s="761"/>
    </row>
    <row r="21428" spans="1:6" customFormat="1" ht="24.75">
      <c r="A21428" s="514">
        <v>104222</v>
      </c>
      <c r="B21428" s="275" t="s">
        <v>0</v>
      </c>
      <c r="C21428" s="1329" t="s">
        <v>10487</v>
      </c>
      <c r="D21428" s="514" t="s">
        <v>32</v>
      </c>
      <c r="E21428" s="673">
        <v>77.12</v>
      </c>
      <c r="F21428" s="761"/>
    </row>
    <row r="21429" spans="1:6" customFormat="1" ht="24.75">
      <c r="A21429" s="514">
        <v>87781</v>
      </c>
      <c r="B21429" s="275" t="s">
        <v>0</v>
      </c>
      <c r="C21429" s="1329" t="s">
        <v>10433</v>
      </c>
      <c r="D21429" s="514" t="s">
        <v>32</v>
      </c>
      <c r="E21429" s="673">
        <v>82.5</v>
      </c>
      <c r="F21429" s="761"/>
    </row>
    <row r="21430" spans="1:6" customFormat="1" ht="24.75">
      <c r="A21430" s="514">
        <v>104226</v>
      </c>
      <c r="B21430" s="275" t="s">
        <v>0</v>
      </c>
      <c r="C21430" s="1329" t="s">
        <v>10491</v>
      </c>
      <c r="D21430" s="514" t="s">
        <v>32</v>
      </c>
      <c r="E21430" s="673">
        <v>85.6</v>
      </c>
      <c r="F21430" s="761"/>
    </row>
    <row r="21431" spans="1:6" customFormat="1" ht="24.75">
      <c r="A21431" s="514">
        <v>87786</v>
      </c>
      <c r="B21431" s="275" t="s">
        <v>0</v>
      </c>
      <c r="C21431" s="1329" t="s">
        <v>10436</v>
      </c>
      <c r="D21431" s="514" t="s">
        <v>32</v>
      </c>
      <c r="E21431" s="673">
        <v>90.98</v>
      </c>
      <c r="F21431" s="761"/>
    </row>
    <row r="21432" spans="1:6" customFormat="1" ht="24.75">
      <c r="A21432" s="514">
        <v>104230</v>
      </c>
      <c r="B21432" s="275" t="s">
        <v>0</v>
      </c>
      <c r="C21432" s="1329" t="s">
        <v>10495</v>
      </c>
      <c r="D21432" s="514" t="s">
        <v>32</v>
      </c>
      <c r="E21432" s="673">
        <v>100.13</v>
      </c>
      <c r="F21432" s="761"/>
    </row>
    <row r="21433" spans="1:6" customFormat="1" ht="24.75">
      <c r="A21433" s="514">
        <v>104234</v>
      </c>
      <c r="B21433" s="275" t="s">
        <v>0</v>
      </c>
      <c r="C21433" s="1329" t="s">
        <v>10499</v>
      </c>
      <c r="D21433" s="514" t="s">
        <v>32</v>
      </c>
      <c r="E21433" s="673">
        <v>45.41</v>
      </c>
      <c r="F21433" s="761"/>
    </row>
    <row r="21434" spans="1:6" customFormat="1" ht="24.75">
      <c r="A21434" s="514">
        <v>104238</v>
      </c>
      <c r="B21434" s="275" t="s">
        <v>0</v>
      </c>
      <c r="C21434" s="1329" t="s">
        <v>10503</v>
      </c>
      <c r="D21434" s="514" t="s">
        <v>32</v>
      </c>
      <c r="E21434" s="673">
        <v>62.45</v>
      </c>
      <c r="F21434" s="761"/>
    </row>
    <row r="21435" spans="1:6" customFormat="1" ht="24.75">
      <c r="A21435" s="514">
        <v>104242</v>
      </c>
      <c r="B21435" s="275" t="s">
        <v>0</v>
      </c>
      <c r="C21435" s="1329" t="s">
        <v>10507</v>
      </c>
      <c r="D21435" s="514" t="s">
        <v>32</v>
      </c>
      <c r="E21435" s="673">
        <v>70.38</v>
      </c>
      <c r="F21435" s="761"/>
    </row>
    <row r="21436" spans="1:6" customFormat="1" ht="24.75">
      <c r="A21436" s="514">
        <v>104246</v>
      </c>
      <c r="B21436" s="275" t="s">
        <v>0</v>
      </c>
      <c r="C21436" s="1329" t="s">
        <v>10511</v>
      </c>
      <c r="D21436" s="514" t="s">
        <v>32</v>
      </c>
      <c r="E21436" s="673">
        <v>76.930000000000007</v>
      </c>
      <c r="F21436" s="761"/>
    </row>
    <row r="21437" spans="1:6" customFormat="1" ht="24.75">
      <c r="A21437" s="514">
        <v>104250</v>
      </c>
      <c r="B21437" s="275" t="s">
        <v>0</v>
      </c>
      <c r="C21437" s="1329" t="s">
        <v>10515</v>
      </c>
      <c r="D21437" s="514" t="s">
        <v>32</v>
      </c>
      <c r="E21437" s="673">
        <v>81.16</v>
      </c>
      <c r="F21437" s="761"/>
    </row>
    <row r="21438" spans="1:6" customFormat="1" ht="24.75">
      <c r="A21438" s="514">
        <v>87811</v>
      </c>
      <c r="B21438" s="275" t="s">
        <v>0</v>
      </c>
      <c r="C21438" s="1329" t="s">
        <v>10453</v>
      </c>
      <c r="D21438" s="514" t="s">
        <v>32</v>
      </c>
      <c r="E21438" s="673">
        <v>88.7</v>
      </c>
      <c r="F21438" s="761"/>
    </row>
    <row r="21439" spans="1:6" customFormat="1" ht="24.75">
      <c r="A21439" s="514">
        <v>104254</v>
      </c>
      <c r="B21439" s="275" t="s">
        <v>0</v>
      </c>
      <c r="C21439" s="1329" t="s">
        <v>10518</v>
      </c>
      <c r="D21439" s="514" t="s">
        <v>32</v>
      </c>
      <c r="E21439" s="673">
        <v>98.18</v>
      </c>
      <c r="F21439" s="761"/>
    </row>
    <row r="21440" spans="1:6" customFormat="1" ht="24.75">
      <c r="A21440" s="514">
        <v>87815</v>
      </c>
      <c r="B21440" s="275" t="s">
        <v>0</v>
      </c>
      <c r="C21440" s="1329" t="s">
        <v>10456</v>
      </c>
      <c r="D21440" s="514" t="s">
        <v>32</v>
      </c>
      <c r="E21440" s="673">
        <v>106.91</v>
      </c>
      <c r="F21440" s="761"/>
    </row>
    <row r="21441" spans="1:6" customFormat="1" ht="24.75">
      <c r="A21441" s="514">
        <v>104258</v>
      </c>
      <c r="B21441" s="275" t="s">
        <v>0</v>
      </c>
      <c r="C21441" s="1329" t="s">
        <v>10521</v>
      </c>
      <c r="D21441" s="514" t="s">
        <v>32</v>
      </c>
      <c r="E21441" s="673">
        <v>106.11</v>
      </c>
      <c r="F21441" s="761"/>
    </row>
    <row r="21442" spans="1:6" customFormat="1" ht="24.75">
      <c r="A21442" s="514">
        <v>87819</v>
      </c>
      <c r="B21442" s="275" t="s">
        <v>0</v>
      </c>
      <c r="C21442" s="1329" t="s">
        <v>10459</v>
      </c>
      <c r="D21442" s="514" t="s">
        <v>32</v>
      </c>
      <c r="E21442" s="673">
        <v>114.84</v>
      </c>
      <c r="F21442" s="761"/>
    </row>
    <row r="21443" spans="1:6" customFormat="1" ht="24.75">
      <c r="A21443" s="514">
        <v>104262</v>
      </c>
      <c r="B21443" s="275" t="s">
        <v>0</v>
      </c>
      <c r="C21443" s="1329" t="s">
        <v>10524</v>
      </c>
      <c r="D21443" s="514" t="s">
        <v>32</v>
      </c>
      <c r="E21443" s="673">
        <v>135.81</v>
      </c>
      <c r="F21443" s="761"/>
    </row>
    <row r="21444" spans="1:6" customFormat="1" ht="24.75">
      <c r="A21444" s="514">
        <v>87823</v>
      </c>
      <c r="B21444" s="275" t="s">
        <v>0</v>
      </c>
      <c r="C21444" s="1329" t="s">
        <v>14391</v>
      </c>
      <c r="D21444" s="514" t="s">
        <v>32</v>
      </c>
      <c r="E21444" s="673">
        <v>147.72</v>
      </c>
      <c r="F21444" s="761"/>
    </row>
    <row r="21445" spans="1:6" customFormat="1" ht="24.75">
      <c r="A21445" s="514">
        <v>87827</v>
      </c>
      <c r="B21445" s="275" t="s">
        <v>0</v>
      </c>
      <c r="C21445" s="1329" t="s">
        <v>10464</v>
      </c>
      <c r="D21445" s="514" t="s">
        <v>32</v>
      </c>
      <c r="E21445" s="673">
        <v>84.29</v>
      </c>
      <c r="F21445" s="761"/>
    </row>
    <row r="21446" spans="1:6" customFormat="1" ht="24.75">
      <c r="A21446" s="514">
        <v>87831</v>
      </c>
      <c r="B21446" s="275" t="s">
        <v>0</v>
      </c>
      <c r="C21446" s="1329" t="s">
        <v>10467</v>
      </c>
      <c r="D21446" s="514" t="s">
        <v>32</v>
      </c>
      <c r="E21446" s="673">
        <v>102.74</v>
      </c>
      <c r="F21446" s="761"/>
    </row>
    <row r="21447" spans="1:6" customFormat="1" ht="24.75">
      <c r="A21447" s="514">
        <v>104220</v>
      </c>
      <c r="B21447" s="275" t="s">
        <v>0</v>
      </c>
      <c r="C21447" s="1329" t="s">
        <v>10485</v>
      </c>
      <c r="D21447" s="514" t="s">
        <v>32</v>
      </c>
      <c r="E21447" s="673">
        <v>59.79</v>
      </c>
      <c r="F21447" s="761"/>
    </row>
    <row r="21448" spans="1:6" customFormat="1" ht="24.75">
      <c r="A21448" s="514">
        <v>104203</v>
      </c>
      <c r="B21448" s="275" t="s">
        <v>0</v>
      </c>
      <c r="C21448" s="1329" t="s">
        <v>10469</v>
      </c>
      <c r="D21448" s="514" t="s">
        <v>32</v>
      </c>
      <c r="E21448" s="673">
        <v>64.17</v>
      </c>
      <c r="F21448" s="761"/>
    </row>
    <row r="21449" spans="1:6" customFormat="1" ht="24.75">
      <c r="A21449" s="514">
        <v>104224</v>
      </c>
      <c r="B21449" s="275" t="s">
        <v>0</v>
      </c>
      <c r="C21449" s="1329" t="s">
        <v>10489</v>
      </c>
      <c r="D21449" s="514" t="s">
        <v>32</v>
      </c>
      <c r="E21449" s="673">
        <v>77.37</v>
      </c>
      <c r="F21449" s="761"/>
    </row>
    <row r="21450" spans="1:6" customFormat="1" ht="24.75">
      <c r="A21450" s="514">
        <v>104204</v>
      </c>
      <c r="B21450" s="275" t="s">
        <v>0</v>
      </c>
      <c r="C21450" s="1329" t="s">
        <v>10470</v>
      </c>
      <c r="D21450" s="514" t="s">
        <v>32</v>
      </c>
      <c r="E21450" s="673">
        <v>83.08</v>
      </c>
      <c r="F21450" s="761"/>
    </row>
    <row r="21451" spans="1:6" customFormat="1" ht="24.75">
      <c r="A21451" s="514">
        <v>104228</v>
      </c>
      <c r="B21451" s="275" t="s">
        <v>0</v>
      </c>
      <c r="C21451" s="1329" t="s">
        <v>10493</v>
      </c>
      <c r="D21451" s="514" t="s">
        <v>32</v>
      </c>
      <c r="E21451" s="673">
        <v>85.35</v>
      </c>
      <c r="F21451" s="761"/>
    </row>
    <row r="21452" spans="1:6" customFormat="1" ht="24.75">
      <c r="A21452" s="514">
        <v>104205</v>
      </c>
      <c r="B21452" s="275" t="s">
        <v>0</v>
      </c>
      <c r="C21452" s="1329" t="s">
        <v>10471</v>
      </c>
      <c r="D21452" s="514" t="s">
        <v>32</v>
      </c>
      <c r="E21452" s="673">
        <v>91.06</v>
      </c>
      <c r="F21452" s="761"/>
    </row>
    <row r="21453" spans="1:6" customFormat="1" ht="24.75">
      <c r="A21453" s="514">
        <v>104232</v>
      </c>
      <c r="B21453" s="275" t="s">
        <v>0</v>
      </c>
      <c r="C21453" s="1329" t="s">
        <v>10497</v>
      </c>
      <c r="D21453" s="514" t="s">
        <v>32</v>
      </c>
      <c r="E21453" s="673">
        <v>94.33</v>
      </c>
      <c r="F21453" s="761"/>
    </row>
    <row r="21454" spans="1:6" customFormat="1" ht="24.75">
      <c r="A21454" s="514">
        <v>104206</v>
      </c>
      <c r="B21454" s="275" t="s">
        <v>0</v>
      </c>
      <c r="C21454" s="1329" t="s">
        <v>10472</v>
      </c>
      <c r="D21454" s="514" t="s">
        <v>32</v>
      </c>
      <c r="E21454" s="673">
        <v>100.61</v>
      </c>
      <c r="F21454" s="761"/>
    </row>
    <row r="21455" spans="1:6" customFormat="1" ht="24.75">
      <c r="A21455" s="514">
        <v>104236</v>
      </c>
      <c r="B21455" s="275" t="s">
        <v>0</v>
      </c>
      <c r="C21455" s="1329" t="s">
        <v>10501</v>
      </c>
      <c r="D21455" s="514" t="s">
        <v>32</v>
      </c>
      <c r="E21455" s="673">
        <v>44.97</v>
      </c>
      <c r="F21455" s="761"/>
    </row>
    <row r="21456" spans="1:6" customFormat="1" ht="24.75">
      <c r="A21456" s="514">
        <v>104207</v>
      </c>
      <c r="B21456" s="275" t="s">
        <v>0</v>
      </c>
      <c r="C21456" s="1329" t="s">
        <v>10473</v>
      </c>
      <c r="D21456" s="514" t="s">
        <v>32</v>
      </c>
      <c r="E21456" s="673">
        <v>47.69</v>
      </c>
      <c r="F21456" s="761"/>
    </row>
    <row r="21457" spans="1:6" customFormat="1" ht="24.75">
      <c r="A21457" s="514">
        <v>104240</v>
      </c>
      <c r="B21457" s="275" t="s">
        <v>0</v>
      </c>
      <c r="C21457" s="1329" t="s">
        <v>10505</v>
      </c>
      <c r="D21457" s="514" t="s">
        <v>32</v>
      </c>
      <c r="E21457" s="673">
        <v>62.15</v>
      </c>
      <c r="F21457" s="761"/>
    </row>
    <row r="21458" spans="1:6" customFormat="1" ht="24.75">
      <c r="A21458" s="514">
        <v>104208</v>
      </c>
      <c r="B21458" s="275" t="s">
        <v>0</v>
      </c>
      <c r="C21458" s="1329" t="s">
        <v>10474</v>
      </c>
      <c r="D21458" s="514" t="s">
        <v>32</v>
      </c>
      <c r="E21458" s="673">
        <v>66.040000000000006</v>
      </c>
      <c r="F21458" s="761"/>
    </row>
    <row r="21459" spans="1:6" customFormat="1" ht="24.75">
      <c r="A21459" s="514">
        <v>104244</v>
      </c>
      <c r="B21459" s="275" t="s">
        <v>0</v>
      </c>
      <c r="C21459" s="1329" t="s">
        <v>10509</v>
      </c>
      <c r="D21459" s="514" t="s">
        <v>32</v>
      </c>
      <c r="E21459" s="673">
        <v>69.66</v>
      </c>
      <c r="F21459" s="761"/>
    </row>
    <row r="21460" spans="1:6" customFormat="1" ht="24.75">
      <c r="A21460" s="514">
        <v>104209</v>
      </c>
      <c r="B21460" s="275" t="s">
        <v>0</v>
      </c>
      <c r="C21460" s="1329" t="s">
        <v>10475</v>
      </c>
      <c r="D21460" s="514" t="s">
        <v>32</v>
      </c>
      <c r="E21460" s="673">
        <v>73.540000000000006</v>
      </c>
      <c r="F21460" s="761"/>
    </row>
    <row r="21461" spans="1:6" customFormat="1" ht="24.75">
      <c r="A21461" s="514">
        <v>104248</v>
      </c>
      <c r="B21461" s="275" t="s">
        <v>0</v>
      </c>
      <c r="C21461" s="1329" t="s">
        <v>10513</v>
      </c>
      <c r="D21461" s="514" t="s">
        <v>32</v>
      </c>
      <c r="E21461" s="673">
        <v>72.64</v>
      </c>
      <c r="F21461" s="761"/>
    </row>
    <row r="21462" spans="1:6" customFormat="1" ht="24.75">
      <c r="A21462" s="514">
        <v>104210</v>
      </c>
      <c r="B21462" s="275" t="s">
        <v>0</v>
      </c>
      <c r="C21462" s="1329" t="s">
        <v>10476</v>
      </c>
      <c r="D21462" s="514" t="s">
        <v>32</v>
      </c>
      <c r="E21462" s="673">
        <v>76.42</v>
      </c>
      <c r="F21462" s="761"/>
    </row>
    <row r="21463" spans="1:6" customFormat="1" ht="24.75">
      <c r="A21463" s="514">
        <v>104252</v>
      </c>
      <c r="B21463" s="275" t="s">
        <v>0</v>
      </c>
      <c r="C21463" s="1329" t="s">
        <v>10516</v>
      </c>
      <c r="D21463" s="514" t="s">
        <v>32</v>
      </c>
      <c r="E21463" s="673">
        <v>83.14</v>
      </c>
      <c r="F21463" s="761"/>
    </row>
    <row r="21464" spans="1:6" customFormat="1" ht="24.75">
      <c r="A21464" s="514">
        <v>104211</v>
      </c>
      <c r="B21464" s="275" t="s">
        <v>0</v>
      </c>
      <c r="C21464" s="1329" t="s">
        <v>10477</v>
      </c>
      <c r="D21464" s="514" t="s">
        <v>32</v>
      </c>
      <c r="E21464" s="673">
        <v>91.05</v>
      </c>
      <c r="F21464" s="761"/>
    </row>
    <row r="21465" spans="1:6" ht="24.75">
      <c r="A21465" s="514">
        <v>104212</v>
      </c>
      <c r="B21465" s="275" t="s">
        <v>0</v>
      </c>
      <c r="C21465" s="1329" t="s">
        <v>10478</v>
      </c>
      <c r="D21465" s="514" t="s">
        <v>32</v>
      </c>
      <c r="E21465" s="673">
        <v>109.48</v>
      </c>
      <c r="F21465" s="394"/>
    </row>
    <row r="21466" spans="1:6" ht="24.75">
      <c r="A21466" s="514">
        <v>104213</v>
      </c>
      <c r="B21466" s="275" t="s">
        <v>0</v>
      </c>
      <c r="C21466" s="1329" t="s">
        <v>10479</v>
      </c>
      <c r="D21466" s="514" t="s">
        <v>32</v>
      </c>
      <c r="E21466" s="673">
        <v>116.98</v>
      </c>
      <c r="F21466" s="394"/>
    </row>
    <row r="21467" spans="1:6" ht="24.75">
      <c r="A21467" s="514">
        <v>104214</v>
      </c>
      <c r="B21467" s="275" t="s">
        <v>0</v>
      </c>
      <c r="C21467" s="1329" t="s">
        <v>10480</v>
      </c>
      <c r="D21467" s="514" t="s">
        <v>32</v>
      </c>
      <c r="E21467" s="673">
        <v>139.44</v>
      </c>
      <c r="F21467" s="394"/>
    </row>
    <row r="21468" spans="1:6" ht="24.75">
      <c r="A21468" s="514">
        <v>104215</v>
      </c>
      <c r="B21468" s="275" t="s">
        <v>0</v>
      </c>
      <c r="C21468" s="1329" t="s">
        <v>25639</v>
      </c>
      <c r="D21468" s="514" t="s">
        <v>32</v>
      </c>
      <c r="E21468" s="673">
        <v>85.46</v>
      </c>
      <c r="F21468" s="394"/>
    </row>
    <row r="21469" spans="1:6" ht="24.75">
      <c r="A21469" s="514">
        <v>104216</v>
      </c>
      <c r="B21469" s="275" t="s">
        <v>0</v>
      </c>
      <c r="C21469" s="1329" t="s">
        <v>10481</v>
      </c>
      <c r="D21469" s="514" t="s">
        <v>32</v>
      </c>
      <c r="E21469" s="673">
        <v>103.76</v>
      </c>
      <c r="F21469" s="394"/>
    </row>
    <row r="21470" spans="1:6" ht="24.75">
      <c r="A21470" s="514">
        <v>104217</v>
      </c>
      <c r="B21470" s="275" t="s">
        <v>0</v>
      </c>
      <c r="C21470" s="1329" t="s">
        <v>10482</v>
      </c>
      <c r="D21470" s="514" t="s">
        <v>32</v>
      </c>
      <c r="E21470" s="673">
        <v>56.12</v>
      </c>
      <c r="F21470" s="394"/>
    </row>
    <row r="21471" spans="1:6" ht="24.75">
      <c r="A21471" s="514">
        <v>104221</v>
      </c>
      <c r="B21471" s="275" t="s">
        <v>0</v>
      </c>
      <c r="C21471" s="1329" t="s">
        <v>10486</v>
      </c>
      <c r="D21471" s="514" t="s">
        <v>32</v>
      </c>
      <c r="E21471" s="673">
        <v>72.489999999999995</v>
      </c>
      <c r="F21471" s="394"/>
    </row>
    <row r="21472" spans="1:6" ht="24.75">
      <c r="A21472" s="514">
        <v>104225</v>
      </c>
      <c r="B21472" s="275" t="s">
        <v>0</v>
      </c>
      <c r="C21472" s="1329" t="s">
        <v>10490</v>
      </c>
      <c r="D21472" s="514" t="s">
        <v>32</v>
      </c>
      <c r="E21472" s="673">
        <v>79.8</v>
      </c>
      <c r="F21472" s="394"/>
    </row>
    <row r="21473" spans="1:6" ht="24.75">
      <c r="A21473" s="514">
        <v>104229</v>
      </c>
      <c r="B21473" s="275" t="s">
        <v>0</v>
      </c>
      <c r="C21473" s="1329" t="s">
        <v>10494</v>
      </c>
      <c r="D21473" s="514" t="s">
        <v>32</v>
      </c>
      <c r="E21473" s="673">
        <v>93.75</v>
      </c>
      <c r="F21473" s="394"/>
    </row>
    <row r="21474" spans="1:6" ht="24.75">
      <c r="A21474" s="514">
        <v>104233</v>
      </c>
      <c r="B21474" s="275" t="s">
        <v>0</v>
      </c>
      <c r="C21474" s="1329" t="s">
        <v>10498</v>
      </c>
      <c r="D21474" s="514" t="s">
        <v>32</v>
      </c>
      <c r="E21474" s="673">
        <v>42.19</v>
      </c>
      <c r="F21474" s="394"/>
    </row>
    <row r="21475" spans="1:6" ht="24.75">
      <c r="A21475" s="514">
        <v>104237</v>
      </c>
      <c r="B21475" s="275" t="s">
        <v>0</v>
      </c>
      <c r="C21475" s="1329" t="s">
        <v>10502</v>
      </c>
      <c r="D21475" s="514" t="s">
        <v>32</v>
      </c>
      <c r="E21475" s="673">
        <v>58.13</v>
      </c>
      <c r="F21475" s="394"/>
    </row>
    <row r="21476" spans="1:6" ht="24.75">
      <c r="A21476" s="514">
        <v>104241</v>
      </c>
      <c r="B21476" s="275" t="s">
        <v>0</v>
      </c>
      <c r="C21476" s="1329" t="s">
        <v>10506</v>
      </c>
      <c r="D21476" s="514" t="s">
        <v>32</v>
      </c>
      <c r="E21476" s="673">
        <v>64.959999999999994</v>
      </c>
      <c r="F21476" s="394"/>
    </row>
    <row r="21477" spans="1:6" ht="24.75">
      <c r="A21477" s="514">
        <v>104245</v>
      </c>
      <c r="B21477" s="275" t="s">
        <v>0</v>
      </c>
      <c r="C21477" s="1329" t="s">
        <v>10510</v>
      </c>
      <c r="D21477" s="514" t="s">
        <v>32</v>
      </c>
      <c r="E21477" s="673">
        <v>70.959999999999994</v>
      </c>
      <c r="F21477" s="394"/>
    </row>
    <row r="21478" spans="1:6" ht="24.75">
      <c r="A21478" s="514">
        <v>104249</v>
      </c>
      <c r="B21478" s="275" t="s">
        <v>0</v>
      </c>
      <c r="C21478" s="1329" t="s">
        <v>10514</v>
      </c>
      <c r="D21478" s="514" t="s">
        <v>32</v>
      </c>
      <c r="E21478" s="673">
        <v>77.94</v>
      </c>
      <c r="F21478" s="394"/>
    </row>
    <row r="21479" spans="1:6" ht="24.75">
      <c r="A21479" s="514">
        <v>104253</v>
      </c>
      <c r="B21479" s="275" t="s">
        <v>0</v>
      </c>
      <c r="C21479" s="1329" t="s">
        <v>10517</v>
      </c>
      <c r="D21479" s="514" t="s">
        <v>32</v>
      </c>
      <c r="E21479" s="673">
        <v>93.86</v>
      </c>
      <c r="F21479" s="394"/>
    </row>
    <row r="21480" spans="1:6" ht="24.75">
      <c r="A21480" s="514">
        <v>104256</v>
      </c>
      <c r="B21480" s="275" t="s">
        <v>0</v>
      </c>
      <c r="C21480" s="1329" t="s">
        <v>10519</v>
      </c>
      <c r="D21480" s="514" t="s">
        <v>32</v>
      </c>
      <c r="E21480" s="673">
        <v>100.32</v>
      </c>
      <c r="F21480" s="394"/>
    </row>
    <row r="21481" spans="1:6" ht="24.75">
      <c r="A21481" s="514">
        <v>104260</v>
      </c>
      <c r="B21481" s="275" t="s">
        <v>0</v>
      </c>
      <c r="C21481" s="1329" t="s">
        <v>10522</v>
      </c>
      <c r="D21481" s="514" t="s">
        <v>32</v>
      </c>
      <c r="E21481" s="673">
        <v>107.82</v>
      </c>
      <c r="F21481" s="394"/>
    </row>
    <row r="21482" spans="1:6" ht="24.75">
      <c r="A21482" s="514">
        <v>104264</v>
      </c>
      <c r="B21482" s="275" t="s">
        <v>0</v>
      </c>
      <c r="C21482" s="1329" t="s">
        <v>10525</v>
      </c>
      <c r="D21482" s="514" t="s">
        <v>32</v>
      </c>
      <c r="E21482" s="673">
        <v>128.13999999999999</v>
      </c>
      <c r="F21482" s="394"/>
    </row>
    <row r="21483" spans="1:6" ht="24.75">
      <c r="A21483" s="514">
        <v>87792</v>
      </c>
      <c r="B21483" s="275" t="s">
        <v>0</v>
      </c>
      <c r="C21483" s="1329" t="s">
        <v>10440</v>
      </c>
      <c r="D21483" s="514" t="s">
        <v>32</v>
      </c>
      <c r="E21483" s="673">
        <v>44.67</v>
      </c>
      <c r="F21483" s="394"/>
    </row>
    <row r="21484" spans="1:6" ht="24.75">
      <c r="A21484" s="514">
        <v>87797</v>
      </c>
      <c r="B21484" s="275" t="s">
        <v>0</v>
      </c>
      <c r="C21484" s="1329" t="s">
        <v>10443</v>
      </c>
      <c r="D21484" s="514" t="s">
        <v>32</v>
      </c>
      <c r="E21484" s="673">
        <v>61.79</v>
      </c>
      <c r="F21484" s="394"/>
    </row>
    <row r="21485" spans="1:6" ht="24.75">
      <c r="A21485" s="514">
        <v>87801</v>
      </c>
      <c r="B21485" s="275" t="s">
        <v>0</v>
      </c>
      <c r="C21485" s="1329" t="s">
        <v>10446</v>
      </c>
      <c r="D21485" s="514" t="s">
        <v>32</v>
      </c>
      <c r="E21485" s="673">
        <v>68.62</v>
      </c>
      <c r="F21485" s="394"/>
    </row>
    <row r="21486" spans="1:6" ht="24.75">
      <c r="A21486" s="514">
        <v>87805</v>
      </c>
      <c r="B21486" s="275" t="s">
        <v>0</v>
      </c>
      <c r="C21486" s="1329" t="s">
        <v>10449</v>
      </c>
      <c r="D21486" s="514" t="s">
        <v>32</v>
      </c>
      <c r="E21486" s="673">
        <v>74.989999999999995</v>
      </c>
      <c r="F21486" s="394"/>
    </row>
    <row r="21487" spans="1:6" ht="24.75">
      <c r="A21487" s="514">
        <v>87775</v>
      </c>
      <c r="B21487" s="275" t="s">
        <v>0</v>
      </c>
      <c r="C21487" s="1329" t="s">
        <v>10429</v>
      </c>
      <c r="D21487" s="514" t="s">
        <v>32</v>
      </c>
      <c r="E21487" s="673">
        <v>60.33</v>
      </c>
      <c r="F21487" s="394"/>
    </row>
    <row r="21488" spans="1:6" ht="24.75">
      <c r="A21488" s="514">
        <v>87779</v>
      </c>
      <c r="B21488" s="275" t="s">
        <v>0</v>
      </c>
      <c r="C21488" s="1329" t="s">
        <v>10432</v>
      </c>
      <c r="D21488" s="514" t="s">
        <v>32</v>
      </c>
      <c r="E21488" s="673">
        <v>77.87</v>
      </c>
      <c r="F21488" s="394"/>
    </row>
    <row r="21489" spans="1:6" ht="24.75">
      <c r="A21489" s="514">
        <v>87784</v>
      </c>
      <c r="B21489" s="275" t="s">
        <v>0</v>
      </c>
      <c r="C21489" s="1329" t="s">
        <v>10435</v>
      </c>
      <c r="D21489" s="514" t="s">
        <v>32</v>
      </c>
      <c r="E21489" s="673">
        <v>85.18</v>
      </c>
      <c r="F21489" s="394"/>
    </row>
    <row r="21490" spans="1:6" ht="24.75">
      <c r="A21490" s="514">
        <v>87788</v>
      </c>
      <c r="B21490" s="275" t="s">
        <v>0</v>
      </c>
      <c r="C21490" s="1329" t="s">
        <v>10438</v>
      </c>
      <c r="D21490" s="514" t="s">
        <v>32</v>
      </c>
      <c r="E21490" s="673">
        <v>100.43</v>
      </c>
      <c r="F21490" s="394"/>
    </row>
    <row r="21491" spans="1:6" ht="24.75">
      <c r="A21491" s="514">
        <v>87809</v>
      </c>
      <c r="B21491" s="275" t="s">
        <v>0</v>
      </c>
      <c r="C21491" s="1329" t="s">
        <v>10452</v>
      </c>
      <c r="D21491" s="514" t="s">
        <v>32</v>
      </c>
      <c r="E21491" s="673">
        <v>85.48</v>
      </c>
      <c r="F21491" s="394"/>
    </row>
    <row r="21492" spans="1:6" ht="24.75">
      <c r="A21492" s="514">
        <v>87813</v>
      </c>
      <c r="B21492" s="275" t="s">
        <v>0</v>
      </c>
      <c r="C21492" s="1329" t="s">
        <v>10455</v>
      </c>
      <c r="D21492" s="514" t="s">
        <v>32</v>
      </c>
      <c r="E21492" s="673">
        <v>102.59</v>
      </c>
      <c r="F21492" s="394"/>
    </row>
    <row r="21493" spans="1:6" ht="24.75">
      <c r="A21493" s="514">
        <v>104257</v>
      </c>
      <c r="B21493" s="275" t="s">
        <v>0</v>
      </c>
      <c r="C21493" s="1329" t="s">
        <v>10520</v>
      </c>
      <c r="D21493" s="514" t="s">
        <v>32</v>
      </c>
      <c r="E21493" s="673">
        <v>100.69</v>
      </c>
      <c r="F21493" s="394"/>
    </row>
    <row r="21494" spans="1:6" ht="24.75">
      <c r="A21494" s="514">
        <v>87817</v>
      </c>
      <c r="B21494" s="275" t="s">
        <v>0</v>
      </c>
      <c r="C21494" s="1329" t="s">
        <v>10458</v>
      </c>
      <c r="D21494" s="514" t="s">
        <v>32</v>
      </c>
      <c r="E21494" s="673">
        <v>109.42</v>
      </c>
      <c r="F21494" s="394"/>
    </row>
    <row r="21495" spans="1:6" ht="24.75">
      <c r="A21495" s="514">
        <v>104261</v>
      </c>
      <c r="B21495" s="275" t="s">
        <v>0</v>
      </c>
      <c r="C21495" s="1329" t="s">
        <v>10523</v>
      </c>
      <c r="D21495" s="514" t="s">
        <v>32</v>
      </c>
      <c r="E21495" s="673">
        <v>129.84</v>
      </c>
      <c r="F21495" s="394"/>
    </row>
    <row r="21496" spans="1:6" ht="24.75">
      <c r="A21496" s="514">
        <v>87821</v>
      </c>
      <c r="B21496" s="275" t="s">
        <v>0</v>
      </c>
      <c r="C21496" s="1329" t="s">
        <v>10461</v>
      </c>
      <c r="D21496" s="514" t="s">
        <v>32</v>
      </c>
      <c r="E21496" s="673">
        <v>141.75</v>
      </c>
      <c r="F21496" s="394"/>
    </row>
    <row r="21497" spans="1:6" ht="24.75">
      <c r="A21497" s="514">
        <v>87825</v>
      </c>
      <c r="B21497" s="275" t="s">
        <v>0</v>
      </c>
      <c r="C21497" s="1329" t="s">
        <v>10463</v>
      </c>
      <c r="D21497" s="514" t="s">
        <v>32</v>
      </c>
      <c r="E21497" s="673">
        <v>80.34</v>
      </c>
      <c r="F21497" s="394"/>
    </row>
    <row r="21498" spans="1:6" ht="24.75">
      <c r="A21498" s="514">
        <v>87829</v>
      </c>
      <c r="B21498" s="275" t="s">
        <v>0</v>
      </c>
      <c r="C21498" s="1329" t="s">
        <v>10466</v>
      </c>
      <c r="D21498" s="514" t="s">
        <v>32</v>
      </c>
      <c r="E21498" s="673">
        <v>97.45</v>
      </c>
      <c r="F21498" s="394"/>
    </row>
    <row r="21499" spans="1:6" ht="24.75">
      <c r="A21499" s="514">
        <v>87557</v>
      </c>
      <c r="B21499" s="275" t="s">
        <v>0</v>
      </c>
      <c r="C21499" s="1329" t="s">
        <v>14389</v>
      </c>
      <c r="D21499" s="514" t="s">
        <v>32</v>
      </c>
      <c r="E21499" s="673">
        <v>39.869999999999997</v>
      </c>
      <c r="F21499" s="394"/>
    </row>
    <row r="21500" spans="1:6" ht="24.75">
      <c r="A21500" s="514">
        <v>87539</v>
      </c>
      <c r="B21500" s="275" t="s">
        <v>0</v>
      </c>
      <c r="C21500" s="1329" t="s">
        <v>14379</v>
      </c>
      <c r="D21500" s="514" t="s">
        <v>32</v>
      </c>
      <c r="E21500" s="673">
        <v>59.93</v>
      </c>
      <c r="F21500" s="394"/>
    </row>
    <row r="21501" spans="1:6" ht="24.75">
      <c r="A21501" s="514">
        <v>104972</v>
      </c>
      <c r="B21501" s="275" t="s">
        <v>0</v>
      </c>
      <c r="C21501" s="1329" t="s">
        <v>14427</v>
      </c>
      <c r="D21501" s="514" t="s">
        <v>32</v>
      </c>
      <c r="E21501" s="673">
        <v>38.21</v>
      </c>
      <c r="F21501" s="394"/>
    </row>
    <row r="21502" spans="1:6" ht="24.75">
      <c r="A21502" s="514">
        <v>104954</v>
      </c>
      <c r="B21502" s="275" t="s">
        <v>0</v>
      </c>
      <c r="C21502" s="1329" t="s">
        <v>14409</v>
      </c>
      <c r="D21502" s="514" t="s">
        <v>32</v>
      </c>
      <c r="E21502" s="673">
        <v>53.1</v>
      </c>
      <c r="F21502" s="394"/>
    </row>
    <row r="21503" spans="1:6" ht="24.75">
      <c r="A21503" s="514">
        <v>104976</v>
      </c>
      <c r="B21503" s="275" t="s">
        <v>0</v>
      </c>
      <c r="C21503" s="1329" t="s">
        <v>14431</v>
      </c>
      <c r="D21503" s="514" t="s">
        <v>32</v>
      </c>
      <c r="E21503" s="673">
        <v>33.840000000000003</v>
      </c>
      <c r="F21503" s="394"/>
    </row>
    <row r="21504" spans="1:6" ht="24.75">
      <c r="A21504" s="514">
        <v>104966</v>
      </c>
      <c r="B21504" s="275" t="s">
        <v>0</v>
      </c>
      <c r="C21504" s="1329" t="s">
        <v>14421</v>
      </c>
      <c r="D21504" s="514" t="s">
        <v>32</v>
      </c>
      <c r="E21504" s="673">
        <v>48.73</v>
      </c>
      <c r="F21504" s="394"/>
    </row>
    <row r="21505" spans="1:6" ht="24.75">
      <c r="A21505" s="514">
        <v>104968</v>
      </c>
      <c r="B21505" s="275" t="s">
        <v>0</v>
      </c>
      <c r="C21505" s="1329" t="s">
        <v>14423</v>
      </c>
      <c r="D21505" s="514" t="s">
        <v>32</v>
      </c>
      <c r="E21505" s="673">
        <v>45.54</v>
      </c>
      <c r="F21505" s="394"/>
    </row>
    <row r="21506" spans="1:6" ht="24.75">
      <c r="A21506" s="514">
        <v>104962</v>
      </c>
      <c r="B21506" s="275" t="s">
        <v>0</v>
      </c>
      <c r="C21506" s="1329" t="s">
        <v>14417</v>
      </c>
      <c r="D21506" s="514" t="s">
        <v>32</v>
      </c>
      <c r="E21506" s="673">
        <v>60.43</v>
      </c>
      <c r="F21506" s="394"/>
    </row>
    <row r="21507" spans="1:6" ht="24.75">
      <c r="A21507" s="514">
        <v>87550</v>
      </c>
      <c r="B21507" s="275" t="s">
        <v>0</v>
      </c>
      <c r="C21507" s="1329" t="s">
        <v>14386</v>
      </c>
      <c r="D21507" s="514" t="s">
        <v>32</v>
      </c>
      <c r="E21507" s="673">
        <v>30.11</v>
      </c>
      <c r="F21507" s="394"/>
    </row>
    <row r="21508" spans="1:6" ht="24.75">
      <c r="A21508" s="514">
        <v>87532</v>
      </c>
      <c r="B21508" s="275" t="s">
        <v>0</v>
      </c>
      <c r="C21508" s="1329" t="s">
        <v>14376</v>
      </c>
      <c r="D21508" s="514" t="s">
        <v>32</v>
      </c>
      <c r="E21508" s="673">
        <v>42.81</v>
      </c>
      <c r="F21508" s="394"/>
    </row>
    <row r="21509" spans="1:6" ht="24.75">
      <c r="A21509" s="514">
        <v>87554</v>
      </c>
      <c r="B21509" s="275" t="s">
        <v>0</v>
      </c>
      <c r="C21509" s="1329" t="s">
        <v>14388</v>
      </c>
      <c r="D21509" s="514" t="s">
        <v>32</v>
      </c>
      <c r="E21509" s="673">
        <v>27.29</v>
      </c>
      <c r="F21509" s="394"/>
    </row>
    <row r="21510" spans="1:6" ht="24.75">
      <c r="A21510" s="514">
        <v>87536</v>
      </c>
      <c r="B21510" s="275" t="s">
        <v>0</v>
      </c>
      <c r="C21510" s="1329" t="s">
        <v>14378</v>
      </c>
      <c r="D21510" s="514" t="s">
        <v>32</v>
      </c>
      <c r="E21510" s="673">
        <v>40</v>
      </c>
      <c r="F21510" s="394"/>
    </row>
    <row r="21511" spans="1:6" ht="24.75">
      <c r="A21511" s="514">
        <v>87528</v>
      </c>
      <c r="B21511" s="275" t="s">
        <v>0</v>
      </c>
      <c r="C21511" s="1329" t="s">
        <v>14372</v>
      </c>
      <c r="D21511" s="514" t="s">
        <v>32</v>
      </c>
      <c r="E21511" s="673">
        <v>47.54</v>
      </c>
      <c r="F21511" s="394"/>
    </row>
    <row r="21512" spans="1:6" ht="24.75">
      <c r="A21512" s="514">
        <v>87546</v>
      </c>
      <c r="B21512" s="275" t="s">
        <v>0</v>
      </c>
      <c r="C21512" s="1329" t="s">
        <v>14382</v>
      </c>
      <c r="D21512" s="514" t="s">
        <v>32</v>
      </c>
      <c r="E21512" s="673">
        <v>34.840000000000003</v>
      </c>
      <c r="F21512" s="394"/>
    </row>
    <row r="21513" spans="1:6" ht="24.75">
      <c r="A21513" s="514">
        <v>104971</v>
      </c>
      <c r="B21513" s="275" t="s">
        <v>0</v>
      </c>
      <c r="C21513" s="1329" t="s">
        <v>14426</v>
      </c>
      <c r="D21513" s="514" t="s">
        <v>32</v>
      </c>
      <c r="E21513" s="673">
        <v>36.08</v>
      </c>
      <c r="F21513" s="394"/>
    </row>
    <row r="21514" spans="1:6" ht="24.75">
      <c r="A21514" s="514">
        <v>104965</v>
      </c>
      <c r="B21514" s="275" t="s">
        <v>0</v>
      </c>
      <c r="C21514" s="1329" t="s">
        <v>14420</v>
      </c>
      <c r="D21514" s="514" t="s">
        <v>32</v>
      </c>
      <c r="E21514" s="673">
        <v>49.75</v>
      </c>
      <c r="F21514" s="394"/>
    </row>
    <row r="21515" spans="1:6" ht="24.75">
      <c r="A21515" s="514">
        <v>104975</v>
      </c>
      <c r="B21515" s="275" t="s">
        <v>0</v>
      </c>
      <c r="C21515" s="1329" t="s">
        <v>14430</v>
      </c>
      <c r="D21515" s="514" t="s">
        <v>32</v>
      </c>
      <c r="E21515" s="673">
        <v>31.71</v>
      </c>
      <c r="F21515" s="394"/>
    </row>
    <row r="21516" spans="1:6" ht="24.75">
      <c r="A21516" s="514">
        <v>104957</v>
      </c>
      <c r="B21516" s="275" t="s">
        <v>0</v>
      </c>
      <c r="C21516" s="1329" t="s">
        <v>14412</v>
      </c>
      <c r="D21516" s="514" t="s">
        <v>32</v>
      </c>
      <c r="E21516" s="673">
        <v>45.38</v>
      </c>
      <c r="F21516" s="394"/>
    </row>
    <row r="21517" spans="1:6" ht="24.75">
      <c r="A21517" s="514">
        <v>104967</v>
      </c>
      <c r="B21517" s="275" t="s">
        <v>0</v>
      </c>
      <c r="C21517" s="1329" t="s">
        <v>14422</v>
      </c>
      <c r="D21517" s="514" t="s">
        <v>32</v>
      </c>
      <c r="E21517" s="673">
        <v>43.41</v>
      </c>
      <c r="F21517" s="394"/>
    </row>
    <row r="21518" spans="1:6" ht="24.75">
      <c r="A21518" s="514">
        <v>104961</v>
      </c>
      <c r="B21518" s="275" t="s">
        <v>0</v>
      </c>
      <c r="C21518" s="1329" t="s">
        <v>14416</v>
      </c>
      <c r="D21518" s="514" t="s">
        <v>32</v>
      </c>
      <c r="E21518" s="673">
        <v>57.08</v>
      </c>
      <c r="F21518" s="394"/>
    </row>
    <row r="21519" spans="1:6" ht="24.75">
      <c r="A21519" s="514">
        <v>87549</v>
      </c>
      <c r="B21519" s="275" t="s">
        <v>0</v>
      </c>
      <c r="C21519" s="1329" t="s">
        <v>14385</v>
      </c>
      <c r="D21519" s="514" t="s">
        <v>32</v>
      </c>
      <c r="E21519" s="673">
        <v>27.98</v>
      </c>
      <c r="F21519" s="394"/>
    </row>
    <row r="21520" spans="1:6" ht="24.75">
      <c r="A21520" s="514">
        <v>87531</v>
      </c>
      <c r="B21520" s="275" t="s">
        <v>0</v>
      </c>
      <c r="C21520" s="1329" t="s">
        <v>14375</v>
      </c>
      <c r="D21520" s="514" t="s">
        <v>32</v>
      </c>
      <c r="E21520" s="673">
        <v>39.46</v>
      </c>
      <c r="F21520" s="394"/>
    </row>
    <row r="21521" spans="1:6" ht="24.75">
      <c r="A21521" s="514">
        <v>87553</v>
      </c>
      <c r="B21521" s="275" t="s">
        <v>0</v>
      </c>
      <c r="C21521" s="1329" t="s">
        <v>14387</v>
      </c>
      <c r="D21521" s="514" t="s">
        <v>32</v>
      </c>
      <c r="E21521" s="673">
        <v>25.16</v>
      </c>
      <c r="F21521" s="394"/>
    </row>
    <row r="21522" spans="1:6" ht="24.75">
      <c r="A21522" s="514">
        <v>87535</v>
      </c>
      <c r="B21522" s="275" t="s">
        <v>0</v>
      </c>
      <c r="C21522" s="1329" t="s">
        <v>14377</v>
      </c>
      <c r="D21522" s="514" t="s">
        <v>32</v>
      </c>
      <c r="E21522" s="673">
        <v>36.65</v>
      </c>
      <c r="F21522" s="394"/>
    </row>
    <row r="21523" spans="1:6" ht="24.75">
      <c r="A21523" s="514">
        <v>87527</v>
      </c>
      <c r="B21523" s="275" t="s">
        <v>0</v>
      </c>
      <c r="C21523" s="1329" t="s">
        <v>14371</v>
      </c>
      <c r="D21523" s="514" t="s">
        <v>32</v>
      </c>
      <c r="E21523" s="673">
        <v>44.19</v>
      </c>
      <c r="F21523" s="394"/>
    </row>
    <row r="21524" spans="1:6" ht="24.75">
      <c r="A21524" s="514">
        <v>87545</v>
      </c>
      <c r="B21524" s="275" t="s">
        <v>0</v>
      </c>
      <c r="C21524" s="1329" t="s">
        <v>14381</v>
      </c>
      <c r="D21524" s="514" t="s">
        <v>32</v>
      </c>
      <c r="E21524" s="673">
        <v>32.71</v>
      </c>
      <c r="F21524" s="394"/>
    </row>
    <row r="21525" spans="1:6" ht="24.75">
      <c r="A21525" s="514">
        <v>104960</v>
      </c>
      <c r="B21525" s="275" t="s">
        <v>0</v>
      </c>
      <c r="C21525" s="1329" t="s">
        <v>14415</v>
      </c>
      <c r="D21525" s="514" t="s">
        <v>32</v>
      </c>
      <c r="E21525" s="673">
        <v>38.18</v>
      </c>
      <c r="F21525" s="394"/>
    </row>
    <row r="21526" spans="1:6" ht="24.75">
      <c r="A21526" s="514">
        <v>87561</v>
      </c>
      <c r="B21526" s="275" t="s">
        <v>0</v>
      </c>
      <c r="C21526" s="1329" t="s">
        <v>14390</v>
      </c>
      <c r="D21526" s="514" t="s">
        <v>32</v>
      </c>
      <c r="E21526" s="673">
        <v>39.26</v>
      </c>
      <c r="F21526" s="394"/>
    </row>
    <row r="21527" spans="1:6" ht="24.75">
      <c r="A21527" s="514">
        <v>104953</v>
      </c>
      <c r="B21527" s="275" t="s">
        <v>0</v>
      </c>
      <c r="C21527" s="1329" t="s">
        <v>14408</v>
      </c>
      <c r="D21527" s="514" t="s">
        <v>32</v>
      </c>
      <c r="E21527" s="673">
        <v>58.24</v>
      </c>
      <c r="F21527" s="394"/>
    </row>
    <row r="21528" spans="1:6" ht="24.75">
      <c r="A21528" s="514">
        <v>87543</v>
      </c>
      <c r="B21528" s="275" t="s">
        <v>0</v>
      </c>
      <c r="C21528" s="1329" t="s">
        <v>14380</v>
      </c>
      <c r="D21528" s="514" t="s">
        <v>32</v>
      </c>
      <c r="E21528" s="673">
        <v>23.35</v>
      </c>
      <c r="F21528" s="394"/>
    </row>
    <row r="21529" spans="1:6" ht="24.75">
      <c r="A21529" s="514">
        <v>104959</v>
      </c>
      <c r="B21529" s="275" t="s">
        <v>0</v>
      </c>
      <c r="C21529" s="1329" t="s">
        <v>14414</v>
      </c>
      <c r="D21529" s="514" t="s">
        <v>32</v>
      </c>
      <c r="E21529" s="673">
        <v>28</v>
      </c>
      <c r="F21529" s="394"/>
    </row>
    <row r="21530" spans="1:6" ht="24.75">
      <c r="A21530" s="514">
        <v>104958</v>
      </c>
      <c r="B21530" s="275" t="s">
        <v>0</v>
      </c>
      <c r="C21530" s="1329" t="s">
        <v>14413</v>
      </c>
      <c r="D21530" s="514" t="s">
        <v>32</v>
      </c>
      <c r="E21530" s="673">
        <v>25.87</v>
      </c>
      <c r="F21530" s="394"/>
    </row>
    <row r="21531" spans="1:6" ht="24.75">
      <c r="A21531" s="514">
        <v>104970</v>
      </c>
      <c r="B21531" s="275" t="s">
        <v>0</v>
      </c>
      <c r="C21531" s="1329" t="s">
        <v>14425</v>
      </c>
      <c r="D21531" s="514" t="s">
        <v>32</v>
      </c>
      <c r="E21531" s="673">
        <v>40.33</v>
      </c>
      <c r="F21531" s="394"/>
    </row>
    <row r="21532" spans="1:6" ht="24.75">
      <c r="A21532" s="514">
        <v>104964</v>
      </c>
      <c r="B21532" s="275" t="s">
        <v>0</v>
      </c>
      <c r="C21532" s="1329" t="s">
        <v>14419</v>
      </c>
      <c r="D21532" s="514" t="s">
        <v>32</v>
      </c>
      <c r="E21532" s="673">
        <v>55.22</v>
      </c>
      <c r="F21532" s="394"/>
    </row>
    <row r="21533" spans="1:6" ht="24.75">
      <c r="A21533" s="514">
        <v>104956</v>
      </c>
      <c r="B21533" s="275" t="s">
        <v>0</v>
      </c>
      <c r="C21533" s="1329" t="s">
        <v>14411</v>
      </c>
      <c r="D21533" s="514" t="s">
        <v>32</v>
      </c>
      <c r="E21533" s="673">
        <v>49.82</v>
      </c>
      <c r="F21533" s="394"/>
    </row>
    <row r="21534" spans="1:6" ht="24.75">
      <c r="A21534" s="514">
        <v>104974</v>
      </c>
      <c r="B21534" s="275" t="s">
        <v>0</v>
      </c>
      <c r="C21534" s="1329" t="s">
        <v>14429</v>
      </c>
      <c r="D21534" s="514" t="s">
        <v>32</v>
      </c>
      <c r="E21534" s="673">
        <v>34.93</v>
      </c>
      <c r="F21534" s="394"/>
    </row>
    <row r="21535" spans="1:6" ht="24.75">
      <c r="A21535" s="514">
        <v>87548</v>
      </c>
      <c r="B21535" s="275" t="s">
        <v>0</v>
      </c>
      <c r="C21535" s="1329" t="s">
        <v>14384</v>
      </c>
      <c r="D21535" s="514" t="s">
        <v>32</v>
      </c>
      <c r="E21535" s="673">
        <v>31.47</v>
      </c>
      <c r="F21535" s="394"/>
    </row>
    <row r="21536" spans="1:6" ht="24.75">
      <c r="A21536" s="514">
        <v>87530</v>
      </c>
      <c r="B21536" s="275" t="s">
        <v>0</v>
      </c>
      <c r="C21536" s="1329" t="s">
        <v>14374</v>
      </c>
      <c r="D21536" s="514" t="s">
        <v>32</v>
      </c>
      <c r="E21536" s="673">
        <v>44.18</v>
      </c>
      <c r="F21536" s="394"/>
    </row>
    <row r="21537" spans="1:6" ht="24.75">
      <c r="A21537" s="514">
        <v>104952</v>
      </c>
      <c r="B21537" s="275" t="s">
        <v>0</v>
      </c>
      <c r="C21537" s="1329" t="s">
        <v>14407</v>
      </c>
      <c r="D21537" s="514" t="s">
        <v>32</v>
      </c>
      <c r="E21537" s="673">
        <v>40.71</v>
      </c>
      <c r="F21537" s="394"/>
    </row>
    <row r="21538" spans="1:6" ht="24.75">
      <c r="A21538" s="514">
        <v>104969</v>
      </c>
      <c r="B21538" s="275" t="s">
        <v>0</v>
      </c>
      <c r="C21538" s="1329" t="s">
        <v>14424</v>
      </c>
      <c r="D21538" s="514" t="s">
        <v>32</v>
      </c>
      <c r="E21538" s="673">
        <v>38.200000000000003</v>
      </c>
      <c r="F21538" s="394"/>
    </row>
    <row r="21539" spans="1:6" ht="24.75">
      <c r="A21539" s="514">
        <v>104963</v>
      </c>
      <c r="B21539" s="275" t="s">
        <v>0</v>
      </c>
      <c r="C21539" s="1329" t="s">
        <v>14418</v>
      </c>
      <c r="D21539" s="514" t="s">
        <v>32</v>
      </c>
      <c r="E21539" s="673">
        <v>51.87</v>
      </c>
      <c r="F21539" s="394"/>
    </row>
    <row r="21540" spans="1:6" ht="24.75">
      <c r="A21540" s="514">
        <v>104955</v>
      </c>
      <c r="B21540" s="275" t="s">
        <v>0</v>
      </c>
      <c r="C21540" s="1329" t="s">
        <v>14410</v>
      </c>
      <c r="D21540" s="514" t="s">
        <v>32</v>
      </c>
      <c r="E21540" s="673">
        <v>46.47</v>
      </c>
      <c r="F21540" s="394"/>
    </row>
    <row r="21541" spans="1:6" ht="24.75">
      <c r="A21541" s="514">
        <v>104973</v>
      </c>
      <c r="B21541" s="275" t="s">
        <v>0</v>
      </c>
      <c r="C21541" s="1329" t="s">
        <v>14428</v>
      </c>
      <c r="D21541" s="514" t="s">
        <v>32</v>
      </c>
      <c r="E21541" s="673">
        <v>32.799999999999997</v>
      </c>
      <c r="F21541" s="394"/>
    </row>
    <row r="21542" spans="1:6" ht="24.75">
      <c r="A21542" s="514">
        <v>87547</v>
      </c>
      <c r="B21542" s="275" t="s">
        <v>0</v>
      </c>
      <c r="C21542" s="1329" t="s">
        <v>14383</v>
      </c>
      <c r="D21542" s="514" t="s">
        <v>32</v>
      </c>
      <c r="E21542" s="673">
        <v>29.34</v>
      </c>
      <c r="F21542" s="394"/>
    </row>
    <row r="21543" spans="1:6" ht="24.75">
      <c r="A21543" s="514">
        <v>87529</v>
      </c>
      <c r="B21543" s="275" t="s">
        <v>0</v>
      </c>
      <c r="C21543" s="1329" t="s">
        <v>14373</v>
      </c>
      <c r="D21543" s="514" t="s">
        <v>32</v>
      </c>
      <c r="E21543" s="673">
        <v>40.83</v>
      </c>
      <c r="F21543" s="394"/>
    </row>
    <row r="21544" spans="1:6" ht="24.75">
      <c r="A21544" s="514">
        <v>104951</v>
      </c>
      <c r="B21544" s="275" t="s">
        <v>0</v>
      </c>
      <c r="C21544" s="1329" t="s">
        <v>14406</v>
      </c>
      <c r="D21544" s="514" t="s">
        <v>32</v>
      </c>
      <c r="E21544" s="673">
        <v>37.36</v>
      </c>
      <c r="F21544" s="394"/>
    </row>
    <row r="21545" spans="1:6" ht="24.75">
      <c r="A21545" s="514">
        <v>104978</v>
      </c>
      <c r="B21545" s="275" t="s">
        <v>0</v>
      </c>
      <c r="C21545" s="1329" t="s">
        <v>14433</v>
      </c>
      <c r="D21545" s="514" t="s">
        <v>32</v>
      </c>
      <c r="E21545" s="673">
        <v>40.869999999999997</v>
      </c>
      <c r="F21545" s="394"/>
    </row>
    <row r="21546" spans="1:6" ht="24.75">
      <c r="A21546" s="514">
        <v>104977</v>
      </c>
      <c r="B21546" s="275" t="s">
        <v>0</v>
      </c>
      <c r="C21546" s="1329" t="s">
        <v>14432</v>
      </c>
      <c r="D21546" s="514" t="s">
        <v>32</v>
      </c>
      <c r="E21546" s="673">
        <v>54.35</v>
      </c>
      <c r="F21546" s="394"/>
    </row>
    <row r="21547" spans="1:6">
      <c r="A21547" s="514">
        <v>90408</v>
      </c>
      <c r="B21547" s="275" t="s">
        <v>0</v>
      </c>
      <c r="C21547" s="1329" t="s">
        <v>14401</v>
      </c>
      <c r="D21547" s="514" t="s">
        <v>32</v>
      </c>
      <c r="E21547" s="673">
        <v>35.869999999999997</v>
      </c>
      <c r="F21547" s="394"/>
    </row>
    <row r="21548" spans="1:6">
      <c r="A21548" s="514">
        <v>90406</v>
      </c>
      <c r="B21548" s="275" t="s">
        <v>0</v>
      </c>
      <c r="C21548" s="1329" t="s">
        <v>14400</v>
      </c>
      <c r="D21548" s="514" t="s">
        <v>32</v>
      </c>
      <c r="E21548" s="673">
        <v>48.27</v>
      </c>
      <c r="F21548" s="394"/>
    </row>
    <row r="21549" spans="1:6" ht="24.75">
      <c r="A21549" s="514">
        <v>103313</v>
      </c>
      <c r="B21549" s="275" t="s">
        <v>0</v>
      </c>
      <c r="C21549" s="1329" t="s">
        <v>25640</v>
      </c>
      <c r="D21549" s="514" t="s">
        <v>28</v>
      </c>
      <c r="E21549" s="673">
        <v>0</v>
      </c>
      <c r="F21549" s="394"/>
    </row>
    <row r="21550" spans="1:6" ht="24.75">
      <c r="A21550" s="514">
        <v>103309</v>
      </c>
      <c r="B21550" s="275" t="s">
        <v>0</v>
      </c>
      <c r="C21550" s="1329" t="s">
        <v>25641</v>
      </c>
      <c r="D21550" s="514" t="s">
        <v>28</v>
      </c>
      <c r="E21550" s="673">
        <v>0</v>
      </c>
      <c r="F21550" s="394"/>
    </row>
    <row r="21551" spans="1:6" ht="24.75">
      <c r="A21551" s="514">
        <v>103312</v>
      </c>
      <c r="B21551" s="275" t="s">
        <v>0</v>
      </c>
      <c r="C21551" s="1329" t="s">
        <v>25642</v>
      </c>
      <c r="D21551" s="514" t="s">
        <v>28</v>
      </c>
      <c r="E21551" s="673">
        <v>0</v>
      </c>
      <c r="F21551" s="394"/>
    </row>
    <row r="21552" spans="1:6">
      <c r="A21552" s="514">
        <v>103296</v>
      </c>
      <c r="B21552" s="275" t="s">
        <v>0</v>
      </c>
      <c r="C21552" s="1329" t="s">
        <v>25643</v>
      </c>
      <c r="D21552" s="514" t="s">
        <v>28</v>
      </c>
      <c r="E21552" s="673">
        <v>0</v>
      </c>
      <c r="F21552" s="394"/>
    </row>
    <row r="21553" spans="1:6">
      <c r="A21553" s="514">
        <v>103300</v>
      </c>
      <c r="B21553" s="275" t="s">
        <v>0</v>
      </c>
      <c r="C21553" s="1329" t="s">
        <v>25644</v>
      </c>
      <c r="D21553" s="514" t="s">
        <v>28</v>
      </c>
      <c r="E21553" s="673">
        <v>0</v>
      </c>
      <c r="F21553" s="394"/>
    </row>
    <row r="21554" spans="1:6">
      <c r="A21554" s="514">
        <v>103301</v>
      </c>
      <c r="B21554" s="275" t="s">
        <v>0</v>
      </c>
      <c r="C21554" s="1329" t="s">
        <v>25645</v>
      </c>
      <c r="D21554" s="514" t="s">
        <v>28</v>
      </c>
      <c r="E21554" s="673">
        <v>0</v>
      </c>
      <c r="F21554" s="394"/>
    </row>
    <row r="21555" spans="1:6" ht="24.75">
      <c r="A21555" s="514">
        <v>103304</v>
      </c>
      <c r="B21555" s="275" t="s">
        <v>0</v>
      </c>
      <c r="C21555" s="1329" t="s">
        <v>3083</v>
      </c>
      <c r="D21555" s="514" t="s">
        <v>28</v>
      </c>
      <c r="E21555" s="673">
        <v>1252.73</v>
      </c>
      <c r="F21555" s="394"/>
    </row>
    <row r="21556" spans="1:6" ht="24.75">
      <c r="A21556" s="514">
        <v>103305</v>
      </c>
      <c r="B21556" s="275" t="s">
        <v>0</v>
      </c>
      <c r="C21556" s="1329" t="s">
        <v>25646</v>
      </c>
      <c r="D21556" s="514" t="s">
        <v>28</v>
      </c>
      <c r="E21556" s="673">
        <v>0</v>
      </c>
      <c r="F21556" s="394"/>
    </row>
    <row r="21557" spans="1:6">
      <c r="A21557" s="514">
        <v>103294</v>
      </c>
      <c r="B21557" s="275" t="s">
        <v>0</v>
      </c>
      <c r="C21557" s="1329" t="s">
        <v>25647</v>
      </c>
      <c r="D21557" s="514" t="s">
        <v>28</v>
      </c>
      <c r="E21557" s="673">
        <v>0</v>
      </c>
      <c r="F21557" s="394"/>
    </row>
    <row r="21558" spans="1:6">
      <c r="A21558" s="514">
        <v>103298</v>
      </c>
      <c r="B21558" s="275" t="s">
        <v>0</v>
      </c>
      <c r="C21558" s="1329" t="s">
        <v>25648</v>
      </c>
      <c r="D21558" s="514" t="s">
        <v>28</v>
      </c>
      <c r="E21558" s="673">
        <v>0</v>
      </c>
      <c r="F21558" s="394"/>
    </row>
    <row r="21559" spans="1:6">
      <c r="A21559" s="514">
        <v>103293</v>
      </c>
      <c r="B21559" s="275" t="s">
        <v>0</v>
      </c>
      <c r="C21559" s="1329" t="s">
        <v>25649</v>
      </c>
      <c r="D21559" s="514" t="s">
        <v>28</v>
      </c>
      <c r="E21559" s="673">
        <v>0</v>
      </c>
      <c r="F21559" s="394"/>
    </row>
    <row r="21560" spans="1:6">
      <c r="A21560" s="514">
        <v>103297</v>
      </c>
      <c r="B21560" s="275" t="s">
        <v>0</v>
      </c>
      <c r="C21560" s="1329" t="s">
        <v>25650</v>
      </c>
      <c r="D21560" s="514" t="s">
        <v>28</v>
      </c>
      <c r="E21560" s="673">
        <v>0</v>
      </c>
      <c r="F21560" s="394"/>
    </row>
    <row r="21561" spans="1:6" ht="24.75">
      <c r="A21561" s="514">
        <v>103311</v>
      </c>
      <c r="B21561" s="275" t="s">
        <v>0</v>
      </c>
      <c r="C21561" s="1329" t="s">
        <v>25651</v>
      </c>
      <c r="D21561" s="514" t="s">
        <v>28</v>
      </c>
      <c r="E21561" s="673">
        <v>0</v>
      </c>
      <c r="F21561" s="394"/>
    </row>
    <row r="21562" spans="1:6" ht="24.75">
      <c r="A21562" s="514">
        <v>103306</v>
      </c>
      <c r="B21562" s="275" t="s">
        <v>0</v>
      </c>
      <c r="C21562" s="1329" t="s">
        <v>25652</v>
      </c>
      <c r="D21562" s="514" t="s">
        <v>28</v>
      </c>
      <c r="E21562" s="673">
        <v>0</v>
      </c>
      <c r="F21562" s="394"/>
    </row>
    <row r="21563" spans="1:6" ht="24.75">
      <c r="A21563" s="514">
        <v>103308</v>
      </c>
      <c r="B21563" s="275" t="s">
        <v>0</v>
      </c>
      <c r="C21563" s="1329" t="s">
        <v>25653</v>
      </c>
      <c r="D21563" s="514" t="s">
        <v>28</v>
      </c>
      <c r="E21563" s="673">
        <v>0</v>
      </c>
      <c r="F21563" s="394"/>
    </row>
    <row r="21564" spans="1:6" ht="24.75">
      <c r="A21564" s="514">
        <v>103295</v>
      </c>
      <c r="B21564" s="275" t="s">
        <v>0</v>
      </c>
      <c r="C21564" s="1329" t="s">
        <v>25654</v>
      </c>
      <c r="D21564" s="514" t="s">
        <v>28</v>
      </c>
      <c r="E21564" s="673">
        <v>0</v>
      </c>
      <c r="F21564" s="394"/>
    </row>
    <row r="21565" spans="1:6" ht="24.75">
      <c r="A21565" s="514">
        <v>103299</v>
      </c>
      <c r="B21565" s="275" t="s">
        <v>0</v>
      </c>
      <c r="C21565" s="1329" t="s">
        <v>25655</v>
      </c>
      <c r="D21565" s="514" t="s">
        <v>28</v>
      </c>
      <c r="E21565" s="673">
        <v>0</v>
      </c>
      <c r="F21565" s="394"/>
    </row>
    <row r="21566" spans="1:6">
      <c r="A21566" s="514">
        <v>103302</v>
      </c>
      <c r="B21566" s="275" t="s">
        <v>0</v>
      </c>
      <c r="C21566" s="1329" t="s">
        <v>25656</v>
      </c>
      <c r="D21566" s="514" t="s">
        <v>28</v>
      </c>
      <c r="E21566" s="673">
        <v>0</v>
      </c>
      <c r="F21566" s="394"/>
    </row>
    <row r="21567" spans="1:6" ht="24.75">
      <c r="A21567" s="514">
        <v>103307</v>
      </c>
      <c r="B21567" s="275" t="s">
        <v>0</v>
      </c>
      <c r="C21567" s="1329" t="s">
        <v>3084</v>
      </c>
      <c r="D21567" s="514" t="s">
        <v>28</v>
      </c>
      <c r="E21567" s="673">
        <v>1348.85</v>
      </c>
      <c r="F21567" s="394"/>
    </row>
    <row r="21568" spans="1:6" ht="24.75">
      <c r="A21568" s="514">
        <v>103310</v>
      </c>
      <c r="B21568" s="275" t="s">
        <v>0</v>
      </c>
      <c r="C21568" s="1329" t="s">
        <v>3085</v>
      </c>
      <c r="D21568" s="514" t="s">
        <v>28</v>
      </c>
      <c r="E21568" s="673">
        <v>1292.73</v>
      </c>
      <c r="F21568" s="394"/>
    </row>
    <row r="21569" spans="1:6">
      <c r="A21569" s="514">
        <v>103303</v>
      </c>
      <c r="B21569" s="275" t="s">
        <v>0</v>
      </c>
      <c r="C21569" s="1329" t="s">
        <v>25657</v>
      </c>
      <c r="D21569" s="514" t="s">
        <v>28</v>
      </c>
      <c r="E21569" s="673">
        <v>0</v>
      </c>
      <c r="F21569" s="394"/>
    </row>
    <row r="21570" spans="1:6" ht="24.75">
      <c r="A21570" s="514">
        <v>103314</v>
      </c>
      <c r="B21570" s="275" t="s">
        <v>0</v>
      </c>
      <c r="C21570" s="1329" t="s">
        <v>3086</v>
      </c>
      <c r="D21570" s="514" t="s">
        <v>32</v>
      </c>
      <c r="E21570" s="673">
        <v>346.53</v>
      </c>
      <c r="F21570" s="394"/>
    </row>
    <row r="21571" spans="1:6">
      <c r="A21571" s="514">
        <v>103315</v>
      </c>
      <c r="B21571" s="275" t="s">
        <v>0</v>
      </c>
      <c r="C21571" s="1329" t="s">
        <v>3087</v>
      </c>
      <c r="D21571" s="514" t="s">
        <v>32</v>
      </c>
      <c r="E21571" s="673">
        <v>337.1</v>
      </c>
      <c r="F21571" s="394"/>
    </row>
    <row r="21572" spans="1:6" ht="24.75">
      <c r="A21572" s="514">
        <v>105188</v>
      </c>
      <c r="B21572" s="275" t="s">
        <v>0</v>
      </c>
      <c r="C21572" s="1329" t="s">
        <v>14437</v>
      </c>
      <c r="D21572" s="514" t="s">
        <v>32</v>
      </c>
      <c r="E21572" s="673">
        <v>130.91999999999999</v>
      </c>
      <c r="F21572" s="394"/>
    </row>
    <row r="21573" spans="1:6" ht="24.75">
      <c r="A21573" s="514">
        <v>87841</v>
      </c>
      <c r="B21573" s="275" t="s">
        <v>0</v>
      </c>
      <c r="C21573" s="1329" t="s">
        <v>14395</v>
      </c>
      <c r="D21573" s="514" t="s">
        <v>32</v>
      </c>
      <c r="E21573" s="673">
        <v>118.91</v>
      </c>
      <c r="F21573" s="394"/>
    </row>
    <row r="21574" spans="1:6" ht="24.75">
      <c r="A21574" s="514">
        <v>87853</v>
      </c>
      <c r="B21574" s="275" t="s">
        <v>0</v>
      </c>
      <c r="C21574" s="1329" t="s">
        <v>14399</v>
      </c>
      <c r="D21574" s="514" t="s">
        <v>32</v>
      </c>
      <c r="E21574" s="673">
        <v>133.34</v>
      </c>
      <c r="F21574" s="394"/>
    </row>
    <row r="21575" spans="1:6" ht="24.75">
      <c r="A21575" s="514">
        <v>105187</v>
      </c>
      <c r="B21575" s="275" t="s">
        <v>0</v>
      </c>
      <c r="C21575" s="1329" t="s">
        <v>14436</v>
      </c>
      <c r="D21575" s="514" t="s">
        <v>32</v>
      </c>
      <c r="E21575" s="673">
        <v>178.15</v>
      </c>
      <c r="F21575" s="394"/>
    </row>
    <row r="21576" spans="1:6" ht="24.75">
      <c r="A21576" s="514">
        <v>87840</v>
      </c>
      <c r="B21576" s="275" t="s">
        <v>0</v>
      </c>
      <c r="C21576" s="1329" t="s">
        <v>14394</v>
      </c>
      <c r="D21576" s="514" t="s">
        <v>32</v>
      </c>
      <c r="E21576" s="673">
        <v>166.14</v>
      </c>
      <c r="F21576" s="394"/>
    </row>
    <row r="21577" spans="1:6" ht="24.75">
      <c r="A21577" s="514">
        <v>87852</v>
      </c>
      <c r="B21577" s="275" t="s">
        <v>0</v>
      </c>
      <c r="C21577" s="1329" t="s">
        <v>14398</v>
      </c>
      <c r="D21577" s="514" t="s">
        <v>32</v>
      </c>
      <c r="E21577" s="673">
        <v>180.57</v>
      </c>
      <c r="F21577" s="394"/>
    </row>
    <row r="21578" spans="1:6" ht="24.75">
      <c r="A21578" s="514">
        <v>105186</v>
      </c>
      <c r="B21578" s="275" t="s">
        <v>0</v>
      </c>
      <c r="C21578" s="1329" t="s">
        <v>14435</v>
      </c>
      <c r="D21578" s="514" t="s">
        <v>32</v>
      </c>
      <c r="E21578" s="673">
        <v>136.44</v>
      </c>
      <c r="F21578" s="394"/>
    </row>
    <row r="21579" spans="1:6" ht="24.75">
      <c r="A21579" s="514">
        <v>87839</v>
      </c>
      <c r="B21579" s="275" t="s">
        <v>0</v>
      </c>
      <c r="C21579" s="1329" t="s">
        <v>14393</v>
      </c>
      <c r="D21579" s="514" t="s">
        <v>32</v>
      </c>
      <c r="E21579" s="673">
        <v>124.67</v>
      </c>
      <c r="F21579" s="394"/>
    </row>
    <row r="21580" spans="1:6" ht="24.75">
      <c r="A21580" s="514">
        <v>87851</v>
      </c>
      <c r="B21580" s="275" t="s">
        <v>0</v>
      </c>
      <c r="C21580" s="1329" t="s">
        <v>14397</v>
      </c>
      <c r="D21580" s="514" t="s">
        <v>32</v>
      </c>
      <c r="E21580" s="673">
        <v>139.54</v>
      </c>
      <c r="F21580" s="394"/>
    </row>
    <row r="21581" spans="1:6" ht="24.75">
      <c r="A21581" s="514">
        <v>105185</v>
      </c>
      <c r="B21581" s="275" t="s">
        <v>0</v>
      </c>
      <c r="C21581" s="1329" t="s">
        <v>14434</v>
      </c>
      <c r="D21581" s="514" t="s">
        <v>32</v>
      </c>
      <c r="E21581" s="673">
        <v>183.73</v>
      </c>
      <c r="F21581" s="394"/>
    </row>
    <row r="21582" spans="1:6" ht="24.75">
      <c r="A21582" s="514">
        <v>87838</v>
      </c>
      <c r="B21582" s="275" t="s">
        <v>0</v>
      </c>
      <c r="C21582" s="1329" t="s">
        <v>14392</v>
      </c>
      <c r="D21582" s="514" t="s">
        <v>32</v>
      </c>
      <c r="E21582" s="673">
        <v>172</v>
      </c>
      <c r="F21582" s="394"/>
    </row>
    <row r="21583" spans="1:6" ht="24.75">
      <c r="A21583" s="514">
        <v>87850</v>
      </c>
      <c r="B21583" s="275" t="s">
        <v>0</v>
      </c>
      <c r="C21583" s="1329" t="s">
        <v>14396</v>
      </c>
      <c r="D21583" s="514" t="s">
        <v>32</v>
      </c>
      <c r="E21583" s="673">
        <v>186.87</v>
      </c>
      <c r="F21583" s="394"/>
    </row>
    <row r="21584" spans="1:6">
      <c r="A21584" s="514">
        <v>105110</v>
      </c>
      <c r="B21584" s="275" t="s">
        <v>0</v>
      </c>
      <c r="C21584" s="1329" t="s">
        <v>14481</v>
      </c>
      <c r="D21584" s="514" t="s">
        <v>5</v>
      </c>
      <c r="E21584" s="673">
        <v>205.01</v>
      </c>
      <c r="F21584" s="394"/>
    </row>
    <row r="21585" spans="1:6">
      <c r="A21585" s="514">
        <v>105105</v>
      </c>
      <c r="B21585" s="275" t="s">
        <v>0</v>
      </c>
      <c r="C21585" s="1329" t="s">
        <v>14478</v>
      </c>
      <c r="D21585" s="514" t="s">
        <v>5</v>
      </c>
      <c r="E21585" s="673">
        <v>67.66</v>
      </c>
      <c r="F21585" s="394"/>
    </row>
    <row r="21586" spans="1:6">
      <c r="A21586" s="514">
        <v>105103</v>
      </c>
      <c r="B21586" s="275" t="s">
        <v>0</v>
      </c>
      <c r="C21586" s="1329" t="s">
        <v>14476</v>
      </c>
      <c r="D21586" s="514" t="s">
        <v>5</v>
      </c>
      <c r="E21586" s="673">
        <v>96.36</v>
      </c>
      <c r="F21586" s="394"/>
    </row>
    <row r="21587" spans="1:6">
      <c r="A21587" s="514">
        <v>105112</v>
      </c>
      <c r="B21587" s="275" t="s">
        <v>0</v>
      </c>
      <c r="C21587" s="1329" t="s">
        <v>14483</v>
      </c>
      <c r="D21587" s="514" t="s">
        <v>5</v>
      </c>
      <c r="E21587" s="673">
        <v>171.21</v>
      </c>
      <c r="F21587" s="394"/>
    </row>
    <row r="21588" spans="1:6">
      <c r="A21588" s="514">
        <v>105109</v>
      </c>
      <c r="B21588" s="275" t="s">
        <v>0</v>
      </c>
      <c r="C21588" s="1329" t="s">
        <v>25658</v>
      </c>
      <c r="D21588" s="514" t="s">
        <v>28</v>
      </c>
      <c r="E21588" s="673">
        <v>0</v>
      </c>
      <c r="F21588" s="394"/>
    </row>
    <row r="21589" spans="1:6">
      <c r="A21589" s="514">
        <v>105108</v>
      </c>
      <c r="B21589" s="275" t="s">
        <v>0</v>
      </c>
      <c r="C21589" s="1329" t="s">
        <v>25659</v>
      </c>
      <c r="D21589" s="514" t="s">
        <v>28</v>
      </c>
      <c r="E21589" s="673">
        <v>0</v>
      </c>
      <c r="F21589" s="394"/>
    </row>
    <row r="21590" spans="1:6">
      <c r="A21590" s="514">
        <v>105104</v>
      </c>
      <c r="B21590" s="275" t="s">
        <v>0</v>
      </c>
      <c r="C21590" s="1329" t="s">
        <v>14477</v>
      </c>
      <c r="D21590" s="514" t="s">
        <v>28</v>
      </c>
      <c r="E21590" s="673">
        <v>4701.04</v>
      </c>
      <c r="F21590" s="394"/>
    </row>
    <row r="21591" spans="1:6">
      <c r="A21591" s="514">
        <v>105107</v>
      </c>
      <c r="B21591" s="275" t="s">
        <v>0</v>
      </c>
      <c r="C21591" s="1329" t="s">
        <v>14480</v>
      </c>
      <c r="D21591" s="514" t="s">
        <v>28</v>
      </c>
      <c r="E21591" s="673">
        <v>3239.03</v>
      </c>
      <c r="F21591" s="394"/>
    </row>
    <row r="21592" spans="1:6">
      <c r="A21592" s="514">
        <v>105106</v>
      </c>
      <c r="B21592" s="275" t="s">
        <v>0</v>
      </c>
      <c r="C21592" s="1329" t="s">
        <v>14479</v>
      </c>
      <c r="D21592" s="514" t="s">
        <v>28</v>
      </c>
      <c r="E21592" s="673">
        <v>2193.59</v>
      </c>
      <c r="F21592" s="394"/>
    </row>
    <row r="21593" spans="1:6">
      <c r="A21593" s="514">
        <v>105111</v>
      </c>
      <c r="B21593" s="275" t="s">
        <v>0</v>
      </c>
      <c r="C21593" s="1329" t="s">
        <v>14482</v>
      </c>
      <c r="D21593" s="514" t="s">
        <v>28</v>
      </c>
      <c r="E21593" s="673">
        <v>18430.95</v>
      </c>
      <c r="F21593" s="394"/>
    </row>
    <row r="21594" spans="1:6">
      <c r="A21594" s="514">
        <v>98520</v>
      </c>
      <c r="B21594" s="275" t="s">
        <v>0</v>
      </c>
      <c r="C21594" s="1329" t="s">
        <v>20329</v>
      </c>
      <c r="D21594" s="514" t="s">
        <v>32</v>
      </c>
      <c r="E21594" s="673">
        <v>5.71</v>
      </c>
      <c r="F21594" s="394"/>
    </row>
    <row r="21595" spans="1:6">
      <c r="A21595" s="514">
        <v>98521</v>
      </c>
      <c r="B21595" s="275" t="s">
        <v>0</v>
      </c>
      <c r="C21595" s="1329" t="s">
        <v>20330</v>
      </c>
      <c r="D21595" s="514" t="s">
        <v>32</v>
      </c>
      <c r="E21595" s="673">
        <v>0.36</v>
      </c>
      <c r="F21595" s="394"/>
    </row>
    <row r="21596" spans="1:6">
      <c r="A21596" s="514">
        <v>105521</v>
      </c>
      <c r="B21596" s="275" t="s">
        <v>0</v>
      </c>
      <c r="C21596" s="1329" t="s">
        <v>20331</v>
      </c>
      <c r="D21596" s="514" t="s">
        <v>32</v>
      </c>
      <c r="E21596" s="673">
        <v>3.85</v>
      </c>
      <c r="F21596" s="394"/>
    </row>
    <row r="21597" spans="1:6">
      <c r="A21597" s="514">
        <v>98509</v>
      </c>
      <c r="B21597" s="275" t="s">
        <v>0</v>
      </c>
      <c r="C21597" s="1329" t="s">
        <v>25660</v>
      </c>
      <c r="D21597" s="514" t="s">
        <v>28</v>
      </c>
      <c r="E21597" s="673">
        <v>63.85</v>
      </c>
      <c r="F21597" s="394"/>
    </row>
    <row r="21598" spans="1:6">
      <c r="A21598" s="514">
        <v>98507</v>
      </c>
      <c r="B21598" s="275" t="s">
        <v>0</v>
      </c>
      <c r="C21598" s="1329" t="s">
        <v>25661</v>
      </c>
      <c r="D21598" s="514" t="s">
        <v>28</v>
      </c>
      <c r="E21598" s="673">
        <v>0</v>
      </c>
      <c r="F21598" s="394"/>
    </row>
    <row r="21599" spans="1:6">
      <c r="A21599" s="514">
        <v>98508</v>
      </c>
      <c r="B21599" s="275" t="s">
        <v>0</v>
      </c>
      <c r="C21599" s="1329" t="s">
        <v>25662</v>
      </c>
      <c r="D21599" s="514" t="s">
        <v>28</v>
      </c>
      <c r="E21599" s="673">
        <v>0</v>
      </c>
      <c r="F21599" s="394"/>
    </row>
    <row r="21600" spans="1:6">
      <c r="A21600" s="514">
        <v>98506</v>
      </c>
      <c r="B21600" s="275" t="s">
        <v>0</v>
      </c>
      <c r="C21600" s="1329" t="s">
        <v>25663</v>
      </c>
      <c r="D21600" s="514" t="s">
        <v>28</v>
      </c>
      <c r="E21600" s="673">
        <v>0</v>
      </c>
      <c r="F21600" s="394"/>
    </row>
    <row r="21601" spans="1:6">
      <c r="A21601" s="514">
        <v>98505</v>
      </c>
      <c r="B21601" s="275" t="s">
        <v>0</v>
      </c>
      <c r="C21601" s="1329" t="s">
        <v>20334</v>
      </c>
      <c r="D21601" s="514" t="s">
        <v>32</v>
      </c>
      <c r="E21601" s="673">
        <v>94.57</v>
      </c>
      <c r="F21601" s="394"/>
    </row>
    <row r="21602" spans="1:6">
      <c r="A21602" s="514">
        <v>98504</v>
      </c>
      <c r="B21602" s="275" t="s">
        <v>0</v>
      </c>
      <c r="C21602" s="1329" t="s">
        <v>20333</v>
      </c>
      <c r="D21602" s="514" t="s">
        <v>32</v>
      </c>
      <c r="E21602" s="673">
        <v>13.64</v>
      </c>
      <c r="F21602" s="394"/>
    </row>
    <row r="21603" spans="1:6">
      <c r="A21603" s="514">
        <v>98503</v>
      </c>
      <c r="B21603" s="275" t="s">
        <v>0</v>
      </c>
      <c r="C21603" s="1329" t="s">
        <v>20332</v>
      </c>
      <c r="D21603" s="514" t="s">
        <v>32</v>
      </c>
      <c r="E21603" s="673">
        <v>21.49</v>
      </c>
      <c r="F21603" s="394"/>
    </row>
    <row r="21604" spans="1:6">
      <c r="A21604" s="514">
        <v>103946</v>
      </c>
      <c r="B21604" s="275" t="s">
        <v>0</v>
      </c>
      <c r="C21604" s="1329" t="s">
        <v>20335</v>
      </c>
      <c r="D21604" s="514" t="s">
        <v>32</v>
      </c>
      <c r="E21604" s="673">
        <v>17.559999999999999</v>
      </c>
      <c r="F21604" s="394"/>
    </row>
    <row r="21605" spans="1:6">
      <c r="A21605" s="514">
        <v>98517</v>
      </c>
      <c r="B21605" s="275" t="s">
        <v>0</v>
      </c>
      <c r="C21605" s="1329" t="s">
        <v>25664</v>
      </c>
      <c r="D21605" s="514" t="s">
        <v>28</v>
      </c>
      <c r="E21605" s="673">
        <v>0</v>
      </c>
      <c r="F21605" s="394"/>
    </row>
    <row r="21606" spans="1:6">
      <c r="A21606" s="514">
        <v>98518</v>
      </c>
      <c r="B21606" s="275" t="s">
        <v>0</v>
      </c>
      <c r="C21606" s="1329" t="s">
        <v>25665</v>
      </c>
      <c r="D21606" s="514" t="s">
        <v>28</v>
      </c>
      <c r="E21606" s="673">
        <v>0</v>
      </c>
      <c r="F21606" s="394"/>
    </row>
    <row r="21607" spans="1:6">
      <c r="A21607" s="514">
        <v>98516</v>
      </c>
      <c r="B21607" s="275" t="s">
        <v>0</v>
      </c>
      <c r="C21607" s="1329" t="s">
        <v>20327</v>
      </c>
      <c r="D21607" s="514" t="s">
        <v>28</v>
      </c>
      <c r="E21607" s="673">
        <v>357.02</v>
      </c>
      <c r="F21607" s="394"/>
    </row>
    <row r="21608" spans="1:6">
      <c r="A21608" s="514">
        <v>98514</v>
      </c>
      <c r="B21608" s="275" t="s">
        <v>0</v>
      </c>
      <c r="C21608" s="1329" t="s">
        <v>25666</v>
      </c>
      <c r="D21608" s="514" t="s">
        <v>28</v>
      </c>
      <c r="E21608" s="673">
        <v>0</v>
      </c>
      <c r="F21608" s="394"/>
    </row>
    <row r="21609" spans="1:6">
      <c r="A21609" s="514">
        <v>98515</v>
      </c>
      <c r="B21609" s="275" t="s">
        <v>0</v>
      </c>
      <c r="C21609" s="1329" t="s">
        <v>25667</v>
      </c>
      <c r="D21609" s="514" t="s">
        <v>28</v>
      </c>
      <c r="E21609" s="673">
        <v>0</v>
      </c>
      <c r="F21609" s="394"/>
    </row>
    <row r="21610" spans="1:6">
      <c r="A21610" s="514">
        <v>98513</v>
      </c>
      <c r="B21610" s="275" t="s">
        <v>0</v>
      </c>
      <c r="C21610" s="1329" t="s">
        <v>25668</v>
      </c>
      <c r="D21610" s="514" t="s">
        <v>28</v>
      </c>
      <c r="E21610" s="673">
        <v>0</v>
      </c>
      <c r="F21610" s="394"/>
    </row>
    <row r="21611" spans="1:6">
      <c r="A21611" s="514">
        <v>98511</v>
      </c>
      <c r="B21611" s="275" t="s">
        <v>0</v>
      </c>
      <c r="C21611" s="1329" t="s">
        <v>20326</v>
      </c>
      <c r="D21611" s="514" t="s">
        <v>28</v>
      </c>
      <c r="E21611" s="673">
        <v>186.67</v>
      </c>
      <c r="F21611" s="394"/>
    </row>
    <row r="21612" spans="1:6">
      <c r="A21612" s="514">
        <v>98512</v>
      </c>
      <c r="B21612" s="275" t="s">
        <v>0</v>
      </c>
      <c r="C21612" s="1329" t="s">
        <v>25669</v>
      </c>
      <c r="D21612" s="514" t="s">
        <v>28</v>
      </c>
      <c r="E21612" s="673">
        <v>0</v>
      </c>
      <c r="F21612" s="394"/>
    </row>
    <row r="21613" spans="1:6">
      <c r="A21613" s="514">
        <v>98510</v>
      </c>
      <c r="B21613" s="275" t="s">
        <v>0</v>
      </c>
      <c r="C21613" s="1329" t="s">
        <v>20325</v>
      </c>
      <c r="D21613" s="514" t="s">
        <v>28</v>
      </c>
      <c r="E21613" s="673">
        <v>103.98</v>
      </c>
      <c r="F21613" s="394"/>
    </row>
    <row r="21614" spans="1:6">
      <c r="A21614" s="514">
        <v>98519</v>
      </c>
      <c r="B21614" s="275" t="s">
        <v>0</v>
      </c>
      <c r="C21614" s="1329" t="s">
        <v>20328</v>
      </c>
      <c r="D21614" s="514" t="s">
        <v>32</v>
      </c>
      <c r="E21614" s="673">
        <v>3.9</v>
      </c>
      <c r="F21614" s="394"/>
    </row>
    <row r="21615" spans="1:6">
      <c r="A21615" s="514">
        <v>91599</v>
      </c>
      <c r="B21615" s="275" t="s">
        <v>0</v>
      </c>
      <c r="C21615" s="1329" t="s">
        <v>25670</v>
      </c>
      <c r="D21615" s="514" t="s">
        <v>30</v>
      </c>
      <c r="E21615" s="673">
        <v>8.09</v>
      </c>
      <c r="F21615" s="394"/>
    </row>
    <row r="21616" spans="1:6">
      <c r="A21616" s="514">
        <v>100065</v>
      </c>
      <c r="B21616" s="275" t="s">
        <v>0</v>
      </c>
      <c r="C21616" s="1329" t="s">
        <v>25671</v>
      </c>
      <c r="D21616" s="514" t="s">
        <v>30</v>
      </c>
      <c r="E21616" s="673">
        <v>0</v>
      </c>
      <c r="F21616" s="394"/>
    </row>
    <row r="21617" spans="1:6">
      <c r="A21617" s="514">
        <v>100069</v>
      </c>
      <c r="B21617" s="275" t="s">
        <v>0</v>
      </c>
      <c r="C21617" s="1329" t="s">
        <v>25672</v>
      </c>
      <c r="D21617" s="514" t="s">
        <v>30</v>
      </c>
      <c r="E21617" s="673">
        <v>0</v>
      </c>
      <c r="F21617" s="394"/>
    </row>
    <row r="21618" spans="1:6">
      <c r="A21618" s="514">
        <v>100063</v>
      </c>
      <c r="B21618" s="275" t="s">
        <v>0</v>
      </c>
      <c r="C21618" s="1329" t="s">
        <v>25673</v>
      </c>
      <c r="D21618" s="514" t="s">
        <v>30</v>
      </c>
      <c r="E21618" s="673">
        <v>0</v>
      </c>
      <c r="F21618" s="394"/>
    </row>
    <row r="21619" spans="1:6">
      <c r="A21619" s="514">
        <v>91597</v>
      </c>
      <c r="B21619" s="275" t="s">
        <v>0</v>
      </c>
      <c r="C21619" s="1329" t="s">
        <v>25674</v>
      </c>
      <c r="D21619" s="514" t="s">
        <v>30</v>
      </c>
      <c r="E21619" s="673">
        <v>7.72</v>
      </c>
      <c r="F21619" s="394"/>
    </row>
    <row r="21620" spans="1:6">
      <c r="A21620" s="514">
        <v>91598</v>
      </c>
      <c r="B21620" s="275" t="s">
        <v>0</v>
      </c>
      <c r="C21620" s="1329" t="s">
        <v>25675</v>
      </c>
      <c r="D21620" s="514" t="s">
        <v>30</v>
      </c>
      <c r="E21620" s="673">
        <v>10.039999999999999</v>
      </c>
      <c r="F21620" s="394"/>
    </row>
    <row r="21621" spans="1:6">
      <c r="A21621" s="514">
        <v>91596</v>
      </c>
      <c r="B21621" s="275" t="s">
        <v>0</v>
      </c>
      <c r="C21621" s="1329" t="s">
        <v>25676</v>
      </c>
      <c r="D21621" s="514" t="s">
        <v>30</v>
      </c>
      <c r="E21621" s="673">
        <v>10.34</v>
      </c>
      <c r="F21621" s="394"/>
    </row>
    <row r="21622" spans="1:6">
      <c r="A21622" s="514">
        <v>100064</v>
      </c>
      <c r="B21622" s="275" t="s">
        <v>0</v>
      </c>
      <c r="C21622" s="1329" t="s">
        <v>25677</v>
      </c>
      <c r="D21622" s="514" t="s">
        <v>30</v>
      </c>
      <c r="E21622" s="673">
        <v>10.27</v>
      </c>
      <c r="F21622" s="394"/>
    </row>
    <row r="21623" spans="1:6">
      <c r="A21623" s="514">
        <v>100066</v>
      </c>
      <c r="B21623" s="275" t="s">
        <v>0</v>
      </c>
      <c r="C21623" s="1329" t="s">
        <v>25678</v>
      </c>
      <c r="D21623" s="514" t="s">
        <v>30</v>
      </c>
      <c r="E21623" s="673">
        <v>10.27</v>
      </c>
      <c r="F21623" s="394"/>
    </row>
    <row r="21624" spans="1:6">
      <c r="A21624" s="514">
        <v>91603</v>
      </c>
      <c r="B21624" s="275" t="s">
        <v>0</v>
      </c>
      <c r="C21624" s="1329" t="s">
        <v>25679</v>
      </c>
      <c r="D21624" s="514" t="s">
        <v>30</v>
      </c>
      <c r="E21624" s="673">
        <v>9.77</v>
      </c>
      <c r="F21624" s="394"/>
    </row>
    <row r="21625" spans="1:6">
      <c r="A21625" s="514">
        <v>100068</v>
      </c>
      <c r="B21625" s="275" t="s">
        <v>0</v>
      </c>
      <c r="C21625" s="1329" t="s">
        <v>25680</v>
      </c>
      <c r="D21625" s="514" t="s">
        <v>30</v>
      </c>
      <c r="E21625" s="673">
        <v>8.39</v>
      </c>
      <c r="F21625" s="394"/>
    </row>
    <row r="21626" spans="1:6">
      <c r="A21626" s="514">
        <v>100067</v>
      </c>
      <c r="B21626" s="275" t="s">
        <v>0</v>
      </c>
      <c r="C21626" s="1329" t="s">
        <v>25681</v>
      </c>
      <c r="D21626" s="514" t="s">
        <v>30</v>
      </c>
      <c r="E21626" s="673">
        <v>11.81</v>
      </c>
      <c r="F21626" s="394"/>
    </row>
    <row r="21627" spans="1:6">
      <c r="A21627" s="514">
        <v>91601</v>
      </c>
      <c r="B21627" s="275" t="s">
        <v>0</v>
      </c>
      <c r="C21627" s="1329" t="s">
        <v>25682</v>
      </c>
      <c r="D21627" s="514" t="s">
        <v>30</v>
      </c>
      <c r="E21627" s="673">
        <v>12.03</v>
      </c>
      <c r="F21627" s="394"/>
    </row>
    <row r="21628" spans="1:6">
      <c r="A21628" s="514">
        <v>91602</v>
      </c>
      <c r="B21628" s="275" t="s">
        <v>0</v>
      </c>
      <c r="C21628" s="1329" t="s">
        <v>25683</v>
      </c>
      <c r="D21628" s="514" t="s">
        <v>30</v>
      </c>
      <c r="E21628" s="673">
        <v>11.06</v>
      </c>
      <c r="F21628" s="394"/>
    </row>
    <row r="21629" spans="1:6">
      <c r="A21629" s="514">
        <v>91593</v>
      </c>
      <c r="B21629" s="275" t="s">
        <v>0</v>
      </c>
      <c r="C21629" s="1329" t="s">
        <v>25684</v>
      </c>
      <c r="D21629" s="514" t="s">
        <v>30</v>
      </c>
      <c r="E21629" s="673">
        <v>10.39</v>
      </c>
      <c r="F21629" s="394"/>
    </row>
    <row r="21630" spans="1:6">
      <c r="A21630" s="514">
        <v>105814</v>
      </c>
      <c r="B21630" s="275" t="s">
        <v>0</v>
      </c>
      <c r="C21630" s="1329" t="s">
        <v>25685</v>
      </c>
      <c r="D21630" s="514" t="s">
        <v>30</v>
      </c>
      <c r="E21630" s="673">
        <v>10.08</v>
      </c>
      <c r="F21630" s="394"/>
    </row>
    <row r="21631" spans="1:6">
      <c r="A21631" s="514">
        <v>91594</v>
      </c>
      <c r="B21631" s="275" t="s">
        <v>0</v>
      </c>
      <c r="C21631" s="1329" t="s">
        <v>25686</v>
      </c>
      <c r="D21631" s="514" t="s">
        <v>30</v>
      </c>
      <c r="E21631" s="673">
        <v>10.4</v>
      </c>
      <c r="F21631" s="394"/>
    </row>
    <row r="21632" spans="1:6">
      <c r="A21632" s="514">
        <v>91595</v>
      </c>
      <c r="B21632" s="275" t="s">
        <v>0</v>
      </c>
      <c r="C21632" s="1329" t="s">
        <v>25687</v>
      </c>
      <c r="D21632" s="514" t="s">
        <v>30</v>
      </c>
      <c r="E21632" s="673">
        <v>10.69</v>
      </c>
      <c r="F21632" s="394"/>
    </row>
    <row r="21633" spans="1:6">
      <c r="A21633" s="514">
        <v>105815</v>
      </c>
      <c r="B21633" s="275" t="s">
        <v>0</v>
      </c>
      <c r="C21633" s="1329" t="s">
        <v>25688</v>
      </c>
      <c r="D21633" s="514" t="s">
        <v>30</v>
      </c>
      <c r="E21633" s="673">
        <v>0</v>
      </c>
      <c r="F21633" s="394"/>
    </row>
    <row r="21634" spans="1:6">
      <c r="A21634" s="514">
        <v>91600</v>
      </c>
      <c r="B21634" s="275" t="s">
        <v>0</v>
      </c>
      <c r="C21634" s="1329" t="s">
        <v>25689</v>
      </c>
      <c r="D21634" s="514" t="s">
        <v>30</v>
      </c>
      <c r="E21634" s="673">
        <v>11.67</v>
      </c>
      <c r="F21634" s="394"/>
    </row>
    <row r="21635" spans="1:6" ht="24.75">
      <c r="A21635" s="514">
        <v>99235</v>
      </c>
      <c r="B21635" s="275" t="s">
        <v>0</v>
      </c>
      <c r="C21635" s="1329" t="s">
        <v>22978</v>
      </c>
      <c r="D21635" s="514" t="s">
        <v>34</v>
      </c>
      <c r="E21635" s="673">
        <v>690.19</v>
      </c>
      <c r="F21635" s="394"/>
    </row>
    <row r="21636" spans="1:6" ht="24.75">
      <c r="A21636" s="514">
        <v>105539</v>
      </c>
      <c r="B21636" s="275" t="s">
        <v>0</v>
      </c>
      <c r="C21636" s="1329" t="s">
        <v>25690</v>
      </c>
      <c r="D21636" s="514" t="s">
        <v>34</v>
      </c>
      <c r="E21636" s="673">
        <v>0</v>
      </c>
      <c r="F21636" s="394"/>
    </row>
    <row r="21637" spans="1:6" ht="24.75">
      <c r="A21637" s="514">
        <v>99439</v>
      </c>
      <c r="B21637" s="275" t="s">
        <v>0</v>
      </c>
      <c r="C21637" s="1329" t="s">
        <v>22987</v>
      </c>
      <c r="D21637" s="514" t="s">
        <v>34</v>
      </c>
      <c r="E21637" s="673">
        <v>760.32</v>
      </c>
      <c r="F21637" s="394"/>
    </row>
    <row r="21638" spans="1:6" ht="24.75">
      <c r="A21638" s="514">
        <v>105540</v>
      </c>
      <c r="B21638" s="275" t="s">
        <v>0</v>
      </c>
      <c r="C21638" s="1329" t="s">
        <v>25691</v>
      </c>
      <c r="D21638" s="514" t="s">
        <v>34</v>
      </c>
      <c r="E21638" s="673">
        <v>0</v>
      </c>
      <c r="F21638" s="394"/>
    </row>
    <row r="21639" spans="1:6" ht="24.75">
      <c r="A21639" s="514">
        <v>103184</v>
      </c>
      <c r="B21639" s="275" t="s">
        <v>0</v>
      </c>
      <c r="C21639" s="1329" t="s">
        <v>22989</v>
      </c>
      <c r="D21639" s="514" t="s">
        <v>34</v>
      </c>
      <c r="E21639" s="673">
        <v>713.07</v>
      </c>
      <c r="F21639" s="394"/>
    </row>
    <row r="21640" spans="1:6" ht="24.75">
      <c r="A21640" s="514">
        <v>103183</v>
      </c>
      <c r="B21640" s="275" t="s">
        <v>0</v>
      </c>
      <c r="C21640" s="1329" t="s">
        <v>22988</v>
      </c>
      <c r="D21640" s="514" t="s">
        <v>34</v>
      </c>
      <c r="E21640" s="673">
        <v>839.02</v>
      </c>
      <c r="F21640" s="394"/>
    </row>
    <row r="21641" spans="1:6" ht="24.75">
      <c r="A21641" s="514">
        <v>99434</v>
      </c>
      <c r="B21641" s="275" t="s">
        <v>0</v>
      </c>
      <c r="C21641" s="1329" t="s">
        <v>22982</v>
      </c>
      <c r="D21641" s="514" t="s">
        <v>34</v>
      </c>
      <c r="E21641" s="673">
        <v>773.73</v>
      </c>
      <c r="F21641" s="394"/>
    </row>
    <row r="21642" spans="1:6" ht="24.75">
      <c r="A21642" s="514">
        <v>99431</v>
      </c>
      <c r="B21642" s="275" t="s">
        <v>0</v>
      </c>
      <c r="C21642" s="1329" t="s">
        <v>22979</v>
      </c>
      <c r="D21642" s="514" t="s">
        <v>34</v>
      </c>
      <c r="E21642" s="673">
        <v>769.75</v>
      </c>
      <c r="F21642" s="394"/>
    </row>
    <row r="21643" spans="1:6" ht="24.75">
      <c r="A21643" s="514">
        <v>99435</v>
      </c>
      <c r="B21643" s="275" t="s">
        <v>0</v>
      </c>
      <c r="C21643" s="1329" t="s">
        <v>22983</v>
      </c>
      <c r="D21643" s="514" t="s">
        <v>34</v>
      </c>
      <c r="E21643" s="673">
        <v>755.2</v>
      </c>
      <c r="F21643" s="394"/>
    </row>
    <row r="21644" spans="1:6" ht="24.75">
      <c r="A21644" s="514">
        <v>99432</v>
      </c>
      <c r="B21644" s="275" t="s">
        <v>0</v>
      </c>
      <c r="C21644" s="1329" t="s">
        <v>22980</v>
      </c>
      <c r="D21644" s="514" t="s">
        <v>34</v>
      </c>
      <c r="E21644" s="673">
        <v>752.37</v>
      </c>
      <c r="F21644" s="394"/>
    </row>
    <row r="21645" spans="1:6" ht="24.75">
      <c r="A21645" s="514">
        <v>99438</v>
      </c>
      <c r="B21645" s="275" t="s">
        <v>0</v>
      </c>
      <c r="C21645" s="1329" t="s">
        <v>22985</v>
      </c>
      <c r="D21645" s="514" t="s">
        <v>34</v>
      </c>
      <c r="E21645" s="673">
        <v>741.77</v>
      </c>
      <c r="F21645" s="394"/>
    </row>
    <row r="21646" spans="1:6" ht="24.75">
      <c r="A21646" s="514">
        <v>105538</v>
      </c>
      <c r="B21646" s="275" t="s">
        <v>0</v>
      </c>
      <c r="C21646" s="1329" t="s">
        <v>25692</v>
      </c>
      <c r="D21646" s="514" t="s">
        <v>34</v>
      </c>
      <c r="E21646" s="673">
        <v>0</v>
      </c>
      <c r="F21646" s="394"/>
    </row>
    <row r="21647" spans="1:6" ht="24.75">
      <c r="A21647" s="514">
        <v>99436</v>
      </c>
      <c r="B21647" s="275" t="s">
        <v>0</v>
      </c>
      <c r="C21647" s="1329" t="s">
        <v>22984</v>
      </c>
      <c r="D21647" s="514" t="s">
        <v>34</v>
      </c>
      <c r="E21647" s="673">
        <v>839.09</v>
      </c>
      <c r="F21647" s="394"/>
    </row>
    <row r="21648" spans="1:6" ht="24.75">
      <c r="A21648" s="514">
        <v>99437</v>
      </c>
      <c r="B21648" s="275" t="s">
        <v>0</v>
      </c>
      <c r="C21648" s="1329" t="s">
        <v>22986</v>
      </c>
      <c r="D21648" s="514" t="s">
        <v>34</v>
      </c>
      <c r="E21648" s="673">
        <v>734.23</v>
      </c>
      <c r="F21648" s="394"/>
    </row>
    <row r="21649" spans="1:6" ht="24.75">
      <c r="A21649" s="514">
        <v>105537</v>
      </c>
      <c r="B21649" s="275" t="s">
        <v>0</v>
      </c>
      <c r="C21649" s="1329" t="s">
        <v>25693</v>
      </c>
      <c r="D21649" s="514" t="s">
        <v>34</v>
      </c>
      <c r="E21649" s="673">
        <v>0</v>
      </c>
      <c r="F21649" s="394"/>
    </row>
    <row r="21650" spans="1:6" ht="24.75">
      <c r="A21650" s="514">
        <v>99433</v>
      </c>
      <c r="B21650" s="275" t="s">
        <v>0</v>
      </c>
      <c r="C21650" s="1329" t="s">
        <v>22981</v>
      </c>
      <c r="D21650" s="514" t="s">
        <v>34</v>
      </c>
      <c r="E21650" s="673">
        <v>816.51</v>
      </c>
      <c r="F21650" s="394"/>
    </row>
    <row r="21651" spans="1:6" ht="24.75">
      <c r="A21651" s="514">
        <v>104422</v>
      </c>
      <c r="B21651" s="275" t="s">
        <v>0</v>
      </c>
      <c r="C21651" s="1329" t="s">
        <v>25694</v>
      </c>
      <c r="D21651" s="514" t="s">
        <v>32</v>
      </c>
      <c r="E21651" s="673">
        <v>10.06</v>
      </c>
      <c r="F21651" s="394"/>
    </row>
    <row r="21652" spans="1:6" ht="24.75">
      <c r="A21652" s="514">
        <v>105824</v>
      </c>
      <c r="B21652" s="275" t="s">
        <v>0</v>
      </c>
      <c r="C21652" s="1329" t="s">
        <v>25695</v>
      </c>
      <c r="D21652" s="514" t="s">
        <v>32</v>
      </c>
      <c r="E21652" s="673">
        <v>12.8</v>
      </c>
      <c r="F21652" s="394"/>
    </row>
    <row r="21653" spans="1:6" ht="24.75">
      <c r="A21653" s="514">
        <v>105825</v>
      </c>
      <c r="B21653" s="275" t="s">
        <v>0</v>
      </c>
      <c r="C21653" s="1329" t="s">
        <v>25696</v>
      </c>
      <c r="D21653" s="514" t="s">
        <v>32</v>
      </c>
      <c r="E21653" s="673">
        <v>7.14</v>
      </c>
      <c r="F21653" s="394"/>
    </row>
    <row r="21654" spans="1:6" ht="24.75">
      <c r="A21654" s="514">
        <v>104421</v>
      </c>
      <c r="B21654" s="275" t="s">
        <v>0</v>
      </c>
      <c r="C21654" s="1329" t="s">
        <v>25697</v>
      </c>
      <c r="D21654" s="514" t="s">
        <v>32</v>
      </c>
      <c r="E21654" s="673">
        <v>15.76</v>
      </c>
      <c r="F21654" s="394"/>
    </row>
    <row r="21655" spans="1:6" ht="24.75">
      <c r="A21655" s="514">
        <v>105822</v>
      </c>
      <c r="B21655" s="275" t="s">
        <v>0</v>
      </c>
      <c r="C21655" s="1329" t="s">
        <v>25698</v>
      </c>
      <c r="D21655" s="514" t="s">
        <v>32</v>
      </c>
      <c r="E21655" s="673">
        <v>18.5</v>
      </c>
      <c r="F21655" s="394"/>
    </row>
    <row r="21656" spans="1:6" ht="24.75">
      <c r="A21656" s="514">
        <v>105823</v>
      </c>
      <c r="B21656" s="275" t="s">
        <v>0</v>
      </c>
      <c r="C21656" s="1329" t="s">
        <v>25699</v>
      </c>
      <c r="D21656" s="514" t="s">
        <v>32</v>
      </c>
      <c r="E21656" s="673">
        <v>12.84</v>
      </c>
      <c r="F21656" s="394"/>
    </row>
    <row r="21657" spans="1:6" ht="24.75">
      <c r="A21657" s="514">
        <v>104423</v>
      </c>
      <c r="B21657" s="275" t="s">
        <v>0</v>
      </c>
      <c r="C21657" s="1329" t="s">
        <v>25700</v>
      </c>
      <c r="D21657" s="514" t="s">
        <v>32</v>
      </c>
      <c r="E21657" s="673">
        <v>14.05</v>
      </c>
      <c r="F21657" s="394"/>
    </row>
    <row r="21658" spans="1:6" ht="24.75">
      <c r="A21658" s="514">
        <v>105826</v>
      </c>
      <c r="B21658" s="275" t="s">
        <v>0</v>
      </c>
      <c r="C21658" s="1329" t="s">
        <v>25701</v>
      </c>
      <c r="D21658" s="514" t="s">
        <v>32</v>
      </c>
      <c r="E21658" s="673">
        <v>16.79</v>
      </c>
      <c r="F21658" s="394"/>
    </row>
    <row r="21659" spans="1:6" ht="24.75">
      <c r="A21659" s="514">
        <v>105827</v>
      </c>
      <c r="B21659" s="275" t="s">
        <v>0</v>
      </c>
      <c r="C21659" s="1329" t="s">
        <v>25702</v>
      </c>
      <c r="D21659" s="514" t="s">
        <v>32</v>
      </c>
      <c r="E21659" s="673">
        <v>11.13</v>
      </c>
      <c r="F21659" s="394"/>
    </row>
    <row r="21660" spans="1:6" ht="24.75">
      <c r="A21660" s="514">
        <v>104425</v>
      </c>
      <c r="B21660" s="275" t="s">
        <v>0</v>
      </c>
      <c r="C21660" s="1329" t="s">
        <v>25703</v>
      </c>
      <c r="D21660" s="514" t="s">
        <v>32</v>
      </c>
      <c r="E21660" s="673">
        <v>8.34</v>
      </c>
      <c r="F21660" s="394"/>
    </row>
    <row r="21661" spans="1:6" ht="24.75">
      <c r="A21661" s="514">
        <v>105828</v>
      </c>
      <c r="B21661" s="275" t="s">
        <v>0</v>
      </c>
      <c r="C21661" s="1329" t="s">
        <v>25704</v>
      </c>
      <c r="D21661" s="514" t="s">
        <v>32</v>
      </c>
      <c r="E21661" s="673">
        <v>11.08</v>
      </c>
      <c r="F21661" s="394"/>
    </row>
    <row r="21662" spans="1:6" ht="24.75">
      <c r="A21662" s="514">
        <v>105829</v>
      </c>
      <c r="B21662" s="275" t="s">
        <v>0</v>
      </c>
      <c r="C21662" s="1329" t="s">
        <v>25705</v>
      </c>
      <c r="D21662" s="514" t="s">
        <v>32</v>
      </c>
      <c r="E21662" s="673">
        <v>5.42</v>
      </c>
      <c r="F21662" s="394"/>
    </row>
    <row r="21663" spans="1:6" ht="24.75">
      <c r="A21663" s="514">
        <v>91525</v>
      </c>
      <c r="B21663" s="275" t="s">
        <v>0</v>
      </c>
      <c r="C21663" s="1329" t="s">
        <v>25706</v>
      </c>
      <c r="D21663" s="514" t="s">
        <v>32</v>
      </c>
      <c r="E21663" s="673">
        <v>7.18</v>
      </c>
      <c r="F21663" s="394"/>
    </row>
    <row r="21664" spans="1:6" ht="24.75">
      <c r="A21664" s="514">
        <v>105818</v>
      </c>
      <c r="B21664" s="275" t="s">
        <v>0</v>
      </c>
      <c r="C21664" s="1329" t="s">
        <v>25707</v>
      </c>
      <c r="D21664" s="514" t="s">
        <v>32</v>
      </c>
      <c r="E21664" s="673">
        <v>11.36</v>
      </c>
      <c r="F21664" s="394"/>
    </row>
    <row r="21665" spans="1:6" ht="24.75">
      <c r="A21665" s="514">
        <v>105819</v>
      </c>
      <c r="B21665" s="275" t="s">
        <v>0</v>
      </c>
      <c r="C21665" s="1329" t="s">
        <v>25708</v>
      </c>
      <c r="D21665" s="514" t="s">
        <v>32</v>
      </c>
      <c r="E21665" s="673">
        <v>5.75</v>
      </c>
      <c r="F21665" s="394"/>
    </row>
    <row r="21666" spans="1:6" ht="24.75">
      <c r="A21666" s="514">
        <v>104414</v>
      </c>
      <c r="B21666" s="275" t="s">
        <v>0</v>
      </c>
      <c r="C21666" s="1329" t="s">
        <v>25709</v>
      </c>
      <c r="D21666" s="514" t="s">
        <v>32</v>
      </c>
      <c r="E21666" s="673">
        <v>6.29</v>
      </c>
      <c r="F21666" s="394"/>
    </row>
    <row r="21667" spans="1:6" ht="24.75">
      <c r="A21667" s="514">
        <v>105816</v>
      </c>
      <c r="B21667" s="275" t="s">
        <v>0</v>
      </c>
      <c r="C21667" s="1329" t="s">
        <v>25710</v>
      </c>
      <c r="D21667" s="514" t="s">
        <v>32</v>
      </c>
      <c r="E21667" s="673">
        <v>10.47</v>
      </c>
      <c r="F21667" s="394"/>
    </row>
    <row r="21668" spans="1:6" ht="24.75">
      <c r="A21668" s="514">
        <v>105817</v>
      </c>
      <c r="B21668" s="275" t="s">
        <v>0</v>
      </c>
      <c r="C21668" s="1329" t="s">
        <v>25711</v>
      </c>
      <c r="D21668" s="514" t="s">
        <v>32</v>
      </c>
      <c r="E21668" s="673">
        <v>4.8600000000000003</v>
      </c>
      <c r="F21668" s="394"/>
    </row>
    <row r="21669" spans="1:6" ht="24.75">
      <c r="A21669" s="514">
        <v>104415</v>
      </c>
      <c r="B21669" s="275" t="s">
        <v>0</v>
      </c>
      <c r="C21669" s="1329" t="s">
        <v>25712</v>
      </c>
      <c r="D21669" s="514" t="s">
        <v>32</v>
      </c>
      <c r="E21669" s="673">
        <v>11.91</v>
      </c>
      <c r="F21669" s="394"/>
    </row>
    <row r="21670" spans="1:6" ht="24.75">
      <c r="A21670" s="514">
        <v>105820</v>
      </c>
      <c r="B21670" s="275" t="s">
        <v>0</v>
      </c>
      <c r="C21670" s="1329" t="s">
        <v>25713</v>
      </c>
      <c r="D21670" s="514" t="s">
        <v>32</v>
      </c>
      <c r="E21670" s="673">
        <v>16.09</v>
      </c>
      <c r="F21670" s="394"/>
    </row>
    <row r="21671" spans="1:6" ht="24.75">
      <c r="A21671" s="514">
        <v>105821</v>
      </c>
      <c r="B21671" s="275" t="s">
        <v>0</v>
      </c>
      <c r="C21671" s="1329" t="s">
        <v>25714</v>
      </c>
      <c r="D21671" s="514" t="s">
        <v>32</v>
      </c>
      <c r="E21671" s="673">
        <v>10.48</v>
      </c>
      <c r="F21671" s="394"/>
    </row>
    <row r="21672" spans="1:6" ht="24.75">
      <c r="A21672" s="514">
        <v>104418</v>
      </c>
      <c r="B21672" s="275" t="s">
        <v>0</v>
      </c>
      <c r="C21672" s="1329" t="s">
        <v>25715</v>
      </c>
      <c r="D21672" s="514" t="s">
        <v>32</v>
      </c>
      <c r="E21672" s="673">
        <v>2.83</v>
      </c>
      <c r="F21672" s="394"/>
    </row>
    <row r="21673" spans="1:6" ht="24.75">
      <c r="A21673" s="514">
        <v>91515</v>
      </c>
      <c r="B21673" s="275" t="s">
        <v>0</v>
      </c>
      <c r="C21673" s="1329" t="s">
        <v>25716</v>
      </c>
      <c r="D21673" s="514" t="s">
        <v>32</v>
      </c>
      <c r="E21673" s="673">
        <v>5.21</v>
      </c>
      <c r="F21673" s="394"/>
    </row>
    <row r="21674" spans="1:6" ht="24.75">
      <c r="A21674" s="514">
        <v>104419</v>
      </c>
      <c r="B21674" s="275" t="s">
        <v>0</v>
      </c>
      <c r="C21674" s="1329" t="s">
        <v>25717</v>
      </c>
      <c r="D21674" s="514" t="s">
        <v>32</v>
      </c>
      <c r="E21674" s="673">
        <v>4.51</v>
      </c>
      <c r="F21674" s="394"/>
    </row>
    <row r="21675" spans="1:6" ht="24.75">
      <c r="A21675" s="514">
        <v>91519</v>
      </c>
      <c r="B21675" s="275" t="s">
        <v>0</v>
      </c>
      <c r="C21675" s="1329" t="s">
        <v>25718</v>
      </c>
      <c r="D21675" s="514" t="s">
        <v>32</v>
      </c>
      <c r="E21675" s="673">
        <v>2.15</v>
      </c>
      <c r="F21675" s="394"/>
    </row>
    <row r="21676" spans="1:6" ht="24.75">
      <c r="A21676" s="514">
        <v>91520</v>
      </c>
      <c r="B21676" s="275" t="s">
        <v>0</v>
      </c>
      <c r="C21676" s="1329" t="s">
        <v>25719</v>
      </c>
      <c r="D21676" s="514" t="s">
        <v>32</v>
      </c>
      <c r="E21676" s="673">
        <v>2.2000000000000002</v>
      </c>
      <c r="F21676" s="394"/>
    </row>
    <row r="21677" spans="1:6" ht="24.75">
      <c r="A21677" s="514">
        <v>104416</v>
      </c>
      <c r="B21677" s="275" t="s">
        <v>0</v>
      </c>
      <c r="C21677" s="1329" t="s">
        <v>25720</v>
      </c>
      <c r="D21677" s="514" t="s">
        <v>32</v>
      </c>
      <c r="E21677" s="673">
        <v>1.81</v>
      </c>
      <c r="F21677" s="394"/>
    </row>
    <row r="21678" spans="1:6" ht="24.75">
      <c r="A21678" s="514">
        <v>104417</v>
      </c>
      <c r="B21678" s="275" t="s">
        <v>0</v>
      </c>
      <c r="C21678" s="1329" t="s">
        <v>25721</v>
      </c>
      <c r="D21678" s="514" t="s">
        <v>32</v>
      </c>
      <c r="E21678" s="673">
        <v>4.13</v>
      </c>
      <c r="F21678" s="394"/>
    </row>
    <row r="21679" spans="1:6" ht="24.75">
      <c r="A21679" s="514">
        <v>91522</v>
      </c>
      <c r="B21679" s="275" t="s">
        <v>0</v>
      </c>
      <c r="C21679" s="1329" t="s">
        <v>25722</v>
      </c>
      <c r="D21679" s="514" t="s">
        <v>32</v>
      </c>
      <c r="E21679" s="673">
        <v>3.71</v>
      </c>
      <c r="F21679" s="394"/>
    </row>
    <row r="21680" spans="1:6" ht="24.75">
      <c r="A21680" s="514">
        <v>104412</v>
      </c>
      <c r="B21680" s="275" t="s">
        <v>0</v>
      </c>
      <c r="C21680" s="1329" t="s">
        <v>25723</v>
      </c>
      <c r="D21680" s="514" t="s">
        <v>32</v>
      </c>
      <c r="E21680" s="673">
        <v>3.33</v>
      </c>
      <c r="F21680" s="394"/>
    </row>
    <row r="21681" spans="1:6" ht="24.75">
      <c r="A21681" s="514">
        <v>104413</v>
      </c>
      <c r="B21681" s="275" t="s">
        <v>0</v>
      </c>
      <c r="C21681" s="1329" t="s">
        <v>25724</v>
      </c>
      <c r="D21681" s="514" t="s">
        <v>32</v>
      </c>
      <c r="E21681" s="673">
        <v>5.67</v>
      </c>
      <c r="F21681" s="394"/>
    </row>
    <row r="21682" spans="1:6">
      <c r="A21682" s="514">
        <v>102569</v>
      </c>
      <c r="B21682" s="275" t="s">
        <v>0</v>
      </c>
      <c r="C21682" s="1329" t="s">
        <v>25725</v>
      </c>
      <c r="D21682" s="514" t="s">
        <v>32</v>
      </c>
      <c r="E21682" s="673">
        <v>0</v>
      </c>
      <c r="F21682" s="394"/>
    </row>
    <row r="21683" spans="1:6">
      <c r="A21683" s="514">
        <v>102574</v>
      </c>
      <c r="B21683" s="275" t="s">
        <v>0</v>
      </c>
      <c r="C21683" s="1329" t="s">
        <v>25726</v>
      </c>
      <c r="D21683" s="514" t="s">
        <v>32</v>
      </c>
      <c r="E21683" s="673">
        <v>0</v>
      </c>
      <c r="F21683" s="394"/>
    </row>
    <row r="21684" spans="1:6">
      <c r="A21684" s="514">
        <v>102573</v>
      </c>
      <c r="B21684" s="275" t="s">
        <v>0</v>
      </c>
      <c r="C21684" s="1329" t="s">
        <v>25727</v>
      </c>
      <c r="D21684" s="514" t="s">
        <v>32</v>
      </c>
      <c r="E21684" s="673">
        <v>0</v>
      </c>
      <c r="F21684" s="394"/>
    </row>
    <row r="21685" spans="1:6">
      <c r="A21685" s="514">
        <v>102577</v>
      </c>
      <c r="B21685" s="275" t="s">
        <v>0</v>
      </c>
      <c r="C21685" s="1329" t="s">
        <v>25728</v>
      </c>
      <c r="D21685" s="514" t="s">
        <v>32</v>
      </c>
      <c r="E21685" s="673">
        <v>0</v>
      </c>
      <c r="F21685" s="394"/>
    </row>
    <row r="21686" spans="1:6">
      <c r="A21686" s="514">
        <v>102576</v>
      </c>
      <c r="B21686" s="275" t="s">
        <v>0</v>
      </c>
      <c r="C21686" s="1329" t="s">
        <v>25729</v>
      </c>
      <c r="D21686" s="514" t="s">
        <v>32</v>
      </c>
      <c r="E21686" s="673">
        <v>0</v>
      </c>
      <c r="F21686" s="394"/>
    </row>
    <row r="21687" spans="1:6" ht="24.75">
      <c r="A21687" s="514">
        <v>103083</v>
      </c>
      <c r="B21687" s="275" t="s">
        <v>0</v>
      </c>
      <c r="C21687" s="1329" t="s">
        <v>25730</v>
      </c>
      <c r="D21687" s="514" t="s">
        <v>32</v>
      </c>
      <c r="E21687" s="673">
        <v>0</v>
      </c>
      <c r="F21687" s="394"/>
    </row>
    <row r="21688" spans="1:6" ht="24.75">
      <c r="A21688" s="514">
        <v>103081</v>
      </c>
      <c r="B21688" s="275" t="s">
        <v>0</v>
      </c>
      <c r="C21688" s="1329" t="s">
        <v>25731</v>
      </c>
      <c r="D21688" s="514" t="s">
        <v>32</v>
      </c>
      <c r="E21688" s="673">
        <v>0</v>
      </c>
      <c r="F21688" s="394"/>
    </row>
    <row r="21689" spans="1:6" ht="24.75">
      <c r="A21689" s="514">
        <v>103082</v>
      </c>
      <c r="B21689" s="275" t="s">
        <v>0</v>
      </c>
      <c r="C21689" s="1329" t="s">
        <v>25732</v>
      </c>
      <c r="D21689" s="514" t="s">
        <v>32</v>
      </c>
      <c r="E21689" s="673">
        <v>0</v>
      </c>
      <c r="F21689" s="394"/>
    </row>
    <row r="21690" spans="1:6" ht="24.75">
      <c r="A21690" s="514">
        <v>103086</v>
      </c>
      <c r="B21690" s="275" t="s">
        <v>0</v>
      </c>
      <c r="C21690" s="1329" t="s">
        <v>25733</v>
      </c>
      <c r="D21690" s="514" t="s">
        <v>32</v>
      </c>
      <c r="E21690" s="673">
        <v>0</v>
      </c>
      <c r="F21690" s="394"/>
    </row>
    <row r="21691" spans="1:6" ht="24.75">
      <c r="A21691" s="514">
        <v>103085</v>
      </c>
      <c r="B21691" s="275" t="s">
        <v>0</v>
      </c>
      <c r="C21691" s="1329" t="s">
        <v>25734</v>
      </c>
      <c r="D21691" s="514" t="s">
        <v>32</v>
      </c>
      <c r="E21691" s="673">
        <v>0</v>
      </c>
      <c r="F21691" s="394"/>
    </row>
    <row r="21692" spans="1:6">
      <c r="A21692" s="514">
        <v>104726</v>
      </c>
      <c r="B21692" s="275" t="s">
        <v>0</v>
      </c>
      <c r="C21692" s="1329" t="s">
        <v>25735</v>
      </c>
      <c r="D21692" s="514" t="s">
        <v>32</v>
      </c>
      <c r="E21692" s="673">
        <v>0</v>
      </c>
      <c r="F21692" s="394"/>
    </row>
    <row r="21693" spans="1:6">
      <c r="A21693" s="514">
        <v>104725</v>
      </c>
      <c r="B21693" s="275" t="s">
        <v>0</v>
      </c>
      <c r="C21693" s="1329" t="s">
        <v>25736</v>
      </c>
      <c r="D21693" s="514" t="s">
        <v>32</v>
      </c>
      <c r="E21693" s="673">
        <v>0</v>
      </c>
      <c r="F21693" s="394"/>
    </row>
    <row r="21694" spans="1:6">
      <c r="A21694" s="514">
        <v>96374</v>
      </c>
      <c r="B21694" s="275" t="s">
        <v>0</v>
      </c>
      <c r="C21694" s="1329" t="s">
        <v>14325</v>
      </c>
      <c r="D21694" s="514" t="s">
        <v>5</v>
      </c>
      <c r="E21694" s="673">
        <v>39.229999999999997</v>
      </c>
      <c r="F21694" s="394"/>
    </row>
    <row r="21695" spans="1:6">
      <c r="A21695" s="514">
        <v>96373</v>
      </c>
      <c r="B21695" s="275" t="s">
        <v>0</v>
      </c>
      <c r="C21695" s="1329" t="s">
        <v>14324</v>
      </c>
      <c r="D21695" s="514" t="s">
        <v>5</v>
      </c>
      <c r="E21695" s="673">
        <v>11.14</v>
      </c>
      <c r="F21695" s="394"/>
    </row>
    <row r="21696" spans="1:6" ht="24.75">
      <c r="A21696" s="514">
        <v>96368</v>
      </c>
      <c r="B21696" s="275" t="s">
        <v>0</v>
      </c>
      <c r="C21696" s="1329" t="s">
        <v>14320</v>
      </c>
      <c r="D21696" s="514" t="s">
        <v>32</v>
      </c>
      <c r="E21696" s="673">
        <v>177.48</v>
      </c>
      <c r="F21696" s="394"/>
    </row>
    <row r="21697" spans="1:6" ht="24.75">
      <c r="A21697" s="514">
        <v>96364</v>
      </c>
      <c r="B21697" s="275" t="s">
        <v>0</v>
      </c>
      <c r="C21697" s="1329" t="s">
        <v>14317</v>
      </c>
      <c r="D21697" s="514" t="s">
        <v>32</v>
      </c>
      <c r="E21697" s="673">
        <v>149.16</v>
      </c>
      <c r="F21697" s="394"/>
    </row>
    <row r="21698" spans="1:6" ht="24.75">
      <c r="A21698" s="514">
        <v>96369</v>
      </c>
      <c r="B21698" s="275" t="s">
        <v>0</v>
      </c>
      <c r="C21698" s="1329" t="s">
        <v>14321</v>
      </c>
      <c r="D21698" s="514" t="s">
        <v>32</v>
      </c>
      <c r="E21698" s="673">
        <v>198.87</v>
      </c>
      <c r="F21698" s="394"/>
    </row>
    <row r="21699" spans="1:6" ht="24.75">
      <c r="A21699" s="514">
        <v>104723</v>
      </c>
      <c r="B21699" s="275" t="s">
        <v>0</v>
      </c>
      <c r="C21699" s="1329" t="s">
        <v>14331</v>
      </c>
      <c r="D21699" s="514" t="s">
        <v>32</v>
      </c>
      <c r="E21699" s="673">
        <v>236.51</v>
      </c>
      <c r="F21699" s="394"/>
    </row>
    <row r="21700" spans="1:6" ht="24.75">
      <c r="A21700" s="514">
        <v>96367</v>
      </c>
      <c r="B21700" s="275" t="s">
        <v>0</v>
      </c>
      <c r="C21700" s="1329" t="s">
        <v>14319</v>
      </c>
      <c r="D21700" s="514" t="s">
        <v>32</v>
      </c>
      <c r="E21700" s="673">
        <v>162.34</v>
      </c>
      <c r="F21700" s="394"/>
    </row>
    <row r="21701" spans="1:6" ht="24.75">
      <c r="A21701" s="514">
        <v>104722</v>
      </c>
      <c r="B21701" s="275" t="s">
        <v>0</v>
      </c>
      <c r="C21701" s="1329" t="s">
        <v>14330</v>
      </c>
      <c r="D21701" s="514" t="s">
        <v>32</v>
      </c>
      <c r="E21701" s="673">
        <v>184.04</v>
      </c>
      <c r="F21701" s="394"/>
    </row>
    <row r="21702" spans="1:6" ht="24.75">
      <c r="A21702" s="514">
        <v>96366</v>
      </c>
      <c r="B21702" s="275" t="s">
        <v>0</v>
      </c>
      <c r="C21702" s="1329" t="s">
        <v>14318</v>
      </c>
      <c r="D21702" s="514" t="s">
        <v>32</v>
      </c>
      <c r="E21702" s="673">
        <v>150.38999999999999</v>
      </c>
      <c r="F21702" s="394"/>
    </row>
    <row r="21703" spans="1:6" ht="24.75">
      <c r="A21703" s="514">
        <v>96361</v>
      </c>
      <c r="B21703" s="275" t="s">
        <v>0</v>
      </c>
      <c r="C21703" s="1329" t="s">
        <v>14314</v>
      </c>
      <c r="D21703" s="514" t="s">
        <v>32</v>
      </c>
      <c r="E21703" s="673">
        <v>141.02000000000001</v>
      </c>
      <c r="F21703" s="394"/>
    </row>
    <row r="21704" spans="1:6" ht="24.75">
      <c r="A21704" s="514">
        <v>104719</v>
      </c>
      <c r="B21704" s="275" t="s">
        <v>0</v>
      </c>
      <c r="C21704" s="1329" t="s">
        <v>14327</v>
      </c>
      <c r="D21704" s="514" t="s">
        <v>32</v>
      </c>
      <c r="E21704" s="673">
        <v>176.16</v>
      </c>
      <c r="F21704" s="394"/>
    </row>
    <row r="21705" spans="1:6" ht="24.75">
      <c r="A21705" s="514">
        <v>96360</v>
      </c>
      <c r="B21705" s="275" t="s">
        <v>0</v>
      </c>
      <c r="C21705" s="1329" t="s">
        <v>14313</v>
      </c>
      <c r="D21705" s="514" t="s">
        <v>32</v>
      </c>
      <c r="E21705" s="673">
        <v>120.89</v>
      </c>
      <c r="F21705" s="394"/>
    </row>
    <row r="21706" spans="1:6" ht="24.75">
      <c r="A21706" s="514">
        <v>96359</v>
      </c>
      <c r="B21706" s="275" t="s">
        <v>0</v>
      </c>
      <c r="C21706" s="1329" t="s">
        <v>14312</v>
      </c>
      <c r="D21706" s="514" t="s">
        <v>32</v>
      </c>
      <c r="E21706" s="673">
        <v>104.51</v>
      </c>
      <c r="F21706" s="394"/>
    </row>
    <row r="21707" spans="1:6" ht="24.75">
      <c r="A21707" s="514">
        <v>104718</v>
      </c>
      <c r="B21707" s="275" t="s">
        <v>0</v>
      </c>
      <c r="C21707" s="1329" t="s">
        <v>14326</v>
      </c>
      <c r="D21707" s="514" t="s">
        <v>32</v>
      </c>
      <c r="E21707" s="673">
        <v>123.69</v>
      </c>
      <c r="F21707" s="394"/>
    </row>
    <row r="21708" spans="1:6" ht="24.75">
      <c r="A21708" s="514">
        <v>96358</v>
      </c>
      <c r="B21708" s="275" t="s">
        <v>0</v>
      </c>
      <c r="C21708" s="1329" t="s">
        <v>14311</v>
      </c>
      <c r="D21708" s="514" t="s">
        <v>32</v>
      </c>
      <c r="E21708" s="673">
        <v>93.83</v>
      </c>
      <c r="F21708" s="394"/>
    </row>
    <row r="21709" spans="1:6" ht="24.75">
      <c r="A21709" s="514">
        <v>96371</v>
      </c>
      <c r="B21709" s="275" t="s">
        <v>0</v>
      </c>
      <c r="C21709" s="1329" t="s">
        <v>14323</v>
      </c>
      <c r="D21709" s="514" t="s">
        <v>32</v>
      </c>
      <c r="E21709" s="673">
        <v>71.790000000000006</v>
      </c>
      <c r="F21709" s="394"/>
    </row>
    <row r="21710" spans="1:6" ht="24.75">
      <c r="A21710" s="514">
        <v>104724</v>
      </c>
      <c r="B21710" s="275" t="s">
        <v>0</v>
      </c>
      <c r="C21710" s="1329" t="s">
        <v>14332</v>
      </c>
      <c r="D21710" s="514" t="s">
        <v>32</v>
      </c>
      <c r="E21710" s="673">
        <v>89.71</v>
      </c>
      <c r="F21710" s="394"/>
    </row>
    <row r="21711" spans="1:6" ht="24.75">
      <c r="A21711" s="514">
        <v>96370</v>
      </c>
      <c r="B21711" s="275" t="s">
        <v>0</v>
      </c>
      <c r="C21711" s="1329" t="s">
        <v>14322</v>
      </c>
      <c r="D21711" s="514" t="s">
        <v>32</v>
      </c>
      <c r="E21711" s="673">
        <v>61.76</v>
      </c>
      <c r="F21711" s="394"/>
    </row>
    <row r="21712" spans="1:6" ht="24.75">
      <c r="A21712" s="514">
        <v>96365</v>
      </c>
      <c r="B21712" s="275" t="s">
        <v>0</v>
      </c>
      <c r="C21712" s="1329" t="s">
        <v>25737</v>
      </c>
      <c r="D21712" s="514" t="s">
        <v>32</v>
      </c>
      <c r="E21712" s="673">
        <v>169.96</v>
      </c>
      <c r="F21712" s="394"/>
    </row>
    <row r="21713" spans="1:6" ht="24.75">
      <c r="A21713" s="514">
        <v>104721</v>
      </c>
      <c r="B21713" s="275" t="s">
        <v>0</v>
      </c>
      <c r="C21713" s="1329" t="s">
        <v>14329</v>
      </c>
      <c r="D21713" s="514" t="s">
        <v>32</v>
      </c>
      <c r="E21713" s="673">
        <v>206.34</v>
      </c>
      <c r="F21713" s="394"/>
    </row>
    <row r="21714" spans="1:6" ht="24.75">
      <c r="A21714" s="514">
        <v>96363</v>
      </c>
      <c r="B21714" s="275" t="s">
        <v>0</v>
      </c>
      <c r="C21714" s="1329" t="s">
        <v>14316</v>
      </c>
      <c r="D21714" s="514" t="s">
        <v>32</v>
      </c>
      <c r="E21714" s="673">
        <v>133.41999999999999</v>
      </c>
      <c r="F21714" s="394"/>
    </row>
    <row r="21715" spans="1:6" ht="24.75">
      <c r="A21715" s="514">
        <v>104720</v>
      </c>
      <c r="B21715" s="275" t="s">
        <v>0</v>
      </c>
      <c r="C21715" s="1329" t="s">
        <v>14328</v>
      </c>
      <c r="D21715" s="514" t="s">
        <v>32</v>
      </c>
      <c r="E21715" s="673">
        <v>153.86000000000001</v>
      </c>
      <c r="F21715" s="394"/>
    </row>
    <row r="21716" spans="1:6" ht="24.75">
      <c r="A21716" s="514">
        <v>96362</v>
      </c>
      <c r="B21716" s="275" t="s">
        <v>0</v>
      </c>
      <c r="C21716" s="1329" t="s">
        <v>14315</v>
      </c>
      <c r="D21716" s="514" t="s">
        <v>32</v>
      </c>
      <c r="E21716" s="673">
        <v>122.12</v>
      </c>
      <c r="F21716" s="394"/>
    </row>
    <row r="21717" spans="1:6" ht="24.75">
      <c r="A21717" s="514">
        <v>103191</v>
      </c>
      <c r="B21717" s="275" t="s">
        <v>0</v>
      </c>
      <c r="C21717" s="1329" t="s">
        <v>3072</v>
      </c>
      <c r="D21717" s="514" t="s">
        <v>28</v>
      </c>
      <c r="E21717" s="673">
        <v>2394.86</v>
      </c>
      <c r="F21717" s="394"/>
    </row>
    <row r="21718" spans="1:6" ht="24.75">
      <c r="A21718" s="514">
        <v>103206</v>
      </c>
      <c r="B21718" s="275" t="s">
        <v>0</v>
      </c>
      <c r="C21718" s="1329" t="s">
        <v>3078</v>
      </c>
      <c r="D21718" s="514" t="s">
        <v>28</v>
      </c>
      <c r="E21718" s="673">
        <v>2410.12</v>
      </c>
      <c r="F21718" s="394"/>
    </row>
    <row r="21719" spans="1:6">
      <c r="A21719" s="514">
        <v>103211</v>
      </c>
      <c r="B21719" s="275" t="s">
        <v>0</v>
      </c>
      <c r="C21719" s="1329" t="s">
        <v>25738</v>
      </c>
      <c r="D21719" s="514" t="s">
        <v>28</v>
      </c>
      <c r="E21719" s="673">
        <v>0</v>
      </c>
      <c r="F21719" s="394"/>
    </row>
    <row r="21720" spans="1:6">
      <c r="A21720" s="514">
        <v>103196</v>
      </c>
      <c r="B21720" s="275" t="s">
        <v>0</v>
      </c>
      <c r="C21720" s="1329" t="s">
        <v>25739</v>
      </c>
      <c r="D21720" s="514" t="s">
        <v>28</v>
      </c>
      <c r="E21720" s="673">
        <v>0</v>
      </c>
      <c r="F21720" s="394"/>
    </row>
    <row r="21721" spans="1:6">
      <c r="A21721" s="514">
        <v>103212</v>
      </c>
      <c r="B21721" s="275" t="s">
        <v>0</v>
      </c>
      <c r="C21721" s="1329" t="s">
        <v>25740</v>
      </c>
      <c r="D21721" s="514" t="s">
        <v>28</v>
      </c>
      <c r="E21721" s="673">
        <v>0</v>
      </c>
      <c r="F21721" s="394"/>
    </row>
    <row r="21722" spans="1:6">
      <c r="A21722" s="514">
        <v>103197</v>
      </c>
      <c r="B21722" s="275" t="s">
        <v>0</v>
      </c>
      <c r="C21722" s="1329" t="s">
        <v>25741</v>
      </c>
      <c r="D21722" s="514" t="s">
        <v>28</v>
      </c>
      <c r="E21722" s="673">
        <v>0</v>
      </c>
      <c r="F21722" s="394"/>
    </row>
    <row r="21723" spans="1:6" ht="24.75">
      <c r="A21723" s="514">
        <v>103217</v>
      </c>
      <c r="B21723" s="275" t="s">
        <v>0</v>
      </c>
      <c r="C21723" s="1329" t="s">
        <v>25742</v>
      </c>
      <c r="D21723" s="514" t="s">
        <v>28</v>
      </c>
      <c r="E21723" s="673">
        <v>0</v>
      </c>
      <c r="F21723" s="394"/>
    </row>
    <row r="21724" spans="1:6">
      <c r="A21724" s="514">
        <v>103202</v>
      </c>
      <c r="B21724" s="275" t="s">
        <v>0</v>
      </c>
      <c r="C21724" s="1329" t="s">
        <v>25743</v>
      </c>
      <c r="D21724" s="514" t="s">
        <v>28</v>
      </c>
      <c r="E21724" s="673">
        <v>0</v>
      </c>
      <c r="F21724" s="394"/>
    </row>
    <row r="21725" spans="1:6">
      <c r="A21725" s="514">
        <v>103215</v>
      </c>
      <c r="B21725" s="275" t="s">
        <v>0</v>
      </c>
      <c r="C21725" s="1329" t="s">
        <v>25744</v>
      </c>
      <c r="D21725" s="514" t="s">
        <v>28</v>
      </c>
      <c r="E21725" s="673">
        <v>0</v>
      </c>
      <c r="F21725" s="394"/>
    </row>
    <row r="21726" spans="1:6">
      <c r="A21726" s="514">
        <v>103200</v>
      </c>
      <c r="B21726" s="275" t="s">
        <v>0</v>
      </c>
      <c r="C21726" s="1329" t="s">
        <v>25745</v>
      </c>
      <c r="D21726" s="514" t="s">
        <v>28</v>
      </c>
      <c r="E21726" s="673">
        <v>0</v>
      </c>
      <c r="F21726" s="394"/>
    </row>
    <row r="21727" spans="1:6">
      <c r="A21727" s="514">
        <v>103216</v>
      </c>
      <c r="B21727" s="275" t="s">
        <v>0</v>
      </c>
      <c r="C21727" s="1329" t="s">
        <v>25746</v>
      </c>
      <c r="D21727" s="514" t="s">
        <v>28</v>
      </c>
      <c r="E21727" s="673">
        <v>0</v>
      </c>
      <c r="F21727" s="394"/>
    </row>
    <row r="21728" spans="1:6">
      <c r="A21728" s="514">
        <v>103201</v>
      </c>
      <c r="B21728" s="275" t="s">
        <v>0</v>
      </c>
      <c r="C21728" s="1329" t="s">
        <v>25747</v>
      </c>
      <c r="D21728" s="514" t="s">
        <v>28</v>
      </c>
      <c r="E21728" s="673">
        <v>0</v>
      </c>
      <c r="F21728" s="394"/>
    </row>
    <row r="21729" spans="1:6" ht="24.75">
      <c r="A21729" s="514">
        <v>103185</v>
      </c>
      <c r="B21729" s="275" t="s">
        <v>0</v>
      </c>
      <c r="C21729" s="1329" t="s">
        <v>3066</v>
      </c>
      <c r="D21729" s="514" t="s">
        <v>28</v>
      </c>
      <c r="E21729" s="673">
        <v>6167.69</v>
      </c>
      <c r="F21729" s="394"/>
    </row>
    <row r="21730" spans="1:6">
      <c r="A21730" s="514">
        <v>103218</v>
      </c>
      <c r="B21730" s="275" t="s">
        <v>0</v>
      </c>
      <c r="C21730" s="1329" t="s">
        <v>25748</v>
      </c>
      <c r="D21730" s="514" t="s">
        <v>28</v>
      </c>
      <c r="E21730" s="673">
        <v>0</v>
      </c>
      <c r="F21730" s="394"/>
    </row>
    <row r="21731" spans="1:6">
      <c r="A21731" s="514">
        <v>103203</v>
      </c>
      <c r="B21731" s="275" t="s">
        <v>0</v>
      </c>
      <c r="C21731" s="1329" t="s">
        <v>25749</v>
      </c>
      <c r="D21731" s="514" t="s">
        <v>28</v>
      </c>
      <c r="E21731" s="673">
        <v>0</v>
      </c>
      <c r="F21731" s="394"/>
    </row>
    <row r="21732" spans="1:6">
      <c r="A21732" s="514">
        <v>103213</v>
      </c>
      <c r="B21732" s="275" t="s">
        <v>0</v>
      </c>
      <c r="C21732" s="1329" t="s">
        <v>25750</v>
      </c>
      <c r="D21732" s="514" t="s">
        <v>28</v>
      </c>
      <c r="E21732" s="673">
        <v>0</v>
      </c>
      <c r="F21732" s="394"/>
    </row>
    <row r="21733" spans="1:6">
      <c r="A21733" s="514">
        <v>103198</v>
      </c>
      <c r="B21733" s="275" t="s">
        <v>0</v>
      </c>
      <c r="C21733" s="1329" t="s">
        <v>25751</v>
      </c>
      <c r="D21733" s="514" t="s">
        <v>28</v>
      </c>
      <c r="E21733" s="673">
        <v>0</v>
      </c>
      <c r="F21733" s="394"/>
    </row>
    <row r="21734" spans="1:6">
      <c r="A21734" s="514">
        <v>103214</v>
      </c>
      <c r="B21734" s="275" t="s">
        <v>0</v>
      </c>
      <c r="C21734" s="1329" t="s">
        <v>25752</v>
      </c>
      <c r="D21734" s="514" t="s">
        <v>28</v>
      </c>
      <c r="E21734" s="673">
        <v>0</v>
      </c>
      <c r="F21734" s="394"/>
    </row>
    <row r="21735" spans="1:6">
      <c r="A21735" s="514">
        <v>103199</v>
      </c>
      <c r="B21735" s="275" t="s">
        <v>0</v>
      </c>
      <c r="C21735" s="1329" t="s">
        <v>25753</v>
      </c>
      <c r="D21735" s="514" t="s">
        <v>28</v>
      </c>
      <c r="E21735" s="673">
        <v>0</v>
      </c>
      <c r="F21735" s="394"/>
    </row>
    <row r="21736" spans="1:6">
      <c r="A21736" s="514">
        <v>103219</v>
      </c>
      <c r="B21736" s="275" t="s">
        <v>0</v>
      </c>
      <c r="C21736" s="1329" t="s">
        <v>25754</v>
      </c>
      <c r="D21736" s="514" t="s">
        <v>28</v>
      </c>
      <c r="E21736" s="673">
        <v>0</v>
      </c>
      <c r="F21736" s="394"/>
    </row>
    <row r="21737" spans="1:6">
      <c r="A21737" s="514">
        <v>103204</v>
      </c>
      <c r="B21737" s="275" t="s">
        <v>0</v>
      </c>
      <c r="C21737" s="1329" t="s">
        <v>25755</v>
      </c>
      <c r="D21737" s="514" t="s">
        <v>28</v>
      </c>
      <c r="E21737" s="673">
        <v>0</v>
      </c>
      <c r="F21737" s="394"/>
    </row>
    <row r="21738" spans="1:6" ht="24.75">
      <c r="A21738" s="514">
        <v>103186</v>
      </c>
      <c r="B21738" s="275" t="s">
        <v>0</v>
      </c>
      <c r="C21738" s="1329" t="s">
        <v>3067</v>
      </c>
      <c r="D21738" s="514" t="s">
        <v>28</v>
      </c>
      <c r="E21738" s="673">
        <v>6492.63</v>
      </c>
      <c r="F21738" s="394"/>
    </row>
    <row r="21739" spans="1:6" ht="24.75">
      <c r="A21739" s="514">
        <v>103210</v>
      </c>
      <c r="B21739" s="275" t="s">
        <v>0</v>
      </c>
      <c r="C21739" s="1329" t="s">
        <v>3082</v>
      </c>
      <c r="D21739" s="514" t="s">
        <v>28</v>
      </c>
      <c r="E21739" s="673">
        <v>2324.2800000000002</v>
      </c>
      <c r="F21739" s="394"/>
    </row>
    <row r="21740" spans="1:6" ht="24.75">
      <c r="A21740" s="514">
        <v>103195</v>
      </c>
      <c r="B21740" s="275" t="s">
        <v>0</v>
      </c>
      <c r="C21740" s="1329" t="s">
        <v>3076</v>
      </c>
      <c r="D21740" s="514" t="s">
        <v>28</v>
      </c>
      <c r="E21740" s="673">
        <v>2208.65</v>
      </c>
      <c r="F21740" s="394"/>
    </row>
    <row r="21741" spans="1:6" ht="24.75">
      <c r="A21741" s="514">
        <v>103205</v>
      </c>
      <c r="B21741" s="275" t="s">
        <v>0</v>
      </c>
      <c r="C21741" s="1329" t="s">
        <v>3077</v>
      </c>
      <c r="D21741" s="514" t="s">
        <v>28</v>
      </c>
      <c r="E21741" s="673">
        <v>4114.7700000000004</v>
      </c>
      <c r="F21741" s="394"/>
    </row>
    <row r="21742" spans="1:6" ht="24.75">
      <c r="A21742" s="514">
        <v>103190</v>
      </c>
      <c r="B21742" s="275" t="s">
        <v>0</v>
      </c>
      <c r="C21742" s="1329" t="s">
        <v>3071</v>
      </c>
      <c r="D21742" s="514" t="s">
        <v>28</v>
      </c>
      <c r="E21742" s="673">
        <v>4099.5200000000004</v>
      </c>
      <c r="F21742" s="394"/>
    </row>
    <row r="21743" spans="1:6" ht="24.75">
      <c r="A21743" s="514">
        <v>103207</v>
      </c>
      <c r="B21743" s="275" t="s">
        <v>0</v>
      </c>
      <c r="C21743" s="1329" t="s">
        <v>3079</v>
      </c>
      <c r="D21743" s="514" t="s">
        <v>28</v>
      </c>
      <c r="E21743" s="673">
        <v>2563.7600000000002</v>
      </c>
      <c r="F21743" s="394"/>
    </row>
    <row r="21744" spans="1:6" ht="24.75">
      <c r="A21744" s="514">
        <v>103192</v>
      </c>
      <c r="B21744" s="275" t="s">
        <v>0</v>
      </c>
      <c r="C21744" s="1329" t="s">
        <v>3073</v>
      </c>
      <c r="D21744" s="514" t="s">
        <v>28</v>
      </c>
      <c r="E21744" s="673">
        <v>2548.5</v>
      </c>
      <c r="F21744" s="394"/>
    </row>
    <row r="21745" spans="1:6" ht="24.75">
      <c r="A21745" s="514">
        <v>103208</v>
      </c>
      <c r="B21745" s="275" t="s">
        <v>0</v>
      </c>
      <c r="C21745" s="1329" t="s">
        <v>3080</v>
      </c>
      <c r="D21745" s="514" t="s">
        <v>28</v>
      </c>
      <c r="E21745" s="673">
        <v>1982.49</v>
      </c>
      <c r="F21745" s="394"/>
    </row>
    <row r="21746" spans="1:6" ht="24.75">
      <c r="A21746" s="514">
        <v>103193</v>
      </c>
      <c r="B21746" s="275" t="s">
        <v>0</v>
      </c>
      <c r="C21746" s="1329" t="s">
        <v>3074</v>
      </c>
      <c r="D21746" s="514" t="s">
        <v>28</v>
      </c>
      <c r="E21746" s="673">
        <v>1967.23</v>
      </c>
      <c r="F21746" s="394"/>
    </row>
    <row r="21747" spans="1:6" ht="24.75">
      <c r="A21747" s="514">
        <v>103187</v>
      </c>
      <c r="B21747" s="275" t="s">
        <v>0</v>
      </c>
      <c r="C21747" s="1329" t="s">
        <v>3068</v>
      </c>
      <c r="D21747" s="514" t="s">
        <v>28</v>
      </c>
      <c r="E21747" s="673">
        <v>4886.72</v>
      </c>
      <c r="F21747" s="394"/>
    </row>
    <row r="21748" spans="1:6" ht="24.75">
      <c r="A21748" s="514">
        <v>103188</v>
      </c>
      <c r="B21748" s="275" t="s">
        <v>0</v>
      </c>
      <c r="C21748" s="1329" t="s">
        <v>3069</v>
      </c>
      <c r="D21748" s="514" t="s">
        <v>28</v>
      </c>
      <c r="E21748" s="673">
        <v>5250.4</v>
      </c>
      <c r="F21748" s="394"/>
    </row>
    <row r="21749" spans="1:6" ht="24.75">
      <c r="A21749" s="514">
        <v>103189</v>
      </c>
      <c r="B21749" s="275" t="s">
        <v>0</v>
      </c>
      <c r="C21749" s="1329" t="s">
        <v>3070</v>
      </c>
      <c r="D21749" s="514" t="s">
        <v>28</v>
      </c>
      <c r="E21749" s="673">
        <v>2633.25</v>
      </c>
      <c r="F21749" s="394"/>
    </row>
    <row r="21750" spans="1:6" ht="24.75">
      <c r="A21750" s="514">
        <v>103209</v>
      </c>
      <c r="B21750" s="275" t="s">
        <v>0</v>
      </c>
      <c r="C21750" s="1329" t="s">
        <v>3081</v>
      </c>
      <c r="D21750" s="514" t="s">
        <v>28</v>
      </c>
      <c r="E21750" s="673">
        <v>2840.46</v>
      </c>
      <c r="F21750" s="394"/>
    </row>
    <row r="21751" spans="1:6" ht="24.75">
      <c r="A21751" s="514">
        <v>103194</v>
      </c>
      <c r="B21751" s="275" t="s">
        <v>0</v>
      </c>
      <c r="C21751" s="1329" t="s">
        <v>3075</v>
      </c>
      <c r="D21751" s="514" t="s">
        <v>28</v>
      </c>
      <c r="E21751" s="673">
        <v>2825.2</v>
      </c>
      <c r="F21751" s="394"/>
    </row>
    <row r="21752" spans="1:6">
      <c r="A21752" s="514">
        <v>95001</v>
      </c>
      <c r="B21752" s="275" t="s">
        <v>0</v>
      </c>
      <c r="C21752" s="1329" t="s">
        <v>25756</v>
      </c>
      <c r="D21752" s="514" t="s">
        <v>32</v>
      </c>
      <c r="E21752" s="673">
        <v>0</v>
      </c>
      <c r="F21752" s="394"/>
    </row>
    <row r="21753" spans="1:6">
      <c r="A21753" s="514">
        <v>95000</v>
      </c>
      <c r="B21753" s="275" t="s">
        <v>0</v>
      </c>
      <c r="C21753" s="1329" t="s">
        <v>25757</v>
      </c>
      <c r="D21753" s="514" t="s">
        <v>32</v>
      </c>
      <c r="E21753" s="673">
        <v>0</v>
      </c>
      <c r="F21753" s="394"/>
    </row>
    <row r="21754" spans="1:6">
      <c r="A21754" s="514">
        <v>95005</v>
      </c>
      <c r="B21754" s="275" t="s">
        <v>0</v>
      </c>
      <c r="C21754" s="1329" t="s">
        <v>25758</v>
      </c>
      <c r="D21754" s="514" t="s">
        <v>32</v>
      </c>
      <c r="E21754" s="673">
        <v>0</v>
      </c>
      <c r="F21754" s="394"/>
    </row>
    <row r="21755" spans="1:6">
      <c r="A21755" s="514">
        <v>95004</v>
      </c>
      <c r="B21755" s="275" t="s">
        <v>0</v>
      </c>
      <c r="C21755" s="1329" t="s">
        <v>25759</v>
      </c>
      <c r="D21755" s="514" t="s">
        <v>32</v>
      </c>
      <c r="E21755" s="673">
        <v>0</v>
      </c>
      <c r="F21755" s="394"/>
    </row>
    <row r="21756" spans="1:6">
      <c r="A21756" s="514">
        <v>95003</v>
      </c>
      <c r="B21756" s="275" t="s">
        <v>0</v>
      </c>
      <c r="C21756" s="1329" t="s">
        <v>25760</v>
      </c>
      <c r="D21756" s="514" t="s">
        <v>32</v>
      </c>
      <c r="E21756" s="673">
        <v>0</v>
      </c>
      <c r="F21756" s="394"/>
    </row>
    <row r="21757" spans="1:6">
      <c r="A21757" s="514">
        <v>95002</v>
      </c>
      <c r="B21757" s="275" t="s">
        <v>0</v>
      </c>
      <c r="C21757" s="1329" t="s">
        <v>25761</v>
      </c>
      <c r="D21757" s="514" t="s">
        <v>32</v>
      </c>
      <c r="E21757" s="673">
        <v>0</v>
      </c>
      <c r="F21757" s="394"/>
    </row>
    <row r="21758" spans="1:6">
      <c r="A21758" s="514">
        <v>95007</v>
      </c>
      <c r="B21758" s="275" t="s">
        <v>0</v>
      </c>
      <c r="C21758" s="1329" t="s">
        <v>25762</v>
      </c>
      <c r="D21758" s="514" t="s">
        <v>32</v>
      </c>
      <c r="E21758" s="673">
        <v>0</v>
      </c>
      <c r="F21758" s="394"/>
    </row>
    <row r="21759" spans="1:6">
      <c r="A21759" s="514">
        <v>95006</v>
      </c>
      <c r="B21759" s="275" t="s">
        <v>0</v>
      </c>
      <c r="C21759" s="1329" t="s">
        <v>25763</v>
      </c>
      <c r="D21759" s="514" t="s">
        <v>32</v>
      </c>
      <c r="E21759" s="673">
        <v>0</v>
      </c>
      <c r="F21759" s="394"/>
    </row>
    <row r="21760" spans="1:6" ht="24.75">
      <c r="A21760" s="514">
        <v>104313</v>
      </c>
      <c r="B21760" s="275" t="s">
        <v>0</v>
      </c>
      <c r="C21760" s="1329" t="s">
        <v>25764</v>
      </c>
      <c r="D21760" s="514" t="s">
        <v>32</v>
      </c>
      <c r="E21760" s="673">
        <v>0</v>
      </c>
      <c r="F21760" s="394"/>
    </row>
    <row r="21761" spans="1:6">
      <c r="A21761" s="514">
        <v>104312</v>
      </c>
      <c r="B21761" s="275" t="s">
        <v>0</v>
      </c>
      <c r="C21761" s="1329" t="s">
        <v>25765</v>
      </c>
      <c r="D21761" s="514" t="s">
        <v>32</v>
      </c>
      <c r="E21761" s="673">
        <v>0</v>
      </c>
      <c r="F21761" s="394"/>
    </row>
    <row r="21762" spans="1:6" ht="24.75">
      <c r="A21762" s="514">
        <v>94992</v>
      </c>
      <c r="B21762" s="275" t="s">
        <v>0</v>
      </c>
      <c r="C21762" s="1329" t="s">
        <v>10415</v>
      </c>
      <c r="D21762" s="514" t="s">
        <v>32</v>
      </c>
      <c r="E21762" s="673">
        <v>83.62</v>
      </c>
      <c r="F21762" s="394"/>
    </row>
    <row r="21763" spans="1:6" ht="24.75">
      <c r="A21763" s="514">
        <v>94994</v>
      </c>
      <c r="B21763" s="275" t="s">
        <v>0</v>
      </c>
      <c r="C21763" s="1329" t="s">
        <v>10417</v>
      </c>
      <c r="D21763" s="514" t="s">
        <v>32</v>
      </c>
      <c r="E21763" s="673">
        <v>101.37</v>
      </c>
      <c r="F21763" s="394"/>
    </row>
    <row r="21764" spans="1:6" ht="24.75">
      <c r="A21764" s="514">
        <v>94990</v>
      </c>
      <c r="B21764" s="275" t="s">
        <v>0</v>
      </c>
      <c r="C21764" s="1329" t="s">
        <v>10414</v>
      </c>
      <c r="D21764" s="514" t="s">
        <v>34</v>
      </c>
      <c r="E21764" s="673">
        <v>864.95</v>
      </c>
      <c r="F21764" s="394"/>
    </row>
    <row r="21765" spans="1:6" ht="24.75">
      <c r="A21765" s="514">
        <v>94991</v>
      </c>
      <c r="B21765" s="275" t="s">
        <v>0</v>
      </c>
      <c r="C21765" s="1329" t="s">
        <v>11820</v>
      </c>
      <c r="D21765" s="514" t="s">
        <v>34</v>
      </c>
      <c r="E21765" s="673">
        <v>760.34</v>
      </c>
      <c r="F21765" s="394"/>
    </row>
    <row r="21766" spans="1:6" ht="24.75">
      <c r="A21766" s="514">
        <v>104626</v>
      </c>
      <c r="B21766" s="275" t="s">
        <v>0</v>
      </c>
      <c r="C21766" s="1329" t="s">
        <v>11821</v>
      </c>
      <c r="D21766" s="514" t="s">
        <v>34</v>
      </c>
      <c r="E21766" s="673">
        <v>778.38</v>
      </c>
      <c r="F21766" s="394"/>
    </row>
    <row r="21767" spans="1:6" ht="24.75">
      <c r="A21767" s="514">
        <v>94993</v>
      </c>
      <c r="B21767" s="275" t="s">
        <v>0</v>
      </c>
      <c r="C21767" s="1329" t="s">
        <v>10416</v>
      </c>
      <c r="D21767" s="514" t="s">
        <v>32</v>
      </c>
      <c r="E21767" s="673">
        <v>77.34</v>
      </c>
      <c r="F21767" s="394"/>
    </row>
    <row r="21768" spans="1:6" ht="24.75">
      <c r="A21768" s="514">
        <v>94995</v>
      </c>
      <c r="B21768" s="275" t="s">
        <v>0</v>
      </c>
      <c r="C21768" s="1329" t="s">
        <v>10418</v>
      </c>
      <c r="D21768" s="514" t="s">
        <v>32</v>
      </c>
      <c r="E21768" s="673">
        <v>93</v>
      </c>
      <c r="F21768" s="394"/>
    </row>
    <row r="21769" spans="1:6">
      <c r="A21769" s="514">
        <v>101169</v>
      </c>
      <c r="B21769" s="275" t="s">
        <v>0</v>
      </c>
      <c r="C21769" s="1329" t="s">
        <v>2500</v>
      </c>
      <c r="D21769" s="514" t="s">
        <v>32</v>
      </c>
      <c r="E21769" s="673">
        <v>216.53</v>
      </c>
      <c r="F21769" s="394"/>
    </row>
    <row r="21770" spans="1:6">
      <c r="A21770" s="514">
        <v>104383</v>
      </c>
      <c r="B21770" s="275" t="s">
        <v>0</v>
      </c>
      <c r="C21770" s="1329" t="s">
        <v>25766</v>
      </c>
      <c r="D21770" s="514" t="s">
        <v>32</v>
      </c>
      <c r="E21770" s="673">
        <v>0</v>
      </c>
      <c r="F21770" s="394"/>
    </row>
    <row r="21771" spans="1:6">
      <c r="A21771" s="514">
        <v>101167</v>
      </c>
      <c r="B21771" s="275" t="s">
        <v>0</v>
      </c>
      <c r="C21771" s="1329" t="s">
        <v>2499</v>
      </c>
      <c r="D21771" s="514" t="s">
        <v>32</v>
      </c>
      <c r="E21771" s="673">
        <v>200.88</v>
      </c>
      <c r="F21771" s="394"/>
    </row>
    <row r="21772" spans="1:6">
      <c r="A21772" s="514">
        <v>101172</v>
      </c>
      <c r="B21772" s="275" t="s">
        <v>0</v>
      </c>
      <c r="C21772" s="1329" t="s">
        <v>2502</v>
      </c>
      <c r="D21772" s="514" t="s">
        <v>32</v>
      </c>
      <c r="E21772" s="673">
        <v>87.01</v>
      </c>
      <c r="F21772" s="394"/>
    </row>
    <row r="21773" spans="1:6">
      <c r="A21773" s="514">
        <v>104384</v>
      </c>
      <c r="B21773" s="275" t="s">
        <v>0</v>
      </c>
      <c r="C21773" s="1329" t="s">
        <v>25767</v>
      </c>
      <c r="D21773" s="514" t="s">
        <v>32</v>
      </c>
      <c r="E21773" s="673">
        <v>0</v>
      </c>
      <c r="F21773" s="394"/>
    </row>
    <row r="21774" spans="1:6">
      <c r="A21774" s="514">
        <v>101170</v>
      </c>
      <c r="B21774" s="275" t="s">
        <v>0</v>
      </c>
      <c r="C21774" s="1329" t="s">
        <v>2501</v>
      </c>
      <c r="D21774" s="514" t="s">
        <v>32</v>
      </c>
      <c r="E21774" s="673">
        <v>58.99</v>
      </c>
      <c r="F21774" s="394"/>
    </row>
    <row r="21775" spans="1:6">
      <c r="A21775" s="514">
        <v>104438</v>
      </c>
      <c r="B21775" s="275" t="s">
        <v>0</v>
      </c>
      <c r="C21775" s="1329" t="s">
        <v>25768</v>
      </c>
      <c r="D21775" s="514" t="s">
        <v>32</v>
      </c>
      <c r="E21775" s="673">
        <v>0</v>
      </c>
      <c r="F21775" s="394"/>
    </row>
    <row r="21776" spans="1:6">
      <c r="A21776" s="514">
        <v>92402</v>
      </c>
      <c r="B21776" s="275" t="s">
        <v>0</v>
      </c>
      <c r="C21776" s="1329" t="s">
        <v>10355</v>
      </c>
      <c r="D21776" s="514" t="s">
        <v>32</v>
      </c>
      <c r="E21776" s="673">
        <v>89.75</v>
      </c>
      <c r="F21776" s="394"/>
    </row>
    <row r="21777" spans="1:6">
      <c r="A21777" s="514">
        <v>104429</v>
      </c>
      <c r="B21777" s="275" t="s">
        <v>0</v>
      </c>
      <c r="C21777" s="1329" t="s">
        <v>25769</v>
      </c>
      <c r="D21777" s="514" t="s">
        <v>32</v>
      </c>
      <c r="E21777" s="673">
        <v>0</v>
      </c>
      <c r="F21777" s="394"/>
    </row>
    <row r="21778" spans="1:6">
      <c r="A21778" s="514">
        <v>104426</v>
      </c>
      <c r="B21778" s="275" t="s">
        <v>0</v>
      </c>
      <c r="C21778" s="1329" t="s">
        <v>25770</v>
      </c>
      <c r="D21778" s="514" t="s">
        <v>32</v>
      </c>
      <c r="E21778" s="673">
        <v>0</v>
      </c>
      <c r="F21778" s="394"/>
    </row>
    <row r="21779" spans="1:6">
      <c r="A21779" s="514">
        <v>104436</v>
      </c>
      <c r="B21779" s="275" t="s">
        <v>0</v>
      </c>
      <c r="C21779" s="1329" t="s">
        <v>25771</v>
      </c>
      <c r="D21779" s="514" t="s">
        <v>32</v>
      </c>
      <c r="E21779" s="673">
        <v>0</v>
      </c>
      <c r="F21779" s="394"/>
    </row>
    <row r="21780" spans="1:6">
      <c r="A21780" s="514">
        <v>104434</v>
      </c>
      <c r="B21780" s="275" t="s">
        <v>0</v>
      </c>
      <c r="C21780" s="1329" t="s">
        <v>25772</v>
      </c>
      <c r="D21780" s="514" t="s">
        <v>32</v>
      </c>
      <c r="E21780" s="673">
        <v>0</v>
      </c>
      <c r="F21780" s="394"/>
    </row>
    <row r="21781" spans="1:6">
      <c r="A21781" s="514">
        <v>104432</v>
      </c>
      <c r="B21781" s="275" t="s">
        <v>0</v>
      </c>
      <c r="C21781" s="1329" t="s">
        <v>25773</v>
      </c>
      <c r="D21781" s="514" t="s">
        <v>32</v>
      </c>
      <c r="E21781" s="673">
        <v>111.82</v>
      </c>
      <c r="F21781" s="394"/>
    </row>
    <row r="21782" spans="1:6">
      <c r="A21782" s="514">
        <v>93679</v>
      </c>
      <c r="B21782" s="275" t="s">
        <v>0</v>
      </c>
      <c r="C21782" s="1329" t="s">
        <v>10359</v>
      </c>
      <c r="D21782" s="514" t="s">
        <v>32</v>
      </c>
      <c r="E21782" s="673">
        <v>108.39</v>
      </c>
      <c r="F21782" s="394"/>
    </row>
    <row r="21783" spans="1:6">
      <c r="A21783" s="514">
        <v>92396</v>
      </c>
      <c r="B21783" s="275" t="s">
        <v>0</v>
      </c>
      <c r="C21783" s="1329" t="s">
        <v>10351</v>
      </c>
      <c r="D21783" s="514" t="s">
        <v>32</v>
      </c>
      <c r="E21783" s="673">
        <v>91.77</v>
      </c>
      <c r="F21783" s="394"/>
    </row>
    <row r="21784" spans="1:6">
      <c r="A21784" s="514">
        <v>104439</v>
      </c>
      <c r="B21784" s="275" t="s">
        <v>0</v>
      </c>
      <c r="C21784" s="1329" t="s">
        <v>25774</v>
      </c>
      <c r="D21784" s="514" t="s">
        <v>32</v>
      </c>
      <c r="E21784" s="673">
        <v>0</v>
      </c>
      <c r="F21784" s="394"/>
    </row>
    <row r="21785" spans="1:6">
      <c r="A21785" s="514">
        <v>104440</v>
      </c>
      <c r="B21785" s="275" t="s">
        <v>0</v>
      </c>
      <c r="C21785" s="1329" t="s">
        <v>25775</v>
      </c>
      <c r="D21785" s="514" t="s">
        <v>32</v>
      </c>
      <c r="E21785" s="673">
        <v>0</v>
      </c>
      <c r="F21785" s="394"/>
    </row>
    <row r="21786" spans="1:6">
      <c r="A21786" s="514">
        <v>92406</v>
      </c>
      <c r="B21786" s="275" t="s">
        <v>0</v>
      </c>
      <c r="C21786" s="1329" t="s">
        <v>10358</v>
      </c>
      <c r="D21786" s="514" t="s">
        <v>32</v>
      </c>
      <c r="E21786" s="673">
        <v>153.74</v>
      </c>
      <c r="F21786" s="394"/>
    </row>
    <row r="21787" spans="1:6">
      <c r="A21787" s="514">
        <v>92403</v>
      </c>
      <c r="B21787" s="275" t="s">
        <v>0</v>
      </c>
      <c r="C21787" s="1329" t="s">
        <v>10356</v>
      </c>
      <c r="D21787" s="514" t="s">
        <v>32</v>
      </c>
      <c r="E21787" s="673">
        <v>79.3</v>
      </c>
      <c r="F21787" s="394"/>
    </row>
    <row r="21788" spans="1:6">
      <c r="A21788" s="514">
        <v>92404</v>
      </c>
      <c r="B21788" s="275" t="s">
        <v>0</v>
      </c>
      <c r="C21788" s="1329" t="s">
        <v>10357</v>
      </c>
      <c r="D21788" s="514" t="s">
        <v>32</v>
      </c>
      <c r="E21788" s="673">
        <v>90.86</v>
      </c>
      <c r="F21788" s="394"/>
    </row>
    <row r="21789" spans="1:6">
      <c r="A21789" s="514">
        <v>104430</v>
      </c>
      <c r="B21789" s="275" t="s">
        <v>0</v>
      </c>
      <c r="C21789" s="1329" t="s">
        <v>25776</v>
      </c>
      <c r="D21789" s="514" t="s">
        <v>32</v>
      </c>
      <c r="E21789" s="673">
        <v>0</v>
      </c>
      <c r="F21789" s="394"/>
    </row>
    <row r="21790" spans="1:6">
      <c r="A21790" s="514">
        <v>104431</v>
      </c>
      <c r="B21790" s="275" t="s">
        <v>0</v>
      </c>
      <c r="C21790" s="1329" t="s">
        <v>25777</v>
      </c>
      <c r="D21790" s="514" t="s">
        <v>32</v>
      </c>
      <c r="E21790" s="673">
        <v>0</v>
      </c>
      <c r="F21790" s="394"/>
    </row>
    <row r="21791" spans="1:6">
      <c r="A21791" s="514">
        <v>104427</v>
      </c>
      <c r="B21791" s="275" t="s">
        <v>0</v>
      </c>
      <c r="C21791" s="1329" t="s">
        <v>25778</v>
      </c>
      <c r="D21791" s="514" t="s">
        <v>32</v>
      </c>
      <c r="E21791" s="673">
        <v>0</v>
      </c>
      <c r="F21791" s="394"/>
    </row>
    <row r="21792" spans="1:6">
      <c r="A21792" s="514">
        <v>104428</v>
      </c>
      <c r="B21792" s="275" t="s">
        <v>0</v>
      </c>
      <c r="C21792" s="1329" t="s">
        <v>25779</v>
      </c>
      <c r="D21792" s="514" t="s">
        <v>32</v>
      </c>
      <c r="E21792" s="673">
        <v>0</v>
      </c>
      <c r="F21792" s="394"/>
    </row>
    <row r="21793" spans="1:6">
      <c r="A21793" s="514">
        <v>92391</v>
      </c>
      <c r="B21793" s="275" t="s">
        <v>0</v>
      </c>
      <c r="C21793" s="1329" t="s">
        <v>10346</v>
      </c>
      <c r="D21793" s="514" t="s">
        <v>32</v>
      </c>
      <c r="E21793" s="673">
        <v>85.97</v>
      </c>
      <c r="F21793" s="394"/>
    </row>
    <row r="21794" spans="1:6">
      <c r="A21794" s="514">
        <v>92392</v>
      </c>
      <c r="B21794" s="275" t="s">
        <v>0</v>
      </c>
      <c r="C21794" s="1329" t="s">
        <v>10347</v>
      </c>
      <c r="D21794" s="514" t="s">
        <v>32</v>
      </c>
      <c r="E21794" s="673">
        <v>93.72</v>
      </c>
      <c r="F21794" s="394"/>
    </row>
    <row r="21795" spans="1:6">
      <c r="A21795" s="514">
        <v>104437</v>
      </c>
      <c r="B21795" s="275" t="s">
        <v>0</v>
      </c>
      <c r="C21795" s="1329" t="s">
        <v>25780</v>
      </c>
      <c r="D21795" s="514" t="s">
        <v>32</v>
      </c>
      <c r="E21795" s="673">
        <v>0</v>
      </c>
      <c r="F21795" s="394"/>
    </row>
    <row r="21796" spans="1:6">
      <c r="A21796" s="514">
        <v>104435</v>
      </c>
      <c r="B21796" s="275" t="s">
        <v>0</v>
      </c>
      <c r="C21796" s="1329" t="s">
        <v>25781</v>
      </c>
      <c r="D21796" s="514" t="s">
        <v>32</v>
      </c>
      <c r="E21796" s="673">
        <v>0</v>
      </c>
      <c r="F21796" s="394"/>
    </row>
    <row r="21797" spans="1:6">
      <c r="A21797" s="514">
        <v>104433</v>
      </c>
      <c r="B21797" s="275" t="s">
        <v>0</v>
      </c>
      <c r="C21797" s="1329" t="s">
        <v>25782</v>
      </c>
      <c r="D21797" s="514" t="s">
        <v>32</v>
      </c>
      <c r="E21797" s="673">
        <v>100.11</v>
      </c>
      <c r="F21797" s="394"/>
    </row>
    <row r="21798" spans="1:6">
      <c r="A21798" s="514">
        <v>93680</v>
      </c>
      <c r="B21798" s="275" t="s">
        <v>0</v>
      </c>
      <c r="C21798" s="1329" t="s">
        <v>10360</v>
      </c>
      <c r="D21798" s="514" t="s">
        <v>32</v>
      </c>
      <c r="E21798" s="673">
        <v>97.89</v>
      </c>
      <c r="F21798" s="394"/>
    </row>
    <row r="21799" spans="1:6">
      <c r="A21799" s="514">
        <v>93681</v>
      </c>
      <c r="B21799" s="275" t="s">
        <v>0</v>
      </c>
      <c r="C21799" s="1329" t="s">
        <v>10361</v>
      </c>
      <c r="D21799" s="514" t="s">
        <v>32</v>
      </c>
      <c r="E21799" s="673">
        <v>115.92</v>
      </c>
      <c r="F21799" s="394"/>
    </row>
    <row r="21800" spans="1:6">
      <c r="A21800" s="514">
        <v>92397</v>
      </c>
      <c r="B21800" s="275" t="s">
        <v>0</v>
      </c>
      <c r="C21800" s="1329" t="s">
        <v>10352</v>
      </c>
      <c r="D21800" s="514" t="s">
        <v>32</v>
      </c>
      <c r="E21800" s="673">
        <v>81.69</v>
      </c>
      <c r="F21800" s="394"/>
    </row>
    <row r="21801" spans="1:6">
      <c r="A21801" s="514">
        <v>92398</v>
      </c>
      <c r="B21801" s="275" t="s">
        <v>0</v>
      </c>
      <c r="C21801" s="1329" t="s">
        <v>10353</v>
      </c>
      <c r="D21801" s="514" t="s">
        <v>32</v>
      </c>
      <c r="E21801" s="673">
        <v>93.24</v>
      </c>
      <c r="F21801" s="394"/>
    </row>
    <row r="21802" spans="1:6">
      <c r="A21802" s="514">
        <v>92400</v>
      </c>
      <c r="B21802" s="275" t="s">
        <v>0</v>
      </c>
      <c r="C21802" s="1329" t="s">
        <v>10354</v>
      </c>
      <c r="D21802" s="514" t="s">
        <v>32</v>
      </c>
      <c r="E21802" s="673">
        <v>108.04</v>
      </c>
      <c r="F21802" s="394"/>
    </row>
    <row r="21803" spans="1:6">
      <c r="A21803" s="514">
        <v>92395</v>
      </c>
      <c r="B21803" s="275" t="s">
        <v>0</v>
      </c>
      <c r="C21803" s="1329" t="s">
        <v>10350</v>
      </c>
      <c r="D21803" s="514" t="s">
        <v>32</v>
      </c>
      <c r="E21803" s="673">
        <v>132.44</v>
      </c>
      <c r="F21803" s="394"/>
    </row>
    <row r="21804" spans="1:6">
      <c r="A21804" s="514">
        <v>92393</v>
      </c>
      <c r="B21804" s="275" t="s">
        <v>0</v>
      </c>
      <c r="C21804" s="1329" t="s">
        <v>10348</v>
      </c>
      <c r="D21804" s="514" t="s">
        <v>32</v>
      </c>
      <c r="E21804" s="673">
        <v>86.27</v>
      </c>
      <c r="F21804" s="394"/>
    </row>
    <row r="21805" spans="1:6">
      <c r="A21805" s="514">
        <v>92394</v>
      </c>
      <c r="B21805" s="275" t="s">
        <v>0</v>
      </c>
      <c r="C21805" s="1329" t="s">
        <v>10349</v>
      </c>
      <c r="D21805" s="514" t="s">
        <v>32</v>
      </c>
      <c r="E21805" s="673">
        <v>102.41</v>
      </c>
      <c r="F21805" s="394"/>
    </row>
    <row r="21806" spans="1:6">
      <c r="A21806" s="514">
        <v>97115</v>
      </c>
      <c r="B21806" s="275" t="s">
        <v>0</v>
      </c>
      <c r="C21806" s="1329" t="s">
        <v>10372</v>
      </c>
      <c r="D21806" s="514" t="s">
        <v>30</v>
      </c>
      <c r="E21806" s="673">
        <v>57.67</v>
      </c>
      <c r="F21806" s="394"/>
    </row>
    <row r="21807" spans="1:6">
      <c r="A21807" s="514">
        <v>97113</v>
      </c>
      <c r="B21807" s="275" t="s">
        <v>0</v>
      </c>
      <c r="C21807" s="1329" t="s">
        <v>10370</v>
      </c>
      <c r="D21807" s="514" t="s">
        <v>32</v>
      </c>
      <c r="E21807" s="673">
        <v>3.06</v>
      </c>
      <c r="F21807" s="394"/>
    </row>
    <row r="21808" spans="1:6">
      <c r="A21808" s="514">
        <v>97120</v>
      </c>
      <c r="B21808" s="275" t="s">
        <v>0</v>
      </c>
      <c r="C21808" s="1329" t="s">
        <v>14337</v>
      </c>
      <c r="D21808" s="514" t="s">
        <v>30</v>
      </c>
      <c r="E21808" s="673">
        <v>9.41</v>
      </c>
      <c r="F21808" s="394"/>
    </row>
    <row r="21809" spans="1:6">
      <c r="A21809" s="514">
        <v>97116</v>
      </c>
      <c r="B21809" s="275" t="s">
        <v>0</v>
      </c>
      <c r="C21809" s="1329" t="s">
        <v>14333</v>
      </c>
      <c r="D21809" s="514" t="s">
        <v>30</v>
      </c>
      <c r="E21809" s="673">
        <v>23.18</v>
      </c>
      <c r="F21809" s="394"/>
    </row>
    <row r="21810" spans="1:6">
      <c r="A21810" s="514">
        <v>97117</v>
      </c>
      <c r="B21810" s="275" t="s">
        <v>0</v>
      </c>
      <c r="C21810" s="1329" t="s">
        <v>14334</v>
      </c>
      <c r="D21810" s="514" t="s">
        <v>30</v>
      </c>
      <c r="E21810" s="673">
        <v>19.87</v>
      </c>
      <c r="F21810" s="394"/>
    </row>
    <row r="21811" spans="1:6">
      <c r="A21811" s="514">
        <v>97118</v>
      </c>
      <c r="B21811" s="275" t="s">
        <v>0</v>
      </c>
      <c r="C21811" s="1329" t="s">
        <v>14335</v>
      </c>
      <c r="D21811" s="514" t="s">
        <v>30</v>
      </c>
      <c r="E21811" s="673">
        <v>16.28</v>
      </c>
      <c r="F21811" s="394"/>
    </row>
    <row r="21812" spans="1:6">
      <c r="A21812" s="514">
        <v>97119</v>
      </c>
      <c r="B21812" s="275" t="s">
        <v>0</v>
      </c>
      <c r="C21812" s="1329" t="s">
        <v>14336</v>
      </c>
      <c r="D21812" s="514" t="s">
        <v>30</v>
      </c>
      <c r="E21812" s="673">
        <v>14.48</v>
      </c>
      <c r="F21812" s="394"/>
    </row>
    <row r="21813" spans="1:6">
      <c r="A21813" s="514">
        <v>97114</v>
      </c>
      <c r="B21813" s="275" t="s">
        <v>0</v>
      </c>
      <c r="C21813" s="1329" t="s">
        <v>10371</v>
      </c>
      <c r="D21813" s="514" t="s">
        <v>5</v>
      </c>
      <c r="E21813" s="673">
        <v>0.41</v>
      </c>
      <c r="F21813" s="394"/>
    </row>
    <row r="21814" spans="1:6">
      <c r="A21814" s="514">
        <v>97111</v>
      </c>
      <c r="B21814" s="275" t="s">
        <v>0</v>
      </c>
      <c r="C21814" s="1329" t="s">
        <v>10368</v>
      </c>
      <c r="D21814" s="514" t="s">
        <v>32</v>
      </c>
      <c r="E21814" s="673">
        <v>214.8</v>
      </c>
      <c r="F21814" s="394"/>
    </row>
    <row r="21815" spans="1:6">
      <c r="A21815" s="514">
        <v>97112</v>
      </c>
      <c r="B21815" s="275" t="s">
        <v>0</v>
      </c>
      <c r="C21815" s="1329" t="s">
        <v>10369</v>
      </c>
      <c r="D21815" s="514" t="s">
        <v>32</v>
      </c>
      <c r="E21815" s="673">
        <v>223.5</v>
      </c>
      <c r="F21815" s="394"/>
    </row>
    <row r="21816" spans="1:6">
      <c r="A21816" s="514">
        <v>103904</v>
      </c>
      <c r="B21816" s="275" t="s">
        <v>0</v>
      </c>
      <c r="C21816" s="1329" t="s">
        <v>10373</v>
      </c>
      <c r="D21816" s="514" t="s">
        <v>32</v>
      </c>
      <c r="E21816" s="673">
        <v>134.78</v>
      </c>
      <c r="F21816" s="394"/>
    </row>
    <row r="21817" spans="1:6">
      <c r="A21817" s="514">
        <v>103905</v>
      </c>
      <c r="B21817" s="275" t="s">
        <v>0</v>
      </c>
      <c r="C21817" s="1329" t="s">
        <v>10374</v>
      </c>
      <c r="D21817" s="514" t="s">
        <v>32</v>
      </c>
      <c r="E21817" s="673">
        <v>142.47</v>
      </c>
      <c r="F21817" s="394"/>
    </row>
    <row r="21818" spans="1:6">
      <c r="A21818" s="514">
        <v>103907</v>
      </c>
      <c r="B21818" s="275" t="s">
        <v>0</v>
      </c>
      <c r="C21818" s="1329" t="s">
        <v>10376</v>
      </c>
      <c r="D21818" s="514" t="s">
        <v>32</v>
      </c>
      <c r="E21818" s="673">
        <v>149.65</v>
      </c>
      <c r="F21818" s="394"/>
    </row>
    <row r="21819" spans="1:6">
      <c r="A21819" s="514">
        <v>103911</v>
      </c>
      <c r="B21819" s="275" t="s">
        <v>0</v>
      </c>
      <c r="C21819" s="1329" t="s">
        <v>10379</v>
      </c>
      <c r="D21819" s="514" t="s">
        <v>32</v>
      </c>
      <c r="E21819" s="673">
        <v>219.07</v>
      </c>
      <c r="F21819" s="394"/>
    </row>
    <row r="21820" spans="1:6">
      <c r="A21820" s="514">
        <v>97104</v>
      </c>
      <c r="B21820" s="275" t="s">
        <v>0</v>
      </c>
      <c r="C21820" s="1329" t="s">
        <v>10362</v>
      </c>
      <c r="D21820" s="514" t="s">
        <v>32</v>
      </c>
      <c r="E21820" s="673">
        <v>138.69999999999999</v>
      </c>
      <c r="F21820" s="394"/>
    </row>
    <row r="21821" spans="1:6">
      <c r="A21821" s="514">
        <v>103906</v>
      </c>
      <c r="B21821" s="275" t="s">
        <v>0</v>
      </c>
      <c r="C21821" s="1329" t="s">
        <v>10375</v>
      </c>
      <c r="D21821" s="514" t="s">
        <v>32</v>
      </c>
      <c r="E21821" s="673">
        <v>171.35</v>
      </c>
      <c r="F21821" s="394"/>
    </row>
    <row r="21822" spans="1:6">
      <c r="A21822" s="514">
        <v>97105</v>
      </c>
      <c r="B21822" s="275" t="s">
        <v>0</v>
      </c>
      <c r="C21822" s="1329" t="s">
        <v>10363</v>
      </c>
      <c r="D21822" s="514" t="s">
        <v>32</v>
      </c>
      <c r="E21822" s="673">
        <v>157.13999999999999</v>
      </c>
      <c r="F21822" s="394"/>
    </row>
    <row r="21823" spans="1:6">
      <c r="A21823" s="514">
        <v>97106</v>
      </c>
      <c r="B21823" s="275" t="s">
        <v>0</v>
      </c>
      <c r="C21823" s="1329" t="s">
        <v>10364</v>
      </c>
      <c r="D21823" s="514" t="s">
        <v>32</v>
      </c>
      <c r="E21823" s="673">
        <v>174.53</v>
      </c>
      <c r="F21823" s="394"/>
    </row>
    <row r="21824" spans="1:6">
      <c r="A21824" s="514">
        <v>97107</v>
      </c>
      <c r="B21824" s="275" t="s">
        <v>0</v>
      </c>
      <c r="C21824" s="1329" t="s">
        <v>10365</v>
      </c>
      <c r="D21824" s="514" t="s">
        <v>32</v>
      </c>
      <c r="E21824" s="673">
        <v>198.83</v>
      </c>
      <c r="F21824" s="394"/>
    </row>
    <row r="21825" spans="1:6">
      <c r="A21825" s="514">
        <v>97108</v>
      </c>
      <c r="B21825" s="275" t="s">
        <v>0</v>
      </c>
      <c r="C21825" s="1329" t="s">
        <v>10366</v>
      </c>
      <c r="D21825" s="514" t="s">
        <v>32</v>
      </c>
      <c r="E21825" s="673">
        <v>225.6</v>
      </c>
      <c r="F21825" s="394"/>
    </row>
    <row r="21826" spans="1:6">
      <c r="A21826" s="514">
        <v>97109</v>
      </c>
      <c r="B21826" s="275" t="s">
        <v>0</v>
      </c>
      <c r="C21826" s="1329" t="s">
        <v>10367</v>
      </c>
      <c r="D21826" s="514" t="s">
        <v>32</v>
      </c>
      <c r="E21826" s="673">
        <v>248.94</v>
      </c>
      <c r="F21826" s="394"/>
    </row>
    <row r="21827" spans="1:6">
      <c r="A21827" s="514">
        <v>103913</v>
      </c>
      <c r="B21827" s="275" t="s">
        <v>0</v>
      </c>
      <c r="C21827" s="1329" t="s">
        <v>10381</v>
      </c>
      <c r="D21827" s="514" t="s">
        <v>32</v>
      </c>
      <c r="E21827" s="673">
        <v>124.87</v>
      </c>
      <c r="F21827" s="394"/>
    </row>
    <row r="21828" spans="1:6">
      <c r="A21828" s="514">
        <v>103914</v>
      </c>
      <c r="B21828" s="275" t="s">
        <v>0</v>
      </c>
      <c r="C21828" s="1329" t="s">
        <v>10382</v>
      </c>
      <c r="D21828" s="514" t="s">
        <v>32</v>
      </c>
      <c r="E21828" s="673">
        <v>145.27000000000001</v>
      </c>
      <c r="F21828" s="394"/>
    </row>
    <row r="21829" spans="1:6">
      <c r="A21829" s="514">
        <v>103915</v>
      </c>
      <c r="B21829" s="275" t="s">
        <v>0</v>
      </c>
      <c r="C21829" s="1329" t="s">
        <v>10383</v>
      </c>
      <c r="D21829" s="514" t="s">
        <v>32</v>
      </c>
      <c r="E21829" s="673">
        <v>158.13</v>
      </c>
      <c r="F21829" s="394"/>
    </row>
    <row r="21830" spans="1:6">
      <c r="A21830" s="514">
        <v>103916</v>
      </c>
      <c r="B21830" s="275" t="s">
        <v>0</v>
      </c>
      <c r="C21830" s="1329" t="s">
        <v>10384</v>
      </c>
      <c r="D21830" s="514" t="s">
        <v>32</v>
      </c>
      <c r="E21830" s="673">
        <v>181.79</v>
      </c>
      <c r="F21830" s="394"/>
    </row>
    <row r="21831" spans="1:6">
      <c r="A21831" s="514">
        <v>103917</v>
      </c>
      <c r="B21831" s="275" t="s">
        <v>0</v>
      </c>
      <c r="C21831" s="1329" t="s">
        <v>10385</v>
      </c>
      <c r="D21831" s="514" t="s">
        <v>32</v>
      </c>
      <c r="E21831" s="673">
        <v>208.11</v>
      </c>
      <c r="F21831" s="394"/>
    </row>
    <row r="21832" spans="1:6">
      <c r="A21832" s="514">
        <v>103918</v>
      </c>
      <c r="B21832" s="275" t="s">
        <v>0</v>
      </c>
      <c r="C21832" s="1329" t="s">
        <v>10386</v>
      </c>
      <c r="D21832" s="514" t="s">
        <v>32</v>
      </c>
      <c r="E21832" s="673">
        <v>220.87</v>
      </c>
      <c r="F21832" s="394"/>
    </row>
    <row r="21833" spans="1:6">
      <c r="A21833" s="514">
        <v>103919</v>
      </c>
      <c r="B21833" s="275" t="s">
        <v>0</v>
      </c>
      <c r="C21833" s="1329" t="s">
        <v>25783</v>
      </c>
      <c r="D21833" s="514" t="s">
        <v>32</v>
      </c>
      <c r="E21833" s="673">
        <v>0</v>
      </c>
      <c r="F21833" s="394"/>
    </row>
    <row r="21834" spans="1:6">
      <c r="A21834" s="514">
        <v>103920</v>
      </c>
      <c r="B21834" s="275" t="s">
        <v>0</v>
      </c>
      <c r="C21834" s="1329" t="s">
        <v>25784</v>
      </c>
      <c r="D21834" s="514" t="s">
        <v>32</v>
      </c>
      <c r="E21834" s="673">
        <v>0</v>
      </c>
      <c r="F21834" s="394"/>
    </row>
    <row r="21835" spans="1:6">
      <c r="A21835" s="514">
        <v>103921</v>
      </c>
      <c r="B21835" s="275" t="s">
        <v>0</v>
      </c>
      <c r="C21835" s="1329" t="s">
        <v>25785</v>
      </c>
      <c r="D21835" s="514" t="s">
        <v>32</v>
      </c>
      <c r="E21835" s="673">
        <v>0</v>
      </c>
      <c r="F21835" s="394"/>
    </row>
    <row r="21836" spans="1:6">
      <c r="A21836" s="514">
        <v>103922</v>
      </c>
      <c r="B21836" s="275" t="s">
        <v>0</v>
      </c>
      <c r="C21836" s="1329" t="s">
        <v>25786</v>
      </c>
      <c r="D21836" s="514" t="s">
        <v>32</v>
      </c>
      <c r="E21836" s="673">
        <v>0</v>
      </c>
      <c r="F21836" s="394"/>
    </row>
    <row r="21837" spans="1:6">
      <c r="A21837" s="514">
        <v>103923</v>
      </c>
      <c r="B21837" s="275" t="s">
        <v>0</v>
      </c>
      <c r="C21837" s="1329" t="s">
        <v>25787</v>
      </c>
      <c r="D21837" s="514" t="s">
        <v>32</v>
      </c>
      <c r="E21837" s="673">
        <v>0</v>
      </c>
      <c r="F21837" s="394"/>
    </row>
    <row r="21838" spans="1:6">
      <c r="A21838" s="514">
        <v>103908</v>
      </c>
      <c r="B21838" s="275" t="s">
        <v>0</v>
      </c>
      <c r="C21838" s="1329" t="s">
        <v>10377</v>
      </c>
      <c r="D21838" s="514" t="s">
        <v>32</v>
      </c>
      <c r="E21838" s="673">
        <v>169.31</v>
      </c>
      <c r="F21838" s="394"/>
    </row>
    <row r="21839" spans="1:6">
      <c r="A21839" s="514">
        <v>103909</v>
      </c>
      <c r="B21839" s="275" t="s">
        <v>0</v>
      </c>
      <c r="C21839" s="1329" t="s">
        <v>10378</v>
      </c>
      <c r="D21839" s="514" t="s">
        <v>32</v>
      </c>
      <c r="E21839" s="673">
        <v>192.96</v>
      </c>
      <c r="F21839" s="394"/>
    </row>
    <row r="21840" spans="1:6">
      <c r="A21840" s="514">
        <v>103912</v>
      </c>
      <c r="B21840" s="275" t="s">
        <v>0</v>
      </c>
      <c r="C21840" s="1329" t="s">
        <v>10380</v>
      </c>
      <c r="D21840" s="514" t="s">
        <v>32</v>
      </c>
      <c r="E21840" s="673">
        <v>241.77</v>
      </c>
      <c r="F21840" s="394"/>
    </row>
    <row r="21841" spans="1:6">
      <c r="A21841" s="514">
        <v>101979</v>
      </c>
      <c r="B21841" s="275" t="s">
        <v>0</v>
      </c>
      <c r="C21841" s="1329" t="s">
        <v>2672</v>
      </c>
      <c r="D21841" s="514" t="s">
        <v>5</v>
      </c>
      <c r="E21841" s="673">
        <v>42.57</v>
      </c>
      <c r="F21841" s="394"/>
    </row>
    <row r="21842" spans="1:6">
      <c r="A21842" s="514">
        <v>101970</v>
      </c>
      <c r="B21842" s="275" t="s">
        <v>0</v>
      </c>
      <c r="C21842" s="1329" t="s">
        <v>25788</v>
      </c>
      <c r="D21842" s="514" t="s">
        <v>5</v>
      </c>
      <c r="E21842" s="673">
        <v>0</v>
      </c>
      <c r="F21842" s="394"/>
    </row>
    <row r="21843" spans="1:6">
      <c r="A21843" s="514">
        <v>101972</v>
      </c>
      <c r="B21843" s="275" t="s">
        <v>0</v>
      </c>
      <c r="C21843" s="1329" t="s">
        <v>25789</v>
      </c>
      <c r="D21843" s="514" t="s">
        <v>5</v>
      </c>
      <c r="E21843" s="673">
        <v>0</v>
      </c>
      <c r="F21843" s="394"/>
    </row>
    <row r="21844" spans="1:6">
      <c r="A21844" s="514">
        <v>101966</v>
      </c>
      <c r="B21844" s="275" t="s">
        <v>0</v>
      </c>
      <c r="C21844" s="1329" t="s">
        <v>2671</v>
      </c>
      <c r="D21844" s="514" t="s">
        <v>5</v>
      </c>
      <c r="E21844" s="673">
        <v>138.80000000000001</v>
      </c>
      <c r="F21844" s="394"/>
    </row>
    <row r="21845" spans="1:6">
      <c r="A21845" s="514">
        <v>101976</v>
      </c>
      <c r="B21845" s="275" t="s">
        <v>0</v>
      </c>
      <c r="C21845" s="1329" t="s">
        <v>25790</v>
      </c>
      <c r="D21845" s="514" t="s">
        <v>5</v>
      </c>
      <c r="E21845" s="673">
        <v>0</v>
      </c>
      <c r="F21845" s="394"/>
    </row>
    <row r="21846" spans="1:6">
      <c r="A21846" s="514">
        <v>101978</v>
      </c>
      <c r="B21846" s="275" t="s">
        <v>0</v>
      </c>
      <c r="C21846" s="1329" t="s">
        <v>25791</v>
      </c>
      <c r="D21846" s="514" t="s">
        <v>5</v>
      </c>
      <c r="E21846" s="673">
        <v>0</v>
      </c>
      <c r="F21846" s="394"/>
    </row>
    <row r="21847" spans="1:6">
      <c r="A21847" s="514">
        <v>101967</v>
      </c>
      <c r="B21847" s="275" t="s">
        <v>0</v>
      </c>
      <c r="C21847" s="1329" t="s">
        <v>25792</v>
      </c>
      <c r="D21847" s="514" t="s">
        <v>5</v>
      </c>
      <c r="E21847" s="673">
        <v>0</v>
      </c>
      <c r="F21847" s="394"/>
    </row>
    <row r="21848" spans="1:6">
      <c r="A21848" s="514">
        <v>101968</v>
      </c>
      <c r="B21848" s="275" t="s">
        <v>0</v>
      </c>
      <c r="C21848" s="1329" t="s">
        <v>25793</v>
      </c>
      <c r="D21848" s="514" t="s">
        <v>5</v>
      </c>
      <c r="E21848" s="673">
        <v>0</v>
      </c>
      <c r="F21848" s="394"/>
    </row>
    <row r="21849" spans="1:6">
      <c r="A21849" s="514">
        <v>101965</v>
      </c>
      <c r="B21849" s="275" t="s">
        <v>0</v>
      </c>
      <c r="C21849" s="1329" t="s">
        <v>25794</v>
      </c>
      <c r="D21849" s="514" t="s">
        <v>5</v>
      </c>
      <c r="E21849" s="673">
        <v>118.37</v>
      </c>
      <c r="F21849" s="394"/>
    </row>
    <row r="21850" spans="1:6" ht="24.75">
      <c r="A21850" s="514">
        <v>104100</v>
      </c>
      <c r="B21850" s="275" t="s">
        <v>0</v>
      </c>
      <c r="C21850" s="1329" t="s">
        <v>25795</v>
      </c>
      <c r="D21850" s="514" t="s">
        <v>32</v>
      </c>
      <c r="E21850" s="673">
        <v>0</v>
      </c>
      <c r="F21850" s="394"/>
    </row>
    <row r="21851" spans="1:6" ht="24.75">
      <c r="A21851" s="514">
        <v>104099</v>
      </c>
      <c r="B21851" s="275" t="s">
        <v>0</v>
      </c>
      <c r="C21851" s="1329" t="s">
        <v>25796</v>
      </c>
      <c r="D21851" s="514" t="s">
        <v>32</v>
      </c>
      <c r="E21851" s="673">
        <v>0</v>
      </c>
      <c r="F21851" s="394"/>
    </row>
    <row r="21852" spans="1:6" ht="24.75">
      <c r="A21852" s="514">
        <v>104102</v>
      </c>
      <c r="B21852" s="275" t="s">
        <v>0</v>
      </c>
      <c r="C21852" s="1329" t="s">
        <v>25797</v>
      </c>
      <c r="D21852" s="514" t="s">
        <v>32</v>
      </c>
      <c r="E21852" s="673">
        <v>0</v>
      </c>
      <c r="F21852" s="394"/>
    </row>
    <row r="21853" spans="1:6" ht="24.75">
      <c r="A21853" s="514">
        <v>104101</v>
      </c>
      <c r="B21853" s="275" t="s">
        <v>0</v>
      </c>
      <c r="C21853" s="1329" t="s">
        <v>25798</v>
      </c>
      <c r="D21853" s="514" t="s">
        <v>32</v>
      </c>
      <c r="E21853" s="673">
        <v>0</v>
      </c>
      <c r="F21853" s="394"/>
    </row>
    <row r="21854" spans="1:6" ht="24.75">
      <c r="A21854" s="514">
        <v>104103</v>
      </c>
      <c r="B21854" s="275" t="s">
        <v>0</v>
      </c>
      <c r="C21854" s="1329" t="s">
        <v>25799</v>
      </c>
      <c r="D21854" s="514" t="s">
        <v>32</v>
      </c>
      <c r="E21854" s="673">
        <v>0</v>
      </c>
      <c r="F21854" s="394"/>
    </row>
    <row r="21855" spans="1:6">
      <c r="A21855" s="514">
        <v>92123</v>
      </c>
      <c r="B21855" s="275" t="s">
        <v>0</v>
      </c>
      <c r="C21855" s="1329" t="s">
        <v>2808</v>
      </c>
      <c r="D21855" s="514" t="s">
        <v>34</v>
      </c>
      <c r="E21855" s="673">
        <v>51.62</v>
      </c>
      <c r="F21855" s="394"/>
    </row>
    <row r="21856" spans="1:6">
      <c r="A21856" s="514">
        <v>92121</v>
      </c>
      <c r="B21856" s="275" t="s">
        <v>0</v>
      </c>
      <c r="C21856" s="1329" t="s">
        <v>2806</v>
      </c>
      <c r="D21856" s="514" t="s">
        <v>34</v>
      </c>
      <c r="E21856" s="673">
        <v>32.99</v>
      </c>
      <c r="F21856" s="394"/>
    </row>
    <row r="21857" spans="1:6">
      <c r="A21857" s="514">
        <v>92122</v>
      </c>
      <c r="B21857" s="275" t="s">
        <v>0</v>
      </c>
      <c r="C21857" s="1329" t="s">
        <v>2807</v>
      </c>
      <c r="D21857" s="514" t="s">
        <v>34</v>
      </c>
      <c r="E21857" s="673">
        <v>54.29</v>
      </c>
      <c r="F21857" s="394"/>
    </row>
    <row r="21858" spans="1:6">
      <c r="A21858" s="514">
        <v>103615</v>
      </c>
      <c r="B21858" s="275" t="s">
        <v>0</v>
      </c>
      <c r="C21858" s="1329" t="s">
        <v>25800</v>
      </c>
      <c r="D21858" s="514" t="s">
        <v>5</v>
      </c>
      <c r="E21858" s="673">
        <v>0</v>
      </c>
      <c r="F21858" s="394"/>
    </row>
    <row r="21859" spans="1:6">
      <c r="A21859" s="514">
        <v>103637</v>
      </c>
      <c r="B21859" s="275" t="s">
        <v>0</v>
      </c>
      <c r="C21859" s="1329" t="s">
        <v>25801</v>
      </c>
      <c r="D21859" s="514" t="s">
        <v>5</v>
      </c>
      <c r="E21859" s="673">
        <v>0</v>
      </c>
      <c r="F21859" s="394"/>
    </row>
    <row r="21860" spans="1:6">
      <c r="A21860" s="514">
        <v>103593</v>
      </c>
      <c r="B21860" s="275" t="s">
        <v>0</v>
      </c>
      <c r="C21860" s="1329" t="s">
        <v>25802</v>
      </c>
      <c r="D21860" s="514" t="s">
        <v>5</v>
      </c>
      <c r="E21860" s="673">
        <v>0</v>
      </c>
      <c r="F21860" s="394"/>
    </row>
    <row r="21861" spans="1:6">
      <c r="A21861" s="514">
        <v>103616</v>
      </c>
      <c r="B21861" s="275" t="s">
        <v>0</v>
      </c>
      <c r="C21861" s="1329" t="s">
        <v>25803</v>
      </c>
      <c r="D21861" s="514" t="s">
        <v>5</v>
      </c>
      <c r="E21861" s="673">
        <v>0</v>
      </c>
      <c r="F21861" s="394"/>
    </row>
    <row r="21862" spans="1:6">
      <c r="A21862" s="514">
        <v>103638</v>
      </c>
      <c r="B21862" s="275" t="s">
        <v>0</v>
      </c>
      <c r="C21862" s="1329" t="s">
        <v>25804</v>
      </c>
      <c r="D21862" s="514" t="s">
        <v>5</v>
      </c>
      <c r="E21862" s="673">
        <v>0</v>
      </c>
      <c r="F21862" s="394"/>
    </row>
    <row r="21863" spans="1:6">
      <c r="A21863" s="514">
        <v>103594</v>
      </c>
      <c r="B21863" s="275" t="s">
        <v>0</v>
      </c>
      <c r="C21863" s="1329" t="s">
        <v>25805</v>
      </c>
      <c r="D21863" s="514" t="s">
        <v>5</v>
      </c>
      <c r="E21863" s="673">
        <v>0</v>
      </c>
      <c r="F21863" s="394"/>
    </row>
    <row r="21864" spans="1:6">
      <c r="A21864" s="514">
        <v>103617</v>
      </c>
      <c r="B21864" s="275" t="s">
        <v>0</v>
      </c>
      <c r="C21864" s="1329" t="s">
        <v>25806</v>
      </c>
      <c r="D21864" s="514" t="s">
        <v>5</v>
      </c>
      <c r="E21864" s="673">
        <v>0</v>
      </c>
      <c r="F21864" s="394"/>
    </row>
    <row r="21865" spans="1:6">
      <c r="A21865" s="514">
        <v>103639</v>
      </c>
      <c r="B21865" s="275" t="s">
        <v>0</v>
      </c>
      <c r="C21865" s="1329" t="s">
        <v>25807</v>
      </c>
      <c r="D21865" s="514" t="s">
        <v>5</v>
      </c>
      <c r="E21865" s="673">
        <v>0</v>
      </c>
      <c r="F21865" s="394"/>
    </row>
    <row r="21866" spans="1:6">
      <c r="A21866" s="514">
        <v>103595</v>
      </c>
      <c r="B21866" s="275" t="s">
        <v>0</v>
      </c>
      <c r="C21866" s="1329" t="s">
        <v>25808</v>
      </c>
      <c r="D21866" s="514" t="s">
        <v>5</v>
      </c>
      <c r="E21866" s="673">
        <v>0</v>
      </c>
      <c r="F21866" s="394"/>
    </row>
    <row r="21867" spans="1:6">
      <c r="A21867" s="514">
        <v>103609</v>
      </c>
      <c r="B21867" s="275" t="s">
        <v>0</v>
      </c>
      <c r="C21867" s="1329" t="s">
        <v>25809</v>
      </c>
      <c r="D21867" s="514" t="s">
        <v>5</v>
      </c>
      <c r="E21867" s="673">
        <v>0</v>
      </c>
      <c r="F21867" s="394"/>
    </row>
    <row r="21868" spans="1:6">
      <c r="A21868" s="514">
        <v>103631</v>
      </c>
      <c r="B21868" s="275" t="s">
        <v>0</v>
      </c>
      <c r="C21868" s="1329" t="s">
        <v>25810</v>
      </c>
      <c r="D21868" s="514" t="s">
        <v>5</v>
      </c>
      <c r="E21868" s="673">
        <v>0</v>
      </c>
      <c r="F21868" s="394"/>
    </row>
    <row r="21869" spans="1:6">
      <c r="A21869" s="514">
        <v>103587</v>
      </c>
      <c r="B21869" s="275" t="s">
        <v>0</v>
      </c>
      <c r="C21869" s="1329" t="s">
        <v>25811</v>
      </c>
      <c r="D21869" s="514" t="s">
        <v>5</v>
      </c>
      <c r="E21869" s="673">
        <v>0</v>
      </c>
      <c r="F21869" s="394"/>
    </row>
    <row r="21870" spans="1:6">
      <c r="A21870" s="514">
        <v>103618</v>
      </c>
      <c r="B21870" s="275" t="s">
        <v>0</v>
      </c>
      <c r="C21870" s="1329" t="s">
        <v>25812</v>
      </c>
      <c r="D21870" s="514" t="s">
        <v>5</v>
      </c>
      <c r="E21870" s="673">
        <v>0</v>
      </c>
      <c r="F21870" s="394"/>
    </row>
    <row r="21871" spans="1:6">
      <c r="A21871" s="514">
        <v>103640</v>
      </c>
      <c r="B21871" s="275" t="s">
        <v>0</v>
      </c>
      <c r="C21871" s="1329" t="s">
        <v>25813</v>
      </c>
      <c r="D21871" s="514" t="s">
        <v>5</v>
      </c>
      <c r="E21871" s="673">
        <v>0</v>
      </c>
      <c r="F21871" s="394"/>
    </row>
    <row r="21872" spans="1:6">
      <c r="A21872" s="514">
        <v>103596</v>
      </c>
      <c r="B21872" s="275" t="s">
        <v>0</v>
      </c>
      <c r="C21872" s="1329" t="s">
        <v>25814</v>
      </c>
      <c r="D21872" s="514" t="s">
        <v>5</v>
      </c>
      <c r="E21872" s="673">
        <v>0</v>
      </c>
      <c r="F21872" s="394"/>
    </row>
    <row r="21873" spans="1:6">
      <c r="A21873" s="514">
        <v>103619</v>
      </c>
      <c r="B21873" s="275" t="s">
        <v>0</v>
      </c>
      <c r="C21873" s="1329" t="s">
        <v>25815</v>
      </c>
      <c r="D21873" s="514" t="s">
        <v>5</v>
      </c>
      <c r="E21873" s="673">
        <v>0</v>
      </c>
      <c r="F21873" s="394"/>
    </row>
    <row r="21874" spans="1:6">
      <c r="A21874" s="514">
        <v>103641</v>
      </c>
      <c r="B21874" s="275" t="s">
        <v>0</v>
      </c>
      <c r="C21874" s="1329" t="s">
        <v>25816</v>
      </c>
      <c r="D21874" s="514" t="s">
        <v>5</v>
      </c>
      <c r="E21874" s="673">
        <v>0</v>
      </c>
      <c r="F21874" s="394"/>
    </row>
    <row r="21875" spans="1:6">
      <c r="A21875" s="514">
        <v>103597</v>
      </c>
      <c r="B21875" s="275" t="s">
        <v>0</v>
      </c>
      <c r="C21875" s="1329" t="s">
        <v>25817</v>
      </c>
      <c r="D21875" s="514" t="s">
        <v>5</v>
      </c>
      <c r="E21875" s="673">
        <v>0</v>
      </c>
      <c r="F21875" s="394"/>
    </row>
    <row r="21876" spans="1:6">
      <c r="A21876" s="514">
        <v>103620</v>
      </c>
      <c r="B21876" s="275" t="s">
        <v>0</v>
      </c>
      <c r="C21876" s="1329" t="s">
        <v>25818</v>
      </c>
      <c r="D21876" s="514" t="s">
        <v>5</v>
      </c>
      <c r="E21876" s="673">
        <v>0</v>
      </c>
      <c r="F21876" s="394"/>
    </row>
    <row r="21877" spans="1:6">
      <c r="A21877" s="514">
        <v>103642</v>
      </c>
      <c r="B21877" s="275" t="s">
        <v>0</v>
      </c>
      <c r="C21877" s="1329" t="s">
        <v>25819</v>
      </c>
      <c r="D21877" s="514" t="s">
        <v>5</v>
      </c>
      <c r="E21877" s="673">
        <v>0</v>
      </c>
      <c r="F21877" s="394"/>
    </row>
    <row r="21878" spans="1:6">
      <c r="A21878" s="514">
        <v>103598</v>
      </c>
      <c r="B21878" s="275" t="s">
        <v>0</v>
      </c>
      <c r="C21878" s="1329" t="s">
        <v>25820</v>
      </c>
      <c r="D21878" s="514" t="s">
        <v>5</v>
      </c>
      <c r="E21878" s="673">
        <v>0</v>
      </c>
      <c r="F21878" s="394"/>
    </row>
    <row r="21879" spans="1:6">
      <c r="A21879" s="514">
        <v>103621</v>
      </c>
      <c r="B21879" s="275" t="s">
        <v>0</v>
      </c>
      <c r="C21879" s="1329" t="s">
        <v>25821</v>
      </c>
      <c r="D21879" s="514" t="s">
        <v>5</v>
      </c>
      <c r="E21879" s="673">
        <v>0</v>
      </c>
      <c r="F21879" s="394"/>
    </row>
    <row r="21880" spans="1:6">
      <c r="A21880" s="514">
        <v>103643</v>
      </c>
      <c r="B21880" s="275" t="s">
        <v>0</v>
      </c>
      <c r="C21880" s="1329" t="s">
        <v>25822</v>
      </c>
      <c r="D21880" s="514" t="s">
        <v>5</v>
      </c>
      <c r="E21880" s="673">
        <v>0</v>
      </c>
      <c r="F21880" s="394"/>
    </row>
    <row r="21881" spans="1:6">
      <c r="A21881" s="514">
        <v>103599</v>
      </c>
      <c r="B21881" s="275" t="s">
        <v>0</v>
      </c>
      <c r="C21881" s="1329" t="s">
        <v>25823</v>
      </c>
      <c r="D21881" s="514" t="s">
        <v>5</v>
      </c>
      <c r="E21881" s="673">
        <v>0</v>
      </c>
      <c r="F21881" s="394"/>
    </row>
    <row r="21882" spans="1:6">
      <c r="A21882" s="514">
        <v>103622</v>
      </c>
      <c r="B21882" s="275" t="s">
        <v>0</v>
      </c>
      <c r="C21882" s="1329" t="s">
        <v>25824</v>
      </c>
      <c r="D21882" s="514" t="s">
        <v>5</v>
      </c>
      <c r="E21882" s="673">
        <v>0</v>
      </c>
      <c r="F21882" s="394"/>
    </row>
    <row r="21883" spans="1:6">
      <c r="A21883" s="514">
        <v>103644</v>
      </c>
      <c r="B21883" s="275" t="s">
        <v>0</v>
      </c>
      <c r="C21883" s="1329" t="s">
        <v>25825</v>
      </c>
      <c r="D21883" s="514" t="s">
        <v>5</v>
      </c>
      <c r="E21883" s="673">
        <v>0</v>
      </c>
      <c r="F21883" s="394"/>
    </row>
    <row r="21884" spans="1:6">
      <c r="A21884" s="514">
        <v>103600</v>
      </c>
      <c r="B21884" s="275" t="s">
        <v>0</v>
      </c>
      <c r="C21884" s="1329" t="s">
        <v>25826</v>
      </c>
      <c r="D21884" s="514" t="s">
        <v>5</v>
      </c>
      <c r="E21884" s="673">
        <v>0</v>
      </c>
      <c r="F21884" s="394"/>
    </row>
    <row r="21885" spans="1:6">
      <c r="A21885" s="514">
        <v>103610</v>
      </c>
      <c r="B21885" s="275" t="s">
        <v>0</v>
      </c>
      <c r="C21885" s="1329" t="s">
        <v>25827</v>
      </c>
      <c r="D21885" s="514" t="s">
        <v>5</v>
      </c>
      <c r="E21885" s="673">
        <v>0</v>
      </c>
      <c r="F21885" s="394"/>
    </row>
    <row r="21886" spans="1:6">
      <c r="A21886" s="514">
        <v>103632</v>
      </c>
      <c r="B21886" s="275" t="s">
        <v>0</v>
      </c>
      <c r="C21886" s="1329" t="s">
        <v>25828</v>
      </c>
      <c r="D21886" s="514" t="s">
        <v>5</v>
      </c>
      <c r="E21886" s="673">
        <v>0</v>
      </c>
      <c r="F21886" s="394"/>
    </row>
    <row r="21887" spans="1:6">
      <c r="A21887" s="514">
        <v>103588</v>
      </c>
      <c r="B21887" s="275" t="s">
        <v>0</v>
      </c>
      <c r="C21887" s="1329" t="s">
        <v>25829</v>
      </c>
      <c r="D21887" s="514" t="s">
        <v>5</v>
      </c>
      <c r="E21887" s="673">
        <v>0</v>
      </c>
      <c r="F21887" s="394"/>
    </row>
    <row r="21888" spans="1:6">
      <c r="A21888" s="514">
        <v>103623</v>
      </c>
      <c r="B21888" s="275" t="s">
        <v>0</v>
      </c>
      <c r="C21888" s="1329" t="s">
        <v>25830</v>
      </c>
      <c r="D21888" s="514" t="s">
        <v>5</v>
      </c>
      <c r="E21888" s="673">
        <v>0</v>
      </c>
      <c r="F21888" s="394"/>
    </row>
    <row r="21889" spans="1:6">
      <c r="A21889" s="514">
        <v>103645</v>
      </c>
      <c r="B21889" s="275" t="s">
        <v>0</v>
      </c>
      <c r="C21889" s="1329" t="s">
        <v>25831</v>
      </c>
      <c r="D21889" s="514" t="s">
        <v>5</v>
      </c>
      <c r="E21889" s="673">
        <v>0</v>
      </c>
      <c r="F21889" s="394"/>
    </row>
    <row r="21890" spans="1:6">
      <c r="A21890" s="514">
        <v>103601</v>
      </c>
      <c r="B21890" s="275" t="s">
        <v>0</v>
      </c>
      <c r="C21890" s="1329" t="s">
        <v>25832</v>
      </c>
      <c r="D21890" s="514" t="s">
        <v>5</v>
      </c>
      <c r="E21890" s="673">
        <v>0</v>
      </c>
      <c r="F21890" s="394"/>
    </row>
    <row r="21891" spans="1:6">
      <c r="A21891" s="514">
        <v>103624</v>
      </c>
      <c r="B21891" s="275" t="s">
        <v>0</v>
      </c>
      <c r="C21891" s="1329" t="s">
        <v>25833</v>
      </c>
      <c r="D21891" s="514" t="s">
        <v>5</v>
      </c>
      <c r="E21891" s="673">
        <v>0</v>
      </c>
      <c r="F21891" s="394"/>
    </row>
    <row r="21892" spans="1:6">
      <c r="A21892" s="514">
        <v>103646</v>
      </c>
      <c r="B21892" s="275" t="s">
        <v>0</v>
      </c>
      <c r="C21892" s="1329" t="s">
        <v>25834</v>
      </c>
      <c r="D21892" s="514" t="s">
        <v>5</v>
      </c>
      <c r="E21892" s="673">
        <v>0</v>
      </c>
      <c r="F21892" s="394"/>
    </row>
    <row r="21893" spans="1:6">
      <c r="A21893" s="514">
        <v>103602</v>
      </c>
      <c r="B21893" s="275" t="s">
        <v>0</v>
      </c>
      <c r="C21893" s="1329" t="s">
        <v>25835</v>
      </c>
      <c r="D21893" s="514" t="s">
        <v>5</v>
      </c>
      <c r="E21893" s="673">
        <v>0</v>
      </c>
      <c r="F21893" s="394"/>
    </row>
    <row r="21894" spans="1:6">
      <c r="A21894" s="514">
        <v>103625</v>
      </c>
      <c r="B21894" s="275" t="s">
        <v>0</v>
      </c>
      <c r="C21894" s="1329" t="s">
        <v>25836</v>
      </c>
      <c r="D21894" s="514" t="s">
        <v>5</v>
      </c>
      <c r="E21894" s="673">
        <v>0</v>
      </c>
      <c r="F21894" s="394"/>
    </row>
    <row r="21895" spans="1:6">
      <c r="A21895" s="514">
        <v>103647</v>
      </c>
      <c r="B21895" s="275" t="s">
        <v>0</v>
      </c>
      <c r="C21895" s="1329" t="s">
        <v>25837</v>
      </c>
      <c r="D21895" s="514" t="s">
        <v>5</v>
      </c>
      <c r="E21895" s="673">
        <v>0</v>
      </c>
      <c r="F21895" s="394"/>
    </row>
    <row r="21896" spans="1:6">
      <c r="A21896" s="514">
        <v>103603</v>
      </c>
      <c r="B21896" s="275" t="s">
        <v>0</v>
      </c>
      <c r="C21896" s="1329" t="s">
        <v>25838</v>
      </c>
      <c r="D21896" s="514" t="s">
        <v>5</v>
      </c>
      <c r="E21896" s="673">
        <v>0</v>
      </c>
      <c r="F21896" s="394"/>
    </row>
    <row r="21897" spans="1:6">
      <c r="A21897" s="514">
        <v>103611</v>
      </c>
      <c r="B21897" s="275" t="s">
        <v>0</v>
      </c>
      <c r="C21897" s="1329" t="s">
        <v>25839</v>
      </c>
      <c r="D21897" s="514" t="s">
        <v>5</v>
      </c>
      <c r="E21897" s="673">
        <v>0</v>
      </c>
      <c r="F21897" s="394"/>
    </row>
    <row r="21898" spans="1:6">
      <c r="A21898" s="514">
        <v>103633</v>
      </c>
      <c r="B21898" s="275" t="s">
        <v>0</v>
      </c>
      <c r="C21898" s="1329" t="s">
        <v>25840</v>
      </c>
      <c r="D21898" s="514" t="s">
        <v>5</v>
      </c>
      <c r="E21898" s="673">
        <v>0</v>
      </c>
      <c r="F21898" s="394"/>
    </row>
    <row r="21899" spans="1:6">
      <c r="A21899" s="514">
        <v>103589</v>
      </c>
      <c r="B21899" s="275" t="s">
        <v>0</v>
      </c>
      <c r="C21899" s="1329" t="s">
        <v>25841</v>
      </c>
      <c r="D21899" s="514" t="s">
        <v>5</v>
      </c>
      <c r="E21899" s="673">
        <v>0</v>
      </c>
      <c r="F21899" s="394"/>
    </row>
    <row r="21900" spans="1:6">
      <c r="A21900" s="514">
        <v>103626</v>
      </c>
      <c r="B21900" s="275" t="s">
        <v>0</v>
      </c>
      <c r="C21900" s="1329" t="s">
        <v>25842</v>
      </c>
      <c r="D21900" s="514" t="s">
        <v>5</v>
      </c>
      <c r="E21900" s="673">
        <v>0</v>
      </c>
      <c r="F21900" s="394"/>
    </row>
    <row r="21901" spans="1:6">
      <c r="A21901" s="514">
        <v>103648</v>
      </c>
      <c r="B21901" s="275" t="s">
        <v>0</v>
      </c>
      <c r="C21901" s="1329" t="s">
        <v>25843</v>
      </c>
      <c r="D21901" s="514" t="s">
        <v>5</v>
      </c>
      <c r="E21901" s="673">
        <v>0</v>
      </c>
      <c r="F21901" s="394"/>
    </row>
    <row r="21902" spans="1:6">
      <c r="A21902" s="514">
        <v>103604</v>
      </c>
      <c r="B21902" s="275" t="s">
        <v>0</v>
      </c>
      <c r="C21902" s="1329" t="s">
        <v>25844</v>
      </c>
      <c r="D21902" s="514" t="s">
        <v>5</v>
      </c>
      <c r="E21902" s="673">
        <v>0</v>
      </c>
      <c r="F21902" s="394"/>
    </row>
    <row r="21903" spans="1:6">
      <c r="A21903" s="514">
        <v>103627</v>
      </c>
      <c r="B21903" s="275" t="s">
        <v>0</v>
      </c>
      <c r="C21903" s="1329" t="s">
        <v>25845</v>
      </c>
      <c r="D21903" s="514" t="s">
        <v>5</v>
      </c>
      <c r="E21903" s="673">
        <v>0</v>
      </c>
      <c r="F21903" s="394"/>
    </row>
    <row r="21904" spans="1:6">
      <c r="A21904" s="514">
        <v>103649</v>
      </c>
      <c r="B21904" s="275" t="s">
        <v>0</v>
      </c>
      <c r="C21904" s="1329" t="s">
        <v>25846</v>
      </c>
      <c r="D21904" s="514" t="s">
        <v>5</v>
      </c>
      <c r="E21904" s="673">
        <v>0</v>
      </c>
      <c r="F21904" s="394"/>
    </row>
    <row r="21905" spans="1:6">
      <c r="A21905" s="514">
        <v>103605</v>
      </c>
      <c r="B21905" s="275" t="s">
        <v>0</v>
      </c>
      <c r="C21905" s="1329" t="s">
        <v>25847</v>
      </c>
      <c r="D21905" s="514" t="s">
        <v>5</v>
      </c>
      <c r="E21905" s="673">
        <v>0</v>
      </c>
      <c r="F21905" s="394"/>
    </row>
    <row r="21906" spans="1:6">
      <c r="A21906" s="514">
        <v>103612</v>
      </c>
      <c r="B21906" s="275" t="s">
        <v>0</v>
      </c>
      <c r="C21906" s="1329" t="s">
        <v>25848</v>
      </c>
      <c r="D21906" s="514" t="s">
        <v>5</v>
      </c>
      <c r="E21906" s="673">
        <v>0</v>
      </c>
      <c r="F21906" s="394"/>
    </row>
    <row r="21907" spans="1:6">
      <c r="A21907" s="514">
        <v>103634</v>
      </c>
      <c r="B21907" s="275" t="s">
        <v>0</v>
      </c>
      <c r="C21907" s="1329" t="s">
        <v>25849</v>
      </c>
      <c r="D21907" s="514" t="s">
        <v>5</v>
      </c>
      <c r="E21907" s="673">
        <v>0</v>
      </c>
      <c r="F21907" s="394"/>
    </row>
    <row r="21908" spans="1:6">
      <c r="A21908" s="514">
        <v>103590</v>
      </c>
      <c r="B21908" s="275" t="s">
        <v>0</v>
      </c>
      <c r="C21908" s="1329" t="s">
        <v>25850</v>
      </c>
      <c r="D21908" s="514" t="s">
        <v>5</v>
      </c>
      <c r="E21908" s="673">
        <v>0</v>
      </c>
      <c r="F21908" s="394"/>
    </row>
    <row r="21909" spans="1:6">
      <c r="A21909" s="514">
        <v>103628</v>
      </c>
      <c r="B21909" s="275" t="s">
        <v>0</v>
      </c>
      <c r="C21909" s="1329" t="s">
        <v>25851</v>
      </c>
      <c r="D21909" s="514" t="s">
        <v>5</v>
      </c>
      <c r="E21909" s="673">
        <v>0</v>
      </c>
      <c r="F21909" s="394"/>
    </row>
    <row r="21910" spans="1:6">
      <c r="A21910" s="514">
        <v>103650</v>
      </c>
      <c r="B21910" s="275" t="s">
        <v>0</v>
      </c>
      <c r="C21910" s="1329" t="s">
        <v>25852</v>
      </c>
      <c r="D21910" s="514" t="s">
        <v>5</v>
      </c>
      <c r="E21910" s="673">
        <v>0</v>
      </c>
      <c r="F21910" s="394"/>
    </row>
    <row r="21911" spans="1:6">
      <c r="A21911" s="514">
        <v>103606</v>
      </c>
      <c r="B21911" s="275" t="s">
        <v>0</v>
      </c>
      <c r="C21911" s="1329" t="s">
        <v>25853</v>
      </c>
      <c r="D21911" s="514" t="s">
        <v>5</v>
      </c>
      <c r="E21911" s="673">
        <v>0</v>
      </c>
      <c r="F21911" s="394"/>
    </row>
    <row r="21912" spans="1:6">
      <c r="A21912" s="514">
        <v>103629</v>
      </c>
      <c r="B21912" s="275" t="s">
        <v>0</v>
      </c>
      <c r="C21912" s="1329" t="s">
        <v>25854</v>
      </c>
      <c r="D21912" s="514" t="s">
        <v>5</v>
      </c>
      <c r="E21912" s="673">
        <v>0</v>
      </c>
      <c r="F21912" s="394"/>
    </row>
    <row r="21913" spans="1:6">
      <c r="A21913" s="514">
        <v>103651</v>
      </c>
      <c r="B21913" s="275" t="s">
        <v>0</v>
      </c>
      <c r="C21913" s="1329" t="s">
        <v>25855</v>
      </c>
      <c r="D21913" s="514" t="s">
        <v>5</v>
      </c>
      <c r="E21913" s="673">
        <v>0</v>
      </c>
      <c r="F21913" s="394"/>
    </row>
    <row r="21914" spans="1:6">
      <c r="A21914" s="514">
        <v>103607</v>
      </c>
      <c r="B21914" s="275" t="s">
        <v>0</v>
      </c>
      <c r="C21914" s="1329" t="s">
        <v>25856</v>
      </c>
      <c r="D21914" s="514" t="s">
        <v>5</v>
      </c>
      <c r="E21914" s="673">
        <v>0</v>
      </c>
      <c r="F21914" s="394"/>
    </row>
    <row r="21915" spans="1:6">
      <c r="A21915" s="514">
        <v>103613</v>
      </c>
      <c r="B21915" s="275" t="s">
        <v>0</v>
      </c>
      <c r="C21915" s="1329" t="s">
        <v>25857</v>
      </c>
      <c r="D21915" s="514" t="s">
        <v>5</v>
      </c>
      <c r="E21915" s="673">
        <v>0</v>
      </c>
      <c r="F21915" s="394"/>
    </row>
    <row r="21916" spans="1:6">
      <c r="A21916" s="514">
        <v>103635</v>
      </c>
      <c r="B21916" s="275" t="s">
        <v>0</v>
      </c>
      <c r="C21916" s="1329" t="s">
        <v>25858</v>
      </c>
      <c r="D21916" s="514" t="s">
        <v>5</v>
      </c>
      <c r="E21916" s="673">
        <v>0</v>
      </c>
      <c r="F21916" s="394"/>
    </row>
    <row r="21917" spans="1:6">
      <c r="A21917" s="514">
        <v>103591</v>
      </c>
      <c r="B21917" s="275" t="s">
        <v>0</v>
      </c>
      <c r="C21917" s="1329" t="s">
        <v>25859</v>
      </c>
      <c r="D21917" s="514" t="s">
        <v>5</v>
      </c>
      <c r="E21917" s="673">
        <v>0</v>
      </c>
      <c r="F21917" s="394"/>
    </row>
    <row r="21918" spans="1:6">
      <c r="A21918" s="514">
        <v>103630</v>
      </c>
      <c r="B21918" s="275" t="s">
        <v>0</v>
      </c>
      <c r="C21918" s="1329" t="s">
        <v>25860</v>
      </c>
      <c r="D21918" s="514" t="s">
        <v>5</v>
      </c>
      <c r="E21918" s="673">
        <v>0</v>
      </c>
      <c r="F21918" s="394"/>
    </row>
    <row r="21919" spans="1:6">
      <c r="A21919" s="514">
        <v>103652</v>
      </c>
      <c r="B21919" s="275" t="s">
        <v>0</v>
      </c>
      <c r="C21919" s="1329" t="s">
        <v>25861</v>
      </c>
      <c r="D21919" s="514" t="s">
        <v>5</v>
      </c>
      <c r="E21919" s="673">
        <v>0</v>
      </c>
      <c r="F21919" s="394"/>
    </row>
    <row r="21920" spans="1:6">
      <c r="A21920" s="514">
        <v>103608</v>
      </c>
      <c r="B21920" s="275" t="s">
        <v>0</v>
      </c>
      <c r="C21920" s="1329" t="s">
        <v>25862</v>
      </c>
      <c r="D21920" s="514" t="s">
        <v>5</v>
      </c>
      <c r="E21920" s="673">
        <v>0</v>
      </c>
      <c r="F21920" s="394"/>
    </row>
    <row r="21921" spans="1:6">
      <c r="A21921" s="514">
        <v>103614</v>
      </c>
      <c r="B21921" s="275" t="s">
        <v>0</v>
      </c>
      <c r="C21921" s="1329" t="s">
        <v>25863</v>
      </c>
      <c r="D21921" s="514" t="s">
        <v>5</v>
      </c>
      <c r="E21921" s="673">
        <v>0</v>
      </c>
      <c r="F21921" s="394"/>
    </row>
    <row r="21922" spans="1:6">
      <c r="A21922" s="514">
        <v>103636</v>
      </c>
      <c r="B21922" s="275" t="s">
        <v>0</v>
      </c>
      <c r="C21922" s="1329" t="s">
        <v>25864</v>
      </c>
      <c r="D21922" s="514" t="s">
        <v>5</v>
      </c>
      <c r="E21922" s="673">
        <v>0</v>
      </c>
      <c r="F21922" s="394"/>
    </row>
    <row r="21923" spans="1:6">
      <c r="A21923" s="514">
        <v>103592</v>
      </c>
      <c r="B21923" s="275" t="s">
        <v>0</v>
      </c>
      <c r="C21923" s="1329" t="s">
        <v>25865</v>
      </c>
      <c r="D21923" s="514" t="s">
        <v>5</v>
      </c>
      <c r="E21923" s="673">
        <v>0</v>
      </c>
      <c r="F21923" s="394"/>
    </row>
    <row r="21924" spans="1:6">
      <c r="A21924" s="514">
        <v>88412</v>
      </c>
      <c r="B21924" s="275" t="s">
        <v>0</v>
      </c>
      <c r="C21924" s="1329" t="s">
        <v>14339</v>
      </c>
      <c r="D21924" s="514" t="s">
        <v>32</v>
      </c>
      <c r="E21924" s="673">
        <v>4.5599999999999996</v>
      </c>
      <c r="F21924" s="394"/>
    </row>
    <row r="21925" spans="1:6">
      <c r="A21925" s="514">
        <v>88411</v>
      </c>
      <c r="B21925" s="275" t="s">
        <v>0</v>
      </c>
      <c r="C21925" s="1329" t="s">
        <v>14338</v>
      </c>
      <c r="D21925" s="514" t="s">
        <v>32</v>
      </c>
      <c r="E21925" s="673">
        <v>5.54</v>
      </c>
      <c r="F21925" s="394"/>
    </row>
    <row r="21926" spans="1:6">
      <c r="A21926" s="514">
        <v>88415</v>
      </c>
      <c r="B21926" s="275" t="s">
        <v>0</v>
      </c>
      <c r="C21926" s="1329" t="s">
        <v>14342</v>
      </c>
      <c r="D21926" s="514" t="s">
        <v>32</v>
      </c>
      <c r="E21926" s="673">
        <v>5.59</v>
      </c>
      <c r="F21926" s="394"/>
    </row>
    <row r="21927" spans="1:6">
      <c r="A21927" s="514">
        <v>88413</v>
      </c>
      <c r="B21927" s="275" t="s">
        <v>0</v>
      </c>
      <c r="C21927" s="1329" t="s">
        <v>14340</v>
      </c>
      <c r="D21927" s="514" t="s">
        <v>32</v>
      </c>
      <c r="E21927" s="673">
        <v>6.73</v>
      </c>
      <c r="F21927" s="394"/>
    </row>
    <row r="21928" spans="1:6">
      <c r="A21928" s="514">
        <v>88414</v>
      </c>
      <c r="B21928" s="275" t="s">
        <v>0</v>
      </c>
      <c r="C21928" s="1329" t="s">
        <v>14341</v>
      </c>
      <c r="D21928" s="514" t="s">
        <v>32</v>
      </c>
      <c r="E21928" s="673">
        <v>8.01</v>
      </c>
      <c r="F21928" s="394"/>
    </row>
    <row r="21929" spans="1:6">
      <c r="A21929" s="514">
        <v>96131</v>
      </c>
      <c r="B21929" s="275" t="s">
        <v>0</v>
      </c>
      <c r="C21929" s="1329" t="s">
        <v>14364</v>
      </c>
      <c r="D21929" s="514" t="s">
        <v>32</v>
      </c>
      <c r="E21929" s="673">
        <v>30.43</v>
      </c>
      <c r="F21929" s="394"/>
    </row>
    <row r="21930" spans="1:6">
      <c r="A21930" s="514">
        <v>96126</v>
      </c>
      <c r="B21930" s="275" t="s">
        <v>0</v>
      </c>
      <c r="C21930" s="1329" t="s">
        <v>14359</v>
      </c>
      <c r="D21930" s="514" t="s">
        <v>32</v>
      </c>
      <c r="E21930" s="673">
        <v>19.37</v>
      </c>
      <c r="F21930" s="394"/>
    </row>
    <row r="21931" spans="1:6">
      <c r="A21931" s="514">
        <v>96132</v>
      </c>
      <c r="B21931" s="275" t="s">
        <v>0</v>
      </c>
      <c r="C21931" s="1329" t="s">
        <v>14365</v>
      </c>
      <c r="D21931" s="514" t="s">
        <v>32</v>
      </c>
      <c r="E21931" s="673">
        <v>20.100000000000001</v>
      </c>
      <c r="F21931" s="394"/>
    </row>
    <row r="21932" spans="1:6">
      <c r="A21932" s="514">
        <v>96127</v>
      </c>
      <c r="B21932" s="275" t="s">
        <v>0</v>
      </c>
      <c r="C21932" s="1329" t="s">
        <v>14360</v>
      </c>
      <c r="D21932" s="514" t="s">
        <v>32</v>
      </c>
      <c r="E21932" s="673">
        <v>12.43</v>
      </c>
      <c r="F21932" s="394"/>
    </row>
    <row r="21933" spans="1:6">
      <c r="A21933" s="514">
        <v>96135</v>
      </c>
      <c r="B21933" s="275" t="s">
        <v>0</v>
      </c>
      <c r="C21933" s="1329" t="s">
        <v>14368</v>
      </c>
      <c r="D21933" s="514" t="s">
        <v>32</v>
      </c>
      <c r="E21933" s="673">
        <v>32.71</v>
      </c>
      <c r="F21933" s="394"/>
    </row>
    <row r="21934" spans="1:6">
      <c r="A21934" s="514">
        <v>96130</v>
      </c>
      <c r="B21934" s="275" t="s">
        <v>0</v>
      </c>
      <c r="C21934" s="1329" t="s">
        <v>14363</v>
      </c>
      <c r="D21934" s="514" t="s">
        <v>32</v>
      </c>
      <c r="E21934" s="673">
        <v>20.97</v>
      </c>
      <c r="F21934" s="394"/>
    </row>
    <row r="21935" spans="1:6">
      <c r="A21935" s="514">
        <v>96133</v>
      </c>
      <c r="B21935" s="275" t="s">
        <v>0</v>
      </c>
      <c r="C21935" s="1329" t="s">
        <v>14366</v>
      </c>
      <c r="D21935" s="514" t="s">
        <v>32</v>
      </c>
      <c r="E21935" s="673">
        <v>49.05</v>
      </c>
      <c r="F21935" s="394"/>
    </row>
    <row r="21936" spans="1:6">
      <c r="A21936" s="514">
        <v>96128</v>
      </c>
      <c r="B21936" s="275" t="s">
        <v>0</v>
      </c>
      <c r="C21936" s="1329" t="s">
        <v>14361</v>
      </c>
      <c r="D21936" s="514" t="s">
        <v>32</v>
      </c>
      <c r="E21936" s="673">
        <v>32.14</v>
      </c>
      <c r="F21936" s="394"/>
    </row>
    <row r="21937" spans="1:6">
      <c r="A21937" s="514">
        <v>96134</v>
      </c>
      <c r="B21937" s="275" t="s">
        <v>0</v>
      </c>
      <c r="C21937" s="1329" t="s">
        <v>14367</v>
      </c>
      <c r="D21937" s="514" t="s">
        <v>32</v>
      </c>
      <c r="E21937" s="673">
        <v>57.75</v>
      </c>
      <c r="F21937" s="394"/>
    </row>
    <row r="21938" spans="1:6">
      <c r="A21938" s="514">
        <v>96129</v>
      </c>
      <c r="B21938" s="275" t="s">
        <v>0</v>
      </c>
      <c r="C21938" s="1329" t="s">
        <v>14362</v>
      </c>
      <c r="D21938" s="514" t="s">
        <v>32</v>
      </c>
      <c r="E21938" s="673">
        <v>37.78</v>
      </c>
      <c r="F21938" s="394"/>
    </row>
    <row r="21939" spans="1:6">
      <c r="A21939" s="514">
        <v>88432</v>
      </c>
      <c r="B21939" s="275" t="s">
        <v>0</v>
      </c>
      <c r="C21939" s="1329" t="s">
        <v>14353</v>
      </c>
      <c r="D21939" s="514" t="s">
        <v>32</v>
      </c>
      <c r="E21939" s="673">
        <v>34.229999999999997</v>
      </c>
      <c r="F21939" s="394"/>
    </row>
    <row r="21940" spans="1:6" ht="24.75">
      <c r="A21940" s="514">
        <v>88426</v>
      </c>
      <c r="B21940" s="275" t="s">
        <v>0</v>
      </c>
      <c r="C21940" s="1329" t="s">
        <v>14349</v>
      </c>
      <c r="D21940" s="514" t="s">
        <v>32</v>
      </c>
      <c r="E21940" s="673">
        <v>21.42</v>
      </c>
      <c r="F21940" s="394"/>
    </row>
    <row r="21941" spans="1:6" ht="24.75">
      <c r="A21941" s="514">
        <v>88417</v>
      </c>
      <c r="B21941" s="275" t="s">
        <v>0</v>
      </c>
      <c r="C21941" s="1329" t="s">
        <v>14344</v>
      </c>
      <c r="D21941" s="514" t="s">
        <v>32</v>
      </c>
      <c r="E21941" s="673">
        <v>19.329999999999998</v>
      </c>
      <c r="F21941" s="394"/>
    </row>
    <row r="21942" spans="1:6" ht="24.75">
      <c r="A21942" s="514">
        <v>88424</v>
      </c>
      <c r="B21942" s="275" t="s">
        <v>0</v>
      </c>
      <c r="C21942" s="1329" t="s">
        <v>14348</v>
      </c>
      <c r="D21942" s="514" t="s">
        <v>32</v>
      </c>
      <c r="E21942" s="673">
        <v>26.7</v>
      </c>
      <c r="F21942" s="394"/>
    </row>
    <row r="21943" spans="1:6" ht="24.75">
      <c r="A21943" s="514">
        <v>88416</v>
      </c>
      <c r="B21943" s="275" t="s">
        <v>0</v>
      </c>
      <c r="C21943" s="1329" t="s">
        <v>14343</v>
      </c>
      <c r="D21943" s="514" t="s">
        <v>32</v>
      </c>
      <c r="E21943" s="673">
        <v>22.82</v>
      </c>
      <c r="F21943" s="394"/>
    </row>
    <row r="21944" spans="1:6">
      <c r="A21944" s="514">
        <v>88431</v>
      </c>
      <c r="B21944" s="275" t="s">
        <v>0</v>
      </c>
      <c r="C21944" s="1329" t="s">
        <v>14352</v>
      </c>
      <c r="D21944" s="514" t="s">
        <v>32</v>
      </c>
      <c r="E21944" s="673">
        <v>27.19</v>
      </c>
      <c r="F21944" s="394"/>
    </row>
    <row r="21945" spans="1:6">
      <c r="A21945" s="514">
        <v>88423</v>
      </c>
      <c r="B21945" s="275" t="s">
        <v>0</v>
      </c>
      <c r="C21945" s="1329" t="s">
        <v>14347</v>
      </c>
      <c r="D21945" s="514" t="s">
        <v>32</v>
      </c>
      <c r="E21945" s="673">
        <v>22.84</v>
      </c>
      <c r="F21945" s="394"/>
    </row>
    <row r="21946" spans="1:6" ht="24.75">
      <c r="A21946" s="514">
        <v>88428</v>
      </c>
      <c r="B21946" s="275" t="s">
        <v>0</v>
      </c>
      <c r="C21946" s="1329" t="s">
        <v>14350</v>
      </c>
      <c r="D21946" s="514" t="s">
        <v>32</v>
      </c>
      <c r="E21946" s="673">
        <v>33.61</v>
      </c>
      <c r="F21946" s="394"/>
    </row>
    <row r="21947" spans="1:6" ht="24.75">
      <c r="A21947" s="514">
        <v>88420</v>
      </c>
      <c r="B21947" s="275" t="s">
        <v>0</v>
      </c>
      <c r="C21947" s="1329" t="s">
        <v>14345</v>
      </c>
      <c r="D21947" s="514" t="s">
        <v>32</v>
      </c>
      <c r="E21947" s="673">
        <v>26.18</v>
      </c>
      <c r="F21947" s="394"/>
    </row>
    <row r="21948" spans="1:6" ht="24.75">
      <c r="A21948" s="514">
        <v>88429</v>
      </c>
      <c r="B21948" s="275" t="s">
        <v>0</v>
      </c>
      <c r="C21948" s="1329" t="s">
        <v>14351</v>
      </c>
      <c r="D21948" s="514" t="s">
        <v>32</v>
      </c>
      <c r="E21948" s="673">
        <v>40.24</v>
      </c>
      <c r="F21948" s="394"/>
    </row>
    <row r="21949" spans="1:6" ht="24.75">
      <c r="A21949" s="514">
        <v>88421</v>
      </c>
      <c r="B21949" s="275" t="s">
        <v>0</v>
      </c>
      <c r="C21949" s="1329" t="s">
        <v>14346</v>
      </c>
      <c r="D21949" s="514" t="s">
        <v>32</v>
      </c>
      <c r="E21949" s="673">
        <v>31.59</v>
      </c>
      <c r="F21949" s="394"/>
    </row>
    <row r="21950" spans="1:6">
      <c r="A21950" s="514">
        <v>95622</v>
      </c>
      <c r="B21950" s="275" t="s">
        <v>0</v>
      </c>
      <c r="C21950" s="1329" t="s">
        <v>14354</v>
      </c>
      <c r="D21950" s="514" t="s">
        <v>32</v>
      </c>
      <c r="E21950" s="673">
        <v>16.12</v>
      </c>
      <c r="F21950" s="394"/>
    </row>
    <row r="21951" spans="1:6">
      <c r="A21951" s="514">
        <v>95623</v>
      </c>
      <c r="B21951" s="275" t="s">
        <v>0</v>
      </c>
      <c r="C21951" s="1329" t="s">
        <v>14355</v>
      </c>
      <c r="D21951" s="514" t="s">
        <v>32</v>
      </c>
      <c r="E21951" s="673">
        <v>11.28</v>
      </c>
      <c r="F21951" s="394"/>
    </row>
    <row r="21952" spans="1:6">
      <c r="A21952" s="514">
        <v>95626</v>
      </c>
      <c r="B21952" s="275" t="s">
        <v>0</v>
      </c>
      <c r="C21952" s="1329" t="s">
        <v>14358</v>
      </c>
      <c r="D21952" s="514" t="s">
        <v>32</v>
      </c>
      <c r="E21952" s="673">
        <v>17.05</v>
      </c>
      <c r="F21952" s="394"/>
    </row>
    <row r="21953" spans="1:6">
      <c r="A21953" s="514">
        <v>95624</v>
      </c>
      <c r="B21953" s="275" t="s">
        <v>0</v>
      </c>
      <c r="C21953" s="1329" t="s">
        <v>14356</v>
      </c>
      <c r="D21953" s="514" t="s">
        <v>32</v>
      </c>
      <c r="E21953" s="673">
        <v>24.37</v>
      </c>
      <c r="F21953" s="394"/>
    </row>
    <row r="21954" spans="1:6">
      <c r="A21954" s="514">
        <v>95625</v>
      </c>
      <c r="B21954" s="275" t="s">
        <v>0</v>
      </c>
      <c r="C21954" s="1329" t="s">
        <v>14357</v>
      </c>
      <c r="D21954" s="514" t="s">
        <v>32</v>
      </c>
      <c r="E21954" s="673">
        <v>28.81</v>
      </c>
      <c r="F21954" s="394"/>
    </row>
    <row r="21955" spans="1:6">
      <c r="A21955" s="514">
        <v>88497</v>
      </c>
      <c r="B21955" s="275" t="s">
        <v>0</v>
      </c>
      <c r="C21955" s="1329" t="s">
        <v>12064</v>
      </c>
      <c r="D21955" s="514" t="s">
        <v>32</v>
      </c>
      <c r="E21955" s="673">
        <v>19.739999999999998</v>
      </c>
      <c r="F21955" s="394"/>
    </row>
    <row r="21956" spans="1:6">
      <c r="A21956" s="514">
        <v>104648</v>
      </c>
      <c r="B21956" s="275" t="s">
        <v>0</v>
      </c>
      <c r="C21956" s="1329" t="s">
        <v>25866</v>
      </c>
      <c r="D21956" s="514" t="s">
        <v>32</v>
      </c>
      <c r="E21956" s="673">
        <v>0</v>
      </c>
      <c r="F21956" s="394"/>
    </row>
    <row r="21957" spans="1:6">
      <c r="A21957" s="514">
        <v>88495</v>
      </c>
      <c r="B21957" s="275" t="s">
        <v>0</v>
      </c>
      <c r="C21957" s="1329" t="s">
        <v>12062</v>
      </c>
      <c r="D21957" s="514" t="s">
        <v>32</v>
      </c>
      <c r="E21957" s="673">
        <v>12.73</v>
      </c>
      <c r="F21957" s="394"/>
    </row>
    <row r="21958" spans="1:6">
      <c r="A21958" s="514">
        <v>104646</v>
      </c>
      <c r="B21958" s="275" t="s">
        <v>0</v>
      </c>
      <c r="C21958" s="1329" t="s">
        <v>25867</v>
      </c>
      <c r="D21958" s="514" t="s">
        <v>32</v>
      </c>
      <c r="E21958" s="673">
        <v>0</v>
      </c>
      <c r="F21958" s="394"/>
    </row>
    <row r="21959" spans="1:6">
      <c r="A21959" s="514">
        <v>88496</v>
      </c>
      <c r="B21959" s="275" t="s">
        <v>0</v>
      </c>
      <c r="C21959" s="1329" t="s">
        <v>12063</v>
      </c>
      <c r="D21959" s="514" t="s">
        <v>32</v>
      </c>
      <c r="E21959" s="673">
        <v>35.119999999999997</v>
      </c>
      <c r="F21959" s="394"/>
    </row>
    <row r="21960" spans="1:6">
      <c r="A21960" s="514">
        <v>104647</v>
      </c>
      <c r="B21960" s="275" t="s">
        <v>0</v>
      </c>
      <c r="C21960" s="1329" t="s">
        <v>25868</v>
      </c>
      <c r="D21960" s="514" t="s">
        <v>32</v>
      </c>
      <c r="E21960" s="673">
        <v>0</v>
      </c>
      <c r="F21960" s="394"/>
    </row>
    <row r="21961" spans="1:6">
      <c r="A21961" s="514">
        <v>88494</v>
      </c>
      <c r="B21961" s="275" t="s">
        <v>0</v>
      </c>
      <c r="C21961" s="1329" t="s">
        <v>12061</v>
      </c>
      <c r="D21961" s="514" t="s">
        <v>32</v>
      </c>
      <c r="E21961" s="673">
        <v>23.21</v>
      </c>
      <c r="F21961" s="394"/>
    </row>
    <row r="21962" spans="1:6">
      <c r="A21962" s="514">
        <v>104645</v>
      </c>
      <c r="B21962" s="275" t="s">
        <v>0</v>
      </c>
      <c r="C21962" s="1329" t="s">
        <v>25869</v>
      </c>
      <c r="D21962" s="514" t="s">
        <v>32</v>
      </c>
      <c r="E21962" s="673">
        <v>0</v>
      </c>
      <c r="F21962" s="394"/>
    </row>
    <row r="21963" spans="1:6">
      <c r="A21963" s="514">
        <v>88485</v>
      </c>
      <c r="B21963" s="275" t="s">
        <v>0</v>
      </c>
      <c r="C21963" s="1329" t="s">
        <v>12058</v>
      </c>
      <c r="D21963" s="514" t="s">
        <v>32</v>
      </c>
      <c r="E21963" s="673">
        <v>4.68</v>
      </c>
      <c r="F21963" s="394"/>
    </row>
    <row r="21964" spans="1:6">
      <c r="A21964" s="514">
        <v>88484</v>
      </c>
      <c r="B21964" s="275" t="s">
        <v>0</v>
      </c>
      <c r="C21964" s="1329" t="s">
        <v>12057</v>
      </c>
      <c r="D21964" s="514" t="s">
        <v>32</v>
      </c>
      <c r="E21964" s="673">
        <v>5.73</v>
      </c>
      <c r="F21964" s="394"/>
    </row>
    <row r="21965" spans="1:6">
      <c r="A21965" s="514">
        <v>104638</v>
      </c>
      <c r="B21965" s="275" t="s">
        <v>0</v>
      </c>
      <c r="C21965" s="1329" t="s">
        <v>25870</v>
      </c>
      <c r="D21965" s="514" t="s">
        <v>32</v>
      </c>
      <c r="E21965" s="673">
        <v>0</v>
      </c>
      <c r="F21965" s="394"/>
    </row>
    <row r="21966" spans="1:6">
      <c r="A21966" s="514">
        <v>104637</v>
      </c>
      <c r="B21966" s="275" t="s">
        <v>0</v>
      </c>
      <c r="C21966" s="1329" t="s">
        <v>25871</v>
      </c>
      <c r="D21966" s="514" t="s">
        <v>32</v>
      </c>
      <c r="E21966" s="673">
        <v>0</v>
      </c>
      <c r="F21966" s="394"/>
    </row>
    <row r="21967" spans="1:6">
      <c r="A21967" s="514">
        <v>104641</v>
      </c>
      <c r="B21967" s="275" t="s">
        <v>0</v>
      </c>
      <c r="C21967" s="1329" t="s">
        <v>12069</v>
      </c>
      <c r="D21967" s="514" t="s">
        <v>32</v>
      </c>
      <c r="E21967" s="673">
        <v>10.15</v>
      </c>
      <c r="F21967" s="394"/>
    </row>
    <row r="21968" spans="1:6">
      <c r="A21968" s="514">
        <v>104639</v>
      </c>
      <c r="B21968" s="275" t="s">
        <v>0</v>
      </c>
      <c r="C21968" s="1329" t="s">
        <v>12067</v>
      </c>
      <c r="D21968" s="514" t="s">
        <v>32</v>
      </c>
      <c r="E21968" s="673">
        <v>12.73</v>
      </c>
      <c r="F21968" s="394"/>
    </row>
    <row r="21969" spans="1:6">
      <c r="A21969" s="514">
        <v>104644</v>
      </c>
      <c r="B21969" s="275" t="s">
        <v>0</v>
      </c>
      <c r="C21969" s="1329" t="s">
        <v>25872</v>
      </c>
      <c r="D21969" s="514" t="s">
        <v>32</v>
      </c>
      <c r="E21969" s="673">
        <v>0</v>
      </c>
      <c r="F21969" s="394"/>
    </row>
    <row r="21970" spans="1:6">
      <c r="A21970" s="514">
        <v>104643</v>
      </c>
      <c r="B21970" s="275" t="s">
        <v>0</v>
      </c>
      <c r="C21970" s="1329" t="s">
        <v>25873</v>
      </c>
      <c r="D21970" s="514" t="s">
        <v>32</v>
      </c>
      <c r="E21970" s="673">
        <v>0</v>
      </c>
      <c r="F21970" s="394"/>
    </row>
    <row r="21971" spans="1:6">
      <c r="A21971" s="514">
        <v>88489</v>
      </c>
      <c r="B21971" s="275" t="s">
        <v>0</v>
      </c>
      <c r="C21971" s="1329" t="s">
        <v>12060</v>
      </c>
      <c r="D21971" s="514" t="s">
        <v>32</v>
      </c>
      <c r="E21971" s="673">
        <v>13.89</v>
      </c>
      <c r="F21971" s="394"/>
    </row>
    <row r="21972" spans="1:6">
      <c r="A21972" s="514">
        <v>88488</v>
      </c>
      <c r="B21972" s="275" t="s">
        <v>0</v>
      </c>
      <c r="C21972" s="1329" t="s">
        <v>12059</v>
      </c>
      <c r="D21972" s="514" t="s">
        <v>32</v>
      </c>
      <c r="E21972" s="673">
        <v>16.47</v>
      </c>
      <c r="F21972" s="394"/>
    </row>
    <row r="21973" spans="1:6">
      <c r="A21973" s="514">
        <v>104642</v>
      </c>
      <c r="B21973" s="275" t="s">
        <v>0</v>
      </c>
      <c r="C21973" s="1329" t="s">
        <v>12070</v>
      </c>
      <c r="D21973" s="514" t="s">
        <v>32</v>
      </c>
      <c r="E21973" s="673">
        <v>11.53</v>
      </c>
      <c r="F21973" s="394"/>
    </row>
    <row r="21974" spans="1:6">
      <c r="A21974" s="514">
        <v>104640</v>
      </c>
      <c r="B21974" s="275" t="s">
        <v>0</v>
      </c>
      <c r="C21974" s="1329" t="s">
        <v>12068</v>
      </c>
      <c r="D21974" s="514" t="s">
        <v>32</v>
      </c>
      <c r="E21974" s="673">
        <v>14.11</v>
      </c>
      <c r="F21974" s="394"/>
    </row>
    <row r="21975" spans="1:6">
      <c r="A21975" s="514">
        <v>95305</v>
      </c>
      <c r="B21975" s="275" t="s">
        <v>0</v>
      </c>
      <c r="C21975" s="1329" t="s">
        <v>12065</v>
      </c>
      <c r="D21975" s="514" t="s">
        <v>32</v>
      </c>
      <c r="E21975" s="673">
        <v>14.68</v>
      </c>
      <c r="F21975" s="394"/>
    </row>
    <row r="21976" spans="1:6">
      <c r="A21976" s="514">
        <v>95306</v>
      </c>
      <c r="B21976" s="275" t="s">
        <v>0</v>
      </c>
      <c r="C21976" s="1329" t="s">
        <v>12066</v>
      </c>
      <c r="D21976" s="514" t="s">
        <v>32</v>
      </c>
      <c r="E21976" s="673">
        <v>17.11</v>
      </c>
      <c r="F21976" s="394"/>
    </row>
    <row r="21977" spans="1:6">
      <c r="A21977" s="514">
        <v>102201</v>
      </c>
      <c r="B21977" s="275" t="s">
        <v>0</v>
      </c>
      <c r="C21977" s="1329" t="s">
        <v>2511</v>
      </c>
      <c r="D21977" s="514" t="s">
        <v>32</v>
      </c>
      <c r="E21977" s="673">
        <v>21.19</v>
      </c>
      <c r="F21977" s="394"/>
    </row>
    <row r="21978" spans="1:6">
      <c r="A21978" s="514">
        <v>102200</v>
      </c>
      <c r="B21978" s="275" t="s">
        <v>0</v>
      </c>
      <c r="C21978" s="1329" t="s">
        <v>2510</v>
      </c>
      <c r="D21978" s="514" t="s">
        <v>32</v>
      </c>
      <c r="E21978" s="673">
        <v>22.81</v>
      </c>
      <c r="F21978" s="394"/>
    </row>
    <row r="21979" spans="1:6">
      <c r="A21979" s="514">
        <v>102202</v>
      </c>
      <c r="B21979" s="275" t="s">
        <v>0</v>
      </c>
      <c r="C21979" s="1329" t="s">
        <v>2512</v>
      </c>
      <c r="D21979" s="514" t="s">
        <v>32</v>
      </c>
      <c r="E21979" s="673">
        <v>54.51</v>
      </c>
      <c r="F21979" s="394"/>
    </row>
    <row r="21980" spans="1:6">
      <c r="A21980" s="514">
        <v>102193</v>
      </c>
      <c r="B21980" s="275" t="s">
        <v>0</v>
      </c>
      <c r="C21980" s="1329" t="s">
        <v>2507</v>
      </c>
      <c r="D21980" s="514" t="s">
        <v>32</v>
      </c>
      <c r="E21980" s="673">
        <v>2.27</v>
      </c>
      <c r="F21980" s="394"/>
    </row>
    <row r="21981" spans="1:6">
      <c r="A21981" s="514">
        <v>102194</v>
      </c>
      <c r="B21981" s="275" t="s">
        <v>0</v>
      </c>
      <c r="C21981" s="1329" t="s">
        <v>2508</v>
      </c>
      <c r="D21981" s="514" t="s">
        <v>32</v>
      </c>
      <c r="E21981" s="673">
        <v>9.19</v>
      </c>
      <c r="F21981" s="394"/>
    </row>
    <row r="21982" spans="1:6">
      <c r="A21982" s="514">
        <v>102198</v>
      </c>
      <c r="B21982" s="275" t="s">
        <v>0</v>
      </c>
      <c r="C21982" s="1329" t="s">
        <v>25874</v>
      </c>
      <c r="D21982" s="514" t="s">
        <v>32</v>
      </c>
      <c r="E21982" s="673">
        <v>0</v>
      </c>
      <c r="F21982" s="394"/>
    </row>
    <row r="21983" spans="1:6">
      <c r="A21983" s="514">
        <v>102197</v>
      </c>
      <c r="B21983" s="275" t="s">
        <v>0</v>
      </c>
      <c r="C21983" s="1329" t="s">
        <v>2509</v>
      </c>
      <c r="D21983" s="514" t="s">
        <v>32</v>
      </c>
      <c r="E21983" s="673">
        <v>28.92</v>
      </c>
      <c r="F21983" s="394"/>
    </row>
    <row r="21984" spans="1:6">
      <c r="A21984" s="514">
        <v>102195</v>
      </c>
      <c r="B21984" s="275" t="s">
        <v>0</v>
      </c>
      <c r="C21984" s="1329" t="s">
        <v>25875</v>
      </c>
      <c r="D21984" s="514" t="s">
        <v>32</v>
      </c>
      <c r="E21984" s="673">
        <v>0</v>
      </c>
      <c r="F21984" s="394"/>
    </row>
    <row r="21985" spans="1:6">
      <c r="A21985" s="514">
        <v>102199</v>
      </c>
      <c r="B21985" s="275" t="s">
        <v>0</v>
      </c>
      <c r="C21985" s="1329" t="s">
        <v>25876</v>
      </c>
      <c r="D21985" s="514" t="s">
        <v>32</v>
      </c>
      <c r="E21985" s="673">
        <v>0</v>
      </c>
      <c r="F21985" s="394"/>
    </row>
    <row r="21986" spans="1:6">
      <c r="A21986" s="514">
        <v>102196</v>
      </c>
      <c r="B21986" s="275" t="s">
        <v>0</v>
      </c>
      <c r="C21986" s="1329" t="s">
        <v>25877</v>
      </c>
      <c r="D21986" s="514" t="s">
        <v>32</v>
      </c>
      <c r="E21986" s="673">
        <v>0</v>
      </c>
      <c r="F21986" s="394"/>
    </row>
    <row r="21987" spans="1:6">
      <c r="A21987" s="514">
        <v>102233</v>
      </c>
      <c r="B21987" s="275" t="s">
        <v>0</v>
      </c>
      <c r="C21987" s="1329" t="s">
        <v>2534</v>
      </c>
      <c r="D21987" s="514" t="s">
        <v>32</v>
      </c>
      <c r="E21987" s="673">
        <v>11.54</v>
      </c>
      <c r="F21987" s="394"/>
    </row>
    <row r="21988" spans="1:6">
      <c r="A21988" s="514">
        <v>102234</v>
      </c>
      <c r="B21988" s="275" t="s">
        <v>0</v>
      </c>
      <c r="C21988" s="1329" t="s">
        <v>2535</v>
      </c>
      <c r="D21988" s="514" t="s">
        <v>32</v>
      </c>
      <c r="E21988" s="673">
        <v>23.08</v>
      </c>
      <c r="F21988" s="394"/>
    </row>
    <row r="21989" spans="1:6">
      <c r="A21989" s="514">
        <v>102207</v>
      </c>
      <c r="B21989" s="275" t="s">
        <v>0</v>
      </c>
      <c r="C21989" s="1329" t="s">
        <v>2516</v>
      </c>
      <c r="D21989" s="514" t="s">
        <v>32</v>
      </c>
      <c r="E21989" s="673">
        <v>10.130000000000001</v>
      </c>
      <c r="F21989" s="394"/>
    </row>
    <row r="21990" spans="1:6">
      <c r="A21990" s="514">
        <v>102217</v>
      </c>
      <c r="B21990" s="275" t="s">
        <v>0</v>
      </c>
      <c r="C21990" s="1329" t="s">
        <v>2523</v>
      </c>
      <c r="D21990" s="514" t="s">
        <v>32</v>
      </c>
      <c r="E21990" s="673">
        <v>20.260000000000002</v>
      </c>
      <c r="F21990" s="394"/>
    </row>
    <row r="21991" spans="1:6">
      <c r="A21991" s="514">
        <v>102227</v>
      </c>
      <c r="B21991" s="275" t="s">
        <v>0</v>
      </c>
      <c r="C21991" s="1329" t="s">
        <v>2530</v>
      </c>
      <c r="D21991" s="514" t="s">
        <v>32</v>
      </c>
      <c r="E21991" s="673">
        <v>30.4</v>
      </c>
      <c r="F21991" s="394"/>
    </row>
    <row r="21992" spans="1:6">
      <c r="A21992" s="514">
        <v>102211</v>
      </c>
      <c r="B21992" s="275" t="s">
        <v>0</v>
      </c>
      <c r="C21992" s="1329" t="s">
        <v>25878</v>
      </c>
      <c r="D21992" s="514" t="s">
        <v>32</v>
      </c>
      <c r="E21992" s="673">
        <v>0</v>
      </c>
      <c r="F21992" s="394"/>
    </row>
    <row r="21993" spans="1:6">
      <c r="A21993" s="514">
        <v>102221</v>
      </c>
      <c r="B21993" s="275" t="s">
        <v>0</v>
      </c>
      <c r="C21993" s="1329" t="s">
        <v>25879</v>
      </c>
      <c r="D21993" s="514" t="s">
        <v>32</v>
      </c>
      <c r="E21993" s="673">
        <v>0</v>
      </c>
      <c r="F21993" s="394"/>
    </row>
    <row r="21994" spans="1:6">
      <c r="A21994" s="514">
        <v>102231</v>
      </c>
      <c r="B21994" s="275" t="s">
        <v>0</v>
      </c>
      <c r="C21994" s="1329" t="s">
        <v>25880</v>
      </c>
      <c r="D21994" s="514" t="s">
        <v>32</v>
      </c>
      <c r="E21994" s="673">
        <v>0</v>
      </c>
      <c r="F21994" s="394"/>
    </row>
    <row r="21995" spans="1:6">
      <c r="A21995" s="514">
        <v>102209</v>
      </c>
      <c r="B21995" s="275" t="s">
        <v>0</v>
      </c>
      <c r="C21995" s="1329" t="s">
        <v>2518</v>
      </c>
      <c r="D21995" s="514" t="s">
        <v>32</v>
      </c>
      <c r="E21995" s="673">
        <v>9.9499999999999993</v>
      </c>
      <c r="F21995" s="394"/>
    </row>
    <row r="21996" spans="1:6">
      <c r="A21996" s="514">
        <v>102219</v>
      </c>
      <c r="B21996" s="275" t="s">
        <v>0</v>
      </c>
      <c r="C21996" s="1329" t="s">
        <v>2525</v>
      </c>
      <c r="D21996" s="514" t="s">
        <v>32</v>
      </c>
      <c r="E21996" s="673">
        <v>19.899999999999999</v>
      </c>
      <c r="F21996" s="394"/>
    </row>
    <row r="21997" spans="1:6">
      <c r="A21997" s="514">
        <v>102229</v>
      </c>
      <c r="B21997" s="275" t="s">
        <v>0</v>
      </c>
      <c r="C21997" s="1329" t="s">
        <v>2532</v>
      </c>
      <c r="D21997" s="514" t="s">
        <v>32</v>
      </c>
      <c r="E21997" s="673">
        <v>29.86</v>
      </c>
      <c r="F21997" s="394"/>
    </row>
    <row r="21998" spans="1:6">
      <c r="A21998" s="514">
        <v>102210</v>
      </c>
      <c r="B21998" s="275" t="s">
        <v>0</v>
      </c>
      <c r="C21998" s="1329" t="s">
        <v>2519</v>
      </c>
      <c r="D21998" s="514" t="s">
        <v>32</v>
      </c>
      <c r="E21998" s="673">
        <v>9.4499999999999993</v>
      </c>
      <c r="F21998" s="394"/>
    </row>
    <row r="21999" spans="1:6">
      <c r="A21999" s="514">
        <v>102220</v>
      </c>
      <c r="B21999" s="275" t="s">
        <v>0</v>
      </c>
      <c r="C21999" s="1329" t="s">
        <v>2526</v>
      </c>
      <c r="D21999" s="514" t="s">
        <v>32</v>
      </c>
      <c r="E21999" s="673">
        <v>18.91</v>
      </c>
      <c r="F21999" s="394"/>
    </row>
    <row r="22000" spans="1:6">
      <c r="A22000" s="514">
        <v>102230</v>
      </c>
      <c r="B22000" s="275" t="s">
        <v>0</v>
      </c>
      <c r="C22000" s="1329" t="s">
        <v>2533</v>
      </c>
      <c r="D22000" s="514" t="s">
        <v>32</v>
      </c>
      <c r="E22000" s="673">
        <v>28.36</v>
      </c>
      <c r="F22000" s="394"/>
    </row>
    <row r="22001" spans="1:6">
      <c r="A22001" s="514">
        <v>102208</v>
      </c>
      <c r="B22001" s="275" t="s">
        <v>0</v>
      </c>
      <c r="C22001" s="1329" t="s">
        <v>2517</v>
      </c>
      <c r="D22001" s="514" t="s">
        <v>32</v>
      </c>
      <c r="E22001" s="673">
        <v>9.61</v>
      </c>
      <c r="F22001" s="394"/>
    </row>
    <row r="22002" spans="1:6">
      <c r="A22002" s="514">
        <v>102218</v>
      </c>
      <c r="B22002" s="275" t="s">
        <v>0</v>
      </c>
      <c r="C22002" s="1329" t="s">
        <v>2524</v>
      </c>
      <c r="D22002" s="514" t="s">
        <v>32</v>
      </c>
      <c r="E22002" s="673">
        <v>19.23</v>
      </c>
      <c r="F22002" s="394"/>
    </row>
    <row r="22003" spans="1:6">
      <c r="A22003" s="514">
        <v>102228</v>
      </c>
      <c r="B22003" s="275" t="s">
        <v>0</v>
      </c>
      <c r="C22003" s="1329" t="s">
        <v>2531</v>
      </c>
      <c r="D22003" s="514" t="s">
        <v>32</v>
      </c>
      <c r="E22003" s="673">
        <v>28.88</v>
      </c>
      <c r="F22003" s="394"/>
    </row>
    <row r="22004" spans="1:6">
      <c r="A22004" s="514">
        <v>102212</v>
      </c>
      <c r="B22004" s="275" t="s">
        <v>0</v>
      </c>
      <c r="C22004" s="1329" t="s">
        <v>25881</v>
      </c>
      <c r="D22004" s="514" t="s">
        <v>32</v>
      </c>
      <c r="E22004" s="673">
        <v>0</v>
      </c>
      <c r="F22004" s="394"/>
    </row>
    <row r="22005" spans="1:6">
      <c r="A22005" s="514">
        <v>102222</v>
      </c>
      <c r="B22005" s="275" t="s">
        <v>0</v>
      </c>
      <c r="C22005" s="1329" t="s">
        <v>25882</v>
      </c>
      <c r="D22005" s="514" t="s">
        <v>32</v>
      </c>
      <c r="E22005" s="673">
        <v>0</v>
      </c>
      <c r="F22005" s="394"/>
    </row>
    <row r="22006" spans="1:6">
      <c r="A22006" s="514">
        <v>102232</v>
      </c>
      <c r="B22006" s="275" t="s">
        <v>0</v>
      </c>
      <c r="C22006" s="1329" t="s">
        <v>25883</v>
      </c>
      <c r="D22006" s="514" t="s">
        <v>32</v>
      </c>
      <c r="E22006" s="673">
        <v>0</v>
      </c>
      <c r="F22006" s="394"/>
    </row>
    <row r="22007" spans="1:6">
      <c r="A22007" s="514">
        <v>102203</v>
      </c>
      <c r="B22007" s="275" t="s">
        <v>0</v>
      </c>
      <c r="C22007" s="1329" t="s">
        <v>2513</v>
      </c>
      <c r="D22007" s="514" t="s">
        <v>32</v>
      </c>
      <c r="E22007" s="673">
        <v>11.77</v>
      </c>
      <c r="F22007" s="394"/>
    </row>
    <row r="22008" spans="1:6">
      <c r="A22008" s="514">
        <v>102213</v>
      </c>
      <c r="B22008" s="275" t="s">
        <v>0</v>
      </c>
      <c r="C22008" s="1329" t="s">
        <v>2520</v>
      </c>
      <c r="D22008" s="514" t="s">
        <v>32</v>
      </c>
      <c r="E22008" s="673">
        <v>23.55</v>
      </c>
      <c r="F22008" s="394"/>
    </row>
    <row r="22009" spans="1:6">
      <c r="A22009" s="514">
        <v>102223</v>
      </c>
      <c r="B22009" s="275" t="s">
        <v>0</v>
      </c>
      <c r="C22009" s="1329" t="s">
        <v>2527</v>
      </c>
      <c r="D22009" s="514" t="s">
        <v>32</v>
      </c>
      <c r="E22009" s="673">
        <v>35.340000000000003</v>
      </c>
      <c r="F22009" s="394"/>
    </row>
    <row r="22010" spans="1:6">
      <c r="A22010" s="514">
        <v>102204</v>
      </c>
      <c r="B22010" s="275" t="s">
        <v>0</v>
      </c>
      <c r="C22010" s="1329" t="s">
        <v>2514</v>
      </c>
      <c r="D22010" s="514" t="s">
        <v>32</v>
      </c>
      <c r="E22010" s="673">
        <v>12.15</v>
      </c>
      <c r="F22010" s="394"/>
    </row>
    <row r="22011" spans="1:6">
      <c r="A22011" s="514">
        <v>102214</v>
      </c>
      <c r="B22011" s="275" t="s">
        <v>0</v>
      </c>
      <c r="C22011" s="1329" t="s">
        <v>2521</v>
      </c>
      <c r="D22011" s="514" t="s">
        <v>32</v>
      </c>
      <c r="E22011" s="673">
        <v>24.3</v>
      </c>
      <c r="F22011" s="394"/>
    </row>
    <row r="22012" spans="1:6">
      <c r="A22012" s="514">
        <v>102224</v>
      </c>
      <c r="B22012" s="275" t="s">
        <v>0</v>
      </c>
      <c r="C22012" s="1329" t="s">
        <v>2528</v>
      </c>
      <c r="D22012" s="514" t="s">
        <v>32</v>
      </c>
      <c r="E22012" s="673">
        <v>36.450000000000003</v>
      </c>
      <c r="F22012" s="394"/>
    </row>
    <row r="22013" spans="1:6">
      <c r="A22013" s="514">
        <v>102205</v>
      </c>
      <c r="B22013" s="275" t="s">
        <v>0</v>
      </c>
      <c r="C22013" s="1329" t="s">
        <v>2515</v>
      </c>
      <c r="D22013" s="514" t="s">
        <v>32</v>
      </c>
      <c r="E22013" s="673">
        <v>10.95</v>
      </c>
      <c r="F22013" s="394"/>
    </row>
    <row r="22014" spans="1:6">
      <c r="A22014" s="514">
        <v>102215</v>
      </c>
      <c r="B22014" s="275" t="s">
        <v>0</v>
      </c>
      <c r="C22014" s="1329" t="s">
        <v>2522</v>
      </c>
      <c r="D22014" s="514" t="s">
        <v>32</v>
      </c>
      <c r="E22014" s="673">
        <v>21.91</v>
      </c>
      <c r="F22014" s="394"/>
    </row>
    <row r="22015" spans="1:6">
      <c r="A22015" s="514">
        <v>102225</v>
      </c>
      <c r="B22015" s="275" t="s">
        <v>0</v>
      </c>
      <c r="C22015" s="1329" t="s">
        <v>2529</v>
      </c>
      <c r="D22015" s="514" t="s">
        <v>32</v>
      </c>
      <c r="E22015" s="673">
        <v>32.880000000000003</v>
      </c>
      <c r="F22015" s="394"/>
    </row>
    <row r="22016" spans="1:6">
      <c r="A22016" s="514">
        <v>102206</v>
      </c>
      <c r="B22016" s="275" t="s">
        <v>0</v>
      </c>
      <c r="C22016" s="1329" t="s">
        <v>25884</v>
      </c>
      <c r="D22016" s="514" t="s">
        <v>32</v>
      </c>
      <c r="E22016" s="673">
        <v>0</v>
      </c>
      <c r="F22016" s="394"/>
    </row>
    <row r="22017" spans="1:6">
      <c r="A22017" s="514">
        <v>102216</v>
      </c>
      <c r="B22017" s="275" t="s">
        <v>0</v>
      </c>
      <c r="C22017" s="1329" t="s">
        <v>25885</v>
      </c>
      <c r="D22017" s="514" t="s">
        <v>32</v>
      </c>
      <c r="E22017" s="673">
        <v>0</v>
      </c>
      <c r="F22017" s="394"/>
    </row>
    <row r="22018" spans="1:6">
      <c r="A22018" s="514">
        <v>102226</v>
      </c>
      <c r="B22018" s="275" t="s">
        <v>0</v>
      </c>
      <c r="C22018" s="1329" t="s">
        <v>25886</v>
      </c>
      <c r="D22018" s="514" t="s">
        <v>32</v>
      </c>
      <c r="E22018" s="673">
        <v>0</v>
      </c>
      <c r="F22018" s="394"/>
    </row>
    <row r="22019" spans="1:6">
      <c r="A22019" s="514">
        <v>100718</v>
      </c>
      <c r="B22019" s="275" t="s">
        <v>0</v>
      </c>
      <c r="C22019" s="1329" t="s">
        <v>2538</v>
      </c>
      <c r="D22019" s="514" t="s">
        <v>5</v>
      </c>
      <c r="E22019" s="673">
        <v>1.66</v>
      </c>
      <c r="F22019" s="394"/>
    </row>
    <row r="22020" spans="1:6">
      <c r="A22020" s="514">
        <v>100716</v>
      </c>
      <c r="B22020" s="275" t="s">
        <v>0</v>
      </c>
      <c r="C22020" s="1329" t="s">
        <v>2536</v>
      </c>
      <c r="D22020" s="514" t="s">
        <v>32</v>
      </c>
      <c r="E22020" s="673">
        <v>25.07</v>
      </c>
      <c r="F22020" s="394"/>
    </row>
    <row r="22021" spans="1:6">
      <c r="A22021" s="514">
        <v>100717</v>
      </c>
      <c r="B22021" s="275" t="s">
        <v>0</v>
      </c>
      <c r="C22021" s="1329" t="s">
        <v>2537</v>
      </c>
      <c r="D22021" s="514" t="s">
        <v>32</v>
      </c>
      <c r="E22021" s="673">
        <v>10.95</v>
      </c>
      <c r="F22021" s="394"/>
    </row>
    <row r="22022" spans="1:6" ht="24.75">
      <c r="A22022" s="514">
        <v>100754</v>
      </c>
      <c r="B22022" s="275" t="s">
        <v>0</v>
      </c>
      <c r="C22022" s="1329" t="s">
        <v>2554</v>
      </c>
      <c r="D22022" s="514" t="s">
        <v>32</v>
      </c>
      <c r="E22022" s="673">
        <v>33.979999999999997</v>
      </c>
      <c r="F22022" s="394"/>
    </row>
    <row r="22023" spans="1:6" ht="24.75">
      <c r="A22023" s="514">
        <v>100736</v>
      </c>
      <c r="B22023" s="275" t="s">
        <v>0</v>
      </c>
      <c r="C22023" s="1329" t="s">
        <v>2546</v>
      </c>
      <c r="D22023" s="514" t="s">
        <v>32</v>
      </c>
      <c r="E22023" s="673">
        <v>16.98</v>
      </c>
      <c r="F22023" s="394"/>
    </row>
    <row r="22024" spans="1:6">
      <c r="A22024" s="514">
        <v>100753</v>
      </c>
      <c r="B22024" s="275" t="s">
        <v>0</v>
      </c>
      <c r="C22024" s="1329" t="s">
        <v>10402</v>
      </c>
      <c r="D22024" s="514" t="s">
        <v>32</v>
      </c>
      <c r="E22024" s="673">
        <v>25.88</v>
      </c>
      <c r="F22024" s="394"/>
    </row>
    <row r="22025" spans="1:6" ht="24.75">
      <c r="A22025" s="514">
        <v>100735</v>
      </c>
      <c r="B22025" s="275" t="s">
        <v>0</v>
      </c>
      <c r="C22025" s="1329" t="s">
        <v>10396</v>
      </c>
      <c r="D22025" s="514" t="s">
        <v>32</v>
      </c>
      <c r="E22025" s="673">
        <v>12.93</v>
      </c>
      <c r="F22025" s="394"/>
    </row>
    <row r="22026" spans="1:6" ht="24.75">
      <c r="A22026" s="514">
        <v>100734</v>
      </c>
      <c r="B22026" s="275" t="s">
        <v>0</v>
      </c>
      <c r="C22026" s="1329" t="s">
        <v>2545</v>
      </c>
      <c r="D22026" s="514" t="s">
        <v>32</v>
      </c>
      <c r="E22026" s="673">
        <v>18.27</v>
      </c>
      <c r="F22026" s="394"/>
    </row>
    <row r="22027" spans="1:6">
      <c r="A22027" s="514">
        <v>100733</v>
      </c>
      <c r="B22027" s="275" t="s">
        <v>0</v>
      </c>
      <c r="C22027" s="1329" t="s">
        <v>10395</v>
      </c>
      <c r="D22027" s="514" t="s">
        <v>32</v>
      </c>
      <c r="E22027" s="673">
        <v>14.42</v>
      </c>
      <c r="F22027" s="394"/>
    </row>
    <row r="22028" spans="1:6" ht="24.75">
      <c r="A22028" s="514">
        <v>100740</v>
      </c>
      <c r="B22028" s="275" t="s">
        <v>0</v>
      </c>
      <c r="C22028" s="1329" t="s">
        <v>2547</v>
      </c>
      <c r="D22028" s="514" t="s">
        <v>32</v>
      </c>
      <c r="E22028" s="673">
        <v>13.61</v>
      </c>
      <c r="F22028" s="394"/>
    </row>
    <row r="22029" spans="1:6" ht="24.75">
      <c r="A22029" s="514">
        <v>100758</v>
      </c>
      <c r="B22029" s="275" t="s">
        <v>0</v>
      </c>
      <c r="C22029" s="1329" t="s">
        <v>2555</v>
      </c>
      <c r="D22029" s="514" t="s">
        <v>32</v>
      </c>
      <c r="E22029" s="673">
        <v>58.01</v>
      </c>
      <c r="F22029" s="394"/>
    </row>
    <row r="22030" spans="1:6" ht="24.75">
      <c r="A22030" s="514">
        <v>100742</v>
      </c>
      <c r="B22030" s="275" t="s">
        <v>0</v>
      </c>
      <c r="C22030" s="1329" t="s">
        <v>2548</v>
      </c>
      <c r="D22030" s="514" t="s">
        <v>32</v>
      </c>
      <c r="E22030" s="673">
        <v>28.99</v>
      </c>
      <c r="F22030" s="394"/>
    </row>
    <row r="22031" spans="1:6" ht="24.75">
      <c r="A22031" s="514">
        <v>100739</v>
      </c>
      <c r="B22031" s="275" t="s">
        <v>0</v>
      </c>
      <c r="C22031" s="1329" t="s">
        <v>10397</v>
      </c>
      <c r="D22031" s="514" t="s">
        <v>32</v>
      </c>
      <c r="E22031" s="673">
        <v>13.42</v>
      </c>
      <c r="F22031" s="394"/>
    </row>
    <row r="22032" spans="1:6" ht="24.75">
      <c r="A22032" s="514">
        <v>100757</v>
      </c>
      <c r="B22032" s="275" t="s">
        <v>0</v>
      </c>
      <c r="C22032" s="1329" t="s">
        <v>10403</v>
      </c>
      <c r="D22032" s="514" t="s">
        <v>32</v>
      </c>
      <c r="E22032" s="673">
        <v>58.71</v>
      </c>
      <c r="F22032" s="394"/>
    </row>
    <row r="22033" spans="1:6" ht="24.75">
      <c r="A22033" s="514">
        <v>100741</v>
      </c>
      <c r="B22033" s="275" t="s">
        <v>0</v>
      </c>
      <c r="C22033" s="1329" t="s">
        <v>10398</v>
      </c>
      <c r="D22033" s="514" t="s">
        <v>32</v>
      </c>
      <c r="E22033" s="673">
        <v>29.35</v>
      </c>
      <c r="F22033" s="394"/>
    </row>
    <row r="22034" spans="1:6" ht="24.75">
      <c r="A22034" s="514">
        <v>100744</v>
      </c>
      <c r="B22034" s="275" t="s">
        <v>0</v>
      </c>
      <c r="C22034" s="1329" t="s">
        <v>2549</v>
      </c>
      <c r="D22034" s="514" t="s">
        <v>32</v>
      </c>
      <c r="E22034" s="673">
        <v>13.41</v>
      </c>
      <c r="F22034" s="394"/>
    </row>
    <row r="22035" spans="1:6" ht="24.75">
      <c r="A22035" s="514">
        <v>100760</v>
      </c>
      <c r="B22035" s="275" t="s">
        <v>0</v>
      </c>
      <c r="C22035" s="1329" t="s">
        <v>2556</v>
      </c>
      <c r="D22035" s="514" t="s">
        <v>32</v>
      </c>
      <c r="E22035" s="673">
        <v>57.6</v>
      </c>
      <c r="F22035" s="394"/>
    </row>
    <row r="22036" spans="1:6" ht="24.75">
      <c r="A22036" s="514">
        <v>100746</v>
      </c>
      <c r="B22036" s="275" t="s">
        <v>0</v>
      </c>
      <c r="C22036" s="1329" t="s">
        <v>2550</v>
      </c>
      <c r="D22036" s="514" t="s">
        <v>32</v>
      </c>
      <c r="E22036" s="673">
        <v>28.79</v>
      </c>
      <c r="F22036" s="394"/>
    </row>
    <row r="22037" spans="1:6" ht="24.75">
      <c r="A22037" s="514">
        <v>100743</v>
      </c>
      <c r="B22037" s="275" t="s">
        <v>0</v>
      </c>
      <c r="C22037" s="1329" t="s">
        <v>25887</v>
      </c>
      <c r="D22037" s="514" t="s">
        <v>32</v>
      </c>
      <c r="E22037" s="673">
        <v>13.11</v>
      </c>
      <c r="F22037" s="394"/>
    </row>
    <row r="22038" spans="1:6" ht="24.75">
      <c r="A22038" s="514">
        <v>100759</v>
      </c>
      <c r="B22038" s="275" t="s">
        <v>0</v>
      </c>
      <c r="C22038" s="1329" t="s">
        <v>10404</v>
      </c>
      <c r="D22038" s="514" t="s">
        <v>32</v>
      </c>
      <c r="E22038" s="673">
        <v>58.05</v>
      </c>
      <c r="F22038" s="394"/>
    </row>
    <row r="22039" spans="1:6" ht="24.75">
      <c r="A22039" s="514">
        <v>100745</v>
      </c>
      <c r="B22039" s="275" t="s">
        <v>0</v>
      </c>
      <c r="C22039" s="1329" t="s">
        <v>25888</v>
      </c>
      <c r="D22039" s="514" t="s">
        <v>32</v>
      </c>
      <c r="E22039" s="673">
        <v>29.02</v>
      </c>
      <c r="F22039" s="394"/>
    </row>
    <row r="22040" spans="1:6" ht="24.75">
      <c r="A22040" s="514">
        <v>100748</v>
      </c>
      <c r="B22040" s="275" t="s">
        <v>0</v>
      </c>
      <c r="C22040" s="1329" t="s">
        <v>2551</v>
      </c>
      <c r="D22040" s="514" t="s">
        <v>32</v>
      </c>
      <c r="E22040" s="673">
        <v>13.5</v>
      </c>
      <c r="F22040" s="394"/>
    </row>
    <row r="22041" spans="1:6" ht="24.75">
      <c r="A22041" s="514">
        <v>100762</v>
      </c>
      <c r="B22041" s="275" t="s">
        <v>0</v>
      </c>
      <c r="C22041" s="1329" t="s">
        <v>2557</v>
      </c>
      <c r="D22041" s="514" t="s">
        <v>32</v>
      </c>
      <c r="E22041" s="673">
        <v>57.77</v>
      </c>
      <c r="F22041" s="394"/>
    </row>
    <row r="22042" spans="1:6" ht="24.75">
      <c r="A22042" s="514">
        <v>100750</v>
      </c>
      <c r="B22042" s="275" t="s">
        <v>0</v>
      </c>
      <c r="C22042" s="1329" t="s">
        <v>2552</v>
      </c>
      <c r="D22042" s="514" t="s">
        <v>32</v>
      </c>
      <c r="E22042" s="673">
        <v>28.88</v>
      </c>
      <c r="F22042" s="394"/>
    </row>
    <row r="22043" spans="1:6" ht="24.75">
      <c r="A22043" s="514">
        <v>100747</v>
      </c>
      <c r="B22043" s="275" t="s">
        <v>0</v>
      </c>
      <c r="C22043" s="1329" t="s">
        <v>10399</v>
      </c>
      <c r="D22043" s="514" t="s">
        <v>32</v>
      </c>
      <c r="E22043" s="673">
        <v>13.24</v>
      </c>
      <c r="F22043" s="394"/>
    </row>
    <row r="22044" spans="1:6" ht="24.75">
      <c r="A22044" s="514">
        <v>100761</v>
      </c>
      <c r="B22044" s="275" t="s">
        <v>0</v>
      </c>
      <c r="C22044" s="1329" t="s">
        <v>10405</v>
      </c>
      <c r="D22044" s="514" t="s">
        <v>32</v>
      </c>
      <c r="E22044" s="673">
        <v>58.33</v>
      </c>
      <c r="F22044" s="394"/>
    </row>
    <row r="22045" spans="1:6" ht="24.75">
      <c r="A22045" s="514">
        <v>100749</v>
      </c>
      <c r="B22045" s="275" t="s">
        <v>0</v>
      </c>
      <c r="C22045" s="1329" t="s">
        <v>10400</v>
      </c>
      <c r="D22045" s="514" t="s">
        <v>32</v>
      </c>
      <c r="E22045" s="673">
        <v>29.16</v>
      </c>
      <c r="F22045" s="394"/>
    </row>
    <row r="22046" spans="1:6">
      <c r="A22046" s="514">
        <v>100720</v>
      </c>
      <c r="B22046" s="275" t="s">
        <v>0</v>
      </c>
      <c r="C22046" s="1329" t="s">
        <v>2539</v>
      </c>
      <c r="D22046" s="514" t="s">
        <v>32</v>
      </c>
      <c r="E22046" s="673">
        <v>12.9</v>
      </c>
      <c r="F22046" s="394"/>
    </row>
    <row r="22047" spans="1:6" ht="24.75">
      <c r="A22047" s="514">
        <v>100722</v>
      </c>
      <c r="B22047" s="275" t="s">
        <v>0</v>
      </c>
      <c r="C22047" s="1329" t="s">
        <v>2540</v>
      </c>
      <c r="D22047" s="514" t="s">
        <v>32</v>
      </c>
      <c r="E22047" s="673">
        <v>28.31</v>
      </c>
      <c r="F22047" s="394"/>
    </row>
    <row r="22048" spans="1:6">
      <c r="A22048" s="514">
        <v>100719</v>
      </c>
      <c r="B22048" s="275" t="s">
        <v>0</v>
      </c>
      <c r="C22048" s="1329" t="s">
        <v>10389</v>
      </c>
      <c r="D22048" s="514" t="s">
        <v>32</v>
      </c>
      <c r="E22048" s="673">
        <v>13.63</v>
      </c>
      <c r="F22048" s="394"/>
    </row>
    <row r="22049" spans="1:6" ht="24.75">
      <c r="A22049" s="514">
        <v>100721</v>
      </c>
      <c r="B22049" s="275" t="s">
        <v>0</v>
      </c>
      <c r="C22049" s="1329" t="s">
        <v>10390</v>
      </c>
      <c r="D22049" s="514" t="s">
        <v>32</v>
      </c>
      <c r="E22049" s="673">
        <v>29.83</v>
      </c>
      <c r="F22049" s="394"/>
    </row>
    <row r="22050" spans="1:6" ht="24.75">
      <c r="A22050" s="514">
        <v>100724</v>
      </c>
      <c r="B22050" s="275" t="s">
        <v>0</v>
      </c>
      <c r="C22050" s="1329" t="s">
        <v>2541</v>
      </c>
      <c r="D22050" s="514" t="s">
        <v>32</v>
      </c>
      <c r="E22050" s="673">
        <v>16.989999999999998</v>
      </c>
      <c r="F22050" s="394"/>
    </row>
    <row r="22051" spans="1:6" ht="24.75">
      <c r="A22051" s="514">
        <v>100726</v>
      </c>
      <c r="B22051" s="275" t="s">
        <v>0</v>
      </c>
      <c r="C22051" s="1329" t="s">
        <v>2542</v>
      </c>
      <c r="D22051" s="514" t="s">
        <v>32</v>
      </c>
      <c r="E22051" s="673">
        <v>32.28</v>
      </c>
      <c r="F22051" s="394"/>
    </row>
    <row r="22052" spans="1:6" ht="24.75">
      <c r="A22052" s="514">
        <v>100723</v>
      </c>
      <c r="B22052" s="275" t="s">
        <v>0</v>
      </c>
      <c r="C22052" s="1329" t="s">
        <v>10391</v>
      </c>
      <c r="D22052" s="514" t="s">
        <v>32</v>
      </c>
      <c r="E22052" s="673">
        <v>14.65</v>
      </c>
      <c r="F22052" s="394"/>
    </row>
    <row r="22053" spans="1:6" ht="24.75">
      <c r="A22053" s="514">
        <v>100725</v>
      </c>
      <c r="B22053" s="275" t="s">
        <v>0</v>
      </c>
      <c r="C22053" s="1329" t="s">
        <v>10392</v>
      </c>
      <c r="D22053" s="514" t="s">
        <v>32</v>
      </c>
      <c r="E22053" s="673">
        <v>30.16</v>
      </c>
      <c r="F22053" s="394"/>
    </row>
    <row r="22054" spans="1:6">
      <c r="A22054" s="514">
        <v>100752</v>
      </c>
      <c r="B22054" s="275" t="s">
        <v>0</v>
      </c>
      <c r="C22054" s="1329" t="s">
        <v>2553</v>
      </c>
      <c r="D22054" s="514" t="s">
        <v>32</v>
      </c>
      <c r="E22054" s="673">
        <v>58.32</v>
      </c>
      <c r="F22054" s="394"/>
    </row>
    <row r="22055" spans="1:6">
      <c r="A22055" s="514">
        <v>100730</v>
      </c>
      <c r="B22055" s="275" t="s">
        <v>0</v>
      </c>
      <c r="C22055" s="1329" t="s">
        <v>2544</v>
      </c>
      <c r="D22055" s="514" t="s">
        <v>32</v>
      </c>
      <c r="E22055" s="673">
        <v>29.16</v>
      </c>
      <c r="F22055" s="394"/>
    </row>
    <row r="22056" spans="1:6">
      <c r="A22056" s="514">
        <v>100751</v>
      </c>
      <c r="B22056" s="275" t="s">
        <v>0</v>
      </c>
      <c r="C22056" s="1329" t="s">
        <v>10401</v>
      </c>
      <c r="D22056" s="514" t="s">
        <v>32</v>
      </c>
      <c r="E22056" s="673">
        <v>50.88</v>
      </c>
      <c r="F22056" s="394"/>
    </row>
    <row r="22057" spans="1:6">
      <c r="A22057" s="514">
        <v>100729</v>
      </c>
      <c r="B22057" s="275" t="s">
        <v>0</v>
      </c>
      <c r="C22057" s="1329" t="s">
        <v>10394</v>
      </c>
      <c r="D22057" s="514" t="s">
        <v>32</v>
      </c>
      <c r="E22057" s="673">
        <v>25.44</v>
      </c>
      <c r="F22057" s="394"/>
    </row>
    <row r="22058" spans="1:6">
      <c r="A22058" s="514">
        <v>100728</v>
      </c>
      <c r="B22058" s="275" t="s">
        <v>0</v>
      </c>
      <c r="C22058" s="1329" t="s">
        <v>2543</v>
      </c>
      <c r="D22058" s="514" t="s">
        <v>32</v>
      </c>
      <c r="E22058" s="673">
        <v>29.63</v>
      </c>
      <c r="F22058" s="394"/>
    </row>
    <row r="22059" spans="1:6" ht="24.75">
      <c r="A22059" s="514">
        <v>100732</v>
      </c>
      <c r="B22059" s="275" t="s">
        <v>0</v>
      </c>
      <c r="C22059" s="1329" t="s">
        <v>25889</v>
      </c>
      <c r="D22059" s="514" t="s">
        <v>32</v>
      </c>
      <c r="E22059" s="673">
        <v>0</v>
      </c>
      <c r="F22059" s="394"/>
    </row>
    <row r="22060" spans="1:6">
      <c r="A22060" s="514">
        <v>100731</v>
      </c>
      <c r="B22060" s="275" t="s">
        <v>0</v>
      </c>
      <c r="C22060" s="1329" t="s">
        <v>25890</v>
      </c>
      <c r="D22060" s="514" t="s">
        <v>32</v>
      </c>
      <c r="E22060" s="673">
        <v>0</v>
      </c>
      <c r="F22060" s="394"/>
    </row>
    <row r="22061" spans="1:6">
      <c r="A22061" s="514">
        <v>100727</v>
      </c>
      <c r="B22061" s="275" t="s">
        <v>0</v>
      </c>
      <c r="C22061" s="1329" t="s">
        <v>10393</v>
      </c>
      <c r="D22061" s="514" t="s">
        <v>32</v>
      </c>
      <c r="E22061" s="673">
        <v>33.64</v>
      </c>
      <c r="F22061" s="394"/>
    </row>
    <row r="22062" spans="1:6">
      <c r="A22062" s="514">
        <v>100756</v>
      </c>
      <c r="B22062" s="275" t="s">
        <v>0</v>
      </c>
      <c r="C22062" s="1329" t="s">
        <v>25891</v>
      </c>
      <c r="D22062" s="514" t="s">
        <v>32</v>
      </c>
      <c r="E22062" s="673">
        <v>0</v>
      </c>
      <c r="F22062" s="394"/>
    </row>
    <row r="22063" spans="1:6">
      <c r="A22063" s="514">
        <v>100738</v>
      </c>
      <c r="B22063" s="275" t="s">
        <v>0</v>
      </c>
      <c r="C22063" s="1329" t="s">
        <v>25892</v>
      </c>
      <c r="D22063" s="514" t="s">
        <v>32</v>
      </c>
      <c r="E22063" s="673">
        <v>0</v>
      </c>
      <c r="F22063" s="394"/>
    </row>
    <row r="22064" spans="1:6">
      <c r="A22064" s="514">
        <v>100755</v>
      </c>
      <c r="B22064" s="275" t="s">
        <v>0</v>
      </c>
      <c r="C22064" s="1329" t="s">
        <v>25893</v>
      </c>
      <c r="D22064" s="514" t="s">
        <v>32</v>
      </c>
      <c r="E22064" s="673">
        <v>0</v>
      </c>
      <c r="F22064" s="394"/>
    </row>
    <row r="22065" spans="1:6">
      <c r="A22065" s="514">
        <v>100737</v>
      </c>
      <c r="B22065" s="275" t="s">
        <v>0</v>
      </c>
      <c r="C22065" s="1329" t="s">
        <v>25894</v>
      </c>
      <c r="D22065" s="514" t="s">
        <v>32</v>
      </c>
      <c r="E22065" s="673">
        <v>0</v>
      </c>
      <c r="F22065" s="394"/>
    </row>
    <row r="22066" spans="1:6">
      <c r="A22066" s="514">
        <v>102499</v>
      </c>
      <c r="B22066" s="275" t="s">
        <v>0</v>
      </c>
      <c r="C22066" s="1329" t="s">
        <v>2566</v>
      </c>
      <c r="D22066" s="514" t="s">
        <v>32</v>
      </c>
      <c r="E22066" s="673">
        <v>3.88</v>
      </c>
      <c r="F22066" s="394"/>
    </row>
    <row r="22067" spans="1:6">
      <c r="A22067" s="514">
        <v>102505</v>
      </c>
      <c r="B22067" s="275" t="s">
        <v>0</v>
      </c>
      <c r="C22067" s="1329" t="s">
        <v>2569</v>
      </c>
      <c r="D22067" s="514" t="s">
        <v>5</v>
      </c>
      <c r="E22067" s="673">
        <v>11.78</v>
      </c>
      <c r="F22067" s="394"/>
    </row>
    <row r="22068" spans="1:6">
      <c r="A22068" s="514">
        <v>102504</v>
      </c>
      <c r="B22068" s="275" t="s">
        <v>0</v>
      </c>
      <c r="C22068" s="1329" t="s">
        <v>2568</v>
      </c>
      <c r="D22068" s="514" t="s">
        <v>5</v>
      </c>
      <c r="E22068" s="673">
        <v>11.18</v>
      </c>
      <c r="F22068" s="394"/>
    </row>
    <row r="22069" spans="1:6">
      <c r="A22069" s="514">
        <v>102506</v>
      </c>
      <c r="B22069" s="275" t="s">
        <v>0</v>
      </c>
      <c r="C22069" s="1329" t="s">
        <v>2570</v>
      </c>
      <c r="D22069" s="514" t="s">
        <v>5</v>
      </c>
      <c r="E22069" s="673">
        <v>12.51</v>
      </c>
      <c r="F22069" s="394"/>
    </row>
    <row r="22070" spans="1:6">
      <c r="A22070" s="514">
        <v>102500</v>
      </c>
      <c r="B22070" s="275" t="s">
        <v>0</v>
      </c>
      <c r="C22070" s="1329" t="s">
        <v>2567</v>
      </c>
      <c r="D22070" s="514" t="s">
        <v>5</v>
      </c>
      <c r="E22070" s="673">
        <v>5.05</v>
      </c>
      <c r="F22070" s="394"/>
    </row>
    <row r="22071" spans="1:6">
      <c r="A22071" s="514">
        <v>102502</v>
      </c>
      <c r="B22071" s="275" t="s">
        <v>0</v>
      </c>
      <c r="C22071" s="1329" t="s">
        <v>25895</v>
      </c>
      <c r="D22071" s="514" t="s">
        <v>5</v>
      </c>
      <c r="E22071" s="673">
        <v>0</v>
      </c>
      <c r="F22071" s="394"/>
    </row>
    <row r="22072" spans="1:6">
      <c r="A22072" s="514">
        <v>102507</v>
      </c>
      <c r="B22072" s="275" t="s">
        <v>0</v>
      </c>
      <c r="C22072" s="1329" t="s">
        <v>2571</v>
      </c>
      <c r="D22072" s="514" t="s">
        <v>5</v>
      </c>
      <c r="E22072" s="673">
        <v>7.7</v>
      </c>
      <c r="F22072" s="394"/>
    </row>
    <row r="22073" spans="1:6" ht="24.75">
      <c r="A22073" s="514">
        <v>102510</v>
      </c>
      <c r="B22073" s="275" t="s">
        <v>0</v>
      </c>
      <c r="C22073" s="1329" t="s">
        <v>25896</v>
      </c>
      <c r="D22073" s="514" t="s">
        <v>5</v>
      </c>
      <c r="E22073" s="673">
        <v>0</v>
      </c>
      <c r="F22073" s="394"/>
    </row>
    <row r="22074" spans="1:6" ht="24.75">
      <c r="A22074" s="514">
        <v>102512</v>
      </c>
      <c r="B22074" s="275" t="s">
        <v>0</v>
      </c>
      <c r="C22074" s="1329" t="s">
        <v>25897</v>
      </c>
      <c r="D22074" s="514" t="s">
        <v>5</v>
      </c>
      <c r="E22074" s="673">
        <v>7.18</v>
      </c>
      <c r="F22074" s="394"/>
    </row>
    <row r="22075" spans="1:6">
      <c r="A22075" s="514">
        <v>102501</v>
      </c>
      <c r="B22075" s="275" t="s">
        <v>0</v>
      </c>
      <c r="C22075" s="1329" t="s">
        <v>25898</v>
      </c>
      <c r="D22075" s="514" t="s">
        <v>32</v>
      </c>
      <c r="E22075" s="673">
        <v>27.6</v>
      </c>
      <c r="F22075" s="394"/>
    </row>
    <row r="22076" spans="1:6">
      <c r="A22076" s="514">
        <v>102503</v>
      </c>
      <c r="B22076" s="275" t="s">
        <v>0</v>
      </c>
      <c r="C22076" s="1329" t="s">
        <v>25899</v>
      </c>
      <c r="D22076" s="514" t="s">
        <v>32</v>
      </c>
      <c r="E22076" s="673">
        <v>0</v>
      </c>
      <c r="F22076" s="394"/>
    </row>
    <row r="22077" spans="1:6">
      <c r="A22077" s="514">
        <v>102508</v>
      </c>
      <c r="B22077" s="275" t="s">
        <v>0</v>
      </c>
      <c r="C22077" s="1329" t="s">
        <v>25900</v>
      </c>
      <c r="D22077" s="514" t="s">
        <v>32</v>
      </c>
      <c r="E22077" s="673">
        <v>54.67</v>
      </c>
      <c r="F22077" s="394"/>
    </row>
    <row r="22078" spans="1:6" ht="24.75">
      <c r="A22078" s="514">
        <v>102511</v>
      </c>
      <c r="B22078" s="275" t="s">
        <v>0</v>
      </c>
      <c r="C22078" s="1329" t="s">
        <v>25901</v>
      </c>
      <c r="D22078" s="514" t="s">
        <v>32</v>
      </c>
      <c r="E22078" s="673">
        <v>0</v>
      </c>
      <c r="F22078" s="394"/>
    </row>
    <row r="22079" spans="1:6" ht="24.75">
      <c r="A22079" s="514">
        <v>102509</v>
      </c>
      <c r="B22079" s="275" t="s">
        <v>0</v>
      </c>
      <c r="C22079" s="1329" t="s">
        <v>2572</v>
      </c>
      <c r="D22079" s="514" t="s">
        <v>32</v>
      </c>
      <c r="E22079" s="673">
        <v>35.090000000000003</v>
      </c>
      <c r="F22079" s="394"/>
    </row>
    <row r="22080" spans="1:6">
      <c r="A22080" s="514">
        <v>102498</v>
      </c>
      <c r="B22080" s="275" t="s">
        <v>0</v>
      </c>
      <c r="C22080" s="1329" t="s">
        <v>2565</v>
      </c>
      <c r="D22080" s="514" t="s">
        <v>5</v>
      </c>
      <c r="E22080" s="673">
        <v>1.78</v>
      </c>
      <c r="F22080" s="394"/>
    </row>
    <row r="22081" spans="1:6">
      <c r="A22081" s="514">
        <v>102519</v>
      </c>
      <c r="B22081" s="275" t="s">
        <v>0</v>
      </c>
      <c r="C22081" s="1329" t="s">
        <v>25902</v>
      </c>
      <c r="D22081" s="514" t="s">
        <v>28</v>
      </c>
      <c r="E22081" s="673">
        <v>0</v>
      </c>
      <c r="F22081" s="394"/>
    </row>
    <row r="22082" spans="1:6">
      <c r="A22082" s="514">
        <v>102491</v>
      </c>
      <c r="B22082" s="275" t="s">
        <v>0</v>
      </c>
      <c r="C22082" s="1329" t="s">
        <v>2560</v>
      </c>
      <c r="D22082" s="514" t="s">
        <v>32</v>
      </c>
      <c r="E22082" s="673">
        <v>22.86</v>
      </c>
      <c r="F22082" s="394"/>
    </row>
    <row r="22083" spans="1:6">
      <c r="A22083" s="514">
        <v>102492</v>
      </c>
      <c r="B22083" s="275" t="s">
        <v>0</v>
      </c>
      <c r="C22083" s="1329" t="s">
        <v>2561</v>
      </c>
      <c r="D22083" s="514" t="s">
        <v>32</v>
      </c>
      <c r="E22083" s="673">
        <v>28.95</v>
      </c>
      <c r="F22083" s="394"/>
    </row>
    <row r="22084" spans="1:6">
      <c r="A22084" s="514">
        <v>102804</v>
      </c>
      <c r="B22084" s="275" t="s">
        <v>0</v>
      </c>
      <c r="C22084" s="1329" t="s">
        <v>25903</v>
      </c>
      <c r="D22084" s="514" t="s">
        <v>32</v>
      </c>
      <c r="E22084" s="673">
        <v>0</v>
      </c>
      <c r="F22084" s="394"/>
    </row>
    <row r="22085" spans="1:6">
      <c r="A22085" s="514">
        <v>102494</v>
      </c>
      <c r="B22085" s="275" t="s">
        <v>0</v>
      </c>
      <c r="C22085" s="1329" t="s">
        <v>2562</v>
      </c>
      <c r="D22085" s="514" t="s">
        <v>32</v>
      </c>
      <c r="E22085" s="673">
        <v>78.36</v>
      </c>
      <c r="F22085" s="394"/>
    </row>
    <row r="22086" spans="1:6">
      <c r="A22086" s="514">
        <v>102805</v>
      </c>
      <c r="B22086" s="275" t="s">
        <v>0</v>
      </c>
      <c r="C22086" s="1329" t="s">
        <v>25904</v>
      </c>
      <c r="D22086" s="514" t="s">
        <v>32</v>
      </c>
      <c r="E22086" s="673">
        <v>0</v>
      </c>
      <c r="F22086" s="394"/>
    </row>
    <row r="22087" spans="1:6">
      <c r="A22087" s="514">
        <v>102490</v>
      </c>
      <c r="B22087" s="275" t="s">
        <v>0</v>
      </c>
      <c r="C22087" s="1329" t="s">
        <v>25905</v>
      </c>
      <c r="D22087" s="514" t="s">
        <v>32</v>
      </c>
      <c r="E22087" s="673">
        <v>0</v>
      </c>
      <c r="F22087" s="394"/>
    </row>
    <row r="22088" spans="1:6">
      <c r="A22088" s="514">
        <v>102496</v>
      </c>
      <c r="B22088" s="275" t="s">
        <v>0</v>
      </c>
      <c r="C22088" s="1329" t="s">
        <v>2563</v>
      </c>
      <c r="D22088" s="514" t="s">
        <v>5</v>
      </c>
      <c r="E22088" s="673">
        <v>16.12</v>
      </c>
      <c r="F22088" s="394"/>
    </row>
    <row r="22089" spans="1:6">
      <c r="A22089" s="514">
        <v>102497</v>
      </c>
      <c r="B22089" s="275" t="s">
        <v>0</v>
      </c>
      <c r="C22089" s="1329" t="s">
        <v>2564</v>
      </c>
      <c r="D22089" s="514" t="s">
        <v>5</v>
      </c>
      <c r="E22089" s="673">
        <v>5.67</v>
      </c>
      <c r="F22089" s="394"/>
    </row>
    <row r="22090" spans="1:6">
      <c r="A22090" s="514">
        <v>102520</v>
      </c>
      <c r="B22090" s="275" t="s">
        <v>0</v>
      </c>
      <c r="C22090" s="1329" t="s">
        <v>2574</v>
      </c>
      <c r="D22090" s="514" t="s">
        <v>32</v>
      </c>
      <c r="E22090" s="673">
        <v>91.51</v>
      </c>
      <c r="F22090" s="394"/>
    </row>
    <row r="22091" spans="1:6">
      <c r="A22091" s="514">
        <v>102518</v>
      </c>
      <c r="B22091" s="275" t="s">
        <v>0</v>
      </c>
      <c r="C22091" s="1329" t="s">
        <v>25906</v>
      </c>
      <c r="D22091" s="514" t="s">
        <v>28</v>
      </c>
      <c r="E22091" s="673">
        <v>0</v>
      </c>
      <c r="F22091" s="394"/>
    </row>
    <row r="22092" spans="1:6">
      <c r="A22092" s="514">
        <v>102514</v>
      </c>
      <c r="B22092" s="275" t="s">
        <v>0</v>
      </c>
      <c r="C22092" s="1329" t="s">
        <v>25907</v>
      </c>
      <c r="D22092" s="514" t="s">
        <v>28</v>
      </c>
      <c r="E22092" s="673">
        <v>0</v>
      </c>
      <c r="F22092" s="394"/>
    </row>
    <row r="22093" spans="1:6">
      <c r="A22093" s="514">
        <v>102516</v>
      </c>
      <c r="B22093" s="275" t="s">
        <v>0</v>
      </c>
      <c r="C22093" s="1329" t="s">
        <v>25908</v>
      </c>
      <c r="D22093" s="514" t="s">
        <v>28</v>
      </c>
      <c r="E22093" s="673">
        <v>0</v>
      </c>
      <c r="F22093" s="394"/>
    </row>
    <row r="22094" spans="1:6">
      <c r="A22094" s="514">
        <v>102515</v>
      </c>
      <c r="B22094" s="275" t="s">
        <v>0</v>
      </c>
      <c r="C22094" s="1329" t="s">
        <v>25909</v>
      </c>
      <c r="D22094" s="514" t="s">
        <v>28</v>
      </c>
      <c r="E22094" s="673">
        <v>0</v>
      </c>
      <c r="F22094" s="394"/>
    </row>
    <row r="22095" spans="1:6">
      <c r="A22095" s="514">
        <v>102517</v>
      </c>
      <c r="B22095" s="275" t="s">
        <v>0</v>
      </c>
      <c r="C22095" s="1329" t="s">
        <v>25910</v>
      </c>
      <c r="D22095" s="514" t="s">
        <v>28</v>
      </c>
      <c r="E22095" s="673">
        <v>0</v>
      </c>
      <c r="F22095" s="394"/>
    </row>
    <row r="22096" spans="1:6">
      <c r="A22096" s="514">
        <v>102513</v>
      </c>
      <c r="B22096" s="275" t="s">
        <v>0</v>
      </c>
      <c r="C22096" s="1329" t="s">
        <v>2573</v>
      </c>
      <c r="D22096" s="514" t="s">
        <v>32</v>
      </c>
      <c r="E22096" s="673">
        <v>53.33</v>
      </c>
      <c r="F22096" s="394"/>
    </row>
    <row r="22097" spans="1:6">
      <c r="A22097" s="514">
        <v>102489</v>
      </c>
      <c r="B22097" s="275" t="s">
        <v>0</v>
      </c>
      <c r="C22097" s="1329" t="s">
        <v>2559</v>
      </c>
      <c r="D22097" s="514" t="s">
        <v>32</v>
      </c>
      <c r="E22097" s="673">
        <v>27.91</v>
      </c>
      <c r="F22097" s="394"/>
    </row>
    <row r="22098" spans="1:6">
      <c r="A22098" s="514">
        <v>102488</v>
      </c>
      <c r="B22098" s="275" t="s">
        <v>0</v>
      </c>
      <c r="C22098" s="1329" t="s">
        <v>2558</v>
      </c>
      <c r="D22098" s="514" t="s">
        <v>32</v>
      </c>
      <c r="E22098" s="673">
        <v>3.99</v>
      </c>
      <c r="F22098" s="394"/>
    </row>
    <row r="22099" spans="1:6">
      <c r="A22099" s="514">
        <v>101730</v>
      </c>
      <c r="B22099" s="275" t="s">
        <v>0</v>
      </c>
      <c r="C22099" s="1329" t="s">
        <v>25911</v>
      </c>
      <c r="D22099" s="514" t="s">
        <v>32</v>
      </c>
      <c r="E22099" s="673">
        <v>0</v>
      </c>
      <c r="F22099" s="394"/>
    </row>
    <row r="22100" spans="1:6">
      <c r="A22100" s="514">
        <v>101746</v>
      </c>
      <c r="B22100" s="275" t="s">
        <v>0</v>
      </c>
      <c r="C22100" s="1329" t="s">
        <v>2578</v>
      </c>
      <c r="D22100" s="514" t="s">
        <v>32</v>
      </c>
      <c r="E22100" s="673">
        <v>529.87</v>
      </c>
      <c r="F22100" s="394"/>
    </row>
    <row r="22101" spans="1:6">
      <c r="A22101" s="514">
        <v>98679</v>
      </c>
      <c r="B22101" s="275" t="s">
        <v>0</v>
      </c>
      <c r="C22101" s="1329" t="s">
        <v>2583</v>
      </c>
      <c r="D22101" s="514" t="s">
        <v>32</v>
      </c>
      <c r="E22101" s="673">
        <v>43.94</v>
      </c>
      <c r="F22101" s="394"/>
    </row>
    <row r="22102" spans="1:6">
      <c r="A22102" s="514">
        <v>98680</v>
      </c>
      <c r="B22102" s="275" t="s">
        <v>0</v>
      </c>
      <c r="C22102" s="1329" t="s">
        <v>2584</v>
      </c>
      <c r="D22102" s="514" t="s">
        <v>32</v>
      </c>
      <c r="E22102" s="673">
        <v>54.83</v>
      </c>
      <c r="F22102" s="394"/>
    </row>
    <row r="22103" spans="1:6">
      <c r="A22103" s="514">
        <v>101749</v>
      </c>
      <c r="B22103" s="275" t="s">
        <v>0</v>
      </c>
      <c r="C22103" s="1329" t="s">
        <v>2575</v>
      </c>
      <c r="D22103" s="514" t="s">
        <v>32</v>
      </c>
      <c r="E22103" s="673">
        <v>63.72</v>
      </c>
      <c r="F22103" s="394"/>
    </row>
    <row r="22104" spans="1:6">
      <c r="A22104" s="514">
        <v>98681</v>
      </c>
      <c r="B22104" s="275" t="s">
        <v>0</v>
      </c>
      <c r="C22104" s="1329" t="s">
        <v>2585</v>
      </c>
      <c r="D22104" s="514" t="s">
        <v>32</v>
      </c>
      <c r="E22104" s="673">
        <v>41.19</v>
      </c>
      <c r="F22104" s="394"/>
    </row>
    <row r="22105" spans="1:6">
      <c r="A22105" s="514">
        <v>98682</v>
      </c>
      <c r="B22105" s="275" t="s">
        <v>0</v>
      </c>
      <c r="C22105" s="1329" t="s">
        <v>2586</v>
      </c>
      <c r="D22105" s="514" t="s">
        <v>32</v>
      </c>
      <c r="E22105" s="673">
        <v>52.07</v>
      </c>
      <c r="F22105" s="394"/>
    </row>
    <row r="22106" spans="1:6">
      <c r="A22106" s="514">
        <v>101750</v>
      </c>
      <c r="B22106" s="275" t="s">
        <v>0</v>
      </c>
      <c r="C22106" s="1329" t="s">
        <v>2576</v>
      </c>
      <c r="D22106" s="514" t="s">
        <v>32</v>
      </c>
      <c r="E22106" s="673">
        <v>60.95</v>
      </c>
      <c r="F22106" s="394"/>
    </row>
    <row r="22107" spans="1:6">
      <c r="A22107" s="514">
        <v>101737</v>
      </c>
      <c r="B22107" s="275" t="s">
        <v>0</v>
      </c>
      <c r="C22107" s="1329" t="s">
        <v>2601</v>
      </c>
      <c r="D22107" s="514" t="s">
        <v>32</v>
      </c>
      <c r="E22107" s="673">
        <v>127.95</v>
      </c>
      <c r="F22107" s="394"/>
    </row>
    <row r="22108" spans="1:6">
      <c r="A22108" s="514">
        <v>101735</v>
      </c>
      <c r="B22108" s="275" t="s">
        <v>0</v>
      </c>
      <c r="C22108" s="1329" t="s">
        <v>2599</v>
      </c>
      <c r="D22108" s="514" t="s">
        <v>32</v>
      </c>
      <c r="E22108" s="673">
        <v>403.72</v>
      </c>
      <c r="F22108" s="394"/>
    </row>
    <row r="22109" spans="1:6">
      <c r="A22109" s="514">
        <v>101734</v>
      </c>
      <c r="B22109" s="275" t="s">
        <v>0</v>
      </c>
      <c r="C22109" s="1329" t="s">
        <v>2598</v>
      </c>
      <c r="D22109" s="514" t="s">
        <v>32</v>
      </c>
      <c r="E22109" s="673">
        <v>394.16</v>
      </c>
      <c r="F22109" s="394"/>
    </row>
    <row r="22110" spans="1:6">
      <c r="A22110" s="514">
        <v>101736</v>
      </c>
      <c r="B22110" s="275" t="s">
        <v>0</v>
      </c>
      <c r="C22110" s="1329" t="s">
        <v>2600</v>
      </c>
      <c r="D22110" s="514" t="s">
        <v>32</v>
      </c>
      <c r="E22110" s="673">
        <v>109.03</v>
      </c>
      <c r="F22110" s="394"/>
    </row>
    <row r="22111" spans="1:6">
      <c r="A22111" s="514">
        <v>101733</v>
      </c>
      <c r="B22111" s="275" t="s">
        <v>0</v>
      </c>
      <c r="C22111" s="1329" t="s">
        <v>2597</v>
      </c>
      <c r="D22111" s="514" t="s">
        <v>32</v>
      </c>
      <c r="E22111" s="673">
        <v>262.33</v>
      </c>
      <c r="F22111" s="394"/>
    </row>
    <row r="22112" spans="1:6">
      <c r="A22112" s="514">
        <v>98678</v>
      </c>
      <c r="B22112" s="275" t="s">
        <v>0</v>
      </c>
      <c r="C22112" s="1329" t="s">
        <v>2582</v>
      </c>
      <c r="D22112" s="514" t="s">
        <v>32</v>
      </c>
      <c r="E22112" s="673">
        <v>394.33</v>
      </c>
      <c r="F22112" s="394"/>
    </row>
    <row r="22113" spans="1:6">
      <c r="A22113" s="514">
        <v>98677</v>
      </c>
      <c r="B22113" s="275" t="s">
        <v>0</v>
      </c>
      <c r="C22113" s="1329" t="s">
        <v>25912</v>
      </c>
      <c r="D22113" s="514" t="s">
        <v>32</v>
      </c>
      <c r="E22113" s="673">
        <v>0</v>
      </c>
      <c r="F22113" s="394"/>
    </row>
    <row r="22114" spans="1:6">
      <c r="A22114" s="514">
        <v>98676</v>
      </c>
      <c r="B22114" s="275" t="s">
        <v>0</v>
      </c>
      <c r="C22114" s="1329" t="s">
        <v>25913</v>
      </c>
      <c r="D22114" s="514" t="s">
        <v>32</v>
      </c>
      <c r="E22114" s="673">
        <v>0</v>
      </c>
      <c r="F22114" s="394"/>
    </row>
    <row r="22115" spans="1:6">
      <c r="A22115" s="514">
        <v>98675</v>
      </c>
      <c r="B22115" s="275" t="s">
        <v>0</v>
      </c>
      <c r="C22115" s="1329" t="s">
        <v>25914</v>
      </c>
      <c r="D22115" s="514" t="s">
        <v>32</v>
      </c>
      <c r="E22115" s="673">
        <v>0</v>
      </c>
      <c r="F22115" s="394"/>
    </row>
    <row r="22116" spans="1:6">
      <c r="A22116" s="514">
        <v>101747</v>
      </c>
      <c r="B22116" s="275" t="s">
        <v>0</v>
      </c>
      <c r="C22116" s="1329" t="s">
        <v>2611</v>
      </c>
      <c r="D22116" s="514" t="s">
        <v>32</v>
      </c>
      <c r="E22116" s="673">
        <v>78.61</v>
      </c>
      <c r="F22116" s="394"/>
    </row>
    <row r="22117" spans="1:6" ht="24.75">
      <c r="A22117" s="514">
        <v>104162</v>
      </c>
      <c r="B22117" s="275" t="s">
        <v>0</v>
      </c>
      <c r="C22117" s="1329" t="s">
        <v>10413</v>
      </c>
      <c r="D22117" s="514" t="s">
        <v>32</v>
      </c>
      <c r="E22117" s="673">
        <v>102.72</v>
      </c>
      <c r="F22117" s="394"/>
    </row>
    <row r="22118" spans="1:6">
      <c r="A22118" s="514">
        <v>98671</v>
      </c>
      <c r="B22118" s="275" t="s">
        <v>0</v>
      </c>
      <c r="C22118" s="1329" t="s">
        <v>2580</v>
      </c>
      <c r="D22118" s="514" t="s">
        <v>32</v>
      </c>
      <c r="E22118" s="673">
        <v>348.52</v>
      </c>
      <c r="F22118" s="394"/>
    </row>
    <row r="22119" spans="1:6">
      <c r="A22119" s="514">
        <v>101092</v>
      </c>
      <c r="B22119" s="275" t="s">
        <v>0</v>
      </c>
      <c r="C22119" s="1329" t="s">
        <v>2603</v>
      </c>
      <c r="D22119" s="514" t="s">
        <v>32</v>
      </c>
      <c r="E22119" s="673">
        <v>361.1</v>
      </c>
      <c r="F22119" s="394"/>
    </row>
    <row r="22120" spans="1:6">
      <c r="A22120" s="514">
        <v>101091</v>
      </c>
      <c r="B22120" s="275" t="s">
        <v>0</v>
      </c>
      <c r="C22120" s="1329" t="s">
        <v>2592</v>
      </c>
      <c r="D22120" s="514" t="s">
        <v>32</v>
      </c>
      <c r="E22120" s="673">
        <v>167.86</v>
      </c>
      <c r="F22120" s="394"/>
    </row>
    <row r="22121" spans="1:6">
      <c r="A22121" s="514">
        <v>101726</v>
      </c>
      <c r="B22121" s="275" t="s">
        <v>0</v>
      </c>
      <c r="C22121" s="1329" t="s">
        <v>2594</v>
      </c>
      <c r="D22121" s="514" t="s">
        <v>32</v>
      </c>
      <c r="E22121" s="673">
        <v>215.66</v>
      </c>
      <c r="F22121" s="394"/>
    </row>
    <row r="22122" spans="1:6">
      <c r="A22122" s="514">
        <v>101725</v>
      </c>
      <c r="B22122" s="275" t="s">
        <v>0</v>
      </c>
      <c r="C22122" s="1329" t="s">
        <v>2593</v>
      </c>
      <c r="D22122" s="514" t="s">
        <v>32</v>
      </c>
      <c r="E22122" s="673">
        <v>322.04000000000002</v>
      </c>
      <c r="F22122" s="394"/>
    </row>
    <row r="22123" spans="1:6">
      <c r="A22123" s="514">
        <v>98672</v>
      </c>
      <c r="B22123" s="275" t="s">
        <v>0</v>
      </c>
      <c r="C22123" s="1329" t="s">
        <v>2581</v>
      </c>
      <c r="D22123" s="514" t="s">
        <v>32</v>
      </c>
      <c r="E22123" s="673">
        <v>451.46</v>
      </c>
      <c r="F22123" s="394"/>
    </row>
    <row r="22124" spans="1:6">
      <c r="A22124" s="514">
        <v>101093</v>
      </c>
      <c r="B22124" s="275" t="s">
        <v>0</v>
      </c>
      <c r="C22124" s="1329" t="s">
        <v>2604</v>
      </c>
      <c r="D22124" s="514" t="s">
        <v>32</v>
      </c>
      <c r="E22124" s="673">
        <v>464.04</v>
      </c>
      <c r="F22124" s="394"/>
    </row>
    <row r="22125" spans="1:6">
      <c r="A22125" s="514">
        <v>101732</v>
      </c>
      <c r="B22125" s="275" t="s">
        <v>0</v>
      </c>
      <c r="C22125" s="1329" t="s">
        <v>2595</v>
      </c>
      <c r="D22125" s="514" t="s">
        <v>32</v>
      </c>
      <c r="E22125" s="673">
        <v>108.37</v>
      </c>
      <c r="F22125" s="394"/>
    </row>
    <row r="22126" spans="1:6">
      <c r="A22126" s="514">
        <v>101731</v>
      </c>
      <c r="B22126" s="275" t="s">
        <v>0</v>
      </c>
      <c r="C22126" s="1329" t="s">
        <v>25915</v>
      </c>
      <c r="D22126" s="514" t="s">
        <v>32</v>
      </c>
      <c r="E22126" s="673">
        <v>352.64</v>
      </c>
      <c r="F22126" s="394"/>
    </row>
    <row r="22127" spans="1:6">
      <c r="A22127" s="514">
        <v>101090</v>
      </c>
      <c r="B22127" s="275" t="s">
        <v>0</v>
      </c>
      <c r="C22127" s="1329" t="s">
        <v>2591</v>
      </c>
      <c r="D22127" s="514" t="s">
        <v>32</v>
      </c>
      <c r="E22127" s="673">
        <v>236.09</v>
      </c>
      <c r="F22127" s="394"/>
    </row>
    <row r="22128" spans="1:6">
      <c r="A22128" s="514">
        <v>101751</v>
      </c>
      <c r="B22128" s="275" t="s">
        <v>0</v>
      </c>
      <c r="C22128" s="1329" t="s">
        <v>2579</v>
      </c>
      <c r="D22128" s="514" t="s">
        <v>32</v>
      </c>
      <c r="E22128" s="673">
        <v>346.26</v>
      </c>
      <c r="F22128" s="394"/>
    </row>
    <row r="22129" spans="1:6">
      <c r="A22129" s="514">
        <v>101729</v>
      </c>
      <c r="B22129" s="275" t="s">
        <v>0</v>
      </c>
      <c r="C22129" s="1329" t="s">
        <v>2577</v>
      </c>
      <c r="D22129" s="514" t="s">
        <v>32</v>
      </c>
      <c r="E22129" s="673">
        <v>339.07</v>
      </c>
      <c r="F22129" s="394"/>
    </row>
    <row r="22130" spans="1:6">
      <c r="A22130" s="514">
        <v>98683</v>
      </c>
      <c r="B22130" s="275" t="s">
        <v>0</v>
      </c>
      <c r="C22130" s="1329" t="s">
        <v>25916</v>
      </c>
      <c r="D22130" s="514" t="s">
        <v>32</v>
      </c>
      <c r="E22130" s="673">
        <v>0</v>
      </c>
      <c r="F22130" s="394"/>
    </row>
    <row r="22131" spans="1:6">
      <c r="A22131" s="514">
        <v>101094</v>
      </c>
      <c r="B22131" s="275" t="s">
        <v>0</v>
      </c>
      <c r="C22131" s="1329" t="s">
        <v>10412</v>
      </c>
      <c r="D22131" s="514" t="s">
        <v>5</v>
      </c>
      <c r="E22131" s="673">
        <v>161.66999999999999</v>
      </c>
      <c r="F22131" s="394"/>
    </row>
    <row r="22132" spans="1:6">
      <c r="A22132" s="514">
        <v>101095</v>
      </c>
      <c r="B22132" s="275" t="s">
        <v>0</v>
      </c>
      <c r="C22132" s="1329" t="s">
        <v>25917</v>
      </c>
      <c r="D22132" s="514" t="s">
        <v>5</v>
      </c>
      <c r="E22132" s="673">
        <v>0</v>
      </c>
      <c r="F22132" s="394"/>
    </row>
    <row r="22133" spans="1:6">
      <c r="A22133" s="514">
        <v>101728</v>
      </c>
      <c r="B22133" s="275" t="s">
        <v>0</v>
      </c>
      <c r="C22133" s="1329" t="s">
        <v>25918</v>
      </c>
      <c r="D22133" s="514" t="s">
        <v>32</v>
      </c>
      <c r="E22133" s="673">
        <v>0</v>
      </c>
      <c r="F22133" s="394"/>
    </row>
    <row r="22134" spans="1:6">
      <c r="A22134" s="514">
        <v>101727</v>
      </c>
      <c r="B22134" s="275" t="s">
        <v>0</v>
      </c>
      <c r="C22134" s="1329" t="s">
        <v>2596</v>
      </c>
      <c r="D22134" s="514" t="s">
        <v>32</v>
      </c>
      <c r="E22134" s="673">
        <v>189.21</v>
      </c>
      <c r="F22134" s="394"/>
    </row>
    <row r="22135" spans="1:6">
      <c r="A22135" s="514">
        <v>101748</v>
      </c>
      <c r="B22135" s="275" t="s">
        <v>0</v>
      </c>
      <c r="C22135" s="1329" t="s">
        <v>2602</v>
      </c>
      <c r="D22135" s="514" t="s">
        <v>32</v>
      </c>
      <c r="E22135" s="673">
        <v>3.99</v>
      </c>
      <c r="F22135" s="394"/>
    </row>
    <row r="22136" spans="1:6">
      <c r="A22136" s="514">
        <v>101742</v>
      </c>
      <c r="B22136" s="275" t="s">
        <v>0</v>
      </c>
      <c r="C22136" s="1329" t="s">
        <v>2670</v>
      </c>
      <c r="D22136" s="514" t="s">
        <v>5</v>
      </c>
      <c r="E22136" s="673">
        <v>60.69</v>
      </c>
      <c r="F22136" s="394"/>
    </row>
    <row r="22137" spans="1:6">
      <c r="A22137" s="514">
        <v>101740</v>
      </c>
      <c r="B22137" s="275" t="s">
        <v>0</v>
      </c>
      <c r="C22137" s="1329" t="s">
        <v>2609</v>
      </c>
      <c r="D22137" s="514" t="s">
        <v>5</v>
      </c>
      <c r="E22137" s="673">
        <v>54.17</v>
      </c>
      <c r="F22137" s="394"/>
    </row>
    <row r="22138" spans="1:6">
      <c r="A22138" s="514">
        <v>98685</v>
      </c>
      <c r="B22138" s="275" t="s">
        <v>0</v>
      </c>
      <c r="C22138" s="1329" t="s">
        <v>2587</v>
      </c>
      <c r="D22138" s="514" t="s">
        <v>5</v>
      </c>
      <c r="E22138" s="673">
        <v>64.510000000000005</v>
      </c>
      <c r="F22138" s="394"/>
    </row>
    <row r="22139" spans="1:6">
      <c r="A22139" s="514">
        <v>98686</v>
      </c>
      <c r="B22139" s="275" t="s">
        <v>0</v>
      </c>
      <c r="C22139" s="1329" t="s">
        <v>2588</v>
      </c>
      <c r="D22139" s="514" t="s">
        <v>5</v>
      </c>
      <c r="E22139" s="673">
        <v>49.64</v>
      </c>
      <c r="F22139" s="394"/>
    </row>
    <row r="22140" spans="1:6">
      <c r="A22140" s="514">
        <v>101739</v>
      </c>
      <c r="B22140" s="275" t="s">
        <v>0</v>
      </c>
      <c r="C22140" s="1329" t="s">
        <v>2608</v>
      </c>
      <c r="D22140" s="514" t="s">
        <v>5</v>
      </c>
      <c r="E22140" s="673">
        <v>47.53</v>
      </c>
      <c r="F22140" s="394"/>
    </row>
    <row r="22141" spans="1:6">
      <c r="A22141" s="514">
        <v>101738</v>
      </c>
      <c r="B22141" s="275" t="s">
        <v>0</v>
      </c>
      <c r="C22141" s="1329" t="s">
        <v>2607</v>
      </c>
      <c r="D22141" s="514" t="s">
        <v>5</v>
      </c>
      <c r="E22141" s="673">
        <v>44.41</v>
      </c>
      <c r="F22141" s="394"/>
    </row>
    <row r="22142" spans="1:6">
      <c r="A22142" s="514">
        <v>101741</v>
      </c>
      <c r="B22142" s="275" t="s">
        <v>0</v>
      </c>
      <c r="C22142" s="1329" t="s">
        <v>2610</v>
      </c>
      <c r="D22142" s="514" t="s">
        <v>5</v>
      </c>
      <c r="E22142" s="673">
        <v>26.07</v>
      </c>
      <c r="F22142" s="394"/>
    </row>
    <row r="22143" spans="1:6">
      <c r="A22143" s="514">
        <v>98697</v>
      </c>
      <c r="B22143" s="275" t="s">
        <v>0</v>
      </c>
      <c r="C22143" s="1329" t="s">
        <v>2606</v>
      </c>
      <c r="D22143" s="514" t="s">
        <v>5</v>
      </c>
      <c r="E22143" s="673">
        <v>55.33</v>
      </c>
      <c r="F22143" s="394"/>
    </row>
    <row r="22144" spans="1:6">
      <c r="A22144" s="514">
        <v>98688</v>
      </c>
      <c r="B22144" s="275" t="s">
        <v>0</v>
      </c>
      <c r="C22144" s="1329" t="s">
        <v>2589</v>
      </c>
      <c r="D22144" s="514" t="s">
        <v>5</v>
      </c>
      <c r="E22144" s="673">
        <v>76.89</v>
      </c>
      <c r="F22144" s="394"/>
    </row>
    <row r="22145" spans="1:6">
      <c r="A22145" s="514">
        <v>98687</v>
      </c>
      <c r="B22145" s="275" t="s">
        <v>0</v>
      </c>
      <c r="C22145" s="1329" t="s">
        <v>25919</v>
      </c>
      <c r="D22145" s="514" t="s">
        <v>5</v>
      </c>
      <c r="E22145" s="673">
        <v>0</v>
      </c>
      <c r="F22145" s="394"/>
    </row>
    <row r="22146" spans="1:6">
      <c r="A22146" s="514">
        <v>98689</v>
      </c>
      <c r="B22146" s="275" t="s">
        <v>0</v>
      </c>
      <c r="C22146" s="1329" t="s">
        <v>2590</v>
      </c>
      <c r="D22146" s="514" t="s">
        <v>5</v>
      </c>
      <c r="E22146" s="673">
        <v>93.52</v>
      </c>
      <c r="F22146" s="394"/>
    </row>
    <row r="22147" spans="1:6">
      <c r="A22147" s="514">
        <v>98695</v>
      </c>
      <c r="B22147" s="275" t="s">
        <v>0</v>
      </c>
      <c r="C22147" s="1329" t="s">
        <v>2605</v>
      </c>
      <c r="D22147" s="514" t="s">
        <v>5</v>
      </c>
      <c r="E22147" s="673">
        <v>84.98</v>
      </c>
      <c r="F22147" s="394"/>
    </row>
    <row r="22148" spans="1:6" ht="24.75">
      <c r="A22148" s="514">
        <v>100606</v>
      </c>
      <c r="B22148" s="275" t="s">
        <v>0</v>
      </c>
      <c r="C22148" s="1329" t="s">
        <v>25920</v>
      </c>
      <c r="D22148" s="514" t="s">
        <v>28</v>
      </c>
      <c r="E22148" s="673">
        <v>1747.52</v>
      </c>
      <c r="F22148" s="394"/>
    </row>
    <row r="22149" spans="1:6" ht="24.75">
      <c r="A22149" s="514">
        <v>100604</v>
      </c>
      <c r="B22149" s="275" t="s">
        <v>0</v>
      </c>
      <c r="C22149" s="1329" t="s">
        <v>25921</v>
      </c>
      <c r="D22149" s="514" t="s">
        <v>28</v>
      </c>
      <c r="E22149" s="673">
        <v>782.66</v>
      </c>
      <c r="F22149" s="394"/>
    </row>
    <row r="22150" spans="1:6" ht="24.75">
      <c r="A22150" s="514">
        <v>100605</v>
      </c>
      <c r="B22150" s="275" t="s">
        <v>0</v>
      </c>
      <c r="C22150" s="1329" t="s">
        <v>25922</v>
      </c>
      <c r="D22150" s="514" t="s">
        <v>28</v>
      </c>
      <c r="E22150" s="673">
        <v>1181.03</v>
      </c>
      <c r="F22150" s="394"/>
    </row>
    <row r="22151" spans="1:6" ht="24.75">
      <c r="A22151" s="514">
        <v>100580</v>
      </c>
      <c r="B22151" s="275" t="s">
        <v>0</v>
      </c>
      <c r="C22151" s="1329" t="s">
        <v>25923</v>
      </c>
      <c r="D22151" s="514" t="s">
        <v>28</v>
      </c>
      <c r="E22151" s="673">
        <v>706.46</v>
      </c>
      <c r="F22151" s="394"/>
    </row>
    <row r="22152" spans="1:6" ht="24.75">
      <c r="A22152" s="514">
        <v>100579</v>
      </c>
      <c r="B22152" s="275" t="s">
        <v>0</v>
      </c>
      <c r="C22152" s="1329" t="s">
        <v>25924</v>
      </c>
      <c r="D22152" s="514" t="s">
        <v>28</v>
      </c>
      <c r="E22152" s="673">
        <v>657.65</v>
      </c>
      <c r="F22152" s="394"/>
    </row>
    <row r="22153" spans="1:6" ht="24.75">
      <c r="A22153" s="514">
        <v>100609</v>
      </c>
      <c r="B22153" s="275" t="s">
        <v>0</v>
      </c>
      <c r="C22153" s="1329" t="s">
        <v>25925</v>
      </c>
      <c r="D22153" s="514" t="s">
        <v>28</v>
      </c>
      <c r="E22153" s="673">
        <v>1778.15</v>
      </c>
      <c r="F22153" s="394"/>
    </row>
    <row r="22154" spans="1:6" ht="24.75">
      <c r="A22154" s="514">
        <v>100607</v>
      </c>
      <c r="B22154" s="275" t="s">
        <v>0</v>
      </c>
      <c r="C22154" s="1329" t="s">
        <v>25926</v>
      </c>
      <c r="D22154" s="514" t="s">
        <v>28</v>
      </c>
      <c r="E22154" s="673">
        <v>802.06</v>
      </c>
      <c r="F22154" s="394"/>
    </row>
    <row r="22155" spans="1:6" ht="24.75">
      <c r="A22155" s="514">
        <v>100608</v>
      </c>
      <c r="B22155" s="275" t="s">
        <v>0</v>
      </c>
      <c r="C22155" s="1329" t="s">
        <v>25927</v>
      </c>
      <c r="D22155" s="514" t="s">
        <v>28</v>
      </c>
      <c r="E22155" s="673">
        <v>1204.5899999999999</v>
      </c>
      <c r="F22155" s="394"/>
    </row>
    <row r="22156" spans="1:6" ht="24.75">
      <c r="A22156" s="514">
        <v>100582</v>
      </c>
      <c r="B22156" s="275" t="s">
        <v>0</v>
      </c>
      <c r="C22156" s="1329" t="s">
        <v>25928</v>
      </c>
      <c r="D22156" s="514" t="s">
        <v>28</v>
      </c>
      <c r="E22156" s="673">
        <v>769.11</v>
      </c>
      <c r="F22156" s="394"/>
    </row>
    <row r="22157" spans="1:6" ht="24.75">
      <c r="A22157" s="514">
        <v>100581</v>
      </c>
      <c r="B22157" s="275" t="s">
        <v>0</v>
      </c>
      <c r="C22157" s="1329" t="s">
        <v>25929</v>
      </c>
      <c r="D22157" s="514" t="s">
        <v>28</v>
      </c>
      <c r="E22157" s="673">
        <v>682.6</v>
      </c>
      <c r="F22157" s="394"/>
    </row>
    <row r="22158" spans="1:6" ht="24.75">
      <c r="A22158" s="514">
        <v>100613</v>
      </c>
      <c r="B22158" s="275" t="s">
        <v>0</v>
      </c>
      <c r="C22158" s="1329" t="s">
        <v>25930</v>
      </c>
      <c r="D22158" s="514" t="s">
        <v>28</v>
      </c>
      <c r="E22158" s="673">
        <v>1808.58</v>
      </c>
      <c r="F22158" s="394"/>
    </row>
    <row r="22159" spans="1:6" ht="24.75">
      <c r="A22159" s="514">
        <v>100610</v>
      </c>
      <c r="B22159" s="275" t="s">
        <v>0</v>
      </c>
      <c r="C22159" s="1329" t="s">
        <v>25931</v>
      </c>
      <c r="D22159" s="514" t="s">
        <v>28</v>
      </c>
      <c r="E22159" s="673">
        <v>821.02</v>
      </c>
      <c r="F22159" s="394"/>
    </row>
    <row r="22160" spans="1:6" ht="24.75">
      <c r="A22160" s="514">
        <v>100611</v>
      </c>
      <c r="B22160" s="275" t="s">
        <v>0</v>
      </c>
      <c r="C22160" s="1329" t="s">
        <v>25932</v>
      </c>
      <c r="D22160" s="514" t="s">
        <v>28</v>
      </c>
      <c r="E22160" s="673">
        <v>1001.79</v>
      </c>
      <c r="F22160" s="394"/>
    </row>
    <row r="22161" spans="1:6" ht="24.75">
      <c r="A22161" s="514">
        <v>100612</v>
      </c>
      <c r="B22161" s="275" t="s">
        <v>0</v>
      </c>
      <c r="C22161" s="1329" t="s">
        <v>25933</v>
      </c>
      <c r="D22161" s="514" t="s">
        <v>28</v>
      </c>
      <c r="E22161" s="673">
        <v>1227.74</v>
      </c>
      <c r="F22161" s="394"/>
    </row>
    <row r="22162" spans="1:6" ht="24.75">
      <c r="A22162" s="514">
        <v>100584</v>
      </c>
      <c r="B22162" s="275" t="s">
        <v>0</v>
      </c>
      <c r="C22162" s="1329" t="s">
        <v>25934</v>
      </c>
      <c r="D22162" s="514" t="s">
        <v>28</v>
      </c>
      <c r="E22162" s="673">
        <v>761.93</v>
      </c>
      <c r="F22162" s="394"/>
    </row>
    <row r="22163" spans="1:6" ht="24.75">
      <c r="A22163" s="514">
        <v>100583</v>
      </c>
      <c r="B22163" s="275" t="s">
        <v>0</v>
      </c>
      <c r="C22163" s="1329" t="s">
        <v>25935</v>
      </c>
      <c r="D22163" s="514" t="s">
        <v>28</v>
      </c>
      <c r="E22163" s="673">
        <v>709.02</v>
      </c>
      <c r="F22163" s="394"/>
    </row>
    <row r="22164" spans="1:6" ht="24.75">
      <c r="A22164" s="514">
        <v>100616</v>
      </c>
      <c r="B22164" s="275" t="s">
        <v>0</v>
      </c>
      <c r="C22164" s="1329" t="s">
        <v>25936</v>
      </c>
      <c r="D22164" s="514" t="s">
        <v>28</v>
      </c>
      <c r="E22164" s="673">
        <v>1872.23</v>
      </c>
      <c r="F22164" s="394"/>
    </row>
    <row r="22165" spans="1:6" ht="24.75">
      <c r="A22165" s="514">
        <v>100614</v>
      </c>
      <c r="B22165" s="275" t="s">
        <v>0</v>
      </c>
      <c r="C22165" s="1329" t="s">
        <v>25937</v>
      </c>
      <c r="D22165" s="514" t="s">
        <v>28</v>
      </c>
      <c r="E22165" s="673">
        <v>1043.3</v>
      </c>
      <c r="F22165" s="394"/>
    </row>
    <row r="22166" spans="1:6" ht="24.75">
      <c r="A22166" s="514">
        <v>100615</v>
      </c>
      <c r="B22166" s="275" t="s">
        <v>0</v>
      </c>
      <c r="C22166" s="1329" t="s">
        <v>25938</v>
      </c>
      <c r="D22166" s="514" t="s">
        <v>28</v>
      </c>
      <c r="E22166" s="673">
        <v>1273.9000000000001</v>
      </c>
      <c r="F22166" s="394"/>
    </row>
    <row r="22167" spans="1:6" ht="24.75">
      <c r="A22167" s="514">
        <v>100586</v>
      </c>
      <c r="B22167" s="275" t="s">
        <v>0</v>
      </c>
      <c r="C22167" s="1329" t="s">
        <v>25939</v>
      </c>
      <c r="D22167" s="514" t="s">
        <v>28</v>
      </c>
      <c r="E22167" s="673">
        <v>845.15</v>
      </c>
      <c r="F22167" s="394"/>
    </row>
    <row r="22168" spans="1:6" ht="24.75">
      <c r="A22168" s="514">
        <v>100585</v>
      </c>
      <c r="B22168" s="275" t="s">
        <v>0</v>
      </c>
      <c r="C22168" s="1329" t="s">
        <v>25940</v>
      </c>
      <c r="D22168" s="514" t="s">
        <v>28</v>
      </c>
      <c r="E22168" s="673">
        <v>760.59</v>
      </c>
      <c r="F22168" s="394"/>
    </row>
    <row r="22169" spans="1:6" ht="24.75">
      <c r="A22169" s="514">
        <v>100618</v>
      </c>
      <c r="B22169" s="275" t="s">
        <v>0</v>
      </c>
      <c r="C22169" s="1329" t="s">
        <v>25941</v>
      </c>
      <c r="D22169" s="514" t="s">
        <v>28</v>
      </c>
      <c r="E22169" s="673">
        <v>1941.96</v>
      </c>
      <c r="F22169" s="394"/>
    </row>
    <row r="22170" spans="1:6" ht="24.75">
      <c r="A22170" s="514">
        <v>100617</v>
      </c>
      <c r="B22170" s="275" t="s">
        <v>0</v>
      </c>
      <c r="C22170" s="1329" t="s">
        <v>25942</v>
      </c>
      <c r="D22170" s="514" t="s">
        <v>28</v>
      </c>
      <c r="E22170" s="673">
        <v>1319.94</v>
      </c>
      <c r="F22170" s="394"/>
    </row>
    <row r="22171" spans="1:6" ht="24.75">
      <c r="A22171" s="514">
        <v>100588</v>
      </c>
      <c r="B22171" s="275" t="s">
        <v>0</v>
      </c>
      <c r="C22171" s="1329" t="s">
        <v>25943</v>
      </c>
      <c r="D22171" s="514" t="s">
        <v>28</v>
      </c>
      <c r="E22171" s="673">
        <v>879.52</v>
      </c>
      <c r="F22171" s="394"/>
    </row>
    <row r="22172" spans="1:6" ht="24.75">
      <c r="A22172" s="514">
        <v>100587</v>
      </c>
      <c r="B22172" s="275" t="s">
        <v>0</v>
      </c>
      <c r="C22172" s="1329" t="s">
        <v>25944</v>
      </c>
      <c r="D22172" s="514" t="s">
        <v>28</v>
      </c>
      <c r="E22172" s="673">
        <v>813.92</v>
      </c>
      <c r="F22172" s="394"/>
    </row>
    <row r="22173" spans="1:6" ht="24.75">
      <c r="A22173" s="514">
        <v>100590</v>
      </c>
      <c r="B22173" s="275" t="s">
        <v>0</v>
      </c>
      <c r="C22173" s="1329" t="s">
        <v>25945</v>
      </c>
      <c r="D22173" s="514" t="s">
        <v>28</v>
      </c>
      <c r="E22173" s="673">
        <v>949.46</v>
      </c>
      <c r="F22173" s="394"/>
    </row>
    <row r="22174" spans="1:6" ht="24.75">
      <c r="A22174" s="514">
        <v>100589</v>
      </c>
      <c r="B22174" s="275" t="s">
        <v>0</v>
      </c>
      <c r="C22174" s="1329" t="s">
        <v>25946</v>
      </c>
      <c r="D22174" s="514" t="s">
        <v>28</v>
      </c>
      <c r="E22174" s="673">
        <v>884.32</v>
      </c>
      <c r="F22174" s="394"/>
    </row>
    <row r="22175" spans="1:6" ht="24.75">
      <c r="A22175" s="514">
        <v>100592</v>
      </c>
      <c r="B22175" s="275" t="s">
        <v>0</v>
      </c>
      <c r="C22175" s="1329" t="s">
        <v>25947</v>
      </c>
      <c r="D22175" s="514" t="s">
        <v>28</v>
      </c>
      <c r="E22175" s="673">
        <v>938.34</v>
      </c>
      <c r="F22175" s="394"/>
    </row>
    <row r="22176" spans="1:6" ht="24.75">
      <c r="A22176" s="514">
        <v>100591</v>
      </c>
      <c r="B22176" s="275" t="s">
        <v>0</v>
      </c>
      <c r="C22176" s="1329" t="s">
        <v>25948</v>
      </c>
      <c r="D22176" s="514" t="s">
        <v>28</v>
      </c>
      <c r="E22176" s="673">
        <v>868.38</v>
      </c>
      <c r="F22176" s="394"/>
    </row>
    <row r="22177" spans="1:6" ht="24.75">
      <c r="A22177" s="514">
        <v>100594</v>
      </c>
      <c r="B22177" s="275" t="s">
        <v>0</v>
      </c>
      <c r="C22177" s="1329" t="s">
        <v>25949</v>
      </c>
      <c r="D22177" s="514" t="s">
        <v>28</v>
      </c>
      <c r="E22177" s="673">
        <v>1032.1199999999999</v>
      </c>
      <c r="F22177" s="394"/>
    </row>
    <row r="22178" spans="1:6" ht="24.75">
      <c r="A22178" s="514">
        <v>100593</v>
      </c>
      <c r="B22178" s="275" t="s">
        <v>0</v>
      </c>
      <c r="C22178" s="1329" t="s">
        <v>25950</v>
      </c>
      <c r="D22178" s="514" t="s">
        <v>28</v>
      </c>
      <c r="E22178" s="673">
        <v>940.42</v>
      </c>
      <c r="F22178" s="394"/>
    </row>
    <row r="22179" spans="1:6" ht="24.75">
      <c r="A22179" s="514">
        <v>100596</v>
      </c>
      <c r="B22179" s="275" t="s">
        <v>0</v>
      </c>
      <c r="C22179" s="1329" t="s">
        <v>25951</v>
      </c>
      <c r="D22179" s="514" t="s">
        <v>28</v>
      </c>
      <c r="E22179" s="673">
        <v>1233.18</v>
      </c>
      <c r="F22179" s="394"/>
    </row>
    <row r="22180" spans="1:6" ht="24.75">
      <c r="A22180" s="514">
        <v>100595</v>
      </c>
      <c r="B22180" s="275" t="s">
        <v>0</v>
      </c>
      <c r="C22180" s="1329" t="s">
        <v>25952</v>
      </c>
      <c r="D22180" s="514" t="s">
        <v>28</v>
      </c>
      <c r="E22180" s="673">
        <v>1109.21</v>
      </c>
      <c r="F22180" s="394"/>
    </row>
    <row r="22181" spans="1:6" ht="24.75">
      <c r="A22181" s="514">
        <v>100598</v>
      </c>
      <c r="B22181" s="275" t="s">
        <v>0</v>
      </c>
      <c r="C22181" s="1329" t="s">
        <v>25953</v>
      </c>
      <c r="D22181" s="514" t="s">
        <v>28</v>
      </c>
      <c r="E22181" s="673">
        <v>1366.4</v>
      </c>
      <c r="F22181" s="394"/>
    </row>
    <row r="22182" spans="1:6" ht="24.75">
      <c r="A22182" s="514">
        <v>100597</v>
      </c>
      <c r="B22182" s="275" t="s">
        <v>0</v>
      </c>
      <c r="C22182" s="1329" t="s">
        <v>25954</v>
      </c>
      <c r="D22182" s="514" t="s">
        <v>28</v>
      </c>
      <c r="E22182" s="673">
        <v>1263.96</v>
      </c>
      <c r="F22182" s="394"/>
    </row>
    <row r="22183" spans="1:6" ht="24.75">
      <c r="A22183" s="514">
        <v>100603</v>
      </c>
      <c r="B22183" s="275" t="s">
        <v>0</v>
      </c>
      <c r="C22183" s="1329" t="s">
        <v>25955</v>
      </c>
      <c r="D22183" s="514" t="s">
        <v>28</v>
      </c>
      <c r="E22183" s="673">
        <v>1689.59</v>
      </c>
      <c r="F22183" s="394"/>
    </row>
    <row r="22184" spans="1:6" ht="24.75">
      <c r="A22184" s="514">
        <v>100599</v>
      </c>
      <c r="B22184" s="275" t="s">
        <v>0</v>
      </c>
      <c r="C22184" s="1329" t="s">
        <v>25956</v>
      </c>
      <c r="D22184" s="514" t="s">
        <v>28</v>
      </c>
      <c r="E22184" s="673">
        <v>641.29</v>
      </c>
      <c r="F22184" s="394"/>
    </row>
    <row r="22185" spans="1:6" ht="24.75">
      <c r="A22185" s="514">
        <v>100600</v>
      </c>
      <c r="B22185" s="275" t="s">
        <v>0</v>
      </c>
      <c r="C22185" s="1329" t="s">
        <v>25957</v>
      </c>
      <c r="D22185" s="514" t="s">
        <v>28</v>
      </c>
      <c r="E22185" s="673">
        <v>743.13</v>
      </c>
      <c r="F22185" s="394"/>
    </row>
    <row r="22186" spans="1:6" ht="24.75">
      <c r="A22186" s="514">
        <v>100601</v>
      </c>
      <c r="B22186" s="275" t="s">
        <v>0</v>
      </c>
      <c r="C22186" s="1329" t="s">
        <v>25958</v>
      </c>
      <c r="D22186" s="514" t="s">
        <v>28</v>
      </c>
      <c r="E22186" s="673">
        <v>916.48</v>
      </c>
      <c r="F22186" s="394"/>
    </row>
    <row r="22187" spans="1:6" ht="24.75">
      <c r="A22187" s="514">
        <v>100602</v>
      </c>
      <c r="B22187" s="275" t="s">
        <v>0</v>
      </c>
      <c r="C22187" s="1329" t="s">
        <v>25959</v>
      </c>
      <c r="D22187" s="514" t="s">
        <v>28</v>
      </c>
      <c r="E22187" s="673">
        <v>1133.1500000000001</v>
      </c>
      <c r="F22187" s="394"/>
    </row>
    <row r="22188" spans="1:6" ht="24.75">
      <c r="A22188" s="514">
        <v>100578</v>
      </c>
      <c r="B22188" s="275" t="s">
        <v>0</v>
      </c>
      <c r="C22188" s="1329" t="s">
        <v>25960</v>
      </c>
      <c r="D22188" s="514" t="s">
        <v>28</v>
      </c>
      <c r="E22188" s="673">
        <v>607.58000000000004</v>
      </c>
      <c r="F22188" s="394"/>
    </row>
    <row r="22189" spans="1:6">
      <c r="A22189" s="514">
        <v>105975</v>
      </c>
      <c r="B22189" s="275" t="s">
        <v>0</v>
      </c>
      <c r="C22189" s="1329" t="s">
        <v>25961</v>
      </c>
      <c r="D22189" s="514" t="s">
        <v>5</v>
      </c>
      <c r="E22189" s="673">
        <v>0</v>
      </c>
      <c r="F22189" s="394"/>
    </row>
    <row r="22190" spans="1:6">
      <c r="A22190" s="514">
        <v>105976</v>
      </c>
      <c r="B22190" s="275" t="s">
        <v>0</v>
      </c>
      <c r="C22190" s="1329" t="s">
        <v>25962</v>
      </c>
      <c r="D22190" s="514" t="s">
        <v>5</v>
      </c>
      <c r="E22190" s="673">
        <v>0</v>
      </c>
      <c r="F22190" s="394"/>
    </row>
    <row r="22191" spans="1:6">
      <c r="A22191" s="514">
        <v>105977</v>
      </c>
      <c r="B22191" s="275" t="s">
        <v>0</v>
      </c>
      <c r="C22191" s="1329" t="s">
        <v>25963</v>
      </c>
      <c r="D22191" s="514" t="s">
        <v>5</v>
      </c>
      <c r="E22191" s="673">
        <v>0</v>
      </c>
      <c r="F22191" s="394"/>
    </row>
    <row r="22192" spans="1:6">
      <c r="A22192" s="514">
        <v>105978</v>
      </c>
      <c r="B22192" s="275" t="s">
        <v>0</v>
      </c>
      <c r="C22192" s="1329" t="s">
        <v>25964</v>
      </c>
      <c r="D22192" s="514" t="s">
        <v>5</v>
      </c>
      <c r="E22192" s="673">
        <v>0</v>
      </c>
      <c r="F22192" s="394"/>
    </row>
    <row r="22193" spans="1:6">
      <c r="A22193" s="514">
        <v>105970</v>
      </c>
      <c r="B22193" s="275" t="s">
        <v>0</v>
      </c>
      <c r="C22193" s="1329" t="s">
        <v>25965</v>
      </c>
      <c r="D22193" s="514" t="s">
        <v>28</v>
      </c>
      <c r="E22193" s="673">
        <v>0</v>
      </c>
      <c r="F22193" s="394"/>
    </row>
    <row r="22194" spans="1:6">
      <c r="A22194" s="514">
        <v>105972</v>
      </c>
      <c r="B22194" s="275" t="s">
        <v>0</v>
      </c>
      <c r="C22194" s="1329" t="s">
        <v>25966</v>
      </c>
      <c r="D22194" s="514" t="s">
        <v>28</v>
      </c>
      <c r="E22194" s="673">
        <v>0</v>
      </c>
      <c r="F22194" s="394"/>
    </row>
    <row r="22195" spans="1:6">
      <c r="A22195" s="514">
        <v>105973</v>
      </c>
      <c r="B22195" s="275" t="s">
        <v>0</v>
      </c>
      <c r="C22195" s="1329" t="s">
        <v>25967</v>
      </c>
      <c r="D22195" s="514" t="s">
        <v>28</v>
      </c>
      <c r="E22195" s="673">
        <v>0</v>
      </c>
      <c r="F22195" s="394"/>
    </row>
    <row r="22196" spans="1:6">
      <c r="A22196" s="514">
        <v>105974</v>
      </c>
      <c r="B22196" s="275" t="s">
        <v>0</v>
      </c>
      <c r="C22196" s="1329" t="s">
        <v>25968</v>
      </c>
      <c r="D22196" s="514" t="s">
        <v>28</v>
      </c>
      <c r="E22196" s="673">
        <v>0</v>
      </c>
      <c r="F22196" s="394"/>
    </row>
    <row r="22197" spans="1:6">
      <c r="A22197" s="514">
        <v>105971</v>
      </c>
      <c r="B22197" s="275" t="s">
        <v>0</v>
      </c>
      <c r="C22197" s="1329" t="s">
        <v>25969</v>
      </c>
      <c r="D22197" s="514" t="s">
        <v>28</v>
      </c>
      <c r="E22197" s="673">
        <v>0</v>
      </c>
      <c r="F22197" s="394"/>
    </row>
    <row r="22198" spans="1:6">
      <c r="A22198" s="514">
        <v>105967</v>
      </c>
      <c r="B22198" s="275" t="s">
        <v>0</v>
      </c>
      <c r="C22198" s="1329" t="s">
        <v>25970</v>
      </c>
      <c r="D22198" s="514" t="s">
        <v>28</v>
      </c>
      <c r="E22198" s="673">
        <v>0</v>
      </c>
      <c r="F22198" s="394"/>
    </row>
    <row r="22199" spans="1:6">
      <c r="A22199" s="514">
        <v>105968</v>
      </c>
      <c r="B22199" s="275" t="s">
        <v>0</v>
      </c>
      <c r="C22199" s="1329" t="s">
        <v>25971</v>
      </c>
      <c r="D22199" s="514" t="s">
        <v>28</v>
      </c>
      <c r="E22199" s="673">
        <v>0</v>
      </c>
      <c r="F22199" s="394"/>
    </row>
    <row r="22200" spans="1:6">
      <c r="A22200" s="514">
        <v>105969</v>
      </c>
      <c r="B22200" s="275" t="s">
        <v>0</v>
      </c>
      <c r="C22200" s="1329" t="s">
        <v>25972</v>
      </c>
      <c r="D22200" s="514" t="s">
        <v>28</v>
      </c>
      <c r="E22200" s="673">
        <v>0</v>
      </c>
      <c r="F22200" s="394"/>
    </row>
    <row r="22201" spans="1:6">
      <c r="A22201" s="514">
        <v>100623</v>
      </c>
      <c r="B22201" s="275" t="s">
        <v>0</v>
      </c>
      <c r="C22201" s="1329" t="s">
        <v>25973</v>
      </c>
      <c r="D22201" s="514" t="s">
        <v>28</v>
      </c>
      <c r="E22201" s="673">
        <v>2233.06</v>
      </c>
      <c r="F22201" s="394"/>
    </row>
    <row r="22202" spans="1:6">
      <c r="A22202" s="514">
        <v>105964</v>
      </c>
      <c r="B22202" s="275" t="s">
        <v>0</v>
      </c>
      <c r="C22202" s="1329" t="s">
        <v>25974</v>
      </c>
      <c r="D22202" s="514" t="s">
        <v>28</v>
      </c>
      <c r="E22202" s="673">
        <v>0</v>
      </c>
      <c r="F22202" s="394"/>
    </row>
    <row r="22203" spans="1:6">
      <c r="A22203" s="514">
        <v>105965</v>
      </c>
      <c r="B22203" s="275" t="s">
        <v>0</v>
      </c>
      <c r="C22203" s="1329" t="s">
        <v>25975</v>
      </c>
      <c r="D22203" s="514" t="s">
        <v>28</v>
      </c>
      <c r="E22203" s="673">
        <v>0</v>
      </c>
      <c r="F22203" s="394"/>
    </row>
    <row r="22204" spans="1:6">
      <c r="A22204" s="514">
        <v>105966</v>
      </c>
      <c r="B22204" s="275" t="s">
        <v>0</v>
      </c>
      <c r="C22204" s="1329" t="s">
        <v>25976</v>
      </c>
      <c r="D22204" s="514" t="s">
        <v>28</v>
      </c>
      <c r="E22204" s="673">
        <v>0</v>
      </c>
      <c r="F22204" s="394"/>
    </row>
    <row r="22205" spans="1:6">
      <c r="A22205" s="514">
        <v>100621</v>
      </c>
      <c r="B22205" s="275" t="s">
        <v>0</v>
      </c>
      <c r="C22205" s="1329" t="s">
        <v>25977</v>
      </c>
      <c r="D22205" s="514" t="s">
        <v>28</v>
      </c>
      <c r="E22205" s="673">
        <v>2825.65</v>
      </c>
      <c r="F22205" s="394"/>
    </row>
    <row r="22206" spans="1:6">
      <c r="A22206" s="514">
        <v>105960</v>
      </c>
      <c r="B22206" s="275" t="s">
        <v>0</v>
      </c>
      <c r="C22206" s="1329" t="s">
        <v>25978</v>
      </c>
      <c r="D22206" s="514" t="s">
        <v>28</v>
      </c>
      <c r="E22206" s="673">
        <v>0</v>
      </c>
      <c r="F22206" s="394"/>
    </row>
    <row r="22207" spans="1:6">
      <c r="A22207" s="514">
        <v>105961</v>
      </c>
      <c r="B22207" s="275" t="s">
        <v>0</v>
      </c>
      <c r="C22207" s="1329" t="s">
        <v>25979</v>
      </c>
      <c r="D22207" s="514" t="s">
        <v>28</v>
      </c>
      <c r="E22207" s="673">
        <v>0</v>
      </c>
      <c r="F22207" s="394"/>
    </row>
    <row r="22208" spans="1:6">
      <c r="A22208" s="514">
        <v>105962</v>
      </c>
      <c r="B22208" s="275" t="s">
        <v>0</v>
      </c>
      <c r="C22208" s="1329" t="s">
        <v>25980</v>
      </c>
      <c r="D22208" s="514" t="s">
        <v>28</v>
      </c>
      <c r="E22208" s="673">
        <v>0</v>
      </c>
      <c r="F22208" s="394"/>
    </row>
    <row r="22209" spans="1:6">
      <c r="A22209" s="514">
        <v>105963</v>
      </c>
      <c r="B22209" s="275" t="s">
        <v>0</v>
      </c>
      <c r="C22209" s="1329" t="s">
        <v>25981</v>
      </c>
      <c r="D22209" s="514" t="s">
        <v>28</v>
      </c>
      <c r="E22209" s="673">
        <v>0</v>
      </c>
      <c r="F22209" s="394"/>
    </row>
    <row r="22210" spans="1:6">
      <c r="A22210" s="514">
        <v>100622</v>
      </c>
      <c r="B22210" s="275" t="s">
        <v>0</v>
      </c>
      <c r="C22210" s="1329" t="s">
        <v>25982</v>
      </c>
      <c r="D22210" s="514" t="s">
        <v>28</v>
      </c>
      <c r="E22210" s="673">
        <v>2173.37</v>
      </c>
      <c r="F22210" s="394"/>
    </row>
    <row r="22211" spans="1:6">
      <c r="A22211" s="514">
        <v>105956</v>
      </c>
      <c r="B22211" s="275" t="s">
        <v>0</v>
      </c>
      <c r="C22211" s="1329" t="s">
        <v>25983</v>
      </c>
      <c r="D22211" s="514" t="s">
        <v>28</v>
      </c>
      <c r="E22211" s="673">
        <v>0</v>
      </c>
      <c r="F22211" s="394"/>
    </row>
    <row r="22212" spans="1:6">
      <c r="A22212" s="514">
        <v>105957</v>
      </c>
      <c r="B22212" s="275" t="s">
        <v>0</v>
      </c>
      <c r="C22212" s="1329" t="s">
        <v>25984</v>
      </c>
      <c r="D22212" s="514" t="s">
        <v>28</v>
      </c>
      <c r="E22212" s="673">
        <v>0</v>
      </c>
      <c r="F22212" s="394"/>
    </row>
    <row r="22213" spans="1:6">
      <c r="A22213" s="514">
        <v>105958</v>
      </c>
      <c r="B22213" s="275" t="s">
        <v>0</v>
      </c>
      <c r="C22213" s="1329" t="s">
        <v>25985</v>
      </c>
      <c r="D22213" s="514" t="s">
        <v>28</v>
      </c>
      <c r="E22213" s="673">
        <v>1987.87</v>
      </c>
      <c r="F22213" s="394"/>
    </row>
    <row r="22214" spans="1:6">
      <c r="A22214" s="514">
        <v>105959</v>
      </c>
      <c r="B22214" s="275" t="s">
        <v>0</v>
      </c>
      <c r="C22214" s="1329" t="s">
        <v>25986</v>
      </c>
      <c r="D22214" s="514" t="s">
        <v>28</v>
      </c>
      <c r="E22214" s="673">
        <v>0</v>
      </c>
      <c r="F22214" s="394"/>
    </row>
    <row r="22215" spans="1:6">
      <c r="A22215" s="514">
        <v>100620</v>
      </c>
      <c r="B22215" s="275" t="s">
        <v>0</v>
      </c>
      <c r="C22215" s="1329" t="s">
        <v>25987</v>
      </c>
      <c r="D22215" s="514" t="s">
        <v>28</v>
      </c>
      <c r="E22215" s="673">
        <v>2538.69</v>
      </c>
      <c r="F22215" s="394"/>
    </row>
    <row r="22216" spans="1:6">
      <c r="A22216" s="514">
        <v>105951</v>
      </c>
      <c r="B22216" s="275" t="s">
        <v>0</v>
      </c>
      <c r="C22216" s="1329" t="s">
        <v>25988</v>
      </c>
      <c r="D22216" s="514" t="s">
        <v>28</v>
      </c>
      <c r="E22216" s="673">
        <v>0</v>
      </c>
      <c r="F22216" s="394"/>
    </row>
    <row r="22217" spans="1:6">
      <c r="A22217" s="514">
        <v>105952</v>
      </c>
      <c r="B22217" s="275" t="s">
        <v>0</v>
      </c>
      <c r="C22217" s="1329" t="s">
        <v>25989</v>
      </c>
      <c r="D22217" s="514" t="s">
        <v>28</v>
      </c>
      <c r="E22217" s="673">
        <v>0</v>
      </c>
      <c r="F22217" s="394"/>
    </row>
    <row r="22218" spans="1:6">
      <c r="A22218" s="514">
        <v>105953</v>
      </c>
      <c r="B22218" s="275" t="s">
        <v>0</v>
      </c>
      <c r="C22218" s="1329" t="s">
        <v>25990</v>
      </c>
      <c r="D22218" s="514" t="s">
        <v>28</v>
      </c>
      <c r="E22218" s="673">
        <v>1697.83</v>
      </c>
      <c r="F22218" s="394"/>
    </row>
    <row r="22219" spans="1:6">
      <c r="A22219" s="514">
        <v>105954</v>
      </c>
      <c r="B22219" s="275" t="s">
        <v>0</v>
      </c>
      <c r="C22219" s="1329" t="s">
        <v>25991</v>
      </c>
      <c r="D22219" s="514" t="s">
        <v>28</v>
      </c>
      <c r="E22219" s="673">
        <v>0</v>
      </c>
      <c r="F22219" s="394"/>
    </row>
    <row r="22220" spans="1:6">
      <c r="A22220" s="514">
        <v>105955</v>
      </c>
      <c r="B22220" s="275" t="s">
        <v>0</v>
      </c>
      <c r="C22220" s="1329" t="s">
        <v>25992</v>
      </c>
      <c r="D22220" s="514" t="s">
        <v>28</v>
      </c>
      <c r="E22220" s="673">
        <v>2251.88</v>
      </c>
      <c r="F22220" s="394"/>
    </row>
    <row r="22221" spans="1:6">
      <c r="A22221" s="514">
        <v>105946</v>
      </c>
      <c r="B22221" s="275" t="s">
        <v>0</v>
      </c>
      <c r="C22221" s="1329" t="s">
        <v>25993</v>
      </c>
      <c r="D22221" s="514" t="s">
        <v>28</v>
      </c>
      <c r="E22221" s="673">
        <v>0</v>
      </c>
      <c r="F22221" s="394"/>
    </row>
    <row r="22222" spans="1:6">
      <c r="A22222" s="514">
        <v>105947</v>
      </c>
      <c r="B22222" s="275" t="s">
        <v>0</v>
      </c>
      <c r="C22222" s="1329" t="s">
        <v>25994</v>
      </c>
      <c r="D22222" s="514" t="s">
        <v>28</v>
      </c>
      <c r="E22222" s="673">
        <v>0</v>
      </c>
      <c r="F22222" s="394"/>
    </row>
    <row r="22223" spans="1:6">
      <c r="A22223" s="514">
        <v>105948</v>
      </c>
      <c r="B22223" s="275" t="s">
        <v>0</v>
      </c>
      <c r="C22223" s="1329" t="s">
        <v>25995</v>
      </c>
      <c r="D22223" s="514" t="s">
        <v>28</v>
      </c>
      <c r="E22223" s="673">
        <v>0</v>
      </c>
      <c r="F22223" s="394"/>
    </row>
    <row r="22224" spans="1:6">
      <c r="A22224" s="514">
        <v>105949</v>
      </c>
      <c r="B22224" s="275" t="s">
        <v>0</v>
      </c>
      <c r="C22224" s="1329" t="s">
        <v>25996</v>
      </c>
      <c r="D22224" s="514" t="s">
        <v>28</v>
      </c>
      <c r="E22224" s="673">
        <v>0</v>
      </c>
      <c r="F22224" s="394"/>
    </row>
    <row r="22225" spans="1:6">
      <c r="A22225" s="514">
        <v>105950</v>
      </c>
      <c r="B22225" s="275" t="s">
        <v>0</v>
      </c>
      <c r="C22225" s="1329" t="s">
        <v>25997</v>
      </c>
      <c r="D22225" s="514" t="s">
        <v>28</v>
      </c>
      <c r="E22225" s="673">
        <v>0</v>
      </c>
      <c r="F22225" s="394"/>
    </row>
    <row r="22226" spans="1:6">
      <c r="A22226" s="514">
        <v>100619</v>
      </c>
      <c r="B22226" s="275" t="s">
        <v>0</v>
      </c>
      <c r="C22226" s="1329" t="s">
        <v>25998</v>
      </c>
      <c r="D22226" s="514" t="s">
        <v>28</v>
      </c>
      <c r="E22226" s="673">
        <v>589.51</v>
      </c>
      <c r="F22226" s="394"/>
    </row>
    <row r="22227" spans="1:6">
      <c r="A22227" s="514">
        <v>99283</v>
      </c>
      <c r="B22227" s="275" t="s">
        <v>0</v>
      </c>
      <c r="C22227" s="1329" t="s">
        <v>1174</v>
      </c>
      <c r="D22227" s="514" t="s">
        <v>5</v>
      </c>
      <c r="E22227" s="673">
        <v>1202.17</v>
      </c>
      <c r="F22227" s="394"/>
    </row>
    <row r="22228" spans="1:6">
      <c r="A22228" s="514">
        <v>99293</v>
      </c>
      <c r="B22228" s="275" t="s">
        <v>0</v>
      </c>
      <c r="C22228" s="1329" t="s">
        <v>1178</v>
      </c>
      <c r="D22228" s="514" t="s">
        <v>5</v>
      </c>
      <c r="E22228" s="673">
        <v>1451.34</v>
      </c>
      <c r="F22228" s="394"/>
    </row>
    <row r="22229" spans="1:6">
      <c r="A22229" s="514">
        <v>99243</v>
      </c>
      <c r="B22229" s="275" t="s">
        <v>0</v>
      </c>
      <c r="C22229" s="1329" t="s">
        <v>1160</v>
      </c>
      <c r="D22229" s="514" t="s">
        <v>5</v>
      </c>
      <c r="E22229" s="673">
        <v>1700.46</v>
      </c>
      <c r="F22229" s="394"/>
    </row>
    <row r="22230" spans="1:6">
      <c r="A22230" s="514">
        <v>99249</v>
      </c>
      <c r="B22230" s="275" t="s">
        <v>0</v>
      </c>
      <c r="C22230" s="1329" t="s">
        <v>1163</v>
      </c>
      <c r="D22230" s="514" t="s">
        <v>5</v>
      </c>
      <c r="E22230" s="673">
        <v>2074.2399999999998</v>
      </c>
      <c r="F22230" s="394"/>
    </row>
    <row r="22231" spans="1:6">
      <c r="A22231" s="514">
        <v>99278</v>
      </c>
      <c r="B22231" s="275" t="s">
        <v>0</v>
      </c>
      <c r="C22231" s="1329" t="s">
        <v>1171</v>
      </c>
      <c r="D22231" s="514" t="s">
        <v>5</v>
      </c>
      <c r="E22231" s="673">
        <v>408.27</v>
      </c>
      <c r="F22231" s="394"/>
    </row>
    <row r="22232" spans="1:6">
      <c r="A22232" s="514">
        <v>99288</v>
      </c>
      <c r="B22232" s="275" t="s">
        <v>0</v>
      </c>
      <c r="C22232" s="1329" t="s">
        <v>1175</v>
      </c>
      <c r="D22232" s="514" t="s">
        <v>5</v>
      </c>
      <c r="E22232" s="673">
        <v>538.11</v>
      </c>
      <c r="F22232" s="394"/>
    </row>
    <row r="22233" spans="1:6">
      <c r="A22233" s="514">
        <v>99240</v>
      </c>
      <c r="B22233" s="275" t="s">
        <v>0</v>
      </c>
      <c r="C22233" s="1329" t="s">
        <v>1158</v>
      </c>
      <c r="D22233" s="514" t="s">
        <v>5</v>
      </c>
      <c r="E22233" s="673">
        <v>715.05</v>
      </c>
      <c r="F22233" s="394"/>
    </row>
    <row r="22234" spans="1:6">
      <c r="A22234" s="514">
        <v>99246</v>
      </c>
      <c r="B22234" s="275" t="s">
        <v>0</v>
      </c>
      <c r="C22234" s="1329" t="s">
        <v>1161</v>
      </c>
      <c r="D22234" s="514" t="s">
        <v>5</v>
      </c>
      <c r="E22234" s="673">
        <v>979.36</v>
      </c>
      <c r="F22234" s="394"/>
    </row>
    <row r="22235" spans="1:6">
      <c r="A22235" s="514">
        <v>97981</v>
      </c>
      <c r="B22235" s="275" t="s">
        <v>0</v>
      </c>
      <c r="C22235" s="1329" t="s">
        <v>1123</v>
      </c>
      <c r="D22235" s="514" t="s">
        <v>5</v>
      </c>
      <c r="E22235" s="673">
        <v>1269.4100000000001</v>
      </c>
      <c r="F22235" s="394"/>
    </row>
    <row r="22236" spans="1:6">
      <c r="A22236" s="514">
        <v>97985</v>
      </c>
      <c r="B22236" s="275" t="s">
        <v>0</v>
      </c>
      <c r="C22236" s="1329" t="s">
        <v>25999</v>
      </c>
      <c r="D22236" s="514" t="s">
        <v>5</v>
      </c>
      <c r="E22236" s="673">
        <v>1527.36</v>
      </c>
      <c r="F22236" s="394"/>
    </row>
    <row r="22237" spans="1:6">
      <c r="A22237" s="514">
        <v>97989</v>
      </c>
      <c r="B22237" s="275" t="s">
        <v>0</v>
      </c>
      <c r="C22237" s="1329" t="s">
        <v>1126</v>
      </c>
      <c r="D22237" s="514" t="s">
        <v>5</v>
      </c>
      <c r="E22237" s="673">
        <v>1785.28</v>
      </c>
      <c r="F22237" s="394"/>
    </row>
    <row r="22238" spans="1:6">
      <c r="A22238" s="514">
        <v>97993</v>
      </c>
      <c r="B22238" s="275" t="s">
        <v>0</v>
      </c>
      <c r="C22238" s="1329" t="s">
        <v>26000</v>
      </c>
      <c r="D22238" s="514" t="s">
        <v>5</v>
      </c>
      <c r="E22238" s="673">
        <v>2172.2600000000002</v>
      </c>
      <c r="F22238" s="394"/>
    </row>
    <row r="22239" spans="1:6">
      <c r="A22239" s="514">
        <v>98409</v>
      </c>
      <c r="B22239" s="275" t="s">
        <v>0</v>
      </c>
      <c r="C22239" s="1329" t="s">
        <v>1157</v>
      </c>
      <c r="D22239" s="514" t="s">
        <v>5</v>
      </c>
      <c r="E22239" s="673">
        <v>410.18</v>
      </c>
      <c r="F22239" s="394"/>
    </row>
    <row r="22240" spans="1:6">
      <c r="A22240" s="514">
        <v>97983</v>
      </c>
      <c r="B22240" s="275" t="s">
        <v>0</v>
      </c>
      <c r="C22240" s="1329" t="s">
        <v>1124</v>
      </c>
      <c r="D22240" s="514" t="s">
        <v>5</v>
      </c>
      <c r="E22240" s="673">
        <v>540.61</v>
      </c>
      <c r="F22240" s="394"/>
    </row>
    <row r="22241" spans="1:6">
      <c r="A22241" s="514">
        <v>97987</v>
      </c>
      <c r="B22241" s="275" t="s">
        <v>0</v>
      </c>
      <c r="C22241" s="1329" t="s">
        <v>1125</v>
      </c>
      <c r="D22241" s="514" t="s">
        <v>5</v>
      </c>
      <c r="E22241" s="673">
        <v>718.19</v>
      </c>
      <c r="F22241" s="394"/>
    </row>
    <row r="22242" spans="1:6">
      <c r="A22242" s="514">
        <v>97991</v>
      </c>
      <c r="B22242" s="275" t="s">
        <v>0</v>
      </c>
      <c r="C22242" s="1329" t="s">
        <v>26001</v>
      </c>
      <c r="D22242" s="514" t="s">
        <v>5</v>
      </c>
      <c r="E22242" s="673">
        <v>983.65</v>
      </c>
      <c r="F22242" s="394"/>
    </row>
    <row r="22243" spans="1:6">
      <c r="A22243" s="514">
        <v>99241</v>
      </c>
      <c r="B22243" s="275" t="s">
        <v>0</v>
      </c>
      <c r="C22243" s="1329" t="s">
        <v>1159</v>
      </c>
      <c r="D22243" s="514" t="s">
        <v>5</v>
      </c>
      <c r="E22243" s="673">
        <v>1969.58</v>
      </c>
      <c r="F22243" s="394"/>
    </row>
    <row r="22244" spans="1:6">
      <c r="A22244" s="514">
        <v>99247</v>
      </c>
      <c r="B22244" s="275" t="s">
        <v>0</v>
      </c>
      <c r="C22244" s="1329" t="s">
        <v>1162</v>
      </c>
      <c r="D22244" s="514" t="s">
        <v>5</v>
      </c>
      <c r="E22244" s="673">
        <v>2246.0500000000002</v>
      </c>
      <c r="F22244" s="394"/>
    </row>
    <row r="22245" spans="1:6">
      <c r="A22245" s="514">
        <v>99263</v>
      </c>
      <c r="B22245" s="275" t="s">
        <v>0</v>
      </c>
      <c r="C22245" s="1329" t="s">
        <v>1166</v>
      </c>
      <c r="D22245" s="514" t="s">
        <v>5</v>
      </c>
      <c r="E22245" s="673">
        <v>2522.58</v>
      </c>
      <c r="F22245" s="394"/>
    </row>
    <row r="22246" spans="1:6">
      <c r="A22246" s="514">
        <v>99276</v>
      </c>
      <c r="B22246" s="275" t="s">
        <v>0</v>
      </c>
      <c r="C22246" s="1329" t="s">
        <v>1169</v>
      </c>
      <c r="D22246" s="514" t="s">
        <v>5</v>
      </c>
      <c r="E22246" s="673">
        <v>2799.09</v>
      </c>
      <c r="F22246" s="394"/>
    </row>
    <row r="22247" spans="1:6">
      <c r="A22247" s="514">
        <v>99291</v>
      </c>
      <c r="B22247" s="275" t="s">
        <v>0</v>
      </c>
      <c r="C22247" s="1329" t="s">
        <v>1177</v>
      </c>
      <c r="D22247" s="514" t="s">
        <v>5</v>
      </c>
      <c r="E22247" s="673">
        <v>3075.54</v>
      </c>
      <c r="F22247" s="394"/>
    </row>
    <row r="22248" spans="1:6">
      <c r="A22248" s="514">
        <v>99297</v>
      </c>
      <c r="B22248" s="275" t="s">
        <v>0</v>
      </c>
      <c r="C22248" s="1329" t="s">
        <v>1180</v>
      </c>
      <c r="D22248" s="514" t="s">
        <v>5</v>
      </c>
      <c r="E22248" s="673">
        <v>3375.19</v>
      </c>
      <c r="F22248" s="394"/>
    </row>
    <row r="22249" spans="1:6">
      <c r="A22249" s="514">
        <v>99254</v>
      </c>
      <c r="B22249" s="275" t="s">
        <v>0</v>
      </c>
      <c r="C22249" s="1329" t="s">
        <v>1164</v>
      </c>
      <c r="D22249" s="514" t="s">
        <v>5</v>
      </c>
      <c r="E22249" s="673">
        <v>1416.59</v>
      </c>
      <c r="F22249" s="394"/>
    </row>
    <row r="22250" spans="1:6">
      <c r="A22250" s="514">
        <v>99261</v>
      </c>
      <c r="B22250" s="275" t="s">
        <v>0</v>
      </c>
      <c r="C22250" s="1329" t="s">
        <v>1165</v>
      </c>
      <c r="D22250" s="514" t="s">
        <v>5</v>
      </c>
      <c r="E22250" s="673">
        <v>1693.05</v>
      </c>
      <c r="F22250" s="394"/>
    </row>
    <row r="22251" spans="1:6">
      <c r="A22251" s="514">
        <v>99266</v>
      </c>
      <c r="B22251" s="275" t="s">
        <v>0</v>
      </c>
      <c r="C22251" s="1329" t="s">
        <v>1167</v>
      </c>
      <c r="D22251" s="514" t="s">
        <v>5</v>
      </c>
      <c r="E22251" s="673">
        <v>1969.58</v>
      </c>
      <c r="F22251" s="394"/>
    </row>
    <row r="22252" spans="1:6">
      <c r="A22252" s="514">
        <v>99269</v>
      </c>
      <c r="B22252" s="275" t="s">
        <v>0</v>
      </c>
      <c r="C22252" s="1329" t="s">
        <v>1168</v>
      </c>
      <c r="D22252" s="514" t="s">
        <v>5</v>
      </c>
      <c r="E22252" s="673">
        <v>2246.0500000000002</v>
      </c>
      <c r="F22252" s="394"/>
    </row>
    <row r="22253" spans="1:6">
      <c r="A22253" s="514">
        <v>99277</v>
      </c>
      <c r="B22253" s="275" t="s">
        <v>0</v>
      </c>
      <c r="C22253" s="1329" t="s">
        <v>1170</v>
      </c>
      <c r="D22253" s="514" t="s">
        <v>5</v>
      </c>
      <c r="E22253" s="673">
        <v>2522.58</v>
      </c>
      <c r="F22253" s="394"/>
    </row>
    <row r="22254" spans="1:6">
      <c r="A22254" s="514">
        <v>99281</v>
      </c>
      <c r="B22254" s="275" t="s">
        <v>0</v>
      </c>
      <c r="C22254" s="1329" t="s">
        <v>1172</v>
      </c>
      <c r="D22254" s="514" t="s">
        <v>5</v>
      </c>
      <c r="E22254" s="673">
        <v>2799.09</v>
      </c>
      <c r="F22254" s="394"/>
    </row>
    <row r="22255" spans="1:6">
      <c r="A22255" s="514">
        <v>99289</v>
      </c>
      <c r="B22255" s="275" t="s">
        <v>0</v>
      </c>
      <c r="C22255" s="1329" t="s">
        <v>1176</v>
      </c>
      <c r="D22255" s="514" t="s">
        <v>5</v>
      </c>
      <c r="E22255" s="673">
        <v>3075.54</v>
      </c>
      <c r="F22255" s="394"/>
    </row>
    <row r="22256" spans="1:6">
      <c r="A22256" s="514">
        <v>99282</v>
      </c>
      <c r="B22256" s="275" t="s">
        <v>0</v>
      </c>
      <c r="C22256" s="1329" t="s">
        <v>1173</v>
      </c>
      <c r="D22256" s="514" t="s">
        <v>5</v>
      </c>
      <c r="E22256" s="673">
        <v>3103.56</v>
      </c>
      <c r="F22256" s="394"/>
    </row>
    <row r="22257" spans="1:6">
      <c r="A22257" s="514">
        <v>99296</v>
      </c>
      <c r="B22257" s="275" t="s">
        <v>0</v>
      </c>
      <c r="C22257" s="1329" t="s">
        <v>1179</v>
      </c>
      <c r="D22257" s="514" t="s">
        <v>5</v>
      </c>
      <c r="E22257" s="673">
        <v>3380.03</v>
      </c>
      <c r="F22257" s="394"/>
    </row>
    <row r="22258" spans="1:6">
      <c r="A22258" s="514">
        <v>99299</v>
      </c>
      <c r="B22258" s="275" t="s">
        <v>0</v>
      </c>
      <c r="C22258" s="1329" t="s">
        <v>1181</v>
      </c>
      <c r="D22258" s="514" t="s">
        <v>5</v>
      </c>
      <c r="E22258" s="673">
        <v>3656.45</v>
      </c>
      <c r="F22258" s="394"/>
    </row>
    <row r="22259" spans="1:6">
      <c r="A22259" s="514">
        <v>99302</v>
      </c>
      <c r="B22259" s="275" t="s">
        <v>0</v>
      </c>
      <c r="C22259" s="1329" t="s">
        <v>1182</v>
      </c>
      <c r="D22259" s="514" t="s">
        <v>5</v>
      </c>
      <c r="E22259" s="673">
        <v>3937.74</v>
      </c>
      <c r="F22259" s="394"/>
    </row>
    <row r="22260" spans="1:6">
      <c r="A22260" s="514">
        <v>99307</v>
      </c>
      <c r="B22260" s="275" t="s">
        <v>0</v>
      </c>
      <c r="C22260" s="1329" t="s">
        <v>1185</v>
      </c>
      <c r="D22260" s="514" t="s">
        <v>5</v>
      </c>
      <c r="E22260" s="673">
        <v>2545.77</v>
      </c>
      <c r="F22260" s="394"/>
    </row>
    <row r="22261" spans="1:6">
      <c r="A22261" s="514">
        <v>99317</v>
      </c>
      <c r="B22261" s="275" t="s">
        <v>0</v>
      </c>
      <c r="C22261" s="1329" t="s">
        <v>1189</v>
      </c>
      <c r="D22261" s="514" t="s">
        <v>5</v>
      </c>
      <c r="E22261" s="673">
        <v>2822.22</v>
      </c>
      <c r="F22261" s="394"/>
    </row>
    <row r="22262" spans="1:6">
      <c r="A22262" s="514">
        <v>99321</v>
      </c>
      <c r="B22262" s="275" t="s">
        <v>0</v>
      </c>
      <c r="C22262" s="1329" t="s">
        <v>1192</v>
      </c>
      <c r="D22262" s="514" t="s">
        <v>5</v>
      </c>
      <c r="E22262" s="673">
        <v>3098.74</v>
      </c>
      <c r="F22262" s="394"/>
    </row>
    <row r="22263" spans="1:6">
      <c r="A22263" s="514">
        <v>99323</v>
      </c>
      <c r="B22263" s="275" t="s">
        <v>0</v>
      </c>
      <c r="C22263" s="1329" t="s">
        <v>1193</v>
      </c>
      <c r="D22263" s="514" t="s">
        <v>5</v>
      </c>
      <c r="E22263" s="673">
        <v>3375.19</v>
      </c>
      <c r="F22263" s="394"/>
    </row>
    <row r="22264" spans="1:6">
      <c r="A22264" s="514">
        <v>99325</v>
      </c>
      <c r="B22264" s="275" t="s">
        <v>0</v>
      </c>
      <c r="C22264" s="1329" t="s">
        <v>1194</v>
      </c>
      <c r="D22264" s="514" t="s">
        <v>5</v>
      </c>
      <c r="E22264" s="673">
        <v>3656.45</v>
      </c>
      <c r="F22264" s="394"/>
    </row>
    <row r="22265" spans="1:6">
      <c r="A22265" s="514">
        <v>99311</v>
      </c>
      <c r="B22265" s="275" t="s">
        <v>0</v>
      </c>
      <c r="C22265" s="1329" t="s">
        <v>1187</v>
      </c>
      <c r="D22265" s="514" t="s">
        <v>5</v>
      </c>
      <c r="E22265" s="673">
        <v>4219.12</v>
      </c>
      <c r="F22265" s="394"/>
    </row>
    <row r="22266" spans="1:6">
      <c r="A22266" s="514">
        <v>99314</v>
      </c>
      <c r="B22266" s="275" t="s">
        <v>0</v>
      </c>
      <c r="C22266" s="1329" t="s">
        <v>1188</v>
      </c>
      <c r="D22266" s="514" t="s">
        <v>5</v>
      </c>
      <c r="E22266" s="673">
        <v>4500.41</v>
      </c>
      <c r="F22266" s="394"/>
    </row>
    <row r="22267" spans="1:6">
      <c r="A22267" s="514">
        <v>99304</v>
      </c>
      <c r="B22267" s="275" t="s">
        <v>0</v>
      </c>
      <c r="C22267" s="1329" t="s">
        <v>1183</v>
      </c>
      <c r="D22267" s="514" t="s">
        <v>5</v>
      </c>
      <c r="E22267" s="673">
        <v>3661.28</v>
      </c>
      <c r="F22267" s="394"/>
    </row>
    <row r="22268" spans="1:6">
      <c r="A22268" s="514">
        <v>99306</v>
      </c>
      <c r="B22268" s="275" t="s">
        <v>0</v>
      </c>
      <c r="C22268" s="1329" t="s">
        <v>1184</v>
      </c>
      <c r="D22268" s="514" t="s">
        <v>5</v>
      </c>
      <c r="E22268" s="673">
        <v>3937.74</v>
      </c>
      <c r="F22268" s="394"/>
    </row>
    <row r="22269" spans="1:6">
      <c r="A22269" s="514">
        <v>99309</v>
      </c>
      <c r="B22269" s="275" t="s">
        <v>0</v>
      </c>
      <c r="C22269" s="1329" t="s">
        <v>1186</v>
      </c>
      <c r="D22269" s="514" t="s">
        <v>5</v>
      </c>
      <c r="E22269" s="673">
        <v>4219.12</v>
      </c>
      <c r="F22269" s="394"/>
    </row>
    <row r="22270" spans="1:6">
      <c r="A22270" s="514">
        <v>99327</v>
      </c>
      <c r="B22270" s="275" t="s">
        <v>0</v>
      </c>
      <c r="C22270" s="1329" t="s">
        <v>1195</v>
      </c>
      <c r="D22270" s="514" t="s">
        <v>5</v>
      </c>
      <c r="E22270" s="673">
        <v>4734.47</v>
      </c>
      <c r="F22270" s="394"/>
    </row>
    <row r="22271" spans="1:6">
      <c r="A22271" s="514">
        <v>98009</v>
      </c>
      <c r="B22271" s="275" t="s">
        <v>0</v>
      </c>
      <c r="C22271" s="1329" t="s">
        <v>1134</v>
      </c>
      <c r="D22271" s="514" t="s">
        <v>5</v>
      </c>
      <c r="E22271" s="673">
        <v>2035.45</v>
      </c>
      <c r="F22271" s="394"/>
    </row>
    <row r="22272" spans="1:6">
      <c r="A22272" s="514">
        <v>98011</v>
      </c>
      <c r="B22272" s="275" t="s">
        <v>0</v>
      </c>
      <c r="C22272" s="1329" t="s">
        <v>1135</v>
      </c>
      <c r="D22272" s="514" t="s">
        <v>5</v>
      </c>
      <c r="E22272" s="673">
        <v>2321.59</v>
      </c>
      <c r="F22272" s="394"/>
    </row>
    <row r="22273" spans="1:6">
      <c r="A22273" s="514">
        <v>98013</v>
      </c>
      <c r="B22273" s="275" t="s">
        <v>0</v>
      </c>
      <c r="C22273" s="1329" t="s">
        <v>1136</v>
      </c>
      <c r="D22273" s="514" t="s">
        <v>5</v>
      </c>
      <c r="E22273" s="673">
        <v>2607.8200000000002</v>
      </c>
      <c r="F22273" s="394"/>
    </row>
    <row r="22274" spans="1:6">
      <c r="A22274" s="514">
        <v>98015</v>
      </c>
      <c r="B22274" s="275" t="s">
        <v>0</v>
      </c>
      <c r="C22274" s="1329" t="s">
        <v>1137</v>
      </c>
      <c r="D22274" s="514" t="s">
        <v>5</v>
      </c>
      <c r="E22274" s="673">
        <v>2894.02</v>
      </c>
      <c r="F22274" s="394"/>
    </row>
    <row r="22275" spans="1:6">
      <c r="A22275" s="514">
        <v>98017</v>
      </c>
      <c r="B22275" s="275" t="s">
        <v>0</v>
      </c>
      <c r="C22275" s="1329" t="s">
        <v>1138</v>
      </c>
      <c r="D22275" s="514" t="s">
        <v>5</v>
      </c>
      <c r="E22275" s="673">
        <v>3180.15</v>
      </c>
      <c r="F22275" s="394"/>
    </row>
    <row r="22276" spans="1:6">
      <c r="A22276" s="514">
        <v>98019</v>
      </c>
      <c r="B22276" s="275" t="s">
        <v>0</v>
      </c>
      <c r="C22276" s="1329" t="s">
        <v>1139</v>
      </c>
      <c r="D22276" s="514" t="s">
        <v>5</v>
      </c>
      <c r="E22276" s="673">
        <v>3492.4</v>
      </c>
      <c r="F22276" s="394"/>
    </row>
    <row r="22277" spans="1:6">
      <c r="A22277" s="514">
        <v>97995</v>
      </c>
      <c r="B22277" s="275" t="s">
        <v>0</v>
      </c>
      <c r="C22277" s="1329" t="s">
        <v>1127</v>
      </c>
      <c r="D22277" s="514" t="s">
        <v>5</v>
      </c>
      <c r="E22277" s="673">
        <v>1463.09</v>
      </c>
      <c r="F22277" s="394"/>
    </row>
    <row r="22278" spans="1:6">
      <c r="A22278" s="514">
        <v>97997</v>
      </c>
      <c r="B22278" s="275" t="s">
        <v>0</v>
      </c>
      <c r="C22278" s="1329" t="s">
        <v>1128</v>
      </c>
      <c r="D22278" s="514" t="s">
        <v>5</v>
      </c>
      <c r="E22278" s="673">
        <v>1749.23</v>
      </c>
      <c r="F22278" s="394"/>
    </row>
    <row r="22279" spans="1:6">
      <c r="A22279" s="514">
        <v>97999</v>
      </c>
      <c r="B22279" s="275" t="s">
        <v>0</v>
      </c>
      <c r="C22279" s="1329" t="s">
        <v>1129</v>
      </c>
      <c r="D22279" s="514" t="s">
        <v>5</v>
      </c>
      <c r="E22279" s="673">
        <v>2035.45</v>
      </c>
      <c r="F22279" s="394"/>
    </row>
    <row r="22280" spans="1:6">
      <c r="A22280" s="514">
        <v>98001</v>
      </c>
      <c r="B22280" s="275" t="s">
        <v>0</v>
      </c>
      <c r="C22280" s="1329" t="s">
        <v>1130</v>
      </c>
      <c r="D22280" s="514" t="s">
        <v>5</v>
      </c>
      <c r="E22280" s="673">
        <v>2321.59</v>
      </c>
      <c r="F22280" s="394"/>
    </row>
    <row r="22281" spans="1:6">
      <c r="A22281" s="514">
        <v>98003</v>
      </c>
      <c r="B22281" s="275" t="s">
        <v>0</v>
      </c>
      <c r="C22281" s="1329" t="s">
        <v>1131</v>
      </c>
      <c r="D22281" s="514" t="s">
        <v>5</v>
      </c>
      <c r="E22281" s="673">
        <v>2607.8200000000002</v>
      </c>
      <c r="F22281" s="394"/>
    </row>
    <row r="22282" spans="1:6">
      <c r="A22282" s="514">
        <v>98005</v>
      </c>
      <c r="B22282" s="275" t="s">
        <v>0</v>
      </c>
      <c r="C22282" s="1329" t="s">
        <v>1132</v>
      </c>
      <c r="D22282" s="514" t="s">
        <v>5</v>
      </c>
      <c r="E22282" s="673">
        <v>2894.02</v>
      </c>
      <c r="F22282" s="394"/>
    </row>
    <row r="22283" spans="1:6">
      <c r="A22283" s="514">
        <v>98007</v>
      </c>
      <c r="B22283" s="275" t="s">
        <v>0</v>
      </c>
      <c r="C22283" s="1329" t="s">
        <v>1133</v>
      </c>
      <c r="D22283" s="514" t="s">
        <v>5</v>
      </c>
      <c r="E22283" s="673">
        <v>3180.15</v>
      </c>
      <c r="F22283" s="394"/>
    </row>
    <row r="22284" spans="1:6">
      <c r="A22284" s="514">
        <v>98031</v>
      </c>
      <c r="B22284" s="275" t="s">
        <v>0</v>
      </c>
      <c r="C22284" s="1329" t="s">
        <v>1145</v>
      </c>
      <c r="D22284" s="514" t="s">
        <v>5</v>
      </c>
      <c r="E22284" s="673">
        <v>3211.7</v>
      </c>
      <c r="F22284" s="394"/>
    </row>
    <row r="22285" spans="1:6">
      <c r="A22285" s="514">
        <v>98033</v>
      </c>
      <c r="B22285" s="275" t="s">
        <v>0</v>
      </c>
      <c r="C22285" s="1329" t="s">
        <v>1146</v>
      </c>
      <c r="D22285" s="514" t="s">
        <v>5</v>
      </c>
      <c r="E22285" s="673">
        <v>3497.84</v>
      </c>
      <c r="F22285" s="394"/>
    </row>
    <row r="22286" spans="1:6">
      <c r="A22286" s="514">
        <v>98035</v>
      </c>
      <c r="B22286" s="275" t="s">
        <v>0</v>
      </c>
      <c r="C22286" s="1329" t="s">
        <v>1147</v>
      </c>
      <c r="D22286" s="514" t="s">
        <v>5</v>
      </c>
      <c r="E22286" s="673">
        <v>3783.95</v>
      </c>
      <c r="F22286" s="394"/>
    </row>
    <row r="22287" spans="1:6">
      <c r="A22287" s="514">
        <v>98037</v>
      </c>
      <c r="B22287" s="275" t="s">
        <v>0</v>
      </c>
      <c r="C22287" s="1329" t="s">
        <v>1148</v>
      </c>
      <c r="D22287" s="514" t="s">
        <v>5</v>
      </c>
      <c r="E22287" s="673">
        <v>4075.53</v>
      </c>
      <c r="F22287" s="394"/>
    </row>
    <row r="22288" spans="1:6">
      <c r="A22288" s="514">
        <v>98021</v>
      </c>
      <c r="B22288" s="275" t="s">
        <v>0</v>
      </c>
      <c r="C22288" s="1329" t="s">
        <v>1140</v>
      </c>
      <c r="D22288" s="514" t="s">
        <v>5</v>
      </c>
      <c r="E22288" s="673">
        <v>2633.92</v>
      </c>
      <c r="F22288" s="394"/>
    </row>
    <row r="22289" spans="1:6">
      <c r="A22289" s="514">
        <v>98023</v>
      </c>
      <c r="B22289" s="275" t="s">
        <v>0</v>
      </c>
      <c r="C22289" s="1329" t="s">
        <v>1141</v>
      </c>
      <c r="D22289" s="514" t="s">
        <v>5</v>
      </c>
      <c r="E22289" s="673">
        <v>2920.05</v>
      </c>
      <c r="F22289" s="394"/>
    </row>
    <row r="22290" spans="1:6">
      <c r="A22290" s="514">
        <v>98025</v>
      </c>
      <c r="B22290" s="275" t="s">
        <v>0</v>
      </c>
      <c r="C22290" s="1329" t="s">
        <v>1142</v>
      </c>
      <c r="D22290" s="514" t="s">
        <v>5</v>
      </c>
      <c r="E22290" s="673">
        <v>3206.26</v>
      </c>
      <c r="F22290" s="394"/>
    </row>
    <row r="22291" spans="1:6">
      <c r="A22291" s="514">
        <v>98027</v>
      </c>
      <c r="B22291" s="275" t="s">
        <v>0</v>
      </c>
      <c r="C22291" s="1329" t="s">
        <v>1143</v>
      </c>
      <c r="D22291" s="514" t="s">
        <v>5</v>
      </c>
      <c r="E22291" s="673">
        <v>3492.4</v>
      </c>
      <c r="F22291" s="394"/>
    </row>
    <row r="22292" spans="1:6">
      <c r="A22292" s="514">
        <v>98029</v>
      </c>
      <c r="B22292" s="275" t="s">
        <v>0</v>
      </c>
      <c r="C22292" s="1329" t="s">
        <v>1144</v>
      </c>
      <c r="D22292" s="514" t="s">
        <v>5</v>
      </c>
      <c r="E22292" s="673">
        <v>3783.95</v>
      </c>
      <c r="F22292" s="394"/>
    </row>
    <row r="22293" spans="1:6">
      <c r="A22293" s="514">
        <v>98045</v>
      </c>
      <c r="B22293" s="275" t="s">
        <v>0</v>
      </c>
      <c r="C22293" s="1329" t="s">
        <v>1152</v>
      </c>
      <c r="D22293" s="514" t="s">
        <v>5</v>
      </c>
      <c r="E22293" s="673">
        <v>4367.21</v>
      </c>
      <c r="F22293" s="394"/>
    </row>
    <row r="22294" spans="1:6">
      <c r="A22294" s="514">
        <v>98047</v>
      </c>
      <c r="B22294" s="275" t="s">
        <v>0</v>
      </c>
      <c r="C22294" s="1329" t="s">
        <v>1153</v>
      </c>
      <c r="D22294" s="514" t="s">
        <v>5</v>
      </c>
      <c r="E22294" s="673">
        <v>4658.79</v>
      </c>
      <c r="F22294" s="394"/>
    </row>
    <row r="22295" spans="1:6">
      <c r="A22295" s="514">
        <v>98039</v>
      </c>
      <c r="B22295" s="275" t="s">
        <v>0</v>
      </c>
      <c r="C22295" s="1329" t="s">
        <v>1149</v>
      </c>
      <c r="D22295" s="514" t="s">
        <v>5</v>
      </c>
      <c r="E22295" s="673">
        <v>3789.39</v>
      </c>
      <c r="F22295" s="394"/>
    </row>
    <row r="22296" spans="1:6">
      <c r="A22296" s="514">
        <v>98041</v>
      </c>
      <c r="B22296" s="275" t="s">
        <v>0</v>
      </c>
      <c r="C22296" s="1329" t="s">
        <v>1150</v>
      </c>
      <c r="D22296" s="514" t="s">
        <v>5</v>
      </c>
      <c r="E22296" s="673">
        <v>4075.53</v>
      </c>
      <c r="F22296" s="394"/>
    </row>
    <row r="22297" spans="1:6">
      <c r="A22297" s="514">
        <v>98043</v>
      </c>
      <c r="B22297" s="275" t="s">
        <v>0</v>
      </c>
      <c r="C22297" s="1329" t="s">
        <v>1151</v>
      </c>
      <c r="D22297" s="514" t="s">
        <v>5</v>
      </c>
      <c r="E22297" s="673">
        <v>4367.21</v>
      </c>
      <c r="F22297" s="394"/>
    </row>
    <row r="22298" spans="1:6">
      <c r="A22298" s="514">
        <v>98049</v>
      </c>
      <c r="B22298" s="275" t="s">
        <v>0</v>
      </c>
      <c r="C22298" s="1329" t="s">
        <v>1154</v>
      </c>
      <c r="D22298" s="514" t="s">
        <v>5</v>
      </c>
      <c r="E22298" s="673">
        <v>4897.2</v>
      </c>
      <c r="F22298" s="394"/>
    </row>
    <row r="22299" spans="1:6" ht="24.75">
      <c r="A22299" s="514">
        <v>101809</v>
      </c>
      <c r="B22299" s="275" t="s">
        <v>0</v>
      </c>
      <c r="C22299" s="1329" t="s">
        <v>26002</v>
      </c>
      <c r="D22299" s="514" t="s">
        <v>28</v>
      </c>
      <c r="E22299" s="673">
        <v>3099.23</v>
      </c>
      <c r="F22299" s="394"/>
    </row>
    <row r="22300" spans="1:6" ht="24.75">
      <c r="A22300" s="514">
        <v>99280</v>
      </c>
      <c r="B22300" s="275" t="s">
        <v>0</v>
      </c>
      <c r="C22300" s="1329" t="s">
        <v>26003</v>
      </c>
      <c r="D22300" s="514" t="s">
        <v>28</v>
      </c>
      <c r="E22300" s="673">
        <v>2146.65</v>
      </c>
      <c r="F22300" s="394"/>
    </row>
    <row r="22301" spans="1:6" ht="24.75">
      <c r="A22301" s="514">
        <v>99292</v>
      </c>
      <c r="B22301" s="275" t="s">
        <v>0</v>
      </c>
      <c r="C22301" s="1329" t="s">
        <v>26004</v>
      </c>
      <c r="D22301" s="514" t="s">
        <v>28</v>
      </c>
      <c r="E22301" s="673">
        <v>2648.75</v>
      </c>
      <c r="F22301" s="394"/>
    </row>
    <row r="22302" spans="1:6" ht="24.75">
      <c r="A22302" s="514">
        <v>99242</v>
      </c>
      <c r="B22302" s="275" t="s">
        <v>0</v>
      </c>
      <c r="C22302" s="1329" t="s">
        <v>26005</v>
      </c>
      <c r="D22302" s="514" t="s">
        <v>28</v>
      </c>
      <c r="E22302" s="673">
        <v>3151.93</v>
      </c>
      <c r="F22302" s="394"/>
    </row>
    <row r="22303" spans="1:6" ht="24.75">
      <c r="A22303" s="514">
        <v>99248</v>
      </c>
      <c r="B22303" s="275" t="s">
        <v>0</v>
      </c>
      <c r="C22303" s="1329" t="s">
        <v>26006</v>
      </c>
      <c r="D22303" s="514" t="s">
        <v>28</v>
      </c>
      <c r="E22303" s="673">
        <v>4037.92</v>
      </c>
      <c r="F22303" s="394"/>
    </row>
    <row r="22304" spans="1:6" ht="24.75">
      <c r="A22304" s="514">
        <v>99275</v>
      </c>
      <c r="B22304" s="275" t="s">
        <v>0</v>
      </c>
      <c r="C22304" s="1329" t="s">
        <v>26007</v>
      </c>
      <c r="D22304" s="514" t="s">
        <v>28</v>
      </c>
      <c r="E22304" s="673">
        <v>1016.36</v>
      </c>
      <c r="F22304" s="394"/>
    </row>
    <row r="22305" spans="1:6" ht="24.75">
      <c r="A22305" s="514">
        <v>99285</v>
      </c>
      <c r="B22305" s="275" t="s">
        <v>0</v>
      </c>
      <c r="C22305" s="1329" t="s">
        <v>26008</v>
      </c>
      <c r="D22305" s="514" t="s">
        <v>28</v>
      </c>
      <c r="E22305" s="673">
        <v>1400</v>
      </c>
      <c r="F22305" s="394"/>
    </row>
    <row r="22306" spans="1:6" ht="24.75">
      <c r="A22306" s="514">
        <v>102457</v>
      </c>
      <c r="B22306" s="275" t="s">
        <v>0</v>
      </c>
      <c r="C22306" s="1329" t="s">
        <v>26009</v>
      </c>
      <c r="D22306" s="514" t="s">
        <v>28</v>
      </c>
      <c r="E22306" s="673">
        <v>1750.74</v>
      </c>
      <c r="F22306" s="394"/>
    </row>
    <row r="22307" spans="1:6" ht="24.75">
      <c r="A22307" s="514">
        <v>102142</v>
      </c>
      <c r="B22307" s="275" t="s">
        <v>0</v>
      </c>
      <c r="C22307" s="1329" t="s">
        <v>26010</v>
      </c>
      <c r="D22307" s="514" t="s">
        <v>28</v>
      </c>
      <c r="E22307" s="673">
        <v>2731.54</v>
      </c>
      <c r="F22307" s="394"/>
    </row>
    <row r="22308" spans="1:6" ht="24.75">
      <c r="A22308" s="514">
        <v>97980</v>
      </c>
      <c r="B22308" s="275" t="s">
        <v>0</v>
      </c>
      <c r="C22308" s="1329" t="s">
        <v>26011</v>
      </c>
      <c r="D22308" s="514" t="s">
        <v>28</v>
      </c>
      <c r="E22308" s="673">
        <v>2217.29</v>
      </c>
      <c r="F22308" s="394"/>
    </row>
    <row r="22309" spans="1:6" ht="24.75">
      <c r="A22309" s="514">
        <v>98405</v>
      </c>
      <c r="B22309" s="275" t="s">
        <v>0</v>
      </c>
      <c r="C22309" s="1329" t="s">
        <v>26012</v>
      </c>
      <c r="D22309" s="514" t="s">
        <v>28</v>
      </c>
      <c r="E22309" s="673">
        <v>2729.29</v>
      </c>
      <c r="F22309" s="394"/>
    </row>
    <row r="22310" spans="1:6" ht="24.75">
      <c r="A22310" s="514">
        <v>97988</v>
      </c>
      <c r="B22310" s="275" t="s">
        <v>0</v>
      </c>
      <c r="C22310" s="1329" t="s">
        <v>26013</v>
      </c>
      <c r="D22310" s="514" t="s">
        <v>28</v>
      </c>
      <c r="E22310" s="673">
        <v>3241.5</v>
      </c>
      <c r="F22310" s="394"/>
    </row>
    <row r="22311" spans="1:6" ht="24.75">
      <c r="A22311" s="514">
        <v>97992</v>
      </c>
      <c r="B22311" s="275" t="s">
        <v>0</v>
      </c>
      <c r="C22311" s="1329" t="s">
        <v>26014</v>
      </c>
      <c r="D22311" s="514" t="s">
        <v>28</v>
      </c>
      <c r="E22311" s="673">
        <v>4146.01</v>
      </c>
      <c r="F22311" s="394"/>
    </row>
    <row r="22312" spans="1:6" ht="24.75">
      <c r="A22312" s="514">
        <v>97978</v>
      </c>
      <c r="B22312" s="275" t="s">
        <v>0</v>
      </c>
      <c r="C22312" s="1329" t="s">
        <v>26015</v>
      </c>
      <c r="D22312" s="514" t="s">
        <v>28</v>
      </c>
      <c r="E22312" s="673">
        <v>1024.23</v>
      </c>
      <c r="F22312" s="394"/>
    </row>
    <row r="22313" spans="1:6" ht="24.75">
      <c r="A22313" s="514">
        <v>98410</v>
      </c>
      <c r="B22313" s="275" t="s">
        <v>0</v>
      </c>
      <c r="C22313" s="1329" t="s">
        <v>26016</v>
      </c>
      <c r="D22313" s="514" t="s">
        <v>28</v>
      </c>
      <c r="E22313" s="673">
        <v>1308.1600000000001</v>
      </c>
      <c r="F22313" s="394"/>
    </row>
    <row r="22314" spans="1:6" ht="24.75">
      <c r="A22314" s="514">
        <v>102139</v>
      </c>
      <c r="B22314" s="275" t="s">
        <v>0</v>
      </c>
      <c r="C22314" s="1329" t="s">
        <v>26017</v>
      </c>
      <c r="D22314" s="514" t="s">
        <v>28</v>
      </c>
      <c r="E22314" s="673">
        <v>1796.58</v>
      </c>
      <c r="F22314" s="394"/>
    </row>
    <row r="22315" spans="1:6" ht="24.75">
      <c r="A22315" s="514">
        <v>102141</v>
      </c>
      <c r="B22315" s="275" t="s">
        <v>0</v>
      </c>
      <c r="C22315" s="1329" t="s">
        <v>26018</v>
      </c>
      <c r="D22315" s="514" t="s">
        <v>28</v>
      </c>
      <c r="E22315" s="673">
        <v>2767.08</v>
      </c>
      <c r="F22315" s="394"/>
    </row>
    <row r="22316" spans="1:6" ht="24.75">
      <c r="A22316" s="514">
        <v>99290</v>
      </c>
      <c r="B22316" s="275" t="s">
        <v>0</v>
      </c>
      <c r="C22316" s="1329" t="s">
        <v>26019</v>
      </c>
      <c r="D22316" s="514" t="s">
        <v>28</v>
      </c>
      <c r="E22316" s="673">
        <v>4390.43</v>
      </c>
      <c r="F22316" s="394"/>
    </row>
    <row r="22317" spans="1:6" ht="24.75">
      <c r="A22317" s="514">
        <v>99244</v>
      </c>
      <c r="B22317" s="275" t="s">
        <v>0</v>
      </c>
      <c r="C22317" s="1329" t="s">
        <v>26020</v>
      </c>
      <c r="D22317" s="514" t="s">
        <v>28</v>
      </c>
      <c r="E22317" s="673">
        <v>5354.02</v>
      </c>
      <c r="F22317" s="394"/>
    </row>
    <row r="22318" spans="1:6" ht="24.75">
      <c r="A22318" s="514">
        <v>99256</v>
      </c>
      <c r="B22318" s="275" t="s">
        <v>0</v>
      </c>
      <c r="C22318" s="1329" t="s">
        <v>26021</v>
      </c>
      <c r="D22318" s="514" t="s">
        <v>28</v>
      </c>
      <c r="E22318" s="673">
        <v>6292.92</v>
      </c>
      <c r="F22318" s="394"/>
    </row>
    <row r="22319" spans="1:6" ht="24.75">
      <c r="A22319" s="514">
        <v>99271</v>
      </c>
      <c r="B22319" s="275" t="s">
        <v>0</v>
      </c>
      <c r="C22319" s="1329" t="s">
        <v>26022</v>
      </c>
      <c r="D22319" s="514" t="s">
        <v>28</v>
      </c>
      <c r="E22319" s="673">
        <v>7231.69</v>
      </c>
      <c r="F22319" s="394"/>
    </row>
    <row r="22320" spans="1:6" ht="24.75">
      <c r="A22320" s="514">
        <v>99284</v>
      </c>
      <c r="B22320" s="275" t="s">
        <v>0</v>
      </c>
      <c r="C22320" s="1329" t="s">
        <v>26023</v>
      </c>
      <c r="D22320" s="514" t="s">
        <v>28</v>
      </c>
      <c r="E22320" s="673">
        <v>8170.67</v>
      </c>
      <c r="F22320" s="394"/>
    </row>
    <row r="22321" spans="1:6" ht="24.75">
      <c r="A22321" s="514">
        <v>99294</v>
      </c>
      <c r="B22321" s="275" t="s">
        <v>0</v>
      </c>
      <c r="C22321" s="1329" t="s">
        <v>26024</v>
      </c>
      <c r="D22321" s="514" t="s">
        <v>28</v>
      </c>
      <c r="E22321" s="673">
        <v>9109.52</v>
      </c>
      <c r="F22321" s="394"/>
    </row>
    <row r="22322" spans="1:6" ht="24.75">
      <c r="A22322" s="514">
        <v>99252</v>
      </c>
      <c r="B22322" s="275" t="s">
        <v>0</v>
      </c>
      <c r="C22322" s="1329" t="s">
        <v>26025</v>
      </c>
      <c r="D22322" s="514" t="s">
        <v>28</v>
      </c>
      <c r="E22322" s="673">
        <v>2800.85</v>
      </c>
      <c r="F22322" s="394"/>
    </row>
    <row r="22323" spans="1:6" ht="24.75">
      <c r="A22323" s="514">
        <v>99259</v>
      </c>
      <c r="B22323" s="275" t="s">
        <v>0</v>
      </c>
      <c r="C22323" s="1329" t="s">
        <v>26026</v>
      </c>
      <c r="D22323" s="514" t="s">
        <v>28</v>
      </c>
      <c r="E22323" s="673">
        <v>3544.54</v>
      </c>
      <c r="F22323" s="394"/>
    </row>
    <row r="22324" spans="1:6" ht="24.75">
      <c r="A22324" s="514">
        <v>99265</v>
      </c>
      <c r="B22324" s="275" t="s">
        <v>0</v>
      </c>
      <c r="C22324" s="1329" t="s">
        <v>26027</v>
      </c>
      <c r="D22324" s="514" t="s">
        <v>28</v>
      </c>
      <c r="E22324" s="673">
        <v>4288.17</v>
      </c>
      <c r="F22324" s="394"/>
    </row>
    <row r="22325" spans="1:6" ht="24.75">
      <c r="A22325" s="514">
        <v>99267</v>
      </c>
      <c r="B22325" s="275" t="s">
        <v>0</v>
      </c>
      <c r="C22325" s="1329" t="s">
        <v>26028</v>
      </c>
      <c r="D22325" s="514" t="s">
        <v>28</v>
      </c>
      <c r="E22325" s="673">
        <v>5031.87</v>
      </c>
      <c r="F22325" s="394"/>
    </row>
    <row r="22326" spans="1:6" ht="24.75">
      <c r="A22326" s="514">
        <v>99274</v>
      </c>
      <c r="B22326" s="275" t="s">
        <v>0</v>
      </c>
      <c r="C22326" s="1329" t="s">
        <v>26029</v>
      </c>
      <c r="D22326" s="514" t="s">
        <v>28</v>
      </c>
      <c r="E22326" s="673">
        <v>5806.71</v>
      </c>
      <c r="F22326" s="394"/>
    </row>
    <row r="22327" spans="1:6" ht="24.75">
      <c r="A22327" s="514">
        <v>99279</v>
      </c>
      <c r="B22327" s="275" t="s">
        <v>0</v>
      </c>
      <c r="C22327" s="1329" t="s">
        <v>26030</v>
      </c>
      <c r="D22327" s="514" t="s">
        <v>28</v>
      </c>
      <c r="E22327" s="673">
        <v>6554.25</v>
      </c>
      <c r="F22327" s="394"/>
    </row>
    <row r="22328" spans="1:6" ht="24.75">
      <c r="A22328" s="514">
        <v>99286</v>
      </c>
      <c r="B22328" s="275" t="s">
        <v>0</v>
      </c>
      <c r="C22328" s="1329" t="s">
        <v>26031</v>
      </c>
      <c r="D22328" s="514" t="s">
        <v>28</v>
      </c>
      <c r="E22328" s="673">
        <v>7301.91</v>
      </c>
      <c r="F22328" s="394"/>
    </row>
    <row r="22329" spans="1:6" ht="24.75">
      <c r="A22329" s="514">
        <v>99326</v>
      </c>
      <c r="B22329" s="275" t="s">
        <v>0</v>
      </c>
      <c r="C22329" s="1329" t="s">
        <v>26032</v>
      </c>
      <c r="D22329" s="514" t="s">
        <v>28</v>
      </c>
      <c r="E22329" s="673">
        <v>8981.65</v>
      </c>
      <c r="F22329" s="394"/>
    </row>
    <row r="22330" spans="1:6" ht="24.75">
      <c r="A22330" s="514">
        <v>99287</v>
      </c>
      <c r="B22330" s="275" t="s">
        <v>0</v>
      </c>
      <c r="C22330" s="1329" t="s">
        <v>26033</v>
      </c>
      <c r="D22330" s="514" t="s">
        <v>28</v>
      </c>
      <c r="E22330" s="673">
        <v>10338.93</v>
      </c>
      <c r="F22330" s="394"/>
    </row>
    <row r="22331" spans="1:6" ht="24.75">
      <c r="A22331" s="514">
        <v>99298</v>
      </c>
      <c r="B22331" s="275" t="s">
        <v>0</v>
      </c>
      <c r="C22331" s="1329" t="s">
        <v>26034</v>
      </c>
      <c r="D22331" s="514" t="s">
        <v>28</v>
      </c>
      <c r="E22331" s="673">
        <v>11696.16</v>
      </c>
      <c r="F22331" s="394"/>
    </row>
    <row r="22332" spans="1:6" ht="24.75">
      <c r="A22332" s="514">
        <v>99300</v>
      </c>
      <c r="B22332" s="275" t="s">
        <v>0</v>
      </c>
      <c r="C22332" s="1329" t="s">
        <v>26035</v>
      </c>
      <c r="D22332" s="514" t="s">
        <v>28</v>
      </c>
      <c r="E22332" s="673">
        <v>13053.4</v>
      </c>
      <c r="F22332" s="394"/>
    </row>
    <row r="22333" spans="1:6" ht="24.75">
      <c r="A22333" s="514">
        <v>99301</v>
      </c>
      <c r="B22333" s="275" t="s">
        <v>0</v>
      </c>
      <c r="C22333" s="1329" t="s">
        <v>26036</v>
      </c>
      <c r="D22333" s="514" t="s">
        <v>28</v>
      </c>
      <c r="E22333" s="673">
        <v>6479.1</v>
      </c>
      <c r="F22333" s="394"/>
    </row>
    <row r="22334" spans="1:6" ht="24.75">
      <c r="A22334" s="514">
        <v>99312</v>
      </c>
      <c r="B22334" s="275" t="s">
        <v>0</v>
      </c>
      <c r="C22334" s="1329" t="s">
        <v>26037</v>
      </c>
      <c r="D22334" s="514" t="s">
        <v>28</v>
      </c>
      <c r="E22334" s="673">
        <v>7596.73</v>
      </c>
      <c r="F22334" s="394"/>
    </row>
    <row r="22335" spans="1:6" ht="24.75">
      <c r="A22335" s="514">
        <v>99320</v>
      </c>
      <c r="B22335" s="275" t="s">
        <v>0</v>
      </c>
      <c r="C22335" s="1329" t="s">
        <v>26038</v>
      </c>
      <c r="D22335" s="514" t="s">
        <v>28</v>
      </c>
      <c r="E22335" s="673">
        <v>8769.11</v>
      </c>
      <c r="F22335" s="394"/>
    </row>
    <row r="22336" spans="1:6" ht="24.75">
      <c r="A22336" s="514">
        <v>99322</v>
      </c>
      <c r="B22336" s="275" t="s">
        <v>0</v>
      </c>
      <c r="C22336" s="1329" t="s">
        <v>26039</v>
      </c>
      <c r="D22336" s="514" t="s">
        <v>28</v>
      </c>
      <c r="E22336" s="673">
        <v>9893.69</v>
      </c>
      <c r="F22336" s="394"/>
    </row>
    <row r="22337" spans="1:6" ht="24.75">
      <c r="A22337" s="514">
        <v>99324</v>
      </c>
      <c r="B22337" s="275" t="s">
        <v>0</v>
      </c>
      <c r="C22337" s="1329" t="s">
        <v>26040</v>
      </c>
      <c r="D22337" s="514" t="s">
        <v>28</v>
      </c>
      <c r="E22337" s="673">
        <v>11018.29</v>
      </c>
      <c r="F22337" s="394"/>
    </row>
    <row r="22338" spans="1:6" ht="24.75">
      <c r="A22338" s="514">
        <v>99310</v>
      </c>
      <c r="B22338" s="275" t="s">
        <v>0</v>
      </c>
      <c r="C22338" s="1329" t="s">
        <v>26041</v>
      </c>
      <c r="D22338" s="514" t="s">
        <v>28</v>
      </c>
      <c r="E22338" s="673">
        <v>15321.1</v>
      </c>
      <c r="F22338" s="394"/>
    </row>
    <row r="22339" spans="1:6" ht="24.75">
      <c r="A22339" s="514">
        <v>99313</v>
      </c>
      <c r="B22339" s="275" t="s">
        <v>0</v>
      </c>
      <c r="C22339" s="1329" t="s">
        <v>26042</v>
      </c>
      <c r="D22339" s="514" t="s">
        <v>28</v>
      </c>
      <c r="E22339" s="673">
        <v>17085.330000000002</v>
      </c>
      <c r="F22339" s="394"/>
    </row>
    <row r="22340" spans="1:6" ht="24.75">
      <c r="A22340" s="514">
        <v>99303</v>
      </c>
      <c r="B22340" s="275" t="s">
        <v>0</v>
      </c>
      <c r="C22340" s="1329" t="s">
        <v>26043</v>
      </c>
      <c r="D22340" s="514" t="s">
        <v>28</v>
      </c>
      <c r="E22340" s="673">
        <v>11947.79</v>
      </c>
      <c r="F22340" s="394"/>
    </row>
    <row r="22341" spans="1:6" ht="24.75">
      <c r="A22341" s="514">
        <v>99305</v>
      </c>
      <c r="B22341" s="275" t="s">
        <v>0</v>
      </c>
      <c r="C22341" s="1329" t="s">
        <v>26044</v>
      </c>
      <c r="D22341" s="514" t="s">
        <v>28</v>
      </c>
      <c r="E22341" s="673">
        <v>13508.56</v>
      </c>
      <c r="F22341" s="394"/>
    </row>
    <row r="22342" spans="1:6" ht="24.75">
      <c r="A22342" s="514">
        <v>99308</v>
      </c>
      <c r="B22342" s="275" t="s">
        <v>0</v>
      </c>
      <c r="C22342" s="1329" t="s">
        <v>26045</v>
      </c>
      <c r="D22342" s="514" t="s">
        <v>28</v>
      </c>
      <c r="E22342" s="673">
        <v>15069.43</v>
      </c>
      <c r="F22342" s="394"/>
    </row>
    <row r="22343" spans="1:6" ht="24.75">
      <c r="A22343" s="514">
        <v>99315</v>
      </c>
      <c r="B22343" s="275" t="s">
        <v>0</v>
      </c>
      <c r="C22343" s="1329" t="s">
        <v>26046</v>
      </c>
      <c r="D22343" s="514" t="s">
        <v>28</v>
      </c>
      <c r="E22343" s="673">
        <v>19101.349999999999</v>
      </c>
      <c r="F22343" s="394"/>
    </row>
    <row r="22344" spans="1:6" ht="24.75">
      <c r="A22344" s="514">
        <v>98008</v>
      </c>
      <c r="B22344" s="275" t="s">
        <v>0</v>
      </c>
      <c r="C22344" s="1329" t="s">
        <v>26047</v>
      </c>
      <c r="D22344" s="514" t="s">
        <v>28</v>
      </c>
      <c r="E22344" s="673">
        <v>4478.63</v>
      </c>
      <c r="F22344" s="394"/>
    </row>
    <row r="22345" spans="1:6" ht="24.75">
      <c r="A22345" s="514">
        <v>98010</v>
      </c>
      <c r="B22345" s="275" t="s">
        <v>0</v>
      </c>
      <c r="C22345" s="1329" t="s">
        <v>26048</v>
      </c>
      <c r="D22345" s="514" t="s">
        <v>28</v>
      </c>
      <c r="E22345" s="673">
        <v>5461.63</v>
      </c>
      <c r="F22345" s="394"/>
    </row>
    <row r="22346" spans="1:6" ht="24.75">
      <c r="A22346" s="514">
        <v>98012</v>
      </c>
      <c r="B22346" s="275" t="s">
        <v>0</v>
      </c>
      <c r="C22346" s="1329" t="s">
        <v>26049</v>
      </c>
      <c r="D22346" s="514" t="s">
        <v>28</v>
      </c>
      <c r="E22346" s="673">
        <v>6419.93</v>
      </c>
      <c r="F22346" s="394"/>
    </row>
    <row r="22347" spans="1:6" ht="24.75">
      <c r="A22347" s="514">
        <v>98014</v>
      </c>
      <c r="B22347" s="275" t="s">
        <v>0</v>
      </c>
      <c r="C22347" s="1329" t="s">
        <v>26050</v>
      </c>
      <c r="D22347" s="514" t="s">
        <v>28</v>
      </c>
      <c r="E22347" s="673">
        <v>7378.11</v>
      </c>
      <c r="F22347" s="394"/>
    </row>
    <row r="22348" spans="1:6" ht="24.75">
      <c r="A22348" s="514">
        <v>98016</v>
      </c>
      <c r="B22348" s="275" t="s">
        <v>0</v>
      </c>
      <c r="C22348" s="1329" t="s">
        <v>26051</v>
      </c>
      <c r="D22348" s="514" t="s">
        <v>28</v>
      </c>
      <c r="E22348" s="673">
        <v>8336.5</v>
      </c>
      <c r="F22348" s="394"/>
    </row>
    <row r="22349" spans="1:6" ht="24.75">
      <c r="A22349" s="514">
        <v>98018</v>
      </c>
      <c r="B22349" s="275" t="s">
        <v>0</v>
      </c>
      <c r="C22349" s="1329" t="s">
        <v>26052</v>
      </c>
      <c r="D22349" s="514" t="s">
        <v>28</v>
      </c>
      <c r="E22349" s="673">
        <v>9294.75</v>
      </c>
      <c r="F22349" s="394"/>
    </row>
    <row r="22350" spans="1:6" ht="24.75">
      <c r="A22350" s="514">
        <v>97994</v>
      </c>
      <c r="B22350" s="275" t="s">
        <v>0</v>
      </c>
      <c r="C22350" s="1329" t="s">
        <v>26053</v>
      </c>
      <c r="D22350" s="514" t="s">
        <v>28</v>
      </c>
      <c r="E22350" s="673">
        <v>2856.95</v>
      </c>
      <c r="F22350" s="394"/>
    </row>
    <row r="22351" spans="1:6" ht="24.75">
      <c r="A22351" s="514">
        <v>97996</v>
      </c>
      <c r="B22351" s="275" t="s">
        <v>0</v>
      </c>
      <c r="C22351" s="1329" t="s">
        <v>26054</v>
      </c>
      <c r="D22351" s="514" t="s">
        <v>28</v>
      </c>
      <c r="E22351" s="673">
        <v>3616.11</v>
      </c>
      <c r="F22351" s="394"/>
    </row>
    <row r="22352" spans="1:6" ht="24.75">
      <c r="A22352" s="514">
        <v>98407</v>
      </c>
      <c r="B22352" s="275" t="s">
        <v>0</v>
      </c>
      <c r="C22352" s="1329" t="s">
        <v>26055</v>
      </c>
      <c r="D22352" s="514" t="s">
        <v>28</v>
      </c>
      <c r="E22352" s="673">
        <v>4375.22</v>
      </c>
      <c r="F22352" s="394"/>
    </row>
    <row r="22353" spans="1:6" ht="24.75">
      <c r="A22353" s="514">
        <v>98408</v>
      </c>
      <c r="B22353" s="275" t="s">
        <v>0</v>
      </c>
      <c r="C22353" s="1329" t="s">
        <v>26056</v>
      </c>
      <c r="D22353" s="514" t="s">
        <v>28</v>
      </c>
      <c r="E22353" s="673">
        <v>5134.41</v>
      </c>
      <c r="F22353" s="394"/>
    </row>
    <row r="22354" spans="1:6" ht="24.75">
      <c r="A22354" s="514">
        <v>98002</v>
      </c>
      <c r="B22354" s="275" t="s">
        <v>0</v>
      </c>
      <c r="C22354" s="1329" t="s">
        <v>26057</v>
      </c>
      <c r="D22354" s="514" t="s">
        <v>28</v>
      </c>
      <c r="E22354" s="673">
        <v>5924.72</v>
      </c>
      <c r="F22354" s="394"/>
    </row>
    <row r="22355" spans="1:6" ht="24.75">
      <c r="A22355" s="514">
        <v>98406</v>
      </c>
      <c r="B22355" s="275" t="s">
        <v>0</v>
      </c>
      <c r="C22355" s="1329" t="s">
        <v>26058</v>
      </c>
      <c r="D22355" s="514" t="s">
        <v>28</v>
      </c>
      <c r="E22355" s="673">
        <v>6687.74</v>
      </c>
      <c r="F22355" s="394"/>
    </row>
    <row r="22356" spans="1:6" ht="24.75">
      <c r="A22356" s="514">
        <v>98006</v>
      </c>
      <c r="B22356" s="275" t="s">
        <v>0</v>
      </c>
      <c r="C22356" s="1329" t="s">
        <v>26059</v>
      </c>
      <c r="D22356" s="514" t="s">
        <v>28</v>
      </c>
      <c r="E22356" s="673">
        <v>7450.87</v>
      </c>
      <c r="F22356" s="394"/>
    </row>
    <row r="22357" spans="1:6" ht="24.75">
      <c r="A22357" s="514">
        <v>98030</v>
      </c>
      <c r="B22357" s="275" t="s">
        <v>0</v>
      </c>
      <c r="C22357" s="1329" t="s">
        <v>26060</v>
      </c>
      <c r="D22357" s="514" t="s">
        <v>28</v>
      </c>
      <c r="E22357" s="673">
        <v>9164.35</v>
      </c>
      <c r="F22357" s="394"/>
    </row>
    <row r="22358" spans="1:6" ht="24.75">
      <c r="A22358" s="514">
        <v>98032</v>
      </c>
      <c r="B22358" s="275" t="s">
        <v>0</v>
      </c>
      <c r="C22358" s="1329" t="s">
        <v>26061</v>
      </c>
      <c r="D22358" s="514" t="s">
        <v>28</v>
      </c>
      <c r="E22358" s="673">
        <v>10549.98</v>
      </c>
      <c r="F22358" s="394"/>
    </row>
    <row r="22359" spans="1:6" ht="24.75">
      <c r="A22359" s="514">
        <v>98034</v>
      </c>
      <c r="B22359" s="275" t="s">
        <v>0</v>
      </c>
      <c r="C22359" s="1329" t="s">
        <v>26062</v>
      </c>
      <c r="D22359" s="514" t="s">
        <v>28</v>
      </c>
      <c r="E22359" s="673">
        <v>11935.57</v>
      </c>
      <c r="F22359" s="394"/>
    </row>
    <row r="22360" spans="1:6" ht="24.75">
      <c r="A22360" s="514">
        <v>98036</v>
      </c>
      <c r="B22360" s="275" t="s">
        <v>0</v>
      </c>
      <c r="C22360" s="1329" t="s">
        <v>26063</v>
      </c>
      <c r="D22360" s="514" t="s">
        <v>28</v>
      </c>
      <c r="E22360" s="673">
        <v>13321.16</v>
      </c>
      <c r="F22360" s="394"/>
    </row>
    <row r="22361" spans="1:6" ht="24.75">
      <c r="A22361" s="514">
        <v>98020</v>
      </c>
      <c r="B22361" s="275" t="s">
        <v>0</v>
      </c>
      <c r="C22361" s="1329" t="s">
        <v>26064</v>
      </c>
      <c r="D22361" s="514" t="s">
        <v>28</v>
      </c>
      <c r="E22361" s="673">
        <v>6610.19</v>
      </c>
      <c r="F22361" s="394"/>
    </row>
    <row r="22362" spans="1:6" ht="24.75">
      <c r="A22362" s="514">
        <v>98022</v>
      </c>
      <c r="B22362" s="275" t="s">
        <v>0</v>
      </c>
      <c r="C22362" s="1329" t="s">
        <v>26065</v>
      </c>
      <c r="D22362" s="514" t="s">
        <v>28</v>
      </c>
      <c r="E22362" s="673">
        <v>7750.67</v>
      </c>
      <c r="F22362" s="394"/>
    </row>
    <row r="22363" spans="1:6" ht="24.75">
      <c r="A22363" s="514">
        <v>98024</v>
      </c>
      <c r="B22363" s="275" t="s">
        <v>0</v>
      </c>
      <c r="C22363" s="1329" t="s">
        <v>26066</v>
      </c>
      <c r="D22363" s="514" t="s">
        <v>28</v>
      </c>
      <c r="E22363" s="673">
        <v>8945.92</v>
      </c>
      <c r="F22363" s="394"/>
    </row>
    <row r="22364" spans="1:6" ht="24.75">
      <c r="A22364" s="514">
        <v>98026</v>
      </c>
      <c r="B22364" s="275" t="s">
        <v>0</v>
      </c>
      <c r="C22364" s="1329" t="s">
        <v>26067</v>
      </c>
      <c r="D22364" s="514" t="s">
        <v>28</v>
      </c>
      <c r="E22364" s="673">
        <v>10093.35</v>
      </c>
      <c r="F22364" s="394"/>
    </row>
    <row r="22365" spans="1:6" ht="24.75">
      <c r="A22365" s="514">
        <v>98028</v>
      </c>
      <c r="B22365" s="275" t="s">
        <v>0</v>
      </c>
      <c r="C22365" s="1329" t="s">
        <v>26068</v>
      </c>
      <c r="D22365" s="514" t="s">
        <v>28</v>
      </c>
      <c r="E22365" s="673">
        <v>11240.82</v>
      </c>
      <c r="F22365" s="394"/>
    </row>
    <row r="22366" spans="1:6" ht="24.75">
      <c r="A22366" s="514">
        <v>98044</v>
      </c>
      <c r="B22366" s="275" t="s">
        <v>0</v>
      </c>
      <c r="C22366" s="1329" t="s">
        <v>26069</v>
      </c>
      <c r="D22366" s="514" t="s">
        <v>28</v>
      </c>
      <c r="E22366" s="673">
        <v>15636.35</v>
      </c>
      <c r="F22366" s="394"/>
    </row>
    <row r="22367" spans="1:6" ht="24.75">
      <c r="A22367" s="514">
        <v>98046</v>
      </c>
      <c r="B22367" s="275" t="s">
        <v>0</v>
      </c>
      <c r="C22367" s="1329" t="s">
        <v>26070</v>
      </c>
      <c r="D22367" s="514" t="s">
        <v>28</v>
      </c>
      <c r="E22367" s="673">
        <v>17437.189999999999</v>
      </c>
      <c r="F22367" s="394"/>
    </row>
    <row r="22368" spans="1:6" ht="24.75">
      <c r="A22368" s="514">
        <v>98038</v>
      </c>
      <c r="B22368" s="275" t="s">
        <v>0</v>
      </c>
      <c r="C22368" s="1329" t="s">
        <v>26071</v>
      </c>
      <c r="D22368" s="514" t="s">
        <v>28</v>
      </c>
      <c r="E22368" s="673">
        <v>12192.62</v>
      </c>
      <c r="F22368" s="394"/>
    </row>
    <row r="22369" spans="1:6" ht="24.75">
      <c r="A22369" s="514">
        <v>98040</v>
      </c>
      <c r="B22369" s="275" t="s">
        <v>0</v>
      </c>
      <c r="C22369" s="1329" t="s">
        <v>26072</v>
      </c>
      <c r="D22369" s="514" t="s">
        <v>28</v>
      </c>
      <c r="E22369" s="673">
        <v>13785.88</v>
      </c>
      <c r="F22369" s="394"/>
    </row>
    <row r="22370" spans="1:6" ht="24.75">
      <c r="A22370" s="514">
        <v>98042</v>
      </c>
      <c r="B22370" s="275" t="s">
        <v>0</v>
      </c>
      <c r="C22370" s="1329" t="s">
        <v>26073</v>
      </c>
      <c r="D22370" s="514" t="s">
        <v>28</v>
      </c>
      <c r="E22370" s="673">
        <v>15379.25</v>
      </c>
      <c r="F22370" s="394"/>
    </row>
    <row r="22371" spans="1:6" ht="24.75">
      <c r="A22371" s="514">
        <v>98048</v>
      </c>
      <c r="B22371" s="275" t="s">
        <v>0</v>
      </c>
      <c r="C22371" s="1329" t="s">
        <v>26074</v>
      </c>
      <c r="D22371" s="514" t="s">
        <v>28</v>
      </c>
      <c r="E22371" s="673">
        <v>19495.25</v>
      </c>
      <c r="F22371" s="394"/>
    </row>
    <row r="22372" spans="1:6">
      <c r="A22372" s="514">
        <v>97955</v>
      </c>
      <c r="B22372" s="275" t="s">
        <v>0</v>
      </c>
      <c r="C22372" s="1329" t="s">
        <v>1118</v>
      </c>
      <c r="D22372" s="514" t="s">
        <v>28</v>
      </c>
      <c r="E22372" s="673">
        <v>3242.84</v>
      </c>
      <c r="F22372" s="394"/>
    </row>
    <row r="22373" spans="1:6">
      <c r="A22373" s="514">
        <v>97948</v>
      </c>
      <c r="B22373" s="275" t="s">
        <v>0</v>
      </c>
      <c r="C22373" s="1329" t="s">
        <v>1113</v>
      </c>
      <c r="D22373" s="514" t="s">
        <v>28</v>
      </c>
      <c r="E22373" s="673">
        <v>3468.62</v>
      </c>
      <c r="F22373" s="394"/>
    </row>
    <row r="22374" spans="1:6">
      <c r="A22374" s="514">
        <v>97934</v>
      </c>
      <c r="B22374" s="275" t="s">
        <v>0</v>
      </c>
      <c r="C22374" s="1329" t="s">
        <v>9338</v>
      </c>
      <c r="D22374" s="514" t="s">
        <v>28</v>
      </c>
      <c r="E22374" s="673">
        <v>2479.9299999999998</v>
      </c>
      <c r="F22374" s="394"/>
    </row>
    <row r="22375" spans="1:6">
      <c r="A22375" s="514">
        <v>97953</v>
      </c>
      <c r="B22375" s="275" t="s">
        <v>0</v>
      </c>
      <c r="C22375" s="1329" t="s">
        <v>1117</v>
      </c>
      <c r="D22375" s="514" t="s">
        <v>28</v>
      </c>
      <c r="E22375" s="673">
        <v>1495.65</v>
      </c>
      <c r="F22375" s="394"/>
    </row>
    <row r="22376" spans="1:6">
      <c r="A22376" s="514">
        <v>97947</v>
      </c>
      <c r="B22376" s="275" t="s">
        <v>0</v>
      </c>
      <c r="C22376" s="1329" t="s">
        <v>1112</v>
      </c>
      <c r="D22376" s="514" t="s">
        <v>28</v>
      </c>
      <c r="E22376" s="673">
        <v>1881.28</v>
      </c>
      <c r="F22376" s="394"/>
    </row>
    <row r="22377" spans="1:6">
      <c r="A22377" s="514">
        <v>97933</v>
      </c>
      <c r="B22377" s="275" t="s">
        <v>0</v>
      </c>
      <c r="C22377" s="1329" t="s">
        <v>1109</v>
      </c>
      <c r="D22377" s="514" t="s">
        <v>28</v>
      </c>
      <c r="E22377" s="673">
        <v>1118.97</v>
      </c>
      <c r="F22377" s="394"/>
    </row>
    <row r="22378" spans="1:6">
      <c r="A22378" s="514">
        <v>97961</v>
      </c>
      <c r="B22378" s="275" t="s">
        <v>0</v>
      </c>
      <c r="C22378" s="1329" t="s">
        <v>1121</v>
      </c>
      <c r="D22378" s="514" t="s">
        <v>28</v>
      </c>
      <c r="E22378" s="673">
        <v>2651.8</v>
      </c>
      <c r="F22378" s="394"/>
    </row>
    <row r="22379" spans="1:6" ht="24.75">
      <c r="A22379" s="514">
        <v>97951</v>
      </c>
      <c r="B22379" s="275" t="s">
        <v>0</v>
      </c>
      <c r="C22379" s="1329" t="s">
        <v>1115</v>
      </c>
      <c r="D22379" s="514" t="s">
        <v>28</v>
      </c>
      <c r="E22379" s="673">
        <v>3064.9</v>
      </c>
      <c r="F22379" s="394"/>
    </row>
    <row r="22380" spans="1:6" ht="24.75">
      <c r="A22380" s="514">
        <v>97973</v>
      </c>
      <c r="B22380" s="275" t="s">
        <v>0</v>
      </c>
      <c r="C22380" s="1329" t="s">
        <v>1122</v>
      </c>
      <c r="D22380" s="514" t="s">
        <v>28</v>
      </c>
      <c r="E22380" s="673">
        <v>4948.4399999999996</v>
      </c>
      <c r="F22380" s="394"/>
    </row>
    <row r="22381" spans="1:6" ht="24.75">
      <c r="A22381" s="514">
        <v>97952</v>
      </c>
      <c r="B22381" s="275" t="s">
        <v>0</v>
      </c>
      <c r="C22381" s="1329" t="s">
        <v>1116</v>
      </c>
      <c r="D22381" s="514" t="s">
        <v>28</v>
      </c>
      <c r="E22381" s="673">
        <v>5313.16</v>
      </c>
      <c r="F22381" s="394"/>
    </row>
    <row r="22382" spans="1:6">
      <c r="A22382" s="514">
        <v>97957</v>
      </c>
      <c r="B22382" s="275" t="s">
        <v>0</v>
      </c>
      <c r="C22382" s="1329" t="s">
        <v>1120</v>
      </c>
      <c r="D22382" s="514" t="s">
        <v>28</v>
      </c>
      <c r="E22382" s="673">
        <v>2954.27</v>
      </c>
      <c r="F22382" s="394"/>
    </row>
    <row r="22383" spans="1:6">
      <c r="A22383" s="514">
        <v>97950</v>
      </c>
      <c r="B22383" s="275" t="s">
        <v>0</v>
      </c>
      <c r="C22383" s="1329" t="s">
        <v>66</v>
      </c>
      <c r="D22383" s="514" t="s">
        <v>28</v>
      </c>
      <c r="E22383" s="673">
        <v>3391</v>
      </c>
      <c r="F22383" s="394"/>
    </row>
    <row r="22384" spans="1:6">
      <c r="A22384" s="514">
        <v>97936</v>
      </c>
      <c r="B22384" s="275" t="s">
        <v>0</v>
      </c>
      <c r="C22384" s="1329" t="s">
        <v>1111</v>
      </c>
      <c r="D22384" s="514" t="s">
        <v>28</v>
      </c>
      <c r="E22384" s="673">
        <v>2165.7399999999998</v>
      </c>
      <c r="F22384" s="394"/>
    </row>
    <row r="22385" spans="1:6">
      <c r="A22385" s="514">
        <v>97956</v>
      </c>
      <c r="B22385" s="275" t="s">
        <v>0</v>
      </c>
      <c r="C22385" s="1329" t="s">
        <v>1119</v>
      </c>
      <c r="D22385" s="514" t="s">
        <v>28</v>
      </c>
      <c r="E22385" s="673">
        <v>1655.91</v>
      </c>
      <c r="F22385" s="394"/>
    </row>
    <row r="22386" spans="1:6">
      <c r="A22386" s="514">
        <v>97949</v>
      </c>
      <c r="B22386" s="275" t="s">
        <v>0</v>
      </c>
      <c r="C22386" s="1329" t="s">
        <v>1114</v>
      </c>
      <c r="D22386" s="514" t="s">
        <v>28</v>
      </c>
      <c r="E22386" s="673">
        <v>1921.63</v>
      </c>
      <c r="F22386" s="394"/>
    </row>
    <row r="22387" spans="1:6">
      <c r="A22387" s="514">
        <v>97935</v>
      </c>
      <c r="B22387" s="275" t="s">
        <v>0</v>
      </c>
      <c r="C22387" s="1329" t="s">
        <v>1110</v>
      </c>
      <c r="D22387" s="514" t="s">
        <v>28</v>
      </c>
      <c r="E22387" s="673">
        <v>945.63</v>
      </c>
      <c r="F22387" s="394"/>
    </row>
    <row r="22388" spans="1:6">
      <c r="A22388" s="514">
        <v>99319</v>
      </c>
      <c r="B22388" s="275" t="s">
        <v>0</v>
      </c>
      <c r="C22388" s="1329" t="s">
        <v>1191</v>
      </c>
      <c r="D22388" s="514" t="s">
        <v>5</v>
      </c>
      <c r="E22388" s="673">
        <v>960.89</v>
      </c>
      <c r="F22388" s="394"/>
    </row>
    <row r="22389" spans="1:6">
      <c r="A22389" s="514">
        <v>99318</v>
      </c>
      <c r="B22389" s="275" t="s">
        <v>0</v>
      </c>
      <c r="C22389" s="1329" t="s">
        <v>1190</v>
      </c>
      <c r="D22389" s="514" t="s">
        <v>5</v>
      </c>
      <c r="E22389" s="673">
        <v>297.73</v>
      </c>
      <c r="F22389" s="394"/>
    </row>
    <row r="22390" spans="1:6">
      <c r="A22390" s="514">
        <v>98051</v>
      </c>
      <c r="B22390" s="275" t="s">
        <v>0</v>
      </c>
      <c r="C22390" s="1329" t="s">
        <v>1156</v>
      </c>
      <c r="D22390" s="514" t="s">
        <v>5</v>
      </c>
      <c r="E22390" s="673">
        <v>1017.14</v>
      </c>
      <c r="F22390" s="394"/>
    </row>
    <row r="22391" spans="1:6">
      <c r="A22391" s="514">
        <v>98050</v>
      </c>
      <c r="B22391" s="275" t="s">
        <v>0</v>
      </c>
      <c r="C22391" s="1329" t="s">
        <v>1155</v>
      </c>
      <c r="D22391" s="514" t="s">
        <v>5</v>
      </c>
      <c r="E22391" s="673">
        <v>298.58999999999997</v>
      </c>
      <c r="F22391" s="394"/>
    </row>
    <row r="22392" spans="1:6" ht="24.75">
      <c r="A22392" s="514">
        <v>99272</v>
      </c>
      <c r="B22392" s="275" t="s">
        <v>0</v>
      </c>
      <c r="C22392" s="1329" t="s">
        <v>26075</v>
      </c>
      <c r="D22392" s="514" t="s">
        <v>28</v>
      </c>
      <c r="E22392" s="673">
        <v>1167.75</v>
      </c>
      <c r="F22392" s="394"/>
    </row>
    <row r="22393" spans="1:6" ht="24.75">
      <c r="A22393" s="514">
        <v>99273</v>
      </c>
      <c r="B22393" s="275" t="s">
        <v>0</v>
      </c>
      <c r="C22393" s="1329" t="s">
        <v>26076</v>
      </c>
      <c r="D22393" s="514" t="s">
        <v>28</v>
      </c>
      <c r="E22393" s="673">
        <v>1652.42</v>
      </c>
      <c r="F22393" s="394"/>
    </row>
    <row r="22394" spans="1:6" ht="24.75">
      <c r="A22394" s="514">
        <v>99268</v>
      </c>
      <c r="B22394" s="275" t="s">
        <v>0</v>
      </c>
      <c r="C22394" s="1329" t="s">
        <v>26077</v>
      </c>
      <c r="D22394" s="514" t="s">
        <v>28</v>
      </c>
      <c r="E22394" s="673">
        <v>506.55</v>
      </c>
      <c r="F22394" s="394"/>
    </row>
    <row r="22395" spans="1:6" ht="24.75">
      <c r="A22395" s="514">
        <v>99270</v>
      </c>
      <c r="B22395" s="275" t="s">
        <v>0</v>
      </c>
      <c r="C22395" s="1329" t="s">
        <v>26078</v>
      </c>
      <c r="D22395" s="514" t="s">
        <v>28</v>
      </c>
      <c r="E22395" s="673">
        <v>659.35</v>
      </c>
      <c r="F22395" s="394"/>
    </row>
    <row r="22396" spans="1:6" ht="24.75">
      <c r="A22396" s="514">
        <v>97976</v>
      </c>
      <c r="B22396" s="275" t="s">
        <v>0</v>
      </c>
      <c r="C22396" s="1329" t="s">
        <v>26079</v>
      </c>
      <c r="D22396" s="514" t="s">
        <v>28</v>
      </c>
      <c r="E22396" s="673">
        <v>1208.07</v>
      </c>
      <c r="F22396" s="394"/>
    </row>
    <row r="22397" spans="1:6" ht="24.75">
      <c r="A22397" s="514">
        <v>97977</v>
      </c>
      <c r="B22397" s="275" t="s">
        <v>0</v>
      </c>
      <c r="C22397" s="1329" t="s">
        <v>26080</v>
      </c>
      <c r="D22397" s="514" t="s">
        <v>28</v>
      </c>
      <c r="E22397" s="673">
        <v>1723.89</v>
      </c>
      <c r="F22397" s="394"/>
    </row>
    <row r="22398" spans="1:6" ht="24.75">
      <c r="A22398" s="514">
        <v>97974</v>
      </c>
      <c r="B22398" s="275" t="s">
        <v>0</v>
      </c>
      <c r="C22398" s="1329" t="s">
        <v>26081</v>
      </c>
      <c r="D22398" s="514" t="s">
        <v>28</v>
      </c>
      <c r="E22398" s="673">
        <v>510.56</v>
      </c>
      <c r="F22398" s="394"/>
    </row>
    <row r="22399" spans="1:6" ht="24.75">
      <c r="A22399" s="514">
        <v>97975</v>
      </c>
      <c r="B22399" s="275" t="s">
        <v>0</v>
      </c>
      <c r="C22399" s="1329" t="s">
        <v>26082</v>
      </c>
      <c r="D22399" s="514" t="s">
        <v>28</v>
      </c>
      <c r="E22399" s="673">
        <v>664.04</v>
      </c>
      <c r="F22399" s="394"/>
    </row>
    <row r="22400" spans="1:6">
      <c r="A22400" s="514">
        <v>101798</v>
      </c>
      <c r="B22400" s="275" t="s">
        <v>0</v>
      </c>
      <c r="C22400" s="1329" t="s">
        <v>1819</v>
      </c>
      <c r="D22400" s="514" t="s">
        <v>28</v>
      </c>
      <c r="E22400" s="673">
        <v>289.11</v>
      </c>
      <c r="F22400" s="394"/>
    </row>
    <row r="22401" spans="1:6">
      <c r="A22401" s="514">
        <v>101799</v>
      </c>
      <c r="B22401" s="275" t="s">
        <v>0</v>
      </c>
      <c r="C22401" s="1329" t="s">
        <v>1820</v>
      </c>
      <c r="D22401" s="514" t="s">
        <v>28</v>
      </c>
      <c r="E22401" s="673">
        <v>687.15</v>
      </c>
      <c r="F22401" s="394"/>
    </row>
    <row r="22402" spans="1:6">
      <c r="A22402" s="514">
        <v>102487</v>
      </c>
      <c r="B22402" s="275" t="s">
        <v>0</v>
      </c>
      <c r="C22402" s="1329" t="s">
        <v>1713</v>
      </c>
      <c r="D22402" s="514" t="s">
        <v>34</v>
      </c>
      <c r="E22402" s="673">
        <v>664.22</v>
      </c>
      <c r="F22402" s="394"/>
    </row>
    <row r="22403" spans="1:6">
      <c r="A22403" s="514">
        <v>102486</v>
      </c>
      <c r="B22403" s="275" t="s">
        <v>0</v>
      </c>
      <c r="C22403" s="1329" t="s">
        <v>1712</v>
      </c>
      <c r="D22403" s="514" t="s">
        <v>34</v>
      </c>
      <c r="E22403" s="673">
        <v>742.35</v>
      </c>
      <c r="F22403" s="394"/>
    </row>
    <row r="22404" spans="1:6">
      <c r="A22404" s="514">
        <v>102474</v>
      </c>
      <c r="B22404" s="275" t="s">
        <v>0</v>
      </c>
      <c r="C22404" s="1329" t="s">
        <v>1700</v>
      </c>
      <c r="D22404" s="514" t="s">
        <v>34</v>
      </c>
      <c r="E22404" s="673">
        <v>689.63</v>
      </c>
      <c r="F22404" s="394"/>
    </row>
    <row r="22405" spans="1:6">
      <c r="A22405" s="514">
        <v>102480</v>
      </c>
      <c r="B22405" s="275" t="s">
        <v>0</v>
      </c>
      <c r="C22405" s="1329" t="s">
        <v>1706</v>
      </c>
      <c r="D22405" s="514" t="s">
        <v>34</v>
      </c>
      <c r="E22405" s="673">
        <v>683.14</v>
      </c>
      <c r="F22405" s="394"/>
    </row>
    <row r="22406" spans="1:6">
      <c r="A22406" s="514">
        <v>94975</v>
      </c>
      <c r="B22406" s="275" t="s">
        <v>0</v>
      </c>
      <c r="C22406" s="1329" t="s">
        <v>1698</v>
      </c>
      <c r="D22406" s="514" t="s">
        <v>34</v>
      </c>
      <c r="E22406" s="673">
        <v>561.54</v>
      </c>
      <c r="F22406" s="394"/>
    </row>
    <row r="22407" spans="1:6">
      <c r="A22407" s="514">
        <v>94963</v>
      </c>
      <c r="B22407" s="275" t="s">
        <v>0</v>
      </c>
      <c r="C22407" s="1329" t="s">
        <v>1688</v>
      </c>
      <c r="D22407" s="514" t="s">
        <v>34</v>
      </c>
      <c r="E22407" s="673">
        <v>510.31</v>
      </c>
      <c r="F22407" s="394"/>
    </row>
    <row r="22408" spans="1:6">
      <c r="A22408" s="514">
        <v>94969</v>
      </c>
      <c r="B22408" s="275" t="s">
        <v>0</v>
      </c>
      <c r="C22408" s="1329" t="s">
        <v>1693</v>
      </c>
      <c r="D22408" s="514" t="s">
        <v>34</v>
      </c>
      <c r="E22408" s="673">
        <v>503.2</v>
      </c>
      <c r="F22408" s="394"/>
    </row>
    <row r="22409" spans="1:6">
      <c r="A22409" s="514">
        <v>102475</v>
      </c>
      <c r="B22409" s="275" t="s">
        <v>0</v>
      </c>
      <c r="C22409" s="1329" t="s">
        <v>1701</v>
      </c>
      <c r="D22409" s="514" t="s">
        <v>34</v>
      </c>
      <c r="E22409" s="673">
        <v>733.99</v>
      </c>
      <c r="F22409" s="394"/>
    </row>
    <row r="22410" spans="1:6">
      <c r="A22410" s="514">
        <v>102481</v>
      </c>
      <c r="B22410" s="275" t="s">
        <v>0</v>
      </c>
      <c r="C22410" s="1329" t="s">
        <v>1707</v>
      </c>
      <c r="D22410" s="514" t="s">
        <v>34</v>
      </c>
      <c r="E22410" s="673">
        <v>720.19</v>
      </c>
      <c r="F22410" s="394"/>
    </row>
    <row r="22411" spans="1:6">
      <c r="A22411" s="514">
        <v>94964</v>
      </c>
      <c r="B22411" s="275" t="s">
        <v>0</v>
      </c>
      <c r="C22411" s="1329" t="s">
        <v>68</v>
      </c>
      <c r="D22411" s="514" t="s">
        <v>34</v>
      </c>
      <c r="E22411" s="673">
        <v>549.9</v>
      </c>
      <c r="F22411" s="394"/>
    </row>
    <row r="22412" spans="1:6">
      <c r="A22412" s="514">
        <v>94970</v>
      </c>
      <c r="B22412" s="275" t="s">
        <v>0</v>
      </c>
      <c r="C22412" s="1329" t="s">
        <v>69</v>
      </c>
      <c r="D22412" s="514" t="s">
        <v>34</v>
      </c>
      <c r="E22412" s="673">
        <v>535.4</v>
      </c>
      <c r="F22412" s="394"/>
    </row>
    <row r="22413" spans="1:6">
      <c r="A22413" s="514">
        <v>102476</v>
      </c>
      <c r="B22413" s="275" t="s">
        <v>0</v>
      </c>
      <c r="C22413" s="1329" t="s">
        <v>1702</v>
      </c>
      <c r="D22413" s="514" t="s">
        <v>34</v>
      </c>
      <c r="E22413" s="673">
        <v>749.21</v>
      </c>
      <c r="F22413" s="394"/>
    </row>
    <row r="22414" spans="1:6">
      <c r="A22414" s="514">
        <v>102482</v>
      </c>
      <c r="B22414" s="275" t="s">
        <v>0</v>
      </c>
      <c r="C22414" s="1329" t="s">
        <v>1708</v>
      </c>
      <c r="D22414" s="514" t="s">
        <v>34</v>
      </c>
      <c r="E22414" s="673">
        <v>746.69</v>
      </c>
      <c r="F22414" s="394"/>
    </row>
    <row r="22415" spans="1:6">
      <c r="A22415" s="514">
        <v>94965</v>
      </c>
      <c r="B22415" s="275" t="s">
        <v>0</v>
      </c>
      <c r="C22415" s="1329" t="s">
        <v>1689</v>
      </c>
      <c r="D22415" s="514" t="s">
        <v>34</v>
      </c>
      <c r="E22415" s="673">
        <v>566.20000000000005</v>
      </c>
      <c r="F22415" s="394"/>
    </row>
    <row r="22416" spans="1:6">
      <c r="A22416" s="514">
        <v>94971</v>
      </c>
      <c r="B22416" s="275" t="s">
        <v>0</v>
      </c>
      <c r="C22416" s="1329" t="s">
        <v>1694</v>
      </c>
      <c r="D22416" s="514" t="s">
        <v>34</v>
      </c>
      <c r="E22416" s="673">
        <v>558.94000000000005</v>
      </c>
      <c r="F22416" s="394"/>
    </row>
    <row r="22417" spans="1:6">
      <c r="A22417" s="514">
        <v>102477</v>
      </c>
      <c r="B22417" s="275" t="s">
        <v>0</v>
      </c>
      <c r="C22417" s="1329" t="s">
        <v>1703</v>
      </c>
      <c r="D22417" s="514" t="s">
        <v>34</v>
      </c>
      <c r="E22417" s="673">
        <v>785.16</v>
      </c>
      <c r="F22417" s="394"/>
    </row>
    <row r="22418" spans="1:6">
      <c r="A22418" s="514">
        <v>102483</v>
      </c>
      <c r="B22418" s="275" t="s">
        <v>0</v>
      </c>
      <c r="C22418" s="1329" t="s">
        <v>1709</v>
      </c>
      <c r="D22418" s="514" t="s">
        <v>34</v>
      </c>
      <c r="E22418" s="673">
        <v>777.79</v>
      </c>
      <c r="F22418" s="394"/>
    </row>
    <row r="22419" spans="1:6">
      <c r="A22419" s="514">
        <v>94966</v>
      </c>
      <c r="B22419" s="275" t="s">
        <v>0</v>
      </c>
      <c r="C22419" s="1329" t="s">
        <v>1690</v>
      </c>
      <c r="D22419" s="514" t="s">
        <v>34</v>
      </c>
      <c r="E22419" s="673">
        <v>582.29999999999995</v>
      </c>
      <c r="F22419" s="394"/>
    </row>
    <row r="22420" spans="1:6">
      <c r="A22420" s="514">
        <v>94972</v>
      </c>
      <c r="B22420" s="275" t="s">
        <v>0</v>
      </c>
      <c r="C22420" s="1329" t="s">
        <v>1695</v>
      </c>
      <c r="D22420" s="514" t="s">
        <v>34</v>
      </c>
      <c r="E22420" s="673">
        <v>575.04</v>
      </c>
      <c r="F22420" s="394"/>
    </row>
    <row r="22421" spans="1:6">
      <c r="A22421" s="514">
        <v>102478</v>
      </c>
      <c r="B22421" s="275" t="s">
        <v>0</v>
      </c>
      <c r="C22421" s="1329" t="s">
        <v>1704</v>
      </c>
      <c r="D22421" s="514" t="s">
        <v>34</v>
      </c>
      <c r="E22421" s="673">
        <v>832.15</v>
      </c>
      <c r="F22421" s="394"/>
    </row>
    <row r="22422" spans="1:6">
      <c r="A22422" s="514">
        <v>102484</v>
      </c>
      <c r="B22422" s="275" t="s">
        <v>0</v>
      </c>
      <c r="C22422" s="1329" t="s">
        <v>1710</v>
      </c>
      <c r="D22422" s="514" t="s">
        <v>34</v>
      </c>
      <c r="E22422" s="673">
        <v>831.62</v>
      </c>
      <c r="F22422" s="394"/>
    </row>
    <row r="22423" spans="1:6">
      <c r="A22423" s="514">
        <v>94967</v>
      </c>
      <c r="B22423" s="275" t="s">
        <v>0</v>
      </c>
      <c r="C22423" s="1329" t="s">
        <v>1691</v>
      </c>
      <c r="D22423" s="514" t="s">
        <v>34</v>
      </c>
      <c r="E22423" s="673">
        <v>653.74</v>
      </c>
      <c r="F22423" s="394"/>
    </row>
    <row r="22424" spans="1:6">
      <c r="A22424" s="514">
        <v>94973</v>
      </c>
      <c r="B22424" s="275" t="s">
        <v>0</v>
      </c>
      <c r="C22424" s="1329" t="s">
        <v>1696</v>
      </c>
      <c r="D22424" s="514" t="s">
        <v>34</v>
      </c>
      <c r="E22424" s="673">
        <v>644.26</v>
      </c>
      <c r="F22424" s="394"/>
    </row>
    <row r="22425" spans="1:6">
      <c r="A22425" s="514">
        <v>94974</v>
      </c>
      <c r="B22425" s="275" t="s">
        <v>0</v>
      </c>
      <c r="C22425" s="1329" t="s">
        <v>1697</v>
      </c>
      <c r="D22425" s="514" t="s">
        <v>34</v>
      </c>
      <c r="E22425" s="673">
        <v>525.34</v>
      </c>
      <c r="F22425" s="394"/>
    </row>
    <row r="22426" spans="1:6">
      <c r="A22426" s="514">
        <v>94962</v>
      </c>
      <c r="B22426" s="275" t="s">
        <v>0</v>
      </c>
      <c r="C22426" s="1329" t="s">
        <v>1687</v>
      </c>
      <c r="D22426" s="514" t="s">
        <v>34</v>
      </c>
      <c r="E22426" s="673">
        <v>468.17</v>
      </c>
      <c r="F22426" s="394"/>
    </row>
    <row r="22427" spans="1:6">
      <c r="A22427" s="514">
        <v>94968</v>
      </c>
      <c r="B22427" s="275" t="s">
        <v>0</v>
      </c>
      <c r="C22427" s="1329" t="s">
        <v>1692</v>
      </c>
      <c r="D22427" s="514" t="s">
        <v>34</v>
      </c>
      <c r="E22427" s="673">
        <v>464.76</v>
      </c>
      <c r="F22427" s="394"/>
    </row>
    <row r="22428" spans="1:6">
      <c r="A22428" s="514">
        <v>102485</v>
      </c>
      <c r="B22428" s="275" t="s">
        <v>0</v>
      </c>
      <c r="C22428" s="1329" t="s">
        <v>1711</v>
      </c>
      <c r="D22428" s="514" t="s">
        <v>34</v>
      </c>
      <c r="E22428" s="673">
        <v>713.02</v>
      </c>
      <c r="F22428" s="394"/>
    </row>
    <row r="22429" spans="1:6" ht="24.75">
      <c r="A22429" s="514">
        <v>102473</v>
      </c>
      <c r="B22429" s="275" t="s">
        <v>0</v>
      </c>
      <c r="C22429" s="1329" t="s">
        <v>1699</v>
      </c>
      <c r="D22429" s="514" t="s">
        <v>34</v>
      </c>
      <c r="E22429" s="673">
        <v>651.80999999999995</v>
      </c>
      <c r="F22429" s="394"/>
    </row>
    <row r="22430" spans="1:6" ht="24.75">
      <c r="A22430" s="514">
        <v>102479</v>
      </c>
      <c r="B22430" s="275" t="s">
        <v>0</v>
      </c>
      <c r="C22430" s="1329" t="s">
        <v>1705</v>
      </c>
      <c r="D22430" s="514" t="s">
        <v>34</v>
      </c>
      <c r="E22430" s="673">
        <v>649.21</v>
      </c>
      <c r="F22430" s="394"/>
    </row>
    <row r="22431" spans="1:6" ht="24.75">
      <c r="A22431" s="514">
        <v>104835</v>
      </c>
      <c r="B22431" s="275" t="s">
        <v>0</v>
      </c>
      <c r="C22431" s="1329" t="s">
        <v>26083</v>
      </c>
      <c r="D22431" s="514" t="s">
        <v>34</v>
      </c>
      <c r="E22431" s="673">
        <v>0</v>
      </c>
      <c r="F22431" s="394"/>
    </row>
    <row r="22432" spans="1:6" ht="24.75">
      <c r="A22432" s="514">
        <v>104833</v>
      </c>
      <c r="B22432" s="275" t="s">
        <v>0</v>
      </c>
      <c r="C22432" s="1329" t="s">
        <v>26084</v>
      </c>
      <c r="D22432" s="514" t="s">
        <v>34</v>
      </c>
      <c r="E22432" s="673">
        <v>0</v>
      </c>
      <c r="F22432" s="394"/>
    </row>
    <row r="22433" spans="1:6" ht="24.75">
      <c r="A22433" s="514">
        <v>104834</v>
      </c>
      <c r="B22433" s="275" t="s">
        <v>0</v>
      </c>
      <c r="C22433" s="1329" t="s">
        <v>26085</v>
      </c>
      <c r="D22433" s="514" t="s">
        <v>34</v>
      </c>
      <c r="E22433" s="673">
        <v>0</v>
      </c>
      <c r="F22433" s="394"/>
    </row>
    <row r="22434" spans="1:6" ht="24.75">
      <c r="A22434" s="514">
        <v>104836</v>
      </c>
      <c r="B22434" s="275" t="s">
        <v>0</v>
      </c>
      <c r="C22434" s="1329" t="s">
        <v>26086</v>
      </c>
      <c r="D22434" s="514" t="s">
        <v>34</v>
      </c>
      <c r="E22434" s="673">
        <v>0</v>
      </c>
      <c r="F22434" s="394"/>
    </row>
    <row r="22435" spans="1:6" ht="24.75">
      <c r="A22435" s="514">
        <v>104837</v>
      </c>
      <c r="B22435" s="275" t="s">
        <v>0</v>
      </c>
      <c r="C22435" s="1329" t="s">
        <v>26087</v>
      </c>
      <c r="D22435" s="514" t="s">
        <v>34</v>
      </c>
      <c r="E22435" s="673">
        <v>0</v>
      </c>
      <c r="F22435" s="394"/>
    </row>
    <row r="22436" spans="1:6" ht="24.75">
      <c r="A22436" s="514">
        <v>104838</v>
      </c>
      <c r="B22436" s="275" t="s">
        <v>0</v>
      </c>
      <c r="C22436" s="1329" t="s">
        <v>26088</v>
      </c>
      <c r="D22436" s="514" t="s">
        <v>34</v>
      </c>
      <c r="E22436" s="673">
        <v>0</v>
      </c>
      <c r="F22436" s="394"/>
    </row>
    <row r="22437" spans="1:6" ht="24.75">
      <c r="A22437" s="514">
        <v>104839</v>
      </c>
      <c r="B22437" s="275" t="s">
        <v>0</v>
      </c>
      <c r="C22437" s="1329" t="s">
        <v>26089</v>
      </c>
      <c r="D22437" s="514" t="s">
        <v>34</v>
      </c>
      <c r="E22437" s="673">
        <v>0</v>
      </c>
      <c r="F22437" s="394"/>
    </row>
    <row r="22438" spans="1:6" ht="24.75">
      <c r="A22438" s="514">
        <v>104840</v>
      </c>
      <c r="B22438" s="275" t="s">
        <v>0</v>
      </c>
      <c r="C22438" s="1329" t="s">
        <v>26090</v>
      </c>
      <c r="D22438" s="514" t="s">
        <v>34</v>
      </c>
      <c r="E22438" s="673">
        <v>0</v>
      </c>
      <c r="F22438" s="394"/>
    </row>
    <row r="22439" spans="1:6" ht="24.75">
      <c r="A22439" s="514">
        <v>104830</v>
      </c>
      <c r="B22439" s="275" t="s">
        <v>0</v>
      </c>
      <c r="C22439" s="1329" t="s">
        <v>26091</v>
      </c>
      <c r="D22439" s="514" t="s">
        <v>34</v>
      </c>
      <c r="E22439" s="673">
        <v>0</v>
      </c>
      <c r="F22439" s="394"/>
    </row>
    <row r="22440" spans="1:6" ht="24.75">
      <c r="A22440" s="514">
        <v>104829</v>
      </c>
      <c r="B22440" s="275" t="s">
        <v>0</v>
      </c>
      <c r="C22440" s="1329" t="s">
        <v>26092</v>
      </c>
      <c r="D22440" s="514" t="s">
        <v>34</v>
      </c>
      <c r="E22440" s="673">
        <v>0</v>
      </c>
      <c r="F22440" s="394"/>
    </row>
    <row r="22441" spans="1:6" ht="24.75">
      <c r="A22441" s="514">
        <v>104832</v>
      </c>
      <c r="B22441" s="275" t="s">
        <v>0</v>
      </c>
      <c r="C22441" s="1329" t="s">
        <v>26093</v>
      </c>
      <c r="D22441" s="514" t="s">
        <v>34</v>
      </c>
      <c r="E22441" s="673">
        <v>0</v>
      </c>
      <c r="F22441" s="394"/>
    </row>
    <row r="22442" spans="1:6" ht="24.75">
      <c r="A22442" s="514">
        <v>104831</v>
      </c>
      <c r="B22442" s="275" t="s">
        <v>0</v>
      </c>
      <c r="C22442" s="1329" t="s">
        <v>26094</v>
      </c>
      <c r="D22442" s="514" t="s">
        <v>34</v>
      </c>
      <c r="E22442" s="673">
        <v>0</v>
      </c>
      <c r="F22442" s="394"/>
    </row>
    <row r="22443" spans="1:6">
      <c r="A22443" s="514">
        <v>103773</v>
      </c>
      <c r="B22443" s="275" t="s">
        <v>0</v>
      </c>
      <c r="C22443" s="1329" t="s">
        <v>26095</v>
      </c>
      <c r="D22443" s="514" t="s">
        <v>28</v>
      </c>
      <c r="E22443" s="673">
        <v>0</v>
      </c>
      <c r="F22443" s="394"/>
    </row>
    <row r="22444" spans="1:6">
      <c r="A22444" s="514">
        <v>103772</v>
      </c>
      <c r="B22444" s="275" t="s">
        <v>0</v>
      </c>
      <c r="C22444" s="1329" t="s">
        <v>26096</v>
      </c>
      <c r="D22444" s="514" t="s">
        <v>28</v>
      </c>
      <c r="E22444" s="673">
        <v>0</v>
      </c>
      <c r="F22444" s="394"/>
    </row>
    <row r="22445" spans="1:6">
      <c r="A22445" s="514">
        <v>103768</v>
      </c>
      <c r="B22445" s="275" t="s">
        <v>0</v>
      </c>
      <c r="C22445" s="1329" t="s">
        <v>26097</v>
      </c>
      <c r="D22445" s="514" t="s">
        <v>28</v>
      </c>
      <c r="E22445" s="673">
        <v>0</v>
      </c>
      <c r="F22445" s="394"/>
    </row>
    <row r="22446" spans="1:6" ht="24.75">
      <c r="A22446" s="514">
        <v>103767</v>
      </c>
      <c r="B22446" s="275" t="s">
        <v>0</v>
      </c>
      <c r="C22446" s="1329" t="s">
        <v>26098</v>
      </c>
      <c r="D22446" s="514" t="s">
        <v>28</v>
      </c>
      <c r="E22446" s="673">
        <v>0</v>
      </c>
      <c r="F22446" s="394"/>
    </row>
    <row r="22447" spans="1:6" ht="24.75">
      <c r="A22447" s="514">
        <v>103766</v>
      </c>
      <c r="B22447" s="275" t="s">
        <v>0</v>
      </c>
      <c r="C22447" s="1329" t="s">
        <v>26099</v>
      </c>
      <c r="D22447" s="514" t="s">
        <v>28</v>
      </c>
      <c r="E22447" s="673">
        <v>0</v>
      </c>
      <c r="F22447" s="394"/>
    </row>
    <row r="22448" spans="1:6">
      <c r="A22448" s="514">
        <v>103765</v>
      </c>
      <c r="B22448" s="275" t="s">
        <v>0</v>
      </c>
      <c r="C22448" s="1329" t="s">
        <v>26100</v>
      </c>
      <c r="D22448" s="514" t="s">
        <v>28</v>
      </c>
      <c r="E22448" s="673">
        <v>0</v>
      </c>
      <c r="F22448" s="394"/>
    </row>
    <row r="22449" spans="1:6">
      <c r="A22449" s="514">
        <v>103771</v>
      </c>
      <c r="B22449" s="275" t="s">
        <v>0</v>
      </c>
      <c r="C22449" s="1329" t="s">
        <v>26101</v>
      </c>
      <c r="D22449" s="514" t="s">
        <v>28</v>
      </c>
      <c r="E22449" s="673">
        <v>0</v>
      </c>
      <c r="F22449" s="394"/>
    </row>
    <row r="22450" spans="1:6">
      <c r="A22450" s="514">
        <v>103769</v>
      </c>
      <c r="B22450" s="275" t="s">
        <v>0</v>
      </c>
      <c r="C22450" s="1329" t="s">
        <v>6989</v>
      </c>
      <c r="D22450" s="514" t="s">
        <v>28</v>
      </c>
      <c r="E22450" s="673">
        <v>3713.77</v>
      </c>
      <c r="F22450" s="394"/>
    </row>
    <row r="22451" spans="1:6">
      <c r="A22451" s="514">
        <v>103770</v>
      </c>
      <c r="B22451" s="275" t="s">
        <v>0</v>
      </c>
      <c r="C22451" s="1329" t="s">
        <v>26102</v>
      </c>
      <c r="D22451" s="514" t="s">
        <v>28</v>
      </c>
      <c r="E22451" s="673">
        <v>0</v>
      </c>
      <c r="F22451" s="394"/>
    </row>
    <row r="22452" spans="1:6">
      <c r="A22452" s="514">
        <v>103764</v>
      </c>
      <c r="B22452" s="275" t="s">
        <v>0</v>
      </c>
      <c r="C22452" s="1329" t="s">
        <v>26103</v>
      </c>
      <c r="D22452" s="514" t="s">
        <v>28</v>
      </c>
      <c r="E22452" s="673">
        <v>0</v>
      </c>
      <c r="F22452" s="394"/>
    </row>
    <row r="22453" spans="1:6">
      <c r="A22453" s="514">
        <v>103780</v>
      </c>
      <c r="B22453" s="275" t="s">
        <v>0</v>
      </c>
      <c r="C22453" s="1329" t="s">
        <v>26104</v>
      </c>
      <c r="D22453" s="514" t="s">
        <v>32</v>
      </c>
      <c r="E22453" s="673">
        <v>0</v>
      </c>
      <c r="F22453" s="394"/>
    </row>
    <row r="22454" spans="1:6">
      <c r="A22454" s="514">
        <v>103781</v>
      </c>
      <c r="B22454" s="275" t="s">
        <v>0</v>
      </c>
      <c r="C22454" s="1329" t="s">
        <v>26105</v>
      </c>
      <c r="D22454" s="514" t="s">
        <v>32</v>
      </c>
      <c r="E22454" s="673">
        <v>0</v>
      </c>
      <c r="F22454" s="394"/>
    </row>
    <row r="22455" spans="1:6">
      <c r="A22455" s="514">
        <v>103779</v>
      </c>
      <c r="B22455" s="275" t="s">
        <v>0</v>
      </c>
      <c r="C22455" s="1329" t="s">
        <v>26106</v>
      </c>
      <c r="D22455" s="514" t="s">
        <v>32</v>
      </c>
      <c r="E22455" s="673">
        <v>0</v>
      </c>
      <c r="F22455" s="394"/>
    </row>
    <row r="22456" spans="1:6">
      <c r="A22456" s="514">
        <v>103778</v>
      </c>
      <c r="B22456" s="275" t="s">
        <v>0</v>
      </c>
      <c r="C22456" s="1329" t="s">
        <v>26107</v>
      </c>
      <c r="D22456" s="514" t="s">
        <v>32</v>
      </c>
      <c r="E22456" s="673">
        <v>0</v>
      </c>
      <c r="F22456" s="394"/>
    </row>
    <row r="22457" spans="1:6">
      <c r="A22457" s="514">
        <v>103924</v>
      </c>
      <c r="B22457" s="275" t="s">
        <v>0</v>
      </c>
      <c r="C22457" s="1329" t="s">
        <v>26108</v>
      </c>
      <c r="D22457" s="514" t="s">
        <v>32</v>
      </c>
      <c r="E22457" s="673">
        <v>0</v>
      </c>
      <c r="F22457" s="394"/>
    </row>
    <row r="22458" spans="1:6">
      <c r="A22458" s="514">
        <v>103776</v>
      </c>
      <c r="B22458" s="275" t="s">
        <v>0</v>
      </c>
      <c r="C22458" s="1329" t="s">
        <v>26109</v>
      </c>
      <c r="D22458" s="514" t="s">
        <v>32</v>
      </c>
      <c r="E22458" s="673">
        <v>0</v>
      </c>
      <c r="F22458" s="394"/>
    </row>
    <row r="22459" spans="1:6">
      <c r="A22459" s="514">
        <v>103774</v>
      </c>
      <c r="B22459" s="275" t="s">
        <v>0</v>
      </c>
      <c r="C22459" s="1329" t="s">
        <v>26110</v>
      </c>
      <c r="D22459" s="514" t="s">
        <v>32</v>
      </c>
      <c r="E22459" s="673">
        <v>0</v>
      </c>
      <c r="F22459" s="394"/>
    </row>
    <row r="22460" spans="1:6">
      <c r="A22460" s="514">
        <v>103775</v>
      </c>
      <c r="B22460" s="275" t="s">
        <v>0</v>
      </c>
      <c r="C22460" s="1329" t="s">
        <v>26111</v>
      </c>
      <c r="D22460" s="514" t="s">
        <v>32</v>
      </c>
      <c r="E22460" s="673">
        <v>0</v>
      </c>
      <c r="F22460" s="394"/>
    </row>
    <row r="22461" spans="1:6">
      <c r="A22461" s="514">
        <v>97097</v>
      </c>
      <c r="B22461" s="275" t="s">
        <v>0</v>
      </c>
      <c r="C22461" s="1329" t="s">
        <v>1476</v>
      </c>
      <c r="D22461" s="514" t="s">
        <v>32</v>
      </c>
      <c r="E22461" s="673">
        <v>34.49</v>
      </c>
      <c r="F22461" s="394"/>
    </row>
    <row r="22462" spans="1:6">
      <c r="A22462" s="514">
        <v>97089</v>
      </c>
      <c r="B22462" s="275" t="s">
        <v>0</v>
      </c>
      <c r="C22462" s="1329" t="s">
        <v>1470</v>
      </c>
      <c r="D22462" s="514" t="s">
        <v>30</v>
      </c>
      <c r="E22462" s="673">
        <v>14.52</v>
      </c>
      <c r="F22462" s="394"/>
    </row>
    <row r="22463" spans="1:6">
      <c r="A22463" s="514">
        <v>97090</v>
      </c>
      <c r="B22463" s="275" t="s">
        <v>0</v>
      </c>
      <c r="C22463" s="1329" t="s">
        <v>1471</v>
      </c>
      <c r="D22463" s="514" t="s">
        <v>30</v>
      </c>
      <c r="E22463" s="673">
        <v>14.21</v>
      </c>
      <c r="F22463" s="394"/>
    </row>
    <row r="22464" spans="1:6">
      <c r="A22464" s="514">
        <v>97091</v>
      </c>
      <c r="B22464" s="275" t="s">
        <v>0</v>
      </c>
      <c r="C22464" s="1329" t="s">
        <v>1472</v>
      </c>
      <c r="D22464" s="514" t="s">
        <v>30</v>
      </c>
      <c r="E22464" s="673">
        <v>13.74</v>
      </c>
      <c r="F22464" s="394"/>
    </row>
    <row r="22465" spans="1:6">
      <c r="A22465" s="514">
        <v>97092</v>
      </c>
      <c r="B22465" s="275" t="s">
        <v>0</v>
      </c>
      <c r="C22465" s="1329" t="s">
        <v>1473</v>
      </c>
      <c r="D22465" s="514" t="s">
        <v>30</v>
      </c>
      <c r="E22465" s="673">
        <v>13.27</v>
      </c>
      <c r="F22465" s="394"/>
    </row>
    <row r="22466" spans="1:6">
      <c r="A22466" s="514">
        <v>103053</v>
      </c>
      <c r="B22466" s="275" t="s">
        <v>0</v>
      </c>
      <c r="C22466" s="1329" t="s">
        <v>26112</v>
      </c>
      <c r="D22466" s="514" t="s">
        <v>30</v>
      </c>
      <c r="E22466" s="673">
        <v>0</v>
      </c>
      <c r="F22466" s="394"/>
    </row>
    <row r="22467" spans="1:6">
      <c r="A22467" s="514">
        <v>97093</v>
      </c>
      <c r="B22467" s="275" t="s">
        <v>0</v>
      </c>
      <c r="C22467" s="1329" t="s">
        <v>1474</v>
      </c>
      <c r="D22467" s="514" t="s">
        <v>30</v>
      </c>
      <c r="E22467" s="673">
        <v>12.39</v>
      </c>
      <c r="F22467" s="394"/>
    </row>
    <row r="22468" spans="1:6">
      <c r="A22468" s="514">
        <v>103054</v>
      </c>
      <c r="B22468" s="275" t="s">
        <v>0</v>
      </c>
      <c r="C22468" s="1329" t="s">
        <v>26113</v>
      </c>
      <c r="D22468" s="514" t="s">
        <v>30</v>
      </c>
      <c r="E22468" s="673">
        <v>0</v>
      </c>
      <c r="F22468" s="394"/>
    </row>
    <row r="22469" spans="1:6">
      <c r="A22469" s="514">
        <v>97088</v>
      </c>
      <c r="B22469" s="275" t="s">
        <v>0</v>
      </c>
      <c r="C22469" s="1329" t="s">
        <v>1469</v>
      </c>
      <c r="D22469" s="514" t="s">
        <v>30</v>
      </c>
      <c r="E22469" s="673">
        <v>15.92</v>
      </c>
      <c r="F22469" s="394"/>
    </row>
    <row r="22470" spans="1:6">
      <c r="A22470" s="514">
        <v>97087</v>
      </c>
      <c r="B22470" s="275" t="s">
        <v>0</v>
      </c>
      <c r="C22470" s="1329" t="s">
        <v>1468</v>
      </c>
      <c r="D22470" s="514" t="s">
        <v>32</v>
      </c>
      <c r="E22470" s="673">
        <v>3.1</v>
      </c>
      <c r="F22470" s="394"/>
    </row>
    <row r="22471" spans="1:6" ht="24.75">
      <c r="A22471" s="514">
        <v>97083</v>
      </c>
      <c r="B22471" s="275" t="s">
        <v>0</v>
      </c>
      <c r="C22471" s="1329" t="s">
        <v>1465</v>
      </c>
      <c r="D22471" s="514" t="s">
        <v>32</v>
      </c>
      <c r="E22471" s="673">
        <v>3.58</v>
      </c>
      <c r="F22471" s="394"/>
    </row>
    <row r="22472" spans="1:6" ht="24.75">
      <c r="A22472" s="514">
        <v>97084</v>
      </c>
      <c r="B22472" s="275" t="s">
        <v>0</v>
      </c>
      <c r="C22472" s="1329" t="s">
        <v>1466</v>
      </c>
      <c r="D22472" s="514" t="s">
        <v>32</v>
      </c>
      <c r="E22472" s="673">
        <v>0.75</v>
      </c>
      <c r="F22472" s="394"/>
    </row>
    <row r="22473" spans="1:6">
      <c r="A22473" s="514">
        <v>97096</v>
      </c>
      <c r="B22473" s="275" t="s">
        <v>0</v>
      </c>
      <c r="C22473" s="1329" t="s">
        <v>1475</v>
      </c>
      <c r="D22473" s="514" t="s">
        <v>34</v>
      </c>
      <c r="E22473" s="673">
        <v>655.07000000000005</v>
      </c>
      <c r="F22473" s="394"/>
    </row>
    <row r="22474" spans="1:6">
      <c r="A22474" s="514">
        <v>97082</v>
      </c>
      <c r="B22474" s="275" t="s">
        <v>0</v>
      </c>
      <c r="C22474" s="1329" t="s">
        <v>1464</v>
      </c>
      <c r="D22474" s="514" t="s">
        <v>34</v>
      </c>
      <c r="E22474" s="673">
        <v>65.739999999999995</v>
      </c>
      <c r="F22474" s="394"/>
    </row>
    <row r="22475" spans="1:6">
      <c r="A22475" s="514">
        <v>103076</v>
      </c>
      <c r="B22475" s="275" t="s">
        <v>0</v>
      </c>
      <c r="C22475" s="1329" t="s">
        <v>1484</v>
      </c>
      <c r="D22475" s="514" t="s">
        <v>32</v>
      </c>
      <c r="E22475" s="673">
        <v>157.96</v>
      </c>
      <c r="F22475" s="394"/>
    </row>
    <row r="22476" spans="1:6">
      <c r="A22476" s="514">
        <v>103067</v>
      </c>
      <c r="B22476" s="275" t="s">
        <v>0</v>
      </c>
      <c r="C22476" s="1329" t="s">
        <v>26114</v>
      </c>
      <c r="D22476" s="514" t="s">
        <v>32</v>
      </c>
      <c r="E22476" s="673">
        <v>0</v>
      </c>
      <c r="F22476" s="394"/>
    </row>
    <row r="22477" spans="1:6">
      <c r="A22477" s="514">
        <v>103077</v>
      </c>
      <c r="B22477" s="275" t="s">
        <v>0</v>
      </c>
      <c r="C22477" s="1329" t="s">
        <v>1485</v>
      </c>
      <c r="D22477" s="514" t="s">
        <v>32</v>
      </c>
      <c r="E22477" s="673">
        <v>203.96</v>
      </c>
      <c r="F22477" s="394"/>
    </row>
    <row r="22478" spans="1:6">
      <c r="A22478" s="514">
        <v>103068</v>
      </c>
      <c r="B22478" s="275" t="s">
        <v>0</v>
      </c>
      <c r="C22478" s="1329" t="s">
        <v>26115</v>
      </c>
      <c r="D22478" s="514" t="s">
        <v>32</v>
      </c>
      <c r="E22478" s="673">
        <v>0</v>
      </c>
      <c r="F22478" s="394"/>
    </row>
    <row r="22479" spans="1:6">
      <c r="A22479" s="514">
        <v>103078</v>
      </c>
      <c r="B22479" s="275" t="s">
        <v>0</v>
      </c>
      <c r="C22479" s="1329" t="s">
        <v>1486</v>
      </c>
      <c r="D22479" s="514" t="s">
        <v>32</v>
      </c>
      <c r="E22479" s="673">
        <v>246.41</v>
      </c>
      <c r="F22479" s="394"/>
    </row>
    <row r="22480" spans="1:6">
      <c r="A22480" s="514">
        <v>103069</v>
      </c>
      <c r="B22480" s="275" t="s">
        <v>0</v>
      </c>
      <c r="C22480" s="1329" t="s">
        <v>26116</v>
      </c>
      <c r="D22480" s="514" t="s">
        <v>32</v>
      </c>
      <c r="E22480" s="673">
        <v>0</v>
      </c>
      <c r="F22480" s="394"/>
    </row>
    <row r="22481" spans="1:6">
      <c r="A22481" s="514">
        <v>103079</v>
      </c>
      <c r="B22481" s="275" t="s">
        <v>0</v>
      </c>
      <c r="C22481" s="1329" t="s">
        <v>1487</v>
      </c>
      <c r="D22481" s="514" t="s">
        <v>32</v>
      </c>
      <c r="E22481" s="673">
        <v>295.44</v>
      </c>
      <c r="F22481" s="394"/>
    </row>
    <row r="22482" spans="1:6">
      <c r="A22482" s="514">
        <v>103070</v>
      </c>
      <c r="B22482" s="275" t="s">
        <v>0</v>
      </c>
      <c r="C22482" s="1329" t="s">
        <v>26117</v>
      </c>
      <c r="D22482" s="514" t="s">
        <v>32</v>
      </c>
      <c r="E22482" s="673">
        <v>0</v>
      </c>
      <c r="F22482" s="394"/>
    </row>
    <row r="22483" spans="1:6">
      <c r="A22483" s="514">
        <v>103080</v>
      </c>
      <c r="B22483" s="275" t="s">
        <v>0</v>
      </c>
      <c r="C22483" s="1329" t="s">
        <v>1488</v>
      </c>
      <c r="D22483" s="514" t="s">
        <v>32</v>
      </c>
      <c r="E22483" s="673">
        <v>359.66</v>
      </c>
      <c r="F22483" s="394"/>
    </row>
    <row r="22484" spans="1:6">
      <c r="A22484" s="514">
        <v>103071</v>
      </c>
      <c r="B22484" s="275" t="s">
        <v>0</v>
      </c>
      <c r="C22484" s="1329" t="s">
        <v>26118</v>
      </c>
      <c r="D22484" s="514" t="s">
        <v>32</v>
      </c>
      <c r="E22484" s="673">
        <v>0</v>
      </c>
      <c r="F22484" s="394"/>
    </row>
    <row r="22485" spans="1:6">
      <c r="A22485" s="514">
        <v>103075</v>
      </c>
      <c r="B22485" s="275" t="s">
        <v>0</v>
      </c>
      <c r="C22485" s="1329" t="s">
        <v>1483</v>
      </c>
      <c r="D22485" s="514" t="s">
        <v>32</v>
      </c>
      <c r="E22485" s="673">
        <v>217.19</v>
      </c>
      <c r="F22485" s="394"/>
    </row>
    <row r="22486" spans="1:6">
      <c r="A22486" s="514">
        <v>103062</v>
      </c>
      <c r="B22486" s="275" t="s">
        <v>0</v>
      </c>
      <c r="C22486" s="1329" t="s">
        <v>26119</v>
      </c>
      <c r="D22486" s="514" t="s">
        <v>32</v>
      </c>
      <c r="E22486" s="673">
        <v>0</v>
      </c>
      <c r="F22486" s="394"/>
    </row>
    <row r="22487" spans="1:6">
      <c r="A22487" s="514">
        <v>103065</v>
      </c>
      <c r="B22487" s="275" t="s">
        <v>0</v>
      </c>
      <c r="C22487" s="1329" t="s">
        <v>26120</v>
      </c>
      <c r="D22487" s="514" t="s">
        <v>32</v>
      </c>
      <c r="E22487" s="673">
        <v>0</v>
      </c>
      <c r="F22487" s="394"/>
    </row>
    <row r="22488" spans="1:6">
      <c r="A22488" s="514">
        <v>103063</v>
      </c>
      <c r="B22488" s="275" t="s">
        <v>0</v>
      </c>
      <c r="C22488" s="1329" t="s">
        <v>26121</v>
      </c>
      <c r="D22488" s="514" t="s">
        <v>32</v>
      </c>
      <c r="E22488" s="673">
        <v>0</v>
      </c>
      <c r="F22488" s="394"/>
    </row>
    <row r="22489" spans="1:6">
      <c r="A22489" s="514">
        <v>103066</v>
      </c>
      <c r="B22489" s="275" t="s">
        <v>0</v>
      </c>
      <c r="C22489" s="1329" t="s">
        <v>26122</v>
      </c>
      <c r="D22489" s="514" t="s">
        <v>32</v>
      </c>
      <c r="E22489" s="673">
        <v>0</v>
      </c>
      <c r="F22489" s="394"/>
    </row>
    <row r="22490" spans="1:6">
      <c r="A22490" s="514">
        <v>103064</v>
      </c>
      <c r="B22490" s="275" t="s">
        <v>0</v>
      </c>
      <c r="C22490" s="1329" t="s">
        <v>26123</v>
      </c>
      <c r="D22490" s="514" t="s">
        <v>32</v>
      </c>
      <c r="E22490" s="673">
        <v>0</v>
      </c>
      <c r="F22490" s="394"/>
    </row>
    <row r="22491" spans="1:6">
      <c r="A22491" s="514">
        <v>103074</v>
      </c>
      <c r="B22491" s="275" t="s">
        <v>0</v>
      </c>
      <c r="C22491" s="1329" t="s">
        <v>1482</v>
      </c>
      <c r="D22491" s="514" t="s">
        <v>32</v>
      </c>
      <c r="E22491" s="673">
        <v>182.7</v>
      </c>
      <c r="F22491" s="394"/>
    </row>
    <row r="22492" spans="1:6">
      <c r="A22492" s="514">
        <v>103057</v>
      </c>
      <c r="B22492" s="275" t="s">
        <v>0</v>
      </c>
      <c r="C22492" s="1329" t="s">
        <v>26124</v>
      </c>
      <c r="D22492" s="514" t="s">
        <v>32</v>
      </c>
      <c r="E22492" s="673">
        <v>0</v>
      </c>
      <c r="F22492" s="394"/>
    </row>
    <row r="22493" spans="1:6">
      <c r="A22493" s="514">
        <v>103060</v>
      </c>
      <c r="B22493" s="275" t="s">
        <v>0</v>
      </c>
      <c r="C22493" s="1329" t="s">
        <v>26125</v>
      </c>
      <c r="D22493" s="514" t="s">
        <v>32</v>
      </c>
      <c r="E22493" s="673">
        <v>0</v>
      </c>
      <c r="F22493" s="394"/>
    </row>
    <row r="22494" spans="1:6">
      <c r="A22494" s="514">
        <v>103058</v>
      </c>
      <c r="B22494" s="275" t="s">
        <v>0</v>
      </c>
      <c r="C22494" s="1329" t="s">
        <v>26126</v>
      </c>
      <c r="D22494" s="514" t="s">
        <v>32</v>
      </c>
      <c r="E22494" s="673">
        <v>0</v>
      </c>
      <c r="F22494" s="394"/>
    </row>
    <row r="22495" spans="1:6">
      <c r="A22495" s="514">
        <v>103061</v>
      </c>
      <c r="B22495" s="275" t="s">
        <v>0</v>
      </c>
      <c r="C22495" s="1329" t="s">
        <v>26127</v>
      </c>
      <c r="D22495" s="514" t="s">
        <v>32</v>
      </c>
      <c r="E22495" s="673">
        <v>0</v>
      </c>
      <c r="F22495" s="394"/>
    </row>
    <row r="22496" spans="1:6">
      <c r="A22496" s="514">
        <v>103059</v>
      </c>
      <c r="B22496" s="275" t="s">
        <v>0</v>
      </c>
      <c r="C22496" s="1329" t="s">
        <v>26128</v>
      </c>
      <c r="D22496" s="514" t="s">
        <v>32</v>
      </c>
      <c r="E22496" s="673">
        <v>0</v>
      </c>
      <c r="F22496" s="394"/>
    </row>
    <row r="22497" spans="1:6">
      <c r="A22497" s="514">
        <v>97101</v>
      </c>
      <c r="B22497" s="275" t="s">
        <v>0</v>
      </c>
      <c r="C22497" s="1329" t="s">
        <v>1477</v>
      </c>
      <c r="D22497" s="514" t="s">
        <v>32</v>
      </c>
      <c r="E22497" s="673">
        <v>183.93</v>
      </c>
      <c r="F22497" s="394"/>
    </row>
    <row r="22498" spans="1:6">
      <c r="A22498" s="514">
        <v>97098</v>
      </c>
      <c r="B22498" s="275" t="s">
        <v>0</v>
      </c>
      <c r="C22498" s="1329" t="s">
        <v>26129</v>
      </c>
      <c r="D22498" s="514" t="s">
        <v>32</v>
      </c>
      <c r="E22498" s="673">
        <v>0</v>
      </c>
      <c r="F22498" s="394"/>
    </row>
    <row r="22499" spans="1:6">
      <c r="A22499" s="514">
        <v>97102</v>
      </c>
      <c r="B22499" s="275" t="s">
        <v>0</v>
      </c>
      <c r="C22499" s="1329" t="s">
        <v>1478</v>
      </c>
      <c r="D22499" s="514" t="s">
        <v>32</v>
      </c>
      <c r="E22499" s="673">
        <v>229.92</v>
      </c>
      <c r="F22499" s="394"/>
    </row>
    <row r="22500" spans="1:6">
      <c r="A22500" s="514">
        <v>97099</v>
      </c>
      <c r="B22500" s="275" t="s">
        <v>0</v>
      </c>
      <c r="C22500" s="1329" t="s">
        <v>26130</v>
      </c>
      <c r="D22500" s="514" t="s">
        <v>32</v>
      </c>
      <c r="E22500" s="673">
        <v>0</v>
      </c>
      <c r="F22500" s="394"/>
    </row>
    <row r="22501" spans="1:6">
      <c r="A22501" s="514">
        <v>97103</v>
      </c>
      <c r="B22501" s="275" t="s">
        <v>0</v>
      </c>
      <c r="C22501" s="1329" t="s">
        <v>1479</v>
      </c>
      <c r="D22501" s="514" t="s">
        <v>32</v>
      </c>
      <c r="E22501" s="673">
        <v>272.38</v>
      </c>
      <c r="F22501" s="394"/>
    </row>
    <row r="22502" spans="1:6">
      <c r="A22502" s="514">
        <v>97100</v>
      </c>
      <c r="B22502" s="275" t="s">
        <v>0</v>
      </c>
      <c r="C22502" s="1329" t="s">
        <v>26131</v>
      </c>
      <c r="D22502" s="514" t="s">
        <v>32</v>
      </c>
      <c r="E22502" s="673">
        <v>0</v>
      </c>
      <c r="F22502" s="394"/>
    </row>
    <row r="22503" spans="1:6">
      <c r="A22503" s="514">
        <v>103072</v>
      </c>
      <c r="B22503" s="275" t="s">
        <v>0</v>
      </c>
      <c r="C22503" s="1329" t="s">
        <v>1480</v>
      </c>
      <c r="D22503" s="514" t="s">
        <v>32</v>
      </c>
      <c r="E22503" s="673">
        <v>321.41000000000003</v>
      </c>
      <c r="F22503" s="394"/>
    </row>
    <row r="22504" spans="1:6">
      <c r="A22504" s="514">
        <v>103055</v>
      </c>
      <c r="B22504" s="275" t="s">
        <v>0</v>
      </c>
      <c r="C22504" s="1329" t="s">
        <v>26132</v>
      </c>
      <c r="D22504" s="514" t="s">
        <v>32</v>
      </c>
      <c r="E22504" s="673">
        <v>0</v>
      </c>
      <c r="F22504" s="394"/>
    </row>
    <row r="22505" spans="1:6">
      <c r="A22505" s="514">
        <v>103073</v>
      </c>
      <c r="B22505" s="275" t="s">
        <v>0</v>
      </c>
      <c r="C22505" s="1329" t="s">
        <v>1481</v>
      </c>
      <c r="D22505" s="514" t="s">
        <v>32</v>
      </c>
      <c r="E22505" s="673">
        <v>385.62</v>
      </c>
      <c r="F22505" s="394"/>
    </row>
    <row r="22506" spans="1:6">
      <c r="A22506" s="514">
        <v>103056</v>
      </c>
      <c r="B22506" s="275" t="s">
        <v>0</v>
      </c>
      <c r="C22506" s="1329" t="s">
        <v>26133</v>
      </c>
      <c r="D22506" s="514" t="s">
        <v>32</v>
      </c>
      <c r="E22506" s="673">
        <v>0</v>
      </c>
      <c r="F22506" s="394"/>
    </row>
    <row r="22507" spans="1:6">
      <c r="A22507" s="514">
        <v>97086</v>
      </c>
      <c r="B22507" s="275" t="s">
        <v>0</v>
      </c>
      <c r="C22507" s="1329" t="s">
        <v>1467</v>
      </c>
      <c r="D22507" s="514" t="s">
        <v>32</v>
      </c>
      <c r="E22507" s="673">
        <v>149.31</v>
      </c>
      <c r="F22507" s="394"/>
    </row>
    <row r="22508" spans="1:6">
      <c r="A22508" s="514">
        <v>97085</v>
      </c>
      <c r="B22508" s="275" t="s">
        <v>0</v>
      </c>
      <c r="C22508" s="1329" t="s">
        <v>26134</v>
      </c>
      <c r="D22508" s="514" t="s">
        <v>32</v>
      </c>
      <c r="E22508" s="673">
        <v>0</v>
      </c>
      <c r="F22508" s="394"/>
    </row>
    <row r="22509" spans="1:6">
      <c r="A22509" s="514">
        <v>104766</v>
      </c>
      <c r="B22509" s="275" t="s">
        <v>0</v>
      </c>
      <c r="C22509" s="1329" t="s">
        <v>13851</v>
      </c>
      <c r="D22509" s="514" t="s">
        <v>5</v>
      </c>
      <c r="E22509" s="673">
        <v>17.41</v>
      </c>
      <c r="F22509" s="394"/>
    </row>
    <row r="22510" spans="1:6" ht="24.75">
      <c r="A22510" s="514">
        <v>90467</v>
      </c>
      <c r="B22510" s="275" t="s">
        <v>0</v>
      </c>
      <c r="C22510" s="1329" t="s">
        <v>14228</v>
      </c>
      <c r="D22510" s="514" t="s">
        <v>5</v>
      </c>
      <c r="E22510" s="673">
        <v>25.41</v>
      </c>
      <c r="F22510" s="394"/>
    </row>
    <row r="22511" spans="1:6">
      <c r="A22511" s="514">
        <v>90466</v>
      </c>
      <c r="B22511" s="275" t="s">
        <v>0</v>
      </c>
      <c r="C22511" s="1329" t="s">
        <v>14227</v>
      </c>
      <c r="D22511" s="514" t="s">
        <v>5</v>
      </c>
      <c r="E22511" s="673">
        <v>16.91</v>
      </c>
      <c r="F22511" s="394"/>
    </row>
    <row r="22512" spans="1:6" ht="24.75">
      <c r="A22512" s="514">
        <v>90469</v>
      </c>
      <c r="B22512" s="275" t="s">
        <v>0</v>
      </c>
      <c r="C22512" s="1329" t="s">
        <v>14230</v>
      </c>
      <c r="D22512" s="514" t="s">
        <v>5</v>
      </c>
      <c r="E22512" s="673">
        <v>12.67</v>
      </c>
      <c r="F22512" s="394"/>
    </row>
    <row r="22513" spans="1:6" ht="24.75">
      <c r="A22513" s="514">
        <v>90470</v>
      </c>
      <c r="B22513" s="275" t="s">
        <v>0</v>
      </c>
      <c r="C22513" s="1329" t="s">
        <v>14231</v>
      </c>
      <c r="D22513" s="514" t="s">
        <v>5</v>
      </c>
      <c r="E22513" s="673">
        <v>16.84</v>
      </c>
      <c r="F22513" s="394"/>
    </row>
    <row r="22514" spans="1:6">
      <c r="A22514" s="514">
        <v>90468</v>
      </c>
      <c r="B22514" s="275" t="s">
        <v>0</v>
      </c>
      <c r="C22514" s="1329" t="s">
        <v>14229</v>
      </c>
      <c r="D22514" s="514" t="s">
        <v>5</v>
      </c>
      <c r="E22514" s="673">
        <v>8.35</v>
      </c>
      <c r="F22514" s="394"/>
    </row>
    <row r="22515" spans="1:6">
      <c r="A22515" s="514">
        <v>91188</v>
      </c>
      <c r="B22515" s="275" t="s">
        <v>0</v>
      </c>
      <c r="C22515" s="1329" t="s">
        <v>26135</v>
      </c>
      <c r="D22515" s="514" t="s">
        <v>28</v>
      </c>
      <c r="E22515" s="673">
        <v>14.32</v>
      </c>
      <c r="F22515" s="394"/>
    </row>
    <row r="22516" spans="1:6">
      <c r="A22516" s="514">
        <v>91189</v>
      </c>
      <c r="B22516" s="275" t="s">
        <v>0</v>
      </c>
      <c r="C22516" s="1329" t="s">
        <v>26136</v>
      </c>
      <c r="D22516" s="514" t="s">
        <v>28</v>
      </c>
      <c r="E22516" s="673">
        <v>78.94</v>
      </c>
      <c r="F22516" s="394"/>
    </row>
    <row r="22517" spans="1:6">
      <c r="A22517" s="514">
        <v>91192</v>
      </c>
      <c r="B22517" s="275" t="s">
        <v>0</v>
      </c>
      <c r="C22517" s="1329" t="s">
        <v>14246</v>
      </c>
      <c r="D22517" s="514" t="s">
        <v>28</v>
      </c>
      <c r="E22517" s="673">
        <v>24.14</v>
      </c>
      <c r="F22517" s="394"/>
    </row>
    <row r="22518" spans="1:6">
      <c r="A22518" s="514">
        <v>91190</v>
      </c>
      <c r="B22518" s="275" t="s">
        <v>0</v>
      </c>
      <c r="C22518" s="1329" t="s">
        <v>14244</v>
      </c>
      <c r="D22518" s="514" t="s">
        <v>28</v>
      </c>
      <c r="E22518" s="673">
        <v>11.63</v>
      </c>
      <c r="F22518" s="394"/>
    </row>
    <row r="22519" spans="1:6">
      <c r="A22519" s="514">
        <v>91191</v>
      </c>
      <c r="B22519" s="275" t="s">
        <v>0</v>
      </c>
      <c r="C22519" s="1329" t="s">
        <v>14245</v>
      </c>
      <c r="D22519" s="514" t="s">
        <v>28</v>
      </c>
      <c r="E22519" s="673">
        <v>16.11</v>
      </c>
      <c r="F22519" s="394"/>
    </row>
    <row r="22520" spans="1:6" ht="24.75">
      <c r="A22520" s="514">
        <v>95541</v>
      </c>
      <c r="B22520" s="275" t="s">
        <v>0</v>
      </c>
      <c r="C22520" s="1329" t="s">
        <v>26137</v>
      </c>
      <c r="D22520" s="514" t="s">
        <v>28</v>
      </c>
      <c r="E22520" s="673">
        <v>27.17</v>
      </c>
      <c r="F22520" s="394"/>
    </row>
    <row r="22521" spans="1:6">
      <c r="A22521" s="514">
        <v>96564</v>
      </c>
      <c r="B22521" s="275" t="s">
        <v>0</v>
      </c>
      <c r="C22521" s="1329" t="s">
        <v>26138</v>
      </c>
      <c r="D22521" s="514" t="s">
        <v>5</v>
      </c>
      <c r="E22521" s="673">
        <v>0</v>
      </c>
      <c r="F22521" s="394"/>
    </row>
    <row r="22522" spans="1:6" ht="24.75">
      <c r="A22522" s="514">
        <v>104785</v>
      </c>
      <c r="B22522" s="275" t="s">
        <v>0</v>
      </c>
      <c r="C22522" s="1329" t="s">
        <v>13859</v>
      </c>
      <c r="D22522" s="514" t="s">
        <v>5</v>
      </c>
      <c r="E22522" s="673">
        <v>12.21</v>
      </c>
      <c r="F22522" s="394"/>
    </row>
    <row r="22523" spans="1:6" ht="24.75">
      <c r="A22523" s="514">
        <v>91166</v>
      </c>
      <c r="B22523" s="275" t="s">
        <v>0</v>
      </c>
      <c r="C22523" s="1329" t="s">
        <v>14232</v>
      </c>
      <c r="D22523" s="514" t="s">
        <v>5</v>
      </c>
      <c r="E22523" s="673">
        <v>4.5599999999999996</v>
      </c>
      <c r="F22523" s="394"/>
    </row>
    <row r="22524" spans="1:6" ht="24.75">
      <c r="A22524" s="514">
        <v>91167</v>
      </c>
      <c r="B22524" s="275" t="s">
        <v>0</v>
      </c>
      <c r="C22524" s="1329" t="s">
        <v>14233</v>
      </c>
      <c r="D22524" s="514" t="s">
        <v>5</v>
      </c>
      <c r="E22524" s="673">
        <v>10.41</v>
      </c>
      <c r="F22524" s="394"/>
    </row>
    <row r="22525" spans="1:6" ht="24.75">
      <c r="A22525" s="514">
        <v>91176</v>
      </c>
      <c r="B22525" s="275" t="s">
        <v>0</v>
      </c>
      <c r="C22525" s="1329" t="s">
        <v>26139</v>
      </c>
      <c r="D22525" s="514" t="s">
        <v>5</v>
      </c>
      <c r="E22525" s="673">
        <v>17.07</v>
      </c>
      <c r="F22525" s="394"/>
    </row>
    <row r="22526" spans="1:6" ht="24.75">
      <c r="A22526" s="514">
        <v>91182</v>
      </c>
      <c r="B22526" s="275" t="s">
        <v>0</v>
      </c>
      <c r="C22526" s="1329" t="s">
        <v>14240</v>
      </c>
      <c r="D22526" s="514" t="s">
        <v>5</v>
      </c>
      <c r="E22526" s="673">
        <v>28.43</v>
      </c>
      <c r="F22526" s="394"/>
    </row>
    <row r="22527" spans="1:6" ht="24.75">
      <c r="A22527" s="514">
        <v>91186</v>
      </c>
      <c r="B22527" s="275" t="s">
        <v>0</v>
      </c>
      <c r="C22527" s="1329" t="s">
        <v>14242</v>
      </c>
      <c r="D22527" s="514" t="s">
        <v>5</v>
      </c>
      <c r="E22527" s="673">
        <v>31.42</v>
      </c>
      <c r="F22527" s="394"/>
    </row>
    <row r="22528" spans="1:6" ht="24.75">
      <c r="A22528" s="514">
        <v>91171</v>
      </c>
      <c r="B22528" s="275" t="s">
        <v>0</v>
      </c>
      <c r="C22528" s="1329" t="s">
        <v>14235</v>
      </c>
      <c r="D22528" s="514" t="s">
        <v>5</v>
      </c>
      <c r="E22528" s="673">
        <v>16.670000000000002</v>
      </c>
      <c r="F22528" s="394"/>
    </row>
    <row r="22529" spans="1:6" ht="24.75">
      <c r="A22529" s="514">
        <v>91187</v>
      </c>
      <c r="B22529" s="275" t="s">
        <v>0</v>
      </c>
      <c r="C22529" s="1329" t="s">
        <v>14243</v>
      </c>
      <c r="D22529" s="514" t="s">
        <v>5</v>
      </c>
      <c r="E22529" s="673">
        <v>28.23</v>
      </c>
      <c r="F22529" s="394"/>
    </row>
    <row r="22530" spans="1:6" ht="24.75">
      <c r="A22530" s="514">
        <v>91172</v>
      </c>
      <c r="B22530" s="275" t="s">
        <v>0</v>
      </c>
      <c r="C22530" s="1329" t="s">
        <v>14236</v>
      </c>
      <c r="D22530" s="514" t="s">
        <v>5</v>
      </c>
      <c r="E22530" s="673">
        <v>19.170000000000002</v>
      </c>
      <c r="F22530" s="394"/>
    </row>
    <row r="22531" spans="1:6" ht="24.75">
      <c r="A22531" s="514">
        <v>91185</v>
      </c>
      <c r="B22531" s="275" t="s">
        <v>0</v>
      </c>
      <c r="C22531" s="1329" t="s">
        <v>14241</v>
      </c>
      <c r="D22531" s="514" t="s">
        <v>5</v>
      </c>
      <c r="E22531" s="673">
        <v>28.43</v>
      </c>
      <c r="F22531" s="394"/>
    </row>
    <row r="22532" spans="1:6" ht="24.75">
      <c r="A22532" s="514">
        <v>91170</v>
      </c>
      <c r="B22532" s="275" t="s">
        <v>0</v>
      </c>
      <c r="C22532" s="1329" t="s">
        <v>14234</v>
      </c>
      <c r="D22532" s="514" t="s">
        <v>5</v>
      </c>
      <c r="E22532" s="673">
        <v>10.41</v>
      </c>
      <c r="F22532" s="394"/>
    </row>
    <row r="22533" spans="1:6" ht="24.75">
      <c r="A22533" s="514">
        <v>91180</v>
      </c>
      <c r="B22533" s="275" t="s">
        <v>0</v>
      </c>
      <c r="C22533" s="1329" t="s">
        <v>26140</v>
      </c>
      <c r="D22533" s="514" t="s">
        <v>5</v>
      </c>
      <c r="E22533" s="673">
        <v>22.66</v>
      </c>
      <c r="F22533" s="394"/>
    </row>
    <row r="22534" spans="1:6" ht="24.75">
      <c r="A22534" s="514">
        <v>91181</v>
      </c>
      <c r="B22534" s="275" t="s">
        <v>0</v>
      </c>
      <c r="C22534" s="1329" t="s">
        <v>26141</v>
      </c>
      <c r="D22534" s="514" t="s">
        <v>5</v>
      </c>
      <c r="E22534" s="673">
        <v>23.72</v>
      </c>
      <c r="F22534" s="394"/>
    </row>
    <row r="22535" spans="1:6" ht="24.75">
      <c r="A22535" s="514">
        <v>91179</v>
      </c>
      <c r="B22535" s="275" t="s">
        <v>0</v>
      </c>
      <c r="C22535" s="1329" t="s">
        <v>26142</v>
      </c>
      <c r="D22535" s="514" t="s">
        <v>5</v>
      </c>
      <c r="E22535" s="673">
        <v>17.07</v>
      </c>
      <c r="F22535" s="394"/>
    </row>
    <row r="22536" spans="1:6" ht="24.75">
      <c r="A22536" s="514">
        <v>91174</v>
      </c>
      <c r="B22536" s="275" t="s">
        <v>0</v>
      </c>
      <c r="C22536" s="1329" t="s">
        <v>14238</v>
      </c>
      <c r="D22536" s="514" t="s">
        <v>5</v>
      </c>
      <c r="E22536" s="673">
        <v>6.65</v>
      </c>
      <c r="F22536" s="394"/>
    </row>
    <row r="22537" spans="1:6" ht="24.75">
      <c r="A22537" s="514">
        <v>91175</v>
      </c>
      <c r="B22537" s="275" t="s">
        <v>0</v>
      </c>
      <c r="C22537" s="1329" t="s">
        <v>14239</v>
      </c>
      <c r="D22537" s="514" t="s">
        <v>5</v>
      </c>
      <c r="E22537" s="673">
        <v>10.34</v>
      </c>
      <c r="F22537" s="394"/>
    </row>
    <row r="22538" spans="1:6" ht="24.75">
      <c r="A22538" s="514">
        <v>91173</v>
      </c>
      <c r="B22538" s="275" t="s">
        <v>0</v>
      </c>
      <c r="C22538" s="1329" t="s">
        <v>14237</v>
      </c>
      <c r="D22538" s="514" t="s">
        <v>5</v>
      </c>
      <c r="E22538" s="673">
        <v>3.87</v>
      </c>
      <c r="F22538" s="394"/>
    </row>
    <row r="22539" spans="1:6">
      <c r="A22539" s="514">
        <v>104759</v>
      </c>
      <c r="B22539" s="275" t="s">
        <v>0</v>
      </c>
      <c r="C22539" s="1329" t="s">
        <v>13844</v>
      </c>
      <c r="D22539" s="514" t="s">
        <v>28</v>
      </c>
      <c r="E22539" s="673">
        <v>45.18</v>
      </c>
      <c r="F22539" s="394"/>
    </row>
    <row r="22540" spans="1:6">
      <c r="A22540" s="514">
        <v>104760</v>
      </c>
      <c r="B22540" s="275" t="s">
        <v>0</v>
      </c>
      <c r="C22540" s="1329" t="s">
        <v>13845</v>
      </c>
      <c r="D22540" s="514" t="s">
        <v>28</v>
      </c>
      <c r="E22540" s="673">
        <v>65.98</v>
      </c>
      <c r="F22540" s="394"/>
    </row>
    <row r="22541" spans="1:6">
      <c r="A22541" s="514">
        <v>104758</v>
      </c>
      <c r="B22541" s="275" t="s">
        <v>0</v>
      </c>
      <c r="C22541" s="1329" t="s">
        <v>13843</v>
      </c>
      <c r="D22541" s="514" t="s">
        <v>28</v>
      </c>
      <c r="E22541" s="673">
        <v>16.95</v>
      </c>
      <c r="F22541" s="394"/>
    </row>
    <row r="22542" spans="1:6">
      <c r="A22542" s="514">
        <v>90437</v>
      </c>
      <c r="B22542" s="275" t="s">
        <v>0</v>
      </c>
      <c r="C22542" s="1329" t="s">
        <v>14204</v>
      </c>
      <c r="D22542" s="514" t="s">
        <v>28</v>
      </c>
      <c r="E22542" s="673">
        <v>43.5</v>
      </c>
      <c r="F22542" s="394"/>
    </row>
    <row r="22543" spans="1:6">
      <c r="A22543" s="514">
        <v>90438</v>
      </c>
      <c r="B22543" s="275" t="s">
        <v>0</v>
      </c>
      <c r="C22543" s="1329" t="s">
        <v>14205</v>
      </c>
      <c r="D22543" s="514" t="s">
        <v>28</v>
      </c>
      <c r="E22543" s="673">
        <v>63.53</v>
      </c>
      <c r="F22543" s="394"/>
    </row>
    <row r="22544" spans="1:6">
      <c r="A22544" s="514">
        <v>90436</v>
      </c>
      <c r="B22544" s="275" t="s">
        <v>0</v>
      </c>
      <c r="C22544" s="1329" t="s">
        <v>14203</v>
      </c>
      <c r="D22544" s="514" t="s">
        <v>28</v>
      </c>
      <c r="E22544" s="673">
        <v>16.309999999999999</v>
      </c>
      <c r="F22544" s="394"/>
    </row>
    <row r="22545" spans="1:6">
      <c r="A22545" s="514">
        <v>104770</v>
      </c>
      <c r="B22545" s="275" t="s">
        <v>0</v>
      </c>
      <c r="C22545" s="1329" t="s">
        <v>13853</v>
      </c>
      <c r="D22545" s="514" t="s">
        <v>28</v>
      </c>
      <c r="E22545" s="673">
        <v>1.91</v>
      </c>
      <c r="F22545" s="394"/>
    </row>
    <row r="22546" spans="1:6">
      <c r="A22546" s="514">
        <v>104772</v>
      </c>
      <c r="B22546" s="275" t="s">
        <v>0</v>
      </c>
      <c r="C22546" s="1329" t="s">
        <v>13854</v>
      </c>
      <c r="D22546" s="514" t="s">
        <v>28</v>
      </c>
      <c r="E22546" s="673">
        <v>2.79</v>
      </c>
      <c r="F22546" s="394"/>
    </row>
    <row r="22547" spans="1:6">
      <c r="A22547" s="514">
        <v>104768</v>
      </c>
      <c r="B22547" s="275" t="s">
        <v>0</v>
      </c>
      <c r="C22547" s="1329" t="s">
        <v>13852</v>
      </c>
      <c r="D22547" s="514" t="s">
        <v>28</v>
      </c>
      <c r="E22547" s="673">
        <v>0.71</v>
      </c>
      <c r="F22547" s="394"/>
    </row>
    <row r="22548" spans="1:6">
      <c r="A22548" s="514">
        <v>104769</v>
      </c>
      <c r="B22548" s="275" t="s">
        <v>0</v>
      </c>
      <c r="C22548" s="1329" t="s">
        <v>14257</v>
      </c>
      <c r="D22548" s="514" t="s">
        <v>28</v>
      </c>
      <c r="E22548" s="673">
        <v>1.84</v>
      </c>
      <c r="F22548" s="394"/>
    </row>
    <row r="22549" spans="1:6">
      <c r="A22549" s="514">
        <v>104771</v>
      </c>
      <c r="B22549" s="275" t="s">
        <v>0</v>
      </c>
      <c r="C22549" s="1329" t="s">
        <v>14258</v>
      </c>
      <c r="D22549" s="514" t="s">
        <v>28</v>
      </c>
      <c r="E22549" s="673">
        <v>2.69</v>
      </c>
      <c r="F22549" s="394"/>
    </row>
    <row r="22550" spans="1:6">
      <c r="A22550" s="514">
        <v>104767</v>
      </c>
      <c r="B22550" s="275" t="s">
        <v>0</v>
      </c>
      <c r="C22550" s="1329" t="s">
        <v>14256</v>
      </c>
      <c r="D22550" s="514" t="s">
        <v>28</v>
      </c>
      <c r="E22550" s="673">
        <v>0.68</v>
      </c>
      <c r="F22550" s="394"/>
    </row>
    <row r="22551" spans="1:6" ht="24.75">
      <c r="A22551" s="514">
        <v>104762</v>
      </c>
      <c r="B22551" s="275" t="s">
        <v>0</v>
      </c>
      <c r="C22551" s="1329" t="s">
        <v>13847</v>
      </c>
      <c r="D22551" s="514" t="s">
        <v>28</v>
      </c>
      <c r="E22551" s="673">
        <v>28.89</v>
      </c>
      <c r="F22551" s="394"/>
    </row>
    <row r="22552" spans="1:6" ht="24.75">
      <c r="A22552" s="514">
        <v>104763</v>
      </c>
      <c r="B22552" s="275" t="s">
        <v>0</v>
      </c>
      <c r="C22552" s="1329" t="s">
        <v>13848</v>
      </c>
      <c r="D22552" s="514" t="s">
        <v>28</v>
      </c>
      <c r="E22552" s="673">
        <v>42.21</v>
      </c>
      <c r="F22552" s="394"/>
    </row>
    <row r="22553" spans="1:6">
      <c r="A22553" s="514">
        <v>104761</v>
      </c>
      <c r="B22553" s="275" t="s">
        <v>0</v>
      </c>
      <c r="C22553" s="1329" t="s">
        <v>13846</v>
      </c>
      <c r="D22553" s="514" t="s">
        <v>28</v>
      </c>
      <c r="E22553" s="673">
        <v>10.83</v>
      </c>
      <c r="F22553" s="394"/>
    </row>
    <row r="22554" spans="1:6" ht="24.75">
      <c r="A22554" s="514">
        <v>90440</v>
      </c>
      <c r="B22554" s="275" t="s">
        <v>0</v>
      </c>
      <c r="C22554" s="1329" t="s">
        <v>14207</v>
      </c>
      <c r="D22554" s="514" t="s">
        <v>28</v>
      </c>
      <c r="E22554" s="673">
        <v>28.66</v>
      </c>
      <c r="F22554" s="394"/>
    </row>
    <row r="22555" spans="1:6" ht="24.75">
      <c r="A22555" s="514">
        <v>90441</v>
      </c>
      <c r="B22555" s="275" t="s">
        <v>0</v>
      </c>
      <c r="C22555" s="1329" t="s">
        <v>14208</v>
      </c>
      <c r="D22555" s="514" t="s">
        <v>28</v>
      </c>
      <c r="E22555" s="673">
        <v>41.87</v>
      </c>
      <c r="F22555" s="394"/>
    </row>
    <row r="22556" spans="1:6">
      <c r="A22556" s="514">
        <v>90439</v>
      </c>
      <c r="B22556" s="275" t="s">
        <v>0</v>
      </c>
      <c r="C22556" s="1329" t="s">
        <v>14206</v>
      </c>
      <c r="D22556" s="514" t="s">
        <v>28</v>
      </c>
      <c r="E22556" s="673">
        <v>10.75</v>
      </c>
      <c r="F22556" s="394"/>
    </row>
    <row r="22557" spans="1:6" ht="24.75">
      <c r="A22557" s="514">
        <v>104776</v>
      </c>
      <c r="B22557" s="275" t="s">
        <v>0</v>
      </c>
      <c r="C22557" s="1329" t="s">
        <v>13856</v>
      </c>
      <c r="D22557" s="514" t="s">
        <v>28</v>
      </c>
      <c r="E22557" s="673">
        <v>6.78</v>
      </c>
      <c r="F22557" s="394"/>
    </row>
    <row r="22558" spans="1:6" ht="24.75">
      <c r="A22558" s="514">
        <v>104778</v>
      </c>
      <c r="B22558" s="275" t="s">
        <v>0</v>
      </c>
      <c r="C22558" s="1329" t="s">
        <v>13857</v>
      </c>
      <c r="D22558" s="514" t="s">
        <v>28</v>
      </c>
      <c r="E22558" s="673">
        <v>9.91</v>
      </c>
      <c r="F22558" s="394"/>
    </row>
    <row r="22559" spans="1:6">
      <c r="A22559" s="514">
        <v>104774</v>
      </c>
      <c r="B22559" s="275" t="s">
        <v>0</v>
      </c>
      <c r="C22559" s="1329" t="s">
        <v>13855</v>
      </c>
      <c r="D22559" s="514" t="s">
        <v>28</v>
      </c>
      <c r="E22559" s="673">
        <v>2.5299999999999998</v>
      </c>
      <c r="F22559" s="394"/>
    </row>
    <row r="22560" spans="1:6" ht="24.75">
      <c r="A22560" s="514">
        <v>104775</v>
      </c>
      <c r="B22560" s="275" t="s">
        <v>0</v>
      </c>
      <c r="C22560" s="1329" t="s">
        <v>14260</v>
      </c>
      <c r="D22560" s="514" t="s">
        <v>28</v>
      </c>
      <c r="E22560" s="673">
        <v>6.56</v>
      </c>
      <c r="F22560" s="394"/>
    </row>
    <row r="22561" spans="1:6" ht="24.75">
      <c r="A22561" s="514">
        <v>104777</v>
      </c>
      <c r="B22561" s="275" t="s">
        <v>0</v>
      </c>
      <c r="C22561" s="1329" t="s">
        <v>14261</v>
      </c>
      <c r="D22561" s="514" t="s">
        <v>28</v>
      </c>
      <c r="E22561" s="673">
        <v>9.59</v>
      </c>
      <c r="F22561" s="394"/>
    </row>
    <row r="22562" spans="1:6">
      <c r="A22562" s="514">
        <v>104773</v>
      </c>
      <c r="B22562" s="275" t="s">
        <v>0</v>
      </c>
      <c r="C22562" s="1329" t="s">
        <v>14259</v>
      </c>
      <c r="D22562" s="514" t="s">
        <v>28</v>
      </c>
      <c r="E22562" s="673">
        <v>2.4500000000000002</v>
      </c>
      <c r="F22562" s="394"/>
    </row>
    <row r="22563" spans="1:6">
      <c r="A22563" s="514">
        <v>104782</v>
      </c>
      <c r="B22563" s="275" t="s">
        <v>0</v>
      </c>
      <c r="C22563" s="1329" t="s">
        <v>14264</v>
      </c>
      <c r="D22563" s="514" t="s">
        <v>28</v>
      </c>
      <c r="E22563" s="673">
        <v>66.83</v>
      </c>
      <c r="F22563" s="394"/>
    </row>
    <row r="22564" spans="1:6">
      <c r="A22564" s="514">
        <v>90451</v>
      </c>
      <c r="B22564" s="275" t="s">
        <v>0</v>
      </c>
      <c r="C22564" s="1329" t="s">
        <v>14214</v>
      </c>
      <c r="D22564" s="514" t="s">
        <v>28</v>
      </c>
      <c r="E22564" s="673">
        <v>6.71</v>
      </c>
      <c r="F22564" s="394"/>
    </row>
    <row r="22565" spans="1:6">
      <c r="A22565" s="514">
        <v>90452</v>
      </c>
      <c r="B22565" s="275" t="s">
        <v>0</v>
      </c>
      <c r="C22565" s="1329" t="s">
        <v>14215</v>
      </c>
      <c r="D22565" s="514" t="s">
        <v>28</v>
      </c>
      <c r="E22565" s="673">
        <v>23.92</v>
      </c>
      <c r="F22565" s="394"/>
    </row>
    <row r="22566" spans="1:6">
      <c r="A22566" s="514">
        <v>90455</v>
      </c>
      <c r="B22566" s="275" t="s">
        <v>0</v>
      </c>
      <c r="C22566" s="1329" t="s">
        <v>14218</v>
      </c>
      <c r="D22566" s="514" t="s">
        <v>28</v>
      </c>
      <c r="E22566" s="673">
        <v>8.83</v>
      </c>
      <c r="F22566" s="394"/>
    </row>
    <row r="22567" spans="1:6">
      <c r="A22567" s="514">
        <v>104784</v>
      </c>
      <c r="B22567" s="275" t="s">
        <v>0</v>
      </c>
      <c r="C22567" s="1329" t="s">
        <v>14266</v>
      </c>
      <c r="D22567" s="514" t="s">
        <v>28</v>
      </c>
      <c r="E22567" s="673">
        <v>15.11</v>
      </c>
      <c r="F22567" s="394"/>
    </row>
    <row r="22568" spans="1:6">
      <c r="A22568" s="514">
        <v>90453</v>
      </c>
      <c r="B22568" s="275" t="s">
        <v>0</v>
      </c>
      <c r="C22568" s="1329" t="s">
        <v>14216</v>
      </c>
      <c r="D22568" s="514" t="s">
        <v>28</v>
      </c>
      <c r="E22568" s="673">
        <v>4.28</v>
      </c>
      <c r="F22568" s="394"/>
    </row>
    <row r="22569" spans="1:6">
      <c r="A22569" s="514">
        <v>104783</v>
      </c>
      <c r="B22569" s="275" t="s">
        <v>0</v>
      </c>
      <c r="C22569" s="1329" t="s">
        <v>14265</v>
      </c>
      <c r="D22569" s="514" t="s">
        <v>28</v>
      </c>
      <c r="E22569" s="673">
        <v>5.44</v>
      </c>
      <c r="F22569" s="394"/>
    </row>
    <row r="22570" spans="1:6">
      <c r="A22570" s="514">
        <v>90454</v>
      </c>
      <c r="B22570" s="275" t="s">
        <v>0</v>
      </c>
      <c r="C22570" s="1329" t="s">
        <v>14217</v>
      </c>
      <c r="D22570" s="514" t="s">
        <v>28</v>
      </c>
      <c r="E22570" s="673">
        <v>6.9</v>
      </c>
      <c r="F22570" s="394"/>
    </row>
    <row r="22571" spans="1:6">
      <c r="A22571" s="514">
        <v>90459</v>
      </c>
      <c r="B22571" s="275" t="s">
        <v>0</v>
      </c>
      <c r="C22571" s="1329" t="s">
        <v>14222</v>
      </c>
      <c r="D22571" s="514" t="s">
        <v>28</v>
      </c>
      <c r="E22571" s="673">
        <v>53.52</v>
      </c>
      <c r="F22571" s="394"/>
    </row>
    <row r="22572" spans="1:6">
      <c r="A22572" s="514">
        <v>90456</v>
      </c>
      <c r="B22572" s="275" t="s">
        <v>0</v>
      </c>
      <c r="C22572" s="1329" t="s">
        <v>14219</v>
      </c>
      <c r="D22572" s="514" t="s">
        <v>28</v>
      </c>
      <c r="E22572" s="673">
        <v>6.03</v>
      </c>
      <c r="F22572" s="394"/>
    </row>
    <row r="22573" spans="1:6">
      <c r="A22573" s="514">
        <v>90458</v>
      </c>
      <c r="B22573" s="275" t="s">
        <v>0</v>
      </c>
      <c r="C22573" s="1329" t="s">
        <v>14221</v>
      </c>
      <c r="D22573" s="514" t="s">
        <v>28</v>
      </c>
      <c r="E22573" s="673">
        <v>39.270000000000003</v>
      </c>
      <c r="F22573" s="394"/>
    </row>
    <row r="22574" spans="1:6">
      <c r="A22574" s="514">
        <v>90457</v>
      </c>
      <c r="B22574" s="275" t="s">
        <v>0</v>
      </c>
      <c r="C22574" s="1329" t="s">
        <v>14220</v>
      </c>
      <c r="D22574" s="514" t="s">
        <v>28</v>
      </c>
      <c r="E22574" s="673">
        <v>13.76</v>
      </c>
      <c r="F22574" s="394"/>
    </row>
    <row r="22575" spans="1:6">
      <c r="A22575" s="514">
        <v>90447</v>
      </c>
      <c r="B22575" s="275" t="s">
        <v>0</v>
      </c>
      <c r="C22575" s="1329" t="s">
        <v>14213</v>
      </c>
      <c r="D22575" s="514" t="s">
        <v>5</v>
      </c>
      <c r="E22575" s="673">
        <v>9.1</v>
      </c>
      <c r="F22575" s="394"/>
    </row>
    <row r="22576" spans="1:6" ht="24.75">
      <c r="A22576" s="514">
        <v>91222</v>
      </c>
      <c r="B22576" s="275" t="s">
        <v>0</v>
      </c>
      <c r="C22576" s="1329" t="s">
        <v>14247</v>
      </c>
      <c r="D22576" s="514" t="s">
        <v>5</v>
      </c>
      <c r="E22576" s="673">
        <v>9.74</v>
      </c>
      <c r="F22576" s="394"/>
    </row>
    <row r="22577" spans="1:6">
      <c r="A22577" s="514">
        <v>90443</v>
      </c>
      <c r="B22577" s="275" t="s">
        <v>0</v>
      </c>
      <c r="C22577" s="1329" t="s">
        <v>14209</v>
      </c>
      <c r="D22577" s="514" t="s">
        <v>5</v>
      </c>
      <c r="E22577" s="673">
        <v>8.76</v>
      </c>
      <c r="F22577" s="394"/>
    </row>
    <row r="22578" spans="1:6">
      <c r="A22578" s="514">
        <v>104780</v>
      </c>
      <c r="B22578" s="275" t="s">
        <v>0</v>
      </c>
      <c r="C22578" s="1329" t="s">
        <v>13858</v>
      </c>
      <c r="D22578" s="514" t="s">
        <v>5</v>
      </c>
      <c r="E22578" s="673">
        <v>7.76</v>
      </c>
      <c r="F22578" s="394"/>
    </row>
    <row r="22579" spans="1:6" ht="24.75">
      <c r="A22579" s="514">
        <v>104781</v>
      </c>
      <c r="B22579" s="275" t="s">
        <v>0</v>
      </c>
      <c r="C22579" s="1329" t="s">
        <v>14263</v>
      </c>
      <c r="D22579" s="514" t="s">
        <v>5</v>
      </c>
      <c r="E22579" s="673">
        <v>8.9</v>
      </c>
      <c r="F22579" s="394"/>
    </row>
    <row r="22580" spans="1:6">
      <c r="A22580" s="514">
        <v>104779</v>
      </c>
      <c r="B22580" s="275" t="s">
        <v>0</v>
      </c>
      <c r="C22580" s="1329" t="s">
        <v>14262</v>
      </c>
      <c r="D22580" s="514" t="s">
        <v>5</v>
      </c>
      <c r="E22580" s="673">
        <v>7.71</v>
      </c>
      <c r="F22580" s="394"/>
    </row>
    <row r="22581" spans="1:6" ht="24.75">
      <c r="A22581" s="514">
        <v>104787</v>
      </c>
      <c r="B22581" s="275" t="s">
        <v>0</v>
      </c>
      <c r="C22581" s="1329" t="s">
        <v>14268</v>
      </c>
      <c r="D22581" s="514" t="s">
        <v>5</v>
      </c>
      <c r="E22581" s="673">
        <v>9.48</v>
      </c>
      <c r="F22581" s="394"/>
    </row>
    <row r="22582" spans="1:6" ht="24.75">
      <c r="A22582" s="514">
        <v>104788</v>
      </c>
      <c r="B22582" s="275" t="s">
        <v>0</v>
      </c>
      <c r="C22582" s="1329" t="s">
        <v>14269</v>
      </c>
      <c r="D22582" s="514" t="s">
        <v>5</v>
      </c>
      <c r="E22582" s="673">
        <v>12.59</v>
      </c>
      <c r="F22582" s="394"/>
    </row>
    <row r="22583" spans="1:6">
      <c r="A22583" s="514">
        <v>104786</v>
      </c>
      <c r="B22583" s="275" t="s">
        <v>0</v>
      </c>
      <c r="C22583" s="1329" t="s">
        <v>14267</v>
      </c>
      <c r="D22583" s="514" t="s">
        <v>5</v>
      </c>
      <c r="E22583" s="673">
        <v>7.14</v>
      </c>
      <c r="F22583" s="394"/>
    </row>
    <row r="22584" spans="1:6" ht="24.75">
      <c r="A22584" s="514">
        <v>90445</v>
      </c>
      <c r="B22584" s="275" t="s">
        <v>0</v>
      </c>
      <c r="C22584" s="1329" t="s">
        <v>14211</v>
      </c>
      <c r="D22584" s="514" t="s">
        <v>5</v>
      </c>
      <c r="E22584" s="673">
        <v>19.670000000000002</v>
      </c>
      <c r="F22584" s="394"/>
    </row>
    <row r="22585" spans="1:6" ht="24.75">
      <c r="A22585" s="514">
        <v>90446</v>
      </c>
      <c r="B22585" s="275" t="s">
        <v>0</v>
      </c>
      <c r="C22585" s="1329" t="s">
        <v>14212</v>
      </c>
      <c r="D22585" s="514" t="s">
        <v>5</v>
      </c>
      <c r="E22585" s="673">
        <v>26.13</v>
      </c>
      <c r="F22585" s="394"/>
    </row>
    <row r="22586" spans="1:6" ht="24.75">
      <c r="A22586" s="514">
        <v>90444</v>
      </c>
      <c r="B22586" s="275" t="s">
        <v>0</v>
      </c>
      <c r="C22586" s="1329" t="s">
        <v>14210</v>
      </c>
      <c r="D22586" s="514" t="s">
        <v>5</v>
      </c>
      <c r="E22586" s="673">
        <v>14.83</v>
      </c>
      <c r="F22586" s="394"/>
    </row>
    <row r="22587" spans="1:6" ht="24.75">
      <c r="A22587" s="514">
        <v>104764</v>
      </c>
      <c r="B22587" s="275" t="s">
        <v>0</v>
      </c>
      <c r="C22587" s="1329" t="s">
        <v>13849</v>
      </c>
      <c r="D22587" s="514" t="s">
        <v>5</v>
      </c>
      <c r="E22587" s="673">
        <v>22.33</v>
      </c>
      <c r="F22587" s="394"/>
    </row>
    <row r="22588" spans="1:6" ht="24.75">
      <c r="A22588" s="514">
        <v>90460</v>
      </c>
      <c r="B22588" s="275" t="s">
        <v>0</v>
      </c>
      <c r="C22588" s="1329" t="s">
        <v>14223</v>
      </c>
      <c r="D22588" s="514" t="s">
        <v>5</v>
      </c>
      <c r="E22588" s="673">
        <v>27.34</v>
      </c>
      <c r="F22588" s="394"/>
    </row>
    <row r="22589" spans="1:6" ht="24.75">
      <c r="A22589" s="514">
        <v>90462</v>
      </c>
      <c r="B22589" s="275" t="s">
        <v>0</v>
      </c>
      <c r="C22589" s="1329" t="s">
        <v>14225</v>
      </c>
      <c r="D22589" s="514" t="s">
        <v>5</v>
      </c>
      <c r="E22589" s="673">
        <v>4.79</v>
      </c>
      <c r="F22589" s="394"/>
    </row>
    <row r="22590" spans="1:6" ht="24.75">
      <c r="A22590" s="514">
        <v>104765</v>
      </c>
      <c r="B22590" s="275" t="s">
        <v>0</v>
      </c>
      <c r="C22590" s="1329" t="s">
        <v>13850</v>
      </c>
      <c r="D22590" s="514" t="s">
        <v>5</v>
      </c>
      <c r="E22590" s="673">
        <v>17.98</v>
      </c>
      <c r="F22590" s="394"/>
    </row>
    <row r="22591" spans="1:6" ht="24.75">
      <c r="A22591" s="514">
        <v>90461</v>
      </c>
      <c r="B22591" s="275" t="s">
        <v>0</v>
      </c>
      <c r="C22591" s="1329" t="s">
        <v>14224</v>
      </c>
      <c r="D22591" s="514" t="s">
        <v>5</v>
      </c>
      <c r="E22591" s="673">
        <v>20.440000000000001</v>
      </c>
      <c r="F22591" s="394"/>
    </row>
    <row r="22592" spans="1:6" ht="24.75">
      <c r="A22592" s="514">
        <v>90463</v>
      </c>
      <c r="B22592" s="275" t="s">
        <v>0</v>
      </c>
      <c r="C22592" s="1329" t="s">
        <v>14226</v>
      </c>
      <c r="D22592" s="514" t="s">
        <v>5</v>
      </c>
      <c r="E22592" s="673">
        <v>4.05</v>
      </c>
      <c r="F22592" s="394"/>
    </row>
    <row r="22593" spans="1:6">
      <c r="A22593" s="514">
        <v>96560</v>
      </c>
      <c r="B22593" s="275" t="s">
        <v>0</v>
      </c>
      <c r="C22593" s="1329" t="s">
        <v>14253</v>
      </c>
      <c r="D22593" s="514" t="s">
        <v>32</v>
      </c>
      <c r="E22593" s="673">
        <v>36.159999999999997</v>
      </c>
      <c r="F22593" s="394"/>
    </row>
    <row r="22594" spans="1:6">
      <c r="A22594" s="514">
        <v>96559</v>
      </c>
      <c r="B22594" s="275" t="s">
        <v>0</v>
      </c>
      <c r="C22594" s="1329" t="s">
        <v>14252</v>
      </c>
      <c r="D22594" s="514" t="s">
        <v>32</v>
      </c>
      <c r="E22594" s="673">
        <v>38.130000000000003</v>
      </c>
      <c r="F22594" s="394"/>
    </row>
    <row r="22595" spans="1:6" ht="24.75">
      <c r="A22595" s="514">
        <v>96562</v>
      </c>
      <c r="B22595" s="275" t="s">
        <v>0</v>
      </c>
      <c r="C22595" s="1329" t="s">
        <v>14254</v>
      </c>
      <c r="D22595" s="514" t="s">
        <v>5</v>
      </c>
      <c r="E22595" s="673">
        <v>54.97</v>
      </c>
      <c r="F22595" s="394"/>
    </row>
    <row r="22596" spans="1:6" ht="24.75">
      <c r="A22596" s="514">
        <v>96563</v>
      </c>
      <c r="B22596" s="275" t="s">
        <v>0</v>
      </c>
      <c r="C22596" s="1329" t="s">
        <v>14255</v>
      </c>
      <c r="D22596" s="514" t="s">
        <v>5</v>
      </c>
      <c r="E22596" s="673">
        <v>60.83</v>
      </c>
      <c r="F22596" s="394"/>
    </row>
    <row r="22597" spans="1:6">
      <c r="A22597" s="514">
        <v>102469</v>
      </c>
      <c r="B22597" s="275" t="s">
        <v>0</v>
      </c>
      <c r="C22597" s="1329" t="s">
        <v>26143</v>
      </c>
      <c r="D22597" s="514" t="s">
        <v>32</v>
      </c>
      <c r="E22597" s="673">
        <v>0</v>
      </c>
      <c r="F22597" s="394"/>
    </row>
    <row r="22598" spans="1:6">
      <c r="A22598" s="514">
        <v>104388</v>
      </c>
      <c r="B22598" s="275" t="s">
        <v>0</v>
      </c>
      <c r="C22598" s="1329" t="s">
        <v>26144</v>
      </c>
      <c r="D22598" s="514" t="s">
        <v>32</v>
      </c>
      <c r="E22598" s="673">
        <v>0</v>
      </c>
      <c r="F22598" s="394"/>
    </row>
    <row r="22599" spans="1:6">
      <c r="A22599" s="514">
        <v>104387</v>
      </c>
      <c r="B22599" s="275" t="s">
        <v>0</v>
      </c>
      <c r="C22599" s="1329" t="s">
        <v>26145</v>
      </c>
      <c r="D22599" s="514" t="s">
        <v>34</v>
      </c>
      <c r="E22599" s="673">
        <v>0</v>
      </c>
      <c r="F22599" s="394"/>
    </row>
    <row r="22600" spans="1:6">
      <c r="A22600" s="514">
        <v>104364</v>
      </c>
      <c r="B22600" s="275" t="s">
        <v>0</v>
      </c>
      <c r="C22600" s="1329" t="s">
        <v>26146</v>
      </c>
      <c r="D22600" s="514" t="s">
        <v>34</v>
      </c>
      <c r="E22600" s="673">
        <v>0</v>
      </c>
      <c r="F22600" s="394"/>
    </row>
    <row r="22601" spans="1:6">
      <c r="A22601" s="514">
        <v>102097</v>
      </c>
      <c r="B22601" s="275" t="s">
        <v>0</v>
      </c>
      <c r="C22601" s="1329" t="s">
        <v>26147</v>
      </c>
      <c r="D22601" s="514" t="s">
        <v>34</v>
      </c>
      <c r="E22601" s="673">
        <v>0</v>
      </c>
      <c r="F22601" s="394"/>
    </row>
    <row r="22602" spans="1:6">
      <c r="A22602" s="514">
        <v>104365</v>
      </c>
      <c r="B22602" s="275" t="s">
        <v>0</v>
      </c>
      <c r="C22602" s="1329" t="s">
        <v>26148</v>
      </c>
      <c r="D22602" s="514" t="s">
        <v>34</v>
      </c>
      <c r="E22602" s="673">
        <v>0</v>
      </c>
      <c r="F22602" s="394"/>
    </row>
    <row r="22603" spans="1:6" ht="24.75">
      <c r="A22603" s="514">
        <v>101870</v>
      </c>
      <c r="B22603" s="275" t="s">
        <v>0</v>
      </c>
      <c r="C22603" s="1329" t="s">
        <v>2496</v>
      </c>
      <c r="D22603" s="514" t="s">
        <v>32</v>
      </c>
      <c r="E22603" s="673">
        <v>42.22</v>
      </c>
      <c r="F22603" s="394"/>
    </row>
    <row r="22604" spans="1:6" ht="24.75">
      <c r="A22604" s="514">
        <v>101866</v>
      </c>
      <c r="B22604" s="275" t="s">
        <v>0</v>
      </c>
      <c r="C22604" s="1329" t="s">
        <v>26149</v>
      </c>
      <c r="D22604" s="514" t="s">
        <v>32</v>
      </c>
      <c r="E22604" s="673">
        <v>36.49</v>
      </c>
      <c r="F22604" s="394"/>
    </row>
    <row r="22605" spans="1:6" ht="24.75">
      <c r="A22605" s="514">
        <v>101867</v>
      </c>
      <c r="B22605" s="275" t="s">
        <v>0</v>
      </c>
      <c r="C22605" s="1329" t="s">
        <v>2493</v>
      </c>
      <c r="D22605" s="514" t="s">
        <v>32</v>
      </c>
      <c r="E22605" s="673">
        <v>40.9</v>
      </c>
      <c r="F22605" s="394"/>
    </row>
    <row r="22606" spans="1:6" ht="24.75">
      <c r="A22606" s="514">
        <v>101868</v>
      </c>
      <c r="B22606" s="275" t="s">
        <v>0</v>
      </c>
      <c r="C22606" s="1329" t="s">
        <v>2494</v>
      </c>
      <c r="D22606" s="514" t="s">
        <v>32</v>
      </c>
      <c r="E22606" s="673">
        <v>33.42</v>
      </c>
      <c r="F22606" s="394"/>
    </row>
    <row r="22607" spans="1:6" ht="24.75">
      <c r="A22607" s="514">
        <v>101869</v>
      </c>
      <c r="B22607" s="275" t="s">
        <v>0</v>
      </c>
      <c r="C22607" s="1329" t="s">
        <v>2495</v>
      </c>
      <c r="D22607" s="514" t="s">
        <v>32</v>
      </c>
      <c r="E22607" s="673">
        <v>37.82</v>
      </c>
      <c r="F22607" s="394"/>
    </row>
    <row r="22608" spans="1:6" ht="24.75">
      <c r="A22608" s="514">
        <v>101856</v>
      </c>
      <c r="B22608" s="275" t="s">
        <v>0</v>
      </c>
      <c r="C22608" s="1329" t="s">
        <v>2484</v>
      </c>
      <c r="D22608" s="514" t="s">
        <v>32</v>
      </c>
      <c r="E22608" s="673">
        <v>30.71</v>
      </c>
      <c r="F22608" s="394"/>
    </row>
    <row r="22609" spans="1:6" ht="24.75">
      <c r="A22609" s="514">
        <v>101865</v>
      </c>
      <c r="B22609" s="275" t="s">
        <v>0</v>
      </c>
      <c r="C22609" s="1329" t="s">
        <v>2492</v>
      </c>
      <c r="D22609" s="514" t="s">
        <v>32</v>
      </c>
      <c r="E22609" s="673">
        <v>40.44</v>
      </c>
      <c r="F22609" s="394"/>
    </row>
    <row r="22610" spans="1:6" ht="24.75">
      <c r="A22610" s="514">
        <v>101861</v>
      </c>
      <c r="B22610" s="275" t="s">
        <v>0</v>
      </c>
      <c r="C22610" s="1329" t="s">
        <v>26150</v>
      </c>
      <c r="D22610" s="514" t="s">
        <v>32</v>
      </c>
      <c r="E22610" s="673">
        <v>36.28</v>
      </c>
      <c r="F22610" s="394"/>
    </row>
    <row r="22611" spans="1:6" ht="24.75">
      <c r="A22611" s="514">
        <v>101862</v>
      </c>
      <c r="B22611" s="275" t="s">
        <v>0</v>
      </c>
      <c r="C22611" s="1329" t="s">
        <v>2489</v>
      </c>
      <c r="D22611" s="514" t="s">
        <v>32</v>
      </c>
      <c r="E22611" s="673">
        <v>39.14</v>
      </c>
      <c r="F22611" s="394"/>
    </row>
    <row r="22612" spans="1:6" ht="24.75">
      <c r="A22612" s="514">
        <v>101863</v>
      </c>
      <c r="B22612" s="275" t="s">
        <v>0</v>
      </c>
      <c r="C22612" s="1329" t="s">
        <v>2490</v>
      </c>
      <c r="D22612" s="514" t="s">
        <v>32</v>
      </c>
      <c r="E22612" s="673">
        <v>31.65</v>
      </c>
      <c r="F22612" s="394"/>
    </row>
    <row r="22613" spans="1:6" ht="24.75">
      <c r="A22613" s="514">
        <v>101864</v>
      </c>
      <c r="B22613" s="275" t="s">
        <v>0</v>
      </c>
      <c r="C22613" s="1329" t="s">
        <v>2491</v>
      </c>
      <c r="D22613" s="514" t="s">
        <v>32</v>
      </c>
      <c r="E22613" s="673">
        <v>36.06</v>
      </c>
      <c r="F22613" s="394"/>
    </row>
    <row r="22614" spans="1:6" ht="24.75">
      <c r="A22614" s="514">
        <v>101860</v>
      </c>
      <c r="B22614" s="275" t="s">
        <v>0</v>
      </c>
      <c r="C22614" s="1329" t="s">
        <v>2488</v>
      </c>
      <c r="D22614" s="514" t="s">
        <v>32</v>
      </c>
      <c r="E22614" s="673">
        <v>38.450000000000003</v>
      </c>
      <c r="F22614" s="394"/>
    </row>
    <row r="22615" spans="1:6" ht="24.75">
      <c r="A22615" s="514">
        <v>101857</v>
      </c>
      <c r="B22615" s="275" t="s">
        <v>0</v>
      </c>
      <c r="C22615" s="1329" t="s">
        <v>2485</v>
      </c>
      <c r="D22615" s="514" t="s">
        <v>32</v>
      </c>
      <c r="E22615" s="673">
        <v>37.24</v>
      </c>
      <c r="F22615" s="394"/>
    </row>
    <row r="22616" spans="1:6" ht="24.75">
      <c r="A22616" s="514">
        <v>101858</v>
      </c>
      <c r="B22616" s="275" t="s">
        <v>0</v>
      </c>
      <c r="C22616" s="1329" t="s">
        <v>2486</v>
      </c>
      <c r="D22616" s="514" t="s">
        <v>32</v>
      </c>
      <c r="E22616" s="673">
        <v>31.27</v>
      </c>
      <c r="F22616" s="394"/>
    </row>
    <row r="22617" spans="1:6" ht="24.75">
      <c r="A22617" s="514">
        <v>101859</v>
      </c>
      <c r="B22617" s="275" t="s">
        <v>0</v>
      </c>
      <c r="C22617" s="1329" t="s">
        <v>2487</v>
      </c>
      <c r="D22617" s="514" t="s">
        <v>32</v>
      </c>
      <c r="E22617" s="673">
        <v>34.06</v>
      </c>
      <c r="F22617" s="394"/>
    </row>
    <row r="22618" spans="1:6" ht="24.75">
      <c r="A22618" s="514">
        <v>101852</v>
      </c>
      <c r="B22618" s="275" t="s">
        <v>0</v>
      </c>
      <c r="C22618" s="1329" t="s">
        <v>2482</v>
      </c>
      <c r="D22618" s="514" t="s">
        <v>32</v>
      </c>
      <c r="E22618" s="673">
        <v>83.9</v>
      </c>
      <c r="F22618" s="394"/>
    </row>
    <row r="22619" spans="1:6" ht="24.75">
      <c r="A22619" s="514">
        <v>104385</v>
      </c>
      <c r="B22619" s="275" t="s">
        <v>0</v>
      </c>
      <c r="C22619" s="1329" t="s">
        <v>26151</v>
      </c>
      <c r="D22619" s="514" t="s">
        <v>32</v>
      </c>
      <c r="E22619" s="673">
        <v>0</v>
      </c>
      <c r="F22619" s="394"/>
    </row>
    <row r="22620" spans="1:6" ht="24.75">
      <c r="A22620" s="514">
        <v>101850</v>
      </c>
      <c r="B22620" s="275" t="s">
        <v>0</v>
      </c>
      <c r="C22620" s="1329" t="s">
        <v>2481</v>
      </c>
      <c r="D22620" s="514" t="s">
        <v>32</v>
      </c>
      <c r="E22620" s="673">
        <v>68.3</v>
      </c>
      <c r="F22620" s="394"/>
    </row>
    <row r="22621" spans="1:6" ht="24.75">
      <c r="A22621" s="514">
        <v>101855</v>
      </c>
      <c r="B22621" s="275" t="s">
        <v>0</v>
      </c>
      <c r="C22621" s="1329" t="s">
        <v>2483</v>
      </c>
      <c r="D22621" s="514" t="s">
        <v>32</v>
      </c>
      <c r="E22621" s="673">
        <v>90.39</v>
      </c>
      <c r="F22621" s="394"/>
    </row>
    <row r="22622" spans="1:6" ht="24.75">
      <c r="A22622" s="514">
        <v>104386</v>
      </c>
      <c r="B22622" s="275" t="s">
        <v>0</v>
      </c>
      <c r="C22622" s="1329" t="s">
        <v>26152</v>
      </c>
      <c r="D22622" s="514" t="s">
        <v>32</v>
      </c>
      <c r="E22622" s="673">
        <v>0</v>
      </c>
      <c r="F22622" s="394"/>
    </row>
    <row r="22623" spans="1:6" ht="24.75">
      <c r="A22623" s="514">
        <v>101853</v>
      </c>
      <c r="B22623" s="275" t="s">
        <v>0</v>
      </c>
      <c r="C22623" s="1329" t="s">
        <v>26153</v>
      </c>
      <c r="D22623" s="514" t="s">
        <v>32</v>
      </c>
      <c r="E22623" s="673">
        <v>62.54</v>
      </c>
      <c r="F22623" s="394"/>
    </row>
    <row r="22624" spans="1:6" ht="24.75">
      <c r="A22624" s="514">
        <v>101849</v>
      </c>
      <c r="B22624" s="275" t="s">
        <v>0</v>
      </c>
      <c r="C22624" s="1329" t="s">
        <v>2480</v>
      </c>
      <c r="D22624" s="514" t="s">
        <v>34</v>
      </c>
      <c r="E22624" s="673">
        <v>231.16</v>
      </c>
      <c r="F22624" s="394"/>
    </row>
    <row r="22625" spans="1:6">
      <c r="A22625" s="514">
        <v>101841</v>
      </c>
      <c r="B22625" s="275" t="s">
        <v>0</v>
      </c>
      <c r="C22625" s="1329" t="s">
        <v>2472</v>
      </c>
      <c r="D22625" s="514" t="s">
        <v>34</v>
      </c>
      <c r="E22625" s="673">
        <v>133.38</v>
      </c>
      <c r="F22625" s="394"/>
    </row>
    <row r="22626" spans="1:6" ht="24.75">
      <c r="A22626" s="514">
        <v>101843</v>
      </c>
      <c r="B22626" s="275" t="s">
        <v>0</v>
      </c>
      <c r="C22626" s="1329" t="s">
        <v>2474</v>
      </c>
      <c r="D22626" s="514" t="s">
        <v>34</v>
      </c>
      <c r="E22626" s="673">
        <v>199.88</v>
      </c>
      <c r="F22626" s="394"/>
    </row>
    <row r="22627" spans="1:6" ht="24.75">
      <c r="A22627" s="514">
        <v>101844</v>
      </c>
      <c r="B22627" s="275" t="s">
        <v>0</v>
      </c>
      <c r="C22627" s="1329" t="s">
        <v>2475</v>
      </c>
      <c r="D22627" s="514" t="s">
        <v>34</v>
      </c>
      <c r="E22627" s="673">
        <v>230.96</v>
      </c>
      <c r="F22627" s="394"/>
    </row>
    <row r="22628" spans="1:6" ht="24.75">
      <c r="A22628" s="514">
        <v>101845</v>
      </c>
      <c r="B22628" s="275" t="s">
        <v>0</v>
      </c>
      <c r="C22628" s="1329" t="s">
        <v>2476</v>
      </c>
      <c r="D22628" s="514" t="s">
        <v>34</v>
      </c>
      <c r="E22628" s="673">
        <v>261.58999999999997</v>
      </c>
      <c r="F22628" s="394"/>
    </row>
    <row r="22629" spans="1:6">
      <c r="A22629" s="514">
        <v>101842</v>
      </c>
      <c r="B22629" s="275" t="s">
        <v>0</v>
      </c>
      <c r="C22629" s="1329" t="s">
        <v>2473</v>
      </c>
      <c r="D22629" s="514" t="s">
        <v>34</v>
      </c>
      <c r="E22629" s="673">
        <v>115.93</v>
      </c>
      <c r="F22629" s="394"/>
    </row>
    <row r="22630" spans="1:6" ht="24.75">
      <c r="A22630" s="514">
        <v>101846</v>
      </c>
      <c r="B22630" s="275" t="s">
        <v>0</v>
      </c>
      <c r="C22630" s="1329" t="s">
        <v>2477</v>
      </c>
      <c r="D22630" s="514" t="s">
        <v>34</v>
      </c>
      <c r="E22630" s="673">
        <v>183.13</v>
      </c>
      <c r="F22630" s="394"/>
    </row>
    <row r="22631" spans="1:6" ht="24.75">
      <c r="A22631" s="514">
        <v>101847</v>
      </c>
      <c r="B22631" s="275" t="s">
        <v>0</v>
      </c>
      <c r="C22631" s="1329" t="s">
        <v>2478</v>
      </c>
      <c r="D22631" s="514" t="s">
        <v>34</v>
      </c>
      <c r="E22631" s="673">
        <v>214.55</v>
      </c>
      <c r="F22631" s="394"/>
    </row>
    <row r="22632" spans="1:6" ht="24.75">
      <c r="A22632" s="514">
        <v>101848</v>
      </c>
      <c r="B22632" s="275" t="s">
        <v>0</v>
      </c>
      <c r="C22632" s="1329" t="s">
        <v>2479</v>
      </c>
      <c r="D22632" s="514" t="s">
        <v>34</v>
      </c>
      <c r="E22632" s="673">
        <v>245.54</v>
      </c>
      <c r="F22632" s="394"/>
    </row>
    <row r="22633" spans="1:6" ht="24.75">
      <c r="A22633" s="514">
        <v>101839</v>
      </c>
      <c r="B22633" s="275" t="s">
        <v>0</v>
      </c>
      <c r="C22633" s="1329" t="s">
        <v>2470</v>
      </c>
      <c r="D22633" s="514" t="s">
        <v>34</v>
      </c>
      <c r="E22633" s="673">
        <v>132.51</v>
      </c>
      <c r="F22633" s="394"/>
    </row>
    <row r="22634" spans="1:6" ht="24.75">
      <c r="A22634" s="514">
        <v>101840</v>
      </c>
      <c r="B22634" s="275" t="s">
        <v>0</v>
      </c>
      <c r="C22634" s="1329" t="s">
        <v>2471</v>
      </c>
      <c r="D22634" s="514" t="s">
        <v>34</v>
      </c>
      <c r="E22634" s="673">
        <v>223.36</v>
      </c>
      <c r="F22634" s="394"/>
    </row>
    <row r="22635" spans="1:6" ht="24.75">
      <c r="A22635" s="514">
        <v>101837</v>
      </c>
      <c r="B22635" s="275" t="s">
        <v>0</v>
      </c>
      <c r="C22635" s="1329" t="s">
        <v>2468</v>
      </c>
      <c r="D22635" s="514" t="s">
        <v>34</v>
      </c>
      <c r="E22635" s="673">
        <v>65.260000000000005</v>
      </c>
      <c r="F22635" s="394"/>
    </row>
    <row r="22636" spans="1:6" ht="24.75">
      <c r="A22636" s="514">
        <v>101838</v>
      </c>
      <c r="B22636" s="275" t="s">
        <v>0</v>
      </c>
      <c r="C22636" s="1329" t="s">
        <v>2469</v>
      </c>
      <c r="D22636" s="514" t="s">
        <v>34</v>
      </c>
      <c r="E22636" s="673">
        <v>99.34</v>
      </c>
      <c r="F22636" s="394"/>
    </row>
    <row r="22637" spans="1:6" ht="24.75">
      <c r="A22637" s="514">
        <v>101836</v>
      </c>
      <c r="B22637" s="275" t="s">
        <v>0</v>
      </c>
      <c r="C22637" s="1329" t="s">
        <v>2467</v>
      </c>
      <c r="D22637" s="514" t="s">
        <v>34</v>
      </c>
      <c r="E22637" s="673">
        <v>28.65</v>
      </c>
      <c r="F22637" s="394"/>
    </row>
    <row r="22638" spans="1:6">
      <c r="A22638" s="514">
        <v>101835</v>
      </c>
      <c r="B22638" s="275" t="s">
        <v>0</v>
      </c>
      <c r="C22638" s="1329" t="s">
        <v>2466</v>
      </c>
      <c r="D22638" s="514" t="s">
        <v>34</v>
      </c>
      <c r="E22638" s="673">
        <v>339.99</v>
      </c>
      <c r="F22638" s="394"/>
    </row>
    <row r="22639" spans="1:6">
      <c r="A22639" s="514">
        <v>101827</v>
      </c>
      <c r="B22639" s="275" t="s">
        <v>0</v>
      </c>
      <c r="C22639" s="1329" t="s">
        <v>2458</v>
      </c>
      <c r="D22639" s="514" t="s">
        <v>34</v>
      </c>
      <c r="E22639" s="673">
        <v>242.21</v>
      </c>
      <c r="F22639" s="394"/>
    </row>
    <row r="22640" spans="1:6" ht="24.75">
      <c r="A22640" s="514">
        <v>101829</v>
      </c>
      <c r="B22640" s="275" t="s">
        <v>0</v>
      </c>
      <c r="C22640" s="1329" t="s">
        <v>2460</v>
      </c>
      <c r="D22640" s="514" t="s">
        <v>34</v>
      </c>
      <c r="E22640" s="673">
        <v>308.70999999999998</v>
      </c>
      <c r="F22640" s="394"/>
    </row>
    <row r="22641" spans="1:6" ht="24.75">
      <c r="A22641" s="514">
        <v>101830</v>
      </c>
      <c r="B22641" s="275" t="s">
        <v>0</v>
      </c>
      <c r="C22641" s="1329" t="s">
        <v>2461</v>
      </c>
      <c r="D22641" s="514" t="s">
        <v>34</v>
      </c>
      <c r="E22641" s="673">
        <v>339.79</v>
      </c>
      <c r="F22641" s="394"/>
    </row>
    <row r="22642" spans="1:6" ht="24.75">
      <c r="A22642" s="514">
        <v>101831</v>
      </c>
      <c r="B22642" s="275" t="s">
        <v>0</v>
      </c>
      <c r="C22642" s="1329" t="s">
        <v>2462</v>
      </c>
      <c r="D22642" s="514" t="s">
        <v>34</v>
      </c>
      <c r="E22642" s="673">
        <v>370.42</v>
      </c>
      <c r="F22642" s="394"/>
    </row>
    <row r="22643" spans="1:6">
      <c r="A22643" s="514">
        <v>101828</v>
      </c>
      <c r="B22643" s="275" t="s">
        <v>0</v>
      </c>
      <c r="C22643" s="1329" t="s">
        <v>2459</v>
      </c>
      <c r="D22643" s="514" t="s">
        <v>34</v>
      </c>
      <c r="E22643" s="673">
        <v>224.76</v>
      </c>
      <c r="F22643" s="394"/>
    </row>
    <row r="22644" spans="1:6" ht="24.75">
      <c r="A22644" s="514">
        <v>101832</v>
      </c>
      <c r="B22644" s="275" t="s">
        <v>0</v>
      </c>
      <c r="C22644" s="1329" t="s">
        <v>2463</v>
      </c>
      <c r="D22644" s="514" t="s">
        <v>34</v>
      </c>
      <c r="E22644" s="673">
        <v>291.95999999999998</v>
      </c>
      <c r="F22644" s="394"/>
    </row>
    <row r="22645" spans="1:6" ht="24.75">
      <c r="A22645" s="514">
        <v>101833</v>
      </c>
      <c r="B22645" s="275" t="s">
        <v>0</v>
      </c>
      <c r="C22645" s="1329" t="s">
        <v>2464</v>
      </c>
      <c r="D22645" s="514" t="s">
        <v>34</v>
      </c>
      <c r="E22645" s="673">
        <v>323.38</v>
      </c>
      <c r="F22645" s="394"/>
    </row>
    <row r="22646" spans="1:6" ht="24.75">
      <c r="A22646" s="514">
        <v>101834</v>
      </c>
      <c r="B22646" s="275" t="s">
        <v>0</v>
      </c>
      <c r="C22646" s="1329" t="s">
        <v>2465</v>
      </c>
      <c r="D22646" s="514" t="s">
        <v>34</v>
      </c>
      <c r="E22646" s="673">
        <v>354.37</v>
      </c>
      <c r="F22646" s="394"/>
    </row>
    <row r="22647" spans="1:6" ht="24.75">
      <c r="A22647" s="514">
        <v>101825</v>
      </c>
      <c r="B22647" s="275" t="s">
        <v>0</v>
      </c>
      <c r="C22647" s="1329" t="s">
        <v>2456</v>
      </c>
      <c r="D22647" s="514" t="s">
        <v>34</v>
      </c>
      <c r="E22647" s="673">
        <v>241.34</v>
      </c>
      <c r="F22647" s="394"/>
    </row>
    <row r="22648" spans="1:6" ht="24.75">
      <c r="A22648" s="514">
        <v>101826</v>
      </c>
      <c r="B22648" s="275" t="s">
        <v>0</v>
      </c>
      <c r="C22648" s="1329" t="s">
        <v>2457</v>
      </c>
      <c r="D22648" s="514" t="s">
        <v>34</v>
      </c>
      <c r="E22648" s="673">
        <v>274.06</v>
      </c>
      <c r="F22648" s="394"/>
    </row>
    <row r="22649" spans="1:6" ht="24.75">
      <c r="A22649" s="514">
        <v>101823</v>
      </c>
      <c r="B22649" s="275" t="s">
        <v>0</v>
      </c>
      <c r="C22649" s="1329" t="s">
        <v>2454</v>
      </c>
      <c r="D22649" s="514" t="s">
        <v>34</v>
      </c>
      <c r="E22649" s="673">
        <v>174.09</v>
      </c>
      <c r="F22649" s="394"/>
    </row>
    <row r="22650" spans="1:6" ht="24.75">
      <c r="A22650" s="514">
        <v>101824</v>
      </c>
      <c r="B22650" s="275" t="s">
        <v>0</v>
      </c>
      <c r="C22650" s="1329" t="s">
        <v>2455</v>
      </c>
      <c r="D22650" s="514" t="s">
        <v>34</v>
      </c>
      <c r="E22650" s="673">
        <v>208.17</v>
      </c>
      <c r="F22650" s="394"/>
    </row>
    <row r="22651" spans="1:6" ht="24.75">
      <c r="A22651" s="514">
        <v>101822</v>
      </c>
      <c r="B22651" s="275" t="s">
        <v>0</v>
      </c>
      <c r="C22651" s="1329" t="s">
        <v>2453</v>
      </c>
      <c r="D22651" s="514" t="s">
        <v>34</v>
      </c>
      <c r="E22651" s="673">
        <v>137.47999999999999</v>
      </c>
      <c r="F22651" s="394"/>
    </row>
    <row r="22652" spans="1:6" ht="24.75">
      <c r="A22652" s="514">
        <v>101819</v>
      </c>
      <c r="B22652" s="275" t="s">
        <v>0</v>
      </c>
      <c r="C22652" s="1329" t="s">
        <v>2451</v>
      </c>
      <c r="D22652" s="514" t="s">
        <v>32</v>
      </c>
      <c r="E22652" s="673">
        <v>75.59</v>
      </c>
      <c r="F22652" s="394"/>
    </row>
    <row r="22653" spans="1:6" ht="24.75">
      <c r="A22653" s="514">
        <v>104370</v>
      </c>
      <c r="B22653" s="275" t="s">
        <v>0</v>
      </c>
      <c r="C22653" s="1329" t="s">
        <v>26154</v>
      </c>
      <c r="D22653" s="514" t="s">
        <v>32</v>
      </c>
      <c r="E22653" s="673">
        <v>0</v>
      </c>
      <c r="F22653" s="394"/>
    </row>
    <row r="22654" spans="1:6" ht="24.75">
      <c r="A22654" s="514">
        <v>101817</v>
      </c>
      <c r="B22654" s="275" t="s">
        <v>0</v>
      </c>
      <c r="C22654" s="1329" t="s">
        <v>2450</v>
      </c>
      <c r="D22654" s="514" t="s">
        <v>32</v>
      </c>
      <c r="E22654" s="673">
        <v>60.25</v>
      </c>
      <c r="F22654" s="394"/>
    </row>
    <row r="22655" spans="1:6" ht="24.75">
      <c r="A22655" s="514">
        <v>101816</v>
      </c>
      <c r="B22655" s="275" t="s">
        <v>0</v>
      </c>
      <c r="C22655" s="1329" t="s">
        <v>2449</v>
      </c>
      <c r="D22655" s="514" t="s">
        <v>32</v>
      </c>
      <c r="E22655" s="673">
        <v>83.91</v>
      </c>
      <c r="F22655" s="394"/>
    </row>
    <row r="22656" spans="1:6" ht="24.75">
      <c r="A22656" s="514">
        <v>104369</v>
      </c>
      <c r="B22656" s="275" t="s">
        <v>0</v>
      </c>
      <c r="C22656" s="1329" t="s">
        <v>26155</v>
      </c>
      <c r="D22656" s="514" t="s">
        <v>32</v>
      </c>
      <c r="E22656" s="673">
        <v>0</v>
      </c>
      <c r="F22656" s="394"/>
    </row>
    <row r="22657" spans="1:6" ht="24.75">
      <c r="A22657" s="514">
        <v>101820</v>
      </c>
      <c r="B22657" s="275" t="s">
        <v>0</v>
      </c>
      <c r="C22657" s="1329" t="s">
        <v>2452</v>
      </c>
      <c r="D22657" s="514" t="s">
        <v>32</v>
      </c>
      <c r="E22657" s="673">
        <v>47.14</v>
      </c>
      <c r="F22657" s="394"/>
    </row>
    <row r="22658" spans="1:6" ht="24.75">
      <c r="A22658" s="514">
        <v>102988</v>
      </c>
      <c r="B22658" s="275" t="s">
        <v>0</v>
      </c>
      <c r="C22658" s="1329" t="s">
        <v>2498</v>
      </c>
      <c r="D22658" s="514" t="s">
        <v>32</v>
      </c>
      <c r="E22658" s="673">
        <v>61.7</v>
      </c>
      <c r="F22658" s="394"/>
    </row>
    <row r="22659" spans="1:6" ht="24.75">
      <c r="A22659" s="514">
        <v>101814</v>
      </c>
      <c r="B22659" s="275" t="s">
        <v>0</v>
      </c>
      <c r="C22659" s="1329" t="s">
        <v>2448</v>
      </c>
      <c r="D22659" s="514" t="s">
        <v>32</v>
      </c>
      <c r="E22659" s="673">
        <v>56.19</v>
      </c>
      <c r="F22659" s="394"/>
    </row>
    <row r="22660" spans="1:6" ht="24.75">
      <c r="A22660" s="514">
        <v>102098</v>
      </c>
      <c r="B22660" s="275" t="s">
        <v>0</v>
      </c>
      <c r="C22660" s="1329" t="s">
        <v>2497</v>
      </c>
      <c r="D22660" s="514" t="s">
        <v>34</v>
      </c>
      <c r="E22660" s="673">
        <v>2445.42</v>
      </c>
      <c r="F22660" s="394"/>
    </row>
    <row r="22661" spans="1:6" ht="24.75">
      <c r="A22661" s="514">
        <v>104366</v>
      </c>
      <c r="B22661" s="275" t="s">
        <v>0</v>
      </c>
      <c r="C22661" s="1329" t="s">
        <v>26156</v>
      </c>
      <c r="D22661" s="514" t="s">
        <v>34</v>
      </c>
      <c r="E22661" s="673">
        <v>0</v>
      </c>
      <c r="F22661" s="394"/>
    </row>
    <row r="22662" spans="1:6" ht="24.75">
      <c r="A22662" s="514">
        <v>102099</v>
      </c>
      <c r="B22662" s="275" t="s">
        <v>0</v>
      </c>
      <c r="C22662" s="1329" t="s">
        <v>26157</v>
      </c>
      <c r="D22662" s="514" t="s">
        <v>34</v>
      </c>
      <c r="E22662" s="673">
        <v>0</v>
      </c>
      <c r="F22662" s="394"/>
    </row>
    <row r="22663" spans="1:6" ht="24.75">
      <c r="A22663" s="514">
        <v>104367</v>
      </c>
      <c r="B22663" s="275" t="s">
        <v>0</v>
      </c>
      <c r="C22663" s="1329" t="s">
        <v>26158</v>
      </c>
      <c r="D22663" s="514" t="s">
        <v>34</v>
      </c>
      <c r="E22663" s="673">
        <v>0</v>
      </c>
      <c r="F22663" s="394"/>
    </row>
    <row r="22664" spans="1:6" ht="24.75">
      <c r="A22664" s="514">
        <v>92994</v>
      </c>
      <c r="B22664" s="275" t="s">
        <v>0</v>
      </c>
      <c r="C22664" s="1329" t="s">
        <v>1757</v>
      </c>
      <c r="D22664" s="514" t="s">
        <v>5</v>
      </c>
      <c r="E22664" s="673">
        <v>137.34</v>
      </c>
      <c r="F22664" s="394"/>
    </row>
    <row r="22665" spans="1:6" ht="24.75">
      <c r="A22665" s="514">
        <v>92996</v>
      </c>
      <c r="B22665" s="275" t="s">
        <v>0</v>
      </c>
      <c r="C22665" s="1329" t="s">
        <v>1758</v>
      </c>
      <c r="D22665" s="514" t="s">
        <v>5</v>
      </c>
      <c r="E22665" s="673">
        <v>166.15</v>
      </c>
      <c r="F22665" s="394"/>
    </row>
    <row r="22666" spans="1:6" ht="24.75">
      <c r="A22666" s="514">
        <v>92998</v>
      </c>
      <c r="B22666" s="275" t="s">
        <v>0</v>
      </c>
      <c r="C22666" s="1329" t="s">
        <v>1759</v>
      </c>
      <c r="D22666" s="514" t="s">
        <v>5</v>
      </c>
      <c r="E22666" s="673">
        <v>203.6</v>
      </c>
      <c r="F22666" s="394"/>
    </row>
    <row r="22667" spans="1:6" ht="24.75">
      <c r="A22667" s="514">
        <v>93000</v>
      </c>
      <c r="B22667" s="275" t="s">
        <v>0</v>
      </c>
      <c r="C22667" s="1329" t="s">
        <v>1760</v>
      </c>
      <c r="D22667" s="514" t="s">
        <v>5</v>
      </c>
      <c r="E22667" s="673">
        <v>269.55</v>
      </c>
      <c r="F22667" s="394"/>
    </row>
    <row r="22668" spans="1:6" ht="24.75">
      <c r="A22668" s="514">
        <v>92984</v>
      </c>
      <c r="B22668" s="275" t="s">
        <v>0</v>
      </c>
      <c r="C22668" s="1329" t="s">
        <v>1752</v>
      </c>
      <c r="D22668" s="514" t="s">
        <v>5</v>
      </c>
      <c r="E22668" s="673">
        <v>29.49</v>
      </c>
      <c r="F22668" s="394"/>
    </row>
    <row r="22669" spans="1:6" ht="24.75">
      <c r="A22669" s="514">
        <v>93002</v>
      </c>
      <c r="B22669" s="275" t="s">
        <v>0</v>
      </c>
      <c r="C22669" s="1329" t="s">
        <v>1761</v>
      </c>
      <c r="D22669" s="514" t="s">
        <v>5</v>
      </c>
      <c r="E22669" s="673">
        <v>348.48</v>
      </c>
      <c r="F22669" s="394"/>
    </row>
    <row r="22670" spans="1:6" ht="24.75">
      <c r="A22670" s="514">
        <v>92986</v>
      </c>
      <c r="B22670" s="275" t="s">
        <v>0</v>
      </c>
      <c r="C22670" s="1329" t="s">
        <v>1753</v>
      </c>
      <c r="D22670" s="514" t="s">
        <v>5</v>
      </c>
      <c r="E22670" s="673">
        <v>40.729999999999997</v>
      </c>
      <c r="F22670" s="394"/>
    </row>
    <row r="22671" spans="1:6" ht="24.75">
      <c r="A22671" s="514">
        <v>92988</v>
      </c>
      <c r="B22671" s="275" t="s">
        <v>0</v>
      </c>
      <c r="C22671" s="1329" t="s">
        <v>1754</v>
      </c>
      <c r="D22671" s="514" t="s">
        <v>5</v>
      </c>
      <c r="E22671" s="673">
        <v>59.08</v>
      </c>
      <c r="F22671" s="394"/>
    </row>
    <row r="22672" spans="1:6" ht="24.75">
      <c r="A22672" s="514">
        <v>92990</v>
      </c>
      <c r="B22672" s="275" t="s">
        <v>0</v>
      </c>
      <c r="C22672" s="1329" t="s">
        <v>1755</v>
      </c>
      <c r="D22672" s="514" t="s">
        <v>5</v>
      </c>
      <c r="E22672" s="673">
        <v>81.760000000000005</v>
      </c>
      <c r="F22672" s="394"/>
    </row>
    <row r="22673" spans="1:6" ht="24.75">
      <c r="A22673" s="514">
        <v>92992</v>
      </c>
      <c r="B22673" s="275" t="s">
        <v>0</v>
      </c>
      <c r="C22673" s="1329" t="s">
        <v>1756</v>
      </c>
      <c r="D22673" s="514" t="s">
        <v>5</v>
      </c>
      <c r="E22673" s="673">
        <v>105.7</v>
      </c>
      <c r="F22673" s="394"/>
    </row>
    <row r="22674" spans="1:6" ht="24.75">
      <c r="A22674" s="514">
        <v>103491</v>
      </c>
      <c r="B22674" s="275" t="s">
        <v>0</v>
      </c>
      <c r="C22674" s="1329" t="s">
        <v>1810</v>
      </c>
      <c r="D22674" s="514" t="s">
        <v>34</v>
      </c>
      <c r="E22674" s="673">
        <v>678.45</v>
      </c>
      <c r="F22674" s="394"/>
    </row>
    <row r="22675" spans="1:6" ht="24.75">
      <c r="A22675" s="514">
        <v>93026</v>
      </c>
      <c r="B22675" s="275" t="s">
        <v>0</v>
      </c>
      <c r="C22675" s="1329" t="s">
        <v>1751</v>
      </c>
      <c r="D22675" s="514" t="s">
        <v>28</v>
      </c>
      <c r="E22675" s="673">
        <v>94.41</v>
      </c>
      <c r="F22675" s="394"/>
    </row>
    <row r="22676" spans="1:6" ht="24.75">
      <c r="A22676" s="514">
        <v>93018</v>
      </c>
      <c r="B22676" s="275" t="s">
        <v>0</v>
      </c>
      <c r="C22676" s="1329" t="s">
        <v>1747</v>
      </c>
      <c r="D22676" s="514" t="s">
        <v>28</v>
      </c>
      <c r="E22676" s="673">
        <v>26.16</v>
      </c>
      <c r="F22676" s="394"/>
    </row>
    <row r="22677" spans="1:6" ht="24.75">
      <c r="A22677" s="514">
        <v>93020</v>
      </c>
      <c r="B22677" s="275" t="s">
        <v>0</v>
      </c>
      <c r="C22677" s="1329" t="s">
        <v>1748</v>
      </c>
      <c r="D22677" s="514" t="s">
        <v>28</v>
      </c>
      <c r="E22677" s="673">
        <v>33.380000000000003</v>
      </c>
      <c r="F22677" s="394"/>
    </row>
    <row r="22678" spans="1:6" ht="24.75">
      <c r="A22678" s="514">
        <v>93022</v>
      </c>
      <c r="B22678" s="275" t="s">
        <v>0</v>
      </c>
      <c r="C22678" s="1329" t="s">
        <v>1749</v>
      </c>
      <c r="D22678" s="514" t="s">
        <v>28</v>
      </c>
      <c r="E22678" s="673">
        <v>55.2</v>
      </c>
      <c r="F22678" s="394"/>
    </row>
    <row r="22679" spans="1:6" ht="24.75">
      <c r="A22679" s="514">
        <v>93024</v>
      </c>
      <c r="B22679" s="275" t="s">
        <v>0</v>
      </c>
      <c r="C22679" s="1329" t="s">
        <v>1750</v>
      </c>
      <c r="D22679" s="514" t="s">
        <v>28</v>
      </c>
      <c r="E22679" s="673">
        <v>58.13</v>
      </c>
      <c r="F22679" s="394"/>
    </row>
    <row r="22680" spans="1:6" ht="24.75">
      <c r="A22680" s="514">
        <v>97670</v>
      </c>
      <c r="B22680" s="275" t="s">
        <v>0</v>
      </c>
      <c r="C22680" s="1329" t="s">
        <v>1741</v>
      </c>
      <c r="D22680" s="514" t="s">
        <v>5</v>
      </c>
      <c r="E22680" s="673">
        <v>20.47</v>
      </c>
      <c r="F22680" s="394"/>
    </row>
    <row r="22681" spans="1:6" ht="24.75">
      <c r="A22681" s="514">
        <v>103486</v>
      </c>
      <c r="B22681" s="275" t="s">
        <v>0</v>
      </c>
      <c r="C22681" s="1329" t="s">
        <v>26159</v>
      </c>
      <c r="D22681" s="514" t="s">
        <v>5</v>
      </c>
      <c r="E22681" s="673">
        <v>0</v>
      </c>
      <c r="F22681" s="394"/>
    </row>
    <row r="22682" spans="1:6" ht="24.75">
      <c r="A22682" s="514">
        <v>103487</v>
      </c>
      <c r="B22682" s="275" t="s">
        <v>0</v>
      </c>
      <c r="C22682" s="1329" t="s">
        <v>26160</v>
      </c>
      <c r="D22682" s="514" t="s">
        <v>5</v>
      </c>
      <c r="E22682" s="673">
        <v>0</v>
      </c>
      <c r="F22682" s="394"/>
    </row>
    <row r="22683" spans="1:6" ht="24.75">
      <c r="A22683" s="514">
        <v>103488</v>
      </c>
      <c r="B22683" s="275" t="s">
        <v>0</v>
      </c>
      <c r="C22683" s="1329" t="s">
        <v>26161</v>
      </c>
      <c r="D22683" s="514" t="s">
        <v>5</v>
      </c>
      <c r="E22683" s="673">
        <v>0</v>
      </c>
      <c r="F22683" s="394"/>
    </row>
    <row r="22684" spans="1:6" ht="24.75">
      <c r="A22684" s="514">
        <v>103489</v>
      </c>
      <c r="B22684" s="275" t="s">
        <v>0</v>
      </c>
      <c r="C22684" s="1329" t="s">
        <v>26162</v>
      </c>
      <c r="D22684" s="514" t="s">
        <v>5</v>
      </c>
      <c r="E22684" s="673">
        <v>0</v>
      </c>
      <c r="F22684" s="394"/>
    </row>
    <row r="22685" spans="1:6" ht="24.75">
      <c r="A22685" s="514">
        <v>97667</v>
      </c>
      <c r="B22685" s="275" t="s">
        <v>0</v>
      </c>
      <c r="C22685" s="1329" t="s">
        <v>1738</v>
      </c>
      <c r="D22685" s="514" t="s">
        <v>5</v>
      </c>
      <c r="E22685" s="673">
        <v>7.62</v>
      </c>
      <c r="F22685" s="394"/>
    </row>
    <row r="22686" spans="1:6" ht="24.75">
      <c r="A22686" s="514">
        <v>97668</v>
      </c>
      <c r="B22686" s="275" t="s">
        <v>0</v>
      </c>
      <c r="C22686" s="1329" t="s">
        <v>1739</v>
      </c>
      <c r="D22686" s="514" t="s">
        <v>5</v>
      </c>
      <c r="E22686" s="673">
        <v>10.84</v>
      </c>
      <c r="F22686" s="394"/>
    </row>
    <row r="22687" spans="1:6" ht="24.75">
      <c r="A22687" s="514">
        <v>97669</v>
      </c>
      <c r="B22687" s="275" t="s">
        <v>0</v>
      </c>
      <c r="C22687" s="1329" t="s">
        <v>1740</v>
      </c>
      <c r="D22687" s="514" t="s">
        <v>5</v>
      </c>
      <c r="E22687" s="673">
        <v>16.260000000000002</v>
      </c>
      <c r="F22687" s="394"/>
    </row>
    <row r="22688" spans="1:6">
      <c r="A22688" s="514">
        <v>93012</v>
      </c>
      <c r="B22688" s="275" t="s">
        <v>0</v>
      </c>
      <c r="C22688" s="1329" t="s">
        <v>1737</v>
      </c>
      <c r="D22688" s="514" t="s">
        <v>5</v>
      </c>
      <c r="E22688" s="673">
        <v>73.69</v>
      </c>
      <c r="F22688" s="394"/>
    </row>
    <row r="22689" spans="1:6" ht="24.75">
      <c r="A22689" s="514">
        <v>93008</v>
      </c>
      <c r="B22689" s="275" t="s">
        <v>0</v>
      </c>
      <c r="C22689" s="1329" t="s">
        <v>1733</v>
      </c>
      <c r="D22689" s="514" t="s">
        <v>5</v>
      </c>
      <c r="E22689" s="673">
        <v>19.45</v>
      </c>
      <c r="F22689" s="394"/>
    </row>
    <row r="22690" spans="1:6">
      <c r="A22690" s="514">
        <v>93009</v>
      </c>
      <c r="B22690" s="275" t="s">
        <v>0</v>
      </c>
      <c r="C22690" s="1329" t="s">
        <v>1734</v>
      </c>
      <c r="D22690" s="514" t="s">
        <v>5</v>
      </c>
      <c r="E22690" s="673">
        <v>28.71</v>
      </c>
      <c r="F22690" s="394"/>
    </row>
    <row r="22691" spans="1:6" ht="24.75">
      <c r="A22691" s="514">
        <v>93010</v>
      </c>
      <c r="B22691" s="275" t="s">
        <v>0</v>
      </c>
      <c r="C22691" s="1329" t="s">
        <v>1735</v>
      </c>
      <c r="D22691" s="514" t="s">
        <v>5</v>
      </c>
      <c r="E22691" s="673">
        <v>39.94</v>
      </c>
      <c r="F22691" s="394"/>
    </row>
    <row r="22692" spans="1:6">
      <c r="A22692" s="514">
        <v>93011</v>
      </c>
      <c r="B22692" s="275" t="s">
        <v>0</v>
      </c>
      <c r="C22692" s="1329" t="s">
        <v>1736</v>
      </c>
      <c r="D22692" s="514" t="s">
        <v>5</v>
      </c>
      <c r="E22692" s="673">
        <v>48.81</v>
      </c>
      <c r="F22692" s="394"/>
    </row>
    <row r="22693" spans="1:6">
      <c r="A22693" s="514">
        <v>103492</v>
      </c>
      <c r="B22693" s="275" t="s">
        <v>0</v>
      </c>
      <c r="C22693" s="1329" t="s">
        <v>26163</v>
      </c>
      <c r="D22693" s="514" t="s">
        <v>5</v>
      </c>
      <c r="E22693" s="673">
        <v>0</v>
      </c>
      <c r="F22693" s="394"/>
    </row>
    <row r="22694" spans="1:6" ht="24.75">
      <c r="A22694" s="514">
        <v>93017</v>
      </c>
      <c r="B22694" s="275" t="s">
        <v>0</v>
      </c>
      <c r="C22694" s="1329" t="s">
        <v>1746</v>
      </c>
      <c r="D22694" s="514" t="s">
        <v>28</v>
      </c>
      <c r="E22694" s="673">
        <v>57.24</v>
      </c>
      <c r="F22694" s="394"/>
    </row>
    <row r="22695" spans="1:6" ht="24.75">
      <c r="A22695" s="514">
        <v>93013</v>
      </c>
      <c r="B22695" s="275" t="s">
        <v>0</v>
      </c>
      <c r="C22695" s="1329" t="s">
        <v>1742</v>
      </c>
      <c r="D22695" s="514" t="s">
        <v>28</v>
      </c>
      <c r="E22695" s="673">
        <v>17.14</v>
      </c>
      <c r="F22695" s="394"/>
    </row>
    <row r="22696" spans="1:6" ht="24.75">
      <c r="A22696" s="514">
        <v>93014</v>
      </c>
      <c r="B22696" s="275" t="s">
        <v>0</v>
      </c>
      <c r="C22696" s="1329" t="s">
        <v>1743</v>
      </c>
      <c r="D22696" s="514" t="s">
        <v>28</v>
      </c>
      <c r="E22696" s="673">
        <v>21</v>
      </c>
      <c r="F22696" s="394"/>
    </row>
    <row r="22697" spans="1:6" ht="24.75">
      <c r="A22697" s="514">
        <v>93015</v>
      </c>
      <c r="B22697" s="275" t="s">
        <v>0</v>
      </c>
      <c r="C22697" s="1329" t="s">
        <v>1744</v>
      </c>
      <c r="D22697" s="514" t="s">
        <v>28</v>
      </c>
      <c r="E22697" s="673">
        <v>31.56</v>
      </c>
      <c r="F22697" s="394"/>
    </row>
    <row r="22698" spans="1:6" ht="24.75">
      <c r="A22698" s="514">
        <v>93016</v>
      </c>
      <c r="B22698" s="275" t="s">
        <v>0</v>
      </c>
      <c r="C22698" s="1329" t="s">
        <v>1745</v>
      </c>
      <c r="D22698" s="514" t="s">
        <v>28</v>
      </c>
      <c r="E22698" s="673">
        <v>38.25</v>
      </c>
      <c r="F22698" s="394"/>
    </row>
    <row r="22699" spans="1:6" ht="24.75">
      <c r="A22699" s="514">
        <v>103490</v>
      </c>
      <c r="B22699" s="275" t="s">
        <v>0</v>
      </c>
      <c r="C22699" s="1329" t="s">
        <v>1809</v>
      </c>
      <c r="D22699" s="514" t="s">
        <v>34</v>
      </c>
      <c r="E22699" s="673">
        <v>3402.06</v>
      </c>
      <c r="F22699" s="394"/>
    </row>
    <row r="22700" spans="1:6">
      <c r="A22700" s="514">
        <v>106082</v>
      </c>
      <c r="B22700" s="275" t="s">
        <v>0</v>
      </c>
      <c r="C22700" s="1329" t="s">
        <v>45160</v>
      </c>
      <c r="D22700" s="514" t="s">
        <v>28</v>
      </c>
      <c r="E22700" s="673">
        <v>17.260000000000002</v>
      </c>
      <c r="F22700" s="394"/>
    </row>
    <row r="22701" spans="1:6">
      <c r="A22701" s="514">
        <v>98306</v>
      </c>
      <c r="B22701" s="275" t="s">
        <v>0</v>
      </c>
      <c r="C22701" s="1329" t="s">
        <v>45161</v>
      </c>
      <c r="D22701" s="514" t="s">
        <v>28</v>
      </c>
      <c r="E22701" s="673">
        <v>62.48</v>
      </c>
      <c r="F22701" s="394"/>
    </row>
    <row r="22702" spans="1:6">
      <c r="A22702" s="514">
        <v>100553</v>
      </c>
      <c r="B22702" s="275" t="s">
        <v>0</v>
      </c>
      <c r="C22702" s="1329" t="s">
        <v>45162</v>
      </c>
      <c r="D22702" s="514" t="s">
        <v>5</v>
      </c>
      <c r="E22702" s="673">
        <v>24.75</v>
      </c>
      <c r="F22702" s="394"/>
    </row>
    <row r="22703" spans="1:6">
      <c r="A22703" s="514">
        <v>100554</v>
      </c>
      <c r="B22703" s="275" t="s">
        <v>0</v>
      </c>
      <c r="C22703" s="1329" t="s">
        <v>45163</v>
      </c>
      <c r="D22703" s="514" t="s">
        <v>5</v>
      </c>
      <c r="E22703" s="673">
        <v>6.58</v>
      </c>
      <c r="F22703" s="394"/>
    </row>
    <row r="22704" spans="1:6">
      <c r="A22704" s="514">
        <v>98300</v>
      </c>
      <c r="B22704" s="275" t="s">
        <v>0</v>
      </c>
      <c r="C22704" s="1329" t="s">
        <v>45164</v>
      </c>
      <c r="D22704" s="514" t="s">
        <v>5</v>
      </c>
      <c r="E22704" s="673">
        <v>6.65</v>
      </c>
      <c r="F22704" s="394"/>
    </row>
    <row r="22705" spans="1:6">
      <c r="A22705" s="514">
        <v>98295</v>
      </c>
      <c r="B22705" s="275" t="s">
        <v>0</v>
      </c>
      <c r="C22705" s="1329" t="s">
        <v>45165</v>
      </c>
      <c r="D22705" s="514" t="s">
        <v>5</v>
      </c>
      <c r="E22705" s="673">
        <v>5.85</v>
      </c>
      <c r="F22705" s="394"/>
    </row>
    <row r="22706" spans="1:6">
      <c r="A22706" s="514">
        <v>98294</v>
      </c>
      <c r="B22706" s="275" t="s">
        <v>0</v>
      </c>
      <c r="C22706" s="1329" t="s">
        <v>45166</v>
      </c>
      <c r="D22706" s="514" t="s">
        <v>5</v>
      </c>
      <c r="E22706" s="673">
        <v>8.07</v>
      </c>
      <c r="F22706" s="394"/>
    </row>
    <row r="22707" spans="1:6">
      <c r="A22707" s="514">
        <v>98297</v>
      </c>
      <c r="B22707" s="275" t="s">
        <v>0</v>
      </c>
      <c r="C22707" s="1329" t="s">
        <v>45167</v>
      </c>
      <c r="D22707" s="514" t="s">
        <v>5</v>
      </c>
      <c r="E22707" s="673">
        <v>8.23</v>
      </c>
      <c r="F22707" s="394"/>
    </row>
    <row r="22708" spans="1:6">
      <c r="A22708" s="514">
        <v>98296</v>
      </c>
      <c r="B22708" s="275" t="s">
        <v>0</v>
      </c>
      <c r="C22708" s="1329" t="s">
        <v>45168</v>
      </c>
      <c r="D22708" s="514" t="s">
        <v>5</v>
      </c>
      <c r="E22708" s="673">
        <v>10.54</v>
      </c>
      <c r="F22708" s="394"/>
    </row>
    <row r="22709" spans="1:6">
      <c r="A22709" s="514">
        <v>98299</v>
      </c>
      <c r="B22709" s="275" t="s">
        <v>0</v>
      </c>
      <c r="C22709" s="1329" t="s">
        <v>45169</v>
      </c>
      <c r="D22709" s="514" t="s">
        <v>5</v>
      </c>
      <c r="E22709" s="673">
        <v>20.91</v>
      </c>
      <c r="F22709" s="394"/>
    </row>
    <row r="22710" spans="1:6">
      <c r="A22710" s="514">
        <v>98298</v>
      </c>
      <c r="B22710" s="275" t="s">
        <v>0</v>
      </c>
      <c r="C22710" s="1329" t="s">
        <v>45170</v>
      </c>
      <c r="D22710" s="514" t="s">
        <v>5</v>
      </c>
      <c r="E22710" s="673">
        <v>23.22</v>
      </c>
      <c r="F22710" s="394"/>
    </row>
    <row r="22711" spans="1:6">
      <c r="A22711" s="514">
        <v>98261</v>
      </c>
      <c r="B22711" s="275" t="s">
        <v>0</v>
      </c>
      <c r="C22711" s="1329" t="s">
        <v>45171</v>
      </c>
      <c r="D22711" s="514" t="s">
        <v>5</v>
      </c>
      <c r="E22711" s="673">
        <v>3.45</v>
      </c>
      <c r="F22711" s="394"/>
    </row>
    <row r="22712" spans="1:6">
      <c r="A22712" s="514">
        <v>98287</v>
      </c>
      <c r="B22712" s="275" t="s">
        <v>0</v>
      </c>
      <c r="C22712" s="1329" t="s">
        <v>45172</v>
      </c>
      <c r="D22712" s="514" t="s">
        <v>5</v>
      </c>
      <c r="E22712" s="673">
        <v>1.35</v>
      </c>
      <c r="F22712" s="394"/>
    </row>
    <row r="22713" spans="1:6">
      <c r="A22713" s="514">
        <v>98280</v>
      </c>
      <c r="B22713" s="275" t="s">
        <v>0</v>
      </c>
      <c r="C22713" s="1329" t="s">
        <v>45173</v>
      </c>
      <c r="D22713" s="514" t="s">
        <v>5</v>
      </c>
      <c r="E22713" s="673">
        <v>6.95</v>
      </c>
      <c r="F22713" s="394"/>
    </row>
    <row r="22714" spans="1:6">
      <c r="A22714" s="514">
        <v>98288</v>
      </c>
      <c r="B22714" s="275" t="s">
        <v>0</v>
      </c>
      <c r="C22714" s="1329" t="s">
        <v>45174</v>
      </c>
      <c r="D22714" s="514" t="s">
        <v>5</v>
      </c>
      <c r="E22714" s="673">
        <v>2.12</v>
      </c>
      <c r="F22714" s="394"/>
    </row>
    <row r="22715" spans="1:6">
      <c r="A22715" s="514">
        <v>98281</v>
      </c>
      <c r="B22715" s="275" t="s">
        <v>0</v>
      </c>
      <c r="C22715" s="1329" t="s">
        <v>45175</v>
      </c>
      <c r="D22715" s="514" t="s">
        <v>5</v>
      </c>
      <c r="E22715" s="673">
        <v>7.71</v>
      </c>
      <c r="F22715" s="394"/>
    </row>
    <row r="22716" spans="1:6">
      <c r="A22716" s="514">
        <v>98262</v>
      </c>
      <c r="B22716" s="275" t="s">
        <v>0</v>
      </c>
      <c r="C22716" s="1329" t="s">
        <v>45176</v>
      </c>
      <c r="D22716" s="514" t="s">
        <v>5</v>
      </c>
      <c r="E22716" s="673">
        <v>4.22</v>
      </c>
      <c r="F22716" s="394"/>
    </row>
    <row r="22717" spans="1:6">
      <c r="A22717" s="514">
        <v>98289</v>
      </c>
      <c r="B22717" s="275" t="s">
        <v>0</v>
      </c>
      <c r="C22717" s="1329" t="s">
        <v>45177</v>
      </c>
      <c r="D22717" s="514" t="s">
        <v>5</v>
      </c>
      <c r="E22717" s="673">
        <v>2.31</v>
      </c>
      <c r="F22717" s="394"/>
    </row>
    <row r="22718" spans="1:6">
      <c r="A22718" s="514">
        <v>98282</v>
      </c>
      <c r="B22718" s="275" t="s">
        <v>0</v>
      </c>
      <c r="C22718" s="1329" t="s">
        <v>45178</v>
      </c>
      <c r="D22718" s="514" t="s">
        <v>5</v>
      </c>
      <c r="E22718" s="673">
        <v>7.91</v>
      </c>
      <c r="F22718" s="394"/>
    </row>
    <row r="22719" spans="1:6">
      <c r="A22719" s="514">
        <v>98263</v>
      </c>
      <c r="B22719" s="275" t="s">
        <v>0</v>
      </c>
      <c r="C22719" s="1329" t="s">
        <v>45179</v>
      </c>
      <c r="D22719" s="514" t="s">
        <v>5</v>
      </c>
      <c r="E22719" s="673">
        <v>4.41</v>
      </c>
      <c r="F22719" s="394"/>
    </row>
    <row r="22720" spans="1:6">
      <c r="A22720" s="514">
        <v>98290</v>
      </c>
      <c r="B22720" s="275" t="s">
        <v>0</v>
      </c>
      <c r="C22720" s="1329" t="s">
        <v>45180</v>
      </c>
      <c r="D22720" s="514" t="s">
        <v>5</v>
      </c>
      <c r="E22720" s="673">
        <v>3.13</v>
      </c>
      <c r="F22720" s="394"/>
    </row>
    <row r="22721" spans="1:6">
      <c r="A22721" s="514">
        <v>98283</v>
      </c>
      <c r="B22721" s="275" t="s">
        <v>0</v>
      </c>
      <c r="C22721" s="1329" t="s">
        <v>45181</v>
      </c>
      <c r="D22721" s="514" t="s">
        <v>5</v>
      </c>
      <c r="E22721" s="673">
        <v>8.7200000000000006</v>
      </c>
      <c r="F22721" s="394"/>
    </row>
    <row r="22722" spans="1:6">
      <c r="A22722" s="514">
        <v>98264</v>
      </c>
      <c r="B22722" s="275" t="s">
        <v>0</v>
      </c>
      <c r="C22722" s="1329" t="s">
        <v>45182</v>
      </c>
      <c r="D22722" s="514" t="s">
        <v>5</v>
      </c>
      <c r="E22722" s="673">
        <v>5.22</v>
      </c>
      <c r="F22722" s="394"/>
    </row>
    <row r="22723" spans="1:6">
      <c r="A22723" s="514">
        <v>98273</v>
      </c>
      <c r="B22723" s="275" t="s">
        <v>0</v>
      </c>
      <c r="C22723" s="1329" t="s">
        <v>45183</v>
      </c>
      <c r="D22723" s="514" t="s">
        <v>5</v>
      </c>
      <c r="E22723" s="673">
        <v>2.5099999999999998</v>
      </c>
      <c r="F22723" s="394"/>
    </row>
    <row r="22724" spans="1:6">
      <c r="A22724" s="514">
        <v>98291</v>
      </c>
      <c r="B22724" s="275" t="s">
        <v>0</v>
      </c>
      <c r="C22724" s="1329" t="s">
        <v>45184</v>
      </c>
      <c r="D22724" s="514" t="s">
        <v>5</v>
      </c>
      <c r="E22724" s="673">
        <v>3.67</v>
      </c>
      <c r="F22724" s="394"/>
    </row>
    <row r="22725" spans="1:6">
      <c r="A22725" s="514">
        <v>98284</v>
      </c>
      <c r="B22725" s="275" t="s">
        <v>0</v>
      </c>
      <c r="C22725" s="1329" t="s">
        <v>45185</v>
      </c>
      <c r="D22725" s="514" t="s">
        <v>5</v>
      </c>
      <c r="E22725" s="673">
        <v>9.27</v>
      </c>
      <c r="F22725" s="394"/>
    </row>
    <row r="22726" spans="1:6">
      <c r="A22726" s="514">
        <v>98265</v>
      </c>
      <c r="B22726" s="275" t="s">
        <v>0</v>
      </c>
      <c r="C22726" s="1329" t="s">
        <v>45186</v>
      </c>
      <c r="D22726" s="514" t="s">
        <v>5</v>
      </c>
      <c r="E22726" s="673">
        <v>5.77</v>
      </c>
      <c r="F22726" s="394"/>
    </row>
    <row r="22727" spans="1:6">
      <c r="A22727" s="514">
        <v>98274</v>
      </c>
      <c r="B22727" s="275" t="s">
        <v>0</v>
      </c>
      <c r="C22727" s="1329" t="s">
        <v>45187</v>
      </c>
      <c r="D22727" s="514" t="s">
        <v>5</v>
      </c>
      <c r="E22727" s="673">
        <v>3.06</v>
      </c>
      <c r="F22727" s="394"/>
    </row>
    <row r="22728" spans="1:6">
      <c r="A22728" s="514">
        <v>98292</v>
      </c>
      <c r="B22728" s="275" t="s">
        <v>0</v>
      </c>
      <c r="C22728" s="1329" t="s">
        <v>45188</v>
      </c>
      <c r="D22728" s="514" t="s">
        <v>5</v>
      </c>
      <c r="E22728" s="673">
        <v>4.42</v>
      </c>
      <c r="F22728" s="394"/>
    </row>
    <row r="22729" spans="1:6">
      <c r="A22729" s="514">
        <v>98285</v>
      </c>
      <c r="B22729" s="275" t="s">
        <v>0</v>
      </c>
      <c r="C22729" s="1329" t="s">
        <v>45189</v>
      </c>
      <c r="D22729" s="514" t="s">
        <v>5</v>
      </c>
      <c r="E22729" s="673">
        <v>10.01</v>
      </c>
      <c r="F22729" s="394"/>
    </row>
    <row r="22730" spans="1:6">
      <c r="A22730" s="514">
        <v>98266</v>
      </c>
      <c r="B22730" s="275" t="s">
        <v>0</v>
      </c>
      <c r="C22730" s="1329" t="s">
        <v>45190</v>
      </c>
      <c r="D22730" s="514" t="s">
        <v>5</v>
      </c>
      <c r="E22730" s="673">
        <v>6.51</v>
      </c>
      <c r="F22730" s="394"/>
    </row>
    <row r="22731" spans="1:6">
      <c r="A22731" s="514">
        <v>98275</v>
      </c>
      <c r="B22731" s="275" t="s">
        <v>0</v>
      </c>
      <c r="C22731" s="1329" t="s">
        <v>45191</v>
      </c>
      <c r="D22731" s="514" t="s">
        <v>5</v>
      </c>
      <c r="E22731" s="673">
        <v>3.8</v>
      </c>
      <c r="F22731" s="394"/>
    </row>
    <row r="22732" spans="1:6">
      <c r="A22732" s="514">
        <v>98293</v>
      </c>
      <c r="B22732" s="275" t="s">
        <v>0</v>
      </c>
      <c r="C22732" s="1329" t="s">
        <v>45192</v>
      </c>
      <c r="D22732" s="514" t="s">
        <v>5</v>
      </c>
      <c r="E22732" s="673">
        <v>8.14</v>
      </c>
      <c r="F22732" s="394"/>
    </row>
    <row r="22733" spans="1:6">
      <c r="A22733" s="514">
        <v>98286</v>
      </c>
      <c r="B22733" s="275" t="s">
        <v>0</v>
      </c>
      <c r="C22733" s="1329" t="s">
        <v>45193</v>
      </c>
      <c r="D22733" s="514" t="s">
        <v>5</v>
      </c>
      <c r="E22733" s="673">
        <v>13.74</v>
      </c>
      <c r="F22733" s="394"/>
    </row>
    <row r="22734" spans="1:6">
      <c r="A22734" s="514">
        <v>98267</v>
      </c>
      <c r="B22734" s="275" t="s">
        <v>0</v>
      </c>
      <c r="C22734" s="1329" t="s">
        <v>45194</v>
      </c>
      <c r="D22734" s="514" t="s">
        <v>5</v>
      </c>
      <c r="E22734" s="673">
        <v>10.24</v>
      </c>
      <c r="F22734" s="394"/>
    </row>
    <row r="22735" spans="1:6">
      <c r="A22735" s="514">
        <v>98276</v>
      </c>
      <c r="B22735" s="275" t="s">
        <v>0</v>
      </c>
      <c r="C22735" s="1329" t="s">
        <v>45195</v>
      </c>
      <c r="D22735" s="514" t="s">
        <v>5</v>
      </c>
      <c r="E22735" s="673">
        <v>7.51</v>
      </c>
      <c r="F22735" s="394"/>
    </row>
    <row r="22736" spans="1:6">
      <c r="A22736" s="514">
        <v>98268</v>
      </c>
      <c r="B22736" s="275" t="s">
        <v>0</v>
      </c>
      <c r="C22736" s="1329" t="s">
        <v>45196</v>
      </c>
      <c r="D22736" s="514" t="s">
        <v>5</v>
      </c>
      <c r="E22736" s="673">
        <v>16.28</v>
      </c>
      <c r="F22736" s="394"/>
    </row>
    <row r="22737" spans="1:6">
      <c r="A22737" s="514">
        <v>98277</v>
      </c>
      <c r="B22737" s="275" t="s">
        <v>0</v>
      </c>
      <c r="C22737" s="1329" t="s">
        <v>45197</v>
      </c>
      <c r="D22737" s="514" t="s">
        <v>5</v>
      </c>
      <c r="E22737" s="673">
        <v>13.56</v>
      </c>
      <c r="F22737" s="394"/>
    </row>
    <row r="22738" spans="1:6">
      <c r="A22738" s="514">
        <v>98272</v>
      </c>
      <c r="B22738" s="275" t="s">
        <v>0</v>
      </c>
      <c r="C22738" s="1329" t="s">
        <v>45198</v>
      </c>
      <c r="D22738" s="514" t="s">
        <v>5</v>
      </c>
      <c r="E22738" s="673">
        <v>105.86</v>
      </c>
      <c r="F22738" s="394"/>
    </row>
    <row r="22739" spans="1:6">
      <c r="A22739" s="514">
        <v>98269</v>
      </c>
      <c r="B22739" s="275" t="s">
        <v>0</v>
      </c>
      <c r="C22739" s="1329" t="s">
        <v>45199</v>
      </c>
      <c r="D22739" s="514" t="s">
        <v>5</v>
      </c>
      <c r="E22739" s="673">
        <v>22.1</v>
      </c>
      <c r="F22739" s="394"/>
    </row>
    <row r="22740" spans="1:6">
      <c r="A22740" s="514">
        <v>98278</v>
      </c>
      <c r="B22740" s="275" t="s">
        <v>0</v>
      </c>
      <c r="C22740" s="1329" t="s">
        <v>45200</v>
      </c>
      <c r="D22740" s="514" t="s">
        <v>5</v>
      </c>
      <c r="E22740" s="673">
        <v>19.39</v>
      </c>
      <c r="F22740" s="394"/>
    </row>
    <row r="22741" spans="1:6">
      <c r="A22741" s="514">
        <v>98270</v>
      </c>
      <c r="B22741" s="275" t="s">
        <v>0</v>
      </c>
      <c r="C22741" s="1329" t="s">
        <v>45201</v>
      </c>
      <c r="D22741" s="514" t="s">
        <v>5</v>
      </c>
      <c r="E22741" s="673">
        <v>33.119999999999997</v>
      </c>
      <c r="F22741" s="394"/>
    </row>
    <row r="22742" spans="1:6">
      <c r="A22742" s="514">
        <v>98279</v>
      </c>
      <c r="B22742" s="275" t="s">
        <v>0</v>
      </c>
      <c r="C22742" s="1329" t="s">
        <v>45202</v>
      </c>
      <c r="D22742" s="514" t="s">
        <v>5</v>
      </c>
      <c r="E22742" s="673">
        <v>30.4</v>
      </c>
      <c r="F22742" s="394"/>
    </row>
    <row r="22743" spans="1:6">
      <c r="A22743" s="514">
        <v>98271</v>
      </c>
      <c r="B22743" s="275" t="s">
        <v>0</v>
      </c>
      <c r="C22743" s="1329" t="s">
        <v>45203</v>
      </c>
      <c r="D22743" s="514" t="s">
        <v>5</v>
      </c>
      <c r="E22743" s="673">
        <v>46.4</v>
      </c>
      <c r="F22743" s="394"/>
    </row>
    <row r="22744" spans="1:6">
      <c r="A22744" s="514">
        <v>98400</v>
      </c>
      <c r="B22744" s="275" t="s">
        <v>0</v>
      </c>
      <c r="C22744" s="1329" t="s">
        <v>45204</v>
      </c>
      <c r="D22744" s="514" t="s">
        <v>5</v>
      </c>
      <c r="E22744" s="673">
        <v>12.48</v>
      </c>
      <c r="F22744" s="394"/>
    </row>
    <row r="22745" spans="1:6">
      <c r="A22745" s="514">
        <v>98401</v>
      </c>
      <c r="B22745" s="275" t="s">
        <v>0</v>
      </c>
      <c r="C22745" s="1329" t="s">
        <v>45205</v>
      </c>
      <c r="D22745" s="514" t="s">
        <v>5</v>
      </c>
      <c r="E22745" s="673">
        <v>19.39</v>
      </c>
      <c r="F22745" s="394"/>
    </row>
    <row r="22746" spans="1:6">
      <c r="A22746" s="514">
        <v>98402</v>
      </c>
      <c r="B22746" s="275" t="s">
        <v>0</v>
      </c>
      <c r="C22746" s="1329" t="s">
        <v>45206</v>
      </c>
      <c r="D22746" s="514" t="s">
        <v>5</v>
      </c>
      <c r="E22746" s="673">
        <v>22.59</v>
      </c>
      <c r="F22746" s="394"/>
    </row>
    <row r="22747" spans="1:6">
      <c r="A22747" s="514">
        <v>100556</v>
      </c>
      <c r="B22747" s="275" t="s">
        <v>0</v>
      </c>
      <c r="C22747" s="1329" t="s">
        <v>45207</v>
      </c>
      <c r="D22747" s="514" t="s">
        <v>28</v>
      </c>
      <c r="E22747" s="673">
        <v>32.85</v>
      </c>
      <c r="F22747" s="394"/>
    </row>
    <row r="22748" spans="1:6">
      <c r="A22748" s="514">
        <v>106083</v>
      </c>
      <c r="B22748" s="275" t="s">
        <v>0</v>
      </c>
      <c r="C22748" s="1329" t="s">
        <v>45208</v>
      </c>
      <c r="D22748" s="514" t="s">
        <v>28</v>
      </c>
      <c r="E22748" s="673">
        <v>0</v>
      </c>
      <c r="F22748" s="394"/>
    </row>
    <row r="22749" spans="1:6">
      <c r="A22749" s="514">
        <v>100557</v>
      </c>
      <c r="B22749" s="275" t="s">
        <v>0</v>
      </c>
      <c r="C22749" s="1329" t="s">
        <v>45209</v>
      </c>
      <c r="D22749" s="514" t="s">
        <v>28</v>
      </c>
      <c r="E22749" s="673">
        <v>457.01</v>
      </c>
      <c r="F22749" s="394"/>
    </row>
    <row r="22750" spans="1:6">
      <c r="A22750" s="514">
        <v>106088</v>
      </c>
      <c r="B22750" s="275" t="s">
        <v>0</v>
      </c>
      <c r="C22750" s="1329" t="s">
        <v>45210</v>
      </c>
      <c r="D22750" s="514" t="s">
        <v>28</v>
      </c>
      <c r="E22750" s="673">
        <v>0</v>
      </c>
      <c r="F22750" s="394"/>
    </row>
    <row r="22751" spans="1:6">
      <c r="A22751" s="514">
        <v>106081</v>
      </c>
      <c r="B22751" s="275" t="s">
        <v>0</v>
      </c>
      <c r="C22751" s="1329" t="s">
        <v>45211</v>
      </c>
      <c r="D22751" s="514" t="s">
        <v>28</v>
      </c>
      <c r="E22751" s="673">
        <v>0</v>
      </c>
      <c r="F22751" s="394"/>
    </row>
    <row r="22752" spans="1:6">
      <c r="A22752" s="514">
        <v>106080</v>
      </c>
      <c r="B22752" s="275" t="s">
        <v>0</v>
      </c>
      <c r="C22752" s="1329" t="s">
        <v>45212</v>
      </c>
      <c r="D22752" s="514" t="s">
        <v>28</v>
      </c>
      <c r="E22752" s="673">
        <v>0</v>
      </c>
      <c r="F22752" s="394"/>
    </row>
    <row r="22753" spans="1:6">
      <c r="A22753" s="514">
        <v>98301</v>
      </c>
      <c r="B22753" s="275" t="s">
        <v>0</v>
      </c>
      <c r="C22753" s="1329" t="s">
        <v>45213</v>
      </c>
      <c r="D22753" s="514" t="s">
        <v>28</v>
      </c>
      <c r="E22753" s="673">
        <v>634.76</v>
      </c>
      <c r="F22753" s="394"/>
    </row>
    <row r="22754" spans="1:6">
      <c r="A22754" s="514">
        <v>98302</v>
      </c>
      <c r="B22754" s="275" t="s">
        <v>0</v>
      </c>
      <c r="C22754" s="1329" t="s">
        <v>45214</v>
      </c>
      <c r="D22754" s="514" t="s">
        <v>28</v>
      </c>
      <c r="E22754" s="673">
        <v>1206.97</v>
      </c>
      <c r="F22754" s="394"/>
    </row>
    <row r="22755" spans="1:6">
      <c r="A22755" s="514">
        <v>98593</v>
      </c>
      <c r="B22755" s="275" t="s">
        <v>0</v>
      </c>
      <c r="C22755" s="1329" t="s">
        <v>45215</v>
      </c>
      <c r="D22755" s="514" t="s">
        <v>28</v>
      </c>
      <c r="E22755" s="673">
        <v>2635.69</v>
      </c>
      <c r="F22755" s="394"/>
    </row>
    <row r="22756" spans="1:6">
      <c r="A22756" s="514">
        <v>98304</v>
      </c>
      <c r="B22756" s="275" t="s">
        <v>0</v>
      </c>
      <c r="C22756" s="1329" t="s">
        <v>45216</v>
      </c>
      <c r="D22756" s="514" t="s">
        <v>28</v>
      </c>
      <c r="E22756" s="673">
        <v>3802.43</v>
      </c>
      <c r="F22756" s="394"/>
    </row>
    <row r="22757" spans="1:6">
      <c r="A22757" s="514">
        <v>106079</v>
      </c>
      <c r="B22757" s="275" t="s">
        <v>0</v>
      </c>
      <c r="C22757" s="1329" t="s">
        <v>45217</v>
      </c>
      <c r="D22757" s="514" t="s">
        <v>28</v>
      </c>
      <c r="E22757" s="673">
        <v>0</v>
      </c>
      <c r="F22757" s="394"/>
    </row>
    <row r="22758" spans="1:6" ht="24.75">
      <c r="A22758" s="514">
        <v>100561</v>
      </c>
      <c r="B22758" s="275" t="s">
        <v>0</v>
      </c>
      <c r="C22758" s="1329" t="s">
        <v>45218</v>
      </c>
      <c r="D22758" s="514" t="s">
        <v>28</v>
      </c>
      <c r="E22758" s="673">
        <v>165.04</v>
      </c>
      <c r="F22758" s="394"/>
    </row>
    <row r="22759" spans="1:6" ht="24.75">
      <c r="A22759" s="514">
        <v>100562</v>
      </c>
      <c r="B22759" s="275" t="s">
        <v>0</v>
      </c>
      <c r="C22759" s="1329" t="s">
        <v>45219</v>
      </c>
      <c r="D22759" s="514" t="s">
        <v>28</v>
      </c>
      <c r="E22759" s="673">
        <v>264.47000000000003</v>
      </c>
      <c r="F22759" s="394"/>
    </row>
    <row r="22760" spans="1:6" ht="24.75">
      <c r="A22760" s="514">
        <v>100560</v>
      </c>
      <c r="B22760" s="275" t="s">
        <v>0</v>
      </c>
      <c r="C22760" s="1329" t="s">
        <v>45220</v>
      </c>
      <c r="D22760" s="514" t="s">
        <v>28</v>
      </c>
      <c r="E22760" s="673">
        <v>83.84</v>
      </c>
      <c r="F22760" s="394"/>
    </row>
    <row r="22761" spans="1:6" ht="24.75">
      <c r="A22761" s="514">
        <v>100563</v>
      </c>
      <c r="B22761" s="275" t="s">
        <v>0</v>
      </c>
      <c r="C22761" s="1329" t="s">
        <v>45221</v>
      </c>
      <c r="D22761" s="514" t="s">
        <v>28</v>
      </c>
      <c r="E22761" s="673">
        <v>389.2</v>
      </c>
      <c r="F22761" s="394"/>
    </row>
    <row r="22762" spans="1:6">
      <c r="A22762" s="514">
        <v>100555</v>
      </c>
      <c r="B22762" s="275" t="s">
        <v>0</v>
      </c>
      <c r="C22762" s="1329" t="s">
        <v>45222</v>
      </c>
      <c r="D22762" s="514" t="s">
        <v>28</v>
      </c>
      <c r="E22762" s="673">
        <v>1412.3</v>
      </c>
      <c r="F22762" s="394"/>
    </row>
    <row r="22763" spans="1:6">
      <c r="A22763" s="514">
        <v>106084</v>
      </c>
      <c r="B22763" s="275" t="s">
        <v>0</v>
      </c>
      <c r="C22763" s="1329" t="s">
        <v>45223</v>
      </c>
      <c r="D22763" s="514" t="s">
        <v>28</v>
      </c>
      <c r="E22763" s="673">
        <v>0</v>
      </c>
      <c r="F22763" s="394"/>
    </row>
    <row r="22764" spans="1:6">
      <c r="A22764" s="514">
        <v>106087</v>
      </c>
      <c r="B22764" s="275" t="s">
        <v>0</v>
      </c>
      <c r="C22764" s="1329" t="s">
        <v>45224</v>
      </c>
      <c r="D22764" s="514" t="s">
        <v>28</v>
      </c>
      <c r="E22764" s="673">
        <v>0</v>
      </c>
      <c r="F22764" s="394"/>
    </row>
    <row r="22765" spans="1:6">
      <c r="A22765" s="514">
        <v>106085</v>
      </c>
      <c r="B22765" s="275" t="s">
        <v>0</v>
      </c>
      <c r="C22765" s="1329" t="s">
        <v>45225</v>
      </c>
      <c r="D22765" s="514" t="s">
        <v>28</v>
      </c>
      <c r="E22765" s="673">
        <v>0</v>
      </c>
      <c r="F22765" s="394"/>
    </row>
    <row r="22766" spans="1:6">
      <c r="A22766" s="514">
        <v>106086</v>
      </c>
      <c r="B22766" s="275" t="s">
        <v>0</v>
      </c>
      <c r="C22766" s="1329" t="s">
        <v>45226</v>
      </c>
      <c r="D22766" s="514" t="s">
        <v>28</v>
      </c>
      <c r="E22766" s="673">
        <v>0</v>
      </c>
      <c r="F22766" s="394"/>
    </row>
    <row r="22767" spans="1:6">
      <c r="A22767" s="514">
        <v>98305</v>
      </c>
      <c r="B22767" s="275" t="s">
        <v>0</v>
      </c>
      <c r="C22767" s="1329" t="s">
        <v>45227</v>
      </c>
      <c r="D22767" s="514" t="s">
        <v>28</v>
      </c>
      <c r="E22767" s="673">
        <v>2823.5</v>
      </c>
      <c r="F22767" s="394"/>
    </row>
    <row r="22768" spans="1:6">
      <c r="A22768" s="514">
        <v>98307</v>
      </c>
      <c r="B22768" s="275" t="s">
        <v>0</v>
      </c>
      <c r="C22768" s="1329" t="s">
        <v>45228</v>
      </c>
      <c r="D22768" s="514" t="s">
        <v>28</v>
      </c>
      <c r="E22768" s="673">
        <v>54.97</v>
      </c>
      <c r="F22768" s="394"/>
    </row>
    <row r="22769" spans="1:6">
      <c r="A22769" s="514">
        <v>98308</v>
      </c>
      <c r="B22769" s="275" t="s">
        <v>0</v>
      </c>
      <c r="C22769" s="1329" t="s">
        <v>45229</v>
      </c>
      <c r="D22769" s="514" t="s">
        <v>28</v>
      </c>
      <c r="E22769" s="673">
        <v>40.64</v>
      </c>
      <c r="F22769" s="394"/>
    </row>
    <row r="22770" spans="1:6">
      <c r="A22770" s="514">
        <v>106077</v>
      </c>
      <c r="B22770" s="275" t="s">
        <v>0</v>
      </c>
      <c r="C22770" s="1329" t="s">
        <v>45230</v>
      </c>
      <c r="D22770" s="514" t="s">
        <v>28</v>
      </c>
      <c r="E22770" s="673">
        <v>0</v>
      </c>
      <c r="F22770" s="394"/>
    </row>
    <row r="22771" spans="1:6">
      <c r="A22771" s="514">
        <v>106078</v>
      </c>
      <c r="B22771" s="275" t="s">
        <v>0</v>
      </c>
      <c r="C22771" s="1329" t="s">
        <v>45231</v>
      </c>
      <c r="D22771" s="514" t="s">
        <v>28</v>
      </c>
      <c r="E22771" s="673">
        <v>0</v>
      </c>
      <c r="F22771" s="394"/>
    </row>
    <row r="22772" spans="1:6" ht="24.75">
      <c r="A22772" s="514">
        <v>103401</v>
      </c>
      <c r="B22772" s="275" t="s">
        <v>0</v>
      </c>
      <c r="C22772" s="1329" t="s">
        <v>263</v>
      </c>
      <c r="D22772" s="514" t="s">
        <v>28</v>
      </c>
      <c r="E22772" s="673">
        <v>22.21</v>
      </c>
      <c r="F22772" s="394"/>
    </row>
    <row r="22773" spans="1:6" ht="24.75">
      <c r="A22773" s="514">
        <v>103402</v>
      </c>
      <c r="B22773" s="275" t="s">
        <v>0</v>
      </c>
      <c r="C22773" s="1329" t="s">
        <v>264</v>
      </c>
      <c r="D22773" s="514" t="s">
        <v>28</v>
      </c>
      <c r="E22773" s="673">
        <v>32.31</v>
      </c>
      <c r="F22773" s="394"/>
    </row>
    <row r="22774" spans="1:6" ht="24.75">
      <c r="A22774" s="514">
        <v>103403</v>
      </c>
      <c r="B22774" s="275" t="s">
        <v>0</v>
      </c>
      <c r="C22774" s="1329" t="s">
        <v>265</v>
      </c>
      <c r="D22774" s="514" t="s">
        <v>28</v>
      </c>
      <c r="E22774" s="673">
        <v>36.35</v>
      </c>
      <c r="F22774" s="394"/>
    </row>
    <row r="22775" spans="1:6" ht="24.75">
      <c r="A22775" s="514">
        <v>103397</v>
      </c>
      <c r="B22775" s="275" t="s">
        <v>0</v>
      </c>
      <c r="C22775" s="1329" t="s">
        <v>259</v>
      </c>
      <c r="D22775" s="514" t="s">
        <v>28</v>
      </c>
      <c r="E22775" s="673">
        <v>4.03</v>
      </c>
      <c r="F22775" s="394"/>
    </row>
    <row r="22776" spans="1:6" ht="24.75">
      <c r="A22776" s="514">
        <v>103404</v>
      </c>
      <c r="B22776" s="275" t="s">
        <v>0</v>
      </c>
      <c r="C22776" s="1329" t="s">
        <v>266</v>
      </c>
      <c r="D22776" s="514" t="s">
        <v>28</v>
      </c>
      <c r="E22776" s="673">
        <v>40.4</v>
      </c>
      <c r="F22776" s="394"/>
    </row>
    <row r="22777" spans="1:6" ht="24.75">
      <c r="A22777" s="514">
        <v>103405</v>
      </c>
      <c r="B22777" s="275" t="s">
        <v>0</v>
      </c>
      <c r="C22777" s="1329" t="s">
        <v>267</v>
      </c>
      <c r="D22777" s="514" t="s">
        <v>28</v>
      </c>
      <c r="E22777" s="673">
        <v>45.45</v>
      </c>
      <c r="F22777" s="394"/>
    </row>
    <row r="22778" spans="1:6" ht="24.75">
      <c r="A22778" s="514">
        <v>103406</v>
      </c>
      <c r="B22778" s="275" t="s">
        <v>0</v>
      </c>
      <c r="C22778" s="1329" t="s">
        <v>268</v>
      </c>
      <c r="D22778" s="514" t="s">
        <v>28</v>
      </c>
      <c r="E22778" s="673">
        <v>50.49</v>
      </c>
      <c r="F22778" s="394"/>
    </row>
    <row r="22779" spans="1:6" ht="24.75">
      <c r="A22779" s="514">
        <v>103407</v>
      </c>
      <c r="B22779" s="275" t="s">
        <v>0</v>
      </c>
      <c r="C22779" s="1329" t="s">
        <v>269</v>
      </c>
      <c r="D22779" s="514" t="s">
        <v>28</v>
      </c>
      <c r="E22779" s="673">
        <v>56.55</v>
      </c>
      <c r="F22779" s="394"/>
    </row>
    <row r="22780" spans="1:6" ht="24.75">
      <c r="A22780" s="514">
        <v>103408</v>
      </c>
      <c r="B22780" s="275" t="s">
        <v>0</v>
      </c>
      <c r="C22780" s="1329" t="s">
        <v>270</v>
      </c>
      <c r="D22780" s="514" t="s">
        <v>28</v>
      </c>
      <c r="E22780" s="673">
        <v>63.63</v>
      </c>
      <c r="F22780" s="394"/>
    </row>
    <row r="22781" spans="1:6" ht="24.75">
      <c r="A22781" s="514">
        <v>103398</v>
      </c>
      <c r="B22781" s="275" t="s">
        <v>0</v>
      </c>
      <c r="C22781" s="1329" t="s">
        <v>260</v>
      </c>
      <c r="D22781" s="514" t="s">
        <v>28</v>
      </c>
      <c r="E22781" s="673">
        <v>6.46</v>
      </c>
      <c r="F22781" s="394"/>
    </row>
    <row r="22782" spans="1:6" ht="24.75">
      <c r="A22782" s="514">
        <v>103409</v>
      </c>
      <c r="B22782" s="275" t="s">
        <v>0</v>
      </c>
      <c r="C22782" s="1329" t="s">
        <v>271</v>
      </c>
      <c r="D22782" s="514" t="s">
        <v>28</v>
      </c>
      <c r="E22782" s="673">
        <v>71.709999999999994</v>
      </c>
      <c r="F22782" s="394"/>
    </row>
    <row r="22783" spans="1:6" ht="24.75">
      <c r="A22783" s="514">
        <v>103410</v>
      </c>
      <c r="B22783" s="275" t="s">
        <v>0</v>
      </c>
      <c r="C22783" s="1329" t="s">
        <v>272</v>
      </c>
      <c r="D22783" s="514" t="s">
        <v>28</v>
      </c>
      <c r="E22783" s="673">
        <v>80.8</v>
      </c>
      <c r="F22783" s="394"/>
    </row>
    <row r="22784" spans="1:6" ht="24.75">
      <c r="A22784" s="514">
        <v>103399</v>
      </c>
      <c r="B22784" s="275" t="s">
        <v>0</v>
      </c>
      <c r="C22784" s="1329" t="s">
        <v>261</v>
      </c>
      <c r="D22784" s="514" t="s">
        <v>28</v>
      </c>
      <c r="E22784" s="673">
        <v>12.72</v>
      </c>
      <c r="F22784" s="394"/>
    </row>
    <row r="22785" spans="1:6" ht="24.75">
      <c r="A22785" s="514">
        <v>103400</v>
      </c>
      <c r="B22785" s="275" t="s">
        <v>0</v>
      </c>
      <c r="C22785" s="1329" t="s">
        <v>262</v>
      </c>
      <c r="D22785" s="514" t="s">
        <v>28</v>
      </c>
      <c r="E22785" s="673">
        <v>18.170000000000002</v>
      </c>
      <c r="F22785" s="394"/>
    </row>
    <row r="22786" spans="1:6" ht="24.75">
      <c r="A22786" s="514">
        <v>103415</v>
      </c>
      <c r="B22786" s="275" t="s">
        <v>0</v>
      </c>
      <c r="C22786" s="1329" t="s">
        <v>277</v>
      </c>
      <c r="D22786" s="514" t="s">
        <v>28</v>
      </c>
      <c r="E22786" s="673">
        <v>44.43</v>
      </c>
      <c r="F22786" s="394"/>
    </row>
    <row r="22787" spans="1:6" ht="24.75">
      <c r="A22787" s="514">
        <v>103416</v>
      </c>
      <c r="B22787" s="275" t="s">
        <v>0</v>
      </c>
      <c r="C22787" s="1329" t="s">
        <v>278</v>
      </c>
      <c r="D22787" s="514" t="s">
        <v>28</v>
      </c>
      <c r="E22787" s="673">
        <v>64.63</v>
      </c>
      <c r="F22787" s="394"/>
    </row>
    <row r="22788" spans="1:6" ht="24.75">
      <c r="A22788" s="514">
        <v>103417</v>
      </c>
      <c r="B22788" s="275" t="s">
        <v>0</v>
      </c>
      <c r="C22788" s="1329" t="s">
        <v>279</v>
      </c>
      <c r="D22788" s="514" t="s">
        <v>28</v>
      </c>
      <c r="E22788" s="673">
        <v>72.72</v>
      </c>
      <c r="F22788" s="394"/>
    </row>
    <row r="22789" spans="1:6" ht="24.75">
      <c r="A22789" s="514">
        <v>103411</v>
      </c>
      <c r="B22789" s="275" t="s">
        <v>0</v>
      </c>
      <c r="C22789" s="1329" t="s">
        <v>273</v>
      </c>
      <c r="D22789" s="514" t="s">
        <v>28</v>
      </c>
      <c r="E22789" s="673">
        <v>8.07</v>
      </c>
      <c r="F22789" s="394"/>
    </row>
    <row r="22790" spans="1:6" ht="24.75">
      <c r="A22790" s="514">
        <v>103418</v>
      </c>
      <c r="B22790" s="275" t="s">
        <v>0</v>
      </c>
      <c r="C22790" s="1329" t="s">
        <v>280</v>
      </c>
      <c r="D22790" s="514" t="s">
        <v>28</v>
      </c>
      <c r="E22790" s="673">
        <v>80.8</v>
      </c>
      <c r="F22790" s="394"/>
    </row>
    <row r="22791" spans="1:6" ht="24.75">
      <c r="A22791" s="514">
        <v>103419</v>
      </c>
      <c r="B22791" s="275" t="s">
        <v>0</v>
      </c>
      <c r="C22791" s="1329" t="s">
        <v>281</v>
      </c>
      <c r="D22791" s="514" t="s">
        <v>28</v>
      </c>
      <c r="E22791" s="673">
        <v>90.9</v>
      </c>
      <c r="F22791" s="394"/>
    </row>
    <row r="22792" spans="1:6" ht="24.75">
      <c r="A22792" s="514">
        <v>103420</v>
      </c>
      <c r="B22792" s="275" t="s">
        <v>0</v>
      </c>
      <c r="C22792" s="1329" t="s">
        <v>282</v>
      </c>
      <c r="D22792" s="514" t="s">
        <v>28</v>
      </c>
      <c r="E22792" s="673">
        <v>101</v>
      </c>
      <c r="F22792" s="394"/>
    </row>
    <row r="22793" spans="1:6" ht="24.75">
      <c r="A22793" s="514">
        <v>103421</v>
      </c>
      <c r="B22793" s="275" t="s">
        <v>0</v>
      </c>
      <c r="C22793" s="1329" t="s">
        <v>283</v>
      </c>
      <c r="D22793" s="514" t="s">
        <v>28</v>
      </c>
      <c r="E22793" s="673">
        <v>113.13</v>
      </c>
      <c r="F22793" s="394"/>
    </row>
    <row r="22794" spans="1:6" ht="24.75">
      <c r="A22794" s="514">
        <v>103422</v>
      </c>
      <c r="B22794" s="275" t="s">
        <v>0</v>
      </c>
      <c r="C22794" s="1329" t="s">
        <v>284</v>
      </c>
      <c r="D22794" s="514" t="s">
        <v>28</v>
      </c>
      <c r="E22794" s="673">
        <v>127.27</v>
      </c>
      <c r="F22794" s="394"/>
    </row>
    <row r="22795" spans="1:6" ht="24.75">
      <c r="A22795" s="514">
        <v>103412</v>
      </c>
      <c r="B22795" s="275" t="s">
        <v>0</v>
      </c>
      <c r="C22795" s="1329" t="s">
        <v>274</v>
      </c>
      <c r="D22795" s="514" t="s">
        <v>28</v>
      </c>
      <c r="E22795" s="673">
        <v>12.92</v>
      </c>
      <c r="F22795" s="394"/>
    </row>
    <row r="22796" spans="1:6" ht="24.75">
      <c r="A22796" s="514">
        <v>103423</v>
      </c>
      <c r="B22796" s="275" t="s">
        <v>0</v>
      </c>
      <c r="C22796" s="1329" t="s">
        <v>285</v>
      </c>
      <c r="D22796" s="514" t="s">
        <v>28</v>
      </c>
      <c r="E22796" s="673">
        <v>143.41999999999999</v>
      </c>
      <c r="F22796" s="394"/>
    </row>
    <row r="22797" spans="1:6" ht="24.75">
      <c r="A22797" s="514">
        <v>103424</v>
      </c>
      <c r="B22797" s="275" t="s">
        <v>0</v>
      </c>
      <c r="C22797" s="1329" t="s">
        <v>286</v>
      </c>
      <c r="D22797" s="514" t="s">
        <v>28</v>
      </c>
      <c r="E22797" s="673">
        <v>161.61000000000001</v>
      </c>
      <c r="F22797" s="394"/>
    </row>
    <row r="22798" spans="1:6" ht="24.75">
      <c r="A22798" s="514">
        <v>103413</v>
      </c>
      <c r="B22798" s="275" t="s">
        <v>0</v>
      </c>
      <c r="C22798" s="1329" t="s">
        <v>275</v>
      </c>
      <c r="D22798" s="514" t="s">
        <v>28</v>
      </c>
      <c r="E22798" s="673">
        <v>25.45</v>
      </c>
      <c r="F22798" s="394"/>
    </row>
    <row r="22799" spans="1:6" ht="24.75">
      <c r="A22799" s="514">
        <v>103414</v>
      </c>
      <c r="B22799" s="275" t="s">
        <v>0</v>
      </c>
      <c r="C22799" s="1329" t="s">
        <v>276</v>
      </c>
      <c r="D22799" s="514" t="s">
        <v>28</v>
      </c>
      <c r="E22799" s="673">
        <v>36.35</v>
      </c>
      <c r="F22799" s="394"/>
    </row>
    <row r="22800" spans="1:6" ht="24.75">
      <c r="A22800" s="514">
        <v>103432</v>
      </c>
      <c r="B22800" s="275" t="s">
        <v>0</v>
      </c>
      <c r="C22800" s="1329" t="s">
        <v>294</v>
      </c>
      <c r="D22800" s="514" t="s">
        <v>28</v>
      </c>
      <c r="E22800" s="673">
        <v>1649.24</v>
      </c>
      <c r="F22800" s="394"/>
    </row>
    <row r="22801" spans="1:6" ht="24.75">
      <c r="A22801" s="514">
        <v>103430</v>
      </c>
      <c r="B22801" s="275" t="s">
        <v>0</v>
      </c>
      <c r="C22801" s="1329" t="s">
        <v>292</v>
      </c>
      <c r="D22801" s="514" t="s">
        <v>28</v>
      </c>
      <c r="E22801" s="673">
        <v>35.380000000000003</v>
      </c>
      <c r="F22801" s="394"/>
    </row>
    <row r="22802" spans="1:6" ht="24.75">
      <c r="A22802" s="514">
        <v>103431</v>
      </c>
      <c r="B22802" s="275" t="s">
        <v>0</v>
      </c>
      <c r="C22802" s="1329" t="s">
        <v>293</v>
      </c>
      <c r="D22802" s="514" t="s">
        <v>28</v>
      </c>
      <c r="E22802" s="673">
        <v>62.08</v>
      </c>
      <c r="F22802" s="394"/>
    </row>
    <row r="22803" spans="1:6" ht="24.75">
      <c r="A22803" s="514">
        <v>103433</v>
      </c>
      <c r="B22803" s="275" t="s">
        <v>0</v>
      </c>
      <c r="C22803" s="1329" t="s">
        <v>295</v>
      </c>
      <c r="D22803" s="514" t="s">
        <v>28</v>
      </c>
      <c r="E22803" s="673">
        <v>34.869999999999997</v>
      </c>
      <c r="F22803" s="394"/>
    </row>
    <row r="22804" spans="1:6" ht="24.75">
      <c r="A22804" s="514">
        <v>103434</v>
      </c>
      <c r="B22804" s="275" t="s">
        <v>0</v>
      </c>
      <c r="C22804" s="1329" t="s">
        <v>296</v>
      </c>
      <c r="D22804" s="514" t="s">
        <v>28</v>
      </c>
      <c r="E22804" s="673">
        <v>48.29</v>
      </c>
      <c r="F22804" s="394"/>
    </row>
    <row r="22805" spans="1:6" ht="24.75">
      <c r="A22805" s="514">
        <v>103435</v>
      </c>
      <c r="B22805" s="275" t="s">
        <v>0</v>
      </c>
      <c r="C22805" s="1329" t="s">
        <v>297</v>
      </c>
      <c r="D22805" s="514" t="s">
        <v>28</v>
      </c>
      <c r="E22805" s="673">
        <v>89.88</v>
      </c>
      <c r="F22805" s="394"/>
    </row>
    <row r="22806" spans="1:6" ht="24.75">
      <c r="A22806" s="514">
        <v>103436</v>
      </c>
      <c r="B22806" s="275" t="s">
        <v>0</v>
      </c>
      <c r="C22806" s="1329" t="s">
        <v>298</v>
      </c>
      <c r="D22806" s="514" t="s">
        <v>28</v>
      </c>
      <c r="E22806" s="673">
        <v>2334.8200000000002</v>
      </c>
      <c r="F22806" s="394"/>
    </row>
    <row r="22807" spans="1:6" ht="24.75">
      <c r="A22807" s="514">
        <v>103482</v>
      </c>
      <c r="B22807" s="275" t="s">
        <v>0</v>
      </c>
      <c r="C22807" s="1329" t="s">
        <v>26164</v>
      </c>
      <c r="D22807" s="514" t="s">
        <v>28</v>
      </c>
      <c r="E22807" s="673">
        <v>0</v>
      </c>
      <c r="F22807" s="394"/>
    </row>
    <row r="22808" spans="1:6" ht="24.75">
      <c r="A22808" s="514">
        <v>103465</v>
      </c>
      <c r="B22808" s="275" t="s">
        <v>0</v>
      </c>
      <c r="C22808" s="1329" t="s">
        <v>26165</v>
      </c>
      <c r="D22808" s="514" t="s">
        <v>28</v>
      </c>
      <c r="E22808" s="673">
        <v>0</v>
      </c>
      <c r="F22808" s="394"/>
    </row>
    <row r="22809" spans="1:6" ht="24.75">
      <c r="A22809" s="514">
        <v>103483</v>
      </c>
      <c r="B22809" s="275" t="s">
        <v>0</v>
      </c>
      <c r="C22809" s="1329" t="s">
        <v>26166</v>
      </c>
      <c r="D22809" s="514" t="s">
        <v>28</v>
      </c>
      <c r="E22809" s="673">
        <v>0</v>
      </c>
      <c r="F22809" s="394"/>
    </row>
    <row r="22810" spans="1:6" ht="24.75">
      <c r="A22810" s="514">
        <v>103484</v>
      </c>
      <c r="B22810" s="275" t="s">
        <v>0</v>
      </c>
      <c r="C22810" s="1329" t="s">
        <v>26167</v>
      </c>
      <c r="D22810" s="514" t="s">
        <v>28</v>
      </c>
      <c r="E22810" s="673">
        <v>0</v>
      </c>
      <c r="F22810" s="394"/>
    </row>
    <row r="22811" spans="1:6" ht="24.75">
      <c r="A22811" s="514">
        <v>103466</v>
      </c>
      <c r="B22811" s="275" t="s">
        <v>0</v>
      </c>
      <c r="C22811" s="1329" t="s">
        <v>26168</v>
      </c>
      <c r="D22811" s="514" t="s">
        <v>28</v>
      </c>
      <c r="E22811" s="673">
        <v>0</v>
      </c>
      <c r="F22811" s="394"/>
    </row>
    <row r="22812" spans="1:6" ht="24.75">
      <c r="A22812" s="514">
        <v>103485</v>
      </c>
      <c r="B22812" s="275" t="s">
        <v>0</v>
      </c>
      <c r="C22812" s="1329" t="s">
        <v>26169</v>
      </c>
      <c r="D22812" s="514" t="s">
        <v>28</v>
      </c>
      <c r="E22812" s="673">
        <v>0</v>
      </c>
      <c r="F22812" s="394"/>
    </row>
    <row r="22813" spans="1:6" ht="24.75">
      <c r="A22813" s="514">
        <v>103467</v>
      </c>
      <c r="B22813" s="275" t="s">
        <v>0</v>
      </c>
      <c r="C22813" s="1329" t="s">
        <v>26170</v>
      </c>
      <c r="D22813" s="514" t="s">
        <v>28</v>
      </c>
      <c r="E22813" s="673">
        <v>0</v>
      </c>
      <c r="F22813" s="394"/>
    </row>
    <row r="22814" spans="1:6" ht="24.75">
      <c r="A22814" s="514">
        <v>103461</v>
      </c>
      <c r="B22814" s="275" t="s">
        <v>0</v>
      </c>
      <c r="C22814" s="1329" t="s">
        <v>26171</v>
      </c>
      <c r="D22814" s="514" t="s">
        <v>28</v>
      </c>
      <c r="E22814" s="673">
        <v>0</v>
      </c>
      <c r="F22814" s="394"/>
    </row>
    <row r="22815" spans="1:6" ht="24.75">
      <c r="A22815" s="514">
        <v>103468</v>
      </c>
      <c r="B22815" s="275" t="s">
        <v>0</v>
      </c>
      <c r="C22815" s="1329" t="s">
        <v>26172</v>
      </c>
      <c r="D22815" s="514" t="s">
        <v>28</v>
      </c>
      <c r="E22815" s="673">
        <v>0</v>
      </c>
      <c r="F22815" s="394"/>
    </row>
    <row r="22816" spans="1:6" ht="24.75">
      <c r="A22816" s="514">
        <v>103469</v>
      </c>
      <c r="B22816" s="275" t="s">
        <v>0</v>
      </c>
      <c r="C22816" s="1329" t="s">
        <v>26173</v>
      </c>
      <c r="D22816" s="514" t="s">
        <v>28</v>
      </c>
      <c r="E22816" s="673">
        <v>0</v>
      </c>
      <c r="F22816" s="394"/>
    </row>
    <row r="22817" spans="1:6" ht="24.75">
      <c r="A22817" s="514">
        <v>103470</v>
      </c>
      <c r="B22817" s="275" t="s">
        <v>0</v>
      </c>
      <c r="C22817" s="1329" t="s">
        <v>26174</v>
      </c>
      <c r="D22817" s="514" t="s">
        <v>28</v>
      </c>
      <c r="E22817" s="673">
        <v>0</v>
      </c>
      <c r="F22817" s="394"/>
    </row>
    <row r="22818" spans="1:6" ht="24.75">
      <c r="A22818" s="514">
        <v>103471</v>
      </c>
      <c r="B22818" s="275" t="s">
        <v>0</v>
      </c>
      <c r="C22818" s="1329" t="s">
        <v>26175</v>
      </c>
      <c r="D22818" s="514" t="s">
        <v>28</v>
      </c>
      <c r="E22818" s="673">
        <v>0</v>
      </c>
      <c r="F22818" s="394"/>
    </row>
    <row r="22819" spans="1:6" ht="24.75">
      <c r="A22819" s="514">
        <v>103472</v>
      </c>
      <c r="B22819" s="275" t="s">
        <v>0</v>
      </c>
      <c r="C22819" s="1329" t="s">
        <v>26176</v>
      </c>
      <c r="D22819" s="514" t="s">
        <v>28</v>
      </c>
      <c r="E22819" s="673">
        <v>0</v>
      </c>
      <c r="F22819" s="394"/>
    </row>
    <row r="22820" spans="1:6" ht="24.75">
      <c r="A22820" s="514">
        <v>103462</v>
      </c>
      <c r="B22820" s="275" t="s">
        <v>0</v>
      </c>
      <c r="C22820" s="1329" t="s">
        <v>26177</v>
      </c>
      <c r="D22820" s="514" t="s">
        <v>28</v>
      </c>
      <c r="E22820" s="673">
        <v>0</v>
      </c>
      <c r="F22820" s="394"/>
    </row>
    <row r="22821" spans="1:6" ht="24.75">
      <c r="A22821" s="514">
        <v>103473</v>
      </c>
      <c r="B22821" s="275" t="s">
        <v>0</v>
      </c>
      <c r="C22821" s="1329" t="s">
        <v>26178</v>
      </c>
      <c r="D22821" s="514" t="s">
        <v>28</v>
      </c>
      <c r="E22821" s="673">
        <v>0</v>
      </c>
      <c r="F22821" s="394"/>
    </row>
    <row r="22822" spans="1:6" ht="24.75">
      <c r="A22822" s="514">
        <v>103474</v>
      </c>
      <c r="B22822" s="275" t="s">
        <v>0</v>
      </c>
      <c r="C22822" s="1329" t="s">
        <v>26179</v>
      </c>
      <c r="D22822" s="514" t="s">
        <v>28</v>
      </c>
      <c r="E22822" s="673">
        <v>0</v>
      </c>
      <c r="F22822" s="394"/>
    </row>
    <row r="22823" spans="1:6" ht="24.75">
      <c r="A22823" s="514">
        <v>103475</v>
      </c>
      <c r="B22823" s="275" t="s">
        <v>0</v>
      </c>
      <c r="C22823" s="1329" t="s">
        <v>26180</v>
      </c>
      <c r="D22823" s="514" t="s">
        <v>28</v>
      </c>
      <c r="E22823" s="673">
        <v>0</v>
      </c>
      <c r="F22823" s="394"/>
    </row>
    <row r="22824" spans="1:6" ht="24.75">
      <c r="A22824" s="514">
        <v>103476</v>
      </c>
      <c r="B22824" s="275" t="s">
        <v>0</v>
      </c>
      <c r="C22824" s="1329" t="s">
        <v>26181</v>
      </c>
      <c r="D22824" s="514" t="s">
        <v>28</v>
      </c>
      <c r="E22824" s="673">
        <v>0</v>
      </c>
      <c r="F22824" s="394"/>
    </row>
    <row r="22825" spans="1:6" ht="24.75">
      <c r="A22825" s="514">
        <v>103477</v>
      </c>
      <c r="B22825" s="275" t="s">
        <v>0</v>
      </c>
      <c r="C22825" s="1329" t="s">
        <v>26182</v>
      </c>
      <c r="D22825" s="514" t="s">
        <v>28</v>
      </c>
      <c r="E22825" s="673">
        <v>0</v>
      </c>
      <c r="F22825" s="394"/>
    </row>
    <row r="22826" spans="1:6" ht="24.75">
      <c r="A22826" s="514">
        <v>103463</v>
      </c>
      <c r="B22826" s="275" t="s">
        <v>0</v>
      </c>
      <c r="C22826" s="1329" t="s">
        <v>26183</v>
      </c>
      <c r="D22826" s="514" t="s">
        <v>28</v>
      </c>
      <c r="E22826" s="673">
        <v>0</v>
      </c>
      <c r="F22826" s="394"/>
    </row>
    <row r="22827" spans="1:6" ht="24.75">
      <c r="A22827" s="514">
        <v>103478</v>
      </c>
      <c r="B22827" s="275" t="s">
        <v>0</v>
      </c>
      <c r="C22827" s="1329" t="s">
        <v>26184</v>
      </c>
      <c r="D22827" s="514" t="s">
        <v>28</v>
      </c>
      <c r="E22827" s="673">
        <v>0</v>
      </c>
      <c r="F22827" s="394"/>
    </row>
    <row r="22828" spans="1:6" ht="24.75">
      <c r="A22828" s="514">
        <v>103479</v>
      </c>
      <c r="B22828" s="275" t="s">
        <v>0</v>
      </c>
      <c r="C22828" s="1329" t="s">
        <v>26185</v>
      </c>
      <c r="D22828" s="514" t="s">
        <v>28</v>
      </c>
      <c r="E22828" s="673">
        <v>0</v>
      </c>
      <c r="F22828" s="394"/>
    </row>
    <row r="22829" spans="1:6" ht="24.75">
      <c r="A22829" s="514">
        <v>103480</v>
      </c>
      <c r="B22829" s="275" t="s">
        <v>0</v>
      </c>
      <c r="C22829" s="1329" t="s">
        <v>26186</v>
      </c>
      <c r="D22829" s="514" t="s">
        <v>28</v>
      </c>
      <c r="E22829" s="673">
        <v>0</v>
      </c>
      <c r="F22829" s="394"/>
    </row>
    <row r="22830" spans="1:6" ht="24.75">
      <c r="A22830" s="514">
        <v>103464</v>
      </c>
      <c r="B22830" s="275" t="s">
        <v>0</v>
      </c>
      <c r="C22830" s="1329" t="s">
        <v>26187</v>
      </c>
      <c r="D22830" s="514" t="s">
        <v>28</v>
      </c>
      <c r="E22830" s="673">
        <v>0</v>
      </c>
      <c r="F22830" s="394"/>
    </row>
    <row r="22831" spans="1:6" ht="24.75">
      <c r="A22831" s="514">
        <v>103481</v>
      </c>
      <c r="B22831" s="275" t="s">
        <v>0</v>
      </c>
      <c r="C22831" s="1329" t="s">
        <v>26188</v>
      </c>
      <c r="D22831" s="514" t="s">
        <v>28</v>
      </c>
      <c r="E22831" s="673">
        <v>0</v>
      </c>
      <c r="F22831" s="394"/>
    </row>
    <row r="22832" spans="1:6" ht="24.75">
      <c r="A22832" s="514">
        <v>103459</v>
      </c>
      <c r="B22832" s="275" t="s">
        <v>0</v>
      </c>
      <c r="C22832" s="1329" t="s">
        <v>26189</v>
      </c>
      <c r="D22832" s="514" t="s">
        <v>28</v>
      </c>
      <c r="E22832" s="673">
        <v>0</v>
      </c>
      <c r="F22832" s="394"/>
    </row>
    <row r="22833" spans="1:6" ht="24.75">
      <c r="A22833" s="514">
        <v>103460</v>
      </c>
      <c r="B22833" s="275" t="s">
        <v>0</v>
      </c>
      <c r="C22833" s="1329" t="s">
        <v>26190</v>
      </c>
      <c r="D22833" s="514" t="s">
        <v>28</v>
      </c>
      <c r="E22833" s="673">
        <v>0</v>
      </c>
      <c r="F22833" s="394"/>
    </row>
    <row r="22834" spans="1:6" ht="24.75">
      <c r="A22834" s="514">
        <v>103443</v>
      </c>
      <c r="B22834" s="275" t="s">
        <v>0</v>
      </c>
      <c r="C22834" s="1329" t="s">
        <v>26191</v>
      </c>
      <c r="D22834" s="514" t="s">
        <v>28</v>
      </c>
      <c r="E22834" s="673">
        <v>0</v>
      </c>
      <c r="F22834" s="394"/>
    </row>
    <row r="22835" spans="1:6" ht="24.75">
      <c r="A22835" s="514">
        <v>103444</v>
      </c>
      <c r="B22835" s="275" t="s">
        <v>0</v>
      </c>
      <c r="C22835" s="1329" t="s">
        <v>26192</v>
      </c>
      <c r="D22835" s="514" t="s">
        <v>28</v>
      </c>
      <c r="E22835" s="673">
        <v>0</v>
      </c>
      <c r="F22835" s="394"/>
    </row>
    <row r="22836" spans="1:6" ht="24.75">
      <c r="A22836" s="514">
        <v>103445</v>
      </c>
      <c r="B22836" s="275" t="s">
        <v>0</v>
      </c>
      <c r="C22836" s="1329" t="s">
        <v>26193</v>
      </c>
      <c r="D22836" s="514" t="s">
        <v>28</v>
      </c>
      <c r="E22836" s="673">
        <v>0</v>
      </c>
      <c r="F22836" s="394"/>
    </row>
    <row r="22837" spans="1:6" ht="24.75">
      <c r="A22837" s="514">
        <v>103446</v>
      </c>
      <c r="B22837" s="275" t="s">
        <v>0</v>
      </c>
      <c r="C22837" s="1329" t="s">
        <v>26194</v>
      </c>
      <c r="D22837" s="514" t="s">
        <v>28</v>
      </c>
      <c r="E22837" s="673">
        <v>0</v>
      </c>
      <c r="F22837" s="394"/>
    </row>
    <row r="22838" spans="1:6" ht="24.75">
      <c r="A22838" s="514">
        <v>103447</v>
      </c>
      <c r="B22838" s="275" t="s">
        <v>0</v>
      </c>
      <c r="C22838" s="1329" t="s">
        <v>26195</v>
      </c>
      <c r="D22838" s="514" t="s">
        <v>28</v>
      </c>
      <c r="E22838" s="673">
        <v>0</v>
      </c>
      <c r="F22838" s="394"/>
    </row>
    <row r="22839" spans="1:6" ht="24.75">
      <c r="A22839" s="514">
        <v>103448</v>
      </c>
      <c r="B22839" s="275" t="s">
        <v>0</v>
      </c>
      <c r="C22839" s="1329" t="s">
        <v>26196</v>
      </c>
      <c r="D22839" s="514" t="s">
        <v>28</v>
      </c>
      <c r="E22839" s="673">
        <v>0</v>
      </c>
      <c r="F22839" s="394"/>
    </row>
    <row r="22840" spans="1:6" ht="24.75">
      <c r="A22840" s="514">
        <v>103449</v>
      </c>
      <c r="B22840" s="275" t="s">
        <v>0</v>
      </c>
      <c r="C22840" s="1329" t="s">
        <v>26197</v>
      </c>
      <c r="D22840" s="514" t="s">
        <v>28</v>
      </c>
      <c r="E22840" s="673">
        <v>0</v>
      </c>
      <c r="F22840" s="394"/>
    </row>
    <row r="22841" spans="1:6" ht="24.75">
      <c r="A22841" s="514">
        <v>103450</v>
      </c>
      <c r="B22841" s="275" t="s">
        <v>0</v>
      </c>
      <c r="C22841" s="1329" t="s">
        <v>26198</v>
      </c>
      <c r="D22841" s="514" t="s">
        <v>28</v>
      </c>
      <c r="E22841" s="673">
        <v>0</v>
      </c>
      <c r="F22841" s="394"/>
    </row>
    <row r="22842" spans="1:6" ht="24.75">
      <c r="A22842" s="514">
        <v>103451</v>
      </c>
      <c r="B22842" s="275" t="s">
        <v>0</v>
      </c>
      <c r="C22842" s="1329" t="s">
        <v>26199</v>
      </c>
      <c r="D22842" s="514" t="s">
        <v>28</v>
      </c>
      <c r="E22842" s="673">
        <v>0</v>
      </c>
      <c r="F22842" s="394"/>
    </row>
    <row r="22843" spans="1:6" ht="24.75">
      <c r="A22843" s="514">
        <v>103452</v>
      </c>
      <c r="B22843" s="275" t="s">
        <v>0</v>
      </c>
      <c r="C22843" s="1329" t="s">
        <v>26200</v>
      </c>
      <c r="D22843" s="514" t="s">
        <v>28</v>
      </c>
      <c r="E22843" s="673">
        <v>0</v>
      </c>
      <c r="F22843" s="394"/>
    </row>
    <row r="22844" spans="1:6" ht="24.75">
      <c r="A22844" s="514">
        <v>103453</v>
      </c>
      <c r="B22844" s="275" t="s">
        <v>0</v>
      </c>
      <c r="C22844" s="1329" t="s">
        <v>26201</v>
      </c>
      <c r="D22844" s="514" t="s">
        <v>28</v>
      </c>
      <c r="E22844" s="673">
        <v>0</v>
      </c>
      <c r="F22844" s="394"/>
    </row>
    <row r="22845" spans="1:6" ht="24.75">
      <c r="A22845" s="514">
        <v>103454</v>
      </c>
      <c r="B22845" s="275" t="s">
        <v>0</v>
      </c>
      <c r="C22845" s="1329" t="s">
        <v>26202</v>
      </c>
      <c r="D22845" s="514" t="s">
        <v>28</v>
      </c>
      <c r="E22845" s="673">
        <v>0</v>
      </c>
      <c r="F22845" s="394"/>
    </row>
    <row r="22846" spans="1:6" ht="24.75">
      <c r="A22846" s="514">
        <v>103455</v>
      </c>
      <c r="B22846" s="275" t="s">
        <v>0</v>
      </c>
      <c r="C22846" s="1329" t="s">
        <v>26203</v>
      </c>
      <c r="D22846" s="514" t="s">
        <v>28</v>
      </c>
      <c r="E22846" s="673">
        <v>0</v>
      </c>
      <c r="F22846" s="394"/>
    </row>
    <row r="22847" spans="1:6" ht="24.75">
      <c r="A22847" s="514">
        <v>103456</v>
      </c>
      <c r="B22847" s="275" t="s">
        <v>0</v>
      </c>
      <c r="C22847" s="1329" t="s">
        <v>26204</v>
      </c>
      <c r="D22847" s="514" t="s">
        <v>28</v>
      </c>
      <c r="E22847" s="673">
        <v>0</v>
      </c>
      <c r="F22847" s="394"/>
    </row>
    <row r="22848" spans="1:6" ht="24.75">
      <c r="A22848" s="514">
        <v>103457</v>
      </c>
      <c r="B22848" s="275" t="s">
        <v>0</v>
      </c>
      <c r="C22848" s="1329" t="s">
        <v>26205</v>
      </c>
      <c r="D22848" s="514" t="s">
        <v>28</v>
      </c>
      <c r="E22848" s="673">
        <v>0</v>
      </c>
      <c r="F22848" s="394"/>
    </row>
    <row r="22849" spans="1:6" ht="24.75">
      <c r="A22849" s="514">
        <v>103458</v>
      </c>
      <c r="B22849" s="275" t="s">
        <v>0</v>
      </c>
      <c r="C22849" s="1329" t="s">
        <v>26206</v>
      </c>
      <c r="D22849" s="514" t="s">
        <v>28</v>
      </c>
      <c r="E22849" s="673">
        <v>0</v>
      </c>
      <c r="F22849" s="394"/>
    </row>
    <row r="22850" spans="1:6">
      <c r="A22850" s="514">
        <v>103425</v>
      </c>
      <c r="B22850" s="275" t="s">
        <v>0</v>
      </c>
      <c r="C22850" s="1329" t="s">
        <v>287</v>
      </c>
      <c r="D22850" s="514" t="s">
        <v>28</v>
      </c>
      <c r="E22850" s="673">
        <v>16.52</v>
      </c>
      <c r="F22850" s="394"/>
    </row>
    <row r="22851" spans="1:6">
      <c r="A22851" s="514">
        <v>103428</v>
      </c>
      <c r="B22851" s="275" t="s">
        <v>0</v>
      </c>
      <c r="C22851" s="1329" t="s">
        <v>290</v>
      </c>
      <c r="D22851" s="514" t="s">
        <v>28</v>
      </c>
      <c r="E22851" s="673">
        <v>263.79000000000002</v>
      </c>
      <c r="F22851" s="394"/>
    </row>
    <row r="22852" spans="1:6">
      <c r="A22852" s="514">
        <v>103426</v>
      </c>
      <c r="B22852" s="275" t="s">
        <v>0</v>
      </c>
      <c r="C22852" s="1329" t="s">
        <v>288</v>
      </c>
      <c r="D22852" s="514" t="s">
        <v>28</v>
      </c>
      <c r="E22852" s="673">
        <v>19.920000000000002</v>
      </c>
      <c r="F22852" s="394"/>
    </row>
    <row r="22853" spans="1:6">
      <c r="A22853" s="514">
        <v>103429</v>
      </c>
      <c r="B22853" s="275" t="s">
        <v>0</v>
      </c>
      <c r="C22853" s="1329" t="s">
        <v>291</v>
      </c>
      <c r="D22853" s="514" t="s">
        <v>28</v>
      </c>
      <c r="E22853" s="673">
        <v>2905.69</v>
      </c>
      <c r="F22853" s="394"/>
    </row>
    <row r="22854" spans="1:6">
      <c r="A22854" s="514">
        <v>103427</v>
      </c>
      <c r="B22854" s="275" t="s">
        <v>0</v>
      </c>
      <c r="C22854" s="1329" t="s">
        <v>289</v>
      </c>
      <c r="D22854" s="514" t="s">
        <v>28</v>
      </c>
      <c r="E22854" s="673">
        <v>39.89</v>
      </c>
      <c r="F22854" s="394"/>
    </row>
    <row r="22855" spans="1:6" ht="24.75">
      <c r="A22855" s="514">
        <v>103393</v>
      </c>
      <c r="B22855" s="275" t="s">
        <v>0</v>
      </c>
      <c r="C22855" s="1329" t="s">
        <v>258</v>
      </c>
      <c r="D22855" s="514" t="s">
        <v>5</v>
      </c>
      <c r="E22855" s="673">
        <v>5468.23</v>
      </c>
      <c r="F22855" s="394"/>
    </row>
    <row r="22856" spans="1:6" ht="24.75">
      <c r="A22856" s="514">
        <v>103376</v>
      </c>
      <c r="B22856" s="275" t="s">
        <v>0</v>
      </c>
      <c r="C22856" s="1329" t="s">
        <v>249</v>
      </c>
      <c r="D22856" s="514" t="s">
        <v>5</v>
      </c>
      <c r="E22856" s="673">
        <v>133.97999999999999</v>
      </c>
      <c r="F22856" s="394"/>
    </row>
    <row r="22857" spans="1:6" ht="24.75">
      <c r="A22857" s="514">
        <v>104804</v>
      </c>
      <c r="B22857" s="275" t="s">
        <v>0</v>
      </c>
      <c r="C22857" s="1329" t="s">
        <v>26207</v>
      </c>
      <c r="D22857" s="514" t="s">
        <v>5</v>
      </c>
      <c r="E22857" s="673">
        <v>0</v>
      </c>
      <c r="F22857" s="394"/>
    </row>
    <row r="22858" spans="1:6" ht="24.75">
      <c r="A22858" s="514">
        <v>104805</v>
      </c>
      <c r="B22858" s="275" t="s">
        <v>0</v>
      </c>
      <c r="C22858" s="1329" t="s">
        <v>26208</v>
      </c>
      <c r="D22858" s="514" t="s">
        <v>5</v>
      </c>
      <c r="E22858" s="673">
        <v>0</v>
      </c>
      <c r="F22858" s="394"/>
    </row>
    <row r="22859" spans="1:6" ht="24.75">
      <c r="A22859" s="514">
        <v>103377</v>
      </c>
      <c r="B22859" s="275" t="s">
        <v>0</v>
      </c>
      <c r="C22859" s="1329" t="s">
        <v>250</v>
      </c>
      <c r="D22859" s="514" t="s">
        <v>5</v>
      </c>
      <c r="E22859" s="673">
        <v>286.73</v>
      </c>
      <c r="F22859" s="394"/>
    </row>
    <row r="22860" spans="1:6" ht="24.75">
      <c r="A22860" s="514">
        <v>104806</v>
      </c>
      <c r="B22860" s="275" t="s">
        <v>0</v>
      </c>
      <c r="C22860" s="1329" t="s">
        <v>26209</v>
      </c>
      <c r="D22860" s="514" t="s">
        <v>5</v>
      </c>
      <c r="E22860" s="673">
        <v>0</v>
      </c>
      <c r="F22860" s="394"/>
    </row>
    <row r="22861" spans="1:6" ht="24.75">
      <c r="A22861" s="514">
        <v>103378</v>
      </c>
      <c r="B22861" s="275" t="s">
        <v>0</v>
      </c>
      <c r="C22861" s="1329" t="s">
        <v>26210</v>
      </c>
      <c r="D22861" s="514" t="s">
        <v>5</v>
      </c>
      <c r="E22861" s="673">
        <v>0</v>
      </c>
      <c r="F22861" s="394"/>
    </row>
    <row r="22862" spans="1:6" ht="24.75">
      <c r="A22862" s="514">
        <v>103372</v>
      </c>
      <c r="B22862" s="275" t="s">
        <v>0</v>
      </c>
      <c r="C22862" s="1329" t="s">
        <v>247</v>
      </c>
      <c r="D22862" s="514" t="s">
        <v>5</v>
      </c>
      <c r="E22862" s="673">
        <v>5.74</v>
      </c>
      <c r="F22862" s="394"/>
    </row>
    <row r="22863" spans="1:6" ht="24.75">
      <c r="A22863" s="514">
        <v>103379</v>
      </c>
      <c r="B22863" s="275" t="s">
        <v>0</v>
      </c>
      <c r="C22863" s="1329" t="s">
        <v>251</v>
      </c>
      <c r="D22863" s="514" t="s">
        <v>5</v>
      </c>
      <c r="E22863" s="673">
        <v>446.39</v>
      </c>
      <c r="F22863" s="394"/>
    </row>
    <row r="22864" spans="1:6" ht="24.75">
      <c r="A22864" s="514">
        <v>103380</v>
      </c>
      <c r="B22864" s="275" t="s">
        <v>0</v>
      </c>
      <c r="C22864" s="1329" t="s">
        <v>26211</v>
      </c>
      <c r="D22864" s="514" t="s">
        <v>5</v>
      </c>
      <c r="E22864" s="673">
        <v>0</v>
      </c>
      <c r="F22864" s="394"/>
    </row>
    <row r="22865" spans="1:6" ht="24.75">
      <c r="A22865" s="514">
        <v>103381</v>
      </c>
      <c r="B22865" s="275" t="s">
        <v>0</v>
      </c>
      <c r="C22865" s="1329" t="s">
        <v>26212</v>
      </c>
      <c r="D22865" s="514" t="s">
        <v>5</v>
      </c>
      <c r="E22865" s="673">
        <v>0</v>
      </c>
      <c r="F22865" s="394"/>
    </row>
    <row r="22866" spans="1:6" ht="24.75">
      <c r="A22866" s="514">
        <v>103382</v>
      </c>
      <c r="B22866" s="275" t="s">
        <v>0</v>
      </c>
      <c r="C22866" s="1329" t="s">
        <v>26213</v>
      </c>
      <c r="D22866" s="514" t="s">
        <v>5</v>
      </c>
      <c r="E22866" s="673">
        <v>0</v>
      </c>
      <c r="F22866" s="394"/>
    </row>
    <row r="22867" spans="1:6" ht="24.75">
      <c r="A22867" s="514">
        <v>103383</v>
      </c>
      <c r="B22867" s="275" t="s">
        <v>0</v>
      </c>
      <c r="C22867" s="1329" t="s">
        <v>252</v>
      </c>
      <c r="D22867" s="514" t="s">
        <v>5</v>
      </c>
      <c r="E22867" s="673">
        <v>1094.4100000000001</v>
      </c>
      <c r="F22867" s="394"/>
    </row>
    <row r="22868" spans="1:6" ht="24.75">
      <c r="A22868" s="514">
        <v>103373</v>
      </c>
      <c r="B22868" s="275" t="s">
        <v>0</v>
      </c>
      <c r="C22868" s="1329" t="s">
        <v>248</v>
      </c>
      <c r="D22868" s="514" t="s">
        <v>5</v>
      </c>
      <c r="E22868" s="673">
        <v>11.25</v>
      </c>
      <c r="F22868" s="394"/>
    </row>
    <row r="22869" spans="1:6" ht="24.75">
      <c r="A22869" s="514">
        <v>103384</v>
      </c>
      <c r="B22869" s="275" t="s">
        <v>0</v>
      </c>
      <c r="C22869" s="1329" t="s">
        <v>26214</v>
      </c>
      <c r="D22869" s="514" t="s">
        <v>5</v>
      </c>
      <c r="E22869" s="673">
        <v>0</v>
      </c>
      <c r="F22869" s="394"/>
    </row>
    <row r="22870" spans="1:6" ht="24.75">
      <c r="A22870" s="514">
        <v>103385</v>
      </c>
      <c r="B22870" s="275" t="s">
        <v>0</v>
      </c>
      <c r="C22870" s="1329" t="s">
        <v>253</v>
      </c>
      <c r="D22870" s="514" t="s">
        <v>5</v>
      </c>
      <c r="E22870" s="673">
        <v>1764.67</v>
      </c>
      <c r="F22870" s="394"/>
    </row>
    <row r="22871" spans="1:6" ht="24.75">
      <c r="A22871" s="514">
        <v>103386</v>
      </c>
      <c r="B22871" s="275" t="s">
        <v>0</v>
      </c>
      <c r="C22871" s="1329" t="s">
        <v>26215</v>
      </c>
      <c r="D22871" s="514" t="s">
        <v>5</v>
      </c>
      <c r="E22871" s="673">
        <v>0</v>
      </c>
      <c r="F22871" s="394"/>
    </row>
    <row r="22872" spans="1:6" ht="24.75">
      <c r="A22872" s="514">
        <v>103387</v>
      </c>
      <c r="B22872" s="275" t="s">
        <v>0</v>
      </c>
      <c r="C22872" s="1329" t="s">
        <v>254</v>
      </c>
      <c r="D22872" s="514" t="s">
        <v>5</v>
      </c>
      <c r="E22872" s="673">
        <v>3095.74</v>
      </c>
      <c r="F22872" s="394"/>
    </row>
    <row r="22873" spans="1:6" ht="24.75">
      <c r="A22873" s="514">
        <v>103388</v>
      </c>
      <c r="B22873" s="275" t="s">
        <v>0</v>
      </c>
      <c r="C22873" s="1329" t="s">
        <v>26216</v>
      </c>
      <c r="D22873" s="514" t="s">
        <v>5</v>
      </c>
      <c r="E22873" s="673">
        <v>0</v>
      </c>
      <c r="F22873" s="394"/>
    </row>
    <row r="22874" spans="1:6" ht="24.75">
      <c r="A22874" s="514">
        <v>103374</v>
      </c>
      <c r="B22874" s="275" t="s">
        <v>0</v>
      </c>
      <c r="C22874" s="1329" t="s">
        <v>26217</v>
      </c>
      <c r="D22874" s="514" t="s">
        <v>5</v>
      </c>
      <c r="E22874" s="673">
        <v>0</v>
      </c>
      <c r="F22874" s="394"/>
    </row>
    <row r="22875" spans="1:6" ht="24.75">
      <c r="A22875" s="514">
        <v>103389</v>
      </c>
      <c r="B22875" s="275" t="s">
        <v>0</v>
      </c>
      <c r="C22875" s="1329" t="s">
        <v>255</v>
      </c>
      <c r="D22875" s="514" t="s">
        <v>5</v>
      </c>
      <c r="E22875" s="673">
        <v>4603.8599999999997</v>
      </c>
      <c r="F22875" s="394"/>
    </row>
    <row r="22876" spans="1:6" ht="24.75">
      <c r="A22876" s="514">
        <v>103390</v>
      </c>
      <c r="B22876" s="275" t="s">
        <v>0</v>
      </c>
      <c r="C22876" s="1329" t="s">
        <v>26218</v>
      </c>
      <c r="D22876" s="514" t="s">
        <v>5</v>
      </c>
      <c r="E22876" s="673">
        <v>0</v>
      </c>
      <c r="F22876" s="394"/>
    </row>
    <row r="22877" spans="1:6" ht="24.75">
      <c r="A22877" s="514">
        <v>103391</v>
      </c>
      <c r="B22877" s="275" t="s">
        <v>0</v>
      </c>
      <c r="C22877" s="1329" t="s">
        <v>256</v>
      </c>
      <c r="D22877" s="514" t="s">
        <v>5</v>
      </c>
      <c r="E22877" s="673">
        <v>3033.6</v>
      </c>
      <c r="F22877" s="394"/>
    </row>
    <row r="22878" spans="1:6" ht="24.75">
      <c r="A22878" s="514">
        <v>103375</v>
      </c>
      <c r="B22878" s="275" t="s">
        <v>0</v>
      </c>
      <c r="C22878" s="1329" t="s">
        <v>26219</v>
      </c>
      <c r="D22878" s="514" t="s">
        <v>5</v>
      </c>
      <c r="E22878" s="673">
        <v>0</v>
      </c>
      <c r="F22878" s="394"/>
    </row>
    <row r="22879" spans="1:6" ht="24.75">
      <c r="A22879" s="514">
        <v>103392</v>
      </c>
      <c r="B22879" s="275" t="s">
        <v>0</v>
      </c>
      <c r="C22879" s="1329" t="s">
        <v>257</v>
      </c>
      <c r="D22879" s="514" t="s">
        <v>5</v>
      </c>
      <c r="E22879" s="673">
        <v>4957.74</v>
      </c>
      <c r="F22879" s="394"/>
    </row>
    <row r="22880" spans="1:6" ht="24.75">
      <c r="A22880" s="514">
        <v>103440</v>
      </c>
      <c r="B22880" s="275" t="s">
        <v>0</v>
      </c>
      <c r="C22880" s="1329" t="s">
        <v>302</v>
      </c>
      <c r="D22880" s="514" t="s">
        <v>28</v>
      </c>
      <c r="E22880" s="673">
        <v>421.62</v>
      </c>
      <c r="F22880" s="394"/>
    </row>
    <row r="22881" spans="1:6" ht="24.75">
      <c r="A22881" s="514">
        <v>103441</v>
      </c>
      <c r="B22881" s="275" t="s">
        <v>0</v>
      </c>
      <c r="C22881" s="1329" t="s">
        <v>303</v>
      </c>
      <c r="D22881" s="514" t="s">
        <v>28</v>
      </c>
      <c r="E22881" s="673">
        <v>426.95</v>
      </c>
      <c r="F22881" s="394"/>
    </row>
    <row r="22882" spans="1:6" ht="24.75">
      <c r="A22882" s="514">
        <v>103442</v>
      </c>
      <c r="B22882" s="275" t="s">
        <v>0</v>
      </c>
      <c r="C22882" s="1329" t="s">
        <v>304</v>
      </c>
      <c r="D22882" s="514" t="s">
        <v>28</v>
      </c>
      <c r="E22882" s="673">
        <v>555.6</v>
      </c>
      <c r="F22882" s="394"/>
    </row>
    <row r="22883" spans="1:6" ht="24.75">
      <c r="A22883" s="514">
        <v>103437</v>
      </c>
      <c r="B22883" s="275" t="s">
        <v>0</v>
      </c>
      <c r="C22883" s="1329" t="s">
        <v>299</v>
      </c>
      <c r="D22883" s="514" t="s">
        <v>28</v>
      </c>
      <c r="E22883" s="673">
        <v>186.43</v>
      </c>
      <c r="F22883" s="394"/>
    </row>
    <row r="22884" spans="1:6" ht="24.75">
      <c r="A22884" s="514">
        <v>103438</v>
      </c>
      <c r="B22884" s="275" t="s">
        <v>0</v>
      </c>
      <c r="C22884" s="1329" t="s">
        <v>300</v>
      </c>
      <c r="D22884" s="514" t="s">
        <v>28</v>
      </c>
      <c r="E22884" s="673">
        <v>186.43</v>
      </c>
      <c r="F22884" s="394"/>
    </row>
    <row r="22885" spans="1:6" ht="24.75">
      <c r="A22885" s="514">
        <v>103439</v>
      </c>
      <c r="B22885" s="275" t="s">
        <v>0</v>
      </c>
      <c r="C22885" s="1329" t="s">
        <v>301</v>
      </c>
      <c r="D22885" s="514" t="s">
        <v>28</v>
      </c>
      <c r="E22885" s="673">
        <v>219.34</v>
      </c>
      <c r="F22885" s="394"/>
    </row>
    <row r="22886" spans="1:6" ht="24.75">
      <c r="A22886" s="514">
        <v>106122</v>
      </c>
      <c r="B22886" s="275" t="s">
        <v>0</v>
      </c>
      <c r="C22886" s="1329" t="s">
        <v>45232</v>
      </c>
      <c r="D22886" s="514" t="s">
        <v>34</v>
      </c>
      <c r="E22886" s="673">
        <v>77.36</v>
      </c>
      <c r="F22886" s="394"/>
    </row>
    <row r="22887" spans="1:6" ht="24.75">
      <c r="A22887" s="514">
        <v>106131</v>
      </c>
      <c r="B22887" s="275" t="s">
        <v>0</v>
      </c>
      <c r="C22887" s="1329" t="s">
        <v>45233</v>
      </c>
      <c r="D22887" s="514" t="s">
        <v>34</v>
      </c>
      <c r="E22887" s="673">
        <v>115.6</v>
      </c>
      <c r="F22887" s="394"/>
    </row>
    <row r="22888" spans="1:6" ht="24.75">
      <c r="A22888" s="514">
        <v>106127</v>
      </c>
      <c r="B22888" s="275" t="s">
        <v>0</v>
      </c>
      <c r="C22888" s="1329" t="s">
        <v>45234</v>
      </c>
      <c r="D22888" s="514" t="s">
        <v>34</v>
      </c>
      <c r="E22888" s="673">
        <v>104.07</v>
      </c>
      <c r="F22888" s="394"/>
    </row>
    <row r="22889" spans="1:6" ht="24.75">
      <c r="A22889" s="514">
        <v>106126</v>
      </c>
      <c r="B22889" s="275" t="s">
        <v>0</v>
      </c>
      <c r="C22889" s="1329" t="s">
        <v>45235</v>
      </c>
      <c r="D22889" s="514" t="s">
        <v>34</v>
      </c>
      <c r="E22889" s="673">
        <v>45.97</v>
      </c>
      <c r="F22889" s="394"/>
    </row>
    <row r="22890" spans="1:6" ht="24.75">
      <c r="A22890" s="514">
        <v>106128</v>
      </c>
      <c r="B22890" s="275" t="s">
        <v>0</v>
      </c>
      <c r="C22890" s="1329" t="s">
        <v>45236</v>
      </c>
      <c r="D22890" s="514" t="s">
        <v>34</v>
      </c>
      <c r="E22890" s="673">
        <v>144.24</v>
      </c>
      <c r="F22890" s="394"/>
    </row>
    <row r="22891" spans="1:6" ht="24.75">
      <c r="A22891" s="514">
        <v>106130</v>
      </c>
      <c r="B22891" s="275" t="s">
        <v>0</v>
      </c>
      <c r="C22891" s="1329" t="s">
        <v>45237</v>
      </c>
      <c r="D22891" s="514" t="s">
        <v>34</v>
      </c>
      <c r="E22891" s="673">
        <v>130.91999999999999</v>
      </c>
      <c r="F22891" s="394"/>
    </row>
    <row r="22892" spans="1:6" ht="24.75">
      <c r="A22892" s="514">
        <v>106129</v>
      </c>
      <c r="B22892" s="275" t="s">
        <v>0</v>
      </c>
      <c r="C22892" s="1329" t="s">
        <v>45238</v>
      </c>
      <c r="D22892" s="514" t="s">
        <v>34</v>
      </c>
      <c r="E22892" s="673">
        <v>68.819999999999993</v>
      </c>
      <c r="F22892" s="394"/>
    </row>
    <row r="22893" spans="1:6" ht="24.75">
      <c r="A22893" s="514">
        <v>106125</v>
      </c>
      <c r="B22893" s="275" t="s">
        <v>0</v>
      </c>
      <c r="C22893" s="1329" t="s">
        <v>45239</v>
      </c>
      <c r="D22893" s="514" t="s">
        <v>34</v>
      </c>
      <c r="E22893" s="673">
        <v>53.2</v>
      </c>
      <c r="F22893" s="394"/>
    </row>
    <row r="22894" spans="1:6" ht="24.75">
      <c r="A22894" s="514">
        <v>106124</v>
      </c>
      <c r="B22894" s="275" t="s">
        <v>0</v>
      </c>
      <c r="C22894" s="1329" t="s">
        <v>45240</v>
      </c>
      <c r="D22894" s="514" t="s">
        <v>34</v>
      </c>
      <c r="E22894" s="673">
        <v>53.01</v>
      </c>
      <c r="F22894" s="394"/>
    </row>
    <row r="22895" spans="1:6" ht="24.75">
      <c r="A22895" s="514">
        <v>106123</v>
      </c>
      <c r="B22895" s="275" t="s">
        <v>0</v>
      </c>
      <c r="C22895" s="1329" t="s">
        <v>45241</v>
      </c>
      <c r="D22895" s="514" t="s">
        <v>34</v>
      </c>
      <c r="E22895" s="673">
        <v>144.66999999999999</v>
      </c>
      <c r="F22895" s="394"/>
    </row>
    <row r="22896" spans="1:6" ht="24.75">
      <c r="A22896" s="514">
        <v>88789</v>
      </c>
      <c r="B22896" s="275" t="s">
        <v>0</v>
      </c>
      <c r="C22896" s="1329" t="s">
        <v>10529</v>
      </c>
      <c r="D22896" s="514" t="s">
        <v>32</v>
      </c>
      <c r="E22896" s="673">
        <v>440.85</v>
      </c>
      <c r="F22896" s="394"/>
    </row>
    <row r="22897" spans="1:6">
      <c r="A22897" s="514">
        <v>88788</v>
      </c>
      <c r="B22897" s="275" t="s">
        <v>0</v>
      </c>
      <c r="C22897" s="1329" t="s">
        <v>10528</v>
      </c>
      <c r="D22897" s="514" t="s">
        <v>32</v>
      </c>
      <c r="E22897" s="673">
        <v>366.34</v>
      </c>
      <c r="F22897" s="394"/>
    </row>
    <row r="22898" spans="1:6" ht="24.75">
      <c r="A22898" s="514">
        <v>87245</v>
      </c>
      <c r="B22898" s="275" t="s">
        <v>0</v>
      </c>
      <c r="C22898" s="1329" t="s">
        <v>10527</v>
      </c>
      <c r="D22898" s="514" t="s">
        <v>32</v>
      </c>
      <c r="E22898" s="673">
        <v>338.06</v>
      </c>
      <c r="F22898" s="394"/>
    </row>
    <row r="22899" spans="1:6">
      <c r="A22899" s="514">
        <v>87244</v>
      </c>
      <c r="B22899" s="275" t="s">
        <v>0</v>
      </c>
      <c r="C22899" s="1329" t="s">
        <v>10526</v>
      </c>
      <c r="D22899" s="514" t="s">
        <v>32</v>
      </c>
      <c r="E22899" s="673">
        <v>281.38</v>
      </c>
      <c r="F22899" s="394"/>
    </row>
    <row r="22900" spans="1:6" ht="24.75">
      <c r="A22900" s="514">
        <v>104589</v>
      </c>
      <c r="B22900" s="275" t="s">
        <v>0</v>
      </c>
      <c r="C22900" s="1329" t="s">
        <v>26220</v>
      </c>
      <c r="D22900" s="514" t="s">
        <v>32</v>
      </c>
      <c r="E22900" s="673">
        <v>279.83</v>
      </c>
      <c r="F22900" s="394"/>
    </row>
    <row r="22901" spans="1:6" ht="24.75">
      <c r="A22901" s="514">
        <v>104588</v>
      </c>
      <c r="B22901" s="275" t="s">
        <v>0</v>
      </c>
      <c r="C22901" s="1329" t="s">
        <v>26221</v>
      </c>
      <c r="D22901" s="514" t="s">
        <v>32</v>
      </c>
      <c r="E22901" s="673">
        <v>233.47</v>
      </c>
      <c r="F22901" s="394"/>
    </row>
    <row r="22902" spans="1:6" ht="24.75">
      <c r="A22902" s="514">
        <v>104591</v>
      </c>
      <c r="B22902" s="275" t="s">
        <v>0</v>
      </c>
      <c r="C22902" s="1329" t="s">
        <v>26222</v>
      </c>
      <c r="D22902" s="514" t="s">
        <v>32</v>
      </c>
      <c r="E22902" s="673">
        <v>307.29000000000002</v>
      </c>
      <c r="F22902" s="394"/>
    </row>
    <row r="22903" spans="1:6" ht="24.75">
      <c r="A22903" s="514">
        <v>104590</v>
      </c>
      <c r="B22903" s="275" t="s">
        <v>0</v>
      </c>
      <c r="C22903" s="1329" t="s">
        <v>26223</v>
      </c>
      <c r="D22903" s="514" t="s">
        <v>32</v>
      </c>
      <c r="E22903" s="673">
        <v>257.81</v>
      </c>
      <c r="F22903" s="394"/>
    </row>
    <row r="22904" spans="1:6" ht="24.75">
      <c r="A22904" s="514">
        <v>87267</v>
      </c>
      <c r="B22904" s="275" t="s">
        <v>0</v>
      </c>
      <c r="C22904" s="1329" t="s">
        <v>20309</v>
      </c>
      <c r="D22904" s="514" t="s">
        <v>32</v>
      </c>
      <c r="E22904" s="673">
        <v>66.680000000000007</v>
      </c>
      <c r="F22904" s="394"/>
    </row>
    <row r="22905" spans="1:6" ht="24.75">
      <c r="A22905" s="514">
        <v>104614</v>
      </c>
      <c r="B22905" s="275" t="s">
        <v>0</v>
      </c>
      <c r="C22905" s="1329" t="s">
        <v>20317</v>
      </c>
      <c r="D22905" s="514" t="s">
        <v>32</v>
      </c>
      <c r="E22905" s="673">
        <v>72.37</v>
      </c>
      <c r="F22905" s="394"/>
    </row>
    <row r="22906" spans="1:6" ht="24.75">
      <c r="A22906" s="514">
        <v>104613</v>
      </c>
      <c r="B22906" s="275" t="s">
        <v>0</v>
      </c>
      <c r="C22906" s="1329" t="s">
        <v>20316</v>
      </c>
      <c r="D22906" s="514" t="s">
        <v>32</v>
      </c>
      <c r="E22906" s="673">
        <v>64.680000000000007</v>
      </c>
      <c r="F22906" s="394"/>
    </row>
    <row r="22907" spans="1:6" ht="24.75">
      <c r="A22907" s="514">
        <v>87265</v>
      </c>
      <c r="B22907" s="275" t="s">
        <v>0</v>
      </c>
      <c r="C22907" s="1329" t="s">
        <v>26224</v>
      </c>
      <c r="D22907" s="514" t="s">
        <v>32</v>
      </c>
      <c r="E22907" s="673">
        <v>60.76</v>
      </c>
      <c r="F22907" s="394"/>
    </row>
    <row r="22908" spans="1:6" ht="24.75">
      <c r="A22908" s="514">
        <v>87271</v>
      </c>
      <c r="B22908" s="275" t="s">
        <v>0</v>
      </c>
      <c r="C22908" s="1329" t="s">
        <v>20311</v>
      </c>
      <c r="D22908" s="514" t="s">
        <v>32</v>
      </c>
      <c r="E22908" s="673">
        <v>71.260000000000005</v>
      </c>
      <c r="F22908" s="394"/>
    </row>
    <row r="22909" spans="1:6" ht="24.75">
      <c r="A22909" s="514">
        <v>87269</v>
      </c>
      <c r="B22909" s="275" t="s">
        <v>0</v>
      </c>
      <c r="C22909" s="1329" t="s">
        <v>20310</v>
      </c>
      <c r="D22909" s="514" t="s">
        <v>32</v>
      </c>
      <c r="E22909" s="673">
        <v>65.27</v>
      </c>
      <c r="F22909" s="394"/>
    </row>
    <row r="22910" spans="1:6" ht="24.75">
      <c r="A22910" s="514">
        <v>87275</v>
      </c>
      <c r="B22910" s="275" t="s">
        <v>0</v>
      </c>
      <c r="C22910" s="1329" t="s">
        <v>20313</v>
      </c>
      <c r="D22910" s="514" t="s">
        <v>32</v>
      </c>
      <c r="E22910" s="673">
        <v>76.37</v>
      </c>
      <c r="F22910" s="394"/>
    </row>
    <row r="22911" spans="1:6" ht="24.75">
      <c r="A22911" s="514">
        <v>87273</v>
      </c>
      <c r="B22911" s="275" t="s">
        <v>0</v>
      </c>
      <c r="C22911" s="1329" t="s">
        <v>20312</v>
      </c>
      <c r="D22911" s="514" t="s">
        <v>32</v>
      </c>
      <c r="E22911" s="673">
        <v>68.45</v>
      </c>
      <c r="F22911" s="394"/>
    </row>
    <row r="22912" spans="1:6" ht="24.75">
      <c r="A22912" s="514">
        <v>104612</v>
      </c>
      <c r="B22912" s="275" t="s">
        <v>0</v>
      </c>
      <c r="C22912" s="1329" t="s">
        <v>20315</v>
      </c>
      <c r="D22912" s="514" t="s">
        <v>32</v>
      </c>
      <c r="E22912" s="673">
        <v>96.45</v>
      </c>
      <c r="F22912" s="394"/>
    </row>
    <row r="22913" spans="1:6" ht="24.75">
      <c r="A22913" s="514">
        <v>104611</v>
      </c>
      <c r="B22913" s="275" t="s">
        <v>0</v>
      </c>
      <c r="C22913" s="1329" t="s">
        <v>20314</v>
      </c>
      <c r="D22913" s="514" t="s">
        <v>32</v>
      </c>
      <c r="E22913" s="673">
        <v>95.58</v>
      </c>
      <c r="F22913" s="394"/>
    </row>
    <row r="22914" spans="1:6" ht="24.75">
      <c r="A22914" s="514">
        <v>104618</v>
      </c>
      <c r="B22914" s="275" t="s">
        <v>0</v>
      </c>
      <c r="C22914" s="1329" t="s">
        <v>10533</v>
      </c>
      <c r="D22914" s="514" t="s">
        <v>32</v>
      </c>
      <c r="E22914" s="673">
        <v>380.69</v>
      </c>
      <c r="F22914" s="394"/>
    </row>
    <row r="22915" spans="1:6" ht="24.75">
      <c r="A22915" s="514">
        <v>104616</v>
      </c>
      <c r="B22915" s="275" t="s">
        <v>0</v>
      </c>
      <c r="C22915" s="1329" t="s">
        <v>10531</v>
      </c>
      <c r="D22915" s="514" t="s">
        <v>32</v>
      </c>
      <c r="E22915" s="673">
        <v>368.7</v>
      </c>
      <c r="F22915" s="394"/>
    </row>
    <row r="22916" spans="1:6" ht="24.75">
      <c r="A22916" s="514">
        <v>104617</v>
      </c>
      <c r="B22916" s="275" t="s">
        <v>0</v>
      </c>
      <c r="C22916" s="1329" t="s">
        <v>10532</v>
      </c>
      <c r="D22916" s="514" t="s">
        <v>32</v>
      </c>
      <c r="E22916" s="673">
        <v>292.73</v>
      </c>
      <c r="F22916" s="394"/>
    </row>
    <row r="22917" spans="1:6" ht="24.75">
      <c r="A22917" s="514">
        <v>104615</v>
      </c>
      <c r="B22917" s="275" t="s">
        <v>0</v>
      </c>
      <c r="C22917" s="1329" t="s">
        <v>10530</v>
      </c>
      <c r="D22917" s="514" t="s">
        <v>32</v>
      </c>
      <c r="E22917" s="673">
        <v>280.74</v>
      </c>
      <c r="F22917" s="394"/>
    </row>
    <row r="22918" spans="1:6" ht="24.75">
      <c r="A22918" s="514">
        <v>87247</v>
      </c>
      <c r="B22918" s="275" t="s">
        <v>0</v>
      </c>
      <c r="C22918" s="1329" t="s">
        <v>20289</v>
      </c>
      <c r="D22918" s="514" t="s">
        <v>32</v>
      </c>
      <c r="E22918" s="673">
        <v>61.09</v>
      </c>
      <c r="F22918" s="394"/>
    </row>
    <row r="22919" spans="1:6">
      <c r="A22919" s="514">
        <v>87248</v>
      </c>
      <c r="B22919" s="275" t="s">
        <v>0</v>
      </c>
      <c r="C22919" s="1329" t="s">
        <v>20290</v>
      </c>
      <c r="D22919" s="514" t="s">
        <v>32</v>
      </c>
      <c r="E22919" s="673">
        <v>52.53</v>
      </c>
      <c r="F22919" s="394"/>
    </row>
    <row r="22920" spans="1:6">
      <c r="A22920" s="514">
        <v>87246</v>
      </c>
      <c r="B22920" s="275" t="s">
        <v>0</v>
      </c>
      <c r="C22920" s="1329" t="s">
        <v>20288</v>
      </c>
      <c r="D22920" s="514" t="s">
        <v>32</v>
      </c>
      <c r="E22920" s="673">
        <v>69.180000000000007</v>
      </c>
      <c r="F22920" s="394"/>
    </row>
    <row r="22921" spans="1:6" ht="24.75">
      <c r="A22921" s="514">
        <v>104601</v>
      </c>
      <c r="B22921" s="275" t="s">
        <v>0</v>
      </c>
      <c r="C22921" s="1329" t="s">
        <v>20301</v>
      </c>
      <c r="D22921" s="514" t="s">
        <v>32</v>
      </c>
      <c r="E22921" s="673">
        <v>66.680000000000007</v>
      </c>
      <c r="F22921" s="394"/>
    </row>
    <row r="22922" spans="1:6" ht="24.75">
      <c r="A22922" s="514">
        <v>104603</v>
      </c>
      <c r="B22922" s="275" t="s">
        <v>0</v>
      </c>
      <c r="C22922" s="1329" t="s">
        <v>20302</v>
      </c>
      <c r="D22922" s="514" t="s">
        <v>32</v>
      </c>
      <c r="E22922" s="673">
        <v>55.3</v>
      </c>
      <c r="F22922" s="394"/>
    </row>
    <row r="22923" spans="1:6" ht="24.75">
      <c r="A22923" s="514">
        <v>104599</v>
      </c>
      <c r="B22923" s="275" t="s">
        <v>0</v>
      </c>
      <c r="C22923" s="1329" t="s">
        <v>20300</v>
      </c>
      <c r="D22923" s="514" t="s">
        <v>32</v>
      </c>
      <c r="E22923" s="673">
        <v>83.99</v>
      </c>
      <c r="F22923" s="394"/>
    </row>
    <row r="22924" spans="1:6" ht="24.75">
      <c r="A22924" s="514">
        <v>87250</v>
      </c>
      <c r="B22924" s="275" t="s">
        <v>0</v>
      </c>
      <c r="C22924" s="1329" t="s">
        <v>20292</v>
      </c>
      <c r="D22924" s="514" t="s">
        <v>32</v>
      </c>
      <c r="E22924" s="673">
        <v>62.66</v>
      </c>
      <c r="F22924" s="394"/>
    </row>
    <row r="22925" spans="1:6">
      <c r="A22925" s="514">
        <v>87251</v>
      </c>
      <c r="B22925" s="275" t="s">
        <v>0</v>
      </c>
      <c r="C22925" s="1329" t="s">
        <v>20293</v>
      </c>
      <c r="D22925" s="514" t="s">
        <v>32</v>
      </c>
      <c r="E22925" s="673">
        <v>52.86</v>
      </c>
      <c r="F22925" s="394"/>
    </row>
    <row r="22926" spans="1:6">
      <c r="A22926" s="514">
        <v>87249</v>
      </c>
      <c r="B22926" s="275" t="s">
        <v>0</v>
      </c>
      <c r="C22926" s="1329" t="s">
        <v>20291</v>
      </c>
      <c r="D22926" s="514" t="s">
        <v>32</v>
      </c>
      <c r="E22926" s="673">
        <v>74.63</v>
      </c>
      <c r="F22926" s="394"/>
    </row>
    <row r="22927" spans="1:6" ht="24.75">
      <c r="A22927" s="514">
        <v>104606</v>
      </c>
      <c r="B22927" s="275" t="s">
        <v>0</v>
      </c>
      <c r="C22927" s="1329" t="s">
        <v>20304</v>
      </c>
      <c r="D22927" s="514" t="s">
        <v>32</v>
      </c>
      <c r="E22927" s="673">
        <v>71.53</v>
      </c>
      <c r="F22927" s="394"/>
    </row>
    <row r="22928" spans="1:6" ht="24.75">
      <c r="A22928" s="514">
        <v>104607</v>
      </c>
      <c r="B22928" s="275" t="s">
        <v>0</v>
      </c>
      <c r="C22928" s="1329" t="s">
        <v>20305</v>
      </c>
      <c r="D22928" s="514" t="s">
        <v>32</v>
      </c>
      <c r="E22928" s="673">
        <v>56.81</v>
      </c>
      <c r="F22928" s="394"/>
    </row>
    <row r="22929" spans="1:6" ht="24.75">
      <c r="A22929" s="514">
        <v>104605</v>
      </c>
      <c r="B22929" s="275" t="s">
        <v>0</v>
      </c>
      <c r="C22929" s="1329" t="s">
        <v>20303</v>
      </c>
      <c r="D22929" s="514" t="s">
        <v>32</v>
      </c>
      <c r="E22929" s="673">
        <v>105.96</v>
      </c>
      <c r="F22929" s="394"/>
    </row>
    <row r="22930" spans="1:6" ht="24.75">
      <c r="A22930" s="514">
        <v>87256</v>
      </c>
      <c r="B22930" s="275" t="s">
        <v>0</v>
      </c>
      <c r="C22930" s="1329" t="s">
        <v>20295</v>
      </c>
      <c r="D22930" s="514" t="s">
        <v>32</v>
      </c>
      <c r="E22930" s="673">
        <v>73.900000000000006</v>
      </c>
      <c r="F22930" s="394"/>
    </row>
    <row r="22931" spans="1:6">
      <c r="A22931" s="514">
        <v>87257</v>
      </c>
      <c r="B22931" s="275" t="s">
        <v>0</v>
      </c>
      <c r="C22931" s="1329" t="s">
        <v>20296</v>
      </c>
      <c r="D22931" s="514" t="s">
        <v>32</v>
      </c>
      <c r="E22931" s="673">
        <v>62.93</v>
      </c>
      <c r="F22931" s="394"/>
    </row>
    <row r="22932" spans="1:6">
      <c r="A22932" s="514">
        <v>87255</v>
      </c>
      <c r="B22932" s="275" t="s">
        <v>0</v>
      </c>
      <c r="C22932" s="1329" t="s">
        <v>20294</v>
      </c>
      <c r="D22932" s="514" t="s">
        <v>32</v>
      </c>
      <c r="E22932" s="673">
        <v>87.01</v>
      </c>
      <c r="F22932" s="394"/>
    </row>
    <row r="22933" spans="1:6" ht="24.75">
      <c r="A22933" s="514">
        <v>104594</v>
      </c>
      <c r="B22933" s="275" t="s">
        <v>0</v>
      </c>
      <c r="C22933" s="1329" t="s">
        <v>20298</v>
      </c>
      <c r="D22933" s="514" t="s">
        <v>32</v>
      </c>
      <c r="E22933" s="673">
        <v>76.290000000000006</v>
      </c>
      <c r="F22933" s="394"/>
    </row>
    <row r="22934" spans="1:6">
      <c r="A22934" s="514">
        <v>104595</v>
      </c>
      <c r="B22934" s="275" t="s">
        <v>0</v>
      </c>
      <c r="C22934" s="1329" t="s">
        <v>20299</v>
      </c>
      <c r="D22934" s="514" t="s">
        <v>32</v>
      </c>
      <c r="E22934" s="673">
        <v>63.47</v>
      </c>
      <c r="F22934" s="394"/>
    </row>
    <row r="22935" spans="1:6">
      <c r="A22935" s="514">
        <v>104593</v>
      </c>
      <c r="B22935" s="275" t="s">
        <v>0</v>
      </c>
      <c r="C22935" s="1329" t="s">
        <v>20297</v>
      </c>
      <c r="D22935" s="514" t="s">
        <v>32</v>
      </c>
      <c r="E22935" s="673">
        <v>90.89</v>
      </c>
      <c r="F22935" s="394"/>
    </row>
    <row r="22936" spans="1:6" ht="24.75">
      <c r="A22936" s="514">
        <v>87262</v>
      </c>
      <c r="B22936" s="275" t="s">
        <v>0</v>
      </c>
      <c r="C22936" s="1329" t="s">
        <v>10407</v>
      </c>
      <c r="D22936" s="514" t="s">
        <v>32</v>
      </c>
      <c r="E22936" s="673">
        <v>123.97</v>
      </c>
      <c r="F22936" s="394"/>
    </row>
    <row r="22937" spans="1:6" ht="24.75">
      <c r="A22937" s="514">
        <v>87263</v>
      </c>
      <c r="B22937" s="275" t="s">
        <v>0</v>
      </c>
      <c r="C22937" s="1329" t="s">
        <v>10408</v>
      </c>
      <c r="D22937" s="514" t="s">
        <v>32</v>
      </c>
      <c r="E22937" s="673">
        <v>112.53</v>
      </c>
      <c r="F22937" s="394"/>
    </row>
    <row r="22938" spans="1:6" ht="24.75">
      <c r="A22938" s="514">
        <v>87261</v>
      </c>
      <c r="B22938" s="275" t="s">
        <v>0</v>
      </c>
      <c r="C22938" s="1329" t="s">
        <v>10406</v>
      </c>
      <c r="D22938" s="514" t="s">
        <v>32</v>
      </c>
      <c r="E22938" s="673">
        <v>138.30000000000001</v>
      </c>
      <c r="F22938" s="394"/>
    </row>
    <row r="22939" spans="1:6" ht="24.75">
      <c r="A22939" s="514">
        <v>104597</v>
      </c>
      <c r="B22939" s="275" t="s">
        <v>0</v>
      </c>
      <c r="C22939" s="1329" t="s">
        <v>10410</v>
      </c>
      <c r="D22939" s="514" t="s">
        <v>32</v>
      </c>
      <c r="E22939" s="673">
        <v>126.71</v>
      </c>
      <c r="F22939" s="394"/>
    </row>
    <row r="22940" spans="1:6" ht="24.75">
      <c r="A22940" s="514">
        <v>104598</v>
      </c>
      <c r="B22940" s="275" t="s">
        <v>0</v>
      </c>
      <c r="C22940" s="1329" t="s">
        <v>10411</v>
      </c>
      <c r="D22940" s="514" t="s">
        <v>32</v>
      </c>
      <c r="E22940" s="673">
        <v>113.17</v>
      </c>
      <c r="F22940" s="394"/>
    </row>
    <row r="22941" spans="1:6" ht="24.75">
      <c r="A22941" s="514">
        <v>104596</v>
      </c>
      <c r="B22941" s="275" t="s">
        <v>0</v>
      </c>
      <c r="C22941" s="1329" t="s">
        <v>10409</v>
      </c>
      <c r="D22941" s="514" t="s">
        <v>32</v>
      </c>
      <c r="E22941" s="673">
        <v>142.76</v>
      </c>
      <c r="F22941" s="394"/>
    </row>
    <row r="22942" spans="1:6">
      <c r="A22942" s="514">
        <v>88648</v>
      </c>
      <c r="B22942" s="275" t="s">
        <v>0</v>
      </c>
      <c r="C22942" s="1329" t="s">
        <v>20306</v>
      </c>
      <c r="D22942" s="514" t="s">
        <v>5</v>
      </c>
      <c r="E22942" s="673">
        <v>7.82</v>
      </c>
      <c r="F22942" s="394"/>
    </row>
    <row r="22943" spans="1:6">
      <c r="A22943" s="514">
        <v>88649</v>
      </c>
      <c r="B22943" s="275" t="s">
        <v>0</v>
      </c>
      <c r="C22943" s="1329" t="s">
        <v>20307</v>
      </c>
      <c r="D22943" s="514" t="s">
        <v>5</v>
      </c>
      <c r="E22943" s="673">
        <v>8.86</v>
      </c>
      <c r="F22943" s="394"/>
    </row>
    <row r="22944" spans="1:6">
      <c r="A22944" s="514">
        <v>88650</v>
      </c>
      <c r="B22944" s="275" t="s">
        <v>0</v>
      </c>
      <c r="C22944" s="1329" t="s">
        <v>20308</v>
      </c>
      <c r="D22944" s="514" t="s">
        <v>5</v>
      </c>
      <c r="E22944" s="673">
        <v>12.02</v>
      </c>
      <c r="F22944" s="394"/>
    </row>
    <row r="22945" spans="1:6">
      <c r="A22945" s="514">
        <v>104619</v>
      </c>
      <c r="B22945" s="275" t="s">
        <v>0</v>
      </c>
      <c r="C22945" s="1329" t="s">
        <v>20318</v>
      </c>
      <c r="D22945" s="514" t="s">
        <v>5</v>
      </c>
      <c r="E22945" s="673">
        <v>14.26</v>
      </c>
      <c r="F22945" s="394"/>
    </row>
    <row r="22946" spans="1:6">
      <c r="A22946" s="514">
        <v>103741</v>
      </c>
      <c r="B22946" s="275" t="s">
        <v>0</v>
      </c>
      <c r="C22946" s="1329" t="s">
        <v>26225</v>
      </c>
      <c r="D22946" s="514" t="s">
        <v>28</v>
      </c>
      <c r="E22946" s="673">
        <v>0</v>
      </c>
      <c r="F22946" s="394"/>
    </row>
    <row r="22947" spans="1:6">
      <c r="A22947" s="514">
        <v>103755</v>
      </c>
      <c r="B22947" s="275" t="s">
        <v>0</v>
      </c>
      <c r="C22947" s="1329" t="s">
        <v>26226</v>
      </c>
      <c r="D22947" s="514" t="s">
        <v>5</v>
      </c>
      <c r="E22947" s="673">
        <v>0</v>
      </c>
      <c r="F22947" s="394"/>
    </row>
    <row r="22948" spans="1:6">
      <c r="A22948" s="514">
        <v>103753</v>
      </c>
      <c r="B22948" s="275" t="s">
        <v>0</v>
      </c>
      <c r="C22948" s="1329" t="s">
        <v>26227</v>
      </c>
      <c r="D22948" s="514" t="s">
        <v>5</v>
      </c>
      <c r="E22948" s="673">
        <v>0</v>
      </c>
      <c r="F22948" s="394"/>
    </row>
    <row r="22949" spans="1:6">
      <c r="A22949" s="514">
        <v>103754</v>
      </c>
      <c r="B22949" s="275" t="s">
        <v>0</v>
      </c>
      <c r="C22949" s="1329" t="s">
        <v>26228</v>
      </c>
      <c r="D22949" s="514" t="s">
        <v>5</v>
      </c>
      <c r="E22949" s="673">
        <v>0</v>
      </c>
      <c r="F22949" s="394"/>
    </row>
    <row r="22950" spans="1:6">
      <c r="A22950" s="514">
        <v>103752</v>
      </c>
      <c r="B22950" s="275" t="s">
        <v>0</v>
      </c>
      <c r="C22950" s="1329" t="s">
        <v>26229</v>
      </c>
      <c r="D22950" s="514" t="s">
        <v>5</v>
      </c>
      <c r="E22950" s="673">
        <v>0</v>
      </c>
      <c r="F22950" s="394"/>
    </row>
    <row r="22951" spans="1:6">
      <c r="A22951" s="514">
        <v>103759</v>
      </c>
      <c r="B22951" s="275" t="s">
        <v>0</v>
      </c>
      <c r="C22951" s="1329" t="s">
        <v>26230</v>
      </c>
      <c r="D22951" s="514" t="s">
        <v>5</v>
      </c>
      <c r="E22951" s="673">
        <v>0</v>
      </c>
      <c r="F22951" s="394"/>
    </row>
    <row r="22952" spans="1:6">
      <c r="A22952" s="514">
        <v>103757</v>
      </c>
      <c r="B22952" s="275" t="s">
        <v>0</v>
      </c>
      <c r="C22952" s="1329" t="s">
        <v>26231</v>
      </c>
      <c r="D22952" s="514" t="s">
        <v>5</v>
      </c>
      <c r="E22952" s="673">
        <v>0</v>
      </c>
      <c r="F22952" s="394"/>
    </row>
    <row r="22953" spans="1:6">
      <c r="A22953" s="514">
        <v>103758</v>
      </c>
      <c r="B22953" s="275" t="s">
        <v>0</v>
      </c>
      <c r="C22953" s="1329" t="s">
        <v>26232</v>
      </c>
      <c r="D22953" s="514" t="s">
        <v>5</v>
      </c>
      <c r="E22953" s="673">
        <v>0</v>
      </c>
      <c r="F22953" s="394"/>
    </row>
    <row r="22954" spans="1:6" ht="14.25" customHeight="1">
      <c r="A22954" s="514">
        <v>103756</v>
      </c>
      <c r="B22954" s="275" t="s">
        <v>0</v>
      </c>
      <c r="C22954" s="1329" t="s">
        <v>26233</v>
      </c>
      <c r="D22954" s="514" t="s">
        <v>5</v>
      </c>
      <c r="E22954" s="673">
        <v>0</v>
      </c>
      <c r="F22954" s="394"/>
    </row>
    <row r="22955" spans="1:6">
      <c r="A22955" s="514">
        <v>103734</v>
      </c>
      <c r="B22955" s="275" t="s">
        <v>0</v>
      </c>
      <c r="C22955" s="1329" t="s">
        <v>26234</v>
      </c>
      <c r="D22955" s="514" t="s">
        <v>28</v>
      </c>
      <c r="E22955" s="673">
        <v>0</v>
      </c>
      <c r="F22955" s="394"/>
    </row>
    <row r="22956" spans="1:6">
      <c r="A22956" s="514">
        <v>103740</v>
      </c>
      <c r="B22956" s="275" t="s">
        <v>0</v>
      </c>
      <c r="C22956" s="1329" t="s">
        <v>26235</v>
      </c>
      <c r="D22956" s="514" t="s">
        <v>28</v>
      </c>
      <c r="E22956" s="673">
        <v>0</v>
      </c>
      <c r="F22956" s="394"/>
    </row>
    <row r="22957" spans="1:6">
      <c r="A22957" s="514">
        <v>103747</v>
      </c>
      <c r="B22957" s="275" t="s">
        <v>0</v>
      </c>
      <c r="C22957" s="1329" t="s">
        <v>26236</v>
      </c>
      <c r="D22957" s="514" t="s">
        <v>5</v>
      </c>
      <c r="E22957" s="673">
        <v>0</v>
      </c>
      <c r="F22957" s="394"/>
    </row>
    <row r="22958" spans="1:6">
      <c r="A22958" s="514">
        <v>103746</v>
      </c>
      <c r="B22958" s="275" t="s">
        <v>0</v>
      </c>
      <c r="C22958" s="1329" t="s">
        <v>26237</v>
      </c>
      <c r="D22958" s="514" t="s">
        <v>5</v>
      </c>
      <c r="E22958" s="673">
        <v>0</v>
      </c>
      <c r="F22958" s="394"/>
    </row>
    <row r="22959" spans="1:6">
      <c r="A22959" s="514">
        <v>103749</v>
      </c>
      <c r="B22959" s="275" t="s">
        <v>0</v>
      </c>
      <c r="C22959" s="1329" t="s">
        <v>26238</v>
      </c>
      <c r="D22959" s="514" t="s">
        <v>5</v>
      </c>
      <c r="E22959" s="673">
        <v>0</v>
      </c>
      <c r="F22959" s="394"/>
    </row>
    <row r="22960" spans="1:6">
      <c r="A22960" s="514">
        <v>103744</v>
      </c>
      <c r="B22960" s="275" t="s">
        <v>0</v>
      </c>
      <c r="C22960" s="1329" t="s">
        <v>26239</v>
      </c>
      <c r="D22960" s="514" t="s">
        <v>5</v>
      </c>
      <c r="E22960" s="673">
        <v>0</v>
      </c>
      <c r="F22960" s="394"/>
    </row>
    <row r="22961" spans="1:6">
      <c r="A22961" s="514">
        <v>103748</v>
      </c>
      <c r="B22961" s="275" t="s">
        <v>0</v>
      </c>
      <c r="C22961" s="1329" t="s">
        <v>26240</v>
      </c>
      <c r="D22961" s="514" t="s">
        <v>5</v>
      </c>
      <c r="E22961" s="673">
        <v>0</v>
      </c>
      <c r="F22961" s="394"/>
    </row>
    <row r="22962" spans="1:6">
      <c r="A22962" s="514">
        <v>103745</v>
      </c>
      <c r="B22962" s="275" t="s">
        <v>0</v>
      </c>
      <c r="C22962" s="1329" t="s">
        <v>26241</v>
      </c>
      <c r="D22962" s="514" t="s">
        <v>5</v>
      </c>
      <c r="E22962" s="673">
        <v>0</v>
      </c>
      <c r="F22962" s="394"/>
    </row>
    <row r="22963" spans="1:6">
      <c r="A22963" s="514">
        <v>103751</v>
      </c>
      <c r="B22963" s="275" t="s">
        <v>0</v>
      </c>
      <c r="C22963" s="1329" t="s">
        <v>26242</v>
      </c>
      <c r="D22963" s="514" t="s">
        <v>5</v>
      </c>
      <c r="E22963" s="673">
        <v>0</v>
      </c>
      <c r="F22963" s="394"/>
    </row>
    <row r="22964" spans="1:6">
      <c r="A22964" s="514">
        <v>103750</v>
      </c>
      <c r="B22964" s="275" t="s">
        <v>0</v>
      </c>
      <c r="C22964" s="1329" t="s">
        <v>26243</v>
      </c>
      <c r="D22964" s="514" t="s">
        <v>5</v>
      </c>
      <c r="E22964" s="673">
        <v>0</v>
      </c>
      <c r="F22964" s="394"/>
    </row>
    <row r="22965" spans="1:6">
      <c r="A22965" s="514">
        <v>103735</v>
      </c>
      <c r="B22965" s="275" t="s">
        <v>0</v>
      </c>
      <c r="C22965" s="1329" t="s">
        <v>26244</v>
      </c>
      <c r="D22965" s="514" t="s">
        <v>28</v>
      </c>
      <c r="E22965" s="673">
        <v>0</v>
      </c>
      <c r="F22965" s="394"/>
    </row>
    <row r="22966" spans="1:6">
      <c r="A22966" s="514">
        <v>103738</v>
      </c>
      <c r="B22966" s="275" t="s">
        <v>0</v>
      </c>
      <c r="C22966" s="1329" t="s">
        <v>26245</v>
      </c>
      <c r="D22966" s="514" t="s">
        <v>28</v>
      </c>
      <c r="E22966" s="673">
        <v>0</v>
      </c>
      <c r="F22966" s="394"/>
    </row>
    <row r="22967" spans="1:6">
      <c r="A22967" s="514">
        <v>103736</v>
      </c>
      <c r="B22967" s="275" t="s">
        <v>0</v>
      </c>
      <c r="C22967" s="1329" t="s">
        <v>26246</v>
      </c>
      <c r="D22967" s="514" t="s">
        <v>28</v>
      </c>
      <c r="E22967" s="673">
        <v>0</v>
      </c>
      <c r="F22967" s="394"/>
    </row>
    <row r="22968" spans="1:6">
      <c r="A22968" s="514">
        <v>103739</v>
      </c>
      <c r="B22968" s="275" t="s">
        <v>0</v>
      </c>
      <c r="C22968" s="1329" t="s">
        <v>26247</v>
      </c>
      <c r="D22968" s="514" t="s">
        <v>28</v>
      </c>
      <c r="E22968" s="673">
        <v>0</v>
      </c>
      <c r="F22968" s="394"/>
    </row>
    <row r="22969" spans="1:6">
      <c r="A22969" s="514">
        <v>103737</v>
      </c>
      <c r="B22969" s="275" t="s">
        <v>0</v>
      </c>
      <c r="C22969" s="1329" t="s">
        <v>26248</v>
      </c>
      <c r="D22969" s="514" t="s">
        <v>28</v>
      </c>
      <c r="E22969" s="673">
        <v>0</v>
      </c>
      <c r="F22969" s="394"/>
    </row>
    <row r="22970" spans="1:6">
      <c r="A22970" s="514">
        <v>103742</v>
      </c>
      <c r="B22970" s="275" t="s">
        <v>0</v>
      </c>
      <c r="C22970" s="1329" t="s">
        <v>26249</v>
      </c>
      <c r="D22970" s="514" t="s">
        <v>28</v>
      </c>
      <c r="E22970" s="673">
        <v>0</v>
      </c>
      <c r="F22970" s="394"/>
    </row>
    <row r="22971" spans="1:6">
      <c r="A22971" s="514">
        <v>103689</v>
      </c>
      <c r="B22971" s="275" t="s">
        <v>0</v>
      </c>
      <c r="C22971" s="1329" t="s">
        <v>12056</v>
      </c>
      <c r="D22971" s="514" t="s">
        <v>32</v>
      </c>
      <c r="E22971" s="673">
        <v>506.75</v>
      </c>
      <c r="F22971" s="394"/>
    </row>
    <row r="22972" spans="1:6">
      <c r="A22972" s="514">
        <v>103702</v>
      </c>
      <c r="B22972" s="275" t="s">
        <v>0</v>
      </c>
      <c r="C22972" s="1329" t="s">
        <v>26250</v>
      </c>
      <c r="D22972" s="514" t="s">
        <v>32</v>
      </c>
      <c r="E22972" s="673">
        <v>0</v>
      </c>
      <c r="F22972" s="394"/>
    </row>
    <row r="22973" spans="1:6">
      <c r="A22973" s="514">
        <v>103700</v>
      </c>
      <c r="B22973" s="275" t="s">
        <v>0</v>
      </c>
      <c r="C22973" s="1329" t="s">
        <v>26251</v>
      </c>
      <c r="D22973" s="514" t="s">
        <v>32</v>
      </c>
      <c r="E22973" s="673">
        <v>0</v>
      </c>
      <c r="F22973" s="394"/>
    </row>
    <row r="22974" spans="1:6">
      <c r="A22974" s="514">
        <v>103698</v>
      </c>
      <c r="B22974" s="275" t="s">
        <v>0</v>
      </c>
      <c r="C22974" s="1329" t="s">
        <v>26252</v>
      </c>
      <c r="D22974" s="514" t="s">
        <v>32</v>
      </c>
      <c r="E22974" s="673">
        <v>0</v>
      </c>
      <c r="F22974" s="394"/>
    </row>
    <row r="22975" spans="1:6">
      <c r="A22975" s="514">
        <v>103703</v>
      </c>
      <c r="B22975" s="275" t="s">
        <v>0</v>
      </c>
      <c r="C22975" s="1329" t="s">
        <v>26253</v>
      </c>
      <c r="D22975" s="514" t="s">
        <v>32</v>
      </c>
      <c r="E22975" s="673">
        <v>0</v>
      </c>
      <c r="F22975" s="394"/>
    </row>
    <row r="22976" spans="1:6">
      <c r="A22976" s="514">
        <v>103701</v>
      </c>
      <c r="B22976" s="275" t="s">
        <v>0</v>
      </c>
      <c r="C22976" s="1329" t="s">
        <v>26254</v>
      </c>
      <c r="D22976" s="514" t="s">
        <v>32</v>
      </c>
      <c r="E22976" s="673">
        <v>0</v>
      </c>
      <c r="F22976" s="394"/>
    </row>
    <row r="22977" spans="1:6">
      <c r="A22977" s="514">
        <v>103699</v>
      </c>
      <c r="B22977" s="275" t="s">
        <v>0</v>
      </c>
      <c r="C22977" s="1329" t="s">
        <v>26255</v>
      </c>
      <c r="D22977" s="514" t="s">
        <v>32</v>
      </c>
      <c r="E22977" s="673">
        <v>0</v>
      </c>
      <c r="F22977" s="394"/>
    </row>
    <row r="22978" spans="1:6">
      <c r="A22978" s="514">
        <v>103704</v>
      </c>
      <c r="B22978" s="275" t="s">
        <v>0</v>
      </c>
      <c r="C22978" s="1329" t="s">
        <v>26256</v>
      </c>
      <c r="D22978" s="514" t="s">
        <v>32</v>
      </c>
      <c r="E22978" s="673">
        <v>0</v>
      </c>
      <c r="F22978" s="394"/>
    </row>
    <row r="22979" spans="1:6">
      <c r="A22979" s="514">
        <v>103706</v>
      </c>
      <c r="B22979" s="275" t="s">
        <v>0</v>
      </c>
      <c r="C22979" s="1329" t="s">
        <v>26257</v>
      </c>
      <c r="D22979" s="514" t="s">
        <v>28</v>
      </c>
      <c r="E22979" s="673">
        <v>0</v>
      </c>
      <c r="F22979" s="394"/>
    </row>
    <row r="22980" spans="1:6">
      <c r="A22980" s="514">
        <v>103707</v>
      </c>
      <c r="B22980" s="275" t="s">
        <v>0</v>
      </c>
      <c r="C22980" s="1329" t="s">
        <v>26258</v>
      </c>
      <c r="D22980" s="514" t="s">
        <v>28</v>
      </c>
      <c r="E22980" s="673">
        <v>0</v>
      </c>
      <c r="F22980" s="394"/>
    </row>
    <row r="22981" spans="1:6">
      <c r="A22981" s="514">
        <v>103708</v>
      </c>
      <c r="B22981" s="275" t="s">
        <v>0</v>
      </c>
      <c r="C22981" s="1329" t="s">
        <v>26259</v>
      </c>
      <c r="D22981" s="514" t="s">
        <v>28</v>
      </c>
      <c r="E22981" s="673">
        <v>0</v>
      </c>
      <c r="F22981" s="394"/>
    </row>
    <row r="22982" spans="1:6">
      <c r="A22982" s="514">
        <v>103709</v>
      </c>
      <c r="B22982" s="275" t="s">
        <v>0</v>
      </c>
      <c r="C22982" s="1329" t="s">
        <v>26260</v>
      </c>
      <c r="D22982" s="514" t="s">
        <v>28</v>
      </c>
      <c r="E22982" s="673">
        <v>0</v>
      </c>
      <c r="F22982" s="394"/>
    </row>
    <row r="22983" spans="1:6">
      <c r="A22983" s="514">
        <v>103710</v>
      </c>
      <c r="B22983" s="275" t="s">
        <v>0</v>
      </c>
      <c r="C22983" s="1329" t="s">
        <v>26261</v>
      </c>
      <c r="D22983" s="514" t="s">
        <v>28</v>
      </c>
      <c r="E22983" s="673">
        <v>0</v>
      </c>
      <c r="F22983" s="394"/>
    </row>
    <row r="22984" spans="1:6">
      <c r="A22984" s="514">
        <v>103711</v>
      </c>
      <c r="B22984" s="275" t="s">
        <v>0</v>
      </c>
      <c r="C22984" s="1329" t="s">
        <v>26262</v>
      </c>
      <c r="D22984" s="514" t="s">
        <v>28</v>
      </c>
      <c r="E22984" s="673">
        <v>0</v>
      </c>
      <c r="F22984" s="394"/>
    </row>
    <row r="22985" spans="1:6">
      <c r="A22985" s="514">
        <v>103712</v>
      </c>
      <c r="B22985" s="275" t="s">
        <v>0</v>
      </c>
      <c r="C22985" s="1329" t="s">
        <v>26263</v>
      </c>
      <c r="D22985" s="514" t="s">
        <v>28</v>
      </c>
      <c r="E22985" s="673">
        <v>0</v>
      </c>
      <c r="F22985" s="394"/>
    </row>
    <row r="22986" spans="1:6">
      <c r="A22986" s="514">
        <v>103713</v>
      </c>
      <c r="B22986" s="275" t="s">
        <v>0</v>
      </c>
      <c r="C22986" s="1329" t="s">
        <v>26264</v>
      </c>
      <c r="D22986" s="514" t="s">
        <v>28</v>
      </c>
      <c r="E22986" s="673">
        <v>0</v>
      </c>
      <c r="F22986" s="394"/>
    </row>
    <row r="22987" spans="1:6">
      <c r="A22987" s="514">
        <v>103714</v>
      </c>
      <c r="B22987" s="275" t="s">
        <v>0</v>
      </c>
      <c r="C22987" s="1329" t="s">
        <v>26265</v>
      </c>
      <c r="D22987" s="514" t="s">
        <v>28</v>
      </c>
      <c r="E22987" s="673">
        <v>0</v>
      </c>
      <c r="F22987" s="394"/>
    </row>
    <row r="22988" spans="1:6">
      <c r="A22988" s="514">
        <v>103715</v>
      </c>
      <c r="B22988" s="275" t="s">
        <v>0</v>
      </c>
      <c r="C22988" s="1329" t="s">
        <v>26266</v>
      </c>
      <c r="D22988" s="514" t="s">
        <v>28</v>
      </c>
      <c r="E22988" s="673">
        <v>0</v>
      </c>
      <c r="F22988" s="394"/>
    </row>
    <row r="22989" spans="1:6">
      <c r="A22989" s="514">
        <v>103716</v>
      </c>
      <c r="B22989" s="275" t="s">
        <v>0</v>
      </c>
      <c r="C22989" s="1329" t="s">
        <v>26267</v>
      </c>
      <c r="D22989" s="514" t="s">
        <v>28</v>
      </c>
      <c r="E22989" s="673">
        <v>0</v>
      </c>
      <c r="F22989" s="394"/>
    </row>
    <row r="22990" spans="1:6">
      <c r="A22990" s="514">
        <v>103717</v>
      </c>
      <c r="B22990" s="275" t="s">
        <v>0</v>
      </c>
      <c r="C22990" s="1329" t="s">
        <v>26268</v>
      </c>
      <c r="D22990" s="514" t="s">
        <v>28</v>
      </c>
      <c r="E22990" s="673">
        <v>0</v>
      </c>
      <c r="F22990" s="394"/>
    </row>
    <row r="22991" spans="1:6">
      <c r="A22991" s="514">
        <v>103718</v>
      </c>
      <c r="B22991" s="275" t="s">
        <v>0</v>
      </c>
      <c r="C22991" s="1329" t="s">
        <v>26269</v>
      </c>
      <c r="D22991" s="514" t="s">
        <v>28</v>
      </c>
      <c r="E22991" s="673">
        <v>0</v>
      </c>
      <c r="F22991" s="394"/>
    </row>
    <row r="22992" spans="1:6">
      <c r="A22992" s="514">
        <v>103719</v>
      </c>
      <c r="B22992" s="275" t="s">
        <v>0</v>
      </c>
      <c r="C22992" s="1329" t="s">
        <v>26270</v>
      </c>
      <c r="D22992" s="514" t="s">
        <v>28</v>
      </c>
      <c r="E22992" s="673">
        <v>0</v>
      </c>
      <c r="F22992" s="394"/>
    </row>
    <row r="22993" spans="1:6">
      <c r="A22993" s="514">
        <v>103720</v>
      </c>
      <c r="B22993" s="275" t="s">
        <v>0</v>
      </c>
      <c r="C22993" s="1329" t="s">
        <v>26271</v>
      </c>
      <c r="D22993" s="514" t="s">
        <v>28</v>
      </c>
      <c r="E22993" s="673">
        <v>0</v>
      </c>
      <c r="F22993" s="394"/>
    </row>
    <row r="22994" spans="1:6">
      <c r="A22994" s="514">
        <v>103721</v>
      </c>
      <c r="B22994" s="275" t="s">
        <v>0</v>
      </c>
      <c r="C22994" s="1329" t="s">
        <v>26272</v>
      </c>
      <c r="D22994" s="514" t="s">
        <v>28</v>
      </c>
      <c r="E22994" s="673">
        <v>0</v>
      </c>
      <c r="F22994" s="394"/>
    </row>
    <row r="22995" spans="1:6">
      <c r="A22995" s="514">
        <v>103705</v>
      </c>
      <c r="B22995" s="275" t="s">
        <v>0</v>
      </c>
      <c r="C22995" s="1329" t="s">
        <v>26273</v>
      </c>
      <c r="D22995" s="514" t="s">
        <v>28</v>
      </c>
      <c r="E22995" s="673">
        <v>0</v>
      </c>
      <c r="F22995" s="394"/>
    </row>
    <row r="22996" spans="1:6">
      <c r="A22996" s="514">
        <v>103722</v>
      </c>
      <c r="B22996" s="275" t="s">
        <v>0</v>
      </c>
      <c r="C22996" s="1329" t="s">
        <v>26274</v>
      </c>
      <c r="D22996" s="514" t="s">
        <v>28</v>
      </c>
      <c r="E22996" s="673">
        <v>0</v>
      </c>
      <c r="F22996" s="394"/>
    </row>
    <row r="22997" spans="1:6">
      <c r="A22997" s="514">
        <v>103723</v>
      </c>
      <c r="B22997" s="275" t="s">
        <v>0</v>
      </c>
      <c r="C22997" s="1329" t="s">
        <v>26275</v>
      </c>
      <c r="D22997" s="514" t="s">
        <v>28</v>
      </c>
      <c r="E22997" s="673">
        <v>0</v>
      </c>
      <c r="F22997" s="394"/>
    </row>
    <row r="22998" spans="1:6">
      <c r="A22998" s="514">
        <v>103724</v>
      </c>
      <c r="B22998" s="275" t="s">
        <v>0</v>
      </c>
      <c r="C22998" s="1329" t="s">
        <v>26276</v>
      </c>
      <c r="D22998" s="514" t="s">
        <v>28</v>
      </c>
      <c r="E22998" s="673">
        <v>0</v>
      </c>
      <c r="F22998" s="394"/>
    </row>
    <row r="22999" spans="1:6">
      <c r="A22999" s="514">
        <v>103725</v>
      </c>
      <c r="B22999" s="275" t="s">
        <v>0</v>
      </c>
      <c r="C22999" s="1329" t="s">
        <v>26277</v>
      </c>
      <c r="D22999" s="514" t="s">
        <v>28</v>
      </c>
      <c r="E22999" s="673">
        <v>0</v>
      </c>
      <c r="F22999" s="394"/>
    </row>
    <row r="23000" spans="1:6">
      <c r="A23000" s="514">
        <v>103726</v>
      </c>
      <c r="B23000" s="275" t="s">
        <v>0</v>
      </c>
      <c r="C23000" s="1329" t="s">
        <v>26278</v>
      </c>
      <c r="D23000" s="514" t="s">
        <v>28</v>
      </c>
      <c r="E23000" s="673">
        <v>0</v>
      </c>
      <c r="F23000" s="394"/>
    </row>
    <row r="23001" spans="1:6">
      <c r="A23001" s="514">
        <v>103727</v>
      </c>
      <c r="B23001" s="275" t="s">
        <v>0</v>
      </c>
      <c r="C23001" s="1329" t="s">
        <v>26279</v>
      </c>
      <c r="D23001" s="514" t="s">
        <v>28</v>
      </c>
      <c r="E23001" s="673">
        <v>0</v>
      </c>
      <c r="F23001" s="394"/>
    </row>
    <row r="23002" spans="1:6">
      <c r="A23002" s="514">
        <v>103728</v>
      </c>
      <c r="B23002" s="275" t="s">
        <v>0</v>
      </c>
      <c r="C23002" s="1329" t="s">
        <v>26280</v>
      </c>
      <c r="D23002" s="514" t="s">
        <v>28</v>
      </c>
      <c r="E23002" s="673">
        <v>0</v>
      </c>
      <c r="F23002" s="394"/>
    </row>
    <row r="23003" spans="1:6">
      <c r="A23003" s="514">
        <v>103729</v>
      </c>
      <c r="B23003" s="275" t="s">
        <v>0</v>
      </c>
      <c r="C23003" s="1329" t="s">
        <v>26281</v>
      </c>
      <c r="D23003" s="514" t="s">
        <v>28</v>
      </c>
      <c r="E23003" s="673">
        <v>0</v>
      </c>
      <c r="F23003" s="394"/>
    </row>
    <row r="23004" spans="1:6">
      <c r="A23004" s="514">
        <v>103730</v>
      </c>
      <c r="B23004" s="275" t="s">
        <v>0</v>
      </c>
      <c r="C23004" s="1329" t="s">
        <v>26282</v>
      </c>
      <c r="D23004" s="514" t="s">
        <v>28</v>
      </c>
      <c r="E23004" s="673">
        <v>0</v>
      </c>
      <c r="F23004" s="394"/>
    </row>
    <row r="23005" spans="1:6">
      <c r="A23005" s="514">
        <v>103731</v>
      </c>
      <c r="B23005" s="275" t="s">
        <v>0</v>
      </c>
      <c r="C23005" s="1329" t="s">
        <v>26283</v>
      </c>
      <c r="D23005" s="514" t="s">
        <v>28</v>
      </c>
      <c r="E23005" s="673">
        <v>0</v>
      </c>
      <c r="F23005" s="394"/>
    </row>
    <row r="23006" spans="1:6">
      <c r="A23006" s="514">
        <v>103732</v>
      </c>
      <c r="B23006" s="275" t="s">
        <v>0</v>
      </c>
      <c r="C23006" s="1329" t="s">
        <v>26284</v>
      </c>
      <c r="D23006" s="514" t="s">
        <v>28</v>
      </c>
      <c r="E23006" s="673">
        <v>0</v>
      </c>
      <c r="F23006" s="394"/>
    </row>
    <row r="23007" spans="1:6">
      <c r="A23007" s="514">
        <v>103733</v>
      </c>
      <c r="B23007" s="275" t="s">
        <v>0</v>
      </c>
      <c r="C23007" s="1329" t="s">
        <v>26285</v>
      </c>
      <c r="D23007" s="514" t="s">
        <v>28</v>
      </c>
      <c r="E23007" s="673">
        <v>0</v>
      </c>
      <c r="F23007" s="394"/>
    </row>
    <row r="23008" spans="1:6">
      <c r="A23008" s="514">
        <v>103696</v>
      </c>
      <c r="B23008" s="275" t="s">
        <v>0</v>
      </c>
      <c r="C23008" s="1329" t="s">
        <v>6988</v>
      </c>
      <c r="D23008" s="514" t="s">
        <v>28</v>
      </c>
      <c r="E23008" s="673">
        <v>143.71</v>
      </c>
      <c r="F23008" s="394"/>
    </row>
    <row r="23009" spans="1:6" ht="24.75">
      <c r="A23009" s="514">
        <v>103697</v>
      </c>
      <c r="B23009" s="275" t="s">
        <v>0</v>
      </c>
      <c r="C23009" s="1329" t="s">
        <v>10388</v>
      </c>
      <c r="D23009" s="514" t="s">
        <v>28</v>
      </c>
      <c r="E23009" s="673">
        <v>132.16</v>
      </c>
      <c r="F23009" s="394"/>
    </row>
    <row r="23010" spans="1:6">
      <c r="A23010" s="514">
        <v>103695</v>
      </c>
      <c r="B23010" s="275" t="s">
        <v>0</v>
      </c>
      <c r="C23010" s="1329" t="s">
        <v>10387</v>
      </c>
      <c r="D23010" s="514" t="s">
        <v>28</v>
      </c>
      <c r="E23010" s="673">
        <v>102.41</v>
      </c>
      <c r="F23010" s="394"/>
    </row>
    <row r="23011" spans="1:6">
      <c r="A23011" s="514">
        <v>103694</v>
      </c>
      <c r="B23011" s="275" t="s">
        <v>0</v>
      </c>
      <c r="C23011" s="1329" t="s">
        <v>26286</v>
      </c>
      <c r="D23011" s="514" t="s">
        <v>28</v>
      </c>
      <c r="E23011" s="673">
        <v>113.96</v>
      </c>
      <c r="F23011" s="394"/>
    </row>
    <row r="23012" spans="1:6">
      <c r="A23012" s="514">
        <v>103690</v>
      </c>
      <c r="B23012" s="275" t="s">
        <v>0</v>
      </c>
      <c r="C23012" s="1329" t="s">
        <v>26287</v>
      </c>
      <c r="D23012" s="514" t="s">
        <v>28</v>
      </c>
      <c r="E23012" s="673">
        <v>0</v>
      </c>
      <c r="F23012" s="394"/>
    </row>
    <row r="23013" spans="1:6" ht="24.75">
      <c r="A23013" s="514">
        <v>103693</v>
      </c>
      <c r="B23013" s="275" t="s">
        <v>0</v>
      </c>
      <c r="C23013" s="1329" t="s">
        <v>26288</v>
      </c>
      <c r="D23013" s="514" t="s">
        <v>28</v>
      </c>
      <c r="E23013" s="673">
        <v>0</v>
      </c>
      <c r="F23013" s="394"/>
    </row>
    <row r="23014" spans="1:6" ht="24.75">
      <c r="A23014" s="514">
        <v>103692</v>
      </c>
      <c r="B23014" s="275" t="s">
        <v>0</v>
      </c>
      <c r="C23014" s="1329" t="s">
        <v>26289</v>
      </c>
      <c r="D23014" s="514" t="s">
        <v>28</v>
      </c>
      <c r="E23014" s="673">
        <v>0</v>
      </c>
      <c r="F23014" s="394"/>
    </row>
    <row r="23015" spans="1:6">
      <c r="A23015" s="514">
        <v>103691</v>
      </c>
      <c r="B23015" s="275" t="s">
        <v>0</v>
      </c>
      <c r="C23015" s="1329" t="s">
        <v>26290</v>
      </c>
      <c r="D23015" s="514" t="s">
        <v>28</v>
      </c>
      <c r="E23015" s="673">
        <v>0</v>
      </c>
      <c r="F23015" s="394"/>
    </row>
    <row r="23016" spans="1:6">
      <c r="A23016" s="514">
        <v>96987</v>
      </c>
      <c r="B23016" s="275" t="s">
        <v>0</v>
      </c>
      <c r="C23016" s="1329" t="s">
        <v>26291</v>
      </c>
      <c r="D23016" s="514" t="s">
        <v>28</v>
      </c>
      <c r="E23016" s="673">
        <v>124.45</v>
      </c>
      <c r="F23016" s="394"/>
    </row>
    <row r="23017" spans="1:6">
      <c r="A23017" s="514">
        <v>96989</v>
      </c>
      <c r="B23017" s="275" t="s">
        <v>0</v>
      </c>
      <c r="C23017" s="1329" t="s">
        <v>13833</v>
      </c>
      <c r="D23017" s="514" t="s">
        <v>28</v>
      </c>
      <c r="E23017" s="673">
        <v>128.61000000000001</v>
      </c>
      <c r="F23017" s="394"/>
    </row>
    <row r="23018" spans="1:6" ht="24.75">
      <c r="A23018" s="514">
        <v>104749</v>
      </c>
      <c r="B23018" s="275" t="s">
        <v>0</v>
      </c>
      <c r="C23018" s="1329" t="s">
        <v>13836</v>
      </c>
      <c r="D23018" s="514" t="s">
        <v>28</v>
      </c>
      <c r="E23018" s="673">
        <v>24.72</v>
      </c>
      <c r="F23018" s="394"/>
    </row>
    <row r="23019" spans="1:6" ht="24.75">
      <c r="A23019" s="514">
        <v>104750</v>
      </c>
      <c r="B23019" s="275" t="s">
        <v>0</v>
      </c>
      <c r="C23019" s="1329" t="s">
        <v>13837</v>
      </c>
      <c r="D23019" s="514" t="s">
        <v>28</v>
      </c>
      <c r="E23019" s="673">
        <v>19.37</v>
      </c>
      <c r="F23019" s="394"/>
    </row>
    <row r="23020" spans="1:6">
      <c r="A23020" s="514">
        <v>104751</v>
      </c>
      <c r="B23020" s="275" t="s">
        <v>0</v>
      </c>
      <c r="C23020" s="1329" t="s">
        <v>13838</v>
      </c>
      <c r="D23020" s="514" t="s">
        <v>28</v>
      </c>
      <c r="E23020" s="673">
        <v>28.56</v>
      </c>
      <c r="F23020" s="394"/>
    </row>
    <row r="23021" spans="1:6">
      <c r="A23021" s="514">
        <v>104752</v>
      </c>
      <c r="B23021" s="275" t="s">
        <v>0</v>
      </c>
      <c r="C23021" s="1329" t="s">
        <v>13839</v>
      </c>
      <c r="D23021" s="514" t="s">
        <v>28</v>
      </c>
      <c r="E23021" s="673">
        <v>24.8</v>
      </c>
      <c r="F23021" s="394"/>
    </row>
    <row r="23022" spans="1:6">
      <c r="A23022" s="514">
        <v>104753</v>
      </c>
      <c r="B23022" s="275" t="s">
        <v>0</v>
      </c>
      <c r="C23022" s="1329" t="s">
        <v>13840</v>
      </c>
      <c r="D23022" s="514" t="s">
        <v>28</v>
      </c>
      <c r="E23022" s="673">
        <v>30.5</v>
      </c>
      <c r="F23022" s="394"/>
    </row>
    <row r="23023" spans="1:6">
      <c r="A23023" s="514">
        <v>104754</v>
      </c>
      <c r="B23023" s="275" t="s">
        <v>0</v>
      </c>
      <c r="C23023" s="1329" t="s">
        <v>13841</v>
      </c>
      <c r="D23023" s="514" t="s">
        <v>28</v>
      </c>
      <c r="E23023" s="673">
        <v>40.29</v>
      </c>
      <c r="F23023" s="394"/>
    </row>
    <row r="23024" spans="1:6">
      <c r="A23024" s="514">
        <v>104755</v>
      </c>
      <c r="B23024" s="275" t="s">
        <v>0</v>
      </c>
      <c r="C23024" s="1329" t="s">
        <v>13842</v>
      </c>
      <c r="D23024" s="514" t="s">
        <v>28</v>
      </c>
      <c r="E23024" s="673">
        <v>55.46</v>
      </c>
      <c r="F23024" s="394"/>
    </row>
    <row r="23025" spans="1:6">
      <c r="A23025" s="514">
        <v>96982</v>
      </c>
      <c r="B23025" s="275" t="s">
        <v>0</v>
      </c>
      <c r="C23025" s="1329" t="s">
        <v>26292</v>
      </c>
      <c r="D23025" s="514" t="s">
        <v>28</v>
      </c>
      <c r="E23025" s="673">
        <v>0</v>
      </c>
      <c r="F23025" s="394"/>
    </row>
    <row r="23026" spans="1:6">
      <c r="A23026" s="514">
        <v>96993</v>
      </c>
      <c r="B23026" s="275" t="s">
        <v>0</v>
      </c>
      <c r="C23026" s="1329" t="s">
        <v>26293</v>
      </c>
      <c r="D23026" s="514" t="s">
        <v>28</v>
      </c>
      <c r="E23026" s="673">
        <v>0</v>
      </c>
      <c r="F23026" s="394"/>
    </row>
    <row r="23027" spans="1:6">
      <c r="A23027" s="514">
        <v>96990</v>
      </c>
      <c r="B23027" s="275" t="s">
        <v>0</v>
      </c>
      <c r="C23027" s="1329" t="s">
        <v>26294</v>
      </c>
      <c r="D23027" s="514" t="s">
        <v>28</v>
      </c>
      <c r="E23027" s="673">
        <v>0</v>
      </c>
      <c r="F23027" s="394"/>
    </row>
    <row r="23028" spans="1:6">
      <c r="A23028" s="514">
        <v>96991</v>
      </c>
      <c r="B23028" s="275" t="s">
        <v>0</v>
      </c>
      <c r="C23028" s="1329" t="s">
        <v>26295</v>
      </c>
      <c r="D23028" s="514" t="s">
        <v>28</v>
      </c>
      <c r="E23028" s="673">
        <v>0</v>
      </c>
      <c r="F23028" s="394"/>
    </row>
    <row r="23029" spans="1:6">
      <c r="A23029" s="514">
        <v>96992</v>
      </c>
      <c r="B23029" s="275" t="s">
        <v>0</v>
      </c>
      <c r="C23029" s="1329" t="s">
        <v>26296</v>
      </c>
      <c r="D23029" s="514" t="s">
        <v>28</v>
      </c>
      <c r="E23029" s="673">
        <v>0</v>
      </c>
      <c r="F23029" s="394"/>
    </row>
    <row r="23030" spans="1:6" ht="24.75">
      <c r="A23030" s="514">
        <v>96994</v>
      </c>
      <c r="B23030" s="275" t="s">
        <v>0</v>
      </c>
      <c r="C23030" s="1329" t="s">
        <v>26297</v>
      </c>
      <c r="D23030" s="514" t="s">
        <v>28</v>
      </c>
      <c r="E23030" s="673">
        <v>0</v>
      </c>
      <c r="F23030" s="394"/>
    </row>
    <row r="23031" spans="1:6">
      <c r="A23031" s="514">
        <v>96973</v>
      </c>
      <c r="B23031" s="275" t="s">
        <v>0</v>
      </c>
      <c r="C23031" s="1329" t="s">
        <v>13822</v>
      </c>
      <c r="D23031" s="514" t="s">
        <v>5</v>
      </c>
      <c r="E23031" s="673">
        <v>73.53</v>
      </c>
      <c r="F23031" s="394"/>
    </row>
    <row r="23032" spans="1:6">
      <c r="A23032" s="514">
        <v>104743</v>
      </c>
      <c r="B23032" s="275" t="s">
        <v>0</v>
      </c>
      <c r="C23032" s="1329" t="s">
        <v>26298</v>
      </c>
      <c r="D23032" s="514" t="s">
        <v>5</v>
      </c>
      <c r="E23032" s="673">
        <v>0</v>
      </c>
      <c r="F23032" s="394"/>
    </row>
    <row r="23033" spans="1:6">
      <c r="A23033" s="514">
        <v>96977</v>
      </c>
      <c r="B23033" s="275" t="s">
        <v>0</v>
      </c>
      <c r="C23033" s="1329" t="s">
        <v>13826</v>
      </c>
      <c r="D23033" s="514" t="s">
        <v>5</v>
      </c>
      <c r="E23033" s="673">
        <v>60.96</v>
      </c>
      <c r="F23033" s="394"/>
    </row>
    <row r="23034" spans="1:6">
      <c r="A23034" s="514">
        <v>96974</v>
      </c>
      <c r="B23034" s="275" t="s">
        <v>0</v>
      </c>
      <c r="C23034" s="1329" t="s">
        <v>13823</v>
      </c>
      <c r="D23034" s="514" t="s">
        <v>5</v>
      </c>
      <c r="E23034" s="673">
        <v>95.17</v>
      </c>
      <c r="F23034" s="394"/>
    </row>
    <row r="23035" spans="1:6">
      <c r="A23035" s="514">
        <v>104744</v>
      </c>
      <c r="B23035" s="275" t="s">
        <v>0</v>
      </c>
      <c r="C23035" s="1329" t="s">
        <v>26299</v>
      </c>
      <c r="D23035" s="514" t="s">
        <v>5</v>
      </c>
      <c r="E23035" s="673">
        <v>0</v>
      </c>
      <c r="F23035" s="394"/>
    </row>
    <row r="23036" spans="1:6">
      <c r="A23036" s="514">
        <v>96978</v>
      </c>
      <c r="B23036" s="275" t="s">
        <v>0</v>
      </c>
      <c r="C23036" s="1329" t="s">
        <v>13827</v>
      </c>
      <c r="D23036" s="514" t="s">
        <v>5</v>
      </c>
      <c r="E23036" s="673">
        <v>80.319999999999993</v>
      </c>
      <c r="F23036" s="394"/>
    </row>
    <row r="23037" spans="1:6">
      <c r="A23037" s="514">
        <v>96975</v>
      </c>
      <c r="B23037" s="275" t="s">
        <v>0</v>
      </c>
      <c r="C23037" s="1329" t="s">
        <v>13824</v>
      </c>
      <c r="D23037" s="514" t="s">
        <v>5</v>
      </c>
      <c r="E23037" s="673">
        <v>117.93</v>
      </c>
      <c r="F23037" s="394"/>
    </row>
    <row r="23038" spans="1:6">
      <c r="A23038" s="514">
        <v>104745</v>
      </c>
      <c r="B23038" s="275" t="s">
        <v>0</v>
      </c>
      <c r="C23038" s="1329" t="s">
        <v>26300</v>
      </c>
      <c r="D23038" s="514" t="s">
        <v>5</v>
      </c>
      <c r="E23038" s="673">
        <v>0</v>
      </c>
      <c r="F23038" s="394"/>
    </row>
    <row r="23039" spans="1:6">
      <c r="A23039" s="514">
        <v>96979</v>
      </c>
      <c r="B23039" s="275" t="s">
        <v>0</v>
      </c>
      <c r="C23039" s="1329" t="s">
        <v>13828</v>
      </c>
      <c r="D23039" s="514" t="s">
        <v>5</v>
      </c>
      <c r="E23039" s="673">
        <v>114.89</v>
      </c>
      <c r="F23039" s="394"/>
    </row>
    <row r="23040" spans="1:6">
      <c r="A23040" s="514">
        <v>96976</v>
      </c>
      <c r="B23040" s="275" t="s">
        <v>0</v>
      </c>
      <c r="C23040" s="1329" t="s">
        <v>13825</v>
      </c>
      <c r="D23040" s="514" t="s">
        <v>5</v>
      </c>
      <c r="E23040" s="673">
        <v>155.6</v>
      </c>
      <c r="F23040" s="394"/>
    </row>
    <row r="23041" spans="1:6">
      <c r="A23041" s="514">
        <v>96984</v>
      </c>
      <c r="B23041" s="275" t="s">
        <v>0</v>
      </c>
      <c r="C23041" s="1329" t="s">
        <v>13829</v>
      </c>
      <c r="D23041" s="514" t="s">
        <v>28</v>
      </c>
      <c r="E23041" s="673">
        <v>62.15</v>
      </c>
      <c r="F23041" s="394"/>
    </row>
    <row r="23042" spans="1:6">
      <c r="A23042" s="514">
        <v>96980</v>
      </c>
      <c r="B23042" s="275" t="s">
        <v>0</v>
      </c>
      <c r="C23042" s="1329" t="s">
        <v>26301</v>
      </c>
      <c r="D23042" s="514" t="s">
        <v>5</v>
      </c>
      <c r="E23042" s="673">
        <v>0</v>
      </c>
      <c r="F23042" s="394"/>
    </row>
    <row r="23043" spans="1:6">
      <c r="A23043" s="514">
        <v>96986</v>
      </c>
      <c r="B23043" s="275" t="s">
        <v>0</v>
      </c>
      <c r="C23043" s="1329" t="s">
        <v>13831</v>
      </c>
      <c r="D23043" s="514" t="s">
        <v>28</v>
      </c>
      <c r="E23043" s="673">
        <v>158.34</v>
      </c>
      <c r="F23043" s="394"/>
    </row>
    <row r="23044" spans="1:6">
      <c r="A23044" s="514">
        <v>96985</v>
      </c>
      <c r="B23044" s="275" t="s">
        <v>0</v>
      </c>
      <c r="C23044" s="1329" t="s">
        <v>13830</v>
      </c>
      <c r="D23044" s="514" t="s">
        <v>28</v>
      </c>
      <c r="E23044" s="673">
        <v>106.21</v>
      </c>
      <c r="F23044" s="394"/>
    </row>
    <row r="23045" spans="1:6">
      <c r="A23045" s="514">
        <v>96988</v>
      </c>
      <c r="B23045" s="275" t="s">
        <v>0</v>
      </c>
      <c r="C23045" s="1329" t="s">
        <v>13832</v>
      </c>
      <c r="D23045" s="514" t="s">
        <v>28</v>
      </c>
      <c r="E23045" s="673">
        <v>153.69999999999999</v>
      </c>
      <c r="F23045" s="394"/>
    </row>
    <row r="23046" spans="1:6">
      <c r="A23046" s="514">
        <v>104746</v>
      </c>
      <c r="B23046" s="275" t="s">
        <v>0</v>
      </c>
      <c r="C23046" s="1329" t="s">
        <v>13835</v>
      </c>
      <c r="D23046" s="514" t="s">
        <v>28</v>
      </c>
      <c r="E23046" s="673">
        <v>26.88</v>
      </c>
      <c r="F23046" s="394"/>
    </row>
    <row r="23047" spans="1:6">
      <c r="A23047" s="514">
        <v>104747</v>
      </c>
      <c r="B23047" s="275" t="s">
        <v>0</v>
      </c>
      <c r="C23047" s="1329" t="s">
        <v>26302</v>
      </c>
      <c r="D23047" s="514" t="s">
        <v>28</v>
      </c>
      <c r="E23047" s="673">
        <v>0</v>
      </c>
      <c r="F23047" s="394"/>
    </row>
    <row r="23048" spans="1:6">
      <c r="A23048" s="514">
        <v>96983</v>
      </c>
      <c r="B23048" s="275" t="s">
        <v>0</v>
      </c>
      <c r="C23048" s="1329" t="s">
        <v>26303</v>
      </c>
      <c r="D23048" s="514" t="s">
        <v>28</v>
      </c>
      <c r="E23048" s="673">
        <v>0</v>
      </c>
      <c r="F23048" s="394"/>
    </row>
    <row r="23049" spans="1:6">
      <c r="A23049" s="514">
        <v>104748</v>
      </c>
      <c r="B23049" s="275" t="s">
        <v>0</v>
      </c>
      <c r="C23049" s="1329" t="s">
        <v>26304</v>
      </c>
      <c r="D23049" s="514" t="s">
        <v>28</v>
      </c>
      <c r="E23049" s="673">
        <v>0</v>
      </c>
      <c r="F23049" s="394"/>
    </row>
    <row r="23050" spans="1:6">
      <c r="A23050" s="514">
        <v>98463</v>
      </c>
      <c r="B23050" s="275" t="s">
        <v>0</v>
      </c>
      <c r="C23050" s="1329" t="s">
        <v>13834</v>
      </c>
      <c r="D23050" s="514" t="s">
        <v>28</v>
      </c>
      <c r="E23050" s="673">
        <v>26.83</v>
      </c>
      <c r="F23050" s="394"/>
    </row>
    <row r="23051" spans="1:6">
      <c r="A23051" s="514">
        <v>104827</v>
      </c>
      <c r="B23051" s="275" t="s">
        <v>0</v>
      </c>
      <c r="C23051" s="1329" t="s">
        <v>26305</v>
      </c>
      <c r="D23051" s="514" t="s">
        <v>28</v>
      </c>
      <c r="E23051" s="673">
        <v>0</v>
      </c>
      <c r="F23051" s="394"/>
    </row>
    <row r="23052" spans="1:6">
      <c r="A23052" s="514">
        <v>104828</v>
      </c>
      <c r="B23052" s="275" t="s">
        <v>0</v>
      </c>
      <c r="C23052" s="1329" t="s">
        <v>26306</v>
      </c>
      <c r="D23052" s="514" t="s">
        <v>28</v>
      </c>
      <c r="E23052" s="673">
        <v>0</v>
      </c>
      <c r="F23052" s="394"/>
    </row>
    <row r="23053" spans="1:6" ht="24.75">
      <c r="A23053" s="514">
        <v>104824</v>
      </c>
      <c r="B23053" s="275" t="s">
        <v>0</v>
      </c>
      <c r="C23053" s="1329" t="s">
        <v>26307</v>
      </c>
      <c r="D23053" s="514" t="s">
        <v>28</v>
      </c>
      <c r="E23053" s="673">
        <v>0</v>
      </c>
      <c r="F23053" s="394"/>
    </row>
    <row r="23054" spans="1:6" ht="24.75">
      <c r="A23054" s="514">
        <v>104826</v>
      </c>
      <c r="B23054" s="275" t="s">
        <v>0</v>
      </c>
      <c r="C23054" s="1329" t="s">
        <v>26308</v>
      </c>
      <c r="D23054" s="514" t="s">
        <v>28</v>
      </c>
      <c r="E23054" s="673">
        <v>0</v>
      </c>
      <c r="F23054" s="394"/>
    </row>
    <row r="23055" spans="1:6" ht="24.75">
      <c r="A23055" s="514">
        <v>104825</v>
      </c>
      <c r="B23055" s="275" t="s">
        <v>0</v>
      </c>
      <c r="C23055" s="1329" t="s">
        <v>26309</v>
      </c>
      <c r="D23055" s="514" t="s">
        <v>28</v>
      </c>
      <c r="E23055" s="673">
        <v>0</v>
      </c>
      <c r="F23055" s="394"/>
    </row>
    <row r="23056" spans="1:6">
      <c r="A23056" s="514">
        <v>104993</v>
      </c>
      <c r="B23056" s="275" t="s">
        <v>0</v>
      </c>
      <c r="C23056" s="1329" t="s">
        <v>26310</v>
      </c>
      <c r="D23056" s="514" t="s">
        <v>28</v>
      </c>
      <c r="E23056" s="673">
        <v>0</v>
      </c>
      <c r="F23056" s="394"/>
    </row>
    <row r="23057" spans="1:6">
      <c r="A23057" s="514">
        <v>104994</v>
      </c>
      <c r="B23057" s="275" t="s">
        <v>0</v>
      </c>
      <c r="C23057" s="1329" t="s">
        <v>26311</v>
      </c>
      <c r="D23057" s="514" t="s">
        <v>28</v>
      </c>
      <c r="E23057" s="673">
        <v>0</v>
      </c>
      <c r="F23057" s="394"/>
    </row>
    <row r="23058" spans="1:6">
      <c r="A23058" s="514">
        <v>104995</v>
      </c>
      <c r="B23058" s="275" t="s">
        <v>0</v>
      </c>
      <c r="C23058" s="1329" t="s">
        <v>26312</v>
      </c>
      <c r="D23058" s="514" t="s">
        <v>28</v>
      </c>
      <c r="E23058" s="673">
        <v>0</v>
      </c>
      <c r="F23058" s="394"/>
    </row>
    <row r="23059" spans="1:6">
      <c r="A23059" s="514">
        <v>104996</v>
      </c>
      <c r="B23059" s="275" t="s">
        <v>0</v>
      </c>
      <c r="C23059" s="1329" t="s">
        <v>26313</v>
      </c>
      <c r="D23059" s="514" t="s">
        <v>28</v>
      </c>
      <c r="E23059" s="673">
        <v>0</v>
      </c>
      <c r="F23059" s="394"/>
    </row>
    <row r="23060" spans="1:6">
      <c r="A23060" s="514">
        <v>95676</v>
      </c>
      <c r="B23060" s="275" t="s">
        <v>0</v>
      </c>
      <c r="C23060" s="1329" t="s">
        <v>14199</v>
      </c>
      <c r="D23060" s="514" t="s">
        <v>28</v>
      </c>
      <c r="E23060" s="673">
        <v>134.91999999999999</v>
      </c>
      <c r="F23060" s="394"/>
    </row>
    <row r="23061" spans="1:6">
      <c r="A23061" s="514">
        <v>95677</v>
      </c>
      <c r="B23061" s="275" t="s">
        <v>0</v>
      </c>
      <c r="C23061" s="1329" t="s">
        <v>26314</v>
      </c>
      <c r="D23061" s="514" t="s">
        <v>28</v>
      </c>
      <c r="E23061" s="673">
        <v>0</v>
      </c>
      <c r="F23061" s="394"/>
    </row>
    <row r="23062" spans="1:6">
      <c r="A23062" s="514">
        <v>105135</v>
      </c>
      <c r="B23062" s="275" t="s">
        <v>0</v>
      </c>
      <c r="C23062" s="1329" t="s">
        <v>14202</v>
      </c>
      <c r="D23062" s="514" t="s">
        <v>28</v>
      </c>
      <c r="E23062" s="673">
        <v>1231.94</v>
      </c>
      <c r="F23062" s="394"/>
    </row>
    <row r="23063" spans="1:6">
      <c r="A23063" s="514">
        <v>104998</v>
      </c>
      <c r="B23063" s="275" t="s">
        <v>0</v>
      </c>
      <c r="C23063" s="1329" t="s">
        <v>14201</v>
      </c>
      <c r="D23063" s="514" t="s">
        <v>28</v>
      </c>
      <c r="E23063" s="673">
        <v>752.11</v>
      </c>
      <c r="F23063" s="394"/>
    </row>
    <row r="23064" spans="1:6">
      <c r="A23064" s="514">
        <v>104997</v>
      </c>
      <c r="B23064" s="275" t="s">
        <v>0</v>
      </c>
      <c r="C23064" s="1329" t="s">
        <v>14200</v>
      </c>
      <c r="D23064" s="514" t="s">
        <v>28</v>
      </c>
      <c r="E23064" s="673">
        <v>560.42999999999995</v>
      </c>
      <c r="F23064" s="394"/>
    </row>
    <row r="23065" spans="1:6">
      <c r="A23065" s="514">
        <v>95673</v>
      </c>
      <c r="B23065" s="275" t="s">
        <v>0</v>
      </c>
      <c r="C23065" s="1329" t="s">
        <v>14196</v>
      </c>
      <c r="D23065" s="514" t="s">
        <v>28</v>
      </c>
      <c r="E23065" s="673">
        <v>161.06</v>
      </c>
      <c r="F23065" s="394"/>
    </row>
    <row r="23066" spans="1:6">
      <c r="A23066" s="514">
        <v>95674</v>
      </c>
      <c r="B23066" s="275" t="s">
        <v>0</v>
      </c>
      <c r="C23066" s="1329" t="s">
        <v>14197</v>
      </c>
      <c r="D23066" s="514" t="s">
        <v>28</v>
      </c>
      <c r="E23066" s="673">
        <v>171.14</v>
      </c>
      <c r="F23066" s="394"/>
    </row>
    <row r="23067" spans="1:6">
      <c r="A23067" s="514">
        <v>104992</v>
      </c>
      <c r="B23067" s="275" t="s">
        <v>0</v>
      </c>
      <c r="C23067" s="1329" t="s">
        <v>26315</v>
      </c>
      <c r="D23067" s="514" t="s">
        <v>28</v>
      </c>
      <c r="E23067" s="673">
        <v>1721.89</v>
      </c>
      <c r="F23067" s="394"/>
    </row>
    <row r="23068" spans="1:6">
      <c r="A23068" s="514">
        <v>95675</v>
      </c>
      <c r="B23068" s="275" t="s">
        <v>0</v>
      </c>
      <c r="C23068" s="1329" t="s">
        <v>14198</v>
      </c>
      <c r="D23068" s="514" t="s">
        <v>28</v>
      </c>
      <c r="E23068" s="673">
        <v>211.12</v>
      </c>
      <c r="F23068" s="394"/>
    </row>
    <row r="23069" spans="1:6" ht="24.75">
      <c r="A23069" s="514">
        <v>95648</v>
      </c>
      <c r="B23069" s="275" t="s">
        <v>0</v>
      </c>
      <c r="C23069" s="1329" t="s">
        <v>14172</v>
      </c>
      <c r="D23069" s="514" t="s">
        <v>28</v>
      </c>
      <c r="E23069" s="673">
        <v>665.87</v>
      </c>
      <c r="F23069" s="394"/>
    </row>
    <row r="23070" spans="1:6" ht="24.75">
      <c r="A23070" s="514">
        <v>95649</v>
      </c>
      <c r="B23070" s="275" t="s">
        <v>0</v>
      </c>
      <c r="C23070" s="1329" t="s">
        <v>14173</v>
      </c>
      <c r="D23070" s="514" t="s">
        <v>28</v>
      </c>
      <c r="E23070" s="673">
        <v>1159.18</v>
      </c>
      <c r="F23070" s="394"/>
    </row>
    <row r="23071" spans="1:6" ht="24.75">
      <c r="A23071" s="514">
        <v>95650</v>
      </c>
      <c r="B23071" s="275" t="s">
        <v>0</v>
      </c>
      <c r="C23071" s="1329" t="s">
        <v>14174</v>
      </c>
      <c r="D23071" s="514" t="s">
        <v>28</v>
      </c>
      <c r="E23071" s="673">
        <v>1696.12</v>
      </c>
      <c r="F23071" s="394"/>
    </row>
    <row r="23072" spans="1:6" ht="24.75">
      <c r="A23072" s="514">
        <v>95651</v>
      </c>
      <c r="B23072" s="275" t="s">
        <v>0</v>
      </c>
      <c r="C23072" s="1329" t="s">
        <v>14175</v>
      </c>
      <c r="D23072" s="514" t="s">
        <v>28</v>
      </c>
      <c r="E23072" s="673">
        <v>2207.09</v>
      </c>
      <c r="F23072" s="394"/>
    </row>
    <row r="23073" spans="1:6" ht="24.75">
      <c r="A23073" s="514">
        <v>95652</v>
      </c>
      <c r="B23073" s="275" t="s">
        <v>0</v>
      </c>
      <c r="C23073" s="1329" t="s">
        <v>14176</v>
      </c>
      <c r="D23073" s="514" t="s">
        <v>28</v>
      </c>
      <c r="E23073" s="673">
        <v>827.09</v>
      </c>
      <c r="F23073" s="394"/>
    </row>
    <row r="23074" spans="1:6" ht="24.75">
      <c r="A23074" s="514">
        <v>95653</v>
      </c>
      <c r="B23074" s="275" t="s">
        <v>0</v>
      </c>
      <c r="C23074" s="1329" t="s">
        <v>14177</v>
      </c>
      <c r="D23074" s="514" t="s">
        <v>28</v>
      </c>
      <c r="E23074" s="673">
        <v>1479.65</v>
      </c>
      <c r="F23074" s="394"/>
    </row>
    <row r="23075" spans="1:6" ht="24.75">
      <c r="A23075" s="514">
        <v>95654</v>
      </c>
      <c r="B23075" s="275" t="s">
        <v>0</v>
      </c>
      <c r="C23075" s="1329" t="s">
        <v>14178</v>
      </c>
      <c r="D23075" s="514" t="s">
        <v>28</v>
      </c>
      <c r="E23075" s="673">
        <v>2181.7800000000002</v>
      </c>
      <c r="F23075" s="394"/>
    </row>
    <row r="23076" spans="1:6" ht="24.75">
      <c r="A23076" s="514">
        <v>95655</v>
      </c>
      <c r="B23076" s="275" t="s">
        <v>0</v>
      </c>
      <c r="C23076" s="1329" t="s">
        <v>14179</v>
      </c>
      <c r="D23076" s="514" t="s">
        <v>28</v>
      </c>
      <c r="E23076" s="673">
        <v>2850.66</v>
      </c>
      <c r="F23076" s="394"/>
    </row>
    <row r="23077" spans="1:6" ht="24.75">
      <c r="A23077" s="514">
        <v>95657</v>
      </c>
      <c r="B23077" s="275" t="s">
        <v>0</v>
      </c>
      <c r="C23077" s="1329" t="s">
        <v>14180</v>
      </c>
      <c r="D23077" s="514" t="s">
        <v>28</v>
      </c>
      <c r="E23077" s="673">
        <v>351.25</v>
      </c>
      <c r="F23077" s="394"/>
    </row>
    <row r="23078" spans="1:6" ht="24.75">
      <c r="A23078" s="514">
        <v>95658</v>
      </c>
      <c r="B23078" s="275" t="s">
        <v>0</v>
      </c>
      <c r="C23078" s="1329" t="s">
        <v>14181</v>
      </c>
      <c r="D23078" s="514" t="s">
        <v>28</v>
      </c>
      <c r="E23078" s="673">
        <v>642.89</v>
      </c>
      <c r="F23078" s="394"/>
    </row>
    <row r="23079" spans="1:6" ht="24.75">
      <c r="A23079" s="514">
        <v>95659</v>
      </c>
      <c r="B23079" s="275" t="s">
        <v>0</v>
      </c>
      <c r="C23079" s="1329" t="s">
        <v>14182</v>
      </c>
      <c r="D23079" s="514" t="s">
        <v>28</v>
      </c>
      <c r="E23079" s="673">
        <v>957.18</v>
      </c>
      <c r="F23079" s="394"/>
    </row>
    <row r="23080" spans="1:6" ht="24.75">
      <c r="A23080" s="514">
        <v>95660</v>
      </c>
      <c r="B23080" s="275" t="s">
        <v>0</v>
      </c>
      <c r="C23080" s="1329" t="s">
        <v>14183</v>
      </c>
      <c r="D23080" s="514" t="s">
        <v>28</v>
      </c>
      <c r="E23080" s="673">
        <v>1255.94</v>
      </c>
      <c r="F23080" s="394"/>
    </row>
    <row r="23081" spans="1:6" ht="24.75">
      <c r="A23081" s="514">
        <v>95661</v>
      </c>
      <c r="B23081" s="275" t="s">
        <v>0</v>
      </c>
      <c r="C23081" s="1329" t="s">
        <v>14184</v>
      </c>
      <c r="D23081" s="514" t="s">
        <v>28</v>
      </c>
      <c r="E23081" s="673">
        <v>442.07</v>
      </c>
      <c r="F23081" s="394"/>
    </row>
    <row r="23082" spans="1:6" ht="24.75">
      <c r="A23082" s="514">
        <v>95662</v>
      </c>
      <c r="B23082" s="275" t="s">
        <v>0</v>
      </c>
      <c r="C23082" s="1329" t="s">
        <v>14185</v>
      </c>
      <c r="D23082" s="514" t="s">
        <v>28</v>
      </c>
      <c r="E23082" s="673">
        <v>823.05</v>
      </c>
      <c r="F23082" s="394"/>
    </row>
    <row r="23083" spans="1:6" ht="24.75">
      <c r="A23083" s="514">
        <v>95663</v>
      </c>
      <c r="B23083" s="275" t="s">
        <v>0</v>
      </c>
      <c r="C23083" s="1329" t="s">
        <v>14186</v>
      </c>
      <c r="D23083" s="514" t="s">
        <v>28</v>
      </c>
      <c r="E23083" s="673">
        <v>1231.1400000000001</v>
      </c>
      <c r="F23083" s="394"/>
    </row>
    <row r="23084" spans="1:6" ht="24.75">
      <c r="A23084" s="514">
        <v>95664</v>
      </c>
      <c r="B23084" s="275" t="s">
        <v>0</v>
      </c>
      <c r="C23084" s="1329" t="s">
        <v>14187</v>
      </c>
      <c r="D23084" s="514" t="s">
        <v>28</v>
      </c>
      <c r="E23084" s="673">
        <v>1618.21</v>
      </c>
      <c r="F23084" s="394"/>
    </row>
    <row r="23085" spans="1:6" ht="24.75">
      <c r="A23085" s="514">
        <v>95665</v>
      </c>
      <c r="B23085" s="275" t="s">
        <v>0</v>
      </c>
      <c r="C23085" s="1329" t="s">
        <v>14188</v>
      </c>
      <c r="D23085" s="514" t="s">
        <v>28</v>
      </c>
      <c r="E23085" s="673">
        <v>386.69</v>
      </c>
      <c r="F23085" s="394"/>
    </row>
    <row r="23086" spans="1:6" ht="24.75">
      <c r="A23086" s="514">
        <v>95666</v>
      </c>
      <c r="B23086" s="275" t="s">
        <v>0</v>
      </c>
      <c r="C23086" s="1329" t="s">
        <v>14189</v>
      </c>
      <c r="D23086" s="514" t="s">
        <v>28</v>
      </c>
      <c r="E23086" s="673">
        <v>688.87</v>
      </c>
      <c r="F23086" s="394"/>
    </row>
    <row r="23087" spans="1:6" ht="24.75">
      <c r="A23087" s="514">
        <v>95667</v>
      </c>
      <c r="B23087" s="275" t="s">
        <v>0</v>
      </c>
      <c r="C23087" s="1329" t="s">
        <v>14190</v>
      </c>
      <c r="D23087" s="514" t="s">
        <v>28</v>
      </c>
      <c r="E23087" s="673">
        <v>1020.86</v>
      </c>
      <c r="F23087" s="394"/>
    </row>
    <row r="23088" spans="1:6" ht="24.75">
      <c r="A23088" s="514">
        <v>95668</v>
      </c>
      <c r="B23088" s="275" t="s">
        <v>0</v>
      </c>
      <c r="C23088" s="1329" t="s">
        <v>14191</v>
      </c>
      <c r="D23088" s="514" t="s">
        <v>28</v>
      </c>
      <c r="E23088" s="673">
        <v>1335.14</v>
      </c>
      <c r="F23088" s="394"/>
    </row>
    <row r="23089" spans="1:6" ht="24.75">
      <c r="A23089" s="514">
        <v>95669</v>
      </c>
      <c r="B23089" s="275" t="s">
        <v>0</v>
      </c>
      <c r="C23089" s="1329" t="s">
        <v>14192</v>
      </c>
      <c r="D23089" s="514" t="s">
        <v>28</v>
      </c>
      <c r="E23089" s="673">
        <v>473.41</v>
      </c>
      <c r="F23089" s="394"/>
    </row>
    <row r="23090" spans="1:6" ht="24.75">
      <c r="A23090" s="514">
        <v>95670</v>
      </c>
      <c r="B23090" s="275" t="s">
        <v>0</v>
      </c>
      <c r="C23090" s="1329" t="s">
        <v>14193</v>
      </c>
      <c r="D23090" s="514" t="s">
        <v>28</v>
      </c>
      <c r="E23090" s="673">
        <v>861.02</v>
      </c>
      <c r="F23090" s="394"/>
    </row>
    <row r="23091" spans="1:6" ht="24.75">
      <c r="A23091" s="514">
        <v>95671</v>
      </c>
      <c r="B23091" s="275" t="s">
        <v>0</v>
      </c>
      <c r="C23091" s="1329" t="s">
        <v>14194</v>
      </c>
      <c r="D23091" s="514" t="s">
        <v>28</v>
      </c>
      <c r="E23091" s="673">
        <v>1282.28</v>
      </c>
      <c r="F23091" s="394"/>
    </row>
    <row r="23092" spans="1:6" ht="24.75">
      <c r="A23092" s="514">
        <v>95672</v>
      </c>
      <c r="B23092" s="275" t="s">
        <v>0</v>
      </c>
      <c r="C23092" s="1329" t="s">
        <v>14195</v>
      </c>
      <c r="D23092" s="514" t="s">
        <v>28</v>
      </c>
      <c r="E23092" s="673">
        <v>1681.18</v>
      </c>
      <c r="F23092" s="394"/>
    </row>
    <row r="23093" spans="1:6" ht="24.75">
      <c r="A23093" s="514">
        <v>97741</v>
      </c>
      <c r="B23093" s="275" t="s">
        <v>0</v>
      </c>
      <c r="C23093" s="1329" t="s">
        <v>20287</v>
      </c>
      <c r="D23093" s="514" t="s">
        <v>28</v>
      </c>
      <c r="E23093" s="673">
        <v>199.63</v>
      </c>
      <c r="F23093" s="394"/>
    </row>
    <row r="23094" spans="1:6" ht="24.75">
      <c r="A23094" s="514">
        <v>95641</v>
      </c>
      <c r="B23094" s="275" t="s">
        <v>0</v>
      </c>
      <c r="C23094" s="1329" t="s">
        <v>20280</v>
      </c>
      <c r="D23094" s="514" t="s">
        <v>28</v>
      </c>
      <c r="E23094" s="673">
        <v>360.57</v>
      </c>
      <c r="F23094" s="394"/>
    </row>
    <row r="23095" spans="1:6" ht="24.75">
      <c r="A23095" s="514">
        <v>95642</v>
      </c>
      <c r="B23095" s="275" t="s">
        <v>0</v>
      </c>
      <c r="C23095" s="1329" t="s">
        <v>20281</v>
      </c>
      <c r="D23095" s="514" t="s">
        <v>28</v>
      </c>
      <c r="E23095" s="673">
        <v>534.30999999999995</v>
      </c>
      <c r="F23095" s="394"/>
    </row>
    <row r="23096" spans="1:6" ht="24.75">
      <c r="A23096" s="514">
        <v>95643</v>
      </c>
      <c r="B23096" s="275" t="s">
        <v>0</v>
      </c>
      <c r="C23096" s="1329" t="s">
        <v>20282</v>
      </c>
      <c r="D23096" s="514" t="s">
        <v>28</v>
      </c>
      <c r="E23096" s="673">
        <v>700.36</v>
      </c>
      <c r="F23096" s="394"/>
    </row>
    <row r="23097" spans="1:6" ht="24.75">
      <c r="A23097" s="514">
        <v>95644</v>
      </c>
      <c r="B23097" s="275" t="s">
        <v>0</v>
      </c>
      <c r="C23097" s="1329" t="s">
        <v>20283</v>
      </c>
      <c r="D23097" s="514" t="s">
        <v>28</v>
      </c>
      <c r="E23097" s="673">
        <v>265.7</v>
      </c>
      <c r="F23097" s="394"/>
    </row>
    <row r="23098" spans="1:6" ht="24.75">
      <c r="A23098" s="514">
        <v>95645</v>
      </c>
      <c r="B23098" s="275" t="s">
        <v>0</v>
      </c>
      <c r="C23098" s="1329" t="s">
        <v>20284</v>
      </c>
      <c r="D23098" s="514" t="s">
        <v>28</v>
      </c>
      <c r="E23098" s="673">
        <v>491.65</v>
      </c>
      <c r="F23098" s="394"/>
    </row>
    <row r="23099" spans="1:6" ht="24.75">
      <c r="A23099" s="514">
        <v>95646</v>
      </c>
      <c r="B23099" s="275" t="s">
        <v>0</v>
      </c>
      <c r="C23099" s="1329" t="s">
        <v>20285</v>
      </c>
      <c r="D23099" s="514" t="s">
        <v>28</v>
      </c>
      <c r="E23099" s="673">
        <v>733.53</v>
      </c>
      <c r="F23099" s="394"/>
    </row>
    <row r="23100" spans="1:6" ht="24.75">
      <c r="A23100" s="514">
        <v>95647</v>
      </c>
      <c r="B23100" s="275" t="s">
        <v>0</v>
      </c>
      <c r="C23100" s="1329" t="s">
        <v>20286</v>
      </c>
      <c r="D23100" s="514" t="s">
        <v>28</v>
      </c>
      <c r="E23100" s="673">
        <v>963.91</v>
      </c>
      <c r="F23100" s="394"/>
    </row>
    <row r="23101" spans="1:6" ht="24.75">
      <c r="A23101" s="514">
        <v>95636</v>
      </c>
      <c r="B23101" s="275" t="s">
        <v>0</v>
      </c>
      <c r="C23101" s="1329" t="s">
        <v>14168</v>
      </c>
      <c r="D23101" s="514" t="s">
        <v>28</v>
      </c>
      <c r="E23101" s="673">
        <v>459.23</v>
      </c>
      <c r="F23101" s="394"/>
    </row>
    <row r="23102" spans="1:6" ht="24.75">
      <c r="A23102" s="514">
        <v>95637</v>
      </c>
      <c r="B23102" s="275" t="s">
        <v>0</v>
      </c>
      <c r="C23102" s="1329" t="s">
        <v>14169</v>
      </c>
      <c r="D23102" s="514" t="s">
        <v>28</v>
      </c>
      <c r="E23102" s="673">
        <v>606.82000000000005</v>
      </c>
      <c r="F23102" s="394"/>
    </row>
    <row r="23103" spans="1:6" ht="24.75">
      <c r="A23103" s="514">
        <v>95638</v>
      </c>
      <c r="B23103" s="275" t="s">
        <v>0</v>
      </c>
      <c r="C23103" s="1329" t="s">
        <v>14170</v>
      </c>
      <c r="D23103" s="514" t="s">
        <v>28</v>
      </c>
      <c r="E23103" s="673">
        <v>748.17</v>
      </c>
      <c r="F23103" s="394"/>
    </row>
    <row r="23104" spans="1:6" ht="24.75">
      <c r="A23104" s="514">
        <v>95639</v>
      </c>
      <c r="B23104" s="275" t="s">
        <v>0</v>
      </c>
      <c r="C23104" s="1329" t="s">
        <v>14171</v>
      </c>
      <c r="D23104" s="514" t="s">
        <v>28</v>
      </c>
      <c r="E23104" s="673">
        <v>1025.75</v>
      </c>
      <c r="F23104" s="394"/>
    </row>
    <row r="23105" spans="1:6">
      <c r="A23105" s="514">
        <v>95634</v>
      </c>
      <c r="B23105" s="275" t="s">
        <v>0</v>
      </c>
      <c r="C23105" s="1329" t="s">
        <v>20278</v>
      </c>
      <c r="D23105" s="514" t="s">
        <v>28</v>
      </c>
      <c r="E23105" s="673">
        <v>214.99</v>
      </c>
      <c r="F23105" s="394"/>
    </row>
    <row r="23106" spans="1:6">
      <c r="A23106" s="514">
        <v>95635</v>
      </c>
      <c r="B23106" s="275" t="s">
        <v>0</v>
      </c>
      <c r="C23106" s="1329" t="s">
        <v>20279</v>
      </c>
      <c r="D23106" s="514" t="s">
        <v>28</v>
      </c>
      <c r="E23106" s="673">
        <v>226.57</v>
      </c>
      <c r="F23106" s="394"/>
    </row>
    <row r="23107" spans="1:6">
      <c r="A23107" s="514">
        <v>98751</v>
      </c>
      <c r="B23107" s="275" t="s">
        <v>0</v>
      </c>
      <c r="C23107" s="1329" t="s">
        <v>1730</v>
      </c>
      <c r="D23107" s="514" t="s">
        <v>5</v>
      </c>
      <c r="E23107" s="673">
        <v>212.54</v>
      </c>
      <c r="F23107" s="394"/>
    </row>
    <row r="23108" spans="1:6">
      <c r="A23108" s="514">
        <v>98746</v>
      </c>
      <c r="B23108" s="275" t="s">
        <v>0</v>
      </c>
      <c r="C23108" s="1329" t="s">
        <v>1727</v>
      </c>
      <c r="D23108" s="514" t="s">
        <v>5</v>
      </c>
      <c r="E23108" s="673">
        <v>93.83</v>
      </c>
      <c r="F23108" s="394"/>
    </row>
    <row r="23109" spans="1:6">
      <c r="A23109" s="514">
        <v>98753</v>
      </c>
      <c r="B23109" s="275" t="s">
        <v>0</v>
      </c>
      <c r="C23109" s="1329" t="s">
        <v>1732</v>
      </c>
      <c r="D23109" s="514" t="s">
        <v>5</v>
      </c>
      <c r="E23109" s="673">
        <v>403.34</v>
      </c>
      <c r="F23109" s="394"/>
    </row>
    <row r="23110" spans="1:6">
      <c r="A23110" s="514">
        <v>98750</v>
      </c>
      <c r="B23110" s="275" t="s">
        <v>0</v>
      </c>
      <c r="C23110" s="1329" t="s">
        <v>1729</v>
      </c>
      <c r="D23110" s="514" t="s">
        <v>5</v>
      </c>
      <c r="E23110" s="673">
        <v>142.47</v>
      </c>
      <c r="F23110" s="394"/>
    </row>
    <row r="23111" spans="1:6">
      <c r="A23111" s="514">
        <v>98749</v>
      </c>
      <c r="B23111" s="275" t="s">
        <v>0</v>
      </c>
      <c r="C23111" s="1329" t="s">
        <v>1728</v>
      </c>
      <c r="D23111" s="514" t="s">
        <v>5</v>
      </c>
      <c r="E23111" s="673">
        <v>115.69</v>
      </c>
      <c r="F23111" s="394"/>
    </row>
    <row r="23112" spans="1:6">
      <c r="A23112" s="514">
        <v>98752</v>
      </c>
      <c r="B23112" s="275" t="s">
        <v>0</v>
      </c>
      <c r="C23112" s="1329" t="s">
        <v>1731</v>
      </c>
      <c r="D23112" s="514" t="s">
        <v>5</v>
      </c>
      <c r="E23112" s="673">
        <v>297.41000000000003</v>
      </c>
      <c r="F23112" s="394"/>
    </row>
    <row r="23113" spans="1:6">
      <c r="A23113" s="514">
        <v>98529</v>
      </c>
      <c r="B23113" s="275" t="s">
        <v>0</v>
      </c>
      <c r="C23113" s="1329" t="s">
        <v>14561</v>
      </c>
      <c r="D23113" s="514" t="s">
        <v>28</v>
      </c>
      <c r="E23113" s="673">
        <v>79.62</v>
      </c>
      <c r="F23113" s="394"/>
    </row>
    <row r="23114" spans="1:6">
      <c r="A23114" s="514">
        <v>98530</v>
      </c>
      <c r="B23114" s="275" t="s">
        <v>0</v>
      </c>
      <c r="C23114" s="1329" t="s">
        <v>14562</v>
      </c>
      <c r="D23114" s="514" t="s">
        <v>28</v>
      </c>
      <c r="E23114" s="673">
        <v>156.28</v>
      </c>
      <c r="F23114" s="394"/>
    </row>
    <row r="23115" spans="1:6">
      <c r="A23115" s="514">
        <v>98531</v>
      </c>
      <c r="B23115" s="275" t="s">
        <v>0</v>
      </c>
      <c r="C23115" s="1329" t="s">
        <v>14563</v>
      </c>
      <c r="D23115" s="514" t="s">
        <v>28</v>
      </c>
      <c r="E23115" s="673">
        <v>410.93</v>
      </c>
      <c r="F23115" s="394"/>
    </row>
    <row r="23116" spans="1:6">
      <c r="A23116" s="514">
        <v>98524</v>
      </c>
      <c r="B23116" s="275" t="s">
        <v>0</v>
      </c>
      <c r="C23116" s="1329" t="s">
        <v>14552</v>
      </c>
      <c r="D23116" s="514" t="s">
        <v>32</v>
      </c>
      <c r="E23116" s="673">
        <v>4.82</v>
      </c>
      <c r="F23116" s="394"/>
    </row>
    <row r="23117" spans="1:6" ht="24.75">
      <c r="A23117" s="514">
        <v>98525</v>
      </c>
      <c r="B23117" s="275" t="s">
        <v>0</v>
      </c>
      <c r="C23117" s="1329" t="s">
        <v>14557</v>
      </c>
      <c r="D23117" s="514" t="s">
        <v>32</v>
      </c>
      <c r="E23117" s="673">
        <v>0.72</v>
      </c>
      <c r="F23117" s="394"/>
    </row>
    <row r="23118" spans="1:6">
      <c r="A23118" s="514">
        <v>98533</v>
      </c>
      <c r="B23118" s="275" t="s">
        <v>0</v>
      </c>
      <c r="C23118" s="1329" t="s">
        <v>14565</v>
      </c>
      <c r="D23118" s="514" t="s">
        <v>28</v>
      </c>
      <c r="E23118" s="673">
        <v>122.07</v>
      </c>
      <c r="F23118" s="394"/>
    </row>
    <row r="23119" spans="1:6">
      <c r="A23119" s="514">
        <v>98534</v>
      </c>
      <c r="B23119" s="275" t="s">
        <v>0</v>
      </c>
      <c r="C23119" s="1329" t="s">
        <v>14566</v>
      </c>
      <c r="D23119" s="514" t="s">
        <v>28</v>
      </c>
      <c r="E23119" s="673">
        <v>337.48</v>
      </c>
      <c r="F23119" s="394"/>
    </row>
    <row r="23120" spans="1:6">
      <c r="A23120" s="514">
        <v>98535</v>
      </c>
      <c r="B23120" s="275" t="s">
        <v>0</v>
      </c>
      <c r="C23120" s="1329" t="s">
        <v>14567</v>
      </c>
      <c r="D23120" s="514" t="s">
        <v>28</v>
      </c>
      <c r="E23120" s="673">
        <v>709.19</v>
      </c>
      <c r="F23120" s="394"/>
    </row>
    <row r="23121" spans="1:6">
      <c r="A23121" s="514">
        <v>98532</v>
      </c>
      <c r="B23121" s="275" t="s">
        <v>0</v>
      </c>
      <c r="C23121" s="1329" t="s">
        <v>14564</v>
      </c>
      <c r="D23121" s="514" t="s">
        <v>28</v>
      </c>
      <c r="E23121" s="673">
        <v>32.15</v>
      </c>
      <c r="F23121" s="394"/>
    </row>
    <row r="23122" spans="1:6">
      <c r="A23122" s="514">
        <v>98526</v>
      </c>
      <c r="B23122" s="275" t="s">
        <v>0</v>
      </c>
      <c r="C23122" s="1329" t="s">
        <v>14558</v>
      </c>
      <c r="D23122" s="514" t="s">
        <v>28</v>
      </c>
      <c r="E23122" s="673">
        <v>146.04</v>
      </c>
      <c r="F23122" s="394"/>
    </row>
    <row r="23123" spans="1:6">
      <c r="A23123" s="514">
        <v>98527</v>
      </c>
      <c r="B23123" s="275" t="s">
        <v>0</v>
      </c>
      <c r="C23123" s="1329" t="s">
        <v>14559</v>
      </c>
      <c r="D23123" s="514" t="s">
        <v>28</v>
      </c>
      <c r="E23123" s="673">
        <v>242.37</v>
      </c>
      <c r="F23123" s="394"/>
    </row>
    <row r="23124" spans="1:6">
      <c r="A23124" s="514">
        <v>98528</v>
      </c>
      <c r="B23124" s="275" t="s">
        <v>0</v>
      </c>
      <c r="C23124" s="1329" t="s">
        <v>14560</v>
      </c>
      <c r="D23124" s="514" t="s">
        <v>28</v>
      </c>
      <c r="E23124" s="673">
        <v>319.45</v>
      </c>
      <c r="F23124" s="394"/>
    </row>
    <row r="23125" spans="1:6">
      <c r="A23125" s="514">
        <v>94232</v>
      </c>
      <c r="B23125" s="275" t="s">
        <v>0</v>
      </c>
      <c r="C23125" s="1329" t="s">
        <v>1007</v>
      </c>
      <c r="D23125" s="514" t="s">
        <v>28</v>
      </c>
      <c r="E23125" s="673">
        <v>3.24</v>
      </c>
      <c r="F23125" s="394"/>
    </row>
    <row r="23126" spans="1:6" ht="24.75">
      <c r="A23126" s="514">
        <v>100434</v>
      </c>
      <c r="B23126" s="275" t="s">
        <v>0</v>
      </c>
      <c r="C23126" s="1329" t="s">
        <v>1028</v>
      </c>
      <c r="D23126" s="514" t="s">
        <v>5</v>
      </c>
      <c r="E23126" s="673">
        <v>179.84</v>
      </c>
      <c r="F23126" s="394"/>
    </row>
    <row r="23127" spans="1:6">
      <c r="A23127" s="514">
        <v>94229</v>
      </c>
      <c r="B23127" s="275" t="s">
        <v>0</v>
      </c>
      <c r="C23127" s="1329" t="s">
        <v>1032</v>
      </c>
      <c r="D23127" s="514" t="s">
        <v>5</v>
      </c>
      <c r="E23127" s="673">
        <v>188.17</v>
      </c>
      <c r="F23127" s="394"/>
    </row>
    <row r="23128" spans="1:6">
      <c r="A23128" s="514">
        <v>94227</v>
      </c>
      <c r="B23128" s="275" t="s">
        <v>0</v>
      </c>
      <c r="C23128" s="1329" t="s">
        <v>1030</v>
      </c>
      <c r="D23128" s="514" t="s">
        <v>5</v>
      </c>
      <c r="E23128" s="673">
        <v>70.48</v>
      </c>
      <c r="F23128" s="394"/>
    </row>
    <row r="23129" spans="1:6">
      <c r="A23129" s="514">
        <v>94228</v>
      </c>
      <c r="B23129" s="275" t="s">
        <v>0</v>
      </c>
      <c r="C23129" s="1329" t="s">
        <v>1031</v>
      </c>
      <c r="D23129" s="514" t="s">
        <v>5</v>
      </c>
      <c r="E23129" s="673">
        <v>97.07</v>
      </c>
      <c r="F23129" s="394"/>
    </row>
    <row r="23130" spans="1:6" ht="24.75">
      <c r="A23130" s="514">
        <v>94219</v>
      </c>
      <c r="B23130" s="275" t="s">
        <v>0</v>
      </c>
      <c r="C23130" s="1329" t="s">
        <v>1020</v>
      </c>
      <c r="D23130" s="514" t="s">
        <v>5</v>
      </c>
      <c r="E23130" s="673">
        <v>48.27</v>
      </c>
      <c r="F23130" s="394"/>
    </row>
    <row r="23131" spans="1:6" ht="24.75">
      <c r="A23131" s="514">
        <v>94220</v>
      </c>
      <c r="B23131" s="275" t="s">
        <v>0</v>
      </c>
      <c r="C23131" s="1329" t="s">
        <v>1021</v>
      </c>
      <c r="D23131" s="514" t="s">
        <v>5</v>
      </c>
      <c r="E23131" s="673">
        <v>62.94</v>
      </c>
      <c r="F23131" s="394"/>
    </row>
    <row r="23132" spans="1:6">
      <c r="A23132" s="514">
        <v>100326</v>
      </c>
      <c r="B23132" s="275" t="s">
        <v>0</v>
      </c>
      <c r="C23132" s="1329" t="s">
        <v>26316</v>
      </c>
      <c r="D23132" s="514" t="s">
        <v>5</v>
      </c>
      <c r="E23132" s="673">
        <v>0</v>
      </c>
      <c r="F23132" s="394"/>
    </row>
    <row r="23133" spans="1:6" ht="24.75">
      <c r="A23133" s="514">
        <v>94221</v>
      </c>
      <c r="B23133" s="275" t="s">
        <v>0</v>
      </c>
      <c r="C23133" s="1329" t="s">
        <v>1022</v>
      </c>
      <c r="D23133" s="514" t="s">
        <v>5</v>
      </c>
      <c r="E23133" s="673">
        <v>40.79</v>
      </c>
      <c r="F23133" s="394"/>
    </row>
    <row r="23134" spans="1:6" ht="24.75">
      <c r="A23134" s="514">
        <v>94222</v>
      </c>
      <c r="B23134" s="275" t="s">
        <v>0</v>
      </c>
      <c r="C23134" s="1329" t="s">
        <v>1023</v>
      </c>
      <c r="D23134" s="514" t="s">
        <v>5</v>
      </c>
      <c r="E23134" s="673">
        <v>55.46</v>
      </c>
      <c r="F23134" s="394"/>
    </row>
    <row r="23135" spans="1:6">
      <c r="A23135" s="514">
        <v>94451</v>
      </c>
      <c r="B23135" s="275" t="s">
        <v>0</v>
      </c>
      <c r="C23135" s="1329" t="s">
        <v>1025</v>
      </c>
      <c r="D23135" s="514" t="s">
        <v>5</v>
      </c>
      <c r="E23135" s="673">
        <v>77.760000000000005</v>
      </c>
      <c r="F23135" s="394"/>
    </row>
    <row r="23136" spans="1:6">
      <c r="A23136" s="514">
        <v>94223</v>
      </c>
      <c r="B23136" s="275" t="s">
        <v>0</v>
      </c>
      <c r="C23136" s="1329" t="s">
        <v>1024</v>
      </c>
      <c r="D23136" s="514" t="s">
        <v>5</v>
      </c>
      <c r="E23136" s="673">
        <v>70.09</v>
      </c>
      <c r="F23136" s="394"/>
    </row>
    <row r="23137" spans="1:6">
      <c r="A23137" s="514">
        <v>100325</v>
      </c>
      <c r="B23137" s="275" t="s">
        <v>0</v>
      </c>
      <c r="C23137" s="1329" t="s">
        <v>1026</v>
      </c>
      <c r="D23137" s="514" t="s">
        <v>5</v>
      </c>
      <c r="E23137" s="673">
        <v>75.37</v>
      </c>
      <c r="F23137" s="394"/>
    </row>
    <row r="23138" spans="1:6">
      <c r="A23138" s="514">
        <v>94224</v>
      </c>
      <c r="B23138" s="275" t="s">
        <v>0</v>
      </c>
      <c r="C23138" s="1329" t="s">
        <v>1005</v>
      </c>
      <c r="D23138" s="514" t="s">
        <v>5</v>
      </c>
      <c r="E23138" s="673">
        <v>29.25</v>
      </c>
      <c r="F23138" s="394"/>
    </row>
    <row r="23139" spans="1:6">
      <c r="A23139" s="514">
        <v>102653</v>
      </c>
      <c r="B23139" s="275" t="s">
        <v>0</v>
      </c>
      <c r="C23139" s="1329" t="s">
        <v>26317</v>
      </c>
      <c r="D23139" s="514" t="s">
        <v>32</v>
      </c>
      <c r="E23139" s="673">
        <v>0</v>
      </c>
      <c r="F23139" s="394"/>
    </row>
    <row r="23140" spans="1:6">
      <c r="A23140" s="514">
        <v>100330</v>
      </c>
      <c r="B23140" s="275" t="s">
        <v>0</v>
      </c>
      <c r="C23140" s="1329" t="s">
        <v>26318</v>
      </c>
      <c r="D23140" s="514" t="s">
        <v>32</v>
      </c>
      <c r="E23140" s="673">
        <v>28.75</v>
      </c>
      <c r="F23140" s="394"/>
    </row>
    <row r="23141" spans="1:6">
      <c r="A23141" s="514">
        <v>100331</v>
      </c>
      <c r="B23141" s="275" t="s">
        <v>0</v>
      </c>
      <c r="C23141" s="1329" t="s">
        <v>26319</v>
      </c>
      <c r="D23141" s="514" t="s">
        <v>32</v>
      </c>
      <c r="E23141" s="673">
        <v>35.22</v>
      </c>
      <c r="F23141" s="394"/>
    </row>
    <row r="23142" spans="1:6">
      <c r="A23142" s="514">
        <v>100328</v>
      </c>
      <c r="B23142" s="275" t="s">
        <v>0</v>
      </c>
      <c r="C23142" s="1329" t="s">
        <v>26320</v>
      </c>
      <c r="D23142" s="514" t="s">
        <v>32</v>
      </c>
      <c r="E23142" s="673">
        <v>21.12</v>
      </c>
      <c r="F23142" s="394"/>
    </row>
    <row r="23143" spans="1:6">
      <c r="A23143" s="514">
        <v>100329</v>
      </c>
      <c r="B23143" s="275" t="s">
        <v>0</v>
      </c>
      <c r="C23143" s="1329" t="s">
        <v>26321</v>
      </c>
      <c r="D23143" s="514" t="s">
        <v>32</v>
      </c>
      <c r="E23143" s="673">
        <v>24.93</v>
      </c>
      <c r="F23143" s="394"/>
    </row>
    <row r="23144" spans="1:6">
      <c r="A23144" s="514">
        <v>94231</v>
      </c>
      <c r="B23144" s="275" t="s">
        <v>0</v>
      </c>
      <c r="C23144" s="1329" t="s">
        <v>1033</v>
      </c>
      <c r="D23144" s="514" t="s">
        <v>5</v>
      </c>
      <c r="E23144" s="673">
        <v>56.21</v>
      </c>
      <c r="F23144" s="394"/>
    </row>
    <row r="23145" spans="1:6">
      <c r="A23145" s="514">
        <v>100435</v>
      </c>
      <c r="B23145" s="275" t="s">
        <v>0</v>
      </c>
      <c r="C23145" s="1329" t="s">
        <v>1029</v>
      </c>
      <c r="D23145" s="514" t="s">
        <v>5</v>
      </c>
      <c r="E23145" s="673">
        <v>52.55</v>
      </c>
      <c r="F23145" s="394"/>
    </row>
    <row r="23146" spans="1:6">
      <c r="A23146" s="514">
        <v>100327</v>
      </c>
      <c r="B23146" s="275" t="s">
        <v>0</v>
      </c>
      <c r="C23146" s="1329" t="s">
        <v>1027</v>
      </c>
      <c r="D23146" s="514" t="s">
        <v>5</v>
      </c>
      <c r="E23146" s="673">
        <v>64.66</v>
      </c>
      <c r="F23146" s="394"/>
    </row>
    <row r="23147" spans="1:6">
      <c r="A23147" s="514">
        <v>94226</v>
      </c>
      <c r="B23147" s="275" t="s">
        <v>0</v>
      </c>
      <c r="C23147" s="1329" t="s">
        <v>1006</v>
      </c>
      <c r="D23147" s="514" t="s">
        <v>32</v>
      </c>
      <c r="E23147" s="673">
        <v>21.83</v>
      </c>
      <c r="F23147" s="394"/>
    </row>
    <row r="23148" spans="1:6">
      <c r="A23148" s="514">
        <v>94201</v>
      </c>
      <c r="B23148" s="275" t="s">
        <v>0</v>
      </c>
      <c r="C23148" s="1329" t="s">
        <v>1003</v>
      </c>
      <c r="D23148" s="514" t="s">
        <v>32</v>
      </c>
      <c r="E23148" s="673">
        <v>96.78</v>
      </c>
      <c r="F23148" s="394"/>
    </row>
    <row r="23149" spans="1:6">
      <c r="A23149" s="514">
        <v>94204</v>
      </c>
      <c r="B23149" s="275" t="s">
        <v>0</v>
      </c>
      <c r="C23149" s="1329" t="s">
        <v>1004</v>
      </c>
      <c r="D23149" s="514" t="s">
        <v>32</v>
      </c>
      <c r="E23149" s="673">
        <v>103.23</v>
      </c>
      <c r="F23149" s="394"/>
    </row>
    <row r="23150" spans="1:6">
      <c r="A23150" s="514">
        <v>94447</v>
      </c>
      <c r="B23150" s="275" t="s">
        <v>0</v>
      </c>
      <c r="C23150" s="1329" t="s">
        <v>1014</v>
      </c>
      <c r="D23150" s="514" t="s">
        <v>32</v>
      </c>
      <c r="E23150" s="673">
        <v>96.78</v>
      </c>
      <c r="F23150" s="394"/>
    </row>
    <row r="23151" spans="1:6">
      <c r="A23151" s="514">
        <v>94448</v>
      </c>
      <c r="B23151" s="275" t="s">
        <v>0</v>
      </c>
      <c r="C23151" s="1329" t="s">
        <v>1015</v>
      </c>
      <c r="D23151" s="514" t="s">
        <v>32</v>
      </c>
      <c r="E23151" s="673">
        <v>103.23</v>
      </c>
      <c r="F23151" s="394"/>
    </row>
    <row r="23152" spans="1:6">
      <c r="A23152" s="514">
        <v>94445</v>
      </c>
      <c r="B23152" s="275" t="s">
        <v>0</v>
      </c>
      <c r="C23152" s="1329" t="s">
        <v>1012</v>
      </c>
      <c r="D23152" s="514" t="s">
        <v>32</v>
      </c>
      <c r="E23152" s="673">
        <v>96.78</v>
      </c>
      <c r="F23152" s="394"/>
    </row>
    <row r="23153" spans="1:6">
      <c r="A23153" s="514">
        <v>94446</v>
      </c>
      <c r="B23153" s="275" t="s">
        <v>0</v>
      </c>
      <c r="C23153" s="1329" t="s">
        <v>1013</v>
      </c>
      <c r="D23153" s="514" t="s">
        <v>32</v>
      </c>
      <c r="E23153" s="673">
        <v>103.23</v>
      </c>
      <c r="F23153" s="394"/>
    </row>
    <row r="23154" spans="1:6">
      <c r="A23154" s="514">
        <v>94440</v>
      </c>
      <c r="B23154" s="275" t="s">
        <v>0</v>
      </c>
      <c r="C23154" s="1329" t="s">
        <v>1008</v>
      </c>
      <c r="D23154" s="514" t="s">
        <v>32</v>
      </c>
      <c r="E23154" s="673">
        <v>68.98</v>
      </c>
      <c r="F23154" s="394"/>
    </row>
    <row r="23155" spans="1:6">
      <c r="A23155" s="514">
        <v>94441</v>
      </c>
      <c r="B23155" s="275" t="s">
        <v>0</v>
      </c>
      <c r="C23155" s="1329" t="s">
        <v>1009</v>
      </c>
      <c r="D23155" s="514" t="s">
        <v>32</v>
      </c>
      <c r="E23155" s="673">
        <v>72.77</v>
      </c>
      <c r="F23155" s="394"/>
    </row>
    <row r="23156" spans="1:6">
      <c r="A23156" s="514">
        <v>94195</v>
      </c>
      <c r="B23156" s="275" t="s">
        <v>0</v>
      </c>
      <c r="C23156" s="1329" t="s">
        <v>1001</v>
      </c>
      <c r="D23156" s="514" t="s">
        <v>32</v>
      </c>
      <c r="E23156" s="673">
        <v>68.98</v>
      </c>
      <c r="F23156" s="394"/>
    </row>
    <row r="23157" spans="1:6">
      <c r="A23157" s="514">
        <v>94198</v>
      </c>
      <c r="B23157" s="275" t="s">
        <v>0</v>
      </c>
      <c r="C23157" s="1329" t="s">
        <v>1002</v>
      </c>
      <c r="D23157" s="514" t="s">
        <v>32</v>
      </c>
      <c r="E23157" s="673">
        <v>72.77</v>
      </c>
      <c r="F23157" s="394"/>
    </row>
    <row r="23158" spans="1:6">
      <c r="A23158" s="514">
        <v>94442</v>
      </c>
      <c r="B23158" s="275" t="s">
        <v>0</v>
      </c>
      <c r="C23158" s="1329" t="s">
        <v>1010</v>
      </c>
      <c r="D23158" s="514" t="s">
        <v>32</v>
      </c>
      <c r="E23158" s="673">
        <v>68.98</v>
      </c>
      <c r="F23158" s="394"/>
    </row>
    <row r="23159" spans="1:6">
      <c r="A23159" s="514">
        <v>94443</v>
      </c>
      <c r="B23159" s="275" t="s">
        <v>0</v>
      </c>
      <c r="C23159" s="1329" t="s">
        <v>1011</v>
      </c>
      <c r="D23159" s="514" t="s">
        <v>32</v>
      </c>
      <c r="E23159" s="673">
        <v>72.77</v>
      </c>
      <c r="F23159" s="394"/>
    </row>
    <row r="23160" spans="1:6">
      <c r="A23160" s="514">
        <v>94213</v>
      </c>
      <c r="B23160" s="275" t="s">
        <v>0</v>
      </c>
      <c r="C23160" s="1329" t="s">
        <v>1018</v>
      </c>
      <c r="D23160" s="514" t="s">
        <v>32</v>
      </c>
      <c r="E23160" s="673">
        <v>55.02</v>
      </c>
      <c r="F23160" s="394"/>
    </row>
    <row r="23161" spans="1:6">
      <c r="A23161" s="514">
        <v>94189</v>
      </c>
      <c r="B23161" s="275" t="s">
        <v>0</v>
      </c>
      <c r="C23161" s="1329" t="s">
        <v>999</v>
      </c>
      <c r="D23161" s="514" t="s">
        <v>32</v>
      </c>
      <c r="E23161" s="673">
        <v>45.65</v>
      </c>
      <c r="F23161" s="394"/>
    </row>
    <row r="23162" spans="1:6">
      <c r="A23162" s="514">
        <v>94192</v>
      </c>
      <c r="B23162" s="275" t="s">
        <v>0</v>
      </c>
      <c r="C23162" s="1329" t="s">
        <v>1000</v>
      </c>
      <c r="D23162" s="514" t="s">
        <v>32</v>
      </c>
      <c r="E23162" s="673">
        <v>48.52</v>
      </c>
      <c r="F23162" s="394"/>
    </row>
    <row r="23163" spans="1:6">
      <c r="A23163" s="514">
        <v>94444</v>
      </c>
      <c r="B23163" s="275" t="s">
        <v>0</v>
      </c>
      <c r="C23163" s="1329" t="s">
        <v>1076</v>
      </c>
      <c r="D23163" s="514" t="s">
        <v>32</v>
      </c>
      <c r="E23163" s="673">
        <v>548.55999999999995</v>
      </c>
      <c r="F23163" s="394"/>
    </row>
    <row r="23164" spans="1:6">
      <c r="A23164" s="514">
        <v>94218</v>
      </c>
      <c r="B23164" s="275" t="s">
        <v>0</v>
      </c>
      <c r="C23164" s="1329" t="s">
        <v>9324</v>
      </c>
      <c r="D23164" s="514" t="s">
        <v>32</v>
      </c>
      <c r="E23164" s="673">
        <v>101.93</v>
      </c>
      <c r="F23164" s="394"/>
    </row>
    <row r="23165" spans="1:6">
      <c r="A23165" s="514">
        <v>94216</v>
      </c>
      <c r="B23165" s="275" t="s">
        <v>0</v>
      </c>
      <c r="C23165" s="1329" t="s">
        <v>1019</v>
      </c>
      <c r="D23165" s="514" t="s">
        <v>32</v>
      </c>
      <c r="E23165" s="673">
        <v>149.35</v>
      </c>
      <c r="F23165" s="394"/>
    </row>
    <row r="23166" spans="1:6" ht="24.75">
      <c r="A23166" s="514">
        <v>94449</v>
      </c>
      <c r="B23166" s="275" t="s">
        <v>0</v>
      </c>
      <c r="C23166" s="1329" t="s">
        <v>1034</v>
      </c>
      <c r="D23166" s="514" t="s">
        <v>32</v>
      </c>
      <c r="E23166" s="673">
        <v>72.040000000000006</v>
      </c>
      <c r="F23166" s="394"/>
    </row>
    <row r="23167" spans="1:6" ht="24.75">
      <c r="A23167" s="514">
        <v>94210</v>
      </c>
      <c r="B23167" s="275" t="s">
        <v>0</v>
      </c>
      <c r="C23167" s="1329" t="s">
        <v>1017</v>
      </c>
      <c r="D23167" s="514" t="s">
        <v>32</v>
      </c>
      <c r="E23167" s="673">
        <v>43.84</v>
      </c>
      <c r="F23167" s="394"/>
    </row>
    <row r="23168" spans="1:6" ht="24.75">
      <c r="A23168" s="514">
        <v>94207</v>
      </c>
      <c r="B23168" s="275" t="s">
        <v>0</v>
      </c>
      <c r="C23168" s="1329" t="s">
        <v>1016</v>
      </c>
      <c r="D23168" s="514" t="s">
        <v>32</v>
      </c>
      <c r="E23168" s="673">
        <v>41.25</v>
      </c>
      <c r="F23168" s="394"/>
    </row>
    <row r="23169" spans="1:6">
      <c r="A23169" s="514">
        <v>102109</v>
      </c>
      <c r="B23169" s="275" t="s">
        <v>0</v>
      </c>
      <c r="C23169" s="1329" t="s">
        <v>1804</v>
      </c>
      <c r="D23169" s="514" t="s">
        <v>28</v>
      </c>
      <c r="E23169" s="673">
        <v>57.75</v>
      </c>
      <c r="F23169" s="394"/>
    </row>
    <row r="23170" spans="1:6">
      <c r="A23170" s="514">
        <v>102110</v>
      </c>
      <c r="B23170" s="275" t="s">
        <v>0</v>
      </c>
      <c r="C23170" s="1329" t="s">
        <v>1805</v>
      </c>
      <c r="D23170" s="514" t="s">
        <v>28</v>
      </c>
      <c r="E23170" s="673">
        <v>166.65</v>
      </c>
      <c r="F23170" s="394"/>
    </row>
    <row r="23171" spans="1:6" ht="24.75">
      <c r="A23171" s="514">
        <v>103656</v>
      </c>
      <c r="B23171" s="275" t="s">
        <v>0</v>
      </c>
      <c r="C23171" s="1329" t="s">
        <v>1808</v>
      </c>
      <c r="D23171" s="514" t="s">
        <v>28</v>
      </c>
      <c r="E23171" s="673">
        <v>125196.48</v>
      </c>
      <c r="F23171" s="394"/>
    </row>
    <row r="23172" spans="1:6" ht="24.75">
      <c r="A23172" s="514">
        <v>102105</v>
      </c>
      <c r="B23172" s="275" t="s">
        <v>0</v>
      </c>
      <c r="C23172" s="1329" t="s">
        <v>1800</v>
      </c>
      <c r="D23172" s="514" t="s">
        <v>28</v>
      </c>
      <c r="E23172" s="673">
        <v>19817.990000000002</v>
      </c>
      <c r="F23172" s="394"/>
    </row>
    <row r="23173" spans="1:6" ht="24.75">
      <c r="A23173" s="514">
        <v>102106</v>
      </c>
      <c r="B23173" s="275" t="s">
        <v>0</v>
      </c>
      <c r="C23173" s="1329" t="s">
        <v>1801</v>
      </c>
      <c r="D23173" s="514" t="s">
        <v>28</v>
      </c>
      <c r="E23173" s="673">
        <v>24851.599999999999</v>
      </c>
      <c r="F23173" s="394"/>
    </row>
    <row r="23174" spans="1:6" ht="24.75">
      <c r="A23174" s="514">
        <v>102107</v>
      </c>
      <c r="B23174" s="275" t="s">
        <v>0</v>
      </c>
      <c r="C23174" s="1329" t="s">
        <v>1802</v>
      </c>
      <c r="D23174" s="514" t="s">
        <v>28</v>
      </c>
      <c r="E23174" s="673">
        <v>34666.78</v>
      </c>
      <c r="F23174" s="394"/>
    </row>
    <row r="23175" spans="1:6" ht="24.75">
      <c r="A23175" s="514">
        <v>102102</v>
      </c>
      <c r="B23175" s="275" t="s">
        <v>0</v>
      </c>
      <c r="C23175" s="1329" t="s">
        <v>1797</v>
      </c>
      <c r="D23175" s="514" t="s">
        <v>28</v>
      </c>
      <c r="E23175" s="673">
        <v>11306.58</v>
      </c>
      <c r="F23175" s="394"/>
    </row>
    <row r="23176" spans="1:6" ht="24.75">
      <c r="A23176" s="514">
        <v>102108</v>
      </c>
      <c r="B23176" s="275" t="s">
        <v>0</v>
      </c>
      <c r="C23176" s="1329" t="s">
        <v>1803</v>
      </c>
      <c r="D23176" s="514" t="s">
        <v>28</v>
      </c>
      <c r="E23176" s="673">
        <v>40365.18</v>
      </c>
      <c r="F23176" s="394"/>
    </row>
    <row r="23177" spans="1:6" ht="24.75">
      <c r="A23177" s="514">
        <v>102103</v>
      </c>
      <c r="B23177" s="275" t="s">
        <v>0</v>
      </c>
      <c r="C23177" s="1329" t="s">
        <v>1798</v>
      </c>
      <c r="D23177" s="514" t="s">
        <v>28</v>
      </c>
      <c r="E23177" s="673">
        <v>12579.87</v>
      </c>
      <c r="F23177" s="394"/>
    </row>
    <row r="23178" spans="1:6" ht="24.75">
      <c r="A23178" s="514">
        <v>103654</v>
      </c>
      <c r="B23178" s="275" t="s">
        <v>0</v>
      </c>
      <c r="C23178" s="1329" t="s">
        <v>1806</v>
      </c>
      <c r="D23178" s="514" t="s">
        <v>28</v>
      </c>
      <c r="E23178" s="673">
        <v>65387.26</v>
      </c>
      <c r="F23178" s="394"/>
    </row>
    <row r="23179" spans="1:6" ht="24.75">
      <c r="A23179" s="514">
        <v>102104</v>
      </c>
      <c r="B23179" s="275" t="s">
        <v>0</v>
      </c>
      <c r="C23179" s="1329" t="s">
        <v>1799</v>
      </c>
      <c r="D23179" s="514" t="s">
        <v>28</v>
      </c>
      <c r="E23179" s="673">
        <v>16129.66</v>
      </c>
      <c r="F23179" s="394"/>
    </row>
    <row r="23180" spans="1:6" ht="24.75">
      <c r="A23180" s="514">
        <v>103655</v>
      </c>
      <c r="B23180" s="275" t="s">
        <v>0</v>
      </c>
      <c r="C23180" s="1329" t="s">
        <v>1807</v>
      </c>
      <c r="D23180" s="514" t="s">
        <v>28</v>
      </c>
      <c r="E23180" s="673">
        <v>89558.88</v>
      </c>
      <c r="F23180" s="394"/>
    </row>
    <row r="23181" spans="1:6" ht="24.75">
      <c r="A23181" s="514">
        <v>105473</v>
      </c>
      <c r="B23181" s="275" t="s">
        <v>0</v>
      </c>
      <c r="C23181" s="1329" t="s">
        <v>26322</v>
      </c>
      <c r="D23181" s="514" t="s">
        <v>2506</v>
      </c>
      <c r="E23181" s="673">
        <v>0</v>
      </c>
      <c r="F23181" s="394"/>
    </row>
    <row r="23182" spans="1:6" ht="24.75">
      <c r="A23182" s="514">
        <v>105414</v>
      </c>
      <c r="B23182" s="275" t="s">
        <v>0</v>
      </c>
      <c r="C23182" s="1329" t="s">
        <v>26323</v>
      </c>
      <c r="D23182" s="514" t="s">
        <v>2506</v>
      </c>
      <c r="E23182" s="673">
        <v>0</v>
      </c>
      <c r="F23182" s="394"/>
    </row>
    <row r="23183" spans="1:6" ht="24.75">
      <c r="A23183" s="514">
        <v>105424</v>
      </c>
      <c r="B23183" s="275" t="s">
        <v>0</v>
      </c>
      <c r="C23183" s="1329" t="s">
        <v>26324</v>
      </c>
      <c r="D23183" s="514" t="s">
        <v>2506</v>
      </c>
      <c r="E23183" s="673">
        <v>0</v>
      </c>
      <c r="F23183" s="394"/>
    </row>
    <row r="23184" spans="1:6" ht="24.75">
      <c r="A23184" s="514">
        <v>105448</v>
      </c>
      <c r="B23184" s="275" t="s">
        <v>0</v>
      </c>
      <c r="C23184" s="1329" t="s">
        <v>26325</v>
      </c>
      <c r="D23184" s="514" t="s">
        <v>2506</v>
      </c>
      <c r="E23184" s="673">
        <v>0</v>
      </c>
      <c r="F23184" s="394"/>
    </row>
    <row r="23185" spans="1:6" ht="24.75">
      <c r="A23185" s="514">
        <v>105409</v>
      </c>
      <c r="B23185" s="275" t="s">
        <v>0</v>
      </c>
      <c r="C23185" s="1329" t="s">
        <v>26326</v>
      </c>
      <c r="D23185" s="514" t="s">
        <v>2506</v>
      </c>
      <c r="E23185" s="673">
        <v>0</v>
      </c>
      <c r="F23185" s="394"/>
    </row>
    <row r="23186" spans="1:6" ht="24.75">
      <c r="A23186" s="514">
        <v>105415</v>
      </c>
      <c r="B23186" s="275" t="s">
        <v>0</v>
      </c>
      <c r="C23186" s="1329" t="s">
        <v>26327</v>
      </c>
      <c r="D23186" s="514" t="s">
        <v>2506</v>
      </c>
      <c r="E23186" s="673">
        <v>0</v>
      </c>
      <c r="F23186" s="394"/>
    </row>
    <row r="23187" spans="1:6" ht="24.75">
      <c r="A23187" s="514">
        <v>105487</v>
      </c>
      <c r="B23187" s="275" t="s">
        <v>0</v>
      </c>
      <c r="C23187" s="1329" t="s">
        <v>26328</v>
      </c>
      <c r="D23187" s="514" t="s">
        <v>2506</v>
      </c>
      <c r="E23187" s="673">
        <v>0</v>
      </c>
      <c r="F23187" s="394"/>
    </row>
    <row r="23188" spans="1:6" ht="24.75">
      <c r="A23188" s="514">
        <v>105451</v>
      </c>
      <c r="B23188" s="275" t="s">
        <v>0</v>
      </c>
      <c r="C23188" s="1329" t="s">
        <v>26329</v>
      </c>
      <c r="D23188" s="514" t="s">
        <v>2506</v>
      </c>
      <c r="E23188" s="673">
        <v>0</v>
      </c>
      <c r="F23188" s="394"/>
    </row>
    <row r="23189" spans="1:6">
      <c r="A23189" s="514">
        <v>105454</v>
      </c>
      <c r="B23189" s="275" t="s">
        <v>0</v>
      </c>
      <c r="C23189" s="1329" t="s">
        <v>26330</v>
      </c>
      <c r="D23189" s="514" t="s">
        <v>2506</v>
      </c>
      <c r="E23189" s="673">
        <v>0</v>
      </c>
      <c r="F23189" s="394"/>
    </row>
    <row r="23190" spans="1:6">
      <c r="A23190" s="514">
        <v>105411</v>
      </c>
      <c r="B23190" s="275" t="s">
        <v>0</v>
      </c>
      <c r="C23190" s="1329" t="s">
        <v>26331</v>
      </c>
      <c r="D23190" s="514" t="s">
        <v>2506</v>
      </c>
      <c r="E23190" s="673">
        <v>0</v>
      </c>
      <c r="F23190" s="394"/>
    </row>
    <row r="23191" spans="1:6">
      <c r="A23191" s="514">
        <v>105419</v>
      </c>
      <c r="B23191" s="275" t="s">
        <v>0</v>
      </c>
      <c r="C23191" s="1329" t="s">
        <v>26332</v>
      </c>
      <c r="D23191" s="514" t="s">
        <v>2506</v>
      </c>
      <c r="E23191" s="673">
        <v>0</v>
      </c>
      <c r="F23191" s="394"/>
    </row>
    <row r="23192" spans="1:6">
      <c r="A23192" s="514">
        <v>105443</v>
      </c>
      <c r="B23192" s="275" t="s">
        <v>0</v>
      </c>
      <c r="C23192" s="1329" t="s">
        <v>26333</v>
      </c>
      <c r="D23192" s="514" t="s">
        <v>2506</v>
      </c>
      <c r="E23192" s="673">
        <v>0</v>
      </c>
      <c r="F23192" s="394"/>
    </row>
    <row r="23193" spans="1:6">
      <c r="A23193" s="514">
        <v>105455</v>
      </c>
      <c r="B23193" s="275" t="s">
        <v>0</v>
      </c>
      <c r="C23193" s="1329" t="s">
        <v>26334</v>
      </c>
      <c r="D23193" s="514" t="s">
        <v>2506</v>
      </c>
      <c r="E23193" s="673">
        <v>0</v>
      </c>
      <c r="F23193" s="394"/>
    </row>
    <row r="23194" spans="1:6">
      <c r="A23194" s="514">
        <v>105412</v>
      </c>
      <c r="B23194" s="275" t="s">
        <v>0</v>
      </c>
      <c r="C23194" s="1329" t="s">
        <v>26335</v>
      </c>
      <c r="D23194" s="514" t="s">
        <v>2506</v>
      </c>
      <c r="E23194" s="673">
        <v>0</v>
      </c>
      <c r="F23194" s="394"/>
    </row>
    <row r="23195" spans="1:6">
      <c r="A23195" s="514">
        <v>105420</v>
      </c>
      <c r="B23195" s="275" t="s">
        <v>0</v>
      </c>
      <c r="C23195" s="1329" t="s">
        <v>26336</v>
      </c>
      <c r="D23195" s="514" t="s">
        <v>2506</v>
      </c>
      <c r="E23195" s="673">
        <v>0</v>
      </c>
      <c r="F23195" s="394"/>
    </row>
    <row r="23196" spans="1:6">
      <c r="A23196" s="514">
        <v>105444</v>
      </c>
      <c r="B23196" s="275" t="s">
        <v>0</v>
      </c>
      <c r="C23196" s="1329" t="s">
        <v>26337</v>
      </c>
      <c r="D23196" s="514" t="s">
        <v>2506</v>
      </c>
      <c r="E23196" s="673">
        <v>0</v>
      </c>
      <c r="F23196" s="394"/>
    </row>
    <row r="23197" spans="1:6">
      <c r="A23197" s="514">
        <v>105456</v>
      </c>
      <c r="B23197" s="275" t="s">
        <v>0</v>
      </c>
      <c r="C23197" s="1329" t="s">
        <v>26338</v>
      </c>
      <c r="D23197" s="514" t="s">
        <v>2506</v>
      </c>
      <c r="E23197" s="673">
        <v>0</v>
      </c>
      <c r="F23197" s="394"/>
    </row>
    <row r="23198" spans="1:6">
      <c r="A23198" s="514">
        <v>105478</v>
      </c>
      <c r="B23198" s="275" t="s">
        <v>0</v>
      </c>
      <c r="C23198" s="1329" t="s">
        <v>26339</v>
      </c>
      <c r="D23198" s="514" t="s">
        <v>2506</v>
      </c>
      <c r="E23198" s="673">
        <v>0</v>
      </c>
      <c r="F23198" s="394"/>
    </row>
    <row r="23199" spans="1:6">
      <c r="A23199" s="514">
        <v>105421</v>
      </c>
      <c r="B23199" s="275" t="s">
        <v>0</v>
      </c>
      <c r="C23199" s="1329" t="s">
        <v>26340</v>
      </c>
      <c r="D23199" s="514" t="s">
        <v>2506</v>
      </c>
      <c r="E23199" s="673">
        <v>0</v>
      </c>
      <c r="F23199" s="394"/>
    </row>
    <row r="23200" spans="1:6">
      <c r="A23200" s="514">
        <v>105445</v>
      </c>
      <c r="B23200" s="275" t="s">
        <v>0</v>
      </c>
      <c r="C23200" s="1329" t="s">
        <v>26341</v>
      </c>
      <c r="D23200" s="514" t="s">
        <v>2506</v>
      </c>
      <c r="E23200" s="673">
        <v>0</v>
      </c>
      <c r="F23200" s="394"/>
    </row>
    <row r="23201" spans="1:6">
      <c r="A23201" s="514">
        <v>105453</v>
      </c>
      <c r="B23201" s="275" t="s">
        <v>0</v>
      </c>
      <c r="C23201" s="1329" t="s">
        <v>26342</v>
      </c>
      <c r="D23201" s="514" t="s">
        <v>2506</v>
      </c>
      <c r="E23201" s="673">
        <v>0</v>
      </c>
      <c r="F23201" s="394"/>
    </row>
    <row r="23202" spans="1:6">
      <c r="A23202" s="514">
        <v>105497</v>
      </c>
      <c r="B23202" s="275" t="s">
        <v>0</v>
      </c>
      <c r="C23202" s="1329" t="s">
        <v>26343</v>
      </c>
      <c r="D23202" s="514" t="s">
        <v>2506</v>
      </c>
      <c r="E23202" s="673">
        <v>0</v>
      </c>
      <c r="F23202" s="394"/>
    </row>
    <row r="23203" spans="1:6">
      <c r="A23203" s="514">
        <v>105418</v>
      </c>
      <c r="B23203" s="275" t="s">
        <v>0</v>
      </c>
      <c r="C23203" s="1329" t="s">
        <v>26344</v>
      </c>
      <c r="D23203" s="514" t="s">
        <v>2506</v>
      </c>
      <c r="E23203" s="673">
        <v>0</v>
      </c>
      <c r="F23203" s="394"/>
    </row>
    <row r="23204" spans="1:6">
      <c r="A23204" s="514">
        <v>105442</v>
      </c>
      <c r="B23204" s="275" t="s">
        <v>0</v>
      </c>
      <c r="C23204" s="1329" t="s">
        <v>26345</v>
      </c>
      <c r="D23204" s="514" t="s">
        <v>2506</v>
      </c>
      <c r="E23204" s="673">
        <v>0</v>
      </c>
      <c r="F23204" s="394"/>
    </row>
    <row r="23205" spans="1:6">
      <c r="A23205" s="514">
        <v>105410</v>
      </c>
      <c r="B23205" s="275" t="s">
        <v>0</v>
      </c>
      <c r="C23205" s="1329" t="s">
        <v>26346</v>
      </c>
      <c r="D23205" s="514" t="s">
        <v>2506</v>
      </c>
      <c r="E23205" s="673">
        <v>0</v>
      </c>
      <c r="F23205" s="394"/>
    </row>
    <row r="23206" spans="1:6">
      <c r="A23206" s="514">
        <v>105416</v>
      </c>
      <c r="B23206" s="275" t="s">
        <v>0</v>
      </c>
      <c r="C23206" s="1329" t="s">
        <v>26347</v>
      </c>
      <c r="D23206" s="514" t="s">
        <v>2506</v>
      </c>
      <c r="E23206" s="673">
        <v>0</v>
      </c>
      <c r="F23206" s="394"/>
    </row>
    <row r="23207" spans="1:6">
      <c r="A23207" s="514">
        <v>105488</v>
      </c>
      <c r="B23207" s="275" t="s">
        <v>0</v>
      </c>
      <c r="C23207" s="1329" t="s">
        <v>26348</v>
      </c>
      <c r="D23207" s="514" t="s">
        <v>2506</v>
      </c>
      <c r="E23207" s="673">
        <v>0</v>
      </c>
      <c r="F23207" s="394"/>
    </row>
    <row r="23208" spans="1:6">
      <c r="A23208" s="514">
        <v>105452</v>
      </c>
      <c r="B23208" s="275" t="s">
        <v>0</v>
      </c>
      <c r="C23208" s="1329" t="s">
        <v>26349</v>
      </c>
      <c r="D23208" s="514" t="s">
        <v>2506</v>
      </c>
      <c r="E23208" s="673">
        <v>0</v>
      </c>
      <c r="F23208" s="394"/>
    </row>
    <row r="23209" spans="1:6" ht="24.75">
      <c r="A23209" s="514">
        <v>105475</v>
      </c>
      <c r="B23209" s="275" t="s">
        <v>0</v>
      </c>
      <c r="C23209" s="1329" t="s">
        <v>26350</v>
      </c>
      <c r="D23209" s="514" t="s">
        <v>2506</v>
      </c>
      <c r="E23209" s="673">
        <v>0</v>
      </c>
      <c r="F23209" s="394"/>
    </row>
    <row r="23210" spans="1:6" ht="24.75">
      <c r="A23210" s="514">
        <v>105498</v>
      </c>
      <c r="B23210" s="275" t="s">
        <v>0</v>
      </c>
      <c r="C23210" s="1329" t="s">
        <v>26351</v>
      </c>
      <c r="D23210" s="514" t="s">
        <v>2506</v>
      </c>
      <c r="E23210" s="673">
        <v>0</v>
      </c>
      <c r="F23210" s="394"/>
    </row>
    <row r="23211" spans="1:6" ht="24.75">
      <c r="A23211" s="514">
        <v>105486</v>
      </c>
      <c r="B23211" s="275" t="s">
        <v>0</v>
      </c>
      <c r="C23211" s="1329" t="s">
        <v>26352</v>
      </c>
      <c r="D23211" s="514" t="s">
        <v>2506</v>
      </c>
      <c r="E23211" s="673">
        <v>0</v>
      </c>
      <c r="F23211" s="394"/>
    </row>
    <row r="23212" spans="1:6" ht="24.75">
      <c r="A23212" s="514">
        <v>105450</v>
      </c>
      <c r="B23212" s="275" t="s">
        <v>0</v>
      </c>
      <c r="C23212" s="1329" t="s">
        <v>26353</v>
      </c>
      <c r="D23212" s="514" t="s">
        <v>2506</v>
      </c>
      <c r="E23212" s="673">
        <v>0</v>
      </c>
      <c r="F23212" s="394"/>
    </row>
    <row r="23213" spans="1:6">
      <c r="A23213" s="514">
        <v>105438</v>
      </c>
      <c r="B23213" s="275" t="s">
        <v>0</v>
      </c>
      <c r="C23213" s="1329" t="s">
        <v>26354</v>
      </c>
      <c r="D23213" s="514" t="s">
        <v>2506</v>
      </c>
      <c r="E23213" s="673">
        <v>0</v>
      </c>
      <c r="F23213" s="394"/>
    </row>
    <row r="23214" spans="1:6">
      <c r="A23214" s="514">
        <v>105463</v>
      </c>
      <c r="B23214" s="275" t="s">
        <v>0</v>
      </c>
      <c r="C23214" s="1329" t="s">
        <v>26355</v>
      </c>
      <c r="D23214" s="514" t="s">
        <v>2506</v>
      </c>
      <c r="E23214" s="673">
        <v>0</v>
      </c>
      <c r="F23214" s="394"/>
    </row>
    <row r="23215" spans="1:6">
      <c r="A23215" s="514">
        <v>105485</v>
      </c>
      <c r="B23215" s="275" t="s">
        <v>0</v>
      </c>
      <c r="C23215" s="1329" t="s">
        <v>26356</v>
      </c>
      <c r="D23215" s="514" t="s">
        <v>2506</v>
      </c>
      <c r="E23215" s="673">
        <v>0</v>
      </c>
      <c r="F23215" s="394"/>
    </row>
    <row r="23216" spans="1:6">
      <c r="A23216" s="514">
        <v>105428</v>
      </c>
      <c r="B23216" s="275" t="s">
        <v>0</v>
      </c>
      <c r="C23216" s="1329" t="s">
        <v>26357</v>
      </c>
      <c r="D23216" s="514" t="s">
        <v>2506</v>
      </c>
      <c r="E23216" s="673">
        <v>0</v>
      </c>
      <c r="F23216" s="394"/>
    </row>
    <row r="23217" spans="1:6">
      <c r="A23217" s="514">
        <v>105426</v>
      </c>
      <c r="B23217" s="275" t="s">
        <v>0</v>
      </c>
      <c r="C23217" s="1329" t="s">
        <v>26358</v>
      </c>
      <c r="D23217" s="514" t="s">
        <v>2506</v>
      </c>
      <c r="E23217" s="673">
        <v>0</v>
      </c>
      <c r="F23217" s="394"/>
    </row>
    <row r="23218" spans="1:6">
      <c r="A23218" s="514">
        <v>105491</v>
      </c>
      <c r="B23218" s="275" t="s">
        <v>0</v>
      </c>
      <c r="C23218" s="1329" t="s">
        <v>26359</v>
      </c>
      <c r="D23218" s="514" t="s">
        <v>2506</v>
      </c>
      <c r="E23218" s="673">
        <v>0</v>
      </c>
      <c r="F23218" s="394"/>
    </row>
    <row r="23219" spans="1:6">
      <c r="A23219" s="514">
        <v>105495</v>
      </c>
      <c r="B23219" s="275" t="s">
        <v>0</v>
      </c>
      <c r="C23219" s="1329" t="s">
        <v>26360</v>
      </c>
      <c r="D23219" s="514" t="s">
        <v>2506</v>
      </c>
      <c r="E23219" s="673">
        <v>0</v>
      </c>
      <c r="F23219" s="394"/>
    </row>
    <row r="23220" spans="1:6">
      <c r="A23220" s="514">
        <v>105407</v>
      </c>
      <c r="B23220" s="275" t="s">
        <v>0</v>
      </c>
      <c r="C23220" s="1329" t="s">
        <v>26361</v>
      </c>
      <c r="D23220" s="514" t="s">
        <v>2506</v>
      </c>
      <c r="E23220" s="673">
        <v>0</v>
      </c>
      <c r="F23220" s="394"/>
    </row>
    <row r="23221" spans="1:6">
      <c r="A23221" s="514">
        <v>105427</v>
      </c>
      <c r="B23221" s="275" t="s">
        <v>0</v>
      </c>
      <c r="C23221" s="1329" t="s">
        <v>26362</v>
      </c>
      <c r="D23221" s="514" t="s">
        <v>2506</v>
      </c>
      <c r="E23221" s="673">
        <v>0</v>
      </c>
      <c r="F23221" s="394"/>
    </row>
    <row r="23222" spans="1:6">
      <c r="A23222" s="514">
        <v>105492</v>
      </c>
      <c r="B23222" s="275" t="s">
        <v>0</v>
      </c>
      <c r="C23222" s="1329" t="s">
        <v>26363</v>
      </c>
      <c r="D23222" s="514" t="s">
        <v>2506</v>
      </c>
      <c r="E23222" s="673">
        <v>0</v>
      </c>
      <c r="F23222" s="394"/>
    </row>
    <row r="23223" spans="1:6">
      <c r="A23223" s="514">
        <v>105496</v>
      </c>
      <c r="B23223" s="275" t="s">
        <v>0</v>
      </c>
      <c r="C23223" s="1329" t="s">
        <v>26364</v>
      </c>
      <c r="D23223" s="514" t="s">
        <v>2506</v>
      </c>
      <c r="E23223" s="673">
        <v>0</v>
      </c>
      <c r="F23223" s="394"/>
    </row>
    <row r="23224" spans="1:6">
      <c r="A23224" s="514">
        <v>105425</v>
      </c>
      <c r="B23224" s="275" t="s">
        <v>0</v>
      </c>
      <c r="C23224" s="1329" t="s">
        <v>26365</v>
      </c>
      <c r="D23224" s="514" t="s">
        <v>2506</v>
      </c>
      <c r="E23224" s="673">
        <v>0</v>
      </c>
      <c r="F23224" s="394"/>
    </row>
    <row r="23225" spans="1:6">
      <c r="A23225" s="514">
        <v>105477</v>
      </c>
      <c r="B23225" s="275" t="s">
        <v>0</v>
      </c>
      <c r="C23225" s="1329" t="s">
        <v>26366</v>
      </c>
      <c r="D23225" s="514" t="s">
        <v>2506</v>
      </c>
      <c r="E23225" s="673">
        <v>0</v>
      </c>
      <c r="F23225" s="394"/>
    </row>
    <row r="23226" spans="1:6">
      <c r="A23226" s="514">
        <v>105490</v>
      </c>
      <c r="B23226" s="275" t="s">
        <v>0</v>
      </c>
      <c r="C23226" s="1329" t="s">
        <v>26367</v>
      </c>
      <c r="D23226" s="514" t="s">
        <v>2506</v>
      </c>
      <c r="E23226" s="673">
        <v>0</v>
      </c>
      <c r="F23226" s="394"/>
    </row>
    <row r="23227" spans="1:6">
      <c r="A23227" s="514">
        <v>105494</v>
      </c>
      <c r="B23227" s="275" t="s">
        <v>0</v>
      </c>
      <c r="C23227" s="1329" t="s">
        <v>26368</v>
      </c>
      <c r="D23227" s="514" t="s">
        <v>2506</v>
      </c>
      <c r="E23227" s="673">
        <v>0</v>
      </c>
      <c r="F23227" s="394"/>
    </row>
    <row r="23228" spans="1:6">
      <c r="A23228" s="514">
        <v>105417</v>
      </c>
      <c r="B23228" s="275" t="s">
        <v>0</v>
      </c>
      <c r="C23228" s="1329" t="s">
        <v>26369</v>
      </c>
      <c r="D23228" s="514" t="s">
        <v>2506</v>
      </c>
      <c r="E23228" s="673">
        <v>0</v>
      </c>
      <c r="F23228" s="394"/>
    </row>
    <row r="23229" spans="1:6" ht="24.75">
      <c r="A23229" s="514">
        <v>105461</v>
      </c>
      <c r="B23229" s="275" t="s">
        <v>0</v>
      </c>
      <c r="C23229" s="1329" t="s">
        <v>26370</v>
      </c>
      <c r="D23229" s="514" t="s">
        <v>2506</v>
      </c>
      <c r="E23229" s="673">
        <v>0</v>
      </c>
      <c r="F23229" s="394"/>
    </row>
    <row r="23230" spans="1:6" ht="24.75">
      <c r="A23230" s="514">
        <v>105436</v>
      </c>
      <c r="B23230" s="275" t="s">
        <v>0</v>
      </c>
      <c r="C23230" s="1329" t="s">
        <v>26371</v>
      </c>
      <c r="D23230" s="514" t="s">
        <v>2506</v>
      </c>
      <c r="E23230" s="673">
        <v>0</v>
      </c>
      <c r="F23230" s="394"/>
    </row>
    <row r="23231" spans="1:6" ht="24.75">
      <c r="A23231" s="514">
        <v>105483</v>
      </c>
      <c r="B23231" s="275" t="s">
        <v>0</v>
      </c>
      <c r="C23231" s="1329" t="s">
        <v>26372</v>
      </c>
      <c r="D23231" s="514" t="s">
        <v>2506</v>
      </c>
      <c r="E23231" s="673">
        <v>0</v>
      </c>
      <c r="F23231" s="394"/>
    </row>
    <row r="23232" spans="1:6" ht="24.75">
      <c r="A23232" s="514">
        <v>105505</v>
      </c>
      <c r="B23232" s="275" t="s">
        <v>0</v>
      </c>
      <c r="C23232" s="1329" t="s">
        <v>26373</v>
      </c>
      <c r="D23232" s="514" t="s">
        <v>2506</v>
      </c>
      <c r="E23232" s="673">
        <v>0</v>
      </c>
      <c r="F23232" s="394"/>
    </row>
    <row r="23233" spans="1:6">
      <c r="A23233" s="514">
        <v>105435</v>
      </c>
      <c r="B23233" s="275" t="s">
        <v>0</v>
      </c>
      <c r="C23233" s="1329" t="s">
        <v>26374</v>
      </c>
      <c r="D23233" s="514" t="s">
        <v>2506</v>
      </c>
      <c r="E23233" s="673">
        <v>0</v>
      </c>
      <c r="F23233" s="394"/>
    </row>
    <row r="23234" spans="1:6">
      <c r="A23234" s="514">
        <v>105460</v>
      </c>
      <c r="B23234" s="275" t="s">
        <v>0</v>
      </c>
      <c r="C23234" s="1329" t="s">
        <v>26375</v>
      </c>
      <c r="D23234" s="514" t="s">
        <v>2506</v>
      </c>
      <c r="E23234" s="673">
        <v>0</v>
      </c>
      <c r="F23234" s="394"/>
    </row>
    <row r="23235" spans="1:6">
      <c r="A23235" s="514">
        <v>105470</v>
      </c>
      <c r="B23235" s="275" t="s">
        <v>0</v>
      </c>
      <c r="C23235" s="1329" t="s">
        <v>26376</v>
      </c>
      <c r="D23235" s="514" t="s">
        <v>2506</v>
      </c>
      <c r="E23235" s="673">
        <v>0</v>
      </c>
      <c r="F23235" s="394"/>
    </row>
    <row r="23236" spans="1:6">
      <c r="A23236" s="514">
        <v>105504</v>
      </c>
      <c r="B23236" s="275" t="s">
        <v>0</v>
      </c>
      <c r="C23236" s="1329" t="s">
        <v>26377</v>
      </c>
      <c r="D23236" s="514" t="s">
        <v>2506</v>
      </c>
      <c r="E23236" s="673">
        <v>0</v>
      </c>
      <c r="F23236" s="394"/>
    </row>
    <row r="23237" spans="1:6">
      <c r="A23237" s="514">
        <v>105476</v>
      </c>
      <c r="B23237" s="275" t="s">
        <v>0</v>
      </c>
      <c r="C23237" s="1329" t="s">
        <v>26378</v>
      </c>
      <c r="D23237" s="514" t="s">
        <v>2506</v>
      </c>
      <c r="E23237" s="673">
        <v>0</v>
      </c>
      <c r="F23237" s="394"/>
    </row>
    <row r="23238" spans="1:6">
      <c r="A23238" s="514">
        <v>105471</v>
      </c>
      <c r="B23238" s="275" t="s">
        <v>0</v>
      </c>
      <c r="C23238" s="1329" t="s">
        <v>26379</v>
      </c>
      <c r="D23238" s="514" t="s">
        <v>2506</v>
      </c>
      <c r="E23238" s="673">
        <v>0</v>
      </c>
      <c r="F23238" s="394"/>
    </row>
    <row r="23239" spans="1:6">
      <c r="A23239" s="514">
        <v>105493</v>
      </c>
      <c r="B23239" s="275" t="s">
        <v>0</v>
      </c>
      <c r="C23239" s="1329" t="s">
        <v>26380</v>
      </c>
      <c r="D23239" s="514" t="s">
        <v>2506</v>
      </c>
      <c r="E23239" s="673">
        <v>0</v>
      </c>
      <c r="F23239" s="394"/>
    </row>
    <row r="23240" spans="1:6">
      <c r="A23240" s="514">
        <v>105482</v>
      </c>
      <c r="B23240" s="275" t="s">
        <v>0</v>
      </c>
      <c r="C23240" s="1329" t="s">
        <v>26381</v>
      </c>
      <c r="D23240" s="514" t="s">
        <v>2506</v>
      </c>
      <c r="E23240" s="673">
        <v>0</v>
      </c>
      <c r="F23240" s="394"/>
    </row>
    <row r="23241" spans="1:6">
      <c r="A23241" s="514">
        <v>105430</v>
      </c>
      <c r="B23241" s="275" t="s">
        <v>0</v>
      </c>
      <c r="C23241" s="1329" t="s">
        <v>26382</v>
      </c>
      <c r="D23241" s="514" t="s">
        <v>2506</v>
      </c>
      <c r="E23241" s="673">
        <v>0</v>
      </c>
      <c r="F23241" s="394"/>
    </row>
    <row r="23242" spans="1:6">
      <c r="A23242" s="514">
        <v>105440</v>
      </c>
      <c r="B23242" s="275" t="s">
        <v>0</v>
      </c>
      <c r="C23242" s="1329" t="s">
        <v>26383</v>
      </c>
      <c r="D23242" s="514" t="s">
        <v>2506</v>
      </c>
      <c r="E23242" s="673">
        <v>0</v>
      </c>
      <c r="F23242" s="394"/>
    </row>
    <row r="23243" spans="1:6">
      <c r="A23243" s="514">
        <v>105465</v>
      </c>
      <c r="B23243" s="275" t="s">
        <v>0</v>
      </c>
      <c r="C23243" s="1329" t="s">
        <v>26384</v>
      </c>
      <c r="D23243" s="514" t="s">
        <v>2506</v>
      </c>
      <c r="E23243" s="673">
        <v>0</v>
      </c>
      <c r="F23243" s="394"/>
    </row>
    <row r="23244" spans="1:6">
      <c r="A23244" s="514">
        <v>105499</v>
      </c>
      <c r="B23244" s="275" t="s">
        <v>0</v>
      </c>
      <c r="C23244" s="1329" t="s">
        <v>26385</v>
      </c>
      <c r="D23244" s="514" t="s">
        <v>2506</v>
      </c>
      <c r="E23244" s="673">
        <v>0</v>
      </c>
      <c r="F23244" s="394"/>
    </row>
    <row r="23245" spans="1:6">
      <c r="A23245" s="514">
        <v>105431</v>
      </c>
      <c r="B23245" s="275" t="s">
        <v>0</v>
      </c>
      <c r="C23245" s="1329" t="s">
        <v>26386</v>
      </c>
      <c r="D23245" s="514" t="s">
        <v>2506</v>
      </c>
      <c r="E23245" s="673">
        <v>0</v>
      </c>
      <c r="F23245" s="394"/>
    </row>
    <row r="23246" spans="1:6">
      <c r="A23246" s="514">
        <v>105441</v>
      </c>
      <c r="B23246" s="275" t="s">
        <v>0</v>
      </c>
      <c r="C23246" s="1329" t="s">
        <v>26387</v>
      </c>
      <c r="D23246" s="514" t="s">
        <v>2506</v>
      </c>
      <c r="E23246" s="673">
        <v>0</v>
      </c>
      <c r="F23246" s="394"/>
    </row>
    <row r="23247" spans="1:6">
      <c r="A23247" s="514">
        <v>105466</v>
      </c>
      <c r="B23247" s="275" t="s">
        <v>0</v>
      </c>
      <c r="C23247" s="1329" t="s">
        <v>26388</v>
      </c>
      <c r="D23247" s="514" t="s">
        <v>2506</v>
      </c>
      <c r="E23247" s="673">
        <v>0</v>
      </c>
      <c r="F23247" s="394"/>
    </row>
    <row r="23248" spans="1:6">
      <c r="A23248" s="514">
        <v>105500</v>
      </c>
      <c r="B23248" s="275" t="s">
        <v>0</v>
      </c>
      <c r="C23248" s="1329" t="s">
        <v>26389</v>
      </c>
      <c r="D23248" s="514" t="s">
        <v>2506</v>
      </c>
      <c r="E23248" s="673">
        <v>0</v>
      </c>
      <c r="F23248" s="394"/>
    </row>
    <row r="23249" spans="1:6">
      <c r="A23249" s="514">
        <v>105429</v>
      </c>
      <c r="B23249" s="275" t="s">
        <v>0</v>
      </c>
      <c r="C23249" s="1329" t="s">
        <v>26390</v>
      </c>
      <c r="D23249" s="514" t="s">
        <v>2506</v>
      </c>
      <c r="E23249" s="673">
        <v>0</v>
      </c>
      <c r="F23249" s="394"/>
    </row>
    <row r="23250" spans="1:6">
      <c r="A23250" s="514">
        <v>105439</v>
      </c>
      <c r="B23250" s="275" t="s">
        <v>0</v>
      </c>
      <c r="C23250" s="1329" t="s">
        <v>26391</v>
      </c>
      <c r="D23250" s="514" t="s">
        <v>2506</v>
      </c>
      <c r="E23250" s="673">
        <v>0</v>
      </c>
      <c r="F23250" s="394"/>
    </row>
    <row r="23251" spans="1:6">
      <c r="A23251" s="514">
        <v>105464</v>
      </c>
      <c r="B23251" s="275" t="s">
        <v>0</v>
      </c>
      <c r="C23251" s="1329" t="s">
        <v>26392</v>
      </c>
      <c r="D23251" s="514" t="s">
        <v>2506</v>
      </c>
      <c r="E23251" s="673">
        <v>0</v>
      </c>
      <c r="F23251" s="394"/>
    </row>
    <row r="23252" spans="1:6">
      <c r="A23252" s="514">
        <v>105489</v>
      </c>
      <c r="B23252" s="275" t="s">
        <v>0</v>
      </c>
      <c r="C23252" s="1329" t="s">
        <v>26393</v>
      </c>
      <c r="D23252" s="514" t="s">
        <v>2506</v>
      </c>
      <c r="E23252" s="673">
        <v>0</v>
      </c>
      <c r="F23252" s="394"/>
    </row>
    <row r="23253" spans="1:6">
      <c r="A23253" s="514">
        <v>105437</v>
      </c>
      <c r="B23253" s="275" t="s">
        <v>0</v>
      </c>
      <c r="C23253" s="1329" t="s">
        <v>26394</v>
      </c>
      <c r="D23253" s="514" t="s">
        <v>2506</v>
      </c>
      <c r="E23253" s="673">
        <v>0</v>
      </c>
      <c r="F23253" s="394"/>
    </row>
    <row r="23254" spans="1:6">
      <c r="A23254" s="514">
        <v>105462</v>
      </c>
      <c r="B23254" s="275" t="s">
        <v>0</v>
      </c>
      <c r="C23254" s="1329" t="s">
        <v>26395</v>
      </c>
      <c r="D23254" s="514" t="s">
        <v>2506</v>
      </c>
      <c r="E23254" s="673">
        <v>0</v>
      </c>
      <c r="F23254" s="394"/>
    </row>
    <row r="23255" spans="1:6">
      <c r="A23255" s="514">
        <v>105484</v>
      </c>
      <c r="B23255" s="275" t="s">
        <v>0</v>
      </c>
      <c r="C23255" s="1329" t="s">
        <v>26396</v>
      </c>
      <c r="D23255" s="514" t="s">
        <v>2506</v>
      </c>
      <c r="E23255" s="673">
        <v>0</v>
      </c>
      <c r="F23255" s="394"/>
    </row>
    <row r="23256" spans="1:6">
      <c r="A23256" s="514">
        <v>105506</v>
      </c>
      <c r="B23256" s="275" t="s">
        <v>0</v>
      </c>
      <c r="C23256" s="1329" t="s">
        <v>26397</v>
      </c>
      <c r="D23256" s="514" t="s">
        <v>2506</v>
      </c>
      <c r="E23256" s="673">
        <v>0</v>
      </c>
      <c r="F23256" s="394"/>
    </row>
    <row r="23257" spans="1:6">
      <c r="A23257" s="514">
        <v>105432</v>
      </c>
      <c r="B23257" s="275" t="s">
        <v>0</v>
      </c>
      <c r="C23257" s="1329" t="s">
        <v>26398</v>
      </c>
      <c r="D23257" s="514" t="s">
        <v>2506</v>
      </c>
      <c r="E23257" s="673">
        <v>0</v>
      </c>
      <c r="F23257" s="394"/>
    </row>
    <row r="23258" spans="1:6">
      <c r="A23258" s="514">
        <v>105457</v>
      </c>
      <c r="B23258" s="275" t="s">
        <v>0</v>
      </c>
      <c r="C23258" s="1329" t="s">
        <v>26399</v>
      </c>
      <c r="D23258" s="514" t="s">
        <v>2506</v>
      </c>
      <c r="E23258" s="673">
        <v>0</v>
      </c>
      <c r="F23258" s="394"/>
    </row>
    <row r="23259" spans="1:6">
      <c r="A23259" s="514">
        <v>105467</v>
      </c>
      <c r="B23259" s="275" t="s">
        <v>0</v>
      </c>
      <c r="C23259" s="1329" t="s">
        <v>26400</v>
      </c>
      <c r="D23259" s="514" t="s">
        <v>2506</v>
      </c>
      <c r="E23259" s="673">
        <v>0</v>
      </c>
      <c r="F23259" s="394"/>
    </row>
    <row r="23260" spans="1:6">
      <c r="A23260" s="514">
        <v>105501</v>
      </c>
      <c r="B23260" s="275" t="s">
        <v>0</v>
      </c>
      <c r="C23260" s="1329" t="s">
        <v>26401</v>
      </c>
      <c r="D23260" s="514" t="s">
        <v>2506</v>
      </c>
      <c r="E23260" s="673">
        <v>0</v>
      </c>
      <c r="F23260" s="394"/>
    </row>
    <row r="23261" spans="1:6">
      <c r="A23261" s="514">
        <v>105433</v>
      </c>
      <c r="B23261" s="275" t="s">
        <v>0</v>
      </c>
      <c r="C23261" s="1329" t="s">
        <v>26402</v>
      </c>
      <c r="D23261" s="514" t="s">
        <v>2506</v>
      </c>
      <c r="E23261" s="673">
        <v>0</v>
      </c>
      <c r="F23261" s="394"/>
    </row>
    <row r="23262" spans="1:6">
      <c r="A23262" s="514">
        <v>105458</v>
      </c>
      <c r="B23262" s="275" t="s">
        <v>0</v>
      </c>
      <c r="C23262" s="1329" t="s">
        <v>26403</v>
      </c>
      <c r="D23262" s="514" t="s">
        <v>2506</v>
      </c>
      <c r="E23262" s="673">
        <v>0</v>
      </c>
      <c r="F23262" s="394"/>
    </row>
    <row r="23263" spans="1:6">
      <c r="A23263" s="514">
        <v>105468</v>
      </c>
      <c r="B23263" s="275" t="s">
        <v>0</v>
      </c>
      <c r="C23263" s="1329" t="s">
        <v>26404</v>
      </c>
      <c r="D23263" s="514" t="s">
        <v>2506</v>
      </c>
      <c r="E23263" s="673">
        <v>0</v>
      </c>
      <c r="F23263" s="394"/>
    </row>
    <row r="23264" spans="1:6">
      <c r="A23264" s="514">
        <v>105502</v>
      </c>
      <c r="B23264" s="275" t="s">
        <v>0</v>
      </c>
      <c r="C23264" s="1329" t="s">
        <v>26405</v>
      </c>
      <c r="D23264" s="514" t="s">
        <v>2506</v>
      </c>
      <c r="E23264" s="673">
        <v>0</v>
      </c>
      <c r="F23264" s="394"/>
    </row>
    <row r="23265" spans="1:6">
      <c r="A23265" s="514">
        <v>105434</v>
      </c>
      <c r="B23265" s="275" t="s">
        <v>0</v>
      </c>
      <c r="C23265" s="1329" t="s">
        <v>26406</v>
      </c>
      <c r="D23265" s="514" t="s">
        <v>2506</v>
      </c>
      <c r="E23265" s="673">
        <v>0</v>
      </c>
      <c r="F23265" s="394"/>
    </row>
    <row r="23266" spans="1:6">
      <c r="A23266" s="514">
        <v>105459</v>
      </c>
      <c r="B23266" s="275" t="s">
        <v>0</v>
      </c>
      <c r="C23266" s="1329" t="s">
        <v>26407</v>
      </c>
      <c r="D23266" s="514" t="s">
        <v>2506</v>
      </c>
      <c r="E23266" s="673">
        <v>0</v>
      </c>
      <c r="F23266" s="394"/>
    </row>
    <row r="23267" spans="1:6">
      <c r="A23267" s="514">
        <v>105469</v>
      </c>
      <c r="B23267" s="275" t="s">
        <v>0</v>
      </c>
      <c r="C23267" s="1329" t="s">
        <v>26408</v>
      </c>
      <c r="D23267" s="514" t="s">
        <v>2506</v>
      </c>
      <c r="E23267" s="673">
        <v>0</v>
      </c>
      <c r="F23267" s="394"/>
    </row>
    <row r="23268" spans="1:6">
      <c r="A23268" s="514">
        <v>105503</v>
      </c>
      <c r="B23268" s="275" t="s">
        <v>0</v>
      </c>
      <c r="C23268" s="1329" t="s">
        <v>26409</v>
      </c>
      <c r="D23268" s="514" t="s">
        <v>2506</v>
      </c>
      <c r="E23268" s="673">
        <v>0</v>
      </c>
      <c r="F23268" s="394"/>
    </row>
    <row r="23269" spans="1:6" ht="24.75">
      <c r="A23269" s="514">
        <v>105472</v>
      </c>
      <c r="B23269" s="275" t="s">
        <v>0</v>
      </c>
      <c r="C23269" s="1329" t="s">
        <v>26410</v>
      </c>
      <c r="D23269" s="514" t="s">
        <v>2506</v>
      </c>
      <c r="E23269" s="673">
        <v>0</v>
      </c>
      <c r="F23269" s="394"/>
    </row>
    <row r="23270" spans="1:6" ht="24.75">
      <c r="A23270" s="514">
        <v>105413</v>
      </c>
      <c r="B23270" s="275" t="s">
        <v>0</v>
      </c>
      <c r="C23270" s="1329" t="s">
        <v>26411</v>
      </c>
      <c r="D23270" s="514" t="s">
        <v>2506</v>
      </c>
      <c r="E23270" s="673">
        <v>0</v>
      </c>
      <c r="F23270" s="394"/>
    </row>
    <row r="23271" spans="1:6" ht="24.75">
      <c r="A23271" s="514">
        <v>105423</v>
      </c>
      <c r="B23271" s="275" t="s">
        <v>0</v>
      </c>
      <c r="C23271" s="1329" t="s">
        <v>26412</v>
      </c>
      <c r="D23271" s="514" t="s">
        <v>2506</v>
      </c>
      <c r="E23271" s="673">
        <v>0</v>
      </c>
      <c r="F23271" s="394"/>
    </row>
    <row r="23272" spans="1:6" ht="24.75">
      <c r="A23272" s="514">
        <v>105447</v>
      </c>
      <c r="B23272" s="275" t="s">
        <v>0</v>
      </c>
      <c r="C23272" s="1329" t="s">
        <v>26413</v>
      </c>
      <c r="D23272" s="514" t="s">
        <v>2506</v>
      </c>
      <c r="E23272" s="673">
        <v>0</v>
      </c>
      <c r="F23272" s="394"/>
    </row>
    <row r="23273" spans="1:6">
      <c r="A23273" s="514">
        <v>105408</v>
      </c>
      <c r="B23273" s="275" t="s">
        <v>0</v>
      </c>
      <c r="C23273" s="1329" t="s">
        <v>26414</v>
      </c>
      <c r="D23273" s="514" t="s">
        <v>2506</v>
      </c>
      <c r="E23273" s="673">
        <v>0</v>
      </c>
      <c r="F23273" s="394"/>
    </row>
    <row r="23274" spans="1:6">
      <c r="A23274" s="514">
        <v>105479</v>
      </c>
      <c r="B23274" s="275" t="s">
        <v>0</v>
      </c>
      <c r="C23274" s="1329" t="s">
        <v>26415</v>
      </c>
      <c r="D23274" s="514" t="s">
        <v>2506</v>
      </c>
      <c r="E23274" s="673">
        <v>0</v>
      </c>
      <c r="F23274" s="394"/>
    </row>
    <row r="23275" spans="1:6">
      <c r="A23275" s="514">
        <v>105422</v>
      </c>
      <c r="B23275" s="275" t="s">
        <v>0</v>
      </c>
      <c r="C23275" s="1329" t="s">
        <v>26416</v>
      </c>
      <c r="D23275" s="514" t="s">
        <v>2506</v>
      </c>
      <c r="E23275" s="673">
        <v>0</v>
      </c>
      <c r="F23275" s="394"/>
    </row>
    <row r="23276" spans="1:6">
      <c r="A23276" s="514">
        <v>105446</v>
      </c>
      <c r="B23276" s="275" t="s">
        <v>0</v>
      </c>
      <c r="C23276" s="1329" t="s">
        <v>26417</v>
      </c>
      <c r="D23276" s="514" t="s">
        <v>2506</v>
      </c>
      <c r="E23276" s="673">
        <v>0</v>
      </c>
      <c r="F23276" s="394"/>
    </row>
    <row r="23277" spans="1:6">
      <c r="A23277" s="514">
        <v>105474</v>
      </c>
      <c r="B23277" s="275" t="s">
        <v>0</v>
      </c>
      <c r="C23277" s="1329" t="s">
        <v>26418</v>
      </c>
      <c r="D23277" s="514" t="s">
        <v>2506</v>
      </c>
      <c r="E23277" s="673">
        <v>0</v>
      </c>
      <c r="F23277" s="394"/>
    </row>
    <row r="23278" spans="1:6">
      <c r="A23278" s="514">
        <v>105480</v>
      </c>
      <c r="B23278" s="275" t="s">
        <v>0</v>
      </c>
      <c r="C23278" s="1329" t="s">
        <v>26419</v>
      </c>
      <c r="D23278" s="514" t="s">
        <v>2506</v>
      </c>
      <c r="E23278" s="673">
        <v>0</v>
      </c>
      <c r="F23278" s="394"/>
    </row>
    <row r="23279" spans="1:6">
      <c r="A23279" s="514">
        <v>105481</v>
      </c>
      <c r="B23279" s="275" t="s">
        <v>0</v>
      </c>
      <c r="C23279" s="1329" t="s">
        <v>26420</v>
      </c>
      <c r="D23279" s="514" t="s">
        <v>2506</v>
      </c>
      <c r="E23279" s="673">
        <v>0</v>
      </c>
      <c r="F23279" s="394"/>
    </row>
    <row r="23280" spans="1:6">
      <c r="A23280" s="514">
        <v>105449</v>
      </c>
      <c r="B23280" s="275" t="s">
        <v>0</v>
      </c>
      <c r="C23280" s="1329" t="s">
        <v>26421</v>
      </c>
      <c r="D23280" s="514" t="s">
        <v>2506</v>
      </c>
      <c r="E23280" s="673">
        <v>0</v>
      </c>
      <c r="F23280" s="394"/>
    </row>
    <row r="23281" spans="1:6" ht="24.75">
      <c r="A23281" s="514">
        <v>105511</v>
      </c>
      <c r="B23281" s="275" t="s">
        <v>0</v>
      </c>
      <c r="C23281" s="1329" t="s">
        <v>26422</v>
      </c>
      <c r="D23281" s="514" t="s">
        <v>2397</v>
      </c>
      <c r="E23281" s="673">
        <v>0</v>
      </c>
      <c r="F23281" s="394"/>
    </row>
    <row r="23282" spans="1:6" ht="24.75">
      <c r="A23282" s="514">
        <v>105507</v>
      </c>
      <c r="B23282" s="275" t="s">
        <v>0</v>
      </c>
      <c r="C23282" s="1329" t="s">
        <v>26423</v>
      </c>
      <c r="D23282" s="514" t="s">
        <v>2397</v>
      </c>
      <c r="E23282" s="673">
        <v>0</v>
      </c>
      <c r="F23282" s="394"/>
    </row>
    <row r="23283" spans="1:6" ht="24.75">
      <c r="A23283" s="514">
        <v>105512</v>
      </c>
      <c r="B23283" s="275" t="s">
        <v>0</v>
      </c>
      <c r="C23283" s="1329" t="s">
        <v>26424</v>
      </c>
      <c r="D23283" s="514" t="s">
        <v>2397</v>
      </c>
      <c r="E23283" s="673">
        <v>0</v>
      </c>
      <c r="F23283" s="394"/>
    </row>
    <row r="23284" spans="1:6" ht="24.75">
      <c r="A23284" s="514">
        <v>105508</v>
      </c>
      <c r="B23284" s="275" t="s">
        <v>0</v>
      </c>
      <c r="C23284" s="1329" t="s">
        <v>26425</v>
      </c>
      <c r="D23284" s="514" t="s">
        <v>2397</v>
      </c>
      <c r="E23284" s="673">
        <v>0</v>
      </c>
      <c r="F23284" s="394"/>
    </row>
    <row r="23285" spans="1:6" ht="24.75">
      <c r="A23285" s="514">
        <v>105513</v>
      </c>
      <c r="B23285" s="275" t="s">
        <v>0</v>
      </c>
      <c r="C23285" s="1329" t="s">
        <v>26426</v>
      </c>
      <c r="D23285" s="514" t="s">
        <v>2397</v>
      </c>
      <c r="E23285" s="673">
        <v>0</v>
      </c>
      <c r="F23285" s="394"/>
    </row>
    <row r="23286" spans="1:6" ht="24.75">
      <c r="A23286" s="514">
        <v>105509</v>
      </c>
      <c r="B23286" s="275" t="s">
        <v>0</v>
      </c>
      <c r="C23286" s="1329" t="s">
        <v>26427</v>
      </c>
      <c r="D23286" s="514" t="s">
        <v>2397</v>
      </c>
      <c r="E23286" s="673">
        <v>0</v>
      </c>
      <c r="F23286" s="394"/>
    </row>
    <row r="23287" spans="1:6" ht="24.75">
      <c r="A23287" s="514">
        <v>105514</v>
      </c>
      <c r="B23287" s="275" t="s">
        <v>0</v>
      </c>
      <c r="C23287" s="1329" t="s">
        <v>26428</v>
      </c>
      <c r="D23287" s="514" t="s">
        <v>2397</v>
      </c>
      <c r="E23287" s="673">
        <v>0</v>
      </c>
      <c r="F23287" s="394"/>
    </row>
    <row r="23288" spans="1:6" ht="24.75">
      <c r="A23288" s="514">
        <v>105510</v>
      </c>
      <c r="B23288" s="275" t="s">
        <v>0</v>
      </c>
      <c r="C23288" s="1329" t="s">
        <v>26429</v>
      </c>
      <c r="D23288" s="514" t="s">
        <v>2397</v>
      </c>
      <c r="E23288" s="673">
        <v>0</v>
      </c>
      <c r="F23288" s="394"/>
    </row>
    <row r="23289" spans="1:6">
      <c r="A23289" s="514">
        <v>100207</v>
      </c>
      <c r="B23289" s="275" t="s">
        <v>0</v>
      </c>
      <c r="C23289" s="1329" t="s">
        <v>2822</v>
      </c>
      <c r="D23289" s="514" t="s">
        <v>35</v>
      </c>
      <c r="E23289" s="673">
        <v>508.28</v>
      </c>
      <c r="F23289" s="394"/>
    </row>
    <row r="23290" spans="1:6">
      <c r="A23290" s="514">
        <v>100211</v>
      </c>
      <c r="B23290" s="275" t="s">
        <v>0</v>
      </c>
      <c r="C23290" s="1329" t="s">
        <v>2827</v>
      </c>
      <c r="D23290" s="514" t="s">
        <v>2824</v>
      </c>
      <c r="E23290" s="673">
        <v>7.27</v>
      </c>
      <c r="F23290" s="394"/>
    </row>
    <row r="23291" spans="1:6">
      <c r="A23291" s="514">
        <v>100210</v>
      </c>
      <c r="B23291" s="275" t="s">
        <v>0</v>
      </c>
      <c r="C23291" s="1329" t="s">
        <v>2826</v>
      </c>
      <c r="D23291" s="514" t="s">
        <v>2824</v>
      </c>
      <c r="E23291" s="673">
        <v>18.850000000000001</v>
      </c>
      <c r="F23291" s="394"/>
    </row>
    <row r="23292" spans="1:6">
      <c r="A23292" s="514">
        <v>100221</v>
      </c>
      <c r="B23292" s="275" t="s">
        <v>0</v>
      </c>
      <c r="C23292" s="1329" t="s">
        <v>2838</v>
      </c>
      <c r="D23292" s="514" t="s">
        <v>2837</v>
      </c>
      <c r="E23292" s="673">
        <v>33.31</v>
      </c>
      <c r="F23292" s="394"/>
    </row>
    <row r="23293" spans="1:6">
      <c r="A23293" s="514">
        <v>100203</v>
      </c>
      <c r="B23293" s="275" t="s">
        <v>0</v>
      </c>
      <c r="C23293" s="1329" t="s">
        <v>2818</v>
      </c>
      <c r="D23293" s="514" t="s">
        <v>2810</v>
      </c>
      <c r="E23293" s="673">
        <v>1.1599999999999999</v>
      </c>
      <c r="F23293" s="394"/>
    </row>
    <row r="23294" spans="1:6">
      <c r="A23294" s="514">
        <v>100202</v>
      </c>
      <c r="B23294" s="275" t="s">
        <v>0</v>
      </c>
      <c r="C23294" s="1329" t="s">
        <v>2817</v>
      </c>
      <c r="D23294" s="514" t="s">
        <v>2810</v>
      </c>
      <c r="E23294" s="673">
        <v>0.98</v>
      </c>
      <c r="F23294" s="394"/>
    </row>
    <row r="23295" spans="1:6">
      <c r="A23295" s="514">
        <v>100201</v>
      </c>
      <c r="B23295" s="275" t="s">
        <v>0</v>
      </c>
      <c r="C23295" s="1329" t="s">
        <v>2816</v>
      </c>
      <c r="D23295" s="514" t="s">
        <v>2810</v>
      </c>
      <c r="E23295" s="673">
        <v>0.84</v>
      </c>
      <c r="F23295" s="394"/>
    </row>
    <row r="23296" spans="1:6">
      <c r="A23296" s="514">
        <v>100216</v>
      </c>
      <c r="B23296" s="275" t="s">
        <v>0</v>
      </c>
      <c r="C23296" s="1329" t="s">
        <v>2832</v>
      </c>
      <c r="D23296" s="514" t="s">
        <v>2824</v>
      </c>
      <c r="E23296" s="673">
        <v>1.02</v>
      </c>
      <c r="F23296" s="394"/>
    </row>
    <row r="23297" spans="1:6">
      <c r="A23297" s="514">
        <v>100215</v>
      </c>
      <c r="B23297" s="275" t="s">
        <v>0</v>
      </c>
      <c r="C23297" s="1329" t="s">
        <v>2831</v>
      </c>
      <c r="D23297" s="514" t="s">
        <v>2824</v>
      </c>
      <c r="E23297" s="673">
        <v>3.79</v>
      </c>
      <c r="F23297" s="394"/>
    </row>
    <row r="23298" spans="1:6">
      <c r="A23298" s="514">
        <v>100214</v>
      </c>
      <c r="B23298" s="275" t="s">
        <v>0</v>
      </c>
      <c r="C23298" s="1329" t="s">
        <v>2830</v>
      </c>
      <c r="D23298" s="514" t="s">
        <v>2824</v>
      </c>
      <c r="E23298" s="673">
        <v>4.43</v>
      </c>
      <c r="F23298" s="394"/>
    </row>
    <row r="23299" spans="1:6">
      <c r="A23299" s="514">
        <v>100223</v>
      </c>
      <c r="B23299" s="275" t="s">
        <v>0</v>
      </c>
      <c r="C23299" s="1329" t="s">
        <v>2840</v>
      </c>
      <c r="D23299" s="514" t="s">
        <v>2837</v>
      </c>
      <c r="E23299" s="673">
        <v>5.9</v>
      </c>
      <c r="F23299" s="394"/>
    </row>
    <row r="23300" spans="1:6">
      <c r="A23300" s="514">
        <v>100280</v>
      </c>
      <c r="B23300" s="275" t="s">
        <v>0</v>
      </c>
      <c r="C23300" s="1329" t="s">
        <v>2899</v>
      </c>
      <c r="D23300" s="514" t="s">
        <v>2824</v>
      </c>
      <c r="E23300" s="673">
        <v>19.37</v>
      </c>
      <c r="F23300" s="394"/>
    </row>
    <row r="23301" spans="1:6" ht="24.75">
      <c r="A23301" s="514">
        <v>100270</v>
      </c>
      <c r="B23301" s="275" t="s">
        <v>0</v>
      </c>
      <c r="C23301" s="1329" t="s">
        <v>2889</v>
      </c>
      <c r="D23301" s="514" t="s">
        <v>2824</v>
      </c>
      <c r="E23301" s="673">
        <v>66.09</v>
      </c>
      <c r="F23301" s="394"/>
    </row>
    <row r="23302" spans="1:6">
      <c r="A23302" s="514">
        <v>100286</v>
      </c>
      <c r="B23302" s="275" t="s">
        <v>0</v>
      </c>
      <c r="C23302" s="1329" t="s">
        <v>2905</v>
      </c>
      <c r="D23302" s="514" t="s">
        <v>2855</v>
      </c>
      <c r="E23302" s="673">
        <v>14.46</v>
      </c>
      <c r="F23302" s="394"/>
    </row>
    <row r="23303" spans="1:6">
      <c r="A23303" s="514">
        <v>100213</v>
      </c>
      <c r="B23303" s="275" t="s">
        <v>0</v>
      </c>
      <c r="C23303" s="1329" t="s">
        <v>2829</v>
      </c>
      <c r="D23303" s="514" t="s">
        <v>2824</v>
      </c>
      <c r="E23303" s="673">
        <v>2.88</v>
      </c>
      <c r="F23303" s="394"/>
    </row>
    <row r="23304" spans="1:6">
      <c r="A23304" s="514">
        <v>100212</v>
      </c>
      <c r="B23304" s="275" t="s">
        <v>0</v>
      </c>
      <c r="C23304" s="1329" t="s">
        <v>2828</v>
      </c>
      <c r="D23304" s="514" t="s">
        <v>2824</v>
      </c>
      <c r="E23304" s="673">
        <v>8.0299999999999994</v>
      </c>
      <c r="F23304" s="394"/>
    </row>
    <row r="23305" spans="1:6">
      <c r="A23305" s="514">
        <v>100222</v>
      </c>
      <c r="B23305" s="275" t="s">
        <v>0</v>
      </c>
      <c r="C23305" s="1329" t="s">
        <v>2839</v>
      </c>
      <c r="D23305" s="514" t="s">
        <v>2837</v>
      </c>
      <c r="E23305" s="673">
        <v>12.62</v>
      </c>
      <c r="F23305" s="394"/>
    </row>
    <row r="23306" spans="1:6">
      <c r="A23306" s="514">
        <v>100226</v>
      </c>
      <c r="B23306" s="275" t="s">
        <v>0</v>
      </c>
      <c r="C23306" s="1329" t="s">
        <v>2844</v>
      </c>
      <c r="D23306" s="514" t="s">
        <v>2843</v>
      </c>
      <c r="E23306" s="673">
        <v>0.72</v>
      </c>
      <c r="F23306" s="394"/>
    </row>
    <row r="23307" spans="1:6">
      <c r="A23307" s="514">
        <v>100200</v>
      </c>
      <c r="B23307" s="275" t="s">
        <v>0</v>
      </c>
      <c r="C23307" s="1329" t="s">
        <v>2815</v>
      </c>
      <c r="D23307" s="514" t="s">
        <v>2810</v>
      </c>
      <c r="E23307" s="673">
        <v>0.42</v>
      </c>
      <c r="F23307" s="394"/>
    </row>
    <row r="23308" spans="1:6">
      <c r="A23308" s="514">
        <v>100199</v>
      </c>
      <c r="B23308" s="275" t="s">
        <v>0</v>
      </c>
      <c r="C23308" s="1329" t="s">
        <v>2814</v>
      </c>
      <c r="D23308" s="514" t="s">
        <v>2810</v>
      </c>
      <c r="E23308" s="673">
        <v>0.34</v>
      </c>
      <c r="F23308" s="394"/>
    </row>
    <row r="23309" spans="1:6">
      <c r="A23309" s="514">
        <v>100198</v>
      </c>
      <c r="B23309" s="275" t="s">
        <v>0</v>
      </c>
      <c r="C23309" s="1329" t="s">
        <v>2813</v>
      </c>
      <c r="D23309" s="514" t="s">
        <v>2810</v>
      </c>
      <c r="E23309" s="673">
        <v>0.28000000000000003</v>
      </c>
      <c r="F23309" s="394"/>
    </row>
    <row r="23310" spans="1:6">
      <c r="A23310" s="514">
        <v>100283</v>
      </c>
      <c r="B23310" s="275" t="s">
        <v>0</v>
      </c>
      <c r="C23310" s="1329" t="s">
        <v>2902</v>
      </c>
      <c r="D23310" s="514" t="s">
        <v>2837</v>
      </c>
      <c r="E23310" s="673">
        <v>26.68</v>
      </c>
      <c r="F23310" s="394"/>
    </row>
    <row r="23311" spans="1:6">
      <c r="A23311" s="514">
        <v>100227</v>
      </c>
      <c r="B23311" s="275" t="s">
        <v>0</v>
      </c>
      <c r="C23311" s="1329" t="s">
        <v>2845</v>
      </c>
      <c r="D23311" s="514" t="s">
        <v>2843</v>
      </c>
      <c r="E23311" s="673">
        <v>1.07</v>
      </c>
      <c r="F23311" s="394"/>
    </row>
    <row r="23312" spans="1:6">
      <c r="A23312" s="514">
        <v>100205</v>
      </c>
      <c r="B23312" s="275" t="s">
        <v>0</v>
      </c>
      <c r="C23312" s="1329" t="s">
        <v>2820</v>
      </c>
      <c r="D23312" s="514" t="s">
        <v>35</v>
      </c>
      <c r="E23312" s="673">
        <v>1546.45</v>
      </c>
      <c r="F23312" s="394"/>
    </row>
    <row r="23313" spans="1:6">
      <c r="A23313" s="514">
        <v>100206</v>
      </c>
      <c r="B23313" s="275" t="s">
        <v>0</v>
      </c>
      <c r="C23313" s="1329" t="s">
        <v>2821</v>
      </c>
      <c r="D23313" s="514" t="s">
        <v>35</v>
      </c>
      <c r="E23313" s="673">
        <v>1117.82</v>
      </c>
      <c r="F23313" s="394"/>
    </row>
    <row r="23314" spans="1:6">
      <c r="A23314" s="514">
        <v>100281</v>
      </c>
      <c r="B23314" s="275" t="s">
        <v>0</v>
      </c>
      <c r="C23314" s="1329" t="s">
        <v>2900</v>
      </c>
      <c r="D23314" s="514" t="s">
        <v>2824</v>
      </c>
      <c r="E23314" s="673">
        <v>4.3899999999999997</v>
      </c>
      <c r="F23314" s="394"/>
    </row>
    <row r="23315" spans="1:6">
      <c r="A23315" s="514">
        <v>100219</v>
      </c>
      <c r="B23315" s="275" t="s">
        <v>0</v>
      </c>
      <c r="C23315" s="1329" t="s">
        <v>2835</v>
      </c>
      <c r="D23315" s="514" t="s">
        <v>2824</v>
      </c>
      <c r="E23315" s="673">
        <v>0.54</v>
      </c>
      <c r="F23315" s="394"/>
    </row>
    <row r="23316" spans="1:6">
      <c r="A23316" s="514">
        <v>100218</v>
      </c>
      <c r="B23316" s="275" t="s">
        <v>0</v>
      </c>
      <c r="C23316" s="1329" t="s">
        <v>2834</v>
      </c>
      <c r="D23316" s="514" t="s">
        <v>2824</v>
      </c>
      <c r="E23316" s="673">
        <v>2.46</v>
      </c>
      <c r="F23316" s="394"/>
    </row>
    <row r="23317" spans="1:6">
      <c r="A23317" s="514">
        <v>100217</v>
      </c>
      <c r="B23317" s="275" t="s">
        <v>0</v>
      </c>
      <c r="C23317" s="1329" t="s">
        <v>2833</v>
      </c>
      <c r="D23317" s="514" t="s">
        <v>2824</v>
      </c>
      <c r="E23317" s="673">
        <v>3.58</v>
      </c>
      <c r="F23317" s="394"/>
    </row>
    <row r="23318" spans="1:6">
      <c r="A23318" s="514">
        <v>100224</v>
      </c>
      <c r="B23318" s="275" t="s">
        <v>0</v>
      </c>
      <c r="C23318" s="1329" t="s">
        <v>2841</v>
      </c>
      <c r="D23318" s="514" t="s">
        <v>2837</v>
      </c>
      <c r="E23318" s="673">
        <v>3.58</v>
      </c>
      <c r="F23318" s="394"/>
    </row>
    <row r="23319" spans="1:6">
      <c r="A23319" s="514">
        <v>100228</v>
      </c>
      <c r="B23319" s="275" t="s">
        <v>0</v>
      </c>
      <c r="C23319" s="1329" t="s">
        <v>2846</v>
      </c>
      <c r="D23319" s="514" t="s">
        <v>2843</v>
      </c>
      <c r="E23319" s="673">
        <v>0.35</v>
      </c>
      <c r="F23319" s="394"/>
    </row>
    <row r="23320" spans="1:6">
      <c r="A23320" s="514">
        <v>100204</v>
      </c>
      <c r="B23320" s="275" t="s">
        <v>0</v>
      </c>
      <c r="C23320" s="1329" t="s">
        <v>2819</v>
      </c>
      <c r="D23320" s="514" t="s">
        <v>2810</v>
      </c>
      <c r="E23320" s="673">
        <v>0.13</v>
      </c>
      <c r="F23320" s="394"/>
    </row>
    <row r="23321" spans="1:6">
      <c r="A23321" s="514">
        <v>100284</v>
      </c>
      <c r="B23321" s="275" t="s">
        <v>0</v>
      </c>
      <c r="C23321" s="1329" t="s">
        <v>2903</v>
      </c>
      <c r="D23321" s="514" t="s">
        <v>2837</v>
      </c>
      <c r="E23321" s="673">
        <v>12.83</v>
      </c>
      <c r="F23321" s="394"/>
    </row>
    <row r="23322" spans="1:6" ht="24.75">
      <c r="A23322" s="514">
        <v>100277</v>
      </c>
      <c r="B23322" s="275" t="s">
        <v>0</v>
      </c>
      <c r="C23322" s="1329" t="s">
        <v>2896</v>
      </c>
      <c r="D23322" s="514" t="s">
        <v>2837</v>
      </c>
      <c r="E23322" s="673">
        <v>2.2799999999999998</v>
      </c>
      <c r="F23322" s="394"/>
    </row>
    <row r="23323" spans="1:6">
      <c r="A23323" s="514">
        <v>100278</v>
      </c>
      <c r="B23323" s="275" t="s">
        <v>0</v>
      </c>
      <c r="C23323" s="1329" t="s">
        <v>2897</v>
      </c>
      <c r="D23323" s="514" t="s">
        <v>2824</v>
      </c>
      <c r="E23323" s="673">
        <v>42.18</v>
      </c>
      <c r="F23323" s="394"/>
    </row>
    <row r="23324" spans="1:6" ht="24.75">
      <c r="A23324" s="514">
        <v>100268</v>
      </c>
      <c r="B23324" s="275" t="s">
        <v>0</v>
      </c>
      <c r="C23324" s="1329" t="s">
        <v>2887</v>
      </c>
      <c r="D23324" s="514" t="s">
        <v>2824</v>
      </c>
      <c r="E23324" s="673">
        <v>88.17</v>
      </c>
      <c r="F23324" s="394"/>
    </row>
    <row r="23325" spans="1:6">
      <c r="A23325" s="514">
        <v>100285</v>
      </c>
      <c r="B23325" s="275" t="s">
        <v>0</v>
      </c>
      <c r="C23325" s="1329" t="s">
        <v>2904</v>
      </c>
      <c r="D23325" s="514" t="s">
        <v>2855</v>
      </c>
      <c r="E23325" s="673">
        <v>44.38</v>
      </c>
      <c r="F23325" s="394"/>
    </row>
    <row r="23326" spans="1:6">
      <c r="A23326" s="514">
        <v>100209</v>
      </c>
      <c r="B23326" s="275" t="s">
        <v>0</v>
      </c>
      <c r="C23326" s="1329" t="s">
        <v>2825</v>
      </c>
      <c r="D23326" s="514" t="s">
        <v>2824</v>
      </c>
      <c r="E23326" s="673">
        <v>10.23</v>
      </c>
      <c r="F23326" s="394"/>
    </row>
    <row r="23327" spans="1:6">
      <c r="A23327" s="514">
        <v>100208</v>
      </c>
      <c r="B23327" s="275" t="s">
        <v>0</v>
      </c>
      <c r="C23327" s="1329" t="s">
        <v>2823</v>
      </c>
      <c r="D23327" s="514" t="s">
        <v>2824</v>
      </c>
      <c r="E23327" s="673">
        <v>20.45</v>
      </c>
      <c r="F23327" s="394"/>
    </row>
    <row r="23328" spans="1:6">
      <c r="A23328" s="514">
        <v>100256</v>
      </c>
      <c r="B23328" s="275" t="s">
        <v>0</v>
      </c>
      <c r="C23328" s="1329" t="s">
        <v>2875</v>
      </c>
      <c r="D23328" s="514" t="s">
        <v>2855</v>
      </c>
      <c r="E23328" s="673">
        <v>9.3699999999999992</v>
      </c>
      <c r="F23328" s="394"/>
    </row>
    <row r="23329" spans="1:6">
      <c r="A23329" s="514">
        <v>100220</v>
      </c>
      <c r="B23329" s="275" t="s">
        <v>0</v>
      </c>
      <c r="C23329" s="1329" t="s">
        <v>2836</v>
      </c>
      <c r="D23329" s="514" t="s">
        <v>2837</v>
      </c>
      <c r="E23329" s="673">
        <v>29.39</v>
      </c>
      <c r="F23329" s="394"/>
    </row>
    <row r="23330" spans="1:6">
      <c r="A23330" s="514">
        <v>100287</v>
      </c>
      <c r="B23330" s="275" t="s">
        <v>0</v>
      </c>
      <c r="C23330" s="1329" t="s">
        <v>14453</v>
      </c>
      <c r="D23330" s="514" t="s">
        <v>2855</v>
      </c>
      <c r="E23330" s="673">
        <v>13.85</v>
      </c>
      <c r="F23330" s="394"/>
    </row>
    <row r="23331" spans="1:6">
      <c r="A23331" s="514">
        <v>100274</v>
      </c>
      <c r="B23331" s="275" t="s">
        <v>0</v>
      </c>
      <c r="C23331" s="1329" t="s">
        <v>2893</v>
      </c>
      <c r="D23331" s="514" t="s">
        <v>2837</v>
      </c>
      <c r="E23331" s="673">
        <v>29.4</v>
      </c>
      <c r="F23331" s="394"/>
    </row>
    <row r="23332" spans="1:6">
      <c r="A23332" s="514">
        <v>100264</v>
      </c>
      <c r="B23332" s="275" t="s">
        <v>0</v>
      </c>
      <c r="C23332" s="1329" t="s">
        <v>2883</v>
      </c>
      <c r="D23332" s="514" t="s">
        <v>2837</v>
      </c>
      <c r="E23332" s="673">
        <v>41.49</v>
      </c>
      <c r="F23332" s="394"/>
    </row>
    <row r="23333" spans="1:6">
      <c r="A23333" s="514">
        <v>100225</v>
      </c>
      <c r="B23333" s="275" t="s">
        <v>0</v>
      </c>
      <c r="C23333" s="1329" t="s">
        <v>2842</v>
      </c>
      <c r="D23333" s="514" t="s">
        <v>2843</v>
      </c>
      <c r="E23333" s="673">
        <v>2.2999999999999998</v>
      </c>
      <c r="F23333" s="394"/>
    </row>
    <row r="23334" spans="1:6">
      <c r="A23334" s="514">
        <v>100266</v>
      </c>
      <c r="B23334" s="275" t="s">
        <v>0</v>
      </c>
      <c r="C23334" s="1329" t="s">
        <v>2885</v>
      </c>
      <c r="D23334" s="514" t="s">
        <v>2824</v>
      </c>
      <c r="E23334" s="673">
        <v>88.17</v>
      </c>
      <c r="F23334" s="394"/>
    </row>
    <row r="23335" spans="1:6">
      <c r="A23335" s="514">
        <v>100257</v>
      </c>
      <c r="B23335" s="275" t="s">
        <v>0</v>
      </c>
      <c r="C23335" s="1329" t="s">
        <v>2876</v>
      </c>
      <c r="D23335" s="514" t="s">
        <v>2855</v>
      </c>
      <c r="E23335" s="673">
        <v>5.62</v>
      </c>
      <c r="F23335" s="394"/>
    </row>
    <row r="23336" spans="1:6">
      <c r="A23336" s="514">
        <v>100197</v>
      </c>
      <c r="B23336" s="275" t="s">
        <v>0</v>
      </c>
      <c r="C23336" s="1329" t="s">
        <v>2812</v>
      </c>
      <c r="D23336" s="514" t="s">
        <v>2810</v>
      </c>
      <c r="E23336" s="673">
        <v>2.0699999999999998</v>
      </c>
      <c r="F23336" s="394"/>
    </row>
    <row r="23337" spans="1:6">
      <c r="A23337" s="514">
        <v>100196</v>
      </c>
      <c r="B23337" s="275" t="s">
        <v>0</v>
      </c>
      <c r="C23337" s="1329" t="s">
        <v>2811</v>
      </c>
      <c r="D23337" s="514" t="s">
        <v>2810</v>
      </c>
      <c r="E23337" s="673">
        <v>1.38</v>
      </c>
      <c r="F23337" s="394"/>
    </row>
    <row r="23338" spans="1:6">
      <c r="A23338" s="514">
        <v>100195</v>
      </c>
      <c r="B23338" s="275" t="s">
        <v>0</v>
      </c>
      <c r="C23338" s="1329" t="s">
        <v>2809</v>
      </c>
      <c r="D23338" s="514" t="s">
        <v>2810</v>
      </c>
      <c r="E23338" s="673">
        <v>0.83</v>
      </c>
      <c r="F23338" s="394"/>
    </row>
    <row r="23339" spans="1:6">
      <c r="A23339" s="514">
        <v>100273</v>
      </c>
      <c r="B23339" s="275" t="s">
        <v>0</v>
      </c>
      <c r="C23339" s="1329" t="s">
        <v>2892</v>
      </c>
      <c r="D23339" s="514" t="s">
        <v>2810</v>
      </c>
      <c r="E23339" s="673">
        <v>3.45</v>
      </c>
      <c r="F23339" s="394"/>
    </row>
    <row r="23340" spans="1:6">
      <c r="A23340" s="514">
        <v>100282</v>
      </c>
      <c r="B23340" s="275" t="s">
        <v>0</v>
      </c>
      <c r="C23340" s="1329" t="s">
        <v>2901</v>
      </c>
      <c r="D23340" s="514" t="s">
        <v>2837</v>
      </c>
      <c r="E23340" s="673">
        <v>165.19</v>
      </c>
      <c r="F23340" s="394"/>
    </row>
    <row r="23341" spans="1:6" ht="24.75">
      <c r="A23341" s="514">
        <v>100276</v>
      </c>
      <c r="B23341" s="275" t="s">
        <v>0</v>
      </c>
      <c r="C23341" s="1329" t="s">
        <v>2895</v>
      </c>
      <c r="D23341" s="514" t="s">
        <v>2837</v>
      </c>
      <c r="E23341" s="673">
        <v>34.69</v>
      </c>
      <c r="F23341" s="394"/>
    </row>
    <row r="23342" spans="1:6">
      <c r="A23342" s="514">
        <v>100275</v>
      </c>
      <c r="B23342" s="275" t="s">
        <v>0</v>
      </c>
      <c r="C23342" s="1329" t="s">
        <v>2894</v>
      </c>
      <c r="D23342" s="514" t="s">
        <v>2837</v>
      </c>
      <c r="E23342" s="673">
        <v>19.010000000000002</v>
      </c>
      <c r="F23342" s="394"/>
    </row>
    <row r="23343" spans="1:6" ht="24.75">
      <c r="A23343" s="514">
        <v>100254</v>
      </c>
      <c r="B23343" s="275" t="s">
        <v>0</v>
      </c>
      <c r="C23343" s="1329" t="s">
        <v>2873</v>
      </c>
      <c r="D23343" s="514" t="s">
        <v>2855</v>
      </c>
      <c r="E23343" s="673">
        <v>41.55</v>
      </c>
      <c r="F23343" s="394"/>
    </row>
    <row r="23344" spans="1:6" ht="24.75">
      <c r="A23344" s="514">
        <v>100250</v>
      </c>
      <c r="B23344" s="275" t="s">
        <v>0</v>
      </c>
      <c r="C23344" s="1329" t="s">
        <v>2869</v>
      </c>
      <c r="D23344" s="514" t="s">
        <v>2855</v>
      </c>
      <c r="E23344" s="673">
        <v>4.68</v>
      </c>
      <c r="F23344" s="394"/>
    </row>
    <row r="23345" spans="1:6" ht="24.75">
      <c r="A23345" s="514">
        <v>100251</v>
      </c>
      <c r="B23345" s="275" t="s">
        <v>0</v>
      </c>
      <c r="C23345" s="1329" t="s">
        <v>2870</v>
      </c>
      <c r="D23345" s="514" t="s">
        <v>2855</v>
      </c>
      <c r="E23345" s="673">
        <v>13.85</v>
      </c>
      <c r="F23345" s="394"/>
    </row>
    <row r="23346" spans="1:6" ht="24.75">
      <c r="A23346" s="514">
        <v>100252</v>
      </c>
      <c r="B23346" s="275" t="s">
        <v>0</v>
      </c>
      <c r="C23346" s="1329" t="s">
        <v>2871</v>
      </c>
      <c r="D23346" s="514" t="s">
        <v>2855</v>
      </c>
      <c r="E23346" s="673">
        <v>20.77</v>
      </c>
      <c r="F23346" s="394"/>
    </row>
    <row r="23347" spans="1:6" ht="24.75">
      <c r="A23347" s="514">
        <v>100253</v>
      </c>
      <c r="B23347" s="275" t="s">
        <v>0</v>
      </c>
      <c r="C23347" s="1329" t="s">
        <v>2872</v>
      </c>
      <c r="D23347" s="514" t="s">
        <v>2855</v>
      </c>
      <c r="E23347" s="673">
        <v>27.7</v>
      </c>
      <c r="F23347" s="394"/>
    </row>
    <row r="23348" spans="1:6" ht="24.75">
      <c r="A23348" s="514">
        <v>100249</v>
      </c>
      <c r="B23348" s="275" t="s">
        <v>0</v>
      </c>
      <c r="C23348" s="1329" t="s">
        <v>2868</v>
      </c>
      <c r="D23348" s="514" t="s">
        <v>2855</v>
      </c>
      <c r="E23348" s="673">
        <v>2.81</v>
      </c>
      <c r="F23348" s="394"/>
    </row>
    <row r="23349" spans="1:6">
      <c r="A23349" s="514">
        <v>100244</v>
      </c>
      <c r="B23349" s="275" t="s">
        <v>0</v>
      </c>
      <c r="C23349" s="1329" t="s">
        <v>2863</v>
      </c>
      <c r="D23349" s="514" t="s">
        <v>2855</v>
      </c>
      <c r="E23349" s="673">
        <v>4.21</v>
      </c>
      <c r="F23349" s="394"/>
    </row>
    <row r="23350" spans="1:6">
      <c r="A23350" s="514">
        <v>100245</v>
      </c>
      <c r="B23350" s="275" t="s">
        <v>0</v>
      </c>
      <c r="C23350" s="1329" t="s">
        <v>2864</v>
      </c>
      <c r="D23350" s="514" t="s">
        <v>2855</v>
      </c>
      <c r="E23350" s="673">
        <v>8.43</v>
      </c>
      <c r="F23350" s="394"/>
    </row>
    <row r="23351" spans="1:6">
      <c r="A23351" s="514">
        <v>100243</v>
      </c>
      <c r="B23351" s="275" t="s">
        <v>0</v>
      </c>
      <c r="C23351" s="1329" t="s">
        <v>2862</v>
      </c>
      <c r="D23351" s="514" t="s">
        <v>2855</v>
      </c>
      <c r="E23351" s="673">
        <v>3.37</v>
      </c>
      <c r="F23351" s="394"/>
    </row>
    <row r="23352" spans="1:6">
      <c r="A23352" s="514">
        <v>100239</v>
      </c>
      <c r="B23352" s="275" t="s">
        <v>0</v>
      </c>
      <c r="C23352" s="1329" t="s">
        <v>2858</v>
      </c>
      <c r="D23352" s="514" t="s">
        <v>2855</v>
      </c>
      <c r="E23352" s="673">
        <v>7.03</v>
      </c>
      <c r="F23352" s="394"/>
    </row>
    <row r="23353" spans="1:6">
      <c r="A23353" s="514">
        <v>100238</v>
      </c>
      <c r="B23353" s="275" t="s">
        <v>0</v>
      </c>
      <c r="C23353" s="1329" t="s">
        <v>2857</v>
      </c>
      <c r="D23353" s="514" t="s">
        <v>2855</v>
      </c>
      <c r="E23353" s="673">
        <v>5.62</v>
      </c>
      <c r="F23353" s="394"/>
    </row>
    <row r="23354" spans="1:6">
      <c r="A23354" s="514">
        <v>100241</v>
      </c>
      <c r="B23354" s="275" t="s">
        <v>0</v>
      </c>
      <c r="C23354" s="1329" t="s">
        <v>2860</v>
      </c>
      <c r="D23354" s="514" t="s">
        <v>2855</v>
      </c>
      <c r="E23354" s="673">
        <v>7.03</v>
      </c>
      <c r="F23354" s="394"/>
    </row>
    <row r="23355" spans="1:6">
      <c r="A23355" s="514">
        <v>100242</v>
      </c>
      <c r="B23355" s="275" t="s">
        <v>0</v>
      </c>
      <c r="C23355" s="1329" t="s">
        <v>2861</v>
      </c>
      <c r="D23355" s="514" t="s">
        <v>2855</v>
      </c>
      <c r="E23355" s="673">
        <v>20.77</v>
      </c>
      <c r="F23355" s="394"/>
    </row>
    <row r="23356" spans="1:6">
      <c r="A23356" s="514">
        <v>100240</v>
      </c>
      <c r="B23356" s="275" t="s">
        <v>0</v>
      </c>
      <c r="C23356" s="1329" t="s">
        <v>2859</v>
      </c>
      <c r="D23356" s="514" t="s">
        <v>2855</v>
      </c>
      <c r="E23356" s="673">
        <v>4.21</v>
      </c>
      <c r="F23356" s="394"/>
    </row>
    <row r="23357" spans="1:6">
      <c r="A23357" s="514">
        <v>100237</v>
      </c>
      <c r="B23357" s="275" t="s">
        <v>0</v>
      </c>
      <c r="C23357" s="1329" t="s">
        <v>2856</v>
      </c>
      <c r="D23357" s="514" t="s">
        <v>2855</v>
      </c>
      <c r="E23357" s="673">
        <v>3.51</v>
      </c>
      <c r="F23357" s="394"/>
    </row>
    <row r="23358" spans="1:6">
      <c r="A23358" s="514">
        <v>100236</v>
      </c>
      <c r="B23358" s="275" t="s">
        <v>0</v>
      </c>
      <c r="C23358" s="1329" t="s">
        <v>2854</v>
      </c>
      <c r="D23358" s="514" t="s">
        <v>2855</v>
      </c>
      <c r="E23358" s="673">
        <v>2.93</v>
      </c>
      <c r="F23358" s="394"/>
    </row>
    <row r="23359" spans="1:6" ht="24.75">
      <c r="A23359" s="514">
        <v>100248</v>
      </c>
      <c r="B23359" s="275" t="s">
        <v>0</v>
      </c>
      <c r="C23359" s="1329" t="s">
        <v>2867</v>
      </c>
      <c r="D23359" s="514" t="s">
        <v>2855</v>
      </c>
      <c r="E23359" s="673">
        <v>13.85</v>
      </c>
      <c r="F23359" s="394"/>
    </row>
    <row r="23360" spans="1:6" ht="24.75">
      <c r="A23360" s="514">
        <v>100247</v>
      </c>
      <c r="B23360" s="275" t="s">
        <v>0</v>
      </c>
      <c r="C23360" s="1329" t="s">
        <v>2866</v>
      </c>
      <c r="D23360" s="514" t="s">
        <v>2855</v>
      </c>
      <c r="E23360" s="673">
        <v>3.51</v>
      </c>
      <c r="F23360" s="394"/>
    </row>
    <row r="23361" spans="1:6" ht="24.75">
      <c r="A23361" s="514">
        <v>100246</v>
      </c>
      <c r="B23361" s="275" t="s">
        <v>0</v>
      </c>
      <c r="C23361" s="1329" t="s">
        <v>2865</v>
      </c>
      <c r="D23361" s="514" t="s">
        <v>2855</v>
      </c>
      <c r="E23361" s="673">
        <v>2.81</v>
      </c>
      <c r="F23361" s="394"/>
    </row>
    <row r="23362" spans="1:6">
      <c r="A23362" s="514">
        <v>100255</v>
      </c>
      <c r="B23362" s="275" t="s">
        <v>0</v>
      </c>
      <c r="C23362" s="1329" t="s">
        <v>2874</v>
      </c>
      <c r="D23362" s="514" t="s">
        <v>2855</v>
      </c>
      <c r="E23362" s="673">
        <v>14.06</v>
      </c>
      <c r="F23362" s="394"/>
    </row>
    <row r="23363" spans="1:6">
      <c r="A23363" s="514">
        <v>100263</v>
      </c>
      <c r="B23363" s="275" t="s">
        <v>0</v>
      </c>
      <c r="C23363" s="1329" t="s">
        <v>2882</v>
      </c>
      <c r="D23363" s="514" t="s">
        <v>2810</v>
      </c>
      <c r="E23363" s="673">
        <v>2.27</v>
      </c>
      <c r="F23363" s="394"/>
    </row>
    <row r="23364" spans="1:6">
      <c r="A23364" s="514">
        <v>100260</v>
      </c>
      <c r="B23364" s="275" t="s">
        <v>0</v>
      </c>
      <c r="C23364" s="1329" t="s">
        <v>2879</v>
      </c>
      <c r="D23364" s="514" t="s">
        <v>2810</v>
      </c>
      <c r="E23364" s="673">
        <v>9.1300000000000008</v>
      </c>
      <c r="F23364" s="394"/>
    </row>
    <row r="23365" spans="1:6">
      <c r="A23365" s="514">
        <v>100261</v>
      </c>
      <c r="B23365" s="275" t="s">
        <v>0</v>
      </c>
      <c r="C23365" s="1329" t="s">
        <v>2880</v>
      </c>
      <c r="D23365" s="514" t="s">
        <v>2810</v>
      </c>
      <c r="E23365" s="673">
        <v>5.73</v>
      </c>
      <c r="F23365" s="394"/>
    </row>
    <row r="23366" spans="1:6">
      <c r="A23366" s="514">
        <v>100262</v>
      </c>
      <c r="B23366" s="275" t="s">
        <v>0</v>
      </c>
      <c r="C23366" s="1329" t="s">
        <v>2881</v>
      </c>
      <c r="D23366" s="514" t="s">
        <v>2810</v>
      </c>
      <c r="E23366" s="673">
        <v>3.55</v>
      </c>
      <c r="F23366" s="394"/>
    </row>
    <row r="23367" spans="1:6">
      <c r="A23367" s="514">
        <v>100271</v>
      </c>
      <c r="B23367" s="275" t="s">
        <v>0</v>
      </c>
      <c r="C23367" s="1329" t="s">
        <v>2890</v>
      </c>
      <c r="D23367" s="514" t="s">
        <v>2837</v>
      </c>
      <c r="E23367" s="673">
        <v>66.13</v>
      </c>
      <c r="F23367" s="394"/>
    </row>
    <row r="23368" spans="1:6">
      <c r="A23368" s="514">
        <v>100258</v>
      </c>
      <c r="B23368" s="275" t="s">
        <v>0</v>
      </c>
      <c r="C23368" s="1329" t="s">
        <v>2877</v>
      </c>
      <c r="D23368" s="514" t="s">
        <v>2855</v>
      </c>
      <c r="E23368" s="673">
        <v>14.06</v>
      </c>
      <c r="F23368" s="394"/>
    </row>
    <row r="23369" spans="1:6">
      <c r="A23369" s="514">
        <v>100259</v>
      </c>
      <c r="B23369" s="275" t="s">
        <v>0</v>
      </c>
      <c r="C23369" s="1329" t="s">
        <v>2878</v>
      </c>
      <c r="D23369" s="514" t="s">
        <v>2855</v>
      </c>
      <c r="E23369" s="673">
        <v>27.7</v>
      </c>
      <c r="F23369" s="394"/>
    </row>
    <row r="23370" spans="1:6">
      <c r="A23370" s="514">
        <v>100279</v>
      </c>
      <c r="B23370" s="275" t="s">
        <v>0</v>
      </c>
      <c r="C23370" s="1329" t="s">
        <v>2898</v>
      </c>
      <c r="D23370" s="514" t="s">
        <v>28</v>
      </c>
      <c r="E23370" s="673">
        <v>0.81</v>
      </c>
      <c r="F23370" s="394"/>
    </row>
    <row r="23371" spans="1:6">
      <c r="A23371" s="514">
        <v>100233</v>
      </c>
      <c r="B23371" s="275" t="s">
        <v>0</v>
      </c>
      <c r="C23371" s="1329" t="s">
        <v>2851</v>
      </c>
      <c r="D23371" s="514" t="s">
        <v>28</v>
      </c>
      <c r="E23371" s="673">
        <v>0.19</v>
      </c>
      <c r="F23371" s="394"/>
    </row>
    <row r="23372" spans="1:6">
      <c r="A23372" s="514">
        <v>100232</v>
      </c>
      <c r="B23372" s="275" t="s">
        <v>0</v>
      </c>
      <c r="C23372" s="1329" t="s">
        <v>2850</v>
      </c>
      <c r="D23372" s="514" t="s">
        <v>28</v>
      </c>
      <c r="E23372" s="673">
        <v>0.38</v>
      </c>
      <c r="F23372" s="394"/>
    </row>
    <row r="23373" spans="1:6">
      <c r="A23373" s="514">
        <v>100234</v>
      </c>
      <c r="B23373" s="275" t="s">
        <v>0</v>
      </c>
      <c r="C23373" s="1329" t="s">
        <v>2852</v>
      </c>
      <c r="D23373" s="514" t="s">
        <v>32</v>
      </c>
      <c r="E23373" s="673">
        <v>0.57999999999999996</v>
      </c>
      <c r="F23373" s="394"/>
    </row>
    <row r="23374" spans="1:6">
      <c r="A23374" s="514">
        <v>100265</v>
      </c>
      <c r="B23374" s="275" t="s">
        <v>0</v>
      </c>
      <c r="C23374" s="1329" t="s">
        <v>2884</v>
      </c>
      <c r="D23374" s="514" t="s">
        <v>32</v>
      </c>
      <c r="E23374" s="673">
        <v>0.87</v>
      </c>
      <c r="F23374" s="394"/>
    </row>
    <row r="23375" spans="1:6">
      <c r="A23375" s="514">
        <v>100235</v>
      </c>
      <c r="B23375" s="275" t="s">
        <v>0</v>
      </c>
      <c r="C23375" s="1329" t="s">
        <v>2853</v>
      </c>
      <c r="D23375" s="514" t="s">
        <v>29</v>
      </c>
      <c r="E23375" s="673">
        <v>0.04</v>
      </c>
      <c r="F23375" s="394"/>
    </row>
    <row r="23376" spans="1:6">
      <c r="A23376" s="514">
        <v>100267</v>
      </c>
      <c r="B23376" s="275" t="s">
        <v>0</v>
      </c>
      <c r="C23376" s="1329" t="s">
        <v>2886</v>
      </c>
      <c r="D23376" s="514" t="s">
        <v>28</v>
      </c>
      <c r="E23376" s="673">
        <v>1.74</v>
      </c>
      <c r="F23376" s="394"/>
    </row>
    <row r="23377" spans="1:6">
      <c r="A23377" s="514">
        <v>100231</v>
      </c>
      <c r="B23377" s="275" t="s">
        <v>0</v>
      </c>
      <c r="C23377" s="1329" t="s">
        <v>2849</v>
      </c>
      <c r="D23377" s="514" t="s">
        <v>30</v>
      </c>
      <c r="E23377" s="673">
        <v>0.04</v>
      </c>
      <c r="F23377" s="394"/>
    </row>
    <row r="23378" spans="1:6">
      <c r="A23378" s="514">
        <v>100230</v>
      </c>
      <c r="B23378" s="275" t="s">
        <v>0</v>
      </c>
      <c r="C23378" s="1329" t="s">
        <v>2848</v>
      </c>
      <c r="D23378" s="514" t="s">
        <v>30</v>
      </c>
      <c r="E23378" s="673">
        <v>0.02</v>
      </c>
      <c r="F23378" s="394"/>
    </row>
    <row r="23379" spans="1:6">
      <c r="A23379" s="514">
        <v>100229</v>
      </c>
      <c r="B23379" s="275" t="s">
        <v>0</v>
      </c>
      <c r="C23379" s="1329" t="s">
        <v>2847</v>
      </c>
      <c r="D23379" s="514" t="s">
        <v>30</v>
      </c>
      <c r="E23379" s="673">
        <v>0.01</v>
      </c>
      <c r="F23379" s="394"/>
    </row>
    <row r="23380" spans="1:6">
      <c r="A23380" s="514">
        <v>100272</v>
      </c>
      <c r="B23380" s="275" t="s">
        <v>0</v>
      </c>
      <c r="C23380" s="1329" t="s">
        <v>2891</v>
      </c>
      <c r="D23380" s="514" t="s">
        <v>32</v>
      </c>
      <c r="E23380" s="673">
        <v>1.31</v>
      </c>
      <c r="F23380" s="394"/>
    </row>
    <row r="23381" spans="1:6" ht="24.75">
      <c r="A23381" s="514">
        <v>100269</v>
      </c>
      <c r="B23381" s="275" t="s">
        <v>0</v>
      </c>
      <c r="C23381" s="1329" t="s">
        <v>2888</v>
      </c>
      <c r="D23381" s="514" t="s">
        <v>28</v>
      </c>
      <c r="E23381" s="673">
        <v>1.74</v>
      </c>
      <c r="F23381" s="394"/>
    </row>
    <row r="23382" spans="1:6">
      <c r="A23382" s="514">
        <v>100986</v>
      </c>
      <c r="B23382" s="275" t="s">
        <v>0</v>
      </c>
      <c r="C23382" s="1329" t="s">
        <v>2997</v>
      </c>
      <c r="D23382" s="514" t="s">
        <v>34</v>
      </c>
      <c r="E23382" s="673">
        <v>9.31</v>
      </c>
      <c r="F23382" s="394"/>
    </row>
    <row r="23383" spans="1:6">
      <c r="A23383" s="514">
        <v>101002</v>
      </c>
      <c r="B23383" s="275" t="s">
        <v>0</v>
      </c>
      <c r="C23383" s="1329" t="s">
        <v>3009</v>
      </c>
      <c r="D23383" s="514" t="s">
        <v>2506</v>
      </c>
      <c r="E23383" s="673">
        <v>6.19</v>
      </c>
      <c r="F23383" s="394"/>
    </row>
    <row r="23384" spans="1:6">
      <c r="A23384" s="514">
        <v>100987</v>
      </c>
      <c r="B23384" s="275" t="s">
        <v>0</v>
      </c>
      <c r="C23384" s="1329" t="s">
        <v>2998</v>
      </c>
      <c r="D23384" s="514" t="s">
        <v>34</v>
      </c>
      <c r="E23384" s="673">
        <v>10.64</v>
      </c>
      <c r="F23384" s="394"/>
    </row>
    <row r="23385" spans="1:6">
      <c r="A23385" s="514">
        <v>101003</v>
      </c>
      <c r="B23385" s="275" t="s">
        <v>0</v>
      </c>
      <c r="C23385" s="1329" t="s">
        <v>3010</v>
      </c>
      <c r="D23385" s="514" t="s">
        <v>2506</v>
      </c>
      <c r="E23385" s="673">
        <v>7.08</v>
      </c>
      <c r="F23385" s="394"/>
    </row>
    <row r="23386" spans="1:6">
      <c r="A23386" s="514">
        <v>100988</v>
      </c>
      <c r="B23386" s="275" t="s">
        <v>0</v>
      </c>
      <c r="C23386" s="1329" t="s">
        <v>2999</v>
      </c>
      <c r="D23386" s="514" t="s">
        <v>34</v>
      </c>
      <c r="E23386" s="673">
        <v>11.25</v>
      </c>
      <c r="F23386" s="394"/>
    </row>
    <row r="23387" spans="1:6">
      <c r="A23387" s="514">
        <v>101004</v>
      </c>
      <c r="B23387" s="275" t="s">
        <v>0</v>
      </c>
      <c r="C23387" s="1329" t="s">
        <v>3011</v>
      </c>
      <c r="D23387" s="514" t="s">
        <v>2506</v>
      </c>
      <c r="E23387" s="673">
        <v>7.49</v>
      </c>
      <c r="F23387" s="394"/>
    </row>
    <row r="23388" spans="1:6">
      <c r="A23388" s="514">
        <v>100985</v>
      </c>
      <c r="B23388" s="275" t="s">
        <v>0</v>
      </c>
      <c r="C23388" s="1329" t="s">
        <v>2996</v>
      </c>
      <c r="D23388" s="514" t="s">
        <v>34</v>
      </c>
      <c r="E23388" s="673">
        <v>7.86</v>
      </c>
      <c r="F23388" s="394"/>
    </row>
    <row r="23389" spans="1:6">
      <c r="A23389" s="514">
        <v>101001</v>
      </c>
      <c r="B23389" s="275" t="s">
        <v>0</v>
      </c>
      <c r="C23389" s="1329" t="s">
        <v>3008</v>
      </c>
      <c r="D23389" s="514" t="s">
        <v>2506</v>
      </c>
      <c r="E23389" s="673">
        <v>5.25</v>
      </c>
      <c r="F23389" s="394"/>
    </row>
    <row r="23390" spans="1:6">
      <c r="A23390" s="514">
        <v>101008</v>
      </c>
      <c r="B23390" s="275" t="s">
        <v>0</v>
      </c>
      <c r="C23390" s="1329" t="s">
        <v>3015</v>
      </c>
      <c r="D23390" s="514" t="s">
        <v>34</v>
      </c>
      <c r="E23390" s="673">
        <v>5.54</v>
      </c>
      <c r="F23390" s="394"/>
    </row>
    <row r="23391" spans="1:6">
      <c r="A23391" s="514">
        <v>101007</v>
      </c>
      <c r="B23391" s="275" t="s">
        <v>0</v>
      </c>
      <c r="C23391" s="1329" t="s">
        <v>3014</v>
      </c>
      <c r="D23391" s="514" t="s">
        <v>34</v>
      </c>
      <c r="E23391" s="673">
        <v>5.49</v>
      </c>
      <c r="F23391" s="394"/>
    </row>
    <row r="23392" spans="1:6" ht="24.75">
      <c r="A23392" s="514">
        <v>100982</v>
      </c>
      <c r="B23392" s="275" t="s">
        <v>0</v>
      </c>
      <c r="C23392" s="1329" t="s">
        <v>26430</v>
      </c>
      <c r="D23392" s="514" t="s">
        <v>34</v>
      </c>
      <c r="E23392" s="673">
        <v>9.2899999999999991</v>
      </c>
      <c r="F23392" s="394"/>
    </row>
    <row r="23393" spans="1:6" ht="24.75">
      <c r="A23393" s="514">
        <v>100998</v>
      </c>
      <c r="B23393" s="275" t="s">
        <v>0</v>
      </c>
      <c r="C23393" s="1329" t="s">
        <v>26431</v>
      </c>
      <c r="D23393" s="514" t="s">
        <v>2506</v>
      </c>
      <c r="E23393" s="673">
        <v>6.2</v>
      </c>
      <c r="F23393" s="394"/>
    </row>
    <row r="23394" spans="1:6" ht="24.75">
      <c r="A23394" s="514">
        <v>100983</v>
      </c>
      <c r="B23394" s="275" t="s">
        <v>0</v>
      </c>
      <c r="C23394" s="1329" t="s">
        <v>26432</v>
      </c>
      <c r="D23394" s="514" t="s">
        <v>34</v>
      </c>
      <c r="E23394" s="673">
        <v>9.27</v>
      </c>
      <c r="F23394" s="394"/>
    </row>
    <row r="23395" spans="1:6" ht="24.75">
      <c r="A23395" s="514">
        <v>100999</v>
      </c>
      <c r="B23395" s="275" t="s">
        <v>0</v>
      </c>
      <c r="C23395" s="1329" t="s">
        <v>26433</v>
      </c>
      <c r="D23395" s="514" t="s">
        <v>2506</v>
      </c>
      <c r="E23395" s="673">
        <v>6.21</v>
      </c>
      <c r="F23395" s="394"/>
    </row>
    <row r="23396" spans="1:6" ht="24.75">
      <c r="A23396" s="514">
        <v>100984</v>
      </c>
      <c r="B23396" s="275" t="s">
        <v>0</v>
      </c>
      <c r="C23396" s="1329" t="s">
        <v>26434</v>
      </c>
      <c r="D23396" s="514" t="s">
        <v>34</v>
      </c>
      <c r="E23396" s="673">
        <v>9.06</v>
      </c>
      <c r="F23396" s="394"/>
    </row>
    <row r="23397" spans="1:6" ht="24.75">
      <c r="A23397" s="514">
        <v>101000</v>
      </c>
      <c r="B23397" s="275" t="s">
        <v>0</v>
      </c>
      <c r="C23397" s="1329" t="s">
        <v>26435</v>
      </c>
      <c r="D23397" s="514" t="s">
        <v>2506</v>
      </c>
      <c r="E23397" s="673">
        <v>6.04</v>
      </c>
      <c r="F23397" s="394"/>
    </row>
    <row r="23398" spans="1:6" ht="24.75">
      <c r="A23398" s="514">
        <v>100981</v>
      </c>
      <c r="B23398" s="275" t="s">
        <v>0</v>
      </c>
      <c r="C23398" s="1329" t="s">
        <v>26436</v>
      </c>
      <c r="D23398" s="514" t="s">
        <v>34</v>
      </c>
      <c r="E23398" s="673">
        <v>9.81</v>
      </c>
      <c r="F23398" s="394"/>
    </row>
    <row r="23399" spans="1:6" ht="24.75">
      <c r="A23399" s="514">
        <v>100997</v>
      </c>
      <c r="B23399" s="275" t="s">
        <v>0</v>
      </c>
      <c r="C23399" s="1329" t="s">
        <v>26437</v>
      </c>
      <c r="D23399" s="514" t="s">
        <v>2506</v>
      </c>
      <c r="E23399" s="673">
        <v>6.55</v>
      </c>
      <c r="F23399" s="394"/>
    </row>
    <row r="23400" spans="1:6">
      <c r="A23400" s="514">
        <v>101010</v>
      </c>
      <c r="B23400" s="275" t="s">
        <v>0</v>
      </c>
      <c r="C23400" s="1329" t="s">
        <v>3017</v>
      </c>
      <c r="D23400" s="514" t="s">
        <v>2506</v>
      </c>
      <c r="E23400" s="673">
        <v>27.69</v>
      </c>
      <c r="F23400" s="394"/>
    </row>
    <row r="23401" spans="1:6">
      <c r="A23401" s="514">
        <v>101009</v>
      </c>
      <c r="B23401" s="275" t="s">
        <v>0</v>
      </c>
      <c r="C23401" s="1329" t="s">
        <v>3016</v>
      </c>
      <c r="D23401" s="514" t="s">
        <v>2506</v>
      </c>
      <c r="E23401" s="673">
        <v>43.98</v>
      </c>
      <c r="F23401" s="394"/>
    </row>
    <row r="23402" spans="1:6" ht="24.75">
      <c r="A23402" s="514">
        <v>100978</v>
      </c>
      <c r="B23402" s="275" t="s">
        <v>0</v>
      </c>
      <c r="C23402" s="1329" t="s">
        <v>2993</v>
      </c>
      <c r="D23402" s="514" t="s">
        <v>34</v>
      </c>
      <c r="E23402" s="673">
        <v>7.2</v>
      </c>
      <c r="F23402" s="394"/>
    </row>
    <row r="23403" spans="1:6" ht="24.75">
      <c r="A23403" s="514">
        <v>100994</v>
      </c>
      <c r="B23403" s="275" t="s">
        <v>0</v>
      </c>
      <c r="C23403" s="1329" t="s">
        <v>3005</v>
      </c>
      <c r="D23403" s="514" t="s">
        <v>2506</v>
      </c>
      <c r="E23403" s="673">
        <v>4.7699999999999996</v>
      </c>
      <c r="F23403" s="394"/>
    </row>
    <row r="23404" spans="1:6" ht="24.75">
      <c r="A23404" s="514">
        <v>100974</v>
      </c>
      <c r="B23404" s="275" t="s">
        <v>0</v>
      </c>
      <c r="C23404" s="1329" t="s">
        <v>2982</v>
      </c>
      <c r="D23404" s="514" t="s">
        <v>34</v>
      </c>
      <c r="E23404" s="673">
        <v>8.77</v>
      </c>
      <c r="F23404" s="394"/>
    </row>
    <row r="23405" spans="1:6" ht="24.75">
      <c r="A23405" s="514">
        <v>100990</v>
      </c>
      <c r="B23405" s="275" t="s">
        <v>0</v>
      </c>
      <c r="C23405" s="1329" t="s">
        <v>3001</v>
      </c>
      <c r="D23405" s="514" t="s">
        <v>2506</v>
      </c>
      <c r="E23405" s="673">
        <v>5.84</v>
      </c>
      <c r="F23405" s="394"/>
    </row>
    <row r="23406" spans="1:6" ht="24.75">
      <c r="A23406" s="514">
        <v>100979</v>
      </c>
      <c r="B23406" s="275" t="s">
        <v>0</v>
      </c>
      <c r="C23406" s="1329" t="s">
        <v>2994</v>
      </c>
      <c r="D23406" s="514" t="s">
        <v>34</v>
      </c>
      <c r="E23406" s="673">
        <v>6.87</v>
      </c>
      <c r="F23406" s="394"/>
    </row>
    <row r="23407" spans="1:6" ht="24.75">
      <c r="A23407" s="514">
        <v>100995</v>
      </c>
      <c r="B23407" s="275" t="s">
        <v>0</v>
      </c>
      <c r="C23407" s="1329" t="s">
        <v>3006</v>
      </c>
      <c r="D23407" s="514" t="s">
        <v>2506</v>
      </c>
      <c r="E23407" s="673">
        <v>4.59</v>
      </c>
      <c r="F23407" s="394"/>
    </row>
    <row r="23408" spans="1:6" ht="24.75">
      <c r="A23408" s="514">
        <v>100975</v>
      </c>
      <c r="B23408" s="275" t="s">
        <v>0</v>
      </c>
      <c r="C23408" s="1329" t="s">
        <v>77</v>
      </c>
      <c r="D23408" s="514" t="s">
        <v>34</v>
      </c>
      <c r="E23408" s="673">
        <v>8.7899999999999991</v>
      </c>
      <c r="F23408" s="394"/>
    </row>
    <row r="23409" spans="1:6" ht="24.75">
      <c r="A23409" s="514">
        <v>100991</v>
      </c>
      <c r="B23409" s="275" t="s">
        <v>0</v>
      </c>
      <c r="C23409" s="1329" t="s">
        <v>3002</v>
      </c>
      <c r="D23409" s="514" t="s">
        <v>2506</v>
      </c>
      <c r="E23409" s="673">
        <v>5.88</v>
      </c>
      <c r="F23409" s="394"/>
    </row>
    <row r="23410" spans="1:6" ht="24.75">
      <c r="A23410" s="514">
        <v>100980</v>
      </c>
      <c r="B23410" s="275" t="s">
        <v>0</v>
      </c>
      <c r="C23410" s="1329" t="s">
        <v>2995</v>
      </c>
      <c r="D23410" s="514" t="s">
        <v>34</v>
      </c>
      <c r="E23410" s="673">
        <v>6.48</v>
      </c>
      <c r="F23410" s="394"/>
    </row>
    <row r="23411" spans="1:6" ht="24.75">
      <c r="A23411" s="514">
        <v>100996</v>
      </c>
      <c r="B23411" s="275" t="s">
        <v>0</v>
      </c>
      <c r="C23411" s="1329" t="s">
        <v>3007</v>
      </c>
      <c r="D23411" s="514" t="s">
        <v>2506</v>
      </c>
      <c r="E23411" s="673">
        <v>4.3099999999999996</v>
      </c>
      <c r="F23411" s="394"/>
    </row>
    <row r="23412" spans="1:6" ht="24.75">
      <c r="A23412" s="514">
        <v>100976</v>
      </c>
      <c r="B23412" s="275" t="s">
        <v>0</v>
      </c>
      <c r="C23412" s="1329" t="s">
        <v>2991</v>
      </c>
      <c r="D23412" s="514" t="s">
        <v>34</v>
      </c>
      <c r="E23412" s="673">
        <v>8.59</v>
      </c>
      <c r="F23412" s="394"/>
    </row>
    <row r="23413" spans="1:6" ht="24.75">
      <c r="A23413" s="514">
        <v>100992</v>
      </c>
      <c r="B23413" s="275" t="s">
        <v>0</v>
      </c>
      <c r="C23413" s="1329" t="s">
        <v>3003</v>
      </c>
      <c r="D23413" s="514" t="s">
        <v>2506</v>
      </c>
      <c r="E23413" s="673">
        <v>5.72</v>
      </c>
      <c r="F23413" s="394"/>
    </row>
    <row r="23414" spans="1:6" ht="24.75">
      <c r="A23414" s="514">
        <v>100977</v>
      </c>
      <c r="B23414" s="275" t="s">
        <v>0</v>
      </c>
      <c r="C23414" s="1329" t="s">
        <v>2992</v>
      </c>
      <c r="D23414" s="514" t="s">
        <v>34</v>
      </c>
      <c r="E23414" s="673">
        <v>8.08</v>
      </c>
      <c r="F23414" s="394"/>
    </row>
    <row r="23415" spans="1:6" ht="24.75">
      <c r="A23415" s="514">
        <v>100993</v>
      </c>
      <c r="B23415" s="275" t="s">
        <v>0</v>
      </c>
      <c r="C23415" s="1329" t="s">
        <v>3004</v>
      </c>
      <c r="D23415" s="514" t="s">
        <v>2506</v>
      </c>
      <c r="E23415" s="673">
        <v>5.39</v>
      </c>
      <c r="F23415" s="394"/>
    </row>
    <row r="23416" spans="1:6" ht="24.75">
      <c r="A23416" s="514">
        <v>100973</v>
      </c>
      <c r="B23416" s="275" t="s">
        <v>0</v>
      </c>
      <c r="C23416" s="1329" t="s">
        <v>2981</v>
      </c>
      <c r="D23416" s="514" t="s">
        <v>34</v>
      </c>
      <c r="E23416" s="673">
        <v>9.2200000000000006</v>
      </c>
      <c r="F23416" s="394"/>
    </row>
    <row r="23417" spans="1:6" ht="24.75">
      <c r="A23417" s="514">
        <v>100989</v>
      </c>
      <c r="B23417" s="275" t="s">
        <v>0</v>
      </c>
      <c r="C23417" s="1329" t="s">
        <v>3000</v>
      </c>
      <c r="D23417" s="514" t="s">
        <v>2506</v>
      </c>
      <c r="E23417" s="673">
        <v>6.14</v>
      </c>
      <c r="F23417" s="394"/>
    </row>
    <row r="23418" spans="1:6">
      <c r="A23418" s="514">
        <v>101467</v>
      </c>
      <c r="B23418" s="275" t="s">
        <v>0</v>
      </c>
      <c r="C23418" s="1329" t="s">
        <v>3028</v>
      </c>
      <c r="D23418" s="514" t="s">
        <v>2506</v>
      </c>
      <c r="E23418" s="673">
        <v>18.59</v>
      </c>
      <c r="F23418" s="394"/>
    </row>
    <row r="23419" spans="1:6">
      <c r="A23419" s="514">
        <v>101468</v>
      </c>
      <c r="B23419" s="275" t="s">
        <v>0</v>
      </c>
      <c r="C23419" s="1329" t="s">
        <v>3029</v>
      </c>
      <c r="D23419" s="514" t="s">
        <v>2506</v>
      </c>
      <c r="E23419" s="673">
        <v>16.989999999999998</v>
      </c>
      <c r="F23419" s="394"/>
    </row>
    <row r="23420" spans="1:6">
      <c r="A23420" s="514">
        <v>101014</v>
      </c>
      <c r="B23420" s="275" t="s">
        <v>0</v>
      </c>
      <c r="C23420" s="1329" t="s">
        <v>3019</v>
      </c>
      <c r="D23420" s="514" t="s">
        <v>2506</v>
      </c>
      <c r="E23420" s="673">
        <v>42.47</v>
      </c>
      <c r="F23420" s="394"/>
    </row>
    <row r="23421" spans="1:6">
      <c r="A23421" s="514">
        <v>101015</v>
      </c>
      <c r="B23421" s="275" t="s">
        <v>0</v>
      </c>
      <c r="C23421" s="1329" t="s">
        <v>3020</v>
      </c>
      <c r="D23421" s="514" t="s">
        <v>2506</v>
      </c>
      <c r="E23421" s="673">
        <v>34.89</v>
      </c>
      <c r="F23421" s="394"/>
    </row>
    <row r="23422" spans="1:6">
      <c r="A23422" s="514">
        <v>101463</v>
      </c>
      <c r="B23422" s="275" t="s">
        <v>0</v>
      </c>
      <c r="C23422" s="1329" t="s">
        <v>3024</v>
      </c>
      <c r="D23422" s="514" t="s">
        <v>2506</v>
      </c>
      <c r="E23422" s="673">
        <v>46.51</v>
      </c>
      <c r="F23422" s="394"/>
    </row>
    <row r="23423" spans="1:6">
      <c r="A23423" s="514">
        <v>101464</v>
      </c>
      <c r="B23423" s="275" t="s">
        <v>0</v>
      </c>
      <c r="C23423" s="1329" t="s">
        <v>3025</v>
      </c>
      <c r="D23423" s="514" t="s">
        <v>2506</v>
      </c>
      <c r="E23423" s="673">
        <v>35.72</v>
      </c>
      <c r="F23423" s="394"/>
    </row>
    <row r="23424" spans="1:6">
      <c r="A23424" s="514">
        <v>101465</v>
      </c>
      <c r="B23424" s="275" t="s">
        <v>0</v>
      </c>
      <c r="C23424" s="1329" t="s">
        <v>3026</v>
      </c>
      <c r="D23424" s="514" t="s">
        <v>2506</v>
      </c>
      <c r="E23424" s="673">
        <v>27.3</v>
      </c>
      <c r="F23424" s="394"/>
    </row>
    <row r="23425" spans="1:6">
      <c r="A23425" s="514">
        <v>101466</v>
      </c>
      <c r="B23425" s="275" t="s">
        <v>0</v>
      </c>
      <c r="C23425" s="1329" t="s">
        <v>3027</v>
      </c>
      <c r="D23425" s="514" t="s">
        <v>2506</v>
      </c>
      <c r="E23425" s="673">
        <v>22.22</v>
      </c>
      <c r="F23425" s="394"/>
    </row>
    <row r="23426" spans="1:6" ht="24.75">
      <c r="A23426" s="514">
        <v>101013</v>
      </c>
      <c r="B23426" s="275" t="s">
        <v>0</v>
      </c>
      <c r="C23426" s="1329" t="s">
        <v>3018</v>
      </c>
      <c r="D23426" s="514" t="s">
        <v>2506</v>
      </c>
      <c r="E23426" s="673">
        <v>46.36</v>
      </c>
      <c r="F23426" s="394"/>
    </row>
    <row r="23427" spans="1:6">
      <c r="A23427" s="514">
        <v>101477</v>
      </c>
      <c r="B23427" s="275" t="s">
        <v>0</v>
      </c>
      <c r="C23427" s="1329" t="s">
        <v>3038</v>
      </c>
      <c r="D23427" s="514" t="s">
        <v>2506</v>
      </c>
      <c r="E23427" s="673">
        <v>13.46</v>
      </c>
      <c r="F23427" s="394"/>
    </row>
    <row r="23428" spans="1:6">
      <c r="A23428" s="514">
        <v>101478</v>
      </c>
      <c r="B23428" s="275" t="s">
        <v>0</v>
      </c>
      <c r="C23428" s="1329" t="s">
        <v>3039</v>
      </c>
      <c r="D23428" s="514" t="s">
        <v>2506</v>
      </c>
      <c r="E23428" s="673">
        <v>11.45</v>
      </c>
      <c r="F23428" s="394"/>
    </row>
    <row r="23429" spans="1:6">
      <c r="A23429" s="514">
        <v>101017</v>
      </c>
      <c r="B23429" s="275" t="s">
        <v>0</v>
      </c>
      <c r="C23429" s="1329" t="s">
        <v>3022</v>
      </c>
      <c r="D23429" s="514" t="s">
        <v>2506</v>
      </c>
      <c r="E23429" s="673">
        <v>30.62</v>
      </c>
      <c r="F23429" s="394"/>
    </row>
    <row r="23430" spans="1:6">
      <c r="A23430" s="514">
        <v>101018</v>
      </c>
      <c r="B23430" s="275" t="s">
        <v>0</v>
      </c>
      <c r="C23430" s="1329" t="s">
        <v>3023</v>
      </c>
      <c r="D23430" s="514" t="s">
        <v>2506</v>
      </c>
      <c r="E23430" s="673">
        <v>25.15</v>
      </c>
      <c r="F23430" s="394"/>
    </row>
    <row r="23431" spans="1:6">
      <c r="A23431" s="514">
        <v>101469</v>
      </c>
      <c r="B23431" s="275" t="s">
        <v>0</v>
      </c>
      <c r="C23431" s="1329" t="s">
        <v>3030</v>
      </c>
      <c r="D23431" s="514" t="s">
        <v>2506</v>
      </c>
      <c r="E23431" s="673">
        <v>38.049999999999997</v>
      </c>
      <c r="F23431" s="394"/>
    </row>
    <row r="23432" spans="1:6">
      <c r="A23432" s="514">
        <v>101470</v>
      </c>
      <c r="B23432" s="275" t="s">
        <v>0</v>
      </c>
      <c r="C23432" s="1329" t="s">
        <v>3031</v>
      </c>
      <c r="D23432" s="514" t="s">
        <v>2506</v>
      </c>
      <c r="E23432" s="673">
        <v>30.21</v>
      </c>
      <c r="F23432" s="394"/>
    </row>
    <row r="23433" spans="1:6">
      <c r="A23433" s="514">
        <v>101471</v>
      </c>
      <c r="B23433" s="275" t="s">
        <v>0</v>
      </c>
      <c r="C23433" s="1329" t="s">
        <v>3032</v>
      </c>
      <c r="D23433" s="514" t="s">
        <v>2506</v>
      </c>
      <c r="E23433" s="673">
        <v>25.91</v>
      </c>
      <c r="F23433" s="394"/>
    </row>
    <row r="23434" spans="1:6">
      <c r="A23434" s="514">
        <v>101472</v>
      </c>
      <c r="B23434" s="275" t="s">
        <v>0</v>
      </c>
      <c r="C23434" s="1329" t="s">
        <v>3033</v>
      </c>
      <c r="D23434" s="514" t="s">
        <v>2506</v>
      </c>
      <c r="E23434" s="673">
        <v>20.170000000000002</v>
      </c>
      <c r="F23434" s="394"/>
    </row>
    <row r="23435" spans="1:6">
      <c r="A23435" s="514">
        <v>101473</v>
      </c>
      <c r="B23435" s="275" t="s">
        <v>0</v>
      </c>
      <c r="C23435" s="1329" t="s">
        <v>3034</v>
      </c>
      <c r="D23435" s="514" t="s">
        <v>2506</v>
      </c>
      <c r="E23435" s="673">
        <v>29.04</v>
      </c>
      <c r="F23435" s="394"/>
    </row>
    <row r="23436" spans="1:6">
      <c r="A23436" s="514">
        <v>101474</v>
      </c>
      <c r="B23436" s="275" t="s">
        <v>0</v>
      </c>
      <c r="C23436" s="1329" t="s">
        <v>3035</v>
      </c>
      <c r="D23436" s="514" t="s">
        <v>2506</v>
      </c>
      <c r="E23436" s="673">
        <v>20.77</v>
      </c>
      <c r="F23436" s="394"/>
    </row>
    <row r="23437" spans="1:6">
      <c r="A23437" s="514">
        <v>101475</v>
      </c>
      <c r="B23437" s="275" t="s">
        <v>0</v>
      </c>
      <c r="C23437" s="1329" t="s">
        <v>3036</v>
      </c>
      <c r="D23437" s="514" t="s">
        <v>2506</v>
      </c>
      <c r="E23437" s="673">
        <v>18.43</v>
      </c>
      <c r="F23437" s="394"/>
    </row>
    <row r="23438" spans="1:6">
      <c r="A23438" s="514">
        <v>101476</v>
      </c>
      <c r="B23438" s="275" t="s">
        <v>0</v>
      </c>
      <c r="C23438" s="1329" t="s">
        <v>3037</v>
      </c>
      <c r="D23438" s="514" t="s">
        <v>2506</v>
      </c>
      <c r="E23438" s="673">
        <v>16.440000000000001</v>
      </c>
      <c r="F23438" s="394"/>
    </row>
    <row r="23439" spans="1:6">
      <c r="A23439" s="514">
        <v>101016</v>
      </c>
      <c r="B23439" s="275" t="s">
        <v>0</v>
      </c>
      <c r="C23439" s="1329" t="s">
        <v>3021</v>
      </c>
      <c r="D23439" s="514" t="s">
        <v>2506</v>
      </c>
      <c r="E23439" s="673">
        <v>40.39</v>
      </c>
      <c r="F23439" s="394"/>
    </row>
    <row r="23440" spans="1:6">
      <c r="A23440" s="514">
        <v>101487</v>
      </c>
      <c r="B23440" s="275" t="s">
        <v>0</v>
      </c>
      <c r="C23440" s="1329" t="s">
        <v>3047</v>
      </c>
      <c r="D23440" s="514" t="s">
        <v>2506</v>
      </c>
      <c r="E23440" s="673">
        <v>100.05</v>
      </c>
      <c r="F23440" s="394"/>
    </row>
    <row r="23441" spans="1:6">
      <c r="A23441" s="514">
        <v>101488</v>
      </c>
      <c r="B23441" s="275" t="s">
        <v>0</v>
      </c>
      <c r="C23441" s="1329" t="s">
        <v>3048</v>
      </c>
      <c r="D23441" s="514" t="s">
        <v>2506</v>
      </c>
      <c r="E23441" s="673">
        <v>86.57</v>
      </c>
      <c r="F23441" s="394"/>
    </row>
    <row r="23442" spans="1:6">
      <c r="A23442" s="514">
        <v>101480</v>
      </c>
      <c r="B23442" s="275" t="s">
        <v>0</v>
      </c>
      <c r="C23442" s="1329" t="s">
        <v>3040</v>
      </c>
      <c r="D23442" s="514" t="s">
        <v>2506</v>
      </c>
      <c r="E23442" s="673">
        <v>68.06</v>
      </c>
      <c r="F23442" s="394"/>
    </row>
    <row r="23443" spans="1:6">
      <c r="A23443" s="514">
        <v>101481</v>
      </c>
      <c r="B23443" s="275" t="s">
        <v>0</v>
      </c>
      <c r="C23443" s="1329" t="s">
        <v>3041</v>
      </c>
      <c r="D23443" s="514" t="s">
        <v>2506</v>
      </c>
      <c r="E23443" s="673">
        <v>49.16</v>
      </c>
      <c r="F23443" s="394"/>
    </row>
    <row r="23444" spans="1:6">
      <c r="A23444" s="514">
        <v>101482</v>
      </c>
      <c r="B23444" s="275" t="s">
        <v>0</v>
      </c>
      <c r="C23444" s="1329" t="s">
        <v>3042</v>
      </c>
      <c r="D23444" s="514" t="s">
        <v>2506</v>
      </c>
      <c r="E23444" s="673">
        <v>36.75</v>
      </c>
      <c r="F23444" s="394"/>
    </row>
    <row r="23445" spans="1:6">
      <c r="A23445" s="514">
        <v>101483</v>
      </c>
      <c r="B23445" s="275" t="s">
        <v>0</v>
      </c>
      <c r="C23445" s="1329" t="s">
        <v>3043</v>
      </c>
      <c r="D23445" s="514" t="s">
        <v>2506</v>
      </c>
      <c r="E23445" s="673">
        <v>38.130000000000003</v>
      </c>
      <c r="F23445" s="394"/>
    </row>
    <row r="23446" spans="1:6">
      <c r="A23446" s="514">
        <v>101484</v>
      </c>
      <c r="B23446" s="275" t="s">
        <v>0</v>
      </c>
      <c r="C23446" s="1329" t="s">
        <v>3044</v>
      </c>
      <c r="D23446" s="514" t="s">
        <v>2506</v>
      </c>
      <c r="E23446" s="673">
        <v>197.63</v>
      </c>
      <c r="F23446" s="394"/>
    </row>
    <row r="23447" spans="1:6">
      <c r="A23447" s="514">
        <v>101485</v>
      </c>
      <c r="B23447" s="275" t="s">
        <v>0</v>
      </c>
      <c r="C23447" s="1329" t="s">
        <v>3045</v>
      </c>
      <c r="D23447" s="514" t="s">
        <v>2506</v>
      </c>
      <c r="E23447" s="673">
        <v>151.69</v>
      </c>
      <c r="F23447" s="394"/>
    </row>
    <row r="23448" spans="1:6">
      <c r="A23448" s="514">
        <v>101486</v>
      </c>
      <c r="B23448" s="275" t="s">
        <v>0</v>
      </c>
      <c r="C23448" s="1329" t="s">
        <v>3046</v>
      </c>
      <c r="D23448" s="514" t="s">
        <v>2506</v>
      </c>
      <c r="E23448" s="673">
        <v>136.65</v>
      </c>
      <c r="F23448" s="394"/>
    </row>
    <row r="23449" spans="1:6">
      <c r="A23449" s="514">
        <v>101006</v>
      </c>
      <c r="B23449" s="275" t="s">
        <v>0</v>
      </c>
      <c r="C23449" s="1329" t="s">
        <v>3013</v>
      </c>
      <c r="D23449" s="514" t="s">
        <v>34</v>
      </c>
      <c r="E23449" s="673">
        <v>20.96</v>
      </c>
      <c r="F23449" s="394"/>
    </row>
    <row r="23450" spans="1:6">
      <c r="A23450" s="514">
        <v>101005</v>
      </c>
      <c r="B23450" s="275" t="s">
        <v>0</v>
      </c>
      <c r="C23450" s="1329" t="s">
        <v>3012</v>
      </c>
      <c r="D23450" s="514" t="s">
        <v>34</v>
      </c>
      <c r="E23450" s="673">
        <v>18.93</v>
      </c>
      <c r="F23450" s="394"/>
    </row>
    <row r="23451" spans="1:6">
      <c r="A23451" s="514">
        <v>102568</v>
      </c>
      <c r="B23451" s="275" t="s">
        <v>0</v>
      </c>
      <c r="C23451" s="1329" t="s">
        <v>2990</v>
      </c>
      <c r="D23451" s="514" t="s">
        <v>2506</v>
      </c>
      <c r="E23451" s="673">
        <v>293.74</v>
      </c>
      <c r="F23451" s="394"/>
    </row>
    <row r="23452" spans="1:6">
      <c r="A23452" s="514">
        <v>101479</v>
      </c>
      <c r="B23452" s="275" t="s">
        <v>0</v>
      </c>
      <c r="C23452" s="1329" t="s">
        <v>2989</v>
      </c>
      <c r="D23452" s="514" t="s">
        <v>2506</v>
      </c>
      <c r="E23452" s="673">
        <v>172.43</v>
      </c>
      <c r="F23452" s="394"/>
    </row>
    <row r="23453" spans="1:6">
      <c r="A23453" s="514">
        <v>101019</v>
      </c>
      <c r="B23453" s="275" t="s">
        <v>0</v>
      </c>
      <c r="C23453" s="1329" t="s">
        <v>2988</v>
      </c>
      <c r="D23453" s="514" t="s">
        <v>2506</v>
      </c>
      <c r="E23453" s="673">
        <v>591.84</v>
      </c>
      <c r="F23453" s="394"/>
    </row>
    <row r="23454" spans="1:6">
      <c r="A23454" s="514">
        <v>100938</v>
      </c>
      <c r="B23454" s="275" t="s">
        <v>0</v>
      </c>
      <c r="C23454" s="1329" t="s">
        <v>2959</v>
      </c>
      <c r="D23454" s="514" t="s">
        <v>35</v>
      </c>
      <c r="E23454" s="673">
        <v>7.65</v>
      </c>
      <c r="F23454" s="394"/>
    </row>
    <row r="23455" spans="1:6">
      <c r="A23455" s="514">
        <v>100942</v>
      </c>
      <c r="B23455" s="275" t="s">
        <v>0</v>
      </c>
      <c r="C23455" s="1329" t="s">
        <v>2963</v>
      </c>
      <c r="D23455" s="514" t="s">
        <v>2397</v>
      </c>
      <c r="E23455" s="673">
        <v>5.0999999999999996</v>
      </c>
      <c r="F23455" s="394"/>
    </row>
    <row r="23456" spans="1:6">
      <c r="A23456" s="514">
        <v>93588</v>
      </c>
      <c r="B23456" s="275" t="s">
        <v>0</v>
      </c>
      <c r="C23456" s="1329" t="s">
        <v>2931</v>
      </c>
      <c r="D23456" s="514" t="s">
        <v>35</v>
      </c>
      <c r="E23456" s="673">
        <v>3.21</v>
      </c>
      <c r="F23456" s="394"/>
    </row>
    <row r="23457" spans="1:6">
      <c r="A23457" s="514">
        <v>93594</v>
      </c>
      <c r="B23457" s="275" t="s">
        <v>0</v>
      </c>
      <c r="C23457" s="1329" t="s">
        <v>2936</v>
      </c>
      <c r="D23457" s="514" t="s">
        <v>2397</v>
      </c>
      <c r="E23457" s="673">
        <v>2.14</v>
      </c>
      <c r="F23457" s="394"/>
    </row>
    <row r="23458" spans="1:6">
      <c r="A23458" s="514">
        <v>93589</v>
      </c>
      <c r="B23458" s="275" t="s">
        <v>0</v>
      </c>
      <c r="C23458" s="1329" t="s">
        <v>2932</v>
      </c>
      <c r="D23458" s="514" t="s">
        <v>35</v>
      </c>
      <c r="E23458" s="673">
        <v>2.75</v>
      </c>
      <c r="F23458" s="394"/>
    </row>
    <row r="23459" spans="1:6">
      <c r="A23459" s="514">
        <v>93595</v>
      </c>
      <c r="B23459" s="275" t="s">
        <v>0</v>
      </c>
      <c r="C23459" s="1329" t="s">
        <v>2937</v>
      </c>
      <c r="D23459" s="514" t="s">
        <v>2397</v>
      </c>
      <c r="E23459" s="673">
        <v>1.86</v>
      </c>
      <c r="F23459" s="394"/>
    </row>
    <row r="23460" spans="1:6">
      <c r="A23460" s="514">
        <v>93590</v>
      </c>
      <c r="B23460" s="275" t="s">
        <v>0</v>
      </c>
      <c r="C23460" s="1329" t="s">
        <v>2933</v>
      </c>
      <c r="D23460" s="514" t="s">
        <v>35</v>
      </c>
      <c r="E23460" s="673">
        <v>1</v>
      </c>
      <c r="F23460" s="394"/>
    </row>
    <row r="23461" spans="1:6">
      <c r="A23461" s="514">
        <v>93596</v>
      </c>
      <c r="B23461" s="275" t="s">
        <v>0</v>
      </c>
      <c r="C23461" s="1329" t="s">
        <v>2938</v>
      </c>
      <c r="D23461" s="514" t="s">
        <v>2397</v>
      </c>
      <c r="E23461" s="673">
        <v>0.67</v>
      </c>
      <c r="F23461" s="394"/>
    </row>
    <row r="23462" spans="1:6">
      <c r="A23462" s="514">
        <v>95875</v>
      </c>
      <c r="B23462" s="275" t="s">
        <v>0</v>
      </c>
      <c r="C23462" s="1329" t="s">
        <v>2948</v>
      </c>
      <c r="D23462" s="514" t="s">
        <v>35</v>
      </c>
      <c r="E23462" s="673">
        <v>2.54</v>
      </c>
      <c r="F23462" s="394"/>
    </row>
    <row r="23463" spans="1:6">
      <c r="A23463" s="514">
        <v>95878</v>
      </c>
      <c r="B23463" s="275" t="s">
        <v>0</v>
      </c>
      <c r="C23463" s="1329" t="s">
        <v>2951</v>
      </c>
      <c r="D23463" s="514" t="s">
        <v>2397</v>
      </c>
      <c r="E23463" s="673">
        <v>1.71</v>
      </c>
      <c r="F23463" s="394"/>
    </row>
    <row r="23464" spans="1:6">
      <c r="A23464" s="514">
        <v>100943</v>
      </c>
      <c r="B23464" s="275" t="s">
        <v>0</v>
      </c>
      <c r="C23464" s="1329" t="s">
        <v>2964</v>
      </c>
      <c r="D23464" s="514" t="s">
        <v>2397</v>
      </c>
      <c r="E23464" s="673">
        <v>4.4400000000000004</v>
      </c>
      <c r="F23464" s="394"/>
    </row>
    <row r="23465" spans="1:6">
      <c r="A23465" s="514">
        <v>100939</v>
      </c>
      <c r="B23465" s="275" t="s">
        <v>0</v>
      </c>
      <c r="C23465" s="1329" t="s">
        <v>2960</v>
      </c>
      <c r="D23465" s="514" t="s">
        <v>35</v>
      </c>
      <c r="E23465" s="673">
        <v>6.69</v>
      </c>
      <c r="F23465" s="394"/>
    </row>
    <row r="23466" spans="1:6">
      <c r="A23466" s="514">
        <v>93591</v>
      </c>
      <c r="B23466" s="275" t="s">
        <v>0</v>
      </c>
      <c r="C23466" s="1329" t="s">
        <v>2934</v>
      </c>
      <c r="D23466" s="514" t="s">
        <v>35</v>
      </c>
      <c r="E23466" s="673">
        <v>2.8</v>
      </c>
      <c r="F23466" s="394"/>
    </row>
    <row r="23467" spans="1:6">
      <c r="A23467" s="514">
        <v>93597</v>
      </c>
      <c r="B23467" s="275" t="s">
        <v>0</v>
      </c>
      <c r="C23467" s="1329" t="s">
        <v>2939</v>
      </c>
      <c r="D23467" s="514" t="s">
        <v>2397</v>
      </c>
      <c r="E23467" s="673">
        <v>1.85</v>
      </c>
      <c r="F23467" s="394"/>
    </row>
    <row r="23468" spans="1:6">
      <c r="A23468" s="514">
        <v>93592</v>
      </c>
      <c r="B23468" s="275" t="s">
        <v>0</v>
      </c>
      <c r="C23468" s="1329" t="s">
        <v>2935</v>
      </c>
      <c r="D23468" s="514" t="s">
        <v>35</v>
      </c>
      <c r="E23468" s="673">
        <v>2.42</v>
      </c>
      <c r="F23468" s="394"/>
    </row>
    <row r="23469" spans="1:6">
      <c r="A23469" s="514">
        <v>93598</v>
      </c>
      <c r="B23469" s="275" t="s">
        <v>0</v>
      </c>
      <c r="C23469" s="1329" t="s">
        <v>2940</v>
      </c>
      <c r="D23469" s="514" t="s">
        <v>2397</v>
      </c>
      <c r="E23469" s="673">
        <v>1.61</v>
      </c>
      <c r="F23469" s="394"/>
    </row>
    <row r="23470" spans="1:6">
      <c r="A23470" s="514">
        <v>93593</v>
      </c>
      <c r="B23470" s="275" t="s">
        <v>0</v>
      </c>
      <c r="C23470" s="1329" t="s">
        <v>76</v>
      </c>
      <c r="D23470" s="514" t="s">
        <v>35</v>
      </c>
      <c r="E23470" s="673">
        <v>0.89</v>
      </c>
      <c r="F23470" s="394"/>
    </row>
    <row r="23471" spans="1:6">
      <c r="A23471" s="514">
        <v>93599</v>
      </c>
      <c r="B23471" s="275" t="s">
        <v>0</v>
      </c>
      <c r="C23471" s="1329" t="s">
        <v>2941</v>
      </c>
      <c r="D23471" s="514" t="s">
        <v>2397</v>
      </c>
      <c r="E23471" s="673">
        <v>0.59</v>
      </c>
      <c r="F23471" s="394"/>
    </row>
    <row r="23472" spans="1:6">
      <c r="A23472" s="514">
        <v>95876</v>
      </c>
      <c r="B23472" s="275" t="s">
        <v>0</v>
      </c>
      <c r="C23472" s="1329" t="s">
        <v>2949</v>
      </c>
      <c r="D23472" s="514" t="s">
        <v>35</v>
      </c>
      <c r="E23472" s="673">
        <v>2.19</v>
      </c>
      <c r="F23472" s="394"/>
    </row>
    <row r="23473" spans="1:6">
      <c r="A23473" s="514">
        <v>95879</v>
      </c>
      <c r="B23473" s="275" t="s">
        <v>0</v>
      </c>
      <c r="C23473" s="1329" t="s">
        <v>2952</v>
      </c>
      <c r="D23473" s="514" t="s">
        <v>2397</v>
      </c>
      <c r="E23473" s="673">
        <v>1.49</v>
      </c>
      <c r="F23473" s="394"/>
    </row>
    <row r="23474" spans="1:6">
      <c r="A23474" s="514">
        <v>100940</v>
      </c>
      <c r="B23474" s="275" t="s">
        <v>0</v>
      </c>
      <c r="C23474" s="1329" t="s">
        <v>2961</v>
      </c>
      <c r="D23474" s="514" t="s">
        <v>35</v>
      </c>
      <c r="E23474" s="673">
        <v>5.71</v>
      </c>
      <c r="F23474" s="394"/>
    </row>
    <row r="23475" spans="1:6">
      <c r="A23475" s="514">
        <v>100944</v>
      </c>
      <c r="B23475" s="275" t="s">
        <v>0</v>
      </c>
      <c r="C23475" s="1329" t="s">
        <v>2965</v>
      </c>
      <c r="D23475" s="514" t="s">
        <v>2397</v>
      </c>
      <c r="E23475" s="673">
        <v>3.81</v>
      </c>
      <c r="F23475" s="394"/>
    </row>
    <row r="23476" spans="1:6">
      <c r="A23476" s="514">
        <v>95425</v>
      </c>
      <c r="B23476" s="275" t="s">
        <v>0</v>
      </c>
      <c r="C23476" s="1329" t="s">
        <v>2942</v>
      </c>
      <c r="D23476" s="514" t="s">
        <v>35</v>
      </c>
      <c r="E23476" s="673">
        <v>2.37</v>
      </c>
      <c r="F23476" s="394"/>
    </row>
    <row r="23477" spans="1:6">
      <c r="A23477" s="514">
        <v>95428</v>
      </c>
      <c r="B23477" s="275" t="s">
        <v>0</v>
      </c>
      <c r="C23477" s="1329" t="s">
        <v>2945</v>
      </c>
      <c r="D23477" s="514" t="s">
        <v>2397</v>
      </c>
      <c r="E23477" s="673">
        <v>1.59</v>
      </c>
      <c r="F23477" s="394"/>
    </row>
    <row r="23478" spans="1:6">
      <c r="A23478" s="514">
        <v>95426</v>
      </c>
      <c r="B23478" s="275" t="s">
        <v>0</v>
      </c>
      <c r="C23478" s="1329" t="s">
        <v>2943</v>
      </c>
      <c r="D23478" s="514" t="s">
        <v>35</v>
      </c>
      <c r="E23478" s="673">
        <v>2.0499999999999998</v>
      </c>
      <c r="F23478" s="394"/>
    </row>
    <row r="23479" spans="1:6">
      <c r="A23479" s="514">
        <v>95429</v>
      </c>
      <c r="B23479" s="275" t="s">
        <v>0</v>
      </c>
      <c r="C23479" s="1329" t="s">
        <v>2946</v>
      </c>
      <c r="D23479" s="514" t="s">
        <v>2397</v>
      </c>
      <c r="E23479" s="673">
        <v>1.38</v>
      </c>
      <c r="F23479" s="394"/>
    </row>
    <row r="23480" spans="1:6">
      <c r="A23480" s="514">
        <v>95427</v>
      </c>
      <c r="B23480" s="275" t="s">
        <v>0</v>
      </c>
      <c r="C23480" s="1329" t="s">
        <v>2944</v>
      </c>
      <c r="D23480" s="514" t="s">
        <v>35</v>
      </c>
      <c r="E23480" s="673">
        <v>0.76</v>
      </c>
      <c r="F23480" s="394"/>
    </row>
    <row r="23481" spans="1:6">
      <c r="A23481" s="514">
        <v>95430</v>
      </c>
      <c r="B23481" s="275" t="s">
        <v>0</v>
      </c>
      <c r="C23481" s="1329" t="s">
        <v>2947</v>
      </c>
      <c r="D23481" s="514" t="s">
        <v>2397</v>
      </c>
      <c r="E23481" s="673">
        <v>0.48</v>
      </c>
      <c r="F23481" s="394"/>
    </row>
    <row r="23482" spans="1:6">
      <c r="A23482" s="514">
        <v>95877</v>
      </c>
      <c r="B23482" s="275" t="s">
        <v>0</v>
      </c>
      <c r="C23482" s="1329" t="s">
        <v>2950</v>
      </c>
      <c r="D23482" s="514" t="s">
        <v>35</v>
      </c>
      <c r="E23482" s="673">
        <v>1.88</v>
      </c>
      <c r="F23482" s="394"/>
    </row>
    <row r="23483" spans="1:6">
      <c r="A23483" s="514">
        <v>95880</v>
      </c>
      <c r="B23483" s="275" t="s">
        <v>0</v>
      </c>
      <c r="C23483" s="1329" t="s">
        <v>2953</v>
      </c>
      <c r="D23483" s="514" t="s">
        <v>2397</v>
      </c>
      <c r="E23483" s="673">
        <v>1.26</v>
      </c>
      <c r="F23483" s="394"/>
    </row>
    <row r="23484" spans="1:6">
      <c r="A23484" s="514">
        <v>100937</v>
      </c>
      <c r="B23484" s="275" t="s">
        <v>0</v>
      </c>
      <c r="C23484" s="1329" t="s">
        <v>2958</v>
      </c>
      <c r="D23484" s="514" t="s">
        <v>35</v>
      </c>
      <c r="E23484" s="673">
        <v>9.2799999999999994</v>
      </c>
      <c r="F23484" s="394"/>
    </row>
    <row r="23485" spans="1:6">
      <c r="A23485" s="514">
        <v>100941</v>
      </c>
      <c r="B23485" s="275" t="s">
        <v>0</v>
      </c>
      <c r="C23485" s="1329" t="s">
        <v>2962</v>
      </c>
      <c r="D23485" s="514" t="s">
        <v>2397</v>
      </c>
      <c r="E23485" s="673">
        <v>6.18</v>
      </c>
      <c r="F23485" s="394"/>
    </row>
    <row r="23486" spans="1:6">
      <c r="A23486" s="514">
        <v>97912</v>
      </c>
      <c r="B23486" s="275" t="s">
        <v>0</v>
      </c>
      <c r="C23486" s="1329" t="s">
        <v>2954</v>
      </c>
      <c r="D23486" s="514" t="s">
        <v>35</v>
      </c>
      <c r="E23486" s="673">
        <v>3.89</v>
      </c>
      <c r="F23486" s="394"/>
    </row>
    <row r="23487" spans="1:6">
      <c r="A23487" s="514">
        <v>97916</v>
      </c>
      <c r="B23487" s="275" t="s">
        <v>0</v>
      </c>
      <c r="C23487" s="1329" t="s">
        <v>2396</v>
      </c>
      <c r="D23487" s="514" t="s">
        <v>2397</v>
      </c>
      <c r="E23487" s="673">
        <v>2.59</v>
      </c>
      <c r="F23487" s="394"/>
    </row>
    <row r="23488" spans="1:6">
      <c r="A23488" s="514">
        <v>97913</v>
      </c>
      <c r="B23488" s="275" t="s">
        <v>0</v>
      </c>
      <c r="C23488" s="1329" t="s">
        <v>2955</v>
      </c>
      <c r="D23488" s="514" t="s">
        <v>35</v>
      </c>
      <c r="E23488" s="673">
        <v>3.38</v>
      </c>
      <c r="F23488" s="394"/>
    </row>
    <row r="23489" spans="1:6">
      <c r="A23489" s="514">
        <v>97917</v>
      </c>
      <c r="B23489" s="275" t="s">
        <v>0</v>
      </c>
      <c r="C23489" s="1329" t="s">
        <v>2398</v>
      </c>
      <c r="D23489" s="514" t="s">
        <v>2397</v>
      </c>
      <c r="E23489" s="673">
        <v>2.2400000000000002</v>
      </c>
      <c r="F23489" s="394"/>
    </row>
    <row r="23490" spans="1:6">
      <c r="A23490" s="514">
        <v>97915</v>
      </c>
      <c r="B23490" s="275" t="s">
        <v>0</v>
      </c>
      <c r="C23490" s="1329" t="s">
        <v>2957</v>
      </c>
      <c r="D23490" s="514" t="s">
        <v>35</v>
      </c>
      <c r="E23490" s="673">
        <v>1.24</v>
      </c>
      <c r="F23490" s="394"/>
    </row>
    <row r="23491" spans="1:6">
      <c r="A23491" s="514">
        <v>97919</v>
      </c>
      <c r="B23491" s="275" t="s">
        <v>0</v>
      </c>
      <c r="C23491" s="1329" t="s">
        <v>2400</v>
      </c>
      <c r="D23491" s="514" t="s">
        <v>2397</v>
      </c>
      <c r="E23491" s="673">
        <v>0.82</v>
      </c>
      <c r="F23491" s="394"/>
    </row>
    <row r="23492" spans="1:6">
      <c r="A23492" s="514">
        <v>97914</v>
      </c>
      <c r="B23492" s="275" t="s">
        <v>0</v>
      </c>
      <c r="C23492" s="1329" t="s">
        <v>2956</v>
      </c>
      <c r="D23492" s="514" t="s">
        <v>35</v>
      </c>
      <c r="E23492" s="673">
        <v>3.09</v>
      </c>
      <c r="F23492" s="394"/>
    </row>
    <row r="23493" spans="1:6">
      <c r="A23493" s="514">
        <v>97918</v>
      </c>
      <c r="B23493" s="275" t="s">
        <v>0</v>
      </c>
      <c r="C23493" s="1329" t="s">
        <v>2399</v>
      </c>
      <c r="D23493" s="514" t="s">
        <v>2397</v>
      </c>
      <c r="E23493" s="673">
        <v>2.06</v>
      </c>
      <c r="F23493" s="394"/>
    </row>
    <row r="23494" spans="1:6">
      <c r="A23494" s="514">
        <v>100949</v>
      </c>
      <c r="B23494" s="275" t="s">
        <v>0</v>
      </c>
      <c r="C23494" s="1329" t="s">
        <v>2970</v>
      </c>
      <c r="D23494" s="514" t="s">
        <v>2397</v>
      </c>
      <c r="E23494" s="673">
        <v>6.88</v>
      </c>
      <c r="F23494" s="394"/>
    </row>
    <row r="23495" spans="1:6">
      <c r="A23495" s="514">
        <v>100945</v>
      </c>
      <c r="B23495" s="275" t="s">
        <v>0</v>
      </c>
      <c r="C23495" s="1329" t="s">
        <v>2966</v>
      </c>
      <c r="D23495" s="514" t="s">
        <v>2397</v>
      </c>
      <c r="E23495" s="673">
        <v>2.89</v>
      </c>
      <c r="F23495" s="394"/>
    </row>
    <row r="23496" spans="1:6">
      <c r="A23496" s="514">
        <v>100946</v>
      </c>
      <c r="B23496" s="275" t="s">
        <v>0</v>
      </c>
      <c r="C23496" s="1329" t="s">
        <v>2967</v>
      </c>
      <c r="D23496" s="514" t="s">
        <v>2397</v>
      </c>
      <c r="E23496" s="673">
        <v>2.4900000000000002</v>
      </c>
      <c r="F23496" s="394"/>
    </row>
    <row r="23497" spans="1:6">
      <c r="A23497" s="514">
        <v>100948</v>
      </c>
      <c r="B23497" s="275" t="s">
        <v>0</v>
      </c>
      <c r="C23497" s="1329" t="s">
        <v>2969</v>
      </c>
      <c r="D23497" s="514" t="s">
        <v>2397</v>
      </c>
      <c r="E23497" s="673">
        <v>0.91</v>
      </c>
      <c r="F23497" s="394"/>
    </row>
    <row r="23498" spans="1:6">
      <c r="A23498" s="514">
        <v>100947</v>
      </c>
      <c r="B23498" s="275" t="s">
        <v>0</v>
      </c>
      <c r="C23498" s="1329" t="s">
        <v>2968</v>
      </c>
      <c r="D23498" s="514" t="s">
        <v>2397</v>
      </c>
      <c r="E23498" s="673">
        <v>2.29</v>
      </c>
      <c r="F23498" s="394"/>
    </row>
    <row r="23499" spans="1:6" ht="24.75">
      <c r="A23499" s="514">
        <v>100954</v>
      </c>
      <c r="B23499" s="275" t="s">
        <v>0</v>
      </c>
      <c r="C23499" s="1329" t="s">
        <v>26438</v>
      </c>
      <c r="D23499" s="514" t="s">
        <v>2397</v>
      </c>
      <c r="E23499" s="673">
        <v>8.68</v>
      </c>
      <c r="F23499" s="394"/>
    </row>
    <row r="23500" spans="1:6" ht="24.75">
      <c r="A23500" s="514">
        <v>100950</v>
      </c>
      <c r="B23500" s="275" t="s">
        <v>0</v>
      </c>
      <c r="C23500" s="1329" t="s">
        <v>26439</v>
      </c>
      <c r="D23500" s="514" t="s">
        <v>2397</v>
      </c>
      <c r="E23500" s="673">
        <v>3.65</v>
      </c>
      <c r="F23500" s="394"/>
    </row>
    <row r="23501" spans="1:6" ht="24.75">
      <c r="A23501" s="514">
        <v>100951</v>
      </c>
      <c r="B23501" s="275" t="s">
        <v>0</v>
      </c>
      <c r="C23501" s="1329" t="s">
        <v>26440</v>
      </c>
      <c r="D23501" s="514" t="s">
        <v>2397</v>
      </c>
      <c r="E23501" s="673">
        <v>3.15</v>
      </c>
      <c r="F23501" s="394"/>
    </row>
    <row r="23502" spans="1:6" ht="24.75">
      <c r="A23502" s="514">
        <v>100953</v>
      </c>
      <c r="B23502" s="275" t="s">
        <v>0</v>
      </c>
      <c r="C23502" s="1329" t="s">
        <v>26441</v>
      </c>
      <c r="D23502" s="514" t="s">
        <v>2397</v>
      </c>
      <c r="E23502" s="673">
        <v>1.1499999999999999</v>
      </c>
      <c r="F23502" s="394"/>
    </row>
    <row r="23503" spans="1:6" ht="24.75">
      <c r="A23503" s="514">
        <v>100952</v>
      </c>
      <c r="B23503" s="275" t="s">
        <v>0</v>
      </c>
      <c r="C23503" s="1329" t="s">
        <v>26442</v>
      </c>
      <c r="D23503" s="514" t="s">
        <v>2397</v>
      </c>
      <c r="E23503" s="673">
        <v>2.9</v>
      </c>
      <c r="F23503" s="394"/>
    </row>
    <row r="23504" spans="1:6">
      <c r="A23504" s="514">
        <v>100964</v>
      </c>
      <c r="B23504" s="275" t="s">
        <v>0</v>
      </c>
      <c r="C23504" s="1329" t="s">
        <v>2980</v>
      </c>
      <c r="D23504" s="514" t="s">
        <v>35</v>
      </c>
      <c r="E23504" s="673">
        <v>8.83</v>
      </c>
      <c r="F23504" s="394"/>
    </row>
    <row r="23505" spans="1:6">
      <c r="A23505" s="514">
        <v>100960</v>
      </c>
      <c r="B23505" s="275" t="s">
        <v>0</v>
      </c>
      <c r="C23505" s="1329" t="s">
        <v>2976</v>
      </c>
      <c r="D23505" s="514" t="s">
        <v>35</v>
      </c>
      <c r="E23505" s="673">
        <v>3.68</v>
      </c>
      <c r="F23505" s="394"/>
    </row>
    <row r="23506" spans="1:6">
      <c r="A23506" s="514">
        <v>100961</v>
      </c>
      <c r="B23506" s="275" t="s">
        <v>0</v>
      </c>
      <c r="C23506" s="1329" t="s">
        <v>2977</v>
      </c>
      <c r="D23506" s="514" t="s">
        <v>35</v>
      </c>
      <c r="E23506" s="673">
        <v>3.18</v>
      </c>
      <c r="F23506" s="394"/>
    </row>
    <row r="23507" spans="1:6">
      <c r="A23507" s="514">
        <v>100963</v>
      </c>
      <c r="B23507" s="275" t="s">
        <v>0</v>
      </c>
      <c r="C23507" s="1329" t="s">
        <v>2979</v>
      </c>
      <c r="D23507" s="514" t="s">
        <v>35</v>
      </c>
      <c r="E23507" s="673">
        <v>1.1499999999999999</v>
      </c>
      <c r="F23507" s="394"/>
    </row>
    <row r="23508" spans="1:6">
      <c r="A23508" s="514">
        <v>100962</v>
      </c>
      <c r="B23508" s="275" t="s">
        <v>0</v>
      </c>
      <c r="C23508" s="1329" t="s">
        <v>2978</v>
      </c>
      <c r="D23508" s="514" t="s">
        <v>35</v>
      </c>
      <c r="E23508" s="673">
        <v>2.91</v>
      </c>
      <c r="F23508" s="394"/>
    </row>
    <row r="23509" spans="1:6">
      <c r="A23509" s="514">
        <v>100959</v>
      </c>
      <c r="B23509" s="275" t="s">
        <v>0</v>
      </c>
      <c r="C23509" s="1329" t="s">
        <v>2975</v>
      </c>
      <c r="D23509" s="514" t="s">
        <v>35</v>
      </c>
      <c r="E23509" s="673">
        <v>11.87</v>
      </c>
      <c r="F23509" s="394"/>
    </row>
    <row r="23510" spans="1:6">
      <c r="A23510" s="514">
        <v>100955</v>
      </c>
      <c r="B23510" s="275" t="s">
        <v>0</v>
      </c>
      <c r="C23510" s="1329" t="s">
        <v>2971</v>
      </c>
      <c r="D23510" s="514" t="s">
        <v>35</v>
      </c>
      <c r="E23510" s="673">
        <v>4.97</v>
      </c>
      <c r="F23510" s="394"/>
    </row>
    <row r="23511" spans="1:6">
      <c r="A23511" s="514">
        <v>100956</v>
      </c>
      <c r="B23511" s="275" t="s">
        <v>0</v>
      </c>
      <c r="C23511" s="1329" t="s">
        <v>2972</v>
      </c>
      <c r="D23511" s="514" t="s">
        <v>35</v>
      </c>
      <c r="E23511" s="673">
        <v>4.32</v>
      </c>
      <c r="F23511" s="394"/>
    </row>
    <row r="23512" spans="1:6">
      <c r="A23512" s="514">
        <v>100958</v>
      </c>
      <c r="B23512" s="275" t="s">
        <v>0</v>
      </c>
      <c r="C23512" s="1329" t="s">
        <v>2974</v>
      </c>
      <c r="D23512" s="514" t="s">
        <v>35</v>
      </c>
      <c r="E23512" s="673">
        <v>1.58</v>
      </c>
      <c r="F23512" s="394"/>
    </row>
    <row r="23513" spans="1:6">
      <c r="A23513" s="514">
        <v>100957</v>
      </c>
      <c r="B23513" s="275" t="s">
        <v>0</v>
      </c>
      <c r="C23513" s="1329" t="s">
        <v>2973</v>
      </c>
      <c r="D23513" s="514" t="s">
        <v>35</v>
      </c>
      <c r="E23513" s="673">
        <v>3.95</v>
      </c>
      <c r="F23513" s="394"/>
    </row>
    <row r="23514" spans="1:6">
      <c r="A23514" s="514">
        <v>100969</v>
      </c>
      <c r="B23514" s="275" t="s">
        <v>0</v>
      </c>
      <c r="C23514" s="1329" t="s">
        <v>2983</v>
      </c>
      <c r="D23514" s="514" t="s">
        <v>2397</v>
      </c>
      <c r="E23514" s="673">
        <v>2.33</v>
      </c>
      <c r="F23514" s="394"/>
    </row>
    <row r="23515" spans="1:6" ht="24.75">
      <c r="A23515" s="514">
        <v>100970</v>
      </c>
      <c r="B23515" s="275" t="s">
        <v>0</v>
      </c>
      <c r="C23515" s="1329" t="s">
        <v>26443</v>
      </c>
      <c r="D23515" s="514" t="s">
        <v>2397</v>
      </c>
      <c r="E23515" s="673">
        <v>1.97</v>
      </c>
      <c r="F23515" s="394"/>
    </row>
    <row r="23516" spans="1:6" ht="24.75">
      <c r="A23516" s="514">
        <v>102333</v>
      </c>
      <c r="B23516" s="275" t="s">
        <v>0</v>
      </c>
      <c r="C23516" s="1329" t="s">
        <v>2987</v>
      </c>
      <c r="D23516" s="514" t="s">
        <v>2397</v>
      </c>
      <c r="E23516" s="673">
        <v>0.73</v>
      </c>
      <c r="F23516" s="394"/>
    </row>
    <row r="23517" spans="1:6" ht="24.75">
      <c r="A23517" s="514">
        <v>102332</v>
      </c>
      <c r="B23517" s="275" t="s">
        <v>0</v>
      </c>
      <c r="C23517" s="1329" t="s">
        <v>2986</v>
      </c>
      <c r="D23517" s="514" t="s">
        <v>2397</v>
      </c>
      <c r="E23517" s="673">
        <v>1.84</v>
      </c>
      <c r="F23517" s="394"/>
    </row>
    <row r="23518" spans="1:6">
      <c r="A23518" s="514">
        <v>100965</v>
      </c>
      <c r="B23518" s="275" t="s">
        <v>0</v>
      </c>
      <c r="C23518" s="1329" t="s">
        <v>26444</v>
      </c>
      <c r="D23518" s="514" t="s">
        <v>2397</v>
      </c>
      <c r="E23518" s="673">
        <v>1.77</v>
      </c>
      <c r="F23518" s="394"/>
    </row>
    <row r="23519" spans="1:6" ht="24.75">
      <c r="A23519" s="514">
        <v>100966</v>
      </c>
      <c r="B23519" s="275" t="s">
        <v>0</v>
      </c>
      <c r="C23519" s="1329" t="s">
        <v>26445</v>
      </c>
      <c r="D23519" s="514" t="s">
        <v>2397</v>
      </c>
      <c r="E23519" s="673">
        <v>1.52</v>
      </c>
      <c r="F23519" s="394"/>
    </row>
    <row r="23520" spans="1:6" ht="24.75">
      <c r="A23520" s="514">
        <v>102331</v>
      </c>
      <c r="B23520" s="275" t="s">
        <v>0</v>
      </c>
      <c r="C23520" s="1329" t="s">
        <v>2985</v>
      </c>
      <c r="D23520" s="514" t="s">
        <v>2397</v>
      </c>
      <c r="E23520" s="673">
        <v>0.56000000000000005</v>
      </c>
      <c r="F23520" s="394"/>
    </row>
    <row r="23521" spans="1:6" ht="24.75">
      <c r="A23521" s="514">
        <v>102330</v>
      </c>
      <c r="B23521" s="275" t="s">
        <v>0</v>
      </c>
      <c r="C23521" s="1329" t="s">
        <v>2984</v>
      </c>
      <c r="D23521" s="514" t="s">
        <v>2397</v>
      </c>
      <c r="E23521" s="673">
        <v>1.42</v>
      </c>
      <c r="F23521" s="394"/>
    </row>
    <row r="23522" spans="1:6">
      <c r="A23522" s="514">
        <v>97804</v>
      </c>
      <c r="B23522" s="275" t="s">
        <v>0</v>
      </c>
      <c r="C23522" s="1329" t="s">
        <v>26446</v>
      </c>
      <c r="D23522" s="514" t="s">
        <v>32</v>
      </c>
      <c r="E23522" s="673">
        <v>0</v>
      </c>
      <c r="F23522" s="394"/>
    </row>
    <row r="23523" spans="1:6">
      <c r="A23523" s="514">
        <v>104378</v>
      </c>
      <c r="B23523" s="275" t="s">
        <v>0</v>
      </c>
      <c r="C23523" s="1329" t="s">
        <v>26447</v>
      </c>
      <c r="D23523" s="514" t="s">
        <v>32</v>
      </c>
      <c r="E23523" s="673">
        <v>0</v>
      </c>
      <c r="F23523" s="394"/>
    </row>
    <row r="23524" spans="1:6">
      <c r="A23524" s="514">
        <v>104379</v>
      </c>
      <c r="B23524" s="275" t="s">
        <v>0</v>
      </c>
      <c r="C23524" s="1329" t="s">
        <v>26448</v>
      </c>
      <c r="D23524" s="514" t="s">
        <v>32</v>
      </c>
      <c r="E23524" s="673">
        <v>0</v>
      </c>
      <c r="F23524" s="394"/>
    </row>
    <row r="23525" spans="1:6">
      <c r="A23525" s="514">
        <v>104389</v>
      </c>
      <c r="B23525" s="275" t="s">
        <v>0</v>
      </c>
      <c r="C23525" s="1329" t="s">
        <v>26449</v>
      </c>
      <c r="D23525" s="514" t="s">
        <v>32</v>
      </c>
      <c r="E23525" s="673">
        <v>0</v>
      </c>
      <c r="F23525" s="394"/>
    </row>
    <row r="23526" spans="1:6">
      <c r="A23526" s="514">
        <v>97801</v>
      </c>
      <c r="B23526" s="275" t="s">
        <v>0</v>
      </c>
      <c r="C23526" s="1329" t="s">
        <v>26450</v>
      </c>
      <c r="D23526" s="514" t="s">
        <v>32</v>
      </c>
      <c r="E23526" s="673">
        <v>0</v>
      </c>
      <c r="F23526" s="394"/>
    </row>
    <row r="23527" spans="1:6">
      <c r="A23527" s="514">
        <v>104377</v>
      </c>
      <c r="B23527" s="275" t="s">
        <v>0</v>
      </c>
      <c r="C23527" s="1329" t="s">
        <v>26451</v>
      </c>
      <c r="D23527" s="514" t="s">
        <v>32</v>
      </c>
      <c r="E23527" s="673">
        <v>0</v>
      </c>
      <c r="F23527" s="394"/>
    </row>
    <row r="23528" spans="1:6">
      <c r="A23528" s="514">
        <v>104376</v>
      </c>
      <c r="B23528" s="275" t="s">
        <v>0</v>
      </c>
      <c r="C23528" s="1329" t="s">
        <v>26452</v>
      </c>
      <c r="D23528" s="514" t="s">
        <v>32</v>
      </c>
      <c r="E23528" s="673">
        <v>0</v>
      </c>
      <c r="F23528" s="394"/>
    </row>
    <row r="23529" spans="1:6">
      <c r="A23529" s="514">
        <v>97808</v>
      </c>
      <c r="B23529" s="275" t="s">
        <v>0</v>
      </c>
      <c r="C23529" s="1329" t="s">
        <v>26453</v>
      </c>
      <c r="D23529" s="514" t="s">
        <v>32</v>
      </c>
      <c r="E23529" s="673">
        <v>0</v>
      </c>
      <c r="F23529" s="394"/>
    </row>
    <row r="23530" spans="1:6">
      <c r="A23530" s="514">
        <v>104381</v>
      </c>
      <c r="B23530" s="275" t="s">
        <v>0</v>
      </c>
      <c r="C23530" s="1329" t="s">
        <v>26454</v>
      </c>
      <c r="D23530" s="514" t="s">
        <v>32</v>
      </c>
      <c r="E23530" s="673">
        <v>0</v>
      </c>
      <c r="F23530" s="394"/>
    </row>
    <row r="23531" spans="1:6">
      <c r="A23531" s="514">
        <v>104382</v>
      </c>
      <c r="B23531" s="275" t="s">
        <v>0</v>
      </c>
      <c r="C23531" s="1329" t="s">
        <v>26455</v>
      </c>
      <c r="D23531" s="514" t="s">
        <v>32</v>
      </c>
      <c r="E23531" s="673">
        <v>0</v>
      </c>
      <c r="F23531" s="394"/>
    </row>
    <row r="23532" spans="1:6">
      <c r="A23532" s="514">
        <v>104380</v>
      </c>
      <c r="B23532" s="275" t="s">
        <v>0</v>
      </c>
      <c r="C23532" s="1329" t="s">
        <v>26456</v>
      </c>
      <c r="D23532" s="514" t="s">
        <v>32</v>
      </c>
      <c r="E23532" s="673">
        <v>0</v>
      </c>
      <c r="F23532" s="394"/>
    </row>
    <row r="23533" spans="1:6">
      <c r="A23533" s="514">
        <v>103138</v>
      </c>
      <c r="B23533" s="275" t="s">
        <v>0</v>
      </c>
      <c r="C23533" s="1329" t="s">
        <v>26457</v>
      </c>
      <c r="D23533" s="514" t="s">
        <v>28</v>
      </c>
      <c r="E23533" s="673">
        <v>40.24</v>
      </c>
      <c r="F23533" s="394"/>
    </row>
    <row r="23534" spans="1:6">
      <c r="A23534" s="514">
        <v>103151</v>
      </c>
      <c r="B23534" s="275" t="s">
        <v>0</v>
      </c>
      <c r="C23534" s="1329" t="s">
        <v>26458</v>
      </c>
      <c r="D23534" s="514" t="s">
        <v>28</v>
      </c>
      <c r="E23534" s="673">
        <v>385.02</v>
      </c>
      <c r="F23534" s="394"/>
    </row>
    <row r="23535" spans="1:6">
      <c r="A23535" s="514">
        <v>103152</v>
      </c>
      <c r="B23535" s="275" t="s">
        <v>0</v>
      </c>
      <c r="C23535" s="1329" t="s">
        <v>26459</v>
      </c>
      <c r="D23535" s="514" t="s">
        <v>28</v>
      </c>
      <c r="E23535" s="673">
        <v>459.02</v>
      </c>
      <c r="F23535" s="394"/>
    </row>
    <row r="23536" spans="1:6">
      <c r="A23536" s="514">
        <v>103139</v>
      </c>
      <c r="B23536" s="275" t="s">
        <v>0</v>
      </c>
      <c r="C23536" s="1329" t="s">
        <v>26460</v>
      </c>
      <c r="D23536" s="514" t="s">
        <v>28</v>
      </c>
      <c r="E23536" s="673">
        <v>52.83</v>
      </c>
      <c r="F23536" s="394"/>
    </row>
    <row r="23537" spans="1:6">
      <c r="A23537" s="514">
        <v>103140</v>
      </c>
      <c r="B23537" s="275" t="s">
        <v>0</v>
      </c>
      <c r="C23537" s="1329" t="s">
        <v>26461</v>
      </c>
      <c r="D23537" s="514" t="s">
        <v>28</v>
      </c>
      <c r="E23537" s="673">
        <v>65.41</v>
      </c>
      <c r="F23537" s="394"/>
    </row>
    <row r="23538" spans="1:6">
      <c r="A23538" s="514">
        <v>103141</v>
      </c>
      <c r="B23538" s="275" t="s">
        <v>0</v>
      </c>
      <c r="C23538" s="1329" t="s">
        <v>26462</v>
      </c>
      <c r="D23538" s="514" t="s">
        <v>28</v>
      </c>
      <c r="E23538" s="673">
        <v>101.66</v>
      </c>
      <c r="F23538" s="394"/>
    </row>
    <row r="23539" spans="1:6">
      <c r="A23539" s="514">
        <v>103142</v>
      </c>
      <c r="B23539" s="275" t="s">
        <v>0</v>
      </c>
      <c r="C23539" s="1329" t="s">
        <v>26463</v>
      </c>
      <c r="D23539" s="514" t="s">
        <v>28</v>
      </c>
      <c r="E23539" s="673">
        <v>114.23</v>
      </c>
      <c r="F23539" s="394"/>
    </row>
    <row r="23540" spans="1:6">
      <c r="A23540" s="514">
        <v>103143</v>
      </c>
      <c r="B23540" s="275" t="s">
        <v>0</v>
      </c>
      <c r="C23540" s="1329" t="s">
        <v>26464</v>
      </c>
      <c r="D23540" s="514" t="s">
        <v>28</v>
      </c>
      <c r="E23540" s="673">
        <v>150.46</v>
      </c>
      <c r="F23540" s="394"/>
    </row>
    <row r="23541" spans="1:6">
      <c r="A23541" s="514">
        <v>103144</v>
      </c>
      <c r="B23541" s="275" t="s">
        <v>0</v>
      </c>
      <c r="C23541" s="1329" t="s">
        <v>26465</v>
      </c>
      <c r="D23541" s="514" t="s">
        <v>28</v>
      </c>
      <c r="E23541" s="673">
        <v>163.05000000000001</v>
      </c>
      <c r="F23541" s="394"/>
    </row>
    <row r="23542" spans="1:6">
      <c r="A23542" s="514">
        <v>103145</v>
      </c>
      <c r="B23542" s="275" t="s">
        <v>0</v>
      </c>
      <c r="C23542" s="1329" t="s">
        <v>26466</v>
      </c>
      <c r="D23542" s="514" t="s">
        <v>28</v>
      </c>
      <c r="E23542" s="673">
        <v>199.3</v>
      </c>
      <c r="F23542" s="394"/>
    </row>
    <row r="23543" spans="1:6">
      <c r="A23543" s="514">
        <v>103146</v>
      </c>
      <c r="B23543" s="275" t="s">
        <v>0</v>
      </c>
      <c r="C23543" s="1329" t="s">
        <v>26467</v>
      </c>
      <c r="D23543" s="514" t="s">
        <v>28</v>
      </c>
      <c r="E23543" s="673">
        <v>211.86</v>
      </c>
      <c r="F23543" s="394"/>
    </row>
    <row r="23544" spans="1:6">
      <c r="A23544" s="514">
        <v>103147</v>
      </c>
      <c r="B23544" s="275" t="s">
        <v>0</v>
      </c>
      <c r="C23544" s="1329" t="s">
        <v>26468</v>
      </c>
      <c r="D23544" s="514" t="s">
        <v>28</v>
      </c>
      <c r="E23544" s="673">
        <v>237.04</v>
      </c>
      <c r="F23544" s="394"/>
    </row>
    <row r="23545" spans="1:6">
      <c r="A23545" s="514">
        <v>103148</v>
      </c>
      <c r="B23545" s="275" t="s">
        <v>0</v>
      </c>
      <c r="C23545" s="1329" t="s">
        <v>26469</v>
      </c>
      <c r="D23545" s="514" t="s">
        <v>28</v>
      </c>
      <c r="E23545" s="673">
        <v>285.86</v>
      </c>
      <c r="F23545" s="394"/>
    </row>
    <row r="23546" spans="1:6">
      <c r="A23546" s="514">
        <v>103137</v>
      </c>
      <c r="B23546" s="275" t="s">
        <v>0</v>
      </c>
      <c r="C23546" s="1329" t="s">
        <v>26470</v>
      </c>
      <c r="D23546" s="514" t="s">
        <v>28</v>
      </c>
      <c r="E23546" s="673">
        <v>35.21</v>
      </c>
      <c r="F23546" s="394"/>
    </row>
    <row r="23547" spans="1:6">
      <c r="A23547" s="514">
        <v>103149</v>
      </c>
      <c r="B23547" s="275" t="s">
        <v>0</v>
      </c>
      <c r="C23547" s="1329" t="s">
        <v>26471</v>
      </c>
      <c r="D23547" s="514" t="s">
        <v>28</v>
      </c>
      <c r="E23547" s="673">
        <v>311.04000000000002</v>
      </c>
      <c r="F23547" s="394"/>
    </row>
    <row r="23548" spans="1:6">
      <c r="A23548" s="514">
        <v>103150</v>
      </c>
      <c r="B23548" s="275" t="s">
        <v>0</v>
      </c>
      <c r="C23548" s="1329" t="s">
        <v>26472</v>
      </c>
      <c r="D23548" s="514" t="s">
        <v>28</v>
      </c>
      <c r="E23548" s="673">
        <v>359.8</v>
      </c>
      <c r="F23548" s="394"/>
    </row>
    <row r="23549" spans="1:6">
      <c r="A23549" s="514">
        <v>103106</v>
      </c>
      <c r="B23549" s="275" t="s">
        <v>0</v>
      </c>
      <c r="C23549" s="1329" t="s">
        <v>26473</v>
      </c>
      <c r="D23549" s="514" t="s">
        <v>28</v>
      </c>
      <c r="E23549" s="673">
        <v>61.56</v>
      </c>
      <c r="F23549" s="394"/>
    </row>
    <row r="23550" spans="1:6">
      <c r="A23550" s="514">
        <v>103119</v>
      </c>
      <c r="B23550" s="275" t="s">
        <v>0</v>
      </c>
      <c r="C23550" s="1329" t="s">
        <v>26474</v>
      </c>
      <c r="D23550" s="514" t="s">
        <v>28</v>
      </c>
      <c r="E23550" s="673">
        <v>751.14</v>
      </c>
      <c r="F23550" s="394"/>
    </row>
    <row r="23551" spans="1:6">
      <c r="A23551" s="514">
        <v>103120</v>
      </c>
      <c r="B23551" s="275" t="s">
        <v>0</v>
      </c>
      <c r="C23551" s="1329" t="s">
        <v>26475</v>
      </c>
      <c r="D23551" s="514" t="s">
        <v>28</v>
      </c>
      <c r="E23551" s="673">
        <v>899.12</v>
      </c>
      <c r="F23551" s="394"/>
    </row>
    <row r="23552" spans="1:6">
      <c r="A23552" s="514">
        <v>103107</v>
      </c>
      <c r="B23552" s="275" t="s">
        <v>0</v>
      </c>
      <c r="C23552" s="1329" t="s">
        <v>26476</v>
      </c>
      <c r="D23552" s="514" t="s">
        <v>28</v>
      </c>
      <c r="E23552" s="673">
        <v>86.73</v>
      </c>
      <c r="F23552" s="394"/>
    </row>
    <row r="23553" spans="1:6">
      <c r="A23553" s="514">
        <v>103108</v>
      </c>
      <c r="B23553" s="275" t="s">
        <v>0</v>
      </c>
      <c r="C23553" s="1329" t="s">
        <v>26477</v>
      </c>
      <c r="D23553" s="514" t="s">
        <v>28</v>
      </c>
      <c r="E23553" s="673">
        <v>111.9</v>
      </c>
      <c r="F23553" s="394"/>
    </row>
    <row r="23554" spans="1:6">
      <c r="A23554" s="514">
        <v>103109</v>
      </c>
      <c r="B23554" s="275" t="s">
        <v>0</v>
      </c>
      <c r="C23554" s="1329" t="s">
        <v>26478</v>
      </c>
      <c r="D23554" s="514" t="s">
        <v>28</v>
      </c>
      <c r="E23554" s="673">
        <v>184.38</v>
      </c>
      <c r="F23554" s="394"/>
    </row>
    <row r="23555" spans="1:6">
      <c r="A23555" s="514">
        <v>103110</v>
      </c>
      <c r="B23555" s="275" t="s">
        <v>0</v>
      </c>
      <c r="C23555" s="1329" t="s">
        <v>26479</v>
      </c>
      <c r="D23555" s="514" t="s">
        <v>28</v>
      </c>
      <c r="E23555" s="673">
        <v>209.55</v>
      </c>
      <c r="F23555" s="394"/>
    </row>
    <row r="23556" spans="1:6">
      <c r="A23556" s="514">
        <v>103111</v>
      </c>
      <c r="B23556" s="275" t="s">
        <v>0</v>
      </c>
      <c r="C23556" s="1329" t="s">
        <v>26480</v>
      </c>
      <c r="D23556" s="514" t="s">
        <v>28</v>
      </c>
      <c r="E23556" s="673">
        <v>282.02</v>
      </c>
      <c r="F23556" s="394"/>
    </row>
    <row r="23557" spans="1:6">
      <c r="A23557" s="514">
        <v>103112</v>
      </c>
      <c r="B23557" s="275" t="s">
        <v>0</v>
      </c>
      <c r="C23557" s="1329" t="s">
        <v>26481</v>
      </c>
      <c r="D23557" s="514" t="s">
        <v>28</v>
      </c>
      <c r="E23557" s="673">
        <v>307.18</v>
      </c>
      <c r="F23557" s="394"/>
    </row>
    <row r="23558" spans="1:6">
      <c r="A23558" s="514">
        <v>103113</v>
      </c>
      <c r="B23558" s="275" t="s">
        <v>0</v>
      </c>
      <c r="C23558" s="1329" t="s">
        <v>26482</v>
      </c>
      <c r="D23558" s="514" t="s">
        <v>28</v>
      </c>
      <c r="E23558" s="673">
        <v>379.65</v>
      </c>
      <c r="F23558" s="394"/>
    </row>
    <row r="23559" spans="1:6">
      <c r="A23559" s="514">
        <v>103114</v>
      </c>
      <c r="B23559" s="275" t="s">
        <v>0</v>
      </c>
      <c r="C23559" s="1329" t="s">
        <v>26483</v>
      </c>
      <c r="D23559" s="514" t="s">
        <v>28</v>
      </c>
      <c r="E23559" s="673">
        <v>404.82</v>
      </c>
      <c r="F23559" s="394"/>
    </row>
    <row r="23560" spans="1:6">
      <c r="A23560" s="514">
        <v>103115</v>
      </c>
      <c r="B23560" s="275" t="s">
        <v>0</v>
      </c>
      <c r="C23560" s="1329" t="s">
        <v>26484</v>
      </c>
      <c r="D23560" s="514" t="s">
        <v>28</v>
      </c>
      <c r="E23560" s="673">
        <v>455.18</v>
      </c>
      <c r="F23560" s="394"/>
    </row>
    <row r="23561" spans="1:6">
      <c r="A23561" s="514">
        <v>103116</v>
      </c>
      <c r="B23561" s="275" t="s">
        <v>0</v>
      </c>
      <c r="C23561" s="1329" t="s">
        <v>26485</v>
      </c>
      <c r="D23561" s="514" t="s">
        <v>28</v>
      </c>
      <c r="E23561" s="673">
        <v>552.80999999999995</v>
      </c>
      <c r="F23561" s="394"/>
    </row>
    <row r="23562" spans="1:6">
      <c r="A23562" s="514">
        <v>103105</v>
      </c>
      <c r="B23562" s="275" t="s">
        <v>0</v>
      </c>
      <c r="C23562" s="1329" t="s">
        <v>26486</v>
      </c>
      <c r="D23562" s="514" t="s">
        <v>28</v>
      </c>
      <c r="E23562" s="673">
        <v>51.49</v>
      </c>
      <c r="F23562" s="394"/>
    </row>
    <row r="23563" spans="1:6">
      <c r="A23563" s="514">
        <v>103117</v>
      </c>
      <c r="B23563" s="275" t="s">
        <v>0</v>
      </c>
      <c r="C23563" s="1329" t="s">
        <v>26487</v>
      </c>
      <c r="D23563" s="514" t="s">
        <v>28</v>
      </c>
      <c r="E23563" s="673">
        <v>603.16</v>
      </c>
      <c r="F23563" s="394"/>
    </row>
    <row r="23564" spans="1:6">
      <c r="A23564" s="514">
        <v>103118</v>
      </c>
      <c r="B23564" s="275" t="s">
        <v>0</v>
      </c>
      <c r="C23564" s="1329" t="s">
        <v>26488</v>
      </c>
      <c r="D23564" s="514" t="s">
        <v>28</v>
      </c>
      <c r="E23564" s="673">
        <v>700.79</v>
      </c>
      <c r="F23564" s="394"/>
    </row>
    <row r="23565" spans="1:6">
      <c r="A23565" s="514">
        <v>103122</v>
      </c>
      <c r="B23565" s="275" t="s">
        <v>0</v>
      </c>
      <c r="C23565" s="1329" t="s">
        <v>26489</v>
      </c>
      <c r="D23565" s="514" t="s">
        <v>28</v>
      </c>
      <c r="E23565" s="673">
        <v>82.89</v>
      </c>
      <c r="F23565" s="394"/>
    </row>
    <row r="23566" spans="1:6">
      <c r="A23566" s="514">
        <v>103135</v>
      </c>
      <c r="B23566" s="275" t="s">
        <v>0</v>
      </c>
      <c r="C23566" s="1329" t="s">
        <v>26490</v>
      </c>
      <c r="D23566" s="514" t="s">
        <v>28</v>
      </c>
      <c r="E23566" s="673">
        <v>1117.26</v>
      </c>
      <c r="F23566" s="394"/>
    </row>
    <row r="23567" spans="1:6">
      <c r="A23567" s="514">
        <v>103136</v>
      </c>
      <c r="B23567" s="275" t="s">
        <v>0</v>
      </c>
      <c r="C23567" s="1329" t="s">
        <v>26491</v>
      </c>
      <c r="D23567" s="514" t="s">
        <v>28</v>
      </c>
      <c r="E23567" s="673">
        <v>1339.23</v>
      </c>
      <c r="F23567" s="394"/>
    </row>
    <row r="23568" spans="1:6">
      <c r="A23568" s="514">
        <v>103123</v>
      </c>
      <c r="B23568" s="275" t="s">
        <v>0</v>
      </c>
      <c r="C23568" s="1329" t="s">
        <v>26492</v>
      </c>
      <c r="D23568" s="514" t="s">
        <v>28</v>
      </c>
      <c r="E23568" s="673">
        <v>120.66</v>
      </c>
      <c r="F23568" s="394"/>
    </row>
    <row r="23569" spans="1:6">
      <c r="A23569" s="514">
        <v>103124</v>
      </c>
      <c r="B23569" s="275" t="s">
        <v>0</v>
      </c>
      <c r="C23569" s="1329" t="s">
        <v>26493</v>
      </c>
      <c r="D23569" s="514" t="s">
        <v>28</v>
      </c>
      <c r="E23569" s="673">
        <v>158.4</v>
      </c>
      <c r="F23569" s="394"/>
    </row>
    <row r="23570" spans="1:6">
      <c r="A23570" s="514">
        <v>103125</v>
      </c>
      <c r="B23570" s="275" t="s">
        <v>0</v>
      </c>
      <c r="C23570" s="1329" t="s">
        <v>26494</v>
      </c>
      <c r="D23570" s="514" t="s">
        <v>28</v>
      </c>
      <c r="E23570" s="673">
        <v>267.13</v>
      </c>
      <c r="F23570" s="394"/>
    </row>
    <row r="23571" spans="1:6">
      <c r="A23571" s="514">
        <v>103126</v>
      </c>
      <c r="B23571" s="275" t="s">
        <v>0</v>
      </c>
      <c r="C23571" s="1329" t="s">
        <v>26495</v>
      </c>
      <c r="D23571" s="514" t="s">
        <v>28</v>
      </c>
      <c r="E23571" s="673">
        <v>304.87</v>
      </c>
      <c r="F23571" s="394"/>
    </row>
    <row r="23572" spans="1:6">
      <c r="A23572" s="514">
        <v>103127</v>
      </c>
      <c r="B23572" s="275" t="s">
        <v>0</v>
      </c>
      <c r="C23572" s="1329" t="s">
        <v>26496</v>
      </c>
      <c r="D23572" s="514" t="s">
        <v>28</v>
      </c>
      <c r="E23572" s="673">
        <v>413.58</v>
      </c>
      <c r="F23572" s="394"/>
    </row>
    <row r="23573" spans="1:6">
      <c r="A23573" s="514">
        <v>103128</v>
      </c>
      <c r="B23573" s="275" t="s">
        <v>0</v>
      </c>
      <c r="C23573" s="1329" t="s">
        <v>26497</v>
      </c>
      <c r="D23573" s="514" t="s">
        <v>28</v>
      </c>
      <c r="E23573" s="673">
        <v>451.33</v>
      </c>
      <c r="F23573" s="394"/>
    </row>
    <row r="23574" spans="1:6">
      <c r="A23574" s="514">
        <v>103129</v>
      </c>
      <c r="B23574" s="275" t="s">
        <v>0</v>
      </c>
      <c r="C23574" s="1329" t="s">
        <v>26498</v>
      </c>
      <c r="D23574" s="514" t="s">
        <v>28</v>
      </c>
      <c r="E23574" s="673">
        <v>560.05999999999995</v>
      </c>
      <c r="F23574" s="394"/>
    </row>
    <row r="23575" spans="1:6">
      <c r="A23575" s="514">
        <v>103130</v>
      </c>
      <c r="B23575" s="275" t="s">
        <v>0</v>
      </c>
      <c r="C23575" s="1329" t="s">
        <v>26499</v>
      </c>
      <c r="D23575" s="514" t="s">
        <v>28</v>
      </c>
      <c r="E23575" s="673">
        <v>597.79</v>
      </c>
      <c r="F23575" s="394"/>
    </row>
    <row r="23576" spans="1:6">
      <c r="A23576" s="514">
        <v>103131</v>
      </c>
      <c r="B23576" s="275" t="s">
        <v>0</v>
      </c>
      <c r="C23576" s="1329" t="s">
        <v>26500</v>
      </c>
      <c r="D23576" s="514" t="s">
        <v>28</v>
      </c>
      <c r="E23576" s="673">
        <v>673.31</v>
      </c>
      <c r="F23576" s="394"/>
    </row>
    <row r="23577" spans="1:6">
      <c r="A23577" s="514">
        <v>103132</v>
      </c>
      <c r="B23577" s="275" t="s">
        <v>0</v>
      </c>
      <c r="C23577" s="1329" t="s">
        <v>26501</v>
      </c>
      <c r="D23577" s="514" t="s">
        <v>28</v>
      </c>
      <c r="E23577" s="673">
        <v>819.76</v>
      </c>
      <c r="F23577" s="394"/>
    </row>
    <row r="23578" spans="1:6">
      <c r="A23578" s="514">
        <v>103121</v>
      </c>
      <c r="B23578" s="275" t="s">
        <v>0</v>
      </c>
      <c r="C23578" s="1329" t="s">
        <v>26502</v>
      </c>
      <c r="D23578" s="514" t="s">
        <v>28</v>
      </c>
      <c r="E23578" s="673">
        <v>67.790000000000006</v>
      </c>
      <c r="F23578" s="394"/>
    </row>
    <row r="23579" spans="1:6">
      <c r="A23579" s="514">
        <v>103133</v>
      </c>
      <c r="B23579" s="275" t="s">
        <v>0</v>
      </c>
      <c r="C23579" s="1329" t="s">
        <v>26503</v>
      </c>
      <c r="D23579" s="514" t="s">
        <v>28</v>
      </c>
      <c r="E23579" s="673">
        <v>895.29</v>
      </c>
      <c r="F23579" s="394"/>
    </row>
    <row r="23580" spans="1:6">
      <c r="A23580" s="514">
        <v>103134</v>
      </c>
      <c r="B23580" s="275" t="s">
        <v>0</v>
      </c>
      <c r="C23580" s="1329" t="s">
        <v>26504</v>
      </c>
      <c r="D23580" s="514" t="s">
        <v>28</v>
      </c>
      <c r="E23580" s="673">
        <v>1041.75</v>
      </c>
      <c r="F23580" s="394"/>
    </row>
    <row r="23581" spans="1:6">
      <c r="A23581" s="514">
        <v>103090</v>
      </c>
      <c r="B23581" s="275" t="s">
        <v>0</v>
      </c>
      <c r="C23581" s="1329" t="s">
        <v>232</v>
      </c>
      <c r="D23581" s="514" t="s">
        <v>5</v>
      </c>
      <c r="E23581" s="673">
        <v>14.77</v>
      </c>
      <c r="F23581" s="394"/>
    </row>
    <row r="23582" spans="1:6">
      <c r="A23582" s="514">
        <v>103103</v>
      </c>
      <c r="B23582" s="275" t="s">
        <v>0</v>
      </c>
      <c r="C23582" s="1329" t="s">
        <v>245</v>
      </c>
      <c r="D23582" s="514" t="s">
        <v>5</v>
      </c>
      <c r="E23582" s="673">
        <v>145.65</v>
      </c>
      <c r="F23582" s="394"/>
    </row>
    <row r="23583" spans="1:6">
      <c r="A23583" s="514">
        <v>103104</v>
      </c>
      <c r="B23583" s="275" t="s">
        <v>0</v>
      </c>
      <c r="C23583" s="1329" t="s">
        <v>246</v>
      </c>
      <c r="D23583" s="514" t="s">
        <v>5</v>
      </c>
      <c r="E23583" s="673">
        <v>174.2</v>
      </c>
      <c r="F23583" s="394"/>
    </row>
    <row r="23584" spans="1:6">
      <c r="A23584" s="514">
        <v>103091</v>
      </c>
      <c r="B23584" s="275" t="s">
        <v>0</v>
      </c>
      <c r="C23584" s="1329" t="s">
        <v>233</v>
      </c>
      <c r="D23584" s="514" t="s">
        <v>5</v>
      </c>
      <c r="E23584" s="673">
        <v>20.8</v>
      </c>
      <c r="F23584" s="394"/>
    </row>
    <row r="23585" spans="1:6">
      <c r="A23585" s="514">
        <v>103092</v>
      </c>
      <c r="B23585" s="275" t="s">
        <v>0</v>
      </c>
      <c r="C23585" s="1329" t="s">
        <v>234</v>
      </c>
      <c r="D23585" s="514" t="s">
        <v>5</v>
      </c>
      <c r="E23585" s="673">
        <v>26.83</v>
      </c>
      <c r="F23585" s="394"/>
    </row>
    <row r="23586" spans="1:6">
      <c r="A23586" s="514">
        <v>103093</v>
      </c>
      <c r="B23586" s="275" t="s">
        <v>0</v>
      </c>
      <c r="C23586" s="1329" t="s">
        <v>235</v>
      </c>
      <c r="D23586" s="514" t="s">
        <v>5</v>
      </c>
      <c r="E23586" s="673">
        <v>41.02</v>
      </c>
      <c r="F23586" s="394"/>
    </row>
    <row r="23587" spans="1:6">
      <c r="A23587" s="514">
        <v>103094</v>
      </c>
      <c r="B23587" s="275" t="s">
        <v>0</v>
      </c>
      <c r="C23587" s="1329" t="s">
        <v>236</v>
      </c>
      <c r="D23587" s="514" t="s">
        <v>5</v>
      </c>
      <c r="E23587" s="673">
        <v>47.08</v>
      </c>
      <c r="F23587" s="394"/>
    </row>
    <row r="23588" spans="1:6">
      <c r="A23588" s="514">
        <v>103095</v>
      </c>
      <c r="B23588" s="275" t="s">
        <v>0</v>
      </c>
      <c r="C23588" s="1329" t="s">
        <v>237</v>
      </c>
      <c r="D23588" s="514" t="s">
        <v>5</v>
      </c>
      <c r="E23588" s="673">
        <v>61.24</v>
      </c>
      <c r="F23588" s="394"/>
    </row>
    <row r="23589" spans="1:6">
      <c r="A23589" s="514">
        <v>103096</v>
      </c>
      <c r="B23589" s="275" t="s">
        <v>0</v>
      </c>
      <c r="C23589" s="1329" t="s">
        <v>238</v>
      </c>
      <c r="D23589" s="514" t="s">
        <v>5</v>
      </c>
      <c r="E23589" s="673">
        <v>67.3</v>
      </c>
      <c r="F23589" s="394"/>
    </row>
    <row r="23590" spans="1:6">
      <c r="A23590" s="514">
        <v>103097</v>
      </c>
      <c r="B23590" s="275" t="s">
        <v>0</v>
      </c>
      <c r="C23590" s="1329" t="s">
        <v>239</v>
      </c>
      <c r="D23590" s="514" t="s">
        <v>5</v>
      </c>
      <c r="E23590" s="673">
        <v>81.48</v>
      </c>
      <c r="F23590" s="394"/>
    </row>
    <row r="23591" spans="1:6">
      <c r="A23591" s="514">
        <v>103098</v>
      </c>
      <c r="B23591" s="275" t="s">
        <v>0</v>
      </c>
      <c r="C23591" s="1329" t="s">
        <v>240</v>
      </c>
      <c r="D23591" s="514" t="s">
        <v>5</v>
      </c>
      <c r="E23591" s="673">
        <v>87.53</v>
      </c>
      <c r="F23591" s="394"/>
    </row>
    <row r="23592" spans="1:6">
      <c r="A23592" s="514">
        <v>103099</v>
      </c>
      <c r="B23592" s="275" t="s">
        <v>0</v>
      </c>
      <c r="C23592" s="1329" t="s">
        <v>241</v>
      </c>
      <c r="D23592" s="514" t="s">
        <v>5</v>
      </c>
      <c r="E23592" s="673">
        <v>99.59</v>
      </c>
      <c r="F23592" s="394"/>
    </row>
    <row r="23593" spans="1:6">
      <c r="A23593" s="514">
        <v>103100</v>
      </c>
      <c r="B23593" s="275" t="s">
        <v>0</v>
      </c>
      <c r="C23593" s="1329" t="s">
        <v>242</v>
      </c>
      <c r="D23593" s="514" t="s">
        <v>5</v>
      </c>
      <c r="E23593" s="673">
        <v>106.3</v>
      </c>
      <c r="F23593" s="394"/>
    </row>
    <row r="23594" spans="1:6">
      <c r="A23594" s="514">
        <v>103089</v>
      </c>
      <c r="B23594" s="275" t="s">
        <v>0</v>
      </c>
      <c r="C23594" s="1329" t="s">
        <v>231</v>
      </c>
      <c r="D23594" s="514" t="s">
        <v>5</v>
      </c>
      <c r="E23594" s="673">
        <v>12.36</v>
      </c>
      <c r="F23594" s="394"/>
    </row>
    <row r="23595" spans="1:6">
      <c r="A23595" s="514">
        <v>103101</v>
      </c>
      <c r="B23595" s="275" t="s">
        <v>0</v>
      </c>
      <c r="C23595" s="1329" t="s">
        <v>243</v>
      </c>
      <c r="D23595" s="514" t="s">
        <v>5</v>
      </c>
      <c r="E23595" s="673">
        <v>117.09</v>
      </c>
      <c r="F23595" s="394"/>
    </row>
    <row r="23596" spans="1:6">
      <c r="A23596" s="514">
        <v>103102</v>
      </c>
      <c r="B23596" s="275" t="s">
        <v>0</v>
      </c>
      <c r="C23596" s="1329" t="s">
        <v>244</v>
      </c>
      <c r="D23596" s="514" t="s">
        <v>5</v>
      </c>
      <c r="E23596" s="673">
        <v>134.85</v>
      </c>
      <c r="F23596" s="394"/>
    </row>
    <row r="23597" spans="1:6">
      <c r="A23597" s="514">
        <v>101112</v>
      </c>
      <c r="B23597" s="275" t="s">
        <v>0</v>
      </c>
      <c r="C23597" s="1329" t="s">
        <v>1444</v>
      </c>
      <c r="D23597" s="514" t="s">
        <v>34</v>
      </c>
      <c r="E23597" s="673">
        <v>1074.55</v>
      </c>
      <c r="F23597" s="394"/>
    </row>
    <row r="23598" spans="1:6" ht="24.75">
      <c r="A23598" s="514">
        <v>101113</v>
      </c>
      <c r="B23598" s="275" t="s">
        <v>0</v>
      </c>
      <c r="C23598" s="1329" t="s">
        <v>12011</v>
      </c>
      <c r="D23598" s="514" t="s">
        <v>34</v>
      </c>
      <c r="E23598" s="673">
        <v>1040.3399999999999</v>
      </c>
      <c r="F23598" s="394"/>
    </row>
    <row r="23599" spans="1:6" ht="24.75">
      <c r="A23599" s="514">
        <v>101098</v>
      </c>
      <c r="B23599" s="275" t="s">
        <v>0</v>
      </c>
      <c r="C23599" s="1329" t="s">
        <v>26505</v>
      </c>
      <c r="D23599" s="514" t="s">
        <v>34</v>
      </c>
      <c r="E23599" s="673">
        <v>1293.3399999999999</v>
      </c>
      <c r="F23599" s="394"/>
    </row>
    <row r="23600" spans="1:6" ht="24.75">
      <c r="A23600" s="514">
        <v>101106</v>
      </c>
      <c r="B23600" s="275" t="s">
        <v>0</v>
      </c>
      <c r="C23600" s="1329" t="s">
        <v>26506</v>
      </c>
      <c r="D23600" s="514" t="s">
        <v>34</v>
      </c>
      <c r="E23600" s="673">
        <v>1257.33</v>
      </c>
      <c r="F23600" s="394"/>
    </row>
    <row r="23601" spans="1:6" ht="24.75">
      <c r="A23601" s="514">
        <v>101102</v>
      </c>
      <c r="B23601" s="275" t="s">
        <v>0</v>
      </c>
      <c r="C23601" s="1329" t="s">
        <v>26507</v>
      </c>
      <c r="D23601" s="514" t="s">
        <v>34</v>
      </c>
      <c r="E23601" s="673">
        <v>980.28</v>
      </c>
      <c r="F23601" s="394"/>
    </row>
    <row r="23602" spans="1:6" ht="24.75">
      <c r="A23602" s="514">
        <v>101110</v>
      </c>
      <c r="B23602" s="275" t="s">
        <v>0</v>
      </c>
      <c r="C23602" s="1329" t="s">
        <v>26508</v>
      </c>
      <c r="D23602" s="514" t="s">
        <v>34</v>
      </c>
      <c r="E23602" s="673">
        <v>937.11</v>
      </c>
      <c r="F23602" s="394"/>
    </row>
    <row r="23603" spans="1:6" ht="24.75">
      <c r="A23603" s="514">
        <v>101099</v>
      </c>
      <c r="B23603" s="275" t="s">
        <v>0</v>
      </c>
      <c r="C23603" s="1329" t="s">
        <v>26509</v>
      </c>
      <c r="D23603" s="514" t="s">
        <v>34</v>
      </c>
      <c r="E23603" s="673">
        <v>1181.1199999999999</v>
      </c>
      <c r="F23603" s="394"/>
    </row>
    <row r="23604" spans="1:6" ht="24.75">
      <c r="A23604" s="514">
        <v>101107</v>
      </c>
      <c r="B23604" s="275" t="s">
        <v>0</v>
      </c>
      <c r="C23604" s="1329" t="s">
        <v>26510</v>
      </c>
      <c r="D23604" s="514" t="s">
        <v>34</v>
      </c>
      <c r="E23604" s="673">
        <v>1146.79</v>
      </c>
      <c r="F23604" s="394"/>
    </row>
    <row r="23605" spans="1:6" ht="24.75">
      <c r="A23605" s="514">
        <v>101103</v>
      </c>
      <c r="B23605" s="275" t="s">
        <v>0</v>
      </c>
      <c r="C23605" s="1329" t="s">
        <v>26511</v>
      </c>
      <c r="D23605" s="514" t="s">
        <v>34</v>
      </c>
      <c r="E23605" s="673">
        <v>925.42</v>
      </c>
      <c r="F23605" s="394"/>
    </row>
    <row r="23606" spans="1:6" ht="24.75">
      <c r="A23606" s="514">
        <v>101111</v>
      </c>
      <c r="B23606" s="275" t="s">
        <v>0</v>
      </c>
      <c r="C23606" s="1329" t="s">
        <v>26512</v>
      </c>
      <c r="D23606" s="514" t="s">
        <v>34</v>
      </c>
      <c r="E23606" s="673">
        <v>884.89</v>
      </c>
      <c r="F23606" s="394"/>
    </row>
    <row r="23607" spans="1:6" ht="24.75">
      <c r="A23607" s="514">
        <v>101096</v>
      </c>
      <c r="B23607" s="275" t="s">
        <v>0</v>
      </c>
      <c r="C23607" s="1329" t="s">
        <v>26513</v>
      </c>
      <c r="D23607" s="514" t="s">
        <v>34</v>
      </c>
      <c r="E23607" s="673">
        <v>1500.81</v>
      </c>
      <c r="F23607" s="394"/>
    </row>
    <row r="23608" spans="1:6" ht="24.75">
      <c r="A23608" s="514">
        <v>101104</v>
      </c>
      <c r="B23608" s="275" t="s">
        <v>0</v>
      </c>
      <c r="C23608" s="1329" t="s">
        <v>26514</v>
      </c>
      <c r="D23608" s="514" t="s">
        <v>34</v>
      </c>
      <c r="E23608" s="673">
        <v>1462.26</v>
      </c>
      <c r="F23608" s="394"/>
    </row>
    <row r="23609" spans="1:6" ht="24.75">
      <c r="A23609" s="514">
        <v>101100</v>
      </c>
      <c r="B23609" s="275" t="s">
        <v>0</v>
      </c>
      <c r="C23609" s="1329" t="s">
        <v>26515</v>
      </c>
      <c r="D23609" s="514" t="s">
        <v>34</v>
      </c>
      <c r="E23609" s="673">
        <v>1035.29</v>
      </c>
      <c r="F23609" s="394"/>
    </row>
    <row r="23610" spans="1:6" ht="24.75">
      <c r="A23610" s="514">
        <v>101108</v>
      </c>
      <c r="B23610" s="275" t="s">
        <v>0</v>
      </c>
      <c r="C23610" s="1329" t="s">
        <v>26516</v>
      </c>
      <c r="D23610" s="514" t="s">
        <v>34</v>
      </c>
      <c r="E23610" s="673">
        <v>988.14</v>
      </c>
      <c r="F23610" s="394"/>
    </row>
    <row r="23611" spans="1:6" ht="24.75">
      <c r="A23611" s="514">
        <v>101097</v>
      </c>
      <c r="B23611" s="275" t="s">
        <v>0</v>
      </c>
      <c r="C23611" s="1329" t="s">
        <v>26517</v>
      </c>
      <c r="D23611" s="514" t="s">
        <v>34</v>
      </c>
      <c r="E23611" s="673">
        <v>1410.96</v>
      </c>
      <c r="F23611" s="394"/>
    </row>
    <row r="23612" spans="1:6" ht="24.75">
      <c r="A23612" s="514">
        <v>101105</v>
      </c>
      <c r="B23612" s="275" t="s">
        <v>0</v>
      </c>
      <c r="C23612" s="1329" t="s">
        <v>26518</v>
      </c>
      <c r="D23612" s="514" t="s">
        <v>34</v>
      </c>
      <c r="E23612" s="673">
        <v>1373.23</v>
      </c>
      <c r="F23612" s="394"/>
    </row>
    <row r="23613" spans="1:6" ht="24.75">
      <c r="A23613" s="514">
        <v>101101</v>
      </c>
      <c r="B23613" s="275" t="s">
        <v>0</v>
      </c>
      <c r="C23613" s="1329" t="s">
        <v>26519</v>
      </c>
      <c r="D23613" s="514" t="s">
        <v>34</v>
      </c>
      <c r="E23613" s="673">
        <v>1009.62</v>
      </c>
      <c r="F23613" s="394"/>
    </row>
    <row r="23614" spans="1:6" ht="24.75">
      <c r="A23614" s="514">
        <v>101109</v>
      </c>
      <c r="B23614" s="275" t="s">
        <v>0</v>
      </c>
      <c r="C23614" s="1329" t="s">
        <v>26520</v>
      </c>
      <c r="D23614" s="514" t="s">
        <v>34</v>
      </c>
      <c r="E23614" s="673">
        <v>963.78</v>
      </c>
      <c r="F23614" s="394"/>
    </row>
    <row r="23615" spans="1:6">
      <c r="A23615" s="514">
        <v>96393</v>
      </c>
      <c r="B23615" s="275" t="s">
        <v>0</v>
      </c>
      <c r="C23615" s="1329" t="s">
        <v>45242</v>
      </c>
      <c r="D23615" s="514" t="s">
        <v>34</v>
      </c>
      <c r="E23615" s="673">
        <v>202.51</v>
      </c>
      <c r="F23615" s="394"/>
    </row>
    <row r="23616" spans="1:6">
      <c r="A23616" s="514">
        <v>96394</v>
      </c>
      <c r="B23616" s="275" t="s">
        <v>0</v>
      </c>
      <c r="C23616" s="1329" t="s">
        <v>45243</v>
      </c>
      <c r="D23616" s="514" t="s">
        <v>34</v>
      </c>
      <c r="E23616" s="673">
        <v>265.3</v>
      </c>
      <c r="F23616" s="394"/>
    </row>
    <row r="23617" spans="1:6" ht="24.75">
      <c r="A23617" s="514">
        <v>104363</v>
      </c>
      <c r="B23617" s="275" t="s">
        <v>0</v>
      </c>
      <c r="C23617" s="1329" t="s">
        <v>45244</v>
      </c>
      <c r="D23617" s="514" t="s">
        <v>2506</v>
      </c>
      <c r="E23617" s="673">
        <v>0</v>
      </c>
      <c r="F23617" s="394"/>
    </row>
    <row r="23618" spans="1:6">
      <c r="A23618" s="514">
        <v>104360</v>
      </c>
      <c r="B23618" s="275" t="s">
        <v>0</v>
      </c>
      <c r="C23618" s="1329" t="s">
        <v>45245</v>
      </c>
      <c r="D23618" s="514" t="s">
        <v>2506</v>
      </c>
      <c r="E23618" s="673">
        <v>0</v>
      </c>
      <c r="F23618" s="394"/>
    </row>
    <row r="23619" spans="1:6">
      <c r="A23619" s="514">
        <v>104358</v>
      </c>
      <c r="B23619" s="275" t="s">
        <v>0</v>
      </c>
      <c r="C23619" s="1329" t="s">
        <v>45246</v>
      </c>
      <c r="D23619" s="514" t="s">
        <v>2506</v>
      </c>
      <c r="E23619" s="673">
        <v>0</v>
      </c>
      <c r="F23619" s="394"/>
    </row>
    <row r="23620" spans="1:6" ht="24.75">
      <c r="A23620" s="514">
        <v>104362</v>
      </c>
      <c r="B23620" s="275" t="s">
        <v>0</v>
      </c>
      <c r="C23620" s="1329" t="s">
        <v>45247</v>
      </c>
      <c r="D23620" s="514" t="s">
        <v>2506</v>
      </c>
      <c r="E23620" s="673">
        <v>0</v>
      </c>
      <c r="F23620" s="394"/>
    </row>
    <row r="23621" spans="1:6" ht="24.75">
      <c r="A23621" s="514">
        <v>104361</v>
      </c>
      <c r="B23621" s="275" t="s">
        <v>0</v>
      </c>
      <c r="C23621" s="1329" t="s">
        <v>45248</v>
      </c>
      <c r="D23621" s="514" t="s">
        <v>2506</v>
      </c>
      <c r="E23621" s="673">
        <v>0</v>
      </c>
      <c r="F23621" s="394"/>
    </row>
    <row r="23622" spans="1:6" ht="24.75">
      <c r="A23622" s="514">
        <v>104359</v>
      </c>
      <c r="B23622" s="275" t="s">
        <v>0</v>
      </c>
      <c r="C23622" s="1329" t="s">
        <v>45249</v>
      </c>
      <c r="D23622" s="514" t="s">
        <v>2506</v>
      </c>
      <c r="E23622" s="673">
        <v>0</v>
      </c>
      <c r="F23622" s="394"/>
    </row>
    <row r="23623" spans="1:6">
      <c r="A23623" s="514">
        <v>96395</v>
      </c>
      <c r="B23623" s="275" t="s">
        <v>0</v>
      </c>
      <c r="C23623" s="1329" t="s">
        <v>45250</v>
      </c>
      <c r="D23623" s="514" t="s">
        <v>34</v>
      </c>
      <c r="E23623" s="673">
        <v>354.08</v>
      </c>
      <c r="F23623" s="394"/>
    </row>
    <row r="23624" spans="1:6">
      <c r="A23624" s="514">
        <v>106102</v>
      </c>
      <c r="B23624" s="275" t="s">
        <v>0</v>
      </c>
      <c r="C23624" s="1329" t="s">
        <v>45251</v>
      </c>
      <c r="D23624" s="514" t="s">
        <v>2506</v>
      </c>
      <c r="E23624" s="673">
        <v>0</v>
      </c>
      <c r="F23624" s="394"/>
    </row>
    <row r="23625" spans="1:6">
      <c r="A23625" s="514">
        <v>106103</v>
      </c>
      <c r="B23625" s="275" t="s">
        <v>0</v>
      </c>
      <c r="C23625" s="1329" t="s">
        <v>45252</v>
      </c>
      <c r="D23625" s="514" t="s">
        <v>2506</v>
      </c>
      <c r="E23625" s="673">
        <v>0</v>
      </c>
      <c r="F23625" s="394"/>
    </row>
    <row r="23626" spans="1:6">
      <c r="A23626" s="514">
        <v>104373</v>
      </c>
      <c r="B23626" s="275" t="s">
        <v>0</v>
      </c>
      <c r="C23626" s="1329" t="s">
        <v>45253</v>
      </c>
      <c r="D23626" s="514" t="s">
        <v>2506</v>
      </c>
      <c r="E23626" s="673">
        <v>0</v>
      </c>
      <c r="F23626" s="394"/>
    </row>
    <row r="23627" spans="1:6">
      <c r="A23627" s="514">
        <v>104374</v>
      </c>
      <c r="B23627" s="275" t="s">
        <v>0</v>
      </c>
      <c r="C23627" s="1329" t="s">
        <v>45254</v>
      </c>
      <c r="D23627" s="514" t="s">
        <v>2506</v>
      </c>
      <c r="E23627" s="673">
        <v>0</v>
      </c>
      <c r="F23627" s="394"/>
    </row>
    <row r="23628" spans="1:6">
      <c r="A23628" s="514">
        <v>105529</v>
      </c>
      <c r="B23628" s="275" t="s">
        <v>0</v>
      </c>
      <c r="C23628" s="1329" t="s">
        <v>45255</v>
      </c>
      <c r="D23628" s="514" t="s">
        <v>34</v>
      </c>
      <c r="E23628" s="673">
        <v>226.14</v>
      </c>
      <c r="F23628" s="394"/>
    </row>
    <row r="23629" spans="1:6">
      <c r="A23629" s="514">
        <v>105530</v>
      </c>
      <c r="B23629" s="275" t="s">
        <v>0</v>
      </c>
      <c r="C23629" s="1329" t="s">
        <v>45256</v>
      </c>
      <c r="D23629" s="514" t="s">
        <v>34</v>
      </c>
      <c r="E23629" s="673">
        <v>254.84</v>
      </c>
      <c r="F23629" s="394"/>
    </row>
    <row r="23630" spans="1:6">
      <c r="A23630" s="514">
        <v>105531</v>
      </c>
      <c r="B23630" s="275" t="s">
        <v>0</v>
      </c>
      <c r="C23630" s="1329" t="s">
        <v>45257</v>
      </c>
      <c r="D23630" s="514" t="s">
        <v>34</v>
      </c>
      <c r="E23630" s="673">
        <v>283.56</v>
      </c>
      <c r="F23630" s="394"/>
    </row>
    <row r="23631" spans="1:6">
      <c r="A23631" s="514">
        <v>105527</v>
      </c>
      <c r="B23631" s="275" t="s">
        <v>0</v>
      </c>
      <c r="C23631" s="1329" t="s">
        <v>45258</v>
      </c>
      <c r="D23631" s="514" t="s">
        <v>34</v>
      </c>
      <c r="E23631" s="673">
        <v>168.7</v>
      </c>
      <c r="F23631" s="394"/>
    </row>
    <row r="23632" spans="1:6">
      <c r="A23632" s="514">
        <v>105532</v>
      </c>
      <c r="B23632" s="275" t="s">
        <v>0</v>
      </c>
      <c r="C23632" s="1329" t="s">
        <v>45259</v>
      </c>
      <c r="D23632" s="514" t="s">
        <v>34</v>
      </c>
      <c r="E23632" s="673">
        <v>200.65</v>
      </c>
      <c r="F23632" s="394"/>
    </row>
    <row r="23633" spans="1:6">
      <c r="A23633" s="514">
        <v>105533</v>
      </c>
      <c r="B23633" s="275" t="s">
        <v>0</v>
      </c>
      <c r="C23633" s="1329" t="s">
        <v>45260</v>
      </c>
      <c r="D23633" s="514" t="s">
        <v>34</v>
      </c>
      <c r="E23633" s="673">
        <v>229.9</v>
      </c>
      <c r="F23633" s="394"/>
    </row>
    <row r="23634" spans="1:6">
      <c r="A23634" s="514">
        <v>105534</v>
      </c>
      <c r="B23634" s="275" t="s">
        <v>0</v>
      </c>
      <c r="C23634" s="1329" t="s">
        <v>45261</v>
      </c>
      <c r="D23634" s="514" t="s">
        <v>34</v>
      </c>
      <c r="E23634" s="673">
        <v>259.14</v>
      </c>
      <c r="F23634" s="394"/>
    </row>
    <row r="23635" spans="1:6">
      <c r="A23635" s="514">
        <v>105528</v>
      </c>
      <c r="B23635" s="275" t="s">
        <v>0</v>
      </c>
      <c r="C23635" s="1329" t="s">
        <v>45262</v>
      </c>
      <c r="D23635" s="514" t="s">
        <v>34</v>
      </c>
      <c r="E23635" s="673">
        <v>142.16</v>
      </c>
      <c r="F23635" s="394"/>
    </row>
    <row r="23636" spans="1:6">
      <c r="A23636" s="514">
        <v>105523</v>
      </c>
      <c r="B23636" s="275" t="s">
        <v>0</v>
      </c>
      <c r="C23636" s="1329" t="s">
        <v>45263</v>
      </c>
      <c r="D23636" s="514" t="s">
        <v>34</v>
      </c>
      <c r="E23636" s="673">
        <v>41.35</v>
      </c>
      <c r="F23636" s="394"/>
    </row>
    <row r="23637" spans="1:6">
      <c r="A23637" s="514">
        <v>105759</v>
      </c>
      <c r="B23637" s="275" t="s">
        <v>0</v>
      </c>
      <c r="C23637" s="1329" t="s">
        <v>45264</v>
      </c>
      <c r="D23637" s="514" t="s">
        <v>34</v>
      </c>
      <c r="E23637" s="673">
        <v>57.3</v>
      </c>
      <c r="F23637" s="394"/>
    </row>
    <row r="23638" spans="1:6">
      <c r="A23638" s="514">
        <v>105524</v>
      </c>
      <c r="B23638" s="275" t="s">
        <v>0</v>
      </c>
      <c r="C23638" s="1329" t="s">
        <v>45265</v>
      </c>
      <c r="D23638" s="514" t="s">
        <v>34</v>
      </c>
      <c r="E23638" s="673">
        <v>73.239999999999995</v>
      </c>
      <c r="F23638" s="394"/>
    </row>
    <row r="23639" spans="1:6">
      <c r="A23639" s="514">
        <v>105525</v>
      </c>
      <c r="B23639" s="275" t="s">
        <v>0</v>
      </c>
      <c r="C23639" s="1329" t="s">
        <v>45266</v>
      </c>
      <c r="D23639" s="514" t="s">
        <v>34</v>
      </c>
      <c r="E23639" s="673">
        <v>105.14</v>
      </c>
      <c r="F23639" s="394"/>
    </row>
    <row r="23640" spans="1:6">
      <c r="A23640" s="514">
        <v>105526</v>
      </c>
      <c r="B23640" s="275" t="s">
        <v>0</v>
      </c>
      <c r="C23640" s="1329" t="s">
        <v>45267</v>
      </c>
      <c r="D23640" s="514" t="s">
        <v>34</v>
      </c>
      <c r="E23640" s="673">
        <v>137.04</v>
      </c>
      <c r="F23640" s="394"/>
    </row>
    <row r="23641" spans="1:6">
      <c r="A23641" s="514">
        <v>105034</v>
      </c>
      <c r="B23641" s="275" t="s">
        <v>0</v>
      </c>
      <c r="C23641" s="1329" t="s">
        <v>13751</v>
      </c>
      <c r="D23641" s="514" t="s">
        <v>5</v>
      </c>
      <c r="E23641" s="673">
        <v>43.14</v>
      </c>
      <c r="F23641" s="394"/>
    </row>
    <row r="23642" spans="1:6">
      <c r="A23642" s="514">
        <v>105033</v>
      </c>
      <c r="B23642" s="275" t="s">
        <v>0</v>
      </c>
      <c r="C23642" s="1329" t="s">
        <v>13750</v>
      </c>
      <c r="D23642" s="514" t="s">
        <v>5</v>
      </c>
      <c r="E23642" s="673">
        <v>60.77</v>
      </c>
      <c r="F23642" s="394"/>
    </row>
    <row r="23643" spans="1:6">
      <c r="A23643" s="514">
        <v>93205</v>
      </c>
      <c r="B23643" s="275" t="s">
        <v>0</v>
      </c>
      <c r="C23643" s="1329" t="s">
        <v>13737</v>
      </c>
      <c r="D23643" s="514" t="s">
        <v>5</v>
      </c>
      <c r="E23643" s="673">
        <v>73.56</v>
      </c>
      <c r="F23643" s="394"/>
    </row>
    <row r="23644" spans="1:6">
      <c r="A23644" s="514">
        <v>105032</v>
      </c>
      <c r="B23644" s="275" t="s">
        <v>0</v>
      </c>
      <c r="C23644" s="1329" t="s">
        <v>13749</v>
      </c>
      <c r="D23644" s="514" t="s">
        <v>5</v>
      </c>
      <c r="E23644" s="673">
        <v>34.119999999999997</v>
      </c>
      <c r="F23644" s="394"/>
    </row>
    <row r="23645" spans="1:6">
      <c r="A23645" s="514">
        <v>105031</v>
      </c>
      <c r="B23645" s="275" t="s">
        <v>0</v>
      </c>
      <c r="C23645" s="1329" t="s">
        <v>13748</v>
      </c>
      <c r="D23645" s="514" t="s">
        <v>5</v>
      </c>
      <c r="E23645" s="673">
        <v>50.5</v>
      </c>
      <c r="F23645" s="394"/>
    </row>
    <row r="23646" spans="1:6">
      <c r="A23646" s="514">
        <v>93199</v>
      </c>
      <c r="B23646" s="275" t="s">
        <v>0</v>
      </c>
      <c r="C23646" s="1329" t="s">
        <v>13733</v>
      </c>
      <c r="D23646" s="514" t="s">
        <v>5</v>
      </c>
      <c r="E23646" s="673">
        <v>53.39</v>
      </c>
      <c r="F23646" s="394"/>
    </row>
    <row r="23647" spans="1:6">
      <c r="A23647" s="514">
        <v>105030</v>
      </c>
      <c r="B23647" s="275" t="s">
        <v>0</v>
      </c>
      <c r="C23647" s="1329" t="s">
        <v>13747</v>
      </c>
      <c r="D23647" s="514" t="s">
        <v>5</v>
      </c>
      <c r="E23647" s="673">
        <v>46.05</v>
      </c>
      <c r="F23647" s="394"/>
    </row>
    <row r="23648" spans="1:6">
      <c r="A23648" s="514">
        <v>105029</v>
      </c>
      <c r="B23648" s="275" t="s">
        <v>0</v>
      </c>
      <c r="C23648" s="1329" t="s">
        <v>13746</v>
      </c>
      <c r="D23648" s="514" t="s">
        <v>5</v>
      </c>
      <c r="E23648" s="673">
        <v>54.7</v>
      </c>
      <c r="F23648" s="394"/>
    </row>
    <row r="23649" spans="1:6">
      <c r="A23649" s="514">
        <v>93197</v>
      </c>
      <c r="B23649" s="275" t="s">
        <v>0</v>
      </c>
      <c r="C23649" s="1329" t="s">
        <v>13732</v>
      </c>
      <c r="D23649" s="514" t="s">
        <v>5</v>
      </c>
      <c r="E23649" s="673">
        <v>63.36</v>
      </c>
      <c r="F23649" s="394"/>
    </row>
    <row r="23650" spans="1:6">
      <c r="A23650" s="514">
        <v>105040</v>
      </c>
      <c r="B23650" s="275" t="s">
        <v>0</v>
      </c>
      <c r="C23650" s="1329" t="s">
        <v>13757</v>
      </c>
      <c r="D23650" s="514" t="s">
        <v>5</v>
      </c>
      <c r="E23650" s="673">
        <v>34.69</v>
      </c>
      <c r="F23650" s="394"/>
    </row>
    <row r="23651" spans="1:6">
      <c r="A23651" s="514">
        <v>105039</v>
      </c>
      <c r="B23651" s="275" t="s">
        <v>0</v>
      </c>
      <c r="C23651" s="1329" t="s">
        <v>13756</v>
      </c>
      <c r="D23651" s="514" t="s">
        <v>5</v>
      </c>
      <c r="E23651" s="673">
        <v>51.24</v>
      </c>
      <c r="F23651" s="394"/>
    </row>
    <row r="23652" spans="1:6">
      <c r="A23652" s="514">
        <v>105038</v>
      </c>
      <c r="B23652" s="275" t="s">
        <v>0</v>
      </c>
      <c r="C23652" s="1329" t="s">
        <v>13755</v>
      </c>
      <c r="D23652" s="514" t="s">
        <v>5</v>
      </c>
      <c r="E23652" s="673">
        <v>71.17</v>
      </c>
      <c r="F23652" s="394"/>
    </row>
    <row r="23653" spans="1:6">
      <c r="A23653" s="514">
        <v>105028</v>
      </c>
      <c r="B23653" s="275" t="s">
        <v>0</v>
      </c>
      <c r="C23653" s="1329" t="s">
        <v>13745</v>
      </c>
      <c r="D23653" s="514" t="s">
        <v>5</v>
      </c>
      <c r="E23653" s="673">
        <v>23.6</v>
      </c>
      <c r="F23653" s="394"/>
    </row>
    <row r="23654" spans="1:6">
      <c r="A23654" s="514">
        <v>105027</v>
      </c>
      <c r="B23654" s="275" t="s">
        <v>0</v>
      </c>
      <c r="C23654" s="1329" t="s">
        <v>13744</v>
      </c>
      <c r="D23654" s="514" t="s">
        <v>5</v>
      </c>
      <c r="E23654" s="673">
        <v>27.01</v>
      </c>
      <c r="F23654" s="394"/>
    </row>
    <row r="23655" spans="1:6">
      <c r="A23655" s="514">
        <v>93194</v>
      </c>
      <c r="B23655" s="275" t="s">
        <v>0</v>
      </c>
      <c r="C23655" s="1329" t="s">
        <v>13731</v>
      </c>
      <c r="D23655" s="514" t="s">
        <v>5</v>
      </c>
      <c r="E23655" s="673">
        <v>30.86</v>
      </c>
      <c r="F23655" s="394"/>
    </row>
    <row r="23656" spans="1:6">
      <c r="A23656" s="514">
        <v>93200</v>
      </c>
      <c r="B23656" s="275" t="s">
        <v>0</v>
      </c>
      <c r="C23656" s="1329" t="s">
        <v>13734</v>
      </c>
      <c r="D23656" s="514" t="s">
        <v>5</v>
      </c>
      <c r="E23656" s="673">
        <v>12.93</v>
      </c>
      <c r="F23656" s="394"/>
    </row>
    <row r="23657" spans="1:6">
      <c r="A23657" s="514">
        <v>93203</v>
      </c>
      <c r="B23657" s="275" t="s">
        <v>0</v>
      </c>
      <c r="C23657" s="1329" t="s">
        <v>13736</v>
      </c>
      <c r="D23657" s="514" t="s">
        <v>5</v>
      </c>
      <c r="E23657" s="673">
        <v>13.67</v>
      </c>
      <c r="F23657" s="394"/>
    </row>
    <row r="23658" spans="1:6">
      <c r="A23658" s="514">
        <v>93202</v>
      </c>
      <c r="B23658" s="275" t="s">
        <v>0</v>
      </c>
      <c r="C23658" s="1329" t="s">
        <v>13735</v>
      </c>
      <c r="D23658" s="514" t="s">
        <v>5</v>
      </c>
      <c r="E23658" s="673">
        <v>29.99</v>
      </c>
      <c r="F23658" s="394"/>
    </row>
    <row r="23659" spans="1:6">
      <c r="A23659" s="514">
        <v>105026</v>
      </c>
      <c r="B23659" s="275" t="s">
        <v>0</v>
      </c>
      <c r="C23659" s="1329" t="s">
        <v>13743</v>
      </c>
      <c r="D23659" s="514" t="s">
        <v>5</v>
      </c>
      <c r="E23659" s="673">
        <v>44.33</v>
      </c>
      <c r="F23659" s="394"/>
    </row>
    <row r="23660" spans="1:6">
      <c r="A23660" s="514">
        <v>105025</v>
      </c>
      <c r="B23660" s="275" t="s">
        <v>0</v>
      </c>
      <c r="C23660" s="1329" t="s">
        <v>13742</v>
      </c>
      <c r="D23660" s="514" t="s">
        <v>5</v>
      </c>
      <c r="E23660" s="673">
        <v>62.79</v>
      </c>
      <c r="F23660" s="394"/>
    </row>
    <row r="23661" spans="1:6">
      <c r="A23661" s="514">
        <v>93191</v>
      </c>
      <c r="B23661" s="275" t="s">
        <v>0</v>
      </c>
      <c r="C23661" s="1329" t="s">
        <v>13730</v>
      </c>
      <c r="D23661" s="514" t="s">
        <v>5</v>
      </c>
      <c r="E23661" s="673">
        <v>76.03</v>
      </c>
      <c r="F23661" s="394"/>
    </row>
    <row r="23662" spans="1:6">
      <c r="A23662" s="514">
        <v>105024</v>
      </c>
      <c r="B23662" s="275" t="s">
        <v>0</v>
      </c>
      <c r="C23662" s="1329" t="s">
        <v>13741</v>
      </c>
      <c r="D23662" s="514" t="s">
        <v>5</v>
      </c>
      <c r="E23662" s="673">
        <v>59.1</v>
      </c>
      <c r="F23662" s="394"/>
    </row>
    <row r="23663" spans="1:6">
      <c r="A23663" s="514">
        <v>105023</v>
      </c>
      <c r="B23663" s="275" t="s">
        <v>0</v>
      </c>
      <c r="C23663" s="1329" t="s">
        <v>13740</v>
      </c>
      <c r="D23663" s="514" t="s">
        <v>5</v>
      </c>
      <c r="E23663" s="673">
        <v>72.069999999999993</v>
      </c>
      <c r="F23663" s="394"/>
    </row>
    <row r="23664" spans="1:6">
      <c r="A23664" s="514">
        <v>93187</v>
      </c>
      <c r="B23664" s="275" t="s">
        <v>0</v>
      </c>
      <c r="C23664" s="1329" t="s">
        <v>13729</v>
      </c>
      <c r="D23664" s="514" t="s">
        <v>5</v>
      </c>
      <c r="E23664" s="673">
        <v>85.03</v>
      </c>
      <c r="F23664" s="394"/>
    </row>
    <row r="23665" spans="1:6">
      <c r="A23665" s="514">
        <v>105037</v>
      </c>
      <c r="B23665" s="275" t="s">
        <v>0</v>
      </c>
      <c r="C23665" s="1329" t="s">
        <v>13754</v>
      </c>
      <c r="D23665" s="514" t="s">
        <v>5</v>
      </c>
      <c r="E23665" s="673">
        <v>34.85</v>
      </c>
      <c r="F23665" s="394"/>
    </row>
    <row r="23666" spans="1:6">
      <c r="A23666" s="514">
        <v>105036</v>
      </c>
      <c r="B23666" s="275" t="s">
        <v>0</v>
      </c>
      <c r="C23666" s="1329" t="s">
        <v>13753</v>
      </c>
      <c r="D23666" s="514" t="s">
        <v>5</v>
      </c>
      <c r="E23666" s="673">
        <v>51.46</v>
      </c>
      <c r="F23666" s="394"/>
    </row>
    <row r="23667" spans="1:6">
      <c r="A23667" s="514">
        <v>105035</v>
      </c>
      <c r="B23667" s="275" t="s">
        <v>0</v>
      </c>
      <c r="C23667" s="1329" t="s">
        <v>13752</v>
      </c>
      <c r="D23667" s="514" t="s">
        <v>5</v>
      </c>
      <c r="E23667" s="673">
        <v>71.37</v>
      </c>
      <c r="F23667" s="394"/>
    </row>
    <row r="23668" spans="1:6">
      <c r="A23668" s="514">
        <v>105022</v>
      </c>
      <c r="B23668" s="275" t="s">
        <v>0</v>
      </c>
      <c r="C23668" s="1329" t="s">
        <v>13739</v>
      </c>
      <c r="D23668" s="514" t="s">
        <v>5</v>
      </c>
      <c r="E23668" s="673">
        <v>23.99</v>
      </c>
      <c r="F23668" s="394"/>
    </row>
    <row r="23669" spans="1:6">
      <c r="A23669" s="514">
        <v>105021</v>
      </c>
      <c r="B23669" s="275" t="s">
        <v>0</v>
      </c>
      <c r="C23669" s="1329" t="s">
        <v>13738</v>
      </c>
      <c r="D23669" s="514" t="s">
        <v>5</v>
      </c>
      <c r="E23669" s="673">
        <v>27.43</v>
      </c>
      <c r="F23669" s="394"/>
    </row>
    <row r="23670" spans="1:6">
      <c r="A23670" s="514">
        <v>93184</v>
      </c>
      <c r="B23670" s="275" t="s">
        <v>0</v>
      </c>
      <c r="C23670" s="1329" t="s">
        <v>13728</v>
      </c>
      <c r="D23670" s="514" t="s">
        <v>5</v>
      </c>
      <c r="E23670" s="673">
        <v>31.73</v>
      </c>
      <c r="F23670" s="394"/>
    </row>
    <row r="23671" spans="1:6">
      <c r="A23671" s="514">
        <v>102237</v>
      </c>
      <c r="B23671" s="275" t="s">
        <v>0</v>
      </c>
      <c r="C23671" s="1329" t="s">
        <v>25468</v>
      </c>
      <c r="D23671" s="514" t="s">
        <v>32</v>
      </c>
      <c r="E23671" s="673">
        <v>0</v>
      </c>
      <c r="F23671" s="394"/>
    </row>
    <row r="23672" spans="1:6" ht="24.75">
      <c r="A23672" s="514">
        <v>102149</v>
      </c>
      <c r="B23672" s="275" t="s">
        <v>0</v>
      </c>
      <c r="C23672" s="1329" t="s">
        <v>26521</v>
      </c>
      <c r="D23672" s="514" t="s">
        <v>32</v>
      </c>
      <c r="E23672" s="673">
        <v>0</v>
      </c>
      <c r="F23672" s="394"/>
    </row>
    <row r="23673" spans="1:6" ht="24.75">
      <c r="A23673" s="514">
        <v>102150</v>
      </c>
      <c r="B23673" s="275" t="s">
        <v>0</v>
      </c>
      <c r="C23673" s="1329" t="s">
        <v>26522</v>
      </c>
      <c r="D23673" s="514" t="s">
        <v>32</v>
      </c>
      <c r="E23673" s="673">
        <v>0</v>
      </c>
      <c r="F23673" s="394"/>
    </row>
    <row r="23674" spans="1:6" ht="24.75">
      <c r="A23674" s="514">
        <v>102145</v>
      </c>
      <c r="B23674" s="275" t="s">
        <v>0</v>
      </c>
      <c r="C23674" s="1329" t="s">
        <v>26523</v>
      </c>
      <c r="D23674" s="514" t="s">
        <v>32</v>
      </c>
      <c r="E23674" s="673">
        <v>0</v>
      </c>
      <c r="F23674" s="394"/>
    </row>
    <row r="23675" spans="1:6">
      <c r="A23675" s="514">
        <v>102146</v>
      </c>
      <c r="B23675" s="275" t="s">
        <v>0</v>
      </c>
      <c r="C23675" s="1329" t="s">
        <v>26524</v>
      </c>
      <c r="D23675" s="514" t="s">
        <v>32</v>
      </c>
      <c r="E23675" s="673">
        <v>0</v>
      </c>
      <c r="F23675" s="394"/>
    </row>
    <row r="23676" spans="1:6">
      <c r="A23676" s="514">
        <v>102147</v>
      </c>
      <c r="B23676" s="275" t="s">
        <v>0</v>
      </c>
      <c r="C23676" s="1329" t="s">
        <v>26525</v>
      </c>
      <c r="D23676" s="514" t="s">
        <v>32</v>
      </c>
      <c r="E23676" s="673">
        <v>0</v>
      </c>
      <c r="F23676" s="394"/>
    </row>
    <row r="23677" spans="1:6">
      <c r="A23677" s="514">
        <v>102148</v>
      </c>
      <c r="B23677" s="275" t="s">
        <v>0</v>
      </c>
      <c r="C23677" s="1329" t="s">
        <v>26526</v>
      </c>
      <c r="D23677" s="514" t="s">
        <v>32</v>
      </c>
      <c r="E23677" s="673">
        <v>0</v>
      </c>
      <c r="F23677" s="394"/>
    </row>
    <row r="23678" spans="1:6">
      <c r="A23678" s="514">
        <v>102143</v>
      </c>
      <c r="B23678" s="275" t="s">
        <v>0</v>
      </c>
      <c r="C23678" s="1329" t="s">
        <v>26527</v>
      </c>
      <c r="D23678" s="514" t="s">
        <v>32</v>
      </c>
      <c r="E23678" s="673">
        <v>0</v>
      </c>
      <c r="F23678" s="394"/>
    </row>
    <row r="23679" spans="1:6" ht="24.75">
      <c r="A23679" s="514">
        <v>102144</v>
      </c>
      <c r="B23679" s="275" t="s">
        <v>0</v>
      </c>
      <c r="C23679" s="1329" t="s">
        <v>26528</v>
      </c>
      <c r="D23679" s="514" t="s">
        <v>32</v>
      </c>
      <c r="E23679" s="673">
        <v>0</v>
      </c>
      <c r="F23679" s="394"/>
    </row>
    <row r="23680" spans="1:6">
      <c r="A23680" s="514">
        <v>102171</v>
      </c>
      <c r="B23680" s="275" t="s">
        <v>0</v>
      </c>
      <c r="C23680" s="1329" t="s">
        <v>9356</v>
      </c>
      <c r="D23680" s="514" t="s">
        <v>32</v>
      </c>
      <c r="E23680" s="673">
        <v>467.79</v>
      </c>
      <c r="F23680" s="394"/>
    </row>
    <row r="23681" spans="1:6">
      <c r="A23681" s="514">
        <v>102172</v>
      </c>
      <c r="B23681" s="275" t="s">
        <v>0</v>
      </c>
      <c r="C23681" s="1329" t="s">
        <v>9357</v>
      </c>
      <c r="D23681" s="514" t="s">
        <v>32</v>
      </c>
      <c r="E23681" s="673">
        <v>429.96</v>
      </c>
      <c r="F23681" s="394"/>
    </row>
    <row r="23682" spans="1:6">
      <c r="A23682" s="514">
        <v>102170</v>
      </c>
      <c r="B23682" s="275" t="s">
        <v>0</v>
      </c>
      <c r="C23682" s="1329" t="s">
        <v>9355</v>
      </c>
      <c r="D23682" s="514" t="s">
        <v>32</v>
      </c>
      <c r="E23682" s="673">
        <v>339.62</v>
      </c>
      <c r="F23682" s="394"/>
    </row>
    <row r="23683" spans="1:6">
      <c r="A23683" s="514">
        <v>102160</v>
      </c>
      <c r="B23683" s="275" t="s">
        <v>0</v>
      </c>
      <c r="C23683" s="1329" t="s">
        <v>1436</v>
      </c>
      <c r="D23683" s="514" t="s">
        <v>32</v>
      </c>
      <c r="E23683" s="673">
        <v>130.05000000000001</v>
      </c>
      <c r="F23683" s="394"/>
    </row>
    <row r="23684" spans="1:6">
      <c r="A23684" s="514">
        <v>102177</v>
      </c>
      <c r="B23684" s="275" t="s">
        <v>0</v>
      </c>
      <c r="C23684" s="1329" t="s">
        <v>9359</v>
      </c>
      <c r="D23684" s="514" t="s">
        <v>32</v>
      </c>
      <c r="E23684" s="673">
        <v>1353.39</v>
      </c>
      <c r="F23684" s="394"/>
    </row>
    <row r="23685" spans="1:6">
      <c r="A23685" s="514">
        <v>102174</v>
      </c>
      <c r="B23685" s="275" t="s">
        <v>0</v>
      </c>
      <c r="C23685" s="1329" t="s">
        <v>26529</v>
      </c>
      <c r="D23685" s="514" t="s">
        <v>32</v>
      </c>
      <c r="E23685" s="673">
        <v>0</v>
      </c>
      <c r="F23685" s="394"/>
    </row>
    <row r="23686" spans="1:6">
      <c r="A23686" s="514">
        <v>102178</v>
      </c>
      <c r="B23686" s="275" t="s">
        <v>0</v>
      </c>
      <c r="C23686" s="1329" t="s">
        <v>9360</v>
      </c>
      <c r="D23686" s="514" t="s">
        <v>32</v>
      </c>
      <c r="E23686" s="673">
        <v>1524.21</v>
      </c>
      <c r="F23686" s="394"/>
    </row>
    <row r="23687" spans="1:6">
      <c r="A23687" s="514">
        <v>102175</v>
      </c>
      <c r="B23687" s="275" t="s">
        <v>0</v>
      </c>
      <c r="C23687" s="1329" t="s">
        <v>26530</v>
      </c>
      <c r="D23687" s="514" t="s">
        <v>32</v>
      </c>
      <c r="E23687" s="673">
        <v>0</v>
      </c>
      <c r="F23687" s="394"/>
    </row>
    <row r="23688" spans="1:6">
      <c r="A23688" s="514">
        <v>102176</v>
      </c>
      <c r="B23688" s="275" t="s">
        <v>0</v>
      </c>
      <c r="C23688" s="1329" t="s">
        <v>9358</v>
      </c>
      <c r="D23688" s="514" t="s">
        <v>32</v>
      </c>
      <c r="E23688" s="673">
        <v>747.14</v>
      </c>
      <c r="F23688" s="394"/>
    </row>
    <row r="23689" spans="1:6">
      <c r="A23689" s="514">
        <v>102173</v>
      </c>
      <c r="B23689" s="275" t="s">
        <v>0</v>
      </c>
      <c r="C23689" s="1329" t="s">
        <v>26531</v>
      </c>
      <c r="D23689" s="514" t="s">
        <v>32</v>
      </c>
      <c r="E23689" s="673">
        <v>0</v>
      </c>
      <c r="F23689" s="394"/>
    </row>
    <row r="23690" spans="1:6">
      <c r="A23690" s="514">
        <v>102163</v>
      </c>
      <c r="B23690" s="275" t="s">
        <v>0</v>
      </c>
      <c r="C23690" s="1329" t="s">
        <v>9348</v>
      </c>
      <c r="D23690" s="514" t="s">
        <v>32</v>
      </c>
      <c r="E23690" s="673">
        <v>392.12</v>
      </c>
      <c r="F23690" s="394"/>
    </row>
    <row r="23691" spans="1:6">
      <c r="A23691" s="514">
        <v>102153</v>
      </c>
      <c r="B23691" s="275" t="s">
        <v>0</v>
      </c>
      <c r="C23691" s="1329" t="s">
        <v>1429</v>
      </c>
      <c r="D23691" s="514" t="s">
        <v>32</v>
      </c>
      <c r="E23691" s="673">
        <v>182.55</v>
      </c>
      <c r="F23691" s="394"/>
    </row>
    <row r="23692" spans="1:6">
      <c r="A23692" s="514">
        <v>102165</v>
      </c>
      <c r="B23692" s="275" t="s">
        <v>0</v>
      </c>
      <c r="C23692" s="1329" t="s">
        <v>9350</v>
      </c>
      <c r="D23692" s="514" t="s">
        <v>32</v>
      </c>
      <c r="E23692" s="673">
        <v>356.41</v>
      </c>
      <c r="F23692" s="394"/>
    </row>
    <row r="23693" spans="1:6">
      <c r="A23693" s="514">
        <v>102155</v>
      </c>
      <c r="B23693" s="275" t="s">
        <v>0</v>
      </c>
      <c r="C23693" s="1329" t="s">
        <v>1431</v>
      </c>
      <c r="D23693" s="514" t="s">
        <v>32</v>
      </c>
      <c r="E23693" s="673">
        <v>185.33</v>
      </c>
      <c r="F23693" s="394"/>
    </row>
    <row r="23694" spans="1:6">
      <c r="A23694" s="514">
        <v>102167</v>
      </c>
      <c r="B23694" s="275" t="s">
        <v>0</v>
      </c>
      <c r="C23694" s="1329" t="s">
        <v>9352</v>
      </c>
      <c r="D23694" s="514" t="s">
        <v>32</v>
      </c>
      <c r="E23694" s="673">
        <v>368.72</v>
      </c>
      <c r="F23694" s="394"/>
    </row>
    <row r="23695" spans="1:6">
      <c r="A23695" s="514">
        <v>102157</v>
      </c>
      <c r="B23695" s="275" t="s">
        <v>0</v>
      </c>
      <c r="C23695" s="1329" t="s">
        <v>1433</v>
      </c>
      <c r="D23695" s="514" t="s">
        <v>32</v>
      </c>
      <c r="E23695" s="673">
        <v>236.22</v>
      </c>
      <c r="F23695" s="394"/>
    </row>
    <row r="23696" spans="1:6">
      <c r="A23696" s="514">
        <v>102169</v>
      </c>
      <c r="B23696" s="275" t="s">
        <v>0</v>
      </c>
      <c r="C23696" s="1329" t="s">
        <v>9354</v>
      </c>
      <c r="D23696" s="514" t="s">
        <v>32</v>
      </c>
      <c r="E23696" s="673">
        <v>365.06</v>
      </c>
      <c r="F23696" s="394"/>
    </row>
    <row r="23697" spans="1:6">
      <c r="A23697" s="514">
        <v>102159</v>
      </c>
      <c r="B23697" s="275" t="s">
        <v>0</v>
      </c>
      <c r="C23697" s="1329" t="s">
        <v>1435</v>
      </c>
      <c r="D23697" s="514" t="s">
        <v>32</v>
      </c>
      <c r="E23697" s="673">
        <v>279.55</v>
      </c>
      <c r="F23697" s="394"/>
    </row>
    <row r="23698" spans="1:6">
      <c r="A23698" s="514">
        <v>102161</v>
      </c>
      <c r="B23698" s="275" t="s">
        <v>0</v>
      </c>
      <c r="C23698" s="1329" t="s">
        <v>9346</v>
      </c>
      <c r="D23698" s="514" t="s">
        <v>32</v>
      </c>
      <c r="E23698" s="673">
        <v>344</v>
      </c>
      <c r="F23698" s="394"/>
    </row>
    <row r="23699" spans="1:6">
      <c r="A23699" s="514">
        <v>102151</v>
      </c>
      <c r="B23699" s="275" t="s">
        <v>0</v>
      </c>
      <c r="C23699" s="1329" t="s">
        <v>1427</v>
      </c>
      <c r="D23699" s="514" t="s">
        <v>32</v>
      </c>
      <c r="E23699" s="673">
        <v>134.43</v>
      </c>
      <c r="F23699" s="394"/>
    </row>
    <row r="23700" spans="1:6">
      <c r="A23700" s="514">
        <v>102162</v>
      </c>
      <c r="B23700" s="275" t="s">
        <v>0</v>
      </c>
      <c r="C23700" s="1329" t="s">
        <v>9347</v>
      </c>
      <c r="D23700" s="514" t="s">
        <v>32</v>
      </c>
      <c r="E23700" s="673">
        <v>357.13</v>
      </c>
      <c r="F23700" s="394"/>
    </row>
    <row r="23701" spans="1:6">
      <c r="A23701" s="514">
        <v>102164</v>
      </c>
      <c r="B23701" s="275" t="s">
        <v>0</v>
      </c>
      <c r="C23701" s="1329" t="s">
        <v>9349</v>
      </c>
      <c r="D23701" s="514" t="s">
        <v>32</v>
      </c>
      <c r="E23701" s="673">
        <v>327.79</v>
      </c>
      <c r="F23701" s="394"/>
    </row>
    <row r="23702" spans="1:6">
      <c r="A23702" s="514">
        <v>102154</v>
      </c>
      <c r="B23702" s="275" t="s">
        <v>0</v>
      </c>
      <c r="C23702" s="1329" t="s">
        <v>1430</v>
      </c>
      <c r="D23702" s="514" t="s">
        <v>32</v>
      </c>
      <c r="E23702" s="673">
        <v>156.71</v>
      </c>
      <c r="F23702" s="394"/>
    </row>
    <row r="23703" spans="1:6">
      <c r="A23703" s="514">
        <v>102166</v>
      </c>
      <c r="B23703" s="275" t="s">
        <v>0</v>
      </c>
      <c r="C23703" s="1329" t="s">
        <v>9351</v>
      </c>
      <c r="D23703" s="514" t="s">
        <v>32</v>
      </c>
      <c r="E23703" s="673">
        <v>307.47000000000003</v>
      </c>
      <c r="F23703" s="394"/>
    </row>
    <row r="23704" spans="1:6">
      <c r="A23704" s="514">
        <v>102156</v>
      </c>
      <c r="B23704" s="275" t="s">
        <v>0</v>
      </c>
      <c r="C23704" s="1329" t="s">
        <v>1432</v>
      </c>
      <c r="D23704" s="514" t="s">
        <v>32</v>
      </c>
      <c r="E23704" s="673">
        <v>174.97</v>
      </c>
      <c r="F23704" s="394"/>
    </row>
    <row r="23705" spans="1:6">
      <c r="A23705" s="514">
        <v>102168</v>
      </c>
      <c r="B23705" s="275" t="s">
        <v>0</v>
      </c>
      <c r="C23705" s="1329" t="s">
        <v>9353</v>
      </c>
      <c r="D23705" s="514" t="s">
        <v>32</v>
      </c>
      <c r="E23705" s="673">
        <v>334.67</v>
      </c>
      <c r="F23705" s="394"/>
    </row>
    <row r="23706" spans="1:6">
      <c r="A23706" s="514">
        <v>102158</v>
      </c>
      <c r="B23706" s="275" t="s">
        <v>0</v>
      </c>
      <c r="C23706" s="1329" t="s">
        <v>1434</v>
      </c>
      <c r="D23706" s="514" t="s">
        <v>32</v>
      </c>
      <c r="E23706" s="673">
        <v>236.47</v>
      </c>
      <c r="F23706" s="394"/>
    </row>
    <row r="23707" spans="1:6">
      <c r="A23707" s="514">
        <v>102152</v>
      </c>
      <c r="B23707" s="275" t="s">
        <v>0</v>
      </c>
      <c r="C23707" s="1329" t="s">
        <v>1428</v>
      </c>
      <c r="D23707" s="514" t="s">
        <v>32</v>
      </c>
      <c r="E23707" s="673">
        <v>147.56</v>
      </c>
      <c r="F23707" s="394"/>
    </row>
    <row r="23708" spans="1:6">
      <c r="A23708" s="514">
        <v>102181</v>
      </c>
      <c r="B23708" s="275" t="s">
        <v>0</v>
      </c>
      <c r="C23708" s="1329" t="s">
        <v>9363</v>
      </c>
      <c r="D23708" s="514" t="s">
        <v>32</v>
      </c>
      <c r="E23708" s="673">
        <v>366.25</v>
      </c>
      <c r="F23708" s="394"/>
    </row>
    <row r="23709" spans="1:6">
      <c r="A23709" s="514">
        <v>102179</v>
      </c>
      <c r="B23709" s="275" t="s">
        <v>0</v>
      </c>
      <c r="C23709" s="1329" t="s">
        <v>9361</v>
      </c>
      <c r="D23709" s="514" t="s">
        <v>32</v>
      </c>
      <c r="E23709" s="673">
        <v>295.8</v>
      </c>
      <c r="F23709" s="394"/>
    </row>
    <row r="23710" spans="1:6">
      <c r="A23710" s="514">
        <v>102180</v>
      </c>
      <c r="B23710" s="275" t="s">
        <v>0</v>
      </c>
      <c r="C23710" s="1329" t="s">
        <v>9362</v>
      </c>
      <c r="D23710" s="514" t="s">
        <v>32</v>
      </c>
      <c r="E23710" s="673">
        <v>324.19</v>
      </c>
      <c r="F23710" s="394"/>
    </row>
    <row r="23711" spans="1:6" ht="24.75">
      <c r="A23711" s="514">
        <v>102189</v>
      </c>
      <c r="B23711" s="275" t="s">
        <v>0</v>
      </c>
      <c r="C23711" s="1329" t="s">
        <v>1418</v>
      </c>
      <c r="D23711" s="514" t="s">
        <v>28</v>
      </c>
      <c r="E23711" s="673">
        <v>250.57</v>
      </c>
      <c r="F23711" s="394"/>
    </row>
    <row r="23712" spans="1:6">
      <c r="A23712" s="514">
        <v>102188</v>
      </c>
      <c r="B23712" s="275" t="s">
        <v>0</v>
      </c>
      <c r="C23712" s="1329" t="s">
        <v>1417</v>
      </c>
      <c r="D23712" s="514" t="s">
        <v>28</v>
      </c>
      <c r="E23712" s="673">
        <v>923.34</v>
      </c>
      <c r="F23712" s="394"/>
    </row>
    <row r="23713" spans="1:6">
      <c r="A23713" s="514">
        <v>102185</v>
      </c>
      <c r="B23713" s="275" t="s">
        <v>0</v>
      </c>
      <c r="C23713" s="1329" t="s">
        <v>1440</v>
      </c>
      <c r="D23713" s="514" t="s">
        <v>28</v>
      </c>
      <c r="E23713" s="673">
        <v>3269.2</v>
      </c>
      <c r="F23713" s="394"/>
    </row>
    <row r="23714" spans="1:6">
      <c r="A23714" s="514">
        <v>102184</v>
      </c>
      <c r="B23714" s="275" t="s">
        <v>0</v>
      </c>
      <c r="C23714" s="1329" t="s">
        <v>1439</v>
      </c>
      <c r="D23714" s="514" t="s">
        <v>28</v>
      </c>
      <c r="E23714" s="673">
        <v>1628.62</v>
      </c>
      <c r="F23714" s="394"/>
    </row>
    <row r="23715" spans="1:6">
      <c r="A23715" s="514">
        <v>102187</v>
      </c>
      <c r="B23715" s="275" t="s">
        <v>0</v>
      </c>
      <c r="C23715" s="1329" t="s">
        <v>26532</v>
      </c>
      <c r="D23715" s="514" t="s">
        <v>28</v>
      </c>
      <c r="E23715" s="673">
        <v>0</v>
      </c>
      <c r="F23715" s="394"/>
    </row>
    <row r="23716" spans="1:6">
      <c r="A23716" s="514">
        <v>102186</v>
      </c>
      <c r="B23716" s="275" t="s">
        <v>0</v>
      </c>
      <c r="C23716" s="1329" t="s">
        <v>26533</v>
      </c>
      <c r="D23716" s="514" t="s">
        <v>28</v>
      </c>
      <c r="E23716" s="673">
        <v>0</v>
      </c>
      <c r="F23716" s="394"/>
    </row>
    <row r="23717" spans="1:6">
      <c r="A23717" s="514">
        <v>102183</v>
      </c>
      <c r="B23717" s="275" t="s">
        <v>0</v>
      </c>
      <c r="C23717" s="1329" t="s">
        <v>1438</v>
      </c>
      <c r="D23717" s="514" t="s">
        <v>28</v>
      </c>
      <c r="E23717" s="673">
        <v>1468.51</v>
      </c>
      <c r="F23717" s="394"/>
    </row>
    <row r="23718" spans="1:6">
      <c r="A23718" s="514">
        <v>102182</v>
      </c>
      <c r="B23718" s="275" t="s">
        <v>0</v>
      </c>
      <c r="C23718" s="1329" t="s">
        <v>1437</v>
      </c>
      <c r="D23718" s="514" t="s">
        <v>28</v>
      </c>
      <c r="E23718" s="673">
        <v>728.11</v>
      </c>
      <c r="F23718" s="394"/>
    </row>
    <row r="23719" spans="1:6">
      <c r="A23719" s="514">
        <v>102191</v>
      </c>
      <c r="B23719" s="275" t="s">
        <v>0</v>
      </c>
      <c r="C23719" s="1329" t="s">
        <v>1442</v>
      </c>
      <c r="D23719" s="514" t="s">
        <v>32</v>
      </c>
      <c r="E23719" s="673">
        <v>22.92</v>
      </c>
      <c r="F23719" s="394"/>
    </row>
    <row r="23720" spans="1:6">
      <c r="A23720" s="514">
        <v>102190</v>
      </c>
      <c r="B23720" s="275" t="s">
        <v>0</v>
      </c>
      <c r="C23720" s="1329" t="s">
        <v>1441</v>
      </c>
      <c r="D23720" s="514" t="s">
        <v>32</v>
      </c>
      <c r="E23720" s="673">
        <v>18.86</v>
      </c>
      <c r="F23720" s="394"/>
    </row>
    <row r="23721" spans="1:6">
      <c r="A23721" s="514">
        <v>102192</v>
      </c>
      <c r="B23721" s="275" t="s">
        <v>0</v>
      </c>
      <c r="C23721" s="1329" t="s">
        <v>1443</v>
      </c>
      <c r="D23721" s="514" t="s">
        <v>32</v>
      </c>
      <c r="E23721" s="673">
        <v>16.36</v>
      </c>
      <c r="F23721" s="394"/>
    </row>
    <row r="23722" spans="1:6">
      <c r="A23722" s="514">
        <v>89354</v>
      </c>
      <c r="B23722" s="275" t="s">
        <v>0</v>
      </c>
      <c r="C23722" s="1329" t="s">
        <v>2263</v>
      </c>
      <c r="D23722" s="514" t="s">
        <v>28</v>
      </c>
      <c r="E23722" s="673">
        <v>532.70000000000005</v>
      </c>
      <c r="F23722" s="394"/>
    </row>
    <row r="23723" spans="1:6">
      <c r="A23723" s="514">
        <v>103041</v>
      </c>
      <c r="B23723" s="275" t="s">
        <v>0</v>
      </c>
      <c r="C23723" s="1329" t="s">
        <v>2324</v>
      </c>
      <c r="D23723" s="514" t="s">
        <v>28</v>
      </c>
      <c r="E23723" s="673">
        <v>14.28</v>
      </c>
      <c r="F23723" s="394"/>
    </row>
    <row r="23724" spans="1:6">
      <c r="A23724" s="514">
        <v>103042</v>
      </c>
      <c r="B23724" s="275" t="s">
        <v>0</v>
      </c>
      <c r="C23724" s="1329" t="s">
        <v>2325</v>
      </c>
      <c r="D23724" s="514" t="s">
        <v>28</v>
      </c>
      <c r="E23724" s="673">
        <v>18.190000000000001</v>
      </c>
      <c r="F23724" s="394"/>
    </row>
    <row r="23725" spans="1:6">
      <c r="A23725" s="514">
        <v>103043</v>
      </c>
      <c r="B23725" s="275" t="s">
        <v>0</v>
      </c>
      <c r="C23725" s="1329" t="s">
        <v>2326</v>
      </c>
      <c r="D23725" s="514" t="s">
        <v>28</v>
      </c>
      <c r="E23725" s="673">
        <v>16.190000000000001</v>
      </c>
      <c r="F23725" s="394"/>
    </row>
    <row r="23726" spans="1:6">
      <c r="A23726" s="514">
        <v>103044</v>
      </c>
      <c r="B23726" s="275" t="s">
        <v>0</v>
      </c>
      <c r="C23726" s="1329" t="s">
        <v>2327</v>
      </c>
      <c r="D23726" s="514" t="s">
        <v>28</v>
      </c>
      <c r="E23726" s="673">
        <v>22.17</v>
      </c>
      <c r="F23726" s="394"/>
    </row>
    <row r="23727" spans="1:6">
      <c r="A23727" s="514">
        <v>103039</v>
      </c>
      <c r="B23727" s="275" t="s">
        <v>0</v>
      </c>
      <c r="C23727" s="1329" t="s">
        <v>2322</v>
      </c>
      <c r="D23727" s="514" t="s">
        <v>28</v>
      </c>
      <c r="E23727" s="673">
        <v>49.51</v>
      </c>
      <c r="F23727" s="394"/>
    </row>
    <row r="23728" spans="1:6">
      <c r="A23728" s="514">
        <v>103038</v>
      </c>
      <c r="B23728" s="275" t="s">
        <v>0</v>
      </c>
      <c r="C23728" s="1329" t="s">
        <v>2321</v>
      </c>
      <c r="D23728" s="514" t="s">
        <v>28</v>
      </c>
      <c r="E23728" s="673">
        <v>44.45</v>
      </c>
      <c r="F23728" s="394"/>
    </row>
    <row r="23729" spans="1:6">
      <c r="A23729" s="514">
        <v>103037</v>
      </c>
      <c r="B23729" s="275" t="s">
        <v>0</v>
      </c>
      <c r="C23729" s="1329" t="s">
        <v>2320</v>
      </c>
      <c r="D23729" s="514" t="s">
        <v>28</v>
      </c>
      <c r="E23729" s="673">
        <v>33.14</v>
      </c>
      <c r="F23729" s="394"/>
    </row>
    <row r="23730" spans="1:6">
      <c r="A23730" s="514">
        <v>103036</v>
      </c>
      <c r="B23730" s="275" t="s">
        <v>0</v>
      </c>
      <c r="C23730" s="1329" t="s">
        <v>2319</v>
      </c>
      <c r="D23730" s="514" t="s">
        <v>28</v>
      </c>
      <c r="E23730" s="673">
        <v>16.75</v>
      </c>
      <c r="F23730" s="394"/>
    </row>
    <row r="23731" spans="1:6">
      <c r="A23731" s="514">
        <v>103040</v>
      </c>
      <c r="B23731" s="275" t="s">
        <v>0</v>
      </c>
      <c r="C23731" s="1329" t="s">
        <v>2323</v>
      </c>
      <c r="D23731" s="514" t="s">
        <v>28</v>
      </c>
      <c r="E23731" s="673">
        <v>72.22</v>
      </c>
      <c r="F23731" s="394"/>
    </row>
    <row r="23732" spans="1:6">
      <c r="A23732" s="514">
        <v>90371</v>
      </c>
      <c r="B23732" s="275" t="s">
        <v>0</v>
      </c>
      <c r="C23732" s="1329" t="s">
        <v>2268</v>
      </c>
      <c r="D23732" s="514" t="s">
        <v>28</v>
      </c>
      <c r="E23732" s="673">
        <v>21.39</v>
      </c>
      <c r="F23732" s="394"/>
    </row>
    <row r="23733" spans="1:6">
      <c r="A23733" s="514">
        <v>103047</v>
      </c>
      <c r="B23733" s="275" t="s">
        <v>0</v>
      </c>
      <c r="C23733" s="1329" t="s">
        <v>26534</v>
      </c>
      <c r="D23733" s="514" t="s">
        <v>28</v>
      </c>
      <c r="E23733" s="673">
        <v>17.98</v>
      </c>
      <c r="F23733" s="394"/>
    </row>
    <row r="23734" spans="1:6">
      <c r="A23734" s="514">
        <v>94489</v>
      </c>
      <c r="B23734" s="275" t="s">
        <v>0</v>
      </c>
      <c r="C23734" s="1329" t="s">
        <v>26535</v>
      </c>
      <c r="D23734" s="514" t="s">
        <v>28</v>
      </c>
      <c r="E23734" s="673">
        <v>21.54</v>
      </c>
      <c r="F23734" s="394"/>
    </row>
    <row r="23735" spans="1:6">
      <c r="A23735" s="514">
        <v>94490</v>
      </c>
      <c r="B23735" s="275" t="s">
        <v>0</v>
      </c>
      <c r="C23735" s="1329" t="s">
        <v>26536</v>
      </c>
      <c r="D23735" s="514" t="s">
        <v>28</v>
      </c>
      <c r="E23735" s="673">
        <v>30.6</v>
      </c>
      <c r="F23735" s="394"/>
    </row>
    <row r="23736" spans="1:6">
      <c r="A23736" s="514">
        <v>94491</v>
      </c>
      <c r="B23736" s="275" t="s">
        <v>0</v>
      </c>
      <c r="C23736" s="1329" t="s">
        <v>26537</v>
      </c>
      <c r="D23736" s="514" t="s">
        <v>28</v>
      </c>
      <c r="E23736" s="673">
        <v>42.17</v>
      </c>
      <c r="F23736" s="394"/>
    </row>
    <row r="23737" spans="1:6">
      <c r="A23737" s="514">
        <v>94492</v>
      </c>
      <c r="B23737" s="275" t="s">
        <v>0</v>
      </c>
      <c r="C23737" s="1329" t="s">
        <v>26538</v>
      </c>
      <c r="D23737" s="514" t="s">
        <v>28</v>
      </c>
      <c r="E23737" s="673">
        <v>43.25</v>
      </c>
      <c r="F23737" s="394"/>
    </row>
    <row r="23738" spans="1:6">
      <c r="A23738" s="514">
        <v>94493</v>
      </c>
      <c r="B23738" s="275" t="s">
        <v>0</v>
      </c>
      <c r="C23738" s="1329" t="s">
        <v>26539</v>
      </c>
      <c r="D23738" s="514" t="s">
        <v>28</v>
      </c>
      <c r="E23738" s="673">
        <v>79.14</v>
      </c>
      <c r="F23738" s="394"/>
    </row>
    <row r="23739" spans="1:6">
      <c r="A23739" s="514">
        <v>94497</v>
      </c>
      <c r="B23739" s="275" t="s">
        <v>0</v>
      </c>
      <c r="C23739" s="1329" t="s">
        <v>2271</v>
      </c>
      <c r="D23739" s="514" t="s">
        <v>28</v>
      </c>
      <c r="E23739" s="673">
        <v>167.81</v>
      </c>
      <c r="F23739" s="394"/>
    </row>
    <row r="23740" spans="1:6">
      <c r="A23740" s="514">
        <v>94794</v>
      </c>
      <c r="B23740" s="275" t="s">
        <v>0</v>
      </c>
      <c r="C23740" s="1329" t="s">
        <v>2278</v>
      </c>
      <c r="D23740" s="514" t="s">
        <v>28</v>
      </c>
      <c r="E23740" s="673">
        <v>265.61</v>
      </c>
      <c r="F23740" s="394"/>
    </row>
    <row r="23741" spans="1:6">
      <c r="A23741" s="514">
        <v>94496</v>
      </c>
      <c r="B23741" s="275" t="s">
        <v>0</v>
      </c>
      <c r="C23741" s="1329" t="s">
        <v>2270</v>
      </c>
      <c r="D23741" s="514" t="s">
        <v>28</v>
      </c>
      <c r="E23741" s="673">
        <v>132.59</v>
      </c>
      <c r="F23741" s="394"/>
    </row>
    <row r="23742" spans="1:6">
      <c r="A23742" s="514">
        <v>94793</v>
      </c>
      <c r="B23742" s="275" t="s">
        <v>0</v>
      </c>
      <c r="C23742" s="1329" t="s">
        <v>2277</v>
      </c>
      <c r="D23742" s="514" t="s">
        <v>28</v>
      </c>
      <c r="E23742" s="673">
        <v>251.46</v>
      </c>
      <c r="F23742" s="394"/>
    </row>
    <row r="23743" spans="1:6">
      <c r="A23743" s="514">
        <v>94495</v>
      </c>
      <c r="B23743" s="275" t="s">
        <v>0</v>
      </c>
      <c r="C23743" s="1329" t="s">
        <v>2269</v>
      </c>
      <c r="D23743" s="514" t="s">
        <v>28</v>
      </c>
      <c r="E23743" s="673">
        <v>97.3</v>
      </c>
      <c r="F23743" s="394"/>
    </row>
    <row r="23744" spans="1:6">
      <c r="A23744" s="514">
        <v>94792</v>
      </c>
      <c r="B23744" s="275" t="s">
        <v>0</v>
      </c>
      <c r="C23744" s="1329" t="s">
        <v>2276</v>
      </c>
      <c r="D23744" s="514" t="s">
        <v>28</v>
      </c>
      <c r="E23744" s="673">
        <v>182.76</v>
      </c>
      <c r="F23744" s="394"/>
    </row>
    <row r="23745" spans="1:6">
      <c r="A23745" s="514">
        <v>89352</v>
      </c>
      <c r="B23745" s="275" t="s">
        <v>0</v>
      </c>
      <c r="C23745" s="1329" t="s">
        <v>2261</v>
      </c>
      <c r="D23745" s="514" t="s">
        <v>28</v>
      </c>
      <c r="E23745" s="673">
        <v>57.5</v>
      </c>
      <c r="F23745" s="394"/>
    </row>
    <row r="23746" spans="1:6">
      <c r="A23746" s="514">
        <v>89986</v>
      </c>
      <c r="B23746" s="275" t="s">
        <v>0</v>
      </c>
      <c r="C23746" s="1329" t="s">
        <v>2266</v>
      </c>
      <c r="D23746" s="514" t="s">
        <v>28</v>
      </c>
      <c r="E23746" s="673">
        <v>132.05000000000001</v>
      </c>
      <c r="F23746" s="394"/>
    </row>
    <row r="23747" spans="1:6">
      <c r="A23747" s="514">
        <v>94499</v>
      </c>
      <c r="B23747" s="275" t="s">
        <v>0</v>
      </c>
      <c r="C23747" s="1329" t="s">
        <v>2273</v>
      </c>
      <c r="D23747" s="514" t="s">
        <v>28</v>
      </c>
      <c r="E23747" s="673">
        <v>467.59</v>
      </c>
      <c r="F23747" s="394"/>
    </row>
    <row r="23748" spans="1:6">
      <c r="A23748" s="514">
        <v>94498</v>
      </c>
      <c r="B23748" s="275" t="s">
        <v>0</v>
      </c>
      <c r="C23748" s="1329" t="s">
        <v>2272</v>
      </c>
      <c r="D23748" s="514" t="s">
        <v>28</v>
      </c>
      <c r="E23748" s="673">
        <v>232.22</v>
      </c>
      <c r="F23748" s="394"/>
    </row>
    <row r="23749" spans="1:6">
      <c r="A23749" s="514">
        <v>94500</v>
      </c>
      <c r="B23749" s="275" t="s">
        <v>0</v>
      </c>
      <c r="C23749" s="1329" t="s">
        <v>2274</v>
      </c>
      <c r="D23749" s="514" t="s">
        <v>28</v>
      </c>
      <c r="E23749" s="673">
        <v>567.15</v>
      </c>
      <c r="F23749" s="394"/>
    </row>
    <row r="23750" spans="1:6">
      <c r="A23750" s="514">
        <v>89353</v>
      </c>
      <c r="B23750" s="275" t="s">
        <v>0</v>
      </c>
      <c r="C23750" s="1329" t="s">
        <v>2262</v>
      </c>
      <c r="D23750" s="514" t="s">
        <v>28</v>
      </c>
      <c r="E23750" s="673">
        <v>62.55</v>
      </c>
      <c r="F23750" s="394"/>
    </row>
    <row r="23751" spans="1:6">
      <c r="A23751" s="514">
        <v>89987</v>
      </c>
      <c r="B23751" s="275" t="s">
        <v>0</v>
      </c>
      <c r="C23751" s="1329" t="s">
        <v>2267</v>
      </c>
      <c r="D23751" s="514" t="s">
        <v>28</v>
      </c>
      <c r="E23751" s="673">
        <v>149.80000000000001</v>
      </c>
      <c r="F23751" s="394"/>
    </row>
    <row r="23752" spans="1:6">
      <c r="A23752" s="514">
        <v>94501</v>
      </c>
      <c r="B23752" s="275" t="s">
        <v>0</v>
      </c>
      <c r="C23752" s="1329" t="s">
        <v>2275</v>
      </c>
      <c r="D23752" s="514" t="s">
        <v>28</v>
      </c>
      <c r="E23752" s="673">
        <v>1155.81</v>
      </c>
      <c r="F23752" s="394"/>
    </row>
    <row r="23753" spans="1:6">
      <c r="A23753" s="514">
        <v>89349</v>
      </c>
      <c r="B23753" s="275" t="s">
        <v>0</v>
      </c>
      <c r="C23753" s="1329" t="s">
        <v>2260</v>
      </c>
      <c r="D23753" s="514" t="s">
        <v>28</v>
      </c>
      <c r="E23753" s="673">
        <v>41.94</v>
      </c>
      <c r="F23753" s="394"/>
    </row>
    <row r="23754" spans="1:6">
      <c r="A23754" s="514">
        <v>89984</v>
      </c>
      <c r="B23754" s="275" t="s">
        <v>0</v>
      </c>
      <c r="C23754" s="1329" t="s">
        <v>2264</v>
      </c>
      <c r="D23754" s="514" t="s">
        <v>28</v>
      </c>
      <c r="E23754" s="673">
        <v>135.62</v>
      </c>
      <c r="F23754" s="394"/>
    </row>
    <row r="23755" spans="1:6">
      <c r="A23755" s="514">
        <v>89985</v>
      </c>
      <c r="B23755" s="275" t="s">
        <v>0</v>
      </c>
      <c r="C23755" s="1329" t="s">
        <v>2265</v>
      </c>
      <c r="D23755" s="514" t="s">
        <v>28</v>
      </c>
      <c r="E23755" s="673">
        <v>141.99</v>
      </c>
      <c r="F23755" s="394"/>
    </row>
    <row r="23756" spans="1:6">
      <c r="A23756" s="514">
        <v>89351</v>
      </c>
      <c r="B23756" s="275" t="s">
        <v>0</v>
      </c>
      <c r="C23756" s="1329" t="s">
        <v>26540</v>
      </c>
      <c r="D23756" s="514" t="s">
        <v>28</v>
      </c>
      <c r="E23756" s="673">
        <v>51.4</v>
      </c>
      <c r="F23756" s="394"/>
    </row>
    <row r="23757" spans="1:6">
      <c r="A23757" s="514">
        <v>103045</v>
      </c>
      <c r="B23757" s="275" t="s">
        <v>0</v>
      </c>
      <c r="C23757" s="1329" t="s">
        <v>2328</v>
      </c>
      <c r="D23757" s="514" t="s">
        <v>28</v>
      </c>
      <c r="E23757" s="673">
        <v>7.99</v>
      </c>
      <c r="F23757" s="394"/>
    </row>
    <row r="23758" spans="1:6">
      <c r="A23758" s="514">
        <v>103046</v>
      </c>
      <c r="B23758" s="275" t="s">
        <v>0</v>
      </c>
      <c r="C23758" s="1329" t="s">
        <v>2329</v>
      </c>
      <c r="D23758" s="514" t="s">
        <v>28</v>
      </c>
      <c r="E23758" s="673">
        <v>17.38</v>
      </c>
      <c r="F23758" s="394"/>
    </row>
    <row r="23759" spans="1:6">
      <c r="A23759" s="514">
        <v>103048</v>
      </c>
      <c r="B23759" s="275" t="s">
        <v>0</v>
      </c>
      <c r="C23759" s="1329" t="s">
        <v>26541</v>
      </c>
      <c r="D23759" s="514" t="s">
        <v>28</v>
      </c>
      <c r="E23759" s="673">
        <v>14.18</v>
      </c>
      <c r="F23759" s="394"/>
    </row>
    <row r="23760" spans="1:6">
      <c r="A23760" s="514">
        <v>103049</v>
      </c>
      <c r="B23760" s="275" t="s">
        <v>0</v>
      </c>
      <c r="C23760" s="1329" t="s">
        <v>26542</v>
      </c>
      <c r="D23760" s="514" t="s">
        <v>28</v>
      </c>
      <c r="E23760" s="673">
        <v>15.21</v>
      </c>
      <c r="F23760" s="394"/>
    </row>
    <row r="23761" spans="1:6">
      <c r="A23761" s="514">
        <v>103029</v>
      </c>
      <c r="B23761" s="275" t="s">
        <v>0</v>
      </c>
      <c r="C23761" s="1329" t="s">
        <v>2318</v>
      </c>
      <c r="D23761" s="514" t="s">
        <v>28</v>
      </c>
      <c r="E23761" s="673">
        <v>71.86</v>
      </c>
      <c r="F23761" s="394"/>
    </row>
    <row r="23762" spans="1:6" ht="24.75">
      <c r="A23762" s="514">
        <v>103019</v>
      </c>
      <c r="B23762" s="275" t="s">
        <v>0</v>
      </c>
      <c r="C23762" s="1329" t="s">
        <v>2317</v>
      </c>
      <c r="D23762" s="514" t="s">
        <v>28</v>
      </c>
      <c r="E23762" s="673">
        <v>182.91</v>
      </c>
      <c r="F23762" s="394"/>
    </row>
    <row r="23763" spans="1:6">
      <c r="A23763" s="514">
        <v>103050</v>
      </c>
      <c r="B23763" s="275" t="s">
        <v>0</v>
      </c>
      <c r="C23763" s="1329" t="s">
        <v>26543</v>
      </c>
      <c r="D23763" s="514" t="s">
        <v>28</v>
      </c>
      <c r="E23763" s="673">
        <v>27.23</v>
      </c>
      <c r="F23763" s="394"/>
    </row>
    <row r="23764" spans="1:6">
      <c r="A23764" s="514">
        <v>103051</v>
      </c>
      <c r="B23764" s="275" t="s">
        <v>0</v>
      </c>
      <c r="C23764" s="1329" t="s">
        <v>26544</v>
      </c>
      <c r="D23764" s="514" t="s">
        <v>28</v>
      </c>
      <c r="E23764" s="673">
        <v>32.92</v>
      </c>
      <c r="F23764" s="394"/>
    </row>
    <row r="23765" spans="1:6">
      <c r="A23765" s="514">
        <v>103052</v>
      </c>
      <c r="B23765" s="275" t="s">
        <v>0</v>
      </c>
      <c r="C23765" s="1329" t="s">
        <v>26545</v>
      </c>
      <c r="D23765" s="514" t="s">
        <v>28</v>
      </c>
      <c r="E23765" s="673">
        <v>44.05</v>
      </c>
      <c r="F23765" s="394"/>
    </row>
    <row r="23766" spans="1:6">
      <c r="A23766" s="514">
        <v>94799</v>
      </c>
      <c r="B23766" s="275" t="s">
        <v>0</v>
      </c>
      <c r="C23766" s="1329" t="s">
        <v>2283</v>
      </c>
      <c r="D23766" s="514" t="s">
        <v>28</v>
      </c>
      <c r="E23766" s="673">
        <v>146.65</v>
      </c>
      <c r="F23766" s="394"/>
    </row>
    <row r="23767" spans="1:6">
      <c r="A23767" s="514">
        <v>94798</v>
      </c>
      <c r="B23767" s="275" t="s">
        <v>0</v>
      </c>
      <c r="C23767" s="1329" t="s">
        <v>2282</v>
      </c>
      <c r="D23767" s="514" t="s">
        <v>28</v>
      </c>
      <c r="E23767" s="673">
        <v>118.99</v>
      </c>
      <c r="F23767" s="394"/>
    </row>
    <row r="23768" spans="1:6">
      <c r="A23768" s="514">
        <v>94797</v>
      </c>
      <c r="B23768" s="275" t="s">
        <v>0</v>
      </c>
      <c r="C23768" s="1329" t="s">
        <v>2281</v>
      </c>
      <c r="D23768" s="514" t="s">
        <v>28</v>
      </c>
      <c r="E23768" s="673">
        <v>72.709999999999994</v>
      </c>
      <c r="F23768" s="394"/>
    </row>
    <row r="23769" spans="1:6">
      <c r="A23769" s="514">
        <v>94795</v>
      </c>
      <c r="B23769" s="275" t="s">
        <v>0</v>
      </c>
      <c r="C23769" s="1329" t="s">
        <v>2279</v>
      </c>
      <c r="D23769" s="514" t="s">
        <v>28</v>
      </c>
      <c r="E23769" s="673">
        <v>30.97</v>
      </c>
      <c r="F23769" s="394"/>
    </row>
    <row r="23770" spans="1:6">
      <c r="A23770" s="514">
        <v>94800</v>
      </c>
      <c r="B23770" s="275" t="s">
        <v>0</v>
      </c>
      <c r="C23770" s="1329" t="s">
        <v>2284</v>
      </c>
      <c r="D23770" s="514" t="s">
        <v>28</v>
      </c>
      <c r="E23770" s="673">
        <v>188.33</v>
      </c>
      <c r="F23770" s="394"/>
    </row>
    <row r="23771" spans="1:6">
      <c r="A23771" s="514">
        <v>94796</v>
      </c>
      <c r="B23771" s="275" t="s">
        <v>0</v>
      </c>
      <c r="C23771" s="1329" t="s">
        <v>2280</v>
      </c>
      <c r="D23771" s="514" t="s">
        <v>28</v>
      </c>
      <c r="E23771" s="673">
        <v>36.549999999999997</v>
      </c>
      <c r="F23771" s="394"/>
    </row>
    <row r="23772" spans="1:6">
      <c r="A23772" s="514">
        <v>99635</v>
      </c>
      <c r="B23772" s="275" t="s">
        <v>0</v>
      </c>
      <c r="C23772" s="1329" t="s">
        <v>2305</v>
      </c>
      <c r="D23772" s="514" t="s">
        <v>28</v>
      </c>
      <c r="E23772" s="673">
        <v>400.61</v>
      </c>
      <c r="F23772" s="394"/>
    </row>
    <row r="23773" spans="1:6">
      <c r="A23773" s="514">
        <v>103018</v>
      </c>
      <c r="B23773" s="275" t="s">
        <v>0</v>
      </c>
      <c r="C23773" s="1329" t="s">
        <v>2316</v>
      </c>
      <c r="D23773" s="514" t="s">
        <v>28</v>
      </c>
      <c r="E23773" s="673">
        <v>327.47000000000003</v>
      </c>
      <c r="F23773" s="394"/>
    </row>
    <row r="23774" spans="1:6">
      <c r="A23774" s="514">
        <v>95252</v>
      </c>
      <c r="B23774" s="275" t="s">
        <v>0</v>
      </c>
      <c r="C23774" s="1329" t="s">
        <v>2289</v>
      </c>
      <c r="D23774" s="514" t="s">
        <v>28</v>
      </c>
      <c r="E23774" s="673">
        <v>238.92</v>
      </c>
      <c r="F23774" s="394"/>
    </row>
    <row r="23775" spans="1:6">
      <c r="A23775" s="514">
        <v>95251</v>
      </c>
      <c r="B23775" s="275" t="s">
        <v>0</v>
      </c>
      <c r="C23775" s="1329" t="s">
        <v>2288</v>
      </c>
      <c r="D23775" s="514" t="s">
        <v>28</v>
      </c>
      <c r="E23775" s="673">
        <v>197.38</v>
      </c>
      <c r="F23775" s="394"/>
    </row>
    <row r="23776" spans="1:6">
      <c r="A23776" s="514">
        <v>95250</v>
      </c>
      <c r="B23776" s="275" t="s">
        <v>0</v>
      </c>
      <c r="C23776" s="1329" t="s">
        <v>2287</v>
      </c>
      <c r="D23776" s="514" t="s">
        <v>28</v>
      </c>
      <c r="E23776" s="673">
        <v>133.16</v>
      </c>
      <c r="F23776" s="394"/>
    </row>
    <row r="23777" spans="1:6">
      <c r="A23777" s="514">
        <v>95248</v>
      </c>
      <c r="B23777" s="275" t="s">
        <v>0</v>
      </c>
      <c r="C23777" s="1329" t="s">
        <v>2285</v>
      </c>
      <c r="D23777" s="514" t="s">
        <v>28</v>
      </c>
      <c r="E23777" s="673">
        <v>84.17</v>
      </c>
      <c r="F23777" s="394"/>
    </row>
    <row r="23778" spans="1:6">
      <c r="A23778" s="514">
        <v>95253</v>
      </c>
      <c r="B23778" s="275" t="s">
        <v>0</v>
      </c>
      <c r="C23778" s="1329" t="s">
        <v>2290</v>
      </c>
      <c r="D23778" s="514" t="s">
        <v>28</v>
      </c>
      <c r="E23778" s="673">
        <v>364.69</v>
      </c>
      <c r="F23778" s="394"/>
    </row>
    <row r="23779" spans="1:6">
      <c r="A23779" s="514">
        <v>95249</v>
      </c>
      <c r="B23779" s="275" t="s">
        <v>0</v>
      </c>
      <c r="C23779" s="1329" t="s">
        <v>2286</v>
      </c>
      <c r="D23779" s="514" t="s">
        <v>28</v>
      </c>
      <c r="E23779" s="673">
        <v>98.65</v>
      </c>
      <c r="F23779" s="394"/>
    </row>
    <row r="23780" spans="1:6">
      <c r="A23780" s="514">
        <v>99622</v>
      </c>
      <c r="B23780" s="275" t="s">
        <v>0</v>
      </c>
      <c r="C23780" s="1329" t="s">
        <v>26546</v>
      </c>
      <c r="D23780" s="514" t="s">
        <v>28</v>
      </c>
      <c r="E23780" s="673">
        <v>314.8</v>
      </c>
      <c r="F23780" s="394"/>
    </row>
    <row r="23781" spans="1:6">
      <c r="A23781" s="514">
        <v>99621</v>
      </c>
      <c r="B23781" s="275" t="s">
        <v>0</v>
      </c>
      <c r="C23781" s="1329" t="s">
        <v>2293</v>
      </c>
      <c r="D23781" s="514" t="s">
        <v>28</v>
      </c>
      <c r="E23781" s="673">
        <v>279.83</v>
      </c>
      <c r="F23781" s="394"/>
    </row>
    <row r="23782" spans="1:6">
      <c r="A23782" s="514">
        <v>99620</v>
      </c>
      <c r="B23782" s="275" t="s">
        <v>0</v>
      </c>
      <c r="C23782" s="1329" t="s">
        <v>2292</v>
      </c>
      <c r="D23782" s="514" t="s">
        <v>28</v>
      </c>
      <c r="E23782" s="673">
        <v>187.69</v>
      </c>
      <c r="F23782" s="394"/>
    </row>
    <row r="23783" spans="1:6">
      <c r="A23783" s="514">
        <v>103008</v>
      </c>
      <c r="B23783" s="275" t="s">
        <v>0</v>
      </c>
      <c r="C23783" s="1329" t="s">
        <v>2306</v>
      </c>
      <c r="D23783" s="514" t="s">
        <v>28</v>
      </c>
      <c r="E23783" s="673">
        <v>112.96</v>
      </c>
      <c r="F23783" s="394"/>
    </row>
    <row r="23784" spans="1:6">
      <c r="A23784" s="514">
        <v>99624</v>
      </c>
      <c r="B23784" s="275" t="s">
        <v>0</v>
      </c>
      <c r="C23784" s="1329" t="s">
        <v>2294</v>
      </c>
      <c r="D23784" s="514" t="s">
        <v>28</v>
      </c>
      <c r="E23784" s="673">
        <v>626.58000000000004</v>
      </c>
      <c r="F23784" s="394"/>
    </row>
    <row r="23785" spans="1:6">
      <c r="A23785" s="514">
        <v>99623</v>
      </c>
      <c r="B23785" s="275" t="s">
        <v>0</v>
      </c>
      <c r="C23785" s="1329" t="s">
        <v>26547</v>
      </c>
      <c r="D23785" s="514" t="s">
        <v>28</v>
      </c>
      <c r="E23785" s="673">
        <v>439.39</v>
      </c>
      <c r="F23785" s="394"/>
    </row>
    <row r="23786" spans="1:6">
      <c r="A23786" s="514">
        <v>99625</v>
      </c>
      <c r="B23786" s="275" t="s">
        <v>0</v>
      </c>
      <c r="C23786" s="1329" t="s">
        <v>2295</v>
      </c>
      <c r="D23786" s="514" t="s">
        <v>28</v>
      </c>
      <c r="E23786" s="673">
        <v>862.14</v>
      </c>
      <c r="F23786" s="394"/>
    </row>
    <row r="23787" spans="1:6">
      <c r="A23787" s="514">
        <v>99619</v>
      </c>
      <c r="B23787" s="275" t="s">
        <v>0</v>
      </c>
      <c r="C23787" s="1329" t="s">
        <v>2291</v>
      </c>
      <c r="D23787" s="514" t="s">
        <v>28</v>
      </c>
      <c r="E23787" s="673">
        <v>138.15</v>
      </c>
      <c r="F23787" s="394"/>
    </row>
    <row r="23788" spans="1:6">
      <c r="A23788" s="514">
        <v>99626</v>
      </c>
      <c r="B23788" s="275" t="s">
        <v>0</v>
      </c>
      <c r="C23788" s="1329" t="s">
        <v>2296</v>
      </c>
      <c r="D23788" s="514" t="s">
        <v>28</v>
      </c>
      <c r="E23788" s="673">
        <v>1328.21</v>
      </c>
      <c r="F23788" s="394"/>
    </row>
    <row r="23789" spans="1:6">
      <c r="A23789" s="514">
        <v>99631</v>
      </c>
      <c r="B23789" s="275" t="s">
        <v>0</v>
      </c>
      <c r="C23789" s="1329" t="s">
        <v>2301</v>
      </c>
      <c r="D23789" s="514" t="s">
        <v>28</v>
      </c>
      <c r="E23789" s="673">
        <v>174.48</v>
      </c>
      <c r="F23789" s="394"/>
    </row>
    <row r="23790" spans="1:6">
      <c r="A23790" s="514">
        <v>99630</v>
      </c>
      <c r="B23790" s="275" t="s">
        <v>0</v>
      </c>
      <c r="C23790" s="1329" t="s">
        <v>2300</v>
      </c>
      <c r="D23790" s="514" t="s">
        <v>28</v>
      </c>
      <c r="E23790" s="673">
        <v>150</v>
      </c>
      <c r="F23790" s="394"/>
    </row>
    <row r="23791" spans="1:6">
      <c r="A23791" s="514">
        <v>99629</v>
      </c>
      <c r="B23791" s="275" t="s">
        <v>0</v>
      </c>
      <c r="C23791" s="1329" t="s">
        <v>2299</v>
      </c>
      <c r="D23791" s="514" t="s">
        <v>28</v>
      </c>
      <c r="E23791" s="673">
        <v>100.76</v>
      </c>
      <c r="F23791" s="394"/>
    </row>
    <row r="23792" spans="1:6">
      <c r="A23792" s="514">
        <v>99627</v>
      </c>
      <c r="B23792" s="275" t="s">
        <v>0</v>
      </c>
      <c r="C23792" s="1329" t="s">
        <v>2297</v>
      </c>
      <c r="D23792" s="514" t="s">
        <v>28</v>
      </c>
      <c r="E23792" s="673">
        <v>83.34</v>
      </c>
      <c r="F23792" s="394"/>
    </row>
    <row r="23793" spans="1:6">
      <c r="A23793" s="514">
        <v>103009</v>
      </c>
      <c r="B23793" s="275" t="s">
        <v>0</v>
      </c>
      <c r="C23793" s="1329" t="s">
        <v>2307</v>
      </c>
      <c r="D23793" s="514" t="s">
        <v>28</v>
      </c>
      <c r="E23793" s="673">
        <v>398.38</v>
      </c>
      <c r="F23793" s="394"/>
    </row>
    <row r="23794" spans="1:6">
      <c r="A23794" s="514">
        <v>99632</v>
      </c>
      <c r="B23794" s="275" t="s">
        <v>0</v>
      </c>
      <c r="C23794" s="1329" t="s">
        <v>2302</v>
      </c>
      <c r="D23794" s="514" t="s">
        <v>28</v>
      </c>
      <c r="E23794" s="673">
        <v>251.76</v>
      </c>
      <c r="F23794" s="394"/>
    </row>
    <row r="23795" spans="1:6">
      <c r="A23795" s="514">
        <v>99633</v>
      </c>
      <c r="B23795" s="275" t="s">
        <v>0</v>
      </c>
      <c r="C23795" s="1329" t="s">
        <v>2303</v>
      </c>
      <c r="D23795" s="514" t="s">
        <v>28</v>
      </c>
      <c r="E23795" s="673">
        <v>541.12</v>
      </c>
      <c r="F23795" s="394"/>
    </row>
    <row r="23796" spans="1:6">
      <c r="A23796" s="514">
        <v>99628</v>
      </c>
      <c r="B23796" s="275" t="s">
        <v>0</v>
      </c>
      <c r="C23796" s="1329" t="s">
        <v>2298</v>
      </c>
      <c r="D23796" s="514" t="s">
        <v>28</v>
      </c>
      <c r="E23796" s="673">
        <v>90.78</v>
      </c>
      <c r="F23796" s="394"/>
    </row>
    <row r="23797" spans="1:6">
      <c r="A23797" s="514">
        <v>99634</v>
      </c>
      <c r="B23797" s="275" t="s">
        <v>0</v>
      </c>
      <c r="C23797" s="1329" t="s">
        <v>2304</v>
      </c>
      <c r="D23797" s="514" t="s">
        <v>28</v>
      </c>
      <c r="E23797" s="673">
        <v>924.3</v>
      </c>
      <c r="F23797" s="394"/>
    </row>
    <row r="23798" spans="1:6">
      <c r="A23798" s="514">
        <v>103013</v>
      </c>
      <c r="B23798" s="275" t="s">
        <v>0</v>
      </c>
      <c r="C23798" s="1329" t="s">
        <v>2311</v>
      </c>
      <c r="D23798" s="514" t="s">
        <v>28</v>
      </c>
      <c r="E23798" s="673">
        <v>162.02000000000001</v>
      </c>
      <c r="F23798" s="394"/>
    </row>
    <row r="23799" spans="1:6">
      <c r="A23799" s="514">
        <v>103012</v>
      </c>
      <c r="B23799" s="275" t="s">
        <v>0</v>
      </c>
      <c r="C23799" s="1329" t="s">
        <v>2310</v>
      </c>
      <c r="D23799" s="514" t="s">
        <v>28</v>
      </c>
      <c r="E23799" s="673">
        <v>150.58000000000001</v>
      </c>
      <c r="F23799" s="394"/>
    </row>
    <row r="23800" spans="1:6">
      <c r="A23800" s="514">
        <v>103011</v>
      </c>
      <c r="B23800" s="275" t="s">
        <v>0</v>
      </c>
      <c r="C23800" s="1329" t="s">
        <v>2309</v>
      </c>
      <c r="D23800" s="514" t="s">
        <v>28</v>
      </c>
      <c r="E23800" s="673">
        <v>95.45</v>
      </c>
      <c r="F23800" s="394"/>
    </row>
    <row r="23801" spans="1:6">
      <c r="A23801" s="514">
        <v>103015</v>
      </c>
      <c r="B23801" s="275" t="s">
        <v>0</v>
      </c>
      <c r="C23801" s="1329" t="s">
        <v>2313</v>
      </c>
      <c r="D23801" s="514" t="s">
        <v>28</v>
      </c>
      <c r="E23801" s="673">
        <v>431.33</v>
      </c>
      <c r="F23801" s="394"/>
    </row>
    <row r="23802" spans="1:6">
      <c r="A23802" s="514">
        <v>103014</v>
      </c>
      <c r="B23802" s="275" t="s">
        <v>0</v>
      </c>
      <c r="C23802" s="1329" t="s">
        <v>2312</v>
      </c>
      <c r="D23802" s="514" t="s">
        <v>28</v>
      </c>
      <c r="E23802" s="673">
        <v>243.74</v>
      </c>
      <c r="F23802" s="394"/>
    </row>
    <row r="23803" spans="1:6">
      <c r="A23803" s="514">
        <v>103016</v>
      </c>
      <c r="B23803" s="275" t="s">
        <v>0</v>
      </c>
      <c r="C23803" s="1329" t="s">
        <v>2314</v>
      </c>
      <c r="D23803" s="514" t="s">
        <v>28</v>
      </c>
      <c r="E23803" s="673">
        <v>589.78</v>
      </c>
      <c r="F23803" s="394"/>
    </row>
    <row r="23804" spans="1:6">
      <c r="A23804" s="514">
        <v>103010</v>
      </c>
      <c r="B23804" s="275" t="s">
        <v>0</v>
      </c>
      <c r="C23804" s="1329" t="s">
        <v>2308</v>
      </c>
      <c r="D23804" s="514" t="s">
        <v>28</v>
      </c>
      <c r="E23804" s="673">
        <v>85.64</v>
      </c>
      <c r="F23804" s="394"/>
    </row>
    <row r="23805" spans="1:6">
      <c r="A23805" s="514">
        <v>103017</v>
      </c>
      <c r="B23805" s="275" t="s">
        <v>0</v>
      </c>
      <c r="C23805" s="1329" t="s">
        <v>2315</v>
      </c>
      <c r="D23805" s="514" t="s">
        <v>28</v>
      </c>
      <c r="E23805" s="673">
        <v>1030.17</v>
      </c>
      <c r="F23805" s="394"/>
    </row>
    <row r="23806" spans="1:6">
      <c r="A23806" s="514">
        <v>103033</v>
      </c>
      <c r="B23806" s="275" t="s">
        <v>0</v>
      </c>
      <c r="C23806" s="1329" t="s">
        <v>26548</v>
      </c>
      <c r="D23806" s="514" t="s">
        <v>28</v>
      </c>
      <c r="E23806" s="673">
        <v>0</v>
      </c>
      <c r="F23806" s="394"/>
    </row>
    <row r="23807" spans="1:6">
      <c r="A23807" s="514">
        <v>103032</v>
      </c>
      <c r="B23807" s="275" t="s">
        <v>0</v>
      </c>
      <c r="C23807" s="1329" t="s">
        <v>26549</v>
      </c>
      <c r="D23807" s="514" t="s">
        <v>28</v>
      </c>
      <c r="E23807" s="673">
        <v>0</v>
      </c>
      <c r="F23807" s="394"/>
    </row>
    <row r="23808" spans="1:6">
      <c r="A23808" s="514">
        <v>103030</v>
      </c>
      <c r="B23808" s="275" t="s">
        <v>0</v>
      </c>
      <c r="C23808" s="1329" t="s">
        <v>26550</v>
      </c>
      <c r="D23808" s="514" t="s">
        <v>28</v>
      </c>
      <c r="E23808" s="673">
        <v>0</v>
      </c>
      <c r="F23808" s="394"/>
    </row>
    <row r="23809" spans="1:9">
      <c r="A23809" s="514">
        <v>103031</v>
      </c>
      <c r="B23809" s="275" t="s">
        <v>0</v>
      </c>
      <c r="C23809" s="1329" t="s">
        <v>26551</v>
      </c>
      <c r="D23809" s="514" t="s">
        <v>28</v>
      </c>
      <c r="E23809" s="673">
        <v>0</v>
      </c>
      <c r="F23809" s="394"/>
    </row>
    <row r="23810" spans="1:9">
      <c r="A23810" s="514">
        <v>103035</v>
      </c>
      <c r="B23810" s="275" t="s">
        <v>0</v>
      </c>
      <c r="C23810" s="1329" t="s">
        <v>26552</v>
      </c>
      <c r="D23810" s="514" t="s">
        <v>28</v>
      </c>
      <c r="E23810" s="673">
        <v>0</v>
      </c>
      <c r="F23810" s="394"/>
    </row>
    <row r="23811" spans="1:9">
      <c r="A23811" s="514">
        <v>103034</v>
      </c>
      <c r="B23811" s="275" t="s">
        <v>0</v>
      </c>
      <c r="C23811" s="1329" t="s">
        <v>26553</v>
      </c>
      <c r="D23811" s="514" t="s">
        <v>28</v>
      </c>
      <c r="E23811" s="673">
        <v>0</v>
      </c>
      <c r="F23811" s="394"/>
    </row>
    <row r="23812" spans="1:9">
      <c r="A23812" s="514">
        <v>103024</v>
      </c>
      <c r="B23812" s="275" t="s">
        <v>0</v>
      </c>
      <c r="C23812" s="1329" t="s">
        <v>26554</v>
      </c>
      <c r="D23812" s="514" t="s">
        <v>28</v>
      </c>
      <c r="E23812" s="673">
        <v>0</v>
      </c>
      <c r="F23812" s="394"/>
    </row>
    <row r="23813" spans="1:9">
      <c r="A23813" s="514">
        <v>103023</v>
      </c>
      <c r="B23813" s="275" t="s">
        <v>0</v>
      </c>
      <c r="C23813" s="1329" t="s">
        <v>26555</v>
      </c>
      <c r="D23813" s="514" t="s">
        <v>28</v>
      </c>
      <c r="E23813" s="673">
        <v>0</v>
      </c>
      <c r="F23813" s="394"/>
    </row>
    <row r="23814" spans="1:9">
      <c r="A23814" s="514">
        <v>103022</v>
      </c>
      <c r="B23814" s="275" t="s">
        <v>0</v>
      </c>
      <c r="C23814" s="1329" t="s">
        <v>26556</v>
      </c>
      <c r="D23814" s="514" t="s">
        <v>28</v>
      </c>
      <c r="E23814" s="673">
        <v>0</v>
      </c>
      <c r="F23814" s="394"/>
    </row>
    <row r="23815" spans="1:9">
      <c r="A23815" s="514">
        <v>103020</v>
      </c>
      <c r="B23815" s="275" t="s">
        <v>0</v>
      </c>
      <c r="C23815" s="1329" t="s">
        <v>26557</v>
      </c>
      <c r="D23815" s="514" t="s">
        <v>28</v>
      </c>
      <c r="E23815" s="673">
        <v>0</v>
      </c>
      <c r="F23815" s="394"/>
    </row>
    <row r="23816" spans="1:9">
      <c r="A23816" s="514">
        <v>103026</v>
      </c>
      <c r="B23816" s="275" t="s">
        <v>0</v>
      </c>
      <c r="C23816" s="1329" t="s">
        <v>26558</v>
      </c>
      <c r="D23816" s="514" t="s">
        <v>28</v>
      </c>
      <c r="E23816" s="673">
        <v>0</v>
      </c>
      <c r="F23816" s="394"/>
    </row>
    <row r="23817" spans="1:9">
      <c r="A23817" s="514">
        <v>103025</v>
      </c>
      <c r="B23817" s="275" t="s">
        <v>0</v>
      </c>
      <c r="C23817" s="1329" t="s">
        <v>26559</v>
      </c>
      <c r="D23817" s="514" t="s">
        <v>28</v>
      </c>
      <c r="E23817" s="673">
        <v>0</v>
      </c>
      <c r="F23817" s="394"/>
    </row>
    <row r="23818" spans="1:9">
      <c r="A23818" s="514">
        <v>103021</v>
      </c>
      <c r="B23818" s="275" t="s">
        <v>0</v>
      </c>
      <c r="C23818" s="1329" t="s">
        <v>26560</v>
      </c>
      <c r="D23818" s="514" t="s">
        <v>28</v>
      </c>
      <c r="E23818" s="673">
        <v>0</v>
      </c>
      <c r="F23818" s="394"/>
    </row>
    <row r="23819" spans="1:9">
      <c r="A23819" s="514">
        <v>103027</v>
      </c>
      <c r="B23819" s="275" t="s">
        <v>0</v>
      </c>
      <c r="C23819" s="1329" t="s">
        <v>26561</v>
      </c>
      <c r="D23819" s="514" t="s">
        <v>28</v>
      </c>
      <c r="E23819" s="673">
        <v>0</v>
      </c>
      <c r="F23819" s="394"/>
    </row>
    <row r="23820" spans="1:9">
      <c r="A23820" s="514">
        <v>103028</v>
      </c>
      <c r="B23820" s="275" t="s">
        <v>0</v>
      </c>
      <c r="C23820" s="1329" t="s">
        <v>26562</v>
      </c>
      <c r="D23820" s="514" t="s">
        <v>28</v>
      </c>
      <c r="E23820" s="673">
        <v>0</v>
      </c>
      <c r="F23820" s="394"/>
    </row>
    <row r="23821" spans="1:9">
      <c r="A23821" s="514">
        <v>103563</v>
      </c>
      <c r="B23821" s="275" t="s">
        <v>0</v>
      </c>
      <c r="C23821" s="1330" t="s">
        <v>26563</v>
      </c>
      <c r="D23821" s="514" t="s">
        <v>28</v>
      </c>
      <c r="E23821" s="673">
        <v>0</v>
      </c>
      <c r="F23821" s="394"/>
      <c r="I23821" s="295">
        <f>13930-23652</f>
        <v>-9722</v>
      </c>
    </row>
    <row r="23822" spans="1:9">
      <c r="A23822" s="514">
        <v>103564</v>
      </c>
      <c r="B23822" s="275" t="s">
        <v>0</v>
      </c>
      <c r="C23822" s="1330" t="s">
        <v>26564</v>
      </c>
      <c r="D23822" s="514" t="s">
        <v>28</v>
      </c>
      <c r="E23822" s="673">
        <v>0</v>
      </c>
      <c r="F23822" s="394"/>
    </row>
    <row r="23823" spans="1:9">
      <c r="A23823" s="514">
        <v>103565</v>
      </c>
      <c r="B23823" s="275" t="s">
        <v>0</v>
      </c>
      <c r="C23823" s="1330" t="s">
        <v>26565</v>
      </c>
      <c r="D23823" s="514" t="s">
        <v>28</v>
      </c>
      <c r="E23823" s="673">
        <v>0</v>
      </c>
      <c r="F23823" s="394"/>
    </row>
    <row r="23824" spans="1:9">
      <c r="A23824" s="514">
        <v>103566</v>
      </c>
      <c r="B23824" s="275" t="s">
        <v>0</v>
      </c>
      <c r="C23824" s="1330" t="s">
        <v>26566</v>
      </c>
      <c r="D23824" s="514" t="s">
        <v>28</v>
      </c>
      <c r="E23824" s="673">
        <v>0</v>
      </c>
      <c r="F23824" s="394"/>
    </row>
    <row r="23825" spans="1:6">
      <c r="A23825" s="514">
        <v>103567</v>
      </c>
      <c r="B23825" s="275" t="s">
        <v>0</v>
      </c>
      <c r="C23825" s="1330" t="s">
        <v>26567</v>
      </c>
      <c r="D23825" s="514" t="s">
        <v>28</v>
      </c>
      <c r="E23825" s="673">
        <v>0</v>
      </c>
      <c r="F23825" s="394"/>
    </row>
    <row r="23826" spans="1:6">
      <c r="A23826" s="514">
        <v>103568</v>
      </c>
      <c r="B23826" s="275" t="s">
        <v>0</v>
      </c>
      <c r="C23826" s="1330" t="s">
        <v>26568</v>
      </c>
      <c r="D23826" s="514" t="s">
        <v>28</v>
      </c>
      <c r="E23826" s="673">
        <v>0</v>
      </c>
      <c r="F23826" s="394"/>
    </row>
    <row r="23827" spans="1:6">
      <c r="A23827" s="514">
        <v>103569</v>
      </c>
      <c r="B23827" s="275" t="s">
        <v>0</v>
      </c>
      <c r="C23827" s="1330" t="s">
        <v>26569</v>
      </c>
      <c r="D23827" s="514" t="s">
        <v>28</v>
      </c>
      <c r="E23827" s="673">
        <v>0</v>
      </c>
      <c r="F23827" s="394"/>
    </row>
    <row r="23828" spans="1:6">
      <c r="A23828" s="514">
        <v>103570</v>
      </c>
      <c r="B23828" s="275" t="s">
        <v>0</v>
      </c>
      <c r="C23828" s="1330" t="s">
        <v>26570</v>
      </c>
      <c r="D23828" s="514" t="s">
        <v>28</v>
      </c>
      <c r="E23828" s="673">
        <v>0</v>
      </c>
      <c r="F23828" s="394"/>
    </row>
    <row r="23829" spans="1:6">
      <c r="A23829" s="514">
        <v>103571</v>
      </c>
      <c r="B23829" s="275" t="s">
        <v>0</v>
      </c>
      <c r="C23829" s="1330" t="s">
        <v>26571</v>
      </c>
      <c r="D23829" s="514" t="s">
        <v>28</v>
      </c>
      <c r="E23829" s="673">
        <v>0</v>
      </c>
      <c r="F23829" s="394"/>
    </row>
    <row r="23830" spans="1:6">
      <c r="A23830" s="514">
        <v>103562</v>
      </c>
      <c r="B23830" s="275" t="s">
        <v>0</v>
      </c>
      <c r="C23830" s="1330" t="s">
        <v>26572</v>
      </c>
      <c r="D23830" s="514" t="s">
        <v>28</v>
      </c>
      <c r="E23830" s="673">
        <v>0</v>
      </c>
      <c r="F23830" s="394"/>
    </row>
    <row r="23831" spans="1:6">
      <c r="A23831" s="514">
        <v>103573</v>
      </c>
      <c r="B23831" s="275" t="s">
        <v>0</v>
      </c>
      <c r="C23831" s="1330" t="s">
        <v>26573</v>
      </c>
      <c r="D23831" s="514" t="s">
        <v>28</v>
      </c>
      <c r="E23831" s="673">
        <v>0</v>
      </c>
      <c r="F23831" s="394"/>
    </row>
    <row r="23832" spans="1:6">
      <c r="A23832" s="514">
        <v>103585</v>
      </c>
      <c r="B23832" s="275" t="s">
        <v>0</v>
      </c>
      <c r="C23832" s="1330" t="s">
        <v>26574</v>
      </c>
      <c r="D23832" s="514" t="s">
        <v>28</v>
      </c>
      <c r="E23832" s="673">
        <v>0</v>
      </c>
      <c r="F23832" s="394"/>
    </row>
    <row r="23833" spans="1:6">
      <c r="A23833" s="514">
        <v>103586</v>
      </c>
      <c r="B23833" s="275" t="s">
        <v>0</v>
      </c>
      <c r="C23833" s="1330" t="s">
        <v>26575</v>
      </c>
      <c r="D23833" s="514" t="s">
        <v>28</v>
      </c>
      <c r="E23833" s="673">
        <v>0</v>
      </c>
      <c r="F23833" s="394"/>
    </row>
    <row r="23834" spans="1:6">
      <c r="A23834" s="514">
        <v>103574</v>
      </c>
      <c r="B23834" s="275" t="s">
        <v>0</v>
      </c>
      <c r="C23834" s="1330" t="s">
        <v>26576</v>
      </c>
      <c r="D23834" s="514" t="s">
        <v>28</v>
      </c>
      <c r="E23834" s="673">
        <v>0</v>
      </c>
      <c r="F23834" s="394"/>
    </row>
    <row r="23835" spans="1:6">
      <c r="A23835" s="514">
        <v>103575</v>
      </c>
      <c r="B23835" s="275" t="s">
        <v>0</v>
      </c>
      <c r="C23835" s="1330" t="s">
        <v>26577</v>
      </c>
      <c r="D23835" s="514" t="s">
        <v>28</v>
      </c>
      <c r="E23835" s="673">
        <v>0</v>
      </c>
      <c r="F23835" s="394"/>
    </row>
    <row r="23836" spans="1:6">
      <c r="A23836" s="514">
        <v>103576</v>
      </c>
      <c r="B23836" s="275" t="s">
        <v>0</v>
      </c>
      <c r="C23836" s="1330" t="s">
        <v>26578</v>
      </c>
      <c r="D23836" s="514" t="s">
        <v>28</v>
      </c>
      <c r="E23836" s="673">
        <v>0</v>
      </c>
      <c r="F23836" s="394"/>
    </row>
    <row r="23837" spans="1:6">
      <c r="A23837" s="514">
        <v>103577</v>
      </c>
      <c r="B23837" s="275" t="s">
        <v>0</v>
      </c>
      <c r="C23837" s="1330" t="s">
        <v>26579</v>
      </c>
      <c r="D23837" s="514" t="s">
        <v>28</v>
      </c>
      <c r="E23837" s="673">
        <v>0</v>
      </c>
      <c r="F23837" s="394"/>
    </row>
    <row r="23838" spans="1:6">
      <c r="A23838" s="514">
        <v>103578</v>
      </c>
      <c r="B23838" s="275" t="s">
        <v>0</v>
      </c>
      <c r="C23838" s="1330" t="s">
        <v>26580</v>
      </c>
      <c r="D23838" s="514" t="s">
        <v>28</v>
      </c>
      <c r="E23838" s="673">
        <v>0</v>
      </c>
      <c r="F23838" s="394"/>
    </row>
    <row r="23839" spans="1:6">
      <c r="A23839" s="514">
        <v>103579</v>
      </c>
      <c r="B23839" s="275" t="s">
        <v>0</v>
      </c>
      <c r="C23839" s="1330" t="s">
        <v>26581</v>
      </c>
      <c r="D23839" s="514" t="s">
        <v>28</v>
      </c>
      <c r="E23839" s="673">
        <v>0</v>
      </c>
      <c r="F23839" s="394"/>
    </row>
    <row r="23840" spans="1:6">
      <c r="A23840" s="514">
        <v>103580</v>
      </c>
      <c r="B23840" s="275" t="s">
        <v>0</v>
      </c>
      <c r="C23840" s="1330" t="s">
        <v>26582</v>
      </c>
      <c r="D23840" s="514" t="s">
        <v>28</v>
      </c>
      <c r="E23840" s="673">
        <v>0</v>
      </c>
      <c r="F23840" s="394"/>
    </row>
    <row r="23841" spans="1:6">
      <c r="A23841" s="514">
        <v>103581</v>
      </c>
      <c r="B23841" s="275" t="s">
        <v>0</v>
      </c>
      <c r="C23841" s="1330" t="s">
        <v>26583</v>
      </c>
      <c r="D23841" s="514" t="s">
        <v>28</v>
      </c>
      <c r="E23841" s="673">
        <v>0</v>
      </c>
      <c r="F23841" s="394"/>
    </row>
    <row r="23842" spans="1:6">
      <c r="A23842" s="514">
        <v>103582</v>
      </c>
      <c r="B23842" s="275" t="s">
        <v>0</v>
      </c>
      <c r="C23842" s="1330" t="s">
        <v>26584</v>
      </c>
      <c r="D23842" s="514" t="s">
        <v>28</v>
      </c>
      <c r="E23842" s="673">
        <v>0</v>
      </c>
      <c r="F23842" s="394"/>
    </row>
    <row r="23843" spans="1:6">
      <c r="A23843" s="514">
        <v>103572</v>
      </c>
      <c r="B23843" s="275" t="s">
        <v>0</v>
      </c>
      <c r="C23843" s="1330" t="s">
        <v>26585</v>
      </c>
      <c r="D23843" s="514" t="s">
        <v>28</v>
      </c>
      <c r="E23843" s="673">
        <v>0</v>
      </c>
      <c r="F23843" s="394"/>
    </row>
    <row r="23844" spans="1:6">
      <c r="A23844" s="514">
        <v>103583</v>
      </c>
      <c r="B23844" s="275" t="s">
        <v>0</v>
      </c>
      <c r="C23844" s="1330" t="s">
        <v>26586</v>
      </c>
      <c r="D23844" s="514" t="s">
        <v>28</v>
      </c>
      <c r="E23844" s="673">
        <v>0</v>
      </c>
      <c r="F23844" s="394"/>
    </row>
    <row r="23845" spans="1:6">
      <c r="A23845" s="514">
        <v>103584</v>
      </c>
      <c r="B23845" s="275" t="s">
        <v>0</v>
      </c>
      <c r="C23845" s="1330" t="s">
        <v>26587</v>
      </c>
      <c r="D23845" s="514" t="s">
        <v>28</v>
      </c>
      <c r="E23845" s="673">
        <v>0</v>
      </c>
      <c r="F23845" s="394"/>
    </row>
    <row r="23846" spans="1:6">
      <c r="A23846" s="514">
        <v>103557</v>
      </c>
      <c r="B23846" s="275" t="s">
        <v>0</v>
      </c>
      <c r="C23846" s="1330" t="s">
        <v>26588</v>
      </c>
      <c r="D23846" s="514" t="s">
        <v>28</v>
      </c>
      <c r="E23846" s="673">
        <v>0</v>
      </c>
      <c r="F23846" s="394"/>
    </row>
    <row r="23847" spans="1:6">
      <c r="A23847" s="514">
        <v>103558</v>
      </c>
      <c r="B23847" s="275" t="s">
        <v>0</v>
      </c>
      <c r="C23847" s="1330" t="s">
        <v>26589</v>
      </c>
      <c r="D23847" s="514" t="s">
        <v>28</v>
      </c>
      <c r="E23847" s="673">
        <v>0</v>
      </c>
      <c r="F23847" s="394"/>
    </row>
    <row r="23848" spans="1:6">
      <c r="A23848" s="514">
        <v>103559</v>
      </c>
      <c r="B23848" s="275" t="s">
        <v>0</v>
      </c>
      <c r="C23848" s="1330" t="s">
        <v>26590</v>
      </c>
      <c r="D23848" s="514" t="s">
        <v>28</v>
      </c>
      <c r="E23848" s="673">
        <v>0</v>
      </c>
      <c r="F23848" s="394"/>
    </row>
    <row r="23849" spans="1:6">
      <c r="A23849" s="514">
        <v>103560</v>
      </c>
      <c r="B23849" s="275" t="s">
        <v>0</v>
      </c>
      <c r="C23849" s="1330" t="s">
        <v>26591</v>
      </c>
      <c r="D23849" s="514" t="s">
        <v>28</v>
      </c>
      <c r="E23849" s="673">
        <v>0</v>
      </c>
      <c r="F23849" s="394"/>
    </row>
    <row r="23850" spans="1:6">
      <c r="A23850" s="514">
        <v>103561</v>
      </c>
      <c r="B23850" s="275" t="s">
        <v>0</v>
      </c>
      <c r="C23850" s="1330" t="s">
        <v>26592</v>
      </c>
      <c r="D23850" s="514" t="s">
        <v>28</v>
      </c>
      <c r="E23850" s="673">
        <v>0</v>
      </c>
      <c r="F23850" s="394"/>
    </row>
    <row r="23851" spans="1:6">
      <c r="A23851" s="514">
        <v>103529</v>
      </c>
      <c r="B23851" s="275" t="s">
        <v>0</v>
      </c>
      <c r="C23851" s="1330" t="s">
        <v>26593</v>
      </c>
      <c r="D23851" s="514" t="s">
        <v>28</v>
      </c>
      <c r="E23851" s="673">
        <v>0</v>
      </c>
      <c r="F23851" s="394"/>
    </row>
    <row r="23852" spans="1:6">
      <c r="A23852" s="514">
        <v>103530</v>
      </c>
      <c r="B23852" s="275" t="s">
        <v>0</v>
      </c>
      <c r="C23852" s="1330" t="s">
        <v>26594</v>
      </c>
      <c r="D23852" s="514" t="s">
        <v>28</v>
      </c>
      <c r="E23852" s="673">
        <v>0</v>
      </c>
      <c r="F23852" s="394"/>
    </row>
    <row r="23853" spans="1:6">
      <c r="A23853" s="514">
        <v>103531</v>
      </c>
      <c r="B23853" s="275" t="s">
        <v>0</v>
      </c>
      <c r="C23853" s="1330" t="s">
        <v>26595</v>
      </c>
      <c r="D23853" s="514" t="s">
        <v>28</v>
      </c>
      <c r="E23853" s="673">
        <v>0</v>
      </c>
      <c r="F23853" s="394"/>
    </row>
    <row r="23854" spans="1:6">
      <c r="A23854" s="514">
        <v>103532</v>
      </c>
      <c r="B23854" s="275" t="s">
        <v>0</v>
      </c>
      <c r="C23854" s="1330" t="s">
        <v>26596</v>
      </c>
      <c r="D23854" s="514" t="s">
        <v>28</v>
      </c>
      <c r="E23854" s="673">
        <v>0</v>
      </c>
      <c r="F23854" s="394"/>
    </row>
    <row r="23855" spans="1:6">
      <c r="A23855" s="514">
        <v>103533</v>
      </c>
      <c r="B23855" s="275" t="s">
        <v>0</v>
      </c>
      <c r="C23855" s="1330" t="s">
        <v>26597</v>
      </c>
      <c r="D23855" s="514" t="s">
        <v>28</v>
      </c>
      <c r="E23855" s="673">
        <v>0</v>
      </c>
      <c r="F23855" s="394"/>
    </row>
    <row r="23856" spans="1:6">
      <c r="A23856" s="514">
        <v>103534</v>
      </c>
      <c r="B23856" s="275" t="s">
        <v>0</v>
      </c>
      <c r="C23856" s="1330" t="s">
        <v>26598</v>
      </c>
      <c r="D23856" s="514" t="s">
        <v>28</v>
      </c>
      <c r="E23856" s="673">
        <v>0</v>
      </c>
      <c r="F23856" s="394"/>
    </row>
    <row r="23857" spans="1:6">
      <c r="A23857" s="514">
        <v>103535</v>
      </c>
      <c r="B23857" s="275" t="s">
        <v>0</v>
      </c>
      <c r="C23857" s="1330" t="s">
        <v>26599</v>
      </c>
      <c r="D23857" s="514" t="s">
        <v>28</v>
      </c>
      <c r="E23857" s="673">
        <v>0</v>
      </c>
      <c r="F23857" s="394"/>
    </row>
    <row r="23858" spans="1:6">
      <c r="A23858" s="514">
        <v>103527</v>
      </c>
      <c r="B23858" s="275" t="s">
        <v>0</v>
      </c>
      <c r="C23858" s="1330" t="s">
        <v>26600</v>
      </c>
      <c r="D23858" s="514" t="s">
        <v>28</v>
      </c>
      <c r="E23858" s="673">
        <v>0</v>
      </c>
      <c r="F23858" s="394"/>
    </row>
    <row r="23859" spans="1:6">
      <c r="A23859" s="514">
        <v>103536</v>
      </c>
      <c r="B23859" s="275" t="s">
        <v>0</v>
      </c>
      <c r="C23859" s="1330" t="s">
        <v>26601</v>
      </c>
      <c r="D23859" s="514" t="s">
        <v>28</v>
      </c>
      <c r="E23859" s="673">
        <v>0</v>
      </c>
      <c r="F23859" s="394"/>
    </row>
    <row r="23860" spans="1:6">
      <c r="A23860" s="514">
        <v>103528</v>
      </c>
      <c r="B23860" s="275" t="s">
        <v>0</v>
      </c>
      <c r="C23860" s="1330" t="s">
        <v>26602</v>
      </c>
      <c r="D23860" s="514" t="s">
        <v>28</v>
      </c>
      <c r="E23860" s="673">
        <v>0</v>
      </c>
      <c r="F23860" s="394"/>
    </row>
    <row r="23861" spans="1:6">
      <c r="A23861" s="514">
        <v>103541</v>
      </c>
      <c r="B23861" s="275" t="s">
        <v>0</v>
      </c>
      <c r="C23861" s="1330" t="s">
        <v>26603</v>
      </c>
      <c r="D23861" s="514" t="s">
        <v>28</v>
      </c>
      <c r="E23861" s="673">
        <v>0</v>
      </c>
      <c r="F23861" s="394"/>
    </row>
    <row r="23862" spans="1:6">
      <c r="A23862" s="514">
        <v>103539</v>
      </c>
      <c r="B23862" s="275" t="s">
        <v>0</v>
      </c>
      <c r="C23862" s="1330" t="s">
        <v>26604</v>
      </c>
      <c r="D23862" s="514" t="s">
        <v>28</v>
      </c>
      <c r="E23862" s="673">
        <v>0</v>
      </c>
      <c r="F23862" s="394"/>
    </row>
    <row r="23863" spans="1:6">
      <c r="A23863" s="514">
        <v>103540</v>
      </c>
      <c r="B23863" s="275" t="s">
        <v>0</v>
      </c>
      <c r="C23863" s="1330" t="s">
        <v>26605</v>
      </c>
      <c r="D23863" s="514" t="s">
        <v>28</v>
      </c>
      <c r="E23863" s="673">
        <v>0</v>
      </c>
      <c r="F23863" s="394"/>
    </row>
    <row r="23864" spans="1:6">
      <c r="A23864" s="514">
        <v>103542</v>
      </c>
      <c r="B23864" s="275" t="s">
        <v>0</v>
      </c>
      <c r="C23864" s="1330" t="s">
        <v>26606</v>
      </c>
      <c r="D23864" s="514" t="s">
        <v>28</v>
      </c>
      <c r="E23864" s="673">
        <v>0</v>
      </c>
      <c r="F23864" s="394"/>
    </row>
    <row r="23865" spans="1:6">
      <c r="A23865" s="514">
        <v>103543</v>
      </c>
      <c r="B23865" s="275" t="s">
        <v>0</v>
      </c>
      <c r="C23865" s="1330" t="s">
        <v>26607</v>
      </c>
      <c r="D23865" s="514" t="s">
        <v>28</v>
      </c>
      <c r="E23865" s="673">
        <v>0</v>
      </c>
      <c r="F23865" s="394"/>
    </row>
    <row r="23866" spans="1:6">
      <c r="A23866" s="514">
        <v>103544</v>
      </c>
      <c r="B23866" s="275" t="s">
        <v>0</v>
      </c>
      <c r="C23866" s="1330" t="s">
        <v>26608</v>
      </c>
      <c r="D23866" s="514" t="s">
        <v>28</v>
      </c>
      <c r="E23866" s="673">
        <v>0</v>
      </c>
      <c r="F23866" s="394"/>
    </row>
    <row r="23867" spans="1:6">
      <c r="A23867" s="514">
        <v>103545</v>
      </c>
      <c r="B23867" s="275" t="s">
        <v>0</v>
      </c>
      <c r="C23867" s="1330" t="s">
        <v>26609</v>
      </c>
      <c r="D23867" s="514" t="s">
        <v>28</v>
      </c>
      <c r="E23867" s="673">
        <v>0</v>
      </c>
      <c r="F23867" s="394"/>
    </row>
    <row r="23868" spans="1:6">
      <c r="A23868" s="514">
        <v>103537</v>
      </c>
      <c r="B23868" s="275" t="s">
        <v>0</v>
      </c>
      <c r="C23868" s="1330" t="s">
        <v>26610</v>
      </c>
      <c r="D23868" s="514" t="s">
        <v>28</v>
      </c>
      <c r="E23868" s="673">
        <v>0</v>
      </c>
      <c r="F23868" s="394"/>
    </row>
    <row r="23869" spans="1:6">
      <c r="A23869" s="514">
        <v>103546</v>
      </c>
      <c r="B23869" s="275" t="s">
        <v>0</v>
      </c>
      <c r="C23869" s="1330" t="s">
        <v>26611</v>
      </c>
      <c r="D23869" s="514" t="s">
        <v>28</v>
      </c>
      <c r="E23869" s="673">
        <v>0</v>
      </c>
      <c r="F23869" s="394"/>
    </row>
    <row r="23870" spans="1:6">
      <c r="A23870" s="514">
        <v>103538</v>
      </c>
      <c r="B23870" s="275" t="s">
        <v>0</v>
      </c>
      <c r="C23870" s="1330" t="s">
        <v>26612</v>
      </c>
      <c r="D23870" s="514" t="s">
        <v>28</v>
      </c>
      <c r="E23870" s="673">
        <v>0</v>
      </c>
      <c r="F23870" s="394"/>
    </row>
    <row r="23871" spans="1:6">
      <c r="A23871" s="514">
        <v>103549</v>
      </c>
      <c r="B23871" s="275" t="s">
        <v>0</v>
      </c>
      <c r="C23871" s="1330" t="s">
        <v>26613</v>
      </c>
      <c r="D23871" s="514" t="s">
        <v>28</v>
      </c>
      <c r="E23871" s="673">
        <v>0</v>
      </c>
      <c r="F23871" s="394"/>
    </row>
    <row r="23872" spans="1:6">
      <c r="A23872" s="514">
        <v>103550</v>
      </c>
      <c r="B23872" s="275" t="s">
        <v>0</v>
      </c>
      <c r="C23872" s="1330" t="s">
        <v>26614</v>
      </c>
      <c r="D23872" s="514" t="s">
        <v>28</v>
      </c>
      <c r="E23872" s="673">
        <v>0</v>
      </c>
      <c r="F23872" s="394"/>
    </row>
    <row r="23873" spans="1:6">
      <c r="A23873" s="514">
        <v>103551</v>
      </c>
      <c r="B23873" s="275" t="s">
        <v>0</v>
      </c>
      <c r="C23873" s="1330" t="s">
        <v>26615</v>
      </c>
      <c r="D23873" s="514" t="s">
        <v>28</v>
      </c>
      <c r="E23873" s="673">
        <v>0</v>
      </c>
      <c r="F23873" s="394"/>
    </row>
    <row r="23874" spans="1:6">
      <c r="A23874" s="514">
        <v>103552</v>
      </c>
      <c r="B23874" s="275" t="s">
        <v>0</v>
      </c>
      <c r="C23874" s="1330" t="s">
        <v>26616</v>
      </c>
      <c r="D23874" s="514" t="s">
        <v>28</v>
      </c>
      <c r="E23874" s="673">
        <v>0</v>
      </c>
      <c r="F23874" s="394"/>
    </row>
    <row r="23875" spans="1:6">
      <c r="A23875" s="514">
        <v>103553</v>
      </c>
      <c r="B23875" s="275" t="s">
        <v>0</v>
      </c>
      <c r="C23875" s="1330" t="s">
        <v>26617</v>
      </c>
      <c r="D23875" s="514" t="s">
        <v>28</v>
      </c>
      <c r="E23875" s="673">
        <v>0</v>
      </c>
      <c r="F23875" s="394"/>
    </row>
    <row r="23876" spans="1:6">
      <c r="A23876" s="514">
        <v>103554</v>
      </c>
      <c r="B23876" s="275" t="s">
        <v>0</v>
      </c>
      <c r="C23876" s="1330" t="s">
        <v>26618</v>
      </c>
      <c r="D23876" s="514" t="s">
        <v>28</v>
      </c>
      <c r="E23876" s="673">
        <v>0</v>
      </c>
      <c r="F23876" s="394"/>
    </row>
    <row r="23877" spans="1:6">
      <c r="A23877" s="514">
        <v>103555</v>
      </c>
      <c r="B23877" s="275" t="s">
        <v>0</v>
      </c>
      <c r="C23877" s="1330" t="s">
        <v>26619</v>
      </c>
      <c r="D23877" s="514" t="s">
        <v>28</v>
      </c>
      <c r="E23877" s="673">
        <v>0</v>
      </c>
      <c r="F23877" s="394"/>
    </row>
    <row r="23878" spans="1:6">
      <c r="A23878" s="514">
        <v>103547</v>
      </c>
      <c r="B23878" s="275" t="s">
        <v>0</v>
      </c>
      <c r="C23878" s="1330" t="s">
        <v>26620</v>
      </c>
      <c r="D23878" s="514" t="s">
        <v>28</v>
      </c>
      <c r="E23878" s="673">
        <v>0</v>
      </c>
      <c r="F23878" s="394"/>
    </row>
    <row r="23879" spans="1:6">
      <c r="A23879" s="514">
        <v>103556</v>
      </c>
      <c r="B23879" s="275" t="s">
        <v>0</v>
      </c>
      <c r="C23879" s="1330" t="s">
        <v>26621</v>
      </c>
      <c r="D23879" s="514" t="s">
        <v>28</v>
      </c>
      <c r="E23879" s="673">
        <v>0</v>
      </c>
      <c r="F23879" s="394"/>
    </row>
    <row r="23880" spans="1:6">
      <c r="A23880" s="514">
        <v>103548</v>
      </c>
      <c r="B23880" s="275" t="s">
        <v>0</v>
      </c>
      <c r="C23880" s="1330" t="s">
        <v>26622</v>
      </c>
      <c r="D23880" s="514" t="s">
        <v>28</v>
      </c>
      <c r="E23880" s="673">
        <v>0</v>
      </c>
      <c r="F23880" s="394"/>
    </row>
    <row r="23881" spans="1:6">
      <c r="D23881" s="295"/>
      <c r="F23881" s="394"/>
    </row>
    <row r="23882" spans="1:6">
      <c r="D23882" s="295"/>
      <c r="F23882" s="394"/>
    </row>
    <row r="23883" spans="1:6">
      <c r="D23883" s="295"/>
      <c r="F23883" s="394"/>
    </row>
    <row r="23884" spans="1:6" ht="15.75" thickBot="1">
      <c r="D23884" s="295"/>
      <c r="F23884" s="394"/>
    </row>
    <row r="23885" spans="1:6" ht="15.75" thickBot="1">
      <c r="D23885" s="295"/>
      <c r="E23885" s="662" t="s">
        <v>20785</v>
      </c>
      <c r="F23885" s="394"/>
    </row>
    <row r="23886" spans="1:6">
      <c r="A23886" s="566"/>
      <c r="B23886" s="567"/>
      <c r="C23886" s="1331" t="s">
        <v>22716</v>
      </c>
      <c r="D23886" s="567"/>
      <c r="E23886" s="683"/>
      <c r="F23886" s="394"/>
    </row>
    <row r="23887" spans="1:6">
      <c r="A23887" s="568" t="s">
        <v>97</v>
      </c>
      <c r="B23887" s="768"/>
      <c r="C23887" s="1332" t="s">
        <v>22717</v>
      </c>
      <c r="D23887" s="768"/>
      <c r="E23887" s="684"/>
      <c r="F23887" s="394"/>
    </row>
    <row r="23888" spans="1:6">
      <c r="A23888" s="1259" t="s">
        <v>34592</v>
      </c>
      <c r="B23888" s="1157">
        <v>45901</v>
      </c>
      <c r="C23888" s="1333"/>
      <c r="D23888" s="768"/>
      <c r="E23888" s="682">
        <v>45901</v>
      </c>
      <c r="F23888" s="394"/>
    </row>
    <row r="23889" spans="1:6">
      <c r="A23889" s="1259" t="s">
        <v>34593</v>
      </c>
      <c r="B23889" s="1157">
        <v>45940</v>
      </c>
      <c r="C23889" s="1333"/>
      <c r="D23889" s="768"/>
      <c r="E23889" s="684"/>
      <c r="F23889" s="394"/>
    </row>
    <row r="23890" spans="1:6">
      <c r="A23890" s="568"/>
      <c r="B23890" s="768"/>
      <c r="C23890" s="1333"/>
      <c r="D23890" s="768"/>
      <c r="E23890" s="684"/>
      <c r="F23890" s="394"/>
    </row>
    <row r="23891" spans="1:6" ht="15.75" thickBot="1">
      <c r="A23891" s="568" t="s">
        <v>97</v>
      </c>
      <c r="B23891" s="768"/>
      <c r="C23891" s="1333"/>
      <c r="D23891" s="768"/>
      <c r="E23891" s="684"/>
      <c r="F23891" s="394"/>
    </row>
    <row r="23892" spans="1:6" ht="15.75" thickBot="1">
      <c r="A23892" s="569" t="s">
        <v>17220</v>
      </c>
      <c r="B23892" s="570" t="s">
        <v>17049</v>
      </c>
      <c r="C23892" s="1334" t="s">
        <v>17221</v>
      </c>
      <c r="D23892" s="1260" t="s">
        <v>22718</v>
      </c>
      <c r="E23892" s="1261" t="s">
        <v>17222</v>
      </c>
      <c r="F23892" s="394"/>
    </row>
    <row r="23893" spans="1:6">
      <c r="A23893" s="514">
        <v>45333</v>
      </c>
      <c r="B23893" s="514" t="s">
        <v>17223</v>
      </c>
      <c r="C23893" s="1329" t="s">
        <v>28145</v>
      </c>
      <c r="D23893" s="514" t="s">
        <v>28</v>
      </c>
      <c r="E23893" s="673">
        <v>116.68</v>
      </c>
      <c r="F23893" s="394"/>
    </row>
    <row r="23894" spans="1:6">
      <c r="A23894" s="514">
        <v>11270</v>
      </c>
      <c r="B23894" s="514" t="s">
        <v>17223</v>
      </c>
      <c r="C23894" s="1329" t="s">
        <v>28146</v>
      </c>
      <c r="D23894" s="514" t="s">
        <v>28</v>
      </c>
      <c r="E23894" s="673">
        <v>3.33</v>
      </c>
      <c r="F23894" s="394"/>
    </row>
    <row r="23895" spans="1:6">
      <c r="A23895" s="514">
        <v>412</v>
      </c>
      <c r="B23895" s="514" t="s">
        <v>17223</v>
      </c>
      <c r="C23895" s="1329" t="s">
        <v>28147</v>
      </c>
      <c r="D23895" s="514" t="s">
        <v>28</v>
      </c>
      <c r="E23895" s="673">
        <v>1.08</v>
      </c>
      <c r="F23895" s="394"/>
    </row>
    <row r="23896" spans="1:6">
      <c r="A23896" s="514">
        <v>414</v>
      </c>
      <c r="B23896" s="514" t="s">
        <v>17223</v>
      </c>
      <c r="C23896" s="1329" t="s">
        <v>28148</v>
      </c>
      <c r="D23896" s="514" t="s">
        <v>28</v>
      </c>
      <c r="E23896" s="673">
        <v>0.06</v>
      </c>
      <c r="F23896" s="394"/>
    </row>
    <row r="23897" spans="1:6">
      <c r="A23897" s="514">
        <v>410</v>
      </c>
      <c r="B23897" s="514" t="s">
        <v>17223</v>
      </c>
      <c r="C23897" s="1329" t="s">
        <v>28149</v>
      </c>
      <c r="D23897" s="514" t="s">
        <v>28</v>
      </c>
      <c r="E23897" s="673">
        <v>0.16</v>
      </c>
      <c r="F23897" s="394"/>
    </row>
    <row r="23898" spans="1:6">
      <c r="A23898" s="514">
        <v>411</v>
      </c>
      <c r="B23898" s="514" t="s">
        <v>17223</v>
      </c>
      <c r="C23898" s="1329" t="s">
        <v>28150</v>
      </c>
      <c r="D23898" s="514" t="s">
        <v>28</v>
      </c>
      <c r="E23898" s="673">
        <v>0.21</v>
      </c>
      <c r="F23898" s="394"/>
    </row>
    <row r="23899" spans="1:6">
      <c r="A23899" s="514">
        <v>408</v>
      </c>
      <c r="B23899" s="514" t="s">
        <v>17223</v>
      </c>
      <c r="C23899" s="1329" t="s">
        <v>28151</v>
      </c>
      <c r="D23899" s="514" t="s">
        <v>28</v>
      </c>
      <c r="E23899" s="673">
        <v>1.04</v>
      </c>
      <c r="F23899" s="394"/>
    </row>
    <row r="23900" spans="1:6">
      <c r="A23900" s="514">
        <v>39131</v>
      </c>
      <c r="B23900" s="514" t="s">
        <v>17223</v>
      </c>
      <c r="C23900" s="1329" t="s">
        <v>28152</v>
      </c>
      <c r="D23900" s="514" t="s">
        <v>28</v>
      </c>
      <c r="E23900" s="673">
        <v>3.18</v>
      </c>
      <c r="F23900" s="394"/>
    </row>
    <row r="23901" spans="1:6">
      <c r="A23901" s="514">
        <v>394</v>
      </c>
      <c r="B23901" s="514" t="s">
        <v>17223</v>
      </c>
      <c r="C23901" s="1329" t="s">
        <v>28153</v>
      </c>
      <c r="D23901" s="514" t="s">
        <v>28</v>
      </c>
      <c r="E23901" s="673">
        <v>3.22</v>
      </c>
      <c r="F23901" s="394"/>
    </row>
    <row r="23902" spans="1:6">
      <c r="A23902" s="514">
        <v>39130</v>
      </c>
      <c r="B23902" s="514" t="s">
        <v>17223</v>
      </c>
      <c r="C23902" s="1329" t="s">
        <v>28154</v>
      </c>
      <c r="D23902" s="514" t="s">
        <v>28</v>
      </c>
      <c r="E23902" s="673">
        <v>2.9</v>
      </c>
      <c r="F23902" s="394"/>
    </row>
    <row r="23903" spans="1:6">
      <c r="A23903" s="514">
        <v>395</v>
      </c>
      <c r="B23903" s="514" t="s">
        <v>17223</v>
      </c>
      <c r="C23903" s="1329" t="s">
        <v>28155</v>
      </c>
      <c r="D23903" s="514" t="s">
        <v>28</v>
      </c>
      <c r="E23903" s="673">
        <v>3.1</v>
      </c>
      <c r="F23903" s="394"/>
    </row>
    <row r="23904" spans="1:6">
      <c r="A23904" s="514">
        <v>39129</v>
      </c>
      <c r="B23904" s="514" t="s">
        <v>17223</v>
      </c>
      <c r="C23904" s="1329" t="s">
        <v>28156</v>
      </c>
      <c r="D23904" s="514" t="s">
        <v>28</v>
      </c>
      <c r="E23904" s="673">
        <v>1.79</v>
      </c>
      <c r="F23904" s="394"/>
    </row>
    <row r="23905" spans="1:6">
      <c r="A23905" s="514">
        <v>393</v>
      </c>
      <c r="B23905" s="514" t="s">
        <v>17223</v>
      </c>
      <c r="C23905" s="1329" t="s">
        <v>28157</v>
      </c>
      <c r="D23905" s="514" t="s">
        <v>28</v>
      </c>
      <c r="E23905" s="673">
        <v>1.87</v>
      </c>
      <c r="F23905" s="394"/>
    </row>
    <row r="23906" spans="1:6">
      <c r="A23906" s="514">
        <v>39127</v>
      </c>
      <c r="B23906" s="514" t="s">
        <v>17223</v>
      </c>
      <c r="C23906" s="1329" t="s">
        <v>28158</v>
      </c>
      <c r="D23906" s="514" t="s">
        <v>28</v>
      </c>
      <c r="E23906" s="673">
        <v>1.53</v>
      </c>
      <c r="F23906" s="394"/>
    </row>
    <row r="23907" spans="1:6">
      <c r="A23907" s="514">
        <v>392</v>
      </c>
      <c r="B23907" s="514" t="s">
        <v>17223</v>
      </c>
      <c r="C23907" s="1329" t="s">
        <v>28159</v>
      </c>
      <c r="D23907" s="514" t="s">
        <v>28</v>
      </c>
      <c r="E23907" s="673">
        <v>1.57</v>
      </c>
      <c r="F23907" s="394"/>
    </row>
    <row r="23908" spans="1:6">
      <c r="A23908" s="514">
        <v>39133</v>
      </c>
      <c r="B23908" s="514" t="s">
        <v>17223</v>
      </c>
      <c r="C23908" s="1329" t="s">
        <v>28160</v>
      </c>
      <c r="D23908" s="514" t="s">
        <v>28</v>
      </c>
      <c r="E23908" s="673">
        <v>4.17</v>
      </c>
      <c r="F23908" s="394"/>
    </row>
    <row r="23909" spans="1:6">
      <c r="A23909" s="514">
        <v>397</v>
      </c>
      <c r="B23909" s="514" t="s">
        <v>17223</v>
      </c>
      <c r="C23909" s="1329" t="s">
        <v>28161</v>
      </c>
      <c r="D23909" s="514" t="s">
        <v>28</v>
      </c>
      <c r="E23909" s="673">
        <v>4.6100000000000003</v>
      </c>
      <c r="F23909" s="394"/>
    </row>
    <row r="23910" spans="1:6">
      <c r="A23910" s="514">
        <v>39132</v>
      </c>
      <c r="B23910" s="514" t="s">
        <v>17223</v>
      </c>
      <c r="C23910" s="1329" t="s">
        <v>28162</v>
      </c>
      <c r="D23910" s="514" t="s">
        <v>28</v>
      </c>
      <c r="E23910" s="673">
        <v>3.34</v>
      </c>
      <c r="F23910" s="394"/>
    </row>
    <row r="23911" spans="1:6">
      <c r="A23911" s="514">
        <v>396</v>
      </c>
      <c r="B23911" s="514" t="s">
        <v>17223</v>
      </c>
      <c r="C23911" s="1329" t="s">
        <v>28163</v>
      </c>
      <c r="D23911" s="514" t="s">
        <v>28</v>
      </c>
      <c r="E23911" s="673">
        <v>3.58</v>
      </c>
      <c r="F23911" s="394"/>
    </row>
    <row r="23912" spans="1:6">
      <c r="A23912" s="514">
        <v>39135</v>
      </c>
      <c r="B23912" s="514" t="s">
        <v>17223</v>
      </c>
      <c r="C23912" s="1329" t="s">
        <v>28164</v>
      </c>
      <c r="D23912" s="514" t="s">
        <v>28</v>
      </c>
      <c r="E23912" s="673">
        <v>6.68</v>
      </c>
      <c r="F23912" s="394"/>
    </row>
    <row r="23913" spans="1:6">
      <c r="A23913" s="514">
        <v>39134</v>
      </c>
      <c r="B23913" s="514" t="s">
        <v>17223</v>
      </c>
      <c r="C23913" s="1329" t="s">
        <v>28165</v>
      </c>
      <c r="D23913" s="514" t="s">
        <v>28</v>
      </c>
      <c r="E23913" s="673">
        <v>5.57</v>
      </c>
      <c r="F23913" s="394"/>
    </row>
    <row r="23914" spans="1:6">
      <c r="A23914" s="514">
        <v>398</v>
      </c>
      <c r="B23914" s="514" t="s">
        <v>17223</v>
      </c>
      <c r="C23914" s="1329" t="s">
        <v>28166</v>
      </c>
      <c r="D23914" s="514" t="s">
        <v>28</v>
      </c>
      <c r="E23914" s="673">
        <v>5.13</v>
      </c>
      <c r="F23914" s="394"/>
    </row>
    <row r="23915" spans="1:6">
      <c r="A23915" s="514">
        <v>39128</v>
      </c>
      <c r="B23915" s="514" t="s">
        <v>17223</v>
      </c>
      <c r="C23915" s="1329" t="s">
        <v>28167</v>
      </c>
      <c r="D23915" s="514" t="s">
        <v>28</v>
      </c>
      <c r="E23915" s="673">
        <v>1.67</v>
      </c>
      <c r="F23915" s="394"/>
    </row>
    <row r="23916" spans="1:6">
      <c r="A23916" s="514">
        <v>400</v>
      </c>
      <c r="B23916" s="514" t="s">
        <v>17223</v>
      </c>
      <c r="C23916" s="1329" t="s">
        <v>28168</v>
      </c>
      <c r="D23916" s="514" t="s">
        <v>28</v>
      </c>
      <c r="E23916" s="673">
        <v>1.63</v>
      </c>
      <c r="F23916" s="394"/>
    </row>
    <row r="23917" spans="1:6">
      <c r="A23917" s="514">
        <v>39125</v>
      </c>
      <c r="B23917" s="514" t="s">
        <v>17223</v>
      </c>
      <c r="C23917" s="1329" t="s">
        <v>28169</v>
      </c>
      <c r="D23917" s="514" t="s">
        <v>28</v>
      </c>
      <c r="E23917" s="673">
        <v>1.67</v>
      </c>
      <c r="F23917" s="394"/>
    </row>
    <row r="23918" spans="1:6">
      <c r="A23918" s="514">
        <v>39126</v>
      </c>
      <c r="B23918" s="514" t="s">
        <v>17223</v>
      </c>
      <c r="C23918" s="1329" t="s">
        <v>28170</v>
      </c>
      <c r="D23918" s="514" t="s">
        <v>28</v>
      </c>
      <c r="E23918" s="673">
        <v>7.51</v>
      </c>
      <c r="F23918" s="394"/>
    </row>
    <row r="23919" spans="1:6">
      <c r="A23919" s="514">
        <v>399</v>
      </c>
      <c r="B23919" s="514" t="s">
        <v>17223</v>
      </c>
      <c r="C23919" s="1329" t="s">
        <v>28171</v>
      </c>
      <c r="D23919" s="514" t="s">
        <v>28</v>
      </c>
      <c r="E23919" s="673">
        <v>6.62</v>
      </c>
      <c r="F23919" s="394"/>
    </row>
    <row r="23920" spans="1:6">
      <c r="A23920" s="514">
        <v>39158</v>
      </c>
      <c r="B23920" s="514" t="s">
        <v>17223</v>
      </c>
      <c r="C23920" s="1329" t="s">
        <v>28172</v>
      </c>
      <c r="D23920" s="514" t="s">
        <v>28</v>
      </c>
      <c r="E23920" s="673">
        <v>17.78</v>
      </c>
      <c r="F23920" s="394"/>
    </row>
    <row r="23921" spans="1:6">
      <c r="A23921" s="514">
        <v>39141</v>
      </c>
      <c r="B23921" s="514" t="s">
        <v>17223</v>
      </c>
      <c r="C23921" s="1329" t="s">
        <v>28173</v>
      </c>
      <c r="D23921" s="514" t="s">
        <v>28</v>
      </c>
      <c r="E23921" s="673">
        <v>1.29</v>
      </c>
      <c r="F23921" s="394"/>
    </row>
    <row r="23922" spans="1:6">
      <c r="A23922" s="514">
        <v>39140</v>
      </c>
      <c r="B23922" s="514" t="s">
        <v>17223</v>
      </c>
      <c r="C23922" s="1329" t="s">
        <v>28174</v>
      </c>
      <c r="D23922" s="514" t="s">
        <v>28</v>
      </c>
      <c r="E23922" s="673">
        <v>1.17</v>
      </c>
      <c r="F23922" s="394"/>
    </row>
    <row r="23923" spans="1:6">
      <c r="A23923" s="514">
        <v>39139</v>
      </c>
      <c r="B23923" s="514" t="s">
        <v>17223</v>
      </c>
      <c r="C23923" s="1329" t="s">
        <v>28175</v>
      </c>
      <c r="D23923" s="514" t="s">
        <v>28</v>
      </c>
      <c r="E23923" s="673">
        <v>0.97</v>
      </c>
      <c r="F23923" s="394"/>
    </row>
    <row r="23924" spans="1:6">
      <c r="A23924" s="514">
        <v>39137</v>
      </c>
      <c r="B23924" s="514" t="s">
        <v>17223</v>
      </c>
      <c r="C23924" s="1329" t="s">
        <v>28176</v>
      </c>
      <c r="D23924" s="514" t="s">
        <v>28</v>
      </c>
      <c r="E23924" s="673">
        <v>0.67</v>
      </c>
      <c r="F23924" s="394"/>
    </row>
    <row r="23925" spans="1:6">
      <c r="A23925" s="514">
        <v>39143</v>
      </c>
      <c r="B23925" s="514" t="s">
        <v>17223</v>
      </c>
      <c r="C23925" s="1329" t="s">
        <v>28177</v>
      </c>
      <c r="D23925" s="514" t="s">
        <v>28</v>
      </c>
      <c r="E23925" s="673">
        <v>2.66</v>
      </c>
      <c r="F23925" s="394"/>
    </row>
    <row r="23926" spans="1:6">
      <c r="A23926" s="514">
        <v>39142</v>
      </c>
      <c r="B23926" s="514" t="s">
        <v>17223</v>
      </c>
      <c r="C23926" s="1329" t="s">
        <v>28178</v>
      </c>
      <c r="D23926" s="514" t="s">
        <v>28</v>
      </c>
      <c r="E23926" s="673">
        <v>1.9</v>
      </c>
      <c r="F23926" s="394"/>
    </row>
    <row r="23927" spans="1:6">
      <c r="A23927" s="514">
        <v>39144</v>
      </c>
      <c r="B23927" s="514" t="s">
        <v>17223</v>
      </c>
      <c r="C23927" s="1329" t="s">
        <v>28179</v>
      </c>
      <c r="D23927" s="514" t="s">
        <v>28</v>
      </c>
      <c r="E23927" s="673">
        <v>3.1</v>
      </c>
      <c r="F23927" s="394"/>
    </row>
    <row r="23928" spans="1:6">
      <c r="A23928" s="514">
        <v>39138</v>
      </c>
      <c r="B23928" s="514" t="s">
        <v>17223</v>
      </c>
      <c r="C23928" s="1329" t="s">
        <v>28180</v>
      </c>
      <c r="D23928" s="514" t="s">
        <v>28</v>
      </c>
      <c r="E23928" s="673">
        <v>0.71</v>
      </c>
      <c r="F23928" s="394"/>
    </row>
    <row r="23929" spans="1:6">
      <c r="A23929" s="514">
        <v>39136</v>
      </c>
      <c r="B23929" s="514" t="s">
        <v>17223</v>
      </c>
      <c r="C23929" s="1329" t="s">
        <v>28181</v>
      </c>
      <c r="D23929" s="514" t="s">
        <v>28</v>
      </c>
      <c r="E23929" s="673">
        <v>0.47</v>
      </c>
      <c r="F23929" s="394"/>
    </row>
    <row r="23930" spans="1:6">
      <c r="A23930" s="514">
        <v>39145</v>
      </c>
      <c r="B23930" s="514" t="s">
        <v>17223</v>
      </c>
      <c r="C23930" s="1329" t="s">
        <v>28182</v>
      </c>
      <c r="D23930" s="514" t="s">
        <v>28</v>
      </c>
      <c r="E23930" s="673">
        <v>5.1100000000000003</v>
      </c>
      <c r="F23930" s="394"/>
    </row>
    <row r="23931" spans="1:6">
      <c r="A23931" s="514">
        <v>12615</v>
      </c>
      <c r="B23931" s="514" t="s">
        <v>17223</v>
      </c>
      <c r="C23931" s="1329" t="s">
        <v>28183</v>
      </c>
      <c r="D23931" s="514" t="s">
        <v>28</v>
      </c>
      <c r="E23931" s="673">
        <v>13.98</v>
      </c>
      <c r="F23931" s="394"/>
    </row>
    <row r="23932" spans="1:6">
      <c r="A23932" s="514">
        <v>11927</v>
      </c>
      <c r="B23932" s="514" t="s">
        <v>17223</v>
      </c>
      <c r="C23932" s="1329" t="s">
        <v>28184</v>
      </c>
      <c r="D23932" s="514" t="s">
        <v>28</v>
      </c>
      <c r="E23932" s="673">
        <v>9.9499999999999993</v>
      </c>
      <c r="F23932" s="394"/>
    </row>
    <row r="23933" spans="1:6">
      <c r="A23933" s="514">
        <v>11928</v>
      </c>
      <c r="B23933" s="514" t="s">
        <v>17223</v>
      </c>
      <c r="C23933" s="1329" t="s">
        <v>28185</v>
      </c>
      <c r="D23933" s="514" t="s">
        <v>28</v>
      </c>
      <c r="E23933" s="673">
        <v>11.41</v>
      </c>
      <c r="F23933" s="394"/>
    </row>
    <row r="23934" spans="1:6">
      <c r="A23934" s="514">
        <v>11929</v>
      </c>
      <c r="B23934" s="514" t="s">
        <v>17223</v>
      </c>
      <c r="C23934" s="1329" t="s">
        <v>28186</v>
      </c>
      <c r="D23934" s="514" t="s">
        <v>28</v>
      </c>
      <c r="E23934" s="673">
        <v>17.64</v>
      </c>
      <c r="F23934" s="394"/>
    </row>
    <row r="23935" spans="1:6">
      <c r="A23935" s="514">
        <v>36801</v>
      </c>
      <c r="B23935" s="514" t="s">
        <v>17223</v>
      </c>
      <c r="C23935" s="1329" t="s">
        <v>28187</v>
      </c>
      <c r="D23935" s="514" t="s">
        <v>28</v>
      </c>
      <c r="E23935" s="673">
        <v>33.81</v>
      </c>
      <c r="F23935" s="394"/>
    </row>
    <row r="23936" spans="1:6">
      <c r="A23936" s="514">
        <v>36246</v>
      </c>
      <c r="B23936" s="514" t="s">
        <v>17223</v>
      </c>
      <c r="C23936" s="1329" t="s">
        <v>28188</v>
      </c>
      <c r="D23936" s="514" t="s">
        <v>5</v>
      </c>
      <c r="E23936" s="673">
        <v>3.93</v>
      </c>
      <c r="F23936" s="394"/>
    </row>
    <row r="23937" spans="1:6">
      <c r="A23937" s="514">
        <v>37600</v>
      </c>
      <c r="B23937" s="514" t="s">
        <v>17223</v>
      </c>
      <c r="C23937" s="1329" t="s">
        <v>28189</v>
      </c>
      <c r="D23937" s="514" t="s">
        <v>28</v>
      </c>
      <c r="E23937" s="673"/>
      <c r="F23937" s="394"/>
    </row>
    <row r="23938" spans="1:6">
      <c r="A23938" s="514">
        <v>37599</v>
      </c>
      <c r="B23938" s="514" t="s">
        <v>17223</v>
      </c>
      <c r="C23938" s="1329" t="s">
        <v>28190</v>
      </c>
      <c r="D23938" s="514" t="s">
        <v>28</v>
      </c>
      <c r="E23938" s="673"/>
      <c r="F23938" s="394"/>
    </row>
    <row r="23939" spans="1:6">
      <c r="A23939" s="514">
        <v>1</v>
      </c>
      <c r="B23939" s="514" t="s">
        <v>17223</v>
      </c>
      <c r="C23939" s="1329" t="s">
        <v>28191</v>
      </c>
      <c r="D23939" s="514" t="s">
        <v>30</v>
      </c>
      <c r="E23939" s="673">
        <v>80</v>
      </c>
      <c r="F23939" s="394"/>
    </row>
    <row r="23940" spans="1:6">
      <c r="A23940" s="514">
        <v>3</v>
      </c>
      <c r="B23940" s="514" t="s">
        <v>17223</v>
      </c>
      <c r="C23940" s="1329" t="s">
        <v>28192</v>
      </c>
      <c r="D23940" s="514" t="s">
        <v>29</v>
      </c>
      <c r="E23940" s="673">
        <v>20.99</v>
      </c>
      <c r="F23940" s="394"/>
    </row>
    <row r="23941" spans="1:6">
      <c r="A23941" s="514">
        <v>43054</v>
      </c>
      <c r="B23941" s="514" t="s">
        <v>17223</v>
      </c>
      <c r="C23941" s="1329" t="s">
        <v>28193</v>
      </c>
      <c r="D23941" s="514" t="s">
        <v>30</v>
      </c>
      <c r="E23941" s="673">
        <v>8.2100000000000009</v>
      </c>
      <c r="F23941" s="394"/>
    </row>
    <row r="23942" spans="1:6">
      <c r="A23942" s="514">
        <v>42402</v>
      </c>
      <c r="B23942" s="514" t="s">
        <v>17223</v>
      </c>
      <c r="C23942" s="1329" t="s">
        <v>28194</v>
      </c>
      <c r="D23942" s="514" t="s">
        <v>30</v>
      </c>
      <c r="E23942" s="673">
        <v>7.85</v>
      </c>
      <c r="F23942" s="394"/>
    </row>
    <row r="23943" spans="1:6">
      <c r="A23943" s="514">
        <v>42403</v>
      </c>
      <c r="B23943" s="514" t="s">
        <v>17223</v>
      </c>
      <c r="C23943" s="1329" t="s">
        <v>28195</v>
      </c>
      <c r="D23943" s="514" t="s">
        <v>30</v>
      </c>
      <c r="E23943" s="673">
        <v>10.06</v>
      </c>
      <c r="F23943" s="394"/>
    </row>
    <row r="23944" spans="1:6">
      <c r="A23944" s="514">
        <v>42404</v>
      </c>
      <c r="B23944" s="514" t="s">
        <v>17223</v>
      </c>
      <c r="C23944" s="1329" t="s">
        <v>28196</v>
      </c>
      <c r="D23944" s="514" t="s">
        <v>30</v>
      </c>
      <c r="E23944" s="673">
        <v>10.01</v>
      </c>
      <c r="F23944" s="394"/>
    </row>
    <row r="23945" spans="1:6">
      <c r="A23945" s="514">
        <v>42405</v>
      </c>
      <c r="B23945" s="514" t="s">
        <v>17223</v>
      </c>
      <c r="C23945" s="1329" t="s">
        <v>28197</v>
      </c>
      <c r="D23945" s="514" t="s">
        <v>30</v>
      </c>
      <c r="E23945" s="673">
        <v>10.66</v>
      </c>
      <c r="F23945" s="394"/>
    </row>
    <row r="23946" spans="1:6">
      <c r="A23946" s="514">
        <v>34341</v>
      </c>
      <c r="B23946" s="514" t="s">
        <v>17223</v>
      </c>
      <c r="C23946" s="1329" t="s">
        <v>28198</v>
      </c>
      <c r="D23946" s="514" t="s">
        <v>30</v>
      </c>
      <c r="E23946" s="673">
        <v>9.25</v>
      </c>
      <c r="F23946" s="394"/>
    </row>
    <row r="23947" spans="1:6">
      <c r="A23947" s="514">
        <v>43053</v>
      </c>
      <c r="B23947" s="514" t="s">
        <v>17223</v>
      </c>
      <c r="C23947" s="1329" t="s">
        <v>28199</v>
      </c>
      <c r="D23947" s="514" t="s">
        <v>30</v>
      </c>
      <c r="E23947" s="673">
        <v>7.33</v>
      </c>
      <c r="F23947" s="394"/>
    </row>
    <row r="23948" spans="1:6">
      <c r="A23948" s="514">
        <v>43058</v>
      </c>
      <c r="B23948" s="514" t="s">
        <v>17223</v>
      </c>
      <c r="C23948" s="1329" t="s">
        <v>28200</v>
      </c>
      <c r="D23948" s="514" t="s">
        <v>30</v>
      </c>
      <c r="E23948" s="673">
        <v>7.6</v>
      </c>
      <c r="F23948" s="394"/>
    </row>
    <row r="23949" spans="1:6">
      <c r="A23949" s="514">
        <v>34</v>
      </c>
      <c r="B23949" s="514" t="s">
        <v>17223</v>
      </c>
      <c r="C23949" s="1329" t="s">
        <v>28201</v>
      </c>
      <c r="D23949" s="514" t="s">
        <v>30</v>
      </c>
      <c r="E23949" s="673">
        <v>7.64</v>
      </c>
      <c r="F23949" s="394"/>
    </row>
    <row r="23950" spans="1:6">
      <c r="A23950" s="514">
        <v>43055</v>
      </c>
      <c r="B23950" s="514" t="s">
        <v>17223</v>
      </c>
      <c r="C23950" s="1329" t="s">
        <v>28202</v>
      </c>
      <c r="D23950" s="514" t="s">
        <v>30</v>
      </c>
      <c r="E23950" s="673">
        <v>6.62</v>
      </c>
      <c r="F23950" s="394"/>
    </row>
    <row r="23951" spans="1:6">
      <c r="A23951" s="514">
        <v>43056</v>
      </c>
      <c r="B23951" s="514" t="s">
        <v>17223</v>
      </c>
      <c r="C23951" s="1329" t="s">
        <v>28203</v>
      </c>
      <c r="D23951" s="514" t="s">
        <v>30</v>
      </c>
      <c r="E23951" s="673">
        <v>7.63</v>
      </c>
      <c r="F23951" s="394"/>
    </row>
    <row r="23952" spans="1:6">
      <c r="A23952" s="514">
        <v>43057</v>
      </c>
      <c r="B23952" s="514" t="s">
        <v>17223</v>
      </c>
      <c r="C23952" s="1329" t="s">
        <v>28204</v>
      </c>
      <c r="D23952" s="514" t="s">
        <v>30</v>
      </c>
      <c r="E23952" s="673">
        <v>8.39</v>
      </c>
      <c r="F23952" s="394"/>
    </row>
    <row r="23953" spans="1:6">
      <c r="A23953" s="514">
        <v>34449</v>
      </c>
      <c r="B23953" s="514" t="s">
        <v>17223</v>
      </c>
      <c r="C23953" s="1329" t="s">
        <v>28205</v>
      </c>
      <c r="D23953" s="514" t="s">
        <v>30</v>
      </c>
      <c r="E23953" s="673">
        <v>8.9600000000000009</v>
      </c>
      <c r="F23953" s="394"/>
    </row>
    <row r="23954" spans="1:6">
      <c r="A23954" s="514">
        <v>32</v>
      </c>
      <c r="B23954" s="514" t="s">
        <v>17223</v>
      </c>
      <c r="C23954" s="1329" t="s">
        <v>28206</v>
      </c>
      <c r="D23954" s="514" t="s">
        <v>30</v>
      </c>
      <c r="E23954" s="673">
        <v>8.06</v>
      </c>
      <c r="F23954" s="394"/>
    </row>
    <row r="23955" spans="1:6">
      <c r="A23955" s="514">
        <v>33</v>
      </c>
      <c r="B23955" s="514" t="s">
        <v>17223</v>
      </c>
      <c r="C23955" s="1329" t="s">
        <v>28207</v>
      </c>
      <c r="D23955" s="514" t="s">
        <v>30</v>
      </c>
      <c r="E23955" s="673">
        <v>8.11</v>
      </c>
      <c r="F23955" s="394"/>
    </row>
    <row r="23956" spans="1:6">
      <c r="A23956" s="514">
        <v>43061</v>
      </c>
      <c r="B23956" s="514" t="s">
        <v>17223</v>
      </c>
      <c r="C23956" s="1329" t="s">
        <v>28208</v>
      </c>
      <c r="D23956" s="514" t="s">
        <v>30</v>
      </c>
      <c r="E23956" s="673">
        <v>7.58</v>
      </c>
      <c r="F23956" s="394"/>
    </row>
    <row r="23957" spans="1:6">
      <c r="A23957" s="514">
        <v>43059</v>
      </c>
      <c r="B23957" s="514" t="s">
        <v>17223</v>
      </c>
      <c r="C23957" s="1329" t="s">
        <v>28209</v>
      </c>
      <c r="D23957" s="514" t="s">
        <v>30</v>
      </c>
      <c r="E23957" s="673">
        <v>7.23</v>
      </c>
      <c r="F23957" s="394"/>
    </row>
    <row r="23958" spans="1:6">
      <c r="A23958" s="514">
        <v>43062</v>
      </c>
      <c r="B23958" s="514" t="s">
        <v>17223</v>
      </c>
      <c r="C23958" s="1329" t="s">
        <v>28210</v>
      </c>
      <c r="D23958" s="514" t="s">
        <v>30</v>
      </c>
      <c r="E23958" s="673">
        <v>8.01</v>
      </c>
      <c r="F23958" s="394"/>
    </row>
    <row r="23959" spans="1:6">
      <c r="A23959" s="514">
        <v>43060</v>
      </c>
      <c r="B23959" s="514" t="s">
        <v>17223</v>
      </c>
      <c r="C23959" s="1329" t="s">
        <v>28211</v>
      </c>
      <c r="D23959" s="514" t="s">
        <v>30</v>
      </c>
      <c r="E23959" s="673">
        <v>6.3</v>
      </c>
      <c r="F23959" s="394"/>
    </row>
    <row r="23960" spans="1:6">
      <c r="A23960" s="514">
        <v>40410</v>
      </c>
      <c r="B23960" s="514" t="s">
        <v>17223</v>
      </c>
      <c r="C23960" s="1329" t="s">
        <v>28212</v>
      </c>
      <c r="D23960" s="514" t="s">
        <v>28</v>
      </c>
      <c r="E23960" s="673"/>
      <c r="F23960" s="394"/>
    </row>
    <row r="23961" spans="1:6">
      <c r="A23961" s="514">
        <v>40411</v>
      </c>
      <c r="B23961" s="514" t="s">
        <v>17223</v>
      </c>
      <c r="C23961" s="1329" t="s">
        <v>28213</v>
      </c>
      <c r="D23961" s="514" t="s">
        <v>28</v>
      </c>
      <c r="E23961" s="673"/>
      <c r="F23961" s="394"/>
    </row>
    <row r="23962" spans="1:6">
      <c r="A23962" s="514">
        <v>40412</v>
      </c>
      <c r="B23962" s="514" t="s">
        <v>17223</v>
      </c>
      <c r="C23962" s="1329" t="s">
        <v>28214</v>
      </c>
      <c r="D23962" s="514" t="s">
        <v>28</v>
      </c>
      <c r="E23962" s="673"/>
      <c r="F23962" s="394"/>
    </row>
    <row r="23963" spans="1:6">
      <c r="A23963" s="514">
        <v>44254</v>
      </c>
      <c r="B23963" s="514" t="s">
        <v>17223</v>
      </c>
      <c r="C23963" s="1329" t="s">
        <v>28215</v>
      </c>
      <c r="D23963" s="514" t="s">
        <v>28</v>
      </c>
      <c r="E23963" s="673">
        <v>31.03</v>
      </c>
      <c r="F23963" s="394"/>
    </row>
    <row r="23964" spans="1:6">
      <c r="A23964" s="514">
        <v>44255</v>
      </c>
      <c r="B23964" s="514" t="s">
        <v>17223</v>
      </c>
      <c r="C23964" s="1329" t="s">
        <v>28216</v>
      </c>
      <c r="D23964" s="514" t="s">
        <v>28</v>
      </c>
      <c r="E23964" s="673">
        <v>34.39</v>
      </c>
      <c r="F23964" s="394"/>
    </row>
    <row r="23965" spans="1:6">
      <c r="A23965" s="514">
        <v>44256</v>
      </c>
      <c r="B23965" s="514" t="s">
        <v>17223</v>
      </c>
      <c r="C23965" s="1329" t="s">
        <v>28217</v>
      </c>
      <c r="D23965" s="514" t="s">
        <v>28</v>
      </c>
      <c r="E23965" s="673">
        <v>38.840000000000003</v>
      </c>
      <c r="F23965" s="394"/>
    </row>
    <row r="23966" spans="1:6">
      <c r="A23966" s="514">
        <v>44257</v>
      </c>
      <c r="B23966" s="514" t="s">
        <v>17223</v>
      </c>
      <c r="C23966" s="1329" t="s">
        <v>28218</v>
      </c>
      <c r="D23966" s="514" t="s">
        <v>28</v>
      </c>
      <c r="E23966" s="673">
        <v>61.46</v>
      </c>
      <c r="F23966" s="394"/>
    </row>
    <row r="23967" spans="1:6">
      <c r="A23967" s="514">
        <v>44258</v>
      </c>
      <c r="B23967" s="514" t="s">
        <v>17223</v>
      </c>
      <c r="C23967" s="1329" t="s">
        <v>28219</v>
      </c>
      <c r="D23967" s="514" t="s">
        <v>28</v>
      </c>
      <c r="E23967" s="673">
        <v>70.23</v>
      </c>
      <c r="F23967" s="394"/>
    </row>
    <row r="23968" spans="1:6">
      <c r="A23968" s="514">
        <v>44259</v>
      </c>
      <c r="B23968" s="514" t="s">
        <v>17223</v>
      </c>
      <c r="C23968" s="1329" t="s">
        <v>28220</v>
      </c>
      <c r="D23968" s="514" t="s">
        <v>28</v>
      </c>
      <c r="E23968" s="673">
        <v>96.4</v>
      </c>
      <c r="F23968" s="394"/>
    </row>
    <row r="23969" spans="1:6">
      <c r="A23969" s="514">
        <v>37997</v>
      </c>
      <c r="B23969" s="514" t="s">
        <v>17223</v>
      </c>
      <c r="C23969" s="1329" t="s">
        <v>28221</v>
      </c>
      <c r="D23969" s="514" t="s">
        <v>28</v>
      </c>
      <c r="E23969" s="673">
        <v>18.489999999999998</v>
      </c>
      <c r="F23969" s="394"/>
    </row>
    <row r="23970" spans="1:6">
      <c r="A23970" s="514">
        <v>37998</v>
      </c>
      <c r="B23970" s="514" t="s">
        <v>17223</v>
      </c>
      <c r="C23970" s="1329" t="s">
        <v>28222</v>
      </c>
      <c r="D23970" s="514" t="s">
        <v>28</v>
      </c>
      <c r="E23970" s="673">
        <v>24.75</v>
      </c>
      <c r="F23970" s="394"/>
    </row>
    <row r="23971" spans="1:6">
      <c r="A23971" s="514">
        <v>55</v>
      </c>
      <c r="B23971" s="514" t="s">
        <v>17223</v>
      </c>
      <c r="C23971" s="1329" t="s">
        <v>28223</v>
      </c>
      <c r="D23971" s="514" t="s">
        <v>28</v>
      </c>
      <c r="E23971" s="673">
        <v>6.31</v>
      </c>
      <c r="F23971" s="394"/>
    </row>
    <row r="23972" spans="1:6">
      <c r="A23972" s="514">
        <v>61</v>
      </c>
      <c r="B23972" s="514" t="s">
        <v>17223</v>
      </c>
      <c r="C23972" s="1329" t="s">
        <v>28224</v>
      </c>
      <c r="D23972" s="514" t="s">
        <v>28</v>
      </c>
      <c r="E23972" s="673">
        <v>5.97</v>
      </c>
      <c r="F23972" s="394"/>
    </row>
    <row r="23973" spans="1:6">
      <c r="A23973" s="514">
        <v>62</v>
      </c>
      <c r="B23973" s="514" t="s">
        <v>17223</v>
      </c>
      <c r="C23973" s="1329" t="s">
        <v>28225</v>
      </c>
      <c r="D23973" s="514" t="s">
        <v>28</v>
      </c>
      <c r="E23973" s="673">
        <v>12.37</v>
      </c>
      <c r="F23973" s="394"/>
    </row>
    <row r="23974" spans="1:6">
      <c r="A23974" s="514">
        <v>10899</v>
      </c>
      <c r="B23974" s="514" t="s">
        <v>17223</v>
      </c>
      <c r="C23974" s="1329" t="s">
        <v>28226</v>
      </c>
      <c r="D23974" s="514" t="s">
        <v>28</v>
      </c>
      <c r="E23974" s="673">
        <v>68.989999999999995</v>
      </c>
      <c r="F23974" s="394"/>
    </row>
    <row r="23975" spans="1:6">
      <c r="A23975" s="514">
        <v>10900</v>
      </c>
      <c r="B23975" s="514" t="s">
        <v>17223</v>
      </c>
      <c r="C23975" s="1329" t="s">
        <v>28227</v>
      </c>
      <c r="D23975" s="514" t="s">
        <v>28</v>
      </c>
      <c r="E23975" s="673">
        <v>53.99</v>
      </c>
      <c r="F23975" s="394"/>
    </row>
    <row r="23976" spans="1:6">
      <c r="A23976" s="514">
        <v>47</v>
      </c>
      <c r="B23976" s="514" t="s">
        <v>17223</v>
      </c>
      <c r="C23976" s="1329" t="s">
        <v>28228</v>
      </c>
      <c r="D23976" s="514" t="s">
        <v>28</v>
      </c>
      <c r="E23976" s="673">
        <v>94.42</v>
      </c>
      <c r="F23976" s="394"/>
    </row>
    <row r="23977" spans="1:6">
      <c r="A23977" s="514">
        <v>48</v>
      </c>
      <c r="B23977" s="514" t="s">
        <v>17223</v>
      </c>
      <c r="C23977" s="1329" t="s">
        <v>28229</v>
      </c>
      <c r="D23977" s="514" t="s">
        <v>28</v>
      </c>
      <c r="E23977" s="673">
        <v>24.63</v>
      </c>
      <c r="F23977" s="394"/>
    </row>
    <row r="23978" spans="1:6">
      <c r="A23978" s="514">
        <v>46</v>
      </c>
      <c r="B23978" s="514" t="s">
        <v>17223</v>
      </c>
      <c r="C23978" s="1329" t="s">
        <v>28230</v>
      </c>
      <c r="D23978" s="514" t="s">
        <v>28</v>
      </c>
      <c r="E23978" s="673">
        <v>55.22</v>
      </c>
      <c r="F23978" s="394"/>
    </row>
    <row r="23979" spans="1:6">
      <c r="A23979" s="514">
        <v>52</v>
      </c>
      <c r="B23979" s="514" t="s">
        <v>17223</v>
      </c>
      <c r="C23979" s="1329" t="s">
        <v>28231</v>
      </c>
      <c r="D23979" s="514" t="s">
        <v>28</v>
      </c>
      <c r="E23979" s="673">
        <v>18.71</v>
      </c>
      <c r="F23979" s="394"/>
    </row>
    <row r="23980" spans="1:6">
      <c r="A23980" s="514">
        <v>43</v>
      </c>
      <c r="B23980" s="514" t="s">
        <v>17223</v>
      </c>
      <c r="C23980" s="1329" t="s">
        <v>28232</v>
      </c>
      <c r="D23980" s="514" t="s">
        <v>28</v>
      </c>
      <c r="E23980" s="673">
        <v>63.15</v>
      </c>
      <c r="F23980" s="394"/>
    </row>
    <row r="23981" spans="1:6">
      <c r="A23981" s="514">
        <v>103</v>
      </c>
      <c r="B23981" s="514" t="s">
        <v>17223</v>
      </c>
      <c r="C23981" s="1329" t="s">
        <v>28233</v>
      </c>
      <c r="D23981" s="514" t="s">
        <v>28</v>
      </c>
      <c r="E23981" s="673">
        <v>44.58</v>
      </c>
      <c r="F23981" s="394"/>
    </row>
    <row r="23982" spans="1:6">
      <c r="A23982" s="514">
        <v>107</v>
      </c>
      <c r="B23982" s="514" t="s">
        <v>17223</v>
      </c>
      <c r="C23982" s="1329" t="s">
        <v>28234</v>
      </c>
      <c r="D23982" s="514" t="s">
        <v>28</v>
      </c>
      <c r="E23982" s="673">
        <v>0.84</v>
      </c>
      <c r="F23982" s="394"/>
    </row>
    <row r="23983" spans="1:6">
      <c r="A23983" s="514">
        <v>65</v>
      </c>
      <c r="B23983" s="514" t="s">
        <v>17223</v>
      </c>
      <c r="C23983" s="1329" t="s">
        <v>28235</v>
      </c>
      <c r="D23983" s="514" t="s">
        <v>28</v>
      </c>
      <c r="E23983" s="673">
        <v>0.92</v>
      </c>
      <c r="F23983" s="394"/>
    </row>
    <row r="23984" spans="1:6">
      <c r="A23984" s="514">
        <v>108</v>
      </c>
      <c r="B23984" s="514" t="s">
        <v>17223</v>
      </c>
      <c r="C23984" s="1329" t="s">
        <v>28236</v>
      </c>
      <c r="D23984" s="514" t="s">
        <v>28</v>
      </c>
      <c r="E23984" s="673">
        <v>1.85</v>
      </c>
      <c r="F23984" s="394"/>
    </row>
    <row r="23985" spans="1:6">
      <c r="A23985" s="514">
        <v>110</v>
      </c>
      <c r="B23985" s="514" t="s">
        <v>17223</v>
      </c>
      <c r="C23985" s="1329" t="s">
        <v>28237</v>
      </c>
      <c r="D23985" s="514" t="s">
        <v>28</v>
      </c>
      <c r="E23985" s="673">
        <v>6.41</v>
      </c>
      <c r="F23985" s="394"/>
    </row>
    <row r="23986" spans="1:6">
      <c r="A23986" s="514">
        <v>109</v>
      </c>
      <c r="B23986" s="514" t="s">
        <v>17223</v>
      </c>
      <c r="C23986" s="1329" t="s">
        <v>28238</v>
      </c>
      <c r="D23986" s="514" t="s">
        <v>28</v>
      </c>
      <c r="E23986" s="673">
        <v>3.82</v>
      </c>
      <c r="F23986" s="394"/>
    </row>
    <row r="23987" spans="1:6">
      <c r="A23987" s="514">
        <v>111</v>
      </c>
      <c r="B23987" s="514" t="s">
        <v>17223</v>
      </c>
      <c r="C23987" s="1329" t="s">
        <v>28239</v>
      </c>
      <c r="D23987" s="514" t="s">
        <v>28</v>
      </c>
      <c r="E23987" s="673">
        <v>8.68</v>
      </c>
      <c r="F23987" s="394"/>
    </row>
    <row r="23988" spans="1:6">
      <c r="A23988" s="514">
        <v>112</v>
      </c>
      <c r="B23988" s="514" t="s">
        <v>17223</v>
      </c>
      <c r="C23988" s="1329" t="s">
        <v>28240</v>
      </c>
      <c r="D23988" s="514" t="s">
        <v>28</v>
      </c>
      <c r="E23988" s="673">
        <v>4.5999999999999996</v>
      </c>
      <c r="F23988" s="394"/>
    </row>
    <row r="23989" spans="1:6">
      <c r="A23989" s="514">
        <v>113</v>
      </c>
      <c r="B23989" s="514" t="s">
        <v>17223</v>
      </c>
      <c r="C23989" s="1329" t="s">
        <v>28241</v>
      </c>
      <c r="D23989" s="514" t="s">
        <v>28</v>
      </c>
      <c r="E23989" s="673">
        <v>11.51</v>
      </c>
      <c r="F23989" s="394"/>
    </row>
    <row r="23990" spans="1:6">
      <c r="A23990" s="514">
        <v>104</v>
      </c>
      <c r="B23990" s="514" t="s">
        <v>17223</v>
      </c>
      <c r="C23990" s="1329" t="s">
        <v>28242</v>
      </c>
      <c r="D23990" s="514" t="s">
        <v>28</v>
      </c>
      <c r="E23990" s="673">
        <v>20.03</v>
      </c>
      <c r="F23990" s="394"/>
    </row>
    <row r="23991" spans="1:6">
      <c r="A23991" s="514">
        <v>102</v>
      </c>
      <c r="B23991" s="514" t="s">
        <v>17223</v>
      </c>
      <c r="C23991" s="1329" t="s">
        <v>28243</v>
      </c>
      <c r="D23991" s="514" t="s">
        <v>28</v>
      </c>
      <c r="E23991" s="673">
        <v>27.62</v>
      </c>
      <c r="F23991" s="394"/>
    </row>
    <row r="23992" spans="1:6">
      <c r="A23992" s="514">
        <v>95</v>
      </c>
      <c r="B23992" s="514" t="s">
        <v>17223</v>
      </c>
      <c r="C23992" s="1329" t="s">
        <v>28244</v>
      </c>
      <c r="D23992" s="514" t="s">
        <v>28</v>
      </c>
      <c r="E23992" s="673">
        <v>11.67</v>
      </c>
      <c r="F23992" s="394"/>
    </row>
    <row r="23993" spans="1:6">
      <c r="A23993" s="514">
        <v>96</v>
      </c>
      <c r="B23993" s="514" t="s">
        <v>17223</v>
      </c>
      <c r="C23993" s="1329" t="s">
        <v>28245</v>
      </c>
      <c r="D23993" s="514" t="s">
        <v>28</v>
      </c>
      <c r="E23993" s="673">
        <v>12.7</v>
      </c>
      <c r="F23993" s="394"/>
    </row>
    <row r="23994" spans="1:6">
      <c r="A23994" s="514">
        <v>97</v>
      </c>
      <c r="B23994" s="514" t="s">
        <v>17223</v>
      </c>
      <c r="C23994" s="1329" t="s">
        <v>28246</v>
      </c>
      <c r="D23994" s="514" t="s">
        <v>28</v>
      </c>
      <c r="E23994" s="673">
        <v>19.100000000000001</v>
      </c>
      <c r="F23994" s="394"/>
    </row>
    <row r="23995" spans="1:6">
      <c r="A23995" s="514">
        <v>98</v>
      </c>
      <c r="B23995" s="514" t="s">
        <v>17223</v>
      </c>
      <c r="C23995" s="1329" t="s">
        <v>28247</v>
      </c>
      <c r="D23995" s="514" t="s">
        <v>28</v>
      </c>
      <c r="E23995" s="673">
        <v>28.59</v>
      </c>
      <c r="F23995" s="394"/>
    </row>
    <row r="23996" spans="1:6">
      <c r="A23996" s="514">
        <v>99</v>
      </c>
      <c r="B23996" s="514" t="s">
        <v>17223</v>
      </c>
      <c r="C23996" s="1329" t="s">
        <v>28248</v>
      </c>
      <c r="D23996" s="514" t="s">
        <v>28</v>
      </c>
      <c r="E23996" s="673">
        <v>27.02</v>
      </c>
      <c r="F23996" s="394"/>
    </row>
    <row r="23997" spans="1:6">
      <c r="A23997" s="514">
        <v>60</v>
      </c>
      <c r="B23997" s="514" t="s">
        <v>17223</v>
      </c>
      <c r="C23997" s="1329" t="s">
        <v>28249</v>
      </c>
      <c r="D23997" s="514" t="s">
        <v>28</v>
      </c>
      <c r="E23997" s="673">
        <v>8.19</v>
      </c>
      <c r="F23997" s="394"/>
    </row>
    <row r="23998" spans="1:6">
      <c r="A23998" s="514">
        <v>72</v>
      </c>
      <c r="B23998" s="514" t="s">
        <v>17223</v>
      </c>
      <c r="C23998" s="1329" t="s">
        <v>28250</v>
      </c>
      <c r="D23998" s="514" t="s">
        <v>28</v>
      </c>
      <c r="E23998" s="673">
        <v>51.83</v>
      </c>
      <c r="F23998" s="394"/>
    </row>
    <row r="23999" spans="1:6">
      <c r="A23999" s="514">
        <v>71</v>
      </c>
      <c r="B23999" s="514" t="s">
        <v>17223</v>
      </c>
      <c r="C23999" s="1329" t="s">
        <v>28251</v>
      </c>
      <c r="D23999" s="514" t="s">
        <v>28</v>
      </c>
      <c r="E23999" s="673">
        <v>32.01</v>
      </c>
      <c r="F23999" s="394"/>
    </row>
    <row r="24000" spans="1:6">
      <c r="A24000" s="514">
        <v>67</v>
      </c>
      <c r="B24000" s="514" t="s">
        <v>17223</v>
      </c>
      <c r="C24000" s="1329" t="s">
        <v>28252</v>
      </c>
      <c r="D24000" s="514" t="s">
        <v>28</v>
      </c>
      <c r="E24000" s="673">
        <v>16.760000000000002</v>
      </c>
      <c r="F24000" s="394"/>
    </row>
    <row r="24001" spans="1:6">
      <c r="A24001" s="514">
        <v>73</v>
      </c>
      <c r="B24001" s="514" t="s">
        <v>17223</v>
      </c>
      <c r="C24001" s="1329" t="s">
        <v>28253</v>
      </c>
      <c r="D24001" s="514" t="s">
        <v>28</v>
      </c>
      <c r="E24001" s="673">
        <v>16.04</v>
      </c>
      <c r="F24001" s="394"/>
    </row>
    <row r="24002" spans="1:6">
      <c r="A24002" s="514">
        <v>100</v>
      </c>
      <c r="B24002" s="514" t="s">
        <v>17223</v>
      </c>
      <c r="C24002" s="1329" t="s">
        <v>28254</v>
      </c>
      <c r="D24002" s="514" t="s">
        <v>28</v>
      </c>
      <c r="E24002" s="673">
        <v>47.22</v>
      </c>
      <c r="F24002" s="394"/>
    </row>
    <row r="24003" spans="1:6">
      <c r="A24003" s="514">
        <v>75</v>
      </c>
      <c r="B24003" s="514" t="s">
        <v>17223</v>
      </c>
      <c r="C24003" s="1329" t="s">
        <v>28255</v>
      </c>
      <c r="D24003" s="514" t="s">
        <v>28</v>
      </c>
      <c r="E24003" s="673">
        <v>275.29000000000002</v>
      </c>
      <c r="F24003" s="394"/>
    </row>
    <row r="24004" spans="1:6">
      <c r="A24004" s="514">
        <v>83</v>
      </c>
      <c r="B24004" s="514" t="s">
        <v>17223</v>
      </c>
      <c r="C24004" s="1329" t="s">
        <v>28256</v>
      </c>
      <c r="D24004" s="514" t="s">
        <v>28</v>
      </c>
      <c r="E24004" s="673">
        <v>220.09</v>
      </c>
      <c r="F24004" s="394"/>
    </row>
    <row r="24005" spans="1:6">
      <c r="A24005" s="514">
        <v>74</v>
      </c>
      <c r="B24005" s="514" t="s">
        <v>17223</v>
      </c>
      <c r="C24005" s="1329" t="s">
        <v>28257</v>
      </c>
      <c r="D24005" s="514" t="s">
        <v>28</v>
      </c>
      <c r="E24005" s="673">
        <v>314.66000000000003</v>
      </c>
      <c r="F24005" s="394"/>
    </row>
    <row r="24006" spans="1:6">
      <c r="A24006" s="514">
        <v>106</v>
      </c>
      <c r="B24006" s="514" t="s">
        <v>17223</v>
      </c>
      <c r="C24006" s="1329" t="s">
        <v>28258</v>
      </c>
      <c r="D24006" s="514" t="s">
        <v>28</v>
      </c>
      <c r="E24006" s="673">
        <v>397.9</v>
      </c>
      <c r="F24006" s="394"/>
    </row>
    <row r="24007" spans="1:6">
      <c r="A24007" s="514">
        <v>88</v>
      </c>
      <c r="B24007" s="514" t="s">
        <v>17223</v>
      </c>
      <c r="C24007" s="1329" t="s">
        <v>28259</v>
      </c>
      <c r="D24007" s="514" t="s">
        <v>28</v>
      </c>
      <c r="E24007" s="673">
        <v>11.18</v>
      </c>
      <c r="F24007" s="394"/>
    </row>
    <row r="24008" spans="1:6">
      <c r="A24008" s="514">
        <v>82</v>
      </c>
      <c r="B24008" s="514" t="s">
        <v>17223</v>
      </c>
      <c r="C24008" s="1329" t="s">
        <v>28260</v>
      </c>
      <c r="D24008" s="514" t="s">
        <v>28</v>
      </c>
      <c r="E24008" s="673">
        <v>209.39</v>
      </c>
      <c r="F24008" s="394"/>
    </row>
    <row r="24009" spans="1:6">
      <c r="A24009" s="514">
        <v>105</v>
      </c>
      <c r="B24009" s="514" t="s">
        <v>17223</v>
      </c>
      <c r="C24009" s="1329" t="s">
        <v>28261</v>
      </c>
      <c r="D24009" s="514" t="s">
        <v>28</v>
      </c>
      <c r="E24009" s="673">
        <v>296.70999999999998</v>
      </c>
      <c r="F24009" s="394"/>
    </row>
    <row r="24010" spans="1:6">
      <c r="A24010" s="514">
        <v>39719</v>
      </c>
      <c r="B24010" s="514" t="s">
        <v>17223</v>
      </c>
      <c r="C24010" s="1329" t="s">
        <v>28262</v>
      </c>
      <c r="D24010" s="514" t="s">
        <v>29</v>
      </c>
      <c r="E24010" s="673">
        <v>191.55</v>
      </c>
      <c r="F24010" s="394"/>
    </row>
    <row r="24011" spans="1:6">
      <c r="A24011" s="514">
        <v>3410</v>
      </c>
      <c r="B24011" s="514" t="s">
        <v>17223</v>
      </c>
      <c r="C24011" s="1329" t="s">
        <v>28263</v>
      </c>
      <c r="D24011" s="514" t="s">
        <v>30</v>
      </c>
      <c r="E24011" s="673">
        <v>43.09</v>
      </c>
      <c r="F24011" s="394"/>
    </row>
    <row r="24012" spans="1:6">
      <c r="A24012" s="514">
        <v>4791</v>
      </c>
      <c r="B24012" s="514" t="s">
        <v>17223</v>
      </c>
      <c r="C24012" s="1329" t="s">
        <v>28264</v>
      </c>
      <c r="D24012" s="514" t="s">
        <v>30</v>
      </c>
      <c r="E24012" s="673">
        <v>51.87</v>
      </c>
      <c r="F24012" s="394"/>
    </row>
    <row r="24013" spans="1:6">
      <c r="A24013" s="514">
        <v>157</v>
      </c>
      <c r="B24013" s="514" t="s">
        <v>17223</v>
      </c>
      <c r="C24013" s="1329" t="s">
        <v>28265</v>
      </c>
      <c r="D24013" s="514" t="s">
        <v>30</v>
      </c>
      <c r="E24013" s="673">
        <v>134.05000000000001</v>
      </c>
      <c r="F24013" s="394"/>
    </row>
    <row r="24014" spans="1:6">
      <c r="A24014" s="514">
        <v>156</v>
      </c>
      <c r="B24014" s="514" t="s">
        <v>17223</v>
      </c>
      <c r="C24014" s="1329" t="s">
        <v>28266</v>
      </c>
      <c r="D24014" s="514" t="s">
        <v>30</v>
      </c>
      <c r="E24014" s="673">
        <v>47.73</v>
      </c>
      <c r="F24014" s="394"/>
    </row>
    <row r="24015" spans="1:6">
      <c r="A24015" s="514">
        <v>131</v>
      </c>
      <c r="B24015" s="514" t="s">
        <v>17223</v>
      </c>
      <c r="C24015" s="1329" t="s">
        <v>28267</v>
      </c>
      <c r="D24015" s="514" t="s">
        <v>30</v>
      </c>
      <c r="E24015" s="673">
        <v>40.82</v>
      </c>
      <c r="F24015" s="394"/>
    </row>
    <row r="24016" spans="1:6">
      <c r="A24016" s="514">
        <v>21114</v>
      </c>
      <c r="B24016" s="514" t="s">
        <v>17223</v>
      </c>
      <c r="C24016" s="1329" t="s">
        <v>28268</v>
      </c>
      <c r="D24016" s="514" t="s">
        <v>28</v>
      </c>
      <c r="E24016" s="673">
        <v>37.76</v>
      </c>
      <c r="F24016" s="394"/>
    </row>
    <row r="24017" spans="1:6">
      <c r="A24017" s="514">
        <v>119</v>
      </c>
      <c r="B24017" s="514" t="s">
        <v>17223</v>
      </c>
      <c r="C24017" s="1329" t="s">
        <v>28269</v>
      </c>
      <c r="D24017" s="514" t="s">
        <v>28</v>
      </c>
      <c r="E24017" s="673">
        <v>9.57</v>
      </c>
      <c r="F24017" s="394"/>
    </row>
    <row r="24018" spans="1:6">
      <c r="A24018" s="514">
        <v>122</v>
      </c>
      <c r="B24018" s="514" t="s">
        <v>17223</v>
      </c>
      <c r="C24018" s="1329" t="s">
        <v>28270</v>
      </c>
      <c r="D24018" s="514" t="s">
        <v>28</v>
      </c>
      <c r="E24018" s="673">
        <v>73.63</v>
      </c>
      <c r="F24018" s="394"/>
    </row>
    <row r="24019" spans="1:6">
      <c r="A24019" s="514">
        <v>20080</v>
      </c>
      <c r="B24019" s="514" t="s">
        <v>17223</v>
      </c>
      <c r="C24019" s="1329" t="s">
        <v>28271</v>
      </c>
      <c r="D24019" s="514" t="s">
        <v>28</v>
      </c>
      <c r="E24019" s="673">
        <v>24.03</v>
      </c>
      <c r="F24019" s="394"/>
    </row>
    <row r="24020" spans="1:6">
      <c r="A24020" s="514">
        <v>124</v>
      </c>
      <c r="B24020" s="514" t="s">
        <v>17223</v>
      </c>
      <c r="C24020" s="1329" t="s">
        <v>28272</v>
      </c>
      <c r="D24020" s="514" t="s">
        <v>29</v>
      </c>
      <c r="E24020" s="673">
        <v>15.74</v>
      </c>
      <c r="F24020" s="394"/>
    </row>
    <row r="24021" spans="1:6">
      <c r="A24021" s="514">
        <v>7334</v>
      </c>
      <c r="B24021" s="514" t="s">
        <v>17223</v>
      </c>
      <c r="C24021" s="1329" t="s">
        <v>28273</v>
      </c>
      <c r="D24021" s="514" t="s">
        <v>29</v>
      </c>
      <c r="E24021" s="673">
        <v>13.49</v>
      </c>
      <c r="F24021" s="394"/>
    </row>
    <row r="24022" spans="1:6">
      <c r="A24022" s="514">
        <v>45146</v>
      </c>
      <c r="B24022" s="514" t="s">
        <v>17223</v>
      </c>
      <c r="C24022" s="1329" t="s">
        <v>28274</v>
      </c>
      <c r="D24022" s="514" t="s">
        <v>30</v>
      </c>
      <c r="E24022" s="673">
        <v>30.18</v>
      </c>
      <c r="F24022" s="394"/>
    </row>
    <row r="24023" spans="1:6">
      <c r="A24023" s="514">
        <v>123</v>
      </c>
      <c r="B24023" s="514" t="s">
        <v>17223</v>
      </c>
      <c r="C24023" s="1329" t="s">
        <v>28275</v>
      </c>
      <c r="D24023" s="514" t="s">
        <v>29</v>
      </c>
      <c r="E24023" s="673">
        <v>6.44</v>
      </c>
      <c r="F24023" s="394"/>
    </row>
    <row r="24024" spans="1:6">
      <c r="A24024" s="514">
        <v>127</v>
      </c>
      <c r="B24024" s="514" t="s">
        <v>17223</v>
      </c>
      <c r="C24024" s="1329" t="s">
        <v>28276</v>
      </c>
      <c r="D24024" s="514" t="s">
        <v>29</v>
      </c>
      <c r="E24024" s="673">
        <v>15.37</v>
      </c>
      <c r="F24024" s="394"/>
    </row>
    <row r="24025" spans="1:6">
      <c r="A24025" s="514">
        <v>133</v>
      </c>
      <c r="B24025" s="514" t="s">
        <v>17223</v>
      </c>
      <c r="C24025" s="1329" t="s">
        <v>28277</v>
      </c>
      <c r="D24025" s="514" t="s">
        <v>29</v>
      </c>
      <c r="E24025" s="673">
        <v>6.38</v>
      </c>
      <c r="F24025" s="394"/>
    </row>
    <row r="24026" spans="1:6">
      <c r="A24026" s="514">
        <v>43617</v>
      </c>
      <c r="B24026" s="514" t="s">
        <v>17223</v>
      </c>
      <c r="C24026" s="1329" t="s">
        <v>28278</v>
      </c>
      <c r="D24026" s="514" t="s">
        <v>29</v>
      </c>
      <c r="E24026" s="673">
        <v>7.13</v>
      </c>
      <c r="F24026" s="394"/>
    </row>
    <row r="24027" spans="1:6">
      <c r="A24027" s="514">
        <v>132</v>
      </c>
      <c r="B24027" s="514" t="s">
        <v>17223</v>
      </c>
      <c r="C24027" s="1329" t="s">
        <v>28279</v>
      </c>
      <c r="D24027" s="514" t="s">
        <v>29</v>
      </c>
      <c r="E24027" s="673">
        <v>6.62</v>
      </c>
      <c r="F24027" s="394"/>
    </row>
    <row r="24028" spans="1:6">
      <c r="A24028" s="514">
        <v>43618</v>
      </c>
      <c r="B24028" s="514" t="s">
        <v>17223</v>
      </c>
      <c r="C24028" s="1329" t="s">
        <v>28280</v>
      </c>
      <c r="D24028" s="514" t="s">
        <v>30</v>
      </c>
      <c r="E24028" s="673">
        <v>16.66</v>
      </c>
      <c r="F24028" s="394"/>
    </row>
    <row r="24029" spans="1:6" ht="24.75">
      <c r="A24029" s="514">
        <v>37476</v>
      </c>
      <c r="B24029" s="514" t="s">
        <v>17223</v>
      </c>
      <c r="C24029" s="1329" t="s">
        <v>28281</v>
      </c>
      <c r="D24029" s="514" t="s">
        <v>28</v>
      </c>
      <c r="E24029" s="673">
        <v>3910.08</v>
      </c>
      <c r="F24029" s="394"/>
    </row>
    <row r="24030" spans="1:6" ht="24.75">
      <c r="A24030" s="514">
        <v>37478</v>
      </c>
      <c r="B24030" s="514" t="s">
        <v>17223</v>
      </c>
      <c r="C24030" s="1329" t="s">
        <v>28282</v>
      </c>
      <c r="D24030" s="514" t="s">
        <v>28</v>
      </c>
      <c r="E24030" s="673">
        <v>4897.47</v>
      </c>
      <c r="F24030" s="394"/>
    </row>
    <row r="24031" spans="1:6" ht="24.75">
      <c r="A24031" s="514">
        <v>37477</v>
      </c>
      <c r="B24031" s="514" t="s">
        <v>17223</v>
      </c>
      <c r="C24031" s="1329" t="s">
        <v>28283</v>
      </c>
      <c r="D24031" s="514" t="s">
        <v>28</v>
      </c>
      <c r="E24031" s="673">
        <v>6635.29</v>
      </c>
      <c r="F24031" s="394"/>
    </row>
    <row r="24032" spans="1:6" ht="24.75">
      <c r="A24032" s="514">
        <v>37479</v>
      </c>
      <c r="B24032" s="514" t="s">
        <v>17223</v>
      </c>
      <c r="C24032" s="1329" t="s">
        <v>28284</v>
      </c>
      <c r="D24032" s="514" t="s">
        <v>28</v>
      </c>
      <c r="E24032" s="673">
        <v>7869.53</v>
      </c>
      <c r="F24032" s="394"/>
    </row>
    <row r="24033" spans="1:6">
      <c r="A24033" s="514">
        <v>4319</v>
      </c>
      <c r="B24033" s="514" t="s">
        <v>17223</v>
      </c>
      <c r="C24033" s="1329" t="s">
        <v>28285</v>
      </c>
      <c r="D24033" s="514" t="s">
        <v>28</v>
      </c>
      <c r="E24033" s="673">
        <v>1.74</v>
      </c>
      <c r="F24033" s="394"/>
    </row>
    <row r="24034" spans="1:6">
      <c r="A24034" s="514">
        <v>42409</v>
      </c>
      <c r="B24034" s="514" t="s">
        <v>17223</v>
      </c>
      <c r="C24034" s="1329" t="s">
        <v>28286</v>
      </c>
      <c r="D24034" s="514" t="s">
        <v>30</v>
      </c>
      <c r="E24034" s="673">
        <v>10.49</v>
      </c>
      <c r="F24034" s="394"/>
    </row>
    <row r="24035" spans="1:6">
      <c r="A24035" s="514">
        <v>40553</v>
      </c>
      <c r="B24035" s="514" t="s">
        <v>17223</v>
      </c>
      <c r="C24035" s="1329" t="s">
        <v>28287</v>
      </c>
      <c r="D24035" s="514" t="s">
        <v>34</v>
      </c>
      <c r="E24035" s="673"/>
      <c r="F24035" s="394"/>
    </row>
    <row r="24036" spans="1:6">
      <c r="A24036" s="514">
        <v>6114</v>
      </c>
      <c r="B24036" s="514" t="s">
        <v>17223</v>
      </c>
      <c r="C24036" s="1329" t="s">
        <v>28288</v>
      </c>
      <c r="D24036" s="514" t="s">
        <v>33</v>
      </c>
      <c r="E24036" s="673">
        <v>18.23</v>
      </c>
      <c r="F24036" s="394"/>
    </row>
    <row r="24037" spans="1:6">
      <c r="A24037" s="514">
        <v>40912</v>
      </c>
      <c r="B24037" s="514" t="s">
        <v>17223</v>
      </c>
      <c r="C24037" s="1329" t="s">
        <v>28289</v>
      </c>
      <c r="D24037" s="514" t="s">
        <v>31</v>
      </c>
      <c r="E24037" s="673">
        <v>3218.73</v>
      </c>
      <c r="F24037" s="394"/>
    </row>
    <row r="24038" spans="1:6">
      <c r="A24038" s="514">
        <v>247</v>
      </c>
      <c r="B24038" s="514" t="s">
        <v>17223</v>
      </c>
      <c r="C24038" s="1329" t="s">
        <v>28290</v>
      </c>
      <c r="D24038" s="514" t="s">
        <v>33</v>
      </c>
      <c r="E24038" s="673">
        <v>18.23</v>
      </c>
      <c r="F24038" s="394"/>
    </row>
    <row r="24039" spans="1:6">
      <c r="A24039" s="514">
        <v>40919</v>
      </c>
      <c r="B24039" s="514" t="s">
        <v>17223</v>
      </c>
      <c r="C24039" s="1329" t="s">
        <v>28291</v>
      </c>
      <c r="D24039" s="514" t="s">
        <v>31</v>
      </c>
      <c r="E24039" s="673">
        <v>3218.73</v>
      </c>
      <c r="F24039" s="394"/>
    </row>
    <row r="24040" spans="1:6">
      <c r="A24040" s="514">
        <v>44499</v>
      </c>
      <c r="B24040" s="514" t="s">
        <v>17223</v>
      </c>
      <c r="C24040" s="1329" t="s">
        <v>28292</v>
      </c>
      <c r="D24040" s="514" t="s">
        <v>33</v>
      </c>
      <c r="E24040" s="673">
        <v>18.23</v>
      </c>
      <c r="F24040" s="394"/>
    </row>
    <row r="24041" spans="1:6">
      <c r="A24041" s="514">
        <v>40984</v>
      </c>
      <c r="B24041" s="514" t="s">
        <v>17223</v>
      </c>
      <c r="C24041" s="1329" t="s">
        <v>28293</v>
      </c>
      <c r="D24041" s="514" t="s">
        <v>31</v>
      </c>
      <c r="E24041" s="673">
        <v>3218.73</v>
      </c>
      <c r="F24041" s="394"/>
    </row>
    <row r="24042" spans="1:6">
      <c r="A24042" s="514">
        <v>248</v>
      </c>
      <c r="B24042" s="514" t="s">
        <v>17223</v>
      </c>
      <c r="C24042" s="1329" t="s">
        <v>28294</v>
      </c>
      <c r="D24042" s="514" t="s">
        <v>33</v>
      </c>
      <c r="E24042" s="673">
        <v>19.739999999999998</v>
      </c>
      <c r="F24042" s="394"/>
    </row>
    <row r="24043" spans="1:6">
      <c r="A24043" s="514">
        <v>41086</v>
      </c>
      <c r="B24043" s="514" t="s">
        <v>17223</v>
      </c>
      <c r="C24043" s="1329" t="s">
        <v>28295</v>
      </c>
      <c r="D24043" s="514" t="s">
        <v>31</v>
      </c>
      <c r="E24043" s="673">
        <v>3488.51</v>
      </c>
      <c r="F24043" s="394"/>
    </row>
    <row r="24044" spans="1:6">
      <c r="A24044" s="514">
        <v>34466</v>
      </c>
      <c r="B24044" s="514" t="s">
        <v>17223</v>
      </c>
      <c r="C24044" s="1329" t="s">
        <v>28296</v>
      </c>
      <c r="D24044" s="514" t="s">
        <v>33</v>
      </c>
      <c r="E24044" s="673">
        <v>18.23</v>
      </c>
      <c r="F24044" s="394"/>
    </row>
    <row r="24045" spans="1:6">
      <c r="A24045" s="514">
        <v>41083</v>
      </c>
      <c r="B24045" s="514" t="s">
        <v>17223</v>
      </c>
      <c r="C24045" s="1329" t="s">
        <v>28297</v>
      </c>
      <c r="D24045" s="514" t="s">
        <v>31</v>
      </c>
      <c r="E24045" s="673">
        <v>3218.73</v>
      </c>
      <c r="F24045" s="394"/>
    </row>
    <row r="24046" spans="1:6">
      <c r="A24046" s="514">
        <v>252</v>
      </c>
      <c r="B24046" s="514" t="s">
        <v>17223</v>
      </c>
      <c r="C24046" s="1329" t="s">
        <v>28298</v>
      </c>
      <c r="D24046" s="514" t="s">
        <v>33</v>
      </c>
      <c r="E24046" s="673">
        <v>18.23</v>
      </c>
      <c r="F24046" s="394"/>
    </row>
    <row r="24047" spans="1:6">
      <c r="A24047" s="514">
        <v>40909</v>
      </c>
      <c r="B24047" s="514" t="s">
        <v>17223</v>
      </c>
      <c r="C24047" s="1329" t="s">
        <v>28299</v>
      </c>
      <c r="D24047" s="514" t="s">
        <v>31</v>
      </c>
      <c r="E24047" s="673">
        <v>3218.73</v>
      </c>
      <c r="F24047" s="394"/>
    </row>
    <row r="24048" spans="1:6">
      <c r="A24048" s="514">
        <v>242</v>
      </c>
      <c r="B24048" s="514" t="s">
        <v>17223</v>
      </c>
      <c r="C24048" s="1329" t="s">
        <v>28300</v>
      </c>
      <c r="D24048" s="514" t="s">
        <v>33</v>
      </c>
      <c r="E24048" s="673">
        <v>19.739999999999998</v>
      </c>
      <c r="F24048" s="394"/>
    </row>
    <row r="24049" spans="1:6">
      <c r="A24049" s="514">
        <v>41085</v>
      </c>
      <c r="B24049" s="514" t="s">
        <v>17223</v>
      </c>
      <c r="C24049" s="1329" t="s">
        <v>28301</v>
      </c>
      <c r="D24049" s="514" t="s">
        <v>31</v>
      </c>
      <c r="E24049" s="673">
        <v>3488.51</v>
      </c>
      <c r="F24049" s="394"/>
    </row>
    <row r="24050" spans="1:6">
      <c r="A24050" s="514">
        <v>427</v>
      </c>
      <c r="B24050" s="514" t="s">
        <v>17223</v>
      </c>
      <c r="C24050" s="1329" t="s">
        <v>28302</v>
      </c>
      <c r="D24050" s="514" t="s">
        <v>28</v>
      </c>
      <c r="E24050" s="673"/>
      <c r="F24050" s="394"/>
    </row>
    <row r="24051" spans="1:6">
      <c r="A24051" s="514">
        <v>417</v>
      </c>
      <c r="B24051" s="514" t="s">
        <v>17223</v>
      </c>
      <c r="C24051" s="1329" t="s">
        <v>28303</v>
      </c>
      <c r="D24051" s="514" t="s">
        <v>28</v>
      </c>
      <c r="E24051" s="673"/>
      <c r="F24051" s="394"/>
    </row>
    <row r="24052" spans="1:6">
      <c r="A24052" s="514">
        <v>11273</v>
      </c>
      <c r="B24052" s="514" t="s">
        <v>17223</v>
      </c>
      <c r="C24052" s="1329" t="s">
        <v>28304</v>
      </c>
      <c r="D24052" s="514" t="s">
        <v>28</v>
      </c>
      <c r="E24052" s="673"/>
      <c r="F24052" s="394"/>
    </row>
    <row r="24053" spans="1:6">
      <c r="A24053" s="514">
        <v>11272</v>
      </c>
      <c r="B24053" s="514" t="s">
        <v>17223</v>
      </c>
      <c r="C24053" s="1329" t="s">
        <v>28305</v>
      </c>
      <c r="D24053" s="514" t="s">
        <v>28</v>
      </c>
      <c r="E24053" s="673"/>
      <c r="F24053" s="394"/>
    </row>
    <row r="24054" spans="1:6">
      <c r="A24054" s="514">
        <v>11275</v>
      </c>
      <c r="B24054" s="514" t="s">
        <v>17223</v>
      </c>
      <c r="C24054" s="1329" t="s">
        <v>28306</v>
      </c>
      <c r="D24054" s="514" t="s">
        <v>28</v>
      </c>
      <c r="E24054" s="673"/>
      <c r="F24054" s="394"/>
    </row>
    <row r="24055" spans="1:6">
      <c r="A24055" s="514">
        <v>11274</v>
      </c>
      <c r="B24055" s="514" t="s">
        <v>17223</v>
      </c>
      <c r="C24055" s="1329" t="s">
        <v>28307</v>
      </c>
      <c r="D24055" s="514" t="s">
        <v>28</v>
      </c>
      <c r="E24055" s="673"/>
      <c r="F24055" s="394"/>
    </row>
    <row r="24056" spans="1:6">
      <c r="A24056" s="514">
        <v>45208</v>
      </c>
      <c r="B24056" s="514" t="s">
        <v>17223</v>
      </c>
      <c r="C24056" s="1329" t="s">
        <v>44816</v>
      </c>
      <c r="D24056" s="514" t="s">
        <v>28</v>
      </c>
      <c r="E24056" s="673">
        <v>261.33</v>
      </c>
      <c r="F24056" s="394"/>
    </row>
    <row r="24057" spans="1:6">
      <c r="A24057" s="514">
        <v>45250</v>
      </c>
      <c r="B24057" s="514" t="s">
        <v>17223</v>
      </c>
      <c r="C24057" s="1329" t="s">
        <v>33830</v>
      </c>
      <c r="D24057" s="514" t="s">
        <v>28</v>
      </c>
      <c r="E24057" s="673">
        <v>43.15</v>
      </c>
      <c r="F24057" s="394"/>
    </row>
    <row r="24058" spans="1:6">
      <c r="A24058" s="514">
        <v>38470</v>
      </c>
      <c r="B24058" s="514" t="s">
        <v>17223</v>
      </c>
      <c r="C24058" s="1329" t="s">
        <v>28308</v>
      </c>
      <c r="D24058" s="514" t="s">
        <v>28</v>
      </c>
      <c r="E24058" s="673">
        <v>44.17</v>
      </c>
      <c r="F24058" s="394"/>
    </row>
    <row r="24059" spans="1:6">
      <c r="A24059" s="514">
        <v>38547</v>
      </c>
      <c r="B24059" s="514" t="s">
        <v>17223</v>
      </c>
      <c r="C24059" s="1329" t="s">
        <v>28309</v>
      </c>
      <c r="D24059" s="514" t="s">
        <v>28</v>
      </c>
      <c r="E24059" s="673">
        <v>293.23</v>
      </c>
      <c r="F24059" s="394"/>
    </row>
    <row r="24060" spans="1:6">
      <c r="A24060" s="514">
        <v>38467</v>
      </c>
      <c r="B24060" s="514" t="s">
        <v>17223</v>
      </c>
      <c r="C24060" s="1329" t="s">
        <v>28310</v>
      </c>
      <c r="D24060" s="514" t="s">
        <v>28</v>
      </c>
      <c r="E24060" s="673">
        <v>148.35</v>
      </c>
      <c r="F24060" s="394"/>
    </row>
    <row r="24061" spans="1:6">
      <c r="A24061" s="514">
        <v>38468</v>
      </c>
      <c r="B24061" s="514" t="s">
        <v>17223</v>
      </c>
      <c r="C24061" s="1329" t="s">
        <v>28311</v>
      </c>
      <c r="D24061" s="514" t="s">
        <v>28</v>
      </c>
      <c r="E24061" s="673">
        <v>185.18</v>
      </c>
      <c r="F24061" s="394"/>
    </row>
    <row r="24062" spans="1:6">
      <c r="A24062" s="514">
        <v>38469</v>
      </c>
      <c r="B24062" s="514" t="s">
        <v>17223</v>
      </c>
      <c r="C24062" s="1329" t="s">
        <v>28312</v>
      </c>
      <c r="D24062" s="514" t="s">
        <v>28</v>
      </c>
      <c r="E24062" s="673">
        <v>279.99</v>
      </c>
      <c r="F24062" s="394"/>
    </row>
    <row r="24063" spans="1:6">
      <c r="A24063" s="514">
        <v>45197</v>
      </c>
      <c r="B24063" s="514" t="s">
        <v>17223</v>
      </c>
      <c r="C24063" s="1329" t="s">
        <v>33831</v>
      </c>
      <c r="D24063" s="514" t="s">
        <v>28</v>
      </c>
      <c r="E24063" s="673">
        <v>223.3</v>
      </c>
      <c r="F24063" s="394"/>
    </row>
    <row r="24064" spans="1:6">
      <c r="A24064" s="514">
        <v>38471</v>
      </c>
      <c r="B24064" s="514" t="s">
        <v>17223</v>
      </c>
      <c r="C24064" s="1329" t="s">
        <v>28313</v>
      </c>
      <c r="D24064" s="514" t="s">
        <v>28</v>
      </c>
      <c r="E24064" s="673">
        <v>299.45</v>
      </c>
      <c r="F24064" s="394"/>
    </row>
    <row r="24065" spans="1:6">
      <c r="A24065" s="514">
        <v>45206</v>
      </c>
      <c r="B24065" s="514" t="s">
        <v>17223</v>
      </c>
      <c r="C24065" s="1329" t="s">
        <v>33832</v>
      </c>
      <c r="D24065" s="514" t="s">
        <v>28</v>
      </c>
      <c r="E24065" s="673">
        <v>59.16</v>
      </c>
      <c r="F24065" s="394"/>
    </row>
    <row r="24066" spans="1:6">
      <c r="A24066" s="514">
        <v>37370</v>
      </c>
      <c r="B24066" s="514" t="s">
        <v>17223</v>
      </c>
      <c r="C24066" s="1329" t="s">
        <v>28314</v>
      </c>
      <c r="D24066" s="514" t="s">
        <v>33</v>
      </c>
      <c r="E24066" s="673">
        <v>2.12</v>
      </c>
      <c r="F24066" s="394"/>
    </row>
    <row r="24067" spans="1:6">
      <c r="A24067" s="514">
        <v>40862</v>
      </c>
      <c r="B24067" s="514" t="s">
        <v>17223</v>
      </c>
      <c r="C24067" s="1329" t="s">
        <v>28315</v>
      </c>
      <c r="D24067" s="514" t="s">
        <v>31</v>
      </c>
      <c r="E24067" s="673">
        <v>399.66</v>
      </c>
      <c r="F24067" s="394"/>
    </row>
    <row r="24068" spans="1:6">
      <c r="A24068" s="514">
        <v>10658</v>
      </c>
      <c r="B24068" s="514" t="s">
        <v>17223</v>
      </c>
      <c r="C24068" s="1329" t="s">
        <v>28316</v>
      </c>
      <c r="D24068" s="514" t="s">
        <v>28</v>
      </c>
      <c r="E24068" s="673"/>
      <c r="F24068" s="394"/>
    </row>
    <row r="24069" spans="1:6">
      <c r="A24069" s="514">
        <v>253</v>
      </c>
      <c r="B24069" s="514" t="s">
        <v>17223</v>
      </c>
      <c r="C24069" s="1329" t="s">
        <v>28317</v>
      </c>
      <c r="D24069" s="514" t="s">
        <v>33</v>
      </c>
      <c r="E24069" s="673">
        <v>25.01</v>
      </c>
      <c r="F24069" s="394"/>
    </row>
    <row r="24070" spans="1:6">
      <c r="A24070" s="514">
        <v>40809</v>
      </c>
      <c r="B24070" s="514" t="s">
        <v>17223</v>
      </c>
      <c r="C24070" s="1329" t="s">
        <v>28318</v>
      </c>
      <c r="D24070" s="514" t="s">
        <v>31</v>
      </c>
      <c r="E24070" s="673">
        <v>4415.7299999999996</v>
      </c>
      <c r="F24070" s="394"/>
    </row>
    <row r="24071" spans="1:6" ht="24.75">
      <c r="A24071" s="514">
        <v>42428</v>
      </c>
      <c r="B24071" s="514" t="s">
        <v>17223</v>
      </c>
      <c r="C24071" s="1329" t="s">
        <v>28319</v>
      </c>
      <c r="D24071" s="514" t="s">
        <v>28</v>
      </c>
      <c r="E24071" s="673"/>
      <c r="F24071" s="394"/>
    </row>
    <row r="24072" spans="1:6">
      <c r="A24072" s="514">
        <v>301</v>
      </c>
      <c r="B24072" s="514" t="s">
        <v>17223</v>
      </c>
      <c r="C24072" s="1329" t="s">
        <v>28320</v>
      </c>
      <c r="D24072" s="514" t="s">
        <v>28</v>
      </c>
      <c r="E24072" s="673">
        <v>3</v>
      </c>
      <c r="F24072" s="394"/>
    </row>
    <row r="24073" spans="1:6">
      <c r="A24073" s="514">
        <v>296</v>
      </c>
      <c r="B24073" s="514" t="s">
        <v>17223</v>
      </c>
      <c r="C24073" s="1329" t="s">
        <v>28321</v>
      </c>
      <c r="D24073" s="514" t="s">
        <v>28</v>
      </c>
      <c r="E24073" s="673">
        <v>1.69</v>
      </c>
      <c r="F24073" s="394"/>
    </row>
    <row r="24074" spans="1:6">
      <c r="A24074" s="514">
        <v>297</v>
      </c>
      <c r="B24074" s="514" t="s">
        <v>17223</v>
      </c>
      <c r="C24074" s="1329" t="s">
        <v>28322</v>
      </c>
      <c r="D24074" s="514" t="s">
        <v>28</v>
      </c>
      <c r="E24074" s="673">
        <v>2.4900000000000002</v>
      </c>
      <c r="F24074" s="394"/>
    </row>
    <row r="24075" spans="1:6">
      <c r="A24075" s="514">
        <v>299</v>
      </c>
      <c r="B24075" s="514" t="s">
        <v>17223</v>
      </c>
      <c r="C24075" s="1329" t="s">
        <v>28323</v>
      </c>
      <c r="D24075" s="514" t="s">
        <v>28</v>
      </c>
      <c r="E24075" s="673">
        <v>3.52</v>
      </c>
      <c r="F24075" s="394"/>
    </row>
    <row r="24076" spans="1:6">
      <c r="A24076" s="514">
        <v>300</v>
      </c>
      <c r="B24076" s="514" t="s">
        <v>17223</v>
      </c>
      <c r="C24076" s="1329" t="s">
        <v>28324</v>
      </c>
      <c r="D24076" s="514" t="s">
        <v>28</v>
      </c>
      <c r="E24076" s="673">
        <v>12.18</v>
      </c>
      <c r="F24076" s="394"/>
    </row>
    <row r="24077" spans="1:6">
      <c r="A24077" s="514">
        <v>20085</v>
      </c>
      <c r="B24077" s="514" t="s">
        <v>17223</v>
      </c>
      <c r="C24077" s="1329" t="s">
        <v>28325</v>
      </c>
      <c r="D24077" s="514" t="s">
        <v>28</v>
      </c>
      <c r="E24077" s="673">
        <v>2.2200000000000002</v>
      </c>
      <c r="F24077" s="394"/>
    </row>
    <row r="24078" spans="1:6">
      <c r="A24078" s="514">
        <v>298</v>
      </c>
      <c r="B24078" s="514" t="s">
        <v>17223</v>
      </c>
      <c r="C24078" s="1329" t="s">
        <v>28326</v>
      </c>
      <c r="D24078" s="514" t="s">
        <v>28</v>
      </c>
      <c r="E24078" s="673">
        <v>2.7</v>
      </c>
      <c r="F24078" s="394"/>
    </row>
    <row r="24079" spans="1:6">
      <c r="A24079" s="514">
        <v>311</v>
      </c>
      <c r="B24079" s="514" t="s">
        <v>17223</v>
      </c>
      <c r="C24079" s="1329" t="s">
        <v>28327</v>
      </c>
      <c r="D24079" s="514" t="s">
        <v>28</v>
      </c>
      <c r="E24079" s="673">
        <v>10.039999999999999</v>
      </c>
      <c r="F24079" s="394"/>
    </row>
    <row r="24080" spans="1:6">
      <c r="A24080" s="514">
        <v>318</v>
      </c>
      <c r="B24080" s="514" t="s">
        <v>17223</v>
      </c>
      <c r="C24080" s="1329" t="s">
        <v>28328</v>
      </c>
      <c r="D24080" s="514" t="s">
        <v>28</v>
      </c>
      <c r="E24080" s="673">
        <v>20.22</v>
      </c>
      <c r="F24080" s="394"/>
    </row>
    <row r="24081" spans="1:6">
      <c r="A24081" s="514">
        <v>319</v>
      </c>
      <c r="B24081" s="514" t="s">
        <v>17223</v>
      </c>
      <c r="C24081" s="1329" t="s">
        <v>28329</v>
      </c>
      <c r="D24081" s="514" t="s">
        <v>28</v>
      </c>
      <c r="E24081" s="673">
        <v>31.71</v>
      </c>
      <c r="F24081" s="394"/>
    </row>
    <row r="24082" spans="1:6">
      <c r="A24082" s="514">
        <v>303</v>
      </c>
      <c r="B24082" s="514" t="s">
        <v>17223</v>
      </c>
      <c r="C24082" s="1329" t="s">
        <v>28330</v>
      </c>
      <c r="D24082" s="514" t="s">
        <v>28</v>
      </c>
      <c r="E24082" s="673">
        <v>3.32</v>
      </c>
      <c r="F24082" s="394"/>
    </row>
    <row r="24083" spans="1:6">
      <c r="A24083" s="514">
        <v>305</v>
      </c>
      <c r="B24083" s="514" t="s">
        <v>17223</v>
      </c>
      <c r="C24083" s="1329" t="s">
        <v>28331</v>
      </c>
      <c r="D24083" s="514" t="s">
        <v>28</v>
      </c>
      <c r="E24083" s="673">
        <v>10.45</v>
      </c>
      <c r="F24083" s="394"/>
    </row>
    <row r="24084" spans="1:6">
      <c r="A24084" s="514">
        <v>306</v>
      </c>
      <c r="B24084" s="514" t="s">
        <v>17223</v>
      </c>
      <c r="C24084" s="1329" t="s">
        <v>28332</v>
      </c>
      <c r="D24084" s="514" t="s">
        <v>28</v>
      </c>
      <c r="E24084" s="673">
        <v>15.85</v>
      </c>
      <c r="F24084" s="394"/>
    </row>
    <row r="24085" spans="1:6">
      <c r="A24085" s="514">
        <v>307</v>
      </c>
      <c r="B24085" s="514" t="s">
        <v>17223</v>
      </c>
      <c r="C24085" s="1329" t="s">
        <v>28333</v>
      </c>
      <c r="D24085" s="514" t="s">
        <v>28</v>
      </c>
      <c r="E24085" s="673">
        <v>40.06</v>
      </c>
      <c r="F24085" s="394"/>
    </row>
    <row r="24086" spans="1:6">
      <c r="A24086" s="514">
        <v>309</v>
      </c>
      <c r="B24086" s="514" t="s">
        <v>17223</v>
      </c>
      <c r="C24086" s="1329" t="s">
        <v>28334</v>
      </c>
      <c r="D24086" s="514" t="s">
        <v>28</v>
      </c>
      <c r="E24086" s="673">
        <v>65.62</v>
      </c>
      <c r="F24086" s="394"/>
    </row>
    <row r="24087" spans="1:6">
      <c r="A24087" s="514">
        <v>310</v>
      </c>
      <c r="B24087" s="514" t="s">
        <v>17223</v>
      </c>
      <c r="C24087" s="1329" t="s">
        <v>28335</v>
      </c>
      <c r="D24087" s="514" t="s">
        <v>28</v>
      </c>
      <c r="E24087" s="673">
        <v>90.95</v>
      </c>
      <c r="F24087" s="394"/>
    </row>
    <row r="24088" spans="1:6">
      <c r="A24088" s="514">
        <v>308</v>
      </c>
      <c r="B24088" s="514" t="s">
        <v>17223</v>
      </c>
      <c r="C24088" s="1329" t="s">
        <v>28336</v>
      </c>
      <c r="D24088" s="514" t="s">
        <v>28</v>
      </c>
      <c r="E24088" s="673">
        <v>89.4</v>
      </c>
      <c r="F24088" s="394"/>
    </row>
    <row r="24089" spans="1:6">
      <c r="A24089" s="514">
        <v>328</v>
      </c>
      <c r="B24089" s="514" t="s">
        <v>17223</v>
      </c>
      <c r="C24089" s="1329" t="s">
        <v>28337</v>
      </c>
      <c r="D24089" s="514" t="s">
        <v>28</v>
      </c>
      <c r="E24089" s="673">
        <v>7.95</v>
      </c>
      <c r="F24089" s="394"/>
    </row>
    <row r="24090" spans="1:6">
      <c r="A24090" s="514">
        <v>325</v>
      </c>
      <c r="B24090" s="514" t="s">
        <v>17223</v>
      </c>
      <c r="C24090" s="1329" t="s">
        <v>28338</v>
      </c>
      <c r="D24090" s="514" t="s">
        <v>28</v>
      </c>
      <c r="E24090" s="673">
        <v>2.34</v>
      </c>
      <c r="F24090" s="394"/>
    </row>
    <row r="24091" spans="1:6">
      <c r="A24091" s="514">
        <v>20326</v>
      </c>
      <c r="B24091" s="514" t="s">
        <v>17223</v>
      </c>
      <c r="C24091" s="1329" t="s">
        <v>28339</v>
      </c>
      <c r="D24091" s="514" t="s">
        <v>28</v>
      </c>
      <c r="E24091" s="673">
        <v>4.29</v>
      </c>
      <c r="F24091" s="394"/>
    </row>
    <row r="24092" spans="1:6">
      <c r="A24092" s="514">
        <v>329</v>
      </c>
      <c r="B24092" s="514" t="s">
        <v>17223</v>
      </c>
      <c r="C24092" s="1329" t="s">
        <v>28340</v>
      </c>
      <c r="D24092" s="514" t="s">
        <v>28</v>
      </c>
      <c r="E24092" s="673">
        <v>6.65</v>
      </c>
      <c r="F24092" s="394"/>
    </row>
    <row r="24093" spans="1:6">
      <c r="A24093" s="514">
        <v>39642</v>
      </c>
      <c r="B24093" s="514" t="s">
        <v>17223</v>
      </c>
      <c r="C24093" s="1329" t="s">
        <v>28341</v>
      </c>
      <c r="D24093" s="514" t="s">
        <v>28</v>
      </c>
      <c r="E24093" s="673">
        <v>2.94</v>
      </c>
      <c r="F24093" s="394"/>
    </row>
    <row r="24094" spans="1:6">
      <c r="A24094" s="514">
        <v>39641</v>
      </c>
      <c r="B24094" s="514" t="s">
        <v>17223</v>
      </c>
      <c r="C24094" s="1329" t="s">
        <v>28342</v>
      </c>
      <c r="D24094" s="514" t="s">
        <v>28</v>
      </c>
      <c r="E24094" s="673">
        <v>2.58</v>
      </c>
      <c r="F24094" s="394"/>
    </row>
    <row r="24095" spans="1:6">
      <c r="A24095" s="514">
        <v>39643</v>
      </c>
      <c r="B24095" s="514" t="s">
        <v>17223</v>
      </c>
      <c r="C24095" s="1329" t="s">
        <v>28343</v>
      </c>
      <c r="D24095" s="514" t="s">
        <v>28</v>
      </c>
      <c r="E24095" s="673">
        <v>3.46</v>
      </c>
      <c r="F24095" s="394"/>
    </row>
    <row r="24096" spans="1:6">
      <c r="A24096" s="514">
        <v>39644</v>
      </c>
      <c r="B24096" s="514" t="s">
        <v>17223</v>
      </c>
      <c r="C24096" s="1329" t="s">
        <v>28344</v>
      </c>
      <c r="D24096" s="514" t="s">
        <v>28</v>
      </c>
      <c r="E24096" s="673">
        <v>5.36</v>
      </c>
      <c r="F24096" s="394"/>
    </row>
    <row r="24097" spans="1:6">
      <c r="A24097" s="514">
        <v>39645</v>
      </c>
      <c r="B24097" s="514" t="s">
        <v>17223</v>
      </c>
      <c r="C24097" s="1329" t="s">
        <v>28345</v>
      </c>
      <c r="D24097" s="514" t="s">
        <v>28</v>
      </c>
      <c r="E24097" s="673">
        <v>5.88</v>
      </c>
      <c r="F24097" s="394"/>
    </row>
    <row r="24098" spans="1:6">
      <c r="A24098" s="514">
        <v>41610</v>
      </c>
      <c r="B24098" s="514" t="s">
        <v>17223</v>
      </c>
      <c r="C24098" s="1329" t="s">
        <v>28346</v>
      </c>
      <c r="D24098" s="514" t="s">
        <v>28</v>
      </c>
      <c r="E24098" s="673">
        <v>725.41</v>
      </c>
      <c r="F24098" s="394"/>
    </row>
    <row r="24099" spans="1:6">
      <c r="A24099" s="514">
        <v>41611</v>
      </c>
      <c r="B24099" s="514" t="s">
        <v>17223</v>
      </c>
      <c r="C24099" s="1329" t="s">
        <v>28347</v>
      </c>
      <c r="D24099" s="514" t="s">
        <v>28</v>
      </c>
      <c r="E24099" s="673">
        <v>1143.4000000000001</v>
      </c>
      <c r="F24099" s="394"/>
    </row>
    <row r="24100" spans="1:6">
      <c r="A24100" s="514">
        <v>41612</v>
      </c>
      <c r="B24100" s="514" t="s">
        <v>17223</v>
      </c>
      <c r="C24100" s="1329" t="s">
        <v>28348</v>
      </c>
      <c r="D24100" s="514" t="s">
        <v>28</v>
      </c>
      <c r="E24100" s="673">
        <v>1605.5</v>
      </c>
      <c r="F24100" s="394"/>
    </row>
    <row r="24101" spans="1:6">
      <c r="A24101" s="514">
        <v>41637</v>
      </c>
      <c r="B24101" s="514" t="s">
        <v>17223</v>
      </c>
      <c r="C24101" s="1329" t="s">
        <v>28349</v>
      </c>
      <c r="D24101" s="514" t="s">
        <v>28</v>
      </c>
      <c r="E24101" s="673">
        <v>150.08000000000001</v>
      </c>
      <c r="F24101" s="394"/>
    </row>
    <row r="24102" spans="1:6">
      <c r="A24102" s="514">
        <v>41638</v>
      </c>
      <c r="B24102" s="514" t="s">
        <v>17223</v>
      </c>
      <c r="C24102" s="1329" t="s">
        <v>28350</v>
      </c>
      <c r="D24102" s="514" t="s">
        <v>28</v>
      </c>
      <c r="E24102" s="673">
        <v>195.5</v>
      </c>
      <c r="F24102" s="394"/>
    </row>
    <row r="24103" spans="1:6">
      <c r="A24103" s="514">
        <v>41639</v>
      </c>
      <c r="B24103" s="514" t="s">
        <v>17223</v>
      </c>
      <c r="C24103" s="1329" t="s">
        <v>28351</v>
      </c>
      <c r="D24103" s="514" t="s">
        <v>28</v>
      </c>
      <c r="E24103" s="673">
        <v>472.96</v>
      </c>
      <c r="F24103" s="394"/>
    </row>
    <row r="24104" spans="1:6">
      <c r="A24104" s="514">
        <v>11789</v>
      </c>
      <c r="B24104" s="514" t="s">
        <v>17223</v>
      </c>
      <c r="C24104" s="1329" t="s">
        <v>28352</v>
      </c>
      <c r="D24104" s="514" t="s">
        <v>28</v>
      </c>
      <c r="E24104" s="673"/>
      <c r="F24104" s="394"/>
    </row>
    <row r="24105" spans="1:6">
      <c r="A24105" s="514">
        <v>20975</v>
      </c>
      <c r="B24105" s="514" t="s">
        <v>17223</v>
      </c>
      <c r="C24105" s="1329" t="s">
        <v>28353</v>
      </c>
      <c r="D24105" s="514" t="s">
        <v>28</v>
      </c>
      <c r="E24105" s="673">
        <v>10.82</v>
      </c>
      <c r="F24105" s="394"/>
    </row>
    <row r="24106" spans="1:6">
      <c r="A24106" s="514">
        <v>20976</v>
      </c>
      <c r="B24106" s="514" t="s">
        <v>17223</v>
      </c>
      <c r="C24106" s="1329" t="s">
        <v>28354</v>
      </c>
      <c r="D24106" s="514" t="s">
        <v>28</v>
      </c>
      <c r="E24106" s="673">
        <v>16.34</v>
      </c>
      <c r="F24106" s="394"/>
    </row>
    <row r="24107" spans="1:6">
      <c r="A24107" s="514">
        <v>6138</v>
      </c>
      <c r="B24107" s="514" t="s">
        <v>17223</v>
      </c>
      <c r="C24107" s="1329" t="s">
        <v>28355</v>
      </c>
      <c r="D24107" s="514" t="s">
        <v>28</v>
      </c>
      <c r="E24107" s="673">
        <v>12.3</v>
      </c>
      <c r="F24107" s="394"/>
    </row>
    <row r="24108" spans="1:6">
      <c r="A24108" s="514">
        <v>40340</v>
      </c>
      <c r="B24108" s="514" t="s">
        <v>17223</v>
      </c>
      <c r="C24108" s="1329" t="s">
        <v>28356</v>
      </c>
      <c r="D24108" s="514" t="s">
        <v>28</v>
      </c>
      <c r="E24108" s="673">
        <v>22.07</v>
      </c>
      <c r="F24108" s="394"/>
    </row>
    <row r="24109" spans="1:6">
      <c r="A24109" s="514">
        <v>40341</v>
      </c>
      <c r="B24109" s="514" t="s">
        <v>17223</v>
      </c>
      <c r="C24109" s="1329" t="s">
        <v>28357</v>
      </c>
      <c r="D24109" s="514" t="s">
        <v>28</v>
      </c>
      <c r="E24109" s="673">
        <v>26.34</v>
      </c>
      <c r="F24109" s="394"/>
    </row>
    <row r="24110" spans="1:6">
      <c r="A24110" s="514">
        <v>40342</v>
      </c>
      <c r="B24110" s="514" t="s">
        <v>17223</v>
      </c>
      <c r="C24110" s="1329" t="s">
        <v>28358</v>
      </c>
      <c r="D24110" s="514" t="s">
        <v>28</v>
      </c>
      <c r="E24110" s="673">
        <v>31.41</v>
      </c>
      <c r="F24110" s="394"/>
    </row>
    <row r="24111" spans="1:6">
      <c r="A24111" s="514">
        <v>40343</v>
      </c>
      <c r="B24111" s="514" t="s">
        <v>17223</v>
      </c>
      <c r="C24111" s="1329" t="s">
        <v>28359</v>
      </c>
      <c r="D24111" s="514" t="s">
        <v>28</v>
      </c>
      <c r="E24111" s="673">
        <v>37.26</v>
      </c>
      <c r="F24111" s="394"/>
    </row>
    <row r="24112" spans="1:6">
      <c r="A24112" s="514">
        <v>40344</v>
      </c>
      <c r="B24112" s="514" t="s">
        <v>17223</v>
      </c>
      <c r="C24112" s="1329" t="s">
        <v>28360</v>
      </c>
      <c r="D24112" s="514" t="s">
        <v>28</v>
      </c>
      <c r="E24112" s="673">
        <v>50.79</v>
      </c>
      <c r="F24112" s="394"/>
    </row>
    <row r="24113" spans="1:6">
      <c r="A24113" s="514">
        <v>40345</v>
      </c>
      <c r="B24113" s="514" t="s">
        <v>17223</v>
      </c>
      <c r="C24113" s="1329" t="s">
        <v>28361</v>
      </c>
      <c r="D24113" s="514" t="s">
        <v>28</v>
      </c>
      <c r="E24113" s="673">
        <v>62.58</v>
      </c>
      <c r="F24113" s="394"/>
    </row>
    <row r="24114" spans="1:6">
      <c r="A24114" s="514">
        <v>40346</v>
      </c>
      <c r="B24114" s="514" t="s">
        <v>17223</v>
      </c>
      <c r="C24114" s="1329" t="s">
        <v>28362</v>
      </c>
      <c r="D24114" s="514" t="s">
        <v>28</v>
      </c>
      <c r="E24114" s="673">
        <v>72.599999999999994</v>
      </c>
      <c r="F24114" s="394"/>
    </row>
    <row r="24115" spans="1:6">
      <c r="A24115" s="514">
        <v>40347</v>
      </c>
      <c r="B24115" s="514" t="s">
        <v>17223</v>
      </c>
      <c r="C24115" s="1329" t="s">
        <v>28363</v>
      </c>
      <c r="D24115" s="514" t="s">
        <v>28</v>
      </c>
      <c r="E24115" s="673">
        <v>91.21</v>
      </c>
      <c r="F24115" s="394"/>
    </row>
    <row r="24116" spans="1:6">
      <c r="A24116" s="514">
        <v>43424</v>
      </c>
      <c r="B24116" s="514" t="s">
        <v>17223</v>
      </c>
      <c r="C24116" s="1329" t="s">
        <v>28364</v>
      </c>
      <c r="D24116" s="514" t="s">
        <v>28</v>
      </c>
      <c r="E24116" s="673">
        <v>607.78</v>
      </c>
      <c r="F24116" s="394"/>
    </row>
    <row r="24117" spans="1:6">
      <c r="A24117" s="514">
        <v>43426</v>
      </c>
      <c r="B24117" s="514" t="s">
        <v>17223</v>
      </c>
      <c r="C24117" s="1329" t="s">
        <v>28365</v>
      </c>
      <c r="D24117" s="514" t="s">
        <v>28</v>
      </c>
      <c r="E24117" s="673">
        <v>2096.23</v>
      </c>
      <c r="F24117" s="394"/>
    </row>
    <row r="24118" spans="1:6">
      <c r="A24118" s="514">
        <v>12565</v>
      </c>
      <c r="B24118" s="514" t="s">
        <v>17223</v>
      </c>
      <c r="C24118" s="1329" t="s">
        <v>28366</v>
      </c>
      <c r="D24118" s="514" t="s">
        <v>28</v>
      </c>
      <c r="E24118" s="673">
        <v>735.12</v>
      </c>
      <c r="F24118" s="394"/>
    </row>
    <row r="24119" spans="1:6">
      <c r="A24119" s="514">
        <v>12567</v>
      </c>
      <c r="B24119" s="514" t="s">
        <v>17223</v>
      </c>
      <c r="C24119" s="1329" t="s">
        <v>28367</v>
      </c>
      <c r="D24119" s="514" t="s">
        <v>28</v>
      </c>
      <c r="E24119" s="673">
        <v>987.39</v>
      </c>
      <c r="F24119" s="394"/>
    </row>
    <row r="24120" spans="1:6">
      <c r="A24120" s="514">
        <v>12568</v>
      </c>
      <c r="B24120" s="514" t="s">
        <v>17223</v>
      </c>
      <c r="C24120" s="1329" t="s">
        <v>28368</v>
      </c>
      <c r="D24120" s="514" t="s">
        <v>28</v>
      </c>
      <c r="E24120" s="673">
        <v>1382.35</v>
      </c>
      <c r="F24120" s="394"/>
    </row>
    <row r="24121" spans="1:6">
      <c r="A24121" s="514">
        <v>43441</v>
      </c>
      <c r="B24121" s="514" t="s">
        <v>17223</v>
      </c>
      <c r="C24121" s="1329" t="s">
        <v>28369</v>
      </c>
      <c r="D24121" s="514" t="s">
        <v>28</v>
      </c>
      <c r="E24121" s="673">
        <v>177.73</v>
      </c>
      <c r="F24121" s="394"/>
    </row>
    <row r="24122" spans="1:6">
      <c r="A24122" s="514">
        <v>43423</v>
      </c>
      <c r="B24122" s="514" t="s">
        <v>17223</v>
      </c>
      <c r="C24122" s="1329" t="s">
        <v>28370</v>
      </c>
      <c r="D24122" s="514" t="s">
        <v>28</v>
      </c>
      <c r="E24122" s="673">
        <v>82.94</v>
      </c>
      <c r="F24122" s="394"/>
    </row>
    <row r="24123" spans="1:6">
      <c r="A24123" s="514">
        <v>12532</v>
      </c>
      <c r="B24123" s="514" t="s">
        <v>17223</v>
      </c>
      <c r="C24123" s="1329" t="s">
        <v>28371</v>
      </c>
      <c r="D24123" s="514" t="s">
        <v>28</v>
      </c>
      <c r="E24123" s="673">
        <v>127.91</v>
      </c>
      <c r="F24123" s="394"/>
    </row>
    <row r="24124" spans="1:6" ht="24.75">
      <c r="A24124" s="514">
        <v>43444</v>
      </c>
      <c r="B24124" s="514" t="s">
        <v>17223</v>
      </c>
      <c r="C24124" s="1329" t="s">
        <v>28372</v>
      </c>
      <c r="D24124" s="514" t="s">
        <v>28</v>
      </c>
      <c r="E24124" s="673">
        <v>429.51</v>
      </c>
      <c r="F24124" s="394"/>
    </row>
    <row r="24125" spans="1:6" ht="24.75">
      <c r="A24125" s="514">
        <v>12551</v>
      </c>
      <c r="B24125" s="514" t="s">
        <v>17223</v>
      </c>
      <c r="C24125" s="1329" t="s">
        <v>28373</v>
      </c>
      <c r="D24125" s="514" t="s">
        <v>28</v>
      </c>
      <c r="E24125" s="673">
        <v>306.44</v>
      </c>
      <c r="F24125" s="394"/>
    </row>
    <row r="24126" spans="1:6" ht="24.75">
      <c r="A24126" s="514">
        <v>43442</v>
      </c>
      <c r="B24126" s="514" t="s">
        <v>17223</v>
      </c>
      <c r="C24126" s="1329" t="s">
        <v>28374</v>
      </c>
      <c r="D24126" s="514" t="s">
        <v>28</v>
      </c>
      <c r="E24126" s="673">
        <v>236.97</v>
      </c>
      <c r="F24126" s="394"/>
    </row>
    <row r="24127" spans="1:6" ht="24.75">
      <c r="A24127" s="514">
        <v>43443</v>
      </c>
      <c r="B24127" s="514" t="s">
        <v>17223</v>
      </c>
      <c r="C24127" s="1329" t="s">
        <v>28375</v>
      </c>
      <c r="D24127" s="514" t="s">
        <v>28</v>
      </c>
      <c r="E24127" s="673">
        <v>311.02</v>
      </c>
      <c r="F24127" s="394"/>
    </row>
    <row r="24128" spans="1:6" ht="24.75">
      <c r="A24128" s="514">
        <v>12544</v>
      </c>
      <c r="B24128" s="514" t="s">
        <v>17223</v>
      </c>
      <c r="C24128" s="1329" t="s">
        <v>28376</v>
      </c>
      <c r="D24128" s="514" t="s">
        <v>28</v>
      </c>
      <c r="E24128" s="673">
        <v>167.85</v>
      </c>
      <c r="F24128" s="394"/>
    </row>
    <row r="24129" spans="1:6" ht="24.75">
      <c r="A24129" s="514">
        <v>12547</v>
      </c>
      <c r="B24129" s="514" t="s">
        <v>17223</v>
      </c>
      <c r="C24129" s="1329" t="s">
        <v>28377</v>
      </c>
      <c r="D24129" s="514" t="s">
        <v>28</v>
      </c>
      <c r="E24129" s="673">
        <v>225.75</v>
      </c>
      <c r="F24129" s="394"/>
    </row>
    <row r="24130" spans="1:6" ht="24.75">
      <c r="A24130" s="514">
        <v>43445</v>
      </c>
      <c r="B24130" s="514" t="s">
        <v>17223</v>
      </c>
      <c r="C24130" s="1329" t="s">
        <v>28378</v>
      </c>
      <c r="D24130" s="514" t="s">
        <v>28</v>
      </c>
      <c r="E24130" s="673">
        <v>592.42999999999995</v>
      </c>
      <c r="F24130" s="394"/>
    </row>
    <row r="24131" spans="1:6" ht="24.75">
      <c r="A24131" s="514">
        <v>12563</v>
      </c>
      <c r="B24131" s="514" t="s">
        <v>17223</v>
      </c>
      <c r="C24131" s="1329" t="s">
        <v>28379</v>
      </c>
      <c r="D24131" s="514" t="s">
        <v>28</v>
      </c>
      <c r="E24131" s="673">
        <v>423.86</v>
      </c>
      <c r="F24131" s="394"/>
    </row>
    <row r="24132" spans="1:6">
      <c r="A24132" s="514">
        <v>43425</v>
      </c>
      <c r="B24132" s="514" t="s">
        <v>17223</v>
      </c>
      <c r="C24132" s="1329" t="s">
        <v>28380</v>
      </c>
      <c r="D24132" s="514" t="s">
        <v>28</v>
      </c>
      <c r="E24132" s="673">
        <v>266.58999999999997</v>
      </c>
      <c r="F24132" s="394"/>
    </row>
    <row r="24133" spans="1:6">
      <c r="A24133" s="514">
        <v>43446</v>
      </c>
      <c r="B24133" s="514" t="s">
        <v>17223</v>
      </c>
      <c r="C24133" s="1329" t="s">
        <v>28381</v>
      </c>
      <c r="D24133" s="514" t="s">
        <v>28</v>
      </c>
      <c r="E24133" s="673">
        <v>562.80999999999995</v>
      </c>
      <c r="F24133" s="394"/>
    </row>
    <row r="24134" spans="1:6">
      <c r="A24134" s="514">
        <v>43447</v>
      </c>
      <c r="B24134" s="514" t="s">
        <v>17223</v>
      </c>
      <c r="C24134" s="1329" t="s">
        <v>28382</v>
      </c>
      <c r="D24134" s="514" t="s">
        <v>28</v>
      </c>
      <c r="E24134" s="673">
        <v>691.17</v>
      </c>
      <c r="F24134" s="394"/>
    </row>
    <row r="24135" spans="1:6">
      <c r="A24135" s="514">
        <v>43448</v>
      </c>
      <c r="B24135" s="514" t="s">
        <v>17223</v>
      </c>
      <c r="C24135" s="1329" t="s">
        <v>28383</v>
      </c>
      <c r="D24135" s="514" t="s">
        <v>28</v>
      </c>
      <c r="E24135" s="673">
        <v>967.64</v>
      </c>
      <c r="F24135" s="394"/>
    </row>
    <row r="24136" spans="1:6">
      <c r="A24136" s="514">
        <v>13761</v>
      </c>
      <c r="B24136" s="514" t="s">
        <v>17223</v>
      </c>
      <c r="C24136" s="1329" t="s">
        <v>28384</v>
      </c>
      <c r="D24136" s="514" t="s">
        <v>28</v>
      </c>
      <c r="E24136" s="673">
        <v>3738.81</v>
      </c>
      <c r="F24136" s="394"/>
    </row>
    <row r="24137" spans="1:6">
      <c r="A24137" s="514">
        <v>4814</v>
      </c>
      <c r="B24137" s="514" t="s">
        <v>17223</v>
      </c>
      <c r="C24137" s="1329" t="s">
        <v>28385</v>
      </c>
      <c r="D24137" s="514" t="s">
        <v>28</v>
      </c>
      <c r="E24137" s="673">
        <v>55.27</v>
      </c>
      <c r="F24137" s="394"/>
    </row>
    <row r="24138" spans="1:6">
      <c r="A24138" s="514">
        <v>44473</v>
      </c>
      <c r="B24138" s="514" t="s">
        <v>17223</v>
      </c>
      <c r="C24138" s="1329" t="s">
        <v>34594</v>
      </c>
      <c r="D24138" s="514" t="s">
        <v>28</v>
      </c>
      <c r="E24138" s="673"/>
      <c r="F24138" s="394"/>
    </row>
    <row r="24139" spans="1:6">
      <c r="A24139" s="514">
        <v>6122</v>
      </c>
      <c r="B24139" s="514" t="s">
        <v>17223</v>
      </c>
      <c r="C24139" s="1329" t="s">
        <v>28386</v>
      </c>
      <c r="D24139" s="514" t="s">
        <v>33</v>
      </c>
      <c r="E24139" s="673">
        <v>21.74</v>
      </c>
      <c r="F24139" s="394"/>
    </row>
    <row r="24140" spans="1:6">
      <c r="A24140" s="514">
        <v>40810</v>
      </c>
      <c r="B24140" s="514" t="s">
        <v>17223</v>
      </c>
      <c r="C24140" s="1329" t="s">
        <v>28387</v>
      </c>
      <c r="D24140" s="514" t="s">
        <v>31</v>
      </c>
      <c r="E24140" s="673">
        <v>3838.56</v>
      </c>
      <c r="F24140" s="394"/>
    </row>
    <row r="24141" spans="1:6">
      <c r="A24141" s="514">
        <v>21100</v>
      </c>
      <c r="B24141" s="514" t="s">
        <v>17223</v>
      </c>
      <c r="C24141" s="1329" t="s">
        <v>28388</v>
      </c>
      <c r="D24141" s="514" t="s">
        <v>28</v>
      </c>
      <c r="E24141" s="673">
        <v>1997.11</v>
      </c>
      <c r="F24141" s="394"/>
    </row>
    <row r="24142" spans="1:6" ht="24.75">
      <c r="A24142" s="514">
        <v>11811</v>
      </c>
      <c r="B24142" s="514" t="s">
        <v>17223</v>
      </c>
      <c r="C24142" s="1329" t="s">
        <v>28389</v>
      </c>
      <c r="D24142" s="514" t="s">
        <v>28</v>
      </c>
      <c r="E24142" s="673">
        <v>2882.86</v>
      </c>
      <c r="F24142" s="394"/>
    </row>
    <row r="24143" spans="1:6">
      <c r="A24143" s="514">
        <v>11816</v>
      </c>
      <c r="B24143" s="514" t="s">
        <v>17223</v>
      </c>
      <c r="C24143" s="1329" t="s">
        <v>28390</v>
      </c>
      <c r="D24143" s="514" t="s">
        <v>28</v>
      </c>
      <c r="E24143" s="673">
        <v>2129.5</v>
      </c>
      <c r="F24143" s="394"/>
    </row>
    <row r="24144" spans="1:6">
      <c r="A24144" s="514">
        <v>11814</v>
      </c>
      <c r="B24144" s="514" t="s">
        <v>17223</v>
      </c>
      <c r="C24144" s="1329" t="s">
        <v>28391</v>
      </c>
      <c r="D24144" s="514" t="s">
        <v>28</v>
      </c>
      <c r="E24144" s="673">
        <v>4635.38</v>
      </c>
      <c r="F24144" s="394"/>
    </row>
    <row r="24145" spans="1:6" ht="24.75">
      <c r="A24145" s="514">
        <v>14186</v>
      </c>
      <c r="B24145" s="514" t="s">
        <v>17223</v>
      </c>
      <c r="C24145" s="1329" t="s">
        <v>28392</v>
      </c>
      <c r="D24145" s="514" t="s">
        <v>28</v>
      </c>
      <c r="E24145" s="673">
        <v>5820.35</v>
      </c>
      <c r="F24145" s="394"/>
    </row>
    <row r="24146" spans="1:6">
      <c r="A24146" s="514">
        <v>14185</v>
      </c>
      <c r="B24146" s="514" t="s">
        <v>17223</v>
      </c>
      <c r="C24146" s="1329" t="s">
        <v>28393</v>
      </c>
      <c r="D24146" s="514" t="s">
        <v>28</v>
      </c>
      <c r="E24146" s="673">
        <v>7539.62</v>
      </c>
      <c r="F24146" s="394"/>
    </row>
    <row r="24147" spans="1:6">
      <c r="A24147" s="514">
        <v>44498</v>
      </c>
      <c r="B24147" s="514" t="s">
        <v>17223</v>
      </c>
      <c r="C24147" s="1329" t="s">
        <v>34595</v>
      </c>
      <c r="D24147" s="514" t="s">
        <v>28</v>
      </c>
      <c r="E24147" s="673"/>
      <c r="F24147" s="394"/>
    </row>
    <row r="24148" spans="1:6">
      <c r="A24148" s="514">
        <v>34469</v>
      </c>
      <c r="B24148" s="514" t="s">
        <v>17223</v>
      </c>
      <c r="C24148" s="1329" t="s">
        <v>28394</v>
      </c>
      <c r="D24148" s="514" t="s">
        <v>28</v>
      </c>
      <c r="E24148" s="673">
        <v>9930.49</v>
      </c>
      <c r="F24148" s="394"/>
    </row>
    <row r="24149" spans="1:6">
      <c r="A24149" s="514">
        <v>34476</v>
      </c>
      <c r="B24149" s="514" t="s">
        <v>17223</v>
      </c>
      <c r="C24149" s="1329" t="s">
        <v>28395</v>
      </c>
      <c r="D24149" s="514" t="s">
        <v>28</v>
      </c>
      <c r="E24149" s="673">
        <v>5179.16</v>
      </c>
      <c r="F24149" s="394"/>
    </row>
    <row r="24150" spans="1:6">
      <c r="A24150" s="514">
        <v>34477</v>
      </c>
      <c r="B24150" s="514" t="s">
        <v>17223</v>
      </c>
      <c r="C24150" s="1329" t="s">
        <v>28396</v>
      </c>
      <c r="D24150" s="514" t="s">
        <v>28</v>
      </c>
      <c r="E24150" s="673">
        <v>6873.75</v>
      </c>
      <c r="F24150" s="394"/>
    </row>
    <row r="24151" spans="1:6">
      <c r="A24151" s="514">
        <v>34482</v>
      </c>
      <c r="B24151" s="514" t="s">
        <v>17223</v>
      </c>
      <c r="C24151" s="1329" t="s">
        <v>28397</v>
      </c>
      <c r="D24151" s="514" t="s">
        <v>28</v>
      </c>
      <c r="E24151" s="673">
        <v>6419.71</v>
      </c>
      <c r="F24151" s="394"/>
    </row>
    <row r="24152" spans="1:6" ht="24.75">
      <c r="A24152" s="514">
        <v>34472</v>
      </c>
      <c r="B24152" s="514" t="s">
        <v>17223</v>
      </c>
      <c r="C24152" s="1329" t="s">
        <v>28398</v>
      </c>
      <c r="D24152" s="514" t="s">
        <v>28</v>
      </c>
      <c r="E24152" s="673">
        <v>3055.3</v>
      </c>
      <c r="F24152" s="394"/>
    </row>
    <row r="24153" spans="1:6">
      <c r="A24153" s="514">
        <v>42425</v>
      </c>
      <c r="B24153" s="514" t="s">
        <v>17223</v>
      </c>
      <c r="C24153" s="1329" t="s">
        <v>28399</v>
      </c>
      <c r="D24153" s="514" t="s">
        <v>28</v>
      </c>
      <c r="E24153" s="673">
        <v>2407.38</v>
      </c>
      <c r="F24153" s="394"/>
    </row>
    <row r="24154" spans="1:6">
      <c r="A24154" s="514">
        <v>42422</v>
      </c>
      <c r="B24154" s="514" t="s">
        <v>17223</v>
      </c>
      <c r="C24154" s="1329" t="s">
        <v>28400</v>
      </c>
      <c r="D24154" s="514" t="s">
        <v>28</v>
      </c>
      <c r="E24154" s="673">
        <v>3573.83</v>
      </c>
      <c r="F24154" s="394"/>
    </row>
    <row r="24155" spans="1:6">
      <c r="A24155" s="514">
        <v>43184</v>
      </c>
      <c r="B24155" s="514" t="s">
        <v>17223</v>
      </c>
      <c r="C24155" s="1329" t="s">
        <v>28401</v>
      </c>
      <c r="D24155" s="514" t="s">
        <v>28</v>
      </c>
      <c r="E24155" s="673">
        <v>4939.37</v>
      </c>
      <c r="F24155" s="394"/>
    </row>
    <row r="24156" spans="1:6">
      <c r="A24156" s="514">
        <v>42424</v>
      </c>
      <c r="B24156" s="514" t="s">
        <v>17223</v>
      </c>
      <c r="C24156" s="1329" t="s">
        <v>28402</v>
      </c>
      <c r="D24156" s="514" t="s">
        <v>28</v>
      </c>
      <c r="E24156" s="673">
        <v>2150</v>
      </c>
      <c r="F24156" s="394"/>
    </row>
    <row r="24157" spans="1:6">
      <c r="A24157" s="514">
        <v>42416</v>
      </c>
      <c r="B24157" s="514" t="s">
        <v>17223</v>
      </c>
      <c r="C24157" s="1329" t="s">
        <v>28403</v>
      </c>
      <c r="D24157" s="514" t="s">
        <v>28</v>
      </c>
      <c r="E24157" s="673">
        <v>9268.39</v>
      </c>
      <c r="F24157" s="394"/>
    </row>
    <row r="24158" spans="1:6">
      <c r="A24158" s="514">
        <v>42417</v>
      </c>
      <c r="B24158" s="514" t="s">
        <v>17223</v>
      </c>
      <c r="C24158" s="1329" t="s">
        <v>28404</v>
      </c>
      <c r="D24158" s="514" t="s">
        <v>28</v>
      </c>
      <c r="E24158" s="673">
        <v>10390.620000000001</v>
      </c>
      <c r="F24158" s="394"/>
    </row>
    <row r="24159" spans="1:6">
      <c r="A24159" s="514">
        <v>42419</v>
      </c>
      <c r="B24159" s="514" t="s">
        <v>17223</v>
      </c>
      <c r="C24159" s="1329" t="s">
        <v>28405</v>
      </c>
      <c r="D24159" s="514" t="s">
        <v>28</v>
      </c>
      <c r="E24159" s="673">
        <v>11739.19</v>
      </c>
      <c r="F24159" s="394"/>
    </row>
    <row r="24160" spans="1:6">
      <c r="A24160" s="514">
        <v>42420</v>
      </c>
      <c r="B24160" s="514" t="s">
        <v>17223</v>
      </c>
      <c r="C24160" s="1329" t="s">
        <v>28406</v>
      </c>
      <c r="D24160" s="514" t="s">
        <v>28</v>
      </c>
      <c r="E24160" s="673">
        <v>16134.65</v>
      </c>
      <c r="F24160" s="394"/>
    </row>
    <row r="24161" spans="1:6" ht="24.75">
      <c r="A24161" s="514">
        <v>42421</v>
      </c>
      <c r="B24161" s="514" t="s">
        <v>17223</v>
      </c>
      <c r="C24161" s="1329" t="s">
        <v>28407</v>
      </c>
      <c r="D24161" s="514" t="s">
        <v>28</v>
      </c>
      <c r="E24161" s="673">
        <v>19575.48</v>
      </c>
      <c r="F24161" s="394"/>
    </row>
    <row r="24162" spans="1:6" ht="24.75">
      <c r="A24162" s="514">
        <v>39556</v>
      </c>
      <c r="B24162" s="514" t="s">
        <v>17223</v>
      </c>
      <c r="C24162" s="1329" t="s">
        <v>28408</v>
      </c>
      <c r="D24162" s="514" t="s">
        <v>28</v>
      </c>
      <c r="E24162" s="673">
        <v>6798.13</v>
      </c>
      <c r="F24162" s="394"/>
    </row>
    <row r="24163" spans="1:6" ht="24.75">
      <c r="A24163" s="514">
        <v>39557</v>
      </c>
      <c r="B24163" s="514" t="s">
        <v>17223</v>
      </c>
      <c r="C24163" s="1329" t="s">
        <v>28409</v>
      </c>
      <c r="D24163" s="514" t="s">
        <v>28</v>
      </c>
      <c r="E24163" s="673">
        <v>7320.1</v>
      </c>
      <c r="F24163" s="394"/>
    </row>
    <row r="24164" spans="1:6" ht="24.75">
      <c r="A24164" s="514">
        <v>39559</v>
      </c>
      <c r="B24164" s="514" t="s">
        <v>17223</v>
      </c>
      <c r="C24164" s="1329" t="s">
        <v>28410</v>
      </c>
      <c r="D24164" s="514" t="s">
        <v>28</v>
      </c>
      <c r="E24164" s="673">
        <v>10817.69</v>
      </c>
      <c r="F24164" s="394"/>
    </row>
    <row r="24165" spans="1:6" ht="24.75">
      <c r="A24165" s="514">
        <v>39560</v>
      </c>
      <c r="B24165" s="514" t="s">
        <v>17223</v>
      </c>
      <c r="C24165" s="1329" t="s">
        <v>28411</v>
      </c>
      <c r="D24165" s="514" t="s">
        <v>28</v>
      </c>
      <c r="E24165" s="673">
        <v>12515.02</v>
      </c>
      <c r="F24165" s="394"/>
    </row>
    <row r="24166" spans="1:6" ht="24.75">
      <c r="A24166" s="514">
        <v>39561</v>
      </c>
      <c r="B24166" s="514" t="s">
        <v>17223</v>
      </c>
      <c r="C24166" s="1329" t="s">
        <v>28412</v>
      </c>
      <c r="D24166" s="514" t="s">
        <v>28</v>
      </c>
      <c r="E24166" s="673">
        <v>13092.31</v>
      </c>
      <c r="F24166" s="394"/>
    </row>
    <row r="24167" spans="1:6">
      <c r="A24167" s="514">
        <v>43195</v>
      </c>
      <c r="B24167" s="514" t="s">
        <v>17223</v>
      </c>
      <c r="C24167" s="1329" t="s">
        <v>28413</v>
      </c>
      <c r="D24167" s="514" t="s">
        <v>28</v>
      </c>
      <c r="E24167" s="673">
        <v>5681.24</v>
      </c>
      <c r="F24167" s="394"/>
    </row>
    <row r="24168" spans="1:6">
      <c r="A24168" s="514">
        <v>43196</v>
      </c>
      <c r="B24168" s="514" t="s">
        <v>17223</v>
      </c>
      <c r="C24168" s="1329" t="s">
        <v>28414</v>
      </c>
      <c r="D24168" s="514" t="s">
        <v>28</v>
      </c>
      <c r="E24168" s="673">
        <v>7041.08</v>
      </c>
      <c r="F24168" s="394"/>
    </row>
    <row r="24169" spans="1:6">
      <c r="A24169" s="514">
        <v>43198</v>
      </c>
      <c r="B24169" s="514" t="s">
        <v>17223</v>
      </c>
      <c r="C24169" s="1329" t="s">
        <v>28415</v>
      </c>
      <c r="D24169" s="514" t="s">
        <v>28</v>
      </c>
      <c r="E24169" s="673">
        <v>10462.879999999999</v>
      </c>
      <c r="F24169" s="394"/>
    </row>
    <row r="24170" spans="1:6">
      <c r="A24170" s="514">
        <v>43199</v>
      </c>
      <c r="B24170" s="514" t="s">
        <v>17223</v>
      </c>
      <c r="C24170" s="1329" t="s">
        <v>28416</v>
      </c>
      <c r="D24170" s="514" t="s">
        <v>28</v>
      </c>
      <c r="E24170" s="673">
        <v>10846.27</v>
      </c>
      <c r="F24170" s="394"/>
    </row>
    <row r="24171" spans="1:6">
      <c r="A24171" s="514">
        <v>43200</v>
      </c>
      <c r="B24171" s="514" t="s">
        <v>17223</v>
      </c>
      <c r="C24171" s="1329" t="s">
        <v>28417</v>
      </c>
      <c r="D24171" s="514" t="s">
        <v>28</v>
      </c>
      <c r="E24171" s="673">
        <v>12446.89</v>
      </c>
      <c r="F24171" s="394"/>
    </row>
    <row r="24172" spans="1:6">
      <c r="A24172" s="514">
        <v>43190</v>
      </c>
      <c r="B24172" s="514" t="s">
        <v>17223</v>
      </c>
      <c r="C24172" s="1329" t="s">
        <v>28418</v>
      </c>
      <c r="D24172" s="514" t="s">
        <v>28</v>
      </c>
      <c r="E24172" s="673">
        <v>1932.08</v>
      </c>
      <c r="F24172" s="394"/>
    </row>
    <row r="24173" spans="1:6" ht="24.75">
      <c r="A24173" s="514">
        <v>39555</v>
      </c>
      <c r="B24173" s="514" t="s">
        <v>17223</v>
      </c>
      <c r="C24173" s="1329" t="s">
        <v>28419</v>
      </c>
      <c r="D24173" s="514" t="s">
        <v>28</v>
      </c>
      <c r="E24173" s="673">
        <v>2090.0100000000002</v>
      </c>
      <c r="F24173" s="394"/>
    </row>
    <row r="24174" spans="1:6">
      <c r="A24174" s="514">
        <v>43191</v>
      </c>
      <c r="B24174" s="514" t="s">
        <v>17223</v>
      </c>
      <c r="C24174" s="1329" t="s">
        <v>28420</v>
      </c>
      <c r="D24174" s="514" t="s">
        <v>28</v>
      </c>
      <c r="E24174" s="673">
        <v>2780</v>
      </c>
      <c r="F24174" s="394"/>
    </row>
    <row r="24175" spans="1:6" ht="24.75">
      <c r="A24175" s="514">
        <v>39548</v>
      </c>
      <c r="B24175" s="514" t="s">
        <v>17223</v>
      </c>
      <c r="C24175" s="1329" t="s">
        <v>28421</v>
      </c>
      <c r="D24175" s="514" t="s">
        <v>28</v>
      </c>
      <c r="E24175" s="673">
        <v>3100.13</v>
      </c>
      <c r="F24175" s="394"/>
    </row>
    <row r="24176" spans="1:6">
      <c r="A24176" s="514">
        <v>43192</v>
      </c>
      <c r="B24176" s="514" t="s">
        <v>17223</v>
      </c>
      <c r="C24176" s="1329" t="s">
        <v>28422</v>
      </c>
      <c r="D24176" s="514" t="s">
        <v>28</v>
      </c>
      <c r="E24176" s="673">
        <v>3641.55</v>
      </c>
      <c r="F24176" s="394"/>
    </row>
    <row r="24177" spans="1:6" ht="24.75">
      <c r="A24177" s="514">
        <v>39554</v>
      </c>
      <c r="B24177" s="514" t="s">
        <v>17223</v>
      </c>
      <c r="C24177" s="1329" t="s">
        <v>28423</v>
      </c>
      <c r="D24177" s="514" t="s">
        <v>28</v>
      </c>
      <c r="E24177" s="673">
        <v>4099.46</v>
      </c>
      <c r="F24177" s="394"/>
    </row>
    <row r="24178" spans="1:6">
      <c r="A24178" s="514">
        <v>43194</v>
      </c>
      <c r="B24178" s="514" t="s">
        <v>17223</v>
      </c>
      <c r="C24178" s="1329" t="s">
        <v>28424</v>
      </c>
      <c r="D24178" s="514" t="s">
        <v>28</v>
      </c>
      <c r="E24178" s="673">
        <v>1655.15</v>
      </c>
      <c r="F24178" s="394"/>
    </row>
    <row r="24179" spans="1:6" ht="24.75">
      <c r="A24179" s="514">
        <v>39551</v>
      </c>
      <c r="B24179" s="514" t="s">
        <v>17223</v>
      </c>
      <c r="C24179" s="1329" t="s">
        <v>28425</v>
      </c>
      <c r="D24179" s="514" t="s">
        <v>28</v>
      </c>
      <c r="E24179" s="673">
        <v>1822.5</v>
      </c>
      <c r="F24179" s="394"/>
    </row>
    <row r="24180" spans="1:6">
      <c r="A24180" s="514">
        <v>43185</v>
      </c>
      <c r="B24180" s="514" t="s">
        <v>17223</v>
      </c>
      <c r="C24180" s="1329" t="s">
        <v>28426</v>
      </c>
      <c r="D24180" s="514" t="s">
        <v>28</v>
      </c>
      <c r="E24180" s="673">
        <v>5179.22</v>
      </c>
      <c r="F24180" s="394"/>
    </row>
    <row r="24181" spans="1:6">
      <c r="A24181" s="514">
        <v>43186</v>
      </c>
      <c r="B24181" s="514" t="s">
        <v>17223</v>
      </c>
      <c r="C24181" s="1329" t="s">
        <v>28427</v>
      </c>
      <c r="D24181" s="514" t="s">
        <v>28</v>
      </c>
      <c r="E24181" s="673">
        <v>5463.03</v>
      </c>
      <c r="F24181" s="394"/>
    </row>
    <row r="24182" spans="1:6">
      <c r="A24182" s="514">
        <v>43187</v>
      </c>
      <c r="B24182" s="514" t="s">
        <v>17223</v>
      </c>
      <c r="C24182" s="1329" t="s">
        <v>28428</v>
      </c>
      <c r="D24182" s="514" t="s">
        <v>28</v>
      </c>
      <c r="E24182" s="673">
        <v>7249.5</v>
      </c>
      <c r="F24182" s="394"/>
    </row>
    <row r="24183" spans="1:6">
      <c r="A24183" s="514">
        <v>43188</v>
      </c>
      <c r="B24183" s="514" t="s">
        <v>17223</v>
      </c>
      <c r="C24183" s="1329" t="s">
        <v>28429</v>
      </c>
      <c r="D24183" s="514" t="s">
        <v>28</v>
      </c>
      <c r="E24183" s="673">
        <v>8783.73</v>
      </c>
      <c r="F24183" s="394"/>
    </row>
    <row r="24184" spans="1:6">
      <c r="A24184" s="514">
        <v>43189</v>
      </c>
      <c r="B24184" s="514" t="s">
        <v>17223</v>
      </c>
      <c r="C24184" s="1329" t="s">
        <v>28430</v>
      </c>
      <c r="D24184" s="514" t="s">
        <v>28</v>
      </c>
      <c r="E24184" s="673">
        <v>9880.23</v>
      </c>
      <c r="F24184" s="394"/>
    </row>
    <row r="24185" spans="1:6">
      <c r="A24185" s="514">
        <v>39580</v>
      </c>
      <c r="B24185" s="514" t="s">
        <v>17223</v>
      </c>
      <c r="C24185" s="1329" t="s">
        <v>28431</v>
      </c>
      <c r="D24185" s="514" t="s">
        <v>28</v>
      </c>
      <c r="E24185" s="673">
        <v>77860.240000000005</v>
      </c>
      <c r="F24185" s="394"/>
    </row>
    <row r="24186" spans="1:6">
      <c r="A24186" s="514">
        <v>39577</v>
      </c>
      <c r="B24186" s="514" t="s">
        <v>17223</v>
      </c>
      <c r="C24186" s="1329" t="s">
        <v>28432</v>
      </c>
      <c r="D24186" s="514" t="s">
        <v>28</v>
      </c>
      <c r="E24186" s="673">
        <v>24370.09</v>
      </c>
      <c r="F24186" s="394"/>
    </row>
    <row r="24187" spans="1:6">
      <c r="A24187" s="514">
        <v>39578</v>
      </c>
      <c r="B24187" s="514" t="s">
        <v>17223</v>
      </c>
      <c r="C24187" s="1329" t="s">
        <v>28433</v>
      </c>
      <c r="D24187" s="514" t="s">
        <v>28</v>
      </c>
      <c r="E24187" s="673">
        <v>31450.080000000002</v>
      </c>
      <c r="F24187" s="394"/>
    </row>
    <row r="24188" spans="1:6">
      <c r="A24188" s="514">
        <v>39579</v>
      </c>
      <c r="B24188" s="514" t="s">
        <v>17223</v>
      </c>
      <c r="C24188" s="1329" t="s">
        <v>28434</v>
      </c>
      <c r="D24188" s="514" t="s">
        <v>28</v>
      </c>
      <c r="E24188" s="673">
        <v>45757.41</v>
      </c>
      <c r="F24188" s="394"/>
    </row>
    <row r="24189" spans="1:6">
      <c r="A24189" s="514">
        <v>39826</v>
      </c>
      <c r="B24189" s="514" t="s">
        <v>17223</v>
      </c>
      <c r="C24189" s="1329" t="s">
        <v>28435</v>
      </c>
      <c r="D24189" s="514" t="s">
        <v>28</v>
      </c>
      <c r="E24189" s="673">
        <v>5619.84</v>
      </c>
      <c r="F24189" s="394"/>
    </row>
    <row r="24190" spans="1:6">
      <c r="A24190" s="514">
        <v>10700</v>
      </c>
      <c r="B24190" s="514" t="s">
        <v>17223</v>
      </c>
      <c r="C24190" s="1329" t="s">
        <v>28436</v>
      </c>
      <c r="D24190" s="514" t="s">
        <v>28</v>
      </c>
      <c r="E24190" s="673"/>
      <c r="F24190" s="394"/>
    </row>
    <row r="24191" spans="1:6">
      <c r="A24191" s="514">
        <v>346</v>
      </c>
      <c r="B24191" s="514" t="s">
        <v>17223</v>
      </c>
      <c r="C24191" s="1329" t="s">
        <v>28437</v>
      </c>
      <c r="D24191" s="514" t="s">
        <v>30</v>
      </c>
      <c r="E24191" s="673">
        <v>23.51</v>
      </c>
      <c r="F24191" s="394"/>
    </row>
    <row r="24192" spans="1:6">
      <c r="A24192" s="514">
        <v>3312</v>
      </c>
      <c r="B24192" s="514" t="s">
        <v>17223</v>
      </c>
      <c r="C24192" s="1329" t="s">
        <v>28438</v>
      </c>
      <c r="D24192" s="514" t="s">
        <v>30</v>
      </c>
      <c r="E24192" s="673">
        <v>20.82</v>
      </c>
      <c r="F24192" s="394"/>
    </row>
    <row r="24193" spans="1:6">
      <c r="A24193" s="514">
        <v>339</v>
      </c>
      <c r="B24193" s="514" t="s">
        <v>17223</v>
      </c>
      <c r="C24193" s="1329" t="s">
        <v>28439</v>
      </c>
      <c r="D24193" s="514" t="s">
        <v>5</v>
      </c>
      <c r="E24193" s="673">
        <v>1.21</v>
      </c>
      <c r="F24193" s="394"/>
    </row>
    <row r="24194" spans="1:6">
      <c r="A24194" s="514">
        <v>340</v>
      </c>
      <c r="B24194" s="514" t="s">
        <v>17223</v>
      </c>
      <c r="C24194" s="1329" t="s">
        <v>17572</v>
      </c>
      <c r="D24194" s="514" t="s">
        <v>5</v>
      </c>
      <c r="E24194" s="673">
        <v>1.0900000000000001</v>
      </c>
      <c r="F24194" s="394"/>
    </row>
    <row r="24195" spans="1:6">
      <c r="A24195" s="514">
        <v>43130</v>
      </c>
      <c r="B24195" s="514" t="s">
        <v>17223</v>
      </c>
      <c r="C24195" s="1329" t="s">
        <v>28440</v>
      </c>
      <c r="D24195" s="514" t="s">
        <v>30</v>
      </c>
      <c r="E24195" s="673">
        <v>19.850000000000001</v>
      </c>
      <c r="F24195" s="394"/>
    </row>
    <row r="24196" spans="1:6">
      <c r="A24196" s="514">
        <v>344</v>
      </c>
      <c r="B24196" s="514" t="s">
        <v>17223</v>
      </c>
      <c r="C24196" s="1329" t="s">
        <v>28441</v>
      </c>
      <c r="D24196" s="514" t="s">
        <v>30</v>
      </c>
      <c r="E24196" s="673">
        <v>26.09</v>
      </c>
      <c r="F24196" s="394"/>
    </row>
    <row r="24197" spans="1:6">
      <c r="A24197" s="514">
        <v>345</v>
      </c>
      <c r="B24197" s="514" t="s">
        <v>17223</v>
      </c>
      <c r="C24197" s="1329" t="s">
        <v>28442</v>
      </c>
      <c r="D24197" s="514" t="s">
        <v>30</v>
      </c>
      <c r="E24197" s="673">
        <v>28.31</v>
      </c>
      <c r="F24197" s="394"/>
    </row>
    <row r="24198" spans="1:6">
      <c r="A24198" s="514">
        <v>43131</v>
      </c>
      <c r="B24198" s="514" t="s">
        <v>17223</v>
      </c>
      <c r="C24198" s="1329" t="s">
        <v>28443</v>
      </c>
      <c r="D24198" s="514" t="s">
        <v>30</v>
      </c>
      <c r="E24198" s="673">
        <v>23.06</v>
      </c>
      <c r="F24198" s="394"/>
    </row>
    <row r="24199" spans="1:6" ht="12.75" customHeight="1">
      <c r="A24199" s="514">
        <v>3313</v>
      </c>
      <c r="B24199" s="514" t="s">
        <v>17223</v>
      </c>
      <c r="C24199" s="1329" t="s">
        <v>28444</v>
      </c>
      <c r="D24199" s="514" t="s">
        <v>30</v>
      </c>
      <c r="E24199" s="673">
        <v>26.8</v>
      </c>
    </row>
    <row r="24200" spans="1:6" ht="12.75" customHeight="1">
      <c r="A24200" s="514">
        <v>43132</v>
      </c>
      <c r="B24200" s="514" t="s">
        <v>17223</v>
      </c>
      <c r="C24200" s="1329" t="s">
        <v>28445</v>
      </c>
      <c r="D24200" s="514" t="s">
        <v>30</v>
      </c>
      <c r="E24200" s="673">
        <v>19.850000000000001</v>
      </c>
    </row>
    <row r="24201" spans="1:6" ht="12.75" customHeight="1">
      <c r="A24201" s="514">
        <v>45245</v>
      </c>
      <c r="B24201" s="514" t="s">
        <v>17223</v>
      </c>
      <c r="C24201" s="1329" t="s">
        <v>33833</v>
      </c>
      <c r="D24201" s="514" t="s">
        <v>28</v>
      </c>
      <c r="E24201" s="673">
        <v>47.44</v>
      </c>
    </row>
    <row r="24202" spans="1:6" ht="12.75" customHeight="1">
      <c r="A24202" s="514">
        <v>366</v>
      </c>
      <c r="B24202" s="514" t="s">
        <v>17223</v>
      </c>
      <c r="C24202" s="1329" t="s">
        <v>28446</v>
      </c>
      <c r="D24202" s="514" t="s">
        <v>34</v>
      </c>
      <c r="E24202" s="673">
        <v>165</v>
      </c>
    </row>
    <row r="24203" spans="1:6" ht="12.75" customHeight="1">
      <c r="A24203" s="514">
        <v>367</v>
      </c>
      <c r="B24203" s="514" t="s">
        <v>17223</v>
      </c>
      <c r="C24203" s="1329" t="s">
        <v>28447</v>
      </c>
      <c r="D24203" s="514" t="s">
        <v>34</v>
      </c>
      <c r="E24203" s="673">
        <v>167.15</v>
      </c>
    </row>
    <row r="24204" spans="1:6" ht="12.75" customHeight="1">
      <c r="A24204" s="514">
        <v>370</v>
      </c>
      <c r="B24204" s="514" t="s">
        <v>17223</v>
      </c>
      <c r="C24204" s="1329" t="s">
        <v>28448</v>
      </c>
      <c r="D24204" s="514" t="s">
        <v>34</v>
      </c>
      <c r="E24204" s="673">
        <v>165</v>
      </c>
    </row>
    <row r="24205" spans="1:6" ht="12.75" customHeight="1">
      <c r="A24205" s="514">
        <v>368</v>
      </c>
      <c r="B24205" s="514" t="s">
        <v>17223</v>
      </c>
      <c r="C24205" s="1329" t="s">
        <v>28449</v>
      </c>
      <c r="D24205" s="514" t="s">
        <v>34</v>
      </c>
      <c r="E24205" s="673">
        <v>82.5</v>
      </c>
    </row>
    <row r="24206" spans="1:6" ht="12.75" customHeight="1">
      <c r="A24206" s="514">
        <v>11075</v>
      </c>
      <c r="B24206" s="514" t="s">
        <v>17223</v>
      </c>
      <c r="C24206" s="1329" t="s">
        <v>28450</v>
      </c>
      <c r="D24206" s="514" t="s">
        <v>34</v>
      </c>
      <c r="E24206" s="673">
        <v>1893.69</v>
      </c>
    </row>
    <row r="24207" spans="1:6" ht="12.75" customHeight="1">
      <c r="A24207" s="514">
        <v>1381</v>
      </c>
      <c r="B24207" s="514" t="s">
        <v>17223</v>
      </c>
      <c r="C24207" s="1329" t="s">
        <v>17602</v>
      </c>
      <c r="D24207" s="514" t="s">
        <v>30</v>
      </c>
      <c r="E24207" s="673">
        <v>0.68</v>
      </c>
    </row>
    <row r="24208" spans="1:6" ht="12.75" customHeight="1">
      <c r="A24208" s="514">
        <v>34353</v>
      </c>
      <c r="B24208" s="514" t="s">
        <v>17223</v>
      </c>
      <c r="C24208" s="1329" t="s">
        <v>28451</v>
      </c>
      <c r="D24208" s="514" t="s">
        <v>30</v>
      </c>
      <c r="E24208" s="673">
        <v>1.26</v>
      </c>
    </row>
    <row r="24209" spans="1:5" ht="12.75" customHeight="1">
      <c r="A24209" s="514">
        <v>37595</v>
      </c>
      <c r="B24209" s="514" t="s">
        <v>17223</v>
      </c>
      <c r="C24209" s="1329" t="s">
        <v>28452</v>
      </c>
      <c r="D24209" s="514" t="s">
        <v>30</v>
      </c>
      <c r="E24209" s="673">
        <v>2.09</v>
      </c>
    </row>
    <row r="24210" spans="1:5" ht="12.75" customHeight="1">
      <c r="A24210" s="514">
        <v>37596</v>
      </c>
      <c r="B24210" s="514" t="s">
        <v>17223</v>
      </c>
      <c r="C24210" s="1329" t="s">
        <v>28453</v>
      </c>
      <c r="D24210" s="514" t="s">
        <v>30</v>
      </c>
      <c r="E24210" s="673">
        <v>2.39</v>
      </c>
    </row>
    <row r="24211" spans="1:5" ht="12.75" customHeight="1">
      <c r="A24211" s="514">
        <v>371</v>
      </c>
      <c r="B24211" s="514" t="s">
        <v>17223</v>
      </c>
      <c r="C24211" s="1329" t="s">
        <v>28454</v>
      </c>
      <c r="D24211" s="514" t="s">
        <v>30</v>
      </c>
      <c r="E24211" s="673">
        <v>0.74</v>
      </c>
    </row>
    <row r="24212" spans="1:5" ht="12.75" customHeight="1">
      <c r="A24212" s="514">
        <v>37553</v>
      </c>
      <c r="B24212" s="514" t="s">
        <v>17223</v>
      </c>
      <c r="C24212" s="1329" t="s">
        <v>28455</v>
      </c>
      <c r="D24212" s="514" t="s">
        <v>30</v>
      </c>
      <c r="E24212" s="673">
        <v>1.39</v>
      </c>
    </row>
    <row r="24213" spans="1:5" ht="12.75" customHeight="1">
      <c r="A24213" s="514">
        <v>37552</v>
      </c>
      <c r="B24213" s="514" t="s">
        <v>17223</v>
      </c>
      <c r="C24213" s="1329" t="s">
        <v>28456</v>
      </c>
      <c r="D24213" s="514" t="s">
        <v>30</v>
      </c>
      <c r="E24213" s="673">
        <v>2.23</v>
      </c>
    </row>
    <row r="24214" spans="1:5" ht="12.75" customHeight="1">
      <c r="A24214" s="514">
        <v>36880</v>
      </c>
      <c r="B24214" s="514" t="s">
        <v>17223</v>
      </c>
      <c r="C24214" s="1329" t="s">
        <v>28457</v>
      </c>
      <c r="D24214" s="514" t="s">
        <v>30</v>
      </c>
      <c r="E24214" s="673">
        <v>2.27</v>
      </c>
    </row>
    <row r="24215" spans="1:5" ht="12.75" customHeight="1">
      <c r="A24215" s="514">
        <v>34355</v>
      </c>
      <c r="B24215" s="514" t="s">
        <v>17223</v>
      </c>
      <c r="C24215" s="1329" t="s">
        <v>28458</v>
      </c>
      <c r="D24215" s="514" t="s">
        <v>30</v>
      </c>
      <c r="E24215" s="673">
        <v>1.95</v>
      </c>
    </row>
    <row r="24216" spans="1:5" ht="12.75" customHeight="1">
      <c r="A24216" s="514">
        <v>130</v>
      </c>
      <c r="B24216" s="514" t="s">
        <v>17223</v>
      </c>
      <c r="C24216" s="1329" t="s">
        <v>28459</v>
      </c>
      <c r="D24216" s="514" t="s">
        <v>30</v>
      </c>
      <c r="E24216" s="673">
        <v>3.67</v>
      </c>
    </row>
    <row r="24217" spans="1:5" ht="12.75" customHeight="1">
      <c r="A24217" s="514">
        <v>135</v>
      </c>
      <c r="B24217" s="514" t="s">
        <v>17223</v>
      </c>
      <c r="C24217" s="1329" t="s">
        <v>28460</v>
      </c>
      <c r="D24217" s="514" t="s">
        <v>30</v>
      </c>
      <c r="E24217" s="673">
        <v>2.95</v>
      </c>
    </row>
    <row r="24218" spans="1:5" ht="12.75" customHeight="1">
      <c r="A24218" s="514">
        <v>36886</v>
      </c>
      <c r="B24218" s="514" t="s">
        <v>17223</v>
      </c>
      <c r="C24218" s="1329" t="s">
        <v>28461</v>
      </c>
      <c r="D24218" s="514" t="s">
        <v>30</v>
      </c>
      <c r="E24218" s="673">
        <v>0.7</v>
      </c>
    </row>
    <row r="24219" spans="1:5" ht="12.75" customHeight="1">
      <c r="A24219" s="514">
        <v>38546</v>
      </c>
      <c r="B24219" s="514" t="s">
        <v>17223</v>
      </c>
      <c r="C24219" s="1329" t="s">
        <v>28462</v>
      </c>
      <c r="D24219" s="514" t="s">
        <v>34</v>
      </c>
      <c r="E24219" s="673">
        <v>567.39</v>
      </c>
    </row>
    <row r="24220" spans="1:5" ht="12.75" customHeight="1">
      <c r="A24220" s="514">
        <v>34549</v>
      </c>
      <c r="B24220" s="514" t="s">
        <v>17223</v>
      </c>
      <c r="C24220" s="1329" t="s">
        <v>28463</v>
      </c>
      <c r="D24220" s="514" t="s">
        <v>34</v>
      </c>
      <c r="E24220" s="673"/>
    </row>
    <row r="24221" spans="1:5" ht="12.75" customHeight="1">
      <c r="A24221" s="514">
        <v>6081</v>
      </c>
      <c r="B24221" s="514" t="s">
        <v>17223</v>
      </c>
      <c r="C24221" s="1329" t="s">
        <v>28464</v>
      </c>
      <c r="D24221" s="514" t="s">
        <v>34</v>
      </c>
      <c r="E24221" s="673"/>
    </row>
    <row r="24222" spans="1:5" ht="12.75" customHeight="1">
      <c r="A24222" s="514">
        <v>6077</v>
      </c>
      <c r="B24222" s="514" t="s">
        <v>17223</v>
      </c>
      <c r="C24222" s="1329" t="s">
        <v>28465</v>
      </c>
      <c r="D24222" s="514" t="s">
        <v>34</v>
      </c>
      <c r="E24222" s="673"/>
    </row>
    <row r="24223" spans="1:5" ht="12.75" customHeight="1">
      <c r="A24223" s="514">
        <v>6079</v>
      </c>
      <c r="B24223" s="514" t="s">
        <v>17223</v>
      </c>
      <c r="C24223" s="1329" t="s">
        <v>28466</v>
      </c>
      <c r="D24223" s="514" t="s">
        <v>34</v>
      </c>
      <c r="E24223" s="673"/>
    </row>
    <row r="24224" spans="1:5" ht="12.75" customHeight="1">
      <c r="A24224" s="514">
        <v>1091</v>
      </c>
      <c r="B24224" s="514" t="s">
        <v>17223</v>
      </c>
      <c r="C24224" s="1329" t="s">
        <v>28467</v>
      </c>
      <c r="D24224" s="514" t="s">
        <v>28</v>
      </c>
      <c r="E24224" s="673"/>
    </row>
    <row r="24225" spans="1:6" ht="12.75" customHeight="1">
      <c r="A24225" s="514">
        <v>1094</v>
      </c>
      <c r="B24225" s="514" t="s">
        <v>17223</v>
      </c>
      <c r="C24225" s="1329" t="s">
        <v>28468</v>
      </c>
      <c r="D24225" s="514" t="s">
        <v>28</v>
      </c>
      <c r="E24225" s="673"/>
    </row>
    <row r="24226" spans="1:6" ht="12.75" customHeight="1">
      <c r="A24226" s="514">
        <v>1095</v>
      </c>
      <c r="B24226" s="514" t="s">
        <v>17223</v>
      </c>
      <c r="C24226" s="1329" t="s">
        <v>28469</v>
      </c>
      <c r="D24226" s="514" t="s">
        <v>28</v>
      </c>
      <c r="E24226" s="673"/>
    </row>
    <row r="24227" spans="1:6" ht="12.75" customHeight="1">
      <c r="A24227" s="514">
        <v>1092</v>
      </c>
      <c r="B24227" s="514" t="s">
        <v>17223</v>
      </c>
      <c r="C24227" s="1329" t="s">
        <v>28470</v>
      </c>
      <c r="D24227" s="514" t="s">
        <v>28</v>
      </c>
      <c r="E24227" s="673"/>
    </row>
    <row r="24228" spans="1:6" ht="12.75" customHeight="1">
      <c r="A24228" s="514">
        <v>1093</v>
      </c>
      <c r="B24228" s="514" t="s">
        <v>17223</v>
      </c>
      <c r="C24228" s="1329" t="s">
        <v>28471</v>
      </c>
      <c r="D24228" s="514" t="s">
        <v>28</v>
      </c>
      <c r="E24228" s="673"/>
    </row>
    <row r="24229" spans="1:6" ht="12.75" customHeight="1">
      <c r="A24229" s="514">
        <v>1090</v>
      </c>
      <c r="B24229" s="514" t="s">
        <v>17223</v>
      </c>
      <c r="C24229" s="1329" t="s">
        <v>28472</v>
      </c>
      <c r="D24229" s="514" t="s">
        <v>28</v>
      </c>
      <c r="E24229" s="673"/>
    </row>
    <row r="24230" spans="1:6" ht="12.75" customHeight="1">
      <c r="A24230" s="514">
        <v>1096</v>
      </c>
      <c r="B24230" s="514" t="s">
        <v>17223</v>
      </c>
      <c r="C24230" s="1329" t="s">
        <v>28473</v>
      </c>
      <c r="D24230" s="514" t="s">
        <v>28</v>
      </c>
      <c r="E24230" s="673"/>
    </row>
    <row r="24231" spans="1:6" ht="12.75" customHeight="1">
      <c r="A24231" s="514">
        <v>1097</v>
      </c>
      <c r="B24231" s="514" t="s">
        <v>17223</v>
      </c>
      <c r="C24231" s="1329" t="s">
        <v>28474</v>
      </c>
      <c r="D24231" s="514" t="s">
        <v>28</v>
      </c>
      <c r="E24231" s="673"/>
    </row>
    <row r="24232" spans="1:6" ht="12.75" customHeight="1">
      <c r="A24232" s="514">
        <v>378</v>
      </c>
      <c r="B24232" s="514" t="s">
        <v>17223</v>
      </c>
      <c r="C24232" s="1329" t="s">
        <v>28475</v>
      </c>
      <c r="D24232" s="514" t="s">
        <v>33</v>
      </c>
      <c r="E24232" s="673">
        <v>24.12</v>
      </c>
    </row>
    <row r="24233" spans="1:6" ht="12.75" customHeight="1">
      <c r="A24233" s="514">
        <v>40911</v>
      </c>
      <c r="B24233" s="514" t="s">
        <v>17223</v>
      </c>
      <c r="C24233" s="1329" t="s">
        <v>28476</v>
      </c>
      <c r="D24233" s="514" t="s">
        <v>31</v>
      </c>
      <c r="E24233" s="673">
        <v>4258.84</v>
      </c>
    </row>
    <row r="24234" spans="1:6" ht="12.75" customHeight="1">
      <c r="A24234" s="514">
        <v>33939</v>
      </c>
      <c r="B24234" s="514" t="s">
        <v>17223</v>
      </c>
      <c r="C24234" s="1329" t="s">
        <v>28477</v>
      </c>
      <c r="D24234" s="514" t="s">
        <v>33</v>
      </c>
      <c r="E24234" s="673">
        <v>123.15</v>
      </c>
    </row>
    <row r="24235" spans="1:6" ht="12.75" customHeight="1">
      <c r="A24235" s="514">
        <v>40815</v>
      </c>
      <c r="B24235" s="514" t="s">
        <v>17223</v>
      </c>
      <c r="C24235" s="1329" t="s">
        <v>28478</v>
      </c>
      <c r="D24235" s="514" t="s">
        <v>31</v>
      </c>
      <c r="E24235" s="673">
        <v>21741.77</v>
      </c>
    </row>
    <row r="24236" spans="1:6" ht="12.75" customHeight="1">
      <c r="A24236" s="514">
        <v>33952</v>
      </c>
      <c r="B24236" s="514" t="s">
        <v>17223</v>
      </c>
      <c r="C24236" s="1329" t="s">
        <v>28479</v>
      </c>
      <c r="D24236" s="514" t="s">
        <v>33</v>
      </c>
      <c r="E24236" s="673">
        <v>129.94</v>
      </c>
    </row>
    <row r="24237" spans="1:6" ht="12.75" customHeight="1">
      <c r="A24237" s="514">
        <v>40816</v>
      </c>
      <c r="B24237" s="514" t="s">
        <v>17223</v>
      </c>
      <c r="C24237" s="1329" t="s">
        <v>28480</v>
      </c>
      <c r="D24237" s="514" t="s">
        <v>31</v>
      </c>
      <c r="E24237" s="673">
        <v>22938.3</v>
      </c>
    </row>
    <row r="24238" spans="1:6" ht="12.75" customHeight="1">
      <c r="A24238" s="514">
        <v>33953</v>
      </c>
      <c r="B24238" s="514" t="s">
        <v>17223</v>
      </c>
      <c r="C24238" s="1329" t="s">
        <v>28481</v>
      </c>
      <c r="D24238" s="514" t="s">
        <v>33</v>
      </c>
      <c r="E24238" s="673">
        <v>134.06</v>
      </c>
    </row>
    <row r="24239" spans="1:6" ht="12.75" customHeight="1">
      <c r="A24239" s="514">
        <v>40817</v>
      </c>
      <c r="B24239" s="514" t="s">
        <v>17223</v>
      </c>
      <c r="C24239" s="1329" t="s">
        <v>28482</v>
      </c>
      <c r="D24239" s="514" t="s">
        <v>31</v>
      </c>
      <c r="E24239" s="673">
        <v>23663.01</v>
      </c>
    </row>
    <row r="24240" spans="1:6">
      <c r="A24240" s="514">
        <v>13348</v>
      </c>
      <c r="B24240" s="514" t="s">
        <v>17223</v>
      </c>
      <c r="C24240" s="1329" t="s">
        <v>28483</v>
      </c>
      <c r="D24240" s="514" t="s">
        <v>28</v>
      </c>
      <c r="E24240" s="673"/>
      <c r="F24240" s="394"/>
    </row>
    <row r="24241" spans="1:6">
      <c r="A24241" s="514">
        <v>39212</v>
      </c>
      <c r="B24241" s="514" t="s">
        <v>17223</v>
      </c>
      <c r="C24241" s="1329" t="s">
        <v>28484</v>
      </c>
      <c r="D24241" s="514" t="s">
        <v>28</v>
      </c>
      <c r="E24241" s="673">
        <v>2.65</v>
      </c>
      <c r="F24241" s="394"/>
    </row>
    <row r="24242" spans="1:6">
      <c r="A24242" s="514">
        <v>39211</v>
      </c>
      <c r="B24242" s="514" t="s">
        <v>17223</v>
      </c>
      <c r="C24242" s="1329" t="s">
        <v>28485</v>
      </c>
      <c r="D24242" s="514" t="s">
        <v>28</v>
      </c>
      <c r="E24242" s="673">
        <v>2.38</v>
      </c>
      <c r="F24242" s="394"/>
    </row>
    <row r="24243" spans="1:6">
      <c r="A24243" s="514">
        <v>39210</v>
      </c>
      <c r="B24243" s="514" t="s">
        <v>17223</v>
      </c>
      <c r="C24243" s="1329" t="s">
        <v>28486</v>
      </c>
      <c r="D24243" s="514" t="s">
        <v>28</v>
      </c>
      <c r="E24243" s="673">
        <v>1.33</v>
      </c>
      <c r="F24243" s="394"/>
    </row>
    <row r="24244" spans="1:6">
      <c r="A24244" s="514">
        <v>39208</v>
      </c>
      <c r="B24244" s="514" t="s">
        <v>17223</v>
      </c>
      <c r="C24244" s="1329" t="s">
        <v>28487</v>
      </c>
      <c r="D24244" s="514" t="s">
        <v>28</v>
      </c>
      <c r="E24244" s="673">
        <v>0.72</v>
      </c>
      <c r="F24244" s="394"/>
    </row>
    <row r="24245" spans="1:6">
      <c r="A24245" s="514">
        <v>39214</v>
      </c>
      <c r="B24245" s="514" t="s">
        <v>17223</v>
      </c>
      <c r="C24245" s="1329" t="s">
        <v>28488</v>
      </c>
      <c r="D24245" s="514" t="s">
        <v>28</v>
      </c>
      <c r="E24245" s="673">
        <v>4.92</v>
      </c>
      <c r="F24245" s="394"/>
    </row>
    <row r="24246" spans="1:6">
      <c r="A24246" s="514">
        <v>39213</v>
      </c>
      <c r="B24246" s="514" t="s">
        <v>17223</v>
      </c>
      <c r="C24246" s="1329" t="s">
        <v>28489</v>
      </c>
      <c r="D24246" s="514" t="s">
        <v>28</v>
      </c>
      <c r="E24246" s="673">
        <v>3.48</v>
      </c>
      <c r="F24246" s="394"/>
    </row>
    <row r="24247" spans="1:6">
      <c r="A24247" s="514">
        <v>39215</v>
      </c>
      <c r="B24247" s="514" t="s">
        <v>17223</v>
      </c>
      <c r="C24247" s="1329" t="s">
        <v>28490</v>
      </c>
      <c r="D24247" s="514" t="s">
        <v>28</v>
      </c>
      <c r="E24247" s="673">
        <v>8.9600000000000009</v>
      </c>
      <c r="F24247" s="394"/>
    </row>
    <row r="24248" spans="1:6">
      <c r="A24248" s="514">
        <v>39209</v>
      </c>
      <c r="B24248" s="514" t="s">
        <v>17223</v>
      </c>
      <c r="C24248" s="1329" t="s">
        <v>28491</v>
      </c>
      <c r="D24248" s="514" t="s">
        <v>28</v>
      </c>
      <c r="E24248" s="673">
        <v>0.86</v>
      </c>
      <c r="F24248" s="394"/>
    </row>
    <row r="24249" spans="1:6">
      <c r="A24249" s="514">
        <v>39207</v>
      </c>
      <c r="B24249" s="514" t="s">
        <v>17223</v>
      </c>
      <c r="C24249" s="1329" t="s">
        <v>28492</v>
      </c>
      <c r="D24249" s="514" t="s">
        <v>28</v>
      </c>
      <c r="E24249" s="673">
        <v>1.33</v>
      </c>
      <c r="F24249" s="394"/>
    </row>
    <row r="24250" spans="1:6">
      <c r="A24250" s="514">
        <v>39216</v>
      </c>
      <c r="B24250" s="514" t="s">
        <v>17223</v>
      </c>
      <c r="C24250" s="1329" t="s">
        <v>28493</v>
      </c>
      <c r="D24250" s="514" t="s">
        <v>28</v>
      </c>
      <c r="E24250" s="673">
        <v>12.5</v>
      </c>
      <c r="F24250" s="394"/>
    </row>
    <row r="24251" spans="1:6">
      <c r="A24251" s="514">
        <v>11267</v>
      </c>
      <c r="B24251" s="514" t="s">
        <v>17223</v>
      </c>
      <c r="C24251" s="1329" t="s">
        <v>28494</v>
      </c>
      <c r="D24251" s="514" t="s">
        <v>28</v>
      </c>
      <c r="E24251" s="673"/>
      <c r="F24251" s="394"/>
    </row>
    <row r="24252" spans="1:6">
      <c r="A24252" s="514">
        <v>379</v>
      </c>
      <c r="B24252" s="514" t="s">
        <v>17223</v>
      </c>
      <c r="C24252" s="1329" t="s">
        <v>28495</v>
      </c>
      <c r="D24252" s="514" t="s">
        <v>28</v>
      </c>
      <c r="E24252" s="673"/>
      <c r="F24252" s="394"/>
    </row>
    <row r="24253" spans="1:6">
      <c r="A24253" s="514">
        <v>510</v>
      </c>
      <c r="B24253" s="514" t="s">
        <v>17223</v>
      </c>
      <c r="C24253" s="1329" t="s">
        <v>28496</v>
      </c>
      <c r="D24253" s="514" t="s">
        <v>30</v>
      </c>
      <c r="E24253" s="673">
        <v>12.62</v>
      </c>
      <c r="F24253" s="394"/>
    </row>
    <row r="24254" spans="1:6">
      <c r="A24254" s="514">
        <v>516</v>
      </c>
      <c r="B24254" s="514" t="s">
        <v>17223</v>
      </c>
      <c r="C24254" s="1329" t="s">
        <v>28497</v>
      </c>
      <c r="D24254" s="514" t="s">
        <v>30</v>
      </c>
      <c r="E24254" s="673">
        <v>14.95</v>
      </c>
      <c r="F24254" s="394"/>
    </row>
    <row r="24255" spans="1:6">
      <c r="A24255" s="514">
        <v>509</v>
      </c>
      <c r="B24255" s="514" t="s">
        <v>17223</v>
      </c>
      <c r="C24255" s="1329" t="s">
        <v>28498</v>
      </c>
      <c r="D24255" s="514" t="s">
        <v>30</v>
      </c>
      <c r="E24255" s="673">
        <v>16.77</v>
      </c>
      <c r="F24255" s="394"/>
    </row>
    <row r="24256" spans="1:6">
      <c r="A24256" s="514">
        <v>40331</v>
      </c>
      <c r="B24256" s="514" t="s">
        <v>17223</v>
      </c>
      <c r="C24256" s="1329" t="s">
        <v>28499</v>
      </c>
      <c r="D24256" s="514" t="s">
        <v>33</v>
      </c>
      <c r="E24256" s="673">
        <v>19.03</v>
      </c>
      <c r="F24256" s="394"/>
    </row>
    <row r="24257" spans="1:6">
      <c r="A24257" s="514">
        <v>40930</v>
      </c>
      <c r="B24257" s="514" t="s">
        <v>17223</v>
      </c>
      <c r="C24257" s="1329" t="s">
        <v>28500</v>
      </c>
      <c r="D24257" s="514" t="s">
        <v>31</v>
      </c>
      <c r="E24257" s="673">
        <v>3360.41</v>
      </c>
      <c r="F24257" s="394"/>
    </row>
    <row r="24258" spans="1:6">
      <c r="A24258" s="514">
        <v>377</v>
      </c>
      <c r="B24258" s="514" t="s">
        <v>17223</v>
      </c>
      <c r="C24258" s="1329" t="s">
        <v>28501</v>
      </c>
      <c r="D24258" s="514" t="s">
        <v>28</v>
      </c>
      <c r="E24258" s="673">
        <v>38.58</v>
      </c>
      <c r="F24258" s="394"/>
    </row>
    <row r="24259" spans="1:6">
      <c r="A24259" s="514">
        <v>11761</v>
      </c>
      <c r="B24259" s="514" t="s">
        <v>17223</v>
      </c>
      <c r="C24259" s="1329" t="s">
        <v>28502</v>
      </c>
      <c r="D24259" s="514" t="s">
        <v>28</v>
      </c>
      <c r="E24259" s="673">
        <v>82.1</v>
      </c>
      <c r="F24259" s="394"/>
    </row>
    <row r="24260" spans="1:6">
      <c r="A24260" s="514">
        <v>7588</v>
      </c>
      <c r="B24260" s="514" t="s">
        <v>17223</v>
      </c>
      <c r="C24260" s="1329" t="s">
        <v>28503</v>
      </c>
      <c r="D24260" s="514" t="s">
        <v>28</v>
      </c>
      <c r="E24260" s="673">
        <v>52.5</v>
      </c>
      <c r="F24260" s="394"/>
    </row>
    <row r="24261" spans="1:6">
      <c r="A24261" s="514">
        <v>34551</v>
      </c>
      <c r="B24261" s="514" t="s">
        <v>17223</v>
      </c>
      <c r="C24261" s="1329" t="s">
        <v>28504</v>
      </c>
      <c r="D24261" s="514" t="s">
        <v>33</v>
      </c>
      <c r="E24261" s="673">
        <v>16.23</v>
      </c>
      <c r="F24261" s="394"/>
    </row>
    <row r="24262" spans="1:6">
      <c r="A24262" s="514">
        <v>41078</v>
      </c>
      <c r="B24262" s="514" t="s">
        <v>17223</v>
      </c>
      <c r="C24262" s="1329" t="s">
        <v>28505</v>
      </c>
      <c r="D24262" s="514" t="s">
        <v>31</v>
      </c>
      <c r="E24262" s="673">
        <v>2868.64</v>
      </c>
      <c r="F24262" s="394"/>
    </row>
    <row r="24263" spans="1:6">
      <c r="A24263" s="514">
        <v>246</v>
      </c>
      <c r="B24263" s="514" t="s">
        <v>17223</v>
      </c>
      <c r="C24263" s="1329" t="s">
        <v>28506</v>
      </c>
      <c r="D24263" s="514" t="s">
        <v>33</v>
      </c>
      <c r="E24263" s="673">
        <v>18.23</v>
      </c>
      <c r="F24263" s="394"/>
    </row>
    <row r="24264" spans="1:6">
      <c r="A24264" s="514">
        <v>40927</v>
      </c>
      <c r="B24264" s="514" t="s">
        <v>17223</v>
      </c>
      <c r="C24264" s="1329" t="s">
        <v>28507</v>
      </c>
      <c r="D24264" s="514" t="s">
        <v>31</v>
      </c>
      <c r="E24264" s="673">
        <v>3218.73</v>
      </c>
      <c r="F24264" s="394"/>
    </row>
    <row r="24265" spans="1:6">
      <c r="A24265" s="514">
        <v>2350</v>
      </c>
      <c r="B24265" s="514" t="s">
        <v>17223</v>
      </c>
      <c r="C24265" s="1329" t="s">
        <v>28508</v>
      </c>
      <c r="D24265" s="514" t="s">
        <v>33</v>
      </c>
      <c r="E24265" s="673">
        <v>20.61</v>
      </c>
      <c r="F24265" s="394"/>
    </row>
    <row r="24266" spans="1:6">
      <c r="A24266" s="514">
        <v>40812</v>
      </c>
      <c r="B24266" s="514" t="s">
        <v>17223</v>
      </c>
      <c r="C24266" s="1329" t="s">
        <v>28509</v>
      </c>
      <c r="D24266" s="514" t="s">
        <v>31</v>
      </c>
      <c r="E24266" s="673">
        <v>3639.88</v>
      </c>
      <c r="F24266" s="394"/>
    </row>
    <row r="24267" spans="1:6">
      <c r="A24267" s="514">
        <v>245</v>
      </c>
      <c r="B24267" s="514" t="s">
        <v>17223</v>
      </c>
      <c r="C24267" s="1329" t="s">
        <v>28510</v>
      </c>
      <c r="D24267" s="514" t="s">
        <v>33</v>
      </c>
      <c r="E24267" s="673">
        <v>32.08</v>
      </c>
      <c r="F24267" s="394"/>
    </row>
    <row r="24268" spans="1:6">
      <c r="A24268" s="514">
        <v>41090</v>
      </c>
      <c r="B24268" s="514" t="s">
        <v>17223</v>
      </c>
      <c r="C24268" s="1329" t="s">
        <v>28511</v>
      </c>
      <c r="D24268" s="514" t="s">
        <v>31</v>
      </c>
      <c r="E24268" s="673">
        <v>5663.78</v>
      </c>
      <c r="F24268" s="394"/>
    </row>
    <row r="24269" spans="1:6">
      <c r="A24269" s="514">
        <v>251</v>
      </c>
      <c r="B24269" s="514" t="s">
        <v>17223</v>
      </c>
      <c r="C24269" s="1329" t="s">
        <v>28512</v>
      </c>
      <c r="D24269" s="514" t="s">
        <v>33</v>
      </c>
      <c r="E24269" s="673">
        <v>18.23</v>
      </c>
      <c r="F24269" s="394"/>
    </row>
    <row r="24270" spans="1:6">
      <c r="A24270" s="514">
        <v>40975</v>
      </c>
      <c r="B24270" s="514" t="s">
        <v>17223</v>
      </c>
      <c r="C24270" s="1329" t="s">
        <v>28513</v>
      </c>
      <c r="D24270" s="514" t="s">
        <v>31</v>
      </c>
      <c r="E24270" s="673">
        <v>3218.73</v>
      </c>
      <c r="F24270" s="394"/>
    </row>
    <row r="24271" spans="1:6">
      <c r="A24271" s="514">
        <v>6127</v>
      </c>
      <c r="B24271" s="514" t="s">
        <v>17223</v>
      </c>
      <c r="C24271" s="1329" t="s">
        <v>28514</v>
      </c>
      <c r="D24271" s="514" t="s">
        <v>33</v>
      </c>
      <c r="E24271" s="673">
        <v>18.23</v>
      </c>
      <c r="F24271" s="394"/>
    </row>
    <row r="24272" spans="1:6">
      <c r="A24272" s="514">
        <v>41072</v>
      </c>
      <c r="B24272" s="514" t="s">
        <v>17223</v>
      </c>
      <c r="C24272" s="1329" t="s">
        <v>28515</v>
      </c>
      <c r="D24272" s="514" t="s">
        <v>31</v>
      </c>
      <c r="E24272" s="673">
        <v>3218.73</v>
      </c>
      <c r="F24272" s="394"/>
    </row>
    <row r="24273" spans="1:6">
      <c r="A24273" s="514">
        <v>6121</v>
      </c>
      <c r="B24273" s="514" t="s">
        <v>17223</v>
      </c>
      <c r="C24273" s="1329" t="s">
        <v>28516</v>
      </c>
      <c r="D24273" s="514" t="s">
        <v>33</v>
      </c>
      <c r="E24273" s="673">
        <v>16.190000000000001</v>
      </c>
      <c r="F24273" s="394"/>
    </row>
    <row r="24274" spans="1:6">
      <c r="A24274" s="514">
        <v>41071</v>
      </c>
      <c r="B24274" s="514" t="s">
        <v>17223</v>
      </c>
      <c r="C24274" s="1329" t="s">
        <v>28517</v>
      </c>
      <c r="D24274" s="514" t="s">
        <v>31</v>
      </c>
      <c r="E24274" s="673">
        <v>2860.27</v>
      </c>
      <c r="F24274" s="394"/>
    </row>
    <row r="24275" spans="1:6">
      <c r="A24275" s="514">
        <v>244</v>
      </c>
      <c r="B24275" s="514" t="s">
        <v>17223</v>
      </c>
      <c r="C24275" s="1329" t="s">
        <v>28518</v>
      </c>
      <c r="D24275" s="514" t="s">
        <v>33</v>
      </c>
      <c r="E24275" s="673">
        <v>20.22</v>
      </c>
      <c r="F24275" s="394"/>
    </row>
    <row r="24276" spans="1:6">
      <c r="A24276" s="514">
        <v>41093</v>
      </c>
      <c r="B24276" s="514" t="s">
        <v>17223</v>
      </c>
      <c r="C24276" s="1329" t="s">
        <v>28519</v>
      </c>
      <c r="D24276" s="514" t="s">
        <v>31</v>
      </c>
      <c r="E24276" s="673">
        <v>3573.18</v>
      </c>
      <c r="F24276" s="394"/>
    </row>
    <row r="24277" spans="1:6">
      <c r="A24277" s="514">
        <v>532</v>
      </c>
      <c r="B24277" s="514" t="s">
        <v>17223</v>
      </c>
      <c r="C24277" s="1329" t="s">
        <v>28520</v>
      </c>
      <c r="D24277" s="514" t="s">
        <v>33</v>
      </c>
      <c r="E24277" s="673">
        <v>37.520000000000003</v>
      </c>
      <c r="F24277" s="394"/>
    </row>
    <row r="24278" spans="1:6">
      <c r="A24278" s="514">
        <v>40931</v>
      </c>
      <c r="B24278" s="514" t="s">
        <v>17223</v>
      </c>
      <c r="C24278" s="1329" t="s">
        <v>28521</v>
      </c>
      <c r="D24278" s="514" t="s">
        <v>31</v>
      </c>
      <c r="E24278" s="673">
        <v>6625.77</v>
      </c>
      <c r="F24278" s="394"/>
    </row>
    <row r="24279" spans="1:6">
      <c r="A24279" s="514">
        <v>36150</v>
      </c>
      <c r="B24279" s="514" t="s">
        <v>17223</v>
      </c>
      <c r="C24279" s="1329" t="s">
        <v>28522</v>
      </c>
      <c r="D24279" s="514" t="s">
        <v>28</v>
      </c>
      <c r="E24279" s="673">
        <v>43.27</v>
      </c>
      <c r="F24279" s="394"/>
    </row>
    <row r="24280" spans="1:6">
      <c r="A24280" s="514">
        <v>45262</v>
      </c>
      <c r="B24280" s="514" t="s">
        <v>17223</v>
      </c>
      <c r="C24280" s="1329" t="s">
        <v>33834</v>
      </c>
      <c r="D24280" s="514" t="s">
        <v>28</v>
      </c>
      <c r="E24280" s="673">
        <v>12.88</v>
      </c>
      <c r="F24280" s="394"/>
    </row>
    <row r="24281" spans="1:6">
      <c r="A24281" s="514">
        <v>4760</v>
      </c>
      <c r="B24281" s="514" t="s">
        <v>17223</v>
      </c>
      <c r="C24281" s="1329" t="s">
        <v>28523</v>
      </c>
      <c r="D24281" s="514" t="s">
        <v>33</v>
      </c>
      <c r="E24281" s="673">
        <v>26.14</v>
      </c>
      <c r="F24281" s="394"/>
    </row>
    <row r="24282" spans="1:6">
      <c r="A24282" s="514">
        <v>41069</v>
      </c>
      <c r="B24282" s="514" t="s">
        <v>17223</v>
      </c>
      <c r="C24282" s="1329" t="s">
        <v>28524</v>
      </c>
      <c r="D24282" s="514" t="s">
        <v>31</v>
      </c>
      <c r="E24282" s="673">
        <v>4618.1000000000004</v>
      </c>
      <c r="F24282" s="394"/>
    </row>
    <row r="24283" spans="1:6">
      <c r="A24283" s="514">
        <v>10422</v>
      </c>
      <c r="B24283" s="514" t="s">
        <v>17223</v>
      </c>
      <c r="C24283" s="1329" t="s">
        <v>28525</v>
      </c>
      <c r="D24283" s="514" t="s">
        <v>28</v>
      </c>
      <c r="E24283" s="673">
        <v>446.74</v>
      </c>
      <c r="F24283" s="394"/>
    </row>
    <row r="24284" spans="1:6">
      <c r="A24284" s="514">
        <v>44019</v>
      </c>
      <c r="B24284" s="514" t="s">
        <v>17223</v>
      </c>
      <c r="C24284" s="1329" t="s">
        <v>28526</v>
      </c>
      <c r="D24284" s="514" t="s">
        <v>28</v>
      </c>
      <c r="E24284" s="673">
        <v>618.39</v>
      </c>
      <c r="F24284" s="394"/>
    </row>
    <row r="24285" spans="1:6">
      <c r="A24285" s="514">
        <v>36520</v>
      </c>
      <c r="B24285" s="514" t="s">
        <v>17223</v>
      </c>
      <c r="C24285" s="1329" t="s">
        <v>28527</v>
      </c>
      <c r="D24285" s="514" t="s">
        <v>28</v>
      </c>
      <c r="E24285" s="673">
        <v>751.9</v>
      </c>
      <c r="F24285" s="394"/>
    </row>
    <row r="24286" spans="1:6">
      <c r="A24286" s="514">
        <v>42319</v>
      </c>
      <c r="B24286" s="514" t="s">
        <v>17223</v>
      </c>
      <c r="C24286" s="1329" t="s">
        <v>28528</v>
      </c>
      <c r="D24286" s="514" t="s">
        <v>28</v>
      </c>
      <c r="E24286" s="673">
        <v>673.74</v>
      </c>
      <c r="F24286" s="394"/>
    </row>
    <row r="24287" spans="1:6">
      <c r="A24287" s="514">
        <v>10420</v>
      </c>
      <c r="B24287" s="514" t="s">
        <v>17223</v>
      </c>
      <c r="C24287" s="1329" t="s">
        <v>28529</v>
      </c>
      <c r="D24287" s="514" t="s">
        <v>28</v>
      </c>
      <c r="E24287" s="673">
        <v>239</v>
      </c>
      <c r="F24287" s="394"/>
    </row>
    <row r="24288" spans="1:6">
      <c r="A24288" s="514">
        <v>10421</v>
      </c>
      <c r="B24288" s="514" t="s">
        <v>17223</v>
      </c>
      <c r="C24288" s="1329" t="s">
        <v>28530</v>
      </c>
      <c r="D24288" s="514" t="s">
        <v>28</v>
      </c>
      <c r="E24288" s="673">
        <v>262.63</v>
      </c>
      <c r="F24288" s="394"/>
    </row>
    <row r="24289" spans="1:6">
      <c r="A24289" s="514">
        <v>11786</v>
      </c>
      <c r="B24289" s="514" t="s">
        <v>17223</v>
      </c>
      <c r="C24289" s="1329" t="s">
        <v>28531</v>
      </c>
      <c r="D24289" s="514" t="s">
        <v>28</v>
      </c>
      <c r="E24289" s="673">
        <v>529.55999999999995</v>
      </c>
      <c r="F24289" s="394"/>
    </row>
    <row r="24290" spans="1:6">
      <c r="A24290" s="514">
        <v>45195</v>
      </c>
      <c r="B24290" s="514" t="s">
        <v>17223</v>
      </c>
      <c r="C24290" s="1329" t="s">
        <v>33835</v>
      </c>
      <c r="D24290" s="514" t="s">
        <v>28</v>
      </c>
      <c r="E24290" s="673">
        <v>5628.54</v>
      </c>
      <c r="F24290" s="394"/>
    </row>
    <row r="24291" spans="1:6">
      <c r="A24291" s="514">
        <v>45226</v>
      </c>
      <c r="B24291" s="514" t="s">
        <v>17223</v>
      </c>
      <c r="C24291" s="1329" t="s">
        <v>34596</v>
      </c>
      <c r="D24291" s="514" t="s">
        <v>28</v>
      </c>
      <c r="E24291" s="673">
        <v>17.57</v>
      </c>
      <c r="F24291" s="394"/>
    </row>
    <row r="24292" spans="1:6">
      <c r="A24292" s="514">
        <v>4815</v>
      </c>
      <c r="B24292" s="514" t="s">
        <v>17223</v>
      </c>
      <c r="C24292" s="1329" t="s">
        <v>28532</v>
      </c>
      <c r="D24292" s="514" t="s">
        <v>28</v>
      </c>
      <c r="E24292" s="673">
        <v>10.6</v>
      </c>
      <c r="F24292" s="394"/>
    </row>
    <row r="24293" spans="1:6">
      <c r="A24293" s="514">
        <v>541</v>
      </c>
      <c r="B24293" s="514" t="s">
        <v>17223</v>
      </c>
      <c r="C24293" s="1329" t="s">
        <v>28533</v>
      </c>
      <c r="D24293" s="514" t="s">
        <v>28</v>
      </c>
      <c r="E24293" s="673">
        <v>241.6</v>
      </c>
      <c r="F24293" s="394"/>
    </row>
    <row r="24294" spans="1:6">
      <c r="A24294" s="514">
        <v>542</v>
      </c>
      <c r="B24294" s="514" t="s">
        <v>17223</v>
      </c>
      <c r="C24294" s="1329" t="s">
        <v>28534</v>
      </c>
      <c r="D24294" s="514" t="s">
        <v>28</v>
      </c>
      <c r="E24294" s="673">
        <v>302.85000000000002</v>
      </c>
      <c r="F24294" s="394"/>
    </row>
    <row r="24295" spans="1:6">
      <c r="A24295" s="514">
        <v>540</v>
      </c>
      <c r="B24295" s="514" t="s">
        <v>17223</v>
      </c>
      <c r="C24295" s="1329" t="s">
        <v>28535</v>
      </c>
      <c r="D24295" s="514" t="s">
        <v>28</v>
      </c>
      <c r="E24295" s="673">
        <v>682.46</v>
      </c>
      <c r="F24295" s="394"/>
    </row>
    <row r="24296" spans="1:6" ht="24.75">
      <c r="A24296" s="514">
        <v>38364</v>
      </c>
      <c r="B24296" s="514" t="s">
        <v>17223</v>
      </c>
      <c r="C24296" s="1329" t="s">
        <v>28536</v>
      </c>
      <c r="D24296" s="514" t="s">
        <v>28</v>
      </c>
      <c r="E24296" s="673">
        <v>665.51</v>
      </c>
      <c r="F24296" s="394"/>
    </row>
    <row r="24297" spans="1:6">
      <c r="A24297" s="514">
        <v>11692</v>
      </c>
      <c r="B24297" s="514" t="s">
        <v>17223</v>
      </c>
      <c r="C24297" s="1329" t="s">
        <v>28537</v>
      </c>
      <c r="D24297" s="514" t="s">
        <v>32</v>
      </c>
      <c r="E24297" s="673">
        <v>394.91</v>
      </c>
      <c r="F24297" s="394"/>
    </row>
    <row r="24298" spans="1:6">
      <c r="A24298" s="514">
        <v>1746</v>
      </c>
      <c r="B24298" s="514" t="s">
        <v>17223</v>
      </c>
      <c r="C24298" s="1329" t="s">
        <v>28538</v>
      </c>
      <c r="D24298" s="514" t="s">
        <v>28</v>
      </c>
      <c r="E24298" s="673">
        <v>286.3</v>
      </c>
      <c r="F24298" s="394"/>
    </row>
    <row r="24299" spans="1:6">
      <c r="A24299" s="514">
        <v>1748</v>
      </c>
      <c r="B24299" s="514" t="s">
        <v>17223</v>
      </c>
      <c r="C24299" s="1329" t="s">
        <v>28539</v>
      </c>
      <c r="D24299" s="514" t="s">
        <v>28</v>
      </c>
      <c r="E24299" s="673">
        <v>380.71</v>
      </c>
      <c r="F24299" s="394"/>
    </row>
    <row r="24300" spans="1:6">
      <c r="A24300" s="514">
        <v>1749</v>
      </c>
      <c r="B24300" s="514" t="s">
        <v>17223</v>
      </c>
      <c r="C24300" s="1329" t="s">
        <v>28540</v>
      </c>
      <c r="D24300" s="514" t="s">
        <v>28</v>
      </c>
      <c r="E24300" s="673">
        <v>551.58000000000004</v>
      </c>
      <c r="F24300" s="394"/>
    </row>
    <row r="24301" spans="1:6">
      <c r="A24301" s="514">
        <v>37412</v>
      </c>
      <c r="B24301" s="514" t="s">
        <v>17223</v>
      </c>
      <c r="C24301" s="1329" t="s">
        <v>28541</v>
      </c>
      <c r="D24301" s="514" t="s">
        <v>28</v>
      </c>
      <c r="E24301" s="673">
        <v>279.86</v>
      </c>
      <c r="F24301" s="394"/>
    </row>
    <row r="24302" spans="1:6">
      <c r="A24302" s="514">
        <v>1745</v>
      </c>
      <c r="B24302" s="514" t="s">
        <v>17223</v>
      </c>
      <c r="C24302" s="1329" t="s">
        <v>28542</v>
      </c>
      <c r="D24302" s="514" t="s">
        <v>28</v>
      </c>
      <c r="E24302" s="673">
        <v>332.78</v>
      </c>
      <c r="F24302" s="394"/>
    </row>
    <row r="24303" spans="1:6">
      <c r="A24303" s="514">
        <v>1750</v>
      </c>
      <c r="B24303" s="514" t="s">
        <v>17223</v>
      </c>
      <c r="C24303" s="1329" t="s">
        <v>28543</v>
      </c>
      <c r="D24303" s="514" t="s">
        <v>28</v>
      </c>
      <c r="E24303" s="673">
        <v>777.67</v>
      </c>
      <c r="F24303" s="394"/>
    </row>
    <row r="24304" spans="1:6">
      <c r="A24304" s="514">
        <v>11687</v>
      </c>
      <c r="B24304" s="514" t="s">
        <v>17223</v>
      </c>
      <c r="C24304" s="1329" t="s">
        <v>28544</v>
      </c>
      <c r="D24304" s="514" t="s">
        <v>5</v>
      </c>
      <c r="E24304" s="673">
        <v>1239.07</v>
      </c>
      <c r="F24304" s="394"/>
    </row>
    <row r="24305" spans="1:6">
      <c r="A24305" s="514">
        <v>11689</v>
      </c>
      <c r="B24305" s="514" t="s">
        <v>17223</v>
      </c>
      <c r="C24305" s="1329" t="s">
        <v>28545</v>
      </c>
      <c r="D24305" s="514" t="s">
        <v>5</v>
      </c>
      <c r="E24305" s="673">
        <v>1552.49</v>
      </c>
      <c r="F24305" s="394"/>
    </row>
    <row r="24306" spans="1:6">
      <c r="A24306" s="514">
        <v>11693</v>
      </c>
      <c r="B24306" s="514" t="s">
        <v>17223</v>
      </c>
      <c r="C24306" s="1329" t="s">
        <v>28546</v>
      </c>
      <c r="D24306" s="514" t="s">
        <v>32</v>
      </c>
      <c r="E24306" s="673">
        <v>267.88</v>
      </c>
      <c r="F24306" s="394"/>
    </row>
    <row r="24307" spans="1:6">
      <c r="A24307" s="514">
        <v>36215</v>
      </c>
      <c r="B24307" s="514" t="s">
        <v>17223</v>
      </c>
      <c r="C24307" s="1329" t="s">
        <v>28547</v>
      </c>
      <c r="D24307" s="514" t="s">
        <v>28</v>
      </c>
      <c r="E24307" s="673"/>
      <c r="F24307" s="394"/>
    </row>
    <row r="24308" spans="1:6" ht="24.75">
      <c r="A24308" s="514">
        <v>42439</v>
      </c>
      <c r="B24308" s="514" t="s">
        <v>17223</v>
      </c>
      <c r="C24308" s="1329" t="s">
        <v>28548</v>
      </c>
      <c r="D24308" s="514" t="s">
        <v>28</v>
      </c>
      <c r="E24308" s="673"/>
      <c r="F24308" s="394"/>
    </row>
    <row r="24309" spans="1:6">
      <c r="A24309" s="514">
        <v>38381</v>
      </c>
      <c r="B24309" s="514" t="s">
        <v>17223</v>
      </c>
      <c r="C24309" s="1329" t="s">
        <v>28549</v>
      </c>
      <c r="D24309" s="514" t="s">
        <v>28</v>
      </c>
      <c r="E24309" s="673">
        <v>14.06</v>
      </c>
      <c r="F24309" s="394"/>
    </row>
    <row r="24310" spans="1:6">
      <c r="A24310" s="514">
        <v>39621</v>
      </c>
      <c r="B24310" s="514" t="s">
        <v>17223</v>
      </c>
      <c r="C24310" s="1329" t="s">
        <v>28550</v>
      </c>
      <c r="D24310" s="514" t="s">
        <v>18822</v>
      </c>
      <c r="E24310" s="673">
        <v>1171.71</v>
      </c>
      <c r="F24310" s="394"/>
    </row>
    <row r="24311" spans="1:6">
      <c r="A24311" s="514">
        <v>39624</v>
      </c>
      <c r="B24311" s="514" t="s">
        <v>17223</v>
      </c>
      <c r="C24311" s="1329" t="s">
        <v>28551</v>
      </c>
      <c r="D24311" s="514" t="s">
        <v>18822</v>
      </c>
      <c r="E24311" s="673">
        <v>1292.52</v>
      </c>
      <c r="F24311" s="394"/>
    </row>
    <row r="24312" spans="1:6">
      <c r="A24312" s="514">
        <v>39615</v>
      </c>
      <c r="B24312" s="514" t="s">
        <v>17223</v>
      </c>
      <c r="C24312" s="1329" t="s">
        <v>28552</v>
      </c>
      <c r="D24312" s="514" t="s">
        <v>28</v>
      </c>
      <c r="E24312" s="673">
        <v>522.29999999999995</v>
      </c>
      <c r="F24312" s="394"/>
    </row>
    <row r="24313" spans="1:6">
      <c r="A24313" s="514">
        <v>39620</v>
      </c>
      <c r="B24313" s="514" t="s">
        <v>17223</v>
      </c>
      <c r="C24313" s="1329" t="s">
        <v>28553</v>
      </c>
      <c r="D24313" s="514" t="s">
        <v>28</v>
      </c>
      <c r="E24313" s="673">
        <v>797.69</v>
      </c>
      <c r="F24313" s="394"/>
    </row>
    <row r="24314" spans="1:6">
      <c r="A24314" s="514">
        <v>39623</v>
      </c>
      <c r="B24314" s="514" t="s">
        <v>17223</v>
      </c>
      <c r="C24314" s="1329" t="s">
        <v>28554</v>
      </c>
      <c r="D24314" s="514" t="s">
        <v>28</v>
      </c>
      <c r="E24314" s="673">
        <v>854.4</v>
      </c>
      <c r="F24314" s="394"/>
    </row>
    <row r="24315" spans="1:6">
      <c r="A24315" s="514">
        <v>546</v>
      </c>
      <c r="B24315" s="514" t="s">
        <v>17223</v>
      </c>
      <c r="C24315" s="1329" t="s">
        <v>28555</v>
      </c>
      <c r="D24315" s="514" t="s">
        <v>30</v>
      </c>
      <c r="E24315" s="673">
        <v>8.4700000000000006</v>
      </c>
      <c r="F24315" s="394"/>
    </row>
    <row r="24316" spans="1:6">
      <c r="A24316" s="514">
        <v>566</v>
      </c>
      <c r="B24316" s="514" t="s">
        <v>17223</v>
      </c>
      <c r="C24316" s="1329" t="s">
        <v>28556</v>
      </c>
      <c r="D24316" s="514" t="s">
        <v>5</v>
      </c>
      <c r="E24316" s="673">
        <v>4.0199999999999996</v>
      </c>
      <c r="F24316" s="394"/>
    </row>
    <row r="24317" spans="1:6">
      <c r="A24317" s="514">
        <v>565</v>
      </c>
      <c r="B24317" s="514" t="s">
        <v>17223</v>
      </c>
      <c r="C24317" s="1329" t="s">
        <v>28557</v>
      </c>
      <c r="D24317" s="514" t="s">
        <v>5</v>
      </c>
      <c r="E24317" s="673">
        <v>7.96</v>
      </c>
      <c r="F24317" s="394"/>
    </row>
    <row r="24318" spans="1:6">
      <c r="A24318" s="514">
        <v>555</v>
      </c>
      <c r="B24318" s="514" t="s">
        <v>17223</v>
      </c>
      <c r="C24318" s="1329" t="s">
        <v>28558</v>
      </c>
      <c r="D24318" s="514" t="s">
        <v>5</v>
      </c>
      <c r="E24318" s="673">
        <v>10.38</v>
      </c>
      <c r="F24318" s="394"/>
    </row>
    <row r="24319" spans="1:6">
      <c r="A24319" s="514">
        <v>557</v>
      </c>
      <c r="B24319" s="514" t="s">
        <v>17223</v>
      </c>
      <c r="C24319" s="1329" t="s">
        <v>28559</v>
      </c>
      <c r="D24319" s="514" t="s">
        <v>5</v>
      </c>
      <c r="E24319" s="673">
        <v>32.590000000000003</v>
      </c>
      <c r="F24319" s="394"/>
    </row>
    <row r="24320" spans="1:6">
      <c r="A24320" s="514">
        <v>552</v>
      </c>
      <c r="B24320" s="514" t="s">
        <v>17223</v>
      </c>
      <c r="C24320" s="1329" t="s">
        <v>28560</v>
      </c>
      <c r="D24320" s="514" t="s">
        <v>5</v>
      </c>
      <c r="E24320" s="673">
        <v>16.170000000000002</v>
      </c>
      <c r="F24320" s="394"/>
    </row>
    <row r="24321" spans="1:6">
      <c r="A24321" s="514">
        <v>563</v>
      </c>
      <c r="B24321" s="514" t="s">
        <v>17223</v>
      </c>
      <c r="C24321" s="1329" t="s">
        <v>28561</v>
      </c>
      <c r="D24321" s="514" t="s">
        <v>5</v>
      </c>
      <c r="E24321" s="673">
        <v>24.3</v>
      </c>
      <c r="F24321" s="394"/>
    </row>
    <row r="24322" spans="1:6">
      <c r="A24322" s="514">
        <v>549</v>
      </c>
      <c r="B24322" s="514" t="s">
        <v>17223</v>
      </c>
      <c r="C24322" s="1329" t="s">
        <v>28562</v>
      </c>
      <c r="D24322" s="514" t="s">
        <v>5</v>
      </c>
      <c r="E24322" s="673">
        <v>43.73</v>
      </c>
      <c r="F24322" s="394"/>
    </row>
    <row r="24323" spans="1:6">
      <c r="A24323" s="514">
        <v>551</v>
      </c>
      <c r="B24323" s="514" t="s">
        <v>17223</v>
      </c>
      <c r="C24323" s="1329" t="s">
        <v>28563</v>
      </c>
      <c r="D24323" s="514" t="s">
        <v>5</v>
      </c>
      <c r="E24323" s="673">
        <v>86.59</v>
      </c>
      <c r="F24323" s="394"/>
    </row>
    <row r="24324" spans="1:6">
      <c r="A24324" s="514">
        <v>559</v>
      </c>
      <c r="B24324" s="514" t="s">
        <v>17223</v>
      </c>
      <c r="C24324" s="1329" t="s">
        <v>28564</v>
      </c>
      <c r="D24324" s="514" t="s">
        <v>5</v>
      </c>
      <c r="E24324" s="673">
        <v>21.64</v>
      </c>
      <c r="F24324" s="394"/>
    </row>
    <row r="24325" spans="1:6">
      <c r="A24325" s="514">
        <v>560</v>
      </c>
      <c r="B24325" s="514" t="s">
        <v>17223</v>
      </c>
      <c r="C24325" s="1329" t="s">
        <v>28565</v>
      </c>
      <c r="D24325" s="514" t="s">
        <v>5</v>
      </c>
      <c r="E24325" s="673">
        <v>27.08</v>
      </c>
      <c r="F24325" s="394"/>
    </row>
    <row r="24326" spans="1:6">
      <c r="A24326" s="514">
        <v>547</v>
      </c>
      <c r="B24326" s="514" t="s">
        <v>17223</v>
      </c>
      <c r="C24326" s="1329" t="s">
        <v>28566</v>
      </c>
      <c r="D24326" s="514" t="s">
        <v>5</v>
      </c>
      <c r="E24326" s="673">
        <v>32.42</v>
      </c>
      <c r="F24326" s="394"/>
    </row>
    <row r="24327" spans="1:6">
      <c r="A24327" s="514">
        <v>36207</v>
      </c>
      <c r="B24327" s="514" t="s">
        <v>17223</v>
      </c>
      <c r="C24327" s="1329" t="s">
        <v>28567</v>
      </c>
      <c r="D24327" s="514" t="s">
        <v>28</v>
      </c>
      <c r="E24327" s="673"/>
      <c r="F24327" s="394"/>
    </row>
    <row r="24328" spans="1:6">
      <c r="A24328" s="514">
        <v>36209</v>
      </c>
      <c r="B24328" s="514" t="s">
        <v>17223</v>
      </c>
      <c r="C24328" s="1329" t="s">
        <v>28568</v>
      </c>
      <c r="D24328" s="514" t="s">
        <v>28</v>
      </c>
      <c r="E24328" s="673"/>
      <c r="F24328" s="394"/>
    </row>
    <row r="24329" spans="1:6">
      <c r="A24329" s="514">
        <v>36210</v>
      </c>
      <c r="B24329" s="514" t="s">
        <v>17223</v>
      </c>
      <c r="C24329" s="1329" t="s">
        <v>28569</v>
      </c>
      <c r="D24329" s="514" t="s">
        <v>28</v>
      </c>
      <c r="E24329" s="673"/>
      <c r="F24329" s="394"/>
    </row>
    <row r="24330" spans="1:6">
      <c r="A24330" s="514">
        <v>36204</v>
      </c>
      <c r="B24330" s="514" t="s">
        <v>17223</v>
      </c>
      <c r="C24330" s="1329" t="s">
        <v>28570</v>
      </c>
      <c r="D24330" s="514" t="s">
        <v>28</v>
      </c>
      <c r="E24330" s="673"/>
      <c r="F24330" s="394"/>
    </row>
    <row r="24331" spans="1:6">
      <c r="A24331" s="514">
        <v>36205</v>
      </c>
      <c r="B24331" s="514" t="s">
        <v>17223</v>
      </c>
      <c r="C24331" s="1329" t="s">
        <v>28571</v>
      </c>
      <c r="D24331" s="514" t="s">
        <v>28</v>
      </c>
      <c r="E24331" s="673"/>
      <c r="F24331" s="394"/>
    </row>
    <row r="24332" spans="1:6">
      <c r="A24332" s="514">
        <v>36081</v>
      </c>
      <c r="B24332" s="514" t="s">
        <v>17223</v>
      </c>
      <c r="C24332" s="1329" t="s">
        <v>28572</v>
      </c>
      <c r="D24332" s="514" t="s">
        <v>28</v>
      </c>
      <c r="E24332" s="673"/>
      <c r="F24332" s="394"/>
    </row>
    <row r="24333" spans="1:6">
      <c r="A24333" s="514">
        <v>36206</v>
      </c>
      <c r="B24333" s="514" t="s">
        <v>17223</v>
      </c>
      <c r="C24333" s="1329" t="s">
        <v>28573</v>
      </c>
      <c r="D24333" s="514" t="s">
        <v>28</v>
      </c>
      <c r="E24333" s="673"/>
      <c r="F24333" s="394"/>
    </row>
    <row r="24334" spans="1:6">
      <c r="A24334" s="514">
        <v>36218</v>
      </c>
      <c r="B24334" s="514" t="s">
        <v>17223</v>
      </c>
      <c r="C24334" s="1329" t="s">
        <v>28574</v>
      </c>
      <c r="D24334" s="514" t="s">
        <v>28</v>
      </c>
      <c r="E24334" s="673"/>
      <c r="F24334" s="394"/>
    </row>
    <row r="24335" spans="1:6">
      <c r="A24335" s="514">
        <v>36220</v>
      </c>
      <c r="B24335" s="514" t="s">
        <v>17223</v>
      </c>
      <c r="C24335" s="1329" t="s">
        <v>28575</v>
      </c>
      <c r="D24335" s="514" t="s">
        <v>28</v>
      </c>
      <c r="E24335" s="673"/>
      <c r="F24335" s="394"/>
    </row>
    <row r="24336" spans="1:6">
      <c r="A24336" s="514">
        <v>36080</v>
      </c>
      <c r="B24336" s="514" t="s">
        <v>17223</v>
      </c>
      <c r="C24336" s="1329" t="s">
        <v>28576</v>
      </c>
      <c r="D24336" s="514" t="s">
        <v>28</v>
      </c>
      <c r="E24336" s="673"/>
      <c r="F24336" s="394"/>
    </row>
    <row r="24337" spans="1:6">
      <c r="A24337" s="514">
        <v>36223</v>
      </c>
      <c r="B24337" s="514" t="s">
        <v>17223</v>
      </c>
      <c r="C24337" s="1329" t="s">
        <v>28577</v>
      </c>
      <c r="D24337" s="514" t="s">
        <v>28</v>
      </c>
      <c r="E24337" s="673"/>
      <c r="F24337" s="394"/>
    </row>
    <row r="24338" spans="1:6">
      <c r="A24338" s="514">
        <v>38127</v>
      </c>
      <c r="B24338" s="514" t="s">
        <v>17223</v>
      </c>
      <c r="C24338" s="1329" t="s">
        <v>28578</v>
      </c>
      <c r="D24338" s="514" t="s">
        <v>28</v>
      </c>
      <c r="E24338" s="673">
        <v>430.41</v>
      </c>
      <c r="F24338" s="394"/>
    </row>
    <row r="24339" spans="1:6">
      <c r="A24339" s="514">
        <v>38060</v>
      </c>
      <c r="B24339" s="514" t="s">
        <v>17223</v>
      </c>
      <c r="C24339" s="1329" t="s">
        <v>28579</v>
      </c>
      <c r="D24339" s="514" t="s">
        <v>28</v>
      </c>
      <c r="E24339" s="673">
        <v>48.8</v>
      </c>
      <c r="F24339" s="394"/>
    </row>
    <row r="24340" spans="1:6">
      <c r="A24340" s="514">
        <v>10956</v>
      </c>
      <c r="B24340" s="514" t="s">
        <v>17223</v>
      </c>
      <c r="C24340" s="1329" t="s">
        <v>28580</v>
      </c>
      <c r="D24340" s="514" t="s">
        <v>28</v>
      </c>
      <c r="E24340" s="673">
        <v>53.51</v>
      </c>
      <c r="F24340" s="394"/>
    </row>
    <row r="24341" spans="1:6">
      <c r="A24341" s="514">
        <v>39380</v>
      </c>
      <c r="B24341" s="514" t="s">
        <v>17223</v>
      </c>
      <c r="C24341" s="1329" t="s">
        <v>18260</v>
      </c>
      <c r="D24341" s="514" t="s">
        <v>28</v>
      </c>
      <c r="E24341" s="673"/>
      <c r="F24341" s="394"/>
    </row>
    <row r="24342" spans="1:6">
      <c r="A24342" s="514">
        <v>44172</v>
      </c>
      <c r="B24342" s="514" t="s">
        <v>17223</v>
      </c>
      <c r="C24342" s="1329" t="s">
        <v>28581</v>
      </c>
      <c r="D24342" s="514" t="s">
        <v>28</v>
      </c>
      <c r="E24342" s="673">
        <v>7.83</v>
      </c>
      <c r="F24342" s="394"/>
    </row>
    <row r="24343" spans="1:6">
      <c r="A24343" s="514">
        <v>37597</v>
      </c>
      <c r="B24343" s="514" t="s">
        <v>17223</v>
      </c>
      <c r="C24343" s="1329" t="s">
        <v>28582</v>
      </c>
      <c r="D24343" s="514" t="s">
        <v>28</v>
      </c>
      <c r="E24343" s="673"/>
      <c r="F24343" s="394"/>
    </row>
    <row r="24344" spans="1:6" ht="24.75">
      <c r="A24344" s="514">
        <v>183</v>
      </c>
      <c r="B24344" s="514" t="s">
        <v>17223</v>
      </c>
      <c r="C24344" s="1329" t="s">
        <v>28583</v>
      </c>
      <c r="D24344" s="514" t="s">
        <v>23508</v>
      </c>
      <c r="E24344" s="673">
        <v>215.95</v>
      </c>
      <c r="F24344" s="394"/>
    </row>
    <row r="24345" spans="1:6" ht="24.75">
      <c r="A24345" s="514">
        <v>184</v>
      </c>
      <c r="B24345" s="514" t="s">
        <v>17223</v>
      </c>
      <c r="C24345" s="1329" t="s">
        <v>28584</v>
      </c>
      <c r="D24345" s="514" t="s">
        <v>23508</v>
      </c>
      <c r="E24345" s="673">
        <v>133.74</v>
      </c>
      <c r="F24345" s="394"/>
    </row>
    <row r="24346" spans="1:6" ht="24.75">
      <c r="A24346" s="514">
        <v>181</v>
      </c>
      <c r="B24346" s="514" t="s">
        <v>17223</v>
      </c>
      <c r="C24346" s="1329" t="s">
        <v>28585</v>
      </c>
      <c r="D24346" s="514" t="s">
        <v>23508</v>
      </c>
      <c r="E24346" s="673">
        <v>288.39</v>
      </c>
      <c r="F24346" s="394"/>
    </row>
    <row r="24347" spans="1:6" ht="24.75">
      <c r="A24347" s="514">
        <v>20001</v>
      </c>
      <c r="B24347" s="514" t="s">
        <v>17223</v>
      </c>
      <c r="C24347" s="1329" t="s">
        <v>28586</v>
      </c>
      <c r="D24347" s="514" t="s">
        <v>23508</v>
      </c>
      <c r="E24347" s="673">
        <v>167.18</v>
      </c>
      <c r="F24347" s="394"/>
    </row>
    <row r="24348" spans="1:6">
      <c r="A24348" s="514">
        <v>39837</v>
      </c>
      <c r="B24348" s="514" t="s">
        <v>17223</v>
      </c>
      <c r="C24348" s="1329" t="s">
        <v>28587</v>
      </c>
      <c r="D24348" s="514" t="s">
        <v>23508</v>
      </c>
      <c r="E24348" s="673">
        <v>429.76</v>
      </c>
      <c r="F24348" s="394"/>
    </row>
    <row r="24349" spans="1:6">
      <c r="A24349" s="514">
        <v>43366</v>
      </c>
      <c r="B24349" s="514" t="s">
        <v>17223</v>
      </c>
      <c r="C24349" s="1329" t="s">
        <v>34597</v>
      </c>
      <c r="D24349" s="514" t="s">
        <v>30</v>
      </c>
      <c r="E24349" s="673"/>
      <c r="F24349" s="394"/>
    </row>
    <row r="24350" spans="1:6">
      <c r="A24350" s="514">
        <v>10535</v>
      </c>
      <c r="B24350" s="514" t="s">
        <v>17223</v>
      </c>
      <c r="C24350" s="1329" t="s">
        <v>44817</v>
      </c>
      <c r="D24350" s="514" t="s">
        <v>28</v>
      </c>
      <c r="E24350" s="673">
        <v>6184.5</v>
      </c>
      <c r="F24350" s="394"/>
    </row>
    <row r="24351" spans="1:6">
      <c r="A24351" s="514">
        <v>10537</v>
      </c>
      <c r="B24351" s="514" t="s">
        <v>17223</v>
      </c>
      <c r="C24351" s="1329" t="s">
        <v>44818</v>
      </c>
      <c r="D24351" s="514" t="s">
        <v>28</v>
      </c>
      <c r="E24351" s="673">
        <v>8433.98</v>
      </c>
      <c r="F24351" s="394"/>
    </row>
    <row r="24352" spans="1:6">
      <c r="A24352" s="514">
        <v>13891</v>
      </c>
      <c r="B24352" s="514" t="s">
        <v>17223</v>
      </c>
      <c r="C24352" s="1329" t="s">
        <v>44819</v>
      </c>
      <c r="D24352" s="514" t="s">
        <v>28</v>
      </c>
      <c r="E24352" s="673">
        <v>7735.86</v>
      </c>
      <c r="F24352" s="394"/>
    </row>
    <row r="24353" spans="1:6">
      <c r="A24353" s="514">
        <v>36396</v>
      </c>
      <c r="B24353" s="514" t="s">
        <v>17223</v>
      </c>
      <c r="C24353" s="1329" t="s">
        <v>44820</v>
      </c>
      <c r="D24353" s="514" t="s">
        <v>28</v>
      </c>
      <c r="E24353" s="673">
        <v>7075.48</v>
      </c>
      <c r="F24353" s="394"/>
    </row>
    <row r="24354" spans="1:6">
      <c r="A24354" s="514">
        <v>36397</v>
      </c>
      <c r="B24354" s="514" t="s">
        <v>17223</v>
      </c>
      <c r="C24354" s="1329" t="s">
        <v>44821</v>
      </c>
      <c r="D24354" s="514" t="s">
        <v>28</v>
      </c>
      <c r="E24354" s="673">
        <v>25157.279999999999</v>
      </c>
      <c r="F24354" s="394"/>
    </row>
    <row r="24355" spans="1:6">
      <c r="A24355" s="514">
        <v>36398</v>
      </c>
      <c r="B24355" s="514" t="s">
        <v>17223</v>
      </c>
      <c r="C24355" s="1329" t="s">
        <v>44822</v>
      </c>
      <c r="D24355" s="514" t="s">
        <v>28</v>
      </c>
      <c r="E24355" s="673">
        <v>30576.58</v>
      </c>
      <c r="F24355" s="394"/>
    </row>
    <row r="24356" spans="1:6">
      <c r="A24356" s="514">
        <v>44492</v>
      </c>
      <c r="B24356" s="514" t="s">
        <v>17223</v>
      </c>
      <c r="C24356" s="1329" t="s">
        <v>44823</v>
      </c>
      <c r="D24356" s="514" t="s">
        <v>28</v>
      </c>
      <c r="E24356" s="673">
        <v>33647.870000000003</v>
      </c>
      <c r="F24356" s="394"/>
    </row>
    <row r="24357" spans="1:6">
      <c r="A24357" s="514">
        <v>647</v>
      </c>
      <c r="B24357" s="514" t="s">
        <v>17223</v>
      </c>
      <c r="C24357" s="1329" t="s">
        <v>28588</v>
      </c>
      <c r="D24357" s="514" t="s">
        <v>33</v>
      </c>
      <c r="E24357" s="673">
        <v>21.91</v>
      </c>
      <c r="F24357" s="394"/>
    </row>
    <row r="24358" spans="1:6">
      <c r="A24358" s="514">
        <v>40920</v>
      </c>
      <c r="B24358" s="514" t="s">
        <v>17223</v>
      </c>
      <c r="C24358" s="1329" t="s">
        <v>28589</v>
      </c>
      <c r="D24358" s="514" t="s">
        <v>31</v>
      </c>
      <c r="E24358" s="673">
        <v>3871.03</v>
      </c>
      <c r="F24358" s="394"/>
    </row>
    <row r="24359" spans="1:6">
      <c r="A24359" s="514">
        <v>715</v>
      </c>
      <c r="B24359" s="514" t="s">
        <v>17223</v>
      </c>
      <c r="C24359" s="1329" t="s">
        <v>28590</v>
      </c>
      <c r="D24359" s="514" t="s">
        <v>28</v>
      </c>
      <c r="E24359" s="673">
        <v>16.57</v>
      </c>
      <c r="F24359" s="394"/>
    </row>
    <row r="24360" spans="1:6">
      <c r="A24360" s="514">
        <v>716</v>
      </c>
      <c r="B24360" s="514" t="s">
        <v>17223</v>
      </c>
      <c r="C24360" s="1329" t="s">
        <v>28591</v>
      </c>
      <c r="D24360" s="514" t="s">
        <v>28</v>
      </c>
      <c r="E24360" s="673">
        <v>18.73</v>
      </c>
      <c r="F24360" s="394"/>
    </row>
    <row r="24361" spans="1:6">
      <c r="A24361" s="514">
        <v>7270</v>
      </c>
      <c r="B24361" s="514" t="s">
        <v>17223</v>
      </c>
      <c r="C24361" s="1329" t="s">
        <v>28592</v>
      </c>
      <c r="D24361" s="514" t="s">
        <v>28</v>
      </c>
      <c r="E24361" s="673">
        <v>0.79</v>
      </c>
      <c r="F24361" s="394"/>
    </row>
    <row r="24362" spans="1:6">
      <c r="A24362" s="514">
        <v>44460</v>
      </c>
      <c r="B24362" s="514" t="s">
        <v>17223</v>
      </c>
      <c r="C24362" s="1329" t="s">
        <v>28593</v>
      </c>
      <c r="D24362" s="514" t="s">
        <v>28</v>
      </c>
      <c r="E24362" s="673">
        <v>1.33</v>
      </c>
      <c r="F24362" s="394"/>
    </row>
    <row r="24363" spans="1:6">
      <c r="A24363" s="514">
        <v>44461</v>
      </c>
      <c r="B24363" s="514" t="s">
        <v>17223</v>
      </c>
      <c r="C24363" s="1329" t="s">
        <v>28594</v>
      </c>
      <c r="D24363" s="514" t="s">
        <v>28</v>
      </c>
      <c r="E24363" s="673">
        <v>1.82</v>
      </c>
      <c r="F24363" s="394"/>
    </row>
    <row r="24364" spans="1:6">
      <c r="A24364" s="514">
        <v>7267</v>
      </c>
      <c r="B24364" s="514" t="s">
        <v>17223</v>
      </c>
      <c r="C24364" s="1329" t="s">
        <v>28595</v>
      </c>
      <c r="D24364" s="514" t="s">
        <v>28</v>
      </c>
      <c r="E24364" s="673">
        <v>0.67</v>
      </c>
      <c r="F24364" s="394"/>
    </row>
    <row r="24365" spans="1:6">
      <c r="A24365" s="514">
        <v>44458</v>
      </c>
      <c r="B24365" s="514" t="s">
        <v>17223</v>
      </c>
      <c r="C24365" s="1329" t="s">
        <v>28596</v>
      </c>
      <c r="D24365" s="514" t="s">
        <v>28</v>
      </c>
      <c r="E24365" s="673">
        <v>0.81</v>
      </c>
      <c r="F24365" s="394"/>
    </row>
    <row r="24366" spans="1:6">
      <c r="A24366" s="514">
        <v>44457</v>
      </c>
      <c r="B24366" s="514" t="s">
        <v>17223</v>
      </c>
      <c r="C24366" s="1329" t="s">
        <v>28597</v>
      </c>
      <c r="D24366" s="514" t="s">
        <v>28</v>
      </c>
      <c r="E24366" s="673">
        <v>1.57</v>
      </c>
      <c r="F24366" s="394"/>
    </row>
    <row r="24367" spans="1:6">
      <c r="A24367" s="514">
        <v>7271</v>
      </c>
      <c r="B24367" s="514" t="s">
        <v>17223</v>
      </c>
      <c r="C24367" s="1329" t="s">
        <v>28598</v>
      </c>
      <c r="D24367" s="514" t="s">
        <v>28</v>
      </c>
      <c r="E24367" s="673">
        <v>0.85</v>
      </c>
      <c r="F24367" s="394"/>
    </row>
    <row r="24368" spans="1:6">
      <c r="A24368" s="514">
        <v>7268</v>
      </c>
      <c r="B24368" s="514" t="s">
        <v>17223</v>
      </c>
      <c r="C24368" s="1329" t="s">
        <v>28599</v>
      </c>
      <c r="D24368" s="514" t="s">
        <v>28</v>
      </c>
      <c r="E24368" s="673">
        <v>1.32</v>
      </c>
      <c r="F24368" s="394"/>
    </row>
    <row r="24369" spans="1:6">
      <c r="A24369" s="514">
        <v>44459</v>
      </c>
      <c r="B24369" s="514" t="s">
        <v>17223</v>
      </c>
      <c r="C24369" s="1329" t="s">
        <v>28600</v>
      </c>
      <c r="D24369" s="514" t="s">
        <v>28</v>
      </c>
      <c r="E24369" s="673">
        <v>0.85</v>
      </c>
      <c r="F24369" s="394"/>
    </row>
    <row r="24370" spans="1:6">
      <c r="A24370" s="514">
        <v>44462</v>
      </c>
      <c r="B24370" s="514" t="s">
        <v>17223</v>
      </c>
      <c r="C24370" s="1329" t="s">
        <v>28601</v>
      </c>
      <c r="D24370" s="514" t="s">
        <v>28</v>
      </c>
      <c r="E24370" s="673">
        <v>1.51</v>
      </c>
      <c r="F24370" s="394"/>
    </row>
    <row r="24371" spans="1:6">
      <c r="A24371" s="514">
        <v>44463</v>
      </c>
      <c r="B24371" s="514" t="s">
        <v>17223</v>
      </c>
      <c r="C24371" s="1329" t="s">
        <v>28602</v>
      </c>
      <c r="D24371" s="514" t="s">
        <v>28</v>
      </c>
      <c r="E24371" s="673">
        <v>1.95</v>
      </c>
      <c r="F24371" s="394"/>
    </row>
    <row r="24372" spans="1:6">
      <c r="A24372" s="514">
        <v>44464</v>
      </c>
      <c r="B24372" s="514" t="s">
        <v>17223</v>
      </c>
      <c r="C24372" s="1329" t="s">
        <v>28603</v>
      </c>
      <c r="D24372" s="514" t="s">
        <v>28</v>
      </c>
      <c r="E24372" s="673">
        <v>2.02</v>
      </c>
      <c r="F24372" s="394"/>
    </row>
    <row r="24373" spans="1:6">
      <c r="A24373" s="514">
        <v>44465</v>
      </c>
      <c r="B24373" s="514" t="s">
        <v>17223</v>
      </c>
      <c r="C24373" s="1329" t="s">
        <v>28604</v>
      </c>
      <c r="D24373" s="514" t="s">
        <v>28</v>
      </c>
      <c r="E24373" s="673">
        <v>2.77</v>
      </c>
      <c r="F24373" s="394"/>
    </row>
    <row r="24374" spans="1:6">
      <c r="A24374" s="514">
        <v>38783</v>
      </c>
      <c r="B24374" s="514" t="s">
        <v>17223</v>
      </c>
      <c r="C24374" s="1329" t="s">
        <v>28605</v>
      </c>
      <c r="D24374" s="514" t="s">
        <v>28</v>
      </c>
      <c r="E24374" s="673">
        <v>0.97</v>
      </c>
      <c r="F24374" s="394"/>
    </row>
    <row r="24375" spans="1:6">
      <c r="A24375" s="514">
        <v>44466</v>
      </c>
      <c r="B24375" s="514" t="s">
        <v>17223</v>
      </c>
      <c r="C24375" s="1329" t="s">
        <v>28606</v>
      </c>
      <c r="D24375" s="514" t="s">
        <v>28</v>
      </c>
      <c r="E24375" s="673">
        <v>1.97</v>
      </c>
      <c r="F24375" s="394"/>
    </row>
    <row r="24376" spans="1:6">
      <c r="A24376" s="514">
        <v>44467</v>
      </c>
      <c r="B24376" s="514" t="s">
        <v>17223</v>
      </c>
      <c r="C24376" s="1329" t="s">
        <v>28607</v>
      </c>
      <c r="D24376" s="514" t="s">
        <v>28</v>
      </c>
      <c r="E24376" s="673">
        <v>2.37</v>
      </c>
      <c r="F24376" s="394"/>
    </row>
    <row r="24377" spans="1:6">
      <c r="A24377" s="514">
        <v>44468</v>
      </c>
      <c r="B24377" s="514" t="s">
        <v>17223</v>
      </c>
      <c r="C24377" s="1329" t="s">
        <v>28608</v>
      </c>
      <c r="D24377" s="514" t="s">
        <v>28</v>
      </c>
      <c r="E24377" s="673">
        <v>2.06</v>
      </c>
      <c r="F24377" s="394"/>
    </row>
    <row r="24378" spans="1:6">
      <c r="A24378" s="514">
        <v>37593</v>
      </c>
      <c r="B24378" s="514" t="s">
        <v>17223</v>
      </c>
      <c r="C24378" s="1329" t="s">
        <v>28609</v>
      </c>
      <c r="D24378" s="514" t="s">
        <v>28</v>
      </c>
      <c r="E24378" s="673">
        <v>2.65</v>
      </c>
      <c r="F24378" s="394"/>
    </row>
    <row r="24379" spans="1:6">
      <c r="A24379" s="514">
        <v>37594</v>
      </c>
      <c r="B24379" s="514" t="s">
        <v>17223</v>
      </c>
      <c r="C24379" s="1329" t="s">
        <v>28610</v>
      </c>
      <c r="D24379" s="514" t="s">
        <v>28</v>
      </c>
      <c r="E24379" s="673">
        <v>3.15</v>
      </c>
      <c r="F24379" s="394"/>
    </row>
    <row r="24380" spans="1:6">
      <c r="A24380" s="514">
        <v>37592</v>
      </c>
      <c r="B24380" s="514" t="s">
        <v>17223</v>
      </c>
      <c r="C24380" s="1329" t="s">
        <v>28611</v>
      </c>
      <c r="D24380" s="514" t="s">
        <v>28</v>
      </c>
      <c r="E24380" s="673">
        <v>2.1</v>
      </c>
      <c r="F24380" s="394"/>
    </row>
    <row r="24381" spans="1:6">
      <c r="A24381" s="514">
        <v>41372</v>
      </c>
      <c r="B24381" s="514" t="s">
        <v>17223</v>
      </c>
      <c r="C24381" s="1329" t="s">
        <v>28612</v>
      </c>
      <c r="D24381" s="514" t="s">
        <v>32</v>
      </c>
      <c r="E24381" s="673">
        <v>121.66</v>
      </c>
      <c r="F24381" s="394"/>
    </row>
    <row r="24382" spans="1:6">
      <c r="A24382" s="514">
        <v>41371</v>
      </c>
      <c r="B24382" s="514" t="s">
        <v>17223</v>
      </c>
      <c r="C24382" s="1329" t="s">
        <v>28613</v>
      </c>
      <c r="D24382" s="514" t="s">
        <v>32</v>
      </c>
      <c r="E24382" s="673">
        <v>71.91</v>
      </c>
      <c r="F24382" s="394"/>
    </row>
    <row r="24383" spans="1:6">
      <c r="A24383" s="514">
        <v>34556</v>
      </c>
      <c r="B24383" s="514" t="s">
        <v>17223</v>
      </c>
      <c r="C24383" s="1329" t="s">
        <v>28614</v>
      </c>
      <c r="D24383" s="514" t="s">
        <v>28</v>
      </c>
      <c r="E24383" s="673">
        <v>5.19</v>
      </c>
      <c r="F24383" s="394"/>
    </row>
    <row r="24384" spans="1:6">
      <c r="A24384" s="514">
        <v>37873</v>
      </c>
      <c r="B24384" s="514" t="s">
        <v>17223</v>
      </c>
      <c r="C24384" s="1329" t="s">
        <v>28615</v>
      </c>
      <c r="D24384" s="514" t="s">
        <v>28</v>
      </c>
      <c r="E24384" s="673">
        <v>5.28</v>
      </c>
      <c r="F24384" s="394"/>
    </row>
    <row r="24385" spans="1:6">
      <c r="A24385" s="514">
        <v>34564</v>
      </c>
      <c r="B24385" s="514" t="s">
        <v>17223</v>
      </c>
      <c r="C24385" s="1329" t="s">
        <v>28616</v>
      </c>
      <c r="D24385" s="514" t="s">
        <v>28</v>
      </c>
      <c r="E24385" s="673">
        <v>5.53</v>
      </c>
      <c r="F24385" s="394"/>
    </row>
    <row r="24386" spans="1:6">
      <c r="A24386" s="514">
        <v>34565</v>
      </c>
      <c r="B24386" s="514" t="s">
        <v>17223</v>
      </c>
      <c r="C24386" s="1329" t="s">
        <v>28617</v>
      </c>
      <c r="D24386" s="514" t="s">
        <v>28</v>
      </c>
      <c r="E24386" s="673">
        <v>5.85</v>
      </c>
      <c r="F24386" s="394"/>
    </row>
    <row r="24387" spans="1:6">
      <c r="A24387" s="514">
        <v>38590</v>
      </c>
      <c r="B24387" s="514" t="s">
        <v>17223</v>
      </c>
      <c r="C24387" s="1329" t="s">
        <v>28618</v>
      </c>
      <c r="D24387" s="514" t="s">
        <v>28</v>
      </c>
      <c r="E24387" s="673">
        <v>4.32</v>
      </c>
      <c r="F24387" s="394"/>
    </row>
    <row r="24388" spans="1:6">
      <c r="A24388" s="514">
        <v>34566</v>
      </c>
      <c r="B24388" s="514" t="s">
        <v>17223</v>
      </c>
      <c r="C24388" s="1329" t="s">
        <v>28619</v>
      </c>
      <c r="D24388" s="514" t="s">
        <v>28</v>
      </c>
      <c r="E24388" s="673">
        <v>4.54</v>
      </c>
      <c r="F24388" s="394"/>
    </row>
    <row r="24389" spans="1:6">
      <c r="A24389" s="514">
        <v>34567</v>
      </c>
      <c r="B24389" s="514" t="s">
        <v>17223</v>
      </c>
      <c r="C24389" s="1329" t="s">
        <v>28620</v>
      </c>
      <c r="D24389" s="514" t="s">
        <v>28</v>
      </c>
      <c r="E24389" s="673">
        <v>4.8099999999999996</v>
      </c>
      <c r="F24389" s="394"/>
    </row>
    <row r="24390" spans="1:6">
      <c r="A24390" s="514">
        <v>38591</v>
      </c>
      <c r="B24390" s="514" t="s">
        <v>17223</v>
      </c>
      <c r="C24390" s="1329" t="s">
        <v>28621</v>
      </c>
      <c r="D24390" s="514" t="s">
        <v>28</v>
      </c>
      <c r="E24390" s="673">
        <v>4.37</v>
      </c>
      <c r="F24390" s="394"/>
    </row>
    <row r="24391" spans="1:6">
      <c r="A24391" s="514">
        <v>34568</v>
      </c>
      <c r="B24391" s="514" t="s">
        <v>17223</v>
      </c>
      <c r="C24391" s="1329" t="s">
        <v>28622</v>
      </c>
      <c r="D24391" s="514" t="s">
        <v>28</v>
      </c>
      <c r="E24391" s="673">
        <v>5.69</v>
      </c>
      <c r="F24391" s="394"/>
    </row>
    <row r="24392" spans="1:6">
      <c r="A24392" s="514">
        <v>34569</v>
      </c>
      <c r="B24392" s="514" t="s">
        <v>17223</v>
      </c>
      <c r="C24392" s="1329" t="s">
        <v>28623</v>
      </c>
      <c r="D24392" s="514" t="s">
        <v>28</v>
      </c>
      <c r="E24392" s="673">
        <v>5.85</v>
      </c>
      <c r="F24392" s="394"/>
    </row>
    <row r="24393" spans="1:6">
      <c r="A24393" s="514">
        <v>34570</v>
      </c>
      <c r="B24393" s="514" t="s">
        <v>17223</v>
      </c>
      <c r="C24393" s="1329" t="s">
        <v>28624</v>
      </c>
      <c r="D24393" s="514" t="s">
        <v>28</v>
      </c>
      <c r="E24393" s="673">
        <v>6.35</v>
      </c>
      <c r="F24393" s="394"/>
    </row>
    <row r="24394" spans="1:6">
      <c r="A24394" s="514">
        <v>25070</v>
      </c>
      <c r="B24394" s="514" t="s">
        <v>17223</v>
      </c>
      <c r="C24394" s="1329" t="s">
        <v>28625</v>
      </c>
      <c r="D24394" s="514" t="s">
        <v>28</v>
      </c>
      <c r="E24394" s="673">
        <v>4.78</v>
      </c>
      <c r="F24394" s="394"/>
    </row>
    <row r="24395" spans="1:6">
      <c r="A24395" s="514">
        <v>34571</v>
      </c>
      <c r="B24395" s="514" t="s">
        <v>17223</v>
      </c>
      <c r="C24395" s="1329" t="s">
        <v>28626</v>
      </c>
      <c r="D24395" s="514" t="s">
        <v>28</v>
      </c>
      <c r="E24395" s="673">
        <v>4.83</v>
      </c>
      <c r="F24395" s="394"/>
    </row>
    <row r="24396" spans="1:6">
      <c r="A24396" s="514">
        <v>34573</v>
      </c>
      <c r="B24396" s="514" t="s">
        <v>17223</v>
      </c>
      <c r="C24396" s="1329" t="s">
        <v>28627</v>
      </c>
      <c r="D24396" s="514" t="s">
        <v>28</v>
      </c>
      <c r="E24396" s="673">
        <v>5.08</v>
      </c>
      <c r="F24396" s="394"/>
    </row>
    <row r="24397" spans="1:6">
      <c r="A24397" s="514">
        <v>37107</v>
      </c>
      <c r="B24397" s="514" t="s">
        <v>17223</v>
      </c>
      <c r="C24397" s="1329" t="s">
        <v>28628</v>
      </c>
      <c r="D24397" s="514" t="s">
        <v>28</v>
      </c>
      <c r="E24397" s="673">
        <v>6.71</v>
      </c>
      <c r="F24397" s="394"/>
    </row>
    <row r="24398" spans="1:6">
      <c r="A24398" s="514">
        <v>34576</v>
      </c>
      <c r="B24398" s="514" t="s">
        <v>17223</v>
      </c>
      <c r="C24398" s="1329" t="s">
        <v>28629</v>
      </c>
      <c r="D24398" s="514" t="s">
        <v>28</v>
      </c>
      <c r="E24398" s="673">
        <v>7.4</v>
      </c>
      <c r="F24398" s="394"/>
    </row>
    <row r="24399" spans="1:6">
      <c r="A24399" s="514">
        <v>34577</v>
      </c>
      <c r="B24399" s="514" t="s">
        <v>17223</v>
      </c>
      <c r="C24399" s="1329" t="s">
        <v>28630</v>
      </c>
      <c r="D24399" s="514" t="s">
        <v>28</v>
      </c>
      <c r="E24399" s="673">
        <v>7.72</v>
      </c>
      <c r="F24399" s="394"/>
    </row>
    <row r="24400" spans="1:6">
      <c r="A24400" s="514">
        <v>34578</v>
      </c>
      <c r="B24400" s="514" t="s">
        <v>17223</v>
      </c>
      <c r="C24400" s="1329" t="s">
        <v>28631</v>
      </c>
      <c r="D24400" s="514" t="s">
        <v>28</v>
      </c>
      <c r="E24400" s="673">
        <v>8.3699999999999992</v>
      </c>
      <c r="F24400" s="394"/>
    </row>
    <row r="24401" spans="1:6">
      <c r="A24401" s="514">
        <v>34579</v>
      </c>
      <c r="B24401" s="514" t="s">
        <v>17223</v>
      </c>
      <c r="C24401" s="1329" t="s">
        <v>28632</v>
      </c>
      <c r="D24401" s="514" t="s">
        <v>28</v>
      </c>
      <c r="E24401" s="673">
        <v>8.93</v>
      </c>
      <c r="F24401" s="394"/>
    </row>
    <row r="24402" spans="1:6">
      <c r="A24402" s="514">
        <v>25067</v>
      </c>
      <c r="B24402" s="514" t="s">
        <v>17223</v>
      </c>
      <c r="C24402" s="1329" t="s">
        <v>28633</v>
      </c>
      <c r="D24402" s="514" t="s">
        <v>28</v>
      </c>
      <c r="E24402" s="673">
        <v>5.98</v>
      </c>
      <c r="F24402" s="394"/>
    </row>
    <row r="24403" spans="1:6">
      <c r="A24403" s="514">
        <v>34580</v>
      </c>
      <c r="B24403" s="514" t="s">
        <v>17223</v>
      </c>
      <c r="C24403" s="1329" t="s">
        <v>28634</v>
      </c>
      <c r="D24403" s="514" t="s">
        <v>28</v>
      </c>
      <c r="E24403" s="673">
        <v>6.67</v>
      </c>
      <c r="F24403" s="394"/>
    </row>
    <row r="24404" spans="1:6">
      <c r="A24404" s="514">
        <v>25071</v>
      </c>
      <c r="B24404" s="514" t="s">
        <v>17223</v>
      </c>
      <c r="C24404" s="1329" t="s">
        <v>28635</v>
      </c>
      <c r="D24404" s="514" t="s">
        <v>28</v>
      </c>
      <c r="E24404" s="673">
        <v>3.32</v>
      </c>
      <c r="F24404" s="394"/>
    </row>
    <row r="24405" spans="1:6">
      <c r="A24405" s="514">
        <v>44171</v>
      </c>
      <c r="B24405" s="514" t="s">
        <v>17223</v>
      </c>
      <c r="C24405" s="1329" t="s">
        <v>28636</v>
      </c>
      <c r="D24405" s="514" t="s">
        <v>28</v>
      </c>
      <c r="E24405" s="673">
        <v>22.34</v>
      </c>
      <c r="F24405" s="394"/>
    </row>
    <row r="24406" spans="1:6">
      <c r="A24406" s="514">
        <v>38395</v>
      </c>
      <c r="B24406" s="514" t="s">
        <v>17223</v>
      </c>
      <c r="C24406" s="1329" t="s">
        <v>28637</v>
      </c>
      <c r="D24406" s="514" t="s">
        <v>28</v>
      </c>
      <c r="E24406" s="673">
        <v>10.47</v>
      </c>
      <c r="F24406" s="394"/>
    </row>
    <row r="24407" spans="1:6">
      <c r="A24407" s="514">
        <v>34583</v>
      </c>
      <c r="B24407" s="514" t="s">
        <v>17223</v>
      </c>
      <c r="C24407" s="1329" t="s">
        <v>28638</v>
      </c>
      <c r="D24407" s="514" t="s">
        <v>32</v>
      </c>
      <c r="E24407" s="673">
        <v>60.06</v>
      </c>
      <c r="F24407" s="394"/>
    </row>
    <row r="24408" spans="1:6">
      <c r="A24408" s="514">
        <v>34584</v>
      </c>
      <c r="B24408" s="514" t="s">
        <v>17223</v>
      </c>
      <c r="C24408" s="1329" t="s">
        <v>28639</v>
      </c>
      <c r="D24408" s="514" t="s">
        <v>32</v>
      </c>
      <c r="E24408" s="673">
        <v>44.04</v>
      </c>
      <c r="F24408" s="394"/>
    </row>
    <row r="24409" spans="1:6">
      <c r="A24409" s="514">
        <v>709</v>
      </c>
      <c r="B24409" s="514" t="s">
        <v>17223</v>
      </c>
      <c r="C24409" s="1329" t="s">
        <v>28640</v>
      </c>
      <c r="D24409" s="514" t="s">
        <v>32</v>
      </c>
      <c r="E24409" s="673"/>
      <c r="F24409" s="394"/>
    </row>
    <row r="24410" spans="1:6">
      <c r="A24410" s="514">
        <v>34592</v>
      </c>
      <c r="B24410" s="514" t="s">
        <v>17223</v>
      </c>
      <c r="C24410" s="1329" t="s">
        <v>28641</v>
      </c>
      <c r="D24410" s="514" t="s">
        <v>28</v>
      </c>
      <c r="E24410" s="673">
        <v>3.8</v>
      </c>
      <c r="F24410" s="394"/>
    </row>
    <row r="24411" spans="1:6">
      <c r="A24411" s="514">
        <v>34599</v>
      </c>
      <c r="B24411" s="514" t="s">
        <v>17223</v>
      </c>
      <c r="C24411" s="1329" t="s">
        <v>28642</v>
      </c>
      <c r="D24411" s="514" t="s">
        <v>28</v>
      </c>
      <c r="E24411" s="673">
        <v>3.41</v>
      </c>
      <c r="F24411" s="394"/>
    </row>
    <row r="24412" spans="1:6">
      <c r="A24412" s="514">
        <v>651</v>
      </c>
      <c r="B24412" s="514" t="s">
        <v>17223</v>
      </c>
      <c r="C24412" s="1329" t="s">
        <v>28643</v>
      </c>
      <c r="D24412" s="514" t="s">
        <v>28</v>
      </c>
      <c r="E24412" s="673">
        <v>4.1900000000000004</v>
      </c>
      <c r="F24412" s="394"/>
    </row>
    <row r="24413" spans="1:6">
      <c r="A24413" s="514">
        <v>654</v>
      </c>
      <c r="B24413" s="514" t="s">
        <v>17223</v>
      </c>
      <c r="C24413" s="1329" t="s">
        <v>28644</v>
      </c>
      <c r="D24413" s="514" t="s">
        <v>28</v>
      </c>
      <c r="E24413" s="673">
        <v>5.19</v>
      </c>
      <c r="F24413" s="394"/>
    </row>
    <row r="24414" spans="1:6">
      <c r="A24414" s="514">
        <v>37103</v>
      </c>
      <c r="B24414" s="514" t="s">
        <v>17223</v>
      </c>
      <c r="C24414" s="1329" t="s">
        <v>28645</v>
      </c>
      <c r="D24414" s="514" t="s">
        <v>28</v>
      </c>
      <c r="E24414" s="673">
        <v>4.3499999999999996</v>
      </c>
      <c r="F24414" s="394"/>
    </row>
    <row r="24415" spans="1:6">
      <c r="A24415" s="514">
        <v>34555</v>
      </c>
      <c r="B24415" s="514" t="s">
        <v>17223</v>
      </c>
      <c r="C24415" s="1329" t="s">
        <v>28646</v>
      </c>
      <c r="D24415" s="514" t="s">
        <v>28</v>
      </c>
      <c r="E24415" s="673">
        <v>5.52</v>
      </c>
      <c r="F24415" s="394"/>
    </row>
    <row r="24416" spans="1:6">
      <c r="A24416" s="514">
        <v>674</v>
      </c>
      <c r="B24416" s="514" t="s">
        <v>17223</v>
      </c>
      <c r="C24416" s="1329" t="s">
        <v>28647</v>
      </c>
      <c r="D24416" s="514" t="s">
        <v>32</v>
      </c>
      <c r="E24416" s="673">
        <v>86.69</v>
      </c>
      <c r="F24416" s="394"/>
    </row>
    <row r="24417" spans="1:6">
      <c r="A24417" s="514">
        <v>34600</v>
      </c>
      <c r="B24417" s="514" t="s">
        <v>17223</v>
      </c>
      <c r="C24417" s="1329" t="s">
        <v>28648</v>
      </c>
      <c r="D24417" s="514" t="s">
        <v>32</v>
      </c>
      <c r="E24417" s="673">
        <v>127.33</v>
      </c>
      <c r="F24417" s="394"/>
    </row>
    <row r="24418" spans="1:6">
      <c r="A24418" s="514">
        <v>652</v>
      </c>
      <c r="B24418" s="514" t="s">
        <v>17223</v>
      </c>
      <c r="C24418" s="1329" t="s">
        <v>28649</v>
      </c>
      <c r="D24418" s="514" t="s">
        <v>32</v>
      </c>
      <c r="E24418" s="673">
        <v>195.05</v>
      </c>
      <c r="F24418" s="394"/>
    </row>
    <row r="24419" spans="1:6">
      <c r="A24419" s="514">
        <v>650</v>
      </c>
      <c r="B24419" s="514" t="s">
        <v>17223</v>
      </c>
      <c r="C24419" s="1329" t="s">
        <v>28650</v>
      </c>
      <c r="D24419" s="514" t="s">
        <v>28</v>
      </c>
      <c r="E24419" s="673">
        <v>3.35</v>
      </c>
      <c r="F24419" s="394"/>
    </row>
    <row r="24420" spans="1:6">
      <c r="A24420" s="514">
        <v>718</v>
      </c>
      <c r="B24420" s="514" t="s">
        <v>17223</v>
      </c>
      <c r="C24420" s="1329" t="s">
        <v>28651</v>
      </c>
      <c r="D24420" s="514" t="s">
        <v>28</v>
      </c>
      <c r="E24420" s="673">
        <v>16.37</v>
      </c>
      <c r="F24420" s="394"/>
    </row>
    <row r="24421" spans="1:6">
      <c r="A24421" s="514">
        <v>11981</v>
      </c>
      <c r="B24421" s="514" t="s">
        <v>17223</v>
      </c>
      <c r="C24421" s="1329" t="s">
        <v>28652</v>
      </c>
      <c r="D24421" s="514" t="s">
        <v>28</v>
      </c>
      <c r="E24421" s="673">
        <v>15.9</v>
      </c>
      <c r="F24421" s="394"/>
    </row>
    <row r="24422" spans="1:6">
      <c r="A24422" s="514">
        <v>34586</v>
      </c>
      <c r="B24422" s="514" t="s">
        <v>17223</v>
      </c>
      <c r="C24422" s="1329" t="s">
        <v>28653</v>
      </c>
      <c r="D24422" s="514" t="s">
        <v>28</v>
      </c>
      <c r="E24422" s="673">
        <v>2.1</v>
      </c>
      <c r="F24422" s="394"/>
    </row>
    <row r="24423" spans="1:6">
      <c r="A24423" s="514">
        <v>38603</v>
      </c>
      <c r="B24423" s="514" t="s">
        <v>17223</v>
      </c>
      <c r="C24423" s="1329" t="s">
        <v>28654</v>
      </c>
      <c r="D24423" s="514" t="s">
        <v>28</v>
      </c>
      <c r="E24423" s="673">
        <v>2.4900000000000002</v>
      </c>
      <c r="F24423" s="394"/>
    </row>
    <row r="24424" spans="1:6">
      <c r="A24424" s="514">
        <v>34588</v>
      </c>
      <c r="B24424" s="514" t="s">
        <v>17223</v>
      </c>
      <c r="C24424" s="1329" t="s">
        <v>28655</v>
      </c>
      <c r="D24424" s="514" t="s">
        <v>28</v>
      </c>
      <c r="E24424" s="673">
        <v>2.83</v>
      </c>
      <c r="F24424" s="394"/>
    </row>
    <row r="24425" spans="1:6">
      <c r="A24425" s="514">
        <v>34590</v>
      </c>
      <c r="B24425" s="514" t="s">
        <v>17223</v>
      </c>
      <c r="C24425" s="1329" t="s">
        <v>28656</v>
      </c>
      <c r="D24425" s="514" t="s">
        <v>28</v>
      </c>
      <c r="E24425" s="673">
        <v>2.8</v>
      </c>
      <c r="F24425" s="394"/>
    </row>
    <row r="24426" spans="1:6">
      <c r="A24426" s="514">
        <v>34591</v>
      </c>
      <c r="B24426" s="514" t="s">
        <v>17223</v>
      </c>
      <c r="C24426" s="1329" t="s">
        <v>28657</v>
      </c>
      <c r="D24426" s="514" t="s">
        <v>28</v>
      </c>
      <c r="E24426" s="673">
        <v>3.42</v>
      </c>
      <c r="F24426" s="394"/>
    </row>
    <row r="24427" spans="1:6">
      <c r="A24427" s="514">
        <v>40517</v>
      </c>
      <c r="B24427" s="514" t="s">
        <v>17223</v>
      </c>
      <c r="C24427" s="1329" t="s">
        <v>28658</v>
      </c>
      <c r="D24427" s="514" t="s">
        <v>32</v>
      </c>
      <c r="E24427" s="673">
        <v>71.56</v>
      </c>
      <c r="F24427" s="394"/>
    </row>
    <row r="24428" spans="1:6" ht="24.75">
      <c r="A24428" s="514">
        <v>40515</v>
      </c>
      <c r="B24428" s="514" t="s">
        <v>17223</v>
      </c>
      <c r="C24428" s="1329" t="s">
        <v>28659</v>
      </c>
      <c r="D24428" s="514" t="s">
        <v>32</v>
      </c>
      <c r="E24428" s="673">
        <v>78.72</v>
      </c>
      <c r="F24428" s="394"/>
    </row>
    <row r="24429" spans="1:6" ht="24.75">
      <c r="A24429" s="514">
        <v>40524</v>
      </c>
      <c r="B24429" s="514" t="s">
        <v>17223</v>
      </c>
      <c r="C24429" s="1329" t="s">
        <v>28660</v>
      </c>
      <c r="D24429" s="514" t="s">
        <v>32</v>
      </c>
      <c r="E24429" s="673">
        <v>81.78</v>
      </c>
      <c r="F24429" s="394"/>
    </row>
    <row r="24430" spans="1:6" ht="24.75">
      <c r="A24430" s="514">
        <v>40529</v>
      </c>
      <c r="B24430" s="514" t="s">
        <v>17223</v>
      </c>
      <c r="C24430" s="1329" t="s">
        <v>28661</v>
      </c>
      <c r="D24430" s="514" t="s">
        <v>32</v>
      </c>
      <c r="E24430" s="673">
        <v>129.66999999999999</v>
      </c>
      <c r="F24430" s="394"/>
    </row>
    <row r="24431" spans="1:6" ht="24.75">
      <c r="A24431" s="514">
        <v>36156</v>
      </c>
      <c r="B24431" s="514" t="s">
        <v>17223</v>
      </c>
      <c r="C24431" s="1329" t="s">
        <v>28662</v>
      </c>
      <c r="D24431" s="514" t="s">
        <v>32</v>
      </c>
      <c r="E24431" s="673">
        <v>77.48</v>
      </c>
      <c r="F24431" s="394"/>
    </row>
    <row r="24432" spans="1:6" ht="24.75">
      <c r="A24432" s="514">
        <v>36155</v>
      </c>
      <c r="B24432" s="514" t="s">
        <v>17223</v>
      </c>
      <c r="C24432" s="1329" t="s">
        <v>28663</v>
      </c>
      <c r="D24432" s="514" t="s">
        <v>32</v>
      </c>
      <c r="E24432" s="673">
        <v>61.34</v>
      </c>
      <c r="F24432" s="394"/>
    </row>
    <row r="24433" spans="1:6" ht="24.75">
      <c r="A24433" s="514">
        <v>36154</v>
      </c>
      <c r="B24433" s="514" t="s">
        <v>17223</v>
      </c>
      <c r="C24433" s="1329" t="s">
        <v>28664</v>
      </c>
      <c r="D24433" s="514" t="s">
        <v>32</v>
      </c>
      <c r="E24433" s="673">
        <v>92.54</v>
      </c>
      <c r="F24433" s="394"/>
    </row>
    <row r="24434" spans="1:6" ht="24.75">
      <c r="A24434" s="514">
        <v>36170</v>
      </c>
      <c r="B24434" s="514" t="s">
        <v>17223</v>
      </c>
      <c r="C24434" s="1329" t="s">
        <v>28665</v>
      </c>
      <c r="D24434" s="514" t="s">
        <v>32</v>
      </c>
      <c r="E24434" s="673">
        <v>69.95</v>
      </c>
      <c r="F24434" s="394"/>
    </row>
    <row r="24435" spans="1:6">
      <c r="A24435" s="514">
        <v>695</v>
      </c>
      <c r="B24435" s="514" t="s">
        <v>17223</v>
      </c>
      <c r="C24435" s="1329" t="s">
        <v>28666</v>
      </c>
      <c r="D24435" s="514" t="s">
        <v>32</v>
      </c>
      <c r="E24435" s="673">
        <v>77.75</v>
      </c>
      <c r="F24435" s="394"/>
    </row>
    <row r="24436" spans="1:6">
      <c r="A24436" s="514">
        <v>679</v>
      </c>
      <c r="B24436" s="514" t="s">
        <v>17223</v>
      </c>
      <c r="C24436" s="1329" t="s">
        <v>28667</v>
      </c>
      <c r="D24436" s="514" t="s">
        <v>32</v>
      </c>
      <c r="E24436" s="673">
        <v>110.95</v>
      </c>
      <c r="F24436" s="394"/>
    </row>
    <row r="24437" spans="1:6">
      <c r="A24437" s="514">
        <v>711</v>
      </c>
      <c r="B24437" s="514" t="s">
        <v>17223</v>
      </c>
      <c r="C24437" s="1329" t="s">
        <v>28668</v>
      </c>
      <c r="D24437" s="514" t="s">
        <v>32</v>
      </c>
      <c r="E24437" s="673">
        <v>69.95</v>
      </c>
      <c r="F24437" s="394"/>
    </row>
    <row r="24438" spans="1:6">
      <c r="A24438" s="514">
        <v>712</v>
      </c>
      <c r="B24438" s="514" t="s">
        <v>17223</v>
      </c>
      <c r="C24438" s="1329" t="s">
        <v>28669</v>
      </c>
      <c r="D24438" s="514" t="s">
        <v>32</v>
      </c>
      <c r="E24438" s="673">
        <v>83.94</v>
      </c>
      <c r="F24438" s="394"/>
    </row>
    <row r="24439" spans="1:6">
      <c r="A24439" s="514">
        <v>12614</v>
      </c>
      <c r="B24439" s="514" t="s">
        <v>17223</v>
      </c>
      <c r="C24439" s="1329" t="s">
        <v>28670</v>
      </c>
      <c r="D24439" s="514" t="s">
        <v>28</v>
      </c>
      <c r="E24439" s="673">
        <v>60.28</v>
      </c>
      <c r="F24439" s="394"/>
    </row>
    <row r="24440" spans="1:6">
      <c r="A24440" s="514">
        <v>6140</v>
      </c>
      <c r="B24440" s="514" t="s">
        <v>17223</v>
      </c>
      <c r="C24440" s="1329" t="s">
        <v>28671</v>
      </c>
      <c r="D24440" s="514" t="s">
        <v>28</v>
      </c>
      <c r="E24440" s="673">
        <v>4.78</v>
      </c>
      <c r="F24440" s="394"/>
    </row>
    <row r="24441" spans="1:6">
      <c r="A24441" s="514">
        <v>38399</v>
      </c>
      <c r="B24441" s="514" t="s">
        <v>17223</v>
      </c>
      <c r="C24441" s="1329" t="s">
        <v>28672</v>
      </c>
      <c r="D24441" s="514" t="s">
        <v>28</v>
      </c>
      <c r="E24441" s="673">
        <v>219.56</v>
      </c>
      <c r="F24441" s="394"/>
    </row>
    <row r="24442" spans="1:6" ht="24.75">
      <c r="A24442" s="514">
        <v>729</v>
      </c>
      <c r="B24442" s="514" t="s">
        <v>17223</v>
      </c>
      <c r="C24442" s="1329" t="s">
        <v>28673</v>
      </c>
      <c r="D24442" s="514" t="s">
        <v>28</v>
      </c>
      <c r="E24442" s="673">
        <v>1235.0999999999999</v>
      </c>
      <c r="F24442" s="394"/>
    </row>
    <row r="24443" spans="1:6" ht="24.75">
      <c r="A24443" s="514">
        <v>39925</v>
      </c>
      <c r="B24443" s="514" t="s">
        <v>17223</v>
      </c>
      <c r="C24443" s="1329" t="s">
        <v>28674</v>
      </c>
      <c r="D24443" s="514" t="s">
        <v>28</v>
      </c>
      <c r="E24443" s="673">
        <v>17847.080000000002</v>
      </c>
      <c r="F24443" s="394"/>
    </row>
    <row r="24444" spans="1:6">
      <c r="A24444" s="514">
        <v>731</v>
      </c>
      <c r="B24444" s="514" t="s">
        <v>17223</v>
      </c>
      <c r="C24444" s="1329" t="s">
        <v>28675</v>
      </c>
      <c r="D24444" s="514" t="s">
        <v>28</v>
      </c>
      <c r="E24444" s="673">
        <v>1202.06</v>
      </c>
      <c r="F24444" s="394"/>
    </row>
    <row r="24445" spans="1:6" ht="24.75">
      <c r="A24445" s="514">
        <v>10575</v>
      </c>
      <c r="B24445" s="514" t="s">
        <v>17223</v>
      </c>
      <c r="C24445" s="1329" t="s">
        <v>28676</v>
      </c>
      <c r="D24445" s="514" t="s">
        <v>28</v>
      </c>
      <c r="E24445" s="673">
        <v>1875.9</v>
      </c>
      <c r="F24445" s="394"/>
    </row>
    <row r="24446" spans="1:6" ht="24.75">
      <c r="A24446" s="514">
        <v>733</v>
      </c>
      <c r="B24446" s="514" t="s">
        <v>17223</v>
      </c>
      <c r="C24446" s="1329" t="s">
        <v>28677</v>
      </c>
      <c r="D24446" s="514" t="s">
        <v>28</v>
      </c>
      <c r="E24446" s="673">
        <v>2053.88</v>
      </c>
      <c r="F24446" s="394"/>
    </row>
    <row r="24447" spans="1:6" ht="24.75">
      <c r="A24447" s="514">
        <v>732</v>
      </c>
      <c r="B24447" s="514" t="s">
        <v>17223</v>
      </c>
      <c r="C24447" s="1329" t="s">
        <v>28678</v>
      </c>
      <c r="D24447" s="514" t="s">
        <v>28</v>
      </c>
      <c r="E24447" s="673">
        <v>2026.27</v>
      </c>
      <c r="F24447" s="394"/>
    </row>
    <row r="24448" spans="1:6" ht="24.75">
      <c r="A24448" s="514">
        <v>735</v>
      </c>
      <c r="B24448" s="514" t="s">
        <v>17223</v>
      </c>
      <c r="C24448" s="1329" t="s">
        <v>28679</v>
      </c>
      <c r="D24448" s="514" t="s">
        <v>28</v>
      </c>
      <c r="E24448" s="673">
        <v>3604.62</v>
      </c>
      <c r="F24448" s="394"/>
    </row>
    <row r="24449" spans="1:6" ht="24.75">
      <c r="A24449" s="514">
        <v>737</v>
      </c>
      <c r="B24449" s="514" t="s">
        <v>17223</v>
      </c>
      <c r="C24449" s="1329" t="s">
        <v>28680</v>
      </c>
      <c r="D24449" s="514" t="s">
        <v>28</v>
      </c>
      <c r="E24449" s="673">
        <v>11362.72</v>
      </c>
      <c r="F24449" s="394"/>
    </row>
    <row r="24450" spans="1:6" ht="24.75">
      <c r="A24450" s="514">
        <v>736</v>
      </c>
      <c r="B24450" s="514" t="s">
        <v>17223</v>
      </c>
      <c r="C24450" s="1329" t="s">
        <v>28681</v>
      </c>
      <c r="D24450" s="514" t="s">
        <v>28</v>
      </c>
      <c r="E24450" s="673">
        <v>3030.84</v>
      </c>
      <c r="F24450" s="394"/>
    </row>
    <row r="24451" spans="1:6" ht="24.75">
      <c r="A24451" s="514">
        <v>738</v>
      </c>
      <c r="B24451" s="514" t="s">
        <v>17223</v>
      </c>
      <c r="C24451" s="1329" t="s">
        <v>28682</v>
      </c>
      <c r="D24451" s="514" t="s">
        <v>28</v>
      </c>
      <c r="E24451" s="673">
        <v>5268.81</v>
      </c>
      <c r="F24451" s="394"/>
    </row>
    <row r="24452" spans="1:6" ht="24.75">
      <c r="A24452" s="514">
        <v>740</v>
      </c>
      <c r="B24452" s="514" t="s">
        <v>17223</v>
      </c>
      <c r="C24452" s="1329" t="s">
        <v>28683</v>
      </c>
      <c r="D24452" s="514" t="s">
        <v>28</v>
      </c>
      <c r="E24452" s="673">
        <v>10689.33</v>
      </c>
      <c r="F24452" s="394"/>
    </row>
    <row r="24453" spans="1:6" ht="24.75">
      <c r="A24453" s="514">
        <v>734</v>
      </c>
      <c r="B24453" s="514" t="s">
        <v>17223</v>
      </c>
      <c r="C24453" s="1329" t="s">
        <v>28684</v>
      </c>
      <c r="D24453" s="514" t="s">
        <v>28</v>
      </c>
      <c r="E24453" s="673">
        <v>2172.16</v>
      </c>
      <c r="F24453" s="394"/>
    </row>
    <row r="24454" spans="1:6">
      <c r="A24454" s="514">
        <v>39008</v>
      </c>
      <c r="B24454" s="514" t="s">
        <v>17223</v>
      </c>
      <c r="C24454" s="1329" t="s">
        <v>28685</v>
      </c>
      <c r="D24454" s="514" t="s">
        <v>28</v>
      </c>
      <c r="E24454" s="673">
        <v>75390.94</v>
      </c>
      <c r="F24454" s="394"/>
    </row>
    <row r="24455" spans="1:6">
      <c r="A24455" s="514">
        <v>39009</v>
      </c>
      <c r="B24455" s="514" t="s">
        <v>17223</v>
      </c>
      <c r="C24455" s="1329" t="s">
        <v>28686</v>
      </c>
      <c r="D24455" s="514" t="s">
        <v>28</v>
      </c>
      <c r="E24455" s="673">
        <v>80772.05</v>
      </c>
      <c r="F24455" s="394"/>
    </row>
    <row r="24456" spans="1:6" ht="24.75">
      <c r="A24456" s="514">
        <v>10587</v>
      </c>
      <c r="B24456" s="514" t="s">
        <v>17223</v>
      </c>
      <c r="C24456" s="1329" t="s">
        <v>28687</v>
      </c>
      <c r="D24456" s="514" t="s">
        <v>28</v>
      </c>
      <c r="E24456" s="673">
        <v>5178.8100000000004</v>
      </c>
      <c r="F24456" s="394"/>
    </row>
    <row r="24457" spans="1:6" ht="24.75">
      <c r="A24457" s="514">
        <v>759</v>
      </c>
      <c r="B24457" s="514" t="s">
        <v>17223</v>
      </c>
      <c r="C24457" s="1329" t="s">
        <v>28688</v>
      </c>
      <c r="D24457" s="514" t="s">
        <v>28</v>
      </c>
      <c r="E24457" s="673">
        <v>7446.1</v>
      </c>
      <c r="F24457" s="394"/>
    </row>
    <row r="24458" spans="1:6" ht="24.75">
      <c r="A24458" s="514">
        <v>761</v>
      </c>
      <c r="B24458" s="514" t="s">
        <v>17223</v>
      </c>
      <c r="C24458" s="1329" t="s">
        <v>28689</v>
      </c>
      <c r="D24458" s="514" t="s">
        <v>28</v>
      </c>
      <c r="E24458" s="673">
        <v>12621.77</v>
      </c>
      <c r="F24458" s="394"/>
    </row>
    <row r="24459" spans="1:6" ht="24.75">
      <c r="A24459" s="514">
        <v>750</v>
      </c>
      <c r="B24459" s="514" t="s">
        <v>17223</v>
      </c>
      <c r="C24459" s="1329" t="s">
        <v>28690</v>
      </c>
      <c r="D24459" s="514" t="s">
        <v>28</v>
      </c>
      <c r="E24459" s="673">
        <v>11983.37</v>
      </c>
      <c r="F24459" s="394"/>
    </row>
    <row r="24460" spans="1:6" ht="24.75">
      <c r="A24460" s="514">
        <v>755</v>
      </c>
      <c r="B24460" s="514" t="s">
        <v>17223</v>
      </c>
      <c r="C24460" s="1329" t="s">
        <v>28691</v>
      </c>
      <c r="D24460" s="514" t="s">
        <v>28</v>
      </c>
      <c r="E24460" s="673">
        <v>49173.93</v>
      </c>
      <c r="F24460" s="394"/>
    </row>
    <row r="24461" spans="1:6" ht="24.75">
      <c r="A24461" s="514">
        <v>749</v>
      </c>
      <c r="B24461" s="514" t="s">
        <v>17223</v>
      </c>
      <c r="C24461" s="1329" t="s">
        <v>28692</v>
      </c>
      <c r="D24461" s="514" t="s">
        <v>28</v>
      </c>
      <c r="E24461" s="673">
        <v>18085.259999999998</v>
      </c>
      <c r="F24461" s="394"/>
    </row>
    <row r="24462" spans="1:6" ht="24.75">
      <c r="A24462" s="514">
        <v>756</v>
      </c>
      <c r="B24462" s="514" t="s">
        <v>17223</v>
      </c>
      <c r="C24462" s="1329" t="s">
        <v>28693</v>
      </c>
      <c r="D24462" s="514" t="s">
        <v>28</v>
      </c>
      <c r="E24462" s="673">
        <v>53630.75</v>
      </c>
      <c r="F24462" s="394"/>
    </row>
    <row r="24463" spans="1:6" ht="24.75">
      <c r="A24463" s="514">
        <v>10588</v>
      </c>
      <c r="B24463" s="514" t="s">
        <v>17223</v>
      </c>
      <c r="C24463" s="1329" t="s">
        <v>28694</v>
      </c>
      <c r="D24463" s="514" t="s">
        <v>28</v>
      </c>
      <c r="E24463" s="673">
        <v>5376.26</v>
      </c>
      <c r="F24463" s="394"/>
    </row>
    <row r="24464" spans="1:6" ht="24.75">
      <c r="A24464" s="514">
        <v>10592</v>
      </c>
      <c r="B24464" s="514" t="s">
        <v>17223</v>
      </c>
      <c r="C24464" s="1329" t="s">
        <v>28695</v>
      </c>
      <c r="D24464" s="514" t="s">
        <v>28</v>
      </c>
      <c r="E24464" s="673">
        <v>6493.81</v>
      </c>
      <c r="F24464" s="394"/>
    </row>
    <row r="24465" spans="1:6" ht="24.75">
      <c r="A24465" s="514">
        <v>10589</v>
      </c>
      <c r="B24465" s="514" t="s">
        <v>17223</v>
      </c>
      <c r="C24465" s="1329" t="s">
        <v>28696</v>
      </c>
      <c r="D24465" s="514" t="s">
        <v>28</v>
      </c>
      <c r="E24465" s="673">
        <v>8724.02</v>
      </c>
      <c r="F24465" s="394"/>
    </row>
    <row r="24466" spans="1:6" ht="24.75">
      <c r="A24466" s="514">
        <v>760</v>
      </c>
      <c r="B24466" s="514" t="s">
        <v>17223</v>
      </c>
      <c r="C24466" s="1329" t="s">
        <v>28697</v>
      </c>
      <c r="D24466" s="514" t="s">
        <v>28</v>
      </c>
      <c r="E24466" s="673">
        <v>48703.57</v>
      </c>
      <c r="F24466" s="394"/>
    </row>
    <row r="24467" spans="1:6" ht="24.75">
      <c r="A24467" s="514">
        <v>751</v>
      </c>
      <c r="B24467" s="514" t="s">
        <v>17223</v>
      </c>
      <c r="C24467" s="1329" t="s">
        <v>28698</v>
      </c>
      <c r="D24467" s="514" t="s">
        <v>28</v>
      </c>
      <c r="E24467" s="673">
        <v>7670.81</v>
      </c>
      <c r="F24467" s="394"/>
    </row>
    <row r="24468" spans="1:6" ht="24.75">
      <c r="A24468" s="514">
        <v>754</v>
      </c>
      <c r="B24468" s="514" t="s">
        <v>17223</v>
      </c>
      <c r="C24468" s="1329" t="s">
        <v>28699</v>
      </c>
      <c r="D24468" s="514" t="s">
        <v>28</v>
      </c>
      <c r="E24468" s="673">
        <v>12175.89</v>
      </c>
      <c r="F24468" s="394"/>
    </row>
    <row r="24469" spans="1:6" ht="24.75">
      <c r="A24469" s="514">
        <v>757</v>
      </c>
      <c r="B24469" s="514" t="s">
        <v>17223</v>
      </c>
      <c r="C24469" s="1329" t="s">
        <v>28700</v>
      </c>
      <c r="D24469" s="514" t="s">
        <v>28</v>
      </c>
      <c r="E24469" s="673">
        <v>24351.78</v>
      </c>
      <c r="F24469" s="394"/>
    </row>
    <row r="24470" spans="1:6">
      <c r="A24470" s="514">
        <v>44489</v>
      </c>
      <c r="B24470" s="514" t="s">
        <v>17223</v>
      </c>
      <c r="C24470" s="1329" t="s">
        <v>28701</v>
      </c>
      <c r="D24470" s="514" t="s">
        <v>28</v>
      </c>
      <c r="E24470" s="673">
        <v>307045.31</v>
      </c>
      <c r="F24470" s="394"/>
    </row>
    <row r="24471" spans="1:6">
      <c r="A24471" s="514">
        <v>39917</v>
      </c>
      <c r="B24471" s="514" t="s">
        <v>17223</v>
      </c>
      <c r="C24471" s="1329" t="s">
        <v>28702</v>
      </c>
      <c r="D24471" s="514" t="s">
        <v>28</v>
      </c>
      <c r="E24471" s="673">
        <v>115805.93</v>
      </c>
      <c r="F24471" s="394"/>
    </row>
    <row r="24472" spans="1:6">
      <c r="A24472" s="514">
        <v>38167</v>
      </c>
      <c r="B24472" s="514" t="s">
        <v>17223</v>
      </c>
      <c r="C24472" s="1329" t="s">
        <v>28703</v>
      </c>
      <c r="D24472" s="514" t="s">
        <v>18822</v>
      </c>
      <c r="E24472" s="673">
        <v>28.47</v>
      </c>
      <c r="F24472" s="394"/>
    </row>
    <row r="24473" spans="1:6">
      <c r="A24473" s="514">
        <v>36145</v>
      </c>
      <c r="B24473" s="514" t="s">
        <v>17223</v>
      </c>
      <c r="C24473" s="1329" t="s">
        <v>28704</v>
      </c>
      <c r="D24473" s="514" t="s">
        <v>18822</v>
      </c>
      <c r="E24473" s="673">
        <v>46.36</v>
      </c>
      <c r="F24473" s="394"/>
    </row>
    <row r="24474" spans="1:6">
      <c r="A24474" s="514">
        <v>12893</v>
      </c>
      <c r="B24474" s="514" t="s">
        <v>17223</v>
      </c>
      <c r="C24474" s="1329" t="s">
        <v>28705</v>
      </c>
      <c r="D24474" s="514" t="s">
        <v>18822</v>
      </c>
      <c r="E24474" s="673">
        <v>81.599999999999994</v>
      </c>
      <c r="F24474" s="394"/>
    </row>
    <row r="24475" spans="1:6">
      <c r="A24475" s="514">
        <v>11685</v>
      </c>
      <c r="B24475" s="514" t="s">
        <v>17223</v>
      </c>
      <c r="C24475" s="1329" t="s">
        <v>28706</v>
      </c>
      <c r="D24475" s="514" t="s">
        <v>28</v>
      </c>
      <c r="E24475" s="673">
        <v>35.57</v>
      </c>
      <c r="F24475" s="394"/>
    </row>
    <row r="24476" spans="1:6">
      <c r="A24476" s="514">
        <v>11680</v>
      </c>
      <c r="B24476" s="514" t="s">
        <v>17223</v>
      </c>
      <c r="C24476" s="1329" t="s">
        <v>34598</v>
      </c>
      <c r="D24476" s="514" t="s">
        <v>28</v>
      </c>
      <c r="E24476" s="673">
        <v>18.82</v>
      </c>
      <c r="F24476" s="394"/>
    </row>
    <row r="24477" spans="1:6">
      <c r="A24477" s="514">
        <v>11679</v>
      </c>
      <c r="B24477" s="514" t="s">
        <v>17223</v>
      </c>
      <c r="C24477" s="1329" t="s">
        <v>34599</v>
      </c>
      <c r="D24477" s="514" t="s">
        <v>28</v>
      </c>
      <c r="E24477" s="673">
        <v>25.52</v>
      </c>
      <c r="F24477" s="394"/>
    </row>
    <row r="24478" spans="1:6">
      <c r="A24478" s="514">
        <v>2512</v>
      </c>
      <c r="B24478" s="514" t="s">
        <v>17223</v>
      </c>
      <c r="C24478" s="1329" t="s">
        <v>28707</v>
      </c>
      <c r="D24478" s="514" t="s">
        <v>28</v>
      </c>
      <c r="E24478" s="673"/>
      <c r="F24478" s="394"/>
    </row>
    <row r="24479" spans="1:6">
      <c r="A24479" s="514">
        <v>45203</v>
      </c>
      <c r="B24479" s="514" t="s">
        <v>17223</v>
      </c>
      <c r="C24479" s="1329" t="s">
        <v>34600</v>
      </c>
      <c r="D24479" s="514" t="s">
        <v>28</v>
      </c>
      <c r="E24479" s="673">
        <v>9.85</v>
      </c>
      <c r="F24479" s="394"/>
    </row>
    <row r="24480" spans="1:6">
      <c r="A24480" s="514">
        <v>4374</v>
      </c>
      <c r="B24480" s="514" t="s">
        <v>17223</v>
      </c>
      <c r="C24480" s="1329" t="s">
        <v>28708</v>
      </c>
      <c r="D24480" s="514" t="s">
        <v>28</v>
      </c>
      <c r="E24480" s="673">
        <v>0.37</v>
      </c>
      <c r="F24480" s="394"/>
    </row>
    <row r="24481" spans="1:6">
      <c r="A24481" s="514">
        <v>7568</v>
      </c>
      <c r="B24481" s="514" t="s">
        <v>17223</v>
      </c>
      <c r="C24481" s="1329" t="s">
        <v>28709</v>
      </c>
      <c r="D24481" s="514" t="s">
        <v>28</v>
      </c>
      <c r="E24481" s="673">
        <v>0.61</v>
      </c>
      <c r="F24481" s="394"/>
    </row>
    <row r="24482" spans="1:6">
      <c r="A24482" s="514">
        <v>7584</v>
      </c>
      <c r="B24482" s="514" t="s">
        <v>17223</v>
      </c>
      <c r="C24482" s="1329" t="s">
        <v>28710</v>
      </c>
      <c r="D24482" s="514" t="s">
        <v>28</v>
      </c>
      <c r="E24482" s="673">
        <v>0.93</v>
      </c>
      <c r="F24482" s="394"/>
    </row>
    <row r="24483" spans="1:6">
      <c r="A24483" s="514">
        <v>11945</v>
      </c>
      <c r="B24483" s="514" t="s">
        <v>17223</v>
      </c>
      <c r="C24483" s="1329" t="s">
        <v>28711</v>
      </c>
      <c r="D24483" s="514" t="s">
        <v>28</v>
      </c>
      <c r="E24483" s="673">
        <v>0.06</v>
      </c>
      <c r="F24483" s="394"/>
    </row>
    <row r="24484" spans="1:6">
      <c r="A24484" s="514">
        <v>11946</v>
      </c>
      <c r="B24484" s="514" t="s">
        <v>17223</v>
      </c>
      <c r="C24484" s="1329" t="s">
        <v>28712</v>
      </c>
      <c r="D24484" s="514" t="s">
        <v>28</v>
      </c>
      <c r="E24484" s="673">
        <v>0.06</v>
      </c>
      <c r="F24484" s="394"/>
    </row>
    <row r="24485" spans="1:6">
      <c r="A24485" s="514">
        <v>4375</v>
      </c>
      <c r="B24485" s="514" t="s">
        <v>17223</v>
      </c>
      <c r="C24485" s="1329" t="s">
        <v>28713</v>
      </c>
      <c r="D24485" s="514" t="s">
        <v>28</v>
      </c>
      <c r="E24485" s="673">
        <v>0.1</v>
      </c>
      <c r="F24485" s="394"/>
    </row>
    <row r="24486" spans="1:6">
      <c r="A24486" s="514">
        <v>11950</v>
      </c>
      <c r="B24486" s="514" t="s">
        <v>17223</v>
      </c>
      <c r="C24486" s="1329" t="s">
        <v>28714</v>
      </c>
      <c r="D24486" s="514" t="s">
        <v>28</v>
      </c>
      <c r="E24486" s="673">
        <v>0.2</v>
      </c>
      <c r="F24486" s="394"/>
    </row>
    <row r="24487" spans="1:6">
      <c r="A24487" s="514">
        <v>4376</v>
      </c>
      <c r="B24487" s="514" t="s">
        <v>17223</v>
      </c>
      <c r="C24487" s="1329" t="s">
        <v>28715</v>
      </c>
      <c r="D24487" s="514" t="s">
        <v>28</v>
      </c>
      <c r="E24487" s="673">
        <v>0.19</v>
      </c>
      <c r="F24487" s="394"/>
    </row>
    <row r="24488" spans="1:6">
      <c r="A24488" s="514">
        <v>7583</v>
      </c>
      <c r="B24488" s="514" t="s">
        <v>17223</v>
      </c>
      <c r="C24488" s="1329" t="s">
        <v>28716</v>
      </c>
      <c r="D24488" s="514" t="s">
        <v>28</v>
      </c>
      <c r="E24488" s="673">
        <v>0.41</v>
      </c>
      <c r="F24488" s="394"/>
    </row>
    <row r="24489" spans="1:6">
      <c r="A24489" s="514">
        <v>4350</v>
      </c>
      <c r="B24489" s="514" t="s">
        <v>17223</v>
      </c>
      <c r="C24489" s="1329" t="s">
        <v>28717</v>
      </c>
      <c r="D24489" s="514" t="s">
        <v>28</v>
      </c>
      <c r="E24489" s="673">
        <v>0.82</v>
      </c>
      <c r="F24489" s="394"/>
    </row>
    <row r="24490" spans="1:6">
      <c r="A24490" s="514">
        <v>44400</v>
      </c>
      <c r="B24490" s="514" t="s">
        <v>17223</v>
      </c>
      <c r="C24490" s="1329" t="s">
        <v>28718</v>
      </c>
      <c r="D24490" s="514" t="s">
        <v>28</v>
      </c>
      <c r="E24490" s="673">
        <v>34.270000000000003</v>
      </c>
      <c r="F24490" s="394"/>
    </row>
    <row r="24491" spans="1:6">
      <c r="A24491" s="514">
        <v>39886</v>
      </c>
      <c r="B24491" s="514" t="s">
        <v>17223</v>
      </c>
      <c r="C24491" s="1329" t="s">
        <v>28719</v>
      </c>
      <c r="D24491" s="514" t="s">
        <v>28</v>
      </c>
      <c r="E24491" s="673"/>
      <c r="F24491" s="394"/>
    </row>
    <row r="24492" spans="1:6">
      <c r="A24492" s="514">
        <v>39887</v>
      </c>
      <c r="B24492" s="514" t="s">
        <v>17223</v>
      </c>
      <c r="C24492" s="1329" t="s">
        <v>28720</v>
      </c>
      <c r="D24492" s="514" t="s">
        <v>28</v>
      </c>
      <c r="E24492" s="673"/>
      <c r="F24492" s="394"/>
    </row>
    <row r="24493" spans="1:6">
      <c r="A24493" s="514">
        <v>39888</v>
      </c>
      <c r="B24493" s="514" t="s">
        <v>17223</v>
      </c>
      <c r="C24493" s="1329" t="s">
        <v>28721</v>
      </c>
      <c r="D24493" s="514" t="s">
        <v>28</v>
      </c>
      <c r="E24493" s="673"/>
      <c r="F24493" s="394"/>
    </row>
    <row r="24494" spans="1:6">
      <c r="A24494" s="514">
        <v>39890</v>
      </c>
      <c r="B24494" s="514" t="s">
        <v>17223</v>
      </c>
      <c r="C24494" s="1329" t="s">
        <v>28722</v>
      </c>
      <c r="D24494" s="514" t="s">
        <v>28</v>
      </c>
      <c r="E24494" s="673"/>
      <c r="F24494" s="394"/>
    </row>
    <row r="24495" spans="1:6">
      <c r="A24495" s="514">
        <v>39891</v>
      </c>
      <c r="B24495" s="514" t="s">
        <v>17223</v>
      </c>
      <c r="C24495" s="1329" t="s">
        <v>28723</v>
      </c>
      <c r="D24495" s="514" t="s">
        <v>28</v>
      </c>
      <c r="E24495" s="673"/>
      <c r="F24495" s="394"/>
    </row>
    <row r="24496" spans="1:6">
      <c r="A24496" s="514">
        <v>39892</v>
      </c>
      <c r="B24496" s="514" t="s">
        <v>17223</v>
      </c>
      <c r="C24496" s="1329" t="s">
        <v>28724</v>
      </c>
      <c r="D24496" s="514" t="s">
        <v>28</v>
      </c>
      <c r="E24496" s="673"/>
      <c r="F24496" s="394"/>
    </row>
    <row r="24497" spans="1:6">
      <c r="A24497" s="514">
        <v>790</v>
      </c>
      <c r="B24497" s="514" t="s">
        <v>17223</v>
      </c>
      <c r="C24497" s="1329" t="s">
        <v>28725</v>
      </c>
      <c r="D24497" s="514" t="s">
        <v>28</v>
      </c>
      <c r="E24497" s="673">
        <v>20.69</v>
      </c>
      <c r="F24497" s="394"/>
    </row>
    <row r="24498" spans="1:6">
      <c r="A24498" s="514">
        <v>791</v>
      </c>
      <c r="B24498" s="514" t="s">
        <v>17223</v>
      </c>
      <c r="C24498" s="1329" t="s">
        <v>28726</v>
      </c>
      <c r="D24498" s="514" t="s">
        <v>28</v>
      </c>
      <c r="E24498" s="673">
        <v>20.69</v>
      </c>
      <c r="F24498" s="394"/>
    </row>
    <row r="24499" spans="1:6">
      <c r="A24499" s="514">
        <v>766</v>
      </c>
      <c r="B24499" s="514" t="s">
        <v>17223</v>
      </c>
      <c r="C24499" s="1329" t="s">
        <v>28727</v>
      </c>
      <c r="D24499" s="514" t="s">
        <v>28</v>
      </c>
      <c r="E24499" s="673">
        <v>20.69</v>
      </c>
      <c r="F24499" s="394"/>
    </row>
    <row r="24500" spans="1:6">
      <c r="A24500" s="514">
        <v>767</v>
      </c>
      <c r="B24500" s="514" t="s">
        <v>17223</v>
      </c>
      <c r="C24500" s="1329" t="s">
        <v>28728</v>
      </c>
      <c r="D24500" s="514" t="s">
        <v>28</v>
      </c>
      <c r="E24500" s="673">
        <v>20.69</v>
      </c>
      <c r="F24500" s="394"/>
    </row>
    <row r="24501" spans="1:6">
      <c r="A24501" s="514">
        <v>789</v>
      </c>
      <c r="B24501" s="514" t="s">
        <v>17223</v>
      </c>
      <c r="C24501" s="1329" t="s">
        <v>28729</v>
      </c>
      <c r="D24501" s="514" t="s">
        <v>28</v>
      </c>
      <c r="E24501" s="673">
        <v>15.9</v>
      </c>
      <c r="F24501" s="394"/>
    </row>
    <row r="24502" spans="1:6">
      <c r="A24502" s="514">
        <v>768</v>
      </c>
      <c r="B24502" s="514" t="s">
        <v>17223</v>
      </c>
      <c r="C24502" s="1329" t="s">
        <v>28730</v>
      </c>
      <c r="D24502" s="514" t="s">
        <v>28</v>
      </c>
      <c r="E24502" s="673">
        <v>16.25</v>
      </c>
      <c r="F24502" s="394"/>
    </row>
    <row r="24503" spans="1:6">
      <c r="A24503" s="514">
        <v>769</v>
      </c>
      <c r="B24503" s="514" t="s">
        <v>17223</v>
      </c>
      <c r="C24503" s="1329" t="s">
        <v>28731</v>
      </c>
      <c r="D24503" s="514" t="s">
        <v>28</v>
      </c>
      <c r="E24503" s="673">
        <v>16.25</v>
      </c>
      <c r="F24503" s="394"/>
    </row>
    <row r="24504" spans="1:6">
      <c r="A24504" s="514">
        <v>764</v>
      </c>
      <c r="B24504" s="514" t="s">
        <v>17223</v>
      </c>
      <c r="C24504" s="1329" t="s">
        <v>28732</v>
      </c>
      <c r="D24504" s="514" t="s">
        <v>28</v>
      </c>
      <c r="E24504" s="673">
        <v>10</v>
      </c>
      <c r="F24504" s="394"/>
    </row>
    <row r="24505" spans="1:6">
      <c r="A24505" s="514">
        <v>765</v>
      </c>
      <c r="B24505" s="514" t="s">
        <v>17223</v>
      </c>
      <c r="C24505" s="1329" t="s">
        <v>28733</v>
      </c>
      <c r="D24505" s="514" t="s">
        <v>28</v>
      </c>
      <c r="E24505" s="673">
        <v>10</v>
      </c>
      <c r="F24505" s="394"/>
    </row>
    <row r="24506" spans="1:6">
      <c r="A24506" s="514">
        <v>770</v>
      </c>
      <c r="B24506" s="514" t="s">
        <v>17223</v>
      </c>
      <c r="C24506" s="1329" t="s">
        <v>28734</v>
      </c>
      <c r="D24506" s="514" t="s">
        <v>28</v>
      </c>
      <c r="E24506" s="673">
        <v>5.73</v>
      </c>
      <c r="F24506" s="394"/>
    </row>
    <row r="24507" spans="1:6">
      <c r="A24507" s="514">
        <v>12394</v>
      </c>
      <c r="B24507" s="514" t="s">
        <v>17223</v>
      </c>
      <c r="C24507" s="1329" t="s">
        <v>28735</v>
      </c>
      <c r="D24507" s="514" t="s">
        <v>28</v>
      </c>
      <c r="E24507" s="673">
        <v>5.73</v>
      </c>
      <c r="F24507" s="394"/>
    </row>
    <row r="24508" spans="1:6">
      <c r="A24508" s="514">
        <v>787</v>
      </c>
      <c r="B24508" s="514" t="s">
        <v>17223</v>
      </c>
      <c r="C24508" s="1329" t="s">
        <v>28736</v>
      </c>
      <c r="D24508" s="514" t="s">
        <v>28</v>
      </c>
      <c r="E24508" s="673">
        <v>44.67</v>
      </c>
      <c r="F24508" s="394"/>
    </row>
    <row r="24509" spans="1:6">
      <c r="A24509" s="514">
        <v>774</v>
      </c>
      <c r="B24509" s="514" t="s">
        <v>17223</v>
      </c>
      <c r="C24509" s="1329" t="s">
        <v>28737</v>
      </c>
      <c r="D24509" s="514" t="s">
        <v>28</v>
      </c>
      <c r="E24509" s="673">
        <v>44.67</v>
      </c>
      <c r="F24509" s="394"/>
    </row>
    <row r="24510" spans="1:6">
      <c r="A24510" s="514">
        <v>773</v>
      </c>
      <c r="B24510" s="514" t="s">
        <v>17223</v>
      </c>
      <c r="C24510" s="1329" t="s">
        <v>28738</v>
      </c>
      <c r="D24510" s="514" t="s">
        <v>28</v>
      </c>
      <c r="E24510" s="673">
        <v>44.67</v>
      </c>
      <c r="F24510" s="394"/>
    </row>
    <row r="24511" spans="1:6">
      <c r="A24511" s="514">
        <v>775</v>
      </c>
      <c r="B24511" s="514" t="s">
        <v>17223</v>
      </c>
      <c r="C24511" s="1329" t="s">
        <v>28739</v>
      </c>
      <c r="D24511" s="514" t="s">
        <v>28</v>
      </c>
      <c r="E24511" s="673">
        <v>44.67</v>
      </c>
      <c r="F24511" s="394"/>
    </row>
    <row r="24512" spans="1:6">
      <c r="A24512" s="514">
        <v>788</v>
      </c>
      <c r="B24512" s="514" t="s">
        <v>17223</v>
      </c>
      <c r="C24512" s="1329" t="s">
        <v>28740</v>
      </c>
      <c r="D24512" s="514" t="s">
        <v>28</v>
      </c>
      <c r="E24512" s="673">
        <v>27.76</v>
      </c>
      <c r="F24512" s="394"/>
    </row>
    <row r="24513" spans="1:6">
      <c r="A24513" s="514">
        <v>772</v>
      </c>
      <c r="B24513" s="514" t="s">
        <v>17223</v>
      </c>
      <c r="C24513" s="1329" t="s">
        <v>28741</v>
      </c>
      <c r="D24513" s="514" t="s">
        <v>28</v>
      </c>
      <c r="E24513" s="673">
        <v>27.76</v>
      </c>
      <c r="F24513" s="394"/>
    </row>
    <row r="24514" spans="1:6">
      <c r="A24514" s="514">
        <v>771</v>
      </c>
      <c r="B24514" s="514" t="s">
        <v>17223</v>
      </c>
      <c r="C24514" s="1329" t="s">
        <v>28742</v>
      </c>
      <c r="D24514" s="514" t="s">
        <v>28</v>
      </c>
      <c r="E24514" s="673">
        <v>27.76</v>
      </c>
      <c r="F24514" s="394"/>
    </row>
    <row r="24515" spans="1:6">
      <c r="A24515" s="514">
        <v>776</v>
      </c>
      <c r="B24515" s="514" t="s">
        <v>17223</v>
      </c>
      <c r="C24515" s="1329" t="s">
        <v>28743</v>
      </c>
      <c r="D24515" s="514" t="s">
        <v>28</v>
      </c>
      <c r="E24515" s="673">
        <v>65.849999999999994</v>
      </c>
      <c r="F24515" s="394"/>
    </row>
    <row r="24516" spans="1:6">
      <c r="A24516" s="514">
        <v>777</v>
      </c>
      <c r="B24516" s="514" t="s">
        <v>17223</v>
      </c>
      <c r="C24516" s="1329" t="s">
        <v>28744</v>
      </c>
      <c r="D24516" s="514" t="s">
        <v>28</v>
      </c>
      <c r="E24516" s="673">
        <v>64.010000000000005</v>
      </c>
      <c r="F24516" s="394"/>
    </row>
    <row r="24517" spans="1:6">
      <c r="A24517" s="514">
        <v>780</v>
      </c>
      <c r="B24517" s="514" t="s">
        <v>17223</v>
      </c>
      <c r="C24517" s="1329" t="s">
        <v>28745</v>
      </c>
      <c r="D24517" s="514" t="s">
        <v>28</v>
      </c>
      <c r="E24517" s="673">
        <v>64.33</v>
      </c>
      <c r="F24517" s="394"/>
    </row>
    <row r="24518" spans="1:6">
      <c r="A24518" s="514">
        <v>778</v>
      </c>
      <c r="B24518" s="514" t="s">
        <v>17223</v>
      </c>
      <c r="C24518" s="1329" t="s">
        <v>28746</v>
      </c>
      <c r="D24518" s="514" t="s">
        <v>28</v>
      </c>
      <c r="E24518" s="673">
        <v>65.849999999999994</v>
      </c>
      <c r="F24518" s="394"/>
    </row>
    <row r="24519" spans="1:6">
      <c r="A24519" s="514">
        <v>779</v>
      </c>
      <c r="B24519" s="514" t="s">
        <v>17223</v>
      </c>
      <c r="C24519" s="1329" t="s">
        <v>28747</v>
      </c>
      <c r="D24519" s="514" t="s">
        <v>28</v>
      </c>
      <c r="E24519" s="673">
        <v>6.9</v>
      </c>
      <c r="F24519" s="394"/>
    </row>
    <row r="24520" spans="1:6">
      <c r="A24520" s="514">
        <v>781</v>
      </c>
      <c r="B24520" s="514" t="s">
        <v>17223</v>
      </c>
      <c r="C24520" s="1329" t="s">
        <v>28748</v>
      </c>
      <c r="D24520" s="514" t="s">
        <v>28</v>
      </c>
      <c r="E24520" s="673">
        <v>121.66</v>
      </c>
      <c r="F24520" s="394"/>
    </row>
    <row r="24521" spans="1:6">
      <c r="A24521" s="514">
        <v>786</v>
      </c>
      <c r="B24521" s="514" t="s">
        <v>17223</v>
      </c>
      <c r="C24521" s="1329" t="s">
        <v>28749</v>
      </c>
      <c r="D24521" s="514" t="s">
        <v>28</v>
      </c>
      <c r="E24521" s="673">
        <v>121.66</v>
      </c>
      <c r="F24521" s="394"/>
    </row>
    <row r="24522" spans="1:6">
      <c r="A24522" s="514">
        <v>782</v>
      </c>
      <c r="B24522" s="514" t="s">
        <v>17223</v>
      </c>
      <c r="C24522" s="1329" t="s">
        <v>28750</v>
      </c>
      <c r="D24522" s="514" t="s">
        <v>28</v>
      </c>
      <c r="E24522" s="673">
        <v>121.66</v>
      </c>
      <c r="F24522" s="394"/>
    </row>
    <row r="24523" spans="1:6">
      <c r="A24523" s="514">
        <v>783</v>
      </c>
      <c r="B24523" s="514" t="s">
        <v>17223</v>
      </c>
      <c r="C24523" s="1329" t="s">
        <v>28751</v>
      </c>
      <c r="D24523" s="514" t="s">
        <v>28</v>
      </c>
      <c r="E24523" s="673">
        <v>332.99</v>
      </c>
      <c r="F24523" s="394"/>
    </row>
    <row r="24524" spans="1:6">
      <c r="A24524" s="514">
        <v>785</v>
      </c>
      <c r="B24524" s="514" t="s">
        <v>17223</v>
      </c>
      <c r="C24524" s="1329" t="s">
        <v>28752</v>
      </c>
      <c r="D24524" s="514" t="s">
        <v>28</v>
      </c>
      <c r="E24524" s="673">
        <v>351.83</v>
      </c>
      <c r="F24524" s="394"/>
    </row>
    <row r="24525" spans="1:6">
      <c r="A24525" s="514">
        <v>784</v>
      </c>
      <c r="B24525" s="514" t="s">
        <v>17223</v>
      </c>
      <c r="C24525" s="1329" t="s">
        <v>28753</v>
      </c>
      <c r="D24525" s="514" t="s">
        <v>28</v>
      </c>
      <c r="E24525" s="673">
        <v>377.43</v>
      </c>
      <c r="F24525" s="394"/>
    </row>
    <row r="24526" spans="1:6">
      <c r="A24526" s="514">
        <v>828</v>
      </c>
      <c r="B24526" s="514" t="s">
        <v>17223</v>
      </c>
      <c r="C24526" s="1329" t="s">
        <v>28754</v>
      </c>
      <c r="D24526" s="514" t="s">
        <v>28</v>
      </c>
      <c r="E24526" s="673">
        <v>0.61</v>
      </c>
      <c r="F24526" s="394"/>
    </row>
    <row r="24527" spans="1:6">
      <c r="A24527" s="514">
        <v>829</v>
      </c>
      <c r="B24527" s="514" t="s">
        <v>17223</v>
      </c>
      <c r="C24527" s="1329" t="s">
        <v>28755</v>
      </c>
      <c r="D24527" s="514" t="s">
        <v>28</v>
      </c>
      <c r="E24527" s="673">
        <v>0.98</v>
      </c>
      <c r="F24527" s="394"/>
    </row>
    <row r="24528" spans="1:6">
      <c r="A24528" s="514">
        <v>812</v>
      </c>
      <c r="B24528" s="514" t="s">
        <v>17223</v>
      </c>
      <c r="C24528" s="1329" t="s">
        <v>28756</v>
      </c>
      <c r="D24528" s="514" t="s">
        <v>28</v>
      </c>
      <c r="E24528" s="673">
        <v>2.17</v>
      </c>
      <c r="F24528" s="394"/>
    </row>
    <row r="24529" spans="1:6">
      <c r="A24529" s="514">
        <v>819</v>
      </c>
      <c r="B24529" s="514" t="s">
        <v>17223</v>
      </c>
      <c r="C24529" s="1329" t="s">
        <v>28757</v>
      </c>
      <c r="D24529" s="514" t="s">
        <v>28</v>
      </c>
      <c r="E24529" s="673">
        <v>3.76</v>
      </c>
      <c r="F24529" s="394"/>
    </row>
    <row r="24530" spans="1:6">
      <c r="A24530" s="514">
        <v>818</v>
      </c>
      <c r="B24530" s="514" t="s">
        <v>17223</v>
      </c>
      <c r="C24530" s="1329" t="s">
        <v>28758</v>
      </c>
      <c r="D24530" s="514" t="s">
        <v>28</v>
      </c>
      <c r="E24530" s="673">
        <v>7.03</v>
      </c>
      <c r="F24530" s="394"/>
    </row>
    <row r="24531" spans="1:6">
      <c r="A24531" s="514">
        <v>20086</v>
      </c>
      <c r="B24531" s="514" t="s">
        <v>17223</v>
      </c>
      <c r="C24531" s="1329" t="s">
        <v>28759</v>
      </c>
      <c r="D24531" s="514" t="s">
        <v>28</v>
      </c>
      <c r="E24531" s="673">
        <v>3.45</v>
      </c>
      <c r="F24531" s="394"/>
    </row>
    <row r="24532" spans="1:6">
      <c r="A24532" s="514">
        <v>832</v>
      </c>
      <c r="B24532" s="514" t="s">
        <v>17223</v>
      </c>
      <c r="C24532" s="1329" t="s">
        <v>28760</v>
      </c>
      <c r="D24532" s="514" t="s">
        <v>28</v>
      </c>
      <c r="E24532" s="673">
        <v>2.9</v>
      </c>
      <c r="F24532" s="394"/>
    </row>
    <row r="24533" spans="1:6">
      <c r="A24533" s="514">
        <v>834</v>
      </c>
      <c r="B24533" s="514" t="s">
        <v>17223</v>
      </c>
      <c r="C24533" s="1329" t="s">
        <v>28761</v>
      </c>
      <c r="D24533" s="514" t="s">
        <v>28</v>
      </c>
      <c r="E24533" s="673">
        <v>3.76</v>
      </c>
      <c r="F24533" s="394"/>
    </row>
    <row r="24534" spans="1:6">
      <c r="A24534" s="514">
        <v>813</v>
      </c>
      <c r="B24534" s="514" t="s">
        <v>17223</v>
      </c>
      <c r="C24534" s="1329" t="s">
        <v>28762</v>
      </c>
      <c r="D24534" s="514" t="s">
        <v>28</v>
      </c>
      <c r="E24534" s="673">
        <v>4.37</v>
      </c>
      <c r="F24534" s="394"/>
    </row>
    <row r="24535" spans="1:6">
      <c r="A24535" s="514">
        <v>820</v>
      </c>
      <c r="B24535" s="514" t="s">
        <v>17223</v>
      </c>
      <c r="C24535" s="1329" t="s">
        <v>28763</v>
      </c>
      <c r="D24535" s="514" t="s">
        <v>28</v>
      </c>
      <c r="E24535" s="673">
        <v>5.88</v>
      </c>
      <c r="F24535" s="394"/>
    </row>
    <row r="24536" spans="1:6">
      <c r="A24536" s="514">
        <v>816</v>
      </c>
      <c r="B24536" s="514" t="s">
        <v>17223</v>
      </c>
      <c r="C24536" s="1329" t="s">
        <v>28764</v>
      </c>
      <c r="D24536" s="514" t="s">
        <v>28</v>
      </c>
      <c r="E24536" s="673">
        <v>10.49</v>
      </c>
      <c r="F24536" s="394"/>
    </row>
    <row r="24537" spans="1:6">
      <c r="A24537" s="514">
        <v>814</v>
      </c>
      <c r="B24537" s="514" t="s">
        <v>17223</v>
      </c>
      <c r="C24537" s="1329" t="s">
        <v>28765</v>
      </c>
      <c r="D24537" s="514" t="s">
        <v>28</v>
      </c>
      <c r="E24537" s="673">
        <v>13.03</v>
      </c>
      <c r="F24537" s="394"/>
    </row>
    <row r="24538" spans="1:6">
      <c r="A24538" s="514">
        <v>822</v>
      </c>
      <c r="B24538" s="514" t="s">
        <v>17223</v>
      </c>
      <c r="C24538" s="1329" t="s">
        <v>28766</v>
      </c>
      <c r="D24538" s="514" t="s">
        <v>28</v>
      </c>
      <c r="E24538" s="673">
        <v>17.010000000000002</v>
      </c>
      <c r="F24538" s="394"/>
    </row>
    <row r="24539" spans="1:6">
      <c r="A24539" s="514">
        <v>821</v>
      </c>
      <c r="B24539" s="514" t="s">
        <v>17223</v>
      </c>
      <c r="C24539" s="1329" t="s">
        <v>28767</v>
      </c>
      <c r="D24539" s="514" t="s">
        <v>28</v>
      </c>
      <c r="E24539" s="673">
        <v>19.45</v>
      </c>
      <c r="F24539" s="394"/>
    </row>
    <row r="24540" spans="1:6">
      <c r="A24540" s="514">
        <v>39191</v>
      </c>
      <c r="B24540" s="514" t="s">
        <v>17223</v>
      </c>
      <c r="C24540" s="1329" t="s">
        <v>28768</v>
      </c>
      <c r="D24540" s="514" t="s">
        <v>28</v>
      </c>
      <c r="E24540" s="673">
        <v>27.93</v>
      </c>
      <c r="F24540" s="394"/>
    </row>
    <row r="24541" spans="1:6">
      <c r="A24541" s="514">
        <v>39190</v>
      </c>
      <c r="B24541" s="514" t="s">
        <v>17223</v>
      </c>
      <c r="C24541" s="1329" t="s">
        <v>28769</v>
      </c>
      <c r="D24541" s="514" t="s">
        <v>28</v>
      </c>
      <c r="E24541" s="673">
        <v>29.17</v>
      </c>
      <c r="F24541" s="394"/>
    </row>
    <row r="24542" spans="1:6">
      <c r="A24542" s="514">
        <v>39189</v>
      </c>
      <c r="B24542" s="514" t="s">
        <v>17223</v>
      </c>
      <c r="C24542" s="1329" t="s">
        <v>28770</v>
      </c>
      <c r="D24542" s="514" t="s">
        <v>28</v>
      </c>
      <c r="E24542" s="673">
        <v>30.88</v>
      </c>
      <c r="F24542" s="394"/>
    </row>
    <row r="24543" spans="1:6">
      <c r="A24543" s="514">
        <v>39188</v>
      </c>
      <c r="B24543" s="514" t="s">
        <v>17223</v>
      </c>
      <c r="C24543" s="1329" t="s">
        <v>28771</v>
      </c>
      <c r="D24543" s="514" t="s">
        <v>28</v>
      </c>
      <c r="E24543" s="673">
        <v>22.73</v>
      </c>
      <c r="F24543" s="394"/>
    </row>
    <row r="24544" spans="1:6">
      <c r="A24544" s="514">
        <v>39186</v>
      </c>
      <c r="B24544" s="514" t="s">
        <v>17223</v>
      </c>
      <c r="C24544" s="1329" t="s">
        <v>28772</v>
      </c>
      <c r="D24544" s="514" t="s">
        <v>28</v>
      </c>
      <c r="E24544" s="673">
        <v>27.62</v>
      </c>
      <c r="F24544" s="394"/>
    </row>
    <row r="24545" spans="1:6">
      <c r="A24545" s="514">
        <v>39187</v>
      </c>
      <c r="B24545" s="514" t="s">
        <v>17223</v>
      </c>
      <c r="C24545" s="1329" t="s">
        <v>28773</v>
      </c>
      <c r="D24545" s="514" t="s">
        <v>28</v>
      </c>
      <c r="E24545" s="673">
        <v>23.82</v>
      </c>
      <c r="F24545" s="394"/>
    </row>
    <row r="24546" spans="1:6">
      <c r="A24546" s="514">
        <v>39184</v>
      </c>
      <c r="B24546" s="514" t="s">
        <v>17223</v>
      </c>
      <c r="C24546" s="1329" t="s">
        <v>28774</v>
      </c>
      <c r="D24546" s="514" t="s">
        <v>28</v>
      </c>
      <c r="E24546" s="673">
        <v>8.9600000000000009</v>
      </c>
      <c r="F24546" s="394"/>
    </row>
    <row r="24547" spans="1:6">
      <c r="A24547" s="514">
        <v>39185</v>
      </c>
      <c r="B24547" s="514" t="s">
        <v>17223</v>
      </c>
      <c r="C24547" s="1329" t="s">
        <v>28775</v>
      </c>
      <c r="D24547" s="514" t="s">
        <v>28</v>
      </c>
      <c r="E24547" s="673">
        <v>8.17</v>
      </c>
      <c r="F24547" s="394"/>
    </row>
    <row r="24548" spans="1:6">
      <c r="A24548" s="514">
        <v>39198</v>
      </c>
      <c r="B24548" s="514" t="s">
        <v>17223</v>
      </c>
      <c r="C24548" s="1329" t="s">
        <v>28776</v>
      </c>
      <c r="D24548" s="514" t="s">
        <v>28</v>
      </c>
      <c r="E24548" s="673">
        <v>91.62</v>
      </c>
      <c r="F24548" s="394"/>
    </row>
    <row r="24549" spans="1:6">
      <c r="A24549" s="514">
        <v>39197</v>
      </c>
      <c r="B24549" s="514" t="s">
        <v>17223</v>
      </c>
      <c r="C24549" s="1329" t="s">
        <v>28777</v>
      </c>
      <c r="D24549" s="514" t="s">
        <v>28</v>
      </c>
      <c r="E24549" s="673">
        <v>95.71</v>
      </c>
      <c r="F24549" s="394"/>
    </row>
    <row r="24550" spans="1:6">
      <c r="A24550" s="514">
        <v>39196</v>
      </c>
      <c r="B24550" s="514" t="s">
        <v>17223</v>
      </c>
      <c r="C24550" s="1329" t="s">
        <v>28778</v>
      </c>
      <c r="D24550" s="514" t="s">
        <v>28</v>
      </c>
      <c r="E24550" s="673">
        <v>98.7</v>
      </c>
      <c r="F24550" s="394"/>
    </row>
    <row r="24551" spans="1:6">
      <c r="A24551" s="514">
        <v>39199</v>
      </c>
      <c r="B24551" s="514" t="s">
        <v>17223</v>
      </c>
      <c r="C24551" s="1329" t="s">
        <v>28779</v>
      </c>
      <c r="D24551" s="514" t="s">
        <v>28</v>
      </c>
      <c r="E24551" s="673">
        <v>88.17</v>
      </c>
      <c r="F24551" s="394"/>
    </row>
    <row r="24552" spans="1:6">
      <c r="A24552" s="514">
        <v>39195</v>
      </c>
      <c r="B24552" s="514" t="s">
        <v>17223</v>
      </c>
      <c r="C24552" s="1329" t="s">
        <v>28780</v>
      </c>
      <c r="D24552" s="514" t="s">
        <v>28</v>
      </c>
      <c r="E24552" s="673">
        <v>50.89</v>
      </c>
      <c r="F24552" s="394"/>
    </row>
    <row r="24553" spans="1:6">
      <c r="A24553" s="514">
        <v>39194</v>
      </c>
      <c r="B24553" s="514" t="s">
        <v>17223</v>
      </c>
      <c r="C24553" s="1329" t="s">
        <v>28781</v>
      </c>
      <c r="D24553" s="514" t="s">
        <v>28</v>
      </c>
      <c r="E24553" s="673">
        <v>54.46</v>
      </c>
      <c r="F24553" s="394"/>
    </row>
    <row r="24554" spans="1:6">
      <c r="A24554" s="514">
        <v>39193</v>
      </c>
      <c r="B24554" s="514" t="s">
        <v>17223</v>
      </c>
      <c r="C24554" s="1329" t="s">
        <v>28782</v>
      </c>
      <c r="D24554" s="514" t="s">
        <v>28</v>
      </c>
      <c r="E24554" s="673">
        <v>59.69</v>
      </c>
      <c r="F24554" s="394"/>
    </row>
    <row r="24555" spans="1:6">
      <c r="A24555" s="514">
        <v>39192</v>
      </c>
      <c r="B24555" s="514" t="s">
        <v>17223</v>
      </c>
      <c r="C24555" s="1329" t="s">
        <v>28783</v>
      </c>
      <c r="D24555" s="514" t="s">
        <v>28</v>
      </c>
      <c r="E24555" s="673">
        <v>62.09</v>
      </c>
      <c r="F24555" s="394"/>
    </row>
    <row r="24556" spans="1:6">
      <c r="A24556" s="514">
        <v>39201</v>
      </c>
      <c r="B24556" s="514" t="s">
        <v>17223</v>
      </c>
      <c r="C24556" s="1329" t="s">
        <v>28784</v>
      </c>
      <c r="D24556" s="514" t="s">
        <v>28</v>
      </c>
      <c r="E24556" s="673">
        <v>109.54</v>
      </c>
      <c r="F24556" s="394"/>
    </row>
    <row r="24557" spans="1:6">
      <c r="A24557" s="514">
        <v>39200</v>
      </c>
      <c r="B24557" s="514" t="s">
        <v>17223</v>
      </c>
      <c r="C24557" s="1329" t="s">
        <v>28785</v>
      </c>
      <c r="D24557" s="514" t="s">
        <v>28</v>
      </c>
      <c r="E24557" s="673">
        <v>110.42</v>
      </c>
      <c r="F24557" s="394"/>
    </row>
    <row r="24558" spans="1:6">
      <c r="A24558" s="514">
        <v>39203</v>
      </c>
      <c r="B24558" s="514" t="s">
        <v>17223</v>
      </c>
      <c r="C24558" s="1329" t="s">
        <v>28786</v>
      </c>
      <c r="D24558" s="514" t="s">
        <v>28</v>
      </c>
      <c r="E24558" s="673">
        <v>89.16</v>
      </c>
      <c r="F24558" s="394"/>
    </row>
    <row r="24559" spans="1:6">
      <c r="A24559" s="514">
        <v>39202</v>
      </c>
      <c r="B24559" s="514" t="s">
        <v>17223</v>
      </c>
      <c r="C24559" s="1329" t="s">
        <v>28787</v>
      </c>
      <c r="D24559" s="514" t="s">
        <v>28</v>
      </c>
      <c r="E24559" s="673">
        <v>104.74</v>
      </c>
      <c r="F24559" s="394"/>
    </row>
    <row r="24560" spans="1:6">
      <c r="A24560" s="514">
        <v>39920</v>
      </c>
      <c r="B24560" s="514" t="s">
        <v>17223</v>
      </c>
      <c r="C24560" s="1329" t="s">
        <v>34601</v>
      </c>
      <c r="D24560" s="514" t="s">
        <v>28</v>
      </c>
      <c r="E24560" s="673">
        <v>7.52</v>
      </c>
      <c r="F24560" s="394"/>
    </row>
    <row r="24561" spans="1:6">
      <c r="A24561" s="514">
        <v>39205</v>
      </c>
      <c r="B24561" s="514" t="s">
        <v>17223</v>
      </c>
      <c r="C24561" s="1329" t="s">
        <v>28788</v>
      </c>
      <c r="D24561" s="514" t="s">
        <v>28</v>
      </c>
      <c r="E24561" s="673">
        <v>174.74</v>
      </c>
      <c r="F24561" s="394"/>
    </row>
    <row r="24562" spans="1:6">
      <c r="A24562" s="514">
        <v>39204</v>
      </c>
      <c r="B24562" s="514" t="s">
        <v>17223</v>
      </c>
      <c r="C24562" s="1329" t="s">
        <v>28789</v>
      </c>
      <c r="D24562" s="514" t="s">
        <v>28</v>
      </c>
      <c r="E24562" s="673">
        <v>178.96</v>
      </c>
      <c r="F24562" s="394"/>
    </row>
    <row r="24563" spans="1:6">
      <c r="A24563" s="514">
        <v>39206</v>
      </c>
      <c r="B24563" s="514" t="s">
        <v>17223</v>
      </c>
      <c r="C24563" s="1329" t="s">
        <v>28790</v>
      </c>
      <c r="D24563" s="514" t="s">
        <v>28</v>
      </c>
      <c r="E24563" s="673">
        <v>169.78</v>
      </c>
      <c r="F24563" s="394"/>
    </row>
    <row r="24564" spans="1:6">
      <c r="A24564" s="514">
        <v>798</v>
      </c>
      <c r="B24564" s="514" t="s">
        <v>17223</v>
      </c>
      <c r="C24564" s="1329" t="s">
        <v>28791</v>
      </c>
      <c r="D24564" s="514" t="s">
        <v>28</v>
      </c>
      <c r="E24564" s="673">
        <v>1.21</v>
      </c>
      <c r="F24564" s="394"/>
    </row>
    <row r="24565" spans="1:6">
      <c r="A24565" s="514">
        <v>797</v>
      </c>
      <c r="B24565" s="514" t="s">
        <v>17223</v>
      </c>
      <c r="C24565" s="1329" t="s">
        <v>28792</v>
      </c>
      <c r="D24565" s="514" t="s">
        <v>28</v>
      </c>
      <c r="E24565" s="673">
        <v>8.8000000000000007</v>
      </c>
      <c r="F24565" s="394"/>
    </row>
    <row r="24566" spans="1:6">
      <c r="A24566" s="514">
        <v>796</v>
      </c>
      <c r="B24566" s="514" t="s">
        <v>17223</v>
      </c>
      <c r="C24566" s="1329" t="s">
        <v>28793</v>
      </c>
      <c r="D24566" s="514" t="s">
        <v>28</v>
      </c>
      <c r="E24566" s="673">
        <v>7.48</v>
      </c>
      <c r="F24566" s="394"/>
    </row>
    <row r="24567" spans="1:6">
      <c r="A24567" s="514">
        <v>799</v>
      </c>
      <c r="B24567" s="514" t="s">
        <v>17223</v>
      </c>
      <c r="C24567" s="1329" t="s">
        <v>28794</v>
      </c>
      <c r="D24567" s="514" t="s">
        <v>28</v>
      </c>
      <c r="E24567" s="673">
        <v>3.62</v>
      </c>
      <c r="F24567" s="394"/>
    </row>
    <row r="24568" spans="1:6">
      <c r="A24568" s="514">
        <v>792</v>
      </c>
      <c r="B24568" s="514" t="s">
        <v>17223</v>
      </c>
      <c r="C24568" s="1329" t="s">
        <v>28795</v>
      </c>
      <c r="D24568" s="514" t="s">
        <v>28</v>
      </c>
      <c r="E24568" s="673">
        <v>3.5</v>
      </c>
      <c r="F24568" s="394"/>
    </row>
    <row r="24569" spans="1:6">
      <c r="A24569" s="514">
        <v>38001</v>
      </c>
      <c r="B24569" s="514" t="s">
        <v>17223</v>
      </c>
      <c r="C24569" s="1329" t="s">
        <v>28796</v>
      </c>
      <c r="D24569" s="514" t="s">
        <v>28</v>
      </c>
      <c r="E24569" s="673">
        <v>1.27</v>
      </c>
      <c r="F24569" s="394"/>
    </row>
    <row r="24570" spans="1:6">
      <c r="A24570" s="514">
        <v>38002</v>
      </c>
      <c r="B24570" s="514" t="s">
        <v>17223</v>
      </c>
      <c r="C24570" s="1329" t="s">
        <v>28797</v>
      </c>
      <c r="D24570" s="514" t="s">
        <v>28</v>
      </c>
      <c r="E24570" s="673">
        <v>4.42</v>
      </c>
      <c r="F24570" s="394"/>
    </row>
    <row r="24571" spans="1:6">
      <c r="A24571" s="514">
        <v>38003</v>
      </c>
      <c r="B24571" s="514" t="s">
        <v>17223</v>
      </c>
      <c r="C24571" s="1329" t="s">
        <v>28798</v>
      </c>
      <c r="D24571" s="514" t="s">
        <v>28</v>
      </c>
      <c r="E24571" s="673">
        <v>30.21</v>
      </c>
      <c r="F24571" s="394"/>
    </row>
    <row r="24572" spans="1:6">
      <c r="A24572" s="514">
        <v>38004</v>
      </c>
      <c r="B24572" s="514" t="s">
        <v>17223</v>
      </c>
      <c r="C24572" s="1329" t="s">
        <v>28799</v>
      </c>
      <c r="D24572" s="514" t="s">
        <v>28</v>
      </c>
      <c r="E24572" s="673">
        <v>34.75</v>
      </c>
      <c r="F24572" s="394"/>
    </row>
    <row r="24573" spans="1:6">
      <c r="A24573" s="514">
        <v>44263</v>
      </c>
      <c r="B24573" s="514" t="s">
        <v>17223</v>
      </c>
      <c r="C24573" s="1329" t="s">
        <v>28800</v>
      </c>
      <c r="D24573" s="514" t="s">
        <v>28</v>
      </c>
      <c r="E24573" s="673">
        <v>62.38</v>
      </c>
      <c r="F24573" s="394"/>
    </row>
    <row r="24574" spans="1:6">
      <c r="A24574" s="514">
        <v>36327</v>
      </c>
      <c r="B24574" s="514" t="s">
        <v>17223</v>
      </c>
      <c r="C24574" s="1329" t="s">
        <v>28801</v>
      </c>
      <c r="D24574" s="514" t="s">
        <v>28</v>
      </c>
      <c r="E24574" s="673"/>
      <c r="F24574" s="394"/>
    </row>
    <row r="24575" spans="1:6">
      <c r="A24575" s="514">
        <v>38992</v>
      </c>
      <c r="B24575" s="514" t="s">
        <v>17223</v>
      </c>
      <c r="C24575" s="1329" t="s">
        <v>28802</v>
      </c>
      <c r="D24575" s="514" t="s">
        <v>28</v>
      </c>
      <c r="E24575" s="673"/>
      <c r="F24575" s="394"/>
    </row>
    <row r="24576" spans="1:6">
      <c r="A24576" s="514">
        <v>38993</v>
      </c>
      <c r="B24576" s="514" t="s">
        <v>17223</v>
      </c>
      <c r="C24576" s="1329" t="s">
        <v>28803</v>
      </c>
      <c r="D24576" s="514" t="s">
        <v>28</v>
      </c>
      <c r="E24576" s="673"/>
      <c r="F24576" s="394"/>
    </row>
    <row r="24577" spans="1:6">
      <c r="A24577" s="514">
        <v>44175</v>
      </c>
      <c r="B24577" s="514" t="s">
        <v>17223</v>
      </c>
      <c r="C24577" s="1329" t="s">
        <v>28804</v>
      </c>
      <c r="D24577" s="514" t="s">
        <v>28</v>
      </c>
      <c r="E24577" s="673"/>
      <c r="F24577" s="394"/>
    </row>
    <row r="24578" spans="1:6">
      <c r="A24578" s="514">
        <v>44177</v>
      </c>
      <c r="B24578" s="514" t="s">
        <v>17223</v>
      </c>
      <c r="C24578" s="1329" t="s">
        <v>28805</v>
      </c>
      <c r="D24578" s="514" t="s">
        <v>28</v>
      </c>
      <c r="E24578" s="673"/>
      <c r="F24578" s="394"/>
    </row>
    <row r="24579" spans="1:6">
      <c r="A24579" s="514">
        <v>38418</v>
      </c>
      <c r="B24579" s="514" t="s">
        <v>17223</v>
      </c>
      <c r="C24579" s="1329" t="s">
        <v>28806</v>
      </c>
      <c r="D24579" s="514" t="s">
        <v>28</v>
      </c>
      <c r="E24579" s="673">
        <v>5.92</v>
      </c>
      <c r="F24579" s="394"/>
    </row>
    <row r="24580" spans="1:6">
      <c r="A24580" s="514">
        <v>39178</v>
      </c>
      <c r="B24580" s="514" t="s">
        <v>17223</v>
      </c>
      <c r="C24580" s="1329" t="s">
        <v>28807</v>
      </c>
      <c r="D24580" s="514" t="s">
        <v>28</v>
      </c>
      <c r="E24580" s="673">
        <v>3.02</v>
      </c>
      <c r="F24580" s="394"/>
    </row>
    <row r="24581" spans="1:6">
      <c r="A24581" s="514">
        <v>39177</v>
      </c>
      <c r="B24581" s="514" t="s">
        <v>17223</v>
      </c>
      <c r="C24581" s="1329" t="s">
        <v>28808</v>
      </c>
      <c r="D24581" s="514" t="s">
        <v>28</v>
      </c>
      <c r="E24581" s="673">
        <v>2.73</v>
      </c>
      <c r="F24581" s="394"/>
    </row>
    <row r="24582" spans="1:6">
      <c r="A24582" s="514">
        <v>39176</v>
      </c>
      <c r="B24582" s="514" t="s">
        <v>17223</v>
      </c>
      <c r="C24582" s="1329" t="s">
        <v>28809</v>
      </c>
      <c r="D24582" s="514" t="s">
        <v>28</v>
      </c>
      <c r="E24582" s="673">
        <v>1.79</v>
      </c>
      <c r="F24582" s="394"/>
    </row>
    <row r="24583" spans="1:6">
      <c r="A24583" s="514">
        <v>39174</v>
      </c>
      <c r="B24583" s="514" t="s">
        <v>17223</v>
      </c>
      <c r="C24583" s="1329" t="s">
        <v>28810</v>
      </c>
      <c r="D24583" s="514" t="s">
        <v>28</v>
      </c>
      <c r="E24583" s="673">
        <v>1.36</v>
      </c>
      <c r="F24583" s="394"/>
    </row>
    <row r="24584" spans="1:6">
      <c r="A24584" s="514">
        <v>39180</v>
      </c>
      <c r="B24584" s="514" t="s">
        <v>17223</v>
      </c>
      <c r="C24584" s="1329" t="s">
        <v>28811</v>
      </c>
      <c r="D24584" s="514" t="s">
        <v>28</v>
      </c>
      <c r="E24584" s="673">
        <v>8.1999999999999993</v>
      </c>
      <c r="F24584" s="394"/>
    </row>
    <row r="24585" spans="1:6">
      <c r="A24585" s="514">
        <v>39179</v>
      </c>
      <c r="B24585" s="514" t="s">
        <v>17223</v>
      </c>
      <c r="C24585" s="1329" t="s">
        <v>28812</v>
      </c>
      <c r="D24585" s="514" t="s">
        <v>28</v>
      </c>
      <c r="E24585" s="673">
        <v>7.26</v>
      </c>
      <c r="F24585" s="394"/>
    </row>
    <row r="24586" spans="1:6">
      <c r="A24586" s="514">
        <v>39181</v>
      </c>
      <c r="B24586" s="514" t="s">
        <v>17223</v>
      </c>
      <c r="C24586" s="1329" t="s">
        <v>28813</v>
      </c>
      <c r="D24586" s="514" t="s">
        <v>28</v>
      </c>
      <c r="E24586" s="673">
        <v>11</v>
      </c>
      <c r="F24586" s="394"/>
    </row>
    <row r="24587" spans="1:6">
      <c r="A24587" s="514">
        <v>39175</v>
      </c>
      <c r="B24587" s="514" t="s">
        <v>17223</v>
      </c>
      <c r="C24587" s="1329" t="s">
        <v>28814</v>
      </c>
      <c r="D24587" s="514" t="s">
        <v>28</v>
      </c>
      <c r="E24587" s="673">
        <v>1.67</v>
      </c>
      <c r="F24587" s="394"/>
    </row>
    <row r="24588" spans="1:6">
      <c r="A24588" s="514">
        <v>39217</v>
      </c>
      <c r="B24588" s="514" t="s">
        <v>17223</v>
      </c>
      <c r="C24588" s="1329" t="s">
        <v>28815</v>
      </c>
      <c r="D24588" s="514" t="s">
        <v>28</v>
      </c>
      <c r="E24588" s="673">
        <v>1.29</v>
      </c>
      <c r="F24588" s="394"/>
    </row>
    <row r="24589" spans="1:6">
      <c r="A24589" s="514">
        <v>39182</v>
      </c>
      <c r="B24589" s="514" t="s">
        <v>17223</v>
      </c>
      <c r="C24589" s="1329" t="s">
        <v>28816</v>
      </c>
      <c r="D24589" s="514" t="s">
        <v>28</v>
      </c>
      <c r="E24589" s="673">
        <v>15.47</v>
      </c>
      <c r="F24589" s="394"/>
    </row>
    <row r="24590" spans="1:6">
      <c r="A24590" s="514">
        <v>12616</v>
      </c>
      <c r="B24590" s="514" t="s">
        <v>17223</v>
      </c>
      <c r="C24590" s="1329" t="s">
        <v>28817</v>
      </c>
      <c r="D24590" s="514" t="s">
        <v>28</v>
      </c>
      <c r="E24590" s="673">
        <v>18.28</v>
      </c>
      <c r="F24590" s="394"/>
    </row>
    <row r="24591" spans="1:6" ht="24.75">
      <c r="A24591" s="514">
        <v>1049</v>
      </c>
      <c r="B24591" s="514" t="s">
        <v>17223</v>
      </c>
      <c r="C24591" s="1329" t="s">
        <v>28818</v>
      </c>
      <c r="D24591" s="514" t="s">
        <v>28</v>
      </c>
      <c r="E24591" s="673">
        <v>12.94</v>
      </c>
      <c r="F24591" s="394"/>
    </row>
    <row r="24592" spans="1:6" ht="24.75">
      <c r="A24592" s="514">
        <v>1099</v>
      </c>
      <c r="B24592" s="514" t="s">
        <v>17223</v>
      </c>
      <c r="C24592" s="1329" t="s">
        <v>28819</v>
      </c>
      <c r="D24592" s="514" t="s">
        <v>28</v>
      </c>
      <c r="E24592" s="673">
        <v>9.9</v>
      </c>
      <c r="F24592" s="394"/>
    </row>
    <row r="24593" spans="1:6" ht="24.75">
      <c r="A24593" s="514">
        <v>1050</v>
      </c>
      <c r="B24593" s="514" t="s">
        <v>17223</v>
      </c>
      <c r="C24593" s="1329" t="s">
        <v>28820</v>
      </c>
      <c r="D24593" s="514" t="s">
        <v>28</v>
      </c>
      <c r="E24593" s="673">
        <v>6.77</v>
      </c>
      <c r="F24593" s="394"/>
    </row>
    <row r="24594" spans="1:6" ht="24.75">
      <c r="A24594" s="514">
        <v>39678</v>
      </c>
      <c r="B24594" s="514" t="s">
        <v>17223</v>
      </c>
      <c r="C24594" s="1329" t="s">
        <v>28821</v>
      </c>
      <c r="D24594" s="514" t="s">
        <v>28</v>
      </c>
      <c r="E24594" s="673">
        <v>3.99</v>
      </c>
      <c r="F24594" s="394"/>
    </row>
    <row r="24595" spans="1:6" ht="24.75">
      <c r="A24595" s="514">
        <v>1101</v>
      </c>
      <c r="B24595" s="514" t="s">
        <v>17223</v>
      </c>
      <c r="C24595" s="1329" t="s">
        <v>28822</v>
      </c>
      <c r="D24595" s="514" t="s">
        <v>28</v>
      </c>
      <c r="E24595" s="673">
        <v>42.7</v>
      </c>
      <c r="F24595" s="394"/>
    </row>
    <row r="24596" spans="1:6" ht="24.75">
      <c r="A24596" s="514">
        <v>1100</v>
      </c>
      <c r="B24596" s="514" t="s">
        <v>17223</v>
      </c>
      <c r="C24596" s="1329" t="s">
        <v>28823</v>
      </c>
      <c r="D24596" s="514" t="s">
        <v>28</v>
      </c>
      <c r="E24596" s="673">
        <v>22.03</v>
      </c>
      <c r="F24596" s="394"/>
    </row>
    <row r="24597" spans="1:6" ht="24.75">
      <c r="A24597" s="514">
        <v>39679</v>
      </c>
      <c r="B24597" s="514" t="s">
        <v>17223</v>
      </c>
      <c r="C24597" s="1329" t="s">
        <v>28824</v>
      </c>
      <c r="D24597" s="514" t="s">
        <v>28</v>
      </c>
      <c r="E24597" s="673">
        <v>85.1</v>
      </c>
      <c r="F24597" s="394"/>
    </row>
    <row r="24598" spans="1:6" ht="24.75">
      <c r="A24598" s="514">
        <v>1102</v>
      </c>
      <c r="B24598" s="514" t="s">
        <v>17223</v>
      </c>
      <c r="C24598" s="1329" t="s">
        <v>28825</v>
      </c>
      <c r="D24598" s="514" t="s">
        <v>28</v>
      </c>
      <c r="E24598" s="673">
        <v>63.67</v>
      </c>
      <c r="F24598" s="394"/>
    </row>
    <row r="24599" spans="1:6" ht="24.75">
      <c r="A24599" s="514">
        <v>1098</v>
      </c>
      <c r="B24599" s="514" t="s">
        <v>17223</v>
      </c>
      <c r="C24599" s="1329" t="s">
        <v>28826</v>
      </c>
      <c r="D24599" s="514" t="s">
        <v>28</v>
      </c>
      <c r="E24599" s="673">
        <v>5.28</v>
      </c>
      <c r="F24599" s="394"/>
    </row>
    <row r="24600" spans="1:6" ht="24.75">
      <c r="A24600" s="514">
        <v>1051</v>
      </c>
      <c r="B24600" s="514" t="s">
        <v>17223</v>
      </c>
      <c r="C24600" s="1329" t="s">
        <v>28827</v>
      </c>
      <c r="D24600" s="514" t="s">
        <v>28</v>
      </c>
      <c r="E24600" s="673">
        <v>92.55</v>
      </c>
      <c r="F24600" s="394"/>
    </row>
    <row r="24601" spans="1:6">
      <c r="A24601" s="514">
        <v>37399</v>
      </c>
      <c r="B24601" s="514" t="s">
        <v>17223</v>
      </c>
      <c r="C24601" s="1329" t="s">
        <v>27263</v>
      </c>
      <c r="D24601" s="514" t="s">
        <v>28</v>
      </c>
      <c r="E24601" s="673">
        <v>20.38</v>
      </c>
      <c r="F24601" s="394"/>
    </row>
    <row r="24602" spans="1:6">
      <c r="A24602" s="514">
        <v>43834</v>
      </c>
      <c r="B24602" s="514" t="s">
        <v>17223</v>
      </c>
      <c r="C24602" s="1329" t="s">
        <v>28828</v>
      </c>
      <c r="D24602" s="514" t="s">
        <v>5</v>
      </c>
      <c r="E24602" s="673">
        <v>19</v>
      </c>
      <c r="F24602" s="394"/>
    </row>
    <row r="24603" spans="1:6">
      <c r="A24603" s="514">
        <v>43835</v>
      </c>
      <c r="B24603" s="514" t="s">
        <v>17223</v>
      </c>
      <c r="C24603" s="1329" t="s">
        <v>28829</v>
      </c>
      <c r="D24603" s="514" t="s">
        <v>5</v>
      </c>
      <c r="E24603" s="673">
        <v>1.7</v>
      </c>
      <c r="F24603" s="394"/>
    </row>
    <row r="24604" spans="1:6">
      <c r="A24604" s="514">
        <v>43833</v>
      </c>
      <c r="B24604" s="514" t="s">
        <v>17223</v>
      </c>
      <c r="C24604" s="1329" t="s">
        <v>28830</v>
      </c>
      <c r="D24604" s="514" t="s">
        <v>5</v>
      </c>
      <c r="E24604" s="673">
        <v>1.77</v>
      </c>
      <c r="F24604" s="394"/>
    </row>
    <row r="24605" spans="1:6">
      <c r="A24605" s="514">
        <v>41955</v>
      </c>
      <c r="B24605" s="514" t="s">
        <v>17223</v>
      </c>
      <c r="C24605" s="1329" t="s">
        <v>28831</v>
      </c>
      <c r="D24605" s="514" t="s">
        <v>30</v>
      </c>
      <c r="E24605" s="673">
        <v>66.430000000000007</v>
      </c>
      <c r="F24605" s="394"/>
    </row>
    <row r="24606" spans="1:6">
      <c r="A24606" s="514">
        <v>41953</v>
      </c>
      <c r="B24606" s="514" t="s">
        <v>17223</v>
      </c>
      <c r="C24606" s="1329" t="s">
        <v>28832</v>
      </c>
      <c r="D24606" s="514" t="s">
        <v>30</v>
      </c>
      <c r="E24606" s="673">
        <v>63.4</v>
      </c>
      <c r="F24606" s="394"/>
    </row>
    <row r="24607" spans="1:6">
      <c r="A24607" s="514">
        <v>41954</v>
      </c>
      <c r="B24607" s="514" t="s">
        <v>17223</v>
      </c>
      <c r="C24607" s="1329" t="s">
        <v>28833</v>
      </c>
      <c r="D24607" s="514" t="s">
        <v>30</v>
      </c>
      <c r="E24607" s="673">
        <v>62.8</v>
      </c>
      <c r="F24607" s="394"/>
    </row>
    <row r="24608" spans="1:6">
      <c r="A24608" s="514">
        <v>25004</v>
      </c>
      <c r="B24608" s="514" t="s">
        <v>17223</v>
      </c>
      <c r="C24608" s="1329" t="s">
        <v>28834</v>
      </c>
      <c r="D24608" s="514" t="s">
        <v>30</v>
      </c>
      <c r="E24608" s="673">
        <v>51.99</v>
      </c>
      <c r="F24608" s="394"/>
    </row>
    <row r="24609" spans="1:6">
      <c r="A24609" s="514">
        <v>25002</v>
      </c>
      <c r="B24609" s="514" t="s">
        <v>17223</v>
      </c>
      <c r="C24609" s="1329" t="s">
        <v>28835</v>
      </c>
      <c r="D24609" s="514" t="s">
        <v>30</v>
      </c>
      <c r="E24609" s="673">
        <v>51.99</v>
      </c>
      <c r="F24609" s="394"/>
    </row>
    <row r="24610" spans="1:6">
      <c r="A24610" s="514">
        <v>37409</v>
      </c>
      <c r="B24610" s="514" t="s">
        <v>17223</v>
      </c>
      <c r="C24610" s="1329" t="s">
        <v>28836</v>
      </c>
      <c r="D24610" s="514" t="s">
        <v>30</v>
      </c>
      <c r="E24610" s="673">
        <v>51.99</v>
      </c>
      <c r="F24610" s="394"/>
    </row>
    <row r="24611" spans="1:6">
      <c r="A24611" s="514">
        <v>841</v>
      </c>
      <c r="B24611" s="514" t="s">
        <v>17223</v>
      </c>
      <c r="C24611" s="1329" t="s">
        <v>28837</v>
      </c>
      <c r="D24611" s="514" t="s">
        <v>30</v>
      </c>
      <c r="E24611" s="673">
        <v>52.63</v>
      </c>
      <c r="F24611" s="394"/>
    </row>
    <row r="24612" spans="1:6">
      <c r="A24612" s="514">
        <v>25005</v>
      </c>
      <c r="B24612" s="514" t="s">
        <v>17223</v>
      </c>
      <c r="C24612" s="1329" t="s">
        <v>28838</v>
      </c>
      <c r="D24612" s="514" t="s">
        <v>30</v>
      </c>
      <c r="E24612" s="673">
        <v>57.05</v>
      </c>
      <c r="F24612" s="394"/>
    </row>
    <row r="24613" spans="1:6">
      <c r="A24613" s="514">
        <v>25003</v>
      </c>
      <c r="B24613" s="514" t="s">
        <v>17223</v>
      </c>
      <c r="C24613" s="1329" t="s">
        <v>28839</v>
      </c>
      <c r="D24613" s="514" t="s">
        <v>30</v>
      </c>
      <c r="E24613" s="673">
        <v>57.91</v>
      </c>
      <c r="F24613" s="394"/>
    </row>
    <row r="24614" spans="1:6">
      <c r="A24614" s="514">
        <v>37410</v>
      </c>
      <c r="B24614" s="514" t="s">
        <v>17223</v>
      </c>
      <c r="C24614" s="1329" t="s">
        <v>28840</v>
      </c>
      <c r="D24614" s="514" t="s">
        <v>30</v>
      </c>
      <c r="E24614" s="673">
        <v>57.05</v>
      </c>
      <c r="F24614" s="394"/>
    </row>
    <row r="24615" spans="1:6">
      <c r="A24615" s="514">
        <v>842</v>
      </c>
      <c r="B24615" s="514" t="s">
        <v>17223</v>
      </c>
      <c r="C24615" s="1329" t="s">
        <v>28841</v>
      </c>
      <c r="D24615" s="514" t="s">
        <v>30</v>
      </c>
      <c r="E24615" s="673">
        <v>57.87</v>
      </c>
      <c r="F24615" s="394"/>
    </row>
    <row r="24616" spans="1:6">
      <c r="A24616" s="514">
        <v>44391</v>
      </c>
      <c r="B24616" s="514" t="s">
        <v>17223</v>
      </c>
      <c r="C24616" s="1329" t="s">
        <v>28842</v>
      </c>
      <c r="D24616" s="514" t="s">
        <v>5</v>
      </c>
      <c r="E24616" s="673">
        <v>123.3</v>
      </c>
      <c r="F24616" s="394"/>
    </row>
    <row r="24617" spans="1:6">
      <c r="A24617" s="514">
        <v>44388</v>
      </c>
      <c r="B24617" s="514" t="s">
        <v>17223</v>
      </c>
      <c r="C24617" s="1329" t="s">
        <v>28843</v>
      </c>
      <c r="D24617" s="514" t="s">
        <v>5</v>
      </c>
      <c r="E24617" s="673">
        <v>2.67</v>
      </c>
      <c r="F24617" s="394"/>
    </row>
    <row r="24618" spans="1:6">
      <c r="A24618" s="514">
        <v>44392</v>
      </c>
      <c r="B24618" s="514" t="s">
        <v>17223</v>
      </c>
      <c r="C24618" s="1329" t="s">
        <v>28844</v>
      </c>
      <c r="D24618" s="514" t="s">
        <v>5</v>
      </c>
      <c r="E24618" s="673">
        <v>245.51</v>
      </c>
      <c r="F24618" s="394"/>
    </row>
    <row r="24619" spans="1:6">
      <c r="A24619" s="514">
        <v>44390</v>
      </c>
      <c r="B24619" s="514" t="s">
        <v>17223</v>
      </c>
      <c r="C24619" s="1329" t="s">
        <v>28845</v>
      </c>
      <c r="D24619" s="514" t="s">
        <v>5</v>
      </c>
      <c r="E24619" s="673">
        <v>52.02</v>
      </c>
      <c r="F24619" s="394"/>
    </row>
    <row r="24620" spans="1:6">
      <c r="A24620" s="514">
        <v>44389</v>
      </c>
      <c r="B24620" s="514" t="s">
        <v>17223</v>
      </c>
      <c r="C24620" s="1329" t="s">
        <v>28846</v>
      </c>
      <c r="D24620" s="514" t="s">
        <v>5</v>
      </c>
      <c r="E24620" s="673">
        <v>6.14</v>
      </c>
      <c r="F24620" s="394"/>
    </row>
    <row r="24621" spans="1:6">
      <c r="A24621" s="514">
        <v>862</v>
      </c>
      <c r="B24621" s="514" t="s">
        <v>17223</v>
      </c>
      <c r="C24621" s="1329" t="s">
        <v>28847</v>
      </c>
      <c r="D24621" s="514" t="s">
        <v>5</v>
      </c>
      <c r="E24621" s="673">
        <v>11.25</v>
      </c>
      <c r="F24621" s="394"/>
    </row>
    <row r="24622" spans="1:6">
      <c r="A24622" s="514">
        <v>866</v>
      </c>
      <c r="B24622" s="514" t="s">
        <v>17223</v>
      </c>
      <c r="C24622" s="1329" t="s">
        <v>28848</v>
      </c>
      <c r="D24622" s="514" t="s">
        <v>5</v>
      </c>
      <c r="E24622" s="673">
        <v>142.96</v>
      </c>
      <c r="F24622" s="394"/>
    </row>
    <row r="24623" spans="1:6">
      <c r="A24623" s="514">
        <v>892</v>
      </c>
      <c r="B24623" s="514" t="s">
        <v>17223</v>
      </c>
      <c r="C24623" s="1329" t="s">
        <v>28849</v>
      </c>
      <c r="D24623" s="514" t="s">
        <v>5</v>
      </c>
      <c r="E24623" s="673">
        <v>173.05</v>
      </c>
      <c r="F24623" s="394"/>
    </row>
    <row r="24624" spans="1:6">
      <c r="A24624" s="514">
        <v>857</v>
      </c>
      <c r="B24624" s="514" t="s">
        <v>17223</v>
      </c>
      <c r="C24624" s="1329" t="s">
        <v>28850</v>
      </c>
      <c r="D24624" s="514" t="s">
        <v>5</v>
      </c>
      <c r="E24624" s="673">
        <v>18.82</v>
      </c>
      <c r="F24624" s="394"/>
    </row>
    <row r="24625" spans="1:6">
      <c r="A24625" s="514">
        <v>37404</v>
      </c>
      <c r="B24625" s="514" t="s">
        <v>17223</v>
      </c>
      <c r="C24625" s="1329" t="s">
        <v>28851</v>
      </c>
      <c r="D24625" s="514" t="s">
        <v>5</v>
      </c>
      <c r="E24625" s="673">
        <v>200.22</v>
      </c>
      <c r="F24625" s="394"/>
    </row>
    <row r="24626" spans="1:6">
      <c r="A24626" s="514">
        <v>868</v>
      </c>
      <c r="B24626" s="514" t="s">
        <v>17223</v>
      </c>
      <c r="C24626" s="1329" t="s">
        <v>28852</v>
      </c>
      <c r="D24626" s="514" t="s">
        <v>5</v>
      </c>
      <c r="E24626" s="673">
        <v>26.82</v>
      </c>
      <c r="F24626" s="394"/>
    </row>
    <row r="24627" spans="1:6">
      <c r="A24627" s="514">
        <v>863</v>
      </c>
      <c r="B24627" s="514" t="s">
        <v>17223</v>
      </c>
      <c r="C24627" s="1329" t="s">
        <v>28853</v>
      </c>
      <c r="D24627" s="514" t="s">
        <v>5</v>
      </c>
      <c r="E24627" s="673">
        <v>39.5</v>
      </c>
      <c r="F24627" s="394"/>
    </row>
    <row r="24628" spans="1:6">
      <c r="A24628" s="514">
        <v>867</v>
      </c>
      <c r="B24628" s="514" t="s">
        <v>17223</v>
      </c>
      <c r="C24628" s="1329" t="s">
        <v>28854</v>
      </c>
      <c r="D24628" s="514" t="s">
        <v>5</v>
      </c>
      <c r="E24628" s="673">
        <v>56.27</v>
      </c>
      <c r="F24628" s="394"/>
    </row>
    <row r="24629" spans="1:6">
      <c r="A24629" s="514">
        <v>864</v>
      </c>
      <c r="B24629" s="514" t="s">
        <v>17223</v>
      </c>
      <c r="C24629" s="1329" t="s">
        <v>28855</v>
      </c>
      <c r="D24629" s="514" t="s">
        <v>5</v>
      </c>
      <c r="E24629" s="673">
        <v>74.33</v>
      </c>
      <c r="F24629" s="394"/>
    </row>
    <row r="24630" spans="1:6">
      <c r="A24630" s="514">
        <v>865</v>
      </c>
      <c r="B24630" s="514" t="s">
        <v>17223</v>
      </c>
      <c r="C24630" s="1329" t="s">
        <v>28856</v>
      </c>
      <c r="D24630" s="514" t="s">
        <v>5</v>
      </c>
      <c r="E24630" s="673">
        <v>106.92</v>
      </c>
      <c r="F24630" s="394"/>
    </row>
    <row r="24631" spans="1:6">
      <c r="A24631" s="514">
        <v>39251</v>
      </c>
      <c r="B24631" s="514" t="s">
        <v>17223</v>
      </c>
      <c r="C24631" s="1329" t="s">
        <v>28857</v>
      </c>
      <c r="D24631" s="514" t="s">
        <v>5</v>
      </c>
      <c r="E24631" s="673">
        <v>0.7</v>
      </c>
      <c r="F24631" s="394"/>
    </row>
    <row r="24632" spans="1:6">
      <c r="A24632" s="514">
        <v>1011</v>
      </c>
      <c r="B24632" s="514" t="s">
        <v>17223</v>
      </c>
      <c r="C24632" s="1329" t="s">
        <v>28858</v>
      </c>
      <c r="D24632" s="514" t="s">
        <v>5</v>
      </c>
      <c r="E24632" s="673">
        <v>0.96</v>
      </c>
      <c r="F24632" s="394"/>
    </row>
    <row r="24633" spans="1:6">
      <c r="A24633" s="514">
        <v>39252</v>
      </c>
      <c r="B24633" s="514" t="s">
        <v>17223</v>
      </c>
      <c r="C24633" s="1329" t="s">
        <v>28859</v>
      </c>
      <c r="D24633" s="514" t="s">
        <v>5</v>
      </c>
      <c r="E24633" s="673">
        <v>1.25</v>
      </c>
      <c r="F24633" s="394"/>
    </row>
    <row r="24634" spans="1:6">
      <c r="A24634" s="514">
        <v>1013</v>
      </c>
      <c r="B24634" s="514" t="s">
        <v>17223</v>
      </c>
      <c r="C24634" s="1329" t="s">
        <v>28860</v>
      </c>
      <c r="D24634" s="514" t="s">
        <v>5</v>
      </c>
      <c r="E24634" s="673">
        <v>1.51</v>
      </c>
      <c r="F24634" s="394"/>
    </row>
    <row r="24635" spans="1:6">
      <c r="A24635" s="514">
        <v>980</v>
      </c>
      <c r="B24635" s="514" t="s">
        <v>17223</v>
      </c>
      <c r="C24635" s="1329" t="s">
        <v>28861</v>
      </c>
      <c r="D24635" s="514" t="s">
        <v>5</v>
      </c>
      <c r="E24635" s="673">
        <v>10.88</v>
      </c>
      <c r="F24635" s="394"/>
    </row>
    <row r="24636" spans="1:6">
      <c r="A24636" s="514">
        <v>39237</v>
      </c>
      <c r="B24636" s="514" t="s">
        <v>17223</v>
      </c>
      <c r="C24636" s="1329" t="s">
        <v>28862</v>
      </c>
      <c r="D24636" s="514" t="s">
        <v>5</v>
      </c>
      <c r="E24636" s="673">
        <v>115.74</v>
      </c>
      <c r="F24636" s="394"/>
    </row>
    <row r="24637" spans="1:6">
      <c r="A24637" s="514">
        <v>39238</v>
      </c>
      <c r="B24637" s="514" t="s">
        <v>17223</v>
      </c>
      <c r="C24637" s="1329" t="s">
        <v>28863</v>
      </c>
      <c r="D24637" s="514" t="s">
        <v>5</v>
      </c>
      <c r="E24637" s="673">
        <v>145.97</v>
      </c>
      <c r="F24637" s="394"/>
    </row>
    <row r="24638" spans="1:6">
      <c r="A24638" s="514">
        <v>979</v>
      </c>
      <c r="B24638" s="514" t="s">
        <v>17223</v>
      </c>
      <c r="C24638" s="1329" t="s">
        <v>28864</v>
      </c>
      <c r="D24638" s="514" t="s">
        <v>5</v>
      </c>
      <c r="E24638" s="673">
        <v>15.54</v>
      </c>
      <c r="F24638" s="394"/>
    </row>
    <row r="24639" spans="1:6">
      <c r="A24639" s="514">
        <v>39239</v>
      </c>
      <c r="B24639" s="514" t="s">
        <v>17223</v>
      </c>
      <c r="C24639" s="1329" t="s">
        <v>28865</v>
      </c>
      <c r="D24639" s="514" t="s">
        <v>5</v>
      </c>
      <c r="E24639" s="673">
        <v>176.34</v>
      </c>
      <c r="F24639" s="394"/>
    </row>
    <row r="24640" spans="1:6">
      <c r="A24640" s="514">
        <v>1014</v>
      </c>
      <c r="B24640" s="514" t="s">
        <v>17223</v>
      </c>
      <c r="C24640" s="1329" t="s">
        <v>28866</v>
      </c>
      <c r="D24640" s="514" t="s">
        <v>5</v>
      </c>
      <c r="E24640" s="673">
        <v>2.39</v>
      </c>
      <c r="F24640" s="394"/>
    </row>
    <row r="24641" spans="1:6">
      <c r="A24641" s="514">
        <v>39240</v>
      </c>
      <c r="B24641" s="514" t="s">
        <v>17223</v>
      </c>
      <c r="C24641" s="1329" t="s">
        <v>28867</v>
      </c>
      <c r="D24641" s="514" t="s">
        <v>5</v>
      </c>
      <c r="E24641" s="673">
        <v>231.94</v>
      </c>
      <c r="F24641" s="394"/>
    </row>
    <row r="24642" spans="1:6">
      <c r="A24642" s="514">
        <v>39232</v>
      </c>
      <c r="B24642" s="514" t="s">
        <v>17223</v>
      </c>
      <c r="C24642" s="1329" t="s">
        <v>28868</v>
      </c>
      <c r="D24642" s="514" t="s">
        <v>5</v>
      </c>
      <c r="E24642" s="673">
        <v>24.34</v>
      </c>
      <c r="F24642" s="394"/>
    </row>
    <row r="24643" spans="1:6">
      <c r="A24643" s="514">
        <v>39233</v>
      </c>
      <c r="B24643" s="514" t="s">
        <v>17223</v>
      </c>
      <c r="C24643" s="1329" t="s">
        <v>28869</v>
      </c>
      <c r="D24643" s="514" t="s">
        <v>5</v>
      </c>
      <c r="E24643" s="673">
        <v>35.479999999999997</v>
      </c>
      <c r="F24643" s="394"/>
    </row>
    <row r="24644" spans="1:6">
      <c r="A24644" s="514">
        <v>981</v>
      </c>
      <c r="B24644" s="514" t="s">
        <v>17223</v>
      </c>
      <c r="C24644" s="1329" t="s">
        <v>28870</v>
      </c>
      <c r="D24644" s="514" t="s">
        <v>5</v>
      </c>
      <c r="E24644" s="673">
        <v>3.96</v>
      </c>
      <c r="F24644" s="394"/>
    </row>
    <row r="24645" spans="1:6">
      <c r="A24645" s="514">
        <v>39234</v>
      </c>
      <c r="B24645" s="514" t="s">
        <v>17223</v>
      </c>
      <c r="C24645" s="1329" t="s">
        <v>28871</v>
      </c>
      <c r="D24645" s="514" t="s">
        <v>5</v>
      </c>
      <c r="E24645" s="673">
        <v>49.38</v>
      </c>
      <c r="F24645" s="394"/>
    </row>
    <row r="24646" spans="1:6">
      <c r="A24646" s="514">
        <v>982</v>
      </c>
      <c r="B24646" s="514" t="s">
        <v>17223</v>
      </c>
      <c r="C24646" s="1329" t="s">
        <v>28872</v>
      </c>
      <c r="D24646" s="514" t="s">
        <v>5</v>
      </c>
      <c r="E24646" s="673">
        <v>5.69</v>
      </c>
      <c r="F24646" s="394"/>
    </row>
    <row r="24647" spans="1:6">
      <c r="A24647" s="514">
        <v>39235</v>
      </c>
      <c r="B24647" s="514" t="s">
        <v>17223</v>
      </c>
      <c r="C24647" s="1329" t="s">
        <v>28873</v>
      </c>
      <c r="D24647" s="514" t="s">
        <v>5</v>
      </c>
      <c r="E24647" s="673">
        <v>72.84</v>
      </c>
      <c r="F24647" s="394"/>
    </row>
    <row r="24648" spans="1:6">
      <c r="A24648" s="514">
        <v>39236</v>
      </c>
      <c r="B24648" s="514" t="s">
        <v>17223</v>
      </c>
      <c r="C24648" s="1329" t="s">
        <v>28874</v>
      </c>
      <c r="D24648" s="514" t="s">
        <v>5</v>
      </c>
      <c r="E24648" s="673">
        <v>96.53</v>
      </c>
      <c r="F24648" s="394"/>
    </row>
    <row r="24649" spans="1:6" ht="24.75">
      <c r="A24649" s="514">
        <v>993</v>
      </c>
      <c r="B24649" s="514" t="s">
        <v>17223</v>
      </c>
      <c r="C24649" s="1329" t="s">
        <v>28875</v>
      </c>
      <c r="D24649" s="514" t="s">
        <v>5</v>
      </c>
      <c r="E24649" s="673">
        <v>2.0299999999999998</v>
      </c>
      <c r="F24649" s="394"/>
    </row>
    <row r="24650" spans="1:6" ht="24.75">
      <c r="A24650" s="514">
        <v>1020</v>
      </c>
      <c r="B24650" s="514" t="s">
        <v>17223</v>
      </c>
      <c r="C24650" s="1329" t="s">
        <v>28876</v>
      </c>
      <c r="D24650" s="514" t="s">
        <v>5</v>
      </c>
      <c r="E24650" s="673">
        <v>10.37</v>
      </c>
      <c r="F24650" s="394"/>
    </row>
    <row r="24651" spans="1:6" ht="24.75">
      <c r="A24651" s="514">
        <v>1017</v>
      </c>
      <c r="B24651" s="514" t="s">
        <v>17223</v>
      </c>
      <c r="C24651" s="1329" t="s">
        <v>28877</v>
      </c>
      <c r="D24651" s="514" t="s">
        <v>5</v>
      </c>
      <c r="E24651" s="673">
        <v>127.13</v>
      </c>
      <c r="F24651" s="394"/>
    </row>
    <row r="24652" spans="1:6" ht="24.75">
      <c r="A24652" s="514">
        <v>999</v>
      </c>
      <c r="B24652" s="514" t="s">
        <v>17223</v>
      </c>
      <c r="C24652" s="1329" t="s">
        <v>28878</v>
      </c>
      <c r="D24652" s="514" t="s">
        <v>5</v>
      </c>
      <c r="E24652" s="673">
        <v>154.02000000000001</v>
      </c>
      <c r="F24652" s="394"/>
    </row>
    <row r="24653" spans="1:6" ht="24.75">
      <c r="A24653" s="514">
        <v>995</v>
      </c>
      <c r="B24653" s="514" t="s">
        <v>17223</v>
      </c>
      <c r="C24653" s="1329" t="s">
        <v>28879</v>
      </c>
      <c r="D24653" s="514" t="s">
        <v>5</v>
      </c>
      <c r="E24653" s="673">
        <v>16.52</v>
      </c>
      <c r="F24653" s="394"/>
    </row>
    <row r="24654" spans="1:6" ht="24.75">
      <c r="A24654" s="514">
        <v>1000</v>
      </c>
      <c r="B24654" s="514" t="s">
        <v>17223</v>
      </c>
      <c r="C24654" s="1329" t="s">
        <v>28880</v>
      </c>
      <c r="D24654" s="514" t="s">
        <v>5</v>
      </c>
      <c r="E24654" s="673">
        <v>189.18</v>
      </c>
      <c r="F24654" s="394"/>
    </row>
    <row r="24655" spans="1:6" ht="24.75">
      <c r="A24655" s="514">
        <v>1022</v>
      </c>
      <c r="B24655" s="514" t="s">
        <v>17223</v>
      </c>
      <c r="C24655" s="1329" t="s">
        <v>28881</v>
      </c>
      <c r="D24655" s="514" t="s">
        <v>5</v>
      </c>
      <c r="E24655" s="673">
        <v>2.83</v>
      </c>
      <c r="F24655" s="394"/>
    </row>
    <row r="24656" spans="1:6" ht="24.75">
      <c r="A24656" s="514">
        <v>1015</v>
      </c>
      <c r="B24656" s="514" t="s">
        <v>17223</v>
      </c>
      <c r="C24656" s="1329" t="s">
        <v>28882</v>
      </c>
      <c r="D24656" s="514" t="s">
        <v>5</v>
      </c>
      <c r="E24656" s="673">
        <v>251.4</v>
      </c>
      <c r="F24656" s="394"/>
    </row>
    <row r="24657" spans="1:6" ht="24.75">
      <c r="A24657" s="514">
        <v>996</v>
      </c>
      <c r="B24657" s="514" t="s">
        <v>17223</v>
      </c>
      <c r="C24657" s="1329" t="s">
        <v>28883</v>
      </c>
      <c r="D24657" s="514" t="s">
        <v>5</v>
      </c>
      <c r="E24657" s="673">
        <v>25.61</v>
      </c>
      <c r="F24657" s="394"/>
    </row>
    <row r="24658" spans="1:6" ht="24.75">
      <c r="A24658" s="514">
        <v>1001</v>
      </c>
      <c r="B24658" s="514" t="s">
        <v>17223</v>
      </c>
      <c r="C24658" s="1329" t="s">
        <v>28884</v>
      </c>
      <c r="D24658" s="514" t="s">
        <v>5</v>
      </c>
      <c r="E24658" s="673">
        <v>326.18</v>
      </c>
      <c r="F24658" s="394"/>
    </row>
    <row r="24659" spans="1:6" ht="24.75">
      <c r="A24659" s="514">
        <v>1019</v>
      </c>
      <c r="B24659" s="514" t="s">
        <v>17223</v>
      </c>
      <c r="C24659" s="1329" t="s">
        <v>28885</v>
      </c>
      <c r="D24659" s="514" t="s">
        <v>5</v>
      </c>
      <c r="E24659" s="673">
        <v>36.19</v>
      </c>
      <c r="F24659" s="394"/>
    </row>
    <row r="24660" spans="1:6" ht="24.75">
      <c r="A24660" s="514">
        <v>1021</v>
      </c>
      <c r="B24660" s="514" t="s">
        <v>17223</v>
      </c>
      <c r="C24660" s="1329" t="s">
        <v>28886</v>
      </c>
      <c r="D24660" s="514" t="s">
        <v>5</v>
      </c>
      <c r="E24660" s="673">
        <v>4.3499999999999996</v>
      </c>
      <c r="F24660" s="394"/>
    </row>
    <row r="24661" spans="1:6" ht="24.75">
      <c r="A24661" s="514">
        <v>39249</v>
      </c>
      <c r="B24661" s="514" t="s">
        <v>17223</v>
      </c>
      <c r="C24661" s="1329" t="s">
        <v>28887</v>
      </c>
      <c r="D24661" s="514" t="s">
        <v>5</v>
      </c>
      <c r="E24661" s="673">
        <v>438.57</v>
      </c>
      <c r="F24661" s="394"/>
    </row>
    <row r="24662" spans="1:6" ht="24.75">
      <c r="A24662" s="514">
        <v>1018</v>
      </c>
      <c r="B24662" s="514" t="s">
        <v>17223</v>
      </c>
      <c r="C24662" s="1329" t="s">
        <v>28888</v>
      </c>
      <c r="D24662" s="514" t="s">
        <v>5</v>
      </c>
      <c r="E24662" s="673">
        <v>53.52</v>
      </c>
      <c r="F24662" s="394"/>
    </row>
    <row r="24663" spans="1:6" ht="24.75">
      <c r="A24663" s="514">
        <v>39250</v>
      </c>
      <c r="B24663" s="514" t="s">
        <v>17223</v>
      </c>
      <c r="C24663" s="1329" t="s">
        <v>28889</v>
      </c>
      <c r="D24663" s="514" t="s">
        <v>5</v>
      </c>
      <c r="E24663" s="673">
        <v>524.63</v>
      </c>
      <c r="F24663" s="394"/>
    </row>
    <row r="24664" spans="1:6" ht="24.75">
      <c r="A24664" s="514">
        <v>994</v>
      </c>
      <c r="B24664" s="514" t="s">
        <v>17223</v>
      </c>
      <c r="C24664" s="1329" t="s">
        <v>28890</v>
      </c>
      <c r="D24664" s="514" t="s">
        <v>5</v>
      </c>
      <c r="E24664" s="673">
        <v>6.33</v>
      </c>
      <c r="F24664" s="394"/>
    </row>
    <row r="24665" spans="1:6" ht="24.75">
      <c r="A24665" s="514">
        <v>977</v>
      </c>
      <c r="B24665" s="514" t="s">
        <v>17223</v>
      </c>
      <c r="C24665" s="1329" t="s">
        <v>28891</v>
      </c>
      <c r="D24665" s="514" t="s">
        <v>5</v>
      </c>
      <c r="E24665" s="673">
        <v>74.87</v>
      </c>
      <c r="F24665" s="394"/>
    </row>
    <row r="24666" spans="1:6" ht="24.75">
      <c r="A24666" s="514">
        <v>998</v>
      </c>
      <c r="B24666" s="514" t="s">
        <v>17223</v>
      </c>
      <c r="C24666" s="1329" t="s">
        <v>28892</v>
      </c>
      <c r="D24666" s="514" t="s">
        <v>5</v>
      </c>
      <c r="E24666" s="673">
        <v>97.21</v>
      </c>
      <c r="F24666" s="394"/>
    </row>
    <row r="24667" spans="1:6">
      <c r="A24667" s="514">
        <v>1006</v>
      </c>
      <c r="B24667" s="514" t="s">
        <v>17223</v>
      </c>
      <c r="C24667" s="1329" t="s">
        <v>28893</v>
      </c>
      <c r="D24667" s="514" t="s">
        <v>5</v>
      </c>
      <c r="E24667" s="673">
        <v>128.82</v>
      </c>
      <c r="F24667" s="394"/>
    </row>
    <row r="24668" spans="1:6">
      <c r="A24668" s="514">
        <v>990</v>
      </c>
      <c r="B24668" s="514" t="s">
        <v>17223</v>
      </c>
      <c r="C24668" s="1329" t="s">
        <v>28894</v>
      </c>
      <c r="D24668" s="514" t="s">
        <v>5</v>
      </c>
      <c r="E24668" s="673">
        <v>171.28</v>
      </c>
      <c r="F24668" s="394"/>
    </row>
    <row r="24669" spans="1:6">
      <c r="A24669" s="514">
        <v>39241</v>
      </c>
      <c r="B24669" s="514" t="s">
        <v>17223</v>
      </c>
      <c r="C24669" s="1329" t="s">
        <v>28895</v>
      </c>
      <c r="D24669" s="514" t="s">
        <v>5</v>
      </c>
      <c r="E24669" s="673">
        <v>16.86</v>
      </c>
      <c r="F24669" s="394"/>
    </row>
    <row r="24670" spans="1:6">
      <c r="A24670" s="514">
        <v>1005</v>
      </c>
      <c r="B24670" s="514" t="s">
        <v>17223</v>
      </c>
      <c r="C24670" s="1329" t="s">
        <v>18263</v>
      </c>
      <c r="D24670" s="514" t="s">
        <v>5</v>
      </c>
      <c r="E24670" s="673">
        <v>213.26</v>
      </c>
      <c r="F24670" s="394"/>
    </row>
    <row r="24671" spans="1:6">
      <c r="A24671" s="514">
        <v>991</v>
      </c>
      <c r="B24671" s="514" t="s">
        <v>17223</v>
      </c>
      <c r="C24671" s="1329" t="s">
        <v>28896</v>
      </c>
      <c r="D24671" s="514" t="s">
        <v>5</v>
      </c>
      <c r="E24671" s="673">
        <v>279.32</v>
      </c>
      <c r="F24671" s="394"/>
    </row>
    <row r="24672" spans="1:6">
      <c r="A24672" s="514">
        <v>986</v>
      </c>
      <c r="B24672" s="514" t="s">
        <v>17223</v>
      </c>
      <c r="C24672" s="1329" t="s">
        <v>28897</v>
      </c>
      <c r="D24672" s="514" t="s">
        <v>5</v>
      </c>
      <c r="E24672" s="673">
        <v>26.64</v>
      </c>
      <c r="F24672" s="394"/>
    </row>
    <row r="24673" spans="1:6">
      <c r="A24673" s="514">
        <v>987</v>
      </c>
      <c r="B24673" s="514" t="s">
        <v>17223</v>
      </c>
      <c r="C24673" s="1329" t="s">
        <v>28898</v>
      </c>
      <c r="D24673" s="514" t="s">
        <v>5</v>
      </c>
      <c r="E24673" s="673">
        <v>36.47</v>
      </c>
      <c r="F24673" s="394"/>
    </row>
    <row r="24674" spans="1:6">
      <c r="A24674" s="514">
        <v>1007</v>
      </c>
      <c r="B24674" s="514" t="s">
        <v>17223</v>
      </c>
      <c r="C24674" s="1329" t="s">
        <v>28899</v>
      </c>
      <c r="D24674" s="514" t="s">
        <v>5</v>
      </c>
      <c r="E24674" s="673">
        <v>50.48</v>
      </c>
      <c r="F24674" s="394"/>
    </row>
    <row r="24675" spans="1:6">
      <c r="A24675" s="514">
        <v>1008</v>
      </c>
      <c r="B24675" s="514" t="s">
        <v>17223</v>
      </c>
      <c r="C24675" s="1329" t="s">
        <v>28900</v>
      </c>
      <c r="D24675" s="514" t="s">
        <v>5</v>
      </c>
      <c r="E24675" s="673">
        <v>6.41</v>
      </c>
      <c r="F24675" s="394"/>
    </row>
    <row r="24676" spans="1:6">
      <c r="A24676" s="514">
        <v>988</v>
      </c>
      <c r="B24676" s="514" t="s">
        <v>17223</v>
      </c>
      <c r="C24676" s="1329" t="s">
        <v>28901</v>
      </c>
      <c r="D24676" s="514" t="s">
        <v>5</v>
      </c>
      <c r="E24676" s="673">
        <v>69.61</v>
      </c>
      <c r="F24676" s="394"/>
    </row>
    <row r="24677" spans="1:6">
      <c r="A24677" s="514">
        <v>989</v>
      </c>
      <c r="B24677" s="514" t="s">
        <v>17223</v>
      </c>
      <c r="C24677" s="1329" t="s">
        <v>28902</v>
      </c>
      <c r="D24677" s="514" t="s">
        <v>5</v>
      </c>
      <c r="E24677" s="673">
        <v>96.09</v>
      </c>
      <c r="F24677" s="394"/>
    </row>
    <row r="24678" spans="1:6">
      <c r="A24678" s="514">
        <v>43972</v>
      </c>
      <c r="B24678" s="514" t="s">
        <v>17223</v>
      </c>
      <c r="C24678" s="1329" t="s">
        <v>28903</v>
      </c>
      <c r="D24678" s="514" t="s">
        <v>5</v>
      </c>
      <c r="E24678" s="673">
        <v>3.62</v>
      </c>
      <c r="F24678" s="394"/>
    </row>
    <row r="24679" spans="1:6">
      <c r="A24679" s="514">
        <v>43971</v>
      </c>
      <c r="B24679" s="514" t="s">
        <v>17223</v>
      </c>
      <c r="C24679" s="1329" t="s">
        <v>28904</v>
      </c>
      <c r="D24679" s="514" t="s">
        <v>5</v>
      </c>
      <c r="E24679" s="673">
        <v>2.77</v>
      </c>
      <c r="F24679" s="394"/>
    </row>
    <row r="24680" spans="1:6">
      <c r="A24680" s="514">
        <v>39598</v>
      </c>
      <c r="B24680" s="514" t="s">
        <v>17223</v>
      </c>
      <c r="C24680" s="1329" t="s">
        <v>28905</v>
      </c>
      <c r="D24680" s="514" t="s">
        <v>5</v>
      </c>
      <c r="E24680" s="673">
        <v>5.13</v>
      </c>
      <c r="F24680" s="394"/>
    </row>
    <row r="24681" spans="1:6">
      <c r="A24681" s="514">
        <v>43973</v>
      </c>
      <c r="B24681" s="514" t="s">
        <v>17223</v>
      </c>
      <c r="C24681" s="1329" t="s">
        <v>28906</v>
      </c>
      <c r="D24681" s="514" t="s">
        <v>5</v>
      </c>
      <c r="E24681" s="673">
        <v>3.79</v>
      </c>
      <c r="F24681" s="394"/>
    </row>
    <row r="24682" spans="1:6">
      <c r="A24682" s="514">
        <v>39599</v>
      </c>
      <c r="B24682" s="514" t="s">
        <v>17223</v>
      </c>
      <c r="C24682" s="1329" t="s">
        <v>28907</v>
      </c>
      <c r="D24682" s="514" t="s">
        <v>5</v>
      </c>
      <c r="E24682" s="673">
        <v>7.39</v>
      </c>
      <c r="F24682" s="394"/>
    </row>
    <row r="24683" spans="1:6">
      <c r="A24683" s="514">
        <v>43832</v>
      </c>
      <c r="B24683" s="514" t="s">
        <v>17223</v>
      </c>
      <c r="C24683" s="1329" t="s">
        <v>28908</v>
      </c>
      <c r="D24683" s="514" t="s">
        <v>5</v>
      </c>
      <c r="E24683" s="673">
        <v>19.46</v>
      </c>
      <c r="F24683" s="394"/>
    </row>
    <row r="24684" spans="1:6">
      <c r="A24684" s="514">
        <v>34602</v>
      </c>
      <c r="B24684" s="514" t="s">
        <v>17223</v>
      </c>
      <c r="C24684" s="1329" t="s">
        <v>28909</v>
      </c>
      <c r="D24684" s="514" t="s">
        <v>5</v>
      </c>
      <c r="E24684" s="673">
        <v>4.41</v>
      </c>
      <c r="F24684" s="394"/>
    </row>
    <row r="24685" spans="1:6">
      <c r="A24685" s="514">
        <v>34607</v>
      </c>
      <c r="B24685" s="514" t="s">
        <v>17223</v>
      </c>
      <c r="C24685" s="1329" t="s">
        <v>28910</v>
      </c>
      <c r="D24685" s="514" t="s">
        <v>5</v>
      </c>
      <c r="E24685" s="673">
        <v>10.8</v>
      </c>
      <c r="F24685" s="394"/>
    </row>
    <row r="24686" spans="1:6">
      <c r="A24686" s="514">
        <v>34609</v>
      </c>
      <c r="B24686" s="514" t="s">
        <v>17223</v>
      </c>
      <c r="C24686" s="1329" t="s">
        <v>28911</v>
      </c>
      <c r="D24686" s="514" t="s">
        <v>5</v>
      </c>
      <c r="E24686" s="673">
        <v>15.71</v>
      </c>
      <c r="F24686" s="394"/>
    </row>
    <row r="24687" spans="1:6">
      <c r="A24687" s="514">
        <v>34618</v>
      </c>
      <c r="B24687" s="514" t="s">
        <v>17223</v>
      </c>
      <c r="C24687" s="1329" t="s">
        <v>28912</v>
      </c>
      <c r="D24687" s="514" t="s">
        <v>5</v>
      </c>
      <c r="E24687" s="673">
        <v>6.01</v>
      </c>
      <c r="F24687" s="394"/>
    </row>
    <row r="24688" spans="1:6">
      <c r="A24688" s="514">
        <v>34621</v>
      </c>
      <c r="B24688" s="514" t="s">
        <v>17223</v>
      </c>
      <c r="C24688" s="1329" t="s">
        <v>28913</v>
      </c>
      <c r="D24688" s="514" t="s">
        <v>5</v>
      </c>
      <c r="E24688" s="673">
        <v>14.89</v>
      </c>
      <c r="F24688" s="394"/>
    </row>
    <row r="24689" spans="1:6">
      <c r="A24689" s="514">
        <v>34622</v>
      </c>
      <c r="B24689" s="514" t="s">
        <v>17223</v>
      </c>
      <c r="C24689" s="1329" t="s">
        <v>28914</v>
      </c>
      <c r="D24689" s="514" t="s">
        <v>5</v>
      </c>
      <c r="E24689" s="673">
        <v>22.12</v>
      </c>
      <c r="F24689" s="394"/>
    </row>
    <row r="24690" spans="1:6">
      <c r="A24690" s="514">
        <v>34624</v>
      </c>
      <c r="B24690" s="514" t="s">
        <v>17223</v>
      </c>
      <c r="C24690" s="1329" t="s">
        <v>28915</v>
      </c>
      <c r="D24690" s="514" t="s">
        <v>5</v>
      </c>
      <c r="E24690" s="673">
        <v>8.02</v>
      </c>
      <c r="F24690" s="394"/>
    </row>
    <row r="24691" spans="1:6">
      <c r="A24691" s="514">
        <v>34627</v>
      </c>
      <c r="B24691" s="514" t="s">
        <v>17223</v>
      </c>
      <c r="C24691" s="1329" t="s">
        <v>28916</v>
      </c>
      <c r="D24691" s="514" t="s">
        <v>5</v>
      </c>
      <c r="E24691" s="673">
        <v>19.34</v>
      </c>
      <c r="F24691" s="394"/>
    </row>
    <row r="24692" spans="1:6">
      <c r="A24692" s="514">
        <v>34629</v>
      </c>
      <c r="B24692" s="514" t="s">
        <v>17223</v>
      </c>
      <c r="C24692" s="1329" t="s">
        <v>28917</v>
      </c>
      <c r="D24692" s="514" t="s">
        <v>5</v>
      </c>
      <c r="E24692" s="673">
        <v>29.56</v>
      </c>
      <c r="F24692" s="394"/>
    </row>
    <row r="24693" spans="1:6">
      <c r="A24693" s="514">
        <v>39257</v>
      </c>
      <c r="B24693" s="514" t="s">
        <v>17223</v>
      </c>
      <c r="C24693" s="1329" t="s">
        <v>28918</v>
      </c>
      <c r="D24693" s="514" t="s">
        <v>5</v>
      </c>
      <c r="E24693" s="673">
        <v>6.01</v>
      </c>
      <c r="F24693" s="394"/>
    </row>
    <row r="24694" spans="1:6">
      <c r="A24694" s="514">
        <v>39261</v>
      </c>
      <c r="B24694" s="514" t="s">
        <v>17223</v>
      </c>
      <c r="C24694" s="1329" t="s">
        <v>28919</v>
      </c>
      <c r="D24694" s="514" t="s">
        <v>5</v>
      </c>
      <c r="E24694" s="673">
        <v>34.44</v>
      </c>
      <c r="F24694" s="394"/>
    </row>
    <row r="24695" spans="1:6">
      <c r="A24695" s="514">
        <v>39268</v>
      </c>
      <c r="B24695" s="514" t="s">
        <v>17223</v>
      </c>
      <c r="C24695" s="1329" t="s">
        <v>28920</v>
      </c>
      <c r="D24695" s="514" t="s">
        <v>5</v>
      </c>
      <c r="E24695" s="673">
        <v>538.24</v>
      </c>
      <c r="F24695" s="394"/>
    </row>
    <row r="24696" spans="1:6">
      <c r="A24696" s="514">
        <v>39262</v>
      </c>
      <c r="B24696" s="514" t="s">
        <v>17223</v>
      </c>
      <c r="C24696" s="1329" t="s">
        <v>28921</v>
      </c>
      <c r="D24696" s="514" t="s">
        <v>5</v>
      </c>
      <c r="E24696" s="673">
        <v>54.83</v>
      </c>
      <c r="F24696" s="394"/>
    </row>
    <row r="24697" spans="1:6">
      <c r="A24697" s="514">
        <v>39258</v>
      </c>
      <c r="B24697" s="514" t="s">
        <v>17223</v>
      </c>
      <c r="C24697" s="1329" t="s">
        <v>28922</v>
      </c>
      <c r="D24697" s="514" t="s">
        <v>5</v>
      </c>
      <c r="E24697" s="673">
        <v>9.06</v>
      </c>
      <c r="F24697" s="394"/>
    </row>
    <row r="24698" spans="1:6">
      <c r="A24698" s="514">
        <v>39263</v>
      </c>
      <c r="B24698" s="514" t="s">
        <v>17223</v>
      </c>
      <c r="C24698" s="1329" t="s">
        <v>28923</v>
      </c>
      <c r="D24698" s="514" t="s">
        <v>5</v>
      </c>
      <c r="E24698" s="673">
        <v>94.82</v>
      </c>
      <c r="F24698" s="394"/>
    </row>
    <row r="24699" spans="1:6">
      <c r="A24699" s="514">
        <v>39264</v>
      </c>
      <c r="B24699" s="514" t="s">
        <v>17223</v>
      </c>
      <c r="C24699" s="1329" t="s">
        <v>28924</v>
      </c>
      <c r="D24699" s="514" t="s">
        <v>5</v>
      </c>
      <c r="E24699" s="673">
        <v>131.35</v>
      </c>
      <c r="F24699" s="394"/>
    </row>
    <row r="24700" spans="1:6">
      <c r="A24700" s="514">
        <v>39259</v>
      </c>
      <c r="B24700" s="514" t="s">
        <v>17223</v>
      </c>
      <c r="C24700" s="1329" t="s">
        <v>28925</v>
      </c>
      <c r="D24700" s="514" t="s">
        <v>5</v>
      </c>
      <c r="E24700" s="673">
        <v>13.96</v>
      </c>
      <c r="F24700" s="394"/>
    </row>
    <row r="24701" spans="1:6">
      <c r="A24701" s="514">
        <v>39265</v>
      </c>
      <c r="B24701" s="514" t="s">
        <v>17223</v>
      </c>
      <c r="C24701" s="1329" t="s">
        <v>28926</v>
      </c>
      <c r="D24701" s="514" t="s">
        <v>5</v>
      </c>
      <c r="E24701" s="673">
        <v>178.33</v>
      </c>
      <c r="F24701" s="394"/>
    </row>
    <row r="24702" spans="1:6">
      <c r="A24702" s="514">
        <v>39260</v>
      </c>
      <c r="B24702" s="514" t="s">
        <v>17223</v>
      </c>
      <c r="C24702" s="1329" t="s">
        <v>28927</v>
      </c>
      <c r="D24702" s="514" t="s">
        <v>5</v>
      </c>
      <c r="E24702" s="673">
        <v>21.37</v>
      </c>
      <c r="F24702" s="394"/>
    </row>
    <row r="24703" spans="1:6">
      <c r="A24703" s="514">
        <v>39266</v>
      </c>
      <c r="B24703" s="514" t="s">
        <v>17223</v>
      </c>
      <c r="C24703" s="1329" t="s">
        <v>28928</v>
      </c>
      <c r="D24703" s="514" t="s">
        <v>5</v>
      </c>
      <c r="E24703" s="673">
        <v>269.10000000000002</v>
      </c>
      <c r="F24703" s="394"/>
    </row>
    <row r="24704" spans="1:6">
      <c r="A24704" s="514">
        <v>39267</v>
      </c>
      <c r="B24704" s="514" t="s">
        <v>17223</v>
      </c>
      <c r="C24704" s="1329" t="s">
        <v>28929</v>
      </c>
      <c r="D24704" s="514" t="s">
        <v>5</v>
      </c>
      <c r="E24704" s="673">
        <v>336.45</v>
      </c>
      <c r="F24704" s="394"/>
    </row>
    <row r="24705" spans="1:6">
      <c r="A24705" s="514">
        <v>11901</v>
      </c>
      <c r="B24705" s="514" t="s">
        <v>17223</v>
      </c>
      <c r="C24705" s="1329" t="s">
        <v>28930</v>
      </c>
      <c r="D24705" s="514" t="s">
        <v>5</v>
      </c>
      <c r="E24705" s="673">
        <v>0.66</v>
      </c>
      <c r="F24705" s="394"/>
    </row>
    <row r="24706" spans="1:6">
      <c r="A24706" s="514">
        <v>11902</v>
      </c>
      <c r="B24706" s="514" t="s">
        <v>17223</v>
      </c>
      <c r="C24706" s="1329" t="s">
        <v>28931</v>
      </c>
      <c r="D24706" s="514" t="s">
        <v>5</v>
      </c>
      <c r="E24706" s="673">
        <v>1.27</v>
      </c>
      <c r="F24706" s="394"/>
    </row>
    <row r="24707" spans="1:6">
      <c r="A24707" s="514">
        <v>11903</v>
      </c>
      <c r="B24707" s="514" t="s">
        <v>17223</v>
      </c>
      <c r="C24707" s="1329" t="s">
        <v>28932</v>
      </c>
      <c r="D24707" s="514" t="s">
        <v>5</v>
      </c>
      <c r="E24707" s="673">
        <v>1.35</v>
      </c>
      <c r="F24707" s="394"/>
    </row>
    <row r="24708" spans="1:6">
      <c r="A24708" s="514">
        <v>11904</v>
      </c>
      <c r="B24708" s="514" t="s">
        <v>17223</v>
      </c>
      <c r="C24708" s="1329" t="s">
        <v>28933</v>
      </c>
      <c r="D24708" s="514" t="s">
        <v>5</v>
      </c>
      <c r="E24708" s="673">
        <v>2.04</v>
      </c>
      <c r="F24708" s="394"/>
    </row>
    <row r="24709" spans="1:6">
      <c r="A24709" s="514">
        <v>11905</v>
      </c>
      <c r="B24709" s="514" t="s">
        <v>17223</v>
      </c>
      <c r="C24709" s="1329" t="s">
        <v>28934</v>
      </c>
      <c r="D24709" s="514" t="s">
        <v>5</v>
      </c>
      <c r="E24709" s="673">
        <v>2.4900000000000002</v>
      </c>
      <c r="F24709" s="394"/>
    </row>
    <row r="24710" spans="1:6">
      <c r="A24710" s="514">
        <v>11906</v>
      </c>
      <c r="B24710" s="514" t="s">
        <v>17223</v>
      </c>
      <c r="C24710" s="1329" t="s">
        <v>28935</v>
      </c>
      <c r="D24710" s="514" t="s">
        <v>5</v>
      </c>
      <c r="E24710" s="673">
        <v>3.17</v>
      </c>
      <c r="F24710" s="394"/>
    </row>
    <row r="24711" spans="1:6">
      <c r="A24711" s="514">
        <v>11919</v>
      </c>
      <c r="B24711" s="514" t="s">
        <v>17223</v>
      </c>
      <c r="C24711" s="1329" t="s">
        <v>28936</v>
      </c>
      <c r="D24711" s="514" t="s">
        <v>5</v>
      </c>
      <c r="E24711" s="673">
        <v>5.81</v>
      </c>
      <c r="F24711" s="394"/>
    </row>
    <row r="24712" spans="1:6">
      <c r="A24712" s="514">
        <v>11920</v>
      </c>
      <c r="B24712" s="514" t="s">
        <v>17223</v>
      </c>
      <c r="C24712" s="1329" t="s">
        <v>28937</v>
      </c>
      <c r="D24712" s="514" t="s">
        <v>5</v>
      </c>
      <c r="E24712" s="673">
        <v>11.04</v>
      </c>
      <c r="F24712" s="394"/>
    </row>
    <row r="24713" spans="1:6">
      <c r="A24713" s="514">
        <v>11924</v>
      </c>
      <c r="B24713" s="514" t="s">
        <v>17223</v>
      </c>
      <c r="C24713" s="1329" t="s">
        <v>28938</v>
      </c>
      <c r="D24713" s="514" t="s">
        <v>5</v>
      </c>
      <c r="E24713" s="673">
        <v>92.67</v>
      </c>
      <c r="F24713" s="394"/>
    </row>
    <row r="24714" spans="1:6">
      <c r="A24714" s="514">
        <v>11921</v>
      </c>
      <c r="B24714" s="514" t="s">
        <v>17223</v>
      </c>
      <c r="C24714" s="1329" t="s">
        <v>28939</v>
      </c>
      <c r="D24714" s="514" t="s">
        <v>5</v>
      </c>
      <c r="E24714" s="673">
        <v>16.149999999999999</v>
      </c>
      <c r="F24714" s="394"/>
    </row>
    <row r="24715" spans="1:6">
      <c r="A24715" s="514">
        <v>11922</v>
      </c>
      <c r="B24715" s="514" t="s">
        <v>17223</v>
      </c>
      <c r="C24715" s="1329" t="s">
        <v>28940</v>
      </c>
      <c r="D24715" s="514" t="s">
        <v>5</v>
      </c>
      <c r="E24715" s="673">
        <v>26.12</v>
      </c>
      <c r="F24715" s="394"/>
    </row>
    <row r="24716" spans="1:6">
      <c r="A24716" s="514">
        <v>11923</v>
      </c>
      <c r="B24716" s="514" t="s">
        <v>17223</v>
      </c>
      <c r="C24716" s="1329" t="s">
        <v>28941</v>
      </c>
      <c r="D24716" s="514" t="s">
        <v>5</v>
      </c>
      <c r="E24716" s="673">
        <v>38.229999999999997</v>
      </c>
      <c r="F24716" s="394"/>
    </row>
    <row r="24717" spans="1:6">
      <c r="A24717" s="514">
        <v>11916</v>
      </c>
      <c r="B24717" s="514" t="s">
        <v>17223</v>
      </c>
      <c r="C24717" s="1329" t="s">
        <v>28942</v>
      </c>
      <c r="D24717" s="514" t="s">
        <v>5</v>
      </c>
      <c r="E24717" s="673">
        <v>7.95</v>
      </c>
      <c r="F24717" s="394"/>
    </row>
    <row r="24718" spans="1:6">
      <c r="A24718" s="514">
        <v>11914</v>
      </c>
      <c r="B24718" s="514" t="s">
        <v>17223</v>
      </c>
      <c r="C24718" s="1329" t="s">
        <v>28943</v>
      </c>
      <c r="D24718" s="514" t="s">
        <v>5</v>
      </c>
      <c r="E24718" s="673">
        <v>57.28</v>
      </c>
      <c r="F24718" s="394"/>
    </row>
    <row r="24719" spans="1:6">
      <c r="A24719" s="514">
        <v>11917</v>
      </c>
      <c r="B24719" s="514" t="s">
        <v>17223</v>
      </c>
      <c r="C24719" s="1329" t="s">
        <v>28944</v>
      </c>
      <c r="D24719" s="514" t="s">
        <v>5</v>
      </c>
      <c r="E24719" s="673">
        <v>14</v>
      </c>
      <c r="F24719" s="394"/>
    </row>
    <row r="24720" spans="1:6">
      <c r="A24720" s="514">
        <v>11918</v>
      </c>
      <c r="B24720" s="514" t="s">
        <v>17223</v>
      </c>
      <c r="C24720" s="1329" t="s">
        <v>28945</v>
      </c>
      <c r="D24720" s="514" t="s">
        <v>5</v>
      </c>
      <c r="E24720" s="673">
        <v>16.61</v>
      </c>
      <c r="F24720" s="394"/>
    </row>
    <row r="24721" spans="1:6">
      <c r="A24721" s="514">
        <v>37734</v>
      </c>
      <c r="B24721" s="514" t="s">
        <v>17223</v>
      </c>
      <c r="C24721" s="1329" t="s">
        <v>28946</v>
      </c>
      <c r="D24721" s="514" t="s">
        <v>28</v>
      </c>
      <c r="E24721" s="673">
        <v>89665.38</v>
      </c>
      <c r="F24721" s="394"/>
    </row>
    <row r="24722" spans="1:6">
      <c r="A24722" s="514">
        <v>42251</v>
      </c>
      <c r="B24722" s="514" t="s">
        <v>17223</v>
      </c>
      <c r="C24722" s="1329" t="s">
        <v>28947</v>
      </c>
      <c r="D24722" s="514" t="s">
        <v>28</v>
      </c>
      <c r="E24722" s="673">
        <v>101820.51</v>
      </c>
      <c r="F24722" s="394"/>
    </row>
    <row r="24723" spans="1:6">
      <c r="A24723" s="514">
        <v>37733</v>
      </c>
      <c r="B24723" s="514" t="s">
        <v>17223</v>
      </c>
      <c r="C24723" s="1329" t="s">
        <v>28948</v>
      </c>
      <c r="D24723" s="514" t="s">
        <v>28</v>
      </c>
      <c r="E24723" s="673">
        <v>67230.759999999995</v>
      </c>
      <c r="F24723" s="394"/>
    </row>
    <row r="24724" spans="1:6">
      <c r="A24724" s="514">
        <v>37735</v>
      </c>
      <c r="B24724" s="514" t="s">
        <v>17223</v>
      </c>
      <c r="C24724" s="1329" t="s">
        <v>28949</v>
      </c>
      <c r="D24724" s="514" t="s">
        <v>28</v>
      </c>
      <c r="E24724" s="673">
        <v>81013.070000000007</v>
      </c>
      <c r="F24724" s="394"/>
    </row>
    <row r="24725" spans="1:6" ht="24.75">
      <c r="A24725" s="514">
        <v>5090</v>
      </c>
      <c r="B24725" s="514" t="s">
        <v>17223</v>
      </c>
      <c r="C24725" s="1329" t="s">
        <v>28950</v>
      </c>
      <c r="D24725" s="514" t="s">
        <v>28</v>
      </c>
      <c r="E24725" s="673">
        <v>20.9</v>
      </c>
      <c r="F24725" s="394"/>
    </row>
    <row r="24726" spans="1:6" ht="24.75">
      <c r="A24726" s="514">
        <v>5085</v>
      </c>
      <c r="B24726" s="514" t="s">
        <v>17223</v>
      </c>
      <c r="C24726" s="1329" t="s">
        <v>28951</v>
      </c>
      <c r="D24726" s="514" t="s">
        <v>28</v>
      </c>
      <c r="E24726" s="673">
        <v>31.11</v>
      </c>
      <c r="F24726" s="394"/>
    </row>
    <row r="24727" spans="1:6" ht="24.75">
      <c r="A24727" s="514">
        <v>43603</v>
      </c>
      <c r="B24727" s="514" t="s">
        <v>17223</v>
      </c>
      <c r="C24727" s="1329" t="s">
        <v>28952</v>
      </c>
      <c r="D24727" s="514" t="s">
        <v>28</v>
      </c>
      <c r="E24727" s="673">
        <v>44.45</v>
      </c>
      <c r="F24727" s="394"/>
    </row>
    <row r="24728" spans="1:6">
      <c r="A24728" s="514">
        <v>38374</v>
      </c>
      <c r="B24728" s="514" t="s">
        <v>17223</v>
      </c>
      <c r="C24728" s="1329" t="s">
        <v>28953</v>
      </c>
      <c r="D24728" s="514" t="s">
        <v>28</v>
      </c>
      <c r="E24728" s="673">
        <v>855.21</v>
      </c>
      <c r="F24728" s="394"/>
    </row>
    <row r="24729" spans="1:6">
      <c r="A24729" s="514">
        <v>4513</v>
      </c>
      <c r="B24729" s="514" t="s">
        <v>17223</v>
      </c>
      <c r="C24729" s="1329" t="s">
        <v>28954</v>
      </c>
      <c r="D24729" s="514" t="s">
        <v>5</v>
      </c>
      <c r="E24729" s="673">
        <v>5.54</v>
      </c>
      <c r="F24729" s="394"/>
    </row>
    <row r="24730" spans="1:6">
      <c r="A24730" s="514">
        <v>20212</v>
      </c>
      <c r="B24730" s="514" t="s">
        <v>17223</v>
      </c>
      <c r="C24730" s="1329" t="s">
        <v>28955</v>
      </c>
      <c r="D24730" s="514" t="s">
        <v>5</v>
      </c>
      <c r="E24730" s="673">
        <v>30.76</v>
      </c>
      <c r="F24730" s="394"/>
    </row>
    <row r="24731" spans="1:6">
      <c r="A24731" s="514">
        <v>20209</v>
      </c>
      <c r="B24731" s="514" t="s">
        <v>17223</v>
      </c>
      <c r="C24731" s="1329" t="s">
        <v>28956</v>
      </c>
      <c r="D24731" s="514" t="s">
        <v>5</v>
      </c>
      <c r="E24731" s="673">
        <v>36.74</v>
      </c>
      <c r="F24731" s="394"/>
    </row>
    <row r="24732" spans="1:6">
      <c r="A24732" s="514">
        <v>4430</v>
      </c>
      <c r="B24732" s="514" t="s">
        <v>17223</v>
      </c>
      <c r="C24732" s="1329" t="s">
        <v>28957</v>
      </c>
      <c r="D24732" s="514" t="s">
        <v>5</v>
      </c>
      <c r="E24732" s="673">
        <v>18</v>
      </c>
      <c r="F24732" s="394"/>
    </row>
    <row r="24733" spans="1:6">
      <c r="A24733" s="514">
        <v>4433</v>
      </c>
      <c r="B24733" s="514" t="s">
        <v>17223</v>
      </c>
      <c r="C24733" s="1329" t="s">
        <v>28958</v>
      </c>
      <c r="D24733" s="514" t="s">
        <v>5</v>
      </c>
      <c r="E24733" s="673">
        <v>35.200000000000003</v>
      </c>
      <c r="F24733" s="394"/>
    </row>
    <row r="24734" spans="1:6">
      <c r="A24734" s="514">
        <v>4400</v>
      </c>
      <c r="B24734" s="514" t="s">
        <v>17223</v>
      </c>
      <c r="C24734" s="1329" t="s">
        <v>28959</v>
      </c>
      <c r="D24734" s="514" t="s">
        <v>5</v>
      </c>
      <c r="E24734" s="673">
        <v>28.65</v>
      </c>
      <c r="F24734" s="394"/>
    </row>
    <row r="24735" spans="1:6">
      <c r="A24735" s="514">
        <v>2729</v>
      </c>
      <c r="B24735" s="514" t="s">
        <v>17223</v>
      </c>
      <c r="C24735" s="1329" t="s">
        <v>28960</v>
      </c>
      <c r="D24735" s="514" t="s">
        <v>28</v>
      </c>
      <c r="E24735" s="673">
        <v>24.37</v>
      </c>
      <c r="F24735" s="394"/>
    </row>
    <row r="24736" spans="1:6">
      <c r="A24736" s="514">
        <v>37106</v>
      </c>
      <c r="B24736" s="514" t="s">
        <v>17223</v>
      </c>
      <c r="C24736" s="1329" t="s">
        <v>28961</v>
      </c>
      <c r="D24736" s="514" t="s">
        <v>28</v>
      </c>
      <c r="E24736" s="673">
        <v>5406.53</v>
      </c>
      <c r="F24736" s="394"/>
    </row>
    <row r="24737" spans="1:6">
      <c r="A24737" s="514">
        <v>11869</v>
      </c>
      <c r="B24737" s="514" t="s">
        <v>17223</v>
      </c>
      <c r="C24737" s="1329" t="s">
        <v>28962</v>
      </c>
      <c r="D24737" s="514" t="s">
        <v>28</v>
      </c>
      <c r="E24737" s="673">
        <v>1081.3</v>
      </c>
      <c r="F24737" s="394"/>
    </row>
    <row r="24738" spans="1:6">
      <c r="A24738" s="514">
        <v>43981</v>
      </c>
      <c r="B24738" s="514" t="s">
        <v>17223</v>
      </c>
      <c r="C24738" s="1329" t="s">
        <v>28963</v>
      </c>
      <c r="D24738" s="514" t="s">
        <v>28</v>
      </c>
      <c r="E24738" s="673">
        <v>8147.58</v>
      </c>
      <c r="F24738" s="394"/>
    </row>
    <row r="24739" spans="1:6">
      <c r="A24739" s="514">
        <v>37104</v>
      </c>
      <c r="B24739" s="514" t="s">
        <v>17223</v>
      </c>
      <c r="C24739" s="1329" t="s">
        <v>28964</v>
      </c>
      <c r="D24739" s="514" t="s">
        <v>28</v>
      </c>
      <c r="E24739" s="673">
        <v>1357.06</v>
      </c>
      <c r="F24739" s="394"/>
    </row>
    <row r="24740" spans="1:6">
      <c r="A24740" s="514">
        <v>43982</v>
      </c>
      <c r="B24740" s="514" t="s">
        <v>17223</v>
      </c>
      <c r="C24740" s="1329" t="s">
        <v>28965</v>
      </c>
      <c r="D24740" s="514" t="s">
        <v>28</v>
      </c>
      <c r="E24740" s="673">
        <v>12871.14</v>
      </c>
      <c r="F24740" s="394"/>
    </row>
    <row r="24741" spans="1:6">
      <c r="A24741" s="514">
        <v>43978</v>
      </c>
      <c r="B24741" s="514" t="s">
        <v>17223</v>
      </c>
      <c r="C24741" s="1329" t="s">
        <v>28966</v>
      </c>
      <c r="D24741" s="514" t="s">
        <v>28</v>
      </c>
      <c r="E24741" s="673">
        <v>2011.13</v>
      </c>
      <c r="F24741" s="394"/>
    </row>
    <row r="24742" spans="1:6">
      <c r="A24742" s="514">
        <v>11871</v>
      </c>
      <c r="B24742" s="514" t="s">
        <v>17223</v>
      </c>
      <c r="C24742" s="1329" t="s">
        <v>28967</v>
      </c>
      <c r="D24742" s="514" t="s">
        <v>28</v>
      </c>
      <c r="E24742" s="673">
        <v>504.05</v>
      </c>
      <c r="F24742" s="394"/>
    </row>
    <row r="24743" spans="1:6">
      <c r="A24743" s="514">
        <v>37105</v>
      </c>
      <c r="B24743" s="514" t="s">
        <v>17223</v>
      </c>
      <c r="C24743" s="1329" t="s">
        <v>28968</v>
      </c>
      <c r="D24743" s="514" t="s">
        <v>28</v>
      </c>
      <c r="E24743" s="673">
        <v>3101.4</v>
      </c>
      <c r="F24743" s="394"/>
    </row>
    <row r="24744" spans="1:6">
      <c r="A24744" s="514">
        <v>43980</v>
      </c>
      <c r="B24744" s="514" t="s">
        <v>17223</v>
      </c>
      <c r="C24744" s="1329" t="s">
        <v>28969</v>
      </c>
      <c r="D24744" s="514" t="s">
        <v>28</v>
      </c>
      <c r="E24744" s="673">
        <v>3862.46</v>
      </c>
      <c r="F24744" s="394"/>
    </row>
    <row r="24745" spans="1:6">
      <c r="A24745" s="514">
        <v>43979</v>
      </c>
      <c r="B24745" s="514" t="s">
        <v>17223</v>
      </c>
      <c r="C24745" s="1329" t="s">
        <v>28970</v>
      </c>
      <c r="D24745" s="514" t="s">
        <v>28</v>
      </c>
      <c r="E24745" s="673">
        <v>725.71</v>
      </c>
      <c r="F24745" s="394"/>
    </row>
    <row r="24746" spans="1:6">
      <c r="A24746" s="514">
        <v>11868</v>
      </c>
      <c r="B24746" s="514" t="s">
        <v>17223</v>
      </c>
      <c r="C24746" s="1329" t="s">
        <v>28971</v>
      </c>
      <c r="D24746" s="514" t="s">
        <v>28</v>
      </c>
      <c r="E24746" s="673">
        <v>701.84</v>
      </c>
      <c r="F24746" s="394"/>
    </row>
    <row r="24747" spans="1:6">
      <c r="A24747" s="514">
        <v>34636</v>
      </c>
      <c r="B24747" s="514" t="s">
        <v>17223</v>
      </c>
      <c r="C24747" s="1329" t="s">
        <v>28972</v>
      </c>
      <c r="D24747" s="514" t="s">
        <v>28</v>
      </c>
      <c r="E24747" s="673">
        <v>498.4</v>
      </c>
      <c r="F24747" s="394"/>
    </row>
    <row r="24748" spans="1:6">
      <c r="A24748" s="514">
        <v>34639</v>
      </c>
      <c r="B24748" s="514" t="s">
        <v>17223</v>
      </c>
      <c r="C24748" s="1329" t="s">
        <v>28973</v>
      </c>
      <c r="D24748" s="514" t="s">
        <v>28</v>
      </c>
      <c r="E24748" s="673">
        <v>1150.3900000000001</v>
      </c>
      <c r="F24748" s="394"/>
    </row>
    <row r="24749" spans="1:6">
      <c r="A24749" s="514">
        <v>34640</v>
      </c>
      <c r="B24749" s="514" t="s">
        <v>17223</v>
      </c>
      <c r="C24749" s="1329" t="s">
        <v>28974</v>
      </c>
      <c r="D24749" s="514" t="s">
        <v>28</v>
      </c>
      <c r="E24749" s="673">
        <v>1304.94</v>
      </c>
      <c r="F24749" s="394"/>
    </row>
    <row r="24750" spans="1:6">
      <c r="A24750" s="514">
        <v>43977</v>
      </c>
      <c r="B24750" s="514" t="s">
        <v>17223</v>
      </c>
      <c r="C24750" s="1329" t="s">
        <v>28975</v>
      </c>
      <c r="D24750" s="514" t="s">
        <v>28</v>
      </c>
      <c r="E24750" s="673">
        <v>2249.64</v>
      </c>
      <c r="F24750" s="394"/>
    </row>
    <row r="24751" spans="1:6">
      <c r="A24751" s="514">
        <v>34637</v>
      </c>
      <c r="B24751" s="514" t="s">
        <v>17223</v>
      </c>
      <c r="C24751" s="1329" t="s">
        <v>28976</v>
      </c>
      <c r="D24751" s="514" t="s">
        <v>28</v>
      </c>
      <c r="E24751" s="673">
        <v>301.39999999999998</v>
      </c>
      <c r="F24751" s="394"/>
    </row>
    <row r="24752" spans="1:6">
      <c r="A24752" s="514">
        <v>34638</v>
      </c>
      <c r="B24752" s="514" t="s">
        <v>17223</v>
      </c>
      <c r="C24752" s="1329" t="s">
        <v>28977</v>
      </c>
      <c r="D24752" s="514" t="s">
        <v>28</v>
      </c>
      <c r="E24752" s="673">
        <v>466.22</v>
      </c>
      <c r="F24752" s="394"/>
    </row>
    <row r="24753" spans="1:6">
      <c r="A24753" s="514">
        <v>34641</v>
      </c>
      <c r="B24753" s="514" t="s">
        <v>17223</v>
      </c>
      <c r="C24753" s="1329" t="s">
        <v>28978</v>
      </c>
      <c r="D24753" s="514" t="s">
        <v>28</v>
      </c>
      <c r="E24753" s="673">
        <v>109.59</v>
      </c>
      <c r="F24753" s="394"/>
    </row>
    <row r="24754" spans="1:6">
      <c r="A24754" s="514">
        <v>43434</v>
      </c>
      <c r="B24754" s="514" t="s">
        <v>17223</v>
      </c>
      <c r="C24754" s="1329" t="s">
        <v>28979</v>
      </c>
      <c r="D24754" s="514" t="s">
        <v>28</v>
      </c>
      <c r="E24754" s="673">
        <v>118.48</v>
      </c>
      <c r="F24754" s="394"/>
    </row>
    <row r="24755" spans="1:6">
      <c r="A24755" s="514">
        <v>43435</v>
      </c>
      <c r="B24755" s="514" t="s">
        <v>17223</v>
      </c>
      <c r="C24755" s="1329" t="s">
        <v>28980</v>
      </c>
      <c r="D24755" s="514" t="s">
        <v>28</v>
      </c>
      <c r="E24755" s="673">
        <v>217.22</v>
      </c>
      <c r="F24755" s="394"/>
    </row>
    <row r="24756" spans="1:6">
      <c r="A24756" s="514">
        <v>43436</v>
      </c>
      <c r="B24756" s="514" t="s">
        <v>17223</v>
      </c>
      <c r="C24756" s="1329" t="s">
        <v>28981</v>
      </c>
      <c r="D24756" s="514" t="s">
        <v>28</v>
      </c>
      <c r="E24756" s="673">
        <v>380.14</v>
      </c>
      <c r="F24756" s="394"/>
    </row>
    <row r="24757" spans="1:6">
      <c r="A24757" s="514">
        <v>43437</v>
      </c>
      <c r="B24757" s="514" t="s">
        <v>17223</v>
      </c>
      <c r="C24757" s="1329" t="s">
        <v>28982</v>
      </c>
      <c r="D24757" s="514" t="s">
        <v>28</v>
      </c>
      <c r="E24757" s="673">
        <v>689.2</v>
      </c>
      <c r="F24757" s="394"/>
    </row>
    <row r="24758" spans="1:6">
      <c r="A24758" s="514">
        <v>43438</v>
      </c>
      <c r="B24758" s="514" t="s">
        <v>17223</v>
      </c>
      <c r="C24758" s="1329" t="s">
        <v>28983</v>
      </c>
      <c r="D24758" s="514" t="s">
        <v>28</v>
      </c>
      <c r="E24758" s="673">
        <v>1234.24</v>
      </c>
      <c r="F24758" s="394"/>
    </row>
    <row r="24759" spans="1:6">
      <c r="A24759" s="514">
        <v>41627</v>
      </c>
      <c r="B24759" s="514" t="s">
        <v>17223</v>
      </c>
      <c r="C24759" s="1329" t="s">
        <v>28984</v>
      </c>
      <c r="D24759" s="514" t="s">
        <v>28</v>
      </c>
      <c r="E24759" s="673">
        <v>182.66</v>
      </c>
      <c r="F24759" s="394"/>
    </row>
    <row r="24760" spans="1:6">
      <c r="A24760" s="514">
        <v>41628</v>
      </c>
      <c r="B24760" s="514" t="s">
        <v>17223</v>
      </c>
      <c r="C24760" s="1329" t="s">
        <v>28985</v>
      </c>
      <c r="D24760" s="514" t="s">
        <v>28</v>
      </c>
      <c r="E24760" s="673">
        <v>335.71</v>
      </c>
      <c r="F24760" s="394"/>
    </row>
    <row r="24761" spans="1:6">
      <c r="A24761" s="514">
        <v>41629</v>
      </c>
      <c r="B24761" s="514" t="s">
        <v>17223</v>
      </c>
      <c r="C24761" s="1329" t="s">
        <v>28986</v>
      </c>
      <c r="D24761" s="514" t="s">
        <v>28</v>
      </c>
      <c r="E24761" s="673">
        <v>426.55</v>
      </c>
      <c r="F24761" s="394"/>
    </row>
    <row r="24762" spans="1:6">
      <c r="A24762" s="514">
        <v>43429</v>
      </c>
      <c r="B24762" s="514" t="s">
        <v>17223</v>
      </c>
      <c r="C24762" s="1329" t="s">
        <v>28987</v>
      </c>
      <c r="D24762" s="514" t="s">
        <v>28</v>
      </c>
      <c r="E24762" s="673">
        <v>94.51</v>
      </c>
      <c r="F24762" s="394"/>
    </row>
    <row r="24763" spans="1:6">
      <c r="A24763" s="514">
        <v>43430</v>
      </c>
      <c r="B24763" s="514" t="s">
        <v>17223</v>
      </c>
      <c r="C24763" s="1329" t="s">
        <v>28988</v>
      </c>
      <c r="D24763" s="514" t="s">
        <v>28</v>
      </c>
      <c r="E24763" s="673">
        <v>156.99</v>
      </c>
      <c r="F24763" s="394"/>
    </row>
    <row r="24764" spans="1:6">
      <c r="A24764" s="514">
        <v>43431</v>
      </c>
      <c r="B24764" s="514" t="s">
        <v>17223</v>
      </c>
      <c r="C24764" s="1329" t="s">
        <v>28989</v>
      </c>
      <c r="D24764" s="514" t="s">
        <v>28</v>
      </c>
      <c r="E24764" s="673">
        <v>304.11</v>
      </c>
      <c r="F24764" s="394"/>
    </row>
    <row r="24765" spans="1:6">
      <c r="A24765" s="514">
        <v>43432</v>
      </c>
      <c r="B24765" s="514" t="s">
        <v>17223</v>
      </c>
      <c r="C24765" s="1329" t="s">
        <v>28990</v>
      </c>
      <c r="D24765" s="514" t="s">
        <v>28</v>
      </c>
      <c r="E24765" s="673">
        <v>631.92999999999995</v>
      </c>
      <c r="F24765" s="394"/>
    </row>
    <row r="24766" spans="1:6">
      <c r="A24766" s="514">
        <v>43433</v>
      </c>
      <c r="B24766" s="514" t="s">
        <v>17223</v>
      </c>
      <c r="C24766" s="1329" t="s">
        <v>28991</v>
      </c>
      <c r="D24766" s="514" t="s">
        <v>28</v>
      </c>
      <c r="E24766" s="673">
        <v>996.28</v>
      </c>
      <c r="F24766" s="394"/>
    </row>
    <row r="24767" spans="1:6" ht="24.75">
      <c r="A24767" s="514">
        <v>43094</v>
      </c>
      <c r="B24767" s="514" t="s">
        <v>17223</v>
      </c>
      <c r="C24767" s="1329" t="s">
        <v>28992</v>
      </c>
      <c r="D24767" s="514" t="s">
        <v>28</v>
      </c>
      <c r="E24767" s="673">
        <v>290.58</v>
      </c>
      <c r="F24767" s="394"/>
    </row>
    <row r="24768" spans="1:6" ht="24.75">
      <c r="A24768" s="514">
        <v>43093</v>
      </c>
      <c r="B24768" s="514" t="s">
        <v>17223</v>
      </c>
      <c r="C24768" s="1329" t="s">
        <v>28993</v>
      </c>
      <c r="D24768" s="514" t="s">
        <v>28</v>
      </c>
      <c r="E24768" s="673">
        <v>308.8</v>
      </c>
      <c r="F24768" s="394"/>
    </row>
    <row r="24769" spans="1:6" ht="24.75">
      <c r="A24769" s="514">
        <v>11694</v>
      </c>
      <c r="B24769" s="514" t="s">
        <v>17223</v>
      </c>
      <c r="C24769" s="1329" t="s">
        <v>28994</v>
      </c>
      <c r="D24769" s="514" t="s">
        <v>28</v>
      </c>
      <c r="E24769" s="673">
        <v>1213.57</v>
      </c>
      <c r="F24769" s="394"/>
    </row>
    <row r="24770" spans="1:6">
      <c r="A24770" s="514">
        <v>1030</v>
      </c>
      <c r="B24770" s="514" t="s">
        <v>17223</v>
      </c>
      <c r="C24770" s="1329" t="s">
        <v>28995</v>
      </c>
      <c r="D24770" s="514" t="s">
        <v>28</v>
      </c>
      <c r="E24770" s="673">
        <v>54.9</v>
      </c>
      <c r="F24770" s="394"/>
    </row>
    <row r="24771" spans="1:6">
      <c r="A24771" s="514">
        <v>11881</v>
      </c>
      <c r="B24771" s="514" t="s">
        <v>17223</v>
      </c>
      <c r="C24771" s="1329" t="s">
        <v>28996</v>
      </c>
      <c r="D24771" s="514" t="s">
        <v>28</v>
      </c>
      <c r="E24771" s="673">
        <v>167.85</v>
      </c>
      <c r="F24771" s="394"/>
    </row>
    <row r="24772" spans="1:6">
      <c r="A24772" s="514">
        <v>35277</v>
      </c>
      <c r="B24772" s="514" t="s">
        <v>17223</v>
      </c>
      <c r="C24772" s="1329" t="s">
        <v>28997</v>
      </c>
      <c r="D24772" s="514" t="s">
        <v>28</v>
      </c>
      <c r="E24772" s="673">
        <v>403.62</v>
      </c>
      <c r="F24772" s="394"/>
    </row>
    <row r="24773" spans="1:6" ht="24.75">
      <c r="A24773" s="514">
        <v>10521</v>
      </c>
      <c r="B24773" s="514" t="s">
        <v>17223</v>
      </c>
      <c r="C24773" s="1329" t="s">
        <v>28998</v>
      </c>
      <c r="D24773" s="514" t="s">
        <v>28</v>
      </c>
      <c r="E24773" s="673">
        <v>269.64999999999998</v>
      </c>
      <c r="F24773" s="394"/>
    </row>
    <row r="24774" spans="1:6" ht="24.75">
      <c r="A24774" s="514">
        <v>10885</v>
      </c>
      <c r="B24774" s="514" t="s">
        <v>17223</v>
      </c>
      <c r="C24774" s="1329" t="s">
        <v>28999</v>
      </c>
      <c r="D24774" s="514" t="s">
        <v>28</v>
      </c>
      <c r="E24774" s="673">
        <v>341.08</v>
      </c>
      <c r="F24774" s="394"/>
    </row>
    <row r="24775" spans="1:6" ht="24.75">
      <c r="A24775" s="514">
        <v>20962</v>
      </c>
      <c r="B24775" s="514" t="s">
        <v>17223</v>
      </c>
      <c r="C24775" s="1329" t="s">
        <v>29000</v>
      </c>
      <c r="D24775" s="514" t="s">
        <v>28</v>
      </c>
      <c r="E24775" s="673">
        <v>282.5</v>
      </c>
      <c r="F24775" s="394"/>
    </row>
    <row r="24776" spans="1:6" ht="24.75">
      <c r="A24776" s="514">
        <v>20963</v>
      </c>
      <c r="B24776" s="514" t="s">
        <v>17223</v>
      </c>
      <c r="C24776" s="1329" t="s">
        <v>29001</v>
      </c>
      <c r="D24776" s="514" t="s">
        <v>28</v>
      </c>
      <c r="E24776" s="673">
        <v>345.09</v>
      </c>
      <c r="F24776" s="394"/>
    </row>
    <row r="24777" spans="1:6">
      <c r="A24777" s="514">
        <v>34643</v>
      </c>
      <c r="B24777" s="514" t="s">
        <v>17223</v>
      </c>
      <c r="C24777" s="1329" t="s">
        <v>29002</v>
      </c>
      <c r="D24777" s="514" t="s">
        <v>28</v>
      </c>
      <c r="E24777" s="673">
        <v>46.48</v>
      </c>
      <c r="F24777" s="394"/>
    </row>
    <row r="24778" spans="1:6">
      <c r="A24778" s="514">
        <v>41480</v>
      </c>
      <c r="B24778" s="514" t="s">
        <v>17223</v>
      </c>
      <c r="C24778" s="1329" t="s">
        <v>29003</v>
      </c>
      <c r="D24778" s="514" t="s">
        <v>28</v>
      </c>
      <c r="E24778" s="673">
        <v>53.89</v>
      </c>
      <c r="F24778" s="394"/>
    </row>
    <row r="24779" spans="1:6">
      <c r="A24779" s="514">
        <v>41474</v>
      </c>
      <c r="B24779" s="514" t="s">
        <v>17223</v>
      </c>
      <c r="C24779" s="1329" t="s">
        <v>29004</v>
      </c>
      <c r="D24779" s="514" t="s">
        <v>28</v>
      </c>
      <c r="E24779" s="673">
        <v>86.09</v>
      </c>
      <c r="F24779" s="394"/>
    </row>
    <row r="24780" spans="1:6">
      <c r="A24780" s="514">
        <v>41475</v>
      </c>
      <c r="B24780" s="514" t="s">
        <v>17223</v>
      </c>
      <c r="C24780" s="1329" t="s">
        <v>29005</v>
      </c>
      <c r="D24780" s="514" t="s">
        <v>28</v>
      </c>
      <c r="E24780" s="673">
        <v>73.459999999999994</v>
      </c>
      <c r="F24780" s="394"/>
    </row>
    <row r="24781" spans="1:6">
      <c r="A24781" s="514">
        <v>41476</v>
      </c>
      <c r="B24781" s="514" t="s">
        <v>17223</v>
      </c>
      <c r="C24781" s="1329" t="s">
        <v>29006</v>
      </c>
      <c r="D24781" s="514" t="s">
        <v>28</v>
      </c>
      <c r="E24781" s="673">
        <v>160.85</v>
      </c>
      <c r="F24781" s="394"/>
    </row>
    <row r="24782" spans="1:6">
      <c r="A24782" s="514">
        <v>2555</v>
      </c>
      <c r="B24782" s="514" t="s">
        <v>17223</v>
      </c>
      <c r="C24782" s="1329" t="s">
        <v>29007</v>
      </c>
      <c r="D24782" s="514" t="s">
        <v>28</v>
      </c>
      <c r="E24782" s="673">
        <v>1.47</v>
      </c>
      <c r="F24782" s="394"/>
    </row>
    <row r="24783" spans="1:6">
      <c r="A24783" s="514">
        <v>2556</v>
      </c>
      <c r="B24783" s="514" t="s">
        <v>17223</v>
      </c>
      <c r="C24783" s="1329" t="s">
        <v>18177</v>
      </c>
      <c r="D24783" s="514" t="s">
        <v>28</v>
      </c>
      <c r="E24783" s="673">
        <v>1.52</v>
      </c>
      <c r="F24783" s="394"/>
    </row>
    <row r="24784" spans="1:6">
      <c r="A24784" s="514">
        <v>2557</v>
      </c>
      <c r="B24784" s="514" t="s">
        <v>17223</v>
      </c>
      <c r="C24784" s="1329" t="s">
        <v>18179</v>
      </c>
      <c r="D24784" s="514" t="s">
        <v>28</v>
      </c>
      <c r="E24784" s="673">
        <v>3.21</v>
      </c>
      <c r="F24784" s="394"/>
    </row>
    <row r="24785" spans="1:6">
      <c r="A24785" s="514">
        <v>10569</v>
      </c>
      <c r="B24785" s="514" t="s">
        <v>17223</v>
      </c>
      <c r="C24785" s="1329" t="s">
        <v>29008</v>
      </c>
      <c r="D24785" s="514" t="s">
        <v>28</v>
      </c>
      <c r="E24785" s="673">
        <v>3.21</v>
      </c>
      <c r="F24785" s="394"/>
    </row>
    <row r="24786" spans="1:6">
      <c r="A24786" s="514">
        <v>39810</v>
      </c>
      <c r="B24786" s="514" t="s">
        <v>17223</v>
      </c>
      <c r="C24786" s="1329" t="s">
        <v>29009</v>
      </c>
      <c r="D24786" s="514" t="s">
        <v>28</v>
      </c>
      <c r="E24786" s="673">
        <v>39.21</v>
      </c>
      <c r="F24786" s="394"/>
    </row>
    <row r="24787" spans="1:6">
      <c r="A24787" s="514">
        <v>39811</v>
      </c>
      <c r="B24787" s="514" t="s">
        <v>17223</v>
      </c>
      <c r="C24787" s="1329" t="s">
        <v>29010</v>
      </c>
      <c r="D24787" s="514" t="s">
        <v>28</v>
      </c>
      <c r="E24787" s="673">
        <v>47.96</v>
      </c>
      <c r="F24787" s="394"/>
    </row>
    <row r="24788" spans="1:6">
      <c r="A24788" s="514">
        <v>39812</v>
      </c>
      <c r="B24788" s="514" t="s">
        <v>17223</v>
      </c>
      <c r="C24788" s="1329" t="s">
        <v>29011</v>
      </c>
      <c r="D24788" s="514" t="s">
        <v>28</v>
      </c>
      <c r="E24788" s="673">
        <v>78.87</v>
      </c>
      <c r="F24788" s="394"/>
    </row>
    <row r="24789" spans="1:6">
      <c r="A24789" s="514">
        <v>43096</v>
      </c>
      <c r="B24789" s="514" t="s">
        <v>17223</v>
      </c>
      <c r="C24789" s="1329" t="s">
        <v>29012</v>
      </c>
      <c r="D24789" s="514" t="s">
        <v>28</v>
      </c>
      <c r="E24789" s="673">
        <v>261.43</v>
      </c>
      <c r="F24789" s="394"/>
    </row>
    <row r="24790" spans="1:6">
      <c r="A24790" s="514">
        <v>43102</v>
      </c>
      <c r="B24790" s="514" t="s">
        <v>17223</v>
      </c>
      <c r="C24790" s="1329" t="s">
        <v>29013</v>
      </c>
      <c r="D24790" s="514" t="s">
        <v>28</v>
      </c>
      <c r="E24790" s="673">
        <v>158.96</v>
      </c>
      <c r="F24790" s="394"/>
    </row>
    <row r="24791" spans="1:6">
      <c r="A24791" s="514">
        <v>43103</v>
      </c>
      <c r="B24791" s="514" t="s">
        <v>17223</v>
      </c>
      <c r="C24791" s="1329" t="s">
        <v>29014</v>
      </c>
      <c r="D24791" s="514" t="s">
        <v>28</v>
      </c>
      <c r="E24791" s="673">
        <v>234.07</v>
      </c>
      <c r="F24791" s="394"/>
    </row>
    <row r="24792" spans="1:6">
      <c r="A24792" s="514">
        <v>43098</v>
      </c>
      <c r="B24792" s="514" t="s">
        <v>17223</v>
      </c>
      <c r="C24792" s="1329" t="s">
        <v>29015</v>
      </c>
      <c r="D24792" s="514" t="s">
        <v>28</v>
      </c>
      <c r="E24792" s="673">
        <v>88.55</v>
      </c>
      <c r="F24792" s="394"/>
    </row>
    <row r="24793" spans="1:6">
      <c r="A24793" s="514">
        <v>43097</v>
      </c>
      <c r="B24793" s="514" t="s">
        <v>17223</v>
      </c>
      <c r="C24793" s="1329" t="s">
        <v>29016</v>
      </c>
      <c r="D24793" s="514" t="s">
        <v>28</v>
      </c>
      <c r="E24793" s="673">
        <v>52.46</v>
      </c>
      <c r="F24793" s="394"/>
    </row>
    <row r="24794" spans="1:6">
      <c r="A24794" s="514">
        <v>43104</v>
      </c>
      <c r="B24794" s="514" t="s">
        <v>17223</v>
      </c>
      <c r="C24794" s="1329" t="s">
        <v>29017</v>
      </c>
      <c r="D24794" s="514" t="s">
        <v>28</v>
      </c>
      <c r="E24794" s="673">
        <v>620.59</v>
      </c>
      <c r="F24794" s="394"/>
    </row>
    <row r="24795" spans="1:6">
      <c r="A24795" s="514">
        <v>39771</v>
      </c>
      <c r="B24795" s="514" t="s">
        <v>17223</v>
      </c>
      <c r="C24795" s="1329" t="s">
        <v>29018</v>
      </c>
      <c r="D24795" s="514" t="s">
        <v>28</v>
      </c>
      <c r="E24795" s="673">
        <v>30.87</v>
      </c>
      <c r="F24795" s="394"/>
    </row>
    <row r="24796" spans="1:6">
      <c r="A24796" s="514">
        <v>39772</v>
      </c>
      <c r="B24796" s="514" t="s">
        <v>17223</v>
      </c>
      <c r="C24796" s="1329" t="s">
        <v>29019</v>
      </c>
      <c r="D24796" s="514" t="s">
        <v>28</v>
      </c>
      <c r="E24796" s="673">
        <v>60.68</v>
      </c>
      <c r="F24796" s="394"/>
    </row>
    <row r="24797" spans="1:6">
      <c r="A24797" s="514">
        <v>39773</v>
      </c>
      <c r="B24797" s="514" t="s">
        <v>17223</v>
      </c>
      <c r="C24797" s="1329" t="s">
        <v>29020</v>
      </c>
      <c r="D24797" s="514" t="s">
        <v>28</v>
      </c>
      <c r="E24797" s="673">
        <v>97.54</v>
      </c>
      <c r="F24797" s="394"/>
    </row>
    <row r="24798" spans="1:6">
      <c r="A24798" s="514">
        <v>39774</v>
      </c>
      <c r="B24798" s="514" t="s">
        <v>17223</v>
      </c>
      <c r="C24798" s="1329" t="s">
        <v>29021</v>
      </c>
      <c r="D24798" s="514" t="s">
        <v>28</v>
      </c>
      <c r="E24798" s="673">
        <v>145.88999999999999</v>
      </c>
      <c r="F24798" s="394"/>
    </row>
    <row r="24799" spans="1:6">
      <c r="A24799" s="514">
        <v>39775</v>
      </c>
      <c r="B24799" s="514" t="s">
        <v>17223</v>
      </c>
      <c r="C24799" s="1329" t="s">
        <v>29022</v>
      </c>
      <c r="D24799" s="514" t="s">
        <v>28</v>
      </c>
      <c r="E24799" s="673">
        <v>194.72</v>
      </c>
      <c r="F24799" s="394"/>
    </row>
    <row r="24800" spans="1:6">
      <c r="A24800" s="514">
        <v>39776</v>
      </c>
      <c r="B24800" s="514" t="s">
        <v>17223</v>
      </c>
      <c r="C24800" s="1329" t="s">
        <v>29023</v>
      </c>
      <c r="D24800" s="514" t="s">
        <v>28</v>
      </c>
      <c r="E24800" s="673">
        <v>235.32</v>
      </c>
      <c r="F24800" s="394"/>
    </row>
    <row r="24801" spans="1:6">
      <c r="A24801" s="514">
        <v>39777</v>
      </c>
      <c r="B24801" s="514" t="s">
        <v>17223</v>
      </c>
      <c r="C24801" s="1329" t="s">
        <v>29024</v>
      </c>
      <c r="D24801" s="514" t="s">
        <v>28</v>
      </c>
      <c r="E24801" s="673">
        <v>298.26</v>
      </c>
      <c r="F24801" s="394"/>
    </row>
    <row r="24802" spans="1:6">
      <c r="A24802" s="514">
        <v>20254</v>
      </c>
      <c r="B24802" s="514" t="s">
        <v>17223</v>
      </c>
      <c r="C24802" s="1329" t="s">
        <v>29025</v>
      </c>
      <c r="D24802" s="514" t="s">
        <v>28</v>
      </c>
      <c r="E24802" s="673">
        <v>21.65</v>
      </c>
      <c r="F24802" s="394"/>
    </row>
    <row r="24803" spans="1:6">
      <c r="A24803" s="514">
        <v>20253</v>
      </c>
      <c r="B24803" s="514" t="s">
        <v>17223</v>
      </c>
      <c r="C24803" s="1329" t="s">
        <v>29026</v>
      </c>
      <c r="D24803" s="514" t="s">
        <v>28</v>
      </c>
      <c r="E24803" s="673">
        <v>71.09</v>
      </c>
      <c r="F24803" s="394"/>
    </row>
    <row r="24804" spans="1:6">
      <c r="A24804" s="514">
        <v>1872</v>
      </c>
      <c r="B24804" s="514" t="s">
        <v>17223</v>
      </c>
      <c r="C24804" s="1329" t="s">
        <v>29027</v>
      </c>
      <c r="D24804" s="514" t="s">
        <v>28</v>
      </c>
      <c r="E24804" s="673">
        <v>2.89</v>
      </c>
      <c r="F24804" s="394"/>
    </row>
    <row r="24805" spans="1:6">
      <c r="A24805" s="514">
        <v>1873</v>
      </c>
      <c r="B24805" s="514" t="s">
        <v>17223</v>
      </c>
      <c r="C24805" s="1329" t="s">
        <v>29028</v>
      </c>
      <c r="D24805" s="514" t="s">
        <v>28</v>
      </c>
      <c r="E24805" s="673">
        <v>5.75</v>
      </c>
      <c r="F24805" s="394"/>
    </row>
    <row r="24806" spans="1:6">
      <c r="A24806" s="514">
        <v>14055</v>
      </c>
      <c r="B24806" s="514" t="s">
        <v>17223</v>
      </c>
      <c r="C24806" s="1329" t="s">
        <v>29029</v>
      </c>
      <c r="D24806" s="514" t="s">
        <v>28</v>
      </c>
      <c r="E24806" s="673">
        <v>649.61</v>
      </c>
      <c r="F24806" s="394"/>
    </row>
    <row r="24807" spans="1:6">
      <c r="A24807" s="514">
        <v>11247</v>
      </c>
      <c r="B24807" s="514" t="s">
        <v>17223</v>
      </c>
      <c r="C24807" s="1329" t="s">
        <v>29030</v>
      </c>
      <c r="D24807" s="514" t="s">
        <v>28</v>
      </c>
      <c r="E24807" s="673">
        <v>1366.93</v>
      </c>
      <c r="F24807" s="394"/>
    </row>
    <row r="24808" spans="1:6">
      <c r="A24808" s="514">
        <v>11250</v>
      </c>
      <c r="B24808" s="514" t="s">
        <v>17223</v>
      </c>
      <c r="C24808" s="1329" t="s">
        <v>29031</v>
      </c>
      <c r="D24808" s="514" t="s">
        <v>28</v>
      </c>
      <c r="E24808" s="673">
        <v>58.85</v>
      </c>
      <c r="F24808" s="394"/>
    </row>
    <row r="24809" spans="1:6">
      <c r="A24809" s="514">
        <v>11249</v>
      </c>
      <c r="B24809" s="514" t="s">
        <v>17223</v>
      </c>
      <c r="C24809" s="1329" t="s">
        <v>29032</v>
      </c>
      <c r="D24809" s="514" t="s">
        <v>28</v>
      </c>
      <c r="E24809" s="673">
        <v>2670.09</v>
      </c>
      <c r="F24809" s="394"/>
    </row>
    <row r="24810" spans="1:6">
      <c r="A24810" s="514">
        <v>11251</v>
      </c>
      <c r="B24810" s="514" t="s">
        <v>17223</v>
      </c>
      <c r="C24810" s="1329" t="s">
        <v>29033</v>
      </c>
      <c r="D24810" s="514" t="s">
        <v>28</v>
      </c>
      <c r="E24810" s="673">
        <v>130.35</v>
      </c>
      <c r="F24810" s="394"/>
    </row>
    <row r="24811" spans="1:6">
      <c r="A24811" s="514">
        <v>11253</v>
      </c>
      <c r="B24811" s="514" t="s">
        <v>17223</v>
      </c>
      <c r="C24811" s="1329" t="s">
        <v>29034</v>
      </c>
      <c r="D24811" s="514" t="s">
        <v>28</v>
      </c>
      <c r="E24811" s="673">
        <v>216</v>
      </c>
      <c r="F24811" s="394"/>
    </row>
    <row r="24812" spans="1:6">
      <c r="A24812" s="514">
        <v>11255</v>
      </c>
      <c r="B24812" s="514" t="s">
        <v>17223</v>
      </c>
      <c r="C24812" s="1329" t="s">
        <v>29035</v>
      </c>
      <c r="D24812" s="514" t="s">
        <v>28</v>
      </c>
      <c r="E24812" s="673">
        <v>322.92</v>
      </c>
      <c r="F24812" s="394"/>
    </row>
    <row r="24813" spans="1:6">
      <c r="A24813" s="514">
        <v>11256</v>
      </c>
      <c r="B24813" s="514" t="s">
        <v>17223</v>
      </c>
      <c r="C24813" s="1329" t="s">
        <v>29036</v>
      </c>
      <c r="D24813" s="514" t="s">
        <v>28</v>
      </c>
      <c r="E24813" s="673">
        <v>404.49</v>
      </c>
      <c r="F24813" s="394"/>
    </row>
    <row r="24814" spans="1:6">
      <c r="A24814" s="514">
        <v>39693</v>
      </c>
      <c r="B24814" s="514" t="s">
        <v>17223</v>
      </c>
      <c r="C24814" s="1329" t="s">
        <v>29037</v>
      </c>
      <c r="D24814" s="514" t="s">
        <v>28</v>
      </c>
      <c r="E24814" s="673">
        <v>2540.4299999999998</v>
      </c>
      <c r="F24814" s="394"/>
    </row>
    <row r="24815" spans="1:6">
      <c r="A24815" s="514">
        <v>39692</v>
      </c>
      <c r="B24815" s="514" t="s">
        <v>17223</v>
      </c>
      <c r="C24815" s="1329" t="s">
        <v>29038</v>
      </c>
      <c r="D24815" s="514" t="s">
        <v>28</v>
      </c>
      <c r="E24815" s="673">
        <v>812.88</v>
      </c>
      <c r="F24815" s="394"/>
    </row>
    <row r="24816" spans="1:6">
      <c r="A24816" s="514">
        <v>1062</v>
      </c>
      <c r="B24816" s="514" t="s">
        <v>17223</v>
      </c>
      <c r="C24816" s="1329" t="s">
        <v>29039</v>
      </c>
      <c r="D24816" s="514" t="s">
        <v>28</v>
      </c>
      <c r="E24816" s="673">
        <v>257.61</v>
      </c>
      <c r="F24816" s="394"/>
    </row>
    <row r="24817" spans="1:6">
      <c r="A24817" s="514">
        <v>39686</v>
      </c>
      <c r="B24817" s="514" t="s">
        <v>17223</v>
      </c>
      <c r="C24817" s="1329" t="s">
        <v>29040</v>
      </c>
      <c r="D24817" s="514" t="s">
        <v>28</v>
      </c>
      <c r="E24817" s="673">
        <v>417.13</v>
      </c>
      <c r="F24817" s="394"/>
    </row>
    <row r="24818" spans="1:6" ht="24.75">
      <c r="A24818" s="514">
        <v>43095</v>
      </c>
      <c r="B24818" s="514" t="s">
        <v>17223</v>
      </c>
      <c r="C24818" s="1329" t="s">
        <v>29041</v>
      </c>
      <c r="D24818" s="514" t="s">
        <v>28</v>
      </c>
      <c r="E24818" s="673">
        <v>172.27</v>
      </c>
      <c r="F24818" s="394"/>
    </row>
    <row r="24819" spans="1:6">
      <c r="A24819" s="514">
        <v>1871</v>
      </c>
      <c r="B24819" s="514" t="s">
        <v>17223</v>
      </c>
      <c r="C24819" s="1329" t="s">
        <v>29042</v>
      </c>
      <c r="D24819" s="514" t="s">
        <v>28</v>
      </c>
      <c r="E24819" s="673">
        <v>5.18</v>
      </c>
      <c r="F24819" s="394"/>
    </row>
    <row r="24820" spans="1:6">
      <c r="A24820" s="514">
        <v>12001</v>
      </c>
      <c r="B24820" s="514" t="s">
        <v>17223</v>
      </c>
      <c r="C24820" s="1329" t="s">
        <v>29043</v>
      </c>
      <c r="D24820" s="514" t="s">
        <v>28</v>
      </c>
      <c r="E24820" s="673">
        <v>7.48</v>
      </c>
      <c r="F24820" s="394"/>
    </row>
    <row r="24821" spans="1:6">
      <c r="A24821" s="514">
        <v>11882</v>
      </c>
      <c r="B24821" s="514" t="s">
        <v>17223</v>
      </c>
      <c r="C24821" s="1329" t="s">
        <v>29044</v>
      </c>
      <c r="D24821" s="514" t="s">
        <v>28</v>
      </c>
      <c r="E24821" s="673">
        <v>120.46</v>
      </c>
      <c r="F24821" s="394"/>
    </row>
    <row r="24822" spans="1:6">
      <c r="A24822" s="514">
        <v>1068</v>
      </c>
      <c r="B24822" s="514" t="s">
        <v>17223</v>
      </c>
      <c r="C24822" s="1329" t="s">
        <v>29045</v>
      </c>
      <c r="D24822" s="514" t="s">
        <v>28</v>
      </c>
      <c r="E24822" s="673">
        <v>1699.24</v>
      </c>
      <c r="F24822" s="394"/>
    </row>
    <row r="24823" spans="1:6">
      <c r="A24823" s="514">
        <v>39690</v>
      </c>
      <c r="B24823" s="514" t="s">
        <v>17223</v>
      </c>
      <c r="C24823" s="1329" t="s">
        <v>29046</v>
      </c>
      <c r="D24823" s="514" t="s">
        <v>28</v>
      </c>
      <c r="E24823" s="673">
        <v>2850.77</v>
      </c>
      <c r="F24823" s="394"/>
    </row>
    <row r="24824" spans="1:6">
      <c r="A24824" s="514">
        <v>39691</v>
      </c>
      <c r="B24824" s="514" t="s">
        <v>17223</v>
      </c>
      <c r="C24824" s="1329" t="s">
        <v>29047</v>
      </c>
      <c r="D24824" s="514" t="s">
        <v>28</v>
      </c>
      <c r="E24824" s="673">
        <v>3585.47</v>
      </c>
      <c r="F24824" s="394"/>
    </row>
    <row r="24825" spans="1:6">
      <c r="A24825" s="514">
        <v>39808</v>
      </c>
      <c r="B24825" s="514" t="s">
        <v>17223</v>
      </c>
      <c r="C24825" s="1329" t="s">
        <v>29048</v>
      </c>
      <c r="D24825" s="514" t="s">
        <v>28</v>
      </c>
      <c r="E24825" s="673">
        <v>89.94</v>
      </c>
      <c r="F24825" s="394"/>
    </row>
    <row r="24826" spans="1:6">
      <c r="A24826" s="514">
        <v>39809</v>
      </c>
      <c r="B24826" s="514" t="s">
        <v>17223</v>
      </c>
      <c r="C24826" s="1329" t="s">
        <v>29049</v>
      </c>
      <c r="D24826" s="514" t="s">
        <v>28</v>
      </c>
      <c r="E24826" s="673">
        <v>213.32</v>
      </c>
      <c r="F24826" s="394"/>
    </row>
    <row r="24827" spans="1:6" ht="24.75">
      <c r="A24827" s="514">
        <v>43439</v>
      </c>
      <c r="B24827" s="514" t="s">
        <v>17223</v>
      </c>
      <c r="C24827" s="1329" t="s">
        <v>29050</v>
      </c>
      <c r="D24827" s="514" t="s">
        <v>28</v>
      </c>
      <c r="E24827" s="673">
        <v>552.94000000000005</v>
      </c>
      <c r="F24827" s="394"/>
    </row>
    <row r="24828" spans="1:6">
      <c r="A24828" s="514">
        <v>5103</v>
      </c>
      <c r="B24828" s="514" t="s">
        <v>17223</v>
      </c>
      <c r="C24828" s="1329" t="s">
        <v>29051</v>
      </c>
      <c r="D24828" s="514" t="s">
        <v>28</v>
      </c>
      <c r="E24828" s="673">
        <v>25.55</v>
      </c>
      <c r="F24828" s="394"/>
    </row>
    <row r="24829" spans="1:6">
      <c r="A24829" s="514">
        <v>11880</v>
      </c>
      <c r="B24829" s="514" t="s">
        <v>17223</v>
      </c>
      <c r="C24829" s="1329" t="s">
        <v>29052</v>
      </c>
      <c r="D24829" s="514" t="s">
        <v>28</v>
      </c>
      <c r="E24829" s="673">
        <v>107.47</v>
      </c>
      <c r="F24829" s="394"/>
    </row>
    <row r="24830" spans="1:6">
      <c r="A24830" s="514">
        <v>11714</v>
      </c>
      <c r="B24830" s="514" t="s">
        <v>17223</v>
      </c>
      <c r="C24830" s="1329" t="s">
        <v>29053</v>
      </c>
      <c r="D24830" s="514" t="s">
        <v>28</v>
      </c>
      <c r="E24830" s="673">
        <v>73.22</v>
      </c>
      <c r="F24830" s="394"/>
    </row>
    <row r="24831" spans="1:6">
      <c r="A24831" s="514">
        <v>11712</v>
      </c>
      <c r="B24831" s="514" t="s">
        <v>17223</v>
      </c>
      <c r="C24831" s="1329" t="s">
        <v>29054</v>
      </c>
      <c r="D24831" s="514" t="s">
        <v>28</v>
      </c>
      <c r="E24831" s="673">
        <v>47.81</v>
      </c>
      <c r="F24831" s="394"/>
    </row>
    <row r="24832" spans="1:6">
      <c r="A24832" s="514">
        <v>11717</v>
      </c>
      <c r="B24832" s="514" t="s">
        <v>17223</v>
      </c>
      <c r="C24832" s="1329" t="s">
        <v>29055</v>
      </c>
      <c r="D24832" s="514" t="s">
        <v>28</v>
      </c>
      <c r="E24832" s="673">
        <v>57.63</v>
      </c>
      <c r="F24832" s="394"/>
    </row>
    <row r="24833" spans="1:6">
      <c r="A24833" s="514">
        <v>1106</v>
      </c>
      <c r="B24833" s="514" t="s">
        <v>17223</v>
      </c>
      <c r="C24833" s="1329" t="s">
        <v>29056</v>
      </c>
      <c r="D24833" s="514" t="s">
        <v>30</v>
      </c>
      <c r="E24833" s="673">
        <v>1.21</v>
      </c>
      <c r="F24833" s="394"/>
    </row>
    <row r="24834" spans="1:6">
      <c r="A24834" s="514">
        <v>11161</v>
      </c>
      <c r="B24834" s="514" t="s">
        <v>17223</v>
      </c>
      <c r="C24834" s="1329" t="s">
        <v>29057</v>
      </c>
      <c r="D24834" s="514" t="s">
        <v>30</v>
      </c>
      <c r="E24834" s="673">
        <v>2.02</v>
      </c>
      <c r="F24834" s="394"/>
    </row>
    <row r="24835" spans="1:6">
      <c r="A24835" s="514">
        <v>1107</v>
      </c>
      <c r="B24835" s="514" t="s">
        <v>17223</v>
      </c>
      <c r="C24835" s="1329" t="s">
        <v>29058</v>
      </c>
      <c r="D24835" s="514" t="s">
        <v>30</v>
      </c>
      <c r="E24835" s="673">
        <v>1.03</v>
      </c>
      <c r="F24835" s="394"/>
    </row>
    <row r="24836" spans="1:6">
      <c r="A24836" s="514">
        <v>44479</v>
      </c>
      <c r="B24836" s="514" t="s">
        <v>17223</v>
      </c>
      <c r="C24836" s="1329" t="s">
        <v>34602</v>
      </c>
      <c r="D24836" s="514" t="s">
        <v>30</v>
      </c>
      <c r="E24836" s="673">
        <v>0.19</v>
      </c>
      <c r="F24836" s="394"/>
    </row>
    <row r="24837" spans="1:6">
      <c r="A24837" s="514">
        <v>4759</v>
      </c>
      <c r="B24837" s="514" t="s">
        <v>17223</v>
      </c>
      <c r="C24837" s="1329" t="s">
        <v>29059</v>
      </c>
      <c r="D24837" s="514" t="s">
        <v>33</v>
      </c>
      <c r="E24837" s="673">
        <v>17.21</v>
      </c>
      <c r="F24837" s="394"/>
    </row>
    <row r="24838" spans="1:6">
      <c r="A24838" s="514">
        <v>41068</v>
      </c>
      <c r="B24838" s="514" t="s">
        <v>17223</v>
      </c>
      <c r="C24838" s="1329" t="s">
        <v>29060</v>
      </c>
      <c r="D24838" s="514" t="s">
        <v>31</v>
      </c>
      <c r="E24838" s="673">
        <v>3041.67</v>
      </c>
      <c r="F24838" s="394"/>
    </row>
    <row r="24839" spans="1:6">
      <c r="A24839" s="514">
        <v>12618</v>
      </c>
      <c r="B24839" s="514" t="s">
        <v>17223</v>
      </c>
      <c r="C24839" s="1329" t="s">
        <v>29061</v>
      </c>
      <c r="D24839" s="514" t="s">
        <v>28</v>
      </c>
      <c r="E24839" s="673">
        <v>186.54</v>
      </c>
      <c r="F24839" s="394"/>
    </row>
    <row r="24840" spans="1:6">
      <c r="A24840" s="514">
        <v>1108</v>
      </c>
      <c r="B24840" s="514" t="s">
        <v>17223</v>
      </c>
      <c r="C24840" s="1329" t="s">
        <v>29062</v>
      </c>
      <c r="D24840" s="514" t="s">
        <v>5</v>
      </c>
      <c r="E24840" s="673">
        <v>27.71</v>
      </c>
      <c r="F24840" s="394"/>
    </row>
    <row r="24841" spans="1:6">
      <c r="A24841" s="514">
        <v>1117</v>
      </c>
      <c r="B24841" s="514" t="s">
        <v>17223</v>
      </c>
      <c r="C24841" s="1329" t="s">
        <v>29063</v>
      </c>
      <c r="D24841" s="514" t="s">
        <v>5</v>
      </c>
      <c r="E24841" s="673">
        <v>27.93</v>
      </c>
      <c r="F24841" s="394"/>
    </row>
    <row r="24842" spans="1:6">
      <c r="A24842" s="514">
        <v>1118</v>
      </c>
      <c r="B24842" s="514" t="s">
        <v>17223</v>
      </c>
      <c r="C24842" s="1329" t="s">
        <v>29064</v>
      </c>
      <c r="D24842" s="514" t="s">
        <v>5</v>
      </c>
      <c r="E24842" s="673">
        <v>33.01</v>
      </c>
      <c r="F24842" s="394"/>
    </row>
    <row r="24843" spans="1:6">
      <c r="A24843" s="514">
        <v>1110</v>
      </c>
      <c r="B24843" s="514" t="s">
        <v>17223</v>
      </c>
      <c r="C24843" s="1329" t="s">
        <v>29065</v>
      </c>
      <c r="D24843" s="514" t="s">
        <v>5</v>
      </c>
      <c r="E24843" s="673">
        <v>33.01</v>
      </c>
      <c r="F24843" s="394"/>
    </row>
    <row r="24844" spans="1:6">
      <c r="A24844" s="514">
        <v>40784</v>
      </c>
      <c r="B24844" s="514" t="s">
        <v>17223</v>
      </c>
      <c r="C24844" s="1329" t="s">
        <v>29066</v>
      </c>
      <c r="D24844" s="514" t="s">
        <v>5</v>
      </c>
      <c r="E24844" s="673">
        <v>91.04</v>
      </c>
      <c r="F24844" s="394"/>
    </row>
    <row r="24845" spans="1:6">
      <c r="A24845" s="514">
        <v>40782</v>
      </c>
      <c r="B24845" s="514" t="s">
        <v>17223</v>
      </c>
      <c r="C24845" s="1329" t="s">
        <v>29067</v>
      </c>
      <c r="D24845" s="514" t="s">
        <v>5</v>
      </c>
      <c r="E24845" s="673">
        <v>35.729999999999997</v>
      </c>
      <c r="F24845" s="394"/>
    </row>
    <row r="24846" spans="1:6">
      <c r="A24846" s="514">
        <v>40783</v>
      </c>
      <c r="B24846" s="514" t="s">
        <v>17223</v>
      </c>
      <c r="C24846" s="1329" t="s">
        <v>29068</v>
      </c>
      <c r="D24846" s="514" t="s">
        <v>5</v>
      </c>
      <c r="E24846" s="673">
        <v>46.54</v>
      </c>
      <c r="F24846" s="394"/>
    </row>
    <row r="24847" spans="1:6">
      <c r="A24847" s="514">
        <v>1109</v>
      </c>
      <c r="B24847" s="514" t="s">
        <v>17223</v>
      </c>
      <c r="C24847" s="1329" t="s">
        <v>29069</v>
      </c>
      <c r="D24847" s="514" t="s">
        <v>5</v>
      </c>
      <c r="E24847" s="673">
        <v>27.71</v>
      </c>
      <c r="F24847" s="394"/>
    </row>
    <row r="24848" spans="1:6">
      <c r="A24848" s="514">
        <v>1119</v>
      </c>
      <c r="B24848" s="514" t="s">
        <v>17223</v>
      </c>
      <c r="C24848" s="1329" t="s">
        <v>29070</v>
      </c>
      <c r="D24848" s="514" t="s">
        <v>5</v>
      </c>
      <c r="E24848" s="673">
        <v>17.86</v>
      </c>
      <c r="F24848" s="394"/>
    </row>
    <row r="24849" spans="1:6">
      <c r="A24849" s="514">
        <v>13115</v>
      </c>
      <c r="B24849" s="514" t="s">
        <v>17223</v>
      </c>
      <c r="C24849" s="1329" t="s">
        <v>29071</v>
      </c>
      <c r="D24849" s="514" t="s">
        <v>5</v>
      </c>
      <c r="E24849" s="673">
        <v>40.54</v>
      </c>
      <c r="F24849" s="394"/>
    </row>
    <row r="24850" spans="1:6">
      <c r="A24850" s="514">
        <v>10541</v>
      </c>
      <c r="B24850" s="514" t="s">
        <v>17223</v>
      </c>
      <c r="C24850" s="1329" t="s">
        <v>29072</v>
      </c>
      <c r="D24850" s="514" t="s">
        <v>5</v>
      </c>
      <c r="E24850" s="673">
        <v>49.54</v>
      </c>
      <c r="F24850" s="394"/>
    </row>
    <row r="24851" spans="1:6">
      <c r="A24851" s="514">
        <v>10542</v>
      </c>
      <c r="B24851" s="514" t="s">
        <v>17223</v>
      </c>
      <c r="C24851" s="1329" t="s">
        <v>29073</v>
      </c>
      <c r="D24851" s="514" t="s">
        <v>5</v>
      </c>
      <c r="E24851" s="673">
        <v>64.78</v>
      </c>
      <c r="F24851" s="394"/>
    </row>
    <row r="24852" spans="1:6">
      <c r="A24852" s="514">
        <v>10543</v>
      </c>
      <c r="B24852" s="514" t="s">
        <v>17223</v>
      </c>
      <c r="C24852" s="1329" t="s">
        <v>29074</v>
      </c>
      <c r="D24852" s="514" t="s">
        <v>5</v>
      </c>
      <c r="E24852" s="673">
        <v>105.1</v>
      </c>
      <c r="F24852" s="394"/>
    </row>
    <row r="24853" spans="1:6">
      <c r="A24853" s="514">
        <v>10544</v>
      </c>
      <c r="B24853" s="514" t="s">
        <v>17223</v>
      </c>
      <c r="C24853" s="1329" t="s">
        <v>29075</v>
      </c>
      <c r="D24853" s="514" t="s">
        <v>5</v>
      </c>
      <c r="E24853" s="673">
        <v>135.94</v>
      </c>
      <c r="F24853" s="394"/>
    </row>
    <row r="24854" spans="1:6">
      <c r="A24854" s="514">
        <v>10545</v>
      </c>
      <c r="B24854" s="514" t="s">
        <v>17223</v>
      </c>
      <c r="C24854" s="1329" t="s">
        <v>29076</v>
      </c>
      <c r="D24854" s="514" t="s">
        <v>5</v>
      </c>
      <c r="E24854" s="673">
        <v>254.05</v>
      </c>
      <c r="F24854" s="394"/>
    </row>
    <row r="24855" spans="1:6">
      <c r="A24855" s="514">
        <v>38365</v>
      </c>
      <c r="B24855" s="514" t="s">
        <v>17223</v>
      </c>
      <c r="C24855" s="1329" t="s">
        <v>29077</v>
      </c>
      <c r="D24855" s="514" t="s">
        <v>32</v>
      </c>
      <c r="E24855" s="673">
        <v>2.0099999999999998</v>
      </c>
      <c r="F24855" s="394"/>
    </row>
    <row r="24856" spans="1:6" ht="24.75">
      <c r="A24856" s="514">
        <v>44056</v>
      </c>
      <c r="B24856" s="514" t="s">
        <v>17223</v>
      </c>
      <c r="C24856" s="1329" t="s">
        <v>29078</v>
      </c>
      <c r="D24856" s="514" t="s">
        <v>28</v>
      </c>
      <c r="E24856" s="673">
        <v>472635.63</v>
      </c>
      <c r="F24856" s="394"/>
    </row>
    <row r="24857" spans="1:6" ht="24.75">
      <c r="A24857" s="514">
        <v>44057</v>
      </c>
      <c r="B24857" s="514" t="s">
        <v>17223</v>
      </c>
      <c r="C24857" s="1329" t="s">
        <v>29079</v>
      </c>
      <c r="D24857" s="514" t="s">
        <v>28</v>
      </c>
      <c r="E24857" s="673">
        <v>504447.67</v>
      </c>
      <c r="F24857" s="394"/>
    </row>
    <row r="24858" spans="1:6" ht="24.75">
      <c r="A24858" s="514">
        <v>37754</v>
      </c>
      <c r="B24858" s="514" t="s">
        <v>17223</v>
      </c>
      <c r="C24858" s="1329" t="s">
        <v>29080</v>
      </c>
      <c r="D24858" s="514" t="s">
        <v>28</v>
      </c>
      <c r="E24858" s="673">
        <v>521535.27</v>
      </c>
      <c r="F24858" s="394"/>
    </row>
    <row r="24859" spans="1:6" ht="24.75">
      <c r="A24859" s="514">
        <v>37757</v>
      </c>
      <c r="B24859" s="514" t="s">
        <v>17223</v>
      </c>
      <c r="C24859" s="1329" t="s">
        <v>29081</v>
      </c>
      <c r="D24859" s="514" t="s">
        <v>28</v>
      </c>
      <c r="E24859" s="673">
        <v>581705.43999999994</v>
      </c>
      <c r="F24859" s="394"/>
    </row>
    <row r="24860" spans="1:6" ht="24.75">
      <c r="A24860" s="514">
        <v>44058</v>
      </c>
      <c r="B24860" s="514" t="s">
        <v>17223</v>
      </c>
      <c r="C24860" s="1329" t="s">
        <v>29082</v>
      </c>
      <c r="D24860" s="514" t="s">
        <v>28</v>
      </c>
      <c r="E24860" s="673">
        <v>549893.41</v>
      </c>
      <c r="F24860" s="394"/>
    </row>
    <row r="24861" spans="1:6" ht="24.75">
      <c r="A24861" s="514">
        <v>37752</v>
      </c>
      <c r="B24861" s="514" t="s">
        <v>17223</v>
      </c>
      <c r="C24861" s="1329" t="s">
        <v>29083</v>
      </c>
      <c r="D24861" s="514" t="s">
        <v>28</v>
      </c>
      <c r="E24861" s="673">
        <v>572616.25</v>
      </c>
      <c r="F24861" s="394"/>
    </row>
    <row r="24862" spans="1:6" ht="24.75">
      <c r="A24862" s="514">
        <v>44059</v>
      </c>
      <c r="B24862" s="514" t="s">
        <v>17223</v>
      </c>
      <c r="C24862" s="1329" t="s">
        <v>29084</v>
      </c>
      <c r="D24862" s="514" t="s">
        <v>28</v>
      </c>
      <c r="E24862" s="673">
        <v>452639.53</v>
      </c>
      <c r="F24862" s="394"/>
    </row>
    <row r="24863" spans="1:6" ht="24.75">
      <c r="A24863" s="514">
        <v>37750</v>
      </c>
      <c r="B24863" s="514" t="s">
        <v>17223</v>
      </c>
      <c r="C24863" s="1329" t="s">
        <v>29085</v>
      </c>
      <c r="D24863" s="514" t="s">
        <v>28</v>
      </c>
      <c r="E24863" s="673">
        <v>453548.44</v>
      </c>
      <c r="F24863" s="394"/>
    </row>
    <row r="24864" spans="1:6" ht="24.75">
      <c r="A24864" s="514">
        <v>37758</v>
      </c>
      <c r="B24864" s="514" t="s">
        <v>17223</v>
      </c>
      <c r="C24864" s="1329" t="s">
        <v>29086</v>
      </c>
      <c r="D24864" s="514" t="s">
        <v>28</v>
      </c>
      <c r="E24864" s="673">
        <v>721678.27</v>
      </c>
      <c r="F24864" s="394"/>
    </row>
    <row r="24865" spans="1:6" ht="24.75">
      <c r="A24865" s="514">
        <v>44060</v>
      </c>
      <c r="B24865" s="514" t="s">
        <v>17223</v>
      </c>
      <c r="C24865" s="1329" t="s">
        <v>29087</v>
      </c>
      <c r="D24865" s="514" t="s">
        <v>28</v>
      </c>
      <c r="E24865" s="673">
        <v>698046.51</v>
      </c>
      <c r="F24865" s="394"/>
    </row>
    <row r="24866" spans="1:6" ht="24.75">
      <c r="A24866" s="514">
        <v>37749</v>
      </c>
      <c r="B24866" s="514" t="s">
        <v>17223</v>
      </c>
      <c r="C24866" s="1329" t="s">
        <v>29088</v>
      </c>
      <c r="D24866" s="514" t="s">
        <v>28</v>
      </c>
      <c r="E24866" s="673">
        <v>745310.08</v>
      </c>
      <c r="F24866" s="394"/>
    </row>
    <row r="24867" spans="1:6" ht="24.75">
      <c r="A24867" s="514">
        <v>44061</v>
      </c>
      <c r="B24867" s="514" t="s">
        <v>17223</v>
      </c>
      <c r="C24867" s="1329" t="s">
        <v>29089</v>
      </c>
      <c r="D24867" s="514" t="s">
        <v>28</v>
      </c>
      <c r="E24867" s="673">
        <v>684412.8</v>
      </c>
      <c r="F24867" s="394"/>
    </row>
    <row r="24868" spans="1:6">
      <c r="A24868" s="514">
        <v>1159</v>
      </c>
      <c r="B24868" s="514" t="s">
        <v>17223</v>
      </c>
      <c r="C24868" s="1329" t="s">
        <v>29090</v>
      </c>
      <c r="D24868" s="514" t="s">
        <v>28</v>
      </c>
      <c r="E24868" s="673">
        <v>284444</v>
      </c>
      <c r="F24868" s="394"/>
    </row>
    <row r="24869" spans="1:6">
      <c r="A24869" s="514">
        <v>12114</v>
      </c>
      <c r="B24869" s="514" t="s">
        <v>17223</v>
      </c>
      <c r="C24869" s="1329" t="s">
        <v>29091</v>
      </c>
      <c r="D24869" s="514" t="s">
        <v>28</v>
      </c>
      <c r="E24869" s="673">
        <v>125.34</v>
      </c>
      <c r="F24869" s="394"/>
    </row>
    <row r="24870" spans="1:6">
      <c r="A24870" s="514">
        <v>38106</v>
      </c>
      <c r="B24870" s="514" t="s">
        <v>17223</v>
      </c>
      <c r="C24870" s="1329" t="s">
        <v>29092</v>
      </c>
      <c r="D24870" s="514" t="s">
        <v>28</v>
      </c>
      <c r="E24870" s="673">
        <v>17.03</v>
      </c>
      <c r="F24870" s="394"/>
    </row>
    <row r="24871" spans="1:6">
      <c r="A24871" s="514">
        <v>38085</v>
      </c>
      <c r="B24871" s="514" t="s">
        <v>17223</v>
      </c>
      <c r="C24871" s="1329" t="s">
        <v>29093</v>
      </c>
      <c r="D24871" s="514" t="s">
        <v>28</v>
      </c>
      <c r="E24871" s="673">
        <v>20.12</v>
      </c>
      <c r="F24871" s="394"/>
    </row>
    <row r="24872" spans="1:6">
      <c r="A24872" s="514">
        <v>659</v>
      </c>
      <c r="B24872" s="514" t="s">
        <v>17223</v>
      </c>
      <c r="C24872" s="1329" t="s">
        <v>29094</v>
      </c>
      <c r="D24872" s="514" t="s">
        <v>28</v>
      </c>
      <c r="E24872" s="673">
        <v>3.09</v>
      </c>
      <c r="F24872" s="394"/>
    </row>
    <row r="24873" spans="1:6">
      <c r="A24873" s="514">
        <v>660</v>
      </c>
      <c r="B24873" s="514" t="s">
        <v>17223</v>
      </c>
      <c r="C24873" s="1329" t="s">
        <v>29095</v>
      </c>
      <c r="D24873" s="514" t="s">
        <v>28</v>
      </c>
      <c r="E24873" s="673">
        <v>3.71</v>
      </c>
      <c r="F24873" s="394"/>
    </row>
    <row r="24874" spans="1:6">
      <c r="A24874" s="514">
        <v>658</v>
      </c>
      <c r="B24874" s="514" t="s">
        <v>17223</v>
      </c>
      <c r="C24874" s="1329" t="s">
        <v>29096</v>
      </c>
      <c r="D24874" s="514" t="s">
        <v>28</v>
      </c>
      <c r="E24874" s="673">
        <v>2.09</v>
      </c>
      <c r="F24874" s="394"/>
    </row>
    <row r="24875" spans="1:6">
      <c r="A24875" s="514">
        <v>38599</v>
      </c>
      <c r="B24875" s="514" t="s">
        <v>17223</v>
      </c>
      <c r="C24875" s="1329" t="s">
        <v>29097</v>
      </c>
      <c r="D24875" s="514" t="s">
        <v>28</v>
      </c>
      <c r="E24875" s="673">
        <v>6.44</v>
      </c>
      <c r="F24875" s="394"/>
    </row>
    <row r="24876" spans="1:6">
      <c r="A24876" s="514">
        <v>38596</v>
      </c>
      <c r="B24876" s="514" t="s">
        <v>17223</v>
      </c>
      <c r="C24876" s="1329" t="s">
        <v>29098</v>
      </c>
      <c r="D24876" s="514" t="s">
        <v>28</v>
      </c>
      <c r="E24876" s="673">
        <v>5.35</v>
      </c>
      <c r="F24876" s="394"/>
    </row>
    <row r="24877" spans="1:6">
      <c r="A24877" s="514">
        <v>38600</v>
      </c>
      <c r="B24877" s="514" t="s">
        <v>17223</v>
      </c>
      <c r="C24877" s="1329" t="s">
        <v>29099</v>
      </c>
      <c r="D24877" s="514" t="s">
        <v>28</v>
      </c>
      <c r="E24877" s="673">
        <v>6.83</v>
      </c>
      <c r="F24877" s="394"/>
    </row>
    <row r="24878" spans="1:6">
      <c r="A24878" s="514">
        <v>38597</v>
      </c>
      <c r="B24878" s="514" t="s">
        <v>17223</v>
      </c>
      <c r="C24878" s="1329" t="s">
        <v>29100</v>
      </c>
      <c r="D24878" s="514" t="s">
        <v>28</v>
      </c>
      <c r="E24878" s="673">
        <v>5.38</v>
      </c>
      <c r="F24878" s="394"/>
    </row>
    <row r="24879" spans="1:6">
      <c r="A24879" s="514">
        <v>38548</v>
      </c>
      <c r="B24879" s="514" t="s">
        <v>17223</v>
      </c>
      <c r="C24879" s="1329" t="s">
        <v>29101</v>
      </c>
      <c r="D24879" s="514" t="s">
        <v>28</v>
      </c>
      <c r="E24879" s="673">
        <v>1.91</v>
      </c>
      <c r="F24879" s="394"/>
    </row>
    <row r="24880" spans="1:6">
      <c r="A24880" s="514">
        <v>34649</v>
      </c>
      <c r="B24880" s="514" t="s">
        <v>17223</v>
      </c>
      <c r="C24880" s="1329" t="s">
        <v>29102</v>
      </c>
      <c r="D24880" s="514" t="s">
        <v>28</v>
      </c>
      <c r="E24880" s="673">
        <v>2.79</v>
      </c>
      <c r="F24880" s="394"/>
    </row>
    <row r="24881" spans="1:6">
      <c r="A24881" s="514">
        <v>34655</v>
      </c>
      <c r="B24881" s="514" t="s">
        <v>17223</v>
      </c>
      <c r="C24881" s="1329" t="s">
        <v>29103</v>
      </c>
      <c r="D24881" s="514" t="s">
        <v>28</v>
      </c>
      <c r="E24881" s="673">
        <v>4.1100000000000003</v>
      </c>
      <c r="F24881" s="394"/>
    </row>
    <row r="24882" spans="1:6">
      <c r="A24882" s="514">
        <v>40607</v>
      </c>
      <c r="B24882" s="514" t="s">
        <v>17223</v>
      </c>
      <c r="C24882" s="1329" t="s">
        <v>29104</v>
      </c>
      <c r="D24882" s="514" t="s">
        <v>28</v>
      </c>
      <c r="E24882" s="673">
        <v>6.21</v>
      </c>
      <c r="F24882" s="394"/>
    </row>
    <row r="24883" spans="1:6">
      <c r="A24883" s="514">
        <v>567</v>
      </c>
      <c r="B24883" s="514" t="s">
        <v>17223</v>
      </c>
      <c r="C24883" s="1329" t="s">
        <v>29105</v>
      </c>
      <c r="D24883" s="514" t="s">
        <v>5</v>
      </c>
      <c r="E24883" s="673">
        <v>10.74</v>
      </c>
      <c r="F24883" s="394"/>
    </row>
    <row r="24884" spans="1:6">
      <c r="A24884" s="514">
        <v>574</v>
      </c>
      <c r="B24884" s="514" t="s">
        <v>17223</v>
      </c>
      <c r="C24884" s="1329" t="s">
        <v>29106</v>
      </c>
      <c r="D24884" s="514" t="s">
        <v>5</v>
      </c>
      <c r="E24884" s="673">
        <v>28.24</v>
      </c>
      <c r="F24884" s="394"/>
    </row>
    <row r="24885" spans="1:6">
      <c r="A24885" s="514">
        <v>568</v>
      </c>
      <c r="B24885" s="514" t="s">
        <v>17223</v>
      </c>
      <c r="C24885" s="1329" t="s">
        <v>29107</v>
      </c>
      <c r="D24885" s="514" t="s">
        <v>5</v>
      </c>
      <c r="E24885" s="673">
        <v>59.5</v>
      </c>
      <c r="F24885" s="394"/>
    </row>
    <row r="24886" spans="1:6">
      <c r="A24886" s="514">
        <v>4777</v>
      </c>
      <c r="B24886" s="514" t="s">
        <v>17223</v>
      </c>
      <c r="C24886" s="1329" t="s">
        <v>29108</v>
      </c>
      <c r="D24886" s="514" t="s">
        <v>30</v>
      </c>
      <c r="E24886" s="673"/>
      <c r="F24886" s="394"/>
    </row>
    <row r="24887" spans="1:6">
      <c r="A24887" s="514">
        <v>592</v>
      </c>
      <c r="B24887" s="514" t="s">
        <v>17223</v>
      </c>
      <c r="C24887" s="1329" t="s">
        <v>29109</v>
      </c>
      <c r="D24887" s="514" t="s">
        <v>30</v>
      </c>
      <c r="E24887" s="673">
        <v>57.55</v>
      </c>
      <c r="F24887" s="394"/>
    </row>
    <row r="24888" spans="1:6">
      <c r="A24888" s="514">
        <v>586</v>
      </c>
      <c r="B24888" s="514" t="s">
        <v>17223</v>
      </c>
      <c r="C24888" s="1329" t="s">
        <v>29110</v>
      </c>
      <c r="D24888" s="514" t="s">
        <v>5</v>
      </c>
      <c r="E24888" s="673">
        <v>33.83</v>
      </c>
      <c r="F24888" s="394"/>
    </row>
    <row r="24889" spans="1:6">
      <c r="A24889" s="514">
        <v>588</v>
      </c>
      <c r="B24889" s="514" t="s">
        <v>17223</v>
      </c>
      <c r="C24889" s="1329" t="s">
        <v>29111</v>
      </c>
      <c r="D24889" s="514" t="s">
        <v>5</v>
      </c>
      <c r="E24889" s="673">
        <v>53.52</v>
      </c>
      <c r="F24889" s="394"/>
    </row>
    <row r="24890" spans="1:6">
      <c r="A24890" s="514">
        <v>591</v>
      </c>
      <c r="B24890" s="514" t="s">
        <v>17223</v>
      </c>
      <c r="C24890" s="1329" t="s">
        <v>29112</v>
      </c>
      <c r="D24890" s="514" t="s">
        <v>30</v>
      </c>
      <c r="E24890" s="673">
        <v>53.71</v>
      </c>
      <c r="F24890" s="394"/>
    </row>
    <row r="24891" spans="1:6">
      <c r="A24891" s="514">
        <v>584</v>
      </c>
      <c r="B24891" s="514" t="s">
        <v>17223</v>
      </c>
      <c r="C24891" s="1329" t="s">
        <v>29113</v>
      </c>
      <c r="D24891" s="514" t="s">
        <v>5</v>
      </c>
      <c r="E24891" s="673">
        <v>57.16</v>
      </c>
      <c r="F24891" s="394"/>
    </row>
    <row r="24892" spans="1:6">
      <c r="A24892" s="514">
        <v>589</v>
      </c>
      <c r="B24892" s="514" t="s">
        <v>17223</v>
      </c>
      <c r="C24892" s="1329" t="s">
        <v>29114</v>
      </c>
      <c r="D24892" s="514" t="s">
        <v>5</v>
      </c>
      <c r="E24892" s="673">
        <v>90.46</v>
      </c>
      <c r="F24892" s="394"/>
    </row>
    <row r="24893" spans="1:6">
      <c r="A24893" s="514">
        <v>1165</v>
      </c>
      <c r="B24893" s="514" t="s">
        <v>17223</v>
      </c>
      <c r="C24893" s="1329" t="s">
        <v>29115</v>
      </c>
      <c r="D24893" s="514" t="s">
        <v>28</v>
      </c>
      <c r="E24893" s="673">
        <v>19.170000000000002</v>
      </c>
      <c r="F24893" s="394"/>
    </row>
    <row r="24894" spans="1:6">
      <c r="A24894" s="514">
        <v>1164</v>
      </c>
      <c r="B24894" s="514" t="s">
        <v>17223</v>
      </c>
      <c r="C24894" s="1329" t="s">
        <v>29116</v>
      </c>
      <c r="D24894" s="514" t="s">
        <v>28</v>
      </c>
      <c r="E24894" s="673">
        <v>15.53</v>
      </c>
      <c r="F24894" s="394"/>
    </row>
    <row r="24895" spans="1:6">
      <c r="A24895" s="514">
        <v>1170</v>
      </c>
      <c r="B24895" s="514" t="s">
        <v>17223</v>
      </c>
      <c r="C24895" s="1329" t="s">
        <v>29117</v>
      </c>
      <c r="D24895" s="514" t="s">
        <v>28</v>
      </c>
      <c r="E24895" s="673">
        <v>10.17</v>
      </c>
      <c r="F24895" s="394"/>
    </row>
    <row r="24896" spans="1:6">
      <c r="A24896" s="514">
        <v>1162</v>
      </c>
      <c r="B24896" s="514" t="s">
        <v>17223</v>
      </c>
      <c r="C24896" s="1329" t="s">
        <v>29118</v>
      </c>
      <c r="D24896" s="514" t="s">
        <v>28</v>
      </c>
      <c r="E24896" s="673">
        <v>5.4</v>
      </c>
      <c r="F24896" s="394"/>
    </row>
    <row r="24897" spans="1:6">
      <c r="A24897" s="514">
        <v>12395</v>
      </c>
      <c r="B24897" s="514" t="s">
        <v>17223</v>
      </c>
      <c r="C24897" s="1329" t="s">
        <v>29119</v>
      </c>
      <c r="D24897" s="514" t="s">
        <v>28</v>
      </c>
      <c r="E24897" s="673">
        <v>5.25</v>
      </c>
      <c r="F24897" s="394"/>
    </row>
    <row r="24898" spans="1:6">
      <c r="A24898" s="514">
        <v>1169</v>
      </c>
      <c r="B24898" s="514" t="s">
        <v>17223</v>
      </c>
      <c r="C24898" s="1329" t="s">
        <v>29120</v>
      </c>
      <c r="D24898" s="514" t="s">
        <v>28</v>
      </c>
      <c r="E24898" s="673">
        <v>49.96</v>
      </c>
      <c r="F24898" s="394"/>
    </row>
    <row r="24899" spans="1:6">
      <c r="A24899" s="514">
        <v>1166</v>
      </c>
      <c r="B24899" s="514" t="s">
        <v>17223</v>
      </c>
      <c r="C24899" s="1329" t="s">
        <v>29121</v>
      </c>
      <c r="D24899" s="514" t="s">
        <v>28</v>
      </c>
      <c r="E24899" s="673">
        <v>27.7</v>
      </c>
      <c r="F24899" s="394"/>
    </row>
    <row r="24900" spans="1:6">
      <c r="A24900" s="514">
        <v>1168</v>
      </c>
      <c r="B24900" s="514" t="s">
        <v>17223</v>
      </c>
      <c r="C24900" s="1329" t="s">
        <v>29122</v>
      </c>
      <c r="D24900" s="514" t="s">
        <v>28</v>
      </c>
      <c r="E24900" s="673">
        <v>71.209999999999994</v>
      </c>
      <c r="F24900" s="394"/>
    </row>
    <row r="24901" spans="1:6">
      <c r="A24901" s="514">
        <v>1163</v>
      </c>
      <c r="B24901" s="514" t="s">
        <v>17223</v>
      </c>
      <c r="C24901" s="1329" t="s">
        <v>29123</v>
      </c>
      <c r="D24901" s="514" t="s">
        <v>28</v>
      </c>
      <c r="E24901" s="673">
        <v>6.98</v>
      </c>
      <c r="F24901" s="394"/>
    </row>
    <row r="24902" spans="1:6">
      <c r="A24902" s="514">
        <v>12396</v>
      </c>
      <c r="B24902" s="514" t="s">
        <v>17223</v>
      </c>
      <c r="C24902" s="1329" t="s">
        <v>29124</v>
      </c>
      <c r="D24902" s="514" t="s">
        <v>28</v>
      </c>
      <c r="E24902" s="673">
        <v>5.25</v>
      </c>
      <c r="F24902" s="394"/>
    </row>
    <row r="24903" spans="1:6">
      <c r="A24903" s="514">
        <v>1167</v>
      </c>
      <c r="B24903" s="514" t="s">
        <v>17223</v>
      </c>
      <c r="C24903" s="1329" t="s">
        <v>29125</v>
      </c>
      <c r="D24903" s="514" t="s">
        <v>28</v>
      </c>
      <c r="E24903" s="673">
        <v>119.12</v>
      </c>
      <c r="F24903" s="394"/>
    </row>
    <row r="24904" spans="1:6">
      <c r="A24904" s="514">
        <v>36331</v>
      </c>
      <c r="B24904" s="514" t="s">
        <v>17223</v>
      </c>
      <c r="C24904" s="1329" t="s">
        <v>29126</v>
      </c>
      <c r="D24904" s="514" t="s">
        <v>28</v>
      </c>
      <c r="E24904" s="673"/>
      <c r="F24904" s="394"/>
    </row>
    <row r="24905" spans="1:6">
      <c r="A24905" s="514">
        <v>36346</v>
      </c>
      <c r="B24905" s="514" t="s">
        <v>17223</v>
      </c>
      <c r="C24905" s="1329" t="s">
        <v>29127</v>
      </c>
      <c r="D24905" s="514" t="s">
        <v>28</v>
      </c>
      <c r="E24905" s="673"/>
      <c r="F24905" s="394"/>
    </row>
    <row r="24906" spans="1:6">
      <c r="A24906" s="514">
        <v>1202</v>
      </c>
      <c r="B24906" s="514" t="s">
        <v>17223</v>
      </c>
      <c r="C24906" s="1329" t="s">
        <v>29128</v>
      </c>
      <c r="D24906" s="514" t="s">
        <v>28</v>
      </c>
      <c r="E24906" s="673">
        <v>5.12</v>
      </c>
      <c r="F24906" s="394"/>
    </row>
    <row r="24907" spans="1:6">
      <c r="A24907" s="514">
        <v>1197</v>
      </c>
      <c r="B24907" s="514" t="s">
        <v>17223</v>
      </c>
      <c r="C24907" s="1329" t="s">
        <v>29129</v>
      </c>
      <c r="D24907" s="514" t="s">
        <v>28</v>
      </c>
      <c r="E24907" s="673">
        <v>1.81</v>
      </c>
      <c r="F24907" s="394"/>
    </row>
    <row r="24908" spans="1:6">
      <c r="A24908" s="514">
        <v>1198</v>
      </c>
      <c r="B24908" s="514" t="s">
        <v>17223</v>
      </c>
      <c r="C24908" s="1329" t="s">
        <v>29130</v>
      </c>
      <c r="D24908" s="514" t="s">
        <v>28</v>
      </c>
      <c r="E24908" s="673">
        <v>2.37</v>
      </c>
      <c r="F24908" s="394"/>
    </row>
    <row r="24909" spans="1:6">
      <c r="A24909" s="514">
        <v>20088</v>
      </c>
      <c r="B24909" s="514" t="s">
        <v>17223</v>
      </c>
      <c r="C24909" s="1329" t="s">
        <v>29131</v>
      </c>
      <c r="D24909" s="514" t="s">
        <v>28</v>
      </c>
      <c r="E24909" s="673">
        <v>14.35</v>
      </c>
      <c r="F24909" s="394"/>
    </row>
    <row r="24910" spans="1:6">
      <c r="A24910" s="514">
        <v>20089</v>
      </c>
      <c r="B24910" s="514" t="s">
        <v>17223</v>
      </c>
      <c r="C24910" s="1329" t="s">
        <v>29132</v>
      </c>
      <c r="D24910" s="514" t="s">
        <v>28</v>
      </c>
      <c r="E24910" s="673">
        <v>70.36</v>
      </c>
      <c r="F24910" s="394"/>
    </row>
    <row r="24911" spans="1:6">
      <c r="A24911" s="514">
        <v>20087</v>
      </c>
      <c r="B24911" s="514" t="s">
        <v>17223</v>
      </c>
      <c r="C24911" s="1329" t="s">
        <v>29133</v>
      </c>
      <c r="D24911" s="514" t="s">
        <v>28</v>
      </c>
      <c r="E24911" s="673">
        <v>11.87</v>
      </c>
      <c r="F24911" s="394"/>
    </row>
    <row r="24912" spans="1:6">
      <c r="A24912" s="514">
        <v>1191</v>
      </c>
      <c r="B24912" s="514" t="s">
        <v>17223</v>
      </c>
      <c r="C24912" s="1329" t="s">
        <v>29134</v>
      </c>
      <c r="D24912" s="514" t="s">
        <v>28</v>
      </c>
      <c r="E24912" s="673">
        <v>1.29</v>
      </c>
      <c r="F24912" s="394"/>
    </row>
    <row r="24913" spans="1:6">
      <c r="A24913" s="514">
        <v>1185</v>
      </c>
      <c r="B24913" s="514" t="s">
        <v>17223</v>
      </c>
      <c r="C24913" s="1329" t="s">
        <v>29135</v>
      </c>
      <c r="D24913" s="514" t="s">
        <v>28</v>
      </c>
      <c r="E24913" s="673">
        <v>1.29</v>
      </c>
      <c r="F24913" s="394"/>
    </row>
    <row r="24914" spans="1:6">
      <c r="A24914" s="514">
        <v>1189</v>
      </c>
      <c r="B24914" s="514" t="s">
        <v>17223</v>
      </c>
      <c r="C24914" s="1329" t="s">
        <v>29136</v>
      </c>
      <c r="D24914" s="514" t="s">
        <v>28</v>
      </c>
      <c r="E24914" s="673">
        <v>2.11</v>
      </c>
      <c r="F24914" s="394"/>
    </row>
    <row r="24915" spans="1:6">
      <c r="A24915" s="514">
        <v>1193</v>
      </c>
      <c r="B24915" s="514" t="s">
        <v>17223</v>
      </c>
      <c r="C24915" s="1329" t="s">
        <v>29137</v>
      </c>
      <c r="D24915" s="514" t="s">
        <v>28</v>
      </c>
      <c r="E24915" s="673">
        <v>4.05</v>
      </c>
      <c r="F24915" s="394"/>
    </row>
    <row r="24916" spans="1:6">
      <c r="A24916" s="514">
        <v>1194</v>
      </c>
      <c r="B24916" s="514" t="s">
        <v>17223</v>
      </c>
      <c r="C24916" s="1329" t="s">
        <v>29138</v>
      </c>
      <c r="D24916" s="514" t="s">
        <v>28</v>
      </c>
      <c r="E24916" s="673">
        <v>7.31</v>
      </c>
      <c r="F24916" s="394"/>
    </row>
    <row r="24917" spans="1:6">
      <c r="A24917" s="514">
        <v>1195</v>
      </c>
      <c r="B24917" s="514" t="s">
        <v>17223</v>
      </c>
      <c r="C24917" s="1329" t="s">
        <v>29139</v>
      </c>
      <c r="D24917" s="514" t="s">
        <v>28</v>
      </c>
      <c r="E24917" s="673">
        <v>12.3</v>
      </c>
      <c r="F24917" s="394"/>
    </row>
    <row r="24918" spans="1:6">
      <c r="A24918" s="514">
        <v>1204</v>
      </c>
      <c r="B24918" s="514" t="s">
        <v>17223</v>
      </c>
      <c r="C24918" s="1329" t="s">
        <v>29140</v>
      </c>
      <c r="D24918" s="514" t="s">
        <v>28</v>
      </c>
      <c r="E24918" s="673">
        <v>21.53</v>
      </c>
      <c r="F24918" s="394"/>
    </row>
    <row r="24919" spans="1:6">
      <c r="A24919" s="514">
        <v>1200</v>
      </c>
      <c r="B24919" s="514" t="s">
        <v>17223</v>
      </c>
      <c r="C24919" s="1329" t="s">
        <v>29141</v>
      </c>
      <c r="D24919" s="514" t="s">
        <v>28</v>
      </c>
      <c r="E24919" s="673">
        <v>10.79</v>
      </c>
      <c r="F24919" s="394"/>
    </row>
    <row r="24920" spans="1:6">
      <c r="A24920" s="514">
        <v>12909</v>
      </c>
      <c r="B24920" s="514" t="s">
        <v>17223</v>
      </c>
      <c r="C24920" s="1329" t="s">
        <v>29142</v>
      </c>
      <c r="D24920" s="514" t="s">
        <v>28</v>
      </c>
      <c r="E24920" s="673">
        <v>5</v>
      </c>
      <c r="F24920" s="394"/>
    </row>
    <row r="24921" spans="1:6">
      <c r="A24921" s="514">
        <v>12910</v>
      </c>
      <c r="B24921" s="514" t="s">
        <v>17223</v>
      </c>
      <c r="C24921" s="1329" t="s">
        <v>29143</v>
      </c>
      <c r="D24921" s="514" t="s">
        <v>28</v>
      </c>
      <c r="E24921" s="673">
        <v>8.99</v>
      </c>
      <c r="F24921" s="394"/>
    </row>
    <row r="24922" spans="1:6">
      <c r="A24922" s="514">
        <v>1207</v>
      </c>
      <c r="B24922" s="514" t="s">
        <v>17223</v>
      </c>
      <c r="C24922" s="1329" t="s">
        <v>29144</v>
      </c>
      <c r="D24922" s="514" t="s">
        <v>28</v>
      </c>
      <c r="E24922" s="673">
        <v>38.68</v>
      </c>
      <c r="F24922" s="394"/>
    </row>
    <row r="24923" spans="1:6">
      <c r="A24923" s="514">
        <v>1206</v>
      </c>
      <c r="B24923" s="514" t="s">
        <v>17223</v>
      </c>
      <c r="C24923" s="1329" t="s">
        <v>29145</v>
      </c>
      <c r="D24923" s="514" t="s">
        <v>28</v>
      </c>
      <c r="E24923" s="673">
        <v>9.6999999999999993</v>
      </c>
      <c r="F24923" s="394"/>
    </row>
    <row r="24924" spans="1:6">
      <c r="A24924" s="514">
        <v>1183</v>
      </c>
      <c r="B24924" s="514" t="s">
        <v>17223</v>
      </c>
      <c r="C24924" s="1329" t="s">
        <v>29146</v>
      </c>
      <c r="D24924" s="514" t="s">
        <v>28</v>
      </c>
      <c r="E24924" s="673">
        <v>25.26</v>
      </c>
      <c r="F24924" s="394"/>
    </row>
    <row r="24925" spans="1:6">
      <c r="A24925" s="514">
        <v>42685</v>
      </c>
      <c r="B24925" s="514" t="s">
        <v>17223</v>
      </c>
      <c r="C24925" s="1329" t="s">
        <v>29147</v>
      </c>
      <c r="D24925" s="514" t="s">
        <v>28</v>
      </c>
      <c r="E24925" s="673">
        <v>72.91</v>
      </c>
      <c r="F24925" s="394"/>
    </row>
    <row r="24926" spans="1:6">
      <c r="A24926" s="514">
        <v>42686</v>
      </c>
      <c r="B24926" s="514" t="s">
        <v>17223</v>
      </c>
      <c r="C24926" s="1329" t="s">
        <v>29148</v>
      </c>
      <c r="D24926" s="514" t="s">
        <v>28</v>
      </c>
      <c r="E24926" s="673">
        <v>80.31</v>
      </c>
      <c r="F24926" s="394"/>
    </row>
    <row r="24927" spans="1:6">
      <c r="A24927" s="514">
        <v>12894</v>
      </c>
      <c r="B24927" s="514" t="s">
        <v>17223</v>
      </c>
      <c r="C24927" s="1329" t="s">
        <v>29149</v>
      </c>
      <c r="D24927" s="514" t="s">
        <v>28</v>
      </c>
      <c r="E24927" s="673">
        <v>22.19</v>
      </c>
      <c r="F24927" s="394"/>
    </row>
    <row r="24928" spans="1:6">
      <c r="A24928" s="514">
        <v>12895</v>
      </c>
      <c r="B24928" s="514" t="s">
        <v>17223</v>
      </c>
      <c r="C24928" s="1329" t="s">
        <v>29150</v>
      </c>
      <c r="D24928" s="514" t="s">
        <v>28</v>
      </c>
      <c r="E24928" s="673">
        <v>14.9</v>
      </c>
      <c r="F24928" s="394"/>
    </row>
    <row r="24929" spans="1:6">
      <c r="A24929" s="514">
        <v>1631</v>
      </c>
      <c r="B24929" s="514" t="s">
        <v>17223</v>
      </c>
      <c r="C24929" s="1329" t="s">
        <v>29151</v>
      </c>
      <c r="D24929" s="514" t="s">
        <v>28</v>
      </c>
      <c r="E24929" s="673">
        <v>222.36</v>
      </c>
      <c r="F24929" s="394"/>
    </row>
    <row r="24930" spans="1:6">
      <c r="A24930" s="514">
        <v>1633</v>
      </c>
      <c r="B24930" s="514" t="s">
        <v>17223</v>
      </c>
      <c r="C24930" s="1329" t="s">
        <v>29152</v>
      </c>
      <c r="D24930" s="514" t="s">
        <v>28</v>
      </c>
      <c r="E24930" s="673">
        <v>377.8</v>
      </c>
      <c r="F24930" s="394"/>
    </row>
    <row r="24931" spans="1:6">
      <c r="A24931" s="514">
        <v>10818</v>
      </c>
      <c r="B24931" s="514" t="s">
        <v>17223</v>
      </c>
      <c r="C24931" s="1329" t="s">
        <v>29153</v>
      </c>
      <c r="D24931" s="514" t="s">
        <v>30</v>
      </c>
      <c r="E24931" s="673">
        <v>45.01</v>
      </c>
      <c r="F24931" s="394"/>
    </row>
    <row r="24932" spans="1:6">
      <c r="A24932" s="514">
        <v>41410</v>
      </c>
      <c r="B24932" s="514" t="s">
        <v>17223</v>
      </c>
      <c r="C24932" s="1329" t="s">
        <v>29154</v>
      </c>
      <c r="D24932" s="514" t="s">
        <v>28</v>
      </c>
      <c r="E24932" s="673">
        <v>68.959999999999994</v>
      </c>
      <c r="F24932" s="394"/>
    </row>
    <row r="24933" spans="1:6">
      <c r="A24933" s="514">
        <v>41411</v>
      </c>
      <c r="B24933" s="514" t="s">
        <v>17223</v>
      </c>
      <c r="C24933" s="1329" t="s">
        <v>29155</v>
      </c>
      <c r="D24933" s="514" t="s">
        <v>28</v>
      </c>
      <c r="E24933" s="673">
        <v>62.52</v>
      </c>
      <c r="F24933" s="394"/>
    </row>
    <row r="24934" spans="1:6">
      <c r="A24934" s="514">
        <v>41412</v>
      </c>
      <c r="B24934" s="514" t="s">
        <v>17223</v>
      </c>
      <c r="C24934" s="1329" t="s">
        <v>29156</v>
      </c>
      <c r="D24934" s="514" t="s">
        <v>28</v>
      </c>
      <c r="E24934" s="673">
        <v>120.93</v>
      </c>
      <c r="F24934" s="394"/>
    </row>
    <row r="24935" spans="1:6">
      <c r="A24935" s="514">
        <v>41413</v>
      </c>
      <c r="B24935" s="514" t="s">
        <v>17223</v>
      </c>
      <c r="C24935" s="1329" t="s">
        <v>29157</v>
      </c>
      <c r="D24935" s="514" t="s">
        <v>28</v>
      </c>
      <c r="E24935" s="673">
        <v>108.82</v>
      </c>
      <c r="F24935" s="394"/>
    </row>
    <row r="24936" spans="1:6" ht="24.75">
      <c r="A24936" s="514">
        <v>39359</v>
      </c>
      <c r="B24936" s="514" t="s">
        <v>17223</v>
      </c>
      <c r="C24936" s="1329" t="s">
        <v>29158</v>
      </c>
      <c r="D24936" s="514" t="s">
        <v>28</v>
      </c>
      <c r="E24936" s="673"/>
      <c r="F24936" s="394"/>
    </row>
    <row r="24937" spans="1:6" ht="24.75">
      <c r="A24937" s="514">
        <v>39360</v>
      </c>
      <c r="B24937" s="514" t="s">
        <v>17223</v>
      </c>
      <c r="C24937" s="1329" t="s">
        <v>29159</v>
      </c>
      <c r="D24937" s="514" t="s">
        <v>28</v>
      </c>
      <c r="E24937" s="673"/>
      <c r="F24937" s="394"/>
    </row>
    <row r="24938" spans="1:6">
      <c r="A24938" s="514">
        <v>10710</v>
      </c>
      <c r="B24938" s="514" t="s">
        <v>17223</v>
      </c>
      <c r="C24938" s="1329" t="s">
        <v>29160</v>
      </c>
      <c r="D24938" s="514" t="s">
        <v>32</v>
      </c>
      <c r="E24938" s="673"/>
      <c r="F24938" s="394"/>
    </row>
    <row r="24939" spans="1:6">
      <c r="A24939" s="514">
        <v>10709</v>
      </c>
      <c r="B24939" s="514" t="s">
        <v>17223</v>
      </c>
      <c r="C24939" s="1329" t="s">
        <v>29161</v>
      </c>
      <c r="D24939" s="514" t="s">
        <v>32</v>
      </c>
      <c r="E24939" s="673"/>
      <c r="F24939" s="394"/>
    </row>
    <row r="24940" spans="1:6">
      <c r="A24940" s="514">
        <v>39636</v>
      </c>
      <c r="B24940" s="514" t="s">
        <v>17223</v>
      </c>
      <c r="C24940" s="1329" t="s">
        <v>29162</v>
      </c>
      <c r="D24940" s="514" t="s">
        <v>32</v>
      </c>
      <c r="E24940" s="673"/>
      <c r="F24940" s="394"/>
    </row>
    <row r="24941" spans="1:6">
      <c r="A24941" s="514">
        <v>10708</v>
      </c>
      <c r="B24941" s="514" t="s">
        <v>17223</v>
      </c>
      <c r="C24941" s="1329" t="s">
        <v>29163</v>
      </c>
      <c r="D24941" s="514" t="s">
        <v>32</v>
      </c>
      <c r="E24941" s="673"/>
      <c r="F24941" s="394"/>
    </row>
    <row r="24942" spans="1:6">
      <c r="A24942" s="514">
        <v>39635</v>
      </c>
      <c r="B24942" s="514" t="s">
        <v>17223</v>
      </c>
      <c r="C24942" s="1329" t="s">
        <v>29164</v>
      </c>
      <c r="D24942" s="514" t="s">
        <v>32</v>
      </c>
      <c r="E24942" s="673"/>
      <c r="F24942" s="394"/>
    </row>
    <row r="24943" spans="1:6">
      <c r="A24943" s="514">
        <v>6117</v>
      </c>
      <c r="B24943" s="514" t="s">
        <v>17223</v>
      </c>
      <c r="C24943" s="1329" t="s">
        <v>29165</v>
      </c>
      <c r="D24943" s="514" t="s">
        <v>33</v>
      </c>
      <c r="E24943" s="673">
        <v>18.23</v>
      </c>
      <c r="F24943" s="394"/>
    </row>
    <row r="24944" spans="1:6">
      <c r="A24944" s="514">
        <v>40913</v>
      </c>
      <c r="B24944" s="514" t="s">
        <v>17223</v>
      </c>
      <c r="C24944" s="1329" t="s">
        <v>29166</v>
      </c>
      <c r="D24944" s="514" t="s">
        <v>31</v>
      </c>
      <c r="E24944" s="673">
        <v>3218.73</v>
      </c>
      <c r="F24944" s="394"/>
    </row>
    <row r="24945" spans="1:6">
      <c r="A24945" s="514">
        <v>1214</v>
      </c>
      <c r="B24945" s="514" t="s">
        <v>17223</v>
      </c>
      <c r="C24945" s="1329" t="s">
        <v>29167</v>
      </c>
      <c r="D24945" s="514" t="s">
        <v>33</v>
      </c>
      <c r="E24945" s="673">
        <v>27.96</v>
      </c>
      <c r="F24945" s="394"/>
    </row>
    <row r="24946" spans="1:6">
      <c r="A24946" s="514">
        <v>40915</v>
      </c>
      <c r="B24946" s="514" t="s">
        <v>17223</v>
      </c>
      <c r="C24946" s="1329" t="s">
        <v>29168</v>
      </c>
      <c r="D24946" s="514" t="s">
        <v>31</v>
      </c>
      <c r="E24946" s="673">
        <v>4938.6000000000004</v>
      </c>
      <c r="F24946" s="394"/>
    </row>
    <row r="24947" spans="1:6">
      <c r="A24947" s="514">
        <v>40914</v>
      </c>
      <c r="B24947" s="514" t="s">
        <v>17223</v>
      </c>
      <c r="C24947" s="1329" t="s">
        <v>29169</v>
      </c>
      <c r="D24947" s="514" t="s">
        <v>31</v>
      </c>
      <c r="E24947" s="673">
        <v>4258.84</v>
      </c>
      <c r="F24947" s="394"/>
    </row>
    <row r="24948" spans="1:6">
      <c r="A24948" s="514">
        <v>1213</v>
      </c>
      <c r="B24948" s="514" t="s">
        <v>17223</v>
      </c>
      <c r="C24948" s="1329" t="s">
        <v>29170</v>
      </c>
      <c r="D24948" s="514" t="s">
        <v>33</v>
      </c>
      <c r="E24948" s="673">
        <v>24.12</v>
      </c>
      <c r="F24948" s="394"/>
    </row>
    <row r="24949" spans="1:6">
      <c r="A24949" s="514">
        <v>5091</v>
      </c>
      <c r="B24949" s="514" t="s">
        <v>17223</v>
      </c>
      <c r="C24949" s="1329" t="s">
        <v>29171</v>
      </c>
      <c r="D24949" s="514" t="s">
        <v>28</v>
      </c>
      <c r="E24949" s="673">
        <v>20.399999999999999</v>
      </c>
      <c r="F24949" s="394"/>
    </row>
    <row r="24950" spans="1:6">
      <c r="A24950" s="514">
        <v>14615</v>
      </c>
      <c r="B24950" s="514" t="s">
        <v>17223</v>
      </c>
      <c r="C24950" s="1329" t="s">
        <v>29172</v>
      </c>
      <c r="D24950" s="514" t="s">
        <v>28</v>
      </c>
      <c r="E24950" s="673">
        <v>2777.74</v>
      </c>
      <c r="F24950" s="394"/>
    </row>
    <row r="24951" spans="1:6">
      <c r="A24951" s="514">
        <v>2711</v>
      </c>
      <c r="B24951" s="514" t="s">
        <v>17223</v>
      </c>
      <c r="C24951" s="1329" t="s">
        <v>29173</v>
      </c>
      <c r="D24951" s="514" t="s">
        <v>28</v>
      </c>
      <c r="E24951" s="673">
        <v>252.71</v>
      </c>
      <c r="F24951" s="394"/>
    </row>
    <row r="24952" spans="1:6">
      <c r="A24952" s="514">
        <v>45235</v>
      </c>
      <c r="B24952" s="514" t="s">
        <v>17223</v>
      </c>
      <c r="C24952" s="1329" t="s">
        <v>34603</v>
      </c>
      <c r="D24952" s="514" t="s">
        <v>28</v>
      </c>
      <c r="E24952" s="673">
        <v>1628.15</v>
      </c>
      <c r="F24952" s="394"/>
    </row>
    <row r="24953" spans="1:6" ht="24.75">
      <c r="A24953" s="514">
        <v>37727</v>
      </c>
      <c r="B24953" s="514" t="s">
        <v>17223</v>
      </c>
      <c r="C24953" s="1329" t="s">
        <v>29174</v>
      </c>
      <c r="D24953" s="514" t="s">
        <v>28</v>
      </c>
      <c r="E24953" s="673">
        <v>20900</v>
      </c>
      <c r="F24953" s="394"/>
    </row>
    <row r="24954" spans="1:6" ht="24.75">
      <c r="A24954" s="514">
        <v>37728</v>
      </c>
      <c r="B24954" s="514" t="s">
        <v>17223</v>
      </c>
      <c r="C24954" s="1329" t="s">
        <v>29175</v>
      </c>
      <c r="D24954" s="514" t="s">
        <v>28</v>
      </c>
      <c r="E24954" s="673">
        <v>28353.84</v>
      </c>
      <c r="F24954" s="394"/>
    </row>
    <row r="24955" spans="1:6" ht="24.75">
      <c r="A24955" s="514">
        <v>37729</v>
      </c>
      <c r="B24955" s="514" t="s">
        <v>17223</v>
      </c>
      <c r="C24955" s="1329" t="s">
        <v>29176</v>
      </c>
      <c r="D24955" s="514" t="s">
        <v>28</v>
      </c>
      <c r="E24955" s="673">
        <v>30692.3</v>
      </c>
      <c r="F24955" s="394"/>
    </row>
    <row r="24956" spans="1:6" ht="24.75">
      <c r="A24956" s="514">
        <v>37730</v>
      </c>
      <c r="B24956" s="514" t="s">
        <v>17223</v>
      </c>
      <c r="C24956" s="1329" t="s">
        <v>29177</v>
      </c>
      <c r="D24956" s="514" t="s">
        <v>28</v>
      </c>
      <c r="E24956" s="673">
        <v>33030.76</v>
      </c>
      <c r="F24956" s="394"/>
    </row>
    <row r="24957" spans="1:6" ht="24.75">
      <c r="A24957" s="514">
        <v>37731</v>
      </c>
      <c r="B24957" s="514" t="s">
        <v>17223</v>
      </c>
      <c r="C24957" s="1329" t="s">
        <v>29178</v>
      </c>
      <c r="D24957" s="514" t="s">
        <v>28</v>
      </c>
      <c r="E24957" s="673">
        <v>35369.230000000003</v>
      </c>
      <c r="F24957" s="394"/>
    </row>
    <row r="24958" spans="1:6" ht="24.75">
      <c r="A24958" s="514">
        <v>37732</v>
      </c>
      <c r="B24958" s="514" t="s">
        <v>17223</v>
      </c>
      <c r="C24958" s="1329" t="s">
        <v>29179</v>
      </c>
      <c r="D24958" s="514" t="s">
        <v>28</v>
      </c>
      <c r="E24958" s="673">
        <v>40338.46</v>
      </c>
      <c r="F24958" s="394"/>
    </row>
    <row r="24959" spans="1:6">
      <c r="A24959" s="514">
        <v>45194</v>
      </c>
      <c r="B24959" s="514" t="s">
        <v>17223</v>
      </c>
      <c r="C24959" s="1329" t="s">
        <v>33836</v>
      </c>
      <c r="D24959" s="514" t="s">
        <v>28</v>
      </c>
      <c r="E24959" s="673">
        <v>237.04</v>
      </c>
      <c r="F24959" s="394"/>
    </row>
    <row r="24960" spans="1:6" ht="24.75">
      <c r="A24960" s="514">
        <v>36496</v>
      </c>
      <c r="B24960" s="514" t="s">
        <v>17223</v>
      </c>
      <c r="C24960" s="1329" t="s">
        <v>29180</v>
      </c>
      <c r="D24960" s="514" t="s">
        <v>28</v>
      </c>
      <c r="E24960" s="673">
        <v>7052.63</v>
      </c>
      <c r="F24960" s="394"/>
    </row>
    <row r="24961" spans="1:6" ht="24.75">
      <c r="A24961" s="514">
        <v>37762</v>
      </c>
      <c r="B24961" s="514" t="s">
        <v>17223</v>
      </c>
      <c r="C24961" s="1329" t="s">
        <v>29181</v>
      </c>
      <c r="D24961" s="514" t="s">
        <v>28</v>
      </c>
      <c r="E24961" s="673">
        <v>721358.22</v>
      </c>
      <c r="F24961" s="394"/>
    </row>
    <row r="24962" spans="1:6" ht="24.75">
      <c r="A24962" s="514">
        <v>37763</v>
      </c>
      <c r="B24962" s="514" t="s">
        <v>17223</v>
      </c>
      <c r="C24962" s="1329" t="s">
        <v>29182</v>
      </c>
      <c r="D24962" s="514" t="s">
        <v>28</v>
      </c>
      <c r="E24962" s="673">
        <v>730119.54</v>
      </c>
      <c r="F24962" s="394"/>
    </row>
    <row r="24963" spans="1:6" ht="24.75">
      <c r="A24963" s="514">
        <v>41992</v>
      </c>
      <c r="B24963" s="514" t="s">
        <v>17223</v>
      </c>
      <c r="C24963" s="1329" t="s">
        <v>29183</v>
      </c>
      <c r="D24963" s="514" t="s">
        <v>28</v>
      </c>
      <c r="E24963" s="673">
        <v>830000</v>
      </c>
      <c r="F24963" s="394"/>
    </row>
    <row r="24964" spans="1:6" ht="24.75">
      <c r="A24964" s="514">
        <v>10630</v>
      </c>
      <c r="B24964" s="514" t="s">
        <v>17223</v>
      </c>
      <c r="C24964" s="1329" t="s">
        <v>29184</v>
      </c>
      <c r="D24964" s="514" t="s">
        <v>28</v>
      </c>
      <c r="E24964" s="673">
        <v>841097.68</v>
      </c>
      <c r="F24964" s="394"/>
    </row>
    <row r="24965" spans="1:6" ht="24.75">
      <c r="A24965" s="514">
        <v>13215</v>
      </c>
      <c r="B24965" s="514" t="s">
        <v>17223</v>
      </c>
      <c r="C24965" s="1329" t="s">
        <v>29185</v>
      </c>
      <c r="D24965" s="514" t="s">
        <v>28</v>
      </c>
      <c r="E24965" s="673">
        <v>1017786.67</v>
      </c>
      <c r="F24965" s="394"/>
    </row>
    <row r="24966" spans="1:6">
      <c r="A24966" s="514">
        <v>4235</v>
      </c>
      <c r="B24966" s="514" t="s">
        <v>17223</v>
      </c>
      <c r="C24966" s="1329" t="s">
        <v>29186</v>
      </c>
      <c r="D24966" s="514" t="s">
        <v>33</v>
      </c>
      <c r="E24966" s="673">
        <v>28.2</v>
      </c>
      <c r="F24966" s="394"/>
    </row>
    <row r="24967" spans="1:6">
      <c r="A24967" s="514">
        <v>40976</v>
      </c>
      <c r="B24967" s="514" t="s">
        <v>17223</v>
      </c>
      <c r="C24967" s="1329" t="s">
        <v>29187</v>
      </c>
      <c r="D24967" s="514" t="s">
        <v>31</v>
      </c>
      <c r="E24967" s="673">
        <v>4981.82</v>
      </c>
      <c r="F24967" s="394"/>
    </row>
    <row r="24968" spans="1:6" ht="24.75">
      <c r="A24968" s="514">
        <v>43091</v>
      </c>
      <c r="B24968" s="514" t="s">
        <v>17223</v>
      </c>
      <c r="C24968" s="1329" t="s">
        <v>29188</v>
      </c>
      <c r="D24968" s="514" t="s">
        <v>28</v>
      </c>
      <c r="E24968" s="673">
        <v>7195.36</v>
      </c>
      <c r="F24968" s="394"/>
    </row>
    <row r="24969" spans="1:6" ht="24.75">
      <c r="A24969" s="514">
        <v>43092</v>
      </c>
      <c r="B24969" s="514" t="s">
        <v>17223</v>
      </c>
      <c r="C24969" s="1329" t="s">
        <v>29189</v>
      </c>
      <c r="D24969" s="514" t="s">
        <v>28</v>
      </c>
      <c r="E24969" s="673">
        <v>9593.81</v>
      </c>
      <c r="F24969" s="394"/>
    </row>
    <row r="24970" spans="1:6" ht="24.75">
      <c r="A24970" s="514">
        <v>43089</v>
      </c>
      <c r="B24970" s="514" t="s">
        <v>17223</v>
      </c>
      <c r="C24970" s="1329" t="s">
        <v>29190</v>
      </c>
      <c r="D24970" s="514" t="s">
        <v>28</v>
      </c>
      <c r="E24970" s="673">
        <v>1671.99</v>
      </c>
      <c r="F24970" s="394"/>
    </row>
    <row r="24971" spans="1:6" ht="24.75">
      <c r="A24971" s="514">
        <v>43090</v>
      </c>
      <c r="B24971" s="514" t="s">
        <v>17223</v>
      </c>
      <c r="C24971" s="1329" t="s">
        <v>29191</v>
      </c>
      <c r="D24971" s="514" t="s">
        <v>28</v>
      </c>
      <c r="E24971" s="673">
        <v>3689.92</v>
      </c>
      <c r="F24971" s="394"/>
    </row>
    <row r="24972" spans="1:6">
      <c r="A24972" s="514">
        <v>41967</v>
      </c>
      <c r="B24972" s="514" t="s">
        <v>17223</v>
      </c>
      <c r="C24972" s="1329" t="s">
        <v>29192</v>
      </c>
      <c r="D24972" s="514" t="s">
        <v>29</v>
      </c>
      <c r="E24972" s="673">
        <v>28.85</v>
      </c>
      <c r="F24972" s="394"/>
    </row>
    <row r="24973" spans="1:6">
      <c r="A24973" s="514">
        <v>12760</v>
      </c>
      <c r="B24973" s="514" t="s">
        <v>17223</v>
      </c>
      <c r="C24973" s="1329" t="s">
        <v>29193</v>
      </c>
      <c r="D24973" s="514" t="s">
        <v>32</v>
      </c>
      <c r="E24973" s="673">
        <v>1664.83</v>
      </c>
      <c r="F24973" s="394"/>
    </row>
    <row r="24974" spans="1:6">
      <c r="A24974" s="514">
        <v>12759</v>
      </c>
      <c r="B24974" s="514" t="s">
        <v>17223</v>
      </c>
      <c r="C24974" s="1329" t="s">
        <v>29194</v>
      </c>
      <c r="D24974" s="514" t="s">
        <v>32</v>
      </c>
      <c r="E24974" s="673">
        <v>1109.8699999999999</v>
      </c>
      <c r="F24974" s="394"/>
    </row>
    <row r="24975" spans="1:6">
      <c r="A24975" s="514">
        <v>43105</v>
      </c>
      <c r="B24975" s="514" t="s">
        <v>17223</v>
      </c>
      <c r="C24975" s="1329" t="s">
        <v>29195</v>
      </c>
      <c r="D24975" s="514" t="s">
        <v>30</v>
      </c>
      <c r="E24975" s="673">
        <v>36.04</v>
      </c>
      <c r="F24975" s="394"/>
    </row>
    <row r="24976" spans="1:6">
      <c r="A24976" s="514">
        <v>40424</v>
      </c>
      <c r="B24976" s="514" t="s">
        <v>17223</v>
      </c>
      <c r="C24976" s="1329" t="s">
        <v>29196</v>
      </c>
      <c r="D24976" s="514" t="s">
        <v>30</v>
      </c>
      <c r="E24976" s="673">
        <v>9.15</v>
      </c>
      <c r="F24976" s="394"/>
    </row>
    <row r="24977" spans="1:6">
      <c r="A24977" s="514">
        <v>1325</v>
      </c>
      <c r="B24977" s="514" t="s">
        <v>17223</v>
      </c>
      <c r="C24977" s="1329" t="s">
        <v>29197</v>
      </c>
      <c r="D24977" s="514" t="s">
        <v>30</v>
      </c>
      <c r="E24977" s="673">
        <v>10.029999999999999</v>
      </c>
      <c r="F24977" s="394"/>
    </row>
    <row r="24978" spans="1:6">
      <c r="A24978" s="514">
        <v>1327</v>
      </c>
      <c r="B24978" s="514" t="s">
        <v>17223</v>
      </c>
      <c r="C24978" s="1329" t="s">
        <v>29198</v>
      </c>
      <c r="D24978" s="514" t="s">
        <v>30</v>
      </c>
      <c r="E24978" s="673">
        <v>10.68</v>
      </c>
      <c r="F24978" s="394"/>
    </row>
    <row r="24979" spans="1:6">
      <c r="A24979" s="514">
        <v>1328</v>
      </c>
      <c r="B24979" s="514" t="s">
        <v>17223</v>
      </c>
      <c r="C24979" s="1329" t="s">
        <v>29199</v>
      </c>
      <c r="D24979" s="514" t="s">
        <v>30</v>
      </c>
      <c r="E24979" s="673">
        <v>10.050000000000001</v>
      </c>
      <c r="F24979" s="394"/>
    </row>
    <row r="24980" spans="1:6">
      <c r="A24980" s="514">
        <v>1321</v>
      </c>
      <c r="B24980" s="514" t="s">
        <v>17223</v>
      </c>
      <c r="C24980" s="1329" t="s">
        <v>29200</v>
      </c>
      <c r="D24980" s="514" t="s">
        <v>30</v>
      </c>
      <c r="E24980" s="673">
        <v>9.31</v>
      </c>
      <c r="F24980" s="394"/>
    </row>
    <row r="24981" spans="1:6">
      <c r="A24981" s="514">
        <v>1318</v>
      </c>
      <c r="B24981" s="514" t="s">
        <v>17223</v>
      </c>
      <c r="C24981" s="1329" t="s">
        <v>29201</v>
      </c>
      <c r="D24981" s="514" t="s">
        <v>30</v>
      </c>
      <c r="E24981" s="673">
        <v>9.31</v>
      </c>
      <c r="F24981" s="394"/>
    </row>
    <row r="24982" spans="1:6">
      <c r="A24982" s="514">
        <v>1322</v>
      </c>
      <c r="B24982" s="514" t="s">
        <v>17223</v>
      </c>
      <c r="C24982" s="1329" t="s">
        <v>29202</v>
      </c>
      <c r="D24982" s="514" t="s">
        <v>30</v>
      </c>
      <c r="E24982" s="673">
        <v>9.84</v>
      </c>
      <c r="F24982" s="394"/>
    </row>
    <row r="24983" spans="1:6">
      <c r="A24983" s="514">
        <v>1323</v>
      </c>
      <c r="B24983" s="514" t="s">
        <v>17223</v>
      </c>
      <c r="C24983" s="1329" t="s">
        <v>17681</v>
      </c>
      <c r="D24983" s="514" t="s">
        <v>30</v>
      </c>
      <c r="E24983" s="673">
        <v>9.84</v>
      </c>
      <c r="F24983" s="394"/>
    </row>
    <row r="24984" spans="1:6">
      <c r="A24984" s="514">
        <v>1319</v>
      </c>
      <c r="B24984" s="514" t="s">
        <v>17223</v>
      </c>
      <c r="C24984" s="1329" t="s">
        <v>29203</v>
      </c>
      <c r="D24984" s="514" t="s">
        <v>30</v>
      </c>
      <c r="E24984" s="673">
        <v>8.2899999999999991</v>
      </c>
      <c r="F24984" s="394"/>
    </row>
    <row r="24985" spans="1:6">
      <c r="A24985" s="514">
        <v>11026</v>
      </c>
      <c r="B24985" s="514" t="s">
        <v>17223</v>
      </c>
      <c r="C24985" s="1329" t="s">
        <v>29204</v>
      </c>
      <c r="D24985" s="514" t="s">
        <v>30</v>
      </c>
      <c r="E24985" s="673">
        <v>11.4</v>
      </c>
      <c r="F24985" s="394"/>
    </row>
    <row r="24986" spans="1:6">
      <c r="A24986" s="514">
        <v>11027</v>
      </c>
      <c r="B24986" s="514" t="s">
        <v>17223</v>
      </c>
      <c r="C24986" s="1329" t="s">
        <v>29205</v>
      </c>
      <c r="D24986" s="514" t="s">
        <v>30</v>
      </c>
      <c r="E24986" s="673">
        <v>11.87</v>
      </c>
      <c r="F24986" s="394"/>
    </row>
    <row r="24987" spans="1:6">
      <c r="A24987" s="514">
        <v>11046</v>
      </c>
      <c r="B24987" s="514" t="s">
        <v>17223</v>
      </c>
      <c r="C24987" s="1329" t="s">
        <v>17695</v>
      </c>
      <c r="D24987" s="514" t="s">
        <v>30</v>
      </c>
      <c r="E24987" s="673">
        <v>11.37</v>
      </c>
      <c r="F24987" s="394"/>
    </row>
    <row r="24988" spans="1:6">
      <c r="A24988" s="514">
        <v>11047</v>
      </c>
      <c r="B24988" s="514" t="s">
        <v>17223</v>
      </c>
      <c r="C24988" s="1329" t="s">
        <v>29206</v>
      </c>
      <c r="D24988" s="514" t="s">
        <v>30</v>
      </c>
      <c r="E24988" s="673">
        <v>12.4</v>
      </c>
      <c r="F24988" s="394"/>
    </row>
    <row r="24989" spans="1:6">
      <c r="A24989" s="514">
        <v>43668</v>
      </c>
      <c r="B24989" s="514" t="s">
        <v>17223</v>
      </c>
      <c r="C24989" s="1329" t="s">
        <v>29207</v>
      </c>
      <c r="D24989" s="514" t="s">
        <v>30</v>
      </c>
      <c r="E24989" s="673">
        <v>10.94</v>
      </c>
      <c r="F24989" s="394"/>
    </row>
    <row r="24990" spans="1:6">
      <c r="A24990" s="514">
        <v>11049</v>
      </c>
      <c r="B24990" s="514" t="s">
        <v>17223</v>
      </c>
      <c r="C24990" s="1329" t="s">
        <v>29208</v>
      </c>
      <c r="D24990" s="514" t="s">
        <v>30</v>
      </c>
      <c r="E24990" s="673">
        <v>11.85</v>
      </c>
      <c r="F24990" s="394"/>
    </row>
    <row r="24991" spans="1:6">
      <c r="A24991" s="514">
        <v>43106</v>
      </c>
      <c r="B24991" s="514" t="s">
        <v>17223</v>
      </c>
      <c r="C24991" s="1329" t="s">
        <v>29209</v>
      </c>
      <c r="D24991" s="514" t="s">
        <v>30</v>
      </c>
      <c r="E24991" s="673">
        <v>11.92</v>
      </c>
      <c r="F24991" s="394"/>
    </row>
    <row r="24992" spans="1:6">
      <c r="A24992" s="514">
        <v>11051</v>
      </c>
      <c r="B24992" s="514" t="s">
        <v>17223</v>
      </c>
      <c r="C24992" s="1329" t="s">
        <v>29210</v>
      </c>
      <c r="D24992" s="514" t="s">
        <v>30</v>
      </c>
      <c r="E24992" s="673">
        <v>12.44</v>
      </c>
      <c r="F24992" s="394"/>
    </row>
    <row r="24993" spans="1:6">
      <c r="A24993" s="514">
        <v>11061</v>
      </c>
      <c r="B24993" s="514" t="s">
        <v>17223</v>
      </c>
      <c r="C24993" s="1329" t="s">
        <v>29211</v>
      </c>
      <c r="D24993" s="514" t="s">
        <v>30</v>
      </c>
      <c r="E24993" s="673">
        <v>14.93</v>
      </c>
      <c r="F24993" s="394"/>
    </row>
    <row r="24994" spans="1:6">
      <c r="A24994" s="514">
        <v>43667</v>
      </c>
      <c r="B24994" s="514" t="s">
        <v>17223</v>
      </c>
      <c r="C24994" s="1329" t="s">
        <v>29212</v>
      </c>
      <c r="D24994" s="514" t="s">
        <v>30</v>
      </c>
      <c r="E24994" s="673">
        <v>10.85</v>
      </c>
      <c r="F24994" s="394"/>
    </row>
    <row r="24995" spans="1:6">
      <c r="A24995" s="514">
        <v>1333</v>
      </c>
      <c r="B24995" s="514" t="s">
        <v>17223</v>
      </c>
      <c r="C24995" s="1329" t="s">
        <v>29213</v>
      </c>
      <c r="D24995" s="514" t="s">
        <v>30</v>
      </c>
      <c r="E24995" s="673">
        <v>9.0299999999999994</v>
      </c>
      <c r="F24995" s="394"/>
    </row>
    <row r="24996" spans="1:6">
      <c r="A24996" s="514">
        <v>1330</v>
      </c>
      <c r="B24996" s="514" t="s">
        <v>17223</v>
      </c>
      <c r="C24996" s="1329" t="s">
        <v>29214</v>
      </c>
      <c r="D24996" s="514" t="s">
        <v>30</v>
      </c>
      <c r="E24996" s="673">
        <v>8.9499999999999993</v>
      </c>
      <c r="F24996" s="394"/>
    </row>
    <row r="24997" spans="1:6">
      <c r="A24997" s="514">
        <v>10957</v>
      </c>
      <c r="B24997" s="514" t="s">
        <v>17223</v>
      </c>
      <c r="C24997" s="1329" t="s">
        <v>29215</v>
      </c>
      <c r="D24997" s="514" t="s">
        <v>30</v>
      </c>
      <c r="E24997" s="673">
        <v>10.32</v>
      </c>
      <c r="F24997" s="394"/>
    </row>
    <row r="24998" spans="1:6">
      <c r="A24998" s="514">
        <v>1332</v>
      </c>
      <c r="B24998" s="514" t="s">
        <v>17223</v>
      </c>
      <c r="C24998" s="1329" t="s">
        <v>29216</v>
      </c>
      <c r="D24998" s="514" t="s">
        <v>30</v>
      </c>
      <c r="E24998" s="673">
        <v>9.18</v>
      </c>
      <c r="F24998" s="394"/>
    </row>
    <row r="24999" spans="1:6">
      <c r="A24999" s="514">
        <v>1334</v>
      </c>
      <c r="B24999" s="514" t="s">
        <v>17223</v>
      </c>
      <c r="C24999" s="1329" t="s">
        <v>29217</v>
      </c>
      <c r="D24999" s="514" t="s">
        <v>30</v>
      </c>
      <c r="E24999" s="673">
        <v>10.18</v>
      </c>
      <c r="F24999" s="394"/>
    </row>
    <row r="25000" spans="1:6">
      <c r="A25000" s="514">
        <v>1335</v>
      </c>
      <c r="B25000" s="514" t="s">
        <v>17223</v>
      </c>
      <c r="C25000" s="1329" t="s">
        <v>29218</v>
      </c>
      <c r="D25000" s="514" t="s">
        <v>30</v>
      </c>
      <c r="E25000" s="673">
        <v>10.52</v>
      </c>
      <c r="F25000" s="394"/>
    </row>
    <row r="25001" spans="1:6">
      <c r="A25001" s="514">
        <v>40425</v>
      </c>
      <c r="B25001" s="514" t="s">
        <v>17223</v>
      </c>
      <c r="C25001" s="1329" t="s">
        <v>29219</v>
      </c>
      <c r="D25001" s="514" t="s">
        <v>30</v>
      </c>
      <c r="E25001" s="673">
        <v>9</v>
      </c>
      <c r="F25001" s="394"/>
    </row>
    <row r="25002" spans="1:6">
      <c r="A25002" s="514">
        <v>1337</v>
      </c>
      <c r="B25002" s="514" t="s">
        <v>17223</v>
      </c>
      <c r="C25002" s="1329" t="s">
        <v>29220</v>
      </c>
      <c r="D25002" s="514" t="s">
        <v>30</v>
      </c>
      <c r="E25002" s="673">
        <v>10.32</v>
      </c>
      <c r="F25002" s="394"/>
    </row>
    <row r="25003" spans="1:6">
      <c r="A25003" s="514">
        <v>1338</v>
      </c>
      <c r="B25003" s="514" t="s">
        <v>17223</v>
      </c>
      <c r="C25003" s="1329" t="s">
        <v>29221</v>
      </c>
      <c r="D25003" s="514" t="s">
        <v>32</v>
      </c>
      <c r="E25003" s="673"/>
      <c r="F25003" s="394"/>
    </row>
    <row r="25004" spans="1:6">
      <c r="A25004" s="514">
        <v>1340</v>
      </c>
      <c r="B25004" s="514" t="s">
        <v>17223</v>
      </c>
      <c r="C25004" s="1329" t="s">
        <v>29222</v>
      </c>
      <c r="D25004" s="514" t="s">
        <v>32</v>
      </c>
      <c r="E25004" s="673"/>
      <c r="F25004" s="394"/>
    </row>
    <row r="25005" spans="1:6">
      <c r="A25005" s="514">
        <v>1341</v>
      </c>
      <c r="B25005" s="514" t="s">
        <v>17223</v>
      </c>
      <c r="C25005" s="1329" t="s">
        <v>29223</v>
      </c>
      <c r="D25005" s="514" t="s">
        <v>32</v>
      </c>
      <c r="E25005" s="673"/>
      <c r="F25005" s="394"/>
    </row>
    <row r="25006" spans="1:6">
      <c r="A25006" s="514">
        <v>34659</v>
      </c>
      <c r="B25006" s="514" t="s">
        <v>17223</v>
      </c>
      <c r="C25006" s="1329" t="s">
        <v>29224</v>
      </c>
      <c r="D25006" s="514" t="s">
        <v>32</v>
      </c>
      <c r="E25006" s="673">
        <v>39.03</v>
      </c>
      <c r="F25006" s="394"/>
    </row>
    <row r="25007" spans="1:6">
      <c r="A25007" s="514">
        <v>34514</v>
      </c>
      <c r="B25007" s="514" t="s">
        <v>17223</v>
      </c>
      <c r="C25007" s="1329" t="s">
        <v>29225</v>
      </c>
      <c r="D25007" s="514" t="s">
        <v>32</v>
      </c>
      <c r="E25007" s="673">
        <v>43.23</v>
      </c>
      <c r="F25007" s="394"/>
    </row>
    <row r="25008" spans="1:6">
      <c r="A25008" s="514">
        <v>34660</v>
      </c>
      <c r="B25008" s="514" t="s">
        <v>17223</v>
      </c>
      <c r="C25008" s="1329" t="s">
        <v>29226</v>
      </c>
      <c r="D25008" s="514" t="s">
        <v>32</v>
      </c>
      <c r="E25008" s="673">
        <v>54.86</v>
      </c>
      <c r="F25008" s="394"/>
    </row>
    <row r="25009" spans="1:6">
      <c r="A25009" s="514">
        <v>34661</v>
      </c>
      <c r="B25009" s="514" t="s">
        <v>17223</v>
      </c>
      <c r="C25009" s="1329" t="s">
        <v>29227</v>
      </c>
      <c r="D25009" s="514" t="s">
        <v>32</v>
      </c>
      <c r="E25009" s="673">
        <v>78.8</v>
      </c>
      <c r="F25009" s="394"/>
    </row>
    <row r="25010" spans="1:6">
      <c r="A25010" s="514">
        <v>34667</v>
      </c>
      <c r="B25010" s="514" t="s">
        <v>17223</v>
      </c>
      <c r="C25010" s="1329" t="s">
        <v>29228</v>
      </c>
      <c r="D25010" s="514" t="s">
        <v>32</v>
      </c>
      <c r="E25010" s="673">
        <v>28.53</v>
      </c>
      <c r="F25010" s="394"/>
    </row>
    <row r="25011" spans="1:6">
      <c r="A25011" s="514">
        <v>34668</v>
      </c>
      <c r="B25011" s="514" t="s">
        <v>17223</v>
      </c>
      <c r="C25011" s="1329" t="s">
        <v>29229</v>
      </c>
      <c r="D25011" s="514" t="s">
        <v>32</v>
      </c>
      <c r="E25011" s="673">
        <v>37.29</v>
      </c>
      <c r="F25011" s="394"/>
    </row>
    <row r="25012" spans="1:6">
      <c r="A25012" s="514">
        <v>34741</v>
      </c>
      <c r="B25012" s="514" t="s">
        <v>17223</v>
      </c>
      <c r="C25012" s="1329" t="s">
        <v>29230</v>
      </c>
      <c r="D25012" s="514" t="s">
        <v>32</v>
      </c>
      <c r="E25012" s="673">
        <v>41.03</v>
      </c>
      <c r="F25012" s="394"/>
    </row>
    <row r="25013" spans="1:6">
      <c r="A25013" s="514">
        <v>34664</v>
      </c>
      <c r="B25013" s="514" t="s">
        <v>17223</v>
      </c>
      <c r="C25013" s="1329" t="s">
        <v>29231</v>
      </c>
      <c r="D25013" s="514" t="s">
        <v>32</v>
      </c>
      <c r="E25013" s="673">
        <v>44.77</v>
      </c>
      <c r="F25013" s="394"/>
    </row>
    <row r="25014" spans="1:6">
      <c r="A25014" s="514">
        <v>34665</v>
      </c>
      <c r="B25014" s="514" t="s">
        <v>17223</v>
      </c>
      <c r="C25014" s="1329" t="s">
        <v>29232</v>
      </c>
      <c r="D25014" s="514" t="s">
        <v>32</v>
      </c>
      <c r="E25014" s="673">
        <v>55.58</v>
      </c>
      <c r="F25014" s="394"/>
    </row>
    <row r="25015" spans="1:6">
      <c r="A25015" s="514">
        <v>34666</v>
      </c>
      <c r="B25015" s="514" t="s">
        <v>17223</v>
      </c>
      <c r="C25015" s="1329" t="s">
        <v>29233</v>
      </c>
      <c r="D25015" s="514" t="s">
        <v>32</v>
      </c>
      <c r="E25015" s="673">
        <v>83.95</v>
      </c>
      <c r="F25015" s="394"/>
    </row>
    <row r="25016" spans="1:6">
      <c r="A25016" s="514">
        <v>34669</v>
      </c>
      <c r="B25016" s="514" t="s">
        <v>17223</v>
      </c>
      <c r="C25016" s="1329" t="s">
        <v>29234</v>
      </c>
      <c r="D25016" s="514" t="s">
        <v>32</v>
      </c>
      <c r="E25016" s="673">
        <v>30.78</v>
      </c>
      <c r="F25016" s="394"/>
    </row>
    <row r="25017" spans="1:6">
      <c r="A25017" s="514">
        <v>34670</v>
      </c>
      <c r="B25017" s="514" t="s">
        <v>17223</v>
      </c>
      <c r="C25017" s="1329" t="s">
        <v>29235</v>
      </c>
      <c r="D25017" s="514" t="s">
        <v>32</v>
      </c>
      <c r="E25017" s="673">
        <v>37.65</v>
      </c>
      <c r="F25017" s="394"/>
    </row>
    <row r="25018" spans="1:6">
      <c r="A25018" s="514">
        <v>34671</v>
      </c>
      <c r="B25018" s="514" t="s">
        <v>17223</v>
      </c>
      <c r="C25018" s="1329" t="s">
        <v>29236</v>
      </c>
      <c r="D25018" s="514" t="s">
        <v>32</v>
      </c>
      <c r="E25018" s="673">
        <v>31.42</v>
      </c>
      <c r="F25018" s="394"/>
    </row>
    <row r="25019" spans="1:6">
      <c r="A25019" s="514">
        <v>34672</v>
      </c>
      <c r="B25019" s="514" t="s">
        <v>17223</v>
      </c>
      <c r="C25019" s="1329" t="s">
        <v>29237</v>
      </c>
      <c r="D25019" s="514" t="s">
        <v>32</v>
      </c>
      <c r="E25019" s="673">
        <v>33.14</v>
      </c>
      <c r="F25019" s="394"/>
    </row>
    <row r="25020" spans="1:6">
      <c r="A25020" s="514">
        <v>34673</v>
      </c>
      <c r="B25020" s="514" t="s">
        <v>17223</v>
      </c>
      <c r="C25020" s="1329" t="s">
        <v>29238</v>
      </c>
      <c r="D25020" s="514" t="s">
        <v>32</v>
      </c>
      <c r="E25020" s="673">
        <v>40.43</v>
      </c>
      <c r="F25020" s="394"/>
    </row>
    <row r="25021" spans="1:6">
      <c r="A25021" s="514">
        <v>34674</v>
      </c>
      <c r="B25021" s="514" t="s">
        <v>17223</v>
      </c>
      <c r="C25021" s="1329" t="s">
        <v>29239</v>
      </c>
      <c r="D25021" s="514" t="s">
        <v>32</v>
      </c>
      <c r="E25021" s="673">
        <v>53.76</v>
      </c>
      <c r="F25021" s="394"/>
    </row>
    <row r="25022" spans="1:6">
      <c r="A25022" s="514">
        <v>34675</v>
      </c>
      <c r="B25022" s="514" t="s">
        <v>17223</v>
      </c>
      <c r="C25022" s="1329" t="s">
        <v>29240</v>
      </c>
      <c r="D25022" s="514" t="s">
        <v>32</v>
      </c>
      <c r="E25022" s="673">
        <v>65.540000000000006</v>
      </c>
      <c r="F25022" s="394"/>
    </row>
    <row r="25023" spans="1:6">
      <c r="A25023" s="514">
        <v>34676</v>
      </c>
      <c r="B25023" s="514" t="s">
        <v>17223</v>
      </c>
      <c r="C25023" s="1329" t="s">
        <v>29241</v>
      </c>
      <c r="D25023" s="514" t="s">
        <v>32</v>
      </c>
      <c r="E25023" s="673">
        <v>18.87</v>
      </c>
      <c r="F25023" s="394"/>
    </row>
    <row r="25024" spans="1:6">
      <c r="A25024" s="514">
        <v>34677</v>
      </c>
      <c r="B25024" s="514" t="s">
        <v>17223</v>
      </c>
      <c r="C25024" s="1329" t="s">
        <v>29242</v>
      </c>
      <c r="D25024" s="514" t="s">
        <v>32</v>
      </c>
      <c r="E25024" s="673">
        <v>25.37</v>
      </c>
      <c r="F25024" s="394"/>
    </row>
    <row r="25025" spans="1:6">
      <c r="A25025" s="514">
        <v>43126</v>
      </c>
      <c r="B25025" s="514" t="s">
        <v>17223</v>
      </c>
      <c r="C25025" s="1329" t="s">
        <v>29243</v>
      </c>
      <c r="D25025" s="514" t="s">
        <v>32</v>
      </c>
      <c r="E25025" s="673">
        <v>76.25</v>
      </c>
      <c r="F25025" s="394"/>
    </row>
    <row r="25026" spans="1:6">
      <c r="A25026" s="514">
        <v>43124</v>
      </c>
      <c r="B25026" s="514" t="s">
        <v>17223</v>
      </c>
      <c r="C25026" s="1329" t="s">
        <v>29244</v>
      </c>
      <c r="D25026" s="514" t="s">
        <v>32</v>
      </c>
      <c r="E25026" s="673">
        <v>89.03</v>
      </c>
      <c r="F25026" s="394"/>
    </row>
    <row r="25027" spans="1:6">
      <c r="A25027" s="514">
        <v>43125</v>
      </c>
      <c r="B25027" s="514" t="s">
        <v>17223</v>
      </c>
      <c r="C25027" s="1329" t="s">
        <v>29245</v>
      </c>
      <c r="D25027" s="514" t="s">
        <v>32</v>
      </c>
      <c r="E25027" s="673">
        <v>115.47</v>
      </c>
      <c r="F25027" s="394"/>
    </row>
    <row r="25028" spans="1:6">
      <c r="A25028" s="514">
        <v>40623</v>
      </c>
      <c r="B25028" s="514" t="s">
        <v>17223</v>
      </c>
      <c r="C25028" s="1329" t="s">
        <v>34604</v>
      </c>
      <c r="D25028" s="514" t="s">
        <v>18822</v>
      </c>
      <c r="E25028" s="673">
        <v>100.51</v>
      </c>
      <c r="F25028" s="394"/>
    </row>
    <row r="25029" spans="1:6">
      <c r="A25029" s="514">
        <v>43701</v>
      </c>
      <c r="B25029" s="514" t="s">
        <v>17223</v>
      </c>
      <c r="C25029" s="1329" t="s">
        <v>29246</v>
      </c>
      <c r="D25029" s="514" t="s">
        <v>30</v>
      </c>
      <c r="E25029" s="673">
        <v>55</v>
      </c>
      <c r="F25029" s="394"/>
    </row>
    <row r="25030" spans="1:6">
      <c r="A25030" s="514">
        <v>1345</v>
      </c>
      <c r="B25030" s="514" t="s">
        <v>17223</v>
      </c>
      <c r="C25030" s="1329" t="s">
        <v>29247</v>
      </c>
      <c r="D25030" s="514" t="s">
        <v>32</v>
      </c>
      <c r="E25030" s="673">
        <v>88.3</v>
      </c>
      <c r="F25030" s="394"/>
    </row>
    <row r="25031" spans="1:6">
      <c r="A25031" s="514">
        <v>1346</v>
      </c>
      <c r="B25031" s="514" t="s">
        <v>17223</v>
      </c>
      <c r="C25031" s="1329" t="s">
        <v>29248</v>
      </c>
      <c r="D25031" s="514" t="s">
        <v>32</v>
      </c>
      <c r="E25031" s="673">
        <v>51.36</v>
      </c>
      <c r="F25031" s="394"/>
    </row>
    <row r="25032" spans="1:6">
      <c r="A25032" s="514">
        <v>1347</v>
      </c>
      <c r="B25032" s="514" t="s">
        <v>17223</v>
      </c>
      <c r="C25032" s="1329" t="s">
        <v>29249</v>
      </c>
      <c r="D25032" s="514" t="s">
        <v>32</v>
      </c>
      <c r="E25032" s="673">
        <v>63.64</v>
      </c>
      <c r="F25032" s="394"/>
    </row>
    <row r="25033" spans="1:6">
      <c r="A25033" s="514">
        <v>43678</v>
      </c>
      <c r="B25033" s="514" t="s">
        <v>17223</v>
      </c>
      <c r="C25033" s="1329" t="s">
        <v>29250</v>
      </c>
      <c r="D25033" s="514" t="s">
        <v>32</v>
      </c>
      <c r="E25033" s="673">
        <v>73.819999999999993</v>
      </c>
      <c r="F25033" s="394"/>
    </row>
    <row r="25034" spans="1:6">
      <c r="A25034" s="514">
        <v>43680</v>
      </c>
      <c r="B25034" s="514" t="s">
        <v>17223</v>
      </c>
      <c r="C25034" s="1329" t="s">
        <v>29251</v>
      </c>
      <c r="D25034" s="514" t="s">
        <v>32</v>
      </c>
      <c r="E25034" s="673">
        <v>106.34</v>
      </c>
      <c r="F25034" s="394"/>
    </row>
    <row r="25035" spans="1:6">
      <c r="A25035" s="514">
        <v>43679</v>
      </c>
      <c r="B25035" s="514" t="s">
        <v>17223</v>
      </c>
      <c r="C25035" s="1329" t="s">
        <v>29252</v>
      </c>
      <c r="D25035" s="514" t="s">
        <v>32</v>
      </c>
      <c r="E25035" s="673">
        <v>37.32</v>
      </c>
      <c r="F25035" s="394"/>
    </row>
    <row r="25036" spans="1:6">
      <c r="A25036" s="514">
        <v>1355</v>
      </c>
      <c r="B25036" s="514" t="s">
        <v>17223</v>
      </c>
      <c r="C25036" s="1329" t="s">
        <v>29253</v>
      </c>
      <c r="D25036" s="514" t="s">
        <v>32</v>
      </c>
      <c r="E25036" s="673">
        <v>42.47</v>
      </c>
      <c r="F25036" s="394"/>
    </row>
    <row r="25037" spans="1:6">
      <c r="A25037" s="514">
        <v>1358</v>
      </c>
      <c r="B25037" s="514" t="s">
        <v>17223</v>
      </c>
      <c r="C25037" s="1329" t="s">
        <v>29254</v>
      </c>
      <c r="D25037" s="514" t="s">
        <v>32</v>
      </c>
      <c r="E25037" s="673">
        <v>52.14</v>
      </c>
      <c r="F25037" s="394"/>
    </row>
    <row r="25038" spans="1:6">
      <c r="A25038" s="514">
        <v>43677</v>
      </c>
      <c r="B25038" s="514" t="s">
        <v>17223</v>
      </c>
      <c r="C25038" s="1329" t="s">
        <v>29255</v>
      </c>
      <c r="D25038" s="514" t="s">
        <v>32</v>
      </c>
      <c r="E25038" s="673">
        <v>64.69</v>
      </c>
      <c r="F25038" s="394"/>
    </row>
    <row r="25039" spans="1:6">
      <c r="A25039" s="514">
        <v>43682</v>
      </c>
      <c r="B25039" s="514" t="s">
        <v>17223</v>
      </c>
      <c r="C25039" s="1329" t="s">
        <v>29256</v>
      </c>
      <c r="D25039" s="514" t="s">
        <v>32</v>
      </c>
      <c r="E25039" s="673">
        <v>19.829999999999998</v>
      </c>
      <c r="F25039" s="394"/>
    </row>
    <row r="25040" spans="1:6">
      <c r="A25040" s="514">
        <v>43681</v>
      </c>
      <c r="B25040" s="514" t="s">
        <v>17223</v>
      </c>
      <c r="C25040" s="1329" t="s">
        <v>29257</v>
      </c>
      <c r="D25040" s="514" t="s">
        <v>32</v>
      </c>
      <c r="E25040" s="673">
        <v>32.85</v>
      </c>
      <c r="F25040" s="394"/>
    </row>
    <row r="25041" spans="1:6">
      <c r="A25041" s="514">
        <v>45248</v>
      </c>
      <c r="B25041" s="514" t="s">
        <v>17223</v>
      </c>
      <c r="C25041" s="1329" t="s">
        <v>33837</v>
      </c>
      <c r="D25041" s="514" t="s">
        <v>28</v>
      </c>
      <c r="E25041" s="673">
        <v>79.760000000000005</v>
      </c>
      <c r="F25041" s="394"/>
    </row>
    <row r="25042" spans="1:6">
      <c r="A25042" s="514">
        <v>45243</v>
      </c>
      <c r="B25042" s="514" t="s">
        <v>17223</v>
      </c>
      <c r="C25042" s="1329" t="s">
        <v>33838</v>
      </c>
      <c r="D25042" s="514" t="s">
        <v>28</v>
      </c>
      <c r="E25042" s="673">
        <v>257.91000000000003</v>
      </c>
      <c r="F25042" s="394"/>
    </row>
    <row r="25043" spans="1:6">
      <c r="A25043" s="514">
        <v>45252</v>
      </c>
      <c r="B25043" s="514" t="s">
        <v>17223</v>
      </c>
      <c r="C25043" s="1329" t="s">
        <v>33839</v>
      </c>
      <c r="D25043" s="514" t="s">
        <v>28</v>
      </c>
      <c r="E25043" s="673">
        <v>45.24</v>
      </c>
      <c r="F25043" s="394"/>
    </row>
    <row r="25044" spans="1:6">
      <c r="A25044" s="514">
        <v>45246</v>
      </c>
      <c r="B25044" s="514" t="s">
        <v>17223</v>
      </c>
      <c r="C25044" s="1329" t="s">
        <v>33840</v>
      </c>
      <c r="D25044" s="514" t="s">
        <v>28</v>
      </c>
      <c r="E25044" s="673">
        <v>209.63</v>
      </c>
      <c r="F25044" s="394"/>
    </row>
    <row r="25045" spans="1:6">
      <c r="A25045" s="514">
        <v>20971</v>
      </c>
      <c r="B25045" s="514" t="s">
        <v>17223</v>
      </c>
      <c r="C25045" s="1329" t="s">
        <v>29258</v>
      </c>
      <c r="D25045" s="514" t="s">
        <v>28</v>
      </c>
      <c r="E25045" s="673">
        <v>14.99</v>
      </c>
      <c r="F25045" s="394"/>
    </row>
    <row r="25046" spans="1:6">
      <c r="A25046" s="514">
        <v>45247</v>
      </c>
      <c r="B25046" s="514" t="s">
        <v>17223</v>
      </c>
      <c r="C25046" s="1329" t="s">
        <v>33841</v>
      </c>
      <c r="D25046" s="514" t="s">
        <v>28</v>
      </c>
      <c r="E25046" s="673">
        <v>30.4</v>
      </c>
      <c r="F25046" s="394"/>
    </row>
    <row r="25047" spans="1:6">
      <c r="A25047" s="514">
        <v>39746</v>
      </c>
      <c r="B25047" s="514" t="s">
        <v>17223</v>
      </c>
      <c r="C25047" s="1329" t="s">
        <v>29259</v>
      </c>
      <c r="D25047" s="514" t="s">
        <v>28</v>
      </c>
      <c r="E25047" s="673">
        <v>105.01</v>
      </c>
      <c r="F25047" s="394"/>
    </row>
    <row r="25048" spans="1:6">
      <c r="A25048" s="514">
        <v>13279</v>
      </c>
      <c r="B25048" s="514" t="s">
        <v>17223</v>
      </c>
      <c r="C25048" s="1329" t="s">
        <v>29260</v>
      </c>
      <c r="D25048" s="514" t="s">
        <v>30</v>
      </c>
      <c r="E25048" s="673">
        <v>26.59</v>
      </c>
      <c r="F25048" s="394"/>
    </row>
    <row r="25049" spans="1:6">
      <c r="A25049" s="514">
        <v>11977</v>
      </c>
      <c r="B25049" s="514" t="s">
        <v>17223</v>
      </c>
      <c r="C25049" s="1329" t="s">
        <v>29261</v>
      </c>
      <c r="D25049" s="514" t="s">
        <v>28</v>
      </c>
      <c r="E25049" s="673">
        <v>13.77</v>
      </c>
      <c r="F25049" s="394"/>
    </row>
    <row r="25050" spans="1:6">
      <c r="A25050" s="514">
        <v>11976</v>
      </c>
      <c r="B25050" s="514" t="s">
        <v>17223</v>
      </c>
      <c r="C25050" s="1329" t="s">
        <v>29262</v>
      </c>
      <c r="D25050" s="514" t="s">
        <v>28</v>
      </c>
      <c r="E25050" s="673">
        <v>1.54</v>
      </c>
      <c r="F25050" s="394"/>
    </row>
    <row r="25051" spans="1:6">
      <c r="A25051" s="514">
        <v>11975</v>
      </c>
      <c r="B25051" s="514" t="s">
        <v>17223</v>
      </c>
      <c r="C25051" s="1329" t="s">
        <v>29263</v>
      </c>
      <c r="D25051" s="514" t="s">
        <v>28</v>
      </c>
      <c r="E25051" s="673">
        <v>30.19</v>
      </c>
      <c r="F25051" s="394"/>
    </row>
    <row r="25052" spans="1:6">
      <c r="A25052" s="514">
        <v>1368</v>
      </c>
      <c r="B25052" s="514" t="s">
        <v>17223</v>
      </c>
      <c r="C25052" s="1329" t="s">
        <v>29264</v>
      </c>
      <c r="D25052" s="514" t="s">
        <v>28</v>
      </c>
      <c r="E25052" s="673">
        <v>96.5</v>
      </c>
      <c r="F25052" s="394"/>
    </row>
    <row r="25053" spans="1:6">
      <c r="A25053" s="514">
        <v>1367</v>
      </c>
      <c r="B25053" s="514" t="s">
        <v>17223</v>
      </c>
      <c r="C25053" s="1329" t="s">
        <v>29265</v>
      </c>
      <c r="D25053" s="514" t="s">
        <v>28</v>
      </c>
      <c r="E25053" s="673">
        <v>312.14999999999998</v>
      </c>
      <c r="F25053" s="394"/>
    </row>
    <row r="25054" spans="1:6">
      <c r="A25054" s="514">
        <v>1380</v>
      </c>
      <c r="B25054" s="514" t="s">
        <v>17223</v>
      </c>
      <c r="C25054" s="1329" t="s">
        <v>29266</v>
      </c>
      <c r="D25054" s="514" t="s">
        <v>30</v>
      </c>
      <c r="E25054" s="673">
        <v>5.08</v>
      </c>
      <c r="F25054" s="394"/>
    </row>
    <row r="25055" spans="1:6">
      <c r="A25055" s="514">
        <v>1375</v>
      </c>
      <c r="B25055" s="514" t="s">
        <v>17223</v>
      </c>
      <c r="C25055" s="1329" t="s">
        <v>29267</v>
      </c>
      <c r="D25055" s="514" t="s">
        <v>30</v>
      </c>
      <c r="E25055" s="673">
        <v>15.17</v>
      </c>
      <c r="F25055" s="394"/>
    </row>
    <row r="25056" spans="1:6">
      <c r="A25056" s="514">
        <v>1379</v>
      </c>
      <c r="B25056" s="514" t="s">
        <v>17223</v>
      </c>
      <c r="C25056" s="1329" t="s">
        <v>29268</v>
      </c>
      <c r="D25056" s="514" t="s">
        <v>30</v>
      </c>
      <c r="E25056" s="673">
        <v>0.76</v>
      </c>
      <c r="F25056" s="394"/>
    </row>
    <row r="25057" spans="1:6">
      <c r="A25057" s="514">
        <v>13284</v>
      </c>
      <c r="B25057" s="514" t="s">
        <v>17223</v>
      </c>
      <c r="C25057" s="1329" t="s">
        <v>29269</v>
      </c>
      <c r="D25057" s="514" t="s">
        <v>30</v>
      </c>
      <c r="E25057" s="673">
        <v>0.68</v>
      </c>
      <c r="F25057" s="394"/>
    </row>
    <row r="25058" spans="1:6">
      <c r="A25058" s="514">
        <v>44528</v>
      </c>
      <c r="B25058" s="514" t="s">
        <v>17223</v>
      </c>
      <c r="C25058" s="1329" t="s">
        <v>29270</v>
      </c>
      <c r="D25058" s="514" t="s">
        <v>30</v>
      </c>
      <c r="E25058" s="673">
        <v>4.05</v>
      </c>
      <c r="F25058" s="394"/>
    </row>
    <row r="25059" spans="1:6">
      <c r="A25059" s="514">
        <v>34753</v>
      </c>
      <c r="B25059" s="514" t="s">
        <v>17223</v>
      </c>
      <c r="C25059" s="1329" t="s">
        <v>29271</v>
      </c>
      <c r="D25059" s="514" t="s">
        <v>30</v>
      </c>
      <c r="E25059" s="673">
        <v>0.73</v>
      </c>
      <c r="F25059" s="394"/>
    </row>
    <row r="25060" spans="1:6">
      <c r="A25060" s="514">
        <v>420</v>
      </c>
      <c r="B25060" s="514" t="s">
        <v>17223</v>
      </c>
      <c r="C25060" s="1329" t="s">
        <v>29272</v>
      </c>
      <c r="D25060" s="514" t="s">
        <v>28</v>
      </c>
      <c r="E25060" s="673"/>
      <c r="F25060" s="394"/>
    </row>
    <row r="25061" spans="1:6">
      <c r="A25061" s="514">
        <v>12327</v>
      </c>
      <c r="B25061" s="514" t="s">
        <v>17223</v>
      </c>
      <c r="C25061" s="1329" t="s">
        <v>29273</v>
      </c>
      <c r="D25061" s="514" t="s">
        <v>28</v>
      </c>
      <c r="E25061" s="673"/>
      <c r="F25061" s="394"/>
    </row>
    <row r="25062" spans="1:6">
      <c r="A25062" s="514">
        <v>36148</v>
      </c>
      <c r="B25062" s="514" t="s">
        <v>17223</v>
      </c>
      <c r="C25062" s="1329" t="s">
        <v>29274</v>
      </c>
      <c r="D25062" s="514" t="s">
        <v>28</v>
      </c>
      <c r="E25062" s="673">
        <v>164.2</v>
      </c>
      <c r="F25062" s="394"/>
    </row>
    <row r="25063" spans="1:6">
      <c r="A25063" s="514">
        <v>12329</v>
      </c>
      <c r="B25063" s="514" t="s">
        <v>17223</v>
      </c>
      <c r="C25063" s="1329" t="s">
        <v>29275</v>
      </c>
      <c r="D25063" s="514" t="s">
        <v>30</v>
      </c>
      <c r="E25063" s="673">
        <v>136.04</v>
      </c>
      <c r="F25063" s="394"/>
    </row>
    <row r="25064" spans="1:6">
      <c r="A25064" s="514">
        <v>1339</v>
      </c>
      <c r="B25064" s="514" t="s">
        <v>17223</v>
      </c>
      <c r="C25064" s="1329" t="s">
        <v>29276</v>
      </c>
      <c r="D25064" s="514" t="s">
        <v>30</v>
      </c>
      <c r="E25064" s="673"/>
      <c r="F25064" s="394"/>
    </row>
    <row r="25065" spans="1:6">
      <c r="A25065" s="514">
        <v>44396</v>
      </c>
      <c r="B25065" s="514" t="s">
        <v>17223</v>
      </c>
      <c r="C25065" s="1329" t="s">
        <v>29277</v>
      </c>
      <c r="D25065" s="514" t="s">
        <v>30</v>
      </c>
      <c r="E25065" s="673">
        <v>46.88</v>
      </c>
      <c r="F25065" s="394"/>
    </row>
    <row r="25066" spans="1:6">
      <c r="A25066" s="514">
        <v>44327</v>
      </c>
      <c r="B25066" s="514" t="s">
        <v>17223</v>
      </c>
      <c r="C25066" s="1329" t="s">
        <v>29278</v>
      </c>
      <c r="D25066" s="514" t="s">
        <v>29</v>
      </c>
      <c r="E25066" s="673">
        <v>159.44999999999999</v>
      </c>
      <c r="F25066" s="394"/>
    </row>
    <row r="25067" spans="1:6">
      <c r="A25067" s="514">
        <v>37418</v>
      </c>
      <c r="B25067" s="514" t="s">
        <v>17223</v>
      </c>
      <c r="C25067" s="1329" t="s">
        <v>29279</v>
      </c>
      <c r="D25067" s="514" t="s">
        <v>28</v>
      </c>
      <c r="E25067" s="673">
        <v>25.11</v>
      </c>
      <c r="F25067" s="394"/>
    </row>
    <row r="25068" spans="1:6">
      <c r="A25068" s="514">
        <v>37419</v>
      </c>
      <c r="B25068" s="514" t="s">
        <v>17223</v>
      </c>
      <c r="C25068" s="1329" t="s">
        <v>29280</v>
      </c>
      <c r="D25068" s="514" t="s">
        <v>28</v>
      </c>
      <c r="E25068" s="673">
        <v>25.79</v>
      </c>
      <c r="F25068" s="394"/>
    </row>
    <row r="25069" spans="1:6">
      <c r="A25069" s="514">
        <v>1427</v>
      </c>
      <c r="B25069" s="514" t="s">
        <v>17223</v>
      </c>
      <c r="C25069" s="1329" t="s">
        <v>29281</v>
      </c>
      <c r="D25069" s="514" t="s">
        <v>28</v>
      </c>
      <c r="E25069" s="673">
        <v>22.75</v>
      </c>
      <c r="F25069" s="394"/>
    </row>
    <row r="25070" spans="1:6">
      <c r="A25070" s="514">
        <v>1402</v>
      </c>
      <c r="B25070" s="514" t="s">
        <v>17223</v>
      </c>
      <c r="C25070" s="1329" t="s">
        <v>29282</v>
      </c>
      <c r="D25070" s="514" t="s">
        <v>28</v>
      </c>
      <c r="E25070" s="673">
        <v>7.87</v>
      </c>
      <c r="F25070" s="394"/>
    </row>
    <row r="25071" spans="1:6">
      <c r="A25071" s="514">
        <v>1420</v>
      </c>
      <c r="B25071" s="514" t="s">
        <v>17223</v>
      </c>
      <c r="C25071" s="1329" t="s">
        <v>29283</v>
      </c>
      <c r="D25071" s="514" t="s">
        <v>28</v>
      </c>
      <c r="E25071" s="673">
        <v>10.119999999999999</v>
      </c>
      <c r="F25071" s="394"/>
    </row>
    <row r="25072" spans="1:6">
      <c r="A25072" s="514">
        <v>1419</v>
      </c>
      <c r="B25072" s="514" t="s">
        <v>17223</v>
      </c>
      <c r="C25072" s="1329" t="s">
        <v>29284</v>
      </c>
      <c r="D25072" s="514" t="s">
        <v>28</v>
      </c>
      <c r="E25072" s="673">
        <v>12.23</v>
      </c>
      <c r="F25072" s="394"/>
    </row>
    <row r="25073" spans="1:6">
      <c r="A25073" s="514">
        <v>1414</v>
      </c>
      <c r="B25073" s="514" t="s">
        <v>17223</v>
      </c>
      <c r="C25073" s="1329" t="s">
        <v>29285</v>
      </c>
      <c r="D25073" s="514" t="s">
        <v>28</v>
      </c>
      <c r="E25073" s="673">
        <v>11.96</v>
      </c>
      <c r="F25073" s="394"/>
    </row>
    <row r="25074" spans="1:6">
      <c r="A25074" s="514">
        <v>1413</v>
      </c>
      <c r="B25074" s="514" t="s">
        <v>17223</v>
      </c>
      <c r="C25074" s="1329" t="s">
        <v>29286</v>
      </c>
      <c r="D25074" s="514" t="s">
        <v>28</v>
      </c>
      <c r="E25074" s="673">
        <v>17.670000000000002</v>
      </c>
      <c r="F25074" s="394"/>
    </row>
    <row r="25075" spans="1:6">
      <c r="A25075" s="514">
        <v>1412</v>
      </c>
      <c r="B25075" s="514" t="s">
        <v>17223</v>
      </c>
      <c r="C25075" s="1329" t="s">
        <v>29287</v>
      </c>
      <c r="D25075" s="514" t="s">
        <v>28</v>
      </c>
      <c r="E25075" s="673">
        <v>14.97</v>
      </c>
      <c r="F25075" s="394"/>
    </row>
    <row r="25076" spans="1:6">
      <c r="A25076" s="514">
        <v>1406</v>
      </c>
      <c r="B25076" s="514" t="s">
        <v>17223</v>
      </c>
      <c r="C25076" s="1329" t="s">
        <v>29288</v>
      </c>
      <c r="D25076" s="514" t="s">
        <v>28</v>
      </c>
      <c r="E25076" s="673">
        <v>18.059999999999999</v>
      </c>
      <c r="F25076" s="394"/>
    </row>
    <row r="25077" spans="1:6">
      <c r="A25077" s="514">
        <v>45237</v>
      </c>
      <c r="B25077" s="514" t="s">
        <v>17223</v>
      </c>
      <c r="C25077" s="1329" t="s">
        <v>33842</v>
      </c>
      <c r="D25077" s="514" t="s">
        <v>28</v>
      </c>
      <c r="E25077" s="673">
        <v>24.26</v>
      </c>
      <c r="F25077" s="394"/>
    </row>
    <row r="25078" spans="1:6" ht="24.75">
      <c r="A25078" s="514">
        <v>11281</v>
      </c>
      <c r="B25078" s="514" t="s">
        <v>17223</v>
      </c>
      <c r="C25078" s="1329" t="s">
        <v>29289</v>
      </c>
      <c r="D25078" s="514" t="s">
        <v>28</v>
      </c>
      <c r="E25078" s="673">
        <v>9900</v>
      </c>
      <c r="F25078" s="394"/>
    </row>
    <row r="25079" spans="1:6" ht="24.75">
      <c r="A25079" s="514">
        <v>1442</v>
      </c>
      <c r="B25079" s="514" t="s">
        <v>17223</v>
      </c>
      <c r="C25079" s="1329" t="s">
        <v>29290</v>
      </c>
      <c r="D25079" s="514" t="s">
        <v>28</v>
      </c>
      <c r="E25079" s="673">
        <v>8310.9699999999993</v>
      </c>
      <c r="F25079" s="394"/>
    </row>
    <row r="25080" spans="1:6" ht="24.75">
      <c r="A25080" s="514">
        <v>13457</v>
      </c>
      <c r="B25080" s="514" t="s">
        <v>17223</v>
      </c>
      <c r="C25080" s="1329" t="s">
        <v>29291</v>
      </c>
      <c r="D25080" s="514" t="s">
        <v>28</v>
      </c>
      <c r="E25080" s="673">
        <v>7173.91</v>
      </c>
      <c r="F25080" s="394"/>
    </row>
    <row r="25081" spans="1:6" ht="24.75">
      <c r="A25081" s="514">
        <v>40699</v>
      </c>
      <c r="B25081" s="514" t="s">
        <v>17223</v>
      </c>
      <c r="C25081" s="1329" t="s">
        <v>29292</v>
      </c>
      <c r="D25081" s="514" t="s">
        <v>28</v>
      </c>
      <c r="E25081" s="673">
        <v>5545.7</v>
      </c>
      <c r="F25081" s="394"/>
    </row>
    <row r="25082" spans="1:6" ht="24.75">
      <c r="A25082" s="514">
        <v>40701</v>
      </c>
      <c r="B25082" s="514" t="s">
        <v>17223</v>
      </c>
      <c r="C25082" s="1329" t="s">
        <v>29293</v>
      </c>
      <c r="D25082" s="514" t="s">
        <v>28</v>
      </c>
      <c r="E25082" s="673">
        <v>98055.69</v>
      </c>
      <c r="F25082" s="394"/>
    </row>
    <row r="25083" spans="1:6" ht="24.75">
      <c r="A25083" s="514">
        <v>40700</v>
      </c>
      <c r="B25083" s="514" t="s">
        <v>17223</v>
      </c>
      <c r="C25083" s="1329" t="s">
        <v>29294</v>
      </c>
      <c r="D25083" s="514" t="s">
        <v>28</v>
      </c>
      <c r="E25083" s="673">
        <v>12909.68</v>
      </c>
      <c r="F25083" s="394"/>
    </row>
    <row r="25084" spans="1:6">
      <c r="A25084" s="514">
        <v>13458</v>
      </c>
      <c r="B25084" s="514" t="s">
        <v>17223</v>
      </c>
      <c r="C25084" s="1329" t="s">
        <v>29295</v>
      </c>
      <c r="D25084" s="514" t="s">
        <v>28</v>
      </c>
      <c r="E25084" s="673">
        <v>12267.39</v>
      </c>
      <c r="F25084" s="394"/>
    </row>
    <row r="25085" spans="1:6">
      <c r="A25085" s="514">
        <v>11134</v>
      </c>
      <c r="B25085" s="514" t="s">
        <v>17223</v>
      </c>
      <c r="C25085" s="1329" t="s">
        <v>29296</v>
      </c>
      <c r="D25085" s="514" t="s">
        <v>32</v>
      </c>
      <c r="E25085" s="673">
        <v>73.17</v>
      </c>
      <c r="F25085" s="394"/>
    </row>
    <row r="25086" spans="1:6">
      <c r="A25086" s="514">
        <v>11135</v>
      </c>
      <c r="B25086" s="514" t="s">
        <v>17223</v>
      </c>
      <c r="C25086" s="1329" t="s">
        <v>29297</v>
      </c>
      <c r="D25086" s="514" t="s">
        <v>32</v>
      </c>
      <c r="E25086" s="673">
        <v>79</v>
      </c>
      <c r="F25086" s="394"/>
    </row>
    <row r="25087" spans="1:6">
      <c r="A25087" s="514">
        <v>11136</v>
      </c>
      <c r="B25087" s="514" t="s">
        <v>17223</v>
      </c>
      <c r="C25087" s="1329" t="s">
        <v>29298</v>
      </c>
      <c r="D25087" s="514" t="s">
        <v>32</v>
      </c>
      <c r="E25087" s="673">
        <v>90.45</v>
      </c>
      <c r="F25087" s="394"/>
    </row>
    <row r="25088" spans="1:6">
      <c r="A25088" s="514">
        <v>34743</v>
      </c>
      <c r="B25088" s="514" t="s">
        <v>17223</v>
      </c>
      <c r="C25088" s="1329" t="s">
        <v>29299</v>
      </c>
      <c r="D25088" s="514" t="s">
        <v>32</v>
      </c>
      <c r="E25088" s="673">
        <v>109.14</v>
      </c>
      <c r="F25088" s="394"/>
    </row>
    <row r="25089" spans="1:6">
      <c r="A25089" s="514">
        <v>11137</v>
      </c>
      <c r="B25089" s="514" t="s">
        <v>17223</v>
      </c>
      <c r="C25089" s="1329" t="s">
        <v>29300</v>
      </c>
      <c r="D25089" s="514" t="s">
        <v>32</v>
      </c>
      <c r="E25089" s="673">
        <v>123.96</v>
      </c>
      <c r="F25089" s="394"/>
    </row>
    <row r="25090" spans="1:6">
      <c r="A25090" s="514">
        <v>34745</v>
      </c>
      <c r="B25090" s="514" t="s">
        <v>17223</v>
      </c>
      <c r="C25090" s="1329" t="s">
        <v>29301</v>
      </c>
      <c r="D25090" s="514" t="s">
        <v>32</v>
      </c>
      <c r="E25090" s="673">
        <v>147.41</v>
      </c>
      <c r="F25090" s="394"/>
    </row>
    <row r="25091" spans="1:6">
      <c r="A25091" s="514">
        <v>34746</v>
      </c>
      <c r="B25091" s="514" t="s">
        <v>17223</v>
      </c>
      <c r="C25091" s="1329" t="s">
        <v>29302</v>
      </c>
      <c r="D25091" s="514" t="s">
        <v>32</v>
      </c>
      <c r="E25091" s="673">
        <v>40.200000000000003</v>
      </c>
      <c r="F25091" s="394"/>
    </row>
    <row r="25092" spans="1:6">
      <c r="A25092" s="514">
        <v>1360</v>
      </c>
      <c r="B25092" s="514" t="s">
        <v>17223</v>
      </c>
      <c r="C25092" s="1329" t="s">
        <v>29303</v>
      </c>
      <c r="D25092" s="514" t="s">
        <v>32</v>
      </c>
      <c r="E25092" s="673">
        <v>46.9</v>
      </c>
      <c r="F25092" s="394"/>
    </row>
    <row r="25093" spans="1:6">
      <c r="A25093" s="514">
        <v>36524</v>
      </c>
      <c r="B25093" s="514" t="s">
        <v>17223</v>
      </c>
      <c r="C25093" s="1329" t="s">
        <v>29304</v>
      </c>
      <c r="D25093" s="514" t="s">
        <v>28</v>
      </c>
      <c r="E25093" s="673"/>
      <c r="F25093" s="394"/>
    </row>
    <row r="25094" spans="1:6">
      <c r="A25094" s="514">
        <v>45300</v>
      </c>
      <c r="B25094" s="514" t="s">
        <v>17223</v>
      </c>
      <c r="C25094" s="1329" t="s">
        <v>44824</v>
      </c>
      <c r="D25094" s="514" t="s">
        <v>28</v>
      </c>
      <c r="E25094" s="673">
        <v>2795.73</v>
      </c>
      <c r="F25094" s="394"/>
    </row>
    <row r="25095" spans="1:6">
      <c r="A25095" s="514">
        <v>36526</v>
      </c>
      <c r="B25095" s="514" t="s">
        <v>17223</v>
      </c>
      <c r="C25095" s="1329" t="s">
        <v>29305</v>
      </c>
      <c r="D25095" s="514" t="s">
        <v>28</v>
      </c>
      <c r="E25095" s="673"/>
      <c r="F25095" s="394"/>
    </row>
    <row r="25096" spans="1:6">
      <c r="A25096" s="514">
        <v>36523</v>
      </c>
      <c r="B25096" s="514" t="s">
        <v>17223</v>
      </c>
      <c r="C25096" s="1329" t="s">
        <v>29306</v>
      </c>
      <c r="D25096" s="514" t="s">
        <v>28</v>
      </c>
      <c r="E25096" s="673"/>
      <c r="F25096" s="394"/>
    </row>
    <row r="25097" spans="1:6">
      <c r="A25097" s="514">
        <v>36527</v>
      </c>
      <c r="B25097" s="514" t="s">
        <v>17223</v>
      </c>
      <c r="C25097" s="1329" t="s">
        <v>29307</v>
      </c>
      <c r="D25097" s="514" t="s">
        <v>28</v>
      </c>
      <c r="E25097" s="673"/>
      <c r="F25097" s="394"/>
    </row>
    <row r="25098" spans="1:6">
      <c r="A25098" s="514">
        <v>38642</v>
      </c>
      <c r="B25098" s="514" t="s">
        <v>17223</v>
      </c>
      <c r="C25098" s="1329" t="s">
        <v>29308</v>
      </c>
      <c r="D25098" s="514" t="s">
        <v>28</v>
      </c>
      <c r="E25098" s="673"/>
      <c r="F25098" s="394"/>
    </row>
    <row r="25099" spans="1:6">
      <c r="A25099" s="514">
        <v>36522</v>
      </c>
      <c r="B25099" s="514" t="s">
        <v>17223</v>
      </c>
      <c r="C25099" s="1329" t="s">
        <v>29309</v>
      </c>
      <c r="D25099" s="514" t="s">
        <v>28</v>
      </c>
      <c r="E25099" s="673"/>
      <c r="F25099" s="394"/>
    </row>
    <row r="25100" spans="1:6">
      <c r="A25100" s="514">
        <v>36525</v>
      </c>
      <c r="B25100" s="514" t="s">
        <v>17223</v>
      </c>
      <c r="C25100" s="1329" t="s">
        <v>29310</v>
      </c>
      <c r="D25100" s="514" t="s">
        <v>28</v>
      </c>
      <c r="E25100" s="673"/>
      <c r="F25100" s="394"/>
    </row>
    <row r="25101" spans="1:6">
      <c r="A25101" s="514">
        <v>13803</v>
      </c>
      <c r="B25101" s="514" t="s">
        <v>17223</v>
      </c>
      <c r="C25101" s="1329" t="s">
        <v>29311</v>
      </c>
      <c r="D25101" s="514" t="s">
        <v>28</v>
      </c>
      <c r="E25101" s="673"/>
      <c r="F25101" s="394"/>
    </row>
    <row r="25102" spans="1:6">
      <c r="A25102" s="514">
        <v>34348</v>
      </c>
      <c r="B25102" s="514" t="s">
        <v>17223</v>
      </c>
      <c r="C25102" s="1329" t="s">
        <v>29312</v>
      </c>
      <c r="D25102" s="514" t="s">
        <v>5</v>
      </c>
      <c r="E25102" s="673">
        <v>20.79</v>
      </c>
      <c r="F25102" s="394"/>
    </row>
    <row r="25103" spans="1:6">
      <c r="A25103" s="514">
        <v>34347</v>
      </c>
      <c r="B25103" s="514" t="s">
        <v>17223</v>
      </c>
      <c r="C25103" s="1329" t="s">
        <v>29313</v>
      </c>
      <c r="D25103" s="514" t="s">
        <v>5</v>
      </c>
      <c r="E25103" s="673">
        <v>14.86</v>
      </c>
      <c r="F25103" s="394"/>
    </row>
    <row r="25104" spans="1:6" ht="24.75">
      <c r="A25104" s="514">
        <v>11146</v>
      </c>
      <c r="B25104" s="514" t="s">
        <v>17223</v>
      </c>
      <c r="C25104" s="1329" t="s">
        <v>29314</v>
      </c>
      <c r="D25104" s="514" t="s">
        <v>34</v>
      </c>
      <c r="E25104" s="673">
        <v>585.13</v>
      </c>
      <c r="F25104" s="394"/>
    </row>
    <row r="25105" spans="1:6" ht="24.75">
      <c r="A25105" s="514">
        <v>11147</v>
      </c>
      <c r="B25105" s="514" t="s">
        <v>17223</v>
      </c>
      <c r="C25105" s="1329" t="s">
        <v>29315</v>
      </c>
      <c r="D25105" s="514" t="s">
        <v>34</v>
      </c>
      <c r="E25105" s="673">
        <v>608.03</v>
      </c>
      <c r="F25105" s="394"/>
    </row>
    <row r="25106" spans="1:6" ht="24.75">
      <c r="A25106" s="514">
        <v>34872</v>
      </c>
      <c r="B25106" s="514" t="s">
        <v>17223</v>
      </c>
      <c r="C25106" s="1329" t="s">
        <v>29316</v>
      </c>
      <c r="D25106" s="514" t="s">
        <v>34</v>
      </c>
      <c r="E25106" s="673">
        <v>614.85</v>
      </c>
      <c r="F25106" s="394"/>
    </row>
    <row r="25107" spans="1:6" ht="24.75">
      <c r="A25107" s="514">
        <v>34491</v>
      </c>
      <c r="B25107" s="514" t="s">
        <v>17223</v>
      </c>
      <c r="C25107" s="1329" t="s">
        <v>29317</v>
      </c>
      <c r="D25107" s="514" t="s">
        <v>34</v>
      </c>
      <c r="E25107" s="673">
        <v>632.66999999999996</v>
      </c>
      <c r="F25107" s="394"/>
    </row>
    <row r="25108" spans="1:6">
      <c r="A25108" s="514">
        <v>34770</v>
      </c>
      <c r="B25108" s="514" t="s">
        <v>17223</v>
      </c>
      <c r="C25108" s="1329" t="s">
        <v>29318</v>
      </c>
      <c r="D25108" s="514" t="s">
        <v>2506</v>
      </c>
      <c r="E25108" s="673">
        <v>701.33</v>
      </c>
      <c r="F25108" s="394"/>
    </row>
    <row r="25109" spans="1:6">
      <c r="A25109" s="514">
        <v>1518</v>
      </c>
      <c r="B25109" s="514" t="s">
        <v>17223</v>
      </c>
      <c r="C25109" s="1329" t="s">
        <v>29319</v>
      </c>
      <c r="D25109" s="514" t="s">
        <v>2506</v>
      </c>
      <c r="E25109" s="673">
        <v>715</v>
      </c>
      <c r="F25109" s="394"/>
    </row>
    <row r="25110" spans="1:6">
      <c r="A25110" s="514">
        <v>41965</v>
      </c>
      <c r="B25110" s="514" t="s">
        <v>17223</v>
      </c>
      <c r="C25110" s="1329" t="s">
        <v>29320</v>
      </c>
      <c r="D25110" s="514" t="s">
        <v>2506</v>
      </c>
      <c r="E25110" s="673">
        <v>626.94000000000005</v>
      </c>
      <c r="F25110" s="394"/>
    </row>
    <row r="25111" spans="1:6" ht="24.75">
      <c r="A25111" s="514">
        <v>1524</v>
      </c>
      <c r="B25111" s="514" t="s">
        <v>17223</v>
      </c>
      <c r="C25111" s="1329" t="s">
        <v>29321</v>
      </c>
      <c r="D25111" s="514" t="s">
        <v>34</v>
      </c>
      <c r="E25111" s="673">
        <v>561.39</v>
      </c>
      <c r="F25111" s="394"/>
    </row>
    <row r="25112" spans="1:6">
      <c r="A25112" s="514">
        <v>34492</v>
      </c>
      <c r="B25112" s="514" t="s">
        <v>17223</v>
      </c>
      <c r="C25112" s="1329" t="s">
        <v>29322</v>
      </c>
      <c r="D25112" s="514" t="s">
        <v>34</v>
      </c>
      <c r="E25112" s="673">
        <v>520</v>
      </c>
      <c r="F25112" s="394"/>
    </row>
    <row r="25113" spans="1:6">
      <c r="A25113" s="514">
        <v>38404</v>
      </c>
      <c r="B25113" s="514" t="s">
        <v>17223</v>
      </c>
      <c r="C25113" s="1329" t="s">
        <v>29323</v>
      </c>
      <c r="D25113" s="514" t="s">
        <v>34</v>
      </c>
      <c r="E25113" s="673">
        <v>538.62</v>
      </c>
      <c r="F25113" s="394"/>
    </row>
    <row r="25114" spans="1:6" ht="24.75">
      <c r="A25114" s="514">
        <v>39849</v>
      </c>
      <c r="B25114" s="514" t="s">
        <v>17223</v>
      </c>
      <c r="C25114" s="1329" t="s">
        <v>29324</v>
      </c>
      <c r="D25114" s="514" t="s">
        <v>34</v>
      </c>
      <c r="E25114" s="673">
        <v>617.26</v>
      </c>
      <c r="F25114" s="394"/>
    </row>
    <row r="25115" spans="1:6" ht="24.75">
      <c r="A25115" s="514">
        <v>38464</v>
      </c>
      <c r="B25115" s="514" t="s">
        <v>17223</v>
      </c>
      <c r="C25115" s="1329" t="s">
        <v>29325</v>
      </c>
      <c r="D25115" s="514" t="s">
        <v>34</v>
      </c>
      <c r="E25115" s="673">
        <v>626.22</v>
      </c>
      <c r="F25115" s="394"/>
    </row>
    <row r="25116" spans="1:6" ht="24.75">
      <c r="A25116" s="514">
        <v>1527</v>
      </c>
      <c r="B25116" s="514" t="s">
        <v>17223</v>
      </c>
      <c r="C25116" s="1329" t="s">
        <v>29326</v>
      </c>
      <c r="D25116" s="514" t="s">
        <v>34</v>
      </c>
      <c r="E25116" s="673">
        <v>579.21</v>
      </c>
      <c r="F25116" s="394"/>
    </row>
    <row r="25117" spans="1:6">
      <c r="A25117" s="514">
        <v>34493</v>
      </c>
      <c r="B25117" s="514" t="s">
        <v>17223</v>
      </c>
      <c r="C25117" s="1329" t="s">
        <v>29327</v>
      </c>
      <c r="D25117" s="514" t="s">
        <v>34</v>
      </c>
      <c r="E25117" s="673">
        <v>534.65</v>
      </c>
      <c r="F25117" s="394"/>
    </row>
    <row r="25118" spans="1:6">
      <c r="A25118" s="514">
        <v>38405</v>
      </c>
      <c r="B25118" s="514" t="s">
        <v>17223</v>
      </c>
      <c r="C25118" s="1329" t="s">
        <v>29328</v>
      </c>
      <c r="D25118" s="514" t="s">
        <v>34</v>
      </c>
      <c r="E25118" s="673">
        <v>555.23</v>
      </c>
      <c r="F25118" s="394"/>
    </row>
    <row r="25119" spans="1:6">
      <c r="A25119" s="514">
        <v>38408</v>
      </c>
      <c r="B25119" s="514" t="s">
        <v>17223</v>
      </c>
      <c r="C25119" s="1329" t="s">
        <v>29329</v>
      </c>
      <c r="D25119" s="514" t="s">
        <v>34</v>
      </c>
      <c r="E25119" s="673">
        <v>614.58000000000004</v>
      </c>
      <c r="F25119" s="394"/>
    </row>
    <row r="25120" spans="1:6" ht="24.75">
      <c r="A25120" s="514">
        <v>1525</v>
      </c>
      <c r="B25120" s="514" t="s">
        <v>17223</v>
      </c>
      <c r="C25120" s="1329" t="s">
        <v>29330</v>
      </c>
      <c r="D25120" s="514" t="s">
        <v>34</v>
      </c>
      <c r="E25120" s="673">
        <v>597.03</v>
      </c>
      <c r="F25120" s="394"/>
    </row>
    <row r="25121" spans="1:6">
      <c r="A25121" s="514">
        <v>34494</v>
      </c>
      <c r="B25121" s="514" t="s">
        <v>17223</v>
      </c>
      <c r="C25121" s="1329" t="s">
        <v>29331</v>
      </c>
      <c r="D25121" s="514" t="s">
        <v>34</v>
      </c>
      <c r="E25121" s="673">
        <v>552.48</v>
      </c>
      <c r="F25121" s="394"/>
    </row>
    <row r="25122" spans="1:6">
      <c r="A25122" s="514">
        <v>38406</v>
      </c>
      <c r="B25122" s="514" t="s">
        <v>17223</v>
      </c>
      <c r="C25122" s="1329" t="s">
        <v>29332</v>
      </c>
      <c r="D25122" s="514" t="s">
        <v>34</v>
      </c>
      <c r="E25122" s="673">
        <v>586.28</v>
      </c>
      <c r="F25122" s="394"/>
    </row>
    <row r="25123" spans="1:6">
      <c r="A25123" s="514">
        <v>38409</v>
      </c>
      <c r="B25123" s="514" t="s">
        <v>17223</v>
      </c>
      <c r="C25123" s="1329" t="s">
        <v>29333</v>
      </c>
      <c r="D25123" s="514" t="s">
        <v>34</v>
      </c>
      <c r="E25123" s="673">
        <v>618.77</v>
      </c>
      <c r="F25123" s="394"/>
    </row>
    <row r="25124" spans="1:6">
      <c r="A25124" s="514">
        <v>43360</v>
      </c>
      <c r="B25124" s="514" t="s">
        <v>17223</v>
      </c>
      <c r="C25124" s="1329" t="s">
        <v>29334</v>
      </c>
      <c r="D25124" s="514" t="s">
        <v>34</v>
      </c>
      <c r="E25124" s="673">
        <v>645.20000000000005</v>
      </c>
      <c r="F25124" s="394"/>
    </row>
    <row r="25125" spans="1:6" ht="24.75">
      <c r="A25125" s="514">
        <v>11145</v>
      </c>
      <c r="B25125" s="514" t="s">
        <v>17223</v>
      </c>
      <c r="C25125" s="1329" t="s">
        <v>29335</v>
      </c>
      <c r="D25125" s="514" t="s">
        <v>34</v>
      </c>
      <c r="E25125" s="673">
        <v>614.85</v>
      </c>
      <c r="F25125" s="394"/>
    </row>
    <row r="25126" spans="1:6">
      <c r="A25126" s="514">
        <v>34495</v>
      </c>
      <c r="B25126" s="514" t="s">
        <v>17223</v>
      </c>
      <c r="C25126" s="1329" t="s">
        <v>29336</v>
      </c>
      <c r="D25126" s="514" t="s">
        <v>34</v>
      </c>
      <c r="E25126" s="673">
        <v>570.29999999999995</v>
      </c>
      <c r="F25126" s="394"/>
    </row>
    <row r="25127" spans="1:6" ht="24.75">
      <c r="A25127" s="514">
        <v>34479</v>
      </c>
      <c r="B25127" s="514" t="s">
        <v>17223</v>
      </c>
      <c r="C25127" s="1329" t="s">
        <v>29337</v>
      </c>
      <c r="D25127" s="514" t="s">
        <v>34</v>
      </c>
      <c r="E25127" s="673">
        <v>632.66999999999996</v>
      </c>
      <c r="F25127" s="394"/>
    </row>
    <row r="25128" spans="1:6">
      <c r="A25128" s="514">
        <v>34496</v>
      </c>
      <c r="B25128" s="514" t="s">
        <v>17223</v>
      </c>
      <c r="C25128" s="1329" t="s">
        <v>29338</v>
      </c>
      <c r="D25128" s="514" t="s">
        <v>34</v>
      </c>
      <c r="E25128" s="673">
        <v>594.91999999999996</v>
      </c>
      <c r="F25128" s="394"/>
    </row>
    <row r="25129" spans="1:6" ht="24.75">
      <c r="A25129" s="514">
        <v>34481</v>
      </c>
      <c r="B25129" s="514" t="s">
        <v>17223</v>
      </c>
      <c r="C25129" s="1329" t="s">
        <v>29339</v>
      </c>
      <c r="D25129" s="514" t="s">
        <v>34</v>
      </c>
      <c r="E25129" s="673">
        <v>661.07</v>
      </c>
      <c r="F25129" s="394"/>
    </row>
    <row r="25130" spans="1:6" ht="24.75">
      <c r="A25130" s="514">
        <v>34483</v>
      </c>
      <c r="B25130" s="514" t="s">
        <v>17223</v>
      </c>
      <c r="C25130" s="1329" t="s">
        <v>29340</v>
      </c>
      <c r="D25130" s="514" t="s">
        <v>34</v>
      </c>
      <c r="E25130" s="673">
        <v>706.3</v>
      </c>
      <c r="F25130" s="394"/>
    </row>
    <row r="25131" spans="1:6" ht="24.75">
      <c r="A25131" s="514">
        <v>34485</v>
      </c>
      <c r="B25131" s="514" t="s">
        <v>17223</v>
      </c>
      <c r="C25131" s="1329" t="s">
        <v>29341</v>
      </c>
      <c r="D25131" s="514" t="s">
        <v>34</v>
      </c>
      <c r="E25131" s="673">
        <v>755.31</v>
      </c>
      <c r="F25131" s="394"/>
    </row>
    <row r="25132" spans="1:6">
      <c r="A25132" s="514">
        <v>14041</v>
      </c>
      <c r="B25132" s="514" t="s">
        <v>17223</v>
      </c>
      <c r="C25132" s="1329" t="s">
        <v>29342</v>
      </c>
      <c r="D25132" s="514" t="s">
        <v>34</v>
      </c>
      <c r="E25132" s="673">
        <v>490.99</v>
      </c>
      <c r="F25132" s="394"/>
    </row>
    <row r="25133" spans="1:6">
      <c r="A25133" s="514">
        <v>1523</v>
      </c>
      <c r="B25133" s="514" t="s">
        <v>17223</v>
      </c>
      <c r="C25133" s="1329" t="s">
        <v>29343</v>
      </c>
      <c r="D25133" s="514" t="s">
        <v>34</v>
      </c>
      <c r="E25133" s="673">
        <v>499.01</v>
      </c>
      <c r="F25133" s="394"/>
    </row>
    <row r="25134" spans="1:6">
      <c r="A25134" s="514">
        <v>14054</v>
      </c>
      <c r="B25134" s="514" t="s">
        <v>17223</v>
      </c>
      <c r="C25134" s="1329" t="s">
        <v>29344</v>
      </c>
      <c r="D25134" s="514" t="s">
        <v>28</v>
      </c>
      <c r="E25134" s="673">
        <v>23.25</v>
      </c>
      <c r="F25134" s="394"/>
    </row>
    <row r="25135" spans="1:6">
      <c r="A25135" s="514">
        <v>14052</v>
      </c>
      <c r="B25135" s="514" t="s">
        <v>17223</v>
      </c>
      <c r="C25135" s="1329" t="s">
        <v>29345</v>
      </c>
      <c r="D25135" s="514" t="s">
        <v>28</v>
      </c>
      <c r="E25135" s="673">
        <v>17.88</v>
      </c>
      <c r="F25135" s="394"/>
    </row>
    <row r="25136" spans="1:6">
      <c r="A25136" s="514">
        <v>14053</v>
      </c>
      <c r="B25136" s="514" t="s">
        <v>17223</v>
      </c>
      <c r="C25136" s="1329" t="s">
        <v>29346</v>
      </c>
      <c r="D25136" s="514" t="s">
        <v>28</v>
      </c>
      <c r="E25136" s="673">
        <v>18.149999999999999</v>
      </c>
      <c r="F25136" s="394"/>
    </row>
    <row r="25137" spans="1:6">
      <c r="A25137" s="514">
        <v>2560</v>
      </c>
      <c r="B25137" s="514" t="s">
        <v>17223</v>
      </c>
      <c r="C25137" s="1329" t="s">
        <v>29347</v>
      </c>
      <c r="D25137" s="514" t="s">
        <v>28</v>
      </c>
      <c r="E25137" s="673">
        <v>24.06</v>
      </c>
      <c r="F25137" s="394"/>
    </row>
    <row r="25138" spans="1:6">
      <c r="A25138" s="514">
        <v>2558</v>
      </c>
      <c r="B25138" s="514" t="s">
        <v>17223</v>
      </c>
      <c r="C25138" s="1329" t="s">
        <v>29348</v>
      </c>
      <c r="D25138" s="514" t="s">
        <v>28</v>
      </c>
      <c r="E25138" s="673">
        <v>13.67</v>
      </c>
      <c r="F25138" s="394"/>
    </row>
    <row r="25139" spans="1:6">
      <c r="A25139" s="514">
        <v>2559</v>
      </c>
      <c r="B25139" s="514" t="s">
        <v>17223</v>
      </c>
      <c r="C25139" s="1329" t="s">
        <v>29349</v>
      </c>
      <c r="D25139" s="514" t="s">
        <v>28</v>
      </c>
      <c r="E25139" s="673">
        <v>19.239999999999998</v>
      </c>
      <c r="F25139" s="394"/>
    </row>
    <row r="25140" spans="1:6">
      <c r="A25140" s="514">
        <v>2592</v>
      </c>
      <c r="B25140" s="514" t="s">
        <v>17223</v>
      </c>
      <c r="C25140" s="1329" t="s">
        <v>29350</v>
      </c>
      <c r="D25140" s="514" t="s">
        <v>28</v>
      </c>
      <c r="E25140" s="673">
        <v>318.95</v>
      </c>
      <c r="F25140" s="394"/>
    </row>
    <row r="25141" spans="1:6">
      <c r="A25141" s="514">
        <v>2589</v>
      </c>
      <c r="B25141" s="514" t="s">
        <v>17223</v>
      </c>
      <c r="C25141" s="1329" t="s">
        <v>29351</v>
      </c>
      <c r="D25141" s="514" t="s">
        <v>28</v>
      </c>
      <c r="E25141" s="673">
        <v>42.66</v>
      </c>
      <c r="F25141" s="394"/>
    </row>
    <row r="25142" spans="1:6">
      <c r="A25142" s="514">
        <v>2566</v>
      </c>
      <c r="B25142" s="514" t="s">
        <v>17223</v>
      </c>
      <c r="C25142" s="1329" t="s">
        <v>29352</v>
      </c>
      <c r="D25142" s="514" t="s">
        <v>28</v>
      </c>
      <c r="E25142" s="673">
        <v>32.1</v>
      </c>
      <c r="F25142" s="394"/>
    </row>
    <row r="25143" spans="1:6">
      <c r="A25143" s="514">
        <v>2590</v>
      </c>
      <c r="B25143" s="514" t="s">
        <v>17223</v>
      </c>
      <c r="C25143" s="1329" t="s">
        <v>29353</v>
      </c>
      <c r="D25143" s="514" t="s">
        <v>28</v>
      </c>
      <c r="E25143" s="673">
        <v>26.18</v>
      </c>
      <c r="F25143" s="394"/>
    </row>
    <row r="25144" spans="1:6">
      <c r="A25144" s="514">
        <v>2591</v>
      </c>
      <c r="B25144" s="514" t="s">
        <v>17223</v>
      </c>
      <c r="C25144" s="1329" t="s">
        <v>29354</v>
      </c>
      <c r="D25144" s="514" t="s">
        <v>28</v>
      </c>
      <c r="E25144" s="673">
        <v>15.56</v>
      </c>
      <c r="F25144" s="394"/>
    </row>
    <row r="25145" spans="1:6">
      <c r="A25145" s="514">
        <v>2567</v>
      </c>
      <c r="B25145" s="514" t="s">
        <v>17223</v>
      </c>
      <c r="C25145" s="1329" t="s">
        <v>29355</v>
      </c>
      <c r="D25145" s="514" t="s">
        <v>28</v>
      </c>
      <c r="E25145" s="673">
        <v>62.58</v>
      </c>
      <c r="F25145" s="394"/>
    </row>
    <row r="25146" spans="1:6">
      <c r="A25146" s="514">
        <v>2568</v>
      </c>
      <c r="B25146" s="514" t="s">
        <v>17223</v>
      </c>
      <c r="C25146" s="1329" t="s">
        <v>29356</v>
      </c>
      <c r="D25146" s="514" t="s">
        <v>28</v>
      </c>
      <c r="E25146" s="673">
        <v>173.78</v>
      </c>
      <c r="F25146" s="394"/>
    </row>
    <row r="25147" spans="1:6">
      <c r="A25147" s="514">
        <v>2565</v>
      </c>
      <c r="B25147" s="514" t="s">
        <v>17223</v>
      </c>
      <c r="C25147" s="1329" t="s">
        <v>29357</v>
      </c>
      <c r="D25147" s="514" t="s">
        <v>28</v>
      </c>
      <c r="E25147" s="673">
        <v>15.59</v>
      </c>
      <c r="F25147" s="394"/>
    </row>
    <row r="25148" spans="1:6">
      <c r="A25148" s="514">
        <v>2594</v>
      </c>
      <c r="B25148" s="514" t="s">
        <v>17223</v>
      </c>
      <c r="C25148" s="1329" t="s">
        <v>29358</v>
      </c>
      <c r="D25148" s="514" t="s">
        <v>28</v>
      </c>
      <c r="E25148" s="673">
        <v>289.5</v>
      </c>
      <c r="F25148" s="394"/>
    </row>
    <row r="25149" spans="1:6">
      <c r="A25149" s="514">
        <v>2587</v>
      </c>
      <c r="B25149" s="514" t="s">
        <v>17223</v>
      </c>
      <c r="C25149" s="1329" t="s">
        <v>29359</v>
      </c>
      <c r="D25149" s="514" t="s">
        <v>28</v>
      </c>
      <c r="E25149" s="673">
        <v>49.34</v>
      </c>
      <c r="F25149" s="394"/>
    </row>
    <row r="25150" spans="1:6">
      <c r="A25150" s="514">
        <v>2588</v>
      </c>
      <c r="B25150" s="514" t="s">
        <v>17223</v>
      </c>
      <c r="C25150" s="1329" t="s">
        <v>29360</v>
      </c>
      <c r="D25150" s="514" t="s">
        <v>28</v>
      </c>
      <c r="E25150" s="673">
        <v>39.19</v>
      </c>
      <c r="F25150" s="394"/>
    </row>
    <row r="25151" spans="1:6">
      <c r="A25151" s="514">
        <v>2570</v>
      </c>
      <c r="B25151" s="514" t="s">
        <v>17223</v>
      </c>
      <c r="C25151" s="1329" t="s">
        <v>29361</v>
      </c>
      <c r="D25151" s="514" t="s">
        <v>28</v>
      </c>
      <c r="E25151" s="673">
        <v>25.32</v>
      </c>
      <c r="F25151" s="394"/>
    </row>
    <row r="25152" spans="1:6">
      <c r="A25152" s="514">
        <v>2569</v>
      </c>
      <c r="B25152" s="514" t="s">
        <v>17223</v>
      </c>
      <c r="C25152" s="1329" t="s">
        <v>29362</v>
      </c>
      <c r="D25152" s="514" t="s">
        <v>28</v>
      </c>
      <c r="E25152" s="673">
        <v>15.1</v>
      </c>
      <c r="F25152" s="394"/>
    </row>
    <row r="25153" spans="1:6">
      <c r="A25153" s="514">
        <v>2571</v>
      </c>
      <c r="B25153" s="514" t="s">
        <v>17223</v>
      </c>
      <c r="C25153" s="1329" t="s">
        <v>29363</v>
      </c>
      <c r="D25153" s="514" t="s">
        <v>28</v>
      </c>
      <c r="E25153" s="673">
        <v>75.14</v>
      </c>
      <c r="F25153" s="394"/>
    </row>
    <row r="25154" spans="1:6">
      <c r="A25154" s="514">
        <v>2572</v>
      </c>
      <c r="B25154" s="514" t="s">
        <v>17223</v>
      </c>
      <c r="C25154" s="1329" t="s">
        <v>29364</v>
      </c>
      <c r="D25154" s="514" t="s">
        <v>28</v>
      </c>
      <c r="E25154" s="673">
        <v>222.23</v>
      </c>
      <c r="F25154" s="394"/>
    </row>
    <row r="25155" spans="1:6">
      <c r="A25155" s="514">
        <v>2593</v>
      </c>
      <c r="B25155" s="514" t="s">
        <v>17223</v>
      </c>
      <c r="C25155" s="1329" t="s">
        <v>29365</v>
      </c>
      <c r="D25155" s="514" t="s">
        <v>28</v>
      </c>
      <c r="E25155" s="673">
        <v>16.100000000000001</v>
      </c>
      <c r="F25155" s="394"/>
    </row>
    <row r="25156" spans="1:6">
      <c r="A25156" s="514">
        <v>2595</v>
      </c>
      <c r="B25156" s="514" t="s">
        <v>17223</v>
      </c>
      <c r="C25156" s="1329" t="s">
        <v>29366</v>
      </c>
      <c r="D25156" s="514" t="s">
        <v>28</v>
      </c>
      <c r="E25156" s="673">
        <v>346.72</v>
      </c>
      <c r="F25156" s="394"/>
    </row>
    <row r="25157" spans="1:6">
      <c r="A25157" s="514">
        <v>2576</v>
      </c>
      <c r="B25157" s="514" t="s">
        <v>17223</v>
      </c>
      <c r="C25157" s="1329" t="s">
        <v>29367</v>
      </c>
      <c r="D25157" s="514" t="s">
        <v>28</v>
      </c>
      <c r="E25157" s="673">
        <v>59.11</v>
      </c>
      <c r="F25157" s="394"/>
    </row>
    <row r="25158" spans="1:6">
      <c r="A25158" s="514">
        <v>2575</v>
      </c>
      <c r="B25158" s="514" t="s">
        <v>17223</v>
      </c>
      <c r="C25158" s="1329" t="s">
        <v>29368</v>
      </c>
      <c r="D25158" s="514" t="s">
        <v>28</v>
      </c>
      <c r="E25158" s="673">
        <v>44.43</v>
      </c>
      <c r="F25158" s="394"/>
    </row>
    <row r="25159" spans="1:6">
      <c r="A25159" s="514">
        <v>2586</v>
      </c>
      <c r="B25159" s="514" t="s">
        <v>17223</v>
      </c>
      <c r="C25159" s="1329" t="s">
        <v>29369</v>
      </c>
      <c r="D25159" s="514" t="s">
        <v>28</v>
      </c>
      <c r="E25159" s="673">
        <v>29.91</v>
      </c>
      <c r="F25159" s="394"/>
    </row>
    <row r="25160" spans="1:6">
      <c r="A25160" s="514">
        <v>2573</v>
      </c>
      <c r="B25160" s="514" t="s">
        <v>17223</v>
      </c>
      <c r="C25160" s="1329" t="s">
        <v>29370</v>
      </c>
      <c r="D25160" s="514" t="s">
        <v>28</v>
      </c>
      <c r="E25160" s="673">
        <v>18.45</v>
      </c>
      <c r="F25160" s="394"/>
    </row>
    <row r="25161" spans="1:6">
      <c r="A25161" s="514">
        <v>2577</v>
      </c>
      <c r="B25161" s="514" t="s">
        <v>17223</v>
      </c>
      <c r="C25161" s="1329" t="s">
        <v>29371</v>
      </c>
      <c r="D25161" s="514" t="s">
        <v>28</v>
      </c>
      <c r="E25161" s="673">
        <v>80.09</v>
      </c>
      <c r="F25161" s="394"/>
    </row>
    <row r="25162" spans="1:6">
      <c r="A25162" s="514">
        <v>2578</v>
      </c>
      <c r="B25162" s="514" t="s">
        <v>17223</v>
      </c>
      <c r="C25162" s="1329" t="s">
        <v>29372</v>
      </c>
      <c r="D25162" s="514" t="s">
        <v>28</v>
      </c>
      <c r="E25162" s="673">
        <v>250.05</v>
      </c>
      <c r="F25162" s="394"/>
    </row>
    <row r="25163" spans="1:6">
      <c r="A25163" s="514">
        <v>2574</v>
      </c>
      <c r="B25163" s="514" t="s">
        <v>17223</v>
      </c>
      <c r="C25163" s="1329" t="s">
        <v>29373</v>
      </c>
      <c r="D25163" s="514" t="s">
        <v>28</v>
      </c>
      <c r="E25163" s="673">
        <v>18.57</v>
      </c>
      <c r="F25163" s="394"/>
    </row>
    <row r="25164" spans="1:6">
      <c r="A25164" s="514">
        <v>2585</v>
      </c>
      <c r="B25164" s="514" t="s">
        <v>17223</v>
      </c>
      <c r="C25164" s="1329" t="s">
        <v>29374</v>
      </c>
      <c r="D25164" s="514" t="s">
        <v>28</v>
      </c>
      <c r="E25164" s="673">
        <v>343.13</v>
      </c>
      <c r="F25164" s="394"/>
    </row>
    <row r="25165" spans="1:6">
      <c r="A25165" s="514">
        <v>12008</v>
      </c>
      <c r="B25165" s="514" t="s">
        <v>17223</v>
      </c>
      <c r="C25165" s="1329" t="s">
        <v>29375</v>
      </c>
      <c r="D25165" s="514" t="s">
        <v>28</v>
      </c>
      <c r="E25165" s="673">
        <v>184.1</v>
      </c>
      <c r="F25165" s="394"/>
    </row>
    <row r="25166" spans="1:6">
      <c r="A25166" s="514">
        <v>2582</v>
      </c>
      <c r="B25166" s="514" t="s">
        <v>17223</v>
      </c>
      <c r="C25166" s="1329" t="s">
        <v>29376</v>
      </c>
      <c r="D25166" s="514" t="s">
        <v>28</v>
      </c>
      <c r="E25166" s="673">
        <v>54.82</v>
      </c>
      <c r="F25166" s="394"/>
    </row>
    <row r="25167" spans="1:6">
      <c r="A25167" s="514">
        <v>2597</v>
      </c>
      <c r="B25167" s="514" t="s">
        <v>17223</v>
      </c>
      <c r="C25167" s="1329" t="s">
        <v>29377</v>
      </c>
      <c r="D25167" s="514" t="s">
        <v>28</v>
      </c>
      <c r="E25167" s="673">
        <v>46.99</v>
      </c>
      <c r="F25167" s="394"/>
    </row>
    <row r="25168" spans="1:6">
      <c r="A25168" s="514">
        <v>2581</v>
      </c>
      <c r="B25168" s="514" t="s">
        <v>17223</v>
      </c>
      <c r="C25168" s="1329" t="s">
        <v>29378</v>
      </c>
      <c r="D25168" s="514" t="s">
        <v>28</v>
      </c>
      <c r="E25168" s="673">
        <v>28.63</v>
      </c>
      <c r="F25168" s="394"/>
    </row>
    <row r="25169" spans="1:6">
      <c r="A25169" s="514">
        <v>2579</v>
      </c>
      <c r="B25169" s="514" t="s">
        <v>17223</v>
      </c>
      <c r="C25169" s="1329" t="s">
        <v>29379</v>
      </c>
      <c r="D25169" s="514" t="s">
        <v>28</v>
      </c>
      <c r="E25169" s="673">
        <v>22.37</v>
      </c>
      <c r="F25169" s="394"/>
    </row>
    <row r="25170" spans="1:6">
      <c r="A25170" s="514">
        <v>2596</v>
      </c>
      <c r="B25170" s="514" t="s">
        <v>17223</v>
      </c>
      <c r="C25170" s="1329" t="s">
        <v>29380</v>
      </c>
      <c r="D25170" s="514" t="s">
        <v>28</v>
      </c>
      <c r="E25170" s="673">
        <v>84.66</v>
      </c>
      <c r="F25170" s="394"/>
    </row>
    <row r="25171" spans="1:6">
      <c r="A25171" s="514">
        <v>2583</v>
      </c>
      <c r="B25171" s="514" t="s">
        <v>17223</v>
      </c>
      <c r="C25171" s="1329" t="s">
        <v>29381</v>
      </c>
      <c r="D25171" s="514" t="s">
        <v>28</v>
      </c>
      <c r="E25171" s="673">
        <v>205.91</v>
      </c>
      <c r="F25171" s="394"/>
    </row>
    <row r="25172" spans="1:6">
      <c r="A25172" s="514">
        <v>2580</v>
      </c>
      <c r="B25172" s="514" t="s">
        <v>17223</v>
      </c>
      <c r="C25172" s="1329" t="s">
        <v>29382</v>
      </c>
      <c r="D25172" s="514" t="s">
        <v>28</v>
      </c>
      <c r="E25172" s="673">
        <v>24.52</v>
      </c>
      <c r="F25172" s="394"/>
    </row>
    <row r="25173" spans="1:6">
      <c r="A25173" s="514">
        <v>2584</v>
      </c>
      <c r="B25173" s="514" t="s">
        <v>17223</v>
      </c>
      <c r="C25173" s="1329" t="s">
        <v>29383</v>
      </c>
      <c r="D25173" s="514" t="s">
        <v>28</v>
      </c>
      <c r="E25173" s="673">
        <v>342.78</v>
      </c>
      <c r="F25173" s="394"/>
    </row>
    <row r="25174" spans="1:6">
      <c r="A25174" s="514">
        <v>39329</v>
      </c>
      <c r="B25174" s="514" t="s">
        <v>17223</v>
      </c>
      <c r="C25174" s="1329" t="s">
        <v>29384</v>
      </c>
      <c r="D25174" s="514" t="s">
        <v>28</v>
      </c>
      <c r="E25174" s="673">
        <v>12.72</v>
      </c>
      <c r="F25174" s="394"/>
    </row>
    <row r="25175" spans="1:6">
      <c r="A25175" s="514">
        <v>12010</v>
      </c>
      <c r="B25175" s="514" t="s">
        <v>17223</v>
      </c>
      <c r="C25175" s="1329" t="s">
        <v>29385</v>
      </c>
      <c r="D25175" s="514" t="s">
        <v>28</v>
      </c>
      <c r="E25175" s="673">
        <v>12.16</v>
      </c>
      <c r="F25175" s="394"/>
    </row>
    <row r="25176" spans="1:6">
      <c r="A25176" s="514">
        <v>39332</v>
      </c>
      <c r="B25176" s="514" t="s">
        <v>17223</v>
      </c>
      <c r="C25176" s="1329" t="s">
        <v>29386</v>
      </c>
      <c r="D25176" s="514" t="s">
        <v>28</v>
      </c>
      <c r="E25176" s="673">
        <v>14.95</v>
      </c>
      <c r="F25176" s="394"/>
    </row>
    <row r="25177" spans="1:6">
      <c r="A25177" s="514">
        <v>39330</v>
      </c>
      <c r="B25177" s="514" t="s">
        <v>17223</v>
      </c>
      <c r="C25177" s="1329" t="s">
        <v>29387</v>
      </c>
      <c r="D25177" s="514" t="s">
        <v>28</v>
      </c>
      <c r="E25177" s="673">
        <v>13.38</v>
      </c>
      <c r="F25177" s="394"/>
    </row>
    <row r="25178" spans="1:6">
      <c r="A25178" s="514">
        <v>39331</v>
      </c>
      <c r="B25178" s="514" t="s">
        <v>17223</v>
      </c>
      <c r="C25178" s="1329" t="s">
        <v>29388</v>
      </c>
      <c r="D25178" s="514" t="s">
        <v>28</v>
      </c>
      <c r="E25178" s="673">
        <v>11.9</v>
      </c>
      <c r="F25178" s="394"/>
    </row>
    <row r="25179" spans="1:6">
      <c r="A25179" s="514">
        <v>39335</v>
      </c>
      <c r="B25179" s="514" t="s">
        <v>17223</v>
      </c>
      <c r="C25179" s="1329" t="s">
        <v>29389</v>
      </c>
      <c r="D25179" s="514" t="s">
        <v>28</v>
      </c>
      <c r="E25179" s="673">
        <v>13.43</v>
      </c>
      <c r="F25179" s="394"/>
    </row>
    <row r="25180" spans="1:6">
      <c r="A25180" s="514">
        <v>39333</v>
      </c>
      <c r="B25180" s="514" t="s">
        <v>17223</v>
      </c>
      <c r="C25180" s="1329" t="s">
        <v>29390</v>
      </c>
      <c r="D25180" s="514" t="s">
        <v>28</v>
      </c>
      <c r="E25180" s="673">
        <v>11.6</v>
      </c>
      <c r="F25180" s="394"/>
    </row>
    <row r="25181" spans="1:6">
      <c r="A25181" s="514">
        <v>39334</v>
      </c>
      <c r="B25181" s="514" t="s">
        <v>17223</v>
      </c>
      <c r="C25181" s="1329" t="s">
        <v>29391</v>
      </c>
      <c r="D25181" s="514" t="s">
        <v>28</v>
      </c>
      <c r="E25181" s="673">
        <v>10.67</v>
      </c>
      <c r="F25181" s="394"/>
    </row>
    <row r="25182" spans="1:6">
      <c r="A25182" s="514">
        <v>12015</v>
      </c>
      <c r="B25182" s="514" t="s">
        <v>17223</v>
      </c>
      <c r="C25182" s="1329" t="s">
        <v>29392</v>
      </c>
      <c r="D25182" s="514" t="s">
        <v>28</v>
      </c>
      <c r="E25182" s="673">
        <v>15.6</v>
      </c>
      <c r="F25182" s="394"/>
    </row>
    <row r="25183" spans="1:6">
      <c r="A25183" s="514">
        <v>12016</v>
      </c>
      <c r="B25183" s="514" t="s">
        <v>17223</v>
      </c>
      <c r="C25183" s="1329" t="s">
        <v>29393</v>
      </c>
      <c r="D25183" s="514" t="s">
        <v>28</v>
      </c>
      <c r="E25183" s="673">
        <v>13.4</v>
      </c>
      <c r="F25183" s="394"/>
    </row>
    <row r="25184" spans="1:6">
      <c r="A25184" s="514">
        <v>12019</v>
      </c>
      <c r="B25184" s="514" t="s">
        <v>17223</v>
      </c>
      <c r="C25184" s="1329" t="s">
        <v>29394</v>
      </c>
      <c r="D25184" s="514" t="s">
        <v>28</v>
      </c>
      <c r="E25184" s="673">
        <v>15.6</v>
      </c>
      <c r="F25184" s="394"/>
    </row>
    <row r="25185" spans="1:6">
      <c r="A25185" s="514">
        <v>12020</v>
      </c>
      <c r="B25185" s="514" t="s">
        <v>17223</v>
      </c>
      <c r="C25185" s="1329" t="s">
        <v>29395</v>
      </c>
      <c r="D25185" s="514" t="s">
        <v>28</v>
      </c>
      <c r="E25185" s="673">
        <v>13.4</v>
      </c>
      <c r="F25185" s="394"/>
    </row>
    <row r="25186" spans="1:6">
      <c r="A25186" s="514">
        <v>39338</v>
      </c>
      <c r="B25186" s="514" t="s">
        <v>17223</v>
      </c>
      <c r="C25186" s="1329" t="s">
        <v>29396</v>
      </c>
      <c r="D25186" s="514" t="s">
        <v>28</v>
      </c>
      <c r="E25186" s="673">
        <v>14.95</v>
      </c>
      <c r="F25186" s="394"/>
    </row>
    <row r="25187" spans="1:6">
      <c r="A25187" s="514">
        <v>39336</v>
      </c>
      <c r="B25187" s="514" t="s">
        <v>17223</v>
      </c>
      <c r="C25187" s="1329" t="s">
        <v>29397</v>
      </c>
      <c r="D25187" s="514" t="s">
        <v>28</v>
      </c>
      <c r="E25187" s="673">
        <v>13.38</v>
      </c>
      <c r="F25187" s="394"/>
    </row>
    <row r="25188" spans="1:6">
      <c r="A25188" s="514">
        <v>39337</v>
      </c>
      <c r="B25188" s="514" t="s">
        <v>17223</v>
      </c>
      <c r="C25188" s="1329" t="s">
        <v>29398</v>
      </c>
      <c r="D25188" s="514" t="s">
        <v>28</v>
      </c>
      <c r="E25188" s="673">
        <v>11.9</v>
      </c>
      <c r="F25188" s="394"/>
    </row>
    <row r="25189" spans="1:6">
      <c r="A25189" s="514">
        <v>39341</v>
      </c>
      <c r="B25189" s="514" t="s">
        <v>17223</v>
      </c>
      <c r="C25189" s="1329" t="s">
        <v>29399</v>
      </c>
      <c r="D25189" s="514" t="s">
        <v>28</v>
      </c>
      <c r="E25189" s="673">
        <v>19.489999999999998</v>
      </c>
      <c r="F25189" s="394"/>
    </row>
    <row r="25190" spans="1:6">
      <c r="A25190" s="514">
        <v>39340</v>
      </c>
      <c r="B25190" s="514" t="s">
        <v>17223</v>
      </c>
      <c r="C25190" s="1329" t="s">
        <v>29400</v>
      </c>
      <c r="D25190" s="514" t="s">
        <v>28</v>
      </c>
      <c r="E25190" s="673">
        <v>14.31</v>
      </c>
      <c r="F25190" s="394"/>
    </row>
    <row r="25191" spans="1:6">
      <c r="A25191" s="514">
        <v>39342</v>
      </c>
      <c r="B25191" s="514" t="s">
        <v>17223</v>
      </c>
      <c r="C25191" s="1329" t="s">
        <v>29401</v>
      </c>
      <c r="D25191" s="514" t="s">
        <v>28</v>
      </c>
      <c r="E25191" s="673">
        <v>19.489999999999998</v>
      </c>
      <c r="F25191" s="394"/>
    </row>
    <row r="25192" spans="1:6">
      <c r="A25192" s="514">
        <v>12025</v>
      </c>
      <c r="B25192" s="514" t="s">
        <v>17223</v>
      </c>
      <c r="C25192" s="1329" t="s">
        <v>29402</v>
      </c>
      <c r="D25192" s="514" t="s">
        <v>28</v>
      </c>
      <c r="E25192" s="673">
        <v>14.78</v>
      </c>
      <c r="F25192" s="394"/>
    </row>
    <row r="25193" spans="1:6">
      <c r="A25193" s="514">
        <v>39345</v>
      </c>
      <c r="B25193" s="514" t="s">
        <v>17223</v>
      </c>
      <c r="C25193" s="1329" t="s">
        <v>29403</v>
      </c>
      <c r="D25193" s="514" t="s">
        <v>28</v>
      </c>
      <c r="E25193" s="673">
        <v>22.27</v>
      </c>
      <c r="F25193" s="394"/>
    </row>
    <row r="25194" spans="1:6">
      <c r="A25194" s="514">
        <v>39343</v>
      </c>
      <c r="B25194" s="514" t="s">
        <v>17223</v>
      </c>
      <c r="C25194" s="1329" t="s">
        <v>29404</v>
      </c>
      <c r="D25194" s="514" t="s">
        <v>28</v>
      </c>
      <c r="E25194" s="673">
        <v>16.46</v>
      </c>
      <c r="F25194" s="394"/>
    </row>
    <row r="25195" spans="1:6">
      <c r="A25195" s="514">
        <v>39344</v>
      </c>
      <c r="B25195" s="514" t="s">
        <v>17223</v>
      </c>
      <c r="C25195" s="1329" t="s">
        <v>29405</v>
      </c>
      <c r="D25195" s="514" t="s">
        <v>28</v>
      </c>
      <c r="E25195" s="673">
        <v>15.91</v>
      </c>
      <c r="F25195" s="394"/>
    </row>
    <row r="25196" spans="1:6">
      <c r="A25196" s="514">
        <v>12623</v>
      </c>
      <c r="B25196" s="514" t="s">
        <v>17223</v>
      </c>
      <c r="C25196" s="1329" t="s">
        <v>29406</v>
      </c>
      <c r="D25196" s="514" t="s">
        <v>5</v>
      </c>
      <c r="E25196" s="673">
        <v>49.18</v>
      </c>
      <c r="F25196" s="394"/>
    </row>
    <row r="25197" spans="1:6">
      <c r="A25197" s="514">
        <v>34498</v>
      </c>
      <c r="B25197" s="514" t="s">
        <v>17223</v>
      </c>
      <c r="C25197" s="1329" t="s">
        <v>18944</v>
      </c>
      <c r="D25197" s="514" t="s">
        <v>28</v>
      </c>
      <c r="E25197" s="673">
        <v>96.8</v>
      </c>
      <c r="F25197" s="394"/>
    </row>
    <row r="25198" spans="1:6">
      <c r="A25198" s="514">
        <v>13244</v>
      </c>
      <c r="B25198" s="514" t="s">
        <v>17223</v>
      </c>
      <c r="C25198" s="1329" t="s">
        <v>18946</v>
      </c>
      <c r="D25198" s="514" t="s">
        <v>28</v>
      </c>
      <c r="E25198" s="673">
        <v>40.75</v>
      </c>
      <c r="F25198" s="394"/>
    </row>
    <row r="25199" spans="1:6">
      <c r="A25199" s="514">
        <v>38998</v>
      </c>
      <c r="B25199" s="514" t="s">
        <v>17223</v>
      </c>
      <c r="C25199" s="1329" t="s">
        <v>29407</v>
      </c>
      <c r="D25199" s="514" t="s">
        <v>28</v>
      </c>
      <c r="E25199" s="673"/>
      <c r="F25199" s="394"/>
    </row>
    <row r="25200" spans="1:6">
      <c r="A25200" s="514">
        <v>38999</v>
      </c>
      <c r="B25200" s="514" t="s">
        <v>17223</v>
      </c>
      <c r="C25200" s="1329" t="s">
        <v>29408</v>
      </c>
      <c r="D25200" s="514" t="s">
        <v>28</v>
      </c>
      <c r="E25200" s="673"/>
      <c r="F25200" s="394"/>
    </row>
    <row r="25201" spans="1:6">
      <c r="A25201" s="514">
        <v>38996</v>
      </c>
      <c r="B25201" s="514" t="s">
        <v>17223</v>
      </c>
      <c r="C25201" s="1329" t="s">
        <v>29409</v>
      </c>
      <c r="D25201" s="514" t="s">
        <v>28</v>
      </c>
      <c r="E25201" s="673"/>
      <c r="F25201" s="394"/>
    </row>
    <row r="25202" spans="1:6">
      <c r="A25202" s="514">
        <v>44173</v>
      </c>
      <c r="B25202" s="514" t="s">
        <v>17223</v>
      </c>
      <c r="C25202" s="1329" t="s">
        <v>29410</v>
      </c>
      <c r="D25202" s="514" t="s">
        <v>28</v>
      </c>
      <c r="E25202" s="673"/>
      <c r="F25202" s="394"/>
    </row>
    <row r="25203" spans="1:6">
      <c r="A25203" s="514">
        <v>44174</v>
      </c>
      <c r="B25203" s="514" t="s">
        <v>17223</v>
      </c>
      <c r="C25203" s="1329" t="s">
        <v>29411</v>
      </c>
      <c r="D25203" s="514" t="s">
        <v>28</v>
      </c>
      <c r="E25203" s="673"/>
      <c r="F25203" s="394"/>
    </row>
    <row r="25204" spans="1:6">
      <c r="A25204" s="514">
        <v>38997</v>
      </c>
      <c r="B25204" s="514" t="s">
        <v>17223</v>
      </c>
      <c r="C25204" s="1329" t="s">
        <v>29412</v>
      </c>
      <c r="D25204" s="514" t="s">
        <v>28</v>
      </c>
      <c r="E25204" s="673"/>
      <c r="F25204" s="394"/>
    </row>
    <row r="25205" spans="1:6">
      <c r="A25205" s="514">
        <v>39600</v>
      </c>
      <c r="B25205" s="514" t="s">
        <v>17223</v>
      </c>
      <c r="C25205" s="1329" t="s">
        <v>29413</v>
      </c>
      <c r="D25205" s="514" t="s">
        <v>28</v>
      </c>
      <c r="E25205" s="673">
        <v>14.52</v>
      </c>
      <c r="F25205" s="394"/>
    </row>
    <row r="25206" spans="1:6">
      <c r="A25206" s="514">
        <v>39601</v>
      </c>
      <c r="B25206" s="514" t="s">
        <v>17223</v>
      </c>
      <c r="C25206" s="1329" t="s">
        <v>29414</v>
      </c>
      <c r="D25206" s="514" t="s">
        <v>28</v>
      </c>
      <c r="E25206" s="673">
        <v>30.81</v>
      </c>
      <c r="F25206" s="394"/>
    </row>
    <row r="25207" spans="1:6">
      <c r="A25207" s="514">
        <v>39862</v>
      </c>
      <c r="B25207" s="514" t="s">
        <v>17223</v>
      </c>
      <c r="C25207" s="1329" t="s">
        <v>29415</v>
      </c>
      <c r="D25207" s="514" t="s">
        <v>28</v>
      </c>
      <c r="E25207" s="673"/>
      <c r="F25207" s="394"/>
    </row>
    <row r="25208" spans="1:6">
      <c r="A25208" s="514">
        <v>39863</v>
      </c>
      <c r="B25208" s="514" t="s">
        <v>17223</v>
      </c>
      <c r="C25208" s="1329" t="s">
        <v>29416</v>
      </c>
      <c r="D25208" s="514" t="s">
        <v>28</v>
      </c>
      <c r="E25208" s="673"/>
      <c r="F25208" s="394"/>
    </row>
    <row r="25209" spans="1:6">
      <c r="A25209" s="514">
        <v>39864</v>
      </c>
      <c r="B25209" s="514" t="s">
        <v>17223</v>
      </c>
      <c r="C25209" s="1329" t="s">
        <v>29417</v>
      </c>
      <c r="D25209" s="514" t="s">
        <v>28</v>
      </c>
      <c r="E25209" s="673"/>
      <c r="F25209" s="394"/>
    </row>
    <row r="25210" spans="1:6">
      <c r="A25210" s="514">
        <v>39865</v>
      </c>
      <c r="B25210" s="514" t="s">
        <v>17223</v>
      </c>
      <c r="C25210" s="1329" t="s">
        <v>29418</v>
      </c>
      <c r="D25210" s="514" t="s">
        <v>28</v>
      </c>
      <c r="E25210" s="673"/>
      <c r="F25210" s="394"/>
    </row>
    <row r="25211" spans="1:6">
      <c r="A25211" s="514">
        <v>2517</v>
      </c>
      <c r="B25211" s="514" t="s">
        <v>17223</v>
      </c>
      <c r="C25211" s="1329" t="s">
        <v>29419</v>
      </c>
      <c r="D25211" s="514" t="s">
        <v>28</v>
      </c>
      <c r="E25211" s="673">
        <v>34.15</v>
      </c>
      <c r="F25211" s="394"/>
    </row>
    <row r="25212" spans="1:6" ht="19.5" customHeight="1">
      <c r="A25212" s="514">
        <v>2522</v>
      </c>
      <c r="B25212" s="514" t="s">
        <v>17223</v>
      </c>
      <c r="C25212" s="1329" t="s">
        <v>29420</v>
      </c>
      <c r="D25212" s="514" t="s">
        <v>28</v>
      </c>
      <c r="E25212" s="673">
        <v>22.07</v>
      </c>
      <c r="F25212" s="394"/>
    </row>
    <row r="25213" spans="1:6">
      <c r="A25213" s="514">
        <v>2516</v>
      </c>
      <c r="B25213" s="514" t="s">
        <v>17223</v>
      </c>
      <c r="C25213" s="1329" t="s">
        <v>29421</v>
      </c>
      <c r="D25213" s="514" t="s">
        <v>28</v>
      </c>
      <c r="E25213" s="673">
        <v>17.72</v>
      </c>
      <c r="F25213" s="394"/>
    </row>
    <row r="25214" spans="1:6">
      <c r="A25214" s="514">
        <v>2548</v>
      </c>
      <c r="B25214" s="514" t="s">
        <v>17223</v>
      </c>
      <c r="C25214" s="1329" t="s">
        <v>29422</v>
      </c>
      <c r="D25214" s="514" t="s">
        <v>28</v>
      </c>
      <c r="E25214" s="673">
        <v>13.57</v>
      </c>
      <c r="F25214" s="394"/>
    </row>
    <row r="25215" spans="1:6">
      <c r="A25215" s="514">
        <v>2518</v>
      </c>
      <c r="B25215" s="514" t="s">
        <v>17223</v>
      </c>
      <c r="C25215" s="1329" t="s">
        <v>29423</v>
      </c>
      <c r="D25215" s="514" t="s">
        <v>28</v>
      </c>
      <c r="E25215" s="673">
        <v>162.56</v>
      </c>
      <c r="F25215" s="394"/>
    </row>
    <row r="25216" spans="1:6">
      <c r="A25216" s="514">
        <v>2521</v>
      </c>
      <c r="B25216" s="514" t="s">
        <v>17223</v>
      </c>
      <c r="C25216" s="1329" t="s">
        <v>29424</v>
      </c>
      <c r="D25216" s="514" t="s">
        <v>28</v>
      </c>
      <c r="E25216" s="673">
        <v>69.2</v>
      </c>
      <c r="F25216" s="394"/>
    </row>
    <row r="25217" spans="1:6">
      <c r="A25217" s="514">
        <v>2519</v>
      </c>
      <c r="B25217" s="514" t="s">
        <v>17223</v>
      </c>
      <c r="C25217" s="1329" t="s">
        <v>29425</v>
      </c>
      <c r="D25217" s="514" t="s">
        <v>28</v>
      </c>
      <c r="E25217" s="673">
        <v>196.02</v>
      </c>
      <c r="F25217" s="394"/>
    </row>
    <row r="25218" spans="1:6">
      <c r="A25218" s="514">
        <v>2515</v>
      </c>
      <c r="B25218" s="514" t="s">
        <v>17223</v>
      </c>
      <c r="C25218" s="1329" t="s">
        <v>29426</v>
      </c>
      <c r="D25218" s="514" t="s">
        <v>28</v>
      </c>
      <c r="E25218" s="673">
        <v>14.75</v>
      </c>
      <c r="F25218" s="394"/>
    </row>
    <row r="25219" spans="1:6">
      <c r="A25219" s="514">
        <v>2520</v>
      </c>
      <c r="B25219" s="514" t="s">
        <v>17223</v>
      </c>
      <c r="C25219" s="1329" t="s">
        <v>29427</v>
      </c>
      <c r="D25219" s="514" t="s">
        <v>28</v>
      </c>
      <c r="E25219" s="673">
        <v>360.77</v>
      </c>
      <c r="F25219" s="394"/>
    </row>
    <row r="25220" spans="1:6">
      <c r="A25220" s="514">
        <v>1602</v>
      </c>
      <c r="B25220" s="514" t="s">
        <v>17223</v>
      </c>
      <c r="C25220" s="1329" t="s">
        <v>29428</v>
      </c>
      <c r="D25220" s="514" t="s">
        <v>28</v>
      </c>
      <c r="E25220" s="673">
        <v>68.489999999999995</v>
      </c>
      <c r="F25220" s="394"/>
    </row>
    <row r="25221" spans="1:6">
      <c r="A25221" s="514">
        <v>1601</v>
      </c>
      <c r="B25221" s="514" t="s">
        <v>17223</v>
      </c>
      <c r="C25221" s="1329" t="s">
        <v>29429</v>
      </c>
      <c r="D25221" s="514" t="s">
        <v>28</v>
      </c>
      <c r="E25221" s="673">
        <v>61.04</v>
      </c>
      <c r="F25221" s="394"/>
    </row>
    <row r="25222" spans="1:6">
      <c r="A25222" s="514">
        <v>1600</v>
      </c>
      <c r="B25222" s="514" t="s">
        <v>17223</v>
      </c>
      <c r="C25222" s="1329" t="s">
        <v>29430</v>
      </c>
      <c r="D25222" s="514" t="s">
        <v>28</v>
      </c>
      <c r="E25222" s="673">
        <v>26.66</v>
      </c>
      <c r="F25222" s="394"/>
    </row>
    <row r="25223" spans="1:6">
      <c r="A25223" s="514">
        <v>1598</v>
      </c>
      <c r="B25223" s="514" t="s">
        <v>17223</v>
      </c>
      <c r="C25223" s="1329" t="s">
        <v>29431</v>
      </c>
      <c r="D25223" s="514" t="s">
        <v>28</v>
      </c>
      <c r="E25223" s="673">
        <v>18.07</v>
      </c>
      <c r="F25223" s="394"/>
    </row>
    <row r="25224" spans="1:6">
      <c r="A25224" s="514">
        <v>1603</v>
      </c>
      <c r="B25224" s="514" t="s">
        <v>17223</v>
      </c>
      <c r="C25224" s="1329" t="s">
        <v>29432</v>
      </c>
      <c r="D25224" s="514" t="s">
        <v>28</v>
      </c>
      <c r="E25224" s="673">
        <v>103.41</v>
      </c>
      <c r="F25224" s="394"/>
    </row>
    <row r="25225" spans="1:6">
      <c r="A25225" s="514">
        <v>1599</v>
      </c>
      <c r="B25225" s="514" t="s">
        <v>17223</v>
      </c>
      <c r="C25225" s="1329" t="s">
        <v>29433</v>
      </c>
      <c r="D25225" s="514" t="s">
        <v>28</v>
      </c>
      <c r="E25225" s="673">
        <v>20.96</v>
      </c>
      <c r="F25225" s="394"/>
    </row>
    <row r="25226" spans="1:6">
      <c r="A25226" s="514">
        <v>1597</v>
      </c>
      <c r="B25226" s="514" t="s">
        <v>17223</v>
      </c>
      <c r="C25226" s="1329" t="s">
        <v>29434</v>
      </c>
      <c r="D25226" s="514" t="s">
        <v>28</v>
      </c>
      <c r="E25226" s="673">
        <v>16.98</v>
      </c>
      <c r="F25226" s="394"/>
    </row>
    <row r="25227" spans="1:6">
      <c r="A25227" s="514">
        <v>39602</v>
      </c>
      <c r="B25227" s="514" t="s">
        <v>17223</v>
      </c>
      <c r="C25227" s="1329" t="s">
        <v>29435</v>
      </c>
      <c r="D25227" s="514" t="s">
        <v>28</v>
      </c>
      <c r="E25227" s="673">
        <v>1.54</v>
      </c>
      <c r="F25227" s="394"/>
    </row>
    <row r="25228" spans="1:6">
      <c r="A25228" s="514">
        <v>39603</v>
      </c>
      <c r="B25228" s="514" t="s">
        <v>17223</v>
      </c>
      <c r="C25228" s="1329" t="s">
        <v>29436</v>
      </c>
      <c r="D25228" s="514" t="s">
        <v>28</v>
      </c>
      <c r="E25228" s="673">
        <v>3.28</v>
      </c>
      <c r="F25228" s="394"/>
    </row>
    <row r="25229" spans="1:6">
      <c r="A25229" s="514">
        <v>11821</v>
      </c>
      <c r="B25229" s="514" t="s">
        <v>17223</v>
      </c>
      <c r="C25229" s="1329" t="s">
        <v>29437</v>
      </c>
      <c r="D25229" s="514" t="s">
        <v>28</v>
      </c>
      <c r="E25229" s="673">
        <v>13.95</v>
      </c>
      <c r="F25229" s="394"/>
    </row>
    <row r="25230" spans="1:6">
      <c r="A25230" s="514">
        <v>1562</v>
      </c>
      <c r="B25230" s="514" t="s">
        <v>17223</v>
      </c>
      <c r="C25230" s="1329" t="s">
        <v>29438</v>
      </c>
      <c r="D25230" s="514" t="s">
        <v>28</v>
      </c>
      <c r="E25230" s="673">
        <v>22.85</v>
      </c>
      <c r="F25230" s="394"/>
    </row>
    <row r="25231" spans="1:6">
      <c r="A25231" s="514">
        <v>1563</v>
      </c>
      <c r="B25231" s="514" t="s">
        <v>17223</v>
      </c>
      <c r="C25231" s="1329" t="s">
        <v>29439</v>
      </c>
      <c r="D25231" s="514" t="s">
        <v>28</v>
      </c>
      <c r="E25231" s="673">
        <v>30.66</v>
      </c>
      <c r="F25231" s="394"/>
    </row>
    <row r="25232" spans="1:6">
      <c r="A25232" s="514">
        <v>11856</v>
      </c>
      <c r="B25232" s="514" t="s">
        <v>17223</v>
      </c>
      <c r="C25232" s="1329" t="s">
        <v>29440</v>
      </c>
      <c r="D25232" s="514" t="s">
        <v>28</v>
      </c>
      <c r="E25232" s="673">
        <v>9.14</v>
      </c>
      <c r="F25232" s="394"/>
    </row>
    <row r="25233" spans="1:6">
      <c r="A25233" s="514">
        <v>11857</v>
      </c>
      <c r="B25233" s="514" t="s">
        <v>17223</v>
      </c>
      <c r="C25233" s="1329" t="s">
        <v>29441</v>
      </c>
      <c r="D25233" s="514" t="s">
        <v>28</v>
      </c>
      <c r="E25233" s="673">
        <v>48.1</v>
      </c>
      <c r="F25233" s="394"/>
    </row>
    <row r="25234" spans="1:6">
      <c r="A25234" s="514">
        <v>11858</v>
      </c>
      <c r="B25234" s="514" t="s">
        <v>17223</v>
      </c>
      <c r="C25234" s="1329" t="s">
        <v>29442</v>
      </c>
      <c r="D25234" s="514" t="s">
        <v>28</v>
      </c>
      <c r="E25234" s="673">
        <v>59.7</v>
      </c>
      <c r="F25234" s="394"/>
    </row>
    <row r="25235" spans="1:6">
      <c r="A25235" s="514">
        <v>1539</v>
      </c>
      <c r="B25235" s="514" t="s">
        <v>17223</v>
      </c>
      <c r="C25235" s="1329" t="s">
        <v>29443</v>
      </c>
      <c r="D25235" s="514" t="s">
        <v>28</v>
      </c>
      <c r="E25235" s="673">
        <v>10.74</v>
      </c>
      <c r="F25235" s="394"/>
    </row>
    <row r="25236" spans="1:6">
      <c r="A25236" s="514">
        <v>11859</v>
      </c>
      <c r="B25236" s="514" t="s">
        <v>17223</v>
      </c>
      <c r="C25236" s="1329" t="s">
        <v>29444</v>
      </c>
      <c r="D25236" s="514" t="s">
        <v>28</v>
      </c>
      <c r="E25236" s="673">
        <v>81.23</v>
      </c>
      <c r="F25236" s="394"/>
    </row>
    <row r="25237" spans="1:6">
      <c r="A25237" s="514">
        <v>1550</v>
      </c>
      <c r="B25237" s="514" t="s">
        <v>17223</v>
      </c>
      <c r="C25237" s="1329" t="s">
        <v>29445</v>
      </c>
      <c r="D25237" s="514" t="s">
        <v>28</v>
      </c>
      <c r="E25237" s="673">
        <v>11.33</v>
      </c>
      <c r="F25237" s="394"/>
    </row>
    <row r="25238" spans="1:6">
      <c r="A25238" s="514">
        <v>11854</v>
      </c>
      <c r="B25238" s="514" t="s">
        <v>17223</v>
      </c>
      <c r="C25238" s="1329" t="s">
        <v>29446</v>
      </c>
      <c r="D25238" s="514" t="s">
        <v>28</v>
      </c>
      <c r="E25238" s="673">
        <v>14.16</v>
      </c>
      <c r="F25238" s="394"/>
    </row>
    <row r="25239" spans="1:6">
      <c r="A25239" s="514">
        <v>11862</v>
      </c>
      <c r="B25239" s="514" t="s">
        <v>17223</v>
      </c>
      <c r="C25239" s="1329" t="s">
        <v>29447</v>
      </c>
      <c r="D25239" s="514" t="s">
        <v>28</v>
      </c>
      <c r="E25239" s="673">
        <v>19.86</v>
      </c>
      <c r="F25239" s="394"/>
    </row>
    <row r="25240" spans="1:6">
      <c r="A25240" s="514">
        <v>11863</v>
      </c>
      <c r="B25240" s="514" t="s">
        <v>17223</v>
      </c>
      <c r="C25240" s="1329" t="s">
        <v>18403</v>
      </c>
      <c r="D25240" s="514" t="s">
        <v>28</v>
      </c>
      <c r="E25240" s="673">
        <v>8.02</v>
      </c>
      <c r="F25240" s="394"/>
    </row>
    <row r="25241" spans="1:6">
      <c r="A25241" s="514">
        <v>11855</v>
      </c>
      <c r="B25241" s="514" t="s">
        <v>17223</v>
      </c>
      <c r="C25241" s="1329" t="s">
        <v>29448</v>
      </c>
      <c r="D25241" s="514" t="s">
        <v>28</v>
      </c>
      <c r="E25241" s="673">
        <v>29.65</v>
      </c>
      <c r="F25241" s="394"/>
    </row>
    <row r="25242" spans="1:6">
      <c r="A25242" s="514">
        <v>11864</v>
      </c>
      <c r="B25242" s="514" t="s">
        <v>17223</v>
      </c>
      <c r="C25242" s="1329" t="s">
        <v>29449</v>
      </c>
      <c r="D25242" s="514" t="s">
        <v>28</v>
      </c>
      <c r="E25242" s="673">
        <v>44.82</v>
      </c>
      <c r="F25242" s="394"/>
    </row>
    <row r="25243" spans="1:6">
      <c r="A25243" s="514">
        <v>2527</v>
      </c>
      <c r="B25243" s="514" t="s">
        <v>17223</v>
      </c>
      <c r="C25243" s="1329" t="s">
        <v>29450</v>
      </c>
      <c r="D25243" s="514" t="s">
        <v>28</v>
      </c>
      <c r="E25243" s="673">
        <v>12.22</v>
      </c>
      <c r="F25243" s="394"/>
    </row>
    <row r="25244" spans="1:6">
      <c r="A25244" s="514">
        <v>2526</v>
      </c>
      <c r="B25244" s="514" t="s">
        <v>17223</v>
      </c>
      <c r="C25244" s="1329" t="s">
        <v>29451</v>
      </c>
      <c r="D25244" s="514" t="s">
        <v>28</v>
      </c>
      <c r="E25244" s="673">
        <v>7.83</v>
      </c>
      <c r="F25244" s="394"/>
    </row>
    <row r="25245" spans="1:6">
      <c r="A25245" s="514">
        <v>2483</v>
      </c>
      <c r="B25245" s="514" t="s">
        <v>17223</v>
      </c>
      <c r="C25245" s="1329" t="s">
        <v>29452</v>
      </c>
      <c r="D25245" s="514" t="s">
        <v>28</v>
      </c>
      <c r="E25245" s="673">
        <v>5.58</v>
      </c>
      <c r="F25245" s="394"/>
    </row>
    <row r="25246" spans="1:6">
      <c r="A25246" s="514">
        <v>2487</v>
      </c>
      <c r="B25246" s="514" t="s">
        <v>17223</v>
      </c>
      <c r="C25246" s="1329" t="s">
        <v>29453</v>
      </c>
      <c r="D25246" s="514" t="s">
        <v>28</v>
      </c>
      <c r="E25246" s="673">
        <v>2.67</v>
      </c>
      <c r="F25246" s="394"/>
    </row>
    <row r="25247" spans="1:6">
      <c r="A25247" s="514">
        <v>2528</v>
      </c>
      <c r="B25247" s="514" t="s">
        <v>17223</v>
      </c>
      <c r="C25247" s="1329" t="s">
        <v>29454</v>
      </c>
      <c r="D25247" s="514" t="s">
        <v>28</v>
      </c>
      <c r="E25247" s="673">
        <v>30.76</v>
      </c>
      <c r="F25247" s="394"/>
    </row>
    <row r="25248" spans="1:6">
      <c r="A25248" s="514">
        <v>2489</v>
      </c>
      <c r="B25248" s="514" t="s">
        <v>17223</v>
      </c>
      <c r="C25248" s="1329" t="s">
        <v>29455</v>
      </c>
      <c r="D25248" s="514" t="s">
        <v>28</v>
      </c>
      <c r="E25248" s="673">
        <v>13.55</v>
      </c>
      <c r="F25248" s="394"/>
    </row>
    <row r="25249" spans="1:6">
      <c r="A25249" s="514">
        <v>2484</v>
      </c>
      <c r="B25249" s="514" t="s">
        <v>17223</v>
      </c>
      <c r="C25249" s="1329" t="s">
        <v>29456</v>
      </c>
      <c r="D25249" s="514" t="s">
        <v>28</v>
      </c>
      <c r="E25249" s="673">
        <v>44.68</v>
      </c>
      <c r="F25249" s="394"/>
    </row>
    <row r="25250" spans="1:6">
      <c r="A25250" s="514">
        <v>2488</v>
      </c>
      <c r="B25250" s="514" t="s">
        <v>17223</v>
      </c>
      <c r="C25250" s="1329" t="s">
        <v>29457</v>
      </c>
      <c r="D25250" s="514" t="s">
        <v>28</v>
      </c>
      <c r="E25250" s="673">
        <v>3.13</v>
      </c>
      <c r="F25250" s="394"/>
    </row>
    <row r="25251" spans="1:6">
      <c r="A25251" s="514">
        <v>2485</v>
      </c>
      <c r="B25251" s="514" t="s">
        <v>17223</v>
      </c>
      <c r="C25251" s="1329" t="s">
        <v>29458</v>
      </c>
      <c r="D25251" s="514" t="s">
        <v>28</v>
      </c>
      <c r="E25251" s="673">
        <v>70.02</v>
      </c>
      <c r="F25251" s="394"/>
    </row>
    <row r="25252" spans="1:6">
      <c r="A25252" s="514">
        <v>44247</v>
      </c>
      <c r="B25252" s="514" t="s">
        <v>17223</v>
      </c>
      <c r="C25252" s="1329" t="s">
        <v>29459</v>
      </c>
      <c r="D25252" s="514" t="s">
        <v>28</v>
      </c>
      <c r="E25252" s="673">
        <v>1704.2</v>
      </c>
      <c r="F25252" s="394"/>
    </row>
    <row r="25253" spans="1:6">
      <c r="A25253" s="514">
        <v>38005</v>
      </c>
      <c r="B25253" s="514" t="s">
        <v>17223</v>
      </c>
      <c r="C25253" s="1329" t="s">
        <v>29460</v>
      </c>
      <c r="D25253" s="514" t="s">
        <v>28</v>
      </c>
      <c r="E25253" s="673">
        <v>20.260000000000002</v>
      </c>
      <c r="F25253" s="394"/>
    </row>
    <row r="25254" spans="1:6">
      <c r="A25254" s="514">
        <v>38006</v>
      </c>
      <c r="B25254" s="514" t="s">
        <v>17223</v>
      </c>
      <c r="C25254" s="1329" t="s">
        <v>29461</v>
      </c>
      <c r="D25254" s="514" t="s">
        <v>28</v>
      </c>
      <c r="E25254" s="673">
        <v>26.93</v>
      </c>
      <c r="F25254" s="394"/>
    </row>
    <row r="25255" spans="1:6">
      <c r="A25255" s="514">
        <v>38428</v>
      </c>
      <c r="B25255" s="514" t="s">
        <v>17223</v>
      </c>
      <c r="C25255" s="1329" t="s">
        <v>29462</v>
      </c>
      <c r="D25255" s="514" t="s">
        <v>28</v>
      </c>
      <c r="E25255" s="673">
        <v>24.11</v>
      </c>
      <c r="F25255" s="394"/>
    </row>
    <row r="25256" spans="1:6">
      <c r="A25256" s="514">
        <v>38007</v>
      </c>
      <c r="B25256" s="514" t="s">
        <v>17223</v>
      </c>
      <c r="C25256" s="1329" t="s">
        <v>29463</v>
      </c>
      <c r="D25256" s="514" t="s">
        <v>28</v>
      </c>
      <c r="E25256" s="673">
        <v>31.07</v>
      </c>
      <c r="F25256" s="394"/>
    </row>
    <row r="25257" spans="1:6">
      <c r="A25257" s="514">
        <v>38008</v>
      </c>
      <c r="B25257" s="514" t="s">
        <v>17223</v>
      </c>
      <c r="C25257" s="1329" t="s">
        <v>29464</v>
      </c>
      <c r="D25257" s="514" t="s">
        <v>28</v>
      </c>
      <c r="E25257" s="673">
        <v>49.71</v>
      </c>
      <c r="F25257" s="394"/>
    </row>
    <row r="25258" spans="1:6">
      <c r="A25258" s="514">
        <v>38009</v>
      </c>
      <c r="B25258" s="514" t="s">
        <v>17223</v>
      </c>
      <c r="C25258" s="1329" t="s">
        <v>29465</v>
      </c>
      <c r="D25258" s="514" t="s">
        <v>28</v>
      </c>
      <c r="E25258" s="673">
        <v>60.86</v>
      </c>
      <c r="F25258" s="394"/>
    </row>
    <row r="25259" spans="1:6">
      <c r="A25259" s="514">
        <v>44248</v>
      </c>
      <c r="B25259" s="514" t="s">
        <v>17223</v>
      </c>
      <c r="C25259" s="1329" t="s">
        <v>29466</v>
      </c>
      <c r="D25259" s="514" t="s">
        <v>28</v>
      </c>
      <c r="E25259" s="673">
        <v>99.2</v>
      </c>
      <c r="F25259" s="394"/>
    </row>
    <row r="25260" spans="1:6">
      <c r="A25260" s="514">
        <v>44249</v>
      </c>
      <c r="B25260" s="514" t="s">
        <v>17223</v>
      </c>
      <c r="C25260" s="1329" t="s">
        <v>29467</v>
      </c>
      <c r="D25260" s="514" t="s">
        <v>28</v>
      </c>
      <c r="E25260" s="673">
        <v>382.74</v>
      </c>
      <c r="F25260" s="394"/>
    </row>
    <row r="25261" spans="1:6">
      <c r="A25261" s="514">
        <v>44250</v>
      </c>
      <c r="B25261" s="514" t="s">
        <v>17223</v>
      </c>
      <c r="C25261" s="1329" t="s">
        <v>29468</v>
      </c>
      <c r="D25261" s="514" t="s">
        <v>28</v>
      </c>
      <c r="E25261" s="673">
        <v>555.82000000000005</v>
      </c>
      <c r="F25261" s="394"/>
    </row>
    <row r="25262" spans="1:6">
      <c r="A25262" s="514">
        <v>39279</v>
      </c>
      <c r="B25262" s="514" t="s">
        <v>17223</v>
      </c>
      <c r="C25262" s="1329" t="s">
        <v>29469</v>
      </c>
      <c r="D25262" s="514" t="s">
        <v>28</v>
      </c>
      <c r="E25262" s="673"/>
      <c r="F25262" s="394"/>
    </row>
    <row r="25263" spans="1:6">
      <c r="A25263" s="514">
        <v>39280</v>
      </c>
      <c r="B25263" s="514" t="s">
        <v>17223</v>
      </c>
      <c r="C25263" s="1329" t="s">
        <v>29470</v>
      </c>
      <c r="D25263" s="514" t="s">
        <v>28</v>
      </c>
      <c r="E25263" s="673"/>
      <c r="F25263" s="394"/>
    </row>
    <row r="25264" spans="1:6">
      <c r="A25264" s="514">
        <v>39281</v>
      </c>
      <c r="B25264" s="514" t="s">
        <v>17223</v>
      </c>
      <c r="C25264" s="1329" t="s">
        <v>29471</v>
      </c>
      <c r="D25264" s="514" t="s">
        <v>28</v>
      </c>
      <c r="E25264" s="673"/>
      <c r="F25264" s="394"/>
    </row>
    <row r="25265" spans="1:6">
      <c r="A25265" s="514">
        <v>39282</v>
      </c>
      <c r="B25265" s="514" t="s">
        <v>17223</v>
      </c>
      <c r="C25265" s="1329" t="s">
        <v>29472</v>
      </c>
      <c r="D25265" s="514" t="s">
        <v>28</v>
      </c>
      <c r="E25265" s="673"/>
      <c r="F25265" s="394"/>
    </row>
    <row r="25266" spans="1:6">
      <c r="A25266" s="514">
        <v>38844</v>
      </c>
      <c r="B25266" s="514" t="s">
        <v>17223</v>
      </c>
      <c r="C25266" s="1329" t="s">
        <v>29473</v>
      </c>
      <c r="D25266" s="514" t="s">
        <v>28</v>
      </c>
      <c r="E25266" s="673"/>
      <c r="F25266" s="394"/>
    </row>
    <row r="25267" spans="1:6">
      <c r="A25267" s="514">
        <v>38846</v>
      </c>
      <c r="B25267" s="514" t="s">
        <v>17223</v>
      </c>
      <c r="C25267" s="1329" t="s">
        <v>29474</v>
      </c>
      <c r="D25267" s="514" t="s">
        <v>28</v>
      </c>
      <c r="E25267" s="673"/>
      <c r="F25267" s="394"/>
    </row>
    <row r="25268" spans="1:6">
      <c r="A25268" s="514">
        <v>38847</v>
      </c>
      <c r="B25268" s="514" t="s">
        <v>17223</v>
      </c>
      <c r="C25268" s="1329" t="s">
        <v>29475</v>
      </c>
      <c r="D25268" s="514" t="s">
        <v>28</v>
      </c>
      <c r="E25268" s="673"/>
      <c r="F25268" s="394"/>
    </row>
    <row r="25269" spans="1:6">
      <c r="A25269" s="514">
        <v>38850</v>
      </c>
      <c r="B25269" s="514" t="s">
        <v>17223</v>
      </c>
      <c r="C25269" s="1329" t="s">
        <v>29476</v>
      </c>
      <c r="D25269" s="514" t="s">
        <v>28</v>
      </c>
      <c r="E25269" s="673"/>
      <c r="F25269" s="394"/>
    </row>
    <row r="25270" spans="1:6">
      <c r="A25270" s="514">
        <v>38848</v>
      </c>
      <c r="B25270" s="514" t="s">
        <v>17223</v>
      </c>
      <c r="C25270" s="1329" t="s">
        <v>29477</v>
      </c>
      <c r="D25270" s="514" t="s">
        <v>28</v>
      </c>
      <c r="E25270" s="673"/>
      <c r="F25270" s="394"/>
    </row>
    <row r="25271" spans="1:6">
      <c r="A25271" s="514">
        <v>38851</v>
      </c>
      <c r="B25271" s="514" t="s">
        <v>17223</v>
      </c>
      <c r="C25271" s="1329" t="s">
        <v>29478</v>
      </c>
      <c r="D25271" s="514" t="s">
        <v>28</v>
      </c>
      <c r="E25271" s="673"/>
      <c r="F25271" s="394"/>
    </row>
    <row r="25272" spans="1:6">
      <c r="A25272" s="514">
        <v>38854</v>
      </c>
      <c r="B25272" s="514" t="s">
        <v>17223</v>
      </c>
      <c r="C25272" s="1329" t="s">
        <v>29479</v>
      </c>
      <c r="D25272" s="514" t="s">
        <v>28</v>
      </c>
      <c r="E25272" s="673"/>
      <c r="F25272" s="394"/>
    </row>
    <row r="25273" spans="1:6" ht="24.75">
      <c r="A25273" s="514">
        <v>3104</v>
      </c>
      <c r="B25273" s="514" t="s">
        <v>17223</v>
      </c>
      <c r="C25273" s="1329" t="s">
        <v>29480</v>
      </c>
      <c r="D25273" s="514" t="s">
        <v>7086</v>
      </c>
      <c r="E25273" s="673">
        <v>155.46</v>
      </c>
      <c r="F25273" s="394"/>
    </row>
    <row r="25274" spans="1:6">
      <c r="A25274" s="514">
        <v>1607</v>
      </c>
      <c r="B25274" s="514" t="s">
        <v>17223</v>
      </c>
      <c r="C25274" s="1329" t="s">
        <v>29481</v>
      </c>
      <c r="D25274" s="514" t="s">
        <v>7086</v>
      </c>
      <c r="E25274" s="673">
        <v>0.25</v>
      </c>
      <c r="F25274" s="394"/>
    </row>
    <row r="25275" spans="1:6">
      <c r="A25275" s="514">
        <v>38169</v>
      </c>
      <c r="B25275" s="514" t="s">
        <v>17223</v>
      </c>
      <c r="C25275" s="1329" t="s">
        <v>29482</v>
      </c>
      <c r="D25275" s="514" t="s">
        <v>7086</v>
      </c>
      <c r="E25275" s="673">
        <v>82.6</v>
      </c>
      <c r="F25275" s="394"/>
    </row>
    <row r="25276" spans="1:6">
      <c r="A25276" s="514">
        <v>6142</v>
      </c>
      <c r="B25276" s="514" t="s">
        <v>17223</v>
      </c>
      <c r="C25276" s="1329" t="s">
        <v>29483</v>
      </c>
      <c r="D25276" s="514" t="s">
        <v>28</v>
      </c>
      <c r="E25276" s="673">
        <v>10.38</v>
      </c>
      <c r="F25276" s="394"/>
    </row>
    <row r="25277" spans="1:6">
      <c r="A25277" s="514">
        <v>11686</v>
      </c>
      <c r="B25277" s="514" t="s">
        <v>17223</v>
      </c>
      <c r="C25277" s="1329" t="s">
        <v>29484</v>
      </c>
      <c r="D25277" s="514" t="s">
        <v>28</v>
      </c>
      <c r="E25277" s="673">
        <v>14.41</v>
      </c>
      <c r="F25277" s="394"/>
    </row>
    <row r="25278" spans="1:6">
      <c r="A25278" s="514">
        <v>37598</v>
      </c>
      <c r="B25278" s="514" t="s">
        <v>17223</v>
      </c>
      <c r="C25278" s="1329" t="s">
        <v>29485</v>
      </c>
      <c r="D25278" s="514" t="s">
        <v>28</v>
      </c>
      <c r="E25278" s="673"/>
      <c r="F25278" s="394"/>
    </row>
    <row r="25279" spans="1:6" ht="24.75">
      <c r="A25279" s="514">
        <v>25398</v>
      </c>
      <c r="B25279" s="514" t="s">
        <v>17223</v>
      </c>
      <c r="C25279" s="1329" t="s">
        <v>29486</v>
      </c>
      <c r="D25279" s="514" t="s">
        <v>28</v>
      </c>
      <c r="E25279" s="673"/>
      <c r="F25279" s="394"/>
    </row>
    <row r="25280" spans="1:6" ht="24.75">
      <c r="A25280" s="514">
        <v>25399</v>
      </c>
      <c r="B25280" s="514" t="s">
        <v>17223</v>
      </c>
      <c r="C25280" s="1329" t="s">
        <v>29487</v>
      </c>
      <c r="D25280" s="514" t="s">
        <v>28</v>
      </c>
      <c r="E25280" s="673"/>
      <c r="F25280" s="394"/>
    </row>
    <row r="25281" spans="1:6" ht="24.75">
      <c r="A25281" s="514">
        <v>43440</v>
      </c>
      <c r="B25281" s="514" t="s">
        <v>17223</v>
      </c>
      <c r="C25281" s="1329" t="s">
        <v>29488</v>
      </c>
      <c r="D25281" s="514" t="s">
        <v>28</v>
      </c>
      <c r="E25281" s="673">
        <v>476.91</v>
      </c>
      <c r="F25281" s="394"/>
    </row>
    <row r="25282" spans="1:6" ht="24.75">
      <c r="A25282" s="514">
        <v>10667</v>
      </c>
      <c r="B25282" s="514" t="s">
        <v>17223</v>
      </c>
      <c r="C25282" s="1329" t="s">
        <v>29489</v>
      </c>
      <c r="D25282" s="514" t="s">
        <v>28</v>
      </c>
      <c r="E25282" s="673">
        <v>27000</v>
      </c>
      <c r="F25282" s="394"/>
    </row>
    <row r="25283" spans="1:6">
      <c r="A25283" s="514">
        <v>1613</v>
      </c>
      <c r="B25283" s="514" t="s">
        <v>17223</v>
      </c>
      <c r="C25283" s="1329" t="s">
        <v>29490</v>
      </c>
      <c r="D25283" s="514" t="s">
        <v>28</v>
      </c>
      <c r="E25283" s="673">
        <v>2231.73</v>
      </c>
      <c r="F25283" s="394"/>
    </row>
    <row r="25284" spans="1:6">
      <c r="A25284" s="514">
        <v>1626</v>
      </c>
      <c r="B25284" s="514" t="s">
        <v>17223</v>
      </c>
      <c r="C25284" s="1329" t="s">
        <v>29491</v>
      </c>
      <c r="D25284" s="514" t="s">
        <v>28</v>
      </c>
      <c r="E25284" s="673">
        <v>3337.82</v>
      </c>
      <c r="F25284" s="394"/>
    </row>
    <row r="25285" spans="1:6">
      <c r="A25285" s="514">
        <v>1625</v>
      </c>
      <c r="B25285" s="514" t="s">
        <v>17223</v>
      </c>
      <c r="C25285" s="1329" t="s">
        <v>29492</v>
      </c>
      <c r="D25285" s="514" t="s">
        <v>28</v>
      </c>
      <c r="E25285" s="673">
        <v>233.13</v>
      </c>
      <c r="F25285" s="394"/>
    </row>
    <row r="25286" spans="1:6">
      <c r="A25286" s="514">
        <v>1622</v>
      </c>
      <c r="B25286" s="514" t="s">
        <v>17223</v>
      </c>
      <c r="C25286" s="1329" t="s">
        <v>29493</v>
      </c>
      <c r="D25286" s="514" t="s">
        <v>28</v>
      </c>
      <c r="E25286" s="673">
        <v>7532.08</v>
      </c>
      <c r="F25286" s="394"/>
    </row>
    <row r="25287" spans="1:6">
      <c r="A25287" s="514">
        <v>1620</v>
      </c>
      <c r="B25287" s="514" t="s">
        <v>17223</v>
      </c>
      <c r="C25287" s="1329" t="s">
        <v>29494</v>
      </c>
      <c r="D25287" s="514" t="s">
        <v>28</v>
      </c>
      <c r="E25287" s="673">
        <v>491.1</v>
      </c>
      <c r="F25287" s="394"/>
    </row>
    <row r="25288" spans="1:6">
      <c r="A25288" s="514">
        <v>1629</v>
      </c>
      <c r="B25288" s="514" t="s">
        <v>17223</v>
      </c>
      <c r="C25288" s="1329" t="s">
        <v>29495</v>
      </c>
      <c r="D25288" s="514" t="s">
        <v>28</v>
      </c>
      <c r="E25288" s="673">
        <v>18331.3</v>
      </c>
      <c r="F25288" s="394"/>
    </row>
    <row r="25289" spans="1:6">
      <c r="A25289" s="514">
        <v>1627</v>
      </c>
      <c r="B25289" s="514" t="s">
        <v>17223</v>
      </c>
      <c r="C25289" s="1329" t="s">
        <v>29496</v>
      </c>
      <c r="D25289" s="514" t="s">
        <v>28</v>
      </c>
      <c r="E25289" s="673">
        <v>938.73</v>
      </c>
      <c r="F25289" s="394"/>
    </row>
    <row r="25290" spans="1:6">
      <c r="A25290" s="514">
        <v>1623</v>
      </c>
      <c r="B25290" s="514" t="s">
        <v>17223</v>
      </c>
      <c r="C25290" s="1329" t="s">
        <v>29497</v>
      </c>
      <c r="D25290" s="514" t="s">
        <v>28</v>
      </c>
      <c r="E25290" s="673">
        <v>190.13</v>
      </c>
      <c r="F25290" s="394"/>
    </row>
    <row r="25291" spans="1:6">
      <c r="A25291" s="514">
        <v>1619</v>
      </c>
      <c r="B25291" s="514" t="s">
        <v>17223</v>
      </c>
      <c r="C25291" s="1329" t="s">
        <v>29498</v>
      </c>
      <c r="D25291" s="514" t="s">
        <v>28</v>
      </c>
      <c r="E25291" s="673">
        <v>261.54000000000002</v>
      </c>
      <c r="F25291" s="394"/>
    </row>
    <row r="25292" spans="1:6">
      <c r="A25292" s="514">
        <v>1630</v>
      </c>
      <c r="B25292" s="514" t="s">
        <v>17223</v>
      </c>
      <c r="C25292" s="1329" t="s">
        <v>29499</v>
      </c>
      <c r="D25292" s="514" t="s">
        <v>28</v>
      </c>
      <c r="E25292" s="673">
        <v>5758.43</v>
      </c>
      <c r="F25292" s="394"/>
    </row>
    <row r="25293" spans="1:6">
      <c r="A25293" s="514">
        <v>1616</v>
      </c>
      <c r="B25293" s="514" t="s">
        <v>17223</v>
      </c>
      <c r="C25293" s="1329" t="s">
        <v>29500</v>
      </c>
      <c r="D25293" s="514" t="s">
        <v>28</v>
      </c>
      <c r="E25293" s="673">
        <v>8856.58</v>
      </c>
      <c r="F25293" s="394"/>
    </row>
    <row r="25294" spans="1:6">
      <c r="A25294" s="514">
        <v>1614</v>
      </c>
      <c r="B25294" s="514" t="s">
        <v>17223</v>
      </c>
      <c r="C25294" s="1329" t="s">
        <v>29501</v>
      </c>
      <c r="D25294" s="514" t="s">
        <v>28</v>
      </c>
      <c r="E25294" s="673">
        <v>404.78</v>
      </c>
      <c r="F25294" s="394"/>
    </row>
    <row r="25295" spans="1:6">
      <c r="A25295" s="514">
        <v>1617</v>
      </c>
      <c r="B25295" s="514" t="s">
        <v>17223</v>
      </c>
      <c r="C25295" s="1329" t="s">
        <v>29502</v>
      </c>
      <c r="D25295" s="514" t="s">
        <v>28</v>
      </c>
      <c r="E25295" s="673">
        <v>10572.83</v>
      </c>
      <c r="F25295" s="394"/>
    </row>
    <row r="25296" spans="1:6">
      <c r="A25296" s="514">
        <v>1621</v>
      </c>
      <c r="B25296" s="514" t="s">
        <v>17223</v>
      </c>
      <c r="C25296" s="1329" t="s">
        <v>29503</v>
      </c>
      <c r="D25296" s="514" t="s">
        <v>28</v>
      </c>
      <c r="E25296" s="673">
        <v>723.93</v>
      </c>
      <c r="F25296" s="394"/>
    </row>
    <row r="25297" spans="1:6">
      <c r="A25297" s="514">
        <v>1624</v>
      </c>
      <c r="B25297" s="514" t="s">
        <v>17223</v>
      </c>
      <c r="C25297" s="1329" t="s">
        <v>29504</v>
      </c>
      <c r="D25297" s="514" t="s">
        <v>28</v>
      </c>
      <c r="E25297" s="673">
        <v>25988.54</v>
      </c>
      <c r="F25297" s="394"/>
    </row>
    <row r="25298" spans="1:6">
      <c r="A25298" s="514">
        <v>1615</v>
      </c>
      <c r="B25298" s="514" t="s">
        <v>17223</v>
      </c>
      <c r="C25298" s="1329" t="s">
        <v>29505</v>
      </c>
      <c r="D25298" s="514" t="s">
        <v>28</v>
      </c>
      <c r="E25298" s="673">
        <v>1359.43</v>
      </c>
      <c r="F25298" s="394"/>
    </row>
    <row r="25299" spans="1:6">
      <c r="A25299" s="514">
        <v>1612</v>
      </c>
      <c r="B25299" s="514" t="s">
        <v>17223</v>
      </c>
      <c r="C25299" s="1329" t="s">
        <v>29506</v>
      </c>
      <c r="D25299" s="514" t="s">
        <v>28</v>
      </c>
      <c r="E25299" s="673">
        <v>179.05</v>
      </c>
      <c r="F25299" s="394"/>
    </row>
    <row r="25300" spans="1:6">
      <c r="A25300" s="514">
        <v>1618</v>
      </c>
      <c r="B25300" s="514" t="s">
        <v>17223</v>
      </c>
      <c r="C25300" s="1329" t="s">
        <v>29507</v>
      </c>
      <c r="D25300" s="514" t="s">
        <v>28</v>
      </c>
      <c r="E25300" s="673">
        <v>1868.06</v>
      </c>
      <c r="F25300" s="394"/>
    </row>
    <row r="25301" spans="1:6">
      <c r="A25301" s="514">
        <v>14211</v>
      </c>
      <c r="B25301" s="514" t="s">
        <v>17223</v>
      </c>
      <c r="C25301" s="1329" t="s">
        <v>29508</v>
      </c>
      <c r="D25301" s="514" t="s">
        <v>28</v>
      </c>
      <c r="E25301" s="673">
        <v>57.53</v>
      </c>
      <c r="F25301" s="394"/>
    </row>
    <row r="25302" spans="1:6">
      <c r="A25302" s="514">
        <v>43657</v>
      </c>
      <c r="B25302" s="514" t="s">
        <v>17223</v>
      </c>
      <c r="C25302" s="1329" t="s">
        <v>29509</v>
      </c>
      <c r="D25302" s="514" t="s">
        <v>5</v>
      </c>
      <c r="E25302" s="673">
        <v>6.54</v>
      </c>
      <c r="F25302" s="394"/>
    </row>
    <row r="25303" spans="1:6">
      <c r="A25303" s="514">
        <v>38200</v>
      </c>
      <c r="B25303" s="514" t="s">
        <v>17223</v>
      </c>
      <c r="C25303" s="1329" t="s">
        <v>29510</v>
      </c>
      <c r="D25303" s="514" t="s">
        <v>29511</v>
      </c>
      <c r="E25303" s="673">
        <v>423.86</v>
      </c>
      <c r="F25303" s="394"/>
    </row>
    <row r="25304" spans="1:6">
      <c r="A25304" s="514">
        <v>39269</v>
      </c>
      <c r="B25304" s="514" t="s">
        <v>17223</v>
      </c>
      <c r="C25304" s="1329" t="s">
        <v>29512</v>
      </c>
      <c r="D25304" s="514" t="s">
        <v>5</v>
      </c>
      <c r="E25304" s="673">
        <v>1.43</v>
      </c>
      <c r="F25304" s="394"/>
    </row>
    <row r="25305" spans="1:6">
      <c r="A25305" s="514">
        <v>11889</v>
      </c>
      <c r="B25305" s="514" t="s">
        <v>17223</v>
      </c>
      <c r="C25305" s="1329" t="s">
        <v>29513</v>
      </c>
      <c r="D25305" s="514" t="s">
        <v>5</v>
      </c>
      <c r="E25305" s="673">
        <v>1.97</v>
      </c>
      <c r="F25305" s="394"/>
    </row>
    <row r="25306" spans="1:6">
      <c r="A25306" s="514">
        <v>39270</v>
      </c>
      <c r="B25306" s="514" t="s">
        <v>17223</v>
      </c>
      <c r="C25306" s="1329" t="s">
        <v>29514</v>
      </c>
      <c r="D25306" s="514" t="s">
        <v>5</v>
      </c>
      <c r="E25306" s="673">
        <v>2.56</v>
      </c>
      <c r="F25306" s="394"/>
    </row>
    <row r="25307" spans="1:6">
      <c r="A25307" s="514">
        <v>11890</v>
      </c>
      <c r="B25307" s="514" t="s">
        <v>17223</v>
      </c>
      <c r="C25307" s="1329" t="s">
        <v>29515</v>
      </c>
      <c r="D25307" s="514" t="s">
        <v>5</v>
      </c>
      <c r="E25307" s="673">
        <v>3.48</v>
      </c>
      <c r="F25307" s="394"/>
    </row>
    <row r="25308" spans="1:6">
      <c r="A25308" s="514">
        <v>11891</v>
      </c>
      <c r="B25308" s="514" t="s">
        <v>17223</v>
      </c>
      <c r="C25308" s="1329" t="s">
        <v>29516</v>
      </c>
      <c r="D25308" s="514" t="s">
        <v>5</v>
      </c>
      <c r="E25308" s="673">
        <v>5.64</v>
      </c>
      <c r="F25308" s="394"/>
    </row>
    <row r="25309" spans="1:6">
      <c r="A25309" s="514">
        <v>11892</v>
      </c>
      <c r="B25309" s="514" t="s">
        <v>17223</v>
      </c>
      <c r="C25309" s="1329" t="s">
        <v>29517</v>
      </c>
      <c r="D25309" s="514" t="s">
        <v>5</v>
      </c>
      <c r="E25309" s="673">
        <v>9.23</v>
      </c>
      <c r="F25309" s="394"/>
    </row>
    <row r="25310" spans="1:6">
      <c r="A25310" s="514">
        <v>37601</v>
      </c>
      <c r="B25310" s="514" t="s">
        <v>17223</v>
      </c>
      <c r="C25310" s="1329" t="s">
        <v>29518</v>
      </c>
      <c r="D25310" s="514" t="s">
        <v>5</v>
      </c>
      <c r="E25310" s="673"/>
      <c r="F25310" s="394"/>
    </row>
    <row r="25311" spans="1:6">
      <c r="A25311" s="514">
        <v>1634</v>
      </c>
      <c r="B25311" s="514" t="s">
        <v>17223</v>
      </c>
      <c r="C25311" s="1329" t="s">
        <v>29519</v>
      </c>
      <c r="D25311" s="514" t="s">
        <v>5</v>
      </c>
      <c r="E25311" s="673"/>
      <c r="F25311" s="394"/>
    </row>
    <row r="25312" spans="1:6">
      <c r="A25312" s="514">
        <v>44274</v>
      </c>
      <c r="B25312" s="514" t="s">
        <v>17223</v>
      </c>
      <c r="C25312" s="1329" t="s">
        <v>29520</v>
      </c>
      <c r="D25312" s="514" t="s">
        <v>28</v>
      </c>
      <c r="E25312" s="673">
        <v>654.67999999999995</v>
      </c>
      <c r="F25312" s="394"/>
    </row>
    <row r="25313" spans="1:6">
      <c r="A25313" s="514">
        <v>5086</v>
      </c>
      <c r="B25313" s="514" t="s">
        <v>17223</v>
      </c>
      <c r="C25313" s="1329" t="s">
        <v>29521</v>
      </c>
      <c r="D25313" s="514" t="s">
        <v>30</v>
      </c>
      <c r="E25313" s="673">
        <v>34.19</v>
      </c>
      <c r="F25313" s="394"/>
    </row>
    <row r="25314" spans="1:6">
      <c r="A25314" s="514">
        <v>45244</v>
      </c>
      <c r="B25314" s="514" t="s">
        <v>17223</v>
      </c>
      <c r="C25314" s="1329" t="s">
        <v>33843</v>
      </c>
      <c r="D25314" s="514" t="s">
        <v>28</v>
      </c>
      <c r="E25314" s="673">
        <v>119.75</v>
      </c>
      <c r="F25314" s="394"/>
    </row>
    <row r="25315" spans="1:6">
      <c r="A25315" s="514">
        <v>11280</v>
      </c>
      <c r="B25315" s="514" t="s">
        <v>17223</v>
      </c>
      <c r="C25315" s="1329" t="s">
        <v>29522</v>
      </c>
      <c r="D25315" s="514" t="s">
        <v>28</v>
      </c>
      <c r="E25315" s="673">
        <v>6917.1</v>
      </c>
      <c r="F25315" s="394"/>
    </row>
    <row r="25316" spans="1:6">
      <c r="A25316" s="514">
        <v>40519</v>
      </c>
      <c r="B25316" s="514" t="s">
        <v>17223</v>
      </c>
      <c r="C25316" s="1329" t="s">
        <v>29523</v>
      </c>
      <c r="D25316" s="514" t="s">
        <v>28</v>
      </c>
      <c r="E25316" s="673">
        <v>157620.29</v>
      </c>
      <c r="F25316" s="394"/>
    </row>
    <row r="25317" spans="1:6">
      <c r="A25317" s="514">
        <v>3446</v>
      </c>
      <c r="B25317" s="514" t="s">
        <v>17223</v>
      </c>
      <c r="C25317" s="1329" t="s">
        <v>29524</v>
      </c>
      <c r="D25317" s="514" t="s">
        <v>28</v>
      </c>
      <c r="E25317" s="673">
        <v>35.86</v>
      </c>
      <c r="F25317" s="394"/>
    </row>
    <row r="25318" spans="1:6">
      <c r="A25318" s="514">
        <v>3445</v>
      </c>
      <c r="B25318" s="514" t="s">
        <v>17223</v>
      </c>
      <c r="C25318" s="1329" t="s">
        <v>29525</v>
      </c>
      <c r="D25318" s="514" t="s">
        <v>28</v>
      </c>
      <c r="E25318" s="673">
        <v>29.28</v>
      </c>
      <c r="F25318" s="394"/>
    </row>
    <row r="25319" spans="1:6">
      <c r="A25319" s="514">
        <v>3444</v>
      </c>
      <c r="B25319" s="514" t="s">
        <v>17223</v>
      </c>
      <c r="C25319" s="1329" t="s">
        <v>29526</v>
      </c>
      <c r="D25319" s="514" t="s">
        <v>28</v>
      </c>
      <c r="E25319" s="673">
        <v>18.02</v>
      </c>
      <c r="F25319" s="394"/>
    </row>
    <row r="25320" spans="1:6">
      <c r="A25320" s="514">
        <v>3441</v>
      </c>
      <c r="B25320" s="514" t="s">
        <v>17223</v>
      </c>
      <c r="C25320" s="1329" t="s">
        <v>29527</v>
      </c>
      <c r="D25320" s="514" t="s">
        <v>28</v>
      </c>
      <c r="E25320" s="673">
        <v>8.26</v>
      </c>
      <c r="F25320" s="394"/>
    </row>
    <row r="25321" spans="1:6">
      <c r="A25321" s="514">
        <v>12402</v>
      </c>
      <c r="B25321" s="514" t="s">
        <v>17223</v>
      </c>
      <c r="C25321" s="1329" t="s">
        <v>29528</v>
      </c>
      <c r="D25321" s="514" t="s">
        <v>28</v>
      </c>
      <c r="E25321" s="673">
        <v>100.8</v>
      </c>
      <c r="F25321" s="394"/>
    </row>
    <row r="25322" spans="1:6">
      <c r="A25322" s="514">
        <v>3447</v>
      </c>
      <c r="B25322" s="514" t="s">
        <v>17223</v>
      </c>
      <c r="C25322" s="1329" t="s">
        <v>29529</v>
      </c>
      <c r="D25322" s="514" t="s">
        <v>28</v>
      </c>
      <c r="E25322" s="673">
        <v>52.15</v>
      </c>
      <c r="F25322" s="394"/>
    </row>
    <row r="25323" spans="1:6">
      <c r="A25323" s="514">
        <v>3448</v>
      </c>
      <c r="B25323" s="514" t="s">
        <v>17223</v>
      </c>
      <c r="C25323" s="1329" t="s">
        <v>29530</v>
      </c>
      <c r="D25323" s="514" t="s">
        <v>28</v>
      </c>
      <c r="E25323" s="673">
        <v>147.38</v>
      </c>
      <c r="F25323" s="394"/>
    </row>
    <row r="25324" spans="1:6">
      <c r="A25324" s="514">
        <v>3442</v>
      </c>
      <c r="B25324" s="514" t="s">
        <v>17223</v>
      </c>
      <c r="C25324" s="1329" t="s">
        <v>29531</v>
      </c>
      <c r="D25324" s="514" t="s">
        <v>28</v>
      </c>
      <c r="E25324" s="673">
        <v>12.36</v>
      </c>
      <c r="F25324" s="394"/>
    </row>
    <row r="25325" spans="1:6">
      <c r="A25325" s="514">
        <v>3449</v>
      </c>
      <c r="B25325" s="514" t="s">
        <v>17223</v>
      </c>
      <c r="C25325" s="1329" t="s">
        <v>29532</v>
      </c>
      <c r="D25325" s="514" t="s">
        <v>28</v>
      </c>
      <c r="E25325" s="673">
        <v>258.24</v>
      </c>
      <c r="F25325" s="394"/>
    </row>
    <row r="25326" spans="1:6">
      <c r="A25326" s="514">
        <v>37438</v>
      </c>
      <c r="B25326" s="514" t="s">
        <v>17223</v>
      </c>
      <c r="C25326" s="1329" t="s">
        <v>29533</v>
      </c>
      <c r="D25326" s="514" t="s">
        <v>28</v>
      </c>
      <c r="E25326" s="673"/>
      <c r="F25326" s="394"/>
    </row>
    <row r="25327" spans="1:6">
      <c r="A25327" s="514">
        <v>37439</v>
      </c>
      <c r="B25327" s="514" t="s">
        <v>17223</v>
      </c>
      <c r="C25327" s="1329" t="s">
        <v>29534</v>
      </c>
      <c r="D25327" s="514" t="s">
        <v>28</v>
      </c>
      <c r="E25327" s="673"/>
      <c r="F25327" s="394"/>
    </row>
    <row r="25328" spans="1:6">
      <c r="A25328" s="514">
        <v>37435</v>
      </c>
      <c r="B25328" s="514" t="s">
        <v>17223</v>
      </c>
      <c r="C25328" s="1329" t="s">
        <v>29535</v>
      </c>
      <c r="D25328" s="514" t="s">
        <v>28</v>
      </c>
      <c r="E25328" s="673"/>
      <c r="F25328" s="394"/>
    </row>
    <row r="25329" spans="1:6">
      <c r="A25329" s="514">
        <v>37436</v>
      </c>
      <c r="B25329" s="514" t="s">
        <v>17223</v>
      </c>
      <c r="C25329" s="1329" t="s">
        <v>29536</v>
      </c>
      <c r="D25329" s="514" t="s">
        <v>28</v>
      </c>
      <c r="E25329" s="673"/>
      <c r="F25329" s="394"/>
    </row>
    <row r="25330" spans="1:6">
      <c r="A25330" s="514">
        <v>37437</v>
      </c>
      <c r="B25330" s="514" t="s">
        <v>17223</v>
      </c>
      <c r="C25330" s="1329" t="s">
        <v>29537</v>
      </c>
      <c r="D25330" s="514" t="s">
        <v>28</v>
      </c>
      <c r="E25330" s="673"/>
      <c r="F25330" s="394"/>
    </row>
    <row r="25331" spans="1:6">
      <c r="A25331" s="514">
        <v>3473</v>
      </c>
      <c r="B25331" s="514" t="s">
        <v>17223</v>
      </c>
      <c r="C25331" s="1329" t="s">
        <v>29538</v>
      </c>
      <c r="D25331" s="514" t="s">
        <v>28</v>
      </c>
      <c r="E25331" s="673">
        <v>40.549999999999997</v>
      </c>
      <c r="F25331" s="394"/>
    </row>
    <row r="25332" spans="1:6">
      <c r="A25332" s="514">
        <v>3474</v>
      </c>
      <c r="B25332" s="514" t="s">
        <v>17223</v>
      </c>
      <c r="C25332" s="1329" t="s">
        <v>29539</v>
      </c>
      <c r="D25332" s="514" t="s">
        <v>28</v>
      </c>
      <c r="E25332" s="673">
        <v>33.42</v>
      </c>
      <c r="F25332" s="394"/>
    </row>
    <row r="25333" spans="1:6">
      <c r="A25333" s="514">
        <v>3443</v>
      </c>
      <c r="B25333" s="514" t="s">
        <v>17223</v>
      </c>
      <c r="C25333" s="1329" t="s">
        <v>29540</v>
      </c>
      <c r="D25333" s="514" t="s">
        <v>28</v>
      </c>
      <c r="E25333" s="673">
        <v>20.79</v>
      </c>
      <c r="F25333" s="394"/>
    </row>
    <row r="25334" spans="1:6">
      <c r="A25334" s="514">
        <v>3450</v>
      </c>
      <c r="B25334" s="514" t="s">
        <v>17223</v>
      </c>
      <c r="C25334" s="1329" t="s">
        <v>29541</v>
      </c>
      <c r="D25334" s="514" t="s">
        <v>28</v>
      </c>
      <c r="E25334" s="673">
        <v>9.69</v>
      </c>
      <c r="F25334" s="394"/>
    </row>
    <row r="25335" spans="1:6">
      <c r="A25335" s="514">
        <v>3453</v>
      </c>
      <c r="B25335" s="514" t="s">
        <v>17223</v>
      </c>
      <c r="C25335" s="1329" t="s">
        <v>29542</v>
      </c>
      <c r="D25335" s="514" t="s">
        <v>28</v>
      </c>
      <c r="E25335" s="673">
        <v>118.35</v>
      </c>
      <c r="F25335" s="394"/>
    </row>
    <row r="25336" spans="1:6">
      <c r="A25336" s="514">
        <v>3452</v>
      </c>
      <c r="B25336" s="514" t="s">
        <v>17223</v>
      </c>
      <c r="C25336" s="1329" t="s">
        <v>29543</v>
      </c>
      <c r="D25336" s="514" t="s">
        <v>28</v>
      </c>
      <c r="E25336" s="673">
        <v>58.42</v>
      </c>
      <c r="F25336" s="394"/>
    </row>
    <row r="25337" spans="1:6">
      <c r="A25337" s="514">
        <v>3454</v>
      </c>
      <c r="B25337" s="514" t="s">
        <v>17223</v>
      </c>
      <c r="C25337" s="1329" t="s">
        <v>29544</v>
      </c>
      <c r="D25337" s="514" t="s">
        <v>28</v>
      </c>
      <c r="E25337" s="673">
        <v>180.01</v>
      </c>
      <c r="F25337" s="394"/>
    </row>
    <row r="25338" spans="1:6">
      <c r="A25338" s="514">
        <v>3451</v>
      </c>
      <c r="B25338" s="514" t="s">
        <v>17223</v>
      </c>
      <c r="C25338" s="1329" t="s">
        <v>29545</v>
      </c>
      <c r="D25338" s="514" t="s">
        <v>28</v>
      </c>
      <c r="E25338" s="673">
        <v>11.59</v>
      </c>
      <c r="F25338" s="394"/>
    </row>
    <row r="25339" spans="1:6">
      <c r="A25339" s="514">
        <v>3458</v>
      </c>
      <c r="B25339" s="514" t="s">
        <v>17223</v>
      </c>
      <c r="C25339" s="1329" t="s">
        <v>29546</v>
      </c>
      <c r="D25339" s="514" t="s">
        <v>28</v>
      </c>
      <c r="E25339" s="673">
        <v>32.5</v>
      </c>
      <c r="F25339" s="394"/>
    </row>
    <row r="25340" spans="1:6">
      <c r="A25340" s="514">
        <v>3457</v>
      </c>
      <c r="B25340" s="514" t="s">
        <v>17223</v>
      </c>
      <c r="C25340" s="1329" t="s">
        <v>29547</v>
      </c>
      <c r="D25340" s="514" t="s">
        <v>28</v>
      </c>
      <c r="E25340" s="673">
        <v>24.4</v>
      </c>
      <c r="F25340" s="394"/>
    </row>
    <row r="25341" spans="1:6">
      <c r="A25341" s="514">
        <v>3472</v>
      </c>
      <c r="B25341" s="514" t="s">
        <v>17223</v>
      </c>
      <c r="C25341" s="1329" t="s">
        <v>29548</v>
      </c>
      <c r="D25341" s="514" t="s">
        <v>28</v>
      </c>
      <c r="E25341" s="673">
        <v>15.57</v>
      </c>
      <c r="F25341" s="394"/>
    </row>
    <row r="25342" spans="1:6">
      <c r="A25342" s="514">
        <v>3455</v>
      </c>
      <c r="B25342" s="514" t="s">
        <v>17223</v>
      </c>
      <c r="C25342" s="1329" t="s">
        <v>29549</v>
      </c>
      <c r="D25342" s="514" t="s">
        <v>28</v>
      </c>
      <c r="E25342" s="673">
        <v>6.93</v>
      </c>
      <c r="F25342" s="394"/>
    </row>
    <row r="25343" spans="1:6">
      <c r="A25343" s="514">
        <v>3470</v>
      </c>
      <c r="B25343" s="514" t="s">
        <v>17223</v>
      </c>
      <c r="C25343" s="1329" t="s">
        <v>29550</v>
      </c>
      <c r="D25343" s="514" t="s">
        <v>28</v>
      </c>
      <c r="E25343" s="673">
        <v>90.75</v>
      </c>
      <c r="F25343" s="394"/>
    </row>
    <row r="25344" spans="1:6">
      <c r="A25344" s="514">
        <v>3471</v>
      </c>
      <c r="B25344" s="514" t="s">
        <v>17223</v>
      </c>
      <c r="C25344" s="1329" t="s">
        <v>29551</v>
      </c>
      <c r="D25344" s="514" t="s">
        <v>28</v>
      </c>
      <c r="E25344" s="673">
        <v>49.87</v>
      </c>
      <c r="F25344" s="394"/>
    </row>
    <row r="25345" spans="1:6">
      <c r="A25345" s="514">
        <v>3459</v>
      </c>
      <c r="B25345" s="514" t="s">
        <v>17223</v>
      </c>
      <c r="C25345" s="1329" t="s">
        <v>29552</v>
      </c>
      <c r="D25345" s="514" t="s">
        <v>28</v>
      </c>
      <c r="E25345" s="673">
        <v>128.01</v>
      </c>
      <c r="F25345" s="394"/>
    </row>
    <row r="25346" spans="1:6">
      <c r="A25346" s="514">
        <v>3456</v>
      </c>
      <c r="B25346" s="514" t="s">
        <v>17223</v>
      </c>
      <c r="C25346" s="1329" t="s">
        <v>29553</v>
      </c>
      <c r="D25346" s="514" t="s">
        <v>28</v>
      </c>
      <c r="E25346" s="673">
        <v>10.37</v>
      </c>
      <c r="F25346" s="394"/>
    </row>
    <row r="25347" spans="1:6">
      <c r="A25347" s="514">
        <v>3469</v>
      </c>
      <c r="B25347" s="514" t="s">
        <v>17223</v>
      </c>
      <c r="C25347" s="1329" t="s">
        <v>29554</v>
      </c>
      <c r="D25347" s="514" t="s">
        <v>28</v>
      </c>
      <c r="E25347" s="673">
        <v>243.44</v>
      </c>
      <c r="F25347" s="394"/>
    </row>
    <row r="25348" spans="1:6">
      <c r="A25348" s="514">
        <v>3460</v>
      </c>
      <c r="B25348" s="514" t="s">
        <v>17223</v>
      </c>
      <c r="C25348" s="1329" t="s">
        <v>29555</v>
      </c>
      <c r="D25348" s="514" t="s">
        <v>28</v>
      </c>
      <c r="E25348" s="673">
        <v>355.21</v>
      </c>
      <c r="F25348" s="394"/>
    </row>
    <row r="25349" spans="1:6">
      <c r="A25349" s="514">
        <v>3461</v>
      </c>
      <c r="B25349" s="514" t="s">
        <v>17223</v>
      </c>
      <c r="C25349" s="1329" t="s">
        <v>29556</v>
      </c>
      <c r="D25349" s="514" t="s">
        <v>28</v>
      </c>
      <c r="E25349" s="673">
        <v>907.89</v>
      </c>
      <c r="F25349" s="394"/>
    </row>
    <row r="25350" spans="1:6">
      <c r="A25350" s="514">
        <v>37433</v>
      </c>
      <c r="B25350" s="514" t="s">
        <v>17223</v>
      </c>
      <c r="C25350" s="1329" t="s">
        <v>29557</v>
      </c>
      <c r="D25350" s="514" t="s">
        <v>28</v>
      </c>
      <c r="E25350" s="673"/>
      <c r="F25350" s="394"/>
    </row>
    <row r="25351" spans="1:6">
      <c r="A25351" s="514">
        <v>37430</v>
      </c>
      <c r="B25351" s="514" t="s">
        <v>17223</v>
      </c>
      <c r="C25351" s="1329" t="s">
        <v>29558</v>
      </c>
      <c r="D25351" s="514" t="s">
        <v>28</v>
      </c>
      <c r="E25351" s="673"/>
      <c r="F25351" s="394"/>
    </row>
    <row r="25352" spans="1:6">
      <c r="A25352" s="514">
        <v>37434</v>
      </c>
      <c r="B25352" s="514" t="s">
        <v>17223</v>
      </c>
      <c r="C25352" s="1329" t="s">
        <v>29559</v>
      </c>
      <c r="D25352" s="514" t="s">
        <v>28</v>
      </c>
      <c r="E25352" s="673"/>
      <c r="F25352" s="394"/>
    </row>
    <row r="25353" spans="1:6">
      <c r="A25353" s="514">
        <v>37431</v>
      </c>
      <c r="B25353" s="514" t="s">
        <v>17223</v>
      </c>
      <c r="C25353" s="1329" t="s">
        <v>29560</v>
      </c>
      <c r="D25353" s="514" t="s">
        <v>28</v>
      </c>
      <c r="E25353" s="673"/>
      <c r="F25353" s="394"/>
    </row>
    <row r="25354" spans="1:6">
      <c r="A25354" s="514">
        <v>37432</v>
      </c>
      <c r="B25354" s="514" t="s">
        <v>17223</v>
      </c>
      <c r="C25354" s="1329" t="s">
        <v>29561</v>
      </c>
      <c r="D25354" s="514" t="s">
        <v>28</v>
      </c>
      <c r="E25354" s="673"/>
      <c r="F25354" s="394"/>
    </row>
    <row r="25355" spans="1:6">
      <c r="A25355" s="514">
        <v>39869</v>
      </c>
      <c r="B25355" s="514" t="s">
        <v>17223</v>
      </c>
      <c r="C25355" s="1329" t="s">
        <v>29562</v>
      </c>
      <c r="D25355" s="514" t="s">
        <v>28</v>
      </c>
      <c r="E25355" s="673"/>
      <c r="F25355" s="394"/>
    </row>
    <row r="25356" spans="1:6">
      <c r="A25356" s="514">
        <v>39870</v>
      </c>
      <c r="B25356" s="514" t="s">
        <v>17223</v>
      </c>
      <c r="C25356" s="1329" t="s">
        <v>29563</v>
      </c>
      <c r="D25356" s="514" t="s">
        <v>28</v>
      </c>
      <c r="E25356" s="673"/>
      <c r="F25356" s="394"/>
    </row>
    <row r="25357" spans="1:6">
      <c r="A25357" s="514">
        <v>39871</v>
      </c>
      <c r="B25357" s="514" t="s">
        <v>17223</v>
      </c>
      <c r="C25357" s="1329" t="s">
        <v>29564</v>
      </c>
      <c r="D25357" s="514" t="s">
        <v>28</v>
      </c>
      <c r="E25357" s="673"/>
      <c r="F25357" s="394"/>
    </row>
    <row r="25358" spans="1:6">
      <c r="A25358" s="514">
        <v>12722</v>
      </c>
      <c r="B25358" s="514" t="s">
        <v>17223</v>
      </c>
      <c r="C25358" s="1329" t="s">
        <v>29565</v>
      </c>
      <c r="D25358" s="514" t="s">
        <v>28</v>
      </c>
      <c r="E25358" s="673"/>
      <c r="F25358" s="394"/>
    </row>
    <row r="25359" spans="1:6">
      <c r="A25359" s="514">
        <v>12714</v>
      </c>
      <c r="B25359" s="514" t="s">
        <v>17223</v>
      </c>
      <c r="C25359" s="1329" t="s">
        <v>29566</v>
      </c>
      <c r="D25359" s="514" t="s">
        <v>28</v>
      </c>
      <c r="E25359" s="673"/>
      <c r="F25359" s="394"/>
    </row>
    <row r="25360" spans="1:6">
      <c r="A25360" s="514">
        <v>12715</v>
      </c>
      <c r="B25360" s="514" t="s">
        <v>17223</v>
      </c>
      <c r="C25360" s="1329" t="s">
        <v>29567</v>
      </c>
      <c r="D25360" s="514" t="s">
        <v>28</v>
      </c>
      <c r="E25360" s="673"/>
      <c r="F25360" s="394"/>
    </row>
    <row r="25361" spans="1:6">
      <c r="A25361" s="514">
        <v>12716</v>
      </c>
      <c r="B25361" s="514" t="s">
        <v>17223</v>
      </c>
      <c r="C25361" s="1329" t="s">
        <v>29568</v>
      </c>
      <c r="D25361" s="514" t="s">
        <v>28</v>
      </c>
      <c r="E25361" s="673"/>
      <c r="F25361" s="394"/>
    </row>
    <row r="25362" spans="1:6">
      <c r="A25362" s="514">
        <v>12717</v>
      </c>
      <c r="B25362" s="514" t="s">
        <v>17223</v>
      </c>
      <c r="C25362" s="1329" t="s">
        <v>29569</v>
      </c>
      <c r="D25362" s="514" t="s">
        <v>28</v>
      </c>
      <c r="E25362" s="673"/>
      <c r="F25362" s="394"/>
    </row>
    <row r="25363" spans="1:6">
      <c r="A25363" s="514">
        <v>12718</v>
      </c>
      <c r="B25363" s="514" t="s">
        <v>17223</v>
      </c>
      <c r="C25363" s="1329" t="s">
        <v>29570</v>
      </c>
      <c r="D25363" s="514" t="s">
        <v>28</v>
      </c>
      <c r="E25363" s="673"/>
      <c r="F25363" s="394"/>
    </row>
    <row r="25364" spans="1:6">
      <c r="A25364" s="514">
        <v>12719</v>
      </c>
      <c r="B25364" s="514" t="s">
        <v>17223</v>
      </c>
      <c r="C25364" s="1329" t="s">
        <v>29571</v>
      </c>
      <c r="D25364" s="514" t="s">
        <v>28</v>
      </c>
      <c r="E25364" s="673"/>
      <c r="F25364" s="394"/>
    </row>
    <row r="25365" spans="1:6">
      <c r="A25365" s="514">
        <v>12720</v>
      </c>
      <c r="B25365" s="514" t="s">
        <v>17223</v>
      </c>
      <c r="C25365" s="1329" t="s">
        <v>29572</v>
      </c>
      <c r="D25365" s="514" t="s">
        <v>28</v>
      </c>
      <c r="E25365" s="673"/>
      <c r="F25365" s="394"/>
    </row>
    <row r="25366" spans="1:6">
      <c r="A25366" s="514">
        <v>12721</v>
      </c>
      <c r="B25366" s="514" t="s">
        <v>17223</v>
      </c>
      <c r="C25366" s="1329" t="s">
        <v>29573</v>
      </c>
      <c r="D25366" s="514" t="s">
        <v>28</v>
      </c>
      <c r="E25366" s="673"/>
      <c r="F25366" s="394"/>
    </row>
    <row r="25367" spans="1:6">
      <c r="A25367" s="514">
        <v>3468</v>
      </c>
      <c r="B25367" s="514" t="s">
        <v>17223</v>
      </c>
      <c r="C25367" s="1329" t="s">
        <v>29574</v>
      </c>
      <c r="D25367" s="514" t="s">
        <v>28</v>
      </c>
      <c r="E25367" s="673">
        <v>42.42</v>
      </c>
      <c r="F25367" s="394"/>
    </row>
    <row r="25368" spans="1:6">
      <c r="A25368" s="514">
        <v>3465</v>
      </c>
      <c r="B25368" s="514" t="s">
        <v>17223</v>
      </c>
      <c r="C25368" s="1329" t="s">
        <v>29575</v>
      </c>
      <c r="D25368" s="514" t="s">
        <v>28</v>
      </c>
      <c r="E25368" s="673">
        <v>42.41</v>
      </c>
      <c r="F25368" s="394"/>
    </row>
    <row r="25369" spans="1:6">
      <c r="A25369" s="514">
        <v>12403</v>
      </c>
      <c r="B25369" s="514" t="s">
        <v>17223</v>
      </c>
      <c r="C25369" s="1329" t="s">
        <v>29576</v>
      </c>
      <c r="D25369" s="514" t="s">
        <v>28</v>
      </c>
      <c r="E25369" s="673">
        <v>30.23</v>
      </c>
      <c r="F25369" s="394"/>
    </row>
    <row r="25370" spans="1:6">
      <c r="A25370" s="514">
        <v>3463</v>
      </c>
      <c r="B25370" s="514" t="s">
        <v>17223</v>
      </c>
      <c r="C25370" s="1329" t="s">
        <v>29577</v>
      </c>
      <c r="D25370" s="514" t="s">
        <v>28</v>
      </c>
      <c r="E25370" s="673">
        <v>17.66</v>
      </c>
      <c r="F25370" s="394"/>
    </row>
    <row r="25371" spans="1:6">
      <c r="A25371" s="514">
        <v>3464</v>
      </c>
      <c r="B25371" s="514" t="s">
        <v>17223</v>
      </c>
      <c r="C25371" s="1329" t="s">
        <v>29578</v>
      </c>
      <c r="D25371" s="514" t="s">
        <v>28</v>
      </c>
      <c r="E25371" s="673">
        <v>17.66</v>
      </c>
      <c r="F25371" s="394"/>
    </row>
    <row r="25372" spans="1:6">
      <c r="A25372" s="514">
        <v>3466</v>
      </c>
      <c r="B25372" s="514" t="s">
        <v>17223</v>
      </c>
      <c r="C25372" s="1329" t="s">
        <v>29579</v>
      </c>
      <c r="D25372" s="514" t="s">
        <v>28</v>
      </c>
      <c r="E25372" s="673">
        <v>107.71</v>
      </c>
      <c r="F25372" s="394"/>
    </row>
    <row r="25373" spans="1:6">
      <c r="A25373" s="514">
        <v>3467</v>
      </c>
      <c r="B25373" s="514" t="s">
        <v>17223</v>
      </c>
      <c r="C25373" s="1329" t="s">
        <v>29580</v>
      </c>
      <c r="D25373" s="514" t="s">
        <v>28</v>
      </c>
      <c r="E25373" s="673">
        <v>60.83</v>
      </c>
      <c r="F25373" s="394"/>
    </row>
    <row r="25374" spans="1:6">
      <c r="A25374" s="514">
        <v>3462</v>
      </c>
      <c r="B25374" s="514" t="s">
        <v>17223</v>
      </c>
      <c r="C25374" s="1329" t="s">
        <v>29581</v>
      </c>
      <c r="D25374" s="514" t="s">
        <v>28</v>
      </c>
      <c r="E25374" s="673">
        <v>11.65</v>
      </c>
      <c r="F25374" s="394"/>
    </row>
    <row r="25375" spans="1:6" ht="24.75">
      <c r="A25375" s="514">
        <v>43917</v>
      </c>
      <c r="B25375" s="514" t="s">
        <v>17223</v>
      </c>
      <c r="C25375" s="1329" t="s">
        <v>44825</v>
      </c>
      <c r="D25375" s="514" t="s">
        <v>28</v>
      </c>
      <c r="E25375" s="673">
        <v>334.69</v>
      </c>
      <c r="F25375" s="394"/>
    </row>
    <row r="25376" spans="1:6">
      <c r="A25376" s="514">
        <v>41808</v>
      </c>
      <c r="B25376" s="514" t="s">
        <v>17223</v>
      </c>
      <c r="C25376" s="1329" t="s">
        <v>44826</v>
      </c>
      <c r="D25376" s="514" t="s">
        <v>28</v>
      </c>
      <c r="E25376" s="673">
        <v>24.33</v>
      </c>
      <c r="F25376" s="394"/>
    </row>
    <row r="25377" spans="1:6">
      <c r="A25377" s="514">
        <v>41817</v>
      </c>
      <c r="B25377" s="514" t="s">
        <v>17223</v>
      </c>
      <c r="C25377" s="1329" t="s">
        <v>44827</v>
      </c>
      <c r="D25377" s="514" t="s">
        <v>28</v>
      </c>
      <c r="E25377" s="673">
        <v>276.63</v>
      </c>
      <c r="F25377" s="394"/>
    </row>
    <row r="25378" spans="1:6">
      <c r="A25378" s="514">
        <v>41819</v>
      </c>
      <c r="B25378" s="514" t="s">
        <v>17223</v>
      </c>
      <c r="C25378" s="1329" t="s">
        <v>44828</v>
      </c>
      <c r="D25378" s="514" t="s">
        <v>28</v>
      </c>
      <c r="E25378" s="673">
        <v>416.16</v>
      </c>
      <c r="F25378" s="394"/>
    </row>
    <row r="25379" spans="1:6">
      <c r="A25379" s="514">
        <v>41815</v>
      </c>
      <c r="B25379" s="514" t="s">
        <v>17223</v>
      </c>
      <c r="C25379" s="1329" t="s">
        <v>44829</v>
      </c>
      <c r="D25379" s="514" t="s">
        <v>28</v>
      </c>
      <c r="E25379" s="673">
        <v>123.02</v>
      </c>
      <c r="F25379" s="394"/>
    </row>
    <row r="25380" spans="1:6">
      <c r="A25380" s="514">
        <v>41816</v>
      </c>
      <c r="B25380" s="514" t="s">
        <v>17223</v>
      </c>
      <c r="C25380" s="1329" t="s">
        <v>44830</v>
      </c>
      <c r="D25380" s="514" t="s">
        <v>28</v>
      </c>
      <c r="E25380" s="673">
        <v>205.2</v>
      </c>
      <c r="F25380" s="394"/>
    </row>
    <row r="25381" spans="1:6">
      <c r="A25381" s="514">
        <v>41812</v>
      </c>
      <c r="B25381" s="514" t="s">
        <v>17223</v>
      </c>
      <c r="C25381" s="1329" t="s">
        <v>44831</v>
      </c>
      <c r="D25381" s="514" t="s">
        <v>28</v>
      </c>
      <c r="E25381" s="673">
        <v>59.67</v>
      </c>
      <c r="F25381" s="394"/>
    </row>
    <row r="25382" spans="1:6">
      <c r="A25382" s="514">
        <v>41813</v>
      </c>
      <c r="B25382" s="514" t="s">
        <v>17223</v>
      </c>
      <c r="C25382" s="1329" t="s">
        <v>44832</v>
      </c>
      <c r="D25382" s="514" t="s">
        <v>28</v>
      </c>
      <c r="E25382" s="673">
        <v>87.79</v>
      </c>
      <c r="F25382" s="394"/>
    </row>
    <row r="25383" spans="1:6">
      <c r="A25383" s="514">
        <v>41806</v>
      </c>
      <c r="B25383" s="514" t="s">
        <v>17223</v>
      </c>
      <c r="C25383" s="1329" t="s">
        <v>44833</v>
      </c>
      <c r="D25383" s="514" t="s">
        <v>28</v>
      </c>
      <c r="E25383" s="673">
        <v>15.84</v>
      </c>
      <c r="F25383" s="394"/>
    </row>
    <row r="25384" spans="1:6">
      <c r="A25384" s="514">
        <v>41807</v>
      </c>
      <c r="B25384" s="514" t="s">
        <v>17223</v>
      </c>
      <c r="C25384" s="1329" t="s">
        <v>44834</v>
      </c>
      <c r="D25384" s="514" t="s">
        <v>28</v>
      </c>
      <c r="E25384" s="673">
        <v>17.66</v>
      </c>
      <c r="F25384" s="394"/>
    </row>
    <row r="25385" spans="1:6">
      <c r="A25385" s="514">
        <v>41809</v>
      </c>
      <c r="B25385" s="514" t="s">
        <v>17223</v>
      </c>
      <c r="C25385" s="1329" t="s">
        <v>44835</v>
      </c>
      <c r="D25385" s="514" t="s">
        <v>28</v>
      </c>
      <c r="E25385" s="673">
        <v>28.9</v>
      </c>
      <c r="F25385" s="394"/>
    </row>
    <row r="25386" spans="1:6">
      <c r="A25386" s="514">
        <v>41811</v>
      </c>
      <c r="B25386" s="514" t="s">
        <v>17223</v>
      </c>
      <c r="C25386" s="1329" t="s">
        <v>44836</v>
      </c>
      <c r="D25386" s="514" t="s">
        <v>28</v>
      </c>
      <c r="E25386" s="673">
        <v>37.020000000000003</v>
      </c>
      <c r="F25386" s="394"/>
    </row>
    <row r="25387" spans="1:6">
      <c r="A25387" s="514">
        <v>41814</v>
      </c>
      <c r="B25387" s="514" t="s">
        <v>17223</v>
      </c>
      <c r="C25387" s="1329" t="s">
        <v>44837</v>
      </c>
      <c r="D25387" s="514" t="s">
        <v>28</v>
      </c>
      <c r="E25387" s="673">
        <v>10.88</v>
      </c>
      <c r="F25387" s="394"/>
    </row>
    <row r="25388" spans="1:6">
      <c r="A25388" s="514">
        <v>41818</v>
      </c>
      <c r="B25388" s="514" t="s">
        <v>17223</v>
      </c>
      <c r="C25388" s="1329" t="s">
        <v>44838</v>
      </c>
      <c r="D25388" s="514" t="s">
        <v>28</v>
      </c>
      <c r="E25388" s="673">
        <v>12.2</v>
      </c>
      <c r="F25388" s="394"/>
    </row>
    <row r="25389" spans="1:6" ht="24.75">
      <c r="A25389" s="514">
        <v>43919</v>
      </c>
      <c r="B25389" s="514" t="s">
        <v>17223</v>
      </c>
      <c r="C25389" s="1329" t="s">
        <v>44839</v>
      </c>
      <c r="D25389" s="514" t="s">
        <v>28</v>
      </c>
      <c r="E25389" s="673">
        <v>416.16</v>
      </c>
      <c r="F25389" s="394"/>
    </row>
    <row r="25390" spans="1:6" ht="24.75">
      <c r="A25390" s="514">
        <v>43914</v>
      </c>
      <c r="B25390" s="514" t="s">
        <v>17223</v>
      </c>
      <c r="C25390" s="1329" t="s">
        <v>44840</v>
      </c>
      <c r="D25390" s="514" t="s">
        <v>28</v>
      </c>
      <c r="E25390" s="673">
        <v>131.81</v>
      </c>
      <c r="F25390" s="394"/>
    </row>
    <row r="25391" spans="1:6" ht="24.75">
      <c r="A25391" s="514">
        <v>43916</v>
      </c>
      <c r="B25391" s="514" t="s">
        <v>17223</v>
      </c>
      <c r="C25391" s="1329" t="s">
        <v>44841</v>
      </c>
      <c r="D25391" s="514" t="s">
        <v>28</v>
      </c>
      <c r="E25391" s="673">
        <v>186.15</v>
      </c>
      <c r="F25391" s="394"/>
    </row>
    <row r="25392" spans="1:6" ht="24.75">
      <c r="A25392" s="514">
        <v>43912</v>
      </c>
      <c r="B25392" s="514" t="s">
        <v>17223</v>
      </c>
      <c r="C25392" s="1329" t="s">
        <v>44842</v>
      </c>
      <c r="D25392" s="514" t="s">
        <v>28</v>
      </c>
      <c r="E25392" s="673">
        <v>59.67</v>
      </c>
      <c r="F25392" s="394"/>
    </row>
    <row r="25393" spans="1:6" ht="24.75">
      <c r="A25393" s="514">
        <v>43913</v>
      </c>
      <c r="B25393" s="514" t="s">
        <v>17223</v>
      </c>
      <c r="C25393" s="1329" t="s">
        <v>44843</v>
      </c>
      <c r="D25393" s="514" t="s">
        <v>28</v>
      </c>
      <c r="E25393" s="673">
        <v>87.79</v>
      </c>
      <c r="F25393" s="394"/>
    </row>
    <row r="25394" spans="1:6" ht="24.75">
      <c r="A25394" s="514">
        <v>43908</v>
      </c>
      <c r="B25394" s="514" t="s">
        <v>17223</v>
      </c>
      <c r="C25394" s="1329" t="s">
        <v>44844</v>
      </c>
      <c r="D25394" s="514" t="s">
        <v>28</v>
      </c>
      <c r="E25394" s="673">
        <v>16.989999999999998</v>
      </c>
      <c r="F25394" s="394"/>
    </row>
    <row r="25395" spans="1:6" ht="24.75">
      <c r="A25395" s="514">
        <v>43909</v>
      </c>
      <c r="B25395" s="514" t="s">
        <v>17223</v>
      </c>
      <c r="C25395" s="1329" t="s">
        <v>44845</v>
      </c>
      <c r="D25395" s="514" t="s">
        <v>28</v>
      </c>
      <c r="E25395" s="673">
        <v>19.7</v>
      </c>
      <c r="F25395" s="394"/>
    </row>
    <row r="25396" spans="1:6" ht="24.75">
      <c r="A25396" s="514">
        <v>43910</v>
      </c>
      <c r="B25396" s="514" t="s">
        <v>17223</v>
      </c>
      <c r="C25396" s="1329" t="s">
        <v>44846</v>
      </c>
      <c r="D25396" s="514" t="s">
        <v>28</v>
      </c>
      <c r="E25396" s="673">
        <v>28.9</v>
      </c>
      <c r="F25396" s="394"/>
    </row>
    <row r="25397" spans="1:6" ht="24.75">
      <c r="A25397" s="514">
        <v>43911</v>
      </c>
      <c r="B25397" s="514" t="s">
        <v>17223</v>
      </c>
      <c r="C25397" s="1329" t="s">
        <v>44847</v>
      </c>
      <c r="D25397" s="514" t="s">
        <v>28</v>
      </c>
      <c r="E25397" s="673">
        <v>37.020000000000003</v>
      </c>
      <c r="F25397" s="394"/>
    </row>
    <row r="25398" spans="1:6" ht="24.75">
      <c r="A25398" s="514">
        <v>43915</v>
      </c>
      <c r="B25398" s="514" t="s">
        <v>17223</v>
      </c>
      <c r="C25398" s="1329" t="s">
        <v>44848</v>
      </c>
      <c r="D25398" s="514" t="s">
        <v>28</v>
      </c>
      <c r="E25398" s="673">
        <v>9.3800000000000008</v>
      </c>
      <c r="F25398" s="394"/>
    </row>
    <row r="25399" spans="1:6" ht="24.75">
      <c r="A25399" s="514">
        <v>43918</v>
      </c>
      <c r="B25399" s="514" t="s">
        <v>17223</v>
      </c>
      <c r="C25399" s="1329" t="s">
        <v>44849</v>
      </c>
      <c r="D25399" s="514" t="s">
        <v>28</v>
      </c>
      <c r="E25399" s="673">
        <v>11.59</v>
      </c>
      <c r="F25399" s="394"/>
    </row>
    <row r="25400" spans="1:6" ht="24.75">
      <c r="A25400" s="514">
        <v>43907</v>
      </c>
      <c r="B25400" s="514" t="s">
        <v>17223</v>
      </c>
      <c r="C25400" s="1329" t="s">
        <v>44850</v>
      </c>
      <c r="D25400" s="514" t="s">
        <v>28</v>
      </c>
      <c r="E25400" s="673">
        <v>15.84</v>
      </c>
      <c r="F25400" s="394"/>
    </row>
    <row r="25401" spans="1:6">
      <c r="A25401" s="514">
        <v>37416</v>
      </c>
      <c r="B25401" s="514" t="s">
        <v>17223</v>
      </c>
      <c r="C25401" s="1329" t="s">
        <v>29582</v>
      </c>
      <c r="D25401" s="514" t="s">
        <v>28</v>
      </c>
      <c r="E25401" s="673">
        <v>5.38</v>
      </c>
      <c r="F25401" s="394"/>
    </row>
    <row r="25402" spans="1:6">
      <c r="A25402" s="514">
        <v>37417</v>
      </c>
      <c r="B25402" s="514" t="s">
        <v>17223</v>
      </c>
      <c r="C25402" s="1329" t="s">
        <v>29583</v>
      </c>
      <c r="D25402" s="514" t="s">
        <v>28</v>
      </c>
      <c r="E25402" s="673">
        <v>7.74</v>
      </c>
      <c r="F25402" s="394"/>
    </row>
    <row r="25403" spans="1:6">
      <c r="A25403" s="514">
        <v>37413</v>
      </c>
      <c r="B25403" s="514" t="s">
        <v>17223</v>
      </c>
      <c r="C25403" s="1329" t="s">
        <v>29584</v>
      </c>
      <c r="D25403" s="514" t="s">
        <v>28</v>
      </c>
      <c r="E25403" s="673">
        <v>5.75</v>
      </c>
      <c r="F25403" s="394"/>
    </row>
    <row r="25404" spans="1:6">
      <c r="A25404" s="514">
        <v>37414</v>
      </c>
      <c r="B25404" s="514" t="s">
        <v>17223</v>
      </c>
      <c r="C25404" s="1329" t="s">
        <v>29585</v>
      </c>
      <c r="D25404" s="514" t="s">
        <v>28</v>
      </c>
      <c r="E25404" s="673">
        <v>6.53</v>
      </c>
      <c r="F25404" s="394"/>
    </row>
    <row r="25405" spans="1:6">
      <c r="A25405" s="514">
        <v>37415</v>
      </c>
      <c r="B25405" s="514" t="s">
        <v>17223</v>
      </c>
      <c r="C25405" s="1329" t="s">
        <v>29586</v>
      </c>
      <c r="D25405" s="514" t="s">
        <v>28</v>
      </c>
      <c r="E25405" s="673">
        <v>11.87</v>
      </c>
      <c r="F25405" s="394"/>
    </row>
    <row r="25406" spans="1:6">
      <c r="A25406" s="514">
        <v>43590</v>
      </c>
      <c r="B25406" s="514" t="s">
        <v>17223</v>
      </c>
      <c r="C25406" s="1329" t="s">
        <v>29587</v>
      </c>
      <c r="D25406" s="514" t="s">
        <v>28</v>
      </c>
      <c r="E25406" s="673">
        <v>158.97</v>
      </c>
      <c r="F25406" s="394"/>
    </row>
    <row r="25407" spans="1:6">
      <c r="A25407" s="514">
        <v>43589</v>
      </c>
      <c r="B25407" s="514" t="s">
        <v>17223</v>
      </c>
      <c r="C25407" s="1329" t="s">
        <v>29588</v>
      </c>
      <c r="D25407" s="514" t="s">
        <v>28</v>
      </c>
      <c r="E25407" s="673">
        <v>28.76</v>
      </c>
      <c r="F25407" s="394"/>
    </row>
    <row r="25408" spans="1:6">
      <c r="A25408" s="514">
        <v>34519</v>
      </c>
      <c r="B25408" s="514" t="s">
        <v>17223</v>
      </c>
      <c r="C25408" s="1329" t="s">
        <v>29589</v>
      </c>
      <c r="D25408" s="514" t="s">
        <v>28</v>
      </c>
      <c r="E25408" s="673">
        <v>124.57</v>
      </c>
      <c r="F25408" s="394"/>
    </row>
    <row r="25409" spans="1:6">
      <c r="A25409" s="514">
        <v>1649</v>
      </c>
      <c r="B25409" s="514" t="s">
        <v>17223</v>
      </c>
      <c r="C25409" s="1329" t="s">
        <v>29590</v>
      </c>
      <c r="D25409" s="514" t="s">
        <v>28</v>
      </c>
      <c r="E25409" s="673">
        <v>76.64</v>
      </c>
      <c r="F25409" s="394"/>
    </row>
    <row r="25410" spans="1:6">
      <c r="A25410" s="514">
        <v>1653</v>
      </c>
      <c r="B25410" s="514" t="s">
        <v>17223</v>
      </c>
      <c r="C25410" s="1329" t="s">
        <v>29591</v>
      </c>
      <c r="D25410" s="514" t="s">
        <v>28</v>
      </c>
      <c r="E25410" s="673">
        <v>60.03</v>
      </c>
      <c r="F25410" s="394"/>
    </row>
    <row r="25411" spans="1:6">
      <c r="A25411" s="514">
        <v>1648</v>
      </c>
      <c r="B25411" s="514" t="s">
        <v>17223</v>
      </c>
      <c r="C25411" s="1329" t="s">
        <v>29592</v>
      </c>
      <c r="D25411" s="514" t="s">
        <v>28</v>
      </c>
      <c r="E25411" s="673">
        <v>41.28</v>
      </c>
      <c r="F25411" s="394"/>
    </row>
    <row r="25412" spans="1:6">
      <c r="A25412" s="514">
        <v>1647</v>
      </c>
      <c r="B25412" s="514" t="s">
        <v>17223</v>
      </c>
      <c r="C25412" s="1329" t="s">
        <v>29593</v>
      </c>
      <c r="D25412" s="514" t="s">
        <v>28</v>
      </c>
      <c r="E25412" s="673">
        <v>21.5</v>
      </c>
      <c r="F25412" s="394"/>
    </row>
    <row r="25413" spans="1:6">
      <c r="A25413" s="514">
        <v>1651</v>
      </c>
      <c r="B25413" s="514" t="s">
        <v>17223</v>
      </c>
      <c r="C25413" s="1329" t="s">
        <v>29594</v>
      </c>
      <c r="D25413" s="514" t="s">
        <v>28</v>
      </c>
      <c r="E25413" s="673">
        <v>191.5</v>
      </c>
      <c r="F25413" s="394"/>
    </row>
    <row r="25414" spans="1:6">
      <c r="A25414" s="514">
        <v>1650</v>
      </c>
      <c r="B25414" s="514" t="s">
        <v>17223</v>
      </c>
      <c r="C25414" s="1329" t="s">
        <v>29595</v>
      </c>
      <c r="D25414" s="514" t="s">
        <v>28</v>
      </c>
      <c r="E25414" s="673">
        <v>105.85</v>
      </c>
      <c r="F25414" s="394"/>
    </row>
    <row r="25415" spans="1:6">
      <c r="A25415" s="514">
        <v>1652</v>
      </c>
      <c r="B25415" s="514" t="s">
        <v>17223</v>
      </c>
      <c r="C25415" s="1329" t="s">
        <v>29596</v>
      </c>
      <c r="D25415" s="514" t="s">
        <v>28</v>
      </c>
      <c r="E25415" s="673">
        <v>274.85000000000002</v>
      </c>
      <c r="F25415" s="394"/>
    </row>
    <row r="25416" spans="1:6">
      <c r="A25416" s="514">
        <v>1654</v>
      </c>
      <c r="B25416" s="514" t="s">
        <v>17223</v>
      </c>
      <c r="C25416" s="1329" t="s">
        <v>29597</v>
      </c>
      <c r="D25416" s="514" t="s">
        <v>28</v>
      </c>
      <c r="E25416" s="673">
        <v>29.51</v>
      </c>
      <c r="F25416" s="394"/>
    </row>
    <row r="25417" spans="1:6">
      <c r="A25417" s="514">
        <v>10510</v>
      </c>
      <c r="B25417" s="514" t="s">
        <v>17223</v>
      </c>
      <c r="C25417" s="1329" t="s">
        <v>29598</v>
      </c>
      <c r="D25417" s="514" t="s">
        <v>28</v>
      </c>
      <c r="E25417" s="673">
        <v>126.22</v>
      </c>
      <c r="F25417" s="394"/>
    </row>
    <row r="25418" spans="1:6">
      <c r="A25418" s="514">
        <v>1744</v>
      </c>
      <c r="B25418" s="514" t="s">
        <v>17223</v>
      </c>
      <c r="C25418" s="1329" t="s">
        <v>34605</v>
      </c>
      <c r="D25418" s="514" t="s">
        <v>28</v>
      </c>
      <c r="E25418" s="673">
        <v>158.18</v>
      </c>
      <c r="F25418" s="394"/>
    </row>
    <row r="25419" spans="1:6">
      <c r="A25419" s="514">
        <v>1743</v>
      </c>
      <c r="B25419" s="514" t="s">
        <v>17223</v>
      </c>
      <c r="C25419" s="1329" t="s">
        <v>34606</v>
      </c>
      <c r="D25419" s="514" t="s">
        <v>28</v>
      </c>
      <c r="E25419" s="673">
        <v>207.72</v>
      </c>
      <c r="F25419" s="394"/>
    </row>
    <row r="25420" spans="1:6">
      <c r="A25420" s="514">
        <v>1747</v>
      </c>
      <c r="B25420" s="514" t="s">
        <v>17223</v>
      </c>
      <c r="C25420" s="1329" t="s">
        <v>34607</v>
      </c>
      <c r="D25420" s="514" t="s">
        <v>28</v>
      </c>
      <c r="E25420" s="673">
        <v>228.37</v>
      </c>
      <c r="F25420" s="394"/>
    </row>
    <row r="25421" spans="1:6">
      <c r="A25421" s="514">
        <v>39640</v>
      </c>
      <c r="B25421" s="514" t="s">
        <v>17223</v>
      </c>
      <c r="C25421" s="1329" t="s">
        <v>29599</v>
      </c>
      <c r="D25421" s="514" t="s">
        <v>28</v>
      </c>
      <c r="E25421" s="673">
        <v>10.27</v>
      </c>
      <c r="F25421" s="394"/>
    </row>
    <row r="25422" spans="1:6">
      <c r="A25422" s="514">
        <v>7216</v>
      </c>
      <c r="B25422" s="514" t="s">
        <v>17223</v>
      </c>
      <c r="C25422" s="1329" t="s">
        <v>29600</v>
      </c>
      <c r="D25422" s="514" t="s">
        <v>28</v>
      </c>
      <c r="E25422" s="673">
        <v>55.17</v>
      </c>
      <c r="F25422" s="394"/>
    </row>
    <row r="25423" spans="1:6">
      <c r="A25423" s="514">
        <v>20235</v>
      </c>
      <c r="B25423" s="514" t="s">
        <v>17223</v>
      </c>
      <c r="C25423" s="1329" t="s">
        <v>29601</v>
      </c>
      <c r="D25423" s="514" t="s">
        <v>28</v>
      </c>
      <c r="E25423" s="673">
        <v>44.35</v>
      </c>
      <c r="F25423" s="394"/>
    </row>
    <row r="25424" spans="1:6">
      <c r="A25424" s="514">
        <v>7181</v>
      </c>
      <c r="B25424" s="514" t="s">
        <v>17223</v>
      </c>
      <c r="C25424" s="1329" t="s">
        <v>29602</v>
      </c>
      <c r="D25424" s="514" t="s">
        <v>28</v>
      </c>
      <c r="E25424" s="673">
        <v>7.64</v>
      </c>
      <c r="F25424" s="394"/>
    </row>
    <row r="25425" spans="1:6">
      <c r="A25425" s="514">
        <v>40742</v>
      </c>
      <c r="B25425" s="514" t="s">
        <v>17223</v>
      </c>
      <c r="C25425" s="1329" t="s">
        <v>29603</v>
      </c>
      <c r="D25425" s="514" t="s">
        <v>28</v>
      </c>
      <c r="E25425" s="673">
        <v>12.53</v>
      </c>
      <c r="F25425" s="394"/>
    </row>
    <row r="25426" spans="1:6">
      <c r="A25426" s="514">
        <v>7214</v>
      </c>
      <c r="B25426" s="514" t="s">
        <v>17223</v>
      </c>
      <c r="C25426" s="1329" t="s">
        <v>29604</v>
      </c>
      <c r="D25426" s="514" t="s">
        <v>28</v>
      </c>
      <c r="E25426" s="673">
        <v>53.87</v>
      </c>
      <c r="F25426" s="394"/>
    </row>
    <row r="25427" spans="1:6">
      <c r="A25427" s="514">
        <v>7219</v>
      </c>
      <c r="B25427" s="514" t="s">
        <v>17223</v>
      </c>
      <c r="C25427" s="1329" t="s">
        <v>29605</v>
      </c>
      <c r="D25427" s="514" t="s">
        <v>28</v>
      </c>
      <c r="E25427" s="673">
        <v>47.78</v>
      </c>
      <c r="F25427" s="394"/>
    </row>
    <row r="25428" spans="1:6">
      <c r="A25428" s="514">
        <v>2628</v>
      </c>
      <c r="B25428" s="514" t="s">
        <v>17223</v>
      </c>
      <c r="C25428" s="1329" t="s">
        <v>29606</v>
      </c>
      <c r="D25428" s="514" t="s">
        <v>28</v>
      </c>
      <c r="E25428" s="673">
        <v>273.51</v>
      </c>
      <c r="F25428" s="394"/>
    </row>
    <row r="25429" spans="1:6">
      <c r="A25429" s="514">
        <v>2622</v>
      </c>
      <c r="B25429" s="514" t="s">
        <v>17223</v>
      </c>
      <c r="C25429" s="1329" t="s">
        <v>29607</v>
      </c>
      <c r="D25429" s="514" t="s">
        <v>28</v>
      </c>
      <c r="E25429" s="673">
        <v>6.49</v>
      </c>
      <c r="F25429" s="394"/>
    </row>
    <row r="25430" spans="1:6">
      <c r="A25430" s="514">
        <v>2623</v>
      </c>
      <c r="B25430" s="514" t="s">
        <v>17223</v>
      </c>
      <c r="C25430" s="1329" t="s">
        <v>29608</v>
      </c>
      <c r="D25430" s="514" t="s">
        <v>28</v>
      </c>
      <c r="E25430" s="673">
        <v>7.82</v>
      </c>
      <c r="F25430" s="394"/>
    </row>
    <row r="25431" spans="1:6">
      <c r="A25431" s="514">
        <v>2624</v>
      </c>
      <c r="B25431" s="514" t="s">
        <v>17223</v>
      </c>
      <c r="C25431" s="1329" t="s">
        <v>29609</v>
      </c>
      <c r="D25431" s="514" t="s">
        <v>28</v>
      </c>
      <c r="E25431" s="673">
        <v>12.43</v>
      </c>
      <c r="F25431" s="394"/>
    </row>
    <row r="25432" spans="1:6">
      <c r="A25432" s="514">
        <v>2625</v>
      </c>
      <c r="B25432" s="514" t="s">
        <v>17223</v>
      </c>
      <c r="C25432" s="1329" t="s">
        <v>29610</v>
      </c>
      <c r="D25432" s="514" t="s">
        <v>28</v>
      </c>
      <c r="E25432" s="673">
        <v>26.24</v>
      </c>
      <c r="F25432" s="394"/>
    </row>
    <row r="25433" spans="1:6">
      <c r="A25433" s="514">
        <v>2626</v>
      </c>
      <c r="B25433" s="514" t="s">
        <v>17223</v>
      </c>
      <c r="C25433" s="1329" t="s">
        <v>29611</v>
      </c>
      <c r="D25433" s="514" t="s">
        <v>28</v>
      </c>
      <c r="E25433" s="673">
        <v>38.450000000000003</v>
      </c>
      <c r="F25433" s="394"/>
    </row>
    <row r="25434" spans="1:6">
      <c r="A25434" s="514">
        <v>2630</v>
      </c>
      <c r="B25434" s="514" t="s">
        <v>17223</v>
      </c>
      <c r="C25434" s="1329" t="s">
        <v>29612</v>
      </c>
      <c r="D25434" s="514" t="s">
        <v>28</v>
      </c>
      <c r="E25434" s="673">
        <v>58.48</v>
      </c>
      <c r="F25434" s="394"/>
    </row>
    <row r="25435" spans="1:6">
      <c r="A25435" s="514">
        <v>2627</v>
      </c>
      <c r="B25435" s="514" t="s">
        <v>17223</v>
      </c>
      <c r="C25435" s="1329" t="s">
        <v>29613</v>
      </c>
      <c r="D25435" s="514" t="s">
        <v>28</v>
      </c>
      <c r="E25435" s="673">
        <v>103.02</v>
      </c>
      <c r="F25435" s="394"/>
    </row>
    <row r="25436" spans="1:6">
      <c r="A25436" s="514">
        <v>2629</v>
      </c>
      <c r="B25436" s="514" t="s">
        <v>17223</v>
      </c>
      <c r="C25436" s="1329" t="s">
        <v>29614</v>
      </c>
      <c r="D25436" s="514" t="s">
        <v>28</v>
      </c>
      <c r="E25436" s="673">
        <v>139.34</v>
      </c>
      <c r="F25436" s="394"/>
    </row>
    <row r="25437" spans="1:6">
      <c r="A25437" s="514">
        <v>1880</v>
      </c>
      <c r="B25437" s="514" t="s">
        <v>17223</v>
      </c>
      <c r="C25437" s="1329" t="s">
        <v>29615</v>
      </c>
      <c r="D25437" s="514" t="s">
        <v>28</v>
      </c>
      <c r="E25437" s="673">
        <v>3.98</v>
      </c>
      <c r="F25437" s="394"/>
    </row>
    <row r="25438" spans="1:6">
      <c r="A25438" s="514">
        <v>39274</v>
      </c>
      <c r="B25438" s="514" t="s">
        <v>17223</v>
      </c>
      <c r="C25438" s="1329" t="s">
        <v>29616</v>
      </c>
      <c r="D25438" s="514" t="s">
        <v>28</v>
      </c>
      <c r="E25438" s="673">
        <v>3.08</v>
      </c>
      <c r="F25438" s="394"/>
    </row>
    <row r="25439" spans="1:6">
      <c r="A25439" s="514">
        <v>12033</v>
      </c>
      <c r="B25439" s="514" t="s">
        <v>17223</v>
      </c>
      <c r="C25439" s="1329" t="s">
        <v>29617</v>
      </c>
      <c r="D25439" s="514" t="s">
        <v>28</v>
      </c>
      <c r="E25439" s="673">
        <v>12.7</v>
      </c>
      <c r="F25439" s="394"/>
    </row>
    <row r="25440" spans="1:6">
      <c r="A25440" s="514">
        <v>40408</v>
      </c>
      <c r="B25440" s="514" t="s">
        <v>17223</v>
      </c>
      <c r="C25440" s="1329" t="s">
        <v>29618</v>
      </c>
      <c r="D25440" s="514" t="s">
        <v>28</v>
      </c>
      <c r="E25440" s="673">
        <v>8.34</v>
      </c>
      <c r="F25440" s="394"/>
    </row>
    <row r="25441" spans="1:6">
      <c r="A25441" s="514">
        <v>39276</v>
      </c>
      <c r="B25441" s="514" t="s">
        <v>17223</v>
      </c>
      <c r="C25441" s="1329" t="s">
        <v>29619</v>
      </c>
      <c r="D25441" s="514" t="s">
        <v>28</v>
      </c>
      <c r="E25441" s="673">
        <v>7.52</v>
      </c>
      <c r="F25441" s="394"/>
    </row>
    <row r="25442" spans="1:6">
      <c r="A25442" s="514">
        <v>40409</v>
      </c>
      <c r="B25442" s="514" t="s">
        <v>17223</v>
      </c>
      <c r="C25442" s="1329" t="s">
        <v>29620</v>
      </c>
      <c r="D25442" s="514" t="s">
        <v>28</v>
      </c>
      <c r="E25442" s="673">
        <v>2.95</v>
      </c>
      <c r="F25442" s="394"/>
    </row>
    <row r="25443" spans="1:6">
      <c r="A25443" s="514">
        <v>39277</v>
      </c>
      <c r="B25443" s="514" t="s">
        <v>17223</v>
      </c>
      <c r="C25443" s="1329" t="s">
        <v>29621</v>
      </c>
      <c r="D25443" s="514" t="s">
        <v>28</v>
      </c>
      <c r="E25443" s="673">
        <v>20.3</v>
      </c>
      <c r="F25443" s="394"/>
    </row>
    <row r="25444" spans="1:6">
      <c r="A25444" s="514">
        <v>12034</v>
      </c>
      <c r="B25444" s="514" t="s">
        <v>17223</v>
      </c>
      <c r="C25444" s="1329" t="s">
        <v>29622</v>
      </c>
      <c r="D25444" s="514" t="s">
        <v>28</v>
      </c>
      <c r="E25444" s="673">
        <v>5.75</v>
      </c>
      <c r="F25444" s="394"/>
    </row>
    <row r="25445" spans="1:6">
      <c r="A25445" s="514">
        <v>39879</v>
      </c>
      <c r="B25445" s="514" t="s">
        <v>17223</v>
      </c>
      <c r="C25445" s="1329" t="s">
        <v>29623</v>
      </c>
      <c r="D25445" s="514" t="s">
        <v>28</v>
      </c>
      <c r="E25445" s="673"/>
      <c r="F25445" s="394"/>
    </row>
    <row r="25446" spans="1:6">
      <c r="A25446" s="514">
        <v>39880</v>
      </c>
      <c r="B25446" s="514" t="s">
        <v>17223</v>
      </c>
      <c r="C25446" s="1329" t="s">
        <v>29624</v>
      </c>
      <c r="D25446" s="514" t="s">
        <v>28</v>
      </c>
      <c r="E25446" s="673"/>
      <c r="F25446" s="394"/>
    </row>
    <row r="25447" spans="1:6">
      <c r="A25447" s="514">
        <v>39881</v>
      </c>
      <c r="B25447" s="514" t="s">
        <v>17223</v>
      </c>
      <c r="C25447" s="1329" t="s">
        <v>29625</v>
      </c>
      <c r="D25447" s="514" t="s">
        <v>28</v>
      </c>
      <c r="E25447" s="673"/>
      <c r="F25447" s="394"/>
    </row>
    <row r="25448" spans="1:6">
      <c r="A25448" s="514">
        <v>39882</v>
      </c>
      <c r="B25448" s="514" t="s">
        <v>17223</v>
      </c>
      <c r="C25448" s="1329" t="s">
        <v>29626</v>
      </c>
      <c r="D25448" s="514" t="s">
        <v>28</v>
      </c>
      <c r="E25448" s="673"/>
      <c r="F25448" s="394"/>
    </row>
    <row r="25449" spans="1:6">
      <c r="A25449" s="514">
        <v>39883</v>
      </c>
      <c r="B25449" s="514" t="s">
        <v>17223</v>
      </c>
      <c r="C25449" s="1329" t="s">
        <v>29627</v>
      </c>
      <c r="D25449" s="514" t="s">
        <v>28</v>
      </c>
      <c r="E25449" s="673"/>
      <c r="F25449" s="394"/>
    </row>
    <row r="25450" spans="1:6">
      <c r="A25450" s="514">
        <v>39884</v>
      </c>
      <c r="B25450" s="514" t="s">
        <v>17223</v>
      </c>
      <c r="C25450" s="1329" t="s">
        <v>29628</v>
      </c>
      <c r="D25450" s="514" t="s">
        <v>28</v>
      </c>
      <c r="E25450" s="673"/>
      <c r="F25450" s="394"/>
    </row>
    <row r="25451" spans="1:6">
      <c r="A25451" s="514">
        <v>39885</v>
      </c>
      <c r="B25451" s="514" t="s">
        <v>17223</v>
      </c>
      <c r="C25451" s="1329" t="s">
        <v>29629</v>
      </c>
      <c r="D25451" s="514" t="s">
        <v>28</v>
      </c>
      <c r="E25451" s="673"/>
      <c r="F25451" s="394"/>
    </row>
    <row r="25452" spans="1:6">
      <c r="A25452" s="514">
        <v>1777</v>
      </c>
      <c r="B25452" s="514" t="s">
        <v>17223</v>
      </c>
      <c r="C25452" s="1329" t="s">
        <v>29630</v>
      </c>
      <c r="D25452" s="514" t="s">
        <v>28</v>
      </c>
      <c r="E25452" s="673">
        <v>82.64</v>
      </c>
      <c r="F25452" s="394"/>
    </row>
    <row r="25453" spans="1:6">
      <c r="A25453" s="514">
        <v>1819</v>
      </c>
      <c r="B25453" s="514" t="s">
        <v>17223</v>
      </c>
      <c r="C25453" s="1329" t="s">
        <v>29631</v>
      </c>
      <c r="D25453" s="514" t="s">
        <v>28</v>
      </c>
      <c r="E25453" s="673">
        <v>60.12</v>
      </c>
      <c r="F25453" s="394"/>
    </row>
    <row r="25454" spans="1:6">
      <c r="A25454" s="514">
        <v>1776</v>
      </c>
      <c r="B25454" s="514" t="s">
        <v>17223</v>
      </c>
      <c r="C25454" s="1329" t="s">
        <v>29632</v>
      </c>
      <c r="D25454" s="514" t="s">
        <v>28</v>
      </c>
      <c r="E25454" s="673">
        <v>48.92</v>
      </c>
      <c r="F25454" s="394"/>
    </row>
    <row r="25455" spans="1:6">
      <c r="A25455" s="514">
        <v>1775</v>
      </c>
      <c r="B25455" s="514" t="s">
        <v>17223</v>
      </c>
      <c r="C25455" s="1329" t="s">
        <v>29633</v>
      </c>
      <c r="D25455" s="514" t="s">
        <v>28</v>
      </c>
      <c r="E25455" s="673">
        <v>17.98</v>
      </c>
      <c r="F25455" s="394"/>
    </row>
    <row r="25456" spans="1:6">
      <c r="A25456" s="514">
        <v>1778</v>
      </c>
      <c r="B25456" s="514" t="s">
        <v>17223</v>
      </c>
      <c r="C25456" s="1329" t="s">
        <v>29634</v>
      </c>
      <c r="D25456" s="514" t="s">
        <v>28</v>
      </c>
      <c r="E25456" s="673">
        <v>200.03</v>
      </c>
      <c r="F25456" s="394"/>
    </row>
    <row r="25457" spans="1:6">
      <c r="A25457" s="514">
        <v>1818</v>
      </c>
      <c r="B25457" s="514" t="s">
        <v>17223</v>
      </c>
      <c r="C25457" s="1329" t="s">
        <v>29635</v>
      </c>
      <c r="D25457" s="514" t="s">
        <v>28</v>
      </c>
      <c r="E25457" s="673">
        <v>132.78</v>
      </c>
      <c r="F25457" s="394"/>
    </row>
    <row r="25458" spans="1:6">
      <c r="A25458" s="514">
        <v>1779</v>
      </c>
      <c r="B25458" s="514" t="s">
        <v>17223</v>
      </c>
      <c r="C25458" s="1329" t="s">
        <v>29636</v>
      </c>
      <c r="D25458" s="514" t="s">
        <v>28</v>
      </c>
      <c r="E25458" s="673">
        <v>290.92</v>
      </c>
      <c r="F25458" s="394"/>
    </row>
    <row r="25459" spans="1:6">
      <c r="A25459" s="514">
        <v>1820</v>
      </c>
      <c r="B25459" s="514" t="s">
        <v>17223</v>
      </c>
      <c r="C25459" s="1329" t="s">
        <v>29637</v>
      </c>
      <c r="D25459" s="514" t="s">
        <v>28</v>
      </c>
      <c r="E25459" s="673">
        <v>25.96</v>
      </c>
      <c r="F25459" s="394"/>
    </row>
    <row r="25460" spans="1:6">
      <c r="A25460" s="514">
        <v>1780</v>
      </c>
      <c r="B25460" s="514" t="s">
        <v>17223</v>
      </c>
      <c r="C25460" s="1329" t="s">
        <v>29638</v>
      </c>
      <c r="D25460" s="514" t="s">
        <v>28</v>
      </c>
      <c r="E25460" s="673">
        <v>599.74</v>
      </c>
      <c r="F25460" s="394"/>
    </row>
    <row r="25461" spans="1:6">
      <c r="A25461" s="514">
        <v>1783</v>
      </c>
      <c r="B25461" s="514" t="s">
        <v>17223</v>
      </c>
      <c r="C25461" s="1329" t="s">
        <v>29639</v>
      </c>
      <c r="D25461" s="514" t="s">
        <v>28</v>
      </c>
      <c r="E25461" s="673">
        <v>63.41</v>
      </c>
      <c r="F25461" s="394"/>
    </row>
    <row r="25462" spans="1:6">
      <c r="A25462" s="514">
        <v>1782</v>
      </c>
      <c r="B25462" s="514" t="s">
        <v>17223</v>
      </c>
      <c r="C25462" s="1329" t="s">
        <v>29640</v>
      </c>
      <c r="D25462" s="514" t="s">
        <v>28</v>
      </c>
      <c r="E25462" s="673">
        <v>50.14</v>
      </c>
      <c r="F25462" s="394"/>
    </row>
    <row r="25463" spans="1:6">
      <c r="A25463" s="514">
        <v>1781</v>
      </c>
      <c r="B25463" s="514" t="s">
        <v>17223</v>
      </c>
      <c r="C25463" s="1329" t="s">
        <v>29641</v>
      </c>
      <c r="D25463" s="514" t="s">
        <v>28</v>
      </c>
      <c r="E25463" s="673">
        <v>32.67</v>
      </c>
      <c r="F25463" s="394"/>
    </row>
    <row r="25464" spans="1:6">
      <c r="A25464" s="514">
        <v>1817</v>
      </c>
      <c r="B25464" s="514" t="s">
        <v>17223</v>
      </c>
      <c r="C25464" s="1329" t="s">
        <v>29642</v>
      </c>
      <c r="D25464" s="514" t="s">
        <v>28</v>
      </c>
      <c r="E25464" s="673">
        <v>14.94</v>
      </c>
      <c r="F25464" s="394"/>
    </row>
    <row r="25465" spans="1:6">
      <c r="A25465" s="514">
        <v>1784</v>
      </c>
      <c r="B25465" s="514" t="s">
        <v>17223</v>
      </c>
      <c r="C25465" s="1329" t="s">
        <v>29643</v>
      </c>
      <c r="D25465" s="514" t="s">
        <v>28</v>
      </c>
      <c r="E25465" s="673">
        <v>179.06</v>
      </c>
      <c r="F25465" s="394"/>
    </row>
    <row r="25466" spans="1:6">
      <c r="A25466" s="514">
        <v>1810</v>
      </c>
      <c r="B25466" s="514" t="s">
        <v>17223</v>
      </c>
      <c r="C25466" s="1329" t="s">
        <v>29644</v>
      </c>
      <c r="D25466" s="514" t="s">
        <v>28</v>
      </c>
      <c r="E25466" s="673">
        <v>99.31</v>
      </c>
      <c r="F25466" s="394"/>
    </row>
    <row r="25467" spans="1:6">
      <c r="A25467" s="514">
        <v>1812</v>
      </c>
      <c r="B25467" s="514" t="s">
        <v>17223</v>
      </c>
      <c r="C25467" s="1329" t="s">
        <v>29645</v>
      </c>
      <c r="D25467" s="514" t="s">
        <v>28</v>
      </c>
      <c r="E25467" s="673">
        <v>250.71</v>
      </c>
      <c r="F25467" s="394"/>
    </row>
    <row r="25468" spans="1:6">
      <c r="A25468" s="514">
        <v>1811</v>
      </c>
      <c r="B25468" s="514" t="s">
        <v>17223</v>
      </c>
      <c r="C25468" s="1329" t="s">
        <v>29646</v>
      </c>
      <c r="D25468" s="514" t="s">
        <v>28</v>
      </c>
      <c r="E25468" s="673">
        <v>21.48</v>
      </c>
      <c r="F25468" s="394"/>
    </row>
    <row r="25469" spans="1:6">
      <c r="A25469" s="514">
        <v>40386</v>
      </c>
      <c r="B25469" s="514" t="s">
        <v>17223</v>
      </c>
      <c r="C25469" s="1329" t="s">
        <v>29647</v>
      </c>
      <c r="D25469" s="514" t="s">
        <v>28</v>
      </c>
      <c r="E25469" s="673"/>
      <c r="F25469" s="394"/>
    </row>
    <row r="25470" spans="1:6">
      <c r="A25470" s="514">
        <v>40384</v>
      </c>
      <c r="B25470" s="514" t="s">
        <v>17223</v>
      </c>
      <c r="C25470" s="1329" t="s">
        <v>29648</v>
      </c>
      <c r="D25470" s="514" t="s">
        <v>28</v>
      </c>
      <c r="E25470" s="673"/>
      <c r="F25470" s="394"/>
    </row>
    <row r="25471" spans="1:6">
      <c r="A25471" s="514">
        <v>40423</v>
      </c>
      <c r="B25471" s="514" t="s">
        <v>17223</v>
      </c>
      <c r="C25471" s="1329" t="s">
        <v>29649</v>
      </c>
      <c r="D25471" s="514" t="s">
        <v>28</v>
      </c>
      <c r="E25471" s="673"/>
      <c r="F25471" s="394"/>
    </row>
    <row r="25472" spans="1:6">
      <c r="A25472" s="514">
        <v>40379</v>
      </c>
      <c r="B25472" s="514" t="s">
        <v>17223</v>
      </c>
      <c r="C25472" s="1329" t="s">
        <v>29650</v>
      </c>
      <c r="D25472" s="514" t="s">
        <v>28</v>
      </c>
      <c r="E25472" s="673"/>
      <c r="F25472" s="394"/>
    </row>
    <row r="25473" spans="1:6">
      <c r="A25473" s="514">
        <v>40389</v>
      </c>
      <c r="B25473" s="514" t="s">
        <v>17223</v>
      </c>
      <c r="C25473" s="1329" t="s">
        <v>29651</v>
      </c>
      <c r="D25473" s="514" t="s">
        <v>28</v>
      </c>
      <c r="E25473" s="673"/>
      <c r="F25473" s="394"/>
    </row>
    <row r="25474" spans="1:6">
      <c r="A25474" s="514">
        <v>40388</v>
      </c>
      <c r="B25474" s="514" t="s">
        <v>17223</v>
      </c>
      <c r="C25474" s="1329" t="s">
        <v>29652</v>
      </c>
      <c r="D25474" s="514" t="s">
        <v>28</v>
      </c>
      <c r="E25474" s="673"/>
      <c r="F25474" s="394"/>
    </row>
    <row r="25475" spans="1:6">
      <c r="A25475" s="514">
        <v>40391</v>
      </c>
      <c r="B25475" s="514" t="s">
        <v>17223</v>
      </c>
      <c r="C25475" s="1329" t="s">
        <v>29653</v>
      </c>
      <c r="D25475" s="514" t="s">
        <v>28</v>
      </c>
      <c r="E25475" s="673"/>
      <c r="F25475" s="394"/>
    </row>
    <row r="25476" spans="1:6">
      <c r="A25476" s="514">
        <v>40381</v>
      </c>
      <c r="B25476" s="514" t="s">
        <v>17223</v>
      </c>
      <c r="C25476" s="1329" t="s">
        <v>29654</v>
      </c>
      <c r="D25476" s="514" t="s">
        <v>28</v>
      </c>
      <c r="E25476" s="673"/>
      <c r="F25476" s="394"/>
    </row>
    <row r="25477" spans="1:6">
      <c r="A25477" s="514">
        <v>2609</v>
      </c>
      <c r="B25477" s="514" t="s">
        <v>17223</v>
      </c>
      <c r="C25477" s="1329" t="s">
        <v>29655</v>
      </c>
      <c r="D25477" s="514" t="s">
        <v>28</v>
      </c>
      <c r="E25477" s="673">
        <v>6.1</v>
      </c>
      <c r="F25477" s="394"/>
    </row>
    <row r="25478" spans="1:6">
      <c r="A25478" s="514">
        <v>2634</v>
      </c>
      <c r="B25478" s="514" t="s">
        <v>17223</v>
      </c>
      <c r="C25478" s="1329" t="s">
        <v>29656</v>
      </c>
      <c r="D25478" s="514" t="s">
        <v>28</v>
      </c>
      <c r="E25478" s="673">
        <v>8.01</v>
      </c>
      <c r="F25478" s="394"/>
    </row>
    <row r="25479" spans="1:6">
      <c r="A25479" s="514">
        <v>2611</v>
      </c>
      <c r="B25479" s="514" t="s">
        <v>17223</v>
      </c>
      <c r="C25479" s="1329" t="s">
        <v>29657</v>
      </c>
      <c r="D25479" s="514" t="s">
        <v>28</v>
      </c>
      <c r="E25479" s="673">
        <v>22.59</v>
      </c>
      <c r="F25479" s="394"/>
    </row>
    <row r="25480" spans="1:6">
      <c r="A25480" s="514">
        <v>40414</v>
      </c>
      <c r="B25480" s="514" t="s">
        <v>17223</v>
      </c>
      <c r="C25480" s="1329" t="s">
        <v>29658</v>
      </c>
      <c r="D25480" s="514" t="s">
        <v>28</v>
      </c>
      <c r="E25480" s="673"/>
      <c r="F25480" s="394"/>
    </row>
    <row r="25481" spans="1:6">
      <c r="A25481" s="514">
        <v>40416</v>
      </c>
      <c r="B25481" s="514" t="s">
        <v>17223</v>
      </c>
      <c r="C25481" s="1329" t="s">
        <v>29659</v>
      </c>
      <c r="D25481" s="514" t="s">
        <v>28</v>
      </c>
      <c r="E25481" s="673"/>
      <c r="F25481" s="394"/>
    </row>
    <row r="25482" spans="1:6">
      <c r="A25482" s="514">
        <v>40418</v>
      </c>
      <c r="B25482" s="514" t="s">
        <v>17223</v>
      </c>
      <c r="C25482" s="1329" t="s">
        <v>29660</v>
      </c>
      <c r="D25482" s="514" t="s">
        <v>28</v>
      </c>
      <c r="E25482" s="673"/>
      <c r="F25482" s="394"/>
    </row>
    <row r="25483" spans="1:6">
      <c r="A25483" s="514">
        <v>34359</v>
      </c>
      <c r="B25483" s="514" t="s">
        <v>17223</v>
      </c>
      <c r="C25483" s="1329" t="s">
        <v>29661</v>
      </c>
      <c r="D25483" s="514" t="s">
        <v>28</v>
      </c>
      <c r="E25483" s="673">
        <v>17.07</v>
      </c>
      <c r="F25483" s="394"/>
    </row>
    <row r="25484" spans="1:6">
      <c r="A25484" s="514">
        <v>1789</v>
      </c>
      <c r="B25484" s="514" t="s">
        <v>17223</v>
      </c>
      <c r="C25484" s="1329" t="s">
        <v>29662</v>
      </c>
      <c r="D25484" s="514" t="s">
        <v>28</v>
      </c>
      <c r="E25484" s="673">
        <v>79.31</v>
      </c>
      <c r="F25484" s="394"/>
    </row>
    <row r="25485" spans="1:6">
      <c r="A25485" s="514">
        <v>1788</v>
      </c>
      <c r="B25485" s="514" t="s">
        <v>17223</v>
      </c>
      <c r="C25485" s="1329" t="s">
        <v>29663</v>
      </c>
      <c r="D25485" s="514" t="s">
        <v>28</v>
      </c>
      <c r="E25485" s="673">
        <v>63.58</v>
      </c>
      <c r="F25485" s="394"/>
    </row>
    <row r="25486" spans="1:6">
      <c r="A25486" s="514">
        <v>1787</v>
      </c>
      <c r="B25486" s="514" t="s">
        <v>17223</v>
      </c>
      <c r="C25486" s="1329" t="s">
        <v>29664</v>
      </c>
      <c r="D25486" s="514" t="s">
        <v>28</v>
      </c>
      <c r="E25486" s="673">
        <v>37.799999999999997</v>
      </c>
      <c r="F25486" s="394"/>
    </row>
    <row r="25487" spans="1:6">
      <c r="A25487" s="514">
        <v>1786</v>
      </c>
      <c r="B25487" s="514" t="s">
        <v>17223</v>
      </c>
      <c r="C25487" s="1329" t="s">
        <v>29665</v>
      </c>
      <c r="D25487" s="514" t="s">
        <v>28</v>
      </c>
      <c r="E25487" s="673">
        <v>15.78</v>
      </c>
      <c r="F25487" s="394"/>
    </row>
    <row r="25488" spans="1:6">
      <c r="A25488" s="514">
        <v>1791</v>
      </c>
      <c r="B25488" s="514" t="s">
        <v>17223</v>
      </c>
      <c r="C25488" s="1329" t="s">
        <v>29666</v>
      </c>
      <c r="D25488" s="514" t="s">
        <v>28</v>
      </c>
      <c r="E25488" s="673">
        <v>229.22</v>
      </c>
      <c r="F25488" s="394"/>
    </row>
    <row r="25489" spans="1:6">
      <c r="A25489" s="514">
        <v>1790</v>
      </c>
      <c r="B25489" s="514" t="s">
        <v>17223</v>
      </c>
      <c r="C25489" s="1329" t="s">
        <v>29667</v>
      </c>
      <c r="D25489" s="514" t="s">
        <v>28</v>
      </c>
      <c r="E25489" s="673">
        <v>132.09</v>
      </c>
      <c r="F25489" s="394"/>
    </row>
    <row r="25490" spans="1:6">
      <c r="A25490" s="514">
        <v>1792</v>
      </c>
      <c r="B25490" s="514" t="s">
        <v>17223</v>
      </c>
      <c r="C25490" s="1329" t="s">
        <v>29668</v>
      </c>
      <c r="D25490" s="514" t="s">
        <v>28</v>
      </c>
      <c r="E25490" s="673">
        <v>309.42</v>
      </c>
      <c r="F25490" s="394"/>
    </row>
    <row r="25491" spans="1:6">
      <c r="A25491" s="514">
        <v>1813</v>
      </c>
      <c r="B25491" s="514" t="s">
        <v>17223</v>
      </c>
      <c r="C25491" s="1329" t="s">
        <v>29669</v>
      </c>
      <c r="D25491" s="514" t="s">
        <v>28</v>
      </c>
      <c r="E25491" s="673">
        <v>25.05</v>
      </c>
      <c r="F25491" s="394"/>
    </row>
    <row r="25492" spans="1:6">
      <c r="A25492" s="514">
        <v>1793</v>
      </c>
      <c r="B25492" s="514" t="s">
        <v>17223</v>
      </c>
      <c r="C25492" s="1329" t="s">
        <v>29670</v>
      </c>
      <c r="D25492" s="514" t="s">
        <v>28</v>
      </c>
      <c r="E25492" s="673">
        <v>625.23</v>
      </c>
      <c r="F25492" s="394"/>
    </row>
    <row r="25493" spans="1:6">
      <c r="A25493" s="514">
        <v>1797</v>
      </c>
      <c r="B25493" s="514" t="s">
        <v>17223</v>
      </c>
      <c r="C25493" s="1329" t="s">
        <v>29671</v>
      </c>
      <c r="D25493" s="514" t="s">
        <v>28</v>
      </c>
      <c r="E25493" s="673">
        <v>90.06</v>
      </c>
      <c r="F25493" s="394"/>
    </row>
    <row r="25494" spans="1:6">
      <c r="A25494" s="514">
        <v>1796</v>
      </c>
      <c r="B25494" s="514" t="s">
        <v>17223</v>
      </c>
      <c r="C25494" s="1329" t="s">
        <v>29672</v>
      </c>
      <c r="D25494" s="514" t="s">
        <v>28</v>
      </c>
      <c r="E25494" s="673">
        <v>69.08</v>
      </c>
      <c r="F25494" s="394"/>
    </row>
    <row r="25495" spans="1:6">
      <c r="A25495" s="514">
        <v>1816</v>
      </c>
      <c r="B25495" s="514" t="s">
        <v>17223</v>
      </c>
      <c r="C25495" s="1329" t="s">
        <v>29673</v>
      </c>
      <c r="D25495" s="514" t="s">
        <v>28</v>
      </c>
      <c r="E25495" s="673">
        <v>37.18</v>
      </c>
      <c r="F25495" s="394"/>
    </row>
    <row r="25496" spans="1:6">
      <c r="A25496" s="514">
        <v>1794</v>
      </c>
      <c r="B25496" s="514" t="s">
        <v>17223</v>
      </c>
      <c r="C25496" s="1329" t="s">
        <v>29674</v>
      </c>
      <c r="D25496" s="514" t="s">
        <v>28</v>
      </c>
      <c r="E25496" s="673">
        <v>16.489999999999998</v>
      </c>
      <c r="F25496" s="394"/>
    </row>
    <row r="25497" spans="1:6">
      <c r="A25497" s="514">
        <v>1815</v>
      </c>
      <c r="B25497" s="514" t="s">
        <v>17223</v>
      </c>
      <c r="C25497" s="1329" t="s">
        <v>29675</v>
      </c>
      <c r="D25497" s="514" t="s">
        <v>28</v>
      </c>
      <c r="E25497" s="673">
        <v>285.55</v>
      </c>
      <c r="F25497" s="394"/>
    </row>
    <row r="25498" spans="1:6">
      <c r="A25498" s="514">
        <v>1798</v>
      </c>
      <c r="B25498" s="514" t="s">
        <v>17223</v>
      </c>
      <c r="C25498" s="1329" t="s">
        <v>29676</v>
      </c>
      <c r="D25498" s="514" t="s">
        <v>28</v>
      </c>
      <c r="E25498" s="673">
        <v>127.77</v>
      </c>
      <c r="F25498" s="394"/>
    </row>
    <row r="25499" spans="1:6">
      <c r="A25499" s="514">
        <v>1799</v>
      </c>
      <c r="B25499" s="514" t="s">
        <v>17223</v>
      </c>
      <c r="C25499" s="1329" t="s">
        <v>29677</v>
      </c>
      <c r="D25499" s="514" t="s">
        <v>28</v>
      </c>
      <c r="E25499" s="673">
        <v>371.91</v>
      </c>
      <c r="F25499" s="394"/>
    </row>
    <row r="25500" spans="1:6">
      <c r="A25500" s="514">
        <v>1795</v>
      </c>
      <c r="B25500" s="514" t="s">
        <v>17223</v>
      </c>
      <c r="C25500" s="1329" t="s">
        <v>29678</v>
      </c>
      <c r="D25500" s="514" t="s">
        <v>28</v>
      </c>
      <c r="E25500" s="673">
        <v>22.84</v>
      </c>
      <c r="F25500" s="394"/>
    </row>
    <row r="25501" spans="1:6">
      <c r="A25501" s="514">
        <v>1800</v>
      </c>
      <c r="B25501" s="514" t="s">
        <v>17223</v>
      </c>
      <c r="C25501" s="1329" t="s">
        <v>29679</v>
      </c>
      <c r="D25501" s="514" t="s">
        <v>28</v>
      </c>
      <c r="E25501" s="673">
        <v>710.03</v>
      </c>
      <c r="F25501" s="394"/>
    </row>
    <row r="25502" spans="1:6">
      <c r="A25502" s="514">
        <v>1802</v>
      </c>
      <c r="B25502" s="514" t="s">
        <v>17223</v>
      </c>
      <c r="C25502" s="1329" t="s">
        <v>29680</v>
      </c>
      <c r="D25502" s="514" t="s">
        <v>28</v>
      </c>
      <c r="E25502" s="673">
        <v>1776.08</v>
      </c>
      <c r="F25502" s="394"/>
    </row>
    <row r="25503" spans="1:6">
      <c r="A25503" s="514">
        <v>1809</v>
      </c>
      <c r="B25503" s="514" t="s">
        <v>17223</v>
      </c>
      <c r="C25503" s="1329" t="s">
        <v>29681</v>
      </c>
      <c r="D25503" s="514" t="s">
        <v>28</v>
      </c>
      <c r="E25503" s="673">
        <v>74.36</v>
      </c>
      <c r="F25503" s="394"/>
    </row>
    <row r="25504" spans="1:6">
      <c r="A25504" s="514">
        <v>1814</v>
      </c>
      <c r="B25504" s="514" t="s">
        <v>17223</v>
      </c>
      <c r="C25504" s="1329" t="s">
        <v>29682</v>
      </c>
      <c r="D25504" s="514" t="s">
        <v>28</v>
      </c>
      <c r="E25504" s="673">
        <v>61.09</v>
      </c>
      <c r="F25504" s="394"/>
    </row>
    <row r="25505" spans="1:6">
      <c r="A25505" s="514">
        <v>1805</v>
      </c>
      <c r="B25505" s="514" t="s">
        <v>17223</v>
      </c>
      <c r="C25505" s="1329" t="s">
        <v>29683</v>
      </c>
      <c r="D25505" s="514" t="s">
        <v>28</v>
      </c>
      <c r="E25505" s="673">
        <v>35.450000000000003</v>
      </c>
      <c r="F25505" s="394"/>
    </row>
    <row r="25506" spans="1:6">
      <c r="A25506" s="514">
        <v>1803</v>
      </c>
      <c r="B25506" s="514" t="s">
        <v>17223</v>
      </c>
      <c r="C25506" s="1329" t="s">
        <v>29684</v>
      </c>
      <c r="D25506" s="514" t="s">
        <v>28</v>
      </c>
      <c r="E25506" s="673">
        <v>15.44</v>
      </c>
      <c r="F25506" s="394"/>
    </row>
    <row r="25507" spans="1:6">
      <c r="A25507" s="514">
        <v>1821</v>
      </c>
      <c r="B25507" s="514" t="s">
        <v>17223</v>
      </c>
      <c r="C25507" s="1329" t="s">
        <v>29685</v>
      </c>
      <c r="D25507" s="514" t="s">
        <v>28</v>
      </c>
      <c r="E25507" s="673">
        <v>209.43</v>
      </c>
      <c r="F25507" s="394"/>
    </row>
    <row r="25508" spans="1:6">
      <c r="A25508" s="514">
        <v>1806</v>
      </c>
      <c r="B25508" s="514" t="s">
        <v>17223</v>
      </c>
      <c r="C25508" s="1329" t="s">
        <v>29686</v>
      </c>
      <c r="D25508" s="514" t="s">
        <v>28</v>
      </c>
      <c r="E25508" s="673">
        <v>124.65</v>
      </c>
      <c r="F25508" s="394"/>
    </row>
    <row r="25509" spans="1:6">
      <c r="A25509" s="514">
        <v>1807</v>
      </c>
      <c r="B25509" s="514" t="s">
        <v>17223</v>
      </c>
      <c r="C25509" s="1329" t="s">
        <v>29687</v>
      </c>
      <c r="D25509" s="514" t="s">
        <v>28</v>
      </c>
      <c r="E25509" s="673">
        <v>299.52</v>
      </c>
      <c r="F25509" s="394"/>
    </row>
    <row r="25510" spans="1:6">
      <c r="A25510" s="514">
        <v>1804</v>
      </c>
      <c r="B25510" s="514" t="s">
        <v>17223</v>
      </c>
      <c r="C25510" s="1329" t="s">
        <v>29688</v>
      </c>
      <c r="D25510" s="514" t="s">
        <v>28</v>
      </c>
      <c r="E25510" s="673">
        <v>21.97</v>
      </c>
      <c r="F25510" s="394"/>
    </row>
    <row r="25511" spans="1:6">
      <c r="A25511" s="514">
        <v>1808</v>
      </c>
      <c r="B25511" s="514" t="s">
        <v>17223</v>
      </c>
      <c r="C25511" s="1329" t="s">
        <v>29689</v>
      </c>
      <c r="D25511" s="514" t="s">
        <v>28</v>
      </c>
      <c r="E25511" s="673">
        <v>600.48</v>
      </c>
      <c r="F25511" s="394"/>
    </row>
    <row r="25512" spans="1:6">
      <c r="A25512" s="514">
        <v>40385</v>
      </c>
      <c r="B25512" s="514" t="s">
        <v>17223</v>
      </c>
      <c r="C25512" s="1329" t="s">
        <v>29690</v>
      </c>
      <c r="D25512" s="514" t="s">
        <v>28</v>
      </c>
      <c r="E25512" s="673"/>
      <c r="F25512" s="394"/>
    </row>
    <row r="25513" spans="1:6">
      <c r="A25513" s="514">
        <v>40383</v>
      </c>
      <c r="B25513" s="514" t="s">
        <v>17223</v>
      </c>
      <c r="C25513" s="1329" t="s">
        <v>29691</v>
      </c>
      <c r="D25513" s="514" t="s">
        <v>28</v>
      </c>
      <c r="E25513" s="673"/>
      <c r="F25513" s="394"/>
    </row>
    <row r="25514" spans="1:6">
      <c r="A25514" s="514">
        <v>40382</v>
      </c>
      <c r="B25514" s="514" t="s">
        <v>17223</v>
      </c>
      <c r="C25514" s="1329" t="s">
        <v>29692</v>
      </c>
      <c r="D25514" s="514" t="s">
        <v>28</v>
      </c>
      <c r="E25514" s="673"/>
      <c r="F25514" s="394"/>
    </row>
    <row r="25515" spans="1:6">
      <c r="A25515" s="514">
        <v>40378</v>
      </c>
      <c r="B25515" s="514" t="s">
        <v>17223</v>
      </c>
      <c r="C25515" s="1329" t="s">
        <v>29693</v>
      </c>
      <c r="D25515" s="514" t="s">
        <v>28</v>
      </c>
      <c r="E25515" s="673"/>
      <c r="F25515" s="394"/>
    </row>
    <row r="25516" spans="1:6">
      <c r="A25516" s="514">
        <v>40422</v>
      </c>
      <c r="B25516" s="514" t="s">
        <v>17223</v>
      </c>
      <c r="C25516" s="1329" t="s">
        <v>29694</v>
      </c>
      <c r="D25516" s="514" t="s">
        <v>28</v>
      </c>
      <c r="E25516" s="673"/>
      <c r="F25516" s="394"/>
    </row>
    <row r="25517" spans="1:6">
      <c r="A25517" s="514">
        <v>40387</v>
      </c>
      <c r="B25517" s="514" t="s">
        <v>17223</v>
      </c>
      <c r="C25517" s="1329" t="s">
        <v>29695</v>
      </c>
      <c r="D25517" s="514" t="s">
        <v>28</v>
      </c>
      <c r="E25517" s="673"/>
      <c r="F25517" s="394"/>
    </row>
    <row r="25518" spans="1:6">
      <c r="A25518" s="514">
        <v>40390</v>
      </c>
      <c r="B25518" s="514" t="s">
        <v>17223</v>
      </c>
      <c r="C25518" s="1329" t="s">
        <v>29696</v>
      </c>
      <c r="D25518" s="514" t="s">
        <v>28</v>
      </c>
      <c r="E25518" s="673"/>
      <c r="F25518" s="394"/>
    </row>
    <row r="25519" spans="1:6">
      <c r="A25519" s="514">
        <v>40380</v>
      </c>
      <c r="B25519" s="514" t="s">
        <v>17223</v>
      </c>
      <c r="C25519" s="1329" t="s">
        <v>29697</v>
      </c>
      <c r="D25519" s="514" t="s">
        <v>28</v>
      </c>
      <c r="E25519" s="673"/>
      <c r="F25519" s="394"/>
    </row>
    <row r="25520" spans="1:6">
      <c r="A25520" s="514">
        <v>2621</v>
      </c>
      <c r="B25520" s="514" t="s">
        <v>17223</v>
      </c>
      <c r="C25520" s="1329" t="s">
        <v>29698</v>
      </c>
      <c r="D25520" s="514" t="s">
        <v>28</v>
      </c>
      <c r="E25520" s="673">
        <v>193.24</v>
      </c>
      <c r="F25520" s="394"/>
    </row>
    <row r="25521" spans="1:6">
      <c r="A25521" s="514">
        <v>2616</v>
      </c>
      <c r="B25521" s="514" t="s">
        <v>17223</v>
      </c>
      <c r="C25521" s="1329" t="s">
        <v>29699</v>
      </c>
      <c r="D25521" s="514" t="s">
        <v>28</v>
      </c>
      <c r="E25521" s="673">
        <v>5.47</v>
      </c>
      <c r="F25521" s="394"/>
    </row>
    <row r="25522" spans="1:6">
      <c r="A25522" s="514">
        <v>2633</v>
      </c>
      <c r="B25522" s="514" t="s">
        <v>17223</v>
      </c>
      <c r="C25522" s="1329" t="s">
        <v>29700</v>
      </c>
      <c r="D25522" s="514" t="s">
        <v>28</v>
      </c>
      <c r="E25522" s="673">
        <v>6.18</v>
      </c>
      <c r="F25522" s="394"/>
    </row>
    <row r="25523" spans="1:6">
      <c r="A25523" s="514">
        <v>2617</v>
      </c>
      <c r="B25523" s="514" t="s">
        <v>17223</v>
      </c>
      <c r="C25523" s="1329" t="s">
        <v>29701</v>
      </c>
      <c r="D25523" s="514" t="s">
        <v>28</v>
      </c>
      <c r="E25523" s="673">
        <v>8.41</v>
      </c>
      <c r="F25523" s="394"/>
    </row>
    <row r="25524" spans="1:6">
      <c r="A25524" s="514">
        <v>2618</v>
      </c>
      <c r="B25524" s="514" t="s">
        <v>17223</v>
      </c>
      <c r="C25524" s="1329" t="s">
        <v>29702</v>
      </c>
      <c r="D25524" s="514" t="s">
        <v>28</v>
      </c>
      <c r="E25524" s="673">
        <v>19.14</v>
      </c>
      <c r="F25524" s="394"/>
    </row>
    <row r="25525" spans="1:6">
      <c r="A25525" s="514">
        <v>2632</v>
      </c>
      <c r="B25525" s="514" t="s">
        <v>17223</v>
      </c>
      <c r="C25525" s="1329" t="s">
        <v>29703</v>
      </c>
      <c r="D25525" s="514" t="s">
        <v>28</v>
      </c>
      <c r="E25525" s="673">
        <v>23.35</v>
      </c>
      <c r="F25525" s="394"/>
    </row>
    <row r="25526" spans="1:6">
      <c r="A25526" s="514">
        <v>2631</v>
      </c>
      <c r="B25526" s="514" t="s">
        <v>17223</v>
      </c>
      <c r="C25526" s="1329" t="s">
        <v>29704</v>
      </c>
      <c r="D25526" s="514" t="s">
        <v>28</v>
      </c>
      <c r="E25526" s="673">
        <v>34.28</v>
      </c>
      <c r="F25526" s="394"/>
    </row>
    <row r="25527" spans="1:6">
      <c r="A25527" s="514">
        <v>2619</v>
      </c>
      <c r="B25527" s="514" t="s">
        <v>17223</v>
      </c>
      <c r="C25527" s="1329" t="s">
        <v>29705</v>
      </c>
      <c r="D25527" s="514" t="s">
        <v>28</v>
      </c>
      <c r="E25527" s="673">
        <v>86.79</v>
      </c>
      <c r="F25527" s="394"/>
    </row>
    <row r="25528" spans="1:6">
      <c r="A25528" s="514">
        <v>2620</v>
      </c>
      <c r="B25528" s="514" t="s">
        <v>17223</v>
      </c>
      <c r="C25528" s="1329" t="s">
        <v>29706</v>
      </c>
      <c r="D25528" s="514" t="s">
        <v>28</v>
      </c>
      <c r="E25528" s="673">
        <v>113.94</v>
      </c>
      <c r="F25528" s="394"/>
    </row>
    <row r="25529" spans="1:6">
      <c r="A25529" s="514">
        <v>40413</v>
      </c>
      <c r="B25529" s="514" t="s">
        <v>17223</v>
      </c>
      <c r="C25529" s="1329" t="s">
        <v>29707</v>
      </c>
      <c r="D25529" s="514" t="s">
        <v>28</v>
      </c>
      <c r="E25529" s="673"/>
      <c r="F25529" s="394"/>
    </row>
    <row r="25530" spans="1:6">
      <c r="A25530" s="514">
        <v>40415</v>
      </c>
      <c r="B25530" s="514" t="s">
        <v>17223</v>
      </c>
      <c r="C25530" s="1329" t="s">
        <v>29708</v>
      </c>
      <c r="D25530" s="514" t="s">
        <v>28</v>
      </c>
      <c r="E25530" s="673"/>
      <c r="F25530" s="394"/>
    </row>
    <row r="25531" spans="1:6">
      <c r="A25531" s="514">
        <v>40417</v>
      </c>
      <c r="B25531" s="514" t="s">
        <v>17223</v>
      </c>
      <c r="C25531" s="1329" t="s">
        <v>29709</v>
      </c>
      <c r="D25531" s="514" t="s">
        <v>28</v>
      </c>
      <c r="E25531" s="673"/>
      <c r="F25531" s="394"/>
    </row>
    <row r="25532" spans="1:6">
      <c r="A25532" s="514">
        <v>39273</v>
      </c>
      <c r="B25532" s="514" t="s">
        <v>17223</v>
      </c>
      <c r="C25532" s="1329" t="s">
        <v>29710</v>
      </c>
      <c r="D25532" s="514" t="s">
        <v>28</v>
      </c>
      <c r="E25532" s="673">
        <v>4.34</v>
      </c>
      <c r="F25532" s="394"/>
    </row>
    <row r="25533" spans="1:6">
      <c r="A25533" s="514">
        <v>39271</v>
      </c>
      <c r="B25533" s="514" t="s">
        <v>17223</v>
      </c>
      <c r="C25533" s="1329" t="s">
        <v>29711</v>
      </c>
      <c r="D25533" s="514" t="s">
        <v>28</v>
      </c>
      <c r="E25533" s="673">
        <v>2.56</v>
      </c>
      <c r="F25533" s="394"/>
    </row>
    <row r="25534" spans="1:6">
      <c r="A25534" s="514">
        <v>39272</v>
      </c>
      <c r="B25534" s="514" t="s">
        <v>17223</v>
      </c>
      <c r="C25534" s="1329" t="s">
        <v>29712</v>
      </c>
      <c r="D25534" s="514" t="s">
        <v>28</v>
      </c>
      <c r="E25534" s="673">
        <v>3.14</v>
      </c>
      <c r="F25534" s="394"/>
    </row>
    <row r="25535" spans="1:6">
      <c r="A25535" s="514">
        <v>1875</v>
      </c>
      <c r="B25535" s="514" t="s">
        <v>17223</v>
      </c>
      <c r="C25535" s="1329" t="s">
        <v>29713</v>
      </c>
      <c r="D25535" s="514" t="s">
        <v>28</v>
      </c>
      <c r="E25535" s="673">
        <v>6.94</v>
      </c>
      <c r="F25535" s="394"/>
    </row>
    <row r="25536" spans="1:6">
      <c r="A25536" s="514">
        <v>1874</v>
      </c>
      <c r="B25536" s="514" t="s">
        <v>17223</v>
      </c>
      <c r="C25536" s="1329" t="s">
        <v>29714</v>
      </c>
      <c r="D25536" s="514" t="s">
        <v>28</v>
      </c>
      <c r="E25536" s="673">
        <v>5.73</v>
      </c>
      <c r="F25536" s="394"/>
    </row>
    <row r="25537" spans="1:6">
      <c r="A25537" s="514">
        <v>1884</v>
      </c>
      <c r="B25537" s="514" t="s">
        <v>17223</v>
      </c>
      <c r="C25537" s="1329" t="s">
        <v>29715</v>
      </c>
      <c r="D25537" s="514" t="s">
        <v>28</v>
      </c>
      <c r="E25537" s="673">
        <v>5.08</v>
      </c>
      <c r="F25537" s="394"/>
    </row>
    <row r="25538" spans="1:6">
      <c r="A25538" s="514">
        <v>1870</v>
      </c>
      <c r="B25538" s="514" t="s">
        <v>17223</v>
      </c>
      <c r="C25538" s="1329" t="s">
        <v>29716</v>
      </c>
      <c r="D25538" s="514" t="s">
        <v>28</v>
      </c>
      <c r="E25538" s="673">
        <v>3.31</v>
      </c>
      <c r="F25538" s="394"/>
    </row>
    <row r="25539" spans="1:6">
      <c r="A25539" s="514">
        <v>1887</v>
      </c>
      <c r="B25539" s="514" t="s">
        <v>17223</v>
      </c>
      <c r="C25539" s="1329" t="s">
        <v>29717</v>
      </c>
      <c r="D25539" s="514" t="s">
        <v>28</v>
      </c>
      <c r="E25539" s="673">
        <v>28.78</v>
      </c>
      <c r="F25539" s="394"/>
    </row>
    <row r="25540" spans="1:6">
      <c r="A25540" s="514">
        <v>1876</v>
      </c>
      <c r="B25540" s="514" t="s">
        <v>17223</v>
      </c>
      <c r="C25540" s="1329" t="s">
        <v>29718</v>
      </c>
      <c r="D25540" s="514" t="s">
        <v>28</v>
      </c>
      <c r="E25540" s="673">
        <v>11.28</v>
      </c>
      <c r="F25540" s="394"/>
    </row>
    <row r="25541" spans="1:6">
      <c r="A25541" s="514">
        <v>1877</v>
      </c>
      <c r="B25541" s="514" t="s">
        <v>17223</v>
      </c>
      <c r="C25541" s="1329" t="s">
        <v>29719</v>
      </c>
      <c r="D25541" s="514" t="s">
        <v>28</v>
      </c>
      <c r="E25541" s="673">
        <v>28.82</v>
      </c>
      <c r="F25541" s="394"/>
    </row>
    <row r="25542" spans="1:6">
      <c r="A25542" s="514">
        <v>1879</v>
      </c>
      <c r="B25542" s="514" t="s">
        <v>17223</v>
      </c>
      <c r="C25542" s="1329" t="s">
        <v>29720</v>
      </c>
      <c r="D25542" s="514" t="s">
        <v>28</v>
      </c>
      <c r="E25542" s="673">
        <v>3.35</v>
      </c>
      <c r="F25542" s="394"/>
    </row>
    <row r="25543" spans="1:6">
      <c r="A25543" s="514">
        <v>1878</v>
      </c>
      <c r="B25543" s="514" t="s">
        <v>17223</v>
      </c>
      <c r="C25543" s="1329" t="s">
        <v>29721</v>
      </c>
      <c r="D25543" s="514" t="s">
        <v>28</v>
      </c>
      <c r="E25543" s="673">
        <v>57.9</v>
      </c>
      <c r="F25543" s="394"/>
    </row>
    <row r="25544" spans="1:6">
      <c r="A25544" s="514">
        <v>37971</v>
      </c>
      <c r="B25544" s="514" t="s">
        <v>17223</v>
      </c>
      <c r="C25544" s="1329" t="s">
        <v>29722</v>
      </c>
      <c r="D25544" s="514" t="s">
        <v>28</v>
      </c>
      <c r="E25544" s="673">
        <v>5.51</v>
      </c>
      <c r="F25544" s="394"/>
    </row>
    <row r="25545" spans="1:6">
      <c r="A25545" s="514">
        <v>37972</v>
      </c>
      <c r="B25545" s="514" t="s">
        <v>17223</v>
      </c>
      <c r="C25545" s="1329" t="s">
        <v>29723</v>
      </c>
      <c r="D25545" s="514" t="s">
        <v>28</v>
      </c>
      <c r="E25545" s="673">
        <v>7.81</v>
      </c>
      <c r="F25545" s="394"/>
    </row>
    <row r="25546" spans="1:6">
      <c r="A25546" s="514">
        <v>37973</v>
      </c>
      <c r="B25546" s="514" t="s">
        <v>17223</v>
      </c>
      <c r="C25546" s="1329" t="s">
        <v>29724</v>
      </c>
      <c r="D25546" s="514" t="s">
        <v>28</v>
      </c>
      <c r="E25546" s="673">
        <v>14.68</v>
      </c>
      <c r="F25546" s="394"/>
    </row>
    <row r="25547" spans="1:6">
      <c r="A25547" s="514">
        <v>1926</v>
      </c>
      <c r="B25547" s="514" t="s">
        <v>17223</v>
      </c>
      <c r="C25547" s="1329" t="s">
        <v>29725</v>
      </c>
      <c r="D25547" s="514" t="s">
        <v>28</v>
      </c>
      <c r="E25547" s="673">
        <v>2.25</v>
      </c>
      <c r="F25547" s="394"/>
    </row>
    <row r="25548" spans="1:6">
      <c r="A25548" s="514">
        <v>1927</v>
      </c>
      <c r="B25548" s="514" t="s">
        <v>17223</v>
      </c>
      <c r="C25548" s="1329" t="s">
        <v>29726</v>
      </c>
      <c r="D25548" s="514" t="s">
        <v>28</v>
      </c>
      <c r="E25548" s="673">
        <v>2.5299999999999998</v>
      </c>
      <c r="F25548" s="394"/>
    </row>
    <row r="25549" spans="1:6">
      <c r="A25549" s="514">
        <v>1923</v>
      </c>
      <c r="B25549" s="514" t="s">
        <v>17223</v>
      </c>
      <c r="C25549" s="1329" t="s">
        <v>29727</v>
      </c>
      <c r="D25549" s="514" t="s">
        <v>28</v>
      </c>
      <c r="E25549" s="673">
        <v>4.5999999999999996</v>
      </c>
      <c r="F25549" s="394"/>
    </row>
    <row r="25550" spans="1:6">
      <c r="A25550" s="514">
        <v>1929</v>
      </c>
      <c r="B25550" s="514" t="s">
        <v>17223</v>
      </c>
      <c r="C25550" s="1329" t="s">
        <v>29728</v>
      </c>
      <c r="D25550" s="514" t="s">
        <v>28</v>
      </c>
      <c r="E25550" s="673">
        <v>5.58</v>
      </c>
      <c r="F25550" s="394"/>
    </row>
    <row r="25551" spans="1:6">
      <c r="A25551" s="514">
        <v>1930</v>
      </c>
      <c r="B25551" s="514" t="s">
        <v>17223</v>
      </c>
      <c r="C25551" s="1329" t="s">
        <v>29729</v>
      </c>
      <c r="D25551" s="514" t="s">
        <v>28</v>
      </c>
      <c r="E25551" s="673">
        <v>9.56</v>
      </c>
      <c r="F25551" s="394"/>
    </row>
    <row r="25552" spans="1:6">
      <c r="A25552" s="514">
        <v>1924</v>
      </c>
      <c r="B25552" s="514" t="s">
        <v>17223</v>
      </c>
      <c r="C25552" s="1329" t="s">
        <v>29730</v>
      </c>
      <c r="D25552" s="514" t="s">
        <v>28</v>
      </c>
      <c r="E25552" s="673">
        <v>15.42</v>
      </c>
      <c r="F25552" s="394"/>
    </row>
    <row r="25553" spans="1:6">
      <c r="A25553" s="514">
        <v>1922</v>
      </c>
      <c r="B25553" s="514" t="s">
        <v>17223</v>
      </c>
      <c r="C25553" s="1329" t="s">
        <v>29731</v>
      </c>
      <c r="D25553" s="514" t="s">
        <v>28</v>
      </c>
      <c r="E25553" s="673">
        <v>31.9</v>
      </c>
      <c r="F25553" s="394"/>
    </row>
    <row r="25554" spans="1:6">
      <c r="A25554" s="514">
        <v>1953</v>
      </c>
      <c r="B25554" s="514" t="s">
        <v>17223</v>
      </c>
      <c r="C25554" s="1329" t="s">
        <v>29732</v>
      </c>
      <c r="D25554" s="514" t="s">
        <v>28</v>
      </c>
      <c r="E25554" s="673">
        <v>38.94</v>
      </c>
      <c r="F25554" s="394"/>
    </row>
    <row r="25555" spans="1:6">
      <c r="A25555" s="514">
        <v>1962</v>
      </c>
      <c r="B25555" s="514" t="s">
        <v>17223</v>
      </c>
      <c r="C25555" s="1329" t="s">
        <v>29733</v>
      </c>
      <c r="D25555" s="514" t="s">
        <v>28</v>
      </c>
      <c r="E25555" s="673">
        <v>189.2</v>
      </c>
      <c r="F25555" s="394"/>
    </row>
    <row r="25556" spans="1:6">
      <c r="A25556" s="514">
        <v>1955</v>
      </c>
      <c r="B25556" s="514" t="s">
        <v>17223</v>
      </c>
      <c r="C25556" s="1329" t="s">
        <v>29734</v>
      </c>
      <c r="D25556" s="514" t="s">
        <v>28</v>
      </c>
      <c r="E25556" s="673">
        <v>2.1800000000000002</v>
      </c>
      <c r="F25556" s="394"/>
    </row>
    <row r="25557" spans="1:6">
      <c r="A25557" s="514">
        <v>1956</v>
      </c>
      <c r="B25557" s="514" t="s">
        <v>17223</v>
      </c>
      <c r="C25557" s="1329" t="s">
        <v>29735</v>
      </c>
      <c r="D25557" s="514" t="s">
        <v>28</v>
      </c>
      <c r="E25557" s="673">
        <v>3.08</v>
      </c>
      <c r="F25557" s="394"/>
    </row>
    <row r="25558" spans="1:6">
      <c r="A25558" s="514">
        <v>1957</v>
      </c>
      <c r="B25558" s="514" t="s">
        <v>17223</v>
      </c>
      <c r="C25558" s="1329" t="s">
        <v>29736</v>
      </c>
      <c r="D25558" s="514" t="s">
        <v>28</v>
      </c>
      <c r="E25558" s="673">
        <v>6.65</v>
      </c>
      <c r="F25558" s="394"/>
    </row>
    <row r="25559" spans="1:6">
      <c r="A25559" s="514">
        <v>1958</v>
      </c>
      <c r="B25559" s="514" t="s">
        <v>17223</v>
      </c>
      <c r="C25559" s="1329" t="s">
        <v>29737</v>
      </c>
      <c r="D25559" s="514" t="s">
        <v>28</v>
      </c>
      <c r="E25559" s="673">
        <v>12.39</v>
      </c>
      <c r="F25559" s="394"/>
    </row>
    <row r="25560" spans="1:6">
      <c r="A25560" s="514">
        <v>1959</v>
      </c>
      <c r="B25560" s="514" t="s">
        <v>17223</v>
      </c>
      <c r="C25560" s="1329" t="s">
        <v>29738</v>
      </c>
      <c r="D25560" s="514" t="s">
        <v>28</v>
      </c>
      <c r="E25560" s="673">
        <v>13.44</v>
      </c>
      <c r="F25560" s="394"/>
    </row>
    <row r="25561" spans="1:6">
      <c r="A25561" s="514">
        <v>1925</v>
      </c>
      <c r="B25561" s="514" t="s">
        <v>17223</v>
      </c>
      <c r="C25561" s="1329" t="s">
        <v>29739</v>
      </c>
      <c r="D25561" s="514" t="s">
        <v>28</v>
      </c>
      <c r="E25561" s="673">
        <v>35.130000000000003</v>
      </c>
      <c r="F25561" s="394"/>
    </row>
    <row r="25562" spans="1:6">
      <c r="A25562" s="514">
        <v>1960</v>
      </c>
      <c r="B25562" s="514" t="s">
        <v>17223</v>
      </c>
      <c r="C25562" s="1329" t="s">
        <v>29740</v>
      </c>
      <c r="D25562" s="514" t="s">
        <v>28</v>
      </c>
      <c r="E25562" s="673">
        <v>53.95</v>
      </c>
      <c r="F25562" s="394"/>
    </row>
    <row r="25563" spans="1:6">
      <c r="A25563" s="514">
        <v>1961</v>
      </c>
      <c r="B25563" s="514" t="s">
        <v>17223</v>
      </c>
      <c r="C25563" s="1329" t="s">
        <v>29741</v>
      </c>
      <c r="D25563" s="514" t="s">
        <v>28</v>
      </c>
      <c r="E25563" s="673">
        <v>69.12</v>
      </c>
      <c r="F25563" s="394"/>
    </row>
    <row r="25564" spans="1:6">
      <c r="A25564" s="514">
        <v>38423</v>
      </c>
      <c r="B25564" s="514" t="s">
        <v>17223</v>
      </c>
      <c r="C25564" s="1329" t="s">
        <v>29742</v>
      </c>
      <c r="D25564" s="514" t="s">
        <v>28</v>
      </c>
      <c r="E25564" s="673">
        <v>39.619999999999997</v>
      </c>
      <c r="F25564" s="394"/>
    </row>
    <row r="25565" spans="1:6">
      <c r="A25565" s="514">
        <v>39866</v>
      </c>
      <c r="B25565" s="514" t="s">
        <v>17223</v>
      </c>
      <c r="C25565" s="1329" t="s">
        <v>29743</v>
      </c>
      <c r="D25565" s="514" t="s">
        <v>28</v>
      </c>
      <c r="E25565" s="673"/>
      <c r="F25565" s="394"/>
    </row>
    <row r="25566" spans="1:6">
      <c r="A25566" s="514">
        <v>39867</v>
      </c>
      <c r="B25566" s="514" t="s">
        <v>17223</v>
      </c>
      <c r="C25566" s="1329" t="s">
        <v>29744</v>
      </c>
      <c r="D25566" s="514" t="s">
        <v>28</v>
      </c>
      <c r="E25566" s="673"/>
      <c r="F25566" s="394"/>
    </row>
    <row r="25567" spans="1:6">
      <c r="A25567" s="514">
        <v>39868</v>
      </c>
      <c r="B25567" s="514" t="s">
        <v>17223</v>
      </c>
      <c r="C25567" s="1329" t="s">
        <v>29745</v>
      </c>
      <c r="D25567" s="514" t="s">
        <v>28</v>
      </c>
      <c r="E25567" s="673"/>
      <c r="F25567" s="394"/>
    </row>
    <row r="25568" spans="1:6">
      <c r="A25568" s="514">
        <v>37999</v>
      </c>
      <c r="B25568" s="514" t="s">
        <v>17223</v>
      </c>
      <c r="C25568" s="1329" t="s">
        <v>29746</v>
      </c>
      <c r="D25568" s="514" t="s">
        <v>28</v>
      </c>
      <c r="E25568" s="673">
        <v>9.2799999999999994</v>
      </c>
      <c r="F25568" s="394"/>
    </row>
    <row r="25569" spans="1:6">
      <c r="A25569" s="514">
        <v>38000</v>
      </c>
      <c r="B25569" s="514" t="s">
        <v>17223</v>
      </c>
      <c r="C25569" s="1329" t="s">
        <v>29747</v>
      </c>
      <c r="D25569" s="514" t="s">
        <v>28</v>
      </c>
      <c r="E25569" s="673">
        <v>10.84</v>
      </c>
      <c r="F25569" s="394"/>
    </row>
    <row r="25570" spans="1:6">
      <c r="A25570" s="514">
        <v>38129</v>
      </c>
      <c r="B25570" s="514" t="s">
        <v>17223</v>
      </c>
      <c r="C25570" s="1329" t="s">
        <v>29748</v>
      </c>
      <c r="D25570" s="514" t="s">
        <v>28</v>
      </c>
      <c r="E25570" s="673">
        <v>5.07</v>
      </c>
      <c r="F25570" s="394"/>
    </row>
    <row r="25571" spans="1:6">
      <c r="A25571" s="514">
        <v>38025</v>
      </c>
      <c r="B25571" s="514" t="s">
        <v>17223</v>
      </c>
      <c r="C25571" s="1329" t="s">
        <v>29749</v>
      </c>
      <c r="D25571" s="514" t="s">
        <v>28</v>
      </c>
      <c r="E25571" s="673">
        <v>6.89</v>
      </c>
      <c r="F25571" s="394"/>
    </row>
    <row r="25572" spans="1:6">
      <c r="A25572" s="514">
        <v>38026</v>
      </c>
      <c r="B25572" s="514" t="s">
        <v>17223</v>
      </c>
      <c r="C25572" s="1329" t="s">
        <v>29750</v>
      </c>
      <c r="D25572" s="514" t="s">
        <v>28</v>
      </c>
      <c r="E25572" s="673">
        <v>17</v>
      </c>
      <c r="F25572" s="394"/>
    </row>
    <row r="25573" spans="1:6">
      <c r="A25573" s="514">
        <v>43955</v>
      </c>
      <c r="B25573" s="514" t="s">
        <v>17223</v>
      </c>
      <c r="C25573" s="1329" t="s">
        <v>44851</v>
      </c>
      <c r="D25573" s="514" t="s">
        <v>28</v>
      </c>
      <c r="E25573" s="673">
        <v>328.89</v>
      </c>
      <c r="F25573" s="394"/>
    </row>
    <row r="25574" spans="1:6">
      <c r="A25574" s="514">
        <v>43957</v>
      </c>
      <c r="B25574" s="514" t="s">
        <v>17223</v>
      </c>
      <c r="C25574" s="1329" t="s">
        <v>44852</v>
      </c>
      <c r="D25574" s="514" t="s">
        <v>28</v>
      </c>
      <c r="E25574" s="673">
        <v>387.36</v>
      </c>
      <c r="F25574" s="394"/>
    </row>
    <row r="25575" spans="1:6">
      <c r="A25575" s="514">
        <v>43950</v>
      </c>
      <c r="B25575" s="514" t="s">
        <v>17223</v>
      </c>
      <c r="C25575" s="1329" t="s">
        <v>44853</v>
      </c>
      <c r="D25575" s="514" t="s">
        <v>28</v>
      </c>
      <c r="E25575" s="673">
        <v>176.29</v>
      </c>
      <c r="F25575" s="394"/>
    </row>
    <row r="25576" spans="1:6">
      <c r="A25576" s="514">
        <v>43954</v>
      </c>
      <c r="B25576" s="514" t="s">
        <v>17223</v>
      </c>
      <c r="C25576" s="1329" t="s">
        <v>44854</v>
      </c>
      <c r="D25576" s="514" t="s">
        <v>28</v>
      </c>
      <c r="E25576" s="673">
        <v>224.13</v>
      </c>
      <c r="F25576" s="394"/>
    </row>
    <row r="25577" spans="1:6">
      <c r="A25577" s="514">
        <v>43945</v>
      </c>
      <c r="B25577" s="514" t="s">
        <v>17223</v>
      </c>
      <c r="C25577" s="1329" t="s">
        <v>44855</v>
      </c>
      <c r="D25577" s="514" t="s">
        <v>28</v>
      </c>
      <c r="E25577" s="673">
        <v>79.36</v>
      </c>
      <c r="F25577" s="394"/>
    </row>
    <row r="25578" spans="1:6">
      <c r="A25578" s="514">
        <v>43947</v>
      </c>
      <c r="B25578" s="514" t="s">
        <v>17223</v>
      </c>
      <c r="C25578" s="1329" t="s">
        <v>44856</v>
      </c>
      <c r="D25578" s="514" t="s">
        <v>28</v>
      </c>
      <c r="E25578" s="673">
        <v>112.49</v>
      </c>
      <c r="F25578" s="394"/>
    </row>
    <row r="25579" spans="1:6">
      <c r="A25579" s="514">
        <v>43920</v>
      </c>
      <c r="B25579" s="514" t="s">
        <v>17223</v>
      </c>
      <c r="C25579" s="1329" t="s">
        <v>44857</v>
      </c>
      <c r="D25579" s="514" t="s">
        <v>28</v>
      </c>
      <c r="E25579" s="673">
        <v>21.51</v>
      </c>
      <c r="F25579" s="394"/>
    </row>
    <row r="25580" spans="1:6">
      <c r="A25580" s="514">
        <v>43921</v>
      </c>
      <c r="B25580" s="514" t="s">
        <v>17223</v>
      </c>
      <c r="C25580" s="1329" t="s">
        <v>44858</v>
      </c>
      <c r="D25580" s="514" t="s">
        <v>28</v>
      </c>
      <c r="E25580" s="673">
        <v>20.78</v>
      </c>
      <c r="F25580" s="394"/>
    </row>
    <row r="25581" spans="1:6">
      <c r="A25581" s="514">
        <v>43922</v>
      </c>
      <c r="B25581" s="514" t="s">
        <v>17223</v>
      </c>
      <c r="C25581" s="1329" t="s">
        <v>44859</v>
      </c>
      <c r="D25581" s="514" t="s">
        <v>28</v>
      </c>
      <c r="E25581" s="673">
        <v>35.130000000000003</v>
      </c>
      <c r="F25581" s="394"/>
    </row>
    <row r="25582" spans="1:6">
      <c r="A25582" s="514">
        <v>43923</v>
      </c>
      <c r="B25582" s="514" t="s">
        <v>17223</v>
      </c>
      <c r="C25582" s="1329" t="s">
        <v>44860</v>
      </c>
      <c r="D25582" s="514" t="s">
        <v>28</v>
      </c>
      <c r="E25582" s="673">
        <v>47.57</v>
      </c>
      <c r="F25582" s="394"/>
    </row>
    <row r="25583" spans="1:6">
      <c r="A25583" s="514">
        <v>43924</v>
      </c>
      <c r="B25583" s="514" t="s">
        <v>17223</v>
      </c>
      <c r="C25583" s="1329" t="s">
        <v>44861</v>
      </c>
      <c r="D25583" s="514" t="s">
        <v>28</v>
      </c>
      <c r="E25583" s="673">
        <v>43.96</v>
      </c>
      <c r="F25583" s="394"/>
    </row>
    <row r="25584" spans="1:6">
      <c r="A25584" s="514">
        <v>43952</v>
      </c>
      <c r="B25584" s="514" t="s">
        <v>17223</v>
      </c>
      <c r="C25584" s="1329" t="s">
        <v>44862</v>
      </c>
      <c r="D25584" s="514" t="s">
        <v>28</v>
      </c>
      <c r="E25584" s="673">
        <v>14.23</v>
      </c>
      <c r="F25584" s="394"/>
    </row>
    <row r="25585" spans="1:6">
      <c r="A25585" s="514">
        <v>43956</v>
      </c>
      <c r="B25585" s="514" t="s">
        <v>17223</v>
      </c>
      <c r="C25585" s="1329" t="s">
        <v>44863</v>
      </c>
      <c r="D25585" s="514" t="s">
        <v>28</v>
      </c>
      <c r="E25585" s="673">
        <v>17.559999999999999</v>
      </c>
      <c r="F25585" s="394"/>
    </row>
    <row r="25586" spans="1:6">
      <c r="A25586" s="514">
        <v>1858</v>
      </c>
      <c r="B25586" s="514" t="s">
        <v>17223</v>
      </c>
      <c r="C25586" s="1329" t="s">
        <v>29751</v>
      </c>
      <c r="D25586" s="514" t="s">
        <v>28</v>
      </c>
      <c r="E25586" s="673">
        <v>61.39</v>
      </c>
      <c r="F25586" s="394"/>
    </row>
    <row r="25587" spans="1:6">
      <c r="A25587" s="514">
        <v>1844</v>
      </c>
      <c r="B25587" s="514" t="s">
        <v>17223</v>
      </c>
      <c r="C25587" s="1329" t="s">
        <v>29752</v>
      </c>
      <c r="D25587" s="514" t="s">
        <v>28</v>
      </c>
      <c r="E25587" s="673">
        <v>140.59</v>
      </c>
      <c r="F25587" s="394"/>
    </row>
    <row r="25588" spans="1:6">
      <c r="A25588" s="514">
        <v>1863</v>
      </c>
      <c r="B25588" s="514" t="s">
        <v>17223</v>
      </c>
      <c r="C25588" s="1329" t="s">
        <v>29753</v>
      </c>
      <c r="D25588" s="514" t="s">
        <v>28</v>
      </c>
      <c r="E25588" s="673">
        <v>65.33</v>
      </c>
      <c r="F25588" s="394"/>
    </row>
    <row r="25589" spans="1:6">
      <c r="A25589" s="514">
        <v>1865</v>
      </c>
      <c r="B25589" s="514" t="s">
        <v>17223</v>
      </c>
      <c r="C25589" s="1329" t="s">
        <v>29754</v>
      </c>
      <c r="D25589" s="514" t="s">
        <v>28</v>
      </c>
      <c r="E25589" s="673">
        <v>170.21</v>
      </c>
      <c r="F25589" s="394"/>
    </row>
    <row r="25590" spans="1:6">
      <c r="A25590" s="514">
        <v>36355</v>
      </c>
      <c r="B25590" s="514" t="s">
        <v>17223</v>
      </c>
      <c r="C25590" s="1329" t="s">
        <v>29755</v>
      </c>
      <c r="D25590" s="514" t="s">
        <v>28</v>
      </c>
      <c r="E25590" s="673"/>
      <c r="F25590" s="394"/>
    </row>
    <row r="25591" spans="1:6">
      <c r="A25591" s="514">
        <v>36356</v>
      </c>
      <c r="B25591" s="514" t="s">
        <v>17223</v>
      </c>
      <c r="C25591" s="1329" t="s">
        <v>29756</v>
      </c>
      <c r="D25591" s="514" t="s">
        <v>28</v>
      </c>
      <c r="E25591" s="673"/>
      <c r="F25591" s="394"/>
    </row>
    <row r="25592" spans="1:6">
      <c r="A25592" s="514">
        <v>1940</v>
      </c>
      <c r="B25592" s="514" t="s">
        <v>17223</v>
      </c>
      <c r="C25592" s="1329" t="s">
        <v>29757</v>
      </c>
      <c r="D25592" s="514" t="s">
        <v>28</v>
      </c>
      <c r="E25592" s="673">
        <v>34.33</v>
      </c>
      <c r="F25592" s="394"/>
    </row>
    <row r="25593" spans="1:6">
      <c r="A25593" s="514">
        <v>1939</v>
      </c>
      <c r="B25593" s="514" t="s">
        <v>17223</v>
      </c>
      <c r="C25593" s="1329" t="s">
        <v>29758</v>
      </c>
      <c r="D25593" s="514" t="s">
        <v>28</v>
      </c>
      <c r="E25593" s="673">
        <v>9.41</v>
      </c>
      <c r="F25593" s="394"/>
    </row>
    <row r="25594" spans="1:6">
      <c r="A25594" s="514">
        <v>1937</v>
      </c>
      <c r="B25594" s="514" t="s">
        <v>17223</v>
      </c>
      <c r="C25594" s="1329" t="s">
        <v>29759</v>
      </c>
      <c r="D25594" s="514" t="s">
        <v>28</v>
      </c>
      <c r="E25594" s="673">
        <v>5.79</v>
      </c>
      <c r="F25594" s="394"/>
    </row>
    <row r="25595" spans="1:6">
      <c r="A25595" s="514">
        <v>1938</v>
      </c>
      <c r="B25595" s="514" t="s">
        <v>17223</v>
      </c>
      <c r="C25595" s="1329" t="s">
        <v>29760</v>
      </c>
      <c r="D25595" s="514" t="s">
        <v>28</v>
      </c>
      <c r="E25595" s="673">
        <v>6.59</v>
      </c>
      <c r="F25595" s="394"/>
    </row>
    <row r="25596" spans="1:6">
      <c r="A25596" s="514">
        <v>1966</v>
      </c>
      <c r="B25596" s="514" t="s">
        <v>17223</v>
      </c>
      <c r="C25596" s="1329" t="s">
        <v>29761</v>
      </c>
      <c r="D25596" s="514" t="s">
        <v>28</v>
      </c>
      <c r="E25596" s="673">
        <v>26.05</v>
      </c>
      <c r="F25596" s="394"/>
    </row>
    <row r="25597" spans="1:6">
      <c r="A25597" s="514">
        <v>1933</v>
      </c>
      <c r="B25597" s="514" t="s">
        <v>17223</v>
      </c>
      <c r="C25597" s="1329" t="s">
        <v>29762</v>
      </c>
      <c r="D25597" s="514" t="s">
        <v>28</v>
      </c>
      <c r="E25597" s="673">
        <v>5.61</v>
      </c>
      <c r="F25597" s="394"/>
    </row>
    <row r="25598" spans="1:6">
      <c r="A25598" s="514">
        <v>1932</v>
      </c>
      <c r="B25598" s="514" t="s">
        <v>17223</v>
      </c>
      <c r="C25598" s="1329" t="s">
        <v>29763</v>
      </c>
      <c r="D25598" s="514" t="s">
        <v>28</v>
      </c>
      <c r="E25598" s="673">
        <v>12.85</v>
      </c>
      <c r="F25598" s="394"/>
    </row>
    <row r="25599" spans="1:6">
      <c r="A25599" s="514">
        <v>1951</v>
      </c>
      <c r="B25599" s="514" t="s">
        <v>17223</v>
      </c>
      <c r="C25599" s="1329" t="s">
        <v>29764</v>
      </c>
      <c r="D25599" s="514" t="s">
        <v>28</v>
      </c>
      <c r="E25599" s="673">
        <v>26.8</v>
      </c>
      <c r="F25599" s="394"/>
    </row>
    <row r="25600" spans="1:6">
      <c r="A25600" s="514">
        <v>1970</v>
      </c>
      <c r="B25600" s="514" t="s">
        <v>17223</v>
      </c>
      <c r="C25600" s="1329" t="s">
        <v>29765</v>
      </c>
      <c r="D25600" s="514" t="s">
        <v>28</v>
      </c>
      <c r="E25600" s="673">
        <v>65.12</v>
      </c>
      <c r="F25600" s="394"/>
    </row>
    <row r="25601" spans="1:6">
      <c r="A25601" s="514">
        <v>1967</v>
      </c>
      <c r="B25601" s="514" t="s">
        <v>17223</v>
      </c>
      <c r="C25601" s="1329" t="s">
        <v>29766</v>
      </c>
      <c r="D25601" s="514" t="s">
        <v>28</v>
      </c>
      <c r="E25601" s="673">
        <v>7.73</v>
      </c>
      <c r="F25601" s="394"/>
    </row>
    <row r="25602" spans="1:6">
      <c r="A25602" s="514">
        <v>1968</v>
      </c>
      <c r="B25602" s="514" t="s">
        <v>17223</v>
      </c>
      <c r="C25602" s="1329" t="s">
        <v>29767</v>
      </c>
      <c r="D25602" s="514" t="s">
        <v>28</v>
      </c>
      <c r="E25602" s="673">
        <v>15.28</v>
      </c>
      <c r="F25602" s="394"/>
    </row>
    <row r="25603" spans="1:6">
      <c r="A25603" s="514">
        <v>1969</v>
      </c>
      <c r="B25603" s="514" t="s">
        <v>17223</v>
      </c>
      <c r="C25603" s="1329" t="s">
        <v>29768</v>
      </c>
      <c r="D25603" s="514" t="s">
        <v>28</v>
      </c>
      <c r="E25603" s="673">
        <v>49.75</v>
      </c>
      <c r="F25603" s="394"/>
    </row>
    <row r="25604" spans="1:6">
      <c r="A25604" s="514">
        <v>1827</v>
      </c>
      <c r="B25604" s="514" t="s">
        <v>17223</v>
      </c>
      <c r="C25604" s="1329" t="s">
        <v>29769</v>
      </c>
      <c r="D25604" s="514" t="s">
        <v>28</v>
      </c>
      <c r="E25604" s="673">
        <v>161.41</v>
      </c>
      <c r="F25604" s="394"/>
    </row>
    <row r="25605" spans="1:6">
      <c r="A25605" s="514">
        <v>1831</v>
      </c>
      <c r="B25605" s="514" t="s">
        <v>17223</v>
      </c>
      <c r="C25605" s="1329" t="s">
        <v>29770</v>
      </c>
      <c r="D25605" s="514" t="s">
        <v>28</v>
      </c>
      <c r="E25605" s="673">
        <v>35.24</v>
      </c>
      <c r="F25605" s="394"/>
    </row>
    <row r="25606" spans="1:6">
      <c r="A25606" s="514">
        <v>1825</v>
      </c>
      <c r="B25606" s="514" t="s">
        <v>17223</v>
      </c>
      <c r="C25606" s="1329" t="s">
        <v>29771</v>
      </c>
      <c r="D25606" s="514" t="s">
        <v>28</v>
      </c>
      <c r="E25606" s="673">
        <v>86.96</v>
      </c>
      <c r="F25606" s="394"/>
    </row>
    <row r="25607" spans="1:6">
      <c r="A25607" s="514">
        <v>1828</v>
      </c>
      <c r="B25607" s="514" t="s">
        <v>17223</v>
      </c>
      <c r="C25607" s="1329" t="s">
        <v>29772</v>
      </c>
      <c r="D25607" s="514" t="s">
        <v>28</v>
      </c>
      <c r="E25607" s="673">
        <v>196.98</v>
      </c>
      <c r="F25607" s="394"/>
    </row>
    <row r="25608" spans="1:6">
      <c r="A25608" s="514">
        <v>1845</v>
      </c>
      <c r="B25608" s="514" t="s">
        <v>17223</v>
      </c>
      <c r="C25608" s="1329" t="s">
        <v>29773</v>
      </c>
      <c r="D25608" s="514" t="s">
        <v>28</v>
      </c>
      <c r="E25608" s="673">
        <v>44.16</v>
      </c>
      <c r="F25608" s="394"/>
    </row>
    <row r="25609" spans="1:6">
      <c r="A25609" s="514">
        <v>1824</v>
      </c>
      <c r="B25609" s="514" t="s">
        <v>17223</v>
      </c>
      <c r="C25609" s="1329" t="s">
        <v>29774</v>
      </c>
      <c r="D25609" s="514" t="s">
        <v>28</v>
      </c>
      <c r="E25609" s="673">
        <v>104.25</v>
      </c>
      <c r="F25609" s="394"/>
    </row>
    <row r="25610" spans="1:6">
      <c r="A25610" s="514">
        <v>42693</v>
      </c>
      <c r="B25610" s="514" t="s">
        <v>17223</v>
      </c>
      <c r="C25610" s="1329" t="s">
        <v>29775</v>
      </c>
      <c r="D25610" s="514" t="s">
        <v>28</v>
      </c>
      <c r="E25610" s="673">
        <v>478.16</v>
      </c>
      <c r="F25610" s="394"/>
    </row>
    <row r="25611" spans="1:6">
      <c r="A25611" s="514">
        <v>42695</v>
      </c>
      <c r="B25611" s="514" t="s">
        <v>17223</v>
      </c>
      <c r="C25611" s="1329" t="s">
        <v>29776</v>
      </c>
      <c r="D25611" s="514" t="s">
        <v>28</v>
      </c>
      <c r="E25611" s="673">
        <v>334.06</v>
      </c>
      <c r="F25611" s="394"/>
    </row>
    <row r="25612" spans="1:6">
      <c r="A25612" s="514">
        <v>42694</v>
      </c>
      <c r="B25612" s="514" t="s">
        <v>17223</v>
      </c>
      <c r="C25612" s="1329" t="s">
        <v>29777</v>
      </c>
      <c r="D25612" s="514" t="s">
        <v>28</v>
      </c>
      <c r="E25612" s="673">
        <v>639.87</v>
      </c>
      <c r="F25612" s="394"/>
    </row>
    <row r="25613" spans="1:6">
      <c r="A25613" s="514">
        <v>20097</v>
      </c>
      <c r="B25613" s="514" t="s">
        <v>17223</v>
      </c>
      <c r="C25613" s="1329" t="s">
        <v>29778</v>
      </c>
      <c r="D25613" s="514" t="s">
        <v>28</v>
      </c>
      <c r="E25613" s="673">
        <v>27.74</v>
      </c>
      <c r="F25613" s="394"/>
    </row>
    <row r="25614" spans="1:6">
      <c r="A25614" s="514">
        <v>20098</v>
      </c>
      <c r="B25614" s="514" t="s">
        <v>17223</v>
      </c>
      <c r="C25614" s="1329" t="s">
        <v>29779</v>
      </c>
      <c r="D25614" s="514" t="s">
        <v>28</v>
      </c>
      <c r="E25614" s="673">
        <v>113.39</v>
      </c>
      <c r="F25614" s="394"/>
    </row>
    <row r="25615" spans="1:6">
      <c r="A25615" s="514">
        <v>20096</v>
      </c>
      <c r="B25615" s="514" t="s">
        <v>17223</v>
      </c>
      <c r="C25615" s="1329" t="s">
        <v>29780</v>
      </c>
      <c r="D25615" s="514" t="s">
        <v>28</v>
      </c>
      <c r="E25615" s="673">
        <v>28.72</v>
      </c>
      <c r="F25615" s="394"/>
    </row>
    <row r="25616" spans="1:6">
      <c r="A25616" s="514">
        <v>44472</v>
      </c>
      <c r="B25616" s="514" t="s">
        <v>17223</v>
      </c>
      <c r="C25616" s="1329" t="s">
        <v>34608</v>
      </c>
      <c r="D25616" s="514" t="s">
        <v>28</v>
      </c>
      <c r="E25616" s="673"/>
      <c r="F25616" s="394"/>
    </row>
    <row r="25617" spans="1:6">
      <c r="A25617" s="514">
        <v>38369</v>
      </c>
      <c r="B25617" s="514" t="s">
        <v>17223</v>
      </c>
      <c r="C25617" s="1329" t="s">
        <v>29781</v>
      </c>
      <c r="D25617" s="514" t="s">
        <v>28</v>
      </c>
      <c r="E25617" s="673">
        <v>23.59</v>
      </c>
      <c r="F25617" s="394"/>
    </row>
    <row r="25618" spans="1:6">
      <c r="A25618" s="514">
        <v>38370</v>
      </c>
      <c r="B25618" s="514" t="s">
        <v>17223</v>
      </c>
      <c r="C25618" s="1329" t="s">
        <v>29782</v>
      </c>
      <c r="D25618" s="514" t="s">
        <v>28</v>
      </c>
      <c r="E25618" s="673">
        <v>15.91</v>
      </c>
      <c r="F25618" s="394"/>
    </row>
    <row r="25619" spans="1:6">
      <c r="A25619" s="514">
        <v>45199</v>
      </c>
      <c r="B25619" s="514" t="s">
        <v>17223</v>
      </c>
      <c r="C25619" s="1329" t="s">
        <v>34609</v>
      </c>
      <c r="D25619" s="514" t="s">
        <v>28</v>
      </c>
      <c r="E25619" s="673">
        <v>36.130000000000003</v>
      </c>
      <c r="F25619" s="394"/>
    </row>
    <row r="25620" spans="1:6">
      <c r="A25620" s="514">
        <v>38372</v>
      </c>
      <c r="B25620" s="514" t="s">
        <v>17223</v>
      </c>
      <c r="C25620" s="1329" t="s">
        <v>29783</v>
      </c>
      <c r="D25620" s="514" t="s">
        <v>28</v>
      </c>
      <c r="E25620" s="673">
        <v>13.24</v>
      </c>
      <c r="F25620" s="394"/>
    </row>
    <row r="25621" spans="1:6">
      <c r="A25621" s="514">
        <v>2358</v>
      </c>
      <c r="B25621" s="514" t="s">
        <v>17223</v>
      </c>
      <c r="C25621" s="1329" t="s">
        <v>29784</v>
      </c>
      <c r="D25621" s="514" t="s">
        <v>33</v>
      </c>
      <c r="E25621" s="673">
        <v>45.69</v>
      </c>
      <c r="F25621" s="394"/>
    </row>
    <row r="25622" spans="1:6">
      <c r="A25622" s="514">
        <v>40807</v>
      </c>
      <c r="B25622" s="514" t="s">
        <v>17223</v>
      </c>
      <c r="C25622" s="1329" t="s">
        <v>29785</v>
      </c>
      <c r="D25622" s="514" t="s">
        <v>31</v>
      </c>
      <c r="E25622" s="673">
        <v>8069.15</v>
      </c>
      <c r="F25622" s="394"/>
    </row>
    <row r="25623" spans="1:6">
      <c r="A25623" s="514">
        <v>44330</v>
      </c>
      <c r="B25623" s="514" t="s">
        <v>17223</v>
      </c>
      <c r="C25623" s="1329" t="s">
        <v>29786</v>
      </c>
      <c r="D25623" s="514" t="s">
        <v>29</v>
      </c>
      <c r="E25623" s="673">
        <v>13.04</v>
      </c>
      <c r="F25623" s="394"/>
    </row>
    <row r="25624" spans="1:6">
      <c r="A25624" s="514">
        <v>43144</v>
      </c>
      <c r="B25624" s="514" t="s">
        <v>17223</v>
      </c>
      <c r="C25624" s="1329" t="s">
        <v>29787</v>
      </c>
      <c r="D25624" s="514" t="s">
        <v>30</v>
      </c>
      <c r="E25624" s="673">
        <v>33.65</v>
      </c>
      <c r="F25624" s="394"/>
    </row>
    <row r="25625" spans="1:6">
      <c r="A25625" s="514">
        <v>39397</v>
      </c>
      <c r="B25625" s="514" t="s">
        <v>17223</v>
      </c>
      <c r="C25625" s="1329" t="s">
        <v>29788</v>
      </c>
      <c r="D25625" s="514" t="s">
        <v>29</v>
      </c>
      <c r="E25625" s="673">
        <v>15.34</v>
      </c>
      <c r="F25625" s="394"/>
    </row>
    <row r="25626" spans="1:6">
      <c r="A25626" s="514">
        <v>2692</v>
      </c>
      <c r="B25626" s="514" t="s">
        <v>17223</v>
      </c>
      <c r="C25626" s="1329" t="s">
        <v>29789</v>
      </c>
      <c r="D25626" s="514" t="s">
        <v>29</v>
      </c>
      <c r="E25626" s="673">
        <v>6.19</v>
      </c>
      <c r="F25626" s="394"/>
    </row>
    <row r="25627" spans="1:6">
      <c r="A25627" s="514">
        <v>45299</v>
      </c>
      <c r="B25627" s="514" t="s">
        <v>17223</v>
      </c>
      <c r="C25627" s="1329" t="s">
        <v>44864</v>
      </c>
      <c r="D25627" s="514" t="s">
        <v>28</v>
      </c>
      <c r="E25627" s="673">
        <v>89.13</v>
      </c>
      <c r="F25627" s="394"/>
    </row>
    <row r="25628" spans="1:6">
      <c r="A25628" s="514">
        <v>44329</v>
      </c>
      <c r="B25628" s="514" t="s">
        <v>17223</v>
      </c>
      <c r="C25628" s="1329" t="s">
        <v>29790</v>
      </c>
      <c r="D25628" s="514" t="s">
        <v>29</v>
      </c>
      <c r="E25628" s="673">
        <v>17.09</v>
      </c>
      <c r="F25628" s="394"/>
    </row>
    <row r="25629" spans="1:6">
      <c r="A25629" s="514">
        <v>5318</v>
      </c>
      <c r="B25629" s="514" t="s">
        <v>17223</v>
      </c>
      <c r="C25629" s="1329" t="s">
        <v>29791</v>
      </c>
      <c r="D25629" s="514" t="s">
        <v>29</v>
      </c>
      <c r="E25629" s="673">
        <v>27.64</v>
      </c>
      <c r="F25629" s="394"/>
    </row>
    <row r="25630" spans="1:6">
      <c r="A25630" s="514">
        <v>5330</v>
      </c>
      <c r="B25630" s="514" t="s">
        <v>17223</v>
      </c>
      <c r="C25630" s="1329" t="s">
        <v>29792</v>
      </c>
      <c r="D25630" s="514" t="s">
        <v>29</v>
      </c>
      <c r="E25630" s="673">
        <v>63</v>
      </c>
      <c r="F25630" s="394"/>
    </row>
    <row r="25631" spans="1:6">
      <c r="A25631" s="514">
        <v>44532</v>
      </c>
      <c r="B25631" s="514" t="s">
        <v>17223</v>
      </c>
      <c r="C25631" s="1329" t="s">
        <v>29793</v>
      </c>
      <c r="D25631" s="514" t="s">
        <v>28</v>
      </c>
      <c r="E25631" s="673">
        <v>24.19</v>
      </c>
      <c r="F25631" s="394"/>
    </row>
    <row r="25632" spans="1:6">
      <c r="A25632" s="514">
        <v>44531</v>
      </c>
      <c r="B25632" s="514" t="s">
        <v>17223</v>
      </c>
      <c r="C25632" s="1329" t="s">
        <v>29794</v>
      </c>
      <c r="D25632" s="514" t="s">
        <v>28</v>
      </c>
      <c r="E25632" s="673">
        <v>82.94</v>
      </c>
      <c r="F25632" s="394"/>
    </row>
    <row r="25633" spans="1:6">
      <c r="A25633" s="514">
        <v>13887</v>
      </c>
      <c r="B25633" s="514" t="s">
        <v>17223</v>
      </c>
      <c r="C25633" s="1329" t="s">
        <v>29795</v>
      </c>
      <c r="D25633" s="514" t="s">
        <v>28</v>
      </c>
      <c r="E25633" s="673">
        <v>361.3</v>
      </c>
      <c r="F25633" s="394"/>
    </row>
    <row r="25634" spans="1:6">
      <c r="A25634" s="514">
        <v>38140</v>
      </c>
      <c r="B25634" s="514" t="s">
        <v>17223</v>
      </c>
      <c r="C25634" s="1329" t="s">
        <v>29796</v>
      </c>
      <c r="D25634" s="514" t="s">
        <v>28</v>
      </c>
      <c r="E25634" s="673">
        <v>29.59</v>
      </c>
      <c r="F25634" s="394"/>
    </row>
    <row r="25635" spans="1:6">
      <c r="A25635" s="514">
        <v>44495</v>
      </c>
      <c r="B25635" s="514" t="s">
        <v>17223</v>
      </c>
      <c r="C25635" s="1329" t="s">
        <v>29797</v>
      </c>
      <c r="D25635" s="514" t="s">
        <v>28</v>
      </c>
      <c r="E25635" s="673">
        <v>31.29</v>
      </c>
      <c r="F25635" s="394"/>
    </row>
    <row r="25636" spans="1:6">
      <c r="A25636" s="514">
        <v>44533</v>
      </c>
      <c r="B25636" s="514" t="s">
        <v>17223</v>
      </c>
      <c r="C25636" s="1329" t="s">
        <v>29798</v>
      </c>
      <c r="D25636" s="514" t="s">
        <v>28</v>
      </c>
      <c r="E25636" s="673">
        <v>31.74</v>
      </c>
      <c r="F25636" s="394"/>
    </row>
    <row r="25637" spans="1:6">
      <c r="A25637" s="514">
        <v>44534</v>
      </c>
      <c r="B25637" s="514" t="s">
        <v>17223</v>
      </c>
      <c r="C25637" s="1329" t="s">
        <v>34610</v>
      </c>
      <c r="D25637" s="514" t="s">
        <v>28</v>
      </c>
      <c r="E25637" s="673">
        <v>6.22</v>
      </c>
      <c r="F25637" s="394"/>
    </row>
    <row r="25638" spans="1:6">
      <c r="A25638" s="514">
        <v>34729</v>
      </c>
      <c r="B25638" s="514" t="s">
        <v>17223</v>
      </c>
      <c r="C25638" s="1329" t="s">
        <v>29799</v>
      </c>
      <c r="D25638" s="514" t="s">
        <v>28</v>
      </c>
      <c r="E25638" s="673">
        <v>1458.72</v>
      </c>
      <c r="F25638" s="394"/>
    </row>
    <row r="25639" spans="1:6">
      <c r="A25639" s="514">
        <v>34734</v>
      </c>
      <c r="B25639" s="514" t="s">
        <v>17223</v>
      </c>
      <c r="C25639" s="1329" t="s">
        <v>29800</v>
      </c>
      <c r="D25639" s="514" t="s">
        <v>28</v>
      </c>
      <c r="E25639" s="673">
        <v>2258.5700000000002</v>
      </c>
      <c r="F25639" s="394"/>
    </row>
    <row r="25640" spans="1:6">
      <c r="A25640" s="514">
        <v>34738</v>
      </c>
      <c r="B25640" s="514" t="s">
        <v>17223</v>
      </c>
      <c r="C25640" s="1329" t="s">
        <v>29801</v>
      </c>
      <c r="D25640" s="514" t="s">
        <v>28</v>
      </c>
      <c r="E25640" s="673">
        <v>5276.73</v>
      </c>
      <c r="F25640" s="394"/>
    </row>
    <row r="25641" spans="1:6">
      <c r="A25641" s="514">
        <v>34623</v>
      </c>
      <c r="B25641" s="514" t="s">
        <v>17223</v>
      </c>
      <c r="C25641" s="1329" t="s">
        <v>29802</v>
      </c>
      <c r="D25641" s="514" t="s">
        <v>28</v>
      </c>
      <c r="E25641" s="673">
        <v>63.23</v>
      </c>
      <c r="F25641" s="394"/>
    </row>
    <row r="25642" spans="1:6">
      <c r="A25642" s="514">
        <v>34616</v>
      </c>
      <c r="B25642" s="514" t="s">
        <v>17223</v>
      </c>
      <c r="C25642" s="1329" t="s">
        <v>29803</v>
      </c>
      <c r="D25642" s="514" t="s">
        <v>28</v>
      </c>
      <c r="E25642" s="673">
        <v>64.22</v>
      </c>
      <c r="F25642" s="394"/>
    </row>
    <row r="25643" spans="1:6">
      <c r="A25643" s="514">
        <v>34628</v>
      </c>
      <c r="B25643" s="514" t="s">
        <v>17223</v>
      </c>
      <c r="C25643" s="1329" t="s">
        <v>29804</v>
      </c>
      <c r="D25643" s="514" t="s">
        <v>28</v>
      </c>
      <c r="E25643" s="673">
        <v>90.57</v>
      </c>
      <c r="F25643" s="394"/>
    </row>
    <row r="25644" spans="1:6">
      <c r="A25644" s="514">
        <v>34686</v>
      </c>
      <c r="B25644" s="514" t="s">
        <v>17223</v>
      </c>
      <c r="C25644" s="1329" t="s">
        <v>29805</v>
      </c>
      <c r="D25644" s="514" t="s">
        <v>28</v>
      </c>
      <c r="E25644" s="673">
        <v>16.61</v>
      </c>
      <c r="F25644" s="394"/>
    </row>
    <row r="25645" spans="1:6">
      <c r="A25645" s="514">
        <v>34653</v>
      </c>
      <c r="B25645" s="514" t="s">
        <v>17223</v>
      </c>
      <c r="C25645" s="1329" t="s">
        <v>29806</v>
      </c>
      <c r="D25645" s="514" t="s">
        <v>28</v>
      </c>
      <c r="E25645" s="673">
        <v>11.2</v>
      </c>
      <c r="F25645" s="394"/>
    </row>
    <row r="25646" spans="1:6">
      <c r="A25646" s="514">
        <v>34688</v>
      </c>
      <c r="B25646" s="514" t="s">
        <v>17223</v>
      </c>
      <c r="C25646" s="1329" t="s">
        <v>29807</v>
      </c>
      <c r="D25646" s="514" t="s">
        <v>28</v>
      </c>
      <c r="E25646" s="673">
        <v>20.3</v>
      </c>
      <c r="F25646" s="394"/>
    </row>
    <row r="25647" spans="1:6">
      <c r="A25647" s="514">
        <v>34709</v>
      </c>
      <c r="B25647" s="514" t="s">
        <v>17223</v>
      </c>
      <c r="C25647" s="1329" t="s">
        <v>29808</v>
      </c>
      <c r="D25647" s="514" t="s">
        <v>28</v>
      </c>
      <c r="E25647" s="673">
        <v>78.680000000000007</v>
      </c>
      <c r="F25647" s="394"/>
    </row>
    <row r="25648" spans="1:6">
      <c r="A25648" s="514">
        <v>34714</v>
      </c>
      <c r="B25648" s="514" t="s">
        <v>17223</v>
      </c>
      <c r="C25648" s="1329" t="s">
        <v>29809</v>
      </c>
      <c r="D25648" s="514" t="s">
        <v>28</v>
      </c>
      <c r="E25648" s="673">
        <v>93.97</v>
      </c>
      <c r="F25648" s="394"/>
    </row>
    <row r="25649" spans="1:6">
      <c r="A25649" s="514">
        <v>2391</v>
      </c>
      <c r="B25649" s="514" t="s">
        <v>17223</v>
      </c>
      <c r="C25649" s="1329" t="s">
        <v>29810</v>
      </c>
      <c r="D25649" s="514" t="s">
        <v>28</v>
      </c>
      <c r="E25649" s="673">
        <v>429.17</v>
      </c>
      <c r="F25649" s="394"/>
    </row>
    <row r="25650" spans="1:6">
      <c r="A25650" s="514">
        <v>2374</v>
      </c>
      <c r="B25650" s="514" t="s">
        <v>17223</v>
      </c>
      <c r="C25650" s="1329" t="s">
        <v>29811</v>
      </c>
      <c r="D25650" s="514" t="s">
        <v>28</v>
      </c>
      <c r="E25650" s="673">
        <v>486.88</v>
      </c>
      <c r="F25650" s="394"/>
    </row>
    <row r="25651" spans="1:6">
      <c r="A25651" s="514">
        <v>2377</v>
      </c>
      <c r="B25651" s="514" t="s">
        <v>17223</v>
      </c>
      <c r="C25651" s="1329" t="s">
        <v>29812</v>
      </c>
      <c r="D25651" s="514" t="s">
        <v>28</v>
      </c>
      <c r="E25651" s="673">
        <v>683.29</v>
      </c>
      <c r="F25651" s="394"/>
    </row>
    <row r="25652" spans="1:6">
      <c r="A25652" s="514">
        <v>2393</v>
      </c>
      <c r="B25652" s="514" t="s">
        <v>17223</v>
      </c>
      <c r="C25652" s="1329" t="s">
        <v>29813</v>
      </c>
      <c r="D25652" s="514" t="s">
        <v>28</v>
      </c>
      <c r="E25652" s="673">
        <v>1144.26</v>
      </c>
      <c r="F25652" s="394"/>
    </row>
    <row r="25653" spans="1:6">
      <c r="A25653" s="514">
        <v>34705</v>
      </c>
      <c r="B25653" s="514" t="s">
        <v>17223</v>
      </c>
      <c r="C25653" s="1329" t="s">
        <v>29814</v>
      </c>
      <c r="D25653" s="514" t="s">
        <v>28</v>
      </c>
      <c r="E25653" s="673">
        <v>1000.82</v>
      </c>
      <c r="F25653" s="394"/>
    </row>
    <row r="25654" spans="1:6">
      <c r="A25654" s="514">
        <v>34707</v>
      </c>
      <c r="B25654" s="514" t="s">
        <v>17223</v>
      </c>
      <c r="C25654" s="1329" t="s">
        <v>29815</v>
      </c>
      <c r="D25654" s="514" t="s">
        <v>28</v>
      </c>
      <c r="E25654" s="673">
        <v>1854.53</v>
      </c>
      <c r="F25654" s="394"/>
    </row>
    <row r="25655" spans="1:6">
      <c r="A25655" s="514">
        <v>34544</v>
      </c>
      <c r="B25655" s="514" t="s">
        <v>17223</v>
      </c>
      <c r="C25655" s="1329" t="s">
        <v>29816</v>
      </c>
      <c r="D25655" s="514" t="s">
        <v>28</v>
      </c>
      <c r="E25655" s="673">
        <v>1854.34</v>
      </c>
      <c r="F25655" s="394"/>
    </row>
    <row r="25656" spans="1:6">
      <c r="A25656" s="514">
        <v>2378</v>
      </c>
      <c r="B25656" s="514" t="s">
        <v>17223</v>
      </c>
      <c r="C25656" s="1329" t="s">
        <v>29817</v>
      </c>
      <c r="D25656" s="514" t="s">
        <v>28</v>
      </c>
      <c r="E25656" s="673">
        <v>1571.79</v>
      </c>
      <c r="F25656" s="394"/>
    </row>
    <row r="25657" spans="1:6">
      <c r="A25657" s="514">
        <v>2379</v>
      </c>
      <c r="B25657" s="514" t="s">
        <v>17223</v>
      </c>
      <c r="C25657" s="1329" t="s">
        <v>29818</v>
      </c>
      <c r="D25657" s="514" t="s">
        <v>28</v>
      </c>
      <c r="E25657" s="673">
        <v>1571.79</v>
      </c>
      <c r="F25657" s="394"/>
    </row>
    <row r="25658" spans="1:6">
      <c r="A25658" s="514">
        <v>2376</v>
      </c>
      <c r="B25658" s="514" t="s">
        <v>17223</v>
      </c>
      <c r="C25658" s="1329" t="s">
        <v>29819</v>
      </c>
      <c r="D25658" s="514" t="s">
        <v>28</v>
      </c>
      <c r="E25658" s="673">
        <v>2588.73</v>
      </c>
      <c r="F25658" s="394"/>
    </row>
    <row r="25659" spans="1:6">
      <c r="A25659" s="514">
        <v>2394</v>
      </c>
      <c r="B25659" s="514" t="s">
        <v>17223</v>
      </c>
      <c r="C25659" s="1329" t="s">
        <v>29820</v>
      </c>
      <c r="D25659" s="514" t="s">
        <v>28</v>
      </c>
      <c r="E25659" s="673">
        <v>5534.23</v>
      </c>
      <c r="F25659" s="394"/>
    </row>
    <row r="25660" spans="1:6">
      <c r="A25660" s="514">
        <v>2388</v>
      </c>
      <c r="B25660" s="514" t="s">
        <v>17223</v>
      </c>
      <c r="C25660" s="1329" t="s">
        <v>29821</v>
      </c>
      <c r="D25660" s="514" t="s">
        <v>28</v>
      </c>
      <c r="E25660" s="673">
        <v>78.09</v>
      </c>
      <c r="F25660" s="394"/>
    </row>
    <row r="25661" spans="1:6">
      <c r="A25661" s="514">
        <v>34606</v>
      </c>
      <c r="B25661" s="514" t="s">
        <v>17223</v>
      </c>
      <c r="C25661" s="1329" t="s">
        <v>29822</v>
      </c>
      <c r="D25661" s="514" t="s">
        <v>28</v>
      </c>
      <c r="E25661" s="673">
        <v>119.78</v>
      </c>
      <c r="F25661" s="394"/>
    </row>
    <row r="25662" spans="1:6">
      <c r="A25662" s="514">
        <v>2370</v>
      </c>
      <c r="B25662" s="514" t="s">
        <v>17223</v>
      </c>
      <c r="C25662" s="1329" t="s">
        <v>29823</v>
      </c>
      <c r="D25662" s="514" t="s">
        <v>28</v>
      </c>
      <c r="E25662" s="673">
        <v>14.51</v>
      </c>
      <c r="F25662" s="394"/>
    </row>
    <row r="25663" spans="1:6">
      <c r="A25663" s="514">
        <v>2386</v>
      </c>
      <c r="B25663" s="514" t="s">
        <v>17223</v>
      </c>
      <c r="C25663" s="1329" t="s">
        <v>29824</v>
      </c>
      <c r="D25663" s="514" t="s">
        <v>28</v>
      </c>
      <c r="E25663" s="673">
        <v>24.34</v>
      </c>
      <c r="F25663" s="394"/>
    </row>
    <row r="25664" spans="1:6">
      <c r="A25664" s="514">
        <v>34689</v>
      </c>
      <c r="B25664" s="514" t="s">
        <v>17223</v>
      </c>
      <c r="C25664" s="1329" t="s">
        <v>29825</v>
      </c>
      <c r="D25664" s="514" t="s">
        <v>28</v>
      </c>
      <c r="E25664" s="673">
        <v>38.130000000000003</v>
      </c>
      <c r="F25664" s="394"/>
    </row>
    <row r="25665" spans="1:6">
      <c r="A25665" s="514">
        <v>2392</v>
      </c>
      <c r="B25665" s="514" t="s">
        <v>17223</v>
      </c>
      <c r="C25665" s="1329" t="s">
        <v>29826</v>
      </c>
      <c r="D25665" s="514" t="s">
        <v>28</v>
      </c>
      <c r="E25665" s="673">
        <v>97.4</v>
      </c>
      <c r="F25665" s="394"/>
    </row>
    <row r="25666" spans="1:6">
      <c r="A25666" s="514">
        <v>2373</v>
      </c>
      <c r="B25666" s="514" t="s">
        <v>17223</v>
      </c>
      <c r="C25666" s="1329" t="s">
        <v>29827</v>
      </c>
      <c r="D25666" s="514" t="s">
        <v>28</v>
      </c>
      <c r="E25666" s="673">
        <v>137.22999999999999</v>
      </c>
      <c r="F25666" s="394"/>
    </row>
    <row r="25667" spans="1:6">
      <c r="A25667" s="514">
        <v>39465</v>
      </c>
      <c r="B25667" s="514" t="s">
        <v>17223</v>
      </c>
      <c r="C25667" s="1329" t="s">
        <v>29828</v>
      </c>
      <c r="D25667" s="514" t="s">
        <v>28</v>
      </c>
      <c r="E25667" s="673">
        <v>83.83</v>
      </c>
      <c r="F25667" s="394"/>
    </row>
    <row r="25668" spans="1:6">
      <c r="A25668" s="514">
        <v>39466</v>
      </c>
      <c r="B25668" s="514" t="s">
        <v>17223</v>
      </c>
      <c r="C25668" s="1329" t="s">
        <v>29829</v>
      </c>
      <c r="D25668" s="514" t="s">
        <v>28</v>
      </c>
      <c r="E25668" s="673">
        <v>94.31</v>
      </c>
      <c r="F25668" s="394"/>
    </row>
    <row r="25669" spans="1:6">
      <c r="A25669" s="514">
        <v>39467</v>
      </c>
      <c r="B25669" s="514" t="s">
        <v>17223</v>
      </c>
      <c r="C25669" s="1329" t="s">
        <v>29830</v>
      </c>
      <c r="D25669" s="514" t="s">
        <v>28</v>
      </c>
      <c r="E25669" s="673">
        <v>120.64</v>
      </c>
      <c r="F25669" s="394"/>
    </row>
    <row r="25670" spans="1:6">
      <c r="A25670" s="514">
        <v>39468</v>
      </c>
      <c r="B25670" s="514" t="s">
        <v>17223</v>
      </c>
      <c r="C25670" s="1329" t="s">
        <v>29831</v>
      </c>
      <c r="D25670" s="514" t="s">
        <v>28</v>
      </c>
      <c r="E25670" s="673">
        <v>214.43</v>
      </c>
      <c r="F25670" s="394"/>
    </row>
    <row r="25671" spans="1:6">
      <c r="A25671" s="514">
        <v>39469</v>
      </c>
      <c r="B25671" s="514" t="s">
        <v>17223</v>
      </c>
      <c r="C25671" s="1329" t="s">
        <v>29832</v>
      </c>
      <c r="D25671" s="514" t="s">
        <v>28</v>
      </c>
      <c r="E25671" s="673">
        <v>87.35</v>
      </c>
      <c r="F25671" s="394"/>
    </row>
    <row r="25672" spans="1:6">
      <c r="A25672" s="514">
        <v>39470</v>
      </c>
      <c r="B25672" s="514" t="s">
        <v>17223</v>
      </c>
      <c r="C25672" s="1329" t="s">
        <v>29833</v>
      </c>
      <c r="D25672" s="514" t="s">
        <v>28</v>
      </c>
      <c r="E25672" s="673">
        <v>107.32</v>
      </c>
      <c r="F25672" s="394"/>
    </row>
    <row r="25673" spans="1:6">
      <c r="A25673" s="514">
        <v>39471</v>
      </c>
      <c r="B25673" s="514" t="s">
        <v>17223</v>
      </c>
      <c r="C25673" s="1329" t="s">
        <v>29834</v>
      </c>
      <c r="D25673" s="514" t="s">
        <v>28</v>
      </c>
      <c r="E25673" s="673">
        <v>128.97</v>
      </c>
      <c r="F25673" s="394"/>
    </row>
    <row r="25674" spans="1:6">
      <c r="A25674" s="514">
        <v>39472</v>
      </c>
      <c r="B25674" s="514" t="s">
        <v>17223</v>
      </c>
      <c r="C25674" s="1329" t="s">
        <v>29835</v>
      </c>
      <c r="D25674" s="514" t="s">
        <v>28</v>
      </c>
      <c r="E25674" s="673">
        <v>224.09</v>
      </c>
      <c r="F25674" s="394"/>
    </row>
    <row r="25675" spans="1:6">
      <c r="A25675" s="514">
        <v>39473</v>
      </c>
      <c r="B25675" s="514" t="s">
        <v>17223</v>
      </c>
      <c r="C25675" s="1329" t="s">
        <v>29836</v>
      </c>
      <c r="D25675" s="514" t="s">
        <v>28</v>
      </c>
      <c r="E25675" s="673">
        <v>144.76</v>
      </c>
      <c r="F25675" s="394"/>
    </row>
    <row r="25676" spans="1:6">
      <c r="A25676" s="514">
        <v>39474</v>
      </c>
      <c r="B25676" s="514" t="s">
        <v>17223</v>
      </c>
      <c r="C25676" s="1329" t="s">
        <v>29837</v>
      </c>
      <c r="D25676" s="514" t="s">
        <v>28</v>
      </c>
      <c r="E25676" s="673">
        <v>154.32</v>
      </c>
      <c r="F25676" s="394"/>
    </row>
    <row r="25677" spans="1:6">
      <c r="A25677" s="514">
        <v>39475</v>
      </c>
      <c r="B25677" s="514" t="s">
        <v>17223</v>
      </c>
      <c r="C25677" s="1329" t="s">
        <v>29838</v>
      </c>
      <c r="D25677" s="514" t="s">
        <v>28</v>
      </c>
      <c r="E25677" s="673">
        <v>175.1</v>
      </c>
      <c r="F25677" s="394"/>
    </row>
    <row r="25678" spans="1:6">
      <c r="A25678" s="514">
        <v>39476</v>
      </c>
      <c r="B25678" s="514" t="s">
        <v>17223</v>
      </c>
      <c r="C25678" s="1329" t="s">
        <v>29839</v>
      </c>
      <c r="D25678" s="514" t="s">
        <v>28</v>
      </c>
      <c r="E25678" s="673">
        <v>329.61</v>
      </c>
      <c r="F25678" s="394"/>
    </row>
    <row r="25679" spans="1:6">
      <c r="A25679" s="514">
        <v>39477</v>
      </c>
      <c r="B25679" s="514" t="s">
        <v>17223</v>
      </c>
      <c r="C25679" s="1329" t="s">
        <v>29840</v>
      </c>
      <c r="D25679" s="514" t="s">
        <v>28</v>
      </c>
      <c r="E25679" s="673">
        <v>161.5</v>
      </c>
      <c r="F25679" s="394"/>
    </row>
    <row r="25680" spans="1:6">
      <c r="A25680" s="514">
        <v>39478</v>
      </c>
      <c r="B25680" s="514" t="s">
        <v>17223</v>
      </c>
      <c r="C25680" s="1329" t="s">
        <v>29841</v>
      </c>
      <c r="D25680" s="514" t="s">
        <v>28</v>
      </c>
      <c r="E25680" s="673">
        <v>166.5</v>
      </c>
      <c r="F25680" s="394"/>
    </row>
    <row r="25681" spans="1:6">
      <c r="A25681" s="514">
        <v>39479</v>
      </c>
      <c r="B25681" s="514" t="s">
        <v>17223</v>
      </c>
      <c r="C25681" s="1329" t="s">
        <v>29842</v>
      </c>
      <c r="D25681" s="514" t="s">
        <v>28</v>
      </c>
      <c r="E25681" s="673">
        <v>196.17</v>
      </c>
      <c r="F25681" s="394"/>
    </row>
    <row r="25682" spans="1:6">
      <c r="A25682" s="514">
        <v>39480</v>
      </c>
      <c r="B25682" s="514" t="s">
        <v>17223</v>
      </c>
      <c r="C25682" s="1329" t="s">
        <v>29843</v>
      </c>
      <c r="D25682" s="514" t="s">
        <v>28</v>
      </c>
      <c r="E25682" s="673">
        <v>404.79</v>
      </c>
      <c r="F25682" s="394"/>
    </row>
    <row r="25683" spans="1:6">
      <c r="A25683" s="514">
        <v>39459</v>
      </c>
      <c r="B25683" s="514" t="s">
        <v>17223</v>
      </c>
      <c r="C25683" s="1329" t="s">
        <v>29844</v>
      </c>
      <c r="D25683" s="514" t="s">
        <v>28</v>
      </c>
      <c r="E25683" s="673">
        <v>343.57</v>
      </c>
      <c r="F25683" s="394"/>
    </row>
    <row r="25684" spans="1:6">
      <c r="A25684" s="514">
        <v>39445</v>
      </c>
      <c r="B25684" s="514" t="s">
        <v>17223</v>
      </c>
      <c r="C25684" s="1329" t="s">
        <v>29845</v>
      </c>
      <c r="D25684" s="514" t="s">
        <v>28</v>
      </c>
      <c r="E25684" s="673">
        <v>172.5</v>
      </c>
      <c r="F25684" s="394"/>
    </row>
    <row r="25685" spans="1:6">
      <c r="A25685" s="514">
        <v>39446</v>
      </c>
      <c r="B25685" s="514" t="s">
        <v>17223</v>
      </c>
      <c r="C25685" s="1329" t="s">
        <v>29846</v>
      </c>
      <c r="D25685" s="514" t="s">
        <v>28</v>
      </c>
      <c r="E25685" s="673">
        <v>175.57</v>
      </c>
      <c r="F25685" s="394"/>
    </row>
    <row r="25686" spans="1:6">
      <c r="A25686" s="514">
        <v>39447</v>
      </c>
      <c r="B25686" s="514" t="s">
        <v>17223</v>
      </c>
      <c r="C25686" s="1329" t="s">
        <v>29847</v>
      </c>
      <c r="D25686" s="514" t="s">
        <v>28</v>
      </c>
      <c r="E25686" s="673">
        <v>187.75</v>
      </c>
      <c r="F25686" s="394"/>
    </row>
    <row r="25687" spans="1:6">
      <c r="A25687" s="514">
        <v>39448</v>
      </c>
      <c r="B25687" s="514" t="s">
        <v>17223</v>
      </c>
      <c r="C25687" s="1329" t="s">
        <v>29848</v>
      </c>
      <c r="D25687" s="514" t="s">
        <v>28</v>
      </c>
      <c r="E25687" s="673">
        <v>320.16000000000003</v>
      </c>
      <c r="F25687" s="394"/>
    </row>
    <row r="25688" spans="1:6">
      <c r="A25688" s="514">
        <v>39450</v>
      </c>
      <c r="B25688" s="514" t="s">
        <v>17223</v>
      </c>
      <c r="C25688" s="1329" t="s">
        <v>29849</v>
      </c>
      <c r="D25688" s="514" t="s">
        <v>28</v>
      </c>
      <c r="E25688" s="673">
        <v>195.33</v>
      </c>
      <c r="F25688" s="394"/>
    </row>
    <row r="25689" spans="1:6">
      <c r="A25689" s="514">
        <v>39451</v>
      </c>
      <c r="B25689" s="514" t="s">
        <v>17223</v>
      </c>
      <c r="C25689" s="1329" t="s">
        <v>29850</v>
      </c>
      <c r="D25689" s="514" t="s">
        <v>28</v>
      </c>
      <c r="E25689" s="673">
        <v>213.05</v>
      </c>
      <c r="F25689" s="394"/>
    </row>
    <row r="25690" spans="1:6">
      <c r="A25690" s="514">
        <v>39452</v>
      </c>
      <c r="B25690" s="514" t="s">
        <v>17223</v>
      </c>
      <c r="C25690" s="1329" t="s">
        <v>29851</v>
      </c>
      <c r="D25690" s="514" t="s">
        <v>28</v>
      </c>
      <c r="E25690" s="673">
        <v>214.32</v>
      </c>
      <c r="F25690" s="394"/>
    </row>
    <row r="25691" spans="1:6">
      <c r="A25691" s="514">
        <v>39523</v>
      </c>
      <c r="B25691" s="514" t="s">
        <v>17223</v>
      </c>
      <c r="C25691" s="1329" t="s">
        <v>34611</v>
      </c>
      <c r="D25691" s="514" t="s">
        <v>28</v>
      </c>
      <c r="E25691" s="673">
        <v>358.67</v>
      </c>
      <c r="F25691" s="394"/>
    </row>
    <row r="25692" spans="1:6">
      <c r="A25692" s="514">
        <v>39449</v>
      </c>
      <c r="B25692" s="514" t="s">
        <v>17223</v>
      </c>
      <c r="C25692" s="1329" t="s">
        <v>29852</v>
      </c>
      <c r="D25692" s="514" t="s">
        <v>28</v>
      </c>
      <c r="E25692" s="673">
        <v>397.2</v>
      </c>
      <c r="F25692" s="394"/>
    </row>
    <row r="25693" spans="1:6">
      <c r="A25693" s="514">
        <v>39455</v>
      </c>
      <c r="B25693" s="514" t="s">
        <v>17223</v>
      </c>
      <c r="C25693" s="1329" t="s">
        <v>29853</v>
      </c>
      <c r="D25693" s="514" t="s">
        <v>28</v>
      </c>
      <c r="E25693" s="673">
        <v>196.54</v>
      </c>
      <c r="F25693" s="394"/>
    </row>
    <row r="25694" spans="1:6">
      <c r="A25694" s="514">
        <v>39456</v>
      </c>
      <c r="B25694" s="514" t="s">
        <v>17223</v>
      </c>
      <c r="C25694" s="1329" t="s">
        <v>29854</v>
      </c>
      <c r="D25694" s="514" t="s">
        <v>28</v>
      </c>
      <c r="E25694" s="673">
        <v>196.69</v>
      </c>
      <c r="F25694" s="394"/>
    </row>
    <row r="25695" spans="1:6">
      <c r="A25695" s="514">
        <v>39457</v>
      </c>
      <c r="B25695" s="514" t="s">
        <v>17223</v>
      </c>
      <c r="C25695" s="1329" t="s">
        <v>29855</v>
      </c>
      <c r="D25695" s="514" t="s">
        <v>28</v>
      </c>
      <c r="E25695" s="673">
        <v>214.42</v>
      </c>
      <c r="F25695" s="394"/>
    </row>
    <row r="25696" spans="1:6">
      <c r="A25696" s="514">
        <v>39458</v>
      </c>
      <c r="B25696" s="514" t="s">
        <v>17223</v>
      </c>
      <c r="C25696" s="1329" t="s">
        <v>29856</v>
      </c>
      <c r="D25696" s="514" t="s">
        <v>28</v>
      </c>
      <c r="E25696" s="673">
        <v>400.12</v>
      </c>
      <c r="F25696" s="394"/>
    </row>
    <row r="25697" spans="1:6">
      <c r="A25697" s="514">
        <v>39464</v>
      </c>
      <c r="B25697" s="514" t="s">
        <v>17223</v>
      </c>
      <c r="C25697" s="1329" t="s">
        <v>29857</v>
      </c>
      <c r="D25697" s="514" t="s">
        <v>28</v>
      </c>
      <c r="E25697" s="673">
        <v>643.42999999999995</v>
      </c>
      <c r="F25697" s="394"/>
    </row>
    <row r="25698" spans="1:6">
      <c r="A25698" s="514">
        <v>39460</v>
      </c>
      <c r="B25698" s="514" t="s">
        <v>17223</v>
      </c>
      <c r="C25698" s="1329" t="s">
        <v>29858</v>
      </c>
      <c r="D25698" s="514" t="s">
        <v>28</v>
      </c>
      <c r="E25698" s="673">
        <v>244.04</v>
      </c>
      <c r="F25698" s="394"/>
    </row>
    <row r="25699" spans="1:6">
      <c r="A25699" s="514">
        <v>39461</v>
      </c>
      <c r="B25699" s="514" t="s">
        <v>17223</v>
      </c>
      <c r="C25699" s="1329" t="s">
        <v>29859</v>
      </c>
      <c r="D25699" s="514" t="s">
        <v>28</v>
      </c>
      <c r="E25699" s="673">
        <v>285.95</v>
      </c>
      <c r="F25699" s="394"/>
    </row>
    <row r="25700" spans="1:6">
      <c r="A25700" s="514">
        <v>39462</v>
      </c>
      <c r="B25700" s="514" t="s">
        <v>17223</v>
      </c>
      <c r="C25700" s="1329" t="s">
        <v>29860</v>
      </c>
      <c r="D25700" s="514" t="s">
        <v>28</v>
      </c>
      <c r="E25700" s="673">
        <v>275.58999999999997</v>
      </c>
      <c r="F25700" s="394"/>
    </row>
    <row r="25701" spans="1:6">
      <c r="A25701" s="514">
        <v>39463</v>
      </c>
      <c r="B25701" s="514" t="s">
        <v>17223</v>
      </c>
      <c r="C25701" s="1329" t="s">
        <v>29861</v>
      </c>
      <c r="D25701" s="514" t="s">
        <v>28</v>
      </c>
      <c r="E25701" s="673">
        <v>638.44000000000005</v>
      </c>
      <c r="F25701" s="394"/>
    </row>
    <row r="25702" spans="1:6">
      <c r="A25702" s="514">
        <v>26039</v>
      </c>
      <c r="B25702" s="514" t="s">
        <v>17223</v>
      </c>
      <c r="C25702" s="1329" t="s">
        <v>29862</v>
      </c>
      <c r="D25702" s="514" t="s">
        <v>28</v>
      </c>
      <c r="E25702" s="673"/>
      <c r="F25702" s="394"/>
    </row>
    <row r="25703" spans="1:6">
      <c r="A25703" s="514">
        <v>2401</v>
      </c>
      <c r="B25703" s="514" t="s">
        <v>17223</v>
      </c>
      <c r="C25703" s="1329" t="s">
        <v>29863</v>
      </c>
      <c r="D25703" s="514" t="s">
        <v>28</v>
      </c>
      <c r="E25703" s="673"/>
      <c r="F25703" s="394"/>
    </row>
    <row r="25704" spans="1:6">
      <c r="A25704" s="514">
        <v>38870</v>
      </c>
      <c r="B25704" s="514" t="s">
        <v>17223</v>
      </c>
      <c r="C25704" s="1329" t="s">
        <v>29864</v>
      </c>
      <c r="D25704" s="514" t="s">
        <v>28</v>
      </c>
      <c r="E25704" s="673"/>
      <c r="F25704" s="394"/>
    </row>
    <row r="25705" spans="1:6">
      <c r="A25705" s="514">
        <v>38869</v>
      </c>
      <c r="B25705" s="514" t="s">
        <v>17223</v>
      </c>
      <c r="C25705" s="1329" t="s">
        <v>29865</v>
      </c>
      <c r="D25705" s="514" t="s">
        <v>28</v>
      </c>
      <c r="E25705" s="673"/>
      <c r="F25705" s="394"/>
    </row>
    <row r="25706" spans="1:6">
      <c r="A25706" s="514">
        <v>38872</v>
      </c>
      <c r="B25706" s="514" t="s">
        <v>17223</v>
      </c>
      <c r="C25706" s="1329" t="s">
        <v>29866</v>
      </c>
      <c r="D25706" s="514" t="s">
        <v>28</v>
      </c>
      <c r="E25706" s="673"/>
      <c r="F25706" s="394"/>
    </row>
    <row r="25707" spans="1:6">
      <c r="A25707" s="514">
        <v>38871</v>
      </c>
      <c r="B25707" s="514" t="s">
        <v>17223</v>
      </c>
      <c r="C25707" s="1329" t="s">
        <v>29867</v>
      </c>
      <c r="D25707" s="514" t="s">
        <v>28</v>
      </c>
      <c r="E25707" s="673"/>
      <c r="F25707" s="394"/>
    </row>
    <row r="25708" spans="1:6">
      <c r="A25708" s="514">
        <v>39283</v>
      </c>
      <c r="B25708" s="514" t="s">
        <v>17223</v>
      </c>
      <c r="C25708" s="1329" t="s">
        <v>29868</v>
      </c>
      <c r="D25708" s="514" t="s">
        <v>28</v>
      </c>
      <c r="E25708" s="673"/>
      <c r="F25708" s="394"/>
    </row>
    <row r="25709" spans="1:6">
      <c r="A25709" s="514">
        <v>39285</v>
      </c>
      <c r="B25709" s="514" t="s">
        <v>17223</v>
      </c>
      <c r="C25709" s="1329" t="s">
        <v>29869</v>
      </c>
      <c r="D25709" s="514" t="s">
        <v>28</v>
      </c>
      <c r="E25709" s="673"/>
      <c r="F25709" s="394"/>
    </row>
    <row r="25710" spans="1:6">
      <c r="A25710" s="514">
        <v>39286</v>
      </c>
      <c r="B25710" s="514" t="s">
        <v>17223</v>
      </c>
      <c r="C25710" s="1329" t="s">
        <v>29870</v>
      </c>
      <c r="D25710" s="514" t="s">
        <v>28</v>
      </c>
      <c r="E25710" s="673"/>
      <c r="F25710" s="394"/>
    </row>
    <row r="25711" spans="1:6">
      <c r="A25711" s="514">
        <v>39288</v>
      </c>
      <c r="B25711" s="514" t="s">
        <v>17223</v>
      </c>
      <c r="C25711" s="1329" t="s">
        <v>29871</v>
      </c>
      <c r="D25711" s="514" t="s">
        <v>28</v>
      </c>
      <c r="E25711" s="673"/>
      <c r="F25711" s="394"/>
    </row>
    <row r="25712" spans="1:6">
      <c r="A25712" s="514">
        <v>44476</v>
      </c>
      <c r="B25712" s="514" t="s">
        <v>17223</v>
      </c>
      <c r="C25712" s="1329" t="s">
        <v>29872</v>
      </c>
      <c r="D25712" s="514" t="s">
        <v>32</v>
      </c>
      <c r="E25712" s="673">
        <v>531.07000000000005</v>
      </c>
      <c r="F25712" s="394"/>
    </row>
    <row r="25713" spans="1:6">
      <c r="A25713" s="514">
        <v>10629</v>
      </c>
      <c r="B25713" s="514" t="s">
        <v>17223</v>
      </c>
      <c r="C25713" s="1329" t="s">
        <v>29873</v>
      </c>
      <c r="D25713" s="514" t="s">
        <v>32</v>
      </c>
      <c r="E25713" s="673">
        <v>500.45</v>
      </c>
      <c r="F25713" s="394"/>
    </row>
    <row r="25714" spans="1:6">
      <c r="A25714" s="514">
        <v>10698</v>
      </c>
      <c r="B25714" s="514" t="s">
        <v>17223</v>
      </c>
      <c r="C25714" s="1329" t="s">
        <v>29874</v>
      </c>
      <c r="D25714" s="514" t="s">
        <v>32</v>
      </c>
      <c r="E25714" s="673"/>
      <c r="F25714" s="394"/>
    </row>
    <row r="25715" spans="1:6">
      <c r="A25715" s="514">
        <v>40521</v>
      </c>
      <c r="B25715" s="514" t="s">
        <v>17223</v>
      </c>
      <c r="C25715" s="1329" t="s">
        <v>29875</v>
      </c>
      <c r="D25715" s="514" t="s">
        <v>28</v>
      </c>
      <c r="E25715" s="673">
        <v>170953.73</v>
      </c>
      <c r="F25715" s="394"/>
    </row>
    <row r="25716" spans="1:6">
      <c r="A25716" s="514">
        <v>2432</v>
      </c>
      <c r="B25716" s="514" t="s">
        <v>17223</v>
      </c>
      <c r="C25716" s="1329" t="s">
        <v>29876</v>
      </c>
      <c r="D25716" s="514" t="s">
        <v>28</v>
      </c>
      <c r="E25716" s="673">
        <v>22.55</v>
      </c>
      <c r="F25716" s="394"/>
    </row>
    <row r="25717" spans="1:6">
      <c r="A25717" s="514">
        <v>2418</v>
      </c>
      <c r="B25717" s="514" t="s">
        <v>17223</v>
      </c>
      <c r="C25717" s="1329" t="s">
        <v>29877</v>
      </c>
      <c r="D25717" s="514" t="s">
        <v>28</v>
      </c>
      <c r="E25717" s="673">
        <v>10.46</v>
      </c>
      <c r="F25717" s="394"/>
    </row>
    <row r="25718" spans="1:6">
      <c r="A25718" s="514">
        <v>2433</v>
      </c>
      <c r="B25718" s="514" t="s">
        <v>17223</v>
      </c>
      <c r="C25718" s="1329" t="s">
        <v>29878</v>
      </c>
      <c r="D25718" s="514" t="s">
        <v>28</v>
      </c>
      <c r="E25718" s="673">
        <v>7.64</v>
      </c>
      <c r="F25718" s="394"/>
    </row>
    <row r="25719" spans="1:6">
      <c r="A25719" s="514">
        <v>2420</v>
      </c>
      <c r="B25719" s="514" t="s">
        <v>17223</v>
      </c>
      <c r="C25719" s="1329" t="s">
        <v>29879</v>
      </c>
      <c r="D25719" s="514" t="s">
        <v>28</v>
      </c>
      <c r="E25719" s="673">
        <v>13.12</v>
      </c>
      <c r="F25719" s="394"/>
    </row>
    <row r="25720" spans="1:6">
      <c r="A25720" s="514">
        <v>11447</v>
      </c>
      <c r="B25720" s="514" t="s">
        <v>17223</v>
      </c>
      <c r="C25720" s="1329" t="s">
        <v>34612</v>
      </c>
      <c r="D25720" s="514" t="s">
        <v>28</v>
      </c>
      <c r="E25720" s="673">
        <v>25.92</v>
      </c>
      <c r="F25720" s="394"/>
    </row>
    <row r="25721" spans="1:6">
      <c r="A25721" s="514">
        <v>11451</v>
      </c>
      <c r="B25721" s="514" t="s">
        <v>17223</v>
      </c>
      <c r="C25721" s="1329" t="s">
        <v>29880</v>
      </c>
      <c r="D25721" s="514" t="s">
        <v>28</v>
      </c>
      <c r="E25721" s="673">
        <v>69.5</v>
      </c>
      <c r="F25721" s="394"/>
    </row>
    <row r="25722" spans="1:6">
      <c r="A25722" s="514">
        <v>11116</v>
      </c>
      <c r="B25722" s="514" t="s">
        <v>17223</v>
      </c>
      <c r="C25722" s="1329" t="s">
        <v>29881</v>
      </c>
      <c r="D25722" s="514" t="s">
        <v>28</v>
      </c>
      <c r="E25722" s="673">
        <v>745.61</v>
      </c>
      <c r="F25722" s="394"/>
    </row>
    <row r="25723" spans="1:6">
      <c r="A25723" s="514">
        <v>38411</v>
      </c>
      <c r="B25723" s="514" t="s">
        <v>17223</v>
      </c>
      <c r="C25723" s="1329" t="s">
        <v>29882</v>
      </c>
      <c r="D25723" s="514" t="s">
        <v>28</v>
      </c>
      <c r="E25723" s="673">
        <v>2048.98</v>
      </c>
      <c r="F25723" s="394"/>
    </row>
    <row r="25724" spans="1:6">
      <c r="A25724" s="514">
        <v>38189</v>
      </c>
      <c r="B25724" s="514" t="s">
        <v>17223</v>
      </c>
      <c r="C25724" s="1329" t="s">
        <v>29883</v>
      </c>
      <c r="D25724" s="514" t="s">
        <v>28</v>
      </c>
      <c r="E25724" s="673">
        <v>167.78</v>
      </c>
      <c r="F25724" s="394"/>
    </row>
    <row r="25725" spans="1:6">
      <c r="A25725" s="514">
        <v>38190</v>
      </c>
      <c r="B25725" s="514" t="s">
        <v>17223</v>
      </c>
      <c r="C25725" s="1329" t="s">
        <v>29884</v>
      </c>
      <c r="D25725" s="514" t="s">
        <v>28</v>
      </c>
      <c r="E25725" s="673">
        <v>353.47</v>
      </c>
      <c r="F25725" s="394"/>
    </row>
    <row r="25726" spans="1:6">
      <c r="A25726" s="514">
        <v>7608</v>
      </c>
      <c r="B25726" s="514" t="s">
        <v>17223</v>
      </c>
      <c r="C25726" s="1329" t="s">
        <v>29885</v>
      </c>
      <c r="D25726" s="514" t="s">
        <v>28</v>
      </c>
      <c r="E25726" s="673">
        <v>13.08</v>
      </c>
      <c r="F25726" s="394"/>
    </row>
    <row r="25727" spans="1:6">
      <c r="A25727" s="514">
        <v>1370</v>
      </c>
      <c r="B25727" s="514" t="s">
        <v>17223</v>
      </c>
      <c r="C25727" s="1329" t="s">
        <v>29886</v>
      </c>
      <c r="D25727" s="514" t="s">
        <v>28</v>
      </c>
      <c r="E25727" s="673">
        <v>131.41</v>
      </c>
      <c r="F25727" s="394"/>
    </row>
    <row r="25728" spans="1:6">
      <c r="A25728" s="514">
        <v>36516</v>
      </c>
      <c r="B25728" s="514" t="s">
        <v>17223</v>
      </c>
      <c r="C25728" s="1329" t="s">
        <v>29887</v>
      </c>
      <c r="D25728" s="514" t="s">
        <v>28</v>
      </c>
      <c r="E25728" s="673">
        <v>157883.15</v>
      </c>
      <c r="F25728" s="394"/>
    </row>
    <row r="25729" spans="1:6">
      <c r="A25729" s="514">
        <v>11649</v>
      </c>
      <c r="B25729" s="514" t="s">
        <v>17223</v>
      </c>
      <c r="C25729" s="1329" t="s">
        <v>44865</v>
      </c>
      <c r="D25729" s="514" t="s">
        <v>28</v>
      </c>
      <c r="E25729" s="673">
        <v>481.08</v>
      </c>
      <c r="F25729" s="394"/>
    </row>
    <row r="25730" spans="1:6">
      <c r="A25730" s="514">
        <v>11650</v>
      </c>
      <c r="B25730" s="514" t="s">
        <v>17223</v>
      </c>
      <c r="C25730" s="1329" t="s">
        <v>44866</v>
      </c>
      <c r="D25730" s="514" t="s">
        <v>28</v>
      </c>
      <c r="E25730" s="673">
        <v>819.98</v>
      </c>
      <c r="F25730" s="394"/>
    </row>
    <row r="25731" spans="1:6">
      <c r="A25731" s="514">
        <v>34777</v>
      </c>
      <c r="B25731" s="514" t="s">
        <v>17223</v>
      </c>
      <c r="C25731" s="1329" t="s">
        <v>29888</v>
      </c>
      <c r="D25731" s="514" t="s">
        <v>28</v>
      </c>
      <c r="E25731" s="673">
        <v>3.14</v>
      </c>
      <c r="F25731" s="394"/>
    </row>
    <row r="25732" spans="1:6">
      <c r="A25732" s="514">
        <v>7272</v>
      </c>
      <c r="B25732" s="514" t="s">
        <v>17223</v>
      </c>
      <c r="C25732" s="1329" t="s">
        <v>29889</v>
      </c>
      <c r="D25732" s="514" t="s">
        <v>28</v>
      </c>
      <c r="E25732" s="673">
        <v>2.36</v>
      </c>
      <c r="F25732" s="394"/>
    </row>
    <row r="25733" spans="1:6">
      <c r="A25733" s="514">
        <v>10605</v>
      </c>
      <c r="B25733" s="514" t="s">
        <v>17223</v>
      </c>
      <c r="C25733" s="1329" t="s">
        <v>29890</v>
      </c>
      <c r="D25733" s="514" t="s">
        <v>28</v>
      </c>
      <c r="E25733" s="673">
        <v>5.86</v>
      </c>
      <c r="F25733" s="394"/>
    </row>
    <row r="25734" spans="1:6">
      <c r="A25734" s="514">
        <v>10604</v>
      </c>
      <c r="B25734" s="514" t="s">
        <v>17223</v>
      </c>
      <c r="C25734" s="1329" t="s">
        <v>29891</v>
      </c>
      <c r="D25734" s="514" t="s">
        <v>28</v>
      </c>
      <c r="E25734" s="673">
        <v>13.67</v>
      </c>
      <c r="F25734" s="394"/>
    </row>
    <row r="25735" spans="1:6">
      <c r="A25735" s="514">
        <v>672</v>
      </c>
      <c r="B25735" s="514" t="s">
        <v>17223</v>
      </c>
      <c r="C25735" s="1329" t="s">
        <v>29892</v>
      </c>
      <c r="D25735" s="514" t="s">
        <v>28</v>
      </c>
      <c r="E25735" s="673">
        <v>18.8</v>
      </c>
      <c r="F25735" s="394"/>
    </row>
    <row r="25736" spans="1:6">
      <c r="A25736" s="514">
        <v>668</v>
      </c>
      <c r="B25736" s="514" t="s">
        <v>17223</v>
      </c>
      <c r="C25736" s="1329" t="s">
        <v>29893</v>
      </c>
      <c r="D25736" s="514" t="s">
        <v>28</v>
      </c>
      <c r="E25736" s="673">
        <v>22.69</v>
      </c>
      <c r="F25736" s="394"/>
    </row>
    <row r="25737" spans="1:6">
      <c r="A25737" s="514">
        <v>10578</v>
      </c>
      <c r="B25737" s="514" t="s">
        <v>17223</v>
      </c>
      <c r="C25737" s="1329" t="s">
        <v>29894</v>
      </c>
      <c r="D25737" s="514" t="s">
        <v>28</v>
      </c>
      <c r="E25737" s="673">
        <v>26.43</v>
      </c>
      <c r="F25737" s="394"/>
    </row>
    <row r="25738" spans="1:6">
      <c r="A25738" s="514">
        <v>666</v>
      </c>
      <c r="B25738" s="514" t="s">
        <v>17223</v>
      </c>
      <c r="C25738" s="1329" t="s">
        <v>29895</v>
      </c>
      <c r="D25738" s="514" t="s">
        <v>28</v>
      </c>
      <c r="E25738" s="673">
        <v>29.39</v>
      </c>
      <c r="F25738" s="394"/>
    </row>
    <row r="25739" spans="1:6">
      <c r="A25739" s="514">
        <v>665</v>
      </c>
      <c r="B25739" s="514" t="s">
        <v>17223</v>
      </c>
      <c r="C25739" s="1329" t="s">
        <v>29896</v>
      </c>
      <c r="D25739" s="514" t="s">
        <v>28</v>
      </c>
      <c r="E25739" s="673">
        <v>39.31</v>
      </c>
      <c r="F25739" s="394"/>
    </row>
    <row r="25740" spans="1:6">
      <c r="A25740" s="514">
        <v>10577</v>
      </c>
      <c r="B25740" s="514" t="s">
        <v>17223</v>
      </c>
      <c r="C25740" s="1329" t="s">
        <v>29897</v>
      </c>
      <c r="D25740" s="514" t="s">
        <v>28</v>
      </c>
      <c r="E25740" s="673">
        <v>34.86</v>
      </c>
      <c r="F25740" s="394"/>
    </row>
    <row r="25741" spans="1:6">
      <c r="A25741" s="514">
        <v>10583</v>
      </c>
      <c r="B25741" s="514" t="s">
        <v>17223</v>
      </c>
      <c r="C25741" s="1329" t="s">
        <v>29898</v>
      </c>
      <c r="D25741" s="514" t="s">
        <v>28</v>
      </c>
      <c r="E25741" s="673">
        <v>18.11</v>
      </c>
      <c r="F25741" s="394"/>
    </row>
    <row r="25742" spans="1:6">
      <c r="A25742" s="514">
        <v>10579</v>
      </c>
      <c r="B25742" s="514" t="s">
        <v>17223</v>
      </c>
      <c r="C25742" s="1329" t="s">
        <v>29899</v>
      </c>
      <c r="D25742" s="514" t="s">
        <v>28</v>
      </c>
      <c r="E25742" s="673">
        <v>31.57</v>
      </c>
      <c r="F25742" s="394"/>
    </row>
    <row r="25743" spans="1:6">
      <c r="A25743" s="514">
        <v>10582</v>
      </c>
      <c r="B25743" s="514" t="s">
        <v>17223</v>
      </c>
      <c r="C25743" s="1329" t="s">
        <v>29900</v>
      </c>
      <c r="D25743" s="514" t="s">
        <v>28</v>
      </c>
      <c r="E25743" s="673">
        <v>15.95</v>
      </c>
      <c r="F25743" s="394"/>
    </row>
    <row r="25744" spans="1:6">
      <c r="A25744" s="514">
        <v>2436</v>
      </c>
      <c r="B25744" s="514" t="s">
        <v>17223</v>
      </c>
      <c r="C25744" s="1329" t="s">
        <v>29901</v>
      </c>
      <c r="D25744" s="514" t="s">
        <v>33</v>
      </c>
      <c r="E25744" s="673">
        <v>24.12</v>
      </c>
      <c r="F25744" s="394"/>
    </row>
    <row r="25745" spans="1:6">
      <c r="A25745" s="514">
        <v>40918</v>
      </c>
      <c r="B25745" s="514" t="s">
        <v>17223</v>
      </c>
      <c r="C25745" s="1329" t="s">
        <v>29902</v>
      </c>
      <c r="D25745" s="514" t="s">
        <v>31</v>
      </c>
      <c r="E25745" s="673">
        <v>4258.84</v>
      </c>
      <c r="F25745" s="394"/>
    </row>
    <row r="25746" spans="1:6">
      <c r="A25746" s="514">
        <v>44046</v>
      </c>
      <c r="B25746" s="514" t="s">
        <v>17223</v>
      </c>
      <c r="C25746" s="1329" t="s">
        <v>44867</v>
      </c>
      <c r="D25746" s="514" t="s">
        <v>5</v>
      </c>
      <c r="E25746" s="673">
        <v>202.56</v>
      </c>
      <c r="F25746" s="394"/>
    </row>
    <row r="25747" spans="1:6">
      <c r="A25747" s="514">
        <v>44047</v>
      </c>
      <c r="B25747" s="514" t="s">
        <v>17223</v>
      </c>
      <c r="C25747" s="1329" t="s">
        <v>44868</v>
      </c>
      <c r="D25747" s="514" t="s">
        <v>5</v>
      </c>
      <c r="E25747" s="673">
        <v>239.25</v>
      </c>
      <c r="F25747" s="394"/>
    </row>
    <row r="25748" spans="1:6">
      <c r="A25748" s="514">
        <v>44043</v>
      </c>
      <c r="B25748" s="514" t="s">
        <v>17223</v>
      </c>
      <c r="C25748" s="1329" t="s">
        <v>44869</v>
      </c>
      <c r="D25748" s="514" t="s">
        <v>5</v>
      </c>
      <c r="E25748" s="673">
        <v>125.08</v>
      </c>
      <c r="F25748" s="394"/>
    </row>
    <row r="25749" spans="1:6">
      <c r="A25749" s="514">
        <v>44044</v>
      </c>
      <c r="B25749" s="514" t="s">
        <v>17223</v>
      </c>
      <c r="C25749" s="1329" t="s">
        <v>44870</v>
      </c>
      <c r="D25749" s="514" t="s">
        <v>5</v>
      </c>
      <c r="E25749" s="673">
        <v>145.66</v>
      </c>
      <c r="F25749" s="394"/>
    </row>
    <row r="25750" spans="1:6">
      <c r="A25750" s="514">
        <v>44041</v>
      </c>
      <c r="B25750" s="514" t="s">
        <v>17223</v>
      </c>
      <c r="C25750" s="1329" t="s">
        <v>44871</v>
      </c>
      <c r="D25750" s="514" t="s">
        <v>5</v>
      </c>
      <c r="E25750" s="673">
        <v>73.89</v>
      </c>
      <c r="F25750" s="394"/>
    </row>
    <row r="25751" spans="1:6">
      <c r="A25751" s="514">
        <v>44042</v>
      </c>
      <c r="B25751" s="514" t="s">
        <v>17223</v>
      </c>
      <c r="C25751" s="1329" t="s">
        <v>44872</v>
      </c>
      <c r="D25751" s="514" t="s">
        <v>5</v>
      </c>
      <c r="E25751" s="673">
        <v>92.06</v>
      </c>
      <c r="F25751" s="394"/>
    </row>
    <row r="25752" spans="1:6">
      <c r="A25752" s="514">
        <v>43961</v>
      </c>
      <c r="B25752" s="514" t="s">
        <v>17223</v>
      </c>
      <c r="C25752" s="1329" t="s">
        <v>44873</v>
      </c>
      <c r="D25752" s="514" t="s">
        <v>5</v>
      </c>
      <c r="E25752" s="673">
        <v>25</v>
      </c>
      <c r="F25752" s="394"/>
    </row>
    <row r="25753" spans="1:6">
      <c r="A25753" s="514">
        <v>43959</v>
      </c>
      <c r="B25753" s="514" t="s">
        <v>17223</v>
      </c>
      <c r="C25753" s="1329" t="s">
        <v>44874</v>
      </c>
      <c r="D25753" s="514" t="s">
        <v>5</v>
      </c>
      <c r="E25753" s="673">
        <v>28.97</v>
      </c>
      <c r="F25753" s="394"/>
    </row>
    <row r="25754" spans="1:6">
      <c r="A25754" s="514">
        <v>43962</v>
      </c>
      <c r="B25754" s="514" t="s">
        <v>17223</v>
      </c>
      <c r="C25754" s="1329" t="s">
        <v>44875</v>
      </c>
      <c r="D25754" s="514" t="s">
        <v>5</v>
      </c>
      <c r="E25754" s="673">
        <v>31.25</v>
      </c>
      <c r="F25754" s="394"/>
    </row>
    <row r="25755" spans="1:6">
      <c r="A25755" s="514">
        <v>43960</v>
      </c>
      <c r="B25755" s="514" t="s">
        <v>17223</v>
      </c>
      <c r="C25755" s="1329" t="s">
        <v>44876</v>
      </c>
      <c r="D25755" s="514" t="s">
        <v>5</v>
      </c>
      <c r="E25755" s="673">
        <v>43.75</v>
      </c>
      <c r="F25755" s="394"/>
    </row>
    <row r="25756" spans="1:6">
      <c r="A25756" s="514">
        <v>43963</v>
      </c>
      <c r="B25756" s="514" t="s">
        <v>17223</v>
      </c>
      <c r="C25756" s="1329" t="s">
        <v>44877</v>
      </c>
      <c r="D25756" s="514" t="s">
        <v>5</v>
      </c>
      <c r="E25756" s="673">
        <v>21.87</v>
      </c>
      <c r="F25756" s="394"/>
    </row>
    <row r="25757" spans="1:6">
      <c r="A25757" s="514">
        <v>43958</v>
      </c>
      <c r="B25757" s="514" t="s">
        <v>17223</v>
      </c>
      <c r="C25757" s="1329" t="s">
        <v>44878</v>
      </c>
      <c r="D25757" s="514" t="s">
        <v>5</v>
      </c>
      <c r="E25757" s="673">
        <v>37.5</v>
      </c>
      <c r="F25757" s="394"/>
    </row>
    <row r="25758" spans="1:6">
      <c r="A25758" s="514">
        <v>41549</v>
      </c>
      <c r="B25758" s="514" t="s">
        <v>17223</v>
      </c>
      <c r="C25758" s="1329" t="s">
        <v>44879</v>
      </c>
      <c r="D25758" s="514" t="s">
        <v>5</v>
      </c>
      <c r="E25758" s="673">
        <v>18.75</v>
      </c>
      <c r="F25758" s="394"/>
    </row>
    <row r="25759" spans="1:6">
      <c r="A25759" s="514">
        <v>10998</v>
      </c>
      <c r="B25759" s="514" t="s">
        <v>17223</v>
      </c>
      <c r="C25759" s="1329" t="s">
        <v>29903</v>
      </c>
      <c r="D25759" s="514" t="s">
        <v>30</v>
      </c>
      <c r="E25759" s="673">
        <v>65.84</v>
      </c>
      <c r="F25759" s="394"/>
    </row>
    <row r="25760" spans="1:6">
      <c r="A25760" s="514">
        <v>11002</v>
      </c>
      <c r="B25760" s="514" t="s">
        <v>17223</v>
      </c>
      <c r="C25760" s="1329" t="s">
        <v>18662</v>
      </c>
      <c r="D25760" s="514" t="s">
        <v>30</v>
      </c>
      <c r="E25760" s="673">
        <v>60.32</v>
      </c>
      <c r="F25760" s="394"/>
    </row>
    <row r="25761" spans="1:6">
      <c r="A25761" s="514">
        <v>10999</v>
      </c>
      <c r="B25761" s="514" t="s">
        <v>17223</v>
      </c>
      <c r="C25761" s="1329" t="s">
        <v>29904</v>
      </c>
      <c r="D25761" s="514" t="s">
        <v>30</v>
      </c>
      <c r="E25761" s="673">
        <v>57.95</v>
      </c>
      <c r="F25761" s="394"/>
    </row>
    <row r="25762" spans="1:6">
      <c r="A25762" s="514">
        <v>10997</v>
      </c>
      <c r="B25762" s="514" t="s">
        <v>17223</v>
      </c>
      <c r="C25762" s="1329" t="s">
        <v>18660</v>
      </c>
      <c r="D25762" s="514" t="s">
        <v>30</v>
      </c>
      <c r="E25762" s="673">
        <v>62.81</v>
      </c>
      <c r="F25762" s="394"/>
    </row>
    <row r="25763" spans="1:6">
      <c r="A25763" s="514">
        <v>2680</v>
      </c>
      <c r="B25763" s="514" t="s">
        <v>17223</v>
      </c>
      <c r="C25763" s="1329" t="s">
        <v>34613</v>
      </c>
      <c r="D25763" s="514" t="s">
        <v>5</v>
      </c>
      <c r="E25763" s="673">
        <v>11.87</v>
      </c>
      <c r="F25763" s="394"/>
    </row>
    <row r="25764" spans="1:6">
      <c r="A25764" s="514">
        <v>2684</v>
      </c>
      <c r="B25764" s="514" t="s">
        <v>17223</v>
      </c>
      <c r="C25764" s="1329" t="s">
        <v>34614</v>
      </c>
      <c r="D25764" s="514" t="s">
        <v>5</v>
      </c>
      <c r="E25764" s="673">
        <v>10.8</v>
      </c>
      <c r="F25764" s="394"/>
    </row>
    <row r="25765" spans="1:6">
      <c r="A25765" s="514">
        <v>2685</v>
      </c>
      <c r="B25765" s="514" t="s">
        <v>17223</v>
      </c>
      <c r="C25765" s="1329" t="s">
        <v>34615</v>
      </c>
      <c r="D25765" s="514" t="s">
        <v>5</v>
      </c>
      <c r="E25765" s="673">
        <v>8.11</v>
      </c>
      <c r="F25765" s="394"/>
    </row>
    <row r="25766" spans="1:6">
      <c r="A25766" s="514">
        <v>2673</v>
      </c>
      <c r="B25766" s="514" t="s">
        <v>17223</v>
      </c>
      <c r="C25766" s="1329" t="s">
        <v>34616</v>
      </c>
      <c r="D25766" s="514" t="s">
        <v>5</v>
      </c>
      <c r="E25766" s="673">
        <v>4.17</v>
      </c>
      <c r="F25766" s="394"/>
    </row>
    <row r="25767" spans="1:6">
      <c r="A25767" s="514">
        <v>2682</v>
      </c>
      <c r="B25767" s="514" t="s">
        <v>17223</v>
      </c>
      <c r="C25767" s="1329" t="s">
        <v>34617</v>
      </c>
      <c r="D25767" s="514" t="s">
        <v>5</v>
      </c>
      <c r="E25767" s="673">
        <v>28.31</v>
      </c>
      <c r="F25767" s="394"/>
    </row>
    <row r="25768" spans="1:6">
      <c r="A25768" s="514">
        <v>2681</v>
      </c>
      <c r="B25768" s="514" t="s">
        <v>17223</v>
      </c>
      <c r="C25768" s="1329" t="s">
        <v>34618</v>
      </c>
      <c r="D25768" s="514" t="s">
        <v>5</v>
      </c>
      <c r="E25768" s="673">
        <v>19.399999999999999</v>
      </c>
      <c r="F25768" s="394"/>
    </row>
    <row r="25769" spans="1:6">
      <c r="A25769" s="514">
        <v>2686</v>
      </c>
      <c r="B25769" s="514" t="s">
        <v>17223</v>
      </c>
      <c r="C25769" s="1329" t="s">
        <v>34619</v>
      </c>
      <c r="D25769" s="514" t="s">
        <v>5</v>
      </c>
      <c r="E25769" s="673">
        <v>35.5</v>
      </c>
      <c r="F25769" s="394"/>
    </row>
    <row r="25770" spans="1:6">
      <c r="A25770" s="514">
        <v>2674</v>
      </c>
      <c r="B25770" s="514" t="s">
        <v>17223</v>
      </c>
      <c r="C25770" s="1329" t="s">
        <v>34620</v>
      </c>
      <c r="D25770" s="514" t="s">
        <v>5</v>
      </c>
      <c r="E25770" s="673">
        <v>5.19</v>
      </c>
      <c r="F25770" s="394"/>
    </row>
    <row r="25771" spans="1:6">
      <c r="A25771" s="514">
        <v>2683</v>
      </c>
      <c r="B25771" s="514" t="s">
        <v>17223</v>
      </c>
      <c r="C25771" s="1329" t="s">
        <v>34621</v>
      </c>
      <c r="D25771" s="514" t="s">
        <v>5</v>
      </c>
      <c r="E25771" s="673">
        <v>55.94</v>
      </c>
      <c r="F25771" s="394"/>
    </row>
    <row r="25772" spans="1:6">
      <c r="A25772" s="514">
        <v>2676</v>
      </c>
      <c r="B25772" s="514" t="s">
        <v>17223</v>
      </c>
      <c r="C25772" s="1329" t="s">
        <v>29905</v>
      </c>
      <c r="D25772" s="514" t="s">
        <v>5</v>
      </c>
      <c r="E25772" s="673">
        <v>2.42</v>
      </c>
      <c r="F25772" s="394"/>
    </row>
    <row r="25773" spans="1:6">
      <c r="A25773" s="514">
        <v>2678</v>
      </c>
      <c r="B25773" s="514" t="s">
        <v>17223</v>
      </c>
      <c r="C25773" s="1329" t="s">
        <v>29906</v>
      </c>
      <c r="D25773" s="514" t="s">
        <v>5</v>
      </c>
      <c r="E25773" s="673">
        <v>3.03</v>
      </c>
      <c r="F25773" s="394"/>
    </row>
    <row r="25774" spans="1:6">
      <c r="A25774" s="514">
        <v>2679</v>
      </c>
      <c r="B25774" s="514" t="s">
        <v>17223</v>
      </c>
      <c r="C25774" s="1329" t="s">
        <v>29907</v>
      </c>
      <c r="D25774" s="514" t="s">
        <v>5</v>
      </c>
      <c r="E25774" s="673">
        <v>4.68</v>
      </c>
      <c r="F25774" s="394"/>
    </row>
    <row r="25775" spans="1:6">
      <c r="A25775" s="514">
        <v>12070</v>
      </c>
      <c r="B25775" s="514" t="s">
        <v>17223</v>
      </c>
      <c r="C25775" s="1329" t="s">
        <v>29908</v>
      </c>
      <c r="D25775" s="514" t="s">
        <v>5</v>
      </c>
      <c r="E25775" s="673">
        <v>6.52</v>
      </c>
      <c r="F25775" s="394"/>
    </row>
    <row r="25776" spans="1:6">
      <c r="A25776" s="514">
        <v>2675</v>
      </c>
      <c r="B25776" s="514" t="s">
        <v>17223</v>
      </c>
      <c r="C25776" s="1329" t="s">
        <v>29909</v>
      </c>
      <c r="D25776" s="514" t="s">
        <v>5</v>
      </c>
      <c r="E25776" s="673">
        <v>8.4700000000000006</v>
      </c>
      <c r="F25776" s="394"/>
    </row>
    <row r="25777" spans="1:6">
      <c r="A25777" s="514">
        <v>12067</v>
      </c>
      <c r="B25777" s="514" t="s">
        <v>17223</v>
      </c>
      <c r="C25777" s="1329" t="s">
        <v>29910</v>
      </c>
      <c r="D25777" s="514" t="s">
        <v>5</v>
      </c>
      <c r="E25777" s="673">
        <v>11.49</v>
      </c>
      <c r="F25777" s="394"/>
    </row>
    <row r="25778" spans="1:6">
      <c r="A25778" s="514">
        <v>21128</v>
      </c>
      <c r="B25778" s="514" t="s">
        <v>17223</v>
      </c>
      <c r="C25778" s="1329" t="s">
        <v>29911</v>
      </c>
      <c r="D25778" s="514" t="s">
        <v>5</v>
      </c>
      <c r="E25778" s="673">
        <v>12.66</v>
      </c>
      <c r="F25778" s="394"/>
    </row>
    <row r="25779" spans="1:6">
      <c r="A25779" s="514">
        <v>40400</v>
      </c>
      <c r="B25779" s="514" t="s">
        <v>17223</v>
      </c>
      <c r="C25779" s="1329" t="s">
        <v>29912</v>
      </c>
      <c r="D25779" s="514" t="s">
        <v>5</v>
      </c>
      <c r="E25779" s="673">
        <v>1.35</v>
      </c>
      <c r="F25779" s="394"/>
    </row>
    <row r="25780" spans="1:6">
      <c r="A25780" s="514">
        <v>40401</v>
      </c>
      <c r="B25780" s="514" t="s">
        <v>17223</v>
      </c>
      <c r="C25780" s="1329" t="s">
        <v>29913</v>
      </c>
      <c r="D25780" s="514" t="s">
        <v>5</v>
      </c>
      <c r="E25780" s="673">
        <v>1.99</v>
      </c>
      <c r="F25780" s="394"/>
    </row>
    <row r="25781" spans="1:6">
      <c r="A25781" s="514">
        <v>40402</v>
      </c>
      <c r="B25781" s="514" t="s">
        <v>17223</v>
      </c>
      <c r="C25781" s="1329" t="s">
        <v>29914</v>
      </c>
      <c r="D25781" s="514" t="s">
        <v>5</v>
      </c>
      <c r="E25781" s="673">
        <v>2.5499999999999998</v>
      </c>
      <c r="F25781" s="394"/>
    </row>
    <row r="25782" spans="1:6">
      <c r="A25782" s="514">
        <v>21137</v>
      </c>
      <c r="B25782" s="514" t="s">
        <v>17223</v>
      </c>
      <c r="C25782" s="1329" t="s">
        <v>29915</v>
      </c>
      <c r="D25782" s="514" t="s">
        <v>5</v>
      </c>
      <c r="E25782" s="673">
        <v>12.96</v>
      </c>
      <c r="F25782" s="394"/>
    </row>
    <row r="25783" spans="1:6">
      <c r="A25783" s="514">
        <v>2504</v>
      </c>
      <c r="B25783" s="514" t="s">
        <v>17223</v>
      </c>
      <c r="C25783" s="1329" t="s">
        <v>29916</v>
      </c>
      <c r="D25783" s="514" t="s">
        <v>5</v>
      </c>
      <c r="E25783" s="673">
        <v>14.05</v>
      </c>
      <c r="F25783" s="394"/>
    </row>
    <row r="25784" spans="1:6">
      <c r="A25784" s="514">
        <v>2501</v>
      </c>
      <c r="B25784" s="514" t="s">
        <v>17223</v>
      </c>
      <c r="C25784" s="1329" t="s">
        <v>29917</v>
      </c>
      <c r="D25784" s="514" t="s">
        <v>5</v>
      </c>
      <c r="E25784" s="673">
        <v>18.420000000000002</v>
      </c>
      <c r="F25784" s="394"/>
    </row>
    <row r="25785" spans="1:6">
      <c r="A25785" s="514">
        <v>2502</v>
      </c>
      <c r="B25785" s="514" t="s">
        <v>17223</v>
      </c>
      <c r="C25785" s="1329" t="s">
        <v>29918</v>
      </c>
      <c r="D25785" s="514" t="s">
        <v>5</v>
      </c>
      <c r="E25785" s="673">
        <v>27.8</v>
      </c>
      <c r="F25785" s="394"/>
    </row>
    <row r="25786" spans="1:6">
      <c r="A25786" s="514">
        <v>2503</v>
      </c>
      <c r="B25786" s="514" t="s">
        <v>17223</v>
      </c>
      <c r="C25786" s="1329" t="s">
        <v>29919</v>
      </c>
      <c r="D25786" s="514" t="s">
        <v>5</v>
      </c>
      <c r="E25786" s="673">
        <v>35.770000000000003</v>
      </c>
      <c r="F25786" s="394"/>
    </row>
    <row r="25787" spans="1:6">
      <c r="A25787" s="514">
        <v>2500</v>
      </c>
      <c r="B25787" s="514" t="s">
        <v>17223</v>
      </c>
      <c r="C25787" s="1329" t="s">
        <v>29920</v>
      </c>
      <c r="D25787" s="514" t="s">
        <v>5</v>
      </c>
      <c r="E25787" s="673">
        <v>47.65</v>
      </c>
      <c r="F25787" s="394"/>
    </row>
    <row r="25788" spans="1:6">
      <c r="A25788" s="514">
        <v>2505</v>
      </c>
      <c r="B25788" s="514" t="s">
        <v>17223</v>
      </c>
      <c r="C25788" s="1329" t="s">
        <v>29921</v>
      </c>
      <c r="D25788" s="514" t="s">
        <v>5</v>
      </c>
      <c r="E25788" s="673">
        <v>74.260000000000005</v>
      </c>
      <c r="F25788" s="394"/>
    </row>
    <row r="25789" spans="1:6">
      <c r="A25789" s="514">
        <v>12056</v>
      </c>
      <c r="B25789" s="514" t="s">
        <v>17223</v>
      </c>
      <c r="C25789" s="1329" t="s">
        <v>29922</v>
      </c>
      <c r="D25789" s="514" t="s">
        <v>5</v>
      </c>
      <c r="E25789" s="673">
        <v>30</v>
      </c>
      <c r="F25789" s="394"/>
    </row>
    <row r="25790" spans="1:6">
      <c r="A25790" s="514">
        <v>12057</v>
      </c>
      <c r="B25790" s="514" t="s">
        <v>17223</v>
      </c>
      <c r="C25790" s="1329" t="s">
        <v>29923</v>
      </c>
      <c r="D25790" s="514" t="s">
        <v>5</v>
      </c>
      <c r="E25790" s="673">
        <v>25.49</v>
      </c>
      <c r="F25790" s="394"/>
    </row>
    <row r="25791" spans="1:6">
      <c r="A25791" s="514">
        <v>12058</v>
      </c>
      <c r="B25791" s="514" t="s">
        <v>17223</v>
      </c>
      <c r="C25791" s="1329" t="s">
        <v>29924</v>
      </c>
      <c r="D25791" s="514" t="s">
        <v>5</v>
      </c>
      <c r="E25791" s="673">
        <v>15.89</v>
      </c>
      <c r="F25791" s="394"/>
    </row>
    <row r="25792" spans="1:6">
      <c r="A25792" s="514">
        <v>12059</v>
      </c>
      <c r="B25792" s="514" t="s">
        <v>17223</v>
      </c>
      <c r="C25792" s="1329" t="s">
        <v>29925</v>
      </c>
      <c r="D25792" s="514" t="s">
        <v>5</v>
      </c>
      <c r="E25792" s="673">
        <v>8.94</v>
      </c>
      <c r="F25792" s="394"/>
    </row>
    <row r="25793" spans="1:6">
      <c r="A25793" s="514">
        <v>12060</v>
      </c>
      <c r="B25793" s="514" t="s">
        <v>17223</v>
      </c>
      <c r="C25793" s="1329" t="s">
        <v>29926</v>
      </c>
      <c r="D25793" s="514" t="s">
        <v>5</v>
      </c>
      <c r="E25793" s="673">
        <v>66.22</v>
      </c>
      <c r="F25793" s="394"/>
    </row>
    <row r="25794" spans="1:6">
      <c r="A25794" s="514">
        <v>12061</v>
      </c>
      <c r="B25794" s="514" t="s">
        <v>17223</v>
      </c>
      <c r="C25794" s="1329" t="s">
        <v>29927</v>
      </c>
      <c r="D25794" s="514" t="s">
        <v>5</v>
      </c>
      <c r="E25794" s="673">
        <v>40.43</v>
      </c>
      <c r="F25794" s="394"/>
    </row>
    <row r="25795" spans="1:6">
      <c r="A25795" s="514">
        <v>12062</v>
      </c>
      <c r="B25795" s="514" t="s">
        <v>17223</v>
      </c>
      <c r="C25795" s="1329" t="s">
        <v>29928</v>
      </c>
      <c r="D25795" s="514" t="s">
        <v>5</v>
      </c>
      <c r="E25795" s="673">
        <v>74.56</v>
      </c>
      <c r="F25795" s="394"/>
    </row>
    <row r="25796" spans="1:6">
      <c r="A25796" s="514">
        <v>2687</v>
      </c>
      <c r="B25796" s="514" t="s">
        <v>17223</v>
      </c>
      <c r="C25796" s="1329" t="s">
        <v>29929</v>
      </c>
      <c r="D25796" s="514" t="s">
        <v>5</v>
      </c>
      <c r="E25796" s="673">
        <v>2.12</v>
      </c>
      <c r="F25796" s="394"/>
    </row>
    <row r="25797" spans="1:6">
      <c r="A25797" s="514">
        <v>2689</v>
      </c>
      <c r="B25797" s="514" t="s">
        <v>17223</v>
      </c>
      <c r="C25797" s="1329" t="s">
        <v>29930</v>
      </c>
      <c r="D25797" s="514" t="s">
        <v>5</v>
      </c>
      <c r="E25797" s="673">
        <v>2.52</v>
      </c>
      <c r="F25797" s="394"/>
    </row>
    <row r="25798" spans="1:6">
      <c r="A25798" s="514">
        <v>2688</v>
      </c>
      <c r="B25798" s="514" t="s">
        <v>17223</v>
      </c>
      <c r="C25798" s="1329" t="s">
        <v>29931</v>
      </c>
      <c r="D25798" s="514" t="s">
        <v>5</v>
      </c>
      <c r="E25798" s="673">
        <v>2.73</v>
      </c>
      <c r="F25798" s="394"/>
    </row>
    <row r="25799" spans="1:6">
      <c r="A25799" s="514">
        <v>2690</v>
      </c>
      <c r="B25799" s="514" t="s">
        <v>17223</v>
      </c>
      <c r="C25799" s="1329" t="s">
        <v>29932</v>
      </c>
      <c r="D25799" s="514" t="s">
        <v>5</v>
      </c>
      <c r="E25799" s="673">
        <v>4.67</v>
      </c>
      <c r="F25799" s="394"/>
    </row>
    <row r="25800" spans="1:6">
      <c r="A25800" s="514">
        <v>39243</v>
      </c>
      <c r="B25800" s="514" t="s">
        <v>17223</v>
      </c>
      <c r="C25800" s="1329" t="s">
        <v>29933</v>
      </c>
      <c r="D25800" s="514" t="s">
        <v>5</v>
      </c>
      <c r="E25800" s="673">
        <v>3.08</v>
      </c>
      <c r="F25800" s="394"/>
    </row>
    <row r="25801" spans="1:6">
      <c r="A25801" s="514">
        <v>39244</v>
      </c>
      <c r="B25801" s="514" t="s">
        <v>17223</v>
      </c>
      <c r="C25801" s="1329" t="s">
        <v>29934</v>
      </c>
      <c r="D25801" s="514" t="s">
        <v>5</v>
      </c>
      <c r="E25801" s="673">
        <v>4.16</v>
      </c>
      <c r="F25801" s="394"/>
    </row>
    <row r="25802" spans="1:6">
      <c r="A25802" s="514">
        <v>39245</v>
      </c>
      <c r="B25802" s="514" t="s">
        <v>17223</v>
      </c>
      <c r="C25802" s="1329" t="s">
        <v>29935</v>
      </c>
      <c r="D25802" s="514" t="s">
        <v>5</v>
      </c>
      <c r="E25802" s="673">
        <v>8.01</v>
      </c>
      <c r="F25802" s="394"/>
    </row>
    <row r="25803" spans="1:6">
      <c r="A25803" s="514">
        <v>39255</v>
      </c>
      <c r="B25803" s="514" t="s">
        <v>17223</v>
      </c>
      <c r="C25803" s="1329" t="s">
        <v>29936</v>
      </c>
      <c r="D25803" s="514" t="s">
        <v>5</v>
      </c>
      <c r="E25803" s="673">
        <v>22.16</v>
      </c>
      <c r="F25803" s="394"/>
    </row>
    <row r="25804" spans="1:6">
      <c r="A25804" s="514">
        <v>39254</v>
      </c>
      <c r="B25804" s="514" t="s">
        <v>17223</v>
      </c>
      <c r="C25804" s="1329" t="s">
        <v>29937</v>
      </c>
      <c r="D25804" s="514" t="s">
        <v>5</v>
      </c>
      <c r="E25804" s="673">
        <v>11.97</v>
      </c>
      <c r="F25804" s="394"/>
    </row>
    <row r="25805" spans="1:6">
      <c r="A25805" s="514">
        <v>39253</v>
      </c>
      <c r="B25805" s="514" t="s">
        <v>17223</v>
      </c>
      <c r="C25805" s="1329" t="s">
        <v>29938</v>
      </c>
      <c r="D25805" s="514" t="s">
        <v>5</v>
      </c>
      <c r="E25805" s="673">
        <v>15.26</v>
      </c>
      <c r="F25805" s="394"/>
    </row>
    <row r="25806" spans="1:6" ht="24.75">
      <c r="A25806" s="514">
        <v>39246</v>
      </c>
      <c r="B25806" s="514" t="s">
        <v>17223</v>
      </c>
      <c r="C25806" s="1329" t="s">
        <v>29939</v>
      </c>
      <c r="D25806" s="514" t="s">
        <v>5</v>
      </c>
      <c r="E25806" s="673">
        <v>3.45</v>
      </c>
      <c r="F25806" s="394"/>
    </row>
    <row r="25807" spans="1:6" ht="24.75">
      <c r="A25807" s="514">
        <v>39247</v>
      </c>
      <c r="B25807" s="514" t="s">
        <v>17223</v>
      </c>
      <c r="C25807" s="1329" t="s">
        <v>29940</v>
      </c>
      <c r="D25807" s="514" t="s">
        <v>5</v>
      </c>
      <c r="E25807" s="673">
        <v>3.01</v>
      </c>
      <c r="F25807" s="394"/>
    </row>
    <row r="25808" spans="1:6" ht="24.75">
      <c r="A25808" s="514">
        <v>2446</v>
      </c>
      <c r="B25808" s="514" t="s">
        <v>17223</v>
      </c>
      <c r="C25808" s="1329" t="s">
        <v>29941</v>
      </c>
      <c r="D25808" s="514" t="s">
        <v>5</v>
      </c>
      <c r="E25808" s="673">
        <v>4.96</v>
      </c>
      <c r="F25808" s="394"/>
    </row>
    <row r="25809" spans="1:6" ht="24.75">
      <c r="A25809" s="514">
        <v>2442</v>
      </c>
      <c r="B25809" s="514" t="s">
        <v>17223</v>
      </c>
      <c r="C25809" s="1329" t="s">
        <v>29942</v>
      </c>
      <c r="D25809" s="514" t="s">
        <v>5</v>
      </c>
      <c r="E25809" s="673">
        <v>6.95</v>
      </c>
      <c r="F25809" s="394"/>
    </row>
    <row r="25810" spans="1:6" ht="24.75">
      <c r="A25810" s="514">
        <v>39248</v>
      </c>
      <c r="B25810" s="514" t="s">
        <v>17223</v>
      </c>
      <c r="C25810" s="1329" t="s">
        <v>29943</v>
      </c>
      <c r="D25810" s="514" t="s">
        <v>5</v>
      </c>
      <c r="E25810" s="673">
        <v>9.68</v>
      </c>
      <c r="F25810" s="394"/>
    </row>
    <row r="25811" spans="1:6">
      <c r="A25811" s="514">
        <v>2438</v>
      </c>
      <c r="B25811" s="514" t="s">
        <v>17223</v>
      </c>
      <c r="C25811" s="1329" t="s">
        <v>29944</v>
      </c>
      <c r="D25811" s="514" t="s">
        <v>33</v>
      </c>
      <c r="E25811" s="673">
        <v>37.69</v>
      </c>
      <c r="F25811" s="394"/>
    </row>
    <row r="25812" spans="1:6">
      <c r="A25812" s="514">
        <v>40922</v>
      </c>
      <c r="B25812" s="514" t="s">
        <v>17223</v>
      </c>
      <c r="C25812" s="1329" t="s">
        <v>29945</v>
      </c>
      <c r="D25812" s="514" t="s">
        <v>31</v>
      </c>
      <c r="E25812" s="673">
        <v>6655.58</v>
      </c>
      <c r="F25812" s="394"/>
    </row>
    <row r="25813" spans="1:6" ht="24.75">
      <c r="A25813" s="514">
        <v>36486</v>
      </c>
      <c r="B25813" s="514" t="s">
        <v>17223</v>
      </c>
      <c r="C25813" s="1329" t="s">
        <v>29946</v>
      </c>
      <c r="D25813" s="514" t="s">
        <v>28</v>
      </c>
      <c r="E25813" s="673"/>
      <c r="F25813" s="394"/>
    </row>
    <row r="25814" spans="1:6" ht="24.75">
      <c r="A25814" s="514">
        <v>37777</v>
      </c>
      <c r="B25814" s="514" t="s">
        <v>17223</v>
      </c>
      <c r="C25814" s="1329" t="s">
        <v>29947</v>
      </c>
      <c r="D25814" s="514" t="s">
        <v>28</v>
      </c>
      <c r="E25814" s="673"/>
      <c r="F25814" s="394"/>
    </row>
    <row r="25815" spans="1:6">
      <c r="A25815" s="514">
        <v>44342</v>
      </c>
      <c r="B25815" s="514" t="s">
        <v>17223</v>
      </c>
      <c r="C25815" s="1329" t="s">
        <v>44880</v>
      </c>
      <c r="D25815" s="514" t="s">
        <v>28</v>
      </c>
      <c r="E25815" s="673">
        <v>29.97</v>
      </c>
      <c r="F25815" s="394"/>
    </row>
    <row r="25816" spans="1:6">
      <c r="A25816" s="514">
        <v>44343</v>
      </c>
      <c r="B25816" s="514" t="s">
        <v>17223</v>
      </c>
      <c r="C25816" s="1329" t="s">
        <v>44881</v>
      </c>
      <c r="D25816" s="514" t="s">
        <v>28</v>
      </c>
      <c r="E25816" s="673">
        <v>32.47</v>
      </c>
      <c r="F25816" s="394"/>
    </row>
    <row r="25817" spans="1:6">
      <c r="A25817" s="514">
        <v>44340</v>
      </c>
      <c r="B25817" s="514" t="s">
        <v>17223</v>
      </c>
      <c r="C25817" s="1329" t="s">
        <v>44882</v>
      </c>
      <c r="D25817" s="514" t="s">
        <v>28</v>
      </c>
      <c r="E25817" s="673">
        <v>21.18</v>
      </c>
      <c r="F25817" s="394"/>
    </row>
    <row r="25818" spans="1:6">
      <c r="A25818" s="514">
        <v>44341</v>
      </c>
      <c r="B25818" s="514" t="s">
        <v>17223</v>
      </c>
      <c r="C25818" s="1329" t="s">
        <v>44883</v>
      </c>
      <c r="D25818" s="514" t="s">
        <v>28</v>
      </c>
      <c r="E25818" s="673">
        <v>24.51</v>
      </c>
      <c r="F25818" s="394"/>
    </row>
    <row r="25819" spans="1:6">
      <c r="A25819" s="514">
        <v>44338</v>
      </c>
      <c r="B25819" s="514" t="s">
        <v>17223</v>
      </c>
      <c r="C25819" s="1329" t="s">
        <v>44884</v>
      </c>
      <c r="D25819" s="514" t="s">
        <v>28</v>
      </c>
      <c r="E25819" s="673">
        <v>12.13</v>
      </c>
      <c r="F25819" s="394"/>
    </row>
    <row r="25820" spans="1:6">
      <c r="A25820" s="514">
        <v>44339</v>
      </c>
      <c r="B25820" s="514" t="s">
        <v>17223</v>
      </c>
      <c r="C25820" s="1329" t="s">
        <v>44885</v>
      </c>
      <c r="D25820" s="514" t="s">
        <v>28</v>
      </c>
      <c r="E25820" s="673">
        <v>14.18</v>
      </c>
      <c r="F25820" s="394"/>
    </row>
    <row r="25821" spans="1:6">
      <c r="A25821" s="514">
        <v>44336</v>
      </c>
      <c r="B25821" s="514" t="s">
        <v>17223</v>
      </c>
      <c r="C25821" s="1329" t="s">
        <v>44886</v>
      </c>
      <c r="D25821" s="514" t="s">
        <v>28</v>
      </c>
      <c r="E25821" s="673">
        <v>4.13</v>
      </c>
      <c r="F25821" s="394"/>
    </row>
    <row r="25822" spans="1:6">
      <c r="A25822" s="514">
        <v>41834</v>
      </c>
      <c r="B25822" s="514" t="s">
        <v>17223</v>
      </c>
      <c r="C25822" s="1329" t="s">
        <v>44887</v>
      </c>
      <c r="D25822" s="514" t="s">
        <v>28</v>
      </c>
      <c r="E25822" s="673">
        <v>5.2</v>
      </c>
      <c r="F25822" s="394"/>
    </row>
    <row r="25823" spans="1:6">
      <c r="A25823" s="514">
        <v>44337</v>
      </c>
      <c r="B25823" s="514" t="s">
        <v>17223</v>
      </c>
      <c r="C25823" s="1329" t="s">
        <v>44888</v>
      </c>
      <c r="D25823" s="514" t="s">
        <v>28</v>
      </c>
      <c r="E25823" s="673">
        <v>5.2</v>
      </c>
      <c r="F25823" s="394"/>
    </row>
    <row r="25824" spans="1:6">
      <c r="A25824" s="514">
        <v>43964</v>
      </c>
      <c r="B25824" s="514" t="s">
        <v>17223</v>
      </c>
      <c r="C25824" s="1329" t="s">
        <v>44889</v>
      </c>
      <c r="D25824" s="514" t="s">
        <v>28</v>
      </c>
      <c r="E25824" s="673">
        <v>5.49</v>
      </c>
      <c r="F25824" s="394"/>
    </row>
    <row r="25825" spans="1:6">
      <c r="A25825" s="514">
        <v>44334</v>
      </c>
      <c r="B25825" s="514" t="s">
        <v>17223</v>
      </c>
      <c r="C25825" s="1329" t="s">
        <v>44890</v>
      </c>
      <c r="D25825" s="514" t="s">
        <v>28</v>
      </c>
      <c r="E25825" s="673">
        <v>6.94</v>
      </c>
      <c r="F25825" s="394"/>
    </row>
    <row r="25826" spans="1:6">
      <c r="A25826" s="514">
        <v>44344</v>
      </c>
      <c r="B25826" s="514" t="s">
        <v>17223</v>
      </c>
      <c r="C25826" s="1329" t="s">
        <v>44891</v>
      </c>
      <c r="D25826" s="514" t="s">
        <v>28</v>
      </c>
      <c r="E25826" s="673">
        <v>3.71</v>
      </c>
      <c r="F25826" s="394"/>
    </row>
    <row r="25827" spans="1:6">
      <c r="A25827" s="514">
        <v>44335</v>
      </c>
      <c r="B25827" s="514" t="s">
        <v>17223</v>
      </c>
      <c r="C25827" s="1329" t="s">
        <v>44892</v>
      </c>
      <c r="D25827" s="514" t="s">
        <v>28</v>
      </c>
      <c r="E25827" s="673">
        <v>4</v>
      </c>
      <c r="F25827" s="394"/>
    </row>
    <row r="25828" spans="1:6">
      <c r="A25828" s="514">
        <v>12624</v>
      </c>
      <c r="B25828" s="514" t="s">
        <v>17223</v>
      </c>
      <c r="C25828" s="1329" t="s">
        <v>29948</v>
      </c>
      <c r="D25828" s="514" t="s">
        <v>28</v>
      </c>
      <c r="E25828" s="673">
        <v>35.82</v>
      </c>
      <c r="F25828" s="394"/>
    </row>
    <row r="25829" spans="1:6">
      <c r="A25829" s="514">
        <v>517</v>
      </c>
      <c r="B25829" s="514" t="s">
        <v>17223</v>
      </c>
      <c r="C25829" s="1329" t="s">
        <v>29949</v>
      </c>
      <c r="D25829" s="514" t="s">
        <v>29</v>
      </c>
      <c r="E25829" s="673">
        <v>8.7100000000000009</v>
      </c>
      <c r="F25829" s="394"/>
    </row>
    <row r="25830" spans="1:6">
      <c r="A25830" s="514">
        <v>37534</v>
      </c>
      <c r="B25830" s="514" t="s">
        <v>17223</v>
      </c>
      <c r="C25830" s="1329" t="s">
        <v>29950</v>
      </c>
      <c r="D25830" s="514" t="s">
        <v>30</v>
      </c>
      <c r="E25830" s="673"/>
      <c r="F25830" s="394"/>
    </row>
    <row r="25831" spans="1:6">
      <c r="A25831" s="514">
        <v>37535</v>
      </c>
      <c r="B25831" s="514" t="s">
        <v>17223</v>
      </c>
      <c r="C25831" s="1329" t="s">
        <v>29951</v>
      </c>
      <c r="D25831" s="514" t="s">
        <v>30</v>
      </c>
      <c r="E25831" s="673"/>
      <c r="F25831" s="394"/>
    </row>
    <row r="25832" spans="1:6">
      <c r="A25832" s="514">
        <v>37533</v>
      </c>
      <c r="B25832" s="514" t="s">
        <v>17223</v>
      </c>
      <c r="C25832" s="1329" t="s">
        <v>29952</v>
      </c>
      <c r="D25832" s="514" t="s">
        <v>30</v>
      </c>
      <c r="E25832" s="673"/>
      <c r="F25832" s="394"/>
    </row>
    <row r="25833" spans="1:6">
      <c r="A25833" s="514">
        <v>37537</v>
      </c>
      <c r="B25833" s="514" t="s">
        <v>17223</v>
      </c>
      <c r="C25833" s="1329" t="s">
        <v>29953</v>
      </c>
      <c r="D25833" s="514" t="s">
        <v>30</v>
      </c>
      <c r="E25833" s="673"/>
      <c r="F25833" s="394"/>
    </row>
    <row r="25834" spans="1:6">
      <c r="A25834" s="514">
        <v>37536</v>
      </c>
      <c r="B25834" s="514" t="s">
        <v>17223</v>
      </c>
      <c r="C25834" s="1329" t="s">
        <v>29954</v>
      </c>
      <c r="D25834" s="514" t="s">
        <v>30</v>
      </c>
      <c r="E25834" s="673"/>
      <c r="F25834" s="394"/>
    </row>
    <row r="25835" spans="1:6">
      <c r="A25835" s="514">
        <v>37532</v>
      </c>
      <c r="B25835" s="514" t="s">
        <v>17223</v>
      </c>
      <c r="C25835" s="1329" t="s">
        <v>29955</v>
      </c>
      <c r="D25835" s="514" t="s">
        <v>30</v>
      </c>
      <c r="E25835" s="673"/>
      <c r="F25835" s="394"/>
    </row>
    <row r="25836" spans="1:6">
      <c r="A25836" s="514">
        <v>2696</v>
      </c>
      <c r="B25836" s="514" t="s">
        <v>17223</v>
      </c>
      <c r="C25836" s="1329" t="s">
        <v>29956</v>
      </c>
      <c r="D25836" s="514" t="s">
        <v>33</v>
      </c>
      <c r="E25836" s="673">
        <v>24.12</v>
      </c>
      <c r="F25836" s="394"/>
    </row>
    <row r="25837" spans="1:6">
      <c r="A25837" s="514">
        <v>40928</v>
      </c>
      <c r="B25837" s="514" t="s">
        <v>17223</v>
      </c>
      <c r="C25837" s="1329" t="s">
        <v>29957</v>
      </c>
      <c r="D25837" s="514" t="s">
        <v>31</v>
      </c>
      <c r="E25837" s="673">
        <v>4258.84</v>
      </c>
      <c r="F25837" s="394"/>
    </row>
    <row r="25838" spans="1:6">
      <c r="A25838" s="514">
        <v>4083</v>
      </c>
      <c r="B25838" s="514" t="s">
        <v>17223</v>
      </c>
      <c r="C25838" s="1329" t="s">
        <v>12836</v>
      </c>
      <c r="D25838" s="514" t="s">
        <v>33</v>
      </c>
      <c r="E25838" s="673">
        <v>65.209999999999994</v>
      </c>
      <c r="F25838" s="394"/>
    </row>
    <row r="25839" spans="1:6">
      <c r="A25839" s="514">
        <v>40818</v>
      </c>
      <c r="B25839" s="514" t="s">
        <v>17223</v>
      </c>
      <c r="C25839" s="1329" t="s">
        <v>29958</v>
      </c>
      <c r="D25839" s="514" t="s">
        <v>31</v>
      </c>
      <c r="E25839" s="673">
        <v>11509.99</v>
      </c>
      <c r="F25839" s="394"/>
    </row>
    <row r="25840" spans="1:6">
      <c r="A25840" s="514">
        <v>43146</v>
      </c>
      <c r="B25840" s="514" t="s">
        <v>17223</v>
      </c>
      <c r="C25840" s="1329" t="s">
        <v>29959</v>
      </c>
      <c r="D25840" s="514" t="s">
        <v>30</v>
      </c>
      <c r="E25840" s="673">
        <v>7.92</v>
      </c>
      <c r="F25840" s="394"/>
    </row>
    <row r="25841" spans="1:6">
      <c r="A25841" s="514">
        <v>2705</v>
      </c>
      <c r="B25841" s="514" t="s">
        <v>17223</v>
      </c>
      <c r="C25841" s="1329" t="s">
        <v>29960</v>
      </c>
      <c r="D25841" s="514" t="s">
        <v>18882</v>
      </c>
      <c r="E25841" s="673">
        <v>1.17</v>
      </c>
      <c r="F25841" s="394"/>
    </row>
    <row r="25842" spans="1:6">
      <c r="A25842" s="514">
        <v>14250</v>
      </c>
      <c r="B25842" s="514" t="s">
        <v>17223</v>
      </c>
      <c r="C25842" s="1329" t="s">
        <v>29961</v>
      </c>
      <c r="D25842" s="514" t="s">
        <v>18882</v>
      </c>
      <c r="E25842" s="673">
        <v>1.19</v>
      </c>
      <c r="F25842" s="394"/>
    </row>
    <row r="25843" spans="1:6">
      <c r="A25843" s="514">
        <v>11683</v>
      </c>
      <c r="B25843" s="514" t="s">
        <v>17223</v>
      </c>
      <c r="C25843" s="1329" t="s">
        <v>29962</v>
      </c>
      <c r="D25843" s="514" t="s">
        <v>28</v>
      </c>
      <c r="E25843" s="673">
        <v>50.45</v>
      </c>
      <c r="F25843" s="394"/>
    </row>
    <row r="25844" spans="1:6">
      <c r="A25844" s="514">
        <v>11684</v>
      </c>
      <c r="B25844" s="514" t="s">
        <v>17223</v>
      </c>
      <c r="C25844" s="1329" t="s">
        <v>29963</v>
      </c>
      <c r="D25844" s="514" t="s">
        <v>28</v>
      </c>
      <c r="E25844" s="673">
        <v>55.22</v>
      </c>
      <c r="F25844" s="394"/>
    </row>
    <row r="25845" spans="1:6">
      <c r="A25845" s="514">
        <v>6141</v>
      </c>
      <c r="B25845" s="514" t="s">
        <v>17223</v>
      </c>
      <c r="C25845" s="1329" t="s">
        <v>29964</v>
      </c>
      <c r="D25845" s="514" t="s">
        <v>28</v>
      </c>
      <c r="E25845" s="673">
        <v>6.65</v>
      </c>
      <c r="F25845" s="394"/>
    </row>
    <row r="25846" spans="1:6">
      <c r="A25846" s="514">
        <v>11681</v>
      </c>
      <c r="B25846" s="514" t="s">
        <v>17223</v>
      </c>
      <c r="C25846" s="1329" t="s">
        <v>29965</v>
      </c>
      <c r="D25846" s="514" t="s">
        <v>28</v>
      </c>
      <c r="E25846" s="673">
        <v>8.39</v>
      </c>
      <c r="F25846" s="394"/>
    </row>
    <row r="25847" spans="1:6">
      <c r="A25847" s="514">
        <v>2706</v>
      </c>
      <c r="B25847" s="514" t="s">
        <v>17223</v>
      </c>
      <c r="C25847" s="1329" t="s">
        <v>29966</v>
      </c>
      <c r="D25847" s="514" t="s">
        <v>33</v>
      </c>
      <c r="E25847" s="673">
        <v>127.14</v>
      </c>
      <c r="F25847" s="394"/>
    </row>
    <row r="25848" spans="1:6">
      <c r="A25848" s="514">
        <v>40811</v>
      </c>
      <c r="B25848" s="514" t="s">
        <v>17223</v>
      </c>
      <c r="C25848" s="1329" t="s">
        <v>29967</v>
      </c>
      <c r="D25848" s="514" t="s">
        <v>31</v>
      </c>
      <c r="E25848" s="673">
        <v>22442.18</v>
      </c>
      <c r="F25848" s="394"/>
    </row>
    <row r="25849" spans="1:6">
      <c r="A25849" s="514">
        <v>2707</v>
      </c>
      <c r="B25849" s="514" t="s">
        <v>17223</v>
      </c>
      <c r="C25849" s="1329" t="s">
        <v>29968</v>
      </c>
      <c r="D25849" s="514" t="s">
        <v>33</v>
      </c>
      <c r="E25849" s="673">
        <v>131.52000000000001</v>
      </c>
      <c r="F25849" s="394"/>
    </row>
    <row r="25850" spans="1:6">
      <c r="A25850" s="514">
        <v>40813</v>
      </c>
      <c r="B25850" s="514" t="s">
        <v>17223</v>
      </c>
      <c r="C25850" s="1329" t="s">
        <v>29969</v>
      </c>
      <c r="D25850" s="514" t="s">
        <v>31</v>
      </c>
      <c r="E25850" s="673">
        <v>23215.55</v>
      </c>
      <c r="F25850" s="394"/>
    </row>
    <row r="25851" spans="1:6">
      <c r="A25851" s="514">
        <v>2708</v>
      </c>
      <c r="B25851" s="514" t="s">
        <v>17223</v>
      </c>
      <c r="C25851" s="1329" t="s">
        <v>29970</v>
      </c>
      <c r="D25851" s="514" t="s">
        <v>33</v>
      </c>
      <c r="E25851" s="673">
        <v>164.52</v>
      </c>
      <c r="F25851" s="394"/>
    </row>
    <row r="25852" spans="1:6">
      <c r="A25852" s="514">
        <v>40814</v>
      </c>
      <c r="B25852" s="514" t="s">
        <v>17223</v>
      </c>
      <c r="C25852" s="1329" t="s">
        <v>29971</v>
      </c>
      <c r="D25852" s="514" t="s">
        <v>31</v>
      </c>
      <c r="E25852" s="673">
        <v>29042.53</v>
      </c>
      <c r="F25852" s="394"/>
    </row>
    <row r="25853" spans="1:6">
      <c r="A25853" s="514">
        <v>38403</v>
      </c>
      <c r="B25853" s="514" t="s">
        <v>17223</v>
      </c>
      <c r="C25853" s="1329" t="s">
        <v>29972</v>
      </c>
      <c r="D25853" s="514" t="s">
        <v>28</v>
      </c>
      <c r="E25853" s="673">
        <v>81.13</v>
      </c>
      <c r="F25853" s="394"/>
    </row>
    <row r="25854" spans="1:6">
      <c r="A25854" s="514">
        <v>43482</v>
      </c>
      <c r="B25854" s="514" t="s">
        <v>17223</v>
      </c>
      <c r="C25854" s="1329" t="s">
        <v>29973</v>
      </c>
      <c r="D25854" s="514" t="s">
        <v>33</v>
      </c>
      <c r="E25854" s="673">
        <v>0.81</v>
      </c>
      <c r="F25854" s="394"/>
    </row>
    <row r="25855" spans="1:6">
      <c r="A25855" s="514">
        <v>43494</v>
      </c>
      <c r="B25855" s="514" t="s">
        <v>17223</v>
      </c>
      <c r="C25855" s="1329" t="s">
        <v>29974</v>
      </c>
      <c r="D25855" s="514" t="s">
        <v>31</v>
      </c>
      <c r="E25855" s="673">
        <v>153.54</v>
      </c>
      <c r="F25855" s="394"/>
    </row>
    <row r="25856" spans="1:6">
      <c r="A25856" s="514">
        <v>43483</v>
      </c>
      <c r="B25856" s="514" t="s">
        <v>17223</v>
      </c>
      <c r="C25856" s="1329" t="s">
        <v>29975</v>
      </c>
      <c r="D25856" s="514" t="s">
        <v>33</v>
      </c>
      <c r="E25856" s="673">
        <v>1.43</v>
      </c>
      <c r="F25856" s="394"/>
    </row>
    <row r="25857" spans="1:6">
      <c r="A25857" s="514">
        <v>43495</v>
      </c>
      <c r="B25857" s="514" t="s">
        <v>17223</v>
      </c>
      <c r="C25857" s="1329" t="s">
        <v>29976</v>
      </c>
      <c r="D25857" s="514" t="s">
        <v>31</v>
      </c>
      <c r="E25857" s="673">
        <v>270.51</v>
      </c>
      <c r="F25857" s="394"/>
    </row>
    <row r="25858" spans="1:6">
      <c r="A25858" s="514">
        <v>43484</v>
      </c>
      <c r="B25858" s="514" t="s">
        <v>17223</v>
      </c>
      <c r="C25858" s="1329" t="s">
        <v>29977</v>
      </c>
      <c r="D25858" s="514" t="s">
        <v>33</v>
      </c>
      <c r="E25858" s="673">
        <v>1.26</v>
      </c>
      <c r="F25858" s="394"/>
    </row>
    <row r="25859" spans="1:6">
      <c r="A25859" s="514">
        <v>43496</v>
      </c>
      <c r="B25859" s="514" t="s">
        <v>17223</v>
      </c>
      <c r="C25859" s="1329" t="s">
        <v>29978</v>
      </c>
      <c r="D25859" s="514" t="s">
        <v>31</v>
      </c>
      <c r="E25859" s="673">
        <v>238.02</v>
      </c>
      <c r="F25859" s="394"/>
    </row>
    <row r="25860" spans="1:6">
      <c r="A25860" s="514">
        <v>43485</v>
      </c>
      <c r="B25860" s="514" t="s">
        <v>17223</v>
      </c>
      <c r="C25860" s="1329" t="s">
        <v>29979</v>
      </c>
      <c r="D25860" s="514" t="s">
        <v>33</v>
      </c>
      <c r="E25860" s="673">
        <v>1.1299999999999999</v>
      </c>
      <c r="F25860" s="394"/>
    </row>
    <row r="25861" spans="1:6">
      <c r="A25861" s="514">
        <v>43497</v>
      </c>
      <c r="B25861" s="514" t="s">
        <v>17223</v>
      </c>
      <c r="C25861" s="1329" t="s">
        <v>29980</v>
      </c>
      <c r="D25861" s="514" t="s">
        <v>31</v>
      </c>
      <c r="E25861" s="673">
        <v>212.45</v>
      </c>
      <c r="F25861" s="394"/>
    </row>
    <row r="25862" spans="1:6">
      <c r="A25862" s="514">
        <v>43487</v>
      </c>
      <c r="B25862" s="514" t="s">
        <v>17223</v>
      </c>
      <c r="C25862" s="1329" t="s">
        <v>29981</v>
      </c>
      <c r="D25862" s="514" t="s">
        <v>33</v>
      </c>
      <c r="E25862" s="673">
        <v>1.28</v>
      </c>
      <c r="F25862" s="394"/>
    </row>
    <row r="25863" spans="1:6">
      <c r="A25863" s="514">
        <v>43499</v>
      </c>
      <c r="B25863" s="514" t="s">
        <v>17223</v>
      </c>
      <c r="C25863" s="1329" t="s">
        <v>29982</v>
      </c>
      <c r="D25863" s="514" t="s">
        <v>31</v>
      </c>
      <c r="E25863" s="673">
        <v>241.99</v>
      </c>
      <c r="F25863" s="394"/>
    </row>
    <row r="25864" spans="1:6">
      <c r="A25864" s="514">
        <v>43486</v>
      </c>
      <c r="B25864" s="514" t="s">
        <v>17223</v>
      </c>
      <c r="C25864" s="1329" t="s">
        <v>29983</v>
      </c>
      <c r="D25864" s="514" t="s">
        <v>33</v>
      </c>
      <c r="E25864" s="673">
        <v>0.77</v>
      </c>
      <c r="F25864" s="394"/>
    </row>
    <row r="25865" spans="1:6">
      <c r="A25865" s="514">
        <v>43498</v>
      </c>
      <c r="B25865" s="514" t="s">
        <v>17223</v>
      </c>
      <c r="C25865" s="1329" t="s">
        <v>29984</v>
      </c>
      <c r="D25865" s="514" t="s">
        <v>31</v>
      </c>
      <c r="E25865" s="673">
        <v>146</v>
      </c>
      <c r="F25865" s="394"/>
    </row>
    <row r="25866" spans="1:6">
      <c r="A25866" s="514">
        <v>43488</v>
      </c>
      <c r="B25866" s="514" t="s">
        <v>17223</v>
      </c>
      <c r="C25866" s="1329" t="s">
        <v>29985</v>
      </c>
      <c r="D25866" s="514" t="s">
        <v>33</v>
      </c>
      <c r="E25866" s="673">
        <v>0.89</v>
      </c>
      <c r="F25866" s="394"/>
    </row>
    <row r="25867" spans="1:6">
      <c r="A25867" s="514">
        <v>43500</v>
      </c>
      <c r="B25867" s="514" t="s">
        <v>17223</v>
      </c>
      <c r="C25867" s="1329" t="s">
        <v>29986</v>
      </c>
      <c r="D25867" s="514" t="s">
        <v>31</v>
      </c>
      <c r="E25867" s="673">
        <v>167.95</v>
      </c>
      <c r="F25867" s="394"/>
    </row>
    <row r="25868" spans="1:6">
      <c r="A25868" s="514">
        <v>43489</v>
      </c>
      <c r="B25868" s="514" t="s">
        <v>17223</v>
      </c>
      <c r="C25868" s="1329" t="s">
        <v>29987</v>
      </c>
      <c r="D25868" s="514" t="s">
        <v>33</v>
      </c>
      <c r="E25868" s="673">
        <v>1.31</v>
      </c>
      <c r="F25868" s="394"/>
    </row>
    <row r="25869" spans="1:6">
      <c r="A25869" s="514">
        <v>43501</v>
      </c>
      <c r="B25869" s="514" t="s">
        <v>17223</v>
      </c>
      <c r="C25869" s="1329" t="s">
        <v>29988</v>
      </c>
      <c r="D25869" s="514" t="s">
        <v>31</v>
      </c>
      <c r="E25869" s="673">
        <v>247.11</v>
      </c>
      <c r="F25869" s="394"/>
    </row>
    <row r="25870" spans="1:6">
      <c r="A25870" s="514">
        <v>43490</v>
      </c>
      <c r="B25870" s="514" t="s">
        <v>17223</v>
      </c>
      <c r="C25870" s="1329" t="s">
        <v>29989</v>
      </c>
      <c r="D25870" s="514" t="s">
        <v>33</v>
      </c>
      <c r="E25870" s="673">
        <v>1.85</v>
      </c>
      <c r="F25870" s="394"/>
    </row>
    <row r="25871" spans="1:6">
      <c r="A25871" s="514">
        <v>43502</v>
      </c>
      <c r="B25871" s="514" t="s">
        <v>17223</v>
      </c>
      <c r="C25871" s="1329" t="s">
        <v>29990</v>
      </c>
      <c r="D25871" s="514" t="s">
        <v>31</v>
      </c>
      <c r="E25871" s="673">
        <v>348.39</v>
      </c>
      <c r="F25871" s="394"/>
    </row>
    <row r="25872" spans="1:6">
      <c r="A25872" s="514">
        <v>43491</v>
      </c>
      <c r="B25872" s="514" t="s">
        <v>17223</v>
      </c>
      <c r="C25872" s="1329" t="s">
        <v>29991</v>
      </c>
      <c r="D25872" s="514" t="s">
        <v>33</v>
      </c>
      <c r="E25872" s="673">
        <v>1.39</v>
      </c>
      <c r="F25872" s="394"/>
    </row>
    <row r="25873" spans="1:6">
      <c r="A25873" s="514">
        <v>43503</v>
      </c>
      <c r="B25873" s="514" t="s">
        <v>17223</v>
      </c>
      <c r="C25873" s="1329" t="s">
        <v>29992</v>
      </c>
      <c r="D25873" s="514" t="s">
        <v>31</v>
      </c>
      <c r="E25873" s="673">
        <v>261.93</v>
      </c>
      <c r="F25873" s="394"/>
    </row>
    <row r="25874" spans="1:6">
      <c r="A25874" s="514">
        <v>43492</v>
      </c>
      <c r="B25874" s="514" t="s">
        <v>17223</v>
      </c>
      <c r="C25874" s="1329" t="s">
        <v>29993</v>
      </c>
      <c r="D25874" s="514" t="s">
        <v>33</v>
      </c>
      <c r="E25874" s="673">
        <v>1.82</v>
      </c>
      <c r="F25874" s="394"/>
    </row>
    <row r="25875" spans="1:6">
      <c r="A25875" s="514">
        <v>43504</v>
      </c>
      <c r="B25875" s="514" t="s">
        <v>17223</v>
      </c>
      <c r="C25875" s="1329" t="s">
        <v>29994</v>
      </c>
      <c r="D25875" s="514" t="s">
        <v>31</v>
      </c>
      <c r="E25875" s="673">
        <v>342.83</v>
      </c>
      <c r="F25875" s="394"/>
    </row>
    <row r="25876" spans="1:6">
      <c r="A25876" s="514">
        <v>43493</v>
      </c>
      <c r="B25876" s="514" t="s">
        <v>17223</v>
      </c>
      <c r="C25876" s="1329" t="s">
        <v>29995</v>
      </c>
      <c r="D25876" s="514" t="s">
        <v>33</v>
      </c>
      <c r="E25876" s="673">
        <v>0.74</v>
      </c>
      <c r="F25876" s="394"/>
    </row>
    <row r="25877" spans="1:6">
      <c r="A25877" s="514">
        <v>43505</v>
      </c>
      <c r="B25877" s="514" t="s">
        <v>17223</v>
      </c>
      <c r="C25877" s="1329" t="s">
        <v>29996</v>
      </c>
      <c r="D25877" s="514" t="s">
        <v>31</v>
      </c>
      <c r="E25877" s="673">
        <v>138.97999999999999</v>
      </c>
      <c r="F25877" s="394"/>
    </row>
    <row r="25878" spans="1:6" ht="24.75">
      <c r="A25878" s="514">
        <v>37774</v>
      </c>
      <c r="B25878" s="514" t="s">
        <v>17223</v>
      </c>
      <c r="C25878" s="1329" t="s">
        <v>29997</v>
      </c>
      <c r="D25878" s="514" t="s">
        <v>28</v>
      </c>
      <c r="E25878" s="673"/>
      <c r="F25878" s="394"/>
    </row>
    <row r="25879" spans="1:6" ht="24.75">
      <c r="A25879" s="514">
        <v>38629</v>
      </c>
      <c r="B25879" s="514" t="s">
        <v>17223</v>
      </c>
      <c r="C25879" s="1329" t="s">
        <v>29998</v>
      </c>
      <c r="D25879" s="514" t="s">
        <v>28</v>
      </c>
      <c r="E25879" s="673">
        <v>3183984.37</v>
      </c>
      <c r="F25879" s="394"/>
    </row>
    <row r="25880" spans="1:6" ht="24.75">
      <c r="A25880" s="514">
        <v>38630</v>
      </c>
      <c r="B25880" s="514" t="s">
        <v>17223</v>
      </c>
      <c r="C25880" s="1329" t="s">
        <v>29999</v>
      </c>
      <c r="D25880" s="514" t="s">
        <v>28</v>
      </c>
      <c r="E25880" s="673">
        <v>2138984.37</v>
      </c>
      <c r="F25880" s="394"/>
    </row>
    <row r="25881" spans="1:6" ht="24.75">
      <c r="A25881" s="514">
        <v>38476</v>
      </c>
      <c r="B25881" s="514" t="s">
        <v>17223</v>
      </c>
      <c r="C25881" s="1329" t="s">
        <v>30000</v>
      </c>
      <c r="D25881" s="514" t="s">
        <v>28</v>
      </c>
      <c r="E25881" s="673">
        <v>310.51</v>
      </c>
      <c r="F25881" s="394"/>
    </row>
    <row r="25882" spans="1:6" ht="24.75">
      <c r="A25882" s="514">
        <v>38477</v>
      </c>
      <c r="B25882" s="514" t="s">
        <v>17223</v>
      </c>
      <c r="C25882" s="1329" t="s">
        <v>30001</v>
      </c>
      <c r="D25882" s="514" t="s">
        <v>28</v>
      </c>
      <c r="E25882" s="673">
        <v>823.33</v>
      </c>
      <c r="F25882" s="394"/>
    </row>
    <row r="25883" spans="1:6">
      <c r="A25883" s="514">
        <v>45112</v>
      </c>
      <c r="B25883" s="514" t="s">
        <v>17223</v>
      </c>
      <c r="C25883" s="1329" t="s">
        <v>30002</v>
      </c>
      <c r="D25883" s="514" t="s">
        <v>28</v>
      </c>
      <c r="E25883" s="673">
        <v>1031439.93</v>
      </c>
      <c r="F25883" s="394"/>
    </row>
    <row r="25884" spans="1:6">
      <c r="A25884" s="514">
        <v>14525</v>
      </c>
      <c r="B25884" s="514" t="s">
        <v>17223</v>
      </c>
      <c r="C25884" s="1329" t="s">
        <v>30003</v>
      </c>
      <c r="D25884" s="514" t="s">
        <v>28</v>
      </c>
      <c r="E25884" s="673">
        <v>896738.71</v>
      </c>
      <c r="F25884" s="394"/>
    </row>
    <row r="25885" spans="1:6">
      <c r="A25885" s="514">
        <v>36408</v>
      </c>
      <c r="B25885" s="514" t="s">
        <v>17223</v>
      </c>
      <c r="C25885" s="1329" t="s">
        <v>30004</v>
      </c>
      <c r="D25885" s="514" t="s">
        <v>28</v>
      </c>
      <c r="E25885" s="673">
        <v>1094744.75</v>
      </c>
      <c r="F25885" s="394"/>
    </row>
    <row r="25886" spans="1:6">
      <c r="A25886" s="514">
        <v>2723</v>
      </c>
      <c r="B25886" s="514" t="s">
        <v>17223</v>
      </c>
      <c r="C25886" s="1329" t="s">
        <v>30005</v>
      </c>
      <c r="D25886" s="514" t="s">
        <v>28</v>
      </c>
      <c r="E25886" s="673">
        <v>666366.32999999996</v>
      </c>
      <c r="F25886" s="394"/>
    </row>
    <row r="25887" spans="1:6">
      <c r="A25887" s="514">
        <v>10685</v>
      </c>
      <c r="B25887" s="514" t="s">
        <v>17223</v>
      </c>
      <c r="C25887" s="1329" t="s">
        <v>30006</v>
      </c>
      <c r="D25887" s="514" t="s">
        <v>28</v>
      </c>
      <c r="E25887" s="673">
        <v>792500</v>
      </c>
      <c r="F25887" s="394"/>
    </row>
    <row r="25888" spans="1:6" ht="24.75">
      <c r="A25888" s="514">
        <v>40636</v>
      </c>
      <c r="B25888" s="514" t="s">
        <v>17223</v>
      </c>
      <c r="C25888" s="1329" t="s">
        <v>30007</v>
      </c>
      <c r="D25888" s="514" t="s">
        <v>28</v>
      </c>
      <c r="E25888" s="673">
        <v>1097413.3400000001</v>
      </c>
      <c r="F25888" s="394"/>
    </row>
    <row r="25889" spans="1:6">
      <c r="A25889" s="514">
        <v>4111</v>
      </c>
      <c r="B25889" s="514" t="s">
        <v>17223</v>
      </c>
      <c r="C25889" s="1329" t="s">
        <v>30008</v>
      </c>
      <c r="D25889" s="514" t="s">
        <v>28</v>
      </c>
      <c r="E25889" s="673">
        <v>84.37</v>
      </c>
      <c r="F25889" s="394"/>
    </row>
    <row r="25890" spans="1:6">
      <c r="A25890" s="514">
        <v>44538</v>
      </c>
      <c r="B25890" s="514" t="s">
        <v>17223</v>
      </c>
      <c r="C25890" s="1329" t="s">
        <v>34622</v>
      </c>
      <c r="D25890" s="514" t="s">
        <v>28</v>
      </c>
      <c r="E25890" s="673">
        <v>68.31</v>
      </c>
      <c r="F25890" s="394"/>
    </row>
    <row r="25891" spans="1:6">
      <c r="A25891" s="514">
        <v>12</v>
      </c>
      <c r="B25891" s="514" t="s">
        <v>17223</v>
      </c>
      <c r="C25891" s="1329" t="s">
        <v>30009</v>
      </c>
      <c r="D25891" s="514" t="s">
        <v>28</v>
      </c>
      <c r="E25891" s="673">
        <v>8.61</v>
      </c>
      <c r="F25891" s="394"/>
    </row>
    <row r="25892" spans="1:6">
      <c r="A25892" s="514">
        <v>37554</v>
      </c>
      <c r="B25892" s="514" t="s">
        <v>17223</v>
      </c>
      <c r="C25892" s="1329" t="s">
        <v>30010</v>
      </c>
      <c r="D25892" s="514" t="s">
        <v>28</v>
      </c>
      <c r="E25892" s="673">
        <v>184.96</v>
      </c>
      <c r="F25892" s="394"/>
    </row>
    <row r="25893" spans="1:6">
      <c r="A25893" s="514">
        <v>37555</v>
      </c>
      <c r="B25893" s="514" t="s">
        <v>17223</v>
      </c>
      <c r="C25893" s="1329" t="s">
        <v>30011</v>
      </c>
      <c r="D25893" s="514" t="s">
        <v>28</v>
      </c>
      <c r="E25893" s="673">
        <v>224.99</v>
      </c>
      <c r="F25893" s="394"/>
    </row>
    <row r="25894" spans="1:6">
      <c r="A25894" s="514">
        <v>10902</v>
      </c>
      <c r="B25894" s="514" t="s">
        <v>17223</v>
      </c>
      <c r="C25894" s="1329" t="s">
        <v>30012</v>
      </c>
      <c r="D25894" s="514" t="s">
        <v>28</v>
      </c>
      <c r="E25894" s="673">
        <v>56.45</v>
      </c>
      <c r="F25894" s="394"/>
    </row>
    <row r="25895" spans="1:6">
      <c r="A25895" s="514">
        <v>20965</v>
      </c>
      <c r="B25895" s="514" t="s">
        <v>17223</v>
      </c>
      <c r="C25895" s="1329" t="s">
        <v>30013</v>
      </c>
      <c r="D25895" s="514" t="s">
        <v>28</v>
      </c>
      <c r="E25895" s="673">
        <v>56.98</v>
      </c>
      <c r="F25895" s="394"/>
    </row>
    <row r="25896" spans="1:6">
      <c r="A25896" s="514">
        <v>20966</v>
      </c>
      <c r="B25896" s="514" t="s">
        <v>17223</v>
      </c>
      <c r="C25896" s="1329" t="s">
        <v>30014</v>
      </c>
      <c r="D25896" s="514" t="s">
        <v>28</v>
      </c>
      <c r="E25896" s="673">
        <v>61.35</v>
      </c>
      <c r="F25896" s="394"/>
    </row>
    <row r="25897" spans="1:6">
      <c r="A25897" s="514">
        <v>10903</v>
      </c>
      <c r="B25897" s="514" t="s">
        <v>17223</v>
      </c>
      <c r="C25897" s="1329" t="s">
        <v>30015</v>
      </c>
      <c r="D25897" s="514" t="s">
        <v>28</v>
      </c>
      <c r="E25897" s="673">
        <v>92.99</v>
      </c>
      <c r="F25897" s="394"/>
    </row>
    <row r="25898" spans="1:6">
      <c r="A25898" s="514">
        <v>20967</v>
      </c>
      <c r="B25898" s="514" t="s">
        <v>17223</v>
      </c>
      <c r="C25898" s="1329" t="s">
        <v>30016</v>
      </c>
      <c r="D25898" s="514" t="s">
        <v>28</v>
      </c>
      <c r="E25898" s="673">
        <v>92.99</v>
      </c>
      <c r="F25898" s="394"/>
    </row>
    <row r="25899" spans="1:6">
      <c r="A25899" s="514">
        <v>20968</v>
      </c>
      <c r="B25899" s="514" t="s">
        <v>17223</v>
      </c>
      <c r="C25899" s="1329" t="s">
        <v>30017</v>
      </c>
      <c r="D25899" s="514" t="s">
        <v>28</v>
      </c>
      <c r="E25899" s="673">
        <v>101.99</v>
      </c>
      <c r="F25899" s="394"/>
    </row>
    <row r="25900" spans="1:6">
      <c r="A25900" s="514">
        <v>11359</v>
      </c>
      <c r="B25900" s="514" t="s">
        <v>17223</v>
      </c>
      <c r="C25900" s="1329" t="s">
        <v>30018</v>
      </c>
      <c r="D25900" s="514" t="s">
        <v>28</v>
      </c>
      <c r="E25900" s="673">
        <v>770.91</v>
      </c>
      <c r="F25900" s="394"/>
    </row>
    <row r="25901" spans="1:6">
      <c r="A25901" s="514">
        <v>39017</v>
      </c>
      <c r="B25901" s="514" t="s">
        <v>17223</v>
      </c>
      <c r="C25901" s="1329" t="s">
        <v>30019</v>
      </c>
      <c r="D25901" s="514" t="s">
        <v>28</v>
      </c>
      <c r="E25901" s="673">
        <v>0.21</v>
      </c>
      <c r="F25901" s="394"/>
    </row>
    <row r="25902" spans="1:6">
      <c r="A25902" s="514">
        <v>39315</v>
      </c>
      <c r="B25902" s="514" t="s">
        <v>17223</v>
      </c>
      <c r="C25902" s="1329" t="s">
        <v>30020</v>
      </c>
      <c r="D25902" s="514" t="s">
        <v>28</v>
      </c>
      <c r="E25902" s="673">
        <v>0.35</v>
      </c>
      <c r="F25902" s="394"/>
    </row>
    <row r="25903" spans="1:6">
      <c r="A25903" s="514">
        <v>39016</v>
      </c>
      <c r="B25903" s="514" t="s">
        <v>17223</v>
      </c>
      <c r="C25903" s="1329" t="s">
        <v>30021</v>
      </c>
      <c r="D25903" s="514" t="s">
        <v>28</v>
      </c>
      <c r="E25903" s="673">
        <v>0.35</v>
      </c>
      <c r="F25903" s="394"/>
    </row>
    <row r="25904" spans="1:6">
      <c r="A25904" s="514">
        <v>39481</v>
      </c>
      <c r="B25904" s="514" t="s">
        <v>17223</v>
      </c>
      <c r="C25904" s="1329" t="s">
        <v>30022</v>
      </c>
      <c r="D25904" s="514" t="s">
        <v>28</v>
      </c>
      <c r="E25904" s="673">
        <v>1.7</v>
      </c>
      <c r="F25904" s="394"/>
    </row>
    <row r="25905" spans="1:6">
      <c r="A25905" s="514">
        <v>39013</v>
      </c>
      <c r="B25905" s="514" t="s">
        <v>17223</v>
      </c>
      <c r="C25905" s="1329" t="s">
        <v>30023</v>
      </c>
      <c r="D25905" s="514" t="s">
        <v>28</v>
      </c>
      <c r="E25905" s="673">
        <v>1.45</v>
      </c>
      <c r="F25905" s="394"/>
    </row>
    <row r="25906" spans="1:6">
      <c r="A25906" s="514">
        <v>44919</v>
      </c>
      <c r="B25906" s="514" t="s">
        <v>17223</v>
      </c>
      <c r="C25906" s="1329" t="s">
        <v>30024</v>
      </c>
      <c r="D25906" s="514" t="s">
        <v>28</v>
      </c>
      <c r="E25906" s="673">
        <v>2.71</v>
      </c>
      <c r="F25906" s="394"/>
    </row>
    <row r="25907" spans="1:6">
      <c r="A25907" s="514">
        <v>40433</v>
      </c>
      <c r="B25907" s="514" t="s">
        <v>17223</v>
      </c>
      <c r="C25907" s="1329" t="s">
        <v>30025</v>
      </c>
      <c r="D25907" s="514" t="s">
        <v>28</v>
      </c>
      <c r="E25907" s="673">
        <v>1.5</v>
      </c>
      <c r="F25907" s="394"/>
    </row>
    <row r="25908" spans="1:6">
      <c r="A25908" s="514">
        <v>20219</v>
      </c>
      <c r="B25908" s="514" t="s">
        <v>17223</v>
      </c>
      <c r="C25908" s="1329" t="s">
        <v>30026</v>
      </c>
      <c r="D25908" s="514" t="s">
        <v>28</v>
      </c>
      <c r="E25908" s="673"/>
      <c r="F25908" s="394"/>
    </row>
    <row r="25909" spans="1:6" ht="24.75">
      <c r="A25909" s="514">
        <v>36484</v>
      </c>
      <c r="B25909" s="514" t="s">
        <v>17223</v>
      </c>
      <c r="C25909" s="1329" t="s">
        <v>30027</v>
      </c>
      <c r="D25909" s="514" t="s">
        <v>28</v>
      </c>
      <c r="E25909" s="673"/>
      <c r="F25909" s="394"/>
    </row>
    <row r="25910" spans="1:6">
      <c r="A25910" s="514">
        <v>38368</v>
      </c>
      <c r="B25910" s="514" t="s">
        <v>17223</v>
      </c>
      <c r="C25910" s="1329" t="s">
        <v>30028</v>
      </c>
      <c r="D25910" s="514" t="s">
        <v>28</v>
      </c>
      <c r="E25910" s="673">
        <v>7.81</v>
      </c>
      <c r="F25910" s="394"/>
    </row>
    <row r="25911" spans="1:6">
      <c r="A25911" s="514">
        <v>38367</v>
      </c>
      <c r="B25911" s="514" t="s">
        <v>17223</v>
      </c>
      <c r="C25911" s="1329" t="s">
        <v>30029</v>
      </c>
      <c r="D25911" s="514" t="s">
        <v>28</v>
      </c>
      <c r="E25911" s="673">
        <v>15.37</v>
      </c>
      <c r="F25911" s="394"/>
    </row>
    <row r="25912" spans="1:6">
      <c r="A25912" s="514">
        <v>38091</v>
      </c>
      <c r="B25912" s="514" t="s">
        <v>17223</v>
      </c>
      <c r="C25912" s="1329" t="s">
        <v>30030</v>
      </c>
      <c r="D25912" s="514" t="s">
        <v>28</v>
      </c>
      <c r="E25912" s="673">
        <v>2.2400000000000002</v>
      </c>
      <c r="F25912" s="394"/>
    </row>
    <row r="25913" spans="1:6">
      <c r="A25913" s="514">
        <v>38095</v>
      </c>
      <c r="B25913" s="514" t="s">
        <v>17223</v>
      </c>
      <c r="C25913" s="1329" t="s">
        <v>30031</v>
      </c>
      <c r="D25913" s="514" t="s">
        <v>28</v>
      </c>
      <c r="E25913" s="673">
        <v>4.74</v>
      </c>
      <c r="F25913" s="394"/>
    </row>
    <row r="25914" spans="1:6">
      <c r="A25914" s="514">
        <v>38092</v>
      </c>
      <c r="B25914" s="514" t="s">
        <v>17223</v>
      </c>
      <c r="C25914" s="1329" t="s">
        <v>30032</v>
      </c>
      <c r="D25914" s="514" t="s">
        <v>28</v>
      </c>
      <c r="E25914" s="673">
        <v>2.12</v>
      </c>
      <c r="F25914" s="394"/>
    </row>
    <row r="25915" spans="1:6">
      <c r="A25915" s="514">
        <v>38093</v>
      </c>
      <c r="B25915" s="514" t="s">
        <v>17223</v>
      </c>
      <c r="C25915" s="1329" t="s">
        <v>30033</v>
      </c>
      <c r="D25915" s="514" t="s">
        <v>28</v>
      </c>
      <c r="E25915" s="673">
        <v>2.2000000000000002</v>
      </c>
      <c r="F25915" s="394"/>
    </row>
    <row r="25916" spans="1:6">
      <c r="A25916" s="514">
        <v>38096</v>
      </c>
      <c r="B25916" s="514" t="s">
        <v>17223</v>
      </c>
      <c r="C25916" s="1329" t="s">
        <v>30034</v>
      </c>
      <c r="D25916" s="514" t="s">
        <v>28</v>
      </c>
      <c r="E25916" s="673">
        <v>5.0999999999999996</v>
      </c>
      <c r="F25916" s="394"/>
    </row>
    <row r="25917" spans="1:6">
      <c r="A25917" s="514">
        <v>38094</v>
      </c>
      <c r="B25917" s="514" t="s">
        <v>17223</v>
      </c>
      <c r="C25917" s="1329" t="s">
        <v>30035</v>
      </c>
      <c r="D25917" s="514" t="s">
        <v>28</v>
      </c>
      <c r="E25917" s="673">
        <v>2.69</v>
      </c>
      <c r="F25917" s="394"/>
    </row>
    <row r="25918" spans="1:6">
      <c r="A25918" s="514">
        <v>38097</v>
      </c>
      <c r="B25918" s="514" t="s">
        <v>17223</v>
      </c>
      <c r="C25918" s="1329" t="s">
        <v>30036</v>
      </c>
      <c r="D25918" s="514" t="s">
        <v>28</v>
      </c>
      <c r="E25918" s="673">
        <v>5.47</v>
      </c>
      <c r="F25918" s="394"/>
    </row>
    <row r="25919" spans="1:6">
      <c r="A25919" s="514">
        <v>38098</v>
      </c>
      <c r="B25919" s="514" t="s">
        <v>17223</v>
      </c>
      <c r="C25919" s="1329" t="s">
        <v>30037</v>
      </c>
      <c r="D25919" s="514" t="s">
        <v>28</v>
      </c>
      <c r="E25919" s="673">
        <v>5.47</v>
      </c>
      <c r="F25919" s="394"/>
    </row>
    <row r="25920" spans="1:6">
      <c r="A25920" s="514">
        <v>11186</v>
      </c>
      <c r="B25920" s="514" t="s">
        <v>17223</v>
      </c>
      <c r="C25920" s="1329" t="s">
        <v>30038</v>
      </c>
      <c r="D25920" s="514" t="s">
        <v>32</v>
      </c>
      <c r="E25920" s="673">
        <v>301</v>
      </c>
      <c r="F25920" s="394"/>
    </row>
    <row r="25921" spans="1:6">
      <c r="A25921" s="514">
        <v>11558</v>
      </c>
      <c r="B25921" s="514" t="s">
        <v>17223</v>
      </c>
      <c r="C25921" s="1329" t="s">
        <v>30039</v>
      </c>
      <c r="D25921" s="514" t="s">
        <v>18822</v>
      </c>
      <c r="E25921" s="673">
        <v>14.98</v>
      </c>
      <c r="F25921" s="394"/>
    </row>
    <row r="25922" spans="1:6">
      <c r="A25922" s="514">
        <v>11557</v>
      </c>
      <c r="B25922" s="514" t="s">
        <v>17223</v>
      </c>
      <c r="C25922" s="1329" t="s">
        <v>30040</v>
      </c>
      <c r="D25922" s="514" t="s">
        <v>18822</v>
      </c>
      <c r="E25922" s="673">
        <v>37.93</v>
      </c>
      <c r="F25922" s="394"/>
    </row>
    <row r="25923" spans="1:6">
      <c r="A25923" s="514">
        <v>2759</v>
      </c>
      <c r="B25923" s="514" t="s">
        <v>17223</v>
      </c>
      <c r="C25923" s="1329" t="s">
        <v>30041</v>
      </c>
      <c r="D25923" s="514" t="s">
        <v>28</v>
      </c>
      <c r="E25923" s="673"/>
      <c r="F25923" s="394"/>
    </row>
    <row r="25924" spans="1:6">
      <c r="A25924" s="514">
        <v>38124</v>
      </c>
      <c r="B25924" s="514" t="s">
        <v>17223</v>
      </c>
      <c r="C25924" s="1329" t="s">
        <v>30042</v>
      </c>
      <c r="D25924" s="514" t="s">
        <v>28</v>
      </c>
      <c r="E25924" s="673">
        <v>28.95</v>
      </c>
      <c r="F25924" s="394"/>
    </row>
    <row r="25925" spans="1:6">
      <c r="A25925" s="514">
        <v>38380</v>
      </c>
      <c r="B25925" s="514" t="s">
        <v>17223</v>
      </c>
      <c r="C25925" s="1329" t="s">
        <v>30043</v>
      </c>
      <c r="D25925" s="514" t="s">
        <v>28</v>
      </c>
      <c r="E25925" s="673">
        <v>25.58</v>
      </c>
      <c r="F25925" s="394"/>
    </row>
    <row r="25926" spans="1:6">
      <c r="A25926" s="514">
        <v>45278</v>
      </c>
      <c r="B25926" s="514" t="s">
        <v>17223</v>
      </c>
      <c r="C25926" s="1329" t="s">
        <v>34623</v>
      </c>
      <c r="D25926" s="514" t="s">
        <v>28</v>
      </c>
      <c r="E25926" s="673">
        <v>117.15</v>
      </c>
      <c r="F25926" s="394"/>
    </row>
    <row r="25927" spans="1:6" ht="24.75">
      <c r="A25927" s="514">
        <v>42429</v>
      </c>
      <c r="B25927" s="514" t="s">
        <v>17223</v>
      </c>
      <c r="C25927" s="1329" t="s">
        <v>30044</v>
      </c>
      <c r="D25927" s="514" t="s">
        <v>28</v>
      </c>
      <c r="E25927" s="673"/>
      <c r="F25927" s="394"/>
    </row>
    <row r="25928" spans="1:6">
      <c r="A25928" s="514">
        <v>39616</v>
      </c>
      <c r="B25928" s="514" t="s">
        <v>17223</v>
      </c>
      <c r="C25928" s="1329" t="s">
        <v>30045</v>
      </c>
      <c r="D25928" s="514" t="s">
        <v>28</v>
      </c>
      <c r="E25928" s="673">
        <v>440.42</v>
      </c>
      <c r="F25928" s="394"/>
    </row>
    <row r="25929" spans="1:6">
      <c r="A25929" s="514">
        <v>39618</v>
      </c>
      <c r="B25929" s="514" t="s">
        <v>17223</v>
      </c>
      <c r="C25929" s="1329" t="s">
        <v>30046</v>
      </c>
      <c r="D25929" s="514" t="s">
        <v>28</v>
      </c>
      <c r="E25929" s="673">
        <v>798.85</v>
      </c>
      <c r="F25929" s="394"/>
    </row>
    <row r="25930" spans="1:6">
      <c r="A25930" s="514">
        <v>39619</v>
      </c>
      <c r="B25930" s="514" t="s">
        <v>17223</v>
      </c>
      <c r="C25930" s="1329" t="s">
        <v>30047</v>
      </c>
      <c r="D25930" s="514" t="s">
        <v>28</v>
      </c>
      <c r="E25930" s="673">
        <v>1094.0999999999999</v>
      </c>
      <c r="F25930" s="394"/>
    </row>
    <row r="25931" spans="1:6">
      <c r="A25931" s="514">
        <v>39613</v>
      </c>
      <c r="B25931" s="514" t="s">
        <v>17223</v>
      </c>
      <c r="C25931" s="1329" t="s">
        <v>30048</v>
      </c>
      <c r="D25931" s="514" t="s">
        <v>28</v>
      </c>
      <c r="E25931" s="673">
        <v>174.94</v>
      </c>
      <c r="F25931" s="394"/>
    </row>
    <row r="25932" spans="1:6">
      <c r="A25932" s="514">
        <v>39614</v>
      </c>
      <c r="B25932" s="514" t="s">
        <v>17223</v>
      </c>
      <c r="C25932" s="1329" t="s">
        <v>30049</v>
      </c>
      <c r="D25932" s="514" t="s">
        <v>28</v>
      </c>
      <c r="E25932" s="673">
        <v>255.23</v>
      </c>
      <c r="F25932" s="394"/>
    </row>
    <row r="25933" spans="1:6" ht="24.75">
      <c r="A25933" s="514">
        <v>38538</v>
      </c>
      <c r="B25933" s="514" t="s">
        <v>17223</v>
      </c>
      <c r="C25933" s="1329" t="s">
        <v>30050</v>
      </c>
      <c r="D25933" s="514" t="s">
        <v>5</v>
      </c>
      <c r="E25933" s="673"/>
      <c r="F25933" s="394"/>
    </row>
    <row r="25934" spans="1:6" ht="24.75">
      <c r="A25934" s="514">
        <v>38539</v>
      </c>
      <c r="B25934" s="514" t="s">
        <v>17223</v>
      </c>
      <c r="C25934" s="1329" t="s">
        <v>30051</v>
      </c>
      <c r="D25934" s="514" t="s">
        <v>5</v>
      </c>
      <c r="E25934" s="673"/>
      <c r="F25934" s="394"/>
    </row>
    <row r="25935" spans="1:6" ht="24.75">
      <c r="A25935" s="514">
        <v>38540</v>
      </c>
      <c r="B25935" s="514" t="s">
        <v>17223</v>
      </c>
      <c r="C25935" s="1329" t="s">
        <v>30052</v>
      </c>
      <c r="D25935" s="514" t="s">
        <v>5</v>
      </c>
      <c r="E25935" s="673"/>
      <c r="F25935" s="394"/>
    </row>
    <row r="25936" spans="1:6">
      <c r="A25936" s="514">
        <v>38384</v>
      </c>
      <c r="B25936" s="514" t="s">
        <v>17223</v>
      </c>
      <c r="C25936" s="1329" t="s">
        <v>30053</v>
      </c>
      <c r="D25936" s="514" t="s">
        <v>28</v>
      </c>
      <c r="E25936" s="673">
        <v>18.420000000000002</v>
      </c>
      <c r="F25936" s="394"/>
    </row>
    <row r="25937" spans="1:6">
      <c r="A25937" s="514">
        <v>13</v>
      </c>
      <c r="B25937" s="514" t="s">
        <v>17223</v>
      </c>
      <c r="C25937" s="1329" t="s">
        <v>30054</v>
      </c>
      <c r="D25937" s="514" t="s">
        <v>30</v>
      </c>
      <c r="E25937" s="673">
        <v>22.16</v>
      </c>
    </row>
    <row r="25938" spans="1:6">
      <c r="A25938" s="514">
        <v>2762</v>
      </c>
      <c r="B25938" s="514" t="s">
        <v>17223</v>
      </c>
      <c r="C25938" s="1329" t="s">
        <v>30055</v>
      </c>
      <c r="D25938" s="514" t="s">
        <v>5</v>
      </c>
      <c r="E25938" s="673"/>
      <c r="F25938" s="394"/>
    </row>
    <row r="25939" spans="1:6">
      <c r="A25939" s="514">
        <v>21142</v>
      </c>
      <c r="B25939" s="514" t="s">
        <v>17223</v>
      </c>
      <c r="C25939" s="1329" t="s">
        <v>30056</v>
      </c>
      <c r="D25939" s="514" t="s">
        <v>28</v>
      </c>
      <c r="E25939" s="673">
        <v>32.049999999999997</v>
      </c>
      <c r="F25939" s="394"/>
    </row>
    <row r="25940" spans="1:6">
      <c r="A25940" s="514">
        <v>4223</v>
      </c>
      <c r="B25940" s="514" t="s">
        <v>17223</v>
      </c>
      <c r="C25940" s="1329" t="s">
        <v>3378</v>
      </c>
      <c r="D25940" s="514" t="s">
        <v>29</v>
      </c>
      <c r="E25940" s="673">
        <v>4.21</v>
      </c>
      <c r="F25940" s="512"/>
    </row>
    <row r="25941" spans="1:6">
      <c r="A25941" s="514">
        <v>37372</v>
      </c>
      <c r="B25941" s="514" t="s">
        <v>17223</v>
      </c>
      <c r="C25941" s="1329" t="s">
        <v>30057</v>
      </c>
      <c r="D25941" s="514" t="s">
        <v>33</v>
      </c>
      <c r="E25941" s="673">
        <v>1.43</v>
      </c>
      <c r="F25941" s="394"/>
    </row>
    <row r="25942" spans="1:6">
      <c r="A25942" s="514">
        <v>40863</v>
      </c>
      <c r="B25942" s="514" t="s">
        <v>17223</v>
      </c>
      <c r="C25942" s="1329" t="s">
        <v>30058</v>
      </c>
      <c r="D25942" s="514" t="s">
        <v>31</v>
      </c>
      <c r="E25942" s="673">
        <v>270.51</v>
      </c>
      <c r="F25942" s="394"/>
    </row>
    <row r="25943" spans="1:6">
      <c r="A25943" s="514">
        <v>38475</v>
      </c>
      <c r="B25943" s="514" t="s">
        <v>17223</v>
      </c>
      <c r="C25943" s="1329" t="s">
        <v>34624</v>
      </c>
      <c r="D25943" s="514" t="s">
        <v>28</v>
      </c>
      <c r="E25943" s="673">
        <v>61.86</v>
      </c>
      <c r="F25943" s="394"/>
    </row>
    <row r="25944" spans="1:6">
      <c r="A25944" s="514">
        <v>38474</v>
      </c>
      <c r="B25944" s="514" t="s">
        <v>17223</v>
      </c>
      <c r="C25944" s="1329" t="s">
        <v>34625</v>
      </c>
      <c r="D25944" s="514" t="s">
        <v>28</v>
      </c>
      <c r="E25944" s="673">
        <v>62.72</v>
      </c>
      <c r="F25944" s="394"/>
    </row>
    <row r="25945" spans="1:6">
      <c r="A25945" s="514">
        <v>10886</v>
      </c>
      <c r="B25945" s="514" t="s">
        <v>17223</v>
      </c>
      <c r="C25945" s="1329" t="s">
        <v>30059</v>
      </c>
      <c r="D25945" s="514" t="s">
        <v>28</v>
      </c>
      <c r="E25945" s="673">
        <v>148.75</v>
      </c>
      <c r="F25945" s="394"/>
    </row>
    <row r="25946" spans="1:6">
      <c r="A25946" s="514">
        <v>10888</v>
      </c>
      <c r="B25946" s="514" t="s">
        <v>17223</v>
      </c>
      <c r="C25946" s="1329" t="s">
        <v>30060</v>
      </c>
      <c r="D25946" s="514" t="s">
        <v>28</v>
      </c>
      <c r="E25946" s="673">
        <v>470.76</v>
      </c>
      <c r="F25946" s="394"/>
    </row>
    <row r="25947" spans="1:6">
      <c r="A25947" s="514">
        <v>10889</v>
      </c>
      <c r="B25947" s="514" t="s">
        <v>17223</v>
      </c>
      <c r="C25947" s="1329" t="s">
        <v>30061</v>
      </c>
      <c r="D25947" s="514" t="s">
        <v>28</v>
      </c>
      <c r="E25947" s="673">
        <v>510</v>
      </c>
      <c r="F25947" s="394"/>
    </row>
    <row r="25948" spans="1:6">
      <c r="A25948" s="514">
        <v>10890</v>
      </c>
      <c r="B25948" s="514" t="s">
        <v>17223</v>
      </c>
      <c r="C25948" s="1329" t="s">
        <v>30062</v>
      </c>
      <c r="D25948" s="514" t="s">
        <v>28</v>
      </c>
      <c r="E25948" s="673">
        <v>235.38</v>
      </c>
      <c r="F25948" s="394"/>
    </row>
    <row r="25949" spans="1:6">
      <c r="A25949" s="514">
        <v>10891</v>
      </c>
      <c r="B25949" s="514" t="s">
        <v>17223</v>
      </c>
      <c r="C25949" s="1329" t="s">
        <v>30063</v>
      </c>
      <c r="D25949" s="514" t="s">
        <v>28</v>
      </c>
      <c r="E25949" s="673">
        <v>143.84</v>
      </c>
      <c r="F25949" s="394"/>
    </row>
    <row r="25950" spans="1:6">
      <c r="A25950" s="514">
        <v>10892</v>
      </c>
      <c r="B25950" s="514" t="s">
        <v>17223</v>
      </c>
      <c r="C25950" s="1329" t="s">
        <v>30064</v>
      </c>
      <c r="D25950" s="514" t="s">
        <v>28</v>
      </c>
      <c r="E25950" s="673">
        <v>170</v>
      </c>
      <c r="F25950" s="394"/>
    </row>
    <row r="25951" spans="1:6">
      <c r="A25951" s="514">
        <v>20977</v>
      </c>
      <c r="B25951" s="514" t="s">
        <v>17223</v>
      </c>
      <c r="C25951" s="1329" t="s">
        <v>30065</v>
      </c>
      <c r="D25951" s="514" t="s">
        <v>28</v>
      </c>
      <c r="E25951" s="673">
        <v>202.69</v>
      </c>
      <c r="F25951" s="394"/>
    </row>
    <row r="25952" spans="1:6">
      <c r="A25952" s="514">
        <v>3073</v>
      </c>
      <c r="B25952" s="514" t="s">
        <v>17223</v>
      </c>
      <c r="C25952" s="1329" t="s">
        <v>30066</v>
      </c>
      <c r="D25952" s="514" t="s">
        <v>28</v>
      </c>
      <c r="E25952" s="673">
        <v>237.41</v>
      </c>
      <c r="F25952" s="394"/>
    </row>
    <row r="25953" spans="1:6">
      <c r="A25953" s="514">
        <v>3074</v>
      </c>
      <c r="B25953" s="514" t="s">
        <v>17223</v>
      </c>
      <c r="C25953" s="1329" t="s">
        <v>30067</v>
      </c>
      <c r="D25953" s="514" t="s">
        <v>28</v>
      </c>
      <c r="E25953" s="673">
        <v>149.88</v>
      </c>
      <c r="F25953" s="394"/>
    </row>
    <row r="25954" spans="1:6">
      <c r="A25954" s="514">
        <v>3076</v>
      </c>
      <c r="B25954" s="514" t="s">
        <v>17223</v>
      </c>
      <c r="C25954" s="1329" t="s">
        <v>30068</v>
      </c>
      <c r="D25954" s="514" t="s">
        <v>28</v>
      </c>
      <c r="E25954" s="673">
        <v>195.17</v>
      </c>
      <c r="F25954" s="394"/>
    </row>
    <row r="25955" spans="1:6">
      <c r="A25955" s="514">
        <v>3075</v>
      </c>
      <c r="B25955" s="514" t="s">
        <v>17223</v>
      </c>
      <c r="C25955" s="1329" t="s">
        <v>30069</v>
      </c>
      <c r="D25955" s="514" t="s">
        <v>28</v>
      </c>
      <c r="E25955" s="673">
        <v>123.34</v>
      </c>
      <c r="F25955" s="394"/>
    </row>
    <row r="25956" spans="1:6">
      <c r="A25956" s="514">
        <v>10781</v>
      </c>
      <c r="B25956" s="514" t="s">
        <v>17223</v>
      </c>
      <c r="C25956" s="1329" t="s">
        <v>30070</v>
      </c>
      <c r="D25956" s="514" t="s">
        <v>28</v>
      </c>
      <c r="E25956" s="673">
        <v>16.72</v>
      </c>
      <c r="F25956" s="394"/>
    </row>
    <row r="25957" spans="1:6">
      <c r="A25957" s="514">
        <v>11480</v>
      </c>
      <c r="B25957" s="514" t="s">
        <v>17223</v>
      </c>
      <c r="C25957" s="1329" t="s">
        <v>30071</v>
      </c>
      <c r="D25957" s="514" t="s">
        <v>7086</v>
      </c>
      <c r="E25957" s="673">
        <v>124.75</v>
      </c>
      <c r="F25957" s="394"/>
    </row>
    <row r="25958" spans="1:6" ht="24.75">
      <c r="A25958" s="514">
        <v>43612</v>
      </c>
      <c r="B25958" s="514" t="s">
        <v>17223</v>
      </c>
      <c r="C25958" s="1329" t="s">
        <v>30072</v>
      </c>
      <c r="D25958" s="514" t="s">
        <v>7086</v>
      </c>
      <c r="E25958" s="673">
        <v>98.19</v>
      </c>
      <c r="F25958" s="394"/>
    </row>
    <row r="25959" spans="1:6" ht="24.75">
      <c r="A25959" s="514">
        <v>43613</v>
      </c>
      <c r="B25959" s="514" t="s">
        <v>17223</v>
      </c>
      <c r="C25959" s="1329" t="s">
        <v>30073</v>
      </c>
      <c r="D25959" s="514" t="s">
        <v>7086</v>
      </c>
      <c r="E25959" s="673">
        <v>81.290000000000006</v>
      </c>
      <c r="F25959" s="394"/>
    </row>
    <row r="25960" spans="1:6" ht="24.75">
      <c r="A25960" s="514">
        <v>11469</v>
      </c>
      <c r="B25960" s="514" t="s">
        <v>17223</v>
      </c>
      <c r="C25960" s="1329" t="s">
        <v>30074</v>
      </c>
      <c r="D25960" s="514" t="s">
        <v>28</v>
      </c>
      <c r="E25960" s="673">
        <v>13.32</v>
      </c>
      <c r="F25960" s="394"/>
    </row>
    <row r="25961" spans="1:6">
      <c r="A25961" s="514">
        <v>11468</v>
      </c>
      <c r="B25961" s="514" t="s">
        <v>17223</v>
      </c>
      <c r="C25961" s="1329" t="s">
        <v>30075</v>
      </c>
      <c r="D25961" s="514" t="s">
        <v>28</v>
      </c>
      <c r="E25961" s="673">
        <v>13.32</v>
      </c>
      <c r="F25961" s="394"/>
    </row>
    <row r="25962" spans="1:6">
      <c r="A25962" s="514">
        <v>11484</v>
      </c>
      <c r="B25962" s="514" t="s">
        <v>17223</v>
      </c>
      <c r="C25962" s="1329" t="s">
        <v>30076</v>
      </c>
      <c r="D25962" s="514" t="s">
        <v>28</v>
      </c>
      <c r="E25962" s="673">
        <v>58.53</v>
      </c>
      <c r="F25962" s="394"/>
    </row>
    <row r="25963" spans="1:6">
      <c r="A25963" s="514">
        <v>38155</v>
      </c>
      <c r="B25963" s="514" t="s">
        <v>17223</v>
      </c>
      <c r="C25963" s="1329" t="s">
        <v>30077</v>
      </c>
      <c r="D25963" s="514" t="s">
        <v>28</v>
      </c>
      <c r="E25963" s="673">
        <v>90.87</v>
      </c>
      <c r="F25963" s="394"/>
    </row>
    <row r="25964" spans="1:6">
      <c r="A25964" s="514">
        <v>11467</v>
      </c>
      <c r="B25964" s="514" t="s">
        <v>17223</v>
      </c>
      <c r="C25964" s="1329" t="s">
        <v>30078</v>
      </c>
      <c r="D25964" s="514" t="s">
        <v>28</v>
      </c>
      <c r="E25964" s="673">
        <v>20.76</v>
      </c>
      <c r="F25964" s="394"/>
    </row>
    <row r="25965" spans="1:6" ht="24.75">
      <c r="A25965" s="514">
        <v>38153</v>
      </c>
      <c r="B25965" s="514" t="s">
        <v>17223</v>
      </c>
      <c r="C25965" s="1329" t="s">
        <v>30079</v>
      </c>
      <c r="D25965" s="514" t="s">
        <v>7086</v>
      </c>
      <c r="E25965" s="673">
        <v>53.04</v>
      </c>
      <c r="F25965" s="394"/>
    </row>
    <row r="25966" spans="1:6" ht="24.75">
      <c r="A25966" s="514">
        <v>43607</v>
      </c>
      <c r="B25966" s="514" t="s">
        <v>17223</v>
      </c>
      <c r="C25966" s="1329" t="s">
        <v>30080</v>
      </c>
      <c r="D25966" s="514" t="s">
        <v>7086</v>
      </c>
      <c r="E25966" s="673">
        <v>100.32</v>
      </c>
      <c r="F25966" s="394"/>
    </row>
    <row r="25967" spans="1:6" ht="24.75">
      <c r="A25967" s="514">
        <v>3080</v>
      </c>
      <c r="B25967" s="514" t="s">
        <v>17223</v>
      </c>
      <c r="C25967" s="1329" t="s">
        <v>30081</v>
      </c>
      <c r="D25967" s="514" t="s">
        <v>7086</v>
      </c>
      <c r="E25967" s="673">
        <v>67.45</v>
      </c>
      <c r="F25967" s="394"/>
    </row>
    <row r="25968" spans="1:6" ht="24.75">
      <c r="A25968" s="514">
        <v>3081</v>
      </c>
      <c r="B25968" s="514" t="s">
        <v>17223</v>
      </c>
      <c r="C25968" s="1329" t="s">
        <v>30082</v>
      </c>
      <c r="D25968" s="514" t="s">
        <v>7086</v>
      </c>
      <c r="E25968" s="673">
        <v>133.44999999999999</v>
      </c>
      <c r="F25968" s="394"/>
    </row>
    <row r="25969" spans="1:6" ht="24.75">
      <c r="A25969" s="514">
        <v>3090</v>
      </c>
      <c r="B25969" s="514" t="s">
        <v>17223</v>
      </c>
      <c r="C25969" s="1329" t="s">
        <v>30083</v>
      </c>
      <c r="D25969" s="514" t="s">
        <v>7086</v>
      </c>
      <c r="E25969" s="673">
        <v>60.2</v>
      </c>
      <c r="F25969" s="394"/>
    </row>
    <row r="25970" spans="1:6" ht="24.75">
      <c r="A25970" s="514">
        <v>43611</v>
      </c>
      <c r="B25970" s="514" t="s">
        <v>17223</v>
      </c>
      <c r="C25970" s="1329" t="s">
        <v>30084</v>
      </c>
      <c r="D25970" s="514" t="s">
        <v>7086</v>
      </c>
      <c r="E25970" s="673">
        <v>99.9</v>
      </c>
      <c r="F25970" s="394"/>
    </row>
    <row r="25971" spans="1:6" ht="24.75">
      <c r="A25971" s="514">
        <v>3103</v>
      </c>
      <c r="B25971" s="514" t="s">
        <v>17223</v>
      </c>
      <c r="C25971" s="1329" t="s">
        <v>30085</v>
      </c>
      <c r="D25971" s="514" t="s">
        <v>28</v>
      </c>
      <c r="E25971" s="673">
        <v>49.91</v>
      </c>
      <c r="F25971" s="394"/>
    </row>
    <row r="25972" spans="1:6" ht="24.75">
      <c r="A25972" s="514">
        <v>3097</v>
      </c>
      <c r="B25972" s="514" t="s">
        <v>17223</v>
      </c>
      <c r="C25972" s="1329" t="s">
        <v>30086</v>
      </c>
      <c r="D25972" s="514" t="s">
        <v>7086</v>
      </c>
      <c r="E25972" s="673">
        <v>75.52</v>
      </c>
      <c r="F25972" s="394"/>
    </row>
    <row r="25973" spans="1:6" ht="24.75">
      <c r="A25973" s="514">
        <v>3099</v>
      </c>
      <c r="B25973" s="514" t="s">
        <v>17223</v>
      </c>
      <c r="C25973" s="1329" t="s">
        <v>30087</v>
      </c>
      <c r="D25973" s="514" t="s">
        <v>7086</v>
      </c>
      <c r="E25973" s="673">
        <v>120.92</v>
      </c>
      <c r="F25973" s="394"/>
    </row>
    <row r="25974" spans="1:6" ht="24.75">
      <c r="A25974" s="514">
        <v>38151</v>
      </c>
      <c r="B25974" s="514" t="s">
        <v>17223</v>
      </c>
      <c r="C25974" s="1329" t="s">
        <v>30088</v>
      </c>
      <c r="D25974" s="514" t="s">
        <v>7086</v>
      </c>
      <c r="E25974" s="673">
        <v>87.66</v>
      </c>
      <c r="F25974" s="394"/>
    </row>
    <row r="25975" spans="1:6" ht="24.75">
      <c r="A25975" s="514">
        <v>38152</v>
      </c>
      <c r="B25975" s="514" t="s">
        <v>17223</v>
      </c>
      <c r="C25975" s="1329" t="s">
        <v>30089</v>
      </c>
      <c r="D25975" s="514" t="s">
        <v>7086</v>
      </c>
      <c r="E25975" s="673">
        <v>141.41</v>
      </c>
      <c r="F25975" s="394"/>
    </row>
    <row r="25976" spans="1:6" ht="24.75">
      <c r="A25976" s="514">
        <v>43610</v>
      </c>
      <c r="B25976" s="514" t="s">
        <v>17223</v>
      </c>
      <c r="C25976" s="1329" t="s">
        <v>30090</v>
      </c>
      <c r="D25976" s="514" t="s">
        <v>7086</v>
      </c>
      <c r="E25976" s="673">
        <v>74.930000000000007</v>
      </c>
      <c r="F25976" s="394"/>
    </row>
    <row r="25977" spans="1:6" ht="24.75">
      <c r="A25977" s="514">
        <v>3093</v>
      </c>
      <c r="B25977" s="514" t="s">
        <v>17223</v>
      </c>
      <c r="C25977" s="1329" t="s">
        <v>30091</v>
      </c>
      <c r="D25977" s="514" t="s">
        <v>7086</v>
      </c>
      <c r="E25977" s="673">
        <v>120.92</v>
      </c>
      <c r="F25977" s="394"/>
    </row>
    <row r="25978" spans="1:6">
      <c r="A25978" s="514">
        <v>38165</v>
      </c>
      <c r="B25978" s="514" t="s">
        <v>17223</v>
      </c>
      <c r="C25978" s="1329" t="s">
        <v>30092</v>
      </c>
      <c r="D25978" s="514" t="s">
        <v>7086</v>
      </c>
      <c r="E25978" s="673">
        <v>72.069999999999993</v>
      </c>
      <c r="F25978" s="394"/>
    </row>
    <row r="25979" spans="1:6">
      <c r="A25979" s="514">
        <v>38177</v>
      </c>
      <c r="B25979" s="514" t="s">
        <v>17223</v>
      </c>
      <c r="C25979" s="1329" t="s">
        <v>30093</v>
      </c>
      <c r="D25979" s="514" t="s">
        <v>28</v>
      </c>
      <c r="E25979" s="673">
        <v>21.41</v>
      </c>
      <c r="F25979" s="394"/>
    </row>
    <row r="25980" spans="1:6">
      <c r="A25980" s="514">
        <v>11458</v>
      </c>
      <c r="B25980" s="514" t="s">
        <v>17223</v>
      </c>
      <c r="C25980" s="1329" t="s">
        <v>30094</v>
      </c>
      <c r="D25980" s="514" t="s">
        <v>28</v>
      </c>
      <c r="E25980" s="673">
        <v>25.57</v>
      </c>
      <c r="F25980" s="394"/>
    </row>
    <row r="25981" spans="1:6" ht="24.75">
      <c r="A25981" s="514">
        <v>3108</v>
      </c>
      <c r="B25981" s="514" t="s">
        <v>17223</v>
      </c>
      <c r="C25981" s="1329" t="s">
        <v>30095</v>
      </c>
      <c r="D25981" s="514" t="s">
        <v>28</v>
      </c>
      <c r="E25981" s="673">
        <v>108.69</v>
      </c>
      <c r="F25981" s="394"/>
    </row>
    <row r="25982" spans="1:6" ht="24.75">
      <c r="A25982" s="514">
        <v>3105</v>
      </c>
      <c r="B25982" s="514" t="s">
        <v>17223</v>
      </c>
      <c r="C25982" s="1329" t="s">
        <v>30096</v>
      </c>
      <c r="D25982" s="514" t="s">
        <v>28</v>
      </c>
      <c r="E25982" s="673">
        <v>142.16</v>
      </c>
      <c r="F25982" s="394"/>
    </row>
    <row r="25983" spans="1:6" ht="24.75">
      <c r="A25983" s="514">
        <v>38178</v>
      </c>
      <c r="B25983" s="514" t="s">
        <v>17223</v>
      </c>
      <c r="C25983" s="1329" t="s">
        <v>30097</v>
      </c>
      <c r="D25983" s="514" t="s">
        <v>28</v>
      </c>
      <c r="E25983" s="673">
        <v>23.56</v>
      </c>
      <c r="F25983" s="394"/>
    </row>
    <row r="25984" spans="1:6" ht="24.75">
      <c r="A25984" s="514">
        <v>43575</v>
      </c>
      <c r="B25984" s="514" t="s">
        <v>17223</v>
      </c>
      <c r="C25984" s="1329" t="s">
        <v>30098</v>
      </c>
      <c r="D25984" s="514" t="s">
        <v>28</v>
      </c>
      <c r="E25984" s="673">
        <v>51.06</v>
      </c>
      <c r="F25984" s="394"/>
    </row>
    <row r="25985" spans="1:6" ht="24.75">
      <c r="A25985" s="514">
        <v>43577</v>
      </c>
      <c r="B25985" s="514" t="s">
        <v>17223</v>
      </c>
      <c r="C25985" s="1329" t="s">
        <v>30099</v>
      </c>
      <c r="D25985" s="514" t="s">
        <v>28</v>
      </c>
      <c r="E25985" s="673">
        <v>88.77</v>
      </c>
      <c r="F25985" s="394"/>
    </row>
    <row r="25986" spans="1:6">
      <c r="A25986" s="514">
        <v>43458</v>
      </c>
      <c r="B25986" s="514" t="s">
        <v>17223</v>
      </c>
      <c r="C25986" s="1329" t="s">
        <v>30100</v>
      </c>
      <c r="D25986" s="514" t="s">
        <v>33</v>
      </c>
      <c r="E25986" s="673">
        <v>0.06</v>
      </c>
      <c r="F25986" s="394"/>
    </row>
    <row r="25987" spans="1:6">
      <c r="A25987" s="514">
        <v>43470</v>
      </c>
      <c r="B25987" s="514" t="s">
        <v>17223</v>
      </c>
      <c r="C25987" s="1329" t="s">
        <v>30101</v>
      </c>
      <c r="D25987" s="514" t="s">
        <v>31</v>
      </c>
      <c r="E25987" s="673">
        <v>11.14</v>
      </c>
      <c r="F25987" s="394"/>
    </row>
    <row r="25988" spans="1:6">
      <c r="A25988" s="514">
        <v>43459</v>
      </c>
      <c r="B25988" s="514" t="s">
        <v>17223</v>
      </c>
      <c r="C25988" s="1329" t="s">
        <v>30102</v>
      </c>
      <c r="D25988" s="514" t="s">
        <v>33</v>
      </c>
      <c r="E25988" s="673">
        <v>0.44</v>
      </c>
      <c r="F25988" s="394"/>
    </row>
    <row r="25989" spans="1:6">
      <c r="A25989" s="514">
        <v>43471</v>
      </c>
      <c r="B25989" s="514" t="s">
        <v>17223</v>
      </c>
      <c r="C25989" s="1329" t="s">
        <v>30103</v>
      </c>
      <c r="D25989" s="514" t="s">
        <v>31</v>
      </c>
      <c r="E25989" s="673">
        <v>82.31</v>
      </c>
      <c r="F25989" s="394"/>
    </row>
    <row r="25990" spans="1:6">
      <c r="A25990" s="514">
        <v>43460</v>
      </c>
      <c r="B25990" s="514" t="s">
        <v>17223</v>
      </c>
      <c r="C25990" s="1329" t="s">
        <v>30104</v>
      </c>
      <c r="D25990" s="514" t="s">
        <v>33</v>
      </c>
      <c r="E25990" s="673">
        <v>0.86</v>
      </c>
      <c r="F25990" s="394"/>
    </row>
    <row r="25991" spans="1:6">
      <c r="A25991" s="514">
        <v>43472</v>
      </c>
      <c r="B25991" s="514" t="s">
        <v>17223</v>
      </c>
      <c r="C25991" s="1329" t="s">
        <v>30105</v>
      </c>
      <c r="D25991" s="514" t="s">
        <v>31</v>
      </c>
      <c r="E25991" s="673">
        <v>161.72999999999999</v>
      </c>
      <c r="F25991" s="394"/>
    </row>
    <row r="25992" spans="1:6">
      <c r="A25992" s="514">
        <v>43461</v>
      </c>
      <c r="B25992" s="514" t="s">
        <v>17223</v>
      </c>
      <c r="C25992" s="1329" t="s">
        <v>30106</v>
      </c>
      <c r="D25992" s="514" t="s">
        <v>33</v>
      </c>
      <c r="E25992" s="673">
        <v>0.31</v>
      </c>
      <c r="F25992" s="394"/>
    </row>
    <row r="25993" spans="1:6">
      <c r="A25993" s="514">
        <v>43473</v>
      </c>
      <c r="B25993" s="514" t="s">
        <v>17223</v>
      </c>
      <c r="C25993" s="1329" t="s">
        <v>30107</v>
      </c>
      <c r="D25993" s="514" t="s">
        <v>31</v>
      </c>
      <c r="E25993" s="673">
        <v>59.01</v>
      </c>
      <c r="F25993" s="394"/>
    </row>
    <row r="25994" spans="1:6">
      <c r="A25994" s="514">
        <v>43463</v>
      </c>
      <c r="B25994" s="514" t="s">
        <v>17223</v>
      </c>
      <c r="C25994" s="1329" t="s">
        <v>30108</v>
      </c>
      <c r="D25994" s="514" t="s">
        <v>33</v>
      </c>
      <c r="E25994" s="673">
        <v>0.08</v>
      </c>
      <c r="F25994" s="394"/>
    </row>
    <row r="25995" spans="1:6">
      <c r="A25995" s="514">
        <v>43475</v>
      </c>
      <c r="B25995" s="514" t="s">
        <v>17223</v>
      </c>
      <c r="C25995" s="1329" t="s">
        <v>30109</v>
      </c>
      <c r="D25995" s="514" t="s">
        <v>31</v>
      </c>
      <c r="E25995" s="673">
        <v>15.46</v>
      </c>
      <c r="F25995" s="394"/>
    </row>
    <row r="25996" spans="1:6">
      <c r="A25996" s="514">
        <v>43462</v>
      </c>
      <c r="B25996" s="514" t="s">
        <v>17223</v>
      </c>
      <c r="C25996" s="1329" t="s">
        <v>30110</v>
      </c>
      <c r="D25996" s="514" t="s">
        <v>33</v>
      </c>
      <c r="E25996" s="673">
        <v>0.01</v>
      </c>
      <c r="F25996" s="394"/>
    </row>
    <row r="25997" spans="1:6">
      <c r="A25997" s="514">
        <v>43474</v>
      </c>
      <c r="B25997" s="514" t="s">
        <v>17223</v>
      </c>
      <c r="C25997" s="1329" t="s">
        <v>30111</v>
      </c>
      <c r="D25997" s="514" t="s">
        <v>31</v>
      </c>
      <c r="E25997" s="673">
        <v>2.35</v>
      </c>
      <c r="F25997" s="394"/>
    </row>
    <row r="25998" spans="1:6">
      <c r="A25998" s="514">
        <v>43464</v>
      </c>
      <c r="B25998" s="514" t="s">
        <v>17223</v>
      </c>
      <c r="C25998" s="1329" t="s">
        <v>30112</v>
      </c>
      <c r="D25998" s="514" t="s">
        <v>33</v>
      </c>
      <c r="E25998" s="673">
        <v>0.01</v>
      </c>
      <c r="F25998" s="394"/>
    </row>
    <row r="25999" spans="1:6">
      <c r="A25999" s="514">
        <v>43476</v>
      </c>
      <c r="B25999" s="514" t="s">
        <v>17223</v>
      </c>
      <c r="C25999" s="1329" t="s">
        <v>30113</v>
      </c>
      <c r="D25999" s="514" t="s">
        <v>31</v>
      </c>
      <c r="E25999" s="673">
        <v>0.01</v>
      </c>
      <c r="F25999" s="394"/>
    </row>
    <row r="26000" spans="1:6">
      <c r="A26000" s="514">
        <v>43465</v>
      </c>
      <c r="B26000" s="514" t="s">
        <v>17223</v>
      </c>
      <c r="C26000" s="1329" t="s">
        <v>30114</v>
      </c>
      <c r="D26000" s="514" t="s">
        <v>33</v>
      </c>
      <c r="E26000" s="673">
        <v>0.78</v>
      </c>
      <c r="F26000" s="394"/>
    </row>
    <row r="26001" spans="1:6">
      <c r="A26001" s="514">
        <v>43477</v>
      </c>
      <c r="B26001" s="514" t="s">
        <v>17223</v>
      </c>
      <c r="C26001" s="1329" t="s">
        <v>30115</v>
      </c>
      <c r="D26001" s="514" t="s">
        <v>31</v>
      </c>
      <c r="E26001" s="673">
        <v>147.87</v>
      </c>
      <c r="F26001" s="394"/>
    </row>
    <row r="26002" spans="1:6">
      <c r="A26002" s="514">
        <v>43466</v>
      </c>
      <c r="B26002" s="514" t="s">
        <v>17223</v>
      </c>
      <c r="C26002" s="1329" t="s">
        <v>30116</v>
      </c>
      <c r="D26002" s="514" t="s">
        <v>33</v>
      </c>
      <c r="E26002" s="673">
        <v>2.0499999999999998</v>
      </c>
      <c r="F26002" s="394"/>
    </row>
    <row r="26003" spans="1:6">
      <c r="A26003" s="514">
        <v>43478</v>
      </c>
      <c r="B26003" s="514" t="s">
        <v>17223</v>
      </c>
      <c r="C26003" s="1329" t="s">
        <v>30117</v>
      </c>
      <c r="D26003" s="514" t="s">
        <v>31</v>
      </c>
      <c r="E26003" s="673">
        <v>387.36</v>
      </c>
      <c r="F26003" s="394"/>
    </row>
    <row r="26004" spans="1:6">
      <c r="A26004" s="514">
        <v>43467</v>
      </c>
      <c r="B26004" s="514" t="s">
        <v>17223</v>
      </c>
      <c r="C26004" s="1329" t="s">
        <v>30118</v>
      </c>
      <c r="D26004" s="514" t="s">
        <v>33</v>
      </c>
      <c r="E26004" s="673">
        <v>0.61</v>
      </c>
      <c r="F26004" s="394"/>
    </row>
    <row r="26005" spans="1:6">
      <c r="A26005" s="514">
        <v>43479</v>
      </c>
      <c r="B26005" s="514" t="s">
        <v>17223</v>
      </c>
      <c r="C26005" s="1329" t="s">
        <v>30119</v>
      </c>
      <c r="D26005" s="514" t="s">
        <v>31</v>
      </c>
      <c r="E26005" s="673">
        <v>114.77</v>
      </c>
      <c r="F26005" s="394"/>
    </row>
    <row r="26006" spans="1:6">
      <c r="A26006" s="514">
        <v>43468</v>
      </c>
      <c r="B26006" s="514" t="s">
        <v>17223</v>
      </c>
      <c r="C26006" s="1329" t="s">
        <v>30120</v>
      </c>
      <c r="D26006" s="514" t="s">
        <v>33</v>
      </c>
      <c r="E26006" s="673">
        <v>1.21</v>
      </c>
      <c r="F26006" s="394"/>
    </row>
    <row r="26007" spans="1:6">
      <c r="A26007" s="514">
        <v>43480</v>
      </c>
      <c r="B26007" s="514" t="s">
        <v>17223</v>
      </c>
      <c r="C26007" s="1329" t="s">
        <v>30121</v>
      </c>
      <c r="D26007" s="514" t="s">
        <v>31</v>
      </c>
      <c r="E26007" s="673">
        <v>228.92</v>
      </c>
      <c r="F26007" s="394"/>
    </row>
    <row r="26008" spans="1:6">
      <c r="A26008" s="514">
        <v>43469</v>
      </c>
      <c r="B26008" s="514" t="s">
        <v>17223</v>
      </c>
      <c r="C26008" s="1329" t="s">
        <v>30122</v>
      </c>
      <c r="D26008" s="514" t="s">
        <v>33</v>
      </c>
      <c r="E26008" s="673">
        <v>0.05</v>
      </c>
      <c r="F26008" s="394"/>
    </row>
    <row r="26009" spans="1:6">
      <c r="A26009" s="514">
        <v>43481</v>
      </c>
      <c r="B26009" s="514" t="s">
        <v>17223</v>
      </c>
      <c r="C26009" s="1329" t="s">
        <v>30123</v>
      </c>
      <c r="D26009" s="514" t="s">
        <v>31</v>
      </c>
      <c r="E26009" s="673">
        <v>9.89</v>
      </c>
      <c r="F26009" s="394"/>
    </row>
    <row r="26010" spans="1:6">
      <c r="A26010" s="514">
        <v>45204</v>
      </c>
      <c r="B26010" s="514" t="s">
        <v>17223</v>
      </c>
      <c r="C26010" s="1329" t="s">
        <v>34626</v>
      </c>
      <c r="D26010" s="514" t="s">
        <v>28</v>
      </c>
      <c r="E26010" s="673">
        <v>45.77</v>
      </c>
      <c r="F26010" s="394"/>
    </row>
    <row r="26011" spans="1:6" ht="24.75">
      <c r="A26011" s="514">
        <v>3119</v>
      </c>
      <c r="B26011" s="514" t="s">
        <v>17223</v>
      </c>
      <c r="C26011" s="1329" t="s">
        <v>30124</v>
      </c>
      <c r="D26011" s="514" t="s">
        <v>28</v>
      </c>
      <c r="E26011" s="673">
        <v>2.76</v>
      </c>
      <c r="F26011" s="394"/>
    </row>
    <row r="26012" spans="1:6" ht="24.75">
      <c r="A26012" s="514">
        <v>3122</v>
      </c>
      <c r="B26012" s="514" t="s">
        <v>17223</v>
      </c>
      <c r="C26012" s="1329" t="s">
        <v>30125</v>
      </c>
      <c r="D26012" s="514" t="s">
        <v>28</v>
      </c>
      <c r="E26012" s="673">
        <v>5.63</v>
      </c>
      <c r="F26012" s="394"/>
    </row>
    <row r="26013" spans="1:6" ht="24.75">
      <c r="A26013" s="514">
        <v>3121</v>
      </c>
      <c r="B26013" s="514" t="s">
        <v>17223</v>
      </c>
      <c r="C26013" s="1329" t="s">
        <v>30126</v>
      </c>
      <c r="D26013" s="514" t="s">
        <v>28</v>
      </c>
      <c r="E26013" s="673">
        <v>6.38</v>
      </c>
      <c r="F26013" s="394"/>
    </row>
    <row r="26014" spans="1:6" ht="24.75">
      <c r="A26014" s="514">
        <v>3120</v>
      </c>
      <c r="B26014" s="514" t="s">
        <v>17223</v>
      </c>
      <c r="C26014" s="1329" t="s">
        <v>30127</v>
      </c>
      <c r="D26014" s="514" t="s">
        <v>28</v>
      </c>
      <c r="E26014" s="673">
        <v>12.1</v>
      </c>
      <c r="F26014" s="394"/>
    </row>
    <row r="26015" spans="1:6" ht="24.75">
      <c r="A26015" s="514">
        <v>11455</v>
      </c>
      <c r="B26015" s="514" t="s">
        <v>17223</v>
      </c>
      <c r="C26015" s="1329" t="s">
        <v>30128</v>
      </c>
      <c r="D26015" s="514" t="s">
        <v>28</v>
      </c>
      <c r="E26015" s="673">
        <v>17.5</v>
      </c>
      <c r="F26015" s="394"/>
    </row>
    <row r="26016" spans="1:6" ht="24.75">
      <c r="A26016" s="514">
        <v>11456</v>
      </c>
      <c r="B26016" s="514" t="s">
        <v>17223</v>
      </c>
      <c r="C26016" s="1329" t="s">
        <v>30129</v>
      </c>
      <c r="D26016" s="514" t="s">
        <v>28</v>
      </c>
      <c r="E26016" s="673">
        <v>20.92</v>
      </c>
      <c r="F26016" s="394"/>
    </row>
    <row r="26017" spans="1:6" ht="24.75">
      <c r="A26017" s="514">
        <v>3107</v>
      </c>
      <c r="B26017" s="514" t="s">
        <v>17223</v>
      </c>
      <c r="C26017" s="1329" t="s">
        <v>30130</v>
      </c>
      <c r="D26017" s="514" t="s">
        <v>28</v>
      </c>
      <c r="E26017" s="673">
        <v>8.82</v>
      </c>
      <c r="F26017" s="394"/>
    </row>
    <row r="26018" spans="1:6" ht="24.75">
      <c r="A26018" s="514">
        <v>43583</v>
      </c>
      <c r="B26018" s="514" t="s">
        <v>17223</v>
      </c>
      <c r="C26018" s="1329" t="s">
        <v>30131</v>
      </c>
      <c r="D26018" s="514" t="s">
        <v>28</v>
      </c>
      <c r="E26018" s="673">
        <v>9.9499999999999993</v>
      </c>
      <c r="F26018" s="394"/>
    </row>
    <row r="26019" spans="1:6" ht="24.75">
      <c r="A26019" s="514">
        <v>43586</v>
      </c>
      <c r="B26019" s="514" t="s">
        <v>17223</v>
      </c>
      <c r="C26019" s="1329" t="s">
        <v>30132</v>
      </c>
      <c r="D26019" s="514" t="s">
        <v>28</v>
      </c>
      <c r="E26019" s="673">
        <v>10.199999999999999</v>
      </c>
      <c r="F26019" s="394"/>
    </row>
    <row r="26020" spans="1:6" ht="24.75">
      <c r="A26020" s="514">
        <v>11461</v>
      </c>
      <c r="B26020" s="514" t="s">
        <v>17223</v>
      </c>
      <c r="C26020" s="1329" t="s">
        <v>30133</v>
      </c>
      <c r="D26020" s="514" t="s">
        <v>28</v>
      </c>
      <c r="E26020" s="673">
        <v>11.12</v>
      </c>
      <c r="F26020" s="394"/>
    </row>
    <row r="26021" spans="1:6" ht="24.75">
      <c r="A26021" s="514">
        <v>43587</v>
      </c>
      <c r="B26021" s="514" t="s">
        <v>17223</v>
      </c>
      <c r="C26021" s="1329" t="s">
        <v>30134</v>
      </c>
      <c r="D26021" s="514" t="s">
        <v>28</v>
      </c>
      <c r="E26021" s="673">
        <v>12.82</v>
      </c>
      <c r="F26021" s="394"/>
    </row>
    <row r="26022" spans="1:6" ht="24.75">
      <c r="A26022" s="514">
        <v>3106</v>
      </c>
      <c r="B26022" s="514" t="s">
        <v>17223</v>
      </c>
      <c r="C26022" s="1329" t="s">
        <v>30135</v>
      </c>
      <c r="D26022" s="514" t="s">
        <v>28</v>
      </c>
      <c r="E26022" s="673">
        <v>16.27</v>
      </c>
      <c r="F26022" s="394"/>
    </row>
    <row r="26023" spans="1:6">
      <c r="A26023" s="514">
        <v>44539</v>
      </c>
      <c r="B26023" s="514" t="s">
        <v>17223</v>
      </c>
      <c r="C26023" s="1329" t="s">
        <v>34627</v>
      </c>
      <c r="D26023" s="514" t="s">
        <v>30</v>
      </c>
      <c r="E26023" s="673">
        <v>3.17</v>
      </c>
      <c r="F26023" s="394"/>
    </row>
    <row r="26024" spans="1:6">
      <c r="A26024" s="514">
        <v>3123</v>
      </c>
      <c r="B26024" s="514" t="s">
        <v>17223</v>
      </c>
      <c r="C26024" s="1329" t="s">
        <v>30136</v>
      </c>
      <c r="D26024" s="514" t="s">
        <v>30</v>
      </c>
      <c r="E26024" s="673">
        <v>2.96</v>
      </c>
      <c r="F26024" s="394"/>
    </row>
    <row r="26025" spans="1:6">
      <c r="A26025" s="514">
        <v>38125</v>
      </c>
      <c r="B26025" s="514" t="s">
        <v>17223</v>
      </c>
      <c r="C26025" s="1329" t="s">
        <v>30137</v>
      </c>
      <c r="D26025" s="514" t="s">
        <v>30</v>
      </c>
      <c r="E26025" s="673">
        <v>1.43</v>
      </c>
      <c r="F26025" s="394"/>
    </row>
    <row r="26026" spans="1:6" ht="24.75">
      <c r="A26026" s="514">
        <v>39014</v>
      </c>
      <c r="B26026" s="514" t="s">
        <v>17223</v>
      </c>
      <c r="C26026" s="1329" t="s">
        <v>30138</v>
      </c>
      <c r="D26026" s="514" t="s">
        <v>30</v>
      </c>
      <c r="E26026" s="673">
        <v>8.1199999999999992</v>
      </c>
      <c r="F26026" s="394"/>
    </row>
    <row r="26027" spans="1:6">
      <c r="A26027" s="514">
        <v>39365</v>
      </c>
      <c r="B26027" s="514" t="s">
        <v>17223</v>
      </c>
      <c r="C26027" s="1329" t="s">
        <v>30139</v>
      </c>
      <c r="D26027" s="514" t="s">
        <v>28</v>
      </c>
      <c r="E26027" s="673">
        <v>2137.2600000000002</v>
      </c>
      <c r="F26027" s="394"/>
    </row>
    <row r="26028" spans="1:6">
      <c r="A26028" s="514">
        <v>39366</v>
      </c>
      <c r="B26028" s="514" t="s">
        <v>17223</v>
      </c>
      <c r="C26028" s="1329" t="s">
        <v>30140</v>
      </c>
      <c r="D26028" s="514" t="s">
        <v>28</v>
      </c>
      <c r="E26028" s="673">
        <v>3242.58</v>
      </c>
      <c r="F26028" s="394"/>
    </row>
    <row r="26029" spans="1:6">
      <c r="A26029" s="514">
        <v>39367</v>
      </c>
      <c r="B26029" s="514" t="s">
        <v>17223</v>
      </c>
      <c r="C26029" s="1329" t="s">
        <v>30141</v>
      </c>
      <c r="D26029" s="514" t="s">
        <v>28</v>
      </c>
      <c r="E26029" s="673">
        <v>5555.94</v>
      </c>
      <c r="F26029" s="394"/>
    </row>
    <row r="26030" spans="1:6">
      <c r="A26030" s="514">
        <v>45263</v>
      </c>
      <c r="B26030" s="514" t="s">
        <v>17223</v>
      </c>
      <c r="C26030" s="1329" t="s">
        <v>33844</v>
      </c>
      <c r="D26030" s="514" t="s">
        <v>28</v>
      </c>
      <c r="E26030" s="673">
        <v>18.54</v>
      </c>
      <c r="F26030" s="394"/>
    </row>
    <row r="26031" spans="1:6">
      <c r="A26031" s="514">
        <v>37394</v>
      </c>
      <c r="B26031" s="514" t="s">
        <v>17223</v>
      </c>
      <c r="C26031" s="1329" t="s">
        <v>30142</v>
      </c>
      <c r="D26031" s="514" t="s">
        <v>30143</v>
      </c>
      <c r="E26031" s="673">
        <v>93.28</v>
      </c>
      <c r="F26031" s="394"/>
    </row>
    <row r="26032" spans="1:6">
      <c r="A26032" s="514">
        <v>14146</v>
      </c>
      <c r="B26032" s="514" t="s">
        <v>17223</v>
      </c>
      <c r="C26032" s="1329" t="s">
        <v>30144</v>
      </c>
      <c r="D26032" s="514" t="s">
        <v>30143</v>
      </c>
      <c r="E26032" s="673">
        <v>150</v>
      </c>
      <c r="F26032" s="394"/>
    </row>
    <row r="26033" spans="1:6">
      <c r="A26033" s="514">
        <v>938</v>
      </c>
      <c r="B26033" s="514" t="s">
        <v>17223</v>
      </c>
      <c r="C26033" s="1329" t="s">
        <v>30145</v>
      </c>
      <c r="D26033" s="514" t="s">
        <v>5</v>
      </c>
      <c r="E26033" s="673">
        <v>1.65</v>
      </c>
      <c r="F26033" s="394"/>
    </row>
    <row r="26034" spans="1:6">
      <c r="A26034" s="514">
        <v>937</v>
      </c>
      <c r="B26034" s="514" t="s">
        <v>17223</v>
      </c>
      <c r="C26034" s="1329" t="s">
        <v>30146</v>
      </c>
      <c r="D26034" s="514" t="s">
        <v>5</v>
      </c>
      <c r="E26034" s="673">
        <v>9.61</v>
      </c>
      <c r="F26034" s="394"/>
    </row>
    <row r="26035" spans="1:6">
      <c r="A26035" s="514">
        <v>939</v>
      </c>
      <c r="B26035" s="514" t="s">
        <v>17223</v>
      </c>
      <c r="C26035" s="1329" t="s">
        <v>30147</v>
      </c>
      <c r="D26035" s="514" t="s">
        <v>5</v>
      </c>
      <c r="E26035" s="673">
        <v>2.67</v>
      </c>
      <c r="F26035" s="394"/>
    </row>
    <row r="26036" spans="1:6">
      <c r="A26036" s="514">
        <v>944</v>
      </c>
      <c r="B26036" s="514" t="s">
        <v>17223</v>
      </c>
      <c r="C26036" s="1329" t="s">
        <v>30148</v>
      </c>
      <c r="D26036" s="514" t="s">
        <v>5</v>
      </c>
      <c r="E26036" s="673">
        <v>4.21</v>
      </c>
      <c r="F26036" s="394"/>
    </row>
    <row r="26037" spans="1:6">
      <c r="A26037" s="514">
        <v>940</v>
      </c>
      <c r="B26037" s="514" t="s">
        <v>17223</v>
      </c>
      <c r="C26037" s="1329" t="s">
        <v>30149</v>
      </c>
      <c r="D26037" s="514" t="s">
        <v>5</v>
      </c>
      <c r="E26037" s="673">
        <v>6.08</v>
      </c>
      <c r="F26037" s="394"/>
    </row>
    <row r="26038" spans="1:6">
      <c r="A26038" s="514">
        <v>44397</v>
      </c>
      <c r="B26038" s="514" t="s">
        <v>17223</v>
      </c>
      <c r="C26038" s="1329" t="s">
        <v>30150</v>
      </c>
      <c r="D26038" s="514" t="s">
        <v>5</v>
      </c>
      <c r="E26038" s="673">
        <v>4.12</v>
      </c>
      <c r="F26038" s="394"/>
    </row>
    <row r="26039" spans="1:6">
      <c r="A26039" s="514">
        <v>406</v>
      </c>
      <c r="B26039" s="514" t="s">
        <v>17223</v>
      </c>
      <c r="C26039" s="1329" t="s">
        <v>30151</v>
      </c>
      <c r="D26039" s="514" t="s">
        <v>28</v>
      </c>
      <c r="E26039" s="673">
        <v>98.68</v>
      </c>
      <c r="F26039" s="394"/>
    </row>
    <row r="26040" spans="1:6">
      <c r="A26040" s="514">
        <v>42529</v>
      </c>
      <c r="B26040" s="514" t="s">
        <v>17223</v>
      </c>
      <c r="C26040" s="1329" t="s">
        <v>30152</v>
      </c>
      <c r="D26040" s="514" t="s">
        <v>5</v>
      </c>
      <c r="E26040" s="673">
        <v>1.37</v>
      </c>
      <c r="F26040" s="394"/>
    </row>
    <row r="26041" spans="1:6">
      <c r="A26041" s="514">
        <v>39634</v>
      </c>
      <c r="B26041" s="514" t="s">
        <v>17223</v>
      </c>
      <c r="C26041" s="1329" t="s">
        <v>30153</v>
      </c>
      <c r="D26041" s="514" t="s">
        <v>5</v>
      </c>
      <c r="E26041" s="673">
        <v>7.79</v>
      </c>
      <c r="F26041" s="394"/>
    </row>
    <row r="26042" spans="1:6">
      <c r="A26042" s="514">
        <v>39701</v>
      </c>
      <c r="B26042" s="514" t="s">
        <v>17223</v>
      </c>
      <c r="C26042" s="1329" t="s">
        <v>30154</v>
      </c>
      <c r="D26042" s="514" t="s">
        <v>28</v>
      </c>
      <c r="E26042" s="673">
        <v>93</v>
      </c>
      <c r="F26042" s="394"/>
    </row>
    <row r="26043" spans="1:6">
      <c r="A26043" s="514">
        <v>12815</v>
      </c>
      <c r="B26043" s="514" t="s">
        <v>17223</v>
      </c>
      <c r="C26043" s="1329" t="s">
        <v>30155</v>
      </c>
      <c r="D26043" s="514" t="s">
        <v>28</v>
      </c>
      <c r="E26043" s="673">
        <v>15.58</v>
      </c>
      <c r="F26043" s="394"/>
    </row>
    <row r="26044" spans="1:6">
      <c r="A26044" s="514">
        <v>39431</v>
      </c>
      <c r="B26044" s="514" t="s">
        <v>17223</v>
      </c>
      <c r="C26044" s="1329" t="s">
        <v>30156</v>
      </c>
      <c r="D26044" s="514" t="s">
        <v>5</v>
      </c>
      <c r="E26044" s="673">
        <v>0.33</v>
      </c>
      <c r="F26044" s="394"/>
    </row>
    <row r="26045" spans="1:6">
      <c r="A26045" s="514">
        <v>39432</v>
      </c>
      <c r="B26045" s="514" t="s">
        <v>17223</v>
      </c>
      <c r="C26045" s="1329" t="s">
        <v>30157</v>
      </c>
      <c r="D26045" s="514" t="s">
        <v>5</v>
      </c>
      <c r="E26045" s="673">
        <v>2.91</v>
      </c>
      <c r="F26045" s="394"/>
    </row>
    <row r="26046" spans="1:6">
      <c r="A26046" s="514">
        <v>20111</v>
      </c>
      <c r="B26046" s="514" t="s">
        <v>17223</v>
      </c>
      <c r="C26046" s="1329" t="s">
        <v>30158</v>
      </c>
      <c r="D26046" s="514" t="s">
        <v>28</v>
      </c>
      <c r="E26046" s="673">
        <v>10.5</v>
      </c>
      <c r="F26046" s="394"/>
    </row>
    <row r="26047" spans="1:6">
      <c r="A26047" s="514">
        <v>21127</v>
      </c>
      <c r="B26047" s="514" t="s">
        <v>17223</v>
      </c>
      <c r="C26047" s="1329" t="s">
        <v>30159</v>
      </c>
      <c r="D26047" s="514" t="s">
        <v>28</v>
      </c>
      <c r="E26047" s="673">
        <v>3.97</v>
      </c>
      <c r="F26047" s="394"/>
    </row>
    <row r="26048" spans="1:6">
      <c r="A26048" s="514">
        <v>404</v>
      </c>
      <c r="B26048" s="514" t="s">
        <v>17223</v>
      </c>
      <c r="C26048" s="1329" t="s">
        <v>30160</v>
      </c>
      <c r="D26048" s="514" t="s">
        <v>5</v>
      </c>
      <c r="E26048" s="673">
        <v>1.43</v>
      </c>
      <c r="F26048" s="394"/>
    </row>
    <row r="26049" spans="1:6">
      <c r="A26049" s="514">
        <v>14151</v>
      </c>
      <c r="B26049" s="514" t="s">
        <v>17223</v>
      </c>
      <c r="C26049" s="1329" t="s">
        <v>30161</v>
      </c>
      <c r="D26049" s="514" t="s">
        <v>28</v>
      </c>
      <c r="E26049" s="673">
        <v>107.81</v>
      </c>
      <c r="F26049" s="394"/>
    </row>
    <row r="26050" spans="1:6">
      <c r="A26050" s="514">
        <v>14153</v>
      </c>
      <c r="B26050" s="514" t="s">
        <v>17223</v>
      </c>
      <c r="C26050" s="1329" t="s">
        <v>30162</v>
      </c>
      <c r="D26050" s="514" t="s">
        <v>28</v>
      </c>
      <c r="E26050" s="673">
        <v>121.87</v>
      </c>
      <c r="F26050" s="394"/>
    </row>
    <row r="26051" spans="1:6">
      <c r="A26051" s="514">
        <v>14152</v>
      </c>
      <c r="B26051" s="514" t="s">
        <v>17223</v>
      </c>
      <c r="C26051" s="1329" t="s">
        <v>30163</v>
      </c>
      <c r="D26051" s="514" t="s">
        <v>28</v>
      </c>
      <c r="E26051" s="673">
        <v>93.56</v>
      </c>
      <c r="F26051" s="394"/>
    </row>
    <row r="26052" spans="1:6">
      <c r="A26052" s="514">
        <v>14154</v>
      </c>
      <c r="B26052" s="514" t="s">
        <v>17223</v>
      </c>
      <c r="C26052" s="1329" t="s">
        <v>30164</v>
      </c>
      <c r="D26052" s="514" t="s">
        <v>28</v>
      </c>
      <c r="E26052" s="673">
        <v>327.45999999999998</v>
      </c>
      <c r="F26052" s="394"/>
    </row>
    <row r="26053" spans="1:6">
      <c r="A26053" s="514">
        <v>3146</v>
      </c>
      <c r="B26053" s="514" t="s">
        <v>17223</v>
      </c>
      <c r="C26053" s="1329" t="s">
        <v>30165</v>
      </c>
      <c r="D26053" s="514" t="s">
        <v>28</v>
      </c>
      <c r="E26053" s="673">
        <v>4</v>
      </c>
      <c r="F26053" s="394"/>
    </row>
    <row r="26054" spans="1:6">
      <c r="A26054" s="514">
        <v>3143</v>
      </c>
      <c r="B26054" s="514" t="s">
        <v>17223</v>
      </c>
      <c r="C26054" s="1329" t="s">
        <v>34628</v>
      </c>
      <c r="D26054" s="514" t="s">
        <v>28</v>
      </c>
      <c r="E26054" s="673">
        <v>9.1</v>
      </c>
      <c r="F26054" s="394"/>
    </row>
    <row r="26055" spans="1:6">
      <c r="A26055" s="514">
        <v>3148</v>
      </c>
      <c r="B26055" s="514" t="s">
        <v>17223</v>
      </c>
      <c r="C26055" s="1329" t="s">
        <v>30166</v>
      </c>
      <c r="D26055" s="514" t="s">
        <v>28</v>
      </c>
      <c r="E26055" s="673">
        <v>14.75</v>
      </c>
      <c r="F26055" s="394"/>
    </row>
    <row r="26056" spans="1:6">
      <c r="A26056" s="514">
        <v>4310</v>
      </c>
      <c r="B26056" s="514" t="s">
        <v>17223</v>
      </c>
      <c r="C26056" s="1329" t="s">
        <v>30167</v>
      </c>
      <c r="D26056" s="514" t="s">
        <v>28</v>
      </c>
      <c r="E26056" s="673">
        <v>3.06</v>
      </c>
      <c r="F26056" s="394"/>
    </row>
    <row r="26057" spans="1:6">
      <c r="A26057" s="514">
        <v>4311</v>
      </c>
      <c r="B26057" s="514" t="s">
        <v>17223</v>
      </c>
      <c r="C26057" s="1329" t="s">
        <v>30168</v>
      </c>
      <c r="D26057" s="514" t="s">
        <v>28</v>
      </c>
      <c r="E26057" s="673">
        <v>2.15</v>
      </c>
      <c r="F26057" s="394"/>
    </row>
    <row r="26058" spans="1:6">
      <c r="A26058" s="514">
        <v>4312</v>
      </c>
      <c r="B26058" s="514" t="s">
        <v>17223</v>
      </c>
      <c r="C26058" s="1329" t="s">
        <v>30169</v>
      </c>
      <c r="D26058" s="514" t="s">
        <v>28</v>
      </c>
      <c r="E26058" s="673">
        <v>3.02</v>
      </c>
      <c r="F26058" s="394"/>
    </row>
    <row r="26059" spans="1:6">
      <c r="A26059" s="514">
        <v>13261</v>
      </c>
      <c r="B26059" s="514" t="s">
        <v>17223</v>
      </c>
      <c r="C26059" s="1329" t="s">
        <v>30170</v>
      </c>
      <c r="D26059" s="514" t="s">
        <v>28</v>
      </c>
      <c r="E26059" s="673">
        <v>2.82</v>
      </c>
      <c r="F26059" s="394"/>
    </row>
    <row r="26060" spans="1:6">
      <c r="A26060" s="514">
        <v>3272</v>
      </c>
      <c r="B26060" s="514" t="s">
        <v>17223</v>
      </c>
      <c r="C26060" s="1329" t="s">
        <v>30171</v>
      </c>
      <c r="D26060" s="514" t="s">
        <v>28</v>
      </c>
      <c r="E26060" s="673">
        <v>52.84</v>
      </c>
      <c r="F26060" s="394"/>
    </row>
    <row r="26061" spans="1:6">
      <c r="A26061" s="514">
        <v>3265</v>
      </c>
      <c r="B26061" s="514" t="s">
        <v>17223</v>
      </c>
      <c r="C26061" s="1329" t="s">
        <v>30172</v>
      </c>
      <c r="D26061" s="514" t="s">
        <v>28</v>
      </c>
      <c r="E26061" s="673">
        <v>41.98</v>
      </c>
      <c r="F26061" s="394"/>
    </row>
    <row r="26062" spans="1:6">
      <c r="A26062" s="514">
        <v>3264</v>
      </c>
      <c r="B26062" s="514" t="s">
        <v>17223</v>
      </c>
      <c r="C26062" s="1329" t="s">
        <v>30173</v>
      </c>
      <c r="D26062" s="514" t="s">
        <v>28</v>
      </c>
      <c r="E26062" s="673">
        <v>30.19</v>
      </c>
      <c r="F26062" s="394"/>
    </row>
    <row r="26063" spans="1:6">
      <c r="A26063" s="514">
        <v>3262</v>
      </c>
      <c r="B26063" s="514" t="s">
        <v>17223</v>
      </c>
      <c r="C26063" s="1329" t="s">
        <v>30174</v>
      </c>
      <c r="D26063" s="514" t="s">
        <v>28</v>
      </c>
      <c r="E26063" s="673">
        <v>18.38</v>
      </c>
      <c r="F26063" s="394"/>
    </row>
    <row r="26064" spans="1:6">
      <c r="A26064" s="514">
        <v>3267</v>
      </c>
      <c r="B26064" s="514" t="s">
        <v>17223</v>
      </c>
      <c r="C26064" s="1329" t="s">
        <v>30175</v>
      </c>
      <c r="D26064" s="514" t="s">
        <v>28</v>
      </c>
      <c r="E26064" s="673">
        <v>98.6</v>
      </c>
      <c r="F26064" s="394"/>
    </row>
    <row r="26065" spans="1:6">
      <c r="A26065" s="514">
        <v>3266</v>
      </c>
      <c r="B26065" s="514" t="s">
        <v>17223</v>
      </c>
      <c r="C26065" s="1329" t="s">
        <v>30176</v>
      </c>
      <c r="D26065" s="514" t="s">
        <v>28</v>
      </c>
      <c r="E26065" s="673">
        <v>62.73</v>
      </c>
      <c r="F26065" s="394"/>
    </row>
    <row r="26066" spans="1:6">
      <c r="A26066" s="514">
        <v>3268</v>
      </c>
      <c r="B26066" s="514" t="s">
        <v>17223</v>
      </c>
      <c r="C26066" s="1329" t="s">
        <v>30177</v>
      </c>
      <c r="D26066" s="514" t="s">
        <v>28</v>
      </c>
      <c r="E26066" s="673">
        <v>133.31</v>
      </c>
      <c r="F26066" s="394"/>
    </row>
    <row r="26067" spans="1:6">
      <c r="A26067" s="514">
        <v>3263</v>
      </c>
      <c r="B26067" s="514" t="s">
        <v>17223</v>
      </c>
      <c r="C26067" s="1329" t="s">
        <v>30178</v>
      </c>
      <c r="D26067" s="514" t="s">
        <v>28</v>
      </c>
      <c r="E26067" s="673">
        <v>25.1</v>
      </c>
      <c r="F26067" s="394"/>
    </row>
    <row r="26068" spans="1:6">
      <c r="A26068" s="514">
        <v>3271</v>
      </c>
      <c r="B26068" s="514" t="s">
        <v>17223</v>
      </c>
      <c r="C26068" s="1329" t="s">
        <v>30179</v>
      </c>
      <c r="D26068" s="514" t="s">
        <v>28</v>
      </c>
      <c r="E26068" s="673">
        <v>197.08</v>
      </c>
      <c r="F26068" s="394"/>
    </row>
    <row r="26069" spans="1:6">
      <c r="A26069" s="514">
        <v>3270</v>
      </c>
      <c r="B26069" s="514" t="s">
        <v>17223</v>
      </c>
      <c r="C26069" s="1329" t="s">
        <v>30180</v>
      </c>
      <c r="D26069" s="514" t="s">
        <v>28</v>
      </c>
      <c r="E26069" s="673">
        <v>331.11</v>
      </c>
      <c r="F26069" s="394"/>
    </row>
    <row r="26070" spans="1:6">
      <c r="A26070" s="514">
        <v>45256</v>
      </c>
      <c r="B26070" s="514" t="s">
        <v>17223</v>
      </c>
      <c r="C26070" s="1329" t="s">
        <v>33845</v>
      </c>
      <c r="D26070" s="514" t="s">
        <v>28</v>
      </c>
      <c r="E26070" s="673">
        <v>32.06</v>
      </c>
      <c r="F26070" s="394"/>
    </row>
    <row r="26071" spans="1:6">
      <c r="A26071" s="514">
        <v>3275</v>
      </c>
      <c r="B26071" s="514" t="s">
        <v>17223</v>
      </c>
      <c r="C26071" s="1329" t="s">
        <v>30181</v>
      </c>
      <c r="D26071" s="514" t="s">
        <v>32</v>
      </c>
      <c r="E26071" s="673">
        <v>117.27</v>
      </c>
      <c r="F26071" s="394"/>
    </row>
    <row r="26072" spans="1:6" ht="24.75">
      <c r="A26072" s="514">
        <v>39512</v>
      </c>
      <c r="B26072" s="514" t="s">
        <v>17223</v>
      </c>
      <c r="C26072" s="1329" t="s">
        <v>30182</v>
      </c>
      <c r="D26072" s="514" t="s">
        <v>32</v>
      </c>
      <c r="E26072" s="673"/>
      <c r="F26072" s="394"/>
    </row>
    <row r="26073" spans="1:6" ht="24.75">
      <c r="A26073" s="514">
        <v>39511</v>
      </c>
      <c r="B26073" s="514" t="s">
        <v>17223</v>
      </c>
      <c r="C26073" s="1329" t="s">
        <v>30183</v>
      </c>
      <c r="D26073" s="514" t="s">
        <v>32</v>
      </c>
      <c r="E26073" s="673"/>
      <c r="F26073" s="394"/>
    </row>
    <row r="26074" spans="1:6" ht="24.75">
      <c r="A26074" s="514">
        <v>39513</v>
      </c>
      <c r="B26074" s="514" t="s">
        <v>17223</v>
      </c>
      <c r="C26074" s="1329" t="s">
        <v>30184</v>
      </c>
      <c r="D26074" s="514" t="s">
        <v>32</v>
      </c>
      <c r="E26074" s="673"/>
      <c r="F26074" s="394"/>
    </row>
    <row r="26075" spans="1:6">
      <c r="A26075" s="514">
        <v>3286</v>
      </c>
      <c r="B26075" s="514" t="s">
        <v>17223</v>
      </c>
      <c r="C26075" s="1329" t="s">
        <v>30185</v>
      </c>
      <c r="D26075" s="514" t="s">
        <v>32</v>
      </c>
      <c r="E26075" s="673">
        <v>141.61000000000001</v>
      </c>
      <c r="F26075" s="394"/>
    </row>
    <row r="26076" spans="1:6">
      <c r="A26076" s="514">
        <v>3287</v>
      </c>
      <c r="B26076" s="514" t="s">
        <v>17223</v>
      </c>
      <c r="C26076" s="1329" t="s">
        <v>30186</v>
      </c>
      <c r="D26076" s="514" t="s">
        <v>32</v>
      </c>
      <c r="E26076" s="673">
        <v>214</v>
      </c>
      <c r="F26076" s="394"/>
    </row>
    <row r="26077" spans="1:6">
      <c r="A26077" s="514">
        <v>3283</v>
      </c>
      <c r="B26077" s="514" t="s">
        <v>17223</v>
      </c>
      <c r="C26077" s="1329" t="s">
        <v>30187</v>
      </c>
      <c r="D26077" s="514" t="s">
        <v>32</v>
      </c>
      <c r="E26077" s="673">
        <v>44.95</v>
      </c>
      <c r="F26077" s="394"/>
    </row>
    <row r="26078" spans="1:6">
      <c r="A26078" s="514">
        <v>11587</v>
      </c>
      <c r="B26078" s="514" t="s">
        <v>17223</v>
      </c>
      <c r="C26078" s="1329" t="s">
        <v>30188</v>
      </c>
      <c r="D26078" s="514" t="s">
        <v>32</v>
      </c>
      <c r="E26078" s="673">
        <v>80.41</v>
      </c>
      <c r="F26078" s="394"/>
    </row>
    <row r="26079" spans="1:6">
      <c r="A26079" s="514">
        <v>36225</v>
      </c>
      <c r="B26079" s="514" t="s">
        <v>17223</v>
      </c>
      <c r="C26079" s="1329" t="s">
        <v>30189</v>
      </c>
      <c r="D26079" s="514" t="s">
        <v>32</v>
      </c>
      <c r="E26079" s="673">
        <v>32.67</v>
      </c>
      <c r="F26079" s="394"/>
    </row>
    <row r="26080" spans="1:6">
      <c r="A26080" s="514">
        <v>36230</v>
      </c>
      <c r="B26080" s="514" t="s">
        <v>17223</v>
      </c>
      <c r="C26080" s="1329" t="s">
        <v>30190</v>
      </c>
      <c r="D26080" s="514" t="s">
        <v>32</v>
      </c>
      <c r="E26080" s="673">
        <v>24</v>
      </c>
      <c r="F26080" s="394"/>
    </row>
    <row r="26081" spans="1:6">
      <c r="A26081" s="514">
        <v>36238</v>
      </c>
      <c r="B26081" s="514" t="s">
        <v>17223</v>
      </c>
      <c r="C26081" s="1329" t="s">
        <v>30191</v>
      </c>
      <c r="D26081" s="514" t="s">
        <v>32</v>
      </c>
      <c r="E26081" s="673">
        <v>23.45</v>
      </c>
      <c r="F26081" s="394"/>
    </row>
    <row r="26082" spans="1:6" ht="24.75">
      <c r="A26082" s="514">
        <v>39363</v>
      </c>
      <c r="B26082" s="514" t="s">
        <v>17223</v>
      </c>
      <c r="C26082" s="1329" t="s">
        <v>30192</v>
      </c>
      <c r="D26082" s="514" t="s">
        <v>28</v>
      </c>
      <c r="E26082" s="673">
        <v>6299.92</v>
      </c>
      <c r="F26082" s="394"/>
    </row>
    <row r="26083" spans="1:6" ht="24.75">
      <c r="A26083" s="514">
        <v>39361</v>
      </c>
      <c r="B26083" s="514" t="s">
        <v>17223</v>
      </c>
      <c r="C26083" s="1329" t="s">
        <v>30193</v>
      </c>
      <c r="D26083" s="514" t="s">
        <v>28</v>
      </c>
      <c r="E26083" s="673">
        <v>1924.67</v>
      </c>
      <c r="F26083" s="394"/>
    </row>
    <row r="26084" spans="1:6" ht="24.75">
      <c r="A26084" s="514">
        <v>39362</v>
      </c>
      <c r="B26084" s="514" t="s">
        <v>17223</v>
      </c>
      <c r="C26084" s="1329" t="s">
        <v>30194</v>
      </c>
      <c r="D26084" s="514" t="s">
        <v>28</v>
      </c>
      <c r="E26084" s="673">
        <v>3400.03</v>
      </c>
      <c r="F26084" s="394"/>
    </row>
    <row r="26085" spans="1:6" ht="24.75">
      <c r="A26085" s="514">
        <v>39364</v>
      </c>
      <c r="B26085" s="514" t="s">
        <v>17223</v>
      </c>
      <c r="C26085" s="1329" t="s">
        <v>30195</v>
      </c>
      <c r="D26085" s="514" t="s">
        <v>28</v>
      </c>
      <c r="E26085" s="673">
        <v>13288.21</v>
      </c>
      <c r="F26085" s="394"/>
    </row>
    <row r="26086" spans="1:6">
      <c r="A26086" s="514">
        <v>14576</v>
      </c>
      <c r="B26086" s="514" t="s">
        <v>17223</v>
      </c>
      <c r="C26086" s="1329" t="s">
        <v>30196</v>
      </c>
      <c r="D26086" s="514" t="s">
        <v>28</v>
      </c>
      <c r="E26086" s="673"/>
      <c r="F26086" s="394"/>
    </row>
    <row r="26087" spans="1:6">
      <c r="A26087" s="514">
        <v>13877</v>
      </c>
      <c r="B26087" s="514" t="s">
        <v>17223</v>
      </c>
      <c r="C26087" s="1329" t="s">
        <v>30197</v>
      </c>
      <c r="D26087" s="514" t="s">
        <v>28</v>
      </c>
      <c r="E26087" s="673"/>
      <c r="F26087" s="394"/>
    </row>
    <row r="26088" spans="1:6">
      <c r="A26088" s="514">
        <v>7307</v>
      </c>
      <c r="B26088" s="514" t="s">
        <v>17223</v>
      </c>
      <c r="C26088" s="1329" t="s">
        <v>30198</v>
      </c>
      <c r="D26088" s="514" t="s">
        <v>29</v>
      </c>
      <c r="E26088" s="673">
        <v>52.28</v>
      </c>
      <c r="F26088" s="394"/>
    </row>
    <row r="26089" spans="1:6">
      <c r="A26089" s="514">
        <v>38122</v>
      </c>
      <c r="B26089" s="514" t="s">
        <v>17223</v>
      </c>
      <c r="C26089" s="1329" t="s">
        <v>18585</v>
      </c>
      <c r="D26089" s="514" t="s">
        <v>29</v>
      </c>
      <c r="E26089" s="673">
        <v>21.55</v>
      </c>
      <c r="F26089" s="394"/>
    </row>
    <row r="26090" spans="1:6">
      <c r="A26090" s="514">
        <v>43653</v>
      </c>
      <c r="B26090" s="514" t="s">
        <v>17223</v>
      </c>
      <c r="C26090" s="1329" t="s">
        <v>30199</v>
      </c>
      <c r="D26090" s="514" t="s">
        <v>29</v>
      </c>
      <c r="E26090" s="673">
        <v>37.18</v>
      </c>
      <c r="F26090" s="394"/>
    </row>
    <row r="26091" spans="1:6">
      <c r="A26091" s="514">
        <v>45301</v>
      </c>
      <c r="B26091" s="514" t="s">
        <v>17223</v>
      </c>
      <c r="C26091" s="1329" t="s">
        <v>44893</v>
      </c>
      <c r="D26091" s="514" t="s">
        <v>28</v>
      </c>
      <c r="E26091" s="673">
        <v>280.47000000000003</v>
      </c>
      <c r="F26091" s="394"/>
    </row>
    <row r="26092" spans="1:6">
      <c r="A26092" s="514">
        <v>45334</v>
      </c>
      <c r="B26092" s="514" t="s">
        <v>17223</v>
      </c>
      <c r="C26092" s="1329" t="s">
        <v>30200</v>
      </c>
      <c r="D26092" s="514" t="s">
        <v>28</v>
      </c>
      <c r="E26092" s="673">
        <v>17.5</v>
      </c>
      <c r="F26092" s="394"/>
    </row>
    <row r="26093" spans="1:6">
      <c r="A26093" s="514">
        <v>12344</v>
      </c>
      <c r="B26093" s="514" t="s">
        <v>17223</v>
      </c>
      <c r="C26093" s="1329" t="s">
        <v>30201</v>
      </c>
      <c r="D26093" s="514" t="s">
        <v>28</v>
      </c>
      <c r="E26093" s="673"/>
      <c r="F26093" s="394"/>
    </row>
    <row r="26094" spans="1:6">
      <c r="A26094" s="514">
        <v>12343</v>
      </c>
      <c r="B26094" s="514" t="s">
        <v>17223</v>
      </c>
      <c r="C26094" s="1329" t="s">
        <v>30202</v>
      </c>
      <c r="D26094" s="514" t="s">
        <v>28</v>
      </c>
      <c r="E26094" s="673"/>
      <c r="F26094" s="394"/>
    </row>
    <row r="26095" spans="1:6">
      <c r="A26095" s="514">
        <v>3295</v>
      </c>
      <c r="B26095" s="514" t="s">
        <v>17223</v>
      </c>
      <c r="C26095" s="1329" t="s">
        <v>30203</v>
      </c>
      <c r="D26095" s="514" t="s">
        <v>28</v>
      </c>
      <c r="E26095" s="673"/>
      <c r="F26095" s="394"/>
    </row>
    <row r="26096" spans="1:6">
      <c r="A26096" s="514">
        <v>3302</v>
      </c>
      <c r="B26096" s="514" t="s">
        <v>17223</v>
      </c>
      <c r="C26096" s="1329" t="s">
        <v>30204</v>
      </c>
      <c r="D26096" s="514" t="s">
        <v>28</v>
      </c>
      <c r="E26096" s="673"/>
      <c r="F26096" s="394"/>
    </row>
    <row r="26097" spans="1:6">
      <c r="A26097" s="514">
        <v>3297</v>
      </c>
      <c r="B26097" s="514" t="s">
        <v>17223</v>
      </c>
      <c r="C26097" s="1329" t="s">
        <v>30205</v>
      </c>
      <c r="D26097" s="514" t="s">
        <v>28</v>
      </c>
      <c r="E26097" s="673"/>
      <c r="F26097" s="394"/>
    </row>
    <row r="26098" spans="1:6">
      <c r="A26098" s="514">
        <v>3294</v>
      </c>
      <c r="B26098" s="514" t="s">
        <v>17223</v>
      </c>
      <c r="C26098" s="1329" t="s">
        <v>30206</v>
      </c>
      <c r="D26098" s="514" t="s">
        <v>28</v>
      </c>
      <c r="E26098" s="673"/>
      <c r="F26098" s="394"/>
    </row>
    <row r="26099" spans="1:6">
      <c r="A26099" s="514">
        <v>3292</v>
      </c>
      <c r="B26099" s="514" t="s">
        <v>17223</v>
      </c>
      <c r="C26099" s="1329" t="s">
        <v>30207</v>
      </c>
      <c r="D26099" s="514" t="s">
        <v>28</v>
      </c>
      <c r="E26099" s="673"/>
      <c r="F26099" s="394"/>
    </row>
    <row r="26100" spans="1:6">
      <c r="A26100" s="514">
        <v>3298</v>
      </c>
      <c r="B26100" s="514" t="s">
        <v>17223</v>
      </c>
      <c r="C26100" s="1329" t="s">
        <v>30208</v>
      </c>
      <c r="D26100" s="514" t="s">
        <v>28</v>
      </c>
      <c r="E26100" s="673"/>
      <c r="F26100" s="394"/>
    </row>
    <row r="26101" spans="1:6">
      <c r="A26101" s="514">
        <v>34802</v>
      </c>
      <c r="B26101" s="514" t="s">
        <v>17223</v>
      </c>
      <c r="C26101" s="1329" t="s">
        <v>30209</v>
      </c>
      <c r="D26101" s="514" t="s">
        <v>28</v>
      </c>
      <c r="E26101" s="673">
        <v>1157.3399999999999</v>
      </c>
      <c r="F26101" s="394"/>
    </row>
    <row r="26102" spans="1:6">
      <c r="A26102" s="514">
        <v>11588</v>
      </c>
      <c r="B26102" s="514" t="s">
        <v>17223</v>
      </c>
      <c r="C26102" s="1329" t="s">
        <v>30210</v>
      </c>
      <c r="D26102" s="514" t="s">
        <v>28</v>
      </c>
      <c r="E26102" s="673">
        <v>1248.58</v>
      </c>
      <c r="F26102" s="394"/>
    </row>
    <row r="26103" spans="1:6">
      <c r="A26103" s="514">
        <v>34383</v>
      </c>
      <c r="B26103" s="514" t="s">
        <v>17223</v>
      </c>
      <c r="C26103" s="1329" t="s">
        <v>30211</v>
      </c>
      <c r="D26103" s="514" t="s">
        <v>28</v>
      </c>
      <c r="E26103" s="673">
        <v>1373.53</v>
      </c>
      <c r="F26103" s="394"/>
    </row>
    <row r="26104" spans="1:6">
      <c r="A26104" s="514">
        <v>40451</v>
      </c>
      <c r="B26104" s="514" t="s">
        <v>17223</v>
      </c>
      <c r="C26104" s="1329" t="s">
        <v>30212</v>
      </c>
      <c r="D26104" s="514" t="s">
        <v>32</v>
      </c>
      <c r="E26104" s="673">
        <v>111.03</v>
      </c>
      <c r="F26104" s="394"/>
    </row>
    <row r="26105" spans="1:6">
      <c r="A26105" s="514">
        <v>40453</v>
      </c>
      <c r="B26105" s="514" t="s">
        <v>17223</v>
      </c>
      <c r="C26105" s="1329" t="s">
        <v>30213</v>
      </c>
      <c r="D26105" s="514" t="s">
        <v>32</v>
      </c>
      <c r="E26105" s="673">
        <v>120.13</v>
      </c>
      <c r="F26105" s="394"/>
    </row>
    <row r="26106" spans="1:6">
      <c r="A26106" s="514">
        <v>40452</v>
      </c>
      <c r="B26106" s="514" t="s">
        <v>17223</v>
      </c>
      <c r="C26106" s="1329" t="s">
        <v>30214</v>
      </c>
      <c r="D26106" s="514" t="s">
        <v>32</v>
      </c>
      <c r="E26106" s="673">
        <v>131.77000000000001</v>
      </c>
      <c r="F26106" s="394"/>
    </row>
    <row r="26107" spans="1:6">
      <c r="A26107" s="514">
        <v>11594</v>
      </c>
      <c r="B26107" s="514" t="s">
        <v>17223</v>
      </c>
      <c r="C26107" s="1329" t="s">
        <v>30215</v>
      </c>
      <c r="D26107" s="514" t="s">
        <v>28</v>
      </c>
      <c r="E26107" s="673">
        <v>397.96</v>
      </c>
      <c r="F26107" s="394"/>
    </row>
    <row r="26108" spans="1:6">
      <c r="A26108" s="514">
        <v>3311</v>
      </c>
      <c r="B26108" s="514" t="s">
        <v>17223</v>
      </c>
      <c r="C26108" s="1329" t="s">
        <v>30216</v>
      </c>
      <c r="D26108" s="514" t="s">
        <v>34</v>
      </c>
      <c r="E26108" s="673">
        <v>397.96</v>
      </c>
      <c r="F26108" s="394"/>
    </row>
    <row r="26109" spans="1:6">
      <c r="A26109" s="514">
        <v>11599</v>
      </c>
      <c r="B26109" s="514" t="s">
        <v>17223</v>
      </c>
      <c r="C26109" s="1329" t="s">
        <v>30217</v>
      </c>
      <c r="D26109" s="514" t="s">
        <v>28</v>
      </c>
      <c r="E26109" s="673">
        <v>529.24</v>
      </c>
      <c r="F26109" s="394"/>
    </row>
    <row r="26110" spans="1:6">
      <c r="A26110" s="514">
        <v>11593</v>
      </c>
      <c r="B26110" s="514" t="s">
        <v>17223</v>
      </c>
      <c r="C26110" s="1329" t="s">
        <v>30218</v>
      </c>
      <c r="D26110" s="514" t="s">
        <v>28</v>
      </c>
      <c r="E26110" s="673">
        <v>741.96</v>
      </c>
      <c r="F26110" s="394"/>
    </row>
    <row r="26111" spans="1:6">
      <c r="A26111" s="514">
        <v>3314</v>
      </c>
      <c r="B26111" s="514" t="s">
        <v>17223</v>
      </c>
      <c r="C26111" s="1329" t="s">
        <v>30219</v>
      </c>
      <c r="D26111" s="514" t="s">
        <v>34</v>
      </c>
      <c r="E26111" s="673">
        <v>530.65</v>
      </c>
      <c r="F26111" s="394"/>
    </row>
    <row r="26112" spans="1:6">
      <c r="A26112" s="514">
        <v>11597</v>
      </c>
      <c r="B26112" s="514" t="s">
        <v>17223</v>
      </c>
      <c r="C26112" s="1329" t="s">
        <v>30220</v>
      </c>
      <c r="D26112" s="514" t="s">
        <v>28</v>
      </c>
      <c r="E26112" s="673">
        <v>617.08000000000004</v>
      </c>
      <c r="F26112" s="394"/>
    </row>
    <row r="26113" spans="1:6">
      <c r="A26113" s="514">
        <v>3309</v>
      </c>
      <c r="B26113" s="514" t="s">
        <v>17223</v>
      </c>
      <c r="C26113" s="1329" t="s">
        <v>30221</v>
      </c>
      <c r="D26113" s="514" t="s">
        <v>34</v>
      </c>
      <c r="E26113" s="673">
        <v>421.41</v>
      </c>
      <c r="F26113" s="394"/>
    </row>
    <row r="26114" spans="1:6" ht="24.75">
      <c r="A26114" s="514">
        <v>40440</v>
      </c>
      <c r="B26114" s="514" t="s">
        <v>17223</v>
      </c>
      <c r="C26114" s="1329" t="s">
        <v>30222</v>
      </c>
      <c r="D26114" s="514" t="s">
        <v>34</v>
      </c>
      <c r="E26114" s="673">
        <v>552.73</v>
      </c>
      <c r="F26114" s="394"/>
    </row>
    <row r="26115" spans="1:6" ht="24.75">
      <c r="A26115" s="514">
        <v>40441</v>
      </c>
      <c r="B26115" s="514" t="s">
        <v>17223</v>
      </c>
      <c r="C26115" s="1329" t="s">
        <v>30223</v>
      </c>
      <c r="D26115" s="514" t="s">
        <v>34</v>
      </c>
      <c r="E26115" s="673">
        <v>352.88</v>
      </c>
      <c r="F26115" s="394"/>
    </row>
    <row r="26116" spans="1:6" ht="24.75">
      <c r="A26116" s="514">
        <v>34612</v>
      </c>
      <c r="B26116" s="514" t="s">
        <v>17223</v>
      </c>
      <c r="C26116" s="1329" t="s">
        <v>30224</v>
      </c>
      <c r="D26116" s="514" t="s">
        <v>28</v>
      </c>
      <c r="E26116" s="673">
        <v>763.22</v>
      </c>
      <c r="F26116" s="394"/>
    </row>
    <row r="26117" spans="1:6" ht="24.75">
      <c r="A26117" s="514">
        <v>34635</v>
      </c>
      <c r="B26117" s="514" t="s">
        <v>17223</v>
      </c>
      <c r="C26117" s="1329" t="s">
        <v>30225</v>
      </c>
      <c r="D26117" s="514" t="s">
        <v>28</v>
      </c>
      <c r="E26117" s="673">
        <v>981.47</v>
      </c>
      <c r="F26117" s="394"/>
    </row>
    <row r="26118" spans="1:6" ht="24.75">
      <c r="A26118" s="514">
        <v>34633</v>
      </c>
      <c r="B26118" s="514" t="s">
        <v>17223</v>
      </c>
      <c r="C26118" s="1329" t="s">
        <v>30226</v>
      </c>
      <c r="D26118" s="514" t="s">
        <v>28</v>
      </c>
      <c r="E26118" s="673">
        <v>1081.8399999999999</v>
      </c>
      <c r="F26118" s="394"/>
    </row>
    <row r="26119" spans="1:6" ht="24.75">
      <c r="A26119" s="514">
        <v>40449</v>
      </c>
      <c r="B26119" s="514" t="s">
        <v>17223</v>
      </c>
      <c r="C26119" s="1329" t="s">
        <v>30227</v>
      </c>
      <c r="D26119" s="514" t="s">
        <v>34</v>
      </c>
      <c r="E26119" s="673">
        <v>296.66000000000003</v>
      </c>
      <c r="F26119" s="394"/>
    </row>
    <row r="26120" spans="1:6">
      <c r="A26120" s="514">
        <v>11592</v>
      </c>
      <c r="B26120" s="514" t="s">
        <v>17223</v>
      </c>
      <c r="C26120" s="1329" t="s">
        <v>30228</v>
      </c>
      <c r="D26120" s="514" t="s">
        <v>28</v>
      </c>
      <c r="E26120" s="673">
        <v>530.65</v>
      </c>
      <c r="F26120" s="394"/>
    </row>
    <row r="26121" spans="1:6">
      <c r="A26121" s="514">
        <v>34800</v>
      </c>
      <c r="B26121" s="514" t="s">
        <v>17223</v>
      </c>
      <c r="C26121" s="1329" t="s">
        <v>30229</v>
      </c>
      <c r="D26121" s="514" t="s">
        <v>34</v>
      </c>
      <c r="E26121" s="673">
        <v>370.98</v>
      </c>
      <c r="F26121" s="394"/>
    </row>
    <row r="26122" spans="1:6">
      <c r="A26122" s="514">
        <v>11596</v>
      </c>
      <c r="B26122" s="514" t="s">
        <v>17223</v>
      </c>
      <c r="C26122" s="1329" t="s">
        <v>30230</v>
      </c>
      <c r="D26122" s="514" t="s">
        <v>28</v>
      </c>
      <c r="E26122" s="673">
        <v>421.41</v>
      </c>
      <c r="F26122" s="394"/>
    </row>
    <row r="26123" spans="1:6">
      <c r="A26123" s="514">
        <v>40438</v>
      </c>
      <c r="B26123" s="514" t="s">
        <v>17223</v>
      </c>
      <c r="C26123" s="1329" t="s">
        <v>30231</v>
      </c>
      <c r="D26123" s="514" t="s">
        <v>34</v>
      </c>
      <c r="E26123" s="673">
        <v>247.15</v>
      </c>
      <c r="F26123" s="394"/>
    </row>
    <row r="26124" spans="1:6">
      <c r="A26124" s="514">
        <v>40436</v>
      </c>
      <c r="B26124" s="514" t="s">
        <v>17223</v>
      </c>
      <c r="C26124" s="1329" t="s">
        <v>30232</v>
      </c>
      <c r="D26124" s="514" t="s">
        <v>34</v>
      </c>
      <c r="E26124" s="673">
        <v>308.18</v>
      </c>
      <c r="F26124" s="394"/>
    </row>
    <row r="26125" spans="1:6">
      <c r="A26125" s="514">
        <v>4315</v>
      </c>
      <c r="B26125" s="514" t="s">
        <v>17223</v>
      </c>
      <c r="C26125" s="1329" t="s">
        <v>30233</v>
      </c>
      <c r="D26125" s="514" t="s">
        <v>28</v>
      </c>
      <c r="E26125" s="673">
        <v>2.2200000000000002</v>
      </c>
      <c r="F26125" s="394"/>
    </row>
    <row r="26126" spans="1:6">
      <c r="A26126" s="514">
        <v>402</v>
      </c>
      <c r="B26126" s="514" t="s">
        <v>17223</v>
      </c>
      <c r="C26126" s="1329" t="s">
        <v>30234</v>
      </c>
      <c r="D26126" s="514" t="s">
        <v>28</v>
      </c>
      <c r="E26126" s="673"/>
      <c r="F26126" s="394"/>
    </row>
    <row r="26127" spans="1:6">
      <c r="A26127" s="514">
        <v>4226</v>
      </c>
      <c r="B26127" s="514" t="s">
        <v>17223</v>
      </c>
      <c r="C26127" s="1329" t="s">
        <v>30235</v>
      </c>
      <c r="D26127" s="514" t="s">
        <v>30</v>
      </c>
      <c r="E26127" s="673">
        <v>8.27</v>
      </c>
      <c r="F26127" s="394"/>
    </row>
    <row r="26128" spans="1:6">
      <c r="A26128" s="514">
        <v>4222</v>
      </c>
      <c r="B26128" s="514" t="s">
        <v>17223</v>
      </c>
      <c r="C26128" s="1329" t="s">
        <v>17733</v>
      </c>
      <c r="D26128" s="514" t="s">
        <v>29</v>
      </c>
      <c r="E26128" s="673">
        <v>6.02</v>
      </c>
      <c r="F26128" s="394"/>
    </row>
    <row r="26129" spans="1:6" ht="24.75">
      <c r="A26129" s="514">
        <v>34804</v>
      </c>
      <c r="B26129" s="514" t="s">
        <v>17223</v>
      </c>
      <c r="C26129" s="1329" t="s">
        <v>30236</v>
      </c>
      <c r="D26129" s="514" t="s">
        <v>32</v>
      </c>
      <c r="E26129" s="673">
        <v>44.8</v>
      </c>
      <c r="F26129" s="394"/>
    </row>
    <row r="26130" spans="1:6">
      <c r="A26130" s="514">
        <v>4013</v>
      </c>
      <c r="B26130" s="514" t="s">
        <v>17223</v>
      </c>
      <c r="C26130" s="1329" t="s">
        <v>30237</v>
      </c>
      <c r="D26130" s="514" t="s">
        <v>32</v>
      </c>
      <c r="E26130" s="673">
        <v>6.56</v>
      </c>
      <c r="F26130" s="394"/>
    </row>
    <row r="26131" spans="1:6">
      <c r="A26131" s="514">
        <v>4011</v>
      </c>
      <c r="B26131" s="514" t="s">
        <v>17223</v>
      </c>
      <c r="C26131" s="1329" t="s">
        <v>30238</v>
      </c>
      <c r="D26131" s="514" t="s">
        <v>32</v>
      </c>
      <c r="E26131" s="673">
        <v>7.32</v>
      </c>
      <c r="F26131" s="394"/>
    </row>
    <row r="26132" spans="1:6">
      <c r="A26132" s="514">
        <v>4021</v>
      </c>
      <c r="B26132" s="514" t="s">
        <v>17223</v>
      </c>
      <c r="C26132" s="1329" t="s">
        <v>30239</v>
      </c>
      <c r="D26132" s="514" t="s">
        <v>32</v>
      </c>
      <c r="E26132" s="673">
        <v>9.14</v>
      </c>
      <c r="F26132" s="394"/>
    </row>
    <row r="26133" spans="1:6">
      <c r="A26133" s="514">
        <v>4019</v>
      </c>
      <c r="B26133" s="514" t="s">
        <v>17223</v>
      </c>
      <c r="C26133" s="1329" t="s">
        <v>30240</v>
      </c>
      <c r="D26133" s="514" t="s">
        <v>32</v>
      </c>
      <c r="E26133" s="673">
        <v>10.97</v>
      </c>
      <c r="F26133" s="394"/>
    </row>
    <row r="26134" spans="1:6">
      <c r="A26134" s="514">
        <v>4012</v>
      </c>
      <c r="B26134" s="514" t="s">
        <v>17223</v>
      </c>
      <c r="C26134" s="1329" t="s">
        <v>30241</v>
      </c>
      <c r="D26134" s="514" t="s">
        <v>32</v>
      </c>
      <c r="E26134" s="673">
        <v>14.7</v>
      </c>
      <c r="F26134" s="394"/>
    </row>
    <row r="26135" spans="1:6">
      <c r="A26135" s="514">
        <v>4020</v>
      </c>
      <c r="B26135" s="514" t="s">
        <v>17223</v>
      </c>
      <c r="C26135" s="1329" t="s">
        <v>30242</v>
      </c>
      <c r="D26135" s="514" t="s">
        <v>32</v>
      </c>
      <c r="E26135" s="673">
        <v>18.399999999999999</v>
      </c>
      <c r="F26135" s="394"/>
    </row>
    <row r="26136" spans="1:6">
      <c r="A26136" s="514">
        <v>4018</v>
      </c>
      <c r="B26136" s="514" t="s">
        <v>17223</v>
      </c>
      <c r="C26136" s="1329" t="s">
        <v>30243</v>
      </c>
      <c r="D26136" s="514" t="s">
        <v>32</v>
      </c>
      <c r="E26136" s="673">
        <v>22.05</v>
      </c>
      <c r="F26136" s="394"/>
    </row>
    <row r="26137" spans="1:6">
      <c r="A26137" s="514">
        <v>36498</v>
      </c>
      <c r="B26137" s="514" t="s">
        <v>17223</v>
      </c>
      <c r="C26137" s="1329" t="s">
        <v>30244</v>
      </c>
      <c r="D26137" s="514" t="s">
        <v>28</v>
      </c>
      <c r="E26137" s="673">
        <v>9545.6299999999992</v>
      </c>
      <c r="F26137" s="394"/>
    </row>
    <row r="26138" spans="1:6">
      <c r="A26138" s="514">
        <v>12872</v>
      </c>
      <c r="B26138" s="514" t="s">
        <v>17223</v>
      </c>
      <c r="C26138" s="1329" t="s">
        <v>30245</v>
      </c>
      <c r="D26138" s="514" t="s">
        <v>33</v>
      </c>
      <c r="E26138" s="673">
        <v>24.84</v>
      </c>
      <c r="F26138" s="394"/>
    </row>
    <row r="26139" spans="1:6">
      <c r="A26139" s="514">
        <v>41075</v>
      </c>
      <c r="B26139" s="514" t="s">
        <v>17223</v>
      </c>
      <c r="C26139" s="1329" t="s">
        <v>30246</v>
      </c>
      <c r="D26139" s="514" t="s">
        <v>31</v>
      </c>
      <c r="E26139" s="673">
        <v>4385.7299999999996</v>
      </c>
      <c r="F26139" s="394"/>
    </row>
    <row r="26140" spans="1:6">
      <c r="A26140" s="514">
        <v>44324</v>
      </c>
      <c r="B26140" s="514" t="s">
        <v>17223</v>
      </c>
      <c r="C26140" s="1329" t="s">
        <v>30247</v>
      </c>
      <c r="D26140" s="514" t="s">
        <v>30</v>
      </c>
      <c r="E26140" s="673">
        <v>2.88</v>
      </c>
      <c r="F26140" s="394"/>
    </row>
    <row r="26141" spans="1:6">
      <c r="A26141" s="514">
        <v>3315</v>
      </c>
      <c r="B26141" s="514" t="s">
        <v>17223</v>
      </c>
      <c r="C26141" s="1329" t="s">
        <v>30248</v>
      </c>
      <c r="D26141" s="514" t="s">
        <v>30</v>
      </c>
      <c r="E26141" s="673">
        <v>0.83</v>
      </c>
      <c r="F26141" s="394"/>
    </row>
    <row r="26142" spans="1:6">
      <c r="A26142" s="514">
        <v>36870</v>
      </c>
      <c r="B26142" s="514" t="s">
        <v>17223</v>
      </c>
      <c r="C26142" s="1329" t="s">
        <v>30249</v>
      </c>
      <c r="D26142" s="514" t="s">
        <v>30</v>
      </c>
      <c r="E26142" s="673">
        <v>0.64</v>
      </c>
      <c r="F26142" s="394"/>
    </row>
    <row r="26143" spans="1:6">
      <c r="A26143" s="514">
        <v>5092</v>
      </c>
      <c r="B26143" s="514" t="s">
        <v>17223</v>
      </c>
      <c r="C26143" s="1329" t="s">
        <v>30250</v>
      </c>
      <c r="D26143" s="514" t="s">
        <v>18822</v>
      </c>
      <c r="E26143" s="673">
        <v>18.34</v>
      </c>
      <c r="F26143" s="394"/>
    </row>
    <row r="26144" spans="1:6">
      <c r="A26144" s="514">
        <v>11462</v>
      </c>
      <c r="B26144" s="514" t="s">
        <v>17223</v>
      </c>
      <c r="C26144" s="1329" t="s">
        <v>30251</v>
      </c>
      <c r="D26144" s="514" t="s">
        <v>18822</v>
      </c>
      <c r="E26144" s="673">
        <v>18.75</v>
      </c>
      <c r="F26144" s="394"/>
    </row>
    <row r="26145" spans="1:6">
      <c r="A26145" s="514">
        <v>36529</v>
      </c>
      <c r="B26145" s="514" t="s">
        <v>17223</v>
      </c>
      <c r="C26145" s="1329" t="s">
        <v>30252</v>
      </c>
      <c r="D26145" s="514" t="s">
        <v>28</v>
      </c>
      <c r="E26145" s="673"/>
      <c r="F26145" s="394"/>
    </row>
    <row r="26146" spans="1:6">
      <c r="A26146" s="514">
        <v>3318</v>
      </c>
      <c r="B26146" s="514" t="s">
        <v>17223</v>
      </c>
      <c r="C26146" s="1329" t="s">
        <v>30253</v>
      </c>
      <c r="D26146" s="514" t="s">
        <v>28</v>
      </c>
      <c r="E26146" s="673"/>
      <c r="F26146" s="394"/>
    </row>
    <row r="26147" spans="1:6">
      <c r="A26147" s="514">
        <v>3324</v>
      </c>
      <c r="B26147" s="514" t="s">
        <v>17223</v>
      </c>
      <c r="C26147" s="1329" t="s">
        <v>30254</v>
      </c>
      <c r="D26147" s="514" t="s">
        <v>32</v>
      </c>
      <c r="E26147" s="673">
        <v>9.7799999999999994</v>
      </c>
      <c r="F26147" s="394"/>
    </row>
    <row r="26148" spans="1:6">
      <c r="A26148" s="514">
        <v>3322</v>
      </c>
      <c r="B26148" s="514" t="s">
        <v>17223</v>
      </c>
      <c r="C26148" s="1329" t="s">
        <v>30255</v>
      </c>
      <c r="D26148" s="514" t="s">
        <v>32</v>
      </c>
      <c r="E26148" s="673">
        <v>13.7</v>
      </c>
      <c r="F26148" s="394"/>
    </row>
    <row r="26149" spans="1:6">
      <c r="A26149" s="514">
        <v>5076</v>
      </c>
      <c r="B26149" s="514" t="s">
        <v>17223</v>
      </c>
      <c r="C26149" s="1329" t="s">
        <v>30256</v>
      </c>
      <c r="D26149" s="514" t="s">
        <v>30</v>
      </c>
      <c r="E26149" s="673">
        <v>17.63</v>
      </c>
      <c r="F26149" s="394"/>
    </row>
    <row r="26150" spans="1:6">
      <c r="A26150" s="514">
        <v>5077</v>
      </c>
      <c r="B26150" s="514" t="s">
        <v>17223</v>
      </c>
      <c r="C26150" s="1329" t="s">
        <v>30257</v>
      </c>
      <c r="D26150" s="514" t="s">
        <v>30</v>
      </c>
      <c r="E26150" s="673">
        <v>19.489999999999998</v>
      </c>
      <c r="F26150" s="394"/>
    </row>
    <row r="26151" spans="1:6">
      <c r="A26151" s="514">
        <v>45242</v>
      </c>
      <c r="B26151" s="514" t="s">
        <v>17223</v>
      </c>
      <c r="C26151" s="1329" t="s">
        <v>33846</v>
      </c>
      <c r="D26151" s="514" t="s">
        <v>28</v>
      </c>
      <c r="E26151" s="673">
        <v>74.77</v>
      </c>
      <c r="F26151" s="394"/>
    </row>
    <row r="26152" spans="1:6">
      <c r="A26152" s="514">
        <v>11837</v>
      </c>
      <c r="B26152" s="514" t="s">
        <v>17223</v>
      </c>
      <c r="C26152" s="1329" t="s">
        <v>30258</v>
      </c>
      <c r="D26152" s="514" t="s">
        <v>28</v>
      </c>
      <c r="E26152" s="673">
        <v>93.81</v>
      </c>
      <c r="F26152" s="394"/>
    </row>
    <row r="26153" spans="1:6">
      <c r="A26153" s="514">
        <v>415</v>
      </c>
      <c r="B26153" s="514" t="s">
        <v>17223</v>
      </c>
      <c r="C26153" s="1329" t="s">
        <v>30259</v>
      </c>
      <c r="D26153" s="514" t="s">
        <v>28</v>
      </c>
      <c r="E26153" s="673">
        <v>38.47</v>
      </c>
      <c r="F26153" s="394"/>
    </row>
    <row r="26154" spans="1:6">
      <c r="A26154" s="514">
        <v>38055</v>
      </c>
      <c r="B26154" s="514" t="s">
        <v>17223</v>
      </c>
      <c r="C26154" s="1329" t="s">
        <v>30260</v>
      </c>
      <c r="D26154" s="514" t="s">
        <v>28</v>
      </c>
      <c r="E26154" s="673">
        <v>8.51</v>
      </c>
      <c r="F26154" s="394"/>
    </row>
    <row r="26155" spans="1:6">
      <c r="A26155" s="514">
        <v>416</v>
      </c>
      <c r="B26155" s="514" t="s">
        <v>17223</v>
      </c>
      <c r="C26155" s="1329" t="s">
        <v>30261</v>
      </c>
      <c r="D26155" s="514" t="s">
        <v>28</v>
      </c>
      <c r="E26155" s="673">
        <v>14.08</v>
      </c>
      <c r="F26155" s="394"/>
    </row>
    <row r="26156" spans="1:6">
      <c r="A26156" s="514">
        <v>425</v>
      </c>
      <c r="B26156" s="514" t="s">
        <v>17223</v>
      </c>
      <c r="C26156" s="1329" t="s">
        <v>30262</v>
      </c>
      <c r="D26156" s="514" t="s">
        <v>28</v>
      </c>
      <c r="E26156" s="673">
        <v>8.73</v>
      </c>
      <c r="F26156" s="394"/>
    </row>
    <row r="26157" spans="1:6">
      <c r="A26157" s="514">
        <v>426</v>
      </c>
      <c r="B26157" s="514" t="s">
        <v>17223</v>
      </c>
      <c r="C26157" s="1329" t="s">
        <v>30263</v>
      </c>
      <c r="D26157" s="514" t="s">
        <v>28</v>
      </c>
      <c r="E26157" s="673">
        <v>48.08</v>
      </c>
      <c r="F26157" s="394"/>
    </row>
    <row r="26158" spans="1:6">
      <c r="A26158" s="514">
        <v>38056</v>
      </c>
      <c r="B26158" s="514" t="s">
        <v>17223</v>
      </c>
      <c r="C26158" s="1329" t="s">
        <v>30264</v>
      </c>
      <c r="D26158" s="514" t="s">
        <v>28</v>
      </c>
      <c r="E26158" s="673">
        <v>46.95</v>
      </c>
      <c r="F26158" s="394"/>
    </row>
    <row r="26159" spans="1:6">
      <c r="A26159" s="514">
        <v>1564</v>
      </c>
      <c r="B26159" s="514" t="s">
        <v>17223</v>
      </c>
      <c r="C26159" s="1329" t="s">
        <v>30265</v>
      </c>
      <c r="D26159" s="514" t="s">
        <v>28</v>
      </c>
      <c r="E26159" s="673">
        <v>17.920000000000002</v>
      </c>
      <c r="F26159" s="394"/>
    </row>
    <row r="26160" spans="1:6">
      <c r="A26160" s="514">
        <v>11032</v>
      </c>
      <c r="B26160" s="514" t="s">
        <v>17223</v>
      </c>
      <c r="C26160" s="1329" t="s">
        <v>30266</v>
      </c>
      <c r="D26160" s="514" t="s">
        <v>28</v>
      </c>
      <c r="E26160" s="673">
        <v>12.52</v>
      </c>
      <c r="F26160" s="394"/>
    </row>
    <row r="26161" spans="1:6">
      <c r="A26161" s="514">
        <v>36786</v>
      </c>
      <c r="B26161" s="514" t="s">
        <v>17223</v>
      </c>
      <c r="C26161" s="1329" t="s">
        <v>30267</v>
      </c>
      <c r="D26161" s="514" t="s">
        <v>17224</v>
      </c>
      <c r="E26161" s="673"/>
      <c r="F26161" s="394"/>
    </row>
    <row r="26162" spans="1:6">
      <c r="A26162" s="514">
        <v>36785</v>
      </c>
      <c r="B26162" s="514" t="s">
        <v>17223</v>
      </c>
      <c r="C26162" s="1329" t="s">
        <v>30268</v>
      </c>
      <c r="D26162" s="514" t="s">
        <v>17224</v>
      </c>
      <c r="E26162" s="673"/>
      <c r="F26162" s="394"/>
    </row>
    <row r="26163" spans="1:6">
      <c r="A26163" s="514">
        <v>36782</v>
      </c>
      <c r="B26163" s="514" t="s">
        <v>17223</v>
      </c>
      <c r="C26163" s="1329" t="s">
        <v>30269</v>
      </c>
      <c r="D26163" s="514" t="s">
        <v>17224</v>
      </c>
      <c r="E26163" s="673"/>
      <c r="F26163" s="394"/>
    </row>
    <row r="26164" spans="1:6">
      <c r="A26164" s="514">
        <v>44481</v>
      </c>
      <c r="B26164" s="514" t="s">
        <v>17223</v>
      </c>
      <c r="C26164" s="1329" t="s">
        <v>34629</v>
      </c>
      <c r="D26164" s="514" t="s">
        <v>17224</v>
      </c>
      <c r="E26164" s="673"/>
      <c r="F26164" s="394"/>
    </row>
    <row r="26165" spans="1:6">
      <c r="A26165" s="514">
        <v>4824</v>
      </c>
      <c r="B26165" s="514" t="s">
        <v>17223</v>
      </c>
      <c r="C26165" s="1329" t="s">
        <v>30270</v>
      </c>
      <c r="D26165" s="514" t="s">
        <v>30</v>
      </c>
      <c r="E26165" s="673">
        <v>0.46</v>
      </c>
      <c r="F26165" s="394"/>
    </row>
    <row r="26166" spans="1:6">
      <c r="A26166" s="514">
        <v>11795</v>
      </c>
      <c r="B26166" s="514" t="s">
        <v>17223</v>
      </c>
      <c r="C26166" s="1329" t="s">
        <v>30271</v>
      </c>
      <c r="D26166" s="514" t="s">
        <v>32</v>
      </c>
      <c r="E26166" s="673">
        <v>479.16</v>
      </c>
      <c r="F26166" s="394"/>
    </row>
    <row r="26167" spans="1:6">
      <c r="A26167" s="514">
        <v>134</v>
      </c>
      <c r="B26167" s="514" t="s">
        <v>17223</v>
      </c>
      <c r="C26167" s="1329" t="s">
        <v>30272</v>
      </c>
      <c r="D26167" s="514" t="s">
        <v>30</v>
      </c>
      <c r="E26167" s="673">
        <v>1.51</v>
      </c>
      <c r="F26167" s="394"/>
    </row>
    <row r="26168" spans="1:6">
      <c r="A26168" s="514">
        <v>4229</v>
      </c>
      <c r="B26168" s="514" t="s">
        <v>17223</v>
      </c>
      <c r="C26168" s="1329" t="s">
        <v>30273</v>
      </c>
      <c r="D26168" s="514" t="s">
        <v>30</v>
      </c>
      <c r="E26168" s="673">
        <v>43.05</v>
      </c>
      <c r="F26168" s="394"/>
    </row>
    <row r="26169" spans="1:6">
      <c r="A26169" s="514">
        <v>11731</v>
      </c>
      <c r="B26169" s="514" t="s">
        <v>17223</v>
      </c>
      <c r="C26169" s="1329" t="s">
        <v>30274</v>
      </c>
      <c r="D26169" s="514" t="s">
        <v>28</v>
      </c>
      <c r="E26169" s="673">
        <v>10.92</v>
      </c>
      <c r="F26169" s="394"/>
    </row>
    <row r="26170" spans="1:6">
      <c r="A26170" s="514">
        <v>11732</v>
      </c>
      <c r="B26170" s="514" t="s">
        <v>17223</v>
      </c>
      <c r="C26170" s="1329" t="s">
        <v>30275</v>
      </c>
      <c r="D26170" s="514" t="s">
        <v>28</v>
      </c>
      <c r="E26170" s="673">
        <v>28.61</v>
      </c>
      <c r="F26170" s="394"/>
    </row>
    <row r="26171" spans="1:6">
      <c r="A26171" s="514">
        <v>11244</v>
      </c>
      <c r="B26171" s="514" t="s">
        <v>17223</v>
      </c>
      <c r="C26171" s="1329" t="s">
        <v>30276</v>
      </c>
      <c r="D26171" s="514" t="s">
        <v>28</v>
      </c>
      <c r="E26171" s="673">
        <v>205.21</v>
      </c>
      <c r="F26171" s="394"/>
    </row>
    <row r="26172" spans="1:6">
      <c r="A26172" s="514">
        <v>11235</v>
      </c>
      <c r="B26172" s="514" t="s">
        <v>17223</v>
      </c>
      <c r="C26172" s="1329" t="s">
        <v>30277</v>
      </c>
      <c r="D26172" s="514" t="s">
        <v>28</v>
      </c>
      <c r="E26172" s="673">
        <v>156.6</v>
      </c>
      <c r="F26172" s="394"/>
    </row>
    <row r="26173" spans="1:6">
      <c r="A26173" s="514">
        <v>11236</v>
      </c>
      <c r="B26173" s="514" t="s">
        <v>17223</v>
      </c>
      <c r="C26173" s="1329" t="s">
        <v>30278</v>
      </c>
      <c r="D26173" s="514" t="s">
        <v>28</v>
      </c>
      <c r="E26173" s="673">
        <v>199.01</v>
      </c>
      <c r="F26173" s="394"/>
    </row>
    <row r="26174" spans="1:6">
      <c r="A26174" s="514">
        <v>11245</v>
      </c>
      <c r="B26174" s="514" t="s">
        <v>17223</v>
      </c>
      <c r="C26174" s="1329" t="s">
        <v>30279</v>
      </c>
      <c r="D26174" s="514" t="s">
        <v>28</v>
      </c>
      <c r="E26174" s="673">
        <v>283.83999999999997</v>
      </c>
      <c r="F26174" s="394"/>
    </row>
    <row r="26175" spans="1:6">
      <c r="A26175" s="514">
        <v>36494</v>
      </c>
      <c r="B26175" s="514" t="s">
        <v>17223</v>
      </c>
      <c r="C26175" s="1329" t="s">
        <v>30280</v>
      </c>
      <c r="D26175" s="514" t="s">
        <v>28</v>
      </c>
      <c r="E26175" s="673"/>
      <c r="F26175" s="394"/>
    </row>
    <row r="26176" spans="1:6">
      <c r="A26176" s="514">
        <v>36493</v>
      </c>
      <c r="B26176" s="514" t="s">
        <v>17223</v>
      </c>
      <c r="C26176" s="1329" t="s">
        <v>30281</v>
      </c>
      <c r="D26176" s="514" t="s">
        <v>28</v>
      </c>
      <c r="E26176" s="673"/>
      <c r="F26176" s="394"/>
    </row>
    <row r="26177" spans="1:6">
      <c r="A26177" s="514">
        <v>36492</v>
      </c>
      <c r="B26177" s="514" t="s">
        <v>17223</v>
      </c>
      <c r="C26177" s="1329" t="s">
        <v>30282</v>
      </c>
      <c r="D26177" s="514" t="s">
        <v>28</v>
      </c>
      <c r="E26177" s="673"/>
      <c r="F26177" s="394"/>
    </row>
    <row r="26178" spans="1:6">
      <c r="A26178" s="514">
        <v>36499</v>
      </c>
      <c r="B26178" s="514" t="s">
        <v>17223</v>
      </c>
      <c r="C26178" s="1329" t="s">
        <v>30283</v>
      </c>
      <c r="D26178" s="514" t="s">
        <v>28</v>
      </c>
      <c r="E26178" s="673">
        <v>5154.6400000000003</v>
      </c>
      <c r="F26178" s="394"/>
    </row>
    <row r="26179" spans="1:6" ht="24.75">
      <c r="A26179" s="514">
        <v>13533</v>
      </c>
      <c r="B26179" s="514" t="s">
        <v>17223</v>
      </c>
      <c r="C26179" s="1329" t="s">
        <v>30284</v>
      </c>
      <c r="D26179" s="514" t="s">
        <v>28</v>
      </c>
      <c r="E26179" s="673">
        <v>236290.92</v>
      </c>
      <c r="F26179" s="394"/>
    </row>
    <row r="26180" spans="1:6" ht="24.75">
      <c r="A26180" s="514">
        <v>13333</v>
      </c>
      <c r="B26180" s="514" t="s">
        <v>17223</v>
      </c>
      <c r="C26180" s="1329" t="s">
        <v>30285</v>
      </c>
      <c r="D26180" s="514" t="s">
        <v>28</v>
      </c>
      <c r="E26180" s="673">
        <v>264340.36</v>
      </c>
      <c r="F26180" s="394"/>
    </row>
    <row r="26181" spans="1:6">
      <c r="A26181" s="514">
        <v>39585</v>
      </c>
      <c r="B26181" s="514" t="s">
        <v>17223</v>
      </c>
      <c r="C26181" s="1329" t="s">
        <v>30286</v>
      </c>
      <c r="D26181" s="514" t="s">
        <v>28</v>
      </c>
      <c r="E26181" s="673">
        <v>170684.56</v>
      </c>
      <c r="F26181" s="394"/>
    </row>
    <row r="26182" spans="1:6">
      <c r="A26182" s="514">
        <v>39586</v>
      </c>
      <c r="B26182" s="514" t="s">
        <v>17223</v>
      </c>
      <c r="C26182" s="1329" t="s">
        <v>30287</v>
      </c>
      <c r="D26182" s="514" t="s">
        <v>28</v>
      </c>
      <c r="E26182" s="673">
        <v>200201.43</v>
      </c>
      <c r="F26182" s="394"/>
    </row>
    <row r="26183" spans="1:6">
      <c r="A26183" s="514">
        <v>39587</v>
      </c>
      <c r="B26183" s="514" t="s">
        <v>17223</v>
      </c>
      <c r="C26183" s="1329" t="s">
        <v>30288</v>
      </c>
      <c r="D26183" s="514" t="s">
        <v>28</v>
      </c>
      <c r="E26183" s="673">
        <v>243835.09</v>
      </c>
      <c r="F26183" s="394"/>
    </row>
    <row r="26184" spans="1:6">
      <c r="A26184" s="514">
        <v>39588</v>
      </c>
      <c r="B26184" s="514" t="s">
        <v>17223</v>
      </c>
      <c r="C26184" s="1329" t="s">
        <v>30289</v>
      </c>
      <c r="D26184" s="514" t="s">
        <v>28</v>
      </c>
      <c r="E26184" s="673">
        <v>282335.35999999999</v>
      </c>
      <c r="F26184" s="394"/>
    </row>
    <row r="26185" spans="1:6">
      <c r="A26185" s="514">
        <v>39584</v>
      </c>
      <c r="B26185" s="514" t="s">
        <v>17223</v>
      </c>
      <c r="C26185" s="1329" t="s">
        <v>30290</v>
      </c>
      <c r="D26185" s="514" t="s">
        <v>28</v>
      </c>
      <c r="E26185" s="673">
        <v>151999.1</v>
      </c>
      <c r="F26185" s="394"/>
    </row>
    <row r="26186" spans="1:6">
      <c r="A26186" s="514">
        <v>39590</v>
      </c>
      <c r="B26186" s="514" t="s">
        <v>17223</v>
      </c>
      <c r="C26186" s="1329" t="s">
        <v>30291</v>
      </c>
      <c r="D26186" s="514" t="s">
        <v>28</v>
      </c>
      <c r="E26186" s="673">
        <v>148354.4</v>
      </c>
      <c r="F26186" s="394"/>
    </row>
    <row r="26187" spans="1:6">
      <c r="A26187" s="514">
        <v>39592</v>
      </c>
      <c r="B26187" s="514" t="s">
        <v>17223</v>
      </c>
      <c r="C26187" s="1329" t="s">
        <v>30292</v>
      </c>
      <c r="D26187" s="514" t="s">
        <v>28</v>
      </c>
      <c r="E26187" s="673">
        <v>213188.86</v>
      </c>
      <c r="F26187" s="394"/>
    </row>
    <row r="26188" spans="1:6">
      <c r="A26188" s="514">
        <v>39593</v>
      </c>
      <c r="B26188" s="514" t="s">
        <v>17223</v>
      </c>
      <c r="C26188" s="1329" t="s">
        <v>30293</v>
      </c>
      <c r="D26188" s="514" t="s">
        <v>28</v>
      </c>
      <c r="E26188" s="673">
        <v>243835.09</v>
      </c>
      <c r="F26188" s="394"/>
    </row>
    <row r="26189" spans="1:6">
      <c r="A26189" s="514">
        <v>14254</v>
      </c>
      <c r="B26189" s="514" t="s">
        <v>17223</v>
      </c>
      <c r="C26189" s="1329" t="s">
        <v>30294</v>
      </c>
      <c r="D26189" s="514" t="s">
        <v>28</v>
      </c>
      <c r="E26189" s="673">
        <v>138601</v>
      </c>
      <c r="F26189" s="394"/>
    </row>
    <row r="26190" spans="1:6">
      <c r="A26190" s="514">
        <v>44494</v>
      </c>
      <c r="B26190" s="514" t="s">
        <v>17223</v>
      </c>
      <c r="C26190" s="1329" t="s">
        <v>34630</v>
      </c>
      <c r="D26190" s="514" t="s">
        <v>28</v>
      </c>
      <c r="E26190" s="673">
        <v>115742.89</v>
      </c>
      <c r="F26190" s="394"/>
    </row>
    <row r="26191" spans="1:6">
      <c r="A26191" s="514">
        <v>25019</v>
      </c>
      <c r="B26191" s="514" t="s">
        <v>17223</v>
      </c>
      <c r="C26191" s="1329" t="s">
        <v>30295</v>
      </c>
      <c r="D26191" s="514" t="s">
        <v>28</v>
      </c>
      <c r="E26191" s="673">
        <v>198396.25</v>
      </c>
      <c r="F26191" s="394"/>
    </row>
    <row r="26192" spans="1:6">
      <c r="A26192" s="514">
        <v>36501</v>
      </c>
      <c r="B26192" s="514" t="s">
        <v>17223</v>
      </c>
      <c r="C26192" s="1329" t="s">
        <v>30296</v>
      </c>
      <c r="D26192" s="514" t="s">
        <v>28</v>
      </c>
      <c r="E26192" s="673">
        <v>176641.04</v>
      </c>
      <c r="F26192" s="394"/>
    </row>
    <row r="26193" spans="1:6">
      <c r="A26193" s="514">
        <v>44493</v>
      </c>
      <c r="B26193" s="514" t="s">
        <v>17223</v>
      </c>
      <c r="C26193" s="1329" t="s">
        <v>34631</v>
      </c>
      <c r="D26193" s="514" t="s">
        <v>28</v>
      </c>
      <c r="E26193" s="673">
        <v>212356.37</v>
      </c>
      <c r="F26193" s="394"/>
    </row>
    <row r="26194" spans="1:6">
      <c r="A26194" s="514">
        <v>36500</v>
      </c>
      <c r="B26194" s="514" t="s">
        <v>17223</v>
      </c>
      <c r="C26194" s="1329" t="s">
        <v>30297</v>
      </c>
      <c r="D26194" s="514" t="s">
        <v>28</v>
      </c>
      <c r="E26194" s="673">
        <v>124827.4</v>
      </c>
      <c r="F26194" s="394"/>
    </row>
    <row r="26195" spans="1:6" ht="24.75">
      <c r="A26195" s="514">
        <v>20017</v>
      </c>
      <c r="B26195" s="514" t="s">
        <v>17223</v>
      </c>
      <c r="C26195" s="1329" t="s">
        <v>30298</v>
      </c>
      <c r="D26195" s="514" t="s">
        <v>5</v>
      </c>
      <c r="E26195" s="673">
        <v>7.85</v>
      </c>
      <c r="F26195" s="394"/>
    </row>
    <row r="26196" spans="1:6">
      <c r="A26196" s="514">
        <v>20007</v>
      </c>
      <c r="B26196" s="514" t="s">
        <v>17223</v>
      </c>
      <c r="C26196" s="1329" t="s">
        <v>30299</v>
      </c>
      <c r="D26196" s="514" t="s">
        <v>5</v>
      </c>
      <c r="E26196" s="673">
        <v>4.68</v>
      </c>
      <c r="F26196" s="394"/>
    </row>
    <row r="26197" spans="1:6">
      <c r="A26197" s="514">
        <v>39831</v>
      </c>
      <c r="B26197" s="514" t="s">
        <v>17223</v>
      </c>
      <c r="C26197" s="1329" t="s">
        <v>30300</v>
      </c>
      <c r="D26197" s="514" t="s">
        <v>23508</v>
      </c>
      <c r="E26197" s="673">
        <v>336.35</v>
      </c>
      <c r="F26197" s="394"/>
    </row>
    <row r="26198" spans="1:6">
      <c r="A26198" s="514">
        <v>36888</v>
      </c>
      <c r="B26198" s="514" t="s">
        <v>17223</v>
      </c>
      <c r="C26198" s="1329" t="s">
        <v>30301</v>
      </c>
      <c r="D26198" s="514" t="s">
        <v>5</v>
      </c>
      <c r="E26198" s="673">
        <v>24.93</v>
      </c>
      <c r="F26198" s="394"/>
    </row>
    <row r="26199" spans="1:6" ht="24.75">
      <c r="A26199" s="514">
        <v>39836</v>
      </c>
      <c r="B26199" s="514" t="s">
        <v>17223</v>
      </c>
      <c r="C26199" s="1329" t="s">
        <v>30302</v>
      </c>
      <c r="D26199" s="514" t="s">
        <v>23508</v>
      </c>
      <c r="E26199" s="673">
        <v>295.55</v>
      </c>
      <c r="F26199" s="394"/>
    </row>
    <row r="26200" spans="1:6">
      <c r="A26200" s="514">
        <v>39830</v>
      </c>
      <c r="B26200" s="514" t="s">
        <v>17223</v>
      </c>
      <c r="C26200" s="1329" t="s">
        <v>30303</v>
      </c>
      <c r="D26200" s="514" t="s">
        <v>23508</v>
      </c>
      <c r="E26200" s="673">
        <v>337.07</v>
      </c>
      <c r="F26200" s="394"/>
    </row>
    <row r="26201" spans="1:6">
      <c r="A26201" s="514">
        <v>36497</v>
      </c>
      <c r="B26201" s="514" t="s">
        <v>17223</v>
      </c>
      <c r="C26201" s="1329" t="s">
        <v>30304</v>
      </c>
      <c r="D26201" s="514" t="s">
        <v>28</v>
      </c>
      <c r="E26201" s="673">
        <v>2069.8000000000002</v>
      </c>
      <c r="F26201" s="394"/>
    </row>
    <row r="26202" spans="1:6">
      <c r="A26202" s="514">
        <v>40527</v>
      </c>
      <c r="B26202" s="514" t="s">
        <v>17223</v>
      </c>
      <c r="C26202" s="1329" t="s">
        <v>30305</v>
      </c>
      <c r="D26202" s="514" t="s">
        <v>28</v>
      </c>
      <c r="E26202" s="673">
        <v>1813.06</v>
      </c>
      <c r="F26202" s="394"/>
    </row>
    <row r="26203" spans="1:6">
      <c r="A26203" s="514">
        <v>36487</v>
      </c>
      <c r="B26203" s="514" t="s">
        <v>17223</v>
      </c>
      <c r="C26203" s="1329" t="s">
        <v>30306</v>
      </c>
      <c r="D26203" s="514" t="s">
        <v>28</v>
      </c>
      <c r="E26203" s="673">
        <v>3603.84</v>
      </c>
      <c r="F26203" s="394"/>
    </row>
    <row r="26204" spans="1:6">
      <c r="A26204" s="514">
        <v>44475</v>
      </c>
      <c r="B26204" s="514" t="s">
        <v>17223</v>
      </c>
      <c r="C26204" s="1329" t="s">
        <v>34632</v>
      </c>
      <c r="D26204" s="514" t="s">
        <v>28</v>
      </c>
      <c r="E26204" s="673"/>
      <c r="F26204" s="394"/>
    </row>
    <row r="26205" spans="1:6">
      <c r="A26205" s="514">
        <v>44474</v>
      </c>
      <c r="B26205" s="514" t="s">
        <v>17223</v>
      </c>
      <c r="C26205" s="1329" t="s">
        <v>34633</v>
      </c>
      <c r="D26205" s="514" t="s">
        <v>28</v>
      </c>
      <c r="E26205" s="673"/>
      <c r="F26205" s="394"/>
    </row>
    <row r="26206" spans="1:6">
      <c r="A26206" s="514">
        <v>44490</v>
      </c>
      <c r="B26206" s="514" t="s">
        <v>17223</v>
      </c>
      <c r="C26206" s="1329" t="s">
        <v>34634</v>
      </c>
      <c r="D26206" s="514" t="s">
        <v>28</v>
      </c>
      <c r="E26206" s="673"/>
      <c r="F26206" s="394"/>
    </row>
    <row r="26207" spans="1:6" ht="24.75">
      <c r="A26207" s="514">
        <v>37776</v>
      </c>
      <c r="B26207" s="514" t="s">
        <v>17223</v>
      </c>
      <c r="C26207" s="1329" t="s">
        <v>30307</v>
      </c>
      <c r="D26207" s="514" t="s">
        <v>28</v>
      </c>
      <c r="E26207" s="673"/>
      <c r="F26207" s="394"/>
    </row>
    <row r="26208" spans="1:6" ht="24.75">
      <c r="A26208" s="514">
        <v>37775</v>
      </c>
      <c r="B26208" s="514" t="s">
        <v>17223</v>
      </c>
      <c r="C26208" s="1329" t="s">
        <v>30308</v>
      </c>
      <c r="D26208" s="514" t="s">
        <v>28</v>
      </c>
      <c r="E26208" s="673"/>
      <c r="F26208" s="394"/>
    </row>
    <row r="26209" spans="1:6" ht="24.75">
      <c r="A26209" s="514">
        <v>36491</v>
      </c>
      <c r="B26209" s="514" t="s">
        <v>17223</v>
      </c>
      <c r="C26209" s="1329" t="s">
        <v>30309</v>
      </c>
      <c r="D26209" s="514" t="s">
        <v>28</v>
      </c>
      <c r="E26209" s="673"/>
      <c r="F26209" s="394"/>
    </row>
    <row r="26210" spans="1:6" ht="24.75">
      <c r="A26210" s="514">
        <v>10712</v>
      </c>
      <c r="B26210" s="514" t="s">
        <v>17223</v>
      </c>
      <c r="C26210" s="1329" t="s">
        <v>30310</v>
      </c>
      <c r="D26210" s="514" t="s">
        <v>28</v>
      </c>
      <c r="E26210" s="673"/>
      <c r="F26210" s="394"/>
    </row>
    <row r="26211" spans="1:6" ht="24.75">
      <c r="A26211" s="514">
        <v>3363</v>
      </c>
      <c r="B26211" s="514" t="s">
        <v>17223</v>
      </c>
      <c r="C26211" s="1329" t="s">
        <v>30311</v>
      </c>
      <c r="D26211" s="514" t="s">
        <v>28</v>
      </c>
      <c r="E26211" s="673"/>
      <c r="F26211" s="394"/>
    </row>
    <row r="26212" spans="1:6" ht="24.75">
      <c r="A26212" s="514">
        <v>3365</v>
      </c>
      <c r="B26212" s="514" t="s">
        <v>17223</v>
      </c>
      <c r="C26212" s="1329" t="s">
        <v>30312</v>
      </c>
      <c r="D26212" s="514" t="s">
        <v>28</v>
      </c>
      <c r="E26212" s="673"/>
      <c r="F26212" s="394"/>
    </row>
    <row r="26213" spans="1:6">
      <c r="A26213" s="514">
        <v>7569</v>
      </c>
      <c r="B26213" s="514" t="s">
        <v>17223</v>
      </c>
      <c r="C26213" s="1329" t="s">
        <v>30313</v>
      </c>
      <c r="D26213" s="514" t="s">
        <v>28</v>
      </c>
      <c r="E26213" s="673"/>
      <c r="F26213" s="394"/>
    </row>
    <row r="26214" spans="1:6">
      <c r="A26214" s="514">
        <v>3378</v>
      </c>
      <c r="B26214" s="514" t="s">
        <v>17223</v>
      </c>
      <c r="C26214" s="1329" t="s">
        <v>30314</v>
      </c>
      <c r="D26214" s="514" t="s">
        <v>28</v>
      </c>
      <c r="E26214" s="673">
        <v>136.16999999999999</v>
      </c>
      <c r="F26214" s="394"/>
    </row>
    <row r="26215" spans="1:6">
      <c r="A26215" s="514">
        <v>3380</v>
      </c>
      <c r="B26215" s="514" t="s">
        <v>17223</v>
      </c>
      <c r="C26215" s="1329" t="s">
        <v>30315</v>
      </c>
      <c r="D26215" s="514" t="s">
        <v>28</v>
      </c>
      <c r="E26215" s="673">
        <v>95.32</v>
      </c>
      <c r="F26215" s="394"/>
    </row>
    <row r="26216" spans="1:6">
      <c r="A26216" s="514">
        <v>3379</v>
      </c>
      <c r="B26216" s="514" t="s">
        <v>17223</v>
      </c>
      <c r="C26216" s="1329" t="s">
        <v>30316</v>
      </c>
      <c r="D26216" s="514" t="s">
        <v>28</v>
      </c>
      <c r="E26216" s="673">
        <v>92.03</v>
      </c>
      <c r="F26216" s="394"/>
    </row>
    <row r="26217" spans="1:6">
      <c r="A26217" s="514">
        <v>11991</v>
      </c>
      <c r="B26217" s="514" t="s">
        <v>17223</v>
      </c>
      <c r="C26217" s="1329" t="s">
        <v>30317</v>
      </c>
      <c r="D26217" s="514" t="s">
        <v>28</v>
      </c>
      <c r="E26217" s="673">
        <v>106.85</v>
      </c>
      <c r="F26217" s="394"/>
    </row>
    <row r="26218" spans="1:6">
      <c r="A26218" s="514">
        <v>44305</v>
      </c>
      <c r="B26218" s="514" t="s">
        <v>17223</v>
      </c>
      <c r="C26218" s="1329" t="s">
        <v>30318</v>
      </c>
      <c r="D26218" s="514" t="s">
        <v>28</v>
      </c>
      <c r="E26218" s="673">
        <v>1782.09</v>
      </c>
      <c r="F26218" s="394"/>
    </row>
    <row r="26219" spans="1:6">
      <c r="A26219" s="514">
        <v>34349</v>
      </c>
      <c r="B26219" s="514" t="s">
        <v>17223</v>
      </c>
      <c r="C26219" s="1329" t="s">
        <v>30319</v>
      </c>
      <c r="D26219" s="514" t="s">
        <v>28</v>
      </c>
      <c r="E26219" s="673">
        <v>25.45</v>
      </c>
      <c r="F26219" s="394"/>
    </row>
    <row r="26220" spans="1:6">
      <c r="A26220" s="514">
        <v>11029</v>
      </c>
      <c r="B26220" s="514" t="s">
        <v>17223</v>
      </c>
      <c r="C26220" s="1329" t="s">
        <v>30320</v>
      </c>
      <c r="D26220" s="514" t="s">
        <v>7086</v>
      </c>
      <c r="E26220" s="673">
        <v>1.92</v>
      </c>
      <c r="F26220" s="394"/>
    </row>
    <row r="26221" spans="1:6">
      <c r="A26221" s="514">
        <v>4316</v>
      </c>
      <c r="B26221" s="514" t="s">
        <v>17223</v>
      </c>
      <c r="C26221" s="1329" t="s">
        <v>30321</v>
      </c>
      <c r="D26221" s="514" t="s">
        <v>28</v>
      </c>
      <c r="E26221" s="673">
        <v>1.94</v>
      </c>
      <c r="F26221" s="394"/>
    </row>
    <row r="26222" spans="1:6" ht="24.75">
      <c r="A26222" s="514">
        <v>4313</v>
      </c>
      <c r="B26222" s="514" t="s">
        <v>17223</v>
      </c>
      <c r="C26222" s="1329" t="s">
        <v>30322</v>
      </c>
      <c r="D26222" s="514" t="s">
        <v>7086</v>
      </c>
      <c r="E26222" s="673">
        <v>2.78</v>
      </c>
      <c r="F26222" s="394"/>
    </row>
    <row r="26223" spans="1:6">
      <c r="A26223" s="514">
        <v>4317</v>
      </c>
      <c r="B26223" s="514" t="s">
        <v>17223</v>
      </c>
      <c r="C26223" s="1329" t="s">
        <v>30323</v>
      </c>
      <c r="D26223" s="514" t="s">
        <v>28</v>
      </c>
      <c r="E26223" s="673">
        <v>3.17</v>
      </c>
      <c r="F26223" s="394"/>
    </row>
    <row r="26224" spans="1:6" ht="24.75">
      <c r="A26224" s="514">
        <v>4314</v>
      </c>
      <c r="B26224" s="514" t="s">
        <v>17223</v>
      </c>
      <c r="C26224" s="1329" t="s">
        <v>30324</v>
      </c>
      <c r="D26224" s="514" t="s">
        <v>7086</v>
      </c>
      <c r="E26224" s="673">
        <v>3.71</v>
      </c>
      <c r="F26224" s="394"/>
    </row>
    <row r="26225" spans="1:6" ht="24.75">
      <c r="A26225" s="514">
        <v>10921</v>
      </c>
      <c r="B26225" s="514" t="s">
        <v>17223</v>
      </c>
      <c r="C26225" s="1329" t="s">
        <v>30325</v>
      </c>
      <c r="D26225" s="514" t="s">
        <v>28</v>
      </c>
      <c r="E26225" s="673"/>
      <c r="F26225" s="394"/>
    </row>
    <row r="26226" spans="1:6" ht="24.75">
      <c r="A26226" s="514">
        <v>10922</v>
      </c>
      <c r="B26226" s="514" t="s">
        <v>17223</v>
      </c>
      <c r="C26226" s="1329" t="s">
        <v>30326</v>
      </c>
      <c r="D26226" s="514" t="s">
        <v>28</v>
      </c>
      <c r="E26226" s="673"/>
      <c r="F26226" s="394"/>
    </row>
    <row r="26227" spans="1:6">
      <c r="A26227" s="514">
        <v>10923</v>
      </c>
      <c r="B26227" s="514" t="s">
        <v>17223</v>
      </c>
      <c r="C26227" s="1329" t="s">
        <v>30327</v>
      </c>
      <c r="D26227" s="514" t="s">
        <v>28</v>
      </c>
      <c r="E26227" s="673"/>
      <c r="F26227" s="394"/>
    </row>
    <row r="26228" spans="1:6">
      <c r="A26228" s="514">
        <v>10924</v>
      </c>
      <c r="B26228" s="514" t="s">
        <v>17223</v>
      </c>
      <c r="C26228" s="1329" t="s">
        <v>30328</v>
      </c>
      <c r="D26228" s="514" t="s">
        <v>28</v>
      </c>
      <c r="E26228" s="673"/>
      <c r="F26228" s="394"/>
    </row>
    <row r="26229" spans="1:6">
      <c r="A26229" s="514">
        <v>37772</v>
      </c>
      <c r="B26229" s="514" t="s">
        <v>17223</v>
      </c>
      <c r="C26229" s="1329" t="s">
        <v>30329</v>
      </c>
      <c r="D26229" s="514" t="s">
        <v>28</v>
      </c>
      <c r="E26229" s="673"/>
      <c r="F26229" s="394"/>
    </row>
    <row r="26230" spans="1:6" ht="24.75">
      <c r="A26230" s="514">
        <v>37771</v>
      </c>
      <c r="B26230" s="514" t="s">
        <v>17223</v>
      </c>
      <c r="C26230" s="1329" t="s">
        <v>30330</v>
      </c>
      <c r="D26230" s="514" t="s">
        <v>28</v>
      </c>
      <c r="E26230" s="673"/>
      <c r="F26230" s="394"/>
    </row>
    <row r="26231" spans="1:6" ht="24.75">
      <c r="A26231" s="514">
        <v>12772</v>
      </c>
      <c r="B26231" s="514" t="s">
        <v>17223</v>
      </c>
      <c r="C26231" s="1329" t="s">
        <v>30331</v>
      </c>
      <c r="D26231" s="514" t="s">
        <v>28</v>
      </c>
      <c r="E26231" s="673">
        <v>1190.4100000000001</v>
      </c>
      <c r="F26231" s="394"/>
    </row>
    <row r="26232" spans="1:6" ht="24.75">
      <c r="A26232" s="514">
        <v>12770</v>
      </c>
      <c r="B26232" s="514" t="s">
        <v>17223</v>
      </c>
      <c r="C26232" s="1329" t="s">
        <v>30332</v>
      </c>
      <c r="D26232" s="514" t="s">
        <v>28</v>
      </c>
      <c r="E26232" s="673">
        <v>716.26</v>
      </c>
      <c r="F26232" s="394"/>
    </row>
    <row r="26233" spans="1:6" ht="24.75">
      <c r="A26233" s="514">
        <v>12775</v>
      </c>
      <c r="B26233" s="514" t="s">
        <v>17223</v>
      </c>
      <c r="C26233" s="1329" t="s">
        <v>30333</v>
      </c>
      <c r="D26233" s="514" t="s">
        <v>28</v>
      </c>
      <c r="E26233" s="673">
        <v>524.58000000000004</v>
      </c>
      <c r="F26233" s="394"/>
    </row>
    <row r="26234" spans="1:6" ht="24.75">
      <c r="A26234" s="514">
        <v>12768</v>
      </c>
      <c r="B26234" s="514" t="s">
        <v>17223</v>
      </c>
      <c r="C26234" s="1329" t="s">
        <v>30334</v>
      </c>
      <c r="D26234" s="514" t="s">
        <v>28</v>
      </c>
      <c r="E26234" s="673">
        <v>1674.64</v>
      </c>
      <c r="F26234" s="394"/>
    </row>
    <row r="26235" spans="1:6" ht="24.75">
      <c r="A26235" s="514">
        <v>12769</v>
      </c>
      <c r="B26235" s="514" t="s">
        <v>17223</v>
      </c>
      <c r="C26235" s="1329" t="s">
        <v>30335</v>
      </c>
      <c r="D26235" s="514" t="s">
        <v>28</v>
      </c>
      <c r="E26235" s="673">
        <v>137.19999999999999</v>
      </c>
      <c r="F26235" s="394"/>
    </row>
    <row r="26236" spans="1:6" ht="24.75">
      <c r="A26236" s="514">
        <v>12773</v>
      </c>
      <c r="B26236" s="514" t="s">
        <v>17223</v>
      </c>
      <c r="C26236" s="1329" t="s">
        <v>30336</v>
      </c>
      <c r="D26236" s="514" t="s">
        <v>28</v>
      </c>
      <c r="E26236" s="673">
        <v>147.28</v>
      </c>
      <c r="F26236" s="394"/>
    </row>
    <row r="26237" spans="1:6" ht="24.75">
      <c r="A26237" s="514">
        <v>12774</v>
      </c>
      <c r="B26237" s="514" t="s">
        <v>17223</v>
      </c>
      <c r="C26237" s="1329" t="s">
        <v>30337</v>
      </c>
      <c r="D26237" s="514" t="s">
        <v>28</v>
      </c>
      <c r="E26237" s="673">
        <v>181.58</v>
      </c>
      <c r="F26237" s="394"/>
    </row>
    <row r="26238" spans="1:6" ht="24.75">
      <c r="A26238" s="514">
        <v>12776</v>
      </c>
      <c r="B26238" s="514" t="s">
        <v>17223</v>
      </c>
      <c r="C26238" s="1329" t="s">
        <v>30338</v>
      </c>
      <c r="D26238" s="514" t="s">
        <v>28</v>
      </c>
      <c r="E26238" s="673">
        <v>2703.64</v>
      </c>
      <c r="F26238" s="394"/>
    </row>
    <row r="26239" spans="1:6" ht="24.75">
      <c r="A26239" s="514">
        <v>12777</v>
      </c>
      <c r="B26239" s="514" t="s">
        <v>17223</v>
      </c>
      <c r="C26239" s="1329" t="s">
        <v>30339</v>
      </c>
      <c r="D26239" s="514" t="s">
        <v>28</v>
      </c>
      <c r="E26239" s="673">
        <v>3530.88</v>
      </c>
      <c r="F26239" s="394"/>
    </row>
    <row r="26240" spans="1:6">
      <c r="A26240" s="514">
        <v>12873</v>
      </c>
      <c r="B26240" s="514" t="s">
        <v>17223</v>
      </c>
      <c r="C26240" s="1329" t="s">
        <v>30340</v>
      </c>
      <c r="D26240" s="514" t="s">
        <v>33</v>
      </c>
      <c r="E26240" s="673">
        <v>24.12</v>
      </c>
      <c r="F26240" s="394"/>
    </row>
    <row r="26241" spans="1:6">
      <c r="A26241" s="514">
        <v>41076</v>
      </c>
      <c r="B26241" s="514" t="s">
        <v>17223</v>
      </c>
      <c r="C26241" s="1329" t="s">
        <v>30341</v>
      </c>
      <c r="D26241" s="514" t="s">
        <v>31</v>
      </c>
      <c r="E26241" s="673">
        <v>4258.84</v>
      </c>
      <c r="F26241" s="394"/>
    </row>
    <row r="26242" spans="1:6">
      <c r="A26242" s="514">
        <v>140</v>
      </c>
      <c r="B26242" s="514" t="s">
        <v>17223</v>
      </c>
      <c r="C26242" s="1329" t="s">
        <v>30342</v>
      </c>
      <c r="D26242" s="514" t="s">
        <v>30</v>
      </c>
      <c r="E26242" s="673">
        <v>16.93</v>
      </c>
      <c r="F26242" s="394"/>
    </row>
    <row r="26243" spans="1:6">
      <c r="A26243" s="514">
        <v>151</v>
      </c>
      <c r="B26243" s="514" t="s">
        <v>17223</v>
      </c>
      <c r="C26243" s="1329" t="s">
        <v>30343</v>
      </c>
      <c r="D26243" s="514" t="s">
        <v>29</v>
      </c>
      <c r="E26243" s="673">
        <v>24.98</v>
      </c>
      <c r="F26243" s="394"/>
    </row>
    <row r="26244" spans="1:6">
      <c r="A26244" s="514">
        <v>7340</v>
      </c>
      <c r="B26244" s="514" t="s">
        <v>17223</v>
      </c>
      <c r="C26244" s="1329" t="s">
        <v>30344</v>
      </c>
      <c r="D26244" s="514" t="s">
        <v>29</v>
      </c>
      <c r="E26244" s="673">
        <v>25.19</v>
      </c>
      <c r="F26244" s="394"/>
    </row>
    <row r="26245" spans="1:6">
      <c r="A26245" s="514">
        <v>40929</v>
      </c>
      <c r="B26245" s="514" t="s">
        <v>17223</v>
      </c>
      <c r="C26245" s="1329" t="s">
        <v>30345</v>
      </c>
      <c r="D26245" s="514" t="s">
        <v>31</v>
      </c>
      <c r="E26245" s="673">
        <v>3646.18</v>
      </c>
      <c r="F26245" s="394"/>
    </row>
    <row r="26246" spans="1:6">
      <c r="A26246" s="514">
        <v>2701</v>
      </c>
      <c r="B26246" s="514" t="s">
        <v>17223</v>
      </c>
      <c r="C26246" s="1329" t="s">
        <v>30346</v>
      </c>
      <c r="D26246" s="514" t="s">
        <v>33</v>
      </c>
      <c r="E26246" s="673">
        <v>20.63</v>
      </c>
      <c r="F26246" s="394"/>
    </row>
    <row r="26247" spans="1:6">
      <c r="A26247" s="514">
        <v>38064</v>
      </c>
      <c r="B26247" s="514" t="s">
        <v>17223</v>
      </c>
      <c r="C26247" s="1329" t="s">
        <v>30347</v>
      </c>
      <c r="D26247" s="514" t="s">
        <v>28</v>
      </c>
      <c r="E26247" s="673">
        <v>18.41</v>
      </c>
      <c r="F26247" s="394"/>
    </row>
    <row r="26248" spans="1:6">
      <c r="A26248" s="514">
        <v>38114</v>
      </c>
      <c r="B26248" s="514" t="s">
        <v>17223</v>
      </c>
      <c r="C26248" s="1329" t="s">
        <v>30348</v>
      </c>
      <c r="D26248" s="514" t="s">
        <v>28</v>
      </c>
      <c r="E26248" s="673">
        <v>16.47</v>
      </c>
      <c r="F26248" s="394"/>
    </row>
    <row r="26249" spans="1:6">
      <c r="A26249" s="514">
        <v>38115</v>
      </c>
      <c r="B26249" s="514" t="s">
        <v>17223</v>
      </c>
      <c r="C26249" s="1329" t="s">
        <v>30349</v>
      </c>
      <c r="D26249" s="514" t="s">
        <v>28</v>
      </c>
      <c r="E26249" s="673">
        <v>17.579999999999998</v>
      </c>
      <c r="F26249" s="394"/>
    </row>
    <row r="26250" spans="1:6">
      <c r="A26250" s="514">
        <v>38065</v>
      </c>
      <c r="B26250" s="514" t="s">
        <v>17223</v>
      </c>
      <c r="C26250" s="1329" t="s">
        <v>30350</v>
      </c>
      <c r="D26250" s="514" t="s">
        <v>28</v>
      </c>
      <c r="E26250" s="673">
        <v>26.12</v>
      </c>
      <c r="F26250" s="394"/>
    </row>
    <row r="26251" spans="1:6">
      <c r="A26251" s="514">
        <v>38078</v>
      </c>
      <c r="B26251" s="514" t="s">
        <v>17223</v>
      </c>
      <c r="C26251" s="1329" t="s">
        <v>30351</v>
      </c>
      <c r="D26251" s="514" t="s">
        <v>28</v>
      </c>
      <c r="E26251" s="673">
        <v>15.24</v>
      </c>
      <c r="F26251" s="394"/>
    </row>
    <row r="26252" spans="1:6">
      <c r="A26252" s="514">
        <v>38113</v>
      </c>
      <c r="B26252" s="514" t="s">
        <v>17223</v>
      </c>
      <c r="C26252" s="1329" t="s">
        <v>30352</v>
      </c>
      <c r="D26252" s="514" t="s">
        <v>28</v>
      </c>
      <c r="E26252" s="673">
        <v>8.2799999999999994</v>
      </c>
      <c r="F26252" s="394"/>
    </row>
    <row r="26253" spans="1:6">
      <c r="A26253" s="514">
        <v>38063</v>
      </c>
      <c r="B26253" s="514" t="s">
        <v>17223</v>
      </c>
      <c r="C26253" s="1329" t="s">
        <v>30353</v>
      </c>
      <c r="D26253" s="514" t="s">
        <v>28</v>
      </c>
      <c r="E26253" s="673">
        <v>8.8800000000000008</v>
      </c>
      <c r="F26253" s="394"/>
    </row>
    <row r="26254" spans="1:6">
      <c r="A26254" s="514">
        <v>38073</v>
      </c>
      <c r="B26254" s="514" t="s">
        <v>17223</v>
      </c>
      <c r="C26254" s="1329" t="s">
        <v>30354</v>
      </c>
      <c r="D26254" s="514" t="s">
        <v>28</v>
      </c>
      <c r="E26254" s="673">
        <v>21.55</v>
      </c>
      <c r="F26254" s="394"/>
    </row>
    <row r="26255" spans="1:6">
      <c r="A26255" s="514">
        <v>38080</v>
      </c>
      <c r="B26255" s="514" t="s">
        <v>17223</v>
      </c>
      <c r="C26255" s="1329" t="s">
        <v>30355</v>
      </c>
      <c r="D26255" s="514" t="s">
        <v>28</v>
      </c>
      <c r="E26255" s="673">
        <v>26.47</v>
      </c>
      <c r="F26255" s="394"/>
    </row>
    <row r="26256" spans="1:6">
      <c r="A26256" s="514">
        <v>38069</v>
      </c>
      <c r="B26256" s="514" t="s">
        <v>17223</v>
      </c>
      <c r="C26256" s="1329" t="s">
        <v>30356</v>
      </c>
      <c r="D26256" s="514" t="s">
        <v>28</v>
      </c>
      <c r="E26256" s="673">
        <v>14.48</v>
      </c>
      <c r="F26256" s="394"/>
    </row>
    <row r="26257" spans="1:6">
      <c r="A26257" s="514">
        <v>38077</v>
      </c>
      <c r="B26257" s="514" t="s">
        <v>17223</v>
      </c>
      <c r="C26257" s="1329" t="s">
        <v>30357</v>
      </c>
      <c r="D26257" s="514" t="s">
        <v>28</v>
      </c>
      <c r="E26257" s="673">
        <v>14.15</v>
      </c>
      <c r="F26257" s="394"/>
    </row>
    <row r="26258" spans="1:6">
      <c r="A26258" s="514">
        <v>38112</v>
      </c>
      <c r="B26258" s="514" t="s">
        <v>17223</v>
      </c>
      <c r="C26258" s="1329" t="s">
        <v>30358</v>
      </c>
      <c r="D26258" s="514" t="s">
        <v>28</v>
      </c>
      <c r="E26258" s="673">
        <v>6.35</v>
      </c>
      <c r="F26258" s="394"/>
    </row>
    <row r="26259" spans="1:6">
      <c r="A26259" s="514">
        <v>38062</v>
      </c>
      <c r="B26259" s="514" t="s">
        <v>17223</v>
      </c>
      <c r="C26259" s="1329" t="s">
        <v>30359</v>
      </c>
      <c r="D26259" s="514" t="s">
        <v>28</v>
      </c>
      <c r="E26259" s="673">
        <v>6.52</v>
      </c>
      <c r="F26259" s="394"/>
    </row>
    <row r="26260" spans="1:6">
      <c r="A26260" s="514">
        <v>12129</v>
      </c>
      <c r="B26260" s="514" t="s">
        <v>17223</v>
      </c>
      <c r="C26260" s="1329" t="s">
        <v>30360</v>
      </c>
      <c r="D26260" s="514" t="s">
        <v>28</v>
      </c>
      <c r="E26260" s="673">
        <v>11.53</v>
      </c>
      <c r="F26260" s="394"/>
    </row>
    <row r="26261" spans="1:6">
      <c r="A26261" s="514">
        <v>12128</v>
      </c>
      <c r="B26261" s="514" t="s">
        <v>17223</v>
      </c>
      <c r="C26261" s="1329" t="s">
        <v>30361</v>
      </c>
      <c r="D26261" s="514" t="s">
        <v>28</v>
      </c>
      <c r="E26261" s="673">
        <v>8.7200000000000006</v>
      </c>
      <c r="F26261" s="394"/>
    </row>
    <row r="26262" spans="1:6">
      <c r="A26262" s="514">
        <v>38081</v>
      </c>
      <c r="B26262" s="514" t="s">
        <v>17223</v>
      </c>
      <c r="C26262" s="1329" t="s">
        <v>30362</v>
      </c>
      <c r="D26262" s="514" t="s">
        <v>28</v>
      </c>
      <c r="E26262" s="673">
        <v>22.45</v>
      </c>
      <c r="F26262" s="394"/>
    </row>
    <row r="26263" spans="1:6">
      <c r="A26263" s="514">
        <v>38070</v>
      </c>
      <c r="B26263" s="514" t="s">
        <v>17223</v>
      </c>
      <c r="C26263" s="1329" t="s">
        <v>30363</v>
      </c>
      <c r="D26263" s="514" t="s">
        <v>28</v>
      </c>
      <c r="E26263" s="673">
        <v>15.47</v>
      </c>
      <c r="F26263" s="394"/>
    </row>
    <row r="26264" spans="1:6">
      <c r="A26264" s="514">
        <v>38074</v>
      </c>
      <c r="B26264" s="514" t="s">
        <v>17223</v>
      </c>
      <c r="C26264" s="1329" t="s">
        <v>30364</v>
      </c>
      <c r="D26264" s="514" t="s">
        <v>28</v>
      </c>
      <c r="E26264" s="673">
        <v>23.52</v>
      </c>
      <c r="F26264" s="394"/>
    </row>
    <row r="26265" spans="1:6">
      <c r="A26265" s="514">
        <v>38072</v>
      </c>
      <c r="B26265" s="514" t="s">
        <v>17223</v>
      </c>
      <c r="C26265" s="1329" t="s">
        <v>30365</v>
      </c>
      <c r="D26265" s="514" t="s">
        <v>28</v>
      </c>
      <c r="E26265" s="673">
        <v>19.399999999999999</v>
      </c>
      <c r="F26265" s="394"/>
    </row>
    <row r="26266" spans="1:6">
      <c r="A26266" s="514">
        <v>38079</v>
      </c>
      <c r="B26266" s="514" t="s">
        <v>17223</v>
      </c>
      <c r="C26266" s="1329" t="s">
        <v>30366</v>
      </c>
      <c r="D26266" s="514" t="s">
        <v>28</v>
      </c>
      <c r="E26266" s="673">
        <v>20.190000000000001</v>
      </c>
      <c r="F26266" s="394"/>
    </row>
    <row r="26267" spans="1:6">
      <c r="A26267" s="514">
        <v>38068</v>
      </c>
      <c r="B26267" s="514" t="s">
        <v>17223</v>
      </c>
      <c r="C26267" s="1329" t="s">
        <v>30367</v>
      </c>
      <c r="D26267" s="514" t="s">
        <v>28</v>
      </c>
      <c r="E26267" s="673">
        <v>13.39</v>
      </c>
      <c r="F26267" s="394"/>
    </row>
    <row r="26268" spans="1:6">
      <c r="A26268" s="514">
        <v>38071</v>
      </c>
      <c r="B26268" s="514" t="s">
        <v>17223</v>
      </c>
      <c r="C26268" s="1329" t="s">
        <v>30368</v>
      </c>
      <c r="D26268" s="514" t="s">
        <v>28</v>
      </c>
      <c r="E26268" s="673">
        <v>16.010000000000002</v>
      </c>
      <c r="F26268" s="394"/>
    </row>
    <row r="26269" spans="1:6" ht="24.75">
      <c r="A26269" s="514">
        <v>45279</v>
      </c>
      <c r="B26269" s="514" t="s">
        <v>17223</v>
      </c>
      <c r="C26269" s="1329" t="s">
        <v>34635</v>
      </c>
      <c r="D26269" s="514" t="s">
        <v>28</v>
      </c>
      <c r="E26269" s="673">
        <v>1013.5</v>
      </c>
      <c r="F26269" s="394"/>
    </row>
    <row r="26270" spans="1:6" ht="24.75">
      <c r="A26270" s="514">
        <v>45280</v>
      </c>
      <c r="B26270" s="514" t="s">
        <v>17223</v>
      </c>
      <c r="C26270" s="1329" t="s">
        <v>34636</v>
      </c>
      <c r="D26270" s="514" t="s">
        <v>28</v>
      </c>
      <c r="E26270" s="673">
        <v>2539.66</v>
      </c>
      <c r="F26270" s="394"/>
    </row>
    <row r="26271" spans="1:6">
      <c r="A26271" s="514">
        <v>3405</v>
      </c>
      <c r="B26271" s="514" t="s">
        <v>17223</v>
      </c>
      <c r="C26271" s="1329" t="s">
        <v>30369</v>
      </c>
      <c r="D26271" s="514" t="s">
        <v>28</v>
      </c>
      <c r="E26271" s="673">
        <v>96.54</v>
      </c>
      <c r="F26271" s="394"/>
    </row>
    <row r="26272" spans="1:6">
      <c r="A26272" s="514">
        <v>3394</v>
      </c>
      <c r="B26272" s="514" t="s">
        <v>17223</v>
      </c>
      <c r="C26272" s="1329" t="s">
        <v>30370</v>
      </c>
      <c r="D26272" s="514" t="s">
        <v>28</v>
      </c>
      <c r="E26272" s="673">
        <v>509.6</v>
      </c>
      <c r="F26272" s="394"/>
    </row>
    <row r="26273" spans="1:6">
      <c r="A26273" s="514">
        <v>3393</v>
      </c>
      <c r="B26273" s="514" t="s">
        <v>17223</v>
      </c>
      <c r="C26273" s="1329" t="s">
        <v>30371</v>
      </c>
      <c r="D26273" s="514" t="s">
        <v>28</v>
      </c>
      <c r="E26273" s="673">
        <v>867.65</v>
      </c>
      <c r="F26273" s="394"/>
    </row>
    <row r="26274" spans="1:6">
      <c r="A26274" s="514">
        <v>3406</v>
      </c>
      <c r="B26274" s="514" t="s">
        <v>17223</v>
      </c>
      <c r="C26274" s="1329" t="s">
        <v>30372</v>
      </c>
      <c r="D26274" s="514" t="s">
        <v>28</v>
      </c>
      <c r="E26274" s="673">
        <v>29.55</v>
      </c>
      <c r="F26274" s="394"/>
    </row>
    <row r="26275" spans="1:6">
      <c r="A26275" s="514">
        <v>3395</v>
      </c>
      <c r="B26275" s="514" t="s">
        <v>17223</v>
      </c>
      <c r="C26275" s="1329" t="s">
        <v>30373</v>
      </c>
      <c r="D26275" s="514" t="s">
        <v>28</v>
      </c>
      <c r="E26275" s="673">
        <v>124.65</v>
      </c>
      <c r="F26275" s="394"/>
    </row>
    <row r="26276" spans="1:6">
      <c r="A26276" s="514">
        <v>3398</v>
      </c>
      <c r="B26276" s="514" t="s">
        <v>17223</v>
      </c>
      <c r="C26276" s="1329" t="s">
        <v>30374</v>
      </c>
      <c r="D26276" s="514" t="s">
        <v>28</v>
      </c>
      <c r="E26276" s="673">
        <v>5.92</v>
      </c>
      <c r="F26276" s="394"/>
    </row>
    <row r="26277" spans="1:6" ht="24.75">
      <c r="A26277" s="514">
        <v>40662</v>
      </c>
      <c r="B26277" s="514" t="s">
        <v>17223</v>
      </c>
      <c r="C26277" s="1329" t="s">
        <v>30375</v>
      </c>
      <c r="D26277" s="514" t="s">
        <v>28</v>
      </c>
      <c r="E26277" s="673">
        <v>261.23</v>
      </c>
      <c r="F26277" s="394"/>
    </row>
    <row r="26278" spans="1:6" ht="24.75">
      <c r="A26278" s="514">
        <v>3437</v>
      </c>
      <c r="B26278" s="514" t="s">
        <v>17223</v>
      </c>
      <c r="C26278" s="1329" t="s">
        <v>30376</v>
      </c>
      <c r="D26278" s="514" t="s">
        <v>32</v>
      </c>
      <c r="E26278" s="673">
        <v>725.66</v>
      </c>
      <c r="F26278" s="394"/>
    </row>
    <row r="26279" spans="1:6">
      <c r="A26279" s="514">
        <v>11190</v>
      </c>
      <c r="B26279" s="514" t="s">
        <v>17223</v>
      </c>
      <c r="C26279" s="1329" t="s">
        <v>18664</v>
      </c>
      <c r="D26279" s="514" t="s">
        <v>28</v>
      </c>
      <c r="E26279" s="673"/>
      <c r="F26279" s="394"/>
    </row>
    <row r="26280" spans="1:6" ht="24.75">
      <c r="A26280" s="514">
        <v>34377</v>
      </c>
      <c r="B26280" s="514" t="s">
        <v>17223</v>
      </c>
      <c r="C26280" s="1329" t="s">
        <v>30377</v>
      </c>
      <c r="D26280" s="514" t="s">
        <v>28</v>
      </c>
      <c r="E26280" s="673">
        <v>175.54</v>
      </c>
      <c r="F26280" s="394"/>
    </row>
    <row r="26281" spans="1:6" ht="36">
      <c r="A26281" s="514">
        <v>40659</v>
      </c>
      <c r="B26281" s="514" t="s">
        <v>17223</v>
      </c>
      <c r="C26281" s="1329" t="s">
        <v>30378</v>
      </c>
      <c r="D26281" s="514" t="s">
        <v>32</v>
      </c>
      <c r="E26281" s="673">
        <v>1026.7</v>
      </c>
      <c r="F26281" s="394"/>
    </row>
    <row r="26282" spans="1:6" ht="24.75">
      <c r="A26282" s="514">
        <v>40660</v>
      </c>
      <c r="B26282" s="514" t="s">
        <v>17223</v>
      </c>
      <c r="C26282" s="1329" t="s">
        <v>30379</v>
      </c>
      <c r="D26282" s="514" t="s">
        <v>32</v>
      </c>
      <c r="E26282" s="673">
        <v>1301.22</v>
      </c>
      <c r="F26282" s="394"/>
    </row>
    <row r="26283" spans="1:6" ht="24.75">
      <c r="A26283" s="514">
        <v>40661</v>
      </c>
      <c r="B26283" s="514" t="s">
        <v>17223</v>
      </c>
      <c r="C26283" s="1329" t="s">
        <v>30380</v>
      </c>
      <c r="D26283" s="514" t="s">
        <v>32</v>
      </c>
      <c r="E26283" s="673">
        <v>800.03</v>
      </c>
      <c r="F26283" s="394"/>
    </row>
    <row r="26284" spans="1:6" ht="24.75">
      <c r="A26284" s="514">
        <v>3428</v>
      </c>
      <c r="B26284" s="514" t="s">
        <v>17223</v>
      </c>
      <c r="C26284" s="1329" t="s">
        <v>30381</v>
      </c>
      <c r="D26284" s="514" t="s">
        <v>32</v>
      </c>
      <c r="E26284" s="673">
        <v>1076.3900000000001</v>
      </c>
      <c r="F26284" s="394"/>
    </row>
    <row r="26285" spans="1:6" ht="24.75">
      <c r="A26285" s="514">
        <v>3429</v>
      </c>
      <c r="B26285" s="514" t="s">
        <v>17223</v>
      </c>
      <c r="C26285" s="1329" t="s">
        <v>30382</v>
      </c>
      <c r="D26285" s="514" t="s">
        <v>32</v>
      </c>
      <c r="E26285" s="673">
        <v>614.99</v>
      </c>
      <c r="F26285" s="394"/>
    </row>
    <row r="26286" spans="1:6" ht="24.75">
      <c r="A26286" s="514">
        <v>11199</v>
      </c>
      <c r="B26286" s="514" t="s">
        <v>17223</v>
      </c>
      <c r="C26286" s="1329" t="s">
        <v>30383</v>
      </c>
      <c r="D26286" s="514" t="s">
        <v>28</v>
      </c>
      <c r="E26286" s="673"/>
      <c r="F26286" s="394"/>
    </row>
    <row r="26287" spans="1:6" ht="24.75">
      <c r="A26287" s="514">
        <v>36896</v>
      </c>
      <c r="B26287" s="514" t="s">
        <v>17223</v>
      </c>
      <c r="C26287" s="1329" t="s">
        <v>30384</v>
      </c>
      <c r="D26287" s="514" t="s">
        <v>28</v>
      </c>
      <c r="E26287" s="673">
        <v>339.98</v>
      </c>
      <c r="F26287" s="394"/>
    </row>
    <row r="26288" spans="1:6" ht="24.75">
      <c r="A26288" s="514">
        <v>34367</v>
      </c>
      <c r="B26288" s="514" t="s">
        <v>17223</v>
      </c>
      <c r="C26288" s="1329" t="s">
        <v>30385</v>
      </c>
      <c r="D26288" s="514" t="s">
        <v>28</v>
      </c>
      <c r="E26288" s="673">
        <v>438.18</v>
      </c>
      <c r="F26288" s="394"/>
    </row>
    <row r="26289" spans="1:6" ht="24.75">
      <c r="A26289" s="514">
        <v>36897</v>
      </c>
      <c r="B26289" s="514" t="s">
        <v>17223</v>
      </c>
      <c r="C26289" s="1329" t="s">
        <v>30386</v>
      </c>
      <c r="D26289" s="514" t="s">
        <v>28</v>
      </c>
      <c r="E26289" s="673">
        <v>530.53</v>
      </c>
      <c r="F26289" s="394"/>
    </row>
    <row r="26290" spans="1:6" ht="24.75">
      <c r="A26290" s="514">
        <v>34369</v>
      </c>
      <c r="B26290" s="514" t="s">
        <v>17223</v>
      </c>
      <c r="C26290" s="1329" t="s">
        <v>30387</v>
      </c>
      <c r="D26290" s="514" t="s">
        <v>28</v>
      </c>
      <c r="E26290" s="673">
        <v>610.54</v>
      </c>
      <c r="F26290" s="394"/>
    </row>
    <row r="26291" spans="1:6" ht="24.75">
      <c r="A26291" s="514">
        <v>34364</v>
      </c>
      <c r="B26291" s="514" t="s">
        <v>17223</v>
      </c>
      <c r="C26291" s="1329" t="s">
        <v>30388</v>
      </c>
      <c r="D26291" s="514" t="s">
        <v>28</v>
      </c>
      <c r="E26291" s="673">
        <v>575.97</v>
      </c>
      <c r="F26291" s="394"/>
    </row>
    <row r="26292" spans="1:6" ht="24.75">
      <c r="A26292" s="514">
        <v>3421</v>
      </c>
      <c r="B26292" s="514" t="s">
        <v>17223</v>
      </c>
      <c r="C26292" s="1329" t="s">
        <v>30389</v>
      </c>
      <c r="D26292" s="514" t="s">
        <v>32</v>
      </c>
      <c r="E26292" s="673">
        <v>806.15</v>
      </c>
      <c r="F26292" s="394"/>
    </row>
    <row r="26293" spans="1:6" ht="24.75">
      <c r="A26293" s="514">
        <v>599</v>
      </c>
      <c r="B26293" s="514" t="s">
        <v>17223</v>
      </c>
      <c r="C26293" s="1329" t="s">
        <v>30390</v>
      </c>
      <c r="D26293" s="514" t="s">
        <v>32</v>
      </c>
      <c r="E26293" s="673">
        <v>620.04999999999995</v>
      </c>
      <c r="F26293" s="394"/>
    </row>
    <row r="26294" spans="1:6" ht="24.75">
      <c r="A26294" s="514">
        <v>44053</v>
      </c>
      <c r="B26294" s="514" t="s">
        <v>17223</v>
      </c>
      <c r="C26294" s="1329" t="s">
        <v>30391</v>
      </c>
      <c r="D26294" s="514" t="s">
        <v>28</v>
      </c>
      <c r="E26294" s="673">
        <v>1376.22</v>
      </c>
      <c r="F26294" s="394"/>
    </row>
    <row r="26295" spans="1:6" ht="24.75">
      <c r="A26295" s="514">
        <v>3423</v>
      </c>
      <c r="B26295" s="514" t="s">
        <v>17223</v>
      </c>
      <c r="C26295" s="1329" t="s">
        <v>30392</v>
      </c>
      <c r="D26295" s="514" t="s">
        <v>32</v>
      </c>
      <c r="E26295" s="673">
        <v>1136.8599999999999</v>
      </c>
      <c r="F26295" s="394"/>
    </row>
    <row r="26296" spans="1:6">
      <c r="A26296" s="514">
        <v>34797</v>
      </c>
      <c r="B26296" s="514" t="s">
        <v>17223</v>
      </c>
      <c r="C26296" s="1329" t="s">
        <v>30393</v>
      </c>
      <c r="D26296" s="514" t="s">
        <v>28</v>
      </c>
      <c r="E26296" s="673"/>
      <c r="F26296" s="394"/>
    </row>
    <row r="26297" spans="1:6" ht="24.75">
      <c r="A26297" s="514">
        <v>34381</v>
      </c>
      <c r="B26297" s="514" t="s">
        <v>17223</v>
      </c>
      <c r="C26297" s="1329" t="s">
        <v>30394</v>
      </c>
      <c r="D26297" s="514" t="s">
        <v>28</v>
      </c>
      <c r="E26297" s="673">
        <v>250.36</v>
      </c>
      <c r="F26297" s="394"/>
    </row>
    <row r="26298" spans="1:6" ht="24.75">
      <c r="A26298" s="514">
        <v>44054</v>
      </c>
      <c r="B26298" s="514" t="s">
        <v>17223</v>
      </c>
      <c r="C26298" s="1329" t="s">
        <v>30395</v>
      </c>
      <c r="D26298" s="514" t="s">
        <v>28</v>
      </c>
      <c r="E26298" s="673">
        <v>493.7</v>
      </c>
      <c r="F26298" s="394"/>
    </row>
    <row r="26299" spans="1:6" ht="24.75">
      <c r="A26299" s="514">
        <v>44399</v>
      </c>
      <c r="B26299" s="514" t="s">
        <v>17223</v>
      </c>
      <c r="C26299" s="1329" t="s">
        <v>30396</v>
      </c>
      <c r="D26299" s="514" t="s">
        <v>28</v>
      </c>
      <c r="E26299" s="673">
        <v>674.56</v>
      </c>
      <c r="F26299" s="394"/>
    </row>
    <row r="26300" spans="1:6">
      <c r="A26300" s="514">
        <v>44503</v>
      </c>
      <c r="B26300" s="514" t="s">
        <v>17223</v>
      </c>
      <c r="C26300" s="1329" t="s">
        <v>30397</v>
      </c>
      <c r="D26300" s="514" t="s">
        <v>33</v>
      </c>
      <c r="E26300" s="673">
        <v>19.79</v>
      </c>
      <c r="F26300" s="394"/>
    </row>
    <row r="26301" spans="1:6">
      <c r="A26301" s="514">
        <v>41077</v>
      </c>
      <c r="B26301" s="514" t="s">
        <v>17223</v>
      </c>
      <c r="C26301" s="1329" t="s">
        <v>30398</v>
      </c>
      <c r="D26301" s="514" t="s">
        <v>31</v>
      </c>
      <c r="E26301" s="673">
        <v>3494.54</v>
      </c>
      <c r="F26301" s="394"/>
    </row>
    <row r="26302" spans="1:6">
      <c r="A26302" s="514">
        <v>37963</v>
      </c>
      <c r="B26302" s="514" t="s">
        <v>17223</v>
      </c>
      <c r="C26302" s="1329" t="s">
        <v>30399</v>
      </c>
      <c r="D26302" s="514" t="s">
        <v>28</v>
      </c>
      <c r="E26302" s="673">
        <v>4.8099999999999996</v>
      </c>
      <c r="F26302" s="394"/>
    </row>
    <row r="26303" spans="1:6">
      <c r="A26303" s="514">
        <v>37964</v>
      </c>
      <c r="B26303" s="514" t="s">
        <v>17223</v>
      </c>
      <c r="C26303" s="1329" t="s">
        <v>30400</v>
      </c>
      <c r="D26303" s="514" t="s">
        <v>28</v>
      </c>
      <c r="E26303" s="673">
        <v>6.43</v>
      </c>
      <c r="F26303" s="394"/>
    </row>
    <row r="26304" spans="1:6">
      <c r="A26304" s="514">
        <v>37965</v>
      </c>
      <c r="B26304" s="514" t="s">
        <v>17223</v>
      </c>
      <c r="C26304" s="1329" t="s">
        <v>30401</v>
      </c>
      <c r="D26304" s="514" t="s">
        <v>28</v>
      </c>
      <c r="E26304" s="673">
        <v>9.27</v>
      </c>
      <c r="F26304" s="394"/>
    </row>
    <row r="26305" spans="1:6">
      <c r="A26305" s="514">
        <v>37966</v>
      </c>
      <c r="B26305" s="514" t="s">
        <v>17223</v>
      </c>
      <c r="C26305" s="1329" t="s">
        <v>30402</v>
      </c>
      <c r="D26305" s="514" t="s">
        <v>28</v>
      </c>
      <c r="E26305" s="673">
        <v>16.28</v>
      </c>
      <c r="F26305" s="394"/>
    </row>
    <row r="26306" spans="1:6">
      <c r="A26306" s="514">
        <v>37967</v>
      </c>
      <c r="B26306" s="514" t="s">
        <v>17223</v>
      </c>
      <c r="C26306" s="1329" t="s">
        <v>30403</v>
      </c>
      <c r="D26306" s="514" t="s">
        <v>28</v>
      </c>
      <c r="E26306" s="673">
        <v>27.36</v>
      </c>
      <c r="F26306" s="394"/>
    </row>
    <row r="26307" spans="1:6">
      <c r="A26307" s="514">
        <v>37968</v>
      </c>
      <c r="B26307" s="514" t="s">
        <v>17223</v>
      </c>
      <c r="C26307" s="1329" t="s">
        <v>30404</v>
      </c>
      <c r="D26307" s="514" t="s">
        <v>28</v>
      </c>
      <c r="E26307" s="673">
        <v>58.1</v>
      </c>
      <c r="F26307" s="394"/>
    </row>
    <row r="26308" spans="1:6">
      <c r="A26308" s="514">
        <v>37969</v>
      </c>
      <c r="B26308" s="514" t="s">
        <v>17223</v>
      </c>
      <c r="C26308" s="1329" t="s">
        <v>30405</v>
      </c>
      <c r="D26308" s="514" t="s">
        <v>28</v>
      </c>
      <c r="E26308" s="673">
        <v>146.81</v>
      </c>
      <c r="F26308" s="394"/>
    </row>
    <row r="26309" spans="1:6">
      <c r="A26309" s="514">
        <v>37970</v>
      </c>
      <c r="B26309" s="514" t="s">
        <v>17223</v>
      </c>
      <c r="C26309" s="1329" t="s">
        <v>30406</v>
      </c>
      <c r="D26309" s="514" t="s">
        <v>28</v>
      </c>
      <c r="E26309" s="673">
        <v>212.4</v>
      </c>
      <c r="F26309" s="394"/>
    </row>
    <row r="26310" spans="1:6">
      <c r="A26310" s="514">
        <v>44251</v>
      </c>
      <c r="B26310" s="514" t="s">
        <v>17223</v>
      </c>
      <c r="C26310" s="1329" t="s">
        <v>30407</v>
      </c>
      <c r="D26310" s="514" t="s">
        <v>28</v>
      </c>
      <c r="E26310" s="673">
        <v>245.33</v>
      </c>
      <c r="F26310" s="394"/>
    </row>
    <row r="26311" spans="1:6">
      <c r="A26311" s="514">
        <v>21118</v>
      </c>
      <c r="B26311" s="514" t="s">
        <v>17223</v>
      </c>
      <c r="C26311" s="1329" t="s">
        <v>30408</v>
      </c>
      <c r="D26311" s="514" t="s">
        <v>28</v>
      </c>
      <c r="E26311" s="673">
        <v>3.82</v>
      </c>
      <c r="F26311" s="394"/>
    </row>
    <row r="26312" spans="1:6">
      <c r="A26312" s="514">
        <v>37956</v>
      </c>
      <c r="B26312" s="514" t="s">
        <v>17223</v>
      </c>
      <c r="C26312" s="1329" t="s">
        <v>30409</v>
      </c>
      <c r="D26312" s="514" t="s">
        <v>28</v>
      </c>
      <c r="E26312" s="673">
        <v>4.6900000000000004</v>
      </c>
      <c r="F26312" s="394"/>
    </row>
    <row r="26313" spans="1:6">
      <c r="A26313" s="514">
        <v>37957</v>
      </c>
      <c r="B26313" s="514" t="s">
        <v>17223</v>
      </c>
      <c r="C26313" s="1329" t="s">
        <v>30410</v>
      </c>
      <c r="D26313" s="514" t="s">
        <v>28</v>
      </c>
      <c r="E26313" s="673">
        <v>9.99</v>
      </c>
      <c r="F26313" s="394"/>
    </row>
    <row r="26314" spans="1:6">
      <c r="A26314" s="514">
        <v>37958</v>
      </c>
      <c r="B26314" s="514" t="s">
        <v>17223</v>
      </c>
      <c r="C26314" s="1329" t="s">
        <v>30411</v>
      </c>
      <c r="D26314" s="514" t="s">
        <v>28</v>
      </c>
      <c r="E26314" s="673">
        <v>18.059999999999999</v>
      </c>
      <c r="F26314" s="394"/>
    </row>
    <row r="26315" spans="1:6">
      <c r="A26315" s="514">
        <v>37959</v>
      </c>
      <c r="B26315" s="514" t="s">
        <v>17223</v>
      </c>
      <c r="C26315" s="1329" t="s">
        <v>30412</v>
      </c>
      <c r="D26315" s="514" t="s">
        <v>28</v>
      </c>
      <c r="E26315" s="673">
        <v>27.8</v>
      </c>
      <c r="F26315" s="394"/>
    </row>
    <row r="26316" spans="1:6">
      <c r="A26316" s="514">
        <v>37960</v>
      </c>
      <c r="B26316" s="514" t="s">
        <v>17223</v>
      </c>
      <c r="C26316" s="1329" t="s">
        <v>30413</v>
      </c>
      <c r="D26316" s="514" t="s">
        <v>28</v>
      </c>
      <c r="E26316" s="673">
        <v>71.03</v>
      </c>
      <c r="F26316" s="394"/>
    </row>
    <row r="26317" spans="1:6">
      <c r="A26317" s="514">
        <v>37961</v>
      </c>
      <c r="B26317" s="514" t="s">
        <v>17223</v>
      </c>
      <c r="C26317" s="1329" t="s">
        <v>30414</v>
      </c>
      <c r="D26317" s="514" t="s">
        <v>28</v>
      </c>
      <c r="E26317" s="673">
        <v>152.66</v>
      </c>
      <c r="F26317" s="394"/>
    </row>
    <row r="26318" spans="1:6">
      <c r="A26318" s="514">
        <v>37962</v>
      </c>
      <c r="B26318" s="514" t="s">
        <v>17223</v>
      </c>
      <c r="C26318" s="1329" t="s">
        <v>30415</v>
      </c>
      <c r="D26318" s="514" t="s">
        <v>28</v>
      </c>
      <c r="E26318" s="673">
        <v>175.99</v>
      </c>
      <c r="F26318" s="394"/>
    </row>
    <row r="26319" spans="1:6">
      <c r="A26319" s="514">
        <v>3533</v>
      </c>
      <c r="B26319" s="514" t="s">
        <v>17223</v>
      </c>
      <c r="C26319" s="1329" t="s">
        <v>30416</v>
      </c>
      <c r="D26319" s="514" t="s">
        <v>28</v>
      </c>
      <c r="E26319" s="673">
        <v>2.82</v>
      </c>
      <c r="F26319" s="394"/>
    </row>
    <row r="26320" spans="1:6">
      <c r="A26320" s="514">
        <v>3538</v>
      </c>
      <c r="B26320" s="514" t="s">
        <v>17223</v>
      </c>
      <c r="C26320" s="1329" t="s">
        <v>30417</v>
      </c>
      <c r="D26320" s="514" t="s">
        <v>28</v>
      </c>
      <c r="E26320" s="673">
        <v>5.34</v>
      </c>
      <c r="F26320" s="394"/>
    </row>
    <row r="26321" spans="1:6">
      <c r="A26321" s="514">
        <v>3498</v>
      </c>
      <c r="B26321" s="514" t="s">
        <v>17223</v>
      </c>
      <c r="C26321" s="1329" t="s">
        <v>30418</v>
      </c>
      <c r="D26321" s="514" t="s">
        <v>28</v>
      </c>
      <c r="E26321" s="673">
        <v>5.17</v>
      </c>
      <c r="F26321" s="394"/>
    </row>
    <row r="26322" spans="1:6">
      <c r="A26322" s="514">
        <v>3496</v>
      </c>
      <c r="B26322" s="514" t="s">
        <v>17223</v>
      </c>
      <c r="C26322" s="1329" t="s">
        <v>30419</v>
      </c>
      <c r="D26322" s="514" t="s">
        <v>28</v>
      </c>
      <c r="E26322" s="673">
        <v>3.46</v>
      </c>
      <c r="F26322" s="394"/>
    </row>
    <row r="26323" spans="1:6">
      <c r="A26323" s="514">
        <v>38429</v>
      </c>
      <c r="B26323" s="514" t="s">
        <v>17223</v>
      </c>
      <c r="C26323" s="1329" t="s">
        <v>30420</v>
      </c>
      <c r="D26323" s="514" t="s">
        <v>28</v>
      </c>
      <c r="E26323" s="673">
        <v>13</v>
      </c>
      <c r="F26323" s="394"/>
    </row>
    <row r="26324" spans="1:6">
      <c r="A26324" s="514">
        <v>38431</v>
      </c>
      <c r="B26324" s="514" t="s">
        <v>17223</v>
      </c>
      <c r="C26324" s="1329" t="s">
        <v>30421</v>
      </c>
      <c r="D26324" s="514" t="s">
        <v>28</v>
      </c>
      <c r="E26324" s="673">
        <v>16.3</v>
      </c>
      <c r="F26324" s="394"/>
    </row>
    <row r="26325" spans="1:6">
      <c r="A26325" s="514">
        <v>38430</v>
      </c>
      <c r="B26325" s="514" t="s">
        <v>17223</v>
      </c>
      <c r="C26325" s="1329" t="s">
        <v>30422</v>
      </c>
      <c r="D26325" s="514" t="s">
        <v>28</v>
      </c>
      <c r="E26325" s="673">
        <v>25.28</v>
      </c>
      <c r="F26325" s="394"/>
    </row>
    <row r="26326" spans="1:6">
      <c r="A26326" s="514">
        <v>36348</v>
      </c>
      <c r="B26326" s="514" t="s">
        <v>17223</v>
      </c>
      <c r="C26326" s="1329" t="s">
        <v>30423</v>
      </c>
      <c r="D26326" s="514" t="s">
        <v>28</v>
      </c>
      <c r="E26326" s="673"/>
      <c r="F26326" s="394"/>
    </row>
    <row r="26327" spans="1:6">
      <c r="A26327" s="514">
        <v>36349</v>
      </c>
      <c r="B26327" s="514" t="s">
        <v>17223</v>
      </c>
      <c r="C26327" s="1329" t="s">
        <v>30424</v>
      </c>
      <c r="D26327" s="514" t="s">
        <v>28</v>
      </c>
      <c r="E26327" s="673"/>
      <c r="F26327" s="394"/>
    </row>
    <row r="26328" spans="1:6">
      <c r="A26328" s="514">
        <v>38987</v>
      </c>
      <c r="B26328" s="514" t="s">
        <v>17223</v>
      </c>
      <c r="C26328" s="1329" t="s">
        <v>30425</v>
      </c>
      <c r="D26328" s="514" t="s">
        <v>28</v>
      </c>
      <c r="E26328" s="673"/>
      <c r="F26328" s="394"/>
    </row>
    <row r="26329" spans="1:6">
      <c r="A26329" s="514">
        <v>38988</v>
      </c>
      <c r="B26329" s="514" t="s">
        <v>17223</v>
      </c>
      <c r="C26329" s="1329" t="s">
        <v>30426</v>
      </c>
      <c r="D26329" s="514" t="s">
        <v>28</v>
      </c>
      <c r="E26329" s="673"/>
      <c r="F26329" s="394"/>
    </row>
    <row r="26330" spans="1:6">
      <c r="A26330" s="514">
        <v>38989</v>
      </c>
      <c r="B26330" s="514" t="s">
        <v>17223</v>
      </c>
      <c r="C26330" s="1329" t="s">
        <v>30427</v>
      </c>
      <c r="D26330" s="514" t="s">
        <v>28</v>
      </c>
      <c r="E26330" s="673"/>
      <c r="F26330" s="394"/>
    </row>
    <row r="26331" spans="1:6">
      <c r="A26331" s="514">
        <v>38990</v>
      </c>
      <c r="B26331" s="514" t="s">
        <v>17223</v>
      </c>
      <c r="C26331" s="1329" t="s">
        <v>30428</v>
      </c>
      <c r="D26331" s="514" t="s">
        <v>28</v>
      </c>
      <c r="E26331" s="673"/>
      <c r="F26331" s="394"/>
    </row>
    <row r="26332" spans="1:6">
      <c r="A26332" s="514">
        <v>38991</v>
      </c>
      <c r="B26332" s="514" t="s">
        <v>17223</v>
      </c>
      <c r="C26332" s="1329" t="s">
        <v>30429</v>
      </c>
      <c r="D26332" s="514" t="s">
        <v>28</v>
      </c>
      <c r="E26332" s="673"/>
      <c r="F26332" s="394"/>
    </row>
    <row r="26333" spans="1:6">
      <c r="A26333" s="514">
        <v>38433</v>
      </c>
      <c r="B26333" s="514" t="s">
        <v>17223</v>
      </c>
      <c r="C26333" s="1329" t="s">
        <v>30430</v>
      </c>
      <c r="D26333" s="514" t="s">
        <v>28</v>
      </c>
      <c r="E26333" s="673"/>
      <c r="F26333" s="394"/>
    </row>
    <row r="26334" spans="1:6">
      <c r="A26334" s="514">
        <v>38440</v>
      </c>
      <c r="B26334" s="514" t="s">
        <v>17223</v>
      </c>
      <c r="C26334" s="1329" t="s">
        <v>30431</v>
      </c>
      <c r="D26334" s="514" t="s">
        <v>28</v>
      </c>
      <c r="E26334" s="673"/>
      <c r="F26334" s="394"/>
    </row>
    <row r="26335" spans="1:6">
      <c r="A26335" s="514">
        <v>36359</v>
      </c>
      <c r="B26335" s="514" t="s">
        <v>17223</v>
      </c>
      <c r="C26335" s="1329" t="s">
        <v>30432</v>
      </c>
      <c r="D26335" s="514" t="s">
        <v>28</v>
      </c>
      <c r="E26335" s="673"/>
      <c r="F26335" s="394"/>
    </row>
    <row r="26336" spans="1:6">
      <c r="A26336" s="514">
        <v>36360</v>
      </c>
      <c r="B26336" s="514" t="s">
        <v>17223</v>
      </c>
      <c r="C26336" s="1329" t="s">
        <v>30433</v>
      </c>
      <c r="D26336" s="514" t="s">
        <v>28</v>
      </c>
      <c r="E26336" s="673"/>
      <c r="F26336" s="394"/>
    </row>
    <row r="26337" spans="1:6">
      <c r="A26337" s="514">
        <v>38434</v>
      </c>
      <c r="B26337" s="514" t="s">
        <v>17223</v>
      </c>
      <c r="C26337" s="1329" t="s">
        <v>30434</v>
      </c>
      <c r="D26337" s="514" t="s">
        <v>28</v>
      </c>
      <c r="E26337" s="673"/>
      <c r="F26337" s="394"/>
    </row>
    <row r="26338" spans="1:6">
      <c r="A26338" s="514">
        <v>38435</v>
      </c>
      <c r="B26338" s="514" t="s">
        <v>17223</v>
      </c>
      <c r="C26338" s="1329" t="s">
        <v>30435</v>
      </c>
      <c r="D26338" s="514" t="s">
        <v>28</v>
      </c>
      <c r="E26338" s="673"/>
      <c r="F26338" s="394"/>
    </row>
    <row r="26339" spans="1:6">
      <c r="A26339" s="514">
        <v>38436</v>
      </c>
      <c r="B26339" s="514" t="s">
        <v>17223</v>
      </c>
      <c r="C26339" s="1329" t="s">
        <v>30436</v>
      </c>
      <c r="D26339" s="514" t="s">
        <v>28</v>
      </c>
      <c r="E26339" s="673"/>
      <c r="F26339" s="394"/>
    </row>
    <row r="26340" spans="1:6">
      <c r="A26340" s="514">
        <v>38437</v>
      </c>
      <c r="B26340" s="514" t="s">
        <v>17223</v>
      </c>
      <c r="C26340" s="1329" t="s">
        <v>30437</v>
      </c>
      <c r="D26340" s="514" t="s">
        <v>28</v>
      </c>
      <c r="E26340" s="673"/>
      <c r="F26340" s="394"/>
    </row>
    <row r="26341" spans="1:6">
      <c r="A26341" s="514">
        <v>38438</v>
      </c>
      <c r="B26341" s="514" t="s">
        <v>17223</v>
      </c>
      <c r="C26341" s="1329" t="s">
        <v>30438</v>
      </c>
      <c r="D26341" s="514" t="s">
        <v>28</v>
      </c>
      <c r="E26341" s="673"/>
      <c r="F26341" s="394"/>
    </row>
    <row r="26342" spans="1:6">
      <c r="A26342" s="514">
        <v>38439</v>
      </c>
      <c r="B26342" s="514" t="s">
        <v>17223</v>
      </c>
      <c r="C26342" s="1329" t="s">
        <v>30439</v>
      </c>
      <c r="D26342" s="514" t="s">
        <v>28</v>
      </c>
      <c r="E26342" s="673"/>
      <c r="F26342" s="394"/>
    </row>
    <row r="26343" spans="1:6">
      <c r="A26343" s="514">
        <v>10836</v>
      </c>
      <c r="B26343" s="514" t="s">
        <v>17223</v>
      </c>
      <c r="C26343" s="1329" t="s">
        <v>30440</v>
      </c>
      <c r="D26343" s="514" t="s">
        <v>28</v>
      </c>
      <c r="E26343" s="673">
        <v>22.68</v>
      </c>
      <c r="F26343" s="394"/>
    </row>
    <row r="26344" spans="1:6">
      <c r="A26344" s="514">
        <v>3510</v>
      </c>
      <c r="B26344" s="514" t="s">
        <v>17223</v>
      </c>
      <c r="C26344" s="1329" t="s">
        <v>30441</v>
      </c>
      <c r="D26344" s="514" t="s">
        <v>28</v>
      </c>
      <c r="E26344" s="673">
        <v>12.99</v>
      </c>
      <c r="F26344" s="394"/>
    </row>
    <row r="26345" spans="1:6">
      <c r="A26345" s="514">
        <v>10835</v>
      </c>
      <c r="B26345" s="514" t="s">
        <v>17223</v>
      </c>
      <c r="C26345" s="1329" t="s">
        <v>30442</v>
      </c>
      <c r="D26345" s="514" t="s">
        <v>28</v>
      </c>
      <c r="E26345" s="673">
        <v>6.33</v>
      </c>
      <c r="F26345" s="394"/>
    </row>
    <row r="26346" spans="1:6">
      <c r="A26346" s="514">
        <v>3485</v>
      </c>
      <c r="B26346" s="514" t="s">
        <v>17223</v>
      </c>
      <c r="C26346" s="1329" t="s">
        <v>30443</v>
      </c>
      <c r="D26346" s="514" t="s">
        <v>28</v>
      </c>
      <c r="E26346" s="673">
        <v>13.66</v>
      </c>
      <c r="F26346" s="394"/>
    </row>
    <row r="26347" spans="1:6">
      <c r="A26347" s="514">
        <v>3475</v>
      </c>
      <c r="B26347" s="514" t="s">
        <v>17223</v>
      </c>
      <c r="C26347" s="1329" t="s">
        <v>30444</v>
      </c>
      <c r="D26347" s="514" t="s">
        <v>28</v>
      </c>
      <c r="E26347" s="673">
        <v>4.9400000000000004</v>
      </c>
      <c r="F26347" s="394"/>
    </row>
    <row r="26348" spans="1:6">
      <c r="A26348" s="514">
        <v>3534</v>
      </c>
      <c r="B26348" s="514" t="s">
        <v>17223</v>
      </c>
      <c r="C26348" s="1329" t="s">
        <v>30445</v>
      </c>
      <c r="D26348" s="514" t="s">
        <v>28</v>
      </c>
      <c r="E26348" s="673">
        <v>7.83</v>
      </c>
      <c r="F26348" s="394"/>
    </row>
    <row r="26349" spans="1:6">
      <c r="A26349" s="514">
        <v>3482</v>
      </c>
      <c r="B26349" s="514" t="s">
        <v>17223</v>
      </c>
      <c r="C26349" s="1329" t="s">
        <v>30446</v>
      </c>
      <c r="D26349" s="514" t="s">
        <v>28</v>
      </c>
      <c r="E26349" s="673">
        <v>5.6</v>
      </c>
      <c r="F26349" s="394"/>
    </row>
    <row r="26350" spans="1:6">
      <c r="A26350" s="514">
        <v>3543</v>
      </c>
      <c r="B26350" s="514" t="s">
        <v>17223</v>
      </c>
      <c r="C26350" s="1329" t="s">
        <v>30447</v>
      </c>
      <c r="D26350" s="514" t="s">
        <v>28</v>
      </c>
      <c r="E26350" s="673">
        <v>1.82</v>
      </c>
      <c r="F26350" s="394"/>
    </row>
    <row r="26351" spans="1:6">
      <c r="A26351" s="514">
        <v>3505</v>
      </c>
      <c r="B26351" s="514" t="s">
        <v>17223</v>
      </c>
      <c r="C26351" s="1329" t="s">
        <v>30448</v>
      </c>
      <c r="D26351" s="514" t="s">
        <v>28</v>
      </c>
      <c r="E26351" s="673">
        <v>2.7</v>
      </c>
      <c r="F26351" s="394"/>
    </row>
    <row r="26352" spans="1:6">
      <c r="A26352" s="514">
        <v>3521</v>
      </c>
      <c r="B26352" s="514" t="s">
        <v>17223</v>
      </c>
      <c r="C26352" s="1329" t="s">
        <v>30449</v>
      </c>
      <c r="D26352" s="514" t="s">
        <v>28</v>
      </c>
      <c r="E26352" s="673">
        <v>2.04</v>
      </c>
      <c r="F26352" s="394"/>
    </row>
    <row r="26353" spans="1:6">
      <c r="A26353" s="514">
        <v>3531</v>
      </c>
      <c r="B26353" s="514" t="s">
        <v>17223</v>
      </c>
      <c r="C26353" s="1329" t="s">
        <v>30450</v>
      </c>
      <c r="D26353" s="514" t="s">
        <v>28</v>
      </c>
      <c r="E26353" s="673">
        <v>3.88</v>
      </c>
      <c r="F26353" s="394"/>
    </row>
    <row r="26354" spans="1:6">
      <c r="A26354" s="514">
        <v>3522</v>
      </c>
      <c r="B26354" s="514" t="s">
        <v>17223</v>
      </c>
      <c r="C26354" s="1329" t="s">
        <v>30451</v>
      </c>
      <c r="D26354" s="514" t="s">
        <v>28</v>
      </c>
      <c r="E26354" s="673">
        <v>2.5</v>
      </c>
      <c r="F26354" s="394"/>
    </row>
    <row r="26355" spans="1:6">
      <c r="A26355" s="514">
        <v>3527</v>
      </c>
      <c r="B26355" s="514" t="s">
        <v>17223</v>
      </c>
      <c r="C26355" s="1329" t="s">
        <v>30452</v>
      </c>
      <c r="D26355" s="514" t="s">
        <v>28</v>
      </c>
      <c r="E26355" s="673">
        <v>13.16</v>
      </c>
      <c r="F26355" s="394"/>
    </row>
    <row r="26356" spans="1:6">
      <c r="A26356" s="514">
        <v>3530</v>
      </c>
      <c r="B26356" s="514" t="s">
        <v>17223</v>
      </c>
      <c r="C26356" s="1329" t="s">
        <v>30453</v>
      </c>
      <c r="D26356" s="514" t="s">
        <v>28</v>
      </c>
      <c r="E26356" s="673">
        <v>213.14</v>
      </c>
      <c r="F26356" s="394"/>
    </row>
    <row r="26357" spans="1:6">
      <c r="A26357" s="514">
        <v>3542</v>
      </c>
      <c r="B26357" s="514" t="s">
        <v>17223</v>
      </c>
      <c r="C26357" s="1329" t="s">
        <v>30454</v>
      </c>
      <c r="D26357" s="514" t="s">
        <v>28</v>
      </c>
      <c r="E26357" s="673">
        <v>0.61</v>
      </c>
      <c r="F26357" s="394"/>
    </row>
    <row r="26358" spans="1:6">
      <c r="A26358" s="514">
        <v>3529</v>
      </c>
      <c r="B26358" s="514" t="s">
        <v>17223</v>
      </c>
      <c r="C26358" s="1329" t="s">
        <v>30455</v>
      </c>
      <c r="D26358" s="514" t="s">
        <v>28</v>
      </c>
      <c r="E26358" s="673">
        <v>0.75</v>
      </c>
      <c r="F26358" s="394"/>
    </row>
    <row r="26359" spans="1:6">
      <c r="A26359" s="514">
        <v>3536</v>
      </c>
      <c r="B26359" s="514" t="s">
        <v>17223</v>
      </c>
      <c r="C26359" s="1329" t="s">
        <v>30456</v>
      </c>
      <c r="D26359" s="514" t="s">
        <v>28</v>
      </c>
      <c r="E26359" s="673">
        <v>2.5</v>
      </c>
      <c r="F26359" s="394"/>
    </row>
    <row r="26360" spans="1:6">
      <c r="A26360" s="514">
        <v>3535</v>
      </c>
      <c r="B26360" s="514" t="s">
        <v>17223</v>
      </c>
      <c r="C26360" s="1329" t="s">
        <v>30457</v>
      </c>
      <c r="D26360" s="514" t="s">
        <v>28</v>
      </c>
      <c r="E26360" s="673">
        <v>6.08</v>
      </c>
      <c r="F26360" s="394"/>
    </row>
    <row r="26361" spans="1:6">
      <c r="A26361" s="514">
        <v>3540</v>
      </c>
      <c r="B26361" s="514" t="s">
        <v>17223</v>
      </c>
      <c r="C26361" s="1329" t="s">
        <v>30458</v>
      </c>
      <c r="D26361" s="514" t="s">
        <v>28</v>
      </c>
      <c r="E26361" s="673">
        <v>5.15</v>
      </c>
      <c r="F26361" s="394"/>
    </row>
    <row r="26362" spans="1:6">
      <c r="A26362" s="514">
        <v>3539</v>
      </c>
      <c r="B26362" s="514" t="s">
        <v>17223</v>
      </c>
      <c r="C26362" s="1329" t="s">
        <v>30459</v>
      </c>
      <c r="D26362" s="514" t="s">
        <v>28</v>
      </c>
      <c r="E26362" s="673">
        <v>29.83</v>
      </c>
      <c r="F26362" s="394"/>
    </row>
    <row r="26363" spans="1:6">
      <c r="A26363" s="514">
        <v>3513</v>
      </c>
      <c r="B26363" s="514" t="s">
        <v>17223</v>
      </c>
      <c r="C26363" s="1329" t="s">
        <v>30460</v>
      </c>
      <c r="D26363" s="514" t="s">
        <v>28</v>
      </c>
      <c r="E26363" s="673">
        <v>105.19</v>
      </c>
      <c r="F26363" s="394"/>
    </row>
    <row r="26364" spans="1:6">
      <c r="A26364" s="514">
        <v>3516</v>
      </c>
      <c r="B26364" s="514" t="s">
        <v>17223</v>
      </c>
      <c r="C26364" s="1329" t="s">
        <v>30461</v>
      </c>
      <c r="D26364" s="514" t="s">
        <v>28</v>
      </c>
      <c r="E26364" s="673">
        <v>2.61</v>
      </c>
      <c r="F26364" s="394"/>
    </row>
    <row r="26365" spans="1:6">
      <c r="A26365" s="514">
        <v>3517</v>
      </c>
      <c r="B26365" s="514" t="s">
        <v>17223</v>
      </c>
      <c r="C26365" s="1329" t="s">
        <v>30462</v>
      </c>
      <c r="D26365" s="514" t="s">
        <v>28</v>
      </c>
      <c r="E26365" s="673">
        <v>2.36</v>
      </c>
      <c r="F26365" s="394"/>
    </row>
    <row r="26366" spans="1:6">
      <c r="A26366" s="514">
        <v>3515</v>
      </c>
      <c r="B26366" s="514" t="s">
        <v>17223</v>
      </c>
      <c r="C26366" s="1329" t="s">
        <v>30463</v>
      </c>
      <c r="D26366" s="514" t="s">
        <v>28</v>
      </c>
      <c r="E26366" s="673">
        <v>6.71</v>
      </c>
      <c r="F26366" s="394"/>
    </row>
    <row r="26367" spans="1:6">
      <c r="A26367" s="514">
        <v>20147</v>
      </c>
      <c r="B26367" s="514" t="s">
        <v>17223</v>
      </c>
      <c r="C26367" s="1329" t="s">
        <v>30464</v>
      </c>
      <c r="D26367" s="514" t="s">
        <v>28</v>
      </c>
      <c r="E26367" s="673">
        <v>5.52</v>
      </c>
      <c r="F26367" s="394"/>
    </row>
    <row r="26368" spans="1:6">
      <c r="A26368" s="514">
        <v>3524</v>
      </c>
      <c r="B26368" s="514" t="s">
        <v>17223</v>
      </c>
      <c r="C26368" s="1329" t="s">
        <v>30465</v>
      </c>
      <c r="D26368" s="514" t="s">
        <v>28</v>
      </c>
      <c r="E26368" s="673">
        <v>8.31</v>
      </c>
      <c r="F26368" s="394"/>
    </row>
    <row r="26369" spans="1:6">
      <c r="A26369" s="514">
        <v>3532</v>
      </c>
      <c r="B26369" s="514" t="s">
        <v>17223</v>
      </c>
      <c r="C26369" s="1329" t="s">
        <v>30466</v>
      </c>
      <c r="D26369" s="514" t="s">
        <v>28</v>
      </c>
      <c r="E26369" s="673">
        <v>19.2</v>
      </c>
      <c r="F26369" s="394"/>
    </row>
    <row r="26370" spans="1:6">
      <c r="A26370" s="514">
        <v>3528</v>
      </c>
      <c r="B26370" s="514" t="s">
        <v>17223</v>
      </c>
      <c r="C26370" s="1329" t="s">
        <v>30467</v>
      </c>
      <c r="D26370" s="514" t="s">
        <v>28</v>
      </c>
      <c r="E26370" s="673">
        <v>10.210000000000001</v>
      </c>
      <c r="F26370" s="394"/>
    </row>
    <row r="26371" spans="1:6">
      <c r="A26371" s="514">
        <v>37952</v>
      </c>
      <c r="B26371" s="514" t="s">
        <v>17223</v>
      </c>
      <c r="C26371" s="1329" t="s">
        <v>30468</v>
      </c>
      <c r="D26371" s="514" t="s">
        <v>28</v>
      </c>
      <c r="E26371" s="673">
        <v>73.2</v>
      </c>
      <c r="F26371" s="394"/>
    </row>
    <row r="26372" spans="1:6">
      <c r="A26372" s="514">
        <v>37951</v>
      </c>
      <c r="B26372" s="514" t="s">
        <v>17223</v>
      </c>
      <c r="C26372" s="1329" t="s">
        <v>30469</v>
      </c>
      <c r="D26372" s="514" t="s">
        <v>28</v>
      </c>
      <c r="E26372" s="673">
        <v>2.75</v>
      </c>
      <c r="F26372" s="394"/>
    </row>
    <row r="26373" spans="1:6">
      <c r="A26373" s="514">
        <v>3518</v>
      </c>
      <c r="B26373" s="514" t="s">
        <v>17223</v>
      </c>
      <c r="C26373" s="1329" t="s">
        <v>30470</v>
      </c>
      <c r="D26373" s="514" t="s">
        <v>28</v>
      </c>
      <c r="E26373" s="673">
        <v>4.2300000000000004</v>
      </c>
      <c r="F26373" s="394"/>
    </row>
    <row r="26374" spans="1:6">
      <c r="A26374" s="514">
        <v>3519</v>
      </c>
      <c r="B26374" s="514" t="s">
        <v>17223</v>
      </c>
      <c r="C26374" s="1329" t="s">
        <v>30471</v>
      </c>
      <c r="D26374" s="514" t="s">
        <v>28</v>
      </c>
      <c r="E26374" s="673">
        <v>8.86</v>
      </c>
      <c r="F26374" s="394"/>
    </row>
    <row r="26375" spans="1:6">
      <c r="A26375" s="514">
        <v>3520</v>
      </c>
      <c r="B26375" s="514" t="s">
        <v>17223</v>
      </c>
      <c r="C26375" s="1329" t="s">
        <v>30472</v>
      </c>
      <c r="D26375" s="514" t="s">
        <v>28</v>
      </c>
      <c r="E26375" s="673">
        <v>9.2799999999999994</v>
      </c>
      <c r="F26375" s="394"/>
    </row>
    <row r="26376" spans="1:6">
      <c r="A26376" s="514">
        <v>37950</v>
      </c>
      <c r="B26376" s="514" t="s">
        <v>17223</v>
      </c>
      <c r="C26376" s="1329" t="s">
        <v>30473</v>
      </c>
      <c r="D26376" s="514" t="s">
        <v>28</v>
      </c>
      <c r="E26376" s="673">
        <v>67.38</v>
      </c>
      <c r="F26376" s="394"/>
    </row>
    <row r="26377" spans="1:6">
      <c r="A26377" s="514">
        <v>37949</v>
      </c>
      <c r="B26377" s="514" t="s">
        <v>17223</v>
      </c>
      <c r="C26377" s="1329" t="s">
        <v>30474</v>
      </c>
      <c r="D26377" s="514" t="s">
        <v>28</v>
      </c>
      <c r="E26377" s="673">
        <v>2.48</v>
      </c>
      <c r="F26377" s="394"/>
    </row>
    <row r="26378" spans="1:6">
      <c r="A26378" s="514">
        <v>3526</v>
      </c>
      <c r="B26378" s="514" t="s">
        <v>17223</v>
      </c>
      <c r="C26378" s="1329" t="s">
        <v>30475</v>
      </c>
      <c r="D26378" s="514" t="s">
        <v>28</v>
      </c>
      <c r="E26378" s="673">
        <v>3.42</v>
      </c>
      <c r="F26378" s="394"/>
    </row>
    <row r="26379" spans="1:6">
      <c r="A26379" s="514">
        <v>3509</v>
      </c>
      <c r="B26379" s="514" t="s">
        <v>17223</v>
      </c>
      <c r="C26379" s="1329" t="s">
        <v>30476</v>
      </c>
      <c r="D26379" s="514" t="s">
        <v>28</v>
      </c>
      <c r="E26379" s="673">
        <v>7.77</v>
      </c>
      <c r="F26379" s="394"/>
    </row>
    <row r="26380" spans="1:6">
      <c r="A26380" s="514">
        <v>20151</v>
      </c>
      <c r="B26380" s="514" t="s">
        <v>17223</v>
      </c>
      <c r="C26380" s="1329" t="s">
        <v>30477</v>
      </c>
      <c r="D26380" s="514" t="s">
        <v>28</v>
      </c>
      <c r="E26380" s="673">
        <v>22.83</v>
      </c>
      <c r="F26380" s="394"/>
    </row>
    <row r="26381" spans="1:6">
      <c r="A26381" s="514">
        <v>20152</v>
      </c>
      <c r="B26381" s="514" t="s">
        <v>17223</v>
      </c>
      <c r="C26381" s="1329" t="s">
        <v>30478</v>
      </c>
      <c r="D26381" s="514" t="s">
        <v>28</v>
      </c>
      <c r="E26381" s="673">
        <v>82.6</v>
      </c>
      <c r="F26381" s="394"/>
    </row>
    <row r="26382" spans="1:6">
      <c r="A26382" s="514">
        <v>20148</v>
      </c>
      <c r="B26382" s="514" t="s">
        <v>17223</v>
      </c>
      <c r="C26382" s="1329" t="s">
        <v>30479</v>
      </c>
      <c r="D26382" s="514" t="s">
        <v>28</v>
      </c>
      <c r="E26382" s="673">
        <v>4.49</v>
      </c>
      <c r="F26382" s="394"/>
    </row>
    <row r="26383" spans="1:6">
      <c r="A26383" s="514">
        <v>20149</v>
      </c>
      <c r="B26383" s="514" t="s">
        <v>17223</v>
      </c>
      <c r="C26383" s="1329" t="s">
        <v>30480</v>
      </c>
      <c r="D26383" s="514" t="s">
        <v>28</v>
      </c>
      <c r="E26383" s="673">
        <v>7.49</v>
      </c>
      <c r="F26383" s="394"/>
    </row>
    <row r="26384" spans="1:6">
      <c r="A26384" s="514">
        <v>20150</v>
      </c>
      <c r="B26384" s="514" t="s">
        <v>17223</v>
      </c>
      <c r="C26384" s="1329" t="s">
        <v>30481</v>
      </c>
      <c r="D26384" s="514" t="s">
        <v>28</v>
      </c>
      <c r="E26384" s="673">
        <v>19.32</v>
      </c>
      <c r="F26384" s="394"/>
    </row>
    <row r="26385" spans="1:6">
      <c r="A26385" s="514">
        <v>20157</v>
      </c>
      <c r="B26385" s="514" t="s">
        <v>17223</v>
      </c>
      <c r="C26385" s="1329" t="s">
        <v>30482</v>
      </c>
      <c r="D26385" s="514" t="s">
        <v>28</v>
      </c>
      <c r="E26385" s="673">
        <v>21.68</v>
      </c>
      <c r="F26385" s="394"/>
    </row>
    <row r="26386" spans="1:6">
      <c r="A26386" s="514">
        <v>20158</v>
      </c>
      <c r="B26386" s="514" t="s">
        <v>17223</v>
      </c>
      <c r="C26386" s="1329" t="s">
        <v>30483</v>
      </c>
      <c r="D26386" s="514" t="s">
        <v>28</v>
      </c>
      <c r="E26386" s="673">
        <v>86.1</v>
      </c>
      <c r="F26386" s="394"/>
    </row>
    <row r="26387" spans="1:6">
      <c r="A26387" s="514">
        <v>20154</v>
      </c>
      <c r="B26387" s="514" t="s">
        <v>17223</v>
      </c>
      <c r="C26387" s="1329" t="s">
        <v>30484</v>
      </c>
      <c r="D26387" s="514" t="s">
        <v>28</v>
      </c>
      <c r="E26387" s="673">
        <v>4.3899999999999997</v>
      </c>
      <c r="F26387" s="394"/>
    </row>
    <row r="26388" spans="1:6">
      <c r="A26388" s="514">
        <v>20155</v>
      </c>
      <c r="B26388" s="514" t="s">
        <v>17223</v>
      </c>
      <c r="C26388" s="1329" t="s">
        <v>30485</v>
      </c>
      <c r="D26388" s="514" t="s">
        <v>28</v>
      </c>
      <c r="E26388" s="673">
        <v>6.69</v>
      </c>
      <c r="F26388" s="394"/>
    </row>
    <row r="26389" spans="1:6">
      <c r="A26389" s="514">
        <v>20156</v>
      </c>
      <c r="B26389" s="514" t="s">
        <v>17223</v>
      </c>
      <c r="C26389" s="1329" t="s">
        <v>30486</v>
      </c>
      <c r="D26389" s="514" t="s">
        <v>28</v>
      </c>
      <c r="E26389" s="673">
        <v>18.809999999999999</v>
      </c>
      <c r="F26389" s="394"/>
    </row>
    <row r="26390" spans="1:6">
      <c r="A26390" s="514">
        <v>3499</v>
      </c>
      <c r="B26390" s="514" t="s">
        <v>17223</v>
      </c>
      <c r="C26390" s="1329" t="s">
        <v>30487</v>
      </c>
      <c r="D26390" s="514" t="s">
        <v>28</v>
      </c>
      <c r="E26390" s="673">
        <v>1.17</v>
      </c>
      <c r="F26390" s="394"/>
    </row>
    <row r="26391" spans="1:6">
      <c r="A26391" s="514">
        <v>3500</v>
      </c>
      <c r="B26391" s="514" t="s">
        <v>17223</v>
      </c>
      <c r="C26391" s="1329" t="s">
        <v>30488</v>
      </c>
      <c r="D26391" s="514" t="s">
        <v>28</v>
      </c>
      <c r="E26391" s="673">
        <v>1.55</v>
      </c>
      <c r="F26391" s="394"/>
    </row>
    <row r="26392" spans="1:6">
      <c r="A26392" s="514">
        <v>3501</v>
      </c>
      <c r="B26392" s="514" t="s">
        <v>17223</v>
      </c>
      <c r="C26392" s="1329" t="s">
        <v>30489</v>
      </c>
      <c r="D26392" s="514" t="s">
        <v>28</v>
      </c>
      <c r="E26392" s="673">
        <v>4.2699999999999996</v>
      </c>
      <c r="F26392" s="394"/>
    </row>
    <row r="26393" spans="1:6">
      <c r="A26393" s="514">
        <v>3502</v>
      </c>
      <c r="B26393" s="514" t="s">
        <v>17223</v>
      </c>
      <c r="C26393" s="1329" t="s">
        <v>30490</v>
      </c>
      <c r="D26393" s="514" t="s">
        <v>28</v>
      </c>
      <c r="E26393" s="673">
        <v>6.14</v>
      </c>
      <c r="F26393" s="394"/>
    </row>
    <row r="26394" spans="1:6">
      <c r="A26394" s="514">
        <v>3503</v>
      </c>
      <c r="B26394" s="514" t="s">
        <v>17223</v>
      </c>
      <c r="C26394" s="1329" t="s">
        <v>30491</v>
      </c>
      <c r="D26394" s="514" t="s">
        <v>28</v>
      </c>
      <c r="E26394" s="673">
        <v>7.71</v>
      </c>
      <c r="F26394" s="394"/>
    </row>
    <row r="26395" spans="1:6">
      <c r="A26395" s="514">
        <v>3477</v>
      </c>
      <c r="B26395" s="514" t="s">
        <v>17223</v>
      </c>
      <c r="C26395" s="1329" t="s">
        <v>30492</v>
      </c>
      <c r="D26395" s="514" t="s">
        <v>28</v>
      </c>
      <c r="E26395" s="673">
        <v>28.03</v>
      </c>
      <c r="F26395" s="394"/>
    </row>
    <row r="26396" spans="1:6">
      <c r="A26396" s="514">
        <v>3478</v>
      </c>
      <c r="B26396" s="514" t="s">
        <v>17223</v>
      </c>
      <c r="C26396" s="1329" t="s">
        <v>30493</v>
      </c>
      <c r="D26396" s="514" t="s">
        <v>28</v>
      </c>
      <c r="E26396" s="673">
        <v>67.209999999999994</v>
      </c>
      <c r="F26396" s="394"/>
    </row>
    <row r="26397" spans="1:6">
      <c r="A26397" s="514">
        <v>3525</v>
      </c>
      <c r="B26397" s="514" t="s">
        <v>17223</v>
      </c>
      <c r="C26397" s="1329" t="s">
        <v>30494</v>
      </c>
      <c r="D26397" s="514" t="s">
        <v>28</v>
      </c>
      <c r="E26397" s="673">
        <v>82.95</v>
      </c>
      <c r="F26397" s="394"/>
    </row>
    <row r="26398" spans="1:6">
      <c r="A26398" s="514">
        <v>3511</v>
      </c>
      <c r="B26398" s="514" t="s">
        <v>17223</v>
      </c>
      <c r="C26398" s="1329" t="s">
        <v>30495</v>
      </c>
      <c r="D26398" s="514" t="s">
        <v>28</v>
      </c>
      <c r="E26398" s="673">
        <v>87.98</v>
      </c>
      <c r="F26398" s="394"/>
    </row>
    <row r="26399" spans="1:6">
      <c r="A26399" s="514">
        <v>38913</v>
      </c>
      <c r="B26399" s="514" t="s">
        <v>17223</v>
      </c>
      <c r="C26399" s="1329" t="s">
        <v>30496</v>
      </c>
      <c r="D26399" s="514" t="s">
        <v>28</v>
      </c>
      <c r="E26399" s="673"/>
      <c r="F26399" s="394"/>
    </row>
    <row r="26400" spans="1:6">
      <c r="A26400" s="514">
        <v>38914</v>
      </c>
      <c r="B26400" s="514" t="s">
        <v>17223</v>
      </c>
      <c r="C26400" s="1329" t="s">
        <v>30497</v>
      </c>
      <c r="D26400" s="514" t="s">
        <v>28</v>
      </c>
      <c r="E26400" s="673"/>
      <c r="F26400" s="394"/>
    </row>
    <row r="26401" spans="1:6">
      <c r="A26401" s="514">
        <v>38915</v>
      </c>
      <c r="B26401" s="514" t="s">
        <v>17223</v>
      </c>
      <c r="C26401" s="1329" t="s">
        <v>30498</v>
      </c>
      <c r="D26401" s="514" t="s">
        <v>28</v>
      </c>
      <c r="E26401" s="673"/>
      <c r="F26401" s="394"/>
    </row>
    <row r="26402" spans="1:6">
      <c r="A26402" s="514">
        <v>38916</v>
      </c>
      <c r="B26402" s="514" t="s">
        <v>17223</v>
      </c>
      <c r="C26402" s="1329" t="s">
        <v>30499</v>
      </c>
      <c r="D26402" s="514" t="s">
        <v>28</v>
      </c>
      <c r="E26402" s="673"/>
      <c r="F26402" s="394"/>
    </row>
    <row r="26403" spans="1:6">
      <c r="A26403" s="514">
        <v>39300</v>
      </c>
      <c r="B26403" s="514" t="s">
        <v>17223</v>
      </c>
      <c r="C26403" s="1329" t="s">
        <v>30500</v>
      </c>
      <c r="D26403" s="514" t="s">
        <v>28</v>
      </c>
      <c r="E26403" s="673"/>
      <c r="F26403" s="394"/>
    </row>
    <row r="26404" spans="1:6">
      <c r="A26404" s="514">
        <v>39301</v>
      </c>
      <c r="B26404" s="514" t="s">
        <v>17223</v>
      </c>
      <c r="C26404" s="1329" t="s">
        <v>30501</v>
      </c>
      <c r="D26404" s="514" t="s">
        <v>28</v>
      </c>
      <c r="E26404" s="673"/>
      <c r="F26404" s="394"/>
    </row>
    <row r="26405" spans="1:6">
      <c r="A26405" s="514">
        <v>39302</v>
      </c>
      <c r="B26405" s="514" t="s">
        <v>17223</v>
      </c>
      <c r="C26405" s="1329" t="s">
        <v>30502</v>
      </c>
      <c r="D26405" s="514" t="s">
        <v>28</v>
      </c>
      <c r="E26405" s="673"/>
      <c r="F26405" s="394"/>
    </row>
    <row r="26406" spans="1:6" ht="24.75">
      <c r="A26406" s="514">
        <v>38941</v>
      </c>
      <c r="B26406" s="514" t="s">
        <v>17223</v>
      </c>
      <c r="C26406" s="1329" t="s">
        <v>30503</v>
      </c>
      <c r="D26406" s="514" t="s">
        <v>28</v>
      </c>
      <c r="E26406" s="673"/>
      <c r="F26406" s="394"/>
    </row>
    <row r="26407" spans="1:6" ht="24.75">
      <c r="A26407" s="514">
        <v>38923</v>
      </c>
      <c r="B26407" s="514" t="s">
        <v>17223</v>
      </c>
      <c r="C26407" s="1329" t="s">
        <v>30504</v>
      </c>
      <c r="D26407" s="514" t="s">
        <v>28</v>
      </c>
      <c r="E26407" s="673"/>
      <c r="F26407" s="394"/>
    </row>
    <row r="26408" spans="1:6" ht="24.75">
      <c r="A26408" s="514">
        <v>38925</v>
      </c>
      <c r="B26408" s="514" t="s">
        <v>17223</v>
      </c>
      <c r="C26408" s="1329" t="s">
        <v>30505</v>
      </c>
      <c r="D26408" s="514" t="s">
        <v>28</v>
      </c>
      <c r="E26408" s="673"/>
      <c r="F26408" s="394"/>
    </row>
    <row r="26409" spans="1:6" ht="24.75">
      <c r="A26409" s="514">
        <v>38926</v>
      </c>
      <c r="B26409" s="514" t="s">
        <v>17223</v>
      </c>
      <c r="C26409" s="1329" t="s">
        <v>30506</v>
      </c>
      <c r="D26409" s="514" t="s">
        <v>28</v>
      </c>
      <c r="E26409" s="673"/>
      <c r="F26409" s="394"/>
    </row>
    <row r="26410" spans="1:6" ht="24.75">
      <c r="A26410" s="514">
        <v>38927</v>
      </c>
      <c r="B26410" s="514" t="s">
        <v>17223</v>
      </c>
      <c r="C26410" s="1329" t="s">
        <v>30507</v>
      </c>
      <c r="D26410" s="514" t="s">
        <v>28</v>
      </c>
      <c r="E26410" s="673"/>
      <c r="F26410" s="394"/>
    </row>
    <row r="26411" spans="1:6">
      <c r="A26411" s="514">
        <v>39304</v>
      </c>
      <c r="B26411" s="514" t="s">
        <v>17223</v>
      </c>
      <c r="C26411" s="1329" t="s">
        <v>30508</v>
      </c>
      <c r="D26411" s="514" t="s">
        <v>28</v>
      </c>
      <c r="E26411" s="673"/>
      <c r="F26411" s="394"/>
    </row>
    <row r="26412" spans="1:6">
      <c r="A26412" s="514">
        <v>39305</v>
      </c>
      <c r="B26412" s="514" t="s">
        <v>17223</v>
      </c>
      <c r="C26412" s="1329" t="s">
        <v>30509</v>
      </c>
      <c r="D26412" s="514" t="s">
        <v>28</v>
      </c>
      <c r="E26412" s="673"/>
      <c r="F26412" s="394"/>
    </row>
    <row r="26413" spans="1:6">
      <c r="A26413" s="514">
        <v>39306</v>
      </c>
      <c r="B26413" s="514" t="s">
        <v>17223</v>
      </c>
      <c r="C26413" s="1329" t="s">
        <v>30510</v>
      </c>
      <c r="D26413" s="514" t="s">
        <v>28</v>
      </c>
      <c r="E26413" s="673"/>
      <c r="F26413" s="394"/>
    </row>
    <row r="26414" spans="1:6">
      <c r="A26414" s="514">
        <v>38928</v>
      </c>
      <c r="B26414" s="514" t="s">
        <v>17223</v>
      </c>
      <c r="C26414" s="1329" t="s">
        <v>30511</v>
      </c>
      <c r="D26414" s="514" t="s">
        <v>28</v>
      </c>
      <c r="E26414" s="673"/>
      <c r="F26414" s="394"/>
    </row>
    <row r="26415" spans="1:6" ht="24.75">
      <c r="A26415" s="514">
        <v>38917</v>
      </c>
      <c r="B26415" s="514" t="s">
        <v>17223</v>
      </c>
      <c r="C26415" s="1329" t="s">
        <v>30512</v>
      </c>
      <c r="D26415" s="514" t="s">
        <v>28</v>
      </c>
      <c r="E26415" s="673"/>
      <c r="F26415" s="394"/>
    </row>
    <row r="26416" spans="1:6" ht="24.75">
      <c r="A26416" s="514">
        <v>38919</v>
      </c>
      <c r="B26416" s="514" t="s">
        <v>17223</v>
      </c>
      <c r="C26416" s="1329" t="s">
        <v>30513</v>
      </c>
      <c r="D26416" s="514" t="s">
        <v>28</v>
      </c>
      <c r="E26416" s="673"/>
      <c r="F26416" s="394"/>
    </row>
    <row r="26417" spans="1:6" ht="24.75">
      <c r="A26417" s="514">
        <v>38922</v>
      </c>
      <c r="B26417" s="514" t="s">
        <v>17223</v>
      </c>
      <c r="C26417" s="1329" t="s">
        <v>30514</v>
      </c>
      <c r="D26417" s="514" t="s">
        <v>28</v>
      </c>
      <c r="E26417" s="673"/>
      <c r="F26417" s="394"/>
    </row>
    <row r="26418" spans="1:6">
      <c r="A26418" s="514">
        <v>45198</v>
      </c>
      <c r="B26418" s="514" t="s">
        <v>17223</v>
      </c>
      <c r="C26418" s="1329" t="s">
        <v>34637</v>
      </c>
      <c r="D26418" s="514" t="s">
        <v>28</v>
      </c>
      <c r="E26418" s="673">
        <v>61.11</v>
      </c>
      <c r="F26418" s="394"/>
    </row>
    <row r="26419" spans="1:6">
      <c r="A26419" s="514">
        <v>45196</v>
      </c>
      <c r="B26419" s="514" t="s">
        <v>17223</v>
      </c>
      <c r="C26419" s="1329" t="s">
        <v>34638</v>
      </c>
      <c r="D26419" s="514" t="s">
        <v>28</v>
      </c>
      <c r="E26419" s="673">
        <v>126</v>
      </c>
      <c r="F26419" s="394"/>
    </row>
    <row r="26420" spans="1:6">
      <c r="A26420" s="514">
        <v>12032</v>
      </c>
      <c r="B26420" s="514" t="s">
        <v>17223</v>
      </c>
      <c r="C26420" s="1329" t="s">
        <v>30515</v>
      </c>
      <c r="D26420" s="514" t="s">
        <v>23508</v>
      </c>
      <c r="E26420" s="673">
        <v>57.07</v>
      </c>
      <c r="F26420" s="394"/>
    </row>
    <row r="26421" spans="1:6">
      <c r="A26421" s="514">
        <v>12030</v>
      </c>
      <c r="B26421" s="514" t="s">
        <v>17223</v>
      </c>
      <c r="C26421" s="1329" t="s">
        <v>30516</v>
      </c>
      <c r="D26421" s="514" t="s">
        <v>23508</v>
      </c>
      <c r="E26421" s="673">
        <v>53.62</v>
      </c>
      <c r="F26421" s="394"/>
    </row>
    <row r="26422" spans="1:6">
      <c r="A26422" s="514">
        <v>45207</v>
      </c>
      <c r="B26422" s="514" t="s">
        <v>17223</v>
      </c>
      <c r="C26422" s="1329" t="s">
        <v>33847</v>
      </c>
      <c r="D26422" s="514" t="s">
        <v>28</v>
      </c>
      <c r="E26422" s="673">
        <v>402.48</v>
      </c>
      <c r="F26422" s="394"/>
    </row>
    <row r="26423" spans="1:6">
      <c r="A26423" s="514">
        <v>14157</v>
      </c>
      <c r="B26423" s="514" t="s">
        <v>17223</v>
      </c>
      <c r="C26423" s="1329" t="s">
        <v>30517</v>
      </c>
      <c r="D26423" s="514" t="s">
        <v>28</v>
      </c>
      <c r="E26423" s="673">
        <v>2.79</v>
      </c>
      <c r="F26423" s="394"/>
    </row>
    <row r="26424" spans="1:6">
      <c r="A26424" s="514">
        <v>10908</v>
      </c>
      <c r="B26424" s="514" t="s">
        <v>17223</v>
      </c>
      <c r="C26424" s="1329" t="s">
        <v>30518</v>
      </c>
      <c r="D26424" s="514" t="s">
        <v>28</v>
      </c>
      <c r="E26424" s="673">
        <v>21.31</v>
      </c>
      <c r="F26424" s="394"/>
    </row>
    <row r="26425" spans="1:6">
      <c r="A26425" s="514">
        <v>10909</v>
      </c>
      <c r="B26425" s="514" t="s">
        <v>17223</v>
      </c>
      <c r="C26425" s="1329" t="s">
        <v>30519</v>
      </c>
      <c r="D26425" s="514" t="s">
        <v>28</v>
      </c>
      <c r="E26425" s="673">
        <v>24.79</v>
      </c>
      <c r="F26425" s="394"/>
    </row>
    <row r="26426" spans="1:6">
      <c r="A26426" s="514">
        <v>3669</v>
      </c>
      <c r="B26426" s="514" t="s">
        <v>17223</v>
      </c>
      <c r="C26426" s="1329" t="s">
        <v>30520</v>
      </c>
      <c r="D26426" s="514" t="s">
        <v>28</v>
      </c>
      <c r="E26426" s="673">
        <v>15.23</v>
      </c>
      <c r="F26426" s="394"/>
    </row>
    <row r="26427" spans="1:6">
      <c r="A26427" s="514">
        <v>20139</v>
      </c>
      <c r="B26427" s="514" t="s">
        <v>17223</v>
      </c>
      <c r="C26427" s="1329" t="s">
        <v>30521</v>
      </c>
      <c r="D26427" s="514" t="s">
        <v>28</v>
      </c>
      <c r="E26427" s="673">
        <v>130.99</v>
      </c>
      <c r="F26427" s="394"/>
    </row>
    <row r="26428" spans="1:6">
      <c r="A26428" s="514">
        <v>3668</v>
      </c>
      <c r="B26428" s="514" t="s">
        <v>17223</v>
      </c>
      <c r="C26428" s="1329" t="s">
        <v>30522</v>
      </c>
      <c r="D26428" s="514" t="s">
        <v>28</v>
      </c>
      <c r="E26428" s="673">
        <v>46.79</v>
      </c>
      <c r="F26428" s="394"/>
    </row>
    <row r="26429" spans="1:6">
      <c r="A26429" s="514">
        <v>10911</v>
      </c>
      <c r="B26429" s="514" t="s">
        <v>17223</v>
      </c>
      <c r="C26429" s="1329" t="s">
        <v>30523</v>
      </c>
      <c r="D26429" s="514" t="s">
        <v>28</v>
      </c>
      <c r="E26429" s="673">
        <v>20.51</v>
      </c>
      <c r="F26429" s="394"/>
    </row>
    <row r="26430" spans="1:6">
      <c r="A26430" s="514">
        <v>3659</v>
      </c>
      <c r="B26430" s="514" t="s">
        <v>17223</v>
      </c>
      <c r="C26430" s="1329" t="s">
        <v>30524</v>
      </c>
      <c r="D26430" s="514" t="s">
        <v>28</v>
      </c>
      <c r="E26430" s="673">
        <v>20.9</v>
      </c>
      <c r="F26430" s="394"/>
    </row>
    <row r="26431" spans="1:6">
      <c r="A26431" s="514">
        <v>3660</v>
      </c>
      <c r="B26431" s="514" t="s">
        <v>17223</v>
      </c>
      <c r="C26431" s="1329" t="s">
        <v>30525</v>
      </c>
      <c r="D26431" s="514" t="s">
        <v>28</v>
      </c>
      <c r="E26431" s="673">
        <v>27.02</v>
      </c>
      <c r="F26431" s="394"/>
    </row>
    <row r="26432" spans="1:6">
      <c r="A26432" s="514">
        <v>20144</v>
      </c>
      <c r="B26432" s="514" t="s">
        <v>17223</v>
      </c>
      <c r="C26432" s="1329" t="s">
        <v>30526</v>
      </c>
      <c r="D26432" s="514" t="s">
        <v>28</v>
      </c>
      <c r="E26432" s="673">
        <v>60.52</v>
      </c>
      <c r="F26432" s="394"/>
    </row>
    <row r="26433" spans="1:6">
      <c r="A26433" s="514">
        <v>20143</v>
      </c>
      <c r="B26433" s="514" t="s">
        <v>17223</v>
      </c>
      <c r="C26433" s="1329" t="s">
        <v>30527</v>
      </c>
      <c r="D26433" s="514" t="s">
        <v>28</v>
      </c>
      <c r="E26433" s="673">
        <v>77.430000000000007</v>
      </c>
      <c r="F26433" s="394"/>
    </row>
    <row r="26434" spans="1:6">
      <c r="A26434" s="514">
        <v>20145</v>
      </c>
      <c r="B26434" s="514" t="s">
        <v>17223</v>
      </c>
      <c r="C26434" s="1329" t="s">
        <v>30528</v>
      </c>
      <c r="D26434" s="514" t="s">
        <v>28</v>
      </c>
      <c r="E26434" s="673">
        <v>149.37</v>
      </c>
      <c r="F26434" s="394"/>
    </row>
    <row r="26435" spans="1:6">
      <c r="A26435" s="514">
        <v>20146</v>
      </c>
      <c r="B26435" s="514" t="s">
        <v>17223</v>
      </c>
      <c r="C26435" s="1329" t="s">
        <v>30529</v>
      </c>
      <c r="D26435" s="514" t="s">
        <v>28</v>
      </c>
      <c r="E26435" s="673">
        <v>204.18</v>
      </c>
      <c r="F26435" s="394"/>
    </row>
    <row r="26436" spans="1:6">
      <c r="A26436" s="514">
        <v>20140</v>
      </c>
      <c r="B26436" s="514" t="s">
        <v>17223</v>
      </c>
      <c r="C26436" s="1329" t="s">
        <v>30530</v>
      </c>
      <c r="D26436" s="514" t="s">
        <v>28</v>
      </c>
      <c r="E26436" s="673">
        <v>9.58</v>
      </c>
      <c r="F26436" s="394"/>
    </row>
    <row r="26437" spans="1:6">
      <c r="A26437" s="514">
        <v>20141</v>
      </c>
      <c r="B26437" s="514" t="s">
        <v>17223</v>
      </c>
      <c r="C26437" s="1329" t="s">
        <v>30531</v>
      </c>
      <c r="D26437" s="514" t="s">
        <v>28</v>
      </c>
      <c r="E26437" s="673">
        <v>23.46</v>
      </c>
      <c r="F26437" s="394"/>
    </row>
    <row r="26438" spans="1:6">
      <c r="A26438" s="514">
        <v>20142</v>
      </c>
      <c r="B26438" s="514" t="s">
        <v>17223</v>
      </c>
      <c r="C26438" s="1329" t="s">
        <v>30532</v>
      </c>
      <c r="D26438" s="514" t="s">
        <v>28</v>
      </c>
      <c r="E26438" s="673">
        <v>41.27</v>
      </c>
      <c r="F26438" s="394"/>
    </row>
    <row r="26439" spans="1:6">
      <c r="A26439" s="514">
        <v>3670</v>
      </c>
      <c r="B26439" s="514" t="s">
        <v>17223</v>
      </c>
      <c r="C26439" s="1329" t="s">
        <v>30533</v>
      </c>
      <c r="D26439" s="514" t="s">
        <v>28</v>
      </c>
      <c r="E26439" s="673">
        <v>26.84</v>
      </c>
      <c r="F26439" s="394"/>
    </row>
    <row r="26440" spans="1:6">
      <c r="A26440" s="514">
        <v>3666</v>
      </c>
      <c r="B26440" s="514" t="s">
        <v>17223</v>
      </c>
      <c r="C26440" s="1329" t="s">
        <v>30534</v>
      </c>
      <c r="D26440" s="514" t="s">
        <v>28</v>
      </c>
      <c r="E26440" s="673">
        <v>4.22</v>
      </c>
      <c r="F26440" s="394"/>
    </row>
    <row r="26441" spans="1:6">
      <c r="A26441" s="514">
        <v>3662</v>
      </c>
      <c r="B26441" s="514" t="s">
        <v>17223</v>
      </c>
      <c r="C26441" s="1329" t="s">
        <v>30535</v>
      </c>
      <c r="D26441" s="514" t="s">
        <v>28</v>
      </c>
      <c r="E26441" s="673">
        <v>11.01</v>
      </c>
      <c r="F26441" s="394"/>
    </row>
    <row r="26442" spans="1:6">
      <c r="A26442" s="514">
        <v>3658</v>
      </c>
      <c r="B26442" s="514" t="s">
        <v>17223</v>
      </c>
      <c r="C26442" s="1329" t="s">
        <v>30536</v>
      </c>
      <c r="D26442" s="514" t="s">
        <v>28</v>
      </c>
      <c r="E26442" s="673">
        <v>20.86</v>
      </c>
      <c r="F26442" s="394"/>
    </row>
    <row r="26443" spans="1:6">
      <c r="A26443" s="514">
        <v>42696</v>
      </c>
      <c r="B26443" s="514" t="s">
        <v>17223</v>
      </c>
      <c r="C26443" s="1329" t="s">
        <v>30537</v>
      </c>
      <c r="D26443" s="514" t="s">
        <v>28</v>
      </c>
      <c r="E26443" s="673">
        <v>165.45</v>
      </c>
      <c r="F26443" s="394"/>
    </row>
    <row r="26444" spans="1:6">
      <c r="A26444" s="514">
        <v>39875</v>
      </c>
      <c r="B26444" s="514" t="s">
        <v>17223</v>
      </c>
      <c r="C26444" s="1329" t="s">
        <v>30538</v>
      </c>
      <c r="D26444" s="514" t="s">
        <v>28</v>
      </c>
      <c r="E26444" s="673"/>
      <c r="F26444" s="394"/>
    </row>
    <row r="26445" spans="1:6">
      <c r="A26445" s="514">
        <v>39876</v>
      </c>
      <c r="B26445" s="514" t="s">
        <v>17223</v>
      </c>
      <c r="C26445" s="1329" t="s">
        <v>30539</v>
      </c>
      <c r="D26445" s="514" t="s">
        <v>28</v>
      </c>
      <c r="E26445" s="673"/>
      <c r="F26445" s="394"/>
    </row>
    <row r="26446" spans="1:6">
      <c r="A26446" s="514">
        <v>39877</v>
      </c>
      <c r="B26446" s="514" t="s">
        <v>17223</v>
      </c>
      <c r="C26446" s="1329" t="s">
        <v>30540</v>
      </c>
      <c r="D26446" s="514" t="s">
        <v>28</v>
      </c>
      <c r="E26446" s="673"/>
      <c r="F26446" s="394"/>
    </row>
    <row r="26447" spans="1:6">
      <c r="A26447" s="514">
        <v>39878</v>
      </c>
      <c r="B26447" s="514" t="s">
        <v>17223</v>
      </c>
      <c r="C26447" s="1329" t="s">
        <v>30541</v>
      </c>
      <c r="D26447" s="514" t="s">
        <v>28</v>
      </c>
      <c r="E26447" s="673"/>
      <c r="F26447" s="394"/>
    </row>
    <row r="26448" spans="1:6">
      <c r="A26448" s="514">
        <v>39872</v>
      </c>
      <c r="B26448" s="514" t="s">
        <v>17223</v>
      </c>
      <c r="C26448" s="1329" t="s">
        <v>30542</v>
      </c>
      <c r="D26448" s="514" t="s">
        <v>28</v>
      </c>
      <c r="E26448" s="673"/>
      <c r="F26448" s="394"/>
    </row>
    <row r="26449" spans="1:6">
      <c r="A26449" s="514">
        <v>39873</v>
      </c>
      <c r="B26449" s="514" t="s">
        <v>17223</v>
      </c>
      <c r="C26449" s="1329" t="s">
        <v>30543</v>
      </c>
      <c r="D26449" s="514" t="s">
        <v>28</v>
      </c>
      <c r="E26449" s="673"/>
      <c r="F26449" s="394"/>
    </row>
    <row r="26450" spans="1:6">
      <c r="A26450" s="514">
        <v>39874</v>
      </c>
      <c r="B26450" s="514" t="s">
        <v>17223</v>
      </c>
      <c r="C26450" s="1329" t="s">
        <v>30544</v>
      </c>
      <c r="D26450" s="514" t="s">
        <v>28</v>
      </c>
      <c r="E26450" s="673"/>
      <c r="F26450" s="394"/>
    </row>
    <row r="26451" spans="1:6">
      <c r="A26451" s="514">
        <v>3674</v>
      </c>
      <c r="B26451" s="514" t="s">
        <v>17223</v>
      </c>
      <c r="C26451" s="1329" t="s">
        <v>30545</v>
      </c>
      <c r="D26451" s="514" t="s">
        <v>5</v>
      </c>
      <c r="E26451" s="673">
        <v>181.17</v>
      </c>
      <c r="F26451" s="394"/>
    </row>
    <row r="26452" spans="1:6">
      <c r="A26452" s="514">
        <v>3681</v>
      </c>
      <c r="B26452" s="514" t="s">
        <v>17223</v>
      </c>
      <c r="C26452" s="1329" t="s">
        <v>30546</v>
      </c>
      <c r="D26452" s="514" t="s">
        <v>5</v>
      </c>
      <c r="E26452" s="673">
        <v>269.55</v>
      </c>
      <c r="F26452" s="394"/>
    </row>
    <row r="26453" spans="1:6">
      <c r="A26453" s="514">
        <v>3676</v>
      </c>
      <c r="B26453" s="514" t="s">
        <v>17223</v>
      </c>
      <c r="C26453" s="1329" t="s">
        <v>30547</v>
      </c>
      <c r="D26453" s="514" t="s">
        <v>5</v>
      </c>
      <c r="E26453" s="673">
        <v>1014.42</v>
      </c>
      <c r="F26453" s="394"/>
    </row>
    <row r="26454" spans="1:6">
      <c r="A26454" s="514">
        <v>3679</v>
      </c>
      <c r="B26454" s="514" t="s">
        <v>17223</v>
      </c>
      <c r="C26454" s="1329" t="s">
        <v>30548</v>
      </c>
      <c r="D26454" s="514" t="s">
        <v>5</v>
      </c>
      <c r="E26454" s="673">
        <v>839.25</v>
      </c>
      <c r="F26454" s="394"/>
    </row>
    <row r="26455" spans="1:6">
      <c r="A26455" s="514">
        <v>3672</v>
      </c>
      <c r="B26455" s="514" t="s">
        <v>17223</v>
      </c>
      <c r="C26455" s="1329" t="s">
        <v>30549</v>
      </c>
      <c r="D26455" s="514" t="s">
        <v>5</v>
      </c>
      <c r="E26455" s="673">
        <v>2.86</v>
      </c>
      <c r="F26455" s="394"/>
    </row>
    <row r="26456" spans="1:6">
      <c r="A26456" s="514">
        <v>3671</v>
      </c>
      <c r="B26456" s="514" t="s">
        <v>17223</v>
      </c>
      <c r="C26456" s="1329" t="s">
        <v>30550</v>
      </c>
      <c r="D26456" s="514" t="s">
        <v>5</v>
      </c>
      <c r="E26456" s="673">
        <v>2.7</v>
      </c>
      <c r="F26456" s="394"/>
    </row>
    <row r="26457" spans="1:6">
      <c r="A26457" s="514">
        <v>3673</v>
      </c>
      <c r="B26457" s="514" t="s">
        <v>17223</v>
      </c>
      <c r="C26457" s="1329" t="s">
        <v>30551</v>
      </c>
      <c r="D26457" s="514" t="s">
        <v>5</v>
      </c>
      <c r="E26457" s="673">
        <v>4.24</v>
      </c>
      <c r="F26457" s="394"/>
    </row>
    <row r="26458" spans="1:6">
      <c r="A26458" s="514">
        <v>38394</v>
      </c>
      <c r="B26458" s="514" t="s">
        <v>17223</v>
      </c>
      <c r="C26458" s="1329" t="s">
        <v>30552</v>
      </c>
      <c r="D26458" s="514" t="s">
        <v>28</v>
      </c>
      <c r="E26458" s="673">
        <v>236.85</v>
      </c>
      <c r="F26458" s="394"/>
    </row>
    <row r="26459" spans="1:6">
      <c r="A26459" s="514">
        <v>3729</v>
      </c>
      <c r="B26459" s="514" t="s">
        <v>17223</v>
      </c>
      <c r="C26459" s="1329" t="s">
        <v>30553</v>
      </c>
      <c r="D26459" s="514" t="s">
        <v>28</v>
      </c>
      <c r="E26459" s="673">
        <v>142.91</v>
      </c>
      <c r="F26459" s="394"/>
    </row>
    <row r="26460" spans="1:6" ht="24.75">
      <c r="A26460" s="514">
        <v>39357</v>
      </c>
      <c r="B26460" s="514" t="s">
        <v>17223</v>
      </c>
      <c r="C26460" s="1329" t="s">
        <v>30554</v>
      </c>
      <c r="D26460" s="514" t="s">
        <v>28</v>
      </c>
      <c r="E26460" s="673"/>
      <c r="F26460" s="394"/>
    </row>
    <row r="26461" spans="1:6" ht="24.75">
      <c r="A26461" s="514">
        <v>39358</v>
      </c>
      <c r="B26461" s="514" t="s">
        <v>17223</v>
      </c>
      <c r="C26461" s="1329" t="s">
        <v>30555</v>
      </c>
      <c r="D26461" s="514" t="s">
        <v>28</v>
      </c>
      <c r="E26461" s="673"/>
      <c r="F26461" s="394"/>
    </row>
    <row r="26462" spans="1:6" ht="24.75">
      <c r="A26462" s="514">
        <v>39355</v>
      </c>
      <c r="B26462" s="514" t="s">
        <v>17223</v>
      </c>
      <c r="C26462" s="1329" t="s">
        <v>30556</v>
      </c>
      <c r="D26462" s="514" t="s">
        <v>28</v>
      </c>
      <c r="E26462" s="673"/>
      <c r="F26462" s="394"/>
    </row>
    <row r="26463" spans="1:6" ht="24.75">
      <c r="A26463" s="514">
        <v>39356</v>
      </c>
      <c r="B26463" s="514" t="s">
        <v>17223</v>
      </c>
      <c r="C26463" s="1329" t="s">
        <v>30557</v>
      </c>
      <c r="D26463" s="514" t="s">
        <v>28</v>
      </c>
      <c r="E26463" s="673"/>
      <c r="F26463" s="394"/>
    </row>
    <row r="26464" spans="1:6" ht="24.75">
      <c r="A26464" s="514">
        <v>39353</v>
      </c>
      <c r="B26464" s="514" t="s">
        <v>17223</v>
      </c>
      <c r="C26464" s="1329" t="s">
        <v>34639</v>
      </c>
      <c r="D26464" s="514" t="s">
        <v>28</v>
      </c>
      <c r="E26464" s="673"/>
      <c r="F26464" s="394"/>
    </row>
    <row r="26465" spans="1:6" ht="24.75">
      <c r="A26465" s="514">
        <v>39354</v>
      </c>
      <c r="B26465" s="514" t="s">
        <v>17223</v>
      </c>
      <c r="C26465" s="1329" t="s">
        <v>34640</v>
      </c>
      <c r="D26465" s="514" t="s">
        <v>28</v>
      </c>
      <c r="E26465" s="673"/>
      <c r="F26465" s="394"/>
    </row>
    <row r="26466" spans="1:6">
      <c r="A26466" s="514">
        <v>39398</v>
      </c>
      <c r="B26466" s="514" t="s">
        <v>17223</v>
      </c>
      <c r="C26466" s="1329" t="s">
        <v>30558</v>
      </c>
      <c r="D26466" s="514" t="s">
        <v>28</v>
      </c>
      <c r="E26466" s="673">
        <v>79.09</v>
      </c>
      <c r="F26466" s="394"/>
    </row>
    <row r="26467" spans="1:6">
      <c r="A26467" s="514">
        <v>13343</v>
      </c>
      <c r="B26467" s="514" t="s">
        <v>17223</v>
      </c>
      <c r="C26467" s="1329" t="s">
        <v>30559</v>
      </c>
      <c r="D26467" s="514" t="s">
        <v>28</v>
      </c>
      <c r="E26467" s="673">
        <v>57.29</v>
      </c>
      <c r="F26467" s="394"/>
    </row>
    <row r="26468" spans="1:6">
      <c r="A26468" s="514">
        <v>12118</v>
      </c>
      <c r="B26468" s="514" t="s">
        <v>17223</v>
      </c>
      <c r="C26468" s="1329" t="s">
        <v>30560</v>
      </c>
      <c r="D26468" s="514" t="s">
        <v>28</v>
      </c>
      <c r="E26468" s="673">
        <v>20.92</v>
      </c>
      <c r="F26468" s="394"/>
    </row>
    <row r="26469" spans="1:6" ht="24.75">
      <c r="A26469" s="514">
        <v>39482</v>
      </c>
      <c r="B26469" s="514" t="s">
        <v>17223</v>
      </c>
      <c r="C26469" s="1329" t="s">
        <v>30561</v>
      </c>
      <c r="D26469" s="514" t="s">
        <v>28</v>
      </c>
      <c r="E26469" s="673">
        <v>609.14</v>
      </c>
      <c r="F26469" s="394"/>
    </row>
    <row r="26470" spans="1:6" ht="24.75">
      <c r="A26470" s="514">
        <v>39486</v>
      </c>
      <c r="B26470" s="514" t="s">
        <v>17223</v>
      </c>
      <c r="C26470" s="1329" t="s">
        <v>30562</v>
      </c>
      <c r="D26470" s="514" t="s">
        <v>28</v>
      </c>
      <c r="E26470" s="673">
        <v>497.15</v>
      </c>
      <c r="F26470" s="394"/>
    </row>
    <row r="26471" spans="1:6" ht="24.75">
      <c r="A26471" s="514">
        <v>39484</v>
      </c>
      <c r="B26471" s="514" t="s">
        <v>17223</v>
      </c>
      <c r="C26471" s="1329" t="s">
        <v>30563</v>
      </c>
      <c r="D26471" s="514" t="s">
        <v>28</v>
      </c>
      <c r="E26471" s="673">
        <v>609.14</v>
      </c>
      <c r="F26471" s="394"/>
    </row>
    <row r="26472" spans="1:6" ht="24.75">
      <c r="A26472" s="514">
        <v>39488</v>
      </c>
      <c r="B26472" s="514" t="s">
        <v>17223</v>
      </c>
      <c r="C26472" s="1329" t="s">
        <v>30564</v>
      </c>
      <c r="D26472" s="514" t="s">
        <v>28</v>
      </c>
      <c r="E26472" s="673">
        <v>505.29</v>
      </c>
      <c r="F26472" s="394"/>
    </row>
    <row r="26473" spans="1:6" ht="24.75">
      <c r="A26473" s="514">
        <v>39485</v>
      </c>
      <c r="B26473" s="514" t="s">
        <v>17223</v>
      </c>
      <c r="C26473" s="1329" t="s">
        <v>30565</v>
      </c>
      <c r="D26473" s="514" t="s">
        <v>28</v>
      </c>
      <c r="E26473" s="673">
        <v>609.14</v>
      </c>
      <c r="F26473" s="394"/>
    </row>
    <row r="26474" spans="1:6" ht="24.75">
      <c r="A26474" s="514">
        <v>39489</v>
      </c>
      <c r="B26474" s="514" t="s">
        <v>17223</v>
      </c>
      <c r="C26474" s="1329" t="s">
        <v>30566</v>
      </c>
      <c r="D26474" s="514" t="s">
        <v>28</v>
      </c>
      <c r="E26474" s="673">
        <v>513.85</v>
      </c>
      <c r="F26474" s="394"/>
    </row>
    <row r="26475" spans="1:6" ht="24.75">
      <c r="A26475" s="514">
        <v>39490</v>
      </c>
      <c r="B26475" s="514" t="s">
        <v>17223</v>
      </c>
      <c r="C26475" s="1329" t="s">
        <v>30567</v>
      </c>
      <c r="D26475" s="514" t="s">
        <v>28</v>
      </c>
      <c r="E26475" s="673">
        <v>765.71</v>
      </c>
      <c r="F26475" s="394"/>
    </row>
    <row r="26476" spans="1:6" ht="24.75">
      <c r="A26476" s="514">
        <v>39494</v>
      </c>
      <c r="B26476" s="514" t="s">
        <v>17223</v>
      </c>
      <c r="C26476" s="1329" t="s">
        <v>30568</v>
      </c>
      <c r="D26476" s="514" t="s">
        <v>28</v>
      </c>
      <c r="E26476" s="673">
        <v>549.84</v>
      </c>
      <c r="F26476" s="394"/>
    </row>
    <row r="26477" spans="1:6" ht="24.75">
      <c r="A26477" s="514">
        <v>39495</v>
      </c>
      <c r="B26477" s="514" t="s">
        <v>17223</v>
      </c>
      <c r="C26477" s="1329" t="s">
        <v>30569</v>
      </c>
      <c r="D26477" s="514" t="s">
        <v>28</v>
      </c>
      <c r="E26477" s="673">
        <v>619.6</v>
      </c>
      <c r="F26477" s="394"/>
    </row>
    <row r="26478" spans="1:6" ht="24.75">
      <c r="A26478" s="514">
        <v>39496</v>
      </c>
      <c r="B26478" s="514" t="s">
        <v>17223</v>
      </c>
      <c r="C26478" s="1329" t="s">
        <v>30570</v>
      </c>
      <c r="D26478" s="514" t="s">
        <v>28</v>
      </c>
      <c r="E26478" s="673">
        <v>681.56</v>
      </c>
      <c r="F26478" s="394"/>
    </row>
    <row r="26479" spans="1:6" ht="24.75">
      <c r="A26479" s="514">
        <v>39492</v>
      </c>
      <c r="B26479" s="514" t="s">
        <v>17223</v>
      </c>
      <c r="C26479" s="1329" t="s">
        <v>30571</v>
      </c>
      <c r="D26479" s="514" t="s">
        <v>28</v>
      </c>
      <c r="E26479" s="673">
        <v>789.06</v>
      </c>
      <c r="F26479" s="394"/>
    </row>
    <row r="26480" spans="1:6" ht="24.75">
      <c r="A26480" s="514">
        <v>39497</v>
      </c>
      <c r="B26480" s="514" t="s">
        <v>17223</v>
      </c>
      <c r="C26480" s="1329" t="s">
        <v>30572</v>
      </c>
      <c r="D26480" s="514" t="s">
        <v>28</v>
      </c>
      <c r="E26480" s="673">
        <v>712.73</v>
      </c>
      <c r="F26480" s="394"/>
    </row>
    <row r="26481" spans="1:6" ht="24.75">
      <c r="A26481" s="514">
        <v>39493</v>
      </c>
      <c r="B26481" s="514" t="s">
        <v>17223</v>
      </c>
      <c r="C26481" s="1329" t="s">
        <v>30573</v>
      </c>
      <c r="D26481" s="514" t="s">
        <v>28</v>
      </c>
      <c r="E26481" s="673">
        <v>846.34</v>
      </c>
      <c r="F26481" s="394"/>
    </row>
    <row r="26482" spans="1:6" ht="24.75">
      <c r="A26482" s="514">
        <v>43628</v>
      </c>
      <c r="B26482" s="514" t="s">
        <v>17223</v>
      </c>
      <c r="C26482" s="1329" t="s">
        <v>30574</v>
      </c>
      <c r="D26482" s="514" t="s">
        <v>28</v>
      </c>
      <c r="E26482" s="673">
        <v>897.69</v>
      </c>
      <c r="F26482" s="394"/>
    </row>
    <row r="26483" spans="1:6" ht="24.75">
      <c r="A26483" s="514">
        <v>39500</v>
      </c>
      <c r="B26483" s="514" t="s">
        <v>17223</v>
      </c>
      <c r="C26483" s="1329" t="s">
        <v>30575</v>
      </c>
      <c r="D26483" s="514" t="s">
        <v>28</v>
      </c>
      <c r="E26483" s="673">
        <v>923.43</v>
      </c>
      <c r="F26483" s="394"/>
    </row>
    <row r="26484" spans="1:6" ht="24.75">
      <c r="A26484" s="514">
        <v>39498</v>
      </c>
      <c r="B26484" s="514" t="s">
        <v>17223</v>
      </c>
      <c r="C26484" s="1329" t="s">
        <v>30576</v>
      </c>
      <c r="D26484" s="514" t="s">
        <v>28</v>
      </c>
      <c r="E26484" s="673">
        <v>1138.8900000000001</v>
      </c>
      <c r="F26484" s="394"/>
    </row>
    <row r="26485" spans="1:6" ht="24.75">
      <c r="A26485" s="514">
        <v>43621</v>
      </c>
      <c r="B26485" s="514" t="s">
        <v>17223</v>
      </c>
      <c r="C26485" s="1329" t="s">
        <v>30577</v>
      </c>
      <c r="D26485" s="514" t="s">
        <v>28</v>
      </c>
      <c r="E26485" s="673">
        <v>953.79</v>
      </c>
      <c r="F26485" s="394"/>
    </row>
    <row r="26486" spans="1:6" ht="24.75">
      <c r="A26486" s="514">
        <v>39501</v>
      </c>
      <c r="B26486" s="514" t="s">
        <v>17223</v>
      </c>
      <c r="C26486" s="1329" t="s">
        <v>30578</v>
      </c>
      <c r="D26486" s="514" t="s">
        <v>28</v>
      </c>
      <c r="E26486" s="673">
        <v>948.43</v>
      </c>
      <c r="F26486" s="394"/>
    </row>
    <row r="26487" spans="1:6" ht="24.75">
      <c r="A26487" s="514">
        <v>39499</v>
      </c>
      <c r="B26487" s="514" t="s">
        <v>17223</v>
      </c>
      <c r="C26487" s="1329" t="s">
        <v>30579</v>
      </c>
      <c r="D26487" s="514" t="s">
        <v>28</v>
      </c>
      <c r="E26487" s="673">
        <v>1155.06</v>
      </c>
      <c r="F26487" s="394"/>
    </row>
    <row r="26488" spans="1:6">
      <c r="A26488" s="514">
        <v>3733</v>
      </c>
      <c r="B26488" s="514" t="s">
        <v>17223</v>
      </c>
      <c r="C26488" s="1329" t="s">
        <v>30580</v>
      </c>
      <c r="D26488" s="514" t="s">
        <v>32</v>
      </c>
      <c r="E26488" s="673">
        <v>92.01</v>
      </c>
      <c r="F26488" s="394"/>
    </row>
    <row r="26489" spans="1:6">
      <c r="A26489" s="514">
        <v>3731</v>
      </c>
      <c r="B26489" s="514" t="s">
        <v>17223</v>
      </c>
      <c r="C26489" s="1329" t="s">
        <v>30581</v>
      </c>
      <c r="D26489" s="514" t="s">
        <v>32</v>
      </c>
      <c r="E26489" s="673">
        <v>82.32</v>
      </c>
      <c r="F26489" s="394"/>
    </row>
    <row r="26490" spans="1:6">
      <c r="A26490" s="514">
        <v>38137</v>
      </c>
      <c r="B26490" s="514" t="s">
        <v>17223</v>
      </c>
      <c r="C26490" s="1329" t="s">
        <v>30582</v>
      </c>
      <c r="D26490" s="514" t="s">
        <v>32</v>
      </c>
      <c r="E26490" s="673">
        <v>98.46</v>
      </c>
      <c r="F26490" s="394"/>
    </row>
    <row r="26491" spans="1:6">
      <c r="A26491" s="514">
        <v>38138</v>
      </c>
      <c r="B26491" s="514" t="s">
        <v>17223</v>
      </c>
      <c r="C26491" s="1329" t="s">
        <v>30583</v>
      </c>
      <c r="D26491" s="514" t="s">
        <v>32</v>
      </c>
      <c r="E26491" s="673">
        <v>102.23</v>
      </c>
      <c r="F26491" s="394"/>
    </row>
    <row r="26492" spans="1:6">
      <c r="A26492" s="514">
        <v>3736</v>
      </c>
      <c r="B26492" s="514" t="s">
        <v>17223</v>
      </c>
      <c r="C26492" s="1329" t="s">
        <v>44894</v>
      </c>
      <c r="D26492" s="514" t="s">
        <v>32</v>
      </c>
      <c r="E26492" s="673">
        <v>58</v>
      </c>
      <c r="F26492" s="394"/>
    </row>
    <row r="26493" spans="1:6">
      <c r="A26493" s="514">
        <v>3741</v>
      </c>
      <c r="B26493" s="514" t="s">
        <v>17223</v>
      </c>
      <c r="C26493" s="1329" t="s">
        <v>44895</v>
      </c>
      <c r="D26493" s="514" t="s">
        <v>32</v>
      </c>
      <c r="E26493" s="673">
        <v>60.46</v>
      </c>
      <c r="F26493" s="394"/>
    </row>
    <row r="26494" spans="1:6">
      <c r="A26494" s="514">
        <v>3743</v>
      </c>
      <c r="B26494" s="514" t="s">
        <v>17223</v>
      </c>
      <c r="C26494" s="1329" t="s">
        <v>44896</v>
      </c>
      <c r="D26494" s="514" t="s">
        <v>32</v>
      </c>
      <c r="E26494" s="673">
        <v>60.24</v>
      </c>
      <c r="F26494" s="394"/>
    </row>
    <row r="26495" spans="1:6">
      <c r="A26495" s="514">
        <v>3737</v>
      </c>
      <c r="B26495" s="514" t="s">
        <v>17223</v>
      </c>
      <c r="C26495" s="1329" t="s">
        <v>44897</v>
      </c>
      <c r="D26495" s="514" t="s">
        <v>32</v>
      </c>
      <c r="E26495" s="673">
        <v>73.06</v>
      </c>
      <c r="F26495" s="394"/>
    </row>
    <row r="26496" spans="1:6">
      <c r="A26496" s="514">
        <v>3742</v>
      </c>
      <c r="B26496" s="514" t="s">
        <v>17223</v>
      </c>
      <c r="C26496" s="1329" t="s">
        <v>30584</v>
      </c>
      <c r="D26496" s="514" t="s">
        <v>32</v>
      </c>
      <c r="E26496" s="673">
        <v>87.44</v>
      </c>
      <c r="F26496" s="394"/>
    </row>
    <row r="26497" spans="1:6">
      <c r="A26497" s="514">
        <v>3746</v>
      </c>
      <c r="B26497" s="514" t="s">
        <v>17223</v>
      </c>
      <c r="C26497" s="1329" t="s">
        <v>30585</v>
      </c>
      <c r="D26497" s="514" t="s">
        <v>32</v>
      </c>
      <c r="E26497" s="673">
        <v>102.1</v>
      </c>
      <c r="F26497" s="394"/>
    </row>
    <row r="26498" spans="1:6">
      <c r="A26498" s="514">
        <v>21106</v>
      </c>
      <c r="B26498" s="514" t="s">
        <v>17223</v>
      </c>
      <c r="C26498" s="1329" t="s">
        <v>30586</v>
      </c>
      <c r="D26498" s="514" t="s">
        <v>30</v>
      </c>
      <c r="E26498" s="673">
        <v>54.37</v>
      </c>
      <c r="F26498" s="394"/>
    </row>
    <row r="26499" spans="1:6">
      <c r="A26499" s="514">
        <v>38194</v>
      </c>
      <c r="B26499" s="514" t="s">
        <v>17223</v>
      </c>
      <c r="C26499" s="1329" t="s">
        <v>30587</v>
      </c>
      <c r="D26499" s="514" t="s">
        <v>28</v>
      </c>
      <c r="E26499" s="673">
        <v>5</v>
      </c>
      <c r="F26499" s="394"/>
    </row>
    <row r="26500" spans="1:6">
      <c r="A26500" s="514">
        <v>38193</v>
      </c>
      <c r="B26500" s="514" t="s">
        <v>17223</v>
      </c>
      <c r="C26500" s="1329" t="s">
        <v>30588</v>
      </c>
      <c r="D26500" s="514" t="s">
        <v>28</v>
      </c>
      <c r="E26500" s="673">
        <v>4.34</v>
      </c>
      <c r="F26500" s="394"/>
    </row>
    <row r="26501" spans="1:6">
      <c r="A26501" s="514">
        <v>39388</v>
      </c>
      <c r="B26501" s="514" t="s">
        <v>17223</v>
      </c>
      <c r="C26501" s="1329" t="s">
        <v>30589</v>
      </c>
      <c r="D26501" s="514" t="s">
        <v>28</v>
      </c>
      <c r="E26501" s="673">
        <v>6.15</v>
      </c>
      <c r="F26501" s="394"/>
    </row>
    <row r="26502" spans="1:6">
      <c r="A26502" s="514">
        <v>39387</v>
      </c>
      <c r="B26502" s="514" t="s">
        <v>17223</v>
      </c>
      <c r="C26502" s="1329" t="s">
        <v>30590</v>
      </c>
      <c r="D26502" s="514" t="s">
        <v>28</v>
      </c>
      <c r="E26502" s="673">
        <v>9.58</v>
      </c>
      <c r="F26502" s="394"/>
    </row>
    <row r="26503" spans="1:6">
      <c r="A26503" s="514">
        <v>39386</v>
      </c>
      <c r="B26503" s="514" t="s">
        <v>17223</v>
      </c>
      <c r="C26503" s="1329" t="s">
        <v>30591</v>
      </c>
      <c r="D26503" s="514" t="s">
        <v>28</v>
      </c>
      <c r="E26503" s="673">
        <v>6.68</v>
      </c>
      <c r="F26503" s="394"/>
    </row>
    <row r="26504" spans="1:6">
      <c r="A26504" s="514">
        <v>45229</v>
      </c>
      <c r="B26504" s="514" t="s">
        <v>17223</v>
      </c>
      <c r="C26504" s="1329" t="s">
        <v>34641</v>
      </c>
      <c r="D26504" s="514" t="s">
        <v>28</v>
      </c>
      <c r="E26504" s="673">
        <v>2.83</v>
      </c>
      <c r="F26504" s="394"/>
    </row>
    <row r="26505" spans="1:6" ht="24.75">
      <c r="A26505" s="514">
        <v>746</v>
      </c>
      <c r="B26505" s="514" t="s">
        <v>17223</v>
      </c>
      <c r="C26505" s="1329" t="s">
        <v>30592</v>
      </c>
      <c r="D26505" s="514" t="s">
        <v>28</v>
      </c>
      <c r="E26505" s="673">
        <v>2800.99</v>
      </c>
      <c r="F26505" s="394"/>
    </row>
    <row r="26506" spans="1:6">
      <c r="A26506" s="514">
        <v>20269</v>
      </c>
      <c r="B26506" s="514" t="s">
        <v>17223</v>
      </c>
      <c r="C26506" s="1329" t="s">
        <v>30593</v>
      </c>
      <c r="D26506" s="514" t="s">
        <v>28</v>
      </c>
      <c r="E26506" s="673">
        <v>112.44</v>
      </c>
      <c r="F26506" s="394"/>
    </row>
    <row r="26507" spans="1:6">
      <c r="A26507" s="514">
        <v>20270</v>
      </c>
      <c r="B26507" s="514" t="s">
        <v>17223</v>
      </c>
      <c r="C26507" s="1329" t="s">
        <v>30594</v>
      </c>
      <c r="D26507" s="514" t="s">
        <v>28</v>
      </c>
      <c r="E26507" s="673">
        <v>124.24</v>
      </c>
      <c r="F26507" s="394"/>
    </row>
    <row r="26508" spans="1:6">
      <c r="A26508" s="514">
        <v>11696</v>
      </c>
      <c r="B26508" s="514" t="s">
        <v>17223</v>
      </c>
      <c r="C26508" s="1329" t="s">
        <v>30595</v>
      </c>
      <c r="D26508" s="514" t="s">
        <v>28</v>
      </c>
      <c r="E26508" s="673">
        <v>198.88</v>
      </c>
      <c r="F26508" s="394"/>
    </row>
    <row r="26509" spans="1:6">
      <c r="A26509" s="514">
        <v>10427</v>
      </c>
      <c r="B26509" s="514" t="s">
        <v>17223</v>
      </c>
      <c r="C26509" s="1329" t="s">
        <v>30596</v>
      </c>
      <c r="D26509" s="514" t="s">
        <v>28</v>
      </c>
      <c r="E26509" s="673">
        <v>556.54999999999995</v>
      </c>
      <c r="F26509" s="394"/>
    </row>
    <row r="26510" spans="1:6">
      <c r="A26510" s="514">
        <v>10428</v>
      </c>
      <c r="B26510" s="514" t="s">
        <v>17223</v>
      </c>
      <c r="C26510" s="1329" t="s">
        <v>30597</v>
      </c>
      <c r="D26510" s="514" t="s">
        <v>28</v>
      </c>
      <c r="E26510" s="673">
        <v>573.42999999999995</v>
      </c>
      <c r="F26510" s="394"/>
    </row>
    <row r="26511" spans="1:6">
      <c r="A26511" s="514">
        <v>36521</v>
      </c>
      <c r="B26511" s="514" t="s">
        <v>17223</v>
      </c>
      <c r="C26511" s="1329" t="s">
        <v>30598</v>
      </c>
      <c r="D26511" s="514" t="s">
        <v>28</v>
      </c>
      <c r="E26511" s="673">
        <v>178.92</v>
      </c>
      <c r="F26511" s="394"/>
    </row>
    <row r="26512" spans="1:6">
      <c r="A26512" s="514">
        <v>36794</v>
      </c>
      <c r="B26512" s="514" t="s">
        <v>17223</v>
      </c>
      <c r="C26512" s="1329" t="s">
        <v>30599</v>
      </c>
      <c r="D26512" s="514" t="s">
        <v>28</v>
      </c>
      <c r="E26512" s="673">
        <v>190.47</v>
      </c>
      <c r="F26512" s="394"/>
    </row>
    <row r="26513" spans="1:6">
      <c r="A26513" s="514">
        <v>10426</v>
      </c>
      <c r="B26513" s="514" t="s">
        <v>17223</v>
      </c>
      <c r="C26513" s="1329" t="s">
        <v>30600</v>
      </c>
      <c r="D26513" s="514" t="s">
        <v>28</v>
      </c>
      <c r="E26513" s="673">
        <v>213.29</v>
      </c>
      <c r="F26513" s="394"/>
    </row>
    <row r="26514" spans="1:6">
      <c r="A26514" s="514">
        <v>10425</v>
      </c>
      <c r="B26514" s="514" t="s">
        <v>17223</v>
      </c>
      <c r="C26514" s="1329" t="s">
        <v>30601</v>
      </c>
      <c r="D26514" s="514" t="s">
        <v>28</v>
      </c>
      <c r="E26514" s="673">
        <v>108.2</v>
      </c>
      <c r="F26514" s="394"/>
    </row>
    <row r="26515" spans="1:6">
      <c r="A26515" s="514">
        <v>10431</v>
      </c>
      <c r="B26515" s="514" t="s">
        <v>17223</v>
      </c>
      <c r="C26515" s="1329" t="s">
        <v>30602</v>
      </c>
      <c r="D26515" s="514" t="s">
        <v>28</v>
      </c>
      <c r="E26515" s="673">
        <v>370.45</v>
      </c>
      <c r="F26515" s="394"/>
    </row>
    <row r="26516" spans="1:6">
      <c r="A26516" s="514">
        <v>10429</v>
      </c>
      <c r="B26516" s="514" t="s">
        <v>17223</v>
      </c>
      <c r="C26516" s="1329" t="s">
        <v>30603</v>
      </c>
      <c r="D26516" s="514" t="s">
        <v>28</v>
      </c>
      <c r="E26516" s="673">
        <v>182.75</v>
      </c>
      <c r="F26516" s="394"/>
    </row>
    <row r="26517" spans="1:6">
      <c r="A26517" s="514">
        <v>10853</v>
      </c>
      <c r="B26517" s="514" t="s">
        <v>17223</v>
      </c>
      <c r="C26517" s="1329" t="s">
        <v>30604</v>
      </c>
      <c r="D26517" s="514" t="s">
        <v>28</v>
      </c>
      <c r="E26517" s="673">
        <v>116.61</v>
      </c>
      <c r="F26517" s="394"/>
    </row>
    <row r="26518" spans="1:6">
      <c r="A26518" s="514">
        <v>5093</v>
      </c>
      <c r="B26518" s="514" t="s">
        <v>17223</v>
      </c>
      <c r="C26518" s="1329" t="s">
        <v>30605</v>
      </c>
      <c r="D26518" s="514" t="s">
        <v>18822</v>
      </c>
      <c r="E26518" s="673">
        <v>18.14</v>
      </c>
      <c r="F26518" s="394"/>
    </row>
    <row r="26519" spans="1:6">
      <c r="A26519" s="514">
        <v>45254</v>
      </c>
      <c r="B26519" s="514" t="s">
        <v>17223</v>
      </c>
      <c r="C26519" s="1329" t="s">
        <v>33848</v>
      </c>
      <c r="D26519" s="514" t="s">
        <v>28</v>
      </c>
      <c r="E26519" s="673">
        <v>37.94</v>
      </c>
      <c r="F26519" s="394"/>
    </row>
    <row r="26520" spans="1:6">
      <c r="A26520" s="514">
        <v>45253</v>
      </c>
      <c r="B26520" s="514" t="s">
        <v>17223</v>
      </c>
      <c r="C26520" s="1329" t="s">
        <v>33849</v>
      </c>
      <c r="D26520" s="514" t="s">
        <v>28</v>
      </c>
      <c r="E26520" s="673">
        <v>49.18</v>
      </c>
      <c r="F26520" s="394"/>
    </row>
    <row r="26521" spans="1:6">
      <c r="A26521" s="514">
        <v>44331</v>
      </c>
      <c r="B26521" s="514" t="s">
        <v>17223</v>
      </c>
      <c r="C26521" s="1329" t="s">
        <v>30606</v>
      </c>
      <c r="D26521" s="514" t="s">
        <v>29</v>
      </c>
      <c r="E26521" s="673">
        <v>68.09</v>
      </c>
      <c r="F26521" s="394"/>
    </row>
    <row r="26522" spans="1:6">
      <c r="A26522" s="514">
        <v>37768</v>
      </c>
      <c r="B26522" s="514" t="s">
        <v>17223</v>
      </c>
      <c r="C26522" s="1329" t="s">
        <v>30607</v>
      </c>
      <c r="D26522" s="514" t="s">
        <v>28</v>
      </c>
      <c r="E26522" s="673"/>
      <c r="F26522" s="394"/>
    </row>
    <row r="26523" spans="1:6">
      <c r="A26523" s="514">
        <v>37773</v>
      </c>
      <c r="B26523" s="514" t="s">
        <v>17223</v>
      </c>
      <c r="C26523" s="1329" t="s">
        <v>30608</v>
      </c>
      <c r="D26523" s="514" t="s">
        <v>28</v>
      </c>
      <c r="E26523" s="673"/>
      <c r="F26523" s="394"/>
    </row>
    <row r="26524" spans="1:6">
      <c r="A26524" s="514">
        <v>37769</v>
      </c>
      <c r="B26524" s="514" t="s">
        <v>17223</v>
      </c>
      <c r="C26524" s="1329" t="s">
        <v>30609</v>
      </c>
      <c r="D26524" s="514" t="s">
        <v>28</v>
      </c>
      <c r="E26524" s="673"/>
      <c r="F26524" s="394"/>
    </row>
    <row r="26525" spans="1:6">
      <c r="A26525" s="514">
        <v>37770</v>
      </c>
      <c r="B26525" s="514" t="s">
        <v>17223</v>
      </c>
      <c r="C26525" s="1329" t="s">
        <v>30610</v>
      </c>
      <c r="D26525" s="514" t="s">
        <v>28</v>
      </c>
      <c r="E26525" s="673"/>
      <c r="F26525" s="394"/>
    </row>
    <row r="26526" spans="1:6">
      <c r="A26526" s="514">
        <v>38382</v>
      </c>
      <c r="B26526" s="514" t="s">
        <v>17223</v>
      </c>
      <c r="C26526" s="1329" t="s">
        <v>30611</v>
      </c>
      <c r="D26526" s="514" t="s">
        <v>28</v>
      </c>
      <c r="E26526" s="673">
        <v>16.239999999999998</v>
      </c>
      <c r="F26526" s="394"/>
    </row>
    <row r="26527" spans="1:6">
      <c r="A26527" s="514">
        <v>38383</v>
      </c>
      <c r="B26527" s="514" t="s">
        <v>17223</v>
      </c>
      <c r="C26527" s="1329" t="s">
        <v>30612</v>
      </c>
      <c r="D26527" s="514" t="s">
        <v>28</v>
      </c>
      <c r="E26527" s="673">
        <v>2.58</v>
      </c>
      <c r="F26527" s="394"/>
    </row>
    <row r="26528" spans="1:6">
      <c r="A26528" s="514">
        <v>3768</v>
      </c>
      <c r="B26528" s="514" t="s">
        <v>17223</v>
      </c>
      <c r="C26528" s="1329" t="s">
        <v>30613</v>
      </c>
      <c r="D26528" s="514" t="s">
        <v>28</v>
      </c>
      <c r="E26528" s="673">
        <v>3.81</v>
      </c>
      <c r="F26528" s="394"/>
    </row>
    <row r="26529" spans="1:6">
      <c r="A26529" s="514">
        <v>3767</v>
      </c>
      <c r="B26529" s="514" t="s">
        <v>17223</v>
      </c>
      <c r="C26529" s="1329" t="s">
        <v>30614</v>
      </c>
      <c r="D26529" s="514" t="s">
        <v>28</v>
      </c>
      <c r="E26529" s="673">
        <v>1.27</v>
      </c>
      <c r="F26529" s="394"/>
    </row>
    <row r="26530" spans="1:6">
      <c r="A26530" s="514">
        <v>13192</v>
      </c>
      <c r="B26530" s="514" t="s">
        <v>17223</v>
      </c>
      <c r="C26530" s="1329" t="s">
        <v>30615</v>
      </c>
      <c r="D26530" s="514" t="s">
        <v>28</v>
      </c>
      <c r="E26530" s="673">
        <v>2887.14</v>
      </c>
      <c r="F26530" s="394"/>
    </row>
    <row r="26531" spans="1:6">
      <c r="A26531" s="514">
        <v>38413</v>
      </c>
      <c r="B26531" s="514" t="s">
        <v>17223</v>
      </c>
      <c r="C26531" s="1329" t="s">
        <v>30616</v>
      </c>
      <c r="D26531" s="514" t="s">
        <v>28</v>
      </c>
      <c r="E26531" s="673">
        <v>1104.76</v>
      </c>
      <c r="F26531" s="394"/>
    </row>
    <row r="26532" spans="1:6" ht="24.75">
      <c r="A26532" s="514">
        <v>42440</v>
      </c>
      <c r="B26532" s="514" t="s">
        <v>17223</v>
      </c>
      <c r="C26532" s="1329" t="s">
        <v>30617</v>
      </c>
      <c r="D26532" s="514" t="s">
        <v>28</v>
      </c>
      <c r="E26532" s="673"/>
      <c r="F26532" s="394"/>
    </row>
    <row r="26533" spans="1:6" ht="24.75">
      <c r="A26533" s="514">
        <v>20193</v>
      </c>
      <c r="B26533" s="514" t="s">
        <v>17223</v>
      </c>
      <c r="C26533" s="1329" t="s">
        <v>30618</v>
      </c>
      <c r="D26533" s="514" t="s">
        <v>17225</v>
      </c>
      <c r="E26533" s="673">
        <v>16.5</v>
      </c>
      <c r="F26533" s="394"/>
    </row>
    <row r="26534" spans="1:6" ht="24.75">
      <c r="A26534" s="514">
        <v>10527</v>
      </c>
      <c r="B26534" s="514" t="s">
        <v>17223</v>
      </c>
      <c r="C26534" s="1329" t="s">
        <v>30619</v>
      </c>
      <c r="D26534" s="514" t="s">
        <v>14634</v>
      </c>
      <c r="E26534" s="673">
        <v>22</v>
      </c>
      <c r="F26534" s="394"/>
    </row>
    <row r="26535" spans="1:6" ht="24.75">
      <c r="A26535" s="514">
        <v>41805</v>
      </c>
      <c r="B26535" s="514" t="s">
        <v>17223</v>
      </c>
      <c r="C26535" s="1329" t="s">
        <v>30620</v>
      </c>
      <c r="D26535" s="514" t="s">
        <v>31</v>
      </c>
      <c r="E26535" s="673">
        <v>632.5</v>
      </c>
      <c r="F26535" s="394"/>
    </row>
    <row r="26536" spans="1:6">
      <c r="A26536" s="514">
        <v>40271</v>
      </c>
      <c r="B26536" s="514" t="s">
        <v>17223</v>
      </c>
      <c r="C26536" s="1329" t="s">
        <v>30621</v>
      </c>
      <c r="D26536" s="514" t="s">
        <v>17226</v>
      </c>
      <c r="E26536" s="673">
        <v>16.84</v>
      </c>
      <c r="F26536" s="394"/>
    </row>
    <row r="26537" spans="1:6">
      <c r="A26537" s="514">
        <v>40287</v>
      </c>
      <c r="B26537" s="514" t="s">
        <v>17223</v>
      </c>
      <c r="C26537" s="1329" t="s">
        <v>30622</v>
      </c>
      <c r="D26537" s="514" t="s">
        <v>31</v>
      </c>
      <c r="E26537" s="673">
        <v>6.48</v>
      </c>
      <c r="F26537" s="394"/>
    </row>
    <row r="26538" spans="1:6" ht="24.75">
      <c r="A26538" s="514">
        <v>4084</v>
      </c>
      <c r="B26538" s="514" t="s">
        <v>17223</v>
      </c>
      <c r="C26538" s="1329" t="s">
        <v>30623</v>
      </c>
      <c r="D26538" s="514" t="s">
        <v>33</v>
      </c>
      <c r="E26538" s="673">
        <v>1.76</v>
      </c>
      <c r="F26538" s="394"/>
    </row>
    <row r="26539" spans="1:6" ht="24.75">
      <c r="A26539" s="514">
        <v>743</v>
      </c>
      <c r="B26539" s="514" t="s">
        <v>17223</v>
      </c>
      <c r="C26539" s="1329" t="s">
        <v>30624</v>
      </c>
      <c r="D26539" s="514" t="s">
        <v>33</v>
      </c>
      <c r="E26539" s="673">
        <v>1.76</v>
      </c>
      <c r="F26539" s="394"/>
    </row>
    <row r="26540" spans="1:6" ht="24.75">
      <c r="A26540" s="514">
        <v>40293</v>
      </c>
      <c r="B26540" s="514" t="s">
        <v>17223</v>
      </c>
      <c r="C26540" s="1329" t="s">
        <v>30625</v>
      </c>
      <c r="D26540" s="514" t="s">
        <v>33</v>
      </c>
      <c r="E26540" s="673">
        <v>2.11</v>
      </c>
      <c r="F26540" s="394"/>
    </row>
    <row r="26541" spans="1:6" ht="24.75">
      <c r="A26541" s="514">
        <v>40294</v>
      </c>
      <c r="B26541" s="514" t="s">
        <v>17223</v>
      </c>
      <c r="C26541" s="1329" t="s">
        <v>30626</v>
      </c>
      <c r="D26541" s="514" t="s">
        <v>33</v>
      </c>
      <c r="E26541" s="673">
        <v>1.76</v>
      </c>
      <c r="F26541" s="394"/>
    </row>
    <row r="26542" spans="1:6" ht="24.75">
      <c r="A26542" s="514">
        <v>4085</v>
      </c>
      <c r="B26542" s="514" t="s">
        <v>17223</v>
      </c>
      <c r="C26542" s="1329" t="s">
        <v>30627</v>
      </c>
      <c r="D26542" s="514" t="s">
        <v>33</v>
      </c>
      <c r="E26542" s="673">
        <v>2.46</v>
      </c>
      <c r="F26542" s="394"/>
    </row>
    <row r="26543" spans="1:6">
      <c r="A26543" s="514">
        <v>10779</v>
      </c>
      <c r="B26543" s="514" t="s">
        <v>17223</v>
      </c>
      <c r="C26543" s="1329" t="s">
        <v>30628</v>
      </c>
      <c r="D26543" s="514" t="s">
        <v>31</v>
      </c>
      <c r="E26543" s="673">
        <v>1262.5</v>
      </c>
      <c r="F26543" s="394"/>
    </row>
    <row r="26544" spans="1:6" ht="24.75">
      <c r="A26544" s="514">
        <v>10777</v>
      </c>
      <c r="B26544" s="514" t="s">
        <v>17223</v>
      </c>
      <c r="C26544" s="1329" t="s">
        <v>30629</v>
      </c>
      <c r="D26544" s="514" t="s">
        <v>31</v>
      </c>
      <c r="E26544" s="673">
        <v>1146.77</v>
      </c>
      <c r="F26544" s="394"/>
    </row>
    <row r="26545" spans="1:6" ht="24.75">
      <c r="A26545" s="514">
        <v>10775</v>
      </c>
      <c r="B26545" s="514" t="s">
        <v>17223</v>
      </c>
      <c r="C26545" s="1329" t="s">
        <v>30630</v>
      </c>
      <c r="D26545" s="514" t="s">
        <v>31</v>
      </c>
      <c r="E26545" s="673">
        <v>1010</v>
      </c>
      <c r="F26545" s="394"/>
    </row>
    <row r="26546" spans="1:6">
      <c r="A26546" s="514">
        <v>10776</v>
      </c>
      <c r="B26546" s="514" t="s">
        <v>17223</v>
      </c>
      <c r="C26546" s="1329" t="s">
        <v>30631</v>
      </c>
      <c r="D26546" s="514" t="s">
        <v>31</v>
      </c>
      <c r="E26546" s="673">
        <v>789.06</v>
      </c>
      <c r="F26546" s="394"/>
    </row>
    <row r="26547" spans="1:6" ht="24.75">
      <c r="A26547" s="514">
        <v>10778</v>
      </c>
      <c r="B26547" s="514" t="s">
        <v>17223</v>
      </c>
      <c r="C26547" s="1329" t="s">
        <v>30632</v>
      </c>
      <c r="D26547" s="514" t="s">
        <v>31</v>
      </c>
      <c r="E26547" s="673">
        <v>1262.5</v>
      </c>
      <c r="F26547" s="394"/>
    </row>
    <row r="26548" spans="1:6" ht="24.75">
      <c r="A26548" s="514">
        <v>40339</v>
      </c>
      <c r="B26548" s="514" t="s">
        <v>17223</v>
      </c>
      <c r="C26548" s="1329" t="s">
        <v>30633</v>
      </c>
      <c r="D26548" s="514" t="s">
        <v>17226</v>
      </c>
      <c r="E26548" s="673">
        <v>5.9</v>
      </c>
      <c r="F26548" s="394"/>
    </row>
    <row r="26549" spans="1:6" ht="24.75">
      <c r="A26549" s="514">
        <v>10749</v>
      </c>
      <c r="B26549" s="514" t="s">
        <v>17223</v>
      </c>
      <c r="C26549" s="1329" t="s">
        <v>17683</v>
      </c>
      <c r="D26549" s="514" t="s">
        <v>17226</v>
      </c>
      <c r="E26549" s="673">
        <v>19.52</v>
      </c>
      <c r="F26549" s="394"/>
    </row>
    <row r="26550" spans="1:6">
      <c r="A26550" s="514">
        <v>40290</v>
      </c>
      <c r="B26550" s="514" t="s">
        <v>17223</v>
      </c>
      <c r="C26550" s="1329" t="s">
        <v>30634</v>
      </c>
      <c r="D26550" s="514" t="s">
        <v>17226</v>
      </c>
      <c r="E26550" s="673">
        <v>10.56</v>
      </c>
      <c r="F26550" s="394"/>
    </row>
    <row r="26551" spans="1:6">
      <c r="A26551" s="514">
        <v>3346</v>
      </c>
      <c r="B26551" s="514" t="s">
        <v>17223</v>
      </c>
      <c r="C26551" s="1329" t="s">
        <v>30635</v>
      </c>
      <c r="D26551" s="514" t="s">
        <v>33</v>
      </c>
      <c r="E26551" s="673">
        <v>22.32</v>
      </c>
      <c r="F26551" s="394"/>
    </row>
    <row r="26552" spans="1:6">
      <c r="A26552" s="514">
        <v>3348</v>
      </c>
      <c r="B26552" s="514" t="s">
        <v>17223</v>
      </c>
      <c r="C26552" s="1329" t="s">
        <v>30636</v>
      </c>
      <c r="D26552" s="514" t="s">
        <v>33</v>
      </c>
      <c r="E26552" s="673">
        <v>26.7</v>
      </c>
      <c r="F26552" s="394"/>
    </row>
    <row r="26553" spans="1:6">
      <c r="A26553" s="514">
        <v>39833</v>
      </c>
      <c r="B26553" s="514" t="s">
        <v>17223</v>
      </c>
      <c r="C26553" s="1329" t="s">
        <v>30637</v>
      </c>
      <c r="D26553" s="514" t="s">
        <v>33</v>
      </c>
      <c r="E26553" s="673">
        <v>36.57</v>
      </c>
      <c r="F26553" s="394"/>
    </row>
    <row r="26554" spans="1:6">
      <c r="A26554" s="514">
        <v>7252</v>
      </c>
      <c r="B26554" s="514" t="s">
        <v>17223</v>
      </c>
      <c r="C26554" s="1329" t="s">
        <v>30638</v>
      </c>
      <c r="D26554" s="514" t="s">
        <v>33</v>
      </c>
      <c r="E26554" s="673">
        <v>2.0299999999999998</v>
      </c>
      <c r="F26554" s="394"/>
    </row>
    <row r="26555" spans="1:6">
      <c r="A26555" s="514">
        <v>7247</v>
      </c>
      <c r="B26555" s="514" t="s">
        <v>17223</v>
      </c>
      <c r="C26555" s="1329" t="s">
        <v>30639</v>
      </c>
      <c r="D26555" s="514" t="s">
        <v>33</v>
      </c>
      <c r="E26555" s="673">
        <v>2.0299999999999998</v>
      </c>
      <c r="F26555" s="394"/>
    </row>
    <row r="26556" spans="1:6">
      <c r="A26556" s="514">
        <v>40291</v>
      </c>
      <c r="B26556" s="514" t="s">
        <v>17223</v>
      </c>
      <c r="C26556" s="1329" t="s">
        <v>30640</v>
      </c>
      <c r="D26556" s="514" t="s">
        <v>17226</v>
      </c>
      <c r="E26556" s="673">
        <v>550</v>
      </c>
      <c r="F26556" s="394"/>
    </row>
    <row r="26557" spans="1:6">
      <c r="A26557" s="514">
        <v>40275</v>
      </c>
      <c r="B26557" s="514" t="s">
        <v>17223</v>
      </c>
      <c r="C26557" s="1329" t="s">
        <v>30641</v>
      </c>
      <c r="D26557" s="514" t="s">
        <v>17226</v>
      </c>
      <c r="E26557" s="673">
        <v>17.600000000000001</v>
      </c>
      <c r="F26557" s="394"/>
    </row>
    <row r="26558" spans="1:6">
      <c r="A26558" s="514">
        <v>42408</v>
      </c>
      <c r="B26558" s="514" t="s">
        <v>17223</v>
      </c>
      <c r="C26558" s="1329" t="s">
        <v>30642</v>
      </c>
      <c r="D26558" s="514" t="s">
        <v>32</v>
      </c>
      <c r="E26558" s="673">
        <v>2.4700000000000002</v>
      </c>
      <c r="F26558" s="394"/>
    </row>
    <row r="26559" spans="1:6">
      <c r="A26559" s="514">
        <v>3777</v>
      </c>
      <c r="B26559" s="514" t="s">
        <v>17223</v>
      </c>
      <c r="C26559" s="1329" t="s">
        <v>30643</v>
      </c>
      <c r="D26559" s="514" t="s">
        <v>32</v>
      </c>
      <c r="E26559" s="673">
        <v>2.1800000000000002</v>
      </c>
      <c r="F26559" s="394"/>
    </row>
    <row r="26560" spans="1:6">
      <c r="A26560" s="514">
        <v>44699</v>
      </c>
      <c r="B26560" s="514" t="s">
        <v>17223</v>
      </c>
      <c r="C26560" s="1329" t="s">
        <v>30644</v>
      </c>
      <c r="D26560" s="514" t="s">
        <v>30</v>
      </c>
      <c r="E26560" s="673">
        <v>46.15</v>
      </c>
      <c r="F26560" s="394"/>
    </row>
    <row r="26561" spans="1:6">
      <c r="A26561" s="514">
        <v>3798</v>
      </c>
      <c r="B26561" s="514" t="s">
        <v>17223</v>
      </c>
      <c r="C26561" s="1329" t="s">
        <v>30645</v>
      </c>
      <c r="D26561" s="514" t="s">
        <v>28</v>
      </c>
      <c r="E26561" s="673"/>
      <c r="F26561" s="394"/>
    </row>
    <row r="26562" spans="1:6">
      <c r="A26562" s="514">
        <v>38769</v>
      </c>
      <c r="B26562" s="514" t="s">
        <v>17223</v>
      </c>
      <c r="C26562" s="1329" t="s">
        <v>30646</v>
      </c>
      <c r="D26562" s="514" t="s">
        <v>28</v>
      </c>
      <c r="E26562" s="673"/>
      <c r="F26562" s="394"/>
    </row>
    <row r="26563" spans="1:6">
      <c r="A26563" s="514">
        <v>38774</v>
      </c>
      <c r="B26563" s="514" t="s">
        <v>17223</v>
      </c>
      <c r="C26563" s="1329" t="s">
        <v>30647</v>
      </c>
      <c r="D26563" s="514" t="s">
        <v>28</v>
      </c>
      <c r="E26563" s="673">
        <v>12.56</v>
      </c>
      <c r="F26563" s="394"/>
    </row>
    <row r="26564" spans="1:6">
      <c r="A26564" s="514">
        <v>42247</v>
      </c>
      <c r="B26564" s="514" t="s">
        <v>17223</v>
      </c>
      <c r="C26564" s="1329" t="s">
        <v>30648</v>
      </c>
      <c r="D26564" s="514" t="s">
        <v>28</v>
      </c>
      <c r="E26564" s="673">
        <v>428.74</v>
      </c>
      <c r="F26564" s="394"/>
    </row>
    <row r="26565" spans="1:6">
      <c r="A26565" s="514">
        <v>42248</v>
      </c>
      <c r="B26565" s="514" t="s">
        <v>17223</v>
      </c>
      <c r="C26565" s="1329" t="s">
        <v>30649</v>
      </c>
      <c r="D26565" s="514" t="s">
        <v>28</v>
      </c>
      <c r="E26565" s="673">
        <v>498.02</v>
      </c>
      <c r="F26565" s="394"/>
    </row>
    <row r="26566" spans="1:6">
      <c r="A26566" s="514">
        <v>42249</v>
      </c>
      <c r="B26566" s="514" t="s">
        <v>17223</v>
      </c>
      <c r="C26566" s="1329" t="s">
        <v>30650</v>
      </c>
      <c r="D26566" s="514" t="s">
        <v>28</v>
      </c>
      <c r="E26566" s="673">
        <v>825.04</v>
      </c>
      <c r="F26566" s="394"/>
    </row>
    <row r="26567" spans="1:6">
      <c r="A26567" s="514">
        <v>42244</v>
      </c>
      <c r="B26567" s="514" t="s">
        <v>17223</v>
      </c>
      <c r="C26567" s="1329" t="s">
        <v>30651</v>
      </c>
      <c r="D26567" s="514" t="s">
        <v>28</v>
      </c>
      <c r="E26567" s="673">
        <v>128.84</v>
      </c>
      <c r="F26567" s="394"/>
    </row>
    <row r="26568" spans="1:6">
      <c r="A26568" s="514">
        <v>42245</v>
      </c>
      <c r="B26568" s="514" t="s">
        <v>17223</v>
      </c>
      <c r="C26568" s="1329" t="s">
        <v>30652</v>
      </c>
      <c r="D26568" s="514" t="s">
        <v>28</v>
      </c>
      <c r="E26568" s="673">
        <v>237.76</v>
      </c>
      <c r="F26568" s="394"/>
    </row>
    <row r="26569" spans="1:6">
      <c r="A26569" s="514">
        <v>42246</v>
      </c>
      <c r="B26569" s="514" t="s">
        <v>17223</v>
      </c>
      <c r="C26569" s="1329" t="s">
        <v>30653</v>
      </c>
      <c r="D26569" s="514" t="s">
        <v>28</v>
      </c>
      <c r="E26569" s="673">
        <v>263.19</v>
      </c>
      <c r="F26569" s="394"/>
    </row>
    <row r="26570" spans="1:6">
      <c r="A26570" s="514">
        <v>42243</v>
      </c>
      <c r="B26570" s="514" t="s">
        <v>17223</v>
      </c>
      <c r="C26570" s="1329" t="s">
        <v>30654</v>
      </c>
      <c r="D26570" s="514" t="s">
        <v>28</v>
      </c>
      <c r="E26570" s="673">
        <v>317.36</v>
      </c>
      <c r="F26570" s="394"/>
    </row>
    <row r="26571" spans="1:6">
      <c r="A26571" s="514">
        <v>38889</v>
      </c>
      <c r="B26571" s="514" t="s">
        <v>17223</v>
      </c>
      <c r="C26571" s="1329" t="s">
        <v>30655</v>
      </c>
      <c r="D26571" s="514" t="s">
        <v>28</v>
      </c>
      <c r="E26571" s="673"/>
      <c r="F26571" s="394"/>
    </row>
    <row r="26572" spans="1:6">
      <c r="A26572" s="514">
        <v>38784</v>
      </c>
      <c r="B26572" s="514" t="s">
        <v>17223</v>
      </c>
      <c r="C26572" s="1329" t="s">
        <v>30656</v>
      </c>
      <c r="D26572" s="514" t="s">
        <v>28</v>
      </c>
      <c r="E26572" s="673"/>
      <c r="F26572" s="394"/>
    </row>
    <row r="26573" spans="1:6">
      <c r="A26573" s="514">
        <v>3780</v>
      </c>
      <c r="B26573" s="514" t="s">
        <v>17223</v>
      </c>
      <c r="C26573" s="1329" t="s">
        <v>30657</v>
      </c>
      <c r="D26573" s="514" t="s">
        <v>28</v>
      </c>
      <c r="E26573" s="673"/>
      <c r="F26573" s="394"/>
    </row>
    <row r="26574" spans="1:6">
      <c r="A26574" s="514">
        <v>38773</v>
      </c>
      <c r="B26574" s="514" t="s">
        <v>17223</v>
      </c>
      <c r="C26574" s="1329" t="s">
        <v>30658</v>
      </c>
      <c r="D26574" s="514" t="s">
        <v>28</v>
      </c>
      <c r="E26574" s="673"/>
      <c r="F26574" s="394"/>
    </row>
    <row r="26575" spans="1:6">
      <c r="A26575" s="514">
        <v>12271</v>
      </c>
      <c r="B26575" s="514" t="s">
        <v>17223</v>
      </c>
      <c r="C26575" s="1329" t="s">
        <v>30659</v>
      </c>
      <c r="D26575" s="514" t="s">
        <v>28</v>
      </c>
      <c r="E26575" s="673"/>
      <c r="F26575" s="394"/>
    </row>
    <row r="26576" spans="1:6">
      <c r="A26576" s="514">
        <v>39385</v>
      </c>
      <c r="B26576" s="514" t="s">
        <v>17223</v>
      </c>
      <c r="C26576" s="1329" t="s">
        <v>30660</v>
      </c>
      <c r="D26576" s="514" t="s">
        <v>28</v>
      </c>
      <c r="E26576" s="673">
        <v>11.48</v>
      </c>
      <c r="F26576" s="394"/>
    </row>
    <row r="26577" spans="1:6">
      <c r="A26577" s="514">
        <v>39389</v>
      </c>
      <c r="B26577" s="514" t="s">
        <v>17223</v>
      </c>
      <c r="C26577" s="1329" t="s">
        <v>30661</v>
      </c>
      <c r="D26577" s="514" t="s">
        <v>28</v>
      </c>
      <c r="E26577" s="673">
        <v>12.46</v>
      </c>
      <c r="F26577" s="394"/>
    </row>
    <row r="26578" spans="1:6">
      <c r="A26578" s="514">
        <v>39390</v>
      </c>
      <c r="B26578" s="514" t="s">
        <v>17223</v>
      </c>
      <c r="C26578" s="1329" t="s">
        <v>30662</v>
      </c>
      <c r="D26578" s="514" t="s">
        <v>28</v>
      </c>
      <c r="E26578" s="673">
        <v>26.13</v>
      </c>
      <c r="F26578" s="394"/>
    </row>
    <row r="26579" spans="1:6">
      <c r="A26579" s="514">
        <v>39391</v>
      </c>
      <c r="B26579" s="514" t="s">
        <v>17223</v>
      </c>
      <c r="C26579" s="1329" t="s">
        <v>30663</v>
      </c>
      <c r="D26579" s="514" t="s">
        <v>28</v>
      </c>
      <c r="E26579" s="673">
        <v>29.33</v>
      </c>
      <c r="F26579" s="394"/>
    </row>
    <row r="26580" spans="1:6">
      <c r="A26580" s="514">
        <v>3803</v>
      </c>
      <c r="B26580" s="514" t="s">
        <v>17223</v>
      </c>
      <c r="C26580" s="1329" t="s">
        <v>30664</v>
      </c>
      <c r="D26580" s="514" t="s">
        <v>28</v>
      </c>
      <c r="E26580" s="673"/>
      <c r="F26580" s="394"/>
    </row>
    <row r="26581" spans="1:6">
      <c r="A26581" s="514">
        <v>38770</v>
      </c>
      <c r="B26581" s="514" t="s">
        <v>17223</v>
      </c>
      <c r="C26581" s="1329" t="s">
        <v>30665</v>
      </c>
      <c r="D26581" s="514" t="s">
        <v>28</v>
      </c>
      <c r="E26581" s="673"/>
      <c r="F26581" s="394"/>
    </row>
    <row r="26582" spans="1:6">
      <c r="A26582" s="514">
        <v>12267</v>
      </c>
      <c r="B26582" s="514" t="s">
        <v>17223</v>
      </c>
      <c r="C26582" s="1329" t="s">
        <v>30666</v>
      </c>
      <c r="D26582" s="514" t="s">
        <v>28</v>
      </c>
      <c r="E26582" s="673"/>
      <c r="F26582" s="394"/>
    </row>
    <row r="26583" spans="1:6" ht="36">
      <c r="A26583" s="514">
        <v>43265</v>
      </c>
      <c r="B26583" s="514" t="s">
        <v>17223</v>
      </c>
      <c r="C26583" s="1329" t="s">
        <v>30667</v>
      </c>
      <c r="D26583" s="514" t="s">
        <v>28</v>
      </c>
      <c r="E26583" s="673">
        <v>35.92</v>
      </c>
      <c r="F26583" s="394"/>
    </row>
    <row r="26584" spans="1:6">
      <c r="A26584" s="514">
        <v>12266</v>
      </c>
      <c r="B26584" s="514" t="s">
        <v>17223</v>
      </c>
      <c r="C26584" s="1329" t="s">
        <v>30668</v>
      </c>
      <c r="D26584" s="514" t="s">
        <v>28</v>
      </c>
      <c r="E26584" s="673"/>
      <c r="F26584" s="394"/>
    </row>
    <row r="26585" spans="1:6">
      <c r="A26585" s="514">
        <v>39378</v>
      </c>
      <c r="B26585" s="514" t="s">
        <v>17223</v>
      </c>
      <c r="C26585" s="1329" t="s">
        <v>30669</v>
      </c>
      <c r="D26585" s="514" t="s">
        <v>28</v>
      </c>
      <c r="E26585" s="673"/>
      <c r="F26585" s="394"/>
    </row>
    <row r="26586" spans="1:6">
      <c r="A26586" s="514">
        <v>43543</v>
      </c>
      <c r="B26586" s="514" t="s">
        <v>17223</v>
      </c>
      <c r="C26586" s="1329" t="s">
        <v>30670</v>
      </c>
      <c r="D26586" s="514" t="s">
        <v>28</v>
      </c>
      <c r="E26586" s="673"/>
      <c r="F26586" s="394"/>
    </row>
    <row r="26587" spans="1:6">
      <c r="A26587" s="514">
        <v>38775</v>
      </c>
      <c r="B26587" s="514" t="s">
        <v>17223</v>
      </c>
      <c r="C26587" s="1329" t="s">
        <v>30671</v>
      </c>
      <c r="D26587" s="514" t="s">
        <v>28</v>
      </c>
      <c r="E26587" s="673"/>
      <c r="F26587" s="394"/>
    </row>
    <row r="26588" spans="1:6">
      <c r="A26588" s="514">
        <v>44252</v>
      </c>
      <c r="B26588" s="514" t="s">
        <v>17223</v>
      </c>
      <c r="C26588" s="1329" t="s">
        <v>30672</v>
      </c>
      <c r="D26588" s="514" t="s">
        <v>28</v>
      </c>
      <c r="E26588" s="673">
        <v>200.78</v>
      </c>
      <c r="F26588" s="394"/>
    </row>
    <row r="26589" spans="1:6">
      <c r="A26589" s="514">
        <v>21119</v>
      </c>
      <c r="B26589" s="514" t="s">
        <v>17223</v>
      </c>
      <c r="C26589" s="1329" t="s">
        <v>30673</v>
      </c>
      <c r="D26589" s="514" t="s">
        <v>28</v>
      </c>
      <c r="E26589" s="673">
        <v>2.02</v>
      </c>
      <c r="F26589" s="394"/>
    </row>
    <row r="26590" spans="1:6">
      <c r="A26590" s="514">
        <v>37974</v>
      </c>
      <c r="B26590" s="514" t="s">
        <v>17223</v>
      </c>
      <c r="C26590" s="1329" t="s">
        <v>30674</v>
      </c>
      <c r="D26590" s="514" t="s">
        <v>28</v>
      </c>
      <c r="E26590" s="673">
        <v>2.6</v>
      </c>
      <c r="F26590" s="394"/>
    </row>
    <row r="26591" spans="1:6">
      <c r="A26591" s="514">
        <v>37975</v>
      </c>
      <c r="B26591" s="514" t="s">
        <v>17223</v>
      </c>
      <c r="C26591" s="1329" t="s">
        <v>30675</v>
      </c>
      <c r="D26591" s="514" t="s">
        <v>28</v>
      </c>
      <c r="E26591" s="673">
        <v>5.8</v>
      </c>
      <c r="F26591" s="394"/>
    </row>
    <row r="26592" spans="1:6">
      <c r="A26592" s="514">
        <v>37976</v>
      </c>
      <c r="B26592" s="514" t="s">
        <v>17223</v>
      </c>
      <c r="C26592" s="1329" t="s">
        <v>30676</v>
      </c>
      <c r="D26592" s="514" t="s">
        <v>28</v>
      </c>
      <c r="E26592" s="673">
        <v>12.91</v>
      </c>
      <c r="F26592" s="394"/>
    </row>
    <row r="26593" spans="1:6">
      <c r="A26593" s="514">
        <v>37977</v>
      </c>
      <c r="B26593" s="514" t="s">
        <v>17223</v>
      </c>
      <c r="C26593" s="1329" t="s">
        <v>30677</v>
      </c>
      <c r="D26593" s="514" t="s">
        <v>28</v>
      </c>
      <c r="E26593" s="673">
        <v>17.86</v>
      </c>
      <c r="F26593" s="394"/>
    </row>
    <row r="26594" spans="1:6">
      <c r="A26594" s="514">
        <v>37978</v>
      </c>
      <c r="B26594" s="514" t="s">
        <v>17223</v>
      </c>
      <c r="C26594" s="1329" t="s">
        <v>30678</v>
      </c>
      <c r="D26594" s="514" t="s">
        <v>28</v>
      </c>
      <c r="E26594" s="673">
        <v>35.42</v>
      </c>
      <c r="F26594" s="394"/>
    </row>
    <row r="26595" spans="1:6">
      <c r="A26595" s="514">
        <v>37979</v>
      </c>
      <c r="B26595" s="514" t="s">
        <v>17223</v>
      </c>
      <c r="C26595" s="1329" t="s">
        <v>30679</v>
      </c>
      <c r="D26595" s="514" t="s">
        <v>28</v>
      </c>
      <c r="E26595" s="673">
        <v>150.31</v>
      </c>
      <c r="F26595" s="394"/>
    </row>
    <row r="26596" spans="1:6">
      <c r="A26596" s="514">
        <v>37980</v>
      </c>
      <c r="B26596" s="514" t="s">
        <v>17223</v>
      </c>
      <c r="C26596" s="1329" t="s">
        <v>30680</v>
      </c>
      <c r="D26596" s="514" t="s">
        <v>28</v>
      </c>
      <c r="E26596" s="673">
        <v>172.67</v>
      </c>
      <c r="F26596" s="394"/>
    </row>
    <row r="26597" spans="1:6" customFormat="1">
      <c r="A26597" s="514">
        <v>36147</v>
      </c>
      <c r="B26597" s="514" t="s">
        <v>17223</v>
      </c>
      <c r="C26597" s="1329" t="s">
        <v>30681</v>
      </c>
      <c r="D26597" s="514" t="s">
        <v>18822</v>
      </c>
      <c r="E26597" s="673">
        <v>283.95</v>
      </c>
      <c r="F26597" s="761"/>
    </row>
    <row r="26598" spans="1:6" customFormat="1">
      <c r="A26598" s="514">
        <v>12731</v>
      </c>
      <c r="B26598" s="514" t="s">
        <v>17223</v>
      </c>
      <c r="C26598" s="1329" t="s">
        <v>30682</v>
      </c>
      <c r="D26598" s="514" t="s">
        <v>28</v>
      </c>
      <c r="E26598" s="673"/>
      <c r="F26598" s="761"/>
    </row>
    <row r="26599" spans="1:6" customFormat="1">
      <c r="A26599" s="514">
        <v>12723</v>
      </c>
      <c r="B26599" s="514" t="s">
        <v>17223</v>
      </c>
      <c r="C26599" s="1329" t="s">
        <v>30683</v>
      </c>
      <c r="D26599" s="514" t="s">
        <v>28</v>
      </c>
      <c r="E26599" s="673"/>
      <c r="F26599" s="761"/>
    </row>
    <row r="26600" spans="1:6" customFormat="1">
      <c r="A26600" s="514">
        <v>12724</v>
      </c>
      <c r="B26600" s="514" t="s">
        <v>17223</v>
      </c>
      <c r="C26600" s="1329" t="s">
        <v>30684</v>
      </c>
      <c r="D26600" s="514" t="s">
        <v>28</v>
      </c>
      <c r="E26600" s="673"/>
      <c r="F26600" s="761"/>
    </row>
    <row r="26601" spans="1:6" customFormat="1">
      <c r="A26601" s="514">
        <v>12725</v>
      </c>
      <c r="B26601" s="514" t="s">
        <v>17223</v>
      </c>
      <c r="C26601" s="1329" t="s">
        <v>30685</v>
      </c>
      <c r="D26601" s="514" t="s">
        <v>28</v>
      </c>
      <c r="E26601" s="673"/>
      <c r="F26601" s="761"/>
    </row>
    <row r="26602" spans="1:6" customFormat="1">
      <c r="A26602" s="514">
        <v>12726</v>
      </c>
      <c r="B26602" s="514" t="s">
        <v>17223</v>
      </c>
      <c r="C26602" s="1329" t="s">
        <v>30686</v>
      </c>
      <c r="D26602" s="514" t="s">
        <v>28</v>
      </c>
      <c r="E26602" s="673"/>
      <c r="F26602" s="761"/>
    </row>
    <row r="26603" spans="1:6" customFormat="1">
      <c r="A26603" s="514">
        <v>12727</v>
      </c>
      <c r="B26603" s="514" t="s">
        <v>17223</v>
      </c>
      <c r="C26603" s="1329" t="s">
        <v>30687</v>
      </c>
      <c r="D26603" s="514" t="s">
        <v>28</v>
      </c>
      <c r="E26603" s="673"/>
      <c r="F26603" s="761"/>
    </row>
    <row r="26604" spans="1:6" customFormat="1">
      <c r="A26604" s="514">
        <v>12728</v>
      </c>
      <c r="B26604" s="514" t="s">
        <v>17223</v>
      </c>
      <c r="C26604" s="1329" t="s">
        <v>30688</v>
      </c>
      <c r="D26604" s="514" t="s">
        <v>28</v>
      </c>
      <c r="E26604" s="673"/>
      <c r="F26604" s="761"/>
    </row>
    <row r="26605" spans="1:6" customFormat="1">
      <c r="A26605" s="514">
        <v>12729</v>
      </c>
      <c r="B26605" s="514" t="s">
        <v>17223</v>
      </c>
      <c r="C26605" s="1329" t="s">
        <v>30689</v>
      </c>
      <c r="D26605" s="514" t="s">
        <v>28</v>
      </c>
      <c r="E26605" s="673"/>
      <c r="F26605" s="761"/>
    </row>
    <row r="26606" spans="1:6" customFormat="1">
      <c r="A26606" s="514">
        <v>12730</v>
      </c>
      <c r="B26606" s="514" t="s">
        <v>17223</v>
      </c>
      <c r="C26606" s="1329" t="s">
        <v>30690</v>
      </c>
      <c r="D26606" s="514" t="s">
        <v>28</v>
      </c>
      <c r="E26606" s="673"/>
      <c r="F26606" s="761"/>
    </row>
    <row r="26607" spans="1:6" customFormat="1">
      <c r="A26607" s="514">
        <v>3840</v>
      </c>
      <c r="B26607" s="514" t="s">
        <v>17223</v>
      </c>
      <c r="C26607" s="1329" t="s">
        <v>30691</v>
      </c>
      <c r="D26607" s="514" t="s">
        <v>28</v>
      </c>
      <c r="E26607" s="673">
        <v>62.41</v>
      </c>
      <c r="F26607" s="761"/>
    </row>
    <row r="26608" spans="1:6" customFormat="1">
      <c r="A26608" s="514">
        <v>3838</v>
      </c>
      <c r="B26608" s="514" t="s">
        <v>17223</v>
      </c>
      <c r="C26608" s="1329" t="s">
        <v>30692</v>
      </c>
      <c r="D26608" s="514" t="s">
        <v>28</v>
      </c>
      <c r="E26608" s="673">
        <v>137.74</v>
      </c>
      <c r="F26608" s="761"/>
    </row>
    <row r="26609" spans="1:6" customFormat="1">
      <c r="A26609" s="514">
        <v>3844</v>
      </c>
      <c r="B26609" s="514" t="s">
        <v>17223</v>
      </c>
      <c r="C26609" s="1329" t="s">
        <v>30693</v>
      </c>
      <c r="D26609" s="514" t="s">
        <v>28</v>
      </c>
      <c r="E26609" s="673">
        <v>245.69</v>
      </c>
      <c r="F26609" s="761"/>
    </row>
    <row r="26610" spans="1:6" customFormat="1">
      <c r="A26610" s="514">
        <v>3839</v>
      </c>
      <c r="B26610" s="514" t="s">
        <v>17223</v>
      </c>
      <c r="C26610" s="1329" t="s">
        <v>30694</v>
      </c>
      <c r="D26610" s="514" t="s">
        <v>28</v>
      </c>
      <c r="E26610" s="673">
        <v>447.52</v>
      </c>
      <c r="F26610" s="761"/>
    </row>
    <row r="26611" spans="1:6" customFormat="1">
      <c r="A26611" s="514">
        <v>3843</v>
      </c>
      <c r="B26611" s="514" t="s">
        <v>17223</v>
      </c>
      <c r="C26611" s="1329" t="s">
        <v>30695</v>
      </c>
      <c r="D26611" s="514" t="s">
        <v>28</v>
      </c>
      <c r="E26611" s="673">
        <v>614.22</v>
      </c>
      <c r="F26611" s="761"/>
    </row>
    <row r="26612" spans="1:6" customFormat="1">
      <c r="A26612" s="514">
        <v>3900</v>
      </c>
      <c r="B26612" s="514" t="s">
        <v>17223</v>
      </c>
      <c r="C26612" s="1329" t="s">
        <v>30696</v>
      </c>
      <c r="D26612" s="514" t="s">
        <v>28</v>
      </c>
      <c r="E26612" s="673">
        <v>48.05</v>
      </c>
      <c r="F26612" s="761"/>
    </row>
    <row r="26613" spans="1:6" customFormat="1">
      <c r="A26613" s="514">
        <v>3846</v>
      </c>
      <c r="B26613" s="514" t="s">
        <v>17223</v>
      </c>
      <c r="C26613" s="1329" t="s">
        <v>30697</v>
      </c>
      <c r="D26613" s="514" t="s">
        <v>28</v>
      </c>
      <c r="E26613" s="673">
        <v>14.44</v>
      </c>
      <c r="F26613" s="761"/>
    </row>
    <row r="26614" spans="1:6" customFormat="1">
      <c r="A26614" s="514">
        <v>3886</v>
      </c>
      <c r="B26614" s="514" t="s">
        <v>17223</v>
      </c>
      <c r="C26614" s="1329" t="s">
        <v>30698</v>
      </c>
      <c r="D26614" s="514" t="s">
        <v>28</v>
      </c>
      <c r="E26614" s="673">
        <v>19.170000000000002</v>
      </c>
      <c r="F26614" s="761"/>
    </row>
    <row r="26615" spans="1:6" customFormat="1">
      <c r="A26615" s="514">
        <v>3854</v>
      </c>
      <c r="B26615" s="514" t="s">
        <v>17223</v>
      </c>
      <c r="C26615" s="1329" t="s">
        <v>30699</v>
      </c>
      <c r="D26615" s="514" t="s">
        <v>28</v>
      </c>
      <c r="E26615" s="673">
        <v>10.93</v>
      </c>
      <c r="F26615" s="761"/>
    </row>
    <row r="26616" spans="1:6" customFormat="1">
      <c r="A26616" s="514">
        <v>3873</v>
      </c>
      <c r="B26616" s="514" t="s">
        <v>17223</v>
      </c>
      <c r="C26616" s="1329" t="s">
        <v>30700</v>
      </c>
      <c r="D26616" s="514" t="s">
        <v>28</v>
      </c>
      <c r="E26616" s="673">
        <v>12.72</v>
      </c>
      <c r="F26616" s="761"/>
    </row>
    <row r="26617" spans="1:6" customFormat="1">
      <c r="A26617" s="514">
        <v>38021</v>
      </c>
      <c r="B26617" s="514" t="s">
        <v>17223</v>
      </c>
      <c r="C26617" s="1329" t="s">
        <v>30701</v>
      </c>
      <c r="D26617" s="514" t="s">
        <v>28</v>
      </c>
      <c r="E26617" s="673">
        <v>22.58</v>
      </c>
      <c r="F26617" s="761"/>
    </row>
    <row r="26618" spans="1:6" customFormat="1">
      <c r="A26618" s="514">
        <v>43838</v>
      </c>
      <c r="B26618" s="514" t="s">
        <v>17223</v>
      </c>
      <c r="C26618" s="1329" t="s">
        <v>30702</v>
      </c>
      <c r="D26618" s="514" t="s">
        <v>28</v>
      </c>
      <c r="E26618" s="673">
        <v>29.19</v>
      </c>
      <c r="F26618" s="761"/>
    </row>
    <row r="26619" spans="1:6" customFormat="1">
      <c r="A26619" s="514">
        <v>3847</v>
      </c>
      <c r="B26619" s="514" t="s">
        <v>17223</v>
      </c>
      <c r="C26619" s="1329" t="s">
        <v>30703</v>
      </c>
      <c r="D26619" s="514" t="s">
        <v>28</v>
      </c>
      <c r="E26619" s="673">
        <v>29.43</v>
      </c>
      <c r="F26619" s="761"/>
    </row>
    <row r="26620" spans="1:6" customFormat="1">
      <c r="A26620" s="514">
        <v>38022</v>
      </c>
      <c r="B26620" s="514" t="s">
        <v>17223</v>
      </c>
      <c r="C26620" s="1329" t="s">
        <v>30704</v>
      </c>
      <c r="D26620" s="514" t="s">
        <v>28</v>
      </c>
      <c r="E26620" s="673">
        <v>40.450000000000003</v>
      </c>
      <c r="F26620" s="761"/>
    </row>
    <row r="26621" spans="1:6" customFormat="1">
      <c r="A26621" s="514">
        <v>3826</v>
      </c>
      <c r="B26621" s="514" t="s">
        <v>17223</v>
      </c>
      <c r="C26621" s="1329" t="s">
        <v>30705</v>
      </c>
      <c r="D26621" s="514" t="s">
        <v>28</v>
      </c>
      <c r="E26621" s="673">
        <v>61.93</v>
      </c>
      <c r="F26621" s="761"/>
    </row>
    <row r="26622" spans="1:6" customFormat="1">
      <c r="A26622" s="514">
        <v>3825</v>
      </c>
      <c r="B26622" s="514" t="s">
        <v>17223</v>
      </c>
      <c r="C26622" s="1329" t="s">
        <v>30706</v>
      </c>
      <c r="D26622" s="514" t="s">
        <v>28</v>
      </c>
      <c r="E26622" s="673">
        <v>17.809999999999999</v>
      </c>
      <c r="F26622" s="761"/>
    </row>
    <row r="26623" spans="1:6" customFormat="1">
      <c r="A26623" s="514">
        <v>3827</v>
      </c>
      <c r="B26623" s="514" t="s">
        <v>17223</v>
      </c>
      <c r="C26623" s="1329" t="s">
        <v>30707</v>
      </c>
      <c r="D26623" s="514" t="s">
        <v>28</v>
      </c>
      <c r="E26623" s="673">
        <v>38.909999999999997</v>
      </c>
      <c r="F26623" s="761"/>
    </row>
    <row r="26624" spans="1:6" customFormat="1">
      <c r="A26624" s="514">
        <v>3830</v>
      </c>
      <c r="B26624" s="514" t="s">
        <v>17223</v>
      </c>
      <c r="C26624" s="1329" t="s">
        <v>30708</v>
      </c>
      <c r="D26624" s="514" t="s">
        <v>28</v>
      </c>
      <c r="E26624" s="673">
        <v>220.84</v>
      </c>
      <c r="F26624" s="761"/>
    </row>
    <row r="26625" spans="1:6" customFormat="1">
      <c r="A26625" s="514">
        <v>37981</v>
      </c>
      <c r="B26625" s="514" t="s">
        <v>17223</v>
      </c>
      <c r="C26625" s="1329" t="s">
        <v>30709</v>
      </c>
      <c r="D26625" s="514" t="s">
        <v>28</v>
      </c>
      <c r="E26625" s="673">
        <v>7.52</v>
      </c>
      <c r="F26625" s="761"/>
    </row>
    <row r="26626" spans="1:6" customFormat="1">
      <c r="A26626" s="514">
        <v>37982</v>
      </c>
      <c r="B26626" s="514" t="s">
        <v>17223</v>
      </c>
      <c r="C26626" s="1329" t="s">
        <v>30710</v>
      </c>
      <c r="D26626" s="514" t="s">
        <v>28</v>
      </c>
      <c r="E26626" s="673">
        <v>10.91</v>
      </c>
      <c r="F26626" s="761"/>
    </row>
    <row r="26627" spans="1:6" customFormat="1">
      <c r="A26627" s="514">
        <v>37983</v>
      </c>
      <c r="B26627" s="514" t="s">
        <v>17223</v>
      </c>
      <c r="C26627" s="1329" t="s">
        <v>30711</v>
      </c>
      <c r="D26627" s="514" t="s">
        <v>28</v>
      </c>
      <c r="E26627" s="673">
        <v>16.13</v>
      </c>
      <c r="F26627" s="761"/>
    </row>
    <row r="26628" spans="1:6" customFormat="1">
      <c r="A26628" s="514">
        <v>37984</v>
      </c>
      <c r="B26628" s="514" t="s">
        <v>17223</v>
      </c>
      <c r="C26628" s="1329" t="s">
        <v>30712</v>
      </c>
      <c r="D26628" s="514" t="s">
        <v>28</v>
      </c>
      <c r="E26628" s="673">
        <v>22.66</v>
      </c>
      <c r="F26628" s="761"/>
    </row>
    <row r="26629" spans="1:6" customFormat="1">
      <c r="A26629" s="514">
        <v>37985</v>
      </c>
      <c r="B26629" s="514" t="s">
        <v>17223</v>
      </c>
      <c r="C26629" s="1329" t="s">
        <v>30713</v>
      </c>
      <c r="D26629" s="514" t="s">
        <v>28</v>
      </c>
      <c r="E26629" s="673">
        <v>32.200000000000003</v>
      </c>
      <c r="F26629" s="761"/>
    </row>
    <row r="26630" spans="1:6" customFormat="1">
      <c r="A26630" s="514">
        <v>20165</v>
      </c>
      <c r="B26630" s="514" t="s">
        <v>17223</v>
      </c>
      <c r="C26630" s="1329" t="s">
        <v>30714</v>
      </c>
      <c r="D26630" s="514" t="s">
        <v>28</v>
      </c>
      <c r="E26630" s="673">
        <v>27.37</v>
      </c>
      <c r="F26630" s="761"/>
    </row>
    <row r="26631" spans="1:6" customFormat="1">
      <c r="A26631" s="514">
        <v>20166</v>
      </c>
      <c r="B26631" s="514" t="s">
        <v>17223</v>
      </c>
      <c r="C26631" s="1329" t="s">
        <v>30715</v>
      </c>
      <c r="D26631" s="514" t="s">
        <v>28</v>
      </c>
      <c r="E26631" s="673">
        <v>83.61</v>
      </c>
      <c r="F26631" s="761"/>
    </row>
    <row r="26632" spans="1:6" customFormat="1">
      <c r="A26632" s="514">
        <v>20164</v>
      </c>
      <c r="B26632" s="514" t="s">
        <v>17223</v>
      </c>
      <c r="C26632" s="1329" t="s">
        <v>30716</v>
      </c>
      <c r="D26632" s="514" t="s">
        <v>28</v>
      </c>
      <c r="E26632" s="673">
        <v>13.15</v>
      </c>
      <c r="F26632" s="761"/>
    </row>
    <row r="26633" spans="1:6" customFormat="1">
      <c r="A26633" s="514">
        <v>3893</v>
      </c>
      <c r="B26633" s="514" t="s">
        <v>17223</v>
      </c>
      <c r="C26633" s="1329" t="s">
        <v>30717</v>
      </c>
      <c r="D26633" s="514" t="s">
        <v>28</v>
      </c>
      <c r="E26633" s="673">
        <v>20.61</v>
      </c>
      <c r="F26633" s="761"/>
    </row>
    <row r="26634" spans="1:6" customFormat="1">
      <c r="A26634" s="514">
        <v>3848</v>
      </c>
      <c r="B26634" s="514" t="s">
        <v>17223</v>
      </c>
      <c r="C26634" s="1329" t="s">
        <v>30718</v>
      </c>
      <c r="D26634" s="514" t="s">
        <v>28</v>
      </c>
      <c r="E26634" s="673">
        <v>12.57</v>
      </c>
      <c r="F26634" s="761"/>
    </row>
    <row r="26635" spans="1:6" customFormat="1">
      <c r="A26635" s="514">
        <v>3895</v>
      </c>
      <c r="B26635" s="514" t="s">
        <v>17223</v>
      </c>
      <c r="C26635" s="1329" t="s">
        <v>30719</v>
      </c>
      <c r="D26635" s="514" t="s">
        <v>28</v>
      </c>
      <c r="E26635" s="673">
        <v>13.96</v>
      </c>
      <c r="F26635" s="761"/>
    </row>
    <row r="26636" spans="1:6" customFormat="1">
      <c r="A26636" s="514">
        <v>12404</v>
      </c>
      <c r="B26636" s="514" t="s">
        <v>17223</v>
      </c>
      <c r="C26636" s="1329" t="s">
        <v>30720</v>
      </c>
      <c r="D26636" s="514" t="s">
        <v>28</v>
      </c>
      <c r="E26636" s="673">
        <v>11.12</v>
      </c>
      <c r="F26636" s="761"/>
    </row>
    <row r="26637" spans="1:6" customFormat="1">
      <c r="A26637" s="514">
        <v>3939</v>
      </c>
      <c r="B26637" s="514" t="s">
        <v>17223</v>
      </c>
      <c r="C26637" s="1329" t="s">
        <v>30721</v>
      </c>
      <c r="D26637" s="514" t="s">
        <v>28</v>
      </c>
      <c r="E26637" s="673">
        <v>22.92</v>
      </c>
      <c r="F26637" s="761"/>
    </row>
    <row r="26638" spans="1:6" customFormat="1">
      <c r="A26638" s="514">
        <v>3911</v>
      </c>
      <c r="B26638" s="514" t="s">
        <v>17223</v>
      </c>
      <c r="C26638" s="1329" t="s">
        <v>30722</v>
      </c>
      <c r="D26638" s="514" t="s">
        <v>28</v>
      </c>
      <c r="E26638" s="673">
        <v>18.72</v>
      </c>
      <c r="F26638" s="761"/>
    </row>
    <row r="26639" spans="1:6" customFormat="1">
      <c r="A26639" s="514">
        <v>3910</v>
      </c>
      <c r="B26639" s="514" t="s">
        <v>17223</v>
      </c>
      <c r="C26639" s="1329" t="s">
        <v>30723</v>
      </c>
      <c r="D26639" s="514" t="s">
        <v>28</v>
      </c>
      <c r="E26639" s="673">
        <v>13.4</v>
      </c>
      <c r="F26639" s="761"/>
    </row>
    <row r="26640" spans="1:6" customFormat="1">
      <c r="A26640" s="514">
        <v>3908</v>
      </c>
      <c r="B26640" s="514" t="s">
        <v>17223</v>
      </c>
      <c r="C26640" s="1329" t="s">
        <v>30724</v>
      </c>
      <c r="D26640" s="514" t="s">
        <v>28</v>
      </c>
      <c r="E26640" s="673">
        <v>6.05</v>
      </c>
      <c r="F26640" s="761"/>
    </row>
    <row r="26641" spans="1:6" customFormat="1">
      <c r="A26641" s="514">
        <v>3913</v>
      </c>
      <c r="B26641" s="514" t="s">
        <v>17223</v>
      </c>
      <c r="C26641" s="1329" t="s">
        <v>30725</v>
      </c>
      <c r="D26641" s="514" t="s">
        <v>28</v>
      </c>
      <c r="E26641" s="673">
        <v>64.040000000000006</v>
      </c>
      <c r="F26641" s="761"/>
    </row>
    <row r="26642" spans="1:6" customFormat="1">
      <c r="A26642" s="514">
        <v>3912</v>
      </c>
      <c r="B26642" s="514" t="s">
        <v>17223</v>
      </c>
      <c r="C26642" s="1329" t="s">
        <v>30726</v>
      </c>
      <c r="D26642" s="514" t="s">
        <v>28</v>
      </c>
      <c r="E26642" s="673">
        <v>35.1</v>
      </c>
      <c r="F26642" s="761"/>
    </row>
    <row r="26643" spans="1:6" customFormat="1">
      <c r="A26643" s="514">
        <v>3914</v>
      </c>
      <c r="B26643" s="514" t="s">
        <v>17223</v>
      </c>
      <c r="C26643" s="1329" t="s">
        <v>30727</v>
      </c>
      <c r="D26643" s="514" t="s">
        <v>28</v>
      </c>
      <c r="E26643" s="673">
        <v>96.61</v>
      </c>
      <c r="F26643" s="761"/>
    </row>
    <row r="26644" spans="1:6" customFormat="1">
      <c r="A26644" s="514">
        <v>3909</v>
      </c>
      <c r="B26644" s="514" t="s">
        <v>17223</v>
      </c>
      <c r="C26644" s="1329" t="s">
        <v>30728</v>
      </c>
      <c r="D26644" s="514" t="s">
        <v>28</v>
      </c>
      <c r="E26644" s="673">
        <v>8.24</v>
      </c>
      <c r="F26644" s="761"/>
    </row>
    <row r="26645" spans="1:6" customFormat="1">
      <c r="A26645" s="514">
        <v>3915</v>
      </c>
      <c r="B26645" s="514" t="s">
        <v>17223</v>
      </c>
      <c r="C26645" s="1329" t="s">
        <v>30729</v>
      </c>
      <c r="D26645" s="514" t="s">
        <v>28</v>
      </c>
      <c r="E26645" s="673">
        <v>152.34</v>
      </c>
      <c r="F26645" s="761"/>
    </row>
    <row r="26646" spans="1:6" customFormat="1">
      <c r="A26646" s="514">
        <v>3916</v>
      </c>
      <c r="B26646" s="514" t="s">
        <v>17223</v>
      </c>
      <c r="C26646" s="1329" t="s">
        <v>30730</v>
      </c>
      <c r="D26646" s="514" t="s">
        <v>28</v>
      </c>
      <c r="E26646" s="673">
        <v>277.54000000000002</v>
      </c>
      <c r="F26646" s="761"/>
    </row>
    <row r="26647" spans="1:6" customFormat="1">
      <c r="A26647" s="514">
        <v>3917</v>
      </c>
      <c r="B26647" s="514" t="s">
        <v>17223</v>
      </c>
      <c r="C26647" s="1329" t="s">
        <v>30731</v>
      </c>
      <c r="D26647" s="514" t="s">
        <v>28</v>
      </c>
      <c r="E26647" s="673">
        <v>457.77</v>
      </c>
      <c r="F26647" s="761"/>
    </row>
    <row r="26648" spans="1:6" customFormat="1">
      <c r="A26648" s="514">
        <v>45266</v>
      </c>
      <c r="B26648" s="514" t="s">
        <v>17223</v>
      </c>
      <c r="C26648" s="1329" t="s">
        <v>34642</v>
      </c>
      <c r="D26648" s="514" t="s">
        <v>18822</v>
      </c>
      <c r="E26648" s="673">
        <v>3.17</v>
      </c>
      <c r="F26648" s="761"/>
    </row>
    <row r="26649" spans="1:6" customFormat="1">
      <c r="A26649" s="514">
        <v>1904</v>
      </c>
      <c r="B26649" s="514" t="s">
        <v>17223</v>
      </c>
      <c r="C26649" s="1329" t="s">
        <v>30732</v>
      </c>
      <c r="D26649" s="514" t="s">
        <v>28</v>
      </c>
      <c r="E26649" s="673">
        <v>1.1499999999999999</v>
      </c>
      <c r="F26649" s="761"/>
    </row>
    <row r="26650" spans="1:6" customFormat="1">
      <c r="A26650" s="514">
        <v>1899</v>
      </c>
      <c r="B26650" s="514" t="s">
        <v>17223</v>
      </c>
      <c r="C26650" s="1329" t="s">
        <v>30733</v>
      </c>
      <c r="D26650" s="514" t="s">
        <v>28</v>
      </c>
      <c r="E26650" s="673">
        <v>1.3</v>
      </c>
      <c r="F26650" s="761"/>
    </row>
    <row r="26651" spans="1:6" customFormat="1">
      <c r="A26651" s="514">
        <v>1900</v>
      </c>
      <c r="B26651" s="514" t="s">
        <v>17223</v>
      </c>
      <c r="C26651" s="1329" t="s">
        <v>30734</v>
      </c>
      <c r="D26651" s="514" t="s">
        <v>28</v>
      </c>
      <c r="E26651" s="673">
        <v>2.11</v>
      </c>
      <c r="F26651" s="761"/>
    </row>
    <row r="26652" spans="1:6" customFormat="1">
      <c r="A26652" s="514">
        <v>12407</v>
      </c>
      <c r="B26652" s="514" t="s">
        <v>17223</v>
      </c>
      <c r="C26652" s="1329" t="s">
        <v>30735</v>
      </c>
      <c r="D26652" s="514" t="s">
        <v>28</v>
      </c>
      <c r="E26652" s="673">
        <v>34.65</v>
      </c>
      <c r="F26652" s="761"/>
    </row>
    <row r="26653" spans="1:6" customFormat="1">
      <c r="A26653" s="514">
        <v>12408</v>
      </c>
      <c r="B26653" s="514" t="s">
        <v>17223</v>
      </c>
      <c r="C26653" s="1329" t="s">
        <v>30736</v>
      </c>
      <c r="D26653" s="514" t="s">
        <v>28</v>
      </c>
      <c r="E26653" s="673">
        <v>19.559999999999999</v>
      </c>
      <c r="F26653" s="761"/>
    </row>
    <row r="26654" spans="1:6" customFormat="1">
      <c r="A26654" s="514">
        <v>12409</v>
      </c>
      <c r="B26654" s="514" t="s">
        <v>17223</v>
      </c>
      <c r="C26654" s="1329" t="s">
        <v>30737</v>
      </c>
      <c r="D26654" s="514" t="s">
        <v>28</v>
      </c>
      <c r="E26654" s="673">
        <v>19.559999999999999</v>
      </c>
      <c r="F26654" s="761"/>
    </row>
    <row r="26655" spans="1:6" customFormat="1">
      <c r="A26655" s="514">
        <v>12410</v>
      </c>
      <c r="B26655" s="514" t="s">
        <v>17223</v>
      </c>
      <c r="C26655" s="1329" t="s">
        <v>30738</v>
      </c>
      <c r="D26655" s="514" t="s">
        <v>28</v>
      </c>
      <c r="E26655" s="673">
        <v>13.47</v>
      </c>
      <c r="F26655" s="761"/>
    </row>
    <row r="26656" spans="1:6" customFormat="1">
      <c r="A26656" s="514">
        <v>3936</v>
      </c>
      <c r="B26656" s="514" t="s">
        <v>17223</v>
      </c>
      <c r="C26656" s="1329" t="s">
        <v>30739</v>
      </c>
      <c r="D26656" s="514" t="s">
        <v>28</v>
      </c>
      <c r="E26656" s="673">
        <v>24.35</v>
      </c>
      <c r="F26656" s="761"/>
    </row>
    <row r="26657" spans="1:6" customFormat="1">
      <c r="A26657" s="514">
        <v>3924</v>
      </c>
      <c r="B26657" s="514" t="s">
        <v>17223</v>
      </c>
      <c r="C26657" s="1329" t="s">
        <v>30740</v>
      </c>
      <c r="D26657" s="514" t="s">
        <v>28</v>
      </c>
      <c r="E26657" s="673">
        <v>24.35</v>
      </c>
      <c r="F26657" s="761"/>
    </row>
    <row r="26658" spans="1:6" customFormat="1">
      <c r="A26658" s="514">
        <v>3922</v>
      </c>
      <c r="B26658" s="514" t="s">
        <v>17223</v>
      </c>
      <c r="C26658" s="1329" t="s">
        <v>30741</v>
      </c>
      <c r="D26658" s="514" t="s">
        <v>28</v>
      </c>
      <c r="E26658" s="673">
        <v>22.4</v>
      </c>
      <c r="F26658" s="761"/>
    </row>
    <row r="26659" spans="1:6" customFormat="1">
      <c r="A26659" s="514">
        <v>3923</v>
      </c>
      <c r="B26659" s="514" t="s">
        <v>17223</v>
      </c>
      <c r="C26659" s="1329" t="s">
        <v>30742</v>
      </c>
      <c r="D26659" s="514" t="s">
        <v>28</v>
      </c>
      <c r="E26659" s="673">
        <v>24.35</v>
      </c>
      <c r="F26659" s="761"/>
    </row>
    <row r="26660" spans="1:6" customFormat="1">
      <c r="A26660" s="514">
        <v>3921</v>
      </c>
      <c r="B26660" s="514" t="s">
        <v>17223</v>
      </c>
      <c r="C26660" s="1329" t="s">
        <v>30743</v>
      </c>
      <c r="D26660" s="514" t="s">
        <v>28</v>
      </c>
      <c r="E26660" s="673">
        <v>20.100000000000001</v>
      </c>
      <c r="F26660" s="761"/>
    </row>
    <row r="26661" spans="1:6" customFormat="1">
      <c r="A26661" s="514">
        <v>3937</v>
      </c>
      <c r="B26661" s="514" t="s">
        <v>17223</v>
      </c>
      <c r="C26661" s="1329" t="s">
        <v>30744</v>
      </c>
      <c r="D26661" s="514" t="s">
        <v>28</v>
      </c>
      <c r="E26661" s="673">
        <v>20.079999999999998</v>
      </c>
      <c r="F26661" s="761"/>
    </row>
    <row r="26662" spans="1:6" customFormat="1">
      <c r="A26662" s="514">
        <v>3920</v>
      </c>
      <c r="B26662" s="514" t="s">
        <v>17223</v>
      </c>
      <c r="C26662" s="1329" t="s">
        <v>30745</v>
      </c>
      <c r="D26662" s="514" t="s">
        <v>28</v>
      </c>
      <c r="E26662" s="673">
        <v>20.079999999999998</v>
      </c>
      <c r="F26662" s="761"/>
    </row>
    <row r="26663" spans="1:6" customFormat="1">
      <c r="A26663" s="514">
        <v>3938</v>
      </c>
      <c r="B26663" s="514" t="s">
        <v>17223</v>
      </c>
      <c r="C26663" s="1329" t="s">
        <v>30746</v>
      </c>
      <c r="D26663" s="514" t="s">
        <v>28</v>
      </c>
      <c r="E26663" s="673">
        <v>13.24</v>
      </c>
      <c r="F26663" s="761"/>
    </row>
    <row r="26664" spans="1:6" customFormat="1">
      <c r="A26664" s="514">
        <v>3919</v>
      </c>
      <c r="B26664" s="514" t="s">
        <v>17223</v>
      </c>
      <c r="C26664" s="1329" t="s">
        <v>30747</v>
      </c>
      <c r="D26664" s="514" t="s">
        <v>28</v>
      </c>
      <c r="E26664" s="673">
        <v>13.5</v>
      </c>
      <c r="F26664" s="761"/>
    </row>
    <row r="26665" spans="1:6" customFormat="1">
      <c r="A26665" s="514">
        <v>3927</v>
      </c>
      <c r="B26665" s="514" t="s">
        <v>17223</v>
      </c>
      <c r="C26665" s="1329" t="s">
        <v>30748</v>
      </c>
      <c r="D26665" s="514" t="s">
        <v>28</v>
      </c>
      <c r="E26665" s="673">
        <v>68.38</v>
      </c>
      <c r="F26665" s="761"/>
    </row>
    <row r="26666" spans="1:6" customFormat="1">
      <c r="A26666" s="514">
        <v>3928</v>
      </c>
      <c r="B26666" s="514" t="s">
        <v>17223</v>
      </c>
      <c r="C26666" s="1329" t="s">
        <v>30749</v>
      </c>
      <c r="D26666" s="514" t="s">
        <v>28</v>
      </c>
      <c r="E26666" s="673">
        <v>68.38</v>
      </c>
      <c r="F26666" s="761"/>
    </row>
    <row r="26667" spans="1:6" customFormat="1">
      <c r="A26667" s="514">
        <v>3926</v>
      </c>
      <c r="B26667" s="514" t="s">
        <v>17223</v>
      </c>
      <c r="C26667" s="1329" t="s">
        <v>30750</v>
      </c>
      <c r="D26667" s="514" t="s">
        <v>28</v>
      </c>
      <c r="E26667" s="673">
        <v>38.979999999999997</v>
      </c>
      <c r="F26667" s="761"/>
    </row>
    <row r="26668" spans="1:6" customFormat="1">
      <c r="A26668" s="514">
        <v>3935</v>
      </c>
      <c r="B26668" s="514" t="s">
        <v>17223</v>
      </c>
      <c r="C26668" s="1329" t="s">
        <v>30751</v>
      </c>
      <c r="D26668" s="514" t="s">
        <v>28</v>
      </c>
      <c r="E26668" s="673">
        <v>38.979999999999997</v>
      </c>
      <c r="F26668" s="761"/>
    </row>
    <row r="26669" spans="1:6" customFormat="1">
      <c r="A26669" s="514">
        <v>3925</v>
      </c>
      <c r="B26669" s="514" t="s">
        <v>17223</v>
      </c>
      <c r="C26669" s="1329" t="s">
        <v>30752</v>
      </c>
      <c r="D26669" s="514" t="s">
        <v>28</v>
      </c>
      <c r="E26669" s="673">
        <v>38.979999999999997</v>
      </c>
      <c r="F26669" s="761"/>
    </row>
    <row r="26670" spans="1:6" customFormat="1">
      <c r="A26670" s="514">
        <v>3929</v>
      </c>
      <c r="B26670" s="514" t="s">
        <v>17223</v>
      </c>
      <c r="C26670" s="1329" t="s">
        <v>30753</v>
      </c>
      <c r="D26670" s="514" t="s">
        <v>28</v>
      </c>
      <c r="E26670" s="673">
        <v>104.18</v>
      </c>
      <c r="F26670" s="761"/>
    </row>
    <row r="26671" spans="1:6" customFormat="1">
      <c r="A26671" s="514">
        <v>3931</v>
      </c>
      <c r="B26671" s="514" t="s">
        <v>17223</v>
      </c>
      <c r="C26671" s="1329" t="s">
        <v>30754</v>
      </c>
      <c r="D26671" s="514" t="s">
        <v>28</v>
      </c>
      <c r="E26671" s="673">
        <v>104.18</v>
      </c>
      <c r="F26671" s="761"/>
    </row>
    <row r="26672" spans="1:6" customFormat="1">
      <c r="A26672" s="514">
        <v>3930</v>
      </c>
      <c r="B26672" s="514" t="s">
        <v>17223</v>
      </c>
      <c r="C26672" s="1329" t="s">
        <v>30755</v>
      </c>
      <c r="D26672" s="514" t="s">
        <v>28</v>
      </c>
      <c r="E26672" s="673">
        <v>104.18</v>
      </c>
      <c r="F26672" s="761"/>
    </row>
    <row r="26673" spans="1:6" customFormat="1">
      <c r="A26673" s="514">
        <v>12406</v>
      </c>
      <c r="B26673" s="514" t="s">
        <v>17223</v>
      </c>
      <c r="C26673" s="1329" t="s">
        <v>30756</v>
      </c>
      <c r="D26673" s="514" t="s">
        <v>28</v>
      </c>
      <c r="E26673" s="673">
        <v>9.57</v>
      </c>
      <c r="F26673" s="761"/>
    </row>
    <row r="26674" spans="1:6" customFormat="1">
      <c r="A26674" s="514">
        <v>3932</v>
      </c>
      <c r="B26674" s="514" t="s">
        <v>17223</v>
      </c>
      <c r="C26674" s="1329" t="s">
        <v>30757</v>
      </c>
      <c r="D26674" s="514" t="s">
        <v>28</v>
      </c>
      <c r="E26674" s="673">
        <v>179.89</v>
      </c>
      <c r="F26674" s="761"/>
    </row>
    <row r="26675" spans="1:6" customFormat="1">
      <c r="A26675" s="514">
        <v>3933</v>
      </c>
      <c r="B26675" s="514" t="s">
        <v>17223</v>
      </c>
      <c r="C26675" s="1329" t="s">
        <v>30758</v>
      </c>
      <c r="D26675" s="514" t="s">
        <v>28</v>
      </c>
      <c r="E26675" s="673">
        <v>179.89</v>
      </c>
      <c r="F26675" s="761"/>
    </row>
    <row r="26676" spans="1:6" customFormat="1">
      <c r="A26676" s="514">
        <v>3934</v>
      </c>
      <c r="B26676" s="514" t="s">
        <v>17223</v>
      </c>
      <c r="C26676" s="1329" t="s">
        <v>30759</v>
      </c>
      <c r="D26676" s="514" t="s">
        <v>28</v>
      </c>
      <c r="E26676" s="673">
        <v>179.89</v>
      </c>
      <c r="F26676" s="761"/>
    </row>
    <row r="26677" spans="1:6" customFormat="1">
      <c r="A26677" s="514">
        <v>40355</v>
      </c>
      <c r="B26677" s="514" t="s">
        <v>17223</v>
      </c>
      <c r="C26677" s="1329" t="s">
        <v>30760</v>
      </c>
      <c r="D26677" s="514" t="s">
        <v>28</v>
      </c>
      <c r="E26677" s="673"/>
      <c r="F26677" s="761"/>
    </row>
    <row r="26678" spans="1:6" customFormat="1">
      <c r="A26678" s="514">
        <v>40364</v>
      </c>
      <c r="B26678" s="514" t="s">
        <v>17223</v>
      </c>
      <c r="C26678" s="1329" t="s">
        <v>30761</v>
      </c>
      <c r="D26678" s="514" t="s">
        <v>28</v>
      </c>
      <c r="E26678" s="673"/>
      <c r="F26678" s="761"/>
    </row>
    <row r="26679" spans="1:6" customFormat="1">
      <c r="A26679" s="514">
        <v>40361</v>
      </c>
      <c r="B26679" s="514" t="s">
        <v>17223</v>
      </c>
      <c r="C26679" s="1329" t="s">
        <v>30762</v>
      </c>
      <c r="D26679" s="514" t="s">
        <v>28</v>
      </c>
      <c r="E26679" s="673"/>
      <c r="F26679" s="761"/>
    </row>
    <row r="26680" spans="1:6" customFormat="1">
      <c r="A26680" s="514">
        <v>40358</v>
      </c>
      <c r="B26680" s="514" t="s">
        <v>17223</v>
      </c>
      <c r="C26680" s="1329" t="s">
        <v>30763</v>
      </c>
      <c r="D26680" s="514" t="s">
        <v>28</v>
      </c>
      <c r="E26680" s="673"/>
      <c r="F26680" s="761"/>
    </row>
    <row r="26681" spans="1:6" customFormat="1">
      <c r="A26681" s="514">
        <v>40370</v>
      </c>
      <c r="B26681" s="514" t="s">
        <v>17223</v>
      </c>
      <c r="C26681" s="1329" t="s">
        <v>30764</v>
      </c>
      <c r="D26681" s="514" t="s">
        <v>28</v>
      </c>
      <c r="E26681" s="673"/>
      <c r="F26681" s="761"/>
    </row>
    <row r="26682" spans="1:6" customFormat="1">
      <c r="A26682" s="514">
        <v>40367</v>
      </c>
      <c r="B26682" s="514" t="s">
        <v>17223</v>
      </c>
      <c r="C26682" s="1329" t="s">
        <v>30765</v>
      </c>
      <c r="D26682" s="514" t="s">
        <v>28</v>
      </c>
      <c r="E26682" s="673"/>
      <c r="F26682" s="761"/>
    </row>
    <row r="26683" spans="1:6" customFormat="1">
      <c r="A26683" s="514">
        <v>40373</v>
      </c>
      <c r="B26683" s="514" t="s">
        <v>17223</v>
      </c>
      <c r="C26683" s="1329" t="s">
        <v>30766</v>
      </c>
      <c r="D26683" s="514" t="s">
        <v>28</v>
      </c>
      <c r="E26683" s="673"/>
      <c r="F26683" s="761"/>
    </row>
    <row r="26684" spans="1:6" customFormat="1">
      <c r="A26684" s="514">
        <v>3907</v>
      </c>
      <c r="B26684" s="514" t="s">
        <v>17223</v>
      </c>
      <c r="C26684" s="1329" t="s">
        <v>30767</v>
      </c>
      <c r="D26684" s="514" t="s">
        <v>28</v>
      </c>
      <c r="E26684" s="673">
        <v>5.53</v>
      </c>
      <c r="F26684" s="761"/>
    </row>
    <row r="26685" spans="1:6" customFormat="1">
      <c r="A26685" s="514">
        <v>3889</v>
      </c>
      <c r="B26685" s="514" t="s">
        <v>17223</v>
      </c>
      <c r="C26685" s="1329" t="s">
        <v>30768</v>
      </c>
      <c r="D26685" s="514" t="s">
        <v>28</v>
      </c>
      <c r="E26685" s="673">
        <v>3.93</v>
      </c>
      <c r="F26685" s="761"/>
    </row>
    <row r="26686" spans="1:6" customFormat="1">
      <c r="A26686" s="514">
        <v>3868</v>
      </c>
      <c r="B26686" s="514" t="s">
        <v>17223</v>
      </c>
      <c r="C26686" s="1329" t="s">
        <v>30769</v>
      </c>
      <c r="D26686" s="514" t="s">
        <v>28</v>
      </c>
      <c r="E26686" s="673">
        <v>1.44</v>
      </c>
      <c r="F26686" s="761"/>
    </row>
    <row r="26687" spans="1:6" customFormat="1">
      <c r="A26687" s="514">
        <v>3869</v>
      </c>
      <c r="B26687" s="514" t="s">
        <v>17223</v>
      </c>
      <c r="C26687" s="1329" t="s">
        <v>30770</v>
      </c>
      <c r="D26687" s="514" t="s">
        <v>28</v>
      </c>
      <c r="E26687" s="673">
        <v>3.2</v>
      </c>
      <c r="F26687" s="761"/>
    </row>
    <row r="26688" spans="1:6" customFormat="1">
      <c r="A26688" s="514">
        <v>3872</v>
      </c>
      <c r="B26688" s="514" t="s">
        <v>17223</v>
      </c>
      <c r="C26688" s="1329" t="s">
        <v>30771</v>
      </c>
      <c r="D26688" s="514" t="s">
        <v>28</v>
      </c>
      <c r="E26688" s="673">
        <v>5.46</v>
      </c>
      <c r="F26688" s="761"/>
    </row>
    <row r="26689" spans="1:6" customFormat="1">
      <c r="A26689" s="514">
        <v>3850</v>
      </c>
      <c r="B26689" s="514" t="s">
        <v>17223</v>
      </c>
      <c r="C26689" s="1329" t="s">
        <v>30772</v>
      </c>
      <c r="D26689" s="514" t="s">
        <v>28</v>
      </c>
      <c r="E26689" s="673">
        <v>12.6</v>
      </c>
      <c r="F26689" s="761"/>
    </row>
    <row r="26690" spans="1:6" customFormat="1">
      <c r="A26690" s="514">
        <v>38023</v>
      </c>
      <c r="B26690" s="514" t="s">
        <v>17223</v>
      </c>
      <c r="C26690" s="1329" t="s">
        <v>30773</v>
      </c>
      <c r="D26690" s="514" t="s">
        <v>28</v>
      </c>
      <c r="E26690" s="673">
        <v>6.41</v>
      </c>
      <c r="F26690" s="761"/>
    </row>
    <row r="26691" spans="1:6" customFormat="1">
      <c r="A26691" s="514">
        <v>37986</v>
      </c>
      <c r="B26691" s="514" t="s">
        <v>17223</v>
      </c>
      <c r="C26691" s="1329" t="s">
        <v>30774</v>
      </c>
      <c r="D26691" s="514" t="s">
        <v>28</v>
      </c>
      <c r="E26691" s="673">
        <v>2.57</v>
      </c>
      <c r="F26691" s="761"/>
    </row>
    <row r="26692" spans="1:6" customFormat="1">
      <c r="A26692" s="514">
        <v>21120</v>
      </c>
      <c r="B26692" s="514" t="s">
        <v>17223</v>
      </c>
      <c r="C26692" s="1329" t="s">
        <v>30775</v>
      </c>
      <c r="D26692" s="514" t="s">
        <v>28</v>
      </c>
      <c r="E26692" s="673">
        <v>13.1</v>
      </c>
      <c r="F26692" s="761"/>
    </row>
    <row r="26693" spans="1:6" customFormat="1">
      <c r="A26693" s="514">
        <v>39318</v>
      </c>
      <c r="B26693" s="514" t="s">
        <v>17223</v>
      </c>
      <c r="C26693" s="1329" t="s">
        <v>30776</v>
      </c>
      <c r="D26693" s="514" t="s">
        <v>28</v>
      </c>
      <c r="E26693" s="673">
        <v>12.18</v>
      </c>
      <c r="F26693" s="761"/>
    </row>
    <row r="26694" spans="1:6" customFormat="1">
      <c r="A26694" s="514">
        <v>37987</v>
      </c>
      <c r="B26694" s="514" t="s">
        <v>17223</v>
      </c>
      <c r="C26694" s="1329" t="s">
        <v>30777</v>
      </c>
      <c r="D26694" s="514" t="s">
        <v>28</v>
      </c>
      <c r="E26694" s="673">
        <v>128.08000000000001</v>
      </c>
      <c r="F26694" s="761"/>
    </row>
    <row r="26695" spans="1:6" customFormat="1">
      <c r="A26695" s="514">
        <v>37988</v>
      </c>
      <c r="B26695" s="514" t="s">
        <v>17223</v>
      </c>
      <c r="C26695" s="1329" t="s">
        <v>30778</v>
      </c>
      <c r="D26695" s="514" t="s">
        <v>28</v>
      </c>
      <c r="E26695" s="673">
        <v>203.53</v>
      </c>
      <c r="F26695" s="761"/>
    </row>
    <row r="26696" spans="1:6" customFormat="1">
      <c r="A26696" s="514">
        <v>40366</v>
      </c>
      <c r="B26696" s="514" t="s">
        <v>17223</v>
      </c>
      <c r="C26696" s="1329" t="s">
        <v>30779</v>
      </c>
      <c r="D26696" s="514" t="s">
        <v>28</v>
      </c>
      <c r="E26696" s="673"/>
      <c r="F26696" s="761"/>
    </row>
    <row r="26697" spans="1:6" customFormat="1">
      <c r="A26697" s="514">
        <v>40363</v>
      </c>
      <c r="B26697" s="514" t="s">
        <v>17223</v>
      </c>
      <c r="C26697" s="1329" t="s">
        <v>30780</v>
      </c>
      <c r="D26697" s="514" t="s">
        <v>28</v>
      </c>
      <c r="E26697" s="673"/>
      <c r="F26697" s="761"/>
    </row>
    <row r="26698" spans="1:6" customFormat="1">
      <c r="A26698" s="514">
        <v>40360</v>
      </c>
      <c r="B26698" s="514" t="s">
        <v>17223</v>
      </c>
      <c r="C26698" s="1329" t="s">
        <v>30781</v>
      </c>
      <c r="D26698" s="514" t="s">
        <v>28</v>
      </c>
      <c r="E26698" s="673"/>
      <c r="F26698" s="761"/>
    </row>
    <row r="26699" spans="1:6" customFormat="1">
      <c r="A26699" s="514">
        <v>40354</v>
      </c>
      <c r="B26699" s="514" t="s">
        <v>17223</v>
      </c>
      <c r="C26699" s="1329" t="s">
        <v>30782</v>
      </c>
      <c r="D26699" s="514" t="s">
        <v>28</v>
      </c>
      <c r="E26699" s="673"/>
      <c r="F26699" s="761"/>
    </row>
    <row r="26700" spans="1:6" customFormat="1">
      <c r="A26700" s="514">
        <v>40372</v>
      </c>
      <c r="B26700" s="514" t="s">
        <v>17223</v>
      </c>
      <c r="C26700" s="1329" t="s">
        <v>30783</v>
      </c>
      <c r="D26700" s="514" t="s">
        <v>28</v>
      </c>
      <c r="E26700" s="673"/>
      <c r="F26700" s="761"/>
    </row>
    <row r="26701" spans="1:6" customFormat="1">
      <c r="A26701" s="514">
        <v>40369</v>
      </c>
      <c r="B26701" s="514" t="s">
        <v>17223</v>
      </c>
      <c r="C26701" s="1329" t="s">
        <v>30784</v>
      </c>
      <c r="D26701" s="514" t="s">
        <v>28</v>
      </c>
      <c r="E26701" s="673"/>
      <c r="F26701" s="761"/>
    </row>
    <row r="26702" spans="1:6" customFormat="1">
      <c r="A26702" s="514">
        <v>40375</v>
      </c>
      <c r="B26702" s="514" t="s">
        <v>17223</v>
      </c>
      <c r="C26702" s="1329" t="s">
        <v>30785</v>
      </c>
      <c r="D26702" s="514" t="s">
        <v>28</v>
      </c>
      <c r="E26702" s="673"/>
      <c r="F26702" s="761"/>
    </row>
    <row r="26703" spans="1:6" customFormat="1">
      <c r="A26703" s="514">
        <v>40357</v>
      </c>
      <c r="B26703" s="514" t="s">
        <v>17223</v>
      </c>
      <c r="C26703" s="1329" t="s">
        <v>30786</v>
      </c>
      <c r="D26703" s="514" t="s">
        <v>28</v>
      </c>
      <c r="E26703" s="673"/>
      <c r="F26703" s="761"/>
    </row>
    <row r="26704" spans="1:6" customFormat="1">
      <c r="A26704" s="514">
        <v>1893</v>
      </c>
      <c r="B26704" s="514" t="s">
        <v>17223</v>
      </c>
      <c r="C26704" s="1329" t="s">
        <v>30787</v>
      </c>
      <c r="D26704" s="514" t="s">
        <v>28</v>
      </c>
      <c r="E26704" s="673">
        <v>4.33</v>
      </c>
      <c r="F26704" s="761"/>
    </row>
    <row r="26705" spans="1:6" customFormat="1">
      <c r="A26705" s="514">
        <v>1902</v>
      </c>
      <c r="B26705" s="514" t="s">
        <v>17223</v>
      </c>
      <c r="C26705" s="1329" t="s">
        <v>30788</v>
      </c>
      <c r="D26705" s="514" t="s">
        <v>28</v>
      </c>
      <c r="E26705" s="673">
        <v>3.15</v>
      </c>
      <c r="F26705" s="761"/>
    </row>
    <row r="26706" spans="1:6" customFormat="1">
      <c r="A26706" s="514">
        <v>1892</v>
      </c>
      <c r="B26706" s="514" t="s">
        <v>17223</v>
      </c>
      <c r="C26706" s="1329" t="s">
        <v>30789</v>
      </c>
      <c r="D26706" s="514" t="s">
        <v>28</v>
      </c>
      <c r="E26706" s="673">
        <v>2.0299999999999998</v>
      </c>
      <c r="F26706" s="761"/>
    </row>
    <row r="26707" spans="1:6" customFormat="1">
      <c r="A26707" s="514">
        <v>1901</v>
      </c>
      <c r="B26707" s="514" t="s">
        <v>17223</v>
      </c>
      <c r="C26707" s="1329" t="s">
        <v>30790</v>
      </c>
      <c r="D26707" s="514" t="s">
        <v>28</v>
      </c>
      <c r="E26707" s="673">
        <v>0.98</v>
      </c>
      <c r="F26707" s="761"/>
    </row>
    <row r="26708" spans="1:6" customFormat="1">
      <c r="A26708" s="514">
        <v>1907</v>
      </c>
      <c r="B26708" s="514" t="s">
        <v>17223</v>
      </c>
      <c r="C26708" s="1329" t="s">
        <v>30791</v>
      </c>
      <c r="D26708" s="514" t="s">
        <v>28</v>
      </c>
      <c r="E26708" s="673">
        <v>13.94</v>
      </c>
      <c r="F26708" s="761"/>
    </row>
    <row r="26709" spans="1:6" customFormat="1">
      <c r="A26709" s="514">
        <v>1894</v>
      </c>
      <c r="B26709" s="514" t="s">
        <v>17223</v>
      </c>
      <c r="C26709" s="1329" t="s">
        <v>30792</v>
      </c>
      <c r="D26709" s="514" t="s">
        <v>28</v>
      </c>
      <c r="E26709" s="673">
        <v>6.27</v>
      </c>
      <c r="F26709" s="761"/>
    </row>
    <row r="26710" spans="1:6" customFormat="1">
      <c r="A26710" s="514">
        <v>1896</v>
      </c>
      <c r="B26710" s="514" t="s">
        <v>17223</v>
      </c>
      <c r="C26710" s="1329" t="s">
        <v>30793</v>
      </c>
      <c r="D26710" s="514" t="s">
        <v>28</v>
      </c>
      <c r="E26710" s="673">
        <v>18.72</v>
      </c>
      <c r="F26710" s="761"/>
    </row>
    <row r="26711" spans="1:6" customFormat="1">
      <c r="A26711" s="514">
        <v>1891</v>
      </c>
      <c r="B26711" s="514" t="s">
        <v>17223</v>
      </c>
      <c r="C26711" s="1329" t="s">
        <v>30794</v>
      </c>
      <c r="D26711" s="514" t="s">
        <v>28</v>
      </c>
      <c r="E26711" s="673">
        <v>1.45</v>
      </c>
      <c r="F26711" s="761"/>
    </row>
    <row r="26712" spans="1:6" customFormat="1">
      <c r="A26712" s="514">
        <v>1895</v>
      </c>
      <c r="B26712" s="514" t="s">
        <v>17223</v>
      </c>
      <c r="C26712" s="1329" t="s">
        <v>30795</v>
      </c>
      <c r="D26712" s="514" t="s">
        <v>28</v>
      </c>
      <c r="E26712" s="673">
        <v>32.9</v>
      </c>
      <c r="F26712" s="761"/>
    </row>
    <row r="26713" spans="1:6" customFormat="1">
      <c r="A26713" s="514">
        <v>2641</v>
      </c>
      <c r="B26713" s="514" t="s">
        <v>17223</v>
      </c>
      <c r="C26713" s="1329" t="s">
        <v>30796</v>
      </c>
      <c r="D26713" s="514" t="s">
        <v>28</v>
      </c>
      <c r="E26713" s="673">
        <v>34.020000000000003</v>
      </c>
      <c r="F26713" s="761"/>
    </row>
    <row r="26714" spans="1:6" customFormat="1">
      <c r="A26714" s="514">
        <v>2636</v>
      </c>
      <c r="B26714" s="514" t="s">
        <v>17223</v>
      </c>
      <c r="C26714" s="1329" t="s">
        <v>30797</v>
      </c>
      <c r="D26714" s="514" t="s">
        <v>28</v>
      </c>
      <c r="E26714" s="673">
        <v>2.19</v>
      </c>
      <c r="F26714" s="761"/>
    </row>
    <row r="26715" spans="1:6" customFormat="1">
      <c r="A26715" s="514">
        <v>2637</v>
      </c>
      <c r="B26715" s="514" t="s">
        <v>17223</v>
      </c>
      <c r="C26715" s="1329" t="s">
        <v>30798</v>
      </c>
      <c r="D26715" s="514" t="s">
        <v>28</v>
      </c>
      <c r="E26715" s="673">
        <v>2.33</v>
      </c>
      <c r="F26715" s="761"/>
    </row>
    <row r="26716" spans="1:6" customFormat="1">
      <c r="A26716" s="514">
        <v>2638</v>
      </c>
      <c r="B26716" s="514" t="s">
        <v>17223</v>
      </c>
      <c r="C26716" s="1329" t="s">
        <v>30799</v>
      </c>
      <c r="D26716" s="514" t="s">
        <v>28</v>
      </c>
      <c r="E26716" s="673">
        <v>2.71</v>
      </c>
      <c r="F26716" s="761"/>
    </row>
    <row r="26717" spans="1:6" customFormat="1">
      <c r="A26717" s="514">
        <v>2639</v>
      </c>
      <c r="B26717" s="514" t="s">
        <v>17223</v>
      </c>
      <c r="C26717" s="1329" t="s">
        <v>30800</v>
      </c>
      <c r="D26717" s="514" t="s">
        <v>28</v>
      </c>
      <c r="E26717" s="673">
        <v>4.8099999999999996</v>
      </c>
      <c r="F26717" s="761"/>
    </row>
    <row r="26718" spans="1:6" customFormat="1">
      <c r="A26718" s="514">
        <v>2644</v>
      </c>
      <c r="B26718" s="514" t="s">
        <v>17223</v>
      </c>
      <c r="C26718" s="1329" t="s">
        <v>30801</v>
      </c>
      <c r="D26718" s="514" t="s">
        <v>28</v>
      </c>
      <c r="E26718" s="673">
        <v>6.96</v>
      </c>
      <c r="F26718" s="761"/>
    </row>
    <row r="26719" spans="1:6" customFormat="1">
      <c r="A26719" s="514">
        <v>2640</v>
      </c>
      <c r="B26719" s="514" t="s">
        <v>17223</v>
      </c>
      <c r="C26719" s="1329" t="s">
        <v>30802</v>
      </c>
      <c r="D26719" s="514" t="s">
        <v>28</v>
      </c>
      <c r="E26719" s="673">
        <v>14.16</v>
      </c>
      <c r="F26719" s="761"/>
    </row>
    <row r="26720" spans="1:6" customFormat="1">
      <c r="A26720" s="514">
        <v>2642</v>
      </c>
      <c r="B26720" s="514" t="s">
        <v>17223</v>
      </c>
      <c r="C26720" s="1329" t="s">
        <v>30803</v>
      </c>
      <c r="D26720" s="514" t="s">
        <v>28</v>
      </c>
      <c r="E26720" s="673">
        <v>21.56</v>
      </c>
      <c r="F26720" s="761"/>
    </row>
    <row r="26721" spans="1:6" customFormat="1">
      <c r="A26721" s="514">
        <v>2643</v>
      </c>
      <c r="B26721" s="514" t="s">
        <v>17223</v>
      </c>
      <c r="C26721" s="1329" t="s">
        <v>30804</v>
      </c>
      <c r="D26721" s="514" t="s">
        <v>28</v>
      </c>
      <c r="E26721" s="673">
        <v>9.6999999999999993</v>
      </c>
      <c r="F26721" s="761"/>
    </row>
    <row r="26722" spans="1:6" customFormat="1">
      <c r="A26722" s="514">
        <v>44281</v>
      </c>
      <c r="B26722" s="514" t="s">
        <v>17223</v>
      </c>
      <c r="C26722" s="1329" t="s">
        <v>30805</v>
      </c>
      <c r="D26722" s="514" t="s">
        <v>28</v>
      </c>
      <c r="E26722" s="673">
        <v>253.91</v>
      </c>
      <c r="F26722" s="761"/>
    </row>
    <row r="26723" spans="1:6" customFormat="1">
      <c r="A26723" s="514">
        <v>39855</v>
      </c>
      <c r="B26723" s="514" t="s">
        <v>17223</v>
      </c>
      <c r="C26723" s="1329" t="s">
        <v>30806</v>
      </c>
      <c r="D26723" s="514" t="s">
        <v>28</v>
      </c>
      <c r="E26723" s="673"/>
      <c r="F26723" s="761"/>
    </row>
    <row r="26724" spans="1:6" customFormat="1">
      <c r="A26724" s="514">
        <v>39856</v>
      </c>
      <c r="B26724" s="514" t="s">
        <v>17223</v>
      </c>
      <c r="C26724" s="1329" t="s">
        <v>30807</v>
      </c>
      <c r="D26724" s="514" t="s">
        <v>28</v>
      </c>
      <c r="E26724" s="673"/>
      <c r="F26724" s="761"/>
    </row>
    <row r="26725" spans="1:6" customFormat="1">
      <c r="A26725" s="514">
        <v>39857</v>
      </c>
      <c r="B26725" s="514" t="s">
        <v>17223</v>
      </c>
      <c r="C26725" s="1329" t="s">
        <v>30808</v>
      </c>
      <c r="D26725" s="514" t="s">
        <v>28</v>
      </c>
      <c r="E26725" s="673"/>
      <c r="F26725" s="761"/>
    </row>
    <row r="26726" spans="1:6" customFormat="1">
      <c r="A26726" s="514">
        <v>39858</v>
      </c>
      <c r="B26726" s="514" t="s">
        <v>17223</v>
      </c>
      <c r="C26726" s="1329" t="s">
        <v>30809</v>
      </c>
      <c r="D26726" s="514" t="s">
        <v>28</v>
      </c>
      <c r="E26726" s="673"/>
      <c r="F26726" s="761"/>
    </row>
    <row r="26727" spans="1:6" customFormat="1">
      <c r="A26727" s="514">
        <v>39859</v>
      </c>
      <c r="B26727" s="514" t="s">
        <v>17223</v>
      </c>
      <c r="C26727" s="1329" t="s">
        <v>30810</v>
      </c>
      <c r="D26727" s="514" t="s">
        <v>28</v>
      </c>
      <c r="E26727" s="673"/>
      <c r="F26727" s="761"/>
    </row>
    <row r="26728" spans="1:6" customFormat="1">
      <c r="A26728" s="514">
        <v>39860</v>
      </c>
      <c r="B26728" s="514" t="s">
        <v>17223</v>
      </c>
      <c r="C26728" s="1329" t="s">
        <v>30811</v>
      </c>
      <c r="D26728" s="514" t="s">
        <v>28</v>
      </c>
      <c r="E26728" s="673"/>
      <c r="F26728" s="761"/>
    </row>
    <row r="26729" spans="1:6" customFormat="1">
      <c r="A26729" s="514">
        <v>39861</v>
      </c>
      <c r="B26729" s="514" t="s">
        <v>17223</v>
      </c>
      <c r="C26729" s="1329" t="s">
        <v>30812</v>
      </c>
      <c r="D26729" s="514" t="s">
        <v>28</v>
      </c>
      <c r="E26729" s="673"/>
      <c r="F26729" s="761"/>
    </row>
    <row r="26730" spans="1:6" customFormat="1">
      <c r="A26730" s="514">
        <v>3867</v>
      </c>
      <c r="B26730" s="514" t="s">
        <v>17223</v>
      </c>
      <c r="C26730" s="1329" t="s">
        <v>30813</v>
      </c>
      <c r="D26730" s="514" t="s">
        <v>28</v>
      </c>
      <c r="E26730" s="673">
        <v>76.739999999999995</v>
      </c>
      <c r="F26730" s="761"/>
    </row>
    <row r="26731" spans="1:6" customFormat="1">
      <c r="A26731" s="514">
        <v>3861</v>
      </c>
      <c r="B26731" s="514" t="s">
        <v>17223</v>
      </c>
      <c r="C26731" s="1329" t="s">
        <v>30814</v>
      </c>
      <c r="D26731" s="514" t="s">
        <v>28</v>
      </c>
      <c r="E26731" s="673">
        <v>0.79</v>
      </c>
      <c r="F26731" s="761"/>
    </row>
    <row r="26732" spans="1:6" customFormat="1">
      <c r="A26732" s="514">
        <v>3904</v>
      </c>
      <c r="B26732" s="514" t="s">
        <v>17223</v>
      </c>
      <c r="C26732" s="1329" t="s">
        <v>30815</v>
      </c>
      <c r="D26732" s="514" t="s">
        <v>28</v>
      </c>
      <c r="E26732" s="673">
        <v>0.84</v>
      </c>
      <c r="F26732" s="761"/>
    </row>
    <row r="26733" spans="1:6" customFormat="1">
      <c r="A26733" s="514">
        <v>3903</v>
      </c>
      <c r="B26733" s="514" t="s">
        <v>17223</v>
      </c>
      <c r="C26733" s="1329" t="s">
        <v>30816</v>
      </c>
      <c r="D26733" s="514" t="s">
        <v>28</v>
      </c>
      <c r="E26733" s="673">
        <v>2.06</v>
      </c>
      <c r="F26733" s="761"/>
    </row>
    <row r="26734" spans="1:6" customFormat="1">
      <c r="A26734" s="514">
        <v>3862</v>
      </c>
      <c r="B26734" s="514" t="s">
        <v>17223</v>
      </c>
      <c r="C26734" s="1329" t="s">
        <v>30817</v>
      </c>
      <c r="D26734" s="514" t="s">
        <v>28</v>
      </c>
      <c r="E26734" s="673">
        <v>4.38</v>
      </c>
      <c r="F26734" s="761"/>
    </row>
    <row r="26735" spans="1:6" customFormat="1">
      <c r="A26735" s="514">
        <v>3863</v>
      </c>
      <c r="B26735" s="514" t="s">
        <v>17223</v>
      </c>
      <c r="C26735" s="1329" t="s">
        <v>30818</v>
      </c>
      <c r="D26735" s="514" t="s">
        <v>28</v>
      </c>
      <c r="E26735" s="673">
        <v>4.49</v>
      </c>
      <c r="F26735" s="761"/>
    </row>
    <row r="26736" spans="1:6" customFormat="1">
      <c r="A26736" s="514">
        <v>3864</v>
      </c>
      <c r="B26736" s="514" t="s">
        <v>17223</v>
      </c>
      <c r="C26736" s="1329" t="s">
        <v>30819</v>
      </c>
      <c r="D26736" s="514" t="s">
        <v>28</v>
      </c>
      <c r="E26736" s="673">
        <v>13.76</v>
      </c>
      <c r="F26736" s="761"/>
    </row>
    <row r="26737" spans="1:6" customFormat="1">
      <c r="A26737" s="514">
        <v>3865</v>
      </c>
      <c r="B26737" s="514" t="s">
        <v>17223</v>
      </c>
      <c r="C26737" s="1329" t="s">
        <v>30820</v>
      </c>
      <c r="D26737" s="514" t="s">
        <v>28</v>
      </c>
      <c r="E26737" s="673">
        <v>20.13</v>
      </c>
      <c r="F26737" s="761"/>
    </row>
    <row r="26738" spans="1:6" customFormat="1">
      <c r="A26738" s="514">
        <v>3866</v>
      </c>
      <c r="B26738" s="514" t="s">
        <v>17223</v>
      </c>
      <c r="C26738" s="1329" t="s">
        <v>30821</v>
      </c>
      <c r="D26738" s="514" t="s">
        <v>28</v>
      </c>
      <c r="E26738" s="673">
        <v>45.19</v>
      </c>
      <c r="F26738" s="761"/>
    </row>
    <row r="26739" spans="1:6" customFormat="1">
      <c r="A26739" s="514">
        <v>3878</v>
      </c>
      <c r="B26739" s="514" t="s">
        <v>17223</v>
      </c>
      <c r="C26739" s="1329" t="s">
        <v>30822</v>
      </c>
      <c r="D26739" s="514" t="s">
        <v>28</v>
      </c>
      <c r="E26739" s="673">
        <v>12.32</v>
      </c>
      <c r="F26739" s="761"/>
    </row>
    <row r="26740" spans="1:6" customFormat="1">
      <c r="A26740" s="514">
        <v>3876</v>
      </c>
      <c r="B26740" s="514" t="s">
        <v>17223</v>
      </c>
      <c r="C26740" s="1329" t="s">
        <v>30823</v>
      </c>
      <c r="D26740" s="514" t="s">
        <v>28</v>
      </c>
      <c r="E26740" s="673">
        <v>4.9000000000000004</v>
      </c>
      <c r="F26740" s="761"/>
    </row>
    <row r="26741" spans="1:6" customFormat="1">
      <c r="A26741" s="514">
        <v>3883</v>
      </c>
      <c r="B26741" s="514" t="s">
        <v>17223</v>
      </c>
      <c r="C26741" s="1329" t="s">
        <v>30824</v>
      </c>
      <c r="D26741" s="514" t="s">
        <v>28</v>
      </c>
      <c r="E26741" s="673">
        <v>1.58</v>
      </c>
      <c r="F26741" s="761"/>
    </row>
    <row r="26742" spans="1:6" customFormat="1">
      <c r="A26742" s="514">
        <v>3884</v>
      </c>
      <c r="B26742" s="514" t="s">
        <v>17223</v>
      </c>
      <c r="C26742" s="1329" t="s">
        <v>30825</v>
      </c>
      <c r="D26742" s="514" t="s">
        <v>28</v>
      </c>
      <c r="E26742" s="673">
        <v>2.4900000000000002</v>
      </c>
      <c r="F26742" s="761"/>
    </row>
    <row r="26743" spans="1:6" customFormat="1">
      <c r="A26743" s="514">
        <v>12892</v>
      </c>
      <c r="B26743" s="514" t="s">
        <v>17223</v>
      </c>
      <c r="C26743" s="1329" t="s">
        <v>30826</v>
      </c>
      <c r="D26743" s="514" t="s">
        <v>18822</v>
      </c>
      <c r="E26743" s="673">
        <v>12</v>
      </c>
      <c r="F26743" s="761"/>
    </row>
    <row r="26744" spans="1:6" customFormat="1">
      <c r="A26744" s="514">
        <v>38447</v>
      </c>
      <c r="B26744" s="514" t="s">
        <v>17223</v>
      </c>
      <c r="C26744" s="1329" t="s">
        <v>30827</v>
      </c>
      <c r="D26744" s="514" t="s">
        <v>28</v>
      </c>
      <c r="E26744" s="673"/>
      <c r="F26744" s="761"/>
    </row>
    <row r="26745" spans="1:6" customFormat="1">
      <c r="A26745" s="514">
        <v>36320</v>
      </c>
      <c r="B26745" s="514" t="s">
        <v>17223</v>
      </c>
      <c r="C26745" s="1329" t="s">
        <v>30828</v>
      </c>
      <c r="D26745" s="514" t="s">
        <v>28</v>
      </c>
      <c r="E26745" s="673"/>
      <c r="F26745" s="761"/>
    </row>
    <row r="26746" spans="1:6" customFormat="1">
      <c r="A26746" s="514">
        <v>36324</v>
      </c>
      <c r="B26746" s="514" t="s">
        <v>17223</v>
      </c>
      <c r="C26746" s="1329" t="s">
        <v>30829</v>
      </c>
      <c r="D26746" s="514" t="s">
        <v>28</v>
      </c>
      <c r="E26746" s="673"/>
      <c r="F26746" s="761"/>
    </row>
    <row r="26747" spans="1:6" customFormat="1">
      <c r="A26747" s="514">
        <v>38441</v>
      </c>
      <c r="B26747" s="514" t="s">
        <v>17223</v>
      </c>
      <c r="C26747" s="1329" t="s">
        <v>30830</v>
      </c>
      <c r="D26747" s="514" t="s">
        <v>28</v>
      </c>
      <c r="E26747" s="673"/>
      <c r="F26747" s="761"/>
    </row>
    <row r="26748" spans="1:6" customFormat="1">
      <c r="A26748" s="514">
        <v>38442</v>
      </c>
      <c r="B26748" s="514" t="s">
        <v>17223</v>
      </c>
      <c r="C26748" s="1329" t="s">
        <v>30831</v>
      </c>
      <c r="D26748" s="514" t="s">
        <v>28</v>
      </c>
      <c r="E26748" s="673"/>
      <c r="F26748" s="761"/>
    </row>
    <row r="26749" spans="1:6" customFormat="1">
      <c r="A26749" s="514">
        <v>38443</v>
      </c>
      <c r="B26749" s="514" t="s">
        <v>17223</v>
      </c>
      <c r="C26749" s="1329" t="s">
        <v>30832</v>
      </c>
      <c r="D26749" s="514" t="s">
        <v>28</v>
      </c>
      <c r="E26749" s="673"/>
      <c r="F26749" s="761"/>
    </row>
    <row r="26750" spans="1:6" customFormat="1">
      <c r="A26750" s="514">
        <v>38444</v>
      </c>
      <c r="B26750" s="514" t="s">
        <v>17223</v>
      </c>
      <c r="C26750" s="1329" t="s">
        <v>30833</v>
      </c>
      <c r="D26750" s="514" t="s">
        <v>28</v>
      </c>
      <c r="E26750" s="673"/>
      <c r="F26750" s="761"/>
    </row>
    <row r="26751" spans="1:6" customFormat="1">
      <c r="A26751" s="514">
        <v>38445</v>
      </c>
      <c r="B26751" s="514" t="s">
        <v>17223</v>
      </c>
      <c r="C26751" s="1329" t="s">
        <v>30834</v>
      </c>
      <c r="D26751" s="514" t="s">
        <v>28</v>
      </c>
      <c r="E26751" s="673"/>
      <c r="F26751" s="761"/>
    </row>
    <row r="26752" spans="1:6" customFormat="1">
      <c r="A26752" s="514">
        <v>38446</v>
      </c>
      <c r="B26752" s="514" t="s">
        <v>17223</v>
      </c>
      <c r="C26752" s="1329" t="s">
        <v>30835</v>
      </c>
      <c r="D26752" s="514" t="s">
        <v>28</v>
      </c>
      <c r="E26752" s="673"/>
      <c r="F26752" s="761"/>
    </row>
    <row r="26753" spans="1:6" customFormat="1">
      <c r="A26753" s="514">
        <v>3837</v>
      </c>
      <c r="B26753" s="514" t="s">
        <v>17223</v>
      </c>
      <c r="C26753" s="1329" t="s">
        <v>30836</v>
      </c>
      <c r="D26753" s="514" t="s">
        <v>28</v>
      </c>
      <c r="E26753" s="673">
        <v>53.76</v>
      </c>
      <c r="F26753" s="761"/>
    </row>
    <row r="26754" spans="1:6" customFormat="1">
      <c r="A26754" s="514">
        <v>3845</v>
      </c>
      <c r="B26754" s="514" t="s">
        <v>17223</v>
      </c>
      <c r="C26754" s="1329" t="s">
        <v>30837</v>
      </c>
      <c r="D26754" s="514" t="s">
        <v>28</v>
      </c>
      <c r="E26754" s="673">
        <v>19.64</v>
      </c>
      <c r="F26754" s="761"/>
    </row>
    <row r="26755" spans="1:6" customFormat="1">
      <c r="A26755" s="514">
        <v>11045</v>
      </c>
      <c r="B26755" s="514" t="s">
        <v>17223</v>
      </c>
      <c r="C26755" s="1329" t="s">
        <v>30838</v>
      </c>
      <c r="D26755" s="514" t="s">
        <v>28</v>
      </c>
      <c r="E26755" s="673">
        <v>37.880000000000003</v>
      </c>
      <c r="F26755" s="761"/>
    </row>
    <row r="26756" spans="1:6" customFormat="1">
      <c r="A26756" s="514">
        <v>20170</v>
      </c>
      <c r="B26756" s="514" t="s">
        <v>17223</v>
      </c>
      <c r="C26756" s="1329" t="s">
        <v>30839</v>
      </c>
      <c r="D26756" s="514" t="s">
        <v>28</v>
      </c>
      <c r="E26756" s="673">
        <v>15.16</v>
      </c>
      <c r="F26756" s="761"/>
    </row>
    <row r="26757" spans="1:6" customFormat="1">
      <c r="A26757" s="514">
        <v>20171</v>
      </c>
      <c r="B26757" s="514" t="s">
        <v>17223</v>
      </c>
      <c r="C26757" s="1329" t="s">
        <v>30840</v>
      </c>
      <c r="D26757" s="514" t="s">
        <v>28</v>
      </c>
      <c r="E26757" s="673">
        <v>43.73</v>
      </c>
      <c r="F26757" s="761"/>
    </row>
    <row r="26758" spans="1:6" customFormat="1">
      <c r="A26758" s="514">
        <v>20167</v>
      </c>
      <c r="B26758" s="514" t="s">
        <v>17223</v>
      </c>
      <c r="C26758" s="1329" t="s">
        <v>30841</v>
      </c>
      <c r="D26758" s="514" t="s">
        <v>28</v>
      </c>
      <c r="E26758" s="673">
        <v>5.5</v>
      </c>
      <c r="F26758" s="761"/>
    </row>
    <row r="26759" spans="1:6" customFormat="1">
      <c r="A26759" s="514">
        <v>20168</v>
      </c>
      <c r="B26759" s="514" t="s">
        <v>17223</v>
      </c>
      <c r="C26759" s="1329" t="s">
        <v>30842</v>
      </c>
      <c r="D26759" s="514" t="s">
        <v>28</v>
      </c>
      <c r="E26759" s="673">
        <v>11.32</v>
      </c>
      <c r="F26759" s="761"/>
    </row>
    <row r="26760" spans="1:6" customFormat="1">
      <c r="A26760" s="514">
        <v>20169</v>
      </c>
      <c r="B26760" s="514" t="s">
        <v>17223</v>
      </c>
      <c r="C26760" s="1329" t="s">
        <v>30843</v>
      </c>
      <c r="D26760" s="514" t="s">
        <v>28</v>
      </c>
      <c r="E26760" s="673">
        <v>13.21</v>
      </c>
      <c r="F26760" s="761"/>
    </row>
    <row r="26761" spans="1:6" customFormat="1">
      <c r="A26761" s="514">
        <v>3899</v>
      </c>
      <c r="B26761" s="514" t="s">
        <v>17223</v>
      </c>
      <c r="C26761" s="1329" t="s">
        <v>30844</v>
      </c>
      <c r="D26761" s="514" t="s">
        <v>28</v>
      </c>
      <c r="E26761" s="673">
        <v>7.32</v>
      </c>
      <c r="F26761" s="761"/>
    </row>
    <row r="26762" spans="1:6" customFormat="1">
      <c r="A26762" s="514">
        <v>38676</v>
      </c>
      <c r="B26762" s="514" t="s">
        <v>17223</v>
      </c>
      <c r="C26762" s="1329" t="s">
        <v>30845</v>
      </c>
      <c r="D26762" s="514" t="s">
        <v>28</v>
      </c>
      <c r="E26762" s="673">
        <v>36.64</v>
      </c>
      <c r="F26762" s="761"/>
    </row>
    <row r="26763" spans="1:6" customFormat="1">
      <c r="A26763" s="514">
        <v>3897</v>
      </c>
      <c r="B26763" s="514" t="s">
        <v>17223</v>
      </c>
      <c r="C26763" s="1329" t="s">
        <v>30846</v>
      </c>
      <c r="D26763" s="514" t="s">
        <v>28</v>
      </c>
      <c r="E26763" s="673">
        <v>1.79</v>
      </c>
      <c r="F26763" s="761"/>
    </row>
    <row r="26764" spans="1:6" customFormat="1">
      <c r="A26764" s="514">
        <v>3875</v>
      </c>
      <c r="B26764" s="514" t="s">
        <v>17223</v>
      </c>
      <c r="C26764" s="1329" t="s">
        <v>30847</v>
      </c>
      <c r="D26764" s="514" t="s">
        <v>28</v>
      </c>
      <c r="E26764" s="673">
        <v>3.69</v>
      </c>
      <c r="F26764" s="761"/>
    </row>
    <row r="26765" spans="1:6" customFormat="1">
      <c r="A26765" s="514">
        <v>3898</v>
      </c>
      <c r="B26765" s="514" t="s">
        <v>17223</v>
      </c>
      <c r="C26765" s="1329" t="s">
        <v>30848</v>
      </c>
      <c r="D26765" s="514" t="s">
        <v>28</v>
      </c>
      <c r="E26765" s="673">
        <v>7.49</v>
      </c>
      <c r="F26765" s="761"/>
    </row>
    <row r="26766" spans="1:6" customFormat="1">
      <c r="A26766" s="514">
        <v>3855</v>
      </c>
      <c r="B26766" s="514" t="s">
        <v>17223</v>
      </c>
      <c r="C26766" s="1329" t="s">
        <v>30849</v>
      </c>
      <c r="D26766" s="514" t="s">
        <v>28</v>
      </c>
      <c r="E26766" s="673">
        <v>5.32</v>
      </c>
      <c r="F26766" s="761"/>
    </row>
    <row r="26767" spans="1:6" customFormat="1">
      <c r="A26767" s="514">
        <v>3874</v>
      </c>
      <c r="B26767" s="514" t="s">
        <v>17223</v>
      </c>
      <c r="C26767" s="1329" t="s">
        <v>30850</v>
      </c>
      <c r="D26767" s="514" t="s">
        <v>28</v>
      </c>
      <c r="E26767" s="673">
        <v>6.17</v>
      </c>
      <c r="F26767" s="761"/>
    </row>
    <row r="26768" spans="1:6" customFormat="1">
      <c r="A26768" s="514">
        <v>3870</v>
      </c>
      <c r="B26768" s="514" t="s">
        <v>17223</v>
      </c>
      <c r="C26768" s="1329" t="s">
        <v>30851</v>
      </c>
      <c r="D26768" s="514" t="s">
        <v>28</v>
      </c>
      <c r="E26768" s="673">
        <v>6.77</v>
      </c>
      <c r="F26768" s="761"/>
    </row>
    <row r="26769" spans="1:6" customFormat="1">
      <c r="A26769" s="514">
        <v>38678</v>
      </c>
      <c r="B26769" s="514" t="s">
        <v>17223</v>
      </c>
      <c r="C26769" s="1329" t="s">
        <v>30852</v>
      </c>
      <c r="D26769" s="514" t="s">
        <v>28</v>
      </c>
      <c r="E26769" s="673">
        <v>17.91</v>
      </c>
      <c r="F26769" s="761"/>
    </row>
    <row r="26770" spans="1:6" customFormat="1">
      <c r="A26770" s="514">
        <v>3859</v>
      </c>
      <c r="B26770" s="514" t="s">
        <v>17223</v>
      </c>
      <c r="C26770" s="1329" t="s">
        <v>30853</v>
      </c>
      <c r="D26770" s="514" t="s">
        <v>28</v>
      </c>
      <c r="E26770" s="673">
        <v>1.36</v>
      </c>
      <c r="F26770" s="761"/>
    </row>
    <row r="26771" spans="1:6" customFormat="1">
      <c r="A26771" s="514">
        <v>3856</v>
      </c>
      <c r="B26771" s="514" t="s">
        <v>17223</v>
      </c>
      <c r="C26771" s="1329" t="s">
        <v>30854</v>
      </c>
      <c r="D26771" s="514" t="s">
        <v>28</v>
      </c>
      <c r="E26771" s="673">
        <v>1.89</v>
      </c>
      <c r="F26771" s="761"/>
    </row>
    <row r="26772" spans="1:6" customFormat="1">
      <c r="A26772" s="514">
        <v>3906</v>
      </c>
      <c r="B26772" s="514" t="s">
        <v>17223</v>
      </c>
      <c r="C26772" s="1329" t="s">
        <v>30855</v>
      </c>
      <c r="D26772" s="514" t="s">
        <v>28</v>
      </c>
      <c r="E26772" s="673">
        <v>1.56</v>
      </c>
      <c r="F26772" s="761"/>
    </row>
    <row r="26773" spans="1:6" customFormat="1">
      <c r="A26773" s="514">
        <v>3860</v>
      </c>
      <c r="B26773" s="514" t="s">
        <v>17223</v>
      </c>
      <c r="C26773" s="1329" t="s">
        <v>30856</v>
      </c>
      <c r="D26773" s="514" t="s">
        <v>28</v>
      </c>
      <c r="E26773" s="673">
        <v>4.6399999999999997</v>
      </c>
      <c r="F26773" s="761"/>
    </row>
    <row r="26774" spans="1:6" customFormat="1">
      <c r="A26774" s="514">
        <v>3905</v>
      </c>
      <c r="B26774" s="514" t="s">
        <v>17223</v>
      </c>
      <c r="C26774" s="1329" t="s">
        <v>30857</v>
      </c>
      <c r="D26774" s="514" t="s">
        <v>28</v>
      </c>
      <c r="E26774" s="673">
        <v>10.64</v>
      </c>
      <c r="F26774" s="761"/>
    </row>
    <row r="26775" spans="1:6" customFormat="1">
      <c r="A26775" s="514">
        <v>3871</v>
      </c>
      <c r="B26775" s="514" t="s">
        <v>17223</v>
      </c>
      <c r="C26775" s="1329" t="s">
        <v>30858</v>
      </c>
      <c r="D26775" s="514" t="s">
        <v>28</v>
      </c>
      <c r="E26775" s="673">
        <v>18.829999999999998</v>
      </c>
      <c r="F26775" s="761"/>
    </row>
    <row r="26776" spans="1:6" customFormat="1">
      <c r="A26776" s="514">
        <v>37427</v>
      </c>
      <c r="B26776" s="514" t="s">
        <v>17223</v>
      </c>
      <c r="C26776" s="1329" t="s">
        <v>30859</v>
      </c>
      <c r="D26776" s="514" t="s">
        <v>28</v>
      </c>
      <c r="E26776" s="673"/>
      <c r="F26776" s="761"/>
    </row>
    <row r="26777" spans="1:6" customFormat="1">
      <c r="A26777" s="514">
        <v>37424</v>
      </c>
      <c r="B26777" s="514" t="s">
        <v>17223</v>
      </c>
      <c r="C26777" s="1329" t="s">
        <v>30860</v>
      </c>
      <c r="D26777" s="514" t="s">
        <v>28</v>
      </c>
      <c r="E26777" s="673"/>
      <c r="F26777" s="761"/>
    </row>
    <row r="26778" spans="1:6" customFormat="1">
      <c r="A26778" s="514">
        <v>37428</v>
      </c>
      <c r="B26778" s="514" t="s">
        <v>17223</v>
      </c>
      <c r="C26778" s="1329" t="s">
        <v>30861</v>
      </c>
      <c r="D26778" s="514" t="s">
        <v>28</v>
      </c>
      <c r="E26778" s="673"/>
      <c r="F26778" s="761"/>
    </row>
    <row r="26779" spans="1:6" customFormat="1">
      <c r="A26779" s="514">
        <v>37425</v>
      </c>
      <c r="B26779" s="514" t="s">
        <v>17223</v>
      </c>
      <c r="C26779" s="1329" t="s">
        <v>30862</v>
      </c>
      <c r="D26779" s="514" t="s">
        <v>28</v>
      </c>
      <c r="E26779" s="673"/>
      <c r="F26779" s="761"/>
    </row>
    <row r="26780" spans="1:6" customFormat="1">
      <c r="A26780" s="514">
        <v>37429</v>
      </c>
      <c r="B26780" s="514" t="s">
        <v>17223</v>
      </c>
      <c r="C26780" s="1329" t="s">
        <v>30863</v>
      </c>
      <c r="D26780" s="514" t="s">
        <v>28</v>
      </c>
      <c r="E26780" s="673"/>
      <c r="F26780" s="761"/>
    </row>
    <row r="26781" spans="1:6" customFormat="1">
      <c r="A26781" s="514">
        <v>37426</v>
      </c>
      <c r="B26781" s="514" t="s">
        <v>17223</v>
      </c>
      <c r="C26781" s="1329" t="s">
        <v>30864</v>
      </c>
      <c r="D26781" s="514" t="s">
        <v>28</v>
      </c>
      <c r="E26781" s="673"/>
      <c r="F26781" s="761"/>
    </row>
    <row r="26782" spans="1:6" customFormat="1">
      <c r="A26782" s="514">
        <v>39292</v>
      </c>
      <c r="B26782" s="514" t="s">
        <v>17223</v>
      </c>
      <c r="C26782" s="1329" t="s">
        <v>30865</v>
      </c>
      <c r="D26782" s="514" t="s">
        <v>28</v>
      </c>
      <c r="E26782" s="673"/>
      <c r="F26782" s="761"/>
    </row>
    <row r="26783" spans="1:6" customFormat="1">
      <c r="A26783" s="514">
        <v>39293</v>
      </c>
      <c r="B26783" s="514" t="s">
        <v>17223</v>
      </c>
      <c r="C26783" s="1329" t="s">
        <v>30866</v>
      </c>
      <c r="D26783" s="514" t="s">
        <v>28</v>
      </c>
      <c r="E26783" s="673"/>
      <c r="F26783" s="761"/>
    </row>
    <row r="26784" spans="1:6" customFormat="1">
      <c r="A26784" s="514">
        <v>39294</v>
      </c>
      <c r="B26784" s="514" t="s">
        <v>17223</v>
      </c>
      <c r="C26784" s="1329" t="s">
        <v>30867</v>
      </c>
      <c r="D26784" s="514" t="s">
        <v>28</v>
      </c>
      <c r="E26784" s="673"/>
      <c r="F26784" s="761"/>
    </row>
    <row r="26785" spans="1:6" customFormat="1">
      <c r="A26785" s="514">
        <v>39295</v>
      </c>
      <c r="B26785" s="514" t="s">
        <v>17223</v>
      </c>
      <c r="C26785" s="1329" t="s">
        <v>30868</v>
      </c>
      <c r="D26785" s="514" t="s">
        <v>28</v>
      </c>
      <c r="E26785" s="673"/>
      <c r="F26785" s="761"/>
    </row>
    <row r="26786" spans="1:6" customFormat="1">
      <c r="A26786" s="514">
        <v>39312</v>
      </c>
      <c r="B26786" s="514" t="s">
        <v>17223</v>
      </c>
      <c r="C26786" s="1329" t="s">
        <v>30869</v>
      </c>
      <c r="D26786" s="514" t="s">
        <v>28</v>
      </c>
      <c r="E26786" s="673"/>
      <c r="F26786" s="761"/>
    </row>
    <row r="26787" spans="1:6" customFormat="1">
      <c r="A26787" s="514">
        <v>39313</v>
      </c>
      <c r="B26787" s="514" t="s">
        <v>17223</v>
      </c>
      <c r="C26787" s="1329" t="s">
        <v>30870</v>
      </c>
      <c r="D26787" s="514" t="s">
        <v>28</v>
      </c>
      <c r="E26787" s="673"/>
      <c r="F26787" s="761"/>
    </row>
    <row r="26788" spans="1:6" customFormat="1">
      <c r="A26788" s="514">
        <v>39314</v>
      </c>
      <c r="B26788" s="514" t="s">
        <v>17223</v>
      </c>
      <c r="C26788" s="1329" t="s">
        <v>30871</v>
      </c>
      <c r="D26788" s="514" t="s">
        <v>28</v>
      </c>
      <c r="E26788" s="673"/>
      <c r="F26788" s="761"/>
    </row>
    <row r="26789" spans="1:6" customFormat="1">
      <c r="A26789" s="514">
        <v>39296</v>
      </c>
      <c r="B26789" s="514" t="s">
        <v>17223</v>
      </c>
      <c r="C26789" s="1329" t="s">
        <v>30872</v>
      </c>
      <c r="D26789" s="514" t="s">
        <v>28</v>
      </c>
      <c r="E26789" s="673"/>
      <c r="F26789" s="761"/>
    </row>
    <row r="26790" spans="1:6" customFormat="1">
      <c r="A26790" s="514">
        <v>39297</v>
      </c>
      <c r="B26790" s="514" t="s">
        <v>17223</v>
      </c>
      <c r="C26790" s="1329" t="s">
        <v>30873</v>
      </c>
      <c r="D26790" s="514" t="s">
        <v>28</v>
      </c>
      <c r="E26790" s="673"/>
      <c r="F26790" s="761"/>
    </row>
    <row r="26791" spans="1:6" customFormat="1">
      <c r="A26791" s="514">
        <v>39298</v>
      </c>
      <c r="B26791" s="514" t="s">
        <v>17223</v>
      </c>
      <c r="C26791" s="1329" t="s">
        <v>30874</v>
      </c>
      <c r="D26791" s="514" t="s">
        <v>28</v>
      </c>
      <c r="E26791" s="673"/>
      <c r="F26791" s="761"/>
    </row>
    <row r="26792" spans="1:6" customFormat="1">
      <c r="A26792" s="514">
        <v>39299</v>
      </c>
      <c r="B26792" s="514" t="s">
        <v>17223</v>
      </c>
      <c r="C26792" s="1329" t="s">
        <v>30875</v>
      </c>
      <c r="D26792" s="514" t="s">
        <v>28</v>
      </c>
      <c r="E26792" s="673"/>
      <c r="F26792" s="761"/>
    </row>
    <row r="26793" spans="1:6" customFormat="1">
      <c r="A26793" s="514">
        <v>39308</v>
      </c>
      <c r="B26793" s="514" t="s">
        <v>17223</v>
      </c>
      <c r="C26793" s="1329" t="s">
        <v>30876</v>
      </c>
      <c r="D26793" s="514" t="s">
        <v>28</v>
      </c>
      <c r="E26793" s="673"/>
      <c r="F26793" s="761"/>
    </row>
    <row r="26794" spans="1:6" customFormat="1">
      <c r="A26794" s="514">
        <v>39309</v>
      </c>
      <c r="B26794" s="514" t="s">
        <v>17223</v>
      </c>
      <c r="C26794" s="1329" t="s">
        <v>30877</v>
      </c>
      <c r="D26794" s="514" t="s">
        <v>28</v>
      </c>
      <c r="E26794" s="673"/>
      <c r="F26794" s="761"/>
    </row>
    <row r="26795" spans="1:6" customFormat="1">
      <c r="A26795" s="514">
        <v>39310</v>
      </c>
      <c r="B26795" s="514" t="s">
        <v>17223</v>
      </c>
      <c r="C26795" s="1329" t="s">
        <v>30878</v>
      </c>
      <c r="D26795" s="514" t="s">
        <v>28</v>
      </c>
      <c r="E26795" s="673"/>
      <c r="F26795" s="761"/>
    </row>
    <row r="26796" spans="1:6" customFormat="1">
      <c r="A26796" s="514">
        <v>39311</v>
      </c>
      <c r="B26796" s="514" t="s">
        <v>17223</v>
      </c>
      <c r="C26796" s="1329" t="s">
        <v>30879</v>
      </c>
      <c r="D26796" s="514" t="s">
        <v>28</v>
      </c>
      <c r="E26796" s="673"/>
      <c r="F26796" s="761"/>
    </row>
    <row r="26797" spans="1:6" customFormat="1">
      <c r="A26797" s="514">
        <v>45261</v>
      </c>
      <c r="B26797" s="514" t="s">
        <v>17223</v>
      </c>
      <c r="C26797" s="1329" t="s">
        <v>33850</v>
      </c>
      <c r="D26797" s="514" t="s">
        <v>18822</v>
      </c>
      <c r="E26797" s="673">
        <v>20.95</v>
      </c>
      <c r="F26797" s="761"/>
    </row>
    <row r="26798" spans="1:6" customFormat="1">
      <c r="A26798" s="514">
        <v>11519</v>
      </c>
      <c r="B26798" s="514" t="s">
        <v>17223</v>
      </c>
      <c r="C26798" s="1329" t="s">
        <v>30880</v>
      </c>
      <c r="D26798" s="514" t="s">
        <v>18822</v>
      </c>
      <c r="E26798" s="673">
        <v>50.48</v>
      </c>
      <c r="F26798" s="761"/>
    </row>
    <row r="26799" spans="1:6" customFormat="1">
      <c r="A26799" s="514">
        <v>11520</v>
      </c>
      <c r="B26799" s="514" t="s">
        <v>17223</v>
      </c>
      <c r="C26799" s="1329" t="s">
        <v>30881</v>
      </c>
      <c r="D26799" s="514" t="s">
        <v>18822</v>
      </c>
      <c r="E26799" s="673">
        <v>23.34</v>
      </c>
      <c r="F26799" s="761"/>
    </row>
    <row r="26800" spans="1:6" customFormat="1">
      <c r="A26800" s="514">
        <v>11518</v>
      </c>
      <c r="B26800" s="514" t="s">
        <v>17223</v>
      </c>
      <c r="C26800" s="1329" t="s">
        <v>30882</v>
      </c>
      <c r="D26800" s="514" t="s">
        <v>18822</v>
      </c>
      <c r="E26800" s="673">
        <v>84.85</v>
      </c>
      <c r="F26800" s="761"/>
    </row>
    <row r="26801" spans="1:6" customFormat="1">
      <c r="A26801" s="514">
        <v>38473</v>
      </c>
      <c r="B26801" s="514" t="s">
        <v>17223</v>
      </c>
      <c r="C26801" s="1329" t="s">
        <v>30883</v>
      </c>
      <c r="D26801" s="514" t="s">
        <v>28</v>
      </c>
      <c r="E26801" s="673">
        <v>292.22000000000003</v>
      </c>
      <c r="F26801" s="761"/>
    </row>
    <row r="26802" spans="1:6" customFormat="1">
      <c r="A26802" s="514">
        <v>4244</v>
      </c>
      <c r="B26802" s="514" t="s">
        <v>17223</v>
      </c>
      <c r="C26802" s="1329" t="s">
        <v>30884</v>
      </c>
      <c r="D26802" s="514" t="s">
        <v>33</v>
      </c>
      <c r="E26802" s="673">
        <v>24.56</v>
      </c>
      <c r="F26802" s="761"/>
    </row>
    <row r="26803" spans="1:6" customFormat="1">
      <c r="A26803" s="514">
        <v>40977</v>
      </c>
      <c r="B26803" s="514" t="s">
        <v>17223</v>
      </c>
      <c r="C26803" s="1329" t="s">
        <v>30885</v>
      </c>
      <c r="D26803" s="514" t="s">
        <v>31</v>
      </c>
      <c r="E26803" s="673">
        <v>4338.9399999999996</v>
      </c>
      <c r="F26803" s="761"/>
    </row>
    <row r="26804" spans="1:6" customFormat="1">
      <c r="A26804" s="514">
        <v>4115</v>
      </c>
      <c r="B26804" s="514" t="s">
        <v>17223</v>
      </c>
      <c r="C26804" s="1329" t="s">
        <v>30886</v>
      </c>
      <c r="D26804" s="514" t="s">
        <v>5</v>
      </c>
      <c r="E26804" s="673">
        <v>23.85</v>
      </c>
      <c r="F26804" s="761"/>
    </row>
    <row r="26805" spans="1:6" customFormat="1">
      <c r="A26805" s="514">
        <v>4119</v>
      </c>
      <c r="B26805" s="514" t="s">
        <v>17223</v>
      </c>
      <c r="C26805" s="1329" t="s">
        <v>30887</v>
      </c>
      <c r="D26805" s="514" t="s">
        <v>5</v>
      </c>
      <c r="E26805" s="673">
        <v>48.17</v>
      </c>
      <c r="F26805" s="761"/>
    </row>
    <row r="26806" spans="1:6" customFormat="1">
      <c r="A26806" s="514">
        <v>2794</v>
      </c>
      <c r="B26806" s="514" t="s">
        <v>17223</v>
      </c>
      <c r="C26806" s="1329" t="s">
        <v>30888</v>
      </c>
      <c r="D26806" s="514" t="s">
        <v>5</v>
      </c>
      <c r="E26806" s="673">
        <v>127.79</v>
      </c>
      <c r="F26806" s="761"/>
    </row>
    <row r="26807" spans="1:6" customFormat="1">
      <c r="A26807" s="514">
        <v>2788</v>
      </c>
      <c r="B26807" s="514" t="s">
        <v>17223</v>
      </c>
      <c r="C26807" s="1329" t="s">
        <v>30889</v>
      </c>
      <c r="D26807" s="514" t="s">
        <v>5</v>
      </c>
      <c r="E26807" s="673">
        <v>186.17</v>
      </c>
      <c r="F26807" s="761"/>
    </row>
    <row r="26808" spans="1:6" customFormat="1">
      <c r="A26808" s="514">
        <v>4006</v>
      </c>
      <c r="B26808" s="514" t="s">
        <v>17223</v>
      </c>
      <c r="C26808" s="1329" t="s">
        <v>30890</v>
      </c>
      <c r="D26808" s="514" t="s">
        <v>34</v>
      </c>
      <c r="E26808" s="673">
        <v>1774.14</v>
      </c>
      <c r="F26808" s="761"/>
    </row>
    <row r="26809" spans="1:6" customFormat="1">
      <c r="A26809" s="514">
        <v>45395</v>
      </c>
      <c r="B26809" s="514" t="s">
        <v>17223</v>
      </c>
      <c r="C26809" s="1329" t="s">
        <v>30891</v>
      </c>
      <c r="D26809" s="514" t="s">
        <v>18822</v>
      </c>
      <c r="E26809" s="673">
        <v>31.79</v>
      </c>
      <c r="F26809" s="761"/>
    </row>
    <row r="26810" spans="1:6" customFormat="1">
      <c r="A26810" s="514">
        <v>37461</v>
      </c>
      <c r="B26810" s="514" t="s">
        <v>17223</v>
      </c>
      <c r="C26810" s="1329" t="s">
        <v>30892</v>
      </c>
      <c r="D26810" s="514" t="s">
        <v>5</v>
      </c>
      <c r="E26810" s="673">
        <v>14.23</v>
      </c>
      <c r="F26810" s="761"/>
    </row>
    <row r="26811" spans="1:6" customFormat="1">
      <c r="A26811" s="514">
        <v>37460</v>
      </c>
      <c r="B26811" s="514" t="s">
        <v>17223</v>
      </c>
      <c r="C26811" s="1329" t="s">
        <v>30893</v>
      </c>
      <c r="D26811" s="514" t="s">
        <v>5</v>
      </c>
      <c r="E26811" s="673">
        <v>24.97</v>
      </c>
      <c r="F26811" s="761"/>
    </row>
    <row r="26812" spans="1:6" customFormat="1">
      <c r="A26812" s="514">
        <v>37458</v>
      </c>
      <c r="B26812" s="514" t="s">
        <v>17223</v>
      </c>
      <c r="C26812" s="1329" t="s">
        <v>30894</v>
      </c>
      <c r="D26812" s="514" t="s">
        <v>5</v>
      </c>
      <c r="E26812" s="673">
        <v>5.79</v>
      </c>
      <c r="F26812" s="761"/>
    </row>
    <row r="26813" spans="1:6" customFormat="1">
      <c r="A26813" s="514">
        <v>37454</v>
      </c>
      <c r="B26813" s="514" t="s">
        <v>17223</v>
      </c>
      <c r="C26813" s="1329" t="s">
        <v>30895</v>
      </c>
      <c r="D26813" s="514" t="s">
        <v>5</v>
      </c>
      <c r="E26813" s="673">
        <v>1.81</v>
      </c>
      <c r="F26813" s="761"/>
    </row>
    <row r="26814" spans="1:6" customFormat="1">
      <c r="A26814" s="514">
        <v>37455</v>
      </c>
      <c r="B26814" s="514" t="s">
        <v>17223</v>
      </c>
      <c r="C26814" s="1329" t="s">
        <v>30896</v>
      </c>
      <c r="D26814" s="514" t="s">
        <v>5</v>
      </c>
      <c r="E26814" s="673">
        <v>3.02</v>
      </c>
      <c r="F26814" s="761"/>
    </row>
    <row r="26815" spans="1:6" customFormat="1">
      <c r="A26815" s="514">
        <v>37459</v>
      </c>
      <c r="B26815" s="514" t="s">
        <v>17223</v>
      </c>
      <c r="C26815" s="1329" t="s">
        <v>30897</v>
      </c>
      <c r="D26815" s="514" t="s">
        <v>5</v>
      </c>
      <c r="E26815" s="673">
        <v>9.64</v>
      </c>
      <c r="F26815" s="761"/>
    </row>
    <row r="26816" spans="1:6" customFormat="1">
      <c r="A26816" s="514">
        <v>37457</v>
      </c>
      <c r="B26816" s="514" t="s">
        <v>17223</v>
      </c>
      <c r="C26816" s="1329" t="s">
        <v>30898</v>
      </c>
      <c r="D26816" s="514" t="s">
        <v>5</v>
      </c>
      <c r="E26816" s="673">
        <v>3.32</v>
      </c>
      <c r="F26816" s="761"/>
    </row>
    <row r="26817" spans="1:6" customFormat="1">
      <c r="A26817" s="514">
        <v>37456</v>
      </c>
      <c r="B26817" s="514" t="s">
        <v>17223</v>
      </c>
      <c r="C26817" s="1329" t="s">
        <v>30899</v>
      </c>
      <c r="D26817" s="514" t="s">
        <v>5</v>
      </c>
      <c r="E26817" s="673">
        <v>2.2799999999999998</v>
      </c>
      <c r="F26817" s="761"/>
    </row>
    <row r="26818" spans="1:6" customFormat="1" ht="24.75">
      <c r="A26818" s="514">
        <v>21029</v>
      </c>
      <c r="B26818" s="514" t="s">
        <v>17223</v>
      </c>
      <c r="C26818" s="1329" t="s">
        <v>30900</v>
      </c>
      <c r="D26818" s="514" t="s">
        <v>28</v>
      </c>
      <c r="E26818" s="673">
        <v>357.43</v>
      </c>
      <c r="F26818" s="761"/>
    </row>
    <row r="26819" spans="1:6" customFormat="1" ht="24.75">
      <c r="A26819" s="514">
        <v>21030</v>
      </c>
      <c r="B26819" s="514" t="s">
        <v>17223</v>
      </c>
      <c r="C26819" s="1329" t="s">
        <v>30901</v>
      </c>
      <c r="D26819" s="514" t="s">
        <v>28</v>
      </c>
      <c r="E26819" s="673">
        <v>440.59</v>
      </c>
      <c r="F26819" s="761"/>
    </row>
    <row r="26820" spans="1:6" customFormat="1" ht="24.75">
      <c r="A26820" s="514">
        <v>21031</v>
      </c>
      <c r="B26820" s="514" t="s">
        <v>17223</v>
      </c>
      <c r="C26820" s="1329" t="s">
        <v>30902</v>
      </c>
      <c r="D26820" s="514" t="s">
        <v>28</v>
      </c>
      <c r="E26820" s="673">
        <v>548.53</v>
      </c>
      <c r="F26820" s="761"/>
    </row>
    <row r="26821" spans="1:6" customFormat="1" ht="24.75">
      <c r="A26821" s="514">
        <v>21032</v>
      </c>
      <c r="B26821" s="514" t="s">
        <v>17223</v>
      </c>
      <c r="C26821" s="1329" t="s">
        <v>30903</v>
      </c>
      <c r="D26821" s="514" t="s">
        <v>28</v>
      </c>
      <c r="E26821" s="673">
        <v>585.67999999999995</v>
      </c>
      <c r="F26821" s="761"/>
    </row>
    <row r="26822" spans="1:6" customFormat="1" ht="24.75">
      <c r="A26822" s="514">
        <v>37527</v>
      </c>
      <c r="B26822" s="514" t="s">
        <v>17223</v>
      </c>
      <c r="C26822" s="1329" t="s">
        <v>30904</v>
      </c>
      <c r="D26822" s="514" t="s">
        <v>28</v>
      </c>
      <c r="E26822" s="673">
        <v>529.05999999999995</v>
      </c>
      <c r="F26822" s="761"/>
    </row>
    <row r="26823" spans="1:6" customFormat="1">
      <c r="A26823" s="514">
        <v>37528</v>
      </c>
      <c r="B26823" s="514" t="s">
        <v>17223</v>
      </c>
      <c r="C26823" s="1329" t="s">
        <v>30905</v>
      </c>
      <c r="D26823" s="514" t="s">
        <v>28</v>
      </c>
      <c r="E26823" s="673">
        <v>630.80999999999995</v>
      </c>
      <c r="F26823" s="761"/>
    </row>
    <row r="26824" spans="1:6" customFormat="1">
      <c r="A26824" s="514">
        <v>37529</v>
      </c>
      <c r="B26824" s="514" t="s">
        <v>17223</v>
      </c>
      <c r="C26824" s="1329" t="s">
        <v>30906</v>
      </c>
      <c r="D26824" s="514" t="s">
        <v>28</v>
      </c>
      <c r="E26824" s="673">
        <v>637</v>
      </c>
      <c r="F26824" s="761"/>
    </row>
    <row r="26825" spans="1:6" customFormat="1">
      <c r="A26825" s="514">
        <v>37530</v>
      </c>
      <c r="B26825" s="514" t="s">
        <v>17223</v>
      </c>
      <c r="C26825" s="1329" t="s">
        <v>30907</v>
      </c>
      <c r="D26825" s="514" t="s">
        <v>28</v>
      </c>
      <c r="E26825" s="673">
        <v>831.64</v>
      </c>
      <c r="F26825" s="761"/>
    </row>
    <row r="26826" spans="1:6" customFormat="1" ht="24.75">
      <c r="A26826" s="514">
        <v>21034</v>
      </c>
      <c r="B26826" s="514" t="s">
        <v>17223</v>
      </c>
      <c r="C26826" s="1329" t="s">
        <v>30908</v>
      </c>
      <c r="D26826" s="514" t="s">
        <v>28</v>
      </c>
      <c r="E26826" s="673">
        <v>709.55</v>
      </c>
      <c r="F26826" s="761"/>
    </row>
    <row r="26827" spans="1:6" customFormat="1">
      <c r="A26827" s="514">
        <v>37531</v>
      </c>
      <c r="B26827" s="514" t="s">
        <v>17223</v>
      </c>
      <c r="C26827" s="1329" t="s">
        <v>30909</v>
      </c>
      <c r="D26827" s="514" t="s">
        <v>28</v>
      </c>
      <c r="E26827" s="673">
        <v>893.57</v>
      </c>
      <c r="F26827" s="761"/>
    </row>
    <row r="26828" spans="1:6" customFormat="1" ht="24.75">
      <c r="A26828" s="514">
        <v>21036</v>
      </c>
      <c r="B26828" s="514" t="s">
        <v>17223</v>
      </c>
      <c r="C26828" s="1329" t="s">
        <v>30910</v>
      </c>
      <c r="D26828" s="514" t="s">
        <v>28</v>
      </c>
      <c r="E26828" s="673">
        <v>1086.44</v>
      </c>
      <c r="F26828" s="761"/>
    </row>
    <row r="26829" spans="1:6" customFormat="1" ht="24.75">
      <c r="A26829" s="514">
        <v>21037</v>
      </c>
      <c r="B26829" s="514" t="s">
        <v>17223</v>
      </c>
      <c r="C26829" s="1329" t="s">
        <v>30911</v>
      </c>
      <c r="D26829" s="514" t="s">
        <v>28</v>
      </c>
      <c r="E26829" s="673">
        <v>1238.6099999999999</v>
      </c>
      <c r="F26829" s="761"/>
    </row>
    <row r="26830" spans="1:6" customFormat="1">
      <c r="A26830" s="514">
        <v>20185</v>
      </c>
      <c r="B26830" s="514" t="s">
        <v>17223</v>
      </c>
      <c r="C26830" s="1329" t="s">
        <v>30912</v>
      </c>
      <c r="D26830" s="514" t="s">
        <v>5</v>
      </c>
      <c r="E26830" s="673">
        <v>15.34</v>
      </c>
      <c r="F26830" s="761"/>
    </row>
    <row r="26831" spans="1:6" customFormat="1">
      <c r="A26831" s="514">
        <v>44909</v>
      </c>
      <c r="B26831" s="514" t="s">
        <v>17223</v>
      </c>
      <c r="C26831" s="1329" t="s">
        <v>34643</v>
      </c>
      <c r="D26831" s="514" t="s">
        <v>5</v>
      </c>
      <c r="E26831" s="673">
        <v>17.3</v>
      </c>
      <c r="F26831" s="761"/>
    </row>
    <row r="26832" spans="1:6" customFormat="1">
      <c r="A26832" s="514">
        <v>44115</v>
      </c>
      <c r="B26832" s="514" t="s">
        <v>17223</v>
      </c>
      <c r="C26832" s="1329" t="s">
        <v>34644</v>
      </c>
      <c r="D26832" s="514" t="s">
        <v>5</v>
      </c>
      <c r="E26832" s="673">
        <v>31.82</v>
      </c>
      <c r="F26832" s="761"/>
    </row>
    <row r="26833" spans="1:6" customFormat="1">
      <c r="A26833" s="514">
        <v>44333</v>
      </c>
      <c r="B26833" s="514" t="s">
        <v>17223</v>
      </c>
      <c r="C26833" s="1329" t="s">
        <v>34645</v>
      </c>
      <c r="D26833" s="514" t="s">
        <v>5</v>
      </c>
      <c r="E26833" s="673">
        <v>104.51</v>
      </c>
      <c r="F26833" s="761"/>
    </row>
    <row r="26834" spans="1:6" customFormat="1">
      <c r="A26834" s="514">
        <v>44907</v>
      </c>
      <c r="B26834" s="514" t="s">
        <v>17223</v>
      </c>
      <c r="C26834" s="1329" t="s">
        <v>34646</v>
      </c>
      <c r="D26834" s="514" t="s">
        <v>5</v>
      </c>
      <c r="E26834" s="673">
        <v>18.329999999999998</v>
      </c>
      <c r="F26834" s="761"/>
    </row>
    <row r="26835" spans="1:6" customFormat="1">
      <c r="A26835" s="514">
        <v>20260</v>
      </c>
      <c r="B26835" s="514" t="s">
        <v>17223</v>
      </c>
      <c r="C26835" s="1329" t="s">
        <v>30913</v>
      </c>
      <c r="D26835" s="514" t="s">
        <v>28</v>
      </c>
      <c r="E26835" s="673">
        <v>16.809999999999999</v>
      </c>
      <c r="F26835" s="761"/>
    </row>
    <row r="26836" spans="1:6" customFormat="1">
      <c r="A26836" s="514">
        <v>37523</v>
      </c>
      <c r="B26836" s="514" t="s">
        <v>17223</v>
      </c>
      <c r="C26836" s="1329" t="s">
        <v>30914</v>
      </c>
      <c r="D26836" s="514" t="s">
        <v>28</v>
      </c>
      <c r="E26836" s="673"/>
      <c r="F26836" s="761"/>
    </row>
    <row r="26837" spans="1:6" customFormat="1">
      <c r="A26837" s="514">
        <v>37515</v>
      </c>
      <c r="B26837" s="514" t="s">
        <v>17223</v>
      </c>
      <c r="C26837" s="1329" t="s">
        <v>30915</v>
      </c>
      <c r="D26837" s="514" t="s">
        <v>28</v>
      </c>
      <c r="E26837" s="673"/>
      <c r="F26837" s="761"/>
    </row>
    <row r="26838" spans="1:6" customFormat="1">
      <c r="A26838" s="514">
        <v>12899</v>
      </c>
      <c r="B26838" s="514" t="s">
        <v>17223</v>
      </c>
      <c r="C26838" s="1329" t="s">
        <v>30916</v>
      </c>
      <c r="D26838" s="514" t="s">
        <v>28</v>
      </c>
      <c r="E26838" s="673">
        <v>113.22</v>
      </c>
      <c r="F26838" s="761"/>
    </row>
    <row r="26839" spans="1:6" customFormat="1">
      <c r="A26839" s="514">
        <v>12898</v>
      </c>
      <c r="B26839" s="514" t="s">
        <v>17223</v>
      </c>
      <c r="C26839" s="1329" t="s">
        <v>30917</v>
      </c>
      <c r="D26839" s="514" t="s">
        <v>28</v>
      </c>
      <c r="E26839" s="673">
        <v>179.6</v>
      </c>
      <c r="F26839" s="761"/>
    </row>
    <row r="26840" spans="1:6" customFormat="1">
      <c r="A26840" s="514">
        <v>39699</v>
      </c>
      <c r="B26840" s="514" t="s">
        <v>17223</v>
      </c>
      <c r="C26840" s="1329" t="s">
        <v>30918</v>
      </c>
      <c r="D26840" s="514" t="s">
        <v>32</v>
      </c>
      <c r="E26840" s="673">
        <v>15.65</v>
      </c>
      <c r="F26840" s="761"/>
    </row>
    <row r="26841" spans="1:6" customFormat="1">
      <c r="A26841" s="514">
        <v>39696</v>
      </c>
      <c r="B26841" s="514" t="s">
        <v>17223</v>
      </c>
      <c r="C26841" s="1329" t="s">
        <v>30919</v>
      </c>
      <c r="D26841" s="514" t="s">
        <v>32</v>
      </c>
      <c r="E26841" s="673">
        <v>6.5</v>
      </c>
      <c r="F26841" s="761"/>
    </row>
    <row r="26842" spans="1:6" customFormat="1">
      <c r="A26842" s="514">
        <v>42528</v>
      </c>
      <c r="B26842" s="514" t="s">
        <v>17223</v>
      </c>
      <c r="C26842" s="1329" t="s">
        <v>34647</v>
      </c>
      <c r="D26842" s="514" t="s">
        <v>32</v>
      </c>
      <c r="E26842" s="673">
        <v>9.24</v>
      </c>
      <c r="F26842" s="761"/>
    </row>
    <row r="26843" spans="1:6" customFormat="1">
      <c r="A26843" s="514">
        <v>39700</v>
      </c>
      <c r="B26843" s="514" t="s">
        <v>17223</v>
      </c>
      <c r="C26843" s="1329" t="s">
        <v>30920</v>
      </c>
      <c r="D26843" s="514" t="s">
        <v>32</v>
      </c>
      <c r="E26843" s="673">
        <v>25.2</v>
      </c>
      <c r="F26843" s="761"/>
    </row>
    <row r="26844" spans="1:6" customFormat="1">
      <c r="A26844" s="514">
        <v>4014</v>
      </c>
      <c r="B26844" s="514" t="s">
        <v>17223</v>
      </c>
      <c r="C26844" s="1329" t="s">
        <v>30921</v>
      </c>
      <c r="D26844" s="514" t="s">
        <v>32</v>
      </c>
      <c r="E26844" s="673">
        <v>51.87</v>
      </c>
      <c r="F26844" s="761"/>
    </row>
    <row r="26845" spans="1:6" customFormat="1">
      <c r="A26845" s="514">
        <v>4015</v>
      </c>
      <c r="B26845" s="514" t="s">
        <v>17223</v>
      </c>
      <c r="C26845" s="1329" t="s">
        <v>30922</v>
      </c>
      <c r="D26845" s="514" t="s">
        <v>32</v>
      </c>
      <c r="E26845" s="673">
        <v>63.7</v>
      </c>
      <c r="F26845" s="761"/>
    </row>
    <row r="26846" spans="1:6" customFormat="1">
      <c r="A26846" s="514">
        <v>4017</v>
      </c>
      <c r="B26846" s="514" t="s">
        <v>17223</v>
      </c>
      <c r="C26846" s="1329" t="s">
        <v>30923</v>
      </c>
      <c r="D26846" s="514" t="s">
        <v>32</v>
      </c>
      <c r="E26846" s="673">
        <v>92.69</v>
      </c>
      <c r="F26846" s="761"/>
    </row>
    <row r="26847" spans="1:6" customFormat="1">
      <c r="A26847" s="514">
        <v>11621</v>
      </c>
      <c r="B26847" s="514" t="s">
        <v>17223</v>
      </c>
      <c r="C26847" s="1329" t="s">
        <v>30924</v>
      </c>
      <c r="D26847" s="514" t="s">
        <v>32</v>
      </c>
      <c r="E26847" s="673">
        <v>50.14</v>
      </c>
      <c r="F26847" s="761"/>
    </row>
    <row r="26848" spans="1:6" customFormat="1">
      <c r="A26848" s="514">
        <v>4016</v>
      </c>
      <c r="B26848" s="514" t="s">
        <v>17223</v>
      </c>
      <c r="C26848" s="1329" t="s">
        <v>30925</v>
      </c>
      <c r="D26848" s="514" t="s">
        <v>32</v>
      </c>
      <c r="E26848" s="673">
        <v>36.61</v>
      </c>
      <c r="F26848" s="761"/>
    </row>
    <row r="26849" spans="1:6" customFormat="1">
      <c r="A26849" s="514">
        <v>38544</v>
      </c>
      <c r="B26849" s="514" t="s">
        <v>17223</v>
      </c>
      <c r="C26849" s="1329" t="s">
        <v>30926</v>
      </c>
      <c r="D26849" s="514" t="s">
        <v>32</v>
      </c>
      <c r="E26849" s="673">
        <v>9.39</v>
      </c>
      <c r="F26849" s="761"/>
    </row>
    <row r="26850" spans="1:6" customFormat="1">
      <c r="A26850" s="514">
        <v>38545</v>
      </c>
      <c r="B26850" s="514" t="s">
        <v>17223</v>
      </c>
      <c r="C26850" s="1329" t="s">
        <v>30927</v>
      </c>
      <c r="D26850" s="514" t="s">
        <v>32</v>
      </c>
      <c r="E26850" s="673">
        <v>6.04</v>
      </c>
      <c r="F26850" s="761"/>
    </row>
    <row r="26851" spans="1:6" customFormat="1">
      <c r="A26851" s="514">
        <v>42527</v>
      </c>
      <c r="B26851" s="514" t="s">
        <v>17223</v>
      </c>
      <c r="C26851" s="1329" t="s">
        <v>30928</v>
      </c>
      <c r="D26851" s="514" t="s">
        <v>32</v>
      </c>
      <c r="E26851" s="673">
        <v>24.42</v>
      </c>
      <c r="F26851" s="761"/>
    </row>
    <row r="26852" spans="1:6" customFormat="1">
      <c r="A26852" s="514">
        <v>39323</v>
      </c>
      <c r="B26852" s="514" t="s">
        <v>17223</v>
      </c>
      <c r="C26852" s="1329" t="s">
        <v>30929</v>
      </c>
      <c r="D26852" s="514" t="s">
        <v>32</v>
      </c>
      <c r="E26852" s="673">
        <v>23.03</v>
      </c>
      <c r="F26852" s="761"/>
    </row>
    <row r="26853" spans="1:6" customFormat="1" ht="24.75">
      <c r="A26853" s="514">
        <v>626</v>
      </c>
      <c r="B26853" s="514" t="s">
        <v>17223</v>
      </c>
      <c r="C26853" s="1329" t="s">
        <v>30930</v>
      </c>
      <c r="D26853" s="514" t="s">
        <v>30</v>
      </c>
      <c r="E26853" s="673">
        <v>16.66</v>
      </c>
      <c r="F26853" s="761"/>
    </row>
    <row r="26854" spans="1:6" customFormat="1">
      <c r="A26854" s="514">
        <v>44504</v>
      </c>
      <c r="B26854" s="514" t="s">
        <v>17223</v>
      </c>
      <c r="C26854" s="1329" t="s">
        <v>30931</v>
      </c>
      <c r="D26854" s="514" t="s">
        <v>32</v>
      </c>
      <c r="E26854" s="673"/>
      <c r="F26854" s="761"/>
    </row>
    <row r="26855" spans="1:6" customFormat="1">
      <c r="A26855" s="514">
        <v>44505</v>
      </c>
      <c r="B26855" s="514" t="s">
        <v>17223</v>
      </c>
      <c r="C26855" s="1329" t="s">
        <v>30932</v>
      </c>
      <c r="D26855" s="514" t="s">
        <v>32</v>
      </c>
      <c r="E26855" s="673"/>
      <c r="F26855" s="761"/>
    </row>
    <row r="26856" spans="1:6" customFormat="1">
      <c r="A26856" s="514">
        <v>44506</v>
      </c>
      <c r="B26856" s="514" t="s">
        <v>17223</v>
      </c>
      <c r="C26856" s="1329" t="s">
        <v>30933</v>
      </c>
      <c r="D26856" s="514" t="s">
        <v>32</v>
      </c>
      <c r="E26856" s="673"/>
      <c r="F26856" s="761"/>
    </row>
    <row r="26857" spans="1:6" customFormat="1">
      <c r="A26857" s="514">
        <v>44507</v>
      </c>
      <c r="B26857" s="514" t="s">
        <v>17223</v>
      </c>
      <c r="C26857" s="1329" t="s">
        <v>30934</v>
      </c>
      <c r="D26857" s="514" t="s">
        <v>32</v>
      </c>
      <c r="E26857" s="673"/>
      <c r="F26857" s="761"/>
    </row>
    <row r="26858" spans="1:6" customFormat="1">
      <c r="A26858" s="514">
        <v>44508</v>
      </c>
      <c r="B26858" s="514" t="s">
        <v>17223</v>
      </c>
      <c r="C26858" s="1329" t="s">
        <v>30935</v>
      </c>
      <c r="D26858" s="514" t="s">
        <v>32</v>
      </c>
      <c r="E26858" s="673"/>
      <c r="F26858" s="761"/>
    </row>
    <row r="26859" spans="1:6" customFormat="1">
      <c r="A26859" s="514">
        <v>44509</v>
      </c>
      <c r="B26859" s="514" t="s">
        <v>17223</v>
      </c>
      <c r="C26859" s="1329" t="s">
        <v>30936</v>
      </c>
      <c r="D26859" s="514" t="s">
        <v>32</v>
      </c>
      <c r="E26859" s="673"/>
      <c r="F26859" s="761"/>
    </row>
    <row r="26860" spans="1:6" customFormat="1">
      <c r="A26860" s="514">
        <v>44510</v>
      </c>
      <c r="B26860" s="514" t="s">
        <v>17223</v>
      </c>
      <c r="C26860" s="1329" t="s">
        <v>30937</v>
      </c>
      <c r="D26860" s="514" t="s">
        <v>32</v>
      </c>
      <c r="E26860" s="673"/>
      <c r="F26860" s="761"/>
    </row>
    <row r="26861" spans="1:6" customFormat="1">
      <c r="A26861" s="514">
        <v>44512</v>
      </c>
      <c r="B26861" s="514" t="s">
        <v>17223</v>
      </c>
      <c r="C26861" s="1329" t="s">
        <v>34648</v>
      </c>
      <c r="D26861" s="514" t="s">
        <v>32</v>
      </c>
      <c r="E26861" s="673"/>
      <c r="F26861" s="761"/>
    </row>
    <row r="26862" spans="1:6" customFormat="1">
      <c r="A26862" s="514">
        <v>44513</v>
      </c>
      <c r="B26862" s="514" t="s">
        <v>17223</v>
      </c>
      <c r="C26862" s="1329" t="s">
        <v>34649</v>
      </c>
      <c r="D26862" s="514" t="s">
        <v>32</v>
      </c>
      <c r="E26862" s="673"/>
      <c r="F26862" s="761"/>
    </row>
    <row r="26863" spans="1:6" customFormat="1">
      <c r="A26863" s="514">
        <v>44514</v>
      </c>
      <c r="B26863" s="514" t="s">
        <v>17223</v>
      </c>
      <c r="C26863" s="1329" t="s">
        <v>34650</v>
      </c>
      <c r="D26863" s="514" t="s">
        <v>32</v>
      </c>
      <c r="E26863" s="673"/>
      <c r="F26863" s="761"/>
    </row>
    <row r="26864" spans="1:6" customFormat="1">
      <c r="A26864" s="514">
        <v>44515</v>
      </c>
      <c r="B26864" s="514" t="s">
        <v>17223</v>
      </c>
      <c r="C26864" s="1329" t="s">
        <v>34651</v>
      </c>
      <c r="D26864" s="514" t="s">
        <v>32</v>
      </c>
      <c r="E26864" s="673"/>
      <c r="F26864" s="761"/>
    </row>
    <row r="26865" spans="1:6" customFormat="1">
      <c r="A26865" s="514">
        <v>44511</v>
      </c>
      <c r="B26865" s="514" t="s">
        <v>17223</v>
      </c>
      <c r="C26865" s="1329" t="s">
        <v>34652</v>
      </c>
      <c r="D26865" s="514" t="s">
        <v>32</v>
      </c>
      <c r="E26865" s="673"/>
      <c r="F26865" s="761"/>
    </row>
    <row r="26866" spans="1:6" customFormat="1">
      <c r="A26866" s="514">
        <v>44516</v>
      </c>
      <c r="B26866" s="514" t="s">
        <v>17223</v>
      </c>
      <c r="C26866" s="1329" t="s">
        <v>34653</v>
      </c>
      <c r="D26866" s="514" t="s">
        <v>32</v>
      </c>
      <c r="E26866" s="673"/>
      <c r="F26866" s="761"/>
    </row>
    <row r="26867" spans="1:6" customFormat="1">
      <c r="A26867" s="514">
        <v>44517</v>
      </c>
      <c r="B26867" s="514" t="s">
        <v>17223</v>
      </c>
      <c r="C26867" s="1329" t="s">
        <v>34654</v>
      </c>
      <c r="D26867" s="514" t="s">
        <v>32</v>
      </c>
      <c r="E26867" s="673"/>
      <c r="F26867" s="761"/>
    </row>
    <row r="26868" spans="1:6" customFormat="1">
      <c r="A26868" s="514">
        <v>11479</v>
      </c>
      <c r="B26868" s="514" t="s">
        <v>17223</v>
      </c>
      <c r="C26868" s="1329" t="s">
        <v>30938</v>
      </c>
      <c r="D26868" s="514" t="s">
        <v>28</v>
      </c>
      <c r="E26868" s="673">
        <v>35.44</v>
      </c>
      <c r="F26868" s="761"/>
    </row>
    <row r="26869" spans="1:6" customFormat="1">
      <c r="A26869" s="514">
        <v>11481</v>
      </c>
      <c r="B26869" s="514" t="s">
        <v>17223</v>
      </c>
      <c r="C26869" s="1329" t="s">
        <v>30939</v>
      </c>
      <c r="D26869" s="514" t="s">
        <v>28</v>
      </c>
      <c r="E26869" s="673">
        <v>32.06</v>
      </c>
      <c r="F26869" s="761"/>
    </row>
    <row r="26870" spans="1:6" customFormat="1">
      <c r="A26870" s="514">
        <v>43609</v>
      </c>
      <c r="B26870" s="514" t="s">
        <v>17223</v>
      </c>
      <c r="C26870" s="1329" t="s">
        <v>30940</v>
      </c>
      <c r="D26870" s="514" t="s">
        <v>28</v>
      </c>
      <c r="E26870" s="673">
        <v>32.06</v>
      </c>
      <c r="F26870" s="761"/>
    </row>
    <row r="26871" spans="1:6" customFormat="1">
      <c r="A26871" s="514">
        <v>11478</v>
      </c>
      <c r="B26871" s="514" t="s">
        <v>17223</v>
      </c>
      <c r="C26871" s="1329" t="s">
        <v>30941</v>
      </c>
      <c r="D26871" s="514" t="s">
        <v>28</v>
      </c>
      <c r="E26871" s="673">
        <v>60.81</v>
      </c>
      <c r="F26871" s="761"/>
    </row>
    <row r="26872" spans="1:6" customFormat="1">
      <c r="A26872" s="514">
        <v>43608</v>
      </c>
      <c r="B26872" s="514" t="s">
        <v>17223</v>
      </c>
      <c r="C26872" s="1329" t="s">
        <v>30942</v>
      </c>
      <c r="D26872" s="514" t="s">
        <v>28</v>
      </c>
      <c r="E26872" s="673">
        <v>46.41</v>
      </c>
      <c r="F26872" s="761"/>
    </row>
    <row r="26873" spans="1:6" customFormat="1">
      <c r="A26873" s="514">
        <v>11476</v>
      </c>
      <c r="B26873" s="514" t="s">
        <v>17223</v>
      </c>
      <c r="C26873" s="1329" t="s">
        <v>30943</v>
      </c>
      <c r="D26873" s="514" t="s">
        <v>28</v>
      </c>
      <c r="E26873" s="673">
        <v>46.41</v>
      </c>
      <c r="F26873" s="761"/>
    </row>
    <row r="26874" spans="1:6" customFormat="1">
      <c r="A26874" s="514">
        <v>40637</v>
      </c>
      <c r="B26874" s="514" t="s">
        <v>17223</v>
      </c>
      <c r="C26874" s="1329" t="s">
        <v>30944</v>
      </c>
      <c r="D26874" s="514" t="s">
        <v>28</v>
      </c>
      <c r="E26874" s="673"/>
      <c r="F26874" s="761"/>
    </row>
    <row r="26875" spans="1:6" customFormat="1">
      <c r="A26875" s="514">
        <v>13836</v>
      </c>
      <c r="B26875" s="514" t="s">
        <v>17223</v>
      </c>
      <c r="C26875" s="1329" t="s">
        <v>30945</v>
      </c>
      <c r="D26875" s="514" t="s">
        <v>28</v>
      </c>
      <c r="E26875" s="673"/>
      <c r="F26875" s="761"/>
    </row>
    <row r="26876" spans="1:6" customFormat="1" ht="24.75">
      <c r="A26876" s="514">
        <v>14534</v>
      </c>
      <c r="B26876" s="514" t="s">
        <v>17223</v>
      </c>
      <c r="C26876" s="1329" t="s">
        <v>30946</v>
      </c>
      <c r="D26876" s="514" t="s">
        <v>28</v>
      </c>
      <c r="E26876" s="673"/>
      <c r="F26876" s="761"/>
    </row>
    <row r="26877" spans="1:6" customFormat="1" ht="24.75">
      <c r="A26877" s="514">
        <v>14535</v>
      </c>
      <c r="B26877" s="514" t="s">
        <v>17223</v>
      </c>
      <c r="C26877" s="1329" t="s">
        <v>30947</v>
      </c>
      <c r="D26877" s="514" t="s">
        <v>28</v>
      </c>
      <c r="E26877" s="673"/>
      <c r="F26877" s="761"/>
    </row>
    <row r="26878" spans="1:6" customFormat="1" ht="24.75">
      <c r="A26878" s="514">
        <v>39813</v>
      </c>
      <c r="B26878" s="514" t="s">
        <v>17223</v>
      </c>
      <c r="C26878" s="1329" t="s">
        <v>30948</v>
      </c>
      <c r="D26878" s="514" t="s">
        <v>28</v>
      </c>
      <c r="E26878" s="673"/>
      <c r="F26878" s="761"/>
    </row>
    <row r="26879" spans="1:6" customFormat="1">
      <c r="A26879" s="514">
        <v>12868</v>
      </c>
      <c r="B26879" s="514" t="s">
        <v>17223</v>
      </c>
      <c r="C26879" s="1329" t="s">
        <v>30949</v>
      </c>
      <c r="D26879" s="514" t="s">
        <v>33</v>
      </c>
      <c r="E26879" s="673">
        <v>24.15</v>
      </c>
      <c r="F26879" s="761"/>
    </row>
    <row r="26880" spans="1:6" customFormat="1">
      <c r="A26880" s="514">
        <v>40916</v>
      </c>
      <c r="B26880" s="514" t="s">
        <v>17223</v>
      </c>
      <c r="C26880" s="1329" t="s">
        <v>30950</v>
      </c>
      <c r="D26880" s="514" t="s">
        <v>31</v>
      </c>
      <c r="E26880" s="673">
        <v>4264.3599999999997</v>
      </c>
      <c r="F26880" s="761"/>
    </row>
    <row r="26881" spans="1:6" customFormat="1">
      <c r="A26881" s="514">
        <v>4755</v>
      </c>
      <c r="B26881" s="514" t="s">
        <v>17223</v>
      </c>
      <c r="C26881" s="1329" t="s">
        <v>30951</v>
      </c>
      <c r="D26881" s="514" t="s">
        <v>33</v>
      </c>
      <c r="E26881" s="673">
        <v>25.55</v>
      </c>
      <c r="F26881" s="761"/>
    </row>
    <row r="26882" spans="1:6" customFormat="1">
      <c r="A26882" s="514">
        <v>41067</v>
      </c>
      <c r="B26882" s="514" t="s">
        <v>17223</v>
      </c>
      <c r="C26882" s="1329" t="s">
        <v>30952</v>
      </c>
      <c r="D26882" s="514" t="s">
        <v>31</v>
      </c>
      <c r="E26882" s="673">
        <v>4513.6000000000004</v>
      </c>
      <c r="F26882" s="761"/>
    </row>
    <row r="26883" spans="1:6" customFormat="1">
      <c r="A26883" s="514">
        <v>45240</v>
      </c>
      <c r="B26883" s="514" t="s">
        <v>17223</v>
      </c>
      <c r="C26883" s="1329" t="s">
        <v>33851</v>
      </c>
      <c r="D26883" s="514" t="s">
        <v>28</v>
      </c>
      <c r="E26883" s="673">
        <v>37.83</v>
      </c>
      <c r="F26883" s="761"/>
    </row>
    <row r="26884" spans="1:6" customFormat="1">
      <c r="A26884" s="514">
        <v>45228</v>
      </c>
      <c r="B26884" s="514" t="s">
        <v>17223</v>
      </c>
      <c r="C26884" s="1329" t="s">
        <v>34655</v>
      </c>
      <c r="D26884" s="514" t="s">
        <v>28</v>
      </c>
      <c r="E26884" s="673">
        <v>32.32</v>
      </c>
      <c r="F26884" s="761"/>
    </row>
    <row r="26885" spans="1:6" customFormat="1">
      <c r="A26885" s="514">
        <v>45241</v>
      </c>
      <c r="B26885" s="514" t="s">
        <v>17223</v>
      </c>
      <c r="C26885" s="1329" t="s">
        <v>33852</v>
      </c>
      <c r="D26885" s="514" t="s">
        <v>28</v>
      </c>
      <c r="E26885" s="673">
        <v>46.52</v>
      </c>
      <c r="F26885" s="761"/>
    </row>
    <row r="26886" spans="1:6" customFormat="1">
      <c r="A26886" s="514">
        <v>38463</v>
      </c>
      <c r="B26886" s="514" t="s">
        <v>17223</v>
      </c>
      <c r="C26886" s="1329" t="s">
        <v>30953</v>
      </c>
      <c r="D26886" s="514" t="s">
        <v>28</v>
      </c>
      <c r="E26886" s="673">
        <v>47.98</v>
      </c>
      <c r="F26886" s="761"/>
    </row>
    <row r="26887" spans="1:6" customFormat="1">
      <c r="A26887" s="514">
        <v>40703</v>
      </c>
      <c r="B26887" s="514" t="s">
        <v>17223</v>
      </c>
      <c r="C26887" s="1329" t="s">
        <v>30954</v>
      </c>
      <c r="D26887" s="514" t="s">
        <v>28</v>
      </c>
      <c r="E26887" s="673">
        <v>12000</v>
      </c>
      <c r="F26887" s="761"/>
    </row>
    <row r="26888" spans="1:6" customFormat="1">
      <c r="A26888" s="514">
        <v>14531</v>
      </c>
      <c r="B26888" s="514" t="s">
        <v>17223</v>
      </c>
      <c r="C26888" s="1329" t="s">
        <v>30955</v>
      </c>
      <c r="D26888" s="514" t="s">
        <v>28</v>
      </c>
      <c r="E26888" s="673">
        <v>15771.55</v>
      </c>
      <c r="F26888" s="761"/>
    </row>
    <row r="26889" spans="1:6" customFormat="1">
      <c r="A26889" s="514">
        <v>36533</v>
      </c>
      <c r="B26889" s="514" t="s">
        <v>17223</v>
      </c>
      <c r="C26889" s="1329" t="s">
        <v>30956</v>
      </c>
      <c r="D26889" s="514" t="s">
        <v>28</v>
      </c>
      <c r="E26889" s="673">
        <v>17804.900000000001</v>
      </c>
      <c r="F26889" s="761"/>
    </row>
    <row r="26890" spans="1:6" customFormat="1">
      <c r="A26890" s="514">
        <v>11616</v>
      </c>
      <c r="B26890" s="514" t="s">
        <v>17223</v>
      </c>
      <c r="C26890" s="1329" t="s">
        <v>30957</v>
      </c>
      <c r="D26890" s="514" t="s">
        <v>28</v>
      </c>
      <c r="E26890" s="673">
        <v>14333.44</v>
      </c>
      <c r="F26890" s="761"/>
    </row>
    <row r="26891" spans="1:6" customFormat="1">
      <c r="A26891" s="514">
        <v>41898</v>
      </c>
      <c r="B26891" s="514" t="s">
        <v>17223</v>
      </c>
      <c r="C26891" s="1329" t="s">
        <v>30958</v>
      </c>
      <c r="D26891" s="514" t="s">
        <v>28</v>
      </c>
      <c r="E26891" s="673">
        <v>7079.11</v>
      </c>
      <c r="F26891" s="761"/>
    </row>
    <row r="26892" spans="1:6" customFormat="1">
      <c r="A26892" s="514">
        <v>45303</v>
      </c>
      <c r="B26892" s="514" t="s">
        <v>17223</v>
      </c>
      <c r="C26892" s="1329" t="s">
        <v>44898</v>
      </c>
      <c r="D26892" s="514" t="s">
        <v>28</v>
      </c>
      <c r="E26892" s="673">
        <v>45605.120000000003</v>
      </c>
      <c r="F26892" s="761"/>
    </row>
    <row r="26893" spans="1:6" customFormat="1">
      <c r="A26893" s="514">
        <v>45304</v>
      </c>
      <c r="B26893" s="514" t="s">
        <v>17223</v>
      </c>
      <c r="C26893" s="1329" t="s">
        <v>44899</v>
      </c>
      <c r="D26893" s="514" t="s">
        <v>28</v>
      </c>
      <c r="E26893" s="673">
        <v>12178.19</v>
      </c>
      <c r="F26893" s="761"/>
    </row>
    <row r="26894" spans="1:6" customFormat="1">
      <c r="A26894" s="514">
        <v>10747</v>
      </c>
      <c r="B26894" s="514" t="s">
        <v>17223</v>
      </c>
      <c r="C26894" s="1329" t="s">
        <v>30959</v>
      </c>
      <c r="D26894" s="514" t="s">
        <v>28</v>
      </c>
      <c r="E26894" s="673">
        <v>19625.87</v>
      </c>
      <c r="F26894" s="761"/>
    </row>
    <row r="26895" spans="1:6" customFormat="1">
      <c r="A26895" s="514">
        <v>45302</v>
      </c>
      <c r="B26895" s="514" t="s">
        <v>17223</v>
      </c>
      <c r="C26895" s="1329" t="s">
        <v>44900</v>
      </c>
      <c r="D26895" s="514" t="s">
        <v>28</v>
      </c>
      <c r="E26895" s="673">
        <v>7691.96</v>
      </c>
      <c r="F26895" s="761"/>
    </row>
    <row r="26896" spans="1:6" customFormat="1">
      <c r="A26896" s="514">
        <v>36141</v>
      </c>
      <c r="B26896" s="514" t="s">
        <v>17223</v>
      </c>
      <c r="C26896" s="1329" t="s">
        <v>30960</v>
      </c>
      <c r="D26896" s="514" t="s">
        <v>28</v>
      </c>
      <c r="E26896" s="673">
        <v>99.87</v>
      </c>
      <c r="F26896" s="761"/>
    </row>
    <row r="26897" spans="1:6" customFormat="1">
      <c r="A26897" s="514">
        <v>45211</v>
      </c>
      <c r="B26897" s="514" t="s">
        <v>17223</v>
      </c>
      <c r="C26897" s="1329" t="s">
        <v>34656</v>
      </c>
      <c r="D26897" s="514" t="s">
        <v>28</v>
      </c>
      <c r="E26897" s="673">
        <v>90.76</v>
      </c>
      <c r="F26897" s="761"/>
    </row>
    <row r="26898" spans="1:6" customFormat="1">
      <c r="A26898" s="514">
        <v>43651</v>
      </c>
      <c r="B26898" s="514" t="s">
        <v>17223</v>
      </c>
      <c r="C26898" s="1329" t="s">
        <v>30961</v>
      </c>
      <c r="D26898" s="514" t="s">
        <v>30</v>
      </c>
      <c r="E26898" s="673">
        <v>6.8</v>
      </c>
      <c r="F26898" s="761"/>
    </row>
    <row r="26899" spans="1:6" customFormat="1">
      <c r="A26899" s="514">
        <v>43626</v>
      </c>
      <c r="B26899" s="514" t="s">
        <v>17223</v>
      </c>
      <c r="C26899" s="1329" t="s">
        <v>30962</v>
      </c>
      <c r="D26899" s="514" t="s">
        <v>30</v>
      </c>
      <c r="E26899" s="673">
        <v>3.78</v>
      </c>
      <c r="F26899" s="761"/>
    </row>
    <row r="26900" spans="1:6" customFormat="1" ht="24.75">
      <c r="A26900" s="514">
        <v>39434</v>
      </c>
      <c r="B26900" s="514" t="s">
        <v>17223</v>
      </c>
      <c r="C26900" s="1329" t="s">
        <v>30963</v>
      </c>
      <c r="D26900" s="514" t="s">
        <v>30</v>
      </c>
      <c r="E26900" s="673">
        <v>3.64</v>
      </c>
      <c r="F26900" s="761"/>
    </row>
    <row r="26901" spans="1:6" customFormat="1">
      <c r="A26901" s="514">
        <v>39433</v>
      </c>
      <c r="B26901" s="514" t="s">
        <v>17223</v>
      </c>
      <c r="C26901" s="1329" t="s">
        <v>30964</v>
      </c>
      <c r="D26901" s="514" t="s">
        <v>30</v>
      </c>
      <c r="E26901" s="673">
        <v>2.89</v>
      </c>
      <c r="F26901" s="761"/>
    </row>
    <row r="26902" spans="1:6" customFormat="1">
      <c r="A26902" s="514">
        <v>4049</v>
      </c>
      <c r="B26902" s="514" t="s">
        <v>17223</v>
      </c>
      <c r="C26902" s="1329" t="s">
        <v>30965</v>
      </c>
      <c r="D26902" s="514" t="s">
        <v>29</v>
      </c>
      <c r="E26902" s="673">
        <v>75.87</v>
      </c>
      <c r="F26902" s="761"/>
    </row>
    <row r="26903" spans="1:6" customFormat="1">
      <c r="A26903" s="514">
        <v>38120</v>
      </c>
      <c r="B26903" s="514" t="s">
        <v>17223</v>
      </c>
      <c r="C26903" s="1329" t="s">
        <v>30966</v>
      </c>
      <c r="D26903" s="514" t="s">
        <v>30</v>
      </c>
      <c r="E26903" s="673">
        <v>118.56</v>
      </c>
      <c r="F26903" s="761"/>
    </row>
    <row r="26904" spans="1:6" customFormat="1">
      <c r="A26904" s="514">
        <v>43652</v>
      </c>
      <c r="B26904" s="514" t="s">
        <v>17223</v>
      </c>
      <c r="C26904" s="1329" t="s">
        <v>30967</v>
      </c>
      <c r="D26904" s="514" t="s">
        <v>30</v>
      </c>
      <c r="E26904" s="673">
        <v>15.23</v>
      </c>
      <c r="F26904" s="761"/>
    </row>
    <row r="26905" spans="1:6" customFormat="1">
      <c r="A26905" s="514">
        <v>10498</v>
      </c>
      <c r="B26905" s="514" t="s">
        <v>17223</v>
      </c>
      <c r="C26905" s="1329" t="s">
        <v>30968</v>
      </c>
      <c r="D26905" s="514" t="s">
        <v>30</v>
      </c>
      <c r="E26905" s="673">
        <v>6.68</v>
      </c>
      <c r="F26905" s="761"/>
    </row>
    <row r="26906" spans="1:6" customFormat="1">
      <c r="A26906" s="514">
        <v>4823</v>
      </c>
      <c r="B26906" s="514" t="s">
        <v>17223</v>
      </c>
      <c r="C26906" s="1329" t="s">
        <v>30969</v>
      </c>
      <c r="D26906" s="514" t="s">
        <v>30</v>
      </c>
      <c r="E26906" s="673">
        <v>36.97</v>
      </c>
      <c r="F26906" s="761"/>
    </row>
    <row r="26907" spans="1:6" customFormat="1">
      <c r="A26907" s="514">
        <v>38877</v>
      </c>
      <c r="B26907" s="514" t="s">
        <v>17223</v>
      </c>
      <c r="C26907" s="1329" t="s">
        <v>30970</v>
      </c>
      <c r="D26907" s="514" t="s">
        <v>30</v>
      </c>
      <c r="E26907" s="673">
        <v>7.64</v>
      </c>
      <c r="F26907" s="761"/>
    </row>
    <row r="26908" spans="1:6" customFormat="1">
      <c r="A26908" s="514">
        <v>34546</v>
      </c>
      <c r="B26908" s="514" t="s">
        <v>17223</v>
      </c>
      <c r="C26908" s="1329" t="s">
        <v>30971</v>
      </c>
      <c r="D26908" s="514" t="s">
        <v>30</v>
      </c>
      <c r="E26908" s="673">
        <v>7.85</v>
      </c>
      <c r="F26908" s="761"/>
    </row>
    <row r="26909" spans="1:6" customFormat="1">
      <c r="A26909" s="514">
        <v>41387</v>
      </c>
      <c r="B26909" s="514" t="s">
        <v>17223</v>
      </c>
      <c r="C26909" s="1329" t="s">
        <v>30972</v>
      </c>
      <c r="D26909" s="514" t="s">
        <v>5</v>
      </c>
      <c r="E26909" s="673">
        <v>48.06</v>
      </c>
      <c r="F26909" s="761"/>
    </row>
    <row r="26910" spans="1:6" customFormat="1">
      <c r="A26910" s="514">
        <v>41388</v>
      </c>
      <c r="B26910" s="514" t="s">
        <v>17223</v>
      </c>
      <c r="C26910" s="1329" t="s">
        <v>30973</v>
      </c>
      <c r="D26910" s="514" t="s">
        <v>5</v>
      </c>
      <c r="E26910" s="673">
        <v>57.66</v>
      </c>
      <c r="F26910" s="761"/>
    </row>
    <row r="26911" spans="1:6" customFormat="1">
      <c r="A26911" s="514">
        <v>41380</v>
      </c>
      <c r="B26911" s="514" t="s">
        <v>17223</v>
      </c>
      <c r="C26911" s="1329" t="s">
        <v>30974</v>
      </c>
      <c r="D26911" s="514" t="s">
        <v>28</v>
      </c>
      <c r="E26911" s="673">
        <v>383.66</v>
      </c>
      <c r="F26911" s="761"/>
    </row>
    <row r="26912" spans="1:6" customFormat="1">
      <c r="A26912" s="514">
        <v>41381</v>
      </c>
      <c r="B26912" s="514" t="s">
        <v>17223</v>
      </c>
      <c r="C26912" s="1329" t="s">
        <v>30975</v>
      </c>
      <c r="D26912" s="514" t="s">
        <v>28</v>
      </c>
      <c r="E26912" s="673">
        <v>401.93</v>
      </c>
      <c r="F26912" s="761"/>
    </row>
    <row r="26913" spans="1:6" customFormat="1">
      <c r="A26913" s="514">
        <v>41382</v>
      </c>
      <c r="B26913" s="514" t="s">
        <v>17223</v>
      </c>
      <c r="C26913" s="1329" t="s">
        <v>30976</v>
      </c>
      <c r="D26913" s="514" t="s">
        <v>28</v>
      </c>
      <c r="E26913" s="673">
        <v>389.05</v>
      </c>
      <c r="F26913" s="761"/>
    </row>
    <row r="26914" spans="1:6" customFormat="1">
      <c r="A26914" s="514">
        <v>41383</v>
      </c>
      <c r="B26914" s="514" t="s">
        <v>17223</v>
      </c>
      <c r="C26914" s="1329" t="s">
        <v>30977</v>
      </c>
      <c r="D26914" s="514" t="s">
        <v>28</v>
      </c>
      <c r="E26914" s="673">
        <v>528.04999999999995</v>
      </c>
      <c r="F26914" s="761"/>
    </row>
    <row r="26915" spans="1:6" customFormat="1">
      <c r="A26915" s="514">
        <v>41385</v>
      </c>
      <c r="B26915" s="514" t="s">
        <v>17223</v>
      </c>
      <c r="C26915" s="1329" t="s">
        <v>30978</v>
      </c>
      <c r="D26915" s="514" t="s">
        <v>28</v>
      </c>
      <c r="E26915" s="673">
        <v>657.09</v>
      </c>
      <c r="F26915" s="761"/>
    </row>
    <row r="26916" spans="1:6" customFormat="1">
      <c r="A26916" s="514">
        <v>4058</v>
      </c>
      <c r="B26916" s="514" t="s">
        <v>17223</v>
      </c>
      <c r="C26916" s="1329" t="s">
        <v>30979</v>
      </c>
      <c r="D26916" s="514" t="s">
        <v>33</v>
      </c>
      <c r="E26916" s="673">
        <v>34.549999999999997</v>
      </c>
      <c r="F26916" s="761"/>
    </row>
    <row r="26917" spans="1:6" customFormat="1">
      <c r="A26917" s="514">
        <v>40974</v>
      </c>
      <c r="B26917" s="514" t="s">
        <v>17223</v>
      </c>
      <c r="C26917" s="1329" t="s">
        <v>30980</v>
      </c>
      <c r="D26917" s="514" t="s">
        <v>31</v>
      </c>
      <c r="E26917" s="673">
        <v>6103.04</v>
      </c>
      <c r="F26917" s="761"/>
    </row>
    <row r="26918" spans="1:6" customFormat="1">
      <c r="A26918" s="514">
        <v>34794</v>
      </c>
      <c r="B26918" s="514" t="s">
        <v>17223</v>
      </c>
      <c r="C26918" s="1329" t="s">
        <v>30981</v>
      </c>
      <c r="D26918" s="514" t="s">
        <v>33</v>
      </c>
      <c r="E26918" s="673">
        <v>26.05</v>
      </c>
      <c r="F26918" s="761"/>
    </row>
    <row r="26919" spans="1:6" customFormat="1">
      <c r="A26919" s="514">
        <v>40925</v>
      </c>
      <c r="B26919" s="514" t="s">
        <v>17223</v>
      </c>
      <c r="C26919" s="1329" t="s">
        <v>30982</v>
      </c>
      <c r="D26919" s="514" t="s">
        <v>31</v>
      </c>
      <c r="E26919" s="673">
        <v>4601.6400000000003</v>
      </c>
      <c r="F26919" s="761"/>
    </row>
    <row r="26920" spans="1:6" customFormat="1">
      <c r="A26920" s="514">
        <v>13741</v>
      </c>
      <c r="B26920" s="514" t="s">
        <v>17223</v>
      </c>
      <c r="C26920" s="1329" t="s">
        <v>30983</v>
      </c>
      <c r="D26920" s="514" t="s">
        <v>28</v>
      </c>
      <c r="E26920" s="673">
        <v>2797.99</v>
      </c>
      <c r="F26920" s="761"/>
    </row>
    <row r="26921" spans="1:6" customFormat="1">
      <c r="A26921" s="514">
        <v>3288</v>
      </c>
      <c r="B26921" s="514" t="s">
        <v>17223</v>
      </c>
      <c r="C26921" s="1329" t="s">
        <v>30984</v>
      </c>
      <c r="D26921" s="514" t="s">
        <v>5</v>
      </c>
      <c r="E26921" s="673">
        <v>10.7</v>
      </c>
      <c r="F26921" s="761"/>
    </row>
    <row r="26922" spans="1:6" customFormat="1">
      <c r="A26922" s="514">
        <v>13587</v>
      </c>
      <c r="B26922" s="514" t="s">
        <v>17223</v>
      </c>
      <c r="C26922" s="1329" t="s">
        <v>30985</v>
      </c>
      <c r="D26922" s="514" t="s">
        <v>5</v>
      </c>
      <c r="E26922" s="673">
        <v>6.46</v>
      </c>
      <c r="F26922" s="761"/>
    </row>
    <row r="26923" spans="1:6" customFormat="1">
      <c r="A26923" s="514">
        <v>38598</v>
      </c>
      <c r="B26923" s="514" t="s">
        <v>17223</v>
      </c>
      <c r="C26923" s="1329" t="s">
        <v>30986</v>
      </c>
      <c r="D26923" s="514" t="s">
        <v>28</v>
      </c>
      <c r="E26923" s="673">
        <v>3.8</v>
      </c>
      <c r="F26923" s="761"/>
    </row>
    <row r="26924" spans="1:6" customFormat="1">
      <c r="A26924" s="514">
        <v>38595</v>
      </c>
      <c r="B26924" s="514" t="s">
        <v>17223</v>
      </c>
      <c r="C26924" s="1329" t="s">
        <v>30987</v>
      </c>
      <c r="D26924" s="514" t="s">
        <v>28</v>
      </c>
      <c r="E26924" s="673">
        <v>3.22</v>
      </c>
      <c r="F26924" s="761"/>
    </row>
    <row r="26925" spans="1:6" customFormat="1">
      <c r="A26925" s="514">
        <v>38592</v>
      </c>
      <c r="B26925" s="514" t="s">
        <v>17223</v>
      </c>
      <c r="C26925" s="1329" t="s">
        <v>30988</v>
      </c>
      <c r="D26925" s="514" t="s">
        <v>28</v>
      </c>
      <c r="E26925" s="673">
        <v>3.25</v>
      </c>
      <c r="F26925" s="761"/>
    </row>
    <row r="26926" spans="1:6" customFormat="1">
      <c r="A26926" s="514">
        <v>38588</v>
      </c>
      <c r="B26926" s="514" t="s">
        <v>17223</v>
      </c>
      <c r="C26926" s="1329" t="s">
        <v>30989</v>
      </c>
      <c r="D26926" s="514" t="s">
        <v>28</v>
      </c>
      <c r="E26926" s="673">
        <v>2.6</v>
      </c>
      <c r="F26926" s="761"/>
    </row>
    <row r="26927" spans="1:6" customFormat="1">
      <c r="A26927" s="514">
        <v>38593</v>
      </c>
      <c r="B26927" s="514" t="s">
        <v>17223</v>
      </c>
      <c r="C26927" s="1329" t="s">
        <v>30990</v>
      </c>
      <c r="D26927" s="514" t="s">
        <v>28</v>
      </c>
      <c r="E26927" s="673">
        <v>3.6</v>
      </c>
      <c r="F26927" s="761"/>
    </row>
    <row r="26928" spans="1:6" customFormat="1">
      <c r="A26928" s="514">
        <v>38589</v>
      </c>
      <c r="B26928" s="514" t="s">
        <v>17223</v>
      </c>
      <c r="C26928" s="1329" t="s">
        <v>30991</v>
      </c>
      <c r="D26928" s="514" t="s">
        <v>28</v>
      </c>
      <c r="E26928" s="673">
        <v>2.73</v>
      </c>
      <c r="F26928" s="761"/>
    </row>
    <row r="26929" spans="1:6" customFormat="1">
      <c r="A26929" s="514">
        <v>38594</v>
      </c>
      <c r="B26929" s="514" t="s">
        <v>17223</v>
      </c>
      <c r="C26929" s="1329" t="s">
        <v>30992</v>
      </c>
      <c r="D26929" s="514" t="s">
        <v>28</v>
      </c>
      <c r="E26929" s="673">
        <v>5.67</v>
      </c>
      <c r="F26929" s="761"/>
    </row>
    <row r="26930" spans="1:6" customFormat="1">
      <c r="A26930" s="514">
        <v>34774</v>
      </c>
      <c r="B26930" s="514" t="s">
        <v>17223</v>
      </c>
      <c r="C26930" s="1329" t="s">
        <v>30993</v>
      </c>
      <c r="D26930" s="514" t="s">
        <v>28</v>
      </c>
      <c r="E26930" s="673">
        <v>2.5499999999999998</v>
      </c>
      <c r="F26930" s="761"/>
    </row>
    <row r="26931" spans="1:6" customFormat="1">
      <c r="A26931" s="514">
        <v>34771</v>
      </c>
      <c r="B26931" s="514" t="s">
        <v>17223</v>
      </c>
      <c r="C26931" s="1329" t="s">
        <v>30994</v>
      </c>
      <c r="D26931" s="514" t="s">
        <v>28</v>
      </c>
      <c r="E26931" s="673">
        <v>3.07</v>
      </c>
      <c r="F26931" s="761"/>
    </row>
    <row r="26932" spans="1:6" customFormat="1">
      <c r="A26932" s="514">
        <v>34764</v>
      </c>
      <c r="B26932" s="514" t="s">
        <v>17223</v>
      </c>
      <c r="C26932" s="1329" t="s">
        <v>30995</v>
      </c>
      <c r="D26932" s="514" t="s">
        <v>28</v>
      </c>
      <c r="E26932" s="673">
        <v>2.0099999999999998</v>
      </c>
      <c r="F26932" s="761"/>
    </row>
    <row r="26933" spans="1:6" customFormat="1">
      <c r="A26933" s="514">
        <v>34773</v>
      </c>
      <c r="B26933" s="514" t="s">
        <v>17223</v>
      </c>
      <c r="C26933" s="1329" t="s">
        <v>30996</v>
      </c>
      <c r="D26933" s="514" t="s">
        <v>28</v>
      </c>
      <c r="E26933" s="673">
        <v>2.68</v>
      </c>
      <c r="F26933" s="761"/>
    </row>
    <row r="26934" spans="1:6" customFormat="1">
      <c r="A26934" s="514">
        <v>34769</v>
      </c>
      <c r="B26934" s="514" t="s">
        <v>17223</v>
      </c>
      <c r="C26934" s="1329" t="s">
        <v>30997</v>
      </c>
      <c r="D26934" s="514" t="s">
        <v>28</v>
      </c>
      <c r="E26934" s="673">
        <v>3.32</v>
      </c>
      <c r="F26934" s="761"/>
    </row>
    <row r="26935" spans="1:6" customFormat="1">
      <c r="A26935" s="514">
        <v>34763</v>
      </c>
      <c r="B26935" s="514" t="s">
        <v>17223</v>
      </c>
      <c r="C26935" s="1329" t="s">
        <v>30998</v>
      </c>
      <c r="D26935" s="514" t="s">
        <v>28</v>
      </c>
      <c r="E26935" s="673">
        <v>2.0499999999999998</v>
      </c>
      <c r="F26935" s="761"/>
    </row>
    <row r="26936" spans="1:6" customFormat="1">
      <c r="A26936" s="514">
        <v>34788</v>
      </c>
      <c r="B26936" s="514" t="s">
        <v>17223</v>
      </c>
      <c r="C26936" s="1329" t="s">
        <v>30999</v>
      </c>
      <c r="D26936" s="514" t="s">
        <v>28</v>
      </c>
      <c r="E26936" s="673">
        <v>1.29</v>
      </c>
      <c r="F26936" s="761"/>
    </row>
    <row r="26937" spans="1:6" customFormat="1">
      <c r="A26937" s="514">
        <v>34781</v>
      </c>
      <c r="B26937" s="514" t="s">
        <v>17223</v>
      </c>
      <c r="C26937" s="1329" t="s">
        <v>31000</v>
      </c>
      <c r="D26937" s="514" t="s">
        <v>28</v>
      </c>
      <c r="E26937" s="673">
        <v>1.77</v>
      </c>
      <c r="F26937" s="761"/>
    </row>
    <row r="26938" spans="1:6" customFormat="1">
      <c r="A26938" s="514">
        <v>41682</v>
      </c>
      <c r="B26938" s="514" t="s">
        <v>17223</v>
      </c>
      <c r="C26938" s="1329" t="s">
        <v>31001</v>
      </c>
      <c r="D26938" s="514" t="s">
        <v>28</v>
      </c>
      <c r="E26938" s="673">
        <v>52.25</v>
      </c>
      <c r="F26938" s="761"/>
    </row>
    <row r="26939" spans="1:6" customFormat="1">
      <c r="A26939" s="514">
        <v>41683</v>
      </c>
      <c r="B26939" s="514" t="s">
        <v>17223</v>
      </c>
      <c r="C26939" s="1329" t="s">
        <v>31002</v>
      </c>
      <c r="D26939" s="514" t="s">
        <v>28</v>
      </c>
      <c r="E26939" s="673">
        <v>38.44</v>
      </c>
      <c r="F26939" s="761"/>
    </row>
    <row r="26940" spans="1:6" customFormat="1">
      <c r="A26940" s="514">
        <v>41680</v>
      </c>
      <c r="B26940" s="514" t="s">
        <v>17223</v>
      </c>
      <c r="C26940" s="1329" t="s">
        <v>31003</v>
      </c>
      <c r="D26940" s="514" t="s">
        <v>28</v>
      </c>
      <c r="E26940" s="673">
        <v>20.7</v>
      </c>
      <c r="F26940" s="761"/>
    </row>
    <row r="26941" spans="1:6" customFormat="1">
      <c r="A26941" s="514">
        <v>41679</v>
      </c>
      <c r="B26941" s="514" t="s">
        <v>17223</v>
      </c>
      <c r="C26941" s="1329" t="s">
        <v>31004</v>
      </c>
      <c r="D26941" s="514" t="s">
        <v>28</v>
      </c>
      <c r="E26941" s="673">
        <v>47.31</v>
      </c>
      <c r="F26941" s="761"/>
    </row>
    <row r="26942" spans="1:6" customFormat="1">
      <c r="A26942" s="514">
        <v>41681</v>
      </c>
      <c r="B26942" s="514" t="s">
        <v>17223</v>
      </c>
      <c r="C26942" s="1329" t="s">
        <v>31005</v>
      </c>
      <c r="D26942" s="514" t="s">
        <v>28</v>
      </c>
      <c r="E26942" s="673">
        <v>32.380000000000003</v>
      </c>
      <c r="F26942" s="761"/>
    </row>
    <row r="26943" spans="1:6" customFormat="1">
      <c r="A26943" s="514">
        <v>43386</v>
      </c>
      <c r="B26943" s="514" t="s">
        <v>17223</v>
      </c>
      <c r="C26943" s="1329" t="s">
        <v>34657</v>
      </c>
      <c r="D26943" s="514" t="s">
        <v>28</v>
      </c>
      <c r="E26943" s="673">
        <v>73.930000000000007</v>
      </c>
      <c r="F26943" s="761"/>
    </row>
    <row r="26944" spans="1:6" customFormat="1">
      <c r="A26944" s="514">
        <v>4059</v>
      </c>
      <c r="B26944" s="514" t="s">
        <v>17223</v>
      </c>
      <c r="C26944" s="1329" t="s">
        <v>31006</v>
      </c>
      <c r="D26944" s="514" t="s">
        <v>5</v>
      </c>
      <c r="E26944" s="673">
        <v>52.25</v>
      </c>
      <c r="F26944" s="761"/>
    </row>
    <row r="26945" spans="1:6" customFormat="1">
      <c r="A26945" s="514">
        <v>4062</v>
      </c>
      <c r="B26945" s="514" t="s">
        <v>17223</v>
      </c>
      <c r="C26945" s="1329" t="s">
        <v>31007</v>
      </c>
      <c r="D26945" s="514" t="s">
        <v>28</v>
      </c>
      <c r="E26945" s="673">
        <v>52.25</v>
      </c>
      <c r="F26945" s="761"/>
    </row>
    <row r="26946" spans="1:6" customFormat="1">
      <c r="A26946" s="514">
        <v>4061</v>
      </c>
      <c r="B26946" s="514" t="s">
        <v>17223</v>
      </c>
      <c r="C26946" s="1329" t="s">
        <v>31008</v>
      </c>
      <c r="D26946" s="514" t="s">
        <v>28</v>
      </c>
      <c r="E26946" s="673">
        <v>65.06</v>
      </c>
      <c r="F26946" s="761"/>
    </row>
    <row r="26947" spans="1:6" customFormat="1">
      <c r="A26947" s="514">
        <v>41315</v>
      </c>
      <c r="B26947" s="514" t="s">
        <v>17223</v>
      </c>
      <c r="C26947" s="1329" t="s">
        <v>31009</v>
      </c>
      <c r="D26947" s="514" t="s">
        <v>30</v>
      </c>
      <c r="E26947" s="673">
        <v>78.92</v>
      </c>
      <c r="F26947" s="761"/>
    </row>
    <row r="26948" spans="1:6" customFormat="1">
      <c r="A26948" s="514">
        <v>43148</v>
      </c>
      <c r="B26948" s="514" t="s">
        <v>17223</v>
      </c>
      <c r="C26948" s="1329" t="s">
        <v>31010</v>
      </c>
      <c r="D26948" s="514" t="s">
        <v>30</v>
      </c>
      <c r="E26948" s="673">
        <v>53.57</v>
      </c>
      <c r="F26948" s="761"/>
    </row>
    <row r="26949" spans="1:6" customFormat="1">
      <c r="A26949" s="514">
        <v>43147</v>
      </c>
      <c r="B26949" s="514" t="s">
        <v>17223</v>
      </c>
      <c r="C26949" s="1329" t="s">
        <v>31011</v>
      </c>
      <c r="D26949" s="514" t="s">
        <v>30</v>
      </c>
      <c r="E26949" s="673">
        <v>20.74</v>
      </c>
      <c r="F26949" s="761"/>
    </row>
    <row r="26950" spans="1:6" customFormat="1">
      <c r="A26950" s="514">
        <v>10608</v>
      </c>
      <c r="B26950" s="514" t="s">
        <v>17223</v>
      </c>
      <c r="C26950" s="1329" t="s">
        <v>31012</v>
      </c>
      <c r="D26950" s="514" t="s">
        <v>28</v>
      </c>
      <c r="E26950" s="673"/>
      <c r="F26950" s="761"/>
    </row>
    <row r="26951" spans="1:6" customFormat="1">
      <c r="A26951" s="514">
        <v>4069</v>
      </c>
      <c r="B26951" s="514" t="s">
        <v>17223</v>
      </c>
      <c r="C26951" s="1329" t="s">
        <v>31013</v>
      </c>
      <c r="D26951" s="514" t="s">
        <v>33</v>
      </c>
      <c r="E26951" s="673">
        <v>106.35</v>
      </c>
      <c r="F26951" s="761"/>
    </row>
    <row r="26952" spans="1:6" customFormat="1">
      <c r="A26952" s="514">
        <v>40819</v>
      </c>
      <c r="B26952" s="514" t="s">
        <v>17223</v>
      </c>
      <c r="C26952" s="1329" t="s">
        <v>31014</v>
      </c>
      <c r="D26952" s="514" t="s">
        <v>31</v>
      </c>
      <c r="E26952" s="673">
        <v>18775.580000000002</v>
      </c>
      <c r="F26952" s="761"/>
    </row>
    <row r="26953" spans="1:6" customFormat="1">
      <c r="A26953" s="514">
        <v>34361</v>
      </c>
      <c r="B26953" s="514" t="s">
        <v>17223</v>
      </c>
      <c r="C26953" s="1329" t="s">
        <v>31015</v>
      </c>
      <c r="D26953" s="514" t="s">
        <v>30</v>
      </c>
      <c r="E26953" s="673">
        <v>15.1</v>
      </c>
      <c r="F26953" s="761"/>
    </row>
    <row r="26954" spans="1:6" customFormat="1">
      <c r="A26954" s="514">
        <v>36512</v>
      </c>
      <c r="B26954" s="514" t="s">
        <v>17223</v>
      </c>
      <c r="C26954" s="1329" t="s">
        <v>31016</v>
      </c>
      <c r="D26954" s="514" t="s">
        <v>28</v>
      </c>
      <c r="E26954" s="673">
        <v>23333.15</v>
      </c>
      <c r="F26954" s="761"/>
    </row>
    <row r="26955" spans="1:6" customFormat="1">
      <c r="A26955" s="514">
        <v>44478</v>
      </c>
      <c r="B26955" s="514" t="s">
        <v>17223</v>
      </c>
      <c r="C26955" s="1329" t="s">
        <v>34658</v>
      </c>
      <c r="D26955" s="514" t="s">
        <v>30</v>
      </c>
      <c r="E26955" s="673">
        <v>8.74</v>
      </c>
      <c r="F26955" s="761"/>
    </row>
    <row r="26956" spans="1:6" customFormat="1">
      <c r="A26956" s="514">
        <v>44477</v>
      </c>
      <c r="B26956" s="514" t="s">
        <v>17223</v>
      </c>
      <c r="C26956" s="1329" t="s">
        <v>34659</v>
      </c>
      <c r="D26956" s="514" t="s">
        <v>30</v>
      </c>
      <c r="E26956" s="673">
        <v>8.74</v>
      </c>
      <c r="F26956" s="761"/>
    </row>
    <row r="26957" spans="1:6" customFormat="1">
      <c r="A26957" s="514">
        <v>11697</v>
      </c>
      <c r="B26957" s="514" t="s">
        <v>17223</v>
      </c>
      <c r="C26957" s="1329" t="s">
        <v>31017</v>
      </c>
      <c r="D26957" s="514" t="s">
        <v>28</v>
      </c>
      <c r="E26957" s="673">
        <v>797.89</v>
      </c>
      <c r="F26957" s="761"/>
    </row>
    <row r="26958" spans="1:6" customFormat="1">
      <c r="A26958" s="514">
        <v>11698</v>
      </c>
      <c r="B26958" s="514" t="s">
        <v>17223</v>
      </c>
      <c r="C26958" s="1329" t="s">
        <v>31018</v>
      </c>
      <c r="D26958" s="514" t="s">
        <v>28</v>
      </c>
      <c r="E26958" s="673">
        <v>951.84</v>
      </c>
      <c r="F26958" s="761"/>
    </row>
    <row r="26959" spans="1:6" customFormat="1">
      <c r="A26959" s="514">
        <v>11699</v>
      </c>
      <c r="B26959" s="514" t="s">
        <v>17223</v>
      </c>
      <c r="C26959" s="1329" t="s">
        <v>31019</v>
      </c>
      <c r="D26959" s="514" t="s">
        <v>28</v>
      </c>
      <c r="E26959" s="673">
        <v>1052</v>
      </c>
      <c r="F26959" s="761"/>
    </row>
    <row r="26960" spans="1:6" customFormat="1">
      <c r="A26960" s="514">
        <v>10432</v>
      </c>
      <c r="B26960" s="514" t="s">
        <v>17223</v>
      </c>
      <c r="C26960" s="1329" t="s">
        <v>31020</v>
      </c>
      <c r="D26960" s="514" t="s">
        <v>28</v>
      </c>
      <c r="E26960" s="673">
        <v>416.12</v>
      </c>
      <c r="F26960" s="761"/>
    </row>
    <row r="26961" spans="1:6" customFormat="1">
      <c r="A26961" s="514">
        <v>44020</v>
      </c>
      <c r="B26961" s="514" t="s">
        <v>17223</v>
      </c>
      <c r="C26961" s="1329" t="s">
        <v>31021</v>
      </c>
      <c r="D26961" s="514" t="s">
        <v>28</v>
      </c>
      <c r="E26961" s="673">
        <v>1026.6099999999999</v>
      </c>
      <c r="F26961" s="761"/>
    </row>
    <row r="26962" spans="1:6" customFormat="1">
      <c r="A26962" s="514">
        <v>41419</v>
      </c>
      <c r="B26962" s="514" t="s">
        <v>17223</v>
      </c>
      <c r="C26962" s="1329" t="s">
        <v>31022</v>
      </c>
      <c r="D26962" s="514" t="s">
        <v>28</v>
      </c>
      <c r="E26962" s="673">
        <v>7.19</v>
      </c>
      <c r="F26962" s="761"/>
    </row>
    <row r="26963" spans="1:6" customFormat="1">
      <c r="A26963" s="514">
        <v>41420</v>
      </c>
      <c r="B26963" s="514" t="s">
        <v>17223</v>
      </c>
      <c r="C26963" s="1329" t="s">
        <v>31023</v>
      </c>
      <c r="D26963" s="514" t="s">
        <v>28</v>
      </c>
      <c r="E26963" s="673">
        <v>9.7799999999999994</v>
      </c>
      <c r="F26963" s="761"/>
    </row>
    <row r="26964" spans="1:6" customFormat="1">
      <c r="A26964" s="514">
        <v>41421</v>
      </c>
      <c r="B26964" s="514" t="s">
        <v>17223</v>
      </c>
      <c r="C26964" s="1329" t="s">
        <v>31024</v>
      </c>
      <c r="D26964" s="514" t="s">
        <v>28</v>
      </c>
      <c r="E26964" s="673">
        <v>9.76</v>
      </c>
      <c r="F26964" s="761"/>
    </row>
    <row r="26965" spans="1:6" customFormat="1">
      <c r="A26965" s="514">
        <v>41422</v>
      </c>
      <c r="B26965" s="514" t="s">
        <v>17223</v>
      </c>
      <c r="C26965" s="1329" t="s">
        <v>31025</v>
      </c>
      <c r="D26965" s="514" t="s">
        <v>28</v>
      </c>
      <c r="E26965" s="673">
        <v>13.36</v>
      </c>
      <c r="F26965" s="761"/>
    </row>
    <row r="26966" spans="1:6" customFormat="1">
      <c r="A26966" s="514">
        <v>41425</v>
      </c>
      <c r="B26966" s="514" t="s">
        <v>17223</v>
      </c>
      <c r="C26966" s="1329" t="s">
        <v>31026</v>
      </c>
      <c r="D26966" s="514" t="s">
        <v>28</v>
      </c>
      <c r="E26966" s="673">
        <v>6.83</v>
      </c>
      <c r="F26966" s="761"/>
    </row>
    <row r="26967" spans="1:6" customFormat="1">
      <c r="A26967" s="514">
        <v>41426</v>
      </c>
      <c r="B26967" s="514" t="s">
        <v>17223</v>
      </c>
      <c r="C26967" s="1329" t="s">
        <v>31027</v>
      </c>
      <c r="D26967" s="514" t="s">
        <v>28</v>
      </c>
      <c r="E26967" s="673">
        <v>12.32</v>
      </c>
      <c r="F26967" s="761"/>
    </row>
    <row r="26968" spans="1:6" customFormat="1">
      <c r="A26968" s="514">
        <v>41414</v>
      </c>
      <c r="B26968" s="514" t="s">
        <v>17223</v>
      </c>
      <c r="C26968" s="1329" t="s">
        <v>31028</v>
      </c>
      <c r="D26968" s="514" t="s">
        <v>28</v>
      </c>
      <c r="E26968" s="673">
        <v>22.62</v>
      </c>
      <c r="F26968" s="761"/>
    </row>
    <row r="26969" spans="1:6" customFormat="1">
      <c r="A26969" s="514">
        <v>41415</v>
      </c>
      <c r="B26969" s="514" t="s">
        <v>17223</v>
      </c>
      <c r="C26969" s="1329" t="s">
        <v>31029</v>
      </c>
      <c r="D26969" s="514" t="s">
        <v>28</v>
      </c>
      <c r="E26969" s="673">
        <v>26.34</v>
      </c>
      <c r="F26969" s="761"/>
    </row>
    <row r="26970" spans="1:6" customFormat="1">
      <c r="A26970" s="514">
        <v>37514</v>
      </c>
      <c r="B26970" s="514" t="s">
        <v>17223</v>
      </c>
      <c r="C26970" s="1329" t="s">
        <v>31030</v>
      </c>
      <c r="D26970" s="514" t="s">
        <v>28</v>
      </c>
      <c r="E26970" s="673">
        <v>300000</v>
      </c>
      <c r="F26970" s="761"/>
    </row>
    <row r="26971" spans="1:6" customFormat="1">
      <c r="A26971" s="514">
        <v>37519</v>
      </c>
      <c r="B26971" s="514" t="s">
        <v>17223</v>
      </c>
      <c r="C26971" s="1329" t="s">
        <v>31031</v>
      </c>
      <c r="D26971" s="514" t="s">
        <v>28</v>
      </c>
      <c r="E26971" s="673">
        <v>462988.02</v>
      </c>
      <c r="F26971" s="761"/>
    </row>
    <row r="26972" spans="1:6" customFormat="1">
      <c r="A26972" s="514">
        <v>37520</v>
      </c>
      <c r="B26972" s="514" t="s">
        <v>17223</v>
      </c>
      <c r="C26972" s="1329" t="s">
        <v>31032</v>
      </c>
      <c r="D26972" s="514" t="s">
        <v>28</v>
      </c>
      <c r="E26972" s="673">
        <v>455398.05</v>
      </c>
      <c r="F26972" s="761"/>
    </row>
    <row r="26973" spans="1:6" customFormat="1">
      <c r="A26973" s="514">
        <v>37521</v>
      </c>
      <c r="B26973" s="514" t="s">
        <v>17223</v>
      </c>
      <c r="C26973" s="1329" t="s">
        <v>31033</v>
      </c>
      <c r="D26973" s="514" t="s">
        <v>28</v>
      </c>
      <c r="E26973" s="673">
        <v>555585.63</v>
      </c>
      <c r="F26973" s="761"/>
    </row>
    <row r="26974" spans="1:6" customFormat="1">
      <c r="A26974" s="514">
        <v>37522</v>
      </c>
      <c r="B26974" s="514" t="s">
        <v>17223</v>
      </c>
      <c r="C26974" s="1329" t="s">
        <v>31034</v>
      </c>
      <c r="D26974" s="514" t="s">
        <v>28</v>
      </c>
      <c r="E26974" s="673">
        <v>572300.85</v>
      </c>
      <c r="F26974" s="761"/>
    </row>
    <row r="26975" spans="1:6" customFormat="1">
      <c r="A26975" s="514">
        <v>37546</v>
      </c>
      <c r="B26975" s="514" t="s">
        <v>17223</v>
      </c>
      <c r="C26975" s="1329" t="s">
        <v>31035</v>
      </c>
      <c r="D26975" s="514" t="s">
        <v>28</v>
      </c>
      <c r="E26975" s="673">
        <v>15498.17</v>
      </c>
      <c r="F26975" s="761"/>
    </row>
    <row r="26976" spans="1:6" customFormat="1">
      <c r="A26976" s="514">
        <v>37544</v>
      </c>
      <c r="B26976" s="514" t="s">
        <v>17223</v>
      </c>
      <c r="C26976" s="1329" t="s">
        <v>31036</v>
      </c>
      <c r="D26976" s="514" t="s">
        <v>28</v>
      </c>
      <c r="E26976" s="673">
        <v>16391.919999999998</v>
      </c>
      <c r="F26976" s="761"/>
    </row>
    <row r="26977" spans="1:6" customFormat="1">
      <c r="A26977" s="514">
        <v>37545</v>
      </c>
      <c r="B26977" s="514" t="s">
        <v>17223</v>
      </c>
      <c r="C26977" s="1329" t="s">
        <v>31037</v>
      </c>
      <c r="D26977" s="514" t="s">
        <v>28</v>
      </c>
      <c r="E26977" s="673">
        <v>19504.189999999999</v>
      </c>
      <c r="F26977" s="761"/>
    </row>
    <row r="26978" spans="1:6" customFormat="1">
      <c r="A26978" s="514">
        <v>36793</v>
      </c>
      <c r="B26978" s="514" t="s">
        <v>17223</v>
      </c>
      <c r="C26978" s="1329" t="s">
        <v>31038</v>
      </c>
      <c r="D26978" s="514" t="s">
        <v>28</v>
      </c>
      <c r="E26978" s="673">
        <v>854.3</v>
      </c>
      <c r="F26978" s="761"/>
    </row>
    <row r="26979" spans="1:6" customFormat="1">
      <c r="A26979" s="514">
        <v>11769</v>
      </c>
      <c r="B26979" s="514" t="s">
        <v>17223</v>
      </c>
      <c r="C26979" s="1329" t="s">
        <v>31039</v>
      </c>
      <c r="D26979" s="514" t="s">
        <v>28</v>
      </c>
      <c r="E26979" s="673">
        <v>377.53</v>
      </c>
      <c r="F26979" s="761"/>
    </row>
    <row r="26980" spans="1:6" customFormat="1">
      <c r="A26980" s="514">
        <v>11771</v>
      </c>
      <c r="B26980" s="514" t="s">
        <v>17223</v>
      </c>
      <c r="C26980" s="1329" t="s">
        <v>31040</v>
      </c>
      <c r="D26980" s="514" t="s">
        <v>28</v>
      </c>
      <c r="E26980" s="673">
        <v>462.43</v>
      </c>
      <c r="F26980" s="761"/>
    </row>
    <row r="26981" spans="1:6" customFormat="1" ht="24.75">
      <c r="A26981" s="514">
        <v>39919</v>
      </c>
      <c r="B26981" s="514" t="s">
        <v>17223</v>
      </c>
      <c r="C26981" s="1329" t="s">
        <v>31041</v>
      </c>
      <c r="D26981" s="514" t="s">
        <v>28</v>
      </c>
      <c r="E26981" s="673">
        <v>77576.92</v>
      </c>
      <c r="F26981" s="761"/>
    </row>
    <row r="26982" spans="1:6" customFormat="1">
      <c r="A26982" s="514">
        <v>38385</v>
      </c>
      <c r="B26982" s="514" t="s">
        <v>17223</v>
      </c>
      <c r="C26982" s="1329" t="s">
        <v>31042</v>
      </c>
      <c r="D26982" s="514" t="s">
        <v>28</v>
      </c>
      <c r="E26982" s="673">
        <v>44.08</v>
      </c>
      <c r="F26982" s="761"/>
    </row>
    <row r="26983" spans="1:6" customFormat="1">
      <c r="A26983" s="514">
        <v>36800</v>
      </c>
      <c r="B26983" s="514" t="s">
        <v>17223</v>
      </c>
      <c r="C26983" s="1329" t="s">
        <v>34660</v>
      </c>
      <c r="D26983" s="514" t="s">
        <v>28</v>
      </c>
      <c r="E26983" s="673">
        <v>226.85</v>
      </c>
      <c r="F26983" s="761"/>
    </row>
    <row r="26984" spans="1:6" customFormat="1">
      <c r="A26984" s="514">
        <v>37587</v>
      </c>
      <c r="B26984" s="514" t="s">
        <v>17223</v>
      </c>
      <c r="C26984" s="1329" t="s">
        <v>31043</v>
      </c>
      <c r="D26984" s="514" t="s">
        <v>28</v>
      </c>
      <c r="E26984" s="673">
        <v>498.4</v>
      </c>
      <c r="F26984" s="761"/>
    </row>
    <row r="26985" spans="1:6" customFormat="1">
      <c r="A26985" s="514">
        <v>11561</v>
      </c>
      <c r="B26985" s="514" t="s">
        <v>17223</v>
      </c>
      <c r="C26985" s="1329" t="s">
        <v>31044</v>
      </c>
      <c r="D26985" s="514" t="s">
        <v>28</v>
      </c>
      <c r="E26985" s="673">
        <v>242.01</v>
      </c>
      <c r="F26985" s="761"/>
    </row>
    <row r="26986" spans="1:6" customFormat="1">
      <c r="A26986" s="514">
        <v>43604</v>
      </c>
      <c r="B26986" s="514" t="s">
        <v>17223</v>
      </c>
      <c r="C26986" s="1329" t="s">
        <v>31045</v>
      </c>
      <c r="D26986" s="514" t="s">
        <v>28</v>
      </c>
      <c r="E26986" s="673">
        <v>129.02000000000001</v>
      </c>
      <c r="F26986" s="761"/>
    </row>
    <row r="26987" spans="1:6" customFormat="1">
      <c r="A26987" s="514">
        <v>11560</v>
      </c>
      <c r="B26987" s="514" t="s">
        <v>17223</v>
      </c>
      <c r="C26987" s="1329" t="s">
        <v>31046</v>
      </c>
      <c r="D26987" s="514" t="s">
        <v>28</v>
      </c>
      <c r="E26987" s="673">
        <v>186.8</v>
      </c>
      <c r="F26987" s="761"/>
    </row>
    <row r="26988" spans="1:6" customFormat="1">
      <c r="A26988" s="514">
        <v>11499</v>
      </c>
      <c r="B26988" s="514" t="s">
        <v>17223</v>
      </c>
      <c r="C26988" s="1329" t="s">
        <v>31047</v>
      </c>
      <c r="D26988" s="514" t="s">
        <v>28</v>
      </c>
      <c r="E26988" s="673">
        <v>837.8</v>
      </c>
      <c r="F26988" s="761"/>
    </row>
    <row r="26989" spans="1:6" customFormat="1">
      <c r="A26989" s="514">
        <v>34761</v>
      </c>
      <c r="B26989" s="514" t="s">
        <v>17223</v>
      </c>
      <c r="C26989" s="1329" t="s">
        <v>31048</v>
      </c>
      <c r="D26989" s="514" t="s">
        <v>33</v>
      </c>
      <c r="E26989" s="673">
        <v>19.010000000000002</v>
      </c>
      <c r="F26989" s="761"/>
    </row>
    <row r="26990" spans="1:6" customFormat="1">
      <c r="A26990" s="514">
        <v>40924</v>
      </c>
      <c r="B26990" s="514" t="s">
        <v>17223</v>
      </c>
      <c r="C26990" s="1329" t="s">
        <v>31049</v>
      </c>
      <c r="D26990" s="514" t="s">
        <v>31</v>
      </c>
      <c r="E26990" s="673">
        <v>3358.43</v>
      </c>
      <c r="F26990" s="761"/>
    </row>
    <row r="26991" spans="1:6" customFormat="1">
      <c r="A26991" s="514">
        <v>40983</v>
      </c>
      <c r="B26991" s="514" t="s">
        <v>17223</v>
      </c>
      <c r="C26991" s="1329" t="s">
        <v>31050</v>
      </c>
      <c r="D26991" s="514" t="s">
        <v>31</v>
      </c>
      <c r="E26991" s="673">
        <v>3844.13</v>
      </c>
      <c r="F26991" s="761"/>
    </row>
    <row r="26992" spans="1:6" customFormat="1">
      <c r="A26992" s="514">
        <v>44497</v>
      </c>
      <c r="B26992" s="514" t="s">
        <v>17223</v>
      </c>
      <c r="C26992" s="1329" t="s">
        <v>31051</v>
      </c>
      <c r="D26992" s="514" t="s">
        <v>33</v>
      </c>
      <c r="E26992" s="673">
        <v>21.76</v>
      </c>
      <c r="F26992" s="761"/>
    </row>
    <row r="26993" spans="1:6" customFormat="1">
      <c r="A26993" s="514">
        <v>2437</v>
      </c>
      <c r="B26993" s="514" t="s">
        <v>17223</v>
      </c>
      <c r="C26993" s="1329" t="s">
        <v>31052</v>
      </c>
      <c r="D26993" s="514" t="s">
        <v>33</v>
      </c>
      <c r="E26993" s="673">
        <v>27.98</v>
      </c>
      <c r="F26993" s="761"/>
    </row>
    <row r="26994" spans="1:6" customFormat="1">
      <c r="A26994" s="514">
        <v>40921</v>
      </c>
      <c r="B26994" s="514" t="s">
        <v>17223</v>
      </c>
      <c r="C26994" s="1329" t="s">
        <v>31053</v>
      </c>
      <c r="D26994" s="514" t="s">
        <v>31</v>
      </c>
      <c r="E26994" s="673">
        <v>4942.46</v>
      </c>
      <c r="F26994" s="761"/>
    </row>
    <row r="26995" spans="1:6" customFormat="1">
      <c r="A26995" s="514">
        <v>14252</v>
      </c>
      <c r="B26995" s="514" t="s">
        <v>17223</v>
      </c>
      <c r="C26995" s="1329" t="s">
        <v>31054</v>
      </c>
      <c r="D26995" s="514" t="s">
        <v>28</v>
      </c>
      <c r="E26995" s="673">
        <v>4086.89</v>
      </c>
      <c r="F26995" s="761"/>
    </row>
    <row r="26996" spans="1:6" customFormat="1">
      <c r="A26996" s="514">
        <v>730</v>
      </c>
      <c r="B26996" s="514" t="s">
        <v>17223</v>
      </c>
      <c r="C26996" s="1329" t="s">
        <v>31055</v>
      </c>
      <c r="D26996" s="514" t="s">
        <v>28</v>
      </c>
      <c r="E26996" s="673">
        <v>10919.41</v>
      </c>
      <c r="F26996" s="761"/>
    </row>
    <row r="26997" spans="1:6" customFormat="1" ht="24.75">
      <c r="A26997" s="514">
        <v>723</v>
      </c>
      <c r="B26997" s="514" t="s">
        <v>17223</v>
      </c>
      <c r="C26997" s="1329" t="s">
        <v>31056</v>
      </c>
      <c r="D26997" s="514" t="s">
        <v>28</v>
      </c>
      <c r="E26997" s="673">
        <v>5427.33</v>
      </c>
      <c r="F26997" s="761"/>
    </row>
    <row r="26998" spans="1:6" customFormat="1">
      <c r="A26998" s="514">
        <v>36502</v>
      </c>
      <c r="B26998" s="514" t="s">
        <v>17223</v>
      </c>
      <c r="C26998" s="1329" t="s">
        <v>31057</v>
      </c>
      <c r="D26998" s="514" t="s">
        <v>28</v>
      </c>
      <c r="E26998" s="673">
        <v>5101.04</v>
      </c>
      <c r="F26998" s="761"/>
    </row>
    <row r="26999" spans="1:6" customFormat="1">
      <c r="A26999" s="514">
        <v>36503</v>
      </c>
      <c r="B26999" s="514" t="s">
        <v>17223</v>
      </c>
      <c r="C26999" s="1329" t="s">
        <v>31058</v>
      </c>
      <c r="D26999" s="514" t="s">
        <v>28</v>
      </c>
      <c r="E26999" s="673">
        <v>6290.19</v>
      </c>
      <c r="F26999" s="761"/>
    </row>
    <row r="27000" spans="1:6" customFormat="1">
      <c r="A27000" s="514">
        <v>4090</v>
      </c>
      <c r="B27000" s="514" t="s">
        <v>17223</v>
      </c>
      <c r="C27000" s="1329" t="s">
        <v>31059</v>
      </c>
      <c r="D27000" s="514" t="s">
        <v>28</v>
      </c>
      <c r="E27000" s="673">
        <v>1165000</v>
      </c>
      <c r="F27000" s="761"/>
    </row>
    <row r="27001" spans="1:6" customFormat="1">
      <c r="A27001" s="514">
        <v>13227</v>
      </c>
      <c r="B27001" s="514" t="s">
        <v>17223</v>
      </c>
      <c r="C27001" s="1329" t="s">
        <v>31060</v>
      </c>
      <c r="D27001" s="514" t="s">
        <v>28</v>
      </c>
      <c r="E27001" s="673">
        <v>1447657.77</v>
      </c>
      <c r="F27001" s="761"/>
    </row>
    <row r="27002" spans="1:6" customFormat="1">
      <c r="A27002" s="514">
        <v>10597</v>
      </c>
      <c r="B27002" s="514" t="s">
        <v>17223</v>
      </c>
      <c r="C27002" s="1329" t="s">
        <v>31061</v>
      </c>
      <c r="D27002" s="514" t="s">
        <v>28</v>
      </c>
      <c r="E27002" s="673">
        <v>1523846.56</v>
      </c>
      <c r="F27002" s="761"/>
    </row>
    <row r="27003" spans="1:6" customFormat="1">
      <c r="A27003" s="514">
        <v>39628</v>
      </c>
      <c r="B27003" s="514" t="s">
        <v>17223</v>
      </c>
      <c r="C27003" s="1329" t="s">
        <v>31062</v>
      </c>
      <c r="D27003" s="514" t="s">
        <v>28</v>
      </c>
      <c r="E27003" s="673"/>
      <c r="F27003" s="761"/>
    </row>
    <row r="27004" spans="1:6" customFormat="1">
      <c r="A27004" s="514">
        <v>39404</v>
      </c>
      <c r="B27004" s="514" t="s">
        <v>17223</v>
      </c>
      <c r="C27004" s="1329" t="s">
        <v>31063</v>
      </c>
      <c r="D27004" s="514" t="s">
        <v>28</v>
      </c>
      <c r="E27004" s="673"/>
      <c r="F27004" s="761"/>
    </row>
    <row r="27005" spans="1:6" customFormat="1">
      <c r="A27005" s="514">
        <v>39402</v>
      </c>
      <c r="B27005" s="514" t="s">
        <v>17223</v>
      </c>
      <c r="C27005" s="1329" t="s">
        <v>31064</v>
      </c>
      <c r="D27005" s="514" t="s">
        <v>28</v>
      </c>
      <c r="E27005" s="673"/>
      <c r="F27005" s="761"/>
    </row>
    <row r="27006" spans="1:6" customFormat="1">
      <c r="A27006" s="514">
        <v>39403</v>
      </c>
      <c r="B27006" s="514" t="s">
        <v>17223</v>
      </c>
      <c r="C27006" s="1329" t="s">
        <v>31065</v>
      </c>
      <c r="D27006" s="514" t="s">
        <v>28</v>
      </c>
      <c r="E27006" s="673"/>
      <c r="F27006" s="761"/>
    </row>
    <row r="27007" spans="1:6" customFormat="1">
      <c r="A27007" s="514">
        <v>4093</v>
      </c>
      <c r="B27007" s="514" t="s">
        <v>17223</v>
      </c>
      <c r="C27007" s="1329" t="s">
        <v>31066</v>
      </c>
      <c r="D27007" s="514" t="s">
        <v>33</v>
      </c>
      <c r="E27007" s="673">
        <v>28.11</v>
      </c>
      <c r="F27007" s="761"/>
    </row>
    <row r="27008" spans="1:6" customFormat="1">
      <c r="A27008" s="514">
        <v>10512</v>
      </c>
      <c r="B27008" s="514" t="s">
        <v>17223</v>
      </c>
      <c r="C27008" s="1329" t="s">
        <v>31067</v>
      </c>
      <c r="D27008" s="514" t="s">
        <v>31</v>
      </c>
      <c r="E27008" s="673">
        <v>4962.91</v>
      </c>
      <c r="F27008" s="761"/>
    </row>
    <row r="27009" spans="1:6" customFormat="1">
      <c r="A27009" s="514">
        <v>4243</v>
      </c>
      <c r="B27009" s="514" t="s">
        <v>17223</v>
      </c>
      <c r="C27009" s="1329" t="s">
        <v>31068</v>
      </c>
      <c r="D27009" s="514" t="s">
        <v>33</v>
      </c>
      <c r="E27009" s="673">
        <v>28</v>
      </c>
      <c r="F27009" s="761"/>
    </row>
    <row r="27010" spans="1:6" customFormat="1">
      <c r="A27010" s="514">
        <v>20020</v>
      </c>
      <c r="B27010" s="514" t="s">
        <v>17223</v>
      </c>
      <c r="C27010" s="1329" t="s">
        <v>31069</v>
      </c>
      <c r="D27010" s="514" t="s">
        <v>33</v>
      </c>
      <c r="E27010" s="673">
        <v>29.2</v>
      </c>
      <c r="F27010" s="761"/>
    </row>
    <row r="27011" spans="1:6" customFormat="1">
      <c r="A27011" s="514">
        <v>41038</v>
      </c>
      <c r="B27011" s="514" t="s">
        <v>17223</v>
      </c>
      <c r="C27011" s="1329" t="s">
        <v>31070</v>
      </c>
      <c r="D27011" s="514" t="s">
        <v>31</v>
      </c>
      <c r="E27011" s="673">
        <v>5157.47</v>
      </c>
      <c r="F27011" s="761"/>
    </row>
    <row r="27012" spans="1:6" customFormat="1">
      <c r="A27012" s="514">
        <v>4094</v>
      </c>
      <c r="B27012" s="514" t="s">
        <v>17223</v>
      </c>
      <c r="C27012" s="1329" t="s">
        <v>31071</v>
      </c>
      <c r="D27012" s="514" t="s">
        <v>33</v>
      </c>
      <c r="E27012" s="673">
        <v>34.96</v>
      </c>
      <c r="F27012" s="761"/>
    </row>
    <row r="27013" spans="1:6" customFormat="1">
      <c r="A27013" s="514">
        <v>40988</v>
      </c>
      <c r="B27013" s="514" t="s">
        <v>17223</v>
      </c>
      <c r="C27013" s="1329" t="s">
        <v>31072</v>
      </c>
      <c r="D27013" s="514" t="s">
        <v>31</v>
      </c>
      <c r="E27013" s="673">
        <v>6172.98</v>
      </c>
      <c r="F27013" s="761"/>
    </row>
    <row r="27014" spans="1:6" customFormat="1">
      <c r="A27014" s="514">
        <v>4095</v>
      </c>
      <c r="B27014" s="514" t="s">
        <v>17223</v>
      </c>
      <c r="C27014" s="1329" t="s">
        <v>31073</v>
      </c>
      <c r="D27014" s="514" t="s">
        <v>33</v>
      </c>
      <c r="E27014" s="673">
        <v>24.67</v>
      </c>
      <c r="F27014" s="761"/>
    </row>
    <row r="27015" spans="1:6" customFormat="1">
      <c r="A27015" s="514">
        <v>40990</v>
      </c>
      <c r="B27015" s="514" t="s">
        <v>17223</v>
      </c>
      <c r="C27015" s="1329" t="s">
        <v>31074</v>
      </c>
      <c r="D27015" s="514" t="s">
        <v>31</v>
      </c>
      <c r="E27015" s="673">
        <v>4356.33</v>
      </c>
      <c r="F27015" s="761"/>
    </row>
    <row r="27016" spans="1:6" customFormat="1">
      <c r="A27016" s="514">
        <v>4096</v>
      </c>
      <c r="B27016" s="514" t="s">
        <v>17223</v>
      </c>
      <c r="C27016" s="1329" t="s">
        <v>31075</v>
      </c>
      <c r="D27016" s="514" t="s">
        <v>33</v>
      </c>
      <c r="E27016" s="673">
        <v>31.52</v>
      </c>
      <c r="F27016" s="761"/>
    </row>
    <row r="27017" spans="1:6" customFormat="1">
      <c r="A27017" s="514">
        <v>40992</v>
      </c>
      <c r="B27017" s="514" t="s">
        <v>17223</v>
      </c>
      <c r="C27017" s="1329" t="s">
        <v>31076</v>
      </c>
      <c r="D27017" s="514" t="s">
        <v>31</v>
      </c>
      <c r="E27017" s="673">
        <v>5565.29</v>
      </c>
      <c r="F27017" s="761"/>
    </row>
    <row r="27018" spans="1:6" customFormat="1">
      <c r="A27018" s="514">
        <v>4114</v>
      </c>
      <c r="B27018" s="514" t="s">
        <v>17223</v>
      </c>
      <c r="C27018" s="1329" t="s">
        <v>18609</v>
      </c>
      <c r="D27018" s="514" t="s">
        <v>28</v>
      </c>
      <c r="E27018" s="673">
        <v>119.77</v>
      </c>
      <c r="F27018" s="761"/>
    </row>
    <row r="27019" spans="1:6" customFormat="1">
      <c r="A27019" s="514">
        <v>36797</v>
      </c>
      <c r="B27019" s="514" t="s">
        <v>17223</v>
      </c>
      <c r="C27019" s="1329" t="s">
        <v>31077</v>
      </c>
      <c r="D27019" s="514" t="s">
        <v>28</v>
      </c>
      <c r="E27019" s="673">
        <v>106.64</v>
      </c>
      <c r="F27019" s="761"/>
    </row>
    <row r="27020" spans="1:6" customFormat="1">
      <c r="A27020" s="514">
        <v>4107</v>
      </c>
      <c r="B27020" s="514" t="s">
        <v>17223</v>
      </c>
      <c r="C27020" s="1329" t="s">
        <v>31078</v>
      </c>
      <c r="D27020" s="514" t="s">
        <v>28</v>
      </c>
      <c r="E27020" s="673">
        <v>100.54</v>
      </c>
      <c r="F27020" s="761"/>
    </row>
    <row r="27021" spans="1:6" customFormat="1">
      <c r="A27021" s="514">
        <v>4102</v>
      </c>
      <c r="B27021" s="514" t="s">
        <v>17223</v>
      </c>
      <c r="C27021" s="1329" t="s">
        <v>31079</v>
      </c>
      <c r="D27021" s="514" t="s">
        <v>28</v>
      </c>
      <c r="E27021" s="673">
        <v>122.73</v>
      </c>
      <c r="F27021" s="761"/>
    </row>
    <row r="27022" spans="1:6" customFormat="1">
      <c r="A27022" s="514">
        <v>36799</v>
      </c>
      <c r="B27022" s="514" t="s">
        <v>17223</v>
      </c>
      <c r="C27022" s="1329" t="s">
        <v>31080</v>
      </c>
      <c r="D27022" s="514" t="s">
        <v>28</v>
      </c>
      <c r="E27022" s="673">
        <v>103.5</v>
      </c>
      <c r="F27022" s="761"/>
    </row>
    <row r="27023" spans="1:6" customFormat="1">
      <c r="A27023" s="514">
        <v>2747</v>
      </c>
      <c r="B27023" s="514" t="s">
        <v>17223</v>
      </c>
      <c r="C27023" s="1329" t="s">
        <v>31081</v>
      </c>
      <c r="D27023" s="514" t="s">
        <v>5</v>
      </c>
      <c r="E27023" s="673">
        <v>27.03</v>
      </c>
      <c r="F27023" s="761"/>
    </row>
    <row r="27024" spans="1:6" customFormat="1">
      <c r="A27024" s="514">
        <v>21138</v>
      </c>
      <c r="B27024" s="514" t="s">
        <v>17223</v>
      </c>
      <c r="C27024" s="1329" t="s">
        <v>31082</v>
      </c>
      <c r="D27024" s="514" t="s">
        <v>5</v>
      </c>
      <c r="E27024" s="673">
        <v>8.57</v>
      </c>
      <c r="F27024" s="761"/>
    </row>
    <row r="27025" spans="1:6" customFormat="1">
      <c r="A27025" s="514">
        <v>10826</v>
      </c>
      <c r="B27025" s="514" t="s">
        <v>17223</v>
      </c>
      <c r="C27025" s="1329" t="s">
        <v>31083</v>
      </c>
      <c r="D27025" s="514" t="s">
        <v>28</v>
      </c>
      <c r="E27025" s="673">
        <v>100.57</v>
      </c>
      <c r="F27025" s="761"/>
    </row>
    <row r="27026" spans="1:6" customFormat="1">
      <c r="A27026" s="514">
        <v>365</v>
      </c>
      <c r="B27026" s="514" t="s">
        <v>17223</v>
      </c>
      <c r="C27026" s="1329" t="s">
        <v>31084</v>
      </c>
      <c r="D27026" s="514" t="s">
        <v>28</v>
      </c>
      <c r="E27026" s="673">
        <v>62.35</v>
      </c>
      <c r="F27026" s="761"/>
    </row>
    <row r="27027" spans="1:6" customFormat="1">
      <c r="A27027" s="514">
        <v>38639</v>
      </c>
      <c r="B27027" s="514" t="s">
        <v>17223</v>
      </c>
      <c r="C27027" s="1329" t="s">
        <v>31085</v>
      </c>
      <c r="D27027" s="514" t="s">
        <v>28</v>
      </c>
      <c r="E27027" s="673">
        <v>241.37</v>
      </c>
      <c r="F27027" s="761"/>
    </row>
    <row r="27028" spans="1:6" customFormat="1">
      <c r="A27028" s="514">
        <v>38640</v>
      </c>
      <c r="B27028" s="514" t="s">
        <v>17223</v>
      </c>
      <c r="C27028" s="1329" t="s">
        <v>31086</v>
      </c>
      <c r="D27028" s="514" t="s">
        <v>28</v>
      </c>
      <c r="E27028" s="673">
        <v>3.62</v>
      </c>
      <c r="F27028" s="761"/>
    </row>
    <row r="27029" spans="1:6" customFormat="1">
      <c r="A27029" s="514">
        <v>358</v>
      </c>
      <c r="B27029" s="514" t="s">
        <v>17223</v>
      </c>
      <c r="C27029" s="1329" t="s">
        <v>31087</v>
      </c>
      <c r="D27029" s="514" t="s">
        <v>28</v>
      </c>
      <c r="E27029" s="673">
        <v>74.42</v>
      </c>
      <c r="F27029" s="761"/>
    </row>
    <row r="27030" spans="1:6" customFormat="1">
      <c r="A27030" s="514">
        <v>359</v>
      </c>
      <c r="B27030" s="514" t="s">
        <v>17223</v>
      </c>
      <c r="C27030" s="1329" t="s">
        <v>31088</v>
      </c>
      <c r="D27030" s="514" t="s">
        <v>28</v>
      </c>
      <c r="E27030" s="673">
        <v>152.87</v>
      </c>
      <c r="F27030" s="761"/>
    </row>
    <row r="27031" spans="1:6" customFormat="1">
      <c r="A27031" s="514">
        <v>38641</v>
      </c>
      <c r="B27031" s="514" t="s">
        <v>17223</v>
      </c>
      <c r="C27031" s="1329" t="s">
        <v>31089</v>
      </c>
      <c r="D27031" s="514" t="s">
        <v>28</v>
      </c>
      <c r="E27031" s="673">
        <v>150.86000000000001</v>
      </c>
      <c r="F27031" s="761"/>
    </row>
    <row r="27032" spans="1:6" customFormat="1">
      <c r="A27032" s="514">
        <v>360</v>
      </c>
      <c r="B27032" s="514" t="s">
        <v>17223</v>
      </c>
      <c r="C27032" s="1329" t="s">
        <v>31090</v>
      </c>
      <c r="D27032" s="514" t="s">
        <v>28</v>
      </c>
      <c r="E27032" s="673">
        <v>3.5</v>
      </c>
      <c r="F27032" s="761"/>
    </row>
    <row r="27033" spans="1:6" customFormat="1" ht="24.75">
      <c r="A27033" s="514">
        <v>42430</v>
      </c>
      <c r="B27033" s="514" t="s">
        <v>17223</v>
      </c>
      <c r="C27033" s="1329" t="s">
        <v>31091</v>
      </c>
      <c r="D27033" s="514" t="s">
        <v>28</v>
      </c>
      <c r="E27033" s="673"/>
      <c r="F27033" s="761"/>
    </row>
    <row r="27034" spans="1:6" customFormat="1">
      <c r="A27034" s="514">
        <v>4209</v>
      </c>
      <c r="B27034" s="514" t="s">
        <v>17223</v>
      </c>
      <c r="C27034" s="1329" t="s">
        <v>31092</v>
      </c>
      <c r="D27034" s="514" t="s">
        <v>28</v>
      </c>
      <c r="E27034" s="673">
        <v>22.59</v>
      </c>
      <c r="F27034" s="761"/>
    </row>
    <row r="27035" spans="1:6" customFormat="1">
      <c r="A27035" s="514">
        <v>4180</v>
      </c>
      <c r="B27035" s="514" t="s">
        <v>17223</v>
      </c>
      <c r="C27035" s="1329" t="s">
        <v>31093</v>
      </c>
      <c r="D27035" s="514" t="s">
        <v>28</v>
      </c>
      <c r="E27035" s="673">
        <v>17</v>
      </c>
      <c r="F27035" s="761"/>
    </row>
    <row r="27036" spans="1:6" customFormat="1">
      <c r="A27036" s="514">
        <v>4179</v>
      </c>
      <c r="B27036" s="514" t="s">
        <v>17223</v>
      </c>
      <c r="C27036" s="1329" t="s">
        <v>31094</v>
      </c>
      <c r="D27036" s="514" t="s">
        <v>28</v>
      </c>
      <c r="E27036" s="673">
        <v>11.55</v>
      </c>
      <c r="F27036" s="761"/>
    </row>
    <row r="27037" spans="1:6" customFormat="1">
      <c r="A27037" s="514">
        <v>4177</v>
      </c>
      <c r="B27037" s="514" t="s">
        <v>17223</v>
      </c>
      <c r="C27037" s="1329" t="s">
        <v>31095</v>
      </c>
      <c r="D27037" s="514" t="s">
        <v>28</v>
      </c>
      <c r="E27037" s="673">
        <v>5.64</v>
      </c>
      <c r="F27037" s="761"/>
    </row>
    <row r="27038" spans="1:6" customFormat="1">
      <c r="A27038" s="514">
        <v>4208</v>
      </c>
      <c r="B27038" s="514" t="s">
        <v>17223</v>
      </c>
      <c r="C27038" s="1329" t="s">
        <v>31096</v>
      </c>
      <c r="D27038" s="514" t="s">
        <v>28</v>
      </c>
      <c r="E27038" s="673">
        <v>53.77</v>
      </c>
      <c r="F27038" s="761"/>
    </row>
    <row r="27039" spans="1:6" customFormat="1">
      <c r="A27039" s="514">
        <v>4181</v>
      </c>
      <c r="B27039" s="514" t="s">
        <v>17223</v>
      </c>
      <c r="C27039" s="1329" t="s">
        <v>31097</v>
      </c>
      <c r="D27039" s="514" t="s">
        <v>28</v>
      </c>
      <c r="E27039" s="673">
        <v>35.130000000000003</v>
      </c>
      <c r="F27039" s="761"/>
    </row>
    <row r="27040" spans="1:6" customFormat="1">
      <c r="A27040" s="514">
        <v>4182</v>
      </c>
      <c r="B27040" s="514" t="s">
        <v>17223</v>
      </c>
      <c r="C27040" s="1329" t="s">
        <v>31098</v>
      </c>
      <c r="D27040" s="514" t="s">
        <v>28</v>
      </c>
      <c r="E27040" s="673">
        <v>87.47</v>
      </c>
      <c r="F27040" s="761"/>
    </row>
    <row r="27041" spans="1:6" customFormat="1">
      <c r="A27041" s="514">
        <v>4178</v>
      </c>
      <c r="B27041" s="514" t="s">
        <v>17223</v>
      </c>
      <c r="C27041" s="1329" t="s">
        <v>31099</v>
      </c>
      <c r="D27041" s="514" t="s">
        <v>28</v>
      </c>
      <c r="E27041" s="673">
        <v>7.83</v>
      </c>
      <c r="F27041" s="761"/>
    </row>
    <row r="27042" spans="1:6" customFormat="1">
      <c r="A27042" s="514">
        <v>4183</v>
      </c>
      <c r="B27042" s="514" t="s">
        <v>17223</v>
      </c>
      <c r="C27042" s="1329" t="s">
        <v>31100</v>
      </c>
      <c r="D27042" s="514" t="s">
        <v>28</v>
      </c>
      <c r="E27042" s="673">
        <v>140.82</v>
      </c>
      <c r="F27042" s="761"/>
    </row>
    <row r="27043" spans="1:6" customFormat="1">
      <c r="A27043" s="514">
        <v>4184</v>
      </c>
      <c r="B27043" s="514" t="s">
        <v>17223</v>
      </c>
      <c r="C27043" s="1329" t="s">
        <v>31101</v>
      </c>
      <c r="D27043" s="514" t="s">
        <v>28</v>
      </c>
      <c r="E27043" s="673">
        <v>310.83999999999997</v>
      </c>
      <c r="F27043" s="761"/>
    </row>
    <row r="27044" spans="1:6" customFormat="1">
      <c r="A27044" s="514">
        <v>4185</v>
      </c>
      <c r="B27044" s="514" t="s">
        <v>17223</v>
      </c>
      <c r="C27044" s="1329" t="s">
        <v>31102</v>
      </c>
      <c r="D27044" s="514" t="s">
        <v>28</v>
      </c>
      <c r="E27044" s="673">
        <v>516.48</v>
      </c>
      <c r="F27044" s="761"/>
    </row>
    <row r="27045" spans="1:6" customFormat="1">
      <c r="A27045" s="514">
        <v>4205</v>
      </c>
      <c r="B27045" s="514" t="s">
        <v>17223</v>
      </c>
      <c r="C27045" s="1329" t="s">
        <v>31103</v>
      </c>
      <c r="D27045" s="514" t="s">
        <v>28</v>
      </c>
      <c r="E27045" s="673">
        <v>29.83</v>
      </c>
      <c r="F27045" s="761"/>
    </row>
    <row r="27046" spans="1:6" customFormat="1">
      <c r="A27046" s="514">
        <v>4192</v>
      </c>
      <c r="B27046" s="514" t="s">
        <v>17223</v>
      </c>
      <c r="C27046" s="1329" t="s">
        <v>31104</v>
      </c>
      <c r="D27046" s="514" t="s">
        <v>28</v>
      </c>
      <c r="E27046" s="673">
        <v>29.83</v>
      </c>
      <c r="F27046" s="761"/>
    </row>
    <row r="27047" spans="1:6" customFormat="1">
      <c r="A27047" s="514">
        <v>4191</v>
      </c>
      <c r="B27047" s="514" t="s">
        <v>17223</v>
      </c>
      <c r="C27047" s="1329" t="s">
        <v>31105</v>
      </c>
      <c r="D27047" s="514" t="s">
        <v>28</v>
      </c>
      <c r="E27047" s="673">
        <v>29.83</v>
      </c>
      <c r="F27047" s="761"/>
    </row>
    <row r="27048" spans="1:6" customFormat="1">
      <c r="A27048" s="514">
        <v>4206</v>
      </c>
      <c r="B27048" s="514" t="s">
        <v>17223</v>
      </c>
      <c r="C27048" s="1329" t="s">
        <v>31106</v>
      </c>
      <c r="D27048" s="514" t="s">
        <v>28</v>
      </c>
      <c r="E27048" s="673">
        <v>23.31</v>
      </c>
      <c r="F27048" s="761"/>
    </row>
    <row r="27049" spans="1:6" customFormat="1">
      <c r="A27049" s="514">
        <v>4207</v>
      </c>
      <c r="B27049" s="514" t="s">
        <v>17223</v>
      </c>
      <c r="C27049" s="1329" t="s">
        <v>31107</v>
      </c>
      <c r="D27049" s="514" t="s">
        <v>28</v>
      </c>
      <c r="E27049" s="673">
        <v>24</v>
      </c>
      <c r="F27049" s="761"/>
    </row>
    <row r="27050" spans="1:6" customFormat="1">
      <c r="A27050" s="514">
        <v>4190</v>
      </c>
      <c r="B27050" s="514" t="s">
        <v>17223</v>
      </c>
      <c r="C27050" s="1329" t="s">
        <v>31108</v>
      </c>
      <c r="D27050" s="514" t="s">
        <v>28</v>
      </c>
      <c r="E27050" s="673">
        <v>23.31</v>
      </c>
      <c r="F27050" s="761"/>
    </row>
    <row r="27051" spans="1:6" customFormat="1">
      <c r="A27051" s="514">
        <v>4188</v>
      </c>
      <c r="B27051" s="514" t="s">
        <v>17223</v>
      </c>
      <c r="C27051" s="1329" t="s">
        <v>31109</v>
      </c>
      <c r="D27051" s="514" t="s">
        <v>28</v>
      </c>
      <c r="E27051" s="673">
        <v>14.06</v>
      </c>
      <c r="F27051" s="761"/>
    </row>
    <row r="27052" spans="1:6" customFormat="1">
      <c r="A27052" s="514">
        <v>4189</v>
      </c>
      <c r="B27052" s="514" t="s">
        <v>17223</v>
      </c>
      <c r="C27052" s="1329" t="s">
        <v>31110</v>
      </c>
      <c r="D27052" s="514" t="s">
        <v>28</v>
      </c>
      <c r="E27052" s="673">
        <v>14.06</v>
      </c>
      <c r="F27052" s="761"/>
    </row>
    <row r="27053" spans="1:6" customFormat="1">
      <c r="A27053" s="514">
        <v>4186</v>
      </c>
      <c r="B27053" s="514" t="s">
        <v>17223</v>
      </c>
      <c r="C27053" s="1329" t="s">
        <v>31111</v>
      </c>
      <c r="D27053" s="514" t="s">
        <v>28</v>
      </c>
      <c r="E27053" s="673">
        <v>6.89</v>
      </c>
      <c r="F27053" s="761"/>
    </row>
    <row r="27054" spans="1:6" customFormat="1">
      <c r="A27054" s="514">
        <v>4197</v>
      </c>
      <c r="B27054" s="514" t="s">
        <v>17223</v>
      </c>
      <c r="C27054" s="1329" t="s">
        <v>31112</v>
      </c>
      <c r="D27054" s="514" t="s">
        <v>28</v>
      </c>
      <c r="E27054" s="673">
        <v>74.48</v>
      </c>
      <c r="F27054" s="761"/>
    </row>
    <row r="27055" spans="1:6" customFormat="1">
      <c r="A27055" s="514">
        <v>4194</v>
      </c>
      <c r="B27055" s="514" t="s">
        <v>17223</v>
      </c>
      <c r="C27055" s="1329" t="s">
        <v>31113</v>
      </c>
      <c r="D27055" s="514" t="s">
        <v>28</v>
      </c>
      <c r="E27055" s="673">
        <v>45</v>
      </c>
      <c r="F27055" s="761"/>
    </row>
    <row r="27056" spans="1:6" customFormat="1">
      <c r="A27056" s="514">
        <v>4193</v>
      </c>
      <c r="B27056" s="514" t="s">
        <v>17223</v>
      </c>
      <c r="C27056" s="1329" t="s">
        <v>31114</v>
      </c>
      <c r="D27056" s="514" t="s">
        <v>28</v>
      </c>
      <c r="E27056" s="673">
        <v>45</v>
      </c>
      <c r="F27056" s="761"/>
    </row>
    <row r="27057" spans="1:6" customFormat="1">
      <c r="A27057" s="514">
        <v>4204</v>
      </c>
      <c r="B27057" s="514" t="s">
        <v>17223</v>
      </c>
      <c r="C27057" s="1329" t="s">
        <v>31115</v>
      </c>
      <c r="D27057" s="514" t="s">
        <v>28</v>
      </c>
      <c r="E27057" s="673">
        <v>45</v>
      </c>
      <c r="F27057" s="761"/>
    </row>
    <row r="27058" spans="1:6" customFormat="1">
      <c r="A27058" s="514">
        <v>4202</v>
      </c>
      <c r="B27058" s="514" t="s">
        <v>17223</v>
      </c>
      <c r="C27058" s="1329" t="s">
        <v>31116</v>
      </c>
      <c r="D27058" s="514" t="s">
        <v>28</v>
      </c>
      <c r="E27058" s="673">
        <v>136.02000000000001</v>
      </c>
      <c r="F27058" s="761"/>
    </row>
    <row r="27059" spans="1:6" customFormat="1">
      <c r="A27059" s="514">
        <v>4203</v>
      </c>
      <c r="B27059" s="514" t="s">
        <v>17223</v>
      </c>
      <c r="C27059" s="1329" t="s">
        <v>31117</v>
      </c>
      <c r="D27059" s="514" t="s">
        <v>28</v>
      </c>
      <c r="E27059" s="673">
        <v>120.12</v>
      </c>
      <c r="F27059" s="761"/>
    </row>
    <row r="27060" spans="1:6" customFormat="1">
      <c r="A27060" s="514">
        <v>4187</v>
      </c>
      <c r="B27060" s="514" t="s">
        <v>17223</v>
      </c>
      <c r="C27060" s="1329" t="s">
        <v>31118</v>
      </c>
      <c r="D27060" s="514" t="s">
        <v>28</v>
      </c>
      <c r="E27060" s="673">
        <v>8.9700000000000006</v>
      </c>
      <c r="F27060" s="761"/>
    </row>
    <row r="27061" spans="1:6" customFormat="1">
      <c r="A27061" s="514">
        <v>40368</v>
      </c>
      <c r="B27061" s="514" t="s">
        <v>17223</v>
      </c>
      <c r="C27061" s="1329" t="s">
        <v>31119</v>
      </c>
      <c r="D27061" s="514" t="s">
        <v>28</v>
      </c>
      <c r="E27061" s="673"/>
      <c r="F27061" s="761"/>
    </row>
    <row r="27062" spans="1:6" customFormat="1">
      <c r="A27062" s="514">
        <v>40365</v>
      </c>
      <c r="B27062" s="514" t="s">
        <v>17223</v>
      </c>
      <c r="C27062" s="1329" t="s">
        <v>31120</v>
      </c>
      <c r="D27062" s="514" t="s">
        <v>28</v>
      </c>
      <c r="E27062" s="673"/>
      <c r="F27062" s="761"/>
    </row>
    <row r="27063" spans="1:6" customFormat="1">
      <c r="A27063" s="514">
        <v>40362</v>
      </c>
      <c r="B27063" s="514" t="s">
        <v>17223</v>
      </c>
      <c r="C27063" s="1329" t="s">
        <v>31121</v>
      </c>
      <c r="D27063" s="514" t="s">
        <v>28</v>
      </c>
      <c r="E27063" s="673"/>
      <c r="F27063" s="761"/>
    </row>
    <row r="27064" spans="1:6" customFormat="1">
      <c r="A27064" s="514">
        <v>40356</v>
      </c>
      <c r="B27064" s="514" t="s">
        <v>17223</v>
      </c>
      <c r="C27064" s="1329" t="s">
        <v>31122</v>
      </c>
      <c r="D27064" s="514" t="s">
        <v>28</v>
      </c>
      <c r="E27064" s="673"/>
      <c r="F27064" s="761"/>
    </row>
    <row r="27065" spans="1:6" customFormat="1">
      <c r="A27065" s="514">
        <v>40374</v>
      </c>
      <c r="B27065" s="514" t="s">
        <v>17223</v>
      </c>
      <c r="C27065" s="1329" t="s">
        <v>31123</v>
      </c>
      <c r="D27065" s="514" t="s">
        <v>28</v>
      </c>
      <c r="E27065" s="673"/>
      <c r="F27065" s="761"/>
    </row>
    <row r="27066" spans="1:6" customFormat="1">
      <c r="A27066" s="514">
        <v>40371</v>
      </c>
      <c r="B27066" s="514" t="s">
        <v>17223</v>
      </c>
      <c r="C27066" s="1329" t="s">
        <v>31124</v>
      </c>
      <c r="D27066" s="514" t="s">
        <v>28</v>
      </c>
      <c r="E27066" s="673"/>
      <c r="F27066" s="761"/>
    </row>
    <row r="27067" spans="1:6" customFormat="1">
      <c r="A27067" s="514">
        <v>40359</v>
      </c>
      <c r="B27067" s="514" t="s">
        <v>17223</v>
      </c>
      <c r="C27067" s="1329" t="s">
        <v>31125</v>
      </c>
      <c r="D27067" s="514" t="s">
        <v>28</v>
      </c>
      <c r="E27067" s="673"/>
      <c r="F27067" s="761"/>
    </row>
    <row r="27068" spans="1:6" customFormat="1">
      <c r="A27068" s="514">
        <v>45201</v>
      </c>
      <c r="B27068" s="514" t="s">
        <v>17223</v>
      </c>
      <c r="C27068" s="1329" t="s">
        <v>34661</v>
      </c>
      <c r="D27068" s="514" t="s">
        <v>28</v>
      </c>
      <c r="E27068" s="673">
        <v>71.55</v>
      </c>
      <c r="F27068" s="761"/>
    </row>
    <row r="27069" spans="1:6" customFormat="1">
      <c r="A27069" s="514">
        <v>7595</v>
      </c>
      <c r="B27069" s="514" t="s">
        <v>17223</v>
      </c>
      <c r="C27069" s="1329" t="s">
        <v>31126</v>
      </c>
      <c r="D27069" s="514" t="s">
        <v>33</v>
      </c>
      <c r="E27069" s="673">
        <v>18.23</v>
      </c>
      <c r="F27069" s="761"/>
    </row>
    <row r="27070" spans="1:6" customFormat="1">
      <c r="A27070" s="514">
        <v>41094</v>
      </c>
      <c r="B27070" s="514" t="s">
        <v>17223</v>
      </c>
      <c r="C27070" s="1329" t="s">
        <v>31127</v>
      </c>
      <c r="D27070" s="514" t="s">
        <v>31</v>
      </c>
      <c r="E27070" s="673">
        <v>3218.73</v>
      </c>
      <c r="F27070" s="761"/>
    </row>
    <row r="27071" spans="1:6" customFormat="1">
      <c r="A27071" s="514">
        <v>39609</v>
      </c>
      <c r="B27071" s="514" t="s">
        <v>17223</v>
      </c>
      <c r="C27071" s="1329" t="s">
        <v>31128</v>
      </c>
      <c r="D27071" s="514" t="s">
        <v>28</v>
      </c>
      <c r="E27071" s="673">
        <v>61003.19</v>
      </c>
      <c r="F27071" s="761"/>
    </row>
    <row r="27072" spans="1:6" customFormat="1">
      <c r="A27072" s="514">
        <v>39610</v>
      </c>
      <c r="B27072" s="514" t="s">
        <v>17223</v>
      </c>
      <c r="C27072" s="1329" t="s">
        <v>31129</v>
      </c>
      <c r="D27072" s="514" t="s">
        <v>28</v>
      </c>
      <c r="E27072" s="673">
        <v>89045.62</v>
      </c>
      <c r="F27072" s="761"/>
    </row>
    <row r="27073" spans="1:6" customFormat="1">
      <c r="A27073" s="514">
        <v>39611</v>
      </c>
      <c r="B27073" s="514" t="s">
        <v>17223</v>
      </c>
      <c r="C27073" s="1329" t="s">
        <v>31130</v>
      </c>
      <c r="D27073" s="514" t="s">
        <v>28</v>
      </c>
      <c r="E27073" s="673">
        <v>107759.78</v>
      </c>
      <c r="F27073" s="761"/>
    </row>
    <row r="27074" spans="1:6" customFormat="1">
      <c r="A27074" s="514">
        <v>39612</v>
      </c>
      <c r="B27074" s="514" t="s">
        <v>17223</v>
      </c>
      <c r="C27074" s="1329" t="s">
        <v>31131</v>
      </c>
      <c r="D27074" s="514" t="s">
        <v>28</v>
      </c>
      <c r="E27074" s="673">
        <v>168808.12</v>
      </c>
      <c r="F27074" s="761"/>
    </row>
    <row r="27075" spans="1:6" customFormat="1">
      <c r="A27075" s="514">
        <v>39608</v>
      </c>
      <c r="B27075" s="514" t="s">
        <v>17223</v>
      </c>
      <c r="C27075" s="1329" t="s">
        <v>31132</v>
      </c>
      <c r="D27075" s="514" t="s">
        <v>28</v>
      </c>
      <c r="E27075" s="673">
        <v>48777.51</v>
      </c>
      <c r="F27075" s="761"/>
    </row>
    <row r="27076" spans="1:6" customFormat="1">
      <c r="A27076" s="514">
        <v>38175</v>
      </c>
      <c r="B27076" s="514" t="s">
        <v>17223</v>
      </c>
      <c r="C27076" s="1329" t="s">
        <v>31133</v>
      </c>
      <c r="D27076" s="514" t="s">
        <v>28</v>
      </c>
      <c r="E27076" s="673">
        <v>4.8499999999999996</v>
      </c>
      <c r="F27076" s="761"/>
    </row>
    <row r="27077" spans="1:6" customFormat="1">
      <c r="A27077" s="514">
        <v>38176</v>
      </c>
      <c r="B27077" s="514" t="s">
        <v>17223</v>
      </c>
      <c r="C27077" s="1329" t="s">
        <v>31134</v>
      </c>
      <c r="D27077" s="514" t="s">
        <v>28</v>
      </c>
      <c r="E27077" s="673">
        <v>14.27</v>
      </c>
      <c r="F27077" s="761"/>
    </row>
    <row r="27078" spans="1:6" customFormat="1">
      <c r="A27078" s="514">
        <v>36152</v>
      </c>
      <c r="B27078" s="514" t="s">
        <v>17223</v>
      </c>
      <c r="C27078" s="1329" t="s">
        <v>31135</v>
      </c>
      <c r="D27078" s="514" t="s">
        <v>28</v>
      </c>
      <c r="E27078" s="673">
        <v>5.72</v>
      </c>
      <c r="F27078" s="761"/>
    </row>
    <row r="27079" spans="1:6" customFormat="1">
      <c r="A27079" s="514">
        <v>45212</v>
      </c>
      <c r="B27079" s="514" t="s">
        <v>17223</v>
      </c>
      <c r="C27079" s="1329" t="s">
        <v>33853</v>
      </c>
      <c r="D27079" s="514" t="s">
        <v>28</v>
      </c>
      <c r="E27079" s="673">
        <v>57.25</v>
      </c>
      <c r="F27079" s="761"/>
    </row>
    <row r="27080" spans="1:6" customFormat="1">
      <c r="A27080" s="514">
        <v>4221</v>
      </c>
      <c r="B27080" s="514" t="s">
        <v>17223</v>
      </c>
      <c r="C27080" s="1329" t="s">
        <v>31136</v>
      </c>
      <c r="D27080" s="514" t="s">
        <v>29</v>
      </c>
      <c r="E27080" s="673">
        <v>5.78</v>
      </c>
      <c r="F27080" s="761"/>
    </row>
    <row r="27081" spans="1:6" customFormat="1">
      <c r="A27081" s="514">
        <v>4227</v>
      </c>
      <c r="B27081" s="514" t="s">
        <v>17223</v>
      </c>
      <c r="C27081" s="1329" t="s">
        <v>31137</v>
      </c>
      <c r="D27081" s="514" t="s">
        <v>29</v>
      </c>
      <c r="E27081" s="673">
        <v>26.95</v>
      </c>
      <c r="F27081" s="761"/>
    </row>
    <row r="27082" spans="1:6" customFormat="1">
      <c r="A27082" s="514">
        <v>38170</v>
      </c>
      <c r="B27082" s="514" t="s">
        <v>17223</v>
      </c>
      <c r="C27082" s="1329" t="s">
        <v>31138</v>
      </c>
      <c r="D27082" s="514" t="s">
        <v>28</v>
      </c>
      <c r="E27082" s="673">
        <v>21.21</v>
      </c>
      <c r="F27082" s="761"/>
    </row>
    <row r="27083" spans="1:6" customFormat="1">
      <c r="A27083" s="514">
        <v>4252</v>
      </c>
      <c r="B27083" s="514" t="s">
        <v>17223</v>
      </c>
      <c r="C27083" s="1329" t="s">
        <v>31139</v>
      </c>
      <c r="D27083" s="514" t="s">
        <v>33</v>
      </c>
      <c r="E27083" s="673">
        <v>25.12</v>
      </c>
      <c r="F27083" s="761"/>
    </row>
    <row r="27084" spans="1:6" customFormat="1">
      <c r="A27084" s="514">
        <v>40980</v>
      </c>
      <c r="B27084" s="514" t="s">
        <v>17223</v>
      </c>
      <c r="C27084" s="1329" t="s">
        <v>31140</v>
      </c>
      <c r="D27084" s="514" t="s">
        <v>31</v>
      </c>
      <c r="E27084" s="673">
        <v>4437.82</v>
      </c>
      <c r="F27084" s="761"/>
    </row>
    <row r="27085" spans="1:6" customFormat="1">
      <c r="A27085" s="514">
        <v>41031</v>
      </c>
      <c r="B27085" s="514" t="s">
        <v>17223</v>
      </c>
      <c r="C27085" s="1329" t="s">
        <v>31141</v>
      </c>
      <c r="D27085" s="514" t="s">
        <v>31</v>
      </c>
      <c r="E27085" s="673">
        <v>4945.22</v>
      </c>
      <c r="F27085" s="761"/>
    </row>
    <row r="27086" spans="1:6" customFormat="1">
      <c r="A27086" s="514">
        <v>37666</v>
      </c>
      <c r="B27086" s="514" t="s">
        <v>17223</v>
      </c>
      <c r="C27086" s="1329" t="s">
        <v>31142</v>
      </c>
      <c r="D27086" s="514" t="s">
        <v>33</v>
      </c>
      <c r="E27086" s="673">
        <v>22.82</v>
      </c>
      <c r="F27086" s="761"/>
    </row>
    <row r="27087" spans="1:6" customFormat="1">
      <c r="A27087" s="514">
        <v>40986</v>
      </c>
      <c r="B27087" s="514" t="s">
        <v>17223</v>
      </c>
      <c r="C27087" s="1329" t="s">
        <v>31143</v>
      </c>
      <c r="D27087" s="514" t="s">
        <v>31</v>
      </c>
      <c r="E27087" s="673">
        <v>4030.42</v>
      </c>
      <c r="F27087" s="761"/>
    </row>
    <row r="27088" spans="1:6" customFormat="1">
      <c r="A27088" s="514">
        <v>4250</v>
      </c>
      <c r="B27088" s="514" t="s">
        <v>17223</v>
      </c>
      <c r="C27088" s="1329" t="s">
        <v>31144</v>
      </c>
      <c r="D27088" s="514" t="s">
        <v>33</v>
      </c>
      <c r="E27088" s="673">
        <v>22.52</v>
      </c>
      <c r="F27088" s="761"/>
    </row>
    <row r="27089" spans="1:6" customFormat="1">
      <c r="A27089" s="514">
        <v>40978</v>
      </c>
      <c r="B27089" s="514" t="s">
        <v>17223</v>
      </c>
      <c r="C27089" s="1329" t="s">
        <v>31145</v>
      </c>
      <c r="D27089" s="514" t="s">
        <v>31</v>
      </c>
      <c r="E27089" s="673">
        <v>3979.5</v>
      </c>
      <c r="F27089" s="761"/>
    </row>
    <row r="27090" spans="1:6" customFormat="1">
      <c r="A27090" s="514">
        <v>44501</v>
      </c>
      <c r="B27090" s="514" t="s">
        <v>17223</v>
      </c>
      <c r="C27090" s="1329" t="s">
        <v>31146</v>
      </c>
      <c r="D27090" s="514" t="s">
        <v>33</v>
      </c>
      <c r="E27090" s="673">
        <v>28</v>
      </c>
      <c r="F27090" s="761"/>
    </row>
    <row r="27091" spans="1:6" customFormat="1">
      <c r="A27091" s="514">
        <v>41043</v>
      </c>
      <c r="B27091" s="514" t="s">
        <v>17223</v>
      </c>
      <c r="C27091" s="1329" t="s">
        <v>31147</v>
      </c>
      <c r="D27091" s="514" t="s">
        <v>31</v>
      </c>
      <c r="E27091" s="673">
        <v>4945.22</v>
      </c>
      <c r="F27091" s="761"/>
    </row>
    <row r="27092" spans="1:6" customFormat="1">
      <c r="A27092" s="514">
        <v>4234</v>
      </c>
      <c r="B27092" s="514" t="s">
        <v>17223</v>
      </c>
      <c r="C27092" s="1329" t="s">
        <v>31148</v>
      </c>
      <c r="D27092" s="514" t="s">
        <v>33</v>
      </c>
      <c r="E27092" s="673">
        <v>35.42</v>
      </c>
      <c r="F27092" s="761"/>
    </row>
    <row r="27093" spans="1:6" customFormat="1">
      <c r="A27093" s="514">
        <v>40987</v>
      </c>
      <c r="B27093" s="514" t="s">
        <v>17223</v>
      </c>
      <c r="C27093" s="1329" t="s">
        <v>31149</v>
      </c>
      <c r="D27093" s="514" t="s">
        <v>31</v>
      </c>
      <c r="E27093" s="673">
        <v>6252.43</v>
      </c>
      <c r="F27093" s="761"/>
    </row>
    <row r="27094" spans="1:6" customFormat="1">
      <c r="A27094" s="514">
        <v>4253</v>
      </c>
      <c r="B27094" s="514" t="s">
        <v>17223</v>
      </c>
      <c r="C27094" s="1329" t="s">
        <v>31150</v>
      </c>
      <c r="D27094" s="514" t="s">
        <v>33</v>
      </c>
      <c r="E27094" s="673">
        <v>22.82</v>
      </c>
      <c r="F27094" s="761"/>
    </row>
    <row r="27095" spans="1:6" customFormat="1">
      <c r="A27095" s="514">
        <v>40981</v>
      </c>
      <c r="B27095" s="514" t="s">
        <v>17223</v>
      </c>
      <c r="C27095" s="1329" t="s">
        <v>31151</v>
      </c>
      <c r="D27095" s="514" t="s">
        <v>31</v>
      </c>
      <c r="E27095" s="673">
        <v>4030.42</v>
      </c>
      <c r="F27095" s="761"/>
    </row>
    <row r="27096" spans="1:6" customFormat="1">
      <c r="A27096" s="514">
        <v>4254</v>
      </c>
      <c r="B27096" s="514" t="s">
        <v>17223</v>
      </c>
      <c r="C27096" s="1329" t="s">
        <v>31152</v>
      </c>
      <c r="D27096" s="514" t="s">
        <v>33</v>
      </c>
      <c r="E27096" s="673">
        <v>33.880000000000003</v>
      </c>
      <c r="F27096" s="761"/>
    </row>
    <row r="27097" spans="1:6" customFormat="1">
      <c r="A27097" s="514">
        <v>41036</v>
      </c>
      <c r="B27097" s="514" t="s">
        <v>17223</v>
      </c>
      <c r="C27097" s="1329" t="s">
        <v>31153</v>
      </c>
      <c r="D27097" s="514" t="s">
        <v>31</v>
      </c>
      <c r="E27097" s="673">
        <v>5984.53</v>
      </c>
      <c r="F27097" s="761"/>
    </row>
    <row r="27098" spans="1:6" customFormat="1">
      <c r="A27098" s="514">
        <v>4251</v>
      </c>
      <c r="B27098" s="514" t="s">
        <v>17223</v>
      </c>
      <c r="C27098" s="1329" t="s">
        <v>31154</v>
      </c>
      <c r="D27098" s="514" t="s">
        <v>33</v>
      </c>
      <c r="E27098" s="673">
        <v>25.23</v>
      </c>
      <c r="F27098" s="761"/>
    </row>
    <row r="27099" spans="1:6" customFormat="1">
      <c r="A27099" s="514">
        <v>40979</v>
      </c>
      <c r="B27099" s="514" t="s">
        <v>17223</v>
      </c>
      <c r="C27099" s="1329" t="s">
        <v>31155</v>
      </c>
      <c r="D27099" s="514" t="s">
        <v>31</v>
      </c>
      <c r="E27099" s="673">
        <v>4456.26</v>
      </c>
      <c r="F27099" s="761"/>
    </row>
    <row r="27100" spans="1:6" customFormat="1">
      <c r="A27100" s="514">
        <v>4230</v>
      </c>
      <c r="B27100" s="514" t="s">
        <v>17223</v>
      </c>
      <c r="C27100" s="1329" t="s">
        <v>31156</v>
      </c>
      <c r="D27100" s="514" t="s">
        <v>33</v>
      </c>
      <c r="E27100" s="673">
        <v>32.43</v>
      </c>
      <c r="F27100" s="761"/>
    </row>
    <row r="27101" spans="1:6" customFormat="1">
      <c r="A27101" s="514">
        <v>40998</v>
      </c>
      <c r="B27101" s="514" t="s">
        <v>17223</v>
      </c>
      <c r="C27101" s="1329" t="s">
        <v>31157</v>
      </c>
      <c r="D27101" s="514" t="s">
        <v>31</v>
      </c>
      <c r="E27101" s="673">
        <v>5726.97</v>
      </c>
      <c r="F27101" s="761"/>
    </row>
    <row r="27102" spans="1:6" customFormat="1">
      <c r="A27102" s="514">
        <v>4257</v>
      </c>
      <c r="B27102" s="514" t="s">
        <v>17223</v>
      </c>
      <c r="C27102" s="1329" t="s">
        <v>31158</v>
      </c>
      <c r="D27102" s="514" t="s">
        <v>33</v>
      </c>
      <c r="E27102" s="673">
        <v>22.41</v>
      </c>
      <c r="F27102" s="761"/>
    </row>
    <row r="27103" spans="1:6" customFormat="1">
      <c r="A27103" s="514">
        <v>40982</v>
      </c>
      <c r="B27103" s="514" t="s">
        <v>17223</v>
      </c>
      <c r="C27103" s="1329" t="s">
        <v>31159</v>
      </c>
      <c r="D27103" s="514" t="s">
        <v>31</v>
      </c>
      <c r="E27103" s="673">
        <v>3958.89</v>
      </c>
      <c r="F27103" s="761"/>
    </row>
    <row r="27104" spans="1:6" customFormat="1">
      <c r="A27104" s="514">
        <v>4240</v>
      </c>
      <c r="B27104" s="514" t="s">
        <v>17223</v>
      </c>
      <c r="C27104" s="1329" t="s">
        <v>31160</v>
      </c>
      <c r="D27104" s="514" t="s">
        <v>33</v>
      </c>
      <c r="E27104" s="673">
        <v>37.369999999999997</v>
      </c>
      <c r="F27104" s="761"/>
    </row>
    <row r="27105" spans="1:6" customFormat="1">
      <c r="A27105" s="514">
        <v>41026</v>
      </c>
      <c r="B27105" s="514" t="s">
        <v>17223</v>
      </c>
      <c r="C27105" s="1329" t="s">
        <v>31161</v>
      </c>
      <c r="D27105" s="514" t="s">
        <v>31</v>
      </c>
      <c r="E27105" s="673">
        <v>6599.65</v>
      </c>
      <c r="F27105" s="761"/>
    </row>
    <row r="27106" spans="1:6" customFormat="1">
      <c r="A27106" s="514">
        <v>4239</v>
      </c>
      <c r="B27106" s="514" t="s">
        <v>17223</v>
      </c>
      <c r="C27106" s="1329" t="s">
        <v>31162</v>
      </c>
      <c r="D27106" s="514" t="s">
        <v>33</v>
      </c>
      <c r="E27106" s="673">
        <v>37.369999999999997</v>
      </c>
      <c r="F27106" s="761"/>
    </row>
    <row r="27107" spans="1:6" customFormat="1">
      <c r="A27107" s="514">
        <v>41024</v>
      </c>
      <c r="B27107" s="514" t="s">
        <v>17223</v>
      </c>
      <c r="C27107" s="1329" t="s">
        <v>31163</v>
      </c>
      <c r="D27107" s="514" t="s">
        <v>31</v>
      </c>
      <c r="E27107" s="673">
        <v>6599.65</v>
      </c>
      <c r="F27107" s="761"/>
    </row>
    <row r="27108" spans="1:6" customFormat="1">
      <c r="A27108" s="514">
        <v>4248</v>
      </c>
      <c r="B27108" s="514" t="s">
        <v>17223</v>
      </c>
      <c r="C27108" s="1329" t="s">
        <v>31164</v>
      </c>
      <c r="D27108" s="514" t="s">
        <v>33</v>
      </c>
      <c r="E27108" s="673">
        <v>28</v>
      </c>
      <c r="F27108" s="761"/>
    </row>
    <row r="27109" spans="1:6" customFormat="1">
      <c r="A27109" s="514">
        <v>41033</v>
      </c>
      <c r="B27109" s="514" t="s">
        <v>17223</v>
      </c>
      <c r="C27109" s="1329" t="s">
        <v>31165</v>
      </c>
      <c r="D27109" s="514" t="s">
        <v>31</v>
      </c>
      <c r="E27109" s="673">
        <v>4945.22</v>
      </c>
      <c r="F27109" s="761"/>
    </row>
    <row r="27110" spans="1:6" customFormat="1">
      <c r="A27110" s="514">
        <v>44500</v>
      </c>
      <c r="B27110" s="514" t="s">
        <v>17223</v>
      </c>
      <c r="C27110" s="1329" t="s">
        <v>31166</v>
      </c>
      <c r="D27110" s="514" t="s">
        <v>33</v>
      </c>
      <c r="E27110" s="673">
        <v>28</v>
      </c>
      <c r="F27110" s="761"/>
    </row>
    <row r="27111" spans="1:6" customFormat="1">
      <c r="A27111" s="514">
        <v>41040</v>
      </c>
      <c r="B27111" s="514" t="s">
        <v>17223</v>
      </c>
      <c r="C27111" s="1329" t="s">
        <v>31167</v>
      </c>
      <c r="D27111" s="514" t="s">
        <v>31</v>
      </c>
      <c r="E27111" s="673">
        <v>4945.22</v>
      </c>
      <c r="F27111" s="761"/>
    </row>
    <row r="27112" spans="1:6" customFormat="1">
      <c r="A27112" s="514">
        <v>4238</v>
      </c>
      <c r="B27112" s="514" t="s">
        <v>17223</v>
      </c>
      <c r="C27112" s="1329" t="s">
        <v>31168</v>
      </c>
      <c r="D27112" s="514" t="s">
        <v>33</v>
      </c>
      <c r="E27112" s="673">
        <v>21.05</v>
      </c>
      <c r="F27112" s="761"/>
    </row>
    <row r="27113" spans="1:6" customFormat="1">
      <c r="A27113" s="514">
        <v>41012</v>
      </c>
      <c r="B27113" s="514" t="s">
        <v>17223</v>
      </c>
      <c r="C27113" s="1329" t="s">
        <v>31169</v>
      </c>
      <c r="D27113" s="514" t="s">
        <v>31</v>
      </c>
      <c r="E27113" s="673">
        <v>3719</v>
      </c>
      <c r="F27113" s="761"/>
    </row>
    <row r="27114" spans="1:6" customFormat="1">
      <c r="A27114" s="514">
        <v>4233</v>
      </c>
      <c r="B27114" s="514" t="s">
        <v>17223</v>
      </c>
      <c r="C27114" s="1329" t="s">
        <v>31170</v>
      </c>
      <c r="D27114" s="514" t="s">
        <v>33</v>
      </c>
      <c r="E27114" s="673">
        <v>37.369999999999997</v>
      </c>
      <c r="F27114" s="761"/>
    </row>
    <row r="27115" spans="1:6" customFormat="1">
      <c r="A27115" s="514">
        <v>41001</v>
      </c>
      <c r="B27115" s="514" t="s">
        <v>17223</v>
      </c>
      <c r="C27115" s="1329" t="s">
        <v>31171</v>
      </c>
      <c r="D27115" s="514" t="s">
        <v>31</v>
      </c>
      <c r="E27115" s="673">
        <v>6599.65</v>
      </c>
      <c r="F27115" s="761"/>
    </row>
    <row r="27116" spans="1:6" customFormat="1">
      <c r="A27116" s="514">
        <v>2</v>
      </c>
      <c r="B27116" s="514" t="s">
        <v>17223</v>
      </c>
      <c r="C27116" s="1329" t="s">
        <v>31172</v>
      </c>
      <c r="D27116" s="514" t="s">
        <v>34</v>
      </c>
      <c r="E27116" s="673">
        <v>17.53</v>
      </c>
      <c r="F27116" s="761"/>
    </row>
    <row r="27117" spans="1:6" customFormat="1">
      <c r="A27117" s="514">
        <v>14221</v>
      </c>
      <c r="B27117" s="514" t="s">
        <v>17223</v>
      </c>
      <c r="C27117" s="1329" t="s">
        <v>31173</v>
      </c>
      <c r="D27117" s="514" t="s">
        <v>28</v>
      </c>
      <c r="E27117" s="673">
        <v>619295.36</v>
      </c>
      <c r="F27117" s="761"/>
    </row>
    <row r="27118" spans="1:6" customFormat="1">
      <c r="A27118" s="514">
        <v>36517</v>
      </c>
      <c r="B27118" s="514" t="s">
        <v>17223</v>
      </c>
      <c r="C27118" s="1329" t="s">
        <v>31174</v>
      </c>
      <c r="D27118" s="514" t="s">
        <v>28</v>
      </c>
      <c r="E27118" s="673">
        <v>596889.62</v>
      </c>
      <c r="F27118" s="761"/>
    </row>
    <row r="27119" spans="1:6" customFormat="1">
      <c r="A27119" s="514">
        <v>4262</v>
      </c>
      <c r="B27119" s="514" t="s">
        <v>17223</v>
      </c>
      <c r="C27119" s="1329" t="s">
        <v>31175</v>
      </c>
      <c r="D27119" s="514" t="s">
        <v>28</v>
      </c>
      <c r="E27119" s="673">
        <v>672173</v>
      </c>
      <c r="F27119" s="761"/>
    </row>
    <row r="27120" spans="1:6" customFormat="1">
      <c r="A27120" s="514">
        <v>4263</v>
      </c>
      <c r="B27120" s="514" t="s">
        <v>17223</v>
      </c>
      <c r="C27120" s="1329" t="s">
        <v>31176</v>
      </c>
      <c r="D27120" s="514" t="s">
        <v>28</v>
      </c>
      <c r="E27120" s="673">
        <v>932079.84</v>
      </c>
      <c r="F27120" s="761"/>
    </row>
    <row r="27121" spans="1:6" customFormat="1">
      <c r="A27121" s="514">
        <v>36518</v>
      </c>
      <c r="B27121" s="514" t="s">
        <v>17223</v>
      </c>
      <c r="C27121" s="1329" t="s">
        <v>31177</v>
      </c>
      <c r="D27121" s="514" t="s">
        <v>28</v>
      </c>
      <c r="E27121" s="673">
        <v>1061137.06</v>
      </c>
      <c r="F27121" s="761"/>
    </row>
    <row r="27122" spans="1:6" customFormat="1">
      <c r="A27122" s="514">
        <v>38402</v>
      </c>
      <c r="B27122" s="514" t="s">
        <v>17223</v>
      </c>
      <c r="C27122" s="1329" t="s">
        <v>31178</v>
      </c>
      <c r="D27122" s="514" t="s">
        <v>28</v>
      </c>
      <c r="E27122" s="673">
        <v>43.51</v>
      </c>
      <c r="F27122" s="761"/>
    </row>
    <row r="27123" spans="1:6" customFormat="1">
      <c r="A27123" s="514">
        <v>45234</v>
      </c>
      <c r="B27123" s="514" t="s">
        <v>17223</v>
      </c>
      <c r="C27123" s="1329" t="s">
        <v>34662</v>
      </c>
      <c r="D27123" s="514" t="s">
        <v>28</v>
      </c>
      <c r="E27123" s="673">
        <v>48.66</v>
      </c>
      <c r="F27123" s="761"/>
    </row>
    <row r="27124" spans="1:6" customFormat="1">
      <c r="A27124" s="514">
        <v>3412</v>
      </c>
      <c r="B27124" s="514" t="s">
        <v>17223</v>
      </c>
      <c r="C27124" s="1329" t="s">
        <v>31179</v>
      </c>
      <c r="D27124" s="514" t="s">
        <v>32</v>
      </c>
      <c r="E27124" s="673"/>
      <c r="F27124" s="761"/>
    </row>
    <row r="27125" spans="1:6" customFormat="1">
      <c r="A27125" s="514">
        <v>3413</v>
      </c>
      <c r="B27125" s="514" t="s">
        <v>17223</v>
      </c>
      <c r="C27125" s="1329" t="s">
        <v>31180</v>
      </c>
      <c r="D27125" s="514" t="s">
        <v>32</v>
      </c>
      <c r="E27125" s="673"/>
      <c r="F27125" s="761"/>
    </row>
    <row r="27126" spans="1:6" customFormat="1">
      <c r="A27126" s="514">
        <v>39744</v>
      </c>
      <c r="B27126" s="514" t="s">
        <v>17223</v>
      </c>
      <c r="C27126" s="1329" t="s">
        <v>31181</v>
      </c>
      <c r="D27126" s="514" t="s">
        <v>32</v>
      </c>
      <c r="E27126" s="673"/>
      <c r="F27126" s="761"/>
    </row>
    <row r="27127" spans="1:6" customFormat="1">
      <c r="A27127" s="514">
        <v>39745</v>
      </c>
      <c r="B27127" s="514" t="s">
        <v>17223</v>
      </c>
      <c r="C27127" s="1329" t="s">
        <v>31182</v>
      </c>
      <c r="D27127" s="514" t="s">
        <v>32</v>
      </c>
      <c r="E27127" s="673"/>
      <c r="F27127" s="761"/>
    </row>
    <row r="27128" spans="1:6" customFormat="1">
      <c r="A27128" s="514">
        <v>39639</v>
      </c>
      <c r="B27128" s="514" t="s">
        <v>17223</v>
      </c>
      <c r="C27128" s="1329" t="s">
        <v>44901</v>
      </c>
      <c r="D27128" s="514" t="s">
        <v>32</v>
      </c>
      <c r="E27128" s="673">
        <v>134.41999999999999</v>
      </c>
      <c r="F27128" s="761"/>
    </row>
    <row r="27129" spans="1:6" customFormat="1">
      <c r="A27129" s="514">
        <v>39637</v>
      </c>
      <c r="B27129" s="514" t="s">
        <v>17223</v>
      </c>
      <c r="C27129" s="1329" t="s">
        <v>31183</v>
      </c>
      <c r="D27129" s="514" t="s">
        <v>32</v>
      </c>
      <c r="E27129" s="673">
        <v>78.73</v>
      </c>
      <c r="F27129" s="761"/>
    </row>
    <row r="27130" spans="1:6" customFormat="1">
      <c r="A27130" s="514">
        <v>39638</v>
      </c>
      <c r="B27130" s="514" t="s">
        <v>17223</v>
      </c>
      <c r="C27130" s="1329" t="s">
        <v>31184</v>
      </c>
      <c r="D27130" s="514" t="s">
        <v>32</v>
      </c>
      <c r="E27130" s="673">
        <v>89.09</v>
      </c>
      <c r="F27130" s="761"/>
    </row>
    <row r="27131" spans="1:6" customFormat="1" ht="24.75">
      <c r="A27131" s="514">
        <v>39517</v>
      </c>
      <c r="B27131" s="514" t="s">
        <v>17223</v>
      </c>
      <c r="C27131" s="1329" t="s">
        <v>31185</v>
      </c>
      <c r="D27131" s="514" t="s">
        <v>32</v>
      </c>
      <c r="E27131" s="673">
        <v>167.88</v>
      </c>
      <c r="F27131" s="761"/>
    </row>
    <row r="27132" spans="1:6" customFormat="1" ht="24.75">
      <c r="A27132" s="514">
        <v>39518</v>
      </c>
      <c r="B27132" s="514" t="s">
        <v>17223</v>
      </c>
      <c r="C27132" s="1329" t="s">
        <v>31186</v>
      </c>
      <c r="D27132" s="514" t="s">
        <v>32</v>
      </c>
      <c r="E27132" s="673">
        <v>199.03</v>
      </c>
      <c r="F27132" s="761"/>
    </row>
    <row r="27133" spans="1:6" customFormat="1">
      <c r="A27133" s="514">
        <v>38366</v>
      </c>
      <c r="B27133" s="514" t="s">
        <v>17223</v>
      </c>
      <c r="C27133" s="1329" t="s">
        <v>31187</v>
      </c>
      <c r="D27133" s="514" t="s">
        <v>32</v>
      </c>
      <c r="E27133" s="673">
        <v>5.32</v>
      </c>
      <c r="F27133" s="761"/>
    </row>
    <row r="27134" spans="1:6" customFormat="1">
      <c r="A27134" s="514">
        <v>11703</v>
      </c>
      <c r="B27134" s="514" t="s">
        <v>17223</v>
      </c>
      <c r="C27134" s="1329" t="s">
        <v>31188</v>
      </c>
      <c r="D27134" s="514" t="s">
        <v>28</v>
      </c>
      <c r="E27134" s="673">
        <v>30.77</v>
      </c>
      <c r="F27134" s="761"/>
    </row>
    <row r="27135" spans="1:6" customFormat="1">
      <c r="A27135" s="514">
        <v>37400</v>
      </c>
      <c r="B27135" s="514" t="s">
        <v>17223</v>
      </c>
      <c r="C27135" s="1329" t="s">
        <v>3379</v>
      </c>
      <c r="D27135" s="514" t="s">
        <v>28</v>
      </c>
      <c r="E27135" s="673">
        <v>42.91</v>
      </c>
      <c r="F27135" s="761"/>
    </row>
    <row r="27136" spans="1:6" customFormat="1" ht="24.75">
      <c r="A27136" s="514">
        <v>25400</v>
      </c>
      <c r="B27136" s="514" t="s">
        <v>17223</v>
      </c>
      <c r="C27136" s="1329" t="s">
        <v>31189</v>
      </c>
      <c r="D27136" s="514" t="s">
        <v>28</v>
      </c>
      <c r="E27136" s="673">
        <v>3207.73</v>
      </c>
      <c r="F27136" s="761"/>
    </row>
    <row r="27137" spans="1:6" customFormat="1">
      <c r="A27137" s="514">
        <v>4276</v>
      </c>
      <c r="B27137" s="514" t="s">
        <v>17223</v>
      </c>
      <c r="C27137" s="1329" t="s">
        <v>31190</v>
      </c>
      <c r="D27137" s="514" t="s">
        <v>28</v>
      </c>
      <c r="E27137" s="673">
        <v>182.06</v>
      </c>
      <c r="F27137" s="761"/>
    </row>
    <row r="27138" spans="1:6" customFormat="1">
      <c r="A27138" s="514">
        <v>4273</v>
      </c>
      <c r="B27138" s="514" t="s">
        <v>17223</v>
      </c>
      <c r="C27138" s="1329" t="s">
        <v>31191</v>
      </c>
      <c r="D27138" s="514" t="s">
        <v>28</v>
      </c>
      <c r="E27138" s="673">
        <v>330.55</v>
      </c>
      <c r="F27138" s="761"/>
    </row>
    <row r="27139" spans="1:6" customFormat="1">
      <c r="A27139" s="514">
        <v>4274</v>
      </c>
      <c r="B27139" s="514" t="s">
        <v>17223</v>
      </c>
      <c r="C27139" s="1329" t="s">
        <v>31192</v>
      </c>
      <c r="D27139" s="514" t="s">
        <v>28</v>
      </c>
      <c r="E27139" s="673">
        <v>120.93</v>
      </c>
      <c r="F27139" s="761"/>
    </row>
    <row r="27140" spans="1:6" customFormat="1" ht="24.75">
      <c r="A27140" s="514">
        <v>39438</v>
      </c>
      <c r="B27140" s="514" t="s">
        <v>17223</v>
      </c>
      <c r="C27140" s="1329" t="s">
        <v>31193</v>
      </c>
      <c r="D27140" s="514" t="s">
        <v>28</v>
      </c>
      <c r="E27140" s="673">
        <v>0.33</v>
      </c>
      <c r="F27140" s="761"/>
    </row>
    <row r="27141" spans="1:6" customFormat="1">
      <c r="A27141" s="514">
        <v>4379</v>
      </c>
      <c r="B27141" s="514" t="s">
        <v>17223</v>
      </c>
      <c r="C27141" s="1329" t="s">
        <v>31194</v>
      </c>
      <c r="D27141" s="514" t="s">
        <v>28</v>
      </c>
      <c r="E27141" s="673">
        <v>0.06</v>
      </c>
      <c r="F27141" s="761"/>
    </row>
    <row r="27142" spans="1:6" customFormat="1">
      <c r="A27142" s="514">
        <v>4377</v>
      </c>
      <c r="B27142" s="514" t="s">
        <v>17223</v>
      </c>
      <c r="C27142" s="1329" t="s">
        <v>31195</v>
      </c>
      <c r="D27142" s="514" t="s">
        <v>28</v>
      </c>
      <c r="E27142" s="673">
        <v>0.24</v>
      </c>
      <c r="F27142" s="761"/>
    </row>
    <row r="27143" spans="1:6" customFormat="1">
      <c r="A27143" s="514">
        <v>4356</v>
      </c>
      <c r="B27143" s="514" t="s">
        <v>17223</v>
      </c>
      <c r="C27143" s="1329" t="s">
        <v>31196</v>
      </c>
      <c r="D27143" s="514" t="s">
        <v>28</v>
      </c>
      <c r="E27143" s="673">
        <v>0.33</v>
      </c>
      <c r="F27143" s="761"/>
    </row>
    <row r="27144" spans="1:6" customFormat="1">
      <c r="A27144" s="514">
        <v>13246</v>
      </c>
      <c r="B27144" s="514" t="s">
        <v>17223</v>
      </c>
      <c r="C27144" s="1329" t="s">
        <v>31197</v>
      </c>
      <c r="D27144" s="514" t="s">
        <v>28</v>
      </c>
      <c r="E27144" s="673">
        <v>0.57999999999999996</v>
      </c>
      <c r="F27144" s="761"/>
    </row>
    <row r="27145" spans="1:6" customFormat="1">
      <c r="A27145" s="514">
        <v>13294</v>
      </c>
      <c r="B27145" s="514" t="s">
        <v>17223</v>
      </c>
      <c r="C27145" s="1329" t="s">
        <v>31198</v>
      </c>
      <c r="D27145" s="514" t="s">
        <v>28</v>
      </c>
      <c r="E27145" s="673">
        <v>1.93</v>
      </c>
      <c r="F27145" s="761"/>
    </row>
    <row r="27146" spans="1:6" customFormat="1">
      <c r="A27146" s="514">
        <v>11963</v>
      </c>
      <c r="B27146" s="514" t="s">
        <v>17223</v>
      </c>
      <c r="C27146" s="1329" t="s">
        <v>31199</v>
      </c>
      <c r="D27146" s="514" t="s">
        <v>28</v>
      </c>
      <c r="E27146" s="673">
        <v>12.15</v>
      </c>
      <c r="F27146" s="761"/>
    </row>
    <row r="27147" spans="1:6" customFormat="1">
      <c r="A27147" s="514">
        <v>11964</v>
      </c>
      <c r="B27147" s="514" t="s">
        <v>17223</v>
      </c>
      <c r="C27147" s="1329" t="s">
        <v>31200</v>
      </c>
      <c r="D27147" s="514" t="s">
        <v>28</v>
      </c>
      <c r="E27147" s="673">
        <v>3.07</v>
      </c>
      <c r="F27147" s="761"/>
    </row>
    <row r="27148" spans="1:6" customFormat="1">
      <c r="A27148" s="514">
        <v>4346</v>
      </c>
      <c r="B27148" s="514" t="s">
        <v>17223</v>
      </c>
      <c r="C27148" s="1329" t="s">
        <v>31201</v>
      </c>
      <c r="D27148" s="514" t="s">
        <v>28</v>
      </c>
      <c r="E27148" s="673">
        <v>13.02</v>
      </c>
      <c r="F27148" s="761"/>
    </row>
    <row r="27149" spans="1:6" customFormat="1">
      <c r="A27149" s="514">
        <v>11955</v>
      </c>
      <c r="B27149" s="514" t="s">
        <v>17223</v>
      </c>
      <c r="C27149" s="1329" t="s">
        <v>31202</v>
      </c>
      <c r="D27149" s="514" t="s">
        <v>28</v>
      </c>
      <c r="E27149" s="673">
        <v>5.7</v>
      </c>
      <c r="F27149" s="761"/>
    </row>
    <row r="27150" spans="1:6" customFormat="1">
      <c r="A27150" s="514">
        <v>11960</v>
      </c>
      <c r="B27150" s="514" t="s">
        <v>17223</v>
      </c>
      <c r="C27150" s="1329" t="s">
        <v>31203</v>
      </c>
      <c r="D27150" s="514" t="s">
        <v>28</v>
      </c>
      <c r="E27150" s="673">
        <v>0.19</v>
      </c>
      <c r="F27150" s="761"/>
    </row>
    <row r="27151" spans="1:6" customFormat="1">
      <c r="A27151" s="514">
        <v>4333</v>
      </c>
      <c r="B27151" s="514" t="s">
        <v>17223</v>
      </c>
      <c r="C27151" s="1329" t="s">
        <v>31204</v>
      </c>
      <c r="D27151" s="514" t="s">
        <v>28</v>
      </c>
      <c r="E27151" s="673">
        <v>0.33</v>
      </c>
      <c r="F27151" s="761"/>
    </row>
    <row r="27152" spans="1:6" customFormat="1">
      <c r="A27152" s="514">
        <v>4358</v>
      </c>
      <c r="B27152" s="514" t="s">
        <v>17223</v>
      </c>
      <c r="C27152" s="1329" t="s">
        <v>31205</v>
      </c>
      <c r="D27152" s="514" t="s">
        <v>28</v>
      </c>
      <c r="E27152" s="673">
        <v>2.61</v>
      </c>
      <c r="F27152" s="761"/>
    </row>
    <row r="27153" spans="1:6" customFormat="1">
      <c r="A27153" s="514">
        <v>39435</v>
      </c>
      <c r="B27153" s="514" t="s">
        <v>17223</v>
      </c>
      <c r="C27153" s="1329" t="s">
        <v>31206</v>
      </c>
      <c r="D27153" s="514" t="s">
        <v>28</v>
      </c>
      <c r="E27153" s="673">
        <v>0.13</v>
      </c>
      <c r="F27153" s="761"/>
    </row>
    <row r="27154" spans="1:6" customFormat="1">
      <c r="A27154" s="514">
        <v>39436</v>
      </c>
      <c r="B27154" s="514" t="s">
        <v>17223</v>
      </c>
      <c r="C27154" s="1329" t="s">
        <v>31207</v>
      </c>
      <c r="D27154" s="514" t="s">
        <v>28</v>
      </c>
      <c r="E27154" s="673">
        <v>0.22</v>
      </c>
      <c r="F27154" s="761"/>
    </row>
    <row r="27155" spans="1:6" customFormat="1">
      <c r="A27155" s="514">
        <v>39437</v>
      </c>
      <c r="B27155" s="514" t="s">
        <v>17223</v>
      </c>
      <c r="C27155" s="1329" t="s">
        <v>31208</v>
      </c>
      <c r="D27155" s="514" t="s">
        <v>28</v>
      </c>
      <c r="E27155" s="673">
        <v>0.28999999999999998</v>
      </c>
      <c r="F27155" s="761"/>
    </row>
    <row r="27156" spans="1:6" customFormat="1">
      <c r="A27156" s="514">
        <v>39439</v>
      </c>
      <c r="B27156" s="514" t="s">
        <v>17223</v>
      </c>
      <c r="C27156" s="1329" t="s">
        <v>31209</v>
      </c>
      <c r="D27156" s="514" t="s">
        <v>28</v>
      </c>
      <c r="E27156" s="673">
        <v>0.2</v>
      </c>
      <c r="F27156" s="761"/>
    </row>
    <row r="27157" spans="1:6" customFormat="1">
      <c r="A27157" s="514">
        <v>39440</v>
      </c>
      <c r="B27157" s="514" t="s">
        <v>17223</v>
      </c>
      <c r="C27157" s="1329" t="s">
        <v>31210</v>
      </c>
      <c r="D27157" s="514" t="s">
        <v>28</v>
      </c>
      <c r="E27157" s="673">
        <v>0.26</v>
      </c>
      <c r="F27157" s="761"/>
    </row>
    <row r="27158" spans="1:6" customFormat="1">
      <c r="A27158" s="514">
        <v>39441</v>
      </c>
      <c r="B27158" s="514" t="s">
        <v>17223</v>
      </c>
      <c r="C27158" s="1329" t="s">
        <v>31211</v>
      </c>
      <c r="D27158" s="514" t="s">
        <v>28</v>
      </c>
      <c r="E27158" s="673">
        <v>0.33</v>
      </c>
      <c r="F27158" s="761"/>
    </row>
    <row r="27159" spans="1:6" customFormat="1">
      <c r="A27159" s="514">
        <v>39442</v>
      </c>
      <c r="B27159" s="514" t="s">
        <v>17223</v>
      </c>
      <c r="C27159" s="1329" t="s">
        <v>31212</v>
      </c>
      <c r="D27159" s="514" t="s">
        <v>28</v>
      </c>
      <c r="E27159" s="673">
        <v>0.23</v>
      </c>
      <c r="F27159" s="761"/>
    </row>
    <row r="27160" spans="1:6" customFormat="1">
      <c r="A27160" s="514">
        <v>39443</v>
      </c>
      <c r="B27160" s="514" t="s">
        <v>17223</v>
      </c>
      <c r="C27160" s="1329" t="s">
        <v>31213</v>
      </c>
      <c r="D27160" s="514" t="s">
        <v>28</v>
      </c>
      <c r="E27160" s="673">
        <v>0.31</v>
      </c>
      <c r="F27160" s="761"/>
    </row>
    <row r="27161" spans="1:6" customFormat="1">
      <c r="A27161" s="514">
        <v>4329</v>
      </c>
      <c r="B27161" s="514" t="s">
        <v>17223</v>
      </c>
      <c r="C27161" s="1329" t="s">
        <v>31214</v>
      </c>
      <c r="D27161" s="514" t="s">
        <v>28</v>
      </c>
      <c r="E27161" s="673">
        <v>2.78</v>
      </c>
      <c r="F27161" s="761"/>
    </row>
    <row r="27162" spans="1:6" customFormat="1">
      <c r="A27162" s="514">
        <v>436</v>
      </c>
      <c r="B27162" s="514" t="s">
        <v>17223</v>
      </c>
      <c r="C27162" s="1329" t="s">
        <v>31215</v>
      </c>
      <c r="D27162" s="514" t="s">
        <v>28</v>
      </c>
      <c r="E27162" s="673"/>
      <c r="F27162" s="761"/>
    </row>
    <row r="27163" spans="1:6" customFormat="1">
      <c r="A27163" s="514">
        <v>442</v>
      </c>
      <c r="B27163" s="514" t="s">
        <v>17223</v>
      </c>
      <c r="C27163" s="1329" t="s">
        <v>31216</v>
      </c>
      <c r="D27163" s="514" t="s">
        <v>28</v>
      </c>
      <c r="E27163" s="673"/>
      <c r="F27163" s="761"/>
    </row>
    <row r="27164" spans="1:6" customFormat="1">
      <c r="A27164" s="514">
        <v>4383</v>
      </c>
      <c r="B27164" s="514" t="s">
        <v>17223</v>
      </c>
      <c r="C27164" s="1329" t="s">
        <v>31217</v>
      </c>
      <c r="D27164" s="514" t="s">
        <v>28</v>
      </c>
      <c r="E27164" s="673">
        <v>25.14</v>
      </c>
      <c r="F27164" s="761"/>
    </row>
    <row r="27165" spans="1:6" customFormat="1">
      <c r="A27165" s="514">
        <v>4344</v>
      </c>
      <c r="B27165" s="514" t="s">
        <v>17223</v>
      </c>
      <c r="C27165" s="1329" t="s">
        <v>31218</v>
      </c>
      <c r="D27165" s="514" t="s">
        <v>28</v>
      </c>
      <c r="E27165" s="673">
        <v>26.34</v>
      </c>
      <c r="F27165" s="761"/>
    </row>
    <row r="27166" spans="1:6" customFormat="1">
      <c r="A27166" s="514">
        <v>4335</v>
      </c>
      <c r="B27166" s="514" t="s">
        <v>17223</v>
      </c>
      <c r="C27166" s="1329" t="s">
        <v>31219</v>
      </c>
      <c r="D27166" s="514" t="s">
        <v>28</v>
      </c>
      <c r="E27166" s="673">
        <v>17.690000000000001</v>
      </c>
      <c r="F27166" s="761"/>
    </row>
    <row r="27167" spans="1:6" customFormat="1">
      <c r="A27167" s="514">
        <v>4334</v>
      </c>
      <c r="B27167" s="514" t="s">
        <v>17223</v>
      </c>
      <c r="C27167" s="1329" t="s">
        <v>31220</v>
      </c>
      <c r="D27167" s="514" t="s">
        <v>28</v>
      </c>
      <c r="E27167" s="673">
        <v>24.27</v>
      </c>
      <c r="F27167" s="761"/>
    </row>
    <row r="27168" spans="1:6" customFormat="1">
      <c r="A27168" s="514">
        <v>11953</v>
      </c>
      <c r="B27168" s="514" t="s">
        <v>17223</v>
      </c>
      <c r="C27168" s="1329" t="s">
        <v>31221</v>
      </c>
      <c r="D27168" s="514" t="s">
        <v>28</v>
      </c>
      <c r="E27168" s="673">
        <v>4.18</v>
      </c>
      <c r="F27168" s="761"/>
    </row>
    <row r="27169" spans="1:6" customFormat="1">
      <c r="A27169" s="514">
        <v>4343</v>
      </c>
      <c r="B27169" s="514" t="s">
        <v>17223</v>
      </c>
      <c r="C27169" s="1329" t="s">
        <v>31222</v>
      </c>
      <c r="D27169" s="514" t="s">
        <v>28</v>
      </c>
      <c r="E27169" s="673">
        <v>5.97</v>
      </c>
      <c r="F27169" s="761"/>
    </row>
    <row r="27170" spans="1:6" customFormat="1">
      <c r="A27170" s="514">
        <v>430</v>
      </c>
      <c r="B27170" s="514" t="s">
        <v>17223</v>
      </c>
      <c r="C27170" s="1329" t="s">
        <v>31223</v>
      </c>
      <c r="D27170" s="514" t="s">
        <v>28</v>
      </c>
      <c r="E27170" s="673"/>
      <c r="F27170" s="761"/>
    </row>
    <row r="27171" spans="1:6" customFormat="1">
      <c r="A27171" s="514">
        <v>441</v>
      </c>
      <c r="B27171" s="514" t="s">
        <v>17223</v>
      </c>
      <c r="C27171" s="1329" t="s">
        <v>31224</v>
      </c>
      <c r="D27171" s="514" t="s">
        <v>28</v>
      </c>
      <c r="E27171" s="673"/>
      <c r="F27171" s="761"/>
    </row>
    <row r="27172" spans="1:6" customFormat="1">
      <c r="A27172" s="514">
        <v>431</v>
      </c>
      <c r="B27172" s="514" t="s">
        <v>17223</v>
      </c>
      <c r="C27172" s="1329" t="s">
        <v>31225</v>
      </c>
      <c r="D27172" s="514" t="s">
        <v>28</v>
      </c>
      <c r="E27172" s="673"/>
      <c r="F27172" s="761"/>
    </row>
    <row r="27173" spans="1:6" customFormat="1">
      <c r="A27173" s="514">
        <v>432</v>
      </c>
      <c r="B27173" s="514" t="s">
        <v>17223</v>
      </c>
      <c r="C27173" s="1329" t="s">
        <v>31226</v>
      </c>
      <c r="D27173" s="514" t="s">
        <v>28</v>
      </c>
      <c r="E27173" s="673"/>
      <c r="F27173" s="761"/>
    </row>
    <row r="27174" spans="1:6" customFormat="1">
      <c r="A27174" s="514">
        <v>429</v>
      </c>
      <c r="B27174" s="514" t="s">
        <v>17223</v>
      </c>
      <c r="C27174" s="1329" t="s">
        <v>31227</v>
      </c>
      <c r="D27174" s="514" t="s">
        <v>28</v>
      </c>
      <c r="E27174" s="673"/>
      <c r="F27174" s="761"/>
    </row>
    <row r="27175" spans="1:6" customFormat="1">
      <c r="A27175" s="514">
        <v>439</v>
      </c>
      <c r="B27175" s="514" t="s">
        <v>17223</v>
      </c>
      <c r="C27175" s="1329" t="s">
        <v>31228</v>
      </c>
      <c r="D27175" s="514" t="s">
        <v>28</v>
      </c>
      <c r="E27175" s="673"/>
      <c r="F27175" s="761"/>
    </row>
    <row r="27176" spans="1:6" customFormat="1">
      <c r="A27176" s="514">
        <v>433</v>
      </c>
      <c r="B27176" s="514" t="s">
        <v>17223</v>
      </c>
      <c r="C27176" s="1329" t="s">
        <v>31229</v>
      </c>
      <c r="D27176" s="514" t="s">
        <v>28</v>
      </c>
      <c r="E27176" s="673"/>
      <c r="F27176" s="761"/>
    </row>
    <row r="27177" spans="1:6" customFormat="1">
      <c r="A27177" s="514">
        <v>437</v>
      </c>
      <c r="B27177" s="514" t="s">
        <v>17223</v>
      </c>
      <c r="C27177" s="1329" t="s">
        <v>31230</v>
      </c>
      <c r="D27177" s="514" t="s">
        <v>28</v>
      </c>
      <c r="E27177" s="673"/>
      <c r="F27177" s="761"/>
    </row>
    <row r="27178" spans="1:6" customFormat="1">
      <c r="A27178" s="514">
        <v>11790</v>
      </c>
      <c r="B27178" s="514" t="s">
        <v>17223</v>
      </c>
      <c r="C27178" s="1329" t="s">
        <v>31231</v>
      </c>
      <c r="D27178" s="514" t="s">
        <v>28</v>
      </c>
      <c r="E27178" s="673"/>
      <c r="F27178" s="761"/>
    </row>
    <row r="27179" spans="1:6" customFormat="1">
      <c r="A27179" s="514">
        <v>428</v>
      </c>
      <c r="B27179" s="514" t="s">
        <v>17223</v>
      </c>
      <c r="C27179" s="1329" t="s">
        <v>31232</v>
      </c>
      <c r="D27179" s="514" t="s">
        <v>28</v>
      </c>
      <c r="E27179" s="673"/>
      <c r="F27179" s="761"/>
    </row>
    <row r="27180" spans="1:6" customFormat="1">
      <c r="A27180" s="514">
        <v>4351</v>
      </c>
      <c r="B27180" s="514" t="s">
        <v>17223</v>
      </c>
      <c r="C27180" s="1329" t="s">
        <v>31233</v>
      </c>
      <c r="D27180" s="514" t="s">
        <v>28</v>
      </c>
      <c r="E27180" s="673">
        <v>21.41</v>
      </c>
      <c r="F27180" s="761"/>
    </row>
    <row r="27181" spans="1:6" customFormat="1">
      <c r="A27181" s="514">
        <v>4384</v>
      </c>
      <c r="B27181" s="514" t="s">
        <v>17223</v>
      </c>
      <c r="C27181" s="1329" t="s">
        <v>31234</v>
      </c>
      <c r="D27181" s="514" t="s">
        <v>28</v>
      </c>
      <c r="E27181" s="673">
        <v>28.88</v>
      </c>
      <c r="F27181" s="761"/>
    </row>
    <row r="27182" spans="1:6" customFormat="1">
      <c r="A27182" s="514">
        <v>11054</v>
      </c>
      <c r="B27182" s="514" t="s">
        <v>17223</v>
      </c>
      <c r="C27182" s="1329" t="s">
        <v>34663</v>
      </c>
      <c r="D27182" s="514" t="s">
        <v>28</v>
      </c>
      <c r="E27182" s="673">
        <v>0.04</v>
      </c>
      <c r="F27182" s="761"/>
    </row>
    <row r="27183" spans="1:6" customFormat="1">
      <c r="A27183" s="514">
        <v>11055</v>
      </c>
      <c r="B27183" s="514" t="s">
        <v>17223</v>
      </c>
      <c r="C27183" s="1329" t="s">
        <v>34664</v>
      </c>
      <c r="D27183" s="514" t="s">
        <v>28</v>
      </c>
      <c r="E27183" s="673">
        <v>7.0000000000000007E-2</v>
      </c>
      <c r="F27183" s="761"/>
    </row>
    <row r="27184" spans="1:6" customFormat="1">
      <c r="A27184" s="514">
        <v>11056</v>
      </c>
      <c r="B27184" s="514" t="s">
        <v>17223</v>
      </c>
      <c r="C27184" s="1329" t="s">
        <v>34665</v>
      </c>
      <c r="D27184" s="514" t="s">
        <v>28</v>
      </c>
      <c r="E27184" s="673">
        <v>0.08</v>
      </c>
      <c r="F27184" s="761"/>
    </row>
    <row r="27185" spans="1:6" customFormat="1">
      <c r="A27185" s="514">
        <v>11057</v>
      </c>
      <c r="B27185" s="514" t="s">
        <v>17223</v>
      </c>
      <c r="C27185" s="1329" t="s">
        <v>34666</v>
      </c>
      <c r="D27185" s="514" t="s">
        <v>28</v>
      </c>
      <c r="E27185" s="673">
        <v>0.17</v>
      </c>
      <c r="F27185" s="761"/>
    </row>
    <row r="27186" spans="1:6" customFormat="1">
      <c r="A27186" s="514">
        <v>11059</v>
      </c>
      <c r="B27186" s="514" t="s">
        <v>17223</v>
      </c>
      <c r="C27186" s="1329" t="s">
        <v>34667</v>
      </c>
      <c r="D27186" s="514" t="s">
        <v>28</v>
      </c>
      <c r="E27186" s="673">
        <v>0.33</v>
      </c>
      <c r="F27186" s="761"/>
    </row>
    <row r="27187" spans="1:6" customFormat="1">
      <c r="A27187" s="514">
        <v>11058</v>
      </c>
      <c r="B27187" s="514" t="s">
        <v>17223</v>
      </c>
      <c r="C27187" s="1329" t="s">
        <v>34668</v>
      </c>
      <c r="D27187" s="514" t="s">
        <v>28</v>
      </c>
      <c r="E27187" s="673">
        <v>0.43</v>
      </c>
      <c r="F27187" s="761"/>
    </row>
    <row r="27188" spans="1:6" customFormat="1">
      <c r="A27188" s="514">
        <v>4320</v>
      </c>
      <c r="B27188" s="514" t="s">
        <v>17223</v>
      </c>
      <c r="C27188" s="1329" t="s">
        <v>31235</v>
      </c>
      <c r="D27188" s="514" t="s">
        <v>28</v>
      </c>
      <c r="E27188" s="673">
        <v>3.43</v>
      </c>
      <c r="F27188" s="761"/>
    </row>
    <row r="27189" spans="1:6" customFormat="1">
      <c r="A27189" s="514">
        <v>4318</v>
      </c>
      <c r="B27189" s="514" t="s">
        <v>17223</v>
      </c>
      <c r="C27189" s="1329" t="s">
        <v>31236</v>
      </c>
      <c r="D27189" s="514" t="s">
        <v>28</v>
      </c>
      <c r="E27189" s="673">
        <v>1.67</v>
      </c>
      <c r="F27189" s="761"/>
    </row>
    <row r="27190" spans="1:6" customFormat="1">
      <c r="A27190" s="514">
        <v>4380</v>
      </c>
      <c r="B27190" s="514" t="s">
        <v>17223</v>
      </c>
      <c r="C27190" s="1329" t="s">
        <v>31237</v>
      </c>
      <c r="D27190" s="514" t="s">
        <v>28</v>
      </c>
      <c r="E27190" s="673">
        <v>1.44</v>
      </c>
      <c r="F27190" s="761"/>
    </row>
    <row r="27191" spans="1:6" customFormat="1">
      <c r="A27191" s="514">
        <v>4299</v>
      </c>
      <c r="B27191" s="514" t="s">
        <v>17223</v>
      </c>
      <c r="C27191" s="1329" t="s">
        <v>31238</v>
      </c>
      <c r="D27191" s="514" t="s">
        <v>28</v>
      </c>
      <c r="E27191" s="673">
        <v>1.36</v>
      </c>
      <c r="F27191" s="761"/>
    </row>
    <row r="27192" spans="1:6" customFormat="1">
      <c r="A27192" s="514">
        <v>4304</v>
      </c>
      <c r="B27192" s="514" t="s">
        <v>17223</v>
      </c>
      <c r="C27192" s="1329" t="s">
        <v>31239</v>
      </c>
      <c r="D27192" s="514" t="s">
        <v>28</v>
      </c>
      <c r="E27192" s="673">
        <v>1.85</v>
      </c>
      <c r="F27192" s="761"/>
    </row>
    <row r="27193" spans="1:6" customFormat="1">
      <c r="A27193" s="514">
        <v>4305</v>
      </c>
      <c r="B27193" s="514" t="s">
        <v>17223</v>
      </c>
      <c r="C27193" s="1329" t="s">
        <v>31240</v>
      </c>
      <c r="D27193" s="514" t="s">
        <v>28</v>
      </c>
      <c r="E27193" s="673">
        <v>2.15</v>
      </c>
      <c r="F27193" s="761"/>
    </row>
    <row r="27194" spans="1:6" customFormat="1">
      <c r="A27194" s="514">
        <v>4306</v>
      </c>
      <c r="B27194" s="514" t="s">
        <v>17223</v>
      </c>
      <c r="C27194" s="1329" t="s">
        <v>31241</v>
      </c>
      <c r="D27194" s="514" t="s">
        <v>28</v>
      </c>
      <c r="E27194" s="673">
        <v>2.5</v>
      </c>
      <c r="F27194" s="761"/>
    </row>
    <row r="27195" spans="1:6" customFormat="1">
      <c r="A27195" s="514">
        <v>4308</v>
      </c>
      <c r="B27195" s="514" t="s">
        <v>17223</v>
      </c>
      <c r="C27195" s="1329" t="s">
        <v>31242</v>
      </c>
      <c r="D27195" s="514" t="s">
        <v>28</v>
      </c>
      <c r="E27195" s="673">
        <v>5.18</v>
      </c>
      <c r="F27195" s="761"/>
    </row>
    <row r="27196" spans="1:6" customFormat="1">
      <c r="A27196" s="514">
        <v>4302</v>
      </c>
      <c r="B27196" s="514" t="s">
        <v>17223</v>
      </c>
      <c r="C27196" s="1329" t="s">
        <v>31243</v>
      </c>
      <c r="D27196" s="514" t="s">
        <v>28</v>
      </c>
      <c r="E27196" s="673">
        <v>3.88</v>
      </c>
      <c r="F27196" s="761"/>
    </row>
    <row r="27197" spans="1:6" customFormat="1">
      <c r="A27197" s="514">
        <v>4300</v>
      </c>
      <c r="B27197" s="514" t="s">
        <v>17223</v>
      </c>
      <c r="C27197" s="1329" t="s">
        <v>31244</v>
      </c>
      <c r="D27197" s="514" t="s">
        <v>28</v>
      </c>
      <c r="E27197" s="673">
        <v>0.92</v>
      </c>
      <c r="F27197" s="761"/>
    </row>
    <row r="27198" spans="1:6" customFormat="1">
      <c r="A27198" s="514">
        <v>4301</v>
      </c>
      <c r="B27198" s="514" t="s">
        <v>17223</v>
      </c>
      <c r="C27198" s="1329" t="s">
        <v>31245</v>
      </c>
      <c r="D27198" s="514" t="s">
        <v>28</v>
      </c>
      <c r="E27198" s="673">
        <v>1.1299999999999999</v>
      </c>
      <c r="F27198" s="761"/>
    </row>
    <row r="27199" spans="1:6" customFormat="1">
      <c r="A27199" s="514">
        <v>40547</v>
      </c>
      <c r="B27199" s="514" t="s">
        <v>17223</v>
      </c>
      <c r="C27199" s="1329" t="s">
        <v>31246</v>
      </c>
      <c r="D27199" s="514" t="s">
        <v>30143</v>
      </c>
      <c r="E27199" s="673">
        <v>35.1</v>
      </c>
      <c r="F27199" s="761"/>
    </row>
    <row r="27200" spans="1:6" customFormat="1">
      <c r="A27200" s="514">
        <v>11962</v>
      </c>
      <c r="B27200" s="514" t="s">
        <v>17223</v>
      </c>
      <c r="C27200" s="1329" t="s">
        <v>31247</v>
      </c>
      <c r="D27200" s="514" t="s">
        <v>28</v>
      </c>
      <c r="E27200" s="673">
        <v>0.28999999999999998</v>
      </c>
      <c r="F27200" s="761"/>
    </row>
    <row r="27201" spans="1:6" customFormat="1">
      <c r="A27201" s="514">
        <v>4332</v>
      </c>
      <c r="B27201" s="514" t="s">
        <v>17223</v>
      </c>
      <c r="C27201" s="1329" t="s">
        <v>31248</v>
      </c>
      <c r="D27201" s="514" t="s">
        <v>28</v>
      </c>
      <c r="E27201" s="673">
        <v>1.4</v>
      </c>
      <c r="F27201" s="761"/>
    </row>
    <row r="27202" spans="1:6" customFormat="1">
      <c r="A27202" s="514">
        <v>4331</v>
      </c>
      <c r="B27202" s="514" t="s">
        <v>17223</v>
      </c>
      <c r="C27202" s="1329" t="s">
        <v>31249</v>
      </c>
      <c r="D27202" s="514" t="s">
        <v>28</v>
      </c>
      <c r="E27202" s="673">
        <v>5.26</v>
      </c>
      <c r="F27202" s="761"/>
    </row>
    <row r="27203" spans="1:6" customFormat="1">
      <c r="A27203" s="514">
        <v>4336</v>
      </c>
      <c r="B27203" s="514" t="s">
        <v>17223</v>
      </c>
      <c r="C27203" s="1329" t="s">
        <v>31250</v>
      </c>
      <c r="D27203" s="514" t="s">
        <v>28</v>
      </c>
      <c r="E27203" s="673">
        <v>6.74</v>
      </c>
      <c r="F27203" s="761"/>
    </row>
    <row r="27204" spans="1:6" customFormat="1">
      <c r="A27204" s="514">
        <v>11948</v>
      </c>
      <c r="B27204" s="514" t="s">
        <v>17223</v>
      </c>
      <c r="C27204" s="1329" t="s">
        <v>31251</v>
      </c>
      <c r="D27204" s="514" t="s">
        <v>28</v>
      </c>
      <c r="E27204" s="673">
        <v>0.87</v>
      </c>
      <c r="F27204" s="761"/>
    </row>
    <row r="27205" spans="1:6" customFormat="1">
      <c r="A27205" s="514">
        <v>4382</v>
      </c>
      <c r="B27205" s="514" t="s">
        <v>17223</v>
      </c>
      <c r="C27205" s="1329" t="s">
        <v>17716</v>
      </c>
      <c r="D27205" s="514" t="s">
        <v>28</v>
      </c>
      <c r="E27205" s="673">
        <v>1.45</v>
      </c>
      <c r="F27205" s="761"/>
    </row>
    <row r="27206" spans="1:6" customFormat="1">
      <c r="A27206" s="514">
        <v>4354</v>
      </c>
      <c r="B27206" s="514" t="s">
        <v>17223</v>
      </c>
      <c r="C27206" s="1329" t="s">
        <v>31252</v>
      </c>
      <c r="D27206" s="514" t="s">
        <v>28</v>
      </c>
      <c r="E27206" s="673">
        <v>60.43</v>
      </c>
      <c r="F27206" s="761"/>
    </row>
    <row r="27207" spans="1:6" customFormat="1">
      <c r="A27207" s="514">
        <v>40839</v>
      </c>
      <c r="B27207" s="514" t="s">
        <v>17223</v>
      </c>
      <c r="C27207" s="1329" t="s">
        <v>31253</v>
      </c>
      <c r="D27207" s="514" t="s">
        <v>30143</v>
      </c>
      <c r="E27207" s="673">
        <v>145.41</v>
      </c>
      <c r="F27207" s="761"/>
    </row>
    <row r="27208" spans="1:6" customFormat="1">
      <c r="A27208" s="514">
        <v>40552</v>
      </c>
      <c r="B27208" s="514" t="s">
        <v>17223</v>
      </c>
      <c r="C27208" s="1329" t="s">
        <v>31254</v>
      </c>
      <c r="D27208" s="514" t="s">
        <v>30143</v>
      </c>
      <c r="E27208" s="673">
        <v>60.17</v>
      </c>
      <c r="F27208" s="761"/>
    </row>
    <row r="27209" spans="1:6" customFormat="1">
      <c r="A27209" s="514">
        <v>40549</v>
      </c>
      <c r="B27209" s="514" t="s">
        <v>17223</v>
      </c>
      <c r="C27209" s="1329" t="s">
        <v>31255</v>
      </c>
      <c r="D27209" s="514" t="s">
        <v>30143</v>
      </c>
      <c r="E27209" s="673">
        <v>238.18</v>
      </c>
      <c r="F27209" s="761"/>
    </row>
    <row r="27210" spans="1:6" customFormat="1">
      <c r="A27210" s="514">
        <v>4385</v>
      </c>
      <c r="B27210" s="514" t="s">
        <v>17223</v>
      </c>
      <c r="C27210" s="1329" t="s">
        <v>31256</v>
      </c>
      <c r="D27210" s="514" t="s">
        <v>22740</v>
      </c>
      <c r="E27210" s="673">
        <v>4736.51</v>
      </c>
      <c r="F27210" s="761"/>
    </row>
    <row r="27211" spans="1:6" customFormat="1">
      <c r="A27211" s="514">
        <v>45236</v>
      </c>
      <c r="B27211" s="514" t="s">
        <v>17223</v>
      </c>
      <c r="C27211" s="1329" t="s">
        <v>34669</v>
      </c>
      <c r="D27211" s="514" t="s">
        <v>30</v>
      </c>
      <c r="E27211" s="673">
        <v>23.15</v>
      </c>
      <c r="F27211" s="761"/>
    </row>
    <row r="27212" spans="1:6" customFormat="1">
      <c r="A27212" s="514">
        <v>20078</v>
      </c>
      <c r="B27212" s="514" t="s">
        <v>17223</v>
      </c>
      <c r="C27212" s="1329" t="s">
        <v>31257</v>
      </c>
      <c r="D27212" s="514" t="s">
        <v>28</v>
      </c>
      <c r="E27212" s="673">
        <v>30.39</v>
      </c>
      <c r="F27212" s="761"/>
    </row>
    <row r="27213" spans="1:6" customFormat="1">
      <c r="A27213" s="514">
        <v>39897</v>
      </c>
      <c r="B27213" s="514" t="s">
        <v>17223</v>
      </c>
      <c r="C27213" s="1329" t="s">
        <v>31258</v>
      </c>
      <c r="D27213" s="514" t="s">
        <v>28</v>
      </c>
      <c r="E27213" s="673"/>
      <c r="F27213" s="761"/>
    </row>
    <row r="27214" spans="1:6" customFormat="1">
      <c r="A27214" s="514">
        <v>118</v>
      </c>
      <c r="B27214" s="514" t="s">
        <v>17223</v>
      </c>
      <c r="C27214" s="1329" t="s">
        <v>31259</v>
      </c>
      <c r="D27214" s="514" t="s">
        <v>28</v>
      </c>
      <c r="E27214" s="673">
        <v>64.25</v>
      </c>
      <c r="F27214" s="761"/>
    </row>
    <row r="27215" spans="1:6" customFormat="1">
      <c r="A27215" s="514">
        <v>4396</v>
      </c>
      <c r="B27215" s="514" t="s">
        <v>17223</v>
      </c>
      <c r="C27215" s="1329" t="s">
        <v>31260</v>
      </c>
      <c r="D27215" s="514" t="s">
        <v>32</v>
      </c>
      <c r="E27215" s="673">
        <v>276.01</v>
      </c>
      <c r="F27215" s="761"/>
    </row>
    <row r="27216" spans="1:6" customFormat="1">
      <c r="A27216" s="514">
        <v>36881</v>
      </c>
      <c r="B27216" s="514" t="s">
        <v>17223</v>
      </c>
      <c r="C27216" s="1329" t="s">
        <v>31261</v>
      </c>
      <c r="D27216" s="514" t="s">
        <v>32</v>
      </c>
      <c r="E27216" s="673">
        <v>201.5</v>
      </c>
      <c r="F27216" s="761"/>
    </row>
    <row r="27217" spans="1:6" customFormat="1">
      <c r="A27217" s="514">
        <v>4397</v>
      </c>
      <c r="B27217" s="514" t="s">
        <v>17223</v>
      </c>
      <c r="C27217" s="1329" t="s">
        <v>31262</v>
      </c>
      <c r="D27217" s="514" t="s">
        <v>32</v>
      </c>
      <c r="E27217" s="673">
        <v>280.61</v>
      </c>
      <c r="F27217" s="761"/>
    </row>
    <row r="27218" spans="1:6" customFormat="1">
      <c r="A27218" s="514">
        <v>36882</v>
      </c>
      <c r="B27218" s="514" t="s">
        <v>17223</v>
      </c>
      <c r="C27218" s="1329" t="s">
        <v>31263</v>
      </c>
      <c r="D27218" s="514" t="s">
        <v>32</v>
      </c>
      <c r="E27218" s="673">
        <v>205.46</v>
      </c>
      <c r="F27218" s="761"/>
    </row>
    <row r="27219" spans="1:6" customFormat="1">
      <c r="A27219" s="514">
        <v>4751</v>
      </c>
      <c r="B27219" s="514" t="s">
        <v>17223</v>
      </c>
      <c r="C27219" s="1329" t="s">
        <v>31264</v>
      </c>
      <c r="D27219" s="514" t="s">
        <v>33</v>
      </c>
      <c r="E27219" s="673">
        <v>24.12</v>
      </c>
      <c r="F27219" s="761"/>
    </row>
    <row r="27220" spans="1:6" customFormat="1">
      <c r="A27220" s="514">
        <v>41066</v>
      </c>
      <c r="B27220" s="514" t="s">
        <v>17223</v>
      </c>
      <c r="C27220" s="1329" t="s">
        <v>31265</v>
      </c>
      <c r="D27220" s="514" t="s">
        <v>31</v>
      </c>
      <c r="E27220" s="673">
        <v>4259.45</v>
      </c>
      <c r="F27220" s="761"/>
    </row>
    <row r="27221" spans="1:6" customFormat="1">
      <c r="A27221" s="514">
        <v>39604</v>
      </c>
      <c r="B27221" s="514" t="s">
        <v>17223</v>
      </c>
      <c r="C27221" s="1329" t="s">
        <v>31266</v>
      </c>
      <c r="D27221" s="514" t="s">
        <v>28</v>
      </c>
      <c r="E27221" s="673">
        <v>12.27</v>
      </c>
      <c r="F27221" s="761"/>
    </row>
    <row r="27222" spans="1:6" customFormat="1">
      <c r="A27222" s="514">
        <v>39605</v>
      </c>
      <c r="B27222" s="514" t="s">
        <v>17223</v>
      </c>
      <c r="C27222" s="1329" t="s">
        <v>31267</v>
      </c>
      <c r="D27222" s="514" t="s">
        <v>28</v>
      </c>
      <c r="E27222" s="673">
        <v>13.33</v>
      </c>
      <c r="F27222" s="761"/>
    </row>
    <row r="27223" spans="1:6" customFormat="1">
      <c r="A27223" s="514">
        <v>39606</v>
      </c>
      <c r="B27223" s="514" t="s">
        <v>17223</v>
      </c>
      <c r="C27223" s="1329" t="s">
        <v>31268</v>
      </c>
      <c r="D27223" s="514" t="s">
        <v>28</v>
      </c>
      <c r="E27223" s="673">
        <v>23.35</v>
      </c>
      <c r="F27223" s="761"/>
    </row>
    <row r="27224" spans="1:6" customFormat="1">
      <c r="A27224" s="514">
        <v>39607</v>
      </c>
      <c r="B27224" s="514" t="s">
        <v>17223</v>
      </c>
      <c r="C27224" s="1329" t="s">
        <v>31269</v>
      </c>
      <c r="D27224" s="514" t="s">
        <v>28</v>
      </c>
      <c r="E27224" s="673">
        <v>31.59</v>
      </c>
      <c r="F27224" s="761"/>
    </row>
    <row r="27225" spans="1:6" customFormat="1">
      <c r="A27225" s="514">
        <v>39594</v>
      </c>
      <c r="B27225" s="514" t="s">
        <v>17223</v>
      </c>
      <c r="C27225" s="1329" t="s">
        <v>31270</v>
      </c>
      <c r="D27225" s="514" t="s">
        <v>28</v>
      </c>
      <c r="E27225" s="673">
        <v>340.99</v>
      </c>
      <c r="F27225" s="761"/>
    </row>
    <row r="27226" spans="1:6" customFormat="1">
      <c r="A27226" s="514">
        <v>39596</v>
      </c>
      <c r="B27226" s="514" t="s">
        <v>17223</v>
      </c>
      <c r="C27226" s="1329" t="s">
        <v>31271</v>
      </c>
      <c r="D27226" s="514" t="s">
        <v>28</v>
      </c>
      <c r="E27226" s="673">
        <v>913.2</v>
      </c>
      <c r="F27226" s="761"/>
    </row>
    <row r="27227" spans="1:6" customFormat="1">
      <c r="A27227" s="514">
        <v>39595</v>
      </c>
      <c r="B27227" s="514" t="s">
        <v>17223</v>
      </c>
      <c r="C27227" s="1329" t="s">
        <v>31272</v>
      </c>
      <c r="D27227" s="514" t="s">
        <v>28</v>
      </c>
      <c r="E27227" s="673">
        <v>2051.83</v>
      </c>
      <c r="F27227" s="761"/>
    </row>
    <row r="27228" spans="1:6" customFormat="1">
      <c r="A27228" s="514">
        <v>39597</v>
      </c>
      <c r="B27228" s="514" t="s">
        <v>17223</v>
      </c>
      <c r="C27228" s="1329" t="s">
        <v>31273</v>
      </c>
      <c r="D27228" s="514" t="s">
        <v>28</v>
      </c>
      <c r="E27228" s="673">
        <v>3218.57</v>
      </c>
      <c r="F27228" s="761"/>
    </row>
    <row r="27229" spans="1:6" customFormat="1">
      <c r="A27229" s="514">
        <v>10731</v>
      </c>
      <c r="B27229" s="514" t="s">
        <v>17223</v>
      </c>
      <c r="C27229" s="1329" t="s">
        <v>31274</v>
      </c>
      <c r="D27229" s="514" t="s">
        <v>32</v>
      </c>
      <c r="E27229" s="673"/>
      <c r="F27229" s="761"/>
    </row>
    <row r="27230" spans="1:6" customFormat="1">
      <c r="A27230" s="514">
        <v>4704</v>
      </c>
      <c r="B27230" s="514" t="s">
        <v>17223</v>
      </c>
      <c r="C27230" s="1329" t="s">
        <v>31275</v>
      </c>
      <c r="D27230" s="514" t="s">
        <v>32</v>
      </c>
      <c r="E27230" s="673"/>
      <c r="F27230" s="761"/>
    </row>
    <row r="27231" spans="1:6" customFormat="1">
      <c r="A27231" s="514">
        <v>10730</v>
      </c>
      <c r="B27231" s="514" t="s">
        <v>17223</v>
      </c>
      <c r="C27231" s="1329" t="s">
        <v>31276</v>
      </c>
      <c r="D27231" s="514" t="s">
        <v>32</v>
      </c>
      <c r="E27231" s="673"/>
      <c r="F27231" s="761"/>
    </row>
    <row r="27232" spans="1:6" customFormat="1">
      <c r="A27232" s="514">
        <v>4720</v>
      </c>
      <c r="B27232" s="514" t="s">
        <v>17223</v>
      </c>
      <c r="C27232" s="1329" t="s">
        <v>31277</v>
      </c>
      <c r="D27232" s="514" t="s">
        <v>34</v>
      </c>
      <c r="E27232" s="673">
        <v>146.53</v>
      </c>
      <c r="F27232" s="761"/>
    </row>
    <row r="27233" spans="1:6" customFormat="1">
      <c r="A27233" s="514">
        <v>4721</v>
      </c>
      <c r="B27233" s="514" t="s">
        <v>17223</v>
      </c>
      <c r="C27233" s="1329" t="s">
        <v>31278</v>
      </c>
      <c r="D27233" s="514" t="s">
        <v>34</v>
      </c>
      <c r="E27233" s="673">
        <v>126.92</v>
      </c>
      <c r="F27233" s="761"/>
    </row>
    <row r="27234" spans="1:6" customFormat="1">
      <c r="A27234" s="514">
        <v>4718</v>
      </c>
      <c r="B27234" s="514" t="s">
        <v>17223</v>
      </c>
      <c r="C27234" s="1329" t="s">
        <v>31279</v>
      </c>
      <c r="D27234" s="514" t="s">
        <v>34</v>
      </c>
      <c r="E27234" s="673">
        <v>127.59</v>
      </c>
      <c r="F27234" s="761"/>
    </row>
    <row r="27235" spans="1:6" customFormat="1">
      <c r="A27235" s="514">
        <v>4722</v>
      </c>
      <c r="B27235" s="514" t="s">
        <v>17223</v>
      </c>
      <c r="C27235" s="1329" t="s">
        <v>31280</v>
      </c>
      <c r="D27235" s="514" t="s">
        <v>34</v>
      </c>
      <c r="E27235" s="673">
        <v>119.89</v>
      </c>
      <c r="F27235" s="761"/>
    </row>
    <row r="27236" spans="1:6" customFormat="1">
      <c r="A27236" s="514">
        <v>4730</v>
      </c>
      <c r="B27236" s="514" t="s">
        <v>17223</v>
      </c>
      <c r="C27236" s="1329" t="s">
        <v>31281</v>
      </c>
      <c r="D27236" s="514" t="s">
        <v>34</v>
      </c>
      <c r="E27236" s="673">
        <v>119.3</v>
      </c>
      <c r="F27236" s="761"/>
    </row>
    <row r="27237" spans="1:6" customFormat="1" ht="24.75">
      <c r="A27237" s="514">
        <v>13186</v>
      </c>
      <c r="B27237" s="514" t="s">
        <v>17223</v>
      </c>
      <c r="C27237" s="1329" t="s">
        <v>31282</v>
      </c>
      <c r="D27237" s="514" t="s">
        <v>34</v>
      </c>
      <c r="E27237" s="673">
        <v>137.65</v>
      </c>
      <c r="F27237" s="761"/>
    </row>
    <row r="27238" spans="1:6" customFormat="1">
      <c r="A27238" s="514">
        <v>10737</v>
      </c>
      <c r="B27238" s="514" t="s">
        <v>17223</v>
      </c>
      <c r="C27238" s="1329" t="s">
        <v>31283</v>
      </c>
      <c r="D27238" s="514" t="s">
        <v>32</v>
      </c>
      <c r="E27238" s="673"/>
      <c r="F27238" s="761"/>
    </row>
    <row r="27239" spans="1:6" customFormat="1">
      <c r="A27239" s="514">
        <v>10734</v>
      </c>
      <c r="B27239" s="514" t="s">
        <v>17223</v>
      </c>
      <c r="C27239" s="1329" t="s">
        <v>31284</v>
      </c>
      <c r="D27239" s="514" t="s">
        <v>32</v>
      </c>
      <c r="E27239" s="673"/>
      <c r="F27239" s="761"/>
    </row>
    <row r="27240" spans="1:6" customFormat="1">
      <c r="A27240" s="514">
        <v>4708</v>
      </c>
      <c r="B27240" s="514" t="s">
        <v>17223</v>
      </c>
      <c r="C27240" s="1329" t="s">
        <v>31285</v>
      </c>
      <c r="D27240" s="514" t="s">
        <v>32</v>
      </c>
      <c r="E27240" s="673"/>
      <c r="F27240" s="761"/>
    </row>
    <row r="27241" spans="1:6" customFormat="1" ht="24.75">
      <c r="A27241" s="514">
        <v>4712</v>
      </c>
      <c r="B27241" s="514" t="s">
        <v>17223</v>
      </c>
      <c r="C27241" s="1329" t="s">
        <v>31286</v>
      </c>
      <c r="D27241" s="514" t="s">
        <v>32</v>
      </c>
      <c r="E27241" s="673"/>
      <c r="F27241" s="761"/>
    </row>
    <row r="27242" spans="1:6" customFormat="1" ht="24.75">
      <c r="A27242" s="514">
        <v>4710</v>
      </c>
      <c r="B27242" s="514" t="s">
        <v>17223</v>
      </c>
      <c r="C27242" s="1329" t="s">
        <v>31287</v>
      </c>
      <c r="D27242" s="514" t="s">
        <v>32</v>
      </c>
      <c r="E27242" s="673"/>
      <c r="F27242" s="761"/>
    </row>
    <row r="27243" spans="1:6" customFormat="1">
      <c r="A27243" s="514">
        <v>4750</v>
      </c>
      <c r="B27243" s="514" t="s">
        <v>17223</v>
      </c>
      <c r="C27243" s="1329" t="s">
        <v>31288</v>
      </c>
      <c r="D27243" s="514" t="s">
        <v>33</v>
      </c>
      <c r="E27243" s="673">
        <v>24.12</v>
      </c>
      <c r="F27243" s="761"/>
    </row>
    <row r="27244" spans="1:6" customFormat="1">
      <c r="A27244" s="514">
        <v>41065</v>
      </c>
      <c r="B27244" s="514" t="s">
        <v>17223</v>
      </c>
      <c r="C27244" s="1329" t="s">
        <v>31289</v>
      </c>
      <c r="D27244" s="514" t="s">
        <v>31</v>
      </c>
      <c r="E27244" s="673">
        <v>4258.84</v>
      </c>
      <c r="F27244" s="761"/>
    </row>
    <row r="27245" spans="1:6" customFormat="1">
      <c r="A27245" s="514">
        <v>34747</v>
      </c>
      <c r="B27245" s="514" t="s">
        <v>17223</v>
      </c>
      <c r="C27245" s="1329" t="s">
        <v>31290</v>
      </c>
      <c r="D27245" s="514" t="s">
        <v>5</v>
      </c>
      <c r="E27245" s="673">
        <v>77.53</v>
      </c>
      <c r="F27245" s="761"/>
    </row>
    <row r="27246" spans="1:6" customFormat="1">
      <c r="A27246" s="514">
        <v>4826</v>
      </c>
      <c r="B27246" s="514" t="s">
        <v>17223</v>
      </c>
      <c r="C27246" s="1329" t="s">
        <v>31291</v>
      </c>
      <c r="D27246" s="514" t="s">
        <v>5</v>
      </c>
      <c r="E27246" s="673">
        <v>83.37</v>
      </c>
      <c r="F27246" s="761"/>
    </row>
    <row r="27247" spans="1:6" customFormat="1">
      <c r="A27247" s="514">
        <v>41975</v>
      </c>
      <c r="B27247" s="514" t="s">
        <v>17223</v>
      </c>
      <c r="C27247" s="1329" t="s">
        <v>31292</v>
      </c>
      <c r="D27247" s="514" t="s">
        <v>32</v>
      </c>
      <c r="E27247" s="673"/>
      <c r="F27247" s="761"/>
    </row>
    <row r="27248" spans="1:6" customFormat="1">
      <c r="A27248" s="514">
        <v>4825</v>
      </c>
      <c r="B27248" s="514" t="s">
        <v>17223</v>
      </c>
      <c r="C27248" s="1329" t="s">
        <v>31293</v>
      </c>
      <c r="D27248" s="514" t="s">
        <v>5</v>
      </c>
      <c r="E27248" s="673">
        <v>115.4</v>
      </c>
      <c r="F27248" s="761"/>
    </row>
    <row r="27249" spans="1:6" customFormat="1">
      <c r="A27249" s="514">
        <v>34744</v>
      </c>
      <c r="B27249" s="514" t="s">
        <v>17223</v>
      </c>
      <c r="C27249" s="1329" t="s">
        <v>31294</v>
      </c>
      <c r="D27249" s="514" t="s">
        <v>32</v>
      </c>
      <c r="E27249" s="673">
        <v>41.38</v>
      </c>
      <c r="F27249" s="761"/>
    </row>
    <row r="27250" spans="1:6" customFormat="1">
      <c r="A27250" s="514">
        <v>39430</v>
      </c>
      <c r="B27250" s="514" t="s">
        <v>17223</v>
      </c>
      <c r="C27250" s="1329" t="s">
        <v>31295</v>
      </c>
      <c r="D27250" s="514" t="s">
        <v>28</v>
      </c>
      <c r="E27250" s="673">
        <v>1.75</v>
      </c>
      <c r="F27250" s="761"/>
    </row>
    <row r="27251" spans="1:6" customFormat="1">
      <c r="A27251" s="514">
        <v>39573</v>
      </c>
      <c r="B27251" s="514" t="s">
        <v>17223</v>
      </c>
      <c r="C27251" s="1329" t="s">
        <v>31296</v>
      </c>
      <c r="D27251" s="514" t="s">
        <v>28</v>
      </c>
      <c r="E27251" s="673">
        <v>1.72</v>
      </c>
      <c r="F27251" s="761"/>
    </row>
    <row r="27252" spans="1:6" customFormat="1">
      <c r="A27252" s="514">
        <v>38410</v>
      </c>
      <c r="B27252" s="514" t="s">
        <v>17223</v>
      </c>
      <c r="C27252" s="1329" t="s">
        <v>31297</v>
      </c>
      <c r="D27252" s="514" t="s">
        <v>28</v>
      </c>
      <c r="E27252" s="673">
        <v>18148.14</v>
      </c>
      <c r="F27252" s="761"/>
    </row>
    <row r="27253" spans="1:6" customFormat="1">
      <c r="A27253" s="514">
        <v>43082</v>
      </c>
      <c r="B27253" s="514" t="s">
        <v>17223</v>
      </c>
      <c r="C27253" s="1329" t="s">
        <v>31298</v>
      </c>
      <c r="D27253" s="514" t="s">
        <v>30</v>
      </c>
      <c r="E27253" s="673"/>
      <c r="F27253" s="761"/>
    </row>
    <row r="27254" spans="1:6" customFormat="1">
      <c r="A27254" s="514">
        <v>43083</v>
      </c>
      <c r="B27254" s="514" t="s">
        <v>17223</v>
      </c>
      <c r="C27254" s="1329" t="s">
        <v>31299</v>
      </c>
      <c r="D27254" s="514" t="s">
        <v>30</v>
      </c>
      <c r="E27254" s="673"/>
      <c r="F27254" s="761"/>
    </row>
    <row r="27255" spans="1:6" customFormat="1">
      <c r="A27255" s="514">
        <v>40535</v>
      </c>
      <c r="B27255" s="514" t="s">
        <v>17223</v>
      </c>
      <c r="C27255" s="1329" t="s">
        <v>31300</v>
      </c>
      <c r="D27255" s="514" t="s">
        <v>30</v>
      </c>
      <c r="E27255" s="673"/>
      <c r="F27255" s="761"/>
    </row>
    <row r="27256" spans="1:6" customFormat="1">
      <c r="A27256" s="514">
        <v>40598</v>
      </c>
      <c r="B27256" s="514" t="s">
        <v>17223</v>
      </c>
      <c r="C27256" s="1329" t="s">
        <v>31301</v>
      </c>
      <c r="D27256" s="514" t="s">
        <v>30</v>
      </c>
      <c r="E27256" s="673"/>
      <c r="F27256" s="761"/>
    </row>
    <row r="27257" spans="1:6" customFormat="1">
      <c r="A27257" s="514">
        <v>43692</v>
      </c>
      <c r="B27257" s="514" t="s">
        <v>17223</v>
      </c>
      <c r="C27257" s="1329" t="s">
        <v>31302</v>
      </c>
      <c r="D27257" s="514" t="s">
        <v>30</v>
      </c>
      <c r="E27257" s="673"/>
      <c r="F27257" s="761"/>
    </row>
    <row r="27258" spans="1:6" customFormat="1">
      <c r="A27258" s="514">
        <v>43665</v>
      </c>
      <c r="B27258" s="514" t="s">
        <v>17223</v>
      </c>
      <c r="C27258" s="1329" t="s">
        <v>31303</v>
      </c>
      <c r="D27258" s="514" t="s">
        <v>30</v>
      </c>
      <c r="E27258" s="673"/>
      <c r="F27258" s="761"/>
    </row>
    <row r="27259" spans="1:6" customFormat="1">
      <c r="A27259" s="514">
        <v>10966</v>
      </c>
      <c r="B27259" s="514" t="s">
        <v>17223</v>
      </c>
      <c r="C27259" s="1329" t="s">
        <v>31304</v>
      </c>
      <c r="D27259" s="514" t="s">
        <v>30</v>
      </c>
      <c r="E27259" s="673"/>
      <c r="F27259" s="761"/>
    </row>
    <row r="27260" spans="1:6" customFormat="1">
      <c r="A27260" s="514">
        <v>39427</v>
      </c>
      <c r="B27260" s="514" t="s">
        <v>17223</v>
      </c>
      <c r="C27260" s="1329" t="s">
        <v>31305</v>
      </c>
      <c r="D27260" s="514" t="s">
        <v>5</v>
      </c>
      <c r="E27260" s="673">
        <v>4.6399999999999997</v>
      </c>
      <c r="F27260" s="761"/>
    </row>
    <row r="27261" spans="1:6" customFormat="1">
      <c r="A27261" s="514">
        <v>39424</v>
      </c>
      <c r="B27261" s="514" t="s">
        <v>17223</v>
      </c>
      <c r="C27261" s="1329" t="s">
        <v>31306</v>
      </c>
      <c r="D27261" s="514" t="s">
        <v>5</v>
      </c>
      <c r="E27261" s="673">
        <v>2.76</v>
      </c>
      <c r="F27261" s="761"/>
    </row>
    <row r="27262" spans="1:6" customFormat="1">
      <c r="A27262" s="514">
        <v>39425</v>
      </c>
      <c r="B27262" s="514" t="s">
        <v>17223</v>
      </c>
      <c r="C27262" s="1329" t="s">
        <v>31307</v>
      </c>
      <c r="D27262" s="514" t="s">
        <v>5</v>
      </c>
      <c r="E27262" s="673">
        <v>2.72</v>
      </c>
      <c r="F27262" s="761"/>
    </row>
    <row r="27263" spans="1:6" customFormat="1">
      <c r="A27263" s="514">
        <v>40664</v>
      </c>
      <c r="B27263" s="514" t="s">
        <v>17223</v>
      </c>
      <c r="C27263" s="1329" t="s">
        <v>31308</v>
      </c>
      <c r="D27263" s="514" t="s">
        <v>30</v>
      </c>
      <c r="E27263" s="673"/>
      <c r="F27263" s="761"/>
    </row>
    <row r="27264" spans="1:6" customFormat="1">
      <c r="A27264" s="514">
        <v>34360</v>
      </c>
      <c r="B27264" s="514" t="s">
        <v>17223</v>
      </c>
      <c r="C27264" s="1329" t="s">
        <v>31309</v>
      </c>
      <c r="D27264" s="514" t="s">
        <v>30</v>
      </c>
      <c r="E27264" s="673">
        <v>67.14</v>
      </c>
      <c r="F27264" s="761"/>
    </row>
    <row r="27265" spans="1:6" customFormat="1">
      <c r="A27265" s="514">
        <v>20259</v>
      </c>
      <c r="B27265" s="514" t="s">
        <v>17223</v>
      </c>
      <c r="C27265" s="1329" t="s">
        <v>31310</v>
      </c>
      <c r="D27265" s="514" t="s">
        <v>5</v>
      </c>
      <c r="E27265" s="673">
        <v>27</v>
      </c>
      <c r="F27265" s="761"/>
    </row>
    <row r="27266" spans="1:6" customFormat="1" ht="24.75">
      <c r="A27266" s="514">
        <v>14077</v>
      </c>
      <c r="B27266" s="514" t="s">
        <v>17223</v>
      </c>
      <c r="C27266" s="1329" t="s">
        <v>31311</v>
      </c>
      <c r="D27266" s="514" t="s">
        <v>5</v>
      </c>
      <c r="E27266" s="673">
        <v>413.26</v>
      </c>
      <c r="F27266" s="761"/>
    </row>
    <row r="27267" spans="1:6" customFormat="1" ht="24.75">
      <c r="A27267" s="514">
        <v>3678</v>
      </c>
      <c r="B27267" s="514" t="s">
        <v>17223</v>
      </c>
      <c r="C27267" s="1329" t="s">
        <v>31312</v>
      </c>
      <c r="D27267" s="514" t="s">
        <v>5</v>
      </c>
      <c r="E27267" s="673">
        <v>186.79</v>
      </c>
      <c r="F27267" s="761"/>
    </row>
    <row r="27268" spans="1:6" customFormat="1">
      <c r="A27268" s="514">
        <v>11552</v>
      </c>
      <c r="B27268" s="514" t="s">
        <v>17223</v>
      </c>
      <c r="C27268" s="1329" t="s">
        <v>31313</v>
      </c>
      <c r="D27268" s="514" t="s">
        <v>5</v>
      </c>
      <c r="E27268" s="673">
        <v>7.48</v>
      </c>
      <c r="F27268" s="761"/>
    </row>
    <row r="27269" spans="1:6" customFormat="1">
      <c r="A27269" s="514">
        <v>585</v>
      </c>
      <c r="B27269" s="514" t="s">
        <v>17223</v>
      </c>
      <c r="C27269" s="1329" t="s">
        <v>31314</v>
      </c>
      <c r="D27269" s="514" t="s">
        <v>30</v>
      </c>
      <c r="E27269" s="673">
        <v>53.71</v>
      </c>
      <c r="F27269" s="761"/>
    </row>
    <row r="27270" spans="1:6" customFormat="1">
      <c r="A27270" s="514">
        <v>39418</v>
      </c>
      <c r="B27270" s="514" t="s">
        <v>17223</v>
      </c>
      <c r="C27270" s="1329" t="s">
        <v>31315</v>
      </c>
      <c r="D27270" s="514" t="s">
        <v>5</v>
      </c>
      <c r="E27270" s="673">
        <v>5.18</v>
      </c>
      <c r="F27270" s="761"/>
    </row>
    <row r="27271" spans="1:6" customFormat="1">
      <c r="A27271" s="514">
        <v>39419</v>
      </c>
      <c r="B27271" s="514" t="s">
        <v>17223</v>
      </c>
      <c r="C27271" s="1329" t="s">
        <v>31316</v>
      </c>
      <c r="D27271" s="514" t="s">
        <v>5</v>
      </c>
      <c r="E27271" s="673">
        <v>6.31</v>
      </c>
      <c r="F27271" s="761"/>
    </row>
    <row r="27272" spans="1:6" customFormat="1">
      <c r="A27272" s="514">
        <v>39420</v>
      </c>
      <c r="B27272" s="514" t="s">
        <v>17223</v>
      </c>
      <c r="C27272" s="1329" t="s">
        <v>31317</v>
      </c>
      <c r="D27272" s="514" t="s">
        <v>5</v>
      </c>
      <c r="E27272" s="673">
        <v>6.96</v>
      </c>
      <c r="F27272" s="761"/>
    </row>
    <row r="27273" spans="1:6" customFormat="1">
      <c r="A27273" s="514">
        <v>39571</v>
      </c>
      <c r="B27273" s="514" t="s">
        <v>17223</v>
      </c>
      <c r="C27273" s="1329" t="s">
        <v>31318</v>
      </c>
      <c r="D27273" s="514" t="s">
        <v>5</v>
      </c>
      <c r="E27273" s="673">
        <v>4.21</v>
      </c>
      <c r="F27273" s="761"/>
    </row>
    <row r="27274" spans="1:6" customFormat="1">
      <c r="A27274" s="514">
        <v>39421</v>
      </c>
      <c r="B27274" s="514" t="s">
        <v>17223</v>
      </c>
      <c r="C27274" s="1329" t="s">
        <v>31319</v>
      </c>
      <c r="D27274" s="514" t="s">
        <v>5</v>
      </c>
      <c r="E27274" s="673">
        <v>6.13</v>
      </c>
      <c r="F27274" s="761"/>
    </row>
    <row r="27275" spans="1:6" customFormat="1">
      <c r="A27275" s="514">
        <v>39422</v>
      </c>
      <c r="B27275" s="514" t="s">
        <v>17223</v>
      </c>
      <c r="C27275" s="1329" t="s">
        <v>31320</v>
      </c>
      <c r="D27275" s="514" t="s">
        <v>5</v>
      </c>
      <c r="E27275" s="673">
        <v>7.16</v>
      </c>
      <c r="F27275" s="761"/>
    </row>
    <row r="27276" spans="1:6" customFormat="1">
      <c r="A27276" s="514">
        <v>39423</v>
      </c>
      <c r="B27276" s="514" t="s">
        <v>17223</v>
      </c>
      <c r="C27276" s="1329" t="s">
        <v>31321</v>
      </c>
      <c r="D27276" s="514" t="s">
        <v>5</v>
      </c>
      <c r="E27276" s="673">
        <v>8.31</v>
      </c>
      <c r="F27276" s="761"/>
    </row>
    <row r="27277" spans="1:6" customFormat="1">
      <c r="A27277" s="514">
        <v>39426</v>
      </c>
      <c r="B27277" s="514" t="s">
        <v>17223</v>
      </c>
      <c r="C27277" s="1329" t="s">
        <v>31322</v>
      </c>
      <c r="D27277" s="514" t="s">
        <v>5</v>
      </c>
      <c r="E27277" s="673">
        <v>18.690000000000001</v>
      </c>
      <c r="F27277" s="761"/>
    </row>
    <row r="27278" spans="1:6" customFormat="1">
      <c r="A27278" s="514">
        <v>39429</v>
      </c>
      <c r="B27278" s="514" t="s">
        <v>17223</v>
      </c>
      <c r="C27278" s="1329" t="s">
        <v>31323</v>
      </c>
      <c r="D27278" s="514" t="s">
        <v>5</v>
      </c>
      <c r="E27278" s="673">
        <v>5.89</v>
      </c>
      <c r="F27278" s="761"/>
    </row>
    <row r="27279" spans="1:6" customFormat="1">
      <c r="A27279" s="514">
        <v>39428</v>
      </c>
      <c r="B27279" s="514" t="s">
        <v>17223</v>
      </c>
      <c r="C27279" s="1329" t="s">
        <v>31324</v>
      </c>
      <c r="D27279" s="514" t="s">
        <v>5</v>
      </c>
      <c r="E27279" s="673">
        <v>4.5</v>
      </c>
      <c r="F27279" s="761"/>
    </row>
    <row r="27280" spans="1:6" customFormat="1">
      <c r="A27280" s="514">
        <v>39572</v>
      </c>
      <c r="B27280" s="514" t="s">
        <v>17223</v>
      </c>
      <c r="C27280" s="1329" t="s">
        <v>31325</v>
      </c>
      <c r="D27280" s="514" t="s">
        <v>5</v>
      </c>
      <c r="E27280" s="673">
        <v>3.9</v>
      </c>
      <c r="F27280" s="761"/>
    </row>
    <row r="27281" spans="1:6" customFormat="1">
      <c r="A27281" s="514">
        <v>39570</v>
      </c>
      <c r="B27281" s="514" t="s">
        <v>17223</v>
      </c>
      <c r="C27281" s="1329" t="s">
        <v>31326</v>
      </c>
      <c r="D27281" s="514" t="s">
        <v>5</v>
      </c>
      <c r="E27281" s="673">
        <v>4.13</v>
      </c>
      <c r="F27281" s="761"/>
    </row>
    <row r="27282" spans="1:6" customFormat="1">
      <c r="A27282" s="514">
        <v>39569</v>
      </c>
      <c r="B27282" s="514" t="s">
        <v>17223</v>
      </c>
      <c r="C27282" s="1329" t="s">
        <v>31327</v>
      </c>
      <c r="D27282" s="514" t="s">
        <v>5</v>
      </c>
      <c r="E27282" s="673">
        <v>4.08</v>
      </c>
      <c r="F27282" s="761"/>
    </row>
    <row r="27283" spans="1:6" customFormat="1">
      <c r="A27283" s="514">
        <v>39328</v>
      </c>
      <c r="B27283" s="514" t="s">
        <v>17223</v>
      </c>
      <c r="C27283" s="1329" t="s">
        <v>31328</v>
      </c>
      <c r="D27283" s="514" t="s">
        <v>5</v>
      </c>
      <c r="E27283" s="673">
        <v>4.22</v>
      </c>
      <c r="F27283" s="761"/>
    </row>
    <row r="27284" spans="1:6" customFormat="1">
      <c r="A27284" s="514">
        <v>39029</v>
      </c>
      <c r="B27284" s="514" t="s">
        <v>17223</v>
      </c>
      <c r="C27284" s="1329" t="s">
        <v>31329</v>
      </c>
      <c r="D27284" s="514" t="s">
        <v>5</v>
      </c>
      <c r="E27284" s="673">
        <v>13.19</v>
      </c>
      <c r="F27284" s="761"/>
    </row>
    <row r="27285" spans="1:6" customFormat="1">
      <c r="A27285" s="514">
        <v>39028</v>
      </c>
      <c r="B27285" s="514" t="s">
        <v>17223</v>
      </c>
      <c r="C27285" s="1329" t="s">
        <v>31330</v>
      </c>
      <c r="D27285" s="514" t="s">
        <v>5</v>
      </c>
      <c r="E27285" s="673">
        <v>7.68</v>
      </c>
      <c r="F27285" s="761"/>
    </row>
    <row r="27286" spans="1:6" customFormat="1" ht="24.75">
      <c r="A27286" s="514">
        <v>38541</v>
      </c>
      <c r="B27286" s="514" t="s">
        <v>17223</v>
      </c>
      <c r="C27286" s="1329" t="s">
        <v>31331</v>
      </c>
      <c r="D27286" s="514" t="s">
        <v>28</v>
      </c>
      <c r="E27286" s="673">
        <v>4283783.7699999996</v>
      </c>
      <c r="F27286" s="761"/>
    </row>
    <row r="27287" spans="1:6" customFormat="1" ht="24.75">
      <c r="A27287" s="514">
        <v>38542</v>
      </c>
      <c r="B27287" s="514" t="s">
        <v>17223</v>
      </c>
      <c r="C27287" s="1329" t="s">
        <v>31332</v>
      </c>
      <c r="D27287" s="514" t="s">
        <v>28</v>
      </c>
      <c r="E27287" s="673">
        <v>6568468.4699999997</v>
      </c>
      <c r="F27287" s="761"/>
    </row>
    <row r="27288" spans="1:6" customFormat="1">
      <c r="A27288" s="514">
        <v>45080</v>
      </c>
      <c r="B27288" s="514" t="s">
        <v>17223</v>
      </c>
      <c r="C27288" s="1329" t="s">
        <v>31333</v>
      </c>
      <c r="D27288" s="514" t="s">
        <v>28</v>
      </c>
      <c r="E27288" s="673">
        <v>14225.21</v>
      </c>
      <c r="F27288" s="761"/>
    </row>
    <row r="27289" spans="1:6" customFormat="1" ht="24.75">
      <c r="A27289" s="514">
        <v>38543</v>
      </c>
      <c r="B27289" s="514" t="s">
        <v>17223</v>
      </c>
      <c r="C27289" s="1329" t="s">
        <v>31334</v>
      </c>
      <c r="D27289" s="514" t="s">
        <v>28</v>
      </c>
      <c r="E27289" s="673">
        <v>1337497.97</v>
      </c>
      <c r="F27289" s="761"/>
    </row>
    <row r="27290" spans="1:6" customFormat="1">
      <c r="A27290" s="514">
        <v>44002</v>
      </c>
      <c r="B27290" s="514" t="s">
        <v>17223</v>
      </c>
      <c r="C27290" s="1329" t="s">
        <v>31335</v>
      </c>
      <c r="D27290" s="514" t="s">
        <v>28</v>
      </c>
      <c r="E27290" s="673">
        <v>6247375.0499999998</v>
      </c>
      <c r="F27290" s="761"/>
    </row>
    <row r="27291" spans="1:6" customFormat="1">
      <c r="A27291" s="514">
        <v>43886</v>
      </c>
      <c r="B27291" s="514" t="s">
        <v>17223</v>
      </c>
      <c r="C27291" s="1329" t="s">
        <v>31336</v>
      </c>
      <c r="D27291" s="514" t="s">
        <v>28</v>
      </c>
      <c r="E27291" s="673">
        <v>3031969.79</v>
      </c>
      <c r="F27291" s="761"/>
    </row>
    <row r="27292" spans="1:6" customFormat="1">
      <c r="A27292" s="514">
        <v>40789</v>
      </c>
      <c r="B27292" s="514" t="s">
        <v>17223</v>
      </c>
      <c r="C27292" s="1329" t="s">
        <v>31337</v>
      </c>
      <c r="D27292" s="514" t="s">
        <v>28</v>
      </c>
      <c r="E27292" s="673">
        <v>20714.45</v>
      </c>
      <c r="F27292" s="761"/>
    </row>
    <row r="27293" spans="1:6" customFormat="1">
      <c r="A27293" s="514">
        <v>40791</v>
      </c>
      <c r="B27293" s="514" t="s">
        <v>17223</v>
      </c>
      <c r="C27293" s="1329" t="s">
        <v>31338</v>
      </c>
      <c r="D27293" s="514" t="s">
        <v>28</v>
      </c>
      <c r="E27293" s="673">
        <v>44667.02</v>
      </c>
      <c r="F27293" s="761"/>
    </row>
    <row r="27294" spans="1:6" customFormat="1">
      <c r="A27294" s="514">
        <v>44003</v>
      </c>
      <c r="B27294" s="514" t="s">
        <v>17223</v>
      </c>
      <c r="C27294" s="1329" t="s">
        <v>31339</v>
      </c>
      <c r="D27294" s="514" t="s">
        <v>28</v>
      </c>
      <c r="E27294" s="673">
        <v>8681801.8300000001</v>
      </c>
      <c r="F27294" s="761"/>
    </row>
    <row r="27295" spans="1:6" customFormat="1" ht="24.75">
      <c r="A27295" s="514">
        <v>44548</v>
      </c>
      <c r="B27295" s="514" t="s">
        <v>17223</v>
      </c>
      <c r="C27295" s="1329" t="s">
        <v>31340</v>
      </c>
      <c r="D27295" s="514" t="s">
        <v>28</v>
      </c>
      <c r="E27295" s="673">
        <v>2655098.7200000002</v>
      </c>
      <c r="F27295" s="761"/>
    </row>
    <row r="27296" spans="1:6" customFormat="1" ht="24.75">
      <c r="A27296" s="514">
        <v>44550</v>
      </c>
      <c r="B27296" s="514" t="s">
        <v>17223</v>
      </c>
      <c r="C27296" s="1329" t="s">
        <v>31341</v>
      </c>
      <c r="D27296" s="514" t="s">
        <v>28</v>
      </c>
      <c r="E27296" s="673">
        <v>8329960.3600000003</v>
      </c>
      <c r="F27296" s="761"/>
    </row>
    <row r="27297" spans="1:6" customFormat="1" ht="24.75">
      <c r="A27297" s="514">
        <v>44549</v>
      </c>
      <c r="B27297" s="514" t="s">
        <v>17223</v>
      </c>
      <c r="C27297" s="1329" t="s">
        <v>31342</v>
      </c>
      <c r="D27297" s="514" t="s">
        <v>28</v>
      </c>
      <c r="E27297" s="673">
        <v>6091283.54</v>
      </c>
      <c r="F27297" s="761"/>
    </row>
    <row r="27298" spans="1:6" customFormat="1">
      <c r="A27298" s="514">
        <v>41982</v>
      </c>
      <c r="B27298" s="514" t="s">
        <v>17223</v>
      </c>
      <c r="C27298" s="1329" t="s">
        <v>31343</v>
      </c>
      <c r="D27298" s="514" t="s">
        <v>28</v>
      </c>
      <c r="E27298" s="673">
        <v>1618318.28</v>
      </c>
      <c r="F27298" s="761"/>
    </row>
    <row r="27299" spans="1:6" customFormat="1">
      <c r="A27299" s="514">
        <v>39012</v>
      </c>
      <c r="B27299" s="514" t="s">
        <v>17223</v>
      </c>
      <c r="C27299" s="1329" t="s">
        <v>31344</v>
      </c>
      <c r="D27299" s="514" t="s">
        <v>28</v>
      </c>
      <c r="E27299" s="673">
        <v>949572.07</v>
      </c>
      <c r="F27299" s="761"/>
    </row>
    <row r="27300" spans="1:6" customFormat="1">
      <c r="A27300" s="514">
        <v>40435</v>
      </c>
      <c r="B27300" s="514" t="s">
        <v>17223</v>
      </c>
      <c r="C27300" s="1329" t="s">
        <v>31345</v>
      </c>
      <c r="D27300" s="514" t="s">
        <v>28</v>
      </c>
      <c r="E27300" s="673">
        <v>958859.3</v>
      </c>
      <c r="F27300" s="761"/>
    </row>
    <row r="27301" spans="1:6" customFormat="1">
      <c r="A27301" s="514">
        <v>45265</v>
      </c>
      <c r="B27301" s="514" t="s">
        <v>17223</v>
      </c>
      <c r="C27301" s="1329" t="s">
        <v>33854</v>
      </c>
      <c r="D27301" s="514" t="s">
        <v>18822</v>
      </c>
      <c r="E27301" s="673">
        <v>34.909999999999997</v>
      </c>
      <c r="F27301" s="761"/>
    </row>
    <row r="27302" spans="1:6" customFormat="1">
      <c r="A27302" s="514">
        <v>13617</v>
      </c>
      <c r="B27302" s="514" t="s">
        <v>17223</v>
      </c>
      <c r="C27302" s="1329" t="s">
        <v>31346</v>
      </c>
      <c r="D27302" s="514" t="s">
        <v>28</v>
      </c>
      <c r="E27302" s="673">
        <v>104224.54</v>
      </c>
      <c r="F27302" s="761"/>
    </row>
    <row r="27303" spans="1:6" customFormat="1">
      <c r="A27303" s="514">
        <v>35274</v>
      </c>
      <c r="B27303" s="514" t="s">
        <v>17223</v>
      </c>
      <c r="C27303" s="1329" t="s">
        <v>31347</v>
      </c>
      <c r="D27303" s="514" t="s">
        <v>5</v>
      </c>
      <c r="E27303" s="673">
        <v>68.510000000000005</v>
      </c>
      <c r="F27303" s="761"/>
    </row>
    <row r="27304" spans="1:6" customFormat="1">
      <c r="A27304" s="514">
        <v>35275</v>
      </c>
      <c r="B27304" s="514" t="s">
        <v>17223</v>
      </c>
      <c r="C27304" s="1329" t="s">
        <v>31348</v>
      </c>
      <c r="D27304" s="514" t="s">
        <v>5</v>
      </c>
      <c r="E27304" s="673">
        <v>145.41</v>
      </c>
      <c r="F27304" s="761"/>
    </row>
    <row r="27305" spans="1:6" customFormat="1">
      <c r="A27305" s="514">
        <v>35276</v>
      </c>
      <c r="B27305" s="514" t="s">
        <v>17223</v>
      </c>
      <c r="C27305" s="1329" t="s">
        <v>31349</v>
      </c>
      <c r="D27305" s="514" t="s">
        <v>5</v>
      </c>
      <c r="E27305" s="673">
        <v>253.01</v>
      </c>
      <c r="F27305" s="761"/>
    </row>
    <row r="27306" spans="1:6" customFormat="1">
      <c r="A27306" s="514">
        <v>11091</v>
      </c>
      <c r="B27306" s="514" t="s">
        <v>17223</v>
      </c>
      <c r="C27306" s="1329" t="s">
        <v>31350</v>
      </c>
      <c r="D27306" s="514" t="s">
        <v>28</v>
      </c>
      <c r="E27306" s="673">
        <v>1.66</v>
      </c>
      <c r="F27306" s="761"/>
    </row>
    <row r="27307" spans="1:6" customFormat="1">
      <c r="A27307" s="514">
        <v>37586</v>
      </c>
      <c r="B27307" s="514" t="s">
        <v>17223</v>
      </c>
      <c r="C27307" s="1329" t="s">
        <v>31351</v>
      </c>
      <c r="D27307" s="514" t="s">
        <v>30143</v>
      </c>
      <c r="E27307" s="673">
        <v>103.03</v>
      </c>
      <c r="F27307" s="761"/>
    </row>
    <row r="27308" spans="1:6" customFormat="1">
      <c r="A27308" s="514">
        <v>37395</v>
      </c>
      <c r="B27308" s="514" t="s">
        <v>17223</v>
      </c>
      <c r="C27308" s="1329" t="s">
        <v>31352</v>
      </c>
      <c r="D27308" s="514" t="s">
        <v>30143</v>
      </c>
      <c r="E27308" s="673">
        <v>88.59</v>
      </c>
      <c r="F27308" s="761"/>
    </row>
    <row r="27309" spans="1:6" customFormat="1">
      <c r="A27309" s="514">
        <v>14147</v>
      </c>
      <c r="B27309" s="514" t="s">
        <v>17223</v>
      </c>
      <c r="C27309" s="1329" t="s">
        <v>34670</v>
      </c>
      <c r="D27309" s="514" t="s">
        <v>30143</v>
      </c>
      <c r="E27309" s="673">
        <v>117.51</v>
      </c>
      <c r="F27309" s="761"/>
    </row>
    <row r="27310" spans="1:6" customFormat="1">
      <c r="A27310" s="514">
        <v>37396</v>
      </c>
      <c r="B27310" s="514" t="s">
        <v>17223</v>
      </c>
      <c r="C27310" s="1329" t="s">
        <v>34671</v>
      </c>
      <c r="D27310" s="514" t="s">
        <v>30143</v>
      </c>
      <c r="E27310" s="673">
        <v>72.489999999999995</v>
      </c>
      <c r="F27310" s="761"/>
    </row>
    <row r="27311" spans="1:6" customFormat="1">
      <c r="A27311" s="514">
        <v>37397</v>
      </c>
      <c r="B27311" s="514" t="s">
        <v>17223</v>
      </c>
      <c r="C27311" s="1329" t="s">
        <v>34672</v>
      </c>
      <c r="D27311" s="514" t="s">
        <v>30143</v>
      </c>
      <c r="E27311" s="673">
        <v>75.930000000000007</v>
      </c>
      <c r="F27311" s="761"/>
    </row>
    <row r="27312" spans="1:6" customFormat="1">
      <c r="A27312" s="514">
        <v>43606</v>
      </c>
      <c r="B27312" s="514" t="s">
        <v>17223</v>
      </c>
      <c r="C27312" s="1329" t="s">
        <v>31353</v>
      </c>
      <c r="D27312" s="514" t="s">
        <v>28</v>
      </c>
      <c r="E27312" s="673">
        <v>8.9700000000000006</v>
      </c>
      <c r="F27312" s="761"/>
    </row>
    <row r="27313" spans="1:6" customFormat="1">
      <c r="A27313" s="514">
        <v>444</v>
      </c>
      <c r="B27313" s="514" t="s">
        <v>17223</v>
      </c>
      <c r="C27313" s="1329" t="s">
        <v>31354</v>
      </c>
      <c r="D27313" s="514" t="s">
        <v>28</v>
      </c>
      <c r="E27313" s="673"/>
      <c r="F27313" s="761"/>
    </row>
    <row r="27314" spans="1:6" customFormat="1">
      <c r="A27314" s="514">
        <v>445</v>
      </c>
      <c r="B27314" s="514" t="s">
        <v>17223</v>
      </c>
      <c r="C27314" s="1329" t="s">
        <v>31355</v>
      </c>
      <c r="D27314" s="514" t="s">
        <v>28</v>
      </c>
      <c r="E27314" s="673"/>
      <c r="F27314" s="761"/>
    </row>
    <row r="27315" spans="1:6" customFormat="1">
      <c r="A27315" s="514">
        <v>4783</v>
      </c>
      <c r="B27315" s="514" t="s">
        <v>17223</v>
      </c>
      <c r="C27315" s="1329" t="s">
        <v>31356</v>
      </c>
      <c r="D27315" s="514" t="s">
        <v>33</v>
      </c>
      <c r="E27315" s="673">
        <v>24.12</v>
      </c>
      <c r="F27315" s="761"/>
    </row>
    <row r="27316" spans="1:6" customFormat="1">
      <c r="A27316" s="514">
        <v>41079</v>
      </c>
      <c r="B27316" s="514" t="s">
        <v>17223</v>
      </c>
      <c r="C27316" s="1329" t="s">
        <v>31357</v>
      </c>
      <c r="D27316" s="514" t="s">
        <v>31</v>
      </c>
      <c r="E27316" s="673">
        <v>4258.84</v>
      </c>
      <c r="F27316" s="761"/>
    </row>
    <row r="27317" spans="1:6" customFormat="1">
      <c r="A27317" s="514">
        <v>12874</v>
      </c>
      <c r="B27317" s="514" t="s">
        <v>17223</v>
      </c>
      <c r="C27317" s="1329" t="s">
        <v>31358</v>
      </c>
      <c r="D27317" s="514" t="s">
        <v>33</v>
      </c>
      <c r="E27317" s="673">
        <v>23.41</v>
      </c>
      <c r="F27317" s="761"/>
    </row>
    <row r="27318" spans="1:6" customFormat="1">
      <c r="A27318" s="514">
        <v>41082</v>
      </c>
      <c r="B27318" s="514" t="s">
        <v>17223</v>
      </c>
      <c r="C27318" s="1329" t="s">
        <v>31359</v>
      </c>
      <c r="D27318" s="514" t="s">
        <v>31</v>
      </c>
      <c r="E27318" s="673">
        <v>4135.62</v>
      </c>
      <c r="F27318" s="761"/>
    </row>
    <row r="27319" spans="1:6" customFormat="1">
      <c r="A27319" s="514">
        <v>4785</v>
      </c>
      <c r="B27319" s="514" t="s">
        <v>17223</v>
      </c>
      <c r="C27319" s="1329" t="s">
        <v>31360</v>
      </c>
      <c r="D27319" s="514" t="s">
        <v>33</v>
      </c>
      <c r="E27319" s="673">
        <v>24.12</v>
      </c>
      <c r="F27319" s="761"/>
    </row>
    <row r="27320" spans="1:6" customFormat="1">
      <c r="A27320" s="514">
        <v>41081</v>
      </c>
      <c r="B27320" s="514" t="s">
        <v>17223</v>
      </c>
      <c r="C27320" s="1329" t="s">
        <v>31361</v>
      </c>
      <c r="D27320" s="514" t="s">
        <v>31</v>
      </c>
      <c r="E27320" s="673">
        <v>4258.84</v>
      </c>
      <c r="F27320" s="761"/>
    </row>
    <row r="27321" spans="1:6" customFormat="1">
      <c r="A27321" s="514">
        <v>4801</v>
      </c>
      <c r="B27321" s="514" t="s">
        <v>17223</v>
      </c>
      <c r="C27321" s="1329" t="s">
        <v>31362</v>
      </c>
      <c r="D27321" s="514" t="s">
        <v>32</v>
      </c>
      <c r="E27321" s="673">
        <v>74.599999999999994</v>
      </c>
      <c r="F27321" s="761"/>
    </row>
    <row r="27322" spans="1:6" customFormat="1">
      <c r="A27322" s="514">
        <v>4794</v>
      </c>
      <c r="B27322" s="514" t="s">
        <v>17223</v>
      </c>
      <c r="C27322" s="1329" t="s">
        <v>31363</v>
      </c>
      <c r="D27322" s="514" t="s">
        <v>32</v>
      </c>
      <c r="E27322" s="673">
        <v>339.77</v>
      </c>
      <c r="F27322" s="761"/>
    </row>
    <row r="27323" spans="1:6" customFormat="1">
      <c r="A27323" s="514">
        <v>4796</v>
      </c>
      <c r="B27323" s="514" t="s">
        <v>17223</v>
      </c>
      <c r="C27323" s="1329" t="s">
        <v>31364</v>
      </c>
      <c r="D27323" s="514" t="s">
        <v>32</v>
      </c>
      <c r="E27323" s="673">
        <v>206.38</v>
      </c>
      <c r="F27323" s="761"/>
    </row>
    <row r="27324" spans="1:6" customFormat="1">
      <c r="A27324" s="514">
        <v>4800</v>
      </c>
      <c r="B27324" s="514" t="s">
        <v>17223</v>
      </c>
      <c r="C27324" s="1329" t="s">
        <v>31365</v>
      </c>
      <c r="D27324" s="514" t="s">
        <v>32</v>
      </c>
      <c r="E27324" s="673">
        <v>56.75</v>
      </c>
      <c r="F27324" s="761"/>
    </row>
    <row r="27325" spans="1:6" customFormat="1">
      <c r="A27325" s="514">
        <v>4795</v>
      </c>
      <c r="B27325" s="514" t="s">
        <v>17223</v>
      </c>
      <c r="C27325" s="1329" t="s">
        <v>31366</v>
      </c>
      <c r="D27325" s="514" t="s">
        <v>32</v>
      </c>
      <c r="E27325" s="673">
        <v>330.75</v>
      </c>
      <c r="F27325" s="761"/>
    </row>
    <row r="27326" spans="1:6" customFormat="1" ht="24.75">
      <c r="A27326" s="514">
        <v>39694</v>
      </c>
      <c r="B27326" s="514" t="s">
        <v>17223</v>
      </c>
      <c r="C27326" s="1329" t="s">
        <v>31367</v>
      </c>
      <c r="D27326" s="514" t="s">
        <v>32</v>
      </c>
      <c r="E27326" s="673">
        <v>376.96</v>
      </c>
      <c r="F27326" s="761"/>
    </row>
    <row r="27327" spans="1:6" customFormat="1">
      <c r="A27327" s="514">
        <v>1292</v>
      </c>
      <c r="B27327" s="514" t="s">
        <v>17223</v>
      </c>
      <c r="C27327" s="1329" t="s">
        <v>31368</v>
      </c>
      <c r="D27327" s="514" t="s">
        <v>32</v>
      </c>
      <c r="E27327" s="673">
        <v>40.729999999999997</v>
      </c>
      <c r="F27327" s="761"/>
    </row>
    <row r="27328" spans="1:6" customFormat="1">
      <c r="A27328" s="514">
        <v>1287</v>
      </c>
      <c r="B27328" s="514" t="s">
        <v>17223</v>
      </c>
      <c r="C27328" s="1329" t="s">
        <v>31369</v>
      </c>
      <c r="D27328" s="514" t="s">
        <v>32</v>
      </c>
      <c r="E27328" s="673">
        <v>32.6</v>
      </c>
      <c r="F27328" s="761"/>
    </row>
    <row r="27329" spans="1:6" customFormat="1">
      <c r="A27329" s="514">
        <v>4786</v>
      </c>
      <c r="B27329" s="514" t="s">
        <v>17223</v>
      </c>
      <c r="C27329" s="1329" t="s">
        <v>31370</v>
      </c>
      <c r="D27329" s="514" t="s">
        <v>32</v>
      </c>
      <c r="E27329" s="673"/>
      <c r="F27329" s="761"/>
    </row>
    <row r="27330" spans="1:6" customFormat="1" ht="24.75">
      <c r="A27330" s="514">
        <v>10840</v>
      </c>
      <c r="B27330" s="514" t="s">
        <v>17223</v>
      </c>
      <c r="C27330" s="1329" t="s">
        <v>31371</v>
      </c>
      <c r="D27330" s="514" t="s">
        <v>32</v>
      </c>
      <c r="E27330" s="673">
        <v>317.45</v>
      </c>
      <c r="F27330" s="761"/>
    </row>
    <row r="27331" spans="1:6" customFormat="1" ht="24.75">
      <c r="A27331" s="514">
        <v>10841</v>
      </c>
      <c r="B27331" s="514" t="s">
        <v>17223</v>
      </c>
      <c r="C27331" s="1329" t="s">
        <v>31372</v>
      </c>
      <c r="D27331" s="514" t="s">
        <v>32</v>
      </c>
      <c r="E27331" s="673">
        <v>239.58</v>
      </c>
      <c r="F27331" s="761"/>
    </row>
    <row r="27332" spans="1:6" customFormat="1">
      <c r="A27332" s="514">
        <v>44540</v>
      </c>
      <c r="B27332" s="514" t="s">
        <v>17223</v>
      </c>
      <c r="C27332" s="1329" t="s">
        <v>31373</v>
      </c>
      <c r="D27332" s="514" t="s">
        <v>32</v>
      </c>
      <c r="E27332" s="673">
        <v>306.13</v>
      </c>
      <c r="F27332" s="761"/>
    </row>
    <row r="27333" spans="1:6" customFormat="1">
      <c r="A27333" s="514">
        <v>10842</v>
      </c>
      <c r="B27333" s="514" t="s">
        <v>17223</v>
      </c>
      <c r="C27333" s="1329" t="s">
        <v>31374</v>
      </c>
      <c r="D27333" s="514" t="s">
        <v>32</v>
      </c>
      <c r="E27333" s="673">
        <v>346.06</v>
      </c>
      <c r="F27333" s="761"/>
    </row>
    <row r="27334" spans="1:6" customFormat="1">
      <c r="A27334" s="514">
        <v>45190</v>
      </c>
      <c r="B27334" s="514" t="s">
        <v>17223</v>
      </c>
      <c r="C27334" s="1329" t="s">
        <v>31375</v>
      </c>
      <c r="D27334" s="514" t="s">
        <v>32</v>
      </c>
      <c r="E27334" s="673">
        <v>67.25</v>
      </c>
      <c r="F27334" s="761"/>
    </row>
    <row r="27335" spans="1:6" customFormat="1">
      <c r="A27335" s="514">
        <v>45191</v>
      </c>
      <c r="B27335" s="514" t="s">
        <v>17223</v>
      </c>
      <c r="C27335" s="1329" t="s">
        <v>31376</v>
      </c>
      <c r="D27335" s="514" t="s">
        <v>32</v>
      </c>
      <c r="E27335" s="673">
        <v>114.09</v>
      </c>
      <c r="F27335" s="761"/>
    </row>
    <row r="27336" spans="1:6" customFormat="1">
      <c r="A27336" s="514">
        <v>38180</v>
      </c>
      <c r="B27336" s="514" t="s">
        <v>17223</v>
      </c>
      <c r="C27336" s="1329" t="s">
        <v>31377</v>
      </c>
      <c r="D27336" s="514" t="s">
        <v>32</v>
      </c>
      <c r="E27336" s="673">
        <v>166.16</v>
      </c>
      <c r="F27336" s="761"/>
    </row>
    <row r="27337" spans="1:6" customFormat="1">
      <c r="A27337" s="514">
        <v>40648</v>
      </c>
      <c r="B27337" s="514" t="s">
        <v>17223</v>
      </c>
      <c r="C27337" s="1329" t="s">
        <v>31378</v>
      </c>
      <c r="D27337" s="514" t="s">
        <v>32</v>
      </c>
      <c r="E27337" s="673"/>
      <c r="F27337" s="761"/>
    </row>
    <row r="27338" spans="1:6" customFormat="1">
      <c r="A27338" s="514">
        <v>40649</v>
      </c>
      <c r="B27338" s="514" t="s">
        <v>17223</v>
      </c>
      <c r="C27338" s="1329" t="s">
        <v>31379</v>
      </c>
      <c r="D27338" s="514" t="s">
        <v>32</v>
      </c>
      <c r="E27338" s="673"/>
      <c r="F27338" s="761"/>
    </row>
    <row r="27339" spans="1:6" customFormat="1">
      <c r="A27339" s="514">
        <v>40650</v>
      </c>
      <c r="B27339" s="514" t="s">
        <v>17223</v>
      </c>
      <c r="C27339" s="1329" t="s">
        <v>31380</v>
      </c>
      <c r="D27339" s="514" t="s">
        <v>32</v>
      </c>
      <c r="E27339" s="673"/>
      <c r="F27339" s="761"/>
    </row>
    <row r="27340" spans="1:6" customFormat="1">
      <c r="A27340" s="514">
        <v>40651</v>
      </c>
      <c r="B27340" s="514" t="s">
        <v>17223</v>
      </c>
      <c r="C27340" s="1329" t="s">
        <v>31381</v>
      </c>
      <c r="D27340" s="514" t="s">
        <v>32</v>
      </c>
      <c r="E27340" s="673"/>
      <c r="F27340" s="761"/>
    </row>
    <row r="27341" spans="1:6" customFormat="1">
      <c r="A27341" s="514">
        <v>40652</v>
      </c>
      <c r="B27341" s="514" t="s">
        <v>17223</v>
      </c>
      <c r="C27341" s="1329" t="s">
        <v>31382</v>
      </c>
      <c r="D27341" s="514" t="s">
        <v>32</v>
      </c>
      <c r="E27341" s="673"/>
      <c r="F27341" s="761"/>
    </row>
    <row r="27342" spans="1:6" customFormat="1">
      <c r="A27342" s="514">
        <v>40647</v>
      </c>
      <c r="B27342" s="514" t="s">
        <v>17223</v>
      </c>
      <c r="C27342" s="1329" t="s">
        <v>31383</v>
      </c>
      <c r="D27342" s="514" t="s">
        <v>32</v>
      </c>
      <c r="E27342" s="673"/>
      <c r="F27342" s="761"/>
    </row>
    <row r="27343" spans="1:6" customFormat="1">
      <c r="A27343" s="514">
        <v>40653</v>
      </c>
      <c r="B27343" s="514" t="s">
        <v>17223</v>
      </c>
      <c r="C27343" s="1329" t="s">
        <v>31384</v>
      </c>
      <c r="D27343" s="514" t="s">
        <v>32</v>
      </c>
      <c r="E27343" s="673"/>
      <c r="F27343" s="761"/>
    </row>
    <row r="27344" spans="1:6" customFormat="1">
      <c r="A27344" s="514">
        <v>38135</v>
      </c>
      <c r="B27344" s="514" t="s">
        <v>17223</v>
      </c>
      <c r="C27344" s="1329" t="s">
        <v>31385</v>
      </c>
      <c r="D27344" s="514" t="s">
        <v>32</v>
      </c>
      <c r="E27344" s="673">
        <v>92.29</v>
      </c>
      <c r="F27344" s="761"/>
    </row>
    <row r="27345" spans="1:6" customFormat="1">
      <c r="A27345" s="514">
        <v>36178</v>
      </c>
      <c r="B27345" s="514" t="s">
        <v>17223</v>
      </c>
      <c r="C27345" s="1329" t="s">
        <v>31386</v>
      </c>
      <c r="D27345" s="514" t="s">
        <v>28</v>
      </c>
      <c r="E27345" s="673">
        <v>15.43</v>
      </c>
      <c r="F27345" s="761"/>
    </row>
    <row r="27346" spans="1:6" customFormat="1">
      <c r="A27346" s="514">
        <v>38181</v>
      </c>
      <c r="B27346" s="514" t="s">
        <v>17223</v>
      </c>
      <c r="C27346" s="1329" t="s">
        <v>31387</v>
      </c>
      <c r="D27346" s="514" t="s">
        <v>32</v>
      </c>
      <c r="E27346" s="673">
        <v>226.83</v>
      </c>
      <c r="F27346" s="761"/>
    </row>
    <row r="27347" spans="1:6" customFormat="1">
      <c r="A27347" s="514">
        <v>38182</v>
      </c>
      <c r="B27347" s="514" t="s">
        <v>17223</v>
      </c>
      <c r="C27347" s="1329" t="s">
        <v>31388</v>
      </c>
      <c r="D27347" s="514" t="s">
        <v>32</v>
      </c>
      <c r="E27347" s="673">
        <v>216.06</v>
      </c>
      <c r="F27347" s="761"/>
    </row>
    <row r="27348" spans="1:6" customFormat="1">
      <c r="A27348" s="514">
        <v>38186</v>
      </c>
      <c r="B27348" s="514" t="s">
        <v>17223</v>
      </c>
      <c r="C27348" s="1329" t="s">
        <v>31389</v>
      </c>
      <c r="D27348" s="514" t="s">
        <v>32</v>
      </c>
      <c r="E27348" s="673">
        <v>561.63</v>
      </c>
      <c r="F27348" s="761"/>
    </row>
    <row r="27349" spans="1:6" customFormat="1">
      <c r="A27349" s="514">
        <v>38185</v>
      </c>
      <c r="B27349" s="514" t="s">
        <v>17223</v>
      </c>
      <c r="C27349" s="1329" t="s">
        <v>31390</v>
      </c>
      <c r="D27349" s="514" t="s">
        <v>32</v>
      </c>
      <c r="E27349" s="673">
        <v>500.04</v>
      </c>
      <c r="F27349" s="761"/>
    </row>
    <row r="27350" spans="1:6" customFormat="1">
      <c r="A27350" s="514">
        <v>40654</v>
      </c>
      <c r="B27350" s="514" t="s">
        <v>17223</v>
      </c>
      <c r="C27350" s="1329" t="s">
        <v>31391</v>
      </c>
      <c r="D27350" s="514" t="s">
        <v>32</v>
      </c>
      <c r="E27350" s="673"/>
      <c r="F27350" s="761"/>
    </row>
    <row r="27351" spans="1:6" customFormat="1" ht="24.75">
      <c r="A27351" s="514">
        <v>44541</v>
      </c>
      <c r="B27351" s="514" t="s">
        <v>17223</v>
      </c>
      <c r="C27351" s="1329" t="s">
        <v>31392</v>
      </c>
      <c r="D27351" s="514" t="s">
        <v>32</v>
      </c>
      <c r="E27351" s="673">
        <v>252.89</v>
      </c>
      <c r="F27351" s="761"/>
    </row>
    <row r="27352" spans="1:6" customFormat="1">
      <c r="A27352" s="514">
        <v>4822</v>
      </c>
      <c r="B27352" s="514" t="s">
        <v>17223</v>
      </c>
      <c r="C27352" s="1329" t="s">
        <v>31393</v>
      </c>
      <c r="D27352" s="514" t="s">
        <v>32</v>
      </c>
      <c r="E27352" s="673">
        <v>319.42</v>
      </c>
      <c r="F27352" s="761"/>
    </row>
    <row r="27353" spans="1:6" customFormat="1">
      <c r="A27353" s="514">
        <v>4818</v>
      </c>
      <c r="B27353" s="514" t="s">
        <v>17223</v>
      </c>
      <c r="C27353" s="1329" t="s">
        <v>31394</v>
      </c>
      <c r="D27353" s="514" t="s">
        <v>32</v>
      </c>
      <c r="E27353" s="673">
        <v>328.32</v>
      </c>
      <c r="F27353" s="761"/>
    </row>
    <row r="27354" spans="1:6" customFormat="1" ht="24.75">
      <c r="A27354" s="514">
        <v>39567</v>
      </c>
      <c r="B27354" s="514" t="s">
        <v>17223</v>
      </c>
      <c r="C27354" s="1329" t="s">
        <v>31395</v>
      </c>
      <c r="D27354" s="514" t="s">
        <v>32</v>
      </c>
      <c r="E27354" s="673">
        <v>44.08</v>
      </c>
      <c r="F27354" s="761"/>
    </row>
    <row r="27355" spans="1:6" customFormat="1" ht="24.75">
      <c r="A27355" s="514">
        <v>39566</v>
      </c>
      <c r="B27355" s="514" t="s">
        <v>17223</v>
      </c>
      <c r="C27355" s="1329" t="s">
        <v>31396</v>
      </c>
      <c r="D27355" s="514" t="s">
        <v>32</v>
      </c>
      <c r="E27355" s="673">
        <v>46.65</v>
      </c>
      <c r="F27355" s="761"/>
    </row>
    <row r="27356" spans="1:6" customFormat="1">
      <c r="A27356" s="514">
        <v>39416</v>
      </c>
      <c r="B27356" s="514" t="s">
        <v>17223</v>
      </c>
      <c r="C27356" s="1329" t="s">
        <v>31397</v>
      </c>
      <c r="D27356" s="514" t="s">
        <v>32</v>
      </c>
      <c r="E27356" s="673">
        <v>28.43</v>
      </c>
      <c r="F27356" s="761"/>
    </row>
    <row r="27357" spans="1:6" customFormat="1">
      <c r="A27357" s="514">
        <v>39417</v>
      </c>
      <c r="B27357" s="514" t="s">
        <v>17223</v>
      </c>
      <c r="C27357" s="1329" t="s">
        <v>31398</v>
      </c>
      <c r="D27357" s="514" t="s">
        <v>32</v>
      </c>
      <c r="E27357" s="673">
        <v>27.73</v>
      </c>
      <c r="F27357" s="761"/>
    </row>
    <row r="27358" spans="1:6" customFormat="1">
      <c r="A27358" s="514">
        <v>43742</v>
      </c>
      <c r="B27358" s="514" t="s">
        <v>17223</v>
      </c>
      <c r="C27358" s="1329" t="s">
        <v>31399</v>
      </c>
      <c r="D27358" s="514" t="s">
        <v>32</v>
      </c>
      <c r="E27358" s="673">
        <v>29.91</v>
      </c>
      <c r="F27358" s="761"/>
    </row>
    <row r="27359" spans="1:6" customFormat="1">
      <c r="A27359" s="514">
        <v>39414</v>
      </c>
      <c r="B27359" s="514" t="s">
        <v>17223</v>
      </c>
      <c r="C27359" s="1329" t="s">
        <v>31400</v>
      </c>
      <c r="D27359" s="514" t="s">
        <v>32</v>
      </c>
      <c r="E27359" s="673">
        <v>26.93</v>
      </c>
      <c r="F27359" s="761"/>
    </row>
    <row r="27360" spans="1:6" customFormat="1">
      <c r="A27360" s="514">
        <v>39415</v>
      </c>
      <c r="B27360" s="514" t="s">
        <v>17223</v>
      </c>
      <c r="C27360" s="1329" t="s">
        <v>31401</v>
      </c>
      <c r="D27360" s="514" t="s">
        <v>32</v>
      </c>
      <c r="E27360" s="673">
        <v>23.21</v>
      </c>
      <c r="F27360" s="761"/>
    </row>
    <row r="27361" spans="1:6" customFormat="1">
      <c r="A27361" s="514">
        <v>43740</v>
      </c>
      <c r="B27361" s="514" t="s">
        <v>17223</v>
      </c>
      <c r="C27361" s="1329" t="s">
        <v>31402</v>
      </c>
      <c r="D27361" s="514" t="s">
        <v>32</v>
      </c>
      <c r="E27361" s="673">
        <v>28.34</v>
      </c>
      <c r="F27361" s="761"/>
    </row>
    <row r="27362" spans="1:6" customFormat="1">
      <c r="A27362" s="514">
        <v>39412</v>
      </c>
      <c r="B27362" s="514" t="s">
        <v>17223</v>
      </c>
      <c r="C27362" s="1329" t="s">
        <v>31403</v>
      </c>
      <c r="D27362" s="514" t="s">
        <v>32</v>
      </c>
      <c r="E27362" s="673">
        <v>19.440000000000001</v>
      </c>
      <c r="F27362" s="761"/>
    </row>
    <row r="27363" spans="1:6" customFormat="1">
      <c r="A27363" s="514">
        <v>39413</v>
      </c>
      <c r="B27363" s="514" t="s">
        <v>17223</v>
      </c>
      <c r="C27363" s="1329" t="s">
        <v>31404</v>
      </c>
      <c r="D27363" s="514" t="s">
        <v>32</v>
      </c>
      <c r="E27363" s="673">
        <v>21.02</v>
      </c>
      <c r="F27363" s="761"/>
    </row>
    <row r="27364" spans="1:6" customFormat="1">
      <c r="A27364" s="514">
        <v>43741</v>
      </c>
      <c r="B27364" s="514" t="s">
        <v>17223</v>
      </c>
      <c r="C27364" s="1329" t="s">
        <v>31405</v>
      </c>
      <c r="D27364" s="514" t="s">
        <v>32</v>
      </c>
      <c r="E27364" s="673">
        <v>22.41</v>
      </c>
      <c r="F27364" s="761"/>
    </row>
    <row r="27365" spans="1:6" customFormat="1">
      <c r="A27365" s="514">
        <v>11062</v>
      </c>
      <c r="B27365" s="514" t="s">
        <v>17223</v>
      </c>
      <c r="C27365" s="1329" t="s">
        <v>31406</v>
      </c>
      <c r="D27365" s="514" t="s">
        <v>32</v>
      </c>
      <c r="E27365" s="673">
        <v>40.98</v>
      </c>
      <c r="F27365" s="761"/>
    </row>
    <row r="27366" spans="1:6" customFormat="1">
      <c r="A27366" s="514">
        <v>11063</v>
      </c>
      <c r="B27366" s="514" t="s">
        <v>17223</v>
      </c>
      <c r="C27366" s="1329" t="s">
        <v>31407</v>
      </c>
      <c r="D27366" s="514" t="s">
        <v>32</v>
      </c>
      <c r="E27366" s="673">
        <v>25.08</v>
      </c>
      <c r="F27366" s="761"/>
    </row>
    <row r="27367" spans="1:6" customFormat="1">
      <c r="A27367" s="514">
        <v>13521</v>
      </c>
      <c r="B27367" s="514" t="s">
        <v>17223</v>
      </c>
      <c r="C27367" s="1329" t="s">
        <v>31408</v>
      </c>
      <c r="D27367" s="514" t="s">
        <v>28</v>
      </c>
      <c r="E27367" s="673">
        <v>146.85</v>
      </c>
      <c r="F27367" s="761"/>
    </row>
    <row r="27368" spans="1:6" customFormat="1">
      <c r="A27368" s="514">
        <v>10851</v>
      </c>
      <c r="B27368" s="514" t="s">
        <v>17223</v>
      </c>
      <c r="C27368" s="1329" t="s">
        <v>31409</v>
      </c>
      <c r="D27368" s="514" t="s">
        <v>28</v>
      </c>
      <c r="E27368" s="673">
        <v>73.44</v>
      </c>
      <c r="F27368" s="761"/>
    </row>
    <row r="27369" spans="1:6" customFormat="1">
      <c r="A27369" s="514">
        <v>39515</v>
      </c>
      <c r="B27369" s="514" t="s">
        <v>17223</v>
      </c>
      <c r="C27369" s="1329" t="s">
        <v>31410</v>
      </c>
      <c r="D27369" s="514" t="s">
        <v>28</v>
      </c>
      <c r="E27369" s="673"/>
      <c r="F27369" s="761"/>
    </row>
    <row r="27370" spans="1:6" customFormat="1">
      <c r="A27370" s="514">
        <v>39516</v>
      </c>
      <c r="B27370" s="514" t="s">
        <v>17223</v>
      </c>
      <c r="C27370" s="1329" t="s">
        <v>31411</v>
      </c>
      <c r="D27370" s="514" t="s">
        <v>28</v>
      </c>
      <c r="E27370" s="673"/>
      <c r="F27370" s="761"/>
    </row>
    <row r="27371" spans="1:6" customFormat="1">
      <c r="A27371" s="514">
        <v>39514</v>
      </c>
      <c r="B27371" s="514" t="s">
        <v>17223</v>
      </c>
      <c r="C27371" s="1329" t="s">
        <v>31412</v>
      </c>
      <c r="D27371" s="514" t="s">
        <v>28</v>
      </c>
      <c r="E27371" s="673"/>
      <c r="F27371" s="761"/>
    </row>
    <row r="27372" spans="1:6" customFormat="1">
      <c r="A27372" s="514">
        <v>4812</v>
      </c>
      <c r="B27372" s="514" t="s">
        <v>17223</v>
      </c>
      <c r="C27372" s="1329" t="s">
        <v>31413</v>
      </c>
      <c r="D27372" s="514" t="s">
        <v>32</v>
      </c>
      <c r="E27372" s="673">
        <v>11.66</v>
      </c>
      <c r="F27372" s="761"/>
    </row>
    <row r="27373" spans="1:6" customFormat="1">
      <c r="A27373" s="514">
        <v>10849</v>
      </c>
      <c r="B27373" s="514" t="s">
        <v>17223</v>
      </c>
      <c r="C27373" s="1329" t="s">
        <v>31414</v>
      </c>
      <c r="D27373" s="514" t="s">
        <v>28</v>
      </c>
      <c r="E27373" s="673">
        <v>2136.02</v>
      </c>
      <c r="F27373" s="761"/>
    </row>
    <row r="27374" spans="1:6" customFormat="1">
      <c r="A27374" s="514">
        <v>10848</v>
      </c>
      <c r="B27374" s="514" t="s">
        <v>17223</v>
      </c>
      <c r="C27374" s="1329" t="s">
        <v>31415</v>
      </c>
      <c r="D27374" s="514" t="s">
        <v>28</v>
      </c>
      <c r="E27374" s="673">
        <v>1341.68</v>
      </c>
      <c r="F27374" s="761"/>
    </row>
    <row r="27375" spans="1:6" customFormat="1">
      <c r="A27375" s="514">
        <v>4813</v>
      </c>
      <c r="B27375" s="514" t="s">
        <v>17223</v>
      </c>
      <c r="C27375" s="1329" t="s">
        <v>31416</v>
      </c>
      <c r="D27375" s="514" t="s">
        <v>32</v>
      </c>
      <c r="E27375" s="673">
        <v>445</v>
      </c>
      <c r="F27375" s="761"/>
    </row>
    <row r="27376" spans="1:6" customFormat="1" ht="24.75">
      <c r="A27376" s="514">
        <v>37560</v>
      </c>
      <c r="B27376" s="514" t="s">
        <v>17223</v>
      </c>
      <c r="C27376" s="1329" t="s">
        <v>31417</v>
      </c>
      <c r="D27376" s="514" t="s">
        <v>28</v>
      </c>
      <c r="E27376" s="673">
        <v>19.68</v>
      </c>
      <c r="F27376" s="761"/>
    </row>
    <row r="27377" spans="1:6" customFormat="1" ht="24.75">
      <c r="A27377" s="514">
        <v>37557</v>
      </c>
      <c r="B27377" s="514" t="s">
        <v>17223</v>
      </c>
      <c r="C27377" s="1329" t="s">
        <v>31418</v>
      </c>
      <c r="D27377" s="514" t="s">
        <v>28</v>
      </c>
      <c r="E27377" s="673">
        <v>5.97</v>
      </c>
      <c r="F27377" s="761"/>
    </row>
    <row r="27378" spans="1:6" customFormat="1" ht="24.75">
      <c r="A27378" s="514">
        <v>37556</v>
      </c>
      <c r="B27378" s="514" t="s">
        <v>17223</v>
      </c>
      <c r="C27378" s="1329" t="s">
        <v>31419</v>
      </c>
      <c r="D27378" s="514" t="s">
        <v>28</v>
      </c>
      <c r="E27378" s="673">
        <v>11.56</v>
      </c>
      <c r="F27378" s="761"/>
    </row>
    <row r="27379" spans="1:6" customFormat="1" ht="24.75">
      <c r="A27379" s="514">
        <v>37559</v>
      </c>
      <c r="B27379" s="514" t="s">
        <v>17223</v>
      </c>
      <c r="C27379" s="1329" t="s">
        <v>31420</v>
      </c>
      <c r="D27379" s="514" t="s">
        <v>28</v>
      </c>
      <c r="E27379" s="673">
        <v>14.18</v>
      </c>
      <c r="F27379" s="761"/>
    </row>
    <row r="27380" spans="1:6" customFormat="1" ht="24.75">
      <c r="A27380" s="514">
        <v>37539</v>
      </c>
      <c r="B27380" s="514" t="s">
        <v>17223</v>
      </c>
      <c r="C27380" s="1329" t="s">
        <v>31421</v>
      </c>
      <c r="D27380" s="514" t="s">
        <v>28</v>
      </c>
      <c r="E27380" s="673">
        <v>10</v>
      </c>
      <c r="F27380" s="761"/>
    </row>
    <row r="27381" spans="1:6" customFormat="1" ht="24.75">
      <c r="A27381" s="514">
        <v>37558</v>
      </c>
      <c r="B27381" s="514" t="s">
        <v>17223</v>
      </c>
      <c r="C27381" s="1329" t="s">
        <v>31422</v>
      </c>
      <c r="D27381" s="514" t="s">
        <v>28</v>
      </c>
      <c r="E27381" s="673">
        <v>18.64</v>
      </c>
      <c r="F27381" s="761"/>
    </row>
    <row r="27382" spans="1:6" customFormat="1">
      <c r="A27382" s="514">
        <v>34723</v>
      </c>
      <c r="B27382" s="514" t="s">
        <v>17223</v>
      </c>
      <c r="C27382" s="1329" t="s">
        <v>31423</v>
      </c>
      <c r="D27382" s="514" t="s">
        <v>32</v>
      </c>
      <c r="E27382" s="673">
        <v>1027.96</v>
      </c>
      <c r="F27382" s="761"/>
    </row>
    <row r="27383" spans="1:6" customFormat="1">
      <c r="A27383" s="514">
        <v>34721</v>
      </c>
      <c r="B27383" s="514" t="s">
        <v>17223</v>
      </c>
      <c r="C27383" s="1329" t="s">
        <v>31424</v>
      </c>
      <c r="D27383" s="514" t="s">
        <v>32</v>
      </c>
      <c r="E27383" s="673">
        <v>1281.6099999999999</v>
      </c>
      <c r="F27383" s="761"/>
    </row>
    <row r="27384" spans="1:6" customFormat="1">
      <c r="A27384" s="514">
        <v>4309</v>
      </c>
      <c r="B27384" s="514" t="s">
        <v>17223</v>
      </c>
      <c r="C27384" s="1329" t="s">
        <v>31425</v>
      </c>
      <c r="D27384" s="514" t="s">
        <v>28</v>
      </c>
      <c r="E27384" s="673">
        <v>7.44</v>
      </c>
      <c r="F27384" s="761"/>
    </row>
    <row r="27385" spans="1:6" customFormat="1">
      <c r="A27385" s="514">
        <v>4307</v>
      </c>
      <c r="B27385" s="514" t="s">
        <v>17223</v>
      </c>
      <c r="C27385" s="1329" t="s">
        <v>31426</v>
      </c>
      <c r="D27385" s="514" t="s">
        <v>28</v>
      </c>
      <c r="E27385" s="673">
        <v>12.73</v>
      </c>
      <c r="F27385" s="761"/>
    </row>
    <row r="27386" spans="1:6" customFormat="1">
      <c r="A27386" s="514">
        <v>10850</v>
      </c>
      <c r="B27386" s="514" t="s">
        <v>17223</v>
      </c>
      <c r="C27386" s="1329" t="s">
        <v>31427</v>
      </c>
      <c r="D27386" s="514" t="s">
        <v>28</v>
      </c>
      <c r="E27386" s="673">
        <v>66.75</v>
      </c>
      <c r="F27386" s="761"/>
    </row>
    <row r="27387" spans="1:6" customFormat="1" ht="24.75">
      <c r="A27387" s="514">
        <v>42438</v>
      </c>
      <c r="B27387" s="514" t="s">
        <v>17223</v>
      </c>
      <c r="C27387" s="1329" t="s">
        <v>31428</v>
      </c>
      <c r="D27387" s="514" t="s">
        <v>28</v>
      </c>
      <c r="E27387" s="673"/>
      <c r="F27387" s="761"/>
    </row>
    <row r="27388" spans="1:6" customFormat="1">
      <c r="A27388" s="514">
        <v>4792</v>
      </c>
      <c r="B27388" s="514" t="s">
        <v>17223</v>
      </c>
      <c r="C27388" s="1329" t="s">
        <v>31429</v>
      </c>
      <c r="D27388" s="514" t="s">
        <v>32</v>
      </c>
      <c r="E27388" s="673">
        <v>159.5</v>
      </c>
      <c r="F27388" s="761"/>
    </row>
    <row r="27389" spans="1:6" customFormat="1">
      <c r="A27389" s="514">
        <v>4790</v>
      </c>
      <c r="B27389" s="514" t="s">
        <v>17223</v>
      </c>
      <c r="C27389" s="1329" t="s">
        <v>18798</v>
      </c>
      <c r="D27389" s="514" t="s">
        <v>32</v>
      </c>
      <c r="E27389" s="673">
        <v>95.9</v>
      </c>
      <c r="F27389" s="761"/>
    </row>
    <row r="27390" spans="1:6" customFormat="1">
      <c r="A27390" s="514">
        <v>40671</v>
      </c>
      <c r="B27390" s="514" t="s">
        <v>17223</v>
      </c>
      <c r="C27390" s="1329" t="s">
        <v>31430</v>
      </c>
      <c r="D27390" s="514" t="s">
        <v>32</v>
      </c>
      <c r="E27390" s="673">
        <v>96.2</v>
      </c>
      <c r="F27390" s="761"/>
    </row>
    <row r="27391" spans="1:6" customFormat="1">
      <c r="A27391" s="514">
        <v>7552</v>
      </c>
      <c r="B27391" s="514" t="s">
        <v>17223</v>
      </c>
      <c r="C27391" s="1329" t="s">
        <v>31431</v>
      </c>
      <c r="D27391" s="514" t="s">
        <v>28</v>
      </c>
      <c r="E27391" s="673">
        <v>31.65</v>
      </c>
      <c r="F27391" s="761"/>
    </row>
    <row r="27392" spans="1:6" customFormat="1">
      <c r="A27392" s="514">
        <v>4893</v>
      </c>
      <c r="B27392" s="514" t="s">
        <v>17223</v>
      </c>
      <c r="C27392" s="1329" t="s">
        <v>31432</v>
      </c>
      <c r="D27392" s="514" t="s">
        <v>28</v>
      </c>
      <c r="E27392" s="673">
        <v>14.09</v>
      </c>
      <c r="F27392" s="761"/>
    </row>
    <row r="27393" spans="1:6" customFormat="1">
      <c r="A27393" s="514">
        <v>4894</v>
      </c>
      <c r="B27393" s="514" t="s">
        <v>17223</v>
      </c>
      <c r="C27393" s="1329" t="s">
        <v>31433</v>
      </c>
      <c r="D27393" s="514" t="s">
        <v>28</v>
      </c>
      <c r="E27393" s="673">
        <v>12.09</v>
      </c>
      <c r="F27393" s="761"/>
    </row>
    <row r="27394" spans="1:6" customFormat="1">
      <c r="A27394" s="514">
        <v>4890</v>
      </c>
      <c r="B27394" s="514" t="s">
        <v>17223</v>
      </c>
      <c r="C27394" s="1329" t="s">
        <v>31434</v>
      </c>
      <c r="D27394" s="514" t="s">
        <v>28</v>
      </c>
      <c r="E27394" s="673">
        <v>7.74</v>
      </c>
      <c r="F27394" s="761"/>
    </row>
    <row r="27395" spans="1:6" customFormat="1">
      <c r="A27395" s="514">
        <v>4888</v>
      </c>
      <c r="B27395" s="514" t="s">
        <v>17223</v>
      </c>
      <c r="C27395" s="1329" t="s">
        <v>31435</v>
      </c>
      <c r="D27395" s="514" t="s">
        <v>28</v>
      </c>
      <c r="E27395" s="673">
        <v>4.12</v>
      </c>
      <c r="F27395" s="761"/>
    </row>
    <row r="27396" spans="1:6" customFormat="1">
      <c r="A27396" s="514">
        <v>12411</v>
      </c>
      <c r="B27396" s="514" t="s">
        <v>17223</v>
      </c>
      <c r="C27396" s="1329" t="s">
        <v>31436</v>
      </c>
      <c r="D27396" s="514" t="s">
        <v>28</v>
      </c>
      <c r="E27396" s="673">
        <v>41.66</v>
      </c>
      <c r="F27396" s="761"/>
    </row>
    <row r="27397" spans="1:6" customFormat="1">
      <c r="A27397" s="514">
        <v>4891</v>
      </c>
      <c r="B27397" s="514" t="s">
        <v>17223</v>
      </c>
      <c r="C27397" s="1329" t="s">
        <v>31437</v>
      </c>
      <c r="D27397" s="514" t="s">
        <v>28</v>
      </c>
      <c r="E27397" s="673">
        <v>20.83</v>
      </c>
      <c r="F27397" s="761"/>
    </row>
    <row r="27398" spans="1:6" customFormat="1">
      <c r="A27398" s="514">
        <v>4892</v>
      </c>
      <c r="B27398" s="514" t="s">
        <v>17223</v>
      </c>
      <c r="C27398" s="1329" t="s">
        <v>31438</v>
      </c>
      <c r="D27398" s="514" t="s">
        <v>28</v>
      </c>
      <c r="E27398" s="673">
        <v>58.34</v>
      </c>
      <c r="F27398" s="761"/>
    </row>
    <row r="27399" spans="1:6" customFormat="1">
      <c r="A27399" s="514">
        <v>4889</v>
      </c>
      <c r="B27399" s="514" t="s">
        <v>17223</v>
      </c>
      <c r="C27399" s="1329" t="s">
        <v>31439</v>
      </c>
      <c r="D27399" s="514" t="s">
        <v>28</v>
      </c>
      <c r="E27399" s="673">
        <v>5.57</v>
      </c>
      <c r="F27399" s="761"/>
    </row>
    <row r="27400" spans="1:6" customFormat="1">
      <c r="A27400" s="514">
        <v>12412</v>
      </c>
      <c r="B27400" s="514" t="s">
        <v>17223</v>
      </c>
      <c r="C27400" s="1329" t="s">
        <v>31440</v>
      </c>
      <c r="D27400" s="514" t="s">
        <v>28</v>
      </c>
      <c r="E27400" s="673">
        <v>108.43</v>
      </c>
      <c r="F27400" s="761"/>
    </row>
    <row r="27401" spans="1:6" customFormat="1">
      <c r="A27401" s="514">
        <v>4907</v>
      </c>
      <c r="B27401" s="514" t="s">
        <v>17223</v>
      </c>
      <c r="C27401" s="1329" t="s">
        <v>31441</v>
      </c>
      <c r="D27401" s="514" t="s">
        <v>28</v>
      </c>
      <c r="E27401" s="673">
        <v>23.8</v>
      </c>
      <c r="F27401" s="761"/>
    </row>
    <row r="27402" spans="1:6" customFormat="1">
      <c r="A27402" s="514">
        <v>4902</v>
      </c>
      <c r="B27402" s="514" t="s">
        <v>17223</v>
      </c>
      <c r="C27402" s="1329" t="s">
        <v>31442</v>
      </c>
      <c r="D27402" s="514" t="s">
        <v>28</v>
      </c>
      <c r="E27402" s="673">
        <v>61.74</v>
      </c>
      <c r="F27402" s="761"/>
    </row>
    <row r="27403" spans="1:6" customFormat="1">
      <c r="A27403" s="514">
        <v>4741</v>
      </c>
      <c r="B27403" s="514" t="s">
        <v>17223</v>
      </c>
      <c r="C27403" s="1329" t="s">
        <v>31443</v>
      </c>
      <c r="D27403" s="514" t="s">
        <v>34</v>
      </c>
      <c r="E27403" s="673">
        <v>119.89</v>
      </c>
      <c r="F27403" s="761"/>
    </row>
    <row r="27404" spans="1:6" customFormat="1">
      <c r="A27404" s="514">
        <v>4752</v>
      </c>
      <c r="B27404" s="514" t="s">
        <v>17223</v>
      </c>
      <c r="C27404" s="1329" t="s">
        <v>31444</v>
      </c>
      <c r="D27404" s="514" t="s">
        <v>33</v>
      </c>
      <c r="E27404" s="673">
        <v>22.82</v>
      </c>
      <c r="F27404" s="761"/>
    </row>
    <row r="27405" spans="1:6" customFormat="1">
      <c r="A27405" s="514">
        <v>41091</v>
      </c>
      <c r="B27405" s="514" t="s">
        <v>17223</v>
      </c>
      <c r="C27405" s="1329" t="s">
        <v>31445</v>
      </c>
      <c r="D27405" s="514" t="s">
        <v>31</v>
      </c>
      <c r="E27405" s="673">
        <v>4030.42</v>
      </c>
      <c r="F27405" s="761"/>
    </row>
    <row r="27406" spans="1:6" customFormat="1">
      <c r="A27406" s="514">
        <v>13954</v>
      </c>
      <c r="B27406" s="514" t="s">
        <v>17223</v>
      </c>
      <c r="C27406" s="1329" t="s">
        <v>31446</v>
      </c>
      <c r="D27406" s="514" t="s">
        <v>28</v>
      </c>
      <c r="E27406" s="673"/>
      <c r="F27406" s="761"/>
    </row>
    <row r="27407" spans="1:6" customFormat="1">
      <c r="A27407" s="514">
        <v>3411</v>
      </c>
      <c r="B27407" s="514" t="s">
        <v>17223</v>
      </c>
      <c r="C27407" s="1329" t="s">
        <v>31447</v>
      </c>
      <c r="D27407" s="514" t="s">
        <v>30</v>
      </c>
      <c r="E27407" s="673"/>
      <c r="F27407" s="761"/>
    </row>
    <row r="27408" spans="1:6" customFormat="1">
      <c r="A27408" s="514">
        <v>39995</v>
      </c>
      <c r="B27408" s="514" t="s">
        <v>17223</v>
      </c>
      <c r="C27408" s="1329" t="s">
        <v>31448</v>
      </c>
      <c r="D27408" s="514" t="s">
        <v>34</v>
      </c>
      <c r="E27408" s="673"/>
      <c r="F27408" s="761"/>
    </row>
    <row r="27409" spans="1:6" customFormat="1">
      <c r="A27409" s="514">
        <v>11615</v>
      </c>
      <c r="B27409" s="514" t="s">
        <v>17223</v>
      </c>
      <c r="C27409" s="1329" t="s">
        <v>31449</v>
      </c>
      <c r="D27409" s="514" t="s">
        <v>32</v>
      </c>
      <c r="E27409" s="673"/>
      <c r="F27409" s="761"/>
    </row>
    <row r="27410" spans="1:6" customFormat="1">
      <c r="A27410" s="514">
        <v>3408</v>
      </c>
      <c r="B27410" s="514" t="s">
        <v>17223</v>
      </c>
      <c r="C27410" s="1329" t="s">
        <v>31450</v>
      </c>
      <c r="D27410" s="514" t="s">
        <v>32</v>
      </c>
      <c r="E27410" s="673"/>
      <c r="F27410" s="761"/>
    </row>
    <row r="27411" spans="1:6" customFormat="1">
      <c r="A27411" s="514">
        <v>3409</v>
      </c>
      <c r="B27411" s="514" t="s">
        <v>17223</v>
      </c>
      <c r="C27411" s="1329" t="s">
        <v>31451</v>
      </c>
      <c r="D27411" s="514" t="s">
        <v>32</v>
      </c>
      <c r="E27411" s="673"/>
      <c r="F27411" s="761"/>
    </row>
    <row r="27412" spans="1:6" customFormat="1">
      <c r="A27412" s="514">
        <v>11427</v>
      </c>
      <c r="B27412" s="514" t="s">
        <v>17223</v>
      </c>
      <c r="C27412" s="1329" t="s">
        <v>31452</v>
      </c>
      <c r="D27412" s="514" t="s">
        <v>30</v>
      </c>
      <c r="E27412" s="673"/>
      <c r="F27412" s="761"/>
    </row>
    <row r="27413" spans="1:6" customFormat="1">
      <c r="A27413" s="514">
        <v>4491</v>
      </c>
      <c r="B27413" s="514" t="s">
        <v>17223</v>
      </c>
      <c r="C27413" s="1329" t="s">
        <v>31453</v>
      </c>
      <c r="D27413" s="514" t="s">
        <v>5</v>
      </c>
      <c r="E27413" s="673">
        <v>7.88</v>
      </c>
      <c r="F27413" s="761"/>
    </row>
    <row r="27414" spans="1:6" customFormat="1">
      <c r="A27414" s="514">
        <v>2745</v>
      </c>
      <c r="B27414" s="514" t="s">
        <v>17223</v>
      </c>
      <c r="C27414" s="1329" t="s">
        <v>31454</v>
      </c>
      <c r="D27414" s="514" t="s">
        <v>5</v>
      </c>
      <c r="E27414" s="673">
        <v>3.15</v>
      </c>
      <c r="F27414" s="761"/>
    </row>
    <row r="27415" spans="1:6" customFormat="1">
      <c r="A27415" s="514">
        <v>14439</v>
      </c>
      <c r="B27415" s="514" t="s">
        <v>17223</v>
      </c>
      <c r="C27415" s="1329" t="s">
        <v>31455</v>
      </c>
      <c r="D27415" s="514" t="s">
        <v>5</v>
      </c>
      <c r="E27415" s="673">
        <v>3.91</v>
      </c>
      <c r="F27415" s="761"/>
    </row>
    <row r="27416" spans="1:6" customFormat="1">
      <c r="A27416" s="514">
        <v>45238</v>
      </c>
      <c r="B27416" s="514" t="s">
        <v>17223</v>
      </c>
      <c r="C27416" s="1329" t="s">
        <v>33855</v>
      </c>
      <c r="D27416" s="514" t="s">
        <v>28</v>
      </c>
      <c r="E27416" s="673">
        <v>28.89</v>
      </c>
      <c r="F27416" s="761"/>
    </row>
    <row r="27417" spans="1:6" customFormat="1">
      <c r="A27417" s="514">
        <v>44496</v>
      </c>
      <c r="B27417" s="514" t="s">
        <v>17223</v>
      </c>
      <c r="C27417" s="1329" t="s">
        <v>34673</v>
      </c>
      <c r="D27417" s="514" t="s">
        <v>28</v>
      </c>
      <c r="E27417" s="673">
        <v>197.57</v>
      </c>
      <c r="F27417" s="761"/>
    </row>
    <row r="27418" spans="1:6" customFormat="1">
      <c r="A27418" s="514">
        <v>12362</v>
      </c>
      <c r="B27418" s="514" t="s">
        <v>17223</v>
      </c>
      <c r="C27418" s="1329" t="s">
        <v>31456</v>
      </c>
      <c r="D27418" s="514" t="s">
        <v>28</v>
      </c>
      <c r="E27418" s="673"/>
      <c r="F27418" s="761"/>
    </row>
    <row r="27419" spans="1:6" customFormat="1">
      <c r="A27419" s="514">
        <v>421</v>
      </c>
      <c r="B27419" s="514" t="s">
        <v>17223</v>
      </c>
      <c r="C27419" s="1329" t="s">
        <v>31457</v>
      </c>
      <c r="D27419" s="514" t="s">
        <v>28</v>
      </c>
      <c r="E27419" s="673"/>
      <c r="F27419" s="761"/>
    </row>
    <row r="27420" spans="1:6" customFormat="1">
      <c r="A27420" s="514">
        <v>14148</v>
      </c>
      <c r="B27420" s="514" t="s">
        <v>17223</v>
      </c>
      <c r="C27420" s="1329" t="s">
        <v>34674</v>
      </c>
      <c r="D27420" s="514" t="s">
        <v>28</v>
      </c>
      <c r="E27420" s="673">
        <v>2</v>
      </c>
      <c r="F27420" s="761"/>
    </row>
    <row r="27421" spans="1:6" customFormat="1">
      <c r="A27421" s="514">
        <v>4341</v>
      </c>
      <c r="B27421" s="514" t="s">
        <v>17223</v>
      </c>
      <c r="C27421" s="1329" t="s">
        <v>31458</v>
      </c>
      <c r="D27421" s="514" t="s">
        <v>28</v>
      </c>
      <c r="E27421" s="673">
        <v>1.3</v>
      </c>
      <c r="F27421" s="761"/>
    </row>
    <row r="27422" spans="1:6" customFormat="1">
      <c r="A27422" s="514">
        <v>4337</v>
      </c>
      <c r="B27422" s="514" t="s">
        <v>17223</v>
      </c>
      <c r="C27422" s="1329" t="s">
        <v>31459</v>
      </c>
      <c r="D27422" s="514" t="s">
        <v>28</v>
      </c>
      <c r="E27422" s="673">
        <v>3.28</v>
      </c>
      <c r="F27422" s="761"/>
    </row>
    <row r="27423" spans="1:6" customFormat="1">
      <c r="A27423" s="514">
        <v>11971</v>
      </c>
      <c r="B27423" s="514" t="s">
        <v>17223</v>
      </c>
      <c r="C27423" s="1329" t="s">
        <v>31460</v>
      </c>
      <c r="D27423" s="514" t="s">
        <v>28</v>
      </c>
      <c r="E27423" s="673">
        <v>5.43</v>
      </c>
      <c r="F27423" s="761"/>
    </row>
    <row r="27424" spans="1:6" customFormat="1">
      <c r="A27424" s="514">
        <v>4339</v>
      </c>
      <c r="B27424" s="514" t="s">
        <v>17223</v>
      </c>
      <c r="C27424" s="1329" t="s">
        <v>31461</v>
      </c>
      <c r="D27424" s="514" t="s">
        <v>28</v>
      </c>
      <c r="E27424" s="673">
        <v>0.7</v>
      </c>
      <c r="F27424" s="761"/>
    </row>
    <row r="27425" spans="1:6" customFormat="1">
      <c r="A27425" s="514">
        <v>39997</v>
      </c>
      <c r="B27425" s="514" t="s">
        <v>17223</v>
      </c>
      <c r="C27425" s="1329" t="s">
        <v>31462</v>
      </c>
      <c r="D27425" s="514" t="s">
        <v>28</v>
      </c>
      <c r="E27425" s="673">
        <v>0.39</v>
      </c>
      <c r="F27425" s="761"/>
    </row>
    <row r="27426" spans="1:6" customFormat="1">
      <c r="A27426" s="514">
        <v>4342</v>
      </c>
      <c r="B27426" s="514" t="s">
        <v>17223</v>
      </c>
      <c r="C27426" s="1329" t="s">
        <v>31463</v>
      </c>
      <c r="D27426" s="514" t="s">
        <v>28</v>
      </c>
      <c r="E27426" s="673">
        <v>0.28999999999999998</v>
      </c>
      <c r="F27426" s="761"/>
    </row>
    <row r="27427" spans="1:6" customFormat="1">
      <c r="A27427" s="514">
        <v>4330</v>
      </c>
      <c r="B27427" s="514" t="s">
        <v>17223</v>
      </c>
      <c r="C27427" s="1329" t="s">
        <v>31464</v>
      </c>
      <c r="D27427" s="514" t="s">
        <v>28</v>
      </c>
      <c r="E27427" s="673">
        <v>0.19</v>
      </c>
      <c r="F27427" s="761"/>
    </row>
    <row r="27428" spans="1:6" customFormat="1">
      <c r="A27428" s="514">
        <v>4340</v>
      </c>
      <c r="B27428" s="514" t="s">
        <v>17223</v>
      </c>
      <c r="C27428" s="1329" t="s">
        <v>31465</v>
      </c>
      <c r="D27428" s="514" t="s">
        <v>28</v>
      </c>
      <c r="E27428" s="673">
        <v>1.52</v>
      </c>
      <c r="F27428" s="761"/>
    </row>
    <row r="27429" spans="1:6" customFormat="1">
      <c r="A27429" s="514">
        <v>5088</v>
      </c>
      <c r="B27429" s="514" t="s">
        <v>17223</v>
      </c>
      <c r="C27429" s="1329" t="s">
        <v>31466</v>
      </c>
      <c r="D27429" s="514" t="s">
        <v>28</v>
      </c>
      <c r="E27429" s="673">
        <v>7</v>
      </c>
      <c r="F27429" s="761"/>
    </row>
    <row r="27430" spans="1:6" customFormat="1" ht="24.75">
      <c r="A27430" s="514">
        <v>11154</v>
      </c>
      <c r="B27430" s="514" t="s">
        <v>17223</v>
      </c>
      <c r="C27430" s="1329" t="s">
        <v>31467</v>
      </c>
      <c r="D27430" s="514" t="s">
        <v>28</v>
      </c>
      <c r="E27430" s="673">
        <v>1194.8499999999999</v>
      </c>
      <c r="F27430" s="761"/>
    </row>
    <row r="27431" spans="1:6" customFormat="1" ht="24.75">
      <c r="A27431" s="514">
        <v>4989</v>
      </c>
      <c r="B27431" s="514" t="s">
        <v>17223</v>
      </c>
      <c r="C27431" s="1329" t="s">
        <v>31468</v>
      </c>
      <c r="D27431" s="514" t="s">
        <v>28</v>
      </c>
      <c r="E27431" s="673">
        <v>321.94</v>
      </c>
      <c r="F27431" s="761"/>
    </row>
    <row r="27432" spans="1:6" customFormat="1" ht="24.75">
      <c r="A27432" s="514">
        <v>4982</v>
      </c>
      <c r="B27432" s="514" t="s">
        <v>17223</v>
      </c>
      <c r="C27432" s="1329" t="s">
        <v>31469</v>
      </c>
      <c r="D27432" s="514" t="s">
        <v>28</v>
      </c>
      <c r="E27432" s="673">
        <v>301.95999999999998</v>
      </c>
      <c r="F27432" s="761"/>
    </row>
    <row r="27433" spans="1:6" customFormat="1" ht="24.75">
      <c r="A27433" s="514">
        <v>4962</v>
      </c>
      <c r="B27433" s="514" t="s">
        <v>17223</v>
      </c>
      <c r="C27433" s="1329" t="s">
        <v>31470</v>
      </c>
      <c r="D27433" s="514" t="s">
        <v>28</v>
      </c>
      <c r="E27433" s="673">
        <v>238.13</v>
      </c>
      <c r="F27433" s="761"/>
    </row>
    <row r="27434" spans="1:6" customFormat="1" ht="24.75">
      <c r="A27434" s="514">
        <v>4981</v>
      </c>
      <c r="B27434" s="514" t="s">
        <v>17223</v>
      </c>
      <c r="C27434" s="1329" t="s">
        <v>31471</v>
      </c>
      <c r="D27434" s="514" t="s">
        <v>28</v>
      </c>
      <c r="E27434" s="673">
        <v>212</v>
      </c>
      <c r="F27434" s="761"/>
    </row>
    <row r="27435" spans="1:6" customFormat="1" ht="24.75">
      <c r="A27435" s="514">
        <v>4964</v>
      </c>
      <c r="B27435" s="514" t="s">
        <v>17223</v>
      </c>
      <c r="C27435" s="1329" t="s">
        <v>31472</v>
      </c>
      <c r="D27435" s="514" t="s">
        <v>28</v>
      </c>
      <c r="E27435" s="673">
        <v>268.95</v>
      </c>
      <c r="F27435" s="761"/>
    </row>
    <row r="27436" spans="1:6" customFormat="1" ht="24.75">
      <c r="A27436" s="514">
        <v>4992</v>
      </c>
      <c r="B27436" s="514" t="s">
        <v>17223</v>
      </c>
      <c r="C27436" s="1329" t="s">
        <v>31473</v>
      </c>
      <c r="D27436" s="514" t="s">
        <v>28</v>
      </c>
      <c r="E27436" s="673">
        <v>262.70999999999998</v>
      </c>
      <c r="F27436" s="761"/>
    </row>
    <row r="27437" spans="1:6" customFormat="1" ht="24.75">
      <c r="A27437" s="514">
        <v>4987</v>
      </c>
      <c r="B27437" s="514" t="s">
        <v>17223</v>
      </c>
      <c r="C27437" s="1329" t="s">
        <v>31474</v>
      </c>
      <c r="D27437" s="514" t="s">
        <v>28</v>
      </c>
      <c r="E27437" s="673">
        <v>300.56</v>
      </c>
      <c r="F27437" s="761"/>
    </row>
    <row r="27438" spans="1:6" customFormat="1">
      <c r="A27438" s="514">
        <v>4930</v>
      </c>
      <c r="B27438" s="514" t="s">
        <v>17223</v>
      </c>
      <c r="C27438" s="1329" t="s">
        <v>31475</v>
      </c>
      <c r="D27438" s="514" t="s">
        <v>32</v>
      </c>
      <c r="E27438" s="673">
        <v>506.1</v>
      </c>
      <c r="F27438" s="761"/>
    </row>
    <row r="27439" spans="1:6" customFormat="1" ht="24.75">
      <c r="A27439" s="514">
        <v>4998</v>
      </c>
      <c r="B27439" s="514" t="s">
        <v>17223</v>
      </c>
      <c r="C27439" s="1329" t="s">
        <v>31476</v>
      </c>
      <c r="D27439" s="514" t="s">
        <v>32</v>
      </c>
      <c r="E27439" s="673">
        <v>921.78</v>
      </c>
      <c r="F27439" s="761"/>
    </row>
    <row r="27440" spans="1:6" customFormat="1" ht="24.75">
      <c r="A27440" s="514">
        <v>39021</v>
      </c>
      <c r="B27440" s="514" t="s">
        <v>17223</v>
      </c>
      <c r="C27440" s="1329" t="s">
        <v>31477</v>
      </c>
      <c r="D27440" s="514" t="s">
        <v>28</v>
      </c>
      <c r="E27440" s="673">
        <v>538.11</v>
      </c>
      <c r="F27440" s="761"/>
    </row>
    <row r="27441" spans="1:6" customFormat="1" ht="24.75">
      <c r="A27441" s="514">
        <v>39022</v>
      </c>
      <c r="B27441" s="514" t="s">
        <v>17223</v>
      </c>
      <c r="C27441" s="1329" t="s">
        <v>31478</v>
      </c>
      <c r="D27441" s="514" t="s">
        <v>28</v>
      </c>
      <c r="E27441" s="673">
        <v>482</v>
      </c>
      <c r="F27441" s="761"/>
    </row>
    <row r="27442" spans="1:6" customFormat="1" ht="24.75">
      <c r="A27442" s="514">
        <v>39024</v>
      </c>
      <c r="B27442" s="514" t="s">
        <v>17223</v>
      </c>
      <c r="C27442" s="1329" t="s">
        <v>31479</v>
      </c>
      <c r="D27442" s="514" t="s">
        <v>28</v>
      </c>
      <c r="E27442" s="673"/>
      <c r="F27442" s="761"/>
    </row>
    <row r="27443" spans="1:6" customFormat="1">
      <c r="A27443" s="514">
        <v>4914</v>
      </c>
      <c r="B27443" s="514" t="s">
        <v>17223</v>
      </c>
      <c r="C27443" s="1329" t="s">
        <v>31480</v>
      </c>
      <c r="D27443" s="514" t="s">
        <v>32</v>
      </c>
      <c r="E27443" s="673"/>
      <c r="F27443" s="761"/>
    </row>
    <row r="27444" spans="1:6" customFormat="1">
      <c r="A27444" s="514">
        <v>4917</v>
      </c>
      <c r="B27444" s="514" t="s">
        <v>17223</v>
      </c>
      <c r="C27444" s="1329" t="s">
        <v>31481</v>
      </c>
      <c r="D27444" s="514" t="s">
        <v>32</v>
      </c>
      <c r="E27444" s="673"/>
      <c r="F27444" s="761"/>
    </row>
    <row r="27445" spans="1:6" customFormat="1">
      <c r="A27445" s="514">
        <v>39025</v>
      </c>
      <c r="B27445" s="514" t="s">
        <v>17223</v>
      </c>
      <c r="C27445" s="1329" t="s">
        <v>31482</v>
      </c>
      <c r="D27445" s="514" t="s">
        <v>28</v>
      </c>
      <c r="E27445" s="673"/>
      <c r="F27445" s="761"/>
    </row>
    <row r="27446" spans="1:6" customFormat="1" ht="24.75">
      <c r="A27446" s="514">
        <v>4922</v>
      </c>
      <c r="B27446" s="514" t="s">
        <v>17223</v>
      </c>
      <c r="C27446" s="1329" t="s">
        <v>31483</v>
      </c>
      <c r="D27446" s="514" t="s">
        <v>32</v>
      </c>
      <c r="E27446" s="673"/>
      <c r="F27446" s="761"/>
    </row>
    <row r="27447" spans="1:6" customFormat="1">
      <c r="A27447" s="514">
        <v>4911</v>
      </c>
      <c r="B27447" s="514" t="s">
        <v>17223</v>
      </c>
      <c r="C27447" s="1329" t="s">
        <v>31484</v>
      </c>
      <c r="D27447" s="514" t="s">
        <v>32</v>
      </c>
      <c r="E27447" s="673">
        <v>331.8</v>
      </c>
      <c r="F27447" s="761"/>
    </row>
    <row r="27448" spans="1:6" customFormat="1">
      <c r="A27448" s="514">
        <v>37518</v>
      </c>
      <c r="B27448" s="514" t="s">
        <v>17223</v>
      </c>
      <c r="C27448" s="1329" t="s">
        <v>31485</v>
      </c>
      <c r="D27448" s="514" t="s">
        <v>32</v>
      </c>
      <c r="E27448" s="673">
        <v>539.16999999999996</v>
      </c>
      <c r="F27448" s="761"/>
    </row>
    <row r="27449" spans="1:6" customFormat="1">
      <c r="A27449" s="514">
        <v>4910</v>
      </c>
      <c r="B27449" s="514" t="s">
        <v>17223</v>
      </c>
      <c r="C27449" s="1329" t="s">
        <v>31486</v>
      </c>
      <c r="D27449" s="514" t="s">
        <v>32</v>
      </c>
      <c r="E27449" s="673">
        <v>454.53</v>
      </c>
      <c r="F27449" s="761"/>
    </row>
    <row r="27450" spans="1:6" customFormat="1">
      <c r="A27450" s="514">
        <v>4943</v>
      </c>
      <c r="B27450" s="514" t="s">
        <v>17223</v>
      </c>
      <c r="C27450" s="1329" t="s">
        <v>31487</v>
      </c>
      <c r="D27450" s="514" t="s">
        <v>32</v>
      </c>
      <c r="E27450" s="673">
        <v>677.14</v>
      </c>
      <c r="F27450" s="761"/>
    </row>
    <row r="27451" spans="1:6" customFormat="1">
      <c r="A27451" s="514">
        <v>5002</v>
      </c>
      <c r="B27451" s="514" t="s">
        <v>17223</v>
      </c>
      <c r="C27451" s="1329" t="s">
        <v>31488</v>
      </c>
      <c r="D27451" s="514" t="s">
        <v>32</v>
      </c>
      <c r="E27451" s="673">
        <v>671.96</v>
      </c>
      <c r="F27451" s="761"/>
    </row>
    <row r="27452" spans="1:6" customFormat="1">
      <c r="A27452" s="514">
        <v>4977</v>
      </c>
      <c r="B27452" s="514" t="s">
        <v>17223</v>
      </c>
      <c r="C27452" s="1329" t="s">
        <v>31489</v>
      </c>
      <c r="D27452" s="514" t="s">
        <v>32</v>
      </c>
      <c r="E27452" s="673">
        <v>453.59</v>
      </c>
      <c r="F27452" s="761"/>
    </row>
    <row r="27453" spans="1:6" customFormat="1" ht="24.75">
      <c r="A27453" s="514">
        <v>11364</v>
      </c>
      <c r="B27453" s="514" t="s">
        <v>17223</v>
      </c>
      <c r="C27453" s="1329" t="s">
        <v>31490</v>
      </c>
      <c r="D27453" s="514" t="s">
        <v>28</v>
      </c>
      <c r="E27453" s="673">
        <v>182.13</v>
      </c>
      <c r="F27453" s="761"/>
    </row>
    <row r="27454" spans="1:6" customFormat="1" ht="24.75">
      <c r="A27454" s="514">
        <v>11365</v>
      </c>
      <c r="B27454" s="514" t="s">
        <v>17223</v>
      </c>
      <c r="C27454" s="1329" t="s">
        <v>31491</v>
      </c>
      <c r="D27454" s="514" t="s">
        <v>28</v>
      </c>
      <c r="E27454" s="673">
        <v>189</v>
      </c>
      <c r="F27454" s="761"/>
    </row>
    <row r="27455" spans="1:6" customFormat="1" ht="24.75">
      <c r="A27455" s="514">
        <v>11366</v>
      </c>
      <c r="B27455" s="514" t="s">
        <v>17223</v>
      </c>
      <c r="C27455" s="1329" t="s">
        <v>31492</v>
      </c>
      <c r="D27455" s="514" t="s">
        <v>28</v>
      </c>
      <c r="E27455" s="673">
        <v>200.91</v>
      </c>
      <c r="F27455" s="761"/>
    </row>
    <row r="27456" spans="1:6" customFormat="1">
      <c r="A27456" s="514">
        <v>43777</v>
      </c>
      <c r="B27456" s="514" t="s">
        <v>17223</v>
      </c>
      <c r="C27456" s="1329" t="s">
        <v>31493</v>
      </c>
      <c r="D27456" s="514" t="s">
        <v>28</v>
      </c>
      <c r="E27456" s="673">
        <v>236</v>
      </c>
      <c r="F27456" s="761"/>
    </row>
    <row r="27457" spans="1:6" customFormat="1" ht="24.75">
      <c r="A27457" s="514">
        <v>20322</v>
      </c>
      <c r="B27457" s="514" t="s">
        <v>17223</v>
      </c>
      <c r="C27457" s="1329" t="s">
        <v>31494</v>
      </c>
      <c r="D27457" s="514" t="s">
        <v>28</v>
      </c>
      <c r="E27457" s="673">
        <v>219.08</v>
      </c>
      <c r="F27457" s="761"/>
    </row>
    <row r="27458" spans="1:6" customFormat="1" ht="24.75">
      <c r="A27458" s="514">
        <v>10553</v>
      </c>
      <c r="B27458" s="514" t="s">
        <v>17223</v>
      </c>
      <c r="C27458" s="1329" t="s">
        <v>31495</v>
      </c>
      <c r="D27458" s="514" t="s">
        <v>28</v>
      </c>
      <c r="E27458" s="673">
        <v>198.92</v>
      </c>
      <c r="F27458" s="761"/>
    </row>
    <row r="27459" spans="1:6" customFormat="1" ht="24.75">
      <c r="A27459" s="514">
        <v>5020</v>
      </c>
      <c r="B27459" s="514" t="s">
        <v>17223</v>
      </c>
      <c r="C27459" s="1329" t="s">
        <v>31496</v>
      </c>
      <c r="D27459" s="514" t="s">
        <v>28</v>
      </c>
      <c r="E27459" s="673">
        <v>209.72</v>
      </c>
      <c r="F27459" s="761"/>
    </row>
    <row r="27460" spans="1:6" customFormat="1" ht="24.75">
      <c r="A27460" s="514">
        <v>10554</v>
      </c>
      <c r="B27460" s="514" t="s">
        <v>17223</v>
      </c>
      <c r="C27460" s="1329" t="s">
        <v>31497</v>
      </c>
      <c r="D27460" s="514" t="s">
        <v>28</v>
      </c>
      <c r="E27460" s="673">
        <v>200.68</v>
      </c>
      <c r="F27460" s="761"/>
    </row>
    <row r="27461" spans="1:6" customFormat="1" ht="24.75">
      <c r="A27461" s="514">
        <v>10555</v>
      </c>
      <c r="B27461" s="514" t="s">
        <v>17223</v>
      </c>
      <c r="C27461" s="1329" t="s">
        <v>31498</v>
      </c>
      <c r="D27461" s="514" t="s">
        <v>28</v>
      </c>
      <c r="E27461" s="673">
        <v>218.85</v>
      </c>
      <c r="F27461" s="761"/>
    </row>
    <row r="27462" spans="1:6" customFormat="1" ht="24.75">
      <c r="A27462" s="514">
        <v>10556</v>
      </c>
      <c r="B27462" s="514" t="s">
        <v>17223</v>
      </c>
      <c r="C27462" s="1329" t="s">
        <v>31499</v>
      </c>
      <c r="D27462" s="514" t="s">
        <v>28</v>
      </c>
      <c r="E27462" s="673">
        <v>290.99</v>
      </c>
      <c r="F27462" s="761"/>
    </row>
    <row r="27463" spans="1:6" customFormat="1" ht="24.75">
      <c r="A27463" s="514">
        <v>39502</v>
      </c>
      <c r="B27463" s="514" t="s">
        <v>17223</v>
      </c>
      <c r="C27463" s="1329" t="s">
        <v>31500</v>
      </c>
      <c r="D27463" s="514" t="s">
        <v>28</v>
      </c>
      <c r="E27463" s="673">
        <v>408.61</v>
      </c>
      <c r="F27463" s="761"/>
    </row>
    <row r="27464" spans="1:6" customFormat="1" ht="24.75">
      <c r="A27464" s="514">
        <v>39504</v>
      </c>
      <c r="B27464" s="514" t="s">
        <v>17223</v>
      </c>
      <c r="C27464" s="1329" t="s">
        <v>31501</v>
      </c>
      <c r="D27464" s="514" t="s">
        <v>28</v>
      </c>
      <c r="E27464" s="673">
        <v>451.85</v>
      </c>
      <c r="F27464" s="761"/>
    </row>
    <row r="27465" spans="1:6" customFormat="1" ht="24.75">
      <c r="A27465" s="514">
        <v>39503</v>
      </c>
      <c r="B27465" s="514" t="s">
        <v>17223</v>
      </c>
      <c r="C27465" s="1329" t="s">
        <v>31502</v>
      </c>
      <c r="D27465" s="514" t="s">
        <v>28</v>
      </c>
      <c r="E27465" s="673">
        <v>475.56</v>
      </c>
      <c r="F27465" s="761"/>
    </row>
    <row r="27466" spans="1:6" customFormat="1" ht="24.75">
      <c r="A27466" s="514">
        <v>39505</v>
      </c>
      <c r="B27466" s="514" t="s">
        <v>17223</v>
      </c>
      <c r="C27466" s="1329" t="s">
        <v>31503</v>
      </c>
      <c r="D27466" s="514" t="s">
        <v>28</v>
      </c>
      <c r="E27466" s="673">
        <v>512.48</v>
      </c>
      <c r="F27466" s="761"/>
    </row>
    <row r="27467" spans="1:6" customFormat="1">
      <c r="A27467" s="514">
        <v>5028</v>
      </c>
      <c r="B27467" s="514" t="s">
        <v>17223</v>
      </c>
      <c r="C27467" s="1329" t="s">
        <v>31504</v>
      </c>
      <c r="D27467" s="514" t="s">
        <v>32</v>
      </c>
      <c r="E27467" s="673">
        <v>1109.8699999999999</v>
      </c>
      <c r="F27467" s="761"/>
    </row>
    <row r="27468" spans="1:6" customFormat="1">
      <c r="A27468" s="514">
        <v>4969</v>
      </c>
      <c r="B27468" s="514" t="s">
        <v>17223</v>
      </c>
      <c r="C27468" s="1329" t="s">
        <v>31505</v>
      </c>
      <c r="D27468" s="514" t="s">
        <v>32</v>
      </c>
      <c r="E27468" s="673">
        <v>641.52</v>
      </c>
      <c r="F27468" s="761"/>
    </row>
    <row r="27469" spans="1:6" customFormat="1">
      <c r="A27469" s="514">
        <v>44471</v>
      </c>
      <c r="B27469" s="514" t="s">
        <v>17223</v>
      </c>
      <c r="C27469" s="1329" t="s">
        <v>34675</v>
      </c>
      <c r="D27469" s="514" t="s">
        <v>28</v>
      </c>
      <c r="E27469" s="673"/>
      <c r="F27469" s="761"/>
    </row>
    <row r="27470" spans="1:6" customFormat="1">
      <c r="A27470" s="514">
        <v>4944</v>
      </c>
      <c r="B27470" s="514" t="s">
        <v>17223</v>
      </c>
      <c r="C27470" s="1329" t="s">
        <v>34676</v>
      </c>
      <c r="D27470" s="514" t="s">
        <v>32</v>
      </c>
      <c r="E27470" s="673">
        <v>1012.32</v>
      </c>
      <c r="F27470" s="761"/>
    </row>
    <row r="27471" spans="1:6" customFormat="1">
      <c r="A27471" s="514">
        <v>21102</v>
      </c>
      <c r="B27471" s="514" t="s">
        <v>17223</v>
      </c>
      <c r="C27471" s="1329" t="s">
        <v>31506</v>
      </c>
      <c r="D27471" s="514" t="s">
        <v>28</v>
      </c>
      <c r="E27471" s="673">
        <v>36.61</v>
      </c>
      <c r="F27471" s="761"/>
    </row>
    <row r="27472" spans="1:6" customFormat="1">
      <c r="A27472" s="514">
        <v>21101</v>
      </c>
      <c r="B27472" s="514" t="s">
        <v>17223</v>
      </c>
      <c r="C27472" s="1329" t="s">
        <v>31507</v>
      </c>
      <c r="D27472" s="514" t="s">
        <v>28</v>
      </c>
      <c r="E27472" s="673">
        <v>23.51</v>
      </c>
      <c r="F27472" s="761"/>
    </row>
    <row r="27473" spans="1:6" customFormat="1">
      <c r="A27473" s="514">
        <v>34713</v>
      </c>
      <c r="B27473" s="514" t="s">
        <v>17223</v>
      </c>
      <c r="C27473" s="1329" t="s">
        <v>31508</v>
      </c>
      <c r="D27473" s="514" t="s">
        <v>32</v>
      </c>
      <c r="E27473" s="673">
        <v>241.91</v>
      </c>
      <c r="F27473" s="761"/>
    </row>
    <row r="27474" spans="1:6" customFormat="1">
      <c r="A27474" s="514">
        <v>37563</v>
      </c>
      <c r="B27474" s="514" t="s">
        <v>17223</v>
      </c>
      <c r="C27474" s="1329" t="s">
        <v>31509</v>
      </c>
      <c r="D27474" s="514" t="s">
        <v>32</v>
      </c>
      <c r="E27474" s="673">
        <v>556.89</v>
      </c>
      <c r="F27474" s="761"/>
    </row>
    <row r="27475" spans="1:6" customFormat="1">
      <c r="A27475" s="514">
        <v>4948</v>
      </c>
      <c r="B27475" s="514" t="s">
        <v>17223</v>
      </c>
      <c r="C27475" s="1329" t="s">
        <v>31510</v>
      </c>
      <c r="D27475" s="514" t="s">
        <v>32</v>
      </c>
      <c r="E27475" s="673">
        <v>484.51</v>
      </c>
      <c r="F27475" s="761"/>
    </row>
    <row r="27476" spans="1:6" customFormat="1" ht="24.75">
      <c r="A27476" s="514">
        <v>37561</v>
      </c>
      <c r="B27476" s="514" t="s">
        <v>17223</v>
      </c>
      <c r="C27476" s="1329" t="s">
        <v>31511</v>
      </c>
      <c r="D27476" s="514" t="s">
        <v>32</v>
      </c>
      <c r="E27476" s="673">
        <v>451.87</v>
      </c>
      <c r="F27476" s="761"/>
    </row>
    <row r="27477" spans="1:6" customFormat="1">
      <c r="A27477" s="514">
        <v>37562</v>
      </c>
      <c r="B27477" s="514" t="s">
        <v>17223</v>
      </c>
      <c r="C27477" s="1329" t="s">
        <v>31512</v>
      </c>
      <c r="D27477" s="514" t="s">
        <v>32</v>
      </c>
      <c r="E27477" s="673">
        <v>592.45000000000005</v>
      </c>
      <c r="F27477" s="761"/>
    </row>
    <row r="27478" spans="1:6" customFormat="1">
      <c r="A27478" s="514">
        <v>14164</v>
      </c>
      <c r="B27478" s="514" t="s">
        <v>17223</v>
      </c>
      <c r="C27478" s="1329" t="s">
        <v>31513</v>
      </c>
      <c r="D27478" s="514" t="s">
        <v>28</v>
      </c>
      <c r="E27478" s="673"/>
      <c r="F27478" s="761"/>
    </row>
    <row r="27479" spans="1:6" customFormat="1">
      <c r="A27479" s="514">
        <v>14163</v>
      </c>
      <c r="B27479" s="514" t="s">
        <v>17223</v>
      </c>
      <c r="C27479" s="1329" t="s">
        <v>31514</v>
      </c>
      <c r="D27479" s="514" t="s">
        <v>28</v>
      </c>
      <c r="E27479" s="673"/>
      <c r="F27479" s="761"/>
    </row>
    <row r="27480" spans="1:6" customFormat="1">
      <c r="A27480" s="514">
        <v>5051</v>
      </c>
      <c r="B27480" s="514" t="s">
        <v>17223</v>
      </c>
      <c r="C27480" s="1329" t="s">
        <v>31515</v>
      </c>
      <c r="D27480" s="514" t="s">
        <v>28</v>
      </c>
      <c r="E27480" s="673"/>
      <c r="F27480" s="761"/>
    </row>
    <row r="27481" spans="1:6" customFormat="1">
      <c r="A27481" s="514">
        <v>5052</v>
      </c>
      <c r="B27481" s="514" t="s">
        <v>17223</v>
      </c>
      <c r="C27481" s="1329" t="s">
        <v>31516</v>
      </c>
      <c r="D27481" s="514" t="s">
        <v>28</v>
      </c>
      <c r="E27481" s="673"/>
      <c r="F27481" s="761"/>
    </row>
    <row r="27482" spans="1:6" customFormat="1">
      <c r="A27482" s="514">
        <v>14162</v>
      </c>
      <c r="B27482" s="514" t="s">
        <v>17223</v>
      </c>
      <c r="C27482" s="1329" t="s">
        <v>31517</v>
      </c>
      <c r="D27482" s="514" t="s">
        <v>28</v>
      </c>
      <c r="E27482" s="673"/>
      <c r="F27482" s="761"/>
    </row>
    <row r="27483" spans="1:6" customFormat="1">
      <c r="A27483" s="514">
        <v>14166</v>
      </c>
      <c r="B27483" s="514" t="s">
        <v>17223</v>
      </c>
      <c r="C27483" s="1329" t="s">
        <v>31518</v>
      </c>
      <c r="D27483" s="514" t="s">
        <v>28</v>
      </c>
      <c r="E27483" s="673"/>
      <c r="F27483" s="761"/>
    </row>
    <row r="27484" spans="1:6" customFormat="1">
      <c r="A27484" s="514">
        <v>14165</v>
      </c>
      <c r="B27484" s="514" t="s">
        <v>17223</v>
      </c>
      <c r="C27484" s="1329" t="s">
        <v>31519</v>
      </c>
      <c r="D27484" s="514" t="s">
        <v>28</v>
      </c>
      <c r="E27484" s="673"/>
      <c r="F27484" s="761"/>
    </row>
    <row r="27485" spans="1:6" customFormat="1">
      <c r="A27485" s="514">
        <v>5050</v>
      </c>
      <c r="B27485" s="514" t="s">
        <v>17223</v>
      </c>
      <c r="C27485" s="1329" t="s">
        <v>31520</v>
      </c>
      <c r="D27485" s="514" t="s">
        <v>28</v>
      </c>
      <c r="E27485" s="673"/>
      <c r="F27485" s="761"/>
    </row>
    <row r="27486" spans="1:6" customFormat="1">
      <c r="A27486" s="514">
        <v>12366</v>
      </c>
      <c r="B27486" s="514" t="s">
        <v>17223</v>
      </c>
      <c r="C27486" s="1329" t="s">
        <v>31521</v>
      </c>
      <c r="D27486" s="514" t="s">
        <v>28</v>
      </c>
      <c r="E27486" s="673">
        <v>1589.61</v>
      </c>
      <c r="F27486" s="761"/>
    </row>
    <row r="27487" spans="1:6" customFormat="1">
      <c r="A27487" s="514">
        <v>5045</v>
      </c>
      <c r="B27487" s="514" t="s">
        <v>17223</v>
      </c>
      <c r="C27487" s="1329" t="s">
        <v>31522</v>
      </c>
      <c r="D27487" s="514" t="s">
        <v>28</v>
      </c>
      <c r="E27487" s="673">
        <v>2195.96</v>
      </c>
      <c r="F27487" s="761"/>
    </row>
    <row r="27488" spans="1:6" customFormat="1">
      <c r="A27488" s="514">
        <v>5035</v>
      </c>
      <c r="B27488" s="514" t="s">
        <v>17223</v>
      </c>
      <c r="C27488" s="1329" t="s">
        <v>31523</v>
      </c>
      <c r="D27488" s="514" t="s">
        <v>28</v>
      </c>
      <c r="E27488" s="673">
        <v>2524.83</v>
      </c>
      <c r="F27488" s="761"/>
    </row>
    <row r="27489" spans="1:6" customFormat="1">
      <c r="A27489" s="514">
        <v>41180</v>
      </c>
      <c r="B27489" s="514" t="s">
        <v>17223</v>
      </c>
      <c r="C27489" s="1329" t="s">
        <v>31524</v>
      </c>
      <c r="D27489" s="514" t="s">
        <v>28</v>
      </c>
      <c r="E27489" s="673">
        <v>5675.77</v>
      </c>
      <c r="F27489" s="761"/>
    </row>
    <row r="27490" spans="1:6" customFormat="1">
      <c r="A27490" s="514">
        <v>41181</v>
      </c>
      <c r="B27490" s="514" t="s">
        <v>17223</v>
      </c>
      <c r="C27490" s="1329" t="s">
        <v>31525</v>
      </c>
      <c r="D27490" s="514" t="s">
        <v>28</v>
      </c>
      <c r="E27490" s="673">
        <v>7514.54</v>
      </c>
      <c r="F27490" s="761"/>
    </row>
    <row r="27491" spans="1:6" customFormat="1">
      <c r="A27491" s="514">
        <v>41182</v>
      </c>
      <c r="B27491" s="514" t="s">
        <v>17223</v>
      </c>
      <c r="C27491" s="1329" t="s">
        <v>31526</v>
      </c>
      <c r="D27491" s="514" t="s">
        <v>28</v>
      </c>
      <c r="E27491" s="673">
        <v>10780.23</v>
      </c>
      <c r="F27491" s="761"/>
    </row>
    <row r="27492" spans="1:6" customFormat="1">
      <c r="A27492" s="514">
        <v>41183</v>
      </c>
      <c r="B27492" s="514" t="s">
        <v>17223</v>
      </c>
      <c r="C27492" s="1329" t="s">
        <v>31527</v>
      </c>
      <c r="D27492" s="514" t="s">
        <v>28</v>
      </c>
      <c r="E27492" s="673">
        <v>13459.33</v>
      </c>
      <c r="F27492" s="761"/>
    </row>
    <row r="27493" spans="1:6" customFormat="1">
      <c r="A27493" s="514">
        <v>41184</v>
      </c>
      <c r="B27493" s="514" t="s">
        <v>17223</v>
      </c>
      <c r="C27493" s="1329" t="s">
        <v>31528</v>
      </c>
      <c r="D27493" s="514" t="s">
        <v>28</v>
      </c>
      <c r="E27493" s="673">
        <v>20492.66</v>
      </c>
      <c r="F27493" s="761"/>
    </row>
    <row r="27494" spans="1:6" customFormat="1">
      <c r="A27494" s="514">
        <v>41185</v>
      </c>
      <c r="B27494" s="514" t="s">
        <v>17223</v>
      </c>
      <c r="C27494" s="1329" t="s">
        <v>31529</v>
      </c>
      <c r="D27494" s="514" t="s">
        <v>28</v>
      </c>
      <c r="E27494" s="673">
        <v>7599.6</v>
      </c>
      <c r="F27494" s="761"/>
    </row>
    <row r="27495" spans="1:6" customFormat="1">
      <c r="A27495" s="514">
        <v>41186</v>
      </c>
      <c r="B27495" s="514" t="s">
        <v>17223</v>
      </c>
      <c r="C27495" s="1329" t="s">
        <v>31530</v>
      </c>
      <c r="D27495" s="514" t="s">
        <v>28</v>
      </c>
      <c r="E27495" s="673">
        <v>10649.96</v>
      </c>
      <c r="F27495" s="761"/>
    </row>
    <row r="27496" spans="1:6" customFormat="1">
      <c r="A27496" s="514">
        <v>41187</v>
      </c>
      <c r="B27496" s="514" t="s">
        <v>17223</v>
      </c>
      <c r="C27496" s="1329" t="s">
        <v>31531</v>
      </c>
      <c r="D27496" s="514" t="s">
        <v>28</v>
      </c>
      <c r="E27496" s="673">
        <v>14282.48</v>
      </c>
      <c r="F27496" s="761"/>
    </row>
    <row r="27497" spans="1:6" customFormat="1">
      <c r="A27497" s="514">
        <v>41188</v>
      </c>
      <c r="B27497" s="514" t="s">
        <v>17223</v>
      </c>
      <c r="C27497" s="1329" t="s">
        <v>31532</v>
      </c>
      <c r="D27497" s="514" t="s">
        <v>28</v>
      </c>
      <c r="E27497" s="673">
        <v>18264.11</v>
      </c>
      <c r="F27497" s="761"/>
    </row>
    <row r="27498" spans="1:6" customFormat="1">
      <c r="A27498" s="514">
        <v>5036</v>
      </c>
      <c r="B27498" s="514" t="s">
        <v>17223</v>
      </c>
      <c r="C27498" s="1329" t="s">
        <v>31533</v>
      </c>
      <c r="D27498" s="514" t="s">
        <v>28</v>
      </c>
      <c r="E27498" s="673">
        <v>3873.54</v>
      </c>
      <c r="F27498" s="761"/>
    </row>
    <row r="27499" spans="1:6" customFormat="1">
      <c r="A27499" s="514">
        <v>41189</v>
      </c>
      <c r="B27499" s="514" t="s">
        <v>17223</v>
      </c>
      <c r="C27499" s="1329" t="s">
        <v>31534</v>
      </c>
      <c r="D27499" s="514" t="s">
        <v>28</v>
      </c>
      <c r="E27499" s="673">
        <v>23480.42</v>
      </c>
      <c r="F27499" s="761"/>
    </row>
    <row r="27500" spans="1:6" customFormat="1">
      <c r="A27500" s="514">
        <v>41190</v>
      </c>
      <c r="B27500" s="514" t="s">
        <v>17223</v>
      </c>
      <c r="C27500" s="1329" t="s">
        <v>31535</v>
      </c>
      <c r="D27500" s="514" t="s">
        <v>28</v>
      </c>
      <c r="E27500" s="673">
        <v>8165.67</v>
      </c>
      <c r="F27500" s="761"/>
    </row>
    <row r="27501" spans="1:6" customFormat="1">
      <c r="A27501" s="514">
        <v>41191</v>
      </c>
      <c r="B27501" s="514" t="s">
        <v>17223</v>
      </c>
      <c r="C27501" s="1329" t="s">
        <v>31536</v>
      </c>
      <c r="D27501" s="514" t="s">
        <v>28</v>
      </c>
      <c r="E27501" s="673">
        <v>12521.74</v>
      </c>
      <c r="F27501" s="761"/>
    </row>
    <row r="27502" spans="1:6" customFormat="1">
      <c r="A27502" s="514">
        <v>41192</v>
      </c>
      <c r="B27502" s="514" t="s">
        <v>17223</v>
      </c>
      <c r="C27502" s="1329" t="s">
        <v>31537</v>
      </c>
      <c r="D27502" s="514" t="s">
        <v>28</v>
      </c>
      <c r="E27502" s="673">
        <v>13053.82</v>
      </c>
      <c r="F27502" s="761"/>
    </row>
    <row r="27503" spans="1:6" customFormat="1">
      <c r="A27503" s="514">
        <v>41193</v>
      </c>
      <c r="B27503" s="514" t="s">
        <v>17223</v>
      </c>
      <c r="C27503" s="1329" t="s">
        <v>31538</v>
      </c>
      <c r="D27503" s="514" t="s">
        <v>28</v>
      </c>
      <c r="E27503" s="673">
        <v>21329.52</v>
      </c>
      <c r="F27503" s="761"/>
    </row>
    <row r="27504" spans="1:6" customFormat="1">
      <c r="A27504" s="514">
        <v>41194</v>
      </c>
      <c r="B27504" s="514" t="s">
        <v>17223</v>
      </c>
      <c r="C27504" s="1329" t="s">
        <v>31539</v>
      </c>
      <c r="D27504" s="514" t="s">
        <v>28</v>
      </c>
      <c r="E27504" s="673">
        <v>25450.95</v>
      </c>
      <c r="F27504" s="761"/>
    </row>
    <row r="27505" spans="1:6" customFormat="1">
      <c r="A27505" s="514">
        <v>5044</v>
      </c>
      <c r="B27505" s="514" t="s">
        <v>17223</v>
      </c>
      <c r="C27505" s="1329" t="s">
        <v>31540</v>
      </c>
      <c r="D27505" s="514" t="s">
        <v>28</v>
      </c>
      <c r="E27505" s="673">
        <v>1369.52</v>
      </c>
      <c r="F27505" s="761"/>
    </row>
    <row r="27506" spans="1:6" customFormat="1">
      <c r="A27506" s="514">
        <v>5059</v>
      </c>
      <c r="B27506" s="514" t="s">
        <v>17223</v>
      </c>
      <c r="C27506" s="1329" t="s">
        <v>31541</v>
      </c>
      <c r="D27506" s="514" t="s">
        <v>28</v>
      </c>
      <c r="E27506" s="673">
        <v>1637.78</v>
      </c>
      <c r="F27506" s="761"/>
    </row>
    <row r="27507" spans="1:6" customFormat="1">
      <c r="A27507" s="514">
        <v>41201</v>
      </c>
      <c r="B27507" s="514" t="s">
        <v>17223</v>
      </c>
      <c r="C27507" s="1329" t="s">
        <v>31542</v>
      </c>
      <c r="D27507" s="514" t="s">
        <v>28</v>
      </c>
      <c r="E27507" s="673">
        <v>3323.74</v>
      </c>
      <c r="F27507" s="761"/>
    </row>
    <row r="27508" spans="1:6" customFormat="1">
      <c r="A27508" s="514">
        <v>41199</v>
      </c>
      <c r="B27508" s="514" t="s">
        <v>17223</v>
      </c>
      <c r="C27508" s="1329" t="s">
        <v>31543</v>
      </c>
      <c r="D27508" s="514" t="s">
        <v>28</v>
      </c>
      <c r="E27508" s="673">
        <v>1068.04</v>
      </c>
      <c r="F27508" s="761"/>
    </row>
    <row r="27509" spans="1:6" customFormat="1">
      <c r="A27509" s="514">
        <v>5057</v>
      </c>
      <c r="B27509" s="514" t="s">
        <v>17223</v>
      </c>
      <c r="C27509" s="1329" t="s">
        <v>31544</v>
      </c>
      <c r="D27509" s="514" t="s">
        <v>28</v>
      </c>
      <c r="E27509" s="673">
        <v>1445.93</v>
      </c>
      <c r="F27509" s="761"/>
    </row>
    <row r="27510" spans="1:6" customFormat="1">
      <c r="A27510" s="514">
        <v>41200</v>
      </c>
      <c r="B27510" s="514" t="s">
        <v>17223</v>
      </c>
      <c r="C27510" s="1329" t="s">
        <v>31545</v>
      </c>
      <c r="D27510" s="514" t="s">
        <v>28</v>
      </c>
      <c r="E27510" s="673">
        <v>2078.79</v>
      </c>
      <c r="F27510" s="761"/>
    </row>
    <row r="27511" spans="1:6" customFormat="1">
      <c r="A27511" s="514">
        <v>41205</v>
      </c>
      <c r="B27511" s="514" t="s">
        <v>17223</v>
      </c>
      <c r="C27511" s="1329" t="s">
        <v>31546</v>
      </c>
      <c r="D27511" s="514" t="s">
        <v>28</v>
      </c>
      <c r="E27511" s="673">
        <v>3851.95</v>
      </c>
      <c r="F27511" s="761"/>
    </row>
    <row r="27512" spans="1:6" customFormat="1">
      <c r="A27512" s="514">
        <v>41202</v>
      </c>
      <c r="B27512" s="514" t="s">
        <v>17223</v>
      </c>
      <c r="C27512" s="1329" t="s">
        <v>31547</v>
      </c>
      <c r="D27512" s="514" t="s">
        <v>28</v>
      </c>
      <c r="E27512" s="673">
        <v>1124.02</v>
      </c>
      <c r="F27512" s="761"/>
    </row>
    <row r="27513" spans="1:6" customFormat="1">
      <c r="A27513" s="514">
        <v>41206</v>
      </c>
      <c r="B27513" s="514" t="s">
        <v>17223</v>
      </c>
      <c r="C27513" s="1329" t="s">
        <v>31548</v>
      </c>
      <c r="D27513" s="514" t="s">
        <v>28</v>
      </c>
      <c r="E27513" s="673">
        <v>5078.62</v>
      </c>
      <c r="F27513" s="761"/>
    </row>
    <row r="27514" spans="1:6" customFormat="1">
      <c r="A27514" s="514">
        <v>12372</v>
      </c>
      <c r="B27514" s="514" t="s">
        <v>17223</v>
      </c>
      <c r="C27514" s="1329" t="s">
        <v>31549</v>
      </c>
      <c r="D27514" s="514" t="s">
        <v>28</v>
      </c>
      <c r="E27514" s="673">
        <v>1180.23</v>
      </c>
      <c r="F27514" s="761"/>
    </row>
    <row r="27515" spans="1:6" customFormat="1">
      <c r="A27515" s="514">
        <v>41207</v>
      </c>
      <c r="B27515" s="514" t="s">
        <v>17223</v>
      </c>
      <c r="C27515" s="1329" t="s">
        <v>31550</v>
      </c>
      <c r="D27515" s="514" t="s">
        <v>28</v>
      </c>
      <c r="E27515" s="673">
        <v>6836.83</v>
      </c>
      <c r="F27515" s="761"/>
    </row>
    <row r="27516" spans="1:6" customFormat="1">
      <c r="A27516" s="514">
        <v>41203</v>
      </c>
      <c r="B27516" s="514" t="s">
        <v>17223</v>
      </c>
      <c r="C27516" s="1329" t="s">
        <v>31551</v>
      </c>
      <c r="D27516" s="514" t="s">
        <v>28</v>
      </c>
      <c r="E27516" s="673">
        <v>1800.56</v>
      </c>
      <c r="F27516" s="761"/>
    </row>
    <row r="27517" spans="1:6" customFormat="1">
      <c r="A27517" s="514">
        <v>41204</v>
      </c>
      <c r="B27517" s="514" t="s">
        <v>17223</v>
      </c>
      <c r="C27517" s="1329" t="s">
        <v>31552</v>
      </c>
      <c r="D27517" s="514" t="s">
        <v>28</v>
      </c>
      <c r="E27517" s="673">
        <v>2545.54</v>
      </c>
      <c r="F27517" s="761"/>
    </row>
    <row r="27518" spans="1:6" customFormat="1">
      <c r="A27518" s="514">
        <v>41210</v>
      </c>
      <c r="B27518" s="514" t="s">
        <v>17223</v>
      </c>
      <c r="C27518" s="1329" t="s">
        <v>31553</v>
      </c>
      <c r="D27518" s="514" t="s">
        <v>28</v>
      </c>
      <c r="E27518" s="673">
        <v>4252.26</v>
      </c>
      <c r="F27518" s="761"/>
    </row>
    <row r="27519" spans="1:6" customFormat="1">
      <c r="A27519" s="514">
        <v>41208</v>
      </c>
      <c r="B27519" s="514" t="s">
        <v>17223</v>
      </c>
      <c r="C27519" s="1329" t="s">
        <v>31554</v>
      </c>
      <c r="D27519" s="514" t="s">
        <v>28</v>
      </c>
      <c r="E27519" s="673">
        <v>1488.54</v>
      </c>
      <c r="F27519" s="761"/>
    </row>
    <row r="27520" spans="1:6" customFormat="1">
      <c r="A27520" s="514">
        <v>41211</v>
      </c>
      <c r="B27520" s="514" t="s">
        <v>17223</v>
      </c>
      <c r="C27520" s="1329" t="s">
        <v>31555</v>
      </c>
      <c r="D27520" s="514" t="s">
        <v>28</v>
      </c>
      <c r="E27520" s="673">
        <v>5991.37</v>
      </c>
      <c r="F27520" s="761"/>
    </row>
    <row r="27521" spans="1:6" customFormat="1">
      <c r="A27521" s="514">
        <v>13339</v>
      </c>
      <c r="B27521" s="514" t="s">
        <v>17223</v>
      </c>
      <c r="C27521" s="1329" t="s">
        <v>31556</v>
      </c>
      <c r="D27521" s="514" t="s">
        <v>28</v>
      </c>
      <c r="E27521" s="673">
        <v>2017.33</v>
      </c>
      <c r="F27521" s="761"/>
    </row>
    <row r="27522" spans="1:6" customFormat="1">
      <c r="A27522" s="514">
        <v>41213</v>
      </c>
      <c r="B27522" s="514" t="s">
        <v>17223</v>
      </c>
      <c r="C27522" s="1329" t="s">
        <v>31557</v>
      </c>
      <c r="D27522" s="514" t="s">
        <v>28</v>
      </c>
      <c r="E27522" s="673">
        <v>12418.63</v>
      </c>
      <c r="F27522" s="761"/>
    </row>
    <row r="27523" spans="1:6" customFormat="1">
      <c r="A27523" s="514">
        <v>41209</v>
      </c>
      <c r="B27523" s="514" t="s">
        <v>17223</v>
      </c>
      <c r="C27523" s="1329" t="s">
        <v>31558</v>
      </c>
      <c r="D27523" s="514" t="s">
        <v>28</v>
      </c>
      <c r="E27523" s="673">
        <v>2775.59</v>
      </c>
      <c r="F27523" s="761"/>
    </row>
    <row r="27524" spans="1:6" customFormat="1">
      <c r="A27524" s="514">
        <v>41216</v>
      </c>
      <c r="B27524" s="514" t="s">
        <v>17223</v>
      </c>
      <c r="C27524" s="1329" t="s">
        <v>31559</v>
      </c>
      <c r="D27524" s="514" t="s">
        <v>28</v>
      </c>
      <c r="E27524" s="673">
        <v>5199.05</v>
      </c>
      <c r="F27524" s="761"/>
    </row>
    <row r="27525" spans="1:6" customFormat="1">
      <c r="A27525" s="514">
        <v>41217</v>
      </c>
      <c r="B27525" s="514" t="s">
        <v>17223</v>
      </c>
      <c r="C27525" s="1329" t="s">
        <v>31560</v>
      </c>
      <c r="D27525" s="514" t="s">
        <v>28</v>
      </c>
      <c r="E27525" s="673">
        <v>8335.92</v>
      </c>
      <c r="F27525" s="761"/>
    </row>
    <row r="27526" spans="1:6" customFormat="1">
      <c r="A27526" s="514">
        <v>41218</v>
      </c>
      <c r="B27526" s="514" t="s">
        <v>17223</v>
      </c>
      <c r="C27526" s="1329" t="s">
        <v>31561</v>
      </c>
      <c r="D27526" s="514" t="s">
        <v>28</v>
      </c>
      <c r="E27526" s="673">
        <v>11178.73</v>
      </c>
      <c r="F27526" s="761"/>
    </row>
    <row r="27527" spans="1:6" customFormat="1">
      <c r="A27527" s="514">
        <v>41214</v>
      </c>
      <c r="B27527" s="514" t="s">
        <v>17223</v>
      </c>
      <c r="C27527" s="1329" t="s">
        <v>31562</v>
      </c>
      <c r="D27527" s="514" t="s">
        <v>28</v>
      </c>
      <c r="E27527" s="673">
        <v>2357.0100000000002</v>
      </c>
      <c r="F27527" s="761"/>
    </row>
    <row r="27528" spans="1:6" customFormat="1">
      <c r="A27528" s="514">
        <v>41215</v>
      </c>
      <c r="B27528" s="514" t="s">
        <v>17223</v>
      </c>
      <c r="C27528" s="1329" t="s">
        <v>31563</v>
      </c>
      <c r="D27528" s="514" t="s">
        <v>28</v>
      </c>
      <c r="E27528" s="673">
        <v>3548.81</v>
      </c>
      <c r="F27528" s="761"/>
    </row>
    <row r="27529" spans="1:6" customFormat="1">
      <c r="A27529" s="514">
        <v>41221</v>
      </c>
      <c r="B27529" s="514" t="s">
        <v>17223</v>
      </c>
      <c r="C27529" s="1329" t="s">
        <v>31564</v>
      </c>
      <c r="D27529" s="514" t="s">
        <v>28</v>
      </c>
      <c r="E27529" s="673">
        <v>10275.620000000001</v>
      </c>
      <c r="F27529" s="761"/>
    </row>
    <row r="27530" spans="1:6" customFormat="1">
      <c r="A27530" s="514">
        <v>41222</v>
      </c>
      <c r="B27530" s="514" t="s">
        <v>17223</v>
      </c>
      <c r="C27530" s="1329" t="s">
        <v>31565</v>
      </c>
      <c r="D27530" s="514" t="s">
        <v>28</v>
      </c>
      <c r="E27530" s="673">
        <v>14704.53</v>
      </c>
      <c r="F27530" s="761"/>
    </row>
    <row r="27531" spans="1:6" customFormat="1">
      <c r="A27531" s="514">
        <v>41195</v>
      </c>
      <c r="B27531" s="514" t="s">
        <v>17223</v>
      </c>
      <c r="C27531" s="1329" t="s">
        <v>31566</v>
      </c>
      <c r="D27531" s="514" t="s">
        <v>28</v>
      </c>
      <c r="E27531" s="673">
        <v>755.77</v>
      </c>
      <c r="F27531" s="761"/>
    </row>
    <row r="27532" spans="1:6" customFormat="1">
      <c r="A27532" s="514">
        <v>41198</v>
      </c>
      <c r="B27532" s="514" t="s">
        <v>17223</v>
      </c>
      <c r="C27532" s="1329" t="s">
        <v>31567</v>
      </c>
      <c r="D27532" s="514" t="s">
        <v>28</v>
      </c>
      <c r="E27532" s="673">
        <v>2953.37</v>
      </c>
      <c r="F27532" s="761"/>
    </row>
    <row r="27533" spans="1:6" customFormat="1">
      <c r="A27533" s="514">
        <v>41196</v>
      </c>
      <c r="B27533" s="514" t="s">
        <v>17223</v>
      </c>
      <c r="C27533" s="1329" t="s">
        <v>31568</v>
      </c>
      <c r="D27533" s="514" t="s">
        <v>28</v>
      </c>
      <c r="E27533" s="673">
        <v>936.82</v>
      </c>
      <c r="F27533" s="761"/>
    </row>
    <row r="27534" spans="1:6" customFormat="1">
      <c r="A27534" s="514">
        <v>5033</v>
      </c>
      <c r="B27534" s="514" t="s">
        <v>17223</v>
      </c>
      <c r="C27534" s="1329" t="s">
        <v>31569</v>
      </c>
      <c r="D27534" s="514" t="s">
        <v>28</v>
      </c>
      <c r="E27534" s="673">
        <v>1230</v>
      </c>
      <c r="F27534" s="761"/>
    </row>
    <row r="27535" spans="1:6" customFormat="1">
      <c r="A27535" s="514">
        <v>41197</v>
      </c>
      <c r="B27535" s="514" t="s">
        <v>17223</v>
      </c>
      <c r="C27535" s="1329" t="s">
        <v>31570</v>
      </c>
      <c r="D27535" s="514" t="s">
        <v>28</v>
      </c>
      <c r="E27535" s="673">
        <v>1827.01</v>
      </c>
      <c r="F27535" s="761"/>
    </row>
    <row r="27536" spans="1:6" customFormat="1">
      <c r="A27536" s="514">
        <v>12388</v>
      </c>
      <c r="B27536" s="514" t="s">
        <v>17223</v>
      </c>
      <c r="C27536" s="1329" t="s">
        <v>31571</v>
      </c>
      <c r="D27536" s="514" t="s">
        <v>28</v>
      </c>
      <c r="E27536" s="673"/>
      <c r="F27536" s="761"/>
    </row>
    <row r="27537" spans="1:6" customFormat="1">
      <c r="A27537" s="514">
        <v>2731</v>
      </c>
      <c r="B27537" s="514" t="s">
        <v>17223</v>
      </c>
      <c r="C27537" s="1329" t="s">
        <v>31572</v>
      </c>
      <c r="D27537" s="514" t="s">
        <v>5</v>
      </c>
      <c r="E27537" s="673">
        <v>90.05</v>
      </c>
      <c r="F27537" s="761"/>
    </row>
    <row r="27538" spans="1:6" customFormat="1">
      <c r="A27538" s="514">
        <v>41457</v>
      </c>
      <c r="B27538" s="514" t="s">
        <v>17223</v>
      </c>
      <c r="C27538" s="1329" t="s">
        <v>31573</v>
      </c>
      <c r="D27538" s="514" t="s">
        <v>28</v>
      </c>
      <c r="E27538" s="673">
        <v>1425.9</v>
      </c>
      <c r="F27538" s="761"/>
    </row>
    <row r="27539" spans="1:6" customFormat="1">
      <c r="A27539" s="514">
        <v>41458</v>
      </c>
      <c r="B27539" s="514" t="s">
        <v>17223</v>
      </c>
      <c r="C27539" s="1329" t="s">
        <v>31574</v>
      </c>
      <c r="D27539" s="514" t="s">
        <v>28</v>
      </c>
      <c r="E27539" s="673">
        <v>1990.62</v>
      </c>
      <c r="F27539" s="761"/>
    </row>
    <row r="27540" spans="1:6" customFormat="1">
      <c r="A27540" s="514">
        <v>41459</v>
      </c>
      <c r="B27540" s="514" t="s">
        <v>17223</v>
      </c>
      <c r="C27540" s="1329" t="s">
        <v>31575</v>
      </c>
      <c r="D27540" s="514" t="s">
        <v>28</v>
      </c>
      <c r="E27540" s="673">
        <v>2776.77</v>
      </c>
      <c r="F27540" s="761"/>
    </row>
    <row r="27541" spans="1:6" customFormat="1">
      <c r="A27541" s="514">
        <v>41461</v>
      </c>
      <c r="B27541" s="514" t="s">
        <v>17223</v>
      </c>
      <c r="C27541" s="1329" t="s">
        <v>31576</v>
      </c>
      <c r="D27541" s="514" t="s">
        <v>28</v>
      </c>
      <c r="E27541" s="673">
        <v>3785.98</v>
      </c>
      <c r="F27541" s="761"/>
    </row>
    <row r="27542" spans="1:6" customFormat="1">
      <c r="A27542" s="514">
        <v>44537</v>
      </c>
      <c r="B27542" s="514" t="s">
        <v>17223</v>
      </c>
      <c r="C27542" s="1329" t="s">
        <v>34677</v>
      </c>
      <c r="D27542" s="514" t="s">
        <v>2506</v>
      </c>
      <c r="E27542" s="673">
        <v>313.63</v>
      </c>
      <c r="F27542" s="761"/>
    </row>
    <row r="27543" spans="1:6" customFormat="1">
      <c r="A27543" s="514">
        <v>11844</v>
      </c>
      <c r="B27543" s="514" t="s">
        <v>17223</v>
      </c>
      <c r="C27543" s="1329" t="s">
        <v>31577</v>
      </c>
      <c r="D27543" s="514" t="s">
        <v>5</v>
      </c>
      <c r="E27543" s="673">
        <v>71.739999999999995</v>
      </c>
      <c r="F27543" s="761"/>
    </row>
    <row r="27544" spans="1:6" customFormat="1">
      <c r="A27544" s="514">
        <v>4465</v>
      </c>
      <c r="B27544" s="514" t="s">
        <v>17223</v>
      </c>
      <c r="C27544" s="1329" t="s">
        <v>31578</v>
      </c>
      <c r="D27544" s="514" t="s">
        <v>5</v>
      </c>
      <c r="E27544" s="673">
        <v>59.62</v>
      </c>
      <c r="F27544" s="761"/>
    </row>
    <row r="27545" spans="1:6" customFormat="1">
      <c r="A27545" s="514">
        <v>35273</v>
      </c>
      <c r="B27545" s="514" t="s">
        <v>17223</v>
      </c>
      <c r="C27545" s="1329" t="s">
        <v>31579</v>
      </c>
      <c r="D27545" s="514" t="s">
        <v>5</v>
      </c>
      <c r="E27545" s="673">
        <v>71.5</v>
      </c>
      <c r="F27545" s="761"/>
    </row>
    <row r="27546" spans="1:6" customFormat="1">
      <c r="A27546" s="514">
        <v>4470</v>
      </c>
      <c r="B27546" s="514" t="s">
        <v>17223</v>
      </c>
      <c r="C27546" s="1329" t="s">
        <v>31580</v>
      </c>
      <c r="D27546" s="514" t="s">
        <v>5</v>
      </c>
      <c r="E27546" s="673">
        <v>165.01</v>
      </c>
      <c r="F27546" s="761"/>
    </row>
    <row r="27547" spans="1:6" customFormat="1">
      <c r="A27547" s="514">
        <v>20204</v>
      </c>
      <c r="B27547" s="514" t="s">
        <v>17223</v>
      </c>
      <c r="C27547" s="1329" t="s">
        <v>31581</v>
      </c>
      <c r="D27547" s="514" t="s">
        <v>5</v>
      </c>
      <c r="E27547" s="673">
        <v>110</v>
      </c>
      <c r="F27547" s="761"/>
    </row>
    <row r="27548" spans="1:6" customFormat="1">
      <c r="A27548" s="514">
        <v>20208</v>
      </c>
      <c r="B27548" s="514" t="s">
        <v>17223</v>
      </c>
      <c r="C27548" s="1329" t="s">
        <v>31582</v>
      </c>
      <c r="D27548" s="514" t="s">
        <v>5</v>
      </c>
      <c r="E27548" s="673">
        <v>148.51</v>
      </c>
      <c r="F27548" s="761"/>
    </row>
    <row r="27549" spans="1:6" customFormat="1">
      <c r="A27549" s="514">
        <v>4437</v>
      </c>
      <c r="B27549" s="514" t="s">
        <v>17223</v>
      </c>
      <c r="C27549" s="1329" t="s">
        <v>31583</v>
      </c>
      <c r="D27549" s="514" t="s">
        <v>5</v>
      </c>
      <c r="E27549" s="673">
        <v>123.75</v>
      </c>
      <c r="F27549" s="761"/>
    </row>
    <row r="27550" spans="1:6" customFormat="1">
      <c r="A27550" s="514">
        <v>14580</v>
      </c>
      <c r="B27550" s="514" t="s">
        <v>17223</v>
      </c>
      <c r="C27550" s="1329" t="s">
        <v>31584</v>
      </c>
      <c r="D27550" s="514" t="s">
        <v>5</v>
      </c>
      <c r="E27550" s="673">
        <v>123.75</v>
      </c>
      <c r="F27550" s="761"/>
    </row>
    <row r="27551" spans="1:6" customFormat="1">
      <c r="A27551" s="514">
        <v>5065</v>
      </c>
      <c r="B27551" s="514" t="s">
        <v>17223</v>
      </c>
      <c r="C27551" s="1329" t="s">
        <v>31585</v>
      </c>
      <c r="D27551" s="514" t="s">
        <v>30</v>
      </c>
      <c r="E27551" s="673">
        <v>33.200000000000003</v>
      </c>
      <c r="F27551" s="761"/>
    </row>
    <row r="27552" spans="1:6" customFormat="1">
      <c r="A27552" s="514">
        <v>5072</v>
      </c>
      <c r="B27552" s="514" t="s">
        <v>17223</v>
      </c>
      <c r="C27552" s="1329" t="s">
        <v>31586</v>
      </c>
      <c r="D27552" s="514" t="s">
        <v>30</v>
      </c>
      <c r="E27552" s="673">
        <v>30.71</v>
      </c>
      <c r="F27552" s="761"/>
    </row>
    <row r="27553" spans="1:6" customFormat="1">
      <c r="A27553" s="514">
        <v>5066</v>
      </c>
      <c r="B27553" s="514" t="s">
        <v>17223</v>
      </c>
      <c r="C27553" s="1329" t="s">
        <v>31587</v>
      </c>
      <c r="D27553" s="514" t="s">
        <v>30</v>
      </c>
      <c r="E27553" s="673">
        <v>23</v>
      </c>
      <c r="F27553" s="761"/>
    </row>
    <row r="27554" spans="1:6" customFormat="1">
      <c r="A27554" s="514">
        <v>5063</v>
      </c>
      <c r="B27554" s="514" t="s">
        <v>17223</v>
      </c>
      <c r="C27554" s="1329" t="s">
        <v>31588</v>
      </c>
      <c r="D27554" s="514" t="s">
        <v>30</v>
      </c>
      <c r="E27554" s="673">
        <v>20.83</v>
      </c>
      <c r="F27554" s="761"/>
    </row>
    <row r="27555" spans="1:6" customFormat="1">
      <c r="A27555" s="514">
        <v>20247</v>
      </c>
      <c r="B27555" s="514" t="s">
        <v>17223</v>
      </c>
      <c r="C27555" s="1329" t="s">
        <v>31589</v>
      </c>
      <c r="D27555" s="514" t="s">
        <v>30</v>
      </c>
      <c r="E27555" s="673">
        <v>19.329999999999998</v>
      </c>
      <c r="F27555" s="761"/>
    </row>
    <row r="27556" spans="1:6" customFormat="1">
      <c r="A27556" s="514">
        <v>5074</v>
      </c>
      <c r="B27556" s="514" t="s">
        <v>17223</v>
      </c>
      <c r="C27556" s="1329" t="s">
        <v>18645</v>
      </c>
      <c r="D27556" s="514" t="s">
        <v>30</v>
      </c>
      <c r="E27556" s="673">
        <v>19.559999999999999</v>
      </c>
      <c r="F27556" s="761"/>
    </row>
    <row r="27557" spans="1:6" customFormat="1">
      <c r="A27557" s="514">
        <v>5067</v>
      </c>
      <c r="B27557" s="514" t="s">
        <v>17223</v>
      </c>
      <c r="C27557" s="1329" t="s">
        <v>31590</v>
      </c>
      <c r="D27557" s="514" t="s">
        <v>30</v>
      </c>
      <c r="E27557" s="673">
        <v>18.600000000000001</v>
      </c>
      <c r="F27557" s="761"/>
    </row>
    <row r="27558" spans="1:6" customFormat="1">
      <c r="A27558" s="514">
        <v>5078</v>
      </c>
      <c r="B27558" s="514" t="s">
        <v>17223</v>
      </c>
      <c r="C27558" s="1329" t="s">
        <v>31591</v>
      </c>
      <c r="D27558" s="514" t="s">
        <v>30</v>
      </c>
      <c r="E27558" s="673">
        <v>18.39</v>
      </c>
      <c r="F27558" s="761"/>
    </row>
    <row r="27559" spans="1:6" customFormat="1">
      <c r="A27559" s="514">
        <v>5068</v>
      </c>
      <c r="B27559" s="514" t="s">
        <v>17223</v>
      </c>
      <c r="C27559" s="1329" t="s">
        <v>31592</v>
      </c>
      <c r="D27559" s="514" t="s">
        <v>30</v>
      </c>
      <c r="E27559" s="673">
        <v>17.46</v>
      </c>
      <c r="F27559" s="761"/>
    </row>
    <row r="27560" spans="1:6" customFormat="1">
      <c r="A27560" s="514">
        <v>5073</v>
      </c>
      <c r="B27560" s="514" t="s">
        <v>17223</v>
      </c>
      <c r="C27560" s="1329" t="s">
        <v>31593</v>
      </c>
      <c r="D27560" s="514" t="s">
        <v>30</v>
      </c>
      <c r="E27560" s="673">
        <v>17.79</v>
      </c>
      <c r="F27560" s="761"/>
    </row>
    <row r="27561" spans="1:6" customFormat="1">
      <c r="A27561" s="514">
        <v>5069</v>
      </c>
      <c r="B27561" s="514" t="s">
        <v>17223</v>
      </c>
      <c r="C27561" s="1329" t="s">
        <v>31594</v>
      </c>
      <c r="D27561" s="514" t="s">
        <v>30</v>
      </c>
      <c r="E27561" s="673">
        <v>17.79</v>
      </c>
      <c r="F27561" s="761"/>
    </row>
    <row r="27562" spans="1:6" customFormat="1">
      <c r="A27562" s="514">
        <v>5070</v>
      </c>
      <c r="B27562" s="514" t="s">
        <v>17223</v>
      </c>
      <c r="C27562" s="1329" t="s">
        <v>31595</v>
      </c>
      <c r="D27562" s="514" t="s">
        <v>30</v>
      </c>
      <c r="E27562" s="673">
        <v>17.98</v>
      </c>
      <c r="F27562" s="761"/>
    </row>
    <row r="27563" spans="1:6" customFormat="1">
      <c r="A27563" s="514">
        <v>5071</v>
      </c>
      <c r="B27563" s="514" t="s">
        <v>17223</v>
      </c>
      <c r="C27563" s="1329" t="s">
        <v>31596</v>
      </c>
      <c r="D27563" s="514" t="s">
        <v>30</v>
      </c>
      <c r="E27563" s="673">
        <v>17.46</v>
      </c>
      <c r="F27563" s="761"/>
    </row>
    <row r="27564" spans="1:6" customFormat="1">
      <c r="A27564" s="514">
        <v>5061</v>
      </c>
      <c r="B27564" s="514" t="s">
        <v>17223</v>
      </c>
      <c r="C27564" s="1329" t="s">
        <v>31597</v>
      </c>
      <c r="D27564" s="514" t="s">
        <v>30</v>
      </c>
      <c r="E27564" s="673">
        <v>17.16</v>
      </c>
      <c r="F27564" s="761"/>
    </row>
    <row r="27565" spans="1:6" customFormat="1">
      <c r="A27565" s="514">
        <v>5075</v>
      </c>
      <c r="B27565" s="514" t="s">
        <v>17223</v>
      </c>
      <c r="C27565" s="1329" t="s">
        <v>18642</v>
      </c>
      <c r="D27565" s="514" t="s">
        <v>30</v>
      </c>
      <c r="E27565" s="673">
        <v>17.46</v>
      </c>
      <c r="F27565" s="761"/>
    </row>
    <row r="27566" spans="1:6" customFormat="1">
      <c r="A27566" s="514">
        <v>5062</v>
      </c>
      <c r="B27566" s="514" t="s">
        <v>17223</v>
      </c>
      <c r="C27566" s="1329" t="s">
        <v>31598</v>
      </c>
      <c r="D27566" s="514" t="s">
        <v>30</v>
      </c>
      <c r="E27566" s="673">
        <v>17.68</v>
      </c>
      <c r="F27566" s="761"/>
    </row>
    <row r="27567" spans="1:6" customFormat="1">
      <c r="A27567" s="514">
        <v>39027</v>
      </c>
      <c r="B27567" s="514" t="s">
        <v>17223</v>
      </c>
      <c r="C27567" s="1329" t="s">
        <v>34678</v>
      </c>
      <c r="D27567" s="514" t="s">
        <v>30</v>
      </c>
      <c r="E27567" s="673">
        <v>17.440000000000001</v>
      </c>
      <c r="F27567" s="761"/>
    </row>
    <row r="27568" spans="1:6" customFormat="1">
      <c r="A27568" s="514">
        <v>40568</v>
      </c>
      <c r="B27568" s="514" t="s">
        <v>17223</v>
      </c>
      <c r="C27568" s="1329" t="s">
        <v>31599</v>
      </c>
      <c r="D27568" s="514" t="s">
        <v>30</v>
      </c>
      <c r="E27568" s="673">
        <v>17.579999999999998</v>
      </c>
      <c r="F27568" s="761"/>
    </row>
    <row r="27569" spans="1:6" customFormat="1">
      <c r="A27569" s="514">
        <v>40304</v>
      </c>
      <c r="B27569" s="514" t="s">
        <v>17223</v>
      </c>
      <c r="C27569" s="1329" t="s">
        <v>31600</v>
      </c>
      <c r="D27569" s="514" t="s">
        <v>30</v>
      </c>
      <c r="E27569" s="673">
        <v>21.54</v>
      </c>
      <c r="F27569" s="761"/>
    </row>
    <row r="27570" spans="1:6" customFormat="1">
      <c r="A27570" s="514">
        <v>39026</v>
      </c>
      <c r="B27570" s="514" t="s">
        <v>17223</v>
      </c>
      <c r="C27570" s="1329" t="s">
        <v>31601</v>
      </c>
      <c r="D27570" s="514" t="s">
        <v>30</v>
      </c>
      <c r="E27570" s="673">
        <v>19.63</v>
      </c>
      <c r="F27570" s="761"/>
    </row>
    <row r="27571" spans="1:6" customFormat="1" ht="24.75">
      <c r="A27571" s="514">
        <v>42431</v>
      </c>
      <c r="B27571" s="514" t="s">
        <v>17223</v>
      </c>
      <c r="C27571" s="1329" t="s">
        <v>31602</v>
      </c>
      <c r="D27571" s="514" t="s">
        <v>28</v>
      </c>
      <c r="E27571" s="673"/>
      <c r="F27571" s="761"/>
    </row>
    <row r="27572" spans="1:6" customFormat="1">
      <c r="A27572" s="514">
        <v>44074</v>
      </c>
      <c r="B27572" s="514" t="s">
        <v>17223</v>
      </c>
      <c r="C27572" s="1329" t="s">
        <v>31603</v>
      </c>
      <c r="D27572" s="514" t="s">
        <v>29</v>
      </c>
      <c r="E27572" s="673">
        <v>500.97</v>
      </c>
      <c r="F27572" s="761"/>
    </row>
    <row r="27573" spans="1:6" customFormat="1">
      <c r="A27573" s="514">
        <v>44072</v>
      </c>
      <c r="B27573" s="514" t="s">
        <v>17223</v>
      </c>
      <c r="C27573" s="1329" t="s">
        <v>31604</v>
      </c>
      <c r="D27573" s="514" t="s">
        <v>29</v>
      </c>
      <c r="E27573" s="673">
        <v>150.57</v>
      </c>
      <c r="F27573" s="761"/>
    </row>
    <row r="27574" spans="1:6" customFormat="1">
      <c r="A27574" s="514">
        <v>511</v>
      </c>
      <c r="B27574" s="514" t="s">
        <v>17223</v>
      </c>
      <c r="C27574" s="1329" t="s">
        <v>31605</v>
      </c>
      <c r="D27574" s="514" t="s">
        <v>29</v>
      </c>
      <c r="E27574" s="673">
        <v>18.47</v>
      </c>
      <c r="F27574" s="761"/>
    </row>
    <row r="27575" spans="1:6" customFormat="1">
      <c r="A27575" s="514">
        <v>37540</v>
      </c>
      <c r="B27575" s="514" t="s">
        <v>17223</v>
      </c>
      <c r="C27575" s="1329" t="s">
        <v>31606</v>
      </c>
      <c r="D27575" s="514" t="s">
        <v>28</v>
      </c>
      <c r="E27575" s="673">
        <v>100840.37</v>
      </c>
      <c r="F27575" s="761"/>
    </row>
    <row r="27576" spans="1:6" customFormat="1">
      <c r="A27576" s="514">
        <v>37548</v>
      </c>
      <c r="B27576" s="514" t="s">
        <v>17223</v>
      </c>
      <c r="C27576" s="1329" t="s">
        <v>31607</v>
      </c>
      <c r="D27576" s="514" t="s">
        <v>28</v>
      </c>
      <c r="E27576" s="673">
        <v>133663.4</v>
      </c>
      <c r="F27576" s="761"/>
    </row>
    <row r="27577" spans="1:6" customFormat="1">
      <c r="A27577" s="514">
        <v>39828</v>
      </c>
      <c r="B27577" s="514" t="s">
        <v>17223</v>
      </c>
      <c r="C27577" s="1329" t="s">
        <v>31608</v>
      </c>
      <c r="D27577" s="514" t="s">
        <v>28</v>
      </c>
      <c r="E27577" s="673">
        <v>801.85</v>
      </c>
      <c r="F27577" s="761"/>
    </row>
    <row r="27578" spans="1:6" customFormat="1">
      <c r="A27578" s="514">
        <v>38392</v>
      </c>
      <c r="B27578" s="514" t="s">
        <v>17223</v>
      </c>
      <c r="C27578" s="1329" t="s">
        <v>31609</v>
      </c>
      <c r="D27578" s="514" t="s">
        <v>28</v>
      </c>
      <c r="E27578" s="673">
        <v>69.48</v>
      </c>
      <c r="F27578" s="761"/>
    </row>
    <row r="27579" spans="1:6" customFormat="1">
      <c r="A27579" s="514">
        <v>11735</v>
      </c>
      <c r="B27579" s="514" t="s">
        <v>17223</v>
      </c>
      <c r="C27579" s="1329" t="s">
        <v>31610</v>
      </c>
      <c r="D27579" s="514" t="s">
        <v>28</v>
      </c>
      <c r="E27579" s="673">
        <v>10.050000000000001</v>
      </c>
      <c r="F27579" s="761"/>
    </row>
    <row r="27580" spans="1:6" customFormat="1">
      <c r="A27580" s="514">
        <v>11737</v>
      </c>
      <c r="B27580" s="514" t="s">
        <v>17223</v>
      </c>
      <c r="C27580" s="1329" t="s">
        <v>31611</v>
      </c>
      <c r="D27580" s="514" t="s">
        <v>28</v>
      </c>
      <c r="E27580" s="673">
        <v>14.26</v>
      </c>
      <c r="F27580" s="761"/>
    </row>
    <row r="27581" spans="1:6" customFormat="1">
      <c r="A27581" s="514">
        <v>11738</v>
      </c>
      <c r="B27581" s="514" t="s">
        <v>17223</v>
      </c>
      <c r="C27581" s="1329" t="s">
        <v>31612</v>
      </c>
      <c r="D27581" s="514" t="s">
        <v>28</v>
      </c>
      <c r="E27581" s="673">
        <v>17.97</v>
      </c>
      <c r="F27581" s="761"/>
    </row>
    <row r="27582" spans="1:6" customFormat="1">
      <c r="A27582" s="514">
        <v>36143</v>
      </c>
      <c r="B27582" s="514" t="s">
        <v>17223</v>
      </c>
      <c r="C27582" s="1329" t="s">
        <v>31613</v>
      </c>
      <c r="D27582" s="514" t="s">
        <v>28</v>
      </c>
      <c r="E27582" s="673">
        <v>90</v>
      </c>
      <c r="F27582" s="761"/>
    </row>
    <row r="27583" spans="1:6" customFormat="1">
      <c r="A27583" s="514">
        <v>36142</v>
      </c>
      <c r="B27583" s="514" t="s">
        <v>17223</v>
      </c>
      <c r="C27583" s="1329" t="s">
        <v>31614</v>
      </c>
      <c r="D27583" s="514" t="s">
        <v>28</v>
      </c>
      <c r="E27583" s="673">
        <v>2.2200000000000002</v>
      </c>
      <c r="F27583" s="761"/>
    </row>
    <row r="27584" spans="1:6" customFormat="1">
      <c r="A27584" s="514">
        <v>45227</v>
      </c>
      <c r="B27584" s="514" t="s">
        <v>17223</v>
      </c>
      <c r="C27584" s="1329" t="s">
        <v>34679</v>
      </c>
      <c r="D27584" s="514" t="s">
        <v>28</v>
      </c>
      <c r="E27584" s="673">
        <v>857.59</v>
      </c>
      <c r="F27584" s="761"/>
    </row>
    <row r="27585" spans="1:6" customFormat="1">
      <c r="A27585" s="514">
        <v>45209</v>
      </c>
      <c r="B27585" s="514" t="s">
        <v>17223</v>
      </c>
      <c r="C27585" s="1329" t="s">
        <v>33856</v>
      </c>
      <c r="D27585" s="514" t="s">
        <v>28</v>
      </c>
      <c r="E27585" s="673">
        <v>37.56</v>
      </c>
      <c r="F27585" s="761"/>
    </row>
    <row r="27586" spans="1:6" customFormat="1">
      <c r="A27586" s="514">
        <v>36146</v>
      </c>
      <c r="B27586" s="514" t="s">
        <v>17223</v>
      </c>
      <c r="C27586" s="1329" t="s">
        <v>31615</v>
      </c>
      <c r="D27586" s="514" t="s">
        <v>28</v>
      </c>
      <c r="E27586" s="673">
        <v>238.15</v>
      </c>
      <c r="F27586" s="761"/>
    </row>
    <row r="27587" spans="1:6" customFormat="1">
      <c r="A27587" s="514">
        <v>39015</v>
      </c>
      <c r="B27587" s="514" t="s">
        <v>17223</v>
      </c>
      <c r="C27587" s="1329" t="s">
        <v>31616</v>
      </c>
      <c r="D27587" s="514" t="s">
        <v>28</v>
      </c>
      <c r="E27587" s="673">
        <v>0.95</v>
      </c>
      <c r="F27587" s="761"/>
    </row>
    <row r="27588" spans="1:6" customFormat="1">
      <c r="A27588" s="514">
        <v>38377</v>
      </c>
      <c r="B27588" s="514" t="s">
        <v>17223</v>
      </c>
      <c r="C27588" s="1329" t="s">
        <v>31617</v>
      </c>
      <c r="D27588" s="514" t="s">
        <v>28</v>
      </c>
      <c r="E27588" s="673">
        <v>35.200000000000003</v>
      </c>
      <c r="F27588" s="761"/>
    </row>
    <row r="27589" spans="1:6" customFormat="1">
      <c r="A27589" s="514">
        <v>38376</v>
      </c>
      <c r="B27589" s="514" t="s">
        <v>17223</v>
      </c>
      <c r="C27589" s="1329" t="s">
        <v>31618</v>
      </c>
      <c r="D27589" s="514" t="s">
        <v>28</v>
      </c>
      <c r="E27589" s="673">
        <v>40.71</v>
      </c>
      <c r="F27589" s="761"/>
    </row>
    <row r="27590" spans="1:6" customFormat="1">
      <c r="A27590" s="514">
        <v>38116</v>
      </c>
      <c r="B27590" s="514" t="s">
        <v>17223</v>
      </c>
      <c r="C27590" s="1329" t="s">
        <v>31619</v>
      </c>
      <c r="D27590" s="514" t="s">
        <v>28</v>
      </c>
      <c r="E27590" s="673">
        <v>5.32</v>
      </c>
      <c r="F27590" s="761"/>
    </row>
    <row r="27591" spans="1:6" customFormat="1">
      <c r="A27591" s="514">
        <v>38066</v>
      </c>
      <c r="B27591" s="514" t="s">
        <v>17223</v>
      </c>
      <c r="C27591" s="1329" t="s">
        <v>31620</v>
      </c>
      <c r="D27591" s="514" t="s">
        <v>28</v>
      </c>
      <c r="E27591" s="673">
        <v>8.7899999999999991</v>
      </c>
      <c r="F27591" s="761"/>
    </row>
    <row r="27592" spans="1:6" customFormat="1">
      <c r="A27592" s="514">
        <v>38117</v>
      </c>
      <c r="B27592" s="514" t="s">
        <v>17223</v>
      </c>
      <c r="C27592" s="1329" t="s">
        <v>31621</v>
      </c>
      <c r="D27592" s="514" t="s">
        <v>28</v>
      </c>
      <c r="E27592" s="673">
        <v>9.07</v>
      </c>
      <c r="F27592" s="761"/>
    </row>
    <row r="27593" spans="1:6" customFormat="1">
      <c r="A27593" s="514">
        <v>38067</v>
      </c>
      <c r="B27593" s="514" t="s">
        <v>17223</v>
      </c>
      <c r="C27593" s="1329" t="s">
        <v>31622</v>
      </c>
      <c r="D27593" s="514" t="s">
        <v>28</v>
      </c>
      <c r="E27593" s="673">
        <v>12.37</v>
      </c>
      <c r="F27593" s="761"/>
    </row>
    <row r="27594" spans="1:6" customFormat="1">
      <c r="A27594" s="514">
        <v>44313</v>
      </c>
      <c r="B27594" s="514" t="s">
        <v>17223</v>
      </c>
      <c r="C27594" s="1329" t="s">
        <v>31623</v>
      </c>
      <c r="D27594" s="514" t="s">
        <v>28</v>
      </c>
      <c r="E27594" s="673">
        <v>910.34</v>
      </c>
      <c r="F27594" s="761"/>
    </row>
    <row r="27595" spans="1:6" customFormat="1">
      <c r="A27595" s="514">
        <v>11522</v>
      </c>
      <c r="B27595" s="514" t="s">
        <v>17223</v>
      </c>
      <c r="C27595" s="1329" t="s">
        <v>31624</v>
      </c>
      <c r="D27595" s="514" t="s">
        <v>28</v>
      </c>
      <c r="E27595" s="673">
        <v>13.56</v>
      </c>
      <c r="F27595" s="761"/>
    </row>
    <row r="27596" spans="1:6" customFormat="1">
      <c r="A27596" s="514">
        <v>43600</v>
      </c>
      <c r="B27596" s="514" t="s">
        <v>17223</v>
      </c>
      <c r="C27596" s="1329" t="s">
        <v>31625</v>
      </c>
      <c r="D27596" s="514" t="s">
        <v>28</v>
      </c>
      <c r="E27596" s="673">
        <v>54.36</v>
      </c>
      <c r="F27596" s="761"/>
    </row>
    <row r="27597" spans="1:6" customFormat="1">
      <c r="A27597" s="514">
        <v>5080</v>
      </c>
      <c r="B27597" s="514" t="s">
        <v>17223</v>
      </c>
      <c r="C27597" s="1329" t="s">
        <v>31626</v>
      </c>
      <c r="D27597" s="514" t="s">
        <v>28</v>
      </c>
      <c r="E27597" s="673">
        <v>21.2</v>
      </c>
      <c r="F27597" s="761"/>
    </row>
    <row r="27598" spans="1:6" customFormat="1">
      <c r="A27598" s="514">
        <v>38168</v>
      </c>
      <c r="B27598" s="514" t="s">
        <v>17223</v>
      </c>
      <c r="C27598" s="1329" t="s">
        <v>31627</v>
      </c>
      <c r="D27598" s="514" t="s">
        <v>28</v>
      </c>
      <c r="E27598" s="673">
        <v>147.99</v>
      </c>
      <c r="F27598" s="761"/>
    </row>
    <row r="27599" spans="1:6" customFormat="1">
      <c r="A27599" s="514">
        <v>43601</v>
      </c>
      <c r="B27599" s="514" t="s">
        <v>17223</v>
      </c>
      <c r="C27599" s="1329" t="s">
        <v>31628</v>
      </c>
      <c r="D27599" s="514" t="s">
        <v>28</v>
      </c>
      <c r="E27599" s="673">
        <v>73.989999999999995</v>
      </c>
      <c r="F27599" s="761"/>
    </row>
    <row r="27600" spans="1:6" customFormat="1">
      <c r="A27600" s="514">
        <v>13393</v>
      </c>
      <c r="B27600" s="514" t="s">
        <v>17223</v>
      </c>
      <c r="C27600" s="1329" t="s">
        <v>31629</v>
      </c>
      <c r="D27600" s="514" t="s">
        <v>28</v>
      </c>
      <c r="E27600" s="673">
        <v>344.27</v>
      </c>
      <c r="F27600" s="761"/>
    </row>
    <row r="27601" spans="1:6" customFormat="1">
      <c r="A27601" s="514">
        <v>13395</v>
      </c>
      <c r="B27601" s="514" t="s">
        <v>17223</v>
      </c>
      <c r="C27601" s="1329" t="s">
        <v>31630</v>
      </c>
      <c r="D27601" s="514" t="s">
        <v>28</v>
      </c>
      <c r="E27601" s="673">
        <v>482.46</v>
      </c>
      <c r="F27601" s="761"/>
    </row>
    <row r="27602" spans="1:6" customFormat="1">
      <c r="A27602" s="514">
        <v>12039</v>
      </c>
      <c r="B27602" s="514" t="s">
        <v>17223</v>
      </c>
      <c r="C27602" s="1329" t="s">
        <v>31631</v>
      </c>
      <c r="D27602" s="514" t="s">
        <v>28</v>
      </c>
      <c r="E27602" s="673">
        <v>507.01</v>
      </c>
      <c r="F27602" s="761"/>
    </row>
    <row r="27603" spans="1:6" customFormat="1">
      <c r="A27603" s="514">
        <v>13396</v>
      </c>
      <c r="B27603" s="514" t="s">
        <v>17223</v>
      </c>
      <c r="C27603" s="1329" t="s">
        <v>31632</v>
      </c>
      <c r="D27603" s="514" t="s">
        <v>28</v>
      </c>
      <c r="E27603" s="673">
        <v>712.07</v>
      </c>
      <c r="F27603" s="761"/>
    </row>
    <row r="27604" spans="1:6" customFormat="1">
      <c r="A27604" s="514">
        <v>12041</v>
      </c>
      <c r="B27604" s="514" t="s">
        <v>17223</v>
      </c>
      <c r="C27604" s="1329" t="s">
        <v>31633</v>
      </c>
      <c r="D27604" s="514" t="s">
        <v>28</v>
      </c>
      <c r="E27604" s="673">
        <v>581.45000000000005</v>
      </c>
      <c r="F27604" s="761"/>
    </row>
    <row r="27605" spans="1:6" customFormat="1">
      <c r="A27605" s="514">
        <v>12043</v>
      </c>
      <c r="B27605" s="514" t="s">
        <v>17223</v>
      </c>
      <c r="C27605" s="1329" t="s">
        <v>31634</v>
      </c>
      <c r="D27605" s="514" t="s">
        <v>28</v>
      </c>
      <c r="E27605" s="673">
        <v>1227.6400000000001</v>
      </c>
      <c r="F27605" s="761"/>
    </row>
    <row r="27606" spans="1:6" customFormat="1">
      <c r="A27606" s="514">
        <v>39762</v>
      </c>
      <c r="B27606" s="514" t="s">
        <v>17223</v>
      </c>
      <c r="C27606" s="1329" t="s">
        <v>31635</v>
      </c>
      <c r="D27606" s="514" t="s">
        <v>28</v>
      </c>
      <c r="E27606" s="673">
        <v>584.39</v>
      </c>
      <c r="F27606" s="761"/>
    </row>
    <row r="27607" spans="1:6" customFormat="1">
      <c r="A27607" s="514">
        <v>12042</v>
      </c>
      <c r="B27607" s="514" t="s">
        <v>17223</v>
      </c>
      <c r="C27607" s="1329" t="s">
        <v>31636</v>
      </c>
      <c r="D27607" s="514" t="s">
        <v>28</v>
      </c>
      <c r="E27607" s="673">
        <v>853.19</v>
      </c>
      <c r="F27607" s="761"/>
    </row>
    <row r="27608" spans="1:6" customFormat="1">
      <c r="A27608" s="514">
        <v>39763</v>
      </c>
      <c r="B27608" s="514" t="s">
        <v>17223</v>
      </c>
      <c r="C27608" s="1329" t="s">
        <v>31637</v>
      </c>
      <c r="D27608" s="514" t="s">
        <v>28</v>
      </c>
      <c r="E27608" s="673">
        <v>998.54</v>
      </c>
      <c r="F27608" s="761"/>
    </row>
    <row r="27609" spans="1:6" customFormat="1">
      <c r="A27609" s="514">
        <v>39760</v>
      </c>
      <c r="B27609" s="514" t="s">
        <v>17223</v>
      </c>
      <c r="C27609" s="1329" t="s">
        <v>31638</v>
      </c>
      <c r="D27609" s="514" t="s">
        <v>28</v>
      </c>
      <c r="E27609" s="673">
        <v>995.26</v>
      </c>
      <c r="F27609" s="761"/>
    </row>
    <row r="27610" spans="1:6" customFormat="1">
      <c r="A27610" s="514">
        <v>39756</v>
      </c>
      <c r="B27610" s="514" t="s">
        <v>17223</v>
      </c>
      <c r="C27610" s="1329" t="s">
        <v>31639</v>
      </c>
      <c r="D27610" s="514" t="s">
        <v>28</v>
      </c>
      <c r="E27610" s="673">
        <v>357.36</v>
      </c>
      <c r="F27610" s="761"/>
    </row>
    <row r="27611" spans="1:6" customFormat="1">
      <c r="A27611" s="514">
        <v>12038</v>
      </c>
      <c r="B27611" s="514" t="s">
        <v>17223</v>
      </c>
      <c r="C27611" s="1329" t="s">
        <v>31640</v>
      </c>
      <c r="D27611" s="514" t="s">
        <v>28</v>
      </c>
      <c r="E27611" s="673">
        <v>446.53</v>
      </c>
      <c r="F27611" s="761"/>
    </row>
    <row r="27612" spans="1:6" customFormat="1">
      <c r="A27612" s="514">
        <v>39757</v>
      </c>
      <c r="B27612" s="514" t="s">
        <v>17223</v>
      </c>
      <c r="C27612" s="1329" t="s">
        <v>31641</v>
      </c>
      <c r="D27612" s="514" t="s">
        <v>28</v>
      </c>
      <c r="E27612" s="673">
        <v>412.9</v>
      </c>
      <c r="F27612" s="761"/>
    </row>
    <row r="27613" spans="1:6" customFormat="1">
      <c r="A27613" s="514">
        <v>39758</v>
      </c>
      <c r="B27613" s="514" t="s">
        <v>17223</v>
      </c>
      <c r="C27613" s="1329" t="s">
        <v>31642</v>
      </c>
      <c r="D27613" s="514" t="s">
        <v>28</v>
      </c>
      <c r="E27613" s="673">
        <v>601.75</v>
      </c>
      <c r="F27613" s="761"/>
    </row>
    <row r="27614" spans="1:6" customFormat="1">
      <c r="A27614" s="514">
        <v>39759</v>
      </c>
      <c r="B27614" s="514" t="s">
        <v>17223</v>
      </c>
      <c r="C27614" s="1329" t="s">
        <v>31643</v>
      </c>
      <c r="D27614" s="514" t="s">
        <v>28</v>
      </c>
      <c r="E27614" s="673">
        <v>743.16</v>
      </c>
      <c r="F27614" s="761"/>
    </row>
    <row r="27615" spans="1:6" customFormat="1">
      <c r="A27615" s="514">
        <v>39761</v>
      </c>
      <c r="B27615" s="514" t="s">
        <v>17223</v>
      </c>
      <c r="C27615" s="1329" t="s">
        <v>31644</v>
      </c>
      <c r="D27615" s="514" t="s">
        <v>28</v>
      </c>
      <c r="E27615" s="673">
        <v>893.3</v>
      </c>
      <c r="F27615" s="761"/>
    </row>
    <row r="27616" spans="1:6" customFormat="1">
      <c r="A27616" s="514">
        <v>39805</v>
      </c>
      <c r="B27616" s="514" t="s">
        <v>17223</v>
      </c>
      <c r="C27616" s="1329" t="s">
        <v>31645</v>
      </c>
      <c r="D27616" s="514" t="s">
        <v>28</v>
      </c>
      <c r="E27616" s="673">
        <v>163.69</v>
      </c>
      <c r="F27616" s="761"/>
    </row>
    <row r="27617" spans="1:6" customFormat="1">
      <c r="A27617" s="514">
        <v>39806</v>
      </c>
      <c r="B27617" s="514" t="s">
        <v>17223</v>
      </c>
      <c r="C27617" s="1329" t="s">
        <v>31646</v>
      </c>
      <c r="D27617" s="514" t="s">
        <v>28</v>
      </c>
      <c r="E27617" s="673">
        <v>303.27</v>
      </c>
      <c r="F27617" s="761"/>
    </row>
    <row r="27618" spans="1:6" customFormat="1">
      <c r="A27618" s="514">
        <v>39807</v>
      </c>
      <c r="B27618" s="514" t="s">
        <v>17223</v>
      </c>
      <c r="C27618" s="1329" t="s">
        <v>31647</v>
      </c>
      <c r="D27618" s="514" t="s">
        <v>28</v>
      </c>
      <c r="E27618" s="673">
        <v>657.26</v>
      </c>
      <c r="F27618" s="761"/>
    </row>
    <row r="27619" spans="1:6" customFormat="1">
      <c r="A27619" s="514">
        <v>43100</v>
      </c>
      <c r="B27619" s="514" t="s">
        <v>17223</v>
      </c>
      <c r="C27619" s="1329" t="s">
        <v>31648</v>
      </c>
      <c r="D27619" s="514" t="s">
        <v>28</v>
      </c>
      <c r="E27619" s="673">
        <v>513.84</v>
      </c>
      <c r="F27619" s="761"/>
    </row>
    <row r="27620" spans="1:6" customFormat="1">
      <c r="A27620" s="514">
        <v>39804</v>
      </c>
      <c r="B27620" s="514" t="s">
        <v>17223</v>
      </c>
      <c r="C27620" s="1329" t="s">
        <v>31649</v>
      </c>
      <c r="D27620" s="514" t="s">
        <v>28</v>
      </c>
      <c r="E27620" s="673">
        <v>96.12</v>
      </c>
      <c r="F27620" s="761"/>
    </row>
    <row r="27621" spans="1:6" customFormat="1">
      <c r="A27621" s="514">
        <v>39796</v>
      </c>
      <c r="B27621" s="514" t="s">
        <v>17223</v>
      </c>
      <c r="C27621" s="1329" t="s">
        <v>31650</v>
      </c>
      <c r="D27621" s="514" t="s">
        <v>28</v>
      </c>
      <c r="E27621" s="673">
        <v>99.55</v>
      </c>
      <c r="F27621" s="761"/>
    </row>
    <row r="27622" spans="1:6" customFormat="1">
      <c r="A27622" s="514">
        <v>39797</v>
      </c>
      <c r="B27622" s="514" t="s">
        <v>17223</v>
      </c>
      <c r="C27622" s="1329" t="s">
        <v>31651</v>
      </c>
      <c r="D27622" s="514" t="s">
        <v>28</v>
      </c>
      <c r="E27622" s="673">
        <v>156.28</v>
      </c>
      <c r="F27622" s="761"/>
    </row>
    <row r="27623" spans="1:6" customFormat="1">
      <c r="A27623" s="514">
        <v>39798</v>
      </c>
      <c r="B27623" s="514" t="s">
        <v>17223</v>
      </c>
      <c r="C27623" s="1329" t="s">
        <v>31652</v>
      </c>
      <c r="D27623" s="514" t="s">
        <v>28</v>
      </c>
      <c r="E27623" s="673">
        <v>268.07</v>
      </c>
      <c r="F27623" s="761"/>
    </row>
    <row r="27624" spans="1:6" customFormat="1">
      <c r="A27624" s="514">
        <v>39794</v>
      </c>
      <c r="B27624" s="514" t="s">
        <v>17223</v>
      </c>
      <c r="C27624" s="1329" t="s">
        <v>31653</v>
      </c>
      <c r="D27624" s="514" t="s">
        <v>28</v>
      </c>
      <c r="E27624" s="673">
        <v>42.26</v>
      </c>
      <c r="F27624" s="761"/>
    </row>
    <row r="27625" spans="1:6" customFormat="1">
      <c r="A27625" s="514">
        <v>39795</v>
      </c>
      <c r="B27625" s="514" t="s">
        <v>17223</v>
      </c>
      <c r="C27625" s="1329" t="s">
        <v>31654</v>
      </c>
      <c r="D27625" s="514" t="s">
        <v>28</v>
      </c>
      <c r="E27625" s="673">
        <v>66.760000000000005</v>
      </c>
      <c r="F27625" s="761"/>
    </row>
    <row r="27626" spans="1:6" customFormat="1">
      <c r="A27626" s="514">
        <v>39801</v>
      </c>
      <c r="B27626" s="514" t="s">
        <v>17223</v>
      </c>
      <c r="C27626" s="1329" t="s">
        <v>31655</v>
      </c>
      <c r="D27626" s="514" t="s">
        <v>28</v>
      </c>
      <c r="E27626" s="673">
        <v>140.97</v>
      </c>
      <c r="F27626" s="761"/>
    </row>
    <row r="27627" spans="1:6" customFormat="1">
      <c r="A27627" s="514">
        <v>39802</v>
      </c>
      <c r="B27627" s="514" t="s">
        <v>17223</v>
      </c>
      <c r="C27627" s="1329" t="s">
        <v>31656</v>
      </c>
      <c r="D27627" s="514" t="s">
        <v>28</v>
      </c>
      <c r="E27627" s="673">
        <v>206.64</v>
      </c>
      <c r="F27627" s="761"/>
    </row>
    <row r="27628" spans="1:6" customFormat="1">
      <c r="A27628" s="514">
        <v>39803</v>
      </c>
      <c r="B27628" s="514" t="s">
        <v>17223</v>
      </c>
      <c r="C27628" s="1329" t="s">
        <v>31657</v>
      </c>
      <c r="D27628" s="514" t="s">
        <v>28</v>
      </c>
      <c r="E27628" s="673">
        <v>288.27</v>
      </c>
      <c r="F27628" s="761"/>
    </row>
    <row r="27629" spans="1:6" customFormat="1">
      <c r="A27629" s="514">
        <v>39799</v>
      </c>
      <c r="B27629" s="514" t="s">
        <v>17223</v>
      </c>
      <c r="C27629" s="1329" t="s">
        <v>31658</v>
      </c>
      <c r="D27629" s="514" t="s">
        <v>28</v>
      </c>
      <c r="E27629" s="673">
        <v>49.26</v>
      </c>
      <c r="F27629" s="761"/>
    </row>
    <row r="27630" spans="1:6" customFormat="1">
      <c r="A27630" s="514">
        <v>39800</v>
      </c>
      <c r="B27630" s="514" t="s">
        <v>17223</v>
      </c>
      <c r="C27630" s="1329" t="s">
        <v>31659</v>
      </c>
      <c r="D27630" s="514" t="s">
        <v>28</v>
      </c>
      <c r="E27630" s="673">
        <v>83.91</v>
      </c>
      <c r="F27630" s="761"/>
    </row>
    <row r="27631" spans="1:6" customFormat="1">
      <c r="A27631" s="514">
        <v>43837</v>
      </c>
      <c r="B27631" s="514" t="s">
        <v>17223</v>
      </c>
      <c r="C27631" s="1329" t="s">
        <v>31660</v>
      </c>
      <c r="D27631" s="514" t="s">
        <v>28</v>
      </c>
      <c r="E27631" s="673">
        <v>1363.71</v>
      </c>
      <c r="F27631" s="761"/>
    </row>
    <row r="27632" spans="1:6" customFormat="1">
      <c r="A27632" s="514">
        <v>43836</v>
      </c>
      <c r="B27632" s="514" t="s">
        <v>17223</v>
      </c>
      <c r="C27632" s="1329" t="s">
        <v>31661</v>
      </c>
      <c r="D27632" s="514" t="s">
        <v>28</v>
      </c>
      <c r="E27632" s="673">
        <v>2774.91</v>
      </c>
      <c r="F27632" s="761"/>
    </row>
    <row r="27633" spans="1:6" customFormat="1">
      <c r="A27633" s="514">
        <v>21059</v>
      </c>
      <c r="B27633" s="514" t="s">
        <v>17223</v>
      </c>
      <c r="C27633" s="1329" t="s">
        <v>31662</v>
      </c>
      <c r="D27633" s="514" t="s">
        <v>28</v>
      </c>
      <c r="E27633" s="673">
        <v>45.02</v>
      </c>
      <c r="F27633" s="761"/>
    </row>
    <row r="27634" spans="1:6" customFormat="1">
      <c r="A27634" s="514">
        <v>11234</v>
      </c>
      <c r="B27634" s="514" t="s">
        <v>17223</v>
      </c>
      <c r="C27634" s="1329" t="s">
        <v>31663</v>
      </c>
      <c r="D27634" s="514" t="s">
        <v>28</v>
      </c>
      <c r="E27634" s="673">
        <v>67.86</v>
      </c>
      <c r="F27634" s="761"/>
    </row>
    <row r="27635" spans="1:6" customFormat="1">
      <c r="A27635" s="514">
        <v>21060</v>
      </c>
      <c r="B27635" s="514" t="s">
        <v>17223</v>
      </c>
      <c r="C27635" s="1329" t="s">
        <v>31664</v>
      </c>
      <c r="D27635" s="514" t="s">
        <v>28</v>
      </c>
      <c r="E27635" s="673">
        <v>83.52</v>
      </c>
      <c r="F27635" s="761"/>
    </row>
    <row r="27636" spans="1:6" customFormat="1">
      <c r="A27636" s="514">
        <v>21061</v>
      </c>
      <c r="B27636" s="514" t="s">
        <v>17223</v>
      </c>
      <c r="C27636" s="1329" t="s">
        <v>31665</v>
      </c>
      <c r="D27636" s="514" t="s">
        <v>28</v>
      </c>
      <c r="E27636" s="673">
        <v>104.4</v>
      </c>
      <c r="F27636" s="761"/>
    </row>
    <row r="27637" spans="1:6" customFormat="1">
      <c r="A27637" s="514">
        <v>21062</v>
      </c>
      <c r="B27637" s="514" t="s">
        <v>17223</v>
      </c>
      <c r="C27637" s="1329" t="s">
        <v>31666</v>
      </c>
      <c r="D27637" s="514" t="s">
        <v>28</v>
      </c>
      <c r="E27637" s="673">
        <v>164.43</v>
      </c>
      <c r="F27637" s="761"/>
    </row>
    <row r="27638" spans="1:6" customFormat="1">
      <c r="A27638" s="514">
        <v>11708</v>
      </c>
      <c r="B27638" s="514" t="s">
        <v>17223</v>
      </c>
      <c r="C27638" s="1329" t="s">
        <v>31667</v>
      </c>
      <c r="D27638" s="514" t="s">
        <v>28</v>
      </c>
      <c r="E27638" s="673">
        <v>17.940000000000001</v>
      </c>
      <c r="F27638" s="761"/>
    </row>
    <row r="27639" spans="1:6" customFormat="1">
      <c r="A27639" s="514">
        <v>11709</v>
      </c>
      <c r="B27639" s="514" t="s">
        <v>17223</v>
      </c>
      <c r="C27639" s="1329" t="s">
        <v>31668</v>
      </c>
      <c r="D27639" s="514" t="s">
        <v>28</v>
      </c>
      <c r="E27639" s="673">
        <v>42.15</v>
      </c>
      <c r="F27639" s="761"/>
    </row>
    <row r="27640" spans="1:6" customFormat="1">
      <c r="A27640" s="514">
        <v>11710</v>
      </c>
      <c r="B27640" s="514" t="s">
        <v>17223</v>
      </c>
      <c r="C27640" s="1329" t="s">
        <v>31669</v>
      </c>
      <c r="D27640" s="514" t="s">
        <v>28</v>
      </c>
      <c r="E27640" s="673">
        <v>96.89</v>
      </c>
      <c r="F27640" s="761"/>
    </row>
    <row r="27641" spans="1:6" customFormat="1">
      <c r="A27641" s="514">
        <v>11707</v>
      </c>
      <c r="B27641" s="514" t="s">
        <v>17223</v>
      </c>
      <c r="C27641" s="1329" t="s">
        <v>31670</v>
      </c>
      <c r="D27641" s="514" t="s">
        <v>28</v>
      </c>
      <c r="E27641" s="673">
        <v>13.44</v>
      </c>
      <c r="F27641" s="761"/>
    </row>
    <row r="27642" spans="1:6" customFormat="1">
      <c r="A27642" s="514">
        <v>5102</v>
      </c>
      <c r="B27642" s="514" t="s">
        <v>17223</v>
      </c>
      <c r="C27642" s="1329" t="s">
        <v>31671</v>
      </c>
      <c r="D27642" s="514" t="s">
        <v>28</v>
      </c>
      <c r="E27642" s="673">
        <v>14.12</v>
      </c>
      <c r="F27642" s="761"/>
    </row>
    <row r="27643" spans="1:6" customFormat="1">
      <c r="A27643" s="514">
        <v>11711</v>
      </c>
      <c r="B27643" s="514" t="s">
        <v>17223</v>
      </c>
      <c r="C27643" s="1329" t="s">
        <v>31672</v>
      </c>
      <c r="D27643" s="514" t="s">
        <v>28</v>
      </c>
      <c r="E27643" s="673">
        <v>11.77</v>
      </c>
      <c r="F27643" s="761"/>
    </row>
    <row r="27644" spans="1:6" customFormat="1">
      <c r="A27644" s="514">
        <v>11739</v>
      </c>
      <c r="B27644" s="514" t="s">
        <v>17223</v>
      </c>
      <c r="C27644" s="1329" t="s">
        <v>31673</v>
      </c>
      <c r="D27644" s="514" t="s">
        <v>28</v>
      </c>
      <c r="E27644" s="673">
        <v>10.07</v>
      </c>
      <c r="F27644" s="761"/>
    </row>
    <row r="27645" spans="1:6" customFormat="1">
      <c r="A27645" s="514">
        <v>11741</v>
      </c>
      <c r="B27645" s="514" t="s">
        <v>17223</v>
      </c>
      <c r="C27645" s="1329" t="s">
        <v>31674</v>
      </c>
      <c r="D27645" s="514" t="s">
        <v>28</v>
      </c>
      <c r="E27645" s="673">
        <v>12.82</v>
      </c>
      <c r="F27645" s="761"/>
    </row>
    <row r="27646" spans="1:6" customFormat="1">
      <c r="A27646" s="514">
        <v>11745</v>
      </c>
      <c r="B27646" s="514" t="s">
        <v>17223</v>
      </c>
      <c r="C27646" s="1329" t="s">
        <v>31675</v>
      </c>
      <c r="D27646" s="514" t="s">
        <v>28</v>
      </c>
      <c r="E27646" s="673">
        <v>16.89</v>
      </c>
      <c r="F27646" s="761"/>
    </row>
    <row r="27647" spans="1:6" customFormat="1">
      <c r="A27647" s="514">
        <v>11743</v>
      </c>
      <c r="B27647" s="514" t="s">
        <v>17223</v>
      </c>
      <c r="C27647" s="1329" t="s">
        <v>31676</v>
      </c>
      <c r="D27647" s="514" t="s">
        <v>28</v>
      </c>
      <c r="E27647" s="673">
        <v>10.76</v>
      </c>
      <c r="F27647" s="761"/>
    </row>
    <row r="27648" spans="1:6" customFormat="1">
      <c r="A27648" s="514">
        <v>5104</v>
      </c>
      <c r="B27648" s="514" t="s">
        <v>17223</v>
      </c>
      <c r="C27648" s="1329" t="s">
        <v>31677</v>
      </c>
      <c r="D27648" s="514" t="s">
        <v>30</v>
      </c>
      <c r="E27648" s="673">
        <v>109.46</v>
      </c>
      <c r="F27648" s="761"/>
    </row>
    <row r="27649" spans="1:6" customFormat="1">
      <c r="A27649" s="514">
        <v>44530</v>
      </c>
      <c r="B27649" s="514" t="s">
        <v>17223</v>
      </c>
      <c r="C27649" s="1329" t="s">
        <v>31678</v>
      </c>
      <c r="D27649" s="514" t="s">
        <v>28</v>
      </c>
      <c r="E27649" s="673">
        <v>76.36</v>
      </c>
      <c r="F27649" s="761"/>
    </row>
    <row r="27650" spans="1:6" customFormat="1">
      <c r="A27650" s="514">
        <v>2710</v>
      </c>
      <c r="B27650" s="514" t="s">
        <v>17223</v>
      </c>
      <c r="C27650" s="1329" t="s">
        <v>31679</v>
      </c>
      <c r="D27650" s="514" t="s">
        <v>28</v>
      </c>
      <c r="E27650" s="673">
        <v>65.900000000000006</v>
      </c>
      <c r="F27650" s="761"/>
    </row>
    <row r="27651" spans="1:6" customFormat="1">
      <c r="A27651" s="514">
        <v>14575</v>
      </c>
      <c r="B27651" s="514" t="s">
        <v>17223</v>
      </c>
      <c r="C27651" s="1329" t="s">
        <v>31680</v>
      </c>
      <c r="D27651" s="514" t="s">
        <v>28</v>
      </c>
      <c r="E27651" s="673"/>
      <c r="F27651" s="761"/>
    </row>
    <row r="27652" spans="1:6" customFormat="1">
      <c r="A27652" s="514">
        <v>44048</v>
      </c>
      <c r="B27652" s="514" t="s">
        <v>17223</v>
      </c>
      <c r="C27652" s="1329" t="s">
        <v>44902</v>
      </c>
      <c r="D27652" s="514" t="s">
        <v>28</v>
      </c>
      <c r="E27652" s="673">
        <v>108.52</v>
      </c>
      <c r="F27652" s="761"/>
    </row>
    <row r="27653" spans="1:6" customFormat="1">
      <c r="A27653" s="514">
        <v>44026</v>
      </c>
      <c r="B27653" s="514" t="s">
        <v>17223</v>
      </c>
      <c r="C27653" s="1329" t="s">
        <v>44903</v>
      </c>
      <c r="D27653" s="514" t="s">
        <v>28</v>
      </c>
      <c r="E27653" s="673">
        <v>134.77000000000001</v>
      </c>
      <c r="F27653" s="761"/>
    </row>
    <row r="27654" spans="1:6" customFormat="1" ht="24.75">
      <c r="A27654" s="514">
        <v>44024</v>
      </c>
      <c r="B27654" s="514" t="s">
        <v>17223</v>
      </c>
      <c r="C27654" s="1329" t="s">
        <v>44904</v>
      </c>
      <c r="D27654" s="514" t="s">
        <v>28</v>
      </c>
      <c r="E27654" s="673">
        <v>64.87</v>
      </c>
      <c r="F27654" s="761"/>
    </row>
    <row r="27655" spans="1:6" customFormat="1">
      <c r="A27655" s="514">
        <v>44025</v>
      </c>
      <c r="B27655" s="514" t="s">
        <v>17223</v>
      </c>
      <c r="C27655" s="1329" t="s">
        <v>44905</v>
      </c>
      <c r="D27655" s="514" t="s">
        <v>28</v>
      </c>
      <c r="E27655" s="673">
        <v>75.62</v>
      </c>
      <c r="F27655" s="761"/>
    </row>
    <row r="27656" spans="1:6" customFormat="1" ht="24.75">
      <c r="A27656" s="514">
        <v>44022</v>
      </c>
      <c r="B27656" s="514" t="s">
        <v>17223</v>
      </c>
      <c r="C27656" s="1329" t="s">
        <v>44906</v>
      </c>
      <c r="D27656" s="514" t="s">
        <v>28</v>
      </c>
      <c r="E27656" s="673">
        <v>38.630000000000003</v>
      </c>
      <c r="F27656" s="761"/>
    </row>
    <row r="27657" spans="1:6" customFormat="1" ht="24.75">
      <c r="A27657" s="514">
        <v>44023</v>
      </c>
      <c r="B27657" s="514" t="s">
        <v>17223</v>
      </c>
      <c r="C27657" s="1329" t="s">
        <v>44907</v>
      </c>
      <c r="D27657" s="514" t="s">
        <v>28</v>
      </c>
      <c r="E27657" s="673">
        <v>52.29</v>
      </c>
      <c r="F27657" s="761"/>
    </row>
    <row r="27658" spans="1:6" customFormat="1" ht="24.75">
      <c r="A27658" s="514">
        <v>43966</v>
      </c>
      <c r="B27658" s="514" t="s">
        <v>17223</v>
      </c>
      <c r="C27658" s="1329" t="s">
        <v>44908</v>
      </c>
      <c r="D27658" s="514" t="s">
        <v>28</v>
      </c>
      <c r="E27658" s="673">
        <v>13.05</v>
      </c>
      <c r="F27658" s="761"/>
    </row>
    <row r="27659" spans="1:6" customFormat="1" ht="24.75">
      <c r="A27659" s="514">
        <v>43967</v>
      </c>
      <c r="B27659" s="514" t="s">
        <v>17223</v>
      </c>
      <c r="C27659" s="1329" t="s">
        <v>44909</v>
      </c>
      <c r="D27659" s="514" t="s">
        <v>28</v>
      </c>
      <c r="E27659" s="673">
        <v>15.18</v>
      </c>
      <c r="F27659" s="761"/>
    </row>
    <row r="27660" spans="1:6" customFormat="1" ht="24.75">
      <c r="A27660" s="514">
        <v>43968</v>
      </c>
      <c r="B27660" s="514" t="s">
        <v>17223</v>
      </c>
      <c r="C27660" s="1329" t="s">
        <v>44910</v>
      </c>
      <c r="D27660" s="514" t="s">
        <v>28</v>
      </c>
      <c r="E27660" s="673">
        <v>16.920000000000002</v>
      </c>
      <c r="F27660" s="761"/>
    </row>
    <row r="27661" spans="1:6" customFormat="1" ht="24.75">
      <c r="A27661" s="514">
        <v>43969</v>
      </c>
      <c r="B27661" s="514" t="s">
        <v>17223</v>
      </c>
      <c r="C27661" s="1329" t="s">
        <v>44911</v>
      </c>
      <c r="D27661" s="514" t="s">
        <v>28</v>
      </c>
      <c r="E27661" s="673">
        <v>19.91</v>
      </c>
      <c r="F27661" s="761"/>
    </row>
    <row r="27662" spans="1:6" customFormat="1" ht="24.75">
      <c r="A27662" s="514">
        <v>44021</v>
      </c>
      <c r="B27662" s="514" t="s">
        <v>17223</v>
      </c>
      <c r="C27662" s="1329" t="s">
        <v>44912</v>
      </c>
      <c r="D27662" s="514" t="s">
        <v>28</v>
      </c>
      <c r="E27662" s="673">
        <v>22.82</v>
      </c>
      <c r="F27662" s="761"/>
    </row>
    <row r="27663" spans="1:6" customFormat="1">
      <c r="A27663" s="514">
        <v>43970</v>
      </c>
      <c r="B27663" s="514" t="s">
        <v>17223</v>
      </c>
      <c r="C27663" s="1329" t="s">
        <v>44913</v>
      </c>
      <c r="D27663" s="514" t="s">
        <v>28</v>
      </c>
      <c r="E27663" s="673">
        <v>11.58</v>
      </c>
      <c r="F27663" s="761"/>
    </row>
    <row r="27664" spans="1:6" customFormat="1">
      <c r="A27664" s="514">
        <v>20043</v>
      </c>
      <c r="B27664" s="514" t="s">
        <v>17223</v>
      </c>
      <c r="C27664" s="1329" t="s">
        <v>31681</v>
      </c>
      <c r="D27664" s="514" t="s">
        <v>28</v>
      </c>
      <c r="E27664" s="673">
        <v>10.02</v>
      </c>
      <c r="F27664" s="761"/>
    </row>
    <row r="27665" spans="1:6" customFormat="1">
      <c r="A27665" s="514">
        <v>20044</v>
      </c>
      <c r="B27665" s="514" t="s">
        <v>17223</v>
      </c>
      <c r="C27665" s="1329" t="s">
        <v>31682</v>
      </c>
      <c r="D27665" s="514" t="s">
        <v>28</v>
      </c>
      <c r="E27665" s="673">
        <v>11.62</v>
      </c>
      <c r="F27665" s="761"/>
    </row>
    <row r="27666" spans="1:6" customFormat="1">
      <c r="A27666" s="514">
        <v>20042</v>
      </c>
      <c r="B27666" s="514" t="s">
        <v>17223</v>
      </c>
      <c r="C27666" s="1329" t="s">
        <v>31683</v>
      </c>
      <c r="D27666" s="514" t="s">
        <v>28</v>
      </c>
      <c r="E27666" s="673">
        <v>8.6999999999999993</v>
      </c>
      <c r="F27666" s="761"/>
    </row>
    <row r="27667" spans="1:6" customFormat="1">
      <c r="A27667" s="514">
        <v>20046</v>
      </c>
      <c r="B27667" s="514" t="s">
        <v>17223</v>
      </c>
      <c r="C27667" s="1329" t="s">
        <v>31684</v>
      </c>
      <c r="D27667" s="514" t="s">
        <v>28</v>
      </c>
      <c r="E27667" s="673">
        <v>20.58</v>
      </c>
      <c r="F27667" s="761"/>
    </row>
    <row r="27668" spans="1:6" customFormat="1">
      <c r="A27668" s="514">
        <v>20047</v>
      </c>
      <c r="B27668" s="514" t="s">
        <v>17223</v>
      </c>
      <c r="C27668" s="1329" t="s">
        <v>31685</v>
      </c>
      <c r="D27668" s="514" t="s">
        <v>28</v>
      </c>
      <c r="E27668" s="673">
        <v>61.72</v>
      </c>
      <c r="F27668" s="761"/>
    </row>
    <row r="27669" spans="1:6" customFormat="1">
      <c r="A27669" s="514">
        <v>20045</v>
      </c>
      <c r="B27669" s="514" t="s">
        <v>17223</v>
      </c>
      <c r="C27669" s="1329" t="s">
        <v>31686</v>
      </c>
      <c r="D27669" s="514" t="s">
        <v>28</v>
      </c>
      <c r="E27669" s="673">
        <v>10.41</v>
      </c>
      <c r="F27669" s="761"/>
    </row>
    <row r="27670" spans="1:6" customFormat="1">
      <c r="A27670" s="514">
        <v>20972</v>
      </c>
      <c r="B27670" s="514" t="s">
        <v>17223</v>
      </c>
      <c r="C27670" s="1329" t="s">
        <v>31687</v>
      </c>
      <c r="D27670" s="514" t="s">
        <v>28</v>
      </c>
      <c r="E27670" s="673">
        <v>112.49</v>
      </c>
      <c r="F27670" s="761"/>
    </row>
    <row r="27671" spans="1:6" customFormat="1">
      <c r="A27671" s="514">
        <v>11321</v>
      </c>
      <c r="B27671" s="514" t="s">
        <v>17223</v>
      </c>
      <c r="C27671" s="1329" t="s">
        <v>31688</v>
      </c>
      <c r="D27671" s="514" t="s">
        <v>28</v>
      </c>
      <c r="E27671" s="673">
        <v>34.94</v>
      </c>
      <c r="F27671" s="761"/>
    </row>
    <row r="27672" spans="1:6" customFormat="1">
      <c r="A27672" s="514">
        <v>11323</v>
      </c>
      <c r="B27672" s="514" t="s">
        <v>17223</v>
      </c>
      <c r="C27672" s="1329" t="s">
        <v>31689</v>
      </c>
      <c r="D27672" s="514" t="s">
        <v>28</v>
      </c>
      <c r="E27672" s="673">
        <v>40.18</v>
      </c>
      <c r="F27672" s="761"/>
    </row>
    <row r="27673" spans="1:6" customFormat="1">
      <c r="A27673" s="514">
        <v>20327</v>
      </c>
      <c r="B27673" s="514" t="s">
        <v>17223</v>
      </c>
      <c r="C27673" s="1329" t="s">
        <v>31690</v>
      </c>
      <c r="D27673" s="514" t="s">
        <v>28</v>
      </c>
      <c r="E27673" s="673">
        <v>22.8</v>
      </c>
      <c r="F27673" s="761"/>
    </row>
    <row r="27674" spans="1:6" customFormat="1">
      <c r="A27674" s="514">
        <v>6034</v>
      </c>
      <c r="B27674" s="514" t="s">
        <v>17223</v>
      </c>
      <c r="C27674" s="1329" t="s">
        <v>31691</v>
      </c>
      <c r="D27674" s="514" t="s">
        <v>28</v>
      </c>
      <c r="E27674" s="673">
        <v>7.5</v>
      </c>
      <c r="F27674" s="761"/>
    </row>
    <row r="27675" spans="1:6" customFormat="1">
      <c r="A27675" s="514">
        <v>6036</v>
      </c>
      <c r="B27675" s="514" t="s">
        <v>17223</v>
      </c>
      <c r="C27675" s="1329" t="s">
        <v>31692</v>
      </c>
      <c r="D27675" s="514" t="s">
        <v>28</v>
      </c>
      <c r="E27675" s="673">
        <v>10.210000000000001</v>
      </c>
      <c r="F27675" s="761"/>
    </row>
    <row r="27676" spans="1:6" customFormat="1">
      <c r="A27676" s="514">
        <v>6031</v>
      </c>
      <c r="B27676" s="514" t="s">
        <v>17223</v>
      </c>
      <c r="C27676" s="1329" t="s">
        <v>31693</v>
      </c>
      <c r="D27676" s="514" t="s">
        <v>28</v>
      </c>
      <c r="E27676" s="673">
        <v>12</v>
      </c>
      <c r="F27676" s="761"/>
    </row>
    <row r="27677" spans="1:6" customFormat="1">
      <c r="A27677" s="514">
        <v>6029</v>
      </c>
      <c r="B27677" s="514" t="s">
        <v>17223</v>
      </c>
      <c r="C27677" s="1329" t="s">
        <v>31694</v>
      </c>
      <c r="D27677" s="514" t="s">
        <v>28</v>
      </c>
      <c r="E27677" s="673">
        <v>12.12</v>
      </c>
      <c r="F27677" s="761"/>
    </row>
    <row r="27678" spans="1:6" customFormat="1">
      <c r="A27678" s="514">
        <v>6033</v>
      </c>
      <c r="B27678" s="514" t="s">
        <v>17223</v>
      </c>
      <c r="C27678" s="1329" t="s">
        <v>31695</v>
      </c>
      <c r="D27678" s="514" t="s">
        <v>28</v>
      </c>
      <c r="E27678" s="673">
        <v>15.98</v>
      </c>
      <c r="F27678" s="761"/>
    </row>
    <row r="27679" spans="1:6" customFormat="1">
      <c r="A27679" s="514">
        <v>11672</v>
      </c>
      <c r="B27679" s="514" t="s">
        <v>17223</v>
      </c>
      <c r="C27679" s="1329" t="s">
        <v>31696</v>
      </c>
      <c r="D27679" s="514" t="s">
        <v>28</v>
      </c>
      <c r="E27679" s="673">
        <v>34.770000000000003</v>
      </c>
      <c r="F27679" s="761"/>
    </row>
    <row r="27680" spans="1:6" customFormat="1">
      <c r="A27680" s="514">
        <v>11669</v>
      </c>
      <c r="B27680" s="514" t="s">
        <v>17223</v>
      </c>
      <c r="C27680" s="1329" t="s">
        <v>31697</v>
      </c>
      <c r="D27680" s="514" t="s">
        <v>28</v>
      </c>
      <c r="E27680" s="673">
        <v>33.11</v>
      </c>
      <c r="F27680" s="761"/>
    </row>
    <row r="27681" spans="1:6" customFormat="1">
      <c r="A27681" s="514">
        <v>20055</v>
      </c>
      <c r="B27681" s="514" t="s">
        <v>17223</v>
      </c>
      <c r="C27681" s="1329" t="s">
        <v>31698</v>
      </c>
      <c r="D27681" s="514" t="s">
        <v>28</v>
      </c>
      <c r="E27681" s="673">
        <v>24.8</v>
      </c>
      <c r="F27681" s="761"/>
    </row>
    <row r="27682" spans="1:6" customFormat="1">
      <c r="A27682" s="514">
        <v>11670</v>
      </c>
      <c r="B27682" s="514" t="s">
        <v>17223</v>
      </c>
      <c r="C27682" s="1329" t="s">
        <v>31699</v>
      </c>
      <c r="D27682" s="514" t="s">
        <v>28</v>
      </c>
      <c r="E27682" s="673">
        <v>12.68</v>
      </c>
      <c r="F27682" s="761"/>
    </row>
    <row r="27683" spans="1:6" customFormat="1">
      <c r="A27683" s="514">
        <v>11671</v>
      </c>
      <c r="B27683" s="514" t="s">
        <v>17223</v>
      </c>
      <c r="C27683" s="1329" t="s">
        <v>31700</v>
      </c>
      <c r="D27683" s="514" t="s">
        <v>28</v>
      </c>
      <c r="E27683" s="673">
        <v>53.21</v>
      </c>
      <c r="F27683" s="761"/>
    </row>
    <row r="27684" spans="1:6" customFormat="1">
      <c r="A27684" s="514">
        <v>6032</v>
      </c>
      <c r="B27684" s="514" t="s">
        <v>17223</v>
      </c>
      <c r="C27684" s="1329" t="s">
        <v>31701</v>
      </c>
      <c r="D27684" s="514" t="s">
        <v>28</v>
      </c>
      <c r="E27684" s="673">
        <v>15.2</v>
      </c>
      <c r="F27684" s="761"/>
    </row>
    <row r="27685" spans="1:6" customFormat="1">
      <c r="A27685" s="514">
        <v>11673</v>
      </c>
      <c r="B27685" s="514" t="s">
        <v>17223</v>
      </c>
      <c r="C27685" s="1329" t="s">
        <v>31702</v>
      </c>
      <c r="D27685" s="514" t="s">
        <v>28</v>
      </c>
      <c r="E27685" s="673">
        <v>11.97</v>
      </c>
      <c r="F27685" s="761"/>
    </row>
    <row r="27686" spans="1:6" customFormat="1">
      <c r="A27686" s="514">
        <v>11674</v>
      </c>
      <c r="B27686" s="514" t="s">
        <v>17223</v>
      </c>
      <c r="C27686" s="1329" t="s">
        <v>31703</v>
      </c>
      <c r="D27686" s="514" t="s">
        <v>28</v>
      </c>
      <c r="E27686" s="673">
        <v>15.41</v>
      </c>
      <c r="F27686" s="761"/>
    </row>
    <row r="27687" spans="1:6" customFormat="1">
      <c r="A27687" s="514">
        <v>11675</v>
      </c>
      <c r="B27687" s="514" t="s">
        <v>17223</v>
      </c>
      <c r="C27687" s="1329" t="s">
        <v>31704</v>
      </c>
      <c r="D27687" s="514" t="s">
        <v>28</v>
      </c>
      <c r="E27687" s="673">
        <v>24.47</v>
      </c>
      <c r="F27687" s="761"/>
    </row>
    <row r="27688" spans="1:6" customFormat="1">
      <c r="A27688" s="514">
        <v>11676</v>
      </c>
      <c r="B27688" s="514" t="s">
        <v>17223</v>
      </c>
      <c r="C27688" s="1329" t="s">
        <v>31705</v>
      </c>
      <c r="D27688" s="514" t="s">
        <v>28</v>
      </c>
      <c r="E27688" s="673">
        <v>32.72</v>
      </c>
      <c r="F27688" s="761"/>
    </row>
    <row r="27689" spans="1:6" customFormat="1">
      <c r="A27689" s="514">
        <v>11677</v>
      </c>
      <c r="B27689" s="514" t="s">
        <v>17223</v>
      </c>
      <c r="C27689" s="1329" t="s">
        <v>31706</v>
      </c>
      <c r="D27689" s="514" t="s">
        <v>28</v>
      </c>
      <c r="E27689" s="673">
        <v>33.799999999999997</v>
      </c>
      <c r="F27689" s="761"/>
    </row>
    <row r="27690" spans="1:6" customFormat="1">
      <c r="A27690" s="514">
        <v>11678</v>
      </c>
      <c r="B27690" s="514" t="s">
        <v>17223</v>
      </c>
      <c r="C27690" s="1329" t="s">
        <v>31707</v>
      </c>
      <c r="D27690" s="514" t="s">
        <v>28</v>
      </c>
      <c r="E27690" s="673">
        <v>61.89</v>
      </c>
      <c r="F27690" s="761"/>
    </row>
    <row r="27691" spans="1:6" customFormat="1">
      <c r="A27691" s="514">
        <v>6038</v>
      </c>
      <c r="B27691" s="514" t="s">
        <v>17223</v>
      </c>
      <c r="C27691" s="1329" t="s">
        <v>31708</v>
      </c>
      <c r="D27691" s="514" t="s">
        <v>28</v>
      </c>
      <c r="E27691" s="673">
        <v>3.92</v>
      </c>
      <c r="F27691" s="761"/>
    </row>
    <row r="27692" spans="1:6" customFormat="1">
      <c r="A27692" s="514">
        <v>11718</v>
      </c>
      <c r="B27692" s="514" t="s">
        <v>17223</v>
      </c>
      <c r="C27692" s="1329" t="s">
        <v>31709</v>
      </c>
      <c r="D27692" s="514" t="s">
        <v>28</v>
      </c>
      <c r="E27692" s="673">
        <v>11.19</v>
      </c>
      <c r="F27692" s="761"/>
    </row>
    <row r="27693" spans="1:6" customFormat="1">
      <c r="A27693" s="514">
        <v>6037</v>
      </c>
      <c r="B27693" s="514" t="s">
        <v>17223</v>
      </c>
      <c r="C27693" s="1329" t="s">
        <v>31710</v>
      </c>
      <c r="D27693" s="514" t="s">
        <v>28</v>
      </c>
      <c r="E27693" s="673">
        <v>8.17</v>
      </c>
      <c r="F27693" s="761"/>
    </row>
    <row r="27694" spans="1:6" customFormat="1">
      <c r="A27694" s="514">
        <v>11719</v>
      </c>
      <c r="B27694" s="514" t="s">
        <v>17223</v>
      </c>
      <c r="C27694" s="1329" t="s">
        <v>31711</v>
      </c>
      <c r="D27694" s="514" t="s">
        <v>28</v>
      </c>
      <c r="E27694" s="673">
        <v>9.08</v>
      </c>
      <c r="F27694" s="761"/>
    </row>
    <row r="27695" spans="1:6" customFormat="1">
      <c r="A27695" s="514">
        <v>6010</v>
      </c>
      <c r="B27695" s="514" t="s">
        <v>17223</v>
      </c>
      <c r="C27695" s="1329" t="s">
        <v>31712</v>
      </c>
      <c r="D27695" s="514" t="s">
        <v>28</v>
      </c>
      <c r="E27695" s="673">
        <v>153.07</v>
      </c>
      <c r="F27695" s="761"/>
    </row>
    <row r="27696" spans="1:6" customFormat="1">
      <c r="A27696" s="514">
        <v>6017</v>
      </c>
      <c r="B27696" s="514" t="s">
        <v>17223</v>
      </c>
      <c r="C27696" s="1329" t="s">
        <v>31713</v>
      </c>
      <c r="D27696" s="514" t="s">
        <v>28</v>
      </c>
      <c r="E27696" s="673">
        <v>121.25</v>
      </c>
      <c r="F27696" s="761"/>
    </row>
    <row r="27697" spans="1:6" customFormat="1">
      <c r="A27697" s="514">
        <v>6019</v>
      </c>
      <c r="B27697" s="514" t="s">
        <v>17223</v>
      </c>
      <c r="C27697" s="1329" t="s">
        <v>31714</v>
      </c>
      <c r="D27697" s="514" t="s">
        <v>28</v>
      </c>
      <c r="E27697" s="673">
        <v>88.96</v>
      </c>
      <c r="F27697" s="761"/>
    </row>
    <row r="27698" spans="1:6" customFormat="1">
      <c r="A27698" s="514">
        <v>6020</v>
      </c>
      <c r="B27698" s="514" t="s">
        <v>17223</v>
      </c>
      <c r="C27698" s="1329" t="s">
        <v>31715</v>
      </c>
      <c r="D27698" s="514" t="s">
        <v>28</v>
      </c>
      <c r="E27698" s="673">
        <v>53.43</v>
      </c>
      <c r="F27698" s="761"/>
    </row>
    <row r="27699" spans="1:6" customFormat="1">
      <c r="A27699" s="514">
        <v>6011</v>
      </c>
      <c r="B27699" s="514" t="s">
        <v>17223</v>
      </c>
      <c r="C27699" s="1329" t="s">
        <v>31716</v>
      </c>
      <c r="D27699" s="514" t="s">
        <v>28</v>
      </c>
      <c r="E27699" s="673">
        <v>442.18</v>
      </c>
      <c r="F27699" s="761"/>
    </row>
    <row r="27700" spans="1:6" customFormat="1">
      <c r="A27700" s="514">
        <v>6028</v>
      </c>
      <c r="B27700" s="514" t="s">
        <v>17223</v>
      </c>
      <c r="C27700" s="1329" t="s">
        <v>31717</v>
      </c>
      <c r="D27700" s="514" t="s">
        <v>28</v>
      </c>
      <c r="E27700" s="673">
        <v>213.21</v>
      </c>
      <c r="F27700" s="761"/>
    </row>
    <row r="27701" spans="1:6" customFormat="1">
      <c r="A27701" s="514">
        <v>6012</v>
      </c>
      <c r="B27701" s="514" t="s">
        <v>17223</v>
      </c>
      <c r="C27701" s="1329" t="s">
        <v>31718</v>
      </c>
      <c r="D27701" s="514" t="s">
        <v>28</v>
      </c>
      <c r="E27701" s="673">
        <v>535.34</v>
      </c>
      <c r="F27701" s="761"/>
    </row>
    <row r="27702" spans="1:6" customFormat="1">
      <c r="A27702" s="514">
        <v>6016</v>
      </c>
      <c r="B27702" s="514" t="s">
        <v>17223</v>
      </c>
      <c r="C27702" s="1329" t="s">
        <v>31719</v>
      </c>
      <c r="D27702" s="514" t="s">
        <v>28</v>
      </c>
      <c r="E27702" s="673">
        <v>56.36</v>
      </c>
      <c r="F27702" s="761"/>
    </row>
    <row r="27703" spans="1:6" customFormat="1">
      <c r="A27703" s="514">
        <v>6027</v>
      </c>
      <c r="B27703" s="514" t="s">
        <v>17223</v>
      </c>
      <c r="C27703" s="1329" t="s">
        <v>31720</v>
      </c>
      <c r="D27703" s="514" t="s">
        <v>28</v>
      </c>
      <c r="E27703" s="673">
        <v>1115.45</v>
      </c>
      <c r="F27703" s="761"/>
    </row>
    <row r="27704" spans="1:6" customFormat="1">
      <c r="A27704" s="514">
        <v>6015</v>
      </c>
      <c r="B27704" s="514" t="s">
        <v>17223</v>
      </c>
      <c r="C27704" s="1329" t="s">
        <v>31721</v>
      </c>
      <c r="D27704" s="514" t="s">
        <v>28</v>
      </c>
      <c r="E27704" s="673">
        <v>244.77</v>
      </c>
      <c r="F27704" s="761"/>
    </row>
    <row r="27705" spans="1:6" customFormat="1">
      <c r="A27705" s="514">
        <v>6014</v>
      </c>
      <c r="B27705" s="514" t="s">
        <v>17223</v>
      </c>
      <c r="C27705" s="1329" t="s">
        <v>31722</v>
      </c>
      <c r="D27705" s="514" t="s">
        <v>28</v>
      </c>
      <c r="E27705" s="673">
        <v>234.02</v>
      </c>
      <c r="F27705" s="761"/>
    </row>
    <row r="27706" spans="1:6" customFormat="1">
      <c r="A27706" s="514">
        <v>6013</v>
      </c>
      <c r="B27706" s="514" t="s">
        <v>17223</v>
      </c>
      <c r="C27706" s="1329" t="s">
        <v>31723</v>
      </c>
      <c r="D27706" s="514" t="s">
        <v>28</v>
      </c>
      <c r="E27706" s="673">
        <v>168.32</v>
      </c>
      <c r="F27706" s="761"/>
    </row>
    <row r="27707" spans="1:6" customFormat="1">
      <c r="A27707" s="514">
        <v>6006</v>
      </c>
      <c r="B27707" s="514" t="s">
        <v>17223</v>
      </c>
      <c r="C27707" s="1329" t="s">
        <v>31724</v>
      </c>
      <c r="D27707" s="514" t="s">
        <v>28</v>
      </c>
      <c r="E27707" s="673">
        <v>121.89</v>
      </c>
      <c r="F27707" s="761"/>
    </row>
    <row r="27708" spans="1:6" customFormat="1">
      <c r="A27708" s="514">
        <v>6005</v>
      </c>
      <c r="B27708" s="514" t="s">
        <v>17223</v>
      </c>
      <c r="C27708" s="1329" t="s">
        <v>31725</v>
      </c>
      <c r="D27708" s="514" t="s">
        <v>28</v>
      </c>
      <c r="E27708" s="673">
        <v>137.5</v>
      </c>
      <c r="F27708" s="761"/>
    </row>
    <row r="27709" spans="1:6" customFormat="1">
      <c r="A27709" s="514">
        <v>11756</v>
      </c>
      <c r="B27709" s="514" t="s">
        <v>17223</v>
      </c>
      <c r="C27709" s="1329" t="s">
        <v>31726</v>
      </c>
      <c r="D27709" s="514" t="s">
        <v>28</v>
      </c>
      <c r="E27709" s="673">
        <v>65.67</v>
      </c>
      <c r="F27709" s="761"/>
    </row>
    <row r="27710" spans="1:6" customFormat="1" ht="24.75">
      <c r="A27710" s="514">
        <v>10904</v>
      </c>
      <c r="B27710" s="514" t="s">
        <v>17223</v>
      </c>
      <c r="C27710" s="1329" t="s">
        <v>31727</v>
      </c>
      <c r="D27710" s="514" t="s">
        <v>28</v>
      </c>
      <c r="E27710" s="673">
        <v>157.5</v>
      </c>
      <c r="F27710" s="761"/>
    </row>
    <row r="27711" spans="1:6" customFormat="1">
      <c r="A27711" s="514">
        <v>11752</v>
      </c>
      <c r="B27711" s="514" t="s">
        <v>17223</v>
      </c>
      <c r="C27711" s="1329" t="s">
        <v>31728</v>
      </c>
      <c r="D27711" s="514" t="s">
        <v>28</v>
      </c>
      <c r="E27711" s="673">
        <v>37.869999999999997</v>
      </c>
      <c r="F27711" s="761"/>
    </row>
    <row r="27712" spans="1:6" customFormat="1">
      <c r="A27712" s="514">
        <v>11753</v>
      </c>
      <c r="B27712" s="514" t="s">
        <v>17223</v>
      </c>
      <c r="C27712" s="1329" t="s">
        <v>31729</v>
      </c>
      <c r="D27712" s="514" t="s">
        <v>28</v>
      </c>
      <c r="E27712" s="673">
        <v>45.21</v>
      </c>
      <c r="F27712" s="761"/>
    </row>
    <row r="27713" spans="1:6" customFormat="1">
      <c r="A27713" s="514">
        <v>6021</v>
      </c>
      <c r="B27713" s="514" t="s">
        <v>17223</v>
      </c>
      <c r="C27713" s="1329" t="s">
        <v>31730</v>
      </c>
      <c r="D27713" s="514" t="s">
        <v>28</v>
      </c>
      <c r="E27713" s="673">
        <v>125.46</v>
      </c>
      <c r="F27713" s="761"/>
    </row>
    <row r="27714" spans="1:6" customFormat="1">
      <c r="A27714" s="514">
        <v>6024</v>
      </c>
      <c r="B27714" s="514" t="s">
        <v>17223</v>
      </c>
      <c r="C27714" s="1329" t="s">
        <v>31731</v>
      </c>
      <c r="D27714" s="514" t="s">
        <v>28</v>
      </c>
      <c r="E27714" s="673">
        <v>129.69</v>
      </c>
      <c r="F27714" s="761"/>
    </row>
    <row r="27715" spans="1:6" customFormat="1">
      <c r="A27715" s="514">
        <v>45394</v>
      </c>
      <c r="B27715" s="514" t="s">
        <v>17223</v>
      </c>
      <c r="C27715" s="1329" t="s">
        <v>31732</v>
      </c>
      <c r="D27715" s="514" t="s">
        <v>28</v>
      </c>
      <c r="E27715" s="673">
        <v>44.81</v>
      </c>
      <c r="F27715" s="761"/>
    </row>
    <row r="27716" spans="1:6" customFormat="1">
      <c r="A27716" s="514">
        <v>13897</v>
      </c>
      <c r="B27716" s="514" t="s">
        <v>17223</v>
      </c>
      <c r="C27716" s="1329" t="s">
        <v>31733</v>
      </c>
      <c r="D27716" s="514" t="s">
        <v>28</v>
      </c>
      <c r="E27716" s="673"/>
      <c r="F27716" s="761"/>
    </row>
    <row r="27717" spans="1:6" customFormat="1">
      <c r="A27717" s="514">
        <v>10640</v>
      </c>
      <c r="B27717" s="514" t="s">
        <v>17223</v>
      </c>
      <c r="C27717" s="1329" t="s">
        <v>31734</v>
      </c>
      <c r="D27717" s="514" t="s">
        <v>28</v>
      </c>
      <c r="E27717" s="673"/>
      <c r="F27717" s="761"/>
    </row>
    <row r="27718" spans="1:6" customFormat="1">
      <c r="A27718" s="514">
        <v>34357</v>
      </c>
      <c r="B27718" s="514" t="s">
        <v>17223</v>
      </c>
      <c r="C27718" s="1329" t="s">
        <v>31735</v>
      </c>
      <c r="D27718" s="514" t="s">
        <v>30</v>
      </c>
      <c r="E27718" s="673">
        <v>3.99</v>
      </c>
      <c r="F27718" s="761"/>
    </row>
    <row r="27719" spans="1:6" customFormat="1">
      <c r="A27719" s="514">
        <v>37329</v>
      </c>
      <c r="B27719" s="514" t="s">
        <v>17223</v>
      </c>
      <c r="C27719" s="1329" t="s">
        <v>31736</v>
      </c>
      <c r="D27719" s="514" t="s">
        <v>30</v>
      </c>
      <c r="E27719" s="673">
        <v>84.09</v>
      </c>
      <c r="F27719" s="761"/>
    </row>
    <row r="27720" spans="1:6" customFormat="1">
      <c r="A27720" s="514">
        <v>2510</v>
      </c>
      <c r="B27720" s="514" t="s">
        <v>17223</v>
      </c>
      <c r="C27720" s="1329" t="s">
        <v>18257</v>
      </c>
      <c r="D27720" s="514" t="s">
        <v>28</v>
      </c>
      <c r="E27720" s="673"/>
      <c r="F27720" s="761"/>
    </row>
    <row r="27721" spans="1:6" customFormat="1">
      <c r="A27721" s="514">
        <v>12359</v>
      </c>
      <c r="B27721" s="514" t="s">
        <v>17223</v>
      </c>
      <c r="C27721" s="1329" t="s">
        <v>31737</v>
      </c>
      <c r="D27721" s="514" t="s">
        <v>28</v>
      </c>
      <c r="E27721" s="673">
        <v>193.54</v>
      </c>
      <c r="F27721" s="761"/>
    </row>
    <row r="27722" spans="1:6" customFormat="1">
      <c r="A27722" s="514">
        <v>7353</v>
      </c>
      <c r="B27722" s="514" t="s">
        <v>17223</v>
      </c>
      <c r="C27722" s="1329" t="s">
        <v>31738</v>
      </c>
      <c r="D27722" s="514" t="s">
        <v>29</v>
      </c>
      <c r="E27722" s="673">
        <v>35.46</v>
      </c>
      <c r="F27722" s="761"/>
    </row>
    <row r="27723" spans="1:6" customFormat="1" ht="24.75">
      <c r="A27723" s="514">
        <v>45264</v>
      </c>
      <c r="B27723" s="514" t="s">
        <v>17223</v>
      </c>
      <c r="C27723" s="1329" t="s">
        <v>33857</v>
      </c>
      <c r="D27723" s="514" t="s">
        <v>28</v>
      </c>
      <c r="E27723" s="673">
        <v>28.03</v>
      </c>
      <c r="F27723" s="761"/>
    </row>
    <row r="27724" spans="1:6" customFormat="1">
      <c r="A27724" s="514">
        <v>36144</v>
      </c>
      <c r="B27724" s="514" t="s">
        <v>17223</v>
      </c>
      <c r="C27724" s="1329" t="s">
        <v>31739</v>
      </c>
      <c r="D27724" s="514" t="s">
        <v>28</v>
      </c>
      <c r="E27724" s="673">
        <v>1.74</v>
      </c>
      <c r="F27724" s="761"/>
    </row>
    <row r="27725" spans="1:6" customFormat="1">
      <c r="A27725" s="514">
        <v>10518</v>
      </c>
      <c r="B27725" s="514" t="s">
        <v>17223</v>
      </c>
      <c r="C27725" s="1329" t="s">
        <v>31740</v>
      </c>
      <c r="D27725" s="514" t="s">
        <v>28</v>
      </c>
      <c r="E27725" s="673"/>
      <c r="F27725" s="761"/>
    </row>
    <row r="27726" spans="1:6" customFormat="1" ht="24.75">
      <c r="A27726" s="514">
        <v>36530</v>
      </c>
      <c r="B27726" s="514" t="s">
        <v>17223</v>
      </c>
      <c r="C27726" s="1329" t="s">
        <v>31741</v>
      </c>
      <c r="D27726" s="514" t="s">
        <v>28</v>
      </c>
      <c r="E27726" s="673">
        <v>433317.06</v>
      </c>
      <c r="F27726" s="761"/>
    </row>
    <row r="27727" spans="1:6" customFormat="1" ht="24.75">
      <c r="A27727" s="514">
        <v>6046</v>
      </c>
      <c r="B27727" s="514" t="s">
        <v>17223</v>
      </c>
      <c r="C27727" s="1329" t="s">
        <v>31742</v>
      </c>
      <c r="D27727" s="514" t="s">
        <v>28</v>
      </c>
      <c r="E27727" s="673">
        <v>470000</v>
      </c>
      <c r="F27727" s="761"/>
    </row>
    <row r="27728" spans="1:6" customFormat="1" ht="24.75">
      <c r="A27728" s="514">
        <v>36531</v>
      </c>
      <c r="B27728" s="514" t="s">
        <v>17223</v>
      </c>
      <c r="C27728" s="1329" t="s">
        <v>31743</v>
      </c>
      <c r="D27728" s="514" t="s">
        <v>28</v>
      </c>
      <c r="E27728" s="673">
        <v>487195.09</v>
      </c>
      <c r="F27728" s="761"/>
    </row>
    <row r="27729" spans="1:6" customFormat="1">
      <c r="A27729" s="514">
        <v>34684</v>
      </c>
      <c r="B27729" s="514" t="s">
        <v>17223</v>
      </c>
      <c r="C27729" s="1329" t="s">
        <v>31744</v>
      </c>
      <c r="D27729" s="514" t="s">
        <v>32</v>
      </c>
      <c r="E27729" s="673"/>
      <c r="F27729" s="761"/>
    </row>
    <row r="27730" spans="1:6" customFormat="1">
      <c r="A27730" s="514">
        <v>34683</v>
      </c>
      <c r="B27730" s="514" t="s">
        <v>17223</v>
      </c>
      <c r="C27730" s="1329" t="s">
        <v>31745</v>
      </c>
      <c r="D27730" s="514" t="s">
        <v>32</v>
      </c>
      <c r="E27730" s="673"/>
      <c r="F27730" s="761"/>
    </row>
    <row r="27731" spans="1:6" customFormat="1">
      <c r="A27731" s="514">
        <v>44954</v>
      </c>
      <c r="B27731" s="514" t="s">
        <v>17223</v>
      </c>
      <c r="C27731" s="1329" t="s">
        <v>31746</v>
      </c>
      <c r="D27731" s="514" t="s">
        <v>32</v>
      </c>
      <c r="E27731" s="673">
        <v>108.47</v>
      </c>
      <c r="F27731" s="761"/>
    </row>
    <row r="27732" spans="1:6" customFormat="1">
      <c r="A27732" s="514">
        <v>44955</v>
      </c>
      <c r="B27732" s="514" t="s">
        <v>17223</v>
      </c>
      <c r="C27732" s="1329" t="s">
        <v>31747</v>
      </c>
      <c r="D27732" s="514" t="s">
        <v>32</v>
      </c>
      <c r="E27732" s="673">
        <v>158.51</v>
      </c>
      <c r="F27732" s="761"/>
    </row>
    <row r="27733" spans="1:6" customFormat="1">
      <c r="A27733" s="514">
        <v>10515</v>
      </c>
      <c r="B27733" s="514" t="s">
        <v>17223</v>
      </c>
      <c r="C27733" s="1329" t="s">
        <v>31748</v>
      </c>
      <c r="D27733" s="514" t="s">
        <v>32</v>
      </c>
      <c r="E27733" s="673">
        <v>53.84</v>
      </c>
      <c r="F27733" s="761"/>
    </row>
    <row r="27734" spans="1:6" customFormat="1">
      <c r="A27734" s="514">
        <v>153</v>
      </c>
      <c r="B27734" s="514" t="s">
        <v>17223</v>
      </c>
      <c r="C27734" s="1329" t="s">
        <v>31749</v>
      </c>
      <c r="D27734" s="514" t="s">
        <v>29</v>
      </c>
      <c r="E27734" s="673">
        <v>86.86</v>
      </c>
      <c r="F27734" s="761"/>
    </row>
    <row r="27735" spans="1:6" customFormat="1">
      <c r="A27735" s="514">
        <v>34682</v>
      </c>
      <c r="B27735" s="514" t="s">
        <v>17223</v>
      </c>
      <c r="C27735" s="1329" t="s">
        <v>31750</v>
      </c>
      <c r="D27735" s="514" t="s">
        <v>32</v>
      </c>
      <c r="E27735" s="673"/>
      <c r="F27735" s="761"/>
    </row>
    <row r="27736" spans="1:6" customFormat="1">
      <c r="A27736" s="514">
        <v>536</v>
      </c>
      <c r="B27736" s="514" t="s">
        <v>17223</v>
      </c>
      <c r="C27736" s="1329" t="s">
        <v>31751</v>
      </c>
      <c r="D27736" s="514" t="s">
        <v>32</v>
      </c>
      <c r="E27736" s="673">
        <v>30.33</v>
      </c>
      <c r="F27736" s="761"/>
    </row>
    <row r="27737" spans="1:6" customFormat="1">
      <c r="A27737" s="514">
        <v>20205</v>
      </c>
      <c r="B27737" s="514" t="s">
        <v>17223</v>
      </c>
      <c r="C27737" s="1329" t="s">
        <v>31752</v>
      </c>
      <c r="D27737" s="514" t="s">
        <v>5</v>
      </c>
      <c r="E27737" s="673">
        <v>4.58</v>
      </c>
      <c r="F27737" s="761"/>
    </row>
    <row r="27738" spans="1:6" customFormat="1">
      <c r="A27738" s="514">
        <v>4412</v>
      </c>
      <c r="B27738" s="514" t="s">
        <v>17223</v>
      </c>
      <c r="C27738" s="1329" t="s">
        <v>31753</v>
      </c>
      <c r="D27738" s="514" t="s">
        <v>5</v>
      </c>
      <c r="E27738" s="673">
        <v>2.75</v>
      </c>
      <c r="F27738" s="761"/>
    </row>
    <row r="27739" spans="1:6" customFormat="1">
      <c r="A27739" s="514">
        <v>4408</v>
      </c>
      <c r="B27739" s="514" t="s">
        <v>17223</v>
      </c>
      <c r="C27739" s="1329" t="s">
        <v>31754</v>
      </c>
      <c r="D27739" s="514" t="s">
        <v>5</v>
      </c>
      <c r="E27739" s="673">
        <v>3.43</v>
      </c>
      <c r="F27739" s="761"/>
    </row>
    <row r="27740" spans="1:6" customFormat="1">
      <c r="A27740" s="514">
        <v>45213</v>
      </c>
      <c r="B27740" s="514" t="s">
        <v>17223</v>
      </c>
      <c r="C27740" s="1329" t="s">
        <v>33858</v>
      </c>
      <c r="D27740" s="514" t="s">
        <v>28</v>
      </c>
      <c r="E27740" s="673">
        <v>41.24</v>
      </c>
      <c r="F27740" s="761"/>
    </row>
    <row r="27741" spans="1:6" customFormat="1">
      <c r="A27741" s="514">
        <v>36250</v>
      </c>
      <c r="B27741" s="514" t="s">
        <v>17223</v>
      </c>
      <c r="C27741" s="1329" t="s">
        <v>31755</v>
      </c>
      <c r="D27741" s="514" t="s">
        <v>5</v>
      </c>
      <c r="E27741" s="673">
        <v>4.46</v>
      </c>
      <c r="F27741" s="761"/>
    </row>
    <row r="27742" spans="1:6" customFormat="1">
      <c r="A27742" s="514">
        <v>10857</v>
      </c>
      <c r="B27742" s="514" t="s">
        <v>17223</v>
      </c>
      <c r="C27742" s="1329" t="s">
        <v>31756</v>
      </c>
      <c r="D27742" s="514" t="s">
        <v>5</v>
      </c>
      <c r="E27742" s="673"/>
      <c r="F27742" s="761"/>
    </row>
    <row r="27743" spans="1:6" customFormat="1">
      <c r="A27743" s="514">
        <v>4803</v>
      </c>
      <c r="B27743" s="514" t="s">
        <v>17223</v>
      </c>
      <c r="C27743" s="1329" t="s">
        <v>31757</v>
      </c>
      <c r="D27743" s="514" t="s">
        <v>5</v>
      </c>
      <c r="E27743" s="673">
        <v>30.33</v>
      </c>
      <c r="F27743" s="761"/>
    </row>
    <row r="27744" spans="1:6" customFormat="1">
      <c r="A27744" s="514">
        <v>6186</v>
      </c>
      <c r="B27744" s="514" t="s">
        <v>17223</v>
      </c>
      <c r="C27744" s="1329" t="s">
        <v>31758</v>
      </c>
      <c r="D27744" s="514" t="s">
        <v>5</v>
      </c>
      <c r="E27744" s="673"/>
      <c r="F27744" s="761"/>
    </row>
    <row r="27745" spans="1:6" customFormat="1">
      <c r="A27745" s="514">
        <v>4829</v>
      </c>
      <c r="B27745" s="514" t="s">
        <v>17223</v>
      </c>
      <c r="C27745" s="1329" t="s">
        <v>31759</v>
      </c>
      <c r="D27745" s="514" t="s">
        <v>5</v>
      </c>
      <c r="E27745" s="673">
        <v>39.08</v>
      </c>
      <c r="F27745" s="761"/>
    </row>
    <row r="27746" spans="1:6" customFormat="1">
      <c r="A27746" s="514">
        <v>39829</v>
      </c>
      <c r="B27746" s="514" t="s">
        <v>17223</v>
      </c>
      <c r="C27746" s="1329" t="s">
        <v>31760</v>
      </c>
      <c r="D27746" s="514" t="s">
        <v>5</v>
      </c>
      <c r="E27746" s="673">
        <v>41.35</v>
      </c>
      <c r="F27746" s="761"/>
    </row>
    <row r="27747" spans="1:6" customFormat="1">
      <c r="A27747" s="514">
        <v>20231</v>
      </c>
      <c r="B27747" s="514" t="s">
        <v>17223</v>
      </c>
      <c r="C27747" s="1329" t="s">
        <v>31761</v>
      </c>
      <c r="D27747" s="514" t="s">
        <v>5</v>
      </c>
      <c r="E27747" s="673">
        <v>47.25</v>
      </c>
      <c r="F27747" s="761"/>
    </row>
    <row r="27748" spans="1:6" customFormat="1">
      <c r="A27748" s="514">
        <v>4804</v>
      </c>
      <c r="B27748" s="514" t="s">
        <v>17223</v>
      </c>
      <c r="C27748" s="1329" t="s">
        <v>31762</v>
      </c>
      <c r="D27748" s="514" t="s">
        <v>5</v>
      </c>
      <c r="E27748" s="673">
        <v>23.28</v>
      </c>
      <c r="F27748" s="761"/>
    </row>
    <row r="27749" spans="1:6" customFormat="1">
      <c r="A27749" s="514">
        <v>34680</v>
      </c>
      <c r="B27749" s="514" t="s">
        <v>17223</v>
      </c>
      <c r="C27749" s="1329" t="s">
        <v>31763</v>
      </c>
      <c r="D27749" s="514" t="s">
        <v>5</v>
      </c>
      <c r="E27749" s="673"/>
      <c r="F27749" s="761"/>
    </row>
    <row r="27750" spans="1:6" customFormat="1">
      <c r="A27750" s="514">
        <v>11573</v>
      </c>
      <c r="B27750" s="514" t="s">
        <v>17223</v>
      </c>
      <c r="C27750" s="1329" t="s">
        <v>31764</v>
      </c>
      <c r="D27750" s="514" t="s">
        <v>28</v>
      </c>
      <c r="E27750" s="673">
        <v>6.07</v>
      </c>
      <c r="F27750" s="761"/>
    </row>
    <row r="27751" spans="1:6" customFormat="1">
      <c r="A27751" s="514">
        <v>38401</v>
      </c>
      <c r="B27751" s="514" t="s">
        <v>17223</v>
      </c>
      <c r="C27751" s="1329" t="s">
        <v>31765</v>
      </c>
      <c r="D27751" s="514" t="s">
        <v>28</v>
      </c>
      <c r="E27751" s="673">
        <v>63.31</v>
      </c>
      <c r="F27751" s="761"/>
    </row>
    <row r="27752" spans="1:6" customFormat="1">
      <c r="A27752" s="514">
        <v>11575</v>
      </c>
      <c r="B27752" s="514" t="s">
        <v>17223</v>
      </c>
      <c r="C27752" s="1329" t="s">
        <v>31766</v>
      </c>
      <c r="D27752" s="514" t="s">
        <v>28</v>
      </c>
      <c r="E27752" s="673">
        <v>58.54</v>
      </c>
      <c r="F27752" s="761"/>
    </row>
    <row r="27753" spans="1:6" customFormat="1">
      <c r="A27753" s="514">
        <v>38179</v>
      </c>
      <c r="B27753" s="514" t="s">
        <v>17223</v>
      </c>
      <c r="C27753" s="1329" t="s">
        <v>31767</v>
      </c>
      <c r="D27753" s="514" t="s">
        <v>28</v>
      </c>
      <c r="E27753" s="673">
        <v>48.4</v>
      </c>
      <c r="F27753" s="761"/>
    </row>
    <row r="27754" spans="1:6" customFormat="1">
      <c r="A27754" s="514">
        <v>20256</v>
      </c>
      <c r="B27754" s="514" t="s">
        <v>17223</v>
      </c>
      <c r="C27754" s="1329" t="s">
        <v>31768</v>
      </c>
      <c r="D27754" s="514" t="s">
        <v>28</v>
      </c>
      <c r="E27754" s="673">
        <v>0.34</v>
      </c>
      <c r="F27754" s="761"/>
    </row>
    <row r="27755" spans="1:6" customFormat="1">
      <c r="A27755" s="514">
        <v>14511</v>
      </c>
      <c r="B27755" s="514" t="s">
        <v>17223</v>
      </c>
      <c r="C27755" s="1329" t="s">
        <v>31769</v>
      </c>
      <c r="D27755" s="514" t="s">
        <v>28</v>
      </c>
      <c r="E27755" s="673"/>
      <c r="F27755" s="761"/>
    </row>
    <row r="27756" spans="1:6" customFormat="1">
      <c r="A27756" s="514">
        <v>10642</v>
      </c>
      <c r="B27756" s="514" t="s">
        <v>17223</v>
      </c>
      <c r="C27756" s="1329" t="s">
        <v>31770</v>
      </c>
      <c r="D27756" s="514" t="s">
        <v>28</v>
      </c>
      <c r="E27756" s="673"/>
      <c r="F27756" s="761"/>
    </row>
    <row r="27757" spans="1:6" customFormat="1" ht="24.75">
      <c r="A27757" s="514">
        <v>14489</v>
      </c>
      <c r="B27757" s="514" t="s">
        <v>17223</v>
      </c>
      <c r="C27757" s="1329" t="s">
        <v>31771</v>
      </c>
      <c r="D27757" s="514" t="s">
        <v>28</v>
      </c>
      <c r="E27757" s="673"/>
      <c r="F27757" s="761"/>
    </row>
    <row r="27758" spans="1:6" customFormat="1">
      <c r="A27758" s="514">
        <v>14513</v>
      </c>
      <c r="B27758" s="514" t="s">
        <v>17223</v>
      </c>
      <c r="C27758" s="1329" t="s">
        <v>31772</v>
      </c>
      <c r="D27758" s="514" t="s">
        <v>28</v>
      </c>
      <c r="E27758" s="673"/>
      <c r="F27758" s="761"/>
    </row>
    <row r="27759" spans="1:6" customFormat="1" ht="24.75">
      <c r="A27759" s="514">
        <v>13600</v>
      </c>
      <c r="B27759" s="514" t="s">
        <v>17223</v>
      </c>
      <c r="C27759" s="1329" t="s">
        <v>31773</v>
      </c>
      <c r="D27759" s="514" t="s">
        <v>28</v>
      </c>
      <c r="E27759" s="673"/>
      <c r="F27759" s="761"/>
    </row>
    <row r="27760" spans="1:6" customFormat="1" ht="24.75">
      <c r="A27760" s="514">
        <v>10646</v>
      </c>
      <c r="B27760" s="514" t="s">
        <v>17223</v>
      </c>
      <c r="C27760" s="1329" t="s">
        <v>31774</v>
      </c>
      <c r="D27760" s="514" t="s">
        <v>28</v>
      </c>
      <c r="E27760" s="673"/>
      <c r="F27760" s="761"/>
    </row>
    <row r="27761" spans="1:6" customFormat="1" ht="24.75">
      <c r="A27761" s="514">
        <v>6070</v>
      </c>
      <c r="B27761" s="514" t="s">
        <v>17223</v>
      </c>
      <c r="C27761" s="1329" t="s">
        <v>31775</v>
      </c>
      <c r="D27761" s="514" t="s">
        <v>28</v>
      </c>
      <c r="E27761" s="673"/>
      <c r="F27761" s="761"/>
    </row>
    <row r="27762" spans="1:6" customFormat="1" ht="24.75">
      <c r="A27762" s="514">
        <v>6069</v>
      </c>
      <c r="B27762" s="514" t="s">
        <v>17223</v>
      </c>
      <c r="C27762" s="1329" t="s">
        <v>31776</v>
      </c>
      <c r="D27762" s="514" t="s">
        <v>28</v>
      </c>
      <c r="E27762" s="673"/>
      <c r="F27762" s="761"/>
    </row>
    <row r="27763" spans="1:6" customFormat="1">
      <c r="A27763" s="514">
        <v>14626</v>
      </c>
      <c r="B27763" s="514" t="s">
        <v>17223</v>
      </c>
      <c r="C27763" s="1329" t="s">
        <v>31777</v>
      </c>
      <c r="D27763" s="514" t="s">
        <v>28</v>
      </c>
      <c r="E27763" s="673"/>
      <c r="F27763" s="761"/>
    </row>
    <row r="27764" spans="1:6" customFormat="1">
      <c r="A27764" s="514">
        <v>6067</v>
      </c>
      <c r="B27764" s="514" t="s">
        <v>17223</v>
      </c>
      <c r="C27764" s="1329" t="s">
        <v>31778</v>
      </c>
      <c r="D27764" s="514" t="s">
        <v>28</v>
      </c>
      <c r="E27764" s="673"/>
      <c r="F27764" s="761"/>
    </row>
    <row r="27765" spans="1:6" customFormat="1">
      <c r="A27765" s="514">
        <v>38393</v>
      </c>
      <c r="B27765" s="514" t="s">
        <v>17223</v>
      </c>
      <c r="C27765" s="1329" t="s">
        <v>31779</v>
      </c>
      <c r="D27765" s="514" t="s">
        <v>28</v>
      </c>
      <c r="E27765" s="673">
        <v>22.24</v>
      </c>
      <c r="F27765" s="761"/>
    </row>
    <row r="27766" spans="1:6" customFormat="1">
      <c r="A27766" s="514">
        <v>45233</v>
      </c>
      <c r="B27766" s="514" t="s">
        <v>17223</v>
      </c>
      <c r="C27766" s="1329" t="s">
        <v>34680</v>
      </c>
      <c r="D27766" s="514" t="s">
        <v>28</v>
      </c>
      <c r="E27766" s="673">
        <v>9.5399999999999991</v>
      </c>
      <c r="F27766" s="761"/>
    </row>
    <row r="27767" spans="1:6" customFormat="1">
      <c r="A27767" s="514">
        <v>38390</v>
      </c>
      <c r="B27767" s="514" t="s">
        <v>17223</v>
      </c>
      <c r="C27767" s="1329" t="s">
        <v>31780</v>
      </c>
      <c r="D27767" s="514" t="s">
        <v>28</v>
      </c>
      <c r="E27767" s="673">
        <v>54.64</v>
      </c>
      <c r="F27767" s="761"/>
    </row>
    <row r="27768" spans="1:6" customFormat="1">
      <c r="A27768" s="514">
        <v>11578</v>
      </c>
      <c r="B27768" s="514" t="s">
        <v>17223</v>
      </c>
      <c r="C27768" s="1329" t="s">
        <v>31781</v>
      </c>
      <c r="D27768" s="514" t="s">
        <v>28</v>
      </c>
      <c r="E27768" s="673">
        <v>12.64</v>
      </c>
      <c r="F27768" s="761"/>
    </row>
    <row r="27769" spans="1:6" customFormat="1">
      <c r="A27769" s="514">
        <v>11577</v>
      </c>
      <c r="B27769" s="514" t="s">
        <v>17223</v>
      </c>
      <c r="C27769" s="1329" t="s">
        <v>31782</v>
      </c>
      <c r="D27769" s="514" t="s">
        <v>28</v>
      </c>
      <c r="E27769" s="673">
        <v>12.06</v>
      </c>
      <c r="F27769" s="761"/>
    </row>
    <row r="27770" spans="1:6" customFormat="1" ht="24.75">
      <c r="A27770" s="514">
        <v>42432</v>
      </c>
      <c r="B27770" s="514" t="s">
        <v>17223</v>
      </c>
      <c r="C27770" s="1329" t="s">
        <v>31783</v>
      </c>
      <c r="D27770" s="514" t="s">
        <v>28</v>
      </c>
      <c r="E27770" s="673"/>
      <c r="F27770" s="761"/>
    </row>
    <row r="27771" spans="1:6" customFormat="1" ht="24.75">
      <c r="A27771" s="514">
        <v>42437</v>
      </c>
      <c r="B27771" s="514" t="s">
        <v>17223</v>
      </c>
      <c r="C27771" s="1329" t="s">
        <v>31784</v>
      </c>
      <c r="D27771" s="514" t="s">
        <v>28</v>
      </c>
      <c r="E27771" s="673"/>
      <c r="F27771" s="761"/>
    </row>
    <row r="27772" spans="1:6" customFormat="1">
      <c r="A27772" s="514">
        <v>1116</v>
      </c>
      <c r="B27772" s="514" t="s">
        <v>17223</v>
      </c>
      <c r="C27772" s="1329" t="s">
        <v>31785</v>
      </c>
      <c r="D27772" s="514" t="s">
        <v>5</v>
      </c>
      <c r="E27772" s="673">
        <v>19.78</v>
      </c>
      <c r="F27772" s="761"/>
    </row>
    <row r="27773" spans="1:6" customFormat="1">
      <c r="A27773" s="514">
        <v>1115</v>
      </c>
      <c r="B27773" s="514" t="s">
        <v>17223</v>
      </c>
      <c r="C27773" s="1329" t="s">
        <v>31786</v>
      </c>
      <c r="D27773" s="514" t="s">
        <v>5</v>
      </c>
      <c r="E27773" s="673">
        <v>23.7</v>
      </c>
      <c r="F27773" s="761"/>
    </row>
    <row r="27774" spans="1:6" customFormat="1">
      <c r="A27774" s="514">
        <v>1113</v>
      </c>
      <c r="B27774" s="514" t="s">
        <v>17223</v>
      </c>
      <c r="C27774" s="1329" t="s">
        <v>31787</v>
      </c>
      <c r="D27774" s="514" t="s">
        <v>5</v>
      </c>
      <c r="E27774" s="673">
        <v>27.71</v>
      </c>
      <c r="F27774" s="761"/>
    </row>
    <row r="27775" spans="1:6" customFormat="1">
      <c r="A27775" s="514">
        <v>1114</v>
      </c>
      <c r="B27775" s="514" t="s">
        <v>17223</v>
      </c>
      <c r="C27775" s="1329" t="s">
        <v>31788</v>
      </c>
      <c r="D27775" s="514" t="s">
        <v>5</v>
      </c>
      <c r="E27775" s="673">
        <v>33.01</v>
      </c>
      <c r="F27775" s="761"/>
    </row>
    <row r="27776" spans="1:6" customFormat="1">
      <c r="A27776" s="514">
        <v>40873</v>
      </c>
      <c r="B27776" s="514" t="s">
        <v>17223</v>
      </c>
      <c r="C27776" s="1329" t="s">
        <v>31789</v>
      </c>
      <c r="D27776" s="514" t="s">
        <v>5</v>
      </c>
      <c r="E27776" s="673">
        <v>25.83</v>
      </c>
      <c r="F27776" s="761"/>
    </row>
    <row r="27777" spans="1:6" customFormat="1">
      <c r="A27777" s="514">
        <v>20214</v>
      </c>
      <c r="B27777" s="514" t="s">
        <v>17223</v>
      </c>
      <c r="C27777" s="1329" t="s">
        <v>31790</v>
      </c>
      <c r="D27777" s="514" t="s">
        <v>28</v>
      </c>
      <c r="E27777" s="673">
        <v>45.96</v>
      </c>
      <c r="F27777" s="761"/>
    </row>
    <row r="27778" spans="1:6" customFormat="1">
      <c r="A27778" s="514">
        <v>7237</v>
      </c>
      <c r="B27778" s="514" t="s">
        <v>17223</v>
      </c>
      <c r="C27778" s="1329" t="s">
        <v>31791</v>
      </c>
      <c r="D27778" s="514" t="s">
        <v>28</v>
      </c>
      <c r="E27778" s="673">
        <v>44.99</v>
      </c>
      <c r="F27778" s="761"/>
    </row>
    <row r="27779" spans="1:6" customFormat="1">
      <c r="A27779" s="514">
        <v>11757</v>
      </c>
      <c r="B27779" s="514" t="s">
        <v>17223</v>
      </c>
      <c r="C27779" s="1329" t="s">
        <v>31792</v>
      </c>
      <c r="D27779" s="514" t="s">
        <v>28</v>
      </c>
      <c r="E27779" s="673">
        <v>30</v>
      </c>
      <c r="F27779" s="761"/>
    </row>
    <row r="27780" spans="1:6" customFormat="1">
      <c r="A27780" s="514">
        <v>11758</v>
      </c>
      <c r="B27780" s="514" t="s">
        <v>17223</v>
      </c>
      <c r="C27780" s="1329" t="s">
        <v>31793</v>
      </c>
      <c r="D27780" s="514" t="s">
        <v>28</v>
      </c>
      <c r="E27780" s="673">
        <v>41.22</v>
      </c>
      <c r="F27780" s="761"/>
    </row>
    <row r="27781" spans="1:6" customFormat="1">
      <c r="A27781" s="514">
        <v>37526</v>
      </c>
      <c r="B27781" s="514" t="s">
        <v>17223</v>
      </c>
      <c r="C27781" s="1329" t="s">
        <v>31794</v>
      </c>
      <c r="D27781" s="514" t="s">
        <v>28</v>
      </c>
      <c r="E27781" s="673">
        <v>3.22</v>
      </c>
      <c r="F27781" s="761"/>
    </row>
    <row r="27782" spans="1:6" customFormat="1">
      <c r="A27782" s="514">
        <v>6076</v>
      </c>
      <c r="B27782" s="514" t="s">
        <v>17223</v>
      </c>
      <c r="C27782" s="1329" t="s">
        <v>31795</v>
      </c>
      <c r="D27782" s="514" t="s">
        <v>34</v>
      </c>
      <c r="E27782" s="673"/>
      <c r="F27782" s="761"/>
    </row>
    <row r="27783" spans="1:6" customFormat="1">
      <c r="A27783" s="514">
        <v>13109</v>
      </c>
      <c r="B27783" s="514" t="s">
        <v>17223</v>
      </c>
      <c r="C27783" s="1329" t="s">
        <v>31796</v>
      </c>
      <c r="D27783" s="514" t="s">
        <v>28</v>
      </c>
      <c r="E27783" s="673"/>
      <c r="F27783" s="761"/>
    </row>
    <row r="27784" spans="1:6" customFormat="1">
      <c r="A27784" s="514">
        <v>13110</v>
      </c>
      <c r="B27784" s="514" t="s">
        <v>17223</v>
      </c>
      <c r="C27784" s="1329" t="s">
        <v>31797</v>
      </c>
      <c r="D27784" s="514" t="s">
        <v>28</v>
      </c>
      <c r="E27784" s="673"/>
      <c r="F27784" s="761"/>
    </row>
    <row r="27785" spans="1:6" customFormat="1">
      <c r="A27785" s="514">
        <v>7581</v>
      </c>
      <c r="B27785" s="514" t="s">
        <v>17223</v>
      </c>
      <c r="C27785" s="1329" t="s">
        <v>31798</v>
      </c>
      <c r="D27785" s="514" t="s">
        <v>28</v>
      </c>
      <c r="E27785" s="673"/>
      <c r="F27785" s="761"/>
    </row>
    <row r="27786" spans="1:6" customFormat="1">
      <c r="A27786" s="514">
        <v>4509</v>
      </c>
      <c r="B27786" s="514" t="s">
        <v>17223</v>
      </c>
      <c r="C27786" s="1329" t="s">
        <v>31799</v>
      </c>
      <c r="D27786" s="514" t="s">
        <v>5</v>
      </c>
      <c r="E27786" s="673">
        <v>4</v>
      </c>
      <c r="F27786" s="761"/>
    </row>
    <row r="27787" spans="1:6" customFormat="1">
      <c r="A27787" s="514">
        <v>4512</v>
      </c>
      <c r="B27787" s="514" t="s">
        <v>17223</v>
      </c>
      <c r="C27787" s="1329" t="s">
        <v>31800</v>
      </c>
      <c r="D27787" s="514" t="s">
        <v>5</v>
      </c>
      <c r="E27787" s="673">
        <v>1.91</v>
      </c>
      <c r="F27787" s="761"/>
    </row>
    <row r="27788" spans="1:6" customFormat="1">
      <c r="A27788" s="514">
        <v>4517</v>
      </c>
      <c r="B27788" s="514" t="s">
        <v>17223</v>
      </c>
      <c r="C27788" s="1329" t="s">
        <v>31801</v>
      </c>
      <c r="D27788" s="514" t="s">
        <v>5</v>
      </c>
      <c r="E27788" s="673">
        <v>2.75</v>
      </c>
      <c r="F27788" s="761"/>
    </row>
    <row r="27789" spans="1:6" customFormat="1">
      <c r="A27789" s="514">
        <v>20206</v>
      </c>
      <c r="B27789" s="514" t="s">
        <v>17223</v>
      </c>
      <c r="C27789" s="1329" t="s">
        <v>31802</v>
      </c>
      <c r="D27789" s="514" t="s">
        <v>5</v>
      </c>
      <c r="E27789" s="673">
        <v>12.37</v>
      </c>
      <c r="F27789" s="761"/>
    </row>
    <row r="27790" spans="1:6" customFormat="1">
      <c r="A27790" s="514">
        <v>4460</v>
      </c>
      <c r="B27790" s="514" t="s">
        <v>17223</v>
      </c>
      <c r="C27790" s="1329" t="s">
        <v>31803</v>
      </c>
      <c r="D27790" s="514" t="s">
        <v>5</v>
      </c>
      <c r="E27790" s="673">
        <v>12.7</v>
      </c>
      <c r="F27790" s="761"/>
    </row>
    <row r="27791" spans="1:6" customFormat="1">
      <c r="A27791" s="514">
        <v>4415</v>
      </c>
      <c r="B27791" s="514" t="s">
        <v>17223</v>
      </c>
      <c r="C27791" s="1329" t="s">
        <v>31804</v>
      </c>
      <c r="D27791" s="514" t="s">
        <v>5</v>
      </c>
      <c r="E27791" s="673">
        <v>6.8</v>
      </c>
      <c r="F27791" s="761"/>
    </row>
    <row r="27792" spans="1:6" customFormat="1">
      <c r="A27792" s="514">
        <v>4417</v>
      </c>
      <c r="B27792" s="514" t="s">
        <v>17223</v>
      </c>
      <c r="C27792" s="1329" t="s">
        <v>31805</v>
      </c>
      <c r="D27792" s="514" t="s">
        <v>5</v>
      </c>
      <c r="E27792" s="673">
        <v>9.7899999999999991</v>
      </c>
      <c r="F27792" s="761"/>
    </row>
    <row r="27793" spans="1:6" customFormat="1">
      <c r="A27793" s="514">
        <v>37373</v>
      </c>
      <c r="B27793" s="514" t="s">
        <v>17223</v>
      </c>
      <c r="C27793" s="1329" t="s">
        <v>31806</v>
      </c>
      <c r="D27793" s="514" t="s">
        <v>33</v>
      </c>
      <c r="E27793" s="673">
        <v>0.08</v>
      </c>
      <c r="F27793" s="761"/>
    </row>
    <row r="27794" spans="1:6" customFormat="1">
      <c r="A27794" s="514">
        <v>40864</v>
      </c>
      <c r="B27794" s="514" t="s">
        <v>17223</v>
      </c>
      <c r="C27794" s="1329" t="s">
        <v>31807</v>
      </c>
      <c r="D27794" s="514" t="s">
        <v>31</v>
      </c>
      <c r="E27794" s="673">
        <v>15.46</v>
      </c>
      <c r="F27794" s="761"/>
    </row>
    <row r="27795" spans="1:6" customFormat="1">
      <c r="A27795" s="514">
        <v>4734</v>
      </c>
      <c r="B27795" s="514" t="s">
        <v>17223</v>
      </c>
      <c r="C27795" s="1329" t="s">
        <v>31808</v>
      </c>
      <c r="D27795" s="514" t="s">
        <v>34</v>
      </c>
      <c r="E27795" s="673">
        <v>417.22</v>
      </c>
      <c r="F27795" s="761"/>
    </row>
    <row r="27796" spans="1:6" customFormat="1">
      <c r="A27796" s="514">
        <v>6085</v>
      </c>
      <c r="B27796" s="514" t="s">
        <v>17223</v>
      </c>
      <c r="C27796" s="1329" t="s">
        <v>31809</v>
      </c>
      <c r="D27796" s="514" t="s">
        <v>29</v>
      </c>
      <c r="E27796" s="673">
        <v>12.04</v>
      </c>
      <c r="F27796" s="761"/>
    </row>
    <row r="27797" spans="1:6" customFormat="1">
      <c r="A27797" s="514">
        <v>38396</v>
      </c>
      <c r="B27797" s="514" t="s">
        <v>17223</v>
      </c>
      <c r="C27797" s="1329" t="s">
        <v>31810</v>
      </c>
      <c r="D27797" s="514" t="s">
        <v>28</v>
      </c>
      <c r="E27797" s="673">
        <v>1011.07</v>
      </c>
      <c r="F27797" s="761"/>
    </row>
    <row r="27798" spans="1:6" customFormat="1">
      <c r="A27798" s="514">
        <v>11622</v>
      </c>
      <c r="B27798" s="514" t="s">
        <v>17223</v>
      </c>
      <c r="C27798" s="1329" t="s">
        <v>31811</v>
      </c>
      <c r="D27798" s="514" t="s">
        <v>30</v>
      </c>
      <c r="E27798" s="673">
        <v>65.45</v>
      </c>
      <c r="F27798" s="761"/>
    </row>
    <row r="27799" spans="1:6" customFormat="1">
      <c r="A27799" s="514">
        <v>43143</v>
      </c>
      <c r="B27799" s="514" t="s">
        <v>17223</v>
      </c>
      <c r="C27799" s="1329" t="s">
        <v>31812</v>
      </c>
      <c r="D27799" s="514" t="s">
        <v>29</v>
      </c>
      <c r="E27799" s="673">
        <v>24.72</v>
      </c>
      <c r="F27799" s="761"/>
    </row>
    <row r="27800" spans="1:6" customFormat="1">
      <c r="A27800" s="514">
        <v>7317</v>
      </c>
      <c r="B27800" s="514" t="s">
        <v>17223</v>
      </c>
      <c r="C27800" s="1329" t="s">
        <v>31813</v>
      </c>
      <c r="D27800" s="514" t="s">
        <v>30</v>
      </c>
      <c r="E27800" s="673">
        <v>35.11</v>
      </c>
      <c r="F27800" s="761"/>
    </row>
    <row r="27801" spans="1:6" customFormat="1">
      <c r="A27801" s="514">
        <v>142</v>
      </c>
      <c r="B27801" s="514" t="s">
        <v>17223</v>
      </c>
      <c r="C27801" s="1329" t="s">
        <v>31814</v>
      </c>
      <c r="D27801" s="514" t="s">
        <v>31815</v>
      </c>
      <c r="E27801" s="673">
        <v>30.88</v>
      </c>
      <c r="F27801" s="761"/>
    </row>
    <row r="27802" spans="1:6" customFormat="1">
      <c r="A27802" s="514">
        <v>43142</v>
      </c>
      <c r="B27802" s="514" t="s">
        <v>17223</v>
      </c>
      <c r="C27802" s="1329" t="s">
        <v>31816</v>
      </c>
      <c r="D27802" s="514" t="s">
        <v>29</v>
      </c>
      <c r="E27802" s="673">
        <v>140.29</v>
      </c>
      <c r="F27802" s="761"/>
    </row>
    <row r="27803" spans="1:6" customFormat="1">
      <c r="A27803" s="514">
        <v>38123</v>
      </c>
      <c r="B27803" s="514" t="s">
        <v>17223</v>
      </c>
      <c r="C27803" s="1329" t="s">
        <v>31817</v>
      </c>
      <c r="D27803" s="514" t="s">
        <v>30</v>
      </c>
      <c r="E27803" s="673">
        <v>76.12</v>
      </c>
      <c r="F27803" s="761"/>
    </row>
    <row r="27804" spans="1:6" customFormat="1">
      <c r="A27804" s="514">
        <v>42699</v>
      </c>
      <c r="B27804" s="514" t="s">
        <v>17223</v>
      </c>
      <c r="C27804" s="1329" t="s">
        <v>31818</v>
      </c>
      <c r="D27804" s="514" t="s">
        <v>28</v>
      </c>
      <c r="E27804" s="673">
        <v>36.07</v>
      </c>
      <c r="F27804" s="761"/>
    </row>
    <row r="27805" spans="1:6" customFormat="1">
      <c r="A27805" s="514">
        <v>37743</v>
      </c>
      <c r="B27805" s="514" t="s">
        <v>17223</v>
      </c>
      <c r="C27805" s="1329" t="s">
        <v>31819</v>
      </c>
      <c r="D27805" s="514" t="s">
        <v>28</v>
      </c>
      <c r="E27805" s="673">
        <v>261030.76</v>
      </c>
      <c r="F27805" s="761"/>
    </row>
    <row r="27806" spans="1:6" customFormat="1">
      <c r="A27806" s="514">
        <v>37744</v>
      </c>
      <c r="B27806" s="514" t="s">
        <v>17223</v>
      </c>
      <c r="C27806" s="1329" t="s">
        <v>31820</v>
      </c>
      <c r="D27806" s="514" t="s">
        <v>28</v>
      </c>
      <c r="E27806" s="673">
        <v>306923.07</v>
      </c>
      <c r="F27806" s="761"/>
    </row>
    <row r="27807" spans="1:6" customFormat="1">
      <c r="A27807" s="514">
        <v>37741</v>
      </c>
      <c r="B27807" s="514" t="s">
        <v>17223</v>
      </c>
      <c r="C27807" s="1329" t="s">
        <v>31821</v>
      </c>
      <c r="D27807" s="514" t="s">
        <v>28</v>
      </c>
      <c r="E27807" s="673">
        <v>237353.84</v>
      </c>
      <c r="F27807" s="761"/>
    </row>
    <row r="27808" spans="1:6" customFormat="1">
      <c r="A27808" s="514">
        <v>39396</v>
      </c>
      <c r="B27808" s="514" t="s">
        <v>17223</v>
      </c>
      <c r="C27808" s="1329" t="s">
        <v>31822</v>
      </c>
      <c r="D27808" s="514" t="s">
        <v>28</v>
      </c>
      <c r="E27808" s="673"/>
      <c r="F27808" s="761"/>
    </row>
    <row r="27809" spans="1:6" customFormat="1">
      <c r="A27809" s="514">
        <v>39392</v>
      </c>
      <c r="B27809" s="514" t="s">
        <v>17223</v>
      </c>
      <c r="C27809" s="1329" t="s">
        <v>31823</v>
      </c>
      <c r="D27809" s="514" t="s">
        <v>28</v>
      </c>
      <c r="E27809" s="673"/>
      <c r="F27809" s="761"/>
    </row>
    <row r="27810" spans="1:6" customFormat="1">
      <c r="A27810" s="514">
        <v>39393</v>
      </c>
      <c r="B27810" s="514" t="s">
        <v>17223</v>
      </c>
      <c r="C27810" s="1329" t="s">
        <v>31824</v>
      </c>
      <c r="D27810" s="514" t="s">
        <v>28</v>
      </c>
      <c r="E27810" s="673"/>
      <c r="F27810" s="761"/>
    </row>
    <row r="27811" spans="1:6" customFormat="1">
      <c r="A27811" s="514">
        <v>39394</v>
      </c>
      <c r="B27811" s="514" t="s">
        <v>17223</v>
      </c>
      <c r="C27811" s="1329" t="s">
        <v>31825</v>
      </c>
      <c r="D27811" s="514" t="s">
        <v>28</v>
      </c>
      <c r="E27811" s="673"/>
      <c r="F27811" s="761"/>
    </row>
    <row r="27812" spans="1:6" customFormat="1">
      <c r="A27812" s="514">
        <v>39395</v>
      </c>
      <c r="B27812" s="514" t="s">
        <v>17223</v>
      </c>
      <c r="C27812" s="1329" t="s">
        <v>31826</v>
      </c>
      <c r="D27812" s="514" t="s">
        <v>28</v>
      </c>
      <c r="E27812" s="673"/>
      <c r="F27812" s="761"/>
    </row>
    <row r="27813" spans="1:6" customFormat="1">
      <c r="A27813" s="514">
        <v>14618</v>
      </c>
      <c r="B27813" s="514" t="s">
        <v>17223</v>
      </c>
      <c r="C27813" s="1329" t="s">
        <v>31827</v>
      </c>
      <c r="D27813" s="514" t="s">
        <v>28</v>
      </c>
      <c r="E27813" s="673">
        <v>1438.43</v>
      </c>
      <c r="F27813" s="761"/>
    </row>
    <row r="27814" spans="1:6" customFormat="1">
      <c r="A27814" s="514">
        <v>45298</v>
      </c>
      <c r="B27814" s="514" t="s">
        <v>17223</v>
      </c>
      <c r="C27814" s="1329" t="s">
        <v>44914</v>
      </c>
      <c r="D27814" s="514" t="s">
        <v>28</v>
      </c>
      <c r="E27814" s="673">
        <v>475.49</v>
      </c>
      <c r="F27814" s="761"/>
    </row>
    <row r="27815" spans="1:6" customFormat="1">
      <c r="A27815" s="514">
        <v>6110</v>
      </c>
      <c r="B27815" s="514" t="s">
        <v>17223</v>
      </c>
      <c r="C27815" s="1329" t="s">
        <v>31828</v>
      </c>
      <c r="D27815" s="514" t="s">
        <v>33</v>
      </c>
      <c r="E27815" s="673">
        <v>24.12</v>
      </c>
      <c r="F27815" s="761"/>
    </row>
    <row r="27816" spans="1:6" customFormat="1">
      <c r="A27816" s="514">
        <v>40910</v>
      </c>
      <c r="B27816" s="514" t="s">
        <v>17223</v>
      </c>
      <c r="C27816" s="1329" t="s">
        <v>31829</v>
      </c>
      <c r="D27816" s="514" t="s">
        <v>31</v>
      </c>
      <c r="E27816" s="673">
        <v>4258.84</v>
      </c>
      <c r="F27816" s="761"/>
    </row>
    <row r="27817" spans="1:6" customFormat="1">
      <c r="A27817" s="514">
        <v>45255</v>
      </c>
      <c r="B27817" s="514" t="s">
        <v>17223</v>
      </c>
      <c r="C27817" s="1329" t="s">
        <v>33859</v>
      </c>
      <c r="D27817" s="514" t="s">
        <v>28</v>
      </c>
      <c r="E27817" s="673">
        <v>46.98</v>
      </c>
      <c r="F27817" s="761"/>
    </row>
    <row r="27818" spans="1:6" customFormat="1">
      <c r="A27818" s="514">
        <v>6111</v>
      </c>
      <c r="B27818" s="514" t="s">
        <v>17223</v>
      </c>
      <c r="C27818" s="1329" t="s">
        <v>31830</v>
      </c>
      <c r="D27818" s="514" t="s">
        <v>33</v>
      </c>
      <c r="E27818" s="673">
        <v>15.82</v>
      </c>
      <c r="F27818" s="761"/>
    </row>
    <row r="27819" spans="1:6" customFormat="1">
      <c r="A27819" s="514">
        <v>41084</v>
      </c>
      <c r="B27819" s="514" t="s">
        <v>17223</v>
      </c>
      <c r="C27819" s="1329" t="s">
        <v>31831</v>
      </c>
      <c r="D27819" s="514" t="s">
        <v>31</v>
      </c>
      <c r="E27819" s="673">
        <v>2793.31</v>
      </c>
      <c r="F27819" s="761"/>
    </row>
    <row r="27820" spans="1:6" customFormat="1">
      <c r="A27820" s="514">
        <v>44535</v>
      </c>
      <c r="B27820" s="514" t="s">
        <v>17223</v>
      </c>
      <c r="C27820" s="1329" t="s">
        <v>31832</v>
      </c>
      <c r="D27820" s="514" t="s">
        <v>34</v>
      </c>
      <c r="E27820" s="673">
        <v>53.46</v>
      </c>
      <c r="F27820" s="761"/>
    </row>
    <row r="27821" spans="1:6" customFormat="1">
      <c r="A27821" s="514">
        <v>44945</v>
      </c>
      <c r="B27821" s="514" t="s">
        <v>17223</v>
      </c>
      <c r="C27821" s="1329" t="s">
        <v>31833</v>
      </c>
      <c r="D27821" s="514" t="s">
        <v>28</v>
      </c>
      <c r="E27821" s="673">
        <v>11</v>
      </c>
      <c r="F27821" s="761"/>
    </row>
    <row r="27822" spans="1:6" customFormat="1">
      <c r="A27822" s="514">
        <v>38637</v>
      </c>
      <c r="B27822" s="514" t="s">
        <v>17223</v>
      </c>
      <c r="C27822" s="1329" t="s">
        <v>31834</v>
      </c>
      <c r="D27822" s="514" t="s">
        <v>28</v>
      </c>
      <c r="E27822" s="673">
        <v>276.5</v>
      </c>
      <c r="F27822" s="761"/>
    </row>
    <row r="27823" spans="1:6" customFormat="1">
      <c r="A27823" s="514">
        <v>6150</v>
      </c>
      <c r="B27823" s="514" t="s">
        <v>17223</v>
      </c>
      <c r="C27823" s="1329" t="s">
        <v>31835</v>
      </c>
      <c r="D27823" s="514" t="s">
        <v>28</v>
      </c>
      <c r="E27823" s="673">
        <v>279.88</v>
      </c>
      <c r="F27823" s="761"/>
    </row>
    <row r="27824" spans="1:6" customFormat="1">
      <c r="A27824" s="514">
        <v>6136</v>
      </c>
      <c r="B27824" s="514" t="s">
        <v>17223</v>
      </c>
      <c r="C27824" s="1329" t="s">
        <v>31836</v>
      </c>
      <c r="D27824" s="514" t="s">
        <v>28</v>
      </c>
      <c r="E27824" s="673">
        <v>220</v>
      </c>
      <c r="F27824" s="761"/>
    </row>
    <row r="27825" spans="1:6" customFormat="1">
      <c r="A27825" s="514">
        <v>38638</v>
      </c>
      <c r="B27825" s="514" t="s">
        <v>17223</v>
      </c>
      <c r="C27825" s="1329" t="s">
        <v>31837</v>
      </c>
      <c r="D27825" s="514" t="s">
        <v>28</v>
      </c>
      <c r="E27825" s="673">
        <v>232.99</v>
      </c>
      <c r="F27825" s="761"/>
    </row>
    <row r="27826" spans="1:6" customFormat="1">
      <c r="A27826" s="514">
        <v>20262</v>
      </c>
      <c r="B27826" s="514" t="s">
        <v>17223</v>
      </c>
      <c r="C27826" s="1329" t="s">
        <v>31838</v>
      </c>
      <c r="D27826" s="514" t="s">
        <v>28</v>
      </c>
      <c r="E27826" s="673">
        <v>20.149999999999999</v>
      </c>
      <c r="F27826" s="761"/>
    </row>
    <row r="27827" spans="1:6" customFormat="1">
      <c r="A27827" s="514">
        <v>6145</v>
      </c>
      <c r="B27827" s="514" t="s">
        <v>17223</v>
      </c>
      <c r="C27827" s="1329" t="s">
        <v>31839</v>
      </c>
      <c r="D27827" s="514" t="s">
        <v>28</v>
      </c>
      <c r="E27827" s="673">
        <v>22.26</v>
      </c>
      <c r="F27827" s="761"/>
    </row>
    <row r="27828" spans="1:6" customFormat="1">
      <c r="A27828" s="514">
        <v>6149</v>
      </c>
      <c r="B27828" s="514" t="s">
        <v>17223</v>
      </c>
      <c r="C27828" s="1329" t="s">
        <v>31840</v>
      </c>
      <c r="D27828" s="514" t="s">
        <v>28</v>
      </c>
      <c r="E27828" s="673">
        <v>14.71</v>
      </c>
      <c r="F27828" s="761"/>
    </row>
    <row r="27829" spans="1:6" customFormat="1">
      <c r="A27829" s="514">
        <v>6146</v>
      </c>
      <c r="B27829" s="514" t="s">
        <v>17223</v>
      </c>
      <c r="C27829" s="1329" t="s">
        <v>31841</v>
      </c>
      <c r="D27829" s="514" t="s">
        <v>28</v>
      </c>
      <c r="E27829" s="673">
        <v>21.14</v>
      </c>
      <c r="F27829" s="761"/>
    </row>
    <row r="27830" spans="1:6" customFormat="1">
      <c r="A27830" s="514">
        <v>44536</v>
      </c>
      <c r="B27830" s="514" t="s">
        <v>17223</v>
      </c>
      <c r="C27830" s="1329" t="s">
        <v>34681</v>
      </c>
      <c r="D27830" s="514" t="s">
        <v>30</v>
      </c>
      <c r="E27830" s="673">
        <v>2.59</v>
      </c>
      <c r="F27830" s="761"/>
    </row>
    <row r="27831" spans="1:6" customFormat="1">
      <c r="A27831" s="514">
        <v>39961</v>
      </c>
      <c r="B27831" s="514" t="s">
        <v>17223</v>
      </c>
      <c r="C27831" s="1329" t="s">
        <v>31842</v>
      </c>
      <c r="D27831" s="514" t="s">
        <v>28</v>
      </c>
      <c r="E27831" s="673">
        <v>20.41</v>
      </c>
      <c r="F27831" s="761"/>
    </row>
    <row r="27832" spans="1:6" customFormat="1" ht="24.75">
      <c r="A27832" s="514">
        <v>42433</v>
      </c>
      <c r="B27832" s="514" t="s">
        <v>17223</v>
      </c>
      <c r="C27832" s="1329" t="s">
        <v>31843</v>
      </c>
      <c r="D27832" s="514" t="s">
        <v>28</v>
      </c>
      <c r="E27832" s="673"/>
      <c r="F27832" s="761"/>
    </row>
    <row r="27833" spans="1:6" customFormat="1" ht="24.75">
      <c r="A27833" s="514">
        <v>42434</v>
      </c>
      <c r="B27833" s="514" t="s">
        <v>17223</v>
      </c>
      <c r="C27833" s="1329" t="s">
        <v>31844</v>
      </c>
      <c r="D27833" s="514" t="s">
        <v>28</v>
      </c>
      <c r="E27833" s="673"/>
      <c r="F27833" s="761"/>
    </row>
    <row r="27834" spans="1:6" customFormat="1" ht="24.75">
      <c r="A27834" s="514">
        <v>42435</v>
      </c>
      <c r="B27834" s="514" t="s">
        <v>17223</v>
      </c>
      <c r="C27834" s="1329" t="s">
        <v>31845</v>
      </c>
      <c r="D27834" s="514" t="s">
        <v>28</v>
      </c>
      <c r="E27834" s="673"/>
      <c r="F27834" s="761"/>
    </row>
    <row r="27835" spans="1:6" customFormat="1">
      <c r="A27835" s="514">
        <v>38061</v>
      </c>
      <c r="B27835" s="514" t="s">
        <v>17223</v>
      </c>
      <c r="C27835" s="1329" t="s">
        <v>31846</v>
      </c>
      <c r="D27835" s="514" t="s">
        <v>28</v>
      </c>
      <c r="E27835" s="673">
        <v>43.11</v>
      </c>
      <c r="F27835" s="761"/>
    </row>
    <row r="27836" spans="1:6" customFormat="1">
      <c r="A27836" s="514">
        <v>20250</v>
      </c>
      <c r="B27836" s="514" t="s">
        <v>17223</v>
      </c>
      <c r="C27836" s="1329" t="s">
        <v>31847</v>
      </c>
      <c r="D27836" s="514" t="s">
        <v>30</v>
      </c>
      <c r="E27836" s="673">
        <v>14.5</v>
      </c>
      <c r="F27836" s="761"/>
    </row>
    <row r="27837" spans="1:6" customFormat="1">
      <c r="A27837" s="514">
        <v>13388</v>
      </c>
      <c r="B27837" s="514" t="s">
        <v>17223</v>
      </c>
      <c r="C27837" s="1329" t="s">
        <v>31848</v>
      </c>
      <c r="D27837" s="514" t="s">
        <v>30</v>
      </c>
      <c r="E27837" s="673">
        <v>305.66000000000003</v>
      </c>
      <c r="F27837" s="761"/>
    </row>
    <row r="27838" spans="1:6" customFormat="1">
      <c r="A27838" s="514">
        <v>39914</v>
      </c>
      <c r="B27838" s="514" t="s">
        <v>17223</v>
      </c>
      <c r="C27838" s="1329" t="s">
        <v>31849</v>
      </c>
      <c r="D27838" s="514" t="s">
        <v>30</v>
      </c>
      <c r="E27838" s="673"/>
      <c r="F27838" s="761"/>
    </row>
    <row r="27839" spans="1:6" customFormat="1">
      <c r="A27839" s="514">
        <v>12732</v>
      </c>
      <c r="B27839" s="514" t="s">
        <v>17223</v>
      </c>
      <c r="C27839" s="1329" t="s">
        <v>31850</v>
      </c>
      <c r="D27839" s="514" t="s">
        <v>28</v>
      </c>
      <c r="E27839" s="673"/>
      <c r="F27839" s="761"/>
    </row>
    <row r="27840" spans="1:6" customFormat="1">
      <c r="A27840" s="514">
        <v>6160</v>
      </c>
      <c r="B27840" s="514" t="s">
        <v>17223</v>
      </c>
      <c r="C27840" s="1329" t="s">
        <v>31851</v>
      </c>
      <c r="D27840" s="514" t="s">
        <v>33</v>
      </c>
      <c r="E27840" s="673">
        <v>27.42</v>
      </c>
      <c r="F27840" s="761"/>
    </row>
    <row r="27841" spans="1:6" customFormat="1">
      <c r="A27841" s="514">
        <v>41087</v>
      </c>
      <c r="B27841" s="514" t="s">
        <v>17223</v>
      </c>
      <c r="C27841" s="1329" t="s">
        <v>31852</v>
      </c>
      <c r="D27841" s="514" t="s">
        <v>31</v>
      </c>
      <c r="E27841" s="673">
        <v>4840.47</v>
      </c>
      <c r="F27841" s="761"/>
    </row>
    <row r="27842" spans="1:6" customFormat="1">
      <c r="A27842" s="514">
        <v>6166</v>
      </c>
      <c r="B27842" s="514" t="s">
        <v>17223</v>
      </c>
      <c r="C27842" s="1329" t="s">
        <v>31853</v>
      </c>
      <c r="D27842" s="514" t="s">
        <v>33</v>
      </c>
      <c r="E27842" s="673">
        <v>37.369999999999997</v>
      </c>
      <c r="F27842" s="761"/>
    </row>
    <row r="27843" spans="1:6" customFormat="1">
      <c r="A27843" s="514">
        <v>41088</v>
      </c>
      <c r="B27843" s="514" t="s">
        <v>17223</v>
      </c>
      <c r="C27843" s="1329" t="s">
        <v>31854</v>
      </c>
      <c r="D27843" s="514" t="s">
        <v>31</v>
      </c>
      <c r="E27843" s="673">
        <v>6599.98</v>
      </c>
      <c r="F27843" s="761"/>
    </row>
    <row r="27844" spans="1:6" customFormat="1">
      <c r="A27844" s="514">
        <v>20232</v>
      </c>
      <c r="B27844" s="514" t="s">
        <v>17223</v>
      </c>
      <c r="C27844" s="1329" t="s">
        <v>31855</v>
      </c>
      <c r="D27844" s="514" t="s">
        <v>5</v>
      </c>
      <c r="E27844" s="673">
        <v>66.88</v>
      </c>
      <c r="F27844" s="761"/>
    </row>
    <row r="27845" spans="1:6" customFormat="1">
      <c r="A27845" s="514">
        <v>10856</v>
      </c>
      <c r="B27845" s="514" t="s">
        <v>17223</v>
      </c>
      <c r="C27845" s="1329" t="s">
        <v>31856</v>
      </c>
      <c r="D27845" s="514" t="s">
        <v>5</v>
      </c>
      <c r="E27845" s="673"/>
      <c r="F27845" s="761"/>
    </row>
    <row r="27846" spans="1:6" customFormat="1">
      <c r="A27846" s="514">
        <v>4828</v>
      </c>
      <c r="B27846" s="514" t="s">
        <v>17223</v>
      </c>
      <c r="C27846" s="1329" t="s">
        <v>31857</v>
      </c>
      <c r="D27846" s="514" t="s">
        <v>5</v>
      </c>
      <c r="E27846" s="673">
        <v>58.34</v>
      </c>
      <c r="F27846" s="761"/>
    </row>
    <row r="27847" spans="1:6" customFormat="1">
      <c r="A27847" s="514">
        <v>20249</v>
      </c>
      <c r="B27847" s="514" t="s">
        <v>17223</v>
      </c>
      <c r="C27847" s="1329" t="s">
        <v>31858</v>
      </c>
      <c r="D27847" s="514" t="s">
        <v>5</v>
      </c>
      <c r="E27847" s="673">
        <v>31.94</v>
      </c>
      <c r="F27847" s="761"/>
    </row>
    <row r="27848" spans="1:6" customFormat="1">
      <c r="A27848" s="514">
        <v>11609</v>
      </c>
      <c r="B27848" s="514" t="s">
        <v>17223</v>
      </c>
      <c r="C27848" s="1329" t="s">
        <v>31859</v>
      </c>
      <c r="D27848" s="514" t="s">
        <v>29</v>
      </c>
      <c r="E27848" s="673">
        <v>10.87</v>
      </c>
      <c r="F27848" s="761"/>
    </row>
    <row r="27849" spans="1:6" customFormat="1">
      <c r="A27849" s="514">
        <v>20083</v>
      </c>
      <c r="B27849" s="514" t="s">
        <v>17223</v>
      </c>
      <c r="C27849" s="1329" t="s">
        <v>31860</v>
      </c>
      <c r="D27849" s="514" t="s">
        <v>28</v>
      </c>
      <c r="E27849" s="673">
        <v>83.42</v>
      </c>
      <c r="F27849" s="761"/>
    </row>
    <row r="27850" spans="1:6" customFormat="1">
      <c r="A27850" s="514">
        <v>10691</v>
      </c>
      <c r="B27850" s="514" t="s">
        <v>17223</v>
      </c>
      <c r="C27850" s="1329" t="s">
        <v>31861</v>
      </c>
      <c r="D27850" s="514" t="s">
        <v>29</v>
      </c>
      <c r="E27850" s="673"/>
      <c r="F27850" s="761"/>
    </row>
    <row r="27851" spans="1:6" customFormat="1">
      <c r="A27851" s="514">
        <v>12295</v>
      </c>
      <c r="B27851" s="514" t="s">
        <v>17223</v>
      </c>
      <c r="C27851" s="1329" t="s">
        <v>31862</v>
      </c>
      <c r="D27851" s="514" t="s">
        <v>28</v>
      </c>
      <c r="E27851" s="673">
        <v>2.92</v>
      </c>
      <c r="F27851" s="761"/>
    </row>
    <row r="27852" spans="1:6" customFormat="1">
      <c r="A27852" s="514">
        <v>12296</v>
      </c>
      <c r="B27852" s="514" t="s">
        <v>17223</v>
      </c>
      <c r="C27852" s="1329" t="s">
        <v>31863</v>
      </c>
      <c r="D27852" s="514" t="s">
        <v>28</v>
      </c>
      <c r="E27852" s="673">
        <v>3.77</v>
      </c>
      <c r="F27852" s="761"/>
    </row>
    <row r="27853" spans="1:6" customFormat="1">
      <c r="A27853" s="514">
        <v>12294</v>
      </c>
      <c r="B27853" s="514" t="s">
        <v>17223</v>
      </c>
      <c r="C27853" s="1329" t="s">
        <v>31864</v>
      </c>
      <c r="D27853" s="514" t="s">
        <v>28</v>
      </c>
      <c r="E27853" s="673">
        <v>9.07</v>
      </c>
      <c r="F27853" s="761"/>
    </row>
    <row r="27854" spans="1:6" customFormat="1">
      <c r="A27854" s="514">
        <v>14543</v>
      </c>
      <c r="B27854" s="514" t="s">
        <v>17223</v>
      </c>
      <c r="C27854" s="1329" t="s">
        <v>31865</v>
      </c>
      <c r="D27854" s="514" t="s">
        <v>28</v>
      </c>
      <c r="E27854" s="673">
        <v>6.47</v>
      </c>
      <c r="F27854" s="761"/>
    </row>
    <row r="27855" spans="1:6" customFormat="1">
      <c r="A27855" s="514">
        <v>13329</v>
      </c>
      <c r="B27855" s="514" t="s">
        <v>17223</v>
      </c>
      <c r="C27855" s="1329" t="s">
        <v>31866</v>
      </c>
      <c r="D27855" s="514" t="s">
        <v>28</v>
      </c>
      <c r="E27855" s="673">
        <v>3.8</v>
      </c>
      <c r="F27855" s="761"/>
    </row>
    <row r="27856" spans="1:6" customFormat="1">
      <c r="A27856" s="514">
        <v>21047</v>
      </c>
      <c r="B27856" s="514" t="s">
        <v>17223</v>
      </c>
      <c r="C27856" s="1329" t="s">
        <v>31867</v>
      </c>
      <c r="D27856" s="514" t="s">
        <v>28</v>
      </c>
      <c r="E27856" s="673">
        <v>57.25</v>
      </c>
      <c r="F27856" s="761"/>
    </row>
    <row r="27857" spans="1:6" customFormat="1">
      <c r="A27857" s="514">
        <v>21042</v>
      </c>
      <c r="B27857" s="514" t="s">
        <v>17223</v>
      </c>
      <c r="C27857" s="1329" t="s">
        <v>31868</v>
      </c>
      <c r="D27857" s="514" t="s">
        <v>28</v>
      </c>
      <c r="E27857" s="673">
        <v>44.13</v>
      </c>
      <c r="F27857" s="761"/>
    </row>
    <row r="27858" spans="1:6" customFormat="1">
      <c r="A27858" s="514">
        <v>21043</v>
      </c>
      <c r="B27858" s="514" t="s">
        <v>17223</v>
      </c>
      <c r="C27858" s="1329" t="s">
        <v>31869</v>
      </c>
      <c r="D27858" s="514" t="s">
        <v>28</v>
      </c>
      <c r="E27858" s="673">
        <v>55.74</v>
      </c>
      <c r="F27858" s="761"/>
    </row>
    <row r="27859" spans="1:6" customFormat="1">
      <c r="A27859" s="514">
        <v>21044</v>
      </c>
      <c r="B27859" s="514" t="s">
        <v>17223</v>
      </c>
      <c r="C27859" s="1329" t="s">
        <v>31870</v>
      </c>
      <c r="D27859" s="514" t="s">
        <v>28</v>
      </c>
      <c r="E27859" s="673">
        <v>38.83</v>
      </c>
      <c r="F27859" s="761"/>
    </row>
    <row r="27860" spans="1:6" customFormat="1">
      <c r="A27860" s="514">
        <v>21045</v>
      </c>
      <c r="B27860" s="514" t="s">
        <v>17223</v>
      </c>
      <c r="C27860" s="1329" t="s">
        <v>31871</v>
      </c>
      <c r="D27860" s="514" t="s">
        <v>28</v>
      </c>
      <c r="E27860" s="673">
        <v>53.19</v>
      </c>
      <c r="F27860" s="761"/>
    </row>
    <row r="27861" spans="1:6" customFormat="1">
      <c r="A27861" s="514">
        <v>21041</v>
      </c>
      <c r="B27861" s="514" t="s">
        <v>17223</v>
      </c>
      <c r="C27861" s="1329" t="s">
        <v>31872</v>
      </c>
      <c r="D27861" s="514" t="s">
        <v>28</v>
      </c>
      <c r="E27861" s="673">
        <v>45.87</v>
      </c>
      <c r="F27861" s="761"/>
    </row>
    <row r="27862" spans="1:6" customFormat="1">
      <c r="A27862" s="514">
        <v>21040</v>
      </c>
      <c r="B27862" s="514" t="s">
        <v>17223</v>
      </c>
      <c r="C27862" s="1329" t="s">
        <v>31873</v>
      </c>
      <c r="D27862" s="514" t="s">
        <v>28</v>
      </c>
      <c r="E27862" s="673">
        <v>38</v>
      </c>
      <c r="F27862" s="761"/>
    </row>
    <row r="27863" spans="1:6" customFormat="1">
      <c r="A27863" s="514">
        <v>14149</v>
      </c>
      <c r="B27863" s="514" t="s">
        <v>17223</v>
      </c>
      <c r="C27863" s="1329" t="s">
        <v>31874</v>
      </c>
      <c r="D27863" s="514" t="s">
        <v>30143</v>
      </c>
      <c r="E27863" s="673">
        <v>418.17</v>
      </c>
      <c r="F27863" s="761"/>
    </row>
    <row r="27864" spans="1:6" customFormat="1">
      <c r="A27864" s="514">
        <v>38099</v>
      </c>
      <c r="B27864" s="514" t="s">
        <v>17223</v>
      </c>
      <c r="C27864" s="1329" t="s">
        <v>31875</v>
      </c>
      <c r="D27864" s="514" t="s">
        <v>28</v>
      </c>
      <c r="E27864" s="673">
        <v>1.4</v>
      </c>
      <c r="F27864" s="761"/>
    </row>
    <row r="27865" spans="1:6" customFormat="1">
      <c r="A27865" s="514">
        <v>38100</v>
      </c>
      <c r="B27865" s="514" t="s">
        <v>17223</v>
      </c>
      <c r="C27865" s="1329" t="s">
        <v>31876</v>
      </c>
      <c r="D27865" s="514" t="s">
        <v>28</v>
      </c>
      <c r="E27865" s="673">
        <v>2.29</v>
      </c>
      <c r="F27865" s="761"/>
    </row>
    <row r="27866" spans="1:6" customFormat="1">
      <c r="A27866" s="514">
        <v>7576</v>
      </c>
      <c r="B27866" s="514" t="s">
        <v>17223</v>
      </c>
      <c r="C27866" s="1329" t="s">
        <v>31877</v>
      </c>
      <c r="D27866" s="514" t="s">
        <v>28</v>
      </c>
      <c r="E27866" s="673"/>
      <c r="F27866" s="761"/>
    </row>
    <row r="27867" spans="1:6" customFormat="1">
      <c r="A27867" s="514">
        <v>3384</v>
      </c>
      <c r="B27867" s="514" t="s">
        <v>17223</v>
      </c>
      <c r="C27867" s="1329" t="s">
        <v>31878</v>
      </c>
      <c r="D27867" s="514" t="s">
        <v>28</v>
      </c>
      <c r="E27867" s="673">
        <v>10.92</v>
      </c>
      <c r="F27867" s="761"/>
    </row>
    <row r="27868" spans="1:6" customFormat="1">
      <c r="A27868" s="514">
        <v>7572</v>
      </c>
      <c r="B27868" s="514" t="s">
        <v>17223</v>
      </c>
      <c r="C27868" s="1329" t="s">
        <v>31879</v>
      </c>
      <c r="D27868" s="514" t="s">
        <v>28</v>
      </c>
      <c r="E27868" s="673">
        <v>7.05</v>
      </c>
      <c r="F27868" s="761"/>
    </row>
    <row r="27869" spans="1:6" customFormat="1">
      <c r="A27869" s="514">
        <v>3396</v>
      </c>
      <c r="B27869" s="514" t="s">
        <v>17223</v>
      </c>
      <c r="C27869" s="1329" t="s">
        <v>31880</v>
      </c>
      <c r="D27869" s="514" t="s">
        <v>28</v>
      </c>
      <c r="E27869" s="673">
        <v>4.76</v>
      </c>
      <c r="F27869" s="761"/>
    </row>
    <row r="27870" spans="1:6" customFormat="1">
      <c r="A27870" s="514">
        <v>45230</v>
      </c>
      <c r="B27870" s="514" t="s">
        <v>17223</v>
      </c>
      <c r="C27870" s="1329" t="s">
        <v>34682</v>
      </c>
      <c r="D27870" s="514" t="s">
        <v>28</v>
      </c>
      <c r="E27870" s="673">
        <v>45.08</v>
      </c>
      <c r="F27870" s="761"/>
    </row>
    <row r="27871" spans="1:6" customFormat="1">
      <c r="A27871" s="514">
        <v>37590</v>
      </c>
      <c r="B27871" s="514" t="s">
        <v>17223</v>
      </c>
      <c r="C27871" s="1329" t="s">
        <v>31881</v>
      </c>
      <c r="D27871" s="514" t="s">
        <v>28</v>
      </c>
      <c r="E27871" s="673"/>
      <c r="F27871" s="761"/>
    </row>
    <row r="27872" spans="1:6" customFormat="1">
      <c r="A27872" s="514">
        <v>37591</v>
      </c>
      <c r="B27872" s="514" t="s">
        <v>17223</v>
      </c>
      <c r="C27872" s="1329" t="s">
        <v>31882</v>
      </c>
      <c r="D27872" s="514" t="s">
        <v>28</v>
      </c>
      <c r="E27872" s="673"/>
      <c r="F27872" s="761"/>
    </row>
    <row r="27873" spans="1:6" customFormat="1">
      <c r="A27873" s="514">
        <v>12626</v>
      </c>
      <c r="B27873" s="514" t="s">
        <v>17223</v>
      </c>
      <c r="C27873" s="1329" t="s">
        <v>31883</v>
      </c>
      <c r="D27873" s="514" t="s">
        <v>28</v>
      </c>
      <c r="E27873" s="673">
        <v>45.62</v>
      </c>
      <c r="F27873" s="761"/>
    </row>
    <row r="27874" spans="1:6" customFormat="1">
      <c r="A27874" s="514">
        <v>11033</v>
      </c>
      <c r="B27874" s="514" t="s">
        <v>17223</v>
      </c>
      <c r="C27874" s="1329" t="s">
        <v>31884</v>
      </c>
      <c r="D27874" s="514" t="s">
        <v>28</v>
      </c>
      <c r="E27874" s="673">
        <v>7.12</v>
      </c>
      <c r="F27874" s="761"/>
    </row>
    <row r="27875" spans="1:6" customFormat="1">
      <c r="A27875" s="514">
        <v>390</v>
      </c>
      <c r="B27875" s="514" t="s">
        <v>17223</v>
      </c>
      <c r="C27875" s="1329" t="s">
        <v>31885</v>
      </c>
      <c r="D27875" s="514" t="s">
        <v>28</v>
      </c>
      <c r="E27875" s="673">
        <v>8.6199999999999992</v>
      </c>
      <c r="F27875" s="761"/>
    </row>
    <row r="27876" spans="1:6" customFormat="1" ht="24.75">
      <c r="A27876" s="514">
        <v>42436</v>
      </c>
      <c r="B27876" s="514" t="s">
        <v>17223</v>
      </c>
      <c r="C27876" s="1329" t="s">
        <v>31886</v>
      </c>
      <c r="D27876" s="514" t="s">
        <v>28</v>
      </c>
      <c r="E27876" s="673"/>
      <c r="F27876" s="761"/>
    </row>
    <row r="27877" spans="1:6" customFormat="1">
      <c r="A27877" s="514">
        <v>6194</v>
      </c>
      <c r="B27877" s="514" t="s">
        <v>17223</v>
      </c>
      <c r="C27877" s="1329" t="s">
        <v>31887</v>
      </c>
      <c r="D27877" s="514" t="s">
        <v>5</v>
      </c>
      <c r="E27877" s="673">
        <v>5.62</v>
      </c>
      <c r="F27877" s="761"/>
    </row>
    <row r="27878" spans="1:6" customFormat="1">
      <c r="A27878" s="514">
        <v>10567</v>
      </c>
      <c r="B27878" s="514" t="s">
        <v>17223</v>
      </c>
      <c r="C27878" s="1329" t="s">
        <v>31888</v>
      </c>
      <c r="D27878" s="514" t="s">
        <v>5</v>
      </c>
      <c r="E27878" s="673">
        <v>8.91</v>
      </c>
      <c r="F27878" s="761"/>
    </row>
    <row r="27879" spans="1:6" customFormat="1">
      <c r="A27879" s="514">
        <v>6212</v>
      </c>
      <c r="B27879" s="514" t="s">
        <v>17223</v>
      </c>
      <c r="C27879" s="1329" t="s">
        <v>31889</v>
      </c>
      <c r="D27879" s="514" t="s">
        <v>5</v>
      </c>
      <c r="E27879" s="673">
        <v>13.07</v>
      </c>
      <c r="F27879" s="761"/>
    </row>
    <row r="27880" spans="1:6" customFormat="1">
      <c r="A27880" s="514">
        <v>3993</v>
      </c>
      <c r="B27880" s="514" t="s">
        <v>17223</v>
      </c>
      <c r="C27880" s="1329" t="s">
        <v>31890</v>
      </c>
      <c r="D27880" s="514" t="s">
        <v>32</v>
      </c>
      <c r="E27880" s="673">
        <v>164.41</v>
      </c>
      <c r="F27880" s="761"/>
    </row>
    <row r="27881" spans="1:6" customFormat="1">
      <c r="A27881" s="514">
        <v>3990</v>
      </c>
      <c r="B27881" s="514" t="s">
        <v>17223</v>
      </c>
      <c r="C27881" s="1329" t="s">
        <v>31891</v>
      </c>
      <c r="D27881" s="514" t="s">
        <v>5</v>
      </c>
      <c r="E27881" s="673">
        <v>30.93</v>
      </c>
      <c r="F27881" s="761"/>
    </row>
    <row r="27882" spans="1:6" customFormat="1">
      <c r="A27882" s="514">
        <v>3992</v>
      </c>
      <c r="B27882" s="514" t="s">
        <v>17223</v>
      </c>
      <c r="C27882" s="1329" t="s">
        <v>31892</v>
      </c>
      <c r="D27882" s="514" t="s">
        <v>5</v>
      </c>
      <c r="E27882" s="673">
        <v>41.76</v>
      </c>
      <c r="F27882" s="761"/>
    </row>
    <row r="27883" spans="1:6" customFormat="1">
      <c r="A27883" s="514">
        <v>6178</v>
      </c>
      <c r="B27883" s="514" t="s">
        <v>17223</v>
      </c>
      <c r="C27883" s="1329" t="s">
        <v>31893</v>
      </c>
      <c r="D27883" s="514" t="s">
        <v>32</v>
      </c>
      <c r="E27883" s="673"/>
      <c r="F27883" s="761"/>
    </row>
    <row r="27884" spans="1:6" customFormat="1">
      <c r="A27884" s="514">
        <v>6180</v>
      </c>
      <c r="B27884" s="514" t="s">
        <v>17223</v>
      </c>
      <c r="C27884" s="1329" t="s">
        <v>31894</v>
      </c>
      <c r="D27884" s="514" t="s">
        <v>32</v>
      </c>
      <c r="E27884" s="673"/>
      <c r="F27884" s="761"/>
    </row>
    <row r="27885" spans="1:6" customFormat="1">
      <c r="A27885" s="514">
        <v>6182</v>
      </c>
      <c r="B27885" s="514" t="s">
        <v>17223</v>
      </c>
      <c r="C27885" s="1329" t="s">
        <v>31895</v>
      </c>
      <c r="D27885" s="514" t="s">
        <v>32</v>
      </c>
      <c r="E27885" s="673"/>
      <c r="F27885" s="761"/>
    </row>
    <row r="27886" spans="1:6" customFormat="1">
      <c r="A27886" s="514">
        <v>43614</v>
      </c>
      <c r="B27886" s="514" t="s">
        <v>17223</v>
      </c>
      <c r="C27886" s="1329" t="s">
        <v>31896</v>
      </c>
      <c r="D27886" s="514" t="s">
        <v>5</v>
      </c>
      <c r="E27886" s="673">
        <v>20.9</v>
      </c>
      <c r="F27886" s="761"/>
    </row>
    <row r="27887" spans="1:6" customFormat="1">
      <c r="A27887" s="514">
        <v>6193</v>
      </c>
      <c r="B27887" s="514" t="s">
        <v>17223</v>
      </c>
      <c r="C27887" s="1329" t="s">
        <v>31897</v>
      </c>
      <c r="D27887" s="514" t="s">
        <v>5</v>
      </c>
      <c r="E27887" s="673">
        <v>25.43</v>
      </c>
      <c r="F27887" s="761"/>
    </row>
    <row r="27888" spans="1:6" customFormat="1">
      <c r="A27888" s="514">
        <v>6189</v>
      </c>
      <c r="B27888" s="514" t="s">
        <v>17223</v>
      </c>
      <c r="C27888" s="1329" t="s">
        <v>31898</v>
      </c>
      <c r="D27888" s="514" t="s">
        <v>5</v>
      </c>
      <c r="E27888" s="673">
        <v>37.119999999999997</v>
      </c>
      <c r="F27888" s="761"/>
    </row>
    <row r="27889" spans="1:6" customFormat="1">
      <c r="A27889" s="514">
        <v>6214</v>
      </c>
      <c r="B27889" s="514" t="s">
        <v>17223</v>
      </c>
      <c r="C27889" s="1329" t="s">
        <v>31899</v>
      </c>
      <c r="D27889" s="514" t="s">
        <v>32</v>
      </c>
      <c r="E27889" s="673"/>
      <c r="F27889" s="761"/>
    </row>
    <row r="27890" spans="1:6" customFormat="1">
      <c r="A27890" s="514">
        <v>44027</v>
      </c>
      <c r="B27890" s="514" t="s">
        <v>17223</v>
      </c>
      <c r="C27890" s="1329" t="s">
        <v>44915</v>
      </c>
      <c r="D27890" s="514" t="s">
        <v>28</v>
      </c>
      <c r="E27890" s="673">
        <v>1.57</v>
      </c>
      <c r="F27890" s="761"/>
    </row>
    <row r="27891" spans="1:6" customFormat="1">
      <c r="A27891" s="514">
        <v>36153</v>
      </c>
      <c r="B27891" s="514" t="s">
        <v>17223</v>
      </c>
      <c r="C27891" s="1329" t="s">
        <v>31900</v>
      </c>
      <c r="D27891" s="514" t="s">
        <v>28</v>
      </c>
      <c r="E27891" s="673">
        <v>210.67</v>
      </c>
      <c r="F27891" s="761"/>
    </row>
    <row r="27892" spans="1:6" customFormat="1">
      <c r="A27892" s="514">
        <v>10740</v>
      </c>
      <c r="B27892" s="514" t="s">
        <v>17223</v>
      </c>
      <c r="C27892" s="1329" t="s">
        <v>31901</v>
      </c>
      <c r="D27892" s="514" t="s">
        <v>28</v>
      </c>
      <c r="E27892" s="673">
        <v>8035.71</v>
      </c>
      <c r="F27892" s="761"/>
    </row>
    <row r="27893" spans="1:6" customFormat="1">
      <c r="A27893" s="514">
        <v>13914</v>
      </c>
      <c r="B27893" s="514" t="s">
        <v>17223</v>
      </c>
      <c r="C27893" s="1329" t="s">
        <v>31902</v>
      </c>
      <c r="D27893" s="514" t="s">
        <v>28</v>
      </c>
      <c r="E27893" s="673">
        <v>581.41</v>
      </c>
      <c r="F27893" s="761"/>
    </row>
    <row r="27894" spans="1:6" customFormat="1">
      <c r="A27894" s="514">
        <v>10742</v>
      </c>
      <c r="B27894" s="514" t="s">
        <v>17223</v>
      </c>
      <c r="C27894" s="1329" t="s">
        <v>31903</v>
      </c>
      <c r="D27894" s="514" t="s">
        <v>28</v>
      </c>
      <c r="E27894" s="673">
        <v>848</v>
      </c>
      <c r="F27894" s="761"/>
    </row>
    <row r="27895" spans="1:6" customFormat="1">
      <c r="A27895" s="514">
        <v>45239</v>
      </c>
      <c r="B27895" s="514" t="s">
        <v>17223</v>
      </c>
      <c r="C27895" s="1329" t="s">
        <v>33860</v>
      </c>
      <c r="D27895" s="514" t="s">
        <v>28</v>
      </c>
      <c r="E27895" s="673">
        <v>30.71</v>
      </c>
      <c r="F27895" s="761"/>
    </row>
    <row r="27896" spans="1:6" customFormat="1">
      <c r="A27896" s="514">
        <v>38465</v>
      </c>
      <c r="B27896" s="514" t="s">
        <v>17223</v>
      </c>
      <c r="C27896" s="1329" t="s">
        <v>31904</v>
      </c>
      <c r="D27896" s="514" t="s">
        <v>28</v>
      </c>
      <c r="E27896" s="673">
        <v>84.86</v>
      </c>
      <c r="F27896" s="761"/>
    </row>
    <row r="27897" spans="1:6" customFormat="1">
      <c r="A27897" s="514">
        <v>7543</v>
      </c>
      <c r="B27897" s="514" t="s">
        <v>17223</v>
      </c>
      <c r="C27897" s="1329" t="s">
        <v>31905</v>
      </c>
      <c r="D27897" s="514" t="s">
        <v>28</v>
      </c>
      <c r="E27897" s="673">
        <v>6.52</v>
      </c>
      <c r="F27897" s="761"/>
    </row>
    <row r="27898" spans="1:6" customFormat="1">
      <c r="A27898" s="514">
        <v>43427</v>
      </c>
      <c r="B27898" s="514" t="s">
        <v>17223</v>
      </c>
      <c r="C27898" s="1329" t="s">
        <v>31906</v>
      </c>
      <c r="D27898" s="514" t="s">
        <v>28</v>
      </c>
      <c r="E27898" s="673">
        <v>1904.68</v>
      </c>
      <c r="F27898" s="761"/>
    </row>
    <row r="27899" spans="1:6" customFormat="1">
      <c r="A27899" s="514">
        <v>41613</v>
      </c>
      <c r="B27899" s="514" t="s">
        <v>17223</v>
      </c>
      <c r="C27899" s="1329" t="s">
        <v>31907</v>
      </c>
      <c r="D27899" s="514" t="s">
        <v>28</v>
      </c>
      <c r="E27899" s="673">
        <v>122.43</v>
      </c>
      <c r="F27899" s="761"/>
    </row>
    <row r="27900" spans="1:6" customFormat="1">
      <c r="A27900" s="514">
        <v>41614</v>
      </c>
      <c r="B27900" s="514" t="s">
        <v>17223</v>
      </c>
      <c r="C27900" s="1329" t="s">
        <v>31908</v>
      </c>
      <c r="D27900" s="514" t="s">
        <v>28</v>
      </c>
      <c r="E27900" s="673">
        <v>156</v>
      </c>
      <c r="F27900" s="761"/>
    </row>
    <row r="27901" spans="1:6" customFormat="1">
      <c r="A27901" s="514">
        <v>41615</v>
      </c>
      <c r="B27901" s="514" t="s">
        <v>17223</v>
      </c>
      <c r="C27901" s="1329" t="s">
        <v>31909</v>
      </c>
      <c r="D27901" s="514" t="s">
        <v>28</v>
      </c>
      <c r="E27901" s="673">
        <v>241.12</v>
      </c>
      <c r="F27901" s="761"/>
    </row>
    <row r="27902" spans="1:6" customFormat="1">
      <c r="A27902" s="514">
        <v>41616</v>
      </c>
      <c r="B27902" s="514" t="s">
        <v>17223</v>
      </c>
      <c r="C27902" s="1329" t="s">
        <v>31910</v>
      </c>
      <c r="D27902" s="514" t="s">
        <v>28</v>
      </c>
      <c r="E27902" s="673">
        <v>360.27</v>
      </c>
      <c r="F27902" s="761"/>
    </row>
    <row r="27903" spans="1:6" customFormat="1">
      <c r="A27903" s="514">
        <v>41617</v>
      </c>
      <c r="B27903" s="514" t="s">
        <v>17223</v>
      </c>
      <c r="C27903" s="1329" t="s">
        <v>31911</v>
      </c>
      <c r="D27903" s="514" t="s">
        <v>28</v>
      </c>
      <c r="E27903" s="673">
        <v>716.35</v>
      </c>
      <c r="F27903" s="761"/>
    </row>
    <row r="27904" spans="1:6" customFormat="1">
      <c r="A27904" s="514">
        <v>41618</v>
      </c>
      <c r="B27904" s="514" t="s">
        <v>17223</v>
      </c>
      <c r="C27904" s="1329" t="s">
        <v>31912</v>
      </c>
      <c r="D27904" s="514" t="s">
        <v>28</v>
      </c>
      <c r="E27904" s="673">
        <v>1318.76</v>
      </c>
      <c r="F27904" s="761"/>
    </row>
    <row r="27905" spans="1:6" customFormat="1">
      <c r="A27905" s="514">
        <v>43428</v>
      </c>
      <c r="B27905" s="514" t="s">
        <v>17223</v>
      </c>
      <c r="C27905" s="1329" t="s">
        <v>31913</v>
      </c>
      <c r="D27905" s="514" t="s">
        <v>28</v>
      </c>
      <c r="E27905" s="673">
        <v>2316.42</v>
      </c>
      <c r="F27905" s="761"/>
    </row>
    <row r="27906" spans="1:6" customFormat="1">
      <c r="A27906" s="514">
        <v>41619</v>
      </c>
      <c r="B27906" s="514" t="s">
        <v>17223</v>
      </c>
      <c r="C27906" s="1329" t="s">
        <v>31914</v>
      </c>
      <c r="D27906" s="514" t="s">
        <v>28</v>
      </c>
      <c r="E27906" s="673">
        <v>150.08000000000001</v>
      </c>
      <c r="F27906" s="761"/>
    </row>
    <row r="27907" spans="1:6" customFormat="1">
      <c r="A27907" s="514">
        <v>41620</v>
      </c>
      <c r="B27907" s="514" t="s">
        <v>17223</v>
      </c>
      <c r="C27907" s="1329" t="s">
        <v>31915</v>
      </c>
      <c r="D27907" s="514" t="s">
        <v>28</v>
      </c>
      <c r="E27907" s="673">
        <v>189.57</v>
      </c>
      <c r="F27907" s="761"/>
    </row>
    <row r="27908" spans="1:6" customFormat="1">
      <c r="A27908" s="514">
        <v>41622</v>
      </c>
      <c r="B27908" s="514" t="s">
        <v>17223</v>
      </c>
      <c r="C27908" s="1329" t="s">
        <v>31916</v>
      </c>
      <c r="D27908" s="514" t="s">
        <v>28</v>
      </c>
      <c r="E27908" s="673">
        <v>328.8</v>
      </c>
      <c r="F27908" s="761"/>
    </row>
    <row r="27909" spans="1:6" customFormat="1">
      <c r="A27909" s="514">
        <v>41623</v>
      </c>
      <c r="B27909" s="514" t="s">
        <v>17223</v>
      </c>
      <c r="C27909" s="1329" t="s">
        <v>31917</v>
      </c>
      <c r="D27909" s="514" t="s">
        <v>28</v>
      </c>
      <c r="E27909" s="673">
        <v>505.54</v>
      </c>
      <c r="F27909" s="761"/>
    </row>
    <row r="27910" spans="1:6" customFormat="1">
      <c r="A27910" s="514">
        <v>41624</v>
      </c>
      <c r="B27910" s="514" t="s">
        <v>17223</v>
      </c>
      <c r="C27910" s="1329" t="s">
        <v>31918</v>
      </c>
      <c r="D27910" s="514" t="s">
        <v>28</v>
      </c>
      <c r="E27910" s="673">
        <v>947.89</v>
      </c>
      <c r="F27910" s="761"/>
    </row>
    <row r="27911" spans="1:6" customFormat="1">
      <c r="A27911" s="514">
        <v>41625</v>
      </c>
      <c r="B27911" s="514" t="s">
        <v>17223</v>
      </c>
      <c r="C27911" s="1329" t="s">
        <v>31919</v>
      </c>
      <c r="D27911" s="514" t="s">
        <v>28</v>
      </c>
      <c r="E27911" s="673">
        <v>1458.38</v>
      </c>
      <c r="F27911" s="761"/>
    </row>
    <row r="27912" spans="1:6" customFormat="1">
      <c r="A27912" s="514">
        <v>39346</v>
      </c>
      <c r="B27912" s="514" t="s">
        <v>17223</v>
      </c>
      <c r="C27912" s="1329" t="s">
        <v>31920</v>
      </c>
      <c r="D27912" s="514" t="s">
        <v>28</v>
      </c>
      <c r="E27912" s="673">
        <v>4.0199999999999996</v>
      </c>
      <c r="F27912" s="761"/>
    </row>
    <row r="27913" spans="1:6" customFormat="1">
      <c r="A27913" s="514">
        <v>39350</v>
      </c>
      <c r="B27913" s="514" t="s">
        <v>17223</v>
      </c>
      <c r="C27913" s="1329" t="s">
        <v>31921</v>
      </c>
      <c r="D27913" s="514" t="s">
        <v>28</v>
      </c>
      <c r="E27913" s="673">
        <v>4.33</v>
      </c>
      <c r="F27913" s="761"/>
    </row>
    <row r="27914" spans="1:6" customFormat="1">
      <c r="A27914" s="514">
        <v>39351</v>
      </c>
      <c r="B27914" s="514" t="s">
        <v>17223</v>
      </c>
      <c r="C27914" s="1329" t="s">
        <v>31922</v>
      </c>
      <c r="D27914" s="514" t="s">
        <v>28</v>
      </c>
      <c r="E27914" s="673">
        <v>5.01</v>
      </c>
      <c r="F27914" s="761"/>
    </row>
    <row r="27915" spans="1:6" customFormat="1">
      <c r="A27915" s="514">
        <v>39352</v>
      </c>
      <c r="B27915" s="514" t="s">
        <v>17223</v>
      </c>
      <c r="C27915" s="1329" t="s">
        <v>31923</v>
      </c>
      <c r="D27915" s="514" t="s">
        <v>28</v>
      </c>
      <c r="E27915" s="673">
        <v>4.0199999999999996</v>
      </c>
      <c r="F27915" s="761"/>
    </row>
    <row r="27916" spans="1:6" customFormat="1">
      <c r="A27916" s="514">
        <v>38837</v>
      </c>
      <c r="B27916" s="514" t="s">
        <v>17223</v>
      </c>
      <c r="C27916" s="1329" t="s">
        <v>31924</v>
      </c>
      <c r="D27916" s="514" t="s">
        <v>28</v>
      </c>
      <c r="E27916" s="673"/>
      <c r="F27916" s="761"/>
    </row>
    <row r="27917" spans="1:6" customFormat="1">
      <c r="A27917" s="514">
        <v>38836</v>
      </c>
      <c r="B27917" s="514" t="s">
        <v>17223</v>
      </c>
      <c r="C27917" s="1329" t="s">
        <v>31925</v>
      </c>
      <c r="D27917" s="514" t="s">
        <v>28</v>
      </c>
      <c r="E27917" s="673"/>
      <c r="F27917" s="761"/>
    </row>
    <row r="27918" spans="1:6" customFormat="1">
      <c r="A27918" s="514">
        <v>2666</v>
      </c>
      <c r="B27918" s="514" t="s">
        <v>17223</v>
      </c>
      <c r="C27918" s="1329" t="s">
        <v>31926</v>
      </c>
      <c r="D27918" s="514" t="s">
        <v>28</v>
      </c>
      <c r="E27918" s="673">
        <v>5</v>
      </c>
      <c r="F27918" s="761"/>
    </row>
    <row r="27919" spans="1:6" customFormat="1">
      <c r="A27919" s="514">
        <v>2668</v>
      </c>
      <c r="B27919" s="514" t="s">
        <v>17223</v>
      </c>
      <c r="C27919" s="1329" t="s">
        <v>31927</v>
      </c>
      <c r="D27919" s="514" t="s">
        <v>28</v>
      </c>
      <c r="E27919" s="673">
        <v>5.71</v>
      </c>
      <c r="F27919" s="761"/>
    </row>
    <row r="27920" spans="1:6" customFormat="1">
      <c r="A27920" s="514">
        <v>2664</v>
      </c>
      <c r="B27920" s="514" t="s">
        <v>17223</v>
      </c>
      <c r="C27920" s="1329" t="s">
        <v>31928</v>
      </c>
      <c r="D27920" s="514" t="s">
        <v>28</v>
      </c>
      <c r="E27920" s="673">
        <v>8.43</v>
      </c>
      <c r="F27920" s="761"/>
    </row>
    <row r="27921" spans="1:6" customFormat="1">
      <c r="A27921" s="514">
        <v>2662</v>
      </c>
      <c r="B27921" s="514" t="s">
        <v>17223</v>
      </c>
      <c r="C27921" s="1329" t="s">
        <v>31929</v>
      </c>
      <c r="D27921" s="514" t="s">
        <v>28</v>
      </c>
      <c r="E27921" s="673">
        <v>10.34</v>
      </c>
      <c r="F27921" s="761"/>
    </row>
    <row r="27922" spans="1:6" customFormat="1">
      <c r="A27922" s="514">
        <v>20964</v>
      </c>
      <c r="B27922" s="514" t="s">
        <v>17223</v>
      </c>
      <c r="C27922" s="1329" t="s">
        <v>31930</v>
      </c>
      <c r="D27922" s="514" t="s">
        <v>28</v>
      </c>
      <c r="E27922" s="673">
        <v>61.49</v>
      </c>
      <c r="F27922" s="761"/>
    </row>
    <row r="27923" spans="1:6" customFormat="1">
      <c r="A27923" s="514">
        <v>10905</v>
      </c>
      <c r="B27923" s="514" t="s">
        <v>17223</v>
      </c>
      <c r="C27923" s="1329" t="s">
        <v>31931</v>
      </c>
      <c r="D27923" s="514" t="s">
        <v>28</v>
      </c>
      <c r="E27923" s="673">
        <v>82.49</v>
      </c>
      <c r="F27923" s="761"/>
    </row>
    <row r="27924" spans="1:6" customFormat="1">
      <c r="A27924" s="514">
        <v>11289</v>
      </c>
      <c r="B27924" s="514" t="s">
        <v>17223</v>
      </c>
      <c r="C27924" s="1329" t="s">
        <v>31932</v>
      </c>
      <c r="D27924" s="514" t="s">
        <v>28</v>
      </c>
      <c r="E27924" s="673">
        <v>73.08</v>
      </c>
      <c r="F27924" s="761"/>
    </row>
    <row r="27925" spans="1:6" customFormat="1">
      <c r="A27925" s="514">
        <v>11241</v>
      </c>
      <c r="B27925" s="514" t="s">
        <v>17223</v>
      </c>
      <c r="C27925" s="1329" t="s">
        <v>31933</v>
      </c>
      <c r="D27925" s="514" t="s">
        <v>28</v>
      </c>
      <c r="E27925" s="673">
        <v>182.7</v>
      </c>
      <c r="F27925" s="761"/>
    </row>
    <row r="27926" spans="1:6" customFormat="1">
      <c r="A27926" s="514">
        <v>11301</v>
      </c>
      <c r="B27926" s="514" t="s">
        <v>17223</v>
      </c>
      <c r="C27926" s="1329" t="s">
        <v>31934</v>
      </c>
      <c r="D27926" s="514" t="s">
        <v>28</v>
      </c>
      <c r="E27926" s="673">
        <v>463.28</v>
      </c>
      <c r="F27926" s="761"/>
    </row>
    <row r="27927" spans="1:6" customFormat="1">
      <c r="A27927" s="514">
        <v>21090</v>
      </c>
      <c r="B27927" s="514" t="s">
        <v>17223</v>
      </c>
      <c r="C27927" s="1329" t="s">
        <v>31935</v>
      </c>
      <c r="D27927" s="514" t="s">
        <v>28</v>
      </c>
      <c r="E27927" s="673">
        <v>567.67999999999995</v>
      </c>
      <c r="F27927" s="761"/>
    </row>
    <row r="27928" spans="1:6" customFormat="1">
      <c r="A27928" s="514">
        <v>11315</v>
      </c>
      <c r="B27928" s="514" t="s">
        <v>17223</v>
      </c>
      <c r="C27928" s="1329" t="s">
        <v>31936</v>
      </c>
      <c r="D27928" s="514" t="s">
        <v>28</v>
      </c>
      <c r="E27928" s="673">
        <v>110.92</v>
      </c>
      <c r="F27928" s="761"/>
    </row>
    <row r="27929" spans="1:6" customFormat="1">
      <c r="A27929" s="514">
        <v>21071</v>
      </c>
      <c r="B27929" s="514" t="s">
        <v>17223</v>
      </c>
      <c r="C27929" s="1329" t="s">
        <v>31937</v>
      </c>
      <c r="D27929" s="514" t="s">
        <v>28</v>
      </c>
      <c r="E27929" s="673">
        <v>169.65</v>
      </c>
      <c r="F27929" s="761"/>
    </row>
    <row r="27930" spans="1:6" customFormat="1">
      <c r="A27930" s="514">
        <v>14112</v>
      </c>
      <c r="B27930" s="514" t="s">
        <v>17223</v>
      </c>
      <c r="C27930" s="1329" t="s">
        <v>31938</v>
      </c>
      <c r="D27930" s="514" t="s">
        <v>28</v>
      </c>
      <c r="E27930" s="673">
        <v>236.86</v>
      </c>
      <c r="F27930" s="761"/>
    </row>
    <row r="27931" spans="1:6" customFormat="1">
      <c r="A27931" s="514">
        <v>11316</v>
      </c>
      <c r="B27931" s="514" t="s">
        <v>17223</v>
      </c>
      <c r="C27931" s="1329" t="s">
        <v>31939</v>
      </c>
      <c r="D27931" s="514" t="s">
        <v>28</v>
      </c>
      <c r="E27931" s="673">
        <v>365.4</v>
      </c>
      <c r="F27931" s="761"/>
    </row>
    <row r="27932" spans="1:6" customFormat="1">
      <c r="A27932" s="514">
        <v>6243</v>
      </c>
      <c r="B27932" s="514" t="s">
        <v>17223</v>
      </c>
      <c r="C27932" s="1329" t="s">
        <v>31940</v>
      </c>
      <c r="D27932" s="514" t="s">
        <v>28</v>
      </c>
      <c r="E27932" s="673">
        <v>420.87</v>
      </c>
      <c r="F27932" s="761"/>
    </row>
    <row r="27933" spans="1:6" customFormat="1">
      <c r="A27933" s="514">
        <v>6240</v>
      </c>
      <c r="B27933" s="514" t="s">
        <v>17223</v>
      </c>
      <c r="C27933" s="1329" t="s">
        <v>31941</v>
      </c>
      <c r="D27933" s="514" t="s">
        <v>28</v>
      </c>
      <c r="E27933" s="673">
        <v>557.24</v>
      </c>
      <c r="F27933" s="761"/>
    </row>
    <row r="27934" spans="1:6" customFormat="1">
      <c r="A27934" s="514">
        <v>11296</v>
      </c>
      <c r="B27934" s="514" t="s">
        <v>17223</v>
      </c>
      <c r="C27934" s="1329" t="s">
        <v>31942</v>
      </c>
      <c r="D27934" s="514" t="s">
        <v>28</v>
      </c>
      <c r="E27934" s="673">
        <v>1775.48</v>
      </c>
      <c r="F27934" s="761"/>
    </row>
    <row r="27935" spans="1:6" customFormat="1">
      <c r="A27935" s="514">
        <v>11299</v>
      </c>
      <c r="B27935" s="514" t="s">
        <v>17223</v>
      </c>
      <c r="C27935" s="1329" t="s">
        <v>31943</v>
      </c>
      <c r="D27935" s="514" t="s">
        <v>28</v>
      </c>
      <c r="E27935" s="673">
        <v>600.96</v>
      </c>
      <c r="F27935" s="761"/>
    </row>
    <row r="27936" spans="1:6" customFormat="1">
      <c r="A27936" s="514">
        <v>11688</v>
      </c>
      <c r="B27936" s="514" t="s">
        <v>17223</v>
      </c>
      <c r="C27936" s="1329" t="s">
        <v>31944</v>
      </c>
      <c r="D27936" s="514" t="s">
        <v>28</v>
      </c>
      <c r="E27936" s="673">
        <v>571.28</v>
      </c>
      <c r="F27936" s="761"/>
    </row>
    <row r="27937" spans="1:6" customFormat="1" ht="24.75">
      <c r="A27937" s="514">
        <v>37736</v>
      </c>
      <c r="B27937" s="514" t="s">
        <v>17223</v>
      </c>
      <c r="C27937" s="1329" t="s">
        <v>31945</v>
      </c>
      <c r="D27937" s="514" t="s">
        <v>28</v>
      </c>
      <c r="E27937" s="673"/>
      <c r="F27937" s="761"/>
    </row>
    <row r="27938" spans="1:6" customFormat="1">
      <c r="A27938" s="514">
        <v>37739</v>
      </c>
      <c r="B27938" s="514" t="s">
        <v>17223</v>
      </c>
      <c r="C27938" s="1329" t="s">
        <v>31946</v>
      </c>
      <c r="D27938" s="514" t="s">
        <v>28</v>
      </c>
      <c r="E27938" s="673"/>
      <c r="F27938" s="761"/>
    </row>
    <row r="27939" spans="1:6" customFormat="1">
      <c r="A27939" s="514">
        <v>37740</v>
      </c>
      <c r="B27939" s="514" t="s">
        <v>17223</v>
      </c>
      <c r="C27939" s="1329" t="s">
        <v>31947</v>
      </c>
      <c r="D27939" s="514" t="s">
        <v>28</v>
      </c>
      <c r="E27939" s="673"/>
      <c r="F27939" s="761"/>
    </row>
    <row r="27940" spans="1:6" customFormat="1">
      <c r="A27940" s="514">
        <v>37738</v>
      </c>
      <c r="B27940" s="514" t="s">
        <v>17223</v>
      </c>
      <c r="C27940" s="1329" t="s">
        <v>18906</v>
      </c>
      <c r="D27940" s="514" t="s">
        <v>28</v>
      </c>
      <c r="E27940" s="673"/>
      <c r="F27940" s="761"/>
    </row>
    <row r="27941" spans="1:6" customFormat="1">
      <c r="A27941" s="514">
        <v>37737</v>
      </c>
      <c r="B27941" s="514" t="s">
        <v>17223</v>
      </c>
      <c r="C27941" s="1329" t="s">
        <v>31948</v>
      </c>
      <c r="D27941" s="514" t="s">
        <v>28</v>
      </c>
      <c r="E27941" s="673"/>
      <c r="F27941" s="761"/>
    </row>
    <row r="27942" spans="1:6" customFormat="1">
      <c r="A27942" s="514">
        <v>25014</v>
      </c>
      <c r="B27942" s="514" t="s">
        <v>17223</v>
      </c>
      <c r="C27942" s="1329" t="s">
        <v>31949</v>
      </c>
      <c r="D27942" s="514" t="s">
        <v>28</v>
      </c>
      <c r="E27942" s="673"/>
      <c r="F27942" s="761"/>
    </row>
    <row r="27943" spans="1:6" customFormat="1">
      <c r="A27943" s="514">
        <v>25013</v>
      </c>
      <c r="B27943" s="514" t="s">
        <v>17223</v>
      </c>
      <c r="C27943" s="1329" t="s">
        <v>31950</v>
      </c>
      <c r="D27943" s="514" t="s">
        <v>28</v>
      </c>
      <c r="E27943" s="673"/>
      <c r="F27943" s="761"/>
    </row>
    <row r="27944" spans="1:6" customFormat="1">
      <c r="A27944" s="514">
        <v>14405</v>
      </c>
      <c r="B27944" s="514" t="s">
        <v>17223</v>
      </c>
      <c r="C27944" s="1329" t="s">
        <v>31951</v>
      </c>
      <c r="D27944" s="514" t="s">
        <v>28</v>
      </c>
      <c r="E27944" s="673"/>
      <c r="F27944" s="761"/>
    </row>
    <row r="27945" spans="1:6" customFormat="1">
      <c r="A27945" s="514">
        <v>20271</v>
      </c>
      <c r="B27945" s="514" t="s">
        <v>17223</v>
      </c>
      <c r="C27945" s="1329" t="s">
        <v>31952</v>
      </c>
      <c r="D27945" s="514" t="s">
        <v>28</v>
      </c>
      <c r="E27945" s="673">
        <v>623.46</v>
      </c>
      <c r="F27945" s="761"/>
    </row>
    <row r="27946" spans="1:6" customFormat="1">
      <c r="A27946" s="514">
        <v>10423</v>
      </c>
      <c r="B27946" s="514" t="s">
        <v>17223</v>
      </c>
      <c r="C27946" s="1329" t="s">
        <v>31953</v>
      </c>
      <c r="D27946" s="514" t="s">
        <v>28</v>
      </c>
      <c r="E27946" s="673">
        <v>457.76</v>
      </c>
      <c r="F27946" s="761"/>
    </row>
    <row r="27947" spans="1:6" customFormat="1">
      <c r="A27947" s="514">
        <v>36790</v>
      </c>
      <c r="B27947" s="514" t="s">
        <v>17223</v>
      </c>
      <c r="C27947" s="1329" t="s">
        <v>31954</v>
      </c>
      <c r="D27947" s="514" t="s">
        <v>28</v>
      </c>
      <c r="E27947" s="673">
        <v>363.76</v>
      </c>
      <c r="F27947" s="761"/>
    </row>
    <row r="27948" spans="1:6" customFormat="1">
      <c r="A27948" s="514">
        <v>37589</v>
      </c>
      <c r="B27948" s="514" t="s">
        <v>17223</v>
      </c>
      <c r="C27948" s="1329" t="s">
        <v>31955</v>
      </c>
      <c r="D27948" s="514" t="s">
        <v>28</v>
      </c>
      <c r="E27948" s="673">
        <v>445.7</v>
      </c>
      <c r="F27948" s="761"/>
    </row>
    <row r="27949" spans="1:6" customFormat="1">
      <c r="A27949" s="514">
        <v>11690</v>
      </c>
      <c r="B27949" s="514" t="s">
        <v>17223</v>
      </c>
      <c r="C27949" s="1329" t="s">
        <v>31956</v>
      </c>
      <c r="D27949" s="514" t="s">
        <v>28</v>
      </c>
      <c r="E27949" s="673">
        <v>236.76</v>
      </c>
      <c r="F27949" s="761"/>
    </row>
    <row r="27950" spans="1:6" customFormat="1">
      <c r="A27950" s="514">
        <v>20234</v>
      </c>
      <c r="B27950" s="514" t="s">
        <v>17223</v>
      </c>
      <c r="C27950" s="1329" t="s">
        <v>31957</v>
      </c>
      <c r="D27950" s="514" t="s">
        <v>28</v>
      </c>
      <c r="E27950" s="673">
        <v>299.63</v>
      </c>
      <c r="F27950" s="761"/>
    </row>
    <row r="27951" spans="1:6" customFormat="1">
      <c r="A27951" s="514">
        <v>44480</v>
      </c>
      <c r="B27951" s="514" t="s">
        <v>17223</v>
      </c>
      <c r="C27951" s="1329" t="s">
        <v>31958</v>
      </c>
      <c r="D27951" s="514" t="s">
        <v>34</v>
      </c>
      <c r="E27951" s="673">
        <v>22.51</v>
      </c>
      <c r="F27951" s="761"/>
    </row>
    <row r="27952" spans="1:6" customFormat="1">
      <c r="A27952" s="514">
        <v>11457</v>
      </c>
      <c r="B27952" s="514" t="s">
        <v>17223</v>
      </c>
      <c r="C27952" s="1329" t="s">
        <v>31959</v>
      </c>
      <c r="D27952" s="514" t="s">
        <v>28</v>
      </c>
      <c r="E27952" s="673">
        <v>47.85</v>
      </c>
      <c r="F27952" s="761"/>
    </row>
    <row r="27953" spans="1:6" customFormat="1">
      <c r="A27953" s="514">
        <v>44073</v>
      </c>
      <c r="B27953" s="514" t="s">
        <v>17223</v>
      </c>
      <c r="C27953" s="1329" t="s">
        <v>31960</v>
      </c>
      <c r="D27953" s="514" t="s">
        <v>5</v>
      </c>
      <c r="E27953" s="673">
        <v>0.97</v>
      </c>
      <c r="F27953" s="761"/>
    </row>
    <row r="27954" spans="1:6" customFormat="1">
      <c r="A27954" s="514">
        <v>3593</v>
      </c>
      <c r="B27954" s="514" t="s">
        <v>17223</v>
      </c>
      <c r="C27954" s="1329" t="s">
        <v>31961</v>
      </c>
      <c r="D27954" s="514" t="s">
        <v>28</v>
      </c>
      <c r="E27954" s="673">
        <v>90.84</v>
      </c>
      <c r="F27954" s="761"/>
    </row>
    <row r="27955" spans="1:6" customFormat="1">
      <c r="A27955" s="514">
        <v>3588</v>
      </c>
      <c r="B27955" s="514" t="s">
        <v>17223</v>
      </c>
      <c r="C27955" s="1329" t="s">
        <v>31962</v>
      </c>
      <c r="D27955" s="514" t="s">
        <v>28</v>
      </c>
      <c r="E27955" s="673">
        <v>70.02</v>
      </c>
      <c r="F27955" s="761"/>
    </row>
    <row r="27956" spans="1:6" customFormat="1">
      <c r="A27956" s="514">
        <v>3587</v>
      </c>
      <c r="B27956" s="514" t="s">
        <v>17223</v>
      </c>
      <c r="C27956" s="1329" t="s">
        <v>31963</v>
      </c>
      <c r="D27956" s="514" t="s">
        <v>28</v>
      </c>
      <c r="E27956" s="673">
        <v>43.45</v>
      </c>
      <c r="F27956" s="761"/>
    </row>
    <row r="27957" spans="1:6" customFormat="1">
      <c r="A27957" s="514">
        <v>3585</v>
      </c>
      <c r="B27957" s="514" t="s">
        <v>17223</v>
      </c>
      <c r="C27957" s="1329" t="s">
        <v>31964</v>
      </c>
      <c r="D27957" s="514" t="s">
        <v>28</v>
      </c>
      <c r="E27957" s="673">
        <v>21.63</v>
      </c>
      <c r="F27957" s="761"/>
    </row>
    <row r="27958" spans="1:6" customFormat="1">
      <c r="A27958" s="514">
        <v>3590</v>
      </c>
      <c r="B27958" s="514" t="s">
        <v>17223</v>
      </c>
      <c r="C27958" s="1329" t="s">
        <v>31965</v>
      </c>
      <c r="D27958" s="514" t="s">
        <v>28</v>
      </c>
      <c r="E27958" s="673">
        <v>257.93</v>
      </c>
      <c r="F27958" s="761"/>
    </row>
    <row r="27959" spans="1:6" customFormat="1">
      <c r="A27959" s="514">
        <v>3589</v>
      </c>
      <c r="B27959" s="514" t="s">
        <v>17223</v>
      </c>
      <c r="C27959" s="1329" t="s">
        <v>31966</v>
      </c>
      <c r="D27959" s="514" t="s">
        <v>28</v>
      </c>
      <c r="E27959" s="673">
        <v>138.44</v>
      </c>
      <c r="F27959" s="761"/>
    </row>
    <row r="27960" spans="1:6" customFormat="1">
      <c r="A27960" s="514">
        <v>3592</v>
      </c>
      <c r="B27960" s="514" t="s">
        <v>17223</v>
      </c>
      <c r="C27960" s="1329" t="s">
        <v>31967</v>
      </c>
      <c r="D27960" s="514" t="s">
        <v>28</v>
      </c>
      <c r="E27960" s="673">
        <v>407.71</v>
      </c>
      <c r="F27960" s="761"/>
    </row>
    <row r="27961" spans="1:6" customFormat="1">
      <c r="A27961" s="514">
        <v>3586</v>
      </c>
      <c r="B27961" s="514" t="s">
        <v>17223</v>
      </c>
      <c r="C27961" s="1329" t="s">
        <v>31968</v>
      </c>
      <c r="D27961" s="514" t="s">
        <v>28</v>
      </c>
      <c r="E27961" s="673">
        <v>28.33</v>
      </c>
      <c r="F27961" s="761"/>
    </row>
    <row r="27962" spans="1:6" customFormat="1">
      <c r="A27962" s="514">
        <v>3591</v>
      </c>
      <c r="B27962" s="514" t="s">
        <v>17223</v>
      </c>
      <c r="C27962" s="1329" t="s">
        <v>31969</v>
      </c>
      <c r="D27962" s="514" t="s">
        <v>28</v>
      </c>
      <c r="E27962" s="673">
        <v>653.58000000000004</v>
      </c>
      <c r="F27962" s="761"/>
    </row>
    <row r="27963" spans="1:6" customFormat="1">
      <c r="A27963" s="514">
        <v>40396</v>
      </c>
      <c r="B27963" s="514" t="s">
        <v>17223</v>
      </c>
      <c r="C27963" s="1329" t="s">
        <v>31970</v>
      </c>
      <c r="D27963" s="514" t="s">
        <v>28</v>
      </c>
      <c r="E27963" s="673"/>
      <c r="F27963" s="761"/>
    </row>
    <row r="27964" spans="1:6" customFormat="1">
      <c r="A27964" s="514">
        <v>40395</v>
      </c>
      <c r="B27964" s="514" t="s">
        <v>17223</v>
      </c>
      <c r="C27964" s="1329" t="s">
        <v>31971</v>
      </c>
      <c r="D27964" s="514" t="s">
        <v>28</v>
      </c>
      <c r="E27964" s="673"/>
      <c r="F27964" s="761"/>
    </row>
    <row r="27965" spans="1:6" customFormat="1">
      <c r="A27965" s="514">
        <v>40394</v>
      </c>
      <c r="B27965" s="514" t="s">
        <v>17223</v>
      </c>
      <c r="C27965" s="1329" t="s">
        <v>31972</v>
      </c>
      <c r="D27965" s="514" t="s">
        <v>28</v>
      </c>
      <c r="E27965" s="673"/>
      <c r="F27965" s="761"/>
    </row>
    <row r="27966" spans="1:6" customFormat="1">
      <c r="A27966" s="514">
        <v>40392</v>
      </c>
      <c r="B27966" s="514" t="s">
        <v>17223</v>
      </c>
      <c r="C27966" s="1329" t="s">
        <v>31973</v>
      </c>
      <c r="D27966" s="514" t="s">
        <v>28</v>
      </c>
      <c r="E27966" s="673"/>
      <c r="F27966" s="761"/>
    </row>
    <row r="27967" spans="1:6" customFormat="1">
      <c r="A27967" s="514">
        <v>40398</v>
      </c>
      <c r="B27967" s="514" t="s">
        <v>17223</v>
      </c>
      <c r="C27967" s="1329" t="s">
        <v>31974</v>
      </c>
      <c r="D27967" s="514" t="s">
        <v>28</v>
      </c>
      <c r="E27967" s="673"/>
      <c r="F27967" s="761"/>
    </row>
    <row r="27968" spans="1:6" customFormat="1">
      <c r="A27968" s="514">
        <v>40397</v>
      </c>
      <c r="B27968" s="514" t="s">
        <v>17223</v>
      </c>
      <c r="C27968" s="1329" t="s">
        <v>31975</v>
      </c>
      <c r="D27968" s="514" t="s">
        <v>28</v>
      </c>
      <c r="E27968" s="673"/>
      <c r="F27968" s="761"/>
    </row>
    <row r="27969" spans="1:6" customFormat="1">
      <c r="A27969" s="514">
        <v>40399</v>
      </c>
      <c r="B27969" s="514" t="s">
        <v>17223</v>
      </c>
      <c r="C27969" s="1329" t="s">
        <v>31976</v>
      </c>
      <c r="D27969" s="514" t="s">
        <v>28</v>
      </c>
      <c r="E27969" s="673"/>
      <c r="F27969" s="761"/>
    </row>
    <row r="27970" spans="1:6" customFormat="1">
      <c r="A27970" s="514">
        <v>40393</v>
      </c>
      <c r="B27970" s="514" t="s">
        <v>17223</v>
      </c>
      <c r="C27970" s="1329" t="s">
        <v>31977</v>
      </c>
      <c r="D27970" s="514" t="s">
        <v>28</v>
      </c>
      <c r="E27970" s="673"/>
      <c r="F27970" s="761"/>
    </row>
    <row r="27971" spans="1:6" customFormat="1">
      <c r="A27971" s="514">
        <v>44253</v>
      </c>
      <c r="B27971" s="514" t="s">
        <v>17223</v>
      </c>
      <c r="C27971" s="1329" t="s">
        <v>31978</v>
      </c>
      <c r="D27971" s="514" t="s">
        <v>28</v>
      </c>
      <c r="E27971" s="673">
        <v>296.58999999999997</v>
      </c>
      <c r="F27971" s="761"/>
    </row>
    <row r="27972" spans="1:6" customFormat="1">
      <c r="A27972" s="514">
        <v>21121</v>
      </c>
      <c r="B27972" s="514" t="s">
        <v>17223</v>
      </c>
      <c r="C27972" s="1329" t="s">
        <v>31979</v>
      </c>
      <c r="D27972" s="514" t="s">
        <v>28</v>
      </c>
      <c r="E27972" s="673">
        <v>4.25</v>
      </c>
      <c r="F27972" s="761"/>
    </row>
    <row r="27973" spans="1:6" customFormat="1">
      <c r="A27973" s="514">
        <v>38010</v>
      </c>
      <c r="B27973" s="514" t="s">
        <v>17223</v>
      </c>
      <c r="C27973" s="1329" t="s">
        <v>31980</v>
      </c>
      <c r="D27973" s="514" t="s">
        <v>28</v>
      </c>
      <c r="E27973" s="673">
        <v>5.3</v>
      </c>
      <c r="F27973" s="761"/>
    </row>
    <row r="27974" spans="1:6" customFormat="1">
      <c r="A27974" s="514">
        <v>38011</v>
      </c>
      <c r="B27974" s="514" t="s">
        <v>17223</v>
      </c>
      <c r="C27974" s="1329" t="s">
        <v>31981</v>
      </c>
      <c r="D27974" s="514" t="s">
        <v>28</v>
      </c>
      <c r="E27974" s="673">
        <v>10.62</v>
      </c>
      <c r="F27974" s="761"/>
    </row>
    <row r="27975" spans="1:6" customFormat="1">
      <c r="A27975" s="514">
        <v>38012</v>
      </c>
      <c r="B27975" s="514" t="s">
        <v>17223</v>
      </c>
      <c r="C27975" s="1329" t="s">
        <v>31982</v>
      </c>
      <c r="D27975" s="514" t="s">
        <v>28</v>
      </c>
      <c r="E27975" s="673">
        <v>40.49</v>
      </c>
      <c r="F27975" s="761"/>
    </row>
    <row r="27976" spans="1:6" customFormat="1">
      <c r="A27976" s="514">
        <v>38013</v>
      </c>
      <c r="B27976" s="514" t="s">
        <v>17223</v>
      </c>
      <c r="C27976" s="1329" t="s">
        <v>31983</v>
      </c>
      <c r="D27976" s="514" t="s">
        <v>28</v>
      </c>
      <c r="E27976" s="673">
        <v>52.01</v>
      </c>
      <c r="F27976" s="761"/>
    </row>
    <row r="27977" spans="1:6" customFormat="1">
      <c r="A27977" s="514">
        <v>38014</v>
      </c>
      <c r="B27977" s="514" t="s">
        <v>17223</v>
      </c>
      <c r="C27977" s="1329" t="s">
        <v>31984</v>
      </c>
      <c r="D27977" s="514" t="s">
        <v>28</v>
      </c>
      <c r="E27977" s="673">
        <v>86.86</v>
      </c>
      <c r="F27977" s="761"/>
    </row>
    <row r="27978" spans="1:6" customFormat="1">
      <c r="A27978" s="514">
        <v>38015</v>
      </c>
      <c r="B27978" s="514" t="s">
        <v>17223</v>
      </c>
      <c r="C27978" s="1329" t="s">
        <v>31985</v>
      </c>
      <c r="D27978" s="514" t="s">
        <v>28</v>
      </c>
      <c r="E27978" s="673">
        <v>204.2</v>
      </c>
      <c r="F27978" s="761"/>
    </row>
    <row r="27979" spans="1:6" customFormat="1">
      <c r="A27979" s="514">
        <v>38016</v>
      </c>
      <c r="B27979" s="514" t="s">
        <v>17223</v>
      </c>
      <c r="C27979" s="1329" t="s">
        <v>31986</v>
      </c>
      <c r="D27979" s="514" t="s">
        <v>28</v>
      </c>
      <c r="E27979" s="673">
        <v>237.46</v>
      </c>
      <c r="F27979" s="761"/>
    </row>
    <row r="27980" spans="1:6" customFormat="1">
      <c r="A27980" s="514">
        <v>12741</v>
      </c>
      <c r="B27980" s="514" t="s">
        <v>17223</v>
      </c>
      <c r="C27980" s="1329" t="s">
        <v>31987</v>
      </c>
      <c r="D27980" s="514" t="s">
        <v>28</v>
      </c>
      <c r="E27980" s="673"/>
      <c r="F27980" s="761"/>
    </row>
    <row r="27981" spans="1:6" customFormat="1">
      <c r="A27981" s="514">
        <v>12733</v>
      </c>
      <c r="B27981" s="514" t="s">
        <v>17223</v>
      </c>
      <c r="C27981" s="1329" t="s">
        <v>31988</v>
      </c>
      <c r="D27981" s="514" t="s">
        <v>28</v>
      </c>
      <c r="E27981" s="673"/>
      <c r="F27981" s="761"/>
    </row>
    <row r="27982" spans="1:6" customFormat="1">
      <c r="A27982" s="514">
        <v>12734</v>
      </c>
      <c r="B27982" s="514" t="s">
        <v>17223</v>
      </c>
      <c r="C27982" s="1329" t="s">
        <v>31989</v>
      </c>
      <c r="D27982" s="514" t="s">
        <v>28</v>
      </c>
      <c r="E27982" s="673"/>
      <c r="F27982" s="761"/>
    </row>
    <row r="27983" spans="1:6" customFormat="1">
      <c r="A27983" s="514">
        <v>12735</v>
      </c>
      <c r="B27983" s="514" t="s">
        <v>17223</v>
      </c>
      <c r="C27983" s="1329" t="s">
        <v>31990</v>
      </c>
      <c r="D27983" s="514" t="s">
        <v>28</v>
      </c>
      <c r="E27983" s="673"/>
      <c r="F27983" s="761"/>
    </row>
    <row r="27984" spans="1:6" customFormat="1">
      <c r="A27984" s="514">
        <v>12736</v>
      </c>
      <c r="B27984" s="514" t="s">
        <v>17223</v>
      </c>
      <c r="C27984" s="1329" t="s">
        <v>31991</v>
      </c>
      <c r="D27984" s="514" t="s">
        <v>28</v>
      </c>
      <c r="E27984" s="673"/>
      <c r="F27984" s="761"/>
    </row>
    <row r="27985" spans="1:6" customFormat="1">
      <c r="A27985" s="514">
        <v>12737</v>
      </c>
      <c r="B27985" s="514" t="s">
        <v>17223</v>
      </c>
      <c r="C27985" s="1329" t="s">
        <v>31992</v>
      </c>
      <c r="D27985" s="514" t="s">
        <v>28</v>
      </c>
      <c r="E27985" s="673"/>
      <c r="F27985" s="761"/>
    </row>
    <row r="27986" spans="1:6" customFormat="1">
      <c r="A27986" s="514">
        <v>12738</v>
      </c>
      <c r="B27986" s="514" t="s">
        <v>17223</v>
      </c>
      <c r="C27986" s="1329" t="s">
        <v>31993</v>
      </c>
      <c r="D27986" s="514" t="s">
        <v>28</v>
      </c>
      <c r="E27986" s="673"/>
      <c r="F27986" s="761"/>
    </row>
    <row r="27987" spans="1:6" customFormat="1">
      <c r="A27987" s="514">
        <v>12739</v>
      </c>
      <c r="B27987" s="514" t="s">
        <v>17223</v>
      </c>
      <c r="C27987" s="1329" t="s">
        <v>31994</v>
      </c>
      <c r="D27987" s="514" t="s">
        <v>28</v>
      </c>
      <c r="E27987" s="673"/>
      <c r="F27987" s="761"/>
    </row>
    <row r="27988" spans="1:6" customFormat="1">
      <c r="A27988" s="514">
        <v>12740</v>
      </c>
      <c r="B27988" s="514" t="s">
        <v>17223</v>
      </c>
      <c r="C27988" s="1329" t="s">
        <v>31995</v>
      </c>
      <c r="D27988" s="514" t="s">
        <v>28</v>
      </c>
      <c r="E27988" s="673"/>
      <c r="F27988" s="761"/>
    </row>
    <row r="27989" spans="1:6" customFormat="1">
      <c r="A27989" s="514">
        <v>6297</v>
      </c>
      <c r="B27989" s="514" t="s">
        <v>17223</v>
      </c>
      <c r="C27989" s="1329" t="s">
        <v>31996</v>
      </c>
      <c r="D27989" s="514" t="s">
        <v>28</v>
      </c>
      <c r="E27989" s="673">
        <v>41.86</v>
      </c>
      <c r="F27989" s="761"/>
    </row>
    <row r="27990" spans="1:6" customFormat="1">
      <c r="A27990" s="514">
        <v>6296</v>
      </c>
      <c r="B27990" s="514" t="s">
        <v>17223</v>
      </c>
      <c r="C27990" s="1329" t="s">
        <v>31997</v>
      </c>
      <c r="D27990" s="514" t="s">
        <v>28</v>
      </c>
      <c r="E27990" s="673">
        <v>33.04</v>
      </c>
      <c r="F27990" s="761"/>
    </row>
    <row r="27991" spans="1:6" customFormat="1">
      <c r="A27991" s="514">
        <v>6323</v>
      </c>
      <c r="B27991" s="514" t="s">
        <v>17223</v>
      </c>
      <c r="C27991" s="1329" t="s">
        <v>31998</v>
      </c>
      <c r="D27991" s="514" t="s">
        <v>28</v>
      </c>
      <c r="E27991" s="673">
        <v>21.59</v>
      </c>
      <c r="F27991" s="761"/>
    </row>
    <row r="27992" spans="1:6" customFormat="1">
      <c r="A27992" s="514">
        <v>6294</v>
      </c>
      <c r="B27992" s="514" t="s">
        <v>17223</v>
      </c>
      <c r="C27992" s="1329" t="s">
        <v>31999</v>
      </c>
      <c r="D27992" s="514" t="s">
        <v>28</v>
      </c>
      <c r="E27992" s="673">
        <v>9.42</v>
      </c>
      <c r="F27992" s="761"/>
    </row>
    <row r="27993" spans="1:6" customFormat="1">
      <c r="A27993" s="514">
        <v>6299</v>
      </c>
      <c r="B27993" s="514" t="s">
        <v>17223</v>
      </c>
      <c r="C27993" s="1329" t="s">
        <v>32000</v>
      </c>
      <c r="D27993" s="514" t="s">
        <v>28</v>
      </c>
      <c r="E27993" s="673">
        <v>125.89</v>
      </c>
      <c r="F27993" s="761"/>
    </row>
    <row r="27994" spans="1:6" customFormat="1">
      <c r="A27994" s="514">
        <v>6298</v>
      </c>
      <c r="B27994" s="514" t="s">
        <v>17223</v>
      </c>
      <c r="C27994" s="1329" t="s">
        <v>32001</v>
      </c>
      <c r="D27994" s="514" t="s">
        <v>28</v>
      </c>
      <c r="E27994" s="673">
        <v>66.3</v>
      </c>
      <c r="F27994" s="761"/>
    </row>
    <row r="27995" spans="1:6" customFormat="1">
      <c r="A27995" s="514">
        <v>6322</v>
      </c>
      <c r="B27995" s="514" t="s">
        <v>17223</v>
      </c>
      <c r="C27995" s="1329" t="s">
        <v>32002</v>
      </c>
      <c r="D27995" s="514" t="s">
        <v>28</v>
      </c>
      <c r="E27995" s="673">
        <v>168.61</v>
      </c>
      <c r="F27995" s="761"/>
    </row>
    <row r="27996" spans="1:6" customFormat="1">
      <c r="A27996" s="514">
        <v>6295</v>
      </c>
      <c r="B27996" s="514" t="s">
        <v>17223</v>
      </c>
      <c r="C27996" s="1329" t="s">
        <v>32003</v>
      </c>
      <c r="D27996" s="514" t="s">
        <v>28</v>
      </c>
      <c r="E27996" s="673">
        <v>13.41</v>
      </c>
      <c r="F27996" s="761"/>
    </row>
    <row r="27997" spans="1:6" customFormat="1">
      <c r="A27997" s="514">
        <v>6300</v>
      </c>
      <c r="B27997" s="514" t="s">
        <v>17223</v>
      </c>
      <c r="C27997" s="1329" t="s">
        <v>32004</v>
      </c>
      <c r="D27997" s="514" t="s">
        <v>28</v>
      </c>
      <c r="E27997" s="673">
        <v>310.86</v>
      </c>
      <c r="F27997" s="761"/>
    </row>
    <row r="27998" spans="1:6" customFormat="1">
      <c r="A27998" s="514">
        <v>6321</v>
      </c>
      <c r="B27998" s="514" t="s">
        <v>17223</v>
      </c>
      <c r="C27998" s="1329" t="s">
        <v>32005</v>
      </c>
      <c r="D27998" s="514" t="s">
        <v>28</v>
      </c>
      <c r="E27998" s="673">
        <v>444.04</v>
      </c>
      <c r="F27998" s="761"/>
    </row>
    <row r="27999" spans="1:6" customFormat="1">
      <c r="A27999" s="514">
        <v>6301</v>
      </c>
      <c r="B27999" s="514" t="s">
        <v>17223</v>
      </c>
      <c r="C27999" s="1329" t="s">
        <v>32006</v>
      </c>
      <c r="D27999" s="514" t="s">
        <v>28</v>
      </c>
      <c r="E27999" s="673">
        <v>1040.78</v>
      </c>
      <c r="F27999" s="761"/>
    </row>
    <row r="28000" spans="1:6" customFormat="1">
      <c r="A28000" s="514">
        <v>7105</v>
      </c>
      <c r="B28000" s="514" t="s">
        <v>17223</v>
      </c>
      <c r="C28000" s="1329" t="s">
        <v>32007</v>
      </c>
      <c r="D28000" s="514" t="s">
        <v>28</v>
      </c>
      <c r="E28000" s="673">
        <v>45.85</v>
      </c>
      <c r="F28000" s="761"/>
    </row>
    <row r="28001" spans="1:6" customFormat="1">
      <c r="A28001" s="514">
        <v>20183</v>
      </c>
      <c r="B28001" s="514" t="s">
        <v>17223</v>
      </c>
      <c r="C28001" s="1329" t="s">
        <v>32008</v>
      </c>
      <c r="D28001" s="514" t="s">
        <v>28</v>
      </c>
      <c r="E28001" s="673">
        <v>56.48</v>
      </c>
      <c r="F28001" s="761"/>
    </row>
    <row r="28002" spans="1:6" customFormat="1">
      <c r="A28002" s="514">
        <v>38448</v>
      </c>
      <c r="B28002" s="514" t="s">
        <v>17223</v>
      </c>
      <c r="C28002" s="1329" t="s">
        <v>32009</v>
      </c>
      <c r="D28002" s="514" t="s">
        <v>28</v>
      </c>
      <c r="E28002" s="673">
        <v>256.32</v>
      </c>
      <c r="F28002" s="761"/>
    </row>
    <row r="28003" spans="1:6" customFormat="1">
      <c r="A28003" s="514">
        <v>20182</v>
      </c>
      <c r="B28003" s="514" t="s">
        <v>17223</v>
      </c>
      <c r="C28003" s="1329" t="s">
        <v>32010</v>
      </c>
      <c r="D28003" s="514" t="s">
        <v>28</v>
      </c>
      <c r="E28003" s="673">
        <v>32.840000000000003</v>
      </c>
      <c r="F28003" s="761"/>
    </row>
    <row r="28004" spans="1:6" customFormat="1">
      <c r="A28004" s="514">
        <v>7119</v>
      </c>
      <c r="B28004" s="514" t="s">
        <v>17223</v>
      </c>
      <c r="C28004" s="1329" t="s">
        <v>32011</v>
      </c>
      <c r="D28004" s="514" t="s">
        <v>28</v>
      </c>
      <c r="E28004" s="673">
        <v>11.62</v>
      </c>
      <c r="F28004" s="761"/>
    </row>
    <row r="28005" spans="1:6" customFormat="1">
      <c r="A28005" s="514">
        <v>7126</v>
      </c>
      <c r="B28005" s="514" t="s">
        <v>17223</v>
      </c>
      <c r="C28005" s="1329" t="s">
        <v>32012</v>
      </c>
      <c r="D28005" s="514" t="s">
        <v>28</v>
      </c>
      <c r="E28005" s="673">
        <v>23.71</v>
      </c>
      <c r="F28005" s="761"/>
    </row>
    <row r="28006" spans="1:6" customFormat="1">
      <c r="A28006" s="514">
        <v>7120</v>
      </c>
      <c r="B28006" s="514" t="s">
        <v>17223</v>
      </c>
      <c r="C28006" s="1329" t="s">
        <v>32013</v>
      </c>
      <c r="D28006" s="514" t="s">
        <v>28</v>
      </c>
      <c r="E28006" s="673">
        <v>8.91</v>
      </c>
      <c r="F28006" s="761"/>
    </row>
    <row r="28007" spans="1:6" customFormat="1">
      <c r="A28007" s="514">
        <v>6319</v>
      </c>
      <c r="B28007" s="514" t="s">
        <v>17223</v>
      </c>
      <c r="C28007" s="1329" t="s">
        <v>32014</v>
      </c>
      <c r="D28007" s="514" t="s">
        <v>28</v>
      </c>
      <c r="E28007" s="673">
        <v>49.17</v>
      </c>
      <c r="F28007" s="761"/>
    </row>
    <row r="28008" spans="1:6" customFormat="1">
      <c r="A28008" s="514">
        <v>6304</v>
      </c>
      <c r="B28008" s="514" t="s">
        <v>17223</v>
      </c>
      <c r="C28008" s="1329" t="s">
        <v>32015</v>
      </c>
      <c r="D28008" s="514" t="s">
        <v>28</v>
      </c>
      <c r="E28008" s="673">
        <v>49.17</v>
      </c>
      <c r="F28008" s="761"/>
    </row>
    <row r="28009" spans="1:6" customFormat="1">
      <c r="A28009" s="514">
        <v>21116</v>
      </c>
      <c r="B28009" s="514" t="s">
        <v>17223</v>
      </c>
      <c r="C28009" s="1329" t="s">
        <v>32016</v>
      </c>
      <c r="D28009" s="514" t="s">
        <v>28</v>
      </c>
      <c r="E28009" s="673">
        <v>37.24</v>
      </c>
      <c r="F28009" s="761"/>
    </row>
    <row r="28010" spans="1:6" customFormat="1">
      <c r="A28010" s="514">
        <v>6320</v>
      </c>
      <c r="B28010" s="514" t="s">
        <v>17223</v>
      </c>
      <c r="C28010" s="1329" t="s">
        <v>32017</v>
      </c>
      <c r="D28010" s="514" t="s">
        <v>28</v>
      </c>
      <c r="E28010" s="673">
        <v>25.32</v>
      </c>
      <c r="F28010" s="761"/>
    </row>
    <row r="28011" spans="1:6" customFormat="1">
      <c r="A28011" s="514">
        <v>6303</v>
      </c>
      <c r="B28011" s="514" t="s">
        <v>17223</v>
      </c>
      <c r="C28011" s="1329" t="s">
        <v>32018</v>
      </c>
      <c r="D28011" s="514" t="s">
        <v>28</v>
      </c>
      <c r="E28011" s="673">
        <v>25.32</v>
      </c>
      <c r="F28011" s="761"/>
    </row>
    <row r="28012" spans="1:6" customFormat="1">
      <c r="A28012" s="514">
        <v>6308</v>
      </c>
      <c r="B28012" s="514" t="s">
        <v>17223</v>
      </c>
      <c r="C28012" s="1329" t="s">
        <v>32019</v>
      </c>
      <c r="D28012" s="514" t="s">
        <v>28</v>
      </c>
      <c r="E28012" s="673">
        <v>136.07</v>
      </c>
      <c r="F28012" s="761"/>
    </row>
    <row r="28013" spans="1:6" customFormat="1">
      <c r="A28013" s="514">
        <v>6317</v>
      </c>
      <c r="B28013" s="514" t="s">
        <v>17223</v>
      </c>
      <c r="C28013" s="1329" t="s">
        <v>32020</v>
      </c>
      <c r="D28013" s="514" t="s">
        <v>28</v>
      </c>
      <c r="E28013" s="673">
        <v>136.07</v>
      </c>
      <c r="F28013" s="761"/>
    </row>
    <row r="28014" spans="1:6" customFormat="1">
      <c r="A28014" s="514">
        <v>6307</v>
      </c>
      <c r="B28014" s="514" t="s">
        <v>17223</v>
      </c>
      <c r="C28014" s="1329" t="s">
        <v>32021</v>
      </c>
      <c r="D28014" s="514" t="s">
        <v>28</v>
      </c>
      <c r="E28014" s="673">
        <v>136.07</v>
      </c>
      <c r="F28014" s="761"/>
    </row>
    <row r="28015" spans="1:6" customFormat="1">
      <c r="A28015" s="514">
        <v>6309</v>
      </c>
      <c r="B28015" s="514" t="s">
        <v>17223</v>
      </c>
      <c r="C28015" s="1329" t="s">
        <v>32022</v>
      </c>
      <c r="D28015" s="514" t="s">
        <v>28</v>
      </c>
      <c r="E28015" s="673">
        <v>140.02000000000001</v>
      </c>
      <c r="F28015" s="761"/>
    </row>
    <row r="28016" spans="1:6" customFormat="1">
      <c r="A28016" s="514">
        <v>6318</v>
      </c>
      <c r="B28016" s="514" t="s">
        <v>17223</v>
      </c>
      <c r="C28016" s="1329" t="s">
        <v>32023</v>
      </c>
      <c r="D28016" s="514" t="s">
        <v>28</v>
      </c>
      <c r="E28016" s="673">
        <v>73.400000000000006</v>
      </c>
      <c r="F28016" s="761"/>
    </row>
    <row r="28017" spans="1:6" customFormat="1">
      <c r="A28017" s="514">
        <v>6306</v>
      </c>
      <c r="B28017" s="514" t="s">
        <v>17223</v>
      </c>
      <c r="C28017" s="1329" t="s">
        <v>32024</v>
      </c>
      <c r="D28017" s="514" t="s">
        <v>28</v>
      </c>
      <c r="E28017" s="673">
        <v>73.400000000000006</v>
      </c>
      <c r="F28017" s="761"/>
    </row>
    <row r="28018" spans="1:6" customFormat="1">
      <c r="A28018" s="514">
        <v>6305</v>
      </c>
      <c r="B28018" s="514" t="s">
        <v>17223</v>
      </c>
      <c r="C28018" s="1329" t="s">
        <v>32025</v>
      </c>
      <c r="D28018" s="514" t="s">
        <v>28</v>
      </c>
      <c r="E28018" s="673">
        <v>73.400000000000006</v>
      </c>
      <c r="F28018" s="761"/>
    </row>
    <row r="28019" spans="1:6" customFormat="1">
      <c r="A28019" s="514">
        <v>6312</v>
      </c>
      <c r="B28019" s="514" t="s">
        <v>17223</v>
      </c>
      <c r="C28019" s="1329" t="s">
        <v>32026</v>
      </c>
      <c r="D28019" s="514" t="s">
        <v>28</v>
      </c>
      <c r="E28019" s="673">
        <v>195.72</v>
      </c>
      <c r="F28019" s="761"/>
    </row>
    <row r="28020" spans="1:6" customFormat="1">
      <c r="A28020" s="514">
        <v>6311</v>
      </c>
      <c r="B28020" s="514" t="s">
        <v>17223</v>
      </c>
      <c r="C28020" s="1329" t="s">
        <v>32027</v>
      </c>
      <c r="D28020" s="514" t="s">
        <v>28</v>
      </c>
      <c r="E28020" s="673">
        <v>195.72</v>
      </c>
      <c r="F28020" s="761"/>
    </row>
    <row r="28021" spans="1:6" customFormat="1">
      <c r="A28021" s="514">
        <v>6310</v>
      </c>
      <c r="B28021" s="514" t="s">
        <v>17223</v>
      </c>
      <c r="C28021" s="1329" t="s">
        <v>32028</v>
      </c>
      <c r="D28021" s="514" t="s">
        <v>28</v>
      </c>
      <c r="E28021" s="673">
        <v>195.72</v>
      </c>
      <c r="F28021" s="761"/>
    </row>
    <row r="28022" spans="1:6" customFormat="1">
      <c r="A28022" s="514">
        <v>6314</v>
      </c>
      <c r="B28022" s="514" t="s">
        <v>17223</v>
      </c>
      <c r="C28022" s="1329" t="s">
        <v>32029</v>
      </c>
      <c r="D28022" s="514" t="s">
        <v>28</v>
      </c>
      <c r="E28022" s="673">
        <v>195.72</v>
      </c>
      <c r="F28022" s="761"/>
    </row>
    <row r="28023" spans="1:6" customFormat="1">
      <c r="A28023" s="514">
        <v>6313</v>
      </c>
      <c r="B28023" s="514" t="s">
        <v>17223</v>
      </c>
      <c r="C28023" s="1329" t="s">
        <v>32030</v>
      </c>
      <c r="D28023" s="514" t="s">
        <v>28</v>
      </c>
      <c r="E28023" s="673">
        <v>195.72</v>
      </c>
      <c r="F28023" s="761"/>
    </row>
    <row r="28024" spans="1:6" customFormat="1">
      <c r="A28024" s="514">
        <v>6302</v>
      </c>
      <c r="B28024" s="514" t="s">
        <v>17223</v>
      </c>
      <c r="C28024" s="1329" t="s">
        <v>32031</v>
      </c>
      <c r="D28024" s="514" t="s">
        <v>28</v>
      </c>
      <c r="E28024" s="673">
        <v>15.57</v>
      </c>
      <c r="F28024" s="761"/>
    </row>
    <row r="28025" spans="1:6" customFormat="1">
      <c r="A28025" s="514">
        <v>6315</v>
      </c>
      <c r="B28025" s="514" t="s">
        <v>17223</v>
      </c>
      <c r="C28025" s="1329" t="s">
        <v>32032</v>
      </c>
      <c r="D28025" s="514" t="s">
        <v>28</v>
      </c>
      <c r="E28025" s="673">
        <v>370.59</v>
      </c>
      <c r="F28025" s="761"/>
    </row>
    <row r="28026" spans="1:6" customFormat="1">
      <c r="A28026" s="514">
        <v>6316</v>
      </c>
      <c r="B28026" s="514" t="s">
        <v>17223</v>
      </c>
      <c r="C28026" s="1329" t="s">
        <v>32033</v>
      </c>
      <c r="D28026" s="514" t="s">
        <v>28</v>
      </c>
      <c r="E28026" s="673">
        <v>370.59</v>
      </c>
      <c r="F28026" s="761"/>
    </row>
    <row r="28027" spans="1:6" customFormat="1">
      <c r="A28027" s="514">
        <v>39324</v>
      </c>
      <c r="B28027" s="514" t="s">
        <v>17223</v>
      </c>
      <c r="C28027" s="1329" t="s">
        <v>32034</v>
      </c>
      <c r="D28027" s="514" t="s">
        <v>28</v>
      </c>
      <c r="E28027" s="673">
        <v>5.54</v>
      </c>
      <c r="F28027" s="761"/>
    </row>
    <row r="28028" spans="1:6" customFormat="1">
      <c r="A28028" s="514">
        <v>39325</v>
      </c>
      <c r="B28028" s="514" t="s">
        <v>17223</v>
      </c>
      <c r="C28028" s="1329" t="s">
        <v>32035</v>
      </c>
      <c r="D28028" s="514" t="s">
        <v>28</v>
      </c>
      <c r="E28028" s="673">
        <v>8.34</v>
      </c>
      <c r="F28028" s="761"/>
    </row>
    <row r="28029" spans="1:6" customFormat="1">
      <c r="A28029" s="514">
        <v>39326</v>
      </c>
      <c r="B28029" s="514" t="s">
        <v>17223</v>
      </c>
      <c r="C28029" s="1329" t="s">
        <v>32036</v>
      </c>
      <c r="D28029" s="514" t="s">
        <v>28</v>
      </c>
      <c r="E28029" s="673">
        <v>29.94</v>
      </c>
      <c r="F28029" s="761"/>
    </row>
    <row r="28030" spans="1:6" customFormat="1">
      <c r="A28030" s="514">
        <v>39327</v>
      </c>
      <c r="B28030" s="514" t="s">
        <v>17223</v>
      </c>
      <c r="C28030" s="1329" t="s">
        <v>32037</v>
      </c>
      <c r="D28030" s="514" t="s">
        <v>28</v>
      </c>
      <c r="E28030" s="673">
        <v>45.17</v>
      </c>
      <c r="F28030" s="761"/>
    </row>
    <row r="28031" spans="1:6" customFormat="1">
      <c r="A28031" s="514">
        <v>11378</v>
      </c>
      <c r="B28031" s="514" t="s">
        <v>17223</v>
      </c>
      <c r="C28031" s="1329" t="s">
        <v>32038</v>
      </c>
      <c r="D28031" s="514" t="s">
        <v>28</v>
      </c>
      <c r="E28031" s="673">
        <v>109.29</v>
      </c>
      <c r="F28031" s="761"/>
    </row>
    <row r="28032" spans="1:6" customFormat="1">
      <c r="A28032" s="514">
        <v>11379</v>
      </c>
      <c r="B28032" s="514" t="s">
        <v>17223</v>
      </c>
      <c r="C28032" s="1329" t="s">
        <v>32039</v>
      </c>
      <c r="D28032" s="514" t="s">
        <v>28</v>
      </c>
      <c r="E28032" s="673">
        <v>92.35</v>
      </c>
      <c r="F28032" s="761"/>
    </row>
    <row r="28033" spans="1:6" customFormat="1">
      <c r="A28033" s="514">
        <v>11493</v>
      </c>
      <c r="B28033" s="514" t="s">
        <v>17223</v>
      </c>
      <c r="C28033" s="1329" t="s">
        <v>32040</v>
      </c>
      <c r="D28033" s="514" t="s">
        <v>28</v>
      </c>
      <c r="E28033" s="673">
        <v>53.27</v>
      </c>
      <c r="F28033" s="761"/>
    </row>
    <row r="28034" spans="1:6" customFormat="1">
      <c r="A28034" s="514">
        <v>7106</v>
      </c>
      <c r="B28034" s="514" t="s">
        <v>17223</v>
      </c>
      <c r="C28034" s="1329" t="s">
        <v>32041</v>
      </c>
      <c r="D28034" s="514" t="s">
        <v>28</v>
      </c>
      <c r="E28034" s="673">
        <v>146.74</v>
      </c>
      <c r="F28034" s="761"/>
    </row>
    <row r="28035" spans="1:6" customFormat="1">
      <c r="A28035" s="514">
        <v>7104</v>
      </c>
      <c r="B28035" s="514" t="s">
        <v>17223</v>
      </c>
      <c r="C28035" s="1329" t="s">
        <v>32042</v>
      </c>
      <c r="D28035" s="514" t="s">
        <v>28</v>
      </c>
      <c r="E28035" s="673">
        <v>3.95</v>
      </c>
      <c r="F28035" s="761"/>
    </row>
    <row r="28036" spans="1:6" customFormat="1">
      <c r="A28036" s="514">
        <v>7136</v>
      </c>
      <c r="B28036" s="514" t="s">
        <v>17223</v>
      </c>
      <c r="C28036" s="1329" t="s">
        <v>32043</v>
      </c>
      <c r="D28036" s="514" t="s">
        <v>28</v>
      </c>
      <c r="E28036" s="673">
        <v>6.89</v>
      </c>
      <c r="F28036" s="761"/>
    </row>
    <row r="28037" spans="1:6" customFormat="1">
      <c r="A28037" s="514">
        <v>7128</v>
      </c>
      <c r="B28037" s="514" t="s">
        <v>17223</v>
      </c>
      <c r="C28037" s="1329" t="s">
        <v>32044</v>
      </c>
      <c r="D28037" s="514" t="s">
        <v>28</v>
      </c>
      <c r="E28037" s="673">
        <v>8.94</v>
      </c>
      <c r="F28037" s="761"/>
    </row>
    <row r="28038" spans="1:6" customFormat="1">
      <c r="A28038" s="514">
        <v>7108</v>
      </c>
      <c r="B28038" s="514" t="s">
        <v>17223</v>
      </c>
      <c r="C28038" s="1329" t="s">
        <v>32045</v>
      </c>
      <c r="D28038" s="514" t="s">
        <v>28</v>
      </c>
      <c r="E28038" s="673">
        <v>8.91</v>
      </c>
      <c r="F28038" s="761"/>
    </row>
    <row r="28039" spans="1:6" customFormat="1">
      <c r="A28039" s="514">
        <v>7129</v>
      </c>
      <c r="B28039" s="514" t="s">
        <v>17223</v>
      </c>
      <c r="C28039" s="1329" t="s">
        <v>32046</v>
      </c>
      <c r="D28039" s="514" t="s">
        <v>28</v>
      </c>
      <c r="E28039" s="673">
        <v>10.49</v>
      </c>
      <c r="F28039" s="761"/>
    </row>
    <row r="28040" spans="1:6" customFormat="1">
      <c r="A28040" s="514">
        <v>7130</v>
      </c>
      <c r="B28040" s="514" t="s">
        <v>17223</v>
      </c>
      <c r="C28040" s="1329" t="s">
        <v>32047</v>
      </c>
      <c r="D28040" s="514" t="s">
        <v>28</v>
      </c>
      <c r="E28040" s="673">
        <v>15.24</v>
      </c>
      <c r="F28040" s="761"/>
    </row>
    <row r="28041" spans="1:6" customFormat="1">
      <c r="A28041" s="514">
        <v>7131</v>
      </c>
      <c r="B28041" s="514" t="s">
        <v>17223</v>
      </c>
      <c r="C28041" s="1329" t="s">
        <v>32048</v>
      </c>
      <c r="D28041" s="514" t="s">
        <v>28</v>
      </c>
      <c r="E28041" s="673">
        <v>18.64</v>
      </c>
      <c r="F28041" s="761"/>
    </row>
    <row r="28042" spans="1:6" customFormat="1">
      <c r="A28042" s="514">
        <v>7132</v>
      </c>
      <c r="B28042" s="514" t="s">
        <v>17223</v>
      </c>
      <c r="C28042" s="1329" t="s">
        <v>32049</v>
      </c>
      <c r="D28042" s="514" t="s">
        <v>28</v>
      </c>
      <c r="E28042" s="673">
        <v>43.89</v>
      </c>
      <c r="F28042" s="761"/>
    </row>
    <row r="28043" spans="1:6" customFormat="1">
      <c r="A28043" s="514">
        <v>7133</v>
      </c>
      <c r="B28043" s="514" t="s">
        <v>17223</v>
      </c>
      <c r="C28043" s="1329" t="s">
        <v>32050</v>
      </c>
      <c r="D28043" s="514" t="s">
        <v>28</v>
      </c>
      <c r="E28043" s="673">
        <v>101.43</v>
      </c>
      <c r="F28043" s="761"/>
    </row>
    <row r="28044" spans="1:6" customFormat="1">
      <c r="A28044" s="514">
        <v>37422</v>
      </c>
      <c r="B28044" s="514" t="s">
        <v>17223</v>
      </c>
      <c r="C28044" s="1329" t="s">
        <v>32051</v>
      </c>
      <c r="D28044" s="514" t="s">
        <v>28</v>
      </c>
      <c r="E28044" s="673">
        <v>77.52</v>
      </c>
      <c r="F28044" s="761"/>
    </row>
    <row r="28045" spans="1:6" customFormat="1">
      <c r="A28045" s="514">
        <v>37420</v>
      </c>
      <c r="B28045" s="514" t="s">
        <v>17223</v>
      </c>
      <c r="C28045" s="1329" t="s">
        <v>32052</v>
      </c>
      <c r="D28045" s="514" t="s">
        <v>28</v>
      </c>
      <c r="E28045" s="673">
        <v>60.59</v>
      </c>
      <c r="F28045" s="761"/>
    </row>
    <row r="28046" spans="1:6" customFormat="1">
      <c r="A28046" s="514">
        <v>37421</v>
      </c>
      <c r="B28046" s="514" t="s">
        <v>17223</v>
      </c>
      <c r="C28046" s="1329" t="s">
        <v>32053</v>
      </c>
      <c r="D28046" s="514" t="s">
        <v>28</v>
      </c>
      <c r="E28046" s="673">
        <v>82.81</v>
      </c>
      <c r="F28046" s="761"/>
    </row>
    <row r="28047" spans="1:6" customFormat="1">
      <c r="A28047" s="514">
        <v>37443</v>
      </c>
      <c r="B28047" s="514" t="s">
        <v>17223</v>
      </c>
      <c r="C28047" s="1329" t="s">
        <v>32054</v>
      </c>
      <c r="D28047" s="514" t="s">
        <v>28</v>
      </c>
      <c r="E28047" s="673"/>
      <c r="F28047" s="761"/>
    </row>
    <row r="28048" spans="1:6" customFormat="1">
      <c r="A28048" s="514">
        <v>37444</v>
      </c>
      <c r="B28048" s="514" t="s">
        <v>17223</v>
      </c>
      <c r="C28048" s="1329" t="s">
        <v>32055</v>
      </c>
      <c r="D28048" s="514" t="s">
        <v>28</v>
      </c>
      <c r="E28048" s="673"/>
      <c r="F28048" s="761"/>
    </row>
    <row r="28049" spans="1:6" customFormat="1">
      <c r="A28049" s="514">
        <v>37445</v>
      </c>
      <c r="B28049" s="514" t="s">
        <v>17223</v>
      </c>
      <c r="C28049" s="1329" t="s">
        <v>32056</v>
      </c>
      <c r="D28049" s="514" t="s">
        <v>28</v>
      </c>
      <c r="E28049" s="673"/>
      <c r="F28049" s="761"/>
    </row>
    <row r="28050" spans="1:6" customFormat="1">
      <c r="A28050" s="514">
        <v>37446</v>
      </c>
      <c r="B28050" s="514" t="s">
        <v>17223</v>
      </c>
      <c r="C28050" s="1329" t="s">
        <v>32057</v>
      </c>
      <c r="D28050" s="514" t="s">
        <v>28</v>
      </c>
      <c r="E28050" s="673"/>
      <c r="F28050" s="761"/>
    </row>
    <row r="28051" spans="1:6" customFormat="1">
      <c r="A28051" s="514">
        <v>37447</v>
      </c>
      <c r="B28051" s="514" t="s">
        <v>17223</v>
      </c>
      <c r="C28051" s="1329" t="s">
        <v>32058</v>
      </c>
      <c r="D28051" s="514" t="s">
        <v>28</v>
      </c>
      <c r="E28051" s="673"/>
      <c r="F28051" s="761"/>
    </row>
    <row r="28052" spans="1:6" customFormat="1">
      <c r="A28052" s="514">
        <v>37448</v>
      </c>
      <c r="B28052" s="514" t="s">
        <v>17223</v>
      </c>
      <c r="C28052" s="1329" t="s">
        <v>32059</v>
      </c>
      <c r="D28052" s="514" t="s">
        <v>28</v>
      </c>
      <c r="E28052" s="673"/>
      <c r="F28052" s="761"/>
    </row>
    <row r="28053" spans="1:6" customFormat="1">
      <c r="A28053" s="514">
        <v>37440</v>
      </c>
      <c r="B28053" s="514" t="s">
        <v>17223</v>
      </c>
      <c r="C28053" s="1329" t="s">
        <v>32060</v>
      </c>
      <c r="D28053" s="514" t="s">
        <v>28</v>
      </c>
      <c r="E28053" s="673"/>
      <c r="F28053" s="761"/>
    </row>
    <row r="28054" spans="1:6" customFormat="1">
      <c r="A28054" s="514">
        <v>37441</v>
      </c>
      <c r="B28054" s="514" t="s">
        <v>17223</v>
      </c>
      <c r="C28054" s="1329" t="s">
        <v>32061</v>
      </c>
      <c r="D28054" s="514" t="s">
        <v>28</v>
      </c>
      <c r="E28054" s="673"/>
      <c r="F28054" s="761"/>
    </row>
    <row r="28055" spans="1:6" customFormat="1">
      <c r="A28055" s="514">
        <v>37442</v>
      </c>
      <c r="B28055" s="514" t="s">
        <v>17223</v>
      </c>
      <c r="C28055" s="1329" t="s">
        <v>32062</v>
      </c>
      <c r="D28055" s="514" t="s">
        <v>28</v>
      </c>
      <c r="E28055" s="673"/>
      <c r="F28055" s="761"/>
    </row>
    <row r="28056" spans="1:6" customFormat="1">
      <c r="A28056" s="514">
        <v>38017</v>
      </c>
      <c r="B28056" s="514" t="s">
        <v>17223</v>
      </c>
      <c r="C28056" s="1329" t="s">
        <v>32063</v>
      </c>
      <c r="D28056" s="514" t="s">
        <v>28</v>
      </c>
      <c r="E28056" s="673">
        <v>11.32</v>
      </c>
      <c r="F28056" s="761"/>
    </row>
    <row r="28057" spans="1:6" customFormat="1">
      <c r="A28057" s="514">
        <v>38018</v>
      </c>
      <c r="B28057" s="514" t="s">
        <v>17223</v>
      </c>
      <c r="C28057" s="1329" t="s">
        <v>32064</v>
      </c>
      <c r="D28057" s="514" t="s">
        <v>28</v>
      </c>
      <c r="E28057" s="673">
        <v>12.73</v>
      </c>
      <c r="F28057" s="761"/>
    </row>
    <row r="28058" spans="1:6" customFormat="1">
      <c r="A28058" s="514">
        <v>39895</v>
      </c>
      <c r="B28058" s="514" t="s">
        <v>17223</v>
      </c>
      <c r="C28058" s="1329" t="s">
        <v>32065</v>
      </c>
      <c r="D28058" s="514" t="s">
        <v>28</v>
      </c>
      <c r="E28058" s="673"/>
      <c r="F28058" s="761"/>
    </row>
    <row r="28059" spans="1:6" customFormat="1">
      <c r="A28059" s="514">
        <v>39896</v>
      </c>
      <c r="B28059" s="514" t="s">
        <v>17223</v>
      </c>
      <c r="C28059" s="1329" t="s">
        <v>32066</v>
      </c>
      <c r="D28059" s="514" t="s">
        <v>28</v>
      </c>
      <c r="E28059" s="673"/>
      <c r="F28059" s="761"/>
    </row>
    <row r="28060" spans="1:6" customFormat="1">
      <c r="A28060" s="514">
        <v>44038</v>
      </c>
      <c r="B28060" s="514" t="s">
        <v>17223</v>
      </c>
      <c r="C28060" s="1329" t="s">
        <v>44916</v>
      </c>
      <c r="D28060" s="514" t="s">
        <v>28</v>
      </c>
      <c r="E28060" s="673">
        <v>315.16000000000003</v>
      </c>
      <c r="F28060" s="761"/>
    </row>
    <row r="28061" spans="1:6" customFormat="1">
      <c r="A28061" s="514">
        <v>44040</v>
      </c>
      <c r="B28061" s="514" t="s">
        <v>17223</v>
      </c>
      <c r="C28061" s="1329" t="s">
        <v>44917</v>
      </c>
      <c r="D28061" s="514" t="s">
        <v>28</v>
      </c>
      <c r="E28061" s="673">
        <v>402.12</v>
      </c>
      <c r="F28061" s="761"/>
    </row>
    <row r="28062" spans="1:6" customFormat="1">
      <c r="A28062" s="514">
        <v>44035</v>
      </c>
      <c r="B28062" s="514" t="s">
        <v>17223</v>
      </c>
      <c r="C28062" s="1329" t="s">
        <v>44918</v>
      </c>
      <c r="D28062" s="514" t="s">
        <v>28</v>
      </c>
      <c r="E28062" s="673">
        <v>187.51</v>
      </c>
      <c r="F28062" s="761"/>
    </row>
    <row r="28063" spans="1:6" customFormat="1">
      <c r="A28063" s="514">
        <v>44037</v>
      </c>
      <c r="B28063" s="514" t="s">
        <v>17223</v>
      </c>
      <c r="C28063" s="1329" t="s">
        <v>44919</v>
      </c>
      <c r="D28063" s="514" t="s">
        <v>28</v>
      </c>
      <c r="E28063" s="673">
        <v>238.59</v>
      </c>
      <c r="F28063" s="761"/>
    </row>
    <row r="28064" spans="1:6" customFormat="1">
      <c r="A28064" s="514">
        <v>44033</v>
      </c>
      <c r="B28064" s="514" t="s">
        <v>17223</v>
      </c>
      <c r="C28064" s="1329" t="s">
        <v>44920</v>
      </c>
      <c r="D28064" s="514" t="s">
        <v>28</v>
      </c>
      <c r="E28064" s="673">
        <v>74.17</v>
      </c>
      <c r="F28064" s="761"/>
    </row>
    <row r="28065" spans="1:6" customFormat="1">
      <c r="A28065" s="514">
        <v>44034</v>
      </c>
      <c r="B28065" s="514" t="s">
        <v>17223</v>
      </c>
      <c r="C28065" s="1329" t="s">
        <v>44921</v>
      </c>
      <c r="D28065" s="514" t="s">
        <v>28</v>
      </c>
      <c r="E28065" s="673">
        <v>101.94</v>
      </c>
      <c r="F28065" s="761"/>
    </row>
    <row r="28066" spans="1:6" customFormat="1">
      <c r="A28066" s="514">
        <v>44028</v>
      </c>
      <c r="B28066" s="514" t="s">
        <v>17223</v>
      </c>
      <c r="C28066" s="1329" t="s">
        <v>44922</v>
      </c>
      <c r="D28066" s="514" t="s">
        <v>28</v>
      </c>
      <c r="E28066" s="673">
        <v>29.76</v>
      </c>
      <c r="F28066" s="761"/>
    </row>
    <row r="28067" spans="1:6" customFormat="1">
      <c r="A28067" s="514">
        <v>44029</v>
      </c>
      <c r="B28067" s="514" t="s">
        <v>17223</v>
      </c>
      <c r="C28067" s="1329" t="s">
        <v>44923</v>
      </c>
      <c r="D28067" s="514" t="s">
        <v>28</v>
      </c>
      <c r="E28067" s="673">
        <v>31.63</v>
      </c>
      <c r="F28067" s="761"/>
    </row>
    <row r="28068" spans="1:6" customFormat="1">
      <c r="A28068" s="514">
        <v>44030</v>
      </c>
      <c r="B28068" s="514" t="s">
        <v>17223</v>
      </c>
      <c r="C28068" s="1329" t="s">
        <v>44924</v>
      </c>
      <c r="D28068" s="514" t="s">
        <v>28</v>
      </c>
      <c r="E28068" s="673">
        <v>38.01</v>
      </c>
      <c r="F28068" s="761"/>
    </row>
    <row r="28069" spans="1:6" customFormat="1">
      <c r="A28069" s="514">
        <v>44031</v>
      </c>
      <c r="B28069" s="514" t="s">
        <v>17223</v>
      </c>
      <c r="C28069" s="1329" t="s">
        <v>44925</v>
      </c>
      <c r="D28069" s="514" t="s">
        <v>28</v>
      </c>
      <c r="E28069" s="673">
        <v>46.66</v>
      </c>
      <c r="F28069" s="761"/>
    </row>
    <row r="28070" spans="1:6" customFormat="1">
      <c r="A28070" s="514">
        <v>44032</v>
      </c>
      <c r="B28070" s="514" t="s">
        <v>17223</v>
      </c>
      <c r="C28070" s="1329" t="s">
        <v>44926</v>
      </c>
      <c r="D28070" s="514" t="s">
        <v>28</v>
      </c>
      <c r="E28070" s="673">
        <v>52.94</v>
      </c>
      <c r="F28070" s="761"/>
    </row>
    <row r="28071" spans="1:6" customFormat="1">
      <c r="A28071" s="514">
        <v>44036</v>
      </c>
      <c r="B28071" s="514" t="s">
        <v>17223</v>
      </c>
      <c r="C28071" s="1329" t="s">
        <v>44927</v>
      </c>
      <c r="D28071" s="514" t="s">
        <v>28</v>
      </c>
      <c r="E28071" s="673">
        <v>21.86</v>
      </c>
      <c r="F28071" s="761"/>
    </row>
    <row r="28072" spans="1:6" customFormat="1">
      <c r="A28072" s="514">
        <v>44039</v>
      </c>
      <c r="B28072" s="514" t="s">
        <v>17223</v>
      </c>
      <c r="C28072" s="1329" t="s">
        <v>44928</v>
      </c>
      <c r="D28072" s="514" t="s">
        <v>28</v>
      </c>
      <c r="E28072" s="673">
        <v>26.6</v>
      </c>
      <c r="F28072" s="761"/>
    </row>
    <row r="28073" spans="1:6" customFormat="1">
      <c r="A28073" s="514">
        <v>38873</v>
      </c>
      <c r="B28073" s="514" t="s">
        <v>17223</v>
      </c>
      <c r="C28073" s="1329" t="s">
        <v>32067</v>
      </c>
      <c r="D28073" s="514" t="s">
        <v>28</v>
      </c>
      <c r="E28073" s="673"/>
      <c r="F28073" s="761"/>
    </row>
    <row r="28074" spans="1:6" customFormat="1">
      <c r="A28074" s="514">
        <v>38874</v>
      </c>
      <c r="B28074" s="514" t="s">
        <v>17223</v>
      </c>
      <c r="C28074" s="1329" t="s">
        <v>32068</v>
      </c>
      <c r="D28074" s="514" t="s">
        <v>28</v>
      </c>
      <c r="E28074" s="673"/>
      <c r="F28074" s="761"/>
    </row>
    <row r="28075" spans="1:6" customFormat="1">
      <c r="A28075" s="514">
        <v>38875</v>
      </c>
      <c r="B28075" s="514" t="s">
        <v>17223</v>
      </c>
      <c r="C28075" s="1329" t="s">
        <v>32069</v>
      </c>
      <c r="D28075" s="514" t="s">
        <v>28</v>
      </c>
      <c r="E28075" s="673"/>
      <c r="F28075" s="761"/>
    </row>
    <row r="28076" spans="1:6" customFormat="1">
      <c r="A28076" s="514">
        <v>38876</v>
      </c>
      <c r="B28076" s="514" t="s">
        <v>17223</v>
      </c>
      <c r="C28076" s="1329" t="s">
        <v>32070</v>
      </c>
      <c r="D28076" s="514" t="s">
        <v>28</v>
      </c>
      <c r="E28076" s="673"/>
      <c r="F28076" s="761"/>
    </row>
    <row r="28077" spans="1:6" customFormat="1">
      <c r="A28077" s="514">
        <v>39000</v>
      </c>
      <c r="B28077" s="514" t="s">
        <v>17223</v>
      </c>
      <c r="C28077" s="1329" t="s">
        <v>32071</v>
      </c>
      <c r="D28077" s="514" t="s">
        <v>28</v>
      </c>
      <c r="E28077" s="673"/>
      <c r="F28077" s="761"/>
    </row>
    <row r="28078" spans="1:6" customFormat="1">
      <c r="A28078" s="514">
        <v>38674</v>
      </c>
      <c r="B28078" s="514" t="s">
        <v>17223</v>
      </c>
      <c r="C28078" s="1329" t="s">
        <v>32072</v>
      </c>
      <c r="D28078" s="514" t="s">
        <v>28</v>
      </c>
      <c r="E28078" s="673">
        <v>38.090000000000003</v>
      </c>
      <c r="F28078" s="761"/>
    </row>
    <row r="28079" spans="1:6" customFormat="1">
      <c r="A28079" s="514">
        <v>38019</v>
      </c>
      <c r="B28079" s="514" t="s">
        <v>17223</v>
      </c>
      <c r="C28079" s="1329" t="s">
        <v>32073</v>
      </c>
      <c r="D28079" s="514" t="s">
        <v>28</v>
      </c>
      <c r="E28079" s="673">
        <v>8.06</v>
      </c>
      <c r="F28079" s="761"/>
    </row>
    <row r="28080" spans="1:6" customFormat="1">
      <c r="A28080" s="514">
        <v>38020</v>
      </c>
      <c r="B28080" s="514" t="s">
        <v>17223</v>
      </c>
      <c r="C28080" s="1329" t="s">
        <v>32074</v>
      </c>
      <c r="D28080" s="514" t="s">
        <v>28</v>
      </c>
      <c r="E28080" s="673">
        <v>9.93</v>
      </c>
      <c r="F28080" s="761"/>
    </row>
    <row r="28081" spans="1:6" customFormat="1">
      <c r="A28081" s="514">
        <v>38454</v>
      </c>
      <c r="B28081" s="514" t="s">
        <v>17223</v>
      </c>
      <c r="C28081" s="1329" t="s">
        <v>32075</v>
      </c>
      <c r="D28081" s="514" t="s">
        <v>28</v>
      </c>
      <c r="E28081" s="673"/>
      <c r="F28081" s="761"/>
    </row>
    <row r="28082" spans="1:6" customFormat="1">
      <c r="A28082" s="514">
        <v>38455</v>
      </c>
      <c r="B28082" s="514" t="s">
        <v>17223</v>
      </c>
      <c r="C28082" s="1329" t="s">
        <v>32076</v>
      </c>
      <c r="D28082" s="514" t="s">
        <v>28</v>
      </c>
      <c r="E28082" s="673"/>
      <c r="F28082" s="761"/>
    </row>
    <row r="28083" spans="1:6" customFormat="1">
      <c r="A28083" s="514">
        <v>38462</v>
      </c>
      <c r="B28083" s="514" t="s">
        <v>17223</v>
      </c>
      <c r="C28083" s="1329" t="s">
        <v>32077</v>
      </c>
      <c r="D28083" s="514" t="s">
        <v>28</v>
      </c>
      <c r="E28083" s="673"/>
      <c r="F28083" s="761"/>
    </row>
    <row r="28084" spans="1:6" customFormat="1">
      <c r="A28084" s="514">
        <v>36362</v>
      </c>
      <c r="B28084" s="514" t="s">
        <v>17223</v>
      </c>
      <c r="C28084" s="1329" t="s">
        <v>32078</v>
      </c>
      <c r="D28084" s="514" t="s">
        <v>28</v>
      </c>
      <c r="E28084" s="673"/>
      <c r="F28084" s="761"/>
    </row>
    <row r="28085" spans="1:6" customFormat="1">
      <c r="A28085" s="514">
        <v>36298</v>
      </c>
      <c r="B28085" s="514" t="s">
        <v>17223</v>
      </c>
      <c r="C28085" s="1329" t="s">
        <v>32079</v>
      </c>
      <c r="D28085" s="514" t="s">
        <v>28</v>
      </c>
      <c r="E28085" s="673"/>
      <c r="F28085" s="761"/>
    </row>
    <row r="28086" spans="1:6" customFormat="1">
      <c r="A28086" s="514">
        <v>38456</v>
      </c>
      <c r="B28086" s="514" t="s">
        <v>17223</v>
      </c>
      <c r="C28086" s="1329" t="s">
        <v>32080</v>
      </c>
      <c r="D28086" s="514" t="s">
        <v>28</v>
      </c>
      <c r="E28086" s="673"/>
      <c r="F28086" s="761"/>
    </row>
    <row r="28087" spans="1:6" customFormat="1">
      <c r="A28087" s="514">
        <v>38457</v>
      </c>
      <c r="B28087" s="514" t="s">
        <v>17223</v>
      </c>
      <c r="C28087" s="1329" t="s">
        <v>32081</v>
      </c>
      <c r="D28087" s="514" t="s">
        <v>28</v>
      </c>
      <c r="E28087" s="673"/>
      <c r="F28087" s="761"/>
    </row>
    <row r="28088" spans="1:6" customFormat="1">
      <c r="A28088" s="514">
        <v>38458</v>
      </c>
      <c r="B28088" s="514" t="s">
        <v>17223</v>
      </c>
      <c r="C28088" s="1329" t="s">
        <v>32082</v>
      </c>
      <c r="D28088" s="514" t="s">
        <v>28</v>
      </c>
      <c r="E28088" s="673"/>
      <c r="F28088" s="761"/>
    </row>
    <row r="28089" spans="1:6" customFormat="1">
      <c r="A28089" s="514">
        <v>38459</v>
      </c>
      <c r="B28089" s="514" t="s">
        <v>17223</v>
      </c>
      <c r="C28089" s="1329" t="s">
        <v>32083</v>
      </c>
      <c r="D28089" s="514" t="s">
        <v>28</v>
      </c>
      <c r="E28089" s="673"/>
      <c r="F28089" s="761"/>
    </row>
    <row r="28090" spans="1:6" customFormat="1">
      <c r="A28090" s="514">
        <v>38460</v>
      </c>
      <c r="B28090" s="514" t="s">
        <v>17223</v>
      </c>
      <c r="C28090" s="1329" t="s">
        <v>32084</v>
      </c>
      <c r="D28090" s="514" t="s">
        <v>28</v>
      </c>
      <c r="E28090" s="673"/>
      <c r="F28090" s="761"/>
    </row>
    <row r="28091" spans="1:6" customFormat="1">
      <c r="A28091" s="514">
        <v>38461</v>
      </c>
      <c r="B28091" s="514" t="s">
        <v>17223</v>
      </c>
      <c r="C28091" s="1329" t="s">
        <v>32085</v>
      </c>
      <c r="D28091" s="514" t="s">
        <v>28</v>
      </c>
      <c r="E28091" s="673"/>
      <c r="F28091" s="761"/>
    </row>
    <row r="28092" spans="1:6" customFormat="1">
      <c r="A28092" s="514">
        <v>7094</v>
      </c>
      <c r="B28092" s="514" t="s">
        <v>17223</v>
      </c>
      <c r="C28092" s="1329" t="s">
        <v>32086</v>
      </c>
      <c r="D28092" s="514" t="s">
        <v>28</v>
      </c>
      <c r="E28092" s="673">
        <v>12.91</v>
      </c>
      <c r="F28092" s="761"/>
    </row>
    <row r="28093" spans="1:6" customFormat="1">
      <c r="A28093" s="514">
        <v>7116</v>
      </c>
      <c r="B28093" s="514" t="s">
        <v>17223</v>
      </c>
      <c r="C28093" s="1329" t="s">
        <v>32087</v>
      </c>
      <c r="D28093" s="514" t="s">
        <v>28</v>
      </c>
      <c r="E28093" s="673">
        <v>4.1100000000000003</v>
      </c>
      <c r="F28093" s="761"/>
    </row>
    <row r="28094" spans="1:6" customFormat="1">
      <c r="A28094" s="514">
        <v>7118</v>
      </c>
      <c r="B28094" s="514" t="s">
        <v>17223</v>
      </c>
      <c r="C28094" s="1329" t="s">
        <v>32088</v>
      </c>
      <c r="D28094" s="514" t="s">
        <v>28</v>
      </c>
      <c r="E28094" s="673">
        <v>26.55</v>
      </c>
      <c r="F28094" s="761"/>
    </row>
    <row r="28095" spans="1:6" customFormat="1">
      <c r="A28095" s="514">
        <v>7098</v>
      </c>
      <c r="B28095" s="514" t="s">
        <v>17223</v>
      </c>
      <c r="C28095" s="1329" t="s">
        <v>32089</v>
      </c>
      <c r="D28095" s="514" t="s">
        <v>28</v>
      </c>
      <c r="E28095" s="673">
        <v>3.95</v>
      </c>
      <c r="F28095" s="761"/>
    </row>
    <row r="28096" spans="1:6" customFormat="1">
      <c r="A28096" s="514">
        <v>7110</v>
      </c>
      <c r="B28096" s="514" t="s">
        <v>17223</v>
      </c>
      <c r="C28096" s="1329" t="s">
        <v>32090</v>
      </c>
      <c r="D28096" s="514" t="s">
        <v>28</v>
      </c>
      <c r="E28096" s="673">
        <v>50.48</v>
      </c>
      <c r="F28096" s="761"/>
    </row>
    <row r="28097" spans="1:6" customFormat="1">
      <c r="A28097" s="514">
        <v>7123</v>
      </c>
      <c r="B28097" s="514" t="s">
        <v>17223</v>
      </c>
      <c r="C28097" s="1329" t="s">
        <v>32091</v>
      </c>
      <c r="D28097" s="514" t="s">
        <v>28</v>
      </c>
      <c r="E28097" s="673">
        <v>4.7699999999999996</v>
      </c>
      <c r="F28097" s="761"/>
    </row>
    <row r="28098" spans="1:6" customFormat="1">
      <c r="A28098" s="514">
        <v>7121</v>
      </c>
      <c r="B28098" s="514" t="s">
        <v>17223</v>
      </c>
      <c r="C28098" s="1329" t="s">
        <v>32092</v>
      </c>
      <c r="D28098" s="514" t="s">
        <v>28</v>
      </c>
      <c r="E28098" s="673">
        <v>9.44</v>
      </c>
      <c r="F28098" s="761"/>
    </row>
    <row r="28099" spans="1:6" customFormat="1">
      <c r="A28099" s="514">
        <v>7137</v>
      </c>
      <c r="B28099" s="514" t="s">
        <v>17223</v>
      </c>
      <c r="C28099" s="1329" t="s">
        <v>32093</v>
      </c>
      <c r="D28099" s="514" t="s">
        <v>28</v>
      </c>
      <c r="E28099" s="673">
        <v>10.31</v>
      </c>
      <c r="F28099" s="761"/>
    </row>
    <row r="28100" spans="1:6" customFormat="1">
      <c r="A28100" s="514">
        <v>7122</v>
      </c>
      <c r="B28100" s="514" t="s">
        <v>17223</v>
      </c>
      <c r="C28100" s="1329" t="s">
        <v>32094</v>
      </c>
      <c r="D28100" s="514" t="s">
        <v>28</v>
      </c>
      <c r="E28100" s="673">
        <v>11.35</v>
      </c>
      <c r="F28100" s="761"/>
    </row>
    <row r="28101" spans="1:6" customFormat="1">
      <c r="A28101" s="514">
        <v>7114</v>
      </c>
      <c r="B28101" s="514" t="s">
        <v>17223</v>
      </c>
      <c r="C28101" s="1329" t="s">
        <v>32095</v>
      </c>
      <c r="D28101" s="514" t="s">
        <v>28</v>
      </c>
      <c r="E28101" s="673">
        <v>13.2</v>
      </c>
      <c r="F28101" s="761"/>
    </row>
    <row r="28102" spans="1:6" customFormat="1">
      <c r="A28102" s="514">
        <v>7109</v>
      </c>
      <c r="B28102" s="514" t="s">
        <v>17223</v>
      </c>
      <c r="C28102" s="1329" t="s">
        <v>32096</v>
      </c>
      <c r="D28102" s="514" t="s">
        <v>28</v>
      </c>
      <c r="E28102" s="673">
        <v>2.61</v>
      </c>
      <c r="F28102" s="761"/>
    </row>
    <row r="28103" spans="1:6" customFormat="1">
      <c r="A28103" s="514">
        <v>7135</v>
      </c>
      <c r="B28103" s="514" t="s">
        <v>17223</v>
      </c>
      <c r="C28103" s="1329" t="s">
        <v>32097</v>
      </c>
      <c r="D28103" s="514" t="s">
        <v>28</v>
      </c>
      <c r="E28103" s="673">
        <v>5.36</v>
      </c>
      <c r="F28103" s="761"/>
    </row>
    <row r="28104" spans="1:6" customFormat="1">
      <c r="A28104" s="514">
        <v>37947</v>
      </c>
      <c r="B28104" s="514" t="s">
        <v>17223</v>
      </c>
      <c r="C28104" s="1329" t="s">
        <v>32098</v>
      </c>
      <c r="D28104" s="514" t="s">
        <v>28</v>
      </c>
      <c r="E28104" s="673">
        <v>4.3600000000000003</v>
      </c>
      <c r="F28104" s="761"/>
    </row>
    <row r="28105" spans="1:6" customFormat="1">
      <c r="A28105" s="514">
        <v>7103</v>
      </c>
      <c r="B28105" s="514" t="s">
        <v>17223</v>
      </c>
      <c r="C28105" s="1329" t="s">
        <v>32099</v>
      </c>
      <c r="D28105" s="514" t="s">
        <v>28</v>
      </c>
      <c r="E28105" s="673">
        <v>14.2</v>
      </c>
      <c r="F28105" s="761"/>
    </row>
    <row r="28106" spans="1:6" customFormat="1">
      <c r="A28106" s="514">
        <v>40419</v>
      </c>
      <c r="B28106" s="514" t="s">
        <v>17223</v>
      </c>
      <c r="C28106" s="1329" t="s">
        <v>32100</v>
      </c>
      <c r="D28106" s="514" t="s">
        <v>28</v>
      </c>
      <c r="E28106" s="673"/>
      <c r="F28106" s="761"/>
    </row>
    <row r="28107" spans="1:6" customFormat="1">
      <c r="A28107" s="514">
        <v>40420</v>
      </c>
      <c r="B28107" s="514" t="s">
        <v>17223</v>
      </c>
      <c r="C28107" s="1329" t="s">
        <v>32101</v>
      </c>
      <c r="D28107" s="514" t="s">
        <v>28</v>
      </c>
      <c r="E28107" s="673"/>
      <c r="F28107" s="761"/>
    </row>
    <row r="28108" spans="1:6" customFormat="1">
      <c r="A28108" s="514">
        <v>40421</v>
      </c>
      <c r="B28108" s="514" t="s">
        <v>17223</v>
      </c>
      <c r="C28108" s="1329" t="s">
        <v>32102</v>
      </c>
      <c r="D28108" s="514" t="s">
        <v>28</v>
      </c>
      <c r="E28108" s="673"/>
      <c r="F28108" s="761"/>
    </row>
    <row r="28109" spans="1:6" customFormat="1">
      <c r="A28109" s="514">
        <v>38905</v>
      </c>
      <c r="B28109" s="514" t="s">
        <v>17223</v>
      </c>
      <c r="C28109" s="1329" t="s">
        <v>32103</v>
      </c>
      <c r="D28109" s="514" t="s">
        <v>28</v>
      </c>
      <c r="E28109" s="673"/>
      <c r="F28109" s="761"/>
    </row>
    <row r="28110" spans="1:6" customFormat="1">
      <c r="A28110" s="514">
        <v>38907</v>
      </c>
      <c r="B28110" s="514" t="s">
        <v>17223</v>
      </c>
      <c r="C28110" s="1329" t="s">
        <v>32104</v>
      </c>
      <c r="D28110" s="514" t="s">
        <v>28</v>
      </c>
      <c r="E28110" s="673"/>
      <c r="F28110" s="761"/>
    </row>
    <row r="28111" spans="1:6" customFormat="1">
      <c r="A28111" s="514">
        <v>38910</v>
      </c>
      <c r="B28111" s="514" t="s">
        <v>17223</v>
      </c>
      <c r="C28111" s="1329" t="s">
        <v>32105</v>
      </c>
      <c r="D28111" s="514" t="s">
        <v>28</v>
      </c>
      <c r="E28111" s="673"/>
      <c r="F28111" s="761"/>
    </row>
    <row r="28112" spans="1:6" customFormat="1">
      <c r="A28112" s="514">
        <v>11655</v>
      </c>
      <c r="B28112" s="514" t="s">
        <v>17223</v>
      </c>
      <c r="C28112" s="1329" t="s">
        <v>32106</v>
      </c>
      <c r="D28112" s="514" t="s">
        <v>28</v>
      </c>
      <c r="E28112" s="673">
        <v>19</v>
      </c>
      <c r="F28112" s="761"/>
    </row>
    <row r="28113" spans="1:6" customFormat="1">
      <c r="A28113" s="514">
        <v>11656</v>
      </c>
      <c r="B28113" s="514" t="s">
        <v>17223</v>
      </c>
      <c r="C28113" s="1329" t="s">
        <v>32107</v>
      </c>
      <c r="D28113" s="514" t="s">
        <v>28</v>
      </c>
      <c r="E28113" s="673">
        <v>21.81</v>
      </c>
      <c r="F28113" s="761"/>
    </row>
    <row r="28114" spans="1:6" customFormat="1">
      <c r="A28114" s="514">
        <v>7091</v>
      </c>
      <c r="B28114" s="514" t="s">
        <v>17223</v>
      </c>
      <c r="C28114" s="1329" t="s">
        <v>32108</v>
      </c>
      <c r="D28114" s="514" t="s">
        <v>28</v>
      </c>
      <c r="E28114" s="673">
        <v>17.87</v>
      </c>
      <c r="F28114" s="761"/>
    </row>
    <row r="28115" spans="1:6" customFormat="1">
      <c r="A28115" s="514">
        <v>37948</v>
      </c>
      <c r="B28115" s="514" t="s">
        <v>17223</v>
      </c>
      <c r="C28115" s="1329" t="s">
        <v>32109</v>
      </c>
      <c r="D28115" s="514" t="s">
        <v>28</v>
      </c>
      <c r="E28115" s="673">
        <v>4.1399999999999997</v>
      </c>
      <c r="F28115" s="761"/>
    </row>
    <row r="28116" spans="1:6" customFormat="1">
      <c r="A28116" s="514">
        <v>7097</v>
      </c>
      <c r="B28116" s="514" t="s">
        <v>17223</v>
      </c>
      <c r="C28116" s="1329" t="s">
        <v>32110</v>
      </c>
      <c r="D28116" s="514" t="s">
        <v>28</v>
      </c>
      <c r="E28116" s="673">
        <v>8.39</v>
      </c>
      <c r="F28116" s="761"/>
    </row>
    <row r="28117" spans="1:6" customFormat="1">
      <c r="A28117" s="514">
        <v>11658</v>
      </c>
      <c r="B28117" s="514" t="s">
        <v>17223</v>
      </c>
      <c r="C28117" s="1329" t="s">
        <v>32111</v>
      </c>
      <c r="D28117" s="514" t="s">
        <v>28</v>
      </c>
      <c r="E28117" s="673">
        <v>18.55</v>
      </c>
      <c r="F28117" s="761"/>
    </row>
    <row r="28118" spans="1:6" customFormat="1">
      <c r="A28118" s="514">
        <v>7146</v>
      </c>
      <c r="B28118" s="514" t="s">
        <v>17223</v>
      </c>
      <c r="C28118" s="1329" t="s">
        <v>32112</v>
      </c>
      <c r="D28118" s="514" t="s">
        <v>28</v>
      </c>
      <c r="E28118" s="673">
        <v>172.8</v>
      </c>
      <c r="F28118" s="761"/>
    </row>
    <row r="28119" spans="1:6" customFormat="1">
      <c r="A28119" s="514">
        <v>7138</v>
      </c>
      <c r="B28119" s="514" t="s">
        <v>17223</v>
      </c>
      <c r="C28119" s="1329" t="s">
        <v>32113</v>
      </c>
      <c r="D28119" s="514" t="s">
        <v>28</v>
      </c>
      <c r="E28119" s="673">
        <v>1.0900000000000001</v>
      </c>
      <c r="F28119" s="761"/>
    </row>
    <row r="28120" spans="1:6" customFormat="1">
      <c r="A28120" s="514">
        <v>7139</v>
      </c>
      <c r="B28120" s="514" t="s">
        <v>17223</v>
      </c>
      <c r="C28120" s="1329" t="s">
        <v>32114</v>
      </c>
      <c r="D28120" s="514" t="s">
        <v>28</v>
      </c>
      <c r="E28120" s="673">
        <v>1.24</v>
      </c>
      <c r="F28120" s="761"/>
    </row>
    <row r="28121" spans="1:6" customFormat="1">
      <c r="A28121" s="514">
        <v>7140</v>
      </c>
      <c r="B28121" s="514" t="s">
        <v>17223</v>
      </c>
      <c r="C28121" s="1329" t="s">
        <v>32115</v>
      </c>
      <c r="D28121" s="514" t="s">
        <v>28</v>
      </c>
      <c r="E28121" s="673">
        <v>3.89</v>
      </c>
      <c r="F28121" s="761"/>
    </row>
    <row r="28122" spans="1:6" customFormat="1">
      <c r="A28122" s="514">
        <v>7141</v>
      </c>
      <c r="B28122" s="514" t="s">
        <v>17223</v>
      </c>
      <c r="C28122" s="1329" t="s">
        <v>32116</v>
      </c>
      <c r="D28122" s="514" t="s">
        <v>28</v>
      </c>
      <c r="E28122" s="673">
        <v>9.51</v>
      </c>
      <c r="F28122" s="761"/>
    </row>
    <row r="28123" spans="1:6" customFormat="1">
      <c r="A28123" s="514">
        <v>7143</v>
      </c>
      <c r="B28123" s="514" t="s">
        <v>17223</v>
      </c>
      <c r="C28123" s="1329" t="s">
        <v>32117</v>
      </c>
      <c r="D28123" s="514" t="s">
        <v>28</v>
      </c>
      <c r="E28123" s="673">
        <v>31.9</v>
      </c>
      <c r="F28123" s="761"/>
    </row>
    <row r="28124" spans="1:6" customFormat="1">
      <c r="A28124" s="514">
        <v>7144</v>
      </c>
      <c r="B28124" s="514" t="s">
        <v>17223</v>
      </c>
      <c r="C28124" s="1329" t="s">
        <v>32118</v>
      </c>
      <c r="D28124" s="514" t="s">
        <v>28</v>
      </c>
      <c r="E28124" s="673">
        <v>59.18</v>
      </c>
      <c r="F28124" s="761"/>
    </row>
    <row r="28125" spans="1:6" customFormat="1">
      <c r="A28125" s="514">
        <v>7145</v>
      </c>
      <c r="B28125" s="514" t="s">
        <v>17223</v>
      </c>
      <c r="C28125" s="1329" t="s">
        <v>32119</v>
      </c>
      <c r="D28125" s="514" t="s">
        <v>28</v>
      </c>
      <c r="E28125" s="673">
        <v>80.47</v>
      </c>
      <c r="F28125" s="761"/>
    </row>
    <row r="28126" spans="1:6" customFormat="1">
      <c r="A28126" s="514">
        <v>7142</v>
      </c>
      <c r="B28126" s="514" t="s">
        <v>17223</v>
      </c>
      <c r="C28126" s="1329" t="s">
        <v>32120</v>
      </c>
      <c r="D28126" s="514" t="s">
        <v>28</v>
      </c>
      <c r="E28126" s="673">
        <v>9.94</v>
      </c>
      <c r="F28126" s="761"/>
    </row>
    <row r="28127" spans="1:6" customFormat="1">
      <c r="A28127" s="514">
        <v>39322</v>
      </c>
      <c r="B28127" s="514" t="s">
        <v>17223</v>
      </c>
      <c r="C28127" s="1329" t="s">
        <v>32121</v>
      </c>
      <c r="D28127" s="514" t="s">
        <v>28</v>
      </c>
      <c r="E28127" s="673"/>
      <c r="F28127" s="761"/>
    </row>
    <row r="28128" spans="1:6" customFormat="1">
      <c r="A28128" s="514">
        <v>39289</v>
      </c>
      <c r="B28128" s="514" t="s">
        <v>17223</v>
      </c>
      <c r="C28128" s="1329" t="s">
        <v>32122</v>
      </c>
      <c r="D28128" s="514" t="s">
        <v>28</v>
      </c>
      <c r="E28128" s="673"/>
      <c r="F28128" s="761"/>
    </row>
    <row r="28129" spans="1:6" customFormat="1">
      <c r="A28129" s="514">
        <v>39290</v>
      </c>
      <c r="B28129" s="514" t="s">
        <v>17223</v>
      </c>
      <c r="C28129" s="1329" t="s">
        <v>32123</v>
      </c>
      <c r="D28129" s="514" t="s">
        <v>28</v>
      </c>
      <c r="E28129" s="673"/>
      <c r="F28129" s="761"/>
    </row>
    <row r="28130" spans="1:6" customFormat="1">
      <c r="A28130" s="514">
        <v>39291</v>
      </c>
      <c r="B28130" s="514" t="s">
        <v>17223</v>
      </c>
      <c r="C28130" s="1329" t="s">
        <v>32124</v>
      </c>
      <c r="D28130" s="514" t="s">
        <v>28</v>
      </c>
      <c r="E28130" s="673"/>
      <c r="F28130" s="761"/>
    </row>
    <row r="28131" spans="1:6" customFormat="1">
      <c r="A28131" s="514">
        <v>41892</v>
      </c>
      <c r="B28131" s="514" t="s">
        <v>17223</v>
      </c>
      <c r="C28131" s="1329" t="s">
        <v>32125</v>
      </c>
      <c r="D28131" s="514" t="s">
        <v>28</v>
      </c>
      <c r="E28131" s="673">
        <v>137.53</v>
      </c>
      <c r="F28131" s="761"/>
    </row>
    <row r="28132" spans="1:6" customFormat="1">
      <c r="A28132" s="514">
        <v>7048</v>
      </c>
      <c r="B28132" s="514" t="s">
        <v>17223</v>
      </c>
      <c r="C28132" s="1329" t="s">
        <v>32126</v>
      </c>
      <c r="D28132" s="514" t="s">
        <v>28</v>
      </c>
      <c r="E28132" s="673">
        <v>29.68</v>
      </c>
      <c r="F28132" s="761"/>
    </row>
    <row r="28133" spans="1:6" customFormat="1">
      <c r="A28133" s="514">
        <v>7088</v>
      </c>
      <c r="B28133" s="514" t="s">
        <v>17223</v>
      </c>
      <c r="C28133" s="1329" t="s">
        <v>32127</v>
      </c>
      <c r="D28133" s="514" t="s">
        <v>28</v>
      </c>
      <c r="E28133" s="673">
        <v>64.91</v>
      </c>
      <c r="F28133" s="761"/>
    </row>
    <row r="28134" spans="1:6" customFormat="1">
      <c r="A28134" s="514">
        <v>7070</v>
      </c>
      <c r="B28134" s="514" t="s">
        <v>17223</v>
      </c>
      <c r="C28134" s="1329" t="s">
        <v>32128</v>
      </c>
      <c r="D28134" s="514" t="s">
        <v>28</v>
      </c>
      <c r="E28134" s="673">
        <v>229.91</v>
      </c>
      <c r="F28134" s="761"/>
    </row>
    <row r="28135" spans="1:6" customFormat="1">
      <c r="A28135" s="514">
        <v>20179</v>
      </c>
      <c r="B28135" s="514" t="s">
        <v>17223</v>
      </c>
      <c r="C28135" s="1329" t="s">
        <v>32129</v>
      </c>
      <c r="D28135" s="514" t="s">
        <v>28</v>
      </c>
      <c r="E28135" s="673">
        <v>48.9</v>
      </c>
      <c r="F28135" s="761"/>
    </row>
    <row r="28136" spans="1:6" customFormat="1">
      <c r="A28136" s="514">
        <v>20178</v>
      </c>
      <c r="B28136" s="514" t="s">
        <v>17223</v>
      </c>
      <c r="C28136" s="1329" t="s">
        <v>32130</v>
      </c>
      <c r="D28136" s="514" t="s">
        <v>28</v>
      </c>
      <c r="E28136" s="673">
        <v>58.61</v>
      </c>
      <c r="F28136" s="761"/>
    </row>
    <row r="28137" spans="1:6" customFormat="1">
      <c r="A28137" s="514">
        <v>20180</v>
      </c>
      <c r="B28137" s="514" t="s">
        <v>17223</v>
      </c>
      <c r="C28137" s="1329" t="s">
        <v>32131</v>
      </c>
      <c r="D28137" s="514" t="s">
        <v>28</v>
      </c>
      <c r="E28137" s="673">
        <v>96.74</v>
      </c>
      <c r="F28137" s="761"/>
    </row>
    <row r="28138" spans="1:6" customFormat="1">
      <c r="A28138" s="514">
        <v>20181</v>
      </c>
      <c r="B28138" s="514" t="s">
        <v>17223</v>
      </c>
      <c r="C28138" s="1329" t="s">
        <v>32132</v>
      </c>
      <c r="D28138" s="514" t="s">
        <v>28</v>
      </c>
      <c r="E28138" s="673">
        <v>129.53</v>
      </c>
      <c r="F28138" s="761"/>
    </row>
    <row r="28139" spans="1:6" customFormat="1">
      <c r="A28139" s="514">
        <v>20177</v>
      </c>
      <c r="B28139" s="514" t="s">
        <v>17223</v>
      </c>
      <c r="C28139" s="1329" t="s">
        <v>32133</v>
      </c>
      <c r="D28139" s="514" t="s">
        <v>28</v>
      </c>
      <c r="E28139" s="673">
        <v>32.04</v>
      </c>
      <c r="F28139" s="761"/>
    </row>
    <row r="28140" spans="1:6" customFormat="1">
      <c r="A28140" s="514">
        <v>40945</v>
      </c>
      <c r="B28140" s="514" t="s">
        <v>17223</v>
      </c>
      <c r="C28140" s="1329" t="s">
        <v>32134</v>
      </c>
      <c r="D28140" s="514" t="s">
        <v>33</v>
      </c>
      <c r="E28140" s="673">
        <v>35.53</v>
      </c>
      <c r="F28140" s="761"/>
    </row>
    <row r="28141" spans="1:6" customFormat="1">
      <c r="A28141" s="514">
        <v>40946</v>
      </c>
      <c r="B28141" s="514" t="s">
        <v>17223</v>
      </c>
      <c r="C28141" s="1329" t="s">
        <v>32135</v>
      </c>
      <c r="D28141" s="514" t="s">
        <v>31</v>
      </c>
      <c r="E28141" s="673">
        <v>6273.53</v>
      </c>
      <c r="F28141" s="761"/>
    </row>
    <row r="28142" spans="1:6" customFormat="1">
      <c r="A28142" s="514">
        <v>7153</v>
      </c>
      <c r="B28142" s="514" t="s">
        <v>17223</v>
      </c>
      <c r="C28142" s="1329" t="s">
        <v>32136</v>
      </c>
      <c r="D28142" s="514" t="s">
        <v>33</v>
      </c>
      <c r="E28142" s="673">
        <v>41.1</v>
      </c>
      <c r="F28142" s="761"/>
    </row>
    <row r="28143" spans="1:6" customFormat="1">
      <c r="A28143" s="514">
        <v>41089</v>
      </c>
      <c r="B28143" s="514" t="s">
        <v>17223</v>
      </c>
      <c r="C28143" s="1329" t="s">
        <v>32137</v>
      </c>
      <c r="D28143" s="514" t="s">
        <v>31</v>
      </c>
      <c r="E28143" s="673">
        <v>7255.61</v>
      </c>
      <c r="F28143" s="761"/>
    </row>
    <row r="28144" spans="1:6" customFormat="1">
      <c r="A28144" s="514">
        <v>40943</v>
      </c>
      <c r="B28144" s="514" t="s">
        <v>17223</v>
      </c>
      <c r="C28144" s="1329" t="s">
        <v>32138</v>
      </c>
      <c r="D28144" s="514" t="s">
        <v>33</v>
      </c>
      <c r="E28144" s="673">
        <v>40.92</v>
      </c>
      <c r="F28144" s="761"/>
    </row>
    <row r="28145" spans="1:6" customFormat="1">
      <c r="A28145" s="514">
        <v>40944</v>
      </c>
      <c r="B28145" s="514" t="s">
        <v>17223</v>
      </c>
      <c r="C28145" s="1329" t="s">
        <v>32139</v>
      </c>
      <c r="D28145" s="514" t="s">
        <v>31</v>
      </c>
      <c r="E28145" s="673">
        <v>7227.52</v>
      </c>
      <c r="F28145" s="761"/>
    </row>
    <row r="28146" spans="1:6" customFormat="1">
      <c r="A28146" s="514">
        <v>6175</v>
      </c>
      <c r="B28146" s="514" t="s">
        <v>17223</v>
      </c>
      <c r="C28146" s="1329" t="s">
        <v>32140</v>
      </c>
      <c r="D28146" s="514" t="s">
        <v>33</v>
      </c>
      <c r="E28146" s="673">
        <v>26.14</v>
      </c>
      <c r="F28146" s="761"/>
    </row>
    <row r="28147" spans="1:6" customFormat="1">
      <c r="A28147" s="514">
        <v>41092</v>
      </c>
      <c r="B28147" s="514" t="s">
        <v>17223</v>
      </c>
      <c r="C28147" s="1329" t="s">
        <v>32141</v>
      </c>
      <c r="D28147" s="514" t="s">
        <v>31</v>
      </c>
      <c r="E28147" s="673">
        <v>4618.51</v>
      </c>
      <c r="F28147" s="761"/>
    </row>
    <row r="28148" spans="1:6" customFormat="1">
      <c r="A28148" s="514">
        <v>37712</v>
      </c>
      <c r="B28148" s="514" t="s">
        <v>17223</v>
      </c>
      <c r="C28148" s="1329" t="s">
        <v>32142</v>
      </c>
      <c r="D28148" s="514" t="s">
        <v>32</v>
      </c>
      <c r="E28148" s="673">
        <v>60.64</v>
      </c>
      <c r="F28148" s="761"/>
    </row>
    <row r="28149" spans="1:6" customFormat="1">
      <c r="A28149" s="514">
        <v>34558</v>
      </c>
      <c r="B28149" s="514" t="s">
        <v>17223</v>
      </c>
      <c r="C28149" s="1329" t="s">
        <v>32143</v>
      </c>
      <c r="D28149" s="514" t="s">
        <v>5</v>
      </c>
      <c r="E28149" s="673">
        <v>2.96</v>
      </c>
      <c r="F28149" s="761"/>
    </row>
    <row r="28150" spans="1:6" customFormat="1">
      <c r="A28150" s="514">
        <v>34547</v>
      </c>
      <c r="B28150" s="514" t="s">
        <v>17223</v>
      </c>
      <c r="C28150" s="1329" t="s">
        <v>32144</v>
      </c>
      <c r="D28150" s="514" t="s">
        <v>5</v>
      </c>
      <c r="E28150" s="673">
        <v>3.64</v>
      </c>
      <c r="F28150" s="761"/>
    </row>
    <row r="28151" spans="1:6" customFormat="1">
      <c r="A28151" s="514">
        <v>34548</v>
      </c>
      <c r="B28151" s="514" t="s">
        <v>17223</v>
      </c>
      <c r="C28151" s="1329" t="s">
        <v>32145</v>
      </c>
      <c r="D28151" s="514" t="s">
        <v>5</v>
      </c>
      <c r="E28151" s="673">
        <v>5.98</v>
      </c>
      <c r="F28151" s="761"/>
    </row>
    <row r="28152" spans="1:6" customFormat="1">
      <c r="A28152" s="514">
        <v>34550</v>
      </c>
      <c r="B28152" s="514" t="s">
        <v>17223</v>
      </c>
      <c r="C28152" s="1329" t="s">
        <v>32146</v>
      </c>
      <c r="D28152" s="514" t="s">
        <v>5</v>
      </c>
      <c r="E28152" s="673">
        <v>1.57</v>
      </c>
      <c r="F28152" s="761"/>
    </row>
    <row r="28153" spans="1:6" customFormat="1">
      <c r="A28153" s="514">
        <v>34557</v>
      </c>
      <c r="B28153" s="514" t="s">
        <v>17223</v>
      </c>
      <c r="C28153" s="1329" t="s">
        <v>32147</v>
      </c>
      <c r="D28153" s="514" t="s">
        <v>5</v>
      </c>
      <c r="E28153" s="673">
        <v>2.31</v>
      </c>
      <c r="F28153" s="761"/>
    </row>
    <row r="28154" spans="1:6" customFormat="1">
      <c r="A28154" s="514">
        <v>37411</v>
      </c>
      <c r="B28154" s="514" t="s">
        <v>17223</v>
      </c>
      <c r="C28154" s="1329" t="s">
        <v>32148</v>
      </c>
      <c r="D28154" s="514" t="s">
        <v>32</v>
      </c>
      <c r="E28154" s="673">
        <v>16.88</v>
      </c>
      <c r="F28154" s="761"/>
    </row>
    <row r="28155" spans="1:6" customFormat="1">
      <c r="A28155" s="514">
        <v>39508</v>
      </c>
      <c r="B28155" s="514" t="s">
        <v>17223</v>
      </c>
      <c r="C28155" s="1329" t="s">
        <v>32149</v>
      </c>
      <c r="D28155" s="514" t="s">
        <v>32</v>
      </c>
      <c r="E28155" s="673">
        <v>9.48</v>
      </c>
      <c r="F28155" s="761"/>
    </row>
    <row r="28156" spans="1:6" customFormat="1">
      <c r="A28156" s="514">
        <v>39507</v>
      </c>
      <c r="B28156" s="514" t="s">
        <v>17223</v>
      </c>
      <c r="C28156" s="1329" t="s">
        <v>32150</v>
      </c>
      <c r="D28156" s="514" t="s">
        <v>32</v>
      </c>
      <c r="E28156" s="673">
        <v>14.14</v>
      </c>
      <c r="F28156" s="761"/>
    </row>
    <row r="28157" spans="1:6" customFormat="1">
      <c r="A28157" s="514">
        <v>7155</v>
      </c>
      <c r="B28157" s="514" t="s">
        <v>17223</v>
      </c>
      <c r="C28157" s="1329" t="s">
        <v>32151</v>
      </c>
      <c r="D28157" s="514" t="s">
        <v>32</v>
      </c>
      <c r="E28157" s="673">
        <v>18.16</v>
      </c>
      <c r="F28157" s="761"/>
    </row>
    <row r="28158" spans="1:6" customFormat="1">
      <c r="A28158" s="514">
        <v>42406</v>
      </c>
      <c r="B28158" s="514" t="s">
        <v>17223</v>
      </c>
      <c r="C28158" s="1329" t="s">
        <v>32152</v>
      </c>
      <c r="D28158" s="514" t="s">
        <v>32</v>
      </c>
      <c r="E28158" s="673">
        <v>20.82</v>
      </c>
      <c r="F28158" s="761"/>
    </row>
    <row r="28159" spans="1:6" customFormat="1">
      <c r="A28159" s="514">
        <v>7156</v>
      </c>
      <c r="B28159" s="514" t="s">
        <v>17223</v>
      </c>
      <c r="C28159" s="1329" t="s">
        <v>32153</v>
      </c>
      <c r="D28159" s="514" t="s">
        <v>32</v>
      </c>
      <c r="E28159" s="673">
        <v>26.05</v>
      </c>
      <c r="F28159" s="761"/>
    </row>
    <row r="28160" spans="1:6" customFormat="1" ht="24.75">
      <c r="A28160" s="514">
        <v>43127</v>
      </c>
      <c r="B28160" s="514" t="s">
        <v>17223</v>
      </c>
      <c r="C28160" s="1329" t="s">
        <v>32154</v>
      </c>
      <c r="D28160" s="514" t="s">
        <v>32</v>
      </c>
      <c r="E28160" s="673">
        <v>37.28</v>
      </c>
      <c r="F28160" s="761"/>
    </row>
    <row r="28161" spans="1:6" customFormat="1">
      <c r="A28161" s="514">
        <v>10917</v>
      </c>
      <c r="B28161" s="514" t="s">
        <v>17223</v>
      </c>
      <c r="C28161" s="1329" t="s">
        <v>32155</v>
      </c>
      <c r="D28161" s="514" t="s">
        <v>32</v>
      </c>
      <c r="E28161" s="673">
        <v>7.87</v>
      </c>
      <c r="F28161" s="761"/>
    </row>
    <row r="28162" spans="1:6" customFormat="1" ht="24.75">
      <c r="A28162" s="514">
        <v>21141</v>
      </c>
      <c r="B28162" s="514" t="s">
        <v>17223</v>
      </c>
      <c r="C28162" s="1329" t="s">
        <v>32156</v>
      </c>
      <c r="D28162" s="514" t="s">
        <v>32</v>
      </c>
      <c r="E28162" s="673">
        <v>12.18</v>
      </c>
      <c r="F28162" s="761"/>
    </row>
    <row r="28163" spans="1:6" customFormat="1">
      <c r="A28163" s="514">
        <v>39509</v>
      </c>
      <c r="B28163" s="514" t="s">
        <v>17223</v>
      </c>
      <c r="C28163" s="1329" t="s">
        <v>32157</v>
      </c>
      <c r="D28163" s="514" t="s">
        <v>32</v>
      </c>
      <c r="E28163" s="673">
        <v>11.72</v>
      </c>
      <c r="F28163" s="761"/>
    </row>
    <row r="28164" spans="1:6" customFormat="1">
      <c r="A28164" s="514">
        <v>44529</v>
      </c>
      <c r="B28164" s="514" t="s">
        <v>17223</v>
      </c>
      <c r="C28164" s="1329" t="s">
        <v>34683</v>
      </c>
      <c r="D28164" s="514" t="s">
        <v>32</v>
      </c>
      <c r="E28164" s="673">
        <v>13.02</v>
      </c>
      <c r="F28164" s="761"/>
    </row>
    <row r="28165" spans="1:6" customFormat="1">
      <c r="A28165" s="514">
        <v>7167</v>
      </c>
      <c r="B28165" s="514" t="s">
        <v>17223</v>
      </c>
      <c r="C28165" s="1329" t="s">
        <v>32158</v>
      </c>
      <c r="D28165" s="514" t="s">
        <v>32</v>
      </c>
      <c r="E28165" s="673">
        <v>22.33</v>
      </c>
      <c r="F28165" s="761"/>
    </row>
    <row r="28166" spans="1:6" customFormat="1">
      <c r="A28166" s="514">
        <v>10928</v>
      </c>
      <c r="B28166" s="514" t="s">
        <v>17223</v>
      </c>
      <c r="C28166" s="1329" t="s">
        <v>32159</v>
      </c>
      <c r="D28166" s="514" t="s">
        <v>32</v>
      </c>
      <c r="E28166" s="673">
        <v>12.83</v>
      </c>
      <c r="F28166" s="761"/>
    </row>
    <row r="28167" spans="1:6" customFormat="1">
      <c r="A28167" s="514">
        <v>10933</v>
      </c>
      <c r="B28167" s="514" t="s">
        <v>17223</v>
      </c>
      <c r="C28167" s="1329" t="s">
        <v>32160</v>
      </c>
      <c r="D28167" s="514" t="s">
        <v>32</v>
      </c>
      <c r="E28167" s="673">
        <v>19.350000000000001</v>
      </c>
      <c r="F28167" s="761"/>
    </row>
    <row r="28168" spans="1:6" customFormat="1">
      <c r="A28168" s="514">
        <v>7158</v>
      </c>
      <c r="B28168" s="514" t="s">
        <v>17223</v>
      </c>
      <c r="C28168" s="1329" t="s">
        <v>32161</v>
      </c>
      <c r="D28168" s="514" t="s">
        <v>32</v>
      </c>
      <c r="E28168" s="673">
        <v>32.82</v>
      </c>
      <c r="F28168" s="761"/>
    </row>
    <row r="28169" spans="1:6" customFormat="1">
      <c r="A28169" s="514">
        <v>10927</v>
      </c>
      <c r="B28169" s="514" t="s">
        <v>17223</v>
      </c>
      <c r="C28169" s="1329" t="s">
        <v>32162</v>
      </c>
      <c r="D28169" s="514" t="s">
        <v>32</v>
      </c>
      <c r="E28169" s="673">
        <v>20.99</v>
      </c>
      <c r="F28169" s="761"/>
    </row>
    <row r="28170" spans="1:6" customFormat="1">
      <c r="A28170" s="514">
        <v>7162</v>
      </c>
      <c r="B28170" s="514" t="s">
        <v>17223</v>
      </c>
      <c r="C28170" s="1329" t="s">
        <v>32163</v>
      </c>
      <c r="D28170" s="514" t="s">
        <v>32</v>
      </c>
      <c r="E28170" s="673">
        <v>51.36</v>
      </c>
      <c r="F28170" s="761"/>
    </row>
    <row r="28171" spans="1:6" customFormat="1">
      <c r="A28171" s="514">
        <v>10932</v>
      </c>
      <c r="B28171" s="514" t="s">
        <v>17223</v>
      </c>
      <c r="C28171" s="1329" t="s">
        <v>32164</v>
      </c>
      <c r="D28171" s="514" t="s">
        <v>32</v>
      </c>
      <c r="E28171" s="673">
        <v>89.33</v>
      </c>
      <c r="F28171" s="761"/>
    </row>
    <row r="28172" spans="1:6" customFormat="1">
      <c r="A28172" s="514">
        <v>10937</v>
      </c>
      <c r="B28172" s="514" t="s">
        <v>17223</v>
      </c>
      <c r="C28172" s="1329" t="s">
        <v>32165</v>
      </c>
      <c r="D28172" s="514" t="s">
        <v>32</v>
      </c>
      <c r="E28172" s="673">
        <v>22.96</v>
      </c>
      <c r="F28172" s="761"/>
    </row>
    <row r="28173" spans="1:6" customFormat="1">
      <c r="A28173" s="514">
        <v>10935</v>
      </c>
      <c r="B28173" s="514" t="s">
        <v>17223</v>
      </c>
      <c r="C28173" s="1329" t="s">
        <v>32166</v>
      </c>
      <c r="D28173" s="514" t="s">
        <v>32</v>
      </c>
      <c r="E28173" s="673">
        <v>39.82</v>
      </c>
      <c r="F28173" s="761"/>
    </row>
    <row r="28174" spans="1:6" customFormat="1">
      <c r="A28174" s="514">
        <v>10931</v>
      </c>
      <c r="B28174" s="514" t="s">
        <v>17223</v>
      </c>
      <c r="C28174" s="1329" t="s">
        <v>32167</v>
      </c>
      <c r="D28174" s="514" t="s">
        <v>32</v>
      </c>
      <c r="E28174" s="673">
        <v>11.2</v>
      </c>
      <c r="F28174" s="761"/>
    </row>
    <row r="28175" spans="1:6" customFormat="1">
      <c r="A28175" s="514">
        <v>7164</v>
      </c>
      <c r="B28175" s="514" t="s">
        <v>17223</v>
      </c>
      <c r="C28175" s="1329" t="s">
        <v>32168</v>
      </c>
      <c r="D28175" s="514" t="s">
        <v>32</v>
      </c>
      <c r="E28175" s="673">
        <v>37.07</v>
      </c>
      <c r="F28175" s="761"/>
    </row>
    <row r="28176" spans="1:6" customFormat="1">
      <c r="A28176" s="514">
        <v>36887</v>
      </c>
      <c r="B28176" s="514" t="s">
        <v>17223</v>
      </c>
      <c r="C28176" s="1329" t="s">
        <v>32169</v>
      </c>
      <c r="D28176" s="514" t="s">
        <v>32</v>
      </c>
      <c r="E28176" s="673">
        <v>8.74</v>
      </c>
      <c r="F28176" s="761"/>
    </row>
    <row r="28177" spans="1:6" customFormat="1" ht="24.75">
      <c r="A28177" s="514">
        <v>34630</v>
      </c>
      <c r="B28177" s="514" t="s">
        <v>17223</v>
      </c>
      <c r="C28177" s="1329" t="s">
        <v>32170</v>
      </c>
      <c r="D28177" s="514" t="s">
        <v>28</v>
      </c>
      <c r="E28177" s="673">
        <v>985.51</v>
      </c>
      <c r="F28177" s="761"/>
    </row>
    <row r="28178" spans="1:6" customFormat="1">
      <c r="A28178" s="514">
        <v>7161</v>
      </c>
      <c r="B28178" s="514" t="s">
        <v>17223</v>
      </c>
      <c r="C28178" s="1329" t="s">
        <v>32171</v>
      </c>
      <c r="D28178" s="514" t="s">
        <v>32</v>
      </c>
      <c r="E28178" s="673">
        <v>4.6100000000000003</v>
      </c>
      <c r="F28178" s="761"/>
    </row>
    <row r="28179" spans="1:6" customFormat="1">
      <c r="A28179" s="514">
        <v>7170</v>
      </c>
      <c r="B28179" s="514" t="s">
        <v>17223</v>
      </c>
      <c r="C28179" s="1329" t="s">
        <v>32172</v>
      </c>
      <c r="D28179" s="514" t="s">
        <v>32</v>
      </c>
      <c r="E28179" s="673">
        <v>2.11</v>
      </c>
      <c r="F28179" s="761"/>
    </row>
    <row r="28180" spans="1:6" customFormat="1">
      <c r="A28180" s="514">
        <v>37524</v>
      </c>
      <c r="B28180" s="514" t="s">
        <v>17223</v>
      </c>
      <c r="C28180" s="1329" t="s">
        <v>17586</v>
      </c>
      <c r="D28180" s="514" t="s">
        <v>5</v>
      </c>
      <c r="E28180" s="673">
        <v>1.93</v>
      </c>
      <c r="F28180" s="761"/>
    </row>
    <row r="28181" spans="1:6" customFormat="1">
      <c r="A28181" s="514">
        <v>37525</v>
      </c>
      <c r="B28181" s="514" t="s">
        <v>17223</v>
      </c>
      <c r="C28181" s="1329" t="s">
        <v>32173</v>
      </c>
      <c r="D28181" s="514" t="s">
        <v>5</v>
      </c>
      <c r="E28181" s="673">
        <v>2.64</v>
      </c>
      <c r="F28181" s="761"/>
    </row>
    <row r="28182" spans="1:6" customFormat="1">
      <c r="A28182" s="514">
        <v>36789</v>
      </c>
      <c r="B28182" s="514" t="s">
        <v>17223</v>
      </c>
      <c r="C28182" s="1329" t="s">
        <v>32174</v>
      </c>
      <c r="D28182" s="514" t="s">
        <v>28</v>
      </c>
      <c r="E28182" s="673">
        <v>4.5599999999999996</v>
      </c>
      <c r="F28182" s="761"/>
    </row>
    <row r="28183" spans="1:6" customFormat="1" ht="24.75">
      <c r="A28183" s="514">
        <v>7173</v>
      </c>
      <c r="B28183" s="514" t="s">
        <v>17223</v>
      </c>
      <c r="C28183" s="1329" t="s">
        <v>32175</v>
      </c>
      <c r="D28183" s="514" t="s">
        <v>22740</v>
      </c>
      <c r="E28183" s="673">
        <v>2950</v>
      </c>
      <c r="F28183" s="761"/>
    </row>
    <row r="28184" spans="1:6" customFormat="1">
      <c r="A28184" s="514">
        <v>7175</v>
      </c>
      <c r="B28184" s="514" t="s">
        <v>17223</v>
      </c>
      <c r="C28184" s="1329" t="s">
        <v>32176</v>
      </c>
      <c r="D28184" s="514" t="s">
        <v>28</v>
      </c>
      <c r="E28184" s="673">
        <v>3.33</v>
      </c>
      <c r="F28184" s="761"/>
    </row>
    <row r="28185" spans="1:6" customFormat="1">
      <c r="A28185" s="514">
        <v>40741</v>
      </c>
      <c r="B28185" s="514" t="s">
        <v>17223</v>
      </c>
      <c r="C28185" s="1329" t="s">
        <v>32177</v>
      </c>
      <c r="D28185" s="514" t="s">
        <v>28</v>
      </c>
      <c r="E28185" s="673">
        <v>3.47</v>
      </c>
      <c r="F28185" s="761"/>
    </row>
    <row r="28186" spans="1:6" customFormat="1">
      <c r="A28186" s="514">
        <v>7184</v>
      </c>
      <c r="B28186" s="514" t="s">
        <v>17223</v>
      </c>
      <c r="C28186" s="1329" t="s">
        <v>32178</v>
      </c>
      <c r="D28186" s="514" t="s">
        <v>32</v>
      </c>
      <c r="E28186" s="673">
        <v>46.74</v>
      </c>
      <c r="F28186" s="761"/>
    </row>
    <row r="28187" spans="1:6" customFormat="1">
      <c r="A28187" s="514">
        <v>34458</v>
      </c>
      <c r="B28187" s="514" t="s">
        <v>17223</v>
      </c>
      <c r="C28187" s="1329" t="s">
        <v>32179</v>
      </c>
      <c r="D28187" s="514" t="s">
        <v>28</v>
      </c>
      <c r="E28187" s="673">
        <v>125.53</v>
      </c>
      <c r="F28187" s="761"/>
    </row>
    <row r="28188" spans="1:6" customFormat="1">
      <c r="A28188" s="514">
        <v>34464</v>
      </c>
      <c r="B28188" s="514" t="s">
        <v>17223</v>
      </c>
      <c r="C28188" s="1329" t="s">
        <v>32180</v>
      </c>
      <c r="D28188" s="514" t="s">
        <v>28</v>
      </c>
      <c r="E28188" s="673">
        <v>186.85</v>
      </c>
      <c r="F28188" s="761"/>
    </row>
    <row r="28189" spans="1:6" customFormat="1">
      <c r="A28189" s="514">
        <v>34468</v>
      </c>
      <c r="B28189" s="514" t="s">
        <v>17223</v>
      </c>
      <c r="C28189" s="1329" t="s">
        <v>32181</v>
      </c>
      <c r="D28189" s="514" t="s">
        <v>28</v>
      </c>
      <c r="E28189" s="673">
        <v>235.57</v>
      </c>
      <c r="F28189" s="761"/>
    </row>
    <row r="28190" spans="1:6" customFormat="1">
      <c r="A28190" s="514">
        <v>34473</v>
      </c>
      <c r="B28190" s="514" t="s">
        <v>17223</v>
      </c>
      <c r="C28190" s="1329" t="s">
        <v>32182</v>
      </c>
      <c r="D28190" s="514" t="s">
        <v>28</v>
      </c>
      <c r="E28190" s="673">
        <v>142.9</v>
      </c>
      <c r="F28190" s="761"/>
    </row>
    <row r="28191" spans="1:6" customFormat="1">
      <c r="A28191" s="514">
        <v>34480</v>
      </c>
      <c r="B28191" s="514" t="s">
        <v>17223</v>
      </c>
      <c r="C28191" s="1329" t="s">
        <v>32183</v>
      </c>
      <c r="D28191" s="514" t="s">
        <v>28</v>
      </c>
      <c r="E28191" s="673">
        <v>264.08999999999997</v>
      </c>
      <c r="F28191" s="761"/>
    </row>
    <row r="28192" spans="1:6" customFormat="1">
      <c r="A28192" s="514">
        <v>34486</v>
      </c>
      <c r="B28192" s="514" t="s">
        <v>17223</v>
      </c>
      <c r="C28192" s="1329" t="s">
        <v>32184</v>
      </c>
      <c r="D28192" s="514" t="s">
        <v>28</v>
      </c>
      <c r="E28192" s="673">
        <v>312.68</v>
      </c>
      <c r="F28192" s="761"/>
    </row>
    <row r="28193" spans="1:6" customFormat="1">
      <c r="A28193" s="514">
        <v>7190</v>
      </c>
      <c r="B28193" s="514" t="s">
        <v>17223</v>
      </c>
      <c r="C28193" s="1329" t="s">
        <v>32185</v>
      </c>
      <c r="D28193" s="514" t="s">
        <v>28</v>
      </c>
      <c r="E28193" s="673">
        <v>10.44</v>
      </c>
      <c r="F28193" s="761"/>
    </row>
    <row r="28194" spans="1:6" customFormat="1">
      <c r="A28194" s="514">
        <v>34417</v>
      </c>
      <c r="B28194" s="514" t="s">
        <v>17223</v>
      </c>
      <c r="C28194" s="1329" t="s">
        <v>32186</v>
      </c>
      <c r="D28194" s="514" t="s">
        <v>28</v>
      </c>
      <c r="E28194" s="673">
        <v>16.7</v>
      </c>
      <c r="F28194" s="761"/>
    </row>
    <row r="28195" spans="1:6" customFormat="1">
      <c r="A28195" s="514">
        <v>7213</v>
      </c>
      <c r="B28195" s="514" t="s">
        <v>17223</v>
      </c>
      <c r="C28195" s="1329" t="s">
        <v>32187</v>
      </c>
      <c r="D28195" s="514" t="s">
        <v>32</v>
      </c>
      <c r="E28195" s="673">
        <v>15.32</v>
      </c>
      <c r="F28195" s="761"/>
    </row>
    <row r="28196" spans="1:6" customFormat="1">
      <c r="A28196" s="514">
        <v>7195</v>
      </c>
      <c r="B28196" s="514" t="s">
        <v>17223</v>
      </c>
      <c r="C28196" s="1329" t="s">
        <v>32188</v>
      </c>
      <c r="D28196" s="514" t="s">
        <v>28</v>
      </c>
      <c r="E28196" s="673">
        <v>44.98</v>
      </c>
      <c r="F28196" s="761"/>
    </row>
    <row r="28197" spans="1:6" customFormat="1">
      <c r="A28197" s="514">
        <v>7186</v>
      </c>
      <c r="B28197" s="514" t="s">
        <v>17223</v>
      </c>
      <c r="C28197" s="1329" t="s">
        <v>32189</v>
      </c>
      <c r="D28197" s="514" t="s">
        <v>28</v>
      </c>
      <c r="E28197" s="673">
        <v>49</v>
      </c>
      <c r="F28197" s="761"/>
    </row>
    <row r="28198" spans="1:6" customFormat="1">
      <c r="A28198" s="514">
        <v>7194</v>
      </c>
      <c r="B28198" s="514" t="s">
        <v>17223</v>
      </c>
      <c r="C28198" s="1329" t="s">
        <v>32190</v>
      </c>
      <c r="D28198" s="514" t="s">
        <v>32</v>
      </c>
      <c r="E28198" s="673">
        <v>22.59</v>
      </c>
      <c r="F28198" s="761"/>
    </row>
    <row r="28199" spans="1:6" customFormat="1">
      <c r="A28199" s="514">
        <v>7197</v>
      </c>
      <c r="B28199" s="514" t="s">
        <v>17223</v>
      </c>
      <c r="C28199" s="1329" t="s">
        <v>32191</v>
      </c>
      <c r="D28199" s="514" t="s">
        <v>28</v>
      </c>
      <c r="E28199" s="673">
        <v>95.35</v>
      </c>
      <c r="F28199" s="761"/>
    </row>
    <row r="28200" spans="1:6" customFormat="1">
      <c r="A28200" s="514">
        <v>7192</v>
      </c>
      <c r="B28200" s="514" t="s">
        <v>17223</v>
      </c>
      <c r="C28200" s="1329" t="s">
        <v>32192</v>
      </c>
      <c r="D28200" s="514" t="s">
        <v>28</v>
      </c>
      <c r="E28200" s="673">
        <v>85.43</v>
      </c>
      <c r="F28200" s="761"/>
    </row>
    <row r="28201" spans="1:6" customFormat="1">
      <c r="A28201" s="514">
        <v>7193</v>
      </c>
      <c r="B28201" s="514" t="s">
        <v>17223</v>
      </c>
      <c r="C28201" s="1329" t="s">
        <v>32193</v>
      </c>
      <c r="D28201" s="514" t="s">
        <v>28</v>
      </c>
      <c r="E28201" s="673">
        <v>96.18</v>
      </c>
      <c r="F28201" s="761"/>
    </row>
    <row r="28202" spans="1:6" customFormat="1">
      <c r="A28202" s="514">
        <v>7189</v>
      </c>
      <c r="B28202" s="514" t="s">
        <v>17223</v>
      </c>
      <c r="C28202" s="1329" t="s">
        <v>32194</v>
      </c>
      <c r="D28202" s="514" t="s">
        <v>28</v>
      </c>
      <c r="E28202" s="673">
        <v>111.77</v>
      </c>
      <c r="F28202" s="761"/>
    </row>
    <row r="28203" spans="1:6" customFormat="1">
      <c r="A28203" s="514">
        <v>34402</v>
      </c>
      <c r="B28203" s="514" t="s">
        <v>17223</v>
      </c>
      <c r="C28203" s="1329" t="s">
        <v>32195</v>
      </c>
      <c r="D28203" s="514" t="s">
        <v>28</v>
      </c>
      <c r="E28203" s="673">
        <v>157.80000000000001</v>
      </c>
      <c r="F28203" s="761"/>
    </row>
    <row r="28204" spans="1:6" customFormat="1">
      <c r="A28204" s="514">
        <v>7245</v>
      </c>
      <c r="B28204" s="514" t="s">
        <v>17223</v>
      </c>
      <c r="C28204" s="1329" t="s">
        <v>32196</v>
      </c>
      <c r="D28204" s="514" t="s">
        <v>28</v>
      </c>
      <c r="E28204" s="673">
        <v>30.35</v>
      </c>
      <c r="F28204" s="761"/>
    </row>
    <row r="28205" spans="1:6" customFormat="1">
      <c r="A28205" s="514">
        <v>34425</v>
      </c>
      <c r="B28205" s="514" t="s">
        <v>17223</v>
      </c>
      <c r="C28205" s="1329" t="s">
        <v>32197</v>
      </c>
      <c r="D28205" s="514" t="s">
        <v>28</v>
      </c>
      <c r="E28205" s="673">
        <v>101.37</v>
      </c>
      <c r="F28205" s="761"/>
    </row>
    <row r="28206" spans="1:6" customFormat="1">
      <c r="A28206" s="514">
        <v>7223</v>
      </c>
      <c r="B28206" s="514" t="s">
        <v>17223</v>
      </c>
      <c r="C28206" s="1329" t="s">
        <v>32198</v>
      </c>
      <c r="D28206" s="514" t="s">
        <v>28</v>
      </c>
      <c r="E28206" s="673">
        <v>112.96</v>
      </c>
      <c r="F28206" s="761"/>
    </row>
    <row r="28207" spans="1:6" customFormat="1">
      <c r="A28207" s="514">
        <v>7234</v>
      </c>
      <c r="B28207" s="514" t="s">
        <v>17223</v>
      </c>
      <c r="C28207" s="1329" t="s">
        <v>32199</v>
      </c>
      <c r="D28207" s="514" t="s">
        <v>28</v>
      </c>
      <c r="E28207" s="673">
        <v>170.46</v>
      </c>
      <c r="F28207" s="761"/>
    </row>
    <row r="28208" spans="1:6" customFormat="1">
      <c r="A28208" s="514">
        <v>7224</v>
      </c>
      <c r="B28208" s="514" t="s">
        <v>17223</v>
      </c>
      <c r="C28208" s="1329" t="s">
        <v>32200</v>
      </c>
      <c r="D28208" s="514" t="s">
        <v>28</v>
      </c>
      <c r="E28208" s="673">
        <v>207.67</v>
      </c>
      <c r="F28208" s="761"/>
    </row>
    <row r="28209" spans="1:6" customFormat="1">
      <c r="A28209" s="514">
        <v>7225</v>
      </c>
      <c r="B28209" s="514" t="s">
        <v>17223</v>
      </c>
      <c r="C28209" s="1329" t="s">
        <v>32201</v>
      </c>
      <c r="D28209" s="514" t="s">
        <v>28</v>
      </c>
      <c r="E28209" s="673">
        <v>222.68</v>
      </c>
      <c r="F28209" s="761"/>
    </row>
    <row r="28210" spans="1:6" customFormat="1">
      <c r="A28210" s="514">
        <v>7226</v>
      </c>
      <c r="B28210" s="514" t="s">
        <v>17223</v>
      </c>
      <c r="C28210" s="1329" t="s">
        <v>32202</v>
      </c>
      <c r="D28210" s="514" t="s">
        <v>28</v>
      </c>
      <c r="E28210" s="673">
        <v>237.63</v>
      </c>
      <c r="F28210" s="761"/>
    </row>
    <row r="28211" spans="1:6" customFormat="1">
      <c r="A28211" s="514">
        <v>7227</v>
      </c>
      <c r="B28211" s="514" t="s">
        <v>17223</v>
      </c>
      <c r="C28211" s="1329" t="s">
        <v>32203</v>
      </c>
      <c r="D28211" s="514" t="s">
        <v>28</v>
      </c>
      <c r="E28211" s="673">
        <v>270.48</v>
      </c>
      <c r="F28211" s="761"/>
    </row>
    <row r="28212" spans="1:6" customFormat="1">
      <c r="A28212" s="514">
        <v>7212</v>
      </c>
      <c r="B28212" s="514" t="s">
        <v>17223</v>
      </c>
      <c r="C28212" s="1329" t="s">
        <v>32204</v>
      </c>
      <c r="D28212" s="514" t="s">
        <v>28</v>
      </c>
      <c r="E28212" s="673">
        <v>297.19</v>
      </c>
      <c r="F28212" s="761"/>
    </row>
    <row r="28213" spans="1:6" customFormat="1">
      <c r="A28213" s="514">
        <v>7229</v>
      </c>
      <c r="B28213" s="514" t="s">
        <v>17223</v>
      </c>
      <c r="C28213" s="1329" t="s">
        <v>32205</v>
      </c>
      <c r="D28213" s="514" t="s">
        <v>28</v>
      </c>
      <c r="E28213" s="673">
        <v>188.38</v>
      </c>
      <c r="F28213" s="761"/>
    </row>
    <row r="28214" spans="1:6" customFormat="1">
      <c r="A28214" s="514">
        <v>7230</v>
      </c>
      <c r="B28214" s="514" t="s">
        <v>17223</v>
      </c>
      <c r="C28214" s="1329" t="s">
        <v>32206</v>
      </c>
      <c r="D28214" s="514" t="s">
        <v>28</v>
      </c>
      <c r="E28214" s="673">
        <v>313.62</v>
      </c>
      <c r="F28214" s="761"/>
    </row>
    <row r="28215" spans="1:6" customFormat="1">
      <c r="A28215" s="514">
        <v>7231</v>
      </c>
      <c r="B28215" s="514" t="s">
        <v>17223</v>
      </c>
      <c r="C28215" s="1329" t="s">
        <v>32207</v>
      </c>
      <c r="D28215" s="514" t="s">
        <v>28</v>
      </c>
      <c r="E28215" s="673">
        <v>444.89</v>
      </c>
      <c r="F28215" s="761"/>
    </row>
    <row r="28216" spans="1:6" customFormat="1">
      <c r="A28216" s="514">
        <v>7220</v>
      </c>
      <c r="B28216" s="514" t="s">
        <v>17223</v>
      </c>
      <c r="C28216" s="1329" t="s">
        <v>32208</v>
      </c>
      <c r="D28216" s="514" t="s">
        <v>28</v>
      </c>
      <c r="E28216" s="673">
        <v>549.17999999999995</v>
      </c>
      <c r="F28216" s="761"/>
    </row>
    <row r="28217" spans="1:6" customFormat="1">
      <c r="A28217" s="514">
        <v>34447</v>
      </c>
      <c r="B28217" s="514" t="s">
        <v>17223</v>
      </c>
      <c r="C28217" s="1329" t="s">
        <v>32209</v>
      </c>
      <c r="D28217" s="514" t="s">
        <v>28</v>
      </c>
      <c r="E28217" s="673">
        <v>614.05999999999995</v>
      </c>
      <c r="F28217" s="761"/>
    </row>
    <row r="28218" spans="1:6" customFormat="1">
      <c r="A28218" s="514">
        <v>7233</v>
      </c>
      <c r="B28218" s="514" t="s">
        <v>17223</v>
      </c>
      <c r="C28218" s="1329" t="s">
        <v>32210</v>
      </c>
      <c r="D28218" s="514" t="s">
        <v>28</v>
      </c>
      <c r="E28218" s="673">
        <v>704.42</v>
      </c>
      <c r="F28218" s="761"/>
    </row>
    <row r="28219" spans="1:6" customFormat="1" ht="24.75">
      <c r="A28219" s="514">
        <v>40740</v>
      </c>
      <c r="B28219" s="514" t="s">
        <v>17223</v>
      </c>
      <c r="C28219" s="1329" t="s">
        <v>32211</v>
      </c>
      <c r="D28219" s="514" t="s">
        <v>32</v>
      </c>
      <c r="E28219" s="673">
        <v>120.63</v>
      </c>
      <c r="F28219" s="761"/>
    </row>
    <row r="28220" spans="1:6" customFormat="1">
      <c r="A28220" s="514">
        <v>25007</v>
      </c>
      <c r="B28220" s="514" t="s">
        <v>17223</v>
      </c>
      <c r="C28220" s="1329" t="s">
        <v>32212</v>
      </c>
      <c r="D28220" s="514" t="s">
        <v>32</v>
      </c>
      <c r="E28220" s="673">
        <v>34.520000000000003</v>
      </c>
      <c r="F28220" s="761"/>
    </row>
    <row r="28221" spans="1:6" customFormat="1" ht="24.75">
      <c r="A28221" s="514">
        <v>43071</v>
      </c>
      <c r="B28221" s="514" t="s">
        <v>17223</v>
      </c>
      <c r="C28221" s="1329" t="s">
        <v>32213</v>
      </c>
      <c r="D28221" s="514" t="s">
        <v>32</v>
      </c>
      <c r="E28221" s="673">
        <v>135.84</v>
      </c>
      <c r="F28221" s="761"/>
    </row>
    <row r="28222" spans="1:6" customFormat="1" ht="24.75">
      <c r="A28222" s="514">
        <v>39520</v>
      </c>
      <c r="B28222" s="514" t="s">
        <v>17223</v>
      </c>
      <c r="C28222" s="1329" t="s">
        <v>32214</v>
      </c>
      <c r="D28222" s="514" t="s">
        <v>32</v>
      </c>
      <c r="E28222" s="673">
        <v>110.82</v>
      </c>
      <c r="F28222" s="761"/>
    </row>
    <row r="28223" spans="1:6" customFormat="1" ht="24.75">
      <c r="A28223" s="514">
        <v>39521</v>
      </c>
      <c r="B28223" s="514" t="s">
        <v>17223</v>
      </c>
      <c r="C28223" s="1329" t="s">
        <v>32215</v>
      </c>
      <c r="D28223" s="514" t="s">
        <v>32</v>
      </c>
      <c r="E28223" s="673">
        <v>114.44</v>
      </c>
      <c r="F28223" s="761"/>
    </row>
    <row r="28224" spans="1:6" customFormat="1" ht="24.75">
      <c r="A28224" s="514">
        <v>39522</v>
      </c>
      <c r="B28224" s="514" t="s">
        <v>17223</v>
      </c>
      <c r="C28224" s="1329" t="s">
        <v>32216</v>
      </c>
      <c r="D28224" s="514" t="s">
        <v>32</v>
      </c>
      <c r="E28224" s="673">
        <v>118.17</v>
      </c>
      <c r="F28224" s="761"/>
    </row>
    <row r="28225" spans="1:6" customFormat="1">
      <c r="A28225" s="514">
        <v>7243</v>
      </c>
      <c r="B28225" s="514" t="s">
        <v>17223</v>
      </c>
      <c r="C28225" s="1329" t="s">
        <v>32217</v>
      </c>
      <c r="D28225" s="514" t="s">
        <v>32</v>
      </c>
      <c r="E28225" s="673">
        <v>36.07</v>
      </c>
      <c r="F28225" s="761"/>
    </row>
    <row r="28226" spans="1:6" customFormat="1">
      <c r="A28226" s="514">
        <v>11067</v>
      </c>
      <c r="B28226" s="514" t="s">
        <v>17223</v>
      </c>
      <c r="C28226" s="1329" t="s">
        <v>32218</v>
      </c>
      <c r="D28226" s="514" t="s">
        <v>28</v>
      </c>
      <c r="E28226" s="673">
        <v>553.72</v>
      </c>
      <c r="F28226" s="761"/>
    </row>
    <row r="28227" spans="1:6" customFormat="1">
      <c r="A28227" s="514">
        <v>11068</v>
      </c>
      <c r="B28227" s="514" t="s">
        <v>17223</v>
      </c>
      <c r="C28227" s="1329" t="s">
        <v>32219</v>
      </c>
      <c r="D28227" s="514" t="s">
        <v>28</v>
      </c>
      <c r="E28227" s="673">
        <v>699.54</v>
      </c>
      <c r="F28227" s="761"/>
    </row>
    <row r="28228" spans="1:6" customFormat="1">
      <c r="A28228" s="514">
        <v>7246</v>
      </c>
      <c r="B28228" s="514" t="s">
        <v>17223</v>
      </c>
      <c r="C28228" s="1329" t="s">
        <v>32220</v>
      </c>
      <c r="D28228" s="514" t="s">
        <v>28</v>
      </c>
      <c r="E28228" s="673">
        <v>33.51</v>
      </c>
      <c r="F28228" s="761"/>
    </row>
    <row r="28229" spans="1:6" customFormat="1">
      <c r="A28229" s="514">
        <v>12869</v>
      </c>
      <c r="B28229" s="514" t="s">
        <v>17223</v>
      </c>
      <c r="C28229" s="1329" t="s">
        <v>32221</v>
      </c>
      <c r="D28229" s="514" t="s">
        <v>33</v>
      </c>
      <c r="E28229" s="673">
        <v>23.82</v>
      </c>
      <c r="F28229" s="761"/>
    </row>
    <row r="28230" spans="1:6" customFormat="1">
      <c r="A28230" s="514">
        <v>41097</v>
      </c>
      <c r="B28230" s="514" t="s">
        <v>17223</v>
      </c>
      <c r="C28230" s="1329" t="s">
        <v>32222</v>
      </c>
      <c r="D28230" s="514" t="s">
        <v>31</v>
      </c>
      <c r="E28230" s="673">
        <v>4208.21</v>
      </c>
      <c r="F28230" s="761"/>
    </row>
    <row r="28231" spans="1:6" customFormat="1">
      <c r="A28231" s="514">
        <v>1574</v>
      </c>
      <c r="B28231" s="514" t="s">
        <v>17223</v>
      </c>
      <c r="C28231" s="1329" t="s">
        <v>32223</v>
      </c>
      <c r="D28231" s="514" t="s">
        <v>28</v>
      </c>
      <c r="E28231" s="673">
        <v>2.33</v>
      </c>
      <c r="F28231" s="761"/>
    </row>
    <row r="28232" spans="1:6" customFormat="1">
      <c r="A28232" s="514">
        <v>1581</v>
      </c>
      <c r="B28232" s="514" t="s">
        <v>17223</v>
      </c>
      <c r="C28232" s="1329" t="s">
        <v>32224</v>
      </c>
      <c r="D28232" s="514" t="s">
        <v>28</v>
      </c>
      <c r="E28232" s="673">
        <v>16.18</v>
      </c>
      <c r="F28232" s="761"/>
    </row>
    <row r="28233" spans="1:6" customFormat="1">
      <c r="A28233" s="514">
        <v>1575</v>
      </c>
      <c r="B28233" s="514" t="s">
        <v>17223</v>
      </c>
      <c r="C28233" s="1329" t="s">
        <v>32225</v>
      </c>
      <c r="D28233" s="514" t="s">
        <v>28</v>
      </c>
      <c r="E28233" s="673">
        <v>2.77</v>
      </c>
      <c r="F28233" s="761"/>
    </row>
    <row r="28234" spans="1:6" customFormat="1">
      <c r="A28234" s="514">
        <v>1570</v>
      </c>
      <c r="B28234" s="514" t="s">
        <v>17223</v>
      </c>
      <c r="C28234" s="1329" t="s">
        <v>32226</v>
      </c>
      <c r="D28234" s="514" t="s">
        <v>28</v>
      </c>
      <c r="E28234" s="673">
        <v>1.39</v>
      </c>
      <c r="F28234" s="761"/>
    </row>
    <row r="28235" spans="1:6" customFormat="1">
      <c r="A28235" s="514">
        <v>1576</v>
      </c>
      <c r="B28235" s="514" t="s">
        <v>17223</v>
      </c>
      <c r="C28235" s="1329" t="s">
        <v>32227</v>
      </c>
      <c r="D28235" s="514" t="s">
        <v>28</v>
      </c>
      <c r="E28235" s="673">
        <v>3.83</v>
      </c>
      <c r="F28235" s="761"/>
    </row>
    <row r="28236" spans="1:6" customFormat="1">
      <c r="A28236" s="514">
        <v>1577</v>
      </c>
      <c r="B28236" s="514" t="s">
        <v>17223</v>
      </c>
      <c r="C28236" s="1329" t="s">
        <v>32228</v>
      </c>
      <c r="D28236" s="514" t="s">
        <v>28</v>
      </c>
      <c r="E28236" s="673">
        <v>4.32</v>
      </c>
      <c r="F28236" s="761"/>
    </row>
    <row r="28237" spans="1:6" customFormat="1">
      <c r="A28237" s="514">
        <v>1571</v>
      </c>
      <c r="B28237" s="514" t="s">
        <v>17223</v>
      </c>
      <c r="C28237" s="1329" t="s">
        <v>32229</v>
      </c>
      <c r="D28237" s="514" t="s">
        <v>28</v>
      </c>
      <c r="E28237" s="673">
        <v>1.81</v>
      </c>
      <c r="F28237" s="761"/>
    </row>
    <row r="28238" spans="1:6" customFormat="1">
      <c r="A28238" s="514">
        <v>1578</v>
      </c>
      <c r="B28238" s="514" t="s">
        <v>17223</v>
      </c>
      <c r="C28238" s="1329" t="s">
        <v>32230</v>
      </c>
      <c r="D28238" s="514" t="s">
        <v>28</v>
      </c>
      <c r="E28238" s="673">
        <v>7.5</v>
      </c>
      <c r="F28238" s="761"/>
    </row>
    <row r="28239" spans="1:6" customFormat="1">
      <c r="A28239" s="514">
        <v>1573</v>
      </c>
      <c r="B28239" s="514" t="s">
        <v>17223</v>
      </c>
      <c r="C28239" s="1329" t="s">
        <v>32231</v>
      </c>
      <c r="D28239" s="514" t="s">
        <v>28</v>
      </c>
      <c r="E28239" s="673">
        <v>2.16</v>
      </c>
      <c r="F28239" s="761"/>
    </row>
    <row r="28240" spans="1:6" customFormat="1">
      <c r="A28240" s="514">
        <v>1579</v>
      </c>
      <c r="B28240" s="514" t="s">
        <v>17223</v>
      </c>
      <c r="C28240" s="1329" t="s">
        <v>32232</v>
      </c>
      <c r="D28240" s="514" t="s">
        <v>28</v>
      </c>
      <c r="E28240" s="673">
        <v>9.34</v>
      </c>
      <c r="F28240" s="761"/>
    </row>
    <row r="28241" spans="1:6" customFormat="1">
      <c r="A28241" s="514">
        <v>1580</v>
      </c>
      <c r="B28241" s="514" t="s">
        <v>17223</v>
      </c>
      <c r="C28241" s="1329" t="s">
        <v>32233</v>
      </c>
      <c r="D28241" s="514" t="s">
        <v>28</v>
      </c>
      <c r="E28241" s="673">
        <v>11.51</v>
      </c>
      <c r="F28241" s="761"/>
    </row>
    <row r="28242" spans="1:6" customFormat="1">
      <c r="A28242" s="514">
        <v>39321</v>
      </c>
      <c r="B28242" s="514" t="s">
        <v>17223</v>
      </c>
      <c r="C28242" s="1329" t="s">
        <v>32234</v>
      </c>
      <c r="D28242" s="514" t="s">
        <v>28</v>
      </c>
      <c r="E28242" s="673">
        <v>24.5</v>
      </c>
      <c r="F28242" s="761"/>
    </row>
    <row r="28243" spans="1:6" customFormat="1">
      <c r="A28243" s="514">
        <v>39319</v>
      </c>
      <c r="B28243" s="514" t="s">
        <v>17223</v>
      </c>
      <c r="C28243" s="1329" t="s">
        <v>32235</v>
      </c>
      <c r="D28243" s="514" t="s">
        <v>28</v>
      </c>
      <c r="E28243" s="673">
        <v>10.19</v>
      </c>
      <c r="F28243" s="761"/>
    </row>
    <row r="28244" spans="1:6" customFormat="1">
      <c r="A28244" s="514">
        <v>39320</v>
      </c>
      <c r="B28244" s="514" t="s">
        <v>17223</v>
      </c>
      <c r="C28244" s="1329" t="s">
        <v>32236</v>
      </c>
      <c r="D28244" s="514" t="s">
        <v>28</v>
      </c>
      <c r="E28244" s="673">
        <v>19.600000000000001</v>
      </c>
      <c r="F28244" s="761"/>
    </row>
    <row r="28245" spans="1:6" customFormat="1">
      <c r="A28245" s="514">
        <v>1542</v>
      </c>
      <c r="B28245" s="514" t="s">
        <v>17223</v>
      </c>
      <c r="C28245" s="1329" t="s">
        <v>32237</v>
      </c>
      <c r="D28245" s="514" t="s">
        <v>28</v>
      </c>
      <c r="E28245" s="673">
        <v>31.88</v>
      </c>
      <c r="F28245" s="761"/>
    </row>
    <row r="28246" spans="1:6" customFormat="1">
      <c r="A28246" s="514">
        <v>1591</v>
      </c>
      <c r="B28246" s="514" t="s">
        <v>17223</v>
      </c>
      <c r="C28246" s="1329" t="s">
        <v>32238</v>
      </c>
      <c r="D28246" s="514" t="s">
        <v>28</v>
      </c>
      <c r="E28246" s="673">
        <v>35.68</v>
      </c>
      <c r="F28246" s="761"/>
    </row>
    <row r="28247" spans="1:6" customFormat="1">
      <c r="A28247" s="514">
        <v>1547</v>
      </c>
      <c r="B28247" s="514" t="s">
        <v>17223</v>
      </c>
      <c r="C28247" s="1329" t="s">
        <v>32239</v>
      </c>
      <c r="D28247" s="514" t="s">
        <v>28</v>
      </c>
      <c r="E28247" s="673">
        <v>186.98</v>
      </c>
      <c r="F28247" s="761"/>
    </row>
    <row r="28248" spans="1:6" customFormat="1">
      <c r="A28248" s="514">
        <v>38196</v>
      </c>
      <c r="B28248" s="514" t="s">
        <v>17223</v>
      </c>
      <c r="C28248" s="1329" t="s">
        <v>32240</v>
      </c>
      <c r="D28248" s="514" t="s">
        <v>28</v>
      </c>
      <c r="E28248" s="673">
        <v>36.42</v>
      </c>
      <c r="F28248" s="761"/>
    </row>
    <row r="28249" spans="1:6" customFormat="1">
      <c r="A28249" s="514">
        <v>1543</v>
      </c>
      <c r="B28249" s="514" t="s">
        <v>17223</v>
      </c>
      <c r="C28249" s="1329" t="s">
        <v>32241</v>
      </c>
      <c r="D28249" s="514" t="s">
        <v>28</v>
      </c>
      <c r="E28249" s="673">
        <v>38.700000000000003</v>
      </c>
      <c r="F28249" s="761"/>
    </row>
    <row r="28250" spans="1:6" customFormat="1">
      <c r="A28250" s="514">
        <v>1585</v>
      </c>
      <c r="B28250" s="514" t="s">
        <v>17223</v>
      </c>
      <c r="C28250" s="1329" t="s">
        <v>32242</v>
      </c>
      <c r="D28250" s="514" t="s">
        <v>28</v>
      </c>
      <c r="E28250" s="673">
        <v>7.5</v>
      </c>
      <c r="F28250" s="761"/>
    </row>
    <row r="28251" spans="1:6" customFormat="1">
      <c r="A28251" s="514">
        <v>1593</v>
      </c>
      <c r="B28251" s="514" t="s">
        <v>17223</v>
      </c>
      <c r="C28251" s="1329" t="s">
        <v>32243</v>
      </c>
      <c r="D28251" s="514" t="s">
        <v>28</v>
      </c>
      <c r="E28251" s="673">
        <v>39.799999999999997</v>
      </c>
      <c r="F28251" s="761"/>
    </row>
    <row r="28252" spans="1:6" customFormat="1">
      <c r="A28252" s="514">
        <v>11838</v>
      </c>
      <c r="B28252" s="514" t="s">
        <v>17223</v>
      </c>
      <c r="C28252" s="1329" t="s">
        <v>32244</v>
      </c>
      <c r="D28252" s="514" t="s">
        <v>28</v>
      </c>
      <c r="E28252" s="673">
        <v>52.52</v>
      </c>
      <c r="F28252" s="761"/>
    </row>
    <row r="28253" spans="1:6" customFormat="1">
      <c r="A28253" s="514">
        <v>1594</v>
      </c>
      <c r="B28253" s="514" t="s">
        <v>17223</v>
      </c>
      <c r="C28253" s="1329" t="s">
        <v>32245</v>
      </c>
      <c r="D28253" s="514" t="s">
        <v>28</v>
      </c>
      <c r="E28253" s="673">
        <v>53.09</v>
      </c>
      <c r="F28253" s="761"/>
    </row>
    <row r="28254" spans="1:6" customFormat="1">
      <c r="A28254" s="514">
        <v>1586</v>
      </c>
      <c r="B28254" s="514" t="s">
        <v>17223</v>
      </c>
      <c r="C28254" s="1329" t="s">
        <v>32246</v>
      </c>
      <c r="D28254" s="514" t="s">
        <v>28</v>
      </c>
      <c r="E28254" s="673">
        <v>9.48</v>
      </c>
      <c r="F28254" s="761"/>
    </row>
    <row r="28255" spans="1:6" customFormat="1">
      <c r="A28255" s="514">
        <v>11839</v>
      </c>
      <c r="B28255" s="514" t="s">
        <v>17223</v>
      </c>
      <c r="C28255" s="1329" t="s">
        <v>32247</v>
      </c>
      <c r="D28255" s="514" t="s">
        <v>28</v>
      </c>
      <c r="E28255" s="673">
        <v>76.41</v>
      </c>
      <c r="F28255" s="761"/>
    </row>
    <row r="28256" spans="1:6" customFormat="1">
      <c r="A28256" s="514">
        <v>1587</v>
      </c>
      <c r="B28256" s="514" t="s">
        <v>17223</v>
      </c>
      <c r="C28256" s="1329" t="s">
        <v>32248</v>
      </c>
      <c r="D28256" s="514" t="s">
        <v>28</v>
      </c>
      <c r="E28256" s="673">
        <v>9.66</v>
      </c>
      <c r="F28256" s="761"/>
    </row>
    <row r="28257" spans="1:6" customFormat="1">
      <c r="A28257" s="514">
        <v>1545</v>
      </c>
      <c r="B28257" s="514" t="s">
        <v>17223</v>
      </c>
      <c r="C28257" s="1329" t="s">
        <v>32249</v>
      </c>
      <c r="D28257" s="514" t="s">
        <v>28</v>
      </c>
      <c r="E28257" s="673">
        <v>91.69</v>
      </c>
      <c r="F28257" s="761"/>
    </row>
    <row r="28258" spans="1:6" customFormat="1">
      <c r="A28258" s="514">
        <v>1588</v>
      </c>
      <c r="B28258" s="514" t="s">
        <v>17223</v>
      </c>
      <c r="C28258" s="1329" t="s">
        <v>32250</v>
      </c>
      <c r="D28258" s="514" t="s">
        <v>28</v>
      </c>
      <c r="E28258" s="673">
        <v>13.25</v>
      </c>
      <c r="F28258" s="761"/>
    </row>
    <row r="28259" spans="1:6" customFormat="1">
      <c r="A28259" s="514">
        <v>1535</v>
      </c>
      <c r="B28259" s="514" t="s">
        <v>17223</v>
      </c>
      <c r="C28259" s="1329" t="s">
        <v>32251</v>
      </c>
      <c r="D28259" s="514" t="s">
        <v>28</v>
      </c>
      <c r="E28259" s="673">
        <v>7.63</v>
      </c>
      <c r="F28259" s="761"/>
    </row>
    <row r="28260" spans="1:6" customFormat="1">
      <c r="A28260" s="514">
        <v>1589</v>
      </c>
      <c r="B28260" s="514" t="s">
        <v>17223</v>
      </c>
      <c r="C28260" s="1329" t="s">
        <v>32252</v>
      </c>
      <c r="D28260" s="514" t="s">
        <v>28</v>
      </c>
      <c r="E28260" s="673">
        <v>13.67</v>
      </c>
      <c r="F28260" s="761"/>
    </row>
    <row r="28261" spans="1:6" customFormat="1">
      <c r="A28261" s="514">
        <v>1546</v>
      </c>
      <c r="B28261" s="514" t="s">
        <v>17223</v>
      </c>
      <c r="C28261" s="1329" t="s">
        <v>32253</v>
      </c>
      <c r="D28261" s="514" t="s">
        <v>28</v>
      </c>
      <c r="E28261" s="673">
        <v>154.72999999999999</v>
      </c>
      <c r="F28261" s="761"/>
    </row>
    <row r="28262" spans="1:6" customFormat="1">
      <c r="A28262" s="514">
        <v>1590</v>
      </c>
      <c r="B28262" s="514" t="s">
        <v>17223</v>
      </c>
      <c r="C28262" s="1329" t="s">
        <v>32254</v>
      </c>
      <c r="D28262" s="514" t="s">
        <v>28</v>
      </c>
      <c r="E28262" s="673">
        <v>24.07</v>
      </c>
      <c r="F28262" s="761"/>
    </row>
    <row r="28263" spans="1:6" customFormat="1">
      <c r="A28263" s="514">
        <v>38415</v>
      </c>
      <c r="B28263" s="514" t="s">
        <v>17223</v>
      </c>
      <c r="C28263" s="1329" t="s">
        <v>32255</v>
      </c>
      <c r="D28263" s="514" t="s">
        <v>28</v>
      </c>
      <c r="E28263" s="673">
        <v>623.71</v>
      </c>
      <c r="F28263" s="761"/>
    </row>
    <row r="28264" spans="1:6" customFormat="1">
      <c r="A28264" s="514">
        <v>38414</v>
      </c>
      <c r="B28264" s="514" t="s">
        <v>17223</v>
      </c>
      <c r="C28264" s="1329" t="s">
        <v>32256</v>
      </c>
      <c r="D28264" s="514" t="s">
        <v>28</v>
      </c>
      <c r="E28264" s="673">
        <v>795.59</v>
      </c>
      <c r="F28264" s="761"/>
    </row>
    <row r="28265" spans="1:6" customFormat="1">
      <c r="A28265" s="514">
        <v>38128</v>
      </c>
      <c r="B28265" s="514" t="s">
        <v>17223</v>
      </c>
      <c r="C28265" s="1329" t="s">
        <v>32257</v>
      </c>
      <c r="D28265" s="514" t="s">
        <v>30</v>
      </c>
      <c r="E28265" s="673">
        <v>0.84</v>
      </c>
      <c r="F28265" s="761"/>
    </row>
    <row r="28266" spans="1:6" customFormat="1">
      <c r="A28266" s="514">
        <v>7253</v>
      </c>
      <c r="B28266" s="514" t="s">
        <v>17223</v>
      </c>
      <c r="C28266" s="1329" t="s">
        <v>32258</v>
      </c>
      <c r="D28266" s="514" t="s">
        <v>34</v>
      </c>
      <c r="E28266" s="673">
        <v>180</v>
      </c>
      <c r="F28266" s="761"/>
    </row>
    <row r="28267" spans="1:6" customFormat="1">
      <c r="A28267" s="514">
        <v>4806</v>
      </c>
      <c r="B28267" s="514" t="s">
        <v>17223</v>
      </c>
      <c r="C28267" s="1329" t="s">
        <v>32259</v>
      </c>
      <c r="D28267" s="514" t="s">
        <v>5</v>
      </c>
      <c r="E28267" s="673">
        <v>17.61</v>
      </c>
      <c r="F28267" s="761"/>
    </row>
    <row r="28268" spans="1:6" customFormat="1">
      <c r="A28268" s="514">
        <v>34401</v>
      </c>
      <c r="B28268" s="514" t="s">
        <v>17223</v>
      </c>
      <c r="C28268" s="1329" t="s">
        <v>32260</v>
      </c>
      <c r="D28268" s="514" t="s">
        <v>28</v>
      </c>
      <c r="E28268" s="673">
        <v>1.66</v>
      </c>
      <c r="F28268" s="761"/>
    </row>
    <row r="28269" spans="1:6" customFormat="1">
      <c r="A28269" s="514">
        <v>7256</v>
      </c>
      <c r="B28269" s="514" t="s">
        <v>17223</v>
      </c>
      <c r="C28269" s="1329" t="s">
        <v>32261</v>
      </c>
      <c r="D28269" s="514" t="s">
        <v>28</v>
      </c>
      <c r="E28269" s="673">
        <v>1.18</v>
      </c>
      <c r="F28269" s="761"/>
    </row>
    <row r="28270" spans="1:6" customFormat="1">
      <c r="A28270" s="514">
        <v>7260</v>
      </c>
      <c r="B28270" s="514" t="s">
        <v>17223</v>
      </c>
      <c r="C28270" s="1329" t="s">
        <v>32262</v>
      </c>
      <c r="D28270" s="514" t="s">
        <v>28</v>
      </c>
      <c r="E28270" s="673">
        <v>2.2400000000000002</v>
      </c>
      <c r="F28270" s="761"/>
    </row>
    <row r="28271" spans="1:6" customFormat="1">
      <c r="A28271" s="514">
        <v>7258</v>
      </c>
      <c r="B28271" s="514" t="s">
        <v>17223</v>
      </c>
      <c r="C28271" s="1329" t="s">
        <v>32263</v>
      </c>
      <c r="D28271" s="514" t="s">
        <v>28</v>
      </c>
      <c r="E28271" s="673">
        <v>0.57999999999999996</v>
      </c>
      <c r="F28271" s="761"/>
    </row>
    <row r="28272" spans="1:6" customFormat="1">
      <c r="A28272" s="514">
        <v>34400</v>
      </c>
      <c r="B28272" s="514" t="s">
        <v>17223</v>
      </c>
      <c r="C28272" s="1329" t="s">
        <v>32264</v>
      </c>
      <c r="D28272" s="514" t="s">
        <v>28</v>
      </c>
      <c r="E28272" s="673">
        <v>4.62</v>
      </c>
      <c r="F28272" s="761"/>
    </row>
    <row r="28273" spans="1:6" customFormat="1">
      <c r="A28273" s="514">
        <v>10617</v>
      </c>
      <c r="B28273" s="514" t="s">
        <v>17223</v>
      </c>
      <c r="C28273" s="1329" t="s">
        <v>32265</v>
      </c>
      <c r="D28273" s="514" t="s">
        <v>28</v>
      </c>
      <c r="E28273" s="673">
        <v>5.95</v>
      </c>
      <c r="F28273" s="761"/>
    </row>
    <row r="28274" spans="1:6" customFormat="1">
      <c r="A28274" s="514">
        <v>44261</v>
      </c>
      <c r="B28274" s="514" t="s">
        <v>17223</v>
      </c>
      <c r="C28274" s="1329" t="s">
        <v>32266</v>
      </c>
      <c r="D28274" s="514" t="s">
        <v>28</v>
      </c>
      <c r="E28274" s="673">
        <v>162.78</v>
      </c>
      <c r="F28274" s="761"/>
    </row>
    <row r="28275" spans="1:6" customFormat="1">
      <c r="A28275" s="514">
        <v>7274</v>
      </c>
      <c r="B28275" s="514" t="s">
        <v>17223</v>
      </c>
      <c r="C28275" s="1329" t="s">
        <v>32267</v>
      </c>
      <c r="D28275" s="514" t="s">
        <v>28</v>
      </c>
      <c r="E28275" s="673">
        <v>78.8</v>
      </c>
      <c r="F28275" s="761"/>
    </row>
    <row r="28276" spans="1:6" customFormat="1">
      <c r="A28276" s="514">
        <v>44326</v>
      </c>
      <c r="B28276" s="514" t="s">
        <v>17223</v>
      </c>
      <c r="C28276" s="1329" t="s">
        <v>32268</v>
      </c>
      <c r="D28276" s="514" t="s">
        <v>28</v>
      </c>
      <c r="E28276" s="673">
        <v>1702.03</v>
      </c>
      <c r="F28276" s="761"/>
    </row>
    <row r="28277" spans="1:6" customFormat="1">
      <c r="A28277" s="514">
        <v>154</v>
      </c>
      <c r="B28277" s="514" t="s">
        <v>17223</v>
      </c>
      <c r="C28277" s="1329" t="s">
        <v>32269</v>
      </c>
      <c r="D28277" s="514" t="s">
        <v>29</v>
      </c>
      <c r="E28277" s="673">
        <v>65.290000000000006</v>
      </c>
      <c r="F28277" s="761"/>
    </row>
    <row r="28278" spans="1:6" customFormat="1">
      <c r="A28278" s="514">
        <v>38121</v>
      </c>
      <c r="B28278" s="514" t="s">
        <v>17223</v>
      </c>
      <c r="C28278" s="1329" t="s">
        <v>32270</v>
      </c>
      <c r="D28278" s="514" t="s">
        <v>29</v>
      </c>
      <c r="E28278" s="673">
        <v>25.18</v>
      </c>
      <c r="F28278" s="761"/>
    </row>
    <row r="28279" spans="1:6" customFormat="1">
      <c r="A28279" s="514">
        <v>43776</v>
      </c>
      <c r="B28279" s="514" t="s">
        <v>17223</v>
      </c>
      <c r="C28279" s="1329" t="s">
        <v>32271</v>
      </c>
      <c r="D28279" s="514" t="s">
        <v>29</v>
      </c>
      <c r="E28279" s="673">
        <v>33.74</v>
      </c>
      <c r="F28279" s="761"/>
    </row>
    <row r="28280" spans="1:6" customFormat="1">
      <c r="A28280" s="514">
        <v>7343</v>
      </c>
      <c r="B28280" s="514" t="s">
        <v>17223</v>
      </c>
      <c r="C28280" s="1329" t="s">
        <v>32272</v>
      </c>
      <c r="D28280" s="514" t="s">
        <v>29</v>
      </c>
      <c r="E28280" s="673">
        <v>37.049999999999997</v>
      </c>
      <c r="F28280" s="761"/>
    </row>
    <row r="28281" spans="1:6" customFormat="1">
      <c r="A28281" s="514">
        <v>7348</v>
      </c>
      <c r="B28281" s="514" t="s">
        <v>17223</v>
      </c>
      <c r="C28281" s="1329" t="s">
        <v>32273</v>
      </c>
      <c r="D28281" s="514" t="s">
        <v>29</v>
      </c>
      <c r="E28281" s="673">
        <v>21.46</v>
      </c>
      <c r="F28281" s="761"/>
    </row>
    <row r="28282" spans="1:6" customFormat="1">
      <c r="A28282" s="514">
        <v>7313</v>
      </c>
      <c r="B28282" s="514" t="s">
        <v>17223</v>
      </c>
      <c r="C28282" s="1329" t="s">
        <v>18573</v>
      </c>
      <c r="D28282" s="514" t="s">
        <v>29</v>
      </c>
      <c r="E28282" s="673">
        <v>18.54</v>
      </c>
      <c r="F28282" s="761"/>
    </row>
    <row r="28283" spans="1:6" customFormat="1">
      <c r="A28283" s="514">
        <v>7319</v>
      </c>
      <c r="B28283" s="514" t="s">
        <v>17223</v>
      </c>
      <c r="C28283" s="1329" t="s">
        <v>32274</v>
      </c>
      <c r="D28283" s="514" t="s">
        <v>29</v>
      </c>
      <c r="E28283" s="673">
        <v>10.61</v>
      </c>
      <c r="F28283" s="761"/>
    </row>
    <row r="28284" spans="1:6" customFormat="1">
      <c r="A28284" s="514">
        <v>7314</v>
      </c>
      <c r="B28284" s="514" t="s">
        <v>17223</v>
      </c>
      <c r="C28284" s="1329" t="s">
        <v>32275</v>
      </c>
      <c r="D28284" s="514" t="s">
        <v>29</v>
      </c>
      <c r="E28284" s="673">
        <v>88.03</v>
      </c>
      <c r="F28284" s="761"/>
    </row>
    <row r="28285" spans="1:6" customFormat="1">
      <c r="A28285" s="514">
        <v>7304</v>
      </c>
      <c r="B28285" s="514" t="s">
        <v>17223</v>
      </c>
      <c r="C28285" s="1329" t="s">
        <v>32276</v>
      </c>
      <c r="D28285" s="514" t="s">
        <v>29</v>
      </c>
      <c r="E28285" s="673">
        <v>100</v>
      </c>
      <c r="F28285" s="761"/>
    </row>
    <row r="28286" spans="1:6" customFormat="1">
      <c r="A28286" s="514">
        <v>43649</v>
      </c>
      <c r="B28286" s="514" t="s">
        <v>17223</v>
      </c>
      <c r="C28286" s="1329" t="s">
        <v>32277</v>
      </c>
      <c r="D28286" s="514" t="s">
        <v>29</v>
      </c>
      <c r="E28286" s="673">
        <v>51.72</v>
      </c>
      <c r="F28286" s="761"/>
    </row>
    <row r="28287" spans="1:6" customFormat="1">
      <c r="A28287" s="514">
        <v>43650</v>
      </c>
      <c r="B28287" s="514" t="s">
        <v>17223</v>
      </c>
      <c r="C28287" s="1329" t="s">
        <v>32278</v>
      </c>
      <c r="D28287" s="514" t="s">
        <v>29</v>
      </c>
      <c r="E28287" s="673">
        <v>48.87</v>
      </c>
      <c r="F28287" s="761"/>
    </row>
    <row r="28288" spans="1:6" customFormat="1">
      <c r="A28288" s="514">
        <v>7311</v>
      </c>
      <c r="B28288" s="514" t="s">
        <v>17223</v>
      </c>
      <c r="C28288" s="1329" t="s">
        <v>32279</v>
      </c>
      <c r="D28288" s="514" t="s">
        <v>29</v>
      </c>
      <c r="E28288" s="673">
        <v>50.06</v>
      </c>
      <c r="F28288" s="761"/>
    </row>
    <row r="28289" spans="1:6" customFormat="1">
      <c r="A28289" s="514">
        <v>7292</v>
      </c>
      <c r="B28289" s="514" t="s">
        <v>17223</v>
      </c>
      <c r="C28289" s="1329" t="s">
        <v>32280</v>
      </c>
      <c r="D28289" s="514" t="s">
        <v>29</v>
      </c>
      <c r="E28289" s="673">
        <v>48.47</v>
      </c>
      <c r="F28289" s="761"/>
    </row>
    <row r="28290" spans="1:6" customFormat="1">
      <c r="A28290" s="514">
        <v>7293</v>
      </c>
      <c r="B28290" s="514" t="s">
        <v>17223</v>
      </c>
      <c r="C28290" s="1329" t="s">
        <v>32281</v>
      </c>
      <c r="D28290" s="514" t="s">
        <v>29</v>
      </c>
      <c r="E28290" s="673">
        <v>53.62</v>
      </c>
      <c r="F28290" s="761"/>
    </row>
    <row r="28291" spans="1:6" customFormat="1">
      <c r="A28291" s="514">
        <v>7306</v>
      </c>
      <c r="B28291" s="514" t="s">
        <v>17223</v>
      </c>
      <c r="C28291" s="1329" t="s">
        <v>32282</v>
      </c>
      <c r="D28291" s="514" t="s">
        <v>29</v>
      </c>
      <c r="E28291" s="673">
        <v>59.18</v>
      </c>
      <c r="F28291" s="761"/>
    </row>
    <row r="28292" spans="1:6" customFormat="1">
      <c r="A28292" s="514">
        <v>7288</v>
      </c>
      <c r="B28292" s="514" t="s">
        <v>17223</v>
      </c>
      <c r="C28292" s="1329" t="s">
        <v>32283</v>
      </c>
      <c r="D28292" s="514" t="s">
        <v>29</v>
      </c>
      <c r="E28292" s="673">
        <v>49.14</v>
      </c>
      <c r="F28292" s="761"/>
    </row>
    <row r="28293" spans="1:6" customFormat="1">
      <c r="A28293" s="514">
        <v>43625</v>
      </c>
      <c r="B28293" s="514" t="s">
        <v>17223</v>
      </c>
      <c r="C28293" s="1329" t="s">
        <v>32284</v>
      </c>
      <c r="D28293" s="514" t="s">
        <v>29</v>
      </c>
      <c r="E28293" s="673">
        <v>39.67</v>
      </c>
      <c r="F28293" s="761"/>
    </row>
    <row r="28294" spans="1:6" customFormat="1">
      <c r="A28294" s="514">
        <v>43647</v>
      </c>
      <c r="B28294" s="514" t="s">
        <v>17223</v>
      </c>
      <c r="C28294" s="1329" t="s">
        <v>32285</v>
      </c>
      <c r="D28294" s="514" t="s">
        <v>29</v>
      </c>
      <c r="E28294" s="673">
        <v>36.04</v>
      </c>
      <c r="F28294" s="761"/>
    </row>
    <row r="28295" spans="1:6" customFormat="1">
      <c r="A28295" s="514">
        <v>43648</v>
      </c>
      <c r="B28295" s="514" t="s">
        <v>17223</v>
      </c>
      <c r="C28295" s="1329" t="s">
        <v>32286</v>
      </c>
      <c r="D28295" s="514" t="s">
        <v>29</v>
      </c>
      <c r="E28295" s="673">
        <v>34.770000000000003</v>
      </c>
      <c r="F28295" s="761"/>
    </row>
    <row r="28296" spans="1:6" customFormat="1">
      <c r="A28296" s="514">
        <v>35693</v>
      </c>
      <c r="B28296" s="514" t="s">
        <v>17223</v>
      </c>
      <c r="C28296" s="1329" t="s">
        <v>32287</v>
      </c>
      <c r="D28296" s="514" t="s">
        <v>29</v>
      </c>
      <c r="E28296" s="673">
        <v>13.35</v>
      </c>
      <c r="F28296" s="761"/>
    </row>
    <row r="28297" spans="1:6" customFormat="1">
      <c r="A28297" s="514">
        <v>7356</v>
      </c>
      <c r="B28297" s="514" t="s">
        <v>17223</v>
      </c>
      <c r="C28297" s="1329" t="s">
        <v>32288</v>
      </c>
      <c r="D28297" s="514" t="s">
        <v>29</v>
      </c>
      <c r="E28297" s="673">
        <v>32</v>
      </c>
      <c r="F28297" s="761"/>
    </row>
    <row r="28298" spans="1:6" customFormat="1">
      <c r="A28298" s="514">
        <v>35692</v>
      </c>
      <c r="B28298" s="514" t="s">
        <v>17223</v>
      </c>
      <c r="C28298" s="1329" t="s">
        <v>32289</v>
      </c>
      <c r="D28298" s="514" t="s">
        <v>29</v>
      </c>
      <c r="E28298" s="673">
        <v>20.94</v>
      </c>
      <c r="F28298" s="761"/>
    </row>
    <row r="28299" spans="1:6" customFormat="1">
      <c r="A28299" s="514">
        <v>43624</v>
      </c>
      <c r="B28299" s="514" t="s">
        <v>17223</v>
      </c>
      <c r="C28299" s="1329" t="s">
        <v>32290</v>
      </c>
      <c r="D28299" s="514" t="s">
        <v>29</v>
      </c>
      <c r="E28299" s="673">
        <v>39</v>
      </c>
      <c r="F28299" s="761"/>
    </row>
    <row r="28300" spans="1:6" customFormat="1">
      <c r="A28300" s="514">
        <v>7342</v>
      </c>
      <c r="B28300" s="514" t="s">
        <v>17223</v>
      </c>
      <c r="C28300" s="1329" t="s">
        <v>32291</v>
      </c>
      <c r="D28300" s="514" t="s">
        <v>30</v>
      </c>
      <c r="E28300" s="673">
        <v>2.0299999999999998</v>
      </c>
      <c r="F28300" s="761"/>
    </row>
    <row r="28301" spans="1:6" customFormat="1">
      <c r="A28301" s="514">
        <v>7350</v>
      </c>
      <c r="B28301" s="514" t="s">
        <v>17223</v>
      </c>
      <c r="C28301" s="1329" t="s">
        <v>32292</v>
      </c>
      <c r="D28301" s="514" t="s">
        <v>29</v>
      </c>
      <c r="E28301" s="673">
        <v>46.19</v>
      </c>
      <c r="F28301" s="761"/>
    </row>
    <row r="28302" spans="1:6" customFormat="1">
      <c r="A28302" s="514">
        <v>39574</v>
      </c>
      <c r="B28302" s="514" t="s">
        <v>17223</v>
      </c>
      <c r="C28302" s="1329" t="s">
        <v>32293</v>
      </c>
      <c r="D28302" s="514" t="s">
        <v>28</v>
      </c>
      <c r="E28302" s="673">
        <v>3.93</v>
      </c>
      <c r="F28302" s="761"/>
    </row>
    <row r="28303" spans="1:6" customFormat="1">
      <c r="A28303" s="514">
        <v>11060</v>
      </c>
      <c r="B28303" s="514" t="s">
        <v>17223</v>
      </c>
      <c r="C28303" s="1329" t="s">
        <v>32294</v>
      </c>
      <c r="D28303" s="514" t="s">
        <v>28</v>
      </c>
      <c r="E28303" s="673">
        <v>42.2</v>
      </c>
      <c r="F28303" s="761"/>
    </row>
    <row r="28304" spans="1:6" customFormat="1">
      <c r="A28304" s="514">
        <v>37401</v>
      </c>
      <c r="B28304" s="514" t="s">
        <v>17223</v>
      </c>
      <c r="C28304" s="1329" t="s">
        <v>32295</v>
      </c>
      <c r="D28304" s="514" t="s">
        <v>28</v>
      </c>
      <c r="E28304" s="673">
        <v>42.91</v>
      </c>
      <c r="F28304" s="761"/>
    </row>
    <row r="28305" spans="1:6" customFormat="1">
      <c r="A28305" s="514">
        <v>38101</v>
      </c>
      <c r="B28305" s="514" t="s">
        <v>17223</v>
      </c>
      <c r="C28305" s="1329" t="s">
        <v>32296</v>
      </c>
      <c r="D28305" s="514" t="s">
        <v>28</v>
      </c>
      <c r="E28305" s="673">
        <v>7.23</v>
      </c>
      <c r="F28305" s="761"/>
    </row>
    <row r="28306" spans="1:6" customFormat="1">
      <c r="A28306" s="514">
        <v>7528</v>
      </c>
      <c r="B28306" s="514" t="s">
        <v>17223</v>
      </c>
      <c r="C28306" s="1329" t="s">
        <v>32297</v>
      </c>
      <c r="D28306" s="514" t="s">
        <v>28</v>
      </c>
      <c r="E28306" s="673">
        <v>8.5</v>
      </c>
      <c r="F28306" s="761"/>
    </row>
    <row r="28307" spans="1:6" customFormat="1">
      <c r="A28307" s="514">
        <v>12147</v>
      </c>
      <c r="B28307" s="514" t="s">
        <v>17223</v>
      </c>
      <c r="C28307" s="1329" t="s">
        <v>32298</v>
      </c>
      <c r="D28307" s="514" t="s">
        <v>28</v>
      </c>
      <c r="E28307" s="673">
        <v>12.96</v>
      </c>
      <c r="F28307" s="761"/>
    </row>
    <row r="28308" spans="1:6" customFormat="1">
      <c r="A28308" s="514">
        <v>38075</v>
      </c>
      <c r="B28308" s="514" t="s">
        <v>17223</v>
      </c>
      <c r="C28308" s="1329" t="s">
        <v>32299</v>
      </c>
      <c r="D28308" s="514" t="s">
        <v>28</v>
      </c>
      <c r="E28308" s="673">
        <v>14.72</v>
      </c>
      <c r="F28308" s="761"/>
    </row>
    <row r="28309" spans="1:6" customFormat="1">
      <c r="A28309" s="514">
        <v>38102</v>
      </c>
      <c r="B28309" s="514" t="s">
        <v>17223</v>
      </c>
      <c r="C28309" s="1329" t="s">
        <v>32300</v>
      </c>
      <c r="D28309" s="514" t="s">
        <v>28</v>
      </c>
      <c r="E28309" s="673">
        <v>9.25</v>
      </c>
      <c r="F28309" s="761"/>
    </row>
    <row r="28310" spans="1:6" customFormat="1">
      <c r="A28310" s="514">
        <v>7525</v>
      </c>
      <c r="B28310" s="514" t="s">
        <v>17223</v>
      </c>
      <c r="C28310" s="1329" t="s">
        <v>32301</v>
      </c>
      <c r="D28310" s="514" t="s">
        <v>28</v>
      </c>
      <c r="E28310" s="673">
        <v>41.85</v>
      </c>
      <c r="F28310" s="761"/>
    </row>
    <row r="28311" spans="1:6" customFormat="1">
      <c r="A28311" s="514">
        <v>7524</v>
      </c>
      <c r="B28311" s="514" t="s">
        <v>17223</v>
      </c>
      <c r="C28311" s="1329" t="s">
        <v>32302</v>
      </c>
      <c r="D28311" s="514" t="s">
        <v>28</v>
      </c>
      <c r="E28311" s="673">
        <v>39.44</v>
      </c>
      <c r="F28311" s="761"/>
    </row>
    <row r="28312" spans="1:6" customFormat="1">
      <c r="A28312" s="514">
        <v>38105</v>
      </c>
      <c r="B28312" s="514" t="s">
        <v>17223</v>
      </c>
      <c r="C28312" s="1329" t="s">
        <v>32303</v>
      </c>
      <c r="D28312" s="514" t="s">
        <v>28</v>
      </c>
      <c r="E28312" s="673">
        <v>10.130000000000001</v>
      </c>
      <c r="F28312" s="761"/>
    </row>
    <row r="28313" spans="1:6" customFormat="1">
      <c r="A28313" s="514">
        <v>38084</v>
      </c>
      <c r="B28313" s="514" t="s">
        <v>17223</v>
      </c>
      <c r="C28313" s="1329" t="s">
        <v>32304</v>
      </c>
      <c r="D28313" s="514" t="s">
        <v>28</v>
      </c>
      <c r="E28313" s="673">
        <v>14.39</v>
      </c>
      <c r="F28313" s="761"/>
    </row>
    <row r="28314" spans="1:6" customFormat="1">
      <c r="A28314" s="514">
        <v>38103</v>
      </c>
      <c r="B28314" s="514" t="s">
        <v>17223</v>
      </c>
      <c r="C28314" s="1329" t="s">
        <v>32305</v>
      </c>
      <c r="D28314" s="514" t="s">
        <v>28</v>
      </c>
      <c r="E28314" s="673">
        <v>15.21</v>
      </c>
      <c r="F28314" s="761"/>
    </row>
    <row r="28315" spans="1:6" customFormat="1">
      <c r="A28315" s="514">
        <v>38082</v>
      </c>
      <c r="B28315" s="514" t="s">
        <v>17223</v>
      </c>
      <c r="C28315" s="1329" t="s">
        <v>18411</v>
      </c>
      <c r="D28315" s="514" t="s">
        <v>28</v>
      </c>
      <c r="E28315" s="673">
        <v>18.73</v>
      </c>
      <c r="F28315" s="761"/>
    </row>
    <row r="28316" spans="1:6" customFormat="1">
      <c r="A28316" s="514">
        <v>38104</v>
      </c>
      <c r="B28316" s="514" t="s">
        <v>17223</v>
      </c>
      <c r="C28316" s="1329" t="s">
        <v>18413</v>
      </c>
      <c r="D28316" s="514" t="s">
        <v>28</v>
      </c>
      <c r="E28316" s="673">
        <v>29.78</v>
      </c>
      <c r="F28316" s="761"/>
    </row>
    <row r="28317" spans="1:6" customFormat="1">
      <c r="A28317" s="514">
        <v>38083</v>
      </c>
      <c r="B28317" s="514" t="s">
        <v>17223</v>
      </c>
      <c r="C28317" s="1329" t="s">
        <v>32306</v>
      </c>
      <c r="D28317" s="514" t="s">
        <v>28</v>
      </c>
      <c r="E28317" s="673">
        <v>33.06</v>
      </c>
      <c r="F28317" s="761"/>
    </row>
    <row r="28318" spans="1:6" customFormat="1">
      <c r="A28318" s="514">
        <v>38076</v>
      </c>
      <c r="B28318" s="514" t="s">
        <v>17223</v>
      </c>
      <c r="C28318" s="1329" t="s">
        <v>32307</v>
      </c>
      <c r="D28318" s="514" t="s">
        <v>28</v>
      </c>
      <c r="E28318" s="673">
        <v>16.5</v>
      </c>
      <c r="F28318" s="761"/>
    </row>
    <row r="28319" spans="1:6" customFormat="1">
      <c r="A28319" s="514">
        <v>7592</v>
      </c>
      <c r="B28319" s="514" t="s">
        <v>17223</v>
      </c>
      <c r="C28319" s="1329" t="s">
        <v>32308</v>
      </c>
      <c r="D28319" s="514" t="s">
        <v>33</v>
      </c>
      <c r="E28319" s="673">
        <v>44.98</v>
      </c>
      <c r="F28319" s="761"/>
    </row>
    <row r="28320" spans="1:6" customFormat="1">
      <c r="A28320" s="514">
        <v>40820</v>
      </c>
      <c r="B28320" s="514" t="s">
        <v>17223</v>
      </c>
      <c r="C28320" s="1329" t="s">
        <v>32309</v>
      </c>
      <c r="D28320" s="514" t="s">
        <v>31</v>
      </c>
      <c r="E28320" s="673">
        <v>7939.9</v>
      </c>
      <c r="F28320" s="761"/>
    </row>
    <row r="28321" spans="1:6" customFormat="1">
      <c r="A28321" s="514">
        <v>11826</v>
      </c>
      <c r="B28321" s="514" t="s">
        <v>17223</v>
      </c>
      <c r="C28321" s="1329" t="s">
        <v>34684</v>
      </c>
      <c r="D28321" s="514" t="s">
        <v>28</v>
      </c>
      <c r="E28321" s="673">
        <v>46.27</v>
      </c>
      <c r="F28321" s="761"/>
    </row>
    <row r="28322" spans="1:6" customFormat="1">
      <c r="A28322" s="514">
        <v>7606</v>
      </c>
      <c r="B28322" s="514" t="s">
        <v>17223</v>
      </c>
      <c r="C28322" s="1329" t="s">
        <v>34685</v>
      </c>
      <c r="D28322" s="514" t="s">
        <v>28</v>
      </c>
      <c r="E28322" s="673">
        <v>55.64</v>
      </c>
      <c r="F28322" s="761"/>
    </row>
    <row r="28323" spans="1:6" customFormat="1">
      <c r="A28323" s="514">
        <v>11825</v>
      </c>
      <c r="B28323" s="514" t="s">
        <v>17223</v>
      </c>
      <c r="C28323" s="1329" t="s">
        <v>32310</v>
      </c>
      <c r="D28323" s="514" t="s">
        <v>28</v>
      </c>
      <c r="E28323" s="673">
        <v>58.54</v>
      </c>
      <c r="F28323" s="761"/>
    </row>
    <row r="28324" spans="1:6" customFormat="1">
      <c r="A28324" s="514">
        <v>11767</v>
      </c>
      <c r="B28324" s="514" t="s">
        <v>17223</v>
      </c>
      <c r="C28324" s="1329" t="s">
        <v>32311</v>
      </c>
      <c r="D28324" s="514" t="s">
        <v>28</v>
      </c>
      <c r="E28324" s="673">
        <v>155.91</v>
      </c>
      <c r="F28324" s="761"/>
    </row>
    <row r="28325" spans="1:6" customFormat="1">
      <c r="A28325" s="514">
        <v>11763</v>
      </c>
      <c r="B28325" s="514" t="s">
        <v>17223</v>
      </c>
      <c r="C28325" s="1329" t="s">
        <v>32312</v>
      </c>
      <c r="D28325" s="514" t="s">
        <v>28</v>
      </c>
      <c r="E28325" s="673">
        <v>121.52</v>
      </c>
      <c r="F28325" s="761"/>
    </row>
    <row r="28326" spans="1:6" customFormat="1">
      <c r="A28326" s="514">
        <v>11764</v>
      </c>
      <c r="B28326" s="514" t="s">
        <v>17223</v>
      </c>
      <c r="C28326" s="1329" t="s">
        <v>32313</v>
      </c>
      <c r="D28326" s="514" t="s">
        <v>28</v>
      </c>
      <c r="E28326" s="673">
        <v>99.7</v>
      </c>
      <c r="F28326" s="761"/>
    </row>
    <row r="28327" spans="1:6" customFormat="1">
      <c r="A28327" s="514">
        <v>11829</v>
      </c>
      <c r="B28327" s="514" t="s">
        <v>17223</v>
      </c>
      <c r="C28327" s="1329" t="s">
        <v>32314</v>
      </c>
      <c r="D28327" s="514" t="s">
        <v>28</v>
      </c>
      <c r="E28327" s="673">
        <v>24.09</v>
      </c>
      <c r="F28327" s="761"/>
    </row>
    <row r="28328" spans="1:6" customFormat="1">
      <c r="A28328" s="514">
        <v>11830</v>
      </c>
      <c r="B28328" s="514" t="s">
        <v>17223</v>
      </c>
      <c r="C28328" s="1329" t="s">
        <v>32315</v>
      </c>
      <c r="D28328" s="514" t="s">
        <v>28</v>
      </c>
      <c r="E28328" s="673">
        <v>26.02</v>
      </c>
      <c r="F28328" s="761"/>
    </row>
    <row r="28329" spans="1:6" customFormat="1">
      <c r="A28329" s="514">
        <v>11765</v>
      </c>
      <c r="B28329" s="514" t="s">
        <v>17223</v>
      </c>
      <c r="C28329" s="1329" t="s">
        <v>32316</v>
      </c>
      <c r="D28329" s="514" t="s">
        <v>28</v>
      </c>
      <c r="E28329" s="673">
        <v>66.44</v>
      </c>
      <c r="F28329" s="761"/>
    </row>
    <row r="28330" spans="1:6" customFormat="1">
      <c r="A28330" s="514">
        <v>11766</v>
      </c>
      <c r="B28330" s="514" t="s">
        <v>17223</v>
      </c>
      <c r="C28330" s="1329" t="s">
        <v>32317</v>
      </c>
      <c r="D28330" s="514" t="s">
        <v>28</v>
      </c>
      <c r="E28330" s="673">
        <v>36.340000000000003</v>
      </c>
      <c r="F28330" s="761"/>
    </row>
    <row r="28331" spans="1:6" customFormat="1">
      <c r="A28331" s="514">
        <v>11824</v>
      </c>
      <c r="B28331" s="514" t="s">
        <v>17223</v>
      </c>
      <c r="C28331" s="1329" t="s">
        <v>32318</v>
      </c>
      <c r="D28331" s="514" t="s">
        <v>28</v>
      </c>
      <c r="E28331" s="673">
        <v>42.75</v>
      </c>
      <c r="F28331" s="761"/>
    </row>
    <row r="28332" spans="1:6" customFormat="1">
      <c r="A28332" s="514">
        <v>44045</v>
      </c>
      <c r="B28332" s="514" t="s">
        <v>17223</v>
      </c>
      <c r="C28332" s="1329" t="s">
        <v>32319</v>
      </c>
      <c r="D28332" s="514" t="s">
        <v>28</v>
      </c>
      <c r="E28332" s="673">
        <v>318.64999999999998</v>
      </c>
      <c r="F28332" s="761"/>
    </row>
    <row r="28333" spans="1:6" customFormat="1">
      <c r="A28333" s="514">
        <v>39702</v>
      </c>
      <c r="B28333" s="514" t="s">
        <v>17223</v>
      </c>
      <c r="C28333" s="1329" t="s">
        <v>32320</v>
      </c>
      <c r="D28333" s="514" t="s">
        <v>28</v>
      </c>
      <c r="E28333" s="673">
        <v>2116.3000000000002</v>
      </c>
      <c r="F28333" s="761"/>
    </row>
    <row r="28334" spans="1:6" customFormat="1">
      <c r="A28334" s="514">
        <v>13415</v>
      </c>
      <c r="B28334" s="514" t="s">
        <v>17223</v>
      </c>
      <c r="C28334" s="1329" t="s">
        <v>32321</v>
      </c>
      <c r="D28334" s="514" t="s">
        <v>28</v>
      </c>
      <c r="E28334" s="673">
        <v>69.48</v>
      </c>
      <c r="F28334" s="761"/>
    </row>
    <row r="28335" spans="1:6" customFormat="1" ht="24.75">
      <c r="A28335" s="514">
        <v>7602</v>
      </c>
      <c r="B28335" s="514" t="s">
        <v>17223</v>
      </c>
      <c r="C28335" s="1329" t="s">
        <v>32322</v>
      </c>
      <c r="D28335" s="514" t="s">
        <v>28</v>
      </c>
      <c r="E28335" s="673">
        <v>44.34</v>
      </c>
      <c r="F28335" s="761"/>
    </row>
    <row r="28336" spans="1:6" customFormat="1">
      <c r="A28336" s="514">
        <v>7603</v>
      </c>
      <c r="B28336" s="514" t="s">
        <v>17223</v>
      </c>
      <c r="C28336" s="1329" t="s">
        <v>32323</v>
      </c>
      <c r="D28336" s="514" t="s">
        <v>28</v>
      </c>
      <c r="E28336" s="673">
        <v>37.61</v>
      </c>
      <c r="F28336" s="761"/>
    </row>
    <row r="28337" spans="1:6" customFormat="1">
      <c r="A28337" s="514">
        <v>11777</v>
      </c>
      <c r="B28337" s="514" t="s">
        <v>17223</v>
      </c>
      <c r="C28337" s="1329" t="s">
        <v>32324</v>
      </c>
      <c r="D28337" s="514" t="s">
        <v>28</v>
      </c>
      <c r="E28337" s="673">
        <v>209.25</v>
      </c>
      <c r="F28337" s="761"/>
    </row>
    <row r="28338" spans="1:6" customFormat="1">
      <c r="A28338" s="514">
        <v>13417</v>
      </c>
      <c r="B28338" s="514" t="s">
        <v>17223</v>
      </c>
      <c r="C28338" s="1329" t="s">
        <v>32325</v>
      </c>
      <c r="D28338" s="514" t="s">
        <v>28</v>
      </c>
      <c r="E28338" s="673">
        <v>90.49</v>
      </c>
      <c r="F28338" s="761"/>
    </row>
    <row r="28339" spans="1:6" customFormat="1">
      <c r="A28339" s="514">
        <v>36791</v>
      </c>
      <c r="B28339" s="514" t="s">
        <v>17223</v>
      </c>
      <c r="C28339" s="1329" t="s">
        <v>32326</v>
      </c>
      <c r="D28339" s="514" t="s">
        <v>28</v>
      </c>
      <c r="E28339" s="673">
        <v>135.81</v>
      </c>
      <c r="F28339" s="761"/>
    </row>
    <row r="28340" spans="1:6" customFormat="1">
      <c r="A28340" s="514">
        <v>36795</v>
      </c>
      <c r="B28340" s="514" t="s">
        <v>17223</v>
      </c>
      <c r="C28340" s="1329" t="s">
        <v>32327</v>
      </c>
      <c r="D28340" s="514" t="s">
        <v>28</v>
      </c>
      <c r="E28340" s="673">
        <v>1717.19</v>
      </c>
      <c r="F28340" s="761"/>
    </row>
    <row r="28341" spans="1:6" customFormat="1">
      <c r="A28341" s="514">
        <v>36796</v>
      </c>
      <c r="B28341" s="514" t="s">
        <v>17223</v>
      </c>
      <c r="C28341" s="1329" t="s">
        <v>32328</v>
      </c>
      <c r="D28341" s="514" t="s">
        <v>28</v>
      </c>
      <c r="E28341" s="673">
        <v>142.69</v>
      </c>
      <c r="F28341" s="761"/>
    </row>
    <row r="28342" spans="1:6" customFormat="1">
      <c r="A28342" s="514">
        <v>36792</v>
      </c>
      <c r="B28342" s="514" t="s">
        <v>17223</v>
      </c>
      <c r="C28342" s="1329" t="s">
        <v>32329</v>
      </c>
      <c r="D28342" s="514" t="s">
        <v>28</v>
      </c>
      <c r="E28342" s="673">
        <v>180.76</v>
      </c>
      <c r="F28342" s="761"/>
    </row>
    <row r="28343" spans="1:6" customFormat="1">
      <c r="A28343" s="514">
        <v>11773</v>
      </c>
      <c r="B28343" s="514" t="s">
        <v>17223</v>
      </c>
      <c r="C28343" s="1329" t="s">
        <v>32330</v>
      </c>
      <c r="D28343" s="514" t="s">
        <v>28</v>
      </c>
      <c r="E28343" s="673">
        <v>120.33</v>
      </c>
      <c r="F28343" s="761"/>
    </row>
    <row r="28344" spans="1:6" customFormat="1">
      <c r="A28344" s="514">
        <v>11762</v>
      </c>
      <c r="B28344" s="514" t="s">
        <v>17223</v>
      </c>
      <c r="C28344" s="1329" t="s">
        <v>32331</v>
      </c>
      <c r="D28344" s="514" t="s">
        <v>28</v>
      </c>
      <c r="E28344" s="673">
        <v>57.07</v>
      </c>
      <c r="F28344" s="761"/>
    </row>
    <row r="28345" spans="1:6" customFormat="1">
      <c r="A28345" s="514">
        <v>7604</v>
      </c>
      <c r="B28345" s="514" t="s">
        <v>17223</v>
      </c>
      <c r="C28345" s="1329" t="s">
        <v>32332</v>
      </c>
      <c r="D28345" s="514" t="s">
        <v>28</v>
      </c>
      <c r="E28345" s="673">
        <v>48.32</v>
      </c>
      <c r="F28345" s="761"/>
    </row>
    <row r="28346" spans="1:6" customFormat="1">
      <c r="A28346" s="514">
        <v>13984</v>
      </c>
      <c r="B28346" s="514" t="s">
        <v>17223</v>
      </c>
      <c r="C28346" s="1329" t="s">
        <v>32333</v>
      </c>
      <c r="D28346" s="514" t="s">
        <v>28</v>
      </c>
      <c r="E28346" s="673">
        <v>70.23</v>
      </c>
      <c r="F28346" s="761"/>
    </row>
    <row r="28347" spans="1:6" customFormat="1">
      <c r="A28347" s="514">
        <v>11772</v>
      </c>
      <c r="B28347" s="514" t="s">
        <v>17223</v>
      </c>
      <c r="C28347" s="1329" t="s">
        <v>32334</v>
      </c>
      <c r="D28347" s="514" t="s">
        <v>28</v>
      </c>
      <c r="E28347" s="673">
        <v>120.7</v>
      </c>
      <c r="F28347" s="761"/>
    </row>
    <row r="28348" spans="1:6" customFormat="1">
      <c r="A28348" s="514">
        <v>13983</v>
      </c>
      <c r="B28348" s="514" t="s">
        <v>17223</v>
      </c>
      <c r="C28348" s="1329" t="s">
        <v>32335</v>
      </c>
      <c r="D28348" s="514" t="s">
        <v>28</v>
      </c>
      <c r="E28348" s="673">
        <v>91.41</v>
      </c>
      <c r="F28348" s="761"/>
    </row>
    <row r="28349" spans="1:6" customFormat="1">
      <c r="A28349" s="514">
        <v>13416</v>
      </c>
      <c r="B28349" s="514" t="s">
        <v>17223</v>
      </c>
      <c r="C28349" s="1329" t="s">
        <v>32336</v>
      </c>
      <c r="D28349" s="514" t="s">
        <v>28</v>
      </c>
      <c r="E28349" s="673">
        <v>81.19</v>
      </c>
      <c r="F28349" s="761"/>
    </row>
    <row r="28350" spans="1:6" customFormat="1" ht="24.75">
      <c r="A28350" s="514">
        <v>40329</v>
      </c>
      <c r="B28350" s="514" t="s">
        <v>17223</v>
      </c>
      <c r="C28350" s="1329" t="s">
        <v>34686</v>
      </c>
      <c r="D28350" s="514" t="s">
        <v>28</v>
      </c>
      <c r="E28350" s="673">
        <v>15.1</v>
      </c>
      <c r="F28350" s="761"/>
    </row>
    <row r="28351" spans="1:6" customFormat="1">
      <c r="A28351" s="514">
        <v>11823</v>
      </c>
      <c r="B28351" s="514" t="s">
        <v>17223</v>
      </c>
      <c r="C28351" s="1329" t="s">
        <v>32337</v>
      </c>
      <c r="D28351" s="514" t="s">
        <v>28</v>
      </c>
      <c r="E28351" s="673">
        <v>6.36</v>
      </c>
      <c r="F28351" s="761"/>
    </row>
    <row r="28352" spans="1:6" customFormat="1">
      <c r="A28352" s="514">
        <v>11822</v>
      </c>
      <c r="B28352" s="514" t="s">
        <v>17223</v>
      </c>
      <c r="C28352" s="1329" t="s">
        <v>32338</v>
      </c>
      <c r="D28352" s="514" t="s">
        <v>28</v>
      </c>
      <c r="E28352" s="673">
        <v>34.97</v>
      </c>
      <c r="F28352" s="761"/>
    </row>
    <row r="28353" spans="1:6" customFormat="1">
      <c r="A28353" s="514">
        <v>11831</v>
      </c>
      <c r="B28353" s="514" t="s">
        <v>17223</v>
      </c>
      <c r="C28353" s="1329" t="s">
        <v>32339</v>
      </c>
      <c r="D28353" s="514" t="s">
        <v>28</v>
      </c>
      <c r="E28353" s="673">
        <v>21.04</v>
      </c>
      <c r="F28353" s="761"/>
    </row>
    <row r="28354" spans="1:6" customFormat="1">
      <c r="A28354" s="514">
        <v>45249</v>
      </c>
      <c r="B28354" s="514" t="s">
        <v>17223</v>
      </c>
      <c r="C28354" s="1329" t="s">
        <v>33861</v>
      </c>
      <c r="D28354" s="514" t="s">
        <v>28</v>
      </c>
      <c r="E28354" s="673">
        <v>201.36</v>
      </c>
      <c r="F28354" s="761"/>
    </row>
    <row r="28355" spans="1:6" customFormat="1" ht="24.75">
      <c r="A28355" s="514">
        <v>7613</v>
      </c>
      <c r="B28355" s="514" t="s">
        <v>17223</v>
      </c>
      <c r="C28355" s="1329" t="s">
        <v>32340</v>
      </c>
      <c r="D28355" s="514" t="s">
        <v>28</v>
      </c>
      <c r="E28355" s="673"/>
      <c r="F28355" s="761"/>
    </row>
    <row r="28356" spans="1:6" customFormat="1" ht="24.75">
      <c r="A28356" s="514">
        <v>7619</v>
      </c>
      <c r="B28356" s="514" t="s">
        <v>17223</v>
      </c>
      <c r="C28356" s="1329" t="s">
        <v>32341</v>
      </c>
      <c r="D28356" s="514" t="s">
        <v>28</v>
      </c>
      <c r="E28356" s="673"/>
      <c r="F28356" s="761"/>
    </row>
    <row r="28357" spans="1:6" customFormat="1" ht="24.75">
      <c r="A28357" s="514">
        <v>12076</v>
      </c>
      <c r="B28357" s="514" t="s">
        <v>17223</v>
      </c>
      <c r="C28357" s="1329" t="s">
        <v>32342</v>
      </c>
      <c r="D28357" s="514" t="s">
        <v>28</v>
      </c>
      <c r="E28357" s="673"/>
      <c r="F28357" s="761"/>
    </row>
    <row r="28358" spans="1:6" customFormat="1" ht="24.75">
      <c r="A28358" s="514">
        <v>7614</v>
      </c>
      <c r="B28358" s="514" t="s">
        <v>17223</v>
      </c>
      <c r="C28358" s="1329" t="s">
        <v>32343</v>
      </c>
      <c r="D28358" s="514" t="s">
        <v>28</v>
      </c>
      <c r="E28358" s="673"/>
      <c r="F28358" s="761"/>
    </row>
    <row r="28359" spans="1:6" customFormat="1" ht="24.75">
      <c r="A28359" s="514">
        <v>7618</v>
      </c>
      <c r="B28359" s="514" t="s">
        <v>17223</v>
      </c>
      <c r="C28359" s="1329" t="s">
        <v>32344</v>
      </c>
      <c r="D28359" s="514" t="s">
        <v>28</v>
      </c>
      <c r="E28359" s="673"/>
      <c r="F28359" s="761"/>
    </row>
    <row r="28360" spans="1:6" customFormat="1" ht="24.75">
      <c r="A28360" s="514">
        <v>7620</v>
      </c>
      <c r="B28360" s="514" t="s">
        <v>17223</v>
      </c>
      <c r="C28360" s="1329" t="s">
        <v>32345</v>
      </c>
      <c r="D28360" s="514" t="s">
        <v>28</v>
      </c>
      <c r="E28360" s="673"/>
      <c r="F28360" s="761"/>
    </row>
    <row r="28361" spans="1:6" customFormat="1" ht="24.75">
      <c r="A28361" s="514">
        <v>7610</v>
      </c>
      <c r="B28361" s="514" t="s">
        <v>17223</v>
      </c>
      <c r="C28361" s="1329" t="s">
        <v>32346</v>
      </c>
      <c r="D28361" s="514" t="s">
        <v>28</v>
      </c>
      <c r="E28361" s="673"/>
      <c r="F28361" s="761"/>
    </row>
    <row r="28362" spans="1:6" customFormat="1" ht="24.75">
      <c r="A28362" s="514">
        <v>7615</v>
      </c>
      <c r="B28362" s="514" t="s">
        <v>17223</v>
      </c>
      <c r="C28362" s="1329" t="s">
        <v>32347</v>
      </c>
      <c r="D28362" s="514" t="s">
        <v>28</v>
      </c>
      <c r="E28362" s="673"/>
      <c r="F28362" s="761"/>
    </row>
    <row r="28363" spans="1:6" customFormat="1" ht="24.75">
      <c r="A28363" s="514">
        <v>7617</v>
      </c>
      <c r="B28363" s="514" t="s">
        <v>17223</v>
      </c>
      <c r="C28363" s="1329" t="s">
        <v>32348</v>
      </c>
      <c r="D28363" s="514" t="s">
        <v>28</v>
      </c>
      <c r="E28363" s="673"/>
      <c r="F28363" s="761"/>
    </row>
    <row r="28364" spans="1:6" customFormat="1" ht="24.75">
      <c r="A28364" s="514">
        <v>7616</v>
      </c>
      <c r="B28364" s="514" t="s">
        <v>17223</v>
      </c>
      <c r="C28364" s="1329" t="s">
        <v>32349</v>
      </c>
      <c r="D28364" s="514" t="s">
        <v>28</v>
      </c>
      <c r="E28364" s="673"/>
      <c r="F28364" s="761"/>
    </row>
    <row r="28365" spans="1:6" customFormat="1" ht="24.75">
      <c r="A28365" s="514">
        <v>7611</v>
      </c>
      <c r="B28365" s="514" t="s">
        <v>17223</v>
      </c>
      <c r="C28365" s="1329" t="s">
        <v>32350</v>
      </c>
      <c r="D28365" s="514" t="s">
        <v>28</v>
      </c>
      <c r="E28365" s="673"/>
      <c r="F28365" s="761"/>
    </row>
    <row r="28366" spans="1:6" customFormat="1" ht="24.75">
      <c r="A28366" s="514">
        <v>7612</v>
      </c>
      <c r="B28366" s="514" t="s">
        <v>17223</v>
      </c>
      <c r="C28366" s="1329" t="s">
        <v>32351</v>
      </c>
      <c r="D28366" s="514" t="s">
        <v>28</v>
      </c>
      <c r="E28366" s="673"/>
      <c r="F28366" s="761"/>
    </row>
    <row r="28367" spans="1:6" customFormat="1">
      <c r="A28367" s="514">
        <v>37371</v>
      </c>
      <c r="B28367" s="514" t="s">
        <v>17223</v>
      </c>
      <c r="C28367" s="1329" t="s">
        <v>32352</v>
      </c>
      <c r="D28367" s="514" t="s">
        <v>33</v>
      </c>
      <c r="E28367" s="673">
        <v>0.86</v>
      </c>
      <c r="F28367" s="761"/>
    </row>
    <row r="28368" spans="1:6" customFormat="1">
      <c r="A28368" s="514">
        <v>40861</v>
      </c>
      <c r="B28368" s="514" t="s">
        <v>17223</v>
      </c>
      <c r="C28368" s="1329" t="s">
        <v>32353</v>
      </c>
      <c r="D28368" s="514" t="s">
        <v>31</v>
      </c>
      <c r="E28368" s="673">
        <v>162.4</v>
      </c>
      <c r="F28368" s="761"/>
    </row>
    <row r="28369" spans="1:6" customFormat="1">
      <c r="A28369" s="514">
        <v>36509</v>
      </c>
      <c r="B28369" s="514" t="s">
        <v>17223</v>
      </c>
      <c r="C28369" s="1329" t="s">
        <v>32354</v>
      </c>
      <c r="D28369" s="514" t="s">
        <v>28</v>
      </c>
      <c r="E28369" s="673">
        <v>1154495.3400000001</v>
      </c>
      <c r="F28369" s="761"/>
    </row>
    <row r="28370" spans="1:6" customFormat="1">
      <c r="A28370" s="514">
        <v>36510</v>
      </c>
      <c r="B28370" s="514" t="s">
        <v>17223</v>
      </c>
      <c r="C28370" s="1329" t="s">
        <v>32355</v>
      </c>
      <c r="D28370" s="514" t="s">
        <v>28</v>
      </c>
      <c r="E28370" s="673">
        <v>1137003.01</v>
      </c>
      <c r="F28370" s="761"/>
    </row>
    <row r="28371" spans="1:6" customFormat="1">
      <c r="A28371" s="514">
        <v>25020</v>
      </c>
      <c r="B28371" s="514" t="s">
        <v>17223</v>
      </c>
      <c r="C28371" s="1329" t="s">
        <v>32356</v>
      </c>
      <c r="D28371" s="514" t="s">
        <v>28</v>
      </c>
      <c r="E28371" s="673">
        <v>4684052.37</v>
      </c>
      <c r="F28371" s="761"/>
    </row>
    <row r="28372" spans="1:6" customFormat="1">
      <c r="A28372" s="514">
        <v>7622</v>
      </c>
      <c r="B28372" s="514" t="s">
        <v>17223</v>
      </c>
      <c r="C28372" s="1329" t="s">
        <v>32357</v>
      </c>
      <c r="D28372" s="514" t="s">
        <v>28</v>
      </c>
      <c r="E28372" s="673">
        <v>1103059.1000000001</v>
      </c>
      <c r="F28372" s="761"/>
    </row>
    <row r="28373" spans="1:6" customFormat="1">
      <c r="A28373" s="514">
        <v>7624</v>
      </c>
      <c r="B28373" s="514" t="s">
        <v>17223</v>
      </c>
      <c r="C28373" s="1329" t="s">
        <v>32358</v>
      </c>
      <c r="D28373" s="514" t="s">
        <v>28</v>
      </c>
      <c r="E28373" s="673">
        <v>1430000</v>
      </c>
      <c r="F28373" s="761"/>
    </row>
    <row r="28374" spans="1:6" customFormat="1">
      <c r="A28374" s="514">
        <v>7625</v>
      </c>
      <c r="B28374" s="514" t="s">
        <v>17223</v>
      </c>
      <c r="C28374" s="1329" t="s">
        <v>32359</v>
      </c>
      <c r="D28374" s="514" t="s">
        <v>28</v>
      </c>
      <c r="E28374" s="673">
        <v>1421253.69</v>
      </c>
      <c r="F28374" s="761"/>
    </row>
    <row r="28375" spans="1:6" customFormat="1">
      <c r="A28375" s="514">
        <v>7623</v>
      </c>
      <c r="B28375" s="514" t="s">
        <v>17223</v>
      </c>
      <c r="C28375" s="1329" t="s">
        <v>32360</v>
      </c>
      <c r="D28375" s="514" t="s">
        <v>28</v>
      </c>
      <c r="E28375" s="673">
        <v>4684052.37</v>
      </c>
      <c r="F28375" s="761"/>
    </row>
    <row r="28376" spans="1:6" customFormat="1">
      <c r="A28376" s="514">
        <v>36508</v>
      </c>
      <c r="B28376" s="514" t="s">
        <v>17223</v>
      </c>
      <c r="C28376" s="1329" t="s">
        <v>32361</v>
      </c>
      <c r="D28376" s="514" t="s">
        <v>28</v>
      </c>
      <c r="E28376" s="673">
        <v>2106604.21</v>
      </c>
      <c r="F28376" s="761"/>
    </row>
    <row r="28377" spans="1:6" customFormat="1">
      <c r="A28377" s="514">
        <v>13238</v>
      </c>
      <c r="B28377" s="514" t="s">
        <v>17223</v>
      </c>
      <c r="C28377" s="1329" t="s">
        <v>32362</v>
      </c>
      <c r="D28377" s="514" t="s">
        <v>28</v>
      </c>
      <c r="E28377" s="673">
        <v>352093.43</v>
      </c>
      <c r="F28377" s="761"/>
    </row>
    <row r="28378" spans="1:6" customFormat="1">
      <c r="A28378" s="514">
        <v>36511</v>
      </c>
      <c r="B28378" s="514" t="s">
        <v>17223</v>
      </c>
      <c r="C28378" s="1329" t="s">
        <v>32363</v>
      </c>
      <c r="D28378" s="514" t="s">
        <v>28</v>
      </c>
      <c r="E28378" s="673">
        <v>407981.28</v>
      </c>
      <c r="F28378" s="761"/>
    </row>
    <row r="28379" spans="1:6" customFormat="1">
      <c r="A28379" s="514">
        <v>36515</v>
      </c>
      <c r="B28379" s="514" t="s">
        <v>17223</v>
      </c>
      <c r="C28379" s="1329" t="s">
        <v>32364</v>
      </c>
      <c r="D28379" s="514" t="s">
        <v>28</v>
      </c>
      <c r="E28379" s="673">
        <v>120158.86</v>
      </c>
      <c r="F28379" s="761"/>
    </row>
    <row r="28380" spans="1:6" customFormat="1">
      <c r="A28380" s="514">
        <v>10598</v>
      </c>
      <c r="B28380" s="514" t="s">
        <v>17223</v>
      </c>
      <c r="C28380" s="1329" t="s">
        <v>32365</v>
      </c>
      <c r="D28380" s="514" t="s">
        <v>28</v>
      </c>
      <c r="E28380" s="673">
        <v>194855.75</v>
      </c>
      <c r="F28380" s="761"/>
    </row>
    <row r="28381" spans="1:6" customFormat="1">
      <c r="A28381" s="514">
        <v>7640</v>
      </c>
      <c r="B28381" s="514" t="s">
        <v>17223</v>
      </c>
      <c r="C28381" s="1329" t="s">
        <v>32366</v>
      </c>
      <c r="D28381" s="514" t="s">
        <v>28</v>
      </c>
      <c r="E28381" s="673">
        <v>299000</v>
      </c>
      <c r="F28381" s="761"/>
    </row>
    <row r="28382" spans="1:6" customFormat="1">
      <c r="A28382" s="514">
        <v>36513</v>
      </c>
      <c r="B28382" s="514" t="s">
        <v>17223</v>
      </c>
      <c r="C28382" s="1329" t="s">
        <v>32367</v>
      </c>
      <c r="D28382" s="514" t="s">
        <v>28</v>
      </c>
      <c r="E28382" s="673">
        <v>288031.99</v>
      </c>
      <c r="F28382" s="761"/>
    </row>
    <row r="28383" spans="1:6" customFormat="1">
      <c r="A28383" s="514">
        <v>36514</v>
      </c>
      <c r="B28383" s="514" t="s">
        <v>17223</v>
      </c>
      <c r="C28383" s="1329" t="s">
        <v>32368</v>
      </c>
      <c r="D28383" s="514" t="s">
        <v>28</v>
      </c>
      <c r="E28383" s="673">
        <v>321355.12</v>
      </c>
      <c r="F28383" s="761"/>
    </row>
    <row r="28384" spans="1:6" customFormat="1">
      <c r="A28384" s="514">
        <v>11572</v>
      </c>
      <c r="B28384" s="514" t="s">
        <v>17223</v>
      </c>
      <c r="C28384" s="1329" t="s">
        <v>32369</v>
      </c>
      <c r="D28384" s="514" t="s">
        <v>28</v>
      </c>
      <c r="E28384" s="673">
        <v>32.53</v>
      </c>
      <c r="F28384" s="761"/>
    </row>
    <row r="28385" spans="1:6" customFormat="1">
      <c r="A28385" s="514">
        <v>36149</v>
      </c>
      <c r="B28385" s="514" t="s">
        <v>17223</v>
      </c>
      <c r="C28385" s="1329" t="s">
        <v>32370</v>
      </c>
      <c r="D28385" s="514" t="s">
        <v>28</v>
      </c>
      <c r="E28385" s="673">
        <v>184.74</v>
      </c>
      <c r="F28385" s="761"/>
    </row>
    <row r="28386" spans="1:6" customFormat="1">
      <c r="A28386" s="514">
        <v>42407</v>
      </c>
      <c r="B28386" s="514" t="s">
        <v>17223</v>
      </c>
      <c r="C28386" s="1329" t="s">
        <v>32371</v>
      </c>
      <c r="D28386" s="514" t="s">
        <v>5</v>
      </c>
      <c r="E28386" s="673">
        <v>5.94</v>
      </c>
      <c r="F28386" s="761"/>
    </row>
    <row r="28387" spans="1:6" customFormat="1">
      <c r="A28387" s="514">
        <v>45200</v>
      </c>
      <c r="B28387" s="514" t="s">
        <v>17223</v>
      </c>
      <c r="C28387" s="1329" t="s">
        <v>34687</v>
      </c>
      <c r="D28387" s="514" t="s">
        <v>28</v>
      </c>
      <c r="E28387" s="673">
        <v>32.25</v>
      </c>
      <c r="F28387" s="761"/>
    </row>
    <row r="28388" spans="1:6" customFormat="1">
      <c r="A28388" s="514">
        <v>11581</v>
      </c>
      <c r="B28388" s="514" t="s">
        <v>17223</v>
      </c>
      <c r="C28388" s="1329" t="s">
        <v>32372</v>
      </c>
      <c r="D28388" s="514" t="s">
        <v>5</v>
      </c>
      <c r="E28388" s="673">
        <v>21.47</v>
      </c>
      <c r="F28388" s="761"/>
    </row>
    <row r="28389" spans="1:6" customFormat="1">
      <c r="A28389" s="514">
        <v>43605</v>
      </c>
      <c r="B28389" s="514" t="s">
        <v>17223</v>
      </c>
      <c r="C28389" s="1329" t="s">
        <v>32373</v>
      </c>
      <c r="D28389" s="514" t="s">
        <v>5</v>
      </c>
      <c r="E28389" s="673">
        <v>43.93</v>
      </c>
      <c r="F28389" s="761"/>
    </row>
    <row r="28390" spans="1:6" customFormat="1">
      <c r="A28390" s="514">
        <v>11580</v>
      </c>
      <c r="B28390" s="514" t="s">
        <v>17223</v>
      </c>
      <c r="C28390" s="1329" t="s">
        <v>32374</v>
      </c>
      <c r="D28390" s="514" t="s">
        <v>5</v>
      </c>
      <c r="E28390" s="673">
        <v>8.61</v>
      </c>
      <c r="F28390" s="761"/>
    </row>
    <row r="28391" spans="1:6" customFormat="1">
      <c r="A28391" s="514">
        <v>38386</v>
      </c>
      <c r="B28391" s="514" t="s">
        <v>17223</v>
      </c>
      <c r="C28391" s="1329" t="s">
        <v>32375</v>
      </c>
      <c r="D28391" s="514" t="s">
        <v>28</v>
      </c>
      <c r="E28391" s="673">
        <v>6.77</v>
      </c>
      <c r="F28391" s="761"/>
    </row>
    <row r="28392" spans="1:6" customFormat="1">
      <c r="A28392" s="514">
        <v>45231</v>
      </c>
      <c r="B28392" s="514" t="s">
        <v>17223</v>
      </c>
      <c r="C28392" s="1329" t="s">
        <v>34688</v>
      </c>
      <c r="D28392" s="514" t="s">
        <v>28</v>
      </c>
      <c r="E28392" s="673">
        <v>6.18</v>
      </c>
      <c r="F28392" s="761"/>
    </row>
    <row r="28393" spans="1:6" customFormat="1">
      <c r="A28393" s="514">
        <v>45232</v>
      </c>
      <c r="B28393" s="514" t="s">
        <v>17223</v>
      </c>
      <c r="C28393" s="1329" t="s">
        <v>34689</v>
      </c>
      <c r="D28393" s="514" t="s">
        <v>28</v>
      </c>
      <c r="E28393" s="673">
        <v>10.89</v>
      </c>
      <c r="F28393" s="761"/>
    </row>
    <row r="28394" spans="1:6" customFormat="1">
      <c r="A28394" s="514">
        <v>10743</v>
      </c>
      <c r="B28394" s="514" t="s">
        <v>17223</v>
      </c>
      <c r="C28394" s="1329" t="s">
        <v>32376</v>
      </c>
      <c r="D28394" s="514" t="s">
        <v>28</v>
      </c>
      <c r="E28394" s="673">
        <v>469.46</v>
      </c>
      <c r="F28394" s="761"/>
    </row>
    <row r="28395" spans="1:6" customFormat="1">
      <c r="A28395" s="514">
        <v>39848</v>
      </c>
      <c r="B28395" s="514" t="s">
        <v>17223</v>
      </c>
      <c r="C28395" s="1329" t="s">
        <v>32377</v>
      </c>
      <c r="D28395" s="514" t="s">
        <v>5</v>
      </c>
      <c r="E28395" s="673"/>
      <c r="F28395" s="761"/>
    </row>
    <row r="28396" spans="1:6" customFormat="1">
      <c r="A28396" s="514">
        <v>7667</v>
      </c>
      <c r="B28396" s="514" t="s">
        <v>17223</v>
      </c>
      <c r="C28396" s="1329" t="s">
        <v>32378</v>
      </c>
      <c r="D28396" s="514" t="s">
        <v>5</v>
      </c>
      <c r="E28396" s="673"/>
      <c r="F28396" s="761"/>
    </row>
    <row r="28397" spans="1:6" customFormat="1">
      <c r="A28397" s="514">
        <v>7660</v>
      </c>
      <c r="B28397" s="514" t="s">
        <v>17223</v>
      </c>
      <c r="C28397" s="1329" t="s">
        <v>32379</v>
      </c>
      <c r="D28397" s="514" t="s">
        <v>5</v>
      </c>
      <c r="E28397" s="673"/>
      <c r="F28397" s="761"/>
    </row>
    <row r="28398" spans="1:6" customFormat="1">
      <c r="A28398" s="514">
        <v>7676</v>
      </c>
      <c r="B28398" s="514" t="s">
        <v>17223</v>
      </c>
      <c r="C28398" s="1329" t="s">
        <v>32380</v>
      </c>
      <c r="D28398" s="514" t="s">
        <v>5</v>
      </c>
      <c r="E28398" s="673"/>
      <c r="F28398" s="761"/>
    </row>
    <row r="28399" spans="1:6" customFormat="1">
      <c r="A28399" s="514">
        <v>20999</v>
      </c>
      <c r="B28399" s="514" t="s">
        <v>17223</v>
      </c>
      <c r="C28399" s="1329" t="s">
        <v>32381</v>
      </c>
      <c r="D28399" s="514" t="s">
        <v>5</v>
      </c>
      <c r="E28399" s="673">
        <v>15</v>
      </c>
      <c r="F28399" s="761"/>
    </row>
    <row r="28400" spans="1:6" customFormat="1">
      <c r="A28400" s="514">
        <v>21001</v>
      </c>
      <c r="B28400" s="514" t="s">
        <v>17223</v>
      </c>
      <c r="C28400" s="1329" t="s">
        <v>32382</v>
      </c>
      <c r="D28400" s="514" t="s">
        <v>5</v>
      </c>
      <c r="E28400" s="673">
        <v>28</v>
      </c>
      <c r="F28400" s="761"/>
    </row>
    <row r="28401" spans="1:6" customFormat="1">
      <c r="A28401" s="514">
        <v>21003</v>
      </c>
      <c r="B28401" s="514" t="s">
        <v>17223</v>
      </c>
      <c r="C28401" s="1329" t="s">
        <v>32383</v>
      </c>
      <c r="D28401" s="514" t="s">
        <v>5</v>
      </c>
      <c r="E28401" s="673">
        <v>46.01</v>
      </c>
      <c r="F28401" s="761"/>
    </row>
    <row r="28402" spans="1:6" customFormat="1">
      <c r="A28402" s="514">
        <v>21006</v>
      </c>
      <c r="B28402" s="514" t="s">
        <v>17223</v>
      </c>
      <c r="C28402" s="1329" t="s">
        <v>32384</v>
      </c>
      <c r="D28402" s="514" t="s">
        <v>5</v>
      </c>
      <c r="E28402" s="673">
        <v>97.65</v>
      </c>
      <c r="F28402" s="761"/>
    </row>
    <row r="28403" spans="1:6" customFormat="1">
      <c r="A28403" s="514">
        <v>21019</v>
      </c>
      <c r="B28403" s="514" t="s">
        <v>17223</v>
      </c>
      <c r="C28403" s="1329" t="s">
        <v>32385</v>
      </c>
      <c r="D28403" s="514" t="s">
        <v>5</v>
      </c>
      <c r="E28403" s="673">
        <v>33.94</v>
      </c>
      <c r="F28403" s="761"/>
    </row>
    <row r="28404" spans="1:6" customFormat="1">
      <c r="A28404" s="514">
        <v>21021</v>
      </c>
      <c r="B28404" s="514" t="s">
        <v>17223</v>
      </c>
      <c r="C28404" s="1329" t="s">
        <v>32386</v>
      </c>
      <c r="D28404" s="514" t="s">
        <v>5</v>
      </c>
      <c r="E28404" s="673">
        <v>53.66</v>
      </c>
      <c r="F28404" s="761"/>
    </row>
    <row r="28405" spans="1:6" customFormat="1">
      <c r="A28405" s="514">
        <v>21024</v>
      </c>
      <c r="B28405" s="514" t="s">
        <v>17223</v>
      </c>
      <c r="C28405" s="1329" t="s">
        <v>32387</v>
      </c>
      <c r="D28405" s="514" t="s">
        <v>5</v>
      </c>
      <c r="E28405" s="673">
        <v>114.96</v>
      </c>
      <c r="F28405" s="761"/>
    </row>
    <row r="28406" spans="1:6" customFormat="1">
      <c r="A28406" s="514">
        <v>40624</v>
      </c>
      <c r="B28406" s="514" t="s">
        <v>17223</v>
      </c>
      <c r="C28406" s="1329" t="s">
        <v>32388</v>
      </c>
      <c r="D28406" s="514" t="s">
        <v>5</v>
      </c>
      <c r="E28406" s="673"/>
      <c r="F28406" s="761"/>
    </row>
    <row r="28407" spans="1:6" customFormat="1">
      <c r="A28407" s="514">
        <v>42575</v>
      </c>
      <c r="B28407" s="514" t="s">
        <v>17223</v>
      </c>
      <c r="C28407" s="1329" t="s">
        <v>32389</v>
      </c>
      <c r="D28407" s="514" t="s">
        <v>5</v>
      </c>
      <c r="E28407" s="673"/>
      <c r="F28407" s="761"/>
    </row>
    <row r="28408" spans="1:6" customFormat="1">
      <c r="A28408" s="514">
        <v>42574</v>
      </c>
      <c r="B28408" s="514" t="s">
        <v>17223</v>
      </c>
      <c r="C28408" s="1329" t="s">
        <v>32390</v>
      </c>
      <c r="D28408" s="514" t="s">
        <v>5</v>
      </c>
      <c r="E28408" s="673"/>
      <c r="F28408" s="761"/>
    </row>
    <row r="28409" spans="1:6" customFormat="1">
      <c r="A28409" s="514">
        <v>13127</v>
      </c>
      <c r="B28409" s="514" t="s">
        <v>17223</v>
      </c>
      <c r="C28409" s="1329" t="s">
        <v>32391</v>
      </c>
      <c r="D28409" s="514" t="s">
        <v>5</v>
      </c>
      <c r="E28409" s="673"/>
      <c r="F28409" s="761"/>
    </row>
    <row r="28410" spans="1:6" customFormat="1">
      <c r="A28410" s="514">
        <v>13137</v>
      </c>
      <c r="B28410" s="514" t="s">
        <v>17223</v>
      </c>
      <c r="C28410" s="1329" t="s">
        <v>32392</v>
      </c>
      <c r="D28410" s="514" t="s">
        <v>5</v>
      </c>
      <c r="E28410" s="673"/>
      <c r="F28410" s="761"/>
    </row>
    <row r="28411" spans="1:6" customFormat="1">
      <c r="A28411" s="514">
        <v>20989</v>
      </c>
      <c r="B28411" s="514" t="s">
        <v>17223</v>
      </c>
      <c r="C28411" s="1329" t="s">
        <v>32393</v>
      </c>
      <c r="D28411" s="514" t="s">
        <v>5</v>
      </c>
      <c r="E28411" s="673"/>
      <c r="F28411" s="761"/>
    </row>
    <row r="28412" spans="1:6" customFormat="1">
      <c r="A28412" s="514">
        <v>21147</v>
      </c>
      <c r="B28412" s="514" t="s">
        <v>17223</v>
      </c>
      <c r="C28412" s="1329" t="s">
        <v>32394</v>
      </c>
      <c r="D28412" s="514" t="s">
        <v>5</v>
      </c>
      <c r="E28412" s="673"/>
      <c r="F28412" s="761"/>
    </row>
    <row r="28413" spans="1:6" customFormat="1">
      <c r="A28413" s="514">
        <v>21148</v>
      </c>
      <c r="B28413" s="514" t="s">
        <v>17223</v>
      </c>
      <c r="C28413" s="1329" t="s">
        <v>32395</v>
      </c>
      <c r="D28413" s="514" t="s">
        <v>5</v>
      </c>
      <c r="E28413" s="673"/>
      <c r="F28413" s="761"/>
    </row>
    <row r="28414" spans="1:6" customFormat="1">
      <c r="A28414" s="514">
        <v>20984</v>
      </c>
      <c r="B28414" s="514" t="s">
        <v>17223</v>
      </c>
      <c r="C28414" s="1329" t="s">
        <v>32396</v>
      </c>
      <c r="D28414" s="514" t="s">
        <v>5</v>
      </c>
      <c r="E28414" s="673"/>
      <c r="F28414" s="761"/>
    </row>
    <row r="28415" spans="1:6" customFormat="1">
      <c r="A28415" s="514">
        <v>13042</v>
      </c>
      <c r="B28415" s="514" t="s">
        <v>17223</v>
      </c>
      <c r="C28415" s="1329" t="s">
        <v>32397</v>
      </c>
      <c r="D28415" s="514" t="s">
        <v>5</v>
      </c>
      <c r="E28415" s="673"/>
      <c r="F28415" s="761"/>
    </row>
    <row r="28416" spans="1:6" customFormat="1">
      <c r="A28416" s="514">
        <v>42576</v>
      </c>
      <c r="B28416" s="514" t="s">
        <v>17223</v>
      </c>
      <c r="C28416" s="1329" t="s">
        <v>32398</v>
      </c>
      <c r="D28416" s="514" t="s">
        <v>5</v>
      </c>
      <c r="E28416" s="673"/>
      <c r="F28416" s="761"/>
    </row>
    <row r="28417" spans="1:6" customFormat="1">
      <c r="A28417" s="514">
        <v>21150</v>
      </c>
      <c r="B28417" s="514" t="s">
        <v>17223</v>
      </c>
      <c r="C28417" s="1329" t="s">
        <v>32399</v>
      </c>
      <c r="D28417" s="514" t="s">
        <v>5</v>
      </c>
      <c r="E28417" s="673"/>
      <c r="F28417" s="761"/>
    </row>
    <row r="28418" spans="1:6" customFormat="1">
      <c r="A28418" s="514">
        <v>13141</v>
      </c>
      <c r="B28418" s="514" t="s">
        <v>17223</v>
      </c>
      <c r="C28418" s="1329" t="s">
        <v>32400</v>
      </c>
      <c r="D28418" s="514" t="s">
        <v>5</v>
      </c>
      <c r="E28418" s="673"/>
      <c r="F28418" s="761"/>
    </row>
    <row r="28419" spans="1:6" customFormat="1">
      <c r="A28419" s="514">
        <v>21151</v>
      </c>
      <c r="B28419" s="514" t="s">
        <v>17223</v>
      </c>
      <c r="C28419" s="1329" t="s">
        <v>32401</v>
      </c>
      <c r="D28419" s="514" t="s">
        <v>5</v>
      </c>
      <c r="E28419" s="673"/>
      <c r="F28419" s="761"/>
    </row>
    <row r="28420" spans="1:6" customFormat="1">
      <c r="A28420" s="514">
        <v>13142</v>
      </c>
      <c r="B28420" s="514" t="s">
        <v>17223</v>
      </c>
      <c r="C28420" s="1329" t="s">
        <v>32402</v>
      </c>
      <c r="D28420" s="514" t="s">
        <v>5</v>
      </c>
      <c r="E28420" s="673"/>
      <c r="F28420" s="761"/>
    </row>
    <row r="28421" spans="1:6" customFormat="1">
      <c r="A28421" s="514">
        <v>42577</v>
      </c>
      <c r="B28421" s="514" t="s">
        <v>17223</v>
      </c>
      <c r="C28421" s="1329" t="s">
        <v>32403</v>
      </c>
      <c r="D28421" s="514" t="s">
        <v>5</v>
      </c>
      <c r="E28421" s="673"/>
      <c r="F28421" s="761"/>
    </row>
    <row r="28422" spans="1:6" customFormat="1">
      <c r="A28422" s="514">
        <v>20994</v>
      </c>
      <c r="B28422" s="514" t="s">
        <v>17223</v>
      </c>
      <c r="C28422" s="1329" t="s">
        <v>32404</v>
      </c>
      <c r="D28422" s="514" t="s">
        <v>5</v>
      </c>
      <c r="E28422" s="673"/>
      <c r="F28422" s="761"/>
    </row>
    <row r="28423" spans="1:6" customFormat="1">
      <c r="A28423" s="514">
        <v>7672</v>
      </c>
      <c r="B28423" s="514" t="s">
        <v>17223</v>
      </c>
      <c r="C28423" s="1329" t="s">
        <v>32405</v>
      </c>
      <c r="D28423" s="514" t="s">
        <v>5</v>
      </c>
      <c r="E28423" s="673"/>
      <c r="F28423" s="761"/>
    </row>
    <row r="28424" spans="1:6" customFormat="1">
      <c r="A28424" s="514">
        <v>20995</v>
      </c>
      <c r="B28424" s="514" t="s">
        <v>17223</v>
      </c>
      <c r="C28424" s="1329" t="s">
        <v>32406</v>
      </c>
      <c r="D28424" s="514" t="s">
        <v>5</v>
      </c>
      <c r="E28424" s="673"/>
      <c r="F28424" s="761"/>
    </row>
    <row r="28425" spans="1:6" customFormat="1">
      <c r="A28425" s="514">
        <v>7690</v>
      </c>
      <c r="B28425" s="514" t="s">
        <v>17223</v>
      </c>
      <c r="C28425" s="1329" t="s">
        <v>32407</v>
      </c>
      <c r="D28425" s="514" t="s">
        <v>5</v>
      </c>
      <c r="E28425" s="673"/>
      <c r="F28425" s="761"/>
    </row>
    <row r="28426" spans="1:6" customFormat="1">
      <c r="A28426" s="514">
        <v>20980</v>
      </c>
      <c r="B28426" s="514" t="s">
        <v>17223</v>
      </c>
      <c r="C28426" s="1329" t="s">
        <v>32408</v>
      </c>
      <c r="D28426" s="514" t="s">
        <v>5</v>
      </c>
      <c r="E28426" s="673"/>
      <c r="F28426" s="761"/>
    </row>
    <row r="28427" spans="1:6" customFormat="1">
      <c r="A28427" s="514">
        <v>7661</v>
      </c>
      <c r="B28427" s="514" t="s">
        <v>17223</v>
      </c>
      <c r="C28427" s="1329" t="s">
        <v>32409</v>
      </c>
      <c r="D28427" s="514" t="s">
        <v>5</v>
      </c>
      <c r="E28427" s="673"/>
      <c r="F28427" s="761"/>
    </row>
    <row r="28428" spans="1:6" customFormat="1">
      <c r="A28428" s="514">
        <v>21016</v>
      </c>
      <c r="B28428" s="514" t="s">
        <v>17223</v>
      </c>
      <c r="C28428" s="1329" t="s">
        <v>32410</v>
      </c>
      <c r="D28428" s="514" t="s">
        <v>5</v>
      </c>
      <c r="E28428" s="673">
        <v>222.55</v>
      </c>
      <c r="F28428" s="761"/>
    </row>
    <row r="28429" spans="1:6" customFormat="1">
      <c r="A28429" s="514">
        <v>21008</v>
      </c>
      <c r="B28429" s="514" t="s">
        <v>17223</v>
      </c>
      <c r="C28429" s="1329" t="s">
        <v>32411</v>
      </c>
      <c r="D28429" s="514" t="s">
        <v>5</v>
      </c>
      <c r="E28429" s="673">
        <v>26</v>
      </c>
      <c r="F28429" s="761"/>
    </row>
    <row r="28430" spans="1:6" customFormat="1">
      <c r="A28430" s="514">
        <v>21009</v>
      </c>
      <c r="B28430" s="514" t="s">
        <v>17223</v>
      </c>
      <c r="C28430" s="1329" t="s">
        <v>32412</v>
      </c>
      <c r="D28430" s="514" t="s">
        <v>5</v>
      </c>
      <c r="E28430" s="673">
        <v>33.85</v>
      </c>
      <c r="F28430" s="761"/>
    </row>
    <row r="28431" spans="1:6" customFormat="1">
      <c r="A28431" s="514">
        <v>21010</v>
      </c>
      <c r="B28431" s="514" t="s">
        <v>17223</v>
      </c>
      <c r="C28431" s="1329" t="s">
        <v>32413</v>
      </c>
      <c r="D28431" s="514" t="s">
        <v>5</v>
      </c>
      <c r="E28431" s="673">
        <v>45.45</v>
      </c>
      <c r="F28431" s="761"/>
    </row>
    <row r="28432" spans="1:6" customFormat="1">
      <c r="A28432" s="514">
        <v>21011</v>
      </c>
      <c r="B28432" s="514" t="s">
        <v>17223</v>
      </c>
      <c r="C28432" s="1329" t="s">
        <v>32414</v>
      </c>
      <c r="D28432" s="514" t="s">
        <v>5</v>
      </c>
      <c r="E28432" s="673">
        <v>66.239999999999995</v>
      </c>
      <c r="F28432" s="761"/>
    </row>
    <row r="28433" spans="1:6" customFormat="1">
      <c r="A28433" s="514">
        <v>21012</v>
      </c>
      <c r="B28433" s="514" t="s">
        <v>17223</v>
      </c>
      <c r="C28433" s="1329" t="s">
        <v>32415</v>
      </c>
      <c r="D28433" s="514" t="s">
        <v>5</v>
      </c>
      <c r="E28433" s="673">
        <v>73.2</v>
      </c>
      <c r="F28433" s="761"/>
    </row>
    <row r="28434" spans="1:6" customFormat="1">
      <c r="A28434" s="514">
        <v>21013</v>
      </c>
      <c r="B28434" s="514" t="s">
        <v>17223</v>
      </c>
      <c r="C28434" s="1329" t="s">
        <v>32416</v>
      </c>
      <c r="D28434" s="514" t="s">
        <v>5</v>
      </c>
      <c r="E28434" s="673">
        <v>95.53</v>
      </c>
      <c r="F28434" s="761"/>
    </row>
    <row r="28435" spans="1:6" customFormat="1">
      <c r="A28435" s="514">
        <v>21014</v>
      </c>
      <c r="B28435" s="514" t="s">
        <v>17223</v>
      </c>
      <c r="C28435" s="1329" t="s">
        <v>32417</v>
      </c>
      <c r="D28435" s="514" t="s">
        <v>5</v>
      </c>
      <c r="E28435" s="673">
        <v>133.66</v>
      </c>
      <c r="F28435" s="761"/>
    </row>
    <row r="28436" spans="1:6" customFormat="1">
      <c r="A28436" s="514">
        <v>21015</v>
      </c>
      <c r="B28436" s="514" t="s">
        <v>17223</v>
      </c>
      <c r="C28436" s="1329" t="s">
        <v>32418</v>
      </c>
      <c r="D28436" s="514" t="s">
        <v>5</v>
      </c>
      <c r="E28436" s="673">
        <v>153.56</v>
      </c>
      <c r="F28436" s="761"/>
    </row>
    <row r="28437" spans="1:6" customFormat="1">
      <c r="A28437" s="514">
        <v>40626</v>
      </c>
      <c r="B28437" s="514" t="s">
        <v>17223</v>
      </c>
      <c r="C28437" s="1329" t="s">
        <v>32419</v>
      </c>
      <c r="D28437" s="514" t="s">
        <v>5</v>
      </c>
      <c r="E28437" s="673">
        <v>50.02</v>
      </c>
      <c r="F28437" s="761"/>
    </row>
    <row r="28438" spans="1:6" customFormat="1">
      <c r="A28438" s="514">
        <v>7697</v>
      </c>
      <c r="B28438" s="514" t="s">
        <v>17223</v>
      </c>
      <c r="C28438" s="1329" t="s">
        <v>32420</v>
      </c>
      <c r="D28438" s="514" t="s">
        <v>5</v>
      </c>
      <c r="E28438" s="673">
        <v>73.28</v>
      </c>
      <c r="F28438" s="761"/>
    </row>
    <row r="28439" spans="1:6" customFormat="1">
      <c r="A28439" s="514">
        <v>7698</v>
      </c>
      <c r="B28439" s="514" t="s">
        <v>17223</v>
      </c>
      <c r="C28439" s="1329" t="s">
        <v>32421</v>
      </c>
      <c r="D28439" s="514" t="s">
        <v>5</v>
      </c>
      <c r="E28439" s="673">
        <v>63.08</v>
      </c>
      <c r="F28439" s="761"/>
    </row>
    <row r="28440" spans="1:6" customFormat="1">
      <c r="A28440" s="514">
        <v>7691</v>
      </c>
      <c r="B28440" s="514" t="s">
        <v>17223</v>
      </c>
      <c r="C28440" s="1329" t="s">
        <v>32422</v>
      </c>
      <c r="D28440" s="514" t="s">
        <v>5</v>
      </c>
      <c r="E28440" s="673">
        <v>26.65</v>
      </c>
      <c r="F28440" s="761"/>
    </row>
    <row r="28441" spans="1:6" customFormat="1">
      <c r="A28441" s="514">
        <v>7696</v>
      </c>
      <c r="B28441" s="514" t="s">
        <v>17223</v>
      </c>
      <c r="C28441" s="1329" t="s">
        <v>32423</v>
      </c>
      <c r="D28441" s="514" t="s">
        <v>5</v>
      </c>
      <c r="E28441" s="673">
        <v>105.67</v>
      </c>
      <c r="F28441" s="761"/>
    </row>
    <row r="28442" spans="1:6" customFormat="1">
      <c r="A28442" s="514">
        <v>7701</v>
      </c>
      <c r="B28442" s="514" t="s">
        <v>17223</v>
      </c>
      <c r="C28442" s="1329" t="s">
        <v>32424</v>
      </c>
      <c r="D28442" s="514" t="s">
        <v>5</v>
      </c>
      <c r="E28442" s="673">
        <v>131.13</v>
      </c>
      <c r="F28442" s="761"/>
    </row>
    <row r="28443" spans="1:6" customFormat="1">
      <c r="A28443" s="514">
        <v>7694</v>
      </c>
      <c r="B28443" s="514" t="s">
        <v>17223</v>
      </c>
      <c r="C28443" s="1329" t="s">
        <v>32425</v>
      </c>
      <c r="D28443" s="514" t="s">
        <v>5</v>
      </c>
      <c r="E28443" s="673">
        <v>176.46</v>
      </c>
      <c r="F28443" s="761"/>
    </row>
    <row r="28444" spans="1:6" customFormat="1">
      <c r="A28444" s="514">
        <v>7700</v>
      </c>
      <c r="B28444" s="514" t="s">
        <v>17223</v>
      </c>
      <c r="C28444" s="1329" t="s">
        <v>32426</v>
      </c>
      <c r="D28444" s="514" t="s">
        <v>5</v>
      </c>
      <c r="E28444" s="673">
        <v>33.71</v>
      </c>
      <c r="F28444" s="761"/>
    </row>
    <row r="28445" spans="1:6" customFormat="1">
      <c r="A28445" s="514">
        <v>7693</v>
      </c>
      <c r="B28445" s="514" t="s">
        <v>17223</v>
      </c>
      <c r="C28445" s="1329" t="s">
        <v>32427</v>
      </c>
      <c r="D28445" s="514" t="s">
        <v>5</v>
      </c>
      <c r="E28445" s="673">
        <v>243.02</v>
      </c>
      <c r="F28445" s="761"/>
    </row>
    <row r="28446" spans="1:6" customFormat="1">
      <c r="A28446" s="514">
        <v>7692</v>
      </c>
      <c r="B28446" s="514" t="s">
        <v>17223</v>
      </c>
      <c r="C28446" s="1329" t="s">
        <v>32428</v>
      </c>
      <c r="D28446" s="514" t="s">
        <v>5</v>
      </c>
      <c r="E28446" s="673">
        <v>363.85</v>
      </c>
      <c r="F28446" s="761"/>
    </row>
    <row r="28447" spans="1:6" customFormat="1">
      <c r="A28447" s="514">
        <v>7695</v>
      </c>
      <c r="B28447" s="514" t="s">
        <v>17223</v>
      </c>
      <c r="C28447" s="1329" t="s">
        <v>32429</v>
      </c>
      <c r="D28447" s="514" t="s">
        <v>5</v>
      </c>
      <c r="E28447" s="673">
        <v>394.6</v>
      </c>
      <c r="F28447" s="761"/>
    </row>
    <row r="28448" spans="1:6" customFormat="1">
      <c r="A28448" s="514">
        <v>13356</v>
      </c>
      <c r="B28448" s="514" t="s">
        <v>17223</v>
      </c>
      <c r="C28448" s="1329" t="s">
        <v>32430</v>
      </c>
      <c r="D28448" s="514" t="s">
        <v>5</v>
      </c>
      <c r="E28448" s="673">
        <v>28.61</v>
      </c>
      <c r="F28448" s="761"/>
    </row>
    <row r="28449" spans="1:6" customFormat="1">
      <c r="A28449" s="514">
        <v>36365</v>
      </c>
      <c r="B28449" s="514" t="s">
        <v>17223</v>
      </c>
      <c r="C28449" s="1329" t="s">
        <v>34690</v>
      </c>
      <c r="D28449" s="514" t="s">
        <v>5</v>
      </c>
      <c r="E28449" s="673">
        <v>44.84</v>
      </c>
      <c r="F28449" s="761"/>
    </row>
    <row r="28450" spans="1:6" customFormat="1">
      <c r="A28450" s="514">
        <v>41930</v>
      </c>
      <c r="B28450" s="514" t="s">
        <v>17223</v>
      </c>
      <c r="C28450" s="1329" t="s">
        <v>32431</v>
      </c>
      <c r="D28450" s="514" t="s">
        <v>5</v>
      </c>
      <c r="E28450" s="673">
        <v>149.35</v>
      </c>
      <c r="F28450" s="761"/>
    </row>
    <row r="28451" spans="1:6" customFormat="1">
      <c r="A28451" s="514">
        <v>41931</v>
      </c>
      <c r="B28451" s="514" t="s">
        <v>17223</v>
      </c>
      <c r="C28451" s="1329" t="s">
        <v>32432</v>
      </c>
      <c r="D28451" s="514" t="s">
        <v>5</v>
      </c>
      <c r="E28451" s="673">
        <v>233.92</v>
      </c>
      <c r="F28451" s="761"/>
    </row>
    <row r="28452" spans="1:6" customFormat="1">
      <c r="A28452" s="514">
        <v>41932</v>
      </c>
      <c r="B28452" s="514" t="s">
        <v>17223</v>
      </c>
      <c r="C28452" s="1329" t="s">
        <v>32433</v>
      </c>
      <c r="D28452" s="514" t="s">
        <v>5</v>
      </c>
      <c r="E28452" s="673">
        <v>360.05</v>
      </c>
      <c r="F28452" s="761"/>
    </row>
    <row r="28453" spans="1:6" customFormat="1">
      <c r="A28453" s="514">
        <v>41933</v>
      </c>
      <c r="B28453" s="514" t="s">
        <v>17223</v>
      </c>
      <c r="C28453" s="1329" t="s">
        <v>32434</v>
      </c>
      <c r="D28453" s="514" t="s">
        <v>5</v>
      </c>
      <c r="E28453" s="673">
        <v>508.83</v>
      </c>
      <c r="F28453" s="761"/>
    </row>
    <row r="28454" spans="1:6" customFormat="1">
      <c r="A28454" s="514">
        <v>41934</v>
      </c>
      <c r="B28454" s="514" t="s">
        <v>17223</v>
      </c>
      <c r="C28454" s="1329" t="s">
        <v>32435</v>
      </c>
      <c r="D28454" s="514" t="s">
        <v>5</v>
      </c>
      <c r="E28454" s="673">
        <v>592.6</v>
      </c>
      <c r="F28454" s="761"/>
    </row>
    <row r="28455" spans="1:6" customFormat="1">
      <c r="A28455" s="514">
        <v>41936</v>
      </c>
      <c r="B28455" s="514" t="s">
        <v>17223</v>
      </c>
      <c r="C28455" s="1329" t="s">
        <v>32436</v>
      </c>
      <c r="D28455" s="514" t="s">
        <v>5</v>
      </c>
      <c r="E28455" s="673">
        <v>87.94</v>
      </c>
      <c r="F28455" s="761"/>
    </row>
    <row r="28456" spans="1:6" customFormat="1">
      <c r="A28456" s="514">
        <v>44812</v>
      </c>
      <c r="B28456" s="514" t="s">
        <v>17223</v>
      </c>
      <c r="C28456" s="1329" t="s">
        <v>32437</v>
      </c>
      <c r="D28456" s="514" t="s">
        <v>5</v>
      </c>
      <c r="E28456" s="673">
        <v>345.82</v>
      </c>
      <c r="F28456" s="761"/>
    </row>
    <row r="28457" spans="1:6" customFormat="1">
      <c r="A28457" s="514">
        <v>41785</v>
      </c>
      <c r="B28457" s="514" t="s">
        <v>17223</v>
      </c>
      <c r="C28457" s="1329" t="s">
        <v>32438</v>
      </c>
      <c r="D28457" s="514" t="s">
        <v>5</v>
      </c>
      <c r="E28457" s="673">
        <v>1281.5999999999999</v>
      </c>
      <c r="F28457" s="761"/>
    </row>
    <row r="28458" spans="1:6" customFormat="1">
      <c r="A28458" s="514">
        <v>41781</v>
      </c>
      <c r="B28458" s="514" t="s">
        <v>17223</v>
      </c>
      <c r="C28458" s="1329" t="s">
        <v>32439</v>
      </c>
      <c r="D28458" s="514" t="s">
        <v>5</v>
      </c>
      <c r="E28458" s="673">
        <v>231.41</v>
      </c>
      <c r="F28458" s="761"/>
    </row>
    <row r="28459" spans="1:6" customFormat="1">
      <c r="A28459" s="514">
        <v>41783</v>
      </c>
      <c r="B28459" s="514" t="s">
        <v>17223</v>
      </c>
      <c r="C28459" s="1329" t="s">
        <v>32440</v>
      </c>
      <c r="D28459" s="514" t="s">
        <v>5</v>
      </c>
      <c r="E28459" s="673">
        <v>831.95</v>
      </c>
      <c r="F28459" s="761"/>
    </row>
    <row r="28460" spans="1:6" customFormat="1">
      <c r="A28460" s="514">
        <v>41786</v>
      </c>
      <c r="B28460" s="514" t="s">
        <v>17223</v>
      </c>
      <c r="C28460" s="1329" t="s">
        <v>32441</v>
      </c>
      <c r="D28460" s="514" t="s">
        <v>5</v>
      </c>
      <c r="E28460" s="673">
        <v>1771.26</v>
      </c>
      <c r="F28460" s="761"/>
    </row>
    <row r="28461" spans="1:6" customFormat="1">
      <c r="A28461" s="514">
        <v>41779</v>
      </c>
      <c r="B28461" s="514" t="s">
        <v>17223</v>
      </c>
      <c r="C28461" s="1329" t="s">
        <v>32442</v>
      </c>
      <c r="D28461" s="514" t="s">
        <v>5</v>
      </c>
      <c r="E28461" s="673">
        <v>91.14</v>
      </c>
      <c r="F28461" s="761"/>
    </row>
    <row r="28462" spans="1:6" customFormat="1">
      <c r="A28462" s="514">
        <v>41780</v>
      </c>
      <c r="B28462" s="514" t="s">
        <v>17223</v>
      </c>
      <c r="C28462" s="1329" t="s">
        <v>32443</v>
      </c>
      <c r="D28462" s="514" t="s">
        <v>5</v>
      </c>
      <c r="E28462" s="673">
        <v>142.78</v>
      </c>
      <c r="F28462" s="761"/>
    </row>
    <row r="28463" spans="1:6" customFormat="1">
      <c r="A28463" s="514">
        <v>41782</v>
      </c>
      <c r="B28463" s="514" t="s">
        <v>17223</v>
      </c>
      <c r="C28463" s="1329" t="s">
        <v>32444</v>
      </c>
      <c r="D28463" s="514" t="s">
        <v>5</v>
      </c>
      <c r="E28463" s="673">
        <v>511.49</v>
      </c>
      <c r="F28463" s="761"/>
    </row>
    <row r="28464" spans="1:6" customFormat="1">
      <c r="A28464" s="514">
        <v>38130</v>
      </c>
      <c r="B28464" s="514" t="s">
        <v>17223</v>
      </c>
      <c r="C28464" s="1329" t="s">
        <v>32445</v>
      </c>
      <c r="D28464" s="514" t="s">
        <v>5</v>
      </c>
      <c r="E28464" s="673">
        <v>46.14</v>
      </c>
      <c r="F28464" s="761"/>
    </row>
    <row r="28465" spans="1:6" customFormat="1">
      <c r="A28465" s="514">
        <v>44260</v>
      </c>
      <c r="B28465" s="514" t="s">
        <v>17223</v>
      </c>
      <c r="C28465" s="1329" t="s">
        <v>32446</v>
      </c>
      <c r="D28465" s="514" t="s">
        <v>5</v>
      </c>
      <c r="E28465" s="673">
        <v>436.69</v>
      </c>
      <c r="F28465" s="761"/>
    </row>
    <row r="28466" spans="1:6" customFormat="1">
      <c r="A28466" s="514">
        <v>21123</v>
      </c>
      <c r="B28466" s="514" t="s">
        <v>17223</v>
      </c>
      <c r="C28466" s="1329" t="s">
        <v>32447</v>
      </c>
      <c r="D28466" s="514" t="s">
        <v>5</v>
      </c>
      <c r="E28466" s="673">
        <v>12.84</v>
      </c>
      <c r="F28466" s="761"/>
    </row>
    <row r="28467" spans="1:6" customFormat="1">
      <c r="A28467" s="514">
        <v>21124</v>
      </c>
      <c r="B28467" s="514" t="s">
        <v>17223</v>
      </c>
      <c r="C28467" s="1329" t="s">
        <v>32448</v>
      </c>
      <c r="D28467" s="514" t="s">
        <v>5</v>
      </c>
      <c r="E28467" s="673">
        <v>20.51</v>
      </c>
      <c r="F28467" s="761"/>
    </row>
    <row r="28468" spans="1:6" customFormat="1">
      <c r="A28468" s="514">
        <v>21125</v>
      </c>
      <c r="B28468" s="514" t="s">
        <v>17223</v>
      </c>
      <c r="C28468" s="1329" t="s">
        <v>32449</v>
      </c>
      <c r="D28468" s="514" t="s">
        <v>5</v>
      </c>
      <c r="E28468" s="673">
        <v>35.33</v>
      </c>
      <c r="F28468" s="761"/>
    </row>
    <row r="28469" spans="1:6" customFormat="1">
      <c r="A28469" s="514">
        <v>38028</v>
      </c>
      <c r="B28469" s="514" t="s">
        <v>17223</v>
      </c>
      <c r="C28469" s="1329" t="s">
        <v>32450</v>
      </c>
      <c r="D28469" s="514" t="s">
        <v>5</v>
      </c>
      <c r="E28469" s="673">
        <v>61.77</v>
      </c>
      <c r="F28469" s="761"/>
    </row>
    <row r="28470" spans="1:6" customFormat="1">
      <c r="A28470" s="514">
        <v>38029</v>
      </c>
      <c r="B28470" s="514" t="s">
        <v>17223</v>
      </c>
      <c r="C28470" s="1329" t="s">
        <v>32451</v>
      </c>
      <c r="D28470" s="514" t="s">
        <v>5</v>
      </c>
      <c r="E28470" s="673">
        <v>90.41</v>
      </c>
      <c r="F28470" s="761"/>
    </row>
    <row r="28471" spans="1:6" customFormat="1">
      <c r="A28471" s="514">
        <v>38030</v>
      </c>
      <c r="B28471" s="514" t="s">
        <v>17223</v>
      </c>
      <c r="C28471" s="1329" t="s">
        <v>32452</v>
      </c>
      <c r="D28471" s="514" t="s">
        <v>5</v>
      </c>
      <c r="E28471" s="673">
        <v>146.19</v>
      </c>
      <c r="F28471" s="761"/>
    </row>
    <row r="28472" spans="1:6" customFormat="1">
      <c r="A28472" s="514">
        <v>38031</v>
      </c>
      <c r="B28472" s="514" t="s">
        <v>17223</v>
      </c>
      <c r="C28472" s="1329" t="s">
        <v>32453</v>
      </c>
      <c r="D28472" s="514" t="s">
        <v>5</v>
      </c>
      <c r="E28472" s="673">
        <v>229.46</v>
      </c>
      <c r="F28472" s="761"/>
    </row>
    <row r="28473" spans="1:6" customFormat="1" ht="24.75">
      <c r="A28473" s="514">
        <v>39735</v>
      </c>
      <c r="B28473" s="514" t="s">
        <v>17223</v>
      </c>
      <c r="C28473" s="1329" t="s">
        <v>32454</v>
      </c>
      <c r="D28473" s="514" t="s">
        <v>5</v>
      </c>
      <c r="E28473" s="673">
        <v>73.25</v>
      </c>
      <c r="F28473" s="761"/>
    </row>
    <row r="28474" spans="1:6" customFormat="1" ht="24.75">
      <c r="A28474" s="514">
        <v>39734</v>
      </c>
      <c r="B28474" s="514" t="s">
        <v>17223</v>
      </c>
      <c r="C28474" s="1329" t="s">
        <v>32455</v>
      </c>
      <c r="D28474" s="514" t="s">
        <v>5</v>
      </c>
      <c r="E28474" s="673">
        <v>86.89</v>
      </c>
      <c r="F28474" s="761"/>
    </row>
    <row r="28475" spans="1:6" customFormat="1" ht="24.75">
      <c r="A28475" s="514">
        <v>39736</v>
      </c>
      <c r="B28475" s="514" t="s">
        <v>17223</v>
      </c>
      <c r="C28475" s="1329" t="s">
        <v>32456</v>
      </c>
      <c r="D28475" s="514" t="s">
        <v>5</v>
      </c>
      <c r="E28475" s="673">
        <v>99.16</v>
      </c>
      <c r="F28475" s="761"/>
    </row>
    <row r="28476" spans="1:6" customFormat="1" ht="24.75">
      <c r="A28476" s="514">
        <v>39739</v>
      </c>
      <c r="B28476" s="514" t="s">
        <v>17223</v>
      </c>
      <c r="C28476" s="1329" t="s">
        <v>32457</v>
      </c>
      <c r="D28476" s="514" t="s">
        <v>5</v>
      </c>
      <c r="E28476" s="673">
        <v>68.569999999999993</v>
      </c>
      <c r="F28476" s="761"/>
    </row>
    <row r="28477" spans="1:6" customFormat="1" ht="24.75">
      <c r="A28477" s="514">
        <v>39737</v>
      </c>
      <c r="B28477" s="514" t="s">
        <v>17223</v>
      </c>
      <c r="C28477" s="1329" t="s">
        <v>32458</v>
      </c>
      <c r="D28477" s="514" t="s">
        <v>5</v>
      </c>
      <c r="E28477" s="673">
        <v>13.34</v>
      </c>
      <c r="F28477" s="761"/>
    </row>
    <row r="28478" spans="1:6" customFormat="1" ht="24.75">
      <c r="A28478" s="514">
        <v>39738</v>
      </c>
      <c r="B28478" s="514" t="s">
        <v>17223</v>
      </c>
      <c r="C28478" s="1329" t="s">
        <v>32459</v>
      </c>
      <c r="D28478" s="514" t="s">
        <v>5</v>
      </c>
      <c r="E28478" s="673">
        <v>4.82</v>
      </c>
      <c r="F28478" s="761"/>
    </row>
    <row r="28479" spans="1:6" customFormat="1" ht="24.75">
      <c r="A28479" s="514">
        <v>39733</v>
      </c>
      <c r="B28479" s="514" t="s">
        <v>17223</v>
      </c>
      <c r="C28479" s="1329" t="s">
        <v>32460</v>
      </c>
      <c r="D28479" s="514" t="s">
        <v>5</v>
      </c>
      <c r="E28479" s="673">
        <v>118.67</v>
      </c>
      <c r="F28479" s="761"/>
    </row>
    <row r="28480" spans="1:6" customFormat="1" ht="24.75">
      <c r="A28480" s="514">
        <v>39854</v>
      </c>
      <c r="B28480" s="514" t="s">
        <v>17223</v>
      </c>
      <c r="C28480" s="1329" t="s">
        <v>32461</v>
      </c>
      <c r="D28480" s="514" t="s">
        <v>5</v>
      </c>
      <c r="E28480" s="673">
        <v>120.35</v>
      </c>
      <c r="F28480" s="761"/>
    </row>
    <row r="28481" spans="1:6" customFormat="1" ht="24.75">
      <c r="A28481" s="514">
        <v>39740</v>
      </c>
      <c r="B28481" s="514" t="s">
        <v>17223</v>
      </c>
      <c r="C28481" s="1329" t="s">
        <v>32462</v>
      </c>
      <c r="D28481" s="514" t="s">
        <v>5</v>
      </c>
      <c r="E28481" s="673">
        <v>65.849999999999994</v>
      </c>
      <c r="F28481" s="761"/>
    </row>
    <row r="28482" spans="1:6" customFormat="1" ht="24.75">
      <c r="A28482" s="514">
        <v>39741</v>
      </c>
      <c r="B28482" s="514" t="s">
        <v>17223</v>
      </c>
      <c r="C28482" s="1329" t="s">
        <v>32463</v>
      </c>
      <c r="D28482" s="514" t="s">
        <v>5</v>
      </c>
      <c r="E28482" s="673">
        <v>12.13</v>
      </c>
      <c r="F28482" s="761"/>
    </row>
    <row r="28483" spans="1:6" customFormat="1" ht="24.75">
      <c r="A28483" s="514">
        <v>39853</v>
      </c>
      <c r="B28483" s="514" t="s">
        <v>17223</v>
      </c>
      <c r="C28483" s="1329" t="s">
        <v>32464</v>
      </c>
      <c r="D28483" s="514" t="s">
        <v>5</v>
      </c>
      <c r="E28483" s="673">
        <v>15.94</v>
      </c>
      <c r="F28483" s="761"/>
    </row>
    <row r="28484" spans="1:6" customFormat="1" ht="24.75">
      <c r="A28484" s="514">
        <v>39742</v>
      </c>
      <c r="B28484" s="514" t="s">
        <v>17223</v>
      </c>
      <c r="C28484" s="1329" t="s">
        <v>32465</v>
      </c>
      <c r="D28484" s="514" t="s">
        <v>5</v>
      </c>
      <c r="E28484" s="673">
        <v>52.93</v>
      </c>
      <c r="F28484" s="761"/>
    </row>
    <row r="28485" spans="1:6" customFormat="1">
      <c r="A28485" s="514">
        <v>39751</v>
      </c>
      <c r="B28485" s="514" t="s">
        <v>17223</v>
      </c>
      <c r="C28485" s="1329" t="s">
        <v>32466</v>
      </c>
      <c r="D28485" s="514" t="s">
        <v>5</v>
      </c>
      <c r="E28485" s="673"/>
      <c r="F28485" s="761"/>
    </row>
    <row r="28486" spans="1:6" customFormat="1">
      <c r="A28486" s="514">
        <v>39750</v>
      </c>
      <c r="B28486" s="514" t="s">
        <v>17223</v>
      </c>
      <c r="C28486" s="1329" t="s">
        <v>32467</v>
      </c>
      <c r="D28486" s="514" t="s">
        <v>5</v>
      </c>
      <c r="E28486" s="673"/>
      <c r="F28486" s="761"/>
    </row>
    <row r="28487" spans="1:6" customFormat="1">
      <c r="A28487" s="514">
        <v>39749</v>
      </c>
      <c r="B28487" s="514" t="s">
        <v>17223</v>
      </c>
      <c r="C28487" s="1329" t="s">
        <v>32468</v>
      </c>
      <c r="D28487" s="514" t="s">
        <v>5</v>
      </c>
      <c r="E28487" s="673"/>
      <c r="F28487" s="761"/>
    </row>
    <row r="28488" spans="1:6" customFormat="1">
      <c r="A28488" s="514">
        <v>39747</v>
      </c>
      <c r="B28488" s="514" t="s">
        <v>17223</v>
      </c>
      <c r="C28488" s="1329" t="s">
        <v>32469</v>
      </c>
      <c r="D28488" s="514" t="s">
        <v>5</v>
      </c>
      <c r="E28488" s="673"/>
      <c r="F28488" s="761"/>
    </row>
    <row r="28489" spans="1:6" customFormat="1">
      <c r="A28489" s="514">
        <v>39753</v>
      </c>
      <c r="B28489" s="514" t="s">
        <v>17223</v>
      </c>
      <c r="C28489" s="1329" t="s">
        <v>32470</v>
      </c>
      <c r="D28489" s="514" t="s">
        <v>5</v>
      </c>
      <c r="E28489" s="673"/>
      <c r="F28489" s="761"/>
    </row>
    <row r="28490" spans="1:6" customFormat="1">
      <c r="A28490" s="514">
        <v>39752</v>
      </c>
      <c r="B28490" s="514" t="s">
        <v>17223</v>
      </c>
      <c r="C28490" s="1329" t="s">
        <v>32471</v>
      </c>
      <c r="D28490" s="514" t="s">
        <v>5</v>
      </c>
      <c r="E28490" s="673"/>
      <c r="F28490" s="761"/>
    </row>
    <row r="28491" spans="1:6" customFormat="1">
      <c r="A28491" s="514">
        <v>39754</v>
      </c>
      <c r="B28491" s="514" t="s">
        <v>17223</v>
      </c>
      <c r="C28491" s="1329" t="s">
        <v>32472</v>
      </c>
      <c r="D28491" s="514" t="s">
        <v>5</v>
      </c>
      <c r="E28491" s="673"/>
      <c r="F28491" s="761"/>
    </row>
    <row r="28492" spans="1:6" customFormat="1">
      <c r="A28492" s="514">
        <v>39748</v>
      </c>
      <c r="B28492" s="514" t="s">
        <v>17223</v>
      </c>
      <c r="C28492" s="1329" t="s">
        <v>32473</v>
      </c>
      <c r="D28492" s="514" t="s">
        <v>5</v>
      </c>
      <c r="E28492" s="673"/>
      <c r="F28492" s="761"/>
    </row>
    <row r="28493" spans="1:6" customFormat="1">
      <c r="A28493" s="514">
        <v>39755</v>
      </c>
      <c r="B28493" s="514" t="s">
        <v>17223</v>
      </c>
      <c r="C28493" s="1329" t="s">
        <v>32474</v>
      </c>
      <c r="D28493" s="514" t="s">
        <v>5</v>
      </c>
      <c r="E28493" s="673"/>
      <c r="F28493" s="761"/>
    </row>
    <row r="28494" spans="1:6" customFormat="1">
      <c r="A28494" s="514">
        <v>12742</v>
      </c>
      <c r="B28494" s="514" t="s">
        <v>17223</v>
      </c>
      <c r="C28494" s="1329" t="s">
        <v>32475</v>
      </c>
      <c r="D28494" s="514" t="s">
        <v>5</v>
      </c>
      <c r="E28494" s="673"/>
      <c r="F28494" s="761"/>
    </row>
    <row r="28495" spans="1:6" customFormat="1">
      <c r="A28495" s="514">
        <v>12713</v>
      </c>
      <c r="B28495" s="514" t="s">
        <v>17223</v>
      </c>
      <c r="C28495" s="1329" t="s">
        <v>32476</v>
      </c>
      <c r="D28495" s="514" t="s">
        <v>5</v>
      </c>
      <c r="E28495" s="673"/>
      <c r="F28495" s="761"/>
    </row>
    <row r="28496" spans="1:6" customFormat="1">
      <c r="A28496" s="514">
        <v>12743</v>
      </c>
      <c r="B28496" s="514" t="s">
        <v>17223</v>
      </c>
      <c r="C28496" s="1329" t="s">
        <v>32477</v>
      </c>
      <c r="D28496" s="514" t="s">
        <v>5</v>
      </c>
      <c r="E28496" s="673"/>
      <c r="F28496" s="761"/>
    </row>
    <row r="28497" spans="1:6" customFormat="1">
      <c r="A28497" s="514">
        <v>12744</v>
      </c>
      <c r="B28497" s="514" t="s">
        <v>17223</v>
      </c>
      <c r="C28497" s="1329" t="s">
        <v>32478</v>
      </c>
      <c r="D28497" s="514" t="s">
        <v>5</v>
      </c>
      <c r="E28497" s="673"/>
      <c r="F28497" s="761"/>
    </row>
    <row r="28498" spans="1:6" customFormat="1">
      <c r="A28498" s="514">
        <v>12745</v>
      </c>
      <c r="B28498" s="514" t="s">
        <v>17223</v>
      </c>
      <c r="C28498" s="1329" t="s">
        <v>32479</v>
      </c>
      <c r="D28498" s="514" t="s">
        <v>5</v>
      </c>
      <c r="E28498" s="673"/>
      <c r="F28498" s="761"/>
    </row>
    <row r="28499" spans="1:6" customFormat="1">
      <c r="A28499" s="514">
        <v>12746</v>
      </c>
      <c r="B28499" s="514" t="s">
        <v>17223</v>
      </c>
      <c r="C28499" s="1329" t="s">
        <v>32480</v>
      </c>
      <c r="D28499" s="514" t="s">
        <v>5</v>
      </c>
      <c r="E28499" s="673"/>
      <c r="F28499" s="761"/>
    </row>
    <row r="28500" spans="1:6" customFormat="1">
      <c r="A28500" s="514">
        <v>12747</v>
      </c>
      <c r="B28500" s="514" t="s">
        <v>17223</v>
      </c>
      <c r="C28500" s="1329" t="s">
        <v>32481</v>
      </c>
      <c r="D28500" s="514" t="s">
        <v>5</v>
      </c>
      <c r="E28500" s="673"/>
      <c r="F28500" s="761"/>
    </row>
    <row r="28501" spans="1:6" customFormat="1">
      <c r="A28501" s="514">
        <v>12748</v>
      </c>
      <c r="B28501" s="514" t="s">
        <v>17223</v>
      </c>
      <c r="C28501" s="1329" t="s">
        <v>32482</v>
      </c>
      <c r="D28501" s="514" t="s">
        <v>5</v>
      </c>
      <c r="E28501" s="673"/>
      <c r="F28501" s="761"/>
    </row>
    <row r="28502" spans="1:6" customFormat="1">
      <c r="A28502" s="514">
        <v>12749</v>
      </c>
      <c r="B28502" s="514" t="s">
        <v>17223</v>
      </c>
      <c r="C28502" s="1329" t="s">
        <v>32483</v>
      </c>
      <c r="D28502" s="514" t="s">
        <v>5</v>
      </c>
      <c r="E28502" s="673"/>
      <c r="F28502" s="761"/>
    </row>
    <row r="28503" spans="1:6" customFormat="1">
      <c r="A28503" s="514">
        <v>39660</v>
      </c>
      <c r="B28503" s="514" t="s">
        <v>17223</v>
      </c>
      <c r="C28503" s="1329" t="s">
        <v>34691</v>
      </c>
      <c r="D28503" s="514" t="s">
        <v>5</v>
      </c>
      <c r="E28503" s="673"/>
      <c r="F28503" s="761"/>
    </row>
    <row r="28504" spans="1:6" customFormat="1">
      <c r="A28504" s="514">
        <v>39662</v>
      </c>
      <c r="B28504" s="514" t="s">
        <v>17223</v>
      </c>
      <c r="C28504" s="1329" t="s">
        <v>34692</v>
      </c>
      <c r="D28504" s="514" t="s">
        <v>5</v>
      </c>
      <c r="E28504" s="673"/>
      <c r="F28504" s="761"/>
    </row>
    <row r="28505" spans="1:6" customFormat="1">
      <c r="A28505" s="514">
        <v>39661</v>
      </c>
      <c r="B28505" s="514" t="s">
        <v>17223</v>
      </c>
      <c r="C28505" s="1329" t="s">
        <v>34693</v>
      </c>
      <c r="D28505" s="514" t="s">
        <v>5</v>
      </c>
      <c r="E28505" s="673"/>
      <c r="F28505" s="761"/>
    </row>
    <row r="28506" spans="1:6" customFormat="1">
      <c r="A28506" s="514">
        <v>39666</v>
      </c>
      <c r="B28506" s="514" t="s">
        <v>17223</v>
      </c>
      <c r="C28506" s="1329" t="s">
        <v>34694</v>
      </c>
      <c r="D28506" s="514" t="s">
        <v>5</v>
      </c>
      <c r="E28506" s="673"/>
      <c r="F28506" s="761"/>
    </row>
    <row r="28507" spans="1:6" customFormat="1">
      <c r="A28507" s="514">
        <v>39664</v>
      </c>
      <c r="B28507" s="514" t="s">
        <v>17223</v>
      </c>
      <c r="C28507" s="1329" t="s">
        <v>34695</v>
      </c>
      <c r="D28507" s="514" t="s">
        <v>5</v>
      </c>
      <c r="E28507" s="673"/>
      <c r="F28507" s="761"/>
    </row>
    <row r="28508" spans="1:6" customFormat="1">
      <c r="A28508" s="514">
        <v>39663</v>
      </c>
      <c r="B28508" s="514" t="s">
        <v>17223</v>
      </c>
      <c r="C28508" s="1329" t="s">
        <v>34696</v>
      </c>
      <c r="D28508" s="514" t="s">
        <v>5</v>
      </c>
      <c r="E28508" s="673"/>
      <c r="F28508" s="761"/>
    </row>
    <row r="28509" spans="1:6" customFormat="1">
      <c r="A28509" s="514">
        <v>39665</v>
      </c>
      <c r="B28509" s="514" t="s">
        <v>17223</v>
      </c>
      <c r="C28509" s="1329" t="s">
        <v>34697</v>
      </c>
      <c r="D28509" s="514" t="s">
        <v>5</v>
      </c>
      <c r="E28509" s="673"/>
      <c r="F28509" s="761"/>
    </row>
    <row r="28510" spans="1:6" customFormat="1">
      <c r="A28510" s="514">
        <v>7753</v>
      </c>
      <c r="B28510" s="514" t="s">
        <v>17223</v>
      </c>
      <c r="C28510" s="1329" t="s">
        <v>32484</v>
      </c>
      <c r="D28510" s="514" t="s">
        <v>5</v>
      </c>
      <c r="E28510" s="673">
        <v>458.15</v>
      </c>
      <c r="F28510" s="761"/>
    </row>
    <row r="28511" spans="1:6" customFormat="1">
      <c r="A28511" s="514">
        <v>13256</v>
      </c>
      <c r="B28511" s="514" t="s">
        <v>17223</v>
      </c>
      <c r="C28511" s="1329" t="s">
        <v>32485</v>
      </c>
      <c r="D28511" s="514" t="s">
        <v>5</v>
      </c>
      <c r="E28511" s="673">
        <v>641.79999999999995</v>
      </c>
      <c r="F28511" s="761"/>
    </row>
    <row r="28512" spans="1:6" customFormat="1">
      <c r="A28512" s="514">
        <v>7757</v>
      </c>
      <c r="B28512" s="514" t="s">
        <v>17223</v>
      </c>
      <c r="C28512" s="1329" t="s">
        <v>32486</v>
      </c>
      <c r="D28512" s="514" t="s">
        <v>5</v>
      </c>
      <c r="E28512" s="673">
        <v>684.26</v>
      </c>
      <c r="F28512" s="761"/>
    </row>
    <row r="28513" spans="1:6" customFormat="1">
      <c r="A28513" s="514">
        <v>7758</v>
      </c>
      <c r="B28513" s="514" t="s">
        <v>17223</v>
      </c>
      <c r="C28513" s="1329" t="s">
        <v>32487</v>
      </c>
      <c r="D28513" s="514" t="s">
        <v>5</v>
      </c>
      <c r="E28513" s="673">
        <v>991.34</v>
      </c>
      <c r="F28513" s="761"/>
    </row>
    <row r="28514" spans="1:6" customFormat="1">
      <c r="A28514" s="514">
        <v>7759</v>
      </c>
      <c r="B28514" s="514" t="s">
        <v>17223</v>
      </c>
      <c r="C28514" s="1329" t="s">
        <v>32488</v>
      </c>
      <c r="D28514" s="514" t="s">
        <v>5</v>
      </c>
      <c r="E28514" s="673">
        <v>2747.01</v>
      </c>
      <c r="F28514" s="761"/>
    </row>
    <row r="28515" spans="1:6" customFormat="1">
      <c r="A28515" s="514">
        <v>40334</v>
      </c>
      <c r="B28515" s="514" t="s">
        <v>17223</v>
      </c>
      <c r="C28515" s="1329" t="s">
        <v>32489</v>
      </c>
      <c r="D28515" s="514" t="s">
        <v>5</v>
      </c>
      <c r="E28515" s="673">
        <v>107.62</v>
      </c>
      <c r="F28515" s="761"/>
    </row>
    <row r="28516" spans="1:6" customFormat="1">
      <c r="A28516" s="514">
        <v>7745</v>
      </c>
      <c r="B28516" s="514" t="s">
        <v>17223</v>
      </c>
      <c r="C28516" s="1329" t="s">
        <v>32490</v>
      </c>
      <c r="D28516" s="514" t="s">
        <v>5</v>
      </c>
      <c r="E28516" s="673">
        <v>121.44</v>
      </c>
      <c r="F28516" s="761"/>
    </row>
    <row r="28517" spans="1:6" customFormat="1">
      <c r="A28517" s="514">
        <v>7742</v>
      </c>
      <c r="B28517" s="514" t="s">
        <v>17223</v>
      </c>
      <c r="C28517" s="1329" t="s">
        <v>32491</v>
      </c>
      <c r="D28517" s="514" t="s">
        <v>5</v>
      </c>
      <c r="E28517" s="673">
        <v>320.31</v>
      </c>
      <c r="F28517" s="761"/>
    </row>
    <row r="28518" spans="1:6" customFormat="1">
      <c r="A28518" s="514">
        <v>7750</v>
      </c>
      <c r="B28518" s="514" t="s">
        <v>17223</v>
      </c>
      <c r="C28518" s="1329" t="s">
        <v>32492</v>
      </c>
      <c r="D28518" s="514" t="s">
        <v>5</v>
      </c>
      <c r="E28518" s="673">
        <v>391</v>
      </c>
      <c r="F28518" s="761"/>
    </row>
    <row r="28519" spans="1:6" customFormat="1">
      <c r="A28519" s="514">
        <v>7756</v>
      </c>
      <c r="B28519" s="514" t="s">
        <v>17223</v>
      </c>
      <c r="C28519" s="1329" t="s">
        <v>32493</v>
      </c>
      <c r="D28519" s="514" t="s">
        <v>5</v>
      </c>
      <c r="E28519" s="673">
        <v>449.26</v>
      </c>
      <c r="F28519" s="761"/>
    </row>
    <row r="28520" spans="1:6" customFormat="1">
      <c r="A28520" s="514">
        <v>7725</v>
      </c>
      <c r="B28520" s="514" t="s">
        <v>17223</v>
      </c>
      <c r="C28520" s="1329" t="s">
        <v>32494</v>
      </c>
      <c r="D28520" s="514" t="s">
        <v>5</v>
      </c>
      <c r="E28520" s="673">
        <v>235</v>
      </c>
      <c r="F28520" s="761"/>
    </row>
    <row r="28521" spans="1:6" customFormat="1">
      <c r="A28521" s="514">
        <v>7765</v>
      </c>
      <c r="B28521" s="514" t="s">
        <v>17223</v>
      </c>
      <c r="C28521" s="1329" t="s">
        <v>32495</v>
      </c>
      <c r="D28521" s="514" t="s">
        <v>5</v>
      </c>
      <c r="E28521" s="673">
        <v>503.57</v>
      </c>
      <c r="F28521" s="761"/>
    </row>
    <row r="28522" spans="1:6" customFormat="1">
      <c r="A28522" s="514">
        <v>12569</v>
      </c>
      <c r="B28522" s="514" t="s">
        <v>17223</v>
      </c>
      <c r="C28522" s="1329" t="s">
        <v>32496</v>
      </c>
      <c r="D28522" s="514" t="s">
        <v>5</v>
      </c>
      <c r="E28522" s="673">
        <v>695.12</v>
      </c>
      <c r="F28522" s="761"/>
    </row>
    <row r="28523" spans="1:6" customFormat="1">
      <c r="A28523" s="514">
        <v>7766</v>
      </c>
      <c r="B28523" s="514" t="s">
        <v>17223</v>
      </c>
      <c r="C28523" s="1329" t="s">
        <v>32497</v>
      </c>
      <c r="D28523" s="514" t="s">
        <v>5</v>
      </c>
      <c r="E28523" s="673">
        <v>738.57</v>
      </c>
      <c r="F28523" s="761"/>
    </row>
    <row r="28524" spans="1:6" customFormat="1">
      <c r="A28524" s="514">
        <v>7767</v>
      </c>
      <c r="B28524" s="514" t="s">
        <v>17223</v>
      </c>
      <c r="C28524" s="1329" t="s">
        <v>32498</v>
      </c>
      <c r="D28524" s="514" t="s">
        <v>5</v>
      </c>
      <c r="E28524" s="673">
        <v>1060.46</v>
      </c>
      <c r="F28524" s="761"/>
    </row>
    <row r="28525" spans="1:6" customFormat="1">
      <c r="A28525" s="514">
        <v>7727</v>
      </c>
      <c r="B28525" s="514" t="s">
        <v>17223</v>
      </c>
      <c r="C28525" s="1329" t="s">
        <v>32499</v>
      </c>
      <c r="D28525" s="514" t="s">
        <v>5</v>
      </c>
      <c r="E28525" s="673">
        <v>3080.67</v>
      </c>
      <c r="F28525" s="761"/>
    </row>
    <row r="28526" spans="1:6" customFormat="1">
      <c r="A28526" s="514">
        <v>7760</v>
      </c>
      <c r="B28526" s="514" t="s">
        <v>17223</v>
      </c>
      <c r="C28526" s="1329" t="s">
        <v>32500</v>
      </c>
      <c r="D28526" s="514" t="s">
        <v>5</v>
      </c>
      <c r="E28526" s="673">
        <v>122.43</v>
      </c>
      <c r="F28526" s="761"/>
    </row>
    <row r="28527" spans="1:6" customFormat="1">
      <c r="A28527" s="514">
        <v>7761</v>
      </c>
      <c r="B28527" s="514" t="s">
        <v>17223</v>
      </c>
      <c r="C28527" s="1329" t="s">
        <v>32501</v>
      </c>
      <c r="D28527" s="514" t="s">
        <v>5</v>
      </c>
      <c r="E28527" s="673">
        <v>128.36000000000001</v>
      </c>
      <c r="F28527" s="761"/>
    </row>
    <row r="28528" spans="1:6" customFormat="1">
      <c r="A28528" s="514">
        <v>7752</v>
      </c>
      <c r="B28528" s="514" t="s">
        <v>17223</v>
      </c>
      <c r="C28528" s="1329" t="s">
        <v>32502</v>
      </c>
      <c r="D28528" s="514" t="s">
        <v>5</v>
      </c>
      <c r="E28528" s="673">
        <v>156</v>
      </c>
      <c r="F28528" s="761"/>
    </row>
    <row r="28529" spans="1:6" customFormat="1">
      <c r="A28529" s="514">
        <v>7762</v>
      </c>
      <c r="B28529" s="514" t="s">
        <v>17223</v>
      </c>
      <c r="C28529" s="1329" t="s">
        <v>32503</v>
      </c>
      <c r="D28529" s="514" t="s">
        <v>5</v>
      </c>
      <c r="E28529" s="673">
        <v>203.89</v>
      </c>
      <c r="F28529" s="761"/>
    </row>
    <row r="28530" spans="1:6" customFormat="1">
      <c r="A28530" s="514">
        <v>7722</v>
      </c>
      <c r="B28530" s="514" t="s">
        <v>17223</v>
      </c>
      <c r="C28530" s="1329" t="s">
        <v>32504</v>
      </c>
      <c r="D28530" s="514" t="s">
        <v>5</v>
      </c>
      <c r="E28530" s="673">
        <v>312.01</v>
      </c>
      <c r="F28530" s="761"/>
    </row>
    <row r="28531" spans="1:6" customFormat="1">
      <c r="A28531" s="514">
        <v>7763</v>
      </c>
      <c r="B28531" s="514" t="s">
        <v>17223</v>
      </c>
      <c r="C28531" s="1329" t="s">
        <v>32505</v>
      </c>
      <c r="D28531" s="514" t="s">
        <v>5</v>
      </c>
      <c r="E28531" s="673">
        <v>380.14</v>
      </c>
      <c r="F28531" s="761"/>
    </row>
    <row r="28532" spans="1:6" customFormat="1">
      <c r="A28532" s="514">
        <v>7764</v>
      </c>
      <c r="B28532" s="514" t="s">
        <v>17223</v>
      </c>
      <c r="C28532" s="1329" t="s">
        <v>32506</v>
      </c>
      <c r="D28532" s="514" t="s">
        <v>5</v>
      </c>
      <c r="E28532" s="673">
        <v>454.2</v>
      </c>
      <c r="F28532" s="761"/>
    </row>
    <row r="28533" spans="1:6" customFormat="1">
      <c r="A28533" s="514">
        <v>12572</v>
      </c>
      <c r="B28533" s="514" t="s">
        <v>17223</v>
      </c>
      <c r="C28533" s="1329" t="s">
        <v>32507</v>
      </c>
      <c r="D28533" s="514" t="s">
        <v>5</v>
      </c>
      <c r="E28533" s="673">
        <v>641.79999999999995</v>
      </c>
      <c r="F28533" s="761"/>
    </row>
    <row r="28534" spans="1:6" customFormat="1">
      <c r="A28534" s="514">
        <v>12573</v>
      </c>
      <c r="B28534" s="514" t="s">
        <v>17223</v>
      </c>
      <c r="C28534" s="1329" t="s">
        <v>32508</v>
      </c>
      <c r="D28534" s="514" t="s">
        <v>5</v>
      </c>
      <c r="E28534" s="673">
        <v>844.22</v>
      </c>
      <c r="F28534" s="761"/>
    </row>
    <row r="28535" spans="1:6" customFormat="1">
      <c r="A28535" s="514">
        <v>12574</v>
      </c>
      <c r="B28535" s="514" t="s">
        <v>17223</v>
      </c>
      <c r="C28535" s="1329" t="s">
        <v>32509</v>
      </c>
      <c r="D28535" s="514" t="s">
        <v>5</v>
      </c>
      <c r="E28535" s="673">
        <v>1020.76</v>
      </c>
      <c r="F28535" s="761"/>
    </row>
    <row r="28536" spans="1:6" customFormat="1">
      <c r="A28536" s="514">
        <v>12575</v>
      </c>
      <c r="B28536" s="514" t="s">
        <v>17223</v>
      </c>
      <c r="C28536" s="1329" t="s">
        <v>32510</v>
      </c>
      <c r="D28536" s="514" t="s">
        <v>5</v>
      </c>
      <c r="E28536" s="673">
        <v>1550.21</v>
      </c>
      <c r="F28536" s="761"/>
    </row>
    <row r="28537" spans="1:6" customFormat="1">
      <c r="A28537" s="514">
        <v>12576</v>
      </c>
      <c r="B28537" s="514" t="s">
        <v>17223</v>
      </c>
      <c r="C28537" s="1329" t="s">
        <v>32511</v>
      </c>
      <c r="D28537" s="514" t="s">
        <v>5</v>
      </c>
      <c r="E28537" s="673">
        <v>187.6</v>
      </c>
      <c r="F28537" s="761"/>
    </row>
    <row r="28538" spans="1:6" customFormat="1">
      <c r="A28538" s="514">
        <v>12577</v>
      </c>
      <c r="B28538" s="514" t="s">
        <v>17223</v>
      </c>
      <c r="C28538" s="1329" t="s">
        <v>32512</v>
      </c>
      <c r="D28538" s="514" t="s">
        <v>5</v>
      </c>
      <c r="E28538" s="673">
        <v>252.77</v>
      </c>
      <c r="F28538" s="761"/>
    </row>
    <row r="28539" spans="1:6" customFormat="1">
      <c r="A28539" s="514">
        <v>12578</v>
      </c>
      <c r="B28539" s="514" t="s">
        <v>17223</v>
      </c>
      <c r="C28539" s="1329" t="s">
        <v>32513</v>
      </c>
      <c r="D28539" s="514" t="s">
        <v>5</v>
      </c>
      <c r="E28539" s="673">
        <v>306.08999999999997</v>
      </c>
      <c r="F28539" s="761"/>
    </row>
    <row r="28540" spans="1:6" customFormat="1">
      <c r="A28540" s="514">
        <v>12579</v>
      </c>
      <c r="B28540" s="514" t="s">
        <v>17223</v>
      </c>
      <c r="C28540" s="1329" t="s">
        <v>32514</v>
      </c>
      <c r="D28540" s="514" t="s">
        <v>5</v>
      </c>
      <c r="E28540" s="673">
        <v>527.26</v>
      </c>
      <c r="F28540" s="761"/>
    </row>
    <row r="28541" spans="1:6" customFormat="1">
      <c r="A28541" s="514">
        <v>12580</v>
      </c>
      <c r="B28541" s="514" t="s">
        <v>17223</v>
      </c>
      <c r="C28541" s="1329" t="s">
        <v>32515</v>
      </c>
      <c r="D28541" s="514" t="s">
        <v>5</v>
      </c>
      <c r="E28541" s="673">
        <v>549.38</v>
      </c>
      <c r="F28541" s="761"/>
    </row>
    <row r="28542" spans="1:6" customFormat="1">
      <c r="A28542" s="514">
        <v>12581</v>
      </c>
      <c r="B28542" s="514" t="s">
        <v>17223</v>
      </c>
      <c r="C28542" s="1329" t="s">
        <v>32516</v>
      </c>
      <c r="D28542" s="514" t="s">
        <v>5</v>
      </c>
      <c r="E28542" s="673">
        <v>588.48</v>
      </c>
      <c r="F28542" s="761"/>
    </row>
    <row r="28543" spans="1:6" customFormat="1">
      <c r="A28543" s="514">
        <v>7720</v>
      </c>
      <c r="B28543" s="514" t="s">
        <v>17223</v>
      </c>
      <c r="C28543" s="1329" t="s">
        <v>32517</v>
      </c>
      <c r="D28543" s="514" t="s">
        <v>5</v>
      </c>
      <c r="E28543" s="673">
        <v>920.25</v>
      </c>
      <c r="F28543" s="761"/>
    </row>
    <row r="28544" spans="1:6" customFormat="1">
      <c r="A28544" s="514">
        <v>40335</v>
      </c>
      <c r="B28544" s="514" t="s">
        <v>17223</v>
      </c>
      <c r="C28544" s="1329" t="s">
        <v>32518</v>
      </c>
      <c r="D28544" s="514" t="s">
        <v>5</v>
      </c>
      <c r="E28544" s="673">
        <v>192.54</v>
      </c>
      <c r="F28544" s="761"/>
    </row>
    <row r="28545" spans="1:6" customFormat="1">
      <c r="A28545" s="514">
        <v>7740</v>
      </c>
      <c r="B28545" s="514" t="s">
        <v>17223</v>
      </c>
      <c r="C28545" s="1329" t="s">
        <v>32519</v>
      </c>
      <c r="D28545" s="514" t="s">
        <v>5</v>
      </c>
      <c r="E28545" s="673">
        <v>197.47</v>
      </c>
      <c r="F28545" s="761"/>
    </row>
    <row r="28546" spans="1:6" customFormat="1">
      <c r="A28546" s="514">
        <v>7741</v>
      </c>
      <c r="B28546" s="514" t="s">
        <v>17223</v>
      </c>
      <c r="C28546" s="1329" t="s">
        <v>32520</v>
      </c>
      <c r="D28546" s="514" t="s">
        <v>5</v>
      </c>
      <c r="E28546" s="673">
        <v>365.33</v>
      </c>
      <c r="F28546" s="761"/>
    </row>
    <row r="28547" spans="1:6" customFormat="1">
      <c r="A28547" s="514">
        <v>7774</v>
      </c>
      <c r="B28547" s="514" t="s">
        <v>17223</v>
      </c>
      <c r="C28547" s="1329" t="s">
        <v>32521</v>
      </c>
      <c r="D28547" s="514" t="s">
        <v>5</v>
      </c>
      <c r="E28547" s="673">
        <v>448.27</v>
      </c>
      <c r="F28547" s="761"/>
    </row>
    <row r="28548" spans="1:6" customFormat="1">
      <c r="A28548" s="514">
        <v>7744</v>
      </c>
      <c r="B28548" s="514" t="s">
        <v>17223</v>
      </c>
      <c r="C28548" s="1329" t="s">
        <v>32522</v>
      </c>
      <c r="D28548" s="514" t="s">
        <v>5</v>
      </c>
      <c r="E28548" s="673">
        <v>585.52</v>
      </c>
      <c r="F28548" s="761"/>
    </row>
    <row r="28549" spans="1:6" customFormat="1">
      <c r="A28549" s="514">
        <v>7773</v>
      </c>
      <c r="B28549" s="514" t="s">
        <v>17223</v>
      </c>
      <c r="C28549" s="1329" t="s">
        <v>32523</v>
      </c>
      <c r="D28549" s="514" t="s">
        <v>5</v>
      </c>
      <c r="E28549" s="673">
        <v>598.46</v>
      </c>
      <c r="F28549" s="761"/>
    </row>
    <row r="28550" spans="1:6" customFormat="1">
      <c r="A28550" s="514">
        <v>7754</v>
      </c>
      <c r="B28550" s="514" t="s">
        <v>17223</v>
      </c>
      <c r="C28550" s="1329" t="s">
        <v>32524</v>
      </c>
      <c r="D28550" s="514" t="s">
        <v>5</v>
      </c>
      <c r="E28550" s="673">
        <v>907.41</v>
      </c>
      <c r="F28550" s="761"/>
    </row>
    <row r="28551" spans="1:6" customFormat="1">
      <c r="A28551" s="514">
        <v>7735</v>
      </c>
      <c r="B28551" s="514" t="s">
        <v>17223</v>
      </c>
      <c r="C28551" s="1329" t="s">
        <v>32525</v>
      </c>
      <c r="D28551" s="514" t="s">
        <v>5</v>
      </c>
      <c r="E28551" s="673">
        <v>1175</v>
      </c>
      <c r="F28551" s="761"/>
    </row>
    <row r="28552" spans="1:6" customFormat="1">
      <c r="A28552" s="514">
        <v>7755</v>
      </c>
      <c r="B28552" s="514" t="s">
        <v>17223</v>
      </c>
      <c r="C28552" s="1329" t="s">
        <v>32526</v>
      </c>
      <c r="D28552" s="514" t="s">
        <v>5</v>
      </c>
      <c r="E28552" s="673">
        <v>233.02</v>
      </c>
      <c r="F28552" s="761"/>
    </row>
    <row r="28553" spans="1:6" customFormat="1">
      <c r="A28553" s="514">
        <v>7776</v>
      </c>
      <c r="B28553" s="514" t="s">
        <v>17223</v>
      </c>
      <c r="C28553" s="1329" t="s">
        <v>32527</v>
      </c>
      <c r="D28553" s="514" t="s">
        <v>5</v>
      </c>
      <c r="E28553" s="673">
        <v>485.79</v>
      </c>
      <c r="F28553" s="761"/>
    </row>
    <row r="28554" spans="1:6" customFormat="1">
      <c r="A28554" s="514">
        <v>7743</v>
      </c>
      <c r="B28554" s="514" t="s">
        <v>17223</v>
      </c>
      <c r="C28554" s="1329" t="s">
        <v>32528</v>
      </c>
      <c r="D28554" s="514" t="s">
        <v>5</v>
      </c>
      <c r="E28554" s="673">
        <v>514.42999999999995</v>
      </c>
      <c r="F28554" s="761"/>
    </row>
    <row r="28555" spans="1:6" customFormat="1">
      <c r="A28555" s="514">
        <v>7733</v>
      </c>
      <c r="B28555" s="514" t="s">
        <v>17223</v>
      </c>
      <c r="C28555" s="1329" t="s">
        <v>32529</v>
      </c>
      <c r="D28555" s="514" t="s">
        <v>5</v>
      </c>
      <c r="E28555" s="673">
        <v>671.42</v>
      </c>
      <c r="F28555" s="761"/>
    </row>
    <row r="28556" spans="1:6" customFormat="1">
      <c r="A28556" s="514">
        <v>7775</v>
      </c>
      <c r="B28556" s="514" t="s">
        <v>17223</v>
      </c>
      <c r="C28556" s="1329" t="s">
        <v>32530</v>
      </c>
      <c r="D28556" s="514" t="s">
        <v>5</v>
      </c>
      <c r="E28556" s="673">
        <v>735.6</v>
      </c>
      <c r="F28556" s="761"/>
    </row>
    <row r="28557" spans="1:6" customFormat="1">
      <c r="A28557" s="514">
        <v>7734</v>
      </c>
      <c r="B28557" s="514" t="s">
        <v>17223</v>
      </c>
      <c r="C28557" s="1329" t="s">
        <v>32531</v>
      </c>
      <c r="D28557" s="514" t="s">
        <v>5</v>
      </c>
      <c r="E28557" s="673">
        <v>1041.7</v>
      </c>
      <c r="F28557" s="761"/>
    </row>
    <row r="28558" spans="1:6" customFormat="1">
      <c r="A28558" s="514">
        <v>7714</v>
      </c>
      <c r="B28558" s="514" t="s">
        <v>17223</v>
      </c>
      <c r="C28558" s="1329" t="s">
        <v>32532</v>
      </c>
      <c r="D28558" s="514" t="s">
        <v>5</v>
      </c>
      <c r="E28558" s="673">
        <v>145.13999999999999</v>
      </c>
      <c r="F28558" s="761"/>
    </row>
    <row r="28559" spans="1:6" customFormat="1">
      <c r="A28559" s="514">
        <v>37449</v>
      </c>
      <c r="B28559" s="514" t="s">
        <v>17223</v>
      </c>
      <c r="C28559" s="1329" t="s">
        <v>32533</v>
      </c>
      <c r="D28559" s="514" t="s">
        <v>5</v>
      </c>
      <c r="E28559" s="673">
        <v>59.45</v>
      </c>
      <c r="F28559" s="761"/>
    </row>
    <row r="28560" spans="1:6" customFormat="1">
      <c r="A28560" s="514">
        <v>37450</v>
      </c>
      <c r="B28560" s="514" t="s">
        <v>17223</v>
      </c>
      <c r="C28560" s="1329" t="s">
        <v>32534</v>
      </c>
      <c r="D28560" s="514" t="s">
        <v>5</v>
      </c>
      <c r="E28560" s="673">
        <v>83.24</v>
      </c>
      <c r="F28560" s="761"/>
    </row>
    <row r="28561" spans="1:6" customFormat="1">
      <c r="A28561" s="514">
        <v>37451</v>
      </c>
      <c r="B28561" s="514" t="s">
        <v>17223</v>
      </c>
      <c r="C28561" s="1329" t="s">
        <v>32535</v>
      </c>
      <c r="D28561" s="514" t="s">
        <v>5</v>
      </c>
      <c r="E28561" s="673">
        <v>116.21</v>
      </c>
      <c r="F28561" s="761"/>
    </row>
    <row r="28562" spans="1:6" customFormat="1">
      <c r="A28562" s="514">
        <v>37452</v>
      </c>
      <c r="B28562" s="514" t="s">
        <v>17223</v>
      </c>
      <c r="C28562" s="1329" t="s">
        <v>32536</v>
      </c>
      <c r="D28562" s="514" t="s">
        <v>5</v>
      </c>
      <c r="E28562" s="673">
        <v>168.91</v>
      </c>
      <c r="F28562" s="761"/>
    </row>
    <row r="28563" spans="1:6" customFormat="1">
      <c r="A28563" s="514">
        <v>37453</v>
      </c>
      <c r="B28563" s="514" t="s">
        <v>17223</v>
      </c>
      <c r="C28563" s="1329" t="s">
        <v>32537</v>
      </c>
      <c r="D28563" s="514" t="s">
        <v>5</v>
      </c>
      <c r="E28563" s="673">
        <v>194.52</v>
      </c>
      <c r="F28563" s="761"/>
    </row>
    <row r="28564" spans="1:6" customFormat="1">
      <c r="A28564" s="514">
        <v>7778</v>
      </c>
      <c r="B28564" s="514" t="s">
        <v>17223</v>
      </c>
      <c r="C28564" s="1329" t="s">
        <v>32538</v>
      </c>
      <c r="D28564" s="514" t="s">
        <v>5</v>
      </c>
      <c r="E28564" s="673">
        <v>72.97</v>
      </c>
      <c r="F28564" s="761"/>
    </row>
    <row r="28565" spans="1:6" customFormat="1">
      <c r="A28565" s="514">
        <v>7796</v>
      </c>
      <c r="B28565" s="514" t="s">
        <v>17223</v>
      </c>
      <c r="C28565" s="1329" t="s">
        <v>32539</v>
      </c>
      <c r="D28565" s="514" t="s">
        <v>5</v>
      </c>
      <c r="E28565" s="673">
        <v>100</v>
      </c>
      <c r="F28565" s="761"/>
    </row>
    <row r="28566" spans="1:6" customFormat="1">
      <c r="A28566" s="514">
        <v>7781</v>
      </c>
      <c r="B28566" s="514" t="s">
        <v>17223</v>
      </c>
      <c r="C28566" s="1329" t="s">
        <v>32540</v>
      </c>
      <c r="D28566" s="514" t="s">
        <v>5</v>
      </c>
      <c r="E28566" s="673">
        <v>118.17</v>
      </c>
      <c r="F28566" s="761"/>
    </row>
    <row r="28567" spans="1:6" customFormat="1">
      <c r="A28567" s="514">
        <v>7795</v>
      </c>
      <c r="B28567" s="514" t="s">
        <v>17223</v>
      </c>
      <c r="C28567" s="1329" t="s">
        <v>32541</v>
      </c>
      <c r="D28567" s="514" t="s">
        <v>5</v>
      </c>
      <c r="E28567" s="673">
        <v>175.87</v>
      </c>
      <c r="F28567" s="761"/>
    </row>
    <row r="28568" spans="1:6" customFormat="1">
      <c r="A28568" s="514">
        <v>7791</v>
      </c>
      <c r="B28568" s="514" t="s">
        <v>17223</v>
      </c>
      <c r="C28568" s="1329" t="s">
        <v>32542</v>
      </c>
      <c r="D28568" s="514" t="s">
        <v>5</v>
      </c>
      <c r="E28568" s="673">
        <v>210.54</v>
      </c>
      <c r="F28568" s="761"/>
    </row>
    <row r="28569" spans="1:6" customFormat="1">
      <c r="A28569" s="514">
        <v>7783</v>
      </c>
      <c r="B28569" s="514" t="s">
        <v>17223</v>
      </c>
      <c r="C28569" s="1329" t="s">
        <v>32543</v>
      </c>
      <c r="D28569" s="514" t="s">
        <v>5</v>
      </c>
      <c r="E28569" s="673">
        <v>74.599999999999994</v>
      </c>
      <c r="F28569" s="761"/>
    </row>
    <row r="28570" spans="1:6" customFormat="1">
      <c r="A28570" s="514">
        <v>7790</v>
      </c>
      <c r="B28570" s="514" t="s">
        <v>17223</v>
      </c>
      <c r="C28570" s="1329" t="s">
        <v>32544</v>
      </c>
      <c r="D28570" s="514" t="s">
        <v>5</v>
      </c>
      <c r="E28570" s="673">
        <v>117.56</v>
      </c>
      <c r="F28570" s="761"/>
    </row>
    <row r="28571" spans="1:6" customFormat="1">
      <c r="A28571" s="514">
        <v>7785</v>
      </c>
      <c r="B28571" s="514" t="s">
        <v>17223</v>
      </c>
      <c r="C28571" s="1329" t="s">
        <v>32545</v>
      </c>
      <c r="D28571" s="514" t="s">
        <v>5</v>
      </c>
      <c r="E28571" s="673">
        <v>129.72</v>
      </c>
      <c r="F28571" s="761"/>
    </row>
    <row r="28572" spans="1:6" customFormat="1">
      <c r="A28572" s="514">
        <v>7792</v>
      </c>
      <c r="B28572" s="514" t="s">
        <v>17223</v>
      </c>
      <c r="C28572" s="1329" t="s">
        <v>32546</v>
      </c>
      <c r="D28572" s="514" t="s">
        <v>5</v>
      </c>
      <c r="E28572" s="673">
        <v>183.98</v>
      </c>
      <c r="F28572" s="761"/>
    </row>
    <row r="28573" spans="1:6" customFormat="1">
      <c r="A28573" s="514">
        <v>7793</v>
      </c>
      <c r="B28573" s="514" t="s">
        <v>17223</v>
      </c>
      <c r="C28573" s="1329" t="s">
        <v>32547</v>
      </c>
      <c r="D28573" s="514" t="s">
        <v>5</v>
      </c>
      <c r="E28573" s="673">
        <v>217.29</v>
      </c>
      <c r="F28573" s="761"/>
    </row>
    <row r="28574" spans="1:6" customFormat="1">
      <c r="A28574" s="514">
        <v>13159</v>
      </c>
      <c r="B28574" s="514" t="s">
        <v>17223</v>
      </c>
      <c r="C28574" s="1329" t="s">
        <v>32548</v>
      </c>
      <c r="D28574" s="514" t="s">
        <v>5</v>
      </c>
      <c r="E28574" s="673">
        <v>189.18</v>
      </c>
      <c r="F28574" s="761"/>
    </row>
    <row r="28575" spans="1:6" customFormat="1">
      <c r="A28575" s="514">
        <v>13168</v>
      </c>
      <c r="B28575" s="514" t="s">
        <v>17223</v>
      </c>
      <c r="C28575" s="1329" t="s">
        <v>32549</v>
      </c>
      <c r="D28575" s="514" t="s">
        <v>5</v>
      </c>
      <c r="E28575" s="673">
        <v>229.72</v>
      </c>
      <c r="F28575" s="761"/>
    </row>
    <row r="28576" spans="1:6" customFormat="1">
      <c r="A28576" s="514">
        <v>13173</v>
      </c>
      <c r="B28576" s="514" t="s">
        <v>17223</v>
      </c>
      <c r="C28576" s="1329" t="s">
        <v>32550</v>
      </c>
      <c r="D28576" s="514" t="s">
        <v>5</v>
      </c>
      <c r="E28576" s="673">
        <v>310.81</v>
      </c>
      <c r="F28576" s="761"/>
    </row>
    <row r="28577" spans="1:6" customFormat="1">
      <c r="A28577" s="514">
        <v>12583</v>
      </c>
      <c r="B28577" s="514" t="s">
        <v>17223</v>
      </c>
      <c r="C28577" s="1329" t="s">
        <v>32551</v>
      </c>
      <c r="D28577" s="514" t="s">
        <v>5</v>
      </c>
      <c r="E28577" s="673">
        <v>62.16</v>
      </c>
      <c r="F28577" s="761"/>
    </row>
    <row r="28578" spans="1:6" customFormat="1">
      <c r="A28578" s="514">
        <v>12584</v>
      </c>
      <c r="B28578" s="514" t="s">
        <v>17223</v>
      </c>
      <c r="C28578" s="1329" t="s">
        <v>32552</v>
      </c>
      <c r="D28578" s="514" t="s">
        <v>5</v>
      </c>
      <c r="E28578" s="673">
        <v>81.08</v>
      </c>
      <c r="F28578" s="761"/>
    </row>
    <row r="28579" spans="1:6" customFormat="1">
      <c r="A28579" s="514">
        <v>12613</v>
      </c>
      <c r="B28579" s="514" t="s">
        <v>17223</v>
      </c>
      <c r="C28579" s="1329" t="s">
        <v>32553</v>
      </c>
      <c r="D28579" s="514" t="s">
        <v>28</v>
      </c>
      <c r="E28579" s="673">
        <v>21.48</v>
      </c>
      <c r="F28579" s="761"/>
    </row>
    <row r="28580" spans="1:6" customFormat="1">
      <c r="A28580" s="514">
        <v>1031</v>
      </c>
      <c r="B28580" s="514" t="s">
        <v>17223</v>
      </c>
      <c r="C28580" s="1329" t="s">
        <v>32554</v>
      </c>
      <c r="D28580" s="514" t="s">
        <v>28</v>
      </c>
      <c r="E28580" s="673">
        <v>16.64</v>
      </c>
      <c r="F28580" s="761"/>
    </row>
    <row r="28581" spans="1:6" customFormat="1">
      <c r="A28581" s="514">
        <v>39707</v>
      </c>
      <c r="B28581" s="514" t="s">
        <v>17223</v>
      </c>
      <c r="C28581" s="1329" t="s">
        <v>32555</v>
      </c>
      <c r="D28581" s="514" t="s">
        <v>5</v>
      </c>
      <c r="E28581" s="673">
        <v>5.85</v>
      </c>
      <c r="F28581" s="761"/>
    </row>
    <row r="28582" spans="1:6" customFormat="1">
      <c r="A28582" s="514">
        <v>39708</v>
      </c>
      <c r="B28582" s="514" t="s">
        <v>17223</v>
      </c>
      <c r="C28582" s="1329" t="s">
        <v>32556</v>
      </c>
      <c r="D28582" s="514" t="s">
        <v>5</v>
      </c>
      <c r="E28582" s="673">
        <v>5.67</v>
      </c>
      <c r="F28582" s="761"/>
    </row>
    <row r="28583" spans="1:6" customFormat="1">
      <c r="A28583" s="514">
        <v>39710</v>
      </c>
      <c r="B28583" s="514" t="s">
        <v>17223</v>
      </c>
      <c r="C28583" s="1329" t="s">
        <v>32557</v>
      </c>
      <c r="D28583" s="514" t="s">
        <v>5</v>
      </c>
      <c r="E28583" s="673">
        <v>3.99</v>
      </c>
      <c r="F28583" s="761"/>
    </row>
    <row r="28584" spans="1:6" customFormat="1">
      <c r="A28584" s="514">
        <v>39709</v>
      </c>
      <c r="B28584" s="514" t="s">
        <v>17223</v>
      </c>
      <c r="C28584" s="1329" t="s">
        <v>32558</v>
      </c>
      <c r="D28584" s="514" t="s">
        <v>5</v>
      </c>
      <c r="E28584" s="673">
        <v>5.54</v>
      </c>
      <c r="F28584" s="761"/>
    </row>
    <row r="28585" spans="1:6" customFormat="1">
      <c r="A28585" s="514">
        <v>39711</v>
      </c>
      <c r="B28585" s="514" t="s">
        <v>17223</v>
      </c>
      <c r="C28585" s="1329" t="s">
        <v>32559</v>
      </c>
      <c r="D28585" s="514" t="s">
        <v>5</v>
      </c>
      <c r="E28585" s="673">
        <v>6.22</v>
      </c>
      <c r="F28585" s="761"/>
    </row>
    <row r="28586" spans="1:6" customFormat="1">
      <c r="A28586" s="514">
        <v>39714</v>
      </c>
      <c r="B28586" s="514" t="s">
        <v>17223</v>
      </c>
      <c r="C28586" s="1329" t="s">
        <v>32560</v>
      </c>
      <c r="D28586" s="514" t="s">
        <v>5</v>
      </c>
      <c r="E28586" s="673">
        <v>3.95</v>
      </c>
      <c r="F28586" s="761"/>
    </row>
    <row r="28587" spans="1:6" customFormat="1">
      <c r="A28587" s="514">
        <v>39712</v>
      </c>
      <c r="B28587" s="514" t="s">
        <v>17223</v>
      </c>
      <c r="C28587" s="1329" t="s">
        <v>32561</v>
      </c>
      <c r="D28587" s="514" t="s">
        <v>5</v>
      </c>
      <c r="E28587" s="673">
        <v>2.1800000000000002</v>
      </c>
      <c r="F28587" s="761"/>
    </row>
    <row r="28588" spans="1:6" customFormat="1">
      <c r="A28588" s="514">
        <v>39713</v>
      </c>
      <c r="B28588" s="514" t="s">
        <v>17223</v>
      </c>
      <c r="C28588" s="1329" t="s">
        <v>32562</v>
      </c>
      <c r="D28588" s="514" t="s">
        <v>5</v>
      </c>
      <c r="E28588" s="673">
        <v>1.72</v>
      </c>
      <c r="F28588" s="761"/>
    </row>
    <row r="28589" spans="1:6" customFormat="1">
      <c r="A28589" s="514">
        <v>39715</v>
      </c>
      <c r="B28589" s="514" t="s">
        <v>17223</v>
      </c>
      <c r="C28589" s="1329" t="s">
        <v>32563</v>
      </c>
      <c r="D28589" s="514" t="s">
        <v>5</v>
      </c>
      <c r="E28589" s="673">
        <v>2.81</v>
      </c>
      <c r="F28589" s="761"/>
    </row>
    <row r="28590" spans="1:6" customFormat="1">
      <c r="A28590" s="514">
        <v>39716</v>
      </c>
      <c r="B28590" s="514" t="s">
        <v>17223</v>
      </c>
      <c r="C28590" s="1329" t="s">
        <v>32564</v>
      </c>
      <c r="D28590" s="514" t="s">
        <v>5</v>
      </c>
      <c r="E28590" s="673">
        <v>2.13</v>
      </c>
      <c r="F28590" s="761"/>
    </row>
    <row r="28591" spans="1:6" customFormat="1">
      <c r="A28591" s="514">
        <v>39718</v>
      </c>
      <c r="B28591" s="514" t="s">
        <v>17223</v>
      </c>
      <c r="C28591" s="1329" t="s">
        <v>32565</v>
      </c>
      <c r="D28591" s="514" t="s">
        <v>5</v>
      </c>
      <c r="E28591" s="673">
        <v>3.63</v>
      </c>
      <c r="F28591" s="761"/>
    </row>
    <row r="28592" spans="1:6" customFormat="1">
      <c r="A28592" s="514">
        <v>9813</v>
      </c>
      <c r="B28592" s="514" t="s">
        <v>17223</v>
      </c>
      <c r="C28592" s="1329" t="s">
        <v>32566</v>
      </c>
      <c r="D28592" s="514" t="s">
        <v>5</v>
      </c>
      <c r="E28592" s="673"/>
      <c r="F28592" s="761"/>
    </row>
    <row r="28593" spans="1:6" customFormat="1">
      <c r="A28593" s="514">
        <v>9815</v>
      </c>
      <c r="B28593" s="514" t="s">
        <v>17223</v>
      </c>
      <c r="C28593" s="1329" t="s">
        <v>32567</v>
      </c>
      <c r="D28593" s="514" t="s">
        <v>5</v>
      </c>
      <c r="E28593" s="673"/>
      <c r="F28593" s="761"/>
    </row>
    <row r="28594" spans="1:6" customFormat="1">
      <c r="A28594" s="514">
        <v>44543</v>
      </c>
      <c r="B28594" s="514" t="s">
        <v>17223</v>
      </c>
      <c r="C28594" s="1329" t="s">
        <v>32568</v>
      </c>
      <c r="D28594" s="514" t="s">
        <v>5</v>
      </c>
      <c r="E28594" s="673"/>
      <c r="F28594" s="761"/>
    </row>
    <row r="28595" spans="1:6" customFormat="1">
      <c r="A28595" s="514">
        <v>44526</v>
      </c>
      <c r="B28595" s="514" t="s">
        <v>17223</v>
      </c>
      <c r="C28595" s="1329" t="s">
        <v>32569</v>
      </c>
      <c r="D28595" s="514" t="s">
        <v>5</v>
      </c>
      <c r="E28595" s="673"/>
      <c r="F28595" s="761"/>
    </row>
    <row r="28596" spans="1:6" customFormat="1">
      <c r="A28596" s="514">
        <v>44545</v>
      </c>
      <c r="B28596" s="514" t="s">
        <v>17223</v>
      </c>
      <c r="C28596" s="1329" t="s">
        <v>32570</v>
      </c>
      <c r="D28596" s="514" t="s">
        <v>5</v>
      </c>
      <c r="E28596" s="673"/>
      <c r="F28596" s="761"/>
    </row>
    <row r="28597" spans="1:6" customFormat="1">
      <c r="A28597" s="514">
        <v>44525</v>
      </c>
      <c r="B28597" s="514" t="s">
        <v>17223</v>
      </c>
      <c r="C28597" s="1329" t="s">
        <v>32571</v>
      </c>
      <c r="D28597" s="514" t="s">
        <v>5</v>
      </c>
      <c r="E28597" s="673"/>
      <c r="F28597" s="761"/>
    </row>
    <row r="28598" spans="1:6" customFormat="1">
      <c r="A28598" s="514">
        <v>44547</v>
      </c>
      <c r="B28598" s="514" t="s">
        <v>17223</v>
      </c>
      <c r="C28598" s="1329" t="s">
        <v>32572</v>
      </c>
      <c r="D28598" s="514" t="s">
        <v>5</v>
      </c>
      <c r="E28598" s="673"/>
      <c r="F28598" s="761"/>
    </row>
    <row r="28599" spans="1:6" customFormat="1">
      <c r="A28599" s="514">
        <v>44519</v>
      </c>
      <c r="B28599" s="514" t="s">
        <v>17223</v>
      </c>
      <c r="C28599" s="1329" t="s">
        <v>32573</v>
      </c>
      <c r="D28599" s="514" t="s">
        <v>5</v>
      </c>
      <c r="E28599" s="673"/>
      <c r="F28599" s="761"/>
    </row>
    <row r="28600" spans="1:6" customFormat="1">
      <c r="A28600" s="514">
        <v>44520</v>
      </c>
      <c r="B28600" s="514" t="s">
        <v>17223</v>
      </c>
      <c r="C28600" s="1329" t="s">
        <v>32574</v>
      </c>
      <c r="D28600" s="514" t="s">
        <v>5</v>
      </c>
      <c r="E28600" s="673"/>
      <c r="F28600" s="761"/>
    </row>
    <row r="28601" spans="1:6" customFormat="1">
      <c r="A28601" s="514">
        <v>44521</v>
      </c>
      <c r="B28601" s="514" t="s">
        <v>17223</v>
      </c>
      <c r="C28601" s="1329" t="s">
        <v>34698</v>
      </c>
      <c r="D28601" s="514" t="s">
        <v>5</v>
      </c>
      <c r="E28601" s="673"/>
      <c r="F28601" s="761"/>
    </row>
    <row r="28602" spans="1:6" customFormat="1">
      <c r="A28602" s="514">
        <v>44522</v>
      </c>
      <c r="B28602" s="514" t="s">
        <v>17223</v>
      </c>
      <c r="C28602" s="1329" t="s">
        <v>32575</v>
      </c>
      <c r="D28602" s="514" t="s">
        <v>5</v>
      </c>
      <c r="E28602" s="673"/>
      <c r="F28602" s="761"/>
    </row>
    <row r="28603" spans="1:6" customFormat="1">
      <c r="A28603" s="514">
        <v>44523</v>
      </c>
      <c r="B28603" s="514" t="s">
        <v>17223</v>
      </c>
      <c r="C28603" s="1329" t="s">
        <v>32576</v>
      </c>
      <c r="D28603" s="514" t="s">
        <v>5</v>
      </c>
      <c r="E28603" s="673"/>
      <c r="F28603" s="761"/>
    </row>
    <row r="28604" spans="1:6" customFormat="1">
      <c r="A28604" s="514">
        <v>44527</v>
      </c>
      <c r="B28604" s="514" t="s">
        <v>17223</v>
      </c>
      <c r="C28604" s="1329" t="s">
        <v>32577</v>
      </c>
      <c r="D28604" s="514" t="s">
        <v>5</v>
      </c>
      <c r="E28604" s="673"/>
      <c r="F28604" s="761"/>
    </row>
    <row r="28605" spans="1:6" customFormat="1">
      <c r="A28605" s="514">
        <v>44524</v>
      </c>
      <c r="B28605" s="514" t="s">
        <v>17223</v>
      </c>
      <c r="C28605" s="1329" t="s">
        <v>32578</v>
      </c>
      <c r="D28605" s="514" t="s">
        <v>5</v>
      </c>
      <c r="E28605" s="673"/>
      <c r="F28605" s="761"/>
    </row>
    <row r="28606" spans="1:6" customFormat="1">
      <c r="A28606" s="514">
        <v>44542</v>
      </c>
      <c r="B28606" s="514" t="s">
        <v>17223</v>
      </c>
      <c r="C28606" s="1329" t="s">
        <v>32579</v>
      </c>
      <c r="D28606" s="514" t="s">
        <v>5</v>
      </c>
      <c r="E28606" s="673"/>
      <c r="F28606" s="761"/>
    </row>
    <row r="28607" spans="1:6" customFormat="1">
      <c r="A28607" s="514">
        <v>9877</v>
      </c>
      <c r="B28607" s="514" t="s">
        <v>17223</v>
      </c>
      <c r="C28607" s="1329" t="s">
        <v>32580</v>
      </c>
      <c r="D28607" s="514" t="s">
        <v>5</v>
      </c>
      <c r="E28607" s="673">
        <v>138.16</v>
      </c>
      <c r="F28607" s="761"/>
    </row>
    <row r="28608" spans="1:6" customFormat="1">
      <c r="A28608" s="514">
        <v>9878</v>
      </c>
      <c r="B28608" s="514" t="s">
        <v>17223</v>
      </c>
      <c r="C28608" s="1329" t="s">
        <v>32581</v>
      </c>
      <c r="D28608" s="514" t="s">
        <v>5</v>
      </c>
      <c r="E28608" s="673">
        <v>170.08</v>
      </c>
      <c r="F28608" s="761"/>
    </row>
    <row r="28609" spans="1:6" customFormat="1">
      <c r="A28609" s="514">
        <v>41986</v>
      </c>
      <c r="B28609" s="514" t="s">
        <v>17223</v>
      </c>
      <c r="C28609" s="1329" t="s">
        <v>32582</v>
      </c>
      <c r="D28609" s="514" t="s">
        <v>5</v>
      </c>
      <c r="E28609" s="673"/>
      <c r="F28609" s="761"/>
    </row>
    <row r="28610" spans="1:6" customFormat="1">
      <c r="A28610" s="514">
        <v>43422</v>
      </c>
      <c r="B28610" s="514" t="s">
        <v>17223</v>
      </c>
      <c r="C28610" s="1329" t="s">
        <v>32583</v>
      </c>
      <c r="D28610" s="514" t="s">
        <v>5</v>
      </c>
      <c r="E28610" s="673"/>
      <c r="F28610" s="761"/>
    </row>
    <row r="28611" spans="1:6" customFormat="1">
      <c r="A28611" s="514">
        <v>41987</v>
      </c>
      <c r="B28611" s="514" t="s">
        <v>17223</v>
      </c>
      <c r="C28611" s="1329" t="s">
        <v>32584</v>
      </c>
      <c r="D28611" s="514" t="s">
        <v>5</v>
      </c>
      <c r="E28611" s="673"/>
      <c r="F28611" s="761"/>
    </row>
    <row r="28612" spans="1:6" customFormat="1">
      <c r="A28612" s="514">
        <v>41988</v>
      </c>
      <c r="B28612" s="514" t="s">
        <v>17223</v>
      </c>
      <c r="C28612" s="1329" t="s">
        <v>32585</v>
      </c>
      <c r="D28612" s="514" t="s">
        <v>5</v>
      </c>
      <c r="E28612" s="673"/>
      <c r="F28612" s="761"/>
    </row>
    <row r="28613" spans="1:6" customFormat="1">
      <c r="A28613" s="514">
        <v>41697</v>
      </c>
      <c r="B28613" s="514" t="s">
        <v>17223</v>
      </c>
      <c r="C28613" s="1329" t="s">
        <v>32586</v>
      </c>
      <c r="D28613" s="514" t="s">
        <v>5</v>
      </c>
      <c r="E28613" s="673"/>
      <c r="F28613" s="761"/>
    </row>
    <row r="28614" spans="1:6" customFormat="1">
      <c r="A28614" s="514">
        <v>41985</v>
      </c>
      <c r="B28614" s="514" t="s">
        <v>17223</v>
      </c>
      <c r="C28614" s="1329" t="s">
        <v>32587</v>
      </c>
      <c r="D28614" s="514" t="s">
        <v>5</v>
      </c>
      <c r="E28614" s="673"/>
      <c r="F28614" s="761"/>
    </row>
    <row r="28615" spans="1:6" customFormat="1">
      <c r="A28615" s="514">
        <v>41699</v>
      </c>
      <c r="B28615" s="514" t="s">
        <v>17223</v>
      </c>
      <c r="C28615" s="1329" t="s">
        <v>32588</v>
      </c>
      <c r="D28615" s="514" t="s">
        <v>5</v>
      </c>
      <c r="E28615" s="673"/>
      <c r="F28615" s="761"/>
    </row>
    <row r="28616" spans="1:6" customFormat="1" ht="24.75">
      <c r="A28616" s="514">
        <v>38053</v>
      </c>
      <c r="B28616" s="514" t="s">
        <v>17223</v>
      </c>
      <c r="C28616" s="1329" t="s">
        <v>32589</v>
      </c>
      <c r="D28616" s="514" t="s">
        <v>5</v>
      </c>
      <c r="E28616" s="673"/>
      <c r="F28616" s="761"/>
    </row>
    <row r="28617" spans="1:6" customFormat="1" ht="24.75">
      <c r="A28617" s="514">
        <v>38054</v>
      </c>
      <c r="B28617" s="514" t="s">
        <v>17223</v>
      </c>
      <c r="C28617" s="1329" t="s">
        <v>32590</v>
      </c>
      <c r="D28617" s="514" t="s">
        <v>5</v>
      </c>
      <c r="E28617" s="673"/>
      <c r="F28617" s="761"/>
    </row>
    <row r="28618" spans="1:6" customFormat="1" ht="24.75">
      <c r="A28618" s="514">
        <v>38052</v>
      </c>
      <c r="B28618" s="514" t="s">
        <v>17223</v>
      </c>
      <c r="C28618" s="1329" t="s">
        <v>32591</v>
      </c>
      <c r="D28618" s="514" t="s">
        <v>5</v>
      </c>
      <c r="E28618" s="673"/>
      <c r="F28618" s="761"/>
    </row>
    <row r="28619" spans="1:6" customFormat="1" ht="24.75">
      <c r="A28619" s="514">
        <v>38051</v>
      </c>
      <c r="B28619" s="514" t="s">
        <v>17223</v>
      </c>
      <c r="C28619" s="1329" t="s">
        <v>32592</v>
      </c>
      <c r="D28619" s="514" t="s">
        <v>5</v>
      </c>
      <c r="E28619" s="673"/>
      <c r="F28619" s="761"/>
    </row>
    <row r="28620" spans="1:6" customFormat="1">
      <c r="A28620" s="514">
        <v>38787</v>
      </c>
      <c r="B28620" s="514" t="s">
        <v>17223</v>
      </c>
      <c r="C28620" s="1329" t="s">
        <v>32593</v>
      </c>
      <c r="D28620" s="514" t="s">
        <v>5</v>
      </c>
      <c r="E28620" s="673"/>
      <c r="F28620" s="761"/>
    </row>
    <row r="28621" spans="1:6" customFormat="1">
      <c r="A28621" s="514">
        <v>38825</v>
      </c>
      <c r="B28621" s="514" t="s">
        <v>17223</v>
      </c>
      <c r="C28621" s="1329" t="s">
        <v>32594</v>
      </c>
      <c r="D28621" s="514" t="s">
        <v>5</v>
      </c>
      <c r="E28621" s="673"/>
      <c r="F28621" s="761"/>
    </row>
    <row r="28622" spans="1:6" customFormat="1">
      <c r="A28622" s="514">
        <v>38826</v>
      </c>
      <c r="B28622" s="514" t="s">
        <v>17223</v>
      </c>
      <c r="C28622" s="1329" t="s">
        <v>32595</v>
      </c>
      <c r="D28622" s="514" t="s">
        <v>5</v>
      </c>
      <c r="E28622" s="673"/>
      <c r="F28622" s="761"/>
    </row>
    <row r="28623" spans="1:6" customFormat="1">
      <c r="A28623" s="514">
        <v>38827</v>
      </c>
      <c r="B28623" s="514" t="s">
        <v>17223</v>
      </c>
      <c r="C28623" s="1329" t="s">
        <v>32596</v>
      </c>
      <c r="D28623" s="514" t="s">
        <v>5</v>
      </c>
      <c r="E28623" s="673"/>
      <c r="F28623" s="761"/>
    </row>
    <row r="28624" spans="1:6" customFormat="1">
      <c r="A28624" s="514">
        <v>38828</v>
      </c>
      <c r="B28624" s="514" t="s">
        <v>17223</v>
      </c>
      <c r="C28624" s="1329" t="s">
        <v>32597</v>
      </c>
      <c r="D28624" s="514" t="s">
        <v>5</v>
      </c>
      <c r="E28624" s="673"/>
      <c r="F28624" s="761"/>
    </row>
    <row r="28625" spans="1:6" customFormat="1">
      <c r="A28625" s="514">
        <v>38829</v>
      </c>
      <c r="B28625" s="514" t="s">
        <v>17223</v>
      </c>
      <c r="C28625" s="1329" t="s">
        <v>32598</v>
      </c>
      <c r="D28625" s="514" t="s">
        <v>5</v>
      </c>
      <c r="E28625" s="673"/>
      <c r="F28625" s="761"/>
    </row>
    <row r="28626" spans="1:6" customFormat="1">
      <c r="A28626" s="514">
        <v>38830</v>
      </c>
      <c r="B28626" s="514" t="s">
        <v>17223</v>
      </c>
      <c r="C28626" s="1329" t="s">
        <v>32599</v>
      </c>
      <c r="D28626" s="514" t="s">
        <v>5</v>
      </c>
      <c r="E28626" s="673"/>
      <c r="F28626" s="761"/>
    </row>
    <row r="28627" spans="1:6" customFormat="1">
      <c r="A28627" s="514">
        <v>38831</v>
      </c>
      <c r="B28627" s="514" t="s">
        <v>17223</v>
      </c>
      <c r="C28627" s="1329" t="s">
        <v>32600</v>
      </c>
      <c r="D28627" s="514" t="s">
        <v>5</v>
      </c>
      <c r="E28627" s="673"/>
      <c r="F28627" s="761"/>
    </row>
    <row r="28628" spans="1:6" customFormat="1">
      <c r="A28628" s="514">
        <v>36274</v>
      </c>
      <c r="B28628" s="514" t="s">
        <v>17223</v>
      </c>
      <c r="C28628" s="1329" t="s">
        <v>32601</v>
      </c>
      <c r="D28628" s="514" t="s">
        <v>5</v>
      </c>
      <c r="E28628" s="673"/>
      <c r="F28628" s="761"/>
    </row>
    <row r="28629" spans="1:6" customFormat="1">
      <c r="A28629" s="514">
        <v>36278</v>
      </c>
      <c r="B28629" s="514" t="s">
        <v>17223</v>
      </c>
      <c r="C28629" s="1329" t="s">
        <v>32602</v>
      </c>
      <c r="D28629" s="514" t="s">
        <v>5</v>
      </c>
      <c r="E28629" s="673"/>
      <c r="F28629" s="761"/>
    </row>
    <row r="28630" spans="1:6" customFormat="1">
      <c r="A28630" s="514">
        <v>38977</v>
      </c>
      <c r="B28630" s="514" t="s">
        <v>17223</v>
      </c>
      <c r="C28630" s="1329" t="s">
        <v>32603</v>
      </c>
      <c r="D28630" s="514" t="s">
        <v>5</v>
      </c>
      <c r="E28630" s="673"/>
      <c r="F28630" s="761"/>
    </row>
    <row r="28631" spans="1:6" customFormat="1">
      <c r="A28631" s="514">
        <v>38971</v>
      </c>
      <c r="B28631" s="514" t="s">
        <v>17223</v>
      </c>
      <c r="C28631" s="1329" t="s">
        <v>32604</v>
      </c>
      <c r="D28631" s="514" t="s">
        <v>5</v>
      </c>
      <c r="E28631" s="673"/>
      <c r="F28631" s="761"/>
    </row>
    <row r="28632" spans="1:6" customFormat="1">
      <c r="A28632" s="514">
        <v>38972</v>
      </c>
      <c r="B28632" s="514" t="s">
        <v>17223</v>
      </c>
      <c r="C28632" s="1329" t="s">
        <v>32605</v>
      </c>
      <c r="D28632" s="514" t="s">
        <v>5</v>
      </c>
      <c r="E28632" s="673"/>
      <c r="F28632" s="761"/>
    </row>
    <row r="28633" spans="1:6" customFormat="1">
      <c r="A28633" s="514">
        <v>38973</v>
      </c>
      <c r="B28633" s="514" t="s">
        <v>17223</v>
      </c>
      <c r="C28633" s="1329" t="s">
        <v>32606</v>
      </c>
      <c r="D28633" s="514" t="s">
        <v>5</v>
      </c>
      <c r="E28633" s="673"/>
      <c r="F28633" s="761"/>
    </row>
    <row r="28634" spans="1:6" customFormat="1">
      <c r="A28634" s="514">
        <v>38974</v>
      </c>
      <c r="B28634" s="514" t="s">
        <v>17223</v>
      </c>
      <c r="C28634" s="1329" t="s">
        <v>32607</v>
      </c>
      <c r="D28634" s="514" t="s">
        <v>5</v>
      </c>
      <c r="E28634" s="673"/>
      <c r="F28634" s="761"/>
    </row>
    <row r="28635" spans="1:6" customFormat="1">
      <c r="A28635" s="514">
        <v>38975</v>
      </c>
      <c r="B28635" s="514" t="s">
        <v>17223</v>
      </c>
      <c r="C28635" s="1329" t="s">
        <v>32608</v>
      </c>
      <c r="D28635" s="514" t="s">
        <v>5</v>
      </c>
      <c r="E28635" s="673"/>
      <c r="F28635" s="761"/>
    </row>
    <row r="28636" spans="1:6" customFormat="1">
      <c r="A28636" s="514">
        <v>38976</v>
      </c>
      <c r="B28636" s="514" t="s">
        <v>17223</v>
      </c>
      <c r="C28636" s="1329" t="s">
        <v>32609</v>
      </c>
      <c r="D28636" s="514" t="s">
        <v>5</v>
      </c>
      <c r="E28636" s="673"/>
      <c r="F28636" s="761"/>
    </row>
    <row r="28637" spans="1:6" customFormat="1">
      <c r="A28637" s="514">
        <v>44176</v>
      </c>
      <c r="B28637" s="514" t="s">
        <v>17223</v>
      </c>
      <c r="C28637" s="1329" t="s">
        <v>32610</v>
      </c>
      <c r="D28637" s="514" t="s">
        <v>5</v>
      </c>
      <c r="E28637" s="673"/>
      <c r="F28637" s="761"/>
    </row>
    <row r="28638" spans="1:6" customFormat="1">
      <c r="A28638" s="514">
        <v>38986</v>
      </c>
      <c r="B28638" s="514" t="s">
        <v>17223</v>
      </c>
      <c r="C28638" s="1329" t="s">
        <v>32611</v>
      </c>
      <c r="D28638" s="514" t="s">
        <v>5</v>
      </c>
      <c r="E28638" s="673"/>
      <c r="F28638" s="761"/>
    </row>
    <row r="28639" spans="1:6" customFormat="1">
      <c r="A28639" s="514">
        <v>38978</v>
      </c>
      <c r="B28639" s="514" t="s">
        <v>17223</v>
      </c>
      <c r="C28639" s="1329" t="s">
        <v>32612</v>
      </c>
      <c r="D28639" s="514" t="s">
        <v>5</v>
      </c>
      <c r="E28639" s="673"/>
      <c r="F28639" s="761"/>
    </row>
    <row r="28640" spans="1:6" customFormat="1">
      <c r="A28640" s="514">
        <v>38979</v>
      </c>
      <c r="B28640" s="514" t="s">
        <v>17223</v>
      </c>
      <c r="C28640" s="1329" t="s">
        <v>32613</v>
      </c>
      <c r="D28640" s="514" t="s">
        <v>5</v>
      </c>
      <c r="E28640" s="673"/>
      <c r="F28640" s="761"/>
    </row>
    <row r="28641" spans="1:6" customFormat="1">
      <c r="A28641" s="514">
        <v>38980</v>
      </c>
      <c r="B28641" s="514" t="s">
        <v>17223</v>
      </c>
      <c r="C28641" s="1329" t="s">
        <v>32614</v>
      </c>
      <c r="D28641" s="514" t="s">
        <v>5</v>
      </c>
      <c r="E28641" s="673"/>
      <c r="F28641" s="761"/>
    </row>
    <row r="28642" spans="1:6" customFormat="1">
      <c r="A28642" s="514">
        <v>38981</v>
      </c>
      <c r="B28642" s="514" t="s">
        <v>17223</v>
      </c>
      <c r="C28642" s="1329" t="s">
        <v>32615</v>
      </c>
      <c r="D28642" s="514" t="s">
        <v>5</v>
      </c>
      <c r="E28642" s="673"/>
      <c r="F28642" s="761"/>
    </row>
    <row r="28643" spans="1:6" customFormat="1">
      <c r="A28643" s="514">
        <v>38982</v>
      </c>
      <c r="B28643" s="514" t="s">
        <v>17223</v>
      </c>
      <c r="C28643" s="1329" t="s">
        <v>32616</v>
      </c>
      <c r="D28643" s="514" t="s">
        <v>5</v>
      </c>
      <c r="E28643" s="673"/>
      <c r="F28643" s="761"/>
    </row>
    <row r="28644" spans="1:6" customFormat="1">
      <c r="A28644" s="514">
        <v>38983</v>
      </c>
      <c r="B28644" s="514" t="s">
        <v>17223</v>
      </c>
      <c r="C28644" s="1329" t="s">
        <v>32617</v>
      </c>
      <c r="D28644" s="514" t="s">
        <v>5</v>
      </c>
      <c r="E28644" s="673"/>
      <c r="F28644" s="761"/>
    </row>
    <row r="28645" spans="1:6" customFormat="1">
      <c r="A28645" s="514">
        <v>38984</v>
      </c>
      <c r="B28645" s="514" t="s">
        <v>17223</v>
      </c>
      <c r="C28645" s="1329" t="s">
        <v>32618</v>
      </c>
      <c r="D28645" s="514" t="s">
        <v>5</v>
      </c>
      <c r="E28645" s="673"/>
      <c r="F28645" s="761"/>
    </row>
    <row r="28646" spans="1:6" customFormat="1">
      <c r="A28646" s="514">
        <v>38985</v>
      </c>
      <c r="B28646" s="514" t="s">
        <v>17223</v>
      </c>
      <c r="C28646" s="1329" t="s">
        <v>32619</v>
      </c>
      <c r="D28646" s="514" t="s">
        <v>5</v>
      </c>
      <c r="E28646" s="673"/>
      <c r="F28646" s="761"/>
    </row>
    <row r="28647" spans="1:6" customFormat="1">
      <c r="A28647" s="514">
        <v>38032</v>
      </c>
      <c r="B28647" s="514" t="s">
        <v>17223</v>
      </c>
      <c r="C28647" s="1329" t="s">
        <v>32620</v>
      </c>
      <c r="D28647" s="514" t="s">
        <v>5</v>
      </c>
      <c r="E28647" s="673">
        <v>65.790000000000006</v>
      </c>
      <c r="F28647" s="761"/>
    </row>
    <row r="28648" spans="1:6" customFormat="1">
      <c r="A28648" s="514">
        <v>38033</v>
      </c>
      <c r="B28648" s="514" t="s">
        <v>17223</v>
      </c>
      <c r="C28648" s="1329" t="s">
        <v>32621</v>
      </c>
      <c r="D28648" s="514" t="s">
        <v>5</v>
      </c>
      <c r="E28648" s="673">
        <v>111.84</v>
      </c>
      <c r="F28648" s="761"/>
    </row>
    <row r="28649" spans="1:6" customFormat="1">
      <c r="A28649" s="514">
        <v>38034</v>
      </c>
      <c r="B28649" s="514" t="s">
        <v>17223</v>
      </c>
      <c r="C28649" s="1329" t="s">
        <v>32622</v>
      </c>
      <c r="D28649" s="514" t="s">
        <v>5</v>
      </c>
      <c r="E28649" s="673">
        <v>175.19</v>
      </c>
      <c r="F28649" s="761"/>
    </row>
    <row r="28650" spans="1:6" customFormat="1">
      <c r="A28650" s="514">
        <v>38035</v>
      </c>
      <c r="B28650" s="514" t="s">
        <v>17223</v>
      </c>
      <c r="C28650" s="1329" t="s">
        <v>32623</v>
      </c>
      <c r="D28650" s="514" t="s">
        <v>5</v>
      </c>
      <c r="E28650" s="673">
        <v>257.73</v>
      </c>
      <c r="F28650" s="761"/>
    </row>
    <row r="28651" spans="1:6" customFormat="1">
      <c r="A28651" s="514">
        <v>38036</v>
      </c>
      <c r="B28651" s="514" t="s">
        <v>17223</v>
      </c>
      <c r="C28651" s="1329" t="s">
        <v>32624</v>
      </c>
      <c r="D28651" s="514" t="s">
        <v>5</v>
      </c>
      <c r="E28651" s="673">
        <v>347.19</v>
      </c>
      <c r="F28651" s="761"/>
    </row>
    <row r="28652" spans="1:6" customFormat="1">
      <c r="A28652" s="514">
        <v>38037</v>
      </c>
      <c r="B28652" s="514" t="s">
        <v>17223</v>
      </c>
      <c r="C28652" s="1329" t="s">
        <v>32625</v>
      </c>
      <c r="D28652" s="514" t="s">
        <v>5</v>
      </c>
      <c r="E28652" s="673">
        <v>458.6</v>
      </c>
      <c r="F28652" s="761"/>
    </row>
    <row r="28653" spans="1:6" customFormat="1">
      <c r="A28653" s="514">
        <v>9850</v>
      </c>
      <c r="B28653" s="514" t="s">
        <v>17223</v>
      </c>
      <c r="C28653" s="1329" t="s">
        <v>32626</v>
      </c>
      <c r="D28653" s="514" t="s">
        <v>5</v>
      </c>
      <c r="E28653" s="673"/>
      <c r="F28653" s="761"/>
    </row>
    <row r="28654" spans="1:6" customFormat="1">
      <c r="A28654" s="514">
        <v>9853</v>
      </c>
      <c r="B28654" s="514" t="s">
        <v>17223</v>
      </c>
      <c r="C28654" s="1329" t="s">
        <v>32627</v>
      </c>
      <c r="D28654" s="514" t="s">
        <v>5</v>
      </c>
      <c r="E28654" s="673"/>
      <c r="F28654" s="761"/>
    </row>
    <row r="28655" spans="1:6" customFormat="1">
      <c r="A28655" s="514">
        <v>9854</v>
      </c>
      <c r="B28655" s="514" t="s">
        <v>17223</v>
      </c>
      <c r="C28655" s="1329" t="s">
        <v>32628</v>
      </c>
      <c r="D28655" s="514" t="s">
        <v>5</v>
      </c>
      <c r="E28655" s="673"/>
      <c r="F28655" s="761"/>
    </row>
    <row r="28656" spans="1:6" customFormat="1">
      <c r="A28656" s="514">
        <v>9851</v>
      </c>
      <c r="B28656" s="514" t="s">
        <v>17223</v>
      </c>
      <c r="C28656" s="1329" t="s">
        <v>32629</v>
      </c>
      <c r="D28656" s="514" t="s">
        <v>5</v>
      </c>
      <c r="E28656" s="673"/>
      <c r="F28656" s="761"/>
    </row>
    <row r="28657" spans="1:6" customFormat="1">
      <c r="A28657" s="514">
        <v>9825</v>
      </c>
      <c r="B28657" s="514" t="s">
        <v>17223</v>
      </c>
      <c r="C28657" s="1329" t="s">
        <v>32630</v>
      </c>
      <c r="D28657" s="514" t="s">
        <v>5</v>
      </c>
      <c r="E28657" s="673">
        <v>55.74</v>
      </c>
      <c r="F28657" s="761"/>
    </row>
    <row r="28658" spans="1:6" customFormat="1">
      <c r="A28658" s="514">
        <v>9828</v>
      </c>
      <c r="B28658" s="514" t="s">
        <v>17223</v>
      </c>
      <c r="C28658" s="1329" t="s">
        <v>32631</v>
      </c>
      <c r="D28658" s="514" t="s">
        <v>5</v>
      </c>
      <c r="E28658" s="673">
        <v>149.99</v>
      </c>
      <c r="F28658" s="761"/>
    </row>
    <row r="28659" spans="1:6" customFormat="1">
      <c r="A28659" s="514">
        <v>9829</v>
      </c>
      <c r="B28659" s="514" t="s">
        <v>17223</v>
      </c>
      <c r="C28659" s="1329" t="s">
        <v>32632</v>
      </c>
      <c r="D28659" s="514" t="s">
        <v>5</v>
      </c>
      <c r="E28659" s="673">
        <v>254.2</v>
      </c>
      <c r="F28659" s="761"/>
    </row>
    <row r="28660" spans="1:6" customFormat="1">
      <c r="A28660" s="514">
        <v>9826</v>
      </c>
      <c r="B28660" s="514" t="s">
        <v>17223</v>
      </c>
      <c r="C28660" s="1329" t="s">
        <v>32633</v>
      </c>
      <c r="D28660" s="514" t="s">
        <v>5</v>
      </c>
      <c r="E28660" s="673">
        <v>386.99</v>
      </c>
      <c r="F28660" s="761"/>
    </row>
    <row r="28661" spans="1:6" customFormat="1">
      <c r="A28661" s="514">
        <v>9827</v>
      </c>
      <c r="B28661" s="514" t="s">
        <v>17223</v>
      </c>
      <c r="C28661" s="1329" t="s">
        <v>32634</v>
      </c>
      <c r="D28661" s="514" t="s">
        <v>5</v>
      </c>
      <c r="E28661" s="673">
        <v>549.52</v>
      </c>
      <c r="F28661" s="761"/>
    </row>
    <row r="28662" spans="1:6" customFormat="1">
      <c r="A28662" s="514">
        <v>36374</v>
      </c>
      <c r="B28662" s="514" t="s">
        <v>17223</v>
      </c>
      <c r="C28662" s="1329" t="s">
        <v>32635</v>
      </c>
      <c r="D28662" s="514" t="s">
        <v>5</v>
      </c>
      <c r="E28662" s="673">
        <v>66.8</v>
      </c>
      <c r="F28662" s="761"/>
    </row>
    <row r="28663" spans="1:6" customFormat="1">
      <c r="A28663" s="514">
        <v>36084</v>
      </c>
      <c r="B28663" s="514" t="s">
        <v>17223</v>
      </c>
      <c r="C28663" s="1329" t="s">
        <v>32636</v>
      </c>
      <c r="D28663" s="514" t="s">
        <v>5</v>
      </c>
      <c r="E28663" s="673">
        <v>19.79</v>
      </c>
      <c r="F28663" s="761"/>
    </row>
    <row r="28664" spans="1:6" customFormat="1">
      <c r="A28664" s="514">
        <v>36373</v>
      </c>
      <c r="B28664" s="514" t="s">
        <v>17223</v>
      </c>
      <c r="C28664" s="1329" t="s">
        <v>32637</v>
      </c>
      <c r="D28664" s="514" t="s">
        <v>5</v>
      </c>
      <c r="E28664" s="673">
        <v>41.1</v>
      </c>
      <c r="F28664" s="761"/>
    </row>
    <row r="28665" spans="1:6" customFormat="1">
      <c r="A28665" s="514">
        <v>36377</v>
      </c>
      <c r="B28665" s="514" t="s">
        <v>17223</v>
      </c>
      <c r="C28665" s="1329" t="s">
        <v>32638</v>
      </c>
      <c r="D28665" s="514" t="s">
        <v>5</v>
      </c>
      <c r="E28665" s="673">
        <v>80.13</v>
      </c>
      <c r="F28665" s="761"/>
    </row>
    <row r="28666" spans="1:6" customFormat="1">
      <c r="A28666" s="514">
        <v>36375</v>
      </c>
      <c r="B28666" s="514" t="s">
        <v>17223</v>
      </c>
      <c r="C28666" s="1329" t="s">
        <v>32639</v>
      </c>
      <c r="D28666" s="514" t="s">
        <v>5</v>
      </c>
      <c r="E28666" s="673">
        <v>24.42</v>
      </c>
      <c r="F28666" s="761"/>
    </row>
    <row r="28667" spans="1:6" customFormat="1">
      <c r="A28667" s="514">
        <v>36376</v>
      </c>
      <c r="B28667" s="514" t="s">
        <v>17223</v>
      </c>
      <c r="C28667" s="1329" t="s">
        <v>32640</v>
      </c>
      <c r="D28667" s="514" t="s">
        <v>5</v>
      </c>
      <c r="E28667" s="673">
        <v>47.96</v>
      </c>
      <c r="F28667" s="761"/>
    </row>
    <row r="28668" spans="1:6" customFormat="1">
      <c r="A28668" s="514">
        <v>36380</v>
      </c>
      <c r="B28668" s="514" t="s">
        <v>17223</v>
      </c>
      <c r="C28668" s="1329" t="s">
        <v>32641</v>
      </c>
      <c r="D28668" s="514" t="s">
        <v>5</v>
      </c>
      <c r="E28668" s="673">
        <v>100.2</v>
      </c>
      <c r="F28668" s="761"/>
    </row>
    <row r="28669" spans="1:6" customFormat="1">
      <c r="A28669" s="514">
        <v>36378</v>
      </c>
      <c r="B28669" s="514" t="s">
        <v>17223</v>
      </c>
      <c r="C28669" s="1329" t="s">
        <v>32642</v>
      </c>
      <c r="D28669" s="514" t="s">
        <v>5</v>
      </c>
      <c r="E28669" s="673">
        <v>30.02</v>
      </c>
      <c r="F28669" s="761"/>
    </row>
    <row r="28670" spans="1:6" customFormat="1">
      <c r="A28670" s="514">
        <v>36379</v>
      </c>
      <c r="B28670" s="514" t="s">
        <v>17223</v>
      </c>
      <c r="C28670" s="1329" t="s">
        <v>32643</v>
      </c>
      <c r="D28670" s="514" t="s">
        <v>5</v>
      </c>
      <c r="E28670" s="673">
        <v>60.52</v>
      </c>
      <c r="F28670" s="761"/>
    </row>
    <row r="28671" spans="1:6" customFormat="1">
      <c r="A28671" s="514">
        <v>9859</v>
      </c>
      <c r="B28671" s="514" t="s">
        <v>17223</v>
      </c>
      <c r="C28671" s="1329" t="s">
        <v>32644</v>
      </c>
      <c r="D28671" s="514" t="s">
        <v>5</v>
      </c>
      <c r="E28671" s="673">
        <v>10.48</v>
      </c>
      <c r="F28671" s="761"/>
    </row>
    <row r="28672" spans="1:6" customFormat="1">
      <c r="A28672" s="514">
        <v>9836</v>
      </c>
      <c r="B28672" s="514" t="s">
        <v>17223</v>
      </c>
      <c r="C28672" s="1329" t="s">
        <v>32645</v>
      </c>
      <c r="D28672" s="514" t="s">
        <v>5</v>
      </c>
      <c r="E28672" s="673">
        <v>16.649999999999999</v>
      </c>
      <c r="F28672" s="761"/>
    </row>
    <row r="28673" spans="1:6" customFormat="1">
      <c r="A28673" s="514">
        <v>20065</v>
      </c>
      <c r="B28673" s="514" t="s">
        <v>17223</v>
      </c>
      <c r="C28673" s="1329" t="s">
        <v>32646</v>
      </c>
      <c r="D28673" s="514" t="s">
        <v>5</v>
      </c>
      <c r="E28673" s="673">
        <v>43.52</v>
      </c>
      <c r="F28673" s="761"/>
    </row>
    <row r="28674" spans="1:6" customFormat="1">
      <c r="A28674" s="514">
        <v>9835</v>
      </c>
      <c r="B28674" s="514" t="s">
        <v>17223</v>
      </c>
      <c r="C28674" s="1329" t="s">
        <v>32647</v>
      </c>
      <c r="D28674" s="514" t="s">
        <v>5</v>
      </c>
      <c r="E28674" s="673">
        <v>7.27</v>
      </c>
      <c r="F28674" s="761"/>
    </row>
    <row r="28675" spans="1:6" customFormat="1">
      <c r="A28675" s="514">
        <v>9838</v>
      </c>
      <c r="B28675" s="514" t="s">
        <v>17223</v>
      </c>
      <c r="C28675" s="1329" t="s">
        <v>32648</v>
      </c>
      <c r="D28675" s="514" t="s">
        <v>5</v>
      </c>
      <c r="E28675" s="673">
        <v>12.01</v>
      </c>
      <c r="F28675" s="761"/>
    </row>
    <row r="28676" spans="1:6" customFormat="1">
      <c r="A28676" s="514">
        <v>9837</v>
      </c>
      <c r="B28676" s="514" t="s">
        <v>17223</v>
      </c>
      <c r="C28676" s="1329" t="s">
        <v>32649</v>
      </c>
      <c r="D28676" s="514" t="s">
        <v>5</v>
      </c>
      <c r="E28676" s="673">
        <v>15.76</v>
      </c>
      <c r="F28676" s="761"/>
    </row>
    <row r="28677" spans="1:6" customFormat="1">
      <c r="A28677" s="514">
        <v>44315</v>
      </c>
      <c r="B28677" s="514" t="s">
        <v>17223</v>
      </c>
      <c r="C28677" s="1329" t="s">
        <v>32650</v>
      </c>
      <c r="D28677" s="514" t="s">
        <v>5</v>
      </c>
      <c r="E28677" s="673">
        <v>65.19</v>
      </c>
      <c r="F28677" s="761"/>
    </row>
    <row r="28678" spans="1:6" customFormat="1">
      <c r="A28678" s="514">
        <v>9862</v>
      </c>
      <c r="B28678" s="514" t="s">
        <v>17223</v>
      </c>
      <c r="C28678" s="1329" t="s">
        <v>32651</v>
      </c>
      <c r="D28678" s="514" t="s">
        <v>5</v>
      </c>
      <c r="E28678" s="673">
        <v>32.29</v>
      </c>
      <c r="F28678" s="761"/>
    </row>
    <row r="28679" spans="1:6" customFormat="1">
      <c r="A28679" s="514">
        <v>9861</v>
      </c>
      <c r="B28679" s="514" t="s">
        <v>17223</v>
      </c>
      <c r="C28679" s="1329" t="s">
        <v>32652</v>
      </c>
      <c r="D28679" s="514" t="s">
        <v>5</v>
      </c>
      <c r="E28679" s="673">
        <v>25.36</v>
      </c>
      <c r="F28679" s="761"/>
    </row>
    <row r="28680" spans="1:6" customFormat="1">
      <c r="A28680" s="514">
        <v>9866</v>
      </c>
      <c r="B28680" s="514" t="s">
        <v>17223</v>
      </c>
      <c r="C28680" s="1329" t="s">
        <v>32653</v>
      </c>
      <c r="D28680" s="514" t="s">
        <v>5</v>
      </c>
      <c r="E28680" s="673">
        <v>21.89</v>
      </c>
      <c r="F28680" s="761"/>
    </row>
    <row r="28681" spans="1:6" customFormat="1">
      <c r="A28681" s="514">
        <v>9856</v>
      </c>
      <c r="B28681" s="514" t="s">
        <v>17223</v>
      </c>
      <c r="C28681" s="1329" t="s">
        <v>32654</v>
      </c>
      <c r="D28681" s="514" t="s">
        <v>5</v>
      </c>
      <c r="E28681" s="673">
        <v>8.18</v>
      </c>
      <c r="F28681" s="761"/>
    </row>
    <row r="28682" spans="1:6" customFormat="1">
      <c r="A28682" s="514">
        <v>9863</v>
      </c>
      <c r="B28682" s="514" t="s">
        <v>17223</v>
      </c>
      <c r="C28682" s="1329" t="s">
        <v>32655</v>
      </c>
      <c r="D28682" s="514" t="s">
        <v>5</v>
      </c>
      <c r="E28682" s="673">
        <v>63.31</v>
      </c>
      <c r="F28682" s="761"/>
    </row>
    <row r="28683" spans="1:6" customFormat="1">
      <c r="A28683" s="514">
        <v>9860</v>
      </c>
      <c r="B28683" s="514" t="s">
        <v>17223</v>
      </c>
      <c r="C28683" s="1329" t="s">
        <v>32656</v>
      </c>
      <c r="D28683" s="514" t="s">
        <v>5</v>
      </c>
      <c r="E28683" s="673">
        <v>46.21</v>
      </c>
      <c r="F28683" s="761"/>
    </row>
    <row r="28684" spans="1:6" customFormat="1">
      <c r="A28684" s="514">
        <v>9841</v>
      </c>
      <c r="B28684" s="514" t="s">
        <v>17223</v>
      </c>
      <c r="C28684" s="1329" t="s">
        <v>32657</v>
      </c>
      <c r="D28684" s="514" t="s">
        <v>5</v>
      </c>
      <c r="E28684" s="673">
        <v>31.35</v>
      </c>
      <c r="F28684" s="761"/>
    </row>
    <row r="28685" spans="1:6" customFormat="1">
      <c r="A28685" s="514">
        <v>9840</v>
      </c>
      <c r="B28685" s="514" t="s">
        <v>17223</v>
      </c>
      <c r="C28685" s="1329" t="s">
        <v>32658</v>
      </c>
      <c r="D28685" s="514" t="s">
        <v>5</v>
      </c>
      <c r="E28685" s="673">
        <v>66.23</v>
      </c>
      <c r="F28685" s="761"/>
    </row>
    <row r="28686" spans="1:6" customFormat="1">
      <c r="A28686" s="514">
        <v>20067</v>
      </c>
      <c r="B28686" s="514" t="s">
        <v>17223</v>
      </c>
      <c r="C28686" s="1329" t="s">
        <v>32659</v>
      </c>
      <c r="D28686" s="514" t="s">
        <v>5</v>
      </c>
      <c r="E28686" s="673">
        <v>10.17</v>
      </c>
      <c r="F28686" s="761"/>
    </row>
    <row r="28687" spans="1:6" customFormat="1">
      <c r="A28687" s="514">
        <v>20068</v>
      </c>
      <c r="B28687" s="514" t="s">
        <v>17223</v>
      </c>
      <c r="C28687" s="1329" t="s">
        <v>32660</v>
      </c>
      <c r="D28687" s="514" t="s">
        <v>5</v>
      </c>
      <c r="E28687" s="673">
        <v>14.32</v>
      </c>
      <c r="F28687" s="761"/>
    </row>
    <row r="28688" spans="1:6" customFormat="1">
      <c r="A28688" s="514">
        <v>9839</v>
      </c>
      <c r="B28688" s="514" t="s">
        <v>17223</v>
      </c>
      <c r="C28688" s="1329" t="s">
        <v>32661</v>
      </c>
      <c r="D28688" s="514" t="s">
        <v>5</v>
      </c>
      <c r="E28688" s="673">
        <v>25.97</v>
      </c>
      <c r="F28688" s="761"/>
    </row>
    <row r="28689" spans="1:6" customFormat="1">
      <c r="A28689" s="514">
        <v>9870</v>
      </c>
      <c r="B28689" s="514" t="s">
        <v>17223</v>
      </c>
      <c r="C28689" s="1329" t="s">
        <v>32662</v>
      </c>
      <c r="D28689" s="514" t="s">
        <v>5</v>
      </c>
      <c r="E28689" s="673">
        <v>94.42</v>
      </c>
      <c r="F28689" s="761"/>
    </row>
    <row r="28690" spans="1:6" customFormat="1">
      <c r="A28690" s="514">
        <v>9867</v>
      </c>
      <c r="B28690" s="514" t="s">
        <v>17223</v>
      </c>
      <c r="C28690" s="1329" t="s">
        <v>32663</v>
      </c>
      <c r="D28690" s="514" t="s">
        <v>5</v>
      </c>
      <c r="E28690" s="673">
        <v>3.79</v>
      </c>
      <c r="F28690" s="761"/>
    </row>
    <row r="28691" spans="1:6" customFormat="1">
      <c r="A28691" s="514">
        <v>9868</v>
      </c>
      <c r="B28691" s="514" t="s">
        <v>17223</v>
      </c>
      <c r="C28691" s="1329" t="s">
        <v>32664</v>
      </c>
      <c r="D28691" s="514" t="s">
        <v>5</v>
      </c>
      <c r="E28691" s="673">
        <v>4.28</v>
      </c>
      <c r="F28691" s="761"/>
    </row>
    <row r="28692" spans="1:6" customFormat="1">
      <c r="A28692" s="514">
        <v>9869</v>
      </c>
      <c r="B28692" s="514" t="s">
        <v>17223</v>
      </c>
      <c r="C28692" s="1329" t="s">
        <v>32665</v>
      </c>
      <c r="D28692" s="514" t="s">
        <v>5</v>
      </c>
      <c r="E28692" s="673">
        <v>9.24</v>
      </c>
      <c r="F28692" s="761"/>
    </row>
    <row r="28693" spans="1:6" customFormat="1">
      <c r="A28693" s="514">
        <v>9874</v>
      </c>
      <c r="B28693" s="514" t="s">
        <v>17223</v>
      </c>
      <c r="C28693" s="1329" t="s">
        <v>32666</v>
      </c>
      <c r="D28693" s="514" t="s">
        <v>5</v>
      </c>
      <c r="E28693" s="673">
        <v>14.5</v>
      </c>
      <c r="F28693" s="761"/>
    </row>
    <row r="28694" spans="1:6" customFormat="1">
      <c r="A28694" s="514">
        <v>9875</v>
      </c>
      <c r="B28694" s="514" t="s">
        <v>17223</v>
      </c>
      <c r="C28694" s="1329" t="s">
        <v>32667</v>
      </c>
      <c r="D28694" s="514" t="s">
        <v>5</v>
      </c>
      <c r="E28694" s="673">
        <v>15.91</v>
      </c>
      <c r="F28694" s="761"/>
    </row>
    <row r="28695" spans="1:6" customFormat="1">
      <c r="A28695" s="514">
        <v>9873</v>
      </c>
      <c r="B28695" s="514" t="s">
        <v>17223</v>
      </c>
      <c r="C28695" s="1329" t="s">
        <v>32668</v>
      </c>
      <c r="D28695" s="514" t="s">
        <v>5</v>
      </c>
      <c r="E28695" s="673">
        <v>26.17</v>
      </c>
      <c r="F28695" s="761"/>
    </row>
    <row r="28696" spans="1:6" customFormat="1">
      <c r="A28696" s="514">
        <v>9871</v>
      </c>
      <c r="B28696" s="514" t="s">
        <v>17223</v>
      </c>
      <c r="C28696" s="1329" t="s">
        <v>32669</v>
      </c>
      <c r="D28696" s="514" t="s">
        <v>5</v>
      </c>
      <c r="E28696" s="673">
        <v>43.37</v>
      </c>
      <c r="F28696" s="761"/>
    </row>
    <row r="28697" spans="1:6" customFormat="1">
      <c r="A28697" s="514">
        <v>9872</v>
      </c>
      <c r="B28697" s="514" t="s">
        <v>17223</v>
      </c>
      <c r="C28697" s="1329" t="s">
        <v>32670</v>
      </c>
      <c r="D28697" s="514" t="s">
        <v>5</v>
      </c>
      <c r="E28697" s="673">
        <v>60.34</v>
      </c>
      <c r="F28697" s="761"/>
    </row>
    <row r="28698" spans="1:6" customFormat="1">
      <c r="A28698" s="514">
        <v>12425</v>
      </c>
      <c r="B28698" s="514" t="s">
        <v>17223</v>
      </c>
      <c r="C28698" s="1329" t="s">
        <v>32671</v>
      </c>
      <c r="D28698" s="514" t="s">
        <v>28</v>
      </c>
      <c r="E28698" s="673">
        <v>62.36</v>
      </c>
      <c r="F28698" s="761"/>
    </row>
    <row r="28699" spans="1:6" customFormat="1">
      <c r="A28699" s="514">
        <v>12426</v>
      </c>
      <c r="B28699" s="514" t="s">
        <v>17223</v>
      </c>
      <c r="C28699" s="1329" t="s">
        <v>32672</v>
      </c>
      <c r="D28699" s="514" t="s">
        <v>28</v>
      </c>
      <c r="E28699" s="673">
        <v>45.39</v>
      </c>
      <c r="F28699" s="761"/>
    </row>
    <row r="28700" spans="1:6" customFormat="1">
      <c r="A28700" s="514">
        <v>12427</v>
      </c>
      <c r="B28700" s="514" t="s">
        <v>17223</v>
      </c>
      <c r="C28700" s="1329" t="s">
        <v>32673</v>
      </c>
      <c r="D28700" s="514" t="s">
        <v>28</v>
      </c>
      <c r="E28700" s="673">
        <v>258.83</v>
      </c>
      <c r="F28700" s="761"/>
    </row>
    <row r="28701" spans="1:6" customFormat="1">
      <c r="A28701" s="514">
        <v>12428</v>
      </c>
      <c r="B28701" s="514" t="s">
        <v>17223</v>
      </c>
      <c r="C28701" s="1329" t="s">
        <v>32674</v>
      </c>
      <c r="D28701" s="514" t="s">
        <v>28</v>
      </c>
      <c r="E28701" s="673">
        <v>166.13</v>
      </c>
      <c r="F28701" s="761"/>
    </row>
    <row r="28702" spans="1:6" customFormat="1">
      <c r="A28702" s="514">
        <v>12429</v>
      </c>
      <c r="B28702" s="514" t="s">
        <v>17223</v>
      </c>
      <c r="C28702" s="1329" t="s">
        <v>32675</v>
      </c>
      <c r="D28702" s="514" t="s">
        <v>28</v>
      </c>
      <c r="E28702" s="673">
        <v>418.53</v>
      </c>
      <c r="F28702" s="761"/>
    </row>
    <row r="28703" spans="1:6" customFormat="1">
      <c r="A28703" s="514">
        <v>12430</v>
      </c>
      <c r="B28703" s="514" t="s">
        <v>17223</v>
      </c>
      <c r="C28703" s="1329" t="s">
        <v>32676</v>
      </c>
      <c r="D28703" s="514" t="s">
        <v>28</v>
      </c>
      <c r="E28703" s="673">
        <v>55.64</v>
      </c>
      <c r="F28703" s="761"/>
    </row>
    <row r="28704" spans="1:6" customFormat="1">
      <c r="A28704" s="514">
        <v>12431</v>
      </c>
      <c r="B28704" s="514" t="s">
        <v>17223</v>
      </c>
      <c r="C28704" s="1329" t="s">
        <v>32677</v>
      </c>
      <c r="D28704" s="514" t="s">
        <v>28</v>
      </c>
      <c r="E28704" s="673">
        <v>712.27</v>
      </c>
      <c r="F28704" s="761"/>
    </row>
    <row r="28705" spans="1:6" customFormat="1">
      <c r="A28705" s="514">
        <v>12432</v>
      </c>
      <c r="B28705" s="514" t="s">
        <v>17223</v>
      </c>
      <c r="C28705" s="1329" t="s">
        <v>32678</v>
      </c>
      <c r="D28705" s="514" t="s">
        <v>28</v>
      </c>
      <c r="E28705" s="673">
        <v>146.49</v>
      </c>
      <c r="F28705" s="761"/>
    </row>
    <row r="28706" spans="1:6" customFormat="1">
      <c r="A28706" s="514">
        <v>12433</v>
      </c>
      <c r="B28706" s="514" t="s">
        <v>17223</v>
      </c>
      <c r="C28706" s="1329" t="s">
        <v>32679</v>
      </c>
      <c r="D28706" s="514" t="s">
        <v>28</v>
      </c>
      <c r="E28706" s="673">
        <v>93.26</v>
      </c>
      <c r="F28706" s="761"/>
    </row>
    <row r="28707" spans="1:6" customFormat="1">
      <c r="A28707" s="514">
        <v>12434</v>
      </c>
      <c r="B28707" s="514" t="s">
        <v>17223</v>
      </c>
      <c r="C28707" s="1329" t="s">
        <v>32680</v>
      </c>
      <c r="D28707" s="514" t="s">
        <v>28</v>
      </c>
      <c r="E28707" s="673">
        <v>47.74</v>
      </c>
      <c r="F28707" s="761"/>
    </row>
    <row r="28708" spans="1:6" customFormat="1">
      <c r="A28708" s="514">
        <v>12435</v>
      </c>
      <c r="B28708" s="514" t="s">
        <v>17223</v>
      </c>
      <c r="C28708" s="1329" t="s">
        <v>32681</v>
      </c>
      <c r="D28708" s="514" t="s">
        <v>28</v>
      </c>
      <c r="E28708" s="673">
        <v>288.61</v>
      </c>
      <c r="F28708" s="761"/>
    </row>
    <row r="28709" spans="1:6" customFormat="1">
      <c r="A28709" s="514">
        <v>12437</v>
      </c>
      <c r="B28709" s="514" t="s">
        <v>17223</v>
      </c>
      <c r="C28709" s="1329" t="s">
        <v>32682</v>
      </c>
      <c r="D28709" s="514" t="s">
        <v>28</v>
      </c>
      <c r="E28709" s="673">
        <v>233.09</v>
      </c>
      <c r="F28709" s="761"/>
    </row>
    <row r="28710" spans="1:6" customFormat="1">
      <c r="A28710" s="514">
        <v>12438</v>
      </c>
      <c r="B28710" s="514" t="s">
        <v>17223</v>
      </c>
      <c r="C28710" s="1329" t="s">
        <v>32683</v>
      </c>
      <c r="D28710" s="514" t="s">
        <v>28</v>
      </c>
      <c r="E28710" s="673">
        <v>421.82</v>
      </c>
      <c r="F28710" s="761"/>
    </row>
    <row r="28711" spans="1:6" customFormat="1">
      <c r="A28711" s="514">
        <v>12439</v>
      </c>
      <c r="B28711" s="514" t="s">
        <v>17223</v>
      </c>
      <c r="C28711" s="1329" t="s">
        <v>32684</v>
      </c>
      <c r="D28711" s="514" t="s">
        <v>28</v>
      </c>
      <c r="E28711" s="673">
        <v>74.81</v>
      </c>
      <c r="F28711" s="761"/>
    </row>
    <row r="28712" spans="1:6" customFormat="1">
      <c r="A28712" s="514">
        <v>12436</v>
      </c>
      <c r="B28712" s="514" t="s">
        <v>17223</v>
      </c>
      <c r="C28712" s="1329" t="s">
        <v>32685</v>
      </c>
      <c r="D28712" s="514" t="s">
        <v>28</v>
      </c>
      <c r="E28712" s="673">
        <v>532.84</v>
      </c>
      <c r="F28712" s="761"/>
    </row>
    <row r="28713" spans="1:6" customFormat="1">
      <c r="A28713" s="514">
        <v>36357</v>
      </c>
      <c r="B28713" s="514" t="s">
        <v>17223</v>
      </c>
      <c r="C28713" s="1329" t="s">
        <v>32686</v>
      </c>
      <c r="D28713" s="514" t="s">
        <v>28</v>
      </c>
      <c r="E28713" s="673"/>
      <c r="F28713" s="761"/>
    </row>
    <row r="28714" spans="1:6" customFormat="1">
      <c r="A28714" s="514">
        <v>12424</v>
      </c>
      <c r="B28714" s="514" t="s">
        <v>17223</v>
      </c>
      <c r="C28714" s="1329" t="s">
        <v>32687</v>
      </c>
      <c r="D28714" s="514" t="s">
        <v>28</v>
      </c>
      <c r="E28714" s="673">
        <v>96.02</v>
      </c>
      <c r="F28714" s="761"/>
    </row>
    <row r="28715" spans="1:6" customFormat="1">
      <c r="A28715" s="514">
        <v>12440</v>
      </c>
      <c r="B28715" s="514" t="s">
        <v>17223</v>
      </c>
      <c r="C28715" s="1329" t="s">
        <v>32688</v>
      </c>
      <c r="D28715" s="514" t="s">
        <v>28</v>
      </c>
      <c r="E28715" s="673">
        <v>92.81</v>
      </c>
      <c r="F28715" s="761"/>
    </row>
    <row r="28716" spans="1:6" customFormat="1">
      <c r="A28716" s="514">
        <v>9884</v>
      </c>
      <c r="B28716" s="514" t="s">
        <v>17223</v>
      </c>
      <c r="C28716" s="1329" t="s">
        <v>32689</v>
      </c>
      <c r="D28716" s="514" t="s">
        <v>28</v>
      </c>
      <c r="E28716" s="673">
        <v>69.22</v>
      </c>
      <c r="F28716" s="761"/>
    </row>
    <row r="28717" spans="1:6" customFormat="1">
      <c r="A28717" s="514">
        <v>9888</v>
      </c>
      <c r="B28717" s="514" t="s">
        <v>17223</v>
      </c>
      <c r="C28717" s="1329" t="s">
        <v>32690</v>
      </c>
      <c r="D28717" s="514" t="s">
        <v>28</v>
      </c>
      <c r="E28717" s="673">
        <v>55.62</v>
      </c>
      <c r="F28717" s="761"/>
    </row>
    <row r="28718" spans="1:6" customFormat="1">
      <c r="A28718" s="514">
        <v>9886</v>
      </c>
      <c r="B28718" s="514" t="s">
        <v>17223</v>
      </c>
      <c r="C28718" s="1329" t="s">
        <v>32691</v>
      </c>
      <c r="D28718" s="514" t="s">
        <v>28</v>
      </c>
      <c r="E28718" s="673">
        <v>33.24</v>
      </c>
      <c r="F28718" s="761"/>
    </row>
    <row r="28719" spans="1:6" customFormat="1">
      <c r="A28719" s="514">
        <v>9883</v>
      </c>
      <c r="B28719" s="514" t="s">
        <v>17223</v>
      </c>
      <c r="C28719" s="1329" t="s">
        <v>32692</v>
      </c>
      <c r="D28719" s="514" t="s">
        <v>28</v>
      </c>
      <c r="E28719" s="673">
        <v>24.27</v>
      </c>
      <c r="F28719" s="761"/>
    </row>
    <row r="28720" spans="1:6" customFormat="1">
      <c r="A28720" s="514">
        <v>9889</v>
      </c>
      <c r="B28720" s="514" t="s">
        <v>17223</v>
      </c>
      <c r="C28720" s="1329" t="s">
        <v>32693</v>
      </c>
      <c r="D28720" s="514" t="s">
        <v>28</v>
      </c>
      <c r="E28720" s="673">
        <v>168.42</v>
      </c>
      <c r="F28720" s="761"/>
    </row>
    <row r="28721" spans="1:6" customFormat="1">
      <c r="A28721" s="514">
        <v>9887</v>
      </c>
      <c r="B28721" s="514" t="s">
        <v>17223</v>
      </c>
      <c r="C28721" s="1329" t="s">
        <v>32694</v>
      </c>
      <c r="D28721" s="514" t="s">
        <v>28</v>
      </c>
      <c r="E28721" s="673">
        <v>101.79</v>
      </c>
      <c r="F28721" s="761"/>
    </row>
    <row r="28722" spans="1:6" customFormat="1">
      <c r="A28722" s="514">
        <v>9890</v>
      </c>
      <c r="B28722" s="514" t="s">
        <v>17223</v>
      </c>
      <c r="C28722" s="1329" t="s">
        <v>32695</v>
      </c>
      <c r="D28722" s="514" t="s">
        <v>28</v>
      </c>
      <c r="E28722" s="673">
        <v>260.92</v>
      </c>
      <c r="F28722" s="761"/>
    </row>
    <row r="28723" spans="1:6" customFormat="1">
      <c r="A28723" s="514">
        <v>9885</v>
      </c>
      <c r="B28723" s="514" t="s">
        <v>17223</v>
      </c>
      <c r="C28723" s="1329" t="s">
        <v>32696</v>
      </c>
      <c r="D28723" s="514" t="s">
        <v>28</v>
      </c>
      <c r="E28723" s="673">
        <v>32.14</v>
      </c>
      <c r="F28723" s="761"/>
    </row>
    <row r="28724" spans="1:6" customFormat="1">
      <c r="A28724" s="514">
        <v>9891</v>
      </c>
      <c r="B28724" s="514" t="s">
        <v>17223</v>
      </c>
      <c r="C28724" s="1329" t="s">
        <v>32697</v>
      </c>
      <c r="D28724" s="514" t="s">
        <v>28</v>
      </c>
      <c r="E28724" s="673">
        <v>366.29</v>
      </c>
      <c r="F28724" s="761"/>
    </row>
    <row r="28725" spans="1:6" customFormat="1">
      <c r="A28725" s="514">
        <v>36316</v>
      </c>
      <c r="B28725" s="514" t="s">
        <v>17223</v>
      </c>
      <c r="C28725" s="1329" t="s">
        <v>32698</v>
      </c>
      <c r="D28725" s="514" t="s">
        <v>28</v>
      </c>
      <c r="E28725" s="673"/>
      <c r="F28725" s="761"/>
    </row>
    <row r="28726" spans="1:6" customFormat="1">
      <c r="A28726" s="514">
        <v>36313</v>
      </c>
      <c r="B28726" s="514" t="s">
        <v>17223</v>
      </c>
      <c r="C28726" s="1329" t="s">
        <v>32699</v>
      </c>
      <c r="D28726" s="514" t="s">
        <v>28</v>
      </c>
      <c r="E28726" s="673"/>
      <c r="F28726" s="761"/>
    </row>
    <row r="28727" spans="1:6" customFormat="1">
      <c r="A28727" s="514">
        <v>64</v>
      </c>
      <c r="B28727" s="514" t="s">
        <v>17223</v>
      </c>
      <c r="C28727" s="1329" t="s">
        <v>32700</v>
      </c>
      <c r="D28727" s="514" t="s">
        <v>28</v>
      </c>
      <c r="E28727" s="673">
        <v>7.21</v>
      </c>
      <c r="F28727" s="761"/>
    </row>
    <row r="28728" spans="1:6" customFormat="1">
      <c r="A28728" s="514">
        <v>37423</v>
      </c>
      <c r="B28728" s="514" t="s">
        <v>17223</v>
      </c>
      <c r="C28728" s="1329" t="s">
        <v>32701</v>
      </c>
      <c r="D28728" s="514" t="s">
        <v>28</v>
      </c>
      <c r="E28728" s="673">
        <v>17.8</v>
      </c>
      <c r="F28728" s="761"/>
    </row>
    <row r="28729" spans="1:6" customFormat="1">
      <c r="A28729" s="514">
        <v>9892</v>
      </c>
      <c r="B28729" s="514" t="s">
        <v>17223</v>
      </c>
      <c r="C28729" s="1329" t="s">
        <v>32702</v>
      </c>
      <c r="D28729" s="514" t="s">
        <v>28</v>
      </c>
      <c r="E28729" s="673">
        <v>6.95</v>
      </c>
      <c r="F28729" s="761"/>
    </row>
    <row r="28730" spans="1:6" customFormat="1">
      <c r="A28730" s="514">
        <v>9901</v>
      </c>
      <c r="B28730" s="514" t="s">
        <v>17223</v>
      </c>
      <c r="C28730" s="1329" t="s">
        <v>32703</v>
      </c>
      <c r="D28730" s="514" t="s">
        <v>28</v>
      </c>
      <c r="E28730" s="673">
        <v>33.61</v>
      </c>
      <c r="F28730" s="761"/>
    </row>
    <row r="28731" spans="1:6" customFormat="1">
      <c r="A28731" s="514">
        <v>9900</v>
      </c>
      <c r="B28731" s="514" t="s">
        <v>17223</v>
      </c>
      <c r="C28731" s="1329" t="s">
        <v>32704</v>
      </c>
      <c r="D28731" s="514" t="s">
        <v>28</v>
      </c>
      <c r="E28731" s="673">
        <v>19.47</v>
      </c>
      <c r="F28731" s="761"/>
    </row>
    <row r="28732" spans="1:6" customFormat="1">
      <c r="A28732" s="514">
        <v>9899</v>
      </c>
      <c r="B28732" s="514" t="s">
        <v>17223</v>
      </c>
      <c r="C28732" s="1329" t="s">
        <v>32705</v>
      </c>
      <c r="D28732" s="514" t="s">
        <v>28</v>
      </c>
      <c r="E28732" s="673">
        <v>8.73</v>
      </c>
      <c r="F28732" s="761"/>
    </row>
    <row r="28733" spans="1:6" customFormat="1">
      <c r="A28733" s="514">
        <v>9908</v>
      </c>
      <c r="B28733" s="514" t="s">
        <v>17223</v>
      </c>
      <c r="C28733" s="1329" t="s">
        <v>32706</v>
      </c>
      <c r="D28733" s="514" t="s">
        <v>28</v>
      </c>
      <c r="E28733" s="673">
        <v>392.54</v>
      </c>
      <c r="F28733" s="761"/>
    </row>
    <row r="28734" spans="1:6" customFormat="1">
      <c r="A28734" s="514">
        <v>9905</v>
      </c>
      <c r="B28734" s="514" t="s">
        <v>17223</v>
      </c>
      <c r="C28734" s="1329" t="s">
        <v>32707</v>
      </c>
      <c r="D28734" s="514" t="s">
        <v>28</v>
      </c>
      <c r="E28734" s="673">
        <v>6.83</v>
      </c>
      <c r="F28734" s="761"/>
    </row>
    <row r="28735" spans="1:6" customFormat="1">
      <c r="A28735" s="514">
        <v>9906</v>
      </c>
      <c r="B28735" s="514" t="s">
        <v>17223</v>
      </c>
      <c r="C28735" s="1329" t="s">
        <v>32708</v>
      </c>
      <c r="D28735" s="514" t="s">
        <v>28</v>
      </c>
      <c r="E28735" s="673">
        <v>8.23</v>
      </c>
      <c r="F28735" s="761"/>
    </row>
    <row r="28736" spans="1:6" customFormat="1">
      <c r="A28736" s="514">
        <v>9895</v>
      </c>
      <c r="B28736" s="514" t="s">
        <v>17223</v>
      </c>
      <c r="C28736" s="1329" t="s">
        <v>32709</v>
      </c>
      <c r="D28736" s="514" t="s">
        <v>28</v>
      </c>
      <c r="E28736" s="673">
        <v>13.87</v>
      </c>
      <c r="F28736" s="761"/>
    </row>
    <row r="28737" spans="1:6" customFormat="1">
      <c r="A28737" s="514">
        <v>9894</v>
      </c>
      <c r="B28737" s="514" t="s">
        <v>17223</v>
      </c>
      <c r="C28737" s="1329" t="s">
        <v>32710</v>
      </c>
      <c r="D28737" s="514" t="s">
        <v>28</v>
      </c>
      <c r="E28737" s="673">
        <v>26.67</v>
      </c>
      <c r="F28737" s="761"/>
    </row>
    <row r="28738" spans="1:6" customFormat="1">
      <c r="A28738" s="514">
        <v>9897</v>
      </c>
      <c r="B28738" s="514" t="s">
        <v>17223</v>
      </c>
      <c r="C28738" s="1329" t="s">
        <v>32711</v>
      </c>
      <c r="D28738" s="514" t="s">
        <v>28</v>
      </c>
      <c r="E28738" s="673">
        <v>28.48</v>
      </c>
      <c r="F28738" s="761"/>
    </row>
    <row r="28739" spans="1:6" customFormat="1">
      <c r="A28739" s="514">
        <v>9910</v>
      </c>
      <c r="B28739" s="514" t="s">
        <v>17223</v>
      </c>
      <c r="C28739" s="1329" t="s">
        <v>32712</v>
      </c>
      <c r="D28739" s="514" t="s">
        <v>28</v>
      </c>
      <c r="E28739" s="673">
        <v>74.09</v>
      </c>
      <c r="F28739" s="761"/>
    </row>
    <row r="28740" spans="1:6" customFormat="1">
      <c r="A28740" s="514">
        <v>9909</v>
      </c>
      <c r="B28740" s="514" t="s">
        <v>17223</v>
      </c>
      <c r="C28740" s="1329" t="s">
        <v>32713</v>
      </c>
      <c r="D28740" s="514" t="s">
        <v>28</v>
      </c>
      <c r="E28740" s="673">
        <v>150.9</v>
      </c>
      <c r="F28740" s="761"/>
    </row>
    <row r="28741" spans="1:6" customFormat="1">
      <c r="A28741" s="514">
        <v>9907</v>
      </c>
      <c r="B28741" s="514" t="s">
        <v>17223</v>
      </c>
      <c r="C28741" s="1329" t="s">
        <v>32714</v>
      </c>
      <c r="D28741" s="514" t="s">
        <v>28</v>
      </c>
      <c r="E28741" s="673">
        <v>178.17</v>
      </c>
      <c r="F28741" s="761"/>
    </row>
    <row r="28742" spans="1:6" customFormat="1">
      <c r="A28742" s="514">
        <v>20973</v>
      </c>
      <c r="B28742" s="514" t="s">
        <v>17223</v>
      </c>
      <c r="C28742" s="1329" t="s">
        <v>32715</v>
      </c>
      <c r="D28742" s="514" t="s">
        <v>28</v>
      </c>
      <c r="E28742" s="673">
        <v>96.45</v>
      </c>
      <c r="F28742" s="761"/>
    </row>
    <row r="28743" spans="1:6" customFormat="1">
      <c r="A28743" s="514">
        <v>20974</v>
      </c>
      <c r="B28743" s="514" t="s">
        <v>17223</v>
      </c>
      <c r="C28743" s="1329" t="s">
        <v>32716</v>
      </c>
      <c r="D28743" s="514" t="s">
        <v>28</v>
      </c>
      <c r="E28743" s="673">
        <v>137.99</v>
      </c>
      <c r="F28743" s="761"/>
    </row>
    <row r="28744" spans="1:6" customFormat="1">
      <c r="A28744" s="514">
        <v>37989</v>
      </c>
      <c r="B28744" s="514" t="s">
        <v>17223</v>
      </c>
      <c r="C28744" s="1329" t="s">
        <v>32717</v>
      </c>
      <c r="D28744" s="514" t="s">
        <v>28</v>
      </c>
      <c r="E28744" s="673">
        <v>16.079999999999998</v>
      </c>
      <c r="F28744" s="761"/>
    </row>
    <row r="28745" spans="1:6" customFormat="1">
      <c r="A28745" s="514">
        <v>37990</v>
      </c>
      <c r="B28745" s="514" t="s">
        <v>17223</v>
      </c>
      <c r="C28745" s="1329" t="s">
        <v>32718</v>
      </c>
      <c r="D28745" s="514" t="s">
        <v>28</v>
      </c>
      <c r="E28745" s="673">
        <v>17.739999999999998</v>
      </c>
      <c r="F28745" s="761"/>
    </row>
    <row r="28746" spans="1:6" customFormat="1">
      <c r="A28746" s="514">
        <v>37991</v>
      </c>
      <c r="B28746" s="514" t="s">
        <v>17223</v>
      </c>
      <c r="C28746" s="1329" t="s">
        <v>32719</v>
      </c>
      <c r="D28746" s="514" t="s">
        <v>28</v>
      </c>
      <c r="E28746" s="673">
        <v>23.61</v>
      </c>
      <c r="F28746" s="761"/>
    </row>
    <row r="28747" spans="1:6" customFormat="1">
      <c r="A28747" s="514">
        <v>37992</v>
      </c>
      <c r="B28747" s="514" t="s">
        <v>17223</v>
      </c>
      <c r="C28747" s="1329" t="s">
        <v>32720</v>
      </c>
      <c r="D28747" s="514" t="s">
        <v>28</v>
      </c>
      <c r="E28747" s="673">
        <v>36.630000000000003</v>
      </c>
      <c r="F28747" s="761"/>
    </row>
    <row r="28748" spans="1:6" customFormat="1">
      <c r="A28748" s="514">
        <v>37993</v>
      </c>
      <c r="B28748" s="514" t="s">
        <v>17223</v>
      </c>
      <c r="C28748" s="1329" t="s">
        <v>32721</v>
      </c>
      <c r="D28748" s="514" t="s">
        <v>28</v>
      </c>
      <c r="E28748" s="673">
        <v>55.58</v>
      </c>
      <c r="F28748" s="761"/>
    </row>
    <row r="28749" spans="1:6" customFormat="1">
      <c r="A28749" s="514">
        <v>37994</v>
      </c>
      <c r="B28749" s="514" t="s">
        <v>17223</v>
      </c>
      <c r="C28749" s="1329" t="s">
        <v>32722</v>
      </c>
      <c r="D28749" s="514" t="s">
        <v>28</v>
      </c>
      <c r="E28749" s="673">
        <v>132.34</v>
      </c>
      <c r="F28749" s="761"/>
    </row>
    <row r="28750" spans="1:6" customFormat="1">
      <c r="A28750" s="514">
        <v>37995</v>
      </c>
      <c r="B28750" s="514" t="s">
        <v>17223</v>
      </c>
      <c r="C28750" s="1329" t="s">
        <v>32723</v>
      </c>
      <c r="D28750" s="514" t="s">
        <v>28</v>
      </c>
      <c r="E28750" s="673">
        <v>172.5</v>
      </c>
      <c r="F28750" s="761"/>
    </row>
    <row r="28751" spans="1:6" customFormat="1">
      <c r="A28751" s="514">
        <v>37996</v>
      </c>
      <c r="B28751" s="514" t="s">
        <v>17223</v>
      </c>
      <c r="C28751" s="1329" t="s">
        <v>32724</v>
      </c>
      <c r="D28751" s="514" t="s">
        <v>28</v>
      </c>
      <c r="E28751" s="673">
        <v>262.67</v>
      </c>
      <c r="F28751" s="761"/>
    </row>
    <row r="28752" spans="1:6" customFormat="1">
      <c r="A28752" s="514">
        <v>45267</v>
      </c>
      <c r="B28752" s="514" t="s">
        <v>17223</v>
      </c>
      <c r="C28752" s="1329" t="s">
        <v>33862</v>
      </c>
      <c r="D28752" s="514" t="s">
        <v>28</v>
      </c>
      <c r="E28752" s="673">
        <v>190.74</v>
      </c>
      <c r="F28752" s="761"/>
    </row>
    <row r="28753" spans="1:6" customFormat="1">
      <c r="A28753" s="514">
        <v>13883</v>
      </c>
      <c r="B28753" s="514" t="s">
        <v>17223</v>
      </c>
      <c r="C28753" s="1329" t="s">
        <v>32725</v>
      </c>
      <c r="D28753" s="514" t="s">
        <v>28</v>
      </c>
      <c r="E28753" s="673"/>
      <c r="F28753" s="761"/>
    </row>
    <row r="28754" spans="1:6" customFormat="1">
      <c r="A28754" s="514">
        <v>38604</v>
      </c>
      <c r="B28754" s="514" t="s">
        <v>17223</v>
      </c>
      <c r="C28754" s="1329" t="s">
        <v>32726</v>
      </c>
      <c r="D28754" s="514" t="s">
        <v>28</v>
      </c>
      <c r="E28754" s="673"/>
      <c r="F28754" s="761"/>
    </row>
    <row r="28755" spans="1:6" customFormat="1">
      <c r="A28755" s="514">
        <v>10601</v>
      </c>
      <c r="B28755" s="514" t="s">
        <v>17223</v>
      </c>
      <c r="C28755" s="1329" t="s">
        <v>32727</v>
      </c>
      <c r="D28755" s="514" t="s">
        <v>28</v>
      </c>
      <c r="E28755" s="673"/>
      <c r="F28755" s="761"/>
    </row>
    <row r="28756" spans="1:6" customFormat="1">
      <c r="A28756" s="514">
        <v>44469</v>
      </c>
      <c r="B28756" s="514" t="s">
        <v>17223</v>
      </c>
      <c r="C28756" s="1329" t="s">
        <v>34699</v>
      </c>
      <c r="D28756" s="514" t="s">
        <v>28</v>
      </c>
      <c r="E28756" s="673"/>
      <c r="F28756" s="761"/>
    </row>
    <row r="28757" spans="1:6" customFormat="1">
      <c r="A28757" s="514">
        <v>13894</v>
      </c>
      <c r="B28757" s="514" t="s">
        <v>17223</v>
      </c>
      <c r="C28757" s="1329" t="s">
        <v>32728</v>
      </c>
      <c r="D28757" s="514" t="s">
        <v>28</v>
      </c>
      <c r="E28757" s="673"/>
      <c r="F28757" s="761"/>
    </row>
    <row r="28758" spans="1:6" customFormat="1">
      <c r="A28758" s="514">
        <v>13895</v>
      </c>
      <c r="B28758" s="514" t="s">
        <v>17223</v>
      </c>
      <c r="C28758" s="1329" t="s">
        <v>32729</v>
      </c>
      <c r="D28758" s="514" t="s">
        <v>28</v>
      </c>
      <c r="E28758" s="673"/>
      <c r="F28758" s="761"/>
    </row>
    <row r="28759" spans="1:6" customFormat="1">
      <c r="A28759" s="514">
        <v>13892</v>
      </c>
      <c r="B28759" s="514" t="s">
        <v>17223</v>
      </c>
      <c r="C28759" s="1329" t="s">
        <v>32730</v>
      </c>
      <c r="D28759" s="514" t="s">
        <v>28</v>
      </c>
      <c r="E28759" s="673"/>
      <c r="F28759" s="761"/>
    </row>
    <row r="28760" spans="1:6" customFormat="1">
      <c r="A28760" s="514">
        <v>9914</v>
      </c>
      <c r="B28760" s="514" t="s">
        <v>17223</v>
      </c>
      <c r="C28760" s="1329" t="s">
        <v>32731</v>
      </c>
      <c r="D28760" s="514" t="s">
        <v>28</v>
      </c>
      <c r="E28760" s="673"/>
      <c r="F28760" s="761"/>
    </row>
    <row r="28761" spans="1:6" customFormat="1" ht="24.75">
      <c r="A28761" s="514">
        <v>36485</v>
      </c>
      <c r="B28761" s="514" t="s">
        <v>17223</v>
      </c>
      <c r="C28761" s="1329" t="s">
        <v>32732</v>
      </c>
      <c r="D28761" s="514" t="s">
        <v>28</v>
      </c>
      <c r="E28761" s="673"/>
      <c r="F28761" s="761"/>
    </row>
    <row r="28762" spans="1:6" customFormat="1">
      <c r="A28762" s="514">
        <v>9912</v>
      </c>
      <c r="B28762" s="514" t="s">
        <v>17223</v>
      </c>
      <c r="C28762" s="1329" t="s">
        <v>32733</v>
      </c>
      <c r="D28762" s="514" t="s">
        <v>28</v>
      </c>
      <c r="E28762" s="673"/>
      <c r="F28762" s="761"/>
    </row>
    <row r="28763" spans="1:6" customFormat="1">
      <c r="A28763" s="514">
        <v>9921</v>
      </c>
      <c r="B28763" s="514" t="s">
        <v>17223</v>
      </c>
      <c r="C28763" s="1329" t="s">
        <v>32734</v>
      </c>
      <c r="D28763" s="514" t="s">
        <v>28</v>
      </c>
      <c r="E28763" s="673"/>
      <c r="F28763" s="761"/>
    </row>
    <row r="28764" spans="1:6" customFormat="1">
      <c r="A28764" s="514">
        <v>21112</v>
      </c>
      <c r="B28764" s="514" t="s">
        <v>17223</v>
      </c>
      <c r="C28764" s="1329" t="s">
        <v>32735</v>
      </c>
      <c r="D28764" s="514" t="s">
        <v>28</v>
      </c>
      <c r="E28764" s="673">
        <v>300.85000000000002</v>
      </c>
      <c r="F28764" s="761"/>
    </row>
    <row r="28765" spans="1:6" customFormat="1">
      <c r="A28765" s="514">
        <v>10228</v>
      </c>
      <c r="B28765" s="514" t="s">
        <v>17223</v>
      </c>
      <c r="C28765" s="1329" t="s">
        <v>32736</v>
      </c>
      <c r="D28765" s="514" t="s">
        <v>28</v>
      </c>
      <c r="E28765" s="673">
        <v>349.5</v>
      </c>
      <c r="F28765" s="761"/>
    </row>
    <row r="28766" spans="1:6" customFormat="1">
      <c r="A28766" s="514">
        <v>11781</v>
      </c>
      <c r="B28766" s="514" t="s">
        <v>17223</v>
      </c>
      <c r="C28766" s="1329" t="s">
        <v>32737</v>
      </c>
      <c r="D28766" s="514" t="s">
        <v>28</v>
      </c>
      <c r="E28766" s="673">
        <v>283.14</v>
      </c>
      <c r="F28766" s="761"/>
    </row>
    <row r="28767" spans="1:6" customFormat="1">
      <c r="A28767" s="514">
        <v>37588</v>
      </c>
      <c r="B28767" s="514" t="s">
        <v>17223</v>
      </c>
      <c r="C28767" s="1329" t="s">
        <v>34700</v>
      </c>
      <c r="D28767" s="514" t="s">
        <v>28</v>
      </c>
      <c r="E28767" s="673">
        <v>69.209999999999994</v>
      </c>
      <c r="F28767" s="761"/>
    </row>
    <row r="28768" spans="1:6" customFormat="1">
      <c r="A28768" s="514">
        <v>11751</v>
      </c>
      <c r="B28768" s="514" t="s">
        <v>17223</v>
      </c>
      <c r="C28768" s="1329" t="s">
        <v>32738</v>
      </c>
      <c r="D28768" s="514" t="s">
        <v>28</v>
      </c>
      <c r="E28768" s="673">
        <v>224.18</v>
      </c>
      <c r="F28768" s="761"/>
    </row>
    <row r="28769" spans="1:6" customFormat="1">
      <c r="A28769" s="514">
        <v>11750</v>
      </c>
      <c r="B28769" s="514" t="s">
        <v>17223</v>
      </c>
      <c r="C28769" s="1329" t="s">
        <v>32739</v>
      </c>
      <c r="D28769" s="514" t="s">
        <v>28</v>
      </c>
      <c r="E28769" s="673">
        <v>186.04</v>
      </c>
      <c r="F28769" s="761"/>
    </row>
    <row r="28770" spans="1:6" customFormat="1">
      <c r="A28770" s="514">
        <v>11746</v>
      </c>
      <c r="B28770" s="514" t="s">
        <v>17223</v>
      </c>
      <c r="C28770" s="1329" t="s">
        <v>32740</v>
      </c>
      <c r="D28770" s="514" t="s">
        <v>28</v>
      </c>
      <c r="E28770" s="673">
        <v>124.82</v>
      </c>
      <c r="F28770" s="761"/>
    </row>
    <row r="28771" spans="1:6" customFormat="1">
      <c r="A28771" s="514">
        <v>11748</v>
      </c>
      <c r="B28771" s="514" t="s">
        <v>17223</v>
      </c>
      <c r="C28771" s="1329" t="s">
        <v>32741</v>
      </c>
      <c r="D28771" s="514" t="s">
        <v>28</v>
      </c>
      <c r="E28771" s="673">
        <v>80.099999999999994</v>
      </c>
      <c r="F28771" s="761"/>
    </row>
    <row r="28772" spans="1:6" customFormat="1">
      <c r="A28772" s="514">
        <v>11747</v>
      </c>
      <c r="B28772" s="514" t="s">
        <v>17223</v>
      </c>
      <c r="C28772" s="1329" t="s">
        <v>32742</v>
      </c>
      <c r="D28772" s="514" t="s">
        <v>28</v>
      </c>
      <c r="E28772" s="673">
        <v>345.68</v>
      </c>
      <c r="F28772" s="761"/>
    </row>
    <row r="28773" spans="1:6" customFormat="1">
      <c r="A28773" s="514">
        <v>11749</v>
      </c>
      <c r="B28773" s="514" t="s">
        <v>17223</v>
      </c>
      <c r="C28773" s="1329" t="s">
        <v>32743</v>
      </c>
      <c r="D28773" s="514" t="s">
        <v>28</v>
      </c>
      <c r="E28773" s="673">
        <v>92.46</v>
      </c>
      <c r="F28773" s="761"/>
    </row>
    <row r="28774" spans="1:6" customFormat="1">
      <c r="A28774" s="514">
        <v>10236</v>
      </c>
      <c r="B28774" s="514" t="s">
        <v>17223</v>
      </c>
      <c r="C28774" s="1329" t="s">
        <v>32744</v>
      </c>
      <c r="D28774" s="514" t="s">
        <v>28</v>
      </c>
      <c r="E28774" s="673">
        <v>154.65</v>
      </c>
      <c r="F28774" s="761"/>
    </row>
    <row r="28775" spans="1:6" customFormat="1">
      <c r="A28775" s="514">
        <v>10233</v>
      </c>
      <c r="B28775" s="514" t="s">
        <v>17223</v>
      </c>
      <c r="C28775" s="1329" t="s">
        <v>32745</v>
      </c>
      <c r="D28775" s="514" t="s">
        <v>28</v>
      </c>
      <c r="E28775" s="673">
        <v>144.91999999999999</v>
      </c>
      <c r="F28775" s="761"/>
    </row>
    <row r="28776" spans="1:6" customFormat="1">
      <c r="A28776" s="514">
        <v>10234</v>
      </c>
      <c r="B28776" s="514" t="s">
        <v>17223</v>
      </c>
      <c r="C28776" s="1329" t="s">
        <v>32746</v>
      </c>
      <c r="D28776" s="514" t="s">
        <v>28</v>
      </c>
      <c r="E28776" s="673">
        <v>91.29</v>
      </c>
      <c r="F28776" s="761"/>
    </row>
    <row r="28777" spans="1:6" customFormat="1">
      <c r="A28777" s="514">
        <v>10231</v>
      </c>
      <c r="B28777" s="514" t="s">
        <v>17223</v>
      </c>
      <c r="C28777" s="1329" t="s">
        <v>32747</v>
      </c>
      <c r="D28777" s="514" t="s">
        <v>28</v>
      </c>
      <c r="E28777" s="673">
        <v>418.63</v>
      </c>
      <c r="F28777" s="761"/>
    </row>
    <row r="28778" spans="1:6" customFormat="1">
      <c r="A28778" s="514">
        <v>10232</v>
      </c>
      <c r="B28778" s="514" t="s">
        <v>17223</v>
      </c>
      <c r="C28778" s="1329" t="s">
        <v>32748</v>
      </c>
      <c r="D28778" s="514" t="s">
        <v>28</v>
      </c>
      <c r="E28778" s="673">
        <v>234.25</v>
      </c>
      <c r="F28778" s="761"/>
    </row>
    <row r="28779" spans="1:6" customFormat="1">
      <c r="A28779" s="514">
        <v>10235</v>
      </c>
      <c r="B28779" s="514" t="s">
        <v>17223</v>
      </c>
      <c r="C28779" s="1329" t="s">
        <v>32749</v>
      </c>
      <c r="D28779" s="514" t="s">
        <v>28</v>
      </c>
      <c r="E28779" s="673">
        <v>573.89</v>
      </c>
      <c r="F28779" s="761"/>
    </row>
    <row r="28780" spans="1:6" customFormat="1">
      <c r="A28780" s="514">
        <v>10229</v>
      </c>
      <c r="B28780" s="514" t="s">
        <v>17223</v>
      </c>
      <c r="C28780" s="1329" t="s">
        <v>32750</v>
      </c>
      <c r="D28780" s="514" t="s">
        <v>28</v>
      </c>
      <c r="E28780" s="673">
        <v>82.56</v>
      </c>
      <c r="F28780" s="761"/>
    </row>
    <row r="28781" spans="1:6" customFormat="1">
      <c r="A28781" s="514">
        <v>10230</v>
      </c>
      <c r="B28781" s="514" t="s">
        <v>17223</v>
      </c>
      <c r="C28781" s="1329" t="s">
        <v>32751</v>
      </c>
      <c r="D28781" s="514" t="s">
        <v>28</v>
      </c>
      <c r="E28781" s="673">
        <v>1009.99</v>
      </c>
      <c r="F28781" s="761"/>
    </row>
    <row r="28782" spans="1:6" customFormat="1">
      <c r="A28782" s="514">
        <v>10409</v>
      </c>
      <c r="B28782" s="514" t="s">
        <v>17223</v>
      </c>
      <c r="C28782" s="1329" t="s">
        <v>32752</v>
      </c>
      <c r="D28782" s="514" t="s">
        <v>28</v>
      </c>
      <c r="E28782" s="673">
        <v>300.06</v>
      </c>
      <c r="F28782" s="761"/>
    </row>
    <row r="28783" spans="1:6" customFormat="1">
      <c r="A28783" s="514">
        <v>10411</v>
      </c>
      <c r="B28783" s="514" t="s">
        <v>17223</v>
      </c>
      <c r="C28783" s="1329" t="s">
        <v>32753</v>
      </c>
      <c r="D28783" s="514" t="s">
        <v>28</v>
      </c>
      <c r="E28783" s="673">
        <v>268.49</v>
      </c>
      <c r="F28783" s="761"/>
    </row>
    <row r="28784" spans="1:6" customFormat="1">
      <c r="A28784" s="514">
        <v>10410</v>
      </c>
      <c r="B28784" s="514" t="s">
        <v>17223</v>
      </c>
      <c r="C28784" s="1329" t="s">
        <v>32754</v>
      </c>
      <c r="D28784" s="514" t="s">
        <v>28</v>
      </c>
      <c r="E28784" s="673">
        <v>179.35</v>
      </c>
      <c r="F28784" s="761"/>
    </row>
    <row r="28785" spans="1:6" customFormat="1">
      <c r="A28785" s="514">
        <v>10404</v>
      </c>
      <c r="B28785" s="514" t="s">
        <v>17223</v>
      </c>
      <c r="C28785" s="1329" t="s">
        <v>32755</v>
      </c>
      <c r="D28785" s="514" t="s">
        <v>28</v>
      </c>
      <c r="E28785" s="673">
        <v>108.89</v>
      </c>
      <c r="F28785" s="761"/>
    </row>
    <row r="28786" spans="1:6" customFormat="1">
      <c r="A28786" s="514">
        <v>10405</v>
      </c>
      <c r="B28786" s="514" t="s">
        <v>17223</v>
      </c>
      <c r="C28786" s="1329" t="s">
        <v>32756</v>
      </c>
      <c r="D28786" s="514" t="s">
        <v>28</v>
      </c>
      <c r="E28786" s="673">
        <v>601.16999999999996</v>
      </c>
      <c r="F28786" s="761"/>
    </row>
    <row r="28787" spans="1:6" customFormat="1">
      <c r="A28787" s="514">
        <v>10408</v>
      </c>
      <c r="B28787" s="514" t="s">
        <v>17223</v>
      </c>
      <c r="C28787" s="1329" t="s">
        <v>32757</v>
      </c>
      <c r="D28787" s="514" t="s">
        <v>28</v>
      </c>
      <c r="E28787" s="673">
        <v>420.38</v>
      </c>
      <c r="F28787" s="761"/>
    </row>
    <row r="28788" spans="1:6" customFormat="1">
      <c r="A28788" s="514">
        <v>10406</v>
      </c>
      <c r="B28788" s="514" t="s">
        <v>17223</v>
      </c>
      <c r="C28788" s="1329" t="s">
        <v>32758</v>
      </c>
      <c r="D28788" s="514" t="s">
        <v>28</v>
      </c>
      <c r="E28788" s="673">
        <v>830.33</v>
      </c>
      <c r="F28788" s="761"/>
    </row>
    <row r="28789" spans="1:6" customFormat="1">
      <c r="A28789" s="514">
        <v>10412</v>
      </c>
      <c r="B28789" s="514" t="s">
        <v>17223</v>
      </c>
      <c r="C28789" s="1329" t="s">
        <v>32759</v>
      </c>
      <c r="D28789" s="514" t="s">
        <v>28</v>
      </c>
      <c r="E28789" s="673">
        <v>131.96</v>
      </c>
      <c r="F28789" s="761"/>
    </row>
    <row r="28790" spans="1:6" customFormat="1">
      <c r="A28790" s="514">
        <v>10407</v>
      </c>
      <c r="B28790" s="514" t="s">
        <v>17223</v>
      </c>
      <c r="C28790" s="1329" t="s">
        <v>32760</v>
      </c>
      <c r="D28790" s="514" t="s">
        <v>28</v>
      </c>
      <c r="E28790" s="673">
        <v>1287.8499999999999</v>
      </c>
      <c r="F28790" s="761"/>
    </row>
    <row r="28791" spans="1:6" customFormat="1">
      <c r="A28791" s="514">
        <v>10416</v>
      </c>
      <c r="B28791" s="514" t="s">
        <v>17223</v>
      </c>
      <c r="C28791" s="1329" t="s">
        <v>32761</v>
      </c>
      <c r="D28791" s="514" t="s">
        <v>28</v>
      </c>
      <c r="E28791" s="673">
        <v>159.74</v>
      </c>
      <c r="F28791" s="761"/>
    </row>
    <row r="28792" spans="1:6" customFormat="1">
      <c r="A28792" s="514">
        <v>10419</v>
      </c>
      <c r="B28792" s="514" t="s">
        <v>17223</v>
      </c>
      <c r="C28792" s="1329" t="s">
        <v>32762</v>
      </c>
      <c r="D28792" s="514" t="s">
        <v>28</v>
      </c>
      <c r="E28792" s="673">
        <v>138.66</v>
      </c>
      <c r="F28792" s="761"/>
    </row>
    <row r="28793" spans="1:6" customFormat="1">
      <c r="A28793" s="514">
        <v>10418</v>
      </c>
      <c r="B28793" s="514" t="s">
        <v>17223</v>
      </c>
      <c r="C28793" s="1329" t="s">
        <v>32763</v>
      </c>
      <c r="D28793" s="514" t="s">
        <v>28</v>
      </c>
      <c r="E28793" s="673">
        <v>92.42</v>
      </c>
      <c r="F28793" s="761"/>
    </row>
    <row r="28794" spans="1:6" customFormat="1">
      <c r="A28794" s="514">
        <v>21092</v>
      </c>
      <c r="B28794" s="514" t="s">
        <v>17223</v>
      </c>
      <c r="C28794" s="1329" t="s">
        <v>32764</v>
      </c>
      <c r="D28794" s="514" t="s">
        <v>28</v>
      </c>
      <c r="E28794" s="673">
        <v>79.27</v>
      </c>
      <c r="F28794" s="761"/>
    </row>
    <row r="28795" spans="1:6" customFormat="1">
      <c r="A28795" s="514">
        <v>12657</v>
      </c>
      <c r="B28795" s="514" t="s">
        <v>17223</v>
      </c>
      <c r="C28795" s="1329" t="s">
        <v>32765</v>
      </c>
      <c r="D28795" s="514" t="s">
        <v>28</v>
      </c>
      <c r="E28795" s="673">
        <v>372.97</v>
      </c>
      <c r="F28795" s="761"/>
    </row>
    <row r="28796" spans="1:6" customFormat="1">
      <c r="A28796" s="514">
        <v>10417</v>
      </c>
      <c r="B28796" s="514" t="s">
        <v>17223</v>
      </c>
      <c r="C28796" s="1329" t="s">
        <v>32766</v>
      </c>
      <c r="D28796" s="514" t="s">
        <v>28</v>
      </c>
      <c r="E28796" s="673">
        <v>232.75</v>
      </c>
      <c r="F28796" s="761"/>
    </row>
    <row r="28797" spans="1:6" customFormat="1">
      <c r="A28797" s="514">
        <v>10414</v>
      </c>
      <c r="B28797" s="514" t="s">
        <v>17223</v>
      </c>
      <c r="C28797" s="1329" t="s">
        <v>32767</v>
      </c>
      <c r="D28797" s="514" t="s">
        <v>28</v>
      </c>
      <c r="E28797" s="673">
        <v>509.31</v>
      </c>
      <c r="F28797" s="761"/>
    </row>
    <row r="28798" spans="1:6" customFormat="1">
      <c r="A28798" s="514">
        <v>10413</v>
      </c>
      <c r="B28798" s="514" t="s">
        <v>17223</v>
      </c>
      <c r="C28798" s="1329" t="s">
        <v>32768</v>
      </c>
      <c r="D28798" s="514" t="s">
        <v>28</v>
      </c>
      <c r="E28798" s="673">
        <v>84.59</v>
      </c>
      <c r="F28798" s="761"/>
    </row>
    <row r="28799" spans="1:6" customFormat="1">
      <c r="A28799" s="514">
        <v>10415</v>
      </c>
      <c r="B28799" s="514" t="s">
        <v>17223</v>
      </c>
      <c r="C28799" s="1329" t="s">
        <v>32769</v>
      </c>
      <c r="D28799" s="514" t="s">
        <v>28</v>
      </c>
      <c r="E28799" s="673">
        <v>883.94</v>
      </c>
      <c r="F28799" s="761"/>
    </row>
    <row r="28800" spans="1:6" customFormat="1">
      <c r="A28800" s="514">
        <v>38643</v>
      </c>
      <c r="B28800" s="514" t="s">
        <v>17223</v>
      </c>
      <c r="C28800" s="1329" t="s">
        <v>32770</v>
      </c>
      <c r="D28800" s="514" t="s">
        <v>28</v>
      </c>
      <c r="E28800" s="673">
        <v>55</v>
      </c>
      <c r="F28800" s="761"/>
    </row>
    <row r="28801" spans="1:6" customFormat="1">
      <c r="A28801" s="514">
        <v>6157</v>
      </c>
      <c r="B28801" s="514" t="s">
        <v>17223</v>
      </c>
      <c r="C28801" s="1329" t="s">
        <v>32771</v>
      </c>
      <c r="D28801" s="514" t="s">
        <v>28</v>
      </c>
      <c r="E28801" s="673">
        <v>75.13</v>
      </c>
      <c r="F28801" s="761"/>
    </row>
    <row r="28802" spans="1:6" customFormat="1">
      <c r="A28802" s="514">
        <v>6158</v>
      </c>
      <c r="B28802" s="514" t="s">
        <v>17223</v>
      </c>
      <c r="C28802" s="1329" t="s">
        <v>34701</v>
      </c>
      <c r="D28802" s="514" t="s">
        <v>28</v>
      </c>
      <c r="E28802" s="673">
        <v>9.4</v>
      </c>
      <c r="F28802" s="761"/>
    </row>
    <row r="28803" spans="1:6" customFormat="1">
      <c r="A28803" s="514">
        <v>6156</v>
      </c>
      <c r="B28803" s="514" t="s">
        <v>17223</v>
      </c>
      <c r="C28803" s="1329" t="s">
        <v>34702</v>
      </c>
      <c r="D28803" s="514" t="s">
        <v>28</v>
      </c>
      <c r="E28803" s="673">
        <v>8.06</v>
      </c>
      <c r="F28803" s="761"/>
    </row>
    <row r="28804" spans="1:6" customFormat="1">
      <c r="A28804" s="514">
        <v>6153</v>
      </c>
      <c r="B28804" s="514" t="s">
        <v>17223</v>
      </c>
      <c r="C28804" s="1329" t="s">
        <v>34703</v>
      </c>
      <c r="D28804" s="514" t="s">
        <v>28</v>
      </c>
      <c r="E28804" s="673">
        <v>6.47</v>
      </c>
      <c r="F28804" s="761"/>
    </row>
    <row r="28805" spans="1:6" customFormat="1">
      <c r="A28805" s="514">
        <v>6154</v>
      </c>
      <c r="B28805" s="514" t="s">
        <v>17223</v>
      </c>
      <c r="C28805" s="1329" t="s">
        <v>34704</v>
      </c>
      <c r="D28805" s="514" t="s">
        <v>28</v>
      </c>
      <c r="E28805" s="673">
        <v>11.49</v>
      </c>
      <c r="F28805" s="761"/>
    </row>
    <row r="28806" spans="1:6" customFormat="1">
      <c r="A28806" s="514">
        <v>6155</v>
      </c>
      <c r="B28806" s="514" t="s">
        <v>17223</v>
      </c>
      <c r="C28806" s="1329" t="s">
        <v>34705</v>
      </c>
      <c r="D28806" s="514" t="s">
        <v>28</v>
      </c>
      <c r="E28806" s="673">
        <v>26.46</v>
      </c>
      <c r="F28806" s="761"/>
    </row>
    <row r="28807" spans="1:6" customFormat="1">
      <c r="A28807" s="514">
        <v>43595</v>
      </c>
      <c r="B28807" s="514" t="s">
        <v>17223</v>
      </c>
      <c r="C28807" s="1329" t="s">
        <v>32772</v>
      </c>
      <c r="D28807" s="514" t="s">
        <v>28</v>
      </c>
      <c r="E28807" s="673">
        <v>19.45</v>
      </c>
      <c r="F28807" s="761"/>
    </row>
    <row r="28808" spans="1:6" customFormat="1">
      <c r="A28808" s="514">
        <v>43596</v>
      </c>
      <c r="B28808" s="514" t="s">
        <v>17223</v>
      </c>
      <c r="C28808" s="1329" t="s">
        <v>32773</v>
      </c>
      <c r="D28808" s="514" t="s">
        <v>28</v>
      </c>
      <c r="E28808" s="673">
        <v>22.48</v>
      </c>
      <c r="F28808" s="761"/>
    </row>
    <row r="28809" spans="1:6" customFormat="1">
      <c r="A28809" s="514">
        <v>38108</v>
      </c>
      <c r="B28809" s="514" t="s">
        <v>17223</v>
      </c>
      <c r="C28809" s="1329" t="s">
        <v>32774</v>
      </c>
      <c r="D28809" s="514" t="s">
        <v>28</v>
      </c>
      <c r="E28809" s="673">
        <v>44.27</v>
      </c>
      <c r="F28809" s="761"/>
    </row>
    <row r="28810" spans="1:6" customFormat="1">
      <c r="A28810" s="514">
        <v>38087</v>
      </c>
      <c r="B28810" s="514" t="s">
        <v>17223</v>
      </c>
      <c r="C28810" s="1329" t="s">
        <v>32775</v>
      </c>
      <c r="D28810" s="514" t="s">
        <v>28</v>
      </c>
      <c r="E28810" s="673">
        <v>56.94</v>
      </c>
      <c r="F28810" s="761"/>
    </row>
    <row r="28811" spans="1:6" customFormat="1">
      <c r="A28811" s="514">
        <v>38109</v>
      </c>
      <c r="B28811" s="514" t="s">
        <v>17223</v>
      </c>
      <c r="C28811" s="1329" t="s">
        <v>32776</v>
      </c>
      <c r="D28811" s="514" t="s">
        <v>28</v>
      </c>
      <c r="E28811" s="673">
        <v>70.75</v>
      </c>
      <c r="F28811" s="761"/>
    </row>
    <row r="28812" spans="1:6" customFormat="1">
      <c r="A28812" s="514">
        <v>38088</v>
      </c>
      <c r="B28812" s="514" t="s">
        <v>17223</v>
      </c>
      <c r="C28812" s="1329" t="s">
        <v>32777</v>
      </c>
      <c r="D28812" s="514" t="s">
        <v>28</v>
      </c>
      <c r="E28812" s="673">
        <v>74.39</v>
      </c>
      <c r="F28812" s="761"/>
    </row>
    <row r="28813" spans="1:6" customFormat="1">
      <c r="A28813" s="514">
        <v>38110</v>
      </c>
      <c r="B28813" s="514" t="s">
        <v>17223</v>
      </c>
      <c r="C28813" s="1329" t="s">
        <v>32778</v>
      </c>
      <c r="D28813" s="514" t="s">
        <v>28</v>
      </c>
      <c r="E28813" s="673">
        <v>27.21</v>
      </c>
      <c r="F28813" s="761"/>
    </row>
    <row r="28814" spans="1:6" customFormat="1" ht="24.75">
      <c r="A28814" s="514">
        <v>38089</v>
      </c>
      <c r="B28814" s="514" t="s">
        <v>17223</v>
      </c>
      <c r="C28814" s="1329" t="s">
        <v>32779</v>
      </c>
      <c r="D28814" s="514" t="s">
        <v>28</v>
      </c>
      <c r="E28814" s="673">
        <v>47.42</v>
      </c>
      <c r="F28814" s="761"/>
    </row>
    <row r="28815" spans="1:6" customFormat="1">
      <c r="A28815" s="514">
        <v>38111</v>
      </c>
      <c r="B28815" s="514" t="s">
        <v>17223</v>
      </c>
      <c r="C28815" s="1329" t="s">
        <v>32780</v>
      </c>
      <c r="D28815" s="514" t="s">
        <v>28</v>
      </c>
      <c r="E28815" s="673">
        <v>30.43</v>
      </c>
      <c r="F28815" s="761"/>
    </row>
    <row r="28816" spans="1:6" customFormat="1" ht="24.75">
      <c r="A28816" s="514">
        <v>38090</v>
      </c>
      <c r="B28816" s="514" t="s">
        <v>17223</v>
      </c>
      <c r="C28816" s="1329" t="s">
        <v>32781</v>
      </c>
      <c r="D28816" s="514" t="s">
        <v>28</v>
      </c>
      <c r="E28816" s="673">
        <v>49.01</v>
      </c>
      <c r="F28816" s="761"/>
    </row>
    <row r="28817" spans="1:6" customFormat="1">
      <c r="A28817" s="514">
        <v>38400</v>
      </c>
      <c r="B28817" s="514" t="s">
        <v>17223</v>
      </c>
      <c r="C28817" s="1329" t="s">
        <v>32782</v>
      </c>
      <c r="D28817" s="514" t="s">
        <v>28</v>
      </c>
      <c r="E28817" s="673">
        <v>52.45</v>
      </c>
      <c r="F28817" s="761"/>
    </row>
    <row r="28818" spans="1:6" customFormat="1">
      <c r="A28818" s="514">
        <v>13726</v>
      </c>
      <c r="B28818" s="514" t="s">
        <v>17223</v>
      </c>
      <c r="C28818" s="1329" t="s">
        <v>32783</v>
      </c>
      <c r="D28818" s="514" t="s">
        <v>28</v>
      </c>
      <c r="E28818" s="673"/>
      <c r="F28818" s="761"/>
    </row>
    <row r="28819" spans="1:6" customFormat="1">
      <c r="A28819" s="514">
        <v>12627</v>
      </c>
      <c r="B28819" s="514" t="s">
        <v>17223</v>
      </c>
      <c r="C28819" s="1329" t="s">
        <v>32784</v>
      </c>
      <c r="D28819" s="514" t="s">
        <v>28</v>
      </c>
      <c r="E28819" s="673">
        <v>1.43</v>
      </c>
      <c r="F28819" s="761"/>
    </row>
    <row r="28820" spans="1:6" customFormat="1">
      <c r="A28820" s="514">
        <v>39996</v>
      </c>
      <c r="B28820" s="514" t="s">
        <v>17223</v>
      </c>
      <c r="C28820" s="1329" t="s">
        <v>32785</v>
      </c>
      <c r="D28820" s="514" t="s">
        <v>5</v>
      </c>
      <c r="E28820" s="673">
        <v>3.65</v>
      </c>
      <c r="F28820" s="761"/>
    </row>
    <row r="28821" spans="1:6" customFormat="1">
      <c r="A28821" s="514">
        <v>10478</v>
      </c>
      <c r="B28821" s="514" t="s">
        <v>17223</v>
      </c>
      <c r="C28821" s="1329" t="s">
        <v>32786</v>
      </c>
      <c r="D28821" s="514" t="s">
        <v>29</v>
      </c>
      <c r="E28821" s="673">
        <v>45.59</v>
      </c>
      <c r="F28821" s="761"/>
    </row>
    <row r="28822" spans="1:6" customFormat="1">
      <c r="A28822" s="514">
        <v>10481</v>
      </c>
      <c r="B28822" s="514" t="s">
        <v>17223</v>
      </c>
      <c r="C28822" s="1329" t="s">
        <v>32787</v>
      </c>
      <c r="D28822" s="514" t="s">
        <v>29</v>
      </c>
      <c r="E28822" s="673">
        <v>40.54</v>
      </c>
      <c r="F28822" s="761"/>
    </row>
    <row r="28823" spans="1:6" customFormat="1">
      <c r="A28823" s="514">
        <v>10475</v>
      </c>
      <c r="B28823" s="514" t="s">
        <v>17223</v>
      </c>
      <c r="C28823" s="1329" t="s">
        <v>32788</v>
      </c>
      <c r="D28823" s="514" t="s">
        <v>29</v>
      </c>
      <c r="E28823" s="673">
        <v>39.229999999999997</v>
      </c>
      <c r="F28823" s="761"/>
    </row>
    <row r="28824" spans="1:6" customFormat="1">
      <c r="A28824" s="514">
        <v>4030</v>
      </c>
      <c r="B28824" s="514" t="s">
        <v>17223</v>
      </c>
      <c r="C28824" s="1329" t="s">
        <v>32789</v>
      </c>
      <c r="D28824" s="514" t="s">
        <v>32</v>
      </c>
      <c r="E28824" s="673">
        <v>6.8</v>
      </c>
      <c r="F28824" s="761"/>
    </row>
    <row r="28825" spans="1:6" customFormat="1">
      <c r="A28825" s="514">
        <v>4031</v>
      </c>
      <c r="B28825" s="514" t="s">
        <v>17223</v>
      </c>
      <c r="C28825" s="1329" t="s">
        <v>32790</v>
      </c>
      <c r="D28825" s="514" t="s">
        <v>32</v>
      </c>
      <c r="E28825" s="673">
        <v>31.95</v>
      </c>
      <c r="F28825" s="761"/>
    </row>
    <row r="28826" spans="1:6" customFormat="1">
      <c r="A28826" s="514">
        <v>39399</v>
      </c>
      <c r="B28826" s="514" t="s">
        <v>17223</v>
      </c>
      <c r="C28826" s="1329" t="s">
        <v>32791</v>
      </c>
      <c r="D28826" s="514" t="s">
        <v>28</v>
      </c>
      <c r="E28826" s="673"/>
      <c r="F28826" s="761"/>
    </row>
    <row r="28827" spans="1:6" customFormat="1">
      <c r="A28827" s="514">
        <v>39400</v>
      </c>
      <c r="B28827" s="514" t="s">
        <v>17223</v>
      </c>
      <c r="C28827" s="1329" t="s">
        <v>32792</v>
      </c>
      <c r="D28827" s="514" t="s">
        <v>28</v>
      </c>
      <c r="E28827" s="673"/>
      <c r="F28827" s="761"/>
    </row>
    <row r="28828" spans="1:6" customFormat="1">
      <c r="A28828" s="514">
        <v>39401</v>
      </c>
      <c r="B28828" s="514" t="s">
        <v>17223</v>
      </c>
      <c r="C28828" s="1329" t="s">
        <v>32793</v>
      </c>
      <c r="D28828" s="514" t="s">
        <v>28</v>
      </c>
      <c r="E28828" s="673"/>
      <c r="F28828" s="761"/>
    </row>
    <row r="28829" spans="1:6" customFormat="1">
      <c r="A28829" s="514">
        <v>11652</v>
      </c>
      <c r="B28829" s="514" t="s">
        <v>17223</v>
      </c>
      <c r="C28829" s="1329" t="s">
        <v>32794</v>
      </c>
      <c r="D28829" s="514" t="s">
        <v>28</v>
      </c>
      <c r="E28829" s="673"/>
      <c r="F28829" s="761"/>
    </row>
    <row r="28830" spans="1:6" customFormat="1">
      <c r="A28830" s="514">
        <v>13475</v>
      </c>
      <c r="B28830" s="514" t="s">
        <v>17223</v>
      </c>
      <c r="C28830" s="1329" t="s">
        <v>32795</v>
      </c>
      <c r="D28830" s="514" t="s">
        <v>28</v>
      </c>
      <c r="E28830" s="673"/>
      <c r="F28830" s="761"/>
    </row>
    <row r="28831" spans="1:6" customFormat="1">
      <c r="A28831" s="514">
        <v>13896</v>
      </c>
      <c r="B28831" s="514" t="s">
        <v>17223</v>
      </c>
      <c r="C28831" s="1329" t="s">
        <v>32796</v>
      </c>
      <c r="D28831" s="514" t="s">
        <v>28</v>
      </c>
      <c r="E28831" s="673"/>
      <c r="F28831" s="761"/>
    </row>
    <row r="28832" spans="1:6" customFormat="1">
      <c r="A28832" s="514">
        <v>44470</v>
      </c>
      <c r="B28832" s="514" t="s">
        <v>17223</v>
      </c>
      <c r="C28832" s="1329" t="s">
        <v>34706</v>
      </c>
      <c r="D28832" s="514" t="s">
        <v>28</v>
      </c>
      <c r="E28832" s="673"/>
      <c r="F28832" s="761"/>
    </row>
    <row r="28833" spans="1:6" customFormat="1">
      <c r="A28833" s="514">
        <v>13476</v>
      </c>
      <c r="B28833" s="514" t="s">
        <v>17223</v>
      </c>
      <c r="C28833" s="1329" t="s">
        <v>32797</v>
      </c>
      <c r="D28833" s="514" t="s">
        <v>28</v>
      </c>
      <c r="E28833" s="673"/>
      <c r="F28833" s="761"/>
    </row>
    <row r="28834" spans="1:6" customFormat="1">
      <c r="A28834" s="514">
        <v>44491</v>
      </c>
      <c r="B28834" s="514" t="s">
        <v>17223</v>
      </c>
      <c r="C28834" s="1329" t="s">
        <v>34707</v>
      </c>
      <c r="D28834" s="514" t="s">
        <v>28</v>
      </c>
      <c r="E28834" s="673"/>
      <c r="F28834" s="761"/>
    </row>
    <row r="28835" spans="1:6" customFormat="1">
      <c r="A28835" s="514">
        <v>10488</v>
      </c>
      <c r="B28835" s="514" t="s">
        <v>17223</v>
      </c>
      <c r="C28835" s="1329" t="s">
        <v>32798</v>
      </c>
      <c r="D28835" s="514" t="s">
        <v>28</v>
      </c>
      <c r="E28835" s="673"/>
      <c r="F28835" s="761"/>
    </row>
    <row r="28836" spans="1:6" customFormat="1">
      <c r="A28836" s="514">
        <v>13606</v>
      </c>
      <c r="B28836" s="514" t="s">
        <v>17223</v>
      </c>
      <c r="C28836" s="1329" t="s">
        <v>32799</v>
      </c>
      <c r="D28836" s="514" t="s">
        <v>28</v>
      </c>
      <c r="E28836" s="673"/>
      <c r="F28836" s="761"/>
    </row>
    <row r="28837" spans="1:6" customFormat="1">
      <c r="A28837" s="514">
        <v>10489</v>
      </c>
      <c r="B28837" s="514" t="s">
        <v>17223</v>
      </c>
      <c r="C28837" s="1329" t="s">
        <v>32800</v>
      </c>
      <c r="D28837" s="514" t="s">
        <v>33</v>
      </c>
      <c r="E28837" s="673">
        <v>18.21</v>
      </c>
      <c r="F28837" s="761"/>
    </row>
    <row r="28838" spans="1:6" customFormat="1">
      <c r="A28838" s="514">
        <v>41073</v>
      </c>
      <c r="B28838" s="514" t="s">
        <v>17223</v>
      </c>
      <c r="C28838" s="1329" t="s">
        <v>32801</v>
      </c>
      <c r="D28838" s="514" t="s">
        <v>31</v>
      </c>
      <c r="E28838" s="673">
        <v>3217.39</v>
      </c>
      <c r="F28838" s="761"/>
    </row>
    <row r="28839" spans="1:6" customFormat="1">
      <c r="A28839" s="514">
        <v>34391</v>
      </c>
      <c r="B28839" s="514" t="s">
        <v>17223</v>
      </c>
      <c r="C28839" s="1329" t="s">
        <v>32802</v>
      </c>
      <c r="D28839" s="514" t="s">
        <v>32</v>
      </c>
      <c r="E28839" s="673">
        <v>502.68</v>
      </c>
      <c r="F28839" s="761"/>
    </row>
    <row r="28840" spans="1:6" customFormat="1">
      <c r="A28840" s="514">
        <v>10496</v>
      </c>
      <c r="B28840" s="514" t="s">
        <v>17223</v>
      </c>
      <c r="C28840" s="1329" t="s">
        <v>32803</v>
      </c>
      <c r="D28840" s="514" t="s">
        <v>32</v>
      </c>
      <c r="E28840" s="673">
        <v>437.5</v>
      </c>
      <c r="F28840" s="761"/>
    </row>
    <row r="28841" spans="1:6" customFormat="1">
      <c r="A28841" s="514">
        <v>10497</v>
      </c>
      <c r="B28841" s="514" t="s">
        <v>17223</v>
      </c>
      <c r="C28841" s="1329" t="s">
        <v>32804</v>
      </c>
      <c r="D28841" s="514" t="s">
        <v>32</v>
      </c>
      <c r="E28841" s="673">
        <v>1137.49</v>
      </c>
      <c r="F28841" s="761"/>
    </row>
    <row r="28842" spans="1:6" customFormat="1">
      <c r="A28842" s="514">
        <v>10504</v>
      </c>
      <c r="B28842" s="514" t="s">
        <v>17223</v>
      </c>
      <c r="C28842" s="1329" t="s">
        <v>32805</v>
      </c>
      <c r="D28842" s="514" t="s">
        <v>32</v>
      </c>
      <c r="E28842" s="673">
        <v>1330</v>
      </c>
      <c r="F28842" s="761"/>
    </row>
    <row r="28843" spans="1:6" customFormat="1">
      <c r="A28843" s="514">
        <v>34390</v>
      </c>
      <c r="B28843" s="514" t="s">
        <v>17223</v>
      </c>
      <c r="C28843" s="1329" t="s">
        <v>32806</v>
      </c>
      <c r="D28843" s="514" t="s">
        <v>32</v>
      </c>
      <c r="E28843" s="673">
        <v>391.99</v>
      </c>
      <c r="F28843" s="761"/>
    </row>
    <row r="28844" spans="1:6" customFormat="1">
      <c r="A28844" s="514">
        <v>34389</v>
      </c>
      <c r="B28844" s="514" t="s">
        <v>17223</v>
      </c>
      <c r="C28844" s="1329" t="s">
        <v>32807</v>
      </c>
      <c r="D28844" s="514" t="s">
        <v>32</v>
      </c>
      <c r="E28844" s="673">
        <v>122.5</v>
      </c>
      <c r="F28844" s="761"/>
    </row>
    <row r="28845" spans="1:6" customFormat="1">
      <c r="A28845" s="514">
        <v>34388</v>
      </c>
      <c r="B28845" s="514" t="s">
        <v>17223</v>
      </c>
      <c r="C28845" s="1329" t="s">
        <v>32808</v>
      </c>
      <c r="D28845" s="514" t="s">
        <v>32</v>
      </c>
      <c r="E28845" s="673">
        <v>174.1</v>
      </c>
      <c r="F28845" s="761"/>
    </row>
    <row r="28846" spans="1:6" customFormat="1">
      <c r="A28846" s="514">
        <v>34387</v>
      </c>
      <c r="B28846" s="514" t="s">
        <v>17223</v>
      </c>
      <c r="C28846" s="1329" t="s">
        <v>32809</v>
      </c>
      <c r="D28846" s="514" t="s">
        <v>32</v>
      </c>
      <c r="E28846" s="673">
        <v>282.62</v>
      </c>
      <c r="F28846" s="761"/>
    </row>
    <row r="28847" spans="1:6" customFormat="1">
      <c r="A28847" s="514">
        <v>11188</v>
      </c>
      <c r="B28847" s="514" t="s">
        <v>17223</v>
      </c>
      <c r="C28847" s="1329" t="s">
        <v>32810</v>
      </c>
      <c r="D28847" s="514" t="s">
        <v>32</v>
      </c>
      <c r="E28847" s="673">
        <v>139.99</v>
      </c>
      <c r="F28847" s="761"/>
    </row>
    <row r="28848" spans="1:6" customFormat="1">
      <c r="A28848" s="514">
        <v>11189</v>
      </c>
      <c r="B28848" s="514" t="s">
        <v>17223</v>
      </c>
      <c r="C28848" s="1329" t="s">
        <v>32811</v>
      </c>
      <c r="D28848" s="514" t="s">
        <v>32</v>
      </c>
      <c r="E28848" s="673">
        <v>210</v>
      </c>
      <c r="F28848" s="761"/>
    </row>
    <row r="28849" spans="1:6" customFormat="1">
      <c r="A28849" s="514">
        <v>21107</v>
      </c>
      <c r="B28849" s="514" t="s">
        <v>17223</v>
      </c>
      <c r="C28849" s="1329" t="s">
        <v>32812</v>
      </c>
      <c r="D28849" s="514" t="s">
        <v>32</v>
      </c>
      <c r="E28849" s="673">
        <v>151.12</v>
      </c>
      <c r="F28849" s="761"/>
    </row>
    <row r="28850" spans="1:6" customFormat="1">
      <c r="A28850" s="514">
        <v>34386</v>
      </c>
      <c r="B28850" s="514" t="s">
        <v>17223</v>
      </c>
      <c r="C28850" s="1329" t="s">
        <v>32813</v>
      </c>
      <c r="D28850" s="514" t="s">
        <v>32</v>
      </c>
      <c r="E28850" s="673">
        <v>262.5</v>
      </c>
      <c r="F28850" s="761"/>
    </row>
    <row r="28851" spans="1:6" customFormat="1">
      <c r="A28851" s="514">
        <v>10490</v>
      </c>
      <c r="B28851" s="514" t="s">
        <v>17223</v>
      </c>
      <c r="C28851" s="1329" t="s">
        <v>32814</v>
      </c>
      <c r="D28851" s="514" t="s">
        <v>32</v>
      </c>
      <c r="E28851" s="673">
        <v>91.87</v>
      </c>
      <c r="F28851" s="761"/>
    </row>
    <row r="28852" spans="1:6" customFormat="1">
      <c r="A28852" s="514">
        <v>10492</v>
      </c>
      <c r="B28852" s="514" t="s">
        <v>17223</v>
      </c>
      <c r="C28852" s="1329" t="s">
        <v>32815</v>
      </c>
      <c r="D28852" s="514" t="s">
        <v>32</v>
      </c>
      <c r="E28852" s="673">
        <v>105</v>
      </c>
      <c r="F28852" s="761"/>
    </row>
    <row r="28853" spans="1:6" customFormat="1">
      <c r="A28853" s="514">
        <v>10493</v>
      </c>
      <c r="B28853" s="514" t="s">
        <v>17223</v>
      </c>
      <c r="C28853" s="1329" t="s">
        <v>32816</v>
      </c>
      <c r="D28853" s="514" t="s">
        <v>32</v>
      </c>
      <c r="E28853" s="673">
        <v>122.5</v>
      </c>
      <c r="F28853" s="761"/>
    </row>
    <row r="28854" spans="1:6" customFormat="1">
      <c r="A28854" s="514">
        <v>10491</v>
      </c>
      <c r="B28854" s="514" t="s">
        <v>17223</v>
      </c>
      <c r="C28854" s="1329" t="s">
        <v>32817</v>
      </c>
      <c r="D28854" s="514" t="s">
        <v>32</v>
      </c>
      <c r="E28854" s="673">
        <v>148.75</v>
      </c>
      <c r="F28854" s="761"/>
    </row>
    <row r="28855" spans="1:6" customFormat="1">
      <c r="A28855" s="514">
        <v>34385</v>
      </c>
      <c r="B28855" s="514" t="s">
        <v>17223</v>
      </c>
      <c r="C28855" s="1329" t="s">
        <v>34708</v>
      </c>
      <c r="D28855" s="514" t="s">
        <v>32</v>
      </c>
      <c r="E28855" s="673">
        <v>217</v>
      </c>
      <c r="F28855" s="761"/>
    </row>
    <row r="28856" spans="1:6" customFormat="1">
      <c r="A28856" s="514">
        <v>10499</v>
      </c>
      <c r="B28856" s="514" t="s">
        <v>17223</v>
      </c>
      <c r="C28856" s="1329" t="s">
        <v>32818</v>
      </c>
      <c r="D28856" s="514" t="s">
        <v>32</v>
      </c>
      <c r="E28856" s="673">
        <v>87.49</v>
      </c>
      <c r="F28856" s="761"/>
    </row>
    <row r="28857" spans="1:6" customFormat="1">
      <c r="A28857" s="514">
        <v>34384</v>
      </c>
      <c r="B28857" s="514" t="s">
        <v>17223</v>
      </c>
      <c r="C28857" s="1329" t="s">
        <v>32819</v>
      </c>
      <c r="D28857" s="514" t="s">
        <v>32</v>
      </c>
      <c r="E28857" s="673">
        <v>262.5</v>
      </c>
      <c r="F28857" s="761"/>
    </row>
    <row r="28858" spans="1:6" customFormat="1">
      <c r="A28858" s="514">
        <v>11185</v>
      </c>
      <c r="B28858" s="514" t="s">
        <v>17223</v>
      </c>
      <c r="C28858" s="1329" t="s">
        <v>32820</v>
      </c>
      <c r="D28858" s="514" t="s">
        <v>32</v>
      </c>
      <c r="E28858" s="673">
        <v>271.24</v>
      </c>
      <c r="F28858" s="761"/>
    </row>
    <row r="28859" spans="1:6" customFormat="1">
      <c r="A28859" s="514">
        <v>10507</v>
      </c>
      <c r="B28859" s="514" t="s">
        <v>17223</v>
      </c>
      <c r="C28859" s="1329" t="s">
        <v>32821</v>
      </c>
      <c r="D28859" s="514" t="s">
        <v>32</v>
      </c>
      <c r="E28859" s="673">
        <v>235.93</v>
      </c>
      <c r="F28859" s="761"/>
    </row>
    <row r="28860" spans="1:6" customFormat="1">
      <c r="A28860" s="514">
        <v>10505</v>
      </c>
      <c r="B28860" s="514" t="s">
        <v>17223</v>
      </c>
      <c r="C28860" s="1329" t="s">
        <v>32822</v>
      </c>
      <c r="D28860" s="514" t="s">
        <v>32</v>
      </c>
      <c r="E28860" s="673">
        <v>139.22</v>
      </c>
      <c r="F28860" s="761"/>
    </row>
    <row r="28861" spans="1:6" customFormat="1">
      <c r="A28861" s="514">
        <v>10506</v>
      </c>
      <c r="B28861" s="514" t="s">
        <v>17223</v>
      </c>
      <c r="C28861" s="1329" t="s">
        <v>32823</v>
      </c>
      <c r="D28861" s="514" t="s">
        <v>32</v>
      </c>
      <c r="E28861" s="673">
        <v>181.74</v>
      </c>
      <c r="F28861" s="761"/>
    </row>
    <row r="28862" spans="1:6" customFormat="1">
      <c r="A28862" s="514">
        <v>5031</v>
      </c>
      <c r="B28862" s="514" t="s">
        <v>17223</v>
      </c>
      <c r="C28862" s="1329" t="s">
        <v>32824</v>
      </c>
      <c r="D28862" s="514" t="s">
        <v>32</v>
      </c>
      <c r="E28862" s="673">
        <v>255.19</v>
      </c>
      <c r="F28862" s="761"/>
    </row>
    <row r="28863" spans="1:6" customFormat="1">
      <c r="A28863" s="514">
        <v>10502</v>
      </c>
      <c r="B28863" s="514" t="s">
        <v>17223</v>
      </c>
      <c r="C28863" s="1329" t="s">
        <v>32825</v>
      </c>
      <c r="D28863" s="514" t="s">
        <v>32</v>
      </c>
      <c r="E28863" s="673">
        <v>297.35000000000002</v>
      </c>
      <c r="F28863" s="761"/>
    </row>
    <row r="28864" spans="1:6" customFormat="1">
      <c r="A28864" s="514">
        <v>10501</v>
      </c>
      <c r="B28864" s="514" t="s">
        <v>17223</v>
      </c>
      <c r="C28864" s="1329" t="s">
        <v>32826</v>
      </c>
      <c r="D28864" s="514" t="s">
        <v>32</v>
      </c>
      <c r="E28864" s="673">
        <v>167.99</v>
      </c>
      <c r="F28864" s="761"/>
    </row>
    <row r="28865" spans="1:6" customFormat="1">
      <c r="A28865" s="514">
        <v>10503</v>
      </c>
      <c r="B28865" s="514" t="s">
        <v>17223</v>
      </c>
      <c r="C28865" s="1329" t="s">
        <v>32827</v>
      </c>
      <c r="D28865" s="514" t="s">
        <v>32</v>
      </c>
      <c r="E28865" s="673">
        <v>226.96</v>
      </c>
      <c r="F28865" s="761"/>
    </row>
    <row r="28866" spans="1:6" customFormat="1">
      <c r="A28866" s="514">
        <v>4500</v>
      </c>
      <c r="B28866" s="514" t="s">
        <v>17223</v>
      </c>
      <c r="C28866" s="1329" t="s">
        <v>32828</v>
      </c>
      <c r="D28866" s="514" t="s">
        <v>5</v>
      </c>
      <c r="E28866" s="673">
        <v>15.19</v>
      </c>
      <c r="F28866" s="761"/>
    </row>
    <row r="28867" spans="1:6" customFormat="1">
      <c r="A28867" s="514">
        <v>4448</v>
      </c>
      <c r="B28867" s="514" t="s">
        <v>17223</v>
      </c>
      <c r="C28867" s="1329" t="s">
        <v>32829</v>
      </c>
      <c r="D28867" s="514" t="s">
        <v>5</v>
      </c>
      <c r="E28867" s="673">
        <v>20.87</v>
      </c>
      <c r="F28867" s="761"/>
    </row>
    <row r="28868" spans="1:6" customFormat="1">
      <c r="A28868" s="514">
        <v>20213</v>
      </c>
      <c r="B28868" s="514" t="s">
        <v>17223</v>
      </c>
      <c r="C28868" s="1329" t="s">
        <v>32830</v>
      </c>
      <c r="D28868" s="514" t="s">
        <v>5</v>
      </c>
      <c r="E28868" s="673">
        <v>34.78</v>
      </c>
      <c r="F28868" s="761"/>
    </row>
    <row r="28869" spans="1:6" customFormat="1">
      <c r="A28869" s="514">
        <v>20211</v>
      </c>
      <c r="B28869" s="514" t="s">
        <v>17223</v>
      </c>
      <c r="C28869" s="1329" t="s">
        <v>32831</v>
      </c>
      <c r="D28869" s="514" t="s">
        <v>5</v>
      </c>
      <c r="E28869" s="673">
        <v>46.06</v>
      </c>
      <c r="F28869" s="761"/>
    </row>
    <row r="28870" spans="1:6" customFormat="1">
      <c r="A28870" s="514">
        <v>40270</v>
      </c>
      <c r="B28870" s="514" t="s">
        <v>17223</v>
      </c>
      <c r="C28870" s="1329" t="s">
        <v>32832</v>
      </c>
      <c r="D28870" s="514" t="s">
        <v>5</v>
      </c>
      <c r="E28870" s="673"/>
      <c r="F28870" s="761"/>
    </row>
    <row r="28871" spans="1:6" customFormat="1">
      <c r="A28871" s="514">
        <v>4425</v>
      </c>
      <c r="B28871" s="514" t="s">
        <v>17223</v>
      </c>
      <c r="C28871" s="1329" t="s">
        <v>32833</v>
      </c>
      <c r="D28871" s="514" t="s">
        <v>5</v>
      </c>
      <c r="E28871" s="673">
        <v>38.07</v>
      </c>
      <c r="F28871" s="761"/>
    </row>
    <row r="28872" spans="1:6" customFormat="1">
      <c r="A28872" s="514">
        <v>4472</v>
      </c>
      <c r="B28872" s="514" t="s">
        <v>17223</v>
      </c>
      <c r="C28872" s="1329" t="s">
        <v>32834</v>
      </c>
      <c r="D28872" s="514" t="s">
        <v>5</v>
      </c>
      <c r="E28872" s="673">
        <v>47.56</v>
      </c>
      <c r="F28872" s="761"/>
    </row>
    <row r="28873" spans="1:6" customFormat="1">
      <c r="A28873" s="514">
        <v>35272</v>
      </c>
      <c r="B28873" s="514" t="s">
        <v>17223</v>
      </c>
      <c r="C28873" s="1329" t="s">
        <v>32835</v>
      </c>
      <c r="D28873" s="514" t="s">
        <v>5</v>
      </c>
      <c r="E28873" s="673">
        <v>68.75</v>
      </c>
      <c r="F28873" s="761"/>
    </row>
    <row r="28874" spans="1:6" customFormat="1">
      <c r="A28874" s="514">
        <v>4481</v>
      </c>
      <c r="B28874" s="514" t="s">
        <v>17223</v>
      </c>
      <c r="C28874" s="1329" t="s">
        <v>32836</v>
      </c>
      <c r="D28874" s="514" t="s">
        <v>5</v>
      </c>
      <c r="E28874" s="673">
        <v>73.59</v>
      </c>
      <c r="F28874" s="761"/>
    </row>
    <row r="28875" spans="1:6" customFormat="1">
      <c r="A28875" s="514">
        <v>34345</v>
      </c>
      <c r="B28875" s="514" t="s">
        <v>17223</v>
      </c>
      <c r="C28875" s="1329" t="s">
        <v>32837</v>
      </c>
      <c r="D28875" s="514" t="s">
        <v>33</v>
      </c>
      <c r="E28875" s="673">
        <v>19.27</v>
      </c>
      <c r="F28875" s="761"/>
    </row>
    <row r="28876" spans="1:6" customFormat="1">
      <c r="A28876" s="514">
        <v>41096</v>
      </c>
      <c r="B28876" s="514" t="s">
        <v>17223</v>
      </c>
      <c r="C28876" s="1329" t="s">
        <v>32838</v>
      </c>
      <c r="D28876" s="514" t="s">
        <v>31</v>
      </c>
      <c r="E28876" s="673">
        <v>3405.41</v>
      </c>
      <c r="F28876" s="761"/>
    </row>
    <row r="28877" spans="1:6" customFormat="1">
      <c r="A28877" s="295"/>
      <c r="B28877" s="295"/>
      <c r="C28877" s="654"/>
      <c r="D28877" s="295"/>
      <c r="E28877" s="295"/>
      <c r="F28877" s="761"/>
    </row>
    <row r="28878" spans="1:6" customFormat="1">
      <c r="A28878" s="295"/>
      <c r="B28878" s="295"/>
      <c r="C28878" s="654"/>
      <c r="D28878" s="295"/>
      <c r="E28878" s="295"/>
      <c r="F28878" s="761"/>
    </row>
    <row r="28879" spans="1:6" customFormat="1">
      <c r="A28879" s="295"/>
      <c r="B28879" s="295"/>
      <c r="C28879" s="654"/>
      <c r="D28879" s="295"/>
      <c r="E28879" s="295"/>
      <c r="F28879" s="761"/>
    </row>
    <row r="28880" spans="1:6" customFormat="1" ht="15.75" thickBot="1">
      <c r="A28880" s="295"/>
      <c r="B28880" s="295"/>
      <c r="C28880" s="654"/>
      <c r="D28880" s="295"/>
      <c r="E28880" s="295"/>
      <c r="F28880" s="761"/>
    </row>
    <row r="28881" spans="1:6" customFormat="1">
      <c r="A28881" s="549"/>
      <c r="B28881" s="550"/>
      <c r="C28881" s="551" t="s">
        <v>22977</v>
      </c>
      <c r="D28881" s="550"/>
      <c r="E28881" s="674"/>
      <c r="F28881" s="761"/>
    </row>
    <row r="28882" spans="1:6" customFormat="1">
      <c r="A28882" s="552"/>
      <c r="B28882" s="553"/>
      <c r="C28882" s="554" t="s">
        <v>44385</v>
      </c>
      <c r="D28882" s="553"/>
      <c r="E28882" s="675">
        <v>45839</v>
      </c>
      <c r="F28882" s="761"/>
    </row>
    <row r="28883" spans="1:6" customFormat="1">
      <c r="A28883" s="552"/>
      <c r="B28883" s="553"/>
      <c r="C28883" s="554" t="s">
        <v>33968</v>
      </c>
      <c r="D28883" s="553"/>
      <c r="E28883" s="676"/>
      <c r="F28883" s="761"/>
    </row>
    <row r="28884" spans="1:6" customFormat="1" ht="15.75" thickBot="1">
      <c r="A28884" s="552"/>
      <c r="B28884" s="553"/>
      <c r="C28884" s="1335"/>
      <c r="D28884" s="553"/>
      <c r="E28884" s="676"/>
      <c r="F28884" s="761"/>
    </row>
    <row r="28885" spans="1:6" customFormat="1" ht="15.75" thickBot="1">
      <c r="A28885" s="555" t="s">
        <v>8</v>
      </c>
      <c r="B28885" s="556" t="s">
        <v>9265</v>
      </c>
      <c r="C28885" s="556" t="s">
        <v>9266</v>
      </c>
      <c r="D28885" s="556" t="s">
        <v>9267</v>
      </c>
      <c r="E28885" s="677" t="s">
        <v>9268</v>
      </c>
      <c r="F28885" s="761"/>
    </row>
    <row r="28886" spans="1:6" customFormat="1">
      <c r="A28886" s="1228" t="s">
        <v>9085</v>
      </c>
      <c r="B28886" s="1229"/>
      <c r="C28886" s="1228" t="s">
        <v>9270</v>
      </c>
      <c r="D28886" s="1230"/>
      <c r="E28886" s="1230"/>
      <c r="F28886" s="761"/>
    </row>
    <row r="28887" spans="1:6" customFormat="1">
      <c r="A28887" s="1231" t="s">
        <v>3382</v>
      </c>
      <c r="B28887" s="1231" t="s">
        <v>24</v>
      </c>
      <c r="C28887" s="1231" t="s">
        <v>3498</v>
      </c>
      <c r="D28887" s="1232"/>
      <c r="E28887" s="1232"/>
      <c r="F28887" s="761"/>
    </row>
    <row r="28888" spans="1:6" customFormat="1">
      <c r="A28888" s="1233" t="s">
        <v>14569</v>
      </c>
      <c r="B28888" s="1233" t="s">
        <v>24</v>
      </c>
      <c r="C28888" s="1233" t="s">
        <v>14570</v>
      </c>
      <c r="D28888" s="1233" t="s">
        <v>28</v>
      </c>
      <c r="E28888" s="1234">
        <v>3367.4</v>
      </c>
      <c r="F28888" s="761"/>
    </row>
    <row r="28889" spans="1:6" customFormat="1">
      <c r="A28889" s="1233" t="s">
        <v>22446</v>
      </c>
      <c r="B28889" s="1233" t="s">
        <v>24</v>
      </c>
      <c r="C28889" s="1233" t="s">
        <v>26623</v>
      </c>
      <c r="D28889" s="1233" t="s">
        <v>32</v>
      </c>
      <c r="E28889" s="1234">
        <v>550.87</v>
      </c>
      <c r="F28889" s="761"/>
    </row>
    <row r="28890" spans="1:6" customFormat="1">
      <c r="A28890" s="1233" t="s">
        <v>22447</v>
      </c>
      <c r="B28890" s="1233" t="s">
        <v>24</v>
      </c>
      <c r="C28890" s="1233" t="s">
        <v>26624</v>
      </c>
      <c r="D28890" s="1233" t="s">
        <v>32</v>
      </c>
      <c r="E28890" s="1234">
        <v>507.4</v>
      </c>
      <c r="F28890" s="761"/>
    </row>
    <row r="28891" spans="1:6" customFormat="1">
      <c r="A28891" s="1233" t="s">
        <v>22448</v>
      </c>
      <c r="B28891" s="1233" t="s">
        <v>24</v>
      </c>
      <c r="C28891" s="1233" t="s">
        <v>26625</v>
      </c>
      <c r="D28891" s="1233" t="s">
        <v>32</v>
      </c>
      <c r="E28891" s="1234">
        <v>550.87</v>
      </c>
      <c r="F28891" s="761"/>
    </row>
    <row r="28892" spans="1:6" customFormat="1">
      <c r="A28892" s="1233" t="s">
        <v>22449</v>
      </c>
      <c r="B28892" s="1233" t="s">
        <v>24</v>
      </c>
      <c r="C28892" s="1233" t="s">
        <v>26626</v>
      </c>
      <c r="D28892" s="1233" t="s">
        <v>32</v>
      </c>
      <c r="E28892" s="1234">
        <v>507.4</v>
      </c>
      <c r="F28892" s="761"/>
    </row>
    <row r="28893" spans="1:6" customFormat="1">
      <c r="A28893" s="1231" t="s">
        <v>3383</v>
      </c>
      <c r="B28893" s="1231" t="s">
        <v>24</v>
      </c>
      <c r="C28893" s="1231" t="s">
        <v>26627</v>
      </c>
      <c r="D28893" s="1232"/>
      <c r="E28893" s="1232"/>
      <c r="F28893" s="761"/>
    </row>
    <row r="28894" spans="1:6" customFormat="1">
      <c r="A28894" s="1233" t="s">
        <v>22450</v>
      </c>
      <c r="B28894" s="1233" t="s">
        <v>24</v>
      </c>
      <c r="C28894" s="1233" t="s">
        <v>22451</v>
      </c>
      <c r="D28894" s="1233" t="s">
        <v>32</v>
      </c>
      <c r="E28894" s="1234">
        <v>118.11</v>
      </c>
      <c r="F28894" s="761"/>
    </row>
    <row r="28895" spans="1:6" customFormat="1">
      <c r="A28895" s="1233" t="s">
        <v>22452</v>
      </c>
      <c r="B28895" s="1233" t="s">
        <v>24</v>
      </c>
      <c r="C28895" s="1233" t="s">
        <v>26628</v>
      </c>
      <c r="D28895" s="1233" t="s">
        <v>32</v>
      </c>
      <c r="E28895" s="1234">
        <v>333.35</v>
      </c>
      <c r="F28895" s="761"/>
    </row>
    <row r="28896" spans="1:6" customFormat="1">
      <c r="A28896" s="1233" t="s">
        <v>22453</v>
      </c>
      <c r="B28896" s="1233" t="s">
        <v>24</v>
      </c>
      <c r="C28896" s="1233" t="s">
        <v>22454</v>
      </c>
      <c r="D28896" s="1233" t="s">
        <v>32</v>
      </c>
      <c r="E28896" s="1234">
        <v>310.23</v>
      </c>
      <c r="F28896" s="761"/>
    </row>
    <row r="28897" spans="1:6" customFormat="1">
      <c r="A28897" s="1233" t="s">
        <v>22455</v>
      </c>
      <c r="B28897" s="1233" t="s">
        <v>24</v>
      </c>
      <c r="C28897" s="1233" t="s">
        <v>22456</v>
      </c>
      <c r="D28897" s="1233" t="s">
        <v>32</v>
      </c>
      <c r="E28897" s="1234">
        <v>294.76</v>
      </c>
      <c r="F28897" s="761"/>
    </row>
    <row r="28898" spans="1:6" customFormat="1">
      <c r="A28898" s="1233" t="s">
        <v>22457</v>
      </c>
      <c r="B28898" s="1233" t="s">
        <v>24</v>
      </c>
      <c r="C28898" s="1233" t="s">
        <v>22458</v>
      </c>
      <c r="D28898" s="1233" t="s">
        <v>32</v>
      </c>
      <c r="E28898" s="1234">
        <v>492.17</v>
      </c>
      <c r="F28898" s="761"/>
    </row>
    <row r="28899" spans="1:6" customFormat="1">
      <c r="A28899" s="1233" t="s">
        <v>22459</v>
      </c>
      <c r="B28899" s="1233" t="s">
        <v>24</v>
      </c>
      <c r="C28899" s="1233" t="s">
        <v>22460</v>
      </c>
      <c r="D28899" s="1233" t="s">
        <v>32</v>
      </c>
      <c r="E28899" s="1234">
        <v>436.59</v>
      </c>
      <c r="F28899" s="761"/>
    </row>
    <row r="28900" spans="1:6" customFormat="1">
      <c r="A28900" s="1233" t="s">
        <v>22461</v>
      </c>
      <c r="B28900" s="1233" t="s">
        <v>24</v>
      </c>
      <c r="C28900" s="1233" t="s">
        <v>22462</v>
      </c>
      <c r="D28900" s="1233" t="s">
        <v>32</v>
      </c>
      <c r="E28900" s="1234">
        <v>423.27</v>
      </c>
      <c r="F28900" s="761"/>
    </row>
    <row r="28901" spans="1:6" customFormat="1">
      <c r="A28901" s="1233" t="s">
        <v>22463</v>
      </c>
      <c r="B28901" s="1233" t="s">
        <v>24</v>
      </c>
      <c r="C28901" s="1233" t="s">
        <v>22464</v>
      </c>
      <c r="D28901" s="1233" t="s">
        <v>32</v>
      </c>
      <c r="E28901" s="1234">
        <v>397.93</v>
      </c>
      <c r="F28901" s="761"/>
    </row>
    <row r="28902" spans="1:6" customFormat="1">
      <c r="A28902" s="1233" t="s">
        <v>22465</v>
      </c>
      <c r="B28902" s="1233" t="s">
        <v>24</v>
      </c>
      <c r="C28902" s="1233" t="s">
        <v>22466</v>
      </c>
      <c r="D28902" s="1233" t="s">
        <v>32</v>
      </c>
      <c r="E28902" s="1234">
        <v>459.51</v>
      </c>
      <c r="F28902" s="761"/>
    </row>
    <row r="28903" spans="1:6" customFormat="1">
      <c r="A28903" s="1233" t="s">
        <v>22467</v>
      </c>
      <c r="B28903" s="1233" t="s">
        <v>24</v>
      </c>
      <c r="C28903" s="1233" t="s">
        <v>22468</v>
      </c>
      <c r="D28903" s="1233" t="s">
        <v>32</v>
      </c>
      <c r="E28903" s="1234">
        <v>443.91</v>
      </c>
      <c r="F28903" s="761"/>
    </row>
    <row r="28904" spans="1:6" customFormat="1">
      <c r="A28904" s="1233" t="s">
        <v>22469</v>
      </c>
      <c r="B28904" s="1233" t="s">
        <v>24</v>
      </c>
      <c r="C28904" s="1233" t="s">
        <v>22470</v>
      </c>
      <c r="D28904" s="1233" t="s">
        <v>32</v>
      </c>
      <c r="E28904" s="1234">
        <v>665.24</v>
      </c>
      <c r="F28904" s="761"/>
    </row>
    <row r="28905" spans="1:6" customFormat="1">
      <c r="A28905" s="1233" t="s">
        <v>22471</v>
      </c>
      <c r="B28905" s="1233" t="s">
        <v>24</v>
      </c>
      <c r="C28905" s="1233" t="s">
        <v>22472</v>
      </c>
      <c r="D28905" s="1233" t="s">
        <v>32</v>
      </c>
      <c r="E28905" s="1234">
        <v>588.47</v>
      </c>
      <c r="F28905" s="761"/>
    </row>
    <row r="28906" spans="1:6" customFormat="1">
      <c r="A28906" s="1233" t="s">
        <v>22473</v>
      </c>
      <c r="B28906" s="1233" t="s">
        <v>24</v>
      </c>
      <c r="C28906" s="1233" t="s">
        <v>22474</v>
      </c>
      <c r="D28906" s="1233" t="s">
        <v>32</v>
      </c>
      <c r="E28906" s="1234">
        <v>562.92999999999995</v>
      </c>
      <c r="F28906" s="761"/>
    </row>
    <row r="28907" spans="1:6" customFormat="1">
      <c r="A28907" s="1233" t="s">
        <v>22475</v>
      </c>
      <c r="B28907" s="1233" t="s">
        <v>24</v>
      </c>
      <c r="C28907" s="1233" t="s">
        <v>22476</v>
      </c>
      <c r="D28907" s="1233" t="s">
        <v>32</v>
      </c>
      <c r="E28907" s="1234">
        <v>524.09</v>
      </c>
      <c r="F28907" s="761"/>
    </row>
    <row r="28908" spans="1:6" customFormat="1">
      <c r="A28908" s="1231" t="s">
        <v>6992</v>
      </c>
      <c r="B28908" s="1231" t="s">
        <v>24</v>
      </c>
      <c r="C28908" s="1231" t="s">
        <v>9086</v>
      </c>
      <c r="D28908" s="1232"/>
      <c r="E28908" s="1232"/>
      <c r="F28908" s="761"/>
    </row>
    <row r="28909" spans="1:6" customFormat="1">
      <c r="A28909" s="1233" t="s">
        <v>6993</v>
      </c>
      <c r="B28909" s="1233" t="s">
        <v>24</v>
      </c>
      <c r="C28909" s="1233" t="s">
        <v>26629</v>
      </c>
      <c r="D28909" s="1233" t="s">
        <v>28</v>
      </c>
      <c r="E28909" s="1234">
        <v>2360.52</v>
      </c>
      <c r="F28909" s="761"/>
    </row>
    <row r="28910" spans="1:6" customFormat="1">
      <c r="A28910" s="1233" t="s">
        <v>6994</v>
      </c>
      <c r="B28910" s="1233" t="s">
        <v>24</v>
      </c>
      <c r="C28910" s="1233" t="s">
        <v>26630</v>
      </c>
      <c r="D28910" s="1233" t="s">
        <v>32</v>
      </c>
      <c r="E28910" s="1234">
        <v>323.10000000000002</v>
      </c>
      <c r="F28910" s="761"/>
    </row>
    <row r="28911" spans="1:6" customFormat="1">
      <c r="A28911" s="1233" t="s">
        <v>6995</v>
      </c>
      <c r="B28911" s="1233" t="s">
        <v>24</v>
      </c>
      <c r="C28911" s="1233" t="s">
        <v>26631</v>
      </c>
      <c r="D28911" s="1233" t="s">
        <v>32</v>
      </c>
      <c r="E28911" s="1234">
        <v>455.04</v>
      </c>
      <c r="F28911" s="761"/>
    </row>
    <row r="28912" spans="1:6" customFormat="1">
      <c r="A28912" s="1231" t="s">
        <v>6996</v>
      </c>
      <c r="B28912" s="1231" t="s">
        <v>24</v>
      </c>
      <c r="C28912" s="1231" t="s">
        <v>26632</v>
      </c>
      <c r="D28912" s="1232"/>
      <c r="E28912" s="1232"/>
      <c r="F28912" s="761"/>
    </row>
    <row r="28913" spans="1:6" customFormat="1">
      <c r="A28913" s="1233" t="s">
        <v>6997</v>
      </c>
      <c r="B28913" s="1233" t="s">
        <v>24</v>
      </c>
      <c r="C28913" s="1233" t="s">
        <v>26633</v>
      </c>
      <c r="D28913" s="1233" t="s">
        <v>5</v>
      </c>
      <c r="E28913" s="1234">
        <v>110.06</v>
      </c>
      <c r="F28913" s="761"/>
    </row>
    <row r="28914" spans="1:6" customFormat="1">
      <c r="A28914" s="1233" t="s">
        <v>6998</v>
      </c>
      <c r="B28914" s="1233" t="s">
        <v>24</v>
      </c>
      <c r="C28914" s="1233" t="s">
        <v>14571</v>
      </c>
      <c r="D28914" s="1233" t="s">
        <v>5</v>
      </c>
      <c r="E28914" s="1234">
        <v>116.04</v>
      </c>
      <c r="F28914" s="761"/>
    </row>
    <row r="28915" spans="1:6" customFormat="1">
      <c r="A28915" s="1233" t="s">
        <v>6999</v>
      </c>
      <c r="B28915" s="1233" t="s">
        <v>24</v>
      </c>
      <c r="C28915" s="1233" t="s">
        <v>26634</v>
      </c>
      <c r="D28915" s="1233" t="s">
        <v>32</v>
      </c>
      <c r="E28915" s="1234">
        <v>74.19</v>
      </c>
      <c r="F28915" s="761"/>
    </row>
    <row r="28916" spans="1:6" customFormat="1">
      <c r="A28916" s="1233" t="s">
        <v>7000</v>
      </c>
      <c r="B28916" s="1233" t="s">
        <v>24</v>
      </c>
      <c r="C28916" s="1233" t="s">
        <v>26635</v>
      </c>
      <c r="D28916" s="1233" t="s">
        <v>5</v>
      </c>
      <c r="E28916" s="1234">
        <v>68.040000000000006</v>
      </c>
      <c r="F28916" s="761"/>
    </row>
    <row r="28917" spans="1:6" customFormat="1">
      <c r="A28917" s="1233" t="s">
        <v>7001</v>
      </c>
      <c r="B28917" s="1233" t="s">
        <v>24</v>
      </c>
      <c r="C28917" s="1233" t="s">
        <v>26636</v>
      </c>
      <c r="D28917" s="1233" t="s">
        <v>5</v>
      </c>
      <c r="E28917" s="1234">
        <v>71.13</v>
      </c>
      <c r="F28917" s="761"/>
    </row>
    <row r="28918" spans="1:6" customFormat="1">
      <c r="A28918" s="1233" t="s">
        <v>7002</v>
      </c>
      <c r="B28918" s="1233" t="s">
        <v>24</v>
      </c>
      <c r="C28918" s="1233" t="s">
        <v>26637</v>
      </c>
      <c r="D28918" s="1233" t="s">
        <v>5</v>
      </c>
      <c r="E28918" s="1234">
        <v>12.48</v>
      </c>
      <c r="F28918" s="761"/>
    </row>
    <row r="28919" spans="1:6" customFormat="1">
      <c r="A28919" s="1233" t="s">
        <v>7003</v>
      </c>
      <c r="B28919" s="1233" t="s">
        <v>24</v>
      </c>
      <c r="C28919" s="1233" t="s">
        <v>7004</v>
      </c>
      <c r="D28919" s="1233" t="s">
        <v>5</v>
      </c>
      <c r="E28919" s="1234">
        <v>9.81</v>
      </c>
      <c r="F28919" s="761"/>
    </row>
    <row r="28920" spans="1:6" customFormat="1">
      <c r="A28920" s="1233" t="s">
        <v>7005</v>
      </c>
      <c r="B28920" s="1233" t="s">
        <v>24</v>
      </c>
      <c r="C28920" s="1233" t="s">
        <v>7006</v>
      </c>
      <c r="D28920" s="1233" t="s">
        <v>5</v>
      </c>
      <c r="E28920" s="1234">
        <v>3.77</v>
      </c>
      <c r="F28920" s="761"/>
    </row>
    <row r="28921" spans="1:6" customFormat="1">
      <c r="A28921" s="1233" t="s">
        <v>12229</v>
      </c>
      <c r="B28921" s="1233" t="s">
        <v>24</v>
      </c>
      <c r="C28921" s="1233" t="s">
        <v>12230</v>
      </c>
      <c r="D28921" s="1233" t="s">
        <v>5</v>
      </c>
      <c r="E28921" s="1234">
        <v>113.4</v>
      </c>
      <c r="F28921" s="761"/>
    </row>
    <row r="28922" spans="1:6" customFormat="1">
      <c r="A28922" s="1233" t="s">
        <v>12231</v>
      </c>
      <c r="B28922" s="1233" t="s">
        <v>24</v>
      </c>
      <c r="C28922" s="1233" t="s">
        <v>12232</v>
      </c>
      <c r="D28922" s="1233" t="s">
        <v>5</v>
      </c>
      <c r="E28922" s="1234">
        <v>100.14</v>
      </c>
      <c r="F28922" s="761"/>
    </row>
    <row r="28923" spans="1:6" customFormat="1">
      <c r="A28923" s="1233" t="s">
        <v>12233</v>
      </c>
      <c r="B28923" s="1233" t="s">
        <v>24</v>
      </c>
      <c r="C28923" s="1233" t="s">
        <v>12234</v>
      </c>
      <c r="D28923" s="1233" t="s">
        <v>5</v>
      </c>
      <c r="E28923" s="1234">
        <v>128.08000000000001</v>
      </c>
      <c r="F28923" s="761"/>
    </row>
    <row r="28924" spans="1:6" customFormat="1">
      <c r="A28924" s="1233" t="s">
        <v>12235</v>
      </c>
      <c r="B28924" s="1233" t="s">
        <v>24</v>
      </c>
      <c r="C28924" s="1233" t="s">
        <v>12236</v>
      </c>
      <c r="D28924" s="1233" t="s">
        <v>5</v>
      </c>
      <c r="E28924" s="1234">
        <v>114.78</v>
      </c>
      <c r="F28924" s="761"/>
    </row>
    <row r="28925" spans="1:6" customFormat="1">
      <c r="A28925" s="1233" t="s">
        <v>7007</v>
      </c>
      <c r="B28925" s="1233" t="s">
        <v>24</v>
      </c>
      <c r="C28925" s="1233" t="s">
        <v>3561</v>
      </c>
      <c r="D28925" s="1233" t="s">
        <v>5</v>
      </c>
      <c r="E28925" s="1234">
        <v>9.77</v>
      </c>
      <c r="F28925" s="761"/>
    </row>
    <row r="28926" spans="1:6" customFormat="1">
      <c r="A28926" s="1231" t="s">
        <v>7008</v>
      </c>
      <c r="B28926" s="1231" t="s">
        <v>24</v>
      </c>
      <c r="C28926" s="1231" t="s">
        <v>26638</v>
      </c>
      <c r="D28926" s="1232"/>
      <c r="E28926" s="1232"/>
      <c r="F28926" s="761"/>
    </row>
    <row r="28927" spans="1:6" customFormat="1">
      <c r="A28927" s="1233" t="s">
        <v>7009</v>
      </c>
      <c r="B28927" s="1233" t="s">
        <v>24</v>
      </c>
      <c r="C28927" s="1233" t="s">
        <v>7010</v>
      </c>
      <c r="D28927" s="1233" t="s">
        <v>28</v>
      </c>
      <c r="E28927" s="1234">
        <v>702.2</v>
      </c>
      <c r="F28927" s="761"/>
    </row>
    <row r="28928" spans="1:6" customFormat="1">
      <c r="A28928" s="1233" t="s">
        <v>7011</v>
      </c>
      <c r="B28928" s="1233" t="s">
        <v>24</v>
      </c>
      <c r="C28928" s="1233" t="s">
        <v>26639</v>
      </c>
      <c r="D28928" s="1233" t="s">
        <v>28</v>
      </c>
      <c r="E28928" s="1234">
        <v>401.54</v>
      </c>
      <c r="F28928" s="761"/>
    </row>
    <row r="28929" spans="1:6" customFormat="1">
      <c r="A28929" s="1231" t="s">
        <v>7012</v>
      </c>
      <c r="B28929" s="1231" t="s">
        <v>24</v>
      </c>
      <c r="C28929" s="1231" t="s">
        <v>7013</v>
      </c>
      <c r="D28929" s="1232"/>
      <c r="E28929" s="1232"/>
      <c r="F28929" s="761"/>
    </row>
    <row r="28930" spans="1:6" customFormat="1">
      <c r="A28930" s="1233" t="s">
        <v>7014</v>
      </c>
      <c r="B28930" s="1233" t="s">
        <v>24</v>
      </c>
      <c r="C28930" s="1233" t="s">
        <v>26640</v>
      </c>
      <c r="D28930" s="1233" t="s">
        <v>28</v>
      </c>
      <c r="E28930" s="1234">
        <v>5489.07</v>
      </c>
      <c r="F28930" s="761"/>
    </row>
    <row r="28931" spans="1:6" customFormat="1">
      <c r="A28931" s="1231" t="s">
        <v>7015</v>
      </c>
      <c r="B28931" s="1231" t="s">
        <v>24</v>
      </c>
      <c r="C28931" s="1231" t="s">
        <v>9273</v>
      </c>
      <c r="D28931" s="1232"/>
      <c r="E28931" s="1232"/>
      <c r="F28931" s="761"/>
    </row>
    <row r="28932" spans="1:6" customFormat="1">
      <c r="A28932" s="1233" t="s">
        <v>7016</v>
      </c>
      <c r="B28932" s="1233" t="s">
        <v>24</v>
      </c>
      <c r="C28932" s="1233" t="s">
        <v>26641</v>
      </c>
      <c r="D28932" s="1233" t="s">
        <v>5</v>
      </c>
      <c r="E28932" s="1234">
        <v>20.41</v>
      </c>
      <c r="F28932" s="761"/>
    </row>
    <row r="28933" spans="1:6" customFormat="1">
      <c r="A28933" s="1233" t="s">
        <v>7017</v>
      </c>
      <c r="B28933" s="1233" t="s">
        <v>24</v>
      </c>
      <c r="C28933" s="1233" t="s">
        <v>26642</v>
      </c>
      <c r="D28933" s="1233" t="s">
        <v>5</v>
      </c>
      <c r="E28933" s="1234">
        <v>48.17</v>
      </c>
      <c r="F28933" s="761"/>
    </row>
    <row r="28934" spans="1:6" customFormat="1">
      <c r="A28934" s="1233" t="s">
        <v>7018</v>
      </c>
      <c r="B28934" s="1233" t="s">
        <v>24</v>
      </c>
      <c r="C28934" s="1233" t="s">
        <v>26643</v>
      </c>
      <c r="D28934" s="1233" t="s">
        <v>5</v>
      </c>
      <c r="E28934" s="1234">
        <v>88.1</v>
      </c>
      <c r="F28934" s="761"/>
    </row>
    <row r="28935" spans="1:6" customFormat="1">
      <c r="A28935" s="1233" t="s">
        <v>7019</v>
      </c>
      <c r="B28935" s="1233" t="s">
        <v>24</v>
      </c>
      <c r="C28935" s="1233" t="s">
        <v>26644</v>
      </c>
      <c r="D28935" s="1233" t="s">
        <v>5</v>
      </c>
      <c r="E28935" s="1234">
        <v>104.8</v>
      </c>
      <c r="F28935" s="761"/>
    </row>
    <row r="28936" spans="1:6" customFormat="1">
      <c r="A28936" s="1233" t="s">
        <v>7020</v>
      </c>
      <c r="B28936" s="1233" t="s">
        <v>24</v>
      </c>
      <c r="C28936" s="1233" t="s">
        <v>26645</v>
      </c>
      <c r="D28936" s="1233" t="s">
        <v>5</v>
      </c>
      <c r="E28936" s="1234">
        <v>6.95</v>
      </c>
      <c r="F28936" s="761"/>
    </row>
    <row r="28937" spans="1:6" customFormat="1">
      <c r="A28937" s="1233" t="s">
        <v>7021</v>
      </c>
      <c r="B28937" s="1233" t="s">
        <v>24</v>
      </c>
      <c r="C28937" s="1233" t="s">
        <v>26646</v>
      </c>
      <c r="D28937" s="1233" t="s">
        <v>5</v>
      </c>
      <c r="E28937" s="1234">
        <v>7.38</v>
      </c>
      <c r="F28937" s="761"/>
    </row>
    <row r="28938" spans="1:6" customFormat="1">
      <c r="A28938" s="1231" t="s">
        <v>7022</v>
      </c>
      <c r="B28938" s="1231" t="s">
        <v>24</v>
      </c>
      <c r="C28938" s="1231" t="s">
        <v>26647</v>
      </c>
      <c r="D28938" s="1232"/>
      <c r="E28938" s="1232"/>
      <c r="F28938" s="761"/>
    </row>
    <row r="28939" spans="1:6" customFormat="1">
      <c r="A28939" s="1233" t="s">
        <v>7023</v>
      </c>
      <c r="B28939" s="1233" t="s">
        <v>24</v>
      </c>
      <c r="C28939" s="1233" t="s">
        <v>26648</v>
      </c>
      <c r="D28939" s="1233" t="s">
        <v>28</v>
      </c>
      <c r="E28939" s="1234">
        <v>1400</v>
      </c>
      <c r="F28939" s="761"/>
    </row>
    <row r="28940" spans="1:6" customFormat="1">
      <c r="A28940" s="1233" t="s">
        <v>7024</v>
      </c>
      <c r="B28940" s="1233" t="s">
        <v>24</v>
      </c>
      <c r="C28940" s="1233" t="s">
        <v>14572</v>
      </c>
      <c r="D28940" s="1233" t="s">
        <v>31</v>
      </c>
      <c r="E28940" s="1234">
        <v>1250</v>
      </c>
      <c r="F28940" s="761"/>
    </row>
    <row r="28941" spans="1:6" customFormat="1">
      <c r="A28941" s="1233" t="s">
        <v>7025</v>
      </c>
      <c r="B28941" s="1233" t="s">
        <v>24</v>
      </c>
      <c r="C28941" s="1233" t="s">
        <v>14573</v>
      </c>
      <c r="D28941" s="1233" t="s">
        <v>31</v>
      </c>
      <c r="E28941" s="1234">
        <v>1750</v>
      </c>
      <c r="F28941" s="761"/>
    </row>
    <row r="28942" spans="1:6" customFormat="1">
      <c r="A28942" s="1233" t="s">
        <v>7026</v>
      </c>
      <c r="B28942" s="1233" t="s">
        <v>24</v>
      </c>
      <c r="C28942" s="1233" t="s">
        <v>7027</v>
      </c>
      <c r="D28942" s="1233" t="s">
        <v>28</v>
      </c>
      <c r="E28942" s="1234">
        <v>1400</v>
      </c>
      <c r="F28942" s="761"/>
    </row>
    <row r="28943" spans="1:6" customFormat="1">
      <c r="A28943" s="1233" t="s">
        <v>7028</v>
      </c>
      <c r="B28943" s="1233" t="s">
        <v>24</v>
      </c>
      <c r="C28943" s="1233" t="s">
        <v>14574</v>
      </c>
      <c r="D28943" s="1233" t="s">
        <v>28</v>
      </c>
      <c r="E28943" s="1234">
        <v>517.03</v>
      </c>
      <c r="F28943" s="761"/>
    </row>
    <row r="28944" spans="1:6" customFormat="1">
      <c r="A28944" s="1233" t="s">
        <v>7029</v>
      </c>
      <c r="B28944" s="1233" t="s">
        <v>24</v>
      </c>
      <c r="C28944" s="1233" t="s">
        <v>14575</v>
      </c>
      <c r="D28944" s="1233" t="s">
        <v>28</v>
      </c>
      <c r="E28944" s="1234">
        <v>199.68</v>
      </c>
      <c r="F28944" s="761"/>
    </row>
    <row r="28945" spans="1:6" customFormat="1">
      <c r="A28945" s="1233" t="s">
        <v>7030</v>
      </c>
      <c r="B28945" s="1233" t="s">
        <v>24</v>
      </c>
      <c r="C28945" s="1233" t="s">
        <v>14576</v>
      </c>
      <c r="D28945" s="1233" t="s">
        <v>28</v>
      </c>
      <c r="E28945" s="1234">
        <v>1058.51</v>
      </c>
      <c r="F28945" s="761"/>
    </row>
    <row r="28946" spans="1:6" customFormat="1">
      <c r="A28946" s="1233" t="s">
        <v>14577</v>
      </c>
      <c r="B28946" s="1233" t="s">
        <v>24</v>
      </c>
      <c r="C28946" s="1233" t="s">
        <v>14578</v>
      </c>
      <c r="D28946" s="1233" t="s">
        <v>28</v>
      </c>
      <c r="E28946" s="1234">
        <v>665.48</v>
      </c>
      <c r="F28946" s="761"/>
    </row>
    <row r="28947" spans="1:6" customFormat="1">
      <c r="A28947" s="1233" t="s">
        <v>14579</v>
      </c>
      <c r="B28947" s="1233" t="s">
        <v>24</v>
      </c>
      <c r="C28947" s="1233" t="s">
        <v>14580</v>
      </c>
      <c r="D28947" s="1233" t="s">
        <v>31</v>
      </c>
      <c r="E28947" s="1234">
        <v>1200</v>
      </c>
      <c r="F28947" s="761"/>
    </row>
    <row r="28948" spans="1:6" customFormat="1">
      <c r="A28948" s="1233" t="s">
        <v>14581</v>
      </c>
      <c r="B28948" s="1233" t="s">
        <v>24</v>
      </c>
      <c r="C28948" s="1233" t="s">
        <v>14582</v>
      </c>
      <c r="D28948" s="1233" t="s">
        <v>31</v>
      </c>
      <c r="E28948" s="1234">
        <v>2400</v>
      </c>
      <c r="F28948" s="761"/>
    </row>
    <row r="28949" spans="1:6" customFormat="1">
      <c r="A28949" s="1233" t="s">
        <v>14583</v>
      </c>
      <c r="B28949" s="1233" t="s">
        <v>24</v>
      </c>
      <c r="C28949" s="1233" t="s">
        <v>14584</v>
      </c>
      <c r="D28949" s="1233" t="s">
        <v>31</v>
      </c>
      <c r="E28949" s="1234">
        <v>3600</v>
      </c>
      <c r="F28949" s="761"/>
    </row>
    <row r="28950" spans="1:6" customFormat="1">
      <c r="A28950" s="1233" t="s">
        <v>14585</v>
      </c>
      <c r="B28950" s="1233" t="s">
        <v>24</v>
      </c>
      <c r="C28950" s="1233" t="s">
        <v>14586</v>
      </c>
      <c r="D28950" s="1233" t="s">
        <v>31</v>
      </c>
      <c r="E28950" s="1234">
        <v>1000</v>
      </c>
      <c r="F28950" s="761"/>
    </row>
    <row r="28951" spans="1:6" customFormat="1">
      <c r="A28951" s="1233" t="s">
        <v>14587</v>
      </c>
      <c r="B28951" s="1233" t="s">
        <v>24</v>
      </c>
      <c r="C28951" s="1233" t="s">
        <v>14588</v>
      </c>
      <c r="D28951" s="1233" t="s">
        <v>31</v>
      </c>
      <c r="E28951" s="1234">
        <v>1075</v>
      </c>
      <c r="F28951" s="761"/>
    </row>
    <row r="28952" spans="1:6" customFormat="1">
      <c r="A28952" s="1233" t="s">
        <v>14589</v>
      </c>
      <c r="B28952" s="1233" t="s">
        <v>24</v>
      </c>
      <c r="C28952" s="1233" t="s">
        <v>14590</v>
      </c>
      <c r="D28952" s="1233" t="s">
        <v>31</v>
      </c>
      <c r="E28952" s="1234">
        <v>1500</v>
      </c>
      <c r="F28952" s="761"/>
    </row>
    <row r="28953" spans="1:6" customFormat="1">
      <c r="A28953" s="1233" t="s">
        <v>14591</v>
      </c>
      <c r="B28953" s="1233" t="s">
        <v>24</v>
      </c>
      <c r="C28953" s="1233" t="s">
        <v>14592</v>
      </c>
      <c r="D28953" s="1233" t="s">
        <v>28</v>
      </c>
      <c r="E28953" s="1234">
        <v>110.65</v>
      </c>
      <c r="F28953" s="761"/>
    </row>
    <row r="28954" spans="1:6" customFormat="1">
      <c r="A28954" s="1233" t="s">
        <v>14593</v>
      </c>
      <c r="B28954" s="1233" t="s">
        <v>24</v>
      </c>
      <c r="C28954" s="1233" t="s">
        <v>14594</v>
      </c>
      <c r="D28954" s="1233" t="s">
        <v>28</v>
      </c>
      <c r="E28954" s="1234">
        <v>234.6</v>
      </c>
      <c r="F28954" s="761"/>
    </row>
    <row r="28955" spans="1:6" customFormat="1">
      <c r="A28955" s="1233" t="s">
        <v>14595</v>
      </c>
      <c r="B28955" s="1233" t="s">
        <v>24</v>
      </c>
      <c r="C28955" s="1233" t="s">
        <v>14596</v>
      </c>
      <c r="D28955" s="1233" t="s">
        <v>28</v>
      </c>
      <c r="E28955" s="1234">
        <v>331.94</v>
      </c>
      <c r="F28955" s="761"/>
    </row>
    <row r="28956" spans="1:6" customFormat="1">
      <c r="A28956" s="1233" t="s">
        <v>14597</v>
      </c>
      <c r="B28956" s="1233" t="s">
        <v>24</v>
      </c>
      <c r="C28956" s="1233" t="s">
        <v>14598</v>
      </c>
      <c r="D28956" s="1233" t="s">
        <v>31</v>
      </c>
      <c r="E28956" s="1234">
        <v>1800</v>
      </c>
      <c r="F28956" s="761"/>
    </row>
    <row r="28957" spans="1:6" customFormat="1">
      <c r="A28957" s="1231" t="s">
        <v>7031</v>
      </c>
      <c r="B28957" s="1231" t="s">
        <v>24</v>
      </c>
      <c r="C28957" s="1231" t="s">
        <v>9275</v>
      </c>
      <c r="D28957" s="1232"/>
      <c r="E28957" s="1232"/>
      <c r="F28957" s="761"/>
    </row>
    <row r="28958" spans="1:6" customFormat="1">
      <c r="A28958" s="1233" t="s">
        <v>7032</v>
      </c>
      <c r="B28958" s="1233" t="s">
        <v>24</v>
      </c>
      <c r="C28958" s="1233" t="s">
        <v>26649</v>
      </c>
      <c r="D28958" s="1233" t="s">
        <v>31</v>
      </c>
      <c r="E28958" s="1234">
        <v>1180</v>
      </c>
      <c r="F28958" s="761"/>
    </row>
    <row r="28959" spans="1:6" customFormat="1">
      <c r="A28959" s="1233" t="s">
        <v>7033</v>
      </c>
      <c r="B28959" s="1233" t="s">
        <v>24</v>
      </c>
      <c r="C28959" s="1233" t="s">
        <v>7034</v>
      </c>
      <c r="D28959" s="1233" t="s">
        <v>31</v>
      </c>
      <c r="E28959" s="1234">
        <v>1595.15</v>
      </c>
      <c r="F28959" s="761"/>
    </row>
    <row r="28960" spans="1:6" customFormat="1">
      <c r="A28960" s="1231" t="s">
        <v>7035</v>
      </c>
      <c r="B28960" s="1231" t="s">
        <v>24</v>
      </c>
      <c r="C28960" s="1231" t="s">
        <v>26650</v>
      </c>
      <c r="D28960" s="1232"/>
      <c r="E28960" s="1232"/>
      <c r="F28960" s="761"/>
    </row>
    <row r="28961" spans="1:6" customFormat="1">
      <c r="A28961" s="1233" t="s">
        <v>7036</v>
      </c>
      <c r="B28961" s="1233" t="s">
        <v>24</v>
      </c>
      <c r="C28961" s="1233" t="s">
        <v>26651</v>
      </c>
      <c r="D28961" s="1233" t="s">
        <v>7037</v>
      </c>
      <c r="E28961" s="1234">
        <v>25.05</v>
      </c>
      <c r="F28961" s="761"/>
    </row>
    <row r="28962" spans="1:6" customFormat="1">
      <c r="A28962" s="1233" t="s">
        <v>7038</v>
      </c>
      <c r="B28962" s="1233" t="s">
        <v>24</v>
      </c>
      <c r="C28962" s="1233" t="s">
        <v>26652</v>
      </c>
      <c r="D28962" s="1233" t="s">
        <v>7037</v>
      </c>
      <c r="E28962" s="1234">
        <v>18.45</v>
      </c>
      <c r="F28962" s="761"/>
    </row>
    <row r="28963" spans="1:6" customFormat="1">
      <c r="A28963" s="1233" t="s">
        <v>7039</v>
      </c>
      <c r="B28963" s="1233" t="s">
        <v>24</v>
      </c>
      <c r="C28963" s="1233" t="s">
        <v>26653</v>
      </c>
      <c r="D28963" s="1233" t="s">
        <v>7037</v>
      </c>
      <c r="E28963" s="1234">
        <v>19.45</v>
      </c>
      <c r="F28963" s="761"/>
    </row>
    <row r="28964" spans="1:6" customFormat="1">
      <c r="A28964" s="1233" t="s">
        <v>7040</v>
      </c>
      <c r="B28964" s="1233" t="s">
        <v>24</v>
      </c>
      <c r="C28964" s="1233" t="s">
        <v>26654</v>
      </c>
      <c r="D28964" s="1233" t="s">
        <v>7037</v>
      </c>
      <c r="E28964" s="1234">
        <v>15.65</v>
      </c>
      <c r="F28964" s="761"/>
    </row>
    <row r="28965" spans="1:6" customFormat="1">
      <c r="A28965" s="1233" t="s">
        <v>7041</v>
      </c>
      <c r="B28965" s="1233" t="s">
        <v>24</v>
      </c>
      <c r="C28965" s="1233" t="s">
        <v>12723</v>
      </c>
      <c r="D28965" s="1233" t="s">
        <v>28</v>
      </c>
      <c r="E28965" s="1234">
        <v>143.75</v>
      </c>
      <c r="F28965" s="761"/>
    </row>
    <row r="28966" spans="1:6" customFormat="1">
      <c r="A28966" s="1233" t="s">
        <v>7042</v>
      </c>
      <c r="B28966" s="1233" t="s">
        <v>24</v>
      </c>
      <c r="C28966" s="1233" t="s">
        <v>26655</v>
      </c>
      <c r="D28966" s="1233" t="s">
        <v>28</v>
      </c>
      <c r="E28966" s="1234">
        <v>76.91</v>
      </c>
      <c r="F28966" s="761"/>
    </row>
    <row r="28967" spans="1:6" customFormat="1">
      <c r="A28967" s="1233" t="s">
        <v>7043</v>
      </c>
      <c r="B28967" s="1233" t="s">
        <v>24</v>
      </c>
      <c r="C28967" s="1233" t="s">
        <v>26656</v>
      </c>
      <c r="D28967" s="1233" t="s">
        <v>28</v>
      </c>
      <c r="E28967" s="1234">
        <v>33.07</v>
      </c>
      <c r="F28967" s="761"/>
    </row>
    <row r="28968" spans="1:6" customFormat="1">
      <c r="A28968" s="1233" t="s">
        <v>7044</v>
      </c>
      <c r="B28968" s="1233" t="s">
        <v>24</v>
      </c>
      <c r="C28968" s="1233" t="s">
        <v>26657</v>
      </c>
      <c r="D28968" s="1233" t="s">
        <v>28</v>
      </c>
      <c r="E28968" s="1234">
        <v>77.16</v>
      </c>
      <c r="F28968" s="761"/>
    </row>
    <row r="28969" spans="1:6" customFormat="1">
      <c r="A28969" s="1231" t="s">
        <v>7045</v>
      </c>
      <c r="B28969" s="1232"/>
      <c r="C28969" s="1231" t="s">
        <v>7046</v>
      </c>
      <c r="D28969" s="1232"/>
      <c r="E28969" s="1232"/>
      <c r="F28969" s="761"/>
    </row>
    <row r="28970" spans="1:6" customFormat="1">
      <c r="A28970" s="1233" t="s">
        <v>7047</v>
      </c>
      <c r="B28970" s="1233" t="s">
        <v>24</v>
      </c>
      <c r="C28970" s="1233" t="s">
        <v>7048</v>
      </c>
      <c r="D28970" s="1233" t="s">
        <v>28</v>
      </c>
      <c r="E28970" s="1234">
        <v>393.13</v>
      </c>
      <c r="F28970" s="761"/>
    </row>
    <row r="28971" spans="1:6" customFormat="1">
      <c r="A28971" s="1233" t="s">
        <v>7049</v>
      </c>
      <c r="B28971" s="1233" t="s">
        <v>24</v>
      </c>
      <c r="C28971" s="1233" t="s">
        <v>7050</v>
      </c>
      <c r="D28971" s="1233" t="s">
        <v>28</v>
      </c>
      <c r="E28971" s="1234">
        <v>490.96</v>
      </c>
      <c r="F28971" s="761"/>
    </row>
    <row r="28972" spans="1:6" customFormat="1">
      <c r="A28972" s="1233" t="s">
        <v>7051</v>
      </c>
      <c r="B28972" s="1233" t="s">
        <v>24</v>
      </c>
      <c r="C28972" s="1233" t="s">
        <v>7052</v>
      </c>
      <c r="D28972" s="1233" t="s">
        <v>28</v>
      </c>
      <c r="E28972" s="1234">
        <v>653.70000000000005</v>
      </c>
      <c r="F28972" s="761"/>
    </row>
    <row r="28973" spans="1:6" customFormat="1">
      <c r="A28973" s="1233" t="s">
        <v>7053</v>
      </c>
      <c r="B28973" s="1233" t="s">
        <v>24</v>
      </c>
      <c r="C28973" s="1233" t="s">
        <v>7054</v>
      </c>
      <c r="D28973" s="1233" t="s">
        <v>28</v>
      </c>
      <c r="E28973" s="1234">
        <v>951.16</v>
      </c>
      <c r="F28973" s="761"/>
    </row>
    <row r="28974" spans="1:6" customFormat="1">
      <c r="A28974" s="1233" t="s">
        <v>7055</v>
      </c>
      <c r="B28974" s="1233" t="s">
        <v>24</v>
      </c>
      <c r="C28974" s="1233" t="s">
        <v>7056</v>
      </c>
      <c r="D28974" s="1233" t="s">
        <v>28</v>
      </c>
      <c r="E28974" s="1234">
        <v>1591.95</v>
      </c>
      <c r="F28974" s="761"/>
    </row>
    <row r="28975" spans="1:6" customFormat="1">
      <c r="A28975" s="1233" t="s">
        <v>7057</v>
      </c>
      <c r="B28975" s="1233" t="s">
        <v>24</v>
      </c>
      <c r="C28975" s="1233" t="s">
        <v>7058</v>
      </c>
      <c r="D28975" s="1233" t="s">
        <v>28</v>
      </c>
      <c r="E28975" s="1234">
        <v>2237.23</v>
      </c>
      <c r="F28975" s="761"/>
    </row>
    <row r="28976" spans="1:6" customFormat="1">
      <c r="A28976" s="1231" t="s">
        <v>14599</v>
      </c>
      <c r="B28976" s="1231" t="s">
        <v>24</v>
      </c>
      <c r="C28976" s="1231" t="s">
        <v>14600</v>
      </c>
      <c r="D28976" s="1232"/>
      <c r="E28976" s="1232"/>
      <c r="F28976" s="761"/>
    </row>
    <row r="28977" spans="1:6" customFormat="1">
      <c r="A28977" s="1233" t="s">
        <v>14601</v>
      </c>
      <c r="B28977" s="1233" t="s">
        <v>24</v>
      </c>
      <c r="C28977" s="1233" t="s">
        <v>14602</v>
      </c>
      <c r="D28977" s="1233" t="s">
        <v>28</v>
      </c>
      <c r="E28977" s="1234">
        <v>1655.24</v>
      </c>
      <c r="F28977" s="761"/>
    </row>
    <row r="28978" spans="1:6" customFormat="1">
      <c r="A28978" s="1233" t="s">
        <v>14603</v>
      </c>
      <c r="B28978" s="1233" t="s">
        <v>24</v>
      </c>
      <c r="C28978" s="1233" t="s">
        <v>14604</v>
      </c>
      <c r="D28978" s="1233" t="s">
        <v>28</v>
      </c>
      <c r="E28978" s="1234">
        <v>2830.55</v>
      </c>
      <c r="F28978" s="761"/>
    </row>
    <row r="28979" spans="1:6" customFormat="1">
      <c r="A28979" s="1233" t="s">
        <v>14605</v>
      </c>
      <c r="B28979" s="1233" t="s">
        <v>24</v>
      </c>
      <c r="C28979" s="1235" t="s">
        <v>14606</v>
      </c>
      <c r="D28979" s="1233" t="s">
        <v>28</v>
      </c>
      <c r="E28979" s="1234">
        <v>57.42</v>
      </c>
      <c r="F28979" s="761"/>
    </row>
    <row r="28980" spans="1:6" customFormat="1">
      <c r="A28980" s="1233" t="s">
        <v>14607</v>
      </c>
      <c r="B28980" s="1233" t="s">
        <v>24</v>
      </c>
      <c r="C28980" s="1235" t="s">
        <v>26658</v>
      </c>
      <c r="D28980" s="1233" t="s">
        <v>28</v>
      </c>
      <c r="E28980" s="1234">
        <v>73.900000000000006</v>
      </c>
      <c r="F28980" s="761"/>
    </row>
    <row r="28981" spans="1:6" customFormat="1">
      <c r="A28981" s="1233" t="s">
        <v>14608</v>
      </c>
      <c r="B28981" s="1233" t="s">
        <v>24</v>
      </c>
      <c r="C28981" s="1233" t="s">
        <v>26659</v>
      </c>
      <c r="D28981" s="1233" t="s">
        <v>28</v>
      </c>
      <c r="E28981" s="1234">
        <v>146.16999999999999</v>
      </c>
      <c r="F28981" s="761"/>
    </row>
    <row r="28982" spans="1:6" customFormat="1">
      <c r="A28982" s="1233" t="s">
        <v>14609</v>
      </c>
      <c r="B28982" s="1233" t="s">
        <v>24</v>
      </c>
      <c r="C28982" s="1233" t="s">
        <v>14610</v>
      </c>
      <c r="D28982" s="1233" t="s">
        <v>28</v>
      </c>
      <c r="E28982" s="1234">
        <v>119.89</v>
      </c>
      <c r="F28982" s="761"/>
    </row>
    <row r="28983" spans="1:6" customFormat="1">
      <c r="A28983" s="1233" t="s">
        <v>14611</v>
      </c>
      <c r="B28983" s="1233" t="s">
        <v>24</v>
      </c>
      <c r="C28983" s="1233" t="s">
        <v>14612</v>
      </c>
      <c r="D28983" s="1233" t="s">
        <v>28</v>
      </c>
      <c r="E28983" s="1234">
        <v>330.3</v>
      </c>
      <c r="F28983" s="761"/>
    </row>
    <row r="28984" spans="1:6" customFormat="1">
      <c r="A28984" s="1231" t="s">
        <v>14613</v>
      </c>
      <c r="B28984" s="1231" t="s">
        <v>24</v>
      </c>
      <c r="C28984" s="1231" t="s">
        <v>14614</v>
      </c>
      <c r="D28984" s="1232"/>
      <c r="E28984" s="1232"/>
      <c r="F28984" s="761"/>
    </row>
    <row r="28985" spans="1:6" customFormat="1">
      <c r="A28985" s="1233" t="s">
        <v>14615</v>
      </c>
      <c r="B28985" s="1233" t="s">
        <v>24</v>
      </c>
      <c r="C28985" s="1233" t="s">
        <v>8901</v>
      </c>
      <c r="D28985" s="1233" t="s">
        <v>28</v>
      </c>
      <c r="E28985" s="1234">
        <v>113.73</v>
      </c>
      <c r="F28985" s="761"/>
    </row>
    <row r="28986" spans="1:6" customFormat="1">
      <c r="A28986" s="1233" t="s">
        <v>14616</v>
      </c>
      <c r="B28986" s="1233" t="s">
        <v>24</v>
      </c>
      <c r="C28986" s="1233" t="s">
        <v>14617</v>
      </c>
      <c r="D28986" s="1233" t="s">
        <v>7086</v>
      </c>
      <c r="E28986" s="1234">
        <v>404.79</v>
      </c>
      <c r="F28986" s="761"/>
    </row>
    <row r="28987" spans="1:6" customFormat="1">
      <c r="A28987" s="1233" t="s">
        <v>14618</v>
      </c>
      <c r="B28987" s="1233" t="s">
        <v>24</v>
      </c>
      <c r="C28987" s="1233" t="s">
        <v>14619</v>
      </c>
      <c r="D28987" s="1233" t="s">
        <v>28</v>
      </c>
      <c r="E28987" s="1234">
        <v>117.09</v>
      </c>
      <c r="F28987" s="761"/>
    </row>
    <row r="28988" spans="1:6" customFormat="1">
      <c r="A28988" s="1233" t="s">
        <v>14620</v>
      </c>
      <c r="B28988" s="1233" t="s">
        <v>24</v>
      </c>
      <c r="C28988" s="1233" t="s">
        <v>14621</v>
      </c>
      <c r="D28988" s="1233" t="s">
        <v>28</v>
      </c>
      <c r="E28988" s="1234">
        <v>175.48</v>
      </c>
      <c r="F28988" s="761"/>
    </row>
    <row r="28989" spans="1:6" customFormat="1">
      <c r="A28989" s="1233" t="s">
        <v>14622</v>
      </c>
      <c r="B28989" s="1233" t="s">
        <v>24</v>
      </c>
      <c r="C28989" s="1233" t="s">
        <v>8902</v>
      </c>
      <c r="D28989" s="1233" t="s">
        <v>28</v>
      </c>
      <c r="E28989" s="1234">
        <v>428.1</v>
      </c>
      <c r="F28989" s="761"/>
    </row>
    <row r="28990" spans="1:6" customFormat="1">
      <c r="A28990" s="1233" t="s">
        <v>22477</v>
      </c>
      <c r="B28990" s="1233" t="s">
        <v>24</v>
      </c>
      <c r="C28990" s="1233" t="s">
        <v>26660</v>
      </c>
      <c r="D28990" s="1233" t="s">
        <v>28</v>
      </c>
      <c r="E28990" s="1234">
        <v>140.88999999999999</v>
      </c>
      <c r="F28990" s="761"/>
    </row>
    <row r="28991" spans="1:6" customFormat="1">
      <c r="A28991" s="1233" t="s">
        <v>14623</v>
      </c>
      <c r="B28991" s="1233" t="s">
        <v>24</v>
      </c>
      <c r="C28991" s="1233" t="s">
        <v>14624</v>
      </c>
      <c r="D28991" s="1233" t="s">
        <v>28</v>
      </c>
      <c r="E28991" s="1234">
        <v>898.98</v>
      </c>
      <c r="F28991" s="761"/>
    </row>
    <row r="28992" spans="1:6" customFormat="1">
      <c r="A28992" s="1233" t="s">
        <v>14625</v>
      </c>
      <c r="B28992" s="1233" t="s">
        <v>24</v>
      </c>
      <c r="C28992" s="1233" t="s">
        <v>14626</v>
      </c>
      <c r="D28992" s="1233" t="s">
        <v>28</v>
      </c>
      <c r="E28992" s="1234">
        <v>149.56</v>
      </c>
      <c r="F28992" s="761"/>
    </row>
    <row r="28993" spans="1:6" customFormat="1">
      <c r="A28993" s="1233" t="s">
        <v>14627</v>
      </c>
      <c r="B28993" s="1233" t="s">
        <v>24</v>
      </c>
      <c r="C28993" s="1233" t="s">
        <v>14628</v>
      </c>
      <c r="D28993" s="1233" t="s">
        <v>28</v>
      </c>
      <c r="E28993" s="1234">
        <v>1244.74</v>
      </c>
      <c r="F28993" s="761"/>
    </row>
    <row r="28994" spans="1:6" customFormat="1">
      <c r="A28994" s="1233" t="s">
        <v>22478</v>
      </c>
      <c r="B28994" s="1233" t="s">
        <v>24</v>
      </c>
      <c r="C28994" s="1233" t="s">
        <v>26661</v>
      </c>
      <c r="D28994" s="1233" t="s">
        <v>28</v>
      </c>
      <c r="E28994" s="1234">
        <v>657.74</v>
      </c>
      <c r="F28994" s="761"/>
    </row>
    <row r="28995" spans="1:6" customFormat="1">
      <c r="A28995" s="1233" t="s">
        <v>22479</v>
      </c>
      <c r="B28995" s="1233" t="s">
        <v>24</v>
      </c>
      <c r="C28995" s="1233" t="s">
        <v>26662</v>
      </c>
      <c r="D28995" s="1233" t="s">
        <v>28</v>
      </c>
      <c r="E28995" s="1234">
        <v>757.82</v>
      </c>
      <c r="F28995" s="761"/>
    </row>
    <row r="28996" spans="1:6" customFormat="1">
      <c r="A28996" s="1233" t="s">
        <v>22480</v>
      </c>
      <c r="B28996" s="1233" t="s">
        <v>24</v>
      </c>
      <c r="C28996" s="1233" t="s">
        <v>26663</v>
      </c>
      <c r="D28996" s="1233" t="s">
        <v>28</v>
      </c>
      <c r="E28996" s="1234">
        <v>538</v>
      </c>
      <c r="F28996" s="761"/>
    </row>
    <row r="28997" spans="1:6" customFormat="1">
      <c r="A28997" s="1233" t="s">
        <v>22481</v>
      </c>
      <c r="B28997" s="1233" t="s">
        <v>24</v>
      </c>
      <c r="C28997" s="1233" t="s">
        <v>26664</v>
      </c>
      <c r="D28997" s="1233" t="s">
        <v>28</v>
      </c>
      <c r="E28997" s="1234">
        <v>707.58</v>
      </c>
      <c r="F28997" s="761"/>
    </row>
    <row r="28998" spans="1:6" customFormat="1">
      <c r="A28998" s="1233" t="s">
        <v>22482</v>
      </c>
      <c r="B28998" s="1233" t="s">
        <v>24</v>
      </c>
      <c r="C28998" s="1233" t="s">
        <v>26665</v>
      </c>
      <c r="D28998" s="1233" t="s">
        <v>28</v>
      </c>
      <c r="E28998" s="1234">
        <v>724.58</v>
      </c>
      <c r="F28998" s="761"/>
    </row>
    <row r="28999" spans="1:6" customFormat="1">
      <c r="A28999" s="1233" t="s">
        <v>22483</v>
      </c>
      <c r="B28999" s="1233" t="s">
        <v>24</v>
      </c>
      <c r="C28999" s="1233" t="s">
        <v>26666</v>
      </c>
      <c r="D28999" s="1233" t="s">
        <v>28</v>
      </c>
      <c r="E28999" s="1234">
        <v>427.08</v>
      </c>
      <c r="F28999" s="761"/>
    </row>
    <row r="29000" spans="1:6" customFormat="1">
      <c r="A29000" s="1233" t="s">
        <v>22484</v>
      </c>
      <c r="B29000" s="1233" t="s">
        <v>24</v>
      </c>
      <c r="C29000" s="1233" t="s">
        <v>26667</v>
      </c>
      <c r="D29000" s="1233" t="s">
        <v>28</v>
      </c>
      <c r="E29000" s="1234">
        <v>595.22</v>
      </c>
      <c r="F29000" s="761"/>
    </row>
    <row r="29001" spans="1:6" customFormat="1">
      <c r="A29001" s="1233" t="s">
        <v>22485</v>
      </c>
      <c r="B29001" s="1233" t="s">
        <v>24</v>
      </c>
      <c r="C29001" s="1233" t="s">
        <v>26668</v>
      </c>
      <c r="D29001" s="1233" t="s">
        <v>28</v>
      </c>
      <c r="E29001" s="1234">
        <v>776.05</v>
      </c>
      <c r="F29001" s="761"/>
    </row>
    <row r="29002" spans="1:6" customFormat="1">
      <c r="A29002" s="1233" t="s">
        <v>22486</v>
      </c>
      <c r="B29002" s="1233" t="s">
        <v>24</v>
      </c>
      <c r="C29002" s="1233" t="s">
        <v>26669</v>
      </c>
      <c r="D29002" s="1233" t="s">
        <v>28</v>
      </c>
      <c r="E29002" s="1234">
        <v>722.36</v>
      </c>
      <c r="F29002" s="761"/>
    </row>
    <row r="29003" spans="1:6" customFormat="1">
      <c r="A29003" s="1233" t="s">
        <v>22487</v>
      </c>
      <c r="B29003" s="1233" t="s">
        <v>24</v>
      </c>
      <c r="C29003" s="1233" t="s">
        <v>26670</v>
      </c>
      <c r="D29003" s="1233" t="s">
        <v>28</v>
      </c>
      <c r="E29003" s="1234">
        <v>786.75</v>
      </c>
      <c r="F29003" s="761"/>
    </row>
    <row r="29004" spans="1:6" customFormat="1">
      <c r="A29004" s="1233" t="s">
        <v>22488</v>
      </c>
      <c r="B29004" s="1233" t="s">
        <v>24</v>
      </c>
      <c r="C29004" s="1233" t="s">
        <v>26671</v>
      </c>
      <c r="D29004" s="1233" t="s">
        <v>28</v>
      </c>
      <c r="E29004" s="1234">
        <v>224.66</v>
      </c>
      <c r="F29004" s="761"/>
    </row>
    <row r="29005" spans="1:6" customFormat="1">
      <c r="A29005" s="1233" t="s">
        <v>22489</v>
      </c>
      <c r="B29005" s="1233" t="s">
        <v>24</v>
      </c>
      <c r="C29005" s="1233" t="s">
        <v>26672</v>
      </c>
      <c r="D29005" s="1233" t="s">
        <v>28</v>
      </c>
      <c r="E29005" s="1234">
        <v>669.65</v>
      </c>
      <c r="F29005" s="761"/>
    </row>
    <row r="29006" spans="1:6" customFormat="1">
      <c r="A29006" s="1233" t="s">
        <v>22490</v>
      </c>
      <c r="B29006" s="1233" t="s">
        <v>24</v>
      </c>
      <c r="C29006" s="1233" t="s">
        <v>26673</v>
      </c>
      <c r="D29006" s="1233" t="s">
        <v>28</v>
      </c>
      <c r="E29006" s="1234">
        <v>708.22</v>
      </c>
      <c r="F29006" s="761"/>
    </row>
    <row r="29007" spans="1:6" customFormat="1">
      <c r="A29007" s="1233" t="s">
        <v>22491</v>
      </c>
      <c r="B29007" s="1233" t="s">
        <v>24</v>
      </c>
      <c r="C29007" s="1233" t="s">
        <v>26674</v>
      </c>
      <c r="D29007" s="1233" t="s">
        <v>28</v>
      </c>
      <c r="E29007" s="1234">
        <v>822.76</v>
      </c>
      <c r="F29007" s="761"/>
    </row>
    <row r="29008" spans="1:6" customFormat="1">
      <c r="A29008" s="1233" t="s">
        <v>22492</v>
      </c>
      <c r="B29008" s="1233" t="s">
        <v>24</v>
      </c>
      <c r="C29008" s="1233" t="s">
        <v>26675</v>
      </c>
      <c r="D29008" s="1233" t="s">
        <v>28</v>
      </c>
      <c r="E29008" s="1234">
        <v>1095.52</v>
      </c>
      <c r="F29008" s="761"/>
    </row>
    <row r="29009" spans="1:6" customFormat="1">
      <c r="A29009" s="1233" t="s">
        <v>22493</v>
      </c>
      <c r="B29009" s="1233" t="s">
        <v>24</v>
      </c>
      <c r="C29009" s="1233" t="s">
        <v>26676</v>
      </c>
      <c r="D29009" s="1233" t="s">
        <v>28</v>
      </c>
      <c r="E29009" s="1234">
        <v>1355.34</v>
      </c>
      <c r="F29009" s="761"/>
    </row>
    <row r="29010" spans="1:6" customFormat="1">
      <c r="A29010" s="1233" t="s">
        <v>22494</v>
      </c>
      <c r="B29010" s="1233" t="s">
        <v>24</v>
      </c>
      <c r="C29010" s="1233" t="s">
        <v>26677</v>
      </c>
      <c r="D29010" s="1233" t="s">
        <v>28</v>
      </c>
      <c r="E29010" s="1234">
        <v>817.88</v>
      </c>
      <c r="F29010" s="761"/>
    </row>
    <row r="29011" spans="1:6" customFormat="1">
      <c r="A29011" s="1233" t="s">
        <v>22495</v>
      </c>
      <c r="B29011" s="1233" t="s">
        <v>24</v>
      </c>
      <c r="C29011" s="1233" t="s">
        <v>26678</v>
      </c>
      <c r="D29011" s="1233" t="s">
        <v>28</v>
      </c>
      <c r="E29011" s="1234">
        <v>1278.4000000000001</v>
      </c>
      <c r="F29011" s="761"/>
    </row>
    <row r="29012" spans="1:6" customFormat="1">
      <c r="A29012" s="1233" t="s">
        <v>22496</v>
      </c>
      <c r="B29012" s="1233" t="s">
        <v>24</v>
      </c>
      <c r="C29012" s="1233" t="s">
        <v>26679</v>
      </c>
      <c r="D29012" s="1233" t="s">
        <v>28</v>
      </c>
      <c r="E29012" s="1234">
        <v>1915.78</v>
      </c>
      <c r="F29012" s="761"/>
    </row>
    <row r="29013" spans="1:6" customFormat="1">
      <c r="A29013" s="1231" t="s">
        <v>7059</v>
      </c>
      <c r="B29013" s="1231" t="s">
        <v>24</v>
      </c>
      <c r="C29013" s="1231" t="s">
        <v>26680</v>
      </c>
      <c r="D29013" s="1232"/>
      <c r="E29013" s="1232"/>
      <c r="F29013" s="761"/>
    </row>
    <row r="29014" spans="1:6" customFormat="1">
      <c r="A29014" s="1233" t="s">
        <v>7060</v>
      </c>
      <c r="B29014" s="1233" t="s">
        <v>24</v>
      </c>
      <c r="C29014" s="1233" t="s">
        <v>7061</v>
      </c>
      <c r="D29014" s="1233" t="s">
        <v>5</v>
      </c>
      <c r="E29014" s="1234">
        <v>29.61</v>
      </c>
      <c r="F29014" s="761"/>
    </row>
    <row r="29015" spans="1:6" customFormat="1">
      <c r="A29015" s="1231" t="s">
        <v>7062</v>
      </c>
      <c r="B29015" s="1231" t="s">
        <v>24</v>
      </c>
      <c r="C29015" s="1231" t="s">
        <v>14629</v>
      </c>
      <c r="D29015" s="1232"/>
      <c r="E29015" s="1232"/>
      <c r="F29015" s="761"/>
    </row>
    <row r="29016" spans="1:6" customFormat="1">
      <c r="A29016" s="1233" t="s">
        <v>7064</v>
      </c>
      <c r="B29016" s="1233" t="s">
        <v>24</v>
      </c>
      <c r="C29016" s="1233" t="s">
        <v>14630</v>
      </c>
      <c r="D29016" s="1233" t="s">
        <v>32</v>
      </c>
      <c r="E29016" s="1234">
        <v>8.25</v>
      </c>
      <c r="F29016" s="761"/>
    </row>
    <row r="29017" spans="1:6" customFormat="1">
      <c r="A29017" s="1233" t="s">
        <v>7065</v>
      </c>
      <c r="B29017" s="1233" t="s">
        <v>24</v>
      </c>
      <c r="C29017" s="1233" t="s">
        <v>14631</v>
      </c>
      <c r="D29017" s="1233" t="s">
        <v>32</v>
      </c>
      <c r="E29017" s="1234">
        <v>8.25</v>
      </c>
      <c r="F29017" s="761"/>
    </row>
    <row r="29018" spans="1:6" customFormat="1">
      <c r="A29018" s="1233" t="s">
        <v>22497</v>
      </c>
      <c r="B29018" s="1233" t="s">
        <v>24</v>
      </c>
      <c r="C29018" s="1233" t="s">
        <v>22498</v>
      </c>
      <c r="D29018" s="1233" t="s">
        <v>7063</v>
      </c>
      <c r="E29018" s="1234">
        <v>16.5</v>
      </c>
      <c r="F29018" s="761"/>
    </row>
    <row r="29019" spans="1:6" customFormat="1">
      <c r="A29019" s="1233" t="s">
        <v>14632</v>
      </c>
      <c r="B29019" s="1233" t="s">
        <v>24</v>
      </c>
      <c r="C29019" s="1233" t="s">
        <v>14633</v>
      </c>
      <c r="D29019" s="1233" t="s">
        <v>14634</v>
      </c>
      <c r="E29019" s="1234">
        <v>22</v>
      </c>
      <c r="F29019" s="761"/>
    </row>
    <row r="29020" spans="1:6" customFormat="1">
      <c r="A29020" s="1233" t="s">
        <v>14635</v>
      </c>
      <c r="B29020" s="1233" t="s">
        <v>24</v>
      </c>
      <c r="C29020" s="1233" t="s">
        <v>14636</v>
      </c>
      <c r="D29020" s="1233" t="s">
        <v>5</v>
      </c>
      <c r="E29020" s="1234">
        <v>13.96</v>
      </c>
      <c r="F29020" s="761"/>
    </row>
    <row r="29021" spans="1:6" customFormat="1">
      <c r="A29021" s="1233" t="s">
        <v>14637</v>
      </c>
      <c r="B29021" s="1233" t="s">
        <v>24</v>
      </c>
      <c r="C29021" s="1233" t="s">
        <v>14638</v>
      </c>
      <c r="D29021" s="1233" t="s">
        <v>5</v>
      </c>
      <c r="E29021" s="1234">
        <v>13.96</v>
      </c>
      <c r="F29021" s="761"/>
    </row>
    <row r="29022" spans="1:6" customFormat="1">
      <c r="A29022" s="1236" t="s">
        <v>7066</v>
      </c>
      <c r="B29022" s="1237"/>
      <c r="C29022" s="1236" t="s">
        <v>9310</v>
      </c>
      <c r="D29022" s="1238"/>
      <c r="E29022" s="1238"/>
      <c r="F29022" s="761"/>
    </row>
    <row r="29023" spans="1:6" customFormat="1">
      <c r="A29023" s="1231" t="s">
        <v>3384</v>
      </c>
      <c r="B29023" s="1231" t="s">
        <v>24</v>
      </c>
      <c r="C29023" s="1231" t="s">
        <v>26681</v>
      </c>
      <c r="D29023" s="1232"/>
      <c r="E29023" s="1232"/>
      <c r="F29023" s="761"/>
    </row>
    <row r="29024" spans="1:6" customFormat="1">
      <c r="A29024" s="1233" t="s">
        <v>7067</v>
      </c>
      <c r="B29024" s="1233" t="s">
        <v>24</v>
      </c>
      <c r="C29024" s="1233" t="s">
        <v>26682</v>
      </c>
      <c r="D29024" s="1233" t="s">
        <v>32</v>
      </c>
      <c r="E29024" s="1234">
        <v>5.49</v>
      </c>
      <c r="F29024" s="761"/>
    </row>
    <row r="29025" spans="1:6" customFormat="1">
      <c r="A29025" s="1233" t="s">
        <v>7068</v>
      </c>
      <c r="B29025" s="1233" t="s">
        <v>24</v>
      </c>
      <c r="C29025" s="1233" t="s">
        <v>26683</v>
      </c>
      <c r="D29025" s="1233" t="s">
        <v>32</v>
      </c>
      <c r="E29025" s="1234">
        <v>13.18</v>
      </c>
      <c r="F29025" s="761"/>
    </row>
    <row r="29026" spans="1:6" customFormat="1">
      <c r="A29026" s="1233" t="s">
        <v>7069</v>
      </c>
      <c r="B29026" s="1233" t="s">
        <v>24</v>
      </c>
      <c r="C29026" s="1233" t="s">
        <v>26684</v>
      </c>
      <c r="D29026" s="1233" t="s">
        <v>32</v>
      </c>
      <c r="E29026" s="1234">
        <v>10.99</v>
      </c>
      <c r="F29026" s="761"/>
    </row>
    <row r="29027" spans="1:6" customFormat="1">
      <c r="A29027" s="1233" t="s">
        <v>7070</v>
      </c>
      <c r="B29027" s="1233" t="s">
        <v>24</v>
      </c>
      <c r="C29027" s="1233" t="s">
        <v>26685</v>
      </c>
      <c r="D29027" s="1233" t="s">
        <v>32</v>
      </c>
      <c r="E29027" s="1234">
        <v>13.18</v>
      </c>
      <c r="F29027" s="761"/>
    </row>
    <row r="29028" spans="1:6" customFormat="1">
      <c r="A29028" s="1231" t="s">
        <v>3389</v>
      </c>
      <c r="B29028" s="1231" t="s">
        <v>24</v>
      </c>
      <c r="C29028" s="1231" t="s">
        <v>26686</v>
      </c>
      <c r="D29028" s="1232"/>
      <c r="E29028" s="1232"/>
      <c r="F29028" s="761"/>
    </row>
    <row r="29029" spans="1:6" customFormat="1">
      <c r="A29029" s="1233" t="s">
        <v>7071</v>
      </c>
      <c r="B29029" s="1233" t="s">
        <v>24</v>
      </c>
      <c r="C29029" s="1233" t="s">
        <v>26687</v>
      </c>
      <c r="D29029" s="1233" t="s">
        <v>5</v>
      </c>
      <c r="E29029" s="1234">
        <v>6.59</v>
      </c>
      <c r="F29029" s="761"/>
    </row>
    <row r="29030" spans="1:6" customFormat="1">
      <c r="A29030" s="1233" t="s">
        <v>7072</v>
      </c>
      <c r="B29030" s="1233" t="s">
        <v>24</v>
      </c>
      <c r="C29030" s="1233" t="s">
        <v>26688</v>
      </c>
      <c r="D29030" s="1233" t="s">
        <v>5</v>
      </c>
      <c r="E29030" s="1234">
        <v>4.4000000000000004</v>
      </c>
      <c r="F29030" s="761"/>
    </row>
    <row r="29031" spans="1:6" customFormat="1">
      <c r="A29031" s="1233" t="s">
        <v>7073</v>
      </c>
      <c r="B29031" s="1233" t="s">
        <v>24</v>
      </c>
      <c r="C29031" s="1233" t="s">
        <v>26689</v>
      </c>
      <c r="D29031" s="1233" t="s">
        <v>5</v>
      </c>
      <c r="E29031" s="1234">
        <v>4.4000000000000004</v>
      </c>
      <c r="F29031" s="761"/>
    </row>
    <row r="29032" spans="1:6" customFormat="1">
      <c r="A29032" s="1231" t="s">
        <v>3392</v>
      </c>
      <c r="B29032" s="1231" t="s">
        <v>24</v>
      </c>
      <c r="C29032" s="1231" t="s">
        <v>26690</v>
      </c>
      <c r="D29032" s="1232"/>
      <c r="E29032" s="1232"/>
      <c r="F29032" s="761"/>
    </row>
    <row r="29033" spans="1:6" customFormat="1">
      <c r="A29033" s="1233" t="s">
        <v>7074</v>
      </c>
      <c r="B29033" s="1233" t="s">
        <v>24</v>
      </c>
      <c r="C29033" s="1233" t="s">
        <v>26691</v>
      </c>
      <c r="D29033" s="1233" t="s">
        <v>32</v>
      </c>
      <c r="E29033" s="1234">
        <v>7.41</v>
      </c>
      <c r="F29033" s="761"/>
    </row>
    <row r="29034" spans="1:6" customFormat="1">
      <c r="A29034" s="1233" t="s">
        <v>7075</v>
      </c>
      <c r="B29034" s="1233" t="s">
        <v>24</v>
      </c>
      <c r="C29034" s="1233" t="s">
        <v>26692</v>
      </c>
      <c r="D29034" s="1233" t="s">
        <v>32</v>
      </c>
      <c r="E29034" s="1234">
        <v>3.71</v>
      </c>
      <c r="F29034" s="761"/>
    </row>
    <row r="29035" spans="1:6" customFormat="1">
      <c r="A29035" s="1233" t="s">
        <v>7076</v>
      </c>
      <c r="B29035" s="1233" t="s">
        <v>24</v>
      </c>
      <c r="C29035" s="1233" t="s">
        <v>26693</v>
      </c>
      <c r="D29035" s="1233" t="s">
        <v>32</v>
      </c>
      <c r="E29035" s="1234">
        <v>7.41</v>
      </c>
      <c r="F29035" s="761"/>
    </row>
    <row r="29036" spans="1:6" customFormat="1">
      <c r="A29036" s="1233" t="s">
        <v>7077</v>
      </c>
      <c r="B29036" s="1233" t="s">
        <v>24</v>
      </c>
      <c r="C29036" s="1233" t="s">
        <v>26694</v>
      </c>
      <c r="D29036" s="1233" t="s">
        <v>32</v>
      </c>
      <c r="E29036" s="1234">
        <v>10.44</v>
      </c>
      <c r="F29036" s="761"/>
    </row>
    <row r="29037" spans="1:6" customFormat="1">
      <c r="A29037" s="1231" t="s">
        <v>3396</v>
      </c>
      <c r="B29037" s="1231" t="s">
        <v>24</v>
      </c>
      <c r="C29037" s="1231" t="s">
        <v>26695</v>
      </c>
      <c r="D29037" s="1232"/>
      <c r="E29037" s="1232"/>
      <c r="F29037" s="761"/>
    </row>
    <row r="29038" spans="1:6" customFormat="1">
      <c r="A29038" s="1233" t="s">
        <v>7078</v>
      </c>
      <c r="B29038" s="1233" t="s">
        <v>24</v>
      </c>
      <c r="C29038" s="1233" t="s">
        <v>26696</v>
      </c>
      <c r="D29038" s="1233" t="s">
        <v>32</v>
      </c>
      <c r="E29038" s="1234">
        <v>18.64</v>
      </c>
      <c r="F29038" s="761"/>
    </row>
    <row r="29039" spans="1:6" customFormat="1">
      <c r="A29039" s="1233" t="s">
        <v>7079</v>
      </c>
      <c r="B29039" s="1233" t="s">
        <v>24</v>
      </c>
      <c r="C29039" s="1233" t="s">
        <v>26697</v>
      </c>
      <c r="D29039" s="1233" t="s">
        <v>32</v>
      </c>
      <c r="E29039" s="1234">
        <v>9.32</v>
      </c>
      <c r="F29039" s="761"/>
    </row>
    <row r="29040" spans="1:6" customFormat="1">
      <c r="A29040" s="1233" t="s">
        <v>7080</v>
      </c>
      <c r="B29040" s="1233" t="s">
        <v>24</v>
      </c>
      <c r="C29040" s="1233" t="s">
        <v>26698</v>
      </c>
      <c r="D29040" s="1233" t="s">
        <v>32</v>
      </c>
      <c r="E29040" s="1234">
        <v>13.98</v>
      </c>
      <c r="F29040" s="761"/>
    </row>
    <row r="29041" spans="1:6" customFormat="1">
      <c r="A29041" s="1231" t="s">
        <v>3408</v>
      </c>
      <c r="B29041" s="1231" t="s">
        <v>24</v>
      </c>
      <c r="C29041" s="1231" t="s">
        <v>26699</v>
      </c>
      <c r="D29041" s="1232"/>
      <c r="E29041" s="1232"/>
      <c r="F29041" s="761"/>
    </row>
    <row r="29042" spans="1:6" customFormat="1">
      <c r="A29042" s="1233" t="s">
        <v>7081</v>
      </c>
      <c r="B29042" s="1233" t="s">
        <v>24</v>
      </c>
      <c r="C29042" s="1233" t="s">
        <v>26700</v>
      </c>
      <c r="D29042" s="1233" t="s">
        <v>32</v>
      </c>
      <c r="E29042" s="1234">
        <v>13.17</v>
      </c>
      <c r="F29042" s="761"/>
    </row>
    <row r="29043" spans="1:6" customFormat="1">
      <c r="A29043" s="1233" t="s">
        <v>7082</v>
      </c>
      <c r="B29043" s="1233" t="s">
        <v>24</v>
      </c>
      <c r="C29043" s="1233" t="s">
        <v>26701</v>
      </c>
      <c r="D29043" s="1233" t="s">
        <v>32</v>
      </c>
      <c r="E29043" s="1234">
        <v>6.59</v>
      </c>
      <c r="F29043" s="761"/>
    </row>
    <row r="29044" spans="1:6" customFormat="1">
      <c r="A29044" s="1233" t="s">
        <v>7083</v>
      </c>
      <c r="B29044" s="1233" t="s">
        <v>24</v>
      </c>
      <c r="C29044" s="1233" t="s">
        <v>26702</v>
      </c>
      <c r="D29044" s="1233" t="s">
        <v>28</v>
      </c>
      <c r="E29044" s="1234">
        <v>11.24</v>
      </c>
      <c r="F29044" s="761"/>
    </row>
    <row r="29045" spans="1:6" customFormat="1">
      <c r="A29045" s="1233" t="s">
        <v>7084</v>
      </c>
      <c r="B29045" s="1233" t="s">
        <v>24</v>
      </c>
      <c r="C29045" s="1233" t="s">
        <v>26703</v>
      </c>
      <c r="D29045" s="1233" t="s">
        <v>28</v>
      </c>
      <c r="E29045" s="1234">
        <v>7.95</v>
      </c>
      <c r="F29045" s="761"/>
    </row>
    <row r="29046" spans="1:6" customFormat="1">
      <c r="A29046" s="1233" t="s">
        <v>7085</v>
      </c>
      <c r="B29046" s="1233" t="s">
        <v>24</v>
      </c>
      <c r="C29046" s="1233" t="s">
        <v>26704</v>
      </c>
      <c r="D29046" s="1233" t="s">
        <v>7086</v>
      </c>
      <c r="E29046" s="1234">
        <v>3.29</v>
      </c>
      <c r="F29046" s="761"/>
    </row>
    <row r="29047" spans="1:6" customFormat="1">
      <c r="A29047" s="1231" t="s">
        <v>3415</v>
      </c>
      <c r="B29047" s="1231" t="s">
        <v>24</v>
      </c>
      <c r="C29047" s="1231" t="s">
        <v>26705</v>
      </c>
      <c r="D29047" s="1232"/>
      <c r="E29047" s="1232"/>
      <c r="F29047" s="761"/>
    </row>
    <row r="29048" spans="1:6" customFormat="1">
      <c r="A29048" s="1233" t="s">
        <v>7087</v>
      </c>
      <c r="B29048" s="1233" t="s">
        <v>24</v>
      </c>
      <c r="C29048" s="1233" t="s">
        <v>26706</v>
      </c>
      <c r="D29048" s="1233" t="s">
        <v>32</v>
      </c>
      <c r="E29048" s="1234">
        <v>16.46</v>
      </c>
      <c r="F29048" s="761"/>
    </row>
    <row r="29049" spans="1:6" customFormat="1">
      <c r="A29049" s="1231" t="s">
        <v>3427</v>
      </c>
      <c r="B29049" s="1231" t="s">
        <v>24</v>
      </c>
      <c r="C29049" s="1231" t="s">
        <v>26707</v>
      </c>
      <c r="D29049" s="1232"/>
      <c r="E29049" s="1232"/>
      <c r="F29049" s="761"/>
    </row>
    <row r="29050" spans="1:6" customFormat="1">
      <c r="A29050" s="1233" t="s">
        <v>7088</v>
      </c>
      <c r="B29050" s="1233" t="s">
        <v>24</v>
      </c>
      <c r="C29050" s="1233" t="s">
        <v>26708</v>
      </c>
      <c r="D29050" s="1233" t="s">
        <v>32</v>
      </c>
      <c r="E29050" s="1234">
        <v>3.05</v>
      </c>
      <c r="F29050" s="761"/>
    </row>
    <row r="29051" spans="1:6" customFormat="1">
      <c r="A29051" s="1233" t="s">
        <v>7089</v>
      </c>
      <c r="B29051" s="1233" t="s">
        <v>24</v>
      </c>
      <c r="C29051" s="1233" t="s">
        <v>26709</v>
      </c>
      <c r="D29051" s="1233" t="s">
        <v>32</v>
      </c>
      <c r="E29051" s="1234">
        <v>19.78</v>
      </c>
      <c r="F29051" s="761"/>
    </row>
    <row r="29052" spans="1:6" customFormat="1">
      <c r="A29052" s="1233" t="s">
        <v>7090</v>
      </c>
      <c r="B29052" s="1233" t="s">
        <v>24</v>
      </c>
      <c r="C29052" s="1233" t="s">
        <v>26710</v>
      </c>
      <c r="D29052" s="1233" t="s">
        <v>32</v>
      </c>
      <c r="E29052" s="1234">
        <v>21.98</v>
      </c>
      <c r="F29052" s="761"/>
    </row>
    <row r="29053" spans="1:6" customFormat="1">
      <c r="A29053" s="1233" t="s">
        <v>7091</v>
      </c>
      <c r="B29053" s="1233" t="s">
        <v>24</v>
      </c>
      <c r="C29053" s="1233" t="s">
        <v>26711</v>
      </c>
      <c r="D29053" s="1233" t="s">
        <v>32</v>
      </c>
      <c r="E29053" s="1234">
        <v>6.59</v>
      </c>
      <c r="F29053" s="761"/>
    </row>
    <row r="29054" spans="1:6" customFormat="1">
      <c r="A29054" s="1233" t="s">
        <v>7092</v>
      </c>
      <c r="B29054" s="1233" t="s">
        <v>24</v>
      </c>
      <c r="C29054" s="1233" t="s">
        <v>26712</v>
      </c>
      <c r="D29054" s="1233" t="s">
        <v>32</v>
      </c>
      <c r="E29054" s="1234">
        <v>46.6</v>
      </c>
      <c r="F29054" s="761"/>
    </row>
    <row r="29055" spans="1:6" customFormat="1">
      <c r="A29055" s="1231" t="s">
        <v>3430</v>
      </c>
      <c r="B29055" s="1231" t="s">
        <v>24</v>
      </c>
      <c r="C29055" s="1231" t="s">
        <v>26713</v>
      </c>
      <c r="D29055" s="1232"/>
      <c r="E29055" s="1232"/>
      <c r="F29055" s="761"/>
    </row>
    <row r="29056" spans="1:6" customFormat="1">
      <c r="A29056" s="1233" t="s">
        <v>7093</v>
      </c>
      <c r="B29056" s="1233" t="s">
        <v>24</v>
      </c>
      <c r="C29056" s="1233" t="s">
        <v>26714</v>
      </c>
      <c r="D29056" s="1233" t="s">
        <v>32</v>
      </c>
      <c r="E29056" s="1234">
        <v>3.05</v>
      </c>
      <c r="F29056" s="761"/>
    </row>
    <row r="29057" spans="1:6" customFormat="1">
      <c r="A29057" s="1233" t="s">
        <v>7094</v>
      </c>
      <c r="B29057" s="1233" t="s">
        <v>24</v>
      </c>
      <c r="C29057" s="1233" t="s">
        <v>26715</v>
      </c>
      <c r="D29057" s="1233" t="s">
        <v>32</v>
      </c>
      <c r="E29057" s="1234">
        <v>15.39</v>
      </c>
      <c r="F29057" s="761"/>
    </row>
    <row r="29058" spans="1:6" customFormat="1">
      <c r="A29058" s="1233" t="s">
        <v>7095</v>
      </c>
      <c r="B29058" s="1233" t="s">
        <v>24</v>
      </c>
      <c r="C29058" s="1233" t="s">
        <v>26716</v>
      </c>
      <c r="D29058" s="1233" t="s">
        <v>32</v>
      </c>
      <c r="E29058" s="1234">
        <v>28.56</v>
      </c>
      <c r="F29058" s="761"/>
    </row>
    <row r="29059" spans="1:6" customFormat="1">
      <c r="A29059" s="1233" t="s">
        <v>7096</v>
      </c>
      <c r="B29059" s="1233" t="s">
        <v>24</v>
      </c>
      <c r="C29059" s="1233" t="s">
        <v>26717</v>
      </c>
      <c r="D29059" s="1233" t="s">
        <v>32</v>
      </c>
      <c r="E29059" s="1234">
        <v>7.7</v>
      </c>
      <c r="F29059" s="761"/>
    </row>
    <row r="29060" spans="1:6" customFormat="1">
      <c r="A29060" s="1233" t="s">
        <v>7097</v>
      </c>
      <c r="B29060" s="1233" t="s">
        <v>24</v>
      </c>
      <c r="C29060" s="1233" t="s">
        <v>26718</v>
      </c>
      <c r="D29060" s="1233" t="s">
        <v>32</v>
      </c>
      <c r="E29060" s="1234">
        <v>18.13</v>
      </c>
      <c r="F29060" s="761"/>
    </row>
    <row r="29061" spans="1:6" customFormat="1">
      <c r="A29061" s="1233" t="s">
        <v>7098</v>
      </c>
      <c r="B29061" s="1233" t="s">
        <v>24</v>
      </c>
      <c r="C29061" s="1233" t="s">
        <v>26719</v>
      </c>
      <c r="D29061" s="1233" t="s">
        <v>32</v>
      </c>
      <c r="E29061" s="1234">
        <v>30.18</v>
      </c>
      <c r="F29061" s="761"/>
    </row>
    <row r="29062" spans="1:6" customFormat="1">
      <c r="A29062" s="1231" t="s">
        <v>3434</v>
      </c>
      <c r="B29062" s="1231" t="s">
        <v>24</v>
      </c>
      <c r="C29062" s="1231" t="s">
        <v>26720</v>
      </c>
      <c r="D29062" s="1232"/>
      <c r="E29062" s="1232"/>
      <c r="F29062" s="761"/>
    </row>
    <row r="29063" spans="1:6" customFormat="1">
      <c r="A29063" s="1233" t="s">
        <v>7099</v>
      </c>
      <c r="B29063" s="1233" t="s">
        <v>24</v>
      </c>
      <c r="C29063" s="1233" t="s">
        <v>26721</v>
      </c>
      <c r="D29063" s="1233" t="s">
        <v>32</v>
      </c>
      <c r="E29063" s="1234">
        <v>26.37</v>
      </c>
      <c r="F29063" s="761"/>
    </row>
    <row r="29064" spans="1:6" customFormat="1">
      <c r="A29064" s="1233" t="s">
        <v>7100</v>
      </c>
      <c r="B29064" s="1233" t="s">
        <v>24</v>
      </c>
      <c r="C29064" s="1233" t="s">
        <v>26722</v>
      </c>
      <c r="D29064" s="1233" t="s">
        <v>32</v>
      </c>
      <c r="E29064" s="1234">
        <v>13.36</v>
      </c>
      <c r="F29064" s="761"/>
    </row>
    <row r="29065" spans="1:6" customFormat="1">
      <c r="A29065" s="1233" t="s">
        <v>7101</v>
      </c>
      <c r="B29065" s="1233" t="s">
        <v>24</v>
      </c>
      <c r="C29065" s="1233" t="s">
        <v>26723</v>
      </c>
      <c r="D29065" s="1233" t="s">
        <v>32</v>
      </c>
      <c r="E29065" s="1234">
        <v>6.18</v>
      </c>
      <c r="F29065" s="761"/>
    </row>
    <row r="29066" spans="1:6" customFormat="1">
      <c r="A29066" s="1233" t="s">
        <v>7103</v>
      </c>
      <c r="B29066" s="1233" t="s">
        <v>24</v>
      </c>
      <c r="C29066" s="1233" t="s">
        <v>26724</v>
      </c>
      <c r="D29066" s="1233" t="s">
        <v>32</v>
      </c>
      <c r="E29066" s="1234">
        <v>11.63</v>
      </c>
      <c r="F29066" s="761"/>
    </row>
    <row r="29067" spans="1:6" customFormat="1">
      <c r="A29067" s="1233" t="s">
        <v>7104</v>
      </c>
      <c r="B29067" s="1233" t="s">
        <v>24</v>
      </c>
      <c r="C29067" s="1233" t="s">
        <v>26725</v>
      </c>
      <c r="D29067" s="1233" t="s">
        <v>32</v>
      </c>
      <c r="E29067" s="1234">
        <v>7.7</v>
      </c>
      <c r="F29067" s="761"/>
    </row>
    <row r="29068" spans="1:6" customFormat="1">
      <c r="A29068" s="1233" t="s">
        <v>7105</v>
      </c>
      <c r="B29068" s="1233" t="s">
        <v>24</v>
      </c>
      <c r="C29068" s="1233" t="s">
        <v>26726</v>
      </c>
      <c r="D29068" s="1233" t="s">
        <v>32</v>
      </c>
      <c r="E29068" s="1234">
        <v>13.36</v>
      </c>
      <c r="F29068" s="761"/>
    </row>
    <row r="29069" spans="1:6" customFormat="1">
      <c r="A29069" s="1231" t="s">
        <v>3439</v>
      </c>
      <c r="B29069" s="1231" t="s">
        <v>24</v>
      </c>
      <c r="C29069" s="1231" t="s">
        <v>8795</v>
      </c>
      <c r="D29069" s="1232"/>
      <c r="E29069" s="1232"/>
      <c r="F29069" s="761"/>
    </row>
    <row r="29070" spans="1:6" customFormat="1">
      <c r="A29070" s="1233" t="s">
        <v>7106</v>
      </c>
      <c r="B29070" s="1233" t="s">
        <v>24</v>
      </c>
      <c r="C29070" s="1233" t="s">
        <v>26727</v>
      </c>
      <c r="D29070" s="1233" t="s">
        <v>5</v>
      </c>
      <c r="E29070" s="1234">
        <v>2.39</v>
      </c>
      <c r="F29070" s="761"/>
    </row>
    <row r="29071" spans="1:6" customFormat="1">
      <c r="A29071" s="1231" t="s">
        <v>3443</v>
      </c>
      <c r="B29071" s="1231" t="s">
        <v>24</v>
      </c>
      <c r="C29071" s="1231" t="s">
        <v>26728</v>
      </c>
      <c r="D29071" s="1232"/>
      <c r="E29071" s="1232"/>
      <c r="F29071" s="761"/>
    </row>
    <row r="29072" spans="1:6" customFormat="1">
      <c r="A29072" s="1233" t="s">
        <v>7108</v>
      </c>
      <c r="B29072" s="1233" t="s">
        <v>24</v>
      </c>
      <c r="C29072" s="1233" t="s">
        <v>26729</v>
      </c>
      <c r="D29072" s="1233" t="s">
        <v>34</v>
      </c>
      <c r="E29072" s="1234">
        <v>271.92</v>
      </c>
      <c r="F29072" s="761"/>
    </row>
    <row r="29073" spans="1:6" customFormat="1">
      <c r="A29073" s="1233" t="s">
        <v>7109</v>
      </c>
      <c r="B29073" s="1233" t="s">
        <v>24</v>
      </c>
      <c r="C29073" s="1233" t="s">
        <v>26730</v>
      </c>
      <c r="D29073" s="1233" t="s">
        <v>34</v>
      </c>
      <c r="E29073" s="1234">
        <v>373.59</v>
      </c>
      <c r="F29073" s="761"/>
    </row>
    <row r="29074" spans="1:6" customFormat="1">
      <c r="A29074" s="1233" t="s">
        <v>7110</v>
      </c>
      <c r="B29074" s="1233" t="s">
        <v>24</v>
      </c>
      <c r="C29074" s="1233" t="s">
        <v>26731</v>
      </c>
      <c r="D29074" s="1233" t="s">
        <v>34</v>
      </c>
      <c r="E29074" s="1234">
        <v>172.01</v>
      </c>
      <c r="F29074" s="761"/>
    </row>
    <row r="29075" spans="1:6" customFormat="1">
      <c r="A29075" s="1233" t="s">
        <v>7111</v>
      </c>
      <c r="B29075" s="1233" t="s">
        <v>24</v>
      </c>
      <c r="C29075" s="1233" t="s">
        <v>26732</v>
      </c>
      <c r="D29075" s="1233" t="s">
        <v>34</v>
      </c>
      <c r="E29075" s="1234">
        <v>278.27</v>
      </c>
      <c r="F29075" s="761"/>
    </row>
    <row r="29076" spans="1:6" customFormat="1">
      <c r="A29076" s="1231" t="s">
        <v>3450</v>
      </c>
      <c r="B29076" s="1231" t="s">
        <v>24</v>
      </c>
      <c r="C29076" s="1231" t="s">
        <v>26733</v>
      </c>
      <c r="D29076" s="1232"/>
      <c r="E29076" s="1232"/>
      <c r="F29076" s="761"/>
    </row>
    <row r="29077" spans="1:6" customFormat="1">
      <c r="A29077" s="1233" t="s">
        <v>7112</v>
      </c>
      <c r="B29077" s="1233" t="s">
        <v>24</v>
      </c>
      <c r="C29077" s="1233" t="s">
        <v>26734</v>
      </c>
      <c r="D29077" s="1233" t="s">
        <v>34</v>
      </c>
      <c r="E29077" s="1234">
        <v>123.56</v>
      </c>
      <c r="F29077" s="761"/>
    </row>
    <row r="29078" spans="1:6" customFormat="1">
      <c r="A29078" s="1231" t="s">
        <v>3453</v>
      </c>
      <c r="B29078" s="1231" t="s">
        <v>24</v>
      </c>
      <c r="C29078" s="1231" t="s">
        <v>26735</v>
      </c>
      <c r="D29078" s="1232"/>
      <c r="E29078" s="1232"/>
      <c r="F29078" s="761"/>
    </row>
    <row r="29079" spans="1:6" customFormat="1">
      <c r="A29079" s="1233" t="s">
        <v>7113</v>
      </c>
      <c r="B29079" s="1233" t="s">
        <v>24</v>
      </c>
      <c r="C29079" s="1233" t="s">
        <v>26736</v>
      </c>
      <c r="D29079" s="1233" t="s">
        <v>5</v>
      </c>
      <c r="E29079" s="1234">
        <v>9.6199999999999992</v>
      </c>
      <c r="F29079" s="761"/>
    </row>
    <row r="29080" spans="1:6" customFormat="1">
      <c r="A29080" s="1233" t="s">
        <v>7114</v>
      </c>
      <c r="B29080" s="1233" t="s">
        <v>24</v>
      </c>
      <c r="C29080" s="1233" t="s">
        <v>26737</v>
      </c>
      <c r="D29080" s="1233" t="s">
        <v>5</v>
      </c>
      <c r="E29080" s="1234">
        <v>28.86</v>
      </c>
      <c r="F29080" s="761"/>
    </row>
    <row r="29081" spans="1:6" customFormat="1">
      <c r="A29081" s="1231" t="s">
        <v>3465</v>
      </c>
      <c r="B29081" s="1231" t="s">
        <v>24</v>
      </c>
      <c r="C29081" s="1231" t="s">
        <v>26738</v>
      </c>
      <c r="D29081" s="1232"/>
      <c r="E29081" s="1232"/>
      <c r="F29081" s="761"/>
    </row>
    <row r="29082" spans="1:6" customFormat="1">
      <c r="A29082" s="1233" t="s">
        <v>7115</v>
      </c>
      <c r="B29082" s="1233" t="s">
        <v>24</v>
      </c>
      <c r="C29082" s="1233" t="s">
        <v>26739</v>
      </c>
      <c r="D29082" s="1233" t="s">
        <v>32</v>
      </c>
      <c r="E29082" s="1234">
        <v>7.02</v>
      </c>
      <c r="F29082" s="761"/>
    </row>
    <row r="29083" spans="1:6" customFormat="1">
      <c r="A29083" s="1233" t="s">
        <v>7116</v>
      </c>
      <c r="B29083" s="1233" t="s">
        <v>24</v>
      </c>
      <c r="C29083" s="1233" t="s">
        <v>26740</v>
      </c>
      <c r="D29083" s="1233" t="s">
        <v>34</v>
      </c>
      <c r="E29083" s="1234">
        <v>19.71</v>
      </c>
      <c r="F29083" s="761"/>
    </row>
    <row r="29084" spans="1:6" customFormat="1">
      <c r="A29084" s="1231" t="s">
        <v>3484</v>
      </c>
      <c r="B29084" s="1231" t="s">
        <v>24</v>
      </c>
      <c r="C29084" s="1231" t="s">
        <v>26741</v>
      </c>
      <c r="D29084" s="1232"/>
      <c r="E29084" s="1232"/>
      <c r="F29084" s="761"/>
    </row>
    <row r="29085" spans="1:6" customFormat="1">
      <c r="A29085" s="1233" t="s">
        <v>7117</v>
      </c>
      <c r="B29085" s="1233" t="s">
        <v>24</v>
      </c>
      <c r="C29085" s="1233" t="s">
        <v>26742</v>
      </c>
      <c r="D29085" s="1233" t="s">
        <v>32</v>
      </c>
      <c r="E29085" s="1234">
        <v>46.6</v>
      </c>
      <c r="F29085" s="761"/>
    </row>
    <row r="29086" spans="1:6" customFormat="1">
      <c r="A29086" s="1233" t="s">
        <v>7118</v>
      </c>
      <c r="B29086" s="1233" t="s">
        <v>24</v>
      </c>
      <c r="C29086" s="1233" t="s">
        <v>26743</v>
      </c>
      <c r="D29086" s="1233" t="s">
        <v>32</v>
      </c>
      <c r="E29086" s="1234">
        <v>17.010000000000002</v>
      </c>
      <c r="F29086" s="761"/>
    </row>
    <row r="29087" spans="1:6" customFormat="1">
      <c r="A29087" s="1233" t="s">
        <v>7119</v>
      </c>
      <c r="B29087" s="1233" t="s">
        <v>24</v>
      </c>
      <c r="C29087" s="1233" t="s">
        <v>26744</v>
      </c>
      <c r="D29087" s="1233" t="s">
        <v>32</v>
      </c>
      <c r="E29087" s="1234">
        <v>8.65</v>
      </c>
      <c r="F29087" s="761"/>
    </row>
    <row r="29088" spans="1:6" customFormat="1">
      <c r="A29088" s="1233" t="s">
        <v>7120</v>
      </c>
      <c r="B29088" s="1233" t="s">
        <v>24</v>
      </c>
      <c r="C29088" s="1233" t="s">
        <v>26745</v>
      </c>
      <c r="D29088" s="1233" t="s">
        <v>32</v>
      </c>
      <c r="E29088" s="1234">
        <v>1.1599999999999999</v>
      </c>
      <c r="F29088" s="761"/>
    </row>
    <row r="29089" spans="1:6" customFormat="1">
      <c r="A29089" s="1231" t="s">
        <v>3487</v>
      </c>
      <c r="B29089" s="1231" t="s">
        <v>24</v>
      </c>
      <c r="C29089" s="1231" t="s">
        <v>26746</v>
      </c>
      <c r="D29089" s="1232"/>
      <c r="E29089" s="1232"/>
      <c r="F29089" s="761"/>
    </row>
    <row r="29090" spans="1:6" customFormat="1">
      <c r="A29090" s="1233" t="s">
        <v>7121</v>
      </c>
      <c r="B29090" s="1233" t="s">
        <v>24</v>
      </c>
      <c r="C29090" s="1233" t="s">
        <v>26747</v>
      </c>
      <c r="D29090" s="1233" t="s">
        <v>32</v>
      </c>
      <c r="E29090" s="1234">
        <v>21.98</v>
      </c>
      <c r="F29090" s="761"/>
    </row>
    <row r="29091" spans="1:6" customFormat="1">
      <c r="A29091" s="1231" t="s">
        <v>7122</v>
      </c>
      <c r="B29091" s="1231" t="s">
        <v>24</v>
      </c>
      <c r="C29091" s="1231" t="s">
        <v>26748</v>
      </c>
      <c r="D29091" s="1232"/>
      <c r="E29091" s="1232"/>
      <c r="F29091" s="761"/>
    </row>
    <row r="29092" spans="1:6" customFormat="1">
      <c r="A29092" s="1233" t="s">
        <v>7123</v>
      </c>
      <c r="B29092" s="1233" t="s">
        <v>24</v>
      </c>
      <c r="C29092" s="1233" t="s">
        <v>26749</v>
      </c>
      <c r="D29092" s="1233" t="s">
        <v>28</v>
      </c>
      <c r="E29092" s="1234">
        <v>69.900000000000006</v>
      </c>
      <c r="F29092" s="761"/>
    </row>
    <row r="29093" spans="1:6" customFormat="1">
      <c r="A29093" s="1233" t="s">
        <v>7124</v>
      </c>
      <c r="B29093" s="1233" t="s">
        <v>24</v>
      </c>
      <c r="C29093" s="1233" t="s">
        <v>26750</v>
      </c>
      <c r="D29093" s="1233" t="s">
        <v>28</v>
      </c>
      <c r="E29093" s="1234">
        <v>14.13</v>
      </c>
      <c r="F29093" s="761"/>
    </row>
    <row r="29094" spans="1:6" customFormat="1">
      <c r="A29094" s="1233" t="s">
        <v>7125</v>
      </c>
      <c r="B29094" s="1233" t="s">
        <v>24</v>
      </c>
      <c r="C29094" s="1233" t="s">
        <v>26751</v>
      </c>
      <c r="D29094" s="1233" t="s">
        <v>28</v>
      </c>
      <c r="E29094" s="1234">
        <v>15.09</v>
      </c>
      <c r="F29094" s="761"/>
    </row>
    <row r="29095" spans="1:6" customFormat="1">
      <c r="A29095" s="1233" t="s">
        <v>7126</v>
      </c>
      <c r="B29095" s="1233" t="s">
        <v>24</v>
      </c>
      <c r="C29095" s="1233" t="s">
        <v>26752</v>
      </c>
      <c r="D29095" s="1233" t="s">
        <v>28</v>
      </c>
      <c r="E29095" s="1234">
        <v>15.06</v>
      </c>
      <c r="F29095" s="761"/>
    </row>
    <row r="29096" spans="1:6" customFormat="1">
      <c r="A29096" s="1233" t="s">
        <v>7127</v>
      </c>
      <c r="B29096" s="1233" t="s">
        <v>24</v>
      </c>
      <c r="C29096" s="1233" t="s">
        <v>26753</v>
      </c>
      <c r="D29096" s="1233" t="s">
        <v>28</v>
      </c>
      <c r="E29096" s="1234">
        <v>3.7</v>
      </c>
      <c r="F29096" s="761"/>
    </row>
    <row r="29097" spans="1:6" customFormat="1">
      <c r="A29097" s="1233" t="s">
        <v>7128</v>
      </c>
      <c r="B29097" s="1233" t="s">
        <v>24</v>
      </c>
      <c r="C29097" s="1233" t="s">
        <v>26754</v>
      </c>
      <c r="D29097" s="1233" t="s">
        <v>28</v>
      </c>
      <c r="E29097" s="1234">
        <v>0.96</v>
      </c>
      <c r="F29097" s="761"/>
    </row>
    <row r="29098" spans="1:6" customFormat="1">
      <c r="A29098" s="1233" t="s">
        <v>7129</v>
      </c>
      <c r="B29098" s="1233" t="s">
        <v>24</v>
      </c>
      <c r="C29098" s="1233" t="s">
        <v>26755</v>
      </c>
      <c r="D29098" s="1233" t="s">
        <v>28</v>
      </c>
      <c r="E29098" s="1234">
        <v>93.2</v>
      </c>
      <c r="F29098" s="761"/>
    </row>
    <row r="29099" spans="1:6" customFormat="1">
      <c r="A29099" s="1233" t="s">
        <v>7130</v>
      </c>
      <c r="B29099" s="1233" t="s">
        <v>24</v>
      </c>
      <c r="C29099" s="1233" t="s">
        <v>26756</v>
      </c>
      <c r="D29099" s="1233" t="s">
        <v>28</v>
      </c>
      <c r="E29099" s="1234">
        <v>69.900000000000006</v>
      </c>
      <c r="F29099" s="761"/>
    </row>
    <row r="29100" spans="1:6" customFormat="1">
      <c r="A29100" s="1233" t="s">
        <v>7131</v>
      </c>
      <c r="B29100" s="1233" t="s">
        <v>24</v>
      </c>
      <c r="C29100" s="1233" t="s">
        <v>26757</v>
      </c>
      <c r="D29100" s="1233" t="s">
        <v>28</v>
      </c>
      <c r="E29100" s="1234">
        <v>7.94</v>
      </c>
      <c r="F29100" s="761"/>
    </row>
    <row r="29101" spans="1:6" customFormat="1">
      <c r="A29101" s="1231" t="s">
        <v>7132</v>
      </c>
      <c r="B29101" s="1231" t="s">
        <v>24</v>
      </c>
      <c r="C29101" s="1231" t="s">
        <v>26758</v>
      </c>
      <c r="D29101" s="1232"/>
      <c r="E29101" s="1232"/>
      <c r="F29101" s="761"/>
    </row>
    <row r="29102" spans="1:6" customFormat="1">
      <c r="A29102" s="1233" t="s">
        <v>7133</v>
      </c>
      <c r="B29102" s="1233" t="s">
        <v>24</v>
      </c>
      <c r="C29102" s="1233" t="s">
        <v>26759</v>
      </c>
      <c r="D29102" s="1233" t="s">
        <v>32</v>
      </c>
      <c r="E29102" s="1234">
        <v>46.6</v>
      </c>
      <c r="F29102" s="761"/>
    </row>
    <row r="29103" spans="1:6" customFormat="1">
      <c r="A29103" s="1231" t="s">
        <v>7134</v>
      </c>
      <c r="B29103" s="1231" t="s">
        <v>24</v>
      </c>
      <c r="C29103" s="1231" t="s">
        <v>3480</v>
      </c>
      <c r="D29103" s="1232"/>
      <c r="E29103" s="1232"/>
      <c r="F29103" s="761"/>
    </row>
    <row r="29104" spans="1:6" customFormat="1">
      <c r="A29104" s="1233" t="s">
        <v>7135</v>
      </c>
      <c r="B29104" s="1233" t="s">
        <v>24</v>
      </c>
      <c r="C29104" s="1233" t="s">
        <v>26760</v>
      </c>
      <c r="D29104" s="1233" t="s">
        <v>5</v>
      </c>
      <c r="E29104" s="1234">
        <v>11.19</v>
      </c>
      <c r="F29104" s="761"/>
    </row>
    <row r="29105" spans="1:6" customFormat="1">
      <c r="A29105" s="1233" t="s">
        <v>7136</v>
      </c>
      <c r="B29105" s="1233" t="s">
        <v>24</v>
      </c>
      <c r="C29105" s="1233" t="s">
        <v>26761</v>
      </c>
      <c r="D29105" s="1233" t="s">
        <v>32</v>
      </c>
      <c r="E29105" s="1234">
        <v>16.46</v>
      </c>
      <c r="F29105" s="761"/>
    </row>
    <row r="29106" spans="1:6" customFormat="1">
      <c r="A29106" s="1231" t="s">
        <v>7138</v>
      </c>
      <c r="B29106" s="1231" t="s">
        <v>24</v>
      </c>
      <c r="C29106" s="1231" t="s">
        <v>26762</v>
      </c>
      <c r="D29106" s="1232"/>
      <c r="E29106" s="1232"/>
      <c r="F29106" s="761"/>
    </row>
    <row r="29107" spans="1:6" customFormat="1">
      <c r="A29107" s="1233" t="s">
        <v>7139</v>
      </c>
      <c r="B29107" s="1233" t="s">
        <v>24</v>
      </c>
      <c r="C29107" s="1233" t="s">
        <v>26763</v>
      </c>
      <c r="D29107" s="1233" t="s">
        <v>34</v>
      </c>
      <c r="E29107" s="1234">
        <v>28.86</v>
      </c>
      <c r="F29107" s="761"/>
    </row>
    <row r="29108" spans="1:6" customFormat="1">
      <c r="A29108" s="1233" t="s">
        <v>7140</v>
      </c>
      <c r="B29108" s="1233" t="s">
        <v>24</v>
      </c>
      <c r="C29108" s="1233" t="s">
        <v>26764</v>
      </c>
      <c r="D29108" s="1233" t="s">
        <v>34</v>
      </c>
      <c r="E29108" s="1234">
        <v>38.479999999999997</v>
      </c>
      <c r="F29108" s="761"/>
    </row>
    <row r="29109" spans="1:6" customFormat="1">
      <c r="A29109" s="1231" t="s">
        <v>7141</v>
      </c>
      <c r="B29109" s="1231" t="s">
        <v>24</v>
      </c>
      <c r="C29109" s="1231" t="s">
        <v>26765</v>
      </c>
      <c r="D29109" s="1232"/>
      <c r="E29109" s="1232"/>
      <c r="F29109" s="761"/>
    </row>
    <row r="29110" spans="1:6" customFormat="1">
      <c r="A29110" s="1233" t="s">
        <v>7142</v>
      </c>
      <c r="B29110" s="1233" t="s">
        <v>24</v>
      </c>
      <c r="C29110" s="1233" t="s">
        <v>26766</v>
      </c>
      <c r="D29110" s="1233" t="s">
        <v>34</v>
      </c>
      <c r="E29110" s="1234">
        <v>22.89</v>
      </c>
      <c r="F29110" s="761"/>
    </row>
    <row r="29111" spans="1:6" customFormat="1">
      <c r="A29111" s="1233" t="s">
        <v>7143</v>
      </c>
      <c r="B29111" s="1233" t="s">
        <v>24</v>
      </c>
      <c r="C29111" s="1233" t="s">
        <v>26767</v>
      </c>
      <c r="D29111" s="1233" t="s">
        <v>34</v>
      </c>
      <c r="E29111" s="1234">
        <v>2.27</v>
      </c>
      <c r="F29111" s="761"/>
    </row>
    <row r="29112" spans="1:6" customFormat="1">
      <c r="A29112" s="1231" t="s">
        <v>7144</v>
      </c>
      <c r="B29112" s="1231" t="s">
        <v>24</v>
      </c>
      <c r="C29112" s="1231" t="s">
        <v>26768</v>
      </c>
      <c r="D29112" s="1232"/>
      <c r="E29112" s="1232"/>
      <c r="F29112" s="761"/>
    </row>
    <row r="29113" spans="1:6" customFormat="1">
      <c r="A29113" s="1233" t="s">
        <v>7145</v>
      </c>
      <c r="B29113" s="1233" t="s">
        <v>24</v>
      </c>
      <c r="C29113" s="1233" t="s">
        <v>26769</v>
      </c>
      <c r="D29113" s="1233" t="s">
        <v>34</v>
      </c>
      <c r="E29113" s="1234">
        <v>4.59</v>
      </c>
      <c r="F29113" s="761"/>
    </row>
    <row r="29114" spans="1:6" customFormat="1">
      <c r="A29114" s="1233" t="s">
        <v>7146</v>
      </c>
      <c r="B29114" s="1233" t="s">
        <v>24</v>
      </c>
      <c r="C29114" s="1233" t="s">
        <v>26770</v>
      </c>
      <c r="D29114" s="1233" t="s">
        <v>34</v>
      </c>
      <c r="E29114" s="1234">
        <v>8.9600000000000009</v>
      </c>
      <c r="F29114" s="761"/>
    </row>
    <row r="29115" spans="1:6" customFormat="1">
      <c r="A29115" s="1233" t="s">
        <v>7147</v>
      </c>
      <c r="B29115" s="1233" t="s">
        <v>24</v>
      </c>
      <c r="C29115" s="1233" t="s">
        <v>26771</v>
      </c>
      <c r="D29115" s="1233" t="s">
        <v>7148</v>
      </c>
      <c r="E29115" s="1234">
        <v>4.08</v>
      </c>
      <c r="F29115" s="761"/>
    </row>
    <row r="29116" spans="1:6" customFormat="1">
      <c r="A29116" s="1233" t="s">
        <v>7149</v>
      </c>
      <c r="B29116" s="1233" t="s">
        <v>24</v>
      </c>
      <c r="C29116" s="1233" t="s">
        <v>26772</v>
      </c>
      <c r="D29116" s="1233" t="s">
        <v>7148</v>
      </c>
      <c r="E29116" s="1234">
        <v>2.4500000000000002</v>
      </c>
      <c r="F29116" s="761"/>
    </row>
    <row r="29117" spans="1:6" customFormat="1">
      <c r="A29117" s="1231" t="s">
        <v>7150</v>
      </c>
      <c r="B29117" s="1231" t="s">
        <v>24</v>
      </c>
      <c r="C29117" s="1231" t="s">
        <v>26773</v>
      </c>
      <c r="D29117" s="1232"/>
      <c r="E29117" s="1232"/>
      <c r="F29117" s="761"/>
    </row>
    <row r="29118" spans="1:6" customFormat="1">
      <c r="A29118" s="1233" t="s">
        <v>7151</v>
      </c>
      <c r="B29118" s="1233" t="s">
        <v>24</v>
      </c>
      <c r="C29118" s="1233" t="s">
        <v>26774</v>
      </c>
      <c r="D29118" s="1233" t="s">
        <v>7152</v>
      </c>
      <c r="E29118" s="1234">
        <v>380</v>
      </c>
      <c r="F29118" s="761"/>
    </row>
    <row r="29119" spans="1:6" customFormat="1">
      <c r="A29119" s="1231" t="s">
        <v>7153</v>
      </c>
      <c r="B29119" s="1231" t="s">
        <v>24</v>
      </c>
      <c r="C29119" s="1231" t="s">
        <v>7154</v>
      </c>
      <c r="D29119" s="1232"/>
      <c r="E29119" s="1232"/>
      <c r="F29119" s="761"/>
    </row>
    <row r="29120" spans="1:6" customFormat="1">
      <c r="A29120" s="1233" t="s">
        <v>7155</v>
      </c>
      <c r="B29120" s="1233" t="s">
        <v>24</v>
      </c>
      <c r="C29120" s="1233" t="s">
        <v>26775</v>
      </c>
      <c r="D29120" s="1233" t="s">
        <v>32</v>
      </c>
      <c r="E29120" s="1234">
        <v>3.21</v>
      </c>
      <c r="F29120" s="761"/>
    </row>
    <row r="29121" spans="1:6" customFormat="1">
      <c r="A29121" s="1236" t="s">
        <v>7156</v>
      </c>
      <c r="B29121" s="1237"/>
      <c r="C29121" s="1236" t="s">
        <v>7157</v>
      </c>
      <c r="D29121" s="1238"/>
      <c r="E29121" s="1238"/>
      <c r="F29121" s="761"/>
    </row>
    <row r="29122" spans="1:6" customFormat="1">
      <c r="A29122" s="1231" t="s">
        <v>3491</v>
      </c>
      <c r="B29122" s="1231" t="s">
        <v>24</v>
      </c>
      <c r="C29122" s="1231" t="s">
        <v>7158</v>
      </c>
      <c r="D29122" s="1232"/>
      <c r="E29122" s="1232"/>
      <c r="F29122" s="761"/>
    </row>
    <row r="29123" spans="1:6" customFormat="1">
      <c r="A29123" s="1233" t="s">
        <v>7159</v>
      </c>
      <c r="B29123" s="1233" t="s">
        <v>24</v>
      </c>
      <c r="C29123" s="1233" t="s">
        <v>7160</v>
      </c>
      <c r="D29123" s="1233" t="s">
        <v>32</v>
      </c>
      <c r="E29123" s="1234">
        <v>2.76</v>
      </c>
      <c r="F29123" s="761"/>
    </row>
    <row r="29124" spans="1:6" customFormat="1">
      <c r="A29124" s="1233" t="s">
        <v>7161</v>
      </c>
      <c r="B29124" s="1233" t="s">
        <v>24</v>
      </c>
      <c r="C29124" s="1233" t="s">
        <v>26776</v>
      </c>
      <c r="D29124" s="1233" t="s">
        <v>32</v>
      </c>
      <c r="E29124" s="1234">
        <v>0.5</v>
      </c>
      <c r="F29124" s="761"/>
    </row>
    <row r="29125" spans="1:6" customFormat="1">
      <c r="A29125" s="1233" t="s">
        <v>7162</v>
      </c>
      <c r="B29125" s="1233" t="s">
        <v>24</v>
      </c>
      <c r="C29125" s="1233" t="s">
        <v>26777</v>
      </c>
      <c r="D29125" s="1233" t="s">
        <v>32</v>
      </c>
      <c r="E29125" s="1234">
        <v>1.92</v>
      </c>
      <c r="F29125" s="761"/>
    </row>
    <row r="29126" spans="1:6" customFormat="1">
      <c r="A29126" s="1233" t="s">
        <v>14639</v>
      </c>
      <c r="B29126" s="1233" t="s">
        <v>24</v>
      </c>
      <c r="C29126" s="1235" t="s">
        <v>14640</v>
      </c>
      <c r="D29126" s="1233" t="s">
        <v>32</v>
      </c>
      <c r="E29126" s="1234">
        <v>0.43</v>
      </c>
      <c r="F29126" s="761"/>
    </row>
    <row r="29127" spans="1:6" customFormat="1">
      <c r="A29127" s="1231" t="s">
        <v>3497</v>
      </c>
      <c r="B29127" s="1231" t="s">
        <v>24</v>
      </c>
      <c r="C29127" s="1231" t="s">
        <v>26778</v>
      </c>
      <c r="D29127" s="1232"/>
      <c r="E29127" s="1232"/>
      <c r="F29127" s="761"/>
    </row>
    <row r="29128" spans="1:6" customFormat="1">
      <c r="A29128" s="1233" t="s">
        <v>14641</v>
      </c>
      <c r="B29128" s="1233" t="s">
        <v>24</v>
      </c>
      <c r="C29128" s="1233" t="s">
        <v>14642</v>
      </c>
      <c r="D29128" s="1233" t="s">
        <v>34</v>
      </c>
      <c r="E29128" s="1234">
        <v>4.67</v>
      </c>
      <c r="F29128" s="761"/>
    </row>
    <row r="29129" spans="1:6" customFormat="1">
      <c r="A29129" s="1233" t="s">
        <v>14643</v>
      </c>
      <c r="B29129" s="1233" t="s">
        <v>24</v>
      </c>
      <c r="C29129" s="1233" t="s">
        <v>14644</v>
      </c>
      <c r="D29129" s="1233" t="s">
        <v>34</v>
      </c>
      <c r="E29129" s="1234">
        <v>3.59</v>
      </c>
      <c r="F29129" s="761"/>
    </row>
    <row r="29130" spans="1:6" customFormat="1">
      <c r="A29130" s="1233" t="s">
        <v>14645</v>
      </c>
      <c r="B29130" s="1233" t="s">
        <v>24</v>
      </c>
      <c r="C29130" s="1233" t="s">
        <v>14646</v>
      </c>
      <c r="D29130" s="1233" t="s">
        <v>34</v>
      </c>
      <c r="E29130" s="1234">
        <v>3.88</v>
      </c>
      <c r="F29130" s="761"/>
    </row>
    <row r="29131" spans="1:6" customFormat="1">
      <c r="A29131" s="1231" t="s">
        <v>3558</v>
      </c>
      <c r="B29131" s="1231" t="s">
        <v>24</v>
      </c>
      <c r="C29131" s="1231" t="s">
        <v>26779</v>
      </c>
      <c r="D29131" s="1232"/>
      <c r="E29131" s="1232"/>
      <c r="F29131" s="761"/>
    </row>
    <row r="29132" spans="1:6" customFormat="1">
      <c r="A29132" s="1233" t="s">
        <v>14647</v>
      </c>
      <c r="B29132" s="1233" t="s">
        <v>24</v>
      </c>
      <c r="C29132" s="1233" t="s">
        <v>14648</v>
      </c>
      <c r="D29132" s="1233" t="s">
        <v>34</v>
      </c>
      <c r="E29132" s="1234">
        <v>6.24</v>
      </c>
      <c r="F29132" s="761"/>
    </row>
    <row r="29133" spans="1:6" customFormat="1">
      <c r="A29133" s="1233" t="s">
        <v>14649</v>
      </c>
      <c r="B29133" s="1233" t="s">
        <v>24</v>
      </c>
      <c r="C29133" s="1233" t="s">
        <v>14650</v>
      </c>
      <c r="D29133" s="1233" t="s">
        <v>34</v>
      </c>
      <c r="E29133" s="1234">
        <v>1.5</v>
      </c>
      <c r="F29133" s="761"/>
    </row>
    <row r="29134" spans="1:6" customFormat="1">
      <c r="A29134" s="1233" t="s">
        <v>14651</v>
      </c>
      <c r="B29134" s="1233" t="s">
        <v>24</v>
      </c>
      <c r="C29134" s="1233" t="s">
        <v>14652</v>
      </c>
      <c r="D29134" s="1233" t="s">
        <v>34</v>
      </c>
      <c r="E29134" s="1234">
        <v>1.78</v>
      </c>
      <c r="F29134" s="761"/>
    </row>
    <row r="29135" spans="1:6" customFormat="1">
      <c r="A29135" s="1233" t="s">
        <v>14653</v>
      </c>
      <c r="B29135" s="1233" t="s">
        <v>24</v>
      </c>
      <c r="C29135" s="1233" t="s">
        <v>14654</v>
      </c>
      <c r="D29135" s="1233" t="s">
        <v>34</v>
      </c>
      <c r="E29135" s="1234">
        <v>1.91</v>
      </c>
      <c r="F29135" s="761"/>
    </row>
    <row r="29136" spans="1:6" customFormat="1">
      <c r="A29136" s="1233" t="s">
        <v>14655</v>
      </c>
      <c r="B29136" s="1233" t="s">
        <v>24</v>
      </c>
      <c r="C29136" s="1233" t="s">
        <v>14656</v>
      </c>
      <c r="D29136" s="1233" t="s">
        <v>34</v>
      </c>
      <c r="E29136" s="1234">
        <v>2.81</v>
      </c>
      <c r="F29136" s="761"/>
    </row>
    <row r="29137" spans="1:6" customFormat="1">
      <c r="A29137" s="1233" t="s">
        <v>14657</v>
      </c>
      <c r="B29137" s="1233" t="s">
        <v>24</v>
      </c>
      <c r="C29137" s="1233" t="s">
        <v>14658</v>
      </c>
      <c r="D29137" s="1233" t="s">
        <v>34</v>
      </c>
      <c r="E29137" s="1234">
        <v>2.81</v>
      </c>
      <c r="F29137" s="761"/>
    </row>
    <row r="29138" spans="1:6" customFormat="1">
      <c r="A29138" s="1233" t="s">
        <v>14659</v>
      </c>
      <c r="B29138" s="1233" t="s">
        <v>24</v>
      </c>
      <c r="C29138" s="1233" t="s">
        <v>14660</v>
      </c>
      <c r="D29138" s="1233" t="s">
        <v>34</v>
      </c>
      <c r="E29138" s="1234">
        <v>4.1399999999999997</v>
      </c>
      <c r="F29138" s="761"/>
    </row>
    <row r="29139" spans="1:6" customFormat="1">
      <c r="A29139" s="1231" t="s">
        <v>7163</v>
      </c>
      <c r="B29139" s="1231" t="s">
        <v>24</v>
      </c>
      <c r="C29139" s="1231" t="s">
        <v>26780</v>
      </c>
      <c r="D29139" s="1232"/>
      <c r="E29139" s="1232"/>
      <c r="F29139" s="761"/>
    </row>
    <row r="29140" spans="1:6" customFormat="1">
      <c r="A29140" s="1233" t="s">
        <v>7164</v>
      </c>
      <c r="B29140" s="1233" t="s">
        <v>24</v>
      </c>
      <c r="C29140" s="1233" t="s">
        <v>26781</v>
      </c>
      <c r="D29140" s="1233" t="s">
        <v>34</v>
      </c>
      <c r="E29140" s="1234">
        <v>22.89</v>
      </c>
      <c r="F29140" s="761"/>
    </row>
    <row r="29141" spans="1:6" customFormat="1">
      <c r="A29141" s="1233" t="s">
        <v>7165</v>
      </c>
      <c r="B29141" s="1233" t="s">
        <v>24</v>
      </c>
      <c r="C29141" s="1233" t="s">
        <v>26782</v>
      </c>
      <c r="D29141" s="1233" t="s">
        <v>34</v>
      </c>
      <c r="E29141" s="1234">
        <v>2.21</v>
      </c>
      <c r="F29141" s="761"/>
    </row>
    <row r="29142" spans="1:6" customFormat="1">
      <c r="A29142" s="1231" t="s">
        <v>7166</v>
      </c>
      <c r="B29142" s="1231" t="s">
        <v>24</v>
      </c>
      <c r="C29142" s="1231" t="s">
        <v>7167</v>
      </c>
      <c r="D29142" s="1232"/>
      <c r="E29142" s="1232"/>
      <c r="F29142" s="761"/>
    </row>
    <row r="29143" spans="1:6" customFormat="1">
      <c r="A29143" s="1233" t="s">
        <v>7168</v>
      </c>
      <c r="B29143" s="1233" t="s">
        <v>24</v>
      </c>
      <c r="C29143" s="1233" t="s">
        <v>26783</v>
      </c>
      <c r="D29143" s="1233" t="s">
        <v>34</v>
      </c>
      <c r="E29143" s="1234">
        <v>4.59</v>
      </c>
      <c r="F29143" s="761"/>
    </row>
    <row r="29144" spans="1:6" customFormat="1">
      <c r="A29144" s="1233" t="s">
        <v>7169</v>
      </c>
      <c r="B29144" s="1233" t="s">
        <v>24</v>
      </c>
      <c r="C29144" s="1233" t="s">
        <v>26784</v>
      </c>
      <c r="D29144" s="1233" t="s">
        <v>34</v>
      </c>
      <c r="E29144" s="1234">
        <v>8.9600000000000009</v>
      </c>
      <c r="F29144" s="761"/>
    </row>
    <row r="29145" spans="1:6" customFormat="1">
      <c r="A29145" s="1233" t="s">
        <v>7170</v>
      </c>
      <c r="B29145" s="1233" t="s">
        <v>24</v>
      </c>
      <c r="C29145" s="1233" t="s">
        <v>26785</v>
      </c>
      <c r="D29145" s="1233" t="s">
        <v>7148</v>
      </c>
      <c r="E29145" s="1234">
        <v>4.08</v>
      </c>
      <c r="F29145" s="761"/>
    </row>
    <row r="29146" spans="1:6" customFormat="1">
      <c r="A29146" s="1233" t="s">
        <v>7171</v>
      </c>
      <c r="B29146" s="1233" t="s">
        <v>24</v>
      </c>
      <c r="C29146" s="1233" t="s">
        <v>26786</v>
      </c>
      <c r="D29146" s="1233" t="s">
        <v>7148</v>
      </c>
      <c r="E29146" s="1234">
        <v>2.4500000000000002</v>
      </c>
      <c r="F29146" s="761"/>
    </row>
    <row r="29147" spans="1:6" customFormat="1">
      <c r="A29147" s="1231" t="s">
        <v>7172</v>
      </c>
      <c r="B29147" s="1231" t="s">
        <v>24</v>
      </c>
      <c r="C29147" s="1231" t="s">
        <v>7173</v>
      </c>
      <c r="D29147" s="1232"/>
      <c r="E29147" s="1232"/>
      <c r="F29147" s="761"/>
    </row>
    <row r="29148" spans="1:6" customFormat="1">
      <c r="A29148" s="1233" t="s">
        <v>7174</v>
      </c>
      <c r="B29148" s="1233" t="s">
        <v>24</v>
      </c>
      <c r="C29148" s="1233" t="s">
        <v>26787</v>
      </c>
      <c r="D29148" s="1233" t="s">
        <v>34</v>
      </c>
      <c r="E29148" s="1234">
        <v>5.63</v>
      </c>
      <c r="F29148" s="761"/>
    </row>
    <row r="29149" spans="1:6" customFormat="1">
      <c r="A29149" s="1233" t="s">
        <v>7176</v>
      </c>
      <c r="B29149" s="1233" t="s">
        <v>24</v>
      </c>
      <c r="C29149" s="1233" t="s">
        <v>26788</v>
      </c>
      <c r="D29149" s="1233" t="s">
        <v>34</v>
      </c>
      <c r="E29149" s="1234">
        <v>26.16</v>
      </c>
      <c r="F29149" s="761"/>
    </row>
    <row r="29150" spans="1:6" customFormat="1">
      <c r="A29150" s="1233" t="s">
        <v>7177</v>
      </c>
      <c r="B29150" s="1233" t="s">
        <v>24</v>
      </c>
      <c r="C29150" s="1233" t="s">
        <v>26789</v>
      </c>
      <c r="D29150" s="1233" t="s">
        <v>34</v>
      </c>
      <c r="E29150" s="1234">
        <v>57.72</v>
      </c>
      <c r="F29150" s="761"/>
    </row>
    <row r="29151" spans="1:6" customFormat="1">
      <c r="A29151" s="1231" t="s">
        <v>7178</v>
      </c>
      <c r="B29151" s="1231" t="s">
        <v>24</v>
      </c>
      <c r="C29151" s="1231" t="s">
        <v>26790</v>
      </c>
      <c r="D29151" s="1232"/>
      <c r="E29151" s="1232"/>
      <c r="F29151" s="761"/>
    </row>
    <row r="29152" spans="1:6" customFormat="1">
      <c r="A29152" s="1233" t="s">
        <v>7179</v>
      </c>
      <c r="B29152" s="1233" t="s">
        <v>24</v>
      </c>
      <c r="C29152" s="1233" t="s">
        <v>26791</v>
      </c>
      <c r="D29152" s="1233" t="s">
        <v>34</v>
      </c>
      <c r="E29152" s="1234">
        <v>57.72</v>
      </c>
      <c r="F29152" s="761"/>
    </row>
    <row r="29153" spans="1:6" customFormat="1">
      <c r="A29153" s="1233" t="s">
        <v>7180</v>
      </c>
      <c r="B29153" s="1233" t="s">
        <v>24</v>
      </c>
      <c r="C29153" s="1233" t="s">
        <v>26792</v>
      </c>
      <c r="D29153" s="1233" t="s">
        <v>34</v>
      </c>
      <c r="E29153" s="1234">
        <v>76.959999999999994</v>
      </c>
      <c r="F29153" s="761"/>
    </row>
    <row r="29154" spans="1:6" customFormat="1">
      <c r="A29154" s="1233" t="s">
        <v>7181</v>
      </c>
      <c r="B29154" s="1233" t="s">
        <v>24</v>
      </c>
      <c r="C29154" s="1233" t="s">
        <v>26793</v>
      </c>
      <c r="D29154" s="1233" t="s">
        <v>34</v>
      </c>
      <c r="E29154" s="1234">
        <v>96.2</v>
      </c>
      <c r="F29154" s="761"/>
    </row>
    <row r="29155" spans="1:6" customFormat="1">
      <c r="A29155" s="1231" t="s">
        <v>7182</v>
      </c>
      <c r="B29155" s="1231" t="s">
        <v>24</v>
      </c>
      <c r="C29155" s="1231" t="s">
        <v>26794</v>
      </c>
      <c r="D29155" s="1232"/>
      <c r="E29155" s="1232"/>
      <c r="F29155" s="761"/>
    </row>
    <row r="29156" spans="1:6" customFormat="1">
      <c r="A29156" s="1233" t="s">
        <v>7183</v>
      </c>
      <c r="B29156" s="1233" t="s">
        <v>24</v>
      </c>
      <c r="C29156" s="1233" t="s">
        <v>26795</v>
      </c>
      <c r="D29156" s="1233" t="s">
        <v>34</v>
      </c>
      <c r="E29156" s="1234">
        <v>5.53</v>
      </c>
      <c r="F29156" s="761"/>
    </row>
    <row r="29157" spans="1:6" customFormat="1">
      <c r="A29157" s="1233" t="s">
        <v>7184</v>
      </c>
      <c r="B29157" s="1233" t="s">
        <v>24</v>
      </c>
      <c r="C29157" s="1233" t="s">
        <v>26796</v>
      </c>
      <c r="D29157" s="1233" t="s">
        <v>34</v>
      </c>
      <c r="E29157" s="1234">
        <v>7.02</v>
      </c>
      <c r="F29157" s="761"/>
    </row>
    <row r="29158" spans="1:6" customFormat="1">
      <c r="A29158" s="1233" t="s">
        <v>7185</v>
      </c>
      <c r="B29158" s="1233" t="s">
        <v>24</v>
      </c>
      <c r="C29158" s="1233" t="s">
        <v>26797</v>
      </c>
      <c r="D29158" s="1233" t="s">
        <v>34</v>
      </c>
      <c r="E29158" s="1234">
        <v>8.2100000000000009</v>
      </c>
      <c r="F29158" s="761"/>
    </row>
    <row r="29159" spans="1:6" customFormat="1">
      <c r="A29159" s="1233" t="s">
        <v>7186</v>
      </c>
      <c r="B29159" s="1233" t="s">
        <v>24</v>
      </c>
      <c r="C29159" s="1233" t="s">
        <v>26798</v>
      </c>
      <c r="D29159" s="1233" t="s">
        <v>34</v>
      </c>
      <c r="E29159" s="1234">
        <v>8.7899999999999991</v>
      </c>
      <c r="F29159" s="761"/>
    </row>
    <row r="29160" spans="1:6" customFormat="1">
      <c r="A29160" s="1231" t="s">
        <v>7187</v>
      </c>
      <c r="B29160" s="1231" t="s">
        <v>24</v>
      </c>
      <c r="C29160" s="1231" t="s">
        <v>26799</v>
      </c>
      <c r="D29160" s="1232"/>
      <c r="E29160" s="1232"/>
      <c r="F29160" s="761"/>
    </row>
    <row r="29161" spans="1:6" customFormat="1">
      <c r="A29161" s="1233" t="s">
        <v>7188</v>
      </c>
      <c r="B29161" s="1233" t="s">
        <v>24</v>
      </c>
      <c r="C29161" s="1233" t="s">
        <v>26800</v>
      </c>
      <c r="D29161" s="1233" t="s">
        <v>34</v>
      </c>
      <c r="E29161" s="1234">
        <v>6.9</v>
      </c>
      <c r="F29161" s="761"/>
    </row>
    <row r="29162" spans="1:6" customFormat="1">
      <c r="A29162" s="1233" t="s">
        <v>7189</v>
      </c>
      <c r="B29162" s="1233" t="s">
        <v>24</v>
      </c>
      <c r="C29162" s="1233" t="s">
        <v>26801</v>
      </c>
      <c r="D29162" s="1233" t="s">
        <v>34</v>
      </c>
      <c r="E29162" s="1234">
        <v>8.6</v>
      </c>
      <c r="F29162" s="761"/>
    </row>
    <row r="29163" spans="1:6" customFormat="1">
      <c r="A29163" s="1233" t="s">
        <v>7190</v>
      </c>
      <c r="B29163" s="1233" t="s">
        <v>24</v>
      </c>
      <c r="C29163" s="1233" t="s">
        <v>26802</v>
      </c>
      <c r="D29163" s="1233" t="s">
        <v>34</v>
      </c>
      <c r="E29163" s="1234">
        <v>10.29</v>
      </c>
      <c r="F29163" s="761"/>
    </row>
    <row r="29164" spans="1:6" customFormat="1">
      <c r="A29164" s="1233" t="s">
        <v>7191</v>
      </c>
      <c r="B29164" s="1233" t="s">
        <v>24</v>
      </c>
      <c r="C29164" s="1233" t="s">
        <v>26803</v>
      </c>
      <c r="D29164" s="1233" t="s">
        <v>34</v>
      </c>
      <c r="E29164" s="1234">
        <v>10.84</v>
      </c>
      <c r="F29164" s="761"/>
    </row>
    <row r="29165" spans="1:6" customFormat="1">
      <c r="A29165" s="1231" t="s">
        <v>7192</v>
      </c>
      <c r="B29165" s="1231" t="s">
        <v>24</v>
      </c>
      <c r="C29165" s="1231" t="s">
        <v>7193</v>
      </c>
      <c r="D29165" s="1232"/>
      <c r="E29165" s="1232"/>
      <c r="F29165" s="761"/>
    </row>
    <row r="29166" spans="1:6" customFormat="1">
      <c r="A29166" s="1233" t="s">
        <v>7194</v>
      </c>
      <c r="B29166" s="1233" t="s">
        <v>24</v>
      </c>
      <c r="C29166" s="1233" t="s">
        <v>26804</v>
      </c>
      <c r="D29166" s="1233" t="s">
        <v>34</v>
      </c>
      <c r="E29166" s="1234">
        <v>57.72</v>
      </c>
      <c r="F29166" s="761"/>
    </row>
    <row r="29167" spans="1:6" customFormat="1">
      <c r="A29167" s="1233" t="s">
        <v>7195</v>
      </c>
      <c r="B29167" s="1233" t="s">
        <v>24</v>
      </c>
      <c r="C29167" s="1233" t="s">
        <v>26805</v>
      </c>
      <c r="D29167" s="1233" t="s">
        <v>34</v>
      </c>
      <c r="E29167" s="1234">
        <v>26.16</v>
      </c>
      <c r="F29167" s="761"/>
    </row>
    <row r="29168" spans="1:6" customFormat="1">
      <c r="A29168" s="1231" t="s">
        <v>7196</v>
      </c>
      <c r="B29168" s="1231" t="s">
        <v>24</v>
      </c>
      <c r="C29168" s="1231" t="s">
        <v>26806</v>
      </c>
      <c r="D29168" s="1232"/>
      <c r="E29168" s="1232"/>
      <c r="F29168" s="761"/>
    </row>
    <row r="29169" spans="1:6" customFormat="1">
      <c r="A29169" s="1233" t="s">
        <v>7197</v>
      </c>
      <c r="B29169" s="1233" t="s">
        <v>24</v>
      </c>
      <c r="C29169" s="1233" t="s">
        <v>26807</v>
      </c>
      <c r="D29169" s="1233" t="s">
        <v>32</v>
      </c>
      <c r="E29169" s="1234">
        <v>6.35</v>
      </c>
      <c r="F29169" s="761"/>
    </row>
    <row r="29170" spans="1:6" customFormat="1">
      <c r="A29170" s="1233" t="s">
        <v>7198</v>
      </c>
      <c r="B29170" s="1233" t="s">
        <v>24</v>
      </c>
      <c r="C29170" s="1233" t="s">
        <v>26808</v>
      </c>
      <c r="D29170" s="1233" t="s">
        <v>32</v>
      </c>
      <c r="E29170" s="1234">
        <v>5.42</v>
      </c>
      <c r="F29170" s="761"/>
    </row>
    <row r="29171" spans="1:6" customFormat="1">
      <c r="A29171" s="1233" t="s">
        <v>7199</v>
      </c>
      <c r="B29171" s="1233" t="s">
        <v>24</v>
      </c>
      <c r="C29171" s="1233" t="s">
        <v>7175</v>
      </c>
      <c r="D29171" s="1233" t="s">
        <v>32</v>
      </c>
      <c r="E29171" s="1234">
        <v>2.9</v>
      </c>
      <c r="F29171" s="761"/>
    </row>
    <row r="29172" spans="1:6" customFormat="1">
      <c r="A29172" s="1233" t="s">
        <v>11846</v>
      </c>
      <c r="B29172" s="1233" t="s">
        <v>24</v>
      </c>
      <c r="C29172" s="1235" t="s">
        <v>14661</v>
      </c>
      <c r="D29172" s="1233" t="s">
        <v>34</v>
      </c>
      <c r="E29172" s="1234">
        <v>304.47000000000003</v>
      </c>
      <c r="F29172" s="761"/>
    </row>
    <row r="29173" spans="1:6" customFormat="1">
      <c r="A29173" s="1231" t="s">
        <v>7200</v>
      </c>
      <c r="B29173" s="1231" t="s">
        <v>24</v>
      </c>
      <c r="C29173" s="1231" t="s">
        <v>26809</v>
      </c>
      <c r="D29173" s="1232"/>
      <c r="E29173" s="1232"/>
      <c r="F29173" s="761"/>
    </row>
    <row r="29174" spans="1:6" customFormat="1">
      <c r="A29174" s="1233" t="s">
        <v>7201</v>
      </c>
      <c r="B29174" s="1233" t="s">
        <v>24</v>
      </c>
      <c r="C29174" s="1233" t="s">
        <v>26810</v>
      </c>
      <c r="D29174" s="1233" t="s">
        <v>34</v>
      </c>
      <c r="E29174" s="1234">
        <v>28.86</v>
      </c>
      <c r="F29174" s="761"/>
    </row>
    <row r="29175" spans="1:6" customFormat="1">
      <c r="A29175" s="1233" t="s">
        <v>7202</v>
      </c>
      <c r="B29175" s="1233" t="s">
        <v>24</v>
      </c>
      <c r="C29175" s="1233" t="s">
        <v>26811</v>
      </c>
      <c r="D29175" s="1233" t="s">
        <v>34</v>
      </c>
      <c r="E29175" s="1234">
        <v>38.479999999999997</v>
      </c>
      <c r="F29175" s="761"/>
    </row>
    <row r="29176" spans="1:6" customFormat="1">
      <c r="A29176" s="1231" t="s">
        <v>7203</v>
      </c>
      <c r="B29176" s="1231" t="s">
        <v>24</v>
      </c>
      <c r="C29176" s="1231" t="s">
        <v>26773</v>
      </c>
      <c r="D29176" s="1232"/>
      <c r="E29176" s="1232"/>
      <c r="F29176" s="761"/>
    </row>
    <row r="29177" spans="1:6" customFormat="1">
      <c r="A29177" s="1233" t="s">
        <v>7204</v>
      </c>
      <c r="B29177" s="1233" t="s">
        <v>24</v>
      </c>
      <c r="C29177" s="1233" t="s">
        <v>26774</v>
      </c>
      <c r="D29177" s="1233" t="s">
        <v>7152</v>
      </c>
      <c r="E29177" s="1234">
        <v>380</v>
      </c>
      <c r="F29177" s="761"/>
    </row>
    <row r="29178" spans="1:6" customFormat="1">
      <c r="A29178" s="1231" t="s">
        <v>14662</v>
      </c>
      <c r="B29178" s="1231" t="s">
        <v>24</v>
      </c>
      <c r="C29178" s="1231" t="s">
        <v>14663</v>
      </c>
      <c r="D29178" s="1232"/>
      <c r="E29178" s="1232"/>
      <c r="F29178" s="761"/>
    </row>
    <row r="29179" spans="1:6" customFormat="1">
      <c r="A29179" s="1233" t="s">
        <v>14664</v>
      </c>
      <c r="B29179" s="1233" t="s">
        <v>24</v>
      </c>
      <c r="C29179" s="1235" t="s">
        <v>14665</v>
      </c>
      <c r="D29179" s="1233" t="s">
        <v>34</v>
      </c>
      <c r="E29179" s="1234">
        <v>39.42</v>
      </c>
      <c r="F29179" s="761"/>
    </row>
    <row r="29180" spans="1:6" customFormat="1">
      <c r="A29180" s="1233" t="s">
        <v>14666</v>
      </c>
      <c r="B29180" s="1233" t="s">
        <v>24</v>
      </c>
      <c r="C29180" s="1235" t="s">
        <v>14667</v>
      </c>
      <c r="D29180" s="1233" t="s">
        <v>34</v>
      </c>
      <c r="E29180" s="1234">
        <v>40.880000000000003</v>
      </c>
      <c r="F29180" s="761"/>
    </row>
    <row r="29181" spans="1:6" customFormat="1">
      <c r="A29181" s="1236" t="s">
        <v>7205</v>
      </c>
      <c r="B29181" s="1237"/>
      <c r="C29181" s="1236" t="s">
        <v>3620</v>
      </c>
      <c r="D29181" s="1238"/>
      <c r="E29181" s="1238"/>
      <c r="F29181" s="761"/>
    </row>
    <row r="29182" spans="1:6" customFormat="1">
      <c r="A29182" s="1231" t="s">
        <v>3585</v>
      </c>
      <c r="B29182" s="1231" t="s">
        <v>24</v>
      </c>
      <c r="C29182" s="1231" t="s">
        <v>26812</v>
      </c>
      <c r="D29182" s="1232"/>
      <c r="E29182" s="1232"/>
      <c r="F29182" s="761"/>
    </row>
    <row r="29183" spans="1:6" customFormat="1">
      <c r="A29183" s="1233" t="s">
        <v>11847</v>
      </c>
      <c r="B29183" s="1233" t="s">
        <v>24</v>
      </c>
      <c r="C29183" s="1233" t="s">
        <v>11848</v>
      </c>
      <c r="D29183" s="1233" t="s">
        <v>34</v>
      </c>
      <c r="E29183" s="1234">
        <v>931.07</v>
      </c>
      <c r="F29183" s="761"/>
    </row>
    <row r="29184" spans="1:6" customFormat="1">
      <c r="A29184" s="1233" t="s">
        <v>11849</v>
      </c>
      <c r="B29184" s="1233" t="s">
        <v>24</v>
      </c>
      <c r="C29184" s="1233" t="s">
        <v>11850</v>
      </c>
      <c r="D29184" s="1233" t="s">
        <v>34</v>
      </c>
      <c r="E29184" s="1234">
        <v>878.59</v>
      </c>
      <c r="F29184" s="761"/>
    </row>
    <row r="29185" spans="1:6" customFormat="1">
      <c r="A29185" s="1233" t="s">
        <v>11851</v>
      </c>
      <c r="B29185" s="1233" t="s">
        <v>24</v>
      </c>
      <c r="C29185" s="1233" t="s">
        <v>11852</v>
      </c>
      <c r="D29185" s="1233" t="s">
        <v>34</v>
      </c>
      <c r="E29185" s="1234">
        <v>810.17</v>
      </c>
      <c r="F29185" s="761"/>
    </row>
    <row r="29186" spans="1:6" customFormat="1">
      <c r="A29186" s="1233" t="s">
        <v>11853</v>
      </c>
      <c r="B29186" s="1233" t="s">
        <v>24</v>
      </c>
      <c r="C29186" s="1233" t="s">
        <v>11854</v>
      </c>
      <c r="D29186" s="1233" t="s">
        <v>34</v>
      </c>
      <c r="E29186" s="1234">
        <v>839.33</v>
      </c>
      <c r="F29186" s="761"/>
    </row>
    <row r="29187" spans="1:6" customFormat="1">
      <c r="A29187" s="1231" t="s">
        <v>3603</v>
      </c>
      <c r="B29187" s="1231" t="s">
        <v>24</v>
      </c>
      <c r="C29187" s="1231" t="s">
        <v>7206</v>
      </c>
      <c r="D29187" s="1232"/>
      <c r="E29187" s="1232"/>
      <c r="F29187" s="761"/>
    </row>
    <row r="29188" spans="1:6" customFormat="1">
      <c r="A29188" s="1233" t="s">
        <v>12237</v>
      </c>
      <c r="B29188" s="1233" t="s">
        <v>24</v>
      </c>
      <c r="C29188" s="1233" t="s">
        <v>12238</v>
      </c>
      <c r="D29188" s="1233" t="s">
        <v>5</v>
      </c>
      <c r="E29188" s="1234">
        <v>51.69</v>
      </c>
      <c r="F29188" s="761"/>
    </row>
    <row r="29189" spans="1:6" customFormat="1">
      <c r="A29189" s="1233" t="s">
        <v>12239</v>
      </c>
      <c r="B29189" s="1233" t="s">
        <v>24</v>
      </c>
      <c r="C29189" s="1233" t="s">
        <v>12240</v>
      </c>
      <c r="D29189" s="1233" t="s">
        <v>5</v>
      </c>
      <c r="E29189" s="1234">
        <v>77.849999999999994</v>
      </c>
      <c r="F29189" s="761"/>
    </row>
    <row r="29190" spans="1:6" customFormat="1">
      <c r="A29190" s="1233" t="s">
        <v>12241</v>
      </c>
      <c r="B29190" s="1233" t="s">
        <v>24</v>
      </c>
      <c r="C29190" s="1233" t="s">
        <v>12242</v>
      </c>
      <c r="D29190" s="1233" t="s">
        <v>5</v>
      </c>
      <c r="E29190" s="1234">
        <v>106.97</v>
      </c>
      <c r="F29190" s="761"/>
    </row>
    <row r="29191" spans="1:6" customFormat="1">
      <c r="A29191" s="1231" t="s">
        <v>3609</v>
      </c>
      <c r="B29191" s="1231" t="s">
        <v>24</v>
      </c>
      <c r="C29191" s="1231" t="s">
        <v>7207</v>
      </c>
      <c r="D29191" s="1232"/>
      <c r="E29191" s="1232"/>
      <c r="F29191" s="761"/>
    </row>
    <row r="29192" spans="1:6" customFormat="1">
      <c r="A29192" s="1233" t="s">
        <v>7208</v>
      </c>
      <c r="B29192" s="1233" t="s">
        <v>24</v>
      </c>
      <c r="C29192" s="1233" t="s">
        <v>18991</v>
      </c>
      <c r="D29192" s="1233" t="s">
        <v>28</v>
      </c>
      <c r="E29192" s="1234">
        <v>1868.24</v>
      </c>
      <c r="F29192" s="761"/>
    </row>
    <row r="29193" spans="1:6" customFormat="1">
      <c r="A29193" s="1233" t="s">
        <v>12243</v>
      </c>
      <c r="B29193" s="1233" t="s">
        <v>24</v>
      </c>
      <c r="C29193" s="1233" t="s">
        <v>26813</v>
      </c>
      <c r="D29193" s="1233" t="s">
        <v>5</v>
      </c>
      <c r="E29193" s="1234">
        <v>56.09</v>
      </c>
      <c r="F29193" s="761"/>
    </row>
    <row r="29194" spans="1:6" customFormat="1">
      <c r="A29194" s="1233" t="s">
        <v>12244</v>
      </c>
      <c r="B29194" s="1233" t="s">
        <v>24</v>
      </c>
      <c r="C29194" s="1233" t="s">
        <v>26814</v>
      </c>
      <c r="D29194" s="1233" t="s">
        <v>5</v>
      </c>
      <c r="E29194" s="1234">
        <v>100.83</v>
      </c>
      <c r="F29194" s="761"/>
    </row>
    <row r="29195" spans="1:6" customFormat="1">
      <c r="A29195" s="1233" t="s">
        <v>12245</v>
      </c>
      <c r="B29195" s="1233" t="s">
        <v>24</v>
      </c>
      <c r="C29195" s="1233" t="s">
        <v>26815</v>
      </c>
      <c r="D29195" s="1233" t="s">
        <v>5</v>
      </c>
      <c r="E29195" s="1234">
        <v>192.65</v>
      </c>
      <c r="F29195" s="761"/>
    </row>
    <row r="29196" spans="1:6" customFormat="1">
      <c r="A29196" s="1231" t="s">
        <v>3619</v>
      </c>
      <c r="B29196" s="1231" t="s">
        <v>24</v>
      </c>
      <c r="C29196" s="1231" t="s">
        <v>26816</v>
      </c>
      <c r="D29196" s="1232"/>
      <c r="E29196" s="1232"/>
      <c r="F29196" s="761"/>
    </row>
    <row r="29197" spans="1:6" customFormat="1">
      <c r="A29197" s="1233" t="s">
        <v>7209</v>
      </c>
      <c r="B29197" s="1233" t="s">
        <v>24</v>
      </c>
      <c r="C29197" s="1233" t="s">
        <v>26817</v>
      </c>
      <c r="D29197" s="1233" t="s">
        <v>28</v>
      </c>
      <c r="E29197" s="1234">
        <v>18167.98</v>
      </c>
      <c r="F29197" s="761"/>
    </row>
    <row r="29198" spans="1:6" customFormat="1">
      <c r="A29198" s="1233" t="s">
        <v>12246</v>
      </c>
      <c r="B29198" s="1233" t="s">
        <v>24</v>
      </c>
      <c r="C29198" s="1233" t="s">
        <v>12247</v>
      </c>
      <c r="D29198" s="1233" t="s">
        <v>5</v>
      </c>
      <c r="E29198" s="1234">
        <v>112.38</v>
      </c>
      <c r="F29198" s="761"/>
    </row>
    <row r="29199" spans="1:6" customFormat="1">
      <c r="A29199" s="1233" t="s">
        <v>12248</v>
      </c>
      <c r="B29199" s="1233" t="s">
        <v>24</v>
      </c>
      <c r="C29199" s="1233" t="s">
        <v>12249</v>
      </c>
      <c r="D29199" s="1233" t="s">
        <v>5</v>
      </c>
      <c r="E29199" s="1234">
        <v>218.33</v>
      </c>
      <c r="F29199" s="761"/>
    </row>
    <row r="29200" spans="1:6" customFormat="1">
      <c r="A29200" s="1233" t="s">
        <v>12250</v>
      </c>
      <c r="B29200" s="1233" t="s">
        <v>24</v>
      </c>
      <c r="C29200" s="1233" t="s">
        <v>12251</v>
      </c>
      <c r="D29200" s="1233" t="s">
        <v>5</v>
      </c>
      <c r="E29200" s="1234">
        <v>363.12</v>
      </c>
      <c r="F29200" s="761"/>
    </row>
    <row r="29201" spans="1:6" customFormat="1">
      <c r="A29201" s="1233" t="s">
        <v>12252</v>
      </c>
      <c r="B29201" s="1233" t="s">
        <v>24</v>
      </c>
      <c r="C29201" s="1233" t="s">
        <v>12253</v>
      </c>
      <c r="D29201" s="1233" t="s">
        <v>5</v>
      </c>
      <c r="E29201" s="1234">
        <v>447.58</v>
      </c>
      <c r="F29201" s="761"/>
    </row>
    <row r="29202" spans="1:6" customFormat="1">
      <c r="A29202" s="1233" t="s">
        <v>12254</v>
      </c>
      <c r="B29202" s="1233" t="s">
        <v>24</v>
      </c>
      <c r="C29202" s="1233" t="s">
        <v>12255</v>
      </c>
      <c r="D29202" s="1233" t="s">
        <v>5</v>
      </c>
      <c r="E29202" s="1234">
        <v>547.14</v>
      </c>
      <c r="F29202" s="761"/>
    </row>
    <row r="29203" spans="1:6" customFormat="1">
      <c r="A29203" s="1231" t="s">
        <v>7210</v>
      </c>
      <c r="B29203" s="1231" t="s">
        <v>24</v>
      </c>
      <c r="C29203" s="1231" t="s">
        <v>7211</v>
      </c>
      <c r="D29203" s="1232"/>
      <c r="E29203" s="1232"/>
      <c r="F29203" s="761"/>
    </row>
    <row r="29204" spans="1:6" customFormat="1">
      <c r="A29204" s="1233" t="s">
        <v>7212</v>
      </c>
      <c r="B29204" s="1233" t="s">
        <v>24</v>
      </c>
      <c r="C29204" s="1233" t="s">
        <v>26818</v>
      </c>
      <c r="D29204" s="1233" t="s">
        <v>28</v>
      </c>
      <c r="E29204" s="1234">
        <v>20000</v>
      </c>
      <c r="F29204" s="761"/>
    </row>
    <row r="29205" spans="1:6" customFormat="1">
      <c r="A29205" s="1233" t="s">
        <v>12256</v>
      </c>
      <c r="B29205" s="1233" t="s">
        <v>24</v>
      </c>
      <c r="C29205" s="1233" t="s">
        <v>12257</v>
      </c>
      <c r="D29205" s="1233" t="s">
        <v>5</v>
      </c>
      <c r="E29205" s="1234">
        <v>396.65</v>
      </c>
      <c r="F29205" s="761"/>
    </row>
    <row r="29206" spans="1:6" customFormat="1">
      <c r="A29206" s="1233" t="s">
        <v>12258</v>
      </c>
      <c r="B29206" s="1233" t="s">
        <v>24</v>
      </c>
      <c r="C29206" s="1233" t="s">
        <v>12259</v>
      </c>
      <c r="D29206" s="1233" t="s">
        <v>5</v>
      </c>
      <c r="E29206" s="1234">
        <v>548.85</v>
      </c>
      <c r="F29206" s="761"/>
    </row>
    <row r="29207" spans="1:6" customFormat="1">
      <c r="A29207" s="1233" t="s">
        <v>12260</v>
      </c>
      <c r="B29207" s="1233" t="s">
        <v>24</v>
      </c>
      <c r="C29207" s="1233" t="s">
        <v>12261</v>
      </c>
      <c r="D29207" s="1233" t="s">
        <v>5</v>
      </c>
      <c r="E29207" s="1234">
        <v>669.13</v>
      </c>
      <c r="F29207" s="761"/>
    </row>
    <row r="29208" spans="1:6" customFormat="1">
      <c r="A29208" s="1233" t="s">
        <v>12262</v>
      </c>
      <c r="B29208" s="1233" t="s">
        <v>24</v>
      </c>
      <c r="C29208" s="1233" t="s">
        <v>12263</v>
      </c>
      <c r="D29208" s="1233" t="s">
        <v>5</v>
      </c>
      <c r="E29208" s="1234">
        <v>764.65</v>
      </c>
      <c r="F29208" s="761"/>
    </row>
    <row r="29209" spans="1:6" customFormat="1">
      <c r="A29209" s="1233" t="s">
        <v>12264</v>
      </c>
      <c r="B29209" s="1233" t="s">
        <v>24</v>
      </c>
      <c r="C29209" s="1233" t="s">
        <v>12265</v>
      </c>
      <c r="D29209" s="1233" t="s">
        <v>5</v>
      </c>
      <c r="E29209" s="1234">
        <v>606.12</v>
      </c>
      <c r="F29209" s="761"/>
    </row>
    <row r="29210" spans="1:6" customFormat="1">
      <c r="A29210" s="1233" t="s">
        <v>12266</v>
      </c>
      <c r="B29210" s="1233" t="s">
        <v>24</v>
      </c>
      <c r="C29210" s="1233" t="s">
        <v>12267</v>
      </c>
      <c r="D29210" s="1233" t="s">
        <v>5</v>
      </c>
      <c r="E29210" s="1234">
        <v>742.45</v>
      </c>
      <c r="F29210" s="761"/>
    </row>
    <row r="29211" spans="1:6" customFormat="1">
      <c r="A29211" s="1233" t="s">
        <v>12268</v>
      </c>
      <c r="B29211" s="1233" t="s">
        <v>24</v>
      </c>
      <c r="C29211" s="1233" t="s">
        <v>12269</v>
      </c>
      <c r="D29211" s="1233" t="s">
        <v>5</v>
      </c>
      <c r="E29211" s="1234">
        <v>939.58</v>
      </c>
      <c r="F29211" s="761"/>
    </row>
    <row r="29212" spans="1:6" customFormat="1">
      <c r="A29212" s="1233" t="s">
        <v>12270</v>
      </c>
      <c r="B29212" s="1233" t="s">
        <v>24</v>
      </c>
      <c r="C29212" s="1233" t="s">
        <v>12271</v>
      </c>
      <c r="D29212" s="1233" t="s">
        <v>5</v>
      </c>
      <c r="E29212" s="1234">
        <v>1117.6099999999999</v>
      </c>
      <c r="F29212" s="761"/>
    </row>
    <row r="29213" spans="1:6" customFormat="1">
      <c r="A29213" s="1231" t="s">
        <v>7213</v>
      </c>
      <c r="B29213" s="1231" t="s">
        <v>24</v>
      </c>
      <c r="C29213" s="1231" t="s">
        <v>26819</v>
      </c>
      <c r="D29213" s="1232"/>
      <c r="E29213" s="1232"/>
      <c r="F29213" s="761"/>
    </row>
    <row r="29214" spans="1:6" customFormat="1">
      <c r="A29214" s="1233" t="s">
        <v>26820</v>
      </c>
      <c r="B29214" s="1233" t="s">
        <v>24</v>
      </c>
      <c r="C29214" s="1235" t="s">
        <v>26821</v>
      </c>
      <c r="D29214" s="1233" t="s">
        <v>32</v>
      </c>
      <c r="E29214" s="1234">
        <v>99.5</v>
      </c>
      <c r="F29214" s="761"/>
    </row>
    <row r="29215" spans="1:6" customFormat="1">
      <c r="A29215" s="1233" t="s">
        <v>26822</v>
      </c>
      <c r="B29215" s="1233" t="s">
        <v>24</v>
      </c>
      <c r="C29215" s="1235" t="s">
        <v>26823</v>
      </c>
      <c r="D29215" s="1233" t="s">
        <v>32</v>
      </c>
      <c r="E29215" s="1234">
        <v>73.430000000000007</v>
      </c>
      <c r="F29215" s="761"/>
    </row>
    <row r="29216" spans="1:6" customFormat="1">
      <c r="A29216" s="1233" t="s">
        <v>26824</v>
      </c>
      <c r="B29216" s="1233" t="s">
        <v>24</v>
      </c>
      <c r="C29216" s="1235" t="s">
        <v>26825</v>
      </c>
      <c r="D29216" s="1233" t="s">
        <v>32</v>
      </c>
      <c r="E29216" s="1234">
        <v>167.04</v>
      </c>
      <c r="F29216" s="761"/>
    </row>
    <row r="29217" spans="1:6" customFormat="1">
      <c r="A29217" s="1233" t="s">
        <v>26826</v>
      </c>
      <c r="B29217" s="1233" t="s">
        <v>24</v>
      </c>
      <c r="C29217" s="1235" t="s">
        <v>26827</v>
      </c>
      <c r="D29217" s="1233" t="s">
        <v>32</v>
      </c>
      <c r="E29217" s="1234">
        <v>118.76</v>
      </c>
      <c r="F29217" s="761"/>
    </row>
    <row r="29218" spans="1:6" customFormat="1">
      <c r="A29218" s="1233" t="s">
        <v>26828</v>
      </c>
      <c r="B29218" s="1233" t="s">
        <v>24</v>
      </c>
      <c r="C29218" s="1235" t="s">
        <v>26829</v>
      </c>
      <c r="D29218" s="1233" t="s">
        <v>32</v>
      </c>
      <c r="E29218" s="1234">
        <v>88.62</v>
      </c>
      <c r="F29218" s="761"/>
    </row>
    <row r="29219" spans="1:6" customFormat="1">
      <c r="A29219" s="1233" t="s">
        <v>26830</v>
      </c>
      <c r="B29219" s="1233" t="s">
        <v>24</v>
      </c>
      <c r="C29219" s="1235" t="s">
        <v>26831</v>
      </c>
      <c r="D29219" s="1233" t="s">
        <v>32</v>
      </c>
      <c r="E29219" s="1234">
        <v>63.92</v>
      </c>
      <c r="F29219" s="761"/>
    </row>
    <row r="29220" spans="1:6" customFormat="1">
      <c r="A29220" s="1233" t="s">
        <v>26832</v>
      </c>
      <c r="B29220" s="1233" t="s">
        <v>24</v>
      </c>
      <c r="C29220" s="1235" t="s">
        <v>26833</v>
      </c>
      <c r="D29220" s="1233" t="s">
        <v>32</v>
      </c>
      <c r="E29220" s="1234">
        <v>116.08</v>
      </c>
      <c r="F29220" s="761"/>
    </row>
    <row r="29221" spans="1:6" customFormat="1">
      <c r="A29221" s="1233" t="s">
        <v>26834</v>
      </c>
      <c r="B29221" s="1233" t="s">
        <v>24</v>
      </c>
      <c r="C29221" s="1235" t="s">
        <v>26835</v>
      </c>
      <c r="D29221" s="1233" t="s">
        <v>32</v>
      </c>
      <c r="E29221" s="1234">
        <v>87.32</v>
      </c>
      <c r="F29221" s="761"/>
    </row>
    <row r="29222" spans="1:6" customFormat="1">
      <c r="A29222" s="1233" t="s">
        <v>26836</v>
      </c>
      <c r="B29222" s="1233" t="s">
        <v>24</v>
      </c>
      <c r="C29222" s="1235" t="s">
        <v>26837</v>
      </c>
      <c r="D29222" s="1233" t="s">
        <v>32</v>
      </c>
      <c r="E29222" s="1234">
        <v>171.1</v>
      </c>
      <c r="F29222" s="761"/>
    </row>
    <row r="29223" spans="1:6" customFormat="1">
      <c r="A29223" s="1233" t="s">
        <v>26838</v>
      </c>
      <c r="B29223" s="1233" t="s">
        <v>24</v>
      </c>
      <c r="C29223" s="1235" t="s">
        <v>26839</v>
      </c>
      <c r="D29223" s="1233" t="s">
        <v>32</v>
      </c>
      <c r="E29223" s="1234">
        <v>127.09</v>
      </c>
      <c r="F29223" s="761"/>
    </row>
    <row r="29224" spans="1:6" customFormat="1">
      <c r="A29224" s="1233" t="s">
        <v>26840</v>
      </c>
      <c r="B29224" s="1233" t="s">
        <v>24</v>
      </c>
      <c r="C29224" s="1235" t="s">
        <v>44743</v>
      </c>
      <c r="D29224" s="1233" t="s">
        <v>32</v>
      </c>
      <c r="E29224" s="1234">
        <v>228.88</v>
      </c>
      <c r="F29224" s="761"/>
    </row>
    <row r="29225" spans="1:6" customFormat="1">
      <c r="A29225" s="1233" t="s">
        <v>26841</v>
      </c>
      <c r="B29225" s="1233" t="s">
        <v>24</v>
      </c>
      <c r="C29225" s="1235" t="s">
        <v>26842</v>
      </c>
      <c r="D29225" s="1233" t="s">
        <v>32</v>
      </c>
      <c r="E29225" s="1234">
        <v>168.28</v>
      </c>
      <c r="F29225" s="761"/>
    </row>
    <row r="29226" spans="1:6" customFormat="1">
      <c r="A29226" s="1233" t="s">
        <v>26843</v>
      </c>
      <c r="B29226" s="1233" t="s">
        <v>24</v>
      </c>
      <c r="C29226" s="1235" t="s">
        <v>26844</v>
      </c>
      <c r="D29226" s="1233" t="s">
        <v>32</v>
      </c>
      <c r="E29226" s="1234">
        <v>152.86000000000001</v>
      </c>
      <c r="F29226" s="761"/>
    </row>
    <row r="29227" spans="1:6" customFormat="1">
      <c r="A29227" s="1231" t="s">
        <v>7214</v>
      </c>
      <c r="B29227" s="1231" t="s">
        <v>24</v>
      </c>
      <c r="C29227" s="1231" t="s">
        <v>26845</v>
      </c>
      <c r="D29227" s="1232"/>
      <c r="E29227" s="1232"/>
      <c r="F29227" s="761"/>
    </row>
    <row r="29228" spans="1:6" customFormat="1">
      <c r="A29228" s="1233" t="s">
        <v>11855</v>
      </c>
      <c r="B29228" s="1233" t="s">
        <v>24</v>
      </c>
      <c r="C29228" s="1233" t="s">
        <v>11856</v>
      </c>
      <c r="D29228" s="1233" t="s">
        <v>28</v>
      </c>
      <c r="E29228" s="1234">
        <v>5.76</v>
      </c>
      <c r="F29228" s="761"/>
    </row>
    <row r="29229" spans="1:6" customFormat="1">
      <c r="A29229" s="1233" t="s">
        <v>12272</v>
      </c>
      <c r="B29229" s="1233" t="s">
        <v>24</v>
      </c>
      <c r="C29229" s="1233" t="s">
        <v>26846</v>
      </c>
      <c r="D29229" s="1233" t="s">
        <v>30</v>
      </c>
      <c r="E29229" s="1234">
        <v>16.68</v>
      </c>
      <c r="F29229" s="761"/>
    </row>
    <row r="29230" spans="1:6" customFormat="1">
      <c r="A29230" s="1233" t="s">
        <v>12273</v>
      </c>
      <c r="B29230" s="1233" t="s">
        <v>24</v>
      </c>
      <c r="C29230" s="1233" t="s">
        <v>26847</v>
      </c>
      <c r="D29230" s="1233" t="s">
        <v>30</v>
      </c>
      <c r="E29230" s="1234">
        <v>16.68</v>
      </c>
      <c r="F29230" s="761"/>
    </row>
    <row r="29231" spans="1:6" customFormat="1">
      <c r="A29231" s="1233" t="s">
        <v>12274</v>
      </c>
      <c r="B29231" s="1233" t="s">
        <v>24</v>
      </c>
      <c r="C29231" s="1233" t="s">
        <v>26848</v>
      </c>
      <c r="D29231" s="1233" t="s">
        <v>30</v>
      </c>
      <c r="E29231" s="1234">
        <v>13.5</v>
      </c>
      <c r="F29231" s="761"/>
    </row>
    <row r="29232" spans="1:6" customFormat="1">
      <c r="A29232" s="1233" t="s">
        <v>12275</v>
      </c>
      <c r="B29232" s="1233" t="s">
        <v>24</v>
      </c>
      <c r="C29232" s="1233" t="s">
        <v>26849</v>
      </c>
      <c r="D29232" s="1233" t="s">
        <v>30</v>
      </c>
      <c r="E29232" s="1234">
        <v>11.94</v>
      </c>
      <c r="F29232" s="761"/>
    </row>
    <row r="29233" spans="1:6" customFormat="1">
      <c r="A29233" s="1233" t="s">
        <v>12276</v>
      </c>
      <c r="B29233" s="1233" t="s">
        <v>24</v>
      </c>
      <c r="C29233" s="1233" t="s">
        <v>26850</v>
      </c>
      <c r="D29233" s="1233" t="s">
        <v>30</v>
      </c>
      <c r="E29233" s="1234">
        <v>10.67</v>
      </c>
      <c r="F29233" s="761"/>
    </row>
    <row r="29234" spans="1:6" customFormat="1">
      <c r="A29234" s="1233" t="s">
        <v>12277</v>
      </c>
      <c r="B29234" s="1233" t="s">
        <v>24</v>
      </c>
      <c r="C29234" s="1233" t="s">
        <v>26851</v>
      </c>
      <c r="D29234" s="1233" t="s">
        <v>30</v>
      </c>
      <c r="E29234" s="1234">
        <v>9.66</v>
      </c>
      <c r="F29234" s="761"/>
    </row>
    <row r="29235" spans="1:6" customFormat="1">
      <c r="A29235" s="1233" t="s">
        <v>12278</v>
      </c>
      <c r="B29235" s="1233" t="s">
        <v>24</v>
      </c>
      <c r="C29235" s="1233" t="s">
        <v>26852</v>
      </c>
      <c r="D29235" s="1233" t="s">
        <v>30</v>
      </c>
      <c r="E29235" s="1234">
        <v>9.48</v>
      </c>
      <c r="F29235" s="761"/>
    </row>
    <row r="29236" spans="1:6" customFormat="1">
      <c r="A29236" s="1233" t="s">
        <v>12279</v>
      </c>
      <c r="B29236" s="1233" t="s">
        <v>24</v>
      </c>
      <c r="C29236" s="1233" t="s">
        <v>26853</v>
      </c>
      <c r="D29236" s="1233" t="s">
        <v>30</v>
      </c>
      <c r="E29236" s="1234">
        <v>9.18</v>
      </c>
      <c r="F29236" s="761"/>
    </row>
    <row r="29237" spans="1:6" customFormat="1">
      <c r="A29237" s="1233" t="s">
        <v>12280</v>
      </c>
      <c r="B29237" s="1233" t="s">
        <v>24</v>
      </c>
      <c r="C29237" s="1233" t="s">
        <v>26854</v>
      </c>
      <c r="D29237" s="1233" t="s">
        <v>30</v>
      </c>
      <c r="E29237" s="1234">
        <v>8.8000000000000007</v>
      </c>
      <c r="F29237" s="761"/>
    </row>
    <row r="29238" spans="1:6" customFormat="1">
      <c r="A29238" s="1231" t="s">
        <v>7215</v>
      </c>
      <c r="B29238" s="1231" t="s">
        <v>24</v>
      </c>
      <c r="C29238" s="1231" t="s">
        <v>26855</v>
      </c>
      <c r="D29238" s="1232"/>
      <c r="E29238" s="1232"/>
      <c r="F29238" s="761"/>
    </row>
    <row r="29239" spans="1:6" customFormat="1">
      <c r="A29239" s="1233" t="s">
        <v>12281</v>
      </c>
      <c r="B29239" s="1233" t="s">
        <v>24</v>
      </c>
      <c r="C29239" s="1233" t="s">
        <v>12282</v>
      </c>
      <c r="D29239" s="1233" t="s">
        <v>34</v>
      </c>
      <c r="E29239" s="1234">
        <v>798.22</v>
      </c>
      <c r="F29239" s="761"/>
    </row>
    <row r="29240" spans="1:6" customFormat="1">
      <c r="A29240" s="1231" t="s">
        <v>7216</v>
      </c>
      <c r="B29240" s="1231" t="s">
        <v>24</v>
      </c>
      <c r="C29240" s="1231" t="s">
        <v>26856</v>
      </c>
      <c r="D29240" s="1232"/>
      <c r="E29240" s="1232"/>
      <c r="F29240" s="761"/>
    </row>
    <row r="29241" spans="1:6" customFormat="1">
      <c r="A29241" s="1233" t="s">
        <v>7217</v>
      </c>
      <c r="B29241" s="1233" t="s">
        <v>24</v>
      </c>
      <c r="C29241" s="1233" t="s">
        <v>26857</v>
      </c>
      <c r="D29241" s="1233" t="s">
        <v>34</v>
      </c>
      <c r="E29241" s="1234">
        <v>566.49</v>
      </c>
      <c r="F29241" s="761"/>
    </row>
    <row r="29242" spans="1:6" customFormat="1">
      <c r="A29242" s="1233" t="s">
        <v>7218</v>
      </c>
      <c r="B29242" s="1233" t="s">
        <v>24</v>
      </c>
      <c r="C29242" s="1233" t="s">
        <v>26858</v>
      </c>
      <c r="D29242" s="1233" t="s">
        <v>34</v>
      </c>
      <c r="E29242" s="1234">
        <v>572.71</v>
      </c>
      <c r="F29242" s="761"/>
    </row>
    <row r="29243" spans="1:6" customFormat="1">
      <c r="A29243" s="1233" t="s">
        <v>7219</v>
      </c>
      <c r="B29243" s="1233" t="s">
        <v>24</v>
      </c>
      <c r="C29243" s="1233" t="s">
        <v>26859</v>
      </c>
      <c r="D29243" s="1233" t="s">
        <v>34</v>
      </c>
      <c r="E29243" s="1234">
        <v>628.53</v>
      </c>
      <c r="F29243" s="761"/>
    </row>
    <row r="29244" spans="1:6" customFormat="1">
      <c r="A29244" s="1233" t="s">
        <v>7220</v>
      </c>
      <c r="B29244" s="1233" t="s">
        <v>24</v>
      </c>
      <c r="C29244" s="1233" t="s">
        <v>26860</v>
      </c>
      <c r="D29244" s="1233" t="s">
        <v>34</v>
      </c>
      <c r="E29244" s="1234">
        <v>661.24</v>
      </c>
      <c r="F29244" s="761"/>
    </row>
    <row r="29245" spans="1:6" customFormat="1">
      <c r="A29245" s="1233" t="s">
        <v>7221</v>
      </c>
      <c r="B29245" s="1233" t="s">
        <v>24</v>
      </c>
      <c r="C29245" s="1233" t="s">
        <v>26861</v>
      </c>
      <c r="D29245" s="1233" t="s">
        <v>34</v>
      </c>
      <c r="E29245" s="1234">
        <v>672.37</v>
      </c>
      <c r="F29245" s="761"/>
    </row>
    <row r="29246" spans="1:6" customFormat="1">
      <c r="A29246" s="1233" t="s">
        <v>7222</v>
      </c>
      <c r="B29246" s="1233" t="s">
        <v>24</v>
      </c>
      <c r="C29246" s="1233" t="s">
        <v>26862</v>
      </c>
      <c r="D29246" s="1233" t="s">
        <v>34</v>
      </c>
      <c r="E29246" s="1234">
        <v>684.61</v>
      </c>
      <c r="F29246" s="761"/>
    </row>
    <row r="29247" spans="1:6" customFormat="1">
      <c r="A29247" s="1233" t="s">
        <v>7223</v>
      </c>
      <c r="B29247" s="1233" t="s">
        <v>24</v>
      </c>
      <c r="C29247" s="1233" t="s">
        <v>26863</v>
      </c>
      <c r="D29247" s="1233" t="s">
        <v>34</v>
      </c>
      <c r="E29247" s="1234">
        <v>741.45</v>
      </c>
      <c r="F29247" s="761"/>
    </row>
    <row r="29248" spans="1:6" customFormat="1">
      <c r="A29248" s="1231" t="s">
        <v>7224</v>
      </c>
      <c r="B29248" s="1231" t="s">
        <v>24</v>
      </c>
      <c r="C29248" s="1231" t="s">
        <v>26864</v>
      </c>
      <c r="D29248" s="1232"/>
      <c r="E29248" s="1232"/>
      <c r="F29248" s="761"/>
    </row>
    <row r="29249" spans="1:6" customFormat="1">
      <c r="A29249" s="1233" t="s">
        <v>7225</v>
      </c>
      <c r="B29249" s="1233" t="s">
        <v>24</v>
      </c>
      <c r="C29249" s="1233" t="s">
        <v>26865</v>
      </c>
      <c r="D29249" s="1233" t="s">
        <v>34</v>
      </c>
      <c r="E29249" s="1234">
        <v>587.34</v>
      </c>
      <c r="F29249" s="761"/>
    </row>
    <row r="29250" spans="1:6" customFormat="1">
      <c r="A29250" s="1233" t="s">
        <v>7226</v>
      </c>
      <c r="B29250" s="1233" t="s">
        <v>24</v>
      </c>
      <c r="C29250" s="1233" t="s">
        <v>26866</v>
      </c>
      <c r="D29250" s="1233" t="s">
        <v>34</v>
      </c>
      <c r="E29250" s="1234">
        <v>619.89</v>
      </c>
      <c r="F29250" s="761"/>
    </row>
    <row r="29251" spans="1:6" customFormat="1">
      <c r="A29251" s="1233" t="s">
        <v>7227</v>
      </c>
      <c r="B29251" s="1233" t="s">
        <v>24</v>
      </c>
      <c r="C29251" s="1233" t="s">
        <v>26867</v>
      </c>
      <c r="D29251" s="1233" t="s">
        <v>34</v>
      </c>
      <c r="E29251" s="1234">
        <v>633.34</v>
      </c>
      <c r="F29251" s="761"/>
    </row>
    <row r="29252" spans="1:6" customFormat="1">
      <c r="A29252" s="1233" t="s">
        <v>7228</v>
      </c>
      <c r="B29252" s="1233" t="s">
        <v>24</v>
      </c>
      <c r="C29252" s="1233" t="s">
        <v>26868</v>
      </c>
      <c r="D29252" s="1233" t="s">
        <v>34</v>
      </c>
      <c r="E29252" s="1234">
        <v>656.34</v>
      </c>
      <c r="F29252" s="761"/>
    </row>
    <row r="29253" spans="1:6" customFormat="1">
      <c r="A29253" s="1233" t="s">
        <v>7229</v>
      </c>
      <c r="B29253" s="1233" t="s">
        <v>24</v>
      </c>
      <c r="C29253" s="1233" t="s">
        <v>26869</v>
      </c>
      <c r="D29253" s="1233" t="s">
        <v>34</v>
      </c>
      <c r="E29253" s="1234">
        <v>713.84</v>
      </c>
      <c r="F29253" s="761"/>
    </row>
    <row r="29254" spans="1:6" customFormat="1">
      <c r="A29254" s="1231" t="s">
        <v>7230</v>
      </c>
      <c r="B29254" s="1231" t="s">
        <v>24</v>
      </c>
      <c r="C29254" s="1231" t="s">
        <v>26870</v>
      </c>
      <c r="D29254" s="1232"/>
      <c r="E29254" s="1232"/>
      <c r="F29254" s="761"/>
    </row>
    <row r="29255" spans="1:6" customFormat="1">
      <c r="A29255" s="1233" t="s">
        <v>7231</v>
      </c>
      <c r="B29255" s="1233" t="s">
        <v>24</v>
      </c>
      <c r="C29255" s="1233" t="s">
        <v>26871</v>
      </c>
      <c r="D29255" s="1233" t="s">
        <v>34</v>
      </c>
      <c r="E29255" s="1234">
        <v>633.9</v>
      </c>
      <c r="F29255" s="761"/>
    </row>
    <row r="29256" spans="1:6" customFormat="1">
      <c r="A29256" s="1233" t="s">
        <v>7232</v>
      </c>
      <c r="B29256" s="1233" t="s">
        <v>24</v>
      </c>
      <c r="C29256" s="1233" t="s">
        <v>26872</v>
      </c>
      <c r="D29256" s="1233" t="s">
        <v>34</v>
      </c>
      <c r="E29256" s="1234">
        <v>647.35</v>
      </c>
      <c r="F29256" s="761"/>
    </row>
    <row r="29257" spans="1:6" customFormat="1">
      <c r="A29257" s="1233" t="s">
        <v>7233</v>
      </c>
      <c r="B29257" s="1233" t="s">
        <v>24</v>
      </c>
      <c r="C29257" s="1233" t="s">
        <v>26873</v>
      </c>
      <c r="D29257" s="1233" t="s">
        <v>34</v>
      </c>
      <c r="E29257" s="1234">
        <v>670.35</v>
      </c>
      <c r="F29257" s="761"/>
    </row>
    <row r="29258" spans="1:6" customFormat="1">
      <c r="A29258" s="1233" t="s">
        <v>7234</v>
      </c>
      <c r="B29258" s="1233" t="s">
        <v>24</v>
      </c>
      <c r="C29258" s="1233" t="s">
        <v>26874</v>
      </c>
      <c r="D29258" s="1233" t="s">
        <v>34</v>
      </c>
      <c r="E29258" s="1234">
        <v>727.85</v>
      </c>
      <c r="F29258" s="761"/>
    </row>
    <row r="29259" spans="1:6" customFormat="1">
      <c r="A29259" s="1231" t="s">
        <v>7235</v>
      </c>
      <c r="B29259" s="1231" t="s">
        <v>24</v>
      </c>
      <c r="C29259" s="1231" t="s">
        <v>7236</v>
      </c>
      <c r="D29259" s="1232"/>
      <c r="E29259" s="1232"/>
      <c r="F29259" s="761"/>
    </row>
    <row r="29260" spans="1:6" customFormat="1">
      <c r="A29260" s="1233" t="s">
        <v>9087</v>
      </c>
      <c r="B29260" s="1233" t="s">
        <v>24</v>
      </c>
      <c r="C29260" s="1233" t="s">
        <v>26875</v>
      </c>
      <c r="D29260" s="1233" t="s">
        <v>32</v>
      </c>
      <c r="E29260" s="1234">
        <v>175.57</v>
      </c>
      <c r="F29260" s="761"/>
    </row>
    <row r="29261" spans="1:6" customFormat="1">
      <c r="A29261" s="1233" t="s">
        <v>9088</v>
      </c>
      <c r="B29261" s="1233" t="s">
        <v>24</v>
      </c>
      <c r="C29261" s="1233" t="s">
        <v>26876</v>
      </c>
      <c r="D29261" s="1233" t="s">
        <v>32</v>
      </c>
      <c r="E29261" s="1234">
        <v>220.34</v>
      </c>
      <c r="F29261" s="761"/>
    </row>
    <row r="29262" spans="1:6" customFormat="1">
      <c r="A29262" s="1231" t="s">
        <v>11857</v>
      </c>
      <c r="B29262" s="1231" t="s">
        <v>24</v>
      </c>
      <c r="C29262" s="1231" t="s">
        <v>11858</v>
      </c>
      <c r="D29262" s="1232"/>
      <c r="E29262" s="1232"/>
      <c r="F29262" s="761"/>
    </row>
    <row r="29263" spans="1:6" customFormat="1">
      <c r="A29263" s="1233" t="s">
        <v>14668</v>
      </c>
      <c r="B29263" s="1233" t="s">
        <v>24</v>
      </c>
      <c r="C29263" s="1233" t="s">
        <v>14669</v>
      </c>
      <c r="D29263" s="1233" t="s">
        <v>28</v>
      </c>
      <c r="E29263" s="1234">
        <v>24.16</v>
      </c>
      <c r="F29263" s="761"/>
    </row>
    <row r="29264" spans="1:6" customFormat="1">
      <c r="A29264" s="1233" t="s">
        <v>14670</v>
      </c>
      <c r="B29264" s="1233" t="s">
        <v>24</v>
      </c>
      <c r="C29264" s="1233" t="s">
        <v>14671</v>
      </c>
      <c r="D29264" s="1233" t="s">
        <v>28</v>
      </c>
      <c r="E29264" s="1234">
        <v>38.659999999999997</v>
      </c>
      <c r="F29264" s="761"/>
    </row>
    <row r="29265" spans="1:6" customFormat="1">
      <c r="A29265" s="1233" t="s">
        <v>14672</v>
      </c>
      <c r="B29265" s="1233" t="s">
        <v>24</v>
      </c>
      <c r="C29265" s="1233" t="s">
        <v>14673</v>
      </c>
      <c r="D29265" s="1233" t="s">
        <v>28</v>
      </c>
      <c r="E29265" s="1234">
        <v>65.95</v>
      </c>
      <c r="F29265" s="761"/>
    </row>
    <row r="29266" spans="1:6" customFormat="1">
      <c r="A29266" s="1233" t="s">
        <v>14674</v>
      </c>
      <c r="B29266" s="1233" t="s">
        <v>24</v>
      </c>
      <c r="C29266" s="1233" t="s">
        <v>14675</v>
      </c>
      <c r="D29266" s="1233" t="s">
        <v>28</v>
      </c>
      <c r="E29266" s="1234">
        <v>102.33</v>
      </c>
      <c r="F29266" s="761"/>
    </row>
    <row r="29267" spans="1:6" customFormat="1">
      <c r="A29267" s="1233" t="s">
        <v>14676</v>
      </c>
      <c r="B29267" s="1233" t="s">
        <v>24</v>
      </c>
      <c r="C29267" s="1233" t="s">
        <v>14677</v>
      </c>
      <c r="D29267" s="1233" t="s">
        <v>28</v>
      </c>
      <c r="E29267" s="1234">
        <v>187.89</v>
      </c>
      <c r="F29267" s="761"/>
    </row>
    <row r="29268" spans="1:6" customFormat="1">
      <c r="A29268" s="1236" t="s">
        <v>7237</v>
      </c>
      <c r="B29268" s="1237"/>
      <c r="C29268" s="1236" t="s">
        <v>26877</v>
      </c>
      <c r="D29268" s="1238"/>
      <c r="E29268" s="1238"/>
      <c r="F29268" s="761"/>
    </row>
    <row r="29269" spans="1:6" customFormat="1">
      <c r="A29269" s="1231" t="s">
        <v>3621</v>
      </c>
      <c r="B29269" s="1231" t="s">
        <v>24</v>
      </c>
      <c r="C29269" s="1231" t="s">
        <v>26878</v>
      </c>
      <c r="D29269" s="1232"/>
      <c r="E29269" s="1232"/>
      <c r="F29269" s="761"/>
    </row>
    <row r="29270" spans="1:6" customFormat="1">
      <c r="A29270" s="1233" t="s">
        <v>7238</v>
      </c>
      <c r="B29270" s="1233" t="s">
        <v>24</v>
      </c>
      <c r="C29270" s="1233" t="s">
        <v>26879</v>
      </c>
      <c r="D29270" s="1233" t="s">
        <v>2506</v>
      </c>
      <c r="E29270" s="1234">
        <v>164.03</v>
      </c>
      <c r="F29270" s="761"/>
    </row>
    <row r="29271" spans="1:6" customFormat="1">
      <c r="A29271" s="1233" t="s">
        <v>7239</v>
      </c>
      <c r="B29271" s="1233" t="s">
        <v>24</v>
      </c>
      <c r="C29271" s="1233" t="s">
        <v>26880</v>
      </c>
      <c r="D29271" s="1233" t="s">
        <v>34</v>
      </c>
      <c r="E29271" s="1234">
        <v>343.56</v>
      </c>
      <c r="F29271" s="761"/>
    </row>
    <row r="29272" spans="1:6" customFormat="1">
      <c r="A29272" s="1231" t="s">
        <v>3651</v>
      </c>
      <c r="B29272" s="1231" t="s">
        <v>24</v>
      </c>
      <c r="C29272" s="1231" t="s">
        <v>26881</v>
      </c>
      <c r="D29272" s="1232"/>
      <c r="E29272" s="1232"/>
      <c r="F29272" s="761"/>
    </row>
    <row r="29273" spans="1:6" customFormat="1">
      <c r="A29273" s="1233" t="s">
        <v>22499</v>
      </c>
      <c r="B29273" s="1233" t="s">
        <v>24</v>
      </c>
      <c r="C29273" s="1235" t="s">
        <v>22500</v>
      </c>
      <c r="D29273" s="1233" t="s">
        <v>34</v>
      </c>
      <c r="E29273" s="1234">
        <v>566.47</v>
      </c>
      <c r="F29273" s="761"/>
    </row>
    <row r="29274" spans="1:6" customFormat="1">
      <c r="A29274" s="1231" t="s">
        <v>3655</v>
      </c>
      <c r="B29274" s="1231" t="s">
        <v>24</v>
      </c>
      <c r="C29274" s="1231" t="s">
        <v>26882</v>
      </c>
      <c r="D29274" s="1232"/>
      <c r="E29274" s="1232"/>
      <c r="F29274" s="761"/>
    </row>
    <row r="29275" spans="1:6" customFormat="1">
      <c r="A29275" s="1233" t="s">
        <v>26883</v>
      </c>
      <c r="B29275" s="1233" t="s">
        <v>24</v>
      </c>
      <c r="C29275" s="1235" t="s">
        <v>26884</v>
      </c>
      <c r="D29275" s="1233" t="s">
        <v>32</v>
      </c>
      <c r="E29275" s="1234">
        <v>86.54</v>
      </c>
      <c r="F29275" s="761"/>
    </row>
    <row r="29276" spans="1:6" customFormat="1">
      <c r="A29276" s="1231" t="s">
        <v>3669</v>
      </c>
      <c r="B29276" s="1231" t="s">
        <v>24</v>
      </c>
      <c r="C29276" s="1231" t="s">
        <v>26885</v>
      </c>
      <c r="D29276" s="1232"/>
      <c r="E29276" s="1232"/>
      <c r="F29276" s="761"/>
    </row>
    <row r="29277" spans="1:6" customFormat="1">
      <c r="A29277" s="1233" t="s">
        <v>22501</v>
      </c>
      <c r="B29277" s="1233" t="s">
        <v>24</v>
      </c>
      <c r="C29277" s="1233" t="s">
        <v>26886</v>
      </c>
      <c r="D29277" s="1233" t="s">
        <v>30</v>
      </c>
      <c r="E29277" s="1234">
        <v>15.89</v>
      </c>
      <c r="F29277" s="761"/>
    </row>
    <row r="29278" spans="1:6" customFormat="1">
      <c r="A29278" s="1233" t="s">
        <v>22502</v>
      </c>
      <c r="B29278" s="1233" t="s">
        <v>24</v>
      </c>
      <c r="C29278" s="1233" t="s">
        <v>26887</v>
      </c>
      <c r="D29278" s="1233" t="s">
        <v>30</v>
      </c>
      <c r="E29278" s="1234">
        <v>11.44</v>
      </c>
      <c r="F29278" s="761"/>
    </row>
    <row r="29279" spans="1:6" customFormat="1">
      <c r="A29279" s="1233" t="s">
        <v>22503</v>
      </c>
      <c r="B29279" s="1233" t="s">
        <v>24</v>
      </c>
      <c r="C29279" s="1233" t="s">
        <v>26888</v>
      </c>
      <c r="D29279" s="1233" t="s">
        <v>30</v>
      </c>
      <c r="E29279" s="1234">
        <v>11.17</v>
      </c>
      <c r="F29279" s="761"/>
    </row>
    <row r="29280" spans="1:6" customFormat="1">
      <c r="A29280" s="1233" t="s">
        <v>22504</v>
      </c>
      <c r="B29280" s="1233" t="s">
        <v>24</v>
      </c>
      <c r="C29280" s="1233" t="s">
        <v>26889</v>
      </c>
      <c r="D29280" s="1233" t="s">
        <v>30</v>
      </c>
      <c r="E29280" s="1234">
        <v>9.86</v>
      </c>
      <c r="F29280" s="761"/>
    </row>
    <row r="29281" spans="1:6" customFormat="1">
      <c r="A29281" s="1233" t="s">
        <v>22505</v>
      </c>
      <c r="B29281" s="1233" t="s">
        <v>24</v>
      </c>
      <c r="C29281" s="1233" t="s">
        <v>26890</v>
      </c>
      <c r="D29281" s="1233" t="s">
        <v>30</v>
      </c>
      <c r="E29281" s="1234">
        <v>8.8000000000000007</v>
      </c>
      <c r="F29281" s="761"/>
    </row>
    <row r="29282" spans="1:6" customFormat="1">
      <c r="A29282" s="1233" t="s">
        <v>22506</v>
      </c>
      <c r="B29282" s="1233" t="s">
        <v>24</v>
      </c>
      <c r="C29282" s="1233" t="s">
        <v>26891</v>
      </c>
      <c r="D29282" s="1233" t="s">
        <v>30</v>
      </c>
      <c r="E29282" s="1234">
        <v>8.89</v>
      </c>
      <c r="F29282" s="761"/>
    </row>
    <row r="29283" spans="1:6" customFormat="1">
      <c r="A29283" s="1233" t="s">
        <v>22507</v>
      </c>
      <c r="B29283" s="1233" t="s">
        <v>24</v>
      </c>
      <c r="C29283" s="1233" t="s">
        <v>26892</v>
      </c>
      <c r="D29283" s="1233" t="s">
        <v>30</v>
      </c>
      <c r="E29283" s="1234">
        <v>8.7899999999999991</v>
      </c>
      <c r="F29283" s="761"/>
    </row>
    <row r="29284" spans="1:6" customFormat="1">
      <c r="A29284" s="1233" t="s">
        <v>22508</v>
      </c>
      <c r="B29284" s="1233" t="s">
        <v>24</v>
      </c>
      <c r="C29284" s="1233" t="s">
        <v>26893</v>
      </c>
      <c r="D29284" s="1233" t="s">
        <v>30</v>
      </c>
      <c r="E29284" s="1234">
        <v>8.58</v>
      </c>
      <c r="F29284" s="761"/>
    </row>
    <row r="29285" spans="1:6" customFormat="1">
      <c r="A29285" s="1231" t="s">
        <v>7240</v>
      </c>
      <c r="B29285" s="1231" t="s">
        <v>24</v>
      </c>
      <c r="C29285" s="1231" t="s">
        <v>26894</v>
      </c>
      <c r="D29285" s="1232"/>
      <c r="E29285" s="1232"/>
      <c r="F29285" s="761"/>
    </row>
    <row r="29286" spans="1:6" customFormat="1">
      <c r="A29286" s="1233" t="s">
        <v>7241</v>
      </c>
      <c r="B29286" s="1233" t="s">
        <v>24</v>
      </c>
      <c r="C29286" s="1233" t="s">
        <v>26895</v>
      </c>
      <c r="D29286" s="1233" t="s">
        <v>5</v>
      </c>
      <c r="E29286" s="1234">
        <v>106.96</v>
      </c>
      <c r="F29286" s="761"/>
    </row>
    <row r="29287" spans="1:6" customFormat="1">
      <c r="A29287" s="1233" t="s">
        <v>7242</v>
      </c>
      <c r="B29287" s="1233" t="s">
        <v>24</v>
      </c>
      <c r="C29287" s="1233" t="s">
        <v>26896</v>
      </c>
      <c r="D29287" s="1233" t="s">
        <v>5</v>
      </c>
      <c r="E29287" s="1234">
        <v>100.05</v>
      </c>
      <c r="F29287" s="761"/>
    </row>
    <row r="29288" spans="1:6" customFormat="1">
      <c r="A29288" s="1231" t="s">
        <v>7243</v>
      </c>
      <c r="B29288" s="1231" t="s">
        <v>24</v>
      </c>
      <c r="C29288" s="1239" t="s">
        <v>22509</v>
      </c>
      <c r="D29288" s="1232"/>
      <c r="E29288" s="1232"/>
      <c r="F29288" s="761"/>
    </row>
    <row r="29289" spans="1:6" customFormat="1">
      <c r="A29289" s="1233" t="s">
        <v>7244</v>
      </c>
      <c r="B29289" s="1233" t="s">
        <v>24</v>
      </c>
      <c r="C29289" s="1233" t="s">
        <v>26897</v>
      </c>
      <c r="D29289" s="1233" t="s">
        <v>34</v>
      </c>
      <c r="E29289" s="1234">
        <v>638.80999999999995</v>
      </c>
      <c r="F29289" s="761"/>
    </row>
    <row r="29290" spans="1:6" customFormat="1">
      <c r="A29290" s="1233" t="s">
        <v>7245</v>
      </c>
      <c r="B29290" s="1233" t="s">
        <v>24</v>
      </c>
      <c r="C29290" s="1233" t="s">
        <v>26898</v>
      </c>
      <c r="D29290" s="1233" t="s">
        <v>34</v>
      </c>
      <c r="E29290" s="1234">
        <v>670.1</v>
      </c>
      <c r="F29290" s="761"/>
    </row>
    <row r="29291" spans="1:6" customFormat="1">
      <c r="A29291" s="1233" t="s">
        <v>7246</v>
      </c>
      <c r="B29291" s="1233" t="s">
        <v>24</v>
      </c>
      <c r="C29291" s="1233" t="s">
        <v>26899</v>
      </c>
      <c r="D29291" s="1233" t="s">
        <v>34</v>
      </c>
      <c r="E29291" s="1234">
        <v>680.74</v>
      </c>
      <c r="F29291" s="761"/>
    </row>
    <row r="29292" spans="1:6" customFormat="1">
      <c r="A29292" s="1233" t="s">
        <v>7247</v>
      </c>
      <c r="B29292" s="1233" t="s">
        <v>24</v>
      </c>
      <c r="C29292" s="1233" t="s">
        <v>26900</v>
      </c>
      <c r="D29292" s="1233" t="s">
        <v>34</v>
      </c>
      <c r="E29292" s="1234">
        <v>692.45</v>
      </c>
      <c r="F29292" s="761"/>
    </row>
    <row r="29293" spans="1:6" customFormat="1">
      <c r="A29293" s="1233" t="s">
        <v>7248</v>
      </c>
      <c r="B29293" s="1233" t="s">
        <v>24</v>
      </c>
      <c r="C29293" s="1233" t="s">
        <v>26901</v>
      </c>
      <c r="D29293" s="1233" t="s">
        <v>34</v>
      </c>
      <c r="E29293" s="1234">
        <v>746.82</v>
      </c>
      <c r="F29293" s="761"/>
    </row>
    <row r="29294" spans="1:6" customFormat="1">
      <c r="A29294" s="1233" t="s">
        <v>7249</v>
      </c>
      <c r="B29294" s="1233" t="s">
        <v>24</v>
      </c>
      <c r="C29294" s="1233" t="s">
        <v>26902</v>
      </c>
      <c r="D29294" s="1233" t="s">
        <v>34</v>
      </c>
      <c r="E29294" s="1234">
        <v>516.16999999999996</v>
      </c>
      <c r="F29294" s="761"/>
    </row>
    <row r="29295" spans="1:6" customFormat="1">
      <c r="A29295" s="1233" t="s">
        <v>7250</v>
      </c>
      <c r="B29295" s="1233" t="s">
        <v>24</v>
      </c>
      <c r="C29295" s="1233" t="s">
        <v>26903</v>
      </c>
      <c r="D29295" s="1233" t="s">
        <v>34</v>
      </c>
      <c r="E29295" s="1234">
        <v>547.29999999999995</v>
      </c>
      <c r="F29295" s="761"/>
    </row>
    <row r="29296" spans="1:6" customFormat="1">
      <c r="A29296" s="1233" t="s">
        <v>7251</v>
      </c>
      <c r="B29296" s="1233" t="s">
        <v>24</v>
      </c>
      <c r="C29296" s="1233" t="s">
        <v>26904</v>
      </c>
      <c r="D29296" s="1233" t="s">
        <v>34</v>
      </c>
      <c r="E29296" s="1234">
        <v>560.16999999999996</v>
      </c>
      <c r="F29296" s="761"/>
    </row>
    <row r="29297" spans="1:6" customFormat="1">
      <c r="A29297" s="1233" t="s">
        <v>7252</v>
      </c>
      <c r="B29297" s="1233" t="s">
        <v>24</v>
      </c>
      <c r="C29297" s="1233" t="s">
        <v>26905</v>
      </c>
      <c r="D29297" s="1233" t="s">
        <v>34</v>
      </c>
      <c r="E29297" s="1234">
        <v>582.16999999999996</v>
      </c>
      <c r="F29297" s="761"/>
    </row>
    <row r="29298" spans="1:6" customFormat="1">
      <c r="A29298" s="1233" t="s">
        <v>7253</v>
      </c>
      <c r="B29298" s="1233" t="s">
        <v>24</v>
      </c>
      <c r="C29298" s="1233" t="s">
        <v>26906</v>
      </c>
      <c r="D29298" s="1233" t="s">
        <v>34</v>
      </c>
      <c r="E29298" s="1234">
        <v>637.16999999999996</v>
      </c>
      <c r="F29298" s="761"/>
    </row>
    <row r="29299" spans="1:6" customFormat="1">
      <c r="A29299" s="1231" t="s">
        <v>7254</v>
      </c>
      <c r="B29299" s="1231" t="s">
        <v>24</v>
      </c>
      <c r="C29299" s="1231" t="s">
        <v>7255</v>
      </c>
      <c r="D29299" s="1232"/>
      <c r="E29299" s="1232"/>
      <c r="F29299" s="761"/>
    </row>
    <row r="29300" spans="1:6" customFormat="1">
      <c r="A29300" s="1233" t="s">
        <v>7256</v>
      </c>
      <c r="B29300" s="1233" t="s">
        <v>24</v>
      </c>
      <c r="C29300" s="1233" t="s">
        <v>26907</v>
      </c>
      <c r="D29300" s="1233" t="s">
        <v>34</v>
      </c>
      <c r="E29300" s="1234">
        <v>242.73</v>
      </c>
      <c r="F29300" s="761"/>
    </row>
    <row r="29301" spans="1:6" customFormat="1">
      <c r="A29301" s="1233" t="s">
        <v>22510</v>
      </c>
      <c r="B29301" s="1233" t="s">
        <v>24</v>
      </c>
      <c r="C29301" s="1233" t="s">
        <v>22511</v>
      </c>
      <c r="D29301" s="1233" t="s">
        <v>34</v>
      </c>
      <c r="E29301" s="1234">
        <v>223.19</v>
      </c>
      <c r="F29301" s="761"/>
    </row>
    <row r="29302" spans="1:6" customFormat="1">
      <c r="A29302" s="1233" t="s">
        <v>22512</v>
      </c>
      <c r="B29302" s="1233" t="s">
        <v>24</v>
      </c>
      <c r="C29302" s="1233" t="s">
        <v>22513</v>
      </c>
      <c r="D29302" s="1233" t="s">
        <v>34</v>
      </c>
      <c r="E29302" s="1234">
        <v>212.41</v>
      </c>
      <c r="F29302" s="761"/>
    </row>
    <row r="29303" spans="1:6" customFormat="1">
      <c r="A29303" s="1231" t="s">
        <v>7257</v>
      </c>
      <c r="B29303" s="1231" t="s">
        <v>24</v>
      </c>
      <c r="C29303" s="1231" t="s">
        <v>26908</v>
      </c>
      <c r="D29303" s="1232"/>
      <c r="E29303" s="1232"/>
      <c r="F29303" s="761"/>
    </row>
    <row r="29304" spans="1:6" customFormat="1">
      <c r="A29304" s="1233" t="s">
        <v>7259</v>
      </c>
      <c r="B29304" s="1233" t="s">
        <v>24</v>
      </c>
      <c r="C29304" s="1233" t="s">
        <v>26909</v>
      </c>
      <c r="D29304" s="1233" t="s">
        <v>32</v>
      </c>
      <c r="E29304" s="1234">
        <v>8.2899999999999991</v>
      </c>
      <c r="F29304" s="761"/>
    </row>
    <row r="29305" spans="1:6" customFormat="1">
      <c r="A29305" s="1233" t="s">
        <v>7260</v>
      </c>
      <c r="B29305" s="1233" t="s">
        <v>24</v>
      </c>
      <c r="C29305" s="1233" t="s">
        <v>26910</v>
      </c>
      <c r="D29305" s="1233" t="s">
        <v>32</v>
      </c>
      <c r="E29305" s="1234">
        <v>13.57</v>
      </c>
      <c r="F29305" s="761"/>
    </row>
    <row r="29306" spans="1:6" customFormat="1">
      <c r="A29306" s="1231" t="s">
        <v>7261</v>
      </c>
      <c r="B29306" s="1231" t="s">
        <v>24</v>
      </c>
      <c r="C29306" s="1231" t="s">
        <v>22514</v>
      </c>
      <c r="D29306" s="1232"/>
      <c r="E29306" s="1232"/>
      <c r="F29306" s="761"/>
    </row>
    <row r="29307" spans="1:6" customFormat="1">
      <c r="A29307" s="1233" t="s">
        <v>22515</v>
      </c>
      <c r="B29307" s="1233" t="s">
        <v>24</v>
      </c>
      <c r="C29307" s="1233" t="s">
        <v>22516</v>
      </c>
      <c r="D29307" s="1233" t="s">
        <v>28</v>
      </c>
      <c r="E29307" s="1234">
        <v>25.58</v>
      </c>
      <c r="F29307" s="761"/>
    </row>
    <row r="29308" spans="1:6" customFormat="1">
      <c r="A29308" s="1233" t="s">
        <v>22517</v>
      </c>
      <c r="B29308" s="1233" t="s">
        <v>24</v>
      </c>
      <c r="C29308" s="1233" t="s">
        <v>22518</v>
      </c>
      <c r="D29308" s="1233" t="s">
        <v>28</v>
      </c>
      <c r="E29308" s="1234">
        <v>27.4</v>
      </c>
      <c r="F29308" s="761"/>
    </row>
    <row r="29309" spans="1:6" customFormat="1">
      <c r="A29309" s="1233" t="s">
        <v>22519</v>
      </c>
      <c r="B29309" s="1233" t="s">
        <v>24</v>
      </c>
      <c r="C29309" s="1233" t="s">
        <v>22520</v>
      </c>
      <c r="D29309" s="1233" t="s">
        <v>28</v>
      </c>
      <c r="E29309" s="1234">
        <v>27.12</v>
      </c>
      <c r="F29309" s="761"/>
    </row>
    <row r="29310" spans="1:6" customFormat="1">
      <c r="A29310" s="1231" t="s">
        <v>7263</v>
      </c>
      <c r="B29310" s="1231" t="s">
        <v>24</v>
      </c>
      <c r="C29310" s="1231" t="s">
        <v>7264</v>
      </c>
      <c r="D29310" s="1232"/>
      <c r="E29310" s="1232"/>
      <c r="F29310" s="761"/>
    </row>
    <row r="29311" spans="1:6" customFormat="1">
      <c r="A29311" s="1233" t="s">
        <v>7265</v>
      </c>
      <c r="B29311" s="1233" t="s">
        <v>24</v>
      </c>
      <c r="C29311" s="1233" t="s">
        <v>26911</v>
      </c>
      <c r="D29311" s="1233" t="s">
        <v>28</v>
      </c>
      <c r="E29311" s="1234">
        <v>11.14</v>
      </c>
      <c r="F29311" s="761"/>
    </row>
    <row r="29312" spans="1:6" customFormat="1">
      <c r="A29312" s="1233" t="s">
        <v>7266</v>
      </c>
      <c r="B29312" s="1233" t="s">
        <v>24</v>
      </c>
      <c r="C29312" s="1233" t="s">
        <v>22521</v>
      </c>
      <c r="D29312" s="1233" t="s">
        <v>5</v>
      </c>
      <c r="E29312" s="1234">
        <v>88.94</v>
      </c>
      <c r="F29312" s="761"/>
    </row>
    <row r="29313" spans="1:6" customFormat="1">
      <c r="A29313" s="1231" t="s">
        <v>7267</v>
      </c>
      <c r="B29313" s="1231" t="s">
        <v>24</v>
      </c>
      <c r="C29313" s="1231" t="s">
        <v>7268</v>
      </c>
      <c r="D29313" s="1232"/>
      <c r="E29313" s="1232"/>
      <c r="F29313" s="761"/>
    </row>
    <row r="29314" spans="1:6" customFormat="1">
      <c r="A29314" s="1233" t="s">
        <v>7269</v>
      </c>
      <c r="B29314" s="1233" t="s">
        <v>24</v>
      </c>
      <c r="C29314" s="1233" t="s">
        <v>22522</v>
      </c>
      <c r="D29314" s="1233" t="s">
        <v>28</v>
      </c>
      <c r="E29314" s="1234">
        <v>1060.31</v>
      </c>
      <c r="F29314" s="761"/>
    </row>
    <row r="29315" spans="1:6" customFormat="1">
      <c r="A29315" s="1233" t="s">
        <v>22523</v>
      </c>
      <c r="B29315" s="1233" t="s">
        <v>24</v>
      </c>
      <c r="C29315" s="1233" t="s">
        <v>22524</v>
      </c>
      <c r="D29315" s="1233" t="s">
        <v>34</v>
      </c>
      <c r="E29315" s="1234">
        <v>368.94</v>
      </c>
      <c r="F29315" s="761"/>
    </row>
    <row r="29316" spans="1:6" customFormat="1">
      <c r="A29316" s="1231" t="s">
        <v>7270</v>
      </c>
      <c r="B29316" s="1231" t="s">
        <v>24</v>
      </c>
      <c r="C29316" s="1231" t="s">
        <v>7271</v>
      </c>
      <c r="D29316" s="1232"/>
      <c r="E29316" s="1232"/>
      <c r="F29316" s="761"/>
    </row>
    <row r="29317" spans="1:6" customFormat="1">
      <c r="A29317" s="1233" t="s">
        <v>7272</v>
      </c>
      <c r="B29317" s="1233" t="s">
        <v>24</v>
      </c>
      <c r="C29317" s="1233" t="s">
        <v>12724</v>
      </c>
      <c r="D29317" s="1233" t="s">
        <v>28</v>
      </c>
      <c r="E29317" s="1234">
        <v>14752.11</v>
      </c>
      <c r="F29317" s="761"/>
    </row>
    <row r="29318" spans="1:6" customFormat="1">
      <c r="A29318" s="1233" t="s">
        <v>7273</v>
      </c>
      <c r="B29318" s="1233" t="s">
        <v>24</v>
      </c>
      <c r="C29318" s="1233" t="s">
        <v>12725</v>
      </c>
      <c r="D29318" s="1233" t="s">
        <v>28</v>
      </c>
      <c r="E29318" s="1234">
        <v>15898.33</v>
      </c>
      <c r="F29318" s="761"/>
    </row>
    <row r="29319" spans="1:6" customFormat="1">
      <c r="A29319" s="1233" t="s">
        <v>7274</v>
      </c>
      <c r="B29319" s="1233" t="s">
        <v>24</v>
      </c>
      <c r="C29319" s="1233" t="s">
        <v>12726</v>
      </c>
      <c r="D29319" s="1233" t="s">
        <v>28</v>
      </c>
      <c r="E29319" s="1234">
        <v>17599.09</v>
      </c>
      <c r="F29319" s="761"/>
    </row>
    <row r="29320" spans="1:6" customFormat="1">
      <c r="A29320" s="1233" t="s">
        <v>7275</v>
      </c>
      <c r="B29320" s="1233" t="s">
        <v>24</v>
      </c>
      <c r="C29320" s="1233" t="s">
        <v>12727</v>
      </c>
      <c r="D29320" s="1233" t="s">
        <v>28</v>
      </c>
      <c r="E29320" s="1234">
        <v>18992.97</v>
      </c>
      <c r="F29320" s="761"/>
    </row>
    <row r="29321" spans="1:6" customFormat="1">
      <c r="A29321" s="1233" t="s">
        <v>7276</v>
      </c>
      <c r="B29321" s="1233" t="s">
        <v>24</v>
      </c>
      <c r="C29321" s="1233" t="s">
        <v>12728</v>
      </c>
      <c r="D29321" s="1233" t="s">
        <v>28</v>
      </c>
      <c r="E29321" s="1234">
        <v>20368.73</v>
      </c>
      <c r="F29321" s="761"/>
    </row>
    <row r="29322" spans="1:6" customFormat="1">
      <c r="A29322" s="1233" t="s">
        <v>7277</v>
      </c>
      <c r="B29322" s="1233" t="s">
        <v>24</v>
      </c>
      <c r="C29322" s="1233" t="s">
        <v>12729</v>
      </c>
      <c r="D29322" s="1233" t="s">
        <v>28</v>
      </c>
      <c r="E29322" s="1234">
        <v>22029.13</v>
      </c>
      <c r="F29322" s="761"/>
    </row>
    <row r="29323" spans="1:6" customFormat="1">
      <c r="A29323" s="1233" t="s">
        <v>7278</v>
      </c>
      <c r="B29323" s="1233" t="s">
        <v>24</v>
      </c>
      <c r="C29323" s="1233" t="s">
        <v>12730</v>
      </c>
      <c r="D29323" s="1233" t="s">
        <v>28</v>
      </c>
      <c r="E29323" s="1234">
        <v>23432.99</v>
      </c>
      <c r="F29323" s="761"/>
    </row>
    <row r="29324" spans="1:6" customFormat="1">
      <c r="A29324" s="1231" t="s">
        <v>7279</v>
      </c>
      <c r="B29324" s="1231" t="s">
        <v>24</v>
      </c>
      <c r="C29324" s="1231" t="s">
        <v>22525</v>
      </c>
      <c r="D29324" s="1232"/>
      <c r="E29324" s="1232"/>
      <c r="F29324" s="761"/>
    </row>
    <row r="29325" spans="1:6" customFormat="1">
      <c r="A29325" s="1233" t="s">
        <v>22526</v>
      </c>
      <c r="B29325" s="1233" t="s">
        <v>24</v>
      </c>
      <c r="C29325" s="1233" t="s">
        <v>22527</v>
      </c>
      <c r="D29325" s="1233" t="s">
        <v>28</v>
      </c>
      <c r="E29325" s="1234">
        <v>6280.17</v>
      </c>
      <c r="F29325" s="761"/>
    </row>
    <row r="29326" spans="1:6" customFormat="1">
      <c r="A29326" s="1233" t="s">
        <v>22528</v>
      </c>
      <c r="B29326" s="1233" t="s">
        <v>24</v>
      </c>
      <c r="C29326" s="1233" t="s">
        <v>22529</v>
      </c>
      <c r="D29326" s="1233" t="s">
        <v>28</v>
      </c>
      <c r="E29326" s="1234">
        <v>2518.02</v>
      </c>
      <c r="F29326" s="761"/>
    </row>
    <row r="29327" spans="1:6" customFormat="1">
      <c r="A29327" s="1231" t="s">
        <v>7280</v>
      </c>
      <c r="B29327" s="1231" t="s">
        <v>24</v>
      </c>
      <c r="C29327" s="1231" t="s">
        <v>26912</v>
      </c>
      <c r="D29327" s="1232"/>
      <c r="E29327" s="1232"/>
      <c r="F29327" s="761"/>
    </row>
    <row r="29328" spans="1:6" customFormat="1">
      <c r="A29328" s="1233" t="s">
        <v>7281</v>
      </c>
      <c r="B29328" s="1233" t="s">
        <v>24</v>
      </c>
      <c r="C29328" s="1233" t="s">
        <v>26913</v>
      </c>
      <c r="D29328" s="1233" t="s">
        <v>34</v>
      </c>
      <c r="E29328" s="1234">
        <v>859.44</v>
      </c>
      <c r="F29328" s="761"/>
    </row>
    <row r="29329" spans="1:6" customFormat="1">
      <c r="A29329" s="1233" t="s">
        <v>7282</v>
      </c>
      <c r="B29329" s="1233" t="s">
        <v>24</v>
      </c>
      <c r="C29329" s="1233" t="s">
        <v>26914</v>
      </c>
      <c r="D29329" s="1233" t="s">
        <v>34</v>
      </c>
      <c r="E29329" s="1234">
        <v>998.95</v>
      </c>
      <c r="F29329" s="761"/>
    </row>
    <row r="29330" spans="1:6" customFormat="1">
      <c r="A29330" s="1233" t="s">
        <v>7283</v>
      </c>
      <c r="B29330" s="1233" t="s">
        <v>24</v>
      </c>
      <c r="C29330" s="1233" t="s">
        <v>26915</v>
      </c>
      <c r="D29330" s="1233" t="s">
        <v>34</v>
      </c>
      <c r="E29330" s="1234">
        <v>790.39</v>
      </c>
      <c r="F29330" s="761"/>
    </row>
    <row r="29331" spans="1:6" customFormat="1">
      <c r="A29331" s="1233" t="s">
        <v>7284</v>
      </c>
      <c r="B29331" s="1233" t="s">
        <v>24</v>
      </c>
      <c r="C29331" s="1233" t="s">
        <v>26916</v>
      </c>
      <c r="D29331" s="1233" t="s">
        <v>34</v>
      </c>
      <c r="E29331" s="1234">
        <v>850.19</v>
      </c>
      <c r="F29331" s="761"/>
    </row>
    <row r="29332" spans="1:6" customFormat="1">
      <c r="A29332" s="1233" t="s">
        <v>7285</v>
      </c>
      <c r="B29332" s="1233" t="s">
        <v>24</v>
      </c>
      <c r="C29332" s="1233" t="s">
        <v>26917</v>
      </c>
      <c r="D29332" s="1233" t="s">
        <v>34</v>
      </c>
      <c r="E29332" s="1234">
        <v>1154.8499999999999</v>
      </c>
      <c r="F29332" s="761"/>
    </row>
    <row r="29333" spans="1:6" customFormat="1">
      <c r="A29333" s="1233" t="s">
        <v>7286</v>
      </c>
      <c r="B29333" s="1233" t="s">
        <v>24</v>
      </c>
      <c r="C29333" s="1233" t="s">
        <v>26918</v>
      </c>
      <c r="D29333" s="1233" t="s">
        <v>34</v>
      </c>
      <c r="E29333" s="1234">
        <v>1236.98</v>
      </c>
      <c r="F29333" s="761"/>
    </row>
    <row r="29334" spans="1:6" customFormat="1">
      <c r="A29334" s="1233" t="s">
        <v>7287</v>
      </c>
      <c r="B29334" s="1233" t="s">
        <v>24</v>
      </c>
      <c r="C29334" s="1233" t="s">
        <v>26919</v>
      </c>
      <c r="D29334" s="1233" t="s">
        <v>34</v>
      </c>
      <c r="E29334" s="1234">
        <v>1524.74</v>
      </c>
      <c r="F29334" s="761"/>
    </row>
    <row r="29335" spans="1:6" customFormat="1">
      <c r="A29335" s="1233" t="s">
        <v>7288</v>
      </c>
      <c r="B29335" s="1233" t="s">
        <v>24</v>
      </c>
      <c r="C29335" s="1233" t="s">
        <v>26920</v>
      </c>
      <c r="D29335" s="1233" t="s">
        <v>34</v>
      </c>
      <c r="E29335" s="1234">
        <v>739.49</v>
      </c>
      <c r="F29335" s="761"/>
    </row>
    <row r="29336" spans="1:6" customFormat="1">
      <c r="A29336" s="1231" t="s">
        <v>22530</v>
      </c>
      <c r="B29336" s="1231" t="s">
        <v>24</v>
      </c>
      <c r="C29336" s="1231" t="s">
        <v>22531</v>
      </c>
      <c r="D29336" s="1232"/>
      <c r="E29336" s="1232"/>
      <c r="F29336" s="761"/>
    </row>
    <row r="29337" spans="1:6" customFormat="1">
      <c r="A29337" s="1233" t="s">
        <v>22532</v>
      </c>
      <c r="B29337" s="1233" t="s">
        <v>24</v>
      </c>
      <c r="C29337" s="1233" t="s">
        <v>22533</v>
      </c>
      <c r="D29337" s="1233" t="s">
        <v>28</v>
      </c>
      <c r="E29337" s="1234">
        <v>1438.6</v>
      </c>
      <c r="F29337" s="761"/>
    </row>
    <row r="29338" spans="1:6" customFormat="1">
      <c r="A29338" s="1233" t="s">
        <v>22534</v>
      </c>
      <c r="B29338" s="1233" t="s">
        <v>24</v>
      </c>
      <c r="C29338" s="1233" t="s">
        <v>22535</v>
      </c>
      <c r="D29338" s="1233" t="s">
        <v>28</v>
      </c>
      <c r="E29338" s="1234">
        <v>3266.57</v>
      </c>
      <c r="F29338" s="761"/>
    </row>
    <row r="29339" spans="1:6" customFormat="1">
      <c r="A29339" s="1233" t="s">
        <v>22536</v>
      </c>
      <c r="B29339" s="1233" t="s">
        <v>24</v>
      </c>
      <c r="C29339" s="1233" t="s">
        <v>22537</v>
      </c>
      <c r="D29339" s="1233" t="s">
        <v>28</v>
      </c>
      <c r="E29339" s="1234">
        <v>4968.3500000000004</v>
      </c>
      <c r="F29339" s="761"/>
    </row>
    <row r="29340" spans="1:6" customFormat="1">
      <c r="A29340" s="1233" t="s">
        <v>22538</v>
      </c>
      <c r="B29340" s="1233" t="s">
        <v>24</v>
      </c>
      <c r="C29340" s="1233" t="s">
        <v>22539</v>
      </c>
      <c r="D29340" s="1233" t="s">
        <v>28</v>
      </c>
      <c r="E29340" s="1234">
        <v>6712.67</v>
      </c>
      <c r="F29340" s="761"/>
    </row>
    <row r="29341" spans="1:6" customFormat="1">
      <c r="A29341" s="1233" t="s">
        <v>22540</v>
      </c>
      <c r="B29341" s="1233" t="s">
        <v>24</v>
      </c>
      <c r="C29341" s="1233" t="s">
        <v>22541</v>
      </c>
      <c r="D29341" s="1233" t="s">
        <v>28</v>
      </c>
      <c r="E29341" s="1234">
        <v>1324.07</v>
      </c>
      <c r="F29341" s="761"/>
    </row>
    <row r="29342" spans="1:6" customFormat="1">
      <c r="A29342" s="1233" t="s">
        <v>22542</v>
      </c>
      <c r="B29342" s="1233" t="s">
        <v>24</v>
      </c>
      <c r="C29342" s="1233" t="s">
        <v>22543</v>
      </c>
      <c r="D29342" s="1233" t="s">
        <v>28</v>
      </c>
      <c r="E29342" s="1234">
        <v>2463.85</v>
      </c>
      <c r="F29342" s="761"/>
    </row>
    <row r="29343" spans="1:6" customFormat="1">
      <c r="A29343" s="1233" t="s">
        <v>22544</v>
      </c>
      <c r="B29343" s="1233" t="s">
        <v>24</v>
      </c>
      <c r="C29343" s="1233" t="s">
        <v>22545</v>
      </c>
      <c r="D29343" s="1233" t="s">
        <v>28</v>
      </c>
      <c r="E29343" s="1234">
        <v>3405.4</v>
      </c>
      <c r="F29343" s="761"/>
    </row>
    <row r="29344" spans="1:6" customFormat="1">
      <c r="A29344" s="1233" t="s">
        <v>22546</v>
      </c>
      <c r="B29344" s="1233" t="s">
        <v>24</v>
      </c>
      <c r="C29344" s="1233" t="s">
        <v>22547</v>
      </c>
      <c r="D29344" s="1233" t="s">
        <v>28</v>
      </c>
      <c r="E29344" s="1234">
        <v>5534.22</v>
      </c>
      <c r="F29344" s="761"/>
    </row>
    <row r="29345" spans="1:6" customFormat="1">
      <c r="A29345" s="1236" t="s">
        <v>7289</v>
      </c>
      <c r="B29345" s="1237"/>
      <c r="C29345" s="1236" t="s">
        <v>26921</v>
      </c>
      <c r="D29345" s="1238"/>
      <c r="E29345" s="1238"/>
      <c r="F29345" s="761"/>
    </row>
    <row r="29346" spans="1:6" customFormat="1">
      <c r="A29346" s="1231" t="s">
        <v>3682</v>
      </c>
      <c r="B29346" s="1231" t="s">
        <v>24</v>
      </c>
      <c r="C29346" s="1231" t="s">
        <v>7290</v>
      </c>
      <c r="D29346" s="1232"/>
      <c r="E29346" s="1232"/>
      <c r="F29346" s="761"/>
    </row>
    <row r="29347" spans="1:6" customFormat="1">
      <c r="A29347" s="1233" t="s">
        <v>26922</v>
      </c>
      <c r="B29347" s="1233" t="s">
        <v>24</v>
      </c>
      <c r="C29347" s="1235" t="s">
        <v>26923</v>
      </c>
      <c r="D29347" s="1233" t="s">
        <v>32</v>
      </c>
      <c r="E29347" s="1234">
        <v>150.83000000000001</v>
      </c>
      <c r="F29347" s="761"/>
    </row>
    <row r="29348" spans="1:6" customFormat="1">
      <c r="A29348" s="1233" t="s">
        <v>26924</v>
      </c>
      <c r="B29348" s="1233" t="s">
        <v>24</v>
      </c>
      <c r="C29348" s="1235" t="s">
        <v>26925</v>
      </c>
      <c r="D29348" s="1233" t="s">
        <v>32</v>
      </c>
      <c r="E29348" s="1234">
        <v>99.22</v>
      </c>
      <c r="F29348" s="761"/>
    </row>
    <row r="29349" spans="1:6" customFormat="1">
      <c r="A29349" s="1233" t="s">
        <v>26926</v>
      </c>
      <c r="B29349" s="1233" t="s">
        <v>24</v>
      </c>
      <c r="C29349" s="1235" t="s">
        <v>26927</v>
      </c>
      <c r="D29349" s="1233" t="s">
        <v>32</v>
      </c>
      <c r="E29349" s="1234">
        <v>125.99</v>
      </c>
      <c r="F29349" s="761"/>
    </row>
    <row r="29350" spans="1:6" customFormat="1">
      <c r="A29350" s="1233" t="s">
        <v>26928</v>
      </c>
      <c r="B29350" s="1233" t="s">
        <v>24</v>
      </c>
      <c r="C29350" s="1235" t="s">
        <v>26929</v>
      </c>
      <c r="D29350" s="1233" t="s">
        <v>32</v>
      </c>
      <c r="E29350" s="1234">
        <v>79.680000000000007</v>
      </c>
      <c r="F29350" s="761"/>
    </row>
    <row r="29351" spans="1:6" customFormat="1">
      <c r="A29351" s="1233" t="s">
        <v>26930</v>
      </c>
      <c r="B29351" s="1233" t="s">
        <v>24</v>
      </c>
      <c r="C29351" s="1235" t="s">
        <v>26931</v>
      </c>
      <c r="D29351" s="1233" t="s">
        <v>32</v>
      </c>
      <c r="E29351" s="1234">
        <v>173.39</v>
      </c>
      <c r="F29351" s="761"/>
    </row>
    <row r="29352" spans="1:6" customFormat="1">
      <c r="A29352" s="1233" t="s">
        <v>26932</v>
      </c>
      <c r="B29352" s="1233" t="s">
        <v>24</v>
      </c>
      <c r="C29352" s="1235" t="s">
        <v>26933</v>
      </c>
      <c r="D29352" s="1233" t="s">
        <v>32</v>
      </c>
      <c r="E29352" s="1234">
        <v>138.71</v>
      </c>
      <c r="F29352" s="761"/>
    </row>
    <row r="29353" spans="1:6" customFormat="1">
      <c r="A29353" s="1233" t="s">
        <v>26934</v>
      </c>
      <c r="B29353" s="1233" t="s">
        <v>24</v>
      </c>
      <c r="C29353" s="1235" t="s">
        <v>26935</v>
      </c>
      <c r="D29353" s="1233" t="s">
        <v>32</v>
      </c>
      <c r="E29353" s="1234">
        <v>169.66</v>
      </c>
      <c r="F29353" s="761"/>
    </row>
    <row r="29354" spans="1:6" customFormat="1">
      <c r="A29354" s="1233" t="s">
        <v>26936</v>
      </c>
      <c r="B29354" s="1233" t="s">
        <v>24</v>
      </c>
      <c r="C29354" s="1235" t="s">
        <v>26937</v>
      </c>
      <c r="D29354" s="1233" t="s">
        <v>32</v>
      </c>
      <c r="E29354" s="1234">
        <v>141.49</v>
      </c>
      <c r="F29354" s="761"/>
    </row>
    <row r="29355" spans="1:6" customFormat="1">
      <c r="A29355" s="1233" t="s">
        <v>26938</v>
      </c>
      <c r="B29355" s="1233" t="s">
        <v>24</v>
      </c>
      <c r="C29355" s="1235" t="s">
        <v>26939</v>
      </c>
      <c r="D29355" s="1233" t="s">
        <v>32</v>
      </c>
      <c r="E29355" s="1234">
        <v>230.63</v>
      </c>
      <c r="F29355" s="761"/>
    </row>
    <row r="29356" spans="1:6" customFormat="1">
      <c r="A29356" s="1233" t="s">
        <v>26940</v>
      </c>
      <c r="B29356" s="1233" t="s">
        <v>24</v>
      </c>
      <c r="C29356" s="1235" t="s">
        <v>26941</v>
      </c>
      <c r="D29356" s="1233" t="s">
        <v>32</v>
      </c>
      <c r="E29356" s="1234">
        <v>161.03</v>
      </c>
      <c r="F29356" s="761"/>
    </row>
    <row r="29357" spans="1:6" customFormat="1">
      <c r="A29357" s="1233" t="s">
        <v>26942</v>
      </c>
      <c r="B29357" s="1233" t="s">
        <v>24</v>
      </c>
      <c r="C29357" s="1235" t="s">
        <v>26943</v>
      </c>
      <c r="D29357" s="1233" t="s">
        <v>32</v>
      </c>
      <c r="E29357" s="1234">
        <v>57.95</v>
      </c>
      <c r="F29357" s="761"/>
    </row>
    <row r="29358" spans="1:6" customFormat="1">
      <c r="A29358" s="1233" t="s">
        <v>26944</v>
      </c>
      <c r="B29358" s="1233" t="s">
        <v>24</v>
      </c>
      <c r="C29358" s="1235" t="s">
        <v>26945</v>
      </c>
      <c r="D29358" s="1233" t="s">
        <v>32</v>
      </c>
      <c r="E29358" s="1234">
        <v>45.75</v>
      </c>
      <c r="F29358" s="761"/>
    </row>
    <row r="29359" spans="1:6" customFormat="1">
      <c r="A29359" s="1233" t="s">
        <v>26946</v>
      </c>
      <c r="B29359" s="1233" t="s">
        <v>24</v>
      </c>
      <c r="C29359" s="1235" t="s">
        <v>26947</v>
      </c>
      <c r="D29359" s="1233" t="s">
        <v>32</v>
      </c>
      <c r="E29359" s="1234">
        <v>401.85</v>
      </c>
      <c r="F29359" s="761"/>
    </row>
    <row r="29360" spans="1:6" customFormat="1">
      <c r="A29360" s="1233" t="s">
        <v>26948</v>
      </c>
      <c r="B29360" s="1233" t="s">
        <v>24</v>
      </c>
      <c r="C29360" s="1235" t="s">
        <v>26949</v>
      </c>
      <c r="D29360" s="1233" t="s">
        <v>32</v>
      </c>
      <c r="E29360" s="1234">
        <v>287.01</v>
      </c>
      <c r="F29360" s="761"/>
    </row>
    <row r="29361" spans="1:6" customFormat="1">
      <c r="A29361" s="1233" t="s">
        <v>26950</v>
      </c>
      <c r="B29361" s="1233" t="s">
        <v>24</v>
      </c>
      <c r="C29361" s="1235" t="s">
        <v>26951</v>
      </c>
      <c r="D29361" s="1233" t="s">
        <v>32</v>
      </c>
      <c r="E29361" s="1234">
        <v>381.97</v>
      </c>
      <c r="F29361" s="761"/>
    </row>
    <row r="29362" spans="1:6" customFormat="1">
      <c r="A29362" s="1233" t="s">
        <v>26952</v>
      </c>
      <c r="B29362" s="1233" t="s">
        <v>24</v>
      </c>
      <c r="C29362" s="1235" t="s">
        <v>26953</v>
      </c>
      <c r="D29362" s="1233" t="s">
        <v>32</v>
      </c>
      <c r="E29362" s="1234">
        <v>288.87</v>
      </c>
      <c r="F29362" s="761"/>
    </row>
    <row r="29363" spans="1:6" customFormat="1">
      <c r="A29363" s="1233" t="s">
        <v>26954</v>
      </c>
      <c r="B29363" s="1233" t="s">
        <v>24</v>
      </c>
      <c r="C29363" s="1235" t="s">
        <v>26955</v>
      </c>
      <c r="D29363" s="1233" t="s">
        <v>32</v>
      </c>
      <c r="E29363" s="1234">
        <v>401.09</v>
      </c>
      <c r="F29363" s="761"/>
    </row>
    <row r="29364" spans="1:6" customFormat="1">
      <c r="A29364" s="1233" t="s">
        <v>26956</v>
      </c>
      <c r="B29364" s="1233" t="s">
        <v>24</v>
      </c>
      <c r="C29364" s="1235" t="s">
        <v>26957</v>
      </c>
      <c r="D29364" s="1233" t="s">
        <v>32</v>
      </c>
      <c r="E29364" s="1234">
        <v>287.75</v>
      </c>
      <c r="F29364" s="761"/>
    </row>
    <row r="29365" spans="1:6" customFormat="1">
      <c r="A29365" s="1231" t="s">
        <v>3687</v>
      </c>
      <c r="B29365" s="1231" t="s">
        <v>24</v>
      </c>
      <c r="C29365" s="1231" t="s">
        <v>26958</v>
      </c>
      <c r="D29365" s="1232"/>
      <c r="E29365" s="1232"/>
      <c r="F29365" s="761"/>
    </row>
    <row r="29366" spans="1:6" customFormat="1">
      <c r="A29366" s="1233" t="s">
        <v>7291</v>
      </c>
      <c r="B29366" s="1233" t="s">
        <v>24</v>
      </c>
      <c r="C29366" s="1233" t="s">
        <v>26959</v>
      </c>
      <c r="D29366" s="1233" t="s">
        <v>30</v>
      </c>
      <c r="E29366" s="1234">
        <v>17.13</v>
      </c>
      <c r="F29366" s="761"/>
    </row>
    <row r="29367" spans="1:6" customFormat="1">
      <c r="A29367" s="1233" t="s">
        <v>7292</v>
      </c>
      <c r="B29367" s="1233" t="s">
        <v>24</v>
      </c>
      <c r="C29367" s="1233" t="s">
        <v>26960</v>
      </c>
      <c r="D29367" s="1233" t="s">
        <v>30</v>
      </c>
      <c r="E29367" s="1234">
        <v>13.19</v>
      </c>
      <c r="F29367" s="761"/>
    </row>
    <row r="29368" spans="1:6" customFormat="1">
      <c r="A29368" s="1233" t="s">
        <v>7293</v>
      </c>
      <c r="B29368" s="1233" t="s">
        <v>24</v>
      </c>
      <c r="C29368" s="1233" t="s">
        <v>26961</v>
      </c>
      <c r="D29368" s="1233" t="s">
        <v>30</v>
      </c>
      <c r="E29368" s="1234">
        <v>15.21</v>
      </c>
      <c r="F29368" s="761"/>
    </row>
    <row r="29369" spans="1:6" customFormat="1">
      <c r="A29369" s="1233" t="s">
        <v>7294</v>
      </c>
      <c r="B29369" s="1233" t="s">
        <v>24</v>
      </c>
      <c r="C29369" s="1233" t="s">
        <v>26962</v>
      </c>
      <c r="D29369" s="1233" t="s">
        <v>30</v>
      </c>
      <c r="E29369" s="1234">
        <v>12</v>
      </c>
      <c r="F29369" s="761"/>
    </row>
    <row r="29370" spans="1:6" customFormat="1">
      <c r="A29370" s="1233" t="s">
        <v>7295</v>
      </c>
      <c r="B29370" s="1233" t="s">
        <v>24</v>
      </c>
      <c r="C29370" s="1233" t="s">
        <v>26963</v>
      </c>
      <c r="D29370" s="1233" t="s">
        <v>30</v>
      </c>
      <c r="E29370" s="1234">
        <v>10.68</v>
      </c>
      <c r="F29370" s="761"/>
    </row>
    <row r="29371" spans="1:6" customFormat="1">
      <c r="A29371" s="1233" t="s">
        <v>7296</v>
      </c>
      <c r="B29371" s="1233" t="s">
        <v>24</v>
      </c>
      <c r="C29371" s="1233" t="s">
        <v>26964</v>
      </c>
      <c r="D29371" s="1233" t="s">
        <v>30</v>
      </c>
      <c r="E29371" s="1234">
        <v>9.57</v>
      </c>
      <c r="F29371" s="761"/>
    </row>
    <row r="29372" spans="1:6" customFormat="1">
      <c r="A29372" s="1233" t="s">
        <v>7297</v>
      </c>
      <c r="B29372" s="1233" t="s">
        <v>24</v>
      </c>
      <c r="C29372" s="1233" t="s">
        <v>26965</v>
      </c>
      <c r="D29372" s="1233" t="s">
        <v>30</v>
      </c>
      <c r="E29372" s="1234">
        <v>8.6999999999999993</v>
      </c>
      <c r="F29372" s="761"/>
    </row>
    <row r="29373" spans="1:6" customFormat="1">
      <c r="A29373" s="1233" t="s">
        <v>7298</v>
      </c>
      <c r="B29373" s="1233" t="s">
        <v>24</v>
      </c>
      <c r="C29373" s="1233" t="s">
        <v>26966</v>
      </c>
      <c r="D29373" s="1233" t="s">
        <v>30</v>
      </c>
      <c r="E29373" s="1234">
        <v>8.68</v>
      </c>
      <c r="F29373" s="761"/>
    </row>
    <row r="29374" spans="1:6" customFormat="1">
      <c r="A29374" s="1233" t="s">
        <v>7299</v>
      </c>
      <c r="B29374" s="1233" t="s">
        <v>24</v>
      </c>
      <c r="C29374" s="1233" t="s">
        <v>26967</v>
      </c>
      <c r="D29374" s="1233" t="s">
        <v>30</v>
      </c>
      <c r="E29374" s="1234">
        <v>8.4700000000000006</v>
      </c>
      <c r="F29374" s="761"/>
    </row>
    <row r="29375" spans="1:6" customFormat="1">
      <c r="A29375" s="1233" t="s">
        <v>7300</v>
      </c>
      <c r="B29375" s="1233" t="s">
        <v>24</v>
      </c>
      <c r="C29375" s="1233" t="s">
        <v>26968</v>
      </c>
      <c r="D29375" s="1233" t="s">
        <v>30</v>
      </c>
      <c r="E29375" s="1234">
        <v>8.4600000000000009</v>
      </c>
      <c r="F29375" s="761"/>
    </row>
    <row r="29376" spans="1:6" customFormat="1">
      <c r="A29376" s="1233" t="s">
        <v>7301</v>
      </c>
      <c r="B29376" s="1233" t="s">
        <v>24</v>
      </c>
      <c r="C29376" s="1233" t="s">
        <v>26969</v>
      </c>
      <c r="D29376" s="1233" t="s">
        <v>30</v>
      </c>
      <c r="E29376" s="1234">
        <v>9.36</v>
      </c>
      <c r="F29376" s="761"/>
    </row>
    <row r="29377" spans="1:6" customFormat="1">
      <c r="A29377" s="1233" t="s">
        <v>7302</v>
      </c>
      <c r="B29377" s="1233" t="s">
        <v>24</v>
      </c>
      <c r="C29377" s="1233" t="s">
        <v>26970</v>
      </c>
      <c r="D29377" s="1233" t="s">
        <v>30</v>
      </c>
      <c r="E29377" s="1234">
        <v>17.38</v>
      </c>
      <c r="F29377" s="761"/>
    </row>
    <row r="29378" spans="1:6" customFormat="1">
      <c r="A29378" s="1233" t="s">
        <v>7303</v>
      </c>
      <c r="B29378" s="1233" t="s">
        <v>24</v>
      </c>
      <c r="C29378" s="1233" t="s">
        <v>26971</v>
      </c>
      <c r="D29378" s="1233" t="s">
        <v>30</v>
      </c>
      <c r="E29378" s="1234">
        <v>17.38</v>
      </c>
      <c r="F29378" s="761"/>
    </row>
    <row r="29379" spans="1:6" customFormat="1">
      <c r="A29379" s="1233" t="s">
        <v>7304</v>
      </c>
      <c r="B29379" s="1233" t="s">
        <v>24</v>
      </c>
      <c r="C29379" s="1233" t="s">
        <v>26972</v>
      </c>
      <c r="D29379" s="1233" t="s">
        <v>30</v>
      </c>
      <c r="E29379" s="1234">
        <v>17.73</v>
      </c>
      <c r="F29379" s="761"/>
    </row>
    <row r="29380" spans="1:6" customFormat="1">
      <c r="A29380" s="1233" t="s">
        <v>7305</v>
      </c>
      <c r="B29380" s="1233" t="s">
        <v>24</v>
      </c>
      <c r="C29380" s="1233" t="s">
        <v>26973</v>
      </c>
      <c r="D29380" s="1233" t="s">
        <v>30</v>
      </c>
      <c r="E29380" s="1234">
        <v>13.92</v>
      </c>
      <c r="F29380" s="761"/>
    </row>
    <row r="29381" spans="1:6" customFormat="1">
      <c r="A29381" s="1233" t="s">
        <v>7306</v>
      </c>
      <c r="B29381" s="1233" t="s">
        <v>24</v>
      </c>
      <c r="C29381" s="1233" t="s">
        <v>26974</v>
      </c>
      <c r="D29381" s="1233" t="s">
        <v>30</v>
      </c>
      <c r="E29381" s="1234">
        <v>12.15</v>
      </c>
      <c r="F29381" s="761"/>
    </row>
    <row r="29382" spans="1:6" customFormat="1">
      <c r="A29382" s="1233" t="s">
        <v>7307</v>
      </c>
      <c r="B29382" s="1233" t="s">
        <v>24</v>
      </c>
      <c r="C29382" s="1233" t="s">
        <v>26975</v>
      </c>
      <c r="D29382" s="1233" t="s">
        <v>30</v>
      </c>
      <c r="E29382" s="1234">
        <v>10.72</v>
      </c>
      <c r="F29382" s="761"/>
    </row>
    <row r="29383" spans="1:6" customFormat="1">
      <c r="A29383" s="1233" t="s">
        <v>7308</v>
      </c>
      <c r="B29383" s="1233" t="s">
        <v>24</v>
      </c>
      <c r="C29383" s="1233" t="s">
        <v>26976</v>
      </c>
      <c r="D29383" s="1233" t="s">
        <v>30</v>
      </c>
      <c r="E29383" s="1234">
        <v>9.58</v>
      </c>
      <c r="F29383" s="761"/>
    </row>
    <row r="29384" spans="1:6" customFormat="1">
      <c r="A29384" s="1233" t="s">
        <v>7309</v>
      </c>
      <c r="B29384" s="1233" t="s">
        <v>24</v>
      </c>
      <c r="C29384" s="1233" t="s">
        <v>26977</v>
      </c>
      <c r="D29384" s="1233" t="s">
        <v>30</v>
      </c>
      <c r="E29384" s="1234">
        <v>9.3000000000000007</v>
      </c>
      <c r="F29384" s="761"/>
    </row>
    <row r="29385" spans="1:6" customFormat="1">
      <c r="A29385" s="1233" t="s">
        <v>7310</v>
      </c>
      <c r="B29385" s="1233" t="s">
        <v>24</v>
      </c>
      <c r="C29385" s="1233" t="s">
        <v>26978</v>
      </c>
      <c r="D29385" s="1233" t="s">
        <v>30</v>
      </c>
      <c r="E29385" s="1234">
        <v>8.92</v>
      </c>
      <c r="F29385" s="761"/>
    </row>
    <row r="29386" spans="1:6" customFormat="1">
      <c r="A29386" s="1233" t="s">
        <v>7311</v>
      </c>
      <c r="B29386" s="1233" t="s">
        <v>24</v>
      </c>
      <c r="C29386" s="1233" t="s">
        <v>26979</v>
      </c>
      <c r="D29386" s="1233" t="s">
        <v>30</v>
      </c>
      <c r="E29386" s="1234">
        <v>8.49</v>
      </c>
      <c r="F29386" s="761"/>
    </row>
    <row r="29387" spans="1:6" customFormat="1">
      <c r="A29387" s="1233" t="s">
        <v>7312</v>
      </c>
      <c r="B29387" s="1233" t="s">
        <v>24</v>
      </c>
      <c r="C29387" s="1233" t="s">
        <v>26980</v>
      </c>
      <c r="D29387" s="1233" t="s">
        <v>30</v>
      </c>
      <c r="E29387" s="1234">
        <v>9.39</v>
      </c>
      <c r="F29387" s="761"/>
    </row>
    <row r="29388" spans="1:6" customFormat="1">
      <c r="A29388" s="1231" t="s">
        <v>3693</v>
      </c>
      <c r="B29388" s="1231" t="s">
        <v>24</v>
      </c>
      <c r="C29388" s="1231" t="s">
        <v>7313</v>
      </c>
      <c r="D29388" s="1232"/>
      <c r="E29388" s="1232"/>
      <c r="F29388" s="761"/>
    </row>
    <row r="29389" spans="1:6" customFormat="1">
      <c r="A29389" s="1233" t="s">
        <v>7314</v>
      </c>
      <c r="B29389" s="1233" t="s">
        <v>24</v>
      </c>
      <c r="C29389" s="1233" t="s">
        <v>12731</v>
      </c>
      <c r="D29389" s="1233" t="s">
        <v>30</v>
      </c>
      <c r="E29389" s="1234">
        <v>10.76</v>
      </c>
      <c r="F29389" s="761"/>
    </row>
    <row r="29390" spans="1:6" customFormat="1">
      <c r="A29390" s="1233" t="s">
        <v>7315</v>
      </c>
      <c r="B29390" s="1233" t="s">
        <v>24</v>
      </c>
      <c r="C29390" s="1233" t="s">
        <v>7316</v>
      </c>
      <c r="D29390" s="1233" t="s">
        <v>30</v>
      </c>
      <c r="E29390" s="1234">
        <v>10.66</v>
      </c>
      <c r="F29390" s="761"/>
    </row>
    <row r="29391" spans="1:6" customFormat="1">
      <c r="A29391" s="1233" t="s">
        <v>7317</v>
      </c>
      <c r="B29391" s="1233" t="s">
        <v>24</v>
      </c>
      <c r="C29391" s="1233" t="s">
        <v>14678</v>
      </c>
      <c r="D29391" s="1233" t="s">
        <v>30</v>
      </c>
      <c r="E29391" s="1234">
        <v>10.6</v>
      </c>
      <c r="F29391" s="761"/>
    </row>
    <row r="29392" spans="1:6" customFormat="1">
      <c r="A29392" s="1233" t="s">
        <v>7318</v>
      </c>
      <c r="B29392" s="1233" t="s">
        <v>24</v>
      </c>
      <c r="C29392" s="1233" t="s">
        <v>12732</v>
      </c>
      <c r="D29392" s="1233" t="s">
        <v>30</v>
      </c>
      <c r="E29392" s="1234">
        <v>12.57</v>
      </c>
      <c r="F29392" s="761"/>
    </row>
    <row r="29393" spans="1:6" customFormat="1">
      <c r="A29393" s="1233" t="s">
        <v>7319</v>
      </c>
      <c r="B29393" s="1233" t="s">
        <v>24</v>
      </c>
      <c r="C29393" s="1233" t="s">
        <v>26981</v>
      </c>
      <c r="D29393" s="1233" t="s">
        <v>30</v>
      </c>
      <c r="E29393" s="1234">
        <v>11.92</v>
      </c>
      <c r="F29393" s="761"/>
    </row>
    <row r="29394" spans="1:6" customFormat="1">
      <c r="A29394" s="1233" t="s">
        <v>7320</v>
      </c>
      <c r="B29394" s="1233" t="s">
        <v>24</v>
      </c>
      <c r="C29394" s="1233" t="s">
        <v>7321</v>
      </c>
      <c r="D29394" s="1233" t="s">
        <v>30</v>
      </c>
      <c r="E29394" s="1234">
        <v>11.11</v>
      </c>
      <c r="F29394" s="761"/>
    </row>
    <row r="29395" spans="1:6" customFormat="1">
      <c r="A29395" s="1233" t="s">
        <v>7322</v>
      </c>
      <c r="B29395" s="1233" t="s">
        <v>24</v>
      </c>
      <c r="C29395" s="1233" t="s">
        <v>26982</v>
      </c>
      <c r="D29395" s="1233" t="s">
        <v>30</v>
      </c>
      <c r="E29395" s="1234">
        <v>10.48</v>
      </c>
      <c r="F29395" s="761"/>
    </row>
    <row r="29396" spans="1:6" customFormat="1">
      <c r="A29396" s="1233" t="s">
        <v>7323</v>
      </c>
      <c r="B29396" s="1233" t="s">
        <v>24</v>
      </c>
      <c r="C29396" s="1233" t="s">
        <v>26983</v>
      </c>
      <c r="D29396" s="1233" t="s">
        <v>30</v>
      </c>
      <c r="E29396" s="1234">
        <v>10.46</v>
      </c>
      <c r="F29396" s="761"/>
    </row>
    <row r="29397" spans="1:6" customFormat="1">
      <c r="A29397" s="1233" t="s">
        <v>7324</v>
      </c>
      <c r="B29397" s="1233" t="s">
        <v>24</v>
      </c>
      <c r="C29397" s="1233" t="s">
        <v>26984</v>
      </c>
      <c r="D29397" s="1233" t="s">
        <v>30</v>
      </c>
      <c r="E29397" s="1234">
        <v>10.44</v>
      </c>
      <c r="F29397" s="761"/>
    </row>
    <row r="29398" spans="1:6" customFormat="1">
      <c r="A29398" s="1233" t="s">
        <v>7325</v>
      </c>
      <c r="B29398" s="1233" t="s">
        <v>24</v>
      </c>
      <c r="C29398" s="1233" t="s">
        <v>26985</v>
      </c>
      <c r="D29398" s="1233" t="s">
        <v>30</v>
      </c>
      <c r="E29398" s="1234">
        <v>14.5</v>
      </c>
      <c r="F29398" s="761"/>
    </row>
    <row r="29399" spans="1:6" customFormat="1">
      <c r="A29399" s="1233" t="s">
        <v>22548</v>
      </c>
      <c r="B29399" s="1233" t="s">
        <v>24</v>
      </c>
      <c r="C29399" s="1233" t="s">
        <v>22549</v>
      </c>
      <c r="D29399" s="1233" t="s">
        <v>30</v>
      </c>
      <c r="E29399" s="1234">
        <v>10.92</v>
      </c>
      <c r="F29399" s="761"/>
    </row>
    <row r="29400" spans="1:6" customFormat="1">
      <c r="A29400" s="1233" t="s">
        <v>22550</v>
      </c>
      <c r="B29400" s="1233" t="s">
        <v>24</v>
      </c>
      <c r="C29400" s="1233" t="s">
        <v>22551</v>
      </c>
      <c r="D29400" s="1233" t="s">
        <v>30</v>
      </c>
      <c r="E29400" s="1234">
        <v>10.49</v>
      </c>
      <c r="F29400" s="761"/>
    </row>
    <row r="29401" spans="1:6" customFormat="1">
      <c r="A29401" s="1233" t="s">
        <v>22552</v>
      </c>
      <c r="B29401" s="1233" t="s">
        <v>24</v>
      </c>
      <c r="C29401" s="1233" t="s">
        <v>22553</v>
      </c>
      <c r="D29401" s="1233" t="s">
        <v>30</v>
      </c>
      <c r="E29401" s="1234">
        <v>10.45</v>
      </c>
      <c r="F29401" s="761"/>
    </row>
    <row r="29402" spans="1:6" customFormat="1">
      <c r="A29402" s="1233" t="s">
        <v>22554</v>
      </c>
      <c r="B29402" s="1233" t="s">
        <v>24</v>
      </c>
      <c r="C29402" s="1233" t="s">
        <v>22555</v>
      </c>
      <c r="D29402" s="1233" t="s">
        <v>30</v>
      </c>
      <c r="E29402" s="1234">
        <v>10.42</v>
      </c>
      <c r="F29402" s="761"/>
    </row>
    <row r="29403" spans="1:6" customFormat="1">
      <c r="A29403" s="1231" t="s">
        <v>7326</v>
      </c>
      <c r="B29403" s="1231" t="s">
        <v>24</v>
      </c>
      <c r="C29403" s="1231" t="s">
        <v>7327</v>
      </c>
      <c r="D29403" s="1232"/>
      <c r="E29403" s="1232"/>
      <c r="F29403" s="761"/>
    </row>
    <row r="29404" spans="1:6" customFormat="1">
      <c r="A29404" s="1233" t="s">
        <v>7328</v>
      </c>
      <c r="B29404" s="1233" t="s">
        <v>24</v>
      </c>
      <c r="C29404" s="1233" t="s">
        <v>26986</v>
      </c>
      <c r="D29404" s="1233" t="s">
        <v>34</v>
      </c>
      <c r="E29404" s="1234">
        <v>670.1</v>
      </c>
      <c r="F29404" s="761"/>
    </row>
    <row r="29405" spans="1:6" customFormat="1">
      <c r="A29405" s="1233" t="s">
        <v>7329</v>
      </c>
      <c r="B29405" s="1233" t="s">
        <v>24</v>
      </c>
      <c r="C29405" s="1233" t="s">
        <v>26987</v>
      </c>
      <c r="D29405" s="1233" t="s">
        <v>34</v>
      </c>
      <c r="E29405" s="1234">
        <v>680.74</v>
      </c>
      <c r="F29405" s="761"/>
    </row>
    <row r="29406" spans="1:6" customFormat="1">
      <c r="A29406" s="1233" t="s">
        <v>7330</v>
      </c>
      <c r="B29406" s="1233" t="s">
        <v>24</v>
      </c>
      <c r="C29406" s="1233" t="s">
        <v>26988</v>
      </c>
      <c r="D29406" s="1233" t="s">
        <v>34</v>
      </c>
      <c r="E29406" s="1234">
        <v>692.45</v>
      </c>
      <c r="F29406" s="761"/>
    </row>
    <row r="29407" spans="1:6" customFormat="1">
      <c r="A29407" s="1233" t="s">
        <v>7331</v>
      </c>
      <c r="B29407" s="1233" t="s">
        <v>24</v>
      </c>
      <c r="C29407" s="1233" t="s">
        <v>26989</v>
      </c>
      <c r="D29407" s="1233" t="s">
        <v>34</v>
      </c>
      <c r="E29407" s="1234">
        <v>746.82</v>
      </c>
      <c r="F29407" s="761"/>
    </row>
    <row r="29408" spans="1:6" customFormat="1">
      <c r="A29408" s="1231" t="s">
        <v>7332</v>
      </c>
      <c r="B29408" s="1231" t="s">
        <v>24</v>
      </c>
      <c r="C29408" s="1231" t="s">
        <v>7333</v>
      </c>
      <c r="D29408" s="1232"/>
      <c r="E29408" s="1232"/>
      <c r="F29408" s="761"/>
    </row>
    <row r="29409" spans="1:6" customFormat="1">
      <c r="A29409" s="1233" t="s">
        <v>7334</v>
      </c>
      <c r="B29409" s="1233" t="s">
        <v>24</v>
      </c>
      <c r="C29409" s="1233" t="s">
        <v>26990</v>
      </c>
      <c r="D29409" s="1233" t="s">
        <v>34</v>
      </c>
      <c r="E29409" s="1234">
        <v>630.54</v>
      </c>
      <c r="F29409" s="761"/>
    </row>
    <row r="29410" spans="1:6" customFormat="1">
      <c r="A29410" s="1233" t="s">
        <v>7335</v>
      </c>
      <c r="B29410" s="1233" t="s">
        <v>24</v>
      </c>
      <c r="C29410" s="1233" t="s">
        <v>26991</v>
      </c>
      <c r="D29410" s="1233" t="s">
        <v>34</v>
      </c>
      <c r="E29410" s="1234">
        <v>643.41</v>
      </c>
      <c r="F29410" s="761"/>
    </row>
    <row r="29411" spans="1:6" customFormat="1">
      <c r="A29411" s="1233" t="s">
        <v>7336</v>
      </c>
      <c r="B29411" s="1233" t="s">
        <v>24</v>
      </c>
      <c r="C29411" s="1233" t="s">
        <v>26992</v>
      </c>
      <c r="D29411" s="1233" t="s">
        <v>34</v>
      </c>
      <c r="E29411" s="1234">
        <v>665.41</v>
      </c>
      <c r="F29411" s="761"/>
    </row>
    <row r="29412" spans="1:6" customFormat="1">
      <c r="A29412" s="1233" t="s">
        <v>7337</v>
      </c>
      <c r="B29412" s="1233" t="s">
        <v>24</v>
      </c>
      <c r="C29412" s="1233" t="s">
        <v>26993</v>
      </c>
      <c r="D29412" s="1233" t="s">
        <v>34</v>
      </c>
      <c r="E29412" s="1234">
        <v>720.41</v>
      </c>
      <c r="F29412" s="761"/>
    </row>
    <row r="29413" spans="1:6" customFormat="1">
      <c r="A29413" s="1231" t="s">
        <v>7338</v>
      </c>
      <c r="B29413" s="1231" t="s">
        <v>24</v>
      </c>
      <c r="C29413" s="1231" t="s">
        <v>7339</v>
      </c>
      <c r="D29413" s="1232"/>
      <c r="E29413" s="1232"/>
      <c r="F29413" s="761"/>
    </row>
    <row r="29414" spans="1:6" customFormat="1">
      <c r="A29414" s="1233" t="s">
        <v>7340</v>
      </c>
      <c r="B29414" s="1233" t="s">
        <v>24</v>
      </c>
      <c r="C29414" s="1233" t="s">
        <v>26994</v>
      </c>
      <c r="D29414" s="1233" t="s">
        <v>34</v>
      </c>
      <c r="E29414" s="1234">
        <v>606.11</v>
      </c>
      <c r="F29414" s="761"/>
    </row>
    <row r="29415" spans="1:6" customFormat="1">
      <c r="A29415" s="1233" t="s">
        <v>7341</v>
      </c>
      <c r="B29415" s="1233" t="s">
        <v>24</v>
      </c>
      <c r="C29415" s="1233" t="s">
        <v>26995</v>
      </c>
      <c r="D29415" s="1233" t="s">
        <v>34</v>
      </c>
      <c r="E29415" s="1234">
        <v>618.98</v>
      </c>
      <c r="F29415" s="761"/>
    </row>
    <row r="29416" spans="1:6" customFormat="1">
      <c r="A29416" s="1233" t="s">
        <v>7342</v>
      </c>
      <c r="B29416" s="1233" t="s">
        <v>24</v>
      </c>
      <c r="C29416" s="1233" t="s">
        <v>26996</v>
      </c>
      <c r="D29416" s="1233" t="s">
        <v>34</v>
      </c>
      <c r="E29416" s="1234">
        <v>640.98</v>
      </c>
      <c r="F29416" s="761"/>
    </row>
    <row r="29417" spans="1:6" customFormat="1">
      <c r="A29417" s="1233" t="s">
        <v>7343</v>
      </c>
      <c r="B29417" s="1233" t="s">
        <v>24</v>
      </c>
      <c r="C29417" s="1233" t="s">
        <v>26997</v>
      </c>
      <c r="D29417" s="1233" t="s">
        <v>34</v>
      </c>
      <c r="E29417" s="1234">
        <v>695.98</v>
      </c>
      <c r="F29417" s="761"/>
    </row>
    <row r="29418" spans="1:6" customFormat="1">
      <c r="A29418" s="1231" t="s">
        <v>7344</v>
      </c>
      <c r="B29418" s="1231" t="s">
        <v>24</v>
      </c>
      <c r="C29418" s="1239" t="s">
        <v>26998</v>
      </c>
      <c r="D29418" s="1232"/>
      <c r="E29418" s="1232"/>
      <c r="F29418" s="761"/>
    </row>
    <row r="29419" spans="1:6" customFormat="1">
      <c r="A29419" s="1233" t="s">
        <v>7345</v>
      </c>
      <c r="B29419" s="1233" t="s">
        <v>24</v>
      </c>
      <c r="C29419" s="1235" t="s">
        <v>26999</v>
      </c>
      <c r="D29419" s="1233" t="s">
        <v>32</v>
      </c>
      <c r="E29419" s="1234">
        <v>150.88999999999999</v>
      </c>
      <c r="F29419" s="761"/>
    </row>
    <row r="29420" spans="1:6" customFormat="1">
      <c r="A29420" s="1233" t="s">
        <v>7346</v>
      </c>
      <c r="B29420" s="1233" t="s">
        <v>24</v>
      </c>
      <c r="C29420" s="1235" t="s">
        <v>27000</v>
      </c>
      <c r="D29420" s="1233" t="s">
        <v>32</v>
      </c>
      <c r="E29420" s="1234">
        <v>192.04</v>
      </c>
      <c r="F29420" s="761"/>
    </row>
    <row r="29421" spans="1:6" customFormat="1">
      <c r="A29421" s="1233" t="s">
        <v>7347</v>
      </c>
      <c r="B29421" s="1233" t="s">
        <v>24</v>
      </c>
      <c r="C29421" s="1235" t="s">
        <v>27001</v>
      </c>
      <c r="D29421" s="1233" t="s">
        <v>32</v>
      </c>
      <c r="E29421" s="1234">
        <v>216</v>
      </c>
      <c r="F29421" s="761"/>
    </row>
    <row r="29422" spans="1:6" customFormat="1">
      <c r="A29422" s="1233" t="s">
        <v>7348</v>
      </c>
      <c r="B29422" s="1233" t="s">
        <v>24</v>
      </c>
      <c r="C29422" s="1235" t="s">
        <v>27002</v>
      </c>
      <c r="D29422" s="1233" t="s">
        <v>32</v>
      </c>
      <c r="E29422" s="1234">
        <v>318.45</v>
      </c>
      <c r="F29422" s="761"/>
    </row>
    <row r="29423" spans="1:6" customFormat="1">
      <c r="A29423" s="1236" t="s">
        <v>7349</v>
      </c>
      <c r="B29423" s="1237"/>
      <c r="C29423" s="1236" t="s">
        <v>27003</v>
      </c>
      <c r="D29423" s="1238"/>
      <c r="E29423" s="1238"/>
      <c r="F29423" s="761"/>
    </row>
    <row r="29424" spans="1:6" customFormat="1">
      <c r="A29424" s="1231" t="s">
        <v>3698</v>
      </c>
      <c r="B29424" s="1231" t="s">
        <v>24</v>
      </c>
      <c r="C29424" s="1231" t="s">
        <v>7350</v>
      </c>
      <c r="D29424" s="1232"/>
      <c r="E29424" s="1232"/>
      <c r="F29424" s="761"/>
    </row>
    <row r="29425" spans="1:6" customFormat="1">
      <c r="A29425" s="1233" t="s">
        <v>7351</v>
      </c>
      <c r="B29425" s="1233" t="s">
        <v>24</v>
      </c>
      <c r="C29425" s="1233" t="s">
        <v>44744</v>
      </c>
      <c r="D29425" s="1233" t="s">
        <v>32</v>
      </c>
      <c r="E29425" s="1234">
        <v>159.13999999999999</v>
      </c>
      <c r="F29425" s="761"/>
    </row>
    <row r="29426" spans="1:6" customFormat="1">
      <c r="A29426" s="1231" t="s">
        <v>3718</v>
      </c>
      <c r="B29426" s="1231" t="s">
        <v>24</v>
      </c>
      <c r="C29426" s="1231" t="s">
        <v>27004</v>
      </c>
      <c r="D29426" s="1232"/>
      <c r="E29426" s="1232"/>
      <c r="F29426" s="761"/>
    </row>
    <row r="29427" spans="1:6" customFormat="1">
      <c r="A29427" s="1233" t="s">
        <v>7352</v>
      </c>
      <c r="B29427" s="1233" t="s">
        <v>24</v>
      </c>
      <c r="C29427" s="1233" t="s">
        <v>44745</v>
      </c>
      <c r="D29427" s="1233" t="s">
        <v>32</v>
      </c>
      <c r="E29427" s="1234">
        <v>58.99</v>
      </c>
      <c r="F29427" s="761"/>
    </row>
    <row r="29428" spans="1:6" customFormat="1">
      <c r="A29428" s="1233" t="s">
        <v>7353</v>
      </c>
      <c r="B29428" s="1233" t="s">
        <v>24</v>
      </c>
      <c r="C29428" s="1233" t="s">
        <v>44746</v>
      </c>
      <c r="D29428" s="1233" t="s">
        <v>32</v>
      </c>
      <c r="E29428" s="1234">
        <v>84.68</v>
      </c>
      <c r="F29428" s="761"/>
    </row>
    <row r="29429" spans="1:6" customFormat="1">
      <c r="A29429" s="1233" t="s">
        <v>7354</v>
      </c>
      <c r="B29429" s="1233" t="s">
        <v>24</v>
      </c>
      <c r="C29429" s="1233" t="s">
        <v>44747</v>
      </c>
      <c r="D29429" s="1233" t="s">
        <v>32</v>
      </c>
      <c r="E29429" s="1234">
        <v>96.35</v>
      </c>
      <c r="F29429" s="761"/>
    </row>
    <row r="29430" spans="1:6" customFormat="1">
      <c r="A29430" s="1233" t="s">
        <v>44748</v>
      </c>
      <c r="B29430" s="1233" t="s">
        <v>24</v>
      </c>
      <c r="C29430" s="1233" t="s">
        <v>44749</v>
      </c>
      <c r="D29430" s="1233" t="s">
        <v>32</v>
      </c>
      <c r="E29430" s="1234">
        <v>199.33</v>
      </c>
      <c r="F29430" s="761"/>
    </row>
    <row r="29431" spans="1:6" customFormat="1">
      <c r="A29431" s="1231" t="s">
        <v>44750</v>
      </c>
      <c r="B29431" s="1231" t="s">
        <v>24</v>
      </c>
      <c r="C29431" s="1231" t="s">
        <v>44751</v>
      </c>
      <c r="D29431" s="1232"/>
      <c r="E29431" s="1232"/>
      <c r="F29431" s="761"/>
    </row>
    <row r="29432" spans="1:6" customFormat="1">
      <c r="A29432" s="1233" t="s">
        <v>44752</v>
      </c>
      <c r="B29432" s="1233" t="s">
        <v>24</v>
      </c>
      <c r="C29432" s="1233" t="s">
        <v>44753</v>
      </c>
      <c r="D29432" s="1233" t="s">
        <v>32</v>
      </c>
      <c r="E29432" s="1234">
        <v>77.430000000000007</v>
      </c>
      <c r="F29432" s="761"/>
    </row>
    <row r="29433" spans="1:6" customFormat="1">
      <c r="A29433" s="1233" t="s">
        <v>44754</v>
      </c>
      <c r="B29433" s="1233" t="s">
        <v>24</v>
      </c>
      <c r="C29433" s="1233" t="s">
        <v>44755</v>
      </c>
      <c r="D29433" s="1233" t="s">
        <v>32</v>
      </c>
      <c r="E29433" s="1234">
        <v>89.36</v>
      </c>
      <c r="F29433" s="761"/>
    </row>
    <row r="29434" spans="1:6" customFormat="1">
      <c r="A29434" s="1231" t="s">
        <v>3740</v>
      </c>
      <c r="B29434" s="1231" t="s">
        <v>24</v>
      </c>
      <c r="C29434" s="1231" t="s">
        <v>7355</v>
      </c>
      <c r="D29434" s="1232"/>
      <c r="E29434" s="1232"/>
      <c r="F29434" s="761"/>
    </row>
    <row r="29435" spans="1:6" customFormat="1">
      <c r="A29435" s="1233" t="s">
        <v>7356</v>
      </c>
      <c r="B29435" s="1233" t="s">
        <v>24</v>
      </c>
      <c r="C29435" s="1233" t="s">
        <v>44756</v>
      </c>
      <c r="D29435" s="1233" t="s">
        <v>32</v>
      </c>
      <c r="E29435" s="1234">
        <v>75.08</v>
      </c>
      <c r="F29435" s="761"/>
    </row>
    <row r="29436" spans="1:6" customFormat="1">
      <c r="A29436" s="1233" t="s">
        <v>7357</v>
      </c>
      <c r="B29436" s="1233" t="s">
        <v>24</v>
      </c>
      <c r="C29436" s="1233" t="s">
        <v>44757</v>
      </c>
      <c r="D29436" s="1233" t="s">
        <v>32</v>
      </c>
      <c r="E29436" s="1234">
        <v>95.25</v>
      </c>
      <c r="F29436" s="761"/>
    </row>
    <row r="29437" spans="1:6" customFormat="1">
      <c r="A29437" s="1233" t="s">
        <v>7358</v>
      </c>
      <c r="B29437" s="1233" t="s">
        <v>24</v>
      </c>
      <c r="C29437" s="1233" t="s">
        <v>44758</v>
      </c>
      <c r="D29437" s="1233" t="s">
        <v>32</v>
      </c>
      <c r="E29437" s="1234">
        <v>116.63</v>
      </c>
      <c r="F29437" s="761"/>
    </row>
    <row r="29438" spans="1:6" customFormat="1">
      <c r="A29438" s="1233" t="s">
        <v>7359</v>
      </c>
      <c r="B29438" s="1233" t="s">
        <v>24</v>
      </c>
      <c r="C29438" s="1235" t="s">
        <v>44759</v>
      </c>
      <c r="D29438" s="1233" t="s">
        <v>32</v>
      </c>
      <c r="E29438" s="1234">
        <v>83.22</v>
      </c>
      <c r="F29438" s="761"/>
    </row>
    <row r="29439" spans="1:6" customFormat="1">
      <c r="A29439" s="1233" t="s">
        <v>7360</v>
      </c>
      <c r="B29439" s="1233" t="s">
        <v>24</v>
      </c>
      <c r="C29439" s="1235" t="s">
        <v>44760</v>
      </c>
      <c r="D29439" s="1233" t="s">
        <v>32</v>
      </c>
      <c r="E29439" s="1234">
        <v>106.35</v>
      </c>
      <c r="F29439" s="761"/>
    </row>
    <row r="29440" spans="1:6" customFormat="1">
      <c r="A29440" s="1233" t="s">
        <v>7361</v>
      </c>
      <c r="B29440" s="1233" t="s">
        <v>24</v>
      </c>
      <c r="C29440" s="1235" t="s">
        <v>44761</v>
      </c>
      <c r="D29440" s="1233" t="s">
        <v>32</v>
      </c>
      <c r="E29440" s="1234">
        <v>129.19999999999999</v>
      </c>
      <c r="F29440" s="761"/>
    </row>
    <row r="29441" spans="1:6" customFormat="1">
      <c r="A29441" s="1233" t="s">
        <v>44762</v>
      </c>
      <c r="B29441" s="1233" t="s">
        <v>24</v>
      </c>
      <c r="C29441" s="1233" t="s">
        <v>44763</v>
      </c>
      <c r="D29441" s="1233" t="s">
        <v>32</v>
      </c>
      <c r="E29441" s="1234">
        <v>238.16</v>
      </c>
      <c r="F29441" s="761"/>
    </row>
    <row r="29442" spans="1:6" customFormat="1">
      <c r="A29442" s="1231" t="s">
        <v>3751</v>
      </c>
      <c r="B29442" s="1231" t="s">
        <v>24</v>
      </c>
      <c r="C29442" s="1231" t="s">
        <v>7362</v>
      </c>
      <c r="D29442" s="1232"/>
      <c r="E29442" s="1232"/>
      <c r="F29442" s="761"/>
    </row>
    <row r="29443" spans="1:6" customFormat="1">
      <c r="A29443" s="1233" t="s">
        <v>7363</v>
      </c>
      <c r="B29443" s="1233" t="s">
        <v>24</v>
      </c>
      <c r="C29443" s="1233" t="s">
        <v>44764</v>
      </c>
      <c r="D29443" s="1233" t="s">
        <v>32</v>
      </c>
      <c r="E29443" s="1234">
        <v>93.99</v>
      </c>
      <c r="F29443" s="761"/>
    </row>
    <row r="29444" spans="1:6" customFormat="1">
      <c r="A29444" s="1233" t="s">
        <v>7364</v>
      </c>
      <c r="B29444" s="1233" t="s">
        <v>24</v>
      </c>
      <c r="C29444" s="1233" t="s">
        <v>44765</v>
      </c>
      <c r="D29444" s="1233" t="s">
        <v>32</v>
      </c>
      <c r="E29444" s="1234">
        <v>106.08</v>
      </c>
      <c r="F29444" s="761"/>
    </row>
    <row r="29445" spans="1:6" customFormat="1">
      <c r="A29445" s="1231" t="s">
        <v>7365</v>
      </c>
      <c r="B29445" s="1231" t="s">
        <v>24</v>
      </c>
      <c r="C29445" s="1231" t="s">
        <v>27011</v>
      </c>
      <c r="D29445" s="1232"/>
      <c r="E29445" s="1232"/>
      <c r="F29445" s="761"/>
    </row>
    <row r="29446" spans="1:6" customFormat="1">
      <c r="A29446" s="1233" t="s">
        <v>44766</v>
      </c>
      <c r="B29446" s="1233" t="s">
        <v>24</v>
      </c>
      <c r="C29446" s="1235" t="s">
        <v>44767</v>
      </c>
      <c r="D29446" s="1233" t="s">
        <v>32</v>
      </c>
      <c r="E29446" s="1234">
        <v>347.27</v>
      </c>
      <c r="F29446" s="761"/>
    </row>
    <row r="29447" spans="1:6" customFormat="1">
      <c r="A29447" s="1233" t="s">
        <v>44768</v>
      </c>
      <c r="B29447" s="1233" t="s">
        <v>24</v>
      </c>
      <c r="C29447" s="1235" t="s">
        <v>44769</v>
      </c>
      <c r="D29447" s="1233" t="s">
        <v>32</v>
      </c>
      <c r="E29447" s="1234">
        <v>354.03</v>
      </c>
      <c r="F29447" s="761"/>
    </row>
    <row r="29448" spans="1:6" customFormat="1">
      <c r="A29448" s="1233" t="s">
        <v>44770</v>
      </c>
      <c r="B29448" s="1233" t="s">
        <v>24</v>
      </c>
      <c r="C29448" s="1235" t="s">
        <v>44771</v>
      </c>
      <c r="D29448" s="1233" t="s">
        <v>32</v>
      </c>
      <c r="E29448" s="1234">
        <v>1133.72</v>
      </c>
      <c r="F29448" s="761"/>
    </row>
    <row r="29449" spans="1:6" customFormat="1">
      <c r="A29449" s="1233" t="s">
        <v>44772</v>
      </c>
      <c r="B29449" s="1233" t="s">
        <v>24</v>
      </c>
      <c r="C29449" s="1235" t="s">
        <v>44773</v>
      </c>
      <c r="D29449" s="1233" t="s">
        <v>32</v>
      </c>
      <c r="E29449" s="1234">
        <v>1103.03</v>
      </c>
      <c r="F29449" s="761"/>
    </row>
    <row r="29450" spans="1:6" customFormat="1">
      <c r="A29450" s="1231" t="s">
        <v>7366</v>
      </c>
      <c r="B29450" s="1231" t="s">
        <v>24</v>
      </c>
      <c r="C29450" s="1231" t="s">
        <v>27012</v>
      </c>
      <c r="D29450" s="1232"/>
      <c r="E29450" s="1232"/>
      <c r="F29450" s="761"/>
    </row>
    <row r="29451" spans="1:6" customFormat="1">
      <c r="A29451" s="1233" t="s">
        <v>7367</v>
      </c>
      <c r="B29451" s="1233" t="s">
        <v>24</v>
      </c>
      <c r="C29451" s="1235" t="s">
        <v>44774</v>
      </c>
      <c r="D29451" s="1233" t="s">
        <v>32</v>
      </c>
      <c r="E29451" s="1234">
        <v>55.52</v>
      </c>
      <c r="F29451" s="761"/>
    </row>
    <row r="29452" spans="1:6" customFormat="1">
      <c r="A29452" s="1233" t="s">
        <v>7368</v>
      </c>
      <c r="B29452" s="1233" t="s">
        <v>24</v>
      </c>
      <c r="C29452" s="1235" t="s">
        <v>27013</v>
      </c>
      <c r="D29452" s="1233" t="s">
        <v>28</v>
      </c>
      <c r="E29452" s="1234">
        <v>524.91999999999996</v>
      </c>
      <c r="F29452" s="761"/>
    </row>
    <row r="29453" spans="1:6" customFormat="1">
      <c r="A29453" s="1231" t="s">
        <v>7369</v>
      </c>
      <c r="B29453" s="1231" t="s">
        <v>24</v>
      </c>
      <c r="C29453" s="1231" t="s">
        <v>27014</v>
      </c>
      <c r="D29453" s="1232"/>
      <c r="E29453" s="1232"/>
      <c r="F29453" s="761"/>
    </row>
    <row r="29454" spans="1:6" customFormat="1">
      <c r="A29454" s="1233" t="s">
        <v>44775</v>
      </c>
      <c r="B29454" s="1233" t="s">
        <v>24</v>
      </c>
      <c r="C29454" s="1233" t="s">
        <v>44776</v>
      </c>
      <c r="D29454" s="1233" t="s">
        <v>5</v>
      </c>
      <c r="E29454" s="1234">
        <v>24.3</v>
      </c>
      <c r="F29454" s="761"/>
    </row>
    <row r="29455" spans="1:6" customFormat="1">
      <c r="A29455" s="1233" t="s">
        <v>44777</v>
      </c>
      <c r="B29455" s="1233" t="s">
        <v>24</v>
      </c>
      <c r="C29455" s="1233" t="s">
        <v>44778</v>
      </c>
      <c r="D29455" s="1233" t="s">
        <v>5</v>
      </c>
      <c r="E29455" s="1234">
        <v>24.01</v>
      </c>
      <c r="F29455" s="761"/>
    </row>
    <row r="29456" spans="1:6" customFormat="1">
      <c r="A29456" s="1233" t="s">
        <v>44779</v>
      </c>
      <c r="B29456" s="1233" t="s">
        <v>24</v>
      </c>
      <c r="C29456" s="1233" t="s">
        <v>44780</v>
      </c>
      <c r="D29456" s="1233" t="s">
        <v>5</v>
      </c>
      <c r="E29456" s="1234">
        <v>28.25</v>
      </c>
      <c r="F29456" s="761"/>
    </row>
    <row r="29457" spans="1:6" customFormat="1">
      <c r="A29457" s="1233" t="s">
        <v>44781</v>
      </c>
      <c r="B29457" s="1233" t="s">
        <v>24</v>
      </c>
      <c r="C29457" s="1233" t="s">
        <v>44782</v>
      </c>
      <c r="D29457" s="1233" t="s">
        <v>5</v>
      </c>
      <c r="E29457" s="1234">
        <v>27.93</v>
      </c>
      <c r="F29457" s="761"/>
    </row>
    <row r="29458" spans="1:6" customFormat="1">
      <c r="A29458" s="1233" t="s">
        <v>44783</v>
      </c>
      <c r="B29458" s="1233" t="s">
        <v>24</v>
      </c>
      <c r="C29458" s="1233" t="s">
        <v>44784</v>
      </c>
      <c r="D29458" s="1233" t="s">
        <v>5</v>
      </c>
      <c r="E29458" s="1234">
        <v>33.1</v>
      </c>
      <c r="F29458" s="761"/>
    </row>
    <row r="29459" spans="1:6" customFormat="1">
      <c r="A29459" s="1233" t="s">
        <v>44785</v>
      </c>
      <c r="B29459" s="1233" t="s">
        <v>24</v>
      </c>
      <c r="C29459" s="1233" t="s">
        <v>44786</v>
      </c>
      <c r="D29459" s="1233" t="s">
        <v>5</v>
      </c>
      <c r="E29459" s="1234">
        <v>32.49</v>
      </c>
      <c r="F29459" s="761"/>
    </row>
    <row r="29460" spans="1:6" customFormat="1">
      <c r="A29460" s="1231" t="s">
        <v>9089</v>
      </c>
      <c r="B29460" s="1231" t="s">
        <v>24</v>
      </c>
      <c r="C29460" s="1231" t="s">
        <v>27015</v>
      </c>
      <c r="D29460" s="1232"/>
      <c r="E29460" s="1232"/>
      <c r="F29460" s="761"/>
    </row>
    <row r="29461" spans="1:6" customFormat="1">
      <c r="A29461" s="1233" t="s">
        <v>9090</v>
      </c>
      <c r="B29461" s="1233" t="s">
        <v>24</v>
      </c>
      <c r="C29461" s="1233" t="s">
        <v>44787</v>
      </c>
      <c r="D29461" s="1233" t="s">
        <v>5</v>
      </c>
      <c r="E29461" s="1234">
        <v>461.82</v>
      </c>
      <c r="F29461" s="761"/>
    </row>
    <row r="29462" spans="1:6" customFormat="1">
      <c r="A29462" s="1231" t="s">
        <v>9091</v>
      </c>
      <c r="B29462" s="1231" t="s">
        <v>24</v>
      </c>
      <c r="C29462" s="1231" t="s">
        <v>44788</v>
      </c>
      <c r="D29462" s="1232"/>
      <c r="E29462" s="1232"/>
      <c r="F29462" s="761"/>
    </row>
    <row r="29463" spans="1:6" customFormat="1">
      <c r="A29463" s="1233" t="s">
        <v>44789</v>
      </c>
      <c r="B29463" s="1233" t="s">
        <v>24</v>
      </c>
      <c r="C29463" s="1233" t="s">
        <v>44790</v>
      </c>
      <c r="D29463" s="1233" t="s">
        <v>32</v>
      </c>
      <c r="E29463" s="1234">
        <v>286.94</v>
      </c>
      <c r="F29463" s="761"/>
    </row>
    <row r="29464" spans="1:6" customFormat="1">
      <c r="A29464" s="1231" t="s">
        <v>9092</v>
      </c>
      <c r="B29464" s="1231" t="s">
        <v>24</v>
      </c>
      <c r="C29464" s="1231" t="s">
        <v>27016</v>
      </c>
      <c r="D29464" s="1232"/>
      <c r="E29464" s="1232"/>
      <c r="F29464" s="761"/>
    </row>
    <row r="29465" spans="1:6" customFormat="1">
      <c r="A29465" s="1233" t="s">
        <v>9093</v>
      </c>
      <c r="B29465" s="1233" t="s">
        <v>24</v>
      </c>
      <c r="C29465" s="1233" t="s">
        <v>27017</v>
      </c>
      <c r="D29465" s="1233" t="s">
        <v>5</v>
      </c>
      <c r="E29465" s="1234">
        <v>42.28</v>
      </c>
      <c r="F29465" s="761"/>
    </row>
    <row r="29466" spans="1:6" customFormat="1">
      <c r="A29466" s="1231" t="s">
        <v>44791</v>
      </c>
      <c r="B29466" s="1231" t="s">
        <v>24</v>
      </c>
      <c r="C29466" s="1231" t="s">
        <v>7355</v>
      </c>
      <c r="D29466" s="1232"/>
      <c r="E29466" s="1232"/>
      <c r="F29466" s="761"/>
    </row>
    <row r="29467" spans="1:6" customFormat="1">
      <c r="A29467" s="1233" t="s">
        <v>44792</v>
      </c>
      <c r="B29467" s="1233" t="s">
        <v>24</v>
      </c>
      <c r="C29467" s="1233" t="s">
        <v>27005</v>
      </c>
      <c r="D29467" s="1233" t="s">
        <v>32</v>
      </c>
      <c r="E29467" s="1234">
        <v>75.08</v>
      </c>
      <c r="F29467" s="761"/>
    </row>
    <row r="29468" spans="1:6" customFormat="1">
      <c r="A29468" s="1233" t="s">
        <v>44793</v>
      </c>
      <c r="B29468" s="1233" t="s">
        <v>24</v>
      </c>
      <c r="C29468" s="1233" t="s">
        <v>27006</v>
      </c>
      <c r="D29468" s="1233" t="s">
        <v>32</v>
      </c>
      <c r="E29468" s="1234">
        <v>95.25</v>
      </c>
      <c r="F29468" s="761"/>
    </row>
    <row r="29469" spans="1:6" customFormat="1">
      <c r="A29469" s="1233" t="s">
        <v>44794</v>
      </c>
      <c r="B29469" s="1233" t="s">
        <v>24</v>
      </c>
      <c r="C29469" s="1233" t="s">
        <v>27007</v>
      </c>
      <c r="D29469" s="1233" t="s">
        <v>32</v>
      </c>
      <c r="E29469" s="1234">
        <v>116.63</v>
      </c>
      <c r="F29469" s="761"/>
    </row>
    <row r="29470" spans="1:6" customFormat="1">
      <c r="A29470" s="1233" t="s">
        <v>44795</v>
      </c>
      <c r="B29470" s="1233" t="s">
        <v>24</v>
      </c>
      <c r="C29470" s="1233" t="s">
        <v>27008</v>
      </c>
      <c r="D29470" s="1233" t="s">
        <v>32</v>
      </c>
      <c r="E29470" s="1234">
        <v>83.22</v>
      </c>
      <c r="F29470" s="761"/>
    </row>
    <row r="29471" spans="1:6" customFormat="1">
      <c r="A29471" s="1233" t="s">
        <v>44796</v>
      </c>
      <c r="B29471" s="1233" t="s">
        <v>24</v>
      </c>
      <c r="C29471" s="1233" t="s">
        <v>27009</v>
      </c>
      <c r="D29471" s="1233" t="s">
        <v>32</v>
      </c>
      <c r="E29471" s="1234">
        <v>106.35</v>
      </c>
      <c r="F29471" s="761"/>
    </row>
    <row r="29472" spans="1:6" customFormat="1">
      <c r="A29472" s="1233" t="s">
        <v>44797</v>
      </c>
      <c r="B29472" s="1233" t="s">
        <v>24</v>
      </c>
      <c r="C29472" s="1233" t="s">
        <v>27010</v>
      </c>
      <c r="D29472" s="1233" t="s">
        <v>32</v>
      </c>
      <c r="E29472" s="1234">
        <v>129.19999999999999</v>
      </c>
      <c r="F29472" s="761"/>
    </row>
    <row r="29473" spans="1:6" customFormat="1">
      <c r="A29473" s="1231" t="s">
        <v>44798</v>
      </c>
      <c r="B29473" s="1231" t="s">
        <v>24</v>
      </c>
      <c r="C29473" s="1231" t="s">
        <v>7355</v>
      </c>
      <c r="D29473" s="1232"/>
      <c r="E29473" s="1232"/>
      <c r="F29473" s="761"/>
    </row>
    <row r="29474" spans="1:6" customFormat="1">
      <c r="A29474" s="1233" t="s">
        <v>44799</v>
      </c>
      <c r="B29474" s="1233" t="s">
        <v>24</v>
      </c>
      <c r="C29474" s="1233" t="s">
        <v>27005</v>
      </c>
      <c r="D29474" s="1233" t="s">
        <v>32</v>
      </c>
      <c r="E29474" s="1234">
        <v>75.08</v>
      </c>
      <c r="F29474" s="761"/>
    </row>
    <row r="29475" spans="1:6" customFormat="1">
      <c r="A29475" s="1233" t="s">
        <v>44800</v>
      </c>
      <c r="B29475" s="1233" t="s">
        <v>24</v>
      </c>
      <c r="C29475" s="1233" t="s">
        <v>27006</v>
      </c>
      <c r="D29475" s="1233" t="s">
        <v>32</v>
      </c>
      <c r="E29475" s="1234">
        <v>95.25</v>
      </c>
      <c r="F29475" s="761"/>
    </row>
    <row r="29476" spans="1:6" customFormat="1">
      <c r="A29476" s="1233" t="s">
        <v>44801</v>
      </c>
      <c r="B29476" s="1233" t="s">
        <v>24</v>
      </c>
      <c r="C29476" s="1233" t="s">
        <v>27007</v>
      </c>
      <c r="D29476" s="1233" t="s">
        <v>32</v>
      </c>
      <c r="E29476" s="1234">
        <v>116.63</v>
      </c>
      <c r="F29476" s="761"/>
    </row>
    <row r="29477" spans="1:6" customFormat="1">
      <c r="A29477" s="1233" t="s">
        <v>44802</v>
      </c>
      <c r="B29477" s="1233" t="s">
        <v>24</v>
      </c>
      <c r="C29477" s="1233" t="s">
        <v>27008</v>
      </c>
      <c r="D29477" s="1233" t="s">
        <v>32</v>
      </c>
      <c r="E29477" s="1234">
        <v>83.22</v>
      </c>
      <c r="F29477" s="761"/>
    </row>
    <row r="29478" spans="1:6" customFormat="1">
      <c r="A29478" s="1233" t="s">
        <v>44803</v>
      </c>
      <c r="B29478" s="1233" t="s">
        <v>24</v>
      </c>
      <c r="C29478" s="1233" t="s">
        <v>27009</v>
      </c>
      <c r="D29478" s="1233" t="s">
        <v>32</v>
      </c>
      <c r="E29478" s="1234">
        <v>106.35</v>
      </c>
      <c r="F29478" s="761"/>
    </row>
    <row r="29479" spans="1:6" customFormat="1">
      <c r="A29479" s="1233" t="s">
        <v>44804</v>
      </c>
      <c r="B29479" s="1233" t="s">
        <v>24</v>
      </c>
      <c r="C29479" s="1233" t="s">
        <v>27010</v>
      </c>
      <c r="D29479" s="1233" t="s">
        <v>32</v>
      </c>
      <c r="E29479" s="1234">
        <v>129.19999999999999</v>
      </c>
      <c r="F29479" s="761"/>
    </row>
    <row r="29480" spans="1:6" customFormat="1">
      <c r="A29480" s="1236" t="s">
        <v>7370</v>
      </c>
      <c r="B29480" s="1237"/>
      <c r="C29480" s="1236" t="s">
        <v>7371</v>
      </c>
      <c r="D29480" s="1238"/>
      <c r="E29480" s="1238"/>
      <c r="F29480" s="761"/>
    </row>
    <row r="29481" spans="1:6" customFormat="1">
      <c r="A29481" s="1231" t="s">
        <v>3799</v>
      </c>
      <c r="B29481" s="1231" t="s">
        <v>24</v>
      </c>
      <c r="C29481" s="1231" t="s">
        <v>7372</v>
      </c>
      <c r="D29481" s="1232"/>
      <c r="E29481" s="1232"/>
      <c r="F29481" s="761"/>
    </row>
    <row r="29482" spans="1:6" customFormat="1">
      <c r="A29482" s="1233" t="s">
        <v>7373</v>
      </c>
      <c r="B29482" s="1233" t="s">
        <v>24</v>
      </c>
      <c r="C29482" s="1233" t="s">
        <v>27018</v>
      </c>
      <c r="D29482" s="1233" t="s">
        <v>32</v>
      </c>
      <c r="E29482" s="1234">
        <v>151.02000000000001</v>
      </c>
      <c r="F29482" s="761"/>
    </row>
    <row r="29483" spans="1:6" customFormat="1">
      <c r="A29483" s="1233" t="s">
        <v>7374</v>
      </c>
      <c r="B29483" s="1233" t="s">
        <v>24</v>
      </c>
      <c r="C29483" s="1233" t="s">
        <v>27019</v>
      </c>
      <c r="D29483" s="1233" t="s">
        <v>32</v>
      </c>
      <c r="E29483" s="1234">
        <v>81.48</v>
      </c>
      <c r="F29483" s="761"/>
    </row>
    <row r="29484" spans="1:6" customFormat="1">
      <c r="A29484" s="1233" t="s">
        <v>7375</v>
      </c>
      <c r="B29484" s="1233" t="s">
        <v>24</v>
      </c>
      <c r="C29484" s="1233" t="s">
        <v>27020</v>
      </c>
      <c r="D29484" s="1233" t="s">
        <v>32</v>
      </c>
      <c r="E29484" s="1234">
        <v>58.56</v>
      </c>
      <c r="F29484" s="761"/>
    </row>
    <row r="29485" spans="1:6" customFormat="1">
      <c r="A29485" s="1231" t="s">
        <v>3807</v>
      </c>
      <c r="B29485" s="1231" t="s">
        <v>24</v>
      </c>
      <c r="C29485" s="1231" t="s">
        <v>7376</v>
      </c>
      <c r="D29485" s="1232"/>
      <c r="E29485" s="1232"/>
      <c r="F29485" s="761"/>
    </row>
    <row r="29486" spans="1:6" customFormat="1">
      <c r="A29486" s="1233" t="s">
        <v>7377</v>
      </c>
      <c r="B29486" s="1233" t="s">
        <v>24</v>
      </c>
      <c r="C29486" s="1233" t="s">
        <v>27021</v>
      </c>
      <c r="D29486" s="1233" t="s">
        <v>5</v>
      </c>
      <c r="E29486" s="1234">
        <v>55.01</v>
      </c>
      <c r="F29486" s="761"/>
    </row>
    <row r="29487" spans="1:6" customFormat="1">
      <c r="A29487" s="1233" t="s">
        <v>7378</v>
      </c>
      <c r="B29487" s="1233" t="s">
        <v>24</v>
      </c>
      <c r="C29487" s="1233" t="s">
        <v>27022</v>
      </c>
      <c r="D29487" s="1233" t="s">
        <v>5</v>
      </c>
      <c r="E29487" s="1234">
        <v>43.74</v>
      </c>
      <c r="F29487" s="761"/>
    </row>
    <row r="29488" spans="1:6" customFormat="1">
      <c r="A29488" s="1233" t="s">
        <v>7379</v>
      </c>
      <c r="B29488" s="1233" t="s">
        <v>24</v>
      </c>
      <c r="C29488" s="1233" t="s">
        <v>27023</v>
      </c>
      <c r="D29488" s="1233" t="s">
        <v>5</v>
      </c>
      <c r="E29488" s="1234">
        <v>29.29</v>
      </c>
      <c r="F29488" s="761"/>
    </row>
    <row r="29489" spans="1:6" customFormat="1">
      <c r="A29489" s="1233" t="s">
        <v>7380</v>
      </c>
      <c r="B29489" s="1233" t="s">
        <v>24</v>
      </c>
      <c r="C29489" s="1233" t="s">
        <v>27024</v>
      </c>
      <c r="D29489" s="1233" t="s">
        <v>5</v>
      </c>
      <c r="E29489" s="1234">
        <v>25.08</v>
      </c>
      <c r="F29489" s="761"/>
    </row>
    <row r="29490" spans="1:6" customFormat="1">
      <c r="A29490" s="1233" t="s">
        <v>7381</v>
      </c>
      <c r="B29490" s="1233" t="s">
        <v>24</v>
      </c>
      <c r="C29490" s="1233" t="s">
        <v>27025</v>
      </c>
      <c r="D29490" s="1233" t="s">
        <v>5</v>
      </c>
      <c r="E29490" s="1234">
        <v>5.64</v>
      </c>
      <c r="F29490" s="761"/>
    </row>
    <row r="29491" spans="1:6" customFormat="1">
      <c r="A29491" s="1231" t="s">
        <v>3845</v>
      </c>
      <c r="B29491" s="1231" t="s">
        <v>24</v>
      </c>
      <c r="C29491" s="1231" t="s">
        <v>27026</v>
      </c>
      <c r="D29491" s="1232"/>
      <c r="E29491" s="1232"/>
      <c r="F29491" s="761"/>
    </row>
    <row r="29492" spans="1:6" customFormat="1">
      <c r="A29492" s="1233" t="s">
        <v>7382</v>
      </c>
      <c r="B29492" s="1233" t="s">
        <v>24</v>
      </c>
      <c r="C29492" s="1233" t="s">
        <v>27027</v>
      </c>
      <c r="D29492" s="1233" t="s">
        <v>32</v>
      </c>
      <c r="E29492" s="1234">
        <v>89.02</v>
      </c>
      <c r="F29492" s="761"/>
    </row>
    <row r="29493" spans="1:6" customFormat="1">
      <c r="A29493" s="1233" t="s">
        <v>7383</v>
      </c>
      <c r="B29493" s="1233" t="s">
        <v>24</v>
      </c>
      <c r="C29493" s="1233" t="s">
        <v>27028</v>
      </c>
      <c r="D29493" s="1233" t="s">
        <v>32</v>
      </c>
      <c r="E29493" s="1234">
        <v>135.37</v>
      </c>
      <c r="F29493" s="761"/>
    </row>
    <row r="29494" spans="1:6" customFormat="1">
      <c r="A29494" s="1233" t="s">
        <v>7384</v>
      </c>
      <c r="B29494" s="1233" t="s">
        <v>24</v>
      </c>
      <c r="C29494" s="1233" t="s">
        <v>27029</v>
      </c>
      <c r="D29494" s="1233" t="s">
        <v>32</v>
      </c>
      <c r="E29494" s="1234">
        <v>103.87</v>
      </c>
      <c r="F29494" s="761"/>
    </row>
    <row r="29495" spans="1:6" customFormat="1">
      <c r="A29495" s="1231" t="s">
        <v>3867</v>
      </c>
      <c r="B29495" s="1231" t="s">
        <v>24</v>
      </c>
      <c r="C29495" s="1231" t="s">
        <v>7385</v>
      </c>
      <c r="D29495" s="1232"/>
      <c r="E29495" s="1232"/>
      <c r="F29495" s="761"/>
    </row>
    <row r="29496" spans="1:6" customFormat="1">
      <c r="A29496" s="1233" t="s">
        <v>7386</v>
      </c>
      <c r="B29496" s="1233" t="s">
        <v>24</v>
      </c>
      <c r="C29496" s="1233" t="s">
        <v>27030</v>
      </c>
      <c r="D29496" s="1233" t="s">
        <v>32</v>
      </c>
      <c r="E29496" s="1234">
        <v>36.770000000000003</v>
      </c>
      <c r="F29496" s="761"/>
    </row>
    <row r="29497" spans="1:6" customFormat="1">
      <c r="A29497" s="1233" t="s">
        <v>7387</v>
      </c>
      <c r="B29497" s="1233" t="s">
        <v>24</v>
      </c>
      <c r="C29497" s="1233" t="s">
        <v>27031</v>
      </c>
      <c r="D29497" s="1233" t="s">
        <v>32</v>
      </c>
      <c r="E29497" s="1234">
        <v>43.46</v>
      </c>
      <c r="F29497" s="761"/>
    </row>
    <row r="29498" spans="1:6" customFormat="1">
      <c r="A29498" s="1233" t="s">
        <v>7388</v>
      </c>
      <c r="B29498" s="1233" t="s">
        <v>24</v>
      </c>
      <c r="C29498" s="1233" t="s">
        <v>27032</v>
      </c>
      <c r="D29498" s="1233" t="s">
        <v>32</v>
      </c>
      <c r="E29498" s="1234">
        <v>65.89</v>
      </c>
      <c r="F29498" s="761"/>
    </row>
    <row r="29499" spans="1:6" customFormat="1">
      <c r="A29499" s="1231" t="s">
        <v>3879</v>
      </c>
      <c r="B29499" s="1231" t="s">
        <v>24</v>
      </c>
      <c r="C29499" s="1231" t="s">
        <v>27033</v>
      </c>
      <c r="D29499" s="1232"/>
      <c r="E29499" s="1232"/>
      <c r="F29499" s="761"/>
    </row>
    <row r="29500" spans="1:6" customFormat="1">
      <c r="A29500" s="1233" t="s">
        <v>7389</v>
      </c>
      <c r="B29500" s="1233" t="s">
        <v>24</v>
      </c>
      <c r="C29500" s="1233" t="s">
        <v>27034</v>
      </c>
      <c r="D29500" s="1233" t="s">
        <v>32</v>
      </c>
      <c r="E29500" s="1234">
        <v>45.98</v>
      </c>
      <c r="F29500" s="761"/>
    </row>
    <row r="29501" spans="1:6" customFormat="1">
      <c r="A29501" s="1231" t="s">
        <v>3890</v>
      </c>
      <c r="B29501" s="1231" t="s">
        <v>24</v>
      </c>
      <c r="C29501" s="1231" t="s">
        <v>7390</v>
      </c>
      <c r="D29501" s="1232"/>
      <c r="E29501" s="1232"/>
      <c r="F29501" s="761"/>
    </row>
    <row r="29502" spans="1:6" customFormat="1">
      <c r="A29502" s="1233" t="s">
        <v>7391</v>
      </c>
      <c r="B29502" s="1233" t="s">
        <v>24</v>
      </c>
      <c r="C29502" s="1233" t="s">
        <v>27035</v>
      </c>
      <c r="D29502" s="1233" t="s">
        <v>5</v>
      </c>
      <c r="E29502" s="1234">
        <v>36.119999999999997</v>
      </c>
      <c r="F29502" s="761"/>
    </row>
    <row r="29503" spans="1:6" customFormat="1">
      <c r="A29503" s="1233" t="s">
        <v>7392</v>
      </c>
      <c r="B29503" s="1233" t="s">
        <v>24</v>
      </c>
      <c r="C29503" s="1233" t="s">
        <v>27036</v>
      </c>
      <c r="D29503" s="1233" t="s">
        <v>5</v>
      </c>
      <c r="E29503" s="1234">
        <v>62.21</v>
      </c>
      <c r="F29503" s="761"/>
    </row>
    <row r="29504" spans="1:6" customFormat="1">
      <c r="A29504" s="1233" t="s">
        <v>7393</v>
      </c>
      <c r="B29504" s="1233" t="s">
        <v>24</v>
      </c>
      <c r="C29504" s="1233" t="s">
        <v>27037</v>
      </c>
      <c r="D29504" s="1233" t="s">
        <v>5</v>
      </c>
      <c r="E29504" s="1234">
        <v>66.55</v>
      </c>
      <c r="F29504" s="761"/>
    </row>
    <row r="29505" spans="1:6" customFormat="1">
      <c r="A29505" s="1231" t="s">
        <v>7394</v>
      </c>
      <c r="B29505" s="1231" t="s">
        <v>24</v>
      </c>
      <c r="C29505" s="1231" t="s">
        <v>4376</v>
      </c>
      <c r="D29505" s="1232"/>
      <c r="E29505" s="1232"/>
      <c r="F29505" s="761"/>
    </row>
    <row r="29506" spans="1:6" customFormat="1">
      <c r="A29506" s="1233" t="s">
        <v>7395</v>
      </c>
      <c r="B29506" s="1233" t="s">
        <v>24</v>
      </c>
      <c r="C29506" s="1233" t="s">
        <v>27038</v>
      </c>
      <c r="D29506" s="1233" t="s">
        <v>32</v>
      </c>
      <c r="E29506" s="1234">
        <v>184.19</v>
      </c>
      <c r="F29506" s="761"/>
    </row>
    <row r="29507" spans="1:6" customFormat="1">
      <c r="A29507" s="1233" t="s">
        <v>7396</v>
      </c>
      <c r="B29507" s="1233" t="s">
        <v>24</v>
      </c>
      <c r="C29507" s="1233" t="s">
        <v>27039</v>
      </c>
      <c r="D29507" s="1233" t="s">
        <v>32</v>
      </c>
      <c r="E29507" s="1234">
        <v>105.44</v>
      </c>
      <c r="F29507" s="761"/>
    </row>
    <row r="29508" spans="1:6" customFormat="1">
      <c r="A29508" s="1231" t="s">
        <v>7397</v>
      </c>
      <c r="B29508" s="1231" t="s">
        <v>24</v>
      </c>
      <c r="C29508" s="1231" t="s">
        <v>4371</v>
      </c>
      <c r="D29508" s="1232"/>
      <c r="E29508" s="1232"/>
      <c r="F29508" s="761"/>
    </row>
    <row r="29509" spans="1:6" customFormat="1">
      <c r="A29509" s="1233" t="s">
        <v>7398</v>
      </c>
      <c r="B29509" s="1233" t="s">
        <v>24</v>
      </c>
      <c r="C29509" s="1233" t="s">
        <v>27040</v>
      </c>
      <c r="D29509" s="1233" t="s">
        <v>32</v>
      </c>
      <c r="E29509" s="1234">
        <v>111.99</v>
      </c>
      <c r="F29509" s="761"/>
    </row>
    <row r="29510" spans="1:6" customFormat="1">
      <c r="A29510" s="1233" t="s">
        <v>7399</v>
      </c>
      <c r="B29510" s="1233" t="s">
        <v>24</v>
      </c>
      <c r="C29510" s="1233" t="s">
        <v>27041</v>
      </c>
      <c r="D29510" s="1233" t="s">
        <v>32</v>
      </c>
      <c r="E29510" s="1234">
        <v>66.25</v>
      </c>
      <c r="F29510" s="761"/>
    </row>
    <row r="29511" spans="1:6" customFormat="1">
      <c r="A29511" s="1231" t="s">
        <v>7400</v>
      </c>
      <c r="B29511" s="1231" t="s">
        <v>24</v>
      </c>
      <c r="C29511" s="1231" t="s">
        <v>7401</v>
      </c>
      <c r="D29511" s="1232"/>
      <c r="E29511" s="1232"/>
      <c r="F29511" s="761"/>
    </row>
    <row r="29512" spans="1:6" customFormat="1">
      <c r="A29512" s="1233" t="s">
        <v>7402</v>
      </c>
      <c r="B29512" s="1233" t="s">
        <v>24</v>
      </c>
      <c r="C29512" s="1233" t="s">
        <v>7403</v>
      </c>
      <c r="D29512" s="1233" t="s">
        <v>32</v>
      </c>
      <c r="E29512" s="1234">
        <v>75</v>
      </c>
      <c r="F29512" s="761"/>
    </row>
    <row r="29513" spans="1:6" customFormat="1">
      <c r="A29513" s="1231" t="s">
        <v>7404</v>
      </c>
      <c r="B29513" s="1231" t="s">
        <v>24</v>
      </c>
      <c r="C29513" s="1231" t="s">
        <v>7405</v>
      </c>
      <c r="D29513" s="1232"/>
      <c r="E29513" s="1232"/>
      <c r="F29513" s="761"/>
    </row>
    <row r="29514" spans="1:6" customFormat="1">
      <c r="A29514" s="1233" t="s">
        <v>7406</v>
      </c>
      <c r="B29514" s="1233" t="s">
        <v>24</v>
      </c>
      <c r="C29514" s="1233" t="s">
        <v>27042</v>
      </c>
      <c r="D29514" s="1233" t="s">
        <v>5</v>
      </c>
      <c r="E29514" s="1234">
        <v>74.260000000000005</v>
      </c>
      <c r="F29514" s="761"/>
    </row>
    <row r="29515" spans="1:6" customFormat="1">
      <c r="A29515" s="1233" t="s">
        <v>7407</v>
      </c>
      <c r="B29515" s="1233" t="s">
        <v>24</v>
      </c>
      <c r="C29515" s="1233" t="s">
        <v>27043</v>
      </c>
      <c r="D29515" s="1233" t="s">
        <v>5</v>
      </c>
      <c r="E29515" s="1234">
        <v>102.52</v>
      </c>
      <c r="F29515" s="761"/>
    </row>
    <row r="29516" spans="1:6" customFormat="1">
      <c r="A29516" s="1233" t="s">
        <v>7408</v>
      </c>
      <c r="B29516" s="1233" t="s">
        <v>24</v>
      </c>
      <c r="C29516" s="1233" t="s">
        <v>27044</v>
      </c>
      <c r="D29516" s="1233" t="s">
        <v>5</v>
      </c>
      <c r="E29516" s="1234">
        <v>127.24</v>
      </c>
      <c r="F29516" s="761"/>
    </row>
    <row r="29517" spans="1:6" customFormat="1">
      <c r="A29517" s="1233" t="s">
        <v>7409</v>
      </c>
      <c r="B29517" s="1233" t="s">
        <v>24</v>
      </c>
      <c r="C29517" s="1233" t="s">
        <v>27045</v>
      </c>
      <c r="D29517" s="1233" t="s">
        <v>5</v>
      </c>
      <c r="E29517" s="1234">
        <v>142.13</v>
      </c>
      <c r="F29517" s="761"/>
    </row>
    <row r="29518" spans="1:6" customFormat="1">
      <c r="A29518" s="1233" t="s">
        <v>7410</v>
      </c>
      <c r="B29518" s="1233" t="s">
        <v>24</v>
      </c>
      <c r="C29518" s="1233" t="s">
        <v>27046</v>
      </c>
      <c r="D29518" s="1233" t="s">
        <v>5</v>
      </c>
      <c r="E29518" s="1234">
        <v>181.64</v>
      </c>
      <c r="F29518" s="761"/>
    </row>
    <row r="29519" spans="1:6" customFormat="1">
      <c r="A29519" s="1233" t="s">
        <v>7411</v>
      </c>
      <c r="B29519" s="1233" t="s">
        <v>24</v>
      </c>
      <c r="C29519" s="1233" t="s">
        <v>27047</v>
      </c>
      <c r="D29519" s="1233" t="s">
        <v>5</v>
      </c>
      <c r="E29519" s="1234">
        <v>63.54</v>
      </c>
      <c r="F29519" s="761"/>
    </row>
    <row r="29520" spans="1:6" customFormat="1">
      <c r="A29520" s="1233" t="s">
        <v>7412</v>
      </c>
      <c r="B29520" s="1233" t="s">
        <v>24</v>
      </c>
      <c r="C29520" s="1233" t="s">
        <v>27048</v>
      </c>
      <c r="D29520" s="1233" t="s">
        <v>5</v>
      </c>
      <c r="E29520" s="1234">
        <v>86.31</v>
      </c>
      <c r="F29520" s="761"/>
    </row>
    <row r="29521" spans="1:6" customFormat="1">
      <c r="A29521" s="1233" t="s">
        <v>7413</v>
      </c>
      <c r="B29521" s="1233" t="s">
        <v>24</v>
      </c>
      <c r="C29521" s="1233" t="s">
        <v>27049</v>
      </c>
      <c r="D29521" s="1233" t="s">
        <v>5</v>
      </c>
      <c r="E29521" s="1234">
        <v>105.84</v>
      </c>
      <c r="F29521" s="761"/>
    </row>
    <row r="29522" spans="1:6" customFormat="1">
      <c r="A29522" s="1233" t="s">
        <v>7414</v>
      </c>
      <c r="B29522" s="1233" t="s">
        <v>24</v>
      </c>
      <c r="C29522" s="1233" t="s">
        <v>27050</v>
      </c>
      <c r="D29522" s="1233" t="s">
        <v>5</v>
      </c>
      <c r="E29522" s="1234">
        <v>117.8</v>
      </c>
      <c r="F29522" s="761"/>
    </row>
    <row r="29523" spans="1:6" customFormat="1">
      <c r="A29523" s="1233" t="s">
        <v>7415</v>
      </c>
      <c r="B29523" s="1233" t="s">
        <v>24</v>
      </c>
      <c r="C29523" s="1233" t="s">
        <v>27051</v>
      </c>
      <c r="D29523" s="1233" t="s">
        <v>5</v>
      </c>
      <c r="E29523" s="1234">
        <v>149.22</v>
      </c>
      <c r="F29523" s="761"/>
    </row>
    <row r="29524" spans="1:6" customFormat="1">
      <c r="A29524" s="1233" t="s">
        <v>7416</v>
      </c>
      <c r="B29524" s="1233" t="s">
        <v>24</v>
      </c>
      <c r="C29524" s="1233" t="s">
        <v>27052</v>
      </c>
      <c r="D29524" s="1233" t="s">
        <v>5</v>
      </c>
      <c r="E29524" s="1234">
        <v>57.6</v>
      </c>
      <c r="F29524" s="761"/>
    </row>
    <row r="29525" spans="1:6" customFormat="1">
      <c r="A29525" s="1233" t="s">
        <v>7417</v>
      </c>
      <c r="B29525" s="1233" t="s">
        <v>24</v>
      </c>
      <c r="C29525" s="1233" t="s">
        <v>27053</v>
      </c>
      <c r="D29525" s="1233" t="s">
        <v>5</v>
      </c>
      <c r="E29525" s="1234">
        <v>77.319999999999993</v>
      </c>
      <c r="F29525" s="761"/>
    </row>
    <row r="29526" spans="1:6" customFormat="1">
      <c r="A29526" s="1233" t="s">
        <v>7418</v>
      </c>
      <c r="B29526" s="1233" t="s">
        <v>24</v>
      </c>
      <c r="C29526" s="1233" t="s">
        <v>27054</v>
      </c>
      <c r="D29526" s="1233" t="s">
        <v>5</v>
      </c>
      <c r="E29526" s="1234">
        <v>93.98</v>
      </c>
      <c r="F29526" s="761"/>
    </row>
    <row r="29527" spans="1:6" customFormat="1">
      <c r="A29527" s="1233" t="s">
        <v>7419</v>
      </c>
      <c r="B29527" s="1233" t="s">
        <v>24</v>
      </c>
      <c r="C29527" s="1233" t="s">
        <v>27055</v>
      </c>
      <c r="D29527" s="1233" t="s">
        <v>5</v>
      </c>
      <c r="E29527" s="1234">
        <v>104.31</v>
      </c>
      <c r="F29527" s="761"/>
    </row>
    <row r="29528" spans="1:6" customFormat="1">
      <c r="A29528" s="1233" t="s">
        <v>7420</v>
      </c>
      <c r="B29528" s="1233" t="s">
        <v>24</v>
      </c>
      <c r="C29528" s="1233" t="s">
        <v>27056</v>
      </c>
      <c r="D29528" s="1233" t="s">
        <v>5</v>
      </c>
      <c r="E29528" s="1234">
        <v>131.24</v>
      </c>
      <c r="F29528" s="761"/>
    </row>
    <row r="29529" spans="1:6" customFormat="1">
      <c r="A29529" s="1231" t="s">
        <v>7421</v>
      </c>
      <c r="B29529" s="1231" t="s">
        <v>24</v>
      </c>
      <c r="C29529" s="1231" t="s">
        <v>7422</v>
      </c>
      <c r="D29529" s="1232"/>
      <c r="E29529" s="1232"/>
      <c r="F29529" s="761"/>
    </row>
    <row r="29530" spans="1:6" customFormat="1">
      <c r="A29530" s="1233" t="s">
        <v>7423</v>
      </c>
      <c r="B29530" s="1233" t="s">
        <v>24</v>
      </c>
      <c r="C29530" s="1233" t="s">
        <v>27057</v>
      </c>
      <c r="D29530" s="1233" t="s">
        <v>5</v>
      </c>
      <c r="E29530" s="1234">
        <v>29.06</v>
      </c>
      <c r="F29530" s="761"/>
    </row>
    <row r="29531" spans="1:6" customFormat="1">
      <c r="A29531" s="1233" t="s">
        <v>7424</v>
      </c>
      <c r="B29531" s="1233" t="s">
        <v>24</v>
      </c>
      <c r="C29531" s="1233" t="s">
        <v>27058</v>
      </c>
      <c r="D29531" s="1233" t="s">
        <v>5</v>
      </c>
      <c r="E29531" s="1234">
        <v>33.700000000000003</v>
      </c>
      <c r="F29531" s="761"/>
    </row>
    <row r="29532" spans="1:6" customFormat="1">
      <c r="A29532" s="1233" t="s">
        <v>7425</v>
      </c>
      <c r="B29532" s="1233" t="s">
        <v>24</v>
      </c>
      <c r="C29532" s="1233" t="s">
        <v>27059</v>
      </c>
      <c r="D29532" s="1233" t="s">
        <v>5</v>
      </c>
      <c r="E29532" s="1234">
        <v>38.42</v>
      </c>
      <c r="F29532" s="761"/>
    </row>
    <row r="29533" spans="1:6" customFormat="1">
      <c r="A29533" s="1233" t="s">
        <v>7426</v>
      </c>
      <c r="B29533" s="1233" t="s">
        <v>24</v>
      </c>
      <c r="C29533" s="1233" t="s">
        <v>27060</v>
      </c>
      <c r="D29533" s="1233" t="s">
        <v>5</v>
      </c>
      <c r="E29533" s="1234">
        <v>45.9</v>
      </c>
      <c r="F29533" s="761"/>
    </row>
    <row r="29534" spans="1:6" customFormat="1">
      <c r="A29534" s="1233" t="s">
        <v>7427</v>
      </c>
      <c r="B29534" s="1233" t="s">
        <v>24</v>
      </c>
      <c r="C29534" s="1233" t="s">
        <v>27061</v>
      </c>
      <c r="D29534" s="1233" t="s">
        <v>5</v>
      </c>
      <c r="E29534" s="1234">
        <v>26.36</v>
      </c>
      <c r="F29534" s="761"/>
    </row>
    <row r="29535" spans="1:6" customFormat="1">
      <c r="A29535" s="1233" t="s">
        <v>7428</v>
      </c>
      <c r="B29535" s="1233" t="s">
        <v>24</v>
      </c>
      <c r="C29535" s="1233" t="s">
        <v>27062</v>
      </c>
      <c r="D29535" s="1233" t="s">
        <v>5</v>
      </c>
      <c r="E29535" s="1234">
        <v>30.1</v>
      </c>
      <c r="F29535" s="761"/>
    </row>
    <row r="29536" spans="1:6" customFormat="1">
      <c r="A29536" s="1233" t="s">
        <v>7429</v>
      </c>
      <c r="B29536" s="1233" t="s">
        <v>24</v>
      </c>
      <c r="C29536" s="1233" t="s">
        <v>27063</v>
      </c>
      <c r="D29536" s="1233" t="s">
        <v>5</v>
      </c>
      <c r="E29536" s="1234">
        <v>33.92</v>
      </c>
      <c r="F29536" s="761"/>
    </row>
    <row r="29537" spans="1:6" customFormat="1">
      <c r="A29537" s="1233" t="s">
        <v>7430</v>
      </c>
      <c r="B29537" s="1233" t="s">
        <v>24</v>
      </c>
      <c r="C29537" s="1233" t="s">
        <v>27064</v>
      </c>
      <c r="D29537" s="1233" t="s">
        <v>5</v>
      </c>
      <c r="E29537" s="1234">
        <v>39.96</v>
      </c>
      <c r="F29537" s="761"/>
    </row>
    <row r="29538" spans="1:6" customFormat="1">
      <c r="A29538" s="1236" t="s">
        <v>7431</v>
      </c>
      <c r="B29538" s="1237"/>
      <c r="C29538" s="1236" t="s">
        <v>27065</v>
      </c>
      <c r="D29538" s="1238"/>
      <c r="E29538" s="1238"/>
      <c r="F29538" s="761"/>
    </row>
    <row r="29539" spans="1:6" customFormat="1">
      <c r="A29539" s="1231" t="s">
        <v>14679</v>
      </c>
      <c r="B29539" s="1231" t="s">
        <v>24</v>
      </c>
      <c r="C29539" s="1231" t="s">
        <v>14680</v>
      </c>
      <c r="D29539" s="1232"/>
      <c r="E29539" s="1232"/>
      <c r="F29539" s="761"/>
    </row>
    <row r="29540" spans="1:6" customFormat="1">
      <c r="A29540" s="1233" t="s">
        <v>14681</v>
      </c>
      <c r="B29540" s="1233" t="s">
        <v>24</v>
      </c>
      <c r="C29540" s="1235" t="s">
        <v>14682</v>
      </c>
      <c r="D29540" s="1233" t="s">
        <v>5</v>
      </c>
      <c r="E29540" s="1234">
        <v>95.11</v>
      </c>
      <c r="F29540" s="761"/>
    </row>
    <row r="29541" spans="1:6" customFormat="1">
      <c r="A29541" s="1233" t="s">
        <v>14683</v>
      </c>
      <c r="B29541" s="1233" t="s">
        <v>24</v>
      </c>
      <c r="C29541" s="1233" t="s">
        <v>14684</v>
      </c>
      <c r="D29541" s="1233" t="s">
        <v>5</v>
      </c>
      <c r="E29541" s="1234">
        <v>16.53</v>
      </c>
      <c r="F29541" s="761"/>
    </row>
    <row r="29542" spans="1:6" customFormat="1">
      <c r="A29542" s="1233" t="s">
        <v>14685</v>
      </c>
      <c r="B29542" s="1233" t="s">
        <v>24</v>
      </c>
      <c r="C29542" s="1233" t="s">
        <v>14686</v>
      </c>
      <c r="D29542" s="1233" t="s">
        <v>5</v>
      </c>
      <c r="E29542" s="1234">
        <v>46</v>
      </c>
      <c r="F29542" s="761"/>
    </row>
    <row r="29543" spans="1:6" customFormat="1">
      <c r="A29543" s="1231" t="s">
        <v>3910</v>
      </c>
      <c r="B29543" s="1231" t="s">
        <v>24</v>
      </c>
      <c r="C29543" s="1231" t="s">
        <v>4098</v>
      </c>
      <c r="D29543" s="1232"/>
      <c r="E29543" s="1232"/>
      <c r="F29543" s="761"/>
    </row>
    <row r="29544" spans="1:6" customFormat="1">
      <c r="A29544" s="1233" t="s">
        <v>7432</v>
      </c>
      <c r="B29544" s="1233" t="s">
        <v>24</v>
      </c>
      <c r="C29544" s="1233" t="s">
        <v>14687</v>
      </c>
      <c r="D29544" s="1233" t="s">
        <v>32</v>
      </c>
      <c r="E29544" s="1234">
        <v>51.46</v>
      </c>
      <c r="F29544" s="761"/>
    </row>
    <row r="29545" spans="1:6" customFormat="1">
      <c r="A29545" s="1231" t="s">
        <v>3922</v>
      </c>
      <c r="B29545" s="1231" t="s">
        <v>24</v>
      </c>
      <c r="C29545" s="1231" t="s">
        <v>27066</v>
      </c>
      <c r="D29545" s="1232"/>
      <c r="E29545" s="1232"/>
      <c r="F29545" s="761"/>
    </row>
    <row r="29546" spans="1:6" customFormat="1">
      <c r="A29546" s="1233" t="s">
        <v>7433</v>
      </c>
      <c r="B29546" s="1233" t="s">
        <v>24</v>
      </c>
      <c r="C29546" s="1235" t="s">
        <v>27067</v>
      </c>
      <c r="D29546" s="1233" t="s">
        <v>32</v>
      </c>
      <c r="E29546" s="1234">
        <v>41.42</v>
      </c>
      <c r="F29546" s="761"/>
    </row>
    <row r="29547" spans="1:6" customFormat="1">
      <c r="A29547" s="1233" t="s">
        <v>14688</v>
      </c>
      <c r="B29547" s="1233" t="s">
        <v>24</v>
      </c>
      <c r="C29547" s="1233" t="s">
        <v>27068</v>
      </c>
      <c r="D29547" s="1233" t="s">
        <v>32</v>
      </c>
      <c r="E29547" s="1234">
        <v>51.63</v>
      </c>
      <c r="F29547" s="761"/>
    </row>
    <row r="29548" spans="1:6" customFormat="1">
      <c r="A29548" s="1231" t="s">
        <v>3948</v>
      </c>
      <c r="B29548" s="1231" t="s">
        <v>24</v>
      </c>
      <c r="C29548" s="1231" t="s">
        <v>14689</v>
      </c>
      <c r="D29548" s="1232"/>
      <c r="E29548" s="1232"/>
      <c r="F29548" s="761"/>
    </row>
    <row r="29549" spans="1:6" customFormat="1">
      <c r="A29549" s="1233" t="s">
        <v>14690</v>
      </c>
      <c r="B29549" s="1233" t="s">
        <v>24</v>
      </c>
      <c r="C29549" s="1233" t="s">
        <v>14691</v>
      </c>
      <c r="D29549" s="1233" t="s">
        <v>32</v>
      </c>
      <c r="E29549" s="1234">
        <v>37.04</v>
      </c>
      <c r="F29549" s="761"/>
    </row>
    <row r="29550" spans="1:6" customFormat="1">
      <c r="A29550" s="1233" t="s">
        <v>22556</v>
      </c>
      <c r="B29550" s="1233" t="s">
        <v>24</v>
      </c>
      <c r="C29550" s="1235" t="s">
        <v>22557</v>
      </c>
      <c r="D29550" s="1233" t="s">
        <v>32</v>
      </c>
      <c r="E29550" s="1234">
        <v>45.07</v>
      </c>
      <c r="F29550" s="761"/>
    </row>
    <row r="29551" spans="1:6" customFormat="1">
      <c r="A29551" s="1231" t="s">
        <v>14692</v>
      </c>
      <c r="B29551" s="1231" t="s">
        <v>24</v>
      </c>
      <c r="C29551" s="1231" t="s">
        <v>14693</v>
      </c>
      <c r="D29551" s="1232"/>
      <c r="E29551" s="1232"/>
      <c r="F29551" s="761"/>
    </row>
    <row r="29552" spans="1:6" customFormat="1">
      <c r="A29552" s="1233" t="s">
        <v>14694</v>
      </c>
      <c r="B29552" s="1233" t="s">
        <v>24</v>
      </c>
      <c r="C29552" s="1233" t="s">
        <v>14695</v>
      </c>
      <c r="D29552" s="1233" t="s">
        <v>32</v>
      </c>
      <c r="E29552" s="1234">
        <v>121.31</v>
      </c>
      <c r="F29552" s="761"/>
    </row>
    <row r="29553" spans="1:6" customFormat="1">
      <c r="A29553" s="1233" t="s">
        <v>14696</v>
      </c>
      <c r="B29553" s="1233" t="s">
        <v>24</v>
      </c>
      <c r="C29553" s="1233" t="s">
        <v>14697</v>
      </c>
      <c r="D29553" s="1233" t="s">
        <v>32</v>
      </c>
      <c r="E29553" s="1234">
        <v>36.700000000000003</v>
      </c>
      <c r="F29553" s="761"/>
    </row>
    <row r="29554" spans="1:6" customFormat="1">
      <c r="A29554" s="1233" t="s">
        <v>14698</v>
      </c>
      <c r="B29554" s="1233" t="s">
        <v>24</v>
      </c>
      <c r="C29554" s="1233" t="s">
        <v>14699</v>
      </c>
      <c r="D29554" s="1233" t="s">
        <v>32</v>
      </c>
      <c r="E29554" s="1234">
        <v>25.99</v>
      </c>
      <c r="F29554" s="761"/>
    </row>
    <row r="29555" spans="1:6" customFormat="1">
      <c r="A29555" s="1233" t="s">
        <v>14700</v>
      </c>
      <c r="B29555" s="1233" t="s">
        <v>24</v>
      </c>
      <c r="C29555" s="1233" t="s">
        <v>14701</v>
      </c>
      <c r="D29555" s="1233" t="s">
        <v>32</v>
      </c>
      <c r="E29555" s="1234">
        <v>45.02</v>
      </c>
      <c r="F29555" s="761"/>
    </row>
    <row r="29556" spans="1:6" customFormat="1">
      <c r="A29556" s="1233" t="s">
        <v>14702</v>
      </c>
      <c r="B29556" s="1233" t="s">
        <v>24</v>
      </c>
      <c r="C29556" s="1233" t="s">
        <v>14703</v>
      </c>
      <c r="D29556" s="1233" t="s">
        <v>32</v>
      </c>
      <c r="E29556" s="1234">
        <v>37.159999999999997</v>
      </c>
      <c r="F29556" s="761"/>
    </row>
    <row r="29557" spans="1:6" customFormat="1">
      <c r="A29557" s="1231" t="s">
        <v>3963</v>
      </c>
      <c r="B29557" s="1231" t="s">
        <v>24</v>
      </c>
      <c r="C29557" s="1231" t="s">
        <v>14704</v>
      </c>
      <c r="D29557" s="1232"/>
      <c r="E29557" s="1232"/>
      <c r="F29557" s="761"/>
    </row>
    <row r="29558" spans="1:6" customFormat="1">
      <c r="A29558" s="1233" t="s">
        <v>7434</v>
      </c>
      <c r="B29558" s="1233" t="s">
        <v>24</v>
      </c>
      <c r="C29558" s="1233" t="s">
        <v>14705</v>
      </c>
      <c r="D29558" s="1233" t="s">
        <v>32</v>
      </c>
      <c r="E29558" s="1234">
        <v>86.71</v>
      </c>
      <c r="F29558" s="761"/>
    </row>
    <row r="29559" spans="1:6" customFormat="1">
      <c r="A29559" s="1233" t="s">
        <v>14706</v>
      </c>
      <c r="B29559" s="1233" t="s">
        <v>24</v>
      </c>
      <c r="C29559" s="1235" t="s">
        <v>14707</v>
      </c>
      <c r="D29559" s="1233" t="s">
        <v>32</v>
      </c>
      <c r="E29559" s="1234">
        <v>151.46</v>
      </c>
      <c r="F29559" s="761"/>
    </row>
    <row r="29560" spans="1:6" customFormat="1">
      <c r="A29560" s="1231" t="s">
        <v>3984</v>
      </c>
      <c r="B29560" s="1231" t="s">
        <v>24</v>
      </c>
      <c r="C29560" s="1231" t="s">
        <v>27069</v>
      </c>
      <c r="D29560" s="1232"/>
      <c r="E29560" s="1232"/>
      <c r="F29560" s="761"/>
    </row>
    <row r="29561" spans="1:6" customFormat="1">
      <c r="A29561" s="1233" t="s">
        <v>7435</v>
      </c>
      <c r="B29561" s="1233" t="s">
        <v>24</v>
      </c>
      <c r="C29561" s="1235" t="s">
        <v>27070</v>
      </c>
      <c r="D29561" s="1233" t="s">
        <v>32</v>
      </c>
      <c r="E29561" s="1234">
        <v>21.27</v>
      </c>
      <c r="F29561" s="761"/>
    </row>
    <row r="29562" spans="1:6" customFormat="1">
      <c r="A29562" s="1236" t="s">
        <v>7436</v>
      </c>
      <c r="B29562" s="1237"/>
      <c r="C29562" s="1236" t="s">
        <v>9081</v>
      </c>
      <c r="D29562" s="1238"/>
      <c r="E29562" s="1238"/>
      <c r="F29562" s="761"/>
    </row>
    <row r="29563" spans="1:6" customFormat="1">
      <c r="A29563" s="1231" t="s">
        <v>4014</v>
      </c>
      <c r="B29563" s="1231" t="s">
        <v>24</v>
      </c>
      <c r="C29563" s="1231" t="s">
        <v>27071</v>
      </c>
      <c r="D29563" s="1232"/>
      <c r="E29563" s="1232"/>
      <c r="F29563" s="761"/>
    </row>
    <row r="29564" spans="1:6" customFormat="1">
      <c r="A29564" s="1233" t="s">
        <v>7437</v>
      </c>
      <c r="B29564" s="1233" t="s">
        <v>24</v>
      </c>
      <c r="C29564" s="1233" t="s">
        <v>27072</v>
      </c>
      <c r="D29564" s="1233" t="s">
        <v>5</v>
      </c>
      <c r="E29564" s="1234">
        <v>6.96</v>
      </c>
      <c r="F29564" s="761"/>
    </row>
    <row r="29565" spans="1:6" customFormat="1">
      <c r="A29565" s="1233" t="s">
        <v>7438</v>
      </c>
      <c r="B29565" s="1233" t="s">
        <v>24</v>
      </c>
      <c r="C29565" s="1233" t="s">
        <v>27073</v>
      </c>
      <c r="D29565" s="1233" t="s">
        <v>5</v>
      </c>
      <c r="E29565" s="1234">
        <v>7.39</v>
      </c>
      <c r="F29565" s="761"/>
    </row>
    <row r="29566" spans="1:6" customFormat="1">
      <c r="A29566" s="1233" t="s">
        <v>7439</v>
      </c>
      <c r="B29566" s="1233" t="s">
        <v>24</v>
      </c>
      <c r="C29566" s="1233" t="s">
        <v>27074</v>
      </c>
      <c r="D29566" s="1233" t="s">
        <v>5</v>
      </c>
      <c r="E29566" s="1234">
        <v>12.66</v>
      </c>
      <c r="F29566" s="761"/>
    </row>
    <row r="29567" spans="1:6" customFormat="1">
      <c r="A29567" s="1233" t="s">
        <v>7440</v>
      </c>
      <c r="B29567" s="1233" t="s">
        <v>24</v>
      </c>
      <c r="C29567" s="1233" t="s">
        <v>27075</v>
      </c>
      <c r="D29567" s="1233" t="s">
        <v>5</v>
      </c>
      <c r="E29567" s="1234">
        <v>19.57</v>
      </c>
      <c r="F29567" s="761"/>
    </row>
    <row r="29568" spans="1:6" customFormat="1">
      <c r="A29568" s="1233" t="s">
        <v>7441</v>
      </c>
      <c r="B29568" s="1233" t="s">
        <v>24</v>
      </c>
      <c r="C29568" s="1233" t="s">
        <v>27076</v>
      </c>
      <c r="D29568" s="1233" t="s">
        <v>5</v>
      </c>
      <c r="E29568" s="1234">
        <v>22.68</v>
      </c>
      <c r="F29568" s="761"/>
    </row>
    <row r="29569" spans="1:6" customFormat="1">
      <c r="A29569" s="1233" t="s">
        <v>7442</v>
      </c>
      <c r="B29569" s="1233" t="s">
        <v>24</v>
      </c>
      <c r="C29569" s="1233" t="s">
        <v>27077</v>
      </c>
      <c r="D29569" s="1233" t="s">
        <v>5</v>
      </c>
      <c r="E29569" s="1234">
        <v>37.17</v>
      </c>
      <c r="F29569" s="761"/>
    </row>
    <row r="29570" spans="1:6" customFormat="1">
      <c r="A29570" s="1233" t="s">
        <v>7443</v>
      </c>
      <c r="B29570" s="1233" t="s">
        <v>24</v>
      </c>
      <c r="C29570" s="1233" t="s">
        <v>27078</v>
      </c>
      <c r="D29570" s="1233" t="s">
        <v>5</v>
      </c>
      <c r="E29570" s="1234">
        <v>62.39</v>
      </c>
      <c r="F29570" s="761"/>
    </row>
    <row r="29571" spans="1:6" customFormat="1">
      <c r="A29571" s="1233" t="s">
        <v>7444</v>
      </c>
      <c r="B29571" s="1233" t="s">
        <v>24</v>
      </c>
      <c r="C29571" s="1233" t="s">
        <v>27079</v>
      </c>
      <c r="D29571" s="1233" t="s">
        <v>5</v>
      </c>
      <c r="E29571" s="1234">
        <v>79.36</v>
      </c>
      <c r="F29571" s="761"/>
    </row>
    <row r="29572" spans="1:6" customFormat="1">
      <c r="A29572" s="1233" t="s">
        <v>7445</v>
      </c>
      <c r="B29572" s="1233" t="s">
        <v>24</v>
      </c>
      <c r="C29572" s="1233" t="s">
        <v>27080</v>
      </c>
      <c r="D29572" s="1233" t="s">
        <v>5</v>
      </c>
      <c r="E29572" s="1234">
        <v>113.86</v>
      </c>
      <c r="F29572" s="761"/>
    </row>
    <row r="29573" spans="1:6" customFormat="1">
      <c r="A29573" s="1231" t="s">
        <v>4022</v>
      </c>
      <c r="B29573" s="1231" t="s">
        <v>24</v>
      </c>
      <c r="C29573" s="1231" t="s">
        <v>27081</v>
      </c>
      <c r="D29573" s="1232"/>
      <c r="E29573" s="1232"/>
      <c r="F29573" s="761"/>
    </row>
    <row r="29574" spans="1:6" customFormat="1">
      <c r="A29574" s="1233" t="s">
        <v>7446</v>
      </c>
      <c r="B29574" s="1233" t="s">
        <v>24</v>
      </c>
      <c r="C29574" s="1233" t="s">
        <v>27082</v>
      </c>
      <c r="D29574" s="1233" t="s">
        <v>5</v>
      </c>
      <c r="E29574" s="1234">
        <v>38.340000000000003</v>
      </c>
      <c r="F29574" s="761"/>
    </row>
    <row r="29575" spans="1:6" customFormat="1">
      <c r="A29575" s="1233" t="s">
        <v>7447</v>
      </c>
      <c r="B29575" s="1233" t="s">
        <v>24</v>
      </c>
      <c r="C29575" s="1233" t="s">
        <v>27083</v>
      </c>
      <c r="D29575" s="1233" t="s">
        <v>5</v>
      </c>
      <c r="E29575" s="1234">
        <v>46.24</v>
      </c>
      <c r="F29575" s="761"/>
    </row>
    <row r="29576" spans="1:6" customFormat="1">
      <c r="A29576" s="1233" t="s">
        <v>7448</v>
      </c>
      <c r="B29576" s="1233" t="s">
        <v>24</v>
      </c>
      <c r="C29576" s="1233" t="s">
        <v>27084</v>
      </c>
      <c r="D29576" s="1233" t="s">
        <v>5</v>
      </c>
      <c r="E29576" s="1234">
        <v>54.58</v>
      </c>
      <c r="F29576" s="761"/>
    </row>
    <row r="29577" spans="1:6" customFormat="1">
      <c r="A29577" s="1233" t="s">
        <v>7449</v>
      </c>
      <c r="B29577" s="1233" t="s">
        <v>24</v>
      </c>
      <c r="C29577" s="1233" t="s">
        <v>27085</v>
      </c>
      <c r="D29577" s="1233" t="s">
        <v>5</v>
      </c>
      <c r="E29577" s="1234">
        <v>65.040000000000006</v>
      </c>
      <c r="F29577" s="761"/>
    </row>
    <row r="29578" spans="1:6" customFormat="1">
      <c r="A29578" s="1233" t="s">
        <v>7450</v>
      </c>
      <c r="B29578" s="1233" t="s">
        <v>24</v>
      </c>
      <c r="C29578" s="1233" t="s">
        <v>27086</v>
      </c>
      <c r="D29578" s="1233" t="s">
        <v>5</v>
      </c>
      <c r="E29578" s="1234">
        <v>84.07</v>
      </c>
      <c r="F29578" s="761"/>
    </row>
    <row r="29579" spans="1:6" customFormat="1">
      <c r="A29579" s="1233" t="s">
        <v>7451</v>
      </c>
      <c r="B29579" s="1233" t="s">
        <v>24</v>
      </c>
      <c r="C29579" s="1233" t="s">
        <v>27087</v>
      </c>
      <c r="D29579" s="1233" t="s">
        <v>5</v>
      </c>
      <c r="E29579" s="1234">
        <v>100.17</v>
      </c>
      <c r="F29579" s="761"/>
    </row>
    <row r="29580" spans="1:6" customFormat="1">
      <c r="A29580" s="1233" t="s">
        <v>7452</v>
      </c>
      <c r="B29580" s="1233" t="s">
        <v>24</v>
      </c>
      <c r="C29580" s="1233" t="s">
        <v>27088</v>
      </c>
      <c r="D29580" s="1233" t="s">
        <v>5</v>
      </c>
      <c r="E29580" s="1234">
        <v>136.07</v>
      </c>
      <c r="F29580" s="761"/>
    </row>
    <row r="29581" spans="1:6" customFormat="1">
      <c r="A29581" s="1233" t="s">
        <v>7453</v>
      </c>
      <c r="B29581" s="1233" t="s">
        <v>24</v>
      </c>
      <c r="C29581" s="1233" t="s">
        <v>27089</v>
      </c>
      <c r="D29581" s="1233" t="s">
        <v>5</v>
      </c>
      <c r="E29581" s="1234">
        <v>152.97999999999999</v>
      </c>
      <c r="F29581" s="761"/>
    </row>
    <row r="29582" spans="1:6" customFormat="1">
      <c r="A29582" s="1233" t="s">
        <v>7454</v>
      </c>
      <c r="B29582" s="1233" t="s">
        <v>24</v>
      </c>
      <c r="C29582" s="1233" t="s">
        <v>27090</v>
      </c>
      <c r="D29582" s="1233" t="s">
        <v>5</v>
      </c>
      <c r="E29582" s="1234">
        <v>203.91</v>
      </c>
      <c r="F29582" s="761"/>
    </row>
    <row r="29583" spans="1:6" customFormat="1">
      <c r="A29583" s="1231" t="s">
        <v>4033</v>
      </c>
      <c r="B29583" s="1231" t="s">
        <v>24</v>
      </c>
      <c r="C29583" s="1231" t="s">
        <v>27091</v>
      </c>
      <c r="D29583" s="1232"/>
      <c r="E29583" s="1232"/>
      <c r="F29583" s="761"/>
    </row>
    <row r="29584" spans="1:6" customFormat="1">
      <c r="A29584" s="1233" t="s">
        <v>7455</v>
      </c>
      <c r="B29584" s="1233" t="s">
        <v>24</v>
      </c>
      <c r="C29584" s="1233" t="s">
        <v>27092</v>
      </c>
      <c r="D29584" s="1233" t="s">
        <v>5</v>
      </c>
      <c r="E29584" s="1234">
        <v>59.38</v>
      </c>
      <c r="F29584" s="761"/>
    </row>
    <row r="29585" spans="1:6" customFormat="1">
      <c r="A29585" s="1233" t="s">
        <v>7456</v>
      </c>
      <c r="B29585" s="1233" t="s">
        <v>24</v>
      </c>
      <c r="C29585" s="1233" t="s">
        <v>27093</v>
      </c>
      <c r="D29585" s="1233" t="s">
        <v>5</v>
      </c>
      <c r="E29585" s="1234">
        <v>90.47</v>
      </c>
      <c r="F29585" s="761"/>
    </row>
    <row r="29586" spans="1:6" customFormat="1">
      <c r="A29586" s="1233" t="s">
        <v>7457</v>
      </c>
      <c r="B29586" s="1233" t="s">
        <v>24</v>
      </c>
      <c r="C29586" s="1233" t="s">
        <v>27094</v>
      </c>
      <c r="D29586" s="1233" t="s">
        <v>5</v>
      </c>
      <c r="E29586" s="1234">
        <v>112.3</v>
      </c>
      <c r="F29586" s="761"/>
    </row>
    <row r="29587" spans="1:6" customFormat="1">
      <c r="A29587" s="1231" t="s">
        <v>4039</v>
      </c>
      <c r="B29587" s="1231" t="s">
        <v>24</v>
      </c>
      <c r="C29587" s="1231" t="s">
        <v>27095</v>
      </c>
      <c r="D29587" s="1232"/>
      <c r="E29587" s="1232"/>
      <c r="F29587" s="761"/>
    </row>
    <row r="29588" spans="1:6" customFormat="1">
      <c r="A29588" s="1233" t="s">
        <v>7458</v>
      </c>
      <c r="B29588" s="1233" t="s">
        <v>24</v>
      </c>
      <c r="C29588" s="1233" t="s">
        <v>27096</v>
      </c>
      <c r="D29588" s="1233" t="s">
        <v>5</v>
      </c>
      <c r="E29588" s="1234">
        <v>42.19</v>
      </c>
      <c r="F29588" s="761"/>
    </row>
    <row r="29589" spans="1:6" customFormat="1">
      <c r="A29589" s="1233" t="s">
        <v>7459</v>
      </c>
      <c r="B29589" s="1233" t="s">
        <v>24</v>
      </c>
      <c r="C29589" s="1233" t="s">
        <v>27097</v>
      </c>
      <c r="D29589" s="1233" t="s">
        <v>5</v>
      </c>
      <c r="E29589" s="1234">
        <v>65.98</v>
      </c>
      <c r="F29589" s="761"/>
    </row>
    <row r="29590" spans="1:6" customFormat="1">
      <c r="A29590" s="1233" t="s">
        <v>7460</v>
      </c>
      <c r="B29590" s="1233" t="s">
        <v>24</v>
      </c>
      <c r="C29590" s="1233" t="s">
        <v>27098</v>
      </c>
      <c r="D29590" s="1233" t="s">
        <v>5</v>
      </c>
      <c r="E29590" s="1234">
        <v>80.86</v>
      </c>
      <c r="F29590" s="761"/>
    </row>
    <row r="29591" spans="1:6" customFormat="1">
      <c r="A29591" s="1233" t="s">
        <v>7461</v>
      </c>
      <c r="B29591" s="1233" t="s">
        <v>24</v>
      </c>
      <c r="C29591" s="1233" t="s">
        <v>27099</v>
      </c>
      <c r="D29591" s="1233" t="s">
        <v>5</v>
      </c>
      <c r="E29591" s="1234">
        <v>131.05000000000001</v>
      </c>
      <c r="F29591" s="761"/>
    </row>
    <row r="29592" spans="1:6" customFormat="1">
      <c r="A29592" s="1233" t="s">
        <v>7462</v>
      </c>
      <c r="B29592" s="1233" t="s">
        <v>24</v>
      </c>
      <c r="C29592" s="1233" t="s">
        <v>27100</v>
      </c>
      <c r="D29592" s="1233" t="s">
        <v>5</v>
      </c>
      <c r="E29592" s="1234">
        <v>172.14</v>
      </c>
      <c r="F29592" s="761"/>
    </row>
    <row r="29593" spans="1:6" customFormat="1">
      <c r="A29593" s="1231" t="s">
        <v>4079</v>
      </c>
      <c r="B29593" s="1231" t="s">
        <v>24</v>
      </c>
      <c r="C29593" s="1231" t="s">
        <v>27101</v>
      </c>
      <c r="D29593" s="1232"/>
      <c r="E29593" s="1232"/>
      <c r="F29593" s="761"/>
    </row>
    <row r="29594" spans="1:6" customFormat="1">
      <c r="A29594" s="1233" t="s">
        <v>7463</v>
      </c>
      <c r="B29594" s="1233" t="s">
        <v>24</v>
      </c>
      <c r="C29594" s="1233" t="s">
        <v>27102</v>
      </c>
      <c r="D29594" s="1233" t="s">
        <v>5</v>
      </c>
      <c r="E29594" s="1234">
        <v>23.95</v>
      </c>
      <c r="F29594" s="761"/>
    </row>
    <row r="29595" spans="1:6" customFormat="1">
      <c r="A29595" s="1233" t="s">
        <v>7464</v>
      </c>
      <c r="B29595" s="1233" t="s">
        <v>24</v>
      </c>
      <c r="C29595" s="1233" t="s">
        <v>27103</v>
      </c>
      <c r="D29595" s="1233" t="s">
        <v>5</v>
      </c>
      <c r="E29595" s="1234">
        <v>31.07</v>
      </c>
      <c r="F29595" s="761"/>
    </row>
    <row r="29596" spans="1:6" customFormat="1">
      <c r="A29596" s="1233" t="s">
        <v>7465</v>
      </c>
      <c r="B29596" s="1233" t="s">
        <v>24</v>
      </c>
      <c r="C29596" s="1233" t="s">
        <v>27104</v>
      </c>
      <c r="D29596" s="1233" t="s">
        <v>5</v>
      </c>
      <c r="E29596" s="1234">
        <v>30.45</v>
      </c>
      <c r="F29596" s="761"/>
    </row>
    <row r="29597" spans="1:6" customFormat="1">
      <c r="A29597" s="1233" t="s">
        <v>7466</v>
      </c>
      <c r="B29597" s="1233" t="s">
        <v>24</v>
      </c>
      <c r="C29597" s="1233" t="s">
        <v>27105</v>
      </c>
      <c r="D29597" s="1233" t="s">
        <v>5</v>
      </c>
      <c r="E29597" s="1234">
        <v>53.66</v>
      </c>
      <c r="F29597" s="761"/>
    </row>
    <row r="29598" spans="1:6" customFormat="1">
      <c r="A29598" s="1233" t="s">
        <v>7467</v>
      </c>
      <c r="B29598" s="1233" t="s">
        <v>24</v>
      </c>
      <c r="C29598" s="1233" t="s">
        <v>27106</v>
      </c>
      <c r="D29598" s="1233" t="s">
        <v>5</v>
      </c>
      <c r="E29598" s="1234">
        <v>94.29</v>
      </c>
      <c r="F29598" s="761"/>
    </row>
    <row r="29599" spans="1:6" customFormat="1">
      <c r="A29599" s="1233" t="s">
        <v>7468</v>
      </c>
      <c r="B29599" s="1233" t="s">
        <v>24</v>
      </c>
      <c r="C29599" s="1233" t="s">
        <v>27107</v>
      </c>
      <c r="D29599" s="1233" t="s">
        <v>5</v>
      </c>
      <c r="E29599" s="1234">
        <v>109.86</v>
      </c>
      <c r="F29599" s="761"/>
    </row>
    <row r="29600" spans="1:6" customFormat="1">
      <c r="A29600" s="1231" t="s">
        <v>4083</v>
      </c>
      <c r="B29600" s="1231" t="s">
        <v>24</v>
      </c>
      <c r="C29600" s="1231" t="s">
        <v>27108</v>
      </c>
      <c r="D29600" s="1232"/>
      <c r="E29600" s="1232"/>
      <c r="F29600" s="761"/>
    </row>
    <row r="29601" spans="1:6" customFormat="1">
      <c r="A29601" s="1233" t="s">
        <v>7469</v>
      </c>
      <c r="B29601" s="1233" t="s">
        <v>24</v>
      </c>
      <c r="C29601" s="1233" t="s">
        <v>27109</v>
      </c>
      <c r="D29601" s="1233" t="s">
        <v>5</v>
      </c>
      <c r="E29601" s="1234">
        <v>16.02</v>
      </c>
      <c r="F29601" s="761"/>
    </row>
    <row r="29602" spans="1:6" customFormat="1">
      <c r="A29602" s="1231" t="s">
        <v>7470</v>
      </c>
      <c r="B29602" s="1231" t="s">
        <v>24</v>
      </c>
      <c r="C29602" s="1231" t="s">
        <v>27110</v>
      </c>
      <c r="D29602" s="1232"/>
      <c r="E29602" s="1232"/>
      <c r="F29602" s="761"/>
    </row>
    <row r="29603" spans="1:6" customFormat="1">
      <c r="A29603" s="1233" t="s">
        <v>7471</v>
      </c>
      <c r="B29603" s="1233" t="s">
        <v>24</v>
      </c>
      <c r="C29603" s="1233" t="s">
        <v>27111</v>
      </c>
      <c r="D29603" s="1233" t="s">
        <v>5</v>
      </c>
      <c r="E29603" s="1234">
        <v>33.630000000000003</v>
      </c>
      <c r="F29603" s="761"/>
    </row>
    <row r="29604" spans="1:6" customFormat="1">
      <c r="A29604" s="1233" t="s">
        <v>7472</v>
      </c>
      <c r="B29604" s="1233" t="s">
        <v>24</v>
      </c>
      <c r="C29604" s="1233" t="s">
        <v>27112</v>
      </c>
      <c r="D29604" s="1233" t="s">
        <v>5</v>
      </c>
      <c r="E29604" s="1234">
        <v>40.19</v>
      </c>
      <c r="F29604" s="761"/>
    </row>
    <row r="29605" spans="1:6" customFormat="1">
      <c r="A29605" s="1233" t="s">
        <v>7473</v>
      </c>
      <c r="B29605" s="1233" t="s">
        <v>24</v>
      </c>
      <c r="C29605" s="1233" t="s">
        <v>27113</v>
      </c>
      <c r="D29605" s="1233" t="s">
        <v>5</v>
      </c>
      <c r="E29605" s="1234">
        <v>113.86</v>
      </c>
      <c r="F29605" s="761"/>
    </row>
    <row r="29606" spans="1:6" customFormat="1">
      <c r="A29606" s="1231" t="s">
        <v>7474</v>
      </c>
      <c r="B29606" s="1231" t="s">
        <v>24</v>
      </c>
      <c r="C29606" s="1231" t="s">
        <v>27114</v>
      </c>
      <c r="D29606" s="1232"/>
      <c r="E29606" s="1232"/>
      <c r="F29606" s="761"/>
    </row>
    <row r="29607" spans="1:6" customFormat="1">
      <c r="A29607" s="1233" t="s">
        <v>7475</v>
      </c>
      <c r="B29607" s="1233" t="s">
        <v>24</v>
      </c>
      <c r="C29607" s="1233" t="s">
        <v>27115</v>
      </c>
      <c r="D29607" s="1233" t="s">
        <v>28</v>
      </c>
      <c r="E29607" s="1234">
        <v>20.94</v>
      </c>
      <c r="F29607" s="761"/>
    </row>
    <row r="29608" spans="1:6" customFormat="1">
      <c r="A29608" s="1233" t="s">
        <v>7476</v>
      </c>
      <c r="B29608" s="1233" t="s">
        <v>24</v>
      </c>
      <c r="C29608" s="1233" t="s">
        <v>27116</v>
      </c>
      <c r="D29608" s="1233" t="s">
        <v>28</v>
      </c>
      <c r="E29608" s="1234">
        <v>19.05</v>
      </c>
      <c r="F29608" s="761"/>
    </row>
    <row r="29609" spans="1:6" customFormat="1">
      <c r="A29609" s="1233" t="s">
        <v>7477</v>
      </c>
      <c r="B29609" s="1233" t="s">
        <v>24</v>
      </c>
      <c r="C29609" s="1233" t="s">
        <v>27117</v>
      </c>
      <c r="D29609" s="1233" t="s">
        <v>28</v>
      </c>
      <c r="E29609" s="1234">
        <v>31.38</v>
      </c>
      <c r="F29609" s="761"/>
    </row>
    <row r="29610" spans="1:6" customFormat="1">
      <c r="A29610" s="1233" t="s">
        <v>7478</v>
      </c>
      <c r="B29610" s="1233" t="s">
        <v>24</v>
      </c>
      <c r="C29610" s="1233" t="s">
        <v>27118</v>
      </c>
      <c r="D29610" s="1233" t="s">
        <v>28</v>
      </c>
      <c r="E29610" s="1234">
        <v>47.28</v>
      </c>
      <c r="F29610" s="761"/>
    </row>
    <row r="29611" spans="1:6" customFormat="1">
      <c r="A29611" s="1233" t="s">
        <v>7479</v>
      </c>
      <c r="B29611" s="1233" t="s">
        <v>24</v>
      </c>
      <c r="C29611" s="1233" t="s">
        <v>27119</v>
      </c>
      <c r="D29611" s="1233" t="s">
        <v>28</v>
      </c>
      <c r="E29611" s="1234">
        <v>41.8</v>
      </c>
      <c r="F29611" s="761"/>
    </row>
    <row r="29612" spans="1:6" customFormat="1">
      <c r="A29612" s="1233" t="s">
        <v>7480</v>
      </c>
      <c r="B29612" s="1233" t="s">
        <v>24</v>
      </c>
      <c r="C29612" s="1233" t="s">
        <v>27120</v>
      </c>
      <c r="D29612" s="1233" t="s">
        <v>28</v>
      </c>
      <c r="E29612" s="1234">
        <v>89.03</v>
      </c>
      <c r="F29612" s="761"/>
    </row>
    <row r="29613" spans="1:6" customFormat="1">
      <c r="A29613" s="1233" t="s">
        <v>7481</v>
      </c>
      <c r="B29613" s="1233" t="s">
        <v>24</v>
      </c>
      <c r="C29613" s="1233" t="s">
        <v>27121</v>
      </c>
      <c r="D29613" s="1233" t="s">
        <v>28</v>
      </c>
      <c r="E29613" s="1234">
        <v>297.61</v>
      </c>
      <c r="F29613" s="761"/>
    </row>
    <row r="29614" spans="1:6" customFormat="1">
      <c r="A29614" s="1231" t="s">
        <v>7482</v>
      </c>
      <c r="B29614" s="1231" t="s">
        <v>24</v>
      </c>
      <c r="C29614" s="1231" t="s">
        <v>27122</v>
      </c>
      <c r="D29614" s="1232"/>
      <c r="E29614" s="1232"/>
      <c r="F29614" s="761"/>
    </row>
    <row r="29615" spans="1:6" customFormat="1">
      <c r="A29615" s="1233" t="s">
        <v>7483</v>
      </c>
      <c r="B29615" s="1233" t="s">
        <v>24</v>
      </c>
      <c r="C29615" s="1233" t="s">
        <v>27123</v>
      </c>
      <c r="D29615" s="1233" t="s">
        <v>28</v>
      </c>
      <c r="E29615" s="1234">
        <v>72.59</v>
      </c>
      <c r="F29615" s="761"/>
    </row>
    <row r="29616" spans="1:6" customFormat="1">
      <c r="A29616" s="1233" t="s">
        <v>7484</v>
      </c>
      <c r="B29616" s="1233" t="s">
        <v>24</v>
      </c>
      <c r="C29616" s="1233" t="s">
        <v>27124</v>
      </c>
      <c r="D29616" s="1233" t="s">
        <v>28</v>
      </c>
      <c r="E29616" s="1234">
        <v>78.62</v>
      </c>
      <c r="F29616" s="761"/>
    </row>
    <row r="29617" spans="1:6" customFormat="1">
      <c r="A29617" s="1231" t="s">
        <v>7485</v>
      </c>
      <c r="B29617" s="1231" t="s">
        <v>24</v>
      </c>
      <c r="C29617" s="1231" t="s">
        <v>7486</v>
      </c>
      <c r="D29617" s="1232"/>
      <c r="E29617" s="1232"/>
      <c r="F29617" s="761"/>
    </row>
    <row r="29618" spans="1:6" customFormat="1">
      <c r="A29618" s="1233" t="s">
        <v>7487</v>
      </c>
      <c r="B29618" s="1233" t="s">
        <v>24</v>
      </c>
      <c r="C29618" s="1233" t="s">
        <v>27125</v>
      </c>
      <c r="D29618" s="1233" t="s">
        <v>28</v>
      </c>
      <c r="E29618" s="1234">
        <v>54.75</v>
      </c>
      <c r="F29618" s="761"/>
    </row>
    <row r="29619" spans="1:6" customFormat="1">
      <c r="A29619" s="1233" t="s">
        <v>7488</v>
      </c>
      <c r="B29619" s="1233" t="s">
        <v>24</v>
      </c>
      <c r="C29619" s="1233" t="s">
        <v>27126</v>
      </c>
      <c r="D29619" s="1233" t="s">
        <v>28</v>
      </c>
      <c r="E29619" s="1234">
        <v>71.819999999999993</v>
      </c>
      <c r="F29619" s="761"/>
    </row>
    <row r="29620" spans="1:6" customFormat="1">
      <c r="A29620" s="1233" t="s">
        <v>7489</v>
      </c>
      <c r="B29620" s="1233" t="s">
        <v>24</v>
      </c>
      <c r="C29620" s="1233" t="s">
        <v>27127</v>
      </c>
      <c r="D29620" s="1233" t="s">
        <v>28</v>
      </c>
      <c r="E29620" s="1234">
        <v>75.88</v>
      </c>
      <c r="F29620" s="761"/>
    </row>
    <row r="29621" spans="1:6" customFormat="1">
      <c r="A29621" s="1233" t="s">
        <v>7490</v>
      </c>
      <c r="B29621" s="1233" t="s">
        <v>24</v>
      </c>
      <c r="C29621" s="1233" t="s">
        <v>27128</v>
      </c>
      <c r="D29621" s="1233" t="s">
        <v>28</v>
      </c>
      <c r="E29621" s="1234">
        <v>117.2</v>
      </c>
      <c r="F29621" s="761"/>
    </row>
    <row r="29622" spans="1:6" customFormat="1">
      <c r="A29622" s="1233" t="s">
        <v>7491</v>
      </c>
      <c r="B29622" s="1233" t="s">
        <v>24</v>
      </c>
      <c r="C29622" s="1233" t="s">
        <v>27129</v>
      </c>
      <c r="D29622" s="1233" t="s">
        <v>28</v>
      </c>
      <c r="E29622" s="1234">
        <v>142.02000000000001</v>
      </c>
      <c r="F29622" s="761"/>
    </row>
    <row r="29623" spans="1:6" customFormat="1">
      <c r="A29623" s="1233" t="s">
        <v>7492</v>
      </c>
      <c r="B29623" s="1233" t="s">
        <v>24</v>
      </c>
      <c r="C29623" s="1233" t="s">
        <v>27130</v>
      </c>
      <c r="D29623" s="1233" t="s">
        <v>28</v>
      </c>
      <c r="E29623" s="1234">
        <v>196.03</v>
      </c>
      <c r="F29623" s="761"/>
    </row>
    <row r="29624" spans="1:6" customFormat="1">
      <c r="A29624" s="1233" t="s">
        <v>7493</v>
      </c>
      <c r="B29624" s="1233" t="s">
        <v>24</v>
      </c>
      <c r="C29624" s="1233" t="s">
        <v>27131</v>
      </c>
      <c r="D29624" s="1233" t="s">
        <v>28</v>
      </c>
      <c r="E29624" s="1234">
        <v>329.31</v>
      </c>
      <c r="F29624" s="761"/>
    </row>
    <row r="29625" spans="1:6" customFormat="1">
      <c r="A29625" s="1233" t="s">
        <v>7494</v>
      </c>
      <c r="B29625" s="1233" t="s">
        <v>24</v>
      </c>
      <c r="C29625" s="1233" t="s">
        <v>27132</v>
      </c>
      <c r="D29625" s="1233" t="s">
        <v>28</v>
      </c>
      <c r="E29625" s="1234">
        <v>435.6</v>
      </c>
      <c r="F29625" s="761"/>
    </row>
    <row r="29626" spans="1:6" customFormat="1">
      <c r="A29626" s="1233" t="s">
        <v>7495</v>
      </c>
      <c r="B29626" s="1233" t="s">
        <v>24</v>
      </c>
      <c r="C29626" s="1233" t="s">
        <v>27133</v>
      </c>
      <c r="D29626" s="1233" t="s">
        <v>28</v>
      </c>
      <c r="E29626" s="1234">
        <v>670.17</v>
      </c>
      <c r="F29626" s="761"/>
    </row>
    <row r="29627" spans="1:6" customFormat="1">
      <c r="A29627" s="1233" t="s">
        <v>7496</v>
      </c>
      <c r="B29627" s="1233" t="s">
        <v>24</v>
      </c>
      <c r="C29627" s="1233" t="s">
        <v>27134</v>
      </c>
      <c r="D29627" s="1233" t="s">
        <v>28</v>
      </c>
      <c r="E29627" s="1234">
        <v>100.19</v>
      </c>
      <c r="F29627" s="761"/>
    </row>
    <row r="29628" spans="1:6" customFormat="1">
      <c r="A29628" s="1233" t="s">
        <v>7497</v>
      </c>
      <c r="B29628" s="1233" t="s">
        <v>24</v>
      </c>
      <c r="C29628" s="1233" t="s">
        <v>27135</v>
      </c>
      <c r="D29628" s="1233" t="s">
        <v>28</v>
      </c>
      <c r="E29628" s="1234">
        <v>107.21</v>
      </c>
      <c r="F29628" s="761"/>
    </row>
    <row r="29629" spans="1:6" customFormat="1">
      <c r="A29629" s="1233" t="s">
        <v>7498</v>
      </c>
      <c r="B29629" s="1233" t="s">
        <v>24</v>
      </c>
      <c r="C29629" s="1233" t="s">
        <v>27136</v>
      </c>
      <c r="D29629" s="1233" t="s">
        <v>28</v>
      </c>
      <c r="E29629" s="1234">
        <v>123.74</v>
      </c>
      <c r="F29629" s="761"/>
    </row>
    <row r="29630" spans="1:6" customFormat="1">
      <c r="A29630" s="1233" t="s">
        <v>7499</v>
      </c>
      <c r="B29630" s="1233" t="s">
        <v>24</v>
      </c>
      <c r="C29630" s="1233" t="s">
        <v>27137</v>
      </c>
      <c r="D29630" s="1233" t="s">
        <v>28</v>
      </c>
      <c r="E29630" s="1234">
        <v>160.29</v>
      </c>
      <c r="F29630" s="761"/>
    </row>
    <row r="29631" spans="1:6" customFormat="1">
      <c r="A29631" s="1231" t="s">
        <v>7500</v>
      </c>
      <c r="B29631" s="1231" t="s">
        <v>24</v>
      </c>
      <c r="C29631" s="1231" t="s">
        <v>4556</v>
      </c>
      <c r="D29631" s="1232"/>
      <c r="E29631" s="1232"/>
      <c r="F29631" s="761"/>
    </row>
    <row r="29632" spans="1:6" customFormat="1">
      <c r="A29632" s="1233" t="s">
        <v>7501</v>
      </c>
      <c r="B29632" s="1233" t="s">
        <v>24</v>
      </c>
      <c r="C29632" s="1233" t="s">
        <v>27138</v>
      </c>
      <c r="D29632" s="1233" t="s">
        <v>28</v>
      </c>
      <c r="E29632" s="1234">
        <v>465.4</v>
      </c>
      <c r="F29632" s="761"/>
    </row>
    <row r="29633" spans="1:6" customFormat="1">
      <c r="A29633" s="1233" t="s">
        <v>7502</v>
      </c>
      <c r="B29633" s="1233" t="s">
        <v>24</v>
      </c>
      <c r="C29633" s="1233" t="s">
        <v>27139</v>
      </c>
      <c r="D29633" s="1233" t="s">
        <v>28</v>
      </c>
      <c r="E29633" s="1234">
        <v>484.34</v>
      </c>
      <c r="F29633" s="761"/>
    </row>
    <row r="29634" spans="1:6" customFormat="1">
      <c r="A29634" s="1233" t="s">
        <v>7503</v>
      </c>
      <c r="B29634" s="1233" t="s">
        <v>24</v>
      </c>
      <c r="C29634" s="1233" t="s">
        <v>27140</v>
      </c>
      <c r="D29634" s="1233" t="s">
        <v>28</v>
      </c>
      <c r="E29634" s="1234">
        <v>355.31</v>
      </c>
      <c r="F29634" s="761"/>
    </row>
    <row r="29635" spans="1:6" customFormat="1">
      <c r="A29635" s="1233" t="s">
        <v>7504</v>
      </c>
      <c r="B29635" s="1233" t="s">
        <v>24</v>
      </c>
      <c r="C29635" s="1233" t="s">
        <v>27141</v>
      </c>
      <c r="D29635" s="1233" t="s">
        <v>28</v>
      </c>
      <c r="E29635" s="1234">
        <v>237.25</v>
      </c>
      <c r="F29635" s="761"/>
    </row>
    <row r="29636" spans="1:6" customFormat="1">
      <c r="A29636" s="1233" t="s">
        <v>7505</v>
      </c>
      <c r="B29636" s="1233" t="s">
        <v>24</v>
      </c>
      <c r="C29636" s="1233" t="s">
        <v>27142</v>
      </c>
      <c r="D29636" s="1233" t="s">
        <v>28</v>
      </c>
      <c r="E29636" s="1234">
        <v>220.62</v>
      </c>
      <c r="F29636" s="761"/>
    </row>
    <row r="29637" spans="1:6" customFormat="1">
      <c r="A29637" s="1233" t="s">
        <v>7506</v>
      </c>
      <c r="B29637" s="1233" t="s">
        <v>24</v>
      </c>
      <c r="C29637" s="1233" t="s">
        <v>27143</v>
      </c>
      <c r="D29637" s="1233" t="s">
        <v>28</v>
      </c>
      <c r="E29637" s="1234">
        <v>742.3</v>
      </c>
      <c r="F29637" s="761"/>
    </row>
    <row r="29638" spans="1:6" customFormat="1">
      <c r="A29638" s="1233" t="s">
        <v>7507</v>
      </c>
      <c r="B29638" s="1233" t="s">
        <v>24</v>
      </c>
      <c r="C29638" s="1233" t="s">
        <v>27144</v>
      </c>
      <c r="D29638" s="1233" t="s">
        <v>28</v>
      </c>
      <c r="E29638" s="1234">
        <v>255.3</v>
      </c>
      <c r="F29638" s="761"/>
    </row>
    <row r="29639" spans="1:6" customFormat="1">
      <c r="A29639" s="1233" t="s">
        <v>7508</v>
      </c>
      <c r="B29639" s="1233" t="s">
        <v>24</v>
      </c>
      <c r="C29639" s="1233" t="s">
        <v>27145</v>
      </c>
      <c r="D29639" s="1233" t="s">
        <v>28</v>
      </c>
      <c r="E29639" s="1234">
        <v>115.3</v>
      </c>
      <c r="F29639" s="761"/>
    </row>
    <row r="29640" spans="1:6" customFormat="1">
      <c r="A29640" s="1233" t="s">
        <v>7509</v>
      </c>
      <c r="B29640" s="1233" t="s">
        <v>24</v>
      </c>
      <c r="C29640" s="1233" t="s">
        <v>27146</v>
      </c>
      <c r="D29640" s="1233" t="s">
        <v>28</v>
      </c>
      <c r="E29640" s="1234">
        <v>54.91</v>
      </c>
      <c r="F29640" s="761"/>
    </row>
    <row r="29641" spans="1:6" customFormat="1">
      <c r="A29641" s="1233" t="s">
        <v>7510</v>
      </c>
      <c r="B29641" s="1233" t="s">
        <v>24</v>
      </c>
      <c r="C29641" s="1233" t="s">
        <v>27147</v>
      </c>
      <c r="D29641" s="1233" t="s">
        <v>28</v>
      </c>
      <c r="E29641" s="1234">
        <v>312.25</v>
      </c>
      <c r="F29641" s="761"/>
    </row>
    <row r="29642" spans="1:6" customFormat="1">
      <c r="A29642" s="1233" t="s">
        <v>7511</v>
      </c>
      <c r="B29642" s="1233" t="s">
        <v>24</v>
      </c>
      <c r="C29642" s="1233" t="s">
        <v>27148</v>
      </c>
      <c r="D29642" s="1233" t="s">
        <v>28</v>
      </c>
      <c r="E29642" s="1234">
        <v>67.3</v>
      </c>
      <c r="F29642" s="761"/>
    </row>
    <row r="29643" spans="1:6" customFormat="1">
      <c r="A29643" s="1233" t="s">
        <v>7512</v>
      </c>
      <c r="B29643" s="1233" t="s">
        <v>24</v>
      </c>
      <c r="C29643" s="1233" t="s">
        <v>27149</v>
      </c>
      <c r="D29643" s="1233" t="s">
        <v>28</v>
      </c>
      <c r="E29643" s="1234">
        <v>59.33</v>
      </c>
      <c r="F29643" s="761"/>
    </row>
    <row r="29644" spans="1:6" customFormat="1">
      <c r="A29644" s="1233" t="s">
        <v>7513</v>
      </c>
      <c r="B29644" s="1233" t="s">
        <v>24</v>
      </c>
      <c r="C29644" s="1233" t="s">
        <v>27150</v>
      </c>
      <c r="D29644" s="1233" t="s">
        <v>28</v>
      </c>
      <c r="E29644" s="1234">
        <v>858.3</v>
      </c>
      <c r="F29644" s="761"/>
    </row>
    <row r="29645" spans="1:6" customFormat="1">
      <c r="A29645" s="1233" t="s">
        <v>7514</v>
      </c>
      <c r="B29645" s="1233" t="s">
        <v>24</v>
      </c>
      <c r="C29645" s="1233" t="s">
        <v>27151</v>
      </c>
      <c r="D29645" s="1233" t="s">
        <v>28</v>
      </c>
      <c r="E29645" s="1234">
        <v>153.30000000000001</v>
      </c>
      <c r="F29645" s="761"/>
    </row>
    <row r="29646" spans="1:6" customFormat="1">
      <c r="A29646" s="1233" t="s">
        <v>7515</v>
      </c>
      <c r="B29646" s="1233" t="s">
        <v>24</v>
      </c>
      <c r="C29646" s="1233" t="s">
        <v>27152</v>
      </c>
      <c r="D29646" s="1233" t="s">
        <v>28</v>
      </c>
      <c r="E29646" s="1234">
        <v>200.3</v>
      </c>
      <c r="F29646" s="761"/>
    </row>
    <row r="29647" spans="1:6" customFormat="1">
      <c r="A29647" s="1233" t="s">
        <v>7516</v>
      </c>
      <c r="B29647" s="1233" t="s">
        <v>24</v>
      </c>
      <c r="C29647" s="1233" t="s">
        <v>27153</v>
      </c>
      <c r="D29647" s="1233" t="s">
        <v>28</v>
      </c>
      <c r="E29647" s="1234">
        <v>88.3</v>
      </c>
      <c r="F29647" s="761"/>
    </row>
    <row r="29648" spans="1:6" customFormat="1">
      <c r="A29648" s="1233" t="s">
        <v>7517</v>
      </c>
      <c r="B29648" s="1233" t="s">
        <v>24</v>
      </c>
      <c r="C29648" s="1233" t="s">
        <v>27154</v>
      </c>
      <c r="D29648" s="1233" t="s">
        <v>28</v>
      </c>
      <c r="E29648" s="1234">
        <v>87.3</v>
      </c>
      <c r="F29648" s="761"/>
    </row>
    <row r="29649" spans="1:6" customFormat="1">
      <c r="A29649" s="1233" t="s">
        <v>7518</v>
      </c>
      <c r="B29649" s="1233" t="s">
        <v>24</v>
      </c>
      <c r="C29649" s="1233" t="s">
        <v>27155</v>
      </c>
      <c r="D29649" s="1233" t="s">
        <v>28</v>
      </c>
      <c r="E29649" s="1234">
        <v>100.85</v>
      </c>
      <c r="F29649" s="761"/>
    </row>
    <row r="29650" spans="1:6" customFormat="1">
      <c r="A29650" s="1233" t="s">
        <v>7519</v>
      </c>
      <c r="B29650" s="1233" t="s">
        <v>24</v>
      </c>
      <c r="C29650" s="1233" t="s">
        <v>27156</v>
      </c>
      <c r="D29650" s="1233" t="s">
        <v>28</v>
      </c>
      <c r="E29650" s="1234">
        <v>136.13</v>
      </c>
      <c r="F29650" s="761"/>
    </row>
    <row r="29651" spans="1:6" customFormat="1">
      <c r="A29651" s="1233" t="s">
        <v>7520</v>
      </c>
      <c r="B29651" s="1233" t="s">
        <v>24</v>
      </c>
      <c r="C29651" s="1233" t="s">
        <v>27157</v>
      </c>
      <c r="D29651" s="1233" t="s">
        <v>28</v>
      </c>
      <c r="E29651" s="1234">
        <v>108.96</v>
      </c>
      <c r="F29651" s="761"/>
    </row>
    <row r="29652" spans="1:6" customFormat="1">
      <c r="A29652" s="1233" t="s">
        <v>7521</v>
      </c>
      <c r="B29652" s="1233" t="s">
        <v>24</v>
      </c>
      <c r="C29652" s="1233" t="s">
        <v>27158</v>
      </c>
      <c r="D29652" s="1233" t="s">
        <v>28</v>
      </c>
      <c r="E29652" s="1234">
        <v>59.52</v>
      </c>
      <c r="F29652" s="761"/>
    </row>
    <row r="29653" spans="1:6" customFormat="1">
      <c r="A29653" s="1233" t="s">
        <v>7522</v>
      </c>
      <c r="B29653" s="1233" t="s">
        <v>24</v>
      </c>
      <c r="C29653" s="1233" t="s">
        <v>27159</v>
      </c>
      <c r="D29653" s="1233" t="s">
        <v>28</v>
      </c>
      <c r="E29653" s="1234">
        <v>72.3</v>
      </c>
      <c r="F29653" s="761"/>
    </row>
    <row r="29654" spans="1:6" customFormat="1">
      <c r="A29654" s="1233" t="s">
        <v>7523</v>
      </c>
      <c r="B29654" s="1233" t="s">
        <v>24</v>
      </c>
      <c r="C29654" s="1233" t="s">
        <v>27160</v>
      </c>
      <c r="D29654" s="1233" t="s">
        <v>28</v>
      </c>
      <c r="E29654" s="1234">
        <v>83.29</v>
      </c>
      <c r="F29654" s="761"/>
    </row>
    <row r="29655" spans="1:6" customFormat="1">
      <c r="A29655" s="1233" t="s">
        <v>7524</v>
      </c>
      <c r="B29655" s="1233" t="s">
        <v>24</v>
      </c>
      <c r="C29655" s="1233" t="s">
        <v>27161</v>
      </c>
      <c r="D29655" s="1233" t="s">
        <v>28</v>
      </c>
      <c r="E29655" s="1234">
        <v>486.94</v>
      </c>
      <c r="F29655" s="761"/>
    </row>
    <row r="29656" spans="1:6" customFormat="1">
      <c r="A29656" s="1233" t="s">
        <v>7525</v>
      </c>
      <c r="B29656" s="1233" t="s">
        <v>24</v>
      </c>
      <c r="C29656" s="1233" t="s">
        <v>27162</v>
      </c>
      <c r="D29656" s="1233" t="s">
        <v>28</v>
      </c>
      <c r="E29656" s="1234">
        <v>125.38</v>
      </c>
      <c r="F29656" s="761"/>
    </row>
    <row r="29657" spans="1:6" customFormat="1">
      <c r="A29657" s="1231" t="s">
        <v>7526</v>
      </c>
      <c r="B29657" s="1231" t="s">
        <v>24</v>
      </c>
      <c r="C29657" s="1231" t="s">
        <v>4573</v>
      </c>
      <c r="D29657" s="1232"/>
      <c r="E29657" s="1232"/>
      <c r="F29657" s="761"/>
    </row>
    <row r="29658" spans="1:6" customFormat="1">
      <c r="A29658" s="1233" t="s">
        <v>7527</v>
      </c>
      <c r="B29658" s="1233" t="s">
        <v>24</v>
      </c>
      <c r="C29658" s="1233" t="s">
        <v>27163</v>
      </c>
      <c r="D29658" s="1233" t="s">
        <v>28</v>
      </c>
      <c r="E29658" s="1234">
        <v>26.03</v>
      </c>
      <c r="F29658" s="761"/>
    </row>
    <row r="29659" spans="1:6" customFormat="1">
      <c r="A29659" s="1233" t="s">
        <v>7528</v>
      </c>
      <c r="B29659" s="1233" t="s">
        <v>24</v>
      </c>
      <c r="C29659" s="1233" t="s">
        <v>27164</v>
      </c>
      <c r="D29659" s="1233" t="s">
        <v>28</v>
      </c>
      <c r="E29659" s="1234">
        <v>64.430000000000007</v>
      </c>
      <c r="F29659" s="761"/>
    </row>
    <row r="29660" spans="1:6" customFormat="1">
      <c r="A29660" s="1233" t="s">
        <v>7529</v>
      </c>
      <c r="B29660" s="1233" t="s">
        <v>24</v>
      </c>
      <c r="C29660" s="1233" t="s">
        <v>27165</v>
      </c>
      <c r="D29660" s="1233" t="s">
        <v>28</v>
      </c>
      <c r="E29660" s="1234">
        <v>51.35</v>
      </c>
      <c r="F29660" s="761"/>
    </row>
    <row r="29661" spans="1:6" customFormat="1">
      <c r="A29661" s="1233" t="s">
        <v>7530</v>
      </c>
      <c r="B29661" s="1233" t="s">
        <v>24</v>
      </c>
      <c r="C29661" s="1233" t="s">
        <v>27166</v>
      </c>
      <c r="D29661" s="1233" t="s">
        <v>28</v>
      </c>
      <c r="E29661" s="1234">
        <v>35.46</v>
      </c>
      <c r="F29661" s="761"/>
    </row>
    <row r="29662" spans="1:6" customFormat="1">
      <c r="A29662" s="1233" t="s">
        <v>7531</v>
      </c>
      <c r="B29662" s="1233" t="s">
        <v>24</v>
      </c>
      <c r="C29662" s="1233" t="s">
        <v>27167</v>
      </c>
      <c r="D29662" s="1233" t="s">
        <v>28</v>
      </c>
      <c r="E29662" s="1234">
        <v>222.06</v>
      </c>
      <c r="F29662" s="761"/>
    </row>
    <row r="29663" spans="1:6" customFormat="1">
      <c r="A29663" s="1233" t="s">
        <v>7532</v>
      </c>
      <c r="B29663" s="1233" t="s">
        <v>24</v>
      </c>
      <c r="C29663" s="1233" t="s">
        <v>27168</v>
      </c>
      <c r="D29663" s="1233" t="s">
        <v>28</v>
      </c>
      <c r="E29663" s="1234">
        <v>762.34</v>
      </c>
      <c r="F29663" s="761"/>
    </row>
    <row r="29664" spans="1:6" customFormat="1">
      <c r="A29664" s="1233" t="s">
        <v>7533</v>
      </c>
      <c r="B29664" s="1233" t="s">
        <v>24</v>
      </c>
      <c r="C29664" s="1233" t="s">
        <v>27169</v>
      </c>
      <c r="D29664" s="1233" t="s">
        <v>28</v>
      </c>
      <c r="E29664" s="1234">
        <v>372.23</v>
      </c>
      <c r="F29664" s="761"/>
    </row>
    <row r="29665" spans="1:6" customFormat="1">
      <c r="A29665" s="1233" t="s">
        <v>7534</v>
      </c>
      <c r="B29665" s="1233" t="s">
        <v>24</v>
      </c>
      <c r="C29665" s="1233" t="s">
        <v>27170</v>
      </c>
      <c r="D29665" s="1233" t="s">
        <v>28</v>
      </c>
      <c r="E29665" s="1234">
        <v>567.30999999999995</v>
      </c>
      <c r="F29665" s="761"/>
    </row>
    <row r="29666" spans="1:6" customFormat="1">
      <c r="A29666" s="1233" t="s">
        <v>7535</v>
      </c>
      <c r="B29666" s="1233" t="s">
        <v>24</v>
      </c>
      <c r="C29666" s="1233" t="s">
        <v>27171</v>
      </c>
      <c r="D29666" s="1233" t="s">
        <v>28</v>
      </c>
      <c r="E29666" s="1234">
        <v>14.85</v>
      </c>
      <c r="F29666" s="761"/>
    </row>
    <row r="29667" spans="1:6" customFormat="1">
      <c r="A29667" s="1233" t="s">
        <v>7536</v>
      </c>
      <c r="B29667" s="1233" t="s">
        <v>24</v>
      </c>
      <c r="C29667" s="1233" t="s">
        <v>27172</v>
      </c>
      <c r="D29667" s="1233" t="s">
        <v>28</v>
      </c>
      <c r="E29667" s="1234">
        <v>86.06</v>
      </c>
      <c r="F29667" s="761"/>
    </row>
    <row r="29668" spans="1:6" customFormat="1">
      <c r="A29668" s="1233" t="s">
        <v>7537</v>
      </c>
      <c r="B29668" s="1233" t="s">
        <v>24</v>
      </c>
      <c r="C29668" s="1233" t="s">
        <v>27173</v>
      </c>
      <c r="D29668" s="1233" t="s">
        <v>28</v>
      </c>
      <c r="E29668" s="1234">
        <v>77.03</v>
      </c>
      <c r="F29668" s="761"/>
    </row>
    <row r="29669" spans="1:6" customFormat="1">
      <c r="A29669" s="1233" t="s">
        <v>7538</v>
      </c>
      <c r="B29669" s="1233" t="s">
        <v>24</v>
      </c>
      <c r="C29669" s="1233" t="s">
        <v>27174</v>
      </c>
      <c r="D29669" s="1233" t="s">
        <v>28</v>
      </c>
      <c r="E29669" s="1234">
        <v>126.42</v>
      </c>
      <c r="F29669" s="761"/>
    </row>
    <row r="29670" spans="1:6" customFormat="1">
      <c r="A29670" s="1233" t="s">
        <v>7539</v>
      </c>
      <c r="B29670" s="1233" t="s">
        <v>24</v>
      </c>
      <c r="C29670" s="1233" t="s">
        <v>27175</v>
      </c>
      <c r="D29670" s="1233" t="s">
        <v>28</v>
      </c>
      <c r="E29670" s="1234">
        <v>150.77000000000001</v>
      </c>
      <c r="F29670" s="761"/>
    </row>
    <row r="29671" spans="1:6" customFormat="1">
      <c r="A29671" s="1233" t="s">
        <v>7540</v>
      </c>
      <c r="B29671" s="1233" t="s">
        <v>24</v>
      </c>
      <c r="C29671" s="1233" t="s">
        <v>27176</v>
      </c>
      <c r="D29671" s="1233" t="s">
        <v>28</v>
      </c>
      <c r="E29671" s="1234">
        <v>97.05</v>
      </c>
      <c r="F29671" s="761"/>
    </row>
    <row r="29672" spans="1:6" customFormat="1">
      <c r="A29672" s="1233" t="s">
        <v>7541</v>
      </c>
      <c r="B29672" s="1233" t="s">
        <v>24</v>
      </c>
      <c r="C29672" s="1233" t="s">
        <v>27177</v>
      </c>
      <c r="D29672" s="1233" t="s">
        <v>28</v>
      </c>
      <c r="E29672" s="1234">
        <v>107.22</v>
      </c>
      <c r="F29672" s="761"/>
    </row>
    <row r="29673" spans="1:6" customFormat="1">
      <c r="A29673" s="1233" t="s">
        <v>7542</v>
      </c>
      <c r="B29673" s="1233" t="s">
        <v>24</v>
      </c>
      <c r="C29673" s="1233" t="s">
        <v>27178</v>
      </c>
      <c r="D29673" s="1233" t="s">
        <v>28</v>
      </c>
      <c r="E29673" s="1234">
        <v>253.86</v>
      </c>
      <c r="F29673" s="761"/>
    </row>
    <row r="29674" spans="1:6" customFormat="1">
      <c r="A29674" s="1233" t="s">
        <v>7543</v>
      </c>
      <c r="B29674" s="1233" t="s">
        <v>24</v>
      </c>
      <c r="C29674" s="1233" t="s">
        <v>27179</v>
      </c>
      <c r="D29674" s="1233" t="s">
        <v>28</v>
      </c>
      <c r="E29674" s="1234">
        <v>207.98</v>
      </c>
      <c r="F29674" s="761"/>
    </row>
    <row r="29675" spans="1:6" customFormat="1">
      <c r="A29675" s="1231" t="s">
        <v>7544</v>
      </c>
      <c r="B29675" s="1231" t="s">
        <v>24</v>
      </c>
      <c r="C29675" s="1231" t="s">
        <v>5840</v>
      </c>
      <c r="D29675" s="1232"/>
      <c r="E29675" s="1232"/>
      <c r="F29675" s="761"/>
    </row>
    <row r="29676" spans="1:6" customFormat="1">
      <c r="A29676" s="1233" t="s">
        <v>7545</v>
      </c>
      <c r="B29676" s="1233" t="s">
        <v>24</v>
      </c>
      <c r="C29676" s="1233" t="s">
        <v>27180</v>
      </c>
      <c r="D29676" s="1233" t="s">
        <v>28</v>
      </c>
      <c r="E29676" s="1234">
        <v>19.649999999999999</v>
      </c>
      <c r="F29676" s="761"/>
    </row>
    <row r="29677" spans="1:6" customFormat="1">
      <c r="A29677" s="1233" t="s">
        <v>7546</v>
      </c>
      <c r="B29677" s="1233" t="s">
        <v>24</v>
      </c>
      <c r="C29677" s="1233" t="s">
        <v>27181</v>
      </c>
      <c r="D29677" s="1233" t="s">
        <v>28</v>
      </c>
      <c r="E29677" s="1234">
        <v>21.65</v>
      </c>
      <c r="F29677" s="761"/>
    </row>
    <row r="29678" spans="1:6" customFormat="1">
      <c r="A29678" s="1233" t="s">
        <v>7547</v>
      </c>
      <c r="B29678" s="1233" t="s">
        <v>24</v>
      </c>
      <c r="C29678" s="1233" t="s">
        <v>7548</v>
      </c>
      <c r="D29678" s="1233" t="s">
        <v>28</v>
      </c>
      <c r="E29678" s="1234">
        <v>19.649999999999999</v>
      </c>
      <c r="F29678" s="761"/>
    </row>
    <row r="29679" spans="1:6" customFormat="1">
      <c r="A29679" s="1233" t="s">
        <v>7549</v>
      </c>
      <c r="B29679" s="1233" t="s">
        <v>24</v>
      </c>
      <c r="C29679" s="1233" t="s">
        <v>7550</v>
      </c>
      <c r="D29679" s="1233" t="s">
        <v>28</v>
      </c>
      <c r="E29679" s="1234">
        <v>38.64</v>
      </c>
      <c r="F29679" s="761"/>
    </row>
    <row r="29680" spans="1:6" customFormat="1">
      <c r="A29680" s="1233" t="s">
        <v>7551</v>
      </c>
      <c r="B29680" s="1233" t="s">
        <v>24</v>
      </c>
      <c r="C29680" s="1233" t="s">
        <v>27182</v>
      </c>
      <c r="D29680" s="1233" t="s">
        <v>28</v>
      </c>
      <c r="E29680" s="1234">
        <v>44.16</v>
      </c>
      <c r="F29680" s="761"/>
    </row>
    <row r="29681" spans="1:6" customFormat="1">
      <c r="A29681" s="1231" t="s">
        <v>7552</v>
      </c>
      <c r="B29681" s="1231" t="s">
        <v>24</v>
      </c>
      <c r="C29681" s="1231" t="s">
        <v>27183</v>
      </c>
      <c r="D29681" s="1232"/>
      <c r="E29681" s="1232"/>
      <c r="F29681" s="761"/>
    </row>
    <row r="29682" spans="1:6" customFormat="1">
      <c r="A29682" s="1233" t="s">
        <v>7553</v>
      </c>
      <c r="B29682" s="1233" t="s">
        <v>24</v>
      </c>
      <c r="C29682" s="1233" t="s">
        <v>27184</v>
      </c>
      <c r="D29682" s="1233" t="s">
        <v>28</v>
      </c>
      <c r="E29682" s="1234">
        <v>27.11</v>
      </c>
      <c r="F29682" s="761"/>
    </row>
    <row r="29683" spans="1:6" customFormat="1">
      <c r="A29683" s="1233" t="s">
        <v>7554</v>
      </c>
      <c r="B29683" s="1233" t="s">
        <v>24</v>
      </c>
      <c r="C29683" s="1233" t="s">
        <v>27185</v>
      </c>
      <c r="D29683" s="1233" t="s">
        <v>28</v>
      </c>
      <c r="E29683" s="1234">
        <v>36.299999999999997</v>
      </c>
      <c r="F29683" s="761"/>
    </row>
    <row r="29684" spans="1:6" customFormat="1">
      <c r="A29684" s="1233" t="s">
        <v>7555</v>
      </c>
      <c r="B29684" s="1233" t="s">
        <v>24</v>
      </c>
      <c r="C29684" s="1233" t="s">
        <v>17888</v>
      </c>
      <c r="D29684" s="1233" t="s">
        <v>28</v>
      </c>
      <c r="E29684" s="1234">
        <v>155.22</v>
      </c>
      <c r="F29684" s="761"/>
    </row>
    <row r="29685" spans="1:6" customFormat="1">
      <c r="A29685" s="1233" t="s">
        <v>7556</v>
      </c>
      <c r="B29685" s="1233" t="s">
        <v>24</v>
      </c>
      <c r="C29685" s="1233" t="s">
        <v>27186</v>
      </c>
      <c r="D29685" s="1233" t="s">
        <v>28</v>
      </c>
      <c r="E29685" s="1234">
        <v>269.61</v>
      </c>
      <c r="F29685" s="761"/>
    </row>
    <row r="29686" spans="1:6" customFormat="1">
      <c r="A29686" s="1233" t="s">
        <v>7557</v>
      </c>
      <c r="B29686" s="1233" t="s">
        <v>24</v>
      </c>
      <c r="C29686" s="1233" t="s">
        <v>27187</v>
      </c>
      <c r="D29686" s="1233" t="s">
        <v>28</v>
      </c>
      <c r="E29686" s="1234">
        <v>273.16000000000003</v>
      </c>
      <c r="F29686" s="761"/>
    </row>
    <row r="29687" spans="1:6" customFormat="1">
      <c r="A29687" s="1233" t="s">
        <v>7558</v>
      </c>
      <c r="B29687" s="1233" t="s">
        <v>24</v>
      </c>
      <c r="C29687" s="1233" t="s">
        <v>27188</v>
      </c>
      <c r="D29687" s="1233" t="s">
        <v>28</v>
      </c>
      <c r="E29687" s="1234">
        <v>45.18</v>
      </c>
      <c r="F29687" s="761"/>
    </row>
    <row r="29688" spans="1:6" customFormat="1">
      <c r="A29688" s="1233" t="s">
        <v>7559</v>
      </c>
      <c r="B29688" s="1233" t="s">
        <v>24</v>
      </c>
      <c r="C29688" s="1233" t="s">
        <v>27189</v>
      </c>
      <c r="D29688" s="1233" t="s">
        <v>28</v>
      </c>
      <c r="E29688" s="1234">
        <v>46.4</v>
      </c>
      <c r="F29688" s="761"/>
    </row>
    <row r="29689" spans="1:6" customFormat="1">
      <c r="A29689" s="1233" t="s">
        <v>7560</v>
      </c>
      <c r="B29689" s="1233" t="s">
        <v>24</v>
      </c>
      <c r="C29689" s="1233" t="s">
        <v>27190</v>
      </c>
      <c r="D29689" s="1233" t="s">
        <v>28</v>
      </c>
      <c r="E29689" s="1234">
        <v>41.48</v>
      </c>
      <c r="F29689" s="761"/>
    </row>
    <row r="29690" spans="1:6" customFormat="1">
      <c r="A29690" s="1233" t="s">
        <v>7561</v>
      </c>
      <c r="B29690" s="1233" t="s">
        <v>24</v>
      </c>
      <c r="C29690" s="1233" t="s">
        <v>27191</v>
      </c>
      <c r="D29690" s="1233" t="s">
        <v>28</v>
      </c>
      <c r="E29690" s="1234">
        <v>38.51</v>
      </c>
      <c r="F29690" s="761"/>
    </row>
    <row r="29691" spans="1:6" customFormat="1">
      <c r="A29691" s="1233" t="s">
        <v>7562</v>
      </c>
      <c r="B29691" s="1233" t="s">
        <v>24</v>
      </c>
      <c r="C29691" s="1233" t="s">
        <v>27192</v>
      </c>
      <c r="D29691" s="1233" t="s">
        <v>28</v>
      </c>
      <c r="E29691" s="1234">
        <v>31.08</v>
      </c>
      <c r="F29691" s="761"/>
    </row>
    <row r="29692" spans="1:6" customFormat="1">
      <c r="A29692" s="1233" t="s">
        <v>7563</v>
      </c>
      <c r="B29692" s="1233" t="s">
        <v>24</v>
      </c>
      <c r="C29692" s="1233" t="s">
        <v>27193</v>
      </c>
      <c r="D29692" s="1233" t="s">
        <v>28</v>
      </c>
      <c r="E29692" s="1234">
        <v>12.08</v>
      </c>
      <c r="F29692" s="761"/>
    </row>
    <row r="29693" spans="1:6" customFormat="1">
      <c r="A29693" s="1233" t="s">
        <v>7564</v>
      </c>
      <c r="B29693" s="1233" t="s">
        <v>24</v>
      </c>
      <c r="C29693" s="1233" t="s">
        <v>27194</v>
      </c>
      <c r="D29693" s="1233" t="s">
        <v>28</v>
      </c>
      <c r="E29693" s="1234">
        <v>143.16</v>
      </c>
      <c r="F29693" s="761"/>
    </row>
    <row r="29694" spans="1:6" customFormat="1">
      <c r="A29694" s="1233" t="s">
        <v>7565</v>
      </c>
      <c r="B29694" s="1233" t="s">
        <v>24</v>
      </c>
      <c r="C29694" s="1233" t="s">
        <v>27195</v>
      </c>
      <c r="D29694" s="1233" t="s">
        <v>28</v>
      </c>
      <c r="E29694" s="1234">
        <v>119.77</v>
      </c>
      <c r="F29694" s="761"/>
    </row>
    <row r="29695" spans="1:6" customFormat="1">
      <c r="A29695" s="1231" t="s">
        <v>7566</v>
      </c>
      <c r="B29695" s="1231" t="s">
        <v>24</v>
      </c>
      <c r="C29695" s="1231" t="s">
        <v>27196</v>
      </c>
      <c r="D29695" s="1232"/>
      <c r="E29695" s="1232"/>
      <c r="F29695" s="761"/>
    </row>
    <row r="29696" spans="1:6" customFormat="1">
      <c r="A29696" s="1233" t="s">
        <v>7567</v>
      </c>
      <c r="B29696" s="1233" t="s">
        <v>24</v>
      </c>
      <c r="C29696" s="1233" t="s">
        <v>7568</v>
      </c>
      <c r="D29696" s="1233" t="s">
        <v>28</v>
      </c>
      <c r="E29696" s="1234">
        <v>195.34</v>
      </c>
      <c r="F29696" s="761"/>
    </row>
    <row r="29697" spans="1:6" customFormat="1">
      <c r="A29697" s="1233" t="s">
        <v>7569</v>
      </c>
      <c r="B29697" s="1233" t="s">
        <v>24</v>
      </c>
      <c r="C29697" s="1233" t="s">
        <v>7570</v>
      </c>
      <c r="D29697" s="1233" t="s">
        <v>28</v>
      </c>
      <c r="E29697" s="1234">
        <v>212.91</v>
      </c>
      <c r="F29697" s="761"/>
    </row>
    <row r="29698" spans="1:6" customFormat="1">
      <c r="A29698" s="1233" t="s">
        <v>7571</v>
      </c>
      <c r="B29698" s="1233" t="s">
        <v>24</v>
      </c>
      <c r="C29698" s="1233" t="s">
        <v>7572</v>
      </c>
      <c r="D29698" s="1233" t="s">
        <v>28</v>
      </c>
      <c r="E29698" s="1234">
        <v>724.01</v>
      </c>
      <c r="F29698" s="761"/>
    </row>
    <row r="29699" spans="1:6" customFormat="1">
      <c r="A29699" s="1231" t="s">
        <v>7573</v>
      </c>
      <c r="B29699" s="1231" t="s">
        <v>24</v>
      </c>
      <c r="C29699" s="1231" t="s">
        <v>27197</v>
      </c>
      <c r="D29699" s="1232"/>
      <c r="E29699" s="1232"/>
      <c r="F29699" s="761"/>
    </row>
    <row r="29700" spans="1:6" customFormat="1">
      <c r="A29700" s="1233" t="s">
        <v>7574</v>
      </c>
      <c r="B29700" s="1233" t="s">
        <v>24</v>
      </c>
      <c r="C29700" s="1233" t="s">
        <v>7575</v>
      </c>
      <c r="D29700" s="1233" t="s">
        <v>28</v>
      </c>
      <c r="E29700" s="1234">
        <v>9.77</v>
      </c>
      <c r="F29700" s="761"/>
    </row>
    <row r="29701" spans="1:6" customFormat="1">
      <c r="A29701" s="1231" t="s">
        <v>7576</v>
      </c>
      <c r="B29701" s="1231" t="s">
        <v>24</v>
      </c>
      <c r="C29701" s="1231" t="s">
        <v>7577</v>
      </c>
      <c r="D29701" s="1232"/>
      <c r="E29701" s="1232"/>
      <c r="F29701" s="761"/>
    </row>
    <row r="29702" spans="1:6" customFormat="1">
      <c r="A29702" s="1233" t="s">
        <v>7578</v>
      </c>
      <c r="B29702" s="1233" t="s">
        <v>24</v>
      </c>
      <c r="C29702" s="1233" t="s">
        <v>27198</v>
      </c>
      <c r="D29702" s="1233" t="s">
        <v>28</v>
      </c>
      <c r="E29702" s="1234">
        <v>334.3</v>
      </c>
      <c r="F29702" s="761"/>
    </row>
    <row r="29703" spans="1:6" customFormat="1">
      <c r="A29703" s="1233" t="s">
        <v>7579</v>
      </c>
      <c r="B29703" s="1233" t="s">
        <v>24</v>
      </c>
      <c r="C29703" s="1233" t="s">
        <v>27199</v>
      </c>
      <c r="D29703" s="1233" t="s">
        <v>28</v>
      </c>
      <c r="E29703" s="1234">
        <v>439.44</v>
      </c>
      <c r="F29703" s="761"/>
    </row>
    <row r="29704" spans="1:6" customFormat="1">
      <c r="A29704" s="1233" t="s">
        <v>7580</v>
      </c>
      <c r="B29704" s="1233" t="s">
        <v>24</v>
      </c>
      <c r="C29704" s="1233" t="s">
        <v>27200</v>
      </c>
      <c r="D29704" s="1233" t="s">
        <v>28</v>
      </c>
      <c r="E29704" s="1234">
        <v>59.67</v>
      </c>
      <c r="F29704" s="761"/>
    </row>
    <row r="29705" spans="1:6" customFormat="1">
      <c r="A29705" s="1233" t="s">
        <v>7581</v>
      </c>
      <c r="B29705" s="1233" t="s">
        <v>24</v>
      </c>
      <c r="C29705" s="1233" t="s">
        <v>27201</v>
      </c>
      <c r="D29705" s="1233" t="s">
        <v>28</v>
      </c>
      <c r="E29705" s="1234">
        <v>57.43</v>
      </c>
      <c r="F29705" s="761"/>
    </row>
    <row r="29706" spans="1:6" customFormat="1">
      <c r="A29706" s="1233" t="s">
        <v>7582</v>
      </c>
      <c r="B29706" s="1233" t="s">
        <v>24</v>
      </c>
      <c r="C29706" s="1233" t="s">
        <v>27202</v>
      </c>
      <c r="D29706" s="1233" t="s">
        <v>28</v>
      </c>
      <c r="E29706" s="1234">
        <v>41.75</v>
      </c>
      <c r="F29706" s="761"/>
    </row>
    <row r="29707" spans="1:6" customFormat="1">
      <c r="A29707" s="1233" t="s">
        <v>7583</v>
      </c>
      <c r="B29707" s="1233" t="s">
        <v>24</v>
      </c>
      <c r="C29707" s="1233" t="s">
        <v>27203</v>
      </c>
      <c r="D29707" s="1233" t="s">
        <v>28</v>
      </c>
      <c r="E29707" s="1234">
        <v>84.85</v>
      </c>
      <c r="F29707" s="761"/>
    </row>
    <row r="29708" spans="1:6" customFormat="1">
      <c r="A29708" s="1233" t="s">
        <v>7584</v>
      </c>
      <c r="B29708" s="1233" t="s">
        <v>24</v>
      </c>
      <c r="C29708" s="1233" t="s">
        <v>27204</v>
      </c>
      <c r="D29708" s="1233" t="s">
        <v>28</v>
      </c>
      <c r="E29708" s="1234">
        <v>91.01</v>
      </c>
      <c r="F29708" s="761"/>
    </row>
    <row r="29709" spans="1:6" customFormat="1">
      <c r="A29709" s="1233" t="s">
        <v>7585</v>
      </c>
      <c r="B29709" s="1233" t="s">
        <v>24</v>
      </c>
      <c r="C29709" s="1233" t="s">
        <v>27205</v>
      </c>
      <c r="D29709" s="1233" t="s">
        <v>28</v>
      </c>
      <c r="E29709" s="1234">
        <v>47.15</v>
      </c>
      <c r="F29709" s="761"/>
    </row>
    <row r="29710" spans="1:6" customFormat="1">
      <c r="A29710" s="1233" t="s">
        <v>7586</v>
      </c>
      <c r="B29710" s="1233" t="s">
        <v>24</v>
      </c>
      <c r="C29710" s="1233" t="s">
        <v>27206</v>
      </c>
      <c r="D29710" s="1233" t="s">
        <v>28</v>
      </c>
      <c r="E29710" s="1234">
        <v>41.17</v>
      </c>
      <c r="F29710" s="761"/>
    </row>
    <row r="29711" spans="1:6" customFormat="1">
      <c r="A29711" s="1233" t="s">
        <v>7587</v>
      </c>
      <c r="B29711" s="1233" t="s">
        <v>24</v>
      </c>
      <c r="C29711" s="1233" t="s">
        <v>27207</v>
      </c>
      <c r="D29711" s="1233" t="s">
        <v>28</v>
      </c>
      <c r="E29711" s="1234">
        <v>52.45</v>
      </c>
      <c r="F29711" s="761"/>
    </row>
    <row r="29712" spans="1:6" customFormat="1">
      <c r="A29712" s="1233" t="s">
        <v>7588</v>
      </c>
      <c r="B29712" s="1233" t="s">
        <v>24</v>
      </c>
      <c r="C29712" s="1233" t="s">
        <v>27208</v>
      </c>
      <c r="D29712" s="1233" t="s">
        <v>28</v>
      </c>
      <c r="E29712" s="1234">
        <v>332.94</v>
      </c>
      <c r="F29712" s="761"/>
    </row>
    <row r="29713" spans="1:6" customFormat="1">
      <c r="A29713" s="1233" t="s">
        <v>7589</v>
      </c>
      <c r="B29713" s="1233" t="s">
        <v>24</v>
      </c>
      <c r="C29713" s="1233" t="s">
        <v>27209</v>
      </c>
      <c r="D29713" s="1233" t="s">
        <v>28</v>
      </c>
      <c r="E29713" s="1234">
        <v>322.94</v>
      </c>
      <c r="F29713" s="761"/>
    </row>
    <row r="29714" spans="1:6" customFormat="1">
      <c r="A29714" s="1233" t="s">
        <v>7590</v>
      </c>
      <c r="B29714" s="1233" t="s">
        <v>24</v>
      </c>
      <c r="C29714" s="1233" t="s">
        <v>27210</v>
      </c>
      <c r="D29714" s="1233" t="s">
        <v>28</v>
      </c>
      <c r="E29714" s="1234">
        <v>472.94</v>
      </c>
      <c r="F29714" s="761"/>
    </row>
    <row r="29715" spans="1:6" customFormat="1">
      <c r="A29715" s="1233" t="s">
        <v>7591</v>
      </c>
      <c r="B29715" s="1233" t="s">
        <v>24</v>
      </c>
      <c r="C29715" s="1233" t="s">
        <v>27211</v>
      </c>
      <c r="D29715" s="1233" t="s">
        <v>28</v>
      </c>
      <c r="E29715" s="1234">
        <v>215.61</v>
      </c>
      <c r="F29715" s="761"/>
    </row>
    <row r="29716" spans="1:6" customFormat="1">
      <c r="A29716" s="1233" t="s">
        <v>7592</v>
      </c>
      <c r="B29716" s="1233" t="s">
        <v>24</v>
      </c>
      <c r="C29716" s="1233" t="s">
        <v>27212</v>
      </c>
      <c r="D29716" s="1233" t="s">
        <v>28</v>
      </c>
      <c r="E29716" s="1234">
        <v>372.64</v>
      </c>
      <c r="F29716" s="761"/>
    </row>
    <row r="29717" spans="1:6" customFormat="1">
      <c r="A29717" s="1233" t="s">
        <v>7593</v>
      </c>
      <c r="B29717" s="1233" t="s">
        <v>24</v>
      </c>
      <c r="C29717" s="1233" t="s">
        <v>27213</v>
      </c>
      <c r="D29717" s="1233" t="s">
        <v>28</v>
      </c>
      <c r="E29717" s="1234">
        <v>7785.98</v>
      </c>
      <c r="F29717" s="761"/>
    </row>
    <row r="29718" spans="1:6" customFormat="1">
      <c r="A29718" s="1233" t="s">
        <v>7594</v>
      </c>
      <c r="B29718" s="1233" t="s">
        <v>24</v>
      </c>
      <c r="C29718" s="1233" t="s">
        <v>27214</v>
      </c>
      <c r="D29718" s="1233" t="s">
        <v>28</v>
      </c>
      <c r="E29718" s="1234">
        <v>22.32</v>
      </c>
      <c r="F29718" s="761"/>
    </row>
    <row r="29719" spans="1:6" customFormat="1">
      <c r="A29719" s="1233" t="s">
        <v>7595</v>
      </c>
      <c r="B29719" s="1233" t="s">
        <v>24</v>
      </c>
      <c r="C29719" s="1233" t="s">
        <v>27215</v>
      </c>
      <c r="D29719" s="1233" t="s">
        <v>28</v>
      </c>
      <c r="E29719" s="1234">
        <v>15.99</v>
      </c>
      <c r="F29719" s="761"/>
    </row>
    <row r="29720" spans="1:6" customFormat="1">
      <c r="A29720" s="1233" t="s">
        <v>7596</v>
      </c>
      <c r="B29720" s="1233" t="s">
        <v>24</v>
      </c>
      <c r="C29720" s="1233" t="s">
        <v>27216</v>
      </c>
      <c r="D29720" s="1233" t="s">
        <v>28</v>
      </c>
      <c r="E29720" s="1234">
        <v>18.98</v>
      </c>
      <c r="F29720" s="761"/>
    </row>
    <row r="29721" spans="1:6" customFormat="1">
      <c r="A29721" s="1231" t="s">
        <v>7597</v>
      </c>
      <c r="B29721" s="1231" t="s">
        <v>24</v>
      </c>
      <c r="C29721" s="1231" t="s">
        <v>27217</v>
      </c>
      <c r="D29721" s="1232"/>
      <c r="E29721" s="1232"/>
      <c r="F29721" s="761"/>
    </row>
    <row r="29722" spans="1:6" customFormat="1">
      <c r="A29722" s="1233" t="s">
        <v>7598</v>
      </c>
      <c r="B29722" s="1233" t="s">
        <v>24</v>
      </c>
      <c r="C29722" s="1233" t="s">
        <v>7599</v>
      </c>
      <c r="D29722" s="1233" t="s">
        <v>28</v>
      </c>
      <c r="E29722" s="1234">
        <v>178.94</v>
      </c>
      <c r="F29722" s="761"/>
    </row>
    <row r="29723" spans="1:6" customFormat="1">
      <c r="A29723" s="1233" t="s">
        <v>7600</v>
      </c>
      <c r="B29723" s="1233" t="s">
        <v>24</v>
      </c>
      <c r="C29723" s="1233" t="s">
        <v>7601</v>
      </c>
      <c r="D29723" s="1233" t="s">
        <v>28</v>
      </c>
      <c r="E29723" s="1234">
        <v>418.62</v>
      </c>
      <c r="F29723" s="761"/>
    </row>
    <row r="29724" spans="1:6" customFormat="1">
      <c r="A29724" s="1233" t="s">
        <v>7602</v>
      </c>
      <c r="B29724" s="1233" t="s">
        <v>24</v>
      </c>
      <c r="C29724" s="1233" t="s">
        <v>27218</v>
      </c>
      <c r="D29724" s="1233" t="s">
        <v>28</v>
      </c>
      <c r="E29724" s="1234">
        <v>217.72</v>
      </c>
      <c r="F29724" s="761"/>
    </row>
    <row r="29725" spans="1:6" customFormat="1">
      <c r="A29725" s="1233" t="s">
        <v>7603</v>
      </c>
      <c r="B29725" s="1233" t="s">
        <v>24</v>
      </c>
      <c r="C29725" s="1233" t="s">
        <v>27219</v>
      </c>
      <c r="D29725" s="1233" t="s">
        <v>28</v>
      </c>
      <c r="E29725" s="1234">
        <v>474.21</v>
      </c>
      <c r="F29725" s="761"/>
    </row>
    <row r="29726" spans="1:6" customFormat="1">
      <c r="A29726" s="1233" t="s">
        <v>7604</v>
      </c>
      <c r="B29726" s="1233" t="s">
        <v>24</v>
      </c>
      <c r="C29726" s="1233" t="s">
        <v>27220</v>
      </c>
      <c r="D29726" s="1233" t="s">
        <v>28</v>
      </c>
      <c r="E29726" s="1234">
        <v>189.24</v>
      </c>
      <c r="F29726" s="761"/>
    </row>
    <row r="29727" spans="1:6" customFormat="1">
      <c r="A29727" s="1233" t="s">
        <v>7605</v>
      </c>
      <c r="B29727" s="1233" t="s">
        <v>24</v>
      </c>
      <c r="C29727" s="1233" t="s">
        <v>27221</v>
      </c>
      <c r="D29727" s="1233" t="s">
        <v>28</v>
      </c>
      <c r="E29727" s="1234">
        <v>445.73</v>
      </c>
      <c r="F29727" s="761"/>
    </row>
    <row r="29728" spans="1:6" customFormat="1">
      <c r="A29728" s="1233" t="s">
        <v>7606</v>
      </c>
      <c r="B29728" s="1233" t="s">
        <v>24</v>
      </c>
      <c r="C29728" s="1233" t="s">
        <v>27222</v>
      </c>
      <c r="D29728" s="1233" t="s">
        <v>28</v>
      </c>
      <c r="E29728" s="1234">
        <v>189.24</v>
      </c>
      <c r="F29728" s="761"/>
    </row>
    <row r="29729" spans="1:6" customFormat="1">
      <c r="A29729" s="1233" t="s">
        <v>7607</v>
      </c>
      <c r="B29729" s="1233" t="s">
        <v>24</v>
      </c>
      <c r="C29729" s="1233" t="s">
        <v>7608</v>
      </c>
      <c r="D29729" s="1233" t="s">
        <v>28</v>
      </c>
      <c r="E29729" s="1234">
        <v>403.94</v>
      </c>
      <c r="F29729" s="761"/>
    </row>
    <row r="29730" spans="1:6" customFormat="1">
      <c r="A29730" s="1233" t="s">
        <v>7609</v>
      </c>
      <c r="B29730" s="1233" t="s">
        <v>24</v>
      </c>
      <c r="C29730" s="1233" t="s">
        <v>7610</v>
      </c>
      <c r="D29730" s="1233" t="s">
        <v>28</v>
      </c>
      <c r="E29730" s="1234">
        <v>656.71</v>
      </c>
      <c r="F29730" s="761"/>
    </row>
    <row r="29731" spans="1:6" customFormat="1">
      <c r="A29731" s="1233" t="s">
        <v>7611</v>
      </c>
      <c r="B29731" s="1233" t="s">
        <v>24</v>
      </c>
      <c r="C29731" s="1233" t="s">
        <v>27223</v>
      </c>
      <c r="D29731" s="1233" t="s">
        <v>7086</v>
      </c>
      <c r="E29731" s="1234">
        <v>1956.73</v>
      </c>
      <c r="F29731" s="761"/>
    </row>
    <row r="29732" spans="1:6" customFormat="1">
      <c r="A29732" s="1233" t="s">
        <v>7612</v>
      </c>
      <c r="B29732" s="1233" t="s">
        <v>24</v>
      </c>
      <c r="C29732" s="1233" t="s">
        <v>27224</v>
      </c>
      <c r="D29732" s="1233" t="s">
        <v>7086</v>
      </c>
      <c r="E29732" s="1234">
        <v>838.55</v>
      </c>
      <c r="F29732" s="761"/>
    </row>
    <row r="29733" spans="1:6" customFormat="1">
      <c r="A29733" s="1233" t="s">
        <v>7613</v>
      </c>
      <c r="B29733" s="1233" t="s">
        <v>24</v>
      </c>
      <c r="C29733" s="1233" t="s">
        <v>27225</v>
      </c>
      <c r="D29733" s="1233" t="s">
        <v>28</v>
      </c>
      <c r="E29733" s="1234">
        <v>1064.7</v>
      </c>
      <c r="F29733" s="761"/>
    </row>
    <row r="29734" spans="1:6" customFormat="1">
      <c r="A29734" s="1233" t="s">
        <v>7614</v>
      </c>
      <c r="B29734" s="1233" t="s">
        <v>24</v>
      </c>
      <c r="C29734" s="1233" t="s">
        <v>27226</v>
      </c>
      <c r="D29734" s="1233" t="s">
        <v>28</v>
      </c>
      <c r="E29734" s="1234">
        <v>199.69</v>
      </c>
      <c r="F29734" s="761"/>
    </row>
    <row r="29735" spans="1:6" customFormat="1">
      <c r="A29735" s="1233" t="s">
        <v>7615</v>
      </c>
      <c r="B29735" s="1233" t="s">
        <v>24</v>
      </c>
      <c r="C29735" s="1233" t="s">
        <v>27227</v>
      </c>
      <c r="D29735" s="1233" t="s">
        <v>28</v>
      </c>
      <c r="E29735" s="1234">
        <v>269.3</v>
      </c>
      <c r="F29735" s="761"/>
    </row>
    <row r="29736" spans="1:6" customFormat="1">
      <c r="A29736" s="1231" t="s">
        <v>7616</v>
      </c>
      <c r="B29736" s="1231" t="s">
        <v>24</v>
      </c>
      <c r="C29736" s="1231" t="s">
        <v>7617</v>
      </c>
      <c r="D29736" s="1232"/>
      <c r="E29736" s="1232"/>
      <c r="F29736" s="761"/>
    </row>
    <row r="29737" spans="1:6" customFormat="1">
      <c r="A29737" s="1233" t="s">
        <v>7618</v>
      </c>
      <c r="B29737" s="1233" t="s">
        <v>24</v>
      </c>
      <c r="C29737" s="1233" t="s">
        <v>27228</v>
      </c>
      <c r="D29737" s="1233" t="s">
        <v>28</v>
      </c>
      <c r="E29737" s="1234">
        <v>512.44000000000005</v>
      </c>
      <c r="F29737" s="761"/>
    </row>
    <row r="29738" spans="1:6" customFormat="1">
      <c r="A29738" s="1233" t="s">
        <v>7619</v>
      </c>
      <c r="B29738" s="1233" t="s">
        <v>24</v>
      </c>
      <c r="C29738" s="1233" t="s">
        <v>27229</v>
      </c>
      <c r="D29738" s="1233" t="s">
        <v>28</v>
      </c>
      <c r="E29738" s="1234">
        <v>983.34</v>
      </c>
      <c r="F29738" s="761"/>
    </row>
    <row r="29739" spans="1:6" customFormat="1">
      <c r="A29739" s="1233" t="s">
        <v>7620</v>
      </c>
      <c r="B29739" s="1233" t="s">
        <v>24</v>
      </c>
      <c r="C29739" s="1233" t="s">
        <v>27230</v>
      </c>
      <c r="D29739" s="1233" t="s">
        <v>28</v>
      </c>
      <c r="E29739" s="1234">
        <v>415.3</v>
      </c>
      <c r="F29739" s="761"/>
    </row>
    <row r="29740" spans="1:6" customFormat="1">
      <c r="A29740" s="1233" t="s">
        <v>7621</v>
      </c>
      <c r="B29740" s="1233" t="s">
        <v>24</v>
      </c>
      <c r="C29740" s="1233" t="s">
        <v>27231</v>
      </c>
      <c r="D29740" s="1233" t="s">
        <v>28</v>
      </c>
      <c r="E29740" s="1234">
        <v>460.48</v>
      </c>
      <c r="F29740" s="761"/>
    </row>
    <row r="29741" spans="1:6" customFormat="1">
      <c r="A29741" s="1233" t="s">
        <v>7622</v>
      </c>
      <c r="B29741" s="1233" t="s">
        <v>24</v>
      </c>
      <c r="C29741" s="1233" t="s">
        <v>27232</v>
      </c>
      <c r="D29741" s="1233" t="s">
        <v>28</v>
      </c>
      <c r="E29741" s="1234">
        <v>452.85</v>
      </c>
      <c r="F29741" s="761"/>
    </row>
    <row r="29742" spans="1:6" customFormat="1">
      <c r="A29742" s="1233" t="s">
        <v>7623</v>
      </c>
      <c r="B29742" s="1233" t="s">
        <v>24</v>
      </c>
      <c r="C29742" s="1233" t="s">
        <v>27233</v>
      </c>
      <c r="D29742" s="1233" t="s">
        <v>28</v>
      </c>
      <c r="E29742" s="1234">
        <v>923.75</v>
      </c>
      <c r="F29742" s="761"/>
    </row>
    <row r="29743" spans="1:6" customFormat="1">
      <c r="A29743" s="1233" t="s">
        <v>7624</v>
      </c>
      <c r="B29743" s="1233" t="s">
        <v>24</v>
      </c>
      <c r="C29743" s="1233" t="s">
        <v>27234</v>
      </c>
      <c r="D29743" s="1233" t="s">
        <v>28</v>
      </c>
      <c r="E29743" s="1234">
        <v>1536.7</v>
      </c>
      <c r="F29743" s="761"/>
    </row>
    <row r="29744" spans="1:6" customFormat="1">
      <c r="A29744" s="1233" t="s">
        <v>7625</v>
      </c>
      <c r="B29744" s="1233" t="s">
        <v>24</v>
      </c>
      <c r="C29744" s="1233" t="s">
        <v>27235</v>
      </c>
      <c r="D29744" s="1233" t="s">
        <v>28</v>
      </c>
      <c r="E29744" s="1234">
        <v>203.15</v>
      </c>
      <c r="F29744" s="761"/>
    </row>
    <row r="29745" spans="1:6" customFormat="1">
      <c r="A29745" s="1233" t="s">
        <v>9094</v>
      </c>
      <c r="B29745" s="1233" t="s">
        <v>24</v>
      </c>
      <c r="C29745" s="1233" t="s">
        <v>9095</v>
      </c>
      <c r="D29745" s="1233" t="s">
        <v>28</v>
      </c>
      <c r="E29745" s="1234">
        <v>92.84</v>
      </c>
      <c r="F29745" s="761"/>
    </row>
    <row r="29746" spans="1:6" customFormat="1">
      <c r="A29746" s="1231" t="s">
        <v>7626</v>
      </c>
      <c r="B29746" s="1231" t="s">
        <v>24</v>
      </c>
      <c r="C29746" s="1231" t="s">
        <v>4592</v>
      </c>
      <c r="D29746" s="1232"/>
      <c r="E29746" s="1232"/>
      <c r="F29746" s="761"/>
    </row>
    <row r="29747" spans="1:6" customFormat="1">
      <c r="A29747" s="1233" t="s">
        <v>7627</v>
      </c>
      <c r="B29747" s="1233" t="s">
        <v>24</v>
      </c>
      <c r="C29747" s="1233" t="s">
        <v>27236</v>
      </c>
      <c r="D29747" s="1233" t="s">
        <v>28</v>
      </c>
      <c r="E29747" s="1234">
        <v>427.94</v>
      </c>
      <c r="F29747" s="761"/>
    </row>
    <row r="29748" spans="1:6" customFormat="1">
      <c r="A29748" s="1233" t="s">
        <v>7628</v>
      </c>
      <c r="B29748" s="1233" t="s">
        <v>24</v>
      </c>
      <c r="C29748" s="1233" t="s">
        <v>27237</v>
      </c>
      <c r="D29748" s="1233" t="s">
        <v>28</v>
      </c>
      <c r="E29748" s="1234">
        <v>698.89</v>
      </c>
      <c r="F29748" s="761"/>
    </row>
    <row r="29749" spans="1:6" customFormat="1">
      <c r="A29749" s="1233" t="s">
        <v>7629</v>
      </c>
      <c r="B29749" s="1233" t="s">
        <v>24</v>
      </c>
      <c r="C29749" s="1233" t="s">
        <v>27238</v>
      </c>
      <c r="D29749" s="1233" t="s">
        <v>5</v>
      </c>
      <c r="E29749" s="1234">
        <v>846.09</v>
      </c>
      <c r="F29749" s="761"/>
    </row>
    <row r="29750" spans="1:6" customFormat="1">
      <c r="A29750" s="1233" t="s">
        <v>7630</v>
      </c>
      <c r="B29750" s="1233" t="s">
        <v>24</v>
      </c>
      <c r="C29750" s="1233" t="s">
        <v>27239</v>
      </c>
      <c r="D29750" s="1233" t="s">
        <v>28</v>
      </c>
      <c r="E29750" s="1234">
        <v>1019.87</v>
      </c>
      <c r="F29750" s="761"/>
    </row>
    <row r="29751" spans="1:6" customFormat="1">
      <c r="A29751" s="1231" t="s">
        <v>7631</v>
      </c>
      <c r="B29751" s="1231" t="s">
        <v>24</v>
      </c>
      <c r="C29751" s="1231" t="s">
        <v>7632</v>
      </c>
      <c r="D29751" s="1232"/>
      <c r="E29751" s="1232"/>
      <c r="F29751" s="761"/>
    </row>
    <row r="29752" spans="1:6" customFormat="1">
      <c r="A29752" s="1233" t="s">
        <v>7633</v>
      </c>
      <c r="B29752" s="1233" t="s">
        <v>24</v>
      </c>
      <c r="C29752" s="1233" t="s">
        <v>27240</v>
      </c>
      <c r="D29752" s="1233" t="s">
        <v>28</v>
      </c>
      <c r="E29752" s="1234">
        <v>300.8</v>
      </c>
      <c r="F29752" s="761"/>
    </row>
    <row r="29753" spans="1:6" customFormat="1">
      <c r="A29753" s="1233" t="s">
        <v>7634</v>
      </c>
      <c r="B29753" s="1233" t="s">
        <v>24</v>
      </c>
      <c r="C29753" s="1233" t="s">
        <v>27241</v>
      </c>
      <c r="D29753" s="1233" t="s">
        <v>28</v>
      </c>
      <c r="E29753" s="1234">
        <v>285.7</v>
      </c>
      <c r="F29753" s="761"/>
    </row>
    <row r="29754" spans="1:6" customFormat="1">
      <c r="A29754" s="1231" t="s">
        <v>7635</v>
      </c>
      <c r="B29754" s="1231" t="s">
        <v>24</v>
      </c>
      <c r="C29754" s="1231" t="s">
        <v>4548</v>
      </c>
      <c r="D29754" s="1232"/>
      <c r="E29754" s="1232"/>
      <c r="F29754" s="761"/>
    </row>
    <row r="29755" spans="1:6" customFormat="1">
      <c r="A29755" s="1233" t="s">
        <v>7636</v>
      </c>
      <c r="B29755" s="1233" t="s">
        <v>24</v>
      </c>
      <c r="C29755" s="1233" t="s">
        <v>27242</v>
      </c>
      <c r="D29755" s="1233" t="s">
        <v>28</v>
      </c>
      <c r="E29755" s="1234">
        <v>585.66999999999996</v>
      </c>
      <c r="F29755" s="761"/>
    </row>
    <row r="29756" spans="1:6" customFormat="1">
      <c r="A29756" s="1233" t="s">
        <v>7637</v>
      </c>
      <c r="B29756" s="1233" t="s">
        <v>24</v>
      </c>
      <c r="C29756" s="1233" t="s">
        <v>27243</v>
      </c>
      <c r="D29756" s="1233" t="s">
        <v>28</v>
      </c>
      <c r="E29756" s="1234">
        <v>740.9</v>
      </c>
      <c r="F29756" s="761"/>
    </row>
    <row r="29757" spans="1:6" customFormat="1">
      <c r="A29757" s="1233" t="s">
        <v>7638</v>
      </c>
      <c r="B29757" s="1233" t="s">
        <v>24</v>
      </c>
      <c r="C29757" s="1233" t="s">
        <v>27244</v>
      </c>
      <c r="D29757" s="1233" t="s">
        <v>28</v>
      </c>
      <c r="E29757" s="1234">
        <v>482.94</v>
      </c>
      <c r="F29757" s="761"/>
    </row>
    <row r="29758" spans="1:6" customFormat="1">
      <c r="A29758" s="1233" t="s">
        <v>7639</v>
      </c>
      <c r="B29758" s="1233" t="s">
        <v>24</v>
      </c>
      <c r="C29758" s="1233" t="s">
        <v>27245</v>
      </c>
      <c r="D29758" s="1233" t="s">
        <v>28</v>
      </c>
      <c r="E29758" s="1234">
        <v>1842.23</v>
      </c>
      <c r="F29758" s="761"/>
    </row>
    <row r="29759" spans="1:6" customFormat="1">
      <c r="A29759" s="1231" t="s">
        <v>7640</v>
      </c>
      <c r="B29759" s="1231" t="s">
        <v>24</v>
      </c>
      <c r="C29759" s="1231" t="s">
        <v>7641</v>
      </c>
      <c r="D29759" s="1232"/>
      <c r="E29759" s="1232"/>
      <c r="F29759" s="761"/>
    </row>
    <row r="29760" spans="1:6" customFormat="1">
      <c r="A29760" s="1233" t="s">
        <v>7642</v>
      </c>
      <c r="B29760" s="1233" t="s">
        <v>24</v>
      </c>
      <c r="C29760" s="1233" t="s">
        <v>27246</v>
      </c>
      <c r="D29760" s="1233" t="s">
        <v>28</v>
      </c>
      <c r="E29760" s="1234">
        <v>1899.78</v>
      </c>
      <c r="F29760" s="761"/>
    </row>
    <row r="29761" spans="1:6" customFormat="1">
      <c r="A29761" s="1233" t="s">
        <v>7643</v>
      </c>
      <c r="B29761" s="1233" t="s">
        <v>24</v>
      </c>
      <c r="C29761" s="1233" t="s">
        <v>7644</v>
      </c>
      <c r="D29761" s="1233" t="s">
        <v>28</v>
      </c>
      <c r="E29761" s="1234">
        <v>2504.7800000000002</v>
      </c>
      <c r="F29761" s="761"/>
    </row>
    <row r="29762" spans="1:6" customFormat="1">
      <c r="A29762" s="1233" t="s">
        <v>7645</v>
      </c>
      <c r="B29762" s="1233" t="s">
        <v>24</v>
      </c>
      <c r="C29762" s="1233" t="s">
        <v>27247</v>
      </c>
      <c r="D29762" s="1233" t="s">
        <v>28</v>
      </c>
      <c r="E29762" s="1234">
        <v>1364.78</v>
      </c>
      <c r="F29762" s="761"/>
    </row>
    <row r="29763" spans="1:6" customFormat="1">
      <c r="A29763" s="1233" t="s">
        <v>7646</v>
      </c>
      <c r="B29763" s="1233" t="s">
        <v>24</v>
      </c>
      <c r="C29763" s="1233" t="s">
        <v>7647</v>
      </c>
      <c r="D29763" s="1233" t="s">
        <v>28</v>
      </c>
      <c r="E29763" s="1234">
        <v>3214.78</v>
      </c>
      <c r="F29763" s="761"/>
    </row>
    <row r="29764" spans="1:6" customFormat="1">
      <c r="A29764" s="1233" t="s">
        <v>7648</v>
      </c>
      <c r="B29764" s="1233" t="s">
        <v>24</v>
      </c>
      <c r="C29764" s="1233" t="s">
        <v>7649</v>
      </c>
      <c r="D29764" s="1233" t="s">
        <v>28</v>
      </c>
      <c r="E29764" s="1234">
        <v>267.77999999999997</v>
      </c>
      <c r="F29764" s="761"/>
    </row>
    <row r="29765" spans="1:6" customFormat="1">
      <c r="A29765" s="1233" t="s">
        <v>27248</v>
      </c>
      <c r="B29765" s="1233" t="s">
        <v>24</v>
      </c>
      <c r="C29765" s="1233" t="s">
        <v>27249</v>
      </c>
      <c r="D29765" s="1233" t="s">
        <v>28</v>
      </c>
      <c r="E29765" s="1234">
        <v>2486.88</v>
      </c>
      <c r="F29765" s="761"/>
    </row>
    <row r="29766" spans="1:6" customFormat="1">
      <c r="A29766" s="1233" t="s">
        <v>27250</v>
      </c>
      <c r="B29766" s="1233" t="s">
        <v>24</v>
      </c>
      <c r="C29766" s="1233" t="s">
        <v>27251</v>
      </c>
      <c r="D29766" s="1233" t="s">
        <v>28</v>
      </c>
      <c r="E29766" s="1234">
        <v>3413.81</v>
      </c>
      <c r="F29766" s="761"/>
    </row>
    <row r="29767" spans="1:6" customFormat="1">
      <c r="A29767" s="1233" t="s">
        <v>27252</v>
      </c>
      <c r="B29767" s="1233" t="s">
        <v>24</v>
      </c>
      <c r="C29767" s="1233" t="s">
        <v>27253</v>
      </c>
      <c r="D29767" s="1233" t="s">
        <v>28</v>
      </c>
      <c r="E29767" s="1234">
        <v>1778.35</v>
      </c>
      <c r="F29767" s="761"/>
    </row>
    <row r="29768" spans="1:6" customFormat="1">
      <c r="A29768" s="1233" t="s">
        <v>27254</v>
      </c>
      <c r="B29768" s="1233" t="s">
        <v>24</v>
      </c>
      <c r="C29768" s="1233" t="s">
        <v>27255</v>
      </c>
      <c r="D29768" s="1233" t="s">
        <v>28</v>
      </c>
      <c r="E29768" s="1234">
        <v>2417.89</v>
      </c>
      <c r="F29768" s="761"/>
    </row>
    <row r="29769" spans="1:6" customFormat="1">
      <c r="A29769" s="1233" t="s">
        <v>27256</v>
      </c>
      <c r="B29769" s="1233" t="s">
        <v>24</v>
      </c>
      <c r="C29769" s="1233" t="s">
        <v>27257</v>
      </c>
      <c r="D29769" s="1233" t="s">
        <v>28</v>
      </c>
      <c r="E29769" s="1234">
        <v>2423.5300000000002</v>
      </c>
      <c r="F29769" s="761"/>
    </row>
    <row r="29770" spans="1:6" customFormat="1">
      <c r="A29770" s="1233" t="s">
        <v>27258</v>
      </c>
      <c r="B29770" s="1233" t="s">
        <v>24</v>
      </c>
      <c r="C29770" s="1233" t="s">
        <v>27259</v>
      </c>
      <c r="D29770" s="1233" t="s">
        <v>28</v>
      </c>
      <c r="E29770" s="1234">
        <v>3056.46</v>
      </c>
      <c r="F29770" s="761"/>
    </row>
    <row r="29771" spans="1:6" customFormat="1">
      <c r="A29771" s="1231" t="s">
        <v>7650</v>
      </c>
      <c r="B29771" s="1231" t="s">
        <v>24</v>
      </c>
      <c r="C29771" s="1231" t="s">
        <v>7651</v>
      </c>
      <c r="D29771" s="1232"/>
      <c r="E29771" s="1232"/>
      <c r="F29771" s="761"/>
    </row>
    <row r="29772" spans="1:6" customFormat="1">
      <c r="A29772" s="1233" t="s">
        <v>7652</v>
      </c>
      <c r="B29772" s="1233" t="s">
        <v>24</v>
      </c>
      <c r="C29772" s="1233" t="s">
        <v>7653</v>
      </c>
      <c r="D29772" s="1233" t="s">
        <v>28</v>
      </c>
      <c r="E29772" s="1234">
        <v>49.8</v>
      </c>
      <c r="F29772" s="761"/>
    </row>
    <row r="29773" spans="1:6" customFormat="1">
      <c r="A29773" s="1233" t="s">
        <v>7654</v>
      </c>
      <c r="B29773" s="1233" t="s">
        <v>24</v>
      </c>
      <c r="C29773" s="1233" t="s">
        <v>27260</v>
      </c>
      <c r="D29773" s="1233" t="s">
        <v>28</v>
      </c>
      <c r="E29773" s="1234">
        <v>115.55</v>
      </c>
      <c r="F29773" s="761"/>
    </row>
    <row r="29774" spans="1:6" customFormat="1">
      <c r="A29774" s="1233" t="s">
        <v>7655</v>
      </c>
      <c r="B29774" s="1233" t="s">
        <v>24</v>
      </c>
      <c r="C29774" s="1233" t="s">
        <v>7656</v>
      </c>
      <c r="D29774" s="1233" t="s">
        <v>28</v>
      </c>
      <c r="E29774" s="1234">
        <v>46.85</v>
      </c>
      <c r="F29774" s="761"/>
    </row>
    <row r="29775" spans="1:6" customFormat="1">
      <c r="A29775" s="1233" t="s">
        <v>7657</v>
      </c>
      <c r="B29775" s="1233" t="s">
        <v>24</v>
      </c>
      <c r="C29775" s="1233" t="s">
        <v>7658</v>
      </c>
      <c r="D29775" s="1233" t="s">
        <v>28</v>
      </c>
      <c r="E29775" s="1234">
        <v>58.56</v>
      </c>
      <c r="F29775" s="761"/>
    </row>
    <row r="29776" spans="1:6" customFormat="1">
      <c r="A29776" s="1233" t="s">
        <v>7659</v>
      </c>
      <c r="B29776" s="1233" t="s">
        <v>24</v>
      </c>
      <c r="C29776" s="1233" t="s">
        <v>7660</v>
      </c>
      <c r="D29776" s="1233" t="s">
        <v>28</v>
      </c>
      <c r="E29776" s="1234">
        <v>43.84</v>
      </c>
      <c r="F29776" s="761"/>
    </row>
    <row r="29777" spans="1:6" customFormat="1">
      <c r="A29777" s="1233" t="s">
        <v>7661</v>
      </c>
      <c r="B29777" s="1233" t="s">
        <v>24</v>
      </c>
      <c r="C29777" s="1233" t="s">
        <v>27261</v>
      </c>
      <c r="D29777" s="1233" t="s">
        <v>28</v>
      </c>
      <c r="E29777" s="1234">
        <v>37.72</v>
      </c>
      <c r="F29777" s="761"/>
    </row>
    <row r="29778" spans="1:6" customFormat="1">
      <c r="A29778" s="1233" t="s">
        <v>7662</v>
      </c>
      <c r="B29778" s="1233" t="s">
        <v>24</v>
      </c>
      <c r="C29778" s="1233" t="s">
        <v>7663</v>
      </c>
      <c r="D29778" s="1233" t="s">
        <v>28</v>
      </c>
      <c r="E29778" s="1234">
        <v>41.84</v>
      </c>
      <c r="F29778" s="761"/>
    </row>
    <row r="29779" spans="1:6" customFormat="1">
      <c r="A29779" s="1233" t="s">
        <v>7664</v>
      </c>
      <c r="B29779" s="1233" t="s">
        <v>24</v>
      </c>
      <c r="C29779" s="1233" t="s">
        <v>27262</v>
      </c>
      <c r="D29779" s="1233" t="s">
        <v>28</v>
      </c>
      <c r="E29779" s="1234">
        <v>56.22</v>
      </c>
      <c r="F29779" s="761"/>
    </row>
    <row r="29780" spans="1:6" customFormat="1">
      <c r="A29780" s="1233" t="s">
        <v>7665</v>
      </c>
      <c r="B29780" s="1233" t="s">
        <v>24</v>
      </c>
      <c r="C29780" s="1233" t="s">
        <v>27263</v>
      </c>
      <c r="D29780" s="1233" t="s">
        <v>28</v>
      </c>
      <c r="E29780" s="1234">
        <v>37.270000000000003</v>
      </c>
      <c r="F29780" s="761"/>
    </row>
    <row r="29781" spans="1:6" customFormat="1">
      <c r="A29781" s="1233" t="s">
        <v>7666</v>
      </c>
      <c r="B29781" s="1233" t="s">
        <v>24</v>
      </c>
      <c r="C29781" s="1233" t="s">
        <v>4616</v>
      </c>
      <c r="D29781" s="1233" t="s">
        <v>28</v>
      </c>
      <c r="E29781" s="1234">
        <v>21.22</v>
      </c>
      <c r="F29781" s="761"/>
    </row>
    <row r="29782" spans="1:6" customFormat="1">
      <c r="A29782" s="1233" t="s">
        <v>7667</v>
      </c>
      <c r="B29782" s="1233" t="s">
        <v>24</v>
      </c>
      <c r="C29782" s="1233" t="s">
        <v>27264</v>
      </c>
      <c r="D29782" s="1233" t="s">
        <v>28</v>
      </c>
      <c r="E29782" s="1234">
        <v>37.17</v>
      </c>
      <c r="F29782" s="761"/>
    </row>
    <row r="29783" spans="1:6" customFormat="1">
      <c r="A29783" s="1233" t="s">
        <v>7668</v>
      </c>
      <c r="B29783" s="1233" t="s">
        <v>24</v>
      </c>
      <c r="C29783" s="1233" t="s">
        <v>7669</v>
      </c>
      <c r="D29783" s="1233" t="s">
        <v>28</v>
      </c>
      <c r="E29783" s="1234">
        <v>396.51</v>
      </c>
      <c r="F29783" s="761"/>
    </row>
    <row r="29784" spans="1:6" customFormat="1">
      <c r="A29784" s="1233" t="s">
        <v>7670</v>
      </c>
      <c r="B29784" s="1233" t="s">
        <v>24</v>
      </c>
      <c r="C29784" s="1233" t="s">
        <v>27265</v>
      </c>
      <c r="D29784" s="1233" t="s">
        <v>28</v>
      </c>
      <c r="E29784" s="1234">
        <v>503.89</v>
      </c>
      <c r="F29784" s="761"/>
    </row>
    <row r="29785" spans="1:6" customFormat="1">
      <c r="A29785" s="1233" t="s">
        <v>7671</v>
      </c>
      <c r="B29785" s="1233" t="s">
        <v>24</v>
      </c>
      <c r="C29785" s="1233" t="s">
        <v>27266</v>
      </c>
      <c r="D29785" s="1233" t="s">
        <v>28</v>
      </c>
      <c r="E29785" s="1234">
        <v>78.84</v>
      </c>
      <c r="F29785" s="761"/>
    </row>
    <row r="29786" spans="1:6" customFormat="1">
      <c r="A29786" s="1233" t="s">
        <v>7672</v>
      </c>
      <c r="B29786" s="1233" t="s">
        <v>24</v>
      </c>
      <c r="C29786" s="1233" t="s">
        <v>27267</v>
      </c>
      <c r="D29786" s="1233" t="s">
        <v>28</v>
      </c>
      <c r="E29786" s="1234">
        <v>14.61</v>
      </c>
      <c r="F29786" s="761"/>
    </row>
    <row r="29787" spans="1:6" customFormat="1">
      <c r="A29787" s="1233" t="s">
        <v>7673</v>
      </c>
      <c r="B29787" s="1233" t="s">
        <v>24</v>
      </c>
      <c r="C29787" s="1233" t="s">
        <v>27268</v>
      </c>
      <c r="D29787" s="1233" t="s">
        <v>28</v>
      </c>
      <c r="E29787" s="1234">
        <v>18.059999999999999</v>
      </c>
      <c r="F29787" s="761"/>
    </row>
    <row r="29788" spans="1:6" customFormat="1">
      <c r="A29788" s="1231" t="s">
        <v>7674</v>
      </c>
      <c r="B29788" s="1231" t="s">
        <v>24</v>
      </c>
      <c r="C29788" s="1231" t="s">
        <v>27269</v>
      </c>
      <c r="D29788" s="1232"/>
      <c r="E29788" s="1232"/>
      <c r="F29788" s="761"/>
    </row>
    <row r="29789" spans="1:6" customFormat="1">
      <c r="A29789" s="1233" t="s">
        <v>7675</v>
      </c>
      <c r="B29789" s="1233" t="s">
        <v>24</v>
      </c>
      <c r="C29789" s="1233" t="s">
        <v>7676</v>
      </c>
      <c r="D29789" s="1233" t="s">
        <v>5</v>
      </c>
      <c r="E29789" s="1234">
        <v>52.57</v>
      </c>
      <c r="F29789" s="761"/>
    </row>
    <row r="29790" spans="1:6" customFormat="1">
      <c r="A29790" s="1233" t="s">
        <v>7677</v>
      </c>
      <c r="B29790" s="1233" t="s">
        <v>24</v>
      </c>
      <c r="C29790" s="1233" t="s">
        <v>7678</v>
      </c>
      <c r="D29790" s="1233" t="s">
        <v>5</v>
      </c>
      <c r="E29790" s="1234">
        <v>68.58</v>
      </c>
      <c r="F29790" s="761"/>
    </row>
    <row r="29791" spans="1:6" customFormat="1">
      <c r="A29791" s="1233" t="s">
        <v>7679</v>
      </c>
      <c r="B29791" s="1233" t="s">
        <v>24</v>
      </c>
      <c r="C29791" s="1233" t="s">
        <v>27270</v>
      </c>
      <c r="D29791" s="1233" t="s">
        <v>28</v>
      </c>
      <c r="E29791" s="1234">
        <v>60.55</v>
      </c>
      <c r="F29791" s="761"/>
    </row>
    <row r="29792" spans="1:6" customFormat="1">
      <c r="A29792" s="1233" t="s">
        <v>7680</v>
      </c>
      <c r="B29792" s="1233" t="s">
        <v>24</v>
      </c>
      <c r="C29792" s="1233" t="s">
        <v>27271</v>
      </c>
      <c r="D29792" s="1233" t="s">
        <v>28</v>
      </c>
      <c r="E29792" s="1234">
        <v>36.909999999999997</v>
      </c>
      <c r="F29792" s="761"/>
    </row>
    <row r="29793" spans="1:6" customFormat="1">
      <c r="A29793" s="1233" t="s">
        <v>7681</v>
      </c>
      <c r="B29793" s="1233" t="s">
        <v>24</v>
      </c>
      <c r="C29793" s="1233" t="s">
        <v>7682</v>
      </c>
      <c r="D29793" s="1233" t="s">
        <v>28</v>
      </c>
      <c r="E29793" s="1234">
        <v>108.31</v>
      </c>
      <c r="F29793" s="761"/>
    </row>
    <row r="29794" spans="1:6" customFormat="1">
      <c r="A29794" s="1233" t="s">
        <v>7683</v>
      </c>
      <c r="B29794" s="1233" t="s">
        <v>24</v>
      </c>
      <c r="C29794" s="1233" t="s">
        <v>27272</v>
      </c>
      <c r="D29794" s="1233" t="s">
        <v>28</v>
      </c>
      <c r="E29794" s="1234">
        <v>49.76</v>
      </c>
      <c r="F29794" s="761"/>
    </row>
    <row r="29795" spans="1:6" customFormat="1">
      <c r="A29795" s="1233" t="s">
        <v>7684</v>
      </c>
      <c r="B29795" s="1233" t="s">
        <v>24</v>
      </c>
      <c r="C29795" s="1233" t="s">
        <v>27273</v>
      </c>
      <c r="D29795" s="1233" t="s">
        <v>28</v>
      </c>
      <c r="E29795" s="1234">
        <v>126.8</v>
      </c>
      <c r="F29795" s="761"/>
    </row>
    <row r="29796" spans="1:6" customFormat="1">
      <c r="A29796" s="1233" t="s">
        <v>7685</v>
      </c>
      <c r="B29796" s="1233" t="s">
        <v>24</v>
      </c>
      <c r="C29796" s="1233" t="s">
        <v>27274</v>
      </c>
      <c r="D29796" s="1233" t="s">
        <v>28</v>
      </c>
      <c r="E29796" s="1234">
        <v>19.21</v>
      </c>
      <c r="F29796" s="761"/>
    </row>
    <row r="29797" spans="1:6" customFormat="1">
      <c r="A29797" s="1231" t="s">
        <v>11859</v>
      </c>
      <c r="B29797" s="1231" t="s">
        <v>24</v>
      </c>
      <c r="C29797" s="1231" t="s">
        <v>11860</v>
      </c>
      <c r="D29797" s="1232"/>
      <c r="E29797" s="1232"/>
      <c r="F29797" s="761"/>
    </row>
    <row r="29798" spans="1:6" customFormat="1">
      <c r="A29798" s="1233" t="s">
        <v>12283</v>
      </c>
      <c r="B29798" s="1233" t="s">
        <v>24</v>
      </c>
      <c r="C29798" s="1233" t="s">
        <v>27275</v>
      </c>
      <c r="D29798" s="1233" t="s">
        <v>28</v>
      </c>
      <c r="E29798" s="1234">
        <v>6.58</v>
      </c>
      <c r="F29798" s="761"/>
    </row>
    <row r="29799" spans="1:6" customFormat="1">
      <c r="A29799" s="1233" t="s">
        <v>12284</v>
      </c>
      <c r="B29799" s="1233" t="s">
        <v>24</v>
      </c>
      <c r="C29799" s="1233" t="s">
        <v>27276</v>
      </c>
      <c r="D29799" s="1233" t="s">
        <v>28</v>
      </c>
      <c r="E29799" s="1234">
        <v>1114.33</v>
      </c>
      <c r="F29799" s="761"/>
    </row>
    <row r="29800" spans="1:6" customFormat="1">
      <c r="A29800" s="1233" t="s">
        <v>12285</v>
      </c>
      <c r="B29800" s="1233" t="s">
        <v>24</v>
      </c>
      <c r="C29800" s="1233" t="s">
        <v>27277</v>
      </c>
      <c r="D29800" s="1233" t="s">
        <v>28</v>
      </c>
      <c r="E29800" s="1234">
        <v>13.6</v>
      </c>
      <c r="F29800" s="761"/>
    </row>
    <row r="29801" spans="1:6" customFormat="1">
      <c r="A29801" s="1233" t="s">
        <v>12286</v>
      </c>
      <c r="B29801" s="1233" t="s">
        <v>24</v>
      </c>
      <c r="C29801" s="1233" t="s">
        <v>27278</v>
      </c>
      <c r="D29801" s="1233" t="s">
        <v>28</v>
      </c>
      <c r="E29801" s="1234">
        <v>1202.3599999999999</v>
      </c>
      <c r="F29801" s="761"/>
    </row>
    <row r="29802" spans="1:6" customFormat="1">
      <c r="A29802" s="1233" t="s">
        <v>12287</v>
      </c>
      <c r="B29802" s="1233" t="s">
        <v>24</v>
      </c>
      <c r="C29802" s="1235" t="s">
        <v>27279</v>
      </c>
      <c r="D29802" s="1233" t="s">
        <v>28</v>
      </c>
      <c r="E29802" s="1234">
        <v>25.78</v>
      </c>
      <c r="F29802" s="761"/>
    </row>
    <row r="29803" spans="1:6" customFormat="1">
      <c r="A29803" s="1233" t="s">
        <v>12288</v>
      </c>
      <c r="B29803" s="1233" t="s">
        <v>24</v>
      </c>
      <c r="C29803" s="1233" t="s">
        <v>27280</v>
      </c>
      <c r="D29803" s="1233" t="s">
        <v>28</v>
      </c>
      <c r="E29803" s="1234">
        <v>1409.61</v>
      </c>
      <c r="F29803" s="761"/>
    </row>
    <row r="29804" spans="1:6" customFormat="1">
      <c r="A29804" s="1233" t="s">
        <v>12289</v>
      </c>
      <c r="B29804" s="1233" t="s">
        <v>24</v>
      </c>
      <c r="C29804" s="1235" t="s">
        <v>27281</v>
      </c>
      <c r="D29804" s="1233" t="s">
        <v>28</v>
      </c>
      <c r="E29804" s="1234">
        <v>202.19</v>
      </c>
      <c r="F29804" s="761"/>
    </row>
    <row r="29805" spans="1:6" customFormat="1">
      <c r="A29805" s="1233" t="s">
        <v>12290</v>
      </c>
      <c r="B29805" s="1233" t="s">
        <v>24</v>
      </c>
      <c r="C29805" s="1233" t="s">
        <v>27282</v>
      </c>
      <c r="D29805" s="1233" t="s">
        <v>28</v>
      </c>
      <c r="E29805" s="1234">
        <v>1837.27</v>
      </c>
      <c r="F29805" s="761"/>
    </row>
    <row r="29806" spans="1:6" customFormat="1">
      <c r="A29806" s="1233" t="s">
        <v>12291</v>
      </c>
      <c r="B29806" s="1233" t="s">
        <v>24</v>
      </c>
      <c r="C29806" s="1233" t="s">
        <v>27283</v>
      </c>
      <c r="D29806" s="1233" t="s">
        <v>28</v>
      </c>
      <c r="E29806" s="1234">
        <v>290.32</v>
      </c>
      <c r="F29806" s="761"/>
    </row>
    <row r="29807" spans="1:6" customFormat="1">
      <c r="A29807" s="1233" t="s">
        <v>12292</v>
      </c>
      <c r="B29807" s="1233" t="s">
        <v>24</v>
      </c>
      <c r="C29807" s="1233" t="s">
        <v>27284</v>
      </c>
      <c r="D29807" s="1233" t="s">
        <v>28</v>
      </c>
      <c r="E29807" s="1234">
        <v>2162.23</v>
      </c>
      <c r="F29807" s="761"/>
    </row>
    <row r="29808" spans="1:6" customFormat="1">
      <c r="A29808" s="1233" t="s">
        <v>11861</v>
      </c>
      <c r="B29808" s="1233" t="s">
        <v>24</v>
      </c>
      <c r="C29808" s="1233" t="s">
        <v>11862</v>
      </c>
      <c r="D29808" s="1233" t="s">
        <v>28</v>
      </c>
      <c r="E29808" s="1234">
        <v>256.82</v>
      </c>
      <c r="F29808" s="761"/>
    </row>
    <row r="29809" spans="1:6" customFormat="1">
      <c r="A29809" s="1233" t="s">
        <v>11863</v>
      </c>
      <c r="B29809" s="1233" t="s">
        <v>24</v>
      </c>
      <c r="C29809" s="1233" t="s">
        <v>11864</v>
      </c>
      <c r="D29809" s="1233" t="s">
        <v>5</v>
      </c>
      <c r="E29809" s="1234">
        <v>299.88</v>
      </c>
      <c r="F29809" s="761"/>
    </row>
    <row r="29810" spans="1:6" customFormat="1">
      <c r="A29810" s="1233" t="s">
        <v>11865</v>
      </c>
      <c r="B29810" s="1233" t="s">
        <v>24</v>
      </c>
      <c r="C29810" s="1233" t="s">
        <v>27285</v>
      </c>
      <c r="D29810" s="1233" t="s">
        <v>28</v>
      </c>
      <c r="E29810" s="1234">
        <v>1246.57</v>
      </c>
      <c r="F29810" s="761"/>
    </row>
    <row r="29811" spans="1:6" customFormat="1">
      <c r="A29811" s="1233" t="s">
        <v>11866</v>
      </c>
      <c r="B29811" s="1233" t="s">
        <v>24</v>
      </c>
      <c r="C29811" s="1233" t="s">
        <v>11867</v>
      </c>
      <c r="D29811" s="1233" t="s">
        <v>28</v>
      </c>
      <c r="E29811" s="1234">
        <v>314.44</v>
      </c>
      <c r="F29811" s="761"/>
    </row>
    <row r="29812" spans="1:6" customFormat="1">
      <c r="A29812" s="1233" t="s">
        <v>11868</v>
      </c>
      <c r="B29812" s="1233" t="s">
        <v>24</v>
      </c>
      <c r="C29812" s="1233" t="s">
        <v>11869</v>
      </c>
      <c r="D29812" s="1233" t="s">
        <v>5</v>
      </c>
      <c r="E29812" s="1234">
        <v>374.88</v>
      </c>
      <c r="F29812" s="761"/>
    </row>
    <row r="29813" spans="1:6" customFormat="1">
      <c r="A29813" s="1233" t="s">
        <v>11870</v>
      </c>
      <c r="B29813" s="1233" t="s">
        <v>24</v>
      </c>
      <c r="C29813" s="1233" t="s">
        <v>27286</v>
      </c>
      <c r="D29813" s="1233" t="s">
        <v>28</v>
      </c>
      <c r="E29813" s="1234">
        <v>1415.2</v>
      </c>
      <c r="F29813" s="761"/>
    </row>
    <row r="29814" spans="1:6" customFormat="1">
      <c r="A29814" s="1233" t="s">
        <v>11871</v>
      </c>
      <c r="B29814" s="1233" t="s">
        <v>24</v>
      </c>
      <c r="C29814" s="1233" t="s">
        <v>27287</v>
      </c>
      <c r="D29814" s="1233" t="s">
        <v>28</v>
      </c>
      <c r="E29814" s="1234">
        <v>677.79</v>
      </c>
      <c r="F29814" s="761"/>
    </row>
    <row r="29815" spans="1:6" customFormat="1">
      <c r="A29815" s="1233" t="s">
        <v>11872</v>
      </c>
      <c r="B29815" s="1233" t="s">
        <v>24</v>
      </c>
      <c r="C29815" s="1233" t="s">
        <v>11873</v>
      </c>
      <c r="D29815" s="1233" t="s">
        <v>5</v>
      </c>
      <c r="E29815" s="1234">
        <v>524.82000000000005</v>
      </c>
      <c r="F29815" s="761"/>
    </row>
    <row r="29816" spans="1:6" customFormat="1">
      <c r="A29816" s="1233" t="s">
        <v>11874</v>
      </c>
      <c r="B29816" s="1233" t="s">
        <v>24</v>
      </c>
      <c r="C29816" s="1233" t="s">
        <v>27288</v>
      </c>
      <c r="D29816" s="1233" t="s">
        <v>28</v>
      </c>
      <c r="E29816" s="1234">
        <v>1863.62</v>
      </c>
      <c r="F29816" s="761"/>
    </row>
    <row r="29817" spans="1:6" customFormat="1">
      <c r="A29817" s="1233" t="s">
        <v>11875</v>
      </c>
      <c r="B29817" s="1233" t="s">
        <v>24</v>
      </c>
      <c r="C29817" s="1233" t="s">
        <v>27289</v>
      </c>
      <c r="D29817" s="1233" t="s">
        <v>28</v>
      </c>
      <c r="E29817" s="1234">
        <v>806.61</v>
      </c>
      <c r="F29817" s="761"/>
    </row>
    <row r="29818" spans="1:6" customFormat="1">
      <c r="A29818" s="1233" t="s">
        <v>11876</v>
      </c>
      <c r="B29818" s="1233" t="s">
        <v>24</v>
      </c>
      <c r="C29818" s="1233" t="s">
        <v>11877</v>
      </c>
      <c r="D29818" s="1233" t="s">
        <v>5</v>
      </c>
      <c r="E29818" s="1234">
        <v>674.76</v>
      </c>
      <c r="F29818" s="761"/>
    </row>
    <row r="29819" spans="1:6" customFormat="1">
      <c r="A29819" s="1233" t="s">
        <v>11878</v>
      </c>
      <c r="B29819" s="1233" t="s">
        <v>24</v>
      </c>
      <c r="C29819" s="1233" t="s">
        <v>27290</v>
      </c>
      <c r="D29819" s="1233" t="s">
        <v>28</v>
      </c>
      <c r="E29819" s="1234">
        <v>2441.69</v>
      </c>
      <c r="F29819" s="761"/>
    </row>
    <row r="29820" spans="1:6" customFormat="1">
      <c r="A29820" s="1233" t="s">
        <v>11879</v>
      </c>
      <c r="B29820" s="1233" t="s">
        <v>24</v>
      </c>
      <c r="C29820" s="1233" t="s">
        <v>27291</v>
      </c>
      <c r="D29820" s="1233" t="s">
        <v>28</v>
      </c>
      <c r="E29820" s="1234">
        <v>1042.45</v>
      </c>
      <c r="F29820" s="761"/>
    </row>
    <row r="29821" spans="1:6" customFormat="1">
      <c r="A29821" s="1233" t="s">
        <v>11880</v>
      </c>
      <c r="B29821" s="1233" t="s">
        <v>24</v>
      </c>
      <c r="C29821" s="1233" t="s">
        <v>11881</v>
      </c>
      <c r="D29821" s="1233" t="s">
        <v>5</v>
      </c>
      <c r="E29821" s="1234">
        <v>824.71</v>
      </c>
      <c r="F29821" s="761"/>
    </row>
    <row r="29822" spans="1:6" customFormat="1">
      <c r="A29822" s="1233" t="s">
        <v>11882</v>
      </c>
      <c r="B29822" s="1233" t="s">
        <v>24</v>
      </c>
      <c r="C29822" s="1233" t="s">
        <v>27292</v>
      </c>
      <c r="D29822" s="1233" t="s">
        <v>28</v>
      </c>
      <c r="E29822" s="1234">
        <v>2914.36</v>
      </c>
      <c r="F29822" s="761"/>
    </row>
    <row r="29823" spans="1:6" customFormat="1">
      <c r="A29823" s="1233" t="s">
        <v>11883</v>
      </c>
      <c r="B29823" s="1233" t="s">
        <v>24</v>
      </c>
      <c r="C29823" s="1233" t="s">
        <v>11884</v>
      </c>
      <c r="D29823" s="1233" t="s">
        <v>28</v>
      </c>
      <c r="E29823" s="1234">
        <v>242.61</v>
      </c>
      <c r="F29823" s="761"/>
    </row>
    <row r="29824" spans="1:6" customFormat="1">
      <c r="A29824" s="1233" t="s">
        <v>11885</v>
      </c>
      <c r="B29824" s="1233" t="s">
        <v>24</v>
      </c>
      <c r="C29824" s="1233" t="s">
        <v>11886</v>
      </c>
      <c r="D29824" s="1233" t="s">
        <v>5</v>
      </c>
      <c r="E29824" s="1234">
        <v>161.22999999999999</v>
      </c>
      <c r="F29824" s="761"/>
    </row>
    <row r="29825" spans="1:6" customFormat="1">
      <c r="A29825" s="1233" t="s">
        <v>11887</v>
      </c>
      <c r="B29825" s="1233" t="s">
        <v>24</v>
      </c>
      <c r="C29825" s="1233" t="s">
        <v>27293</v>
      </c>
      <c r="D29825" s="1233" t="s">
        <v>28</v>
      </c>
      <c r="E29825" s="1234">
        <v>1343.37</v>
      </c>
      <c r="F29825" s="761"/>
    </row>
    <row r="29826" spans="1:6" customFormat="1">
      <c r="A29826" s="1233" t="s">
        <v>11888</v>
      </c>
      <c r="B29826" s="1233" t="s">
        <v>24</v>
      </c>
      <c r="C29826" s="1233" t="s">
        <v>27294</v>
      </c>
      <c r="D29826" s="1233" t="s">
        <v>28</v>
      </c>
      <c r="E29826" s="1234">
        <v>514.70000000000005</v>
      </c>
      <c r="F29826" s="761"/>
    </row>
    <row r="29827" spans="1:6" customFormat="1">
      <c r="A29827" s="1233" t="s">
        <v>11889</v>
      </c>
      <c r="B29827" s="1233" t="s">
        <v>24</v>
      </c>
      <c r="C29827" s="1233" t="s">
        <v>11890</v>
      </c>
      <c r="D29827" s="1233" t="s">
        <v>5</v>
      </c>
      <c r="E29827" s="1234">
        <v>225.73</v>
      </c>
      <c r="F29827" s="761"/>
    </row>
    <row r="29828" spans="1:6" customFormat="1">
      <c r="A29828" s="1233" t="s">
        <v>11891</v>
      </c>
      <c r="B29828" s="1233" t="s">
        <v>24</v>
      </c>
      <c r="C29828" s="1233" t="s">
        <v>27295</v>
      </c>
      <c r="D29828" s="1233" t="s">
        <v>28</v>
      </c>
      <c r="E29828" s="1234">
        <v>1700.53</v>
      </c>
      <c r="F29828" s="761"/>
    </row>
    <row r="29829" spans="1:6" customFormat="1">
      <c r="A29829" s="1233" t="s">
        <v>11892</v>
      </c>
      <c r="B29829" s="1233" t="s">
        <v>24</v>
      </c>
      <c r="C29829" s="1233" t="s">
        <v>27296</v>
      </c>
      <c r="D29829" s="1233" t="s">
        <v>28</v>
      </c>
      <c r="E29829" s="1234">
        <v>598.49</v>
      </c>
      <c r="F29829" s="761"/>
    </row>
    <row r="29830" spans="1:6" customFormat="1">
      <c r="A29830" s="1233" t="s">
        <v>11893</v>
      </c>
      <c r="B29830" s="1233" t="s">
        <v>24</v>
      </c>
      <c r="C29830" s="1233" t="s">
        <v>11894</v>
      </c>
      <c r="D29830" s="1233" t="s">
        <v>5</v>
      </c>
      <c r="E29830" s="1234">
        <v>282.83</v>
      </c>
      <c r="F29830" s="761"/>
    </row>
    <row r="29831" spans="1:6" customFormat="1">
      <c r="A29831" s="1233" t="s">
        <v>11895</v>
      </c>
      <c r="B29831" s="1233" t="s">
        <v>24</v>
      </c>
      <c r="C29831" s="1233" t="s">
        <v>27297</v>
      </c>
      <c r="D29831" s="1233" t="s">
        <v>28</v>
      </c>
      <c r="E29831" s="1234">
        <v>2233.5700000000002</v>
      </c>
      <c r="F29831" s="761"/>
    </row>
    <row r="29832" spans="1:6" customFormat="1">
      <c r="A29832" s="1233" t="s">
        <v>11896</v>
      </c>
      <c r="B29832" s="1233" t="s">
        <v>24</v>
      </c>
      <c r="C29832" s="1233" t="s">
        <v>27298</v>
      </c>
      <c r="D29832" s="1233" t="s">
        <v>28</v>
      </c>
      <c r="E29832" s="1234">
        <v>796.17</v>
      </c>
      <c r="F29832" s="761"/>
    </row>
    <row r="29833" spans="1:6" customFormat="1">
      <c r="A29833" s="1233" t="s">
        <v>11897</v>
      </c>
      <c r="B29833" s="1233" t="s">
        <v>24</v>
      </c>
      <c r="C29833" s="1233" t="s">
        <v>11898</v>
      </c>
      <c r="D29833" s="1233" t="s">
        <v>5</v>
      </c>
      <c r="E29833" s="1234">
        <v>354.72</v>
      </c>
      <c r="F29833" s="761"/>
    </row>
    <row r="29834" spans="1:6" customFormat="1">
      <c r="A29834" s="1233" t="s">
        <v>11899</v>
      </c>
      <c r="B29834" s="1233" t="s">
        <v>24</v>
      </c>
      <c r="C29834" s="1233" t="s">
        <v>27299</v>
      </c>
      <c r="D29834" s="1233" t="s">
        <v>28</v>
      </c>
      <c r="E29834" s="1234">
        <v>2668.08</v>
      </c>
      <c r="F29834" s="761"/>
    </row>
    <row r="29835" spans="1:6" customFormat="1">
      <c r="A29835" s="1231" t="s">
        <v>7686</v>
      </c>
      <c r="B29835" s="1231" t="s">
        <v>24</v>
      </c>
      <c r="C29835" s="1231" t="s">
        <v>27300</v>
      </c>
      <c r="D29835" s="1232"/>
      <c r="E29835" s="1232"/>
      <c r="F29835" s="761"/>
    </row>
    <row r="29836" spans="1:6" customFormat="1">
      <c r="A29836" s="1233" t="s">
        <v>7687</v>
      </c>
      <c r="B29836" s="1233" t="s">
        <v>24</v>
      </c>
      <c r="C29836" s="1233" t="s">
        <v>27301</v>
      </c>
      <c r="D29836" s="1233" t="s">
        <v>28</v>
      </c>
      <c r="E29836" s="1234">
        <v>499.77</v>
      </c>
      <c r="F29836" s="761"/>
    </row>
    <row r="29837" spans="1:6" customFormat="1">
      <c r="A29837" s="1233" t="s">
        <v>7688</v>
      </c>
      <c r="B29837" s="1233" t="s">
        <v>24</v>
      </c>
      <c r="C29837" s="1233" t="s">
        <v>27302</v>
      </c>
      <c r="D29837" s="1233" t="s">
        <v>28</v>
      </c>
      <c r="E29837" s="1234">
        <v>652.12</v>
      </c>
      <c r="F29837" s="761"/>
    </row>
    <row r="29838" spans="1:6" customFormat="1">
      <c r="A29838" s="1233" t="s">
        <v>7689</v>
      </c>
      <c r="B29838" s="1233" t="s">
        <v>24</v>
      </c>
      <c r="C29838" s="1233" t="s">
        <v>27303</v>
      </c>
      <c r="D29838" s="1233" t="s">
        <v>28</v>
      </c>
      <c r="E29838" s="1234">
        <v>603.57000000000005</v>
      </c>
      <c r="F29838" s="761"/>
    </row>
    <row r="29839" spans="1:6" customFormat="1">
      <c r="A29839" s="1233" t="s">
        <v>7690</v>
      </c>
      <c r="B29839" s="1233" t="s">
        <v>24</v>
      </c>
      <c r="C29839" s="1233" t="s">
        <v>27304</v>
      </c>
      <c r="D29839" s="1233" t="s">
        <v>28</v>
      </c>
      <c r="E29839" s="1234">
        <v>712.51</v>
      </c>
      <c r="F29839" s="761"/>
    </row>
    <row r="29840" spans="1:6" customFormat="1">
      <c r="A29840" s="1233" t="s">
        <v>7691</v>
      </c>
      <c r="B29840" s="1233" t="s">
        <v>24</v>
      </c>
      <c r="C29840" s="1233" t="s">
        <v>27305</v>
      </c>
      <c r="D29840" s="1233" t="s">
        <v>28</v>
      </c>
      <c r="E29840" s="1234">
        <v>668.34</v>
      </c>
      <c r="F29840" s="761"/>
    </row>
    <row r="29841" spans="1:6" customFormat="1">
      <c r="A29841" s="1233" t="s">
        <v>7692</v>
      </c>
      <c r="B29841" s="1233" t="s">
        <v>24</v>
      </c>
      <c r="C29841" s="1233" t="s">
        <v>27306</v>
      </c>
      <c r="D29841" s="1233" t="s">
        <v>28</v>
      </c>
      <c r="E29841" s="1234">
        <v>862.53</v>
      </c>
      <c r="F29841" s="761"/>
    </row>
    <row r="29842" spans="1:6" customFormat="1">
      <c r="A29842" s="1231" t="s">
        <v>7693</v>
      </c>
      <c r="B29842" s="1231" t="s">
        <v>24</v>
      </c>
      <c r="C29842" s="1231" t="s">
        <v>27307</v>
      </c>
      <c r="D29842" s="1232"/>
      <c r="E29842" s="1232"/>
      <c r="F29842" s="761"/>
    </row>
    <row r="29843" spans="1:6" customFormat="1">
      <c r="A29843" s="1233" t="s">
        <v>7694</v>
      </c>
      <c r="B29843" s="1233" t="s">
        <v>24</v>
      </c>
      <c r="C29843" s="1233" t="s">
        <v>27308</v>
      </c>
      <c r="D29843" s="1233" t="s">
        <v>5</v>
      </c>
      <c r="E29843" s="1234">
        <v>93.19</v>
      </c>
      <c r="F29843" s="761"/>
    </row>
    <row r="29844" spans="1:6" customFormat="1">
      <c r="A29844" s="1231" t="s">
        <v>7695</v>
      </c>
      <c r="B29844" s="1231" t="s">
        <v>24</v>
      </c>
      <c r="C29844" s="1231" t="s">
        <v>7696</v>
      </c>
      <c r="D29844" s="1232"/>
      <c r="E29844" s="1232"/>
      <c r="F29844" s="761"/>
    </row>
    <row r="29845" spans="1:6" customFormat="1">
      <c r="A29845" s="1233" t="s">
        <v>7697</v>
      </c>
      <c r="B29845" s="1233" t="s">
        <v>24</v>
      </c>
      <c r="C29845" s="1233" t="s">
        <v>27309</v>
      </c>
      <c r="D29845" s="1233" t="s">
        <v>28</v>
      </c>
      <c r="E29845" s="1234">
        <v>42.73</v>
      </c>
      <c r="F29845" s="761"/>
    </row>
    <row r="29846" spans="1:6" customFormat="1">
      <c r="A29846" s="1231" t="s">
        <v>7698</v>
      </c>
      <c r="B29846" s="1231" t="s">
        <v>24</v>
      </c>
      <c r="C29846" s="1231" t="s">
        <v>7699</v>
      </c>
      <c r="D29846" s="1232"/>
      <c r="E29846" s="1232"/>
      <c r="F29846" s="761"/>
    </row>
    <row r="29847" spans="1:6" customFormat="1">
      <c r="A29847" s="1233" t="s">
        <v>7700</v>
      </c>
      <c r="B29847" s="1233" t="s">
        <v>24</v>
      </c>
      <c r="C29847" s="1233" t="s">
        <v>27310</v>
      </c>
      <c r="D29847" s="1233" t="s">
        <v>28</v>
      </c>
      <c r="E29847" s="1234">
        <v>6276.58</v>
      </c>
      <c r="F29847" s="761"/>
    </row>
    <row r="29848" spans="1:6" customFormat="1">
      <c r="A29848" s="1233" t="s">
        <v>7701</v>
      </c>
      <c r="B29848" s="1233" t="s">
        <v>24</v>
      </c>
      <c r="C29848" s="1233" t="s">
        <v>27311</v>
      </c>
      <c r="D29848" s="1233" t="s">
        <v>28</v>
      </c>
      <c r="E29848" s="1234">
        <v>7278.58</v>
      </c>
      <c r="F29848" s="761"/>
    </row>
    <row r="29849" spans="1:6" customFormat="1">
      <c r="A29849" s="1233" t="s">
        <v>7702</v>
      </c>
      <c r="B29849" s="1233" t="s">
        <v>24</v>
      </c>
      <c r="C29849" s="1233" t="s">
        <v>7703</v>
      </c>
      <c r="D29849" s="1233" t="s">
        <v>28</v>
      </c>
      <c r="E29849" s="1234">
        <v>1480.12</v>
      </c>
      <c r="F29849" s="761"/>
    </row>
    <row r="29850" spans="1:6" customFormat="1">
      <c r="A29850" s="1233" t="s">
        <v>7704</v>
      </c>
      <c r="B29850" s="1233" t="s">
        <v>24</v>
      </c>
      <c r="C29850" s="1233" t="s">
        <v>7705</v>
      </c>
      <c r="D29850" s="1233" t="s">
        <v>28</v>
      </c>
      <c r="E29850" s="1234">
        <v>1478.48</v>
      </c>
      <c r="F29850" s="761"/>
    </row>
    <row r="29851" spans="1:6" customFormat="1">
      <c r="A29851" s="1231" t="s">
        <v>7706</v>
      </c>
      <c r="B29851" s="1231" t="s">
        <v>24</v>
      </c>
      <c r="C29851" s="1231" t="s">
        <v>6241</v>
      </c>
      <c r="D29851" s="1232"/>
      <c r="E29851" s="1232"/>
      <c r="F29851" s="761"/>
    </row>
    <row r="29852" spans="1:6" customFormat="1">
      <c r="A29852" s="1233" t="s">
        <v>7707</v>
      </c>
      <c r="B29852" s="1233" t="s">
        <v>24</v>
      </c>
      <c r="C29852" s="1233" t="s">
        <v>27312</v>
      </c>
      <c r="D29852" s="1233" t="s">
        <v>28</v>
      </c>
      <c r="E29852" s="1234">
        <v>699.41</v>
      </c>
      <c r="F29852" s="761"/>
    </row>
    <row r="29853" spans="1:6" customFormat="1">
      <c r="A29853" s="1233" t="s">
        <v>7708</v>
      </c>
      <c r="B29853" s="1233" t="s">
        <v>24</v>
      </c>
      <c r="C29853" s="1233" t="s">
        <v>27313</v>
      </c>
      <c r="D29853" s="1233" t="s">
        <v>28</v>
      </c>
      <c r="E29853" s="1234">
        <v>157.91</v>
      </c>
      <c r="F29853" s="761"/>
    </row>
    <row r="29854" spans="1:6" customFormat="1">
      <c r="A29854" s="1233" t="s">
        <v>7709</v>
      </c>
      <c r="B29854" s="1233" t="s">
        <v>24</v>
      </c>
      <c r="C29854" s="1233" t="s">
        <v>27314</v>
      </c>
      <c r="D29854" s="1233" t="s">
        <v>28</v>
      </c>
      <c r="E29854" s="1234">
        <v>197.9</v>
      </c>
      <c r="F29854" s="761"/>
    </row>
    <row r="29855" spans="1:6" customFormat="1">
      <c r="A29855" s="1233" t="s">
        <v>7710</v>
      </c>
      <c r="B29855" s="1233" t="s">
        <v>24</v>
      </c>
      <c r="C29855" s="1233" t="s">
        <v>27315</v>
      </c>
      <c r="D29855" s="1233" t="s">
        <v>28</v>
      </c>
      <c r="E29855" s="1234">
        <v>142.81</v>
      </c>
      <c r="F29855" s="761"/>
    </row>
    <row r="29856" spans="1:6" customFormat="1">
      <c r="A29856" s="1233" t="s">
        <v>7711</v>
      </c>
      <c r="B29856" s="1233" t="s">
        <v>24</v>
      </c>
      <c r="C29856" s="1233" t="s">
        <v>27316</v>
      </c>
      <c r="D29856" s="1233" t="s">
        <v>28</v>
      </c>
      <c r="E29856" s="1234">
        <v>165.42</v>
      </c>
      <c r="F29856" s="761"/>
    </row>
    <row r="29857" spans="1:6" customFormat="1">
      <c r="A29857" s="1233" t="s">
        <v>7712</v>
      </c>
      <c r="B29857" s="1233" t="s">
        <v>24</v>
      </c>
      <c r="C29857" s="1233" t="s">
        <v>27317</v>
      </c>
      <c r="D29857" s="1233" t="s">
        <v>28</v>
      </c>
      <c r="E29857" s="1234">
        <v>329.31</v>
      </c>
      <c r="F29857" s="761"/>
    </row>
    <row r="29858" spans="1:6" customFormat="1">
      <c r="A29858" s="1233" t="s">
        <v>7713</v>
      </c>
      <c r="B29858" s="1233" t="s">
        <v>24</v>
      </c>
      <c r="C29858" s="1233" t="s">
        <v>7714</v>
      </c>
      <c r="D29858" s="1233" t="s">
        <v>28</v>
      </c>
      <c r="E29858" s="1234">
        <v>141.16999999999999</v>
      </c>
      <c r="F29858" s="761"/>
    </row>
    <row r="29859" spans="1:6" customFormat="1">
      <c r="A29859" s="1233" t="s">
        <v>7715</v>
      </c>
      <c r="B29859" s="1233" t="s">
        <v>24</v>
      </c>
      <c r="C29859" s="1233" t="s">
        <v>7716</v>
      </c>
      <c r="D29859" s="1233" t="s">
        <v>28</v>
      </c>
      <c r="E29859" s="1234">
        <v>249.5</v>
      </c>
      <c r="F29859" s="761"/>
    </row>
    <row r="29860" spans="1:6" customFormat="1">
      <c r="A29860" s="1233" t="s">
        <v>7717</v>
      </c>
      <c r="B29860" s="1233" t="s">
        <v>24</v>
      </c>
      <c r="C29860" s="1233" t="s">
        <v>27318</v>
      </c>
      <c r="D29860" s="1233" t="s">
        <v>28</v>
      </c>
      <c r="E29860" s="1234">
        <v>117.68</v>
      </c>
      <c r="F29860" s="761"/>
    </row>
    <row r="29861" spans="1:6" customFormat="1">
      <c r="A29861" s="1233" t="s">
        <v>7718</v>
      </c>
      <c r="B29861" s="1233" t="s">
        <v>24</v>
      </c>
      <c r="C29861" s="1233" t="s">
        <v>7719</v>
      </c>
      <c r="D29861" s="1233" t="s">
        <v>28</v>
      </c>
      <c r="E29861" s="1234">
        <v>55.28</v>
      </c>
      <c r="F29861" s="761"/>
    </row>
    <row r="29862" spans="1:6" customFormat="1">
      <c r="A29862" s="1233" t="s">
        <v>7720</v>
      </c>
      <c r="B29862" s="1233" t="s">
        <v>24</v>
      </c>
      <c r="C29862" s="1233" t="s">
        <v>27319</v>
      </c>
      <c r="D29862" s="1233" t="s">
        <v>28</v>
      </c>
      <c r="E29862" s="1234">
        <v>82.9</v>
      </c>
      <c r="F29862" s="761"/>
    </row>
    <row r="29863" spans="1:6" customFormat="1">
      <c r="A29863" s="1233" t="s">
        <v>7721</v>
      </c>
      <c r="B29863" s="1233" t="s">
        <v>24</v>
      </c>
      <c r="C29863" s="1233" t="s">
        <v>27320</v>
      </c>
      <c r="D29863" s="1233" t="s">
        <v>28</v>
      </c>
      <c r="E29863" s="1234">
        <v>204.19</v>
      </c>
      <c r="F29863" s="761"/>
    </row>
    <row r="29864" spans="1:6" customFormat="1">
      <c r="A29864" s="1233" t="s">
        <v>7722</v>
      </c>
      <c r="B29864" s="1233" t="s">
        <v>24</v>
      </c>
      <c r="C29864" s="1233" t="s">
        <v>7723</v>
      </c>
      <c r="D29864" s="1233" t="s">
        <v>28</v>
      </c>
      <c r="E29864" s="1234">
        <v>355.92</v>
      </c>
      <c r="F29864" s="761"/>
    </row>
    <row r="29865" spans="1:6" customFormat="1">
      <c r="A29865" s="1233" t="s">
        <v>7724</v>
      </c>
      <c r="B29865" s="1233" t="s">
        <v>24</v>
      </c>
      <c r="C29865" s="1233" t="s">
        <v>7725</v>
      </c>
      <c r="D29865" s="1233" t="s">
        <v>28</v>
      </c>
      <c r="E29865" s="1234">
        <v>412.77</v>
      </c>
      <c r="F29865" s="761"/>
    </row>
    <row r="29866" spans="1:6" customFormat="1">
      <c r="A29866" s="1233" t="s">
        <v>7726</v>
      </c>
      <c r="B29866" s="1233" t="s">
        <v>24</v>
      </c>
      <c r="C29866" s="1233" t="s">
        <v>27321</v>
      </c>
      <c r="D29866" s="1233" t="s">
        <v>28</v>
      </c>
      <c r="E29866" s="1234">
        <v>14.24</v>
      </c>
      <c r="F29866" s="761"/>
    </row>
    <row r="29867" spans="1:6" customFormat="1">
      <c r="A29867" s="1233" t="s">
        <v>7727</v>
      </c>
      <c r="B29867" s="1233" t="s">
        <v>24</v>
      </c>
      <c r="C29867" s="1233" t="s">
        <v>27322</v>
      </c>
      <c r="D29867" s="1233" t="s">
        <v>28</v>
      </c>
      <c r="E29867" s="1234">
        <v>639.22</v>
      </c>
      <c r="F29867" s="761"/>
    </row>
    <row r="29868" spans="1:6" customFormat="1">
      <c r="A29868" s="1233" t="s">
        <v>7728</v>
      </c>
      <c r="B29868" s="1233" t="s">
        <v>24</v>
      </c>
      <c r="C29868" s="1233" t="s">
        <v>7729</v>
      </c>
      <c r="D29868" s="1233" t="s">
        <v>28</v>
      </c>
      <c r="E29868" s="1234">
        <v>10.92</v>
      </c>
      <c r="F29868" s="761"/>
    </row>
    <row r="29869" spans="1:6" customFormat="1">
      <c r="A29869" s="1233" t="s">
        <v>7730</v>
      </c>
      <c r="B29869" s="1233" t="s">
        <v>24</v>
      </c>
      <c r="C29869" s="1233" t="s">
        <v>27323</v>
      </c>
      <c r="D29869" s="1233" t="s">
        <v>28</v>
      </c>
      <c r="E29869" s="1234">
        <v>369.21</v>
      </c>
      <c r="F29869" s="761"/>
    </row>
    <row r="29870" spans="1:6" customFormat="1">
      <c r="A29870" s="1233" t="s">
        <v>7731</v>
      </c>
      <c r="B29870" s="1233" t="s">
        <v>24</v>
      </c>
      <c r="C29870" s="1233" t="s">
        <v>27324</v>
      </c>
      <c r="D29870" s="1233" t="s">
        <v>28</v>
      </c>
      <c r="E29870" s="1234">
        <v>468.7</v>
      </c>
      <c r="F29870" s="761"/>
    </row>
    <row r="29871" spans="1:6" customFormat="1">
      <c r="A29871" s="1233" t="s">
        <v>7732</v>
      </c>
      <c r="B29871" s="1233" t="s">
        <v>24</v>
      </c>
      <c r="C29871" s="1233" t="s">
        <v>7733</v>
      </c>
      <c r="D29871" s="1233" t="s">
        <v>28</v>
      </c>
      <c r="E29871" s="1234">
        <v>243.85</v>
      </c>
      <c r="F29871" s="761"/>
    </row>
    <row r="29872" spans="1:6" customFormat="1">
      <c r="A29872" s="1233" t="s">
        <v>7734</v>
      </c>
      <c r="B29872" s="1233" t="s">
        <v>24</v>
      </c>
      <c r="C29872" s="1233" t="s">
        <v>27325</v>
      </c>
      <c r="D29872" s="1233" t="s">
        <v>28</v>
      </c>
      <c r="E29872" s="1234">
        <v>116.49</v>
      </c>
      <c r="F29872" s="761"/>
    </row>
    <row r="29873" spans="1:6" customFormat="1">
      <c r="A29873" s="1233" t="s">
        <v>7735</v>
      </c>
      <c r="B29873" s="1233" t="s">
        <v>24</v>
      </c>
      <c r="C29873" s="1233" t="s">
        <v>27326</v>
      </c>
      <c r="D29873" s="1233" t="s">
        <v>28</v>
      </c>
      <c r="E29873" s="1234">
        <v>361.7</v>
      </c>
      <c r="F29873" s="761"/>
    </row>
    <row r="29874" spans="1:6" customFormat="1">
      <c r="A29874" s="1233" t="s">
        <v>7736</v>
      </c>
      <c r="B29874" s="1233" t="s">
        <v>24</v>
      </c>
      <c r="C29874" s="1233" t="s">
        <v>27327</v>
      </c>
      <c r="D29874" s="1233" t="s">
        <v>28</v>
      </c>
      <c r="E29874" s="1234">
        <v>1423.46</v>
      </c>
      <c r="F29874" s="761"/>
    </row>
    <row r="29875" spans="1:6" customFormat="1">
      <c r="A29875" s="1233" t="s">
        <v>7737</v>
      </c>
      <c r="B29875" s="1233" t="s">
        <v>24</v>
      </c>
      <c r="C29875" s="1233" t="s">
        <v>27328</v>
      </c>
      <c r="D29875" s="1233" t="s">
        <v>28</v>
      </c>
      <c r="E29875" s="1234">
        <v>1638.78</v>
      </c>
      <c r="F29875" s="761"/>
    </row>
    <row r="29876" spans="1:6" customFormat="1">
      <c r="A29876" s="1233" t="s">
        <v>7738</v>
      </c>
      <c r="B29876" s="1233" t="s">
        <v>24</v>
      </c>
      <c r="C29876" s="1233" t="s">
        <v>27329</v>
      </c>
      <c r="D29876" s="1233" t="s">
        <v>28</v>
      </c>
      <c r="E29876" s="1234">
        <v>31.17</v>
      </c>
      <c r="F29876" s="761"/>
    </row>
    <row r="29877" spans="1:6" customFormat="1">
      <c r="A29877" s="1233" t="s">
        <v>7739</v>
      </c>
      <c r="B29877" s="1233" t="s">
        <v>24</v>
      </c>
      <c r="C29877" s="1233" t="s">
        <v>27330</v>
      </c>
      <c r="D29877" s="1233" t="s">
        <v>28</v>
      </c>
      <c r="E29877" s="1234">
        <v>67.16</v>
      </c>
      <c r="F29877" s="761"/>
    </row>
    <row r="29878" spans="1:6" customFormat="1">
      <c r="A29878" s="1233" t="s">
        <v>7740</v>
      </c>
      <c r="B29878" s="1233" t="s">
        <v>24</v>
      </c>
      <c r="C29878" s="1233" t="s">
        <v>27331</v>
      </c>
      <c r="D29878" s="1233" t="s">
        <v>28</v>
      </c>
      <c r="E29878" s="1234">
        <v>310.26</v>
      </c>
      <c r="F29878" s="761"/>
    </row>
    <row r="29879" spans="1:6" customFormat="1">
      <c r="A29879" s="1233" t="s">
        <v>7741</v>
      </c>
      <c r="B29879" s="1233" t="s">
        <v>24</v>
      </c>
      <c r="C29879" s="1233" t="s">
        <v>27332</v>
      </c>
      <c r="D29879" s="1233" t="s">
        <v>28</v>
      </c>
      <c r="E29879" s="1234">
        <v>1573.76</v>
      </c>
      <c r="F29879" s="761"/>
    </row>
    <row r="29880" spans="1:6" customFormat="1">
      <c r="A29880" s="1233" t="s">
        <v>7742</v>
      </c>
      <c r="B29880" s="1233" t="s">
        <v>24</v>
      </c>
      <c r="C29880" s="1233" t="s">
        <v>27333</v>
      </c>
      <c r="D29880" s="1233" t="s">
        <v>28</v>
      </c>
      <c r="E29880" s="1234">
        <v>2042.45</v>
      </c>
      <c r="F29880" s="761"/>
    </row>
    <row r="29881" spans="1:6" customFormat="1">
      <c r="A29881" s="1233" t="s">
        <v>7743</v>
      </c>
      <c r="B29881" s="1233" t="s">
        <v>24</v>
      </c>
      <c r="C29881" s="1233" t="s">
        <v>7744</v>
      </c>
      <c r="D29881" s="1233" t="s">
        <v>28</v>
      </c>
      <c r="E29881" s="1234">
        <v>73.86</v>
      </c>
      <c r="F29881" s="761"/>
    </row>
    <row r="29882" spans="1:6" customFormat="1">
      <c r="A29882" s="1233" t="s">
        <v>7745</v>
      </c>
      <c r="B29882" s="1233" t="s">
        <v>24</v>
      </c>
      <c r="C29882" s="1233" t="s">
        <v>7746</v>
      </c>
      <c r="D29882" s="1233" t="s">
        <v>28</v>
      </c>
      <c r="E29882" s="1234">
        <v>130.52000000000001</v>
      </c>
      <c r="F29882" s="761"/>
    </row>
    <row r="29883" spans="1:6" customFormat="1">
      <c r="A29883" s="1236" t="s">
        <v>7747</v>
      </c>
      <c r="B29883" s="1237"/>
      <c r="C29883" s="1236" t="s">
        <v>27334</v>
      </c>
      <c r="D29883" s="1238"/>
      <c r="E29883" s="1238"/>
      <c r="F29883" s="761"/>
    </row>
    <row r="29884" spans="1:6" customFormat="1">
      <c r="A29884" s="1231" t="s">
        <v>14708</v>
      </c>
      <c r="B29884" s="1231" t="s">
        <v>24</v>
      </c>
      <c r="C29884" s="1231" t="s">
        <v>14709</v>
      </c>
      <c r="D29884" s="1232"/>
      <c r="E29884" s="1232"/>
      <c r="F29884" s="761"/>
    </row>
    <row r="29885" spans="1:6" customFormat="1">
      <c r="A29885" s="1233" t="s">
        <v>14710</v>
      </c>
      <c r="B29885" s="1233" t="s">
        <v>24</v>
      </c>
      <c r="C29885" s="1233" t="s">
        <v>14711</v>
      </c>
      <c r="D29885" s="1233" t="s">
        <v>5</v>
      </c>
      <c r="E29885" s="1234">
        <v>7.23</v>
      </c>
      <c r="F29885" s="761"/>
    </row>
    <row r="29886" spans="1:6" customFormat="1">
      <c r="A29886" s="1233" t="s">
        <v>14712</v>
      </c>
      <c r="B29886" s="1233" t="s">
        <v>24</v>
      </c>
      <c r="C29886" s="1233" t="s">
        <v>14713</v>
      </c>
      <c r="D29886" s="1233" t="s">
        <v>5</v>
      </c>
      <c r="E29886" s="1234">
        <v>7.81</v>
      </c>
      <c r="F29886" s="761"/>
    </row>
    <row r="29887" spans="1:6" customFormat="1">
      <c r="A29887" s="1233" t="s">
        <v>14714</v>
      </c>
      <c r="B29887" s="1233" t="s">
        <v>24</v>
      </c>
      <c r="C29887" s="1233" t="s">
        <v>14715</v>
      </c>
      <c r="D29887" s="1233" t="s">
        <v>5</v>
      </c>
      <c r="E29887" s="1234">
        <v>9.7899999999999991</v>
      </c>
      <c r="F29887" s="761"/>
    </row>
    <row r="29888" spans="1:6" customFormat="1">
      <c r="A29888" s="1233" t="s">
        <v>14716</v>
      </c>
      <c r="B29888" s="1233" t="s">
        <v>24</v>
      </c>
      <c r="C29888" s="1233" t="s">
        <v>14717</v>
      </c>
      <c r="D29888" s="1233" t="s">
        <v>5</v>
      </c>
      <c r="E29888" s="1234">
        <v>8.66</v>
      </c>
      <c r="F29888" s="761"/>
    </row>
    <row r="29889" spans="1:6" customFormat="1">
      <c r="A29889" s="1233" t="s">
        <v>14718</v>
      </c>
      <c r="B29889" s="1233" t="s">
        <v>24</v>
      </c>
      <c r="C29889" s="1233" t="s">
        <v>14719</v>
      </c>
      <c r="D29889" s="1233" t="s">
        <v>5</v>
      </c>
      <c r="E29889" s="1234">
        <v>8.93</v>
      </c>
      <c r="F29889" s="761"/>
    </row>
    <row r="29890" spans="1:6" customFormat="1">
      <c r="A29890" s="1233" t="s">
        <v>14720</v>
      </c>
      <c r="B29890" s="1233" t="s">
        <v>24</v>
      </c>
      <c r="C29890" s="1233" t="s">
        <v>14721</v>
      </c>
      <c r="D29890" s="1233" t="s">
        <v>5</v>
      </c>
      <c r="E29890" s="1234">
        <v>10.74</v>
      </c>
      <c r="F29890" s="761"/>
    </row>
    <row r="29891" spans="1:6" customFormat="1">
      <c r="A29891" s="1233" t="s">
        <v>14722</v>
      </c>
      <c r="B29891" s="1233" t="s">
        <v>24</v>
      </c>
      <c r="C29891" s="1233" t="s">
        <v>14723</v>
      </c>
      <c r="D29891" s="1233" t="s">
        <v>5</v>
      </c>
      <c r="E29891" s="1234">
        <v>10.4</v>
      </c>
      <c r="F29891" s="761"/>
    </row>
    <row r="29892" spans="1:6" customFormat="1">
      <c r="A29892" s="1233" t="s">
        <v>14724</v>
      </c>
      <c r="B29892" s="1233" t="s">
        <v>24</v>
      </c>
      <c r="C29892" s="1233" t="s">
        <v>14725</v>
      </c>
      <c r="D29892" s="1233" t="s">
        <v>5</v>
      </c>
      <c r="E29892" s="1234">
        <v>11.67</v>
      </c>
      <c r="F29892" s="761"/>
    </row>
    <row r="29893" spans="1:6" customFormat="1">
      <c r="A29893" s="1233" t="s">
        <v>14726</v>
      </c>
      <c r="B29893" s="1233" t="s">
        <v>24</v>
      </c>
      <c r="C29893" s="1233" t="s">
        <v>14727</v>
      </c>
      <c r="D29893" s="1233" t="s">
        <v>5</v>
      </c>
      <c r="E29893" s="1234">
        <v>8.36</v>
      </c>
      <c r="F29893" s="761"/>
    </row>
    <row r="29894" spans="1:6" customFormat="1">
      <c r="A29894" s="1233" t="s">
        <v>14728</v>
      </c>
      <c r="B29894" s="1233" t="s">
        <v>24</v>
      </c>
      <c r="C29894" s="1233" t="s">
        <v>14729</v>
      </c>
      <c r="D29894" s="1233" t="s">
        <v>5</v>
      </c>
      <c r="E29894" s="1234">
        <v>10.57</v>
      </c>
      <c r="F29894" s="761"/>
    </row>
    <row r="29895" spans="1:6" customFormat="1">
      <c r="A29895" s="1233" t="s">
        <v>14730</v>
      </c>
      <c r="B29895" s="1233" t="s">
        <v>24</v>
      </c>
      <c r="C29895" s="1233" t="s">
        <v>14731</v>
      </c>
      <c r="D29895" s="1233" t="s">
        <v>5</v>
      </c>
      <c r="E29895" s="1234">
        <v>15.71</v>
      </c>
      <c r="F29895" s="761"/>
    </row>
    <row r="29896" spans="1:6" customFormat="1">
      <c r="A29896" s="1233" t="s">
        <v>14732</v>
      </c>
      <c r="B29896" s="1233" t="s">
        <v>24</v>
      </c>
      <c r="C29896" s="1233" t="s">
        <v>14733</v>
      </c>
      <c r="D29896" s="1233" t="s">
        <v>5</v>
      </c>
      <c r="E29896" s="1234">
        <v>18.72</v>
      </c>
      <c r="F29896" s="761"/>
    </row>
    <row r="29897" spans="1:6" customFormat="1">
      <c r="A29897" s="1233" t="s">
        <v>14734</v>
      </c>
      <c r="B29897" s="1233" t="s">
        <v>24</v>
      </c>
      <c r="C29897" s="1233" t="s">
        <v>14735</v>
      </c>
      <c r="D29897" s="1233" t="s">
        <v>5</v>
      </c>
      <c r="E29897" s="1234">
        <v>12.1</v>
      </c>
      <c r="F29897" s="761"/>
    </row>
    <row r="29898" spans="1:6" customFormat="1">
      <c r="A29898" s="1233" t="s">
        <v>14736</v>
      </c>
      <c r="B29898" s="1233" t="s">
        <v>24</v>
      </c>
      <c r="C29898" s="1233" t="s">
        <v>14737</v>
      </c>
      <c r="D29898" s="1233" t="s">
        <v>5</v>
      </c>
      <c r="E29898" s="1234">
        <v>4.78</v>
      </c>
      <c r="F29898" s="761"/>
    </row>
    <row r="29899" spans="1:6" customFormat="1">
      <c r="A29899" s="1233" t="s">
        <v>14738</v>
      </c>
      <c r="B29899" s="1233" t="s">
        <v>24</v>
      </c>
      <c r="C29899" s="1233" t="s">
        <v>14739</v>
      </c>
      <c r="D29899" s="1233" t="s">
        <v>5</v>
      </c>
      <c r="E29899" s="1234">
        <v>6.82</v>
      </c>
      <c r="F29899" s="761"/>
    </row>
    <row r="29900" spans="1:6" customFormat="1">
      <c r="A29900" s="1233" t="s">
        <v>14740</v>
      </c>
      <c r="B29900" s="1233" t="s">
        <v>24</v>
      </c>
      <c r="C29900" s="1233" t="s">
        <v>14741</v>
      </c>
      <c r="D29900" s="1233" t="s">
        <v>5</v>
      </c>
      <c r="E29900" s="1234">
        <v>5.68</v>
      </c>
      <c r="F29900" s="761"/>
    </row>
    <row r="29901" spans="1:6" customFormat="1">
      <c r="A29901" s="1233" t="s">
        <v>14742</v>
      </c>
      <c r="B29901" s="1233" t="s">
        <v>24</v>
      </c>
      <c r="C29901" s="1233" t="s">
        <v>14743</v>
      </c>
      <c r="D29901" s="1233" t="s">
        <v>5</v>
      </c>
      <c r="E29901" s="1234">
        <v>5.9</v>
      </c>
      <c r="F29901" s="761"/>
    </row>
    <row r="29902" spans="1:6" customFormat="1">
      <c r="A29902" s="1233" t="s">
        <v>14744</v>
      </c>
      <c r="B29902" s="1233" t="s">
        <v>24</v>
      </c>
      <c r="C29902" s="1233" t="s">
        <v>14745</v>
      </c>
      <c r="D29902" s="1233" t="s">
        <v>5</v>
      </c>
      <c r="E29902" s="1234">
        <v>7.77</v>
      </c>
      <c r="F29902" s="761"/>
    </row>
    <row r="29903" spans="1:6" customFormat="1">
      <c r="A29903" s="1233" t="s">
        <v>14746</v>
      </c>
      <c r="B29903" s="1233" t="s">
        <v>24</v>
      </c>
      <c r="C29903" s="1233" t="s">
        <v>14747</v>
      </c>
      <c r="D29903" s="1233" t="s">
        <v>5</v>
      </c>
      <c r="E29903" s="1234">
        <v>7.43</v>
      </c>
      <c r="F29903" s="761"/>
    </row>
    <row r="29904" spans="1:6" customFormat="1">
      <c r="A29904" s="1233" t="s">
        <v>14748</v>
      </c>
      <c r="B29904" s="1233" t="s">
        <v>24</v>
      </c>
      <c r="C29904" s="1233" t="s">
        <v>14749</v>
      </c>
      <c r="D29904" s="1233" t="s">
        <v>5</v>
      </c>
      <c r="E29904" s="1234">
        <v>8.65</v>
      </c>
      <c r="F29904" s="761"/>
    </row>
    <row r="29905" spans="1:6" customFormat="1">
      <c r="A29905" s="1233" t="s">
        <v>14750</v>
      </c>
      <c r="B29905" s="1233" t="s">
        <v>24</v>
      </c>
      <c r="C29905" s="1233" t="s">
        <v>14751</v>
      </c>
      <c r="D29905" s="1233" t="s">
        <v>5</v>
      </c>
      <c r="E29905" s="1234">
        <v>7.22</v>
      </c>
      <c r="F29905" s="761"/>
    </row>
    <row r="29906" spans="1:6" customFormat="1">
      <c r="A29906" s="1233" t="s">
        <v>14752</v>
      </c>
      <c r="B29906" s="1233" t="s">
        <v>24</v>
      </c>
      <c r="C29906" s="1233" t="s">
        <v>14753</v>
      </c>
      <c r="D29906" s="1233" t="s">
        <v>5</v>
      </c>
      <c r="E29906" s="1234">
        <v>9.43</v>
      </c>
      <c r="F29906" s="761"/>
    </row>
    <row r="29907" spans="1:6" customFormat="1">
      <c r="A29907" s="1233" t="s">
        <v>14754</v>
      </c>
      <c r="B29907" s="1233" t="s">
        <v>24</v>
      </c>
      <c r="C29907" s="1233" t="s">
        <v>14755</v>
      </c>
      <c r="D29907" s="1233" t="s">
        <v>5</v>
      </c>
      <c r="E29907" s="1234">
        <v>14.58</v>
      </c>
      <c r="F29907" s="761"/>
    </row>
    <row r="29908" spans="1:6" customFormat="1">
      <c r="A29908" s="1233" t="s">
        <v>14756</v>
      </c>
      <c r="B29908" s="1233" t="s">
        <v>24</v>
      </c>
      <c r="C29908" s="1233" t="s">
        <v>14757</v>
      </c>
      <c r="D29908" s="1233" t="s">
        <v>5</v>
      </c>
      <c r="E29908" s="1234">
        <v>17.54</v>
      </c>
      <c r="F29908" s="761"/>
    </row>
    <row r="29909" spans="1:6" customFormat="1">
      <c r="A29909" s="1233" t="s">
        <v>14758</v>
      </c>
      <c r="B29909" s="1233" t="s">
        <v>24</v>
      </c>
      <c r="C29909" s="1233" t="s">
        <v>14759</v>
      </c>
      <c r="D29909" s="1233" t="s">
        <v>5</v>
      </c>
      <c r="E29909" s="1234">
        <v>7.05</v>
      </c>
      <c r="F29909" s="761"/>
    </row>
    <row r="29910" spans="1:6" customFormat="1">
      <c r="A29910" s="1233" t="s">
        <v>14760</v>
      </c>
      <c r="B29910" s="1233" t="s">
        <v>24</v>
      </c>
      <c r="C29910" s="1233" t="s">
        <v>14761</v>
      </c>
      <c r="D29910" s="1233" t="s">
        <v>5</v>
      </c>
      <c r="E29910" s="1234">
        <v>7.58</v>
      </c>
      <c r="F29910" s="761"/>
    </row>
    <row r="29911" spans="1:6" customFormat="1">
      <c r="A29911" s="1233" t="s">
        <v>14762</v>
      </c>
      <c r="B29911" s="1233" t="s">
        <v>24</v>
      </c>
      <c r="C29911" s="1233" t="s">
        <v>14763</v>
      </c>
      <c r="D29911" s="1233" t="s">
        <v>5</v>
      </c>
      <c r="E29911" s="1234">
        <v>9.52</v>
      </c>
      <c r="F29911" s="761"/>
    </row>
    <row r="29912" spans="1:6" customFormat="1">
      <c r="A29912" s="1233" t="s">
        <v>14764</v>
      </c>
      <c r="B29912" s="1233" t="s">
        <v>24</v>
      </c>
      <c r="C29912" s="1233" t="s">
        <v>14765</v>
      </c>
      <c r="D29912" s="1233" t="s">
        <v>5</v>
      </c>
      <c r="E29912" s="1234">
        <v>8.3699999999999992</v>
      </c>
      <c r="F29912" s="761"/>
    </row>
    <row r="29913" spans="1:6" customFormat="1">
      <c r="A29913" s="1233" t="s">
        <v>14766</v>
      </c>
      <c r="B29913" s="1233" t="s">
        <v>24</v>
      </c>
      <c r="C29913" s="1233" t="s">
        <v>14767</v>
      </c>
      <c r="D29913" s="1233" t="s">
        <v>5</v>
      </c>
      <c r="E29913" s="1234">
        <v>8.6199999999999992</v>
      </c>
      <c r="F29913" s="761"/>
    </row>
    <row r="29914" spans="1:6" customFormat="1">
      <c r="A29914" s="1233" t="s">
        <v>14768</v>
      </c>
      <c r="B29914" s="1233" t="s">
        <v>24</v>
      </c>
      <c r="C29914" s="1233" t="s">
        <v>14769</v>
      </c>
      <c r="D29914" s="1233" t="s">
        <v>5</v>
      </c>
      <c r="E29914" s="1234">
        <v>10.4</v>
      </c>
      <c r="F29914" s="761"/>
    </row>
    <row r="29915" spans="1:6" customFormat="1">
      <c r="A29915" s="1233" t="s">
        <v>14770</v>
      </c>
      <c r="B29915" s="1233" t="s">
        <v>24</v>
      </c>
      <c r="C29915" s="1233" t="s">
        <v>14771</v>
      </c>
      <c r="D29915" s="1233" t="s">
        <v>5</v>
      </c>
      <c r="E29915" s="1234">
        <v>10.08</v>
      </c>
      <c r="F29915" s="761"/>
    </row>
    <row r="29916" spans="1:6" customFormat="1">
      <c r="A29916" s="1233" t="s">
        <v>14772</v>
      </c>
      <c r="B29916" s="1233" t="s">
        <v>24</v>
      </c>
      <c r="C29916" s="1233" t="s">
        <v>14773</v>
      </c>
      <c r="D29916" s="1233" t="s">
        <v>5</v>
      </c>
      <c r="E29916" s="1234">
        <v>11.25</v>
      </c>
      <c r="F29916" s="761"/>
    </row>
    <row r="29917" spans="1:6" customFormat="1">
      <c r="A29917" s="1233" t="s">
        <v>14774</v>
      </c>
      <c r="B29917" s="1233" t="s">
        <v>24</v>
      </c>
      <c r="C29917" s="1233" t="s">
        <v>14775</v>
      </c>
      <c r="D29917" s="1233" t="s">
        <v>5</v>
      </c>
      <c r="E29917" s="1234">
        <v>11.07</v>
      </c>
      <c r="F29917" s="761"/>
    </row>
    <row r="29918" spans="1:6" customFormat="1">
      <c r="A29918" s="1233" t="s">
        <v>14776</v>
      </c>
      <c r="B29918" s="1233" t="s">
        <v>24</v>
      </c>
      <c r="C29918" s="1233" t="s">
        <v>14777</v>
      </c>
      <c r="D29918" s="1233" t="s">
        <v>5</v>
      </c>
      <c r="E29918" s="1234">
        <v>13.26</v>
      </c>
      <c r="F29918" s="761"/>
    </row>
    <row r="29919" spans="1:6" customFormat="1">
      <c r="A29919" s="1233" t="s">
        <v>14778</v>
      </c>
      <c r="B29919" s="1233" t="s">
        <v>24</v>
      </c>
      <c r="C29919" s="1233" t="s">
        <v>14779</v>
      </c>
      <c r="D29919" s="1233" t="s">
        <v>5</v>
      </c>
      <c r="E29919" s="1234">
        <v>18.41</v>
      </c>
      <c r="F29919" s="761"/>
    </row>
    <row r="29920" spans="1:6" customFormat="1">
      <c r="A29920" s="1233" t="s">
        <v>14780</v>
      </c>
      <c r="B29920" s="1233" t="s">
        <v>24</v>
      </c>
      <c r="C29920" s="1233" t="s">
        <v>14781</v>
      </c>
      <c r="D29920" s="1233" t="s">
        <v>5</v>
      </c>
      <c r="E29920" s="1234">
        <v>21.37</v>
      </c>
      <c r="F29920" s="761"/>
    </row>
    <row r="29921" spans="1:6" customFormat="1">
      <c r="A29921" s="1233" t="s">
        <v>14782</v>
      </c>
      <c r="B29921" s="1233" t="s">
        <v>24</v>
      </c>
      <c r="C29921" s="1233" t="s">
        <v>14783</v>
      </c>
      <c r="D29921" s="1233" t="s">
        <v>5</v>
      </c>
      <c r="E29921" s="1234">
        <v>2.12</v>
      </c>
      <c r="F29921" s="761"/>
    </row>
    <row r="29922" spans="1:6" customFormat="1">
      <c r="A29922" s="1231" t="s">
        <v>14784</v>
      </c>
      <c r="B29922" s="1231" t="s">
        <v>24</v>
      </c>
      <c r="C29922" s="1231" t="s">
        <v>14785</v>
      </c>
      <c r="D29922" s="1232"/>
      <c r="E29922" s="1232"/>
      <c r="F29922" s="761"/>
    </row>
    <row r="29923" spans="1:6" customFormat="1">
      <c r="A29923" s="1233" t="s">
        <v>14786</v>
      </c>
      <c r="B29923" s="1233" t="s">
        <v>24</v>
      </c>
      <c r="C29923" s="1233" t="s">
        <v>14787</v>
      </c>
      <c r="D29923" s="1233" t="s">
        <v>5</v>
      </c>
      <c r="E29923" s="1234">
        <v>7.72</v>
      </c>
      <c r="F29923" s="761"/>
    </row>
    <row r="29924" spans="1:6" customFormat="1">
      <c r="A29924" s="1233" t="s">
        <v>14788</v>
      </c>
      <c r="B29924" s="1233" t="s">
        <v>24</v>
      </c>
      <c r="C29924" s="1233" t="s">
        <v>14789</v>
      </c>
      <c r="D29924" s="1233" t="s">
        <v>5</v>
      </c>
      <c r="E29924" s="1234">
        <v>11.46</v>
      </c>
      <c r="F29924" s="761"/>
    </row>
    <row r="29925" spans="1:6" customFormat="1">
      <c r="A29925" s="1233" t="s">
        <v>14790</v>
      </c>
      <c r="B29925" s="1233" t="s">
        <v>24</v>
      </c>
      <c r="C29925" s="1233" t="s">
        <v>14791</v>
      </c>
      <c r="D29925" s="1233" t="s">
        <v>5</v>
      </c>
      <c r="E29925" s="1234">
        <v>17.21</v>
      </c>
      <c r="F29925" s="761"/>
    </row>
    <row r="29926" spans="1:6" customFormat="1">
      <c r="A29926" s="1233" t="s">
        <v>14792</v>
      </c>
      <c r="B29926" s="1233" t="s">
        <v>24</v>
      </c>
      <c r="C29926" s="1235" t="s">
        <v>14793</v>
      </c>
      <c r="D29926" s="1233" t="s">
        <v>5</v>
      </c>
      <c r="E29926" s="1234">
        <v>29.76</v>
      </c>
      <c r="F29926" s="761"/>
    </row>
    <row r="29927" spans="1:6" customFormat="1">
      <c r="A29927" s="1233" t="s">
        <v>14794</v>
      </c>
      <c r="B29927" s="1233" t="s">
        <v>24</v>
      </c>
      <c r="C29927" s="1235" t="s">
        <v>14795</v>
      </c>
      <c r="D29927" s="1233" t="s">
        <v>5</v>
      </c>
      <c r="E29927" s="1234">
        <v>40.97</v>
      </c>
      <c r="F29927" s="761"/>
    </row>
    <row r="29928" spans="1:6" customFormat="1">
      <c r="A29928" s="1233" t="s">
        <v>14796</v>
      </c>
      <c r="B29928" s="1233" t="s">
        <v>24</v>
      </c>
      <c r="C29928" s="1235" t="s">
        <v>14797</v>
      </c>
      <c r="D29928" s="1233" t="s">
        <v>5</v>
      </c>
      <c r="E29928" s="1234">
        <v>60.57</v>
      </c>
      <c r="F29928" s="761"/>
    </row>
    <row r="29929" spans="1:6" customFormat="1">
      <c r="A29929" s="1233" t="s">
        <v>14798</v>
      </c>
      <c r="B29929" s="1233" t="s">
        <v>24</v>
      </c>
      <c r="C29929" s="1235" t="s">
        <v>14799</v>
      </c>
      <c r="D29929" s="1233" t="s">
        <v>5</v>
      </c>
      <c r="E29929" s="1234">
        <v>70.33</v>
      </c>
      <c r="F29929" s="761"/>
    </row>
    <row r="29930" spans="1:6" customFormat="1">
      <c r="A29930" s="1231" t="s">
        <v>14800</v>
      </c>
      <c r="B29930" s="1231" t="s">
        <v>24</v>
      </c>
      <c r="C29930" s="1231" t="s">
        <v>14801</v>
      </c>
      <c r="D29930" s="1232"/>
      <c r="E29930" s="1232"/>
      <c r="F29930" s="761"/>
    </row>
    <row r="29931" spans="1:6" customFormat="1">
      <c r="A29931" s="1233" t="s">
        <v>14802</v>
      </c>
      <c r="B29931" s="1233" t="s">
        <v>24</v>
      </c>
      <c r="C29931" s="1233" t="s">
        <v>14803</v>
      </c>
      <c r="D29931" s="1233" t="s">
        <v>5</v>
      </c>
      <c r="E29931" s="1234">
        <v>7.51</v>
      </c>
      <c r="F29931" s="761"/>
    </row>
    <row r="29932" spans="1:6" customFormat="1">
      <c r="A29932" s="1233" t="s">
        <v>14804</v>
      </c>
      <c r="B29932" s="1233" t="s">
        <v>24</v>
      </c>
      <c r="C29932" s="1233" t="s">
        <v>14805</v>
      </c>
      <c r="D29932" s="1233" t="s">
        <v>5</v>
      </c>
      <c r="E29932" s="1234">
        <v>10.69</v>
      </c>
      <c r="F29932" s="761"/>
    </row>
    <row r="29933" spans="1:6" customFormat="1">
      <c r="A29933" s="1233" t="s">
        <v>14806</v>
      </c>
      <c r="B29933" s="1233" t="s">
        <v>24</v>
      </c>
      <c r="C29933" s="1233" t="s">
        <v>14807</v>
      </c>
      <c r="D29933" s="1233" t="s">
        <v>5</v>
      </c>
      <c r="E29933" s="1234">
        <v>15.84</v>
      </c>
      <c r="F29933" s="761"/>
    </row>
    <row r="29934" spans="1:6" customFormat="1">
      <c r="A29934" s="1233" t="s">
        <v>14808</v>
      </c>
      <c r="B29934" s="1233" t="s">
        <v>24</v>
      </c>
      <c r="C29934" s="1233" t="s">
        <v>14809</v>
      </c>
      <c r="D29934" s="1233" t="s">
        <v>5</v>
      </c>
      <c r="E29934" s="1234">
        <v>20.3</v>
      </c>
      <c r="F29934" s="761"/>
    </row>
    <row r="29935" spans="1:6" customFormat="1">
      <c r="A29935" s="1231" t="s">
        <v>7748</v>
      </c>
      <c r="B29935" s="1231" t="s">
        <v>24</v>
      </c>
      <c r="C29935" s="1231" t="s">
        <v>7749</v>
      </c>
      <c r="D29935" s="1232"/>
      <c r="E29935" s="1232"/>
      <c r="F29935" s="761"/>
    </row>
    <row r="29936" spans="1:6" customFormat="1">
      <c r="A29936" s="1233" t="s">
        <v>14810</v>
      </c>
      <c r="B29936" s="1233" t="s">
        <v>24</v>
      </c>
      <c r="C29936" s="1233" t="s">
        <v>14811</v>
      </c>
      <c r="D29936" s="1233" t="s">
        <v>5</v>
      </c>
      <c r="E29936" s="1234">
        <v>61.96</v>
      </c>
      <c r="F29936" s="761"/>
    </row>
    <row r="29937" spans="1:6" customFormat="1">
      <c r="A29937" s="1233" t="s">
        <v>14812</v>
      </c>
      <c r="B29937" s="1233" t="s">
        <v>24</v>
      </c>
      <c r="C29937" s="1233" t="s">
        <v>14813</v>
      </c>
      <c r="D29937" s="1233" t="s">
        <v>5</v>
      </c>
      <c r="E29937" s="1234">
        <v>78.89</v>
      </c>
      <c r="F29937" s="761"/>
    </row>
    <row r="29938" spans="1:6" customFormat="1">
      <c r="A29938" s="1233" t="s">
        <v>14814</v>
      </c>
      <c r="B29938" s="1233" t="s">
        <v>24</v>
      </c>
      <c r="C29938" s="1233" t="s">
        <v>14815</v>
      </c>
      <c r="D29938" s="1233" t="s">
        <v>5</v>
      </c>
      <c r="E29938" s="1234">
        <v>130.16</v>
      </c>
      <c r="F29938" s="761"/>
    </row>
    <row r="29939" spans="1:6" customFormat="1">
      <c r="A29939" s="1233" t="s">
        <v>14816</v>
      </c>
      <c r="B29939" s="1233" t="s">
        <v>24</v>
      </c>
      <c r="C29939" s="1233" t="s">
        <v>14817</v>
      </c>
      <c r="D29939" s="1233" t="s">
        <v>28</v>
      </c>
      <c r="E29939" s="1234">
        <v>48.5</v>
      </c>
      <c r="F29939" s="761"/>
    </row>
    <row r="29940" spans="1:6" customFormat="1">
      <c r="A29940" s="1233" t="s">
        <v>14818</v>
      </c>
      <c r="B29940" s="1233" t="s">
        <v>24</v>
      </c>
      <c r="C29940" s="1233" t="s">
        <v>14819</v>
      </c>
      <c r="D29940" s="1233" t="s">
        <v>28</v>
      </c>
      <c r="E29940" s="1234">
        <v>56.5</v>
      </c>
      <c r="F29940" s="761"/>
    </row>
    <row r="29941" spans="1:6" customFormat="1">
      <c r="A29941" s="1233" t="s">
        <v>14820</v>
      </c>
      <c r="B29941" s="1233" t="s">
        <v>24</v>
      </c>
      <c r="C29941" s="1233" t="s">
        <v>14821</v>
      </c>
      <c r="D29941" s="1233" t="s">
        <v>28</v>
      </c>
      <c r="E29941" s="1234">
        <v>71.72</v>
      </c>
      <c r="F29941" s="761"/>
    </row>
    <row r="29942" spans="1:6" customFormat="1">
      <c r="A29942" s="1233" t="s">
        <v>14822</v>
      </c>
      <c r="B29942" s="1233" t="s">
        <v>24</v>
      </c>
      <c r="C29942" s="1233" t="s">
        <v>14823</v>
      </c>
      <c r="D29942" s="1233" t="s">
        <v>5</v>
      </c>
      <c r="E29942" s="1234">
        <v>19.010000000000002</v>
      </c>
      <c r="F29942" s="761"/>
    </row>
    <row r="29943" spans="1:6" customFormat="1">
      <c r="A29943" s="1233" t="s">
        <v>14824</v>
      </c>
      <c r="B29943" s="1233" t="s">
        <v>24</v>
      </c>
      <c r="C29943" s="1233" t="s">
        <v>14825</v>
      </c>
      <c r="D29943" s="1233" t="s">
        <v>28</v>
      </c>
      <c r="E29943" s="1234">
        <v>72.849999999999994</v>
      </c>
      <c r="F29943" s="761"/>
    </row>
    <row r="29944" spans="1:6" customFormat="1">
      <c r="A29944" s="1233" t="s">
        <v>14826</v>
      </c>
      <c r="B29944" s="1233" t="s">
        <v>24</v>
      </c>
      <c r="C29944" s="1233" t="s">
        <v>14827</v>
      </c>
      <c r="D29944" s="1233" t="s">
        <v>28</v>
      </c>
      <c r="E29944" s="1234">
        <v>97.45</v>
      </c>
      <c r="F29944" s="761"/>
    </row>
    <row r="29945" spans="1:6" customFormat="1">
      <c r="A29945" s="1233" t="s">
        <v>14828</v>
      </c>
      <c r="B29945" s="1233" t="s">
        <v>24</v>
      </c>
      <c r="C29945" s="1233" t="s">
        <v>14829</v>
      </c>
      <c r="D29945" s="1233" t="s">
        <v>28</v>
      </c>
      <c r="E29945" s="1234">
        <v>174.51</v>
      </c>
      <c r="F29945" s="761"/>
    </row>
    <row r="29946" spans="1:6" customFormat="1">
      <c r="A29946" s="1233" t="s">
        <v>14830</v>
      </c>
      <c r="B29946" s="1233" t="s">
        <v>24</v>
      </c>
      <c r="C29946" s="1233" t="s">
        <v>14831</v>
      </c>
      <c r="D29946" s="1233" t="s">
        <v>28</v>
      </c>
      <c r="E29946" s="1234">
        <v>101.13</v>
      </c>
      <c r="F29946" s="761"/>
    </row>
    <row r="29947" spans="1:6" customFormat="1">
      <c r="A29947" s="1233" t="s">
        <v>14832</v>
      </c>
      <c r="B29947" s="1233" t="s">
        <v>24</v>
      </c>
      <c r="C29947" s="1233" t="s">
        <v>14833</v>
      </c>
      <c r="D29947" s="1233" t="s">
        <v>28</v>
      </c>
      <c r="E29947" s="1234">
        <v>134.62</v>
      </c>
      <c r="F29947" s="761"/>
    </row>
    <row r="29948" spans="1:6" customFormat="1">
      <c r="A29948" s="1233" t="s">
        <v>14834</v>
      </c>
      <c r="B29948" s="1233" t="s">
        <v>24</v>
      </c>
      <c r="C29948" s="1233" t="s">
        <v>14835</v>
      </c>
      <c r="D29948" s="1233" t="s">
        <v>28</v>
      </c>
      <c r="E29948" s="1234">
        <v>234.97</v>
      </c>
      <c r="F29948" s="761"/>
    </row>
    <row r="29949" spans="1:6" customFormat="1">
      <c r="A29949" s="1231" t="s">
        <v>7750</v>
      </c>
      <c r="B29949" s="1231" t="s">
        <v>24</v>
      </c>
      <c r="C29949" s="1231" t="s">
        <v>27335</v>
      </c>
      <c r="D29949" s="1232"/>
      <c r="E29949" s="1232"/>
      <c r="F29949" s="761"/>
    </row>
    <row r="29950" spans="1:6" customFormat="1">
      <c r="A29950" s="1233" t="s">
        <v>7751</v>
      </c>
      <c r="B29950" s="1233" t="s">
        <v>24</v>
      </c>
      <c r="C29950" s="1233" t="s">
        <v>14836</v>
      </c>
      <c r="D29950" s="1233" t="s">
        <v>28</v>
      </c>
      <c r="E29950" s="1234">
        <v>66.88</v>
      </c>
      <c r="F29950" s="761"/>
    </row>
    <row r="29951" spans="1:6" customFormat="1">
      <c r="A29951" s="1233" t="s">
        <v>7752</v>
      </c>
      <c r="B29951" s="1233" t="s">
        <v>24</v>
      </c>
      <c r="C29951" s="1233" t="s">
        <v>14837</v>
      </c>
      <c r="D29951" s="1233" t="s">
        <v>28</v>
      </c>
      <c r="E29951" s="1234">
        <v>132.94</v>
      </c>
      <c r="F29951" s="761"/>
    </row>
    <row r="29952" spans="1:6" customFormat="1">
      <c r="A29952" s="1233" t="s">
        <v>7753</v>
      </c>
      <c r="B29952" s="1233" t="s">
        <v>24</v>
      </c>
      <c r="C29952" s="1233" t="s">
        <v>14838</v>
      </c>
      <c r="D29952" s="1233" t="s">
        <v>28</v>
      </c>
      <c r="E29952" s="1234">
        <v>101.26</v>
      </c>
      <c r="F29952" s="761"/>
    </row>
    <row r="29953" spans="1:6" customFormat="1">
      <c r="A29953" s="1233" t="s">
        <v>7754</v>
      </c>
      <c r="B29953" s="1233" t="s">
        <v>24</v>
      </c>
      <c r="C29953" s="1233" t="s">
        <v>14839</v>
      </c>
      <c r="D29953" s="1233" t="s">
        <v>28</v>
      </c>
      <c r="E29953" s="1234">
        <v>195.26</v>
      </c>
      <c r="F29953" s="761"/>
    </row>
    <row r="29954" spans="1:6" customFormat="1">
      <c r="A29954" s="1233" t="s">
        <v>7755</v>
      </c>
      <c r="B29954" s="1233" t="s">
        <v>24</v>
      </c>
      <c r="C29954" s="1235" t="s">
        <v>14840</v>
      </c>
      <c r="D29954" s="1233" t="s">
        <v>28</v>
      </c>
      <c r="E29954" s="1234">
        <v>228</v>
      </c>
      <c r="F29954" s="761"/>
    </row>
    <row r="29955" spans="1:6" customFormat="1">
      <c r="A29955" s="1233" t="s">
        <v>7756</v>
      </c>
      <c r="B29955" s="1233" t="s">
        <v>24</v>
      </c>
      <c r="C29955" s="1235" t="s">
        <v>14841</v>
      </c>
      <c r="D29955" s="1233" t="s">
        <v>28</v>
      </c>
      <c r="E29955" s="1234">
        <v>787.09</v>
      </c>
      <c r="F29955" s="761"/>
    </row>
    <row r="29956" spans="1:6" customFormat="1">
      <c r="A29956" s="1233" t="s">
        <v>7757</v>
      </c>
      <c r="B29956" s="1233" t="s">
        <v>24</v>
      </c>
      <c r="C29956" s="1235" t="s">
        <v>14842</v>
      </c>
      <c r="D29956" s="1233" t="s">
        <v>28</v>
      </c>
      <c r="E29956" s="1234">
        <v>1730.07</v>
      </c>
      <c r="F29956" s="761"/>
    </row>
    <row r="29957" spans="1:6" customFormat="1">
      <c r="A29957" s="1233" t="s">
        <v>14843</v>
      </c>
      <c r="B29957" s="1233" t="s">
        <v>24</v>
      </c>
      <c r="C29957" s="1235" t="s">
        <v>14844</v>
      </c>
      <c r="D29957" s="1233" t="s">
        <v>28</v>
      </c>
      <c r="E29957" s="1234">
        <v>61.9</v>
      </c>
      <c r="F29957" s="761"/>
    </row>
    <row r="29958" spans="1:6" customFormat="1">
      <c r="A29958" s="1233" t="s">
        <v>14845</v>
      </c>
      <c r="B29958" s="1233" t="s">
        <v>24</v>
      </c>
      <c r="C29958" s="1233" t="s">
        <v>27336</v>
      </c>
      <c r="D29958" s="1233" t="s">
        <v>28</v>
      </c>
      <c r="E29958" s="1234">
        <v>9.8000000000000007</v>
      </c>
      <c r="F29958" s="761"/>
    </row>
    <row r="29959" spans="1:6" customFormat="1">
      <c r="A29959" s="1233" t="s">
        <v>14846</v>
      </c>
      <c r="B29959" s="1233" t="s">
        <v>24</v>
      </c>
      <c r="C29959" s="1233" t="s">
        <v>14847</v>
      </c>
      <c r="D29959" s="1233" t="s">
        <v>28</v>
      </c>
      <c r="E29959" s="1234">
        <v>9.31</v>
      </c>
      <c r="F29959" s="761"/>
    </row>
    <row r="29960" spans="1:6" customFormat="1">
      <c r="A29960" s="1233" t="s">
        <v>14848</v>
      </c>
      <c r="B29960" s="1233" t="s">
        <v>24</v>
      </c>
      <c r="C29960" s="1233" t="s">
        <v>14849</v>
      </c>
      <c r="D29960" s="1233" t="s">
        <v>28</v>
      </c>
      <c r="E29960" s="1234">
        <v>11.44</v>
      </c>
      <c r="F29960" s="761"/>
    </row>
    <row r="29961" spans="1:6" customFormat="1">
      <c r="A29961" s="1233" t="s">
        <v>14850</v>
      </c>
      <c r="B29961" s="1233" t="s">
        <v>24</v>
      </c>
      <c r="C29961" s="1233" t="s">
        <v>14851</v>
      </c>
      <c r="D29961" s="1233" t="s">
        <v>28</v>
      </c>
      <c r="E29961" s="1234">
        <v>10.87</v>
      </c>
      <c r="F29961" s="761"/>
    </row>
    <row r="29962" spans="1:6" customFormat="1">
      <c r="A29962" s="1233" t="s">
        <v>14852</v>
      </c>
      <c r="B29962" s="1233" t="s">
        <v>24</v>
      </c>
      <c r="C29962" s="1233" t="s">
        <v>14853</v>
      </c>
      <c r="D29962" s="1233" t="s">
        <v>28</v>
      </c>
      <c r="E29962" s="1234">
        <v>13.58</v>
      </c>
      <c r="F29962" s="761"/>
    </row>
    <row r="29963" spans="1:6" customFormat="1">
      <c r="A29963" s="1233" t="s">
        <v>14854</v>
      </c>
      <c r="B29963" s="1233" t="s">
        <v>24</v>
      </c>
      <c r="C29963" s="1233" t="s">
        <v>14855</v>
      </c>
      <c r="D29963" s="1233" t="s">
        <v>28</v>
      </c>
      <c r="E29963" s="1234">
        <v>14.33</v>
      </c>
      <c r="F29963" s="761"/>
    </row>
    <row r="29964" spans="1:6" customFormat="1">
      <c r="A29964" s="1233" t="s">
        <v>14856</v>
      </c>
      <c r="B29964" s="1233" t="s">
        <v>24</v>
      </c>
      <c r="C29964" s="1233" t="s">
        <v>14857</v>
      </c>
      <c r="D29964" s="1233" t="s">
        <v>28</v>
      </c>
      <c r="E29964" s="1234">
        <v>26.52</v>
      </c>
      <c r="F29964" s="761"/>
    </row>
    <row r="29965" spans="1:6" customFormat="1">
      <c r="A29965" s="1233" t="s">
        <v>14858</v>
      </c>
      <c r="B29965" s="1233" t="s">
        <v>24</v>
      </c>
      <c r="C29965" s="1233" t="s">
        <v>14859</v>
      </c>
      <c r="D29965" s="1233" t="s">
        <v>28</v>
      </c>
      <c r="E29965" s="1234">
        <v>37.659999999999997</v>
      </c>
      <c r="F29965" s="761"/>
    </row>
    <row r="29966" spans="1:6" customFormat="1">
      <c r="A29966" s="1233" t="s">
        <v>14860</v>
      </c>
      <c r="B29966" s="1233" t="s">
        <v>24</v>
      </c>
      <c r="C29966" s="1233" t="s">
        <v>14861</v>
      </c>
      <c r="D29966" s="1233" t="s">
        <v>28</v>
      </c>
      <c r="E29966" s="1234">
        <v>73.989999999999995</v>
      </c>
      <c r="F29966" s="761"/>
    </row>
    <row r="29967" spans="1:6" customFormat="1">
      <c r="A29967" s="1233" t="s">
        <v>14862</v>
      </c>
      <c r="B29967" s="1233" t="s">
        <v>24</v>
      </c>
      <c r="C29967" s="1233" t="s">
        <v>14863</v>
      </c>
      <c r="D29967" s="1233" t="s">
        <v>28</v>
      </c>
      <c r="E29967" s="1234">
        <v>16.25</v>
      </c>
      <c r="F29967" s="761"/>
    </row>
    <row r="29968" spans="1:6" customFormat="1">
      <c r="A29968" s="1233" t="s">
        <v>14864</v>
      </c>
      <c r="B29968" s="1233" t="s">
        <v>24</v>
      </c>
      <c r="C29968" s="1233" t="s">
        <v>14865</v>
      </c>
      <c r="D29968" s="1233" t="s">
        <v>28</v>
      </c>
      <c r="E29968" s="1234">
        <v>18.559999999999999</v>
      </c>
      <c r="F29968" s="761"/>
    </row>
    <row r="29969" spans="1:6" customFormat="1">
      <c r="A29969" s="1233" t="s">
        <v>14866</v>
      </c>
      <c r="B29969" s="1233" t="s">
        <v>24</v>
      </c>
      <c r="C29969" s="1233" t="s">
        <v>14867</v>
      </c>
      <c r="D29969" s="1233" t="s">
        <v>28</v>
      </c>
      <c r="E29969" s="1234">
        <v>29.2</v>
      </c>
      <c r="F29969" s="761"/>
    </row>
    <row r="29970" spans="1:6" customFormat="1">
      <c r="A29970" s="1231" t="s">
        <v>7758</v>
      </c>
      <c r="B29970" s="1231" t="s">
        <v>24</v>
      </c>
      <c r="C29970" s="1231" t="s">
        <v>27337</v>
      </c>
      <c r="D29970" s="1232"/>
      <c r="E29970" s="1232"/>
      <c r="F29970" s="761"/>
    </row>
    <row r="29971" spans="1:6" customFormat="1">
      <c r="A29971" s="1233" t="s">
        <v>7759</v>
      </c>
      <c r="B29971" s="1233" t="s">
        <v>24</v>
      </c>
      <c r="C29971" s="1233" t="s">
        <v>27338</v>
      </c>
      <c r="D29971" s="1233" t="s">
        <v>28</v>
      </c>
      <c r="E29971" s="1234">
        <v>128.47</v>
      </c>
      <c r="F29971" s="761"/>
    </row>
    <row r="29972" spans="1:6" customFormat="1">
      <c r="A29972" s="1233" t="s">
        <v>7760</v>
      </c>
      <c r="B29972" s="1233" t="s">
        <v>24</v>
      </c>
      <c r="C29972" s="1233" t="s">
        <v>27339</v>
      </c>
      <c r="D29972" s="1233" t="s">
        <v>28</v>
      </c>
      <c r="E29972" s="1234">
        <v>161.21</v>
      </c>
      <c r="F29972" s="761"/>
    </row>
    <row r="29973" spans="1:6" customFormat="1">
      <c r="A29973" s="1233" t="s">
        <v>7761</v>
      </c>
      <c r="B29973" s="1233" t="s">
        <v>24</v>
      </c>
      <c r="C29973" s="1233" t="s">
        <v>27340</v>
      </c>
      <c r="D29973" s="1233" t="s">
        <v>28</v>
      </c>
      <c r="E29973" s="1234">
        <v>511.07</v>
      </c>
      <c r="F29973" s="761"/>
    </row>
    <row r="29974" spans="1:6" customFormat="1">
      <c r="A29974" s="1231" t="s">
        <v>7762</v>
      </c>
      <c r="B29974" s="1231" t="s">
        <v>24</v>
      </c>
      <c r="C29974" s="1231" t="s">
        <v>27341</v>
      </c>
      <c r="D29974" s="1232"/>
      <c r="E29974" s="1232"/>
      <c r="F29974" s="761"/>
    </row>
    <row r="29975" spans="1:6" customFormat="1">
      <c r="A29975" s="1233" t="s">
        <v>7763</v>
      </c>
      <c r="B29975" s="1233" t="s">
        <v>24</v>
      </c>
      <c r="C29975" s="1233" t="s">
        <v>27342</v>
      </c>
      <c r="D29975" s="1233" t="s">
        <v>28</v>
      </c>
      <c r="E29975" s="1234">
        <v>33.17</v>
      </c>
      <c r="F29975" s="761"/>
    </row>
    <row r="29976" spans="1:6" customFormat="1">
      <c r="A29976" s="1233" t="s">
        <v>7764</v>
      </c>
      <c r="B29976" s="1233" t="s">
        <v>24</v>
      </c>
      <c r="C29976" s="1233" t="s">
        <v>27343</v>
      </c>
      <c r="D29976" s="1233" t="s">
        <v>28</v>
      </c>
      <c r="E29976" s="1234">
        <v>44.1</v>
      </c>
      <c r="F29976" s="761"/>
    </row>
    <row r="29977" spans="1:6" customFormat="1">
      <c r="A29977" s="1233" t="s">
        <v>7765</v>
      </c>
      <c r="B29977" s="1233" t="s">
        <v>24</v>
      </c>
      <c r="C29977" s="1233" t="s">
        <v>27344</v>
      </c>
      <c r="D29977" s="1233" t="s">
        <v>28</v>
      </c>
      <c r="E29977" s="1234">
        <v>92.26</v>
      </c>
      <c r="F29977" s="761"/>
    </row>
    <row r="29978" spans="1:6" customFormat="1">
      <c r="A29978" s="1233" t="s">
        <v>7766</v>
      </c>
      <c r="B29978" s="1233" t="s">
        <v>24</v>
      </c>
      <c r="C29978" s="1233" t="s">
        <v>27345</v>
      </c>
      <c r="D29978" s="1233" t="s">
        <v>28</v>
      </c>
      <c r="E29978" s="1234">
        <v>73.17</v>
      </c>
      <c r="F29978" s="761"/>
    </row>
    <row r="29979" spans="1:6" customFormat="1">
      <c r="A29979" s="1233" t="s">
        <v>7767</v>
      </c>
      <c r="B29979" s="1233" t="s">
        <v>24</v>
      </c>
      <c r="C29979" s="1233" t="s">
        <v>27346</v>
      </c>
      <c r="D29979" s="1233" t="s">
        <v>28</v>
      </c>
      <c r="E29979" s="1234">
        <v>119.93</v>
      </c>
      <c r="F29979" s="761"/>
    </row>
    <row r="29980" spans="1:6" customFormat="1">
      <c r="A29980" s="1233" t="s">
        <v>7768</v>
      </c>
      <c r="B29980" s="1233" t="s">
        <v>24</v>
      </c>
      <c r="C29980" s="1233" t="s">
        <v>27347</v>
      </c>
      <c r="D29980" s="1233" t="s">
        <v>28</v>
      </c>
      <c r="E29980" s="1234">
        <v>155.16</v>
      </c>
      <c r="F29980" s="761"/>
    </row>
    <row r="29981" spans="1:6" customFormat="1">
      <c r="A29981" s="1233" t="s">
        <v>7769</v>
      </c>
      <c r="B29981" s="1233" t="s">
        <v>24</v>
      </c>
      <c r="C29981" s="1233" t="s">
        <v>27348</v>
      </c>
      <c r="D29981" s="1233" t="s">
        <v>28</v>
      </c>
      <c r="E29981" s="1234">
        <v>164.25</v>
      </c>
      <c r="F29981" s="761"/>
    </row>
    <row r="29982" spans="1:6" customFormat="1">
      <c r="A29982" s="1233" t="s">
        <v>7770</v>
      </c>
      <c r="B29982" s="1233" t="s">
        <v>24</v>
      </c>
      <c r="C29982" s="1233" t="s">
        <v>27349</v>
      </c>
      <c r="D29982" s="1233" t="s">
        <v>28</v>
      </c>
      <c r="E29982" s="1234">
        <v>147.51</v>
      </c>
      <c r="F29982" s="761"/>
    </row>
    <row r="29983" spans="1:6" customFormat="1">
      <c r="A29983" s="1233" t="s">
        <v>7771</v>
      </c>
      <c r="B29983" s="1233" t="s">
        <v>24</v>
      </c>
      <c r="C29983" s="1233" t="s">
        <v>27350</v>
      </c>
      <c r="D29983" s="1233" t="s">
        <v>28</v>
      </c>
      <c r="E29983" s="1234">
        <v>475.59</v>
      </c>
      <c r="F29983" s="761"/>
    </row>
    <row r="29984" spans="1:6" customFormat="1">
      <c r="A29984" s="1233" t="s">
        <v>7772</v>
      </c>
      <c r="B29984" s="1233" t="s">
        <v>24</v>
      </c>
      <c r="C29984" s="1233" t="s">
        <v>27351</v>
      </c>
      <c r="D29984" s="1233" t="s">
        <v>28</v>
      </c>
      <c r="E29984" s="1234">
        <v>453.83</v>
      </c>
      <c r="F29984" s="761"/>
    </row>
    <row r="29985" spans="1:6" customFormat="1">
      <c r="A29985" s="1233" t="s">
        <v>7773</v>
      </c>
      <c r="B29985" s="1233" t="s">
        <v>24</v>
      </c>
      <c r="C29985" s="1233" t="s">
        <v>27352</v>
      </c>
      <c r="D29985" s="1233" t="s">
        <v>28</v>
      </c>
      <c r="E29985" s="1234">
        <v>453.83</v>
      </c>
      <c r="F29985" s="761"/>
    </row>
    <row r="29986" spans="1:6" customFormat="1">
      <c r="A29986" s="1233" t="s">
        <v>7774</v>
      </c>
      <c r="B29986" s="1233" t="s">
        <v>24</v>
      </c>
      <c r="C29986" s="1233" t="s">
        <v>27353</v>
      </c>
      <c r="D29986" s="1233" t="s">
        <v>28</v>
      </c>
      <c r="E29986" s="1234">
        <v>437.93</v>
      </c>
      <c r="F29986" s="761"/>
    </row>
    <row r="29987" spans="1:6" customFormat="1">
      <c r="A29987" s="1231" t="s">
        <v>7775</v>
      </c>
      <c r="B29987" s="1231" t="s">
        <v>24</v>
      </c>
      <c r="C29987" s="1231" t="s">
        <v>27354</v>
      </c>
      <c r="D29987" s="1232"/>
      <c r="E29987" s="1232"/>
      <c r="F29987" s="761"/>
    </row>
    <row r="29988" spans="1:6" customFormat="1">
      <c r="A29988" s="1233" t="s">
        <v>7776</v>
      </c>
      <c r="B29988" s="1233" t="s">
        <v>24</v>
      </c>
      <c r="C29988" s="1233" t="s">
        <v>27355</v>
      </c>
      <c r="D29988" s="1233" t="s">
        <v>28</v>
      </c>
      <c r="E29988" s="1234">
        <v>19.68</v>
      </c>
      <c r="F29988" s="761"/>
    </row>
    <row r="29989" spans="1:6" customFormat="1">
      <c r="A29989" s="1233" t="s">
        <v>7777</v>
      </c>
      <c r="B29989" s="1233" t="s">
        <v>24</v>
      </c>
      <c r="C29989" s="1233" t="s">
        <v>27356</v>
      </c>
      <c r="D29989" s="1233" t="s">
        <v>28</v>
      </c>
      <c r="E29989" s="1234">
        <v>20.98</v>
      </c>
      <c r="F29989" s="761"/>
    </row>
    <row r="29990" spans="1:6" customFormat="1">
      <c r="A29990" s="1233" t="s">
        <v>7778</v>
      </c>
      <c r="B29990" s="1233" t="s">
        <v>24</v>
      </c>
      <c r="C29990" s="1233" t="s">
        <v>27357</v>
      </c>
      <c r="D29990" s="1233" t="s">
        <v>28</v>
      </c>
      <c r="E29990" s="1234">
        <v>20.98</v>
      </c>
      <c r="F29990" s="761"/>
    </row>
    <row r="29991" spans="1:6" customFormat="1">
      <c r="A29991" s="1233" t="s">
        <v>7779</v>
      </c>
      <c r="B29991" s="1233" t="s">
        <v>24</v>
      </c>
      <c r="C29991" s="1233" t="s">
        <v>27358</v>
      </c>
      <c r="D29991" s="1233" t="s">
        <v>28</v>
      </c>
      <c r="E29991" s="1234">
        <v>20.98</v>
      </c>
      <c r="F29991" s="761"/>
    </row>
    <row r="29992" spans="1:6" customFormat="1">
      <c r="A29992" s="1233" t="s">
        <v>7780</v>
      </c>
      <c r="B29992" s="1233" t="s">
        <v>24</v>
      </c>
      <c r="C29992" s="1233" t="s">
        <v>27359</v>
      </c>
      <c r="D29992" s="1233" t="s">
        <v>28</v>
      </c>
      <c r="E29992" s="1234">
        <v>20.77</v>
      </c>
      <c r="F29992" s="761"/>
    </row>
    <row r="29993" spans="1:6" customFormat="1">
      <c r="A29993" s="1233" t="s">
        <v>7781</v>
      </c>
      <c r="B29993" s="1233" t="s">
        <v>24</v>
      </c>
      <c r="C29993" s="1233" t="s">
        <v>27360</v>
      </c>
      <c r="D29993" s="1233" t="s">
        <v>28</v>
      </c>
      <c r="E29993" s="1234">
        <v>21.38</v>
      </c>
      <c r="F29993" s="761"/>
    </row>
    <row r="29994" spans="1:6" customFormat="1">
      <c r="A29994" s="1233" t="s">
        <v>7782</v>
      </c>
      <c r="B29994" s="1233" t="s">
        <v>24</v>
      </c>
      <c r="C29994" s="1233" t="s">
        <v>27361</v>
      </c>
      <c r="D29994" s="1233" t="s">
        <v>28</v>
      </c>
      <c r="E29994" s="1234">
        <v>22.55</v>
      </c>
      <c r="F29994" s="761"/>
    </row>
    <row r="29995" spans="1:6" customFormat="1">
      <c r="A29995" s="1233" t="s">
        <v>7783</v>
      </c>
      <c r="B29995" s="1233" t="s">
        <v>24</v>
      </c>
      <c r="C29995" s="1233" t="s">
        <v>27362</v>
      </c>
      <c r="D29995" s="1233" t="s">
        <v>28</v>
      </c>
      <c r="E29995" s="1234">
        <v>25.47</v>
      </c>
      <c r="F29995" s="761"/>
    </row>
    <row r="29996" spans="1:6" customFormat="1">
      <c r="A29996" s="1233" t="s">
        <v>7784</v>
      </c>
      <c r="B29996" s="1233" t="s">
        <v>24</v>
      </c>
      <c r="C29996" s="1233" t="s">
        <v>27363</v>
      </c>
      <c r="D29996" s="1233" t="s">
        <v>28</v>
      </c>
      <c r="E29996" s="1234">
        <v>69.64</v>
      </c>
      <c r="F29996" s="761"/>
    </row>
    <row r="29997" spans="1:6" customFormat="1">
      <c r="A29997" s="1233" t="s">
        <v>7785</v>
      </c>
      <c r="B29997" s="1233" t="s">
        <v>24</v>
      </c>
      <c r="C29997" s="1233" t="s">
        <v>27364</v>
      </c>
      <c r="D29997" s="1233" t="s">
        <v>28</v>
      </c>
      <c r="E29997" s="1234">
        <v>67.02</v>
      </c>
      <c r="F29997" s="761"/>
    </row>
    <row r="29998" spans="1:6" customFormat="1">
      <c r="A29998" s="1233" t="s">
        <v>7786</v>
      </c>
      <c r="B29998" s="1233" t="s">
        <v>24</v>
      </c>
      <c r="C29998" s="1233" t="s">
        <v>27365</v>
      </c>
      <c r="D29998" s="1233" t="s">
        <v>28</v>
      </c>
      <c r="E29998" s="1234">
        <v>51.04</v>
      </c>
      <c r="F29998" s="761"/>
    </row>
    <row r="29999" spans="1:6" customFormat="1">
      <c r="A29999" s="1233" t="s">
        <v>7787</v>
      </c>
      <c r="B29999" s="1233" t="s">
        <v>24</v>
      </c>
      <c r="C29999" s="1233" t="s">
        <v>27366</v>
      </c>
      <c r="D29999" s="1233" t="s">
        <v>28</v>
      </c>
      <c r="E29999" s="1234">
        <v>69.64</v>
      </c>
      <c r="F29999" s="761"/>
    </row>
    <row r="30000" spans="1:6" customFormat="1">
      <c r="A30000" s="1233" t="s">
        <v>7788</v>
      </c>
      <c r="B30000" s="1233" t="s">
        <v>24</v>
      </c>
      <c r="C30000" s="1233" t="s">
        <v>27367</v>
      </c>
      <c r="D30000" s="1233" t="s">
        <v>28</v>
      </c>
      <c r="E30000" s="1234">
        <v>66.66</v>
      </c>
      <c r="F30000" s="761"/>
    </row>
    <row r="30001" spans="1:6" customFormat="1">
      <c r="A30001" s="1233" t="s">
        <v>7789</v>
      </c>
      <c r="B30001" s="1233" t="s">
        <v>24</v>
      </c>
      <c r="C30001" s="1233" t="s">
        <v>27368</v>
      </c>
      <c r="D30001" s="1233" t="s">
        <v>28</v>
      </c>
      <c r="E30001" s="1234">
        <v>57.55</v>
      </c>
      <c r="F30001" s="761"/>
    </row>
    <row r="30002" spans="1:6" customFormat="1">
      <c r="A30002" s="1233" t="s">
        <v>7790</v>
      </c>
      <c r="B30002" s="1233" t="s">
        <v>24</v>
      </c>
      <c r="C30002" s="1233" t="s">
        <v>27369</v>
      </c>
      <c r="D30002" s="1233" t="s">
        <v>28</v>
      </c>
      <c r="E30002" s="1234">
        <v>78.849999999999994</v>
      </c>
      <c r="F30002" s="761"/>
    </row>
    <row r="30003" spans="1:6" customFormat="1">
      <c r="A30003" s="1233" t="s">
        <v>7791</v>
      </c>
      <c r="B30003" s="1233" t="s">
        <v>24</v>
      </c>
      <c r="C30003" s="1233" t="s">
        <v>27370</v>
      </c>
      <c r="D30003" s="1233" t="s">
        <v>28</v>
      </c>
      <c r="E30003" s="1234">
        <v>84.26</v>
      </c>
      <c r="F30003" s="761"/>
    </row>
    <row r="30004" spans="1:6" customFormat="1">
      <c r="A30004" s="1233" t="s">
        <v>7792</v>
      </c>
      <c r="B30004" s="1233" t="s">
        <v>24</v>
      </c>
      <c r="C30004" s="1233" t="s">
        <v>27371</v>
      </c>
      <c r="D30004" s="1233" t="s">
        <v>28</v>
      </c>
      <c r="E30004" s="1234">
        <v>105.76</v>
      </c>
      <c r="F30004" s="761"/>
    </row>
    <row r="30005" spans="1:6" customFormat="1">
      <c r="A30005" s="1233" t="s">
        <v>7793</v>
      </c>
      <c r="B30005" s="1233" t="s">
        <v>24</v>
      </c>
      <c r="C30005" s="1233" t="s">
        <v>27372</v>
      </c>
      <c r="D30005" s="1233" t="s">
        <v>28</v>
      </c>
      <c r="E30005" s="1234">
        <v>93.18</v>
      </c>
      <c r="F30005" s="761"/>
    </row>
    <row r="30006" spans="1:6" customFormat="1">
      <c r="A30006" s="1233" t="s">
        <v>7794</v>
      </c>
      <c r="B30006" s="1233" t="s">
        <v>24</v>
      </c>
      <c r="C30006" s="1233" t="s">
        <v>27373</v>
      </c>
      <c r="D30006" s="1233" t="s">
        <v>28</v>
      </c>
      <c r="E30006" s="1234">
        <v>106.61</v>
      </c>
      <c r="F30006" s="761"/>
    </row>
    <row r="30007" spans="1:6" customFormat="1">
      <c r="A30007" s="1233" t="s">
        <v>7795</v>
      </c>
      <c r="B30007" s="1233" t="s">
        <v>24</v>
      </c>
      <c r="C30007" s="1233" t="s">
        <v>27374</v>
      </c>
      <c r="D30007" s="1233" t="s">
        <v>28</v>
      </c>
      <c r="E30007" s="1234">
        <v>105.76</v>
      </c>
      <c r="F30007" s="761"/>
    </row>
    <row r="30008" spans="1:6" customFormat="1">
      <c r="A30008" s="1233" t="s">
        <v>7796</v>
      </c>
      <c r="B30008" s="1233" t="s">
        <v>24</v>
      </c>
      <c r="C30008" s="1233" t="s">
        <v>27375</v>
      </c>
      <c r="D30008" s="1233" t="s">
        <v>28</v>
      </c>
      <c r="E30008" s="1234">
        <v>105.76</v>
      </c>
      <c r="F30008" s="761"/>
    </row>
    <row r="30009" spans="1:6" customFormat="1">
      <c r="A30009" s="1233" t="s">
        <v>7797</v>
      </c>
      <c r="B30009" s="1233" t="s">
        <v>24</v>
      </c>
      <c r="C30009" s="1233" t="s">
        <v>27376</v>
      </c>
      <c r="D30009" s="1233" t="s">
        <v>28</v>
      </c>
      <c r="E30009" s="1234">
        <v>106.61</v>
      </c>
      <c r="F30009" s="761"/>
    </row>
    <row r="30010" spans="1:6" customFormat="1">
      <c r="A30010" s="1233" t="s">
        <v>7798</v>
      </c>
      <c r="B30010" s="1233" t="s">
        <v>24</v>
      </c>
      <c r="C30010" s="1233" t="s">
        <v>27377</v>
      </c>
      <c r="D30010" s="1233" t="s">
        <v>28</v>
      </c>
      <c r="E30010" s="1234">
        <v>106.61</v>
      </c>
      <c r="F30010" s="761"/>
    </row>
    <row r="30011" spans="1:6" customFormat="1">
      <c r="A30011" s="1233" t="s">
        <v>7799</v>
      </c>
      <c r="B30011" s="1233" t="s">
        <v>24</v>
      </c>
      <c r="C30011" s="1233" t="s">
        <v>27378</v>
      </c>
      <c r="D30011" s="1233" t="s">
        <v>28</v>
      </c>
      <c r="E30011" s="1234">
        <v>121.9</v>
      </c>
      <c r="F30011" s="761"/>
    </row>
    <row r="30012" spans="1:6" customFormat="1">
      <c r="A30012" s="1231" t="s">
        <v>7800</v>
      </c>
      <c r="B30012" s="1231" t="s">
        <v>24</v>
      </c>
      <c r="C30012" s="1231" t="s">
        <v>7801</v>
      </c>
      <c r="D30012" s="1232"/>
      <c r="E30012" s="1232"/>
      <c r="F30012" s="761"/>
    </row>
    <row r="30013" spans="1:6" customFormat="1">
      <c r="A30013" s="1233" t="s">
        <v>7802</v>
      </c>
      <c r="B30013" s="1233" t="s">
        <v>24</v>
      </c>
      <c r="C30013" s="1235" t="s">
        <v>27379</v>
      </c>
      <c r="D30013" s="1233" t="s">
        <v>28</v>
      </c>
      <c r="E30013" s="1234">
        <v>116.51</v>
      </c>
      <c r="F30013" s="761"/>
    </row>
    <row r="30014" spans="1:6" customFormat="1">
      <c r="A30014" s="1233" t="s">
        <v>7803</v>
      </c>
      <c r="B30014" s="1233" t="s">
        <v>24</v>
      </c>
      <c r="C30014" s="1235" t="s">
        <v>27380</v>
      </c>
      <c r="D30014" s="1233" t="s">
        <v>28</v>
      </c>
      <c r="E30014" s="1234">
        <v>116.51</v>
      </c>
      <c r="F30014" s="761"/>
    </row>
    <row r="30015" spans="1:6" customFormat="1">
      <c r="A30015" s="1231" t="s">
        <v>7804</v>
      </c>
      <c r="B30015" s="1231" t="s">
        <v>24</v>
      </c>
      <c r="C30015" s="1231" t="s">
        <v>27381</v>
      </c>
      <c r="D30015" s="1232"/>
      <c r="E30015" s="1232"/>
      <c r="F30015" s="761"/>
    </row>
    <row r="30016" spans="1:6" customFormat="1">
      <c r="A30016" s="1233" t="s">
        <v>7805</v>
      </c>
      <c r="B30016" s="1233" t="s">
        <v>24</v>
      </c>
      <c r="C30016" s="1233" t="s">
        <v>27382</v>
      </c>
      <c r="D30016" s="1233" t="s">
        <v>28</v>
      </c>
      <c r="E30016" s="1234">
        <v>51.54</v>
      </c>
      <c r="F30016" s="761"/>
    </row>
    <row r="30017" spans="1:6" customFormat="1">
      <c r="A30017" s="1233" t="s">
        <v>7806</v>
      </c>
      <c r="B30017" s="1233" t="s">
        <v>24</v>
      </c>
      <c r="C30017" s="1233" t="s">
        <v>27383</v>
      </c>
      <c r="D30017" s="1233" t="s">
        <v>28</v>
      </c>
      <c r="E30017" s="1234">
        <v>46.32</v>
      </c>
      <c r="F30017" s="761"/>
    </row>
    <row r="30018" spans="1:6" customFormat="1">
      <c r="A30018" s="1233" t="s">
        <v>7807</v>
      </c>
      <c r="B30018" s="1233" t="s">
        <v>24</v>
      </c>
      <c r="C30018" s="1233" t="s">
        <v>27384</v>
      </c>
      <c r="D30018" s="1233" t="s">
        <v>28</v>
      </c>
      <c r="E30018" s="1234">
        <v>19.04</v>
      </c>
      <c r="F30018" s="761"/>
    </row>
    <row r="30019" spans="1:6" customFormat="1">
      <c r="A30019" s="1233" t="s">
        <v>7808</v>
      </c>
      <c r="B30019" s="1233" t="s">
        <v>24</v>
      </c>
      <c r="C30019" s="1233" t="s">
        <v>27385</v>
      </c>
      <c r="D30019" s="1233" t="s">
        <v>28</v>
      </c>
      <c r="E30019" s="1234">
        <v>346.87</v>
      </c>
      <c r="F30019" s="761"/>
    </row>
    <row r="30020" spans="1:6" customFormat="1">
      <c r="A30020" s="1233" t="s">
        <v>7809</v>
      </c>
      <c r="B30020" s="1233" t="s">
        <v>24</v>
      </c>
      <c r="C30020" s="1233" t="s">
        <v>27386</v>
      </c>
      <c r="D30020" s="1233" t="s">
        <v>28</v>
      </c>
      <c r="E30020" s="1234">
        <v>391.87</v>
      </c>
      <c r="F30020" s="761"/>
    </row>
    <row r="30021" spans="1:6" customFormat="1">
      <c r="A30021" s="1233" t="s">
        <v>7810</v>
      </c>
      <c r="B30021" s="1233" t="s">
        <v>24</v>
      </c>
      <c r="C30021" s="1233" t="s">
        <v>27387</v>
      </c>
      <c r="D30021" s="1233" t="s">
        <v>28</v>
      </c>
      <c r="E30021" s="1234">
        <v>316.87</v>
      </c>
      <c r="F30021" s="761"/>
    </row>
    <row r="30022" spans="1:6" customFormat="1">
      <c r="A30022" s="1231" t="s">
        <v>7811</v>
      </c>
      <c r="B30022" s="1231" t="s">
        <v>24</v>
      </c>
      <c r="C30022" s="1231" t="s">
        <v>27388</v>
      </c>
      <c r="D30022" s="1232"/>
      <c r="E30022" s="1232"/>
      <c r="F30022" s="761"/>
    </row>
    <row r="30023" spans="1:6" customFormat="1">
      <c r="A30023" s="1233" t="s">
        <v>7812</v>
      </c>
      <c r="B30023" s="1233" t="s">
        <v>24</v>
      </c>
      <c r="C30023" s="1233" t="s">
        <v>27389</v>
      </c>
      <c r="D30023" s="1233" t="s">
        <v>5</v>
      </c>
      <c r="E30023" s="1234">
        <v>2.4900000000000002</v>
      </c>
      <c r="F30023" s="761"/>
    </row>
    <row r="30024" spans="1:6" customFormat="1">
      <c r="A30024" s="1233" t="s">
        <v>7813</v>
      </c>
      <c r="B30024" s="1233" t="s">
        <v>24</v>
      </c>
      <c r="C30024" s="1233" t="s">
        <v>27390</v>
      </c>
      <c r="D30024" s="1233" t="s">
        <v>5</v>
      </c>
      <c r="E30024" s="1234">
        <v>4.03</v>
      </c>
      <c r="F30024" s="761"/>
    </row>
    <row r="30025" spans="1:6" customFormat="1">
      <c r="A30025" s="1233" t="s">
        <v>7814</v>
      </c>
      <c r="B30025" s="1233" t="s">
        <v>24</v>
      </c>
      <c r="C30025" s="1233" t="s">
        <v>27391</v>
      </c>
      <c r="D30025" s="1233" t="s">
        <v>5</v>
      </c>
      <c r="E30025" s="1234">
        <v>6.51</v>
      </c>
      <c r="F30025" s="761"/>
    </row>
    <row r="30026" spans="1:6" customFormat="1">
      <c r="A30026" s="1233" t="s">
        <v>7815</v>
      </c>
      <c r="B30026" s="1233" t="s">
        <v>24</v>
      </c>
      <c r="C30026" s="1233" t="s">
        <v>27392</v>
      </c>
      <c r="D30026" s="1233" t="s">
        <v>5</v>
      </c>
      <c r="E30026" s="1234">
        <v>7.71</v>
      </c>
      <c r="F30026" s="761"/>
    </row>
    <row r="30027" spans="1:6" customFormat="1">
      <c r="A30027" s="1233" t="s">
        <v>7816</v>
      </c>
      <c r="B30027" s="1233" t="s">
        <v>24</v>
      </c>
      <c r="C30027" s="1233" t="s">
        <v>27393</v>
      </c>
      <c r="D30027" s="1233" t="s">
        <v>5</v>
      </c>
      <c r="E30027" s="1234">
        <v>11.66</v>
      </c>
      <c r="F30027" s="761"/>
    </row>
    <row r="30028" spans="1:6" customFormat="1">
      <c r="A30028" s="1231" t="s">
        <v>7817</v>
      </c>
      <c r="B30028" s="1231" t="s">
        <v>24</v>
      </c>
      <c r="C30028" s="1231" t="s">
        <v>27394</v>
      </c>
      <c r="D30028" s="1232"/>
      <c r="E30028" s="1232"/>
      <c r="F30028" s="761"/>
    </row>
    <row r="30029" spans="1:6" customFormat="1">
      <c r="A30029" s="1233" t="s">
        <v>7818</v>
      </c>
      <c r="B30029" s="1233" t="s">
        <v>24</v>
      </c>
      <c r="C30029" s="1233" t="s">
        <v>27395</v>
      </c>
      <c r="D30029" s="1233" t="s">
        <v>5</v>
      </c>
      <c r="E30029" s="1234">
        <v>2.2599999999999998</v>
      </c>
      <c r="F30029" s="761"/>
    </row>
    <row r="30030" spans="1:6" customFormat="1">
      <c r="A30030" s="1233" t="s">
        <v>7819</v>
      </c>
      <c r="B30030" s="1233" t="s">
        <v>24</v>
      </c>
      <c r="C30030" s="1233" t="s">
        <v>27396</v>
      </c>
      <c r="D30030" s="1233" t="s">
        <v>5</v>
      </c>
      <c r="E30030" s="1234">
        <v>3.45</v>
      </c>
      <c r="F30030" s="761"/>
    </row>
    <row r="30031" spans="1:6" customFormat="1">
      <c r="A30031" s="1233" t="s">
        <v>7820</v>
      </c>
      <c r="B30031" s="1233" t="s">
        <v>24</v>
      </c>
      <c r="C30031" s="1233" t="s">
        <v>27397</v>
      </c>
      <c r="D30031" s="1233" t="s">
        <v>5</v>
      </c>
      <c r="E30031" s="1234">
        <v>4.76</v>
      </c>
      <c r="F30031" s="761"/>
    </row>
    <row r="30032" spans="1:6" customFormat="1">
      <c r="A30032" s="1233" t="s">
        <v>7821</v>
      </c>
      <c r="B30032" s="1233" t="s">
        <v>24</v>
      </c>
      <c r="C30032" s="1233" t="s">
        <v>27398</v>
      </c>
      <c r="D30032" s="1233" t="s">
        <v>5</v>
      </c>
      <c r="E30032" s="1234">
        <v>6.62</v>
      </c>
      <c r="F30032" s="761"/>
    </row>
    <row r="30033" spans="1:6" customFormat="1">
      <c r="A30033" s="1233" t="s">
        <v>7822</v>
      </c>
      <c r="B30033" s="1233" t="s">
        <v>24</v>
      </c>
      <c r="C30033" s="1233" t="s">
        <v>27399</v>
      </c>
      <c r="D30033" s="1233" t="s">
        <v>5</v>
      </c>
      <c r="E30033" s="1234">
        <v>10.3</v>
      </c>
      <c r="F30033" s="761"/>
    </row>
    <row r="30034" spans="1:6" customFormat="1">
      <c r="A30034" s="1233" t="s">
        <v>7823</v>
      </c>
      <c r="B30034" s="1233" t="s">
        <v>24</v>
      </c>
      <c r="C30034" s="1233" t="s">
        <v>27400</v>
      </c>
      <c r="D30034" s="1233" t="s">
        <v>5</v>
      </c>
      <c r="E30034" s="1234">
        <v>15.55</v>
      </c>
      <c r="F30034" s="761"/>
    </row>
    <row r="30035" spans="1:6" customFormat="1">
      <c r="A30035" s="1233" t="s">
        <v>7824</v>
      </c>
      <c r="B30035" s="1233" t="s">
        <v>24</v>
      </c>
      <c r="C30035" s="1233" t="s">
        <v>27401</v>
      </c>
      <c r="D30035" s="1233" t="s">
        <v>5</v>
      </c>
      <c r="E30035" s="1234">
        <v>30.91</v>
      </c>
      <c r="F30035" s="761"/>
    </row>
    <row r="30036" spans="1:6" customFormat="1">
      <c r="A30036" s="1233" t="s">
        <v>7825</v>
      </c>
      <c r="B30036" s="1233" t="s">
        <v>24</v>
      </c>
      <c r="C30036" s="1233" t="s">
        <v>27402</v>
      </c>
      <c r="D30036" s="1233" t="s">
        <v>5</v>
      </c>
      <c r="E30036" s="1234">
        <v>40.479999999999997</v>
      </c>
      <c r="F30036" s="761"/>
    </row>
    <row r="30037" spans="1:6" customFormat="1">
      <c r="A30037" s="1233" t="s">
        <v>7826</v>
      </c>
      <c r="B30037" s="1233" t="s">
        <v>24</v>
      </c>
      <c r="C30037" s="1233" t="s">
        <v>27403</v>
      </c>
      <c r="D30037" s="1233" t="s">
        <v>5</v>
      </c>
      <c r="E30037" s="1234">
        <v>60.29</v>
      </c>
      <c r="F30037" s="761"/>
    </row>
    <row r="30038" spans="1:6" customFormat="1">
      <c r="A30038" s="1233" t="s">
        <v>7827</v>
      </c>
      <c r="B30038" s="1233" t="s">
        <v>24</v>
      </c>
      <c r="C30038" s="1233" t="s">
        <v>27404</v>
      </c>
      <c r="D30038" s="1233" t="s">
        <v>5</v>
      </c>
      <c r="E30038" s="1234">
        <v>86.46</v>
      </c>
      <c r="F30038" s="761"/>
    </row>
    <row r="30039" spans="1:6" customFormat="1">
      <c r="A30039" s="1233" t="s">
        <v>7828</v>
      </c>
      <c r="B30039" s="1233" t="s">
        <v>24</v>
      </c>
      <c r="C30039" s="1233" t="s">
        <v>27405</v>
      </c>
      <c r="D30039" s="1233" t="s">
        <v>5</v>
      </c>
      <c r="E30039" s="1234">
        <v>113.83</v>
      </c>
      <c r="F30039" s="761"/>
    </row>
    <row r="30040" spans="1:6" customFormat="1">
      <c r="A30040" s="1233" t="s">
        <v>7829</v>
      </c>
      <c r="B30040" s="1233" t="s">
        <v>24</v>
      </c>
      <c r="C30040" s="1233" t="s">
        <v>27406</v>
      </c>
      <c r="D30040" s="1233" t="s">
        <v>5</v>
      </c>
      <c r="E30040" s="1234">
        <v>145.11000000000001</v>
      </c>
      <c r="F30040" s="761"/>
    </row>
    <row r="30041" spans="1:6" customFormat="1">
      <c r="A30041" s="1233" t="s">
        <v>7830</v>
      </c>
      <c r="B30041" s="1233" t="s">
        <v>24</v>
      </c>
      <c r="C30041" s="1233" t="s">
        <v>27407</v>
      </c>
      <c r="D30041" s="1233" t="s">
        <v>5</v>
      </c>
      <c r="E30041" s="1234">
        <v>3.12</v>
      </c>
      <c r="F30041" s="761"/>
    </row>
    <row r="30042" spans="1:6" customFormat="1">
      <c r="A30042" s="1233" t="s">
        <v>7831</v>
      </c>
      <c r="B30042" s="1233" t="s">
        <v>24</v>
      </c>
      <c r="C30042" s="1233" t="s">
        <v>27408</v>
      </c>
      <c r="D30042" s="1233" t="s">
        <v>5</v>
      </c>
      <c r="E30042" s="1234">
        <v>3.65</v>
      </c>
      <c r="F30042" s="761"/>
    </row>
    <row r="30043" spans="1:6" customFormat="1">
      <c r="A30043" s="1233" t="s">
        <v>7832</v>
      </c>
      <c r="B30043" s="1233" t="s">
        <v>24</v>
      </c>
      <c r="C30043" s="1233" t="s">
        <v>27409</v>
      </c>
      <c r="D30043" s="1233" t="s">
        <v>5</v>
      </c>
      <c r="E30043" s="1234">
        <v>4.9400000000000004</v>
      </c>
      <c r="F30043" s="761"/>
    </row>
    <row r="30044" spans="1:6" customFormat="1">
      <c r="A30044" s="1233" t="s">
        <v>7833</v>
      </c>
      <c r="B30044" s="1233" t="s">
        <v>24</v>
      </c>
      <c r="C30044" s="1233" t="s">
        <v>27410</v>
      </c>
      <c r="D30044" s="1233" t="s">
        <v>5</v>
      </c>
      <c r="E30044" s="1234">
        <v>7.01</v>
      </c>
      <c r="F30044" s="761"/>
    </row>
    <row r="30045" spans="1:6" customFormat="1">
      <c r="A30045" s="1233" t="s">
        <v>7834</v>
      </c>
      <c r="B30045" s="1233" t="s">
        <v>24</v>
      </c>
      <c r="C30045" s="1233" t="s">
        <v>27411</v>
      </c>
      <c r="D30045" s="1233" t="s">
        <v>5</v>
      </c>
      <c r="E30045" s="1234">
        <v>14.07</v>
      </c>
      <c r="F30045" s="761"/>
    </row>
    <row r="30046" spans="1:6" customFormat="1">
      <c r="A30046" s="1233" t="s">
        <v>7835</v>
      </c>
      <c r="B30046" s="1233" t="s">
        <v>24</v>
      </c>
      <c r="C30046" s="1233" t="s">
        <v>27412</v>
      </c>
      <c r="D30046" s="1233" t="s">
        <v>5</v>
      </c>
      <c r="E30046" s="1234">
        <v>21.54</v>
      </c>
      <c r="F30046" s="761"/>
    </row>
    <row r="30047" spans="1:6" customFormat="1">
      <c r="A30047" s="1233" t="s">
        <v>7836</v>
      </c>
      <c r="B30047" s="1233" t="s">
        <v>24</v>
      </c>
      <c r="C30047" s="1233" t="s">
        <v>27413</v>
      </c>
      <c r="D30047" s="1233" t="s">
        <v>5</v>
      </c>
      <c r="E30047" s="1234">
        <v>32.11</v>
      </c>
      <c r="F30047" s="761"/>
    </row>
    <row r="30048" spans="1:6" customFormat="1">
      <c r="A30048" s="1233" t="s">
        <v>7837</v>
      </c>
      <c r="B30048" s="1233" t="s">
        <v>24</v>
      </c>
      <c r="C30048" s="1233" t="s">
        <v>27414</v>
      </c>
      <c r="D30048" s="1233" t="s">
        <v>5</v>
      </c>
      <c r="E30048" s="1234">
        <v>43.67</v>
      </c>
      <c r="F30048" s="761"/>
    </row>
    <row r="30049" spans="1:6" customFormat="1">
      <c r="A30049" s="1233" t="s">
        <v>7838</v>
      </c>
      <c r="B30049" s="1233" t="s">
        <v>24</v>
      </c>
      <c r="C30049" s="1233" t="s">
        <v>27415</v>
      </c>
      <c r="D30049" s="1233" t="s">
        <v>5</v>
      </c>
      <c r="E30049" s="1234">
        <v>63.63</v>
      </c>
      <c r="F30049" s="761"/>
    </row>
    <row r="30050" spans="1:6" customFormat="1">
      <c r="A30050" s="1233" t="s">
        <v>7839</v>
      </c>
      <c r="B30050" s="1233" t="s">
        <v>24</v>
      </c>
      <c r="C30050" s="1233" t="s">
        <v>27416</v>
      </c>
      <c r="D30050" s="1233" t="s">
        <v>5</v>
      </c>
      <c r="E30050" s="1234">
        <v>88.65</v>
      </c>
      <c r="F30050" s="761"/>
    </row>
    <row r="30051" spans="1:6" customFormat="1">
      <c r="A30051" s="1233" t="s">
        <v>7840</v>
      </c>
      <c r="B30051" s="1233" t="s">
        <v>24</v>
      </c>
      <c r="C30051" s="1233" t="s">
        <v>27417</v>
      </c>
      <c r="D30051" s="1233" t="s">
        <v>5</v>
      </c>
      <c r="E30051" s="1234">
        <v>120.24</v>
      </c>
      <c r="F30051" s="761"/>
    </row>
    <row r="30052" spans="1:6" customFormat="1">
      <c r="A30052" s="1233" t="s">
        <v>7841</v>
      </c>
      <c r="B30052" s="1233" t="s">
        <v>24</v>
      </c>
      <c r="C30052" s="1233" t="s">
        <v>27418</v>
      </c>
      <c r="D30052" s="1233" t="s">
        <v>5</v>
      </c>
      <c r="E30052" s="1234">
        <v>157.06</v>
      </c>
      <c r="F30052" s="761"/>
    </row>
    <row r="30053" spans="1:6" customFormat="1">
      <c r="A30053" s="1233" t="s">
        <v>7842</v>
      </c>
      <c r="B30053" s="1233" t="s">
        <v>24</v>
      </c>
      <c r="C30053" s="1233" t="s">
        <v>27419</v>
      </c>
      <c r="D30053" s="1233" t="s">
        <v>5</v>
      </c>
      <c r="E30053" s="1234">
        <v>160.01</v>
      </c>
      <c r="F30053" s="761"/>
    </row>
    <row r="30054" spans="1:6" customFormat="1">
      <c r="A30054" s="1233" t="s">
        <v>7843</v>
      </c>
      <c r="B30054" s="1233" t="s">
        <v>24</v>
      </c>
      <c r="C30054" s="1233" t="s">
        <v>27420</v>
      </c>
      <c r="D30054" s="1233" t="s">
        <v>5</v>
      </c>
      <c r="E30054" s="1234">
        <v>186.94</v>
      </c>
      <c r="F30054" s="761"/>
    </row>
    <row r="30055" spans="1:6" customFormat="1">
      <c r="A30055" s="1233" t="s">
        <v>7844</v>
      </c>
      <c r="B30055" s="1233" t="s">
        <v>24</v>
      </c>
      <c r="C30055" s="1233" t="s">
        <v>27421</v>
      </c>
      <c r="D30055" s="1233" t="s">
        <v>5</v>
      </c>
      <c r="E30055" s="1234">
        <v>296.91000000000003</v>
      </c>
      <c r="F30055" s="761"/>
    </row>
    <row r="30056" spans="1:6" customFormat="1">
      <c r="A30056" s="1231" t="s">
        <v>7845</v>
      </c>
      <c r="B30056" s="1231" t="s">
        <v>24</v>
      </c>
      <c r="C30056" s="1231" t="s">
        <v>27422</v>
      </c>
      <c r="D30056" s="1232"/>
      <c r="E30056" s="1232"/>
      <c r="F30056" s="761"/>
    </row>
    <row r="30057" spans="1:6" customFormat="1">
      <c r="A30057" s="1233" t="s">
        <v>7846</v>
      </c>
      <c r="B30057" s="1233" t="s">
        <v>24</v>
      </c>
      <c r="C30057" s="1233" t="s">
        <v>27423</v>
      </c>
      <c r="D30057" s="1233" t="s">
        <v>28</v>
      </c>
      <c r="E30057" s="1234">
        <v>15.54</v>
      </c>
      <c r="F30057" s="761"/>
    </row>
    <row r="30058" spans="1:6" customFormat="1">
      <c r="A30058" s="1233" t="s">
        <v>7847</v>
      </c>
      <c r="B30058" s="1233" t="s">
        <v>24</v>
      </c>
      <c r="C30058" s="1233" t="s">
        <v>27424</v>
      </c>
      <c r="D30058" s="1233" t="s">
        <v>28</v>
      </c>
      <c r="E30058" s="1234">
        <v>11.56</v>
      </c>
      <c r="F30058" s="761"/>
    </row>
    <row r="30059" spans="1:6" customFormat="1">
      <c r="A30059" s="1233" t="s">
        <v>7848</v>
      </c>
      <c r="B30059" s="1233" t="s">
        <v>24</v>
      </c>
      <c r="C30059" s="1233" t="s">
        <v>27425</v>
      </c>
      <c r="D30059" s="1233" t="s">
        <v>28</v>
      </c>
      <c r="E30059" s="1234">
        <v>9.31</v>
      </c>
      <c r="F30059" s="761"/>
    </row>
    <row r="30060" spans="1:6" customFormat="1">
      <c r="A30060" s="1233" t="s">
        <v>7849</v>
      </c>
      <c r="B30060" s="1233" t="s">
        <v>24</v>
      </c>
      <c r="C30060" s="1233" t="s">
        <v>27426</v>
      </c>
      <c r="D30060" s="1233" t="s">
        <v>28</v>
      </c>
      <c r="E30060" s="1234">
        <v>14.61</v>
      </c>
      <c r="F30060" s="761"/>
    </row>
    <row r="30061" spans="1:6" customFormat="1">
      <c r="A30061" s="1233" t="s">
        <v>7850</v>
      </c>
      <c r="B30061" s="1233" t="s">
        <v>24</v>
      </c>
      <c r="C30061" s="1233" t="s">
        <v>27427</v>
      </c>
      <c r="D30061" s="1233" t="s">
        <v>28</v>
      </c>
      <c r="E30061" s="1234">
        <v>18.36</v>
      </c>
      <c r="F30061" s="761"/>
    </row>
    <row r="30062" spans="1:6" customFormat="1">
      <c r="A30062" s="1233" t="s">
        <v>7851</v>
      </c>
      <c r="B30062" s="1233" t="s">
        <v>24</v>
      </c>
      <c r="C30062" s="1233" t="s">
        <v>27428</v>
      </c>
      <c r="D30062" s="1233" t="s">
        <v>28</v>
      </c>
      <c r="E30062" s="1234">
        <v>22.7</v>
      </c>
      <c r="F30062" s="761"/>
    </row>
    <row r="30063" spans="1:6" customFormat="1">
      <c r="A30063" s="1233" t="s">
        <v>7852</v>
      </c>
      <c r="B30063" s="1233" t="s">
        <v>24</v>
      </c>
      <c r="C30063" s="1233" t="s">
        <v>27429</v>
      </c>
      <c r="D30063" s="1233" t="s">
        <v>28</v>
      </c>
      <c r="E30063" s="1234">
        <v>23.11</v>
      </c>
      <c r="F30063" s="761"/>
    </row>
    <row r="30064" spans="1:6" customFormat="1">
      <c r="A30064" s="1233" t="s">
        <v>7853</v>
      </c>
      <c r="B30064" s="1233" t="s">
        <v>24</v>
      </c>
      <c r="C30064" s="1233" t="s">
        <v>27430</v>
      </c>
      <c r="D30064" s="1233" t="s">
        <v>28</v>
      </c>
      <c r="E30064" s="1234">
        <v>24.31</v>
      </c>
      <c r="F30064" s="761"/>
    </row>
    <row r="30065" spans="1:6" customFormat="1">
      <c r="A30065" s="1233" t="s">
        <v>7854</v>
      </c>
      <c r="B30065" s="1233" t="s">
        <v>24</v>
      </c>
      <c r="C30065" s="1233" t="s">
        <v>27431</v>
      </c>
      <c r="D30065" s="1233" t="s">
        <v>28</v>
      </c>
      <c r="E30065" s="1234">
        <v>26.14</v>
      </c>
      <c r="F30065" s="761"/>
    </row>
    <row r="30066" spans="1:6" customFormat="1">
      <c r="A30066" s="1233" t="s">
        <v>7855</v>
      </c>
      <c r="B30066" s="1233" t="s">
        <v>24</v>
      </c>
      <c r="C30066" s="1233" t="s">
        <v>27432</v>
      </c>
      <c r="D30066" s="1233" t="s">
        <v>28</v>
      </c>
      <c r="E30066" s="1234">
        <v>28.71</v>
      </c>
      <c r="F30066" s="761"/>
    </row>
    <row r="30067" spans="1:6" customFormat="1">
      <c r="A30067" s="1233" t="s">
        <v>7856</v>
      </c>
      <c r="B30067" s="1233" t="s">
        <v>24</v>
      </c>
      <c r="C30067" s="1233" t="s">
        <v>27433</v>
      </c>
      <c r="D30067" s="1233" t="s">
        <v>28</v>
      </c>
      <c r="E30067" s="1234">
        <v>30.86</v>
      </c>
      <c r="F30067" s="761"/>
    </row>
    <row r="30068" spans="1:6" customFormat="1">
      <c r="A30068" s="1233" t="s">
        <v>7857</v>
      </c>
      <c r="B30068" s="1233" t="s">
        <v>24</v>
      </c>
      <c r="C30068" s="1233" t="s">
        <v>27434</v>
      </c>
      <c r="D30068" s="1233" t="s">
        <v>28</v>
      </c>
      <c r="E30068" s="1234">
        <v>10.87</v>
      </c>
      <c r="F30068" s="761"/>
    </row>
    <row r="30069" spans="1:6" customFormat="1">
      <c r="A30069" s="1233" t="s">
        <v>7858</v>
      </c>
      <c r="B30069" s="1233" t="s">
        <v>24</v>
      </c>
      <c r="C30069" s="1233" t="s">
        <v>27435</v>
      </c>
      <c r="D30069" s="1233" t="s">
        <v>28</v>
      </c>
      <c r="E30069" s="1234">
        <v>5.58</v>
      </c>
      <c r="F30069" s="761"/>
    </row>
    <row r="30070" spans="1:6" customFormat="1">
      <c r="A30070" s="1233" t="s">
        <v>7859</v>
      </c>
      <c r="B30070" s="1233" t="s">
        <v>24</v>
      </c>
      <c r="C30070" s="1233" t="s">
        <v>27436</v>
      </c>
      <c r="D30070" s="1233" t="s">
        <v>28</v>
      </c>
      <c r="E30070" s="1234">
        <v>9.0500000000000007</v>
      </c>
      <c r="F30070" s="761"/>
    </row>
    <row r="30071" spans="1:6" customFormat="1">
      <c r="A30071" s="1233" t="s">
        <v>7860</v>
      </c>
      <c r="B30071" s="1233" t="s">
        <v>24</v>
      </c>
      <c r="C30071" s="1233" t="s">
        <v>27437</v>
      </c>
      <c r="D30071" s="1233" t="s">
        <v>28</v>
      </c>
      <c r="E30071" s="1234">
        <v>8.4600000000000009</v>
      </c>
      <c r="F30071" s="761"/>
    </row>
    <row r="30072" spans="1:6" customFormat="1">
      <c r="A30072" s="1231" t="s">
        <v>7861</v>
      </c>
      <c r="B30072" s="1231" t="s">
        <v>24</v>
      </c>
      <c r="C30072" s="1231" t="s">
        <v>27438</v>
      </c>
      <c r="D30072" s="1232"/>
      <c r="E30072" s="1232"/>
      <c r="F30072" s="761"/>
    </row>
    <row r="30073" spans="1:6" customFormat="1">
      <c r="A30073" s="1233" t="s">
        <v>7862</v>
      </c>
      <c r="B30073" s="1233" t="s">
        <v>24</v>
      </c>
      <c r="C30073" s="1233" t="s">
        <v>27439</v>
      </c>
      <c r="D30073" s="1233" t="s">
        <v>28</v>
      </c>
      <c r="E30073" s="1234">
        <v>14.89</v>
      </c>
      <c r="F30073" s="761"/>
    </row>
    <row r="30074" spans="1:6" customFormat="1">
      <c r="A30074" s="1233" t="s">
        <v>7863</v>
      </c>
      <c r="B30074" s="1233" t="s">
        <v>24</v>
      </c>
      <c r="C30074" s="1233" t="s">
        <v>27440</v>
      </c>
      <c r="D30074" s="1233" t="s">
        <v>28</v>
      </c>
      <c r="E30074" s="1234">
        <v>17</v>
      </c>
      <c r="F30074" s="761"/>
    </row>
    <row r="30075" spans="1:6" customFormat="1">
      <c r="A30075" s="1233" t="s">
        <v>7864</v>
      </c>
      <c r="B30075" s="1233" t="s">
        <v>24</v>
      </c>
      <c r="C30075" s="1233" t="s">
        <v>27441</v>
      </c>
      <c r="D30075" s="1233" t="s">
        <v>28</v>
      </c>
      <c r="E30075" s="1234">
        <v>22.22</v>
      </c>
      <c r="F30075" s="761"/>
    </row>
    <row r="30076" spans="1:6" customFormat="1">
      <c r="A30076" s="1233" t="s">
        <v>7865</v>
      </c>
      <c r="B30076" s="1233" t="s">
        <v>24</v>
      </c>
      <c r="C30076" s="1233" t="s">
        <v>27442</v>
      </c>
      <c r="D30076" s="1233" t="s">
        <v>28</v>
      </c>
      <c r="E30076" s="1234">
        <v>32.17</v>
      </c>
      <c r="F30076" s="761"/>
    </row>
    <row r="30077" spans="1:6" customFormat="1">
      <c r="A30077" s="1233" t="s">
        <v>7866</v>
      </c>
      <c r="B30077" s="1233" t="s">
        <v>24</v>
      </c>
      <c r="C30077" s="1233" t="s">
        <v>27443</v>
      </c>
      <c r="D30077" s="1233" t="s">
        <v>28</v>
      </c>
      <c r="E30077" s="1234">
        <v>16.87</v>
      </c>
      <c r="F30077" s="761"/>
    </row>
    <row r="30078" spans="1:6" customFormat="1">
      <c r="A30078" s="1233" t="s">
        <v>7867</v>
      </c>
      <c r="B30078" s="1233" t="s">
        <v>24</v>
      </c>
      <c r="C30078" s="1233" t="s">
        <v>27444</v>
      </c>
      <c r="D30078" s="1233" t="s">
        <v>28</v>
      </c>
      <c r="E30078" s="1234">
        <v>32.35</v>
      </c>
      <c r="F30078" s="761"/>
    </row>
    <row r="30079" spans="1:6" customFormat="1">
      <c r="A30079" s="1233" t="s">
        <v>7868</v>
      </c>
      <c r="B30079" s="1233" t="s">
        <v>24</v>
      </c>
      <c r="C30079" s="1233" t="s">
        <v>7869</v>
      </c>
      <c r="D30079" s="1233" t="s">
        <v>28</v>
      </c>
      <c r="E30079" s="1234">
        <v>53.57</v>
      </c>
      <c r="F30079" s="761"/>
    </row>
    <row r="30080" spans="1:6" customFormat="1">
      <c r="A30080" s="1233" t="s">
        <v>7870</v>
      </c>
      <c r="B30080" s="1233" t="s">
        <v>24</v>
      </c>
      <c r="C30080" s="1233" t="s">
        <v>27445</v>
      </c>
      <c r="D30080" s="1233" t="s">
        <v>28</v>
      </c>
      <c r="E30080" s="1234">
        <v>5.36</v>
      </c>
      <c r="F30080" s="761"/>
    </row>
    <row r="30081" spans="1:6" customFormat="1">
      <c r="A30081" s="1233" t="s">
        <v>7871</v>
      </c>
      <c r="B30081" s="1233" t="s">
        <v>24</v>
      </c>
      <c r="C30081" s="1233" t="s">
        <v>27446</v>
      </c>
      <c r="D30081" s="1233" t="s">
        <v>28</v>
      </c>
      <c r="E30081" s="1234">
        <v>12.57</v>
      </c>
      <c r="F30081" s="761"/>
    </row>
    <row r="30082" spans="1:6" customFormat="1">
      <c r="A30082" s="1233" t="s">
        <v>7872</v>
      </c>
      <c r="B30082" s="1233" t="s">
        <v>24</v>
      </c>
      <c r="C30082" s="1233" t="s">
        <v>27447</v>
      </c>
      <c r="D30082" s="1233" t="s">
        <v>28</v>
      </c>
      <c r="E30082" s="1234">
        <v>5.0999999999999996</v>
      </c>
      <c r="F30082" s="761"/>
    </row>
    <row r="30083" spans="1:6" customFormat="1">
      <c r="A30083" s="1233" t="s">
        <v>7873</v>
      </c>
      <c r="B30083" s="1233" t="s">
        <v>24</v>
      </c>
      <c r="C30083" s="1233" t="s">
        <v>27448</v>
      </c>
      <c r="D30083" s="1233" t="s">
        <v>28</v>
      </c>
      <c r="E30083" s="1234">
        <v>5.12</v>
      </c>
      <c r="F30083" s="761"/>
    </row>
    <row r="30084" spans="1:6" customFormat="1">
      <c r="A30084" s="1233" t="s">
        <v>7874</v>
      </c>
      <c r="B30084" s="1233" t="s">
        <v>24</v>
      </c>
      <c r="C30084" s="1233" t="s">
        <v>27449</v>
      </c>
      <c r="D30084" s="1233" t="s">
        <v>28</v>
      </c>
      <c r="E30084" s="1234">
        <v>6.01</v>
      </c>
      <c r="F30084" s="761"/>
    </row>
    <row r="30085" spans="1:6" customFormat="1">
      <c r="A30085" s="1233" t="s">
        <v>7875</v>
      </c>
      <c r="B30085" s="1233" t="s">
        <v>24</v>
      </c>
      <c r="C30085" s="1233" t="s">
        <v>27450</v>
      </c>
      <c r="D30085" s="1233" t="s">
        <v>28</v>
      </c>
      <c r="E30085" s="1234">
        <v>7.31</v>
      </c>
      <c r="F30085" s="761"/>
    </row>
    <row r="30086" spans="1:6" customFormat="1">
      <c r="A30086" s="1233" t="s">
        <v>7876</v>
      </c>
      <c r="B30086" s="1233" t="s">
        <v>24</v>
      </c>
      <c r="C30086" s="1233" t="s">
        <v>27451</v>
      </c>
      <c r="D30086" s="1233" t="s">
        <v>28</v>
      </c>
      <c r="E30086" s="1234">
        <v>7.81</v>
      </c>
      <c r="F30086" s="761"/>
    </row>
    <row r="30087" spans="1:6" customFormat="1">
      <c r="A30087" s="1231" t="s">
        <v>7877</v>
      </c>
      <c r="B30087" s="1231" t="s">
        <v>24</v>
      </c>
      <c r="C30087" s="1231" t="s">
        <v>27452</v>
      </c>
      <c r="D30087" s="1232"/>
      <c r="E30087" s="1232"/>
      <c r="F30087" s="761"/>
    </row>
    <row r="30088" spans="1:6" customFormat="1">
      <c r="A30088" s="1233" t="s">
        <v>7878</v>
      </c>
      <c r="B30088" s="1233" t="s">
        <v>24</v>
      </c>
      <c r="C30088" s="1233" t="s">
        <v>27453</v>
      </c>
      <c r="D30088" s="1233" t="s">
        <v>28</v>
      </c>
      <c r="E30088" s="1234">
        <v>74.86</v>
      </c>
      <c r="F30088" s="761"/>
    </row>
    <row r="30089" spans="1:6" customFormat="1">
      <c r="A30089" s="1233" t="s">
        <v>7879</v>
      </c>
      <c r="B30089" s="1233" t="s">
        <v>24</v>
      </c>
      <c r="C30089" s="1233" t="s">
        <v>27454</v>
      </c>
      <c r="D30089" s="1233" t="s">
        <v>28</v>
      </c>
      <c r="E30089" s="1234">
        <v>145.36000000000001</v>
      </c>
      <c r="F30089" s="761"/>
    </row>
    <row r="30090" spans="1:6" customFormat="1">
      <c r="A30090" s="1233" t="s">
        <v>7880</v>
      </c>
      <c r="B30090" s="1233" t="s">
        <v>24</v>
      </c>
      <c r="C30090" s="1233" t="s">
        <v>27455</v>
      </c>
      <c r="D30090" s="1233" t="s">
        <v>28</v>
      </c>
      <c r="E30090" s="1234">
        <v>145.36000000000001</v>
      </c>
      <c r="F30090" s="761"/>
    </row>
    <row r="30091" spans="1:6" customFormat="1">
      <c r="A30091" s="1233" t="s">
        <v>7881</v>
      </c>
      <c r="B30091" s="1233" t="s">
        <v>24</v>
      </c>
      <c r="C30091" s="1233" t="s">
        <v>27456</v>
      </c>
      <c r="D30091" s="1233" t="s">
        <v>28</v>
      </c>
      <c r="E30091" s="1234">
        <v>148.68</v>
      </c>
      <c r="F30091" s="761"/>
    </row>
    <row r="30092" spans="1:6" customFormat="1">
      <c r="A30092" s="1233" t="s">
        <v>7882</v>
      </c>
      <c r="B30092" s="1233" t="s">
        <v>24</v>
      </c>
      <c r="C30092" s="1233" t="s">
        <v>27457</v>
      </c>
      <c r="D30092" s="1233" t="s">
        <v>28</v>
      </c>
      <c r="E30092" s="1234">
        <v>165.36</v>
      </c>
      <c r="F30092" s="761"/>
    </row>
    <row r="30093" spans="1:6" customFormat="1">
      <c r="A30093" s="1233" t="s">
        <v>7883</v>
      </c>
      <c r="B30093" s="1233" t="s">
        <v>24</v>
      </c>
      <c r="C30093" s="1233" t="s">
        <v>27458</v>
      </c>
      <c r="D30093" s="1233" t="s">
        <v>7086</v>
      </c>
      <c r="E30093" s="1234">
        <v>224.81</v>
      </c>
      <c r="F30093" s="761"/>
    </row>
    <row r="30094" spans="1:6" customFormat="1">
      <c r="A30094" s="1233" t="s">
        <v>7884</v>
      </c>
      <c r="B30094" s="1233" t="s">
        <v>24</v>
      </c>
      <c r="C30094" s="1233" t="s">
        <v>27459</v>
      </c>
      <c r="D30094" s="1233" t="s">
        <v>7086</v>
      </c>
      <c r="E30094" s="1234">
        <v>237.79</v>
      </c>
      <c r="F30094" s="761"/>
    </row>
    <row r="30095" spans="1:6" customFormat="1">
      <c r="A30095" s="1233" t="s">
        <v>7885</v>
      </c>
      <c r="B30095" s="1233" t="s">
        <v>24</v>
      </c>
      <c r="C30095" s="1233" t="s">
        <v>27460</v>
      </c>
      <c r="D30095" s="1233" t="s">
        <v>7086</v>
      </c>
      <c r="E30095" s="1234">
        <v>245.75</v>
      </c>
      <c r="F30095" s="761"/>
    </row>
    <row r="30096" spans="1:6" customFormat="1">
      <c r="A30096" s="1233" t="s">
        <v>7886</v>
      </c>
      <c r="B30096" s="1233" t="s">
        <v>24</v>
      </c>
      <c r="C30096" s="1233" t="s">
        <v>27461</v>
      </c>
      <c r="D30096" s="1233" t="s">
        <v>28</v>
      </c>
      <c r="E30096" s="1234">
        <v>222.27</v>
      </c>
      <c r="F30096" s="761"/>
    </row>
    <row r="30097" spans="1:6" customFormat="1">
      <c r="A30097" s="1233" t="s">
        <v>7887</v>
      </c>
      <c r="B30097" s="1233" t="s">
        <v>24</v>
      </c>
      <c r="C30097" s="1233" t="s">
        <v>27462</v>
      </c>
      <c r="D30097" s="1233" t="s">
        <v>28</v>
      </c>
      <c r="E30097" s="1234">
        <v>134.52000000000001</v>
      </c>
      <c r="F30097" s="761"/>
    </row>
    <row r="30098" spans="1:6" customFormat="1">
      <c r="A30098" s="1233" t="s">
        <v>7888</v>
      </c>
      <c r="B30098" s="1233" t="s">
        <v>24</v>
      </c>
      <c r="C30098" s="1233" t="s">
        <v>27463</v>
      </c>
      <c r="D30098" s="1233" t="s">
        <v>28</v>
      </c>
      <c r="E30098" s="1234">
        <v>122.67</v>
      </c>
      <c r="F30098" s="761"/>
    </row>
    <row r="30099" spans="1:6" customFormat="1">
      <c r="A30099" s="1233" t="s">
        <v>7889</v>
      </c>
      <c r="B30099" s="1233" t="s">
        <v>24</v>
      </c>
      <c r="C30099" s="1233" t="s">
        <v>27464</v>
      </c>
      <c r="D30099" s="1233" t="s">
        <v>28</v>
      </c>
      <c r="E30099" s="1234">
        <v>128.06</v>
      </c>
      <c r="F30099" s="761"/>
    </row>
    <row r="30100" spans="1:6" customFormat="1">
      <c r="A30100" s="1231" t="s">
        <v>7890</v>
      </c>
      <c r="B30100" s="1231" t="s">
        <v>24</v>
      </c>
      <c r="C30100" s="1231" t="s">
        <v>27465</v>
      </c>
      <c r="D30100" s="1232"/>
      <c r="E30100" s="1232"/>
      <c r="F30100" s="761"/>
    </row>
    <row r="30101" spans="1:6" customFormat="1">
      <c r="A30101" s="1233" t="s">
        <v>7891</v>
      </c>
      <c r="B30101" s="1233" t="s">
        <v>24</v>
      </c>
      <c r="C30101" s="1233" t="s">
        <v>27466</v>
      </c>
      <c r="D30101" s="1233" t="s">
        <v>28</v>
      </c>
      <c r="E30101" s="1234">
        <v>76.36</v>
      </c>
      <c r="F30101" s="761"/>
    </row>
    <row r="30102" spans="1:6" customFormat="1">
      <c r="A30102" s="1233" t="s">
        <v>7892</v>
      </c>
      <c r="B30102" s="1233" t="s">
        <v>24</v>
      </c>
      <c r="C30102" s="1233" t="s">
        <v>27467</v>
      </c>
      <c r="D30102" s="1233" t="s">
        <v>28</v>
      </c>
      <c r="E30102" s="1234">
        <v>81.430000000000007</v>
      </c>
      <c r="F30102" s="761"/>
    </row>
    <row r="30103" spans="1:6" customFormat="1">
      <c r="A30103" s="1233" t="s">
        <v>7893</v>
      </c>
      <c r="B30103" s="1233" t="s">
        <v>24</v>
      </c>
      <c r="C30103" s="1233" t="s">
        <v>27468</v>
      </c>
      <c r="D30103" s="1233" t="s">
        <v>28</v>
      </c>
      <c r="E30103" s="1234">
        <v>89.76</v>
      </c>
      <c r="F30103" s="761"/>
    </row>
    <row r="30104" spans="1:6" customFormat="1">
      <c r="A30104" s="1233" t="s">
        <v>7894</v>
      </c>
      <c r="B30104" s="1233" t="s">
        <v>24</v>
      </c>
      <c r="C30104" s="1233" t="s">
        <v>27469</v>
      </c>
      <c r="D30104" s="1233" t="s">
        <v>28</v>
      </c>
      <c r="E30104" s="1234">
        <v>76.36</v>
      </c>
      <c r="F30104" s="761"/>
    </row>
    <row r="30105" spans="1:6" customFormat="1">
      <c r="A30105" s="1233" t="s">
        <v>7895</v>
      </c>
      <c r="B30105" s="1233" t="s">
        <v>24</v>
      </c>
      <c r="C30105" s="1233" t="s">
        <v>27470</v>
      </c>
      <c r="D30105" s="1233" t="s">
        <v>28</v>
      </c>
      <c r="E30105" s="1234">
        <v>79.260000000000005</v>
      </c>
      <c r="F30105" s="761"/>
    </row>
    <row r="30106" spans="1:6" customFormat="1">
      <c r="A30106" s="1233" t="s">
        <v>7896</v>
      </c>
      <c r="B30106" s="1233" t="s">
        <v>24</v>
      </c>
      <c r="C30106" s="1233" t="s">
        <v>27471</v>
      </c>
      <c r="D30106" s="1233" t="s">
        <v>28</v>
      </c>
      <c r="E30106" s="1234">
        <v>111.36</v>
      </c>
      <c r="F30106" s="761"/>
    </row>
    <row r="30107" spans="1:6" customFormat="1">
      <c r="A30107" s="1233" t="s">
        <v>7897</v>
      </c>
      <c r="B30107" s="1233" t="s">
        <v>24</v>
      </c>
      <c r="C30107" s="1233" t="s">
        <v>27472</v>
      </c>
      <c r="D30107" s="1233" t="s">
        <v>28</v>
      </c>
      <c r="E30107" s="1234">
        <v>125.26</v>
      </c>
      <c r="F30107" s="761"/>
    </row>
    <row r="30108" spans="1:6" customFormat="1">
      <c r="A30108" s="1233" t="s">
        <v>7898</v>
      </c>
      <c r="B30108" s="1233" t="s">
        <v>24</v>
      </c>
      <c r="C30108" s="1233" t="s">
        <v>27458</v>
      </c>
      <c r="D30108" s="1233" t="s">
        <v>28</v>
      </c>
      <c r="E30108" s="1234">
        <v>155.81</v>
      </c>
      <c r="F30108" s="761"/>
    </row>
    <row r="30109" spans="1:6" customFormat="1">
      <c r="A30109" s="1233" t="s">
        <v>7899</v>
      </c>
      <c r="B30109" s="1233" t="s">
        <v>24</v>
      </c>
      <c r="C30109" s="1233" t="s">
        <v>27459</v>
      </c>
      <c r="D30109" s="1233" t="s">
        <v>28</v>
      </c>
      <c r="E30109" s="1234">
        <v>171.69</v>
      </c>
      <c r="F30109" s="761"/>
    </row>
    <row r="30110" spans="1:6" customFormat="1">
      <c r="A30110" s="1233" t="s">
        <v>7900</v>
      </c>
      <c r="B30110" s="1233" t="s">
        <v>24</v>
      </c>
      <c r="C30110" s="1233" t="s">
        <v>27460</v>
      </c>
      <c r="D30110" s="1233" t="s">
        <v>28</v>
      </c>
      <c r="E30110" s="1234">
        <v>205.65</v>
      </c>
      <c r="F30110" s="761"/>
    </row>
    <row r="30111" spans="1:6" customFormat="1">
      <c r="A30111" s="1231" t="s">
        <v>7901</v>
      </c>
      <c r="B30111" s="1231" t="s">
        <v>24</v>
      </c>
      <c r="C30111" s="1231" t="s">
        <v>27473</v>
      </c>
      <c r="D30111" s="1232"/>
      <c r="E30111" s="1232"/>
      <c r="F30111" s="761"/>
    </row>
    <row r="30112" spans="1:6" customFormat="1">
      <c r="A30112" s="1233" t="s">
        <v>7902</v>
      </c>
      <c r="B30112" s="1233" t="s">
        <v>24</v>
      </c>
      <c r="C30112" s="1233" t="s">
        <v>27474</v>
      </c>
      <c r="D30112" s="1233" t="s">
        <v>28</v>
      </c>
      <c r="E30112" s="1234">
        <v>58.12</v>
      </c>
      <c r="F30112" s="761"/>
    </row>
    <row r="30113" spans="1:6" customFormat="1">
      <c r="A30113" s="1231" t="s">
        <v>7903</v>
      </c>
      <c r="B30113" s="1231" t="s">
        <v>24</v>
      </c>
      <c r="C30113" s="1231" t="s">
        <v>7904</v>
      </c>
      <c r="D30113" s="1232"/>
      <c r="E30113" s="1232"/>
      <c r="F30113" s="761"/>
    </row>
    <row r="30114" spans="1:6" customFormat="1">
      <c r="A30114" s="1233" t="s">
        <v>7905</v>
      </c>
      <c r="B30114" s="1233" t="s">
        <v>24</v>
      </c>
      <c r="C30114" s="1233" t="s">
        <v>27475</v>
      </c>
      <c r="D30114" s="1233" t="s">
        <v>28</v>
      </c>
      <c r="E30114" s="1234">
        <v>83.17</v>
      </c>
      <c r="F30114" s="761"/>
    </row>
    <row r="30115" spans="1:6" customFormat="1">
      <c r="A30115" s="1233" t="s">
        <v>7906</v>
      </c>
      <c r="B30115" s="1233" t="s">
        <v>24</v>
      </c>
      <c r="C30115" s="1233" t="s">
        <v>27476</v>
      </c>
      <c r="D30115" s="1233" t="s">
        <v>28</v>
      </c>
      <c r="E30115" s="1234">
        <v>54.79</v>
      </c>
      <c r="F30115" s="761"/>
    </row>
    <row r="30116" spans="1:6" customFormat="1">
      <c r="A30116" s="1233" t="s">
        <v>7907</v>
      </c>
      <c r="B30116" s="1233" t="s">
        <v>24</v>
      </c>
      <c r="C30116" s="1233" t="s">
        <v>27477</v>
      </c>
      <c r="D30116" s="1233" t="s">
        <v>28</v>
      </c>
      <c r="E30116" s="1234">
        <v>66.95</v>
      </c>
      <c r="F30116" s="761"/>
    </row>
    <row r="30117" spans="1:6" customFormat="1">
      <c r="A30117" s="1231" t="s">
        <v>7908</v>
      </c>
      <c r="B30117" s="1231" t="s">
        <v>24</v>
      </c>
      <c r="C30117" s="1231" t="s">
        <v>27478</v>
      </c>
      <c r="D30117" s="1232"/>
      <c r="E30117" s="1232"/>
      <c r="F30117" s="761"/>
    </row>
    <row r="30118" spans="1:6" customFormat="1">
      <c r="A30118" s="1233" t="s">
        <v>7909</v>
      </c>
      <c r="B30118" s="1233" t="s">
        <v>24</v>
      </c>
      <c r="C30118" s="1233" t="s">
        <v>27479</v>
      </c>
      <c r="D30118" s="1233" t="s">
        <v>28</v>
      </c>
      <c r="E30118" s="1234">
        <v>14.54</v>
      </c>
      <c r="F30118" s="761"/>
    </row>
    <row r="30119" spans="1:6" customFormat="1">
      <c r="A30119" s="1233" t="s">
        <v>7910</v>
      </c>
      <c r="B30119" s="1233" t="s">
        <v>24</v>
      </c>
      <c r="C30119" s="1233" t="s">
        <v>27480</v>
      </c>
      <c r="D30119" s="1233" t="s">
        <v>28</v>
      </c>
      <c r="E30119" s="1234">
        <v>19.11</v>
      </c>
      <c r="F30119" s="761"/>
    </row>
    <row r="30120" spans="1:6" customFormat="1">
      <c r="A30120" s="1233" t="s">
        <v>7911</v>
      </c>
      <c r="B30120" s="1233" t="s">
        <v>24</v>
      </c>
      <c r="C30120" s="1233" t="s">
        <v>27481</v>
      </c>
      <c r="D30120" s="1233" t="s">
        <v>28</v>
      </c>
      <c r="E30120" s="1234">
        <v>7.25</v>
      </c>
      <c r="F30120" s="761"/>
    </row>
    <row r="30121" spans="1:6" customFormat="1">
      <c r="A30121" s="1231" t="s">
        <v>7912</v>
      </c>
      <c r="B30121" s="1231" t="s">
        <v>24</v>
      </c>
      <c r="C30121" s="1231" t="s">
        <v>7913</v>
      </c>
      <c r="D30121" s="1232"/>
      <c r="E30121" s="1232"/>
      <c r="F30121" s="761"/>
    </row>
    <row r="30122" spans="1:6" customFormat="1">
      <c r="A30122" s="1233" t="s">
        <v>7914</v>
      </c>
      <c r="B30122" s="1233" t="s">
        <v>24</v>
      </c>
      <c r="C30122" s="1233" t="s">
        <v>27482</v>
      </c>
      <c r="D30122" s="1233" t="s">
        <v>28</v>
      </c>
      <c r="E30122" s="1234">
        <v>620.92999999999995</v>
      </c>
      <c r="F30122" s="761"/>
    </row>
    <row r="30123" spans="1:6" customFormat="1">
      <c r="A30123" s="1233" t="s">
        <v>7915</v>
      </c>
      <c r="B30123" s="1233" t="s">
        <v>24</v>
      </c>
      <c r="C30123" s="1233" t="s">
        <v>27483</v>
      </c>
      <c r="D30123" s="1233" t="s">
        <v>28</v>
      </c>
      <c r="E30123" s="1234">
        <v>1244.42</v>
      </c>
      <c r="F30123" s="761"/>
    </row>
    <row r="30124" spans="1:6" customFormat="1">
      <c r="A30124" s="1233" t="s">
        <v>7916</v>
      </c>
      <c r="B30124" s="1233" t="s">
        <v>24</v>
      </c>
      <c r="C30124" s="1233" t="s">
        <v>27484</v>
      </c>
      <c r="D30124" s="1233" t="s">
        <v>28</v>
      </c>
      <c r="E30124" s="1234">
        <v>2583.88</v>
      </c>
      <c r="F30124" s="761"/>
    </row>
    <row r="30125" spans="1:6" customFormat="1">
      <c r="A30125" s="1231" t="s">
        <v>7917</v>
      </c>
      <c r="B30125" s="1231" t="s">
        <v>24</v>
      </c>
      <c r="C30125" s="1231" t="s">
        <v>27485</v>
      </c>
      <c r="D30125" s="1232"/>
      <c r="E30125" s="1232"/>
      <c r="F30125" s="761"/>
    </row>
    <row r="30126" spans="1:6" customFormat="1">
      <c r="A30126" s="1233" t="s">
        <v>7918</v>
      </c>
      <c r="B30126" s="1233" t="s">
        <v>24</v>
      </c>
      <c r="C30126" s="1233" t="s">
        <v>27486</v>
      </c>
      <c r="D30126" s="1233" t="s">
        <v>28</v>
      </c>
      <c r="E30126" s="1234">
        <v>11.35</v>
      </c>
      <c r="F30126" s="761"/>
    </row>
    <row r="30127" spans="1:6" customFormat="1">
      <c r="A30127" s="1233" t="s">
        <v>7919</v>
      </c>
      <c r="B30127" s="1233" t="s">
        <v>24</v>
      </c>
      <c r="C30127" s="1233" t="s">
        <v>27487</v>
      </c>
      <c r="D30127" s="1233" t="s">
        <v>28</v>
      </c>
      <c r="E30127" s="1234">
        <v>15.35</v>
      </c>
      <c r="F30127" s="761"/>
    </row>
    <row r="30128" spans="1:6" customFormat="1">
      <c r="A30128" s="1233" t="s">
        <v>7920</v>
      </c>
      <c r="B30128" s="1233" t="s">
        <v>24</v>
      </c>
      <c r="C30128" s="1233" t="s">
        <v>7921</v>
      </c>
      <c r="D30128" s="1233" t="s">
        <v>28</v>
      </c>
      <c r="E30128" s="1234">
        <v>18.45</v>
      </c>
      <c r="F30128" s="761"/>
    </row>
    <row r="30129" spans="1:6" customFormat="1">
      <c r="A30129" s="1233" t="s">
        <v>7922</v>
      </c>
      <c r="B30129" s="1233" t="s">
        <v>24</v>
      </c>
      <c r="C30129" s="1233" t="s">
        <v>7923</v>
      </c>
      <c r="D30129" s="1233" t="s">
        <v>28</v>
      </c>
      <c r="E30129" s="1234">
        <v>20</v>
      </c>
      <c r="F30129" s="761"/>
    </row>
    <row r="30130" spans="1:6" customFormat="1">
      <c r="A30130" s="1233" t="s">
        <v>7924</v>
      </c>
      <c r="B30130" s="1233" t="s">
        <v>24</v>
      </c>
      <c r="C30130" s="1233" t="s">
        <v>7925</v>
      </c>
      <c r="D30130" s="1233" t="s">
        <v>28</v>
      </c>
      <c r="E30130" s="1234">
        <v>21.79</v>
      </c>
      <c r="F30130" s="761"/>
    </row>
    <row r="30131" spans="1:6" customFormat="1">
      <c r="A30131" s="1233" t="s">
        <v>7926</v>
      </c>
      <c r="B30131" s="1233" t="s">
        <v>24</v>
      </c>
      <c r="C30131" s="1233" t="s">
        <v>7927</v>
      </c>
      <c r="D30131" s="1233" t="s">
        <v>28</v>
      </c>
      <c r="E30131" s="1234">
        <v>32.35</v>
      </c>
      <c r="F30131" s="761"/>
    </row>
    <row r="30132" spans="1:6" customFormat="1">
      <c r="A30132" s="1233" t="s">
        <v>7928</v>
      </c>
      <c r="B30132" s="1233" t="s">
        <v>24</v>
      </c>
      <c r="C30132" s="1233" t="s">
        <v>7929</v>
      </c>
      <c r="D30132" s="1233" t="s">
        <v>28</v>
      </c>
      <c r="E30132" s="1234">
        <v>33.700000000000003</v>
      </c>
      <c r="F30132" s="761"/>
    </row>
    <row r="30133" spans="1:6" customFormat="1">
      <c r="A30133" s="1233" t="s">
        <v>7930</v>
      </c>
      <c r="B30133" s="1233" t="s">
        <v>24</v>
      </c>
      <c r="C30133" s="1233" t="s">
        <v>7931</v>
      </c>
      <c r="D30133" s="1233" t="s">
        <v>28</v>
      </c>
      <c r="E30133" s="1234">
        <v>62.45</v>
      </c>
      <c r="F30133" s="761"/>
    </row>
    <row r="30134" spans="1:6" customFormat="1">
      <c r="A30134" s="1233" t="s">
        <v>7932</v>
      </c>
      <c r="B30134" s="1233" t="s">
        <v>24</v>
      </c>
      <c r="C30134" s="1233" t="s">
        <v>7933</v>
      </c>
      <c r="D30134" s="1233" t="s">
        <v>28</v>
      </c>
      <c r="E30134" s="1234">
        <v>19.95</v>
      </c>
      <c r="F30134" s="761"/>
    </row>
    <row r="30135" spans="1:6" customFormat="1">
      <c r="A30135" s="1233" t="s">
        <v>7934</v>
      </c>
      <c r="B30135" s="1233" t="s">
        <v>24</v>
      </c>
      <c r="C30135" s="1233" t="s">
        <v>7935</v>
      </c>
      <c r="D30135" s="1233" t="s">
        <v>28</v>
      </c>
      <c r="E30135" s="1234">
        <v>26.44</v>
      </c>
      <c r="F30135" s="761"/>
    </row>
    <row r="30136" spans="1:6" customFormat="1">
      <c r="A30136" s="1233" t="s">
        <v>7936</v>
      </c>
      <c r="B30136" s="1233" t="s">
        <v>24</v>
      </c>
      <c r="C30136" s="1233" t="s">
        <v>7937</v>
      </c>
      <c r="D30136" s="1233" t="s">
        <v>28</v>
      </c>
      <c r="E30136" s="1234">
        <v>20.420000000000002</v>
      </c>
      <c r="F30136" s="761"/>
    </row>
    <row r="30137" spans="1:6" customFormat="1">
      <c r="A30137" s="1233" t="s">
        <v>7938</v>
      </c>
      <c r="B30137" s="1233" t="s">
        <v>24</v>
      </c>
      <c r="C30137" s="1233" t="s">
        <v>7939</v>
      </c>
      <c r="D30137" s="1233" t="s">
        <v>28</v>
      </c>
      <c r="E30137" s="1234">
        <v>12.24</v>
      </c>
      <c r="F30137" s="761"/>
    </row>
    <row r="30138" spans="1:6" customFormat="1">
      <c r="A30138" s="1233" t="s">
        <v>7940</v>
      </c>
      <c r="B30138" s="1233" t="s">
        <v>24</v>
      </c>
      <c r="C30138" s="1233" t="s">
        <v>7941</v>
      </c>
      <c r="D30138" s="1233" t="s">
        <v>28</v>
      </c>
      <c r="E30138" s="1234">
        <v>11.44</v>
      </c>
      <c r="F30138" s="761"/>
    </row>
    <row r="30139" spans="1:6" customFormat="1">
      <c r="A30139" s="1233" t="s">
        <v>7942</v>
      </c>
      <c r="B30139" s="1233" t="s">
        <v>24</v>
      </c>
      <c r="C30139" s="1233" t="s">
        <v>7943</v>
      </c>
      <c r="D30139" s="1233" t="s">
        <v>28</v>
      </c>
      <c r="E30139" s="1234">
        <v>10.84</v>
      </c>
      <c r="F30139" s="761"/>
    </row>
    <row r="30140" spans="1:6" customFormat="1">
      <c r="A30140" s="1233" t="s">
        <v>7944</v>
      </c>
      <c r="B30140" s="1233" t="s">
        <v>24</v>
      </c>
      <c r="C30140" s="1233" t="s">
        <v>7945</v>
      </c>
      <c r="D30140" s="1233" t="s">
        <v>28</v>
      </c>
      <c r="E30140" s="1234">
        <v>17.440000000000001</v>
      </c>
      <c r="F30140" s="761"/>
    </row>
    <row r="30141" spans="1:6" customFormat="1">
      <c r="A30141" s="1233" t="s">
        <v>7946</v>
      </c>
      <c r="B30141" s="1233" t="s">
        <v>24</v>
      </c>
      <c r="C30141" s="1233" t="s">
        <v>7933</v>
      </c>
      <c r="D30141" s="1233" t="s">
        <v>28</v>
      </c>
      <c r="E30141" s="1234">
        <v>19.95</v>
      </c>
      <c r="F30141" s="761"/>
    </row>
    <row r="30142" spans="1:6" customFormat="1">
      <c r="A30142" s="1233" t="s">
        <v>7947</v>
      </c>
      <c r="B30142" s="1233" t="s">
        <v>24</v>
      </c>
      <c r="C30142" s="1233" t="s">
        <v>7948</v>
      </c>
      <c r="D30142" s="1233" t="s">
        <v>28</v>
      </c>
      <c r="E30142" s="1234">
        <v>20.420000000000002</v>
      </c>
      <c r="F30142" s="761"/>
    </row>
    <row r="30143" spans="1:6" customFormat="1">
      <c r="A30143" s="1231" t="s">
        <v>7949</v>
      </c>
      <c r="B30143" s="1231" t="s">
        <v>24</v>
      </c>
      <c r="C30143" s="1231" t="s">
        <v>27488</v>
      </c>
      <c r="D30143" s="1232"/>
      <c r="E30143" s="1232"/>
      <c r="F30143" s="761"/>
    </row>
    <row r="30144" spans="1:6" customFormat="1">
      <c r="A30144" s="1233" t="s">
        <v>7950</v>
      </c>
      <c r="B30144" s="1233" t="s">
        <v>24</v>
      </c>
      <c r="C30144" s="1233" t="s">
        <v>27489</v>
      </c>
      <c r="D30144" s="1233" t="s">
        <v>28</v>
      </c>
      <c r="E30144" s="1234">
        <v>1486.6</v>
      </c>
      <c r="F30144" s="761"/>
    </row>
    <row r="30145" spans="1:6" customFormat="1">
      <c r="A30145" s="1233" t="s">
        <v>7951</v>
      </c>
      <c r="B30145" s="1233" t="s">
        <v>24</v>
      </c>
      <c r="C30145" s="1233" t="s">
        <v>27490</v>
      </c>
      <c r="D30145" s="1233" t="s">
        <v>28</v>
      </c>
      <c r="E30145" s="1234">
        <v>1583.03</v>
      </c>
      <c r="F30145" s="761"/>
    </row>
    <row r="30146" spans="1:6" customFormat="1">
      <c r="A30146" s="1233" t="s">
        <v>7952</v>
      </c>
      <c r="B30146" s="1233" t="s">
        <v>24</v>
      </c>
      <c r="C30146" s="1233" t="s">
        <v>27491</v>
      </c>
      <c r="D30146" s="1233" t="s">
        <v>28</v>
      </c>
      <c r="E30146" s="1234">
        <v>1702.52</v>
      </c>
      <c r="F30146" s="761"/>
    </row>
    <row r="30147" spans="1:6" customFormat="1">
      <c r="A30147" s="1233" t="s">
        <v>7953</v>
      </c>
      <c r="B30147" s="1233" t="s">
        <v>24</v>
      </c>
      <c r="C30147" s="1233" t="s">
        <v>27492</v>
      </c>
      <c r="D30147" s="1233" t="s">
        <v>28</v>
      </c>
      <c r="E30147" s="1234">
        <v>1813.39</v>
      </c>
      <c r="F30147" s="761"/>
    </row>
    <row r="30148" spans="1:6" customFormat="1">
      <c r="A30148" s="1233" t="s">
        <v>7954</v>
      </c>
      <c r="B30148" s="1233" t="s">
        <v>24</v>
      </c>
      <c r="C30148" s="1233" t="s">
        <v>27493</v>
      </c>
      <c r="D30148" s="1233" t="s">
        <v>28</v>
      </c>
      <c r="E30148" s="1234">
        <v>2039.6</v>
      </c>
      <c r="F30148" s="761"/>
    </row>
    <row r="30149" spans="1:6" customFormat="1">
      <c r="A30149" s="1233" t="s">
        <v>7955</v>
      </c>
      <c r="B30149" s="1233" t="s">
        <v>24</v>
      </c>
      <c r="C30149" s="1233" t="s">
        <v>27494</v>
      </c>
      <c r="D30149" s="1233" t="s">
        <v>28</v>
      </c>
      <c r="E30149" s="1234">
        <v>2111.52</v>
      </c>
      <c r="F30149" s="761"/>
    </row>
    <row r="30150" spans="1:6" customFormat="1">
      <c r="A30150" s="1233" t="s">
        <v>7956</v>
      </c>
      <c r="B30150" s="1233" t="s">
        <v>24</v>
      </c>
      <c r="C30150" s="1233" t="s">
        <v>27495</v>
      </c>
      <c r="D30150" s="1233" t="s">
        <v>28</v>
      </c>
      <c r="E30150" s="1234">
        <v>2521.2399999999998</v>
      </c>
      <c r="F30150" s="761"/>
    </row>
    <row r="30151" spans="1:6" customFormat="1">
      <c r="A30151" s="1233" t="s">
        <v>7957</v>
      </c>
      <c r="B30151" s="1233" t="s">
        <v>24</v>
      </c>
      <c r="C30151" s="1233" t="s">
        <v>27496</v>
      </c>
      <c r="D30151" s="1233" t="s">
        <v>28</v>
      </c>
      <c r="E30151" s="1234">
        <v>3032.02</v>
      </c>
      <c r="F30151" s="761"/>
    </row>
    <row r="30152" spans="1:6" customFormat="1">
      <c r="A30152" s="1233" t="s">
        <v>7958</v>
      </c>
      <c r="B30152" s="1233" t="s">
        <v>24</v>
      </c>
      <c r="C30152" s="1233" t="s">
        <v>27497</v>
      </c>
      <c r="D30152" s="1233" t="s">
        <v>28</v>
      </c>
      <c r="E30152" s="1234">
        <v>3797.55</v>
      </c>
      <c r="F30152" s="761"/>
    </row>
    <row r="30153" spans="1:6" customFormat="1">
      <c r="A30153" s="1233" t="s">
        <v>7959</v>
      </c>
      <c r="B30153" s="1233" t="s">
        <v>24</v>
      </c>
      <c r="C30153" s="1233" t="s">
        <v>27498</v>
      </c>
      <c r="D30153" s="1233" t="s">
        <v>28</v>
      </c>
      <c r="E30153" s="1234">
        <v>4807.74</v>
      </c>
      <c r="F30153" s="761"/>
    </row>
    <row r="30154" spans="1:6" customFormat="1">
      <c r="A30154" s="1233" t="s">
        <v>7960</v>
      </c>
      <c r="B30154" s="1233" t="s">
        <v>24</v>
      </c>
      <c r="C30154" s="1233" t="s">
        <v>27499</v>
      </c>
      <c r="D30154" s="1233" t="s">
        <v>28</v>
      </c>
      <c r="E30154" s="1234">
        <v>6452.42</v>
      </c>
      <c r="F30154" s="761"/>
    </row>
    <row r="30155" spans="1:6" customFormat="1">
      <c r="A30155" s="1233" t="s">
        <v>7961</v>
      </c>
      <c r="B30155" s="1233" t="s">
        <v>24</v>
      </c>
      <c r="C30155" s="1233" t="s">
        <v>27500</v>
      </c>
      <c r="D30155" s="1233" t="s">
        <v>28</v>
      </c>
      <c r="E30155" s="1234">
        <v>7487.6</v>
      </c>
      <c r="F30155" s="761"/>
    </row>
    <row r="30156" spans="1:6" customFormat="1">
      <c r="A30156" s="1233" t="s">
        <v>7962</v>
      </c>
      <c r="B30156" s="1233" t="s">
        <v>24</v>
      </c>
      <c r="C30156" s="1233" t="s">
        <v>27501</v>
      </c>
      <c r="D30156" s="1233" t="s">
        <v>28</v>
      </c>
      <c r="E30156" s="1234">
        <v>7471.7</v>
      </c>
      <c r="F30156" s="761"/>
    </row>
    <row r="30157" spans="1:6" customFormat="1">
      <c r="A30157" s="1231" t="s">
        <v>7963</v>
      </c>
      <c r="B30157" s="1231" t="s">
        <v>24</v>
      </c>
      <c r="C30157" s="1231" t="s">
        <v>27502</v>
      </c>
      <c r="D30157" s="1232"/>
      <c r="E30157" s="1232"/>
      <c r="F30157" s="761"/>
    </row>
    <row r="30158" spans="1:6" customFormat="1">
      <c r="A30158" s="1233" t="s">
        <v>7964</v>
      </c>
      <c r="B30158" s="1233" t="s">
        <v>24</v>
      </c>
      <c r="C30158" s="1233" t="s">
        <v>27503</v>
      </c>
      <c r="D30158" s="1233" t="s">
        <v>28</v>
      </c>
      <c r="E30158" s="1234">
        <v>1094.02</v>
      </c>
      <c r="F30158" s="761"/>
    </row>
    <row r="30159" spans="1:6" customFormat="1">
      <c r="A30159" s="1233" t="s">
        <v>7965</v>
      </c>
      <c r="B30159" s="1233" t="s">
        <v>24</v>
      </c>
      <c r="C30159" s="1233" t="s">
        <v>27504</v>
      </c>
      <c r="D30159" s="1233" t="s">
        <v>28</v>
      </c>
      <c r="E30159" s="1234">
        <v>1190.45</v>
      </c>
      <c r="F30159" s="761"/>
    </row>
    <row r="30160" spans="1:6" customFormat="1">
      <c r="A30160" s="1233" t="s">
        <v>7966</v>
      </c>
      <c r="B30160" s="1233" t="s">
        <v>24</v>
      </c>
      <c r="C30160" s="1233" t="s">
        <v>27505</v>
      </c>
      <c r="D30160" s="1233" t="s">
        <v>28</v>
      </c>
      <c r="E30160" s="1234">
        <v>1309.94</v>
      </c>
      <c r="F30160" s="761"/>
    </row>
    <row r="30161" spans="1:6" customFormat="1">
      <c r="A30161" s="1233" t="s">
        <v>7967</v>
      </c>
      <c r="B30161" s="1233" t="s">
        <v>24</v>
      </c>
      <c r="C30161" s="1233" t="s">
        <v>27506</v>
      </c>
      <c r="D30161" s="1233" t="s">
        <v>28</v>
      </c>
      <c r="E30161" s="1234">
        <v>1420.81</v>
      </c>
      <c r="F30161" s="761"/>
    </row>
    <row r="30162" spans="1:6" customFormat="1">
      <c r="A30162" s="1233" t="s">
        <v>7968</v>
      </c>
      <c r="B30162" s="1233" t="s">
        <v>24</v>
      </c>
      <c r="C30162" s="1233" t="s">
        <v>27507</v>
      </c>
      <c r="D30162" s="1233" t="s">
        <v>28</v>
      </c>
      <c r="E30162" s="1234">
        <v>1647.02</v>
      </c>
      <c r="F30162" s="761"/>
    </row>
    <row r="30163" spans="1:6" customFormat="1">
      <c r="A30163" s="1233" t="s">
        <v>7969</v>
      </c>
      <c r="B30163" s="1233" t="s">
        <v>24</v>
      </c>
      <c r="C30163" s="1233" t="s">
        <v>27508</v>
      </c>
      <c r="D30163" s="1233" t="s">
        <v>28</v>
      </c>
      <c r="E30163" s="1234">
        <v>1718.94</v>
      </c>
      <c r="F30163" s="761"/>
    </row>
    <row r="30164" spans="1:6" customFormat="1">
      <c r="A30164" s="1233" t="s">
        <v>7970</v>
      </c>
      <c r="B30164" s="1233" t="s">
        <v>24</v>
      </c>
      <c r="C30164" s="1233" t="s">
        <v>27509</v>
      </c>
      <c r="D30164" s="1233" t="s">
        <v>28</v>
      </c>
      <c r="E30164" s="1234">
        <v>2128.66</v>
      </c>
      <c r="F30164" s="761"/>
    </row>
    <row r="30165" spans="1:6" customFormat="1">
      <c r="A30165" s="1233" t="s">
        <v>7971</v>
      </c>
      <c r="B30165" s="1233" t="s">
        <v>24</v>
      </c>
      <c r="C30165" s="1233" t="s">
        <v>27510</v>
      </c>
      <c r="D30165" s="1233" t="s">
        <v>28</v>
      </c>
      <c r="E30165" s="1234">
        <v>2639.44</v>
      </c>
      <c r="F30165" s="761"/>
    </row>
    <row r="30166" spans="1:6" customFormat="1">
      <c r="A30166" s="1233" t="s">
        <v>7972</v>
      </c>
      <c r="B30166" s="1233" t="s">
        <v>24</v>
      </c>
      <c r="C30166" s="1233" t="s">
        <v>27511</v>
      </c>
      <c r="D30166" s="1233" t="s">
        <v>28</v>
      </c>
      <c r="E30166" s="1234">
        <v>3242.54</v>
      </c>
      <c r="F30166" s="761"/>
    </row>
    <row r="30167" spans="1:6" customFormat="1">
      <c r="A30167" s="1233" t="s">
        <v>7973</v>
      </c>
      <c r="B30167" s="1233" t="s">
        <v>24</v>
      </c>
      <c r="C30167" s="1233" t="s">
        <v>27512</v>
      </c>
      <c r="D30167" s="1233" t="s">
        <v>28</v>
      </c>
      <c r="E30167" s="1234">
        <v>4252.7299999999996</v>
      </c>
      <c r="F30167" s="761"/>
    </row>
    <row r="30168" spans="1:6" customFormat="1">
      <c r="A30168" s="1233" t="s">
        <v>7974</v>
      </c>
      <c r="B30168" s="1233" t="s">
        <v>24</v>
      </c>
      <c r="C30168" s="1233" t="s">
        <v>27513</v>
      </c>
      <c r="D30168" s="1233" t="s">
        <v>28</v>
      </c>
      <c r="E30168" s="1234">
        <v>5886.19</v>
      </c>
      <c r="F30168" s="761"/>
    </row>
    <row r="30169" spans="1:6" customFormat="1">
      <c r="A30169" s="1233" t="s">
        <v>7975</v>
      </c>
      <c r="B30169" s="1233" t="s">
        <v>24</v>
      </c>
      <c r="C30169" s="1233" t="s">
        <v>27514</v>
      </c>
      <c r="D30169" s="1233" t="s">
        <v>28</v>
      </c>
      <c r="E30169" s="1234">
        <v>6921.37</v>
      </c>
      <c r="F30169" s="761"/>
    </row>
    <row r="30170" spans="1:6" customFormat="1">
      <c r="A30170" s="1233" t="s">
        <v>7976</v>
      </c>
      <c r="B30170" s="1233" t="s">
        <v>24</v>
      </c>
      <c r="C30170" s="1233" t="s">
        <v>27515</v>
      </c>
      <c r="D30170" s="1233" t="s">
        <v>28</v>
      </c>
      <c r="E30170" s="1234">
        <v>6905.47</v>
      </c>
      <c r="F30170" s="761"/>
    </row>
    <row r="30171" spans="1:6" customFormat="1">
      <c r="A30171" s="1231" t="s">
        <v>7977</v>
      </c>
      <c r="B30171" s="1231" t="s">
        <v>24</v>
      </c>
      <c r="C30171" s="1231" t="s">
        <v>11900</v>
      </c>
      <c r="D30171" s="1232"/>
      <c r="E30171" s="1232"/>
      <c r="F30171" s="761"/>
    </row>
    <row r="30172" spans="1:6" customFormat="1">
      <c r="A30172" s="1233" t="s">
        <v>7978</v>
      </c>
      <c r="B30172" s="1233" t="s">
        <v>24</v>
      </c>
      <c r="C30172" s="1233" t="s">
        <v>7979</v>
      </c>
      <c r="D30172" s="1233" t="s">
        <v>5</v>
      </c>
      <c r="E30172" s="1234">
        <v>12.33</v>
      </c>
      <c r="F30172" s="761"/>
    </row>
    <row r="30173" spans="1:6" customFormat="1">
      <c r="A30173" s="1233" t="s">
        <v>7980</v>
      </c>
      <c r="B30173" s="1233" t="s">
        <v>24</v>
      </c>
      <c r="C30173" s="1233" t="s">
        <v>7981</v>
      </c>
      <c r="D30173" s="1233" t="s">
        <v>5</v>
      </c>
      <c r="E30173" s="1234">
        <v>22.42</v>
      </c>
      <c r="F30173" s="761"/>
    </row>
    <row r="30174" spans="1:6" customFormat="1">
      <c r="A30174" s="1233" t="s">
        <v>7982</v>
      </c>
      <c r="B30174" s="1233" t="s">
        <v>24</v>
      </c>
      <c r="C30174" s="1233" t="s">
        <v>7983</v>
      </c>
      <c r="D30174" s="1233" t="s">
        <v>5</v>
      </c>
      <c r="E30174" s="1234">
        <v>26.73</v>
      </c>
      <c r="F30174" s="761"/>
    </row>
    <row r="30175" spans="1:6" customFormat="1">
      <c r="A30175" s="1233" t="s">
        <v>7984</v>
      </c>
      <c r="B30175" s="1233" t="s">
        <v>24</v>
      </c>
      <c r="C30175" s="1233" t="s">
        <v>7985</v>
      </c>
      <c r="D30175" s="1233" t="s">
        <v>5</v>
      </c>
      <c r="E30175" s="1234">
        <v>33.229999999999997</v>
      </c>
      <c r="F30175" s="761"/>
    </row>
    <row r="30176" spans="1:6" customFormat="1">
      <c r="A30176" s="1233" t="s">
        <v>7986</v>
      </c>
      <c r="B30176" s="1233" t="s">
        <v>24</v>
      </c>
      <c r="C30176" s="1233" t="s">
        <v>7987</v>
      </c>
      <c r="D30176" s="1233" t="s">
        <v>5</v>
      </c>
      <c r="E30176" s="1234">
        <v>4.25</v>
      </c>
      <c r="F30176" s="761"/>
    </row>
    <row r="30177" spans="1:6" customFormat="1">
      <c r="A30177" s="1233" t="s">
        <v>7988</v>
      </c>
      <c r="B30177" s="1233" t="s">
        <v>24</v>
      </c>
      <c r="C30177" s="1233" t="s">
        <v>7989</v>
      </c>
      <c r="D30177" s="1233" t="s">
        <v>5</v>
      </c>
      <c r="E30177" s="1234">
        <v>5.87</v>
      </c>
      <c r="F30177" s="761"/>
    </row>
    <row r="30178" spans="1:6" customFormat="1">
      <c r="A30178" s="1233" t="s">
        <v>7990</v>
      </c>
      <c r="B30178" s="1233" t="s">
        <v>24</v>
      </c>
      <c r="C30178" s="1233" t="s">
        <v>7991</v>
      </c>
      <c r="D30178" s="1233" t="s">
        <v>5</v>
      </c>
      <c r="E30178" s="1234">
        <v>9.81</v>
      </c>
      <c r="F30178" s="761"/>
    </row>
    <row r="30179" spans="1:6" customFormat="1">
      <c r="A30179" s="1233" t="s">
        <v>7992</v>
      </c>
      <c r="B30179" s="1233" t="s">
        <v>24</v>
      </c>
      <c r="C30179" s="1233" t="s">
        <v>7993</v>
      </c>
      <c r="D30179" s="1233" t="s">
        <v>5</v>
      </c>
      <c r="E30179" s="1234">
        <v>16.489999999999998</v>
      </c>
      <c r="F30179" s="761"/>
    </row>
    <row r="30180" spans="1:6" customFormat="1">
      <c r="A30180" s="1233" t="s">
        <v>7994</v>
      </c>
      <c r="B30180" s="1233" t="s">
        <v>24</v>
      </c>
      <c r="C30180" s="1233" t="s">
        <v>7995</v>
      </c>
      <c r="D30180" s="1233" t="s">
        <v>5</v>
      </c>
      <c r="E30180" s="1234">
        <v>22.03</v>
      </c>
      <c r="F30180" s="761"/>
    </row>
    <row r="30181" spans="1:6" customFormat="1">
      <c r="A30181" s="1233" t="s">
        <v>7996</v>
      </c>
      <c r="B30181" s="1233" t="s">
        <v>24</v>
      </c>
      <c r="C30181" s="1233" t="s">
        <v>7997</v>
      </c>
      <c r="D30181" s="1233" t="s">
        <v>5</v>
      </c>
      <c r="E30181" s="1234">
        <v>32.700000000000003</v>
      </c>
      <c r="F30181" s="761"/>
    </row>
    <row r="30182" spans="1:6" customFormat="1">
      <c r="A30182" s="1233" t="s">
        <v>7998</v>
      </c>
      <c r="B30182" s="1233" t="s">
        <v>24</v>
      </c>
      <c r="C30182" s="1233" t="s">
        <v>7999</v>
      </c>
      <c r="D30182" s="1233" t="s">
        <v>5</v>
      </c>
      <c r="E30182" s="1234">
        <v>50.17</v>
      </c>
      <c r="F30182" s="761"/>
    </row>
    <row r="30183" spans="1:6" customFormat="1">
      <c r="A30183" s="1233" t="s">
        <v>8000</v>
      </c>
      <c r="B30183" s="1233" t="s">
        <v>24</v>
      </c>
      <c r="C30183" s="1233" t="s">
        <v>27516</v>
      </c>
      <c r="D30183" s="1233" t="s">
        <v>5</v>
      </c>
      <c r="E30183" s="1234">
        <v>6.68</v>
      </c>
      <c r="F30183" s="761"/>
    </row>
    <row r="30184" spans="1:6" customFormat="1">
      <c r="A30184" s="1231" t="s">
        <v>8001</v>
      </c>
      <c r="B30184" s="1231" t="s">
        <v>24</v>
      </c>
      <c r="C30184" s="1231" t="s">
        <v>27517</v>
      </c>
      <c r="D30184" s="1232"/>
      <c r="E30184" s="1232"/>
      <c r="F30184" s="761"/>
    </row>
    <row r="30185" spans="1:6" customFormat="1">
      <c r="A30185" s="1233" t="s">
        <v>8002</v>
      </c>
      <c r="B30185" s="1233" t="s">
        <v>24</v>
      </c>
      <c r="C30185" s="1233" t="s">
        <v>27518</v>
      </c>
      <c r="D30185" s="1233" t="s">
        <v>28</v>
      </c>
      <c r="E30185" s="1234">
        <v>10.14</v>
      </c>
      <c r="F30185" s="761"/>
    </row>
    <row r="30186" spans="1:6" customFormat="1">
      <c r="A30186" s="1233" t="s">
        <v>8003</v>
      </c>
      <c r="B30186" s="1233" t="s">
        <v>24</v>
      </c>
      <c r="C30186" s="1233" t="s">
        <v>27519</v>
      </c>
      <c r="D30186" s="1233" t="s">
        <v>28</v>
      </c>
      <c r="E30186" s="1234">
        <v>26.13</v>
      </c>
      <c r="F30186" s="761"/>
    </row>
    <row r="30187" spans="1:6" customFormat="1">
      <c r="A30187" s="1233" t="s">
        <v>8004</v>
      </c>
      <c r="B30187" s="1233" t="s">
        <v>24</v>
      </c>
      <c r="C30187" s="1233" t="s">
        <v>8005</v>
      </c>
      <c r="D30187" s="1233" t="s">
        <v>28</v>
      </c>
      <c r="E30187" s="1234">
        <v>6.1</v>
      </c>
      <c r="F30187" s="761"/>
    </row>
    <row r="30188" spans="1:6" customFormat="1">
      <c r="A30188" s="1231" t="s">
        <v>8006</v>
      </c>
      <c r="B30188" s="1231" t="s">
        <v>24</v>
      </c>
      <c r="C30188" s="1231" t="s">
        <v>27520</v>
      </c>
      <c r="D30188" s="1232"/>
      <c r="E30188" s="1232"/>
      <c r="F30188" s="761"/>
    </row>
    <row r="30189" spans="1:6" customFormat="1">
      <c r="A30189" s="1233" t="s">
        <v>8007</v>
      </c>
      <c r="B30189" s="1233" t="s">
        <v>24</v>
      </c>
      <c r="C30189" s="1233" t="s">
        <v>11901</v>
      </c>
      <c r="D30189" s="1233" t="s">
        <v>28</v>
      </c>
      <c r="E30189" s="1234">
        <v>5.88</v>
      </c>
      <c r="F30189" s="761"/>
    </row>
    <row r="30190" spans="1:6" customFormat="1">
      <c r="A30190" s="1233" t="s">
        <v>8008</v>
      </c>
      <c r="B30190" s="1233" t="s">
        <v>24</v>
      </c>
      <c r="C30190" s="1233" t="s">
        <v>11902</v>
      </c>
      <c r="D30190" s="1233" t="s">
        <v>28</v>
      </c>
      <c r="E30190" s="1234">
        <v>5.88</v>
      </c>
      <c r="F30190" s="761"/>
    </row>
    <row r="30191" spans="1:6" customFormat="1">
      <c r="A30191" s="1233" t="s">
        <v>8009</v>
      </c>
      <c r="B30191" s="1233" t="s">
        <v>24</v>
      </c>
      <c r="C30191" s="1233" t="s">
        <v>18317</v>
      </c>
      <c r="D30191" s="1233" t="s">
        <v>5</v>
      </c>
      <c r="E30191" s="1234">
        <v>5.71</v>
      </c>
      <c r="F30191" s="761"/>
    </row>
    <row r="30192" spans="1:6" customFormat="1">
      <c r="A30192" s="1233" t="s">
        <v>8010</v>
      </c>
      <c r="B30192" s="1233" t="s">
        <v>24</v>
      </c>
      <c r="C30192" s="1233" t="s">
        <v>8011</v>
      </c>
      <c r="D30192" s="1233" t="s">
        <v>5</v>
      </c>
      <c r="E30192" s="1234">
        <v>10.63</v>
      </c>
      <c r="F30192" s="761"/>
    </row>
    <row r="30193" spans="1:6" customFormat="1">
      <c r="A30193" s="1233" t="s">
        <v>8012</v>
      </c>
      <c r="B30193" s="1233" t="s">
        <v>24</v>
      </c>
      <c r="C30193" s="1233" t="s">
        <v>11903</v>
      </c>
      <c r="D30193" s="1233" t="s">
        <v>28</v>
      </c>
      <c r="E30193" s="1234">
        <v>10.33</v>
      </c>
      <c r="F30193" s="761"/>
    </row>
    <row r="30194" spans="1:6" customFormat="1">
      <c r="A30194" s="1233" t="s">
        <v>8013</v>
      </c>
      <c r="B30194" s="1233" t="s">
        <v>24</v>
      </c>
      <c r="C30194" s="1233" t="s">
        <v>11904</v>
      </c>
      <c r="D30194" s="1233" t="s">
        <v>28</v>
      </c>
      <c r="E30194" s="1234">
        <v>2.87</v>
      </c>
      <c r="F30194" s="761"/>
    </row>
    <row r="30195" spans="1:6" customFormat="1">
      <c r="A30195" s="1233" t="s">
        <v>8014</v>
      </c>
      <c r="B30195" s="1233" t="s">
        <v>24</v>
      </c>
      <c r="C30195" s="1233" t="s">
        <v>11905</v>
      </c>
      <c r="D30195" s="1233" t="s">
        <v>28</v>
      </c>
      <c r="E30195" s="1234">
        <v>2.2599999999999998</v>
      </c>
      <c r="F30195" s="761"/>
    </row>
    <row r="30196" spans="1:6" customFormat="1">
      <c r="A30196" s="1233" t="s">
        <v>8015</v>
      </c>
      <c r="B30196" s="1233" t="s">
        <v>24</v>
      </c>
      <c r="C30196" s="1233" t="s">
        <v>11906</v>
      </c>
      <c r="D30196" s="1233" t="s">
        <v>28</v>
      </c>
      <c r="E30196" s="1234">
        <v>2.21</v>
      </c>
      <c r="F30196" s="761"/>
    </row>
    <row r="30197" spans="1:6" customFormat="1">
      <c r="A30197" s="1233" t="s">
        <v>8016</v>
      </c>
      <c r="B30197" s="1233" t="s">
        <v>24</v>
      </c>
      <c r="C30197" s="1233" t="s">
        <v>11907</v>
      </c>
      <c r="D30197" s="1233" t="s">
        <v>28</v>
      </c>
      <c r="E30197" s="1234">
        <v>2.35</v>
      </c>
      <c r="F30197" s="761"/>
    </row>
    <row r="30198" spans="1:6" customFormat="1">
      <c r="A30198" s="1233" t="s">
        <v>8017</v>
      </c>
      <c r="B30198" s="1233" t="s">
        <v>24</v>
      </c>
      <c r="C30198" s="1233" t="s">
        <v>27521</v>
      </c>
      <c r="D30198" s="1233" t="s">
        <v>28</v>
      </c>
      <c r="E30198" s="1234">
        <v>5.36</v>
      </c>
      <c r="F30198" s="761"/>
    </row>
    <row r="30199" spans="1:6" customFormat="1">
      <c r="A30199" s="1233" t="s">
        <v>8018</v>
      </c>
      <c r="B30199" s="1233" t="s">
        <v>24</v>
      </c>
      <c r="C30199" s="1233" t="s">
        <v>27522</v>
      </c>
      <c r="D30199" s="1233" t="s">
        <v>28</v>
      </c>
      <c r="E30199" s="1234">
        <v>19.84</v>
      </c>
      <c r="F30199" s="761"/>
    </row>
    <row r="30200" spans="1:6" customFormat="1">
      <c r="A30200" s="1233" t="s">
        <v>8019</v>
      </c>
      <c r="B30200" s="1233" t="s">
        <v>24</v>
      </c>
      <c r="C30200" s="1233" t="s">
        <v>27523</v>
      </c>
      <c r="D30200" s="1233" t="s">
        <v>28</v>
      </c>
      <c r="E30200" s="1234">
        <v>36.03</v>
      </c>
      <c r="F30200" s="761"/>
    </row>
    <row r="30201" spans="1:6" customFormat="1">
      <c r="A30201" s="1233" t="s">
        <v>8020</v>
      </c>
      <c r="B30201" s="1233" t="s">
        <v>24</v>
      </c>
      <c r="C30201" s="1233" t="s">
        <v>27524</v>
      </c>
      <c r="D30201" s="1233" t="s">
        <v>28</v>
      </c>
      <c r="E30201" s="1234">
        <v>37.96</v>
      </c>
      <c r="F30201" s="761"/>
    </row>
    <row r="30202" spans="1:6" customFormat="1">
      <c r="A30202" s="1233" t="s">
        <v>8021</v>
      </c>
      <c r="B30202" s="1233" t="s">
        <v>24</v>
      </c>
      <c r="C30202" s="1233" t="s">
        <v>8022</v>
      </c>
      <c r="D30202" s="1233" t="s">
        <v>28</v>
      </c>
      <c r="E30202" s="1234">
        <v>206.52</v>
      </c>
      <c r="F30202" s="761"/>
    </row>
    <row r="30203" spans="1:6" customFormat="1">
      <c r="A30203" s="1233" t="s">
        <v>8023</v>
      </c>
      <c r="B30203" s="1233" t="s">
        <v>24</v>
      </c>
      <c r="C30203" s="1233" t="s">
        <v>8024</v>
      </c>
      <c r="D30203" s="1233" t="s">
        <v>28</v>
      </c>
      <c r="E30203" s="1234">
        <v>104.31</v>
      </c>
      <c r="F30203" s="761"/>
    </row>
    <row r="30204" spans="1:6" customFormat="1">
      <c r="A30204" s="1233" t="s">
        <v>8025</v>
      </c>
      <c r="B30204" s="1233" t="s">
        <v>24</v>
      </c>
      <c r="C30204" s="1233" t="s">
        <v>8026</v>
      </c>
      <c r="D30204" s="1233" t="s">
        <v>28</v>
      </c>
      <c r="E30204" s="1234">
        <v>98.23</v>
      </c>
      <c r="F30204" s="761"/>
    </row>
    <row r="30205" spans="1:6" customFormat="1">
      <c r="A30205" s="1233" t="s">
        <v>8027</v>
      </c>
      <c r="B30205" s="1233" t="s">
        <v>24</v>
      </c>
      <c r="C30205" s="1233" t="s">
        <v>8028</v>
      </c>
      <c r="D30205" s="1233" t="s">
        <v>28</v>
      </c>
      <c r="E30205" s="1234">
        <v>36.270000000000003</v>
      </c>
      <c r="F30205" s="761"/>
    </row>
    <row r="30206" spans="1:6" customFormat="1">
      <c r="A30206" s="1233" t="s">
        <v>8029</v>
      </c>
      <c r="B30206" s="1233" t="s">
        <v>24</v>
      </c>
      <c r="C30206" s="1233" t="s">
        <v>8030</v>
      </c>
      <c r="D30206" s="1233" t="s">
        <v>28</v>
      </c>
      <c r="E30206" s="1234">
        <v>23.74</v>
      </c>
      <c r="F30206" s="761"/>
    </row>
    <row r="30207" spans="1:6" customFormat="1">
      <c r="A30207" s="1233" t="s">
        <v>8031</v>
      </c>
      <c r="B30207" s="1233" t="s">
        <v>24</v>
      </c>
      <c r="C30207" s="1233" t="s">
        <v>8032</v>
      </c>
      <c r="D30207" s="1233" t="s">
        <v>28</v>
      </c>
      <c r="E30207" s="1234">
        <v>1336.54</v>
      </c>
      <c r="F30207" s="761"/>
    </row>
    <row r="30208" spans="1:6" customFormat="1">
      <c r="A30208" s="1233" t="s">
        <v>8033</v>
      </c>
      <c r="B30208" s="1233" t="s">
        <v>24</v>
      </c>
      <c r="C30208" s="1233" t="s">
        <v>8034</v>
      </c>
      <c r="D30208" s="1233" t="s">
        <v>28</v>
      </c>
      <c r="E30208" s="1234">
        <v>33.51</v>
      </c>
      <c r="F30208" s="761"/>
    </row>
    <row r="30209" spans="1:6" customFormat="1">
      <c r="A30209" s="1233" t="s">
        <v>8035</v>
      </c>
      <c r="B30209" s="1233" t="s">
        <v>24</v>
      </c>
      <c r="C30209" s="1233" t="s">
        <v>14868</v>
      </c>
      <c r="D30209" s="1233" t="s">
        <v>28</v>
      </c>
      <c r="E30209" s="1234">
        <v>71.540000000000006</v>
      </c>
      <c r="F30209" s="761"/>
    </row>
    <row r="30210" spans="1:6" customFormat="1">
      <c r="A30210" s="1233" t="s">
        <v>8036</v>
      </c>
      <c r="B30210" s="1233" t="s">
        <v>24</v>
      </c>
      <c r="C30210" s="1233" t="s">
        <v>14869</v>
      </c>
      <c r="D30210" s="1233" t="s">
        <v>28</v>
      </c>
      <c r="E30210" s="1234">
        <v>485.9</v>
      </c>
      <c r="F30210" s="761"/>
    </row>
    <row r="30211" spans="1:6" customFormat="1">
      <c r="A30211" s="1233" t="s">
        <v>8037</v>
      </c>
      <c r="B30211" s="1233" t="s">
        <v>24</v>
      </c>
      <c r="C30211" s="1233" t="s">
        <v>14870</v>
      </c>
      <c r="D30211" s="1233" t="s">
        <v>28</v>
      </c>
      <c r="E30211" s="1234">
        <v>860.53</v>
      </c>
      <c r="F30211" s="761"/>
    </row>
    <row r="30212" spans="1:6" customFormat="1">
      <c r="A30212" s="1231" t="s">
        <v>8038</v>
      </c>
      <c r="B30212" s="1231" t="s">
        <v>24</v>
      </c>
      <c r="C30212" s="1231" t="s">
        <v>27525</v>
      </c>
      <c r="D30212" s="1232"/>
      <c r="E30212" s="1232"/>
      <c r="F30212" s="761"/>
    </row>
    <row r="30213" spans="1:6" customFormat="1">
      <c r="A30213" s="1233" t="s">
        <v>8039</v>
      </c>
      <c r="B30213" s="1233" t="s">
        <v>24</v>
      </c>
      <c r="C30213" s="1233" t="s">
        <v>8040</v>
      </c>
      <c r="D30213" s="1233" t="s">
        <v>28</v>
      </c>
      <c r="E30213" s="1234">
        <v>62.25</v>
      </c>
      <c r="F30213" s="761"/>
    </row>
    <row r="30214" spans="1:6" customFormat="1">
      <c r="A30214" s="1233" t="s">
        <v>8041</v>
      </c>
      <c r="B30214" s="1233" t="s">
        <v>24</v>
      </c>
      <c r="C30214" s="1233" t="s">
        <v>27526</v>
      </c>
      <c r="D30214" s="1233" t="s">
        <v>28</v>
      </c>
      <c r="E30214" s="1234">
        <v>16.88</v>
      </c>
      <c r="F30214" s="761"/>
    </row>
    <row r="30215" spans="1:6" customFormat="1">
      <c r="A30215" s="1233" t="s">
        <v>8042</v>
      </c>
      <c r="B30215" s="1233" t="s">
        <v>24</v>
      </c>
      <c r="C30215" s="1233" t="s">
        <v>27527</v>
      </c>
      <c r="D30215" s="1233" t="s">
        <v>28</v>
      </c>
      <c r="E30215" s="1234">
        <v>214.42</v>
      </c>
      <c r="F30215" s="761"/>
    </row>
    <row r="30216" spans="1:6" customFormat="1">
      <c r="A30216" s="1233" t="s">
        <v>8043</v>
      </c>
      <c r="B30216" s="1233" t="s">
        <v>24</v>
      </c>
      <c r="C30216" s="1233" t="s">
        <v>27528</v>
      </c>
      <c r="D30216" s="1233" t="s">
        <v>28</v>
      </c>
      <c r="E30216" s="1234">
        <v>85.77</v>
      </c>
      <c r="F30216" s="761"/>
    </row>
    <row r="30217" spans="1:6" customFormat="1">
      <c r="A30217" s="1233" t="s">
        <v>8044</v>
      </c>
      <c r="B30217" s="1233" t="s">
        <v>24</v>
      </c>
      <c r="C30217" s="1233" t="s">
        <v>8045</v>
      </c>
      <c r="D30217" s="1233" t="s">
        <v>28</v>
      </c>
      <c r="E30217" s="1234">
        <v>86.23</v>
      </c>
      <c r="F30217" s="761"/>
    </row>
    <row r="30218" spans="1:6" customFormat="1">
      <c r="A30218" s="1231" t="s">
        <v>8046</v>
      </c>
      <c r="B30218" s="1231" t="s">
        <v>24</v>
      </c>
      <c r="C30218" s="1231" t="s">
        <v>27529</v>
      </c>
      <c r="D30218" s="1232"/>
      <c r="E30218" s="1232"/>
      <c r="F30218" s="761"/>
    </row>
    <row r="30219" spans="1:6" customFormat="1">
      <c r="A30219" s="1233" t="s">
        <v>8047</v>
      </c>
      <c r="B30219" s="1233" t="s">
        <v>24</v>
      </c>
      <c r="C30219" s="1233" t="s">
        <v>27530</v>
      </c>
      <c r="D30219" s="1233" t="s">
        <v>28</v>
      </c>
      <c r="E30219" s="1234">
        <v>118.52</v>
      </c>
      <c r="F30219" s="761"/>
    </row>
    <row r="30220" spans="1:6" customFormat="1">
      <c r="A30220" s="1233" t="s">
        <v>8048</v>
      </c>
      <c r="B30220" s="1233" t="s">
        <v>24</v>
      </c>
      <c r="C30220" s="1233" t="s">
        <v>27531</v>
      </c>
      <c r="D30220" s="1233" t="s">
        <v>28</v>
      </c>
      <c r="E30220" s="1234">
        <v>965.3</v>
      </c>
      <c r="F30220" s="761"/>
    </row>
    <row r="30221" spans="1:6" customFormat="1">
      <c r="A30221" s="1233" t="s">
        <v>8049</v>
      </c>
      <c r="B30221" s="1233" t="s">
        <v>24</v>
      </c>
      <c r="C30221" s="1233" t="s">
        <v>27532</v>
      </c>
      <c r="D30221" s="1233" t="s">
        <v>28</v>
      </c>
      <c r="E30221" s="1234">
        <v>1530.16</v>
      </c>
      <c r="F30221" s="761"/>
    </row>
    <row r="30222" spans="1:6" customFormat="1">
      <c r="A30222" s="1231" t="s">
        <v>8050</v>
      </c>
      <c r="B30222" s="1231" t="s">
        <v>24</v>
      </c>
      <c r="C30222" s="1231" t="s">
        <v>27533</v>
      </c>
      <c r="D30222" s="1232"/>
      <c r="E30222" s="1232"/>
      <c r="F30222" s="761"/>
    </row>
    <row r="30223" spans="1:6" customFormat="1">
      <c r="A30223" s="1233" t="s">
        <v>8051</v>
      </c>
      <c r="B30223" s="1233" t="s">
        <v>24</v>
      </c>
      <c r="C30223" s="1233" t="s">
        <v>27534</v>
      </c>
      <c r="D30223" s="1233" t="s">
        <v>28</v>
      </c>
      <c r="E30223" s="1234">
        <v>61.79</v>
      </c>
      <c r="F30223" s="761"/>
    </row>
    <row r="30224" spans="1:6" customFormat="1">
      <c r="A30224" s="1233" t="s">
        <v>8052</v>
      </c>
      <c r="B30224" s="1233" t="s">
        <v>24</v>
      </c>
      <c r="C30224" s="1233" t="s">
        <v>27535</v>
      </c>
      <c r="D30224" s="1233" t="s">
        <v>28</v>
      </c>
      <c r="E30224" s="1234">
        <v>128.78</v>
      </c>
      <c r="F30224" s="761"/>
    </row>
    <row r="30225" spans="1:6" customFormat="1">
      <c r="A30225" s="1233" t="s">
        <v>8053</v>
      </c>
      <c r="B30225" s="1233" t="s">
        <v>24</v>
      </c>
      <c r="C30225" s="1233" t="s">
        <v>27536</v>
      </c>
      <c r="D30225" s="1233" t="s">
        <v>28</v>
      </c>
      <c r="E30225" s="1234">
        <v>325.35000000000002</v>
      </c>
      <c r="F30225" s="761"/>
    </row>
    <row r="30226" spans="1:6" customFormat="1">
      <c r="A30226" s="1233" t="s">
        <v>8054</v>
      </c>
      <c r="B30226" s="1233" t="s">
        <v>24</v>
      </c>
      <c r="C30226" s="1233" t="s">
        <v>27537</v>
      </c>
      <c r="D30226" s="1233" t="s">
        <v>28</v>
      </c>
      <c r="E30226" s="1234">
        <v>378.07</v>
      </c>
      <c r="F30226" s="761"/>
    </row>
    <row r="30227" spans="1:6" customFormat="1">
      <c r="A30227" s="1233" t="s">
        <v>8055</v>
      </c>
      <c r="B30227" s="1233" t="s">
        <v>24</v>
      </c>
      <c r="C30227" s="1233" t="s">
        <v>27538</v>
      </c>
      <c r="D30227" s="1233" t="s">
        <v>28</v>
      </c>
      <c r="E30227" s="1234">
        <v>1400.35</v>
      </c>
      <c r="F30227" s="761"/>
    </row>
    <row r="30228" spans="1:6" customFormat="1">
      <c r="A30228" s="1231" t="s">
        <v>8056</v>
      </c>
      <c r="B30228" s="1231" t="s">
        <v>24</v>
      </c>
      <c r="C30228" s="1231" t="s">
        <v>8057</v>
      </c>
      <c r="D30228" s="1232"/>
      <c r="E30228" s="1232"/>
      <c r="F30228" s="761"/>
    </row>
    <row r="30229" spans="1:6" customFormat="1">
      <c r="A30229" s="1233" t="s">
        <v>8058</v>
      </c>
      <c r="B30229" s="1233" t="s">
        <v>24</v>
      </c>
      <c r="C30229" s="1233" t="s">
        <v>8059</v>
      </c>
      <c r="D30229" s="1233" t="s">
        <v>5</v>
      </c>
      <c r="E30229" s="1234">
        <v>11.36</v>
      </c>
      <c r="F30229" s="761"/>
    </row>
    <row r="30230" spans="1:6" customFormat="1">
      <c r="A30230" s="1233" t="s">
        <v>8060</v>
      </c>
      <c r="B30230" s="1233" t="s">
        <v>24</v>
      </c>
      <c r="C30230" s="1233" t="s">
        <v>8061</v>
      </c>
      <c r="D30230" s="1233" t="s">
        <v>5</v>
      </c>
      <c r="E30230" s="1234">
        <v>19.309999999999999</v>
      </c>
      <c r="F30230" s="761"/>
    </row>
    <row r="30231" spans="1:6" customFormat="1">
      <c r="A30231" s="1233" t="s">
        <v>8062</v>
      </c>
      <c r="B30231" s="1233" t="s">
        <v>24</v>
      </c>
      <c r="C30231" s="1233" t="s">
        <v>8063</v>
      </c>
      <c r="D30231" s="1233" t="s">
        <v>5</v>
      </c>
      <c r="E30231" s="1234">
        <v>25.41</v>
      </c>
      <c r="F30231" s="761"/>
    </row>
    <row r="30232" spans="1:6" customFormat="1">
      <c r="A30232" s="1233" t="s">
        <v>8064</v>
      </c>
      <c r="B30232" s="1233" t="s">
        <v>24</v>
      </c>
      <c r="C30232" s="1233" t="s">
        <v>8065</v>
      </c>
      <c r="D30232" s="1233" t="s">
        <v>5</v>
      </c>
      <c r="E30232" s="1234">
        <v>36.17</v>
      </c>
      <c r="F30232" s="761"/>
    </row>
    <row r="30233" spans="1:6" customFormat="1">
      <c r="A30233" s="1233" t="s">
        <v>8066</v>
      </c>
      <c r="B30233" s="1233" t="s">
        <v>24</v>
      </c>
      <c r="C30233" s="1233" t="s">
        <v>8067</v>
      </c>
      <c r="D30233" s="1233" t="s">
        <v>5</v>
      </c>
      <c r="E30233" s="1234">
        <v>50.33</v>
      </c>
      <c r="F30233" s="761"/>
    </row>
    <row r="30234" spans="1:6" customFormat="1">
      <c r="A30234" s="1233" t="s">
        <v>8068</v>
      </c>
      <c r="B30234" s="1233" t="s">
        <v>24</v>
      </c>
      <c r="C30234" s="1233" t="s">
        <v>8069</v>
      </c>
      <c r="D30234" s="1233" t="s">
        <v>5</v>
      </c>
      <c r="E30234" s="1234">
        <v>70.34</v>
      </c>
      <c r="F30234" s="761"/>
    </row>
    <row r="30235" spans="1:6" customFormat="1">
      <c r="A30235" s="1231" t="s">
        <v>8070</v>
      </c>
      <c r="B30235" s="1231" t="s">
        <v>24</v>
      </c>
      <c r="C30235" s="1231" t="s">
        <v>8071</v>
      </c>
      <c r="D30235" s="1232"/>
      <c r="E30235" s="1232"/>
      <c r="F30235" s="761"/>
    </row>
    <row r="30236" spans="1:6" customFormat="1">
      <c r="A30236" s="1233" t="s">
        <v>8072</v>
      </c>
      <c r="B30236" s="1233" t="s">
        <v>24</v>
      </c>
      <c r="C30236" s="1233" t="s">
        <v>27539</v>
      </c>
      <c r="D30236" s="1233" t="s">
        <v>28</v>
      </c>
      <c r="E30236" s="1234">
        <v>16.07</v>
      </c>
      <c r="F30236" s="761"/>
    </row>
    <row r="30237" spans="1:6" customFormat="1">
      <c r="A30237" s="1233" t="s">
        <v>8073</v>
      </c>
      <c r="B30237" s="1233" t="s">
        <v>24</v>
      </c>
      <c r="C30237" s="1233" t="s">
        <v>27540</v>
      </c>
      <c r="D30237" s="1233" t="s">
        <v>28</v>
      </c>
      <c r="E30237" s="1234">
        <v>38.96</v>
      </c>
      <c r="F30237" s="761"/>
    </row>
    <row r="30238" spans="1:6" customFormat="1">
      <c r="A30238" s="1233" t="s">
        <v>8074</v>
      </c>
      <c r="B30238" s="1233" t="s">
        <v>24</v>
      </c>
      <c r="C30238" s="1233" t="s">
        <v>27541</v>
      </c>
      <c r="D30238" s="1233" t="s">
        <v>28</v>
      </c>
      <c r="E30238" s="1234">
        <v>233.27</v>
      </c>
      <c r="F30238" s="761"/>
    </row>
    <row r="30239" spans="1:6" customFormat="1">
      <c r="A30239" s="1233" t="s">
        <v>8075</v>
      </c>
      <c r="B30239" s="1233" t="s">
        <v>24</v>
      </c>
      <c r="C30239" s="1233" t="s">
        <v>27542</v>
      </c>
      <c r="D30239" s="1233" t="s">
        <v>28</v>
      </c>
      <c r="E30239" s="1234">
        <v>254.27</v>
      </c>
      <c r="F30239" s="761"/>
    </row>
    <row r="30240" spans="1:6" customFormat="1">
      <c r="A30240" s="1233" t="s">
        <v>8076</v>
      </c>
      <c r="B30240" s="1233" t="s">
        <v>24</v>
      </c>
      <c r="C30240" s="1233" t="s">
        <v>27543</v>
      </c>
      <c r="D30240" s="1233" t="s">
        <v>28</v>
      </c>
      <c r="E30240" s="1234">
        <v>3.9</v>
      </c>
      <c r="F30240" s="761"/>
    </row>
    <row r="30241" spans="1:6" customFormat="1">
      <c r="A30241" s="1233" t="s">
        <v>8077</v>
      </c>
      <c r="B30241" s="1233" t="s">
        <v>24</v>
      </c>
      <c r="C30241" s="1233" t="s">
        <v>27544</v>
      </c>
      <c r="D30241" s="1233" t="s">
        <v>28</v>
      </c>
      <c r="E30241" s="1234">
        <v>54.91</v>
      </c>
      <c r="F30241" s="761"/>
    </row>
    <row r="30242" spans="1:6" customFormat="1">
      <c r="A30242" s="1233" t="s">
        <v>8078</v>
      </c>
      <c r="B30242" s="1233" t="s">
        <v>24</v>
      </c>
      <c r="C30242" s="1233" t="s">
        <v>27545</v>
      </c>
      <c r="D30242" s="1233" t="s">
        <v>28</v>
      </c>
      <c r="E30242" s="1234">
        <v>576.87</v>
      </c>
      <c r="F30242" s="761"/>
    </row>
    <row r="30243" spans="1:6" customFormat="1">
      <c r="A30243" s="1233" t="s">
        <v>8079</v>
      </c>
      <c r="B30243" s="1233" t="s">
        <v>24</v>
      </c>
      <c r="C30243" s="1233" t="s">
        <v>27546</v>
      </c>
      <c r="D30243" s="1233" t="s">
        <v>28</v>
      </c>
      <c r="E30243" s="1234">
        <v>17.64</v>
      </c>
      <c r="F30243" s="761"/>
    </row>
    <row r="30244" spans="1:6" customFormat="1">
      <c r="A30244" s="1233" t="s">
        <v>8080</v>
      </c>
      <c r="B30244" s="1233" t="s">
        <v>24</v>
      </c>
      <c r="C30244" s="1233" t="s">
        <v>27547</v>
      </c>
      <c r="D30244" s="1233" t="s">
        <v>28</v>
      </c>
      <c r="E30244" s="1234">
        <v>6.71</v>
      </c>
      <c r="F30244" s="761"/>
    </row>
    <row r="30245" spans="1:6" customFormat="1">
      <c r="A30245" s="1233" t="s">
        <v>8081</v>
      </c>
      <c r="B30245" s="1233" t="s">
        <v>24</v>
      </c>
      <c r="C30245" s="1233" t="s">
        <v>8082</v>
      </c>
      <c r="D30245" s="1233" t="s">
        <v>28</v>
      </c>
      <c r="E30245" s="1234">
        <v>42.81</v>
      </c>
      <c r="F30245" s="761"/>
    </row>
    <row r="30246" spans="1:6" customFormat="1">
      <c r="A30246" s="1233" t="s">
        <v>8083</v>
      </c>
      <c r="B30246" s="1233" t="s">
        <v>24</v>
      </c>
      <c r="C30246" s="1233" t="s">
        <v>27548</v>
      </c>
      <c r="D30246" s="1233" t="s">
        <v>28</v>
      </c>
      <c r="E30246" s="1234">
        <v>5.42</v>
      </c>
      <c r="F30246" s="761"/>
    </row>
    <row r="30247" spans="1:6" customFormat="1">
      <c r="A30247" s="1233" t="s">
        <v>8084</v>
      </c>
      <c r="B30247" s="1233" t="s">
        <v>24</v>
      </c>
      <c r="C30247" s="1233" t="s">
        <v>27549</v>
      </c>
      <c r="D30247" s="1233" t="s">
        <v>28</v>
      </c>
      <c r="E30247" s="1234">
        <v>5.38</v>
      </c>
      <c r="F30247" s="761"/>
    </row>
    <row r="30248" spans="1:6" customFormat="1">
      <c r="A30248" s="1233" t="s">
        <v>8085</v>
      </c>
      <c r="B30248" s="1233" t="s">
        <v>24</v>
      </c>
      <c r="C30248" s="1233" t="s">
        <v>27550</v>
      </c>
      <c r="D30248" s="1233" t="s">
        <v>28</v>
      </c>
      <c r="E30248" s="1234">
        <v>31.29</v>
      </c>
      <c r="F30248" s="761"/>
    </row>
    <row r="30249" spans="1:6" customFormat="1">
      <c r="A30249" s="1233" t="s">
        <v>8086</v>
      </c>
      <c r="B30249" s="1233" t="s">
        <v>24</v>
      </c>
      <c r="C30249" s="1233" t="s">
        <v>27551</v>
      </c>
      <c r="D30249" s="1233" t="s">
        <v>28</v>
      </c>
      <c r="E30249" s="1234">
        <v>3.88</v>
      </c>
      <c r="F30249" s="761"/>
    </row>
    <row r="30250" spans="1:6" customFormat="1">
      <c r="A30250" s="1233" t="s">
        <v>8087</v>
      </c>
      <c r="B30250" s="1233" t="s">
        <v>24</v>
      </c>
      <c r="C30250" s="1233" t="s">
        <v>27552</v>
      </c>
      <c r="D30250" s="1233" t="s">
        <v>28</v>
      </c>
      <c r="E30250" s="1234">
        <v>357.21</v>
      </c>
      <c r="F30250" s="761"/>
    </row>
    <row r="30251" spans="1:6" customFormat="1">
      <c r="A30251" s="1233" t="s">
        <v>8088</v>
      </c>
      <c r="B30251" s="1233" t="s">
        <v>24</v>
      </c>
      <c r="C30251" s="1233" t="s">
        <v>8089</v>
      </c>
      <c r="D30251" s="1233" t="s">
        <v>28</v>
      </c>
      <c r="E30251" s="1234">
        <v>126.07</v>
      </c>
      <c r="F30251" s="761"/>
    </row>
    <row r="30252" spans="1:6" customFormat="1">
      <c r="A30252" s="1233" t="s">
        <v>8090</v>
      </c>
      <c r="B30252" s="1233" t="s">
        <v>24</v>
      </c>
      <c r="C30252" s="1233" t="s">
        <v>27553</v>
      </c>
      <c r="D30252" s="1233" t="s">
        <v>28</v>
      </c>
      <c r="E30252" s="1234">
        <v>6.84</v>
      </c>
      <c r="F30252" s="761"/>
    </row>
    <row r="30253" spans="1:6" customFormat="1">
      <c r="A30253" s="1233" t="s">
        <v>8091</v>
      </c>
      <c r="B30253" s="1233" t="s">
        <v>24</v>
      </c>
      <c r="C30253" s="1233" t="s">
        <v>27554</v>
      </c>
      <c r="D30253" s="1233" t="s">
        <v>28</v>
      </c>
      <c r="E30253" s="1234">
        <v>5.54</v>
      </c>
      <c r="F30253" s="761"/>
    </row>
    <row r="30254" spans="1:6" customFormat="1">
      <c r="A30254" s="1233" t="s">
        <v>8092</v>
      </c>
      <c r="B30254" s="1233" t="s">
        <v>24</v>
      </c>
      <c r="C30254" s="1233" t="s">
        <v>27555</v>
      </c>
      <c r="D30254" s="1233" t="s">
        <v>28</v>
      </c>
      <c r="E30254" s="1234">
        <v>3.32</v>
      </c>
      <c r="F30254" s="761"/>
    </row>
    <row r="30255" spans="1:6" customFormat="1">
      <c r="A30255" s="1233" t="s">
        <v>8093</v>
      </c>
      <c r="B30255" s="1233" t="s">
        <v>24</v>
      </c>
      <c r="C30255" s="1233" t="s">
        <v>27556</v>
      </c>
      <c r="D30255" s="1233" t="s">
        <v>28</v>
      </c>
      <c r="E30255" s="1234">
        <v>2.7</v>
      </c>
      <c r="F30255" s="761"/>
    </row>
    <row r="30256" spans="1:6" customFormat="1">
      <c r="A30256" s="1233" t="s">
        <v>8094</v>
      </c>
      <c r="B30256" s="1233" t="s">
        <v>24</v>
      </c>
      <c r="C30256" s="1233" t="s">
        <v>8095</v>
      </c>
      <c r="D30256" s="1233" t="s">
        <v>28</v>
      </c>
      <c r="E30256" s="1234">
        <v>2.79</v>
      </c>
      <c r="F30256" s="761"/>
    </row>
    <row r="30257" spans="1:6" customFormat="1">
      <c r="A30257" s="1233" t="s">
        <v>8096</v>
      </c>
      <c r="B30257" s="1233" t="s">
        <v>24</v>
      </c>
      <c r="C30257" s="1233" t="s">
        <v>27557</v>
      </c>
      <c r="D30257" s="1233" t="s">
        <v>28</v>
      </c>
      <c r="E30257" s="1234">
        <v>4.47</v>
      </c>
      <c r="F30257" s="761"/>
    </row>
    <row r="30258" spans="1:6" customFormat="1">
      <c r="A30258" s="1233" t="s">
        <v>8097</v>
      </c>
      <c r="B30258" s="1233" t="s">
        <v>24</v>
      </c>
      <c r="C30258" s="1233" t="s">
        <v>27558</v>
      </c>
      <c r="D30258" s="1233" t="s">
        <v>28</v>
      </c>
      <c r="E30258" s="1234">
        <v>47.95</v>
      </c>
      <c r="F30258" s="761"/>
    </row>
    <row r="30259" spans="1:6" customFormat="1">
      <c r="A30259" s="1233" t="s">
        <v>8098</v>
      </c>
      <c r="B30259" s="1233" t="s">
        <v>24</v>
      </c>
      <c r="C30259" s="1233" t="s">
        <v>8099</v>
      </c>
      <c r="D30259" s="1233" t="s">
        <v>28</v>
      </c>
      <c r="E30259" s="1234">
        <v>241.99</v>
      </c>
      <c r="F30259" s="761"/>
    </row>
    <row r="30260" spans="1:6" customFormat="1">
      <c r="A30260" s="1233" t="s">
        <v>8100</v>
      </c>
      <c r="B30260" s="1233" t="s">
        <v>24</v>
      </c>
      <c r="C30260" s="1233" t="s">
        <v>27559</v>
      </c>
      <c r="D30260" s="1233" t="s">
        <v>28</v>
      </c>
      <c r="E30260" s="1234">
        <v>139.54</v>
      </c>
      <c r="F30260" s="761"/>
    </row>
    <row r="30261" spans="1:6" customFormat="1">
      <c r="A30261" s="1233" t="s">
        <v>8101</v>
      </c>
      <c r="B30261" s="1233" t="s">
        <v>24</v>
      </c>
      <c r="C30261" s="1233" t="s">
        <v>27560</v>
      </c>
      <c r="D30261" s="1233" t="s">
        <v>28</v>
      </c>
      <c r="E30261" s="1234">
        <v>2.48</v>
      </c>
      <c r="F30261" s="761"/>
    </row>
    <row r="30262" spans="1:6" customFormat="1">
      <c r="A30262" s="1233" t="s">
        <v>8102</v>
      </c>
      <c r="B30262" s="1233" t="s">
        <v>24</v>
      </c>
      <c r="C30262" s="1233" t="s">
        <v>27561</v>
      </c>
      <c r="D30262" s="1233" t="s">
        <v>28</v>
      </c>
      <c r="E30262" s="1234">
        <v>101.96</v>
      </c>
      <c r="F30262" s="761"/>
    </row>
    <row r="30263" spans="1:6" customFormat="1">
      <c r="A30263" s="1233" t="s">
        <v>8103</v>
      </c>
      <c r="B30263" s="1233" t="s">
        <v>24</v>
      </c>
      <c r="C30263" s="1233" t="s">
        <v>27562</v>
      </c>
      <c r="D30263" s="1233" t="s">
        <v>28</v>
      </c>
      <c r="E30263" s="1234">
        <v>14.87</v>
      </c>
      <c r="F30263" s="761"/>
    </row>
    <row r="30264" spans="1:6" customFormat="1">
      <c r="A30264" s="1233" t="s">
        <v>8104</v>
      </c>
      <c r="B30264" s="1233" t="s">
        <v>24</v>
      </c>
      <c r="C30264" s="1233" t="s">
        <v>27563</v>
      </c>
      <c r="D30264" s="1233" t="s">
        <v>28</v>
      </c>
      <c r="E30264" s="1234">
        <v>41.23</v>
      </c>
      <c r="F30264" s="761"/>
    </row>
    <row r="30265" spans="1:6" customFormat="1">
      <c r="A30265" s="1233" t="s">
        <v>8105</v>
      </c>
      <c r="B30265" s="1233" t="s">
        <v>24</v>
      </c>
      <c r="C30265" s="1233" t="s">
        <v>27564</v>
      </c>
      <c r="D30265" s="1233" t="s">
        <v>28</v>
      </c>
      <c r="E30265" s="1234">
        <v>15.23</v>
      </c>
      <c r="F30265" s="761"/>
    </row>
    <row r="30266" spans="1:6" customFormat="1">
      <c r="A30266" s="1233" t="s">
        <v>8106</v>
      </c>
      <c r="B30266" s="1233" t="s">
        <v>24</v>
      </c>
      <c r="C30266" s="1233" t="s">
        <v>27565</v>
      </c>
      <c r="D30266" s="1233" t="s">
        <v>28</v>
      </c>
      <c r="E30266" s="1234">
        <v>26.69</v>
      </c>
      <c r="F30266" s="761"/>
    </row>
    <row r="30267" spans="1:6" customFormat="1">
      <c r="A30267" s="1233" t="s">
        <v>8107</v>
      </c>
      <c r="B30267" s="1233" t="s">
        <v>24</v>
      </c>
      <c r="C30267" s="1233" t="s">
        <v>27566</v>
      </c>
      <c r="D30267" s="1233" t="s">
        <v>28</v>
      </c>
      <c r="E30267" s="1234">
        <v>557.92999999999995</v>
      </c>
      <c r="F30267" s="761"/>
    </row>
    <row r="30268" spans="1:6" customFormat="1">
      <c r="A30268" s="1233" t="s">
        <v>8108</v>
      </c>
      <c r="B30268" s="1233" t="s">
        <v>24</v>
      </c>
      <c r="C30268" s="1233" t="s">
        <v>27567</v>
      </c>
      <c r="D30268" s="1233" t="s">
        <v>28</v>
      </c>
      <c r="E30268" s="1234">
        <v>225.98</v>
      </c>
      <c r="F30268" s="761"/>
    </row>
    <row r="30269" spans="1:6" customFormat="1">
      <c r="A30269" s="1233" t="s">
        <v>8109</v>
      </c>
      <c r="B30269" s="1233" t="s">
        <v>24</v>
      </c>
      <c r="C30269" s="1233" t="s">
        <v>27568</v>
      </c>
      <c r="D30269" s="1233" t="s">
        <v>28</v>
      </c>
      <c r="E30269" s="1234">
        <v>26.09</v>
      </c>
      <c r="F30269" s="761"/>
    </row>
    <row r="30270" spans="1:6" customFormat="1">
      <c r="A30270" s="1233" t="s">
        <v>8110</v>
      </c>
      <c r="B30270" s="1233" t="s">
        <v>24</v>
      </c>
      <c r="C30270" s="1233" t="s">
        <v>14871</v>
      </c>
      <c r="D30270" s="1233" t="s">
        <v>28</v>
      </c>
      <c r="E30270" s="1234">
        <v>79</v>
      </c>
      <c r="F30270" s="761"/>
    </row>
    <row r="30271" spans="1:6" customFormat="1">
      <c r="A30271" s="1233" t="s">
        <v>8111</v>
      </c>
      <c r="B30271" s="1233" t="s">
        <v>24</v>
      </c>
      <c r="C30271" s="1233" t="s">
        <v>27569</v>
      </c>
      <c r="D30271" s="1233" t="s">
        <v>28</v>
      </c>
      <c r="E30271" s="1234">
        <v>44.75</v>
      </c>
      <c r="F30271" s="761"/>
    </row>
    <row r="30272" spans="1:6" customFormat="1">
      <c r="A30272" s="1233" t="s">
        <v>8112</v>
      </c>
      <c r="B30272" s="1233" t="s">
        <v>24</v>
      </c>
      <c r="C30272" s="1233" t="s">
        <v>27570</v>
      </c>
      <c r="D30272" s="1233" t="s">
        <v>28</v>
      </c>
      <c r="E30272" s="1234">
        <v>6.92</v>
      </c>
      <c r="F30272" s="761"/>
    </row>
    <row r="30273" spans="1:6" customFormat="1">
      <c r="A30273" s="1233" t="s">
        <v>8113</v>
      </c>
      <c r="B30273" s="1233" t="s">
        <v>24</v>
      </c>
      <c r="C30273" s="1233" t="s">
        <v>27571</v>
      </c>
      <c r="D30273" s="1233" t="s">
        <v>28</v>
      </c>
      <c r="E30273" s="1234">
        <v>34.82</v>
      </c>
      <c r="F30273" s="761"/>
    </row>
    <row r="30274" spans="1:6" customFormat="1">
      <c r="A30274" s="1231" t="s">
        <v>8114</v>
      </c>
      <c r="B30274" s="1231" t="s">
        <v>24</v>
      </c>
      <c r="C30274" s="1231" t="s">
        <v>27572</v>
      </c>
      <c r="D30274" s="1232"/>
      <c r="E30274" s="1232"/>
      <c r="F30274" s="761"/>
    </row>
    <row r="30275" spans="1:6" customFormat="1">
      <c r="A30275" s="1233" t="s">
        <v>8115</v>
      </c>
      <c r="B30275" s="1233" t="s">
        <v>24</v>
      </c>
      <c r="C30275" s="1233" t="s">
        <v>8116</v>
      </c>
      <c r="D30275" s="1233" t="s">
        <v>28</v>
      </c>
      <c r="E30275" s="1234">
        <v>73.260000000000005</v>
      </c>
      <c r="F30275" s="761"/>
    </row>
    <row r="30276" spans="1:6" customFormat="1">
      <c r="A30276" s="1236" t="s">
        <v>8117</v>
      </c>
      <c r="B30276" s="1237"/>
      <c r="C30276" s="1236" t="s">
        <v>8118</v>
      </c>
      <c r="D30276" s="1238"/>
      <c r="E30276" s="1238"/>
      <c r="F30276" s="761"/>
    </row>
    <row r="30277" spans="1:6" customFormat="1">
      <c r="A30277" s="1231" t="s">
        <v>12733</v>
      </c>
      <c r="B30277" s="1231" t="s">
        <v>24</v>
      </c>
      <c r="C30277" s="1231" t="s">
        <v>12734</v>
      </c>
      <c r="D30277" s="1232"/>
      <c r="E30277" s="1232"/>
      <c r="F30277" s="761"/>
    </row>
    <row r="30278" spans="1:6" customFormat="1">
      <c r="A30278" s="1233" t="s">
        <v>12735</v>
      </c>
      <c r="B30278" s="1233" t="s">
        <v>24</v>
      </c>
      <c r="C30278" s="1235" t="s">
        <v>12736</v>
      </c>
      <c r="D30278" s="1233" t="s">
        <v>28</v>
      </c>
      <c r="E30278" s="1234">
        <v>748.88</v>
      </c>
      <c r="F30278" s="761"/>
    </row>
    <row r="30279" spans="1:6" customFormat="1">
      <c r="A30279" s="1233" t="s">
        <v>12737</v>
      </c>
      <c r="B30279" s="1233" t="s">
        <v>24</v>
      </c>
      <c r="C30279" s="1235" t="s">
        <v>12738</v>
      </c>
      <c r="D30279" s="1233" t="s">
        <v>28</v>
      </c>
      <c r="E30279" s="1234">
        <v>750.65</v>
      </c>
      <c r="F30279" s="761"/>
    </row>
    <row r="30280" spans="1:6" customFormat="1">
      <c r="A30280" s="1233" t="s">
        <v>12739</v>
      </c>
      <c r="B30280" s="1233" t="s">
        <v>24</v>
      </c>
      <c r="C30280" s="1235" t="s">
        <v>12740</v>
      </c>
      <c r="D30280" s="1233" t="s">
        <v>28</v>
      </c>
      <c r="E30280" s="1234">
        <v>774.43</v>
      </c>
      <c r="F30280" s="761"/>
    </row>
    <row r="30281" spans="1:6" customFormat="1">
      <c r="A30281" s="1233" t="s">
        <v>12741</v>
      </c>
      <c r="B30281" s="1233" t="s">
        <v>24</v>
      </c>
      <c r="C30281" s="1235" t="s">
        <v>12742</v>
      </c>
      <c r="D30281" s="1233" t="s">
        <v>28</v>
      </c>
      <c r="E30281" s="1234">
        <v>852.32</v>
      </c>
      <c r="F30281" s="761"/>
    </row>
    <row r="30282" spans="1:6" customFormat="1">
      <c r="A30282" s="1231" t="s">
        <v>12293</v>
      </c>
      <c r="B30282" s="1231" t="s">
        <v>24</v>
      </c>
      <c r="C30282" s="1231" t="s">
        <v>12294</v>
      </c>
      <c r="D30282" s="1232"/>
      <c r="E30282" s="1232"/>
      <c r="F30282" s="761"/>
    </row>
    <row r="30283" spans="1:6" customFormat="1">
      <c r="A30283" s="1233" t="s">
        <v>12295</v>
      </c>
      <c r="B30283" s="1233" t="s">
        <v>24</v>
      </c>
      <c r="C30283" s="1235" t="s">
        <v>12296</v>
      </c>
      <c r="D30283" s="1233" t="s">
        <v>28</v>
      </c>
      <c r="E30283" s="1234">
        <v>1024.1099999999999</v>
      </c>
      <c r="F30283" s="761"/>
    </row>
    <row r="30284" spans="1:6" customFormat="1">
      <c r="A30284" s="1233" t="s">
        <v>12297</v>
      </c>
      <c r="B30284" s="1233" t="s">
        <v>24</v>
      </c>
      <c r="C30284" s="1235" t="s">
        <v>12298</v>
      </c>
      <c r="D30284" s="1233" t="s">
        <v>28</v>
      </c>
      <c r="E30284" s="1234">
        <v>1042.6400000000001</v>
      </c>
      <c r="F30284" s="761"/>
    </row>
    <row r="30285" spans="1:6" customFormat="1">
      <c r="A30285" s="1233" t="s">
        <v>12299</v>
      </c>
      <c r="B30285" s="1233" t="s">
        <v>24</v>
      </c>
      <c r="C30285" s="1235" t="s">
        <v>12300</v>
      </c>
      <c r="D30285" s="1233" t="s">
        <v>28</v>
      </c>
      <c r="E30285" s="1234">
        <v>1045.77</v>
      </c>
      <c r="F30285" s="761"/>
    </row>
    <row r="30286" spans="1:6" customFormat="1">
      <c r="A30286" s="1233" t="s">
        <v>12301</v>
      </c>
      <c r="B30286" s="1233" t="s">
        <v>24</v>
      </c>
      <c r="C30286" s="1235" t="s">
        <v>12302</v>
      </c>
      <c r="D30286" s="1233" t="s">
        <v>28</v>
      </c>
      <c r="E30286" s="1234">
        <v>1052.52</v>
      </c>
      <c r="F30286" s="761"/>
    </row>
    <row r="30287" spans="1:6" customFormat="1">
      <c r="A30287" s="1231" t="s">
        <v>12303</v>
      </c>
      <c r="B30287" s="1231" t="s">
        <v>24</v>
      </c>
      <c r="C30287" s="1231" t="s">
        <v>12304</v>
      </c>
      <c r="D30287" s="1232"/>
      <c r="E30287" s="1232"/>
      <c r="F30287" s="761"/>
    </row>
    <row r="30288" spans="1:6" customFormat="1">
      <c r="A30288" s="1233" t="s">
        <v>12305</v>
      </c>
      <c r="B30288" s="1233" t="s">
        <v>24</v>
      </c>
      <c r="C30288" s="1235" t="s">
        <v>27573</v>
      </c>
      <c r="D30288" s="1233" t="s">
        <v>28</v>
      </c>
      <c r="E30288" s="1234">
        <v>378.45</v>
      </c>
      <c r="F30288" s="761"/>
    </row>
    <row r="30289" spans="1:6" customFormat="1">
      <c r="A30289" s="1233" t="s">
        <v>12306</v>
      </c>
      <c r="B30289" s="1233" t="s">
        <v>24</v>
      </c>
      <c r="C30289" s="1235" t="s">
        <v>27574</v>
      </c>
      <c r="D30289" s="1233" t="s">
        <v>28</v>
      </c>
      <c r="E30289" s="1234">
        <v>394.22</v>
      </c>
      <c r="F30289" s="761"/>
    </row>
    <row r="30290" spans="1:6" customFormat="1">
      <c r="A30290" s="1233" t="s">
        <v>12307</v>
      </c>
      <c r="B30290" s="1233" t="s">
        <v>24</v>
      </c>
      <c r="C30290" s="1235" t="s">
        <v>27575</v>
      </c>
      <c r="D30290" s="1233" t="s">
        <v>28</v>
      </c>
      <c r="E30290" s="1234">
        <v>394.59</v>
      </c>
      <c r="F30290" s="761"/>
    </row>
    <row r="30291" spans="1:6" customFormat="1">
      <c r="A30291" s="1233" t="s">
        <v>12308</v>
      </c>
      <c r="B30291" s="1233" t="s">
        <v>24</v>
      </c>
      <c r="C30291" s="1235" t="s">
        <v>27576</v>
      </c>
      <c r="D30291" s="1233" t="s">
        <v>28</v>
      </c>
      <c r="E30291" s="1234">
        <v>398.58</v>
      </c>
      <c r="F30291" s="761"/>
    </row>
    <row r="30292" spans="1:6" customFormat="1">
      <c r="A30292" s="1231" t="s">
        <v>12309</v>
      </c>
      <c r="B30292" s="1231" t="s">
        <v>24</v>
      </c>
      <c r="C30292" s="1231" t="s">
        <v>12310</v>
      </c>
      <c r="D30292" s="1232"/>
      <c r="E30292" s="1232"/>
      <c r="F30292" s="761"/>
    </row>
    <row r="30293" spans="1:6" customFormat="1">
      <c r="A30293" s="1233" t="s">
        <v>12311</v>
      </c>
      <c r="B30293" s="1233" t="s">
        <v>24</v>
      </c>
      <c r="C30293" s="1235" t="s">
        <v>12312</v>
      </c>
      <c r="D30293" s="1233" t="s">
        <v>28</v>
      </c>
      <c r="E30293" s="1234">
        <v>306.64999999999998</v>
      </c>
      <c r="F30293" s="761"/>
    </row>
    <row r="30294" spans="1:6" customFormat="1">
      <c r="A30294" s="1233" t="s">
        <v>12313</v>
      </c>
      <c r="B30294" s="1233" t="s">
        <v>24</v>
      </c>
      <c r="C30294" s="1233" t="s">
        <v>12314</v>
      </c>
      <c r="D30294" s="1233" t="s">
        <v>5</v>
      </c>
      <c r="E30294" s="1234">
        <v>13.81</v>
      </c>
      <c r="F30294" s="761"/>
    </row>
    <row r="30295" spans="1:6" customFormat="1">
      <c r="A30295" s="1231" t="s">
        <v>8119</v>
      </c>
      <c r="B30295" s="1231" t="s">
        <v>24</v>
      </c>
      <c r="C30295" s="1231" t="s">
        <v>8120</v>
      </c>
      <c r="D30295" s="1232"/>
      <c r="E30295" s="1232"/>
      <c r="F30295" s="761"/>
    </row>
    <row r="30296" spans="1:6" customFormat="1">
      <c r="A30296" s="1233" t="s">
        <v>12315</v>
      </c>
      <c r="B30296" s="1233" t="s">
        <v>24</v>
      </c>
      <c r="C30296" s="1233" t="s">
        <v>12316</v>
      </c>
      <c r="D30296" s="1233" t="s">
        <v>28</v>
      </c>
      <c r="E30296" s="1234">
        <v>313.32</v>
      </c>
      <c r="F30296" s="761"/>
    </row>
    <row r="30297" spans="1:6" customFormat="1">
      <c r="A30297" s="1233" t="s">
        <v>12317</v>
      </c>
      <c r="B30297" s="1233" t="s">
        <v>24</v>
      </c>
      <c r="C30297" s="1233" t="s">
        <v>12318</v>
      </c>
      <c r="D30297" s="1233" t="s">
        <v>28</v>
      </c>
      <c r="E30297" s="1234">
        <v>240.03</v>
      </c>
      <c r="F30297" s="761"/>
    </row>
    <row r="30298" spans="1:6" customFormat="1">
      <c r="A30298" s="1233" t="s">
        <v>12319</v>
      </c>
      <c r="B30298" s="1233" t="s">
        <v>24</v>
      </c>
      <c r="C30298" s="1233" t="s">
        <v>12320</v>
      </c>
      <c r="D30298" s="1233" t="s">
        <v>28</v>
      </c>
      <c r="E30298" s="1234">
        <v>203.97</v>
      </c>
      <c r="F30298" s="761"/>
    </row>
    <row r="30299" spans="1:6" customFormat="1">
      <c r="A30299" s="1233" t="s">
        <v>12321</v>
      </c>
      <c r="B30299" s="1233" t="s">
        <v>24</v>
      </c>
      <c r="C30299" s="1233" t="s">
        <v>12322</v>
      </c>
      <c r="D30299" s="1233" t="s">
        <v>28</v>
      </c>
      <c r="E30299" s="1234">
        <v>206.43</v>
      </c>
      <c r="F30299" s="761"/>
    </row>
    <row r="30300" spans="1:6" customFormat="1">
      <c r="A30300" s="1233" t="s">
        <v>12323</v>
      </c>
      <c r="B30300" s="1233" t="s">
        <v>24</v>
      </c>
      <c r="C30300" s="1233" t="s">
        <v>12324</v>
      </c>
      <c r="D30300" s="1233" t="s">
        <v>28</v>
      </c>
      <c r="E30300" s="1234">
        <v>40.020000000000003</v>
      </c>
      <c r="F30300" s="761"/>
    </row>
    <row r="30301" spans="1:6" customFormat="1">
      <c r="A30301" s="1233" t="s">
        <v>12325</v>
      </c>
      <c r="B30301" s="1233" t="s">
        <v>24</v>
      </c>
      <c r="C30301" s="1233" t="s">
        <v>12326</v>
      </c>
      <c r="D30301" s="1233" t="s">
        <v>28</v>
      </c>
      <c r="E30301" s="1234">
        <v>128.63</v>
      </c>
      <c r="F30301" s="761"/>
    </row>
    <row r="30302" spans="1:6" customFormat="1">
      <c r="A30302" s="1236" t="s">
        <v>8121</v>
      </c>
      <c r="B30302" s="1237"/>
      <c r="C30302" s="1236" t="s">
        <v>8122</v>
      </c>
      <c r="D30302" s="1238"/>
      <c r="E30302" s="1238"/>
      <c r="F30302" s="761"/>
    </row>
    <row r="30303" spans="1:6" customFormat="1">
      <c r="A30303" s="1231" t="s">
        <v>12743</v>
      </c>
      <c r="B30303" s="1231" t="s">
        <v>24</v>
      </c>
      <c r="C30303" s="1231" t="s">
        <v>12744</v>
      </c>
      <c r="D30303" s="1232"/>
      <c r="E30303" s="1232"/>
      <c r="F30303" s="761"/>
    </row>
    <row r="30304" spans="1:6" customFormat="1">
      <c r="A30304" s="1233" t="s">
        <v>12745</v>
      </c>
      <c r="B30304" s="1233" t="s">
        <v>24</v>
      </c>
      <c r="C30304" s="1233" t="s">
        <v>12746</v>
      </c>
      <c r="D30304" s="1233" t="s">
        <v>32</v>
      </c>
      <c r="E30304" s="1234">
        <v>693.74</v>
      </c>
      <c r="F30304" s="761"/>
    </row>
    <row r="30305" spans="1:6" customFormat="1">
      <c r="A30305" s="1233" t="s">
        <v>12747</v>
      </c>
      <c r="B30305" s="1233" t="s">
        <v>24</v>
      </c>
      <c r="C30305" s="1233" t="s">
        <v>12748</v>
      </c>
      <c r="D30305" s="1233" t="s">
        <v>32</v>
      </c>
      <c r="E30305" s="1234">
        <v>338.06</v>
      </c>
      <c r="F30305" s="761"/>
    </row>
    <row r="30306" spans="1:6" customFormat="1">
      <c r="A30306" s="1233" t="s">
        <v>12749</v>
      </c>
      <c r="B30306" s="1233" t="s">
        <v>24</v>
      </c>
      <c r="C30306" s="1235" t="s">
        <v>12750</v>
      </c>
      <c r="D30306" s="1233" t="s">
        <v>32</v>
      </c>
      <c r="E30306" s="1234">
        <v>342.14</v>
      </c>
      <c r="F30306" s="761"/>
    </row>
    <row r="30307" spans="1:6" customFormat="1">
      <c r="A30307" s="1233" t="s">
        <v>12751</v>
      </c>
      <c r="B30307" s="1233" t="s">
        <v>24</v>
      </c>
      <c r="C30307" s="1233" t="s">
        <v>12752</v>
      </c>
      <c r="D30307" s="1233" t="s">
        <v>32</v>
      </c>
      <c r="E30307" s="1234">
        <v>267.52999999999997</v>
      </c>
      <c r="F30307" s="761"/>
    </row>
    <row r="30308" spans="1:6" customFormat="1">
      <c r="A30308" s="1233" t="s">
        <v>12753</v>
      </c>
      <c r="B30308" s="1233" t="s">
        <v>24</v>
      </c>
      <c r="C30308" s="1235" t="s">
        <v>12754</v>
      </c>
      <c r="D30308" s="1233" t="s">
        <v>32</v>
      </c>
      <c r="E30308" s="1234">
        <v>413.43</v>
      </c>
      <c r="F30308" s="761"/>
    </row>
    <row r="30309" spans="1:6" customFormat="1">
      <c r="A30309" s="1233" t="s">
        <v>12755</v>
      </c>
      <c r="B30309" s="1233" t="s">
        <v>24</v>
      </c>
      <c r="C30309" s="1233" t="s">
        <v>12756</v>
      </c>
      <c r="D30309" s="1233" t="s">
        <v>5</v>
      </c>
      <c r="E30309" s="1234">
        <v>17.079999999999998</v>
      </c>
      <c r="F30309" s="761"/>
    </row>
    <row r="30310" spans="1:6" customFormat="1">
      <c r="A30310" s="1231" t="s">
        <v>12757</v>
      </c>
      <c r="B30310" s="1231" t="s">
        <v>24</v>
      </c>
      <c r="C30310" s="1231" t="s">
        <v>12758</v>
      </c>
      <c r="D30310" s="1232"/>
      <c r="E30310" s="1232"/>
      <c r="F30310" s="761"/>
    </row>
    <row r="30311" spans="1:6" customFormat="1">
      <c r="A30311" s="1233" t="s">
        <v>12759</v>
      </c>
      <c r="B30311" s="1233" t="s">
        <v>24</v>
      </c>
      <c r="C30311" s="1233" t="s">
        <v>12760</v>
      </c>
      <c r="D30311" s="1233" t="s">
        <v>32</v>
      </c>
      <c r="E30311" s="1234">
        <v>498.45</v>
      </c>
      <c r="F30311" s="761"/>
    </row>
    <row r="30312" spans="1:6" customFormat="1">
      <c r="A30312" s="1231" t="s">
        <v>8123</v>
      </c>
      <c r="B30312" s="1231" t="s">
        <v>24</v>
      </c>
      <c r="C30312" s="1231" t="s">
        <v>8124</v>
      </c>
      <c r="D30312" s="1232"/>
      <c r="E30312" s="1232"/>
      <c r="F30312" s="761"/>
    </row>
    <row r="30313" spans="1:6" customFormat="1">
      <c r="A30313" s="1233" t="s">
        <v>12761</v>
      </c>
      <c r="B30313" s="1233" t="s">
        <v>24</v>
      </c>
      <c r="C30313" s="1233" t="s">
        <v>12762</v>
      </c>
      <c r="D30313" s="1233" t="s">
        <v>32</v>
      </c>
      <c r="E30313" s="1234">
        <v>328.65</v>
      </c>
      <c r="F30313" s="761"/>
    </row>
    <row r="30314" spans="1:6" customFormat="1">
      <c r="A30314" s="1233" t="s">
        <v>12763</v>
      </c>
      <c r="B30314" s="1233" t="s">
        <v>24</v>
      </c>
      <c r="C30314" s="1233" t="s">
        <v>12764</v>
      </c>
      <c r="D30314" s="1233" t="s">
        <v>32</v>
      </c>
      <c r="E30314" s="1234">
        <v>318.39</v>
      </c>
      <c r="F30314" s="761"/>
    </row>
    <row r="30315" spans="1:6" customFormat="1">
      <c r="A30315" s="1233" t="s">
        <v>12765</v>
      </c>
      <c r="B30315" s="1233" t="s">
        <v>24</v>
      </c>
      <c r="C30315" s="1233" t="s">
        <v>12766</v>
      </c>
      <c r="D30315" s="1233" t="s">
        <v>32</v>
      </c>
      <c r="E30315" s="1234">
        <v>324.49</v>
      </c>
      <c r="F30315" s="761"/>
    </row>
    <row r="30316" spans="1:6" customFormat="1">
      <c r="A30316" s="1233" t="s">
        <v>12767</v>
      </c>
      <c r="B30316" s="1233" t="s">
        <v>24</v>
      </c>
      <c r="C30316" s="1233" t="s">
        <v>12768</v>
      </c>
      <c r="D30316" s="1233" t="s">
        <v>32</v>
      </c>
      <c r="E30316" s="1234">
        <v>249.64</v>
      </c>
      <c r="F30316" s="761"/>
    </row>
    <row r="30317" spans="1:6" customFormat="1">
      <c r="A30317" s="1233" t="s">
        <v>12769</v>
      </c>
      <c r="B30317" s="1233" t="s">
        <v>24</v>
      </c>
      <c r="C30317" s="1233" t="s">
        <v>12770</v>
      </c>
      <c r="D30317" s="1233" t="s">
        <v>28</v>
      </c>
      <c r="E30317" s="1234">
        <v>702.78</v>
      </c>
      <c r="F30317" s="761"/>
    </row>
    <row r="30318" spans="1:6" customFormat="1">
      <c r="A30318" s="1233" t="s">
        <v>12771</v>
      </c>
      <c r="B30318" s="1233" t="s">
        <v>24</v>
      </c>
      <c r="C30318" s="1233" t="s">
        <v>12772</v>
      </c>
      <c r="D30318" s="1233" t="s">
        <v>28</v>
      </c>
      <c r="E30318" s="1234">
        <v>1514.95</v>
      </c>
      <c r="F30318" s="761"/>
    </row>
    <row r="30319" spans="1:6" customFormat="1">
      <c r="A30319" s="1233" t="s">
        <v>12773</v>
      </c>
      <c r="B30319" s="1233" t="s">
        <v>24</v>
      </c>
      <c r="C30319" s="1233" t="s">
        <v>12774</v>
      </c>
      <c r="D30319" s="1233" t="s">
        <v>28</v>
      </c>
      <c r="E30319" s="1234">
        <v>22.85</v>
      </c>
      <c r="F30319" s="761"/>
    </row>
    <row r="30320" spans="1:6" customFormat="1">
      <c r="A30320" s="1231" t="s">
        <v>8125</v>
      </c>
      <c r="B30320" s="1231" t="s">
        <v>24</v>
      </c>
      <c r="C30320" s="1231" t="s">
        <v>8126</v>
      </c>
      <c r="D30320" s="1232"/>
      <c r="E30320" s="1232"/>
      <c r="F30320" s="761"/>
    </row>
    <row r="30321" spans="1:6" customFormat="1">
      <c r="A30321" s="1233" t="s">
        <v>12775</v>
      </c>
      <c r="B30321" s="1233" t="s">
        <v>24</v>
      </c>
      <c r="C30321" s="1233" t="s">
        <v>12776</v>
      </c>
      <c r="D30321" s="1233" t="s">
        <v>32</v>
      </c>
      <c r="E30321" s="1234">
        <v>529.16999999999996</v>
      </c>
      <c r="F30321" s="761"/>
    </row>
    <row r="30322" spans="1:6" customFormat="1">
      <c r="A30322" s="1231" t="s">
        <v>8127</v>
      </c>
      <c r="B30322" s="1231" t="s">
        <v>24</v>
      </c>
      <c r="C30322" s="1231" t="s">
        <v>27577</v>
      </c>
      <c r="D30322" s="1232"/>
      <c r="E30322" s="1232"/>
      <c r="F30322" s="761"/>
    </row>
    <row r="30323" spans="1:6" customFormat="1">
      <c r="A30323" s="1233" t="s">
        <v>8128</v>
      </c>
      <c r="B30323" s="1233" t="s">
        <v>24</v>
      </c>
      <c r="C30323" s="1233" t="s">
        <v>27578</v>
      </c>
      <c r="D30323" s="1233" t="s">
        <v>28</v>
      </c>
      <c r="E30323" s="1234">
        <v>235.67</v>
      </c>
      <c r="F30323" s="761"/>
    </row>
    <row r="30324" spans="1:6" customFormat="1">
      <c r="A30324" s="1233" t="s">
        <v>8129</v>
      </c>
      <c r="B30324" s="1233" t="s">
        <v>24</v>
      </c>
      <c r="C30324" s="1233" t="s">
        <v>27579</v>
      </c>
      <c r="D30324" s="1233" t="s">
        <v>28</v>
      </c>
      <c r="E30324" s="1234">
        <v>168.2</v>
      </c>
      <c r="F30324" s="761"/>
    </row>
    <row r="30325" spans="1:6" customFormat="1">
      <c r="A30325" s="1233" t="s">
        <v>8130</v>
      </c>
      <c r="B30325" s="1233" t="s">
        <v>24</v>
      </c>
      <c r="C30325" s="1233" t="s">
        <v>8131</v>
      </c>
      <c r="D30325" s="1233" t="s">
        <v>28</v>
      </c>
      <c r="E30325" s="1234">
        <v>198.1</v>
      </c>
      <c r="F30325" s="761"/>
    </row>
    <row r="30326" spans="1:6" customFormat="1">
      <c r="A30326" s="1233" t="s">
        <v>8132</v>
      </c>
      <c r="B30326" s="1233" t="s">
        <v>24</v>
      </c>
      <c r="C30326" s="1233" t="s">
        <v>8133</v>
      </c>
      <c r="D30326" s="1233" t="s">
        <v>28</v>
      </c>
      <c r="E30326" s="1234">
        <v>387.96</v>
      </c>
      <c r="F30326" s="761"/>
    </row>
    <row r="30327" spans="1:6" customFormat="1">
      <c r="A30327" s="1233" t="s">
        <v>8134</v>
      </c>
      <c r="B30327" s="1233" t="s">
        <v>24</v>
      </c>
      <c r="C30327" s="1233" t="s">
        <v>8135</v>
      </c>
      <c r="D30327" s="1233" t="s">
        <v>28</v>
      </c>
      <c r="E30327" s="1234">
        <v>280.2</v>
      </c>
      <c r="F30327" s="761"/>
    </row>
    <row r="30328" spans="1:6" customFormat="1">
      <c r="A30328" s="1233" t="s">
        <v>8136</v>
      </c>
      <c r="B30328" s="1233" t="s">
        <v>24</v>
      </c>
      <c r="C30328" s="1233" t="s">
        <v>8137</v>
      </c>
      <c r="D30328" s="1233" t="s">
        <v>28</v>
      </c>
      <c r="E30328" s="1234">
        <v>91.5</v>
      </c>
      <c r="F30328" s="761"/>
    </row>
    <row r="30329" spans="1:6" customFormat="1">
      <c r="A30329" s="1233" t="s">
        <v>8138</v>
      </c>
      <c r="B30329" s="1233" t="s">
        <v>24</v>
      </c>
      <c r="C30329" s="1233" t="s">
        <v>8139</v>
      </c>
      <c r="D30329" s="1233" t="s">
        <v>5</v>
      </c>
      <c r="E30329" s="1234">
        <v>79.150000000000006</v>
      </c>
      <c r="F30329" s="761"/>
    </row>
    <row r="30330" spans="1:6" customFormat="1">
      <c r="A30330" s="1233" t="s">
        <v>9096</v>
      </c>
      <c r="B30330" s="1233" t="s">
        <v>24</v>
      </c>
      <c r="C30330" s="1235" t="s">
        <v>27580</v>
      </c>
      <c r="D30330" s="1233" t="s">
        <v>5</v>
      </c>
      <c r="E30330" s="1234">
        <v>266</v>
      </c>
      <c r="F30330" s="761"/>
    </row>
    <row r="30331" spans="1:6" customFormat="1">
      <c r="A30331" s="1233" t="s">
        <v>9097</v>
      </c>
      <c r="B30331" s="1233" t="s">
        <v>24</v>
      </c>
      <c r="C30331" s="1235" t="s">
        <v>27581</v>
      </c>
      <c r="D30331" s="1233" t="s">
        <v>5</v>
      </c>
      <c r="E30331" s="1234">
        <v>412.61</v>
      </c>
      <c r="F30331" s="761"/>
    </row>
    <row r="30332" spans="1:6" customFormat="1">
      <c r="A30332" s="1233" t="s">
        <v>9098</v>
      </c>
      <c r="B30332" s="1233" t="s">
        <v>24</v>
      </c>
      <c r="C30332" s="1235" t="s">
        <v>27582</v>
      </c>
      <c r="D30332" s="1233" t="s">
        <v>5</v>
      </c>
      <c r="E30332" s="1234">
        <v>468.78</v>
      </c>
      <c r="F30332" s="761"/>
    </row>
    <row r="30333" spans="1:6" customFormat="1">
      <c r="A30333" s="1233" t="s">
        <v>9099</v>
      </c>
      <c r="B30333" s="1233" t="s">
        <v>24</v>
      </c>
      <c r="C30333" s="1235" t="s">
        <v>27583</v>
      </c>
      <c r="D30333" s="1233" t="s">
        <v>5</v>
      </c>
      <c r="E30333" s="1234">
        <v>320.35000000000002</v>
      </c>
      <c r="F30333" s="761"/>
    </row>
    <row r="30334" spans="1:6" customFormat="1">
      <c r="A30334" s="1233" t="s">
        <v>9100</v>
      </c>
      <c r="B30334" s="1233" t="s">
        <v>24</v>
      </c>
      <c r="C30334" s="1235" t="s">
        <v>27584</v>
      </c>
      <c r="D30334" s="1233" t="s">
        <v>5</v>
      </c>
      <c r="E30334" s="1234">
        <v>386.81</v>
      </c>
      <c r="F30334" s="761"/>
    </row>
    <row r="30335" spans="1:6" customFormat="1">
      <c r="A30335" s="1231" t="s">
        <v>8140</v>
      </c>
      <c r="B30335" s="1231" t="s">
        <v>24</v>
      </c>
      <c r="C30335" s="1231" t="s">
        <v>27585</v>
      </c>
      <c r="D30335" s="1232"/>
      <c r="E30335" s="1232"/>
      <c r="F30335" s="761"/>
    </row>
    <row r="30336" spans="1:6" customFormat="1">
      <c r="A30336" s="1233" t="s">
        <v>8141</v>
      </c>
      <c r="B30336" s="1233" t="s">
        <v>24</v>
      </c>
      <c r="C30336" s="1233" t="s">
        <v>27586</v>
      </c>
      <c r="D30336" s="1233" t="s">
        <v>28</v>
      </c>
      <c r="E30336" s="1234">
        <v>305.91000000000003</v>
      </c>
      <c r="F30336" s="761"/>
    </row>
    <row r="30337" spans="1:6" customFormat="1">
      <c r="A30337" s="1233" t="s">
        <v>8142</v>
      </c>
      <c r="B30337" s="1233" t="s">
        <v>24</v>
      </c>
      <c r="C30337" s="1233" t="s">
        <v>27587</v>
      </c>
      <c r="D30337" s="1233" t="s">
        <v>28</v>
      </c>
      <c r="E30337" s="1234">
        <v>342.26</v>
      </c>
      <c r="F30337" s="761"/>
    </row>
    <row r="30338" spans="1:6" customFormat="1">
      <c r="A30338" s="1233" t="s">
        <v>27588</v>
      </c>
      <c r="B30338" s="1233" t="s">
        <v>24</v>
      </c>
      <c r="C30338" s="1233" t="s">
        <v>27589</v>
      </c>
      <c r="D30338" s="1233" t="s">
        <v>28</v>
      </c>
      <c r="E30338" s="1234">
        <v>201.28</v>
      </c>
      <c r="F30338" s="761"/>
    </row>
    <row r="30339" spans="1:6" customFormat="1">
      <c r="A30339" s="1233" t="s">
        <v>8143</v>
      </c>
      <c r="B30339" s="1233" t="s">
        <v>24</v>
      </c>
      <c r="C30339" s="1233" t="s">
        <v>27590</v>
      </c>
      <c r="D30339" s="1233" t="s">
        <v>5</v>
      </c>
      <c r="E30339" s="1234">
        <v>657.68</v>
      </c>
      <c r="F30339" s="761"/>
    </row>
    <row r="30340" spans="1:6" customFormat="1">
      <c r="A30340" s="1233" t="s">
        <v>8144</v>
      </c>
      <c r="B30340" s="1233" t="s">
        <v>24</v>
      </c>
      <c r="C30340" s="1233" t="s">
        <v>8145</v>
      </c>
      <c r="D30340" s="1233" t="s">
        <v>28</v>
      </c>
      <c r="E30340" s="1234">
        <v>254.84</v>
      </c>
      <c r="F30340" s="761"/>
    </row>
    <row r="30341" spans="1:6" customFormat="1">
      <c r="A30341" s="1231" t="s">
        <v>9101</v>
      </c>
      <c r="B30341" s="1231" t="s">
        <v>24</v>
      </c>
      <c r="C30341" s="1231" t="s">
        <v>7137</v>
      </c>
      <c r="D30341" s="1232"/>
      <c r="E30341" s="1232"/>
      <c r="F30341" s="761"/>
    </row>
    <row r="30342" spans="1:6" customFormat="1">
      <c r="A30342" s="1233" t="s">
        <v>11909</v>
      </c>
      <c r="B30342" s="1233" t="s">
        <v>24</v>
      </c>
      <c r="C30342" s="1233" t="s">
        <v>12777</v>
      </c>
      <c r="D30342" s="1233" t="s">
        <v>32</v>
      </c>
      <c r="E30342" s="1234">
        <v>130.33000000000001</v>
      </c>
      <c r="F30342" s="761"/>
    </row>
    <row r="30343" spans="1:6" customFormat="1">
      <c r="A30343" s="1231" t="s">
        <v>11910</v>
      </c>
      <c r="B30343" s="1231" t="s">
        <v>24</v>
      </c>
      <c r="C30343" s="1231" t="s">
        <v>11911</v>
      </c>
      <c r="D30343" s="1232"/>
      <c r="E30343" s="1232"/>
      <c r="F30343" s="761"/>
    </row>
    <row r="30344" spans="1:6" customFormat="1">
      <c r="A30344" s="1233" t="s">
        <v>11912</v>
      </c>
      <c r="B30344" s="1233" t="s">
        <v>24</v>
      </c>
      <c r="C30344" s="1233" t="s">
        <v>11913</v>
      </c>
      <c r="D30344" s="1233" t="s">
        <v>28</v>
      </c>
      <c r="E30344" s="1234">
        <v>1107.75</v>
      </c>
      <c r="F30344" s="761"/>
    </row>
    <row r="30345" spans="1:6" customFormat="1">
      <c r="A30345" s="1233" t="s">
        <v>11914</v>
      </c>
      <c r="B30345" s="1233" t="s">
        <v>24</v>
      </c>
      <c r="C30345" s="1233" t="s">
        <v>11915</v>
      </c>
      <c r="D30345" s="1233" t="s">
        <v>28</v>
      </c>
      <c r="E30345" s="1234">
        <v>1188.76</v>
      </c>
      <c r="F30345" s="761"/>
    </row>
    <row r="30346" spans="1:6" customFormat="1">
      <c r="A30346" s="1233" t="s">
        <v>11916</v>
      </c>
      <c r="B30346" s="1233" t="s">
        <v>24</v>
      </c>
      <c r="C30346" s="1233" t="s">
        <v>11917</v>
      </c>
      <c r="D30346" s="1233" t="s">
        <v>28</v>
      </c>
      <c r="E30346" s="1234">
        <v>1383.83</v>
      </c>
      <c r="F30346" s="761"/>
    </row>
    <row r="30347" spans="1:6" customFormat="1">
      <c r="A30347" s="1233" t="s">
        <v>11918</v>
      </c>
      <c r="B30347" s="1233" t="s">
        <v>24</v>
      </c>
      <c r="C30347" s="1233" t="s">
        <v>11919</v>
      </c>
      <c r="D30347" s="1233" t="s">
        <v>28</v>
      </c>
      <c r="E30347" s="1234">
        <v>1796.08</v>
      </c>
      <c r="F30347" s="761"/>
    </row>
    <row r="30348" spans="1:6" customFormat="1">
      <c r="A30348" s="1233" t="s">
        <v>11920</v>
      </c>
      <c r="B30348" s="1233" t="s">
        <v>24</v>
      </c>
      <c r="C30348" s="1233" t="s">
        <v>11921</v>
      </c>
      <c r="D30348" s="1233" t="s">
        <v>28</v>
      </c>
      <c r="E30348" s="1234">
        <v>2103.91</v>
      </c>
      <c r="F30348" s="761"/>
    </row>
    <row r="30349" spans="1:6" customFormat="1">
      <c r="A30349" s="1236" t="s">
        <v>8146</v>
      </c>
      <c r="B30349" s="1237"/>
      <c r="C30349" s="1236" t="s">
        <v>4312</v>
      </c>
      <c r="D30349" s="1238"/>
      <c r="E30349" s="1238"/>
      <c r="F30349" s="761"/>
    </row>
    <row r="30350" spans="1:6" customFormat="1">
      <c r="A30350" s="1231" t="s">
        <v>4346</v>
      </c>
      <c r="B30350" s="1231" t="s">
        <v>24</v>
      </c>
      <c r="C30350" s="1231" t="s">
        <v>27591</v>
      </c>
      <c r="D30350" s="1232"/>
      <c r="E30350" s="1232"/>
      <c r="F30350" s="761"/>
    </row>
    <row r="30351" spans="1:6" customFormat="1">
      <c r="A30351" s="1233" t="s">
        <v>27592</v>
      </c>
      <c r="B30351" s="1233" t="s">
        <v>24</v>
      </c>
      <c r="C30351" s="1235" t="s">
        <v>27593</v>
      </c>
      <c r="D30351" s="1233" t="s">
        <v>32</v>
      </c>
      <c r="E30351" s="1234">
        <v>4.3899999999999997</v>
      </c>
      <c r="F30351" s="761"/>
    </row>
    <row r="30352" spans="1:6" customFormat="1">
      <c r="A30352" s="1233" t="s">
        <v>27594</v>
      </c>
      <c r="B30352" s="1233" t="s">
        <v>24</v>
      </c>
      <c r="C30352" s="1235" t="s">
        <v>27595</v>
      </c>
      <c r="D30352" s="1233" t="s">
        <v>32</v>
      </c>
      <c r="E30352" s="1234">
        <v>7.87</v>
      </c>
      <c r="F30352" s="761"/>
    </row>
    <row r="30353" spans="1:6" customFormat="1">
      <c r="A30353" s="1233" t="s">
        <v>27596</v>
      </c>
      <c r="B30353" s="1233" t="s">
        <v>24</v>
      </c>
      <c r="C30353" s="1235" t="s">
        <v>27597</v>
      </c>
      <c r="D30353" s="1233" t="s">
        <v>32</v>
      </c>
      <c r="E30353" s="1234">
        <v>30.56</v>
      </c>
      <c r="F30353" s="761"/>
    </row>
    <row r="30354" spans="1:6" customFormat="1">
      <c r="A30354" s="1233" t="s">
        <v>27598</v>
      </c>
      <c r="B30354" s="1233" t="s">
        <v>24</v>
      </c>
      <c r="C30354" s="1235" t="s">
        <v>27599</v>
      </c>
      <c r="D30354" s="1233" t="s">
        <v>32</v>
      </c>
      <c r="E30354" s="1234">
        <v>29.39</v>
      </c>
      <c r="F30354" s="761"/>
    </row>
    <row r="30355" spans="1:6" customFormat="1">
      <c r="A30355" s="1233" t="s">
        <v>27600</v>
      </c>
      <c r="B30355" s="1233" t="s">
        <v>24</v>
      </c>
      <c r="C30355" s="1235" t="s">
        <v>27601</v>
      </c>
      <c r="D30355" s="1233" t="s">
        <v>32</v>
      </c>
      <c r="E30355" s="1234">
        <v>33.04</v>
      </c>
      <c r="F30355" s="761"/>
    </row>
    <row r="30356" spans="1:6" customFormat="1">
      <c r="A30356" s="1233" t="s">
        <v>27602</v>
      </c>
      <c r="B30356" s="1233" t="s">
        <v>24</v>
      </c>
      <c r="C30356" s="1235" t="s">
        <v>27603</v>
      </c>
      <c r="D30356" s="1233" t="s">
        <v>32</v>
      </c>
      <c r="E30356" s="1234">
        <v>31.9</v>
      </c>
      <c r="F30356" s="761"/>
    </row>
    <row r="30357" spans="1:6" customFormat="1">
      <c r="A30357" s="1233" t="s">
        <v>27604</v>
      </c>
      <c r="B30357" s="1233" t="s">
        <v>24</v>
      </c>
      <c r="C30357" s="1235" t="s">
        <v>27605</v>
      </c>
      <c r="D30357" s="1233" t="s">
        <v>32</v>
      </c>
      <c r="E30357" s="1234">
        <v>30.37</v>
      </c>
      <c r="F30357" s="761"/>
    </row>
    <row r="30358" spans="1:6" customFormat="1">
      <c r="A30358" s="1233" t="s">
        <v>27606</v>
      </c>
      <c r="B30358" s="1233" t="s">
        <v>24</v>
      </c>
      <c r="C30358" s="1235" t="s">
        <v>27607</v>
      </c>
      <c r="D30358" s="1233" t="s">
        <v>32</v>
      </c>
      <c r="E30358" s="1234">
        <v>31.18</v>
      </c>
      <c r="F30358" s="761"/>
    </row>
    <row r="30359" spans="1:6" customFormat="1">
      <c r="A30359" s="1233" t="s">
        <v>27608</v>
      </c>
      <c r="B30359" s="1233" t="s">
        <v>24</v>
      </c>
      <c r="C30359" s="1235" t="s">
        <v>27609</v>
      </c>
      <c r="D30359" s="1233" t="s">
        <v>32</v>
      </c>
      <c r="E30359" s="1234">
        <v>30.01</v>
      </c>
      <c r="F30359" s="761"/>
    </row>
    <row r="30360" spans="1:6" customFormat="1">
      <c r="A30360" s="1233" t="s">
        <v>27610</v>
      </c>
      <c r="B30360" s="1233" t="s">
        <v>24</v>
      </c>
      <c r="C30360" s="1235" t="s">
        <v>27611</v>
      </c>
      <c r="D30360" s="1233" t="s">
        <v>32</v>
      </c>
      <c r="E30360" s="1234">
        <v>36.82</v>
      </c>
      <c r="F30360" s="761"/>
    </row>
    <row r="30361" spans="1:6" customFormat="1">
      <c r="A30361" s="1233" t="s">
        <v>27612</v>
      </c>
      <c r="B30361" s="1233" t="s">
        <v>24</v>
      </c>
      <c r="C30361" s="1235" t="s">
        <v>27613</v>
      </c>
      <c r="D30361" s="1233" t="s">
        <v>32</v>
      </c>
      <c r="E30361" s="1234">
        <v>35.68</v>
      </c>
      <c r="F30361" s="761"/>
    </row>
    <row r="30362" spans="1:6" customFormat="1">
      <c r="A30362" s="1233" t="s">
        <v>27614</v>
      </c>
      <c r="B30362" s="1233" t="s">
        <v>24</v>
      </c>
      <c r="C30362" s="1235" t="s">
        <v>27615</v>
      </c>
      <c r="D30362" s="1233" t="s">
        <v>32</v>
      </c>
      <c r="E30362" s="1234">
        <v>33.04</v>
      </c>
      <c r="F30362" s="761"/>
    </row>
    <row r="30363" spans="1:6" customFormat="1">
      <c r="A30363" s="1233" t="s">
        <v>27616</v>
      </c>
      <c r="B30363" s="1233" t="s">
        <v>24</v>
      </c>
      <c r="C30363" s="1235" t="s">
        <v>27617</v>
      </c>
      <c r="D30363" s="1233" t="s">
        <v>32</v>
      </c>
      <c r="E30363" s="1234">
        <v>31.9</v>
      </c>
      <c r="F30363" s="761"/>
    </row>
    <row r="30364" spans="1:6" customFormat="1">
      <c r="A30364" s="1231" t="s">
        <v>4350</v>
      </c>
      <c r="B30364" s="1231" t="s">
        <v>24</v>
      </c>
      <c r="C30364" s="1231" t="s">
        <v>8147</v>
      </c>
      <c r="D30364" s="1232"/>
      <c r="E30364" s="1232"/>
      <c r="F30364" s="761"/>
    </row>
    <row r="30365" spans="1:6" customFormat="1">
      <c r="A30365" s="1233" t="s">
        <v>27618</v>
      </c>
      <c r="B30365" s="1233" t="s">
        <v>24</v>
      </c>
      <c r="C30365" s="1233" t="s">
        <v>27619</v>
      </c>
      <c r="D30365" s="1233" t="s">
        <v>32</v>
      </c>
      <c r="E30365" s="1234">
        <v>27.33</v>
      </c>
      <c r="F30365" s="761"/>
    </row>
    <row r="30366" spans="1:6" customFormat="1">
      <c r="A30366" s="1233" t="s">
        <v>27620</v>
      </c>
      <c r="B30366" s="1233" t="s">
        <v>24</v>
      </c>
      <c r="C30366" s="1233" t="s">
        <v>27621</v>
      </c>
      <c r="D30366" s="1233" t="s">
        <v>32</v>
      </c>
      <c r="E30366" s="1234">
        <v>24.64</v>
      </c>
      <c r="F30366" s="761"/>
    </row>
    <row r="30367" spans="1:6" customFormat="1">
      <c r="A30367" s="1231" t="s">
        <v>8148</v>
      </c>
      <c r="B30367" s="1231" t="s">
        <v>24</v>
      </c>
      <c r="C30367" s="1231" t="s">
        <v>27622</v>
      </c>
      <c r="D30367" s="1232"/>
      <c r="E30367" s="1232"/>
      <c r="F30367" s="761"/>
    </row>
    <row r="30368" spans="1:6" customFormat="1">
      <c r="A30368" s="1233" t="s">
        <v>27623</v>
      </c>
      <c r="B30368" s="1233" t="s">
        <v>24</v>
      </c>
      <c r="C30368" s="1235" t="s">
        <v>27624</v>
      </c>
      <c r="D30368" s="1233" t="s">
        <v>32</v>
      </c>
      <c r="E30368" s="1234">
        <v>65.44</v>
      </c>
      <c r="F30368" s="761"/>
    </row>
    <row r="30369" spans="1:6" customFormat="1">
      <c r="A30369" s="1233" t="s">
        <v>27625</v>
      </c>
      <c r="B30369" s="1233" t="s">
        <v>24</v>
      </c>
      <c r="C30369" s="1235" t="s">
        <v>27626</v>
      </c>
      <c r="D30369" s="1233" t="s">
        <v>32</v>
      </c>
      <c r="E30369" s="1234">
        <v>58.53</v>
      </c>
      <c r="F30369" s="761"/>
    </row>
    <row r="30370" spans="1:6" customFormat="1">
      <c r="A30370" s="1233" t="s">
        <v>27627</v>
      </c>
      <c r="B30370" s="1233" t="s">
        <v>24</v>
      </c>
      <c r="C30370" s="1235" t="s">
        <v>27628</v>
      </c>
      <c r="D30370" s="1233" t="s">
        <v>32</v>
      </c>
      <c r="E30370" s="1234">
        <v>64.03</v>
      </c>
      <c r="F30370" s="761"/>
    </row>
    <row r="30371" spans="1:6" customFormat="1">
      <c r="A30371" s="1233" t="s">
        <v>27629</v>
      </c>
      <c r="B30371" s="1233" t="s">
        <v>24</v>
      </c>
      <c r="C30371" s="1235" t="s">
        <v>27630</v>
      </c>
      <c r="D30371" s="1233" t="s">
        <v>32</v>
      </c>
      <c r="E30371" s="1234">
        <v>63.04</v>
      </c>
      <c r="F30371" s="761"/>
    </row>
    <row r="30372" spans="1:6" customFormat="1">
      <c r="A30372" s="1233" t="s">
        <v>27631</v>
      </c>
      <c r="B30372" s="1233" t="s">
        <v>24</v>
      </c>
      <c r="C30372" s="1235" t="s">
        <v>27632</v>
      </c>
      <c r="D30372" s="1233" t="s">
        <v>32</v>
      </c>
      <c r="E30372" s="1234">
        <v>94.49</v>
      </c>
      <c r="F30372" s="761"/>
    </row>
    <row r="30373" spans="1:6" customFormat="1">
      <c r="A30373" s="1233" t="s">
        <v>27633</v>
      </c>
      <c r="B30373" s="1233" t="s">
        <v>24</v>
      </c>
      <c r="C30373" s="1235" t="s">
        <v>27634</v>
      </c>
      <c r="D30373" s="1233" t="s">
        <v>32</v>
      </c>
      <c r="E30373" s="1234">
        <v>87.22</v>
      </c>
      <c r="F30373" s="761"/>
    </row>
    <row r="30374" spans="1:6" customFormat="1">
      <c r="A30374" s="1233" t="s">
        <v>27635</v>
      </c>
      <c r="B30374" s="1233" t="s">
        <v>24</v>
      </c>
      <c r="C30374" s="1235" t="s">
        <v>27636</v>
      </c>
      <c r="D30374" s="1233" t="s">
        <v>32</v>
      </c>
      <c r="E30374" s="1234">
        <v>92.99</v>
      </c>
      <c r="F30374" s="761"/>
    </row>
    <row r="30375" spans="1:6" customFormat="1">
      <c r="A30375" s="1233" t="s">
        <v>27637</v>
      </c>
      <c r="B30375" s="1233" t="s">
        <v>24</v>
      </c>
      <c r="C30375" s="1235" t="s">
        <v>27638</v>
      </c>
      <c r="D30375" s="1233" t="s">
        <v>32</v>
      </c>
      <c r="E30375" s="1234">
        <v>92.28</v>
      </c>
      <c r="F30375" s="761"/>
    </row>
    <row r="30376" spans="1:6" customFormat="1">
      <c r="A30376" s="1233" t="s">
        <v>27639</v>
      </c>
      <c r="B30376" s="1233" t="s">
        <v>24</v>
      </c>
      <c r="C30376" s="1233" t="s">
        <v>27640</v>
      </c>
      <c r="D30376" s="1233" t="s">
        <v>32</v>
      </c>
      <c r="E30376" s="1234">
        <v>128.04</v>
      </c>
      <c r="F30376" s="761"/>
    </row>
    <row r="30377" spans="1:6" customFormat="1">
      <c r="A30377" s="1233" t="s">
        <v>27641</v>
      </c>
      <c r="B30377" s="1233" t="s">
        <v>24</v>
      </c>
      <c r="C30377" s="1233" t="s">
        <v>27642</v>
      </c>
      <c r="D30377" s="1233" t="s">
        <v>32</v>
      </c>
      <c r="E30377" s="1234">
        <v>177.29</v>
      </c>
      <c r="F30377" s="761"/>
    </row>
    <row r="30378" spans="1:6" customFormat="1">
      <c r="A30378" s="1231" t="s">
        <v>8149</v>
      </c>
      <c r="B30378" s="1231" t="s">
        <v>24</v>
      </c>
      <c r="C30378" s="1231" t="s">
        <v>8150</v>
      </c>
      <c r="D30378" s="1232"/>
      <c r="E30378" s="1232"/>
      <c r="F30378" s="761"/>
    </row>
    <row r="30379" spans="1:6" customFormat="1">
      <c r="A30379" s="1233" t="s">
        <v>8151</v>
      </c>
      <c r="B30379" s="1233" t="s">
        <v>24</v>
      </c>
      <c r="C30379" s="1233" t="s">
        <v>8152</v>
      </c>
      <c r="D30379" s="1233" t="s">
        <v>32</v>
      </c>
      <c r="E30379" s="1234">
        <v>91.92</v>
      </c>
      <c r="F30379" s="761"/>
    </row>
    <row r="30380" spans="1:6" customFormat="1">
      <c r="A30380" s="1233" t="s">
        <v>8153</v>
      </c>
      <c r="B30380" s="1233" t="s">
        <v>24</v>
      </c>
      <c r="C30380" s="1233" t="s">
        <v>8154</v>
      </c>
      <c r="D30380" s="1233" t="s">
        <v>32</v>
      </c>
      <c r="E30380" s="1234">
        <v>410.32</v>
      </c>
      <c r="F30380" s="761"/>
    </row>
    <row r="30381" spans="1:6" customFormat="1">
      <c r="A30381" s="1233" t="s">
        <v>8155</v>
      </c>
      <c r="B30381" s="1233" t="s">
        <v>24</v>
      </c>
      <c r="C30381" s="1233" t="s">
        <v>8156</v>
      </c>
      <c r="D30381" s="1233" t="s">
        <v>32</v>
      </c>
      <c r="E30381" s="1234">
        <v>331.91</v>
      </c>
      <c r="F30381" s="761"/>
    </row>
    <row r="30382" spans="1:6" customFormat="1">
      <c r="A30382" s="1231" t="s">
        <v>8157</v>
      </c>
      <c r="B30382" s="1231" t="s">
        <v>24</v>
      </c>
      <c r="C30382" s="1231" t="s">
        <v>27643</v>
      </c>
      <c r="D30382" s="1232"/>
      <c r="E30382" s="1232"/>
      <c r="F30382" s="761"/>
    </row>
    <row r="30383" spans="1:6" customFormat="1">
      <c r="A30383" s="1233" t="s">
        <v>8158</v>
      </c>
      <c r="B30383" s="1233" t="s">
        <v>24</v>
      </c>
      <c r="C30383" s="1233" t="s">
        <v>27644</v>
      </c>
      <c r="D30383" s="1233" t="s">
        <v>5</v>
      </c>
      <c r="E30383" s="1234">
        <v>9.15</v>
      </c>
      <c r="F30383" s="761"/>
    </row>
    <row r="30384" spans="1:6" customFormat="1">
      <c r="A30384" s="1236" t="s">
        <v>8159</v>
      </c>
      <c r="B30384" s="1237"/>
      <c r="C30384" s="1236" t="s">
        <v>27645</v>
      </c>
      <c r="D30384" s="1238"/>
      <c r="E30384" s="1238"/>
      <c r="F30384" s="761"/>
    </row>
    <row r="30385" spans="1:6" customFormat="1">
      <c r="A30385" s="1231" t="s">
        <v>4375</v>
      </c>
      <c r="B30385" s="1231" t="s">
        <v>24</v>
      </c>
      <c r="C30385" s="1231" t="s">
        <v>9102</v>
      </c>
      <c r="D30385" s="1232"/>
      <c r="E30385" s="1232"/>
      <c r="F30385" s="761"/>
    </row>
    <row r="30386" spans="1:6" customFormat="1">
      <c r="A30386" s="1233" t="s">
        <v>8160</v>
      </c>
      <c r="B30386" s="1233" t="s">
        <v>24</v>
      </c>
      <c r="C30386" s="1233" t="s">
        <v>27646</v>
      </c>
      <c r="D30386" s="1233" t="s">
        <v>32</v>
      </c>
      <c r="E30386" s="1234">
        <v>52.86</v>
      </c>
      <c r="F30386" s="761"/>
    </row>
    <row r="30387" spans="1:6" customFormat="1">
      <c r="A30387" s="1233" t="s">
        <v>8161</v>
      </c>
      <c r="B30387" s="1233" t="s">
        <v>24</v>
      </c>
      <c r="C30387" s="1233" t="s">
        <v>27647</v>
      </c>
      <c r="D30387" s="1233" t="s">
        <v>32</v>
      </c>
      <c r="E30387" s="1234">
        <v>66.09</v>
      </c>
      <c r="F30387" s="761"/>
    </row>
    <row r="30388" spans="1:6" customFormat="1">
      <c r="A30388" s="1233" t="s">
        <v>8162</v>
      </c>
      <c r="B30388" s="1233" t="s">
        <v>24</v>
      </c>
      <c r="C30388" s="1233" t="s">
        <v>27648</v>
      </c>
      <c r="D30388" s="1233" t="s">
        <v>32</v>
      </c>
      <c r="E30388" s="1234">
        <v>79.31</v>
      </c>
      <c r="F30388" s="761"/>
    </row>
    <row r="30389" spans="1:6" customFormat="1">
      <c r="A30389" s="1233" t="s">
        <v>8163</v>
      </c>
      <c r="B30389" s="1233" t="s">
        <v>24</v>
      </c>
      <c r="C30389" s="1233" t="s">
        <v>27649</v>
      </c>
      <c r="D30389" s="1233" t="s">
        <v>32</v>
      </c>
      <c r="E30389" s="1234">
        <v>62.74</v>
      </c>
      <c r="F30389" s="761"/>
    </row>
    <row r="30390" spans="1:6" customFormat="1">
      <c r="A30390" s="1233" t="s">
        <v>8164</v>
      </c>
      <c r="B30390" s="1233" t="s">
        <v>24</v>
      </c>
      <c r="C30390" s="1233" t="s">
        <v>27650</v>
      </c>
      <c r="D30390" s="1233" t="s">
        <v>32</v>
      </c>
      <c r="E30390" s="1234">
        <v>76.92</v>
      </c>
      <c r="F30390" s="761"/>
    </row>
    <row r="30391" spans="1:6" customFormat="1">
      <c r="A30391" s="1233" t="s">
        <v>8165</v>
      </c>
      <c r="B30391" s="1233" t="s">
        <v>24</v>
      </c>
      <c r="C30391" s="1233" t="s">
        <v>27651</v>
      </c>
      <c r="D30391" s="1233" t="s">
        <v>32</v>
      </c>
      <c r="E30391" s="1234">
        <v>91.1</v>
      </c>
      <c r="F30391" s="761"/>
    </row>
    <row r="30392" spans="1:6" customFormat="1">
      <c r="A30392" s="1231" t="s">
        <v>4382</v>
      </c>
      <c r="B30392" s="1231" t="s">
        <v>24</v>
      </c>
      <c r="C30392" s="1231" t="s">
        <v>27652</v>
      </c>
      <c r="D30392" s="1232"/>
      <c r="E30392" s="1232"/>
      <c r="F30392" s="761"/>
    </row>
    <row r="30393" spans="1:6" customFormat="1">
      <c r="A30393" s="1233" t="s">
        <v>8166</v>
      </c>
      <c r="B30393" s="1233" t="s">
        <v>24</v>
      </c>
      <c r="C30393" s="1233" t="s">
        <v>27653</v>
      </c>
      <c r="D30393" s="1233" t="s">
        <v>32</v>
      </c>
      <c r="E30393" s="1234">
        <v>39.9</v>
      </c>
      <c r="F30393" s="761"/>
    </row>
    <row r="30394" spans="1:6" customFormat="1">
      <c r="A30394" s="1233" t="s">
        <v>8167</v>
      </c>
      <c r="B30394" s="1233" t="s">
        <v>24</v>
      </c>
      <c r="C30394" s="1233" t="s">
        <v>27654</v>
      </c>
      <c r="D30394" s="1233" t="s">
        <v>32</v>
      </c>
      <c r="E30394" s="1234">
        <v>42.65</v>
      </c>
      <c r="F30394" s="761"/>
    </row>
    <row r="30395" spans="1:6" customFormat="1">
      <c r="A30395" s="1233" t="s">
        <v>8168</v>
      </c>
      <c r="B30395" s="1233" t="s">
        <v>24</v>
      </c>
      <c r="C30395" s="1233" t="s">
        <v>27655</v>
      </c>
      <c r="D30395" s="1233" t="s">
        <v>32</v>
      </c>
      <c r="E30395" s="1234">
        <v>45.4</v>
      </c>
      <c r="F30395" s="761"/>
    </row>
    <row r="30396" spans="1:6" customFormat="1">
      <c r="A30396" s="1231" t="s">
        <v>8169</v>
      </c>
      <c r="B30396" s="1231" t="s">
        <v>24</v>
      </c>
      <c r="C30396" s="1231" t="s">
        <v>27656</v>
      </c>
      <c r="D30396" s="1232"/>
      <c r="E30396" s="1232"/>
      <c r="F30396" s="761"/>
    </row>
    <row r="30397" spans="1:6" customFormat="1">
      <c r="A30397" s="1233" t="s">
        <v>8170</v>
      </c>
      <c r="B30397" s="1233" t="s">
        <v>24</v>
      </c>
      <c r="C30397" s="1233" t="s">
        <v>27657</v>
      </c>
      <c r="D30397" s="1233" t="s">
        <v>32</v>
      </c>
      <c r="E30397" s="1234">
        <v>51.69</v>
      </c>
      <c r="F30397" s="761"/>
    </row>
    <row r="30398" spans="1:6" customFormat="1">
      <c r="A30398" s="1233" t="s">
        <v>8171</v>
      </c>
      <c r="B30398" s="1233" t="s">
        <v>24</v>
      </c>
      <c r="C30398" s="1233" t="s">
        <v>27658</v>
      </c>
      <c r="D30398" s="1233" t="s">
        <v>32</v>
      </c>
      <c r="E30398" s="1234">
        <v>54.44</v>
      </c>
      <c r="F30398" s="761"/>
    </row>
    <row r="30399" spans="1:6" customFormat="1">
      <c r="A30399" s="1233" t="s">
        <v>8172</v>
      </c>
      <c r="B30399" s="1233" t="s">
        <v>24</v>
      </c>
      <c r="C30399" s="1233" t="s">
        <v>27659</v>
      </c>
      <c r="D30399" s="1233" t="s">
        <v>32</v>
      </c>
      <c r="E30399" s="1234">
        <v>54.67</v>
      </c>
      <c r="F30399" s="761"/>
    </row>
    <row r="30400" spans="1:6" customFormat="1">
      <c r="A30400" s="1233" t="s">
        <v>8173</v>
      </c>
      <c r="B30400" s="1233" t="s">
        <v>24</v>
      </c>
      <c r="C30400" s="1233" t="s">
        <v>27660</v>
      </c>
      <c r="D30400" s="1233" t="s">
        <v>32</v>
      </c>
      <c r="E30400" s="1234">
        <v>57.42</v>
      </c>
      <c r="F30400" s="761"/>
    </row>
    <row r="30401" spans="1:6" customFormat="1">
      <c r="A30401" s="1233" t="s">
        <v>8174</v>
      </c>
      <c r="B30401" s="1233" t="s">
        <v>24</v>
      </c>
      <c r="C30401" s="1233" t="s">
        <v>27661</v>
      </c>
      <c r="D30401" s="1233" t="s">
        <v>32</v>
      </c>
      <c r="E30401" s="1234">
        <v>58.66</v>
      </c>
      <c r="F30401" s="761"/>
    </row>
    <row r="30402" spans="1:6" customFormat="1">
      <c r="A30402" s="1233" t="s">
        <v>8175</v>
      </c>
      <c r="B30402" s="1233" t="s">
        <v>24</v>
      </c>
      <c r="C30402" s="1233" t="s">
        <v>27662</v>
      </c>
      <c r="D30402" s="1233" t="s">
        <v>32</v>
      </c>
      <c r="E30402" s="1234">
        <v>61.41</v>
      </c>
      <c r="F30402" s="761"/>
    </row>
    <row r="30403" spans="1:6" customFormat="1">
      <c r="A30403" s="1231" t="s">
        <v>8176</v>
      </c>
      <c r="B30403" s="1231" t="s">
        <v>24</v>
      </c>
      <c r="C30403" s="1231" t="s">
        <v>8177</v>
      </c>
      <c r="D30403" s="1232"/>
      <c r="E30403" s="1232"/>
      <c r="F30403" s="761"/>
    </row>
    <row r="30404" spans="1:6" customFormat="1">
      <c r="A30404" s="1233" t="s">
        <v>8178</v>
      </c>
      <c r="B30404" s="1233" t="s">
        <v>24</v>
      </c>
      <c r="C30404" s="1233" t="s">
        <v>27663</v>
      </c>
      <c r="D30404" s="1233" t="s">
        <v>32</v>
      </c>
      <c r="E30404" s="1234">
        <v>44.75</v>
      </c>
      <c r="F30404" s="761"/>
    </row>
    <row r="30405" spans="1:6" customFormat="1">
      <c r="A30405" s="1233" t="s">
        <v>8179</v>
      </c>
      <c r="B30405" s="1233" t="s">
        <v>24</v>
      </c>
      <c r="C30405" s="1233" t="s">
        <v>27664</v>
      </c>
      <c r="D30405" s="1233" t="s">
        <v>32</v>
      </c>
      <c r="E30405" s="1234">
        <v>47.5</v>
      </c>
      <c r="F30405" s="761"/>
    </row>
    <row r="30406" spans="1:6" customFormat="1">
      <c r="A30406" s="1233" t="s">
        <v>8180</v>
      </c>
      <c r="B30406" s="1233" t="s">
        <v>24</v>
      </c>
      <c r="C30406" s="1233" t="s">
        <v>27665</v>
      </c>
      <c r="D30406" s="1233" t="s">
        <v>32</v>
      </c>
      <c r="E30406" s="1234">
        <v>50.25</v>
      </c>
      <c r="F30406" s="761"/>
    </row>
    <row r="30407" spans="1:6" customFormat="1">
      <c r="A30407" s="1231" t="s">
        <v>8181</v>
      </c>
      <c r="B30407" s="1231" t="s">
        <v>24</v>
      </c>
      <c r="C30407" s="1231" t="s">
        <v>27666</v>
      </c>
      <c r="D30407" s="1232"/>
      <c r="E30407" s="1232"/>
      <c r="F30407" s="761"/>
    </row>
    <row r="30408" spans="1:6" customFormat="1">
      <c r="A30408" s="1233" t="s">
        <v>8182</v>
      </c>
      <c r="B30408" s="1233" t="s">
        <v>24</v>
      </c>
      <c r="C30408" s="1233" t="s">
        <v>27667</v>
      </c>
      <c r="D30408" s="1233" t="s">
        <v>32</v>
      </c>
      <c r="E30408" s="1234">
        <v>55.14</v>
      </c>
      <c r="F30408" s="761"/>
    </row>
    <row r="30409" spans="1:6" customFormat="1">
      <c r="A30409" s="1233" t="s">
        <v>8183</v>
      </c>
      <c r="B30409" s="1233" t="s">
        <v>24</v>
      </c>
      <c r="C30409" s="1233" t="s">
        <v>27668</v>
      </c>
      <c r="D30409" s="1233" t="s">
        <v>32</v>
      </c>
      <c r="E30409" s="1234">
        <v>57.89</v>
      </c>
      <c r="F30409" s="761"/>
    </row>
    <row r="30410" spans="1:6" customFormat="1">
      <c r="A30410" s="1233" t="s">
        <v>8184</v>
      </c>
      <c r="B30410" s="1233" t="s">
        <v>24</v>
      </c>
      <c r="C30410" s="1233" t="s">
        <v>27669</v>
      </c>
      <c r="D30410" s="1233" t="s">
        <v>32</v>
      </c>
      <c r="E30410" s="1234">
        <v>58.12</v>
      </c>
      <c r="F30410" s="761"/>
    </row>
    <row r="30411" spans="1:6" customFormat="1">
      <c r="A30411" s="1233" t="s">
        <v>8185</v>
      </c>
      <c r="B30411" s="1233" t="s">
        <v>24</v>
      </c>
      <c r="C30411" s="1233" t="s">
        <v>27670</v>
      </c>
      <c r="D30411" s="1233" t="s">
        <v>32</v>
      </c>
      <c r="E30411" s="1234">
        <v>60.87</v>
      </c>
      <c r="F30411" s="761"/>
    </row>
    <row r="30412" spans="1:6" customFormat="1">
      <c r="A30412" s="1233" t="s">
        <v>8186</v>
      </c>
      <c r="B30412" s="1233" t="s">
        <v>24</v>
      </c>
      <c r="C30412" s="1233" t="s">
        <v>27671</v>
      </c>
      <c r="D30412" s="1233" t="s">
        <v>32</v>
      </c>
      <c r="E30412" s="1234">
        <v>62.11</v>
      </c>
      <c r="F30412" s="761"/>
    </row>
    <row r="30413" spans="1:6" customFormat="1">
      <c r="A30413" s="1233" t="s">
        <v>8187</v>
      </c>
      <c r="B30413" s="1233" t="s">
        <v>24</v>
      </c>
      <c r="C30413" s="1233" t="s">
        <v>27672</v>
      </c>
      <c r="D30413" s="1233" t="s">
        <v>32</v>
      </c>
      <c r="E30413" s="1234">
        <v>64.86</v>
      </c>
      <c r="F30413" s="761"/>
    </row>
    <row r="30414" spans="1:6" customFormat="1">
      <c r="A30414" s="1231" t="s">
        <v>8188</v>
      </c>
      <c r="B30414" s="1231" t="s">
        <v>24</v>
      </c>
      <c r="C30414" s="1231" t="s">
        <v>27673</v>
      </c>
      <c r="D30414" s="1232"/>
      <c r="E30414" s="1232"/>
      <c r="F30414" s="761"/>
    </row>
    <row r="30415" spans="1:6" customFormat="1">
      <c r="A30415" s="1233" t="s">
        <v>8189</v>
      </c>
      <c r="B30415" s="1233" t="s">
        <v>24</v>
      </c>
      <c r="C30415" s="1233" t="s">
        <v>27674</v>
      </c>
      <c r="D30415" s="1233" t="s">
        <v>32</v>
      </c>
      <c r="E30415" s="1234">
        <v>48.86</v>
      </c>
      <c r="F30415" s="761"/>
    </row>
    <row r="30416" spans="1:6" customFormat="1">
      <c r="A30416" s="1233" t="s">
        <v>8190</v>
      </c>
      <c r="B30416" s="1233" t="s">
        <v>24</v>
      </c>
      <c r="C30416" s="1233" t="s">
        <v>27675</v>
      </c>
      <c r="D30416" s="1233" t="s">
        <v>32</v>
      </c>
      <c r="E30416" s="1234">
        <v>56.79</v>
      </c>
      <c r="F30416" s="761"/>
    </row>
    <row r="30417" spans="1:6" customFormat="1">
      <c r="A30417" s="1231" t="s">
        <v>8191</v>
      </c>
      <c r="B30417" s="1231" t="s">
        <v>24</v>
      </c>
      <c r="C30417" s="1231" t="s">
        <v>4178</v>
      </c>
      <c r="D30417" s="1232"/>
      <c r="E30417" s="1232"/>
      <c r="F30417" s="761"/>
    </row>
    <row r="30418" spans="1:6" customFormat="1">
      <c r="A30418" s="1233" t="s">
        <v>8192</v>
      </c>
      <c r="B30418" s="1233" t="s">
        <v>24</v>
      </c>
      <c r="C30418" s="1233" t="s">
        <v>27676</v>
      </c>
      <c r="D30418" s="1233" t="s">
        <v>32</v>
      </c>
      <c r="E30418" s="1234">
        <v>307.89</v>
      </c>
      <c r="F30418" s="761"/>
    </row>
    <row r="30419" spans="1:6" customFormat="1">
      <c r="A30419" s="1231" t="s">
        <v>8193</v>
      </c>
      <c r="B30419" s="1231" t="s">
        <v>24</v>
      </c>
      <c r="C30419" s="1231" t="s">
        <v>4135</v>
      </c>
      <c r="D30419" s="1232"/>
      <c r="E30419" s="1232"/>
      <c r="F30419" s="761"/>
    </row>
    <row r="30420" spans="1:6" customFormat="1">
      <c r="A30420" s="1233" t="s">
        <v>12327</v>
      </c>
      <c r="B30420" s="1233" t="s">
        <v>24</v>
      </c>
      <c r="C30420" s="1233" t="s">
        <v>12328</v>
      </c>
      <c r="D30420" s="1233" t="s">
        <v>32</v>
      </c>
      <c r="E30420" s="1234">
        <v>68.900000000000006</v>
      </c>
      <c r="F30420" s="761"/>
    </row>
    <row r="30421" spans="1:6" customFormat="1">
      <c r="A30421" s="1233" t="s">
        <v>12329</v>
      </c>
      <c r="B30421" s="1233" t="s">
        <v>24</v>
      </c>
      <c r="C30421" s="1233" t="s">
        <v>12330</v>
      </c>
      <c r="D30421" s="1233" t="s">
        <v>32</v>
      </c>
      <c r="E30421" s="1234">
        <v>61.71</v>
      </c>
      <c r="F30421" s="761"/>
    </row>
    <row r="30422" spans="1:6" customFormat="1">
      <c r="A30422" s="1233" t="s">
        <v>12331</v>
      </c>
      <c r="B30422" s="1233" t="s">
        <v>24</v>
      </c>
      <c r="C30422" s="1233" t="s">
        <v>12332</v>
      </c>
      <c r="D30422" s="1233" t="s">
        <v>32</v>
      </c>
      <c r="E30422" s="1234">
        <v>54.13</v>
      </c>
      <c r="F30422" s="761"/>
    </row>
    <row r="30423" spans="1:6" customFormat="1">
      <c r="A30423" s="1231" t="s">
        <v>8194</v>
      </c>
      <c r="B30423" s="1231" t="s">
        <v>24</v>
      </c>
      <c r="C30423" s="1231" t="s">
        <v>8195</v>
      </c>
      <c r="D30423" s="1232"/>
      <c r="E30423" s="1232"/>
      <c r="F30423" s="761"/>
    </row>
    <row r="30424" spans="1:6" customFormat="1">
      <c r="A30424" s="1233" t="s">
        <v>8196</v>
      </c>
      <c r="B30424" s="1233" t="s">
        <v>24</v>
      </c>
      <c r="C30424" s="1233" t="s">
        <v>27677</v>
      </c>
      <c r="D30424" s="1233" t="s">
        <v>32</v>
      </c>
      <c r="E30424" s="1234">
        <v>95.59</v>
      </c>
      <c r="F30424" s="761"/>
    </row>
    <row r="30425" spans="1:6" customFormat="1">
      <c r="A30425" s="1233" t="s">
        <v>8197</v>
      </c>
      <c r="B30425" s="1233" t="s">
        <v>24</v>
      </c>
      <c r="C30425" s="1233" t="s">
        <v>27678</v>
      </c>
      <c r="D30425" s="1233" t="s">
        <v>32</v>
      </c>
      <c r="E30425" s="1234">
        <v>401.95</v>
      </c>
      <c r="F30425" s="761"/>
    </row>
    <row r="30426" spans="1:6" customFormat="1">
      <c r="A30426" s="1233" t="s">
        <v>8198</v>
      </c>
      <c r="B30426" s="1233" t="s">
        <v>24</v>
      </c>
      <c r="C30426" s="1233" t="s">
        <v>27679</v>
      </c>
      <c r="D30426" s="1233" t="s">
        <v>32</v>
      </c>
      <c r="E30426" s="1234">
        <v>444.75</v>
      </c>
      <c r="F30426" s="761"/>
    </row>
    <row r="30427" spans="1:6" customFormat="1">
      <c r="A30427" s="1231" t="s">
        <v>8199</v>
      </c>
      <c r="B30427" s="1231" t="s">
        <v>24</v>
      </c>
      <c r="C30427" s="1231" t="s">
        <v>27680</v>
      </c>
      <c r="D30427" s="1232"/>
      <c r="E30427" s="1232"/>
      <c r="F30427" s="761"/>
    </row>
    <row r="30428" spans="1:6" customFormat="1">
      <c r="A30428" s="1233" t="s">
        <v>8200</v>
      </c>
      <c r="B30428" s="1233" t="s">
        <v>24</v>
      </c>
      <c r="C30428" s="1233" t="s">
        <v>27681</v>
      </c>
      <c r="D30428" s="1233" t="s">
        <v>32</v>
      </c>
      <c r="E30428" s="1234">
        <v>117.03</v>
      </c>
      <c r="F30428" s="761"/>
    </row>
    <row r="30429" spans="1:6" customFormat="1">
      <c r="A30429" s="1233" t="s">
        <v>8201</v>
      </c>
      <c r="B30429" s="1233" t="s">
        <v>24</v>
      </c>
      <c r="C30429" s="1233" t="s">
        <v>27682</v>
      </c>
      <c r="D30429" s="1233" t="s">
        <v>32</v>
      </c>
      <c r="E30429" s="1234">
        <v>131.75</v>
      </c>
      <c r="F30429" s="761"/>
    </row>
    <row r="30430" spans="1:6" customFormat="1">
      <c r="A30430" s="1233" t="s">
        <v>8202</v>
      </c>
      <c r="B30430" s="1233" t="s">
        <v>24</v>
      </c>
      <c r="C30430" s="1233" t="s">
        <v>27683</v>
      </c>
      <c r="D30430" s="1233" t="s">
        <v>32</v>
      </c>
      <c r="E30430" s="1234">
        <v>131.75</v>
      </c>
      <c r="F30430" s="761"/>
    </row>
    <row r="30431" spans="1:6" customFormat="1">
      <c r="A30431" s="1231" t="s">
        <v>8203</v>
      </c>
      <c r="B30431" s="1231" t="s">
        <v>24</v>
      </c>
      <c r="C30431" s="1231" t="s">
        <v>27684</v>
      </c>
      <c r="D30431" s="1232"/>
      <c r="E30431" s="1232"/>
      <c r="F30431" s="761"/>
    </row>
    <row r="30432" spans="1:6" customFormat="1">
      <c r="A30432" s="1233" t="s">
        <v>8204</v>
      </c>
      <c r="B30432" s="1233" t="s">
        <v>24</v>
      </c>
      <c r="C30432" s="1233" t="s">
        <v>27685</v>
      </c>
      <c r="D30432" s="1233" t="s">
        <v>32</v>
      </c>
      <c r="E30432" s="1234">
        <v>91.76</v>
      </c>
      <c r="F30432" s="761"/>
    </row>
    <row r="30433" spans="1:6" customFormat="1">
      <c r="A30433" s="1233" t="s">
        <v>8205</v>
      </c>
      <c r="B30433" s="1233" t="s">
        <v>24</v>
      </c>
      <c r="C30433" s="1233" t="s">
        <v>27686</v>
      </c>
      <c r="D30433" s="1233" t="s">
        <v>32</v>
      </c>
      <c r="E30433" s="1234">
        <v>89.02</v>
      </c>
      <c r="F30433" s="761"/>
    </row>
    <row r="30434" spans="1:6" customFormat="1">
      <c r="A30434" s="1233" t="s">
        <v>8206</v>
      </c>
      <c r="B30434" s="1233" t="s">
        <v>24</v>
      </c>
      <c r="C30434" s="1233" t="s">
        <v>14872</v>
      </c>
      <c r="D30434" s="1233" t="s">
        <v>32</v>
      </c>
      <c r="E30434" s="1234">
        <v>176.74</v>
      </c>
      <c r="F30434" s="761"/>
    </row>
    <row r="30435" spans="1:6" customFormat="1">
      <c r="A30435" s="1233" t="s">
        <v>14873</v>
      </c>
      <c r="B30435" s="1233" t="s">
        <v>24</v>
      </c>
      <c r="C30435" s="1233" t="s">
        <v>14874</v>
      </c>
      <c r="D30435" s="1233" t="s">
        <v>32</v>
      </c>
      <c r="E30435" s="1234">
        <v>659.64</v>
      </c>
      <c r="F30435" s="761"/>
    </row>
    <row r="30436" spans="1:6" customFormat="1">
      <c r="A30436" s="1231" t="s">
        <v>8207</v>
      </c>
      <c r="B30436" s="1231" t="s">
        <v>24</v>
      </c>
      <c r="C30436" s="1231" t="s">
        <v>8208</v>
      </c>
      <c r="D30436" s="1232"/>
      <c r="E30436" s="1232"/>
      <c r="F30436" s="761"/>
    </row>
    <row r="30437" spans="1:6" customFormat="1">
      <c r="A30437" s="1233" t="s">
        <v>8209</v>
      </c>
      <c r="B30437" s="1233" t="s">
        <v>24</v>
      </c>
      <c r="C30437" s="1233" t="s">
        <v>27687</v>
      </c>
      <c r="D30437" s="1233" t="s">
        <v>32</v>
      </c>
      <c r="E30437" s="1234">
        <v>110.3</v>
      </c>
      <c r="F30437" s="761"/>
    </row>
    <row r="30438" spans="1:6" customFormat="1">
      <c r="A30438" s="1231" t="s">
        <v>8210</v>
      </c>
      <c r="B30438" s="1231" t="s">
        <v>24</v>
      </c>
      <c r="C30438" s="1231" t="s">
        <v>9103</v>
      </c>
      <c r="D30438" s="1232"/>
      <c r="E30438" s="1232"/>
      <c r="F30438" s="761"/>
    </row>
    <row r="30439" spans="1:6" customFormat="1">
      <c r="A30439" s="1233" t="s">
        <v>11922</v>
      </c>
      <c r="B30439" s="1233" t="s">
        <v>24</v>
      </c>
      <c r="C30439" s="1233" t="s">
        <v>11923</v>
      </c>
      <c r="D30439" s="1233" t="s">
        <v>32</v>
      </c>
      <c r="E30439" s="1234">
        <v>58.75</v>
      </c>
      <c r="F30439" s="761"/>
    </row>
    <row r="30440" spans="1:6" customFormat="1">
      <c r="A30440" s="1233" t="s">
        <v>11924</v>
      </c>
      <c r="B30440" s="1233" t="s">
        <v>24</v>
      </c>
      <c r="C30440" s="1233" t="s">
        <v>11925</v>
      </c>
      <c r="D30440" s="1233" t="s">
        <v>32</v>
      </c>
      <c r="E30440" s="1234">
        <v>76.42</v>
      </c>
      <c r="F30440" s="761"/>
    </row>
    <row r="30441" spans="1:6" customFormat="1">
      <c r="A30441" s="1233" t="s">
        <v>11926</v>
      </c>
      <c r="B30441" s="1233" t="s">
        <v>24</v>
      </c>
      <c r="C30441" s="1233" t="s">
        <v>11927</v>
      </c>
      <c r="D30441" s="1233" t="s">
        <v>32</v>
      </c>
      <c r="E30441" s="1234">
        <v>113.95</v>
      </c>
      <c r="F30441" s="761"/>
    </row>
    <row r="30442" spans="1:6" customFormat="1">
      <c r="A30442" s="1233" t="s">
        <v>11928</v>
      </c>
      <c r="B30442" s="1233" t="s">
        <v>24</v>
      </c>
      <c r="C30442" s="1233" t="s">
        <v>11929</v>
      </c>
      <c r="D30442" s="1233" t="s">
        <v>32</v>
      </c>
      <c r="E30442" s="1234">
        <v>107.31</v>
      </c>
      <c r="F30442" s="761"/>
    </row>
    <row r="30443" spans="1:6" customFormat="1">
      <c r="A30443" s="1233" t="s">
        <v>11930</v>
      </c>
      <c r="B30443" s="1233" t="s">
        <v>24</v>
      </c>
      <c r="C30443" s="1233" t="s">
        <v>11931</v>
      </c>
      <c r="D30443" s="1233" t="s">
        <v>32</v>
      </c>
      <c r="E30443" s="1234">
        <v>122.43</v>
      </c>
      <c r="F30443" s="761"/>
    </row>
    <row r="30444" spans="1:6" customFormat="1">
      <c r="A30444" s="1233" t="s">
        <v>11932</v>
      </c>
      <c r="B30444" s="1233" t="s">
        <v>24</v>
      </c>
      <c r="C30444" s="1233" t="s">
        <v>11933</v>
      </c>
      <c r="D30444" s="1233" t="s">
        <v>32</v>
      </c>
      <c r="E30444" s="1234">
        <v>1.63</v>
      </c>
      <c r="F30444" s="761"/>
    </row>
    <row r="30445" spans="1:6" customFormat="1">
      <c r="A30445" s="1233" t="s">
        <v>11934</v>
      </c>
      <c r="B30445" s="1233" t="s">
        <v>24</v>
      </c>
      <c r="C30445" s="1233" t="s">
        <v>11935</v>
      </c>
      <c r="D30445" s="1233" t="s">
        <v>32</v>
      </c>
      <c r="E30445" s="1234">
        <v>1.65</v>
      </c>
      <c r="F30445" s="761"/>
    </row>
    <row r="30446" spans="1:6" customFormat="1">
      <c r="A30446" s="1231" t="s">
        <v>8211</v>
      </c>
      <c r="B30446" s="1231" t="s">
        <v>24</v>
      </c>
      <c r="C30446" s="1231" t="s">
        <v>7102</v>
      </c>
      <c r="D30446" s="1232"/>
      <c r="E30446" s="1232"/>
      <c r="F30446" s="761"/>
    </row>
    <row r="30447" spans="1:6" customFormat="1">
      <c r="A30447" s="1233" t="s">
        <v>8212</v>
      </c>
      <c r="B30447" s="1233" t="s">
        <v>24</v>
      </c>
      <c r="C30447" s="1233" t="s">
        <v>27688</v>
      </c>
      <c r="D30447" s="1233" t="s">
        <v>32</v>
      </c>
      <c r="E30447" s="1234">
        <v>107.74</v>
      </c>
      <c r="F30447" s="761"/>
    </row>
    <row r="30448" spans="1:6" customFormat="1">
      <c r="A30448" s="1233" t="s">
        <v>8213</v>
      </c>
      <c r="B30448" s="1233" t="s">
        <v>24</v>
      </c>
      <c r="C30448" s="1233" t="s">
        <v>27689</v>
      </c>
      <c r="D30448" s="1233" t="s">
        <v>32</v>
      </c>
      <c r="E30448" s="1234">
        <v>42.86</v>
      </c>
      <c r="F30448" s="761"/>
    </row>
    <row r="30449" spans="1:6" customFormat="1">
      <c r="A30449" s="1231" t="s">
        <v>8214</v>
      </c>
      <c r="B30449" s="1231" t="s">
        <v>24</v>
      </c>
      <c r="C30449" s="1231" t="s">
        <v>4286</v>
      </c>
      <c r="D30449" s="1232"/>
      <c r="E30449" s="1232"/>
      <c r="F30449" s="761"/>
    </row>
    <row r="30450" spans="1:6" customFormat="1">
      <c r="A30450" s="1233" t="s">
        <v>8215</v>
      </c>
      <c r="B30450" s="1233" t="s">
        <v>24</v>
      </c>
      <c r="C30450" s="1233" t="s">
        <v>27690</v>
      </c>
      <c r="D30450" s="1233" t="s">
        <v>5</v>
      </c>
      <c r="E30450" s="1234">
        <v>29.1</v>
      </c>
      <c r="F30450" s="761"/>
    </row>
    <row r="30451" spans="1:6" customFormat="1">
      <c r="A30451" s="1231" t="s">
        <v>8216</v>
      </c>
      <c r="B30451" s="1231" t="s">
        <v>24</v>
      </c>
      <c r="C30451" s="1231" t="s">
        <v>27691</v>
      </c>
      <c r="D30451" s="1232"/>
      <c r="E30451" s="1232"/>
      <c r="F30451" s="761"/>
    </row>
    <row r="30452" spans="1:6" customFormat="1">
      <c r="A30452" s="1233" t="s">
        <v>8217</v>
      </c>
      <c r="B30452" s="1233" t="s">
        <v>24</v>
      </c>
      <c r="C30452" s="1233" t="s">
        <v>27692</v>
      </c>
      <c r="D30452" s="1233" t="s">
        <v>5</v>
      </c>
      <c r="E30452" s="1234">
        <v>264.02</v>
      </c>
      <c r="F30452" s="761"/>
    </row>
    <row r="30453" spans="1:6" customFormat="1">
      <c r="A30453" s="1233" t="s">
        <v>8218</v>
      </c>
      <c r="B30453" s="1233" t="s">
        <v>24</v>
      </c>
      <c r="C30453" s="1233" t="s">
        <v>27693</v>
      </c>
      <c r="D30453" s="1233" t="s">
        <v>5</v>
      </c>
      <c r="E30453" s="1234">
        <v>264.3</v>
      </c>
      <c r="F30453" s="761"/>
    </row>
    <row r="30454" spans="1:6" customFormat="1">
      <c r="A30454" s="1233" t="s">
        <v>8219</v>
      </c>
      <c r="B30454" s="1233" t="s">
        <v>24</v>
      </c>
      <c r="C30454" s="1233" t="s">
        <v>27694</v>
      </c>
      <c r="D30454" s="1233" t="s">
        <v>5</v>
      </c>
      <c r="E30454" s="1234">
        <v>52.92</v>
      </c>
      <c r="F30454" s="761"/>
    </row>
    <row r="30455" spans="1:6" customFormat="1">
      <c r="A30455" s="1231" t="s">
        <v>8220</v>
      </c>
      <c r="B30455" s="1231" t="s">
        <v>24</v>
      </c>
      <c r="C30455" s="1231" t="s">
        <v>27695</v>
      </c>
      <c r="D30455" s="1232"/>
      <c r="E30455" s="1232"/>
      <c r="F30455" s="761"/>
    </row>
    <row r="30456" spans="1:6" customFormat="1">
      <c r="A30456" s="1233" t="s">
        <v>8221</v>
      </c>
      <c r="B30456" s="1233" t="s">
        <v>24</v>
      </c>
      <c r="C30456" s="1233" t="s">
        <v>27696</v>
      </c>
      <c r="D30456" s="1233" t="s">
        <v>5</v>
      </c>
      <c r="E30456" s="1234">
        <v>16.12</v>
      </c>
      <c r="F30456" s="761"/>
    </row>
    <row r="30457" spans="1:6" customFormat="1">
      <c r="A30457" s="1233" t="s">
        <v>8222</v>
      </c>
      <c r="B30457" s="1233" t="s">
        <v>24</v>
      </c>
      <c r="C30457" s="1233" t="s">
        <v>27697</v>
      </c>
      <c r="D30457" s="1233" t="s">
        <v>5</v>
      </c>
      <c r="E30457" s="1234">
        <v>16.34</v>
      </c>
      <c r="F30457" s="761"/>
    </row>
    <row r="30458" spans="1:6" customFormat="1">
      <c r="A30458" s="1231" t="s">
        <v>8223</v>
      </c>
      <c r="B30458" s="1231" t="s">
        <v>24</v>
      </c>
      <c r="C30458" s="1231" t="s">
        <v>8224</v>
      </c>
      <c r="D30458" s="1232"/>
      <c r="E30458" s="1232"/>
      <c r="F30458" s="761"/>
    </row>
    <row r="30459" spans="1:6" customFormat="1">
      <c r="A30459" s="1233" t="s">
        <v>8225</v>
      </c>
      <c r="B30459" s="1233" t="s">
        <v>24</v>
      </c>
      <c r="C30459" s="1233" t="s">
        <v>27698</v>
      </c>
      <c r="D30459" s="1233" t="s">
        <v>32</v>
      </c>
      <c r="E30459" s="1234">
        <v>412.34</v>
      </c>
      <c r="F30459" s="761"/>
    </row>
    <row r="30460" spans="1:6" customFormat="1">
      <c r="A30460" s="1233" t="s">
        <v>8226</v>
      </c>
      <c r="B30460" s="1233" t="s">
        <v>24</v>
      </c>
      <c r="C30460" s="1233" t="s">
        <v>27699</v>
      </c>
      <c r="D30460" s="1233" t="s">
        <v>32</v>
      </c>
      <c r="E30460" s="1234">
        <v>452.34</v>
      </c>
      <c r="F30460" s="761"/>
    </row>
    <row r="30461" spans="1:6" customFormat="1">
      <c r="A30461" s="1233" t="s">
        <v>8227</v>
      </c>
      <c r="B30461" s="1233" t="s">
        <v>24</v>
      </c>
      <c r="C30461" s="1233" t="s">
        <v>27700</v>
      </c>
      <c r="D30461" s="1233" t="s">
        <v>32</v>
      </c>
      <c r="E30461" s="1234">
        <v>271.14</v>
      </c>
      <c r="F30461" s="761"/>
    </row>
    <row r="30462" spans="1:6" customFormat="1">
      <c r="A30462" s="1233" t="s">
        <v>8228</v>
      </c>
      <c r="B30462" s="1233" t="s">
        <v>24</v>
      </c>
      <c r="C30462" s="1233" t="s">
        <v>27701</v>
      </c>
      <c r="D30462" s="1233" t="s">
        <v>32</v>
      </c>
      <c r="E30462" s="1234">
        <v>146.97</v>
      </c>
      <c r="F30462" s="761"/>
    </row>
    <row r="30463" spans="1:6" customFormat="1">
      <c r="A30463" s="1231" t="s">
        <v>8229</v>
      </c>
      <c r="B30463" s="1231" t="s">
        <v>24</v>
      </c>
      <c r="C30463" s="1231" t="s">
        <v>8230</v>
      </c>
      <c r="D30463" s="1232"/>
      <c r="E30463" s="1232"/>
      <c r="F30463" s="761"/>
    </row>
    <row r="30464" spans="1:6" customFormat="1">
      <c r="A30464" s="1233" t="s">
        <v>8231</v>
      </c>
      <c r="B30464" s="1233" t="s">
        <v>24</v>
      </c>
      <c r="C30464" s="1233" t="s">
        <v>27702</v>
      </c>
      <c r="D30464" s="1233" t="s">
        <v>32</v>
      </c>
      <c r="E30464" s="1234">
        <v>412.34</v>
      </c>
      <c r="F30464" s="761"/>
    </row>
    <row r="30465" spans="1:6" customFormat="1">
      <c r="A30465" s="1233" t="s">
        <v>8232</v>
      </c>
      <c r="B30465" s="1233" t="s">
        <v>24</v>
      </c>
      <c r="C30465" s="1233" t="s">
        <v>27703</v>
      </c>
      <c r="D30465" s="1233" t="s">
        <v>32</v>
      </c>
      <c r="E30465" s="1234">
        <v>452.34</v>
      </c>
      <c r="F30465" s="761"/>
    </row>
    <row r="30466" spans="1:6" customFormat="1">
      <c r="A30466" s="1233" t="s">
        <v>8233</v>
      </c>
      <c r="B30466" s="1233" t="s">
        <v>24</v>
      </c>
      <c r="C30466" s="1233" t="s">
        <v>27704</v>
      </c>
      <c r="D30466" s="1233" t="s">
        <v>32</v>
      </c>
      <c r="E30466" s="1234">
        <v>271.14</v>
      </c>
      <c r="F30466" s="761"/>
    </row>
    <row r="30467" spans="1:6" customFormat="1">
      <c r="A30467" s="1231" t="s">
        <v>8234</v>
      </c>
      <c r="B30467" s="1231" t="s">
        <v>24</v>
      </c>
      <c r="C30467" s="1231" t="s">
        <v>4301</v>
      </c>
      <c r="D30467" s="1232"/>
      <c r="E30467" s="1232"/>
      <c r="F30467" s="761"/>
    </row>
    <row r="30468" spans="1:6" customFormat="1">
      <c r="A30468" s="1233" t="s">
        <v>8235</v>
      </c>
      <c r="B30468" s="1233" t="s">
        <v>24</v>
      </c>
      <c r="C30468" s="1233" t="s">
        <v>27705</v>
      </c>
      <c r="D30468" s="1233" t="s">
        <v>5</v>
      </c>
      <c r="E30468" s="1234">
        <v>47.37</v>
      </c>
      <c r="F30468" s="761"/>
    </row>
    <row r="30469" spans="1:6" customFormat="1">
      <c r="A30469" s="1233" t="s">
        <v>8236</v>
      </c>
      <c r="B30469" s="1233" t="s">
        <v>24</v>
      </c>
      <c r="C30469" s="1233" t="s">
        <v>27706</v>
      </c>
      <c r="D30469" s="1233" t="s">
        <v>5</v>
      </c>
      <c r="E30469" s="1234">
        <v>57</v>
      </c>
      <c r="F30469" s="761"/>
    </row>
    <row r="30470" spans="1:6" customFormat="1">
      <c r="A30470" s="1233" t="s">
        <v>8237</v>
      </c>
      <c r="B30470" s="1233" t="s">
        <v>24</v>
      </c>
      <c r="C30470" s="1233" t="s">
        <v>27707</v>
      </c>
      <c r="D30470" s="1233" t="s">
        <v>5</v>
      </c>
      <c r="E30470" s="1234">
        <v>73.73</v>
      </c>
      <c r="F30470" s="761"/>
    </row>
    <row r="30471" spans="1:6" customFormat="1">
      <c r="A30471" s="1233" t="s">
        <v>8238</v>
      </c>
      <c r="B30471" s="1233" t="s">
        <v>24</v>
      </c>
      <c r="C30471" s="1233" t="s">
        <v>27708</v>
      </c>
      <c r="D30471" s="1233" t="s">
        <v>5</v>
      </c>
      <c r="E30471" s="1234">
        <v>81.95</v>
      </c>
      <c r="F30471" s="761"/>
    </row>
    <row r="30472" spans="1:6" customFormat="1">
      <c r="A30472" s="1233" t="s">
        <v>8239</v>
      </c>
      <c r="B30472" s="1233" t="s">
        <v>24</v>
      </c>
      <c r="C30472" s="1233" t="s">
        <v>27709</v>
      </c>
      <c r="D30472" s="1233" t="s">
        <v>5</v>
      </c>
      <c r="E30472" s="1234">
        <v>120.97</v>
      </c>
      <c r="F30472" s="761"/>
    </row>
    <row r="30473" spans="1:6" customFormat="1">
      <c r="A30473" s="1233" t="s">
        <v>8240</v>
      </c>
      <c r="B30473" s="1233" t="s">
        <v>24</v>
      </c>
      <c r="C30473" s="1233" t="s">
        <v>27710</v>
      </c>
      <c r="D30473" s="1233" t="s">
        <v>5</v>
      </c>
      <c r="E30473" s="1234">
        <v>190.12</v>
      </c>
      <c r="F30473" s="761"/>
    </row>
    <row r="30474" spans="1:6" customFormat="1">
      <c r="A30474" s="1233" t="s">
        <v>8241</v>
      </c>
      <c r="B30474" s="1233" t="s">
        <v>24</v>
      </c>
      <c r="C30474" s="1233" t="s">
        <v>27711</v>
      </c>
      <c r="D30474" s="1233" t="s">
        <v>5</v>
      </c>
      <c r="E30474" s="1234">
        <v>276.52</v>
      </c>
      <c r="F30474" s="761"/>
    </row>
    <row r="30475" spans="1:6" customFormat="1">
      <c r="A30475" s="1231" t="s">
        <v>9104</v>
      </c>
      <c r="B30475" s="1231" t="s">
        <v>24</v>
      </c>
      <c r="C30475" s="1231" t="s">
        <v>11936</v>
      </c>
      <c r="D30475" s="1232"/>
      <c r="E30475" s="1232"/>
      <c r="F30475" s="761"/>
    </row>
    <row r="30476" spans="1:6" customFormat="1">
      <c r="A30476" s="1233" t="s">
        <v>9105</v>
      </c>
      <c r="B30476" s="1233" t="s">
        <v>24</v>
      </c>
      <c r="C30476" s="1233" t="s">
        <v>27712</v>
      </c>
      <c r="D30476" s="1233" t="s">
        <v>34</v>
      </c>
      <c r="E30476" s="1234">
        <v>19.239999999999998</v>
      </c>
      <c r="F30476" s="761"/>
    </row>
    <row r="30477" spans="1:6" customFormat="1">
      <c r="A30477" s="1236" t="s">
        <v>8242</v>
      </c>
      <c r="B30477" s="1237"/>
      <c r="C30477" s="1236" t="s">
        <v>27713</v>
      </c>
      <c r="D30477" s="1238"/>
      <c r="E30477" s="1238"/>
      <c r="F30477" s="761"/>
    </row>
    <row r="30478" spans="1:6" customFormat="1">
      <c r="A30478" s="1231" t="s">
        <v>4388</v>
      </c>
      <c r="B30478" s="1231" t="s">
        <v>24</v>
      </c>
      <c r="C30478" s="1231" t="s">
        <v>12778</v>
      </c>
      <c r="D30478" s="1232"/>
      <c r="E30478" s="1232"/>
      <c r="F30478" s="761"/>
    </row>
    <row r="30479" spans="1:6" customFormat="1">
      <c r="A30479" s="1233" t="s">
        <v>12779</v>
      </c>
      <c r="B30479" s="1233" t="s">
        <v>24</v>
      </c>
      <c r="C30479" s="1235" t="s">
        <v>12780</v>
      </c>
      <c r="D30479" s="1233" t="s">
        <v>32</v>
      </c>
      <c r="E30479" s="1234">
        <v>459.85</v>
      </c>
      <c r="F30479" s="761"/>
    </row>
    <row r="30480" spans="1:6" customFormat="1">
      <c r="A30480" s="1233" t="s">
        <v>12781</v>
      </c>
      <c r="B30480" s="1233" t="s">
        <v>24</v>
      </c>
      <c r="C30480" s="1235" t="s">
        <v>12782</v>
      </c>
      <c r="D30480" s="1233" t="s">
        <v>32</v>
      </c>
      <c r="E30480" s="1234">
        <v>475.35</v>
      </c>
      <c r="F30480" s="761"/>
    </row>
    <row r="30481" spans="1:6" customFormat="1">
      <c r="A30481" s="1233" t="s">
        <v>12783</v>
      </c>
      <c r="B30481" s="1233" t="s">
        <v>24</v>
      </c>
      <c r="C30481" s="1235" t="s">
        <v>12784</v>
      </c>
      <c r="D30481" s="1233" t="s">
        <v>32</v>
      </c>
      <c r="E30481" s="1234">
        <v>451.06</v>
      </c>
      <c r="F30481" s="761"/>
    </row>
    <row r="30482" spans="1:6" customFormat="1">
      <c r="A30482" s="1233" t="s">
        <v>12785</v>
      </c>
      <c r="B30482" s="1233" t="s">
        <v>24</v>
      </c>
      <c r="C30482" s="1235" t="s">
        <v>12786</v>
      </c>
      <c r="D30482" s="1233" t="s">
        <v>32</v>
      </c>
      <c r="E30482" s="1234">
        <v>444.85</v>
      </c>
      <c r="F30482" s="761"/>
    </row>
    <row r="30483" spans="1:6" customFormat="1">
      <c r="A30483" s="1233" t="s">
        <v>12787</v>
      </c>
      <c r="B30483" s="1233" t="s">
        <v>24</v>
      </c>
      <c r="C30483" s="1235" t="s">
        <v>12788</v>
      </c>
      <c r="D30483" s="1233" t="s">
        <v>32</v>
      </c>
      <c r="E30483" s="1234">
        <v>632.35</v>
      </c>
      <c r="F30483" s="761"/>
    </row>
    <row r="30484" spans="1:6" customFormat="1">
      <c r="A30484" s="1233" t="s">
        <v>12789</v>
      </c>
      <c r="B30484" s="1233" t="s">
        <v>24</v>
      </c>
      <c r="C30484" s="1235" t="s">
        <v>12790</v>
      </c>
      <c r="D30484" s="1233" t="s">
        <v>32</v>
      </c>
      <c r="E30484" s="1234">
        <v>931.06</v>
      </c>
      <c r="F30484" s="761"/>
    </row>
    <row r="30485" spans="1:6" customFormat="1">
      <c r="A30485" s="1233" t="s">
        <v>12791</v>
      </c>
      <c r="B30485" s="1233" t="s">
        <v>24</v>
      </c>
      <c r="C30485" s="1235" t="s">
        <v>12792</v>
      </c>
      <c r="D30485" s="1233" t="s">
        <v>32</v>
      </c>
      <c r="E30485" s="1234">
        <v>556.92999999999995</v>
      </c>
      <c r="F30485" s="761"/>
    </row>
    <row r="30486" spans="1:6" customFormat="1">
      <c r="A30486" s="1233" t="s">
        <v>12793</v>
      </c>
      <c r="B30486" s="1233" t="s">
        <v>24</v>
      </c>
      <c r="C30486" s="1235" t="s">
        <v>12794</v>
      </c>
      <c r="D30486" s="1233" t="s">
        <v>32</v>
      </c>
      <c r="E30486" s="1234">
        <v>1123.33</v>
      </c>
      <c r="F30486" s="761"/>
    </row>
    <row r="30487" spans="1:6" customFormat="1">
      <c r="A30487" s="1233" t="s">
        <v>12795</v>
      </c>
      <c r="B30487" s="1233" t="s">
        <v>24</v>
      </c>
      <c r="C30487" s="1235" t="s">
        <v>12796</v>
      </c>
      <c r="D30487" s="1233" t="s">
        <v>32</v>
      </c>
      <c r="E30487" s="1234">
        <v>1246.21</v>
      </c>
      <c r="F30487" s="761"/>
    </row>
    <row r="30488" spans="1:6" customFormat="1">
      <c r="A30488" s="1233" t="s">
        <v>12797</v>
      </c>
      <c r="B30488" s="1233" t="s">
        <v>24</v>
      </c>
      <c r="C30488" s="1233" t="s">
        <v>12798</v>
      </c>
      <c r="D30488" s="1233" t="s">
        <v>32</v>
      </c>
      <c r="E30488" s="1234">
        <v>686.53</v>
      </c>
      <c r="F30488" s="761"/>
    </row>
    <row r="30489" spans="1:6" customFormat="1">
      <c r="A30489" s="1233" t="s">
        <v>12799</v>
      </c>
      <c r="B30489" s="1233" t="s">
        <v>24</v>
      </c>
      <c r="C30489" s="1233" t="s">
        <v>12800</v>
      </c>
      <c r="D30489" s="1233" t="s">
        <v>32</v>
      </c>
      <c r="E30489" s="1234">
        <v>1237.6400000000001</v>
      </c>
      <c r="F30489" s="761"/>
    </row>
    <row r="30490" spans="1:6" customFormat="1">
      <c r="A30490" s="1233" t="s">
        <v>12801</v>
      </c>
      <c r="B30490" s="1233" t="s">
        <v>24</v>
      </c>
      <c r="C30490" s="1233" t="s">
        <v>12802</v>
      </c>
      <c r="D30490" s="1233" t="s">
        <v>32</v>
      </c>
      <c r="E30490" s="1234">
        <v>1348.61</v>
      </c>
      <c r="F30490" s="761"/>
    </row>
    <row r="30491" spans="1:6" customFormat="1">
      <c r="A30491" s="1233" t="s">
        <v>12803</v>
      </c>
      <c r="B30491" s="1233" t="s">
        <v>24</v>
      </c>
      <c r="C30491" s="1233" t="s">
        <v>12804</v>
      </c>
      <c r="D30491" s="1233" t="s">
        <v>32</v>
      </c>
      <c r="E30491" s="1234">
        <v>420.58</v>
      </c>
      <c r="F30491" s="761"/>
    </row>
    <row r="30492" spans="1:6" customFormat="1">
      <c r="A30492" s="1233" t="s">
        <v>12805</v>
      </c>
      <c r="B30492" s="1233" t="s">
        <v>24</v>
      </c>
      <c r="C30492" s="1233" t="s">
        <v>12806</v>
      </c>
      <c r="D30492" s="1233" t="s">
        <v>32</v>
      </c>
      <c r="E30492" s="1234">
        <v>459.75</v>
      </c>
      <c r="F30492" s="761"/>
    </row>
    <row r="30493" spans="1:6" customFormat="1">
      <c r="A30493" s="1233" t="s">
        <v>12807</v>
      </c>
      <c r="B30493" s="1233" t="s">
        <v>24</v>
      </c>
      <c r="C30493" s="1233" t="s">
        <v>12808</v>
      </c>
      <c r="D30493" s="1233" t="s">
        <v>32</v>
      </c>
      <c r="E30493" s="1234">
        <v>521.79</v>
      </c>
      <c r="F30493" s="761"/>
    </row>
    <row r="30494" spans="1:6" customFormat="1">
      <c r="A30494" s="1231" t="s">
        <v>8243</v>
      </c>
      <c r="B30494" s="1231" t="s">
        <v>24</v>
      </c>
      <c r="C30494" s="1231" t="s">
        <v>12809</v>
      </c>
      <c r="D30494" s="1232"/>
      <c r="E30494" s="1232"/>
      <c r="F30494" s="761"/>
    </row>
    <row r="30495" spans="1:6" customFormat="1">
      <c r="A30495" s="1233" t="s">
        <v>12810</v>
      </c>
      <c r="B30495" s="1233" t="s">
        <v>24</v>
      </c>
      <c r="C30495" s="1235" t="s">
        <v>12811</v>
      </c>
      <c r="D30495" s="1233" t="s">
        <v>32</v>
      </c>
      <c r="E30495" s="1234">
        <v>342.71</v>
      </c>
      <c r="F30495" s="761"/>
    </row>
    <row r="30496" spans="1:6" customFormat="1">
      <c r="A30496" s="1233" t="s">
        <v>12812</v>
      </c>
      <c r="B30496" s="1233" t="s">
        <v>24</v>
      </c>
      <c r="C30496" s="1235" t="s">
        <v>12813</v>
      </c>
      <c r="D30496" s="1233" t="s">
        <v>32</v>
      </c>
      <c r="E30496" s="1234">
        <v>336.21</v>
      </c>
      <c r="F30496" s="761"/>
    </row>
    <row r="30497" spans="1:6" customFormat="1">
      <c r="A30497" s="1233" t="s">
        <v>12814</v>
      </c>
      <c r="B30497" s="1233" t="s">
        <v>24</v>
      </c>
      <c r="C30497" s="1233" t="s">
        <v>12815</v>
      </c>
      <c r="D30497" s="1233" t="s">
        <v>32</v>
      </c>
      <c r="E30497" s="1234">
        <v>325.08</v>
      </c>
      <c r="F30497" s="761"/>
    </row>
    <row r="30498" spans="1:6" customFormat="1">
      <c r="A30498" s="1236" t="s">
        <v>8244</v>
      </c>
      <c r="B30498" s="1237"/>
      <c r="C30498" s="1236" t="s">
        <v>4411</v>
      </c>
      <c r="D30498" s="1238"/>
      <c r="E30498" s="1238"/>
      <c r="F30498" s="761"/>
    </row>
    <row r="30499" spans="1:6" customFormat="1">
      <c r="A30499" s="1231" t="s">
        <v>12333</v>
      </c>
      <c r="B30499" s="1231" t="s">
        <v>24</v>
      </c>
      <c r="C30499" s="1231" t="s">
        <v>12334</v>
      </c>
      <c r="D30499" s="1232"/>
      <c r="E30499" s="1232"/>
      <c r="F30499" s="761"/>
    </row>
    <row r="30500" spans="1:6" customFormat="1">
      <c r="A30500" s="1233" t="s">
        <v>12335</v>
      </c>
      <c r="B30500" s="1233" t="s">
        <v>24</v>
      </c>
      <c r="C30500" s="1233" t="s">
        <v>12336</v>
      </c>
      <c r="D30500" s="1233" t="s">
        <v>32</v>
      </c>
      <c r="E30500" s="1234">
        <v>22.39</v>
      </c>
      <c r="F30500" s="761"/>
    </row>
    <row r="30501" spans="1:6" customFormat="1">
      <c r="A30501" s="1233" t="s">
        <v>12337</v>
      </c>
      <c r="B30501" s="1233" t="s">
        <v>24</v>
      </c>
      <c r="C30501" s="1233" t="s">
        <v>12338</v>
      </c>
      <c r="D30501" s="1233" t="s">
        <v>32</v>
      </c>
      <c r="E30501" s="1234">
        <v>31.17</v>
      </c>
      <c r="F30501" s="761"/>
    </row>
    <row r="30502" spans="1:6" customFormat="1">
      <c r="A30502" s="1233" t="s">
        <v>12339</v>
      </c>
      <c r="B30502" s="1233" t="s">
        <v>24</v>
      </c>
      <c r="C30502" s="1233" t="s">
        <v>12340</v>
      </c>
      <c r="D30502" s="1233" t="s">
        <v>32</v>
      </c>
      <c r="E30502" s="1234">
        <v>3.53</v>
      </c>
      <c r="F30502" s="761"/>
    </row>
    <row r="30503" spans="1:6" customFormat="1">
      <c r="A30503" s="1233" t="s">
        <v>12341</v>
      </c>
      <c r="B30503" s="1233" t="s">
        <v>24</v>
      </c>
      <c r="C30503" s="1233" t="s">
        <v>12342</v>
      </c>
      <c r="D30503" s="1233" t="s">
        <v>32</v>
      </c>
      <c r="E30503" s="1234">
        <v>4.9400000000000004</v>
      </c>
      <c r="F30503" s="761"/>
    </row>
    <row r="30504" spans="1:6" customFormat="1">
      <c r="A30504" s="1233" t="s">
        <v>12343</v>
      </c>
      <c r="B30504" s="1233" t="s">
        <v>24</v>
      </c>
      <c r="C30504" s="1233" t="s">
        <v>12344</v>
      </c>
      <c r="D30504" s="1233" t="s">
        <v>32</v>
      </c>
      <c r="E30504" s="1234">
        <v>17.18</v>
      </c>
      <c r="F30504" s="761"/>
    </row>
    <row r="30505" spans="1:6" customFormat="1">
      <c r="A30505" s="1233" t="s">
        <v>12345</v>
      </c>
      <c r="B30505" s="1233" t="s">
        <v>24</v>
      </c>
      <c r="C30505" s="1233" t="s">
        <v>12346</v>
      </c>
      <c r="D30505" s="1233" t="s">
        <v>32</v>
      </c>
      <c r="E30505" s="1234">
        <v>20.75</v>
      </c>
      <c r="F30505" s="761"/>
    </row>
    <row r="30506" spans="1:6" customFormat="1">
      <c r="A30506" s="1233" t="s">
        <v>12347</v>
      </c>
      <c r="B30506" s="1233" t="s">
        <v>24</v>
      </c>
      <c r="C30506" s="1235" t="s">
        <v>12348</v>
      </c>
      <c r="D30506" s="1233" t="s">
        <v>32</v>
      </c>
      <c r="E30506" s="1234">
        <v>20.8</v>
      </c>
      <c r="F30506" s="761"/>
    </row>
    <row r="30507" spans="1:6" customFormat="1">
      <c r="A30507" s="1231" t="s">
        <v>12349</v>
      </c>
      <c r="B30507" s="1231" t="s">
        <v>24</v>
      </c>
      <c r="C30507" s="1231" t="s">
        <v>12350</v>
      </c>
      <c r="D30507" s="1232"/>
      <c r="E30507" s="1232"/>
      <c r="F30507" s="761"/>
    </row>
    <row r="30508" spans="1:6" customFormat="1">
      <c r="A30508" s="1233" t="s">
        <v>12351</v>
      </c>
      <c r="B30508" s="1233" t="s">
        <v>24</v>
      </c>
      <c r="C30508" s="1233" t="s">
        <v>12352</v>
      </c>
      <c r="D30508" s="1233" t="s">
        <v>32</v>
      </c>
      <c r="E30508" s="1234">
        <v>21.2</v>
      </c>
      <c r="F30508" s="761"/>
    </row>
    <row r="30509" spans="1:6" customFormat="1">
      <c r="A30509" s="1233" t="s">
        <v>12353</v>
      </c>
      <c r="B30509" s="1233" t="s">
        <v>24</v>
      </c>
      <c r="C30509" s="1233" t="s">
        <v>12354</v>
      </c>
      <c r="D30509" s="1233" t="s">
        <v>32</v>
      </c>
      <c r="E30509" s="1234">
        <v>28.89</v>
      </c>
      <c r="F30509" s="761"/>
    </row>
    <row r="30510" spans="1:6" customFormat="1">
      <c r="A30510" s="1233" t="s">
        <v>12355</v>
      </c>
      <c r="B30510" s="1233" t="s">
        <v>24</v>
      </c>
      <c r="C30510" s="1233" t="s">
        <v>12356</v>
      </c>
      <c r="D30510" s="1233" t="s">
        <v>32</v>
      </c>
      <c r="E30510" s="1234">
        <v>13.18</v>
      </c>
      <c r="F30510" s="761"/>
    </row>
    <row r="30511" spans="1:6" customFormat="1">
      <c r="A30511" s="1233" t="s">
        <v>12357</v>
      </c>
      <c r="B30511" s="1233" t="s">
        <v>24</v>
      </c>
      <c r="C30511" s="1233" t="s">
        <v>12358</v>
      </c>
      <c r="D30511" s="1233" t="s">
        <v>32</v>
      </c>
      <c r="E30511" s="1234">
        <v>16.46</v>
      </c>
      <c r="F30511" s="761"/>
    </row>
    <row r="30512" spans="1:6" customFormat="1">
      <c r="A30512" s="1233" t="s">
        <v>12359</v>
      </c>
      <c r="B30512" s="1233" t="s">
        <v>24</v>
      </c>
      <c r="C30512" s="1233" t="s">
        <v>12360</v>
      </c>
      <c r="D30512" s="1233" t="s">
        <v>32</v>
      </c>
      <c r="E30512" s="1234">
        <v>3.55</v>
      </c>
      <c r="F30512" s="761"/>
    </row>
    <row r="30513" spans="1:6" customFormat="1">
      <c r="A30513" s="1233" t="s">
        <v>12361</v>
      </c>
      <c r="B30513" s="1233" t="s">
        <v>24</v>
      </c>
      <c r="C30513" s="1233" t="s">
        <v>12362</v>
      </c>
      <c r="D30513" s="1233" t="s">
        <v>32</v>
      </c>
      <c r="E30513" s="1234">
        <v>3.12</v>
      </c>
      <c r="F30513" s="761"/>
    </row>
    <row r="30514" spans="1:6" customFormat="1">
      <c r="A30514" s="1233" t="s">
        <v>12363</v>
      </c>
      <c r="B30514" s="1233" t="s">
        <v>24</v>
      </c>
      <c r="C30514" s="1233" t="s">
        <v>12364</v>
      </c>
      <c r="D30514" s="1233" t="s">
        <v>32</v>
      </c>
      <c r="E30514" s="1234">
        <v>4.96</v>
      </c>
      <c r="F30514" s="761"/>
    </row>
    <row r="30515" spans="1:6" customFormat="1">
      <c r="A30515" s="1233" t="s">
        <v>12365</v>
      </c>
      <c r="B30515" s="1233" t="s">
        <v>24</v>
      </c>
      <c r="C30515" s="1233" t="s">
        <v>12366</v>
      </c>
      <c r="D30515" s="1233" t="s">
        <v>32</v>
      </c>
      <c r="E30515" s="1234">
        <v>4.53</v>
      </c>
      <c r="F30515" s="761"/>
    </row>
    <row r="30516" spans="1:6" customFormat="1">
      <c r="A30516" s="1233" t="s">
        <v>12367</v>
      </c>
      <c r="B30516" s="1233" t="s">
        <v>24</v>
      </c>
      <c r="C30516" s="1233" t="s">
        <v>12368</v>
      </c>
      <c r="D30516" s="1233" t="s">
        <v>32</v>
      </c>
      <c r="E30516" s="1234">
        <v>18.48</v>
      </c>
      <c r="F30516" s="761"/>
    </row>
    <row r="30517" spans="1:6" customFormat="1">
      <c r="A30517" s="1233" t="s">
        <v>12369</v>
      </c>
      <c r="B30517" s="1233" t="s">
        <v>24</v>
      </c>
      <c r="C30517" s="1233" t="s">
        <v>12370</v>
      </c>
      <c r="D30517" s="1233" t="s">
        <v>32</v>
      </c>
      <c r="E30517" s="1234">
        <v>16.53</v>
      </c>
      <c r="F30517" s="761"/>
    </row>
    <row r="30518" spans="1:6" customFormat="1">
      <c r="A30518" s="1233" t="s">
        <v>12371</v>
      </c>
      <c r="B30518" s="1233" t="s">
        <v>24</v>
      </c>
      <c r="C30518" s="1235" t="s">
        <v>12372</v>
      </c>
      <c r="D30518" s="1233" t="s">
        <v>32</v>
      </c>
      <c r="E30518" s="1234">
        <v>24.36</v>
      </c>
      <c r="F30518" s="761"/>
    </row>
    <row r="30519" spans="1:6" customFormat="1">
      <c r="A30519" s="1233" t="s">
        <v>12373</v>
      </c>
      <c r="B30519" s="1233" t="s">
        <v>24</v>
      </c>
      <c r="C30519" s="1233" t="s">
        <v>12374</v>
      </c>
      <c r="D30519" s="1233" t="s">
        <v>32</v>
      </c>
      <c r="E30519" s="1234">
        <v>22.41</v>
      </c>
      <c r="F30519" s="761"/>
    </row>
    <row r="30520" spans="1:6" customFormat="1">
      <c r="A30520" s="1233" t="s">
        <v>12375</v>
      </c>
      <c r="B30520" s="1233" t="s">
        <v>24</v>
      </c>
      <c r="C30520" s="1233" t="s">
        <v>12376</v>
      </c>
      <c r="D30520" s="1233" t="s">
        <v>32</v>
      </c>
      <c r="E30520" s="1234">
        <v>22.35</v>
      </c>
      <c r="F30520" s="761"/>
    </row>
    <row r="30521" spans="1:6" customFormat="1">
      <c r="A30521" s="1231" t="s">
        <v>12377</v>
      </c>
      <c r="B30521" s="1231" t="s">
        <v>24</v>
      </c>
      <c r="C30521" s="1231" t="s">
        <v>12378</v>
      </c>
      <c r="D30521" s="1232"/>
      <c r="E30521" s="1232"/>
      <c r="F30521" s="761"/>
    </row>
    <row r="30522" spans="1:6" customFormat="1">
      <c r="A30522" s="1233" t="s">
        <v>12379</v>
      </c>
      <c r="B30522" s="1233" t="s">
        <v>24</v>
      </c>
      <c r="C30522" s="1233" t="s">
        <v>12380</v>
      </c>
      <c r="D30522" s="1233" t="s">
        <v>32</v>
      </c>
      <c r="E30522" s="1234">
        <v>5.15</v>
      </c>
      <c r="F30522" s="761"/>
    </row>
    <row r="30523" spans="1:6" customFormat="1">
      <c r="A30523" s="1233" t="s">
        <v>12381</v>
      </c>
      <c r="B30523" s="1233" t="s">
        <v>24</v>
      </c>
      <c r="C30523" s="1233" t="s">
        <v>12382</v>
      </c>
      <c r="D30523" s="1233" t="s">
        <v>32</v>
      </c>
      <c r="E30523" s="1234">
        <v>52.89</v>
      </c>
      <c r="F30523" s="761"/>
    </row>
    <row r="30524" spans="1:6" customFormat="1">
      <c r="A30524" s="1233" t="s">
        <v>12383</v>
      </c>
      <c r="B30524" s="1233" t="s">
        <v>24</v>
      </c>
      <c r="C30524" s="1233" t="s">
        <v>12384</v>
      </c>
      <c r="D30524" s="1233" t="s">
        <v>32</v>
      </c>
      <c r="E30524" s="1234">
        <v>24.62</v>
      </c>
      <c r="F30524" s="761"/>
    </row>
    <row r="30525" spans="1:6" customFormat="1">
      <c r="A30525" s="1233" t="s">
        <v>12385</v>
      </c>
      <c r="B30525" s="1233" t="s">
        <v>24</v>
      </c>
      <c r="C30525" s="1233" t="s">
        <v>12386</v>
      </c>
      <c r="D30525" s="1233" t="s">
        <v>32</v>
      </c>
      <c r="E30525" s="1234">
        <v>27.81</v>
      </c>
      <c r="F30525" s="761"/>
    </row>
    <row r="30526" spans="1:6" customFormat="1">
      <c r="A30526" s="1233" t="s">
        <v>22558</v>
      </c>
      <c r="B30526" s="1233" t="s">
        <v>24</v>
      </c>
      <c r="C30526" s="1233" t="s">
        <v>22559</v>
      </c>
      <c r="D30526" s="1233" t="s">
        <v>5</v>
      </c>
      <c r="E30526" s="1234">
        <v>6.53</v>
      </c>
      <c r="F30526" s="761"/>
    </row>
    <row r="30527" spans="1:6" customFormat="1">
      <c r="A30527" s="1231" t="s">
        <v>12387</v>
      </c>
      <c r="B30527" s="1231" t="s">
        <v>24</v>
      </c>
      <c r="C30527" s="1231" t="s">
        <v>12388</v>
      </c>
      <c r="D30527" s="1232"/>
      <c r="E30527" s="1232"/>
      <c r="F30527" s="761"/>
    </row>
    <row r="30528" spans="1:6" customFormat="1">
      <c r="A30528" s="1233" t="s">
        <v>12389</v>
      </c>
      <c r="B30528" s="1233" t="s">
        <v>24</v>
      </c>
      <c r="C30528" s="1233" t="s">
        <v>12390</v>
      </c>
      <c r="D30528" s="1233" t="s">
        <v>32</v>
      </c>
      <c r="E30528" s="1234">
        <v>8.93</v>
      </c>
      <c r="F30528" s="761"/>
    </row>
    <row r="30529" spans="1:6" customFormat="1">
      <c r="A30529" s="1233" t="s">
        <v>12391</v>
      </c>
      <c r="B30529" s="1233" t="s">
        <v>24</v>
      </c>
      <c r="C30529" s="1233" t="s">
        <v>12392</v>
      </c>
      <c r="D30529" s="1233" t="s">
        <v>32</v>
      </c>
      <c r="E30529" s="1234">
        <v>13.32</v>
      </c>
      <c r="F30529" s="761"/>
    </row>
    <row r="30530" spans="1:6" customFormat="1">
      <c r="A30530" s="1233" t="s">
        <v>12393</v>
      </c>
      <c r="B30530" s="1233" t="s">
        <v>24</v>
      </c>
      <c r="C30530" s="1235" t="s">
        <v>12394</v>
      </c>
      <c r="D30530" s="1233" t="s">
        <v>32</v>
      </c>
      <c r="E30530" s="1234">
        <v>33.82</v>
      </c>
      <c r="F30530" s="761"/>
    </row>
    <row r="30531" spans="1:6" customFormat="1">
      <c r="A30531" s="1233" t="s">
        <v>12395</v>
      </c>
      <c r="B30531" s="1233" t="s">
        <v>24</v>
      </c>
      <c r="C30531" s="1233" t="s">
        <v>12396</v>
      </c>
      <c r="D30531" s="1233" t="s">
        <v>32</v>
      </c>
      <c r="E30531" s="1234">
        <v>49.14</v>
      </c>
      <c r="F30531" s="761"/>
    </row>
    <row r="30532" spans="1:6" customFormat="1">
      <c r="A30532" s="1233" t="s">
        <v>12397</v>
      </c>
      <c r="B30532" s="1233" t="s">
        <v>24</v>
      </c>
      <c r="C30532" s="1235" t="s">
        <v>12398</v>
      </c>
      <c r="D30532" s="1233" t="s">
        <v>32</v>
      </c>
      <c r="E30532" s="1234">
        <v>50.08</v>
      </c>
      <c r="F30532" s="761"/>
    </row>
    <row r="30533" spans="1:6" customFormat="1">
      <c r="A30533" s="1233" t="s">
        <v>12399</v>
      </c>
      <c r="B30533" s="1233" t="s">
        <v>24</v>
      </c>
      <c r="C30533" s="1235" t="s">
        <v>12400</v>
      </c>
      <c r="D30533" s="1233" t="s">
        <v>32</v>
      </c>
      <c r="E30533" s="1234">
        <v>50.2</v>
      </c>
      <c r="F30533" s="761"/>
    </row>
    <row r="30534" spans="1:6" customFormat="1">
      <c r="A30534" s="1231" t="s">
        <v>12401</v>
      </c>
      <c r="B30534" s="1231" t="s">
        <v>24</v>
      </c>
      <c r="C30534" s="1231" t="s">
        <v>12402</v>
      </c>
      <c r="D30534" s="1232"/>
      <c r="E30534" s="1232"/>
      <c r="F30534" s="761"/>
    </row>
    <row r="30535" spans="1:6" customFormat="1">
      <c r="A30535" s="1233" t="s">
        <v>12403</v>
      </c>
      <c r="B30535" s="1233" t="s">
        <v>24</v>
      </c>
      <c r="C30535" s="1233" t="s">
        <v>12404</v>
      </c>
      <c r="D30535" s="1233" t="s">
        <v>32</v>
      </c>
      <c r="E30535" s="1234">
        <v>1.88</v>
      </c>
      <c r="F30535" s="761"/>
    </row>
    <row r="30536" spans="1:6" customFormat="1">
      <c r="A30536" s="1233" t="s">
        <v>12405</v>
      </c>
      <c r="B30536" s="1233" t="s">
        <v>24</v>
      </c>
      <c r="C30536" s="1233" t="s">
        <v>12406</v>
      </c>
      <c r="D30536" s="1233" t="s">
        <v>32</v>
      </c>
      <c r="E30536" s="1234">
        <v>16.940000000000001</v>
      </c>
      <c r="F30536" s="761"/>
    </row>
    <row r="30537" spans="1:6" customFormat="1">
      <c r="A30537" s="1233" t="s">
        <v>12407</v>
      </c>
      <c r="B30537" s="1233" t="s">
        <v>24</v>
      </c>
      <c r="C30537" s="1233" t="s">
        <v>12408</v>
      </c>
      <c r="D30537" s="1233" t="s">
        <v>32</v>
      </c>
      <c r="E30537" s="1234">
        <v>22.08</v>
      </c>
      <c r="F30537" s="761"/>
    </row>
    <row r="30538" spans="1:6" customFormat="1">
      <c r="A30538" s="1233" t="s">
        <v>12409</v>
      </c>
      <c r="B30538" s="1233" t="s">
        <v>24</v>
      </c>
      <c r="C30538" s="1233" t="s">
        <v>12410</v>
      </c>
      <c r="D30538" s="1233" t="s">
        <v>32</v>
      </c>
      <c r="E30538" s="1234">
        <v>20.64</v>
      </c>
      <c r="F30538" s="761"/>
    </row>
    <row r="30539" spans="1:6" customFormat="1">
      <c r="A30539" s="1233" t="s">
        <v>12411</v>
      </c>
      <c r="B30539" s="1233" t="s">
        <v>24</v>
      </c>
      <c r="C30539" s="1233" t="s">
        <v>12412</v>
      </c>
      <c r="D30539" s="1233" t="s">
        <v>32</v>
      </c>
      <c r="E30539" s="1234">
        <v>19.059999999999999</v>
      </c>
      <c r="F30539" s="761"/>
    </row>
    <row r="30540" spans="1:6" customFormat="1">
      <c r="A30540" s="1233" t="s">
        <v>12413</v>
      </c>
      <c r="B30540" s="1233" t="s">
        <v>24</v>
      </c>
      <c r="C30540" s="1233" t="s">
        <v>12414</v>
      </c>
      <c r="D30540" s="1233" t="s">
        <v>32</v>
      </c>
      <c r="E30540" s="1234">
        <v>26.11</v>
      </c>
      <c r="F30540" s="761"/>
    </row>
    <row r="30541" spans="1:6" customFormat="1">
      <c r="A30541" s="1233" t="s">
        <v>12415</v>
      </c>
      <c r="B30541" s="1233" t="s">
        <v>24</v>
      </c>
      <c r="C30541" s="1235" t="s">
        <v>12416</v>
      </c>
      <c r="D30541" s="1233" t="s">
        <v>32</v>
      </c>
      <c r="E30541" s="1234">
        <v>14.6</v>
      </c>
      <c r="F30541" s="761"/>
    </row>
    <row r="30542" spans="1:6" customFormat="1">
      <c r="A30542" s="1233" t="s">
        <v>12417</v>
      </c>
      <c r="B30542" s="1233" t="s">
        <v>24</v>
      </c>
      <c r="C30542" s="1235" t="s">
        <v>12418</v>
      </c>
      <c r="D30542" s="1233" t="s">
        <v>32</v>
      </c>
      <c r="E30542" s="1234">
        <v>17.55</v>
      </c>
      <c r="F30542" s="761"/>
    </row>
    <row r="30543" spans="1:6" customFormat="1">
      <c r="A30543" s="1233" t="s">
        <v>12419</v>
      </c>
      <c r="B30543" s="1233" t="s">
        <v>24</v>
      </c>
      <c r="C30543" s="1235" t="s">
        <v>12420</v>
      </c>
      <c r="D30543" s="1233" t="s">
        <v>32</v>
      </c>
      <c r="E30543" s="1234">
        <v>16.850000000000001</v>
      </c>
      <c r="F30543" s="761"/>
    </row>
    <row r="30544" spans="1:6" customFormat="1">
      <c r="A30544" s="1231" t="s">
        <v>8245</v>
      </c>
      <c r="B30544" s="1231" t="s">
        <v>24</v>
      </c>
      <c r="C30544" s="1231" t="s">
        <v>27714</v>
      </c>
      <c r="D30544" s="1232"/>
      <c r="E30544" s="1232"/>
      <c r="F30544" s="761"/>
    </row>
    <row r="30545" spans="1:6" customFormat="1">
      <c r="A30545" s="1233" t="s">
        <v>8246</v>
      </c>
      <c r="B30545" s="1233" t="s">
        <v>24</v>
      </c>
      <c r="C30545" s="1233" t="s">
        <v>27715</v>
      </c>
      <c r="D30545" s="1233" t="s">
        <v>32</v>
      </c>
      <c r="E30545" s="1234">
        <v>18.84</v>
      </c>
      <c r="F30545" s="761"/>
    </row>
    <row r="30546" spans="1:6" customFormat="1">
      <c r="A30546" s="1233" t="s">
        <v>8247</v>
      </c>
      <c r="B30546" s="1233" t="s">
        <v>24</v>
      </c>
      <c r="C30546" s="1233" t="s">
        <v>27716</v>
      </c>
      <c r="D30546" s="1233" t="s">
        <v>32</v>
      </c>
      <c r="E30546" s="1234">
        <v>22.97</v>
      </c>
      <c r="F30546" s="761"/>
    </row>
    <row r="30547" spans="1:6" customFormat="1">
      <c r="A30547" s="1233" t="s">
        <v>8248</v>
      </c>
      <c r="B30547" s="1233" t="s">
        <v>24</v>
      </c>
      <c r="C30547" s="1233" t="s">
        <v>8249</v>
      </c>
      <c r="D30547" s="1233" t="s">
        <v>32</v>
      </c>
      <c r="E30547" s="1234">
        <v>31.53</v>
      </c>
      <c r="F30547" s="761"/>
    </row>
    <row r="30548" spans="1:6" customFormat="1">
      <c r="A30548" s="1233" t="s">
        <v>8250</v>
      </c>
      <c r="B30548" s="1233" t="s">
        <v>24</v>
      </c>
      <c r="C30548" s="1233" t="s">
        <v>27717</v>
      </c>
      <c r="D30548" s="1233" t="s">
        <v>32</v>
      </c>
      <c r="E30548" s="1234">
        <v>34.18</v>
      </c>
      <c r="F30548" s="761"/>
    </row>
    <row r="30549" spans="1:6" customFormat="1">
      <c r="A30549" s="1236" t="s">
        <v>8251</v>
      </c>
      <c r="B30549" s="1237"/>
      <c r="C30549" s="1236" t="s">
        <v>27718</v>
      </c>
      <c r="D30549" s="1238"/>
      <c r="E30549" s="1238"/>
      <c r="F30549" s="761"/>
    </row>
    <row r="30550" spans="1:6" customFormat="1">
      <c r="A30550" s="1231" t="s">
        <v>4540</v>
      </c>
      <c r="B30550" s="1231" t="s">
        <v>24</v>
      </c>
      <c r="C30550" s="1231" t="s">
        <v>8252</v>
      </c>
      <c r="D30550" s="1232"/>
      <c r="E30550" s="1232"/>
      <c r="F30550" s="761"/>
    </row>
    <row r="30551" spans="1:6" customFormat="1">
      <c r="A30551" s="1233" t="s">
        <v>8253</v>
      </c>
      <c r="B30551" s="1233" t="s">
        <v>24</v>
      </c>
      <c r="C30551" s="1233" t="s">
        <v>27719</v>
      </c>
      <c r="D30551" s="1233" t="s">
        <v>28</v>
      </c>
      <c r="E30551" s="1234">
        <v>1864.97</v>
      </c>
      <c r="F30551" s="761"/>
    </row>
    <row r="30552" spans="1:6" customFormat="1">
      <c r="A30552" s="1233" t="s">
        <v>8254</v>
      </c>
      <c r="B30552" s="1233" t="s">
        <v>24</v>
      </c>
      <c r="C30552" s="1233" t="s">
        <v>27720</v>
      </c>
      <c r="D30552" s="1233" t="s">
        <v>28</v>
      </c>
      <c r="E30552" s="1234">
        <v>3742.44</v>
      </c>
      <c r="F30552" s="761"/>
    </row>
    <row r="30553" spans="1:6" customFormat="1">
      <c r="A30553" s="1233" t="s">
        <v>8255</v>
      </c>
      <c r="B30553" s="1233" t="s">
        <v>24</v>
      </c>
      <c r="C30553" s="1233" t="s">
        <v>27721</v>
      </c>
      <c r="D30553" s="1233" t="s">
        <v>7086</v>
      </c>
      <c r="E30553" s="1234">
        <v>1631.51</v>
      </c>
      <c r="F30553" s="761"/>
    </row>
    <row r="30554" spans="1:6" customFormat="1">
      <c r="A30554" s="1233" t="s">
        <v>8256</v>
      </c>
      <c r="B30554" s="1233" t="s">
        <v>24</v>
      </c>
      <c r="C30554" s="1233" t="s">
        <v>27722</v>
      </c>
      <c r="D30554" s="1233" t="s">
        <v>7086</v>
      </c>
      <c r="E30554" s="1234">
        <v>1701.13</v>
      </c>
      <c r="F30554" s="761"/>
    </row>
    <row r="30555" spans="1:6" customFormat="1">
      <c r="A30555" s="1233" t="s">
        <v>8257</v>
      </c>
      <c r="B30555" s="1233" t="s">
        <v>24</v>
      </c>
      <c r="C30555" s="1233" t="s">
        <v>27723</v>
      </c>
      <c r="D30555" s="1233" t="s">
        <v>28</v>
      </c>
      <c r="E30555" s="1234">
        <v>2773.24</v>
      </c>
      <c r="F30555" s="761"/>
    </row>
    <row r="30556" spans="1:6" customFormat="1">
      <c r="A30556" s="1231" t="s">
        <v>4569</v>
      </c>
      <c r="B30556" s="1231" t="s">
        <v>24</v>
      </c>
      <c r="C30556" s="1231" t="s">
        <v>8258</v>
      </c>
      <c r="D30556" s="1232"/>
      <c r="E30556" s="1232"/>
      <c r="F30556" s="761"/>
    </row>
    <row r="30557" spans="1:6" customFormat="1">
      <c r="A30557" s="1233" t="s">
        <v>8259</v>
      </c>
      <c r="B30557" s="1233" t="s">
        <v>24</v>
      </c>
      <c r="C30557" s="1233" t="s">
        <v>27724</v>
      </c>
      <c r="D30557" s="1233" t="s">
        <v>28</v>
      </c>
      <c r="E30557" s="1234">
        <v>137.22</v>
      </c>
      <c r="F30557" s="761"/>
    </row>
    <row r="30558" spans="1:6" customFormat="1">
      <c r="A30558" s="1233" t="s">
        <v>8260</v>
      </c>
      <c r="B30558" s="1233" t="s">
        <v>24</v>
      </c>
      <c r="C30558" s="1233" t="s">
        <v>27725</v>
      </c>
      <c r="D30558" s="1233" t="s">
        <v>28</v>
      </c>
      <c r="E30558" s="1234">
        <v>743.3</v>
      </c>
      <c r="F30558" s="761"/>
    </row>
    <row r="30559" spans="1:6" customFormat="1">
      <c r="A30559" s="1233" t="s">
        <v>8261</v>
      </c>
      <c r="B30559" s="1233" t="s">
        <v>24</v>
      </c>
      <c r="C30559" s="1233" t="s">
        <v>27726</v>
      </c>
      <c r="D30559" s="1233" t="s">
        <v>28</v>
      </c>
      <c r="E30559" s="1234">
        <v>11.17</v>
      </c>
      <c r="F30559" s="761"/>
    </row>
    <row r="30560" spans="1:6" customFormat="1">
      <c r="A30560" s="1233" t="s">
        <v>8262</v>
      </c>
      <c r="B30560" s="1233" t="s">
        <v>24</v>
      </c>
      <c r="C30560" s="1233" t="s">
        <v>27727</v>
      </c>
      <c r="D30560" s="1233" t="s">
        <v>28</v>
      </c>
      <c r="E30560" s="1234">
        <v>10.49</v>
      </c>
      <c r="F30560" s="761"/>
    </row>
    <row r="30561" spans="1:6" customFormat="1">
      <c r="A30561" s="1233" t="s">
        <v>8263</v>
      </c>
      <c r="B30561" s="1233" t="s">
        <v>24</v>
      </c>
      <c r="C30561" s="1233" t="s">
        <v>27728</v>
      </c>
      <c r="D30561" s="1233" t="s">
        <v>28</v>
      </c>
      <c r="E30561" s="1234">
        <v>125.66</v>
      </c>
      <c r="F30561" s="761"/>
    </row>
    <row r="30562" spans="1:6" customFormat="1">
      <c r="A30562" s="1233" t="s">
        <v>8264</v>
      </c>
      <c r="B30562" s="1233" t="s">
        <v>24</v>
      </c>
      <c r="C30562" s="1233" t="s">
        <v>27729</v>
      </c>
      <c r="D30562" s="1233" t="s">
        <v>28</v>
      </c>
      <c r="E30562" s="1234">
        <v>160.1</v>
      </c>
      <c r="F30562" s="761"/>
    </row>
    <row r="30563" spans="1:6" customFormat="1">
      <c r="A30563" s="1233" t="s">
        <v>8265</v>
      </c>
      <c r="B30563" s="1233" t="s">
        <v>24</v>
      </c>
      <c r="C30563" s="1233" t="s">
        <v>27730</v>
      </c>
      <c r="D30563" s="1233" t="s">
        <v>28</v>
      </c>
      <c r="E30563" s="1234">
        <v>900.6</v>
      </c>
      <c r="F30563" s="761"/>
    </row>
    <row r="30564" spans="1:6" customFormat="1">
      <c r="A30564" s="1233" t="s">
        <v>8266</v>
      </c>
      <c r="B30564" s="1233" t="s">
        <v>24</v>
      </c>
      <c r="C30564" s="1233" t="s">
        <v>27731</v>
      </c>
      <c r="D30564" s="1233" t="s">
        <v>28</v>
      </c>
      <c r="E30564" s="1234">
        <v>906.6</v>
      </c>
      <c r="F30564" s="761"/>
    </row>
    <row r="30565" spans="1:6" customFormat="1">
      <c r="A30565" s="1233" t="s">
        <v>8267</v>
      </c>
      <c r="B30565" s="1233" t="s">
        <v>24</v>
      </c>
      <c r="C30565" s="1233" t="s">
        <v>27732</v>
      </c>
      <c r="D30565" s="1233" t="s">
        <v>28</v>
      </c>
      <c r="E30565" s="1234">
        <v>1646.6</v>
      </c>
      <c r="F30565" s="761"/>
    </row>
    <row r="30566" spans="1:6" customFormat="1">
      <c r="A30566" s="1233" t="s">
        <v>8268</v>
      </c>
      <c r="B30566" s="1233" t="s">
        <v>24</v>
      </c>
      <c r="C30566" s="1233" t="s">
        <v>27733</v>
      </c>
      <c r="D30566" s="1233" t="s">
        <v>28</v>
      </c>
      <c r="E30566" s="1234">
        <v>543.6</v>
      </c>
      <c r="F30566" s="761"/>
    </row>
    <row r="30567" spans="1:6" customFormat="1">
      <c r="A30567" s="1233" t="s">
        <v>8269</v>
      </c>
      <c r="B30567" s="1233" t="s">
        <v>24</v>
      </c>
      <c r="C30567" s="1233" t="s">
        <v>27734</v>
      </c>
      <c r="D30567" s="1233" t="s">
        <v>28</v>
      </c>
      <c r="E30567" s="1234">
        <v>692.6</v>
      </c>
      <c r="F30567" s="761"/>
    </row>
    <row r="30568" spans="1:6" customFormat="1">
      <c r="A30568" s="1233" t="s">
        <v>8270</v>
      </c>
      <c r="B30568" s="1233" t="s">
        <v>24</v>
      </c>
      <c r="C30568" s="1233" t="s">
        <v>27735</v>
      </c>
      <c r="D30568" s="1233" t="s">
        <v>28</v>
      </c>
      <c r="E30568" s="1234">
        <v>39.81</v>
      </c>
      <c r="F30568" s="761"/>
    </row>
    <row r="30569" spans="1:6" customFormat="1">
      <c r="A30569" s="1231" t="s">
        <v>4572</v>
      </c>
      <c r="B30569" s="1231" t="s">
        <v>24</v>
      </c>
      <c r="C30569" s="1231" t="s">
        <v>8271</v>
      </c>
      <c r="D30569" s="1232"/>
      <c r="E30569" s="1232"/>
      <c r="F30569" s="761"/>
    </row>
    <row r="30570" spans="1:6" customFormat="1">
      <c r="A30570" s="1233" t="s">
        <v>8272</v>
      </c>
      <c r="B30570" s="1233" t="s">
        <v>24</v>
      </c>
      <c r="C30570" s="1233" t="s">
        <v>27736</v>
      </c>
      <c r="D30570" s="1233" t="s">
        <v>28</v>
      </c>
      <c r="E30570" s="1234">
        <v>44.38</v>
      </c>
      <c r="F30570" s="761"/>
    </row>
    <row r="30571" spans="1:6" customFormat="1">
      <c r="A30571" s="1233" t="s">
        <v>8273</v>
      </c>
      <c r="B30571" s="1233" t="s">
        <v>24</v>
      </c>
      <c r="C30571" s="1233" t="s">
        <v>27737</v>
      </c>
      <c r="D30571" s="1233" t="s">
        <v>28</v>
      </c>
      <c r="E30571" s="1234">
        <v>53.82</v>
      </c>
      <c r="F30571" s="761"/>
    </row>
    <row r="30572" spans="1:6" customFormat="1">
      <c r="A30572" s="1233" t="s">
        <v>8274</v>
      </c>
      <c r="B30572" s="1233" t="s">
        <v>24</v>
      </c>
      <c r="C30572" s="1233" t="s">
        <v>27738</v>
      </c>
      <c r="D30572" s="1233" t="s">
        <v>28</v>
      </c>
      <c r="E30572" s="1234">
        <v>44.38</v>
      </c>
      <c r="F30572" s="761"/>
    </row>
    <row r="30573" spans="1:6" customFormat="1">
      <c r="A30573" s="1233" t="s">
        <v>8275</v>
      </c>
      <c r="B30573" s="1233" t="s">
        <v>24</v>
      </c>
      <c r="C30573" s="1233" t="s">
        <v>27739</v>
      </c>
      <c r="D30573" s="1233" t="s">
        <v>28</v>
      </c>
      <c r="E30573" s="1234">
        <v>18.28</v>
      </c>
      <c r="F30573" s="761"/>
    </row>
    <row r="30574" spans="1:6" customFormat="1">
      <c r="A30574" s="1233" t="s">
        <v>8276</v>
      </c>
      <c r="B30574" s="1233" t="s">
        <v>24</v>
      </c>
      <c r="C30574" s="1233" t="s">
        <v>27740</v>
      </c>
      <c r="D30574" s="1233" t="s">
        <v>28</v>
      </c>
      <c r="E30574" s="1234">
        <v>11.38</v>
      </c>
      <c r="F30574" s="761"/>
    </row>
    <row r="30575" spans="1:6" customFormat="1">
      <c r="A30575" s="1233" t="s">
        <v>8277</v>
      </c>
      <c r="B30575" s="1233" t="s">
        <v>24</v>
      </c>
      <c r="C30575" s="1233" t="s">
        <v>27741</v>
      </c>
      <c r="D30575" s="1233" t="s">
        <v>28</v>
      </c>
      <c r="E30575" s="1234">
        <v>12.88</v>
      </c>
      <c r="F30575" s="761"/>
    </row>
    <row r="30576" spans="1:6" customFormat="1">
      <c r="A30576" s="1233" t="s">
        <v>8278</v>
      </c>
      <c r="B30576" s="1233" t="s">
        <v>24</v>
      </c>
      <c r="C30576" s="1233" t="s">
        <v>27742</v>
      </c>
      <c r="D30576" s="1233" t="s">
        <v>28</v>
      </c>
      <c r="E30576" s="1234">
        <v>16.690000000000001</v>
      </c>
      <c r="F30576" s="761"/>
    </row>
    <row r="30577" spans="1:6" customFormat="1">
      <c r="A30577" s="1233" t="s">
        <v>8279</v>
      </c>
      <c r="B30577" s="1233" t="s">
        <v>24</v>
      </c>
      <c r="C30577" s="1233" t="s">
        <v>27743</v>
      </c>
      <c r="D30577" s="1233" t="s">
        <v>28</v>
      </c>
      <c r="E30577" s="1234">
        <v>14.19</v>
      </c>
      <c r="F30577" s="761"/>
    </row>
    <row r="30578" spans="1:6" customFormat="1">
      <c r="A30578" s="1233" t="s">
        <v>8280</v>
      </c>
      <c r="B30578" s="1233" t="s">
        <v>24</v>
      </c>
      <c r="C30578" s="1233" t="s">
        <v>27744</v>
      </c>
      <c r="D30578" s="1233" t="s">
        <v>28</v>
      </c>
      <c r="E30578" s="1234">
        <v>15.19</v>
      </c>
      <c r="F30578" s="761"/>
    </row>
    <row r="30579" spans="1:6" customFormat="1">
      <c r="A30579" s="1233" t="s">
        <v>8281</v>
      </c>
      <c r="B30579" s="1233" t="s">
        <v>24</v>
      </c>
      <c r="C30579" s="1233" t="s">
        <v>27745</v>
      </c>
      <c r="D30579" s="1233" t="s">
        <v>28</v>
      </c>
      <c r="E30579" s="1234">
        <v>9.3800000000000008</v>
      </c>
      <c r="F30579" s="761"/>
    </row>
    <row r="30580" spans="1:6" customFormat="1">
      <c r="A30580" s="1233" t="s">
        <v>8282</v>
      </c>
      <c r="B30580" s="1233" t="s">
        <v>24</v>
      </c>
      <c r="C30580" s="1233" t="s">
        <v>27746</v>
      </c>
      <c r="D30580" s="1233" t="s">
        <v>28</v>
      </c>
      <c r="E30580" s="1234">
        <v>9.2799999999999994</v>
      </c>
      <c r="F30580" s="761"/>
    </row>
    <row r="30581" spans="1:6" customFormat="1">
      <c r="A30581" s="1231" t="s">
        <v>4583</v>
      </c>
      <c r="B30581" s="1231" t="s">
        <v>24</v>
      </c>
      <c r="C30581" s="1231" t="s">
        <v>8283</v>
      </c>
      <c r="D30581" s="1232"/>
      <c r="E30581" s="1232"/>
      <c r="F30581" s="761"/>
    </row>
    <row r="30582" spans="1:6" customFormat="1">
      <c r="A30582" s="1233" t="s">
        <v>8284</v>
      </c>
      <c r="B30582" s="1233" t="s">
        <v>24</v>
      </c>
      <c r="C30582" s="1233" t="s">
        <v>27747</v>
      </c>
      <c r="D30582" s="1233" t="s">
        <v>32</v>
      </c>
      <c r="E30582" s="1234">
        <v>249.55</v>
      </c>
      <c r="F30582" s="761"/>
    </row>
    <row r="30583" spans="1:6" customFormat="1">
      <c r="A30583" s="1233" t="s">
        <v>8285</v>
      </c>
      <c r="B30583" s="1233" t="s">
        <v>24</v>
      </c>
      <c r="C30583" s="1233" t="s">
        <v>27748</v>
      </c>
      <c r="D30583" s="1233" t="s">
        <v>32</v>
      </c>
      <c r="E30583" s="1234">
        <v>273.18</v>
      </c>
      <c r="F30583" s="761"/>
    </row>
    <row r="30584" spans="1:6" customFormat="1">
      <c r="A30584" s="1233" t="s">
        <v>8286</v>
      </c>
      <c r="B30584" s="1233" t="s">
        <v>24</v>
      </c>
      <c r="C30584" s="1233" t="s">
        <v>27749</v>
      </c>
      <c r="D30584" s="1233" t="s">
        <v>32</v>
      </c>
      <c r="E30584" s="1234">
        <v>525.4</v>
      </c>
      <c r="F30584" s="761"/>
    </row>
    <row r="30585" spans="1:6" customFormat="1">
      <c r="A30585" s="1233" t="s">
        <v>8287</v>
      </c>
      <c r="B30585" s="1233" t="s">
        <v>24</v>
      </c>
      <c r="C30585" s="1233" t="s">
        <v>27750</v>
      </c>
      <c r="D30585" s="1233" t="s">
        <v>32</v>
      </c>
      <c r="E30585" s="1234">
        <v>394.4</v>
      </c>
      <c r="F30585" s="761"/>
    </row>
    <row r="30586" spans="1:6" customFormat="1">
      <c r="A30586" s="1233" t="s">
        <v>8288</v>
      </c>
      <c r="B30586" s="1233" t="s">
        <v>24</v>
      </c>
      <c r="C30586" s="1233" t="s">
        <v>27751</v>
      </c>
      <c r="D30586" s="1233" t="s">
        <v>32</v>
      </c>
      <c r="E30586" s="1234">
        <v>347.43</v>
      </c>
      <c r="F30586" s="761"/>
    </row>
    <row r="30587" spans="1:6" customFormat="1">
      <c r="A30587" s="1233" t="s">
        <v>8289</v>
      </c>
      <c r="B30587" s="1233" t="s">
        <v>24</v>
      </c>
      <c r="C30587" s="1233" t="s">
        <v>27752</v>
      </c>
      <c r="D30587" s="1233" t="s">
        <v>32</v>
      </c>
      <c r="E30587" s="1234">
        <v>350.12</v>
      </c>
      <c r="F30587" s="761"/>
    </row>
    <row r="30588" spans="1:6" customFormat="1">
      <c r="A30588" s="1233" t="s">
        <v>8290</v>
      </c>
      <c r="B30588" s="1233" t="s">
        <v>24</v>
      </c>
      <c r="C30588" s="1233" t="s">
        <v>27753</v>
      </c>
      <c r="D30588" s="1233" t="s">
        <v>32</v>
      </c>
      <c r="E30588" s="1234">
        <v>327.43</v>
      </c>
      <c r="F30588" s="761"/>
    </row>
    <row r="30589" spans="1:6" customFormat="1">
      <c r="A30589" s="1233" t="s">
        <v>8291</v>
      </c>
      <c r="B30589" s="1233" t="s">
        <v>24</v>
      </c>
      <c r="C30589" s="1233" t="s">
        <v>27754</v>
      </c>
      <c r="D30589" s="1233" t="s">
        <v>5</v>
      </c>
      <c r="E30589" s="1234">
        <v>264.3</v>
      </c>
      <c r="F30589" s="761"/>
    </row>
    <row r="30590" spans="1:6" customFormat="1">
      <c r="A30590" s="1233" t="s">
        <v>8292</v>
      </c>
      <c r="B30590" s="1233" t="s">
        <v>24</v>
      </c>
      <c r="C30590" s="1233" t="s">
        <v>27755</v>
      </c>
      <c r="D30590" s="1233" t="s">
        <v>5</v>
      </c>
      <c r="E30590" s="1234">
        <v>52.92</v>
      </c>
      <c r="F30590" s="761"/>
    </row>
    <row r="30591" spans="1:6" customFormat="1">
      <c r="A30591" s="1233" t="s">
        <v>8293</v>
      </c>
      <c r="B30591" s="1233" t="s">
        <v>24</v>
      </c>
      <c r="C30591" s="1233" t="s">
        <v>27756</v>
      </c>
      <c r="D30591" s="1233" t="s">
        <v>5</v>
      </c>
      <c r="E30591" s="1234">
        <v>55.98</v>
      </c>
      <c r="F30591" s="761"/>
    </row>
    <row r="30592" spans="1:6" customFormat="1">
      <c r="A30592" s="1231" t="s">
        <v>4591</v>
      </c>
      <c r="B30592" s="1231" t="s">
        <v>24</v>
      </c>
      <c r="C30592" s="1231" t="s">
        <v>8294</v>
      </c>
      <c r="D30592" s="1232"/>
      <c r="E30592" s="1232"/>
      <c r="F30592" s="761"/>
    </row>
    <row r="30593" spans="1:6" customFormat="1">
      <c r="A30593" s="1233" t="s">
        <v>8295</v>
      </c>
      <c r="B30593" s="1233" t="s">
        <v>24</v>
      </c>
      <c r="C30593" s="1233" t="s">
        <v>27757</v>
      </c>
      <c r="D30593" s="1233" t="s">
        <v>32</v>
      </c>
      <c r="E30593" s="1234">
        <v>323.14999999999998</v>
      </c>
      <c r="F30593" s="761"/>
    </row>
    <row r="30594" spans="1:6" customFormat="1">
      <c r="A30594" s="1233" t="s">
        <v>8296</v>
      </c>
      <c r="B30594" s="1233" t="s">
        <v>24</v>
      </c>
      <c r="C30594" s="1233" t="s">
        <v>27758</v>
      </c>
      <c r="D30594" s="1233" t="s">
        <v>32</v>
      </c>
      <c r="E30594" s="1234">
        <v>370.12</v>
      </c>
      <c r="F30594" s="761"/>
    </row>
    <row r="30595" spans="1:6" customFormat="1">
      <c r="A30595" s="1233" t="s">
        <v>8297</v>
      </c>
      <c r="B30595" s="1233" t="s">
        <v>24</v>
      </c>
      <c r="C30595" s="1233" t="s">
        <v>27759</v>
      </c>
      <c r="D30595" s="1233" t="s">
        <v>32</v>
      </c>
      <c r="E30595" s="1234">
        <v>485.4</v>
      </c>
      <c r="F30595" s="761"/>
    </row>
    <row r="30596" spans="1:6" customFormat="1">
      <c r="A30596" s="1233" t="s">
        <v>8298</v>
      </c>
      <c r="B30596" s="1233" t="s">
        <v>24</v>
      </c>
      <c r="C30596" s="1233" t="s">
        <v>27760</v>
      </c>
      <c r="D30596" s="1233" t="s">
        <v>32</v>
      </c>
      <c r="E30596" s="1234">
        <v>279.14999999999998</v>
      </c>
      <c r="F30596" s="761"/>
    </row>
    <row r="30597" spans="1:6" customFormat="1">
      <c r="A30597" s="1233" t="s">
        <v>8299</v>
      </c>
      <c r="B30597" s="1233" t="s">
        <v>24</v>
      </c>
      <c r="C30597" s="1233" t="s">
        <v>27761</v>
      </c>
      <c r="D30597" s="1233" t="s">
        <v>32</v>
      </c>
      <c r="E30597" s="1234">
        <v>370.38</v>
      </c>
      <c r="F30597" s="761"/>
    </row>
    <row r="30598" spans="1:6" customFormat="1">
      <c r="A30598" s="1231" t="s">
        <v>4597</v>
      </c>
      <c r="B30598" s="1231" t="s">
        <v>24</v>
      </c>
      <c r="C30598" s="1231" t="s">
        <v>8300</v>
      </c>
      <c r="D30598" s="1232"/>
      <c r="E30598" s="1232"/>
      <c r="F30598" s="761"/>
    </row>
    <row r="30599" spans="1:6" customFormat="1">
      <c r="A30599" s="1233" t="s">
        <v>8301</v>
      </c>
      <c r="B30599" s="1233" t="s">
        <v>24</v>
      </c>
      <c r="C30599" s="1233" t="s">
        <v>44805</v>
      </c>
      <c r="D30599" s="1233" t="s">
        <v>28</v>
      </c>
      <c r="E30599" s="1234">
        <v>163.83000000000001</v>
      </c>
      <c r="F30599" s="761"/>
    </row>
    <row r="30600" spans="1:6" customFormat="1">
      <c r="A30600" s="1233" t="s">
        <v>8302</v>
      </c>
      <c r="B30600" s="1233" t="s">
        <v>24</v>
      </c>
      <c r="C30600" s="1233" t="s">
        <v>44806</v>
      </c>
      <c r="D30600" s="1233" t="s">
        <v>28</v>
      </c>
      <c r="E30600" s="1234">
        <v>426.43</v>
      </c>
      <c r="F30600" s="761"/>
    </row>
    <row r="30601" spans="1:6" customFormat="1">
      <c r="A30601" s="1233" t="s">
        <v>44807</v>
      </c>
      <c r="B30601" s="1233" t="s">
        <v>24</v>
      </c>
      <c r="C30601" s="1233" t="s">
        <v>44808</v>
      </c>
      <c r="D30601" s="1233" t="s">
        <v>28</v>
      </c>
      <c r="E30601" s="1234">
        <v>455.32</v>
      </c>
      <c r="F30601" s="761"/>
    </row>
    <row r="30602" spans="1:6" customFormat="1">
      <c r="A30602" s="1233" t="s">
        <v>44809</v>
      </c>
      <c r="B30602" s="1233" t="s">
        <v>24</v>
      </c>
      <c r="C30602" s="1233" t="s">
        <v>44810</v>
      </c>
      <c r="D30602" s="1233" t="s">
        <v>28</v>
      </c>
      <c r="E30602" s="1234">
        <v>472.38</v>
      </c>
      <c r="F30602" s="761"/>
    </row>
    <row r="30603" spans="1:6" customFormat="1">
      <c r="A30603" s="1233" t="s">
        <v>44811</v>
      </c>
      <c r="B30603" s="1233" t="s">
        <v>24</v>
      </c>
      <c r="C30603" s="1233" t="s">
        <v>44812</v>
      </c>
      <c r="D30603" s="1233" t="s">
        <v>5</v>
      </c>
      <c r="E30603" s="1234">
        <v>421.5</v>
      </c>
      <c r="F30603" s="761"/>
    </row>
    <row r="30604" spans="1:6" customFormat="1">
      <c r="A30604" s="1233" t="s">
        <v>44813</v>
      </c>
      <c r="B30604" s="1233" t="s">
        <v>24</v>
      </c>
      <c r="C30604" s="1233" t="s">
        <v>44814</v>
      </c>
      <c r="D30604" s="1233" t="s">
        <v>5</v>
      </c>
      <c r="E30604" s="1234">
        <v>914.94</v>
      </c>
      <c r="F30604" s="761"/>
    </row>
    <row r="30605" spans="1:6" customFormat="1">
      <c r="A30605" s="1233" t="s">
        <v>12421</v>
      </c>
      <c r="B30605" s="1233" t="s">
        <v>24</v>
      </c>
      <c r="C30605" s="1233" t="s">
        <v>12422</v>
      </c>
      <c r="D30605" s="1233" t="s">
        <v>7086</v>
      </c>
      <c r="E30605" s="1234">
        <v>1148.48</v>
      </c>
      <c r="F30605" s="761"/>
    </row>
    <row r="30606" spans="1:6" customFormat="1">
      <c r="A30606" s="1233" t="s">
        <v>12423</v>
      </c>
      <c r="B30606" s="1233" t="s">
        <v>24</v>
      </c>
      <c r="C30606" s="1233" t="s">
        <v>12424</v>
      </c>
      <c r="D30606" s="1233" t="s">
        <v>7086</v>
      </c>
      <c r="E30606" s="1234">
        <v>1462.58</v>
      </c>
      <c r="F30606" s="761"/>
    </row>
    <row r="30607" spans="1:6" customFormat="1">
      <c r="A30607" s="1231" t="s">
        <v>8303</v>
      </c>
      <c r="B30607" s="1231" t="s">
        <v>24</v>
      </c>
      <c r="C30607" s="1231" t="s">
        <v>9106</v>
      </c>
      <c r="D30607" s="1232"/>
      <c r="E30607" s="1232"/>
      <c r="F30607" s="761"/>
    </row>
    <row r="30608" spans="1:6" customFormat="1">
      <c r="A30608" s="1233" t="s">
        <v>8304</v>
      </c>
      <c r="B30608" s="1233" t="s">
        <v>24</v>
      </c>
      <c r="C30608" s="1233" t="s">
        <v>27762</v>
      </c>
      <c r="D30608" s="1233" t="s">
        <v>28</v>
      </c>
      <c r="E30608" s="1234">
        <v>2626.69</v>
      </c>
      <c r="F30608" s="761"/>
    </row>
    <row r="30609" spans="1:6" customFormat="1">
      <c r="A30609" s="1233" t="s">
        <v>8305</v>
      </c>
      <c r="B30609" s="1233" t="s">
        <v>24</v>
      </c>
      <c r="C30609" s="1233" t="s">
        <v>8306</v>
      </c>
      <c r="D30609" s="1233" t="s">
        <v>28</v>
      </c>
      <c r="E30609" s="1234">
        <v>4393.3</v>
      </c>
      <c r="F30609" s="761"/>
    </row>
    <row r="30610" spans="1:6" customFormat="1">
      <c r="A30610" s="1233" t="s">
        <v>8307</v>
      </c>
      <c r="B30610" s="1233" t="s">
        <v>24</v>
      </c>
      <c r="C30610" s="1233" t="s">
        <v>8308</v>
      </c>
      <c r="D30610" s="1233" t="s">
        <v>28</v>
      </c>
      <c r="E30610" s="1234">
        <v>3803.3</v>
      </c>
      <c r="F30610" s="761"/>
    </row>
    <row r="30611" spans="1:6" customFormat="1">
      <c r="A30611" s="1233" t="s">
        <v>8309</v>
      </c>
      <c r="B30611" s="1233" t="s">
        <v>24</v>
      </c>
      <c r="C30611" s="1233" t="s">
        <v>8310</v>
      </c>
      <c r="D30611" s="1233" t="s">
        <v>28</v>
      </c>
      <c r="E30611" s="1234">
        <v>4073.3</v>
      </c>
      <c r="F30611" s="761"/>
    </row>
    <row r="30612" spans="1:6" customFormat="1">
      <c r="A30612" s="1233" t="s">
        <v>8311</v>
      </c>
      <c r="B30612" s="1233" t="s">
        <v>24</v>
      </c>
      <c r="C30612" s="1233" t="s">
        <v>8312</v>
      </c>
      <c r="D30612" s="1233" t="s">
        <v>28</v>
      </c>
      <c r="E30612" s="1234">
        <v>1845.5</v>
      </c>
      <c r="F30612" s="761"/>
    </row>
    <row r="30613" spans="1:6" customFormat="1">
      <c r="A30613" s="1231" t="s">
        <v>8313</v>
      </c>
      <c r="B30613" s="1231" t="s">
        <v>24</v>
      </c>
      <c r="C30613" s="1231" t="s">
        <v>8314</v>
      </c>
      <c r="D30613" s="1232"/>
      <c r="E30613" s="1232"/>
      <c r="F30613" s="761"/>
    </row>
    <row r="30614" spans="1:6" customFormat="1">
      <c r="A30614" s="1233" t="s">
        <v>8315</v>
      </c>
      <c r="B30614" s="1233" t="s">
        <v>24</v>
      </c>
      <c r="C30614" s="1233" t="s">
        <v>8316</v>
      </c>
      <c r="D30614" s="1233" t="s">
        <v>28</v>
      </c>
      <c r="E30614" s="1234">
        <v>40.67</v>
      </c>
      <c r="F30614" s="761"/>
    </row>
    <row r="30615" spans="1:6" customFormat="1">
      <c r="A30615" s="1231" t="s">
        <v>9107</v>
      </c>
      <c r="B30615" s="1231" t="s">
        <v>24</v>
      </c>
      <c r="C30615" s="1231" t="s">
        <v>27763</v>
      </c>
      <c r="D30615" s="1232"/>
      <c r="E30615" s="1232"/>
      <c r="F30615" s="761"/>
    </row>
    <row r="30616" spans="1:6" customFormat="1">
      <c r="A30616" s="1233" t="s">
        <v>9108</v>
      </c>
      <c r="B30616" s="1233" t="s">
        <v>24</v>
      </c>
      <c r="C30616" s="1235" t="s">
        <v>8534</v>
      </c>
      <c r="D30616" s="1233" t="s">
        <v>5</v>
      </c>
      <c r="E30616" s="1234">
        <v>53.03</v>
      </c>
      <c r="F30616" s="761"/>
    </row>
    <row r="30617" spans="1:6" customFormat="1">
      <c r="A30617" s="1233" t="s">
        <v>9109</v>
      </c>
      <c r="B30617" s="1233" t="s">
        <v>24</v>
      </c>
      <c r="C30617" s="1235" t="s">
        <v>8535</v>
      </c>
      <c r="D30617" s="1233" t="s">
        <v>5</v>
      </c>
      <c r="E30617" s="1234">
        <v>89.93</v>
      </c>
      <c r="F30617" s="761"/>
    </row>
    <row r="30618" spans="1:6" customFormat="1">
      <c r="A30618" s="1233" t="s">
        <v>9110</v>
      </c>
      <c r="B30618" s="1233" t="s">
        <v>24</v>
      </c>
      <c r="C30618" s="1233" t="s">
        <v>27764</v>
      </c>
      <c r="D30618" s="1233" t="s">
        <v>5</v>
      </c>
      <c r="E30618" s="1234">
        <v>40.520000000000003</v>
      </c>
      <c r="F30618" s="761"/>
    </row>
    <row r="30619" spans="1:6" customFormat="1">
      <c r="A30619" s="1233" t="s">
        <v>12816</v>
      </c>
      <c r="B30619" s="1233" t="s">
        <v>24</v>
      </c>
      <c r="C30619" s="1233" t="s">
        <v>27765</v>
      </c>
      <c r="D30619" s="1233" t="s">
        <v>5</v>
      </c>
      <c r="E30619" s="1234">
        <v>34.42</v>
      </c>
      <c r="F30619" s="761"/>
    </row>
    <row r="30620" spans="1:6" customFormat="1">
      <c r="A30620" s="1233" t="s">
        <v>12817</v>
      </c>
      <c r="B30620" s="1233" t="s">
        <v>24</v>
      </c>
      <c r="C30620" s="1233" t="s">
        <v>27766</v>
      </c>
      <c r="D30620" s="1233" t="s">
        <v>5</v>
      </c>
      <c r="E30620" s="1234">
        <v>82.51</v>
      </c>
      <c r="F30620" s="761"/>
    </row>
    <row r="30621" spans="1:6" customFormat="1">
      <c r="A30621" s="1231" t="s">
        <v>9111</v>
      </c>
      <c r="B30621" s="1231" t="s">
        <v>24</v>
      </c>
      <c r="C30621" s="1231" t="s">
        <v>27767</v>
      </c>
      <c r="D30621" s="1232"/>
      <c r="E30621" s="1232"/>
      <c r="F30621" s="761"/>
    </row>
    <row r="30622" spans="1:6" customFormat="1">
      <c r="A30622" s="1233" t="s">
        <v>9112</v>
      </c>
      <c r="B30622" s="1233" t="s">
        <v>24</v>
      </c>
      <c r="C30622" s="1233" t="s">
        <v>27768</v>
      </c>
      <c r="D30622" s="1233" t="s">
        <v>5</v>
      </c>
      <c r="E30622" s="1234">
        <v>37.9</v>
      </c>
      <c r="F30622" s="761"/>
    </row>
    <row r="30623" spans="1:6" customFormat="1">
      <c r="A30623" s="1233" t="s">
        <v>9113</v>
      </c>
      <c r="B30623" s="1233" t="s">
        <v>24</v>
      </c>
      <c r="C30623" s="1233" t="s">
        <v>27769</v>
      </c>
      <c r="D30623" s="1233" t="s">
        <v>5</v>
      </c>
      <c r="E30623" s="1234">
        <v>56.54</v>
      </c>
      <c r="F30623" s="761"/>
    </row>
    <row r="30624" spans="1:6" customFormat="1">
      <c r="A30624" s="1231" t="s">
        <v>9114</v>
      </c>
      <c r="B30624" s="1231" t="s">
        <v>24</v>
      </c>
      <c r="C30624" s="1231" t="s">
        <v>27016</v>
      </c>
      <c r="D30624" s="1232"/>
      <c r="E30624" s="1232"/>
      <c r="F30624" s="761"/>
    </row>
    <row r="30625" spans="1:6" customFormat="1">
      <c r="A30625" s="1233" t="s">
        <v>9115</v>
      </c>
      <c r="B30625" s="1233" t="s">
        <v>24</v>
      </c>
      <c r="C30625" s="1233" t="s">
        <v>27017</v>
      </c>
      <c r="D30625" s="1233" t="s">
        <v>5</v>
      </c>
      <c r="E30625" s="1234">
        <v>30.12</v>
      </c>
      <c r="F30625" s="761"/>
    </row>
    <row r="30626" spans="1:6" customFormat="1">
      <c r="A30626" s="1231" t="s">
        <v>9116</v>
      </c>
      <c r="B30626" s="1231" t="s">
        <v>24</v>
      </c>
      <c r="C30626" s="1231" t="s">
        <v>14875</v>
      </c>
      <c r="D30626" s="1232"/>
      <c r="E30626" s="1232"/>
      <c r="F30626" s="761"/>
    </row>
    <row r="30627" spans="1:6" customFormat="1">
      <c r="A30627" s="1233" t="s">
        <v>9117</v>
      </c>
      <c r="B30627" s="1233" t="s">
        <v>24</v>
      </c>
      <c r="C30627" s="1233" t="s">
        <v>27770</v>
      </c>
      <c r="D30627" s="1233" t="s">
        <v>5</v>
      </c>
      <c r="E30627" s="1234">
        <v>303.45999999999998</v>
      </c>
      <c r="F30627" s="761"/>
    </row>
    <row r="30628" spans="1:6" customFormat="1">
      <c r="A30628" s="1233" t="s">
        <v>9118</v>
      </c>
      <c r="B30628" s="1233" t="s">
        <v>24</v>
      </c>
      <c r="C30628" s="1233" t="s">
        <v>27771</v>
      </c>
      <c r="D30628" s="1233" t="s">
        <v>5</v>
      </c>
      <c r="E30628" s="1234">
        <v>241.12</v>
      </c>
      <c r="F30628" s="761"/>
    </row>
    <row r="30629" spans="1:6" customFormat="1">
      <c r="A30629" s="1233" t="s">
        <v>14876</v>
      </c>
      <c r="B30629" s="1233" t="s">
        <v>24</v>
      </c>
      <c r="C30629" s="1233" t="s">
        <v>14877</v>
      </c>
      <c r="D30629" s="1233" t="s">
        <v>5</v>
      </c>
      <c r="E30629" s="1234">
        <v>22.25</v>
      </c>
      <c r="F30629" s="761"/>
    </row>
    <row r="30630" spans="1:6" customFormat="1">
      <c r="A30630" s="1231" t="s">
        <v>9119</v>
      </c>
      <c r="B30630" s="1231" t="s">
        <v>24</v>
      </c>
      <c r="C30630" s="1231" t="s">
        <v>9120</v>
      </c>
      <c r="D30630" s="1232"/>
      <c r="E30630" s="1232"/>
      <c r="F30630" s="761"/>
    </row>
    <row r="30631" spans="1:6" customFormat="1">
      <c r="A30631" s="1233" t="s">
        <v>9121</v>
      </c>
      <c r="B30631" s="1233" t="s">
        <v>24</v>
      </c>
      <c r="C30631" s="1233" t="s">
        <v>9122</v>
      </c>
      <c r="D30631" s="1233" t="s">
        <v>28</v>
      </c>
      <c r="E30631" s="1234">
        <v>238.85</v>
      </c>
      <c r="F30631" s="761"/>
    </row>
    <row r="30632" spans="1:6" customFormat="1">
      <c r="A30632" s="1233" t="s">
        <v>9123</v>
      </c>
      <c r="B30632" s="1233" t="s">
        <v>24</v>
      </c>
      <c r="C30632" s="1233" t="s">
        <v>9124</v>
      </c>
      <c r="D30632" s="1233" t="s">
        <v>28</v>
      </c>
      <c r="E30632" s="1234">
        <v>288.85000000000002</v>
      </c>
      <c r="F30632" s="761"/>
    </row>
    <row r="30633" spans="1:6" customFormat="1">
      <c r="A30633" s="1233" t="s">
        <v>9125</v>
      </c>
      <c r="B30633" s="1233" t="s">
        <v>24</v>
      </c>
      <c r="C30633" s="1233" t="s">
        <v>9126</v>
      </c>
      <c r="D30633" s="1233" t="s">
        <v>28</v>
      </c>
      <c r="E30633" s="1234">
        <v>724.44</v>
      </c>
      <c r="F30633" s="761"/>
    </row>
    <row r="30634" spans="1:6" customFormat="1">
      <c r="A30634" s="1233" t="s">
        <v>9127</v>
      </c>
      <c r="B30634" s="1233" t="s">
        <v>24</v>
      </c>
      <c r="C30634" s="1233" t="s">
        <v>9128</v>
      </c>
      <c r="D30634" s="1233" t="s">
        <v>28</v>
      </c>
      <c r="E30634" s="1234">
        <v>1014.44</v>
      </c>
      <c r="F30634" s="761"/>
    </row>
    <row r="30635" spans="1:6" customFormat="1">
      <c r="A30635" s="1236" t="s">
        <v>8317</v>
      </c>
      <c r="B30635" s="1237"/>
      <c r="C30635" s="1236" t="s">
        <v>41</v>
      </c>
      <c r="D30635" s="1238"/>
      <c r="E30635" s="1238"/>
      <c r="F30635" s="761"/>
    </row>
    <row r="30636" spans="1:6" customFormat="1">
      <c r="A30636" s="1231" t="s">
        <v>4653</v>
      </c>
      <c r="B30636" s="1231" t="s">
        <v>24</v>
      </c>
      <c r="C30636" s="1231" t="s">
        <v>27772</v>
      </c>
      <c r="D30636" s="1232"/>
      <c r="E30636" s="1232"/>
      <c r="F30636" s="761"/>
    </row>
    <row r="30637" spans="1:6" customFormat="1">
      <c r="A30637" s="1233" t="s">
        <v>8318</v>
      </c>
      <c r="B30637" s="1233" t="s">
        <v>24</v>
      </c>
      <c r="C30637" s="1235" t="s">
        <v>27773</v>
      </c>
      <c r="D30637" s="1233" t="s">
        <v>5</v>
      </c>
      <c r="E30637" s="1234">
        <v>99.21</v>
      </c>
      <c r="F30637" s="761"/>
    </row>
    <row r="30638" spans="1:6" customFormat="1">
      <c r="A30638" s="1233" t="s">
        <v>8319</v>
      </c>
      <c r="B30638" s="1233" t="s">
        <v>24</v>
      </c>
      <c r="C30638" s="1235" t="s">
        <v>27774</v>
      </c>
      <c r="D30638" s="1233" t="s">
        <v>5</v>
      </c>
      <c r="E30638" s="1234">
        <v>365.54</v>
      </c>
      <c r="F30638" s="761"/>
    </row>
    <row r="30639" spans="1:6" customFormat="1">
      <c r="A30639" s="1233" t="s">
        <v>8320</v>
      </c>
      <c r="B30639" s="1233" t="s">
        <v>24</v>
      </c>
      <c r="C30639" s="1235" t="s">
        <v>27775</v>
      </c>
      <c r="D30639" s="1233" t="s">
        <v>5</v>
      </c>
      <c r="E30639" s="1234">
        <v>2846.91</v>
      </c>
      <c r="F30639" s="761"/>
    </row>
    <row r="30640" spans="1:6" customFormat="1">
      <c r="A30640" s="1233" t="s">
        <v>8321</v>
      </c>
      <c r="B30640" s="1233" t="s">
        <v>24</v>
      </c>
      <c r="C30640" s="1235" t="s">
        <v>27776</v>
      </c>
      <c r="D30640" s="1233" t="s">
        <v>5</v>
      </c>
      <c r="E30640" s="1234">
        <v>149.34</v>
      </c>
      <c r="F30640" s="761"/>
    </row>
    <row r="30641" spans="1:6" customFormat="1">
      <c r="A30641" s="1233" t="s">
        <v>8322</v>
      </c>
      <c r="B30641" s="1233" t="s">
        <v>24</v>
      </c>
      <c r="C30641" s="1235" t="s">
        <v>27777</v>
      </c>
      <c r="D30641" s="1233" t="s">
        <v>5</v>
      </c>
      <c r="E30641" s="1234">
        <v>603.13</v>
      </c>
      <c r="F30641" s="761"/>
    </row>
    <row r="30642" spans="1:6" customFormat="1">
      <c r="A30642" s="1231" t="s">
        <v>4659</v>
      </c>
      <c r="B30642" s="1231" t="s">
        <v>24</v>
      </c>
      <c r="C30642" s="1231" t="s">
        <v>27778</v>
      </c>
      <c r="D30642" s="1232"/>
      <c r="E30642" s="1232"/>
      <c r="F30642" s="761"/>
    </row>
    <row r="30643" spans="1:6" customFormat="1">
      <c r="A30643" s="1233" t="s">
        <v>8323</v>
      </c>
      <c r="B30643" s="1233" t="s">
        <v>24</v>
      </c>
      <c r="C30643" s="1235" t="s">
        <v>27779</v>
      </c>
      <c r="D30643" s="1233" t="s">
        <v>5</v>
      </c>
      <c r="E30643" s="1234">
        <v>156.99</v>
      </c>
      <c r="F30643" s="761"/>
    </row>
    <row r="30644" spans="1:6" customFormat="1">
      <c r="A30644" s="1233" t="s">
        <v>8324</v>
      </c>
      <c r="B30644" s="1233" t="s">
        <v>24</v>
      </c>
      <c r="C30644" s="1235" t="s">
        <v>27780</v>
      </c>
      <c r="D30644" s="1233" t="s">
        <v>5</v>
      </c>
      <c r="E30644" s="1234">
        <v>193.09</v>
      </c>
      <c r="F30644" s="761"/>
    </row>
    <row r="30645" spans="1:6" customFormat="1">
      <c r="A30645" s="1233" t="s">
        <v>8325</v>
      </c>
      <c r="B30645" s="1233" t="s">
        <v>24</v>
      </c>
      <c r="C30645" s="1235" t="s">
        <v>27781</v>
      </c>
      <c r="D30645" s="1233" t="s">
        <v>5</v>
      </c>
      <c r="E30645" s="1234">
        <v>255.1</v>
      </c>
      <c r="F30645" s="761"/>
    </row>
    <row r="30646" spans="1:6" customFormat="1">
      <c r="A30646" s="1233" t="s">
        <v>8326</v>
      </c>
      <c r="B30646" s="1233" t="s">
        <v>24</v>
      </c>
      <c r="C30646" s="1235" t="s">
        <v>27782</v>
      </c>
      <c r="D30646" s="1233" t="s">
        <v>5</v>
      </c>
      <c r="E30646" s="1234">
        <v>402.43</v>
      </c>
      <c r="F30646" s="761"/>
    </row>
    <row r="30647" spans="1:6" customFormat="1">
      <c r="A30647" s="1233" t="s">
        <v>8327</v>
      </c>
      <c r="B30647" s="1233" t="s">
        <v>24</v>
      </c>
      <c r="C30647" s="1235" t="s">
        <v>27783</v>
      </c>
      <c r="D30647" s="1233" t="s">
        <v>5</v>
      </c>
      <c r="E30647" s="1234">
        <v>564.26</v>
      </c>
      <c r="F30647" s="761"/>
    </row>
    <row r="30648" spans="1:6" customFormat="1">
      <c r="A30648" s="1233" t="s">
        <v>8329</v>
      </c>
      <c r="B30648" s="1233" t="s">
        <v>24</v>
      </c>
      <c r="C30648" s="1235" t="s">
        <v>27784</v>
      </c>
      <c r="D30648" s="1233" t="s">
        <v>5</v>
      </c>
      <c r="E30648" s="1234">
        <v>775.46</v>
      </c>
      <c r="F30648" s="761"/>
    </row>
    <row r="30649" spans="1:6" customFormat="1">
      <c r="A30649" s="1233" t="s">
        <v>8330</v>
      </c>
      <c r="B30649" s="1233" t="s">
        <v>24</v>
      </c>
      <c r="C30649" s="1235" t="s">
        <v>27785</v>
      </c>
      <c r="D30649" s="1233" t="s">
        <v>5</v>
      </c>
      <c r="E30649" s="1234">
        <v>1173.0999999999999</v>
      </c>
      <c r="F30649" s="761"/>
    </row>
    <row r="30650" spans="1:6" customFormat="1">
      <c r="A30650" s="1231" t="s">
        <v>4661</v>
      </c>
      <c r="B30650" s="1231" t="s">
        <v>24</v>
      </c>
      <c r="C30650" s="1231" t="s">
        <v>27786</v>
      </c>
      <c r="D30650" s="1232"/>
      <c r="E30650" s="1232"/>
      <c r="F30650" s="761"/>
    </row>
    <row r="30651" spans="1:6" customFormat="1">
      <c r="A30651" s="1233" t="s">
        <v>8332</v>
      </c>
      <c r="B30651" s="1233" t="s">
        <v>24</v>
      </c>
      <c r="C30651" s="1235" t="s">
        <v>27787</v>
      </c>
      <c r="D30651" s="1233" t="s">
        <v>5</v>
      </c>
      <c r="E30651" s="1234">
        <v>170.38</v>
      </c>
      <c r="F30651" s="761"/>
    </row>
    <row r="30652" spans="1:6" customFormat="1">
      <c r="A30652" s="1233" t="s">
        <v>8333</v>
      </c>
      <c r="B30652" s="1233" t="s">
        <v>24</v>
      </c>
      <c r="C30652" s="1235" t="s">
        <v>27788</v>
      </c>
      <c r="D30652" s="1233" t="s">
        <v>5</v>
      </c>
      <c r="E30652" s="1234">
        <v>211.63</v>
      </c>
      <c r="F30652" s="761"/>
    </row>
    <row r="30653" spans="1:6" customFormat="1">
      <c r="A30653" s="1233" t="s">
        <v>8334</v>
      </c>
      <c r="B30653" s="1233" t="s">
        <v>24</v>
      </c>
      <c r="C30653" s="1235" t="s">
        <v>27789</v>
      </c>
      <c r="D30653" s="1233" t="s">
        <v>5</v>
      </c>
      <c r="E30653" s="1234">
        <v>271.58</v>
      </c>
      <c r="F30653" s="761"/>
    </row>
    <row r="30654" spans="1:6" customFormat="1">
      <c r="A30654" s="1233" t="s">
        <v>8335</v>
      </c>
      <c r="B30654" s="1233" t="s">
        <v>24</v>
      </c>
      <c r="C30654" s="1235" t="s">
        <v>27790</v>
      </c>
      <c r="D30654" s="1233" t="s">
        <v>5</v>
      </c>
      <c r="E30654" s="1234">
        <v>425.09</v>
      </c>
      <c r="F30654" s="761"/>
    </row>
    <row r="30655" spans="1:6" customFormat="1">
      <c r="A30655" s="1233" t="s">
        <v>8336</v>
      </c>
      <c r="B30655" s="1233" t="s">
        <v>24</v>
      </c>
      <c r="C30655" s="1235" t="s">
        <v>27791</v>
      </c>
      <c r="D30655" s="1233" t="s">
        <v>5</v>
      </c>
      <c r="E30655" s="1234">
        <v>579.71</v>
      </c>
      <c r="F30655" s="761"/>
    </row>
    <row r="30656" spans="1:6" customFormat="1">
      <c r="A30656" s="1233" t="s">
        <v>8337</v>
      </c>
      <c r="B30656" s="1233" t="s">
        <v>24</v>
      </c>
      <c r="C30656" s="1235" t="s">
        <v>27792</v>
      </c>
      <c r="D30656" s="1233" t="s">
        <v>5</v>
      </c>
      <c r="E30656" s="1234">
        <v>801.21</v>
      </c>
      <c r="F30656" s="761"/>
    </row>
    <row r="30657" spans="1:6" customFormat="1">
      <c r="A30657" s="1233" t="s">
        <v>8338</v>
      </c>
      <c r="B30657" s="1233" t="s">
        <v>24</v>
      </c>
      <c r="C30657" s="1235" t="s">
        <v>27793</v>
      </c>
      <c r="D30657" s="1233" t="s">
        <v>5</v>
      </c>
      <c r="E30657" s="1234">
        <v>1204</v>
      </c>
      <c r="F30657" s="761"/>
    </row>
    <row r="30658" spans="1:6" customFormat="1">
      <c r="A30658" s="1231" t="s">
        <v>4665</v>
      </c>
      <c r="B30658" s="1231" t="s">
        <v>24</v>
      </c>
      <c r="C30658" s="1231" t="s">
        <v>27794</v>
      </c>
      <c r="D30658" s="1232"/>
      <c r="E30658" s="1232"/>
      <c r="F30658" s="761"/>
    </row>
    <row r="30659" spans="1:6" customFormat="1">
      <c r="A30659" s="1233" t="s">
        <v>8339</v>
      </c>
      <c r="B30659" s="1233" t="s">
        <v>24</v>
      </c>
      <c r="C30659" s="1235" t="s">
        <v>27795</v>
      </c>
      <c r="D30659" s="1233" t="s">
        <v>5</v>
      </c>
      <c r="E30659" s="1234">
        <v>312.77999999999997</v>
      </c>
      <c r="F30659" s="761"/>
    </row>
    <row r="30660" spans="1:6" customFormat="1">
      <c r="A30660" s="1233" t="s">
        <v>8340</v>
      </c>
      <c r="B30660" s="1233" t="s">
        <v>24</v>
      </c>
      <c r="C30660" s="1235" t="s">
        <v>27796</v>
      </c>
      <c r="D30660" s="1233" t="s">
        <v>5</v>
      </c>
      <c r="E30660" s="1234">
        <v>495.2</v>
      </c>
      <c r="F30660" s="761"/>
    </row>
    <row r="30661" spans="1:6" customFormat="1">
      <c r="A30661" s="1233" t="s">
        <v>8341</v>
      </c>
      <c r="B30661" s="1233" t="s">
        <v>24</v>
      </c>
      <c r="C30661" s="1235" t="s">
        <v>27796</v>
      </c>
      <c r="D30661" s="1233" t="s">
        <v>5</v>
      </c>
      <c r="E30661" s="1234">
        <v>672.41</v>
      </c>
      <c r="F30661" s="761"/>
    </row>
    <row r="30662" spans="1:6" customFormat="1">
      <c r="A30662" s="1233" t="s">
        <v>8342</v>
      </c>
      <c r="B30662" s="1233" t="s">
        <v>24</v>
      </c>
      <c r="C30662" s="1235" t="s">
        <v>27797</v>
      </c>
      <c r="D30662" s="1233" t="s">
        <v>5</v>
      </c>
      <c r="E30662" s="1234">
        <v>1157.17</v>
      </c>
      <c r="F30662" s="761"/>
    </row>
    <row r="30663" spans="1:6" customFormat="1">
      <c r="A30663" s="1233" t="s">
        <v>8343</v>
      </c>
      <c r="B30663" s="1233" t="s">
        <v>24</v>
      </c>
      <c r="C30663" s="1235" t="s">
        <v>27798</v>
      </c>
      <c r="D30663" s="1233" t="s">
        <v>5</v>
      </c>
      <c r="E30663" s="1234">
        <v>1638.66</v>
      </c>
      <c r="F30663" s="761"/>
    </row>
    <row r="30664" spans="1:6" customFormat="1">
      <c r="A30664" s="1231" t="s">
        <v>4675</v>
      </c>
      <c r="B30664" s="1231" t="s">
        <v>24</v>
      </c>
      <c r="C30664" s="1231" t="s">
        <v>8344</v>
      </c>
      <c r="D30664" s="1232"/>
      <c r="E30664" s="1232"/>
      <c r="F30664" s="761"/>
    </row>
    <row r="30665" spans="1:6" customFormat="1">
      <c r="A30665" s="1233" t="s">
        <v>27799</v>
      </c>
      <c r="B30665" s="1233" t="s">
        <v>24</v>
      </c>
      <c r="C30665" s="1235" t="s">
        <v>27800</v>
      </c>
      <c r="D30665" s="1233" t="s">
        <v>34</v>
      </c>
      <c r="E30665" s="1234">
        <v>566.47</v>
      </c>
      <c r="F30665" s="761"/>
    </row>
    <row r="30666" spans="1:6" customFormat="1">
      <c r="A30666" s="1231" t="s">
        <v>4679</v>
      </c>
      <c r="B30666" s="1231" t="s">
        <v>24</v>
      </c>
      <c r="C30666" s="1231" t="s">
        <v>27801</v>
      </c>
      <c r="D30666" s="1232"/>
      <c r="E30666" s="1232"/>
      <c r="F30666" s="761"/>
    </row>
    <row r="30667" spans="1:6" customFormat="1">
      <c r="A30667" s="1233" t="s">
        <v>27802</v>
      </c>
      <c r="B30667" s="1233" t="s">
        <v>24</v>
      </c>
      <c r="C30667" s="1235" t="s">
        <v>27803</v>
      </c>
      <c r="D30667" s="1233" t="s">
        <v>32</v>
      </c>
      <c r="E30667" s="1234">
        <v>88.62</v>
      </c>
      <c r="F30667" s="761"/>
    </row>
    <row r="30668" spans="1:6" customFormat="1">
      <c r="A30668" s="1233" t="s">
        <v>27804</v>
      </c>
      <c r="B30668" s="1233" t="s">
        <v>24</v>
      </c>
      <c r="C30668" s="1235" t="s">
        <v>27805</v>
      </c>
      <c r="D30668" s="1233" t="s">
        <v>32</v>
      </c>
      <c r="E30668" s="1234">
        <v>86.54</v>
      </c>
      <c r="F30668" s="761"/>
    </row>
    <row r="30669" spans="1:6" customFormat="1">
      <c r="A30669" s="1231" t="s">
        <v>4686</v>
      </c>
      <c r="B30669" s="1231" t="s">
        <v>24</v>
      </c>
      <c r="C30669" s="1231" t="s">
        <v>8345</v>
      </c>
      <c r="D30669" s="1232"/>
      <c r="E30669" s="1232"/>
      <c r="F30669" s="761"/>
    </row>
    <row r="30670" spans="1:6" customFormat="1">
      <c r="A30670" s="1233" t="s">
        <v>8346</v>
      </c>
      <c r="B30670" s="1233" t="s">
        <v>24</v>
      </c>
      <c r="C30670" s="1233" t="s">
        <v>27806</v>
      </c>
      <c r="D30670" s="1233" t="s">
        <v>28</v>
      </c>
      <c r="E30670" s="1234">
        <v>1210.82</v>
      </c>
      <c r="F30670" s="761"/>
    </row>
    <row r="30671" spans="1:6" customFormat="1">
      <c r="A30671" s="1233" t="s">
        <v>8347</v>
      </c>
      <c r="B30671" s="1233" t="s">
        <v>24</v>
      </c>
      <c r="C30671" s="1233" t="s">
        <v>27807</v>
      </c>
      <c r="D30671" s="1233" t="s">
        <v>28</v>
      </c>
      <c r="E30671" s="1234">
        <v>1329.25</v>
      </c>
      <c r="F30671" s="761"/>
    </row>
    <row r="30672" spans="1:6" customFormat="1">
      <c r="A30672" s="1233" t="s">
        <v>8348</v>
      </c>
      <c r="B30672" s="1233" t="s">
        <v>24</v>
      </c>
      <c r="C30672" s="1233" t="s">
        <v>27808</v>
      </c>
      <c r="D30672" s="1233" t="s">
        <v>28</v>
      </c>
      <c r="E30672" s="1234">
        <v>1454.61</v>
      </c>
      <c r="F30672" s="761"/>
    </row>
    <row r="30673" spans="1:6" customFormat="1">
      <c r="A30673" s="1233" t="s">
        <v>8349</v>
      </c>
      <c r="B30673" s="1233" t="s">
        <v>24</v>
      </c>
      <c r="C30673" s="1233" t="s">
        <v>27809</v>
      </c>
      <c r="D30673" s="1233" t="s">
        <v>28</v>
      </c>
      <c r="E30673" s="1234">
        <v>1583.44</v>
      </c>
      <c r="F30673" s="761"/>
    </row>
    <row r="30674" spans="1:6" customFormat="1">
      <c r="A30674" s="1233" t="s">
        <v>8350</v>
      </c>
      <c r="B30674" s="1233" t="s">
        <v>24</v>
      </c>
      <c r="C30674" s="1233" t="s">
        <v>27810</v>
      </c>
      <c r="D30674" s="1233" t="s">
        <v>28</v>
      </c>
      <c r="E30674" s="1234">
        <v>1723.29</v>
      </c>
      <c r="F30674" s="761"/>
    </row>
    <row r="30675" spans="1:6" customFormat="1">
      <c r="A30675" s="1233" t="s">
        <v>8351</v>
      </c>
      <c r="B30675" s="1233" t="s">
        <v>24</v>
      </c>
      <c r="C30675" s="1233" t="s">
        <v>27811</v>
      </c>
      <c r="D30675" s="1233" t="s">
        <v>28</v>
      </c>
      <c r="E30675" s="1234">
        <v>1861.35</v>
      </c>
      <c r="F30675" s="761"/>
    </row>
    <row r="30676" spans="1:6" customFormat="1">
      <c r="A30676" s="1233" t="s">
        <v>8352</v>
      </c>
      <c r="B30676" s="1233" t="s">
        <v>24</v>
      </c>
      <c r="C30676" s="1233" t="s">
        <v>27812</v>
      </c>
      <c r="D30676" s="1233" t="s">
        <v>28</v>
      </c>
      <c r="E30676" s="1234">
        <v>2561.3200000000002</v>
      </c>
      <c r="F30676" s="761"/>
    </row>
    <row r="30677" spans="1:6" customFormat="1">
      <c r="A30677" s="1233" t="s">
        <v>8353</v>
      </c>
      <c r="B30677" s="1233" t="s">
        <v>24</v>
      </c>
      <c r="C30677" s="1233" t="s">
        <v>27813</v>
      </c>
      <c r="D30677" s="1233" t="s">
        <v>28</v>
      </c>
      <c r="E30677" s="1234">
        <v>2727.23</v>
      </c>
      <c r="F30677" s="761"/>
    </row>
    <row r="30678" spans="1:6" customFormat="1">
      <c r="A30678" s="1233" t="s">
        <v>8354</v>
      </c>
      <c r="B30678" s="1233" t="s">
        <v>24</v>
      </c>
      <c r="C30678" s="1233" t="s">
        <v>27814</v>
      </c>
      <c r="D30678" s="1233" t="s">
        <v>28</v>
      </c>
      <c r="E30678" s="1234">
        <v>3098.72</v>
      </c>
      <c r="F30678" s="761"/>
    </row>
    <row r="30679" spans="1:6" customFormat="1">
      <c r="A30679" s="1233" t="s">
        <v>8355</v>
      </c>
      <c r="B30679" s="1233" t="s">
        <v>24</v>
      </c>
      <c r="C30679" s="1233" t="s">
        <v>27815</v>
      </c>
      <c r="D30679" s="1233" t="s">
        <v>28</v>
      </c>
      <c r="E30679" s="1234">
        <v>3468.59</v>
      </c>
      <c r="F30679" s="761"/>
    </row>
    <row r="30680" spans="1:6" customFormat="1">
      <c r="A30680" s="1231" t="s">
        <v>4690</v>
      </c>
      <c r="B30680" s="1231" t="s">
        <v>24</v>
      </c>
      <c r="C30680" s="1231" t="s">
        <v>8356</v>
      </c>
      <c r="D30680" s="1232"/>
      <c r="E30680" s="1232"/>
      <c r="F30680" s="761"/>
    </row>
    <row r="30681" spans="1:6" customFormat="1">
      <c r="A30681" s="1233" t="s">
        <v>9129</v>
      </c>
      <c r="B30681" s="1233" t="s">
        <v>24</v>
      </c>
      <c r="C30681" s="1233" t="s">
        <v>9130</v>
      </c>
      <c r="D30681" s="1233" t="s">
        <v>28</v>
      </c>
      <c r="E30681" s="1234">
        <v>1050.0999999999999</v>
      </c>
      <c r="F30681" s="761"/>
    </row>
    <row r="30682" spans="1:6" customFormat="1">
      <c r="A30682" s="1233" t="s">
        <v>9131</v>
      </c>
      <c r="B30682" s="1233" t="s">
        <v>24</v>
      </c>
      <c r="C30682" s="1233" t="s">
        <v>9132</v>
      </c>
      <c r="D30682" s="1233" t="s">
        <v>28</v>
      </c>
      <c r="E30682" s="1234">
        <v>1811.2</v>
      </c>
      <c r="F30682" s="761"/>
    </row>
    <row r="30683" spans="1:6" customFormat="1">
      <c r="A30683" s="1231" t="s">
        <v>4694</v>
      </c>
      <c r="B30683" s="1231" t="s">
        <v>24</v>
      </c>
      <c r="C30683" s="1231" t="s">
        <v>8357</v>
      </c>
      <c r="D30683" s="1232"/>
      <c r="E30683" s="1232"/>
      <c r="F30683" s="761"/>
    </row>
    <row r="30684" spans="1:6" customFormat="1">
      <c r="A30684" s="1233" t="s">
        <v>9133</v>
      </c>
      <c r="B30684" s="1233" t="s">
        <v>24</v>
      </c>
      <c r="C30684" s="1233" t="s">
        <v>9134</v>
      </c>
      <c r="D30684" s="1233" t="s">
        <v>5</v>
      </c>
      <c r="E30684" s="1234">
        <v>923.06</v>
      </c>
      <c r="F30684" s="761"/>
    </row>
    <row r="30685" spans="1:6" customFormat="1">
      <c r="A30685" s="1233" t="s">
        <v>9135</v>
      </c>
      <c r="B30685" s="1233" t="s">
        <v>24</v>
      </c>
      <c r="C30685" s="1233" t="s">
        <v>9136</v>
      </c>
      <c r="D30685" s="1233" t="s">
        <v>5</v>
      </c>
      <c r="E30685" s="1234">
        <v>1545.79</v>
      </c>
      <c r="F30685" s="761"/>
    </row>
    <row r="30686" spans="1:6" customFormat="1">
      <c r="A30686" s="1231" t="s">
        <v>4698</v>
      </c>
      <c r="B30686" s="1231" t="s">
        <v>24</v>
      </c>
      <c r="C30686" s="1231" t="s">
        <v>8358</v>
      </c>
      <c r="D30686" s="1232"/>
      <c r="E30686" s="1232"/>
      <c r="F30686" s="761"/>
    </row>
    <row r="30687" spans="1:6" customFormat="1">
      <c r="A30687" s="1233" t="s">
        <v>115</v>
      </c>
      <c r="B30687" s="1233" t="s">
        <v>24</v>
      </c>
      <c r="C30687" s="1233" t="s">
        <v>27816</v>
      </c>
      <c r="D30687" s="1233" t="s">
        <v>28</v>
      </c>
      <c r="E30687" s="1234">
        <v>736.65</v>
      </c>
      <c r="F30687" s="761"/>
    </row>
    <row r="30688" spans="1:6" customFormat="1">
      <c r="A30688" s="1233" t="s">
        <v>8359</v>
      </c>
      <c r="B30688" s="1233" t="s">
        <v>24</v>
      </c>
      <c r="C30688" s="1233" t="s">
        <v>27817</v>
      </c>
      <c r="D30688" s="1233" t="s">
        <v>28</v>
      </c>
      <c r="E30688" s="1234">
        <v>401.05</v>
      </c>
      <c r="F30688" s="761"/>
    </row>
    <row r="30689" spans="1:6" customFormat="1">
      <c r="A30689" s="1231" t="s">
        <v>8360</v>
      </c>
      <c r="B30689" s="1231" t="s">
        <v>24</v>
      </c>
      <c r="C30689" s="1231" t="s">
        <v>8361</v>
      </c>
      <c r="D30689" s="1232"/>
      <c r="E30689" s="1232"/>
      <c r="F30689" s="761"/>
    </row>
    <row r="30690" spans="1:6" customFormat="1">
      <c r="A30690" s="1233" t="s">
        <v>116</v>
      </c>
      <c r="B30690" s="1233" t="s">
        <v>24</v>
      </c>
      <c r="C30690" s="1233" t="s">
        <v>27818</v>
      </c>
      <c r="D30690" s="1233" t="s">
        <v>28</v>
      </c>
      <c r="E30690" s="1234">
        <v>1169.99</v>
      </c>
      <c r="F30690" s="761"/>
    </row>
    <row r="30691" spans="1:6" customFormat="1">
      <c r="A30691" s="1233" t="s">
        <v>8362</v>
      </c>
      <c r="B30691" s="1233" t="s">
        <v>24</v>
      </c>
      <c r="C30691" s="1233" t="s">
        <v>27819</v>
      </c>
      <c r="D30691" s="1233" t="s">
        <v>28</v>
      </c>
      <c r="E30691" s="1234">
        <v>120.23</v>
      </c>
      <c r="F30691" s="761"/>
    </row>
    <row r="30692" spans="1:6" customFormat="1">
      <c r="A30692" s="1231" t="s">
        <v>8363</v>
      </c>
      <c r="B30692" s="1231" t="s">
        <v>24</v>
      </c>
      <c r="C30692" s="1231" t="s">
        <v>27820</v>
      </c>
      <c r="D30692" s="1232"/>
      <c r="E30692" s="1232"/>
      <c r="F30692" s="761"/>
    </row>
    <row r="30693" spans="1:6" customFormat="1">
      <c r="A30693" s="1233" t="s">
        <v>8364</v>
      </c>
      <c r="B30693" s="1233" t="s">
        <v>24</v>
      </c>
      <c r="C30693" s="1233" t="s">
        <v>27821</v>
      </c>
      <c r="D30693" s="1233" t="s">
        <v>28</v>
      </c>
      <c r="E30693" s="1234">
        <v>1533.62</v>
      </c>
      <c r="F30693" s="761"/>
    </row>
    <row r="30694" spans="1:6" customFormat="1">
      <c r="A30694" s="1233" t="s">
        <v>8365</v>
      </c>
      <c r="B30694" s="1233" t="s">
        <v>24</v>
      </c>
      <c r="C30694" s="1233" t="s">
        <v>27822</v>
      </c>
      <c r="D30694" s="1233" t="s">
        <v>28</v>
      </c>
      <c r="E30694" s="1234">
        <v>1762.26</v>
      </c>
      <c r="F30694" s="761"/>
    </row>
    <row r="30695" spans="1:6" customFormat="1">
      <c r="A30695" s="1233" t="s">
        <v>8366</v>
      </c>
      <c r="B30695" s="1233" t="s">
        <v>24</v>
      </c>
      <c r="C30695" s="1233" t="s">
        <v>27823</v>
      </c>
      <c r="D30695" s="1233" t="s">
        <v>28</v>
      </c>
      <c r="E30695" s="1234">
        <v>1999.81</v>
      </c>
      <c r="F30695" s="761"/>
    </row>
    <row r="30696" spans="1:6" customFormat="1">
      <c r="A30696" s="1233" t="s">
        <v>8367</v>
      </c>
      <c r="B30696" s="1233" t="s">
        <v>24</v>
      </c>
      <c r="C30696" s="1233" t="s">
        <v>27824</v>
      </c>
      <c r="D30696" s="1233" t="s">
        <v>28</v>
      </c>
      <c r="E30696" s="1234">
        <v>2458.91</v>
      </c>
      <c r="F30696" s="761"/>
    </row>
    <row r="30697" spans="1:6" customFormat="1">
      <c r="A30697" s="1233" t="s">
        <v>8368</v>
      </c>
      <c r="B30697" s="1233" t="s">
        <v>24</v>
      </c>
      <c r="C30697" s="1233" t="s">
        <v>27825</v>
      </c>
      <c r="D30697" s="1233" t="s">
        <v>28</v>
      </c>
      <c r="E30697" s="1234">
        <v>2905.2</v>
      </c>
      <c r="F30697" s="761"/>
    </row>
    <row r="30698" spans="1:6" customFormat="1">
      <c r="A30698" s="1233" t="s">
        <v>8369</v>
      </c>
      <c r="B30698" s="1233" t="s">
        <v>24</v>
      </c>
      <c r="C30698" s="1233" t="s">
        <v>27826</v>
      </c>
      <c r="D30698" s="1233" t="s">
        <v>28</v>
      </c>
      <c r="E30698" s="1234">
        <v>3199.18</v>
      </c>
      <c r="F30698" s="761"/>
    </row>
    <row r="30699" spans="1:6" customFormat="1">
      <c r="A30699" s="1233" t="s">
        <v>8370</v>
      </c>
      <c r="B30699" s="1233" t="s">
        <v>24</v>
      </c>
      <c r="C30699" s="1233" t="s">
        <v>27827</v>
      </c>
      <c r="D30699" s="1233" t="s">
        <v>28</v>
      </c>
      <c r="E30699" s="1234">
        <v>3752.35</v>
      </c>
      <c r="F30699" s="761"/>
    </row>
    <row r="30700" spans="1:6" customFormat="1">
      <c r="A30700" s="1233" t="s">
        <v>8371</v>
      </c>
      <c r="B30700" s="1233" t="s">
        <v>24</v>
      </c>
      <c r="C30700" s="1233" t="s">
        <v>27828</v>
      </c>
      <c r="D30700" s="1233" t="s">
        <v>28</v>
      </c>
      <c r="E30700" s="1234">
        <v>4112.3900000000003</v>
      </c>
      <c r="F30700" s="761"/>
    </row>
    <row r="30701" spans="1:6" customFormat="1">
      <c r="A30701" s="1233" t="s">
        <v>8372</v>
      </c>
      <c r="B30701" s="1233" t="s">
        <v>24</v>
      </c>
      <c r="C30701" s="1233" t="s">
        <v>27829</v>
      </c>
      <c r="D30701" s="1233" t="s">
        <v>28</v>
      </c>
      <c r="E30701" s="1234">
        <v>4444.74</v>
      </c>
      <c r="F30701" s="761"/>
    </row>
    <row r="30702" spans="1:6" customFormat="1">
      <c r="A30702" s="1233" t="s">
        <v>8373</v>
      </c>
      <c r="B30702" s="1233" t="s">
        <v>24</v>
      </c>
      <c r="C30702" s="1233" t="s">
        <v>27830</v>
      </c>
      <c r="D30702" s="1233" t="s">
        <v>28</v>
      </c>
      <c r="E30702" s="1234">
        <v>5178.3100000000004</v>
      </c>
      <c r="F30702" s="761"/>
    </row>
    <row r="30703" spans="1:6" customFormat="1">
      <c r="A30703" s="1231" t="s">
        <v>8374</v>
      </c>
      <c r="B30703" s="1231" t="s">
        <v>24</v>
      </c>
      <c r="C30703" s="1231" t="s">
        <v>27831</v>
      </c>
      <c r="D30703" s="1232"/>
      <c r="E30703" s="1232"/>
      <c r="F30703" s="761"/>
    </row>
    <row r="30704" spans="1:6" customFormat="1">
      <c r="A30704" s="1233" t="s">
        <v>8375</v>
      </c>
      <c r="B30704" s="1233" t="s">
        <v>24</v>
      </c>
      <c r="C30704" s="1233" t="s">
        <v>27832</v>
      </c>
      <c r="D30704" s="1233" t="s">
        <v>28</v>
      </c>
      <c r="E30704" s="1234">
        <v>1989.85</v>
      </c>
      <c r="F30704" s="761"/>
    </row>
    <row r="30705" spans="1:6" customFormat="1">
      <c r="A30705" s="1233" t="s">
        <v>8376</v>
      </c>
      <c r="B30705" s="1233" t="s">
        <v>24</v>
      </c>
      <c r="C30705" s="1233" t="s">
        <v>27833</v>
      </c>
      <c r="D30705" s="1233" t="s">
        <v>28</v>
      </c>
      <c r="E30705" s="1234">
        <v>2357.3200000000002</v>
      </c>
      <c r="F30705" s="761"/>
    </row>
    <row r="30706" spans="1:6" customFormat="1">
      <c r="A30706" s="1233" t="s">
        <v>8377</v>
      </c>
      <c r="B30706" s="1233" t="s">
        <v>24</v>
      </c>
      <c r="C30706" s="1233" t="s">
        <v>27834</v>
      </c>
      <c r="D30706" s="1233" t="s">
        <v>28</v>
      </c>
      <c r="E30706" s="1234">
        <v>2637.98</v>
      </c>
      <c r="F30706" s="761"/>
    </row>
    <row r="30707" spans="1:6" customFormat="1">
      <c r="A30707" s="1233" t="s">
        <v>8378</v>
      </c>
      <c r="B30707" s="1233" t="s">
        <v>24</v>
      </c>
      <c r="C30707" s="1233" t="s">
        <v>27835</v>
      </c>
      <c r="D30707" s="1233" t="s">
        <v>28</v>
      </c>
      <c r="E30707" s="1234">
        <v>2912.96</v>
      </c>
      <c r="F30707" s="761"/>
    </row>
    <row r="30708" spans="1:6" customFormat="1">
      <c r="A30708" s="1233" t="s">
        <v>8379</v>
      </c>
      <c r="B30708" s="1233" t="s">
        <v>24</v>
      </c>
      <c r="C30708" s="1233" t="s">
        <v>27836</v>
      </c>
      <c r="D30708" s="1233" t="s">
        <v>28</v>
      </c>
      <c r="E30708" s="1234">
        <v>3504.56</v>
      </c>
      <c r="F30708" s="761"/>
    </row>
    <row r="30709" spans="1:6" customFormat="1">
      <c r="A30709" s="1233" t="s">
        <v>8380</v>
      </c>
      <c r="B30709" s="1233" t="s">
        <v>24</v>
      </c>
      <c r="C30709" s="1233" t="s">
        <v>27837</v>
      </c>
      <c r="D30709" s="1233" t="s">
        <v>28</v>
      </c>
      <c r="E30709" s="1234">
        <v>3821.71</v>
      </c>
      <c r="F30709" s="761"/>
    </row>
    <row r="30710" spans="1:6" customFormat="1">
      <c r="A30710" s="1233" t="s">
        <v>8381</v>
      </c>
      <c r="B30710" s="1233" t="s">
        <v>24</v>
      </c>
      <c r="C30710" s="1233" t="s">
        <v>27838</v>
      </c>
      <c r="D30710" s="1233" t="s">
        <v>28</v>
      </c>
      <c r="E30710" s="1234">
        <v>4131.76</v>
      </c>
      <c r="F30710" s="761"/>
    </row>
    <row r="30711" spans="1:6" customFormat="1">
      <c r="A30711" s="1233" t="s">
        <v>8382</v>
      </c>
      <c r="B30711" s="1233" t="s">
        <v>24</v>
      </c>
      <c r="C30711" s="1233" t="s">
        <v>27839</v>
      </c>
      <c r="D30711" s="1233" t="s">
        <v>28</v>
      </c>
      <c r="E30711" s="1234">
        <v>4472.07</v>
      </c>
      <c r="F30711" s="761"/>
    </row>
    <row r="30712" spans="1:6" customFormat="1">
      <c r="A30712" s="1233" t="s">
        <v>8383</v>
      </c>
      <c r="B30712" s="1233" t="s">
        <v>24</v>
      </c>
      <c r="C30712" s="1233" t="s">
        <v>27840</v>
      </c>
      <c r="D30712" s="1233" t="s">
        <v>28</v>
      </c>
      <c r="E30712" s="1234">
        <v>4815.6099999999997</v>
      </c>
      <c r="F30712" s="761"/>
    </row>
    <row r="30713" spans="1:6" customFormat="1">
      <c r="A30713" s="1233" t="s">
        <v>8384</v>
      </c>
      <c r="B30713" s="1233" t="s">
        <v>24</v>
      </c>
      <c r="C30713" s="1233" t="s">
        <v>27841</v>
      </c>
      <c r="D30713" s="1233" t="s">
        <v>28</v>
      </c>
      <c r="E30713" s="1234">
        <v>5567.46</v>
      </c>
      <c r="F30713" s="761"/>
    </row>
    <row r="30714" spans="1:6" customFormat="1">
      <c r="A30714" s="1231" t="s">
        <v>8385</v>
      </c>
      <c r="B30714" s="1231" t="s">
        <v>24</v>
      </c>
      <c r="C30714" s="1231" t="s">
        <v>27842</v>
      </c>
      <c r="D30714" s="1232"/>
      <c r="E30714" s="1232"/>
      <c r="F30714" s="761"/>
    </row>
    <row r="30715" spans="1:6" customFormat="1">
      <c r="A30715" s="1233" t="s">
        <v>8386</v>
      </c>
      <c r="B30715" s="1233" t="s">
        <v>24</v>
      </c>
      <c r="C30715" s="1233" t="s">
        <v>27843</v>
      </c>
      <c r="D30715" s="1233" t="s">
        <v>28</v>
      </c>
      <c r="E30715" s="1234">
        <v>2426.91</v>
      </c>
      <c r="F30715" s="761"/>
    </row>
    <row r="30716" spans="1:6" customFormat="1">
      <c r="A30716" s="1233" t="s">
        <v>8387</v>
      </c>
      <c r="B30716" s="1233" t="s">
        <v>24</v>
      </c>
      <c r="C30716" s="1233" t="s">
        <v>27844</v>
      </c>
      <c r="D30716" s="1233" t="s">
        <v>28</v>
      </c>
      <c r="E30716" s="1234">
        <v>2706.53</v>
      </c>
      <c r="F30716" s="761"/>
    </row>
    <row r="30717" spans="1:6" customFormat="1">
      <c r="A30717" s="1233" t="s">
        <v>8388</v>
      </c>
      <c r="B30717" s="1233" t="s">
        <v>24</v>
      </c>
      <c r="C30717" s="1233" t="s">
        <v>27845</v>
      </c>
      <c r="D30717" s="1233" t="s">
        <v>28</v>
      </c>
      <c r="E30717" s="1234">
        <v>3000.35</v>
      </c>
      <c r="F30717" s="761"/>
    </row>
    <row r="30718" spans="1:6" customFormat="1">
      <c r="A30718" s="1233" t="s">
        <v>8389</v>
      </c>
      <c r="B30718" s="1233" t="s">
        <v>24</v>
      </c>
      <c r="C30718" s="1233" t="s">
        <v>27846</v>
      </c>
      <c r="D30718" s="1233" t="s">
        <v>28</v>
      </c>
      <c r="E30718" s="1234">
        <v>3437.35</v>
      </c>
      <c r="F30718" s="761"/>
    </row>
    <row r="30719" spans="1:6" customFormat="1">
      <c r="A30719" s="1233" t="s">
        <v>8390</v>
      </c>
      <c r="B30719" s="1233" t="s">
        <v>24</v>
      </c>
      <c r="C30719" s="1233" t="s">
        <v>27847</v>
      </c>
      <c r="D30719" s="1233" t="s">
        <v>28</v>
      </c>
      <c r="E30719" s="1234">
        <v>3928.33</v>
      </c>
      <c r="F30719" s="761"/>
    </row>
    <row r="30720" spans="1:6" customFormat="1">
      <c r="A30720" s="1233" t="s">
        <v>8391</v>
      </c>
      <c r="B30720" s="1233" t="s">
        <v>24</v>
      </c>
      <c r="C30720" s="1233" t="s">
        <v>27848</v>
      </c>
      <c r="D30720" s="1233" t="s">
        <v>28</v>
      </c>
      <c r="E30720" s="1234">
        <v>4263.01</v>
      </c>
      <c r="F30720" s="761"/>
    </row>
    <row r="30721" spans="1:6" customFormat="1">
      <c r="A30721" s="1233" t="s">
        <v>8392</v>
      </c>
      <c r="B30721" s="1233" t="s">
        <v>24</v>
      </c>
      <c r="C30721" s="1233" t="s">
        <v>27849</v>
      </c>
      <c r="D30721" s="1233" t="s">
        <v>28</v>
      </c>
      <c r="E30721" s="1234">
        <v>4624.24</v>
      </c>
      <c r="F30721" s="761"/>
    </row>
    <row r="30722" spans="1:6" customFormat="1">
      <c r="A30722" s="1233" t="s">
        <v>8393</v>
      </c>
      <c r="B30722" s="1233" t="s">
        <v>24</v>
      </c>
      <c r="C30722" s="1233" t="s">
        <v>27850</v>
      </c>
      <c r="D30722" s="1233" t="s">
        <v>28</v>
      </c>
      <c r="E30722" s="1234">
        <v>4988.0600000000004</v>
      </c>
      <c r="F30722" s="761"/>
    </row>
    <row r="30723" spans="1:6" customFormat="1">
      <c r="A30723" s="1233" t="s">
        <v>8394</v>
      </c>
      <c r="B30723" s="1233" t="s">
        <v>24</v>
      </c>
      <c r="C30723" s="1233" t="s">
        <v>27851</v>
      </c>
      <c r="D30723" s="1233" t="s">
        <v>28</v>
      </c>
      <c r="E30723" s="1234">
        <v>5351.51</v>
      </c>
      <c r="F30723" s="761"/>
    </row>
    <row r="30724" spans="1:6" customFormat="1">
      <c r="A30724" s="1233" t="s">
        <v>8395</v>
      </c>
      <c r="B30724" s="1233" t="s">
        <v>24</v>
      </c>
      <c r="C30724" s="1233" t="s">
        <v>27852</v>
      </c>
      <c r="D30724" s="1233" t="s">
        <v>28</v>
      </c>
      <c r="E30724" s="1234">
        <v>6146.6</v>
      </c>
      <c r="F30724" s="761"/>
    </row>
    <row r="30725" spans="1:6" customFormat="1">
      <c r="A30725" s="1231" t="s">
        <v>8396</v>
      </c>
      <c r="B30725" s="1231" t="s">
        <v>24</v>
      </c>
      <c r="C30725" s="1231" t="s">
        <v>27853</v>
      </c>
      <c r="D30725" s="1232"/>
      <c r="E30725" s="1232"/>
      <c r="F30725" s="761"/>
    </row>
    <row r="30726" spans="1:6" customFormat="1">
      <c r="A30726" s="1233" t="s">
        <v>8397</v>
      </c>
      <c r="B30726" s="1233" t="s">
        <v>24</v>
      </c>
      <c r="C30726" s="1233" t="s">
        <v>27854</v>
      </c>
      <c r="D30726" s="1233" t="s">
        <v>28</v>
      </c>
      <c r="E30726" s="1234">
        <v>2308.2600000000002</v>
      </c>
      <c r="F30726" s="761"/>
    </row>
    <row r="30727" spans="1:6" customFormat="1">
      <c r="A30727" s="1233" t="s">
        <v>8398</v>
      </c>
      <c r="B30727" s="1233" t="s">
        <v>24</v>
      </c>
      <c r="C30727" s="1233" t="s">
        <v>27855</v>
      </c>
      <c r="D30727" s="1233" t="s">
        <v>28</v>
      </c>
      <c r="E30727" s="1234">
        <v>2426.9499999999998</v>
      </c>
      <c r="F30727" s="761"/>
    </row>
    <row r="30728" spans="1:6" customFormat="1">
      <c r="A30728" s="1233" t="s">
        <v>8399</v>
      </c>
      <c r="B30728" s="1233" t="s">
        <v>24</v>
      </c>
      <c r="C30728" s="1233" t="s">
        <v>27856</v>
      </c>
      <c r="D30728" s="1233" t="s">
        <v>28</v>
      </c>
      <c r="E30728" s="1234">
        <v>2534.8000000000002</v>
      </c>
      <c r="F30728" s="761"/>
    </row>
    <row r="30729" spans="1:6" customFormat="1">
      <c r="A30729" s="1233" t="s">
        <v>8400</v>
      </c>
      <c r="B30729" s="1233" t="s">
        <v>24</v>
      </c>
      <c r="C30729" s="1233" t="s">
        <v>27857</v>
      </c>
      <c r="D30729" s="1233" t="s">
        <v>28</v>
      </c>
      <c r="E30729" s="1234">
        <v>2856.87</v>
      </c>
      <c r="F30729" s="761"/>
    </row>
    <row r="30730" spans="1:6" customFormat="1">
      <c r="A30730" s="1233" t="s">
        <v>8401</v>
      </c>
      <c r="B30730" s="1233" t="s">
        <v>24</v>
      </c>
      <c r="C30730" s="1233" t="s">
        <v>27858</v>
      </c>
      <c r="D30730" s="1233" t="s">
        <v>28</v>
      </c>
      <c r="E30730" s="1234">
        <v>3090.51</v>
      </c>
      <c r="F30730" s="761"/>
    </row>
    <row r="30731" spans="1:6" customFormat="1">
      <c r="A30731" s="1233" t="s">
        <v>8402</v>
      </c>
      <c r="B30731" s="1233" t="s">
        <v>24</v>
      </c>
      <c r="C30731" s="1233" t="s">
        <v>27859</v>
      </c>
      <c r="D30731" s="1233" t="s">
        <v>28</v>
      </c>
      <c r="E30731" s="1234">
        <v>3430.24</v>
      </c>
      <c r="F30731" s="761"/>
    </row>
    <row r="30732" spans="1:6" customFormat="1">
      <c r="A30732" s="1233" t="s">
        <v>8403</v>
      </c>
      <c r="B30732" s="1233" t="s">
        <v>24</v>
      </c>
      <c r="C30732" s="1233" t="s">
        <v>27860</v>
      </c>
      <c r="D30732" s="1233" t="s">
        <v>28</v>
      </c>
      <c r="E30732" s="1234">
        <v>4083.62</v>
      </c>
      <c r="F30732" s="761"/>
    </row>
    <row r="30733" spans="1:6" customFormat="1">
      <c r="A30733" s="1233" t="s">
        <v>8404</v>
      </c>
      <c r="B30733" s="1233" t="s">
        <v>24</v>
      </c>
      <c r="C30733" s="1233" t="s">
        <v>27861</v>
      </c>
      <c r="D30733" s="1233" t="s">
        <v>28</v>
      </c>
      <c r="E30733" s="1234">
        <v>4412.13</v>
      </c>
      <c r="F30733" s="761"/>
    </row>
    <row r="30734" spans="1:6" customFormat="1">
      <c r="A30734" s="1233" t="s">
        <v>8405</v>
      </c>
      <c r="B30734" s="1233" t="s">
        <v>24</v>
      </c>
      <c r="C30734" s="1233" t="s">
        <v>27862</v>
      </c>
      <c r="D30734" s="1233" t="s">
        <v>28</v>
      </c>
      <c r="E30734" s="1234">
        <v>4766.97</v>
      </c>
      <c r="F30734" s="761"/>
    </row>
    <row r="30735" spans="1:6" customFormat="1">
      <c r="A30735" s="1233" t="s">
        <v>8406</v>
      </c>
      <c r="B30735" s="1233" t="s">
        <v>24</v>
      </c>
      <c r="C30735" s="1233" t="s">
        <v>27863</v>
      </c>
      <c r="D30735" s="1233" t="s">
        <v>28</v>
      </c>
      <c r="E30735" s="1234">
        <v>5481.9</v>
      </c>
      <c r="F30735" s="761"/>
    </row>
    <row r="30736" spans="1:6" customFormat="1">
      <c r="A30736" s="1231" t="s">
        <v>8407</v>
      </c>
      <c r="B30736" s="1231" t="s">
        <v>24</v>
      </c>
      <c r="C30736" s="1231" t="s">
        <v>27864</v>
      </c>
      <c r="D30736" s="1232"/>
      <c r="E30736" s="1232"/>
      <c r="F30736" s="761"/>
    </row>
    <row r="30737" spans="1:6" customFormat="1">
      <c r="A30737" s="1233" t="s">
        <v>8408</v>
      </c>
      <c r="B30737" s="1233" t="s">
        <v>24</v>
      </c>
      <c r="C30737" s="1233" t="s">
        <v>27865</v>
      </c>
      <c r="D30737" s="1233" t="s">
        <v>28</v>
      </c>
      <c r="E30737" s="1234">
        <v>2812.46</v>
      </c>
      <c r="F30737" s="761"/>
    </row>
    <row r="30738" spans="1:6" customFormat="1">
      <c r="A30738" s="1233" t="s">
        <v>8409</v>
      </c>
      <c r="B30738" s="1233" t="s">
        <v>24</v>
      </c>
      <c r="C30738" s="1233" t="s">
        <v>27866</v>
      </c>
      <c r="D30738" s="1233" t="s">
        <v>28</v>
      </c>
      <c r="E30738" s="1234">
        <v>3067.59</v>
      </c>
      <c r="F30738" s="761"/>
    </row>
    <row r="30739" spans="1:6" customFormat="1">
      <c r="A30739" s="1233" t="s">
        <v>8410</v>
      </c>
      <c r="B30739" s="1233" t="s">
        <v>24</v>
      </c>
      <c r="C30739" s="1233" t="s">
        <v>27867</v>
      </c>
      <c r="D30739" s="1233" t="s">
        <v>28</v>
      </c>
      <c r="E30739" s="1234">
        <v>3189.7</v>
      </c>
      <c r="F30739" s="761"/>
    </row>
    <row r="30740" spans="1:6" customFormat="1">
      <c r="A30740" s="1233" t="s">
        <v>8411</v>
      </c>
      <c r="B30740" s="1233" t="s">
        <v>24</v>
      </c>
      <c r="C30740" s="1233" t="s">
        <v>27868</v>
      </c>
      <c r="D30740" s="1233" t="s">
        <v>28</v>
      </c>
      <c r="E30740" s="1234">
        <v>3305.11</v>
      </c>
      <c r="F30740" s="761"/>
    </row>
    <row r="30741" spans="1:6" customFormat="1">
      <c r="A30741" s="1233" t="s">
        <v>8412</v>
      </c>
      <c r="B30741" s="1233" t="s">
        <v>24</v>
      </c>
      <c r="C30741" s="1233" t="s">
        <v>27869</v>
      </c>
      <c r="D30741" s="1233" t="s">
        <v>28</v>
      </c>
      <c r="E30741" s="1234">
        <v>3711.47</v>
      </c>
      <c r="F30741" s="761"/>
    </row>
    <row r="30742" spans="1:6" customFormat="1">
      <c r="A30742" s="1233" t="s">
        <v>8413</v>
      </c>
      <c r="B30742" s="1233" t="s">
        <v>24</v>
      </c>
      <c r="C30742" s="1233" t="s">
        <v>27870</v>
      </c>
      <c r="D30742" s="1233" t="s">
        <v>28</v>
      </c>
      <c r="E30742" s="1234">
        <v>4088.18</v>
      </c>
      <c r="F30742" s="761"/>
    </row>
    <row r="30743" spans="1:6" customFormat="1">
      <c r="A30743" s="1233" t="s">
        <v>8414</v>
      </c>
      <c r="B30743" s="1233" t="s">
        <v>24</v>
      </c>
      <c r="C30743" s="1233" t="s">
        <v>27871</v>
      </c>
      <c r="D30743" s="1233" t="s">
        <v>28</v>
      </c>
      <c r="E30743" s="1234">
        <v>4433.6899999999996</v>
      </c>
      <c r="F30743" s="761"/>
    </row>
    <row r="30744" spans="1:6" customFormat="1">
      <c r="A30744" s="1233" t="s">
        <v>8415</v>
      </c>
      <c r="B30744" s="1233" t="s">
        <v>24</v>
      </c>
      <c r="C30744" s="1233" t="s">
        <v>27872</v>
      </c>
      <c r="D30744" s="1233" t="s">
        <v>28</v>
      </c>
      <c r="E30744" s="1234">
        <v>4769.12</v>
      </c>
      <c r="F30744" s="761"/>
    </row>
    <row r="30745" spans="1:6" customFormat="1">
      <c r="A30745" s="1233" t="s">
        <v>8416</v>
      </c>
      <c r="B30745" s="1233" t="s">
        <v>24</v>
      </c>
      <c r="C30745" s="1233" t="s">
        <v>27873</v>
      </c>
      <c r="D30745" s="1233" t="s">
        <v>28</v>
      </c>
      <c r="E30745" s="1234">
        <v>5139.28</v>
      </c>
      <c r="F30745" s="761"/>
    </row>
    <row r="30746" spans="1:6" customFormat="1">
      <c r="A30746" s="1233" t="s">
        <v>8417</v>
      </c>
      <c r="B30746" s="1233" t="s">
        <v>24</v>
      </c>
      <c r="C30746" s="1233" t="s">
        <v>27874</v>
      </c>
      <c r="D30746" s="1233" t="s">
        <v>28</v>
      </c>
      <c r="E30746" s="1234">
        <v>5899.81</v>
      </c>
      <c r="F30746" s="761"/>
    </row>
    <row r="30747" spans="1:6" customFormat="1">
      <c r="A30747" s="1231" t="s">
        <v>8418</v>
      </c>
      <c r="B30747" s="1231" t="s">
        <v>24</v>
      </c>
      <c r="C30747" s="1231" t="s">
        <v>27875</v>
      </c>
      <c r="D30747" s="1232"/>
      <c r="E30747" s="1232"/>
      <c r="F30747" s="761"/>
    </row>
    <row r="30748" spans="1:6" customFormat="1">
      <c r="A30748" s="1233" t="s">
        <v>8419</v>
      </c>
      <c r="B30748" s="1233" t="s">
        <v>24</v>
      </c>
      <c r="C30748" s="1233" t="s">
        <v>27876</v>
      </c>
      <c r="D30748" s="1233" t="s">
        <v>28</v>
      </c>
      <c r="E30748" s="1234">
        <v>3416.32</v>
      </c>
      <c r="F30748" s="761"/>
    </row>
    <row r="30749" spans="1:6" customFormat="1">
      <c r="A30749" s="1233" t="s">
        <v>8420</v>
      </c>
      <c r="B30749" s="1233" t="s">
        <v>24</v>
      </c>
      <c r="C30749" s="1233" t="s">
        <v>27877</v>
      </c>
      <c r="D30749" s="1233" t="s">
        <v>28</v>
      </c>
      <c r="E30749" s="1234">
        <v>3550.98</v>
      </c>
      <c r="F30749" s="761"/>
    </row>
    <row r="30750" spans="1:6" customFormat="1">
      <c r="A30750" s="1233" t="s">
        <v>8421</v>
      </c>
      <c r="B30750" s="1233" t="s">
        <v>24</v>
      </c>
      <c r="C30750" s="1233" t="s">
        <v>27878</v>
      </c>
      <c r="D30750" s="1233" t="s">
        <v>28</v>
      </c>
      <c r="E30750" s="1234">
        <v>3673.09</v>
      </c>
      <c r="F30750" s="761"/>
    </row>
    <row r="30751" spans="1:6" customFormat="1">
      <c r="A30751" s="1233" t="s">
        <v>8422</v>
      </c>
      <c r="B30751" s="1233" t="s">
        <v>24</v>
      </c>
      <c r="C30751" s="1233" t="s">
        <v>27879</v>
      </c>
      <c r="D30751" s="1233" t="s">
        <v>28</v>
      </c>
      <c r="E30751" s="1234">
        <v>3917.62</v>
      </c>
      <c r="F30751" s="761"/>
    </row>
    <row r="30752" spans="1:6" customFormat="1">
      <c r="A30752" s="1233" t="s">
        <v>8423</v>
      </c>
      <c r="B30752" s="1233" t="s">
        <v>24</v>
      </c>
      <c r="C30752" s="1233" t="s">
        <v>27880</v>
      </c>
      <c r="D30752" s="1233" t="s">
        <v>28</v>
      </c>
      <c r="E30752" s="1234">
        <v>4199.34</v>
      </c>
      <c r="F30752" s="761"/>
    </row>
    <row r="30753" spans="1:6" customFormat="1">
      <c r="A30753" s="1233" t="s">
        <v>8424</v>
      </c>
      <c r="B30753" s="1233" t="s">
        <v>24</v>
      </c>
      <c r="C30753" s="1233" t="s">
        <v>27881</v>
      </c>
      <c r="D30753" s="1233" t="s">
        <v>28</v>
      </c>
      <c r="E30753" s="1234">
        <v>4591.5</v>
      </c>
      <c r="F30753" s="761"/>
    </row>
    <row r="30754" spans="1:6" customFormat="1">
      <c r="A30754" s="1233" t="s">
        <v>8425</v>
      </c>
      <c r="B30754" s="1233" t="s">
        <v>24</v>
      </c>
      <c r="C30754" s="1233" t="s">
        <v>27882</v>
      </c>
      <c r="D30754" s="1233" t="s">
        <v>28</v>
      </c>
      <c r="E30754" s="1234">
        <v>4965.8599999999997</v>
      </c>
      <c r="F30754" s="761"/>
    </row>
    <row r="30755" spans="1:6" customFormat="1">
      <c r="A30755" s="1233" t="s">
        <v>8426</v>
      </c>
      <c r="B30755" s="1233" t="s">
        <v>24</v>
      </c>
      <c r="C30755" s="1233" t="s">
        <v>27883</v>
      </c>
      <c r="D30755" s="1233" t="s">
        <v>28</v>
      </c>
      <c r="E30755" s="1234">
        <v>5323.44</v>
      </c>
      <c r="F30755" s="761"/>
    </row>
    <row r="30756" spans="1:6" customFormat="1">
      <c r="A30756" s="1233" t="s">
        <v>8427</v>
      </c>
      <c r="B30756" s="1233" t="s">
        <v>24</v>
      </c>
      <c r="C30756" s="1233" t="s">
        <v>27884</v>
      </c>
      <c r="D30756" s="1233" t="s">
        <v>28</v>
      </c>
      <c r="E30756" s="1234">
        <v>5709.05</v>
      </c>
      <c r="F30756" s="761"/>
    </row>
    <row r="30757" spans="1:6" customFormat="1">
      <c r="A30757" s="1233" t="s">
        <v>8428</v>
      </c>
      <c r="B30757" s="1233" t="s">
        <v>24</v>
      </c>
      <c r="C30757" s="1233" t="s">
        <v>27885</v>
      </c>
      <c r="D30757" s="1233" t="s">
        <v>28</v>
      </c>
      <c r="E30757" s="1234">
        <v>6520.59</v>
      </c>
      <c r="F30757" s="761"/>
    </row>
    <row r="30758" spans="1:6" customFormat="1">
      <c r="A30758" s="1231" t="s">
        <v>8429</v>
      </c>
      <c r="B30758" s="1231" t="s">
        <v>24</v>
      </c>
      <c r="C30758" s="1231" t="s">
        <v>27886</v>
      </c>
      <c r="D30758" s="1232"/>
      <c r="E30758" s="1232"/>
      <c r="F30758" s="761"/>
    </row>
    <row r="30759" spans="1:6" customFormat="1">
      <c r="A30759" s="1233" t="s">
        <v>8430</v>
      </c>
      <c r="B30759" s="1233" t="s">
        <v>24</v>
      </c>
      <c r="C30759" s="1233" t="s">
        <v>27887</v>
      </c>
      <c r="D30759" s="1233" t="s">
        <v>5</v>
      </c>
      <c r="E30759" s="1234">
        <v>1127.23</v>
      </c>
      <c r="F30759" s="761"/>
    </row>
    <row r="30760" spans="1:6" customFormat="1">
      <c r="A30760" s="1233" t="s">
        <v>8431</v>
      </c>
      <c r="B30760" s="1233" t="s">
        <v>24</v>
      </c>
      <c r="C30760" s="1233" t="s">
        <v>27888</v>
      </c>
      <c r="D30760" s="1233" t="s">
        <v>5</v>
      </c>
      <c r="E30760" s="1234">
        <v>515.49</v>
      </c>
      <c r="F30760" s="761"/>
    </row>
    <row r="30761" spans="1:6" customFormat="1">
      <c r="A30761" s="1231" t="s">
        <v>8432</v>
      </c>
      <c r="B30761" s="1231" t="s">
        <v>24</v>
      </c>
      <c r="C30761" s="1231" t="s">
        <v>27889</v>
      </c>
      <c r="D30761" s="1232"/>
      <c r="E30761" s="1232"/>
      <c r="F30761" s="761"/>
    </row>
    <row r="30762" spans="1:6" customFormat="1">
      <c r="A30762" s="1233" t="s">
        <v>8433</v>
      </c>
      <c r="B30762" s="1233" t="s">
        <v>24</v>
      </c>
      <c r="C30762" s="1233" t="s">
        <v>27890</v>
      </c>
      <c r="D30762" s="1233" t="s">
        <v>28</v>
      </c>
      <c r="E30762" s="1234">
        <v>1178.79</v>
      </c>
      <c r="F30762" s="761"/>
    </row>
    <row r="30763" spans="1:6" customFormat="1">
      <c r="A30763" s="1233" t="s">
        <v>8434</v>
      </c>
      <c r="B30763" s="1233" t="s">
        <v>24</v>
      </c>
      <c r="C30763" s="1233" t="s">
        <v>27891</v>
      </c>
      <c r="D30763" s="1233" t="s">
        <v>28</v>
      </c>
      <c r="E30763" s="1234">
        <v>141.31</v>
      </c>
      <c r="F30763" s="761"/>
    </row>
    <row r="30764" spans="1:6" customFormat="1">
      <c r="A30764" s="1233" t="s">
        <v>8435</v>
      </c>
      <c r="B30764" s="1233" t="s">
        <v>24</v>
      </c>
      <c r="C30764" s="1233" t="s">
        <v>27892</v>
      </c>
      <c r="D30764" s="1233" t="s">
        <v>28</v>
      </c>
      <c r="E30764" s="1234">
        <v>335.64</v>
      </c>
      <c r="F30764" s="761"/>
    </row>
    <row r="30765" spans="1:6" customFormat="1">
      <c r="A30765" s="1231" t="s">
        <v>8436</v>
      </c>
      <c r="B30765" s="1231" t="s">
        <v>24</v>
      </c>
      <c r="C30765" s="1231" t="s">
        <v>27893</v>
      </c>
      <c r="D30765" s="1232"/>
      <c r="E30765" s="1232"/>
      <c r="F30765" s="761"/>
    </row>
    <row r="30766" spans="1:6" customFormat="1">
      <c r="A30766" s="1233" t="s">
        <v>8437</v>
      </c>
      <c r="B30766" s="1233" t="s">
        <v>24</v>
      </c>
      <c r="C30766" s="1233" t="s">
        <v>27894</v>
      </c>
      <c r="D30766" s="1233" t="s">
        <v>5</v>
      </c>
      <c r="E30766" s="1234">
        <v>751.14</v>
      </c>
      <c r="F30766" s="761"/>
    </row>
    <row r="30767" spans="1:6" customFormat="1">
      <c r="A30767" s="1233" t="s">
        <v>8438</v>
      </c>
      <c r="B30767" s="1233" t="s">
        <v>24</v>
      </c>
      <c r="C30767" s="1233" t="s">
        <v>27895</v>
      </c>
      <c r="D30767" s="1233" t="s">
        <v>5</v>
      </c>
      <c r="E30767" s="1234">
        <v>852.62</v>
      </c>
      <c r="F30767" s="761"/>
    </row>
    <row r="30768" spans="1:6" customFormat="1">
      <c r="A30768" s="1233" t="s">
        <v>8439</v>
      </c>
      <c r="B30768" s="1233" t="s">
        <v>24</v>
      </c>
      <c r="C30768" s="1233" t="s">
        <v>27896</v>
      </c>
      <c r="D30768" s="1233" t="s">
        <v>5</v>
      </c>
      <c r="E30768" s="1234">
        <v>948.84</v>
      </c>
      <c r="F30768" s="761"/>
    </row>
    <row r="30769" spans="1:6" customFormat="1">
      <c r="A30769" s="1233" t="s">
        <v>8440</v>
      </c>
      <c r="B30769" s="1233" t="s">
        <v>24</v>
      </c>
      <c r="C30769" s="1233" t="s">
        <v>27897</v>
      </c>
      <c r="D30769" s="1233" t="s">
        <v>5</v>
      </c>
      <c r="E30769" s="1234">
        <v>1053.21</v>
      </c>
      <c r="F30769" s="761"/>
    </row>
    <row r="30770" spans="1:6" customFormat="1">
      <c r="A30770" s="1233" t="s">
        <v>8441</v>
      </c>
      <c r="B30770" s="1233" t="s">
        <v>24</v>
      </c>
      <c r="C30770" s="1233" t="s">
        <v>27898</v>
      </c>
      <c r="D30770" s="1233" t="s">
        <v>5</v>
      </c>
      <c r="E30770" s="1234">
        <v>1152.32</v>
      </c>
      <c r="F30770" s="761"/>
    </row>
    <row r="30771" spans="1:6" customFormat="1">
      <c r="A30771" s="1233" t="s">
        <v>8442</v>
      </c>
      <c r="B30771" s="1233" t="s">
        <v>24</v>
      </c>
      <c r="C30771" s="1233" t="s">
        <v>27899</v>
      </c>
      <c r="D30771" s="1233" t="s">
        <v>5</v>
      </c>
      <c r="E30771" s="1234">
        <v>1259.58</v>
      </c>
      <c r="F30771" s="761"/>
    </row>
    <row r="30772" spans="1:6" customFormat="1">
      <c r="A30772" s="1233" t="s">
        <v>8443</v>
      </c>
      <c r="B30772" s="1233" t="s">
        <v>24</v>
      </c>
      <c r="C30772" s="1233" t="s">
        <v>27900</v>
      </c>
      <c r="D30772" s="1233" t="s">
        <v>5</v>
      </c>
      <c r="E30772" s="1234">
        <v>1560.85</v>
      </c>
      <c r="F30772" s="761"/>
    </row>
    <row r="30773" spans="1:6" customFormat="1">
      <c r="A30773" s="1233" t="s">
        <v>8444</v>
      </c>
      <c r="B30773" s="1233" t="s">
        <v>24</v>
      </c>
      <c r="C30773" s="1233" t="s">
        <v>27901</v>
      </c>
      <c r="D30773" s="1233" t="s">
        <v>5</v>
      </c>
      <c r="E30773" s="1234">
        <v>1677.98</v>
      </c>
      <c r="F30773" s="761"/>
    </row>
    <row r="30774" spans="1:6" customFormat="1">
      <c r="A30774" s="1233" t="s">
        <v>8445</v>
      </c>
      <c r="B30774" s="1233" t="s">
        <v>24</v>
      </c>
      <c r="C30774" s="1233" t="s">
        <v>27902</v>
      </c>
      <c r="D30774" s="1233" t="s">
        <v>5</v>
      </c>
      <c r="E30774" s="1234">
        <v>1797.08</v>
      </c>
      <c r="F30774" s="761"/>
    </row>
    <row r="30775" spans="1:6" customFormat="1">
      <c r="A30775" s="1233" t="s">
        <v>8446</v>
      </c>
      <c r="B30775" s="1233" t="s">
        <v>24</v>
      </c>
      <c r="C30775" s="1233" t="s">
        <v>27903</v>
      </c>
      <c r="D30775" s="1233" t="s">
        <v>5</v>
      </c>
      <c r="E30775" s="1234">
        <v>2507.81</v>
      </c>
      <c r="F30775" s="761"/>
    </row>
    <row r="30776" spans="1:6" customFormat="1">
      <c r="A30776" s="1231" t="s">
        <v>8447</v>
      </c>
      <c r="B30776" s="1231" t="s">
        <v>24</v>
      </c>
      <c r="C30776" s="1231" t="s">
        <v>27904</v>
      </c>
      <c r="D30776" s="1232"/>
      <c r="E30776" s="1232"/>
      <c r="F30776" s="761"/>
    </row>
    <row r="30777" spans="1:6" customFormat="1">
      <c r="A30777" s="1233" t="s">
        <v>8448</v>
      </c>
      <c r="B30777" s="1233" t="s">
        <v>24</v>
      </c>
      <c r="C30777" s="1233" t="s">
        <v>27905</v>
      </c>
      <c r="D30777" s="1233" t="s">
        <v>5</v>
      </c>
      <c r="E30777" s="1234">
        <v>502.02</v>
      </c>
      <c r="F30777" s="761"/>
    </row>
    <row r="30778" spans="1:6" customFormat="1">
      <c r="A30778" s="1233" t="s">
        <v>8449</v>
      </c>
      <c r="B30778" s="1233" t="s">
        <v>24</v>
      </c>
      <c r="C30778" s="1233" t="s">
        <v>27906</v>
      </c>
      <c r="D30778" s="1233" t="s">
        <v>5</v>
      </c>
      <c r="E30778" s="1234">
        <v>597.21</v>
      </c>
      <c r="F30778" s="761"/>
    </row>
    <row r="30779" spans="1:6" customFormat="1">
      <c r="A30779" s="1233" t="s">
        <v>8450</v>
      </c>
      <c r="B30779" s="1233" t="s">
        <v>24</v>
      </c>
      <c r="C30779" s="1233" t="s">
        <v>27907</v>
      </c>
      <c r="D30779" s="1233" t="s">
        <v>5</v>
      </c>
      <c r="E30779" s="1234">
        <v>686.84</v>
      </c>
      <c r="F30779" s="761"/>
    </row>
    <row r="30780" spans="1:6" customFormat="1">
      <c r="A30780" s="1233" t="s">
        <v>8451</v>
      </c>
      <c r="B30780" s="1233" t="s">
        <v>24</v>
      </c>
      <c r="C30780" s="1233" t="s">
        <v>27908</v>
      </c>
      <c r="D30780" s="1233" t="s">
        <v>5</v>
      </c>
      <c r="E30780" s="1234">
        <v>785.5</v>
      </c>
      <c r="F30780" s="761"/>
    </row>
    <row r="30781" spans="1:6" customFormat="1">
      <c r="A30781" s="1233" t="s">
        <v>8452</v>
      </c>
      <c r="B30781" s="1233" t="s">
        <v>24</v>
      </c>
      <c r="C30781" s="1233" t="s">
        <v>27909</v>
      </c>
      <c r="D30781" s="1233" t="s">
        <v>5</v>
      </c>
      <c r="E30781" s="1234">
        <v>878.01</v>
      </c>
      <c r="F30781" s="761"/>
    </row>
    <row r="30782" spans="1:6" customFormat="1">
      <c r="A30782" s="1233" t="s">
        <v>8453</v>
      </c>
      <c r="B30782" s="1233" t="s">
        <v>24</v>
      </c>
      <c r="C30782" s="1233" t="s">
        <v>27910</v>
      </c>
      <c r="D30782" s="1233" t="s">
        <v>5</v>
      </c>
      <c r="E30782" s="1234">
        <v>972.86</v>
      </c>
      <c r="F30782" s="761"/>
    </row>
    <row r="30783" spans="1:6" customFormat="1">
      <c r="A30783" s="1233" t="s">
        <v>8454</v>
      </c>
      <c r="B30783" s="1233" t="s">
        <v>24</v>
      </c>
      <c r="C30783" s="1233" t="s">
        <v>27911</v>
      </c>
      <c r="D30783" s="1233" t="s">
        <v>5</v>
      </c>
      <c r="E30783" s="1234">
        <v>1252.1400000000001</v>
      </c>
      <c r="F30783" s="761"/>
    </row>
    <row r="30784" spans="1:6" customFormat="1">
      <c r="A30784" s="1233" t="s">
        <v>8455</v>
      </c>
      <c r="B30784" s="1233" t="s">
        <v>24</v>
      </c>
      <c r="C30784" s="1233" t="s">
        <v>27912</v>
      </c>
      <c r="D30784" s="1233" t="s">
        <v>5</v>
      </c>
      <c r="E30784" s="1234">
        <v>1363.84</v>
      </c>
      <c r="F30784" s="761"/>
    </row>
    <row r="30785" spans="1:6" customFormat="1">
      <c r="A30785" s="1233" t="s">
        <v>8456</v>
      </c>
      <c r="B30785" s="1233" t="s">
        <v>24</v>
      </c>
      <c r="C30785" s="1233" t="s">
        <v>27913</v>
      </c>
      <c r="D30785" s="1233" t="s">
        <v>5</v>
      </c>
      <c r="E30785" s="1234">
        <v>1477.26</v>
      </c>
      <c r="F30785" s="761"/>
    </row>
    <row r="30786" spans="1:6" customFormat="1">
      <c r="A30786" s="1233" t="s">
        <v>8457</v>
      </c>
      <c r="B30786" s="1233" t="s">
        <v>24</v>
      </c>
      <c r="C30786" s="1233" t="s">
        <v>27914</v>
      </c>
      <c r="D30786" s="1233" t="s">
        <v>5</v>
      </c>
      <c r="E30786" s="1234">
        <v>2145.89</v>
      </c>
      <c r="F30786" s="761"/>
    </row>
    <row r="30787" spans="1:6" customFormat="1">
      <c r="A30787" s="1231" t="s">
        <v>8458</v>
      </c>
      <c r="B30787" s="1231" t="s">
        <v>24</v>
      </c>
      <c r="C30787" s="1231" t="s">
        <v>27915</v>
      </c>
      <c r="D30787" s="1232"/>
      <c r="E30787" s="1232"/>
      <c r="F30787" s="761"/>
    </row>
    <row r="30788" spans="1:6" customFormat="1">
      <c r="A30788" s="1233" t="s">
        <v>8459</v>
      </c>
      <c r="B30788" s="1233" t="s">
        <v>24</v>
      </c>
      <c r="C30788" s="1233" t="s">
        <v>8460</v>
      </c>
      <c r="D30788" s="1233" t="s">
        <v>5</v>
      </c>
      <c r="E30788" s="1234">
        <v>130.05000000000001</v>
      </c>
      <c r="F30788" s="761"/>
    </row>
    <row r="30789" spans="1:6" customFormat="1">
      <c r="A30789" s="1233" t="s">
        <v>8461</v>
      </c>
      <c r="B30789" s="1233" t="s">
        <v>24</v>
      </c>
      <c r="C30789" s="1233" t="s">
        <v>8462</v>
      </c>
      <c r="D30789" s="1233" t="s">
        <v>5</v>
      </c>
      <c r="E30789" s="1234">
        <v>112.73</v>
      </c>
      <c r="F30789" s="761"/>
    </row>
    <row r="30790" spans="1:6" customFormat="1">
      <c r="A30790" s="1233" t="s">
        <v>8463</v>
      </c>
      <c r="B30790" s="1233" t="s">
        <v>24</v>
      </c>
      <c r="C30790" s="1233" t="s">
        <v>8464</v>
      </c>
      <c r="D30790" s="1233" t="s">
        <v>5</v>
      </c>
      <c r="E30790" s="1234">
        <v>169.04</v>
      </c>
      <c r="F30790" s="761"/>
    </row>
    <row r="30791" spans="1:6" customFormat="1">
      <c r="A30791" s="1231" t="s">
        <v>8465</v>
      </c>
      <c r="B30791" s="1231" t="s">
        <v>24</v>
      </c>
      <c r="C30791" s="1231" t="s">
        <v>27916</v>
      </c>
      <c r="D30791" s="1232"/>
      <c r="E30791" s="1232"/>
      <c r="F30791" s="761"/>
    </row>
    <row r="30792" spans="1:6" customFormat="1">
      <c r="A30792" s="1233" t="s">
        <v>8466</v>
      </c>
      <c r="B30792" s="1233" t="s">
        <v>24</v>
      </c>
      <c r="C30792" s="1233" t="s">
        <v>27917</v>
      </c>
      <c r="D30792" s="1233" t="s">
        <v>34</v>
      </c>
      <c r="E30792" s="1234">
        <v>123.76</v>
      </c>
      <c r="F30792" s="761"/>
    </row>
    <row r="30793" spans="1:6" customFormat="1">
      <c r="A30793" s="1233" t="s">
        <v>8467</v>
      </c>
      <c r="B30793" s="1233" t="s">
        <v>24</v>
      </c>
      <c r="C30793" s="1233" t="s">
        <v>27918</v>
      </c>
      <c r="D30793" s="1233" t="s">
        <v>34</v>
      </c>
      <c r="E30793" s="1234">
        <v>228.72</v>
      </c>
      <c r="F30793" s="761"/>
    </row>
    <row r="30794" spans="1:6" customFormat="1">
      <c r="A30794" s="1231" t="s">
        <v>8468</v>
      </c>
      <c r="B30794" s="1231" t="s">
        <v>24</v>
      </c>
      <c r="C30794" s="1231" t="s">
        <v>27919</v>
      </c>
      <c r="D30794" s="1232"/>
      <c r="E30794" s="1232"/>
      <c r="F30794" s="761"/>
    </row>
    <row r="30795" spans="1:6" customFormat="1">
      <c r="A30795" s="1233" t="s">
        <v>8469</v>
      </c>
      <c r="B30795" s="1233" t="s">
        <v>24</v>
      </c>
      <c r="C30795" s="1233" t="s">
        <v>27920</v>
      </c>
      <c r="D30795" s="1233" t="s">
        <v>5</v>
      </c>
      <c r="E30795" s="1234">
        <v>35.68</v>
      </c>
      <c r="F30795" s="761"/>
    </row>
    <row r="30796" spans="1:6" customFormat="1">
      <c r="A30796" s="1233" t="s">
        <v>8470</v>
      </c>
      <c r="B30796" s="1233" t="s">
        <v>24</v>
      </c>
      <c r="C30796" s="1233" t="s">
        <v>27921</v>
      </c>
      <c r="D30796" s="1233" t="s">
        <v>5</v>
      </c>
      <c r="E30796" s="1234">
        <v>35.68</v>
      </c>
      <c r="F30796" s="761"/>
    </row>
    <row r="30797" spans="1:6" customFormat="1">
      <c r="A30797" s="1233" t="s">
        <v>8471</v>
      </c>
      <c r="B30797" s="1233" t="s">
        <v>24</v>
      </c>
      <c r="C30797" s="1233" t="s">
        <v>27922</v>
      </c>
      <c r="D30797" s="1233" t="s">
        <v>5</v>
      </c>
      <c r="E30797" s="1234">
        <v>36.61</v>
      </c>
      <c r="F30797" s="761"/>
    </row>
    <row r="30798" spans="1:6" customFormat="1">
      <c r="A30798" s="1231" t="s">
        <v>8472</v>
      </c>
      <c r="B30798" s="1231" t="s">
        <v>24</v>
      </c>
      <c r="C30798" s="1231" t="s">
        <v>27923</v>
      </c>
      <c r="D30798" s="1232"/>
      <c r="E30798" s="1232"/>
      <c r="F30798" s="761"/>
    </row>
    <row r="30799" spans="1:6" customFormat="1">
      <c r="A30799" s="1233" t="s">
        <v>8473</v>
      </c>
      <c r="B30799" s="1233" t="s">
        <v>24</v>
      </c>
      <c r="C30799" s="1233" t="s">
        <v>27924</v>
      </c>
      <c r="D30799" s="1233" t="s">
        <v>5</v>
      </c>
      <c r="E30799" s="1234">
        <v>264.77999999999997</v>
      </c>
      <c r="F30799" s="761"/>
    </row>
    <row r="30800" spans="1:6" customFormat="1">
      <c r="A30800" s="1233" t="s">
        <v>8474</v>
      </c>
      <c r="B30800" s="1233" t="s">
        <v>24</v>
      </c>
      <c r="C30800" s="1233" t="s">
        <v>27925</v>
      </c>
      <c r="D30800" s="1233" t="s">
        <v>5</v>
      </c>
      <c r="E30800" s="1234">
        <v>84.96</v>
      </c>
      <c r="F30800" s="761"/>
    </row>
    <row r="30801" spans="1:6" customFormat="1">
      <c r="A30801" s="1233" t="s">
        <v>8475</v>
      </c>
      <c r="B30801" s="1233" t="s">
        <v>24</v>
      </c>
      <c r="C30801" s="1233" t="s">
        <v>27926</v>
      </c>
      <c r="D30801" s="1233" t="s">
        <v>5</v>
      </c>
      <c r="E30801" s="1234">
        <v>110.71</v>
      </c>
      <c r="F30801" s="761"/>
    </row>
    <row r="30802" spans="1:6" customFormat="1">
      <c r="A30802" s="1233" t="s">
        <v>8476</v>
      </c>
      <c r="B30802" s="1233" t="s">
        <v>24</v>
      </c>
      <c r="C30802" s="1233" t="s">
        <v>27927</v>
      </c>
      <c r="D30802" s="1233" t="s">
        <v>5</v>
      </c>
      <c r="E30802" s="1234">
        <v>150.86000000000001</v>
      </c>
      <c r="F30802" s="761"/>
    </row>
    <row r="30803" spans="1:6" customFormat="1">
      <c r="A30803" s="1233" t="s">
        <v>8477</v>
      </c>
      <c r="B30803" s="1233" t="s">
        <v>24</v>
      </c>
      <c r="C30803" s="1233" t="s">
        <v>27928</v>
      </c>
      <c r="D30803" s="1233" t="s">
        <v>5</v>
      </c>
      <c r="E30803" s="1234">
        <v>186.16</v>
      </c>
      <c r="F30803" s="761"/>
    </row>
    <row r="30804" spans="1:6" customFormat="1">
      <c r="A30804" s="1233" t="s">
        <v>8478</v>
      </c>
      <c r="B30804" s="1233" t="s">
        <v>24</v>
      </c>
      <c r="C30804" s="1233" t="s">
        <v>27929</v>
      </c>
      <c r="D30804" s="1233" t="s">
        <v>5</v>
      </c>
      <c r="E30804" s="1234">
        <v>436.56</v>
      </c>
      <c r="F30804" s="761"/>
    </row>
    <row r="30805" spans="1:6" customFormat="1">
      <c r="A30805" s="1233" t="s">
        <v>8479</v>
      </c>
      <c r="B30805" s="1233" t="s">
        <v>24</v>
      </c>
      <c r="C30805" s="1233" t="s">
        <v>27930</v>
      </c>
      <c r="D30805" s="1233" t="s">
        <v>5</v>
      </c>
      <c r="E30805" s="1234">
        <v>218.55</v>
      </c>
      <c r="F30805" s="761"/>
    </row>
    <row r="30806" spans="1:6" customFormat="1">
      <c r="A30806" s="1233" t="s">
        <v>8480</v>
      </c>
      <c r="B30806" s="1233" t="s">
        <v>24</v>
      </c>
      <c r="C30806" s="1233" t="s">
        <v>27931</v>
      </c>
      <c r="D30806" s="1233" t="s">
        <v>5</v>
      </c>
      <c r="E30806" s="1234">
        <v>227.87</v>
      </c>
      <c r="F30806" s="761"/>
    </row>
    <row r="30807" spans="1:6" customFormat="1">
      <c r="A30807" s="1233" t="s">
        <v>8481</v>
      </c>
      <c r="B30807" s="1233" t="s">
        <v>24</v>
      </c>
      <c r="C30807" s="1233" t="s">
        <v>27932</v>
      </c>
      <c r="D30807" s="1233" t="s">
        <v>5</v>
      </c>
      <c r="E30807" s="1234">
        <v>153.04</v>
      </c>
      <c r="F30807" s="761"/>
    </row>
    <row r="30808" spans="1:6" customFormat="1">
      <c r="A30808" s="1233" t="s">
        <v>8482</v>
      </c>
      <c r="B30808" s="1233" t="s">
        <v>24</v>
      </c>
      <c r="C30808" s="1233" t="s">
        <v>27933</v>
      </c>
      <c r="D30808" s="1233" t="s">
        <v>5</v>
      </c>
      <c r="E30808" s="1234">
        <v>221.99</v>
      </c>
      <c r="F30808" s="761"/>
    </row>
    <row r="30809" spans="1:6" customFormat="1">
      <c r="A30809" s="1231" t="s">
        <v>8483</v>
      </c>
      <c r="B30809" s="1231" t="s">
        <v>24</v>
      </c>
      <c r="C30809" s="1231" t="s">
        <v>27934</v>
      </c>
      <c r="D30809" s="1232"/>
      <c r="E30809" s="1232"/>
      <c r="F30809" s="761"/>
    </row>
    <row r="30810" spans="1:6" customFormat="1">
      <c r="A30810" s="1233" t="s">
        <v>8484</v>
      </c>
      <c r="B30810" s="1233" t="s">
        <v>24</v>
      </c>
      <c r="C30810" s="1233" t="s">
        <v>27935</v>
      </c>
      <c r="D30810" s="1233" t="s">
        <v>32</v>
      </c>
      <c r="E30810" s="1234">
        <v>18.28</v>
      </c>
      <c r="F30810" s="761"/>
    </row>
    <row r="30811" spans="1:6" customFormat="1">
      <c r="A30811" s="1233" t="s">
        <v>8485</v>
      </c>
      <c r="B30811" s="1233" t="s">
        <v>24</v>
      </c>
      <c r="C30811" s="1233" t="s">
        <v>27936</v>
      </c>
      <c r="D30811" s="1233" t="s">
        <v>32</v>
      </c>
      <c r="E30811" s="1234">
        <v>40.380000000000003</v>
      </c>
      <c r="F30811" s="761"/>
    </row>
    <row r="30812" spans="1:6" customFormat="1">
      <c r="A30812" s="1231" t="s">
        <v>8486</v>
      </c>
      <c r="B30812" s="1231" t="s">
        <v>24</v>
      </c>
      <c r="C30812" s="1231" t="s">
        <v>27937</v>
      </c>
      <c r="D30812" s="1232"/>
      <c r="E30812" s="1232"/>
      <c r="F30812" s="761"/>
    </row>
    <row r="30813" spans="1:6" customFormat="1">
      <c r="A30813" s="1233" t="s">
        <v>8487</v>
      </c>
      <c r="B30813" s="1233" t="s">
        <v>24</v>
      </c>
      <c r="C30813" s="1233" t="s">
        <v>27938</v>
      </c>
      <c r="D30813" s="1233" t="s">
        <v>32</v>
      </c>
      <c r="E30813" s="1234">
        <v>115.66</v>
      </c>
      <c r="F30813" s="761"/>
    </row>
    <row r="30814" spans="1:6" customFormat="1">
      <c r="A30814" s="1233" t="s">
        <v>8488</v>
      </c>
      <c r="B30814" s="1233" t="s">
        <v>24</v>
      </c>
      <c r="C30814" s="1233" t="s">
        <v>27939</v>
      </c>
      <c r="D30814" s="1233" t="s">
        <v>32</v>
      </c>
      <c r="E30814" s="1234">
        <v>165.05</v>
      </c>
      <c r="F30814" s="761"/>
    </row>
    <row r="30815" spans="1:6" customFormat="1">
      <c r="A30815" s="1231" t="s">
        <v>8489</v>
      </c>
      <c r="B30815" s="1231" t="s">
        <v>24</v>
      </c>
      <c r="C30815" s="1231" t="s">
        <v>8490</v>
      </c>
      <c r="D30815" s="1232"/>
      <c r="E30815" s="1232"/>
      <c r="F30815" s="761"/>
    </row>
    <row r="30816" spans="1:6" customFormat="1">
      <c r="A30816" s="1233" t="s">
        <v>8491</v>
      </c>
      <c r="B30816" s="1233" t="s">
        <v>24</v>
      </c>
      <c r="C30816" s="1233" t="s">
        <v>8492</v>
      </c>
      <c r="D30816" s="1233" t="s">
        <v>32</v>
      </c>
      <c r="E30816" s="1234">
        <v>11.78</v>
      </c>
      <c r="F30816" s="761"/>
    </row>
    <row r="30817" spans="1:6" customFormat="1">
      <c r="A30817" s="1231" t="s">
        <v>8493</v>
      </c>
      <c r="B30817" s="1231" t="s">
        <v>24</v>
      </c>
      <c r="C30817" s="1231" t="s">
        <v>27940</v>
      </c>
      <c r="D30817" s="1232"/>
      <c r="E30817" s="1232"/>
      <c r="F30817" s="761"/>
    </row>
    <row r="30818" spans="1:6" customFormat="1">
      <c r="A30818" s="1233" t="s">
        <v>8494</v>
      </c>
      <c r="B30818" s="1233" t="s">
        <v>24</v>
      </c>
      <c r="C30818" s="1233" t="s">
        <v>27941</v>
      </c>
      <c r="D30818" s="1233" t="s">
        <v>28</v>
      </c>
      <c r="E30818" s="1234">
        <v>1179.8900000000001</v>
      </c>
      <c r="F30818" s="761"/>
    </row>
    <row r="30819" spans="1:6" customFormat="1">
      <c r="A30819" s="1233" t="s">
        <v>8495</v>
      </c>
      <c r="B30819" s="1233" t="s">
        <v>24</v>
      </c>
      <c r="C30819" s="1233" t="s">
        <v>27942</v>
      </c>
      <c r="D30819" s="1233" t="s">
        <v>5</v>
      </c>
      <c r="E30819" s="1234">
        <v>330.61</v>
      </c>
      <c r="F30819" s="761"/>
    </row>
    <row r="30820" spans="1:6" customFormat="1">
      <c r="A30820" s="1233" t="s">
        <v>8496</v>
      </c>
      <c r="B30820" s="1233" t="s">
        <v>24</v>
      </c>
      <c r="C30820" s="1233" t="s">
        <v>27943</v>
      </c>
      <c r="D30820" s="1233" t="s">
        <v>28</v>
      </c>
      <c r="E30820" s="1234">
        <v>2229.75</v>
      </c>
      <c r="F30820" s="761"/>
    </row>
    <row r="30821" spans="1:6" customFormat="1">
      <c r="A30821" s="1233" t="s">
        <v>8497</v>
      </c>
      <c r="B30821" s="1233" t="s">
        <v>24</v>
      </c>
      <c r="C30821" s="1233" t="s">
        <v>27944</v>
      </c>
      <c r="D30821" s="1233" t="s">
        <v>5</v>
      </c>
      <c r="E30821" s="1234">
        <v>570.77</v>
      </c>
      <c r="F30821" s="761"/>
    </row>
    <row r="30822" spans="1:6" customFormat="1">
      <c r="A30822" s="1231" t="s">
        <v>8498</v>
      </c>
      <c r="B30822" s="1231" t="s">
        <v>24</v>
      </c>
      <c r="C30822" s="1231" t="s">
        <v>8499</v>
      </c>
      <c r="D30822" s="1232"/>
      <c r="E30822" s="1232"/>
      <c r="F30822" s="761"/>
    </row>
    <row r="30823" spans="1:6" customFormat="1">
      <c r="A30823" s="1233" t="s">
        <v>8500</v>
      </c>
      <c r="B30823" s="1233" t="s">
        <v>24</v>
      </c>
      <c r="C30823" s="1233" t="s">
        <v>8501</v>
      </c>
      <c r="D30823" s="1233" t="s">
        <v>34</v>
      </c>
      <c r="E30823" s="1234">
        <v>221.39</v>
      </c>
      <c r="F30823" s="761"/>
    </row>
    <row r="30824" spans="1:6" customFormat="1">
      <c r="A30824" s="1231" t="s">
        <v>8502</v>
      </c>
      <c r="B30824" s="1231" t="s">
        <v>24</v>
      </c>
      <c r="C30824" s="1231" t="s">
        <v>27945</v>
      </c>
      <c r="D30824" s="1232"/>
      <c r="E30824" s="1232"/>
      <c r="F30824" s="761"/>
    </row>
    <row r="30825" spans="1:6" customFormat="1">
      <c r="A30825" s="1233" t="s">
        <v>8503</v>
      </c>
      <c r="B30825" s="1233" t="s">
        <v>24</v>
      </c>
      <c r="C30825" s="1233" t="s">
        <v>27946</v>
      </c>
      <c r="D30825" s="1233" t="s">
        <v>28</v>
      </c>
      <c r="E30825" s="1234">
        <v>222.21</v>
      </c>
      <c r="F30825" s="761"/>
    </row>
    <row r="30826" spans="1:6" customFormat="1">
      <c r="A30826" s="1233" t="s">
        <v>8504</v>
      </c>
      <c r="B30826" s="1233" t="s">
        <v>24</v>
      </c>
      <c r="C30826" s="1235" t="s">
        <v>27947</v>
      </c>
      <c r="D30826" s="1233" t="s">
        <v>28</v>
      </c>
      <c r="E30826" s="1234">
        <v>246.95</v>
      </c>
      <c r="F30826" s="761"/>
    </row>
    <row r="30827" spans="1:6" customFormat="1">
      <c r="A30827" s="1233" t="s">
        <v>8505</v>
      </c>
      <c r="B30827" s="1233" t="s">
        <v>24</v>
      </c>
      <c r="C30827" s="1233" t="s">
        <v>27948</v>
      </c>
      <c r="D30827" s="1233" t="s">
        <v>28</v>
      </c>
      <c r="E30827" s="1234">
        <v>363.99</v>
      </c>
      <c r="F30827" s="761"/>
    </row>
    <row r="30828" spans="1:6" customFormat="1">
      <c r="A30828" s="1231" t="s">
        <v>8506</v>
      </c>
      <c r="B30828" s="1231" t="s">
        <v>24</v>
      </c>
      <c r="C30828" s="1231" t="s">
        <v>27949</v>
      </c>
      <c r="D30828" s="1232"/>
      <c r="E30828" s="1232"/>
      <c r="F30828" s="761"/>
    </row>
    <row r="30829" spans="1:6" customFormat="1">
      <c r="A30829" s="1233" t="s">
        <v>8507</v>
      </c>
      <c r="B30829" s="1233" t="s">
        <v>24</v>
      </c>
      <c r="C30829" s="1233" t="s">
        <v>27950</v>
      </c>
      <c r="D30829" s="1233" t="s">
        <v>5</v>
      </c>
      <c r="E30829" s="1234">
        <v>89.54</v>
      </c>
      <c r="F30829" s="761"/>
    </row>
    <row r="30830" spans="1:6" customFormat="1">
      <c r="A30830" s="1233" t="s">
        <v>8508</v>
      </c>
      <c r="B30830" s="1233" t="s">
        <v>24</v>
      </c>
      <c r="C30830" s="1235" t="s">
        <v>27951</v>
      </c>
      <c r="D30830" s="1233" t="s">
        <v>5</v>
      </c>
      <c r="E30830" s="1234">
        <v>138.6</v>
      </c>
      <c r="F30830" s="761"/>
    </row>
    <row r="30831" spans="1:6" customFormat="1">
      <c r="A30831" s="1233" t="s">
        <v>8509</v>
      </c>
      <c r="B30831" s="1233" t="s">
        <v>24</v>
      </c>
      <c r="C30831" s="1235" t="s">
        <v>27952</v>
      </c>
      <c r="D30831" s="1233" t="s">
        <v>5</v>
      </c>
      <c r="E30831" s="1234">
        <v>194.61</v>
      </c>
      <c r="F30831" s="761"/>
    </row>
    <row r="30832" spans="1:6" customFormat="1">
      <c r="A30832" s="1231" t="s">
        <v>8510</v>
      </c>
      <c r="B30832" s="1231" t="s">
        <v>24</v>
      </c>
      <c r="C30832" s="1231" t="s">
        <v>27953</v>
      </c>
      <c r="D30832" s="1232"/>
      <c r="E30832" s="1232"/>
      <c r="F30832" s="761"/>
    </row>
    <row r="30833" spans="1:6" customFormat="1">
      <c r="A30833" s="1233" t="s">
        <v>8511</v>
      </c>
      <c r="B30833" s="1233" t="s">
        <v>24</v>
      </c>
      <c r="C30833" s="1233" t="s">
        <v>27954</v>
      </c>
      <c r="D30833" s="1233" t="s">
        <v>5</v>
      </c>
      <c r="E30833" s="1234">
        <v>28.71</v>
      </c>
      <c r="F30833" s="761"/>
    </row>
    <row r="30834" spans="1:6" customFormat="1">
      <c r="A30834" s="1233" t="s">
        <v>8512</v>
      </c>
      <c r="B30834" s="1233" t="s">
        <v>24</v>
      </c>
      <c r="C30834" s="1233" t="s">
        <v>27955</v>
      </c>
      <c r="D30834" s="1233" t="s">
        <v>5</v>
      </c>
      <c r="E30834" s="1234">
        <v>55.2</v>
      </c>
      <c r="F30834" s="761"/>
    </row>
    <row r="30835" spans="1:6" customFormat="1">
      <c r="A30835" s="1233" t="s">
        <v>8513</v>
      </c>
      <c r="B30835" s="1233" t="s">
        <v>24</v>
      </c>
      <c r="C30835" s="1233" t="s">
        <v>27956</v>
      </c>
      <c r="D30835" s="1233" t="s">
        <v>5</v>
      </c>
      <c r="E30835" s="1234">
        <v>89.54</v>
      </c>
      <c r="F30835" s="761"/>
    </row>
    <row r="30836" spans="1:6" customFormat="1">
      <c r="A30836" s="1233" t="s">
        <v>8514</v>
      </c>
      <c r="B30836" s="1233" t="s">
        <v>24</v>
      </c>
      <c r="C30836" s="1233" t="s">
        <v>27957</v>
      </c>
      <c r="D30836" s="1233" t="s">
        <v>5</v>
      </c>
      <c r="E30836" s="1234">
        <v>153.47</v>
      </c>
      <c r="F30836" s="761"/>
    </row>
    <row r="30837" spans="1:6" customFormat="1">
      <c r="A30837" s="1233" t="s">
        <v>8515</v>
      </c>
      <c r="B30837" s="1233" t="s">
        <v>24</v>
      </c>
      <c r="C30837" s="1233" t="s">
        <v>27958</v>
      </c>
      <c r="D30837" s="1233" t="s">
        <v>5</v>
      </c>
      <c r="E30837" s="1234">
        <v>249.34</v>
      </c>
      <c r="F30837" s="761"/>
    </row>
    <row r="30838" spans="1:6" customFormat="1">
      <c r="A30838" s="1233" t="s">
        <v>8516</v>
      </c>
      <c r="B30838" s="1233" t="s">
        <v>24</v>
      </c>
      <c r="C30838" s="1233" t="s">
        <v>27959</v>
      </c>
      <c r="D30838" s="1233" t="s">
        <v>5</v>
      </c>
      <c r="E30838" s="1234">
        <v>383.16</v>
      </c>
      <c r="F30838" s="761"/>
    </row>
    <row r="30839" spans="1:6" customFormat="1">
      <c r="A30839" s="1231" t="s">
        <v>9137</v>
      </c>
      <c r="B30839" s="1231" t="s">
        <v>24</v>
      </c>
      <c r="C30839" s="1231" t="s">
        <v>27960</v>
      </c>
      <c r="D30839" s="1232"/>
      <c r="E30839" s="1232"/>
      <c r="F30839" s="761"/>
    </row>
    <row r="30840" spans="1:6" customFormat="1">
      <c r="A30840" s="1233" t="s">
        <v>9138</v>
      </c>
      <c r="B30840" s="1233" t="s">
        <v>24</v>
      </c>
      <c r="C30840" s="1233" t="s">
        <v>27961</v>
      </c>
      <c r="D30840" s="1233" t="s">
        <v>34</v>
      </c>
      <c r="E30840" s="1234">
        <v>212.68</v>
      </c>
      <c r="F30840" s="761"/>
    </row>
    <row r="30841" spans="1:6" customFormat="1">
      <c r="A30841" s="1233" t="s">
        <v>9139</v>
      </c>
      <c r="B30841" s="1233" t="s">
        <v>24</v>
      </c>
      <c r="C30841" s="1233" t="s">
        <v>27962</v>
      </c>
      <c r="D30841" s="1233" t="s">
        <v>34</v>
      </c>
      <c r="E30841" s="1234">
        <v>242.73</v>
      </c>
      <c r="F30841" s="761"/>
    </row>
    <row r="30842" spans="1:6" customFormat="1">
      <c r="A30842" s="1233" t="s">
        <v>9140</v>
      </c>
      <c r="B30842" s="1233" t="s">
        <v>24</v>
      </c>
      <c r="C30842" s="1233" t="s">
        <v>27963</v>
      </c>
      <c r="D30842" s="1233" t="s">
        <v>34</v>
      </c>
      <c r="E30842" s="1234">
        <v>242.73</v>
      </c>
      <c r="F30842" s="761"/>
    </row>
    <row r="30843" spans="1:6" customFormat="1">
      <c r="A30843" s="1231" t="s">
        <v>27964</v>
      </c>
      <c r="B30843" s="1231" t="s">
        <v>24</v>
      </c>
      <c r="C30843" s="1231" t="s">
        <v>27965</v>
      </c>
      <c r="D30843" s="1232"/>
      <c r="E30843" s="1232"/>
      <c r="F30843" s="761"/>
    </row>
    <row r="30844" spans="1:6" customFormat="1">
      <c r="A30844" s="1233" t="s">
        <v>27966</v>
      </c>
      <c r="B30844" s="1233" t="s">
        <v>24</v>
      </c>
      <c r="C30844" s="1233" t="s">
        <v>27967</v>
      </c>
      <c r="D30844" s="1233" t="s">
        <v>30</v>
      </c>
      <c r="E30844" s="1234">
        <v>15.89</v>
      </c>
      <c r="F30844" s="761"/>
    </row>
    <row r="30845" spans="1:6" customFormat="1">
      <c r="A30845" s="1233" t="s">
        <v>27968</v>
      </c>
      <c r="B30845" s="1233" t="s">
        <v>24</v>
      </c>
      <c r="C30845" s="1233" t="s">
        <v>27969</v>
      </c>
      <c r="D30845" s="1233" t="s">
        <v>30</v>
      </c>
      <c r="E30845" s="1234">
        <v>11.44</v>
      </c>
      <c r="F30845" s="761"/>
    </row>
    <row r="30846" spans="1:6" customFormat="1">
      <c r="A30846" s="1233" t="s">
        <v>27970</v>
      </c>
      <c r="B30846" s="1233" t="s">
        <v>24</v>
      </c>
      <c r="C30846" s="1233" t="s">
        <v>27971</v>
      </c>
      <c r="D30846" s="1233" t="s">
        <v>30</v>
      </c>
      <c r="E30846" s="1234">
        <v>11.17</v>
      </c>
      <c r="F30846" s="761"/>
    </row>
    <row r="30847" spans="1:6" customFormat="1">
      <c r="A30847" s="1233" t="s">
        <v>27972</v>
      </c>
      <c r="B30847" s="1233" t="s">
        <v>24</v>
      </c>
      <c r="C30847" s="1233" t="s">
        <v>27973</v>
      </c>
      <c r="D30847" s="1233" t="s">
        <v>30</v>
      </c>
      <c r="E30847" s="1234">
        <v>9.86</v>
      </c>
      <c r="F30847" s="761"/>
    </row>
    <row r="30848" spans="1:6" customFormat="1">
      <c r="A30848" s="1233" t="s">
        <v>27974</v>
      </c>
      <c r="B30848" s="1233" t="s">
        <v>24</v>
      </c>
      <c r="C30848" s="1233" t="s">
        <v>27975</v>
      </c>
      <c r="D30848" s="1233" t="s">
        <v>30</v>
      </c>
      <c r="E30848" s="1234">
        <v>8.8000000000000007</v>
      </c>
      <c r="F30848" s="761"/>
    </row>
    <row r="30849" spans="1:6" customFormat="1">
      <c r="A30849" s="1233" t="s">
        <v>27976</v>
      </c>
      <c r="B30849" s="1233" t="s">
        <v>24</v>
      </c>
      <c r="C30849" s="1233" t="s">
        <v>27977</v>
      </c>
      <c r="D30849" s="1233" t="s">
        <v>30</v>
      </c>
      <c r="E30849" s="1234">
        <v>8.89</v>
      </c>
      <c r="F30849" s="761"/>
    </row>
    <row r="30850" spans="1:6" customFormat="1">
      <c r="A30850" s="1233" t="s">
        <v>27978</v>
      </c>
      <c r="B30850" s="1233" t="s">
        <v>24</v>
      </c>
      <c r="C30850" s="1233" t="s">
        <v>27979</v>
      </c>
      <c r="D30850" s="1233" t="s">
        <v>30</v>
      </c>
      <c r="E30850" s="1234">
        <v>8.7899999999999991</v>
      </c>
      <c r="F30850" s="761"/>
    </row>
    <row r="30851" spans="1:6" customFormat="1">
      <c r="A30851" s="1233" t="s">
        <v>27980</v>
      </c>
      <c r="B30851" s="1233" t="s">
        <v>24</v>
      </c>
      <c r="C30851" s="1233" t="s">
        <v>27981</v>
      </c>
      <c r="D30851" s="1233" t="s">
        <v>30</v>
      </c>
      <c r="E30851" s="1234">
        <v>8.58</v>
      </c>
      <c r="F30851" s="761"/>
    </row>
    <row r="30852" spans="1:6" customFormat="1">
      <c r="A30852" s="1236" t="s">
        <v>8517</v>
      </c>
      <c r="B30852" s="1237"/>
      <c r="C30852" s="1236" t="s">
        <v>36</v>
      </c>
      <c r="D30852" s="1238"/>
      <c r="E30852" s="1238"/>
      <c r="F30852" s="761"/>
    </row>
    <row r="30853" spans="1:6" customFormat="1">
      <c r="A30853" s="1231" t="s">
        <v>4703</v>
      </c>
      <c r="B30853" s="1231" t="s">
        <v>24</v>
      </c>
      <c r="C30853" s="1231" t="s">
        <v>22560</v>
      </c>
      <c r="D30853" s="1232"/>
      <c r="E30853" s="1232"/>
      <c r="F30853" s="761"/>
    </row>
    <row r="30854" spans="1:6" customFormat="1">
      <c r="A30854" s="1233" t="s">
        <v>8518</v>
      </c>
      <c r="B30854" s="1233" t="s">
        <v>24</v>
      </c>
      <c r="C30854" s="1233" t="s">
        <v>22561</v>
      </c>
      <c r="D30854" s="1233" t="s">
        <v>32</v>
      </c>
      <c r="E30854" s="1234">
        <v>2.9</v>
      </c>
      <c r="F30854" s="761"/>
    </row>
    <row r="30855" spans="1:6" customFormat="1">
      <c r="A30855" s="1233" t="s">
        <v>8519</v>
      </c>
      <c r="B30855" s="1233" t="s">
        <v>24</v>
      </c>
      <c r="C30855" s="1233" t="s">
        <v>22562</v>
      </c>
      <c r="D30855" s="1233" t="s">
        <v>32</v>
      </c>
      <c r="E30855" s="1234">
        <v>5.42</v>
      </c>
      <c r="F30855" s="761"/>
    </row>
    <row r="30856" spans="1:6" customFormat="1">
      <c r="A30856" s="1231" t="s">
        <v>4730</v>
      </c>
      <c r="B30856" s="1231" t="s">
        <v>24</v>
      </c>
      <c r="C30856" s="1231" t="s">
        <v>22563</v>
      </c>
      <c r="D30856" s="1232"/>
      <c r="E30856" s="1232"/>
      <c r="F30856" s="761"/>
    </row>
    <row r="30857" spans="1:6" customFormat="1">
      <c r="A30857" s="1233" t="s">
        <v>8520</v>
      </c>
      <c r="B30857" s="1233" t="s">
        <v>24</v>
      </c>
      <c r="C30857" s="1233" t="s">
        <v>27982</v>
      </c>
      <c r="D30857" s="1233" t="s">
        <v>34</v>
      </c>
      <c r="E30857" s="1234">
        <v>16.940000000000001</v>
      </c>
      <c r="F30857" s="761"/>
    </row>
    <row r="30858" spans="1:6" customFormat="1">
      <c r="A30858" s="1231" t="s">
        <v>4739</v>
      </c>
      <c r="B30858" s="1231" t="s">
        <v>24</v>
      </c>
      <c r="C30858" s="1231" t="s">
        <v>22564</v>
      </c>
      <c r="D30858" s="1232"/>
      <c r="E30858" s="1232"/>
      <c r="F30858" s="761"/>
    </row>
    <row r="30859" spans="1:6" customFormat="1">
      <c r="A30859" s="1233" t="s">
        <v>8521</v>
      </c>
      <c r="B30859" s="1233" t="s">
        <v>24</v>
      </c>
      <c r="C30859" s="1235" t="s">
        <v>22565</v>
      </c>
      <c r="D30859" s="1233" t="s">
        <v>34</v>
      </c>
      <c r="E30859" s="1234">
        <v>244.68</v>
      </c>
      <c r="F30859" s="761"/>
    </row>
    <row r="30860" spans="1:6" customFormat="1">
      <c r="A30860" s="1233" t="s">
        <v>22566</v>
      </c>
      <c r="B30860" s="1233" t="s">
        <v>24</v>
      </c>
      <c r="C30860" s="1235" t="s">
        <v>22567</v>
      </c>
      <c r="D30860" s="1233" t="s">
        <v>34</v>
      </c>
      <c r="E30860" s="1234">
        <v>259.77</v>
      </c>
      <c r="F30860" s="761"/>
    </row>
    <row r="30861" spans="1:6" customFormat="1">
      <c r="A30861" s="1233" t="s">
        <v>22568</v>
      </c>
      <c r="B30861" s="1233" t="s">
        <v>24</v>
      </c>
      <c r="C30861" s="1235" t="s">
        <v>22569</v>
      </c>
      <c r="D30861" s="1233" t="s">
        <v>34</v>
      </c>
      <c r="E30861" s="1234">
        <v>350.81</v>
      </c>
      <c r="F30861" s="761"/>
    </row>
    <row r="30862" spans="1:6" customFormat="1">
      <c r="A30862" s="1233" t="s">
        <v>22570</v>
      </c>
      <c r="B30862" s="1233" t="s">
        <v>24</v>
      </c>
      <c r="C30862" s="1233" t="s">
        <v>22571</v>
      </c>
      <c r="D30862" s="1233" t="s">
        <v>34</v>
      </c>
      <c r="E30862" s="1234">
        <v>529.54</v>
      </c>
      <c r="F30862" s="761"/>
    </row>
    <row r="30863" spans="1:6" customFormat="1">
      <c r="A30863" s="1231" t="s">
        <v>4769</v>
      </c>
      <c r="B30863" s="1231" t="s">
        <v>24</v>
      </c>
      <c r="C30863" s="1231" t="s">
        <v>22572</v>
      </c>
      <c r="D30863" s="1232"/>
      <c r="E30863" s="1232"/>
      <c r="F30863" s="761"/>
    </row>
    <row r="30864" spans="1:6" customFormat="1">
      <c r="A30864" s="1233" t="s">
        <v>22573</v>
      </c>
      <c r="B30864" s="1233" t="s">
        <v>24</v>
      </c>
      <c r="C30864" s="1233" t="s">
        <v>22574</v>
      </c>
      <c r="D30864" s="1233" t="s">
        <v>34</v>
      </c>
      <c r="E30864" s="1234">
        <v>312.08</v>
      </c>
      <c r="F30864" s="761"/>
    </row>
    <row r="30865" spans="1:6" customFormat="1">
      <c r="A30865" s="1233" t="s">
        <v>22575</v>
      </c>
      <c r="B30865" s="1233" t="s">
        <v>24</v>
      </c>
      <c r="C30865" s="1235" t="s">
        <v>22576</v>
      </c>
      <c r="D30865" s="1233" t="s">
        <v>34</v>
      </c>
      <c r="E30865" s="1234">
        <v>272.99</v>
      </c>
      <c r="F30865" s="761"/>
    </row>
    <row r="30866" spans="1:6" customFormat="1">
      <c r="A30866" s="1233" t="s">
        <v>22577</v>
      </c>
      <c r="B30866" s="1233" t="s">
        <v>24</v>
      </c>
      <c r="C30866" s="1235" t="s">
        <v>22578</v>
      </c>
      <c r="D30866" s="1233" t="s">
        <v>34</v>
      </c>
      <c r="E30866" s="1234">
        <v>299.44</v>
      </c>
      <c r="F30866" s="761"/>
    </row>
    <row r="30867" spans="1:6" customFormat="1">
      <c r="A30867" s="1233" t="s">
        <v>22579</v>
      </c>
      <c r="B30867" s="1233" t="s">
        <v>24</v>
      </c>
      <c r="C30867" s="1235" t="s">
        <v>22580</v>
      </c>
      <c r="D30867" s="1233" t="s">
        <v>34</v>
      </c>
      <c r="E30867" s="1234">
        <v>260.11</v>
      </c>
      <c r="F30867" s="761"/>
    </row>
    <row r="30868" spans="1:6" customFormat="1">
      <c r="A30868" s="1233" t="s">
        <v>22581</v>
      </c>
      <c r="B30868" s="1233" t="s">
        <v>24</v>
      </c>
      <c r="C30868" s="1233" t="s">
        <v>22582</v>
      </c>
      <c r="D30868" s="1233" t="s">
        <v>34</v>
      </c>
      <c r="E30868" s="1234">
        <v>23.57</v>
      </c>
      <c r="F30868" s="761"/>
    </row>
    <row r="30869" spans="1:6" customFormat="1">
      <c r="A30869" s="1231" t="s">
        <v>4957</v>
      </c>
      <c r="B30869" s="1231" t="s">
        <v>24</v>
      </c>
      <c r="C30869" s="1231" t="s">
        <v>7167</v>
      </c>
      <c r="D30869" s="1232"/>
      <c r="E30869" s="1232"/>
      <c r="F30869" s="761"/>
    </row>
    <row r="30870" spans="1:6" customFormat="1">
      <c r="A30870" s="1233" t="s">
        <v>8522</v>
      </c>
      <c r="B30870" s="1233" t="s">
        <v>24</v>
      </c>
      <c r="C30870" s="1233" t="s">
        <v>22583</v>
      </c>
      <c r="D30870" s="1233" t="s">
        <v>6652</v>
      </c>
      <c r="E30870" s="1234">
        <v>1.88</v>
      </c>
      <c r="F30870" s="761"/>
    </row>
    <row r="30871" spans="1:6" customFormat="1">
      <c r="A30871" s="1233" t="s">
        <v>8523</v>
      </c>
      <c r="B30871" s="1233" t="s">
        <v>24</v>
      </c>
      <c r="C30871" s="1233" t="s">
        <v>22584</v>
      </c>
      <c r="D30871" s="1233" t="s">
        <v>6652</v>
      </c>
      <c r="E30871" s="1234">
        <v>1.34</v>
      </c>
      <c r="F30871" s="761"/>
    </row>
    <row r="30872" spans="1:6" customFormat="1">
      <c r="A30872" s="1231" t="s">
        <v>22585</v>
      </c>
      <c r="B30872" s="1231" t="s">
        <v>24</v>
      </c>
      <c r="C30872" s="1231" t="s">
        <v>22586</v>
      </c>
      <c r="D30872" s="1232"/>
      <c r="E30872" s="1232"/>
      <c r="F30872" s="761"/>
    </row>
    <row r="30873" spans="1:6" customFormat="1">
      <c r="A30873" s="1233" t="s">
        <v>22587</v>
      </c>
      <c r="B30873" s="1233" t="s">
        <v>24</v>
      </c>
      <c r="C30873" s="1233" t="s">
        <v>22588</v>
      </c>
      <c r="D30873" s="1233" t="s">
        <v>32</v>
      </c>
      <c r="E30873" s="1234">
        <v>8.31</v>
      </c>
      <c r="F30873" s="761"/>
    </row>
    <row r="30874" spans="1:6" customFormat="1">
      <c r="A30874" s="1231" t="s">
        <v>5092</v>
      </c>
      <c r="B30874" s="1231" t="s">
        <v>24</v>
      </c>
      <c r="C30874" s="1231" t="s">
        <v>19960</v>
      </c>
      <c r="D30874" s="1232"/>
      <c r="E30874" s="1232"/>
      <c r="F30874" s="761"/>
    </row>
    <row r="30875" spans="1:6" customFormat="1">
      <c r="A30875" s="1233" t="s">
        <v>8524</v>
      </c>
      <c r="B30875" s="1233" t="s">
        <v>24</v>
      </c>
      <c r="C30875" s="1233" t="s">
        <v>22589</v>
      </c>
      <c r="D30875" s="1233" t="s">
        <v>32</v>
      </c>
      <c r="E30875" s="1234">
        <v>2.41</v>
      </c>
      <c r="F30875" s="761"/>
    </row>
    <row r="30876" spans="1:6" customFormat="1">
      <c r="A30876" s="1233" t="s">
        <v>22590</v>
      </c>
      <c r="B30876" s="1233" t="s">
        <v>24</v>
      </c>
      <c r="C30876" s="1233" t="s">
        <v>22591</v>
      </c>
      <c r="D30876" s="1233" t="s">
        <v>32</v>
      </c>
      <c r="E30876" s="1234">
        <v>13.78</v>
      </c>
      <c r="F30876" s="761"/>
    </row>
    <row r="30877" spans="1:6" customFormat="1">
      <c r="A30877" s="1231" t="s">
        <v>22592</v>
      </c>
      <c r="B30877" s="1231" t="s">
        <v>24</v>
      </c>
      <c r="C30877" s="1231" t="s">
        <v>22593</v>
      </c>
      <c r="D30877" s="1232"/>
      <c r="E30877" s="1232"/>
      <c r="F30877" s="761"/>
    </row>
    <row r="30878" spans="1:6" customFormat="1">
      <c r="A30878" s="1233" t="s">
        <v>22594</v>
      </c>
      <c r="B30878" s="1233" t="s">
        <v>24</v>
      </c>
      <c r="C30878" s="1233" t="s">
        <v>22595</v>
      </c>
      <c r="D30878" s="1233" t="s">
        <v>2506</v>
      </c>
      <c r="E30878" s="1234">
        <v>43.82</v>
      </c>
      <c r="F30878" s="761"/>
    </row>
    <row r="30879" spans="1:6" customFormat="1">
      <c r="A30879" s="1233" t="s">
        <v>22596</v>
      </c>
      <c r="B30879" s="1233" t="s">
        <v>24</v>
      </c>
      <c r="C30879" s="1233" t="s">
        <v>22597</v>
      </c>
      <c r="D30879" s="1233" t="s">
        <v>2506</v>
      </c>
      <c r="E30879" s="1234">
        <v>43.82</v>
      </c>
      <c r="F30879" s="761"/>
    </row>
    <row r="30880" spans="1:6" customFormat="1">
      <c r="A30880" s="1233" t="s">
        <v>22598</v>
      </c>
      <c r="B30880" s="1233" t="s">
        <v>24</v>
      </c>
      <c r="C30880" s="1235" t="s">
        <v>22599</v>
      </c>
      <c r="D30880" s="1233" t="s">
        <v>2506</v>
      </c>
      <c r="E30880" s="1234">
        <v>208.9</v>
      </c>
      <c r="F30880" s="761"/>
    </row>
    <row r="30881" spans="1:6" customFormat="1">
      <c r="A30881" s="1233" t="s">
        <v>22600</v>
      </c>
      <c r="B30881" s="1233" t="s">
        <v>24</v>
      </c>
      <c r="C30881" s="1233" t="s">
        <v>22601</v>
      </c>
      <c r="D30881" s="1233" t="s">
        <v>2506</v>
      </c>
      <c r="E30881" s="1234">
        <v>43.82</v>
      </c>
      <c r="F30881" s="761"/>
    </row>
    <row r="30882" spans="1:6" customFormat="1">
      <c r="A30882" s="1233" t="s">
        <v>22602</v>
      </c>
      <c r="B30882" s="1233" t="s">
        <v>24</v>
      </c>
      <c r="C30882" s="1233" t="s">
        <v>22603</v>
      </c>
      <c r="D30882" s="1233" t="s">
        <v>2506</v>
      </c>
      <c r="E30882" s="1234">
        <v>37.21</v>
      </c>
      <c r="F30882" s="761"/>
    </row>
    <row r="30883" spans="1:6" customFormat="1">
      <c r="A30883" s="1233" t="s">
        <v>22604</v>
      </c>
      <c r="B30883" s="1233" t="s">
        <v>24</v>
      </c>
      <c r="C30883" s="1233" t="s">
        <v>22605</v>
      </c>
      <c r="D30883" s="1233" t="s">
        <v>2506</v>
      </c>
      <c r="E30883" s="1234">
        <v>43.82</v>
      </c>
      <c r="F30883" s="761"/>
    </row>
    <row r="30884" spans="1:6" customFormat="1">
      <c r="A30884" s="1233" t="s">
        <v>22606</v>
      </c>
      <c r="B30884" s="1233" t="s">
        <v>24</v>
      </c>
      <c r="C30884" s="1233" t="s">
        <v>22607</v>
      </c>
      <c r="D30884" s="1233" t="s">
        <v>2506</v>
      </c>
      <c r="E30884" s="1234">
        <v>647.83000000000004</v>
      </c>
      <c r="F30884" s="761"/>
    </row>
    <row r="30885" spans="1:6" customFormat="1">
      <c r="A30885" s="1233" t="s">
        <v>22608</v>
      </c>
      <c r="B30885" s="1233" t="s">
        <v>24</v>
      </c>
      <c r="C30885" s="1233" t="s">
        <v>22609</v>
      </c>
      <c r="D30885" s="1233" t="s">
        <v>2506</v>
      </c>
      <c r="E30885" s="1234">
        <v>676.49</v>
      </c>
      <c r="F30885" s="761"/>
    </row>
    <row r="30886" spans="1:6" customFormat="1">
      <c r="A30886" s="1233" t="s">
        <v>22610</v>
      </c>
      <c r="B30886" s="1233" t="s">
        <v>24</v>
      </c>
      <c r="C30886" s="1233" t="s">
        <v>22611</v>
      </c>
      <c r="D30886" s="1233" t="s">
        <v>2506</v>
      </c>
      <c r="E30886" s="1234">
        <v>616.98</v>
      </c>
      <c r="F30886" s="761"/>
    </row>
    <row r="30887" spans="1:6" customFormat="1">
      <c r="A30887" s="1233" t="s">
        <v>22612</v>
      </c>
      <c r="B30887" s="1233" t="s">
        <v>24</v>
      </c>
      <c r="C30887" s="1233" t="s">
        <v>22613</v>
      </c>
      <c r="D30887" s="1233" t="s">
        <v>2506</v>
      </c>
      <c r="E30887" s="1234">
        <v>867.24</v>
      </c>
      <c r="F30887" s="761"/>
    </row>
    <row r="30888" spans="1:6" customFormat="1">
      <c r="A30888" s="1233" t="s">
        <v>22614</v>
      </c>
      <c r="B30888" s="1233" t="s">
        <v>24</v>
      </c>
      <c r="C30888" s="1233" t="s">
        <v>22615</v>
      </c>
      <c r="D30888" s="1233" t="s">
        <v>2506</v>
      </c>
      <c r="E30888" s="1234">
        <v>682.63</v>
      </c>
      <c r="F30888" s="761"/>
    </row>
    <row r="30889" spans="1:6" customFormat="1">
      <c r="A30889" s="1231" t="s">
        <v>5185</v>
      </c>
      <c r="B30889" s="1231" t="s">
        <v>24</v>
      </c>
      <c r="C30889" s="1231" t="s">
        <v>27983</v>
      </c>
      <c r="D30889" s="1232"/>
      <c r="E30889" s="1232"/>
      <c r="F30889" s="761"/>
    </row>
    <row r="30890" spans="1:6" customFormat="1">
      <c r="A30890" s="1233" t="s">
        <v>8525</v>
      </c>
      <c r="B30890" s="1233" t="s">
        <v>24</v>
      </c>
      <c r="C30890" s="1233" t="s">
        <v>27984</v>
      </c>
      <c r="D30890" s="1233" t="s">
        <v>32</v>
      </c>
      <c r="E30890" s="1234">
        <v>62.46</v>
      </c>
      <c r="F30890" s="761"/>
    </row>
    <row r="30891" spans="1:6" customFormat="1">
      <c r="A30891" s="1233" t="s">
        <v>22616</v>
      </c>
      <c r="B30891" s="1233" t="s">
        <v>24</v>
      </c>
      <c r="C30891" s="1233" t="s">
        <v>27985</v>
      </c>
      <c r="D30891" s="1233" t="s">
        <v>32</v>
      </c>
      <c r="E30891" s="1234">
        <v>65.53</v>
      </c>
      <c r="F30891" s="761"/>
    </row>
    <row r="30892" spans="1:6" customFormat="1">
      <c r="A30892" s="1233" t="s">
        <v>22617</v>
      </c>
      <c r="B30892" s="1233" t="s">
        <v>24</v>
      </c>
      <c r="C30892" s="1233" t="s">
        <v>22618</v>
      </c>
      <c r="D30892" s="1233" t="s">
        <v>32</v>
      </c>
      <c r="E30892" s="1234">
        <v>167.75</v>
      </c>
      <c r="F30892" s="761"/>
    </row>
    <row r="30893" spans="1:6" customFormat="1">
      <c r="A30893" s="1231" t="s">
        <v>5197</v>
      </c>
      <c r="B30893" s="1231" t="s">
        <v>24</v>
      </c>
      <c r="C30893" s="1231" t="s">
        <v>27986</v>
      </c>
      <c r="D30893" s="1232"/>
      <c r="E30893" s="1232"/>
      <c r="F30893" s="761"/>
    </row>
    <row r="30894" spans="1:6" customFormat="1">
      <c r="A30894" s="1233" t="s">
        <v>8526</v>
      </c>
      <c r="B30894" s="1233" t="s">
        <v>24</v>
      </c>
      <c r="C30894" s="1233" t="s">
        <v>27987</v>
      </c>
      <c r="D30894" s="1233" t="s">
        <v>32</v>
      </c>
      <c r="E30894" s="1234">
        <v>59.66</v>
      </c>
      <c r="F30894" s="761"/>
    </row>
    <row r="30895" spans="1:6" customFormat="1">
      <c r="A30895" s="1233" t="s">
        <v>22619</v>
      </c>
      <c r="B30895" s="1233" t="s">
        <v>24</v>
      </c>
      <c r="C30895" s="1233" t="s">
        <v>27988</v>
      </c>
      <c r="D30895" s="1233" t="s">
        <v>32</v>
      </c>
      <c r="E30895" s="1234">
        <v>63.65</v>
      </c>
      <c r="F30895" s="761"/>
    </row>
    <row r="30896" spans="1:6" customFormat="1">
      <c r="A30896" s="1231" t="s">
        <v>5235</v>
      </c>
      <c r="B30896" s="1231" t="s">
        <v>24</v>
      </c>
      <c r="C30896" s="1231" t="s">
        <v>8527</v>
      </c>
      <c r="D30896" s="1232"/>
      <c r="E30896" s="1232"/>
      <c r="F30896" s="761"/>
    </row>
    <row r="30897" spans="1:6" customFormat="1">
      <c r="A30897" s="1233" t="s">
        <v>22620</v>
      </c>
      <c r="B30897" s="1233" t="s">
        <v>24</v>
      </c>
      <c r="C30897" s="1235" t="s">
        <v>22621</v>
      </c>
      <c r="D30897" s="1233" t="s">
        <v>32</v>
      </c>
      <c r="E30897" s="1234">
        <v>98.11</v>
      </c>
      <c r="F30897" s="761"/>
    </row>
    <row r="30898" spans="1:6" customFormat="1">
      <c r="A30898" s="1233" t="s">
        <v>22622</v>
      </c>
      <c r="B30898" s="1233" t="s">
        <v>24</v>
      </c>
      <c r="C30898" s="1235" t="s">
        <v>22623</v>
      </c>
      <c r="D30898" s="1233" t="s">
        <v>32</v>
      </c>
      <c r="E30898" s="1234">
        <v>132.55000000000001</v>
      </c>
      <c r="F30898" s="761"/>
    </row>
    <row r="30899" spans="1:6" customFormat="1">
      <c r="A30899" s="1233" t="s">
        <v>22624</v>
      </c>
      <c r="B30899" s="1233" t="s">
        <v>24</v>
      </c>
      <c r="C30899" s="1235" t="s">
        <v>22625</v>
      </c>
      <c r="D30899" s="1233" t="s">
        <v>32</v>
      </c>
      <c r="E30899" s="1234">
        <v>108.61</v>
      </c>
      <c r="F30899" s="761"/>
    </row>
    <row r="30900" spans="1:6" customFormat="1">
      <c r="A30900" s="1233" t="s">
        <v>22626</v>
      </c>
      <c r="B30900" s="1233" t="s">
        <v>24</v>
      </c>
      <c r="C30900" s="1235" t="s">
        <v>22627</v>
      </c>
      <c r="D30900" s="1233" t="s">
        <v>32</v>
      </c>
      <c r="E30900" s="1234">
        <v>132.55000000000001</v>
      </c>
      <c r="F30900" s="761"/>
    </row>
    <row r="30901" spans="1:6" customFormat="1">
      <c r="A30901" s="1233" t="s">
        <v>22628</v>
      </c>
      <c r="B30901" s="1233" t="s">
        <v>24</v>
      </c>
      <c r="C30901" s="1235" t="s">
        <v>22629</v>
      </c>
      <c r="D30901" s="1233" t="s">
        <v>32</v>
      </c>
      <c r="E30901" s="1234">
        <v>147.99</v>
      </c>
      <c r="F30901" s="761"/>
    </row>
    <row r="30902" spans="1:6" customFormat="1">
      <c r="A30902" s="1233" t="s">
        <v>22630</v>
      </c>
      <c r="B30902" s="1233" t="s">
        <v>24</v>
      </c>
      <c r="C30902" s="1235" t="s">
        <v>22631</v>
      </c>
      <c r="D30902" s="1233" t="s">
        <v>32</v>
      </c>
      <c r="E30902" s="1234">
        <v>124.68</v>
      </c>
      <c r="F30902" s="761"/>
    </row>
    <row r="30903" spans="1:6" customFormat="1">
      <c r="A30903" s="1233" t="s">
        <v>22632</v>
      </c>
      <c r="B30903" s="1233" t="s">
        <v>24</v>
      </c>
      <c r="C30903" s="1233" t="s">
        <v>22633</v>
      </c>
      <c r="D30903" s="1233" t="s">
        <v>32</v>
      </c>
      <c r="E30903" s="1234">
        <v>2.48</v>
      </c>
      <c r="F30903" s="761"/>
    </row>
    <row r="30904" spans="1:6" customFormat="1">
      <c r="A30904" s="1231" t="s">
        <v>5253</v>
      </c>
      <c r="B30904" s="1231" t="s">
        <v>24</v>
      </c>
      <c r="C30904" s="1231" t="s">
        <v>8528</v>
      </c>
      <c r="D30904" s="1232"/>
      <c r="E30904" s="1232"/>
      <c r="F30904" s="761"/>
    </row>
    <row r="30905" spans="1:6" customFormat="1">
      <c r="A30905" s="1233" t="s">
        <v>8529</v>
      </c>
      <c r="B30905" s="1233" t="s">
        <v>24</v>
      </c>
      <c r="C30905" s="1233" t="s">
        <v>8530</v>
      </c>
      <c r="D30905" s="1233" t="s">
        <v>32</v>
      </c>
      <c r="E30905" s="1234">
        <v>8.2200000000000006</v>
      </c>
      <c r="F30905" s="761"/>
    </row>
    <row r="30906" spans="1:6" customFormat="1">
      <c r="A30906" s="1233" t="s">
        <v>8531</v>
      </c>
      <c r="B30906" s="1233" t="s">
        <v>24</v>
      </c>
      <c r="C30906" s="1233" t="s">
        <v>8532</v>
      </c>
      <c r="D30906" s="1233" t="s">
        <v>32</v>
      </c>
      <c r="E30906" s="1234">
        <v>10.86</v>
      </c>
      <c r="F30906" s="761"/>
    </row>
    <row r="30907" spans="1:6" customFormat="1">
      <c r="A30907" s="1231" t="s">
        <v>22634</v>
      </c>
      <c r="B30907" s="1231" t="s">
        <v>24</v>
      </c>
      <c r="C30907" s="1231" t="s">
        <v>22635</v>
      </c>
      <c r="D30907" s="1232"/>
      <c r="E30907" s="1232"/>
      <c r="F30907" s="761"/>
    </row>
    <row r="30908" spans="1:6" customFormat="1">
      <c r="A30908" s="1233" t="s">
        <v>22636</v>
      </c>
      <c r="B30908" s="1233" t="s">
        <v>24</v>
      </c>
      <c r="C30908" s="1233" t="s">
        <v>22637</v>
      </c>
      <c r="D30908" s="1233" t="s">
        <v>32</v>
      </c>
      <c r="E30908" s="1234">
        <v>10.39</v>
      </c>
      <c r="F30908" s="761"/>
    </row>
    <row r="30909" spans="1:6" customFormat="1">
      <c r="A30909" s="1231" t="s">
        <v>22638</v>
      </c>
      <c r="B30909" s="1231" t="s">
        <v>24</v>
      </c>
      <c r="C30909" s="1231" t="s">
        <v>22639</v>
      </c>
      <c r="D30909" s="1232"/>
      <c r="E30909" s="1232"/>
      <c r="F30909" s="761"/>
    </row>
    <row r="30910" spans="1:6" customFormat="1">
      <c r="A30910" s="1233" t="s">
        <v>20715</v>
      </c>
      <c r="B30910" s="1233" t="s">
        <v>24</v>
      </c>
      <c r="C30910" s="1233" t="s">
        <v>22640</v>
      </c>
      <c r="D30910" s="1233" t="s">
        <v>34</v>
      </c>
      <c r="E30910" s="1234">
        <v>568.67999999999995</v>
      </c>
      <c r="F30910" s="761"/>
    </row>
    <row r="30911" spans="1:6" customFormat="1">
      <c r="A30911" s="1231" t="s">
        <v>22641</v>
      </c>
      <c r="B30911" s="1231" t="s">
        <v>24</v>
      </c>
      <c r="C30911" s="1231" t="s">
        <v>22642</v>
      </c>
      <c r="D30911" s="1232"/>
      <c r="E30911" s="1232"/>
      <c r="F30911" s="761"/>
    </row>
    <row r="30912" spans="1:6" customFormat="1">
      <c r="A30912" s="1233" t="s">
        <v>22643</v>
      </c>
      <c r="B30912" s="1233" t="s">
        <v>24</v>
      </c>
      <c r="C30912" s="1233" t="s">
        <v>22644</v>
      </c>
      <c r="D30912" s="1233" t="s">
        <v>30</v>
      </c>
      <c r="E30912" s="1234">
        <v>12.7</v>
      </c>
      <c r="F30912" s="761"/>
    </row>
    <row r="30913" spans="1:6" customFormat="1">
      <c r="A30913" s="1233" t="s">
        <v>22645</v>
      </c>
      <c r="B30913" s="1233" t="s">
        <v>24</v>
      </c>
      <c r="C30913" s="1233" t="s">
        <v>22646</v>
      </c>
      <c r="D30913" s="1233" t="s">
        <v>30</v>
      </c>
      <c r="E30913" s="1234">
        <v>8.58</v>
      </c>
      <c r="F30913" s="761"/>
    </row>
    <row r="30914" spans="1:6" customFormat="1">
      <c r="A30914" s="1233" t="s">
        <v>22647</v>
      </c>
      <c r="B30914" s="1233" t="s">
        <v>24</v>
      </c>
      <c r="C30914" s="1233" t="s">
        <v>22648</v>
      </c>
      <c r="D30914" s="1233" t="s">
        <v>30</v>
      </c>
      <c r="E30914" s="1234">
        <v>11.95</v>
      </c>
      <c r="F30914" s="761"/>
    </row>
    <row r="30915" spans="1:6" customFormat="1">
      <c r="A30915" s="1233" t="s">
        <v>22649</v>
      </c>
      <c r="B30915" s="1233" t="s">
        <v>24</v>
      </c>
      <c r="C30915" s="1233" t="s">
        <v>22650</v>
      </c>
      <c r="D30915" s="1233" t="s">
        <v>30</v>
      </c>
      <c r="E30915" s="1234">
        <v>11.95</v>
      </c>
      <c r="F30915" s="761"/>
    </row>
    <row r="30916" spans="1:6" customFormat="1">
      <c r="A30916" s="1233" t="s">
        <v>22651</v>
      </c>
      <c r="B30916" s="1233" t="s">
        <v>24</v>
      </c>
      <c r="C30916" s="1233" t="s">
        <v>22652</v>
      </c>
      <c r="D30916" s="1233" t="s">
        <v>30</v>
      </c>
      <c r="E30916" s="1234">
        <v>11.84</v>
      </c>
      <c r="F30916" s="761"/>
    </row>
    <row r="30917" spans="1:6" customFormat="1">
      <c r="A30917" s="1233" t="s">
        <v>22653</v>
      </c>
      <c r="B30917" s="1233" t="s">
        <v>24</v>
      </c>
      <c r="C30917" s="1233" t="s">
        <v>22654</v>
      </c>
      <c r="D30917" s="1233" t="s">
        <v>30</v>
      </c>
      <c r="E30917" s="1234">
        <v>51.47</v>
      </c>
      <c r="F30917" s="761"/>
    </row>
    <row r="30918" spans="1:6" customFormat="1">
      <c r="A30918" s="1231" t="s">
        <v>22655</v>
      </c>
      <c r="B30918" s="1231" t="s">
        <v>24</v>
      </c>
      <c r="C30918" s="1231" t="s">
        <v>22656</v>
      </c>
      <c r="D30918" s="1232"/>
      <c r="E30918" s="1232"/>
      <c r="F30918" s="761"/>
    </row>
    <row r="30919" spans="1:6" customFormat="1">
      <c r="A30919" s="1233" t="s">
        <v>22657</v>
      </c>
      <c r="B30919" s="1233" t="s">
        <v>24</v>
      </c>
      <c r="C30919" s="1233" t="s">
        <v>22658</v>
      </c>
      <c r="D30919" s="1233" t="s">
        <v>32</v>
      </c>
      <c r="E30919" s="1234">
        <v>31.1</v>
      </c>
      <c r="F30919" s="761"/>
    </row>
    <row r="30920" spans="1:6" customFormat="1">
      <c r="A30920" s="1233" t="s">
        <v>22659</v>
      </c>
      <c r="B30920" s="1233" t="s">
        <v>24</v>
      </c>
      <c r="C30920" s="1233" t="s">
        <v>22660</v>
      </c>
      <c r="D30920" s="1233" t="s">
        <v>30</v>
      </c>
      <c r="E30920" s="1234">
        <v>11.95</v>
      </c>
      <c r="F30920" s="761"/>
    </row>
    <row r="30921" spans="1:6" customFormat="1">
      <c r="A30921" s="1231" t="s">
        <v>22661</v>
      </c>
      <c r="B30921" s="1231" t="s">
        <v>24</v>
      </c>
      <c r="C30921" s="1231" t="s">
        <v>22662</v>
      </c>
      <c r="D30921" s="1232"/>
      <c r="E30921" s="1232"/>
      <c r="F30921" s="761"/>
    </row>
    <row r="30922" spans="1:6" customFormat="1">
      <c r="A30922" s="1233" t="s">
        <v>22663</v>
      </c>
      <c r="B30922" s="1233" t="s">
        <v>24</v>
      </c>
      <c r="C30922" s="1233" t="s">
        <v>22664</v>
      </c>
      <c r="D30922" s="1233" t="s">
        <v>5</v>
      </c>
      <c r="E30922" s="1234">
        <v>9.69</v>
      </c>
      <c r="F30922" s="761"/>
    </row>
    <row r="30923" spans="1:6" customFormat="1">
      <c r="A30923" s="1231" t="s">
        <v>22665</v>
      </c>
      <c r="B30923" s="1231" t="s">
        <v>24</v>
      </c>
      <c r="C30923" s="1231" t="s">
        <v>22666</v>
      </c>
      <c r="D30923" s="1232"/>
      <c r="E30923" s="1232"/>
      <c r="F30923" s="761"/>
    </row>
    <row r="30924" spans="1:6" customFormat="1">
      <c r="A30924" s="1233" t="s">
        <v>22667</v>
      </c>
      <c r="B30924" s="1233" t="s">
        <v>24</v>
      </c>
      <c r="C30924" s="1233" t="s">
        <v>22668</v>
      </c>
      <c r="D30924" s="1233" t="s">
        <v>32</v>
      </c>
      <c r="E30924" s="1234">
        <v>4.84</v>
      </c>
      <c r="F30924" s="761"/>
    </row>
    <row r="30925" spans="1:6" customFormat="1">
      <c r="A30925" s="1236" t="s">
        <v>8533</v>
      </c>
      <c r="B30925" s="1237"/>
      <c r="C30925" s="1236" t="s">
        <v>9141</v>
      </c>
      <c r="D30925" s="1238"/>
      <c r="E30925" s="1238"/>
      <c r="F30925" s="761"/>
    </row>
    <row r="30926" spans="1:6" customFormat="1">
      <c r="A30926" s="1231" t="s">
        <v>8536</v>
      </c>
      <c r="B30926" s="1231" t="s">
        <v>24</v>
      </c>
      <c r="C30926" s="1231" t="s">
        <v>6451</v>
      </c>
      <c r="D30926" s="1232"/>
      <c r="E30926" s="1232"/>
      <c r="F30926" s="761"/>
    </row>
    <row r="30927" spans="1:6" customFormat="1">
      <c r="A30927" s="1233" t="s">
        <v>8537</v>
      </c>
      <c r="B30927" s="1233" t="s">
        <v>24</v>
      </c>
      <c r="C30927" s="1235" t="s">
        <v>33901</v>
      </c>
      <c r="D30927" s="1233" t="s">
        <v>32</v>
      </c>
      <c r="E30927" s="1234">
        <v>19.309999999999999</v>
      </c>
      <c r="F30927" s="761"/>
    </row>
    <row r="30928" spans="1:6" customFormat="1">
      <c r="A30928" s="1233" t="s">
        <v>8538</v>
      </c>
      <c r="B30928" s="1233" t="s">
        <v>24</v>
      </c>
      <c r="C30928" s="1235" t="s">
        <v>33902</v>
      </c>
      <c r="D30928" s="1233" t="s">
        <v>32</v>
      </c>
      <c r="E30928" s="1234">
        <v>15.56</v>
      </c>
      <c r="F30928" s="761"/>
    </row>
    <row r="30929" spans="1:6" customFormat="1">
      <c r="A30929" s="1233" t="s">
        <v>8539</v>
      </c>
      <c r="B30929" s="1233" t="s">
        <v>24</v>
      </c>
      <c r="C30929" s="1235" t="s">
        <v>33903</v>
      </c>
      <c r="D30929" s="1233" t="s">
        <v>32</v>
      </c>
      <c r="E30929" s="1234">
        <v>72.55</v>
      </c>
      <c r="F30929" s="761"/>
    </row>
    <row r="30930" spans="1:6" customFormat="1">
      <c r="A30930" s="1233" t="s">
        <v>27989</v>
      </c>
      <c r="B30930" s="1233" t="s">
        <v>24</v>
      </c>
      <c r="C30930" s="1233" t="s">
        <v>27990</v>
      </c>
      <c r="D30930" s="1233" t="s">
        <v>32</v>
      </c>
      <c r="E30930" s="1234">
        <v>0.43</v>
      </c>
      <c r="F30930" s="761"/>
    </row>
    <row r="30931" spans="1:6" customFormat="1">
      <c r="A30931" s="1231" t="s">
        <v>8540</v>
      </c>
      <c r="B30931" s="1231" t="s">
        <v>24</v>
      </c>
      <c r="C30931" s="1231" t="s">
        <v>27991</v>
      </c>
      <c r="D30931" s="1232"/>
      <c r="E30931" s="1232"/>
      <c r="F30931" s="761"/>
    </row>
    <row r="30932" spans="1:6" customFormat="1">
      <c r="A30932" s="1233" t="s">
        <v>8541</v>
      </c>
      <c r="B30932" s="1233" t="s">
        <v>24</v>
      </c>
      <c r="C30932" s="1233" t="s">
        <v>33904</v>
      </c>
      <c r="D30932" s="1233" t="s">
        <v>28</v>
      </c>
      <c r="E30932" s="1234">
        <v>47.5</v>
      </c>
      <c r="F30932" s="761"/>
    </row>
    <row r="30933" spans="1:6" customFormat="1">
      <c r="A30933" s="1233" t="s">
        <v>27992</v>
      </c>
      <c r="B30933" s="1233" t="s">
        <v>24</v>
      </c>
      <c r="C30933" s="1233" t="s">
        <v>33905</v>
      </c>
      <c r="D30933" s="1233" t="s">
        <v>28</v>
      </c>
      <c r="E30933" s="1234">
        <v>28.88</v>
      </c>
      <c r="F30933" s="761"/>
    </row>
    <row r="30934" spans="1:6" customFormat="1">
      <c r="A30934" s="1233" t="s">
        <v>27993</v>
      </c>
      <c r="B30934" s="1233" t="s">
        <v>24</v>
      </c>
      <c r="C30934" s="1235" t="s">
        <v>27994</v>
      </c>
      <c r="D30934" s="1233" t="s">
        <v>28</v>
      </c>
      <c r="E30934" s="1234">
        <v>194.94</v>
      </c>
      <c r="F30934" s="761"/>
    </row>
    <row r="30935" spans="1:6" customFormat="1">
      <c r="A30935" s="1233" t="s">
        <v>8542</v>
      </c>
      <c r="B30935" s="1233" t="s">
        <v>24</v>
      </c>
      <c r="C30935" s="1233" t="s">
        <v>27995</v>
      </c>
      <c r="D30935" s="1233" t="s">
        <v>32</v>
      </c>
      <c r="E30935" s="1234">
        <v>6.05</v>
      </c>
      <c r="F30935" s="761"/>
    </row>
    <row r="30936" spans="1:6" customFormat="1">
      <c r="A30936" s="1233" t="s">
        <v>27996</v>
      </c>
      <c r="B30936" s="1233" t="s">
        <v>24</v>
      </c>
      <c r="C30936" s="1233" t="s">
        <v>27997</v>
      </c>
      <c r="D30936" s="1233" t="s">
        <v>28</v>
      </c>
      <c r="E30936" s="1234">
        <v>4.3</v>
      </c>
      <c r="F30936" s="761"/>
    </row>
    <row r="30937" spans="1:6" customFormat="1">
      <c r="A30937" s="1233" t="s">
        <v>27998</v>
      </c>
      <c r="B30937" s="1233" t="s">
        <v>24</v>
      </c>
      <c r="C30937" s="1233" t="s">
        <v>27999</v>
      </c>
      <c r="D30937" s="1233" t="s">
        <v>28</v>
      </c>
      <c r="E30937" s="1234">
        <v>5.41</v>
      </c>
      <c r="F30937" s="761"/>
    </row>
    <row r="30938" spans="1:6" customFormat="1">
      <c r="A30938" s="1233" t="s">
        <v>28000</v>
      </c>
      <c r="B30938" s="1233" t="s">
        <v>24</v>
      </c>
      <c r="C30938" s="1233" t="s">
        <v>28001</v>
      </c>
      <c r="D30938" s="1233" t="s">
        <v>28</v>
      </c>
      <c r="E30938" s="1234">
        <v>11.07</v>
      </c>
      <c r="F30938" s="761"/>
    </row>
    <row r="30939" spans="1:6" customFormat="1">
      <c r="A30939" s="1233" t="s">
        <v>28002</v>
      </c>
      <c r="B30939" s="1233" t="s">
        <v>24</v>
      </c>
      <c r="C30939" s="1235" t="s">
        <v>28003</v>
      </c>
      <c r="D30939" s="1233" t="s">
        <v>28</v>
      </c>
      <c r="E30939" s="1234">
        <v>50.25</v>
      </c>
      <c r="F30939" s="761"/>
    </row>
    <row r="30940" spans="1:6" customFormat="1">
      <c r="A30940" s="1233" t="s">
        <v>28004</v>
      </c>
      <c r="B30940" s="1233" t="s">
        <v>24</v>
      </c>
      <c r="C30940" s="1235" t="s">
        <v>28005</v>
      </c>
      <c r="D30940" s="1233" t="s">
        <v>28</v>
      </c>
      <c r="E30940" s="1234">
        <v>57.47</v>
      </c>
      <c r="F30940" s="761"/>
    </row>
    <row r="30941" spans="1:6" customFormat="1">
      <c r="A30941" s="1233" t="s">
        <v>28006</v>
      </c>
      <c r="B30941" s="1233" t="s">
        <v>24</v>
      </c>
      <c r="C30941" s="1233" t="s">
        <v>28007</v>
      </c>
      <c r="D30941" s="1233" t="s">
        <v>28</v>
      </c>
      <c r="E30941" s="1234">
        <v>0.52</v>
      </c>
      <c r="F30941" s="761"/>
    </row>
    <row r="30942" spans="1:6" customFormat="1">
      <c r="A30942" s="1231" t="s">
        <v>8543</v>
      </c>
      <c r="B30942" s="1231" t="s">
        <v>24</v>
      </c>
      <c r="C30942" s="1231" t="s">
        <v>28008</v>
      </c>
      <c r="D30942" s="1232"/>
      <c r="E30942" s="1232"/>
      <c r="F30942" s="761"/>
    </row>
    <row r="30943" spans="1:6" customFormat="1">
      <c r="A30943" s="1233" t="s">
        <v>8544</v>
      </c>
      <c r="B30943" s="1233" t="s">
        <v>24</v>
      </c>
      <c r="C30943" s="1233" t="s">
        <v>8545</v>
      </c>
      <c r="D30943" s="1233" t="s">
        <v>34</v>
      </c>
      <c r="E30943" s="1234">
        <v>160</v>
      </c>
      <c r="F30943" s="761"/>
    </row>
    <row r="30944" spans="1:6" customFormat="1">
      <c r="A30944" s="1233" t="s">
        <v>8546</v>
      </c>
      <c r="B30944" s="1233" t="s">
        <v>24</v>
      </c>
      <c r="C30944" s="1233" t="s">
        <v>28009</v>
      </c>
      <c r="D30944" s="1233" t="s">
        <v>34</v>
      </c>
      <c r="E30944" s="1234">
        <v>490</v>
      </c>
      <c r="F30944" s="761"/>
    </row>
    <row r="30945" spans="1:6" customFormat="1">
      <c r="A30945" s="1233" t="s">
        <v>8547</v>
      </c>
      <c r="B30945" s="1233" t="s">
        <v>24</v>
      </c>
      <c r="C30945" s="1233" t="s">
        <v>8548</v>
      </c>
      <c r="D30945" s="1233" t="s">
        <v>30</v>
      </c>
      <c r="E30945" s="1234">
        <v>6.7</v>
      </c>
      <c r="F30945" s="761"/>
    </row>
    <row r="30946" spans="1:6" customFormat="1">
      <c r="A30946" s="1233" t="s">
        <v>8549</v>
      </c>
      <c r="B30946" s="1233" t="s">
        <v>24</v>
      </c>
      <c r="C30946" s="1233" t="s">
        <v>8550</v>
      </c>
      <c r="D30946" s="1233" t="s">
        <v>30</v>
      </c>
      <c r="E30946" s="1234">
        <v>3.9</v>
      </c>
      <c r="F30946" s="761"/>
    </row>
    <row r="30947" spans="1:6" customFormat="1">
      <c r="A30947" s="1233" t="s">
        <v>8551</v>
      </c>
      <c r="B30947" s="1233" t="s">
        <v>24</v>
      </c>
      <c r="C30947" s="1233" t="s">
        <v>28010</v>
      </c>
      <c r="D30947" s="1233" t="s">
        <v>30</v>
      </c>
      <c r="E30947" s="1234">
        <v>1.92</v>
      </c>
      <c r="F30947" s="761"/>
    </row>
    <row r="30948" spans="1:6" customFormat="1">
      <c r="A30948" s="1233" t="s">
        <v>28011</v>
      </c>
      <c r="B30948" s="1233" t="s">
        <v>24</v>
      </c>
      <c r="C30948" s="1233" t="s">
        <v>28012</v>
      </c>
      <c r="D30948" s="1233" t="s">
        <v>30</v>
      </c>
      <c r="E30948" s="1234">
        <v>4.92</v>
      </c>
      <c r="F30948" s="761"/>
    </row>
    <row r="30949" spans="1:6" customFormat="1">
      <c r="A30949" s="1233" t="s">
        <v>28013</v>
      </c>
      <c r="B30949" s="1233" t="s">
        <v>24</v>
      </c>
      <c r="C30949" s="1233" t="s">
        <v>28014</v>
      </c>
      <c r="D30949" s="1233" t="s">
        <v>30</v>
      </c>
      <c r="E30949" s="1234">
        <v>7.75</v>
      </c>
      <c r="F30949" s="761"/>
    </row>
    <row r="30950" spans="1:6" customFormat="1">
      <c r="A30950" s="1233" t="s">
        <v>28015</v>
      </c>
      <c r="B30950" s="1233" t="s">
        <v>24</v>
      </c>
      <c r="C30950" s="1233" t="s">
        <v>28016</v>
      </c>
      <c r="D30950" s="1233" t="s">
        <v>30</v>
      </c>
      <c r="E30950" s="1234">
        <v>2.39</v>
      </c>
      <c r="F30950" s="761"/>
    </row>
    <row r="30951" spans="1:6" customFormat="1">
      <c r="A30951" s="1233" t="s">
        <v>28017</v>
      </c>
      <c r="B30951" s="1233" t="s">
        <v>24</v>
      </c>
      <c r="C30951" s="1233" t="s">
        <v>28018</v>
      </c>
      <c r="D30951" s="1233" t="s">
        <v>30</v>
      </c>
      <c r="E30951" s="1234">
        <v>0.84</v>
      </c>
      <c r="F30951" s="761"/>
    </row>
    <row r="30952" spans="1:6" customFormat="1">
      <c r="A30952" s="1233" t="s">
        <v>28019</v>
      </c>
      <c r="B30952" s="1233" t="s">
        <v>24</v>
      </c>
      <c r="C30952" s="1233" t="s">
        <v>28020</v>
      </c>
      <c r="D30952" s="1233" t="s">
        <v>30</v>
      </c>
      <c r="E30952" s="1234">
        <v>3.9</v>
      </c>
      <c r="F30952" s="761"/>
    </row>
    <row r="30953" spans="1:6" customFormat="1">
      <c r="A30953" s="1233" t="s">
        <v>28021</v>
      </c>
      <c r="B30953" s="1233" t="s">
        <v>24</v>
      </c>
      <c r="C30953" s="1233" t="s">
        <v>28022</v>
      </c>
      <c r="D30953" s="1233" t="s">
        <v>34</v>
      </c>
      <c r="E30953" s="1234">
        <v>172.4</v>
      </c>
      <c r="F30953" s="761"/>
    </row>
    <row r="30954" spans="1:6" customFormat="1">
      <c r="A30954" s="1233" t="s">
        <v>28023</v>
      </c>
      <c r="B30954" s="1233" t="s">
        <v>24</v>
      </c>
      <c r="C30954" s="1233" t="s">
        <v>28024</v>
      </c>
      <c r="D30954" s="1233" t="s">
        <v>30</v>
      </c>
      <c r="E30954" s="1234">
        <v>1.25</v>
      </c>
      <c r="F30954" s="761"/>
    </row>
    <row r="30955" spans="1:6" customFormat="1">
      <c r="A30955" s="1233" t="s">
        <v>28025</v>
      </c>
      <c r="B30955" s="1233" t="s">
        <v>24</v>
      </c>
      <c r="C30955" s="1233" t="s">
        <v>28026</v>
      </c>
      <c r="D30955" s="1233" t="s">
        <v>30</v>
      </c>
      <c r="E30955" s="1234">
        <v>5.98</v>
      </c>
      <c r="F30955" s="761"/>
    </row>
    <row r="30956" spans="1:6" customFormat="1">
      <c r="A30956" s="1233" t="s">
        <v>28027</v>
      </c>
      <c r="B30956" s="1233" t="s">
        <v>24</v>
      </c>
      <c r="C30956" s="1233" t="s">
        <v>28028</v>
      </c>
      <c r="D30956" s="1233" t="s">
        <v>30</v>
      </c>
      <c r="E30956" s="1234">
        <v>29.8</v>
      </c>
      <c r="F30956" s="761"/>
    </row>
    <row r="30957" spans="1:6" customFormat="1">
      <c r="A30957" s="1233" t="s">
        <v>28029</v>
      </c>
      <c r="B30957" s="1233" t="s">
        <v>24</v>
      </c>
      <c r="C30957" s="1233" t="s">
        <v>28030</v>
      </c>
      <c r="D30957" s="1233" t="s">
        <v>30</v>
      </c>
      <c r="E30957" s="1234">
        <v>1.5</v>
      </c>
      <c r="F30957" s="761"/>
    </row>
    <row r="30958" spans="1:6" customFormat="1">
      <c r="A30958" s="1231" t="s">
        <v>8552</v>
      </c>
      <c r="B30958" s="1231" t="s">
        <v>24</v>
      </c>
      <c r="C30958" s="1231" t="s">
        <v>8553</v>
      </c>
      <c r="D30958" s="1232"/>
      <c r="E30958" s="1232"/>
      <c r="F30958" s="761"/>
    </row>
    <row r="30959" spans="1:6" customFormat="1">
      <c r="A30959" s="1233" t="s">
        <v>8554</v>
      </c>
      <c r="B30959" s="1233" t="s">
        <v>24</v>
      </c>
      <c r="C30959" s="1233" t="s">
        <v>33906</v>
      </c>
      <c r="D30959" s="1233" t="s">
        <v>28</v>
      </c>
      <c r="E30959" s="1234">
        <v>140</v>
      </c>
      <c r="F30959" s="761"/>
    </row>
    <row r="30960" spans="1:6" customFormat="1">
      <c r="A30960" s="1233" t="s">
        <v>8555</v>
      </c>
      <c r="B30960" s="1233" t="s">
        <v>24</v>
      </c>
      <c r="C30960" s="1233" t="s">
        <v>33907</v>
      </c>
      <c r="D30960" s="1233" t="s">
        <v>28</v>
      </c>
      <c r="E30960" s="1234">
        <v>140</v>
      </c>
      <c r="F30960" s="761"/>
    </row>
    <row r="30961" spans="1:6" customFormat="1">
      <c r="A30961" s="1233" t="s">
        <v>8556</v>
      </c>
      <c r="B30961" s="1233" t="s">
        <v>24</v>
      </c>
      <c r="C30961" s="1233" t="s">
        <v>33908</v>
      </c>
      <c r="D30961" s="1233" t="s">
        <v>28</v>
      </c>
      <c r="E30961" s="1234">
        <v>140</v>
      </c>
      <c r="F30961" s="761"/>
    </row>
    <row r="30962" spans="1:6" customFormat="1">
      <c r="A30962" s="1233" t="s">
        <v>8557</v>
      </c>
      <c r="B30962" s="1233" t="s">
        <v>24</v>
      </c>
      <c r="C30962" s="1233" t="s">
        <v>33909</v>
      </c>
      <c r="D30962" s="1233" t="s">
        <v>28</v>
      </c>
      <c r="E30962" s="1234">
        <v>140</v>
      </c>
      <c r="F30962" s="761"/>
    </row>
    <row r="30963" spans="1:6" customFormat="1">
      <c r="A30963" s="1233" t="s">
        <v>8558</v>
      </c>
      <c r="B30963" s="1233" t="s">
        <v>24</v>
      </c>
      <c r="C30963" s="1233" t="s">
        <v>33910</v>
      </c>
      <c r="D30963" s="1233" t="s">
        <v>28</v>
      </c>
      <c r="E30963" s="1234">
        <v>140</v>
      </c>
      <c r="F30963" s="761"/>
    </row>
    <row r="30964" spans="1:6" customFormat="1">
      <c r="A30964" s="1233" t="s">
        <v>28031</v>
      </c>
      <c r="B30964" s="1233" t="s">
        <v>24</v>
      </c>
      <c r="C30964" s="1233" t="s">
        <v>33911</v>
      </c>
      <c r="D30964" s="1233" t="s">
        <v>28</v>
      </c>
      <c r="E30964" s="1234">
        <v>140</v>
      </c>
      <c r="F30964" s="761"/>
    </row>
    <row r="30965" spans="1:6" customFormat="1">
      <c r="A30965" s="1233" t="s">
        <v>28032</v>
      </c>
      <c r="B30965" s="1233" t="s">
        <v>24</v>
      </c>
      <c r="C30965" s="1233" t="s">
        <v>33912</v>
      </c>
      <c r="D30965" s="1233" t="s">
        <v>28</v>
      </c>
      <c r="E30965" s="1234">
        <v>140</v>
      </c>
      <c r="F30965" s="761"/>
    </row>
    <row r="30966" spans="1:6" customFormat="1">
      <c r="A30966" s="1233" t="s">
        <v>28033</v>
      </c>
      <c r="B30966" s="1233" t="s">
        <v>24</v>
      </c>
      <c r="C30966" s="1233" t="s">
        <v>33913</v>
      </c>
      <c r="D30966" s="1233" t="s">
        <v>28</v>
      </c>
      <c r="E30966" s="1234">
        <v>140</v>
      </c>
      <c r="F30966" s="761"/>
    </row>
    <row r="30967" spans="1:6" customFormat="1">
      <c r="A30967" s="1233" t="s">
        <v>28034</v>
      </c>
      <c r="B30967" s="1233" t="s">
        <v>24</v>
      </c>
      <c r="C30967" s="1233" t="s">
        <v>33914</v>
      </c>
      <c r="D30967" s="1233" t="s">
        <v>28</v>
      </c>
      <c r="E30967" s="1234">
        <v>140</v>
      </c>
      <c r="F30967" s="761"/>
    </row>
    <row r="30968" spans="1:6" customFormat="1">
      <c r="A30968" s="1233" t="s">
        <v>28035</v>
      </c>
      <c r="B30968" s="1233" t="s">
        <v>24</v>
      </c>
      <c r="C30968" s="1233" t="s">
        <v>33915</v>
      </c>
      <c r="D30968" s="1233" t="s">
        <v>28</v>
      </c>
      <c r="E30968" s="1234">
        <v>140</v>
      </c>
      <c r="F30968" s="761"/>
    </row>
    <row r="30969" spans="1:6" customFormat="1">
      <c r="A30969" s="1233" t="s">
        <v>28036</v>
      </c>
      <c r="B30969" s="1233" t="s">
        <v>24</v>
      </c>
      <c r="C30969" s="1233" t="s">
        <v>33916</v>
      </c>
      <c r="D30969" s="1233" t="s">
        <v>28</v>
      </c>
      <c r="E30969" s="1234">
        <v>140</v>
      </c>
      <c r="F30969" s="761"/>
    </row>
    <row r="30970" spans="1:6" customFormat="1">
      <c r="A30970" s="1233" t="s">
        <v>28037</v>
      </c>
      <c r="B30970" s="1233" t="s">
        <v>24</v>
      </c>
      <c r="C30970" s="1233" t="s">
        <v>33917</v>
      </c>
      <c r="D30970" s="1233" t="s">
        <v>28</v>
      </c>
      <c r="E30970" s="1234">
        <v>175.95</v>
      </c>
      <c r="F30970" s="761"/>
    </row>
    <row r="30971" spans="1:6" customFormat="1">
      <c r="A30971" s="1233" t="s">
        <v>28038</v>
      </c>
      <c r="B30971" s="1233" t="s">
        <v>24</v>
      </c>
      <c r="C30971" s="1233" t="s">
        <v>33918</v>
      </c>
      <c r="D30971" s="1233" t="s">
        <v>28</v>
      </c>
      <c r="E30971" s="1234">
        <v>175.95</v>
      </c>
      <c r="F30971" s="761"/>
    </row>
    <row r="30972" spans="1:6" customFormat="1">
      <c r="A30972" s="1233" t="s">
        <v>28039</v>
      </c>
      <c r="B30972" s="1233" t="s">
        <v>24</v>
      </c>
      <c r="C30972" s="1233" t="s">
        <v>33919</v>
      </c>
      <c r="D30972" s="1233" t="s">
        <v>28</v>
      </c>
      <c r="E30972" s="1234">
        <v>175.95</v>
      </c>
      <c r="F30972" s="761"/>
    </row>
    <row r="30973" spans="1:6" customFormat="1">
      <c r="A30973" s="1233" t="s">
        <v>28040</v>
      </c>
      <c r="B30973" s="1233" t="s">
        <v>24</v>
      </c>
      <c r="C30973" s="1233" t="s">
        <v>33920</v>
      </c>
      <c r="D30973" s="1233" t="s">
        <v>28</v>
      </c>
      <c r="E30973" s="1234">
        <v>175.95</v>
      </c>
      <c r="F30973" s="761"/>
    </row>
    <row r="30974" spans="1:6" customFormat="1">
      <c r="A30974" s="1233" t="s">
        <v>28041</v>
      </c>
      <c r="B30974" s="1233" t="s">
        <v>24</v>
      </c>
      <c r="C30974" s="1233" t="s">
        <v>33921</v>
      </c>
      <c r="D30974" s="1233" t="s">
        <v>28</v>
      </c>
      <c r="E30974" s="1234">
        <v>175.95</v>
      </c>
      <c r="F30974" s="761"/>
    </row>
    <row r="30975" spans="1:6" customFormat="1">
      <c r="A30975" s="1233" t="s">
        <v>28042</v>
      </c>
      <c r="B30975" s="1233" t="s">
        <v>24</v>
      </c>
      <c r="C30975" s="1233" t="s">
        <v>33922</v>
      </c>
      <c r="D30975" s="1233" t="s">
        <v>28</v>
      </c>
      <c r="E30975" s="1234">
        <v>175.95</v>
      </c>
      <c r="F30975" s="761"/>
    </row>
    <row r="30976" spans="1:6" customFormat="1">
      <c r="A30976" s="1233" t="s">
        <v>28043</v>
      </c>
      <c r="B30976" s="1233" t="s">
        <v>24</v>
      </c>
      <c r="C30976" s="1233" t="s">
        <v>33923</v>
      </c>
      <c r="D30976" s="1233" t="s">
        <v>28</v>
      </c>
      <c r="E30976" s="1234">
        <v>175.95</v>
      </c>
      <c r="F30976" s="761"/>
    </row>
    <row r="30977" spans="1:6" customFormat="1">
      <c r="A30977" s="1233" t="s">
        <v>28044</v>
      </c>
      <c r="B30977" s="1233" t="s">
        <v>24</v>
      </c>
      <c r="C30977" s="1233" t="s">
        <v>33924</v>
      </c>
      <c r="D30977" s="1233" t="s">
        <v>28</v>
      </c>
      <c r="E30977" s="1234">
        <v>175.95</v>
      </c>
      <c r="F30977" s="761"/>
    </row>
    <row r="30978" spans="1:6" customFormat="1">
      <c r="A30978" s="1233" t="s">
        <v>28045</v>
      </c>
      <c r="B30978" s="1233" t="s">
        <v>24</v>
      </c>
      <c r="C30978" s="1233" t="s">
        <v>33925</v>
      </c>
      <c r="D30978" s="1233" t="s">
        <v>28</v>
      </c>
      <c r="E30978" s="1234">
        <v>175.95</v>
      </c>
      <c r="F30978" s="761"/>
    </row>
    <row r="30979" spans="1:6" customFormat="1">
      <c r="A30979" s="1233" t="s">
        <v>28046</v>
      </c>
      <c r="B30979" s="1233" t="s">
        <v>24</v>
      </c>
      <c r="C30979" s="1233" t="s">
        <v>33926</v>
      </c>
      <c r="D30979" s="1233" t="s">
        <v>28</v>
      </c>
      <c r="E30979" s="1234">
        <v>175.95</v>
      </c>
      <c r="F30979" s="761"/>
    </row>
    <row r="30980" spans="1:6" customFormat="1">
      <c r="A30980" s="1233" t="s">
        <v>28047</v>
      </c>
      <c r="B30980" s="1233" t="s">
        <v>24</v>
      </c>
      <c r="C30980" s="1233" t="s">
        <v>33927</v>
      </c>
      <c r="D30980" s="1233" t="s">
        <v>28</v>
      </c>
      <c r="E30980" s="1234">
        <v>175.95</v>
      </c>
      <c r="F30980" s="761"/>
    </row>
    <row r="30981" spans="1:6" customFormat="1">
      <c r="A30981" s="1233" t="s">
        <v>8559</v>
      </c>
      <c r="B30981" s="1233" t="s">
        <v>24</v>
      </c>
      <c r="C30981" s="1233" t="s">
        <v>33928</v>
      </c>
      <c r="D30981" s="1233" t="s">
        <v>28</v>
      </c>
      <c r="E30981" s="1234">
        <v>2.5</v>
      </c>
      <c r="F30981" s="761"/>
    </row>
    <row r="30982" spans="1:6" customFormat="1">
      <c r="A30982" s="1233" t="s">
        <v>8560</v>
      </c>
      <c r="B30982" s="1233" t="s">
        <v>24</v>
      </c>
      <c r="C30982" s="1233" t="s">
        <v>33929</v>
      </c>
      <c r="D30982" s="1233" t="s">
        <v>28</v>
      </c>
      <c r="E30982" s="1234">
        <v>2.5</v>
      </c>
      <c r="F30982" s="761"/>
    </row>
    <row r="30983" spans="1:6" customFormat="1">
      <c r="A30983" s="1233" t="s">
        <v>8561</v>
      </c>
      <c r="B30983" s="1233" t="s">
        <v>24</v>
      </c>
      <c r="C30983" s="1233" t="s">
        <v>33930</v>
      </c>
      <c r="D30983" s="1233" t="s">
        <v>28</v>
      </c>
      <c r="E30983" s="1234">
        <v>3.33</v>
      </c>
      <c r="F30983" s="761"/>
    </row>
    <row r="30984" spans="1:6" customFormat="1">
      <c r="A30984" s="1233" t="s">
        <v>33931</v>
      </c>
      <c r="B30984" s="1233" t="s">
        <v>24</v>
      </c>
      <c r="C30984" s="1233" t="s">
        <v>33932</v>
      </c>
      <c r="D30984" s="1233" t="s">
        <v>28</v>
      </c>
      <c r="E30984" s="1234">
        <v>7.18</v>
      </c>
      <c r="F30984" s="761"/>
    </row>
    <row r="30985" spans="1:6" customFormat="1">
      <c r="A30985" s="1233" t="s">
        <v>33933</v>
      </c>
      <c r="B30985" s="1233" t="s">
        <v>24</v>
      </c>
      <c r="C30985" s="1233" t="s">
        <v>33934</v>
      </c>
      <c r="D30985" s="1233" t="s">
        <v>28</v>
      </c>
      <c r="E30985" s="1234">
        <v>12.45</v>
      </c>
      <c r="F30985" s="761"/>
    </row>
    <row r="30986" spans="1:6" customFormat="1">
      <c r="A30986" s="1233" t="s">
        <v>33935</v>
      </c>
      <c r="B30986" s="1233" t="s">
        <v>24</v>
      </c>
      <c r="C30986" s="1233" t="s">
        <v>33936</v>
      </c>
      <c r="D30986" s="1233" t="s">
        <v>28</v>
      </c>
      <c r="E30986" s="1234">
        <v>2.5</v>
      </c>
      <c r="F30986" s="761"/>
    </row>
    <row r="30987" spans="1:6" customFormat="1">
      <c r="A30987" s="1233" t="s">
        <v>33937</v>
      </c>
      <c r="B30987" s="1233" t="s">
        <v>24</v>
      </c>
      <c r="C30987" s="1233" t="s">
        <v>33938</v>
      </c>
      <c r="D30987" s="1233" t="s">
        <v>28</v>
      </c>
      <c r="E30987" s="1234">
        <v>4.37</v>
      </c>
      <c r="F30987" s="761"/>
    </row>
    <row r="30988" spans="1:6" customFormat="1">
      <c r="A30988" s="1233" t="s">
        <v>33939</v>
      </c>
      <c r="B30988" s="1233" t="s">
        <v>24</v>
      </c>
      <c r="C30988" s="1233" t="s">
        <v>33940</v>
      </c>
      <c r="D30988" s="1233" t="s">
        <v>28</v>
      </c>
      <c r="E30988" s="1234">
        <v>1.59</v>
      </c>
      <c r="F30988" s="761"/>
    </row>
    <row r="30989" spans="1:6" customFormat="1">
      <c r="A30989" s="1233" t="s">
        <v>8562</v>
      </c>
      <c r="B30989" s="1233" t="s">
        <v>24</v>
      </c>
      <c r="C30989" s="1233" t="s">
        <v>28048</v>
      </c>
      <c r="D30989" s="1233" t="s">
        <v>28</v>
      </c>
      <c r="E30989" s="1234">
        <v>7.73</v>
      </c>
      <c r="F30989" s="761"/>
    </row>
    <row r="30990" spans="1:6" customFormat="1">
      <c r="A30990" s="1233" t="s">
        <v>8564</v>
      </c>
      <c r="B30990" s="1233" t="s">
        <v>24</v>
      </c>
      <c r="C30990" s="1233" t="s">
        <v>28049</v>
      </c>
      <c r="D30990" s="1233" t="s">
        <v>28</v>
      </c>
      <c r="E30990" s="1234">
        <v>2.66</v>
      </c>
      <c r="F30990" s="761"/>
    </row>
    <row r="30991" spans="1:6" customFormat="1">
      <c r="A30991" s="1233" t="s">
        <v>8566</v>
      </c>
      <c r="B30991" s="1233" t="s">
        <v>24</v>
      </c>
      <c r="C30991" s="1233" t="s">
        <v>8567</v>
      </c>
      <c r="D30991" s="1233" t="s">
        <v>28</v>
      </c>
      <c r="E30991" s="1234">
        <v>295.05</v>
      </c>
      <c r="F30991" s="761"/>
    </row>
    <row r="30992" spans="1:6" customFormat="1">
      <c r="A30992" s="1231" t="s">
        <v>8568</v>
      </c>
      <c r="B30992" s="1231" t="s">
        <v>24</v>
      </c>
      <c r="C30992" s="1231" t="s">
        <v>28050</v>
      </c>
      <c r="D30992" s="1232"/>
      <c r="E30992" s="1232"/>
      <c r="F30992" s="761"/>
    </row>
    <row r="30993" spans="1:6" customFormat="1">
      <c r="A30993" s="1233" t="s">
        <v>8569</v>
      </c>
      <c r="B30993" s="1233" t="s">
        <v>24</v>
      </c>
      <c r="C30993" s="1233" t="s">
        <v>28051</v>
      </c>
      <c r="D30993" s="1233" t="s">
        <v>28</v>
      </c>
      <c r="E30993" s="1234">
        <v>101.27</v>
      </c>
      <c r="F30993" s="761"/>
    </row>
    <row r="30994" spans="1:6" customFormat="1">
      <c r="A30994" s="1231" t="s">
        <v>9142</v>
      </c>
      <c r="B30994" s="1231" t="s">
        <v>24</v>
      </c>
      <c r="C30994" s="1231" t="s">
        <v>9143</v>
      </c>
      <c r="D30994" s="1232"/>
      <c r="E30994" s="1232"/>
      <c r="F30994" s="761"/>
    </row>
    <row r="30995" spans="1:6" customFormat="1">
      <c r="A30995" s="1233" t="s">
        <v>9144</v>
      </c>
      <c r="B30995" s="1233" t="s">
        <v>24</v>
      </c>
      <c r="C30995" s="1233" t="s">
        <v>28052</v>
      </c>
      <c r="D30995" s="1233" t="s">
        <v>28</v>
      </c>
      <c r="E30995" s="1234">
        <v>195.58</v>
      </c>
      <c r="F30995" s="761"/>
    </row>
    <row r="30996" spans="1:6" customFormat="1">
      <c r="A30996" s="1233" t="s">
        <v>9145</v>
      </c>
      <c r="B30996" s="1233" t="s">
        <v>24</v>
      </c>
      <c r="C30996" s="1233" t="s">
        <v>28053</v>
      </c>
      <c r="D30996" s="1233" t="s">
        <v>28</v>
      </c>
      <c r="E30996" s="1234">
        <v>317.42</v>
      </c>
      <c r="F30996" s="761"/>
    </row>
    <row r="30997" spans="1:6" customFormat="1">
      <c r="A30997" s="1233" t="s">
        <v>9146</v>
      </c>
      <c r="B30997" s="1233" t="s">
        <v>24</v>
      </c>
      <c r="C30997" s="1233" t="s">
        <v>28054</v>
      </c>
      <c r="D30997" s="1233" t="s">
        <v>28</v>
      </c>
      <c r="E30997" s="1234">
        <v>487.36</v>
      </c>
      <c r="F30997" s="761"/>
    </row>
    <row r="30998" spans="1:6" customFormat="1">
      <c r="A30998" s="1231" t="s">
        <v>28055</v>
      </c>
      <c r="B30998" s="1231" t="s">
        <v>24</v>
      </c>
      <c r="C30998" s="1231" t="s">
        <v>28056</v>
      </c>
      <c r="D30998" s="1232"/>
      <c r="E30998" s="1232"/>
      <c r="F30998" s="761"/>
    </row>
    <row r="30999" spans="1:6" customFormat="1">
      <c r="A30999" s="1233" t="s">
        <v>28057</v>
      </c>
      <c r="B30999" s="1233" t="s">
        <v>24</v>
      </c>
      <c r="C30999" s="1233" t="s">
        <v>28058</v>
      </c>
      <c r="D30999" s="1233" t="s">
        <v>32</v>
      </c>
      <c r="E30999" s="1234">
        <v>3.34</v>
      </c>
      <c r="F30999" s="761"/>
    </row>
    <row r="31000" spans="1:6" customFormat="1">
      <c r="A31000" s="1233" t="s">
        <v>28059</v>
      </c>
      <c r="B31000" s="1233" t="s">
        <v>24</v>
      </c>
      <c r="C31000" s="1233" t="s">
        <v>28060</v>
      </c>
      <c r="D31000" s="1233" t="s">
        <v>30</v>
      </c>
      <c r="E31000" s="1234">
        <v>1.33</v>
      </c>
      <c r="F31000" s="761"/>
    </row>
    <row r="31001" spans="1:6" customFormat="1">
      <c r="A31001" s="1233" t="s">
        <v>28061</v>
      </c>
      <c r="B31001" s="1233" t="s">
        <v>24</v>
      </c>
      <c r="C31001" s="1233" t="s">
        <v>28062</v>
      </c>
      <c r="D31001" s="1233" t="s">
        <v>34</v>
      </c>
      <c r="E31001" s="1234">
        <v>261.39999999999998</v>
      </c>
      <c r="F31001" s="761"/>
    </row>
    <row r="31002" spans="1:6" customFormat="1">
      <c r="A31002" s="1233" t="s">
        <v>28063</v>
      </c>
      <c r="B31002" s="1233" t="s">
        <v>24</v>
      </c>
      <c r="C31002" s="1233" t="s">
        <v>28064</v>
      </c>
      <c r="D31002" s="1233" t="s">
        <v>34</v>
      </c>
      <c r="E31002" s="1234">
        <v>229.31</v>
      </c>
      <c r="F31002" s="761"/>
    </row>
    <row r="31003" spans="1:6" customFormat="1">
      <c r="A31003" s="1236" t="s">
        <v>8570</v>
      </c>
      <c r="B31003" s="1237"/>
      <c r="C31003" s="1236" t="s">
        <v>8571</v>
      </c>
      <c r="D31003" s="1238"/>
      <c r="E31003" s="1238"/>
      <c r="F31003" s="761"/>
    </row>
    <row r="31004" spans="1:6" customFormat="1">
      <c r="A31004" s="1231" t="s">
        <v>8572</v>
      </c>
      <c r="B31004" s="1231" t="s">
        <v>24</v>
      </c>
      <c r="C31004" s="1231" t="s">
        <v>8573</v>
      </c>
      <c r="D31004" s="1232"/>
      <c r="E31004" s="1232"/>
      <c r="F31004" s="761"/>
    </row>
    <row r="31005" spans="1:6" customFormat="1">
      <c r="A31005" s="1233" t="s">
        <v>8574</v>
      </c>
      <c r="B31005" s="1233" t="s">
        <v>24</v>
      </c>
      <c r="C31005" s="1233" t="s">
        <v>8575</v>
      </c>
      <c r="D31005" s="1233" t="s">
        <v>34</v>
      </c>
      <c r="E31005" s="1234">
        <v>531.91</v>
      </c>
      <c r="F31005" s="761"/>
    </row>
    <row r="31006" spans="1:6" customFormat="1">
      <c r="A31006" s="1233" t="s">
        <v>8576</v>
      </c>
      <c r="B31006" s="1233" t="s">
        <v>24</v>
      </c>
      <c r="C31006" s="1233" t="s">
        <v>8577</v>
      </c>
      <c r="D31006" s="1233" t="s">
        <v>34</v>
      </c>
      <c r="E31006" s="1234">
        <v>544.26</v>
      </c>
      <c r="F31006" s="761"/>
    </row>
    <row r="31007" spans="1:6" customFormat="1">
      <c r="A31007" s="1231" t="s">
        <v>8578</v>
      </c>
      <c r="B31007" s="1231" t="s">
        <v>24</v>
      </c>
      <c r="C31007" s="1231" t="s">
        <v>8579</v>
      </c>
      <c r="D31007" s="1232"/>
      <c r="E31007" s="1232"/>
      <c r="F31007" s="761"/>
    </row>
    <row r="31008" spans="1:6" customFormat="1">
      <c r="A31008" s="1233" t="s">
        <v>8580</v>
      </c>
      <c r="B31008" s="1233" t="s">
        <v>24</v>
      </c>
      <c r="C31008" s="1233" t="s">
        <v>8581</v>
      </c>
      <c r="D31008" s="1233" t="s">
        <v>34</v>
      </c>
      <c r="E31008" s="1234">
        <v>429.34</v>
      </c>
      <c r="F31008" s="761"/>
    </row>
    <row r="31009" spans="1:6" customFormat="1">
      <c r="A31009" s="1233" t="s">
        <v>8582</v>
      </c>
      <c r="B31009" s="1233" t="s">
        <v>24</v>
      </c>
      <c r="C31009" s="1233" t="s">
        <v>8583</v>
      </c>
      <c r="D31009" s="1233" t="s">
        <v>34</v>
      </c>
      <c r="E31009" s="1234">
        <v>434.84</v>
      </c>
      <c r="F31009" s="761"/>
    </row>
    <row r="31010" spans="1:6" customFormat="1">
      <c r="A31010" s="1233" t="s">
        <v>8584</v>
      </c>
      <c r="B31010" s="1233" t="s">
        <v>24</v>
      </c>
      <c r="C31010" s="1233" t="s">
        <v>22669</v>
      </c>
      <c r="D31010" s="1233" t="s">
        <v>34</v>
      </c>
      <c r="E31010" s="1234">
        <v>475.82</v>
      </c>
      <c r="F31010" s="761"/>
    </row>
    <row r="31011" spans="1:6" customFormat="1">
      <c r="A31011" s="1233" t="s">
        <v>8585</v>
      </c>
      <c r="B31011" s="1233" t="s">
        <v>24</v>
      </c>
      <c r="C31011" s="1233" t="s">
        <v>22670</v>
      </c>
      <c r="D31011" s="1233" t="s">
        <v>34</v>
      </c>
      <c r="E31011" s="1234">
        <v>504.26</v>
      </c>
      <c r="F31011" s="761"/>
    </row>
    <row r="31012" spans="1:6" customFormat="1">
      <c r="A31012" s="1233" t="s">
        <v>8586</v>
      </c>
      <c r="B31012" s="1233" t="s">
        <v>24</v>
      </c>
      <c r="C31012" s="1233" t="s">
        <v>22671</v>
      </c>
      <c r="D31012" s="1233" t="s">
        <v>34</v>
      </c>
      <c r="E31012" s="1234">
        <v>513.94000000000005</v>
      </c>
      <c r="F31012" s="761"/>
    </row>
    <row r="31013" spans="1:6" customFormat="1">
      <c r="A31013" s="1233" t="s">
        <v>8587</v>
      </c>
      <c r="B31013" s="1233" t="s">
        <v>24</v>
      </c>
      <c r="C31013" s="1233" t="s">
        <v>22672</v>
      </c>
      <c r="D31013" s="1233" t="s">
        <v>34</v>
      </c>
      <c r="E31013" s="1234">
        <v>524.58000000000004</v>
      </c>
      <c r="F31013" s="761"/>
    </row>
    <row r="31014" spans="1:6" customFormat="1">
      <c r="A31014" s="1233" t="s">
        <v>8588</v>
      </c>
      <c r="B31014" s="1233" t="s">
        <v>24</v>
      </c>
      <c r="C31014" s="1233" t="s">
        <v>22673</v>
      </c>
      <c r="D31014" s="1233" t="s">
        <v>34</v>
      </c>
      <c r="E31014" s="1234">
        <v>574.01</v>
      </c>
      <c r="F31014" s="761"/>
    </row>
    <row r="31015" spans="1:6" customFormat="1">
      <c r="A31015" s="1231" t="s">
        <v>8589</v>
      </c>
      <c r="B31015" s="1231" t="s">
        <v>24</v>
      </c>
      <c r="C31015" s="1231" t="s">
        <v>8590</v>
      </c>
      <c r="D31015" s="1232"/>
      <c r="E31015" s="1232"/>
      <c r="F31015" s="761"/>
    </row>
    <row r="31016" spans="1:6" customFormat="1">
      <c r="A31016" s="1233" t="s">
        <v>8591</v>
      </c>
      <c r="B31016" s="1233" t="s">
        <v>24</v>
      </c>
      <c r="C31016" s="1233" t="s">
        <v>8592</v>
      </c>
      <c r="D31016" s="1233" t="s">
        <v>34</v>
      </c>
      <c r="E31016" s="1234">
        <v>566.49</v>
      </c>
      <c r="F31016" s="761"/>
    </row>
    <row r="31017" spans="1:6" customFormat="1">
      <c r="A31017" s="1233" t="s">
        <v>8593</v>
      </c>
      <c r="B31017" s="1233" t="s">
        <v>24</v>
      </c>
      <c r="C31017" s="1233" t="s">
        <v>8594</v>
      </c>
      <c r="D31017" s="1233" t="s">
        <v>34</v>
      </c>
      <c r="E31017" s="1234">
        <v>572.71</v>
      </c>
      <c r="F31017" s="761"/>
    </row>
    <row r="31018" spans="1:6" customFormat="1">
      <c r="A31018" s="1233" t="s">
        <v>8595</v>
      </c>
      <c r="B31018" s="1233" t="s">
        <v>24</v>
      </c>
      <c r="C31018" s="1233" t="s">
        <v>8596</v>
      </c>
      <c r="D31018" s="1233" t="s">
        <v>34</v>
      </c>
      <c r="E31018" s="1234">
        <v>628.53</v>
      </c>
      <c r="F31018" s="761"/>
    </row>
    <row r="31019" spans="1:6" customFormat="1">
      <c r="A31019" s="1233" t="s">
        <v>8597</v>
      </c>
      <c r="B31019" s="1233" t="s">
        <v>24</v>
      </c>
      <c r="C31019" s="1233" t="s">
        <v>8598</v>
      </c>
      <c r="D31019" s="1233" t="s">
        <v>34</v>
      </c>
      <c r="E31019" s="1234">
        <v>661.24</v>
      </c>
      <c r="F31019" s="761"/>
    </row>
    <row r="31020" spans="1:6" customFormat="1">
      <c r="A31020" s="1233" t="s">
        <v>8599</v>
      </c>
      <c r="B31020" s="1233" t="s">
        <v>24</v>
      </c>
      <c r="C31020" s="1233" t="s">
        <v>8600</v>
      </c>
      <c r="D31020" s="1233" t="s">
        <v>34</v>
      </c>
      <c r="E31020" s="1234">
        <v>672.37</v>
      </c>
      <c r="F31020" s="761"/>
    </row>
    <row r="31021" spans="1:6" customFormat="1">
      <c r="A31021" s="1233" t="s">
        <v>8601</v>
      </c>
      <c r="B31021" s="1233" t="s">
        <v>24</v>
      </c>
      <c r="C31021" s="1233" t="s">
        <v>8602</v>
      </c>
      <c r="D31021" s="1233" t="s">
        <v>34</v>
      </c>
      <c r="E31021" s="1234">
        <v>684.61</v>
      </c>
      <c r="F31021" s="761"/>
    </row>
    <row r="31022" spans="1:6" customFormat="1">
      <c r="A31022" s="1233" t="s">
        <v>8603</v>
      </c>
      <c r="B31022" s="1233" t="s">
        <v>24</v>
      </c>
      <c r="C31022" s="1233" t="s">
        <v>8604</v>
      </c>
      <c r="D31022" s="1233" t="s">
        <v>34</v>
      </c>
      <c r="E31022" s="1234">
        <v>741.45</v>
      </c>
      <c r="F31022" s="761"/>
    </row>
    <row r="31023" spans="1:6" customFormat="1">
      <c r="A31023" s="1231" t="s">
        <v>8605</v>
      </c>
      <c r="B31023" s="1231" t="s">
        <v>24</v>
      </c>
      <c r="C31023" s="1231" t="s">
        <v>8606</v>
      </c>
      <c r="D31023" s="1232"/>
      <c r="E31023" s="1232"/>
      <c r="F31023" s="761"/>
    </row>
    <row r="31024" spans="1:6" customFormat="1">
      <c r="A31024" s="1233" t="s">
        <v>8607</v>
      </c>
      <c r="B31024" s="1233" t="s">
        <v>24</v>
      </c>
      <c r="C31024" s="1233" t="s">
        <v>8608</v>
      </c>
      <c r="D31024" s="1233" t="s">
        <v>34</v>
      </c>
      <c r="E31024" s="1234">
        <v>670.1</v>
      </c>
      <c r="F31024" s="761"/>
    </row>
    <row r="31025" spans="1:6" customFormat="1">
      <c r="A31025" s="1233" t="s">
        <v>8609</v>
      </c>
      <c r="B31025" s="1233" t="s">
        <v>24</v>
      </c>
      <c r="C31025" s="1233" t="s">
        <v>8610</v>
      </c>
      <c r="D31025" s="1233" t="s">
        <v>34</v>
      </c>
      <c r="E31025" s="1234">
        <v>680.74</v>
      </c>
      <c r="F31025" s="761"/>
    </row>
    <row r="31026" spans="1:6" customFormat="1">
      <c r="A31026" s="1233" t="s">
        <v>8611</v>
      </c>
      <c r="B31026" s="1233" t="s">
        <v>24</v>
      </c>
      <c r="C31026" s="1233" t="s">
        <v>8612</v>
      </c>
      <c r="D31026" s="1233" t="s">
        <v>34</v>
      </c>
      <c r="E31026" s="1234">
        <v>692.45</v>
      </c>
      <c r="F31026" s="761"/>
    </row>
    <row r="31027" spans="1:6" customFormat="1">
      <c r="A31027" s="1233" t="s">
        <v>8613</v>
      </c>
      <c r="B31027" s="1233" t="s">
        <v>24</v>
      </c>
      <c r="C31027" s="1233" t="s">
        <v>8614</v>
      </c>
      <c r="D31027" s="1233" t="s">
        <v>34</v>
      </c>
      <c r="E31027" s="1234">
        <v>746.82</v>
      </c>
      <c r="F31027" s="761"/>
    </row>
    <row r="31028" spans="1:6" customFormat="1">
      <c r="A31028" s="1231" t="s">
        <v>8615</v>
      </c>
      <c r="B31028" s="1231" t="s">
        <v>24</v>
      </c>
      <c r="C31028" s="1231" t="s">
        <v>8616</v>
      </c>
      <c r="D31028" s="1232"/>
      <c r="E31028" s="1232"/>
      <c r="F31028" s="761"/>
    </row>
    <row r="31029" spans="1:6" customFormat="1">
      <c r="A31029" s="1233" t="s">
        <v>8617</v>
      </c>
      <c r="B31029" s="1233" t="s">
        <v>24</v>
      </c>
      <c r="C31029" s="1233" t="s">
        <v>8618</v>
      </c>
      <c r="D31029" s="1233" t="s">
        <v>34</v>
      </c>
      <c r="E31029" s="1234">
        <v>345.32</v>
      </c>
      <c r="F31029" s="761"/>
    </row>
    <row r="31030" spans="1:6" customFormat="1">
      <c r="A31030" s="1231" t="s">
        <v>8619</v>
      </c>
      <c r="B31030" s="1232"/>
      <c r="C31030" s="1231" t="s">
        <v>8620</v>
      </c>
      <c r="D31030" s="1232"/>
      <c r="E31030" s="1232"/>
      <c r="F31030" s="761"/>
    </row>
    <row r="31031" spans="1:6" customFormat="1">
      <c r="A31031" s="1233" t="s">
        <v>8621</v>
      </c>
      <c r="B31031" s="1233" t="s">
        <v>24</v>
      </c>
      <c r="C31031" s="1233" t="s">
        <v>8622</v>
      </c>
      <c r="D31031" s="1233" t="s">
        <v>34</v>
      </c>
      <c r="E31031" s="1234">
        <v>81.34</v>
      </c>
      <c r="F31031" s="761"/>
    </row>
    <row r="31032" spans="1:6" customFormat="1">
      <c r="A31032" s="1233" t="s">
        <v>8623</v>
      </c>
      <c r="B31032" s="1233" t="s">
        <v>24</v>
      </c>
      <c r="C31032" s="1233" t="s">
        <v>8624</v>
      </c>
      <c r="D31032" s="1233" t="s">
        <v>34</v>
      </c>
      <c r="E31032" s="1234">
        <v>33.869999999999997</v>
      </c>
      <c r="F31032" s="761"/>
    </row>
    <row r="31033" spans="1:6" customFormat="1">
      <c r="A31033" s="1233" t="s">
        <v>8625</v>
      </c>
      <c r="B31033" s="1233" t="s">
        <v>24</v>
      </c>
      <c r="C31033" s="1233" t="s">
        <v>22674</v>
      </c>
      <c r="D31033" s="1233" t="s">
        <v>34</v>
      </c>
      <c r="E31033" s="1234">
        <v>115.41</v>
      </c>
      <c r="F31033" s="761"/>
    </row>
    <row r="31034" spans="1:6" customFormat="1">
      <c r="A31034" s="1233" t="s">
        <v>8626</v>
      </c>
      <c r="B31034" s="1233" t="s">
        <v>24</v>
      </c>
      <c r="C31034" s="1233" t="s">
        <v>22675</v>
      </c>
      <c r="D31034" s="1233" t="s">
        <v>34</v>
      </c>
      <c r="E31034" s="1234">
        <v>32.17</v>
      </c>
      <c r="F31034" s="761"/>
    </row>
    <row r="31035" spans="1:6" customFormat="1">
      <c r="A31035" s="1231" t="s">
        <v>8627</v>
      </c>
      <c r="B31035" s="1231" t="s">
        <v>24</v>
      </c>
      <c r="C31035" s="1231" t="s">
        <v>8628</v>
      </c>
      <c r="D31035" s="1232"/>
      <c r="E31035" s="1232"/>
      <c r="F31035" s="761"/>
    </row>
    <row r="31036" spans="1:6" customFormat="1">
      <c r="A31036" s="1233" t="s">
        <v>8629</v>
      </c>
      <c r="B31036" s="1233" t="s">
        <v>24</v>
      </c>
      <c r="C31036" s="1233" t="s">
        <v>8630</v>
      </c>
      <c r="D31036" s="1233" t="s">
        <v>32</v>
      </c>
      <c r="E31036" s="1234">
        <v>85.6</v>
      </c>
      <c r="F31036" s="761"/>
    </row>
    <row r="31037" spans="1:6" customFormat="1">
      <c r="A31037" s="1233" t="s">
        <v>8631</v>
      </c>
      <c r="B31037" s="1233" t="s">
        <v>24</v>
      </c>
      <c r="C31037" s="1233" t="s">
        <v>8632</v>
      </c>
      <c r="D31037" s="1233" t="s">
        <v>32</v>
      </c>
      <c r="E31037" s="1234">
        <v>17.04</v>
      </c>
      <c r="F31037" s="761"/>
    </row>
    <row r="31038" spans="1:6" customFormat="1">
      <c r="A31038" s="1233" t="s">
        <v>8633</v>
      </c>
      <c r="B31038" s="1233" t="s">
        <v>24</v>
      </c>
      <c r="C31038" s="1233" t="s">
        <v>8634</v>
      </c>
      <c r="D31038" s="1233" t="s">
        <v>32</v>
      </c>
      <c r="E31038" s="1234">
        <v>40.380000000000003</v>
      </c>
      <c r="F31038" s="761"/>
    </row>
    <row r="31039" spans="1:6" customFormat="1">
      <c r="A31039" s="1233" t="s">
        <v>8635</v>
      </c>
      <c r="B31039" s="1233" t="s">
        <v>24</v>
      </c>
      <c r="C31039" s="1233" t="s">
        <v>8636</v>
      </c>
      <c r="D31039" s="1233" t="s">
        <v>32</v>
      </c>
      <c r="E31039" s="1234">
        <v>115.66</v>
      </c>
      <c r="F31039" s="761"/>
    </row>
    <row r="31040" spans="1:6" customFormat="1">
      <c r="A31040" s="1233" t="s">
        <v>8637</v>
      </c>
      <c r="B31040" s="1233" t="s">
        <v>24</v>
      </c>
      <c r="C31040" s="1233" t="s">
        <v>8638</v>
      </c>
      <c r="D31040" s="1233" t="s">
        <v>32</v>
      </c>
      <c r="E31040" s="1234">
        <v>165.05</v>
      </c>
      <c r="F31040" s="761"/>
    </row>
    <row r="31041" spans="1:6" customFormat="1">
      <c r="A31041" s="1231" t="s">
        <v>8639</v>
      </c>
      <c r="B31041" s="1231" t="s">
        <v>24</v>
      </c>
      <c r="C31041" s="1231" t="s">
        <v>8640</v>
      </c>
      <c r="D31041" s="1232"/>
      <c r="E31041" s="1232"/>
      <c r="F31041" s="761"/>
    </row>
    <row r="31042" spans="1:6" customFormat="1">
      <c r="A31042" s="1233" t="s">
        <v>8641</v>
      </c>
      <c r="B31042" s="1233" t="s">
        <v>24</v>
      </c>
      <c r="C31042" s="1233" t="s">
        <v>8642</v>
      </c>
      <c r="D31042" s="1233" t="s">
        <v>30</v>
      </c>
      <c r="E31042" s="1234">
        <v>10.66</v>
      </c>
      <c r="F31042" s="761"/>
    </row>
    <row r="31043" spans="1:6" customFormat="1">
      <c r="A31043" s="1233" t="s">
        <v>8643</v>
      </c>
      <c r="B31043" s="1233" t="s">
        <v>24</v>
      </c>
      <c r="C31043" s="1233" t="s">
        <v>8644</v>
      </c>
      <c r="D31043" s="1233" t="s">
        <v>30</v>
      </c>
      <c r="E31043" s="1234">
        <v>11.84</v>
      </c>
      <c r="F31043" s="761"/>
    </row>
    <row r="31044" spans="1:6" customFormat="1">
      <c r="A31044" s="1233" t="s">
        <v>8645</v>
      </c>
      <c r="B31044" s="1233" t="s">
        <v>24</v>
      </c>
      <c r="C31044" s="1233" t="s">
        <v>8646</v>
      </c>
      <c r="D31044" s="1233" t="s">
        <v>30</v>
      </c>
      <c r="E31044" s="1234">
        <v>12.22</v>
      </c>
      <c r="F31044" s="761"/>
    </row>
    <row r="31045" spans="1:6" customFormat="1">
      <c r="A31045" s="1233" t="s">
        <v>8647</v>
      </c>
      <c r="B31045" s="1233" t="s">
        <v>24</v>
      </c>
      <c r="C31045" s="1233" t="s">
        <v>8648</v>
      </c>
      <c r="D31045" s="1233" t="s">
        <v>30</v>
      </c>
      <c r="E31045" s="1234">
        <v>12.77</v>
      </c>
      <c r="F31045" s="761"/>
    </row>
    <row r="31046" spans="1:6" customFormat="1">
      <c r="A31046" s="1233" t="s">
        <v>8649</v>
      </c>
      <c r="B31046" s="1233" t="s">
        <v>24</v>
      </c>
      <c r="C31046" s="1233" t="s">
        <v>8650</v>
      </c>
      <c r="D31046" s="1233" t="s">
        <v>30</v>
      </c>
      <c r="E31046" s="1234">
        <v>12.02</v>
      </c>
      <c r="F31046" s="761"/>
    </row>
    <row r="31047" spans="1:6" customFormat="1">
      <c r="A31047" s="1231" t="s">
        <v>8651</v>
      </c>
      <c r="B31047" s="1231" t="s">
        <v>24</v>
      </c>
      <c r="C31047" s="1231" t="s">
        <v>8652</v>
      </c>
      <c r="D31047" s="1232"/>
      <c r="E31047" s="1232"/>
      <c r="F31047" s="761"/>
    </row>
    <row r="31048" spans="1:6" customFormat="1">
      <c r="A31048" s="1233" t="s">
        <v>8653</v>
      </c>
      <c r="B31048" s="1233" t="s">
        <v>24</v>
      </c>
      <c r="C31048" s="1233" t="s">
        <v>8654</v>
      </c>
      <c r="D31048" s="1233" t="s">
        <v>34</v>
      </c>
      <c r="E31048" s="1234">
        <v>816.46</v>
      </c>
      <c r="F31048" s="761"/>
    </row>
    <row r="31049" spans="1:6" customFormat="1">
      <c r="A31049" s="1233" t="s">
        <v>8655</v>
      </c>
      <c r="B31049" s="1233" t="s">
        <v>24</v>
      </c>
      <c r="C31049" s="1233" t="s">
        <v>8656</v>
      </c>
      <c r="D31049" s="1233" t="s">
        <v>34</v>
      </c>
      <c r="E31049" s="1234">
        <v>659.66</v>
      </c>
      <c r="F31049" s="761"/>
    </row>
    <row r="31050" spans="1:6" customFormat="1">
      <c r="A31050" s="1233" t="s">
        <v>8657</v>
      </c>
      <c r="B31050" s="1233" t="s">
        <v>24</v>
      </c>
      <c r="C31050" s="1233" t="s">
        <v>8658</v>
      </c>
      <c r="D31050" s="1233" t="s">
        <v>34</v>
      </c>
      <c r="E31050" s="1234">
        <v>550.46</v>
      </c>
      <c r="F31050" s="761"/>
    </row>
    <row r="31051" spans="1:6" customFormat="1">
      <c r="A31051" s="1233" t="s">
        <v>8659</v>
      </c>
      <c r="B31051" s="1233" t="s">
        <v>24</v>
      </c>
      <c r="C31051" s="1233" t="s">
        <v>8660</v>
      </c>
      <c r="D31051" s="1233" t="s">
        <v>34</v>
      </c>
      <c r="E31051" s="1234">
        <v>511.7</v>
      </c>
      <c r="F31051" s="761"/>
    </row>
    <row r="31052" spans="1:6" customFormat="1">
      <c r="A31052" s="1233" t="s">
        <v>8661</v>
      </c>
      <c r="B31052" s="1233" t="s">
        <v>24</v>
      </c>
      <c r="C31052" s="1233" t="s">
        <v>8662</v>
      </c>
      <c r="D31052" s="1233" t="s">
        <v>34</v>
      </c>
      <c r="E31052" s="1234">
        <v>481.12</v>
      </c>
      <c r="F31052" s="761"/>
    </row>
    <row r="31053" spans="1:6" customFormat="1">
      <c r="A31053" s="1233" t="s">
        <v>8663</v>
      </c>
      <c r="B31053" s="1233" t="s">
        <v>24</v>
      </c>
      <c r="C31053" s="1233" t="s">
        <v>8664</v>
      </c>
      <c r="D31053" s="1233" t="s">
        <v>34</v>
      </c>
      <c r="E31053" s="1234">
        <v>458.72</v>
      </c>
      <c r="F31053" s="761"/>
    </row>
    <row r="31054" spans="1:6" customFormat="1">
      <c r="A31054" s="1233" t="s">
        <v>8665</v>
      </c>
      <c r="B31054" s="1233" t="s">
        <v>24</v>
      </c>
      <c r="C31054" s="1233" t="s">
        <v>8666</v>
      </c>
      <c r="D31054" s="1233" t="s">
        <v>34</v>
      </c>
      <c r="E31054" s="1234">
        <v>425.48</v>
      </c>
      <c r="F31054" s="761"/>
    </row>
    <row r="31055" spans="1:6" customFormat="1">
      <c r="A31055" s="1233" t="s">
        <v>8667</v>
      </c>
      <c r="B31055" s="1233" t="s">
        <v>24</v>
      </c>
      <c r="C31055" s="1233" t="s">
        <v>8668</v>
      </c>
      <c r="D31055" s="1233" t="s">
        <v>34</v>
      </c>
      <c r="E31055" s="1234">
        <v>403.64</v>
      </c>
      <c r="F31055" s="761"/>
    </row>
    <row r="31056" spans="1:6" customFormat="1">
      <c r="A31056" s="1233" t="s">
        <v>11937</v>
      </c>
      <c r="B31056" s="1233" t="s">
        <v>24</v>
      </c>
      <c r="C31056" s="1233" t="s">
        <v>14878</v>
      </c>
      <c r="D31056" s="1233" t="s">
        <v>34</v>
      </c>
      <c r="E31056" s="1234">
        <v>670.25</v>
      </c>
      <c r="F31056" s="761"/>
    </row>
    <row r="31057" spans="1:6" customFormat="1">
      <c r="A31057" s="1231" t="s">
        <v>8669</v>
      </c>
      <c r="B31057" s="1231" t="s">
        <v>24</v>
      </c>
      <c r="C31057" s="1231" t="s">
        <v>8670</v>
      </c>
      <c r="D31057" s="1232"/>
      <c r="E31057" s="1232"/>
      <c r="F31057" s="761"/>
    </row>
    <row r="31058" spans="1:6" customFormat="1">
      <c r="A31058" s="1233" t="s">
        <v>8671</v>
      </c>
      <c r="B31058" s="1233" t="s">
        <v>24</v>
      </c>
      <c r="C31058" s="1233" t="s">
        <v>8672</v>
      </c>
      <c r="D31058" s="1233" t="s">
        <v>34</v>
      </c>
      <c r="E31058" s="1234">
        <v>578.26</v>
      </c>
      <c r="F31058" s="761"/>
    </row>
    <row r="31059" spans="1:6" customFormat="1">
      <c r="A31059" s="1231" t="s">
        <v>8673</v>
      </c>
      <c r="B31059" s="1231" t="s">
        <v>24</v>
      </c>
      <c r="C31059" s="1231" t="s">
        <v>8674</v>
      </c>
      <c r="D31059" s="1232"/>
      <c r="E31059" s="1232"/>
      <c r="F31059" s="761"/>
    </row>
    <row r="31060" spans="1:6" customFormat="1">
      <c r="A31060" s="1233" t="s">
        <v>8675</v>
      </c>
      <c r="B31060" s="1233" t="s">
        <v>24</v>
      </c>
      <c r="C31060" s="1233" t="s">
        <v>8676</v>
      </c>
      <c r="D31060" s="1233" t="s">
        <v>32</v>
      </c>
      <c r="E31060" s="1234">
        <v>88.6</v>
      </c>
      <c r="F31060" s="761"/>
    </row>
    <row r="31061" spans="1:6" customFormat="1">
      <c r="A31061" s="1233" t="s">
        <v>8677</v>
      </c>
      <c r="B31061" s="1233" t="s">
        <v>24</v>
      </c>
      <c r="C31061" s="1233" t="s">
        <v>8678</v>
      </c>
      <c r="D31061" s="1233" t="s">
        <v>32</v>
      </c>
      <c r="E31061" s="1234">
        <v>161.41</v>
      </c>
      <c r="F31061" s="761"/>
    </row>
    <row r="31062" spans="1:6" customFormat="1">
      <c r="A31062" s="1233" t="s">
        <v>8679</v>
      </c>
      <c r="B31062" s="1233" t="s">
        <v>24</v>
      </c>
      <c r="C31062" s="1233" t="s">
        <v>8680</v>
      </c>
      <c r="D31062" s="1233" t="s">
        <v>32</v>
      </c>
      <c r="E31062" s="1234">
        <v>290.58999999999997</v>
      </c>
      <c r="F31062" s="761"/>
    </row>
    <row r="31063" spans="1:6" customFormat="1">
      <c r="A31063" s="1233" t="s">
        <v>8681</v>
      </c>
      <c r="B31063" s="1233" t="s">
        <v>24</v>
      </c>
      <c r="C31063" s="1233" t="s">
        <v>8682</v>
      </c>
      <c r="D31063" s="1233" t="s">
        <v>32</v>
      </c>
      <c r="E31063" s="1234">
        <v>93.26</v>
      </c>
      <c r="F31063" s="761"/>
    </row>
    <row r="31064" spans="1:6" customFormat="1">
      <c r="A31064" s="1233" t="s">
        <v>8683</v>
      </c>
      <c r="B31064" s="1233" t="s">
        <v>24</v>
      </c>
      <c r="C31064" s="1233" t="s">
        <v>8684</v>
      </c>
      <c r="D31064" s="1233" t="s">
        <v>32</v>
      </c>
      <c r="E31064" s="1234">
        <v>170.73</v>
      </c>
      <c r="F31064" s="761"/>
    </row>
    <row r="31065" spans="1:6" customFormat="1">
      <c r="A31065" s="1233" t="s">
        <v>8685</v>
      </c>
      <c r="B31065" s="1233" t="s">
        <v>24</v>
      </c>
      <c r="C31065" s="1233" t="s">
        <v>8686</v>
      </c>
      <c r="D31065" s="1233" t="s">
        <v>32</v>
      </c>
      <c r="E31065" s="1234">
        <v>302.24</v>
      </c>
      <c r="F31065" s="761"/>
    </row>
    <row r="31066" spans="1:6" customFormat="1">
      <c r="A31066" s="1233" t="s">
        <v>8687</v>
      </c>
      <c r="B31066" s="1233" t="s">
        <v>24</v>
      </c>
      <c r="C31066" s="1233" t="s">
        <v>8688</v>
      </c>
      <c r="D31066" s="1233" t="s">
        <v>32</v>
      </c>
      <c r="E31066" s="1234">
        <v>60.22</v>
      </c>
      <c r="F31066" s="761"/>
    </row>
    <row r="31067" spans="1:6" customFormat="1">
      <c r="A31067" s="1233" t="s">
        <v>8689</v>
      </c>
      <c r="B31067" s="1233" t="s">
        <v>24</v>
      </c>
      <c r="C31067" s="1233" t="s">
        <v>8690</v>
      </c>
      <c r="D31067" s="1233" t="s">
        <v>32</v>
      </c>
      <c r="E31067" s="1234">
        <v>79.7</v>
      </c>
      <c r="F31067" s="761"/>
    </row>
    <row r="31068" spans="1:6" customFormat="1">
      <c r="A31068" s="1233" t="s">
        <v>8691</v>
      </c>
      <c r="B31068" s="1233" t="s">
        <v>24</v>
      </c>
      <c r="C31068" s="1233" t="s">
        <v>8692</v>
      </c>
      <c r="D31068" s="1233" t="s">
        <v>32</v>
      </c>
      <c r="E31068" s="1234">
        <v>95.27</v>
      </c>
      <c r="F31068" s="761"/>
    </row>
    <row r="31069" spans="1:6" customFormat="1">
      <c r="A31069" s="1233" t="s">
        <v>8693</v>
      </c>
      <c r="B31069" s="1233" t="s">
        <v>24</v>
      </c>
      <c r="C31069" s="1233" t="s">
        <v>8694</v>
      </c>
      <c r="D31069" s="1233" t="s">
        <v>32</v>
      </c>
      <c r="E31069" s="1234">
        <v>69.2</v>
      </c>
      <c r="F31069" s="761"/>
    </row>
    <row r="31070" spans="1:6" customFormat="1">
      <c r="A31070" s="1233" t="s">
        <v>8695</v>
      </c>
      <c r="B31070" s="1233" t="s">
        <v>24</v>
      </c>
      <c r="C31070" s="1233" t="s">
        <v>8696</v>
      </c>
      <c r="D31070" s="1233" t="s">
        <v>32</v>
      </c>
      <c r="E31070" s="1234">
        <v>79.59</v>
      </c>
      <c r="F31070" s="761"/>
    </row>
    <row r="31071" spans="1:6" customFormat="1">
      <c r="A31071" s="1233" t="s">
        <v>8697</v>
      </c>
      <c r="B31071" s="1233" t="s">
        <v>24</v>
      </c>
      <c r="C31071" s="1233" t="s">
        <v>8698</v>
      </c>
      <c r="D31071" s="1233" t="s">
        <v>32</v>
      </c>
      <c r="E31071" s="1234">
        <v>95.23</v>
      </c>
      <c r="F31071" s="761"/>
    </row>
    <row r="31072" spans="1:6" customFormat="1">
      <c r="A31072" s="1233" t="s">
        <v>8699</v>
      </c>
      <c r="B31072" s="1233" t="s">
        <v>24</v>
      </c>
      <c r="C31072" s="1233" t="s">
        <v>8700</v>
      </c>
      <c r="D31072" s="1233" t="s">
        <v>32</v>
      </c>
      <c r="E31072" s="1234">
        <v>74.790000000000006</v>
      </c>
      <c r="F31072" s="761"/>
    </row>
    <row r="31073" spans="1:6" customFormat="1">
      <c r="A31073" s="1233" t="s">
        <v>8701</v>
      </c>
      <c r="B31073" s="1233" t="s">
        <v>24</v>
      </c>
      <c r="C31073" s="1233" t="s">
        <v>8702</v>
      </c>
      <c r="D31073" s="1233" t="s">
        <v>32</v>
      </c>
      <c r="E31073" s="1234">
        <v>86.58</v>
      </c>
      <c r="F31073" s="761"/>
    </row>
    <row r="31074" spans="1:6" customFormat="1">
      <c r="A31074" s="1233" t="s">
        <v>8703</v>
      </c>
      <c r="B31074" s="1233" t="s">
        <v>24</v>
      </c>
      <c r="C31074" s="1233" t="s">
        <v>8704</v>
      </c>
      <c r="D31074" s="1233" t="s">
        <v>32</v>
      </c>
      <c r="E31074" s="1234">
        <v>102.22</v>
      </c>
      <c r="F31074" s="761"/>
    </row>
    <row r="31075" spans="1:6" customFormat="1">
      <c r="A31075" s="1231" t="s">
        <v>8705</v>
      </c>
      <c r="B31075" s="1231" t="s">
        <v>24</v>
      </c>
      <c r="C31075" s="1231" t="s">
        <v>4312</v>
      </c>
      <c r="D31075" s="1232"/>
      <c r="E31075" s="1232"/>
      <c r="F31075" s="761"/>
    </row>
    <row r="31076" spans="1:6" customFormat="1">
      <c r="A31076" s="1233" t="s">
        <v>8706</v>
      </c>
      <c r="B31076" s="1233" t="s">
        <v>24</v>
      </c>
      <c r="C31076" s="1233" t="s">
        <v>8707</v>
      </c>
      <c r="D31076" s="1233" t="s">
        <v>32</v>
      </c>
      <c r="E31076" s="1234">
        <v>8.76</v>
      </c>
      <c r="F31076" s="761"/>
    </row>
    <row r="31077" spans="1:6" customFormat="1">
      <c r="A31077" s="1233" t="s">
        <v>8708</v>
      </c>
      <c r="B31077" s="1233" t="s">
        <v>24</v>
      </c>
      <c r="C31077" s="1233" t="s">
        <v>8709</v>
      </c>
      <c r="D31077" s="1233" t="s">
        <v>32</v>
      </c>
      <c r="E31077" s="1234">
        <v>13.17</v>
      </c>
      <c r="F31077" s="761"/>
    </row>
    <row r="31078" spans="1:6" customFormat="1">
      <c r="A31078" s="1233" t="s">
        <v>8710</v>
      </c>
      <c r="B31078" s="1233" t="s">
        <v>24</v>
      </c>
      <c r="C31078" s="1233" t="s">
        <v>8711</v>
      </c>
      <c r="D31078" s="1233" t="s">
        <v>32</v>
      </c>
      <c r="E31078" s="1234">
        <v>13.37</v>
      </c>
      <c r="F31078" s="761"/>
    </row>
    <row r="31079" spans="1:6" customFormat="1">
      <c r="A31079" s="1233" t="s">
        <v>8712</v>
      </c>
      <c r="B31079" s="1233" t="s">
        <v>24</v>
      </c>
      <c r="C31079" s="1233" t="s">
        <v>8713</v>
      </c>
      <c r="D31079" s="1233" t="s">
        <v>32</v>
      </c>
      <c r="E31079" s="1234">
        <v>30.14</v>
      </c>
      <c r="F31079" s="761"/>
    </row>
    <row r="31080" spans="1:6" customFormat="1">
      <c r="A31080" s="1233" t="s">
        <v>8714</v>
      </c>
      <c r="B31080" s="1233" t="s">
        <v>24</v>
      </c>
      <c r="C31080" s="1233" t="s">
        <v>8715</v>
      </c>
      <c r="D31080" s="1233" t="s">
        <v>32</v>
      </c>
      <c r="E31080" s="1234">
        <v>39.18</v>
      </c>
      <c r="F31080" s="761"/>
    </row>
    <row r="31081" spans="1:6" customFormat="1">
      <c r="A31081" s="1233" t="s">
        <v>8716</v>
      </c>
      <c r="B31081" s="1233" t="s">
        <v>24</v>
      </c>
      <c r="C31081" s="1233" t="s">
        <v>8717</v>
      </c>
      <c r="D31081" s="1233" t="s">
        <v>32</v>
      </c>
      <c r="E31081" s="1234">
        <v>41.08</v>
      </c>
      <c r="F31081" s="761"/>
    </row>
    <row r="31082" spans="1:6" customFormat="1">
      <c r="A31082" s="1233" t="s">
        <v>8718</v>
      </c>
      <c r="B31082" s="1233" t="s">
        <v>24</v>
      </c>
      <c r="C31082" s="1233" t="s">
        <v>8719</v>
      </c>
      <c r="D31082" s="1233" t="s">
        <v>32</v>
      </c>
      <c r="E31082" s="1234">
        <v>137.43</v>
      </c>
      <c r="F31082" s="761"/>
    </row>
    <row r="31083" spans="1:6" customFormat="1">
      <c r="A31083" s="1231" t="s">
        <v>8720</v>
      </c>
      <c r="B31083" s="1231" t="s">
        <v>24</v>
      </c>
      <c r="C31083" s="1231" t="s">
        <v>8721</v>
      </c>
      <c r="D31083" s="1232"/>
      <c r="E31083" s="1232"/>
      <c r="F31083" s="761"/>
    </row>
    <row r="31084" spans="1:6" customFormat="1">
      <c r="A31084" s="1233" t="s">
        <v>8722</v>
      </c>
      <c r="B31084" s="1233" t="s">
        <v>24</v>
      </c>
      <c r="C31084" s="1233" t="s">
        <v>8723</v>
      </c>
      <c r="D31084" s="1233" t="s">
        <v>34</v>
      </c>
      <c r="E31084" s="1234">
        <v>57.72</v>
      </c>
      <c r="F31084" s="761"/>
    </row>
    <row r="31085" spans="1:6" customFormat="1">
      <c r="A31085" s="1233" t="s">
        <v>8724</v>
      </c>
      <c r="B31085" s="1233" t="s">
        <v>24</v>
      </c>
      <c r="C31085" s="1233" t="s">
        <v>8725</v>
      </c>
      <c r="D31085" s="1233" t="s">
        <v>34</v>
      </c>
      <c r="E31085" s="1234">
        <v>76.959999999999994</v>
      </c>
      <c r="F31085" s="761"/>
    </row>
    <row r="31086" spans="1:6" customFormat="1">
      <c r="A31086" s="1233" t="s">
        <v>8726</v>
      </c>
      <c r="B31086" s="1233" t="s">
        <v>24</v>
      </c>
      <c r="C31086" s="1233" t="s">
        <v>8727</v>
      </c>
      <c r="D31086" s="1233" t="s">
        <v>34</v>
      </c>
      <c r="E31086" s="1234">
        <v>96.2</v>
      </c>
      <c r="F31086" s="761"/>
    </row>
    <row r="31087" spans="1:6" customFormat="1">
      <c r="A31087" s="1233" t="s">
        <v>8728</v>
      </c>
      <c r="B31087" s="1233" t="s">
        <v>24</v>
      </c>
      <c r="C31087" s="1233" t="s">
        <v>8729</v>
      </c>
      <c r="D31087" s="1233" t="s">
        <v>34</v>
      </c>
      <c r="E31087" s="1234">
        <v>5.53</v>
      </c>
      <c r="F31087" s="761"/>
    </row>
    <row r="31088" spans="1:6" customFormat="1">
      <c r="A31088" s="1233" t="s">
        <v>8730</v>
      </c>
      <c r="B31088" s="1233" t="s">
        <v>24</v>
      </c>
      <c r="C31088" s="1233" t="s">
        <v>8731</v>
      </c>
      <c r="D31088" s="1233" t="s">
        <v>34</v>
      </c>
      <c r="E31088" s="1234">
        <v>7.02</v>
      </c>
      <c r="F31088" s="761"/>
    </row>
    <row r="31089" spans="1:6" customFormat="1">
      <c r="A31089" s="1233" t="s">
        <v>8732</v>
      </c>
      <c r="B31089" s="1233" t="s">
        <v>24</v>
      </c>
      <c r="C31089" s="1233" t="s">
        <v>8733</v>
      </c>
      <c r="D31089" s="1233" t="s">
        <v>34</v>
      </c>
      <c r="E31089" s="1234">
        <v>8.2100000000000009</v>
      </c>
      <c r="F31089" s="761"/>
    </row>
    <row r="31090" spans="1:6" customFormat="1">
      <c r="A31090" s="1233" t="s">
        <v>8734</v>
      </c>
      <c r="B31090" s="1233" t="s">
        <v>24</v>
      </c>
      <c r="C31090" s="1233" t="s">
        <v>8735</v>
      </c>
      <c r="D31090" s="1233" t="s">
        <v>34</v>
      </c>
      <c r="E31090" s="1234">
        <v>8.7899999999999991</v>
      </c>
      <c r="F31090" s="761"/>
    </row>
    <row r="31091" spans="1:6" customFormat="1">
      <c r="A31091" s="1233" t="s">
        <v>8736</v>
      </c>
      <c r="B31091" s="1233" t="s">
        <v>24</v>
      </c>
      <c r="C31091" s="1233" t="s">
        <v>8737</v>
      </c>
      <c r="D31091" s="1233" t="s">
        <v>34</v>
      </c>
      <c r="E31091" s="1234">
        <v>6.9</v>
      </c>
      <c r="F31091" s="761"/>
    </row>
    <row r="31092" spans="1:6" customFormat="1">
      <c r="A31092" s="1233" t="s">
        <v>8738</v>
      </c>
      <c r="B31092" s="1233" t="s">
        <v>24</v>
      </c>
      <c r="C31092" s="1233" t="s">
        <v>8739</v>
      </c>
      <c r="D31092" s="1233" t="s">
        <v>34</v>
      </c>
      <c r="E31092" s="1234">
        <v>8.6</v>
      </c>
      <c r="F31092" s="761"/>
    </row>
    <row r="31093" spans="1:6" customFormat="1">
      <c r="A31093" s="1233" t="s">
        <v>8740</v>
      </c>
      <c r="B31093" s="1233" t="s">
        <v>24</v>
      </c>
      <c r="C31093" s="1233" t="s">
        <v>8741</v>
      </c>
      <c r="D31093" s="1233" t="s">
        <v>34</v>
      </c>
      <c r="E31093" s="1234">
        <v>10.29</v>
      </c>
      <c r="F31093" s="761"/>
    </row>
    <row r="31094" spans="1:6" customFormat="1">
      <c r="A31094" s="1233" t="s">
        <v>8742</v>
      </c>
      <c r="B31094" s="1233" t="s">
        <v>24</v>
      </c>
      <c r="C31094" s="1233" t="s">
        <v>8743</v>
      </c>
      <c r="D31094" s="1233" t="s">
        <v>34</v>
      </c>
      <c r="E31094" s="1234">
        <v>10.84</v>
      </c>
      <c r="F31094" s="761"/>
    </row>
    <row r="31095" spans="1:6" customFormat="1">
      <c r="A31095" s="1233" t="s">
        <v>8744</v>
      </c>
      <c r="B31095" s="1233" t="s">
        <v>24</v>
      </c>
      <c r="C31095" s="1233" t="s">
        <v>8745</v>
      </c>
      <c r="D31095" s="1233" t="s">
        <v>32</v>
      </c>
      <c r="E31095" s="1234">
        <v>6.35</v>
      </c>
      <c r="F31095" s="761"/>
    </row>
    <row r="31096" spans="1:6" customFormat="1">
      <c r="A31096" s="1233" t="s">
        <v>8746</v>
      </c>
      <c r="B31096" s="1233" t="s">
        <v>24</v>
      </c>
      <c r="C31096" s="1233" t="s">
        <v>8747</v>
      </c>
      <c r="D31096" s="1233" t="s">
        <v>32</v>
      </c>
      <c r="E31096" s="1234">
        <v>5.42</v>
      </c>
      <c r="F31096" s="761"/>
    </row>
    <row r="31097" spans="1:6" customFormat="1">
      <c r="A31097" s="1233" t="s">
        <v>8748</v>
      </c>
      <c r="B31097" s="1233" t="s">
        <v>24</v>
      </c>
      <c r="C31097" s="1233" t="s">
        <v>8749</v>
      </c>
      <c r="D31097" s="1233" t="s">
        <v>34</v>
      </c>
      <c r="E31097" s="1234">
        <v>57.72</v>
      </c>
      <c r="F31097" s="761"/>
    </row>
    <row r="31098" spans="1:6" customFormat="1">
      <c r="A31098" s="1233" t="s">
        <v>8750</v>
      </c>
      <c r="B31098" s="1233" t="s">
        <v>24</v>
      </c>
      <c r="C31098" s="1233" t="s">
        <v>8751</v>
      </c>
      <c r="D31098" s="1233" t="s">
        <v>34</v>
      </c>
      <c r="E31098" s="1234">
        <v>26.16</v>
      </c>
      <c r="F31098" s="761"/>
    </row>
    <row r="31099" spans="1:6" customFormat="1">
      <c r="A31099" s="1233" t="s">
        <v>8752</v>
      </c>
      <c r="B31099" s="1233" t="s">
        <v>24</v>
      </c>
      <c r="C31099" s="1233" t="s">
        <v>8753</v>
      </c>
      <c r="D31099" s="1233" t="s">
        <v>34</v>
      </c>
      <c r="E31099" s="1234">
        <v>5.63</v>
      </c>
      <c r="F31099" s="761"/>
    </row>
    <row r="31100" spans="1:6" customFormat="1">
      <c r="A31100" s="1233" t="s">
        <v>8754</v>
      </c>
      <c r="B31100" s="1233" t="s">
        <v>24</v>
      </c>
      <c r="C31100" s="1233" t="s">
        <v>8755</v>
      </c>
      <c r="D31100" s="1233" t="s">
        <v>34</v>
      </c>
      <c r="E31100" s="1234">
        <v>28.84</v>
      </c>
      <c r="F31100" s="761"/>
    </row>
    <row r="31101" spans="1:6" customFormat="1">
      <c r="A31101" s="1233" t="s">
        <v>8756</v>
      </c>
      <c r="B31101" s="1233" t="s">
        <v>24</v>
      </c>
      <c r="C31101" s="1233" t="s">
        <v>8757</v>
      </c>
      <c r="D31101" s="1233" t="s">
        <v>34</v>
      </c>
      <c r="E31101" s="1234">
        <v>2.21</v>
      </c>
      <c r="F31101" s="761"/>
    </row>
    <row r="31102" spans="1:6" customFormat="1">
      <c r="A31102" s="1231" t="s">
        <v>8758</v>
      </c>
      <c r="B31102" s="1231" t="s">
        <v>24</v>
      </c>
      <c r="C31102" s="1231" t="s">
        <v>8759</v>
      </c>
      <c r="D31102" s="1232"/>
      <c r="E31102" s="1232"/>
      <c r="F31102" s="761"/>
    </row>
    <row r="31103" spans="1:6" customFormat="1">
      <c r="A31103" s="1233" t="s">
        <v>8760</v>
      </c>
      <c r="B31103" s="1233" t="s">
        <v>24</v>
      </c>
      <c r="C31103" s="1233" t="s">
        <v>8761</v>
      </c>
      <c r="D31103" s="1233" t="s">
        <v>34</v>
      </c>
      <c r="E31103" s="1234">
        <v>682.31</v>
      </c>
      <c r="F31103" s="761"/>
    </row>
    <row r="31104" spans="1:6" customFormat="1">
      <c r="A31104" s="1231" t="s">
        <v>8762</v>
      </c>
      <c r="B31104" s="1231" t="s">
        <v>24</v>
      </c>
      <c r="C31104" s="1231" t="s">
        <v>8763</v>
      </c>
      <c r="D31104" s="1232"/>
      <c r="E31104" s="1232"/>
      <c r="F31104" s="761"/>
    </row>
    <row r="31105" spans="1:6" customFormat="1">
      <c r="A31105" s="1233" t="s">
        <v>8764</v>
      </c>
      <c r="B31105" s="1233" t="s">
        <v>24</v>
      </c>
      <c r="C31105" s="1233" t="s">
        <v>8765</v>
      </c>
      <c r="D31105" s="1233" t="s">
        <v>6652</v>
      </c>
      <c r="E31105" s="1234">
        <v>1.88</v>
      </c>
      <c r="F31105" s="761"/>
    </row>
    <row r="31106" spans="1:6" customFormat="1">
      <c r="A31106" s="1233" t="s">
        <v>8766</v>
      </c>
      <c r="B31106" s="1233" t="s">
        <v>24</v>
      </c>
      <c r="C31106" s="1233" t="s">
        <v>8767</v>
      </c>
      <c r="D31106" s="1233" t="s">
        <v>6652</v>
      </c>
      <c r="E31106" s="1234">
        <v>1.34</v>
      </c>
      <c r="F31106" s="761"/>
    </row>
    <row r="31107" spans="1:6" customFormat="1">
      <c r="A31107" s="1231" t="s">
        <v>8768</v>
      </c>
      <c r="B31107" s="1231" t="s">
        <v>24</v>
      </c>
      <c r="C31107" s="1231" t="s">
        <v>8769</v>
      </c>
      <c r="D31107" s="1232"/>
      <c r="E31107" s="1232"/>
      <c r="F31107" s="761"/>
    </row>
    <row r="31108" spans="1:6" customFormat="1">
      <c r="A31108" s="1233" t="s">
        <v>8770</v>
      </c>
      <c r="B31108" s="1233" t="s">
        <v>24</v>
      </c>
      <c r="C31108" s="1233" t="s">
        <v>8771</v>
      </c>
      <c r="D31108" s="1233" t="s">
        <v>32</v>
      </c>
      <c r="E31108" s="1234">
        <v>4.1900000000000004</v>
      </c>
      <c r="F31108" s="761"/>
    </row>
    <row r="31109" spans="1:6" customFormat="1">
      <c r="A31109" s="1233" t="s">
        <v>8772</v>
      </c>
      <c r="B31109" s="1233" t="s">
        <v>24</v>
      </c>
      <c r="C31109" s="1233" t="s">
        <v>8773</v>
      </c>
      <c r="D31109" s="1233" t="s">
        <v>34</v>
      </c>
      <c r="E31109" s="1234">
        <v>24.58</v>
      </c>
      <c r="F31109" s="761"/>
    </row>
    <row r="31110" spans="1:6" customFormat="1">
      <c r="A31110" s="1233" t="s">
        <v>8774</v>
      </c>
      <c r="B31110" s="1233" t="s">
        <v>24</v>
      </c>
      <c r="C31110" s="1233" t="s">
        <v>8775</v>
      </c>
      <c r="D31110" s="1233" t="s">
        <v>34</v>
      </c>
      <c r="E31110" s="1234">
        <v>9.65</v>
      </c>
      <c r="F31110" s="761"/>
    </row>
    <row r="31111" spans="1:6" customFormat="1">
      <c r="A31111" s="1233" t="s">
        <v>8776</v>
      </c>
      <c r="B31111" s="1233" t="s">
        <v>24</v>
      </c>
      <c r="C31111" s="1233" t="s">
        <v>8777</v>
      </c>
      <c r="D31111" s="1233" t="s">
        <v>7152</v>
      </c>
      <c r="E31111" s="1234">
        <v>56.49</v>
      </c>
      <c r="F31111" s="761"/>
    </row>
    <row r="31112" spans="1:6" customFormat="1">
      <c r="A31112" s="1233" t="s">
        <v>8778</v>
      </c>
      <c r="B31112" s="1233" t="s">
        <v>24</v>
      </c>
      <c r="C31112" s="1233" t="s">
        <v>8779</v>
      </c>
      <c r="D31112" s="1233" t="s">
        <v>7152</v>
      </c>
      <c r="E31112" s="1234">
        <v>114.69</v>
      </c>
      <c r="F31112" s="761"/>
    </row>
    <row r="31113" spans="1:6" customFormat="1">
      <c r="A31113" s="1233" t="s">
        <v>8780</v>
      </c>
      <c r="B31113" s="1233" t="s">
        <v>24</v>
      </c>
      <c r="C31113" s="1233" t="s">
        <v>8781</v>
      </c>
      <c r="D31113" s="1233" t="s">
        <v>7152</v>
      </c>
      <c r="E31113" s="1234">
        <v>171.18</v>
      </c>
      <c r="F31113" s="761"/>
    </row>
    <row r="31114" spans="1:6" customFormat="1">
      <c r="A31114" s="1233" t="s">
        <v>8782</v>
      </c>
      <c r="B31114" s="1233" t="s">
        <v>24</v>
      </c>
      <c r="C31114" s="1233" t="s">
        <v>8783</v>
      </c>
      <c r="D31114" s="1233" t="s">
        <v>7152</v>
      </c>
      <c r="E31114" s="1234">
        <v>227.67</v>
      </c>
      <c r="F31114" s="761"/>
    </row>
    <row r="31115" spans="1:6" customFormat="1">
      <c r="A31115" s="1231" t="s">
        <v>8784</v>
      </c>
      <c r="B31115" s="1231" t="s">
        <v>24</v>
      </c>
      <c r="C31115" s="1231" t="s">
        <v>8785</v>
      </c>
      <c r="D31115" s="1232"/>
      <c r="E31115" s="1232"/>
      <c r="F31115" s="761"/>
    </row>
    <row r="31116" spans="1:6" customFormat="1">
      <c r="A31116" s="1233" t="s">
        <v>8786</v>
      </c>
      <c r="B31116" s="1233" t="s">
        <v>24</v>
      </c>
      <c r="C31116" s="1233" t="s">
        <v>8787</v>
      </c>
      <c r="D31116" s="1233" t="s">
        <v>34</v>
      </c>
      <c r="E31116" s="1234">
        <v>242.73</v>
      </c>
      <c r="F31116" s="761"/>
    </row>
    <row r="31117" spans="1:6" customFormat="1">
      <c r="A31117" s="1231" t="s">
        <v>8788</v>
      </c>
      <c r="B31117" s="1231" t="s">
        <v>24</v>
      </c>
      <c r="C31117" s="1231" t="s">
        <v>7258</v>
      </c>
      <c r="D31117" s="1232"/>
      <c r="E31117" s="1232"/>
      <c r="F31117" s="761"/>
    </row>
    <row r="31118" spans="1:6" customFormat="1">
      <c r="A31118" s="1233" t="s">
        <v>8789</v>
      </c>
      <c r="B31118" s="1233" t="s">
        <v>24</v>
      </c>
      <c r="C31118" s="1233" t="s">
        <v>8790</v>
      </c>
      <c r="D31118" s="1233" t="s">
        <v>32</v>
      </c>
      <c r="E31118" s="1234">
        <v>12.42</v>
      </c>
      <c r="F31118" s="761"/>
    </row>
    <row r="31119" spans="1:6" customFormat="1">
      <c r="A31119" s="1231" t="s">
        <v>8791</v>
      </c>
      <c r="B31119" s="1231" t="s">
        <v>24</v>
      </c>
      <c r="C31119" s="1231" t="s">
        <v>8792</v>
      </c>
      <c r="D31119" s="1232"/>
      <c r="E31119" s="1232"/>
      <c r="F31119" s="761"/>
    </row>
    <row r="31120" spans="1:6" customFormat="1">
      <c r="A31120" s="1233" t="s">
        <v>8793</v>
      </c>
      <c r="B31120" s="1233" t="s">
        <v>24</v>
      </c>
      <c r="C31120" s="1233" t="s">
        <v>7262</v>
      </c>
      <c r="D31120" s="1233" t="s">
        <v>28</v>
      </c>
      <c r="E31120" s="1234">
        <v>9.86</v>
      </c>
      <c r="F31120" s="761"/>
    </row>
    <row r="31121" spans="1:6" customFormat="1">
      <c r="A31121" s="1231" t="s">
        <v>8794</v>
      </c>
      <c r="B31121" s="1231" t="s">
        <v>24</v>
      </c>
      <c r="C31121" s="1231" t="s">
        <v>8795</v>
      </c>
      <c r="D31121" s="1232"/>
      <c r="E31121" s="1232"/>
      <c r="F31121" s="761"/>
    </row>
    <row r="31122" spans="1:6" customFormat="1">
      <c r="A31122" s="1233" t="s">
        <v>8796</v>
      </c>
      <c r="B31122" s="1233" t="s">
        <v>24</v>
      </c>
      <c r="C31122" s="1233" t="s">
        <v>7107</v>
      </c>
      <c r="D31122" s="1233" t="s">
        <v>5</v>
      </c>
      <c r="E31122" s="1234">
        <v>2.39</v>
      </c>
      <c r="F31122" s="761"/>
    </row>
    <row r="31123" spans="1:6" customFormat="1">
      <c r="A31123" s="1231" t="s">
        <v>8797</v>
      </c>
      <c r="B31123" s="1231" t="s">
        <v>24</v>
      </c>
      <c r="C31123" s="1231" t="s">
        <v>8798</v>
      </c>
      <c r="D31123" s="1232"/>
      <c r="E31123" s="1232"/>
      <c r="F31123" s="761"/>
    </row>
    <row r="31124" spans="1:6" customFormat="1">
      <c r="A31124" s="1233" t="s">
        <v>8799</v>
      </c>
      <c r="B31124" s="1233" t="s">
        <v>24</v>
      </c>
      <c r="C31124" s="1233" t="s">
        <v>8800</v>
      </c>
      <c r="D31124" s="1233" t="s">
        <v>5</v>
      </c>
      <c r="E31124" s="1234">
        <v>67.180000000000007</v>
      </c>
      <c r="F31124" s="761"/>
    </row>
    <row r="31125" spans="1:6" customFormat="1">
      <c r="A31125" s="1233" t="s">
        <v>8801</v>
      </c>
      <c r="B31125" s="1233" t="s">
        <v>24</v>
      </c>
      <c r="C31125" s="1233" t="s">
        <v>8802</v>
      </c>
      <c r="D31125" s="1233" t="s">
        <v>28</v>
      </c>
      <c r="E31125" s="1234">
        <v>647.13</v>
      </c>
      <c r="F31125" s="761"/>
    </row>
    <row r="31126" spans="1:6" customFormat="1">
      <c r="A31126" s="1233" t="s">
        <v>8803</v>
      </c>
      <c r="B31126" s="1233" t="s">
        <v>24</v>
      </c>
      <c r="C31126" s="1233" t="s">
        <v>8501</v>
      </c>
      <c r="D31126" s="1233" t="s">
        <v>34</v>
      </c>
      <c r="E31126" s="1234">
        <v>221.39</v>
      </c>
      <c r="F31126" s="761"/>
    </row>
    <row r="31127" spans="1:6" customFormat="1">
      <c r="A31127" s="1233" t="s">
        <v>8804</v>
      </c>
      <c r="B31127" s="1233" t="s">
        <v>24</v>
      </c>
      <c r="C31127" s="1233" t="s">
        <v>8492</v>
      </c>
      <c r="D31127" s="1233" t="s">
        <v>32</v>
      </c>
      <c r="E31127" s="1234">
        <v>11.78</v>
      </c>
      <c r="F31127" s="761"/>
    </row>
    <row r="31128" spans="1:6" customFormat="1">
      <c r="A31128" s="1233" t="s">
        <v>8805</v>
      </c>
      <c r="B31128" s="1233" t="s">
        <v>24</v>
      </c>
      <c r="C31128" s="1233" t="s">
        <v>8806</v>
      </c>
      <c r="D31128" s="1233" t="s">
        <v>33</v>
      </c>
      <c r="E31128" s="1234">
        <v>147.76</v>
      </c>
      <c r="F31128" s="761"/>
    </row>
    <row r="31129" spans="1:6" customFormat="1">
      <c r="A31129" s="1231" t="s">
        <v>8807</v>
      </c>
      <c r="B31129" s="1231" t="s">
        <v>24</v>
      </c>
      <c r="C31129" s="1231" t="s">
        <v>8808</v>
      </c>
      <c r="D31129" s="1232"/>
      <c r="E31129" s="1232"/>
      <c r="F31129" s="761"/>
    </row>
    <row r="31130" spans="1:6" customFormat="1">
      <c r="A31130" s="1233" t="s">
        <v>8809</v>
      </c>
      <c r="B31130" s="1233" t="s">
        <v>24</v>
      </c>
      <c r="C31130" s="1233" t="s">
        <v>8810</v>
      </c>
      <c r="D31130" s="1233" t="s">
        <v>5</v>
      </c>
      <c r="E31130" s="1234">
        <v>167.23</v>
      </c>
      <c r="F31130" s="761"/>
    </row>
    <row r="31131" spans="1:6" customFormat="1">
      <c r="A31131" s="1233" t="s">
        <v>8811</v>
      </c>
      <c r="B31131" s="1233" t="s">
        <v>24</v>
      </c>
      <c r="C31131" s="1233" t="s">
        <v>8812</v>
      </c>
      <c r="D31131" s="1233" t="s">
        <v>5</v>
      </c>
      <c r="E31131" s="1234">
        <v>307.35000000000002</v>
      </c>
      <c r="F31131" s="761"/>
    </row>
    <row r="31132" spans="1:6" customFormat="1">
      <c r="A31132" s="1233" t="s">
        <v>8813</v>
      </c>
      <c r="B31132" s="1233" t="s">
        <v>24</v>
      </c>
      <c r="C31132" s="1233" t="s">
        <v>8814</v>
      </c>
      <c r="D31132" s="1233" t="s">
        <v>5</v>
      </c>
      <c r="E31132" s="1234">
        <v>289.38</v>
      </c>
      <c r="F31132" s="761"/>
    </row>
    <row r="31133" spans="1:6" customFormat="1">
      <c r="A31133" s="1233" t="s">
        <v>8815</v>
      </c>
      <c r="B31133" s="1233" t="s">
        <v>24</v>
      </c>
      <c r="C31133" s="1233" t="s">
        <v>8816</v>
      </c>
      <c r="D31133" s="1233" t="s">
        <v>5</v>
      </c>
      <c r="E31133" s="1234">
        <v>463.25</v>
      </c>
      <c r="F31133" s="761"/>
    </row>
    <row r="31134" spans="1:6" customFormat="1">
      <c r="A31134" s="1233" t="s">
        <v>8817</v>
      </c>
      <c r="B31134" s="1233" t="s">
        <v>24</v>
      </c>
      <c r="C31134" s="1233" t="s">
        <v>8328</v>
      </c>
      <c r="D31134" s="1233" t="s">
        <v>5</v>
      </c>
      <c r="E31134" s="1234">
        <v>666.9</v>
      </c>
      <c r="F31134" s="761"/>
    </row>
    <row r="31135" spans="1:6" customFormat="1">
      <c r="A31135" s="1233" t="s">
        <v>8818</v>
      </c>
      <c r="B31135" s="1233" t="s">
        <v>24</v>
      </c>
      <c r="C31135" s="1233" t="s">
        <v>8331</v>
      </c>
      <c r="D31135" s="1233" t="s">
        <v>5</v>
      </c>
      <c r="E31135" s="1234">
        <v>1845.65</v>
      </c>
      <c r="F31135" s="761"/>
    </row>
    <row r="31136" spans="1:6" customFormat="1">
      <c r="A31136" s="1236" t="s">
        <v>8819</v>
      </c>
      <c r="B31136" s="1237"/>
      <c r="C31136" s="1236" t="s">
        <v>8820</v>
      </c>
      <c r="D31136" s="1238"/>
      <c r="E31136" s="1238"/>
      <c r="F31136" s="761"/>
    </row>
    <row r="31137" spans="1:6" customFormat="1">
      <c r="A31137" s="1231" t="s">
        <v>8821</v>
      </c>
      <c r="B31137" s="1231" t="s">
        <v>24</v>
      </c>
      <c r="C31137" s="1231" t="s">
        <v>8822</v>
      </c>
      <c r="D31137" s="1232"/>
      <c r="E31137" s="1232"/>
      <c r="F31137" s="761"/>
    </row>
    <row r="31138" spans="1:6" customFormat="1">
      <c r="A31138" s="1233" t="s">
        <v>8823</v>
      </c>
      <c r="B31138" s="1233" t="s">
        <v>24</v>
      </c>
      <c r="C31138" s="1233" t="s">
        <v>8824</v>
      </c>
      <c r="D31138" s="1233" t="s">
        <v>28</v>
      </c>
      <c r="E31138" s="1234">
        <v>311.58999999999997</v>
      </c>
      <c r="F31138" s="761"/>
    </row>
    <row r="31139" spans="1:6" customFormat="1">
      <c r="A31139" s="1236" t="s">
        <v>8825</v>
      </c>
      <c r="B31139" s="1237"/>
      <c r="C31139" s="1236" t="s">
        <v>8826</v>
      </c>
      <c r="D31139" s="1238"/>
      <c r="E31139" s="1238"/>
      <c r="F31139" s="761"/>
    </row>
    <row r="31140" spans="1:6" customFormat="1">
      <c r="A31140" s="1231" t="s">
        <v>8827</v>
      </c>
      <c r="B31140" s="1231" t="s">
        <v>24</v>
      </c>
      <c r="C31140" s="1231" t="s">
        <v>8828</v>
      </c>
      <c r="D31140" s="1232"/>
      <c r="E31140" s="1232"/>
      <c r="F31140" s="761"/>
    </row>
    <row r="31141" spans="1:6" customFormat="1">
      <c r="A31141" s="1233" t="s">
        <v>8829</v>
      </c>
      <c r="B31141" s="1233" t="s">
        <v>24</v>
      </c>
      <c r="C31141" s="1233" t="s">
        <v>8830</v>
      </c>
      <c r="D31141" s="1233" t="s">
        <v>28</v>
      </c>
      <c r="E31141" s="1234">
        <v>7.3</v>
      </c>
      <c r="F31141" s="761"/>
    </row>
    <row r="31142" spans="1:6" customFormat="1">
      <c r="A31142" s="1233" t="s">
        <v>8831</v>
      </c>
      <c r="B31142" s="1233" t="s">
        <v>24</v>
      </c>
      <c r="C31142" s="1233" t="s">
        <v>8832</v>
      </c>
      <c r="D31142" s="1233" t="s">
        <v>28</v>
      </c>
      <c r="E31142" s="1234">
        <v>0.1</v>
      </c>
      <c r="F31142" s="761"/>
    </row>
    <row r="31143" spans="1:6" customFormat="1">
      <c r="A31143" s="1236" t="s">
        <v>8833</v>
      </c>
      <c r="B31143" s="1237"/>
      <c r="C31143" s="1236" t="s">
        <v>8834</v>
      </c>
      <c r="D31143" s="1238"/>
      <c r="E31143" s="1238"/>
      <c r="F31143" s="761"/>
    </row>
    <row r="31144" spans="1:6" customFormat="1">
      <c r="A31144" s="1231" t="s">
        <v>8835</v>
      </c>
      <c r="B31144" s="1231" t="s">
        <v>24</v>
      </c>
      <c r="C31144" s="1231" t="s">
        <v>8836</v>
      </c>
      <c r="D31144" s="1232"/>
      <c r="E31144" s="1232"/>
      <c r="F31144" s="761"/>
    </row>
    <row r="31145" spans="1:6" customFormat="1">
      <c r="A31145" s="1233" t="s">
        <v>8837</v>
      </c>
      <c r="B31145" s="1233" t="s">
        <v>24</v>
      </c>
      <c r="C31145" s="1233" t="s">
        <v>8838</v>
      </c>
      <c r="D31145" s="1233" t="s">
        <v>31</v>
      </c>
      <c r="E31145" s="1234">
        <v>19447.45</v>
      </c>
      <c r="F31145" s="761"/>
    </row>
    <row r="31146" spans="1:6" customFormat="1">
      <c r="A31146" s="1233" t="s">
        <v>14879</v>
      </c>
      <c r="B31146" s="1233" t="s">
        <v>24</v>
      </c>
      <c r="C31146" s="1233" t="s">
        <v>14880</v>
      </c>
      <c r="D31146" s="1233" t="s">
        <v>28</v>
      </c>
      <c r="E31146" s="1234">
        <v>75.06</v>
      </c>
      <c r="F31146" s="761"/>
    </row>
    <row r="31147" spans="1:6" customFormat="1">
      <c r="A31147" s="1233" t="s">
        <v>8839</v>
      </c>
      <c r="B31147" s="1233" t="s">
        <v>24</v>
      </c>
      <c r="C31147" s="1233" t="s">
        <v>8840</v>
      </c>
      <c r="D31147" s="1233" t="s">
        <v>31</v>
      </c>
      <c r="E31147" s="1234">
        <v>20202.21</v>
      </c>
      <c r="F31147" s="761"/>
    </row>
    <row r="31148" spans="1:6" customFormat="1">
      <c r="A31148" s="1233" t="s">
        <v>14881</v>
      </c>
      <c r="B31148" s="1233" t="s">
        <v>24</v>
      </c>
      <c r="C31148" s="1233" t="s">
        <v>14882</v>
      </c>
      <c r="D31148" s="1233" t="s">
        <v>33</v>
      </c>
      <c r="E31148" s="1234">
        <v>0.4</v>
      </c>
      <c r="F31148" s="761"/>
    </row>
    <row r="31149" spans="1:6" customFormat="1">
      <c r="A31149" s="1231" t="s">
        <v>8841</v>
      </c>
      <c r="B31149" s="1231" t="s">
        <v>44815</v>
      </c>
      <c r="C31149" s="1231" t="s">
        <v>8842</v>
      </c>
      <c r="D31149" s="1232"/>
      <c r="E31149" s="1232"/>
      <c r="F31149" s="761"/>
    </row>
    <row r="31150" spans="1:6" customFormat="1">
      <c r="A31150" s="1233" t="s">
        <v>8843</v>
      </c>
      <c r="B31150" s="1233" t="s">
        <v>24</v>
      </c>
      <c r="C31150" s="1233" t="s">
        <v>8844</v>
      </c>
      <c r="D31150" s="1233" t="s">
        <v>8845</v>
      </c>
      <c r="E31150" s="1234">
        <v>3.94</v>
      </c>
      <c r="F31150" s="761"/>
    </row>
    <row r="31151" spans="1:6" customFormat="1">
      <c r="A31151" s="1236" t="s">
        <v>8846</v>
      </c>
      <c r="B31151" s="1237"/>
      <c r="C31151" s="1236" t="s">
        <v>8847</v>
      </c>
      <c r="D31151" s="1238"/>
      <c r="E31151" s="1238"/>
      <c r="F31151" s="761"/>
    </row>
    <row r="31152" spans="1:6" customFormat="1">
      <c r="A31152" s="1231" t="s">
        <v>8848</v>
      </c>
      <c r="B31152" s="1231" t="s">
        <v>24</v>
      </c>
      <c r="C31152" s="1231" t="s">
        <v>8849</v>
      </c>
      <c r="D31152" s="1232"/>
      <c r="E31152" s="1232"/>
      <c r="F31152" s="761"/>
    </row>
    <row r="31153" spans="1:6" customFormat="1">
      <c r="A31153" s="1233" t="s">
        <v>8850</v>
      </c>
      <c r="B31153" s="1233" t="s">
        <v>24</v>
      </c>
      <c r="C31153" s="1233" t="s">
        <v>8851</v>
      </c>
      <c r="D31153" s="1233" t="s">
        <v>31</v>
      </c>
      <c r="E31153" s="1234">
        <v>27073.52</v>
      </c>
      <c r="F31153" s="761"/>
    </row>
    <row r="31154" spans="1:6" customFormat="1">
      <c r="A31154" s="1233" t="s">
        <v>8852</v>
      </c>
      <c r="B31154" s="1233" t="s">
        <v>24</v>
      </c>
      <c r="C31154" s="1233" t="s">
        <v>8853</v>
      </c>
      <c r="D31154" s="1233" t="s">
        <v>31</v>
      </c>
      <c r="E31154" s="1234">
        <v>23949.65</v>
      </c>
      <c r="F31154" s="761"/>
    </row>
    <row r="31155" spans="1:6" customFormat="1">
      <c r="A31155" s="1233" t="s">
        <v>8854</v>
      </c>
      <c r="B31155" s="1233" t="s">
        <v>24</v>
      </c>
      <c r="C31155" s="1233" t="s">
        <v>8855</v>
      </c>
      <c r="D31155" s="1233" t="s">
        <v>31</v>
      </c>
      <c r="E31155" s="1234">
        <v>20825.79</v>
      </c>
      <c r="F31155" s="761"/>
    </row>
    <row r="31156" spans="1:6" customFormat="1">
      <c r="A31156" s="1233" t="s">
        <v>8856</v>
      </c>
      <c r="B31156" s="1233" t="s">
        <v>24</v>
      </c>
      <c r="C31156" s="1233" t="s">
        <v>8857</v>
      </c>
      <c r="D31156" s="1233" t="s">
        <v>31</v>
      </c>
      <c r="E31156" s="1234">
        <v>14675.93</v>
      </c>
      <c r="F31156" s="761"/>
    </row>
    <row r="31157" spans="1:6" customFormat="1">
      <c r="A31157" s="1233" t="s">
        <v>8858</v>
      </c>
      <c r="B31157" s="1233" t="s">
        <v>24</v>
      </c>
      <c r="C31157" s="1233" t="s">
        <v>8859</v>
      </c>
      <c r="D31157" s="1233" t="s">
        <v>31</v>
      </c>
      <c r="E31157" s="1234">
        <v>7781.1</v>
      </c>
      <c r="F31157" s="761"/>
    </row>
    <row r="31158" spans="1:6" customFormat="1">
      <c r="A31158" s="1233" t="s">
        <v>8860</v>
      </c>
      <c r="B31158" s="1233" t="s">
        <v>24</v>
      </c>
      <c r="C31158" s="1233" t="s">
        <v>161</v>
      </c>
      <c r="D31158" s="1233" t="s">
        <v>31</v>
      </c>
      <c r="E31158" s="1234">
        <v>16955.25</v>
      </c>
      <c r="F31158" s="761"/>
    </row>
    <row r="31159" spans="1:6" customFormat="1">
      <c r="A31159" s="1233" t="s">
        <v>8861</v>
      </c>
      <c r="B31159" s="1233" t="s">
        <v>24</v>
      </c>
      <c r="C31159" s="1233" t="s">
        <v>8862</v>
      </c>
      <c r="D31159" s="1233" t="s">
        <v>31</v>
      </c>
      <c r="E31159" s="1234">
        <v>10559.8</v>
      </c>
      <c r="F31159" s="761"/>
    </row>
    <row r="31160" spans="1:6" customFormat="1">
      <c r="A31160" s="1233" t="s">
        <v>8863</v>
      </c>
      <c r="B31160" s="1233" t="s">
        <v>24</v>
      </c>
      <c r="C31160" s="1233" t="s">
        <v>8864</v>
      </c>
      <c r="D31160" s="1233" t="s">
        <v>31</v>
      </c>
      <c r="E31160" s="1234">
        <v>5044.95</v>
      </c>
      <c r="F31160" s="761"/>
    </row>
    <row r="31161" spans="1:6" customFormat="1">
      <c r="A31161" s="1233" t="s">
        <v>8865</v>
      </c>
      <c r="B31161" s="1233" t="s">
        <v>24</v>
      </c>
      <c r="C31161" s="1233" t="s">
        <v>8866</v>
      </c>
      <c r="D31161" s="1233" t="s">
        <v>31</v>
      </c>
      <c r="E31161" s="1234">
        <v>4478.8500000000004</v>
      </c>
      <c r="F31161" s="761"/>
    </row>
    <row r="31162" spans="1:6" customFormat="1">
      <c r="A31162" s="1233" t="s">
        <v>8867</v>
      </c>
      <c r="B31162" s="1233" t="s">
        <v>24</v>
      </c>
      <c r="C31162" s="1233" t="s">
        <v>162</v>
      </c>
      <c r="D31162" s="1233" t="s">
        <v>31</v>
      </c>
      <c r="E31162" s="1234">
        <v>3559.4</v>
      </c>
      <c r="F31162" s="761"/>
    </row>
    <row r="31163" spans="1:6" customFormat="1">
      <c r="A31163" s="1233" t="s">
        <v>8868</v>
      </c>
      <c r="B31163" s="1233" t="s">
        <v>24</v>
      </c>
      <c r="C31163" s="1233" t="s">
        <v>8869</v>
      </c>
      <c r="D31163" s="1233" t="s">
        <v>31</v>
      </c>
      <c r="E31163" s="1234">
        <v>11006.95</v>
      </c>
      <c r="F31163" s="761"/>
    </row>
    <row r="31164" spans="1:6" customFormat="1">
      <c r="A31164" s="1233" t="s">
        <v>8870</v>
      </c>
      <c r="B31164" s="1233" t="s">
        <v>24</v>
      </c>
      <c r="C31164" s="1233" t="s">
        <v>8871</v>
      </c>
      <c r="D31164" s="1233" t="s">
        <v>31</v>
      </c>
      <c r="E31164" s="1234">
        <v>13300.06</v>
      </c>
      <c r="F31164" s="761"/>
    </row>
    <row r="31165" spans="1:6" customFormat="1">
      <c r="A31165" s="1233" t="s">
        <v>8872</v>
      </c>
      <c r="B31165" s="1233" t="s">
        <v>24</v>
      </c>
      <c r="C31165" s="1233" t="s">
        <v>8873</v>
      </c>
      <c r="D31165" s="1233" t="s">
        <v>31</v>
      </c>
      <c r="E31165" s="1234">
        <v>15619.34</v>
      </c>
      <c r="F31165" s="761"/>
    </row>
    <row r="31166" spans="1:6" customFormat="1">
      <c r="A31166" s="1233" t="s">
        <v>8874</v>
      </c>
      <c r="B31166" s="1233" t="s">
        <v>24</v>
      </c>
      <c r="C31166" s="1233" t="s">
        <v>8875</v>
      </c>
      <c r="D31166" s="1233" t="s">
        <v>31</v>
      </c>
      <c r="E31166" s="1234">
        <v>18873.37</v>
      </c>
      <c r="F31166" s="761"/>
    </row>
    <row r="31167" spans="1:6" customFormat="1">
      <c r="A31167" s="1233" t="s">
        <v>8876</v>
      </c>
      <c r="B31167" s="1233" t="s">
        <v>24</v>
      </c>
      <c r="C31167" s="1233" t="s">
        <v>8877</v>
      </c>
      <c r="D31167" s="1233" t="s">
        <v>31</v>
      </c>
      <c r="E31167" s="1234">
        <v>17962.240000000002</v>
      </c>
      <c r="F31167" s="761"/>
    </row>
    <row r="31168" spans="1:6" customFormat="1">
      <c r="A31168" s="1233" t="s">
        <v>8878</v>
      </c>
      <c r="B31168" s="1233" t="s">
        <v>24</v>
      </c>
      <c r="C31168" s="1233" t="s">
        <v>8879</v>
      </c>
      <c r="D31168" s="1233" t="s">
        <v>31</v>
      </c>
      <c r="E31168" s="1234">
        <v>21704.37</v>
      </c>
      <c r="F31168" s="761"/>
    </row>
    <row r="31169" spans="1:6" customFormat="1">
      <c r="A31169" s="1233" t="s">
        <v>8880</v>
      </c>
      <c r="B31169" s="1233" t="s">
        <v>24</v>
      </c>
      <c r="C31169" s="1233" t="s">
        <v>8881</v>
      </c>
      <c r="D31169" s="1233" t="s">
        <v>31</v>
      </c>
      <c r="E31169" s="1234">
        <v>20305.14</v>
      </c>
      <c r="F31169" s="761"/>
    </row>
    <row r="31170" spans="1:6" customFormat="1">
      <c r="A31170" s="1233" t="s">
        <v>8882</v>
      </c>
      <c r="B31170" s="1233" t="s">
        <v>24</v>
      </c>
      <c r="C31170" s="1233" t="s">
        <v>8883</v>
      </c>
      <c r="D31170" s="1233" t="s">
        <v>31</v>
      </c>
      <c r="E31170" s="1234">
        <v>24535.38</v>
      </c>
      <c r="F31170" s="761"/>
    </row>
    <row r="31171" spans="1:6" customFormat="1">
      <c r="A31171" s="1233" t="s">
        <v>9147</v>
      </c>
      <c r="B31171" s="1233" t="s">
        <v>24</v>
      </c>
      <c r="C31171" s="1235" t="s">
        <v>9148</v>
      </c>
      <c r="D31171" s="1233" t="s">
        <v>31</v>
      </c>
      <c r="E31171" s="1234">
        <v>15216.01</v>
      </c>
      <c r="F31171" s="761"/>
    </row>
    <row r="31172" spans="1:6" customFormat="1">
      <c r="A31172" s="1233" t="s">
        <v>9149</v>
      </c>
      <c r="B31172" s="1233" t="s">
        <v>24</v>
      </c>
      <c r="C31172" s="1233" t="s">
        <v>9150</v>
      </c>
      <c r="D31172" s="1233" t="s">
        <v>31</v>
      </c>
      <c r="E31172" s="1234">
        <v>20519.439999999999</v>
      </c>
      <c r="F31172" s="761"/>
    </row>
    <row r="31173" spans="1:6" customFormat="1">
      <c r="A31173" s="1236" t="s">
        <v>8884</v>
      </c>
      <c r="B31173" s="1237"/>
      <c r="C31173" s="1236" t="s">
        <v>8885</v>
      </c>
      <c r="D31173" s="1238"/>
      <c r="E31173" s="1238"/>
      <c r="F31173" s="761"/>
    </row>
    <row r="31174" spans="1:6" customFormat="1">
      <c r="A31174" s="1231" t="s">
        <v>8886</v>
      </c>
      <c r="B31174" s="1231" t="s">
        <v>24</v>
      </c>
      <c r="C31174" s="1231" t="s">
        <v>8887</v>
      </c>
      <c r="D31174" s="1232"/>
      <c r="E31174" s="1232"/>
      <c r="F31174" s="761"/>
    </row>
    <row r="31175" spans="1:6" customFormat="1">
      <c r="A31175" s="1233" t="s">
        <v>8888</v>
      </c>
      <c r="B31175" s="1233" t="s">
        <v>24</v>
      </c>
      <c r="C31175" s="1233" t="s">
        <v>8889</v>
      </c>
      <c r="D31175" s="1233" t="s">
        <v>31</v>
      </c>
      <c r="E31175" s="1234">
        <v>2912.05</v>
      </c>
      <c r="F31175" s="761"/>
    </row>
    <row r="31176" spans="1:6" customFormat="1">
      <c r="A31176" s="1233" t="s">
        <v>8890</v>
      </c>
      <c r="B31176" s="1233" t="s">
        <v>24</v>
      </c>
      <c r="C31176" s="1233" t="s">
        <v>8891</v>
      </c>
      <c r="D31176" s="1233" t="s">
        <v>31</v>
      </c>
      <c r="E31176" s="1234">
        <v>3635</v>
      </c>
      <c r="F31176" s="761"/>
    </row>
    <row r="31177" spans="1:6" customFormat="1">
      <c r="A31177" s="1233" t="s">
        <v>8892</v>
      </c>
      <c r="B31177" s="1233" t="s">
        <v>24</v>
      </c>
      <c r="C31177" s="1233" t="s">
        <v>8893</v>
      </c>
      <c r="D31177" s="1233" t="s">
        <v>31</v>
      </c>
      <c r="E31177" s="1234">
        <v>5264.05</v>
      </c>
      <c r="F31177" s="761"/>
    </row>
    <row r="31178" spans="1:6" customFormat="1">
      <c r="A31178" s="1233" t="s">
        <v>22676</v>
      </c>
      <c r="B31178" s="1233" t="s">
        <v>24</v>
      </c>
      <c r="C31178" s="1235" t="s">
        <v>22677</v>
      </c>
      <c r="D31178" s="1233" t="s">
        <v>7152</v>
      </c>
      <c r="E31178" s="1234">
        <v>436.28</v>
      </c>
      <c r="F31178" s="761"/>
    </row>
    <row r="31179" spans="1:6" customFormat="1">
      <c r="A31179" s="1233" t="s">
        <v>22678</v>
      </c>
      <c r="B31179" s="1233" t="s">
        <v>24</v>
      </c>
      <c r="C31179" s="1235" t="s">
        <v>22679</v>
      </c>
      <c r="D31179" s="1233" t="s">
        <v>7152</v>
      </c>
      <c r="E31179" s="1234">
        <v>524.19000000000005</v>
      </c>
      <c r="F31179" s="761"/>
    </row>
    <row r="31180" spans="1:6" customFormat="1">
      <c r="A31180" s="1231" t="s">
        <v>8894</v>
      </c>
      <c r="B31180" s="1232"/>
      <c r="C31180" s="1231" t="s">
        <v>8895</v>
      </c>
      <c r="D31180" s="1232"/>
      <c r="E31180" s="1232"/>
      <c r="F31180" s="761"/>
    </row>
    <row r="31181" spans="1:6" customFormat="1">
      <c r="A31181" s="1233" t="s">
        <v>8896</v>
      </c>
      <c r="B31181" s="1233" t="s">
        <v>24</v>
      </c>
      <c r="C31181" s="1233" t="s">
        <v>8897</v>
      </c>
      <c r="D31181" s="1233" t="s">
        <v>29</v>
      </c>
      <c r="E31181" s="1234">
        <v>5.75</v>
      </c>
      <c r="F31181" s="761"/>
    </row>
    <row r="31182" spans="1:6" customFormat="1">
      <c r="A31182" s="1233" t="s">
        <v>8898</v>
      </c>
      <c r="B31182" s="1233" t="s">
        <v>24</v>
      </c>
      <c r="C31182" s="1233" t="s">
        <v>3378</v>
      </c>
      <c r="D31182" s="1233" t="s">
        <v>29</v>
      </c>
      <c r="E31182" s="1234">
        <v>3.82</v>
      </c>
      <c r="F31182" s="761"/>
    </row>
    <row r="31183" spans="1:6" customFormat="1">
      <c r="A31183" s="1233" t="s">
        <v>8899</v>
      </c>
      <c r="B31183" s="1233" t="s">
        <v>24</v>
      </c>
      <c r="C31183" s="1233" t="s">
        <v>8900</v>
      </c>
      <c r="D31183" s="1233" t="s">
        <v>29</v>
      </c>
      <c r="E31183" s="1234">
        <v>5.45</v>
      </c>
      <c r="F31183" s="761"/>
    </row>
    <row r="31184" spans="1:6" customFormat="1">
      <c r="A31184" s="1236" t="s">
        <v>8903</v>
      </c>
      <c r="B31184" s="1237"/>
      <c r="C31184" s="1236" t="s">
        <v>8904</v>
      </c>
      <c r="D31184" s="1238"/>
      <c r="E31184" s="1238"/>
      <c r="F31184" s="761"/>
    </row>
    <row r="31185" spans="1:6" customFormat="1">
      <c r="A31185" s="1231" t="s">
        <v>8905</v>
      </c>
      <c r="B31185" s="1231" t="s">
        <v>24</v>
      </c>
      <c r="C31185" s="1231" t="s">
        <v>8906</v>
      </c>
      <c r="D31185" s="1232"/>
      <c r="E31185" s="1232"/>
      <c r="F31185" s="761"/>
    </row>
    <row r="31186" spans="1:6" customFormat="1">
      <c r="A31186" s="1233" t="s">
        <v>22680</v>
      </c>
      <c r="B31186" s="1233" t="s">
        <v>24</v>
      </c>
      <c r="C31186" s="1235" t="s">
        <v>28065</v>
      </c>
      <c r="D31186" s="1233" t="s">
        <v>33</v>
      </c>
      <c r="E31186" s="1234">
        <v>295.18</v>
      </c>
      <c r="F31186" s="761"/>
    </row>
    <row r="31187" spans="1:6" customFormat="1">
      <c r="A31187" s="1233" t="s">
        <v>8907</v>
      </c>
      <c r="B31187" s="1233" t="s">
        <v>24</v>
      </c>
      <c r="C31187" s="1235" t="s">
        <v>28066</v>
      </c>
      <c r="D31187" s="1233" t="s">
        <v>33</v>
      </c>
      <c r="E31187" s="1234">
        <v>116.15</v>
      </c>
      <c r="F31187" s="761"/>
    </row>
    <row r="31188" spans="1:6" customFormat="1">
      <c r="A31188" s="1233" t="s">
        <v>8908</v>
      </c>
      <c r="B31188" s="1233" t="s">
        <v>24</v>
      </c>
      <c r="C31188" s="1235" t="s">
        <v>28067</v>
      </c>
      <c r="D31188" s="1233" t="s">
        <v>33</v>
      </c>
      <c r="E31188" s="1234">
        <v>10.1</v>
      </c>
      <c r="F31188" s="761"/>
    </row>
    <row r="31189" spans="1:6" customFormat="1">
      <c r="A31189" s="1233" t="s">
        <v>8909</v>
      </c>
      <c r="B31189" s="1233" t="s">
        <v>24</v>
      </c>
      <c r="C31189" s="1235" t="s">
        <v>28068</v>
      </c>
      <c r="D31189" s="1233" t="s">
        <v>33</v>
      </c>
      <c r="E31189" s="1234">
        <v>5.98</v>
      </c>
      <c r="F31189" s="761"/>
    </row>
    <row r="31190" spans="1:6" customFormat="1">
      <c r="A31190" s="1233" t="s">
        <v>8910</v>
      </c>
      <c r="B31190" s="1233" t="s">
        <v>24</v>
      </c>
      <c r="C31190" s="1235" t="s">
        <v>28069</v>
      </c>
      <c r="D31190" s="1233" t="s">
        <v>33</v>
      </c>
      <c r="E31190" s="1234">
        <v>526.36</v>
      </c>
      <c r="F31190" s="761"/>
    </row>
    <row r="31191" spans="1:6" customFormat="1">
      <c r="A31191" s="1233" t="s">
        <v>28070</v>
      </c>
      <c r="B31191" s="1233" t="s">
        <v>24</v>
      </c>
      <c r="C31191" s="1235" t="s">
        <v>28071</v>
      </c>
      <c r="D31191" s="1233" t="s">
        <v>33</v>
      </c>
      <c r="E31191" s="1234">
        <v>180.68</v>
      </c>
      <c r="F31191" s="761"/>
    </row>
    <row r="31192" spans="1:6" customFormat="1">
      <c r="A31192" s="1231" t="s">
        <v>22681</v>
      </c>
      <c r="B31192" s="1231" t="s">
        <v>24</v>
      </c>
      <c r="C31192" s="1231" t="s">
        <v>22682</v>
      </c>
      <c r="D31192" s="1232"/>
      <c r="E31192" s="1232"/>
      <c r="F31192" s="761"/>
    </row>
    <row r="31193" spans="1:6" customFormat="1">
      <c r="A31193" s="1233" t="s">
        <v>22683</v>
      </c>
      <c r="B31193" s="1233" t="s">
        <v>24</v>
      </c>
      <c r="C31193" s="1233" t="s">
        <v>28072</v>
      </c>
      <c r="D31193" s="1233" t="s">
        <v>33</v>
      </c>
      <c r="E31193" s="1234">
        <v>61.3</v>
      </c>
      <c r="F31193" s="761"/>
    </row>
    <row r="31194" spans="1:6" customFormat="1">
      <c r="A31194" s="1233" t="s">
        <v>22684</v>
      </c>
      <c r="B31194" s="1233" t="s">
        <v>24</v>
      </c>
      <c r="C31194" s="1233" t="s">
        <v>28073</v>
      </c>
      <c r="D31194" s="1233" t="s">
        <v>33</v>
      </c>
      <c r="E31194" s="1234">
        <v>44.37</v>
      </c>
      <c r="F31194" s="761"/>
    </row>
    <row r="31195" spans="1:6" customFormat="1">
      <c r="A31195" s="1231" t="s">
        <v>8911</v>
      </c>
      <c r="B31195" s="1231" t="s">
        <v>24</v>
      </c>
      <c r="C31195" s="1231" t="s">
        <v>8912</v>
      </c>
      <c r="D31195" s="1232"/>
      <c r="E31195" s="1232"/>
      <c r="F31195" s="761"/>
    </row>
    <row r="31196" spans="1:6" customFormat="1">
      <c r="A31196" s="1233" t="s">
        <v>8913</v>
      </c>
      <c r="B31196" s="1233" t="s">
        <v>24</v>
      </c>
      <c r="C31196" s="1233" t="s">
        <v>8914</v>
      </c>
      <c r="D31196" s="1233" t="s">
        <v>33</v>
      </c>
      <c r="E31196" s="1234">
        <v>2</v>
      </c>
      <c r="F31196" s="761"/>
    </row>
    <row r="31197" spans="1:6" customFormat="1">
      <c r="A31197" s="1233" t="s">
        <v>8915</v>
      </c>
      <c r="B31197" s="1233" t="s">
        <v>24</v>
      </c>
      <c r="C31197" s="1233" t="s">
        <v>8916</v>
      </c>
      <c r="D31197" s="1233" t="s">
        <v>33</v>
      </c>
      <c r="E31197" s="1234">
        <v>0.44</v>
      </c>
      <c r="F31197" s="761"/>
    </row>
    <row r="31198" spans="1:6" customFormat="1">
      <c r="A31198" s="1231" t="s">
        <v>8917</v>
      </c>
      <c r="B31198" s="1231" t="s">
        <v>24</v>
      </c>
      <c r="C31198" s="1231" t="s">
        <v>8918</v>
      </c>
      <c r="D31198" s="1232"/>
      <c r="E31198" s="1232"/>
      <c r="F31198" s="761"/>
    </row>
    <row r="31199" spans="1:6" customFormat="1">
      <c r="A31199" s="1233" t="s">
        <v>8919</v>
      </c>
      <c r="B31199" s="1233" t="s">
        <v>24</v>
      </c>
      <c r="C31199" s="1233" t="s">
        <v>28074</v>
      </c>
      <c r="D31199" s="1233" t="s">
        <v>33</v>
      </c>
      <c r="E31199" s="1234">
        <v>3.19</v>
      </c>
      <c r="F31199" s="761"/>
    </row>
    <row r="31200" spans="1:6" customFormat="1">
      <c r="A31200" s="1233" t="s">
        <v>8920</v>
      </c>
      <c r="B31200" s="1233" t="s">
        <v>24</v>
      </c>
      <c r="C31200" s="1233" t="s">
        <v>28075</v>
      </c>
      <c r="D31200" s="1233" t="s">
        <v>33</v>
      </c>
      <c r="E31200" s="1234">
        <v>0.49</v>
      </c>
      <c r="F31200" s="761"/>
    </row>
    <row r="31201" spans="1:6" customFormat="1">
      <c r="A31201" s="1233" t="s">
        <v>8921</v>
      </c>
      <c r="B31201" s="1233" t="s">
        <v>24</v>
      </c>
      <c r="C31201" s="1233" t="s">
        <v>28076</v>
      </c>
      <c r="D31201" s="1233" t="s">
        <v>33</v>
      </c>
      <c r="E31201" s="1234">
        <v>5.78</v>
      </c>
      <c r="F31201" s="761"/>
    </row>
    <row r="31202" spans="1:6" customFormat="1">
      <c r="A31202" s="1233" t="s">
        <v>8922</v>
      </c>
      <c r="B31202" s="1233" t="s">
        <v>24</v>
      </c>
      <c r="C31202" s="1233" t="s">
        <v>28077</v>
      </c>
      <c r="D31202" s="1233" t="s">
        <v>33</v>
      </c>
      <c r="E31202" s="1234">
        <v>0.56999999999999995</v>
      </c>
      <c r="F31202" s="761"/>
    </row>
    <row r="31203" spans="1:6" customFormat="1">
      <c r="A31203" s="1231" t="s">
        <v>8923</v>
      </c>
      <c r="B31203" s="1231" t="s">
        <v>24</v>
      </c>
      <c r="C31203" s="1231" t="s">
        <v>8924</v>
      </c>
      <c r="D31203" s="1232"/>
      <c r="E31203" s="1232"/>
      <c r="F31203" s="761"/>
    </row>
    <row r="31204" spans="1:6" customFormat="1">
      <c r="A31204" s="1233" t="s">
        <v>8925</v>
      </c>
      <c r="B31204" s="1233" t="s">
        <v>24</v>
      </c>
      <c r="C31204" s="1233" t="s">
        <v>28078</v>
      </c>
      <c r="D31204" s="1233" t="s">
        <v>33</v>
      </c>
      <c r="E31204" s="1234">
        <v>171.18</v>
      </c>
      <c r="F31204" s="761"/>
    </row>
    <row r="31205" spans="1:6" customFormat="1">
      <c r="A31205" s="1233" t="s">
        <v>8926</v>
      </c>
      <c r="B31205" s="1233" t="s">
        <v>24</v>
      </c>
      <c r="C31205" s="1233" t="s">
        <v>28079</v>
      </c>
      <c r="D31205" s="1233" t="s">
        <v>33</v>
      </c>
      <c r="E31205" s="1234">
        <v>59.97</v>
      </c>
      <c r="F31205" s="761"/>
    </row>
    <row r="31206" spans="1:6" customFormat="1">
      <c r="A31206" s="1233" t="s">
        <v>8927</v>
      </c>
      <c r="B31206" s="1233" t="s">
        <v>24</v>
      </c>
      <c r="C31206" s="1233" t="s">
        <v>28080</v>
      </c>
      <c r="D31206" s="1233" t="s">
        <v>33</v>
      </c>
      <c r="E31206" s="1234">
        <v>213.14</v>
      </c>
      <c r="F31206" s="761"/>
    </row>
    <row r="31207" spans="1:6" customFormat="1">
      <c r="A31207" s="1233" t="s">
        <v>8928</v>
      </c>
      <c r="B31207" s="1233" t="s">
        <v>24</v>
      </c>
      <c r="C31207" s="1233" t="s">
        <v>28081</v>
      </c>
      <c r="D31207" s="1233" t="s">
        <v>33</v>
      </c>
      <c r="E31207" s="1234">
        <v>62.63</v>
      </c>
      <c r="F31207" s="761"/>
    </row>
    <row r="31208" spans="1:6" customFormat="1">
      <c r="A31208" s="1233" t="s">
        <v>8929</v>
      </c>
      <c r="B31208" s="1233" t="s">
        <v>24</v>
      </c>
      <c r="C31208" s="1233" t="s">
        <v>28082</v>
      </c>
      <c r="D31208" s="1233" t="s">
        <v>33</v>
      </c>
      <c r="E31208" s="1234">
        <v>241.34</v>
      </c>
      <c r="F31208" s="761"/>
    </row>
    <row r="31209" spans="1:6" customFormat="1">
      <c r="A31209" s="1233" t="s">
        <v>8930</v>
      </c>
      <c r="B31209" s="1233" t="s">
        <v>24</v>
      </c>
      <c r="C31209" s="1233" t="s">
        <v>28083</v>
      </c>
      <c r="D31209" s="1233" t="s">
        <v>33</v>
      </c>
      <c r="E31209" s="1234">
        <v>61.04</v>
      </c>
      <c r="F31209" s="761"/>
    </row>
    <row r="31210" spans="1:6" customFormat="1">
      <c r="A31210" s="1233" t="s">
        <v>8931</v>
      </c>
      <c r="B31210" s="1233" t="s">
        <v>24</v>
      </c>
      <c r="C31210" s="1233" t="s">
        <v>28084</v>
      </c>
      <c r="D31210" s="1233" t="s">
        <v>33</v>
      </c>
      <c r="E31210" s="1234">
        <v>249.15</v>
      </c>
      <c r="F31210" s="761"/>
    </row>
    <row r="31211" spans="1:6" customFormat="1">
      <c r="A31211" s="1233" t="s">
        <v>8932</v>
      </c>
      <c r="B31211" s="1233" t="s">
        <v>24</v>
      </c>
      <c r="C31211" s="1233" t="s">
        <v>28085</v>
      </c>
      <c r="D31211" s="1233" t="s">
        <v>33</v>
      </c>
      <c r="E31211" s="1234">
        <v>64.7</v>
      </c>
      <c r="F31211" s="761"/>
    </row>
    <row r="31212" spans="1:6" customFormat="1">
      <c r="A31212" s="1233" t="s">
        <v>8933</v>
      </c>
      <c r="B31212" s="1233" t="s">
        <v>24</v>
      </c>
      <c r="C31212" s="1233" t="s">
        <v>28086</v>
      </c>
      <c r="D31212" s="1233" t="s">
        <v>33</v>
      </c>
      <c r="E31212" s="1234">
        <v>167.31</v>
      </c>
      <c r="F31212" s="761"/>
    </row>
    <row r="31213" spans="1:6" customFormat="1">
      <c r="A31213" s="1233" t="s">
        <v>8934</v>
      </c>
      <c r="B31213" s="1233" t="s">
        <v>24</v>
      </c>
      <c r="C31213" s="1233" t="s">
        <v>28087</v>
      </c>
      <c r="D31213" s="1233" t="s">
        <v>33</v>
      </c>
      <c r="E31213" s="1234">
        <v>58.32</v>
      </c>
      <c r="F31213" s="761"/>
    </row>
    <row r="31214" spans="1:6" customFormat="1">
      <c r="A31214" s="1233" t="s">
        <v>8935</v>
      </c>
      <c r="B31214" s="1233" t="s">
        <v>24</v>
      </c>
      <c r="C31214" s="1235" t="s">
        <v>8936</v>
      </c>
      <c r="D31214" s="1233" t="s">
        <v>33</v>
      </c>
      <c r="E31214" s="1234">
        <v>18.84</v>
      </c>
      <c r="F31214" s="761"/>
    </row>
    <row r="31215" spans="1:6" customFormat="1">
      <c r="A31215" s="1233" t="s">
        <v>8937</v>
      </c>
      <c r="B31215" s="1233" t="s">
        <v>24</v>
      </c>
      <c r="C31215" s="1235" t="s">
        <v>8938</v>
      </c>
      <c r="D31215" s="1233" t="s">
        <v>33</v>
      </c>
      <c r="E31215" s="1234">
        <v>10.26</v>
      </c>
      <c r="F31215" s="761"/>
    </row>
    <row r="31216" spans="1:6" customFormat="1">
      <c r="A31216" s="1233" t="s">
        <v>8939</v>
      </c>
      <c r="B31216" s="1233" t="s">
        <v>24</v>
      </c>
      <c r="C31216" s="1235" t="s">
        <v>28088</v>
      </c>
      <c r="D31216" s="1233" t="s">
        <v>33</v>
      </c>
      <c r="E31216" s="1234">
        <v>253.99</v>
      </c>
      <c r="F31216" s="761"/>
    </row>
    <row r="31217" spans="1:6" customFormat="1">
      <c r="A31217" s="1233" t="s">
        <v>8940</v>
      </c>
      <c r="B31217" s="1233" t="s">
        <v>24</v>
      </c>
      <c r="C31217" s="1235" t="s">
        <v>28089</v>
      </c>
      <c r="D31217" s="1233" t="s">
        <v>33</v>
      </c>
      <c r="E31217" s="1234">
        <v>67.41</v>
      </c>
      <c r="F31217" s="761"/>
    </row>
    <row r="31218" spans="1:6" customFormat="1">
      <c r="A31218" s="1231" t="s">
        <v>8941</v>
      </c>
      <c r="B31218" s="1231" t="s">
        <v>24</v>
      </c>
      <c r="C31218" s="1231" t="s">
        <v>8942</v>
      </c>
      <c r="D31218" s="1232"/>
      <c r="E31218" s="1232"/>
      <c r="F31218" s="761"/>
    </row>
    <row r="31219" spans="1:6" customFormat="1">
      <c r="A31219" s="1233" t="s">
        <v>8943</v>
      </c>
      <c r="B31219" s="1233" t="s">
        <v>24</v>
      </c>
      <c r="C31219" s="1233" t="s">
        <v>8944</v>
      </c>
      <c r="D31219" s="1233" t="s">
        <v>33</v>
      </c>
      <c r="E31219" s="1234">
        <v>227.17</v>
      </c>
      <c r="F31219" s="761"/>
    </row>
    <row r="31220" spans="1:6" customFormat="1">
      <c r="A31220" s="1233" t="s">
        <v>8945</v>
      </c>
      <c r="B31220" s="1233" t="s">
        <v>24</v>
      </c>
      <c r="C31220" s="1233" t="s">
        <v>8946</v>
      </c>
      <c r="D31220" s="1233" t="s">
        <v>33</v>
      </c>
      <c r="E31220" s="1234">
        <v>99.69</v>
      </c>
      <c r="F31220" s="761"/>
    </row>
    <row r="31221" spans="1:6" customFormat="1">
      <c r="A31221" s="1233" t="s">
        <v>8947</v>
      </c>
      <c r="B31221" s="1233" t="s">
        <v>24</v>
      </c>
      <c r="C31221" s="1233" t="s">
        <v>8948</v>
      </c>
      <c r="D31221" s="1233" t="s">
        <v>33</v>
      </c>
      <c r="E31221" s="1234">
        <v>157.80000000000001</v>
      </c>
      <c r="F31221" s="761"/>
    </row>
    <row r="31222" spans="1:6" customFormat="1">
      <c r="A31222" s="1233" t="s">
        <v>8949</v>
      </c>
      <c r="B31222" s="1233" t="s">
        <v>24</v>
      </c>
      <c r="C31222" s="1233" t="s">
        <v>8950</v>
      </c>
      <c r="D31222" s="1233" t="s">
        <v>33</v>
      </c>
      <c r="E31222" s="1234">
        <v>71.290000000000006</v>
      </c>
      <c r="F31222" s="761"/>
    </row>
    <row r="31223" spans="1:6" customFormat="1">
      <c r="A31223" s="1233" t="s">
        <v>8951</v>
      </c>
      <c r="B31223" s="1233" t="s">
        <v>24</v>
      </c>
      <c r="C31223" s="1233" t="s">
        <v>8952</v>
      </c>
      <c r="D31223" s="1233" t="s">
        <v>33</v>
      </c>
      <c r="E31223" s="1234">
        <v>146.11000000000001</v>
      </c>
      <c r="F31223" s="761"/>
    </row>
    <row r="31224" spans="1:6" customFormat="1">
      <c r="A31224" s="1233" t="s">
        <v>8953</v>
      </c>
      <c r="B31224" s="1233" t="s">
        <v>24</v>
      </c>
      <c r="C31224" s="1233" t="s">
        <v>8954</v>
      </c>
      <c r="D31224" s="1233" t="s">
        <v>33</v>
      </c>
      <c r="E31224" s="1234">
        <v>60.5</v>
      </c>
      <c r="F31224" s="761"/>
    </row>
    <row r="31225" spans="1:6" customFormat="1">
      <c r="A31225" s="1231" t="s">
        <v>8955</v>
      </c>
      <c r="B31225" s="1231" t="s">
        <v>24</v>
      </c>
      <c r="C31225" s="1231" t="s">
        <v>8956</v>
      </c>
      <c r="D31225" s="1232"/>
      <c r="E31225" s="1232"/>
      <c r="F31225" s="761"/>
    </row>
    <row r="31226" spans="1:6" customFormat="1">
      <c r="A31226" s="1233" t="s">
        <v>8957</v>
      </c>
      <c r="B31226" s="1233" t="s">
        <v>24</v>
      </c>
      <c r="C31226" s="1235" t="s">
        <v>28090</v>
      </c>
      <c r="D31226" s="1233" t="s">
        <v>33</v>
      </c>
      <c r="E31226" s="1234">
        <v>184.88</v>
      </c>
      <c r="F31226" s="761"/>
    </row>
    <row r="31227" spans="1:6" customFormat="1">
      <c r="A31227" s="1233" t="s">
        <v>8958</v>
      </c>
      <c r="B31227" s="1233" t="s">
        <v>24</v>
      </c>
      <c r="C31227" s="1235" t="s">
        <v>28091</v>
      </c>
      <c r="D31227" s="1233" t="s">
        <v>33</v>
      </c>
      <c r="E31227" s="1234">
        <v>73.56</v>
      </c>
      <c r="F31227" s="761"/>
    </row>
    <row r="31228" spans="1:6" customFormat="1">
      <c r="A31228" s="1233" t="s">
        <v>8959</v>
      </c>
      <c r="B31228" s="1233" t="s">
        <v>24</v>
      </c>
      <c r="C31228" s="1235" t="s">
        <v>28092</v>
      </c>
      <c r="D31228" s="1233" t="s">
        <v>33</v>
      </c>
      <c r="E31228" s="1234">
        <v>191.75</v>
      </c>
      <c r="F31228" s="761"/>
    </row>
    <row r="31229" spans="1:6" customFormat="1">
      <c r="A31229" s="1233" t="s">
        <v>8960</v>
      </c>
      <c r="B31229" s="1233" t="s">
        <v>24</v>
      </c>
      <c r="C31229" s="1235" t="s">
        <v>28093</v>
      </c>
      <c r="D31229" s="1233" t="s">
        <v>33</v>
      </c>
      <c r="E31229" s="1234">
        <v>67.540000000000006</v>
      </c>
      <c r="F31229" s="761"/>
    </row>
    <row r="31230" spans="1:6" customFormat="1">
      <c r="A31230" s="1233" t="s">
        <v>8961</v>
      </c>
      <c r="B31230" s="1233" t="s">
        <v>24</v>
      </c>
      <c r="C31230" s="1233" t="s">
        <v>8962</v>
      </c>
      <c r="D31230" s="1233" t="s">
        <v>33</v>
      </c>
      <c r="E31230" s="1234">
        <v>163.44999999999999</v>
      </c>
      <c r="F31230" s="761"/>
    </row>
    <row r="31231" spans="1:6" customFormat="1">
      <c r="A31231" s="1233" t="s">
        <v>8963</v>
      </c>
      <c r="B31231" s="1233" t="s">
        <v>24</v>
      </c>
      <c r="C31231" s="1235" t="s">
        <v>28094</v>
      </c>
      <c r="D31231" s="1233" t="s">
        <v>33</v>
      </c>
      <c r="E31231" s="1234">
        <v>61.42</v>
      </c>
      <c r="F31231" s="761"/>
    </row>
    <row r="31232" spans="1:6" customFormat="1">
      <c r="A31232" s="1233" t="s">
        <v>8964</v>
      </c>
      <c r="B31232" s="1233" t="s">
        <v>24</v>
      </c>
      <c r="C31232" s="1233" t="s">
        <v>8965</v>
      </c>
      <c r="D31232" s="1233" t="s">
        <v>33</v>
      </c>
      <c r="E31232" s="1234">
        <v>155.99</v>
      </c>
      <c r="F31232" s="761"/>
    </row>
    <row r="31233" spans="1:6" customFormat="1">
      <c r="A31233" s="1233" t="s">
        <v>8966</v>
      </c>
      <c r="B31233" s="1233" t="s">
        <v>24</v>
      </c>
      <c r="C31233" s="1233" t="s">
        <v>8967</v>
      </c>
      <c r="D31233" s="1233" t="s">
        <v>33</v>
      </c>
      <c r="E31233" s="1234">
        <v>64.239999999999995</v>
      </c>
      <c r="F31233" s="761"/>
    </row>
    <row r="31234" spans="1:6" customFormat="1">
      <c r="A31234" s="1233" t="s">
        <v>8968</v>
      </c>
      <c r="B31234" s="1233" t="s">
        <v>24</v>
      </c>
      <c r="C31234" s="1233" t="s">
        <v>8969</v>
      </c>
      <c r="D31234" s="1233" t="s">
        <v>33</v>
      </c>
      <c r="E31234" s="1234">
        <v>159.19</v>
      </c>
      <c r="F31234" s="761"/>
    </row>
    <row r="31235" spans="1:6" customFormat="1">
      <c r="A31235" s="1233" t="s">
        <v>8970</v>
      </c>
      <c r="B31235" s="1233" t="s">
        <v>24</v>
      </c>
      <c r="C31235" s="1233" t="s">
        <v>8971</v>
      </c>
      <c r="D31235" s="1233" t="s">
        <v>33</v>
      </c>
      <c r="E31235" s="1234">
        <v>65.86</v>
      </c>
      <c r="F31235" s="761"/>
    </row>
    <row r="31236" spans="1:6" customFormat="1">
      <c r="A31236" s="1233" t="s">
        <v>8972</v>
      </c>
      <c r="B31236" s="1233" t="s">
        <v>24</v>
      </c>
      <c r="C31236" s="1233" t="s">
        <v>8973</v>
      </c>
      <c r="D31236" s="1233" t="s">
        <v>33</v>
      </c>
      <c r="E31236" s="1234">
        <v>74.45</v>
      </c>
      <c r="F31236" s="761"/>
    </row>
    <row r="31237" spans="1:6" customFormat="1">
      <c r="A31237" s="1233" t="s">
        <v>8974</v>
      </c>
      <c r="B31237" s="1233" t="s">
        <v>24</v>
      </c>
      <c r="C31237" s="1233" t="s">
        <v>8975</v>
      </c>
      <c r="D31237" s="1233" t="s">
        <v>33</v>
      </c>
      <c r="E31237" s="1234">
        <v>35.92</v>
      </c>
      <c r="F31237" s="761"/>
    </row>
    <row r="31238" spans="1:6" customFormat="1">
      <c r="A31238" s="1233" t="s">
        <v>8976</v>
      </c>
      <c r="B31238" s="1233" t="s">
        <v>24</v>
      </c>
      <c r="C31238" s="1233" t="s">
        <v>8977</v>
      </c>
      <c r="D31238" s="1233" t="s">
        <v>33</v>
      </c>
      <c r="E31238" s="1234">
        <v>201.15</v>
      </c>
      <c r="F31238" s="761"/>
    </row>
    <row r="31239" spans="1:6" customFormat="1">
      <c r="A31239" s="1233" t="s">
        <v>8978</v>
      </c>
      <c r="B31239" s="1233" t="s">
        <v>24</v>
      </c>
      <c r="C31239" s="1233" t="s">
        <v>8979</v>
      </c>
      <c r="D31239" s="1233" t="s">
        <v>33</v>
      </c>
      <c r="E31239" s="1234">
        <v>87.02</v>
      </c>
      <c r="F31239" s="761"/>
    </row>
    <row r="31240" spans="1:6" customFormat="1">
      <c r="A31240" s="1233" t="s">
        <v>8980</v>
      </c>
      <c r="B31240" s="1233" t="s">
        <v>24</v>
      </c>
      <c r="C31240" s="1233" t="s">
        <v>8981</v>
      </c>
      <c r="D31240" s="1233" t="s">
        <v>33</v>
      </c>
      <c r="E31240" s="1234">
        <v>15.04</v>
      </c>
      <c r="F31240" s="761"/>
    </row>
    <row r="31241" spans="1:6" customFormat="1">
      <c r="A31241" s="1233" t="s">
        <v>8982</v>
      </c>
      <c r="B31241" s="1233" t="s">
        <v>24</v>
      </c>
      <c r="C31241" s="1233" t="s">
        <v>8983</v>
      </c>
      <c r="D31241" s="1233" t="s">
        <v>33</v>
      </c>
      <c r="E31241" s="1234">
        <v>1.1299999999999999</v>
      </c>
      <c r="F31241" s="761"/>
    </row>
    <row r="31242" spans="1:6" customFormat="1">
      <c r="A31242" s="1233" t="s">
        <v>8984</v>
      </c>
      <c r="B31242" s="1233" t="s">
        <v>24</v>
      </c>
      <c r="C31242" s="1233" t="s">
        <v>8985</v>
      </c>
      <c r="D31242" s="1233" t="s">
        <v>33</v>
      </c>
      <c r="E31242" s="1234">
        <v>5.55</v>
      </c>
      <c r="F31242" s="761"/>
    </row>
    <row r="31243" spans="1:6" customFormat="1">
      <c r="A31243" s="1233" t="s">
        <v>8986</v>
      </c>
      <c r="B31243" s="1233" t="s">
        <v>24</v>
      </c>
      <c r="C31243" s="1233" t="s">
        <v>8987</v>
      </c>
      <c r="D31243" s="1233" t="s">
        <v>33</v>
      </c>
      <c r="E31243" s="1234">
        <v>0.66</v>
      </c>
      <c r="F31243" s="761"/>
    </row>
    <row r="31244" spans="1:6" customFormat="1">
      <c r="A31244" s="1231" t="s">
        <v>8988</v>
      </c>
      <c r="B31244" s="1231" t="s">
        <v>24</v>
      </c>
      <c r="C31244" s="1231" t="s">
        <v>8989</v>
      </c>
      <c r="D31244" s="1232"/>
      <c r="E31244" s="1232"/>
      <c r="F31244" s="761"/>
    </row>
    <row r="31245" spans="1:6" customFormat="1">
      <c r="A31245" s="1233" t="s">
        <v>8990</v>
      </c>
      <c r="B31245" s="1233" t="s">
        <v>24</v>
      </c>
      <c r="C31245" s="1233" t="s">
        <v>8991</v>
      </c>
      <c r="D31245" s="1233" t="s">
        <v>33</v>
      </c>
      <c r="E31245" s="1234">
        <v>83.78</v>
      </c>
      <c r="F31245" s="761"/>
    </row>
    <row r="31246" spans="1:6" customFormat="1">
      <c r="A31246" s="1233" t="s">
        <v>8992</v>
      </c>
      <c r="B31246" s="1233" t="s">
        <v>24</v>
      </c>
      <c r="C31246" s="1233" t="s">
        <v>8993</v>
      </c>
      <c r="D31246" s="1233" t="s">
        <v>33</v>
      </c>
      <c r="E31246" s="1234">
        <v>16.93</v>
      </c>
      <c r="F31246" s="761"/>
    </row>
    <row r="31247" spans="1:6" customFormat="1">
      <c r="A31247" s="1231" t="s">
        <v>8994</v>
      </c>
      <c r="B31247" s="1231" t="s">
        <v>24</v>
      </c>
      <c r="C31247" s="1231" t="s">
        <v>8995</v>
      </c>
      <c r="D31247" s="1232"/>
      <c r="E31247" s="1232"/>
      <c r="F31247" s="761"/>
    </row>
    <row r="31248" spans="1:6" customFormat="1">
      <c r="A31248" s="1233" t="s">
        <v>8996</v>
      </c>
      <c r="B31248" s="1233" t="s">
        <v>24</v>
      </c>
      <c r="C31248" s="1235" t="s">
        <v>28095</v>
      </c>
      <c r="D31248" s="1233" t="s">
        <v>33</v>
      </c>
      <c r="E31248" s="1234">
        <v>270.77</v>
      </c>
      <c r="F31248" s="761"/>
    </row>
    <row r="31249" spans="1:6" customFormat="1">
      <c r="A31249" s="1233" t="s">
        <v>8997</v>
      </c>
      <c r="B31249" s="1233" t="s">
        <v>24</v>
      </c>
      <c r="C31249" s="1235" t="s">
        <v>28096</v>
      </c>
      <c r="D31249" s="1233" t="s">
        <v>33</v>
      </c>
      <c r="E31249" s="1234">
        <v>68.17</v>
      </c>
      <c r="F31249" s="761"/>
    </row>
    <row r="31250" spans="1:6" customFormat="1">
      <c r="A31250" s="1231" t="s">
        <v>8998</v>
      </c>
      <c r="B31250" s="1231" t="s">
        <v>24</v>
      </c>
      <c r="C31250" s="1231" t="s">
        <v>8999</v>
      </c>
      <c r="D31250" s="1232"/>
      <c r="E31250" s="1232"/>
      <c r="F31250" s="761"/>
    </row>
    <row r="31251" spans="1:6" customFormat="1">
      <c r="A31251" s="1233" t="s">
        <v>9000</v>
      </c>
      <c r="B31251" s="1233" t="s">
        <v>24</v>
      </c>
      <c r="C31251" s="1233" t="s">
        <v>28097</v>
      </c>
      <c r="D31251" s="1233" t="s">
        <v>33</v>
      </c>
      <c r="E31251" s="1234">
        <v>26</v>
      </c>
      <c r="F31251" s="761"/>
    </row>
    <row r="31252" spans="1:6" customFormat="1">
      <c r="A31252" s="1233" t="s">
        <v>9001</v>
      </c>
      <c r="B31252" s="1233" t="s">
        <v>24</v>
      </c>
      <c r="C31252" s="1233" t="s">
        <v>28098</v>
      </c>
      <c r="D31252" s="1233" t="s">
        <v>33</v>
      </c>
      <c r="E31252" s="1234">
        <v>25.29</v>
      </c>
      <c r="F31252" s="761"/>
    </row>
    <row r="31253" spans="1:6" customFormat="1">
      <c r="A31253" s="1233" t="s">
        <v>28099</v>
      </c>
      <c r="B31253" s="1233" t="s">
        <v>24</v>
      </c>
      <c r="C31253" s="1235" t="s">
        <v>28100</v>
      </c>
      <c r="D31253" s="1233" t="s">
        <v>33</v>
      </c>
      <c r="E31253" s="1234">
        <v>28.08</v>
      </c>
      <c r="F31253" s="761"/>
    </row>
    <row r="31254" spans="1:6" customFormat="1">
      <c r="A31254" s="1233" t="s">
        <v>28101</v>
      </c>
      <c r="B31254" s="1233" t="s">
        <v>24</v>
      </c>
      <c r="C31254" s="1235" t="s">
        <v>28102</v>
      </c>
      <c r="D31254" s="1233" t="s">
        <v>33</v>
      </c>
      <c r="E31254" s="1234">
        <v>25.53</v>
      </c>
      <c r="F31254" s="761"/>
    </row>
    <row r="31255" spans="1:6" customFormat="1">
      <c r="A31255" s="1231" t="s">
        <v>9003</v>
      </c>
      <c r="B31255" s="1231" t="s">
        <v>24</v>
      </c>
      <c r="C31255" s="1231" t="s">
        <v>9004</v>
      </c>
      <c r="D31255" s="1232"/>
      <c r="E31255" s="1232"/>
      <c r="F31255" s="761"/>
    </row>
    <row r="31256" spans="1:6" customFormat="1">
      <c r="A31256" s="1233" t="s">
        <v>9005</v>
      </c>
      <c r="B31256" s="1233" t="s">
        <v>24</v>
      </c>
      <c r="C31256" s="1233" t="s">
        <v>9006</v>
      </c>
      <c r="D31256" s="1233" t="s">
        <v>33</v>
      </c>
      <c r="E31256" s="1234">
        <v>123.01</v>
      </c>
      <c r="F31256" s="761"/>
    </row>
    <row r="31257" spans="1:6" customFormat="1">
      <c r="A31257" s="1233" t="s">
        <v>9007</v>
      </c>
      <c r="B31257" s="1233" t="s">
        <v>24</v>
      </c>
      <c r="C31257" s="1233" t="s">
        <v>9008</v>
      </c>
      <c r="D31257" s="1233" t="s">
        <v>33</v>
      </c>
      <c r="E31257" s="1234">
        <v>49.96</v>
      </c>
      <c r="F31257" s="761"/>
    </row>
    <row r="31258" spans="1:6" customFormat="1">
      <c r="A31258" s="1233" t="s">
        <v>14883</v>
      </c>
      <c r="B31258" s="1233" t="s">
        <v>24</v>
      </c>
      <c r="C31258" s="1235" t="s">
        <v>28103</v>
      </c>
      <c r="D31258" s="1233" t="s">
        <v>33</v>
      </c>
      <c r="E31258" s="1234">
        <v>124.59</v>
      </c>
      <c r="F31258" s="761"/>
    </row>
    <row r="31259" spans="1:6" customFormat="1">
      <c r="A31259" s="1233" t="s">
        <v>14884</v>
      </c>
      <c r="B31259" s="1233" t="s">
        <v>24</v>
      </c>
      <c r="C31259" s="1235" t="s">
        <v>28104</v>
      </c>
      <c r="D31259" s="1233" t="s">
        <v>33</v>
      </c>
      <c r="E31259" s="1234">
        <v>49.96</v>
      </c>
      <c r="F31259" s="761"/>
    </row>
    <row r="31260" spans="1:6" customFormat="1">
      <c r="A31260" s="1233" t="s">
        <v>14885</v>
      </c>
      <c r="B31260" s="1233" t="s">
        <v>24</v>
      </c>
      <c r="C31260" s="1233" t="s">
        <v>28105</v>
      </c>
      <c r="D31260" s="1233" t="s">
        <v>33</v>
      </c>
      <c r="E31260" s="1234">
        <v>96.3</v>
      </c>
      <c r="F31260" s="761"/>
    </row>
    <row r="31261" spans="1:6" customFormat="1">
      <c r="A31261" s="1233" t="s">
        <v>14886</v>
      </c>
      <c r="B31261" s="1233" t="s">
        <v>24</v>
      </c>
      <c r="C31261" s="1233" t="s">
        <v>28106</v>
      </c>
      <c r="D31261" s="1233" t="s">
        <v>33</v>
      </c>
      <c r="E31261" s="1234">
        <v>58.66</v>
      </c>
      <c r="F31261" s="761"/>
    </row>
    <row r="31262" spans="1:6" customFormat="1">
      <c r="A31262" s="1233" t="s">
        <v>9009</v>
      </c>
      <c r="B31262" s="1233" t="s">
        <v>24</v>
      </c>
      <c r="C31262" s="1235" t="s">
        <v>28107</v>
      </c>
      <c r="D31262" s="1233" t="s">
        <v>33</v>
      </c>
      <c r="E31262" s="1234">
        <v>203.1</v>
      </c>
      <c r="F31262" s="761"/>
    </row>
    <row r="31263" spans="1:6" customFormat="1">
      <c r="A31263" s="1233" t="s">
        <v>9010</v>
      </c>
      <c r="B31263" s="1233" t="s">
        <v>24</v>
      </c>
      <c r="C31263" s="1235" t="s">
        <v>28108</v>
      </c>
      <c r="D31263" s="1233" t="s">
        <v>33</v>
      </c>
      <c r="E31263" s="1234">
        <v>88.76</v>
      </c>
      <c r="F31263" s="761"/>
    </row>
    <row r="31264" spans="1:6" customFormat="1">
      <c r="A31264" s="1233" t="s">
        <v>9011</v>
      </c>
      <c r="B31264" s="1233" t="s">
        <v>24</v>
      </c>
      <c r="C31264" s="1235" t="s">
        <v>28109</v>
      </c>
      <c r="D31264" s="1233" t="s">
        <v>33</v>
      </c>
      <c r="E31264" s="1234">
        <v>227.6</v>
      </c>
      <c r="F31264" s="761"/>
    </row>
    <row r="31265" spans="1:6" customFormat="1">
      <c r="A31265" s="1233" t="s">
        <v>9012</v>
      </c>
      <c r="B31265" s="1233" t="s">
        <v>24</v>
      </c>
      <c r="C31265" s="1235" t="s">
        <v>9013</v>
      </c>
      <c r="D31265" s="1233" t="s">
        <v>33</v>
      </c>
      <c r="E31265" s="1234">
        <v>91.24</v>
      </c>
      <c r="F31265" s="761"/>
    </row>
    <row r="31266" spans="1:6" customFormat="1">
      <c r="A31266" s="1231" t="s">
        <v>9014</v>
      </c>
      <c r="B31266" s="1231" t="s">
        <v>24</v>
      </c>
      <c r="C31266" s="1231" t="s">
        <v>9015</v>
      </c>
      <c r="D31266" s="1232"/>
      <c r="E31266" s="1232"/>
      <c r="F31266" s="761"/>
    </row>
    <row r="31267" spans="1:6" customFormat="1">
      <c r="A31267" s="1233" t="s">
        <v>9016</v>
      </c>
      <c r="B31267" s="1233" t="s">
        <v>24</v>
      </c>
      <c r="C31267" s="1233" t="s">
        <v>28110</v>
      </c>
      <c r="D31267" s="1233" t="s">
        <v>33</v>
      </c>
      <c r="E31267" s="1234">
        <v>30.86</v>
      </c>
      <c r="F31267" s="761"/>
    </row>
    <row r="31268" spans="1:6" customFormat="1">
      <c r="A31268" s="1233" t="s">
        <v>9017</v>
      </c>
      <c r="B31268" s="1233" t="s">
        <v>24</v>
      </c>
      <c r="C31268" s="1233" t="s">
        <v>28111</v>
      </c>
      <c r="D31268" s="1233" t="s">
        <v>33</v>
      </c>
      <c r="E31268" s="1234">
        <v>21.88</v>
      </c>
      <c r="F31268" s="761"/>
    </row>
    <row r="31269" spans="1:6" customFormat="1">
      <c r="A31269" s="1231" t="s">
        <v>9018</v>
      </c>
      <c r="B31269" s="1231" t="s">
        <v>24</v>
      </c>
      <c r="C31269" s="1231" t="s">
        <v>9019</v>
      </c>
      <c r="D31269" s="1232"/>
      <c r="E31269" s="1232"/>
      <c r="F31269" s="761"/>
    </row>
    <row r="31270" spans="1:6" customFormat="1">
      <c r="A31270" s="1233" t="s">
        <v>9020</v>
      </c>
      <c r="B31270" s="1233" t="s">
        <v>24</v>
      </c>
      <c r="C31270" s="1233" t="s">
        <v>28112</v>
      </c>
      <c r="D31270" s="1233" t="s">
        <v>33</v>
      </c>
      <c r="E31270" s="1234">
        <v>4.53</v>
      </c>
      <c r="F31270" s="761"/>
    </row>
    <row r="31271" spans="1:6" customFormat="1">
      <c r="A31271" s="1233" t="s">
        <v>9021</v>
      </c>
      <c r="B31271" s="1233" t="s">
        <v>24</v>
      </c>
      <c r="C31271" s="1233" t="s">
        <v>9022</v>
      </c>
      <c r="D31271" s="1233" t="s">
        <v>33</v>
      </c>
      <c r="E31271" s="1234">
        <v>2.96</v>
      </c>
      <c r="F31271" s="761"/>
    </row>
    <row r="31272" spans="1:6" customFormat="1">
      <c r="A31272" s="1231" t="s">
        <v>9023</v>
      </c>
      <c r="B31272" s="1231" t="s">
        <v>24</v>
      </c>
      <c r="C31272" s="1231" t="s">
        <v>9024</v>
      </c>
      <c r="D31272" s="1232"/>
      <c r="E31272" s="1232"/>
      <c r="F31272" s="761"/>
    </row>
    <row r="31273" spans="1:6" customFormat="1">
      <c r="A31273" s="1233" t="s">
        <v>9025</v>
      </c>
      <c r="B31273" s="1233" t="s">
        <v>24</v>
      </c>
      <c r="C31273" s="1235" t="s">
        <v>28113</v>
      </c>
      <c r="D31273" s="1233" t="s">
        <v>33</v>
      </c>
      <c r="E31273" s="1234">
        <v>222.23</v>
      </c>
      <c r="F31273" s="761"/>
    </row>
    <row r="31274" spans="1:6" customFormat="1">
      <c r="A31274" s="1233" t="s">
        <v>9026</v>
      </c>
      <c r="B31274" s="1233" t="s">
        <v>24</v>
      </c>
      <c r="C31274" s="1235" t="s">
        <v>28114</v>
      </c>
      <c r="D31274" s="1233" t="s">
        <v>33</v>
      </c>
      <c r="E31274" s="1234">
        <v>112.9</v>
      </c>
      <c r="F31274" s="761"/>
    </row>
    <row r="31275" spans="1:6" customFormat="1">
      <c r="A31275" s="1231" t="s">
        <v>9027</v>
      </c>
      <c r="B31275" s="1231" t="s">
        <v>24</v>
      </c>
      <c r="C31275" s="1231" t="s">
        <v>9028</v>
      </c>
      <c r="D31275" s="1232"/>
      <c r="E31275" s="1232"/>
      <c r="F31275" s="761"/>
    </row>
    <row r="31276" spans="1:6" customFormat="1">
      <c r="A31276" s="1233" t="s">
        <v>9029</v>
      </c>
      <c r="B31276" s="1233" t="s">
        <v>24</v>
      </c>
      <c r="C31276" s="1235" t="s">
        <v>28115</v>
      </c>
      <c r="D31276" s="1233" t="s">
        <v>33</v>
      </c>
      <c r="E31276" s="1234">
        <v>98.39</v>
      </c>
      <c r="F31276" s="761"/>
    </row>
    <row r="31277" spans="1:6" customFormat="1">
      <c r="A31277" s="1233" t="s">
        <v>9030</v>
      </c>
      <c r="B31277" s="1233" t="s">
        <v>24</v>
      </c>
      <c r="C31277" s="1235" t="s">
        <v>28116</v>
      </c>
      <c r="D31277" s="1233" t="s">
        <v>33</v>
      </c>
      <c r="E31277" s="1234">
        <v>44.73</v>
      </c>
      <c r="F31277" s="761"/>
    </row>
    <row r="31278" spans="1:6" customFormat="1">
      <c r="A31278" s="1231" t="s">
        <v>9031</v>
      </c>
      <c r="B31278" s="1231" t="s">
        <v>24</v>
      </c>
      <c r="C31278" s="1231" t="s">
        <v>9032</v>
      </c>
      <c r="D31278" s="1232"/>
      <c r="E31278" s="1232"/>
      <c r="F31278" s="761"/>
    </row>
    <row r="31279" spans="1:6" customFormat="1">
      <c r="A31279" s="1233" t="s">
        <v>9033</v>
      </c>
      <c r="B31279" s="1233" t="s">
        <v>24</v>
      </c>
      <c r="C31279" s="1235" t="s">
        <v>28117</v>
      </c>
      <c r="D31279" s="1233" t="s">
        <v>33</v>
      </c>
      <c r="E31279" s="1234">
        <v>226.73</v>
      </c>
      <c r="F31279" s="761"/>
    </row>
    <row r="31280" spans="1:6" customFormat="1">
      <c r="A31280" s="1233" t="s">
        <v>9034</v>
      </c>
      <c r="B31280" s="1233" t="s">
        <v>24</v>
      </c>
      <c r="C31280" s="1235" t="s">
        <v>28118</v>
      </c>
      <c r="D31280" s="1233" t="s">
        <v>33</v>
      </c>
      <c r="E31280" s="1234">
        <v>89.68</v>
      </c>
      <c r="F31280" s="761"/>
    </row>
    <row r="31281" spans="1:6" customFormat="1">
      <c r="A31281" s="1231" t="s">
        <v>9035</v>
      </c>
      <c r="B31281" s="1231" t="s">
        <v>24</v>
      </c>
      <c r="C31281" s="1231" t="s">
        <v>9036</v>
      </c>
      <c r="D31281" s="1232"/>
      <c r="E31281" s="1232"/>
      <c r="F31281" s="761"/>
    </row>
    <row r="31282" spans="1:6" customFormat="1">
      <c r="A31282" s="1233" t="s">
        <v>9037</v>
      </c>
      <c r="B31282" s="1233" t="s">
        <v>24</v>
      </c>
      <c r="C31282" s="1235" t="s">
        <v>28119</v>
      </c>
      <c r="D31282" s="1233" t="s">
        <v>33</v>
      </c>
      <c r="E31282" s="1234">
        <v>693.2</v>
      </c>
      <c r="F31282" s="761"/>
    </row>
    <row r="31283" spans="1:6" customFormat="1">
      <c r="A31283" s="1233" t="s">
        <v>9038</v>
      </c>
      <c r="B31283" s="1233" t="s">
        <v>24</v>
      </c>
      <c r="C31283" s="1235" t="s">
        <v>28120</v>
      </c>
      <c r="D31283" s="1233" t="s">
        <v>33</v>
      </c>
      <c r="E31283" s="1234">
        <v>241.67</v>
      </c>
      <c r="F31283" s="761"/>
    </row>
    <row r="31284" spans="1:6" customFormat="1">
      <c r="A31284" s="1233" t="s">
        <v>9039</v>
      </c>
      <c r="B31284" s="1233" t="s">
        <v>24</v>
      </c>
      <c r="C31284" s="1235" t="s">
        <v>28121</v>
      </c>
      <c r="D31284" s="1233" t="s">
        <v>33</v>
      </c>
      <c r="E31284" s="1234">
        <v>272.61</v>
      </c>
      <c r="F31284" s="761"/>
    </row>
    <row r="31285" spans="1:6" customFormat="1">
      <c r="A31285" s="1233" t="s">
        <v>9040</v>
      </c>
      <c r="B31285" s="1233" t="s">
        <v>24</v>
      </c>
      <c r="C31285" s="1235" t="s">
        <v>28122</v>
      </c>
      <c r="D31285" s="1233" t="s">
        <v>33</v>
      </c>
      <c r="E31285" s="1234">
        <v>95.94</v>
      </c>
      <c r="F31285" s="761"/>
    </row>
    <row r="31286" spans="1:6" customFormat="1">
      <c r="A31286" s="1233" t="s">
        <v>22685</v>
      </c>
      <c r="B31286" s="1233" t="s">
        <v>24</v>
      </c>
      <c r="C31286" s="1233" t="s">
        <v>28123</v>
      </c>
      <c r="D31286" s="1233" t="s">
        <v>33</v>
      </c>
      <c r="E31286" s="1234">
        <v>146.99</v>
      </c>
      <c r="F31286" s="761"/>
    </row>
    <row r="31287" spans="1:6" customFormat="1">
      <c r="A31287" s="1233" t="s">
        <v>22686</v>
      </c>
      <c r="B31287" s="1233" t="s">
        <v>24</v>
      </c>
      <c r="C31287" s="1233" t="s">
        <v>28124</v>
      </c>
      <c r="D31287" s="1233" t="s">
        <v>33</v>
      </c>
      <c r="E31287" s="1234">
        <v>61.88</v>
      </c>
      <c r="F31287" s="761"/>
    </row>
    <row r="31288" spans="1:6" customFormat="1">
      <c r="A31288" s="1233" t="s">
        <v>9041</v>
      </c>
      <c r="B31288" s="1233" t="s">
        <v>24</v>
      </c>
      <c r="C31288" s="1233" t="s">
        <v>28125</v>
      </c>
      <c r="D31288" s="1233" t="s">
        <v>33</v>
      </c>
      <c r="E31288" s="1234">
        <v>154.16</v>
      </c>
      <c r="F31288" s="761"/>
    </row>
    <row r="31289" spans="1:6" customFormat="1">
      <c r="A31289" s="1233" t="s">
        <v>9042</v>
      </c>
      <c r="B31289" s="1233" t="s">
        <v>24</v>
      </c>
      <c r="C31289" s="1233" t="s">
        <v>28126</v>
      </c>
      <c r="D31289" s="1233" t="s">
        <v>33</v>
      </c>
      <c r="E31289" s="1234">
        <v>57.86</v>
      </c>
      <c r="F31289" s="761"/>
    </row>
    <row r="31290" spans="1:6" customFormat="1">
      <c r="A31290" s="1231" t="s">
        <v>9043</v>
      </c>
      <c r="B31290" s="1231" t="s">
        <v>24</v>
      </c>
      <c r="C31290" s="1231" t="s">
        <v>9044</v>
      </c>
      <c r="D31290" s="1232"/>
      <c r="E31290" s="1232"/>
      <c r="F31290" s="761"/>
    </row>
    <row r="31291" spans="1:6" customFormat="1">
      <c r="A31291" s="1233" t="s">
        <v>9045</v>
      </c>
      <c r="B31291" s="1233" t="s">
        <v>24</v>
      </c>
      <c r="C31291" s="1233" t="s">
        <v>28127</v>
      </c>
      <c r="D31291" s="1233" t="s">
        <v>33</v>
      </c>
      <c r="E31291" s="1234">
        <v>1.18</v>
      </c>
      <c r="F31291" s="761"/>
    </row>
    <row r="31292" spans="1:6" customFormat="1">
      <c r="A31292" s="1233" t="s">
        <v>9046</v>
      </c>
      <c r="B31292" s="1233" t="s">
        <v>24</v>
      </c>
      <c r="C31292" s="1233" t="s">
        <v>28128</v>
      </c>
      <c r="D31292" s="1233" t="s">
        <v>33</v>
      </c>
      <c r="E31292" s="1234">
        <v>0.42</v>
      </c>
      <c r="F31292" s="761"/>
    </row>
    <row r="31293" spans="1:6" customFormat="1">
      <c r="A31293" s="1233" t="s">
        <v>22687</v>
      </c>
      <c r="B31293" s="1233" t="s">
        <v>24</v>
      </c>
      <c r="C31293" s="1233" t="s">
        <v>28129</v>
      </c>
      <c r="D31293" s="1233" t="s">
        <v>33</v>
      </c>
      <c r="E31293" s="1234">
        <v>9.4700000000000006</v>
      </c>
      <c r="F31293" s="761"/>
    </row>
    <row r="31294" spans="1:6" customFormat="1">
      <c r="A31294" s="1233" t="s">
        <v>22688</v>
      </c>
      <c r="B31294" s="1233" t="s">
        <v>24</v>
      </c>
      <c r="C31294" s="1233" t="s">
        <v>28130</v>
      </c>
      <c r="D31294" s="1233" t="s">
        <v>33</v>
      </c>
      <c r="E31294" s="1234">
        <v>0.66</v>
      </c>
      <c r="F31294" s="761"/>
    </row>
    <row r="31295" spans="1:6" customFormat="1">
      <c r="A31295" s="1231" t="s">
        <v>9047</v>
      </c>
      <c r="B31295" s="1231" t="s">
        <v>24</v>
      </c>
      <c r="C31295" s="1231" t="s">
        <v>9048</v>
      </c>
      <c r="D31295" s="1232"/>
      <c r="E31295" s="1232"/>
      <c r="F31295" s="761"/>
    </row>
    <row r="31296" spans="1:6" customFormat="1">
      <c r="A31296" s="1233" t="s">
        <v>9049</v>
      </c>
      <c r="B31296" s="1233" t="s">
        <v>24</v>
      </c>
      <c r="C31296" s="1233" t="s">
        <v>28131</v>
      </c>
      <c r="D31296" s="1233" t="s">
        <v>33</v>
      </c>
      <c r="E31296" s="1234">
        <v>39.450000000000003</v>
      </c>
      <c r="F31296" s="761"/>
    </row>
    <row r="31297" spans="1:6" customFormat="1">
      <c r="A31297" s="1233" t="s">
        <v>9050</v>
      </c>
      <c r="B31297" s="1233" t="s">
        <v>24</v>
      </c>
      <c r="C31297" s="1233" t="s">
        <v>28132</v>
      </c>
      <c r="D31297" s="1233" t="s">
        <v>33</v>
      </c>
      <c r="E31297" s="1234">
        <v>34.29</v>
      </c>
      <c r="F31297" s="761"/>
    </row>
    <row r="31298" spans="1:6" customFormat="1">
      <c r="A31298" s="1233" t="s">
        <v>9051</v>
      </c>
      <c r="B31298" s="1233" t="s">
        <v>24</v>
      </c>
      <c r="C31298" s="1233" t="s">
        <v>9052</v>
      </c>
      <c r="D31298" s="1233" t="s">
        <v>33</v>
      </c>
      <c r="E31298" s="1234">
        <v>9.5299999999999994</v>
      </c>
      <c r="F31298" s="761"/>
    </row>
    <row r="31299" spans="1:6" customFormat="1">
      <c r="A31299" s="1233" t="s">
        <v>9053</v>
      </c>
      <c r="B31299" s="1233" t="s">
        <v>24</v>
      </c>
      <c r="C31299" s="1233" t="s">
        <v>9054</v>
      </c>
      <c r="D31299" s="1233" t="s">
        <v>33</v>
      </c>
      <c r="E31299" s="1234">
        <v>0.59</v>
      </c>
      <c r="F31299" s="761"/>
    </row>
    <row r="31300" spans="1:6" customFormat="1">
      <c r="A31300" s="1231" t="s">
        <v>9055</v>
      </c>
      <c r="B31300" s="1231" t="s">
        <v>24</v>
      </c>
      <c r="C31300" s="1231" t="s">
        <v>9056</v>
      </c>
      <c r="D31300" s="1232"/>
      <c r="E31300" s="1232"/>
      <c r="F31300" s="761"/>
    </row>
    <row r="31301" spans="1:6" customFormat="1">
      <c r="A31301" s="1233" t="s">
        <v>9057</v>
      </c>
      <c r="B31301" s="1233" t="s">
        <v>24</v>
      </c>
      <c r="C31301" s="1233" t="s">
        <v>28133</v>
      </c>
      <c r="D31301" s="1233" t="s">
        <v>33</v>
      </c>
      <c r="E31301" s="1234">
        <v>35.71</v>
      </c>
      <c r="F31301" s="761"/>
    </row>
    <row r="31302" spans="1:6" customFormat="1">
      <c r="A31302" s="1233" t="s">
        <v>9058</v>
      </c>
      <c r="B31302" s="1233" t="s">
        <v>24</v>
      </c>
      <c r="C31302" s="1233" t="s">
        <v>28134</v>
      </c>
      <c r="D31302" s="1233" t="s">
        <v>33</v>
      </c>
      <c r="E31302" s="1234">
        <v>33.950000000000003</v>
      </c>
      <c r="F31302" s="761"/>
    </row>
    <row r="31303" spans="1:6" customFormat="1">
      <c r="A31303" s="1231" t="s">
        <v>14887</v>
      </c>
      <c r="B31303" s="1231" t="s">
        <v>24</v>
      </c>
      <c r="C31303" s="1231" t="s">
        <v>28135</v>
      </c>
      <c r="D31303" s="1232"/>
      <c r="E31303" s="1232"/>
      <c r="F31303" s="761"/>
    </row>
    <row r="31304" spans="1:6" customFormat="1">
      <c r="A31304" s="1233" t="s">
        <v>14888</v>
      </c>
      <c r="B31304" s="1233" t="s">
        <v>24</v>
      </c>
      <c r="C31304" s="1233" t="s">
        <v>14889</v>
      </c>
      <c r="D31304" s="1233" t="s">
        <v>33</v>
      </c>
      <c r="E31304" s="1234">
        <v>0.64</v>
      </c>
      <c r="F31304" s="761"/>
    </row>
    <row r="31305" spans="1:6" customFormat="1">
      <c r="A31305" s="1233" t="s">
        <v>14890</v>
      </c>
      <c r="B31305" s="1233" t="s">
        <v>24</v>
      </c>
      <c r="C31305" s="1233" t="s">
        <v>14891</v>
      </c>
      <c r="D31305" s="1233" t="s">
        <v>33</v>
      </c>
      <c r="E31305" s="1234">
        <v>0.56000000000000005</v>
      </c>
      <c r="F31305" s="761"/>
    </row>
    <row r="31306" spans="1:6" customFormat="1">
      <c r="A31306" s="1202"/>
      <c r="B31306" s="1202"/>
      <c r="C31306" s="1202"/>
      <c r="D31306" s="1202"/>
      <c r="E31306" s="1203"/>
      <c r="F31306" s="761"/>
    </row>
    <row r="31307" spans="1:6" customFormat="1">
      <c r="A31307" s="1202"/>
      <c r="B31307" s="1202"/>
      <c r="C31307" s="1202"/>
      <c r="D31307" s="1202"/>
      <c r="E31307" s="1203"/>
      <c r="F31307" s="761"/>
    </row>
    <row r="31308" spans="1:6" customFormat="1">
      <c r="A31308" s="1202"/>
      <c r="B31308" s="1202"/>
      <c r="C31308" s="1202"/>
      <c r="D31308" s="1202"/>
      <c r="E31308" s="1203"/>
      <c r="F31308" s="761"/>
    </row>
    <row r="31309" spans="1:6" customFormat="1" ht="15.75" thickBot="1">
      <c r="A31309" s="516"/>
      <c r="B31309" s="516"/>
      <c r="C31309" s="516"/>
      <c r="D31309" s="656"/>
      <c r="E31309" s="678"/>
      <c r="F31309" s="761"/>
    </row>
    <row r="31310" spans="1:6" ht="15.75" thickBot="1">
      <c r="A31310"/>
      <c r="B31310" s="264"/>
      <c r="C31310" s="1336"/>
      <c r="D31310"/>
      <c r="E31310" s="662" t="s">
        <v>20785</v>
      </c>
      <c r="F31310" s="394"/>
    </row>
    <row r="31311" spans="1:6" ht="15.75" thickBot="1">
      <c r="A31311" s="566"/>
      <c r="B31311" s="567"/>
      <c r="C31311" s="1331" t="s">
        <v>44691</v>
      </c>
      <c r="D31311" s="567"/>
      <c r="E31311" s="685">
        <v>45839</v>
      </c>
      <c r="F31311" s="394"/>
    </row>
    <row r="31312" spans="1:6" ht="15.75" thickBot="1">
      <c r="A31312" s="569" t="s">
        <v>8</v>
      </c>
      <c r="B31312" s="570" t="s">
        <v>9265</v>
      </c>
      <c r="C31312" s="1337" t="s">
        <v>33969</v>
      </c>
      <c r="D31312" s="570" t="s">
        <v>9267</v>
      </c>
      <c r="E31312" s="686" t="s">
        <v>9268</v>
      </c>
      <c r="F31312" s="394"/>
    </row>
    <row r="31313" spans="1:6">
      <c r="A31313" s="1222" t="s">
        <v>17227</v>
      </c>
      <c r="B31313" s="1222" t="s">
        <v>24</v>
      </c>
      <c r="C31313" s="1222" t="s">
        <v>17228</v>
      </c>
      <c r="D31313" s="1222" t="s">
        <v>33</v>
      </c>
      <c r="E31313" s="1223">
        <v>18.25</v>
      </c>
    </row>
    <row r="31314" spans="1:6">
      <c r="A31314" s="1224" t="s">
        <v>17229</v>
      </c>
      <c r="B31314" s="1224" t="s">
        <v>24</v>
      </c>
      <c r="C31314" s="1224" t="s">
        <v>32839</v>
      </c>
      <c r="D31314" s="1224" t="s">
        <v>28</v>
      </c>
      <c r="E31314" s="1225">
        <v>1600026.34</v>
      </c>
      <c r="F31314" s="394"/>
    </row>
    <row r="31315" spans="1:6">
      <c r="A31315" s="1224" t="s">
        <v>17230</v>
      </c>
      <c r="B31315" s="1224" t="s">
        <v>24</v>
      </c>
      <c r="C31315" s="1224" t="s">
        <v>32840</v>
      </c>
      <c r="D31315" s="1224" t="s">
        <v>28</v>
      </c>
      <c r="E31315" s="1225">
        <v>337000</v>
      </c>
      <c r="F31315" s="394"/>
    </row>
    <row r="31316" spans="1:6">
      <c r="A31316" s="1224" t="s">
        <v>17231</v>
      </c>
      <c r="B31316" s="1224" t="s">
        <v>24</v>
      </c>
      <c r="C31316" s="1224" t="s">
        <v>32841</v>
      </c>
      <c r="D31316" s="1224" t="s">
        <v>28</v>
      </c>
      <c r="E31316" s="1225">
        <v>2332792.04</v>
      </c>
      <c r="F31316" s="394"/>
    </row>
    <row r="31317" spans="1:6">
      <c r="A31317" s="1224" t="s">
        <v>17232</v>
      </c>
      <c r="B31317" s="1224" t="s">
        <v>24</v>
      </c>
      <c r="C31317" s="1224" t="s">
        <v>32842</v>
      </c>
      <c r="D31317" s="1224" t="s">
        <v>28</v>
      </c>
      <c r="E31317" s="1225">
        <v>68683.67</v>
      </c>
      <c r="F31317" s="394"/>
    </row>
    <row r="31318" spans="1:6">
      <c r="A31318" s="1224" t="s">
        <v>17233</v>
      </c>
      <c r="B31318" s="1224" t="s">
        <v>24</v>
      </c>
      <c r="C31318" s="1224" t="s">
        <v>17234</v>
      </c>
      <c r="D31318" s="1224" t="s">
        <v>28</v>
      </c>
      <c r="E31318" s="1225">
        <v>129967.34</v>
      </c>
      <c r="F31318" s="394"/>
    </row>
    <row r="31319" spans="1:6">
      <c r="A31319" s="1224" t="s">
        <v>17235</v>
      </c>
      <c r="B31319" s="1224" t="s">
        <v>24</v>
      </c>
      <c r="C31319" s="1224" t="s">
        <v>17236</v>
      </c>
      <c r="D31319" s="1224" t="s">
        <v>28</v>
      </c>
      <c r="E31319" s="1225">
        <v>5519</v>
      </c>
      <c r="F31319" s="394"/>
    </row>
    <row r="31320" spans="1:6">
      <c r="A31320" s="1224" t="s">
        <v>17237</v>
      </c>
      <c r="B31320" s="1224" t="s">
        <v>24</v>
      </c>
      <c r="C31320" s="1224" t="s">
        <v>32843</v>
      </c>
      <c r="D31320" s="1224" t="s">
        <v>28</v>
      </c>
      <c r="E31320" s="1225">
        <v>6148</v>
      </c>
      <c r="F31320" s="394"/>
    </row>
    <row r="31321" spans="1:6">
      <c r="A31321" s="1224" t="s">
        <v>17238</v>
      </c>
      <c r="B31321" s="1224" t="s">
        <v>24</v>
      </c>
      <c r="C31321" s="1224" t="s">
        <v>32844</v>
      </c>
      <c r="D31321" s="1224" t="s">
        <v>28</v>
      </c>
      <c r="E31321" s="1225">
        <v>7150</v>
      </c>
      <c r="F31321" s="394"/>
    </row>
    <row r="31322" spans="1:6">
      <c r="A31322" s="1224" t="s">
        <v>17239</v>
      </c>
      <c r="B31322" s="1224" t="s">
        <v>24</v>
      </c>
      <c r="C31322" s="1224" t="s">
        <v>32845</v>
      </c>
      <c r="D31322" s="1224" t="s">
        <v>28</v>
      </c>
      <c r="E31322" s="1225">
        <v>477320.16</v>
      </c>
      <c r="F31322" s="394"/>
    </row>
    <row r="31323" spans="1:6">
      <c r="A31323" s="1224" t="s">
        <v>17240</v>
      </c>
      <c r="B31323" s="1224" t="s">
        <v>24</v>
      </c>
      <c r="C31323" s="1224" t="s">
        <v>32846</v>
      </c>
      <c r="D31323" s="1224" t="s">
        <v>28</v>
      </c>
      <c r="E31323" s="1225">
        <v>526704.47</v>
      </c>
      <c r="F31323" s="394"/>
    </row>
    <row r="31324" spans="1:6">
      <c r="A31324" s="1224" t="s">
        <v>17241</v>
      </c>
      <c r="B31324" s="1224" t="s">
        <v>24</v>
      </c>
      <c r="C31324" s="1224" t="s">
        <v>17242</v>
      </c>
      <c r="D31324" s="1224" t="s">
        <v>28</v>
      </c>
      <c r="E31324" s="1225">
        <v>129900</v>
      </c>
      <c r="F31324" s="394"/>
    </row>
    <row r="31325" spans="1:6">
      <c r="A31325" s="1224" t="s">
        <v>17243</v>
      </c>
      <c r="B31325" s="1224" t="s">
        <v>24</v>
      </c>
      <c r="C31325" s="1224" t="s">
        <v>17244</v>
      </c>
      <c r="D31325" s="1224" t="s">
        <v>28</v>
      </c>
      <c r="E31325" s="1225">
        <v>985000</v>
      </c>
      <c r="F31325" s="394"/>
    </row>
    <row r="31326" spans="1:6">
      <c r="A31326" s="1224" t="s">
        <v>17245</v>
      </c>
      <c r="B31326" s="1224" t="s">
        <v>24</v>
      </c>
      <c r="C31326" s="1224" t="s">
        <v>17246</v>
      </c>
      <c r="D31326" s="1224" t="s">
        <v>28</v>
      </c>
      <c r="E31326" s="1225">
        <v>585000</v>
      </c>
      <c r="F31326" s="394"/>
    </row>
    <row r="31327" spans="1:6">
      <c r="A31327" s="1224" t="s">
        <v>17247</v>
      </c>
      <c r="B31327" s="1224" t="s">
        <v>24</v>
      </c>
      <c r="C31327" s="1224" t="s">
        <v>32847</v>
      </c>
      <c r="D31327" s="1224" t="s">
        <v>28</v>
      </c>
      <c r="E31327" s="1225">
        <v>738571.44</v>
      </c>
      <c r="F31327" s="394"/>
    </row>
    <row r="31328" spans="1:6">
      <c r="A31328" s="1224" t="s">
        <v>17248</v>
      </c>
      <c r="B31328" s="1224" t="s">
        <v>24</v>
      </c>
      <c r="C31328" s="1224" t="s">
        <v>32848</v>
      </c>
      <c r="D31328" s="1224" t="s">
        <v>28</v>
      </c>
      <c r="E31328" s="1225">
        <v>650000</v>
      </c>
      <c r="F31328" s="394"/>
    </row>
    <row r="31329" spans="1:6">
      <c r="A31329" s="1224" t="s">
        <v>17249</v>
      </c>
      <c r="B31329" s="1224" t="s">
        <v>24</v>
      </c>
      <c r="C31329" s="1224" t="s">
        <v>17250</v>
      </c>
      <c r="D31329" s="1224" t="s">
        <v>28</v>
      </c>
      <c r="E31329" s="1225">
        <v>560000</v>
      </c>
      <c r="F31329" s="394"/>
    </row>
    <row r="31330" spans="1:6">
      <c r="A31330" s="1224" t="s">
        <v>17251</v>
      </c>
      <c r="B31330" s="1224" t="s">
        <v>24</v>
      </c>
      <c r="C31330" s="1224" t="s">
        <v>17252</v>
      </c>
      <c r="D31330" s="1224" t="s">
        <v>28</v>
      </c>
      <c r="E31330" s="1225">
        <v>601465.48</v>
      </c>
      <c r="F31330" s="394"/>
    </row>
    <row r="31331" spans="1:6">
      <c r="A31331" s="1224" t="s">
        <v>17253</v>
      </c>
      <c r="B31331" s="1224" t="s">
        <v>24</v>
      </c>
      <c r="C31331" s="1224" t="s">
        <v>17254</v>
      </c>
      <c r="D31331" s="1224" t="s">
        <v>28</v>
      </c>
      <c r="E31331" s="1225">
        <v>625341.67000000004</v>
      </c>
      <c r="F31331" s="394"/>
    </row>
    <row r="31332" spans="1:6">
      <c r="A31332" s="1224" t="s">
        <v>17255</v>
      </c>
      <c r="B31332" s="1224" t="s">
        <v>24</v>
      </c>
      <c r="C31332" s="1224" t="s">
        <v>17256</v>
      </c>
      <c r="D31332" s="1224" t="s">
        <v>28</v>
      </c>
      <c r="E31332" s="1225">
        <v>185000</v>
      </c>
      <c r="F31332" s="394"/>
    </row>
    <row r="31333" spans="1:6">
      <c r="A31333" s="1224" t="s">
        <v>17257</v>
      </c>
      <c r="B31333" s="1224" t="s">
        <v>24</v>
      </c>
      <c r="C31333" s="1224" t="s">
        <v>17258</v>
      </c>
      <c r="D31333" s="1224" t="s">
        <v>28</v>
      </c>
      <c r="E31333" s="1225">
        <v>936514.55</v>
      </c>
      <c r="F31333" s="394"/>
    </row>
    <row r="31334" spans="1:6">
      <c r="A31334" s="1224" t="s">
        <v>17259</v>
      </c>
      <c r="B31334" s="1224" t="s">
        <v>24</v>
      </c>
      <c r="C31334" s="1224" t="s">
        <v>17260</v>
      </c>
      <c r="D31334" s="1224" t="s">
        <v>28</v>
      </c>
      <c r="E31334" s="1225">
        <v>16668.48</v>
      </c>
      <c r="F31334" s="394"/>
    </row>
    <row r="31335" spans="1:6">
      <c r="A31335" s="1224" t="s">
        <v>17261</v>
      </c>
      <c r="B31335" s="1224" t="s">
        <v>24</v>
      </c>
      <c r="C31335" s="1224" t="s">
        <v>17262</v>
      </c>
      <c r="D31335" s="1224" t="s">
        <v>28</v>
      </c>
      <c r="E31335" s="1225">
        <v>9690</v>
      </c>
      <c r="F31335" s="394"/>
    </row>
    <row r="31336" spans="1:6">
      <c r="A31336" s="1224" t="s">
        <v>17263</v>
      </c>
      <c r="B31336" s="1224" t="s">
        <v>24</v>
      </c>
      <c r="C31336" s="1224" t="s">
        <v>17264</v>
      </c>
      <c r="D31336" s="1224" t="s">
        <v>28</v>
      </c>
      <c r="E31336" s="1225">
        <v>249000</v>
      </c>
      <c r="F31336" s="394"/>
    </row>
    <row r="31337" spans="1:6">
      <c r="A31337" s="1224" t="s">
        <v>17265</v>
      </c>
      <c r="B31337" s="1224" t="s">
        <v>24</v>
      </c>
      <c r="C31337" s="1224" t="s">
        <v>17266</v>
      </c>
      <c r="D31337" s="1224" t="s">
        <v>28</v>
      </c>
      <c r="E31337" s="1225">
        <v>220660</v>
      </c>
      <c r="F31337" s="394"/>
    </row>
    <row r="31338" spans="1:6">
      <c r="A31338" s="1224" t="s">
        <v>17267</v>
      </c>
      <c r="B31338" s="1224" t="s">
        <v>24</v>
      </c>
      <c r="C31338" s="1224" t="s">
        <v>32849</v>
      </c>
      <c r="D31338" s="1224" t="s">
        <v>28</v>
      </c>
      <c r="E31338" s="1225">
        <v>8888.7800000000007</v>
      </c>
      <c r="F31338" s="394"/>
    </row>
    <row r="31339" spans="1:6">
      <c r="A31339" s="1224" t="s">
        <v>17268</v>
      </c>
      <c r="B31339" s="1224" t="s">
        <v>24</v>
      </c>
      <c r="C31339" s="1224" t="s">
        <v>32850</v>
      </c>
      <c r="D31339" s="1224" t="s">
        <v>163</v>
      </c>
      <c r="E31339" s="1225">
        <v>550</v>
      </c>
      <c r="F31339" s="394"/>
    </row>
    <row r="31340" spans="1:6">
      <c r="A31340" s="1224" t="s">
        <v>32851</v>
      </c>
      <c r="B31340" s="1224" t="s">
        <v>24</v>
      </c>
      <c r="C31340" s="1224" t="s">
        <v>9002</v>
      </c>
      <c r="D31340" s="1224" t="s">
        <v>28</v>
      </c>
      <c r="E31340" s="1225">
        <v>11910</v>
      </c>
      <c r="F31340" s="394"/>
    </row>
    <row r="31341" spans="1:6">
      <c r="A31341" s="1224" t="s">
        <v>17269</v>
      </c>
      <c r="B31341" s="1224" t="s">
        <v>24</v>
      </c>
      <c r="C31341" s="1224" t="s">
        <v>17270</v>
      </c>
      <c r="D31341" s="1224" t="s">
        <v>28</v>
      </c>
      <c r="E31341" s="1225">
        <v>402000</v>
      </c>
      <c r="F31341" s="394"/>
    </row>
    <row r="31342" spans="1:6" ht="15.75">
      <c r="A31342" s="1224" t="s">
        <v>17271</v>
      </c>
      <c r="B31342" s="1224" t="s">
        <v>24</v>
      </c>
      <c r="C31342" s="1224" t="s">
        <v>32852</v>
      </c>
      <c r="D31342" s="1224" t="s">
        <v>28</v>
      </c>
      <c r="E31342" s="1225">
        <v>402000</v>
      </c>
      <c r="F31342" s="394"/>
    </row>
    <row r="31343" spans="1:6">
      <c r="A31343" s="1224" t="s">
        <v>17272</v>
      </c>
      <c r="B31343" s="1224" t="s">
        <v>24</v>
      </c>
      <c r="C31343" s="1224" t="s">
        <v>32853</v>
      </c>
      <c r="D31343" s="1224" t="s">
        <v>28</v>
      </c>
      <c r="E31343" s="1225">
        <v>311100</v>
      </c>
      <c r="F31343" s="394"/>
    </row>
    <row r="31344" spans="1:6">
      <c r="A31344" s="1224" t="s">
        <v>17273</v>
      </c>
      <c r="B31344" s="1224" t="s">
        <v>24</v>
      </c>
      <c r="C31344" s="1224" t="s">
        <v>32854</v>
      </c>
      <c r="D31344" s="1224" t="s">
        <v>28</v>
      </c>
      <c r="E31344" s="1225">
        <v>735000</v>
      </c>
      <c r="F31344" s="394"/>
    </row>
    <row r="31345" spans="1:6">
      <c r="A31345" s="1224" t="s">
        <v>17274</v>
      </c>
      <c r="B31345" s="1224" t="s">
        <v>24</v>
      </c>
      <c r="C31345" s="1224" t="s">
        <v>32855</v>
      </c>
      <c r="D31345" s="1224" t="s">
        <v>28</v>
      </c>
      <c r="E31345" s="1225">
        <v>770000</v>
      </c>
      <c r="F31345" s="394"/>
    </row>
    <row r="31346" spans="1:6">
      <c r="A31346" s="1224" t="s">
        <v>17275</v>
      </c>
      <c r="B31346" s="1224" t="s">
        <v>24</v>
      </c>
      <c r="C31346" s="1224" t="s">
        <v>32856</v>
      </c>
      <c r="D31346" s="1224" t="s">
        <v>28</v>
      </c>
      <c r="E31346" s="1225">
        <v>44900</v>
      </c>
      <c r="F31346" s="394"/>
    </row>
    <row r="31347" spans="1:6">
      <c r="A31347" s="1224" t="s">
        <v>17276</v>
      </c>
      <c r="B31347" s="1224" t="s">
        <v>24</v>
      </c>
      <c r="C31347" s="1224" t="s">
        <v>32857</v>
      </c>
      <c r="D31347" s="1224" t="s">
        <v>28</v>
      </c>
      <c r="E31347" s="1225">
        <v>1295335.74</v>
      </c>
      <c r="F31347" s="394"/>
    </row>
    <row r="31348" spans="1:6">
      <c r="A31348" s="1224" t="s">
        <v>17277</v>
      </c>
      <c r="B31348" s="1224" t="s">
        <v>24</v>
      </c>
      <c r="C31348" s="1224" t="s">
        <v>32858</v>
      </c>
      <c r="D31348" s="1224" t="s">
        <v>28</v>
      </c>
      <c r="E31348" s="1225">
        <v>264340.36</v>
      </c>
      <c r="F31348" s="394"/>
    </row>
    <row r="31349" spans="1:6">
      <c r="A31349" s="1224" t="s">
        <v>17278</v>
      </c>
      <c r="B31349" s="1224" t="s">
        <v>24</v>
      </c>
      <c r="C31349" s="1224" t="s">
        <v>32859</v>
      </c>
      <c r="D31349" s="1224" t="s">
        <v>28</v>
      </c>
      <c r="E31349" s="1225">
        <v>950000</v>
      </c>
      <c r="F31349" s="394"/>
    </row>
    <row r="31350" spans="1:6">
      <c r="A31350" s="1224" t="s">
        <v>17279</v>
      </c>
      <c r="B31350" s="1224" t="s">
        <v>24</v>
      </c>
      <c r="C31350" s="1224" t="s">
        <v>32860</v>
      </c>
      <c r="D31350" s="1224" t="s">
        <v>28</v>
      </c>
      <c r="E31350" s="1225">
        <v>666.56</v>
      </c>
      <c r="F31350" s="394"/>
    </row>
    <row r="31351" spans="1:6">
      <c r="A31351" s="1224" t="s">
        <v>17280</v>
      </c>
      <c r="B31351" s="1224" t="s">
        <v>24</v>
      </c>
      <c r="C31351" s="1224" t="s">
        <v>32861</v>
      </c>
      <c r="D31351" s="1224" t="s">
        <v>28</v>
      </c>
      <c r="E31351" s="1225">
        <v>1018.71</v>
      </c>
      <c r="F31351" s="394"/>
    </row>
    <row r="31352" spans="1:6">
      <c r="A31352" s="1224" t="s">
        <v>17281</v>
      </c>
      <c r="B31352" s="1224" t="s">
        <v>24</v>
      </c>
      <c r="C31352" s="1224" t="s">
        <v>32862</v>
      </c>
      <c r="D31352" s="1224" t="s">
        <v>28</v>
      </c>
      <c r="E31352" s="1225">
        <v>4618541.1500000004</v>
      </c>
      <c r="F31352" s="394"/>
    </row>
    <row r="31353" spans="1:6">
      <c r="A31353" s="1224" t="s">
        <v>17282</v>
      </c>
      <c r="B31353" s="1224" t="s">
        <v>24</v>
      </c>
      <c r="C31353" s="1224" t="s">
        <v>32863</v>
      </c>
      <c r="D31353" s="1224" t="s">
        <v>28</v>
      </c>
      <c r="E31353" s="1225">
        <v>1380000</v>
      </c>
      <c r="F31353" s="394"/>
    </row>
    <row r="31354" spans="1:6">
      <c r="A31354" s="1224" t="s">
        <v>22719</v>
      </c>
      <c r="B31354" s="1224" t="s">
        <v>24</v>
      </c>
      <c r="C31354" s="1224" t="s">
        <v>32864</v>
      </c>
      <c r="D31354" s="1224" t="s">
        <v>28</v>
      </c>
      <c r="E31354" s="1225">
        <v>324362.13</v>
      </c>
      <c r="F31354" s="394"/>
    </row>
    <row r="31355" spans="1:6">
      <c r="A31355" s="1224" t="s">
        <v>17283</v>
      </c>
      <c r="B31355" s="1224" t="s">
        <v>24</v>
      </c>
      <c r="C31355" s="1224" t="s">
        <v>32865</v>
      </c>
      <c r="D31355" s="1224" t="s">
        <v>28</v>
      </c>
      <c r="E31355" s="1225">
        <v>353271</v>
      </c>
      <c r="F31355" s="394"/>
    </row>
    <row r="31356" spans="1:6">
      <c r="A31356" s="1224" t="s">
        <v>17284</v>
      </c>
      <c r="B31356" s="1224" t="s">
        <v>24</v>
      </c>
      <c r="C31356" s="1224" t="s">
        <v>32866</v>
      </c>
      <c r="D31356" s="1224" t="s">
        <v>28</v>
      </c>
      <c r="E31356" s="1225">
        <v>1148.9000000000001</v>
      </c>
      <c r="F31356" s="394"/>
    </row>
    <row r="31357" spans="1:6">
      <c r="A31357" s="1224" t="s">
        <v>17285</v>
      </c>
      <c r="B31357" s="1224" t="s">
        <v>24</v>
      </c>
      <c r="C31357" s="1224" t="s">
        <v>32867</v>
      </c>
      <c r="D31357" s="1224" t="s">
        <v>28</v>
      </c>
      <c r="E31357" s="1225">
        <v>1504.33</v>
      </c>
      <c r="F31357" s="394"/>
    </row>
    <row r="31358" spans="1:6">
      <c r="A31358" s="1224" t="s">
        <v>22720</v>
      </c>
      <c r="B31358" s="1224" t="s">
        <v>24</v>
      </c>
      <c r="C31358" s="1224" t="s">
        <v>22721</v>
      </c>
      <c r="D31358" s="1224" t="s">
        <v>28</v>
      </c>
      <c r="E31358" s="1225">
        <v>7559</v>
      </c>
      <c r="F31358" s="394"/>
    </row>
    <row r="31359" spans="1:6">
      <c r="A31359" s="1224" t="s">
        <v>17286</v>
      </c>
      <c r="B31359" s="1224" t="s">
        <v>24</v>
      </c>
      <c r="C31359" s="1224" t="s">
        <v>32868</v>
      </c>
      <c r="D31359" s="1224" t="s">
        <v>31</v>
      </c>
      <c r="E31359" s="1225">
        <v>3635</v>
      </c>
      <c r="F31359" s="394"/>
    </row>
    <row r="31360" spans="1:6">
      <c r="A31360" s="1224" t="s">
        <v>17287</v>
      </c>
      <c r="B31360" s="1224" t="s">
        <v>24</v>
      </c>
      <c r="C31360" s="1224" t="s">
        <v>32869</v>
      </c>
      <c r="D31360" s="1224" t="s">
        <v>31</v>
      </c>
      <c r="E31360" s="1225">
        <v>5264.05</v>
      </c>
      <c r="F31360" s="394"/>
    </row>
    <row r="31361" spans="1:6">
      <c r="A31361" s="1224" t="s">
        <v>17288</v>
      </c>
      <c r="B31361" s="1224" t="s">
        <v>24</v>
      </c>
      <c r="C31361" s="1224" t="s">
        <v>32870</v>
      </c>
      <c r="D31361" s="1224" t="s">
        <v>31</v>
      </c>
      <c r="E31361" s="1225">
        <v>2912.05</v>
      </c>
      <c r="F31361" s="394"/>
    </row>
    <row r="31362" spans="1:6">
      <c r="A31362" s="1224" t="s">
        <v>17289</v>
      </c>
      <c r="B31362" s="1224" t="s">
        <v>24</v>
      </c>
      <c r="C31362" s="1224" t="s">
        <v>17290</v>
      </c>
      <c r="D31362" s="1224" t="s">
        <v>28</v>
      </c>
      <c r="E31362" s="1225">
        <v>47.8</v>
      </c>
      <c r="F31362" s="394"/>
    </row>
    <row r="31363" spans="1:6">
      <c r="A31363" s="1224" t="s">
        <v>17291</v>
      </c>
      <c r="B31363" s="1224" t="s">
        <v>24</v>
      </c>
      <c r="C31363" s="1224" t="s">
        <v>17292</v>
      </c>
      <c r="D31363" s="1224" t="s">
        <v>28</v>
      </c>
      <c r="E31363" s="1225">
        <v>468.79</v>
      </c>
      <c r="F31363" s="394"/>
    </row>
    <row r="31364" spans="1:6">
      <c r="A31364" s="1224" t="s">
        <v>17293</v>
      </c>
      <c r="B31364" s="1224" t="s">
        <v>24</v>
      </c>
      <c r="C31364" s="1224" t="s">
        <v>17294</v>
      </c>
      <c r="D31364" s="1224" t="s">
        <v>28</v>
      </c>
      <c r="E31364" s="1225">
        <v>2202.2199999999998</v>
      </c>
      <c r="F31364" s="394"/>
    </row>
    <row r="31365" spans="1:6">
      <c r="A31365" s="1224" t="s">
        <v>17295</v>
      </c>
      <c r="B31365" s="1224" t="s">
        <v>24</v>
      </c>
      <c r="C31365" s="1224" t="s">
        <v>17296</v>
      </c>
      <c r="D31365" s="1224" t="s">
        <v>28</v>
      </c>
      <c r="E31365" s="1225">
        <v>7248.89</v>
      </c>
      <c r="F31365" s="394"/>
    </row>
    <row r="31366" spans="1:6" ht="15.75">
      <c r="A31366" s="1224" t="s">
        <v>17297</v>
      </c>
      <c r="B31366" s="1224" t="s">
        <v>24</v>
      </c>
      <c r="C31366" s="1224" t="s">
        <v>32871</v>
      </c>
      <c r="D31366" s="1224" t="s">
        <v>28</v>
      </c>
      <c r="E31366" s="1225">
        <v>8390</v>
      </c>
      <c r="F31366" s="394"/>
    </row>
    <row r="31367" spans="1:6">
      <c r="A31367" s="1224" t="s">
        <v>17298</v>
      </c>
      <c r="B31367" s="1224" t="s">
        <v>24</v>
      </c>
      <c r="C31367" s="1224" t="s">
        <v>17299</v>
      </c>
      <c r="D31367" s="1224" t="s">
        <v>33</v>
      </c>
      <c r="E31367" s="1225">
        <v>1.5</v>
      </c>
      <c r="F31367" s="394"/>
    </row>
    <row r="31368" spans="1:6">
      <c r="A31368" s="1224" t="s">
        <v>17300</v>
      </c>
      <c r="B31368" s="1224" t="s">
        <v>24</v>
      </c>
      <c r="C31368" s="1224" t="s">
        <v>17301</v>
      </c>
      <c r="D31368" s="1224" t="s">
        <v>33</v>
      </c>
      <c r="E31368" s="1225">
        <v>2.98</v>
      </c>
      <c r="F31368" s="394"/>
    </row>
    <row r="31369" spans="1:6">
      <c r="A31369" s="1224" t="s">
        <v>22722</v>
      </c>
      <c r="B31369" s="1224" t="s">
        <v>24</v>
      </c>
      <c r="C31369" s="1224" t="s">
        <v>22723</v>
      </c>
      <c r="D31369" s="1224" t="s">
        <v>33</v>
      </c>
      <c r="E31369" s="1225">
        <v>2.25</v>
      </c>
      <c r="F31369" s="394"/>
    </row>
    <row r="31370" spans="1:6">
      <c r="A31370" s="1224" t="s">
        <v>22724</v>
      </c>
      <c r="B31370" s="1224" t="s">
        <v>24</v>
      </c>
      <c r="C31370" s="1224" t="s">
        <v>22725</v>
      </c>
      <c r="D31370" s="1224" t="s">
        <v>33</v>
      </c>
      <c r="E31370" s="1225">
        <v>3</v>
      </c>
      <c r="F31370" s="394"/>
    </row>
    <row r="31371" spans="1:6">
      <c r="A31371" s="1224" t="s">
        <v>22726</v>
      </c>
      <c r="B31371" s="1224" t="s">
        <v>24</v>
      </c>
      <c r="C31371" s="1224" t="s">
        <v>22727</v>
      </c>
      <c r="D31371" s="1224" t="s">
        <v>33</v>
      </c>
      <c r="E31371" s="1225">
        <v>100.89</v>
      </c>
      <c r="F31371" s="394"/>
    </row>
    <row r="31372" spans="1:6">
      <c r="A31372" s="1224" t="s">
        <v>17302</v>
      </c>
      <c r="B31372" s="1224" t="s">
        <v>24</v>
      </c>
      <c r="C31372" s="1224" t="s">
        <v>32872</v>
      </c>
      <c r="D31372" s="1224" t="s">
        <v>28</v>
      </c>
      <c r="E31372" s="1225">
        <v>1316.56</v>
      </c>
      <c r="F31372" s="394"/>
    </row>
    <row r="31373" spans="1:6">
      <c r="A31373" s="1224" t="s">
        <v>17303</v>
      </c>
      <c r="B31373" s="1224" t="s">
        <v>24</v>
      </c>
      <c r="C31373" s="1224" t="s">
        <v>32873</v>
      </c>
      <c r="D31373" s="1224" t="s">
        <v>31</v>
      </c>
      <c r="E31373" s="1225">
        <v>54123.1</v>
      </c>
      <c r="F31373" s="394"/>
    </row>
    <row r="31374" spans="1:6">
      <c r="A31374" s="1224" t="s">
        <v>17304</v>
      </c>
      <c r="B31374" s="1224" t="s">
        <v>24</v>
      </c>
      <c r="C31374" s="1224" t="s">
        <v>17305</v>
      </c>
      <c r="D31374" s="1224" t="s">
        <v>33</v>
      </c>
      <c r="E31374" s="1225">
        <v>33.840000000000003</v>
      </c>
      <c r="F31374" s="394"/>
    </row>
    <row r="31375" spans="1:6">
      <c r="A31375" s="1224" t="s">
        <v>17306</v>
      </c>
      <c r="B31375" s="1224" t="s">
        <v>24</v>
      </c>
      <c r="C31375" s="1224" t="s">
        <v>32874</v>
      </c>
      <c r="D31375" s="1224" t="s">
        <v>33</v>
      </c>
      <c r="E31375" s="1225">
        <v>24.97</v>
      </c>
      <c r="F31375" s="394"/>
    </row>
    <row r="31376" spans="1:6">
      <c r="A31376" s="1224" t="s">
        <v>17307</v>
      </c>
      <c r="B31376" s="1224" t="s">
        <v>24</v>
      </c>
      <c r="C31376" s="1224" t="s">
        <v>32875</v>
      </c>
      <c r="D31376" s="1224" t="s">
        <v>33</v>
      </c>
      <c r="E31376" s="1225">
        <v>24.59</v>
      </c>
      <c r="F31376" s="394"/>
    </row>
    <row r="31377" spans="1:6">
      <c r="A31377" s="1224" t="s">
        <v>17308</v>
      </c>
      <c r="B31377" s="1224" t="s">
        <v>24</v>
      </c>
      <c r="C31377" s="1224" t="s">
        <v>32876</v>
      </c>
      <c r="D31377" s="1224" t="s">
        <v>33</v>
      </c>
      <c r="E31377" s="1225">
        <v>26.99</v>
      </c>
      <c r="F31377" s="394"/>
    </row>
    <row r="31378" spans="1:6">
      <c r="A31378" s="1224" t="s">
        <v>17309</v>
      </c>
      <c r="B31378" s="1224" t="s">
        <v>24</v>
      </c>
      <c r="C31378" s="1224" t="s">
        <v>32877</v>
      </c>
      <c r="D31378" s="1224" t="s">
        <v>33</v>
      </c>
      <c r="E31378" s="1225">
        <v>30.24</v>
      </c>
      <c r="F31378" s="394"/>
    </row>
    <row r="31379" spans="1:6">
      <c r="A31379" s="1224" t="s">
        <v>17310</v>
      </c>
      <c r="B31379" s="1224" t="s">
        <v>24</v>
      </c>
      <c r="C31379" s="1224" t="s">
        <v>32878</v>
      </c>
      <c r="D31379" s="1224" t="s">
        <v>33</v>
      </c>
      <c r="E31379" s="1225">
        <v>29.75</v>
      </c>
      <c r="F31379" s="394"/>
    </row>
    <row r="31380" spans="1:6">
      <c r="A31380" s="1224" t="s">
        <v>17311</v>
      </c>
      <c r="B31380" s="1224" t="s">
        <v>24</v>
      </c>
      <c r="C31380" s="1224" t="s">
        <v>17312</v>
      </c>
      <c r="D31380" s="1224" t="s">
        <v>33</v>
      </c>
      <c r="E31380" s="1225">
        <v>29.75</v>
      </c>
      <c r="F31380" s="394"/>
    </row>
    <row r="31381" spans="1:6">
      <c r="A31381" s="1224" t="s">
        <v>17313</v>
      </c>
      <c r="B31381" s="1224" t="s">
        <v>24</v>
      </c>
      <c r="C31381" s="1224" t="s">
        <v>32879</v>
      </c>
      <c r="D31381" s="1224" t="s">
        <v>33</v>
      </c>
      <c r="E31381" s="1225">
        <v>24.69</v>
      </c>
      <c r="F31381" s="394"/>
    </row>
    <row r="31382" spans="1:6">
      <c r="A31382" s="1224" t="s">
        <v>17314</v>
      </c>
      <c r="B31382" s="1224" t="s">
        <v>24</v>
      </c>
      <c r="C31382" s="1224" t="s">
        <v>17315</v>
      </c>
      <c r="D31382" s="1224" t="s">
        <v>33</v>
      </c>
      <c r="E31382" s="1225">
        <v>35.18</v>
      </c>
      <c r="F31382" s="394"/>
    </row>
    <row r="31383" spans="1:6">
      <c r="A31383" s="1224" t="s">
        <v>17316</v>
      </c>
      <c r="B31383" s="1224" t="s">
        <v>24</v>
      </c>
      <c r="C31383" s="1224" t="s">
        <v>32880</v>
      </c>
      <c r="D31383" s="1224" t="s">
        <v>33</v>
      </c>
      <c r="E31383" s="1225">
        <v>33.840000000000003</v>
      </c>
      <c r="F31383" s="394"/>
    </row>
    <row r="31384" spans="1:6">
      <c r="A31384" s="1224" t="s">
        <v>17317</v>
      </c>
      <c r="B31384" s="1224" t="s">
        <v>24</v>
      </c>
      <c r="C31384" s="1224" t="s">
        <v>17318</v>
      </c>
      <c r="D31384" s="1224" t="s">
        <v>33</v>
      </c>
      <c r="E31384" s="1225">
        <v>38.380000000000003</v>
      </c>
      <c r="F31384" s="394"/>
    </row>
    <row r="31385" spans="1:6">
      <c r="A31385" s="1224" t="s">
        <v>17319</v>
      </c>
      <c r="B31385" s="1224" t="s">
        <v>24</v>
      </c>
      <c r="C31385" s="1224" t="s">
        <v>32881</v>
      </c>
      <c r="D31385" s="1224" t="s">
        <v>33</v>
      </c>
      <c r="E31385" s="1225">
        <v>36.57</v>
      </c>
      <c r="F31385" s="394"/>
    </row>
    <row r="31386" spans="1:6">
      <c r="A31386" s="1224" t="s">
        <v>17320</v>
      </c>
      <c r="B31386" s="1224" t="s">
        <v>24</v>
      </c>
      <c r="C31386" s="1224" t="s">
        <v>17321</v>
      </c>
      <c r="D31386" s="1224" t="s">
        <v>33</v>
      </c>
      <c r="E31386" s="1225">
        <v>21.42</v>
      </c>
      <c r="F31386" s="394"/>
    </row>
    <row r="31387" spans="1:6">
      <c r="A31387" s="1224" t="s">
        <v>17322</v>
      </c>
      <c r="B31387" s="1224" t="s">
        <v>24</v>
      </c>
      <c r="C31387" s="1224" t="s">
        <v>32882</v>
      </c>
      <c r="D31387" s="1224" t="s">
        <v>33</v>
      </c>
      <c r="E31387" s="1225">
        <v>21.74</v>
      </c>
      <c r="F31387" s="394"/>
    </row>
    <row r="31388" spans="1:6">
      <c r="A31388" s="1224" t="s">
        <v>17323</v>
      </c>
      <c r="B31388" s="1224" t="s">
        <v>24</v>
      </c>
      <c r="C31388" s="1224" t="s">
        <v>17324</v>
      </c>
      <c r="D31388" s="1224" t="s">
        <v>33</v>
      </c>
      <c r="E31388" s="1225">
        <v>23.34</v>
      </c>
      <c r="F31388" s="394"/>
    </row>
    <row r="31389" spans="1:6">
      <c r="A31389" s="1224" t="s">
        <v>17325</v>
      </c>
      <c r="B31389" s="1224" t="s">
        <v>24</v>
      </c>
      <c r="C31389" s="1224" t="s">
        <v>32883</v>
      </c>
      <c r="D31389" s="1224" t="s">
        <v>33</v>
      </c>
      <c r="E31389" s="1225">
        <v>33.840000000000003</v>
      </c>
      <c r="F31389" s="394"/>
    </row>
    <row r="31390" spans="1:6">
      <c r="A31390" s="1224" t="s">
        <v>17326</v>
      </c>
      <c r="B31390" s="1224" t="s">
        <v>24</v>
      </c>
      <c r="C31390" s="1224" t="s">
        <v>32884</v>
      </c>
      <c r="D31390" s="1224" t="s">
        <v>33</v>
      </c>
      <c r="E31390" s="1225">
        <v>38.380000000000003</v>
      </c>
      <c r="F31390" s="394"/>
    </row>
    <row r="31391" spans="1:6">
      <c r="A31391" s="1224" t="s">
        <v>17327</v>
      </c>
      <c r="B31391" s="1224" t="s">
        <v>24</v>
      </c>
      <c r="C31391" s="1224" t="s">
        <v>17328</v>
      </c>
      <c r="D31391" s="1224" t="s">
        <v>33</v>
      </c>
      <c r="E31391" s="1225">
        <v>19.45</v>
      </c>
      <c r="F31391" s="394"/>
    </row>
    <row r="31392" spans="1:6">
      <c r="A31392" s="1224" t="s">
        <v>12717</v>
      </c>
      <c r="B31392" s="1224" t="s">
        <v>24</v>
      </c>
      <c r="C31392" s="1224" t="s">
        <v>32885</v>
      </c>
      <c r="D31392" s="1224" t="s">
        <v>33</v>
      </c>
      <c r="E31392" s="1225">
        <v>48.41</v>
      </c>
      <c r="F31392" s="394"/>
    </row>
    <row r="31393" spans="1:6">
      <c r="A31393" s="1224" t="s">
        <v>17329</v>
      </c>
      <c r="B31393" s="1224" t="s">
        <v>24</v>
      </c>
      <c r="C31393" s="1224" t="s">
        <v>8864</v>
      </c>
      <c r="D31393" s="1224" t="s">
        <v>33</v>
      </c>
      <c r="E31393" s="1225">
        <v>27.27</v>
      </c>
      <c r="F31393" s="394"/>
    </row>
    <row r="31394" spans="1:6">
      <c r="A31394" s="1224" t="s">
        <v>17330</v>
      </c>
      <c r="B31394" s="1224" t="s">
        <v>24</v>
      </c>
      <c r="C31394" s="1224" t="s">
        <v>32886</v>
      </c>
      <c r="D31394" s="1224" t="s">
        <v>33</v>
      </c>
      <c r="E31394" s="1225">
        <v>24.21</v>
      </c>
      <c r="F31394" s="394"/>
    </row>
    <row r="31395" spans="1:6">
      <c r="A31395" s="1224" t="s">
        <v>17331</v>
      </c>
      <c r="B31395" s="1224" t="s">
        <v>24</v>
      </c>
      <c r="C31395" s="1224" t="s">
        <v>44692</v>
      </c>
      <c r="D31395" s="1224" t="s">
        <v>33</v>
      </c>
      <c r="E31395" s="1225">
        <v>19.18</v>
      </c>
      <c r="F31395" s="394"/>
    </row>
    <row r="31396" spans="1:6">
      <c r="A31396" s="1224" t="s">
        <v>17332</v>
      </c>
      <c r="B31396" s="1224" t="s">
        <v>24</v>
      </c>
      <c r="C31396" s="1224" t="s">
        <v>32887</v>
      </c>
      <c r="D31396" s="1224" t="s">
        <v>33</v>
      </c>
      <c r="E31396" s="1225">
        <v>19.18</v>
      </c>
      <c r="F31396" s="394"/>
    </row>
    <row r="31397" spans="1:6">
      <c r="A31397" s="1224" t="s">
        <v>32888</v>
      </c>
      <c r="B31397" s="1224" t="s">
        <v>24</v>
      </c>
      <c r="C31397" s="1224" t="s">
        <v>32889</v>
      </c>
      <c r="D31397" s="1224" t="s">
        <v>33</v>
      </c>
      <c r="E31397" s="1225">
        <v>19.18</v>
      </c>
      <c r="F31397" s="394"/>
    </row>
    <row r="31398" spans="1:6">
      <c r="A31398" s="1224" t="s">
        <v>17333</v>
      </c>
      <c r="B31398" s="1224" t="s">
        <v>24</v>
      </c>
      <c r="C31398" s="1224" t="s">
        <v>32890</v>
      </c>
      <c r="D31398" s="1224" t="s">
        <v>33</v>
      </c>
      <c r="E31398" s="1225">
        <v>57.08</v>
      </c>
      <c r="F31398" s="394"/>
    </row>
    <row r="31399" spans="1:6">
      <c r="A31399" s="1224" t="s">
        <v>17334</v>
      </c>
      <c r="B31399" s="1224" t="s">
        <v>24</v>
      </c>
      <c r="C31399" s="1224" t="s">
        <v>17335</v>
      </c>
      <c r="D31399" s="1224" t="s">
        <v>33</v>
      </c>
      <c r="E31399" s="1225">
        <v>37.29</v>
      </c>
      <c r="F31399" s="394"/>
    </row>
    <row r="31400" spans="1:6">
      <c r="A31400" s="1224" t="s">
        <v>17336</v>
      </c>
      <c r="B31400" s="1224" t="s">
        <v>24</v>
      </c>
      <c r="C31400" s="1224" t="s">
        <v>17337</v>
      </c>
      <c r="D31400" s="1224" t="s">
        <v>33</v>
      </c>
      <c r="E31400" s="1225">
        <v>27.36</v>
      </c>
      <c r="F31400" s="394"/>
    </row>
    <row r="31401" spans="1:6">
      <c r="A31401" s="1224" t="s">
        <v>17338</v>
      </c>
      <c r="B31401" s="1224" t="s">
        <v>24</v>
      </c>
      <c r="C31401" s="1224" t="s">
        <v>33941</v>
      </c>
      <c r="D31401" s="1224" t="s">
        <v>33</v>
      </c>
      <c r="E31401" s="1225">
        <v>27.34</v>
      </c>
      <c r="F31401" s="394"/>
    </row>
    <row r="31402" spans="1:6">
      <c r="A31402" s="1224" t="s">
        <v>17339</v>
      </c>
      <c r="B31402" s="1224" t="s">
        <v>24</v>
      </c>
      <c r="C31402" s="1224" t="s">
        <v>17340</v>
      </c>
      <c r="D31402" s="1224" t="s">
        <v>33</v>
      </c>
      <c r="E31402" s="1225">
        <v>20.67</v>
      </c>
      <c r="F31402" s="394"/>
    </row>
    <row r="31403" spans="1:6">
      <c r="A31403" s="1224" t="s">
        <v>17341</v>
      </c>
      <c r="B31403" s="1224" t="s">
        <v>24</v>
      </c>
      <c r="C31403" s="1224" t="s">
        <v>17342</v>
      </c>
      <c r="D31403" s="1224" t="s">
        <v>33</v>
      </c>
      <c r="E31403" s="1225">
        <v>27.36</v>
      </c>
      <c r="F31403" s="394"/>
    </row>
    <row r="31404" spans="1:6">
      <c r="A31404" s="1224" t="s">
        <v>17343</v>
      </c>
      <c r="B31404" s="1224" t="s">
        <v>24</v>
      </c>
      <c r="C31404" s="1224" t="s">
        <v>32891</v>
      </c>
      <c r="D31404" s="1224" t="s">
        <v>33</v>
      </c>
      <c r="E31404" s="1225">
        <v>25.05</v>
      </c>
      <c r="F31404" s="394"/>
    </row>
    <row r="31405" spans="1:6">
      <c r="A31405" s="1224" t="s">
        <v>17344</v>
      </c>
      <c r="B31405" s="1224" t="s">
        <v>24</v>
      </c>
      <c r="C31405" s="1224" t="s">
        <v>17345</v>
      </c>
      <c r="D31405" s="1224" t="s">
        <v>33</v>
      </c>
      <c r="E31405" s="1225">
        <v>27.36</v>
      </c>
      <c r="F31405" s="394"/>
    </row>
    <row r="31406" spans="1:6">
      <c r="A31406" s="1224" t="s">
        <v>17346</v>
      </c>
      <c r="B31406" s="1224" t="s">
        <v>24</v>
      </c>
      <c r="C31406" s="1224" t="s">
        <v>17347</v>
      </c>
      <c r="D31406" s="1224" t="s">
        <v>33</v>
      </c>
      <c r="E31406" s="1225">
        <v>23.07</v>
      </c>
      <c r="F31406" s="394"/>
    </row>
    <row r="31407" spans="1:6">
      <c r="A31407" s="1224" t="s">
        <v>17348</v>
      </c>
      <c r="B31407" s="1224" t="s">
        <v>24</v>
      </c>
      <c r="C31407" s="1224" t="s">
        <v>17349</v>
      </c>
      <c r="D31407" s="1224" t="s">
        <v>33</v>
      </c>
      <c r="E31407" s="1225">
        <v>27.29</v>
      </c>
      <c r="F31407" s="394"/>
    </row>
    <row r="31408" spans="1:6">
      <c r="A31408" s="1224" t="s">
        <v>17350</v>
      </c>
      <c r="B31408" s="1224" t="s">
        <v>24</v>
      </c>
      <c r="C31408" s="1224" t="s">
        <v>17351</v>
      </c>
      <c r="D31408" s="1224" t="s">
        <v>33</v>
      </c>
      <c r="E31408" s="1225">
        <v>24.08</v>
      </c>
      <c r="F31408" s="394"/>
    </row>
    <row r="31409" spans="1:6">
      <c r="A31409" s="1224" t="s">
        <v>17352</v>
      </c>
      <c r="B31409" s="1224" t="s">
        <v>24</v>
      </c>
      <c r="C31409" s="1224" t="s">
        <v>17353</v>
      </c>
      <c r="D31409" s="1224" t="s">
        <v>33</v>
      </c>
      <c r="E31409" s="1225">
        <v>27.36</v>
      </c>
      <c r="F31409" s="394"/>
    </row>
    <row r="31410" spans="1:6">
      <c r="A31410" s="1224" t="s">
        <v>17354</v>
      </c>
      <c r="B31410" s="1224" t="s">
        <v>24</v>
      </c>
      <c r="C31410" s="1224" t="s">
        <v>32892</v>
      </c>
      <c r="D31410" s="1224" t="s">
        <v>33</v>
      </c>
      <c r="E31410" s="1225">
        <v>27.27</v>
      </c>
      <c r="F31410" s="394"/>
    </row>
    <row r="31411" spans="1:6">
      <c r="A31411" s="1224" t="s">
        <v>17355</v>
      </c>
      <c r="B31411" s="1224" t="s">
        <v>24</v>
      </c>
      <c r="C31411" s="1224" t="s">
        <v>17356</v>
      </c>
      <c r="D31411" s="1224" t="s">
        <v>33</v>
      </c>
      <c r="E31411" s="1225">
        <v>29.31</v>
      </c>
      <c r="F31411" s="394"/>
    </row>
    <row r="31412" spans="1:6">
      <c r="A31412" s="1224" t="s">
        <v>17357</v>
      </c>
      <c r="B31412" s="1224" t="s">
        <v>24</v>
      </c>
      <c r="C31412" s="1224" t="s">
        <v>17358</v>
      </c>
      <c r="D31412" s="1224" t="s">
        <v>33</v>
      </c>
      <c r="E31412" s="1225">
        <v>27.36</v>
      </c>
      <c r="F31412" s="394"/>
    </row>
    <row r="31413" spans="1:6">
      <c r="A31413" s="1224" t="s">
        <v>17359</v>
      </c>
      <c r="B31413" s="1224" t="s">
        <v>24</v>
      </c>
      <c r="C31413" s="1224" t="s">
        <v>17360</v>
      </c>
      <c r="D31413" s="1224" t="s">
        <v>33</v>
      </c>
      <c r="E31413" s="1225">
        <v>20.59</v>
      </c>
      <c r="F31413" s="394"/>
    </row>
    <row r="31414" spans="1:6">
      <c r="A31414" s="1224" t="s">
        <v>17361</v>
      </c>
      <c r="B31414" s="1224" t="s">
        <v>24</v>
      </c>
      <c r="C31414" s="1224" t="s">
        <v>161</v>
      </c>
      <c r="D31414" s="1224" t="s">
        <v>33</v>
      </c>
      <c r="E31414" s="1225">
        <v>91.65</v>
      </c>
      <c r="F31414" s="394"/>
    </row>
    <row r="31415" spans="1:6">
      <c r="A31415" s="1224" t="s">
        <v>17362</v>
      </c>
      <c r="B31415" s="1224" t="s">
        <v>24</v>
      </c>
      <c r="C31415" s="1224" t="s">
        <v>17363</v>
      </c>
      <c r="D31415" s="1224" t="s">
        <v>33</v>
      </c>
      <c r="E31415" s="1225">
        <v>27.27</v>
      </c>
      <c r="F31415" s="394"/>
    </row>
    <row r="31416" spans="1:6">
      <c r="A31416" s="1224" t="s">
        <v>17364</v>
      </c>
      <c r="B31416" s="1224" t="s">
        <v>24</v>
      </c>
      <c r="C31416" s="1224" t="s">
        <v>32893</v>
      </c>
      <c r="D31416" s="1224" t="s">
        <v>33</v>
      </c>
      <c r="E31416" s="1225">
        <v>21.55</v>
      </c>
      <c r="F31416" s="394"/>
    </row>
    <row r="31417" spans="1:6">
      <c r="A31417" s="1224" t="s">
        <v>17365</v>
      </c>
      <c r="B31417" s="1224" t="s">
        <v>24</v>
      </c>
      <c r="C31417" s="1224" t="s">
        <v>32894</v>
      </c>
      <c r="D31417" s="1224" t="s">
        <v>33</v>
      </c>
      <c r="E31417" s="1225">
        <v>19.239999999999998</v>
      </c>
      <c r="F31417" s="394"/>
    </row>
    <row r="31418" spans="1:6">
      <c r="A31418" s="1224" t="s">
        <v>17366</v>
      </c>
      <c r="B31418" s="1224" t="s">
        <v>24</v>
      </c>
      <c r="C31418" s="1224" t="s">
        <v>17367</v>
      </c>
      <c r="D31418" s="1224" t="s">
        <v>33</v>
      </c>
      <c r="E31418" s="1225">
        <v>28.87</v>
      </c>
      <c r="F31418" s="394"/>
    </row>
    <row r="31419" spans="1:6">
      <c r="A31419" s="1224" t="s">
        <v>17368</v>
      </c>
      <c r="B31419" s="1224" t="s">
        <v>24</v>
      </c>
      <c r="C31419" s="1224" t="s">
        <v>17369</v>
      </c>
      <c r="D31419" s="1224" t="s">
        <v>33</v>
      </c>
      <c r="E31419" s="1225">
        <v>23.28</v>
      </c>
      <c r="F31419" s="394"/>
    </row>
    <row r="31420" spans="1:6">
      <c r="A31420" s="1224" t="s">
        <v>17370</v>
      </c>
      <c r="B31420" s="1224" t="s">
        <v>24</v>
      </c>
      <c r="C31420" s="1224" t="s">
        <v>32895</v>
      </c>
      <c r="D31420" s="1224" t="s">
        <v>33</v>
      </c>
      <c r="E31420" s="1225">
        <v>31.01</v>
      </c>
      <c r="F31420" s="394"/>
    </row>
    <row r="31421" spans="1:6">
      <c r="A31421" s="1224" t="s">
        <v>12718</v>
      </c>
      <c r="B31421" s="1224" t="s">
        <v>24</v>
      </c>
      <c r="C31421" s="1224" t="s">
        <v>17371</v>
      </c>
      <c r="D31421" s="1224" t="s">
        <v>33</v>
      </c>
      <c r="E31421" s="1225">
        <v>25.73</v>
      </c>
      <c r="F31421" s="394"/>
    </row>
    <row r="31422" spans="1:6">
      <c r="A31422" s="1224" t="s">
        <v>12719</v>
      </c>
      <c r="B31422" s="1224" t="s">
        <v>24</v>
      </c>
      <c r="C31422" s="1224" t="s">
        <v>17372</v>
      </c>
      <c r="D31422" s="1224" t="s">
        <v>33</v>
      </c>
      <c r="E31422" s="1225">
        <v>33.82</v>
      </c>
      <c r="F31422" s="394"/>
    </row>
    <row r="31423" spans="1:6">
      <c r="A31423" s="1224" t="s">
        <v>17373</v>
      </c>
      <c r="B31423" s="1224" t="s">
        <v>24</v>
      </c>
      <c r="C31423" s="1224" t="s">
        <v>32896</v>
      </c>
      <c r="D31423" s="1224" t="s">
        <v>33</v>
      </c>
      <c r="E31423" s="1225">
        <v>42.06</v>
      </c>
      <c r="F31423" s="394"/>
    </row>
    <row r="31424" spans="1:6">
      <c r="A31424" s="1224" t="s">
        <v>17374</v>
      </c>
      <c r="B31424" s="1224" t="s">
        <v>24</v>
      </c>
      <c r="C31424" s="1224" t="s">
        <v>17375</v>
      </c>
      <c r="D31424" s="1224" t="s">
        <v>33</v>
      </c>
      <c r="E31424" s="1225">
        <v>34.76</v>
      </c>
      <c r="F31424" s="394"/>
    </row>
    <row r="31425" spans="1:6">
      <c r="A31425" s="1224" t="s">
        <v>17376</v>
      </c>
      <c r="B31425" s="1224" t="s">
        <v>24</v>
      </c>
      <c r="C31425" s="1224" t="s">
        <v>17377</v>
      </c>
      <c r="D31425" s="1224" t="s">
        <v>33</v>
      </c>
      <c r="E31425" s="1225">
        <v>31.2</v>
      </c>
      <c r="F31425" s="394"/>
    </row>
    <row r="31426" spans="1:6">
      <c r="A31426" s="1224" t="s">
        <v>17378</v>
      </c>
      <c r="B31426" s="1224" t="s">
        <v>24</v>
      </c>
      <c r="C31426" s="1224" t="s">
        <v>17379</v>
      </c>
      <c r="D31426" s="1224" t="s">
        <v>33</v>
      </c>
      <c r="E31426" s="1225">
        <v>27.65</v>
      </c>
      <c r="F31426" s="394"/>
    </row>
    <row r="31427" spans="1:6">
      <c r="A31427" s="1224" t="s">
        <v>17380</v>
      </c>
      <c r="B31427" s="1224" t="s">
        <v>24</v>
      </c>
      <c r="C31427" s="1224" t="s">
        <v>32897</v>
      </c>
      <c r="D31427" s="1224" t="s">
        <v>31</v>
      </c>
      <c r="E31427" s="1225">
        <v>20825.79</v>
      </c>
      <c r="F31427" s="394"/>
    </row>
    <row r="31428" spans="1:6">
      <c r="A31428" s="1224" t="s">
        <v>17381</v>
      </c>
      <c r="B31428" s="1224" t="s">
        <v>24</v>
      </c>
      <c r="C31428" s="1224" t="s">
        <v>32898</v>
      </c>
      <c r="D31428" s="1224" t="s">
        <v>31</v>
      </c>
      <c r="E31428" s="1225">
        <v>27073.52</v>
      </c>
      <c r="F31428" s="394"/>
    </row>
    <row r="31429" spans="1:6">
      <c r="A31429" s="1224" t="s">
        <v>17382</v>
      </c>
      <c r="B31429" s="1224" t="s">
        <v>24</v>
      </c>
      <c r="C31429" s="1224" t="s">
        <v>32899</v>
      </c>
      <c r="D31429" s="1224" t="s">
        <v>31</v>
      </c>
      <c r="E31429" s="1225">
        <v>23949.65</v>
      </c>
      <c r="F31429" s="394"/>
    </row>
    <row r="31430" spans="1:6">
      <c r="A31430" s="1224" t="s">
        <v>17383</v>
      </c>
      <c r="B31430" s="1224" t="s">
        <v>24</v>
      </c>
      <c r="C31430" s="1224" t="s">
        <v>32900</v>
      </c>
      <c r="D31430" s="1224" t="s">
        <v>31</v>
      </c>
      <c r="E31430" s="1225">
        <v>14675.93</v>
      </c>
      <c r="F31430" s="394"/>
    </row>
    <row r="31431" spans="1:6">
      <c r="A31431" s="1224" t="s">
        <v>17384</v>
      </c>
      <c r="B31431" s="1224" t="s">
        <v>24</v>
      </c>
      <c r="C31431" s="1224" t="s">
        <v>32901</v>
      </c>
      <c r="D31431" s="1224" t="s">
        <v>31</v>
      </c>
      <c r="E31431" s="1225">
        <v>11006.95</v>
      </c>
      <c r="F31431" s="394"/>
    </row>
    <row r="31432" spans="1:6">
      <c r="A31432" s="1224" t="s">
        <v>17385</v>
      </c>
      <c r="B31432" s="1224" t="s">
        <v>24</v>
      </c>
      <c r="C31432" s="1224" t="s">
        <v>32902</v>
      </c>
      <c r="D31432" s="1224" t="s">
        <v>31</v>
      </c>
      <c r="E31432" s="1225">
        <v>13300.06</v>
      </c>
      <c r="F31432" s="394"/>
    </row>
    <row r="31433" spans="1:6">
      <c r="A31433" s="1224" t="s">
        <v>17386</v>
      </c>
      <c r="B31433" s="1224" t="s">
        <v>24</v>
      </c>
      <c r="C31433" s="1224" t="s">
        <v>32903</v>
      </c>
      <c r="D31433" s="1224" t="s">
        <v>31</v>
      </c>
      <c r="E31433" s="1225">
        <v>15619.34</v>
      </c>
      <c r="F31433" s="394"/>
    </row>
    <row r="31434" spans="1:6">
      <c r="A31434" s="1224" t="s">
        <v>17387</v>
      </c>
      <c r="B31434" s="1224" t="s">
        <v>24</v>
      </c>
      <c r="C31434" s="1224" t="s">
        <v>32904</v>
      </c>
      <c r="D31434" s="1224" t="s">
        <v>31</v>
      </c>
      <c r="E31434" s="1225">
        <v>18873.37</v>
      </c>
      <c r="F31434" s="394"/>
    </row>
    <row r="31435" spans="1:6">
      <c r="A31435" s="1224" t="s">
        <v>17388</v>
      </c>
      <c r="B31435" s="1224" t="s">
        <v>24</v>
      </c>
      <c r="C31435" s="1224" t="s">
        <v>32905</v>
      </c>
      <c r="D31435" s="1224" t="s">
        <v>31</v>
      </c>
      <c r="E31435" s="1225">
        <v>17962.240000000002</v>
      </c>
      <c r="F31435" s="394"/>
    </row>
    <row r="31436" spans="1:6">
      <c r="A31436" s="1224" t="s">
        <v>17389</v>
      </c>
      <c r="B31436" s="1224" t="s">
        <v>24</v>
      </c>
      <c r="C31436" s="1224" t="s">
        <v>32906</v>
      </c>
      <c r="D31436" s="1224" t="s">
        <v>31</v>
      </c>
      <c r="E31436" s="1225">
        <v>21704.37</v>
      </c>
      <c r="F31436" s="394"/>
    </row>
    <row r="31437" spans="1:6">
      <c r="A31437" s="1224" t="s">
        <v>17390</v>
      </c>
      <c r="B31437" s="1224" t="s">
        <v>24</v>
      </c>
      <c r="C31437" s="1224" t="s">
        <v>32907</v>
      </c>
      <c r="D31437" s="1224" t="s">
        <v>31</v>
      </c>
      <c r="E31437" s="1225">
        <v>20305.14</v>
      </c>
      <c r="F31437" s="394"/>
    </row>
    <row r="31438" spans="1:6">
      <c r="A31438" s="1224" t="s">
        <v>17391</v>
      </c>
      <c r="B31438" s="1224" t="s">
        <v>24</v>
      </c>
      <c r="C31438" s="1224" t="s">
        <v>32908</v>
      </c>
      <c r="D31438" s="1224" t="s">
        <v>31</v>
      </c>
      <c r="E31438" s="1225">
        <v>24535.38</v>
      </c>
      <c r="F31438" s="394"/>
    </row>
    <row r="31439" spans="1:6">
      <c r="A31439" s="1224" t="s">
        <v>17392</v>
      </c>
      <c r="B31439" s="1224" t="s">
        <v>24</v>
      </c>
      <c r="C31439" s="1224" t="s">
        <v>17393</v>
      </c>
      <c r="D31439" s="1224" t="s">
        <v>33</v>
      </c>
      <c r="E31439" s="1225">
        <v>227.45</v>
      </c>
      <c r="F31439" s="394"/>
    </row>
    <row r="31440" spans="1:6">
      <c r="A31440" s="1224" t="s">
        <v>17394</v>
      </c>
      <c r="B31440" s="1224" t="s">
        <v>24</v>
      </c>
      <c r="C31440" s="1224" t="s">
        <v>17395</v>
      </c>
      <c r="D31440" s="1224" t="s">
        <v>33</v>
      </c>
      <c r="E31440" s="1225">
        <v>207.99</v>
      </c>
      <c r="F31440" s="394"/>
    </row>
    <row r="31441" spans="1:6">
      <c r="A31441" s="1224" t="s">
        <v>17396</v>
      </c>
      <c r="B31441" s="1224" t="s">
        <v>24</v>
      </c>
      <c r="C31441" s="1224" t="s">
        <v>17397</v>
      </c>
      <c r="D31441" s="1224" t="s">
        <v>33</v>
      </c>
      <c r="E31441" s="1225">
        <v>188.52</v>
      </c>
      <c r="F31441" s="394"/>
    </row>
    <row r="31442" spans="1:6">
      <c r="A31442" s="1224" t="s">
        <v>17398</v>
      </c>
      <c r="B31442" s="1224" t="s">
        <v>24</v>
      </c>
      <c r="C31442" s="1224" t="s">
        <v>32909</v>
      </c>
      <c r="D31442" s="1224" t="s">
        <v>33</v>
      </c>
      <c r="E31442" s="1225">
        <v>169.05</v>
      </c>
      <c r="F31442" s="394"/>
    </row>
    <row r="31443" spans="1:6">
      <c r="A31443" s="1224" t="s">
        <v>17399</v>
      </c>
      <c r="B31443" s="1224" t="s">
        <v>24</v>
      </c>
      <c r="C31443" s="1224" t="s">
        <v>32910</v>
      </c>
      <c r="D31443" s="1224" t="s">
        <v>33</v>
      </c>
      <c r="E31443" s="1225">
        <v>149.58000000000001</v>
      </c>
      <c r="F31443" s="394"/>
    </row>
    <row r="31444" spans="1:6">
      <c r="A31444" s="1224" t="s">
        <v>17400</v>
      </c>
      <c r="B31444" s="1224" t="s">
        <v>24</v>
      </c>
      <c r="C31444" s="1224" t="s">
        <v>32911</v>
      </c>
      <c r="D31444" s="1224" t="s">
        <v>33</v>
      </c>
      <c r="E31444" s="1225">
        <v>132.86000000000001</v>
      </c>
      <c r="F31444" s="394"/>
    </row>
    <row r="31445" spans="1:6">
      <c r="A31445" s="1224" t="s">
        <v>17401</v>
      </c>
      <c r="B31445" s="1224" t="s">
        <v>24</v>
      </c>
      <c r="C31445" s="1224" t="s">
        <v>17402</v>
      </c>
      <c r="D31445" s="1224" t="s">
        <v>33</v>
      </c>
      <c r="E31445" s="1225">
        <v>94.53</v>
      </c>
      <c r="F31445" s="394"/>
    </row>
    <row r="31446" spans="1:6">
      <c r="A31446" s="1224" t="s">
        <v>17403</v>
      </c>
      <c r="B31446" s="1224" t="s">
        <v>24</v>
      </c>
      <c r="C31446" s="1224" t="s">
        <v>17404</v>
      </c>
      <c r="D31446" s="1224" t="s">
        <v>33</v>
      </c>
      <c r="E31446" s="1225">
        <v>227.45</v>
      </c>
      <c r="F31446" s="394"/>
    </row>
    <row r="31447" spans="1:6">
      <c r="A31447" s="1224" t="s">
        <v>17405</v>
      </c>
      <c r="B31447" s="1224" t="s">
        <v>24</v>
      </c>
      <c r="C31447" s="1224" t="s">
        <v>17406</v>
      </c>
      <c r="D31447" s="1224" t="s">
        <v>33</v>
      </c>
      <c r="E31447" s="1225">
        <v>207.99</v>
      </c>
      <c r="F31447" s="394"/>
    </row>
    <row r="31448" spans="1:6">
      <c r="A31448" s="1224" t="s">
        <v>17407</v>
      </c>
      <c r="B31448" s="1224" t="s">
        <v>24</v>
      </c>
      <c r="C31448" s="1224" t="s">
        <v>17408</v>
      </c>
      <c r="D31448" s="1224" t="s">
        <v>33</v>
      </c>
      <c r="E31448" s="1225">
        <v>188.52</v>
      </c>
      <c r="F31448" s="394"/>
    </row>
    <row r="31449" spans="1:6">
      <c r="A31449" s="1224" t="s">
        <v>17409</v>
      </c>
      <c r="B31449" s="1224" t="s">
        <v>24</v>
      </c>
      <c r="C31449" s="1224" t="s">
        <v>17410</v>
      </c>
      <c r="D31449" s="1224" t="s">
        <v>33</v>
      </c>
      <c r="E31449" s="1225">
        <v>169.05</v>
      </c>
      <c r="F31449" s="394"/>
    </row>
    <row r="31450" spans="1:6">
      <c r="A31450" s="1224" t="s">
        <v>17411</v>
      </c>
      <c r="B31450" s="1224" t="s">
        <v>24</v>
      </c>
      <c r="C31450" s="1224" t="s">
        <v>17412</v>
      </c>
      <c r="D31450" s="1224" t="s">
        <v>33</v>
      </c>
      <c r="E31450" s="1225">
        <v>149.58000000000001</v>
      </c>
      <c r="F31450" s="394"/>
    </row>
    <row r="31451" spans="1:6">
      <c r="A31451" s="1224" t="s">
        <v>17413</v>
      </c>
      <c r="B31451" s="1224" t="s">
        <v>24</v>
      </c>
      <c r="C31451" s="1224" t="s">
        <v>17414</v>
      </c>
      <c r="D31451" s="1224" t="s">
        <v>33</v>
      </c>
      <c r="E31451" s="1225">
        <v>132.86000000000001</v>
      </c>
      <c r="F31451" s="394"/>
    </row>
    <row r="31452" spans="1:6">
      <c r="A31452" s="1224" t="s">
        <v>17415</v>
      </c>
      <c r="B31452" s="1224" t="s">
        <v>24</v>
      </c>
      <c r="C31452" s="1224" t="s">
        <v>17416</v>
      </c>
      <c r="D31452" s="1224" t="s">
        <v>33</v>
      </c>
      <c r="E31452" s="1225">
        <v>94.53</v>
      </c>
      <c r="F31452" s="394"/>
    </row>
    <row r="31453" spans="1:6">
      <c r="A31453" s="1224" t="s">
        <v>17417</v>
      </c>
      <c r="B31453" s="1224" t="s">
        <v>24</v>
      </c>
      <c r="C31453" s="1224" t="s">
        <v>17187</v>
      </c>
      <c r="D31453" s="1224" t="s">
        <v>33</v>
      </c>
      <c r="E31453" s="1225">
        <v>38.909999999999997</v>
      </c>
      <c r="F31453" s="394"/>
    </row>
    <row r="31454" spans="1:6">
      <c r="A31454" s="1224" t="s">
        <v>17418</v>
      </c>
      <c r="B31454" s="1224" t="s">
        <v>24</v>
      </c>
      <c r="C31454" s="1224" t="s">
        <v>17188</v>
      </c>
      <c r="D31454" s="1224" t="s">
        <v>33</v>
      </c>
      <c r="E31454" s="1225">
        <v>50.32</v>
      </c>
      <c r="F31454" s="394"/>
    </row>
    <row r="31455" spans="1:6">
      <c r="A31455" s="1224" t="s">
        <v>17419</v>
      </c>
      <c r="B31455" s="1224" t="s">
        <v>24</v>
      </c>
      <c r="C31455" s="1224" t="s">
        <v>17189</v>
      </c>
      <c r="D31455" s="1224" t="s">
        <v>33</v>
      </c>
      <c r="E31455" s="1225">
        <v>13.66</v>
      </c>
      <c r="F31455" s="394"/>
    </row>
    <row r="31456" spans="1:6">
      <c r="A31456" s="1224" t="s">
        <v>17420</v>
      </c>
      <c r="B31456" s="1224" t="s">
        <v>24</v>
      </c>
      <c r="C31456" s="1224" t="s">
        <v>17421</v>
      </c>
      <c r="D31456" s="1224" t="s">
        <v>33</v>
      </c>
      <c r="E31456" s="1225">
        <v>26.61</v>
      </c>
      <c r="F31456" s="394"/>
    </row>
    <row r="31457" spans="1:6">
      <c r="A31457" s="1224" t="s">
        <v>17422</v>
      </c>
      <c r="B31457" s="1224" t="s">
        <v>24</v>
      </c>
      <c r="C31457" s="1224" t="s">
        <v>17190</v>
      </c>
      <c r="D31457" s="1224" t="s">
        <v>33</v>
      </c>
      <c r="E31457" s="1225">
        <v>26.61</v>
      </c>
      <c r="F31457" s="394"/>
    </row>
    <row r="31458" spans="1:6">
      <c r="A31458" s="1224" t="s">
        <v>17423</v>
      </c>
      <c r="B31458" s="1224" t="s">
        <v>24</v>
      </c>
      <c r="C31458" s="1224" t="s">
        <v>32912</v>
      </c>
      <c r="D31458" s="1224" t="s">
        <v>33</v>
      </c>
      <c r="E31458" s="1225">
        <v>38.78</v>
      </c>
      <c r="F31458" s="394"/>
    </row>
    <row r="31459" spans="1:6">
      <c r="A31459" s="1224" t="s">
        <v>17424</v>
      </c>
      <c r="B31459" s="1224" t="s">
        <v>24</v>
      </c>
      <c r="C31459" s="1224" t="s">
        <v>32913</v>
      </c>
      <c r="D31459" s="1224" t="s">
        <v>33</v>
      </c>
      <c r="E31459" s="1225">
        <v>34.64</v>
      </c>
      <c r="F31459" s="394"/>
    </row>
    <row r="31460" spans="1:6">
      <c r="A31460" s="1224" t="s">
        <v>17425</v>
      </c>
      <c r="B31460" s="1224" t="s">
        <v>24</v>
      </c>
      <c r="C31460" s="1224" t="s">
        <v>32914</v>
      </c>
      <c r="D31460" s="1224" t="s">
        <v>33</v>
      </c>
      <c r="E31460" s="1225">
        <v>30.92</v>
      </c>
      <c r="F31460" s="394"/>
    </row>
    <row r="31461" spans="1:6">
      <c r="A31461" s="1224" t="s">
        <v>17426</v>
      </c>
      <c r="B31461" s="1224" t="s">
        <v>24</v>
      </c>
      <c r="C31461" s="1224" t="s">
        <v>17427</v>
      </c>
      <c r="D31461" s="1224" t="s">
        <v>33</v>
      </c>
      <c r="E31461" s="1225">
        <v>38.78</v>
      </c>
      <c r="F31461" s="394"/>
    </row>
    <row r="31462" spans="1:6">
      <c r="A31462" s="1224" t="s">
        <v>17428</v>
      </c>
      <c r="B31462" s="1224" t="s">
        <v>24</v>
      </c>
      <c r="C31462" s="1224" t="s">
        <v>32915</v>
      </c>
      <c r="D31462" s="1224" t="s">
        <v>33</v>
      </c>
      <c r="E31462" s="1225">
        <v>38.78</v>
      </c>
      <c r="F31462" s="394"/>
    </row>
    <row r="31463" spans="1:6">
      <c r="A31463" s="1224" t="s">
        <v>17429</v>
      </c>
      <c r="B31463" s="1224" t="s">
        <v>24</v>
      </c>
      <c r="C31463" s="1224" t="s">
        <v>32916</v>
      </c>
      <c r="D31463" s="1224" t="s">
        <v>33</v>
      </c>
      <c r="E31463" s="1225">
        <v>34.64</v>
      </c>
      <c r="F31463" s="394"/>
    </row>
    <row r="31464" spans="1:6">
      <c r="A31464" s="1224" t="s">
        <v>17430</v>
      </c>
      <c r="B31464" s="1224" t="s">
        <v>24</v>
      </c>
      <c r="C31464" s="1224" t="s">
        <v>32917</v>
      </c>
      <c r="D31464" s="1224" t="s">
        <v>33</v>
      </c>
      <c r="E31464" s="1225">
        <v>30.92</v>
      </c>
      <c r="F31464" s="394"/>
    </row>
    <row r="31465" spans="1:6">
      <c r="A31465" s="1224" t="s">
        <v>17431</v>
      </c>
      <c r="B31465" s="1224" t="s">
        <v>24</v>
      </c>
      <c r="C31465" s="1224" t="s">
        <v>17432</v>
      </c>
      <c r="D31465" s="1224" t="s">
        <v>33</v>
      </c>
      <c r="E31465" s="1225">
        <v>34.64</v>
      </c>
      <c r="F31465" s="394"/>
    </row>
    <row r="31466" spans="1:6">
      <c r="A31466" s="1224" t="s">
        <v>17433</v>
      </c>
      <c r="B31466" s="1224" t="s">
        <v>24</v>
      </c>
      <c r="C31466" s="1224" t="s">
        <v>32918</v>
      </c>
      <c r="D31466" s="1224" t="s">
        <v>33</v>
      </c>
      <c r="E31466" s="1225">
        <v>30.92</v>
      </c>
      <c r="F31466" s="394"/>
    </row>
    <row r="31467" spans="1:6">
      <c r="A31467" s="1224" t="s">
        <v>17434</v>
      </c>
      <c r="B31467" s="1224" t="s">
        <v>24</v>
      </c>
      <c r="C31467" s="1224" t="s">
        <v>17435</v>
      </c>
      <c r="D31467" s="1224" t="s">
        <v>33</v>
      </c>
      <c r="E31467" s="1225">
        <v>21.55</v>
      </c>
      <c r="F31467" s="394"/>
    </row>
    <row r="31468" spans="1:6">
      <c r="A31468" s="1224" t="s">
        <v>17436</v>
      </c>
      <c r="B31468" s="1224" t="s">
        <v>24</v>
      </c>
      <c r="C31468" s="1224" t="s">
        <v>32919</v>
      </c>
      <c r="D31468" s="1224" t="s">
        <v>33</v>
      </c>
      <c r="E31468" s="1225">
        <v>32.5</v>
      </c>
      <c r="F31468" s="394"/>
    </row>
    <row r="31469" spans="1:6">
      <c r="A31469" s="1224" t="s">
        <v>17437</v>
      </c>
      <c r="B31469" s="1224" t="s">
        <v>24</v>
      </c>
      <c r="C31469" s="1224" t="s">
        <v>32920</v>
      </c>
      <c r="D31469" s="1224" t="s">
        <v>33</v>
      </c>
      <c r="E31469" s="1225">
        <v>29.29</v>
      </c>
      <c r="F31469" s="394"/>
    </row>
    <row r="31470" spans="1:6">
      <c r="A31470" s="1224" t="s">
        <v>17438</v>
      </c>
      <c r="B31470" s="1224" t="s">
        <v>24</v>
      </c>
      <c r="C31470" s="1224" t="s">
        <v>32921</v>
      </c>
      <c r="D31470" s="1224" t="s">
        <v>33</v>
      </c>
      <c r="E31470" s="1225">
        <v>26.09</v>
      </c>
      <c r="F31470" s="394"/>
    </row>
    <row r="31471" spans="1:6">
      <c r="A31471" s="1224" t="s">
        <v>17439</v>
      </c>
      <c r="B31471" s="1224" t="s">
        <v>24</v>
      </c>
      <c r="C31471" s="1224" t="s">
        <v>17440</v>
      </c>
      <c r="D31471" s="1224" t="s">
        <v>33</v>
      </c>
      <c r="E31471" s="1225">
        <v>35.159999999999997</v>
      </c>
      <c r="F31471" s="394"/>
    </row>
    <row r="31472" spans="1:6">
      <c r="A31472" s="1224" t="s">
        <v>17441</v>
      </c>
      <c r="B31472" s="1224" t="s">
        <v>24</v>
      </c>
      <c r="C31472" s="1224" t="s">
        <v>32922</v>
      </c>
      <c r="D31472" s="1224" t="s">
        <v>33</v>
      </c>
      <c r="E31472" s="1225">
        <v>189.08</v>
      </c>
      <c r="F31472" s="394"/>
    </row>
    <row r="31473" spans="1:6">
      <c r="A31473" s="1224" t="s">
        <v>17442</v>
      </c>
      <c r="B31473" s="1224" t="s">
        <v>24</v>
      </c>
      <c r="C31473" s="1224" t="s">
        <v>32923</v>
      </c>
      <c r="D31473" s="1224" t="s">
        <v>33</v>
      </c>
      <c r="E31473" s="1225">
        <v>171.38</v>
      </c>
      <c r="F31473" s="394"/>
    </row>
    <row r="31474" spans="1:6">
      <c r="A31474" s="1224" t="s">
        <v>17443</v>
      </c>
      <c r="B31474" s="1224" t="s">
        <v>24</v>
      </c>
      <c r="C31474" s="1224" t="s">
        <v>32924</v>
      </c>
      <c r="D31474" s="1224" t="s">
        <v>33</v>
      </c>
      <c r="E31474" s="1225">
        <v>153.68</v>
      </c>
      <c r="F31474" s="394"/>
    </row>
    <row r="31475" spans="1:6">
      <c r="A31475" s="1224" t="s">
        <v>17444</v>
      </c>
      <c r="B31475" s="1224" t="s">
        <v>24</v>
      </c>
      <c r="C31475" s="1224" t="s">
        <v>32925</v>
      </c>
      <c r="D31475" s="1224" t="s">
        <v>33</v>
      </c>
      <c r="E31475" s="1225">
        <v>135.97999999999999</v>
      </c>
      <c r="F31475" s="394"/>
    </row>
    <row r="31476" spans="1:6">
      <c r="A31476" s="1224" t="s">
        <v>17445</v>
      </c>
      <c r="B31476" s="1224" t="s">
        <v>24</v>
      </c>
      <c r="C31476" s="1224" t="s">
        <v>32926</v>
      </c>
      <c r="D31476" s="1224" t="s">
        <v>33</v>
      </c>
      <c r="E31476" s="1225">
        <v>120.78</v>
      </c>
      <c r="F31476" s="394"/>
    </row>
    <row r="31477" spans="1:6">
      <c r="A31477" s="1224" t="s">
        <v>17446</v>
      </c>
      <c r="B31477" s="1224" t="s">
        <v>24</v>
      </c>
      <c r="C31477" s="1224" t="s">
        <v>17447</v>
      </c>
      <c r="D31477" s="1224" t="s">
        <v>33</v>
      </c>
      <c r="E31477" s="1225">
        <v>85.94</v>
      </c>
      <c r="F31477" s="394"/>
    </row>
    <row r="31478" spans="1:6">
      <c r="A31478" s="1224" t="s">
        <v>17448</v>
      </c>
      <c r="B31478" s="1224" t="s">
        <v>24</v>
      </c>
      <c r="C31478" s="1224" t="s">
        <v>17449</v>
      </c>
      <c r="D31478" s="1224" t="s">
        <v>33</v>
      </c>
      <c r="E31478" s="1225">
        <v>189.08</v>
      </c>
      <c r="F31478" s="394"/>
    </row>
    <row r="31479" spans="1:6">
      <c r="A31479" s="1224" t="s">
        <v>17450</v>
      </c>
      <c r="B31479" s="1224" t="s">
        <v>24</v>
      </c>
      <c r="C31479" s="1224" t="s">
        <v>17451</v>
      </c>
      <c r="D31479" s="1224" t="s">
        <v>33</v>
      </c>
      <c r="E31479" s="1225">
        <v>171.38</v>
      </c>
      <c r="F31479" s="394"/>
    </row>
    <row r="31480" spans="1:6">
      <c r="A31480" s="1224" t="s">
        <v>17452</v>
      </c>
      <c r="B31480" s="1224" t="s">
        <v>24</v>
      </c>
      <c r="C31480" s="1224" t="s">
        <v>17453</v>
      </c>
      <c r="D31480" s="1224" t="s">
        <v>33</v>
      </c>
      <c r="E31480" s="1225">
        <v>153.68</v>
      </c>
      <c r="F31480" s="394"/>
    </row>
    <row r="31481" spans="1:6">
      <c r="A31481" s="1224" t="s">
        <v>17454</v>
      </c>
      <c r="B31481" s="1224" t="s">
        <v>24</v>
      </c>
      <c r="C31481" s="1224" t="s">
        <v>17455</v>
      </c>
      <c r="D31481" s="1224" t="s">
        <v>33</v>
      </c>
      <c r="E31481" s="1225">
        <v>135.97999999999999</v>
      </c>
      <c r="F31481" s="394"/>
    </row>
    <row r="31482" spans="1:6">
      <c r="A31482" s="1224" t="s">
        <v>17456</v>
      </c>
      <c r="B31482" s="1224" t="s">
        <v>24</v>
      </c>
      <c r="C31482" s="1224" t="s">
        <v>17457</v>
      </c>
      <c r="D31482" s="1224" t="s">
        <v>33</v>
      </c>
      <c r="E31482" s="1225">
        <v>120.78</v>
      </c>
      <c r="F31482" s="394"/>
    </row>
    <row r="31483" spans="1:6">
      <c r="A31483" s="1224" t="s">
        <v>17458</v>
      </c>
      <c r="B31483" s="1224" t="s">
        <v>24</v>
      </c>
      <c r="C31483" s="1224" t="s">
        <v>17459</v>
      </c>
      <c r="D31483" s="1224" t="s">
        <v>33</v>
      </c>
      <c r="E31483" s="1225">
        <v>85.94</v>
      </c>
      <c r="F31483" s="394"/>
    </row>
    <row r="31484" spans="1:6">
      <c r="A31484" s="1224" t="s">
        <v>17460</v>
      </c>
      <c r="B31484" s="1224" t="s">
        <v>24</v>
      </c>
      <c r="C31484" s="1224" t="s">
        <v>32927</v>
      </c>
      <c r="D31484" s="1224" t="s">
        <v>33</v>
      </c>
      <c r="E31484" s="1225">
        <v>24.19</v>
      </c>
      <c r="F31484" s="394"/>
    </row>
    <row r="31485" spans="1:6">
      <c r="A31485" s="1224" t="s">
        <v>17461</v>
      </c>
      <c r="B31485" s="1224" t="s">
        <v>24</v>
      </c>
      <c r="C31485" s="1224" t="s">
        <v>17191</v>
      </c>
      <c r="D31485" s="1224" t="s">
        <v>33</v>
      </c>
      <c r="E31485" s="1225">
        <v>24.19</v>
      </c>
      <c r="F31485" s="394"/>
    </row>
    <row r="31486" spans="1:6">
      <c r="A31486" s="1224" t="s">
        <v>17462</v>
      </c>
      <c r="B31486" s="1224" t="s">
        <v>24</v>
      </c>
      <c r="C31486" s="1224" t="s">
        <v>32928</v>
      </c>
      <c r="D31486" s="1224" t="s">
        <v>33</v>
      </c>
      <c r="E31486" s="1225">
        <v>35.26</v>
      </c>
      <c r="F31486" s="394"/>
    </row>
    <row r="31487" spans="1:6">
      <c r="A31487" s="1224" t="s">
        <v>17463</v>
      </c>
      <c r="B31487" s="1224" t="s">
        <v>24</v>
      </c>
      <c r="C31487" s="1224" t="s">
        <v>32929</v>
      </c>
      <c r="D31487" s="1224" t="s">
        <v>33</v>
      </c>
      <c r="E31487" s="1225">
        <v>31.49</v>
      </c>
      <c r="F31487" s="394"/>
    </row>
    <row r="31488" spans="1:6">
      <c r="A31488" s="1224" t="s">
        <v>17464</v>
      </c>
      <c r="B31488" s="1224" t="s">
        <v>24</v>
      </c>
      <c r="C31488" s="1224" t="s">
        <v>32930</v>
      </c>
      <c r="D31488" s="1224" t="s">
        <v>33</v>
      </c>
      <c r="E31488" s="1225">
        <v>28.11</v>
      </c>
      <c r="F31488" s="394"/>
    </row>
    <row r="31489" spans="1:6">
      <c r="A31489" s="1224" t="s">
        <v>17465</v>
      </c>
      <c r="B31489" s="1224" t="s">
        <v>24</v>
      </c>
      <c r="C31489" s="1224" t="s">
        <v>32931</v>
      </c>
      <c r="D31489" s="1224" t="s">
        <v>33</v>
      </c>
      <c r="E31489" s="1225">
        <v>31.49</v>
      </c>
      <c r="F31489" s="394"/>
    </row>
    <row r="31490" spans="1:6">
      <c r="A31490" s="1224" t="s">
        <v>17466</v>
      </c>
      <c r="B31490" s="1224" t="s">
        <v>24</v>
      </c>
      <c r="C31490" s="1224" t="s">
        <v>32932</v>
      </c>
      <c r="D31490" s="1224" t="s">
        <v>33</v>
      </c>
      <c r="E31490" s="1225">
        <v>28.11</v>
      </c>
      <c r="F31490" s="394"/>
    </row>
    <row r="31491" spans="1:6">
      <c r="A31491" s="1224" t="s">
        <v>17467</v>
      </c>
      <c r="B31491" s="1224" t="s">
        <v>24</v>
      </c>
      <c r="C31491" s="1224" t="s">
        <v>32933</v>
      </c>
      <c r="D31491" s="1224" t="s">
        <v>33</v>
      </c>
      <c r="E31491" s="1225">
        <v>19.59</v>
      </c>
      <c r="F31491" s="394"/>
    </row>
    <row r="31492" spans="1:6">
      <c r="A31492" s="1224" t="s">
        <v>17468</v>
      </c>
      <c r="B31492" s="1224" t="s">
        <v>24</v>
      </c>
      <c r="C31492" s="1224" t="s">
        <v>32934</v>
      </c>
      <c r="D31492" s="1224" t="s">
        <v>33</v>
      </c>
      <c r="E31492" s="1225">
        <v>35.26</v>
      </c>
      <c r="F31492" s="394"/>
    </row>
    <row r="31493" spans="1:6">
      <c r="A31493" s="1224" t="s">
        <v>17469</v>
      </c>
      <c r="B31493" s="1224" t="s">
        <v>24</v>
      </c>
      <c r="C31493" s="1224" t="s">
        <v>32935</v>
      </c>
      <c r="D31493" s="1224" t="s">
        <v>33</v>
      </c>
      <c r="E31493" s="1225">
        <v>31.68</v>
      </c>
      <c r="F31493" s="394"/>
    </row>
    <row r="31494" spans="1:6">
      <c r="A31494" s="1224" t="s">
        <v>17470</v>
      </c>
      <c r="B31494" s="1224" t="s">
        <v>24</v>
      </c>
      <c r="C31494" s="1224" t="s">
        <v>32936</v>
      </c>
      <c r="D31494" s="1224" t="s">
        <v>33</v>
      </c>
      <c r="E31494" s="1225">
        <v>28.11</v>
      </c>
      <c r="F31494" s="394"/>
    </row>
    <row r="31495" spans="1:6">
      <c r="A31495" s="1224" t="s">
        <v>17471</v>
      </c>
      <c r="B31495" s="1224" t="s">
        <v>24</v>
      </c>
      <c r="C31495" s="1224" t="s">
        <v>32937</v>
      </c>
      <c r="D31495" s="1224" t="s">
        <v>33</v>
      </c>
      <c r="E31495" s="1225">
        <v>28.11</v>
      </c>
      <c r="F31495" s="394"/>
    </row>
    <row r="31496" spans="1:6">
      <c r="A31496" s="1224" t="s">
        <v>17472</v>
      </c>
      <c r="B31496" s="1224" t="s">
        <v>24</v>
      </c>
      <c r="C31496" s="1224" t="s">
        <v>32938</v>
      </c>
      <c r="D31496" s="1224" t="s">
        <v>33</v>
      </c>
      <c r="E31496" s="1225">
        <v>18.809999999999999</v>
      </c>
      <c r="F31496" s="394"/>
    </row>
    <row r="31497" spans="1:6">
      <c r="A31497" s="1224" t="s">
        <v>17473</v>
      </c>
      <c r="B31497" s="1224" t="s">
        <v>24</v>
      </c>
      <c r="C31497" s="1224" t="s">
        <v>32939</v>
      </c>
      <c r="D31497" s="1224" t="s">
        <v>33</v>
      </c>
      <c r="E31497" s="1225">
        <v>18.809999999999999</v>
      </c>
      <c r="F31497" s="394"/>
    </row>
    <row r="31498" spans="1:6">
      <c r="A31498" s="1224" t="s">
        <v>17474</v>
      </c>
      <c r="B31498" s="1224" t="s">
        <v>24</v>
      </c>
      <c r="C31498" s="1224" t="s">
        <v>32940</v>
      </c>
      <c r="D31498" s="1224" t="s">
        <v>33</v>
      </c>
      <c r="E31498" s="1225">
        <v>39.65</v>
      </c>
      <c r="F31498" s="394"/>
    </row>
    <row r="31499" spans="1:6">
      <c r="A31499" s="1224" t="s">
        <v>17475</v>
      </c>
      <c r="B31499" s="1224" t="s">
        <v>24</v>
      </c>
      <c r="C31499" s="1224" t="s">
        <v>32941</v>
      </c>
      <c r="D31499" s="1224" t="s">
        <v>33</v>
      </c>
      <c r="E31499" s="1225">
        <v>31.49</v>
      </c>
      <c r="F31499" s="394"/>
    </row>
    <row r="31500" spans="1:6">
      <c r="A31500" s="1224" t="s">
        <v>17476</v>
      </c>
      <c r="B31500" s="1224" t="s">
        <v>24</v>
      </c>
      <c r="C31500" s="1224" t="s">
        <v>32942</v>
      </c>
      <c r="D31500" s="1224" t="s">
        <v>33</v>
      </c>
      <c r="E31500" s="1225">
        <v>19.59</v>
      </c>
      <c r="F31500" s="394"/>
    </row>
    <row r="31501" spans="1:6">
      <c r="A31501" s="1224" t="s">
        <v>17477</v>
      </c>
      <c r="B31501" s="1224" t="s">
        <v>24</v>
      </c>
      <c r="C31501" s="1224" t="s">
        <v>32943</v>
      </c>
      <c r="D31501" s="1224" t="s">
        <v>33</v>
      </c>
      <c r="E31501" s="1225">
        <v>29.23</v>
      </c>
      <c r="F31501" s="394"/>
    </row>
    <row r="31502" spans="1:6">
      <c r="A31502" s="1224" t="s">
        <v>17478</v>
      </c>
      <c r="B31502" s="1224" t="s">
        <v>24</v>
      </c>
      <c r="C31502" s="1224" t="s">
        <v>32944</v>
      </c>
      <c r="D31502" s="1224" t="s">
        <v>33</v>
      </c>
      <c r="E31502" s="1225">
        <v>18.809999999999999</v>
      </c>
      <c r="F31502" s="394"/>
    </row>
    <row r="31503" spans="1:6">
      <c r="A31503" s="1224" t="s">
        <v>17479</v>
      </c>
      <c r="B31503" s="1224" t="s">
        <v>24</v>
      </c>
      <c r="C31503" s="1224" t="s">
        <v>32945</v>
      </c>
      <c r="D31503" s="1224" t="s">
        <v>33</v>
      </c>
      <c r="E31503" s="1225">
        <v>19.66</v>
      </c>
      <c r="F31503" s="394"/>
    </row>
    <row r="31504" spans="1:6">
      <c r="A31504" s="1224" t="s">
        <v>17480</v>
      </c>
      <c r="B31504" s="1224" t="s">
        <v>24</v>
      </c>
      <c r="C31504" s="1224" t="s">
        <v>32946</v>
      </c>
      <c r="D31504" s="1224" t="s">
        <v>30</v>
      </c>
      <c r="E31504" s="1225">
        <v>5.45</v>
      </c>
      <c r="F31504" s="394"/>
    </row>
    <row r="31505" spans="1:6">
      <c r="A31505" s="1224" t="s">
        <v>22728</v>
      </c>
      <c r="B31505" s="1224" t="s">
        <v>24</v>
      </c>
      <c r="C31505" s="1224" t="s">
        <v>22729</v>
      </c>
      <c r="D31505" s="1224" t="s">
        <v>30</v>
      </c>
      <c r="E31505" s="1225">
        <v>10.18</v>
      </c>
      <c r="F31505" s="394"/>
    </row>
    <row r="31506" spans="1:6">
      <c r="A31506" s="1224" t="s">
        <v>17481</v>
      </c>
      <c r="B31506" s="1224" t="s">
        <v>24</v>
      </c>
      <c r="C31506" s="1224" t="s">
        <v>32947</v>
      </c>
      <c r="D31506" s="1224" t="s">
        <v>30</v>
      </c>
      <c r="E31506" s="1225">
        <v>6.42</v>
      </c>
      <c r="F31506" s="394"/>
    </row>
    <row r="31507" spans="1:6">
      <c r="A31507" s="1224" t="s">
        <v>17482</v>
      </c>
      <c r="B31507" s="1224" t="s">
        <v>24</v>
      </c>
      <c r="C31507" s="1224" t="s">
        <v>32948</v>
      </c>
      <c r="D31507" s="1224" t="s">
        <v>30</v>
      </c>
      <c r="E31507" s="1225">
        <v>6.36</v>
      </c>
      <c r="F31507" s="394"/>
    </row>
    <row r="31508" spans="1:6">
      <c r="A31508" s="1224" t="s">
        <v>17483</v>
      </c>
      <c r="B31508" s="1224" t="s">
        <v>24</v>
      </c>
      <c r="C31508" s="1224" t="s">
        <v>32949</v>
      </c>
      <c r="D31508" s="1224" t="s">
        <v>30</v>
      </c>
      <c r="E31508" s="1225">
        <v>6.26</v>
      </c>
      <c r="F31508" s="394"/>
    </row>
    <row r="31509" spans="1:6">
      <c r="A31509" s="1224" t="s">
        <v>17484</v>
      </c>
      <c r="B31509" s="1224" t="s">
        <v>24</v>
      </c>
      <c r="C31509" s="1224" t="s">
        <v>32950</v>
      </c>
      <c r="D31509" s="1224" t="s">
        <v>30</v>
      </c>
      <c r="E31509" s="1225">
        <v>6.13</v>
      </c>
      <c r="F31509" s="394"/>
    </row>
    <row r="31510" spans="1:6">
      <c r="A31510" s="1224" t="s">
        <v>17485</v>
      </c>
      <c r="B31510" s="1224" t="s">
        <v>24</v>
      </c>
      <c r="C31510" s="1224" t="s">
        <v>32951</v>
      </c>
      <c r="D31510" s="1224" t="s">
        <v>30</v>
      </c>
      <c r="E31510" s="1225">
        <v>6.61</v>
      </c>
      <c r="F31510" s="394"/>
    </row>
    <row r="31511" spans="1:6">
      <c r="A31511" s="1224" t="s">
        <v>17486</v>
      </c>
      <c r="B31511" s="1224" t="s">
        <v>24</v>
      </c>
      <c r="C31511" s="1224" t="s">
        <v>32952</v>
      </c>
      <c r="D31511" s="1224" t="s">
        <v>30</v>
      </c>
      <c r="E31511" s="1225">
        <v>6.6</v>
      </c>
      <c r="F31511" s="394"/>
    </row>
    <row r="31512" spans="1:6">
      <c r="A31512" s="1224" t="s">
        <v>17487</v>
      </c>
      <c r="B31512" s="1224" t="s">
        <v>24</v>
      </c>
      <c r="C31512" s="1224" t="s">
        <v>32953</v>
      </c>
      <c r="D31512" s="1224" t="s">
        <v>30</v>
      </c>
      <c r="E31512" s="1225">
        <v>6.59</v>
      </c>
      <c r="F31512" s="394"/>
    </row>
    <row r="31513" spans="1:6">
      <c r="A31513" s="1224" t="s">
        <v>17488</v>
      </c>
      <c r="B31513" s="1224" t="s">
        <v>24</v>
      </c>
      <c r="C31513" s="1224" t="s">
        <v>32954</v>
      </c>
      <c r="D31513" s="1224" t="s">
        <v>30</v>
      </c>
      <c r="E31513" s="1225">
        <v>7.38</v>
      </c>
      <c r="F31513" s="394"/>
    </row>
    <row r="31514" spans="1:6">
      <c r="A31514" s="1224" t="s">
        <v>17489</v>
      </c>
      <c r="B31514" s="1224" t="s">
        <v>24</v>
      </c>
      <c r="C31514" s="1224" t="s">
        <v>32955</v>
      </c>
      <c r="D31514" s="1224" t="s">
        <v>30</v>
      </c>
      <c r="E31514" s="1225">
        <v>7.11</v>
      </c>
      <c r="F31514" s="394"/>
    </row>
    <row r="31515" spans="1:6">
      <c r="A31515" s="1224" t="s">
        <v>17490</v>
      </c>
      <c r="B31515" s="1224" t="s">
        <v>24</v>
      </c>
      <c r="C31515" s="1224" t="s">
        <v>32956</v>
      </c>
      <c r="D31515" s="1224" t="s">
        <v>30</v>
      </c>
      <c r="E31515" s="1225">
        <v>7.11</v>
      </c>
      <c r="F31515" s="394"/>
    </row>
    <row r="31516" spans="1:6">
      <c r="A31516" s="1224" t="s">
        <v>17491</v>
      </c>
      <c r="B31516" s="1224" t="s">
        <v>24</v>
      </c>
      <c r="C31516" s="1224" t="s">
        <v>32957</v>
      </c>
      <c r="D31516" s="1224" t="s">
        <v>30</v>
      </c>
      <c r="E31516" s="1225">
        <v>7.44</v>
      </c>
      <c r="F31516" s="394"/>
    </row>
    <row r="31517" spans="1:6">
      <c r="A31517" s="1224" t="s">
        <v>17492</v>
      </c>
      <c r="B31517" s="1224" t="s">
        <v>24</v>
      </c>
      <c r="C31517" s="1224" t="s">
        <v>32958</v>
      </c>
      <c r="D31517" s="1224" t="s">
        <v>30</v>
      </c>
      <c r="E31517" s="1225">
        <v>7.18</v>
      </c>
      <c r="F31517" s="394"/>
    </row>
    <row r="31518" spans="1:6">
      <c r="A31518" s="1224" t="s">
        <v>17493</v>
      </c>
      <c r="B31518" s="1224" t="s">
        <v>24</v>
      </c>
      <c r="C31518" s="1224" t="s">
        <v>32959</v>
      </c>
      <c r="D31518" s="1224" t="s">
        <v>30</v>
      </c>
      <c r="E31518" s="1225">
        <v>7.12</v>
      </c>
      <c r="F31518" s="394"/>
    </row>
    <row r="31519" spans="1:6">
      <c r="A31519" s="1224" t="s">
        <v>17494</v>
      </c>
      <c r="B31519" s="1224" t="s">
        <v>24</v>
      </c>
      <c r="C31519" s="1224" t="s">
        <v>32960</v>
      </c>
      <c r="D31519" s="1224" t="s">
        <v>30</v>
      </c>
      <c r="E31519" s="1225">
        <v>7.02</v>
      </c>
      <c r="F31519" s="394"/>
    </row>
    <row r="31520" spans="1:6">
      <c r="A31520" s="1224" t="s">
        <v>17495</v>
      </c>
      <c r="B31520" s="1224" t="s">
        <v>24</v>
      </c>
      <c r="C31520" s="1224" t="s">
        <v>32961</v>
      </c>
      <c r="D31520" s="1224" t="s">
        <v>30</v>
      </c>
      <c r="E31520" s="1225">
        <v>6.89</v>
      </c>
      <c r="F31520" s="394"/>
    </row>
    <row r="31521" spans="1:6">
      <c r="A31521" s="1224" t="s">
        <v>17496</v>
      </c>
      <c r="B31521" s="1224" t="s">
        <v>24</v>
      </c>
      <c r="C31521" s="1224" t="s">
        <v>32962</v>
      </c>
      <c r="D31521" s="1224" t="s">
        <v>30</v>
      </c>
      <c r="E31521" s="1225">
        <v>7.37</v>
      </c>
      <c r="F31521" s="394"/>
    </row>
    <row r="31522" spans="1:6">
      <c r="A31522" s="1224" t="s">
        <v>17497</v>
      </c>
      <c r="B31522" s="1224" t="s">
        <v>24</v>
      </c>
      <c r="C31522" s="1224" t="s">
        <v>32963</v>
      </c>
      <c r="D31522" s="1224" t="s">
        <v>30</v>
      </c>
      <c r="E31522" s="1225">
        <v>7.36</v>
      </c>
      <c r="F31522" s="394"/>
    </row>
    <row r="31523" spans="1:6">
      <c r="A31523" s="1224" t="s">
        <v>17498</v>
      </c>
      <c r="B31523" s="1224" t="s">
        <v>24</v>
      </c>
      <c r="C31523" s="1224" t="s">
        <v>32964</v>
      </c>
      <c r="D31523" s="1224" t="s">
        <v>30</v>
      </c>
      <c r="E31523" s="1225">
        <v>7.35</v>
      </c>
      <c r="F31523" s="394"/>
    </row>
    <row r="31524" spans="1:6">
      <c r="A31524" s="1224" t="s">
        <v>17499</v>
      </c>
      <c r="B31524" s="1224" t="s">
        <v>24</v>
      </c>
      <c r="C31524" s="1224" t="s">
        <v>32965</v>
      </c>
      <c r="D31524" s="1224" t="s">
        <v>30</v>
      </c>
      <c r="E31524" s="1225">
        <v>8.1300000000000008</v>
      </c>
      <c r="F31524" s="394"/>
    </row>
    <row r="31525" spans="1:6">
      <c r="A31525" s="1224" t="s">
        <v>17500</v>
      </c>
      <c r="B31525" s="1224" t="s">
        <v>24</v>
      </c>
      <c r="C31525" s="1224" t="s">
        <v>32966</v>
      </c>
      <c r="D31525" s="1224" t="s">
        <v>30</v>
      </c>
      <c r="E31525" s="1225">
        <v>7.79</v>
      </c>
      <c r="F31525" s="394"/>
    </row>
    <row r="31526" spans="1:6">
      <c r="A31526" s="1224" t="s">
        <v>17501</v>
      </c>
      <c r="B31526" s="1224" t="s">
        <v>24</v>
      </c>
      <c r="C31526" s="1224" t="s">
        <v>32967</v>
      </c>
      <c r="D31526" s="1224" t="s">
        <v>30</v>
      </c>
      <c r="E31526" s="1225">
        <v>7.79</v>
      </c>
      <c r="F31526" s="394"/>
    </row>
    <row r="31527" spans="1:6">
      <c r="A31527" s="1224" t="s">
        <v>17502</v>
      </c>
      <c r="B31527" s="1224" t="s">
        <v>24</v>
      </c>
      <c r="C31527" s="1224" t="s">
        <v>32968</v>
      </c>
      <c r="D31527" s="1224" t="s">
        <v>30</v>
      </c>
      <c r="E31527" s="1225">
        <v>8.24</v>
      </c>
      <c r="F31527" s="394"/>
    </row>
    <row r="31528" spans="1:6">
      <c r="A31528" s="1224" t="s">
        <v>17503</v>
      </c>
      <c r="B31528" s="1224" t="s">
        <v>24</v>
      </c>
      <c r="C31528" s="1224" t="s">
        <v>32969</v>
      </c>
      <c r="D31528" s="1224" t="s">
        <v>28</v>
      </c>
      <c r="E31528" s="1225">
        <v>0.2</v>
      </c>
      <c r="F31528" s="394"/>
    </row>
    <row r="31529" spans="1:6">
      <c r="A31529" s="1224" t="s">
        <v>17504</v>
      </c>
      <c r="B31529" s="1224" t="s">
        <v>24</v>
      </c>
      <c r="C31529" s="1224" t="s">
        <v>32970</v>
      </c>
      <c r="D31529" s="1224" t="s">
        <v>28</v>
      </c>
      <c r="E31529" s="1225">
        <v>68.2</v>
      </c>
      <c r="F31529" s="394"/>
    </row>
    <row r="31530" spans="1:6">
      <c r="A31530" s="1224" t="s">
        <v>17505</v>
      </c>
      <c r="B31530" s="1224" t="s">
        <v>24</v>
      </c>
      <c r="C31530" s="1224" t="s">
        <v>32971</v>
      </c>
      <c r="D31530" s="1224" t="s">
        <v>28</v>
      </c>
      <c r="E31530" s="1225">
        <v>212.37</v>
      </c>
      <c r="F31530" s="394"/>
    </row>
    <row r="31531" spans="1:6">
      <c r="A31531" s="1224" t="s">
        <v>17506</v>
      </c>
      <c r="B31531" s="1224" t="s">
        <v>24</v>
      </c>
      <c r="C31531" s="1224" t="s">
        <v>32972</v>
      </c>
      <c r="D31531" s="1224" t="s">
        <v>28</v>
      </c>
      <c r="E31531" s="1225">
        <v>174.8</v>
      </c>
      <c r="F31531" s="394"/>
    </row>
    <row r="31532" spans="1:6">
      <c r="A31532" s="1224" t="s">
        <v>17507</v>
      </c>
      <c r="B31532" s="1224" t="s">
        <v>24</v>
      </c>
      <c r="C31532" s="1224" t="s">
        <v>32973</v>
      </c>
      <c r="D31532" s="1224" t="s">
        <v>28</v>
      </c>
      <c r="E31532" s="1225">
        <v>364.66</v>
      </c>
      <c r="F31532" s="394"/>
    </row>
    <row r="31533" spans="1:6">
      <c r="A31533" s="1224" t="s">
        <v>17508</v>
      </c>
      <c r="B31533" s="1224" t="s">
        <v>24</v>
      </c>
      <c r="C31533" s="1224" t="s">
        <v>32974</v>
      </c>
      <c r="D31533" s="1224" t="s">
        <v>28</v>
      </c>
      <c r="E31533" s="1225">
        <v>144.9</v>
      </c>
      <c r="F31533" s="394"/>
    </row>
    <row r="31534" spans="1:6">
      <c r="A31534" s="1224" t="s">
        <v>17509</v>
      </c>
      <c r="B31534" s="1224" t="s">
        <v>24</v>
      </c>
      <c r="C31534" s="1224" t="s">
        <v>32975</v>
      </c>
      <c r="D31534" s="1224" t="s">
        <v>28</v>
      </c>
      <c r="E31534" s="1225">
        <v>256.89999999999998</v>
      </c>
      <c r="F31534" s="394"/>
    </row>
    <row r="31535" spans="1:6">
      <c r="A31535" s="1224" t="s">
        <v>17510</v>
      </c>
      <c r="B31535" s="1224" t="s">
        <v>24</v>
      </c>
      <c r="C31535" s="1224" t="s">
        <v>32976</v>
      </c>
      <c r="D31535" s="1224" t="s">
        <v>30</v>
      </c>
      <c r="E31535" s="1225">
        <v>8.1</v>
      </c>
      <c r="F31535" s="394"/>
    </row>
    <row r="31536" spans="1:6">
      <c r="A31536" s="1224" t="s">
        <v>17511</v>
      </c>
      <c r="B31536" s="1224" t="s">
        <v>24</v>
      </c>
      <c r="C31536" s="1224" t="s">
        <v>17512</v>
      </c>
      <c r="D31536" s="1224" t="s">
        <v>30</v>
      </c>
      <c r="E31536" s="1225">
        <v>8.1</v>
      </c>
      <c r="F31536" s="394"/>
    </row>
    <row r="31537" spans="1:6">
      <c r="A31537" s="1224" t="s">
        <v>32977</v>
      </c>
      <c r="B31537" s="1224" t="s">
        <v>24</v>
      </c>
      <c r="C31537" s="1224" t="s">
        <v>32978</v>
      </c>
      <c r="D31537" s="1224" t="s">
        <v>30</v>
      </c>
      <c r="E31537" s="1225">
        <v>16.03</v>
      </c>
      <c r="F31537" s="394"/>
    </row>
    <row r="31538" spans="1:6">
      <c r="A31538" s="1224" t="s">
        <v>17513</v>
      </c>
      <c r="B31538" s="1224" t="s">
        <v>24</v>
      </c>
      <c r="C31538" s="1224" t="s">
        <v>17514</v>
      </c>
      <c r="D31538" s="1224" t="s">
        <v>30</v>
      </c>
      <c r="E31538" s="1225">
        <v>8.1</v>
      </c>
      <c r="F31538" s="394"/>
    </row>
    <row r="31539" spans="1:6">
      <c r="A31539" s="1224" t="s">
        <v>17515</v>
      </c>
      <c r="B31539" s="1224" t="s">
        <v>24</v>
      </c>
      <c r="C31539" s="1224" t="s">
        <v>17516</v>
      </c>
      <c r="D31539" s="1224" t="s">
        <v>5</v>
      </c>
      <c r="E31539" s="1225">
        <v>5.26</v>
      </c>
      <c r="F31539" s="394"/>
    </row>
    <row r="31540" spans="1:6">
      <c r="A31540" s="1224" t="s">
        <v>17517</v>
      </c>
      <c r="B31540" s="1224" t="s">
        <v>24</v>
      </c>
      <c r="C31540" s="1224" t="s">
        <v>17518</v>
      </c>
      <c r="D31540" s="1224" t="s">
        <v>30</v>
      </c>
      <c r="E31540" s="1225">
        <v>8.0500000000000007</v>
      </c>
      <c r="F31540" s="394"/>
    </row>
    <row r="31541" spans="1:6">
      <c r="A31541" s="1224" t="s">
        <v>17519</v>
      </c>
      <c r="B31541" s="1224" t="s">
        <v>24</v>
      </c>
      <c r="C31541" s="1224" t="s">
        <v>17520</v>
      </c>
      <c r="D31541" s="1224" t="s">
        <v>30</v>
      </c>
      <c r="E31541" s="1225">
        <v>8.3000000000000007</v>
      </c>
      <c r="F31541" s="394"/>
    </row>
    <row r="31542" spans="1:6">
      <c r="A31542" s="1224" t="s">
        <v>17521</v>
      </c>
      <c r="B31542" s="1224" t="s">
        <v>24</v>
      </c>
      <c r="C31542" s="1224" t="s">
        <v>17522</v>
      </c>
      <c r="D31542" s="1224" t="s">
        <v>5</v>
      </c>
      <c r="E31542" s="1225">
        <v>3</v>
      </c>
      <c r="F31542" s="394"/>
    </row>
    <row r="31543" spans="1:6">
      <c r="A31543" s="1224" t="s">
        <v>17523</v>
      </c>
      <c r="B31543" s="1224" t="s">
        <v>24</v>
      </c>
      <c r="C31543" s="1224" t="s">
        <v>17524</v>
      </c>
      <c r="D31543" s="1224" t="s">
        <v>5</v>
      </c>
      <c r="E31543" s="1225">
        <v>4.62</v>
      </c>
      <c r="F31543" s="394"/>
    </row>
    <row r="31544" spans="1:6">
      <c r="A31544" s="1224" t="s">
        <v>22730</v>
      </c>
      <c r="B31544" s="1224" t="s">
        <v>24</v>
      </c>
      <c r="C31544" s="1224" t="s">
        <v>22731</v>
      </c>
      <c r="D31544" s="1224" t="s">
        <v>5</v>
      </c>
      <c r="E31544" s="1225">
        <v>4.0999999999999996</v>
      </c>
      <c r="F31544" s="394"/>
    </row>
    <row r="31545" spans="1:6">
      <c r="A31545" s="1224" t="s">
        <v>17525</v>
      </c>
      <c r="B31545" s="1224" t="s">
        <v>24</v>
      </c>
      <c r="C31545" s="1224" t="s">
        <v>17526</v>
      </c>
      <c r="D31545" s="1224" t="s">
        <v>30</v>
      </c>
      <c r="E31545" s="1225">
        <v>8.68</v>
      </c>
      <c r="F31545" s="394"/>
    </row>
    <row r="31546" spans="1:6">
      <c r="A31546" s="1224" t="s">
        <v>17527</v>
      </c>
      <c r="B31546" s="1224" t="s">
        <v>24</v>
      </c>
      <c r="C31546" s="1224" t="s">
        <v>17528</v>
      </c>
      <c r="D31546" s="1224" t="s">
        <v>30</v>
      </c>
      <c r="E31546" s="1225">
        <v>8.1</v>
      </c>
      <c r="F31546" s="394"/>
    </row>
    <row r="31547" spans="1:6">
      <c r="A31547" s="1224" t="s">
        <v>32979</v>
      </c>
      <c r="B31547" s="1224" t="s">
        <v>24</v>
      </c>
      <c r="C31547" s="1224" t="s">
        <v>32980</v>
      </c>
      <c r="D31547" s="1224" t="s">
        <v>30</v>
      </c>
      <c r="E31547" s="1225">
        <v>12.24</v>
      </c>
      <c r="F31547" s="394"/>
    </row>
    <row r="31548" spans="1:6">
      <c r="A31548" s="1224" t="s">
        <v>17529</v>
      </c>
      <c r="B31548" s="1224" t="s">
        <v>24</v>
      </c>
      <c r="C31548" s="1224" t="s">
        <v>17530</v>
      </c>
      <c r="D31548" s="1224" t="s">
        <v>30</v>
      </c>
      <c r="E31548" s="1225">
        <v>7.93</v>
      </c>
      <c r="F31548" s="394"/>
    </row>
    <row r="31549" spans="1:6">
      <c r="A31549" s="1224" t="s">
        <v>17531</v>
      </c>
      <c r="B31549" s="1224" t="s">
        <v>24</v>
      </c>
      <c r="C31549" s="1224" t="s">
        <v>17532</v>
      </c>
      <c r="D31549" s="1224" t="s">
        <v>30</v>
      </c>
      <c r="E31549" s="1225">
        <v>8.1</v>
      </c>
      <c r="F31549" s="394"/>
    </row>
    <row r="31550" spans="1:6">
      <c r="A31550" s="1224" t="s">
        <v>17533</v>
      </c>
      <c r="B31550" s="1224" t="s">
        <v>24</v>
      </c>
      <c r="C31550" s="1224" t="s">
        <v>17534</v>
      </c>
      <c r="D31550" s="1224" t="s">
        <v>30</v>
      </c>
      <c r="E31550" s="1225">
        <v>8.4</v>
      </c>
      <c r="F31550" s="394"/>
    </row>
    <row r="31551" spans="1:6">
      <c r="A31551" s="1224" t="s">
        <v>17535</v>
      </c>
      <c r="B31551" s="1224" t="s">
        <v>24</v>
      </c>
      <c r="C31551" s="1224" t="s">
        <v>32981</v>
      </c>
      <c r="D31551" s="1224" t="s">
        <v>30</v>
      </c>
      <c r="E31551" s="1225">
        <v>9.4499999999999993</v>
      </c>
      <c r="F31551" s="394"/>
    </row>
    <row r="31552" spans="1:6">
      <c r="A31552" s="1224" t="s">
        <v>17536</v>
      </c>
      <c r="B31552" s="1224" t="s">
        <v>24</v>
      </c>
      <c r="C31552" s="1224" t="s">
        <v>32982</v>
      </c>
      <c r="D31552" s="1224" t="s">
        <v>28</v>
      </c>
      <c r="E31552" s="1225">
        <v>873.15</v>
      </c>
      <c r="F31552" s="394"/>
    </row>
    <row r="31553" spans="1:6">
      <c r="A31553" s="1224" t="s">
        <v>17537</v>
      </c>
      <c r="B31553" s="1224" t="s">
        <v>24</v>
      </c>
      <c r="C31553" s="1224" t="s">
        <v>32983</v>
      </c>
      <c r="D31553" s="1224" t="s">
        <v>28</v>
      </c>
      <c r="E31553" s="1225">
        <v>652.82000000000005</v>
      </c>
      <c r="F31553" s="394"/>
    </row>
    <row r="31554" spans="1:6">
      <c r="A31554" s="1224" t="s">
        <v>17538</v>
      </c>
      <c r="B31554" s="1224" t="s">
        <v>24</v>
      </c>
      <c r="C31554" s="1224" t="s">
        <v>32984</v>
      </c>
      <c r="D31554" s="1224" t="s">
        <v>28</v>
      </c>
      <c r="E31554" s="1225">
        <v>1329.93</v>
      </c>
      <c r="F31554" s="394"/>
    </row>
    <row r="31555" spans="1:6">
      <c r="A31555" s="1224" t="s">
        <v>17539</v>
      </c>
      <c r="B31555" s="1224" t="s">
        <v>24</v>
      </c>
      <c r="C31555" s="1224" t="s">
        <v>32985</v>
      </c>
      <c r="D31555" s="1224" t="s">
        <v>28</v>
      </c>
      <c r="E31555" s="1225">
        <v>1128</v>
      </c>
      <c r="F31555" s="394"/>
    </row>
    <row r="31556" spans="1:6">
      <c r="A31556" s="1224" t="s">
        <v>17540</v>
      </c>
      <c r="B31556" s="1224" t="s">
        <v>24</v>
      </c>
      <c r="C31556" s="1224" t="s">
        <v>32986</v>
      </c>
      <c r="D31556" s="1224" t="s">
        <v>28</v>
      </c>
      <c r="E31556" s="1225">
        <v>1195.24</v>
      </c>
      <c r="F31556" s="394"/>
    </row>
    <row r="31557" spans="1:6">
      <c r="A31557" s="1224" t="s">
        <v>17541</v>
      </c>
      <c r="B31557" s="1224" t="s">
        <v>24</v>
      </c>
      <c r="C31557" s="1224" t="s">
        <v>32987</v>
      </c>
      <c r="D31557" s="1224" t="s">
        <v>28</v>
      </c>
      <c r="E31557" s="1225">
        <v>1179.1400000000001</v>
      </c>
      <c r="F31557" s="394"/>
    </row>
    <row r="31558" spans="1:6">
      <c r="A31558" s="1224" t="s">
        <v>17542</v>
      </c>
      <c r="B31558" s="1224" t="s">
        <v>24</v>
      </c>
      <c r="C31558" s="1224" t="s">
        <v>32988</v>
      </c>
      <c r="D31558" s="1224" t="s">
        <v>28</v>
      </c>
      <c r="E31558" s="1225">
        <v>1418.51</v>
      </c>
      <c r="F31558" s="394"/>
    </row>
    <row r="31559" spans="1:6">
      <c r="A31559" s="1224" t="s">
        <v>17543</v>
      </c>
      <c r="B31559" s="1224" t="s">
        <v>24</v>
      </c>
      <c r="C31559" s="1224" t="s">
        <v>32989</v>
      </c>
      <c r="D31559" s="1224" t="s">
        <v>28</v>
      </c>
      <c r="E31559" s="1225">
        <v>410.99</v>
      </c>
      <c r="F31559" s="394"/>
    </row>
    <row r="31560" spans="1:6">
      <c r="A31560" s="1224" t="s">
        <v>17544</v>
      </c>
      <c r="B31560" s="1224" t="s">
        <v>24</v>
      </c>
      <c r="C31560" s="1224" t="s">
        <v>32990</v>
      </c>
      <c r="D31560" s="1224" t="s">
        <v>32</v>
      </c>
      <c r="E31560" s="1225">
        <v>7.4</v>
      </c>
      <c r="F31560" s="394"/>
    </row>
    <row r="31561" spans="1:6">
      <c r="A31561" s="1224" t="s">
        <v>17545</v>
      </c>
      <c r="B31561" s="1224" t="s">
        <v>24</v>
      </c>
      <c r="C31561" s="1224" t="s">
        <v>32991</v>
      </c>
      <c r="D31561" s="1224" t="s">
        <v>32</v>
      </c>
      <c r="E31561" s="1225">
        <v>20.100000000000001</v>
      </c>
      <c r="F31561" s="394"/>
    </row>
    <row r="31562" spans="1:6">
      <c r="A31562" s="1224" t="s">
        <v>17546</v>
      </c>
      <c r="B31562" s="1224" t="s">
        <v>24</v>
      </c>
      <c r="C31562" s="1224" t="s">
        <v>32992</v>
      </c>
      <c r="D31562" s="1224" t="s">
        <v>32</v>
      </c>
      <c r="E31562" s="1225">
        <v>31.96</v>
      </c>
      <c r="F31562" s="394"/>
    </row>
    <row r="31563" spans="1:6">
      <c r="A31563" s="1224" t="s">
        <v>17547</v>
      </c>
      <c r="B31563" s="1224" t="s">
        <v>24</v>
      </c>
      <c r="C31563" s="1224" t="s">
        <v>17548</v>
      </c>
      <c r="D31563" s="1224" t="s">
        <v>32</v>
      </c>
      <c r="E31563" s="1225">
        <v>9.8000000000000007</v>
      </c>
      <c r="F31563" s="394"/>
    </row>
    <row r="31564" spans="1:6">
      <c r="A31564" s="1224" t="s">
        <v>17549</v>
      </c>
      <c r="B31564" s="1224" t="s">
        <v>24</v>
      </c>
      <c r="C31564" s="1224" t="s">
        <v>32993</v>
      </c>
      <c r="D31564" s="1224" t="s">
        <v>32</v>
      </c>
      <c r="E31564" s="1225">
        <v>55.33</v>
      </c>
      <c r="F31564" s="394"/>
    </row>
    <row r="31565" spans="1:6">
      <c r="A31565" s="1224" t="s">
        <v>32994</v>
      </c>
      <c r="B31565" s="1224" t="s">
        <v>24</v>
      </c>
      <c r="C31565" s="1224" t="s">
        <v>32995</v>
      </c>
      <c r="D31565" s="1224" t="s">
        <v>32</v>
      </c>
      <c r="E31565" s="1225">
        <v>23.92</v>
      </c>
      <c r="F31565" s="394"/>
    </row>
    <row r="31566" spans="1:6">
      <c r="A31566" s="1224" t="s">
        <v>17550</v>
      </c>
      <c r="B31566" s="1224" t="s">
        <v>24</v>
      </c>
      <c r="C31566" s="1224" t="s">
        <v>32996</v>
      </c>
      <c r="D31566" s="1224" t="s">
        <v>30</v>
      </c>
      <c r="E31566" s="1225">
        <v>8.0500000000000007</v>
      </c>
      <c r="F31566" s="394"/>
    </row>
    <row r="31567" spans="1:6">
      <c r="A31567" s="1224" t="s">
        <v>17551</v>
      </c>
      <c r="B31567" s="1224" t="s">
        <v>24</v>
      </c>
      <c r="C31567" s="1224" t="s">
        <v>32997</v>
      </c>
      <c r="D31567" s="1224" t="s">
        <v>30</v>
      </c>
      <c r="E31567" s="1225">
        <v>7.97</v>
      </c>
      <c r="F31567" s="394"/>
    </row>
    <row r="31568" spans="1:6">
      <c r="A31568" s="1224" t="s">
        <v>17552</v>
      </c>
      <c r="B31568" s="1224" t="s">
        <v>24</v>
      </c>
      <c r="C31568" s="1224" t="s">
        <v>32998</v>
      </c>
      <c r="D31568" s="1224" t="s">
        <v>30</v>
      </c>
      <c r="E31568" s="1225">
        <v>8.0500000000000007</v>
      </c>
      <c r="F31568" s="394"/>
    </row>
    <row r="31569" spans="1:6">
      <c r="A31569" s="1224" t="s">
        <v>17553</v>
      </c>
      <c r="B31569" s="1224" t="s">
        <v>24</v>
      </c>
      <c r="C31569" s="1224" t="s">
        <v>32999</v>
      </c>
      <c r="D31569" s="1224" t="s">
        <v>30</v>
      </c>
      <c r="E31569" s="1225">
        <v>8.0500000000000007</v>
      </c>
      <c r="F31569" s="394"/>
    </row>
    <row r="31570" spans="1:6">
      <c r="A31570" s="1224" t="s">
        <v>17554</v>
      </c>
      <c r="B31570" s="1224" t="s">
        <v>24</v>
      </c>
      <c r="C31570" s="1224" t="s">
        <v>33000</v>
      </c>
      <c r="D31570" s="1224" t="s">
        <v>30</v>
      </c>
      <c r="E31570" s="1225">
        <v>8.0500000000000007</v>
      </c>
      <c r="F31570" s="394"/>
    </row>
    <row r="31571" spans="1:6">
      <c r="A31571" s="1224" t="s">
        <v>17555</v>
      </c>
      <c r="B31571" s="1224" t="s">
        <v>24</v>
      </c>
      <c r="C31571" s="1224" t="s">
        <v>33001</v>
      </c>
      <c r="D31571" s="1224" t="s">
        <v>30</v>
      </c>
      <c r="E31571" s="1225">
        <v>8.0500000000000007</v>
      </c>
      <c r="F31571" s="394"/>
    </row>
    <row r="31572" spans="1:6">
      <c r="A31572" s="1224" t="s">
        <v>17556</v>
      </c>
      <c r="B31572" s="1224" t="s">
        <v>24</v>
      </c>
      <c r="C31572" s="1224" t="s">
        <v>33002</v>
      </c>
      <c r="D31572" s="1224" t="s">
        <v>30</v>
      </c>
      <c r="E31572" s="1225">
        <v>8.0500000000000007</v>
      </c>
      <c r="F31572" s="394"/>
    </row>
    <row r="31573" spans="1:6">
      <c r="A31573" s="1224" t="s">
        <v>17557</v>
      </c>
      <c r="B31573" s="1224" t="s">
        <v>24</v>
      </c>
      <c r="C31573" s="1224" t="s">
        <v>33003</v>
      </c>
      <c r="D31573" s="1224" t="s">
        <v>30</v>
      </c>
      <c r="E31573" s="1225">
        <v>8.0500000000000007</v>
      </c>
      <c r="F31573" s="394"/>
    </row>
    <row r="31574" spans="1:6">
      <c r="A31574" s="1224" t="s">
        <v>17558</v>
      </c>
      <c r="B31574" s="1224" t="s">
        <v>24</v>
      </c>
      <c r="C31574" s="1224" t="s">
        <v>33004</v>
      </c>
      <c r="D31574" s="1224" t="s">
        <v>30</v>
      </c>
      <c r="E31574" s="1225">
        <v>11.93</v>
      </c>
      <c r="F31574" s="394"/>
    </row>
    <row r="31575" spans="1:6">
      <c r="A31575" s="1224" t="s">
        <v>22732</v>
      </c>
      <c r="B31575" s="1224" t="s">
        <v>24</v>
      </c>
      <c r="C31575" s="1224" t="s">
        <v>33005</v>
      </c>
      <c r="D31575" s="1224" t="s">
        <v>30</v>
      </c>
      <c r="E31575" s="1225">
        <v>8.0500000000000007</v>
      </c>
      <c r="F31575" s="394"/>
    </row>
    <row r="31576" spans="1:6">
      <c r="A31576" s="1224" t="s">
        <v>22733</v>
      </c>
      <c r="B31576" s="1224" t="s">
        <v>24</v>
      </c>
      <c r="C31576" s="1224" t="s">
        <v>33006</v>
      </c>
      <c r="D31576" s="1224" t="s">
        <v>30</v>
      </c>
      <c r="E31576" s="1225">
        <v>8.0500000000000007</v>
      </c>
      <c r="F31576" s="394"/>
    </row>
    <row r="31577" spans="1:6">
      <c r="A31577" s="1224" t="s">
        <v>22734</v>
      </c>
      <c r="B31577" s="1224" t="s">
        <v>24</v>
      </c>
      <c r="C31577" s="1224" t="s">
        <v>33007</v>
      </c>
      <c r="D31577" s="1224" t="s">
        <v>30</v>
      </c>
      <c r="E31577" s="1225">
        <v>8.0500000000000007</v>
      </c>
      <c r="F31577" s="394"/>
    </row>
    <row r="31578" spans="1:6">
      <c r="A31578" s="1224" t="s">
        <v>22735</v>
      </c>
      <c r="B31578" s="1224" t="s">
        <v>24</v>
      </c>
      <c r="C31578" s="1224" t="s">
        <v>33008</v>
      </c>
      <c r="D31578" s="1224" t="s">
        <v>30</v>
      </c>
      <c r="E31578" s="1225">
        <v>8.0500000000000007</v>
      </c>
      <c r="F31578" s="394"/>
    </row>
    <row r="31579" spans="1:6">
      <c r="A31579" s="1224" t="s">
        <v>17559</v>
      </c>
      <c r="B31579" s="1224" t="s">
        <v>24</v>
      </c>
      <c r="C31579" s="1224" t="s">
        <v>33009</v>
      </c>
      <c r="D31579" s="1224" t="s">
        <v>30</v>
      </c>
      <c r="E31579" s="1225">
        <v>8.0500000000000007</v>
      </c>
      <c r="F31579" s="394"/>
    </row>
    <row r="31580" spans="1:6">
      <c r="A31580" s="1224" t="s">
        <v>44693</v>
      </c>
      <c r="B31580" s="1224" t="s">
        <v>24</v>
      </c>
      <c r="C31580" s="1224" t="s">
        <v>44694</v>
      </c>
      <c r="D31580" s="1224" t="s">
        <v>5</v>
      </c>
      <c r="E31580" s="1225">
        <v>2.2000000000000002</v>
      </c>
      <c r="F31580" s="394"/>
    </row>
    <row r="31581" spans="1:6">
      <c r="A31581" s="1224" t="s">
        <v>44695</v>
      </c>
      <c r="B31581" s="1224" t="s">
        <v>24</v>
      </c>
      <c r="C31581" s="1224" t="s">
        <v>44696</v>
      </c>
      <c r="D31581" s="1224" t="s">
        <v>5</v>
      </c>
      <c r="E31581" s="1225">
        <v>3.48</v>
      </c>
      <c r="F31581" s="394"/>
    </row>
    <row r="31582" spans="1:6">
      <c r="A31582" s="1224" t="s">
        <v>44697</v>
      </c>
      <c r="B31582" s="1224" t="s">
        <v>24</v>
      </c>
      <c r="C31582" s="1224" t="s">
        <v>44698</v>
      </c>
      <c r="D31582" s="1224" t="s">
        <v>5</v>
      </c>
      <c r="E31582" s="1225">
        <v>5.71</v>
      </c>
      <c r="F31582" s="394"/>
    </row>
    <row r="31583" spans="1:6">
      <c r="A31583" s="1224" t="s">
        <v>17560</v>
      </c>
      <c r="B31583" s="1224" t="s">
        <v>24</v>
      </c>
      <c r="C31583" s="1224" t="s">
        <v>17561</v>
      </c>
      <c r="D31583" s="1224" t="s">
        <v>30</v>
      </c>
      <c r="E31583" s="1225">
        <v>14.82</v>
      </c>
      <c r="F31583" s="394"/>
    </row>
    <row r="31584" spans="1:6">
      <c r="A31584" s="1224" t="s">
        <v>17562</v>
      </c>
      <c r="B31584" s="1224" t="s">
        <v>24</v>
      </c>
      <c r="C31584" s="1224" t="s">
        <v>17563</v>
      </c>
      <c r="D31584" s="1224" t="s">
        <v>30</v>
      </c>
      <c r="E31584" s="1225">
        <v>14.29</v>
      </c>
      <c r="F31584" s="394"/>
    </row>
    <row r="31585" spans="1:6">
      <c r="A31585" s="1224" t="s">
        <v>17564</v>
      </c>
      <c r="B31585" s="1224" t="s">
        <v>24</v>
      </c>
      <c r="C31585" s="1224" t="s">
        <v>17565</v>
      </c>
      <c r="D31585" s="1224" t="s">
        <v>30</v>
      </c>
      <c r="E31585" s="1225">
        <v>15.72</v>
      </c>
      <c r="F31585" s="394"/>
    </row>
    <row r="31586" spans="1:6">
      <c r="A31586" s="1224" t="s">
        <v>17566</v>
      </c>
      <c r="B31586" s="1224" t="s">
        <v>24</v>
      </c>
      <c r="C31586" s="1224" t="s">
        <v>17567</v>
      </c>
      <c r="D31586" s="1224" t="s">
        <v>30</v>
      </c>
      <c r="E31586" s="1225">
        <v>16.87</v>
      </c>
      <c r="F31586" s="394"/>
    </row>
    <row r="31587" spans="1:6">
      <c r="A31587" s="1224" t="s">
        <v>17568</v>
      </c>
      <c r="B31587" s="1224" t="s">
        <v>24</v>
      </c>
      <c r="C31587" s="1224" t="s">
        <v>33010</v>
      </c>
      <c r="D31587" s="1224" t="s">
        <v>5</v>
      </c>
      <c r="E31587" s="1225">
        <v>0.74</v>
      </c>
      <c r="F31587" s="394"/>
    </row>
    <row r="31588" spans="1:6">
      <c r="A31588" s="1224" t="s">
        <v>17569</v>
      </c>
      <c r="B31588" s="1224" t="s">
        <v>24</v>
      </c>
      <c r="C31588" s="1224" t="s">
        <v>17570</v>
      </c>
      <c r="D31588" s="1224" t="s">
        <v>30</v>
      </c>
      <c r="E31588" s="1225">
        <v>14.66</v>
      </c>
      <c r="F31588" s="394"/>
    </row>
    <row r="31589" spans="1:6">
      <c r="A31589" s="1224" t="s">
        <v>17571</v>
      </c>
      <c r="B31589" s="1224" t="s">
        <v>24</v>
      </c>
      <c r="C31589" s="1224" t="s">
        <v>17572</v>
      </c>
      <c r="D31589" s="1224" t="s">
        <v>5</v>
      </c>
      <c r="E31589" s="1225">
        <v>0.96</v>
      </c>
      <c r="F31589" s="394"/>
    </row>
    <row r="31590" spans="1:6">
      <c r="A31590" s="1224" t="s">
        <v>17573</v>
      </c>
      <c r="B31590" s="1224" t="s">
        <v>24</v>
      </c>
      <c r="C31590" s="1224" t="s">
        <v>17574</v>
      </c>
      <c r="D31590" s="1224" t="s">
        <v>30</v>
      </c>
      <c r="E31590" s="1225">
        <v>16.89</v>
      </c>
      <c r="F31590" s="394"/>
    </row>
    <row r="31591" spans="1:6">
      <c r="A31591" s="1224" t="s">
        <v>17575</v>
      </c>
      <c r="B31591" s="1224" t="s">
        <v>24</v>
      </c>
      <c r="C31591" s="1224" t="s">
        <v>17576</v>
      </c>
      <c r="D31591" s="1224" t="s">
        <v>30</v>
      </c>
      <c r="E31591" s="1225">
        <v>13.48</v>
      </c>
      <c r="F31591" s="394"/>
    </row>
    <row r="31592" spans="1:6">
      <c r="A31592" s="1224" t="s">
        <v>17577</v>
      </c>
      <c r="B31592" s="1224" t="s">
        <v>24</v>
      </c>
      <c r="C31592" s="1224" t="s">
        <v>17578</v>
      </c>
      <c r="D31592" s="1224" t="s">
        <v>5</v>
      </c>
      <c r="E31592" s="1225">
        <v>14.69</v>
      </c>
      <c r="F31592" s="394"/>
    </row>
    <row r="31593" spans="1:6">
      <c r="A31593" s="1224" t="s">
        <v>17579</v>
      </c>
      <c r="B31593" s="1224" t="s">
        <v>24</v>
      </c>
      <c r="C31593" s="1224" t="s">
        <v>17580</v>
      </c>
      <c r="D31593" s="1224" t="s">
        <v>5</v>
      </c>
      <c r="E31593" s="1225">
        <v>11.11</v>
      </c>
      <c r="F31593" s="394"/>
    </row>
    <row r="31594" spans="1:6">
      <c r="A31594" s="1224" t="s">
        <v>17581</v>
      </c>
      <c r="B31594" s="1224" t="s">
        <v>24</v>
      </c>
      <c r="C31594" s="1224" t="s">
        <v>17582</v>
      </c>
      <c r="D31594" s="1224" t="s">
        <v>5</v>
      </c>
      <c r="E31594" s="1225">
        <v>13.43</v>
      </c>
      <c r="F31594" s="394"/>
    </row>
    <row r="31595" spans="1:6">
      <c r="A31595" s="1224" t="s">
        <v>17583</v>
      </c>
      <c r="B31595" s="1224" t="s">
        <v>24</v>
      </c>
      <c r="C31595" s="1224" t="s">
        <v>17584</v>
      </c>
      <c r="D31595" s="1224" t="s">
        <v>5</v>
      </c>
      <c r="E31595" s="1225">
        <v>18.010000000000002</v>
      </c>
      <c r="F31595" s="394"/>
    </row>
    <row r="31596" spans="1:6">
      <c r="A31596" s="1224" t="s">
        <v>17585</v>
      </c>
      <c r="B31596" s="1224" t="s">
        <v>24</v>
      </c>
      <c r="C31596" s="1224" t="s">
        <v>33011</v>
      </c>
      <c r="D31596" s="1224" t="s">
        <v>5</v>
      </c>
      <c r="E31596" s="1225">
        <v>1.28</v>
      </c>
      <c r="F31596" s="394"/>
    </row>
    <row r="31597" spans="1:6">
      <c r="A31597" s="1224" t="s">
        <v>17587</v>
      </c>
      <c r="B31597" s="1224" t="s">
        <v>24</v>
      </c>
      <c r="C31597" s="1224" t="s">
        <v>17588</v>
      </c>
      <c r="D31597" s="1224" t="s">
        <v>5</v>
      </c>
      <c r="E31597" s="1225">
        <v>24.08</v>
      </c>
      <c r="F31597" s="394"/>
    </row>
    <row r="31598" spans="1:6">
      <c r="A31598" s="1224" t="s">
        <v>17589</v>
      </c>
      <c r="B31598" s="1224" t="s">
        <v>24</v>
      </c>
      <c r="C31598" s="1224" t="s">
        <v>33942</v>
      </c>
      <c r="D31598" s="1224" t="s">
        <v>5</v>
      </c>
      <c r="E31598" s="1225">
        <v>33.049999999999997</v>
      </c>
      <c r="F31598" s="394"/>
    </row>
    <row r="31599" spans="1:6">
      <c r="A31599" s="1224" t="s">
        <v>17590</v>
      </c>
      <c r="B31599" s="1224" t="s">
        <v>24</v>
      </c>
      <c r="C31599" s="1224" t="s">
        <v>17591</v>
      </c>
      <c r="D31599" s="1224" t="s">
        <v>5</v>
      </c>
      <c r="E31599" s="1225">
        <v>36.69</v>
      </c>
      <c r="F31599" s="394"/>
    </row>
    <row r="31600" spans="1:6">
      <c r="A31600" s="1224" t="s">
        <v>33012</v>
      </c>
      <c r="B31600" s="1224" t="s">
        <v>24</v>
      </c>
      <c r="C31600" s="1224" t="s">
        <v>33013</v>
      </c>
      <c r="D31600" s="1224" t="s">
        <v>5</v>
      </c>
      <c r="E31600" s="1225">
        <v>8.98</v>
      </c>
      <c r="F31600" s="394"/>
    </row>
    <row r="31601" spans="1:6">
      <c r="A31601" s="1224" t="s">
        <v>17592</v>
      </c>
      <c r="B31601" s="1224" t="s">
        <v>24</v>
      </c>
      <c r="C31601" s="1224" t="s">
        <v>33014</v>
      </c>
      <c r="D31601" s="1224" t="s">
        <v>29</v>
      </c>
      <c r="E31601" s="1225">
        <v>6.11</v>
      </c>
      <c r="F31601" s="394"/>
    </row>
    <row r="31602" spans="1:6">
      <c r="A31602" s="1224" t="s">
        <v>17593</v>
      </c>
      <c r="B31602" s="1224" t="s">
        <v>24</v>
      </c>
      <c r="C31602" s="1224" t="s">
        <v>33015</v>
      </c>
      <c r="D31602" s="1224" t="s">
        <v>5</v>
      </c>
      <c r="E31602" s="1225">
        <v>62</v>
      </c>
      <c r="F31602" s="394"/>
    </row>
    <row r="31603" spans="1:6">
      <c r="A31603" s="1224" t="s">
        <v>17594</v>
      </c>
      <c r="B31603" s="1224" t="s">
        <v>24</v>
      </c>
      <c r="C31603" s="1224" t="s">
        <v>33016</v>
      </c>
      <c r="D31603" s="1224" t="s">
        <v>5</v>
      </c>
      <c r="E31603" s="1225">
        <v>68.91</v>
      </c>
      <c r="F31603" s="394"/>
    </row>
    <row r="31604" spans="1:6">
      <c r="A31604" s="1224" t="s">
        <v>22736</v>
      </c>
      <c r="B31604" s="1224" t="s">
        <v>24</v>
      </c>
      <c r="C31604" s="1224" t="s">
        <v>22737</v>
      </c>
      <c r="D31604" s="1224" t="s">
        <v>5</v>
      </c>
      <c r="E31604" s="1225">
        <v>0.45</v>
      </c>
      <c r="F31604" s="394"/>
    </row>
    <row r="31605" spans="1:6">
      <c r="A31605" s="1224" t="s">
        <v>17595</v>
      </c>
      <c r="B31605" s="1224" t="s">
        <v>24</v>
      </c>
      <c r="C31605" s="1224" t="s">
        <v>17596</v>
      </c>
      <c r="D31605" s="1224" t="s">
        <v>32</v>
      </c>
      <c r="E31605" s="1225">
        <v>1.5</v>
      </c>
      <c r="F31605" s="394"/>
    </row>
    <row r="31606" spans="1:6">
      <c r="A31606" s="1224" t="s">
        <v>17597</v>
      </c>
      <c r="B31606" s="1224" t="s">
        <v>24</v>
      </c>
      <c r="C31606" s="1224" t="s">
        <v>33017</v>
      </c>
      <c r="D31606" s="1224" t="s">
        <v>32</v>
      </c>
      <c r="E31606" s="1225">
        <v>10.87</v>
      </c>
      <c r="F31606" s="394"/>
    </row>
    <row r="31607" spans="1:6">
      <c r="A31607" s="1224" t="s">
        <v>17598</v>
      </c>
      <c r="B31607" s="1224" t="s">
        <v>24</v>
      </c>
      <c r="C31607" s="1224" t="s">
        <v>33018</v>
      </c>
      <c r="D31607" s="1224" t="s">
        <v>32</v>
      </c>
      <c r="E31607" s="1225">
        <v>6.51</v>
      </c>
      <c r="F31607" s="394"/>
    </row>
    <row r="31608" spans="1:6">
      <c r="A31608" s="1224" t="s">
        <v>22738</v>
      </c>
      <c r="B31608" s="1224" t="s">
        <v>24</v>
      </c>
      <c r="C31608" s="1224" t="s">
        <v>33019</v>
      </c>
      <c r="D31608" s="1224" t="s">
        <v>32</v>
      </c>
      <c r="E31608" s="1225">
        <v>8.75</v>
      </c>
      <c r="F31608" s="394"/>
    </row>
    <row r="31609" spans="1:6">
      <c r="A31609" s="1224" t="s">
        <v>17599</v>
      </c>
      <c r="B31609" s="1224" t="s">
        <v>24</v>
      </c>
      <c r="C31609" s="1224" t="s">
        <v>33020</v>
      </c>
      <c r="D31609" s="1224" t="s">
        <v>30</v>
      </c>
      <c r="E31609" s="1225">
        <v>0.56000000000000005</v>
      </c>
      <c r="F31609" s="394"/>
    </row>
    <row r="31610" spans="1:6">
      <c r="A31610" s="1224" t="s">
        <v>17192</v>
      </c>
      <c r="B31610" s="1224" t="s">
        <v>24</v>
      </c>
      <c r="C31610" s="1224" t="s">
        <v>17600</v>
      </c>
      <c r="D31610" s="1224" t="s">
        <v>30</v>
      </c>
      <c r="E31610" s="1225">
        <v>0.57999999999999996</v>
      </c>
      <c r="F31610" s="394"/>
    </row>
    <row r="31611" spans="1:6">
      <c r="A31611" s="1224" t="s">
        <v>17601</v>
      </c>
      <c r="B31611" s="1224" t="s">
        <v>24</v>
      </c>
      <c r="C31611" s="1224" t="s">
        <v>33021</v>
      </c>
      <c r="D31611" s="1224" t="s">
        <v>30</v>
      </c>
      <c r="E31611" s="1225">
        <v>1.1000000000000001</v>
      </c>
      <c r="F31611" s="394"/>
    </row>
    <row r="31612" spans="1:6">
      <c r="A31612" s="1224" t="s">
        <v>17193</v>
      </c>
      <c r="B31612" s="1224" t="s">
        <v>24</v>
      </c>
      <c r="C31612" s="1224" t="s">
        <v>17603</v>
      </c>
      <c r="D31612" s="1224" t="s">
        <v>30</v>
      </c>
      <c r="E31612" s="1225">
        <v>2.44</v>
      </c>
      <c r="F31612" s="394"/>
    </row>
    <row r="31613" spans="1:6">
      <c r="A31613" s="1224" t="s">
        <v>17604</v>
      </c>
      <c r="B31613" s="1224" t="s">
        <v>24</v>
      </c>
      <c r="C31613" s="1224" t="s">
        <v>33022</v>
      </c>
      <c r="D31613" s="1224" t="s">
        <v>30</v>
      </c>
      <c r="E31613" s="1225">
        <v>4.9000000000000004</v>
      </c>
      <c r="F31613" s="394"/>
    </row>
    <row r="31614" spans="1:6">
      <c r="A31614" s="1224" t="s">
        <v>17605</v>
      </c>
      <c r="B31614" s="1224" t="s">
        <v>24</v>
      </c>
      <c r="C31614" s="1224" t="s">
        <v>17606</v>
      </c>
      <c r="D31614" s="1224" t="s">
        <v>30</v>
      </c>
      <c r="E31614" s="1225">
        <v>1.38</v>
      </c>
      <c r="F31614" s="394"/>
    </row>
    <row r="31615" spans="1:6">
      <c r="A31615" s="1224" t="s">
        <v>17194</v>
      </c>
      <c r="B31615" s="1224" t="s">
        <v>24</v>
      </c>
      <c r="C31615" s="1224" t="s">
        <v>33023</v>
      </c>
      <c r="D31615" s="1224" t="s">
        <v>30</v>
      </c>
      <c r="E31615" s="1225">
        <v>1.62</v>
      </c>
      <c r="F31615" s="394"/>
    </row>
    <row r="31616" spans="1:6">
      <c r="A31616" s="1224" t="s">
        <v>17195</v>
      </c>
      <c r="B31616" s="1224" t="s">
        <v>24</v>
      </c>
      <c r="C31616" s="1224" t="s">
        <v>17607</v>
      </c>
      <c r="D31616" s="1224" t="s">
        <v>30</v>
      </c>
      <c r="E31616" s="1225">
        <v>18.899999999999999</v>
      </c>
      <c r="F31616" s="394"/>
    </row>
    <row r="31617" spans="1:6">
      <c r="A31617" s="1224" t="s">
        <v>17608</v>
      </c>
      <c r="B31617" s="1224" t="s">
        <v>24</v>
      </c>
      <c r="C31617" s="1224" t="s">
        <v>33024</v>
      </c>
      <c r="D31617" s="1224" t="s">
        <v>34</v>
      </c>
      <c r="E31617" s="1225">
        <v>16.34</v>
      </c>
      <c r="F31617" s="394"/>
    </row>
    <row r="31618" spans="1:6">
      <c r="A31618" s="1224" t="s">
        <v>17609</v>
      </c>
      <c r="B31618" s="1224" t="s">
        <v>24</v>
      </c>
      <c r="C31618" s="1224" t="s">
        <v>17610</v>
      </c>
      <c r="D31618" s="1224" t="s">
        <v>34</v>
      </c>
      <c r="E31618" s="1225">
        <v>174.2</v>
      </c>
      <c r="F31618" s="394"/>
    </row>
    <row r="31619" spans="1:6">
      <c r="A31619" s="1224" t="s">
        <v>17611</v>
      </c>
      <c r="B31619" s="1224" t="s">
        <v>24</v>
      </c>
      <c r="C31619" s="1224" t="s">
        <v>17612</v>
      </c>
      <c r="D31619" s="1224" t="s">
        <v>34</v>
      </c>
      <c r="E31619" s="1225">
        <v>183.6</v>
      </c>
      <c r="F31619" s="394"/>
    </row>
    <row r="31620" spans="1:6">
      <c r="A31620" s="1224" t="s">
        <v>17613</v>
      </c>
      <c r="B31620" s="1224" t="s">
        <v>24</v>
      </c>
      <c r="C31620" s="1224" t="s">
        <v>33025</v>
      </c>
      <c r="D31620" s="1224" t="s">
        <v>34</v>
      </c>
      <c r="E31620" s="1225">
        <v>181.16</v>
      </c>
      <c r="F31620" s="394"/>
    </row>
    <row r="31621" spans="1:6">
      <c r="A31621" s="1224" t="s">
        <v>22739</v>
      </c>
      <c r="B31621" s="1224" t="s">
        <v>24</v>
      </c>
      <c r="C31621" s="1224" t="s">
        <v>33026</v>
      </c>
      <c r="D31621" s="1224" t="s">
        <v>22740</v>
      </c>
      <c r="E31621" s="1225">
        <v>3866.13</v>
      </c>
      <c r="F31621" s="394"/>
    </row>
    <row r="31622" spans="1:6">
      <c r="A31622" s="1224" t="s">
        <v>17614</v>
      </c>
      <c r="B31622" s="1224" t="s">
        <v>24</v>
      </c>
      <c r="C31622" s="1224" t="s">
        <v>17615</v>
      </c>
      <c r="D31622" s="1224" t="s">
        <v>34</v>
      </c>
      <c r="E31622" s="1225">
        <v>197.96</v>
      </c>
      <c r="F31622" s="394"/>
    </row>
    <row r="31623" spans="1:6">
      <c r="A31623" s="1224" t="s">
        <v>17616</v>
      </c>
      <c r="B31623" s="1224" t="s">
        <v>24</v>
      </c>
      <c r="C31623" s="1224" t="s">
        <v>17617</v>
      </c>
      <c r="D31623" s="1224" t="s">
        <v>34</v>
      </c>
      <c r="E31623" s="1225">
        <v>168.69</v>
      </c>
      <c r="F31623" s="394"/>
    </row>
    <row r="31624" spans="1:6">
      <c r="A31624" s="1224" t="s">
        <v>17618</v>
      </c>
      <c r="B31624" s="1224" t="s">
        <v>24</v>
      </c>
      <c r="C31624" s="1224" t="s">
        <v>17619</v>
      </c>
      <c r="D31624" s="1224" t="s">
        <v>34</v>
      </c>
      <c r="E31624" s="1225">
        <v>174.2</v>
      </c>
      <c r="F31624" s="394"/>
    </row>
    <row r="31625" spans="1:6">
      <c r="A31625" s="1224" t="s">
        <v>17620</v>
      </c>
      <c r="B31625" s="1224" t="s">
        <v>24</v>
      </c>
      <c r="C31625" s="1224" t="s">
        <v>17621</v>
      </c>
      <c r="D31625" s="1224" t="s">
        <v>34</v>
      </c>
      <c r="E31625" s="1225">
        <v>181.16</v>
      </c>
      <c r="F31625" s="394"/>
    </row>
    <row r="31626" spans="1:6">
      <c r="A31626" s="1224" t="s">
        <v>17622</v>
      </c>
      <c r="B31626" s="1224" t="s">
        <v>24</v>
      </c>
      <c r="C31626" s="1224" t="s">
        <v>33027</v>
      </c>
      <c r="D31626" s="1224" t="s">
        <v>2506</v>
      </c>
      <c r="E31626" s="1225">
        <v>103.14</v>
      </c>
      <c r="F31626" s="394"/>
    </row>
    <row r="31627" spans="1:6">
      <c r="A31627" s="1224" t="s">
        <v>17623</v>
      </c>
      <c r="B31627" s="1224" t="s">
        <v>24</v>
      </c>
      <c r="C31627" s="1224" t="s">
        <v>22741</v>
      </c>
      <c r="D31627" s="1224" t="s">
        <v>2506</v>
      </c>
      <c r="E31627" s="1225">
        <v>131.13999999999999</v>
      </c>
      <c r="F31627" s="394"/>
    </row>
    <row r="31628" spans="1:6">
      <c r="A31628" s="1224" t="s">
        <v>17624</v>
      </c>
      <c r="B31628" s="1224" t="s">
        <v>24</v>
      </c>
      <c r="C31628" s="1224" t="s">
        <v>17625</v>
      </c>
      <c r="D31628" s="1224" t="s">
        <v>34</v>
      </c>
      <c r="E31628" s="1225">
        <v>179.51</v>
      </c>
      <c r="F31628" s="394"/>
    </row>
    <row r="31629" spans="1:6">
      <c r="A31629" s="1224" t="s">
        <v>17626</v>
      </c>
      <c r="B31629" s="1224" t="s">
        <v>24</v>
      </c>
      <c r="C31629" s="1224" t="s">
        <v>17627</v>
      </c>
      <c r="D31629" s="1224" t="s">
        <v>34</v>
      </c>
      <c r="E31629" s="1225">
        <v>172.4</v>
      </c>
      <c r="F31629" s="394"/>
    </row>
    <row r="31630" spans="1:6">
      <c r="A31630" s="1224" t="s">
        <v>17196</v>
      </c>
      <c r="B31630" s="1224" t="s">
        <v>24</v>
      </c>
      <c r="C31630" s="1224" t="s">
        <v>33028</v>
      </c>
      <c r="D31630" s="1224" t="s">
        <v>28</v>
      </c>
      <c r="E31630" s="1225">
        <v>262.41000000000003</v>
      </c>
      <c r="F31630" s="394"/>
    </row>
    <row r="31631" spans="1:6">
      <c r="A31631" s="1224" t="s">
        <v>17628</v>
      </c>
      <c r="B31631" s="1224" t="s">
        <v>24</v>
      </c>
      <c r="C31631" s="1224" t="s">
        <v>33029</v>
      </c>
      <c r="D31631" s="1224" t="s">
        <v>28</v>
      </c>
      <c r="E31631" s="1225">
        <v>269</v>
      </c>
      <c r="F31631" s="394"/>
    </row>
    <row r="31632" spans="1:6">
      <c r="A31632" s="1224" t="s">
        <v>17629</v>
      </c>
      <c r="B31632" s="1224" t="s">
        <v>24</v>
      </c>
      <c r="C31632" s="1224" t="s">
        <v>33030</v>
      </c>
      <c r="D31632" s="1224" t="s">
        <v>28</v>
      </c>
      <c r="E31632" s="1225">
        <v>279.89999999999998</v>
      </c>
      <c r="F31632" s="394"/>
    </row>
    <row r="31633" spans="1:6">
      <c r="A31633" s="1224" t="s">
        <v>17630</v>
      </c>
      <c r="B31633" s="1224" t="s">
        <v>24</v>
      </c>
      <c r="C31633" s="1224" t="s">
        <v>33031</v>
      </c>
      <c r="D31633" s="1224" t="s">
        <v>28</v>
      </c>
      <c r="E31633" s="1225">
        <v>275.39999999999998</v>
      </c>
      <c r="F31633" s="394"/>
    </row>
    <row r="31634" spans="1:6">
      <c r="A31634" s="1224" t="s">
        <v>17631</v>
      </c>
      <c r="B31634" s="1224" t="s">
        <v>24</v>
      </c>
      <c r="C31634" s="1224" t="s">
        <v>33032</v>
      </c>
      <c r="D31634" s="1224" t="s">
        <v>28</v>
      </c>
      <c r="E31634" s="1225">
        <v>274.52</v>
      </c>
      <c r="F31634" s="394"/>
    </row>
    <row r="31635" spans="1:6">
      <c r="A31635" s="1224" t="s">
        <v>17202</v>
      </c>
      <c r="B31635" s="1224" t="s">
        <v>24</v>
      </c>
      <c r="C31635" s="1224" t="s">
        <v>44699</v>
      </c>
      <c r="D31635" s="1224" t="s">
        <v>28</v>
      </c>
      <c r="E31635" s="1225">
        <v>722.36</v>
      </c>
      <c r="F31635" s="394"/>
    </row>
    <row r="31636" spans="1:6">
      <c r="A31636" s="1224" t="s">
        <v>17204</v>
      </c>
      <c r="B31636" s="1224" t="s">
        <v>24</v>
      </c>
      <c r="C31636" s="1224" t="s">
        <v>44700</v>
      </c>
      <c r="D31636" s="1224" t="s">
        <v>28</v>
      </c>
      <c r="E31636" s="1225">
        <v>722.36</v>
      </c>
      <c r="F31636" s="394"/>
    </row>
    <row r="31637" spans="1:6">
      <c r="A31637" s="1224" t="s">
        <v>17632</v>
      </c>
      <c r="B31637" s="1224" t="s">
        <v>24</v>
      </c>
      <c r="C31637" s="1224" t="s">
        <v>44701</v>
      </c>
      <c r="D31637" s="1224" t="s">
        <v>28</v>
      </c>
      <c r="E31637" s="1225">
        <v>744.39</v>
      </c>
      <c r="F31637" s="394"/>
    </row>
    <row r="31638" spans="1:6">
      <c r="A31638" s="1224" t="s">
        <v>17633</v>
      </c>
      <c r="B31638" s="1224" t="s">
        <v>24</v>
      </c>
      <c r="C31638" s="1224" t="s">
        <v>44702</v>
      </c>
      <c r="D31638" s="1224" t="s">
        <v>28</v>
      </c>
      <c r="E31638" s="1225">
        <v>798.43</v>
      </c>
      <c r="F31638" s="394"/>
    </row>
    <row r="31639" spans="1:6">
      <c r="A31639" s="1224" t="s">
        <v>17634</v>
      </c>
      <c r="B31639" s="1224" t="s">
        <v>24</v>
      </c>
      <c r="C31639" s="1224" t="s">
        <v>17635</v>
      </c>
      <c r="D31639" s="1224" t="s">
        <v>28</v>
      </c>
      <c r="E31639" s="1225">
        <v>215.95</v>
      </c>
      <c r="F31639" s="394"/>
    </row>
    <row r="31640" spans="1:6">
      <c r="A31640" s="1224" t="s">
        <v>17636</v>
      </c>
      <c r="B31640" s="1224" t="s">
        <v>24</v>
      </c>
      <c r="C31640" s="1224" t="s">
        <v>17637</v>
      </c>
      <c r="D31640" s="1224" t="s">
        <v>5</v>
      </c>
      <c r="E31640" s="1225">
        <v>9.61</v>
      </c>
      <c r="F31640" s="394"/>
    </row>
    <row r="31641" spans="1:6">
      <c r="A31641" s="1224" t="s">
        <v>17638</v>
      </c>
      <c r="B31641" s="1224" t="s">
        <v>24</v>
      </c>
      <c r="C31641" s="1224" t="s">
        <v>33033</v>
      </c>
      <c r="D31641" s="1224" t="s">
        <v>32</v>
      </c>
      <c r="E31641" s="1225">
        <v>55.52</v>
      </c>
      <c r="F31641" s="394"/>
    </row>
    <row r="31642" spans="1:6">
      <c r="A31642" s="1224" t="s">
        <v>17639</v>
      </c>
      <c r="B31642" s="1224" t="s">
        <v>24</v>
      </c>
      <c r="C31642" s="1224" t="s">
        <v>33034</v>
      </c>
      <c r="D31642" s="1224" t="s">
        <v>28</v>
      </c>
      <c r="E31642" s="1225">
        <v>76.66</v>
      </c>
      <c r="F31642" s="394"/>
    </row>
    <row r="31643" spans="1:6">
      <c r="A31643" s="1224" t="s">
        <v>17640</v>
      </c>
      <c r="B31643" s="1224" t="s">
        <v>24</v>
      </c>
      <c r="C31643" s="1224" t="s">
        <v>17641</v>
      </c>
      <c r="D31643" s="1224" t="s">
        <v>28</v>
      </c>
      <c r="E31643" s="1225">
        <v>159.9</v>
      </c>
      <c r="F31643" s="394"/>
    </row>
    <row r="31644" spans="1:6">
      <c r="A31644" s="1224" t="s">
        <v>17642</v>
      </c>
      <c r="B31644" s="1224" t="s">
        <v>24</v>
      </c>
      <c r="C31644" s="1224" t="s">
        <v>17643</v>
      </c>
      <c r="D31644" s="1224" t="s">
        <v>28</v>
      </c>
      <c r="E31644" s="1225">
        <v>276.33999999999997</v>
      </c>
      <c r="F31644" s="394"/>
    </row>
    <row r="31645" spans="1:6">
      <c r="A31645" s="1224" t="s">
        <v>17644</v>
      </c>
      <c r="B31645" s="1224" t="s">
        <v>24</v>
      </c>
      <c r="C31645" s="1224" t="s">
        <v>17645</v>
      </c>
      <c r="D31645" s="1224" t="s">
        <v>28</v>
      </c>
      <c r="E31645" s="1225">
        <v>193.5</v>
      </c>
      <c r="F31645" s="394"/>
    </row>
    <row r="31646" spans="1:6">
      <c r="A31646" s="1224" t="s">
        <v>17646</v>
      </c>
      <c r="B31646" s="1224" t="s">
        <v>24</v>
      </c>
      <c r="C31646" s="1224" t="s">
        <v>17647</v>
      </c>
      <c r="D31646" s="1224" t="s">
        <v>28</v>
      </c>
      <c r="E31646" s="1225">
        <v>166.99</v>
      </c>
      <c r="F31646" s="394"/>
    </row>
    <row r="31647" spans="1:6">
      <c r="A31647" s="1224" t="s">
        <v>17648</v>
      </c>
      <c r="B31647" s="1224" t="s">
        <v>24</v>
      </c>
      <c r="C31647" s="1224" t="s">
        <v>17649</v>
      </c>
      <c r="D31647" s="1224" t="s">
        <v>28</v>
      </c>
      <c r="E31647" s="1225">
        <v>6.29</v>
      </c>
      <c r="F31647" s="394"/>
    </row>
    <row r="31648" spans="1:6">
      <c r="A31648" s="1224" t="s">
        <v>17650</v>
      </c>
      <c r="B31648" s="1224" t="s">
        <v>24</v>
      </c>
      <c r="C31648" s="1224" t="s">
        <v>17651</v>
      </c>
      <c r="D31648" s="1224" t="s">
        <v>28</v>
      </c>
      <c r="E31648" s="1225">
        <v>94.9</v>
      </c>
      <c r="F31648" s="394"/>
    </row>
    <row r="31649" spans="1:6">
      <c r="A31649" s="1224" t="s">
        <v>17652</v>
      </c>
      <c r="B31649" s="1224" t="s">
        <v>24</v>
      </c>
      <c r="C31649" s="1224" t="s">
        <v>17653</v>
      </c>
      <c r="D31649" s="1224" t="s">
        <v>28</v>
      </c>
      <c r="E31649" s="1225">
        <v>12.9</v>
      </c>
      <c r="F31649" s="394"/>
    </row>
    <row r="31650" spans="1:6">
      <c r="A31650" s="1224" t="s">
        <v>17654</v>
      </c>
      <c r="B31650" s="1224" t="s">
        <v>24</v>
      </c>
      <c r="C31650" s="1224" t="s">
        <v>17655</v>
      </c>
      <c r="D31650" s="1224" t="s">
        <v>28</v>
      </c>
      <c r="E31650" s="1225">
        <v>20.71</v>
      </c>
      <c r="F31650" s="394"/>
    </row>
    <row r="31651" spans="1:6">
      <c r="A31651" s="1224" t="s">
        <v>17656</v>
      </c>
      <c r="B31651" s="1224" t="s">
        <v>24</v>
      </c>
      <c r="C31651" s="1224" t="s">
        <v>17657</v>
      </c>
      <c r="D31651" s="1224" t="s">
        <v>28</v>
      </c>
      <c r="E31651" s="1225">
        <v>176.16</v>
      </c>
      <c r="F31651" s="394"/>
    </row>
    <row r="31652" spans="1:6">
      <c r="A31652" s="1224" t="s">
        <v>17658</v>
      </c>
      <c r="B31652" s="1224" t="s">
        <v>24</v>
      </c>
      <c r="C31652" s="1224" t="s">
        <v>17659</v>
      </c>
      <c r="D31652" s="1224" t="s">
        <v>28</v>
      </c>
      <c r="E31652" s="1225">
        <v>2.34</v>
      </c>
      <c r="F31652" s="394"/>
    </row>
    <row r="31653" spans="1:6">
      <c r="A31653" s="1224" t="s">
        <v>17660</v>
      </c>
      <c r="B31653" s="1224" t="s">
        <v>24</v>
      </c>
      <c r="C31653" s="1224" t="s">
        <v>33035</v>
      </c>
      <c r="D31653" s="1224" t="s">
        <v>28</v>
      </c>
      <c r="E31653" s="1225">
        <v>13.17</v>
      </c>
      <c r="F31653" s="394"/>
    </row>
    <row r="31654" spans="1:6">
      <c r="A31654" s="1224" t="s">
        <v>17661</v>
      </c>
      <c r="B31654" s="1224" t="s">
        <v>24</v>
      </c>
      <c r="C31654" s="1224" t="s">
        <v>17662</v>
      </c>
      <c r="D31654" s="1224" t="s">
        <v>28</v>
      </c>
      <c r="E31654" s="1225">
        <v>9.9</v>
      </c>
      <c r="F31654" s="394"/>
    </row>
    <row r="31655" spans="1:6">
      <c r="A31655" s="1224" t="s">
        <v>17663</v>
      </c>
      <c r="B31655" s="1224" t="s">
        <v>24</v>
      </c>
      <c r="C31655" s="1224" t="s">
        <v>17664</v>
      </c>
      <c r="D31655" s="1224" t="s">
        <v>28</v>
      </c>
      <c r="E31655" s="1225">
        <v>8.15</v>
      </c>
      <c r="F31655" s="394"/>
    </row>
    <row r="31656" spans="1:6">
      <c r="A31656" s="1224" t="s">
        <v>17665</v>
      </c>
      <c r="B31656" s="1224" t="s">
        <v>24</v>
      </c>
      <c r="C31656" s="1224" t="s">
        <v>33036</v>
      </c>
      <c r="D31656" s="1224" t="s">
        <v>28</v>
      </c>
      <c r="E31656" s="1225">
        <v>4.8</v>
      </c>
      <c r="F31656" s="394"/>
    </row>
    <row r="31657" spans="1:6">
      <c r="A31657" s="1224" t="s">
        <v>17666</v>
      </c>
      <c r="B31657" s="1224" t="s">
        <v>24</v>
      </c>
      <c r="C31657" s="1224" t="s">
        <v>17667</v>
      </c>
      <c r="D31657" s="1224" t="s">
        <v>28</v>
      </c>
      <c r="E31657" s="1225">
        <v>44.45</v>
      </c>
      <c r="F31657" s="394"/>
    </row>
    <row r="31658" spans="1:6">
      <c r="A31658" s="1224" t="s">
        <v>17668</v>
      </c>
      <c r="B31658" s="1224" t="s">
        <v>24</v>
      </c>
      <c r="C31658" s="1224" t="s">
        <v>17669</v>
      </c>
      <c r="D31658" s="1224" t="s">
        <v>28</v>
      </c>
      <c r="E31658" s="1225">
        <v>7</v>
      </c>
      <c r="F31658" s="394"/>
    </row>
    <row r="31659" spans="1:6">
      <c r="A31659" s="1224" t="s">
        <v>17670</v>
      </c>
      <c r="B31659" s="1224" t="s">
        <v>24</v>
      </c>
      <c r="C31659" s="1224" t="s">
        <v>17671</v>
      </c>
      <c r="D31659" s="1224" t="s">
        <v>28</v>
      </c>
      <c r="E31659" s="1225">
        <v>95</v>
      </c>
      <c r="F31659" s="394"/>
    </row>
    <row r="31660" spans="1:6">
      <c r="A31660" s="1224" t="s">
        <v>17672</v>
      </c>
      <c r="B31660" s="1224" t="s">
        <v>24</v>
      </c>
      <c r="C31660" s="1224" t="s">
        <v>17673</v>
      </c>
      <c r="D31660" s="1224" t="s">
        <v>28</v>
      </c>
      <c r="E31660" s="1225">
        <v>10.3</v>
      </c>
      <c r="F31660" s="394"/>
    </row>
    <row r="31661" spans="1:6">
      <c r="A31661" s="1224" t="s">
        <v>17674</v>
      </c>
      <c r="B31661" s="1224" t="s">
        <v>24</v>
      </c>
      <c r="C31661" s="1224" t="s">
        <v>17675</v>
      </c>
      <c r="D31661" s="1224" t="s">
        <v>28</v>
      </c>
      <c r="E31661" s="1225">
        <v>78</v>
      </c>
      <c r="F31661" s="394"/>
    </row>
    <row r="31662" spans="1:6">
      <c r="A31662" s="1224" t="s">
        <v>17676</v>
      </c>
      <c r="B31662" s="1224" t="s">
        <v>24</v>
      </c>
      <c r="C31662" s="1224" t="s">
        <v>17677</v>
      </c>
      <c r="D31662" s="1224" t="s">
        <v>28</v>
      </c>
      <c r="E31662" s="1225">
        <v>98</v>
      </c>
      <c r="F31662" s="394"/>
    </row>
    <row r="31663" spans="1:6">
      <c r="A31663" s="1224" t="s">
        <v>17678</v>
      </c>
      <c r="B31663" s="1224" t="s">
        <v>24</v>
      </c>
      <c r="C31663" s="1224" t="s">
        <v>33037</v>
      </c>
      <c r="D31663" s="1224" t="s">
        <v>5</v>
      </c>
      <c r="E31663" s="1225">
        <v>4.3</v>
      </c>
      <c r="F31663" s="394"/>
    </row>
    <row r="31664" spans="1:6">
      <c r="A31664" s="1224" t="s">
        <v>17679</v>
      </c>
      <c r="B31664" s="1224" t="s">
        <v>24</v>
      </c>
      <c r="C31664" s="1224" t="s">
        <v>33038</v>
      </c>
      <c r="D31664" s="1224" t="s">
        <v>7063</v>
      </c>
      <c r="E31664" s="1225">
        <v>16.5</v>
      </c>
      <c r="F31664" s="394"/>
    </row>
    <row r="31665" spans="1:6">
      <c r="A31665" s="1224" t="s">
        <v>17206</v>
      </c>
      <c r="B31665" s="1224" t="s">
        <v>24</v>
      </c>
      <c r="C31665" s="1224" t="s">
        <v>33039</v>
      </c>
      <c r="D31665" s="1224" t="s">
        <v>14634</v>
      </c>
      <c r="E31665" s="1225">
        <v>22</v>
      </c>
      <c r="F31665" s="394"/>
    </row>
    <row r="31666" spans="1:6">
      <c r="A31666" s="1224" t="s">
        <v>33040</v>
      </c>
      <c r="B31666" s="1224" t="s">
        <v>24</v>
      </c>
      <c r="C31666" s="1224" t="s">
        <v>33041</v>
      </c>
      <c r="D31666" s="1224" t="s">
        <v>32</v>
      </c>
      <c r="E31666" s="1225">
        <v>148.05000000000001</v>
      </c>
      <c r="F31666" s="394"/>
    </row>
    <row r="31667" spans="1:6">
      <c r="A31667" s="1224" t="s">
        <v>33042</v>
      </c>
      <c r="B31667" s="1224" t="s">
        <v>24</v>
      </c>
      <c r="C31667" s="1224" t="s">
        <v>33043</v>
      </c>
      <c r="D31667" s="1224" t="s">
        <v>30</v>
      </c>
      <c r="E31667" s="1225">
        <v>10.28</v>
      </c>
      <c r="F31667" s="394"/>
    </row>
    <row r="31668" spans="1:6">
      <c r="A31668" s="1224" t="s">
        <v>17680</v>
      </c>
      <c r="B31668" s="1224" t="s">
        <v>24</v>
      </c>
      <c r="C31668" s="1224" t="s">
        <v>33044</v>
      </c>
      <c r="D31668" s="1224" t="s">
        <v>30</v>
      </c>
      <c r="E31668" s="1225">
        <v>8.17</v>
      </c>
      <c r="F31668" s="394"/>
    </row>
    <row r="31669" spans="1:6">
      <c r="A31669" s="1224" t="s">
        <v>17682</v>
      </c>
      <c r="B31669" s="1224" t="s">
        <v>24</v>
      </c>
      <c r="C31669" s="1224" t="s">
        <v>33045</v>
      </c>
      <c r="D31669" s="1224" t="s">
        <v>7037</v>
      </c>
      <c r="E31669" s="1225">
        <v>22.18</v>
      </c>
      <c r="F31669" s="394"/>
    </row>
    <row r="31670" spans="1:6">
      <c r="A31670" s="1224" t="s">
        <v>17684</v>
      </c>
      <c r="B31670" s="1224" t="s">
        <v>24</v>
      </c>
      <c r="C31670" s="1224" t="s">
        <v>17685</v>
      </c>
      <c r="D31670" s="1224" t="s">
        <v>7037</v>
      </c>
      <c r="E31670" s="1225">
        <v>19.13</v>
      </c>
      <c r="F31670" s="394"/>
    </row>
    <row r="31671" spans="1:6">
      <c r="A31671" s="1224" t="s">
        <v>17686</v>
      </c>
      <c r="B31671" s="1224" t="s">
        <v>24</v>
      </c>
      <c r="C31671" s="1224" t="s">
        <v>17687</v>
      </c>
      <c r="D31671" s="1224" t="s">
        <v>7037</v>
      </c>
      <c r="E31671" s="1225">
        <v>5</v>
      </c>
      <c r="F31671" s="394"/>
    </row>
    <row r="31672" spans="1:6">
      <c r="A31672" s="1224" t="s">
        <v>17688</v>
      </c>
      <c r="B31672" s="1224" t="s">
        <v>24</v>
      </c>
      <c r="C31672" s="1224" t="s">
        <v>17689</v>
      </c>
      <c r="D31672" s="1224" t="s">
        <v>7037</v>
      </c>
      <c r="E31672" s="1225">
        <v>16</v>
      </c>
      <c r="F31672" s="394"/>
    </row>
    <row r="31673" spans="1:6">
      <c r="A31673" s="1224" t="s">
        <v>17690</v>
      </c>
      <c r="B31673" s="1224" t="s">
        <v>24</v>
      </c>
      <c r="C31673" s="1224" t="s">
        <v>17691</v>
      </c>
      <c r="D31673" s="1224" t="s">
        <v>7037</v>
      </c>
      <c r="E31673" s="1225">
        <v>6.71</v>
      </c>
      <c r="F31673" s="394"/>
    </row>
    <row r="31674" spans="1:6">
      <c r="A31674" s="1224" t="s">
        <v>17692</v>
      </c>
      <c r="B31674" s="1224" t="s">
        <v>24</v>
      </c>
      <c r="C31674" s="1224" t="s">
        <v>17693</v>
      </c>
      <c r="D31674" s="1224" t="s">
        <v>5</v>
      </c>
      <c r="E31674" s="1225">
        <v>121.53</v>
      </c>
      <c r="F31674" s="394"/>
    </row>
    <row r="31675" spans="1:6">
      <c r="A31675" s="1224" t="s">
        <v>17694</v>
      </c>
      <c r="B31675" s="1224" t="s">
        <v>24</v>
      </c>
      <c r="C31675" s="1224" t="s">
        <v>33046</v>
      </c>
      <c r="D31675" s="1224" t="s">
        <v>30</v>
      </c>
      <c r="E31675" s="1225">
        <v>12.62</v>
      </c>
      <c r="F31675" s="394"/>
    </row>
    <row r="31676" spans="1:6">
      <c r="A31676" s="1226" t="s">
        <v>17696</v>
      </c>
      <c r="B31676" s="1226" t="s">
        <v>24</v>
      </c>
      <c r="C31676" s="1226" t="s">
        <v>33047</v>
      </c>
      <c r="D31676" s="1226" t="s">
        <v>30</v>
      </c>
      <c r="E31676" s="1227">
        <v>7.94</v>
      </c>
      <c r="F31676" s="394"/>
    </row>
    <row r="31677" spans="1:6">
      <c r="A31677" s="1224" t="s">
        <v>17697</v>
      </c>
      <c r="B31677" s="1224" t="s">
        <v>24</v>
      </c>
      <c r="C31677" s="1224" t="s">
        <v>33048</v>
      </c>
      <c r="D31677" s="1224" t="s">
        <v>30</v>
      </c>
      <c r="E31677" s="1225">
        <v>9.5</v>
      </c>
      <c r="F31677" s="394"/>
    </row>
    <row r="31678" spans="1:6">
      <c r="A31678" s="1224" t="s">
        <v>17698</v>
      </c>
      <c r="B31678" s="1224" t="s">
        <v>24</v>
      </c>
      <c r="C31678" s="1224" t="s">
        <v>33049</v>
      </c>
      <c r="D31678" s="1224" t="s">
        <v>30</v>
      </c>
      <c r="E31678" s="1225">
        <v>9.35</v>
      </c>
      <c r="F31678" s="394"/>
    </row>
    <row r="31679" spans="1:6">
      <c r="A31679" s="1224" t="s">
        <v>17207</v>
      </c>
      <c r="B31679" s="1224" t="s">
        <v>24</v>
      </c>
      <c r="C31679" s="1224" t="s">
        <v>33050</v>
      </c>
      <c r="D31679" s="1224" t="s">
        <v>28</v>
      </c>
      <c r="E31679" s="1225">
        <v>3.3</v>
      </c>
      <c r="F31679" s="394"/>
    </row>
    <row r="31680" spans="1:6">
      <c r="A31680" s="1224" t="s">
        <v>17699</v>
      </c>
      <c r="B31680" s="1224" t="s">
        <v>24</v>
      </c>
      <c r="C31680" s="1224" t="s">
        <v>33051</v>
      </c>
      <c r="D31680" s="1224" t="s">
        <v>28</v>
      </c>
      <c r="E31680" s="1225">
        <v>3</v>
      </c>
      <c r="F31680" s="394"/>
    </row>
    <row r="31681" spans="1:6">
      <c r="A31681" s="1224" t="s">
        <v>17208</v>
      </c>
      <c r="B31681" s="1224" t="s">
        <v>24</v>
      </c>
      <c r="C31681" s="1224" t="s">
        <v>33052</v>
      </c>
      <c r="D31681" s="1224" t="s">
        <v>28</v>
      </c>
      <c r="E31681" s="1225">
        <v>3.2</v>
      </c>
      <c r="F31681" s="394"/>
    </row>
    <row r="31682" spans="1:6">
      <c r="A31682" s="1224" t="s">
        <v>17700</v>
      </c>
      <c r="B31682" s="1224" t="s">
        <v>24</v>
      </c>
      <c r="C31682" s="1224" t="s">
        <v>22742</v>
      </c>
      <c r="D31682" s="1224" t="s">
        <v>32</v>
      </c>
      <c r="E31682" s="1225">
        <v>24.16</v>
      </c>
      <c r="F31682" s="394"/>
    </row>
    <row r="31683" spans="1:6">
      <c r="A31683" s="1224" t="s">
        <v>17701</v>
      </c>
      <c r="B31683" s="1224" t="s">
        <v>24</v>
      </c>
      <c r="C31683" s="1224" t="s">
        <v>22743</v>
      </c>
      <c r="D31683" s="1224" t="s">
        <v>32</v>
      </c>
      <c r="E31683" s="1225">
        <v>18.579999999999998</v>
      </c>
      <c r="F31683" s="394"/>
    </row>
    <row r="31684" spans="1:6">
      <c r="A31684" s="1224" t="s">
        <v>17702</v>
      </c>
      <c r="B31684" s="1224" t="s">
        <v>24</v>
      </c>
      <c r="C31684" s="1224" t="s">
        <v>22744</v>
      </c>
      <c r="D31684" s="1224" t="s">
        <v>32</v>
      </c>
      <c r="E31684" s="1225">
        <v>42.85</v>
      </c>
      <c r="F31684" s="394"/>
    </row>
    <row r="31685" spans="1:6">
      <c r="A31685" s="1224" t="s">
        <v>17703</v>
      </c>
      <c r="B31685" s="1224" t="s">
        <v>24</v>
      </c>
      <c r="C31685" s="1224" t="s">
        <v>33053</v>
      </c>
      <c r="D31685" s="1224" t="s">
        <v>32</v>
      </c>
      <c r="E31685" s="1225">
        <v>33.07</v>
      </c>
      <c r="F31685" s="394"/>
    </row>
    <row r="31686" spans="1:6">
      <c r="A31686" s="1224" t="s">
        <v>17704</v>
      </c>
      <c r="B31686" s="1224" t="s">
        <v>24</v>
      </c>
      <c r="C31686" s="1224" t="s">
        <v>17705</v>
      </c>
      <c r="D31686" s="1224" t="s">
        <v>32</v>
      </c>
      <c r="E31686" s="1225">
        <v>75</v>
      </c>
      <c r="F31686" s="394"/>
    </row>
    <row r="31687" spans="1:6">
      <c r="A31687" s="1224" t="s">
        <v>17706</v>
      </c>
      <c r="B31687" s="1224" t="s">
        <v>24</v>
      </c>
      <c r="C31687" s="1224" t="s">
        <v>33054</v>
      </c>
      <c r="D31687" s="1224" t="s">
        <v>28</v>
      </c>
      <c r="E31687" s="1225">
        <v>4.5</v>
      </c>
      <c r="F31687" s="394"/>
    </row>
    <row r="31688" spans="1:6">
      <c r="A31688" s="1224" t="s">
        <v>17707</v>
      </c>
      <c r="B31688" s="1224" t="s">
        <v>24</v>
      </c>
      <c r="C31688" s="1224" t="s">
        <v>17708</v>
      </c>
      <c r="D31688" s="1224" t="s">
        <v>28</v>
      </c>
      <c r="E31688" s="1225">
        <v>51.1</v>
      </c>
      <c r="F31688" s="394"/>
    </row>
    <row r="31689" spans="1:6">
      <c r="A31689" s="1224" t="s">
        <v>17709</v>
      </c>
      <c r="B31689" s="1224" t="s">
        <v>24</v>
      </c>
      <c r="C31689" s="1224" t="s">
        <v>33055</v>
      </c>
      <c r="D31689" s="1224" t="s">
        <v>28</v>
      </c>
      <c r="E31689" s="1225">
        <v>280.33</v>
      </c>
      <c r="F31689" s="394"/>
    </row>
    <row r="31690" spans="1:6">
      <c r="A31690" s="1224" t="s">
        <v>17710</v>
      </c>
      <c r="B31690" s="1224" t="s">
        <v>24</v>
      </c>
      <c r="C31690" s="1224" t="s">
        <v>17711</v>
      </c>
      <c r="D31690" s="1224" t="s">
        <v>28</v>
      </c>
      <c r="E31690" s="1225">
        <v>37.58</v>
      </c>
      <c r="F31690" s="394"/>
    </row>
    <row r="31691" spans="1:6">
      <c r="A31691" s="1224" t="s">
        <v>17712</v>
      </c>
      <c r="B31691" s="1224" t="s">
        <v>24</v>
      </c>
      <c r="C31691" s="1224" t="s">
        <v>17713</v>
      </c>
      <c r="D31691" s="1224" t="s">
        <v>7086</v>
      </c>
      <c r="E31691" s="1225">
        <v>3.46</v>
      </c>
      <c r="F31691" s="394"/>
    </row>
    <row r="31692" spans="1:6">
      <c r="A31692" s="1224" t="s">
        <v>17714</v>
      </c>
      <c r="B31692" s="1224" t="s">
        <v>24</v>
      </c>
      <c r="C31692" s="1224" t="s">
        <v>33056</v>
      </c>
      <c r="D31692" s="1224" t="s">
        <v>28</v>
      </c>
      <c r="E31692" s="1225">
        <v>0.46</v>
      </c>
      <c r="F31692" s="394"/>
    </row>
    <row r="31693" spans="1:6">
      <c r="A31693" s="1224" t="s">
        <v>17715</v>
      </c>
      <c r="B31693" s="1224" t="s">
        <v>24</v>
      </c>
      <c r="C31693" s="1224" t="s">
        <v>17716</v>
      </c>
      <c r="D31693" s="1224" t="s">
        <v>28</v>
      </c>
      <c r="E31693" s="1225">
        <v>0.73</v>
      </c>
      <c r="F31693" s="394"/>
    </row>
    <row r="31694" spans="1:6">
      <c r="A31694" s="1224" t="s">
        <v>17717</v>
      </c>
      <c r="B31694" s="1224" t="s">
        <v>24</v>
      </c>
      <c r="C31694" s="1224" t="s">
        <v>33057</v>
      </c>
      <c r="D31694" s="1224" t="s">
        <v>28</v>
      </c>
      <c r="E31694" s="1225">
        <v>1.05</v>
      </c>
      <c r="F31694" s="394"/>
    </row>
    <row r="31695" spans="1:6">
      <c r="A31695" s="1224" t="s">
        <v>17718</v>
      </c>
      <c r="B31695" s="1224" t="s">
        <v>24</v>
      </c>
      <c r="C31695" s="1224" t="s">
        <v>33058</v>
      </c>
      <c r="D31695" s="1224" t="s">
        <v>28</v>
      </c>
      <c r="E31695" s="1225">
        <v>0.17</v>
      </c>
      <c r="F31695" s="394"/>
    </row>
    <row r="31696" spans="1:6">
      <c r="A31696" s="1224" t="s">
        <v>17719</v>
      </c>
      <c r="B31696" s="1224" t="s">
        <v>24</v>
      </c>
      <c r="C31696" s="1224" t="s">
        <v>33059</v>
      </c>
      <c r="D31696" s="1224" t="s">
        <v>30</v>
      </c>
      <c r="E31696" s="1225">
        <v>52.9</v>
      </c>
      <c r="F31696" s="394"/>
    </row>
    <row r="31697" spans="1:6">
      <c r="A31697" s="1224" t="s">
        <v>17720</v>
      </c>
      <c r="B31697" s="1224" t="s">
        <v>24</v>
      </c>
      <c r="C31697" s="1224" t="s">
        <v>17721</v>
      </c>
      <c r="D31697" s="1224" t="s">
        <v>32</v>
      </c>
      <c r="E31697" s="1225">
        <v>111.99</v>
      </c>
      <c r="F31697" s="394"/>
    </row>
    <row r="31698" spans="1:6">
      <c r="A31698" s="1224" t="s">
        <v>17722</v>
      </c>
      <c r="B31698" s="1224" t="s">
        <v>24</v>
      </c>
      <c r="C31698" s="1224" t="s">
        <v>17723</v>
      </c>
      <c r="D31698" s="1224" t="s">
        <v>32</v>
      </c>
      <c r="E31698" s="1225">
        <v>66.25</v>
      </c>
      <c r="F31698" s="394"/>
    </row>
    <row r="31699" spans="1:6">
      <c r="A31699" s="1224" t="s">
        <v>17724</v>
      </c>
      <c r="B31699" s="1224" t="s">
        <v>24</v>
      </c>
      <c r="C31699" s="1224" t="s">
        <v>33060</v>
      </c>
      <c r="D31699" s="1224" t="s">
        <v>5</v>
      </c>
      <c r="E31699" s="1225">
        <v>120</v>
      </c>
      <c r="F31699" s="394"/>
    </row>
    <row r="31700" spans="1:6">
      <c r="A31700" s="1224" t="s">
        <v>17725</v>
      </c>
      <c r="B31700" s="1224" t="s">
        <v>24</v>
      </c>
      <c r="C31700" s="1224" t="s">
        <v>33061</v>
      </c>
      <c r="D31700" s="1224" t="s">
        <v>5</v>
      </c>
      <c r="E31700" s="1225">
        <v>89.12</v>
      </c>
      <c r="F31700" s="394"/>
    </row>
    <row r="31701" spans="1:6">
      <c r="A31701" s="1224" t="s">
        <v>17726</v>
      </c>
      <c r="B31701" s="1224" t="s">
        <v>24</v>
      </c>
      <c r="C31701" s="1224" t="s">
        <v>33062</v>
      </c>
      <c r="D31701" s="1224" t="s">
        <v>5</v>
      </c>
      <c r="E31701" s="1225">
        <v>72</v>
      </c>
      <c r="F31701" s="394"/>
    </row>
    <row r="31702" spans="1:6">
      <c r="A31702" s="1224" t="s">
        <v>17727</v>
      </c>
      <c r="B31702" s="1224" t="s">
        <v>24</v>
      </c>
      <c r="C31702" s="1224" t="s">
        <v>33063</v>
      </c>
      <c r="D31702" s="1224" t="s">
        <v>30</v>
      </c>
      <c r="E31702" s="1225">
        <v>63.97</v>
      </c>
      <c r="F31702" s="394"/>
    </row>
    <row r="31703" spans="1:6">
      <c r="A31703" s="1224" t="s">
        <v>17728</v>
      </c>
      <c r="B31703" s="1224" t="s">
        <v>24</v>
      </c>
      <c r="C31703" s="1224" t="s">
        <v>17729</v>
      </c>
      <c r="D31703" s="1224" t="s">
        <v>30</v>
      </c>
      <c r="E31703" s="1225">
        <v>184.7</v>
      </c>
      <c r="F31703" s="394"/>
    </row>
    <row r="31704" spans="1:6">
      <c r="A31704" s="1224" t="s">
        <v>17730</v>
      </c>
      <c r="B31704" s="1224" t="s">
        <v>24</v>
      </c>
      <c r="C31704" s="1224" t="s">
        <v>33064</v>
      </c>
      <c r="D31704" s="1224" t="s">
        <v>30</v>
      </c>
      <c r="E31704" s="1225">
        <v>6.92</v>
      </c>
      <c r="F31704" s="394"/>
    </row>
    <row r="31705" spans="1:6">
      <c r="A31705" s="1224" t="s">
        <v>17731</v>
      </c>
      <c r="B31705" s="1224" t="s">
        <v>24</v>
      </c>
      <c r="C31705" s="1224" t="s">
        <v>3378</v>
      </c>
      <c r="D31705" s="1224" t="s">
        <v>29</v>
      </c>
      <c r="E31705" s="1225">
        <v>3.82</v>
      </c>
      <c r="F31705" s="394"/>
    </row>
    <row r="31706" spans="1:6">
      <c r="A31706" s="1224" t="s">
        <v>17732</v>
      </c>
      <c r="B31706" s="1224" t="s">
        <v>24</v>
      </c>
      <c r="C31706" s="1224" t="s">
        <v>17733</v>
      </c>
      <c r="D31706" s="1224" t="s">
        <v>29</v>
      </c>
      <c r="E31706" s="1225">
        <v>5.75</v>
      </c>
      <c r="F31706" s="394"/>
    </row>
    <row r="31707" spans="1:6">
      <c r="A31707" s="1224" t="s">
        <v>17734</v>
      </c>
      <c r="B31707" s="1224" t="s">
        <v>24</v>
      </c>
      <c r="C31707" s="1224" t="s">
        <v>33065</v>
      </c>
      <c r="D31707" s="1224" t="s">
        <v>29</v>
      </c>
      <c r="E31707" s="1225">
        <v>5.45</v>
      </c>
      <c r="F31707" s="394"/>
    </row>
    <row r="31708" spans="1:6">
      <c r="A31708" s="1224" t="s">
        <v>17735</v>
      </c>
      <c r="B31708" s="1224" t="s">
        <v>24</v>
      </c>
      <c r="C31708" s="1224" t="s">
        <v>33066</v>
      </c>
      <c r="D31708" s="1224" t="s">
        <v>2506</v>
      </c>
      <c r="E31708" s="1225">
        <v>4471.68</v>
      </c>
      <c r="F31708" s="394"/>
    </row>
    <row r="31709" spans="1:6">
      <c r="A31709" s="1224" t="s">
        <v>22745</v>
      </c>
      <c r="B31709" s="1224" t="s">
        <v>24</v>
      </c>
      <c r="C31709" s="1224" t="s">
        <v>22746</v>
      </c>
      <c r="D31709" s="1224" t="s">
        <v>2506</v>
      </c>
      <c r="E31709" s="1225">
        <v>2526.16</v>
      </c>
      <c r="F31709" s="394"/>
    </row>
    <row r="31710" spans="1:6">
      <c r="A31710" s="1224" t="s">
        <v>17736</v>
      </c>
      <c r="B31710" s="1224" t="s">
        <v>24</v>
      </c>
      <c r="C31710" s="1224" t="s">
        <v>17737</v>
      </c>
      <c r="D31710" s="1224" t="s">
        <v>2506</v>
      </c>
      <c r="E31710" s="1225">
        <v>3391.62</v>
      </c>
      <c r="F31710" s="394"/>
    </row>
    <row r="31711" spans="1:6">
      <c r="A31711" s="1224" t="s">
        <v>17738</v>
      </c>
      <c r="B31711" s="1224" t="s">
        <v>24</v>
      </c>
      <c r="C31711" s="1224" t="s">
        <v>33067</v>
      </c>
      <c r="D31711" s="1224" t="s">
        <v>2506</v>
      </c>
      <c r="E31711" s="1225">
        <v>3121.12</v>
      </c>
      <c r="F31711" s="394"/>
    </row>
    <row r="31712" spans="1:6">
      <c r="A31712" s="1224" t="s">
        <v>22747</v>
      </c>
      <c r="B31712" s="1224" t="s">
        <v>24</v>
      </c>
      <c r="C31712" s="1224" t="s">
        <v>33068</v>
      </c>
      <c r="D31712" s="1224" t="s">
        <v>2506</v>
      </c>
      <c r="E31712" s="1225">
        <v>3441.7</v>
      </c>
      <c r="F31712" s="394"/>
    </row>
    <row r="31713" spans="1:6">
      <c r="A31713" s="1224" t="s">
        <v>22748</v>
      </c>
      <c r="B31713" s="1224" t="s">
        <v>24</v>
      </c>
      <c r="C31713" s="1224" t="s">
        <v>22749</v>
      </c>
      <c r="D31713" s="1224" t="s">
        <v>2506</v>
      </c>
      <c r="E31713" s="1225">
        <v>647.83000000000004</v>
      </c>
      <c r="F31713" s="394"/>
    </row>
    <row r="31714" spans="1:6">
      <c r="A31714" s="1224" t="s">
        <v>22750</v>
      </c>
      <c r="B31714" s="1224" t="s">
        <v>24</v>
      </c>
      <c r="C31714" s="1224" t="s">
        <v>22751</v>
      </c>
      <c r="D31714" s="1224" t="s">
        <v>2506</v>
      </c>
      <c r="E31714" s="1225">
        <v>676.49</v>
      </c>
      <c r="F31714" s="394"/>
    </row>
    <row r="31715" spans="1:6">
      <c r="A31715" s="1224" t="s">
        <v>22752</v>
      </c>
      <c r="B31715" s="1224" t="s">
        <v>24</v>
      </c>
      <c r="C31715" s="1224" t="s">
        <v>22753</v>
      </c>
      <c r="D31715" s="1224" t="s">
        <v>2506</v>
      </c>
      <c r="E31715" s="1225">
        <v>682.63</v>
      </c>
      <c r="F31715" s="394"/>
    </row>
    <row r="31716" spans="1:6">
      <c r="A31716" s="1224" t="s">
        <v>22754</v>
      </c>
      <c r="B31716" s="1224" t="s">
        <v>24</v>
      </c>
      <c r="C31716" s="1224" t="s">
        <v>22755</v>
      </c>
      <c r="D31716" s="1224" t="s">
        <v>2506</v>
      </c>
      <c r="E31716" s="1225">
        <v>616.98</v>
      </c>
      <c r="F31716" s="394"/>
    </row>
    <row r="31717" spans="1:6">
      <c r="A31717" s="1224" t="s">
        <v>22756</v>
      </c>
      <c r="B31717" s="1224" t="s">
        <v>24</v>
      </c>
      <c r="C31717" s="1224" t="s">
        <v>22757</v>
      </c>
      <c r="D31717" s="1224" t="s">
        <v>2506</v>
      </c>
      <c r="E31717" s="1225">
        <v>867.24</v>
      </c>
      <c r="F31717" s="394"/>
    </row>
    <row r="31718" spans="1:6">
      <c r="A31718" s="1224" t="s">
        <v>17739</v>
      </c>
      <c r="B31718" s="1224" t="s">
        <v>24</v>
      </c>
      <c r="C31718" s="1224" t="s">
        <v>33069</v>
      </c>
      <c r="D31718" s="1224" t="s">
        <v>7152</v>
      </c>
      <c r="E31718" s="1225">
        <v>850</v>
      </c>
      <c r="F31718" s="394"/>
    </row>
    <row r="31719" spans="1:6">
      <c r="A31719" s="1224" t="s">
        <v>17740</v>
      </c>
      <c r="B31719" s="1224" t="s">
        <v>24</v>
      </c>
      <c r="C31719" s="1224" t="s">
        <v>33070</v>
      </c>
      <c r="D31719" s="1224" t="s">
        <v>7152</v>
      </c>
      <c r="E31719" s="1225">
        <v>1500</v>
      </c>
      <c r="F31719" s="394"/>
    </row>
    <row r="31720" spans="1:6">
      <c r="A31720" s="1224" t="s">
        <v>17741</v>
      </c>
      <c r="B31720" s="1224" t="s">
        <v>24</v>
      </c>
      <c r="C31720" s="1224" t="s">
        <v>33071</v>
      </c>
      <c r="D31720" s="1224" t="s">
        <v>32</v>
      </c>
      <c r="E31720" s="1225">
        <v>30.93</v>
      </c>
      <c r="F31720" s="394"/>
    </row>
    <row r="31721" spans="1:6">
      <c r="A31721" s="1224" t="s">
        <v>17742</v>
      </c>
      <c r="B31721" s="1224" t="s">
        <v>24</v>
      </c>
      <c r="C31721" s="1224" t="s">
        <v>17743</v>
      </c>
      <c r="D31721" s="1224" t="s">
        <v>5</v>
      </c>
      <c r="E31721" s="1225">
        <v>2.88</v>
      </c>
      <c r="F31721" s="394"/>
    </row>
    <row r="31722" spans="1:6">
      <c r="A31722" s="1224" t="s">
        <v>17744</v>
      </c>
      <c r="B31722" s="1224" t="s">
        <v>24</v>
      </c>
      <c r="C31722" s="1224" t="s">
        <v>17745</v>
      </c>
      <c r="D31722" s="1224" t="s">
        <v>5</v>
      </c>
      <c r="E31722" s="1225">
        <v>7.33</v>
      </c>
      <c r="F31722" s="394"/>
    </row>
    <row r="31723" spans="1:6">
      <c r="A31723" s="1224" t="s">
        <v>17746</v>
      </c>
      <c r="B31723" s="1224" t="s">
        <v>24</v>
      </c>
      <c r="C31723" s="1224" t="s">
        <v>33072</v>
      </c>
      <c r="D31723" s="1224" t="s">
        <v>32</v>
      </c>
      <c r="E31723" s="1225">
        <v>43.34</v>
      </c>
      <c r="F31723" s="394"/>
    </row>
    <row r="31724" spans="1:6">
      <c r="A31724" s="1224" t="s">
        <v>17747</v>
      </c>
      <c r="B31724" s="1224" t="s">
        <v>24</v>
      </c>
      <c r="C31724" s="1224" t="s">
        <v>17748</v>
      </c>
      <c r="D31724" s="1224" t="s">
        <v>32</v>
      </c>
      <c r="E31724" s="1225">
        <v>39.42</v>
      </c>
      <c r="F31724" s="394"/>
    </row>
    <row r="31725" spans="1:6">
      <c r="A31725" s="1224" t="s">
        <v>33073</v>
      </c>
      <c r="B31725" s="1224" t="s">
        <v>24</v>
      </c>
      <c r="C31725" s="1224" t="s">
        <v>33074</v>
      </c>
      <c r="D31725" s="1224" t="s">
        <v>5</v>
      </c>
      <c r="E31725" s="1225">
        <v>13</v>
      </c>
      <c r="F31725" s="394"/>
    </row>
    <row r="31726" spans="1:6">
      <c r="A31726" s="1224" t="s">
        <v>17749</v>
      </c>
      <c r="B31726" s="1224" t="s">
        <v>24</v>
      </c>
      <c r="C31726" s="1224" t="s">
        <v>33075</v>
      </c>
      <c r="D31726" s="1224" t="s">
        <v>34</v>
      </c>
      <c r="E31726" s="1225">
        <v>5800</v>
      </c>
      <c r="F31726" s="394"/>
    </row>
    <row r="31727" spans="1:6">
      <c r="A31727" s="1224" t="s">
        <v>17750</v>
      </c>
      <c r="B31727" s="1224" t="s">
        <v>24</v>
      </c>
      <c r="C31727" s="1224" t="s">
        <v>17751</v>
      </c>
      <c r="D31727" s="1224" t="s">
        <v>5</v>
      </c>
      <c r="E31727" s="1225">
        <v>35.1</v>
      </c>
      <c r="F31727" s="394"/>
    </row>
    <row r="31728" spans="1:6">
      <c r="A31728" s="1224" t="s">
        <v>17752</v>
      </c>
      <c r="B31728" s="1224" t="s">
        <v>24</v>
      </c>
      <c r="C31728" s="1224" t="s">
        <v>17753</v>
      </c>
      <c r="D31728" s="1224" t="s">
        <v>5</v>
      </c>
      <c r="E31728" s="1225">
        <v>25.6</v>
      </c>
      <c r="F31728" s="394"/>
    </row>
    <row r="31729" spans="1:6">
      <c r="A31729" s="1224" t="s">
        <v>17754</v>
      </c>
      <c r="B31729" s="1224" t="s">
        <v>24</v>
      </c>
      <c r="C31729" s="1224" t="s">
        <v>17755</v>
      </c>
      <c r="D31729" s="1224" t="s">
        <v>5</v>
      </c>
      <c r="E31729" s="1225">
        <v>14</v>
      </c>
      <c r="F31729" s="394"/>
    </row>
    <row r="31730" spans="1:6">
      <c r="A31730" s="1224" t="s">
        <v>17756</v>
      </c>
      <c r="B31730" s="1224" t="s">
        <v>24</v>
      </c>
      <c r="C31730" s="1224" t="s">
        <v>17757</v>
      </c>
      <c r="D31730" s="1224" t="s">
        <v>5</v>
      </c>
      <c r="E31730" s="1225">
        <v>12.5</v>
      </c>
      <c r="F31730" s="394"/>
    </row>
    <row r="31731" spans="1:6">
      <c r="A31731" s="1224" t="s">
        <v>17758</v>
      </c>
      <c r="B31731" s="1224" t="s">
        <v>24</v>
      </c>
      <c r="C31731" s="1224" t="s">
        <v>22758</v>
      </c>
      <c r="D31731" s="1224" t="s">
        <v>5</v>
      </c>
      <c r="E31731" s="1225">
        <v>3.36</v>
      </c>
      <c r="F31731" s="394"/>
    </row>
    <row r="31732" spans="1:6">
      <c r="A31732" s="1224" t="s">
        <v>17759</v>
      </c>
      <c r="B31732" s="1224" t="s">
        <v>24</v>
      </c>
      <c r="C31732" s="1224" t="s">
        <v>33076</v>
      </c>
      <c r="D31732" s="1224" t="s">
        <v>5</v>
      </c>
      <c r="E31732" s="1225">
        <v>5.5</v>
      </c>
      <c r="F31732" s="394"/>
    </row>
    <row r="31733" spans="1:6">
      <c r="A31733" s="1224" t="s">
        <v>17760</v>
      </c>
      <c r="B31733" s="1224" t="s">
        <v>24</v>
      </c>
      <c r="C31733" s="1224" t="s">
        <v>17761</v>
      </c>
      <c r="D31733" s="1224" t="s">
        <v>5</v>
      </c>
      <c r="E31733" s="1225">
        <v>7.5</v>
      </c>
      <c r="F31733" s="394"/>
    </row>
    <row r="31734" spans="1:6">
      <c r="A31734" s="1224" t="s">
        <v>17762</v>
      </c>
      <c r="B31734" s="1224" t="s">
        <v>24</v>
      </c>
      <c r="C31734" s="1224" t="s">
        <v>17763</v>
      </c>
      <c r="D31734" s="1224" t="s">
        <v>5</v>
      </c>
      <c r="E31734" s="1225">
        <v>2.97</v>
      </c>
      <c r="F31734" s="394"/>
    </row>
    <row r="31735" spans="1:6">
      <c r="A31735" s="1224" t="s">
        <v>17764</v>
      </c>
      <c r="B31735" s="1224" t="s">
        <v>24</v>
      </c>
      <c r="C31735" s="1224" t="s">
        <v>33943</v>
      </c>
      <c r="D31735" s="1224" t="s">
        <v>32</v>
      </c>
      <c r="E31735" s="1225">
        <v>21.5</v>
      </c>
      <c r="F31735" s="394"/>
    </row>
    <row r="31736" spans="1:6">
      <c r="A31736" s="1224" t="s">
        <v>17765</v>
      </c>
      <c r="B31736" s="1224" t="s">
        <v>24</v>
      </c>
      <c r="C31736" s="1224" t="s">
        <v>17766</v>
      </c>
      <c r="D31736" s="1224" t="s">
        <v>32</v>
      </c>
      <c r="E31736" s="1225">
        <v>29.71</v>
      </c>
      <c r="F31736" s="394"/>
    </row>
    <row r="31737" spans="1:6">
      <c r="A31737" s="1224" t="s">
        <v>17767</v>
      </c>
      <c r="B31737" s="1224" t="s">
        <v>24</v>
      </c>
      <c r="C31737" s="1224" t="s">
        <v>17768</v>
      </c>
      <c r="D31737" s="1224" t="s">
        <v>32</v>
      </c>
      <c r="E31737" s="1225">
        <v>53.27</v>
      </c>
      <c r="F31737" s="394"/>
    </row>
    <row r="31738" spans="1:6">
      <c r="A31738" s="1224" t="s">
        <v>17769</v>
      </c>
      <c r="B31738" s="1224" t="s">
        <v>24</v>
      </c>
      <c r="C31738" s="1224" t="s">
        <v>17770</v>
      </c>
      <c r="D31738" s="1224" t="s">
        <v>32</v>
      </c>
      <c r="E31738" s="1225">
        <v>37.200000000000003</v>
      </c>
      <c r="F31738" s="394"/>
    </row>
    <row r="31739" spans="1:6">
      <c r="A31739" s="1224" t="s">
        <v>17771</v>
      </c>
      <c r="B31739" s="1224" t="s">
        <v>24</v>
      </c>
      <c r="C31739" s="1224" t="s">
        <v>17772</v>
      </c>
      <c r="D31739" s="1224" t="s">
        <v>32</v>
      </c>
      <c r="E31739" s="1225">
        <v>38.840000000000003</v>
      </c>
      <c r="F31739" s="394"/>
    </row>
    <row r="31740" spans="1:6">
      <c r="A31740" s="1224" t="s">
        <v>17773</v>
      </c>
      <c r="B31740" s="1224" t="s">
        <v>24</v>
      </c>
      <c r="C31740" s="1224" t="s">
        <v>17774</v>
      </c>
      <c r="D31740" s="1224" t="s">
        <v>32</v>
      </c>
      <c r="E31740" s="1225">
        <v>57.8</v>
      </c>
      <c r="F31740" s="394"/>
    </row>
    <row r="31741" spans="1:6">
      <c r="A31741" s="1224" t="s">
        <v>17775</v>
      </c>
      <c r="B31741" s="1224" t="s">
        <v>24</v>
      </c>
      <c r="C31741" s="1224" t="s">
        <v>33077</v>
      </c>
      <c r="D31741" s="1224" t="s">
        <v>5</v>
      </c>
      <c r="E31741" s="1225">
        <v>14.5</v>
      </c>
      <c r="F31741" s="394"/>
    </row>
    <row r="31742" spans="1:6">
      <c r="A31742" s="1224" t="s">
        <v>17776</v>
      </c>
      <c r="B31742" s="1224" t="s">
        <v>24</v>
      </c>
      <c r="C31742" s="1224" t="s">
        <v>33078</v>
      </c>
      <c r="D31742" s="1224" t="s">
        <v>5</v>
      </c>
      <c r="E31742" s="1225">
        <v>27.08</v>
      </c>
      <c r="F31742" s="394"/>
    </row>
    <row r="31743" spans="1:6">
      <c r="A31743" s="1224" t="s">
        <v>17777</v>
      </c>
      <c r="B31743" s="1224" t="s">
        <v>24</v>
      </c>
      <c r="C31743" s="1224" t="s">
        <v>17778</v>
      </c>
      <c r="D31743" s="1224" t="s">
        <v>32</v>
      </c>
      <c r="E31743" s="1225">
        <v>109.9</v>
      </c>
      <c r="F31743" s="394"/>
    </row>
    <row r="31744" spans="1:6">
      <c r="A31744" s="1224" t="s">
        <v>17779</v>
      </c>
      <c r="B31744" s="1224" t="s">
        <v>24</v>
      </c>
      <c r="C31744" s="1224" t="s">
        <v>33079</v>
      </c>
      <c r="D31744" s="1224" t="s">
        <v>32</v>
      </c>
      <c r="E31744" s="1225">
        <v>34.9</v>
      </c>
      <c r="F31744" s="394"/>
    </row>
    <row r="31745" spans="1:6">
      <c r="A31745" s="1224" t="s">
        <v>17780</v>
      </c>
      <c r="B31745" s="1224" t="s">
        <v>24</v>
      </c>
      <c r="C31745" s="1224" t="s">
        <v>17781</v>
      </c>
      <c r="D31745" s="1224" t="s">
        <v>28</v>
      </c>
      <c r="E31745" s="1225">
        <v>258.49</v>
      </c>
      <c r="F31745" s="394"/>
    </row>
    <row r="31746" spans="1:6">
      <c r="A31746" s="1224" t="s">
        <v>17782</v>
      </c>
      <c r="B31746" s="1224" t="s">
        <v>24</v>
      </c>
      <c r="C31746" s="1224" t="s">
        <v>17783</v>
      </c>
      <c r="D31746" s="1224" t="s">
        <v>5</v>
      </c>
      <c r="E31746" s="1225">
        <v>2.91</v>
      </c>
      <c r="F31746" s="394"/>
    </row>
    <row r="31747" spans="1:6">
      <c r="A31747" s="1224" t="s">
        <v>17784</v>
      </c>
      <c r="B31747" s="1224" t="s">
        <v>24</v>
      </c>
      <c r="C31747" s="1224" t="s">
        <v>17785</v>
      </c>
      <c r="D31747" s="1224" t="s">
        <v>5</v>
      </c>
      <c r="E31747" s="1225">
        <v>3.13</v>
      </c>
      <c r="F31747" s="394"/>
    </row>
    <row r="31748" spans="1:6">
      <c r="A31748" s="1224" t="s">
        <v>17786</v>
      </c>
      <c r="B31748" s="1224" t="s">
        <v>24</v>
      </c>
      <c r="C31748" s="1224" t="s">
        <v>17787</v>
      </c>
      <c r="D31748" s="1224" t="s">
        <v>5</v>
      </c>
      <c r="E31748" s="1225">
        <v>7.24</v>
      </c>
      <c r="F31748" s="394"/>
    </row>
    <row r="31749" spans="1:6">
      <c r="A31749" s="1224" t="s">
        <v>17788</v>
      </c>
      <c r="B31749" s="1224" t="s">
        <v>24</v>
      </c>
      <c r="C31749" s="1224" t="s">
        <v>17789</v>
      </c>
      <c r="D31749" s="1224" t="s">
        <v>5</v>
      </c>
      <c r="E31749" s="1225">
        <v>11.67</v>
      </c>
      <c r="F31749" s="394"/>
    </row>
    <row r="31750" spans="1:6">
      <c r="A31750" s="1224" t="s">
        <v>17790</v>
      </c>
      <c r="B31750" s="1224" t="s">
        <v>24</v>
      </c>
      <c r="C31750" s="1224" t="s">
        <v>17791</v>
      </c>
      <c r="D31750" s="1224" t="s">
        <v>5</v>
      </c>
      <c r="E31750" s="1225">
        <v>11.77</v>
      </c>
      <c r="F31750" s="394"/>
    </row>
    <row r="31751" spans="1:6">
      <c r="A31751" s="1224" t="s">
        <v>17792</v>
      </c>
      <c r="B31751" s="1224" t="s">
        <v>24</v>
      </c>
      <c r="C31751" s="1224" t="s">
        <v>17793</v>
      </c>
      <c r="D31751" s="1224" t="s">
        <v>5</v>
      </c>
      <c r="E31751" s="1225">
        <v>24.46</v>
      </c>
      <c r="F31751" s="394"/>
    </row>
    <row r="31752" spans="1:6">
      <c r="A31752" s="1224" t="s">
        <v>17794</v>
      </c>
      <c r="B31752" s="1224" t="s">
        <v>24</v>
      </c>
      <c r="C31752" s="1224" t="s">
        <v>17795</v>
      </c>
      <c r="D31752" s="1224" t="s">
        <v>5</v>
      </c>
      <c r="E31752" s="1225">
        <v>40.53</v>
      </c>
      <c r="F31752" s="394"/>
    </row>
    <row r="31753" spans="1:6">
      <c r="A31753" s="1224" t="s">
        <v>17796</v>
      </c>
      <c r="B31753" s="1224" t="s">
        <v>24</v>
      </c>
      <c r="C31753" s="1224" t="s">
        <v>17797</v>
      </c>
      <c r="D31753" s="1224" t="s">
        <v>5</v>
      </c>
      <c r="E31753" s="1225">
        <v>52.2</v>
      </c>
      <c r="F31753" s="394"/>
    </row>
    <row r="31754" spans="1:6">
      <c r="A31754" s="1224" t="s">
        <v>17798</v>
      </c>
      <c r="B31754" s="1224" t="s">
        <v>24</v>
      </c>
      <c r="C31754" s="1224" t="s">
        <v>17799</v>
      </c>
      <c r="D31754" s="1224" t="s">
        <v>5</v>
      </c>
      <c r="E31754" s="1225">
        <v>79.89</v>
      </c>
      <c r="F31754" s="394"/>
    </row>
    <row r="31755" spans="1:6">
      <c r="A31755" s="1224" t="s">
        <v>17800</v>
      </c>
      <c r="B31755" s="1224" t="s">
        <v>24</v>
      </c>
      <c r="C31755" s="1224" t="s">
        <v>33080</v>
      </c>
      <c r="D31755" s="1224" t="s">
        <v>5</v>
      </c>
      <c r="E31755" s="1225">
        <v>18.14</v>
      </c>
      <c r="F31755" s="394"/>
    </row>
    <row r="31756" spans="1:6">
      <c r="A31756" s="1224" t="s">
        <v>17801</v>
      </c>
      <c r="B31756" s="1224" t="s">
        <v>24</v>
      </c>
      <c r="C31756" s="1224" t="s">
        <v>33081</v>
      </c>
      <c r="D31756" s="1224" t="s">
        <v>5</v>
      </c>
      <c r="E31756" s="1225">
        <v>23.38</v>
      </c>
      <c r="F31756" s="394"/>
    </row>
    <row r="31757" spans="1:6">
      <c r="A31757" s="1224" t="s">
        <v>17802</v>
      </c>
      <c r="B31757" s="1224" t="s">
        <v>24</v>
      </c>
      <c r="C31757" s="1224" t="s">
        <v>33082</v>
      </c>
      <c r="D31757" s="1224" t="s">
        <v>5</v>
      </c>
      <c r="E31757" s="1225">
        <v>28.98</v>
      </c>
      <c r="F31757" s="394"/>
    </row>
    <row r="31758" spans="1:6">
      <c r="A31758" s="1224" t="s">
        <v>17803</v>
      </c>
      <c r="B31758" s="1224" t="s">
        <v>24</v>
      </c>
      <c r="C31758" s="1224" t="s">
        <v>33083</v>
      </c>
      <c r="D31758" s="1224" t="s">
        <v>5</v>
      </c>
      <c r="E31758" s="1225">
        <v>35.94</v>
      </c>
      <c r="F31758" s="394"/>
    </row>
    <row r="31759" spans="1:6">
      <c r="A31759" s="1224" t="s">
        <v>17804</v>
      </c>
      <c r="B31759" s="1224" t="s">
        <v>24</v>
      </c>
      <c r="C31759" s="1224" t="s">
        <v>33084</v>
      </c>
      <c r="D31759" s="1224" t="s">
        <v>5</v>
      </c>
      <c r="E31759" s="1225">
        <v>47.34</v>
      </c>
      <c r="F31759" s="394"/>
    </row>
    <row r="31760" spans="1:6">
      <c r="A31760" s="1224" t="s">
        <v>17805</v>
      </c>
      <c r="B31760" s="1224" t="s">
        <v>24</v>
      </c>
      <c r="C31760" s="1224" t="s">
        <v>33085</v>
      </c>
      <c r="D31760" s="1224" t="s">
        <v>5</v>
      </c>
      <c r="E31760" s="1225">
        <v>56.21</v>
      </c>
      <c r="F31760" s="394"/>
    </row>
    <row r="31761" spans="1:6">
      <c r="A31761" s="1224" t="s">
        <v>17806</v>
      </c>
      <c r="B31761" s="1224" t="s">
        <v>24</v>
      </c>
      <c r="C31761" s="1224" t="s">
        <v>33086</v>
      </c>
      <c r="D31761" s="1224" t="s">
        <v>5</v>
      </c>
      <c r="E31761" s="1225">
        <v>80.75</v>
      </c>
      <c r="F31761" s="394"/>
    </row>
    <row r="31762" spans="1:6">
      <c r="A31762" s="1224" t="s">
        <v>17807</v>
      </c>
      <c r="B31762" s="1224" t="s">
        <v>24</v>
      </c>
      <c r="C31762" s="1224" t="s">
        <v>33087</v>
      </c>
      <c r="D31762" s="1224" t="s">
        <v>5</v>
      </c>
      <c r="E31762" s="1225">
        <v>94.84</v>
      </c>
      <c r="F31762" s="394"/>
    </row>
    <row r="31763" spans="1:6">
      <c r="A31763" s="1224" t="s">
        <v>17808</v>
      </c>
      <c r="B31763" s="1224" t="s">
        <v>24</v>
      </c>
      <c r="C31763" s="1224" t="s">
        <v>33088</v>
      </c>
      <c r="D31763" s="1224" t="s">
        <v>5</v>
      </c>
      <c r="E31763" s="1225">
        <v>137.28</v>
      </c>
      <c r="F31763" s="394"/>
    </row>
    <row r="31764" spans="1:6">
      <c r="A31764" s="1224" t="s">
        <v>17809</v>
      </c>
      <c r="B31764" s="1224" t="s">
        <v>24</v>
      </c>
      <c r="C31764" s="1224" t="s">
        <v>17810</v>
      </c>
      <c r="D31764" s="1224" t="s">
        <v>5</v>
      </c>
      <c r="E31764" s="1225">
        <v>30</v>
      </c>
      <c r="F31764" s="394"/>
    </row>
    <row r="31765" spans="1:6">
      <c r="A31765" s="1224" t="s">
        <v>17811</v>
      </c>
      <c r="B31765" s="1224" t="s">
        <v>24</v>
      </c>
      <c r="C31765" s="1224" t="s">
        <v>17812</v>
      </c>
      <c r="D31765" s="1224" t="s">
        <v>5</v>
      </c>
      <c r="E31765" s="1225">
        <v>42</v>
      </c>
      <c r="F31765" s="394"/>
    </row>
    <row r="31766" spans="1:6">
      <c r="A31766" s="1224" t="s">
        <v>17813</v>
      </c>
      <c r="B31766" s="1224" t="s">
        <v>24</v>
      </c>
      <c r="C31766" s="1224" t="s">
        <v>33089</v>
      </c>
      <c r="D31766" s="1224" t="s">
        <v>28</v>
      </c>
      <c r="E31766" s="1225">
        <v>281.23</v>
      </c>
      <c r="F31766" s="394"/>
    </row>
    <row r="31767" spans="1:6">
      <c r="A31767" s="1224" t="s">
        <v>17814</v>
      </c>
      <c r="B31767" s="1224" t="s">
        <v>24</v>
      </c>
      <c r="C31767" s="1224" t="s">
        <v>33090</v>
      </c>
      <c r="D31767" s="1224" t="s">
        <v>28</v>
      </c>
      <c r="E31767" s="1225">
        <v>13</v>
      </c>
      <c r="F31767" s="394"/>
    </row>
    <row r="31768" spans="1:6">
      <c r="A31768" s="1224" t="s">
        <v>17815</v>
      </c>
      <c r="B31768" s="1224" t="s">
        <v>24</v>
      </c>
      <c r="C31768" s="1224" t="s">
        <v>33091</v>
      </c>
      <c r="D31768" s="1224" t="s">
        <v>28</v>
      </c>
      <c r="E31768" s="1225">
        <v>11.1</v>
      </c>
      <c r="F31768" s="394"/>
    </row>
    <row r="31769" spans="1:6">
      <c r="A31769" s="1224" t="s">
        <v>17816</v>
      </c>
      <c r="B31769" s="1224" t="s">
        <v>24</v>
      </c>
      <c r="C31769" s="1224" t="s">
        <v>33092</v>
      </c>
      <c r="D31769" s="1224" t="s">
        <v>28</v>
      </c>
      <c r="E31769" s="1225">
        <v>22.96</v>
      </c>
      <c r="F31769" s="394"/>
    </row>
    <row r="31770" spans="1:6">
      <c r="A31770" s="1224" t="s">
        <v>17817</v>
      </c>
      <c r="B31770" s="1224" t="s">
        <v>24</v>
      </c>
      <c r="C31770" s="1224" t="s">
        <v>33093</v>
      </c>
      <c r="D31770" s="1224" t="s">
        <v>28</v>
      </c>
      <c r="E31770" s="1225">
        <v>37.909999999999997</v>
      </c>
      <c r="F31770" s="394"/>
    </row>
    <row r="31771" spans="1:6">
      <c r="A31771" s="1224" t="s">
        <v>17818</v>
      </c>
      <c r="B31771" s="1224" t="s">
        <v>24</v>
      </c>
      <c r="C31771" s="1224" t="s">
        <v>33094</v>
      </c>
      <c r="D31771" s="1224" t="s">
        <v>28</v>
      </c>
      <c r="E31771" s="1225">
        <v>31.49</v>
      </c>
      <c r="F31771" s="394"/>
    </row>
    <row r="31772" spans="1:6">
      <c r="A31772" s="1224" t="s">
        <v>17819</v>
      </c>
      <c r="B31772" s="1224" t="s">
        <v>24</v>
      </c>
      <c r="C31772" s="1224" t="s">
        <v>33095</v>
      </c>
      <c r="D31772" s="1224" t="s">
        <v>28</v>
      </c>
      <c r="E31772" s="1225">
        <v>75.900000000000006</v>
      </c>
      <c r="F31772" s="394"/>
    </row>
    <row r="31773" spans="1:6">
      <c r="A31773" s="1224" t="s">
        <v>17820</v>
      </c>
      <c r="B31773" s="1224" t="s">
        <v>24</v>
      </c>
      <c r="C31773" s="1224" t="s">
        <v>17821</v>
      </c>
      <c r="D31773" s="1224" t="s">
        <v>5</v>
      </c>
      <c r="E31773" s="1225">
        <v>32.47</v>
      </c>
      <c r="F31773" s="394"/>
    </row>
    <row r="31774" spans="1:6">
      <c r="A31774" s="1224" t="s">
        <v>17822</v>
      </c>
      <c r="B31774" s="1224" t="s">
        <v>24</v>
      </c>
      <c r="C31774" s="1224" t="s">
        <v>17823</v>
      </c>
      <c r="D31774" s="1224" t="s">
        <v>5</v>
      </c>
      <c r="E31774" s="1225">
        <v>53.47</v>
      </c>
      <c r="F31774" s="394"/>
    </row>
    <row r="31775" spans="1:6">
      <c r="A31775" s="1224" t="s">
        <v>17824</v>
      </c>
      <c r="B31775" s="1224" t="s">
        <v>24</v>
      </c>
      <c r="C31775" s="1224" t="s">
        <v>17825</v>
      </c>
      <c r="D31775" s="1224" t="s">
        <v>5</v>
      </c>
      <c r="E31775" s="1225">
        <v>66.540000000000006</v>
      </c>
      <c r="F31775" s="394"/>
    </row>
    <row r="31776" spans="1:6">
      <c r="A31776" s="1224" t="s">
        <v>17826</v>
      </c>
      <c r="B31776" s="1224" t="s">
        <v>24</v>
      </c>
      <c r="C31776" s="1224" t="s">
        <v>17827</v>
      </c>
      <c r="D31776" s="1224" t="s">
        <v>5</v>
      </c>
      <c r="E31776" s="1225">
        <v>112.16</v>
      </c>
      <c r="F31776" s="394"/>
    </row>
    <row r="31777" spans="1:6">
      <c r="A31777" s="1224" t="s">
        <v>17828</v>
      </c>
      <c r="B31777" s="1224" t="s">
        <v>24</v>
      </c>
      <c r="C31777" s="1224" t="s">
        <v>17829</v>
      </c>
      <c r="D31777" s="1224" t="s">
        <v>5</v>
      </c>
      <c r="E31777" s="1225">
        <v>149.52000000000001</v>
      </c>
      <c r="F31777" s="394"/>
    </row>
    <row r="31778" spans="1:6">
      <c r="A31778" s="1224" t="s">
        <v>17830</v>
      </c>
      <c r="B31778" s="1224" t="s">
        <v>24</v>
      </c>
      <c r="C31778" s="1224" t="s">
        <v>17831</v>
      </c>
      <c r="D31778" s="1224" t="s">
        <v>5</v>
      </c>
      <c r="E31778" s="1225">
        <v>48.1</v>
      </c>
      <c r="F31778" s="394"/>
    </row>
    <row r="31779" spans="1:6">
      <c r="A31779" s="1224" t="s">
        <v>17832</v>
      </c>
      <c r="B31779" s="1224" t="s">
        <v>24</v>
      </c>
      <c r="C31779" s="1224" t="s">
        <v>17833</v>
      </c>
      <c r="D31779" s="1224" t="s">
        <v>5</v>
      </c>
      <c r="E31779" s="1225">
        <v>75.739999999999995</v>
      </c>
      <c r="F31779" s="394"/>
    </row>
    <row r="31780" spans="1:6">
      <c r="A31780" s="1224" t="s">
        <v>17834</v>
      </c>
      <c r="B31780" s="1224" t="s">
        <v>24</v>
      </c>
      <c r="C31780" s="1224" t="s">
        <v>17835</v>
      </c>
      <c r="D31780" s="1224" t="s">
        <v>5</v>
      </c>
      <c r="E31780" s="1225">
        <v>95.12</v>
      </c>
      <c r="F31780" s="394"/>
    </row>
    <row r="31781" spans="1:6">
      <c r="A31781" s="1224" t="s">
        <v>17836</v>
      </c>
      <c r="B31781" s="1224" t="s">
        <v>24</v>
      </c>
      <c r="C31781" s="1224" t="s">
        <v>17837</v>
      </c>
      <c r="D31781" s="1224" t="s">
        <v>5</v>
      </c>
      <c r="E31781" s="1225">
        <v>13.49</v>
      </c>
      <c r="F31781" s="394"/>
    </row>
    <row r="31782" spans="1:6">
      <c r="A31782" s="1224" t="s">
        <v>17838</v>
      </c>
      <c r="B31782" s="1224" t="s">
        <v>24</v>
      </c>
      <c r="C31782" s="1224" t="s">
        <v>17839</v>
      </c>
      <c r="D31782" s="1224" t="s">
        <v>5</v>
      </c>
      <c r="E31782" s="1225">
        <v>34.630000000000003</v>
      </c>
      <c r="F31782" s="394"/>
    </row>
    <row r="31783" spans="1:6">
      <c r="A31783" s="1224" t="s">
        <v>17840</v>
      </c>
      <c r="B31783" s="1224" t="s">
        <v>24</v>
      </c>
      <c r="C31783" s="1224" t="s">
        <v>17841</v>
      </c>
      <c r="D31783" s="1224" t="s">
        <v>5</v>
      </c>
      <c r="E31783" s="1225">
        <v>92.3</v>
      </c>
      <c r="F31783" s="394"/>
    </row>
    <row r="31784" spans="1:6">
      <c r="A31784" s="1224" t="s">
        <v>17842</v>
      </c>
      <c r="B31784" s="1224" t="s">
        <v>24</v>
      </c>
      <c r="C31784" s="1224" t="s">
        <v>17843</v>
      </c>
      <c r="D31784" s="1224" t="s">
        <v>5</v>
      </c>
      <c r="E31784" s="1225">
        <v>330.9</v>
      </c>
      <c r="F31784" s="394"/>
    </row>
    <row r="31785" spans="1:6">
      <c r="A31785" s="1224" t="s">
        <v>17844</v>
      </c>
      <c r="B31785" s="1224" t="s">
        <v>24</v>
      </c>
      <c r="C31785" s="1224" t="s">
        <v>17845</v>
      </c>
      <c r="D31785" s="1224" t="s">
        <v>5</v>
      </c>
      <c r="E31785" s="1225">
        <v>2666.48</v>
      </c>
      <c r="F31785" s="394"/>
    </row>
    <row r="31786" spans="1:6">
      <c r="A31786" s="1224" t="s">
        <v>17846</v>
      </c>
      <c r="B31786" s="1224" t="s">
        <v>24</v>
      </c>
      <c r="C31786" s="1224" t="s">
        <v>17847</v>
      </c>
      <c r="D31786" s="1224" t="s">
        <v>5</v>
      </c>
      <c r="E31786" s="1225">
        <v>140.05000000000001</v>
      </c>
      <c r="F31786" s="394"/>
    </row>
    <row r="31787" spans="1:6">
      <c r="A31787" s="1224" t="s">
        <v>17848</v>
      </c>
      <c r="B31787" s="1224" t="s">
        <v>24</v>
      </c>
      <c r="C31787" s="1224" t="s">
        <v>17849</v>
      </c>
      <c r="D31787" s="1224" t="s">
        <v>5</v>
      </c>
      <c r="E31787" s="1225">
        <v>548.35</v>
      </c>
      <c r="F31787" s="394"/>
    </row>
    <row r="31788" spans="1:6">
      <c r="A31788" s="1224" t="s">
        <v>17850</v>
      </c>
      <c r="B31788" s="1224" t="s">
        <v>24</v>
      </c>
      <c r="C31788" s="1224" t="s">
        <v>33096</v>
      </c>
      <c r="D31788" s="1224" t="s">
        <v>28</v>
      </c>
      <c r="E31788" s="1225">
        <v>52.62</v>
      </c>
      <c r="F31788" s="394"/>
    </row>
    <row r="31789" spans="1:6">
      <c r="A31789" s="1224" t="s">
        <v>17851</v>
      </c>
      <c r="B31789" s="1224" t="s">
        <v>24</v>
      </c>
      <c r="C31789" s="1224" t="s">
        <v>33097</v>
      </c>
      <c r="D31789" s="1224" t="s">
        <v>28</v>
      </c>
      <c r="E31789" s="1225">
        <v>72.78</v>
      </c>
      <c r="F31789" s="394"/>
    </row>
    <row r="31790" spans="1:6">
      <c r="A31790" s="1224" t="s">
        <v>17852</v>
      </c>
      <c r="B31790" s="1224" t="s">
        <v>24</v>
      </c>
      <c r="C31790" s="1224" t="s">
        <v>33098</v>
      </c>
      <c r="D31790" s="1224" t="s">
        <v>28</v>
      </c>
      <c r="E31790" s="1225">
        <v>68.040000000000006</v>
      </c>
      <c r="F31790" s="394"/>
    </row>
    <row r="31791" spans="1:6">
      <c r="A31791" s="1224" t="s">
        <v>17853</v>
      </c>
      <c r="B31791" s="1224" t="s">
        <v>24</v>
      </c>
      <c r="C31791" s="1224" t="s">
        <v>33099</v>
      </c>
      <c r="D31791" s="1224" t="s">
        <v>28</v>
      </c>
      <c r="E31791" s="1225">
        <v>201.54</v>
      </c>
      <c r="F31791" s="394"/>
    </row>
    <row r="31792" spans="1:6">
      <c r="A31792" s="1224" t="s">
        <v>17854</v>
      </c>
      <c r="B31792" s="1224" t="s">
        <v>24</v>
      </c>
      <c r="C31792" s="1224" t="s">
        <v>33100</v>
      </c>
      <c r="D31792" s="1224" t="s">
        <v>28</v>
      </c>
      <c r="E31792" s="1225">
        <v>419.34</v>
      </c>
      <c r="F31792" s="394"/>
    </row>
    <row r="31793" spans="1:6">
      <c r="A31793" s="1224" t="s">
        <v>17855</v>
      </c>
      <c r="B31793" s="1224" t="s">
        <v>24</v>
      </c>
      <c r="C31793" s="1224" t="s">
        <v>17856</v>
      </c>
      <c r="D31793" s="1224" t="s">
        <v>28</v>
      </c>
      <c r="E31793" s="1225">
        <v>510.42</v>
      </c>
      <c r="F31793" s="394"/>
    </row>
    <row r="31794" spans="1:6">
      <c r="A31794" s="1224" t="s">
        <v>17857</v>
      </c>
      <c r="B31794" s="1224" t="s">
        <v>24</v>
      </c>
      <c r="C31794" s="1224" t="s">
        <v>33101</v>
      </c>
      <c r="D31794" s="1224" t="s">
        <v>28</v>
      </c>
      <c r="E31794" s="1225">
        <v>32.04</v>
      </c>
      <c r="F31794" s="394"/>
    </row>
    <row r="31795" spans="1:6">
      <c r="A31795" s="1224" t="s">
        <v>17858</v>
      </c>
      <c r="B31795" s="1224" t="s">
        <v>24</v>
      </c>
      <c r="C31795" s="1224" t="s">
        <v>17859</v>
      </c>
      <c r="D31795" s="1224" t="s">
        <v>28</v>
      </c>
      <c r="E31795" s="1225">
        <v>85.62</v>
      </c>
      <c r="F31795" s="394"/>
    </row>
    <row r="31796" spans="1:6">
      <c r="A31796" s="1224" t="s">
        <v>17860</v>
      </c>
      <c r="B31796" s="1224" t="s">
        <v>24</v>
      </c>
      <c r="C31796" s="1224" t="s">
        <v>17861</v>
      </c>
      <c r="D31796" s="1224" t="s">
        <v>28</v>
      </c>
      <c r="E31796" s="1225">
        <v>93.48</v>
      </c>
      <c r="F31796" s="394"/>
    </row>
    <row r="31797" spans="1:6">
      <c r="A31797" s="1224" t="s">
        <v>17862</v>
      </c>
      <c r="B31797" s="1224" t="s">
        <v>24</v>
      </c>
      <c r="C31797" s="1224" t="s">
        <v>17863</v>
      </c>
      <c r="D31797" s="1224" t="s">
        <v>28</v>
      </c>
      <c r="E31797" s="1225">
        <v>436.9</v>
      </c>
      <c r="F31797" s="394"/>
    </row>
    <row r="31798" spans="1:6">
      <c r="A31798" s="1224" t="s">
        <v>17864</v>
      </c>
      <c r="B31798" s="1224" t="s">
        <v>24</v>
      </c>
      <c r="C31798" s="1224" t="s">
        <v>17865</v>
      </c>
      <c r="D31798" s="1224" t="s">
        <v>28</v>
      </c>
      <c r="E31798" s="1225">
        <v>148.08000000000001</v>
      </c>
      <c r="F31798" s="394"/>
    </row>
    <row r="31799" spans="1:6">
      <c r="A31799" s="1224" t="s">
        <v>17866</v>
      </c>
      <c r="B31799" s="1224" t="s">
        <v>24</v>
      </c>
      <c r="C31799" s="1224" t="s">
        <v>17867</v>
      </c>
      <c r="D31799" s="1224" t="s">
        <v>28</v>
      </c>
      <c r="E31799" s="1225">
        <v>292.32</v>
      </c>
      <c r="F31799" s="394"/>
    </row>
    <row r="31800" spans="1:6">
      <c r="A31800" s="1224" t="s">
        <v>17868</v>
      </c>
      <c r="B31800" s="1224" t="s">
        <v>24</v>
      </c>
      <c r="C31800" s="1224" t="s">
        <v>17869</v>
      </c>
      <c r="D31800" s="1224" t="s">
        <v>28</v>
      </c>
      <c r="E31800" s="1225">
        <v>496.32</v>
      </c>
      <c r="F31800" s="394"/>
    </row>
    <row r="31801" spans="1:6">
      <c r="A31801" s="1224" t="s">
        <v>17870</v>
      </c>
      <c r="B31801" s="1224" t="s">
        <v>24</v>
      </c>
      <c r="C31801" s="1224" t="s">
        <v>17871</v>
      </c>
      <c r="D31801" s="1224" t="s">
        <v>28</v>
      </c>
      <c r="E31801" s="1225">
        <v>840.06</v>
      </c>
      <c r="F31801" s="394"/>
    </row>
    <row r="31802" spans="1:6">
      <c r="A31802" s="1224" t="s">
        <v>17872</v>
      </c>
      <c r="B31802" s="1224" t="s">
        <v>24</v>
      </c>
      <c r="C31802" s="1224" t="s">
        <v>17873</v>
      </c>
      <c r="D31802" s="1224" t="s">
        <v>28</v>
      </c>
      <c r="E31802" s="1225">
        <v>1413.78</v>
      </c>
      <c r="F31802" s="394"/>
    </row>
    <row r="31803" spans="1:6">
      <c r="A31803" s="1224" t="s">
        <v>17874</v>
      </c>
      <c r="B31803" s="1224" t="s">
        <v>24</v>
      </c>
      <c r="C31803" s="1224" t="s">
        <v>17875</v>
      </c>
      <c r="D31803" s="1224" t="s">
        <v>28</v>
      </c>
      <c r="E31803" s="1225">
        <v>2215.44</v>
      </c>
      <c r="F31803" s="394"/>
    </row>
    <row r="31804" spans="1:6">
      <c r="A31804" s="1224" t="s">
        <v>17876</v>
      </c>
      <c r="B31804" s="1224" t="s">
        <v>24</v>
      </c>
      <c r="C31804" s="1224" t="s">
        <v>33102</v>
      </c>
      <c r="D31804" s="1224" t="s">
        <v>28</v>
      </c>
      <c r="E31804" s="1225">
        <v>1.06</v>
      </c>
      <c r="F31804" s="394"/>
    </row>
    <row r="31805" spans="1:6">
      <c r="A31805" s="1224" t="s">
        <v>17877</v>
      </c>
      <c r="B31805" s="1224" t="s">
        <v>24</v>
      </c>
      <c r="C31805" s="1224" t="s">
        <v>33103</v>
      </c>
      <c r="D31805" s="1224" t="s">
        <v>28</v>
      </c>
      <c r="E31805" s="1225">
        <v>1.1499999999999999</v>
      </c>
      <c r="F31805" s="394"/>
    </row>
    <row r="31806" spans="1:6">
      <c r="A31806" s="1224" t="s">
        <v>17878</v>
      </c>
      <c r="B31806" s="1224" t="s">
        <v>24</v>
      </c>
      <c r="C31806" s="1224" t="s">
        <v>33104</v>
      </c>
      <c r="D31806" s="1224" t="s">
        <v>28</v>
      </c>
      <c r="E31806" s="1225">
        <v>2.81</v>
      </c>
      <c r="F31806" s="394"/>
    </row>
    <row r="31807" spans="1:6">
      <c r="A31807" s="1224" t="s">
        <v>17879</v>
      </c>
      <c r="B31807" s="1224" t="s">
        <v>24</v>
      </c>
      <c r="C31807" s="1224" t="s">
        <v>33105</v>
      </c>
      <c r="D31807" s="1224" t="s">
        <v>28</v>
      </c>
      <c r="E31807" s="1225">
        <v>2.13</v>
      </c>
      <c r="F31807" s="394"/>
    </row>
    <row r="31808" spans="1:6">
      <c r="A31808" s="1224" t="s">
        <v>17880</v>
      </c>
      <c r="B31808" s="1224" t="s">
        <v>24</v>
      </c>
      <c r="C31808" s="1224" t="s">
        <v>33106</v>
      </c>
      <c r="D31808" s="1224" t="s">
        <v>28</v>
      </c>
      <c r="E31808" s="1225">
        <v>5.63</v>
      </c>
      <c r="F31808" s="394"/>
    </row>
    <row r="31809" spans="1:6">
      <c r="A31809" s="1224" t="s">
        <v>17881</v>
      </c>
      <c r="B31809" s="1224" t="s">
        <v>24</v>
      </c>
      <c r="C31809" s="1224" t="s">
        <v>33107</v>
      </c>
      <c r="D31809" s="1224" t="s">
        <v>28</v>
      </c>
      <c r="E31809" s="1225">
        <v>239.9</v>
      </c>
      <c r="F31809" s="394"/>
    </row>
    <row r="31810" spans="1:6">
      <c r="A31810" s="1224" t="s">
        <v>17882</v>
      </c>
      <c r="B31810" s="1224" t="s">
        <v>24</v>
      </c>
      <c r="C31810" s="1224" t="s">
        <v>33108</v>
      </c>
      <c r="D31810" s="1224" t="s">
        <v>28</v>
      </c>
      <c r="E31810" s="1225">
        <v>229.9</v>
      </c>
      <c r="F31810" s="394"/>
    </row>
    <row r="31811" spans="1:6">
      <c r="A31811" s="1224" t="s">
        <v>17883</v>
      </c>
      <c r="B31811" s="1224" t="s">
        <v>24</v>
      </c>
      <c r="C31811" s="1224" t="s">
        <v>33109</v>
      </c>
      <c r="D31811" s="1224" t="s">
        <v>28</v>
      </c>
      <c r="E31811" s="1225">
        <v>379.9</v>
      </c>
      <c r="F31811" s="394"/>
    </row>
    <row r="31812" spans="1:6">
      <c r="A31812" s="1224" t="s">
        <v>17884</v>
      </c>
      <c r="B31812" s="1224" t="s">
        <v>24</v>
      </c>
      <c r="C31812" s="1224" t="s">
        <v>27213</v>
      </c>
      <c r="D31812" s="1224" t="s">
        <v>28</v>
      </c>
      <c r="E31812" s="1225">
        <v>7599.9</v>
      </c>
      <c r="F31812" s="394"/>
    </row>
    <row r="31813" spans="1:6">
      <c r="A31813" s="1224" t="s">
        <v>17885</v>
      </c>
      <c r="B31813" s="1224" t="s">
        <v>24</v>
      </c>
      <c r="C31813" s="1224" t="s">
        <v>27184</v>
      </c>
      <c r="D31813" s="1224" t="s">
        <v>28</v>
      </c>
      <c r="E31813" s="1225">
        <v>11.71</v>
      </c>
      <c r="F31813" s="394"/>
    </row>
    <row r="31814" spans="1:6">
      <c r="A31814" s="1224" t="s">
        <v>17886</v>
      </c>
      <c r="B31814" s="1224" t="s">
        <v>24</v>
      </c>
      <c r="C31814" s="1224" t="s">
        <v>27185</v>
      </c>
      <c r="D31814" s="1224" t="s">
        <v>28</v>
      </c>
      <c r="E31814" s="1225">
        <v>20.9</v>
      </c>
      <c r="F31814" s="394"/>
    </row>
    <row r="31815" spans="1:6">
      <c r="A31815" s="1224" t="s">
        <v>17887</v>
      </c>
      <c r="B31815" s="1224" t="s">
        <v>24</v>
      </c>
      <c r="C31815" s="1224" t="s">
        <v>33110</v>
      </c>
      <c r="D31815" s="1224" t="s">
        <v>28</v>
      </c>
      <c r="E31815" s="1225">
        <v>131.91</v>
      </c>
      <c r="F31815" s="394"/>
    </row>
    <row r="31816" spans="1:6">
      <c r="A31816" s="1224" t="s">
        <v>17889</v>
      </c>
      <c r="B31816" s="1224" t="s">
        <v>24</v>
      </c>
      <c r="C31816" s="1224" t="s">
        <v>33111</v>
      </c>
      <c r="D31816" s="1224" t="s">
        <v>28</v>
      </c>
      <c r="E31816" s="1225">
        <v>69.900000000000006</v>
      </c>
      <c r="F31816" s="394"/>
    </row>
    <row r="31817" spans="1:6">
      <c r="A31817" s="1224" t="s">
        <v>17890</v>
      </c>
      <c r="B31817" s="1224" t="s">
        <v>24</v>
      </c>
      <c r="C31817" s="1224" t="s">
        <v>33112</v>
      </c>
      <c r="D31817" s="1224" t="s">
        <v>28</v>
      </c>
      <c r="E31817" s="1225">
        <v>246.35</v>
      </c>
      <c r="F31817" s="394"/>
    </row>
    <row r="31818" spans="1:6">
      <c r="A31818" s="1224" t="s">
        <v>17891</v>
      </c>
      <c r="B31818" s="1224" t="s">
        <v>24</v>
      </c>
      <c r="C31818" s="1224" t="s">
        <v>33113</v>
      </c>
      <c r="D31818" s="1224" t="s">
        <v>28</v>
      </c>
      <c r="E31818" s="1225">
        <v>249.9</v>
      </c>
      <c r="F31818" s="394"/>
    </row>
    <row r="31819" spans="1:6">
      <c r="A31819" s="1224" t="s">
        <v>17892</v>
      </c>
      <c r="B31819" s="1224" t="s">
        <v>24</v>
      </c>
      <c r="C31819" s="1224" t="s">
        <v>33114</v>
      </c>
      <c r="D31819" s="1224" t="s">
        <v>28</v>
      </c>
      <c r="E31819" s="1225">
        <v>21.9</v>
      </c>
      <c r="F31819" s="394"/>
    </row>
    <row r="31820" spans="1:6">
      <c r="A31820" s="1224" t="s">
        <v>17893</v>
      </c>
      <c r="B31820" s="1224" t="s">
        <v>24</v>
      </c>
      <c r="C31820" s="1224" t="s">
        <v>33115</v>
      </c>
      <c r="D31820" s="1224" t="s">
        <v>28</v>
      </c>
      <c r="E31820" s="1225">
        <v>67.89</v>
      </c>
      <c r="F31820" s="394"/>
    </row>
    <row r="31821" spans="1:6">
      <c r="A31821" s="1224" t="s">
        <v>17894</v>
      </c>
      <c r="B31821" s="1224" t="s">
        <v>24</v>
      </c>
      <c r="C31821" s="1224" t="s">
        <v>33116</v>
      </c>
      <c r="D31821" s="1224" t="s">
        <v>28</v>
      </c>
      <c r="E31821" s="1225">
        <v>16.16</v>
      </c>
      <c r="F31821" s="394"/>
    </row>
    <row r="31822" spans="1:6">
      <c r="A31822" s="1224" t="s">
        <v>17895</v>
      </c>
      <c r="B31822" s="1224" t="s">
        <v>24</v>
      </c>
      <c r="C31822" s="1224" t="s">
        <v>33117</v>
      </c>
      <c r="D31822" s="1224" t="s">
        <v>28</v>
      </c>
      <c r="E31822" s="1225">
        <v>18.22</v>
      </c>
      <c r="F31822" s="394"/>
    </row>
    <row r="31823" spans="1:6">
      <c r="A31823" s="1224" t="s">
        <v>17896</v>
      </c>
      <c r="B31823" s="1224" t="s">
        <v>24</v>
      </c>
      <c r="C31823" s="1224" t="s">
        <v>27191</v>
      </c>
      <c r="D31823" s="1224" t="s">
        <v>28</v>
      </c>
      <c r="E31823" s="1225">
        <v>22.23</v>
      </c>
      <c r="F31823" s="394"/>
    </row>
    <row r="31824" spans="1:6">
      <c r="A31824" s="1224" t="s">
        <v>17897</v>
      </c>
      <c r="B31824" s="1224" t="s">
        <v>24</v>
      </c>
      <c r="C31824" s="1224" t="s">
        <v>33118</v>
      </c>
      <c r="D31824" s="1224" t="s">
        <v>28</v>
      </c>
      <c r="E31824" s="1225">
        <v>14.8</v>
      </c>
      <c r="F31824" s="394"/>
    </row>
    <row r="31825" spans="1:6">
      <c r="A31825" s="1224" t="s">
        <v>17898</v>
      </c>
      <c r="B31825" s="1224" t="s">
        <v>24</v>
      </c>
      <c r="C31825" s="1224" t="s">
        <v>33119</v>
      </c>
      <c r="D31825" s="1224" t="s">
        <v>28</v>
      </c>
      <c r="E31825" s="1225">
        <v>4.17</v>
      </c>
      <c r="F31825" s="394"/>
    </row>
    <row r="31826" spans="1:6">
      <c r="A31826" s="1224" t="s">
        <v>17899</v>
      </c>
      <c r="B31826" s="1224" t="s">
        <v>24</v>
      </c>
      <c r="C31826" s="1224" t="s">
        <v>33120</v>
      </c>
      <c r="D31826" s="1224" t="s">
        <v>28</v>
      </c>
      <c r="E31826" s="1225">
        <v>17</v>
      </c>
      <c r="F31826" s="394"/>
    </row>
    <row r="31827" spans="1:6">
      <c r="A31827" s="1224" t="s">
        <v>17900</v>
      </c>
      <c r="B31827" s="1224" t="s">
        <v>24</v>
      </c>
      <c r="C31827" s="1224" t="s">
        <v>33121</v>
      </c>
      <c r="D31827" s="1224" t="s">
        <v>28</v>
      </c>
      <c r="E31827" s="1225">
        <v>15</v>
      </c>
      <c r="F31827" s="394"/>
    </row>
    <row r="31828" spans="1:6">
      <c r="A31828" s="1224" t="s">
        <v>17901</v>
      </c>
      <c r="B31828" s="1224" t="s">
        <v>24</v>
      </c>
      <c r="C31828" s="1224" t="s">
        <v>17902</v>
      </c>
      <c r="D31828" s="1224" t="s">
        <v>28</v>
      </c>
      <c r="E31828" s="1225">
        <v>15</v>
      </c>
      <c r="F31828" s="394"/>
    </row>
    <row r="31829" spans="1:6">
      <c r="A31829" s="1224" t="s">
        <v>17903</v>
      </c>
      <c r="B31829" s="1224" t="s">
        <v>24</v>
      </c>
      <c r="C31829" s="1224" t="s">
        <v>17904</v>
      </c>
      <c r="D31829" s="1224" t="s">
        <v>28</v>
      </c>
      <c r="E31829" s="1225">
        <v>33.99</v>
      </c>
      <c r="F31829" s="394"/>
    </row>
    <row r="31830" spans="1:6">
      <c r="A31830" s="1224" t="s">
        <v>17905</v>
      </c>
      <c r="B31830" s="1224" t="s">
        <v>24</v>
      </c>
      <c r="C31830" s="1224" t="s">
        <v>17906</v>
      </c>
      <c r="D31830" s="1224" t="s">
        <v>28</v>
      </c>
      <c r="E31830" s="1225">
        <v>20.9</v>
      </c>
      <c r="F31830" s="394"/>
    </row>
    <row r="31831" spans="1:6">
      <c r="A31831" s="1224" t="s">
        <v>17907</v>
      </c>
      <c r="B31831" s="1224" t="s">
        <v>24</v>
      </c>
      <c r="C31831" s="1224" t="s">
        <v>33122</v>
      </c>
      <c r="D31831" s="1224" t="s">
        <v>28</v>
      </c>
      <c r="E31831" s="1225">
        <v>42.3</v>
      </c>
      <c r="F31831" s="394"/>
    </row>
    <row r="31832" spans="1:6">
      <c r="A31832" s="1224" t="s">
        <v>17908</v>
      </c>
      <c r="B31832" s="1224" t="s">
        <v>24</v>
      </c>
      <c r="C31832" s="1224" t="s">
        <v>33123</v>
      </c>
      <c r="D31832" s="1224" t="s">
        <v>28</v>
      </c>
      <c r="E31832" s="1225">
        <v>48.3</v>
      </c>
      <c r="F31832" s="394"/>
    </row>
    <row r="31833" spans="1:6">
      <c r="A31833" s="1224" t="s">
        <v>17909</v>
      </c>
      <c r="B31833" s="1224" t="s">
        <v>24</v>
      </c>
      <c r="C31833" s="1224" t="s">
        <v>33124</v>
      </c>
      <c r="D31833" s="1224" t="s">
        <v>28</v>
      </c>
      <c r="E31833" s="1225">
        <v>15.98</v>
      </c>
      <c r="F31833" s="394"/>
    </row>
    <row r="31834" spans="1:6">
      <c r="A31834" s="1224" t="s">
        <v>17910</v>
      </c>
      <c r="B31834" s="1224" t="s">
        <v>24</v>
      </c>
      <c r="C31834" s="1224" t="s">
        <v>33125</v>
      </c>
      <c r="D31834" s="1224" t="s">
        <v>28</v>
      </c>
      <c r="E31834" s="1225">
        <v>10.15</v>
      </c>
      <c r="F31834" s="394"/>
    </row>
    <row r="31835" spans="1:6">
      <c r="A31835" s="1224" t="s">
        <v>17911</v>
      </c>
      <c r="B31835" s="1224" t="s">
        <v>24</v>
      </c>
      <c r="C31835" s="1224" t="s">
        <v>33126</v>
      </c>
      <c r="D31835" s="1224" t="s">
        <v>28</v>
      </c>
      <c r="E31835" s="1225">
        <v>26.79</v>
      </c>
      <c r="F31835" s="394"/>
    </row>
    <row r="31836" spans="1:6">
      <c r="A31836" s="1224" t="s">
        <v>17912</v>
      </c>
      <c r="B31836" s="1224" t="s">
        <v>24</v>
      </c>
      <c r="C31836" s="1224" t="s">
        <v>33127</v>
      </c>
      <c r="D31836" s="1224" t="s">
        <v>28</v>
      </c>
      <c r="E31836" s="1225">
        <v>43.83</v>
      </c>
      <c r="F31836" s="394"/>
    </row>
    <row r="31837" spans="1:6">
      <c r="A31837" s="1224" t="s">
        <v>17913</v>
      </c>
      <c r="B31837" s="1224" t="s">
        <v>24</v>
      </c>
      <c r="C31837" s="1224" t="s">
        <v>33128</v>
      </c>
      <c r="D31837" s="1224" t="s">
        <v>28</v>
      </c>
      <c r="E31837" s="1225">
        <v>47.88</v>
      </c>
      <c r="F31837" s="394"/>
    </row>
    <row r="31838" spans="1:6">
      <c r="A31838" s="1224" t="s">
        <v>17914</v>
      </c>
      <c r="B31838" s="1224" t="s">
        <v>24</v>
      </c>
      <c r="C31838" s="1224" t="s">
        <v>33129</v>
      </c>
      <c r="D31838" s="1224" t="s">
        <v>28</v>
      </c>
      <c r="E31838" s="1225">
        <v>82.17</v>
      </c>
      <c r="F31838" s="394"/>
    </row>
    <row r="31839" spans="1:6">
      <c r="A31839" s="1224" t="s">
        <v>17915</v>
      </c>
      <c r="B31839" s="1224" t="s">
        <v>24</v>
      </c>
      <c r="C31839" s="1224" t="s">
        <v>33130</v>
      </c>
      <c r="D31839" s="1224" t="s">
        <v>28</v>
      </c>
      <c r="E31839" s="1225">
        <v>97.68</v>
      </c>
      <c r="F31839" s="394"/>
    </row>
    <row r="31840" spans="1:6">
      <c r="A31840" s="1224" t="s">
        <v>17916</v>
      </c>
      <c r="B31840" s="1224" t="s">
        <v>24</v>
      </c>
      <c r="C31840" s="1224" t="s">
        <v>33131</v>
      </c>
      <c r="D31840" s="1224" t="s">
        <v>28</v>
      </c>
      <c r="E31840" s="1225">
        <v>151.63999999999999</v>
      </c>
      <c r="F31840" s="394"/>
    </row>
    <row r="31841" spans="1:6">
      <c r="A31841" s="1224" t="s">
        <v>17917</v>
      </c>
      <c r="B31841" s="1224" t="s">
        <v>24</v>
      </c>
      <c r="C31841" s="1224" t="s">
        <v>33132</v>
      </c>
      <c r="D31841" s="1224" t="s">
        <v>28</v>
      </c>
      <c r="E31841" s="1225">
        <v>284.89999999999998</v>
      </c>
      <c r="F31841" s="394"/>
    </row>
    <row r="31842" spans="1:6">
      <c r="A31842" s="1224" t="s">
        <v>17918</v>
      </c>
      <c r="B31842" s="1224" t="s">
        <v>24</v>
      </c>
      <c r="C31842" s="1224" t="s">
        <v>33133</v>
      </c>
      <c r="D31842" s="1224" t="s">
        <v>28</v>
      </c>
      <c r="E31842" s="1225">
        <v>391.17</v>
      </c>
      <c r="F31842" s="394"/>
    </row>
    <row r="31843" spans="1:6">
      <c r="A31843" s="1224" t="s">
        <v>17919</v>
      </c>
      <c r="B31843" s="1224" t="s">
        <v>24</v>
      </c>
      <c r="C31843" s="1224" t="s">
        <v>33134</v>
      </c>
      <c r="D31843" s="1224" t="s">
        <v>28</v>
      </c>
      <c r="E31843" s="1225">
        <v>625.71</v>
      </c>
      <c r="F31843" s="394"/>
    </row>
    <row r="31844" spans="1:6">
      <c r="A31844" s="1224" t="s">
        <v>17920</v>
      </c>
      <c r="B31844" s="1224" t="s">
        <v>24</v>
      </c>
      <c r="C31844" s="1224" t="s">
        <v>33135</v>
      </c>
      <c r="D31844" s="1224" t="s">
        <v>28</v>
      </c>
      <c r="E31844" s="1225">
        <v>69.900000000000006</v>
      </c>
      <c r="F31844" s="394"/>
    </row>
    <row r="31845" spans="1:6">
      <c r="A31845" s="1224" t="s">
        <v>17921</v>
      </c>
      <c r="B31845" s="1224" t="s">
        <v>24</v>
      </c>
      <c r="C31845" s="1224" t="s">
        <v>33136</v>
      </c>
      <c r="D31845" s="1224" t="s">
        <v>28</v>
      </c>
      <c r="E31845" s="1225">
        <v>76.89</v>
      </c>
      <c r="F31845" s="394"/>
    </row>
    <row r="31846" spans="1:6">
      <c r="A31846" s="1224" t="s">
        <v>17922</v>
      </c>
      <c r="B31846" s="1224" t="s">
        <v>24</v>
      </c>
      <c r="C31846" s="1224" t="s">
        <v>33137</v>
      </c>
      <c r="D31846" s="1224" t="s">
        <v>28</v>
      </c>
      <c r="E31846" s="1225">
        <v>93.41</v>
      </c>
      <c r="F31846" s="394"/>
    </row>
    <row r="31847" spans="1:6">
      <c r="A31847" s="1224" t="s">
        <v>17923</v>
      </c>
      <c r="B31847" s="1224" t="s">
        <v>24</v>
      </c>
      <c r="C31847" s="1224" t="s">
        <v>33138</v>
      </c>
      <c r="D31847" s="1224" t="s">
        <v>28</v>
      </c>
      <c r="E31847" s="1225">
        <v>129.9</v>
      </c>
      <c r="F31847" s="394"/>
    </row>
    <row r="31848" spans="1:6">
      <c r="A31848" s="1224" t="s">
        <v>17924</v>
      </c>
      <c r="B31848" s="1224" t="s">
        <v>24</v>
      </c>
      <c r="C31848" s="1224" t="s">
        <v>33139</v>
      </c>
      <c r="D31848" s="1224" t="s">
        <v>28</v>
      </c>
      <c r="E31848" s="1225">
        <v>32.590000000000003</v>
      </c>
      <c r="F31848" s="394"/>
    </row>
    <row r="31849" spans="1:6">
      <c r="A31849" s="1224" t="s">
        <v>17925</v>
      </c>
      <c r="B31849" s="1224" t="s">
        <v>24</v>
      </c>
      <c r="C31849" s="1224" t="s">
        <v>17926</v>
      </c>
      <c r="D31849" s="1224" t="s">
        <v>28</v>
      </c>
      <c r="E31849" s="1225">
        <v>119.78</v>
      </c>
      <c r="F31849" s="394"/>
    </row>
    <row r="31850" spans="1:6">
      <c r="A31850" s="1224" t="s">
        <v>17927</v>
      </c>
      <c r="B31850" s="1224" t="s">
        <v>24</v>
      </c>
      <c r="C31850" s="1224" t="s">
        <v>17928</v>
      </c>
      <c r="D31850" s="1224" t="s">
        <v>28</v>
      </c>
      <c r="E31850" s="1225">
        <v>221.54</v>
      </c>
      <c r="F31850" s="394"/>
    </row>
    <row r="31851" spans="1:6">
      <c r="A31851" s="1224" t="s">
        <v>17929</v>
      </c>
      <c r="B31851" s="1224" t="s">
        <v>24</v>
      </c>
      <c r="C31851" s="1224" t="s">
        <v>17930</v>
      </c>
      <c r="D31851" s="1224" t="s">
        <v>28</v>
      </c>
      <c r="E31851" s="1225">
        <v>89.67</v>
      </c>
      <c r="F31851" s="394"/>
    </row>
    <row r="31852" spans="1:6">
      <c r="A31852" s="1224" t="s">
        <v>17931</v>
      </c>
      <c r="B31852" s="1224" t="s">
        <v>24</v>
      </c>
      <c r="C31852" s="1224" t="s">
        <v>33140</v>
      </c>
      <c r="D31852" s="1224" t="s">
        <v>28</v>
      </c>
      <c r="E31852" s="1225">
        <v>119.9</v>
      </c>
      <c r="F31852" s="394"/>
    </row>
    <row r="31853" spans="1:6">
      <c r="A31853" s="1224" t="s">
        <v>17932</v>
      </c>
      <c r="B31853" s="1224" t="s">
        <v>24</v>
      </c>
      <c r="C31853" s="1224" t="s">
        <v>33141</v>
      </c>
      <c r="D31853" s="1224" t="s">
        <v>28</v>
      </c>
      <c r="E31853" s="1225">
        <v>96.51</v>
      </c>
      <c r="F31853" s="394"/>
    </row>
    <row r="31854" spans="1:6">
      <c r="A31854" s="1224" t="s">
        <v>22759</v>
      </c>
      <c r="B31854" s="1224" t="s">
        <v>24</v>
      </c>
      <c r="C31854" s="1224" t="s">
        <v>33142</v>
      </c>
      <c r="D31854" s="1224" t="s">
        <v>28</v>
      </c>
      <c r="E31854" s="1225">
        <v>5.9</v>
      </c>
      <c r="F31854" s="394"/>
    </row>
    <row r="31855" spans="1:6">
      <c r="A31855" s="1224" t="s">
        <v>17933</v>
      </c>
      <c r="B31855" s="1224" t="s">
        <v>24</v>
      </c>
      <c r="C31855" s="1224" t="s">
        <v>33143</v>
      </c>
      <c r="D31855" s="1224" t="s">
        <v>28</v>
      </c>
      <c r="E31855" s="1225">
        <v>450</v>
      </c>
      <c r="F31855" s="394"/>
    </row>
    <row r="31856" spans="1:6">
      <c r="A31856" s="1224" t="s">
        <v>17934</v>
      </c>
      <c r="B31856" s="1224" t="s">
        <v>24</v>
      </c>
      <c r="C31856" s="1224" t="s">
        <v>33144</v>
      </c>
      <c r="D31856" s="1224" t="s">
        <v>28</v>
      </c>
      <c r="E31856" s="1225">
        <v>463.59</v>
      </c>
      <c r="F31856" s="394"/>
    </row>
    <row r="31857" spans="1:6">
      <c r="A31857" s="1224" t="s">
        <v>17935</v>
      </c>
      <c r="B31857" s="1224" t="s">
        <v>24</v>
      </c>
      <c r="C31857" s="1224" t="s">
        <v>33145</v>
      </c>
      <c r="D31857" s="1224" t="s">
        <v>28</v>
      </c>
      <c r="E31857" s="1225">
        <v>726.9</v>
      </c>
      <c r="F31857" s="394"/>
    </row>
    <row r="31858" spans="1:6">
      <c r="A31858" s="1224" t="s">
        <v>17936</v>
      </c>
      <c r="B31858" s="1224" t="s">
        <v>24</v>
      </c>
      <c r="C31858" s="1224" t="s">
        <v>33146</v>
      </c>
      <c r="D31858" s="1224" t="s">
        <v>28</v>
      </c>
      <c r="E31858" s="1225">
        <v>205.22</v>
      </c>
      <c r="F31858" s="394"/>
    </row>
    <row r="31859" spans="1:6">
      <c r="A31859" s="1224" t="s">
        <v>17937</v>
      </c>
      <c r="B31859" s="1224" t="s">
        <v>24</v>
      </c>
      <c r="C31859" s="1224" t="s">
        <v>17938</v>
      </c>
      <c r="D31859" s="1224" t="s">
        <v>28</v>
      </c>
      <c r="E31859" s="1225">
        <v>339.91</v>
      </c>
      <c r="F31859" s="394"/>
    </row>
    <row r="31860" spans="1:6">
      <c r="A31860" s="1224" t="s">
        <v>17939</v>
      </c>
      <c r="B31860" s="1224" t="s">
        <v>24</v>
      </c>
      <c r="C31860" s="1224" t="s">
        <v>33147</v>
      </c>
      <c r="D31860" s="1224" t="s">
        <v>28</v>
      </c>
      <c r="E31860" s="1225">
        <v>213.9</v>
      </c>
      <c r="F31860" s="394"/>
    </row>
    <row r="31861" spans="1:6">
      <c r="A31861" s="1224" t="s">
        <v>17940</v>
      </c>
      <c r="B31861" s="1224" t="s">
        <v>24</v>
      </c>
      <c r="C31861" s="1224" t="s">
        <v>17941</v>
      </c>
      <c r="D31861" s="1224" t="s">
        <v>28</v>
      </c>
      <c r="E31861" s="1225">
        <v>460.99</v>
      </c>
      <c r="F31861" s="394"/>
    </row>
    <row r="31862" spans="1:6">
      <c r="A31862" s="1224" t="s">
        <v>17942</v>
      </c>
      <c r="B31862" s="1224" t="s">
        <v>24</v>
      </c>
      <c r="C31862" s="1224" t="s">
        <v>17943</v>
      </c>
      <c r="D31862" s="1224" t="s">
        <v>28</v>
      </c>
      <c r="E31862" s="1225">
        <v>239.9</v>
      </c>
      <c r="F31862" s="394"/>
    </row>
    <row r="31863" spans="1:6">
      <c r="A31863" s="1224" t="s">
        <v>17944</v>
      </c>
      <c r="B31863" s="1224" t="s">
        <v>24</v>
      </c>
      <c r="C31863" s="1224" t="s">
        <v>33148</v>
      </c>
      <c r="D31863" s="1224" t="s">
        <v>28</v>
      </c>
      <c r="E31863" s="1225">
        <v>109.98</v>
      </c>
      <c r="F31863" s="394"/>
    </row>
    <row r="31864" spans="1:6">
      <c r="A31864" s="1224" t="s">
        <v>17945</v>
      </c>
      <c r="B31864" s="1224" t="s">
        <v>24</v>
      </c>
      <c r="C31864" s="1224" t="s">
        <v>17946</v>
      </c>
      <c r="D31864" s="1224" t="s">
        <v>28</v>
      </c>
      <c r="E31864" s="1225">
        <v>99.9</v>
      </c>
      <c r="F31864" s="394"/>
    </row>
    <row r="31865" spans="1:6">
      <c r="A31865" s="1224" t="s">
        <v>17947</v>
      </c>
      <c r="B31865" s="1224" t="s">
        <v>24</v>
      </c>
      <c r="C31865" s="1224" t="s">
        <v>33149</v>
      </c>
      <c r="D31865" s="1224" t="s">
        <v>28</v>
      </c>
      <c r="E31865" s="1225">
        <v>179.9</v>
      </c>
      <c r="F31865" s="394"/>
    </row>
    <row r="31866" spans="1:6">
      <c r="A31866" s="1224" t="s">
        <v>17948</v>
      </c>
      <c r="B31866" s="1224" t="s">
        <v>24</v>
      </c>
      <c r="C31866" s="1224" t="s">
        <v>33150</v>
      </c>
      <c r="D31866" s="1224" t="s">
        <v>28</v>
      </c>
      <c r="E31866" s="1225">
        <v>842.9</v>
      </c>
      <c r="F31866" s="394"/>
    </row>
    <row r="31867" spans="1:6">
      <c r="A31867" s="1224" t="s">
        <v>17949</v>
      </c>
      <c r="B31867" s="1224" t="s">
        <v>24</v>
      </c>
      <c r="C31867" s="1224" t="s">
        <v>33151</v>
      </c>
      <c r="D31867" s="1224" t="s">
        <v>28</v>
      </c>
      <c r="E31867" s="1225">
        <v>137.9</v>
      </c>
      <c r="F31867" s="394"/>
    </row>
    <row r="31868" spans="1:6">
      <c r="A31868" s="1224" t="s">
        <v>17950</v>
      </c>
      <c r="B31868" s="1224" t="s">
        <v>24</v>
      </c>
      <c r="C31868" s="1224" t="s">
        <v>17951</v>
      </c>
      <c r="D31868" s="1224" t="s">
        <v>28</v>
      </c>
      <c r="E31868" s="1225">
        <v>184.9</v>
      </c>
      <c r="F31868" s="394"/>
    </row>
    <row r="31869" spans="1:6">
      <c r="A31869" s="1224" t="s">
        <v>17952</v>
      </c>
      <c r="B31869" s="1224" t="s">
        <v>24</v>
      </c>
      <c r="C31869" s="1224" t="s">
        <v>17953</v>
      </c>
      <c r="D31869" s="1224" t="s">
        <v>28</v>
      </c>
      <c r="E31869" s="1225">
        <v>288.89999999999998</v>
      </c>
      <c r="F31869" s="394"/>
    </row>
    <row r="31870" spans="1:6">
      <c r="A31870" s="1224" t="s">
        <v>17954</v>
      </c>
      <c r="B31870" s="1224" t="s">
        <v>24</v>
      </c>
      <c r="C31870" s="1224" t="s">
        <v>33152</v>
      </c>
      <c r="D31870" s="1224" t="s">
        <v>28</v>
      </c>
      <c r="E31870" s="1225">
        <v>71.900000000000006</v>
      </c>
      <c r="F31870" s="394"/>
    </row>
    <row r="31871" spans="1:6">
      <c r="A31871" s="1224" t="s">
        <v>17955</v>
      </c>
      <c r="B31871" s="1224" t="s">
        <v>24</v>
      </c>
      <c r="C31871" s="1224" t="s">
        <v>33153</v>
      </c>
      <c r="D31871" s="1224" t="s">
        <v>28</v>
      </c>
      <c r="E31871" s="1225">
        <v>85.42</v>
      </c>
      <c r="F31871" s="394"/>
    </row>
    <row r="31872" spans="1:6">
      <c r="A31872" s="1224" t="s">
        <v>17956</v>
      </c>
      <c r="B31872" s="1224" t="s">
        <v>24</v>
      </c>
      <c r="C31872" s="1224" t="s">
        <v>33154</v>
      </c>
      <c r="D31872" s="1224" t="s">
        <v>28</v>
      </c>
      <c r="E31872" s="1225">
        <v>120.56</v>
      </c>
      <c r="F31872" s="394"/>
    </row>
    <row r="31873" spans="1:6">
      <c r="A31873" s="1224" t="s">
        <v>17957</v>
      </c>
      <c r="B31873" s="1224" t="s">
        <v>24</v>
      </c>
      <c r="C31873" s="1224" t="s">
        <v>17958</v>
      </c>
      <c r="D31873" s="1224" t="s">
        <v>28</v>
      </c>
      <c r="E31873" s="1225">
        <v>51.9</v>
      </c>
      <c r="F31873" s="394"/>
    </row>
    <row r="31874" spans="1:6">
      <c r="A31874" s="1224" t="s">
        <v>17959</v>
      </c>
      <c r="B31874" s="1224" t="s">
        <v>24</v>
      </c>
      <c r="C31874" s="1224" t="s">
        <v>17960</v>
      </c>
      <c r="D31874" s="1224" t="s">
        <v>28</v>
      </c>
      <c r="E31874" s="1225">
        <v>43.9</v>
      </c>
      <c r="F31874" s="394"/>
    </row>
    <row r="31875" spans="1:6">
      <c r="A31875" s="1224" t="s">
        <v>17961</v>
      </c>
      <c r="B31875" s="1224" t="s">
        <v>24</v>
      </c>
      <c r="C31875" s="1224" t="s">
        <v>33155</v>
      </c>
      <c r="D31875" s="1224" t="s">
        <v>28</v>
      </c>
      <c r="E31875" s="1225">
        <v>39.9</v>
      </c>
      <c r="F31875" s="394"/>
    </row>
    <row r="31876" spans="1:6">
      <c r="A31876" s="1224" t="s">
        <v>17962</v>
      </c>
      <c r="B31876" s="1224" t="s">
        <v>24</v>
      </c>
      <c r="C31876" s="1224" t="s">
        <v>33156</v>
      </c>
      <c r="D31876" s="1224" t="s">
        <v>28</v>
      </c>
      <c r="E31876" s="1225">
        <v>93.56</v>
      </c>
      <c r="F31876" s="394"/>
    </row>
    <row r="31877" spans="1:6">
      <c r="A31877" s="1224" t="s">
        <v>17963</v>
      </c>
      <c r="B31877" s="1224" t="s">
        <v>24</v>
      </c>
      <c r="C31877" s="1224" t="s">
        <v>17964</v>
      </c>
      <c r="D31877" s="1224" t="s">
        <v>28</v>
      </c>
      <c r="E31877" s="1225">
        <v>56.9</v>
      </c>
      <c r="F31877" s="394"/>
    </row>
    <row r="31878" spans="1:6">
      <c r="A31878" s="1224" t="s">
        <v>17965</v>
      </c>
      <c r="B31878" s="1224" t="s">
        <v>24</v>
      </c>
      <c r="C31878" s="1224" t="s">
        <v>33157</v>
      </c>
      <c r="D31878" s="1224" t="s">
        <v>28</v>
      </c>
      <c r="E31878" s="1225">
        <v>39.51</v>
      </c>
      <c r="F31878" s="394"/>
    </row>
    <row r="31879" spans="1:6">
      <c r="A31879" s="1224" t="s">
        <v>17966</v>
      </c>
      <c r="B31879" s="1224" t="s">
        <v>24</v>
      </c>
      <c r="C31879" s="1224" t="s">
        <v>33158</v>
      </c>
      <c r="D31879" s="1224" t="s">
        <v>28</v>
      </c>
      <c r="E31879" s="1225">
        <v>71.67</v>
      </c>
      <c r="F31879" s="394"/>
    </row>
    <row r="31880" spans="1:6">
      <c r="A31880" s="1224" t="s">
        <v>17967</v>
      </c>
      <c r="B31880" s="1224" t="s">
        <v>24</v>
      </c>
      <c r="C31880" s="1224" t="s">
        <v>33159</v>
      </c>
      <c r="D31880" s="1224" t="s">
        <v>28</v>
      </c>
      <c r="E31880" s="1225">
        <v>72.900000000000006</v>
      </c>
      <c r="F31880" s="394"/>
    </row>
    <row r="31881" spans="1:6">
      <c r="A31881" s="1224" t="s">
        <v>17968</v>
      </c>
      <c r="B31881" s="1224" t="s">
        <v>24</v>
      </c>
      <c r="C31881" s="1224" t="s">
        <v>33160</v>
      </c>
      <c r="D31881" s="1224" t="s">
        <v>28</v>
      </c>
      <c r="E31881" s="1225">
        <v>353.88</v>
      </c>
      <c r="F31881" s="394"/>
    </row>
    <row r="31882" spans="1:6">
      <c r="A31882" s="1224" t="s">
        <v>17969</v>
      </c>
      <c r="B31882" s="1224" t="s">
        <v>24</v>
      </c>
      <c r="C31882" s="1224" t="s">
        <v>33161</v>
      </c>
      <c r="D31882" s="1224" t="s">
        <v>28</v>
      </c>
      <c r="E31882" s="1225">
        <v>16.579999999999998</v>
      </c>
      <c r="F31882" s="394"/>
    </row>
    <row r="31883" spans="1:6">
      <c r="A31883" s="1224" t="s">
        <v>17970</v>
      </c>
      <c r="B31883" s="1224" t="s">
        <v>24</v>
      </c>
      <c r="C31883" s="1224" t="s">
        <v>33162</v>
      </c>
      <c r="D31883" s="1224" t="s">
        <v>28</v>
      </c>
      <c r="E31883" s="1225">
        <v>48.99</v>
      </c>
      <c r="F31883" s="394"/>
    </row>
    <row r="31884" spans="1:6">
      <c r="A31884" s="1224" t="s">
        <v>17971</v>
      </c>
      <c r="B31884" s="1224" t="s">
        <v>24</v>
      </c>
      <c r="C31884" s="1224" t="s">
        <v>27165</v>
      </c>
      <c r="D31884" s="1224" t="s">
        <v>28</v>
      </c>
      <c r="E31884" s="1225">
        <v>41.99</v>
      </c>
      <c r="F31884" s="394"/>
    </row>
    <row r="31885" spans="1:6">
      <c r="A31885" s="1224" t="s">
        <v>17972</v>
      </c>
      <c r="B31885" s="1224" t="s">
        <v>24</v>
      </c>
      <c r="C31885" s="1224" t="s">
        <v>33163</v>
      </c>
      <c r="D31885" s="1224" t="s">
        <v>28</v>
      </c>
      <c r="E31885" s="1225">
        <v>28.4</v>
      </c>
      <c r="F31885" s="394"/>
    </row>
    <row r="31886" spans="1:6">
      <c r="A31886" s="1224" t="s">
        <v>17973</v>
      </c>
      <c r="B31886" s="1224" t="s">
        <v>24</v>
      </c>
      <c r="C31886" s="1224" t="s">
        <v>33164</v>
      </c>
      <c r="D31886" s="1224" t="s">
        <v>28</v>
      </c>
      <c r="E31886" s="1225">
        <v>206.66</v>
      </c>
      <c r="F31886" s="394"/>
    </row>
    <row r="31887" spans="1:6">
      <c r="A31887" s="1224" t="s">
        <v>17974</v>
      </c>
      <c r="B31887" s="1224" t="s">
        <v>24</v>
      </c>
      <c r="C31887" s="1224" t="s">
        <v>33165</v>
      </c>
      <c r="D31887" s="1224" t="s">
        <v>28</v>
      </c>
      <c r="E31887" s="1225">
        <v>39.54</v>
      </c>
      <c r="F31887" s="394"/>
    </row>
    <row r="31888" spans="1:6">
      <c r="A31888" s="1224" t="s">
        <v>17975</v>
      </c>
      <c r="B31888" s="1224" t="s">
        <v>24</v>
      </c>
      <c r="C31888" s="1224" t="s">
        <v>33166</v>
      </c>
      <c r="D31888" s="1224" t="s">
        <v>28</v>
      </c>
      <c r="E31888" s="1225">
        <v>30.51</v>
      </c>
      <c r="F31888" s="394"/>
    </row>
    <row r="31889" spans="1:6">
      <c r="A31889" s="1224" t="s">
        <v>17976</v>
      </c>
      <c r="B31889" s="1224" t="s">
        <v>24</v>
      </c>
      <c r="C31889" s="1224" t="s">
        <v>33167</v>
      </c>
      <c r="D31889" s="1224" t="s">
        <v>28</v>
      </c>
      <c r="E31889" s="1225">
        <v>79.900000000000006</v>
      </c>
      <c r="F31889" s="394"/>
    </row>
    <row r="31890" spans="1:6">
      <c r="A31890" s="1224" t="s">
        <v>17977</v>
      </c>
      <c r="B31890" s="1224" t="s">
        <v>24</v>
      </c>
      <c r="C31890" s="1224" t="s">
        <v>33168</v>
      </c>
      <c r="D31890" s="1224" t="s">
        <v>28</v>
      </c>
      <c r="E31890" s="1225">
        <v>104.25</v>
      </c>
      <c r="F31890" s="394"/>
    </row>
    <row r="31891" spans="1:6">
      <c r="A31891" s="1224" t="s">
        <v>17978</v>
      </c>
      <c r="B31891" s="1224" t="s">
        <v>24</v>
      </c>
      <c r="C31891" s="1224" t="s">
        <v>33169</v>
      </c>
      <c r="D31891" s="1224" t="s">
        <v>28</v>
      </c>
      <c r="E31891" s="1225">
        <v>50.53</v>
      </c>
      <c r="F31891" s="394"/>
    </row>
    <row r="31892" spans="1:6">
      <c r="A31892" s="1224" t="s">
        <v>17979</v>
      </c>
      <c r="B31892" s="1224" t="s">
        <v>24</v>
      </c>
      <c r="C31892" s="1224" t="s">
        <v>33170</v>
      </c>
      <c r="D31892" s="1224" t="s">
        <v>28</v>
      </c>
      <c r="E31892" s="1225">
        <v>60.7</v>
      </c>
      <c r="F31892" s="394"/>
    </row>
    <row r="31893" spans="1:6">
      <c r="A31893" s="1224" t="s">
        <v>17980</v>
      </c>
      <c r="B31893" s="1224" t="s">
        <v>24</v>
      </c>
      <c r="C31893" s="1224" t="s">
        <v>33171</v>
      </c>
      <c r="D31893" s="1224" t="s">
        <v>28</v>
      </c>
      <c r="E31893" s="1225">
        <v>207.34</v>
      </c>
      <c r="F31893" s="394"/>
    </row>
    <row r="31894" spans="1:6">
      <c r="A31894" s="1224" t="s">
        <v>17981</v>
      </c>
      <c r="B31894" s="1224" t="s">
        <v>24</v>
      </c>
      <c r="C31894" s="1224" t="s">
        <v>33172</v>
      </c>
      <c r="D31894" s="1224" t="s">
        <v>28</v>
      </c>
      <c r="E31894" s="1225">
        <v>161.46</v>
      </c>
      <c r="F31894" s="394"/>
    </row>
    <row r="31895" spans="1:6">
      <c r="A31895" s="1224" t="s">
        <v>17982</v>
      </c>
      <c r="B31895" s="1224" t="s">
        <v>24</v>
      </c>
      <c r="C31895" s="1224" t="s">
        <v>33173</v>
      </c>
      <c r="D31895" s="1224" t="s">
        <v>28</v>
      </c>
      <c r="E31895" s="1225">
        <v>279.10000000000002</v>
      </c>
      <c r="F31895" s="394"/>
    </row>
    <row r="31896" spans="1:6">
      <c r="A31896" s="1224" t="s">
        <v>17983</v>
      </c>
      <c r="B31896" s="1224" t="s">
        <v>24</v>
      </c>
      <c r="C31896" s="1224" t="s">
        <v>33174</v>
      </c>
      <c r="D31896" s="1224" t="s">
        <v>28</v>
      </c>
      <c r="E31896" s="1225">
        <v>26.5</v>
      </c>
      <c r="F31896" s="394"/>
    </row>
    <row r="31897" spans="1:6">
      <c r="A31897" s="1224" t="s">
        <v>17984</v>
      </c>
      <c r="B31897" s="1224" t="s">
        <v>24</v>
      </c>
      <c r="C31897" s="1224" t="s">
        <v>33175</v>
      </c>
      <c r="D31897" s="1224" t="s">
        <v>28</v>
      </c>
      <c r="E31897" s="1225">
        <v>43.9</v>
      </c>
      <c r="F31897" s="394"/>
    </row>
    <row r="31898" spans="1:6">
      <c r="A31898" s="1224" t="s">
        <v>17985</v>
      </c>
      <c r="B31898" s="1224" t="s">
        <v>24</v>
      </c>
      <c r="C31898" s="1224" t="s">
        <v>33176</v>
      </c>
      <c r="D31898" s="1224" t="s">
        <v>28</v>
      </c>
      <c r="E31898" s="1225">
        <v>548.91</v>
      </c>
      <c r="F31898" s="394"/>
    </row>
    <row r="31899" spans="1:6">
      <c r="A31899" s="1224" t="s">
        <v>17986</v>
      </c>
      <c r="B31899" s="1224" t="s">
        <v>24</v>
      </c>
      <c r="C31899" s="1224" t="s">
        <v>33177</v>
      </c>
      <c r="D31899" s="1224" t="s">
        <v>28</v>
      </c>
      <c r="E31899" s="1225">
        <v>120.3</v>
      </c>
      <c r="F31899" s="394"/>
    </row>
    <row r="31900" spans="1:6">
      <c r="A31900" s="1224" t="s">
        <v>17987</v>
      </c>
      <c r="B31900" s="1224" t="s">
        <v>24</v>
      </c>
      <c r="C31900" s="1224" t="s">
        <v>33178</v>
      </c>
      <c r="D31900" s="1224" t="s">
        <v>28</v>
      </c>
      <c r="E31900" s="1225">
        <v>287</v>
      </c>
      <c r="F31900" s="394"/>
    </row>
    <row r="31901" spans="1:6">
      <c r="A31901" s="1224" t="s">
        <v>17988</v>
      </c>
      <c r="B31901" s="1224" t="s">
        <v>24</v>
      </c>
      <c r="C31901" s="1224" t="s">
        <v>33179</v>
      </c>
      <c r="D31901" s="1224" t="s">
        <v>28</v>
      </c>
      <c r="E31901" s="1225">
        <v>5.49</v>
      </c>
      <c r="F31901" s="394"/>
    </row>
    <row r="31902" spans="1:6">
      <c r="A31902" s="1224" t="s">
        <v>17989</v>
      </c>
      <c r="B31902" s="1224" t="s">
        <v>24</v>
      </c>
      <c r="C31902" s="1224" t="s">
        <v>33180</v>
      </c>
      <c r="D31902" s="1224" t="s">
        <v>28</v>
      </c>
      <c r="E31902" s="1225">
        <v>87.18</v>
      </c>
      <c r="F31902" s="394"/>
    </row>
    <row r="31903" spans="1:6">
      <c r="A31903" s="1224" t="s">
        <v>17990</v>
      </c>
      <c r="B31903" s="1224" t="s">
        <v>24</v>
      </c>
      <c r="C31903" s="1224" t="s">
        <v>33181</v>
      </c>
      <c r="D31903" s="1224" t="s">
        <v>28</v>
      </c>
      <c r="E31903" s="1225">
        <v>18.690000000000001</v>
      </c>
      <c r="F31903" s="394"/>
    </row>
    <row r="31904" spans="1:6">
      <c r="A31904" s="1224" t="s">
        <v>17991</v>
      </c>
      <c r="B31904" s="1224" t="s">
        <v>24</v>
      </c>
      <c r="C31904" s="1224" t="s">
        <v>33182</v>
      </c>
      <c r="D31904" s="1224" t="s">
        <v>28</v>
      </c>
      <c r="E31904" s="1225">
        <v>162.4</v>
      </c>
      <c r="F31904" s="394"/>
    </row>
    <row r="31905" spans="1:6">
      <c r="A31905" s="1224" t="s">
        <v>17992</v>
      </c>
      <c r="B31905" s="1224" t="s">
        <v>24</v>
      </c>
      <c r="C31905" s="1224" t="s">
        <v>33183</v>
      </c>
      <c r="D31905" s="1224" t="s">
        <v>28</v>
      </c>
      <c r="E31905" s="1225">
        <v>179.9</v>
      </c>
      <c r="F31905" s="394"/>
    </row>
    <row r="31906" spans="1:6">
      <c r="A31906" s="1224" t="s">
        <v>17993</v>
      </c>
      <c r="B31906" s="1224" t="s">
        <v>24</v>
      </c>
      <c r="C31906" s="1224" t="s">
        <v>33184</v>
      </c>
      <c r="D31906" s="1224" t="s">
        <v>28</v>
      </c>
      <c r="E31906" s="1225">
        <v>677.3</v>
      </c>
      <c r="F31906" s="394"/>
    </row>
    <row r="31907" spans="1:6">
      <c r="A31907" s="1224" t="s">
        <v>17994</v>
      </c>
      <c r="B31907" s="1224" t="s">
        <v>24</v>
      </c>
      <c r="C31907" s="1224" t="s">
        <v>33185</v>
      </c>
      <c r="D31907" s="1224" t="s">
        <v>28</v>
      </c>
      <c r="E31907" s="1225">
        <v>150</v>
      </c>
      <c r="F31907" s="394"/>
    </row>
    <row r="31908" spans="1:6">
      <c r="A31908" s="1224" t="s">
        <v>17995</v>
      </c>
      <c r="B31908" s="1224" t="s">
        <v>24</v>
      </c>
      <c r="C31908" s="1224" t="s">
        <v>33186</v>
      </c>
      <c r="D31908" s="1224" t="s">
        <v>28</v>
      </c>
      <c r="E31908" s="1225">
        <v>691.5</v>
      </c>
      <c r="F31908" s="394"/>
    </row>
    <row r="31909" spans="1:6">
      <c r="A31909" s="1224" t="s">
        <v>17996</v>
      </c>
      <c r="B31909" s="1224" t="s">
        <v>24</v>
      </c>
      <c r="C31909" s="1224" t="s">
        <v>33187</v>
      </c>
      <c r="D31909" s="1224" t="s">
        <v>28</v>
      </c>
      <c r="E31909" s="1225">
        <v>189.99</v>
      </c>
      <c r="F31909" s="394"/>
    </row>
    <row r="31910" spans="1:6">
      <c r="A31910" s="1224" t="s">
        <v>17997</v>
      </c>
      <c r="B31910" s="1224" t="s">
        <v>24</v>
      </c>
      <c r="C31910" s="1224" t="s">
        <v>17998</v>
      </c>
      <c r="D31910" s="1224" t="s">
        <v>28</v>
      </c>
      <c r="E31910" s="1225">
        <v>49.7</v>
      </c>
      <c r="F31910" s="394"/>
    </row>
    <row r="31911" spans="1:6">
      <c r="A31911" s="1224" t="s">
        <v>17999</v>
      </c>
      <c r="B31911" s="1224" t="s">
        <v>24</v>
      </c>
      <c r="C31911" s="1224" t="s">
        <v>18000</v>
      </c>
      <c r="D31911" s="1224" t="s">
        <v>28</v>
      </c>
      <c r="E31911" s="1225">
        <v>68.95</v>
      </c>
      <c r="F31911" s="394"/>
    </row>
    <row r="31912" spans="1:6">
      <c r="A31912" s="1224" t="s">
        <v>18001</v>
      </c>
      <c r="B31912" s="1224" t="s">
        <v>24</v>
      </c>
      <c r="C31912" s="1224" t="s">
        <v>33188</v>
      </c>
      <c r="D31912" s="1224" t="s">
        <v>28</v>
      </c>
      <c r="E31912" s="1225">
        <v>6.27</v>
      </c>
      <c r="F31912" s="394"/>
    </row>
    <row r="31913" spans="1:6">
      <c r="A31913" s="1224" t="s">
        <v>18002</v>
      </c>
      <c r="B31913" s="1224" t="s">
        <v>24</v>
      </c>
      <c r="C31913" s="1224" t="s">
        <v>7725</v>
      </c>
      <c r="D31913" s="1224" t="s">
        <v>28</v>
      </c>
      <c r="E31913" s="1225">
        <v>356.02</v>
      </c>
      <c r="F31913" s="394"/>
    </row>
    <row r="31914" spans="1:6">
      <c r="A31914" s="1224" t="s">
        <v>18003</v>
      </c>
      <c r="B31914" s="1224" t="s">
        <v>24</v>
      </c>
      <c r="C31914" s="1224" t="s">
        <v>7723</v>
      </c>
      <c r="D31914" s="1224" t="s">
        <v>28</v>
      </c>
      <c r="E31914" s="1225">
        <v>299.17</v>
      </c>
      <c r="F31914" s="394"/>
    </row>
    <row r="31915" spans="1:6">
      <c r="A31915" s="1224" t="s">
        <v>18004</v>
      </c>
      <c r="B31915" s="1224" t="s">
        <v>24</v>
      </c>
      <c r="C31915" s="1224" t="s">
        <v>33189</v>
      </c>
      <c r="D31915" s="1224" t="s">
        <v>28</v>
      </c>
      <c r="E31915" s="1225">
        <v>179.9</v>
      </c>
      <c r="F31915" s="394"/>
    </row>
    <row r="31916" spans="1:6">
      <c r="A31916" s="1224" t="s">
        <v>18005</v>
      </c>
      <c r="B31916" s="1224" t="s">
        <v>24</v>
      </c>
      <c r="C31916" s="1224" t="s">
        <v>18006</v>
      </c>
      <c r="D31916" s="1224" t="s">
        <v>28</v>
      </c>
      <c r="E31916" s="1225">
        <v>592.70000000000005</v>
      </c>
      <c r="F31916" s="394"/>
    </row>
    <row r="31917" spans="1:6">
      <c r="A31917" s="1224" t="s">
        <v>18007</v>
      </c>
      <c r="B31917" s="1224" t="s">
        <v>24</v>
      </c>
      <c r="C31917" s="1224" t="s">
        <v>33190</v>
      </c>
      <c r="D31917" s="1224" t="s">
        <v>28</v>
      </c>
      <c r="E31917" s="1225">
        <v>229.9</v>
      </c>
      <c r="F31917" s="394"/>
    </row>
    <row r="31918" spans="1:6">
      <c r="A31918" s="1224" t="s">
        <v>18008</v>
      </c>
      <c r="B31918" s="1224" t="s">
        <v>24</v>
      </c>
      <c r="C31918" s="1224" t="s">
        <v>33191</v>
      </c>
      <c r="D31918" s="1224" t="s">
        <v>28</v>
      </c>
      <c r="E31918" s="1225">
        <v>134.9</v>
      </c>
      <c r="F31918" s="394"/>
    </row>
    <row r="31919" spans="1:6">
      <c r="A31919" s="1224" t="s">
        <v>18009</v>
      </c>
      <c r="B31919" s="1224" t="s">
        <v>24</v>
      </c>
      <c r="C31919" s="1224" t="s">
        <v>33192</v>
      </c>
      <c r="D31919" s="1224" t="s">
        <v>28</v>
      </c>
      <c r="E31919" s="1225">
        <v>102.54</v>
      </c>
      <c r="F31919" s="394"/>
    </row>
    <row r="31920" spans="1:6">
      <c r="A31920" s="1224" t="s">
        <v>18010</v>
      </c>
      <c r="B31920" s="1224" t="s">
        <v>24</v>
      </c>
      <c r="C31920" s="1224" t="s">
        <v>33193</v>
      </c>
      <c r="D31920" s="1224" t="s">
        <v>28</v>
      </c>
      <c r="E31920" s="1225">
        <v>157.51</v>
      </c>
      <c r="F31920" s="394"/>
    </row>
    <row r="31921" spans="1:6">
      <c r="A31921" s="1224" t="s">
        <v>18011</v>
      </c>
      <c r="B31921" s="1224" t="s">
        <v>24</v>
      </c>
      <c r="C31921" s="1224" t="s">
        <v>33194</v>
      </c>
      <c r="D31921" s="1224" t="s">
        <v>28</v>
      </c>
      <c r="E31921" s="1225">
        <v>350.06</v>
      </c>
      <c r="F31921" s="394"/>
    </row>
    <row r="31922" spans="1:6">
      <c r="A31922" s="1224" t="s">
        <v>18012</v>
      </c>
      <c r="B31922" s="1224" t="s">
        <v>24</v>
      </c>
      <c r="C31922" s="1224" t="s">
        <v>33195</v>
      </c>
      <c r="D31922" s="1224" t="s">
        <v>28</v>
      </c>
      <c r="E31922" s="1225">
        <v>199</v>
      </c>
      <c r="F31922" s="394"/>
    </row>
    <row r="31923" spans="1:6">
      <c r="A31923" s="1224" t="s">
        <v>18013</v>
      </c>
      <c r="B31923" s="1224" t="s">
        <v>24</v>
      </c>
      <c r="C31923" s="1224" t="s">
        <v>33196</v>
      </c>
      <c r="D31923" s="1224" t="s">
        <v>28</v>
      </c>
      <c r="E31923" s="1225">
        <v>359.9</v>
      </c>
      <c r="F31923" s="394"/>
    </row>
    <row r="31924" spans="1:6">
      <c r="A31924" s="1224" t="s">
        <v>18014</v>
      </c>
      <c r="B31924" s="1224" t="s">
        <v>24</v>
      </c>
      <c r="C31924" s="1224" t="s">
        <v>33197</v>
      </c>
      <c r="D31924" s="1224" t="s">
        <v>28</v>
      </c>
      <c r="E31924" s="1225">
        <v>459.39</v>
      </c>
      <c r="F31924" s="394"/>
    </row>
    <row r="31925" spans="1:6">
      <c r="A31925" s="1224" t="s">
        <v>18015</v>
      </c>
      <c r="B31925" s="1224" t="s">
        <v>24</v>
      </c>
      <c r="C31925" s="1224" t="s">
        <v>7744</v>
      </c>
      <c r="D31925" s="1224" t="s">
        <v>28</v>
      </c>
      <c r="E31925" s="1225">
        <v>59.9</v>
      </c>
      <c r="F31925" s="394"/>
    </row>
    <row r="31926" spans="1:6">
      <c r="A31926" s="1224" t="s">
        <v>18016</v>
      </c>
      <c r="B31926" s="1224" t="s">
        <v>24</v>
      </c>
      <c r="C31926" s="1224" t="s">
        <v>18017</v>
      </c>
      <c r="D31926" s="1224" t="s">
        <v>28</v>
      </c>
      <c r="E31926" s="1225">
        <v>99</v>
      </c>
      <c r="F31926" s="394"/>
    </row>
    <row r="31927" spans="1:6">
      <c r="A31927" s="1224" t="s">
        <v>18018</v>
      </c>
      <c r="B31927" s="1224" t="s">
        <v>24</v>
      </c>
      <c r="C31927" s="1224" t="s">
        <v>33198</v>
      </c>
      <c r="D31927" s="1224" t="s">
        <v>28</v>
      </c>
      <c r="E31927" s="1225">
        <v>11.5</v>
      </c>
      <c r="F31927" s="394"/>
    </row>
    <row r="31928" spans="1:6">
      <c r="A31928" s="1224" t="s">
        <v>18019</v>
      </c>
      <c r="B31928" s="1224" t="s">
        <v>24</v>
      </c>
      <c r="C31928" s="1224" t="s">
        <v>18020</v>
      </c>
      <c r="D31928" s="1224" t="s">
        <v>28</v>
      </c>
      <c r="E31928" s="1225">
        <v>83.98</v>
      </c>
      <c r="F31928" s="394"/>
    </row>
    <row r="31929" spans="1:6">
      <c r="A31929" s="1224" t="s">
        <v>18021</v>
      </c>
      <c r="B31929" s="1224" t="s">
        <v>24</v>
      </c>
      <c r="C31929" s="1224" t="s">
        <v>33199</v>
      </c>
      <c r="D31929" s="1224" t="s">
        <v>28</v>
      </c>
      <c r="E31929" s="1225">
        <v>31.76</v>
      </c>
      <c r="F31929" s="394"/>
    </row>
    <row r="31930" spans="1:6">
      <c r="A31930" s="1224" t="s">
        <v>18022</v>
      </c>
      <c r="B31930" s="1224" t="s">
        <v>24</v>
      </c>
      <c r="C31930" s="1224" t="s">
        <v>33200</v>
      </c>
      <c r="D31930" s="1224" t="s">
        <v>28</v>
      </c>
      <c r="E31930" s="1225">
        <v>29.52</v>
      </c>
      <c r="F31930" s="394"/>
    </row>
    <row r="31931" spans="1:6">
      <c r="A31931" s="1224" t="s">
        <v>18023</v>
      </c>
      <c r="B31931" s="1224" t="s">
        <v>24</v>
      </c>
      <c r="C31931" s="1224" t="s">
        <v>33201</v>
      </c>
      <c r="D31931" s="1224" t="s">
        <v>28</v>
      </c>
      <c r="E31931" s="1225">
        <v>13.84</v>
      </c>
      <c r="F31931" s="394"/>
    </row>
    <row r="31932" spans="1:6">
      <c r="A31932" s="1224" t="s">
        <v>18024</v>
      </c>
      <c r="B31932" s="1224" t="s">
        <v>24</v>
      </c>
      <c r="C31932" s="1224" t="s">
        <v>33202</v>
      </c>
      <c r="D31932" s="1224" t="s">
        <v>28</v>
      </c>
      <c r="E31932" s="1225">
        <v>23.89</v>
      </c>
      <c r="F31932" s="394"/>
    </row>
    <row r="31933" spans="1:6">
      <c r="A31933" s="1224" t="s">
        <v>18025</v>
      </c>
      <c r="B31933" s="1224" t="s">
        <v>24</v>
      </c>
      <c r="C31933" s="1224" t="s">
        <v>33203</v>
      </c>
      <c r="D31933" s="1224" t="s">
        <v>28</v>
      </c>
      <c r="E31933" s="1225">
        <v>63.1</v>
      </c>
      <c r="F31933" s="394"/>
    </row>
    <row r="31934" spans="1:6">
      <c r="A31934" s="1224" t="s">
        <v>18026</v>
      </c>
      <c r="B31934" s="1224" t="s">
        <v>24</v>
      </c>
      <c r="C31934" s="1224" t="s">
        <v>33204</v>
      </c>
      <c r="D31934" s="1224" t="s">
        <v>28</v>
      </c>
      <c r="E31934" s="1225">
        <v>56.94</v>
      </c>
      <c r="F31934" s="394"/>
    </row>
    <row r="31935" spans="1:6">
      <c r="A31935" s="1224" t="s">
        <v>18027</v>
      </c>
      <c r="B31935" s="1224" t="s">
        <v>24</v>
      </c>
      <c r="C31935" s="1224" t="s">
        <v>27206</v>
      </c>
      <c r="D31935" s="1224" t="s">
        <v>28</v>
      </c>
      <c r="E31935" s="1225">
        <v>17.91</v>
      </c>
      <c r="F31935" s="394"/>
    </row>
    <row r="31936" spans="1:6">
      <c r="A31936" s="1224" t="s">
        <v>18028</v>
      </c>
      <c r="B31936" s="1224" t="s">
        <v>24</v>
      </c>
      <c r="C31936" s="1224" t="s">
        <v>33205</v>
      </c>
      <c r="D31936" s="1224" t="s">
        <v>28</v>
      </c>
      <c r="E31936" s="1225">
        <v>29.19</v>
      </c>
      <c r="F31936" s="394"/>
    </row>
    <row r="31937" spans="1:6">
      <c r="A31937" s="1224" t="s">
        <v>18029</v>
      </c>
      <c r="B31937" s="1224" t="s">
        <v>24</v>
      </c>
      <c r="C31937" s="1224" t="s">
        <v>33206</v>
      </c>
      <c r="D31937" s="1224" t="s">
        <v>28</v>
      </c>
      <c r="E31937" s="1225">
        <v>15.34</v>
      </c>
      <c r="F31937" s="394"/>
    </row>
    <row r="31938" spans="1:6">
      <c r="A31938" s="1224" t="s">
        <v>18030</v>
      </c>
      <c r="B31938" s="1224" t="s">
        <v>24</v>
      </c>
      <c r="C31938" s="1224" t="s">
        <v>33207</v>
      </c>
      <c r="D31938" s="1224" t="s">
        <v>28</v>
      </c>
      <c r="E31938" s="1225">
        <v>9.01</v>
      </c>
      <c r="F31938" s="394"/>
    </row>
    <row r="31939" spans="1:6">
      <c r="A31939" s="1224" t="s">
        <v>18031</v>
      </c>
      <c r="B31939" s="1224" t="s">
        <v>24</v>
      </c>
      <c r="C31939" s="1224" t="s">
        <v>33208</v>
      </c>
      <c r="D31939" s="1224" t="s">
        <v>28</v>
      </c>
      <c r="E31939" s="1225">
        <v>12</v>
      </c>
      <c r="F31939" s="394"/>
    </row>
    <row r="31940" spans="1:6">
      <c r="A31940" s="1224" t="s">
        <v>18032</v>
      </c>
      <c r="B31940" s="1224" t="s">
        <v>24</v>
      </c>
      <c r="C31940" s="1224" t="s">
        <v>33209</v>
      </c>
      <c r="D31940" s="1224" t="s">
        <v>28</v>
      </c>
      <c r="E31940" s="1225">
        <v>9.9600000000000009</v>
      </c>
      <c r="F31940" s="394"/>
    </row>
    <row r="31941" spans="1:6">
      <c r="A31941" s="1224" t="s">
        <v>18033</v>
      </c>
      <c r="B31941" s="1224" t="s">
        <v>24</v>
      </c>
      <c r="C31941" s="1224" t="s">
        <v>27268</v>
      </c>
      <c r="D31941" s="1224" t="s">
        <v>28</v>
      </c>
      <c r="E31941" s="1225">
        <v>13.41</v>
      </c>
      <c r="F31941" s="394"/>
    </row>
    <row r="31942" spans="1:6">
      <c r="A31942" s="1224" t="s">
        <v>18034</v>
      </c>
      <c r="B31942" s="1224" t="s">
        <v>24</v>
      </c>
      <c r="C31942" s="1224" t="s">
        <v>18035</v>
      </c>
      <c r="D31942" s="1224" t="s">
        <v>28</v>
      </c>
      <c r="E31942" s="1225">
        <v>62.6</v>
      </c>
      <c r="F31942" s="394"/>
    </row>
    <row r="31943" spans="1:6">
      <c r="A31943" s="1224" t="s">
        <v>18036</v>
      </c>
      <c r="B31943" s="1224" t="s">
        <v>24</v>
      </c>
      <c r="C31943" s="1224" t="s">
        <v>33210</v>
      </c>
      <c r="D31943" s="1224" t="s">
        <v>28</v>
      </c>
      <c r="E31943" s="1225">
        <v>1351.54</v>
      </c>
      <c r="F31943" s="394"/>
    </row>
    <row r="31944" spans="1:6">
      <c r="A31944" s="1224" t="s">
        <v>18037</v>
      </c>
      <c r="B31944" s="1224" t="s">
        <v>24</v>
      </c>
      <c r="C31944" s="1224" t="s">
        <v>33211</v>
      </c>
      <c r="D31944" s="1224" t="s">
        <v>28</v>
      </c>
      <c r="E31944" s="1225">
        <v>1349.9</v>
      </c>
      <c r="F31944" s="394"/>
    </row>
    <row r="31945" spans="1:6">
      <c r="A31945" s="1224" t="s">
        <v>18038</v>
      </c>
      <c r="B31945" s="1224" t="s">
        <v>24</v>
      </c>
      <c r="C31945" s="1224" t="s">
        <v>33212</v>
      </c>
      <c r="D31945" s="1224" t="s">
        <v>28</v>
      </c>
      <c r="E31945" s="1225">
        <v>1913.87</v>
      </c>
      <c r="F31945" s="394"/>
    </row>
    <row r="31946" spans="1:6">
      <c r="A31946" s="1224" t="s">
        <v>18039</v>
      </c>
      <c r="B31946" s="1224" t="s">
        <v>24</v>
      </c>
      <c r="C31946" s="1224" t="s">
        <v>33213</v>
      </c>
      <c r="D31946" s="1224" t="s">
        <v>28</v>
      </c>
      <c r="E31946" s="1225">
        <v>1510.2</v>
      </c>
      <c r="F31946" s="394"/>
    </row>
    <row r="31947" spans="1:6">
      <c r="A31947" s="1224" t="s">
        <v>18040</v>
      </c>
      <c r="B31947" s="1224" t="s">
        <v>24</v>
      </c>
      <c r="C31947" s="1224" t="s">
        <v>18041</v>
      </c>
      <c r="D31947" s="1224" t="s">
        <v>28</v>
      </c>
      <c r="E31947" s="1225">
        <v>85.9</v>
      </c>
      <c r="F31947" s="394"/>
    </row>
    <row r="31948" spans="1:6">
      <c r="A31948" s="1224" t="s">
        <v>18042</v>
      </c>
      <c r="B31948" s="1224" t="s">
        <v>24</v>
      </c>
      <c r="C31948" s="1224" t="s">
        <v>33214</v>
      </c>
      <c r="D31948" s="1224" t="s">
        <v>28</v>
      </c>
      <c r="E31948" s="1225">
        <v>106.65</v>
      </c>
      <c r="F31948" s="394"/>
    </row>
    <row r="31949" spans="1:6">
      <c r="A31949" s="1224" t="s">
        <v>18043</v>
      </c>
      <c r="B31949" s="1224" t="s">
        <v>24</v>
      </c>
      <c r="C31949" s="1224" t="s">
        <v>33215</v>
      </c>
      <c r="D31949" s="1224" t="s">
        <v>28</v>
      </c>
      <c r="E31949" s="1225">
        <v>96.2</v>
      </c>
      <c r="F31949" s="394"/>
    </row>
    <row r="31950" spans="1:6">
      <c r="A31950" s="1224" t="s">
        <v>18044</v>
      </c>
      <c r="B31950" s="1224" t="s">
        <v>24</v>
      </c>
      <c r="C31950" s="1224" t="s">
        <v>18045</v>
      </c>
      <c r="D31950" s="1224" t="s">
        <v>28</v>
      </c>
      <c r="E31950" s="1225">
        <v>310.89999999999998</v>
      </c>
      <c r="F31950" s="394"/>
    </row>
    <row r="31951" spans="1:6">
      <c r="A31951" s="1224" t="s">
        <v>18046</v>
      </c>
      <c r="B31951" s="1224" t="s">
        <v>24</v>
      </c>
      <c r="C31951" s="1224" t="s">
        <v>18047</v>
      </c>
      <c r="D31951" s="1224" t="s">
        <v>28</v>
      </c>
      <c r="E31951" s="1225">
        <v>124.68</v>
      </c>
      <c r="F31951" s="394"/>
    </row>
    <row r="31952" spans="1:6">
      <c r="A31952" s="1224" t="s">
        <v>18048</v>
      </c>
      <c r="B31952" s="1224" t="s">
        <v>24</v>
      </c>
      <c r="C31952" s="1224" t="s">
        <v>33216</v>
      </c>
      <c r="D31952" s="1224" t="s">
        <v>28</v>
      </c>
      <c r="E31952" s="1225">
        <v>96.2</v>
      </c>
      <c r="F31952" s="394"/>
    </row>
    <row r="31953" spans="1:6">
      <c r="A31953" s="1224" t="s">
        <v>18049</v>
      </c>
      <c r="B31953" s="1224" t="s">
        <v>24</v>
      </c>
      <c r="C31953" s="1224" t="s">
        <v>33217</v>
      </c>
      <c r="D31953" s="1224" t="s">
        <v>28</v>
      </c>
      <c r="E31953" s="1225">
        <v>176.26</v>
      </c>
      <c r="F31953" s="394"/>
    </row>
    <row r="31954" spans="1:6">
      <c r="A31954" s="1224" t="s">
        <v>18050</v>
      </c>
      <c r="B31954" s="1224" t="s">
        <v>24</v>
      </c>
      <c r="C31954" s="1224" t="s">
        <v>33218</v>
      </c>
      <c r="D31954" s="1224" t="s">
        <v>28</v>
      </c>
      <c r="E31954" s="1225">
        <v>577.21</v>
      </c>
      <c r="F31954" s="394"/>
    </row>
    <row r="31955" spans="1:6">
      <c r="A31955" s="1224" t="s">
        <v>18051</v>
      </c>
      <c r="B31955" s="1224" t="s">
        <v>24</v>
      </c>
      <c r="C31955" s="1224" t="s">
        <v>33219</v>
      </c>
      <c r="D31955" s="1224" t="s">
        <v>28</v>
      </c>
      <c r="E31955" s="1225">
        <v>394.45</v>
      </c>
      <c r="F31955" s="394"/>
    </row>
    <row r="31956" spans="1:6">
      <c r="A31956" s="1224" t="s">
        <v>18052</v>
      </c>
      <c r="B31956" s="1224" t="s">
        <v>24</v>
      </c>
      <c r="C31956" s="1224" t="s">
        <v>33220</v>
      </c>
      <c r="D31956" s="1224" t="s">
        <v>28</v>
      </c>
      <c r="E31956" s="1225">
        <v>213.81</v>
      </c>
      <c r="F31956" s="394"/>
    </row>
    <row r="31957" spans="1:6">
      <c r="A31957" s="1224" t="s">
        <v>18053</v>
      </c>
      <c r="B31957" s="1224" t="s">
        <v>24</v>
      </c>
      <c r="C31957" s="1224" t="s">
        <v>33221</v>
      </c>
      <c r="D31957" s="1224" t="s">
        <v>28</v>
      </c>
      <c r="E31957" s="1225">
        <v>275.20999999999998</v>
      </c>
      <c r="F31957" s="394"/>
    </row>
    <row r="31958" spans="1:6">
      <c r="A31958" s="1224" t="s">
        <v>18054</v>
      </c>
      <c r="B31958" s="1224" t="s">
        <v>24</v>
      </c>
      <c r="C31958" s="1224" t="s">
        <v>33222</v>
      </c>
      <c r="D31958" s="1224" t="s">
        <v>28</v>
      </c>
      <c r="E31958" s="1225">
        <v>1607.2</v>
      </c>
      <c r="F31958" s="394"/>
    </row>
    <row r="31959" spans="1:6">
      <c r="A31959" s="1224" t="s">
        <v>18055</v>
      </c>
      <c r="B31959" s="1224" t="s">
        <v>24</v>
      </c>
      <c r="C31959" s="1224" t="s">
        <v>33223</v>
      </c>
      <c r="D31959" s="1224" t="s">
        <v>28</v>
      </c>
      <c r="E31959" s="1225">
        <v>396.14</v>
      </c>
      <c r="F31959" s="394"/>
    </row>
    <row r="31960" spans="1:6">
      <c r="A31960" s="1224" t="s">
        <v>18056</v>
      </c>
      <c r="B31960" s="1224" t="s">
        <v>24</v>
      </c>
      <c r="C31960" s="1224" t="s">
        <v>33224</v>
      </c>
      <c r="D31960" s="1224" t="s">
        <v>28</v>
      </c>
      <c r="E31960" s="1225">
        <v>336.55</v>
      </c>
      <c r="F31960" s="394"/>
    </row>
    <row r="31961" spans="1:6">
      <c r="A31961" s="1224" t="s">
        <v>18057</v>
      </c>
      <c r="B31961" s="1224" t="s">
        <v>24</v>
      </c>
      <c r="C31961" s="1224" t="s">
        <v>33225</v>
      </c>
      <c r="D31961" s="1224" t="s">
        <v>28</v>
      </c>
      <c r="E31961" s="1225">
        <v>299</v>
      </c>
      <c r="F31961" s="394"/>
    </row>
    <row r="31962" spans="1:6">
      <c r="A31962" s="1224" t="s">
        <v>18058</v>
      </c>
      <c r="B31962" s="1224" t="s">
        <v>24</v>
      </c>
      <c r="C31962" s="1224" t="s">
        <v>33226</v>
      </c>
      <c r="D31962" s="1224" t="s">
        <v>28</v>
      </c>
      <c r="E31962" s="1225">
        <v>1220.51</v>
      </c>
      <c r="F31962" s="394"/>
    </row>
    <row r="31963" spans="1:6">
      <c r="A31963" s="1224" t="s">
        <v>18059</v>
      </c>
      <c r="B31963" s="1224" t="s">
        <v>24</v>
      </c>
      <c r="C31963" s="1224" t="s">
        <v>27235</v>
      </c>
      <c r="D31963" s="1224" t="s">
        <v>28</v>
      </c>
      <c r="E31963" s="1225">
        <v>199.89</v>
      </c>
      <c r="F31963" s="394"/>
    </row>
    <row r="31964" spans="1:6">
      <c r="A31964" s="1224" t="s">
        <v>18060</v>
      </c>
      <c r="B31964" s="1224" t="s">
        <v>24</v>
      </c>
      <c r="C31964" s="1224" t="s">
        <v>33227</v>
      </c>
      <c r="D31964" s="1224" t="s">
        <v>28</v>
      </c>
      <c r="E31964" s="1225">
        <v>334.9</v>
      </c>
      <c r="F31964" s="394"/>
    </row>
    <row r="31965" spans="1:6">
      <c r="A31965" s="1224" t="s">
        <v>18061</v>
      </c>
      <c r="B31965" s="1224" t="s">
        <v>24</v>
      </c>
      <c r="C31965" s="1224" t="s">
        <v>33228</v>
      </c>
      <c r="D31965" s="1224" t="s">
        <v>5</v>
      </c>
      <c r="E31965" s="1225">
        <v>776.31</v>
      </c>
      <c r="F31965" s="394"/>
    </row>
    <row r="31966" spans="1:6">
      <c r="A31966" s="1224" t="s">
        <v>18062</v>
      </c>
      <c r="B31966" s="1224" t="s">
        <v>24</v>
      </c>
      <c r="C31966" s="1224" t="s">
        <v>33229</v>
      </c>
      <c r="D31966" s="1224" t="s">
        <v>28</v>
      </c>
      <c r="E31966" s="1225">
        <v>950</v>
      </c>
      <c r="F31966" s="394"/>
    </row>
    <row r="31967" spans="1:6">
      <c r="A31967" s="1224" t="s">
        <v>18063</v>
      </c>
      <c r="B31967" s="1224" t="s">
        <v>24</v>
      </c>
      <c r="C31967" s="1224" t="s">
        <v>33230</v>
      </c>
      <c r="D31967" s="1224" t="s">
        <v>28</v>
      </c>
      <c r="E31967" s="1225">
        <v>155</v>
      </c>
      <c r="F31967" s="394"/>
    </row>
    <row r="31968" spans="1:6">
      <c r="A31968" s="1224" t="s">
        <v>18064</v>
      </c>
      <c r="B31968" s="1224" t="s">
        <v>24</v>
      </c>
      <c r="C31968" s="1224" t="s">
        <v>33231</v>
      </c>
      <c r="D31968" s="1224" t="s">
        <v>28</v>
      </c>
      <c r="E31968" s="1225">
        <v>139.9</v>
      </c>
      <c r="F31968" s="394"/>
    </row>
    <row r="31969" spans="1:6">
      <c r="A31969" s="1224" t="s">
        <v>18065</v>
      </c>
      <c r="B31969" s="1224" t="s">
        <v>24</v>
      </c>
      <c r="C31969" s="1224" t="s">
        <v>33232</v>
      </c>
      <c r="D31969" s="1224" t="s">
        <v>28</v>
      </c>
      <c r="E31969" s="1225">
        <v>389</v>
      </c>
      <c r="F31969" s="394"/>
    </row>
    <row r="31970" spans="1:6">
      <c r="A31970" s="1224" t="s">
        <v>18066</v>
      </c>
      <c r="B31970" s="1224" t="s">
        <v>24</v>
      </c>
      <c r="C31970" s="1224" t="s">
        <v>33233</v>
      </c>
      <c r="D31970" s="1224" t="s">
        <v>28</v>
      </c>
      <c r="E31970" s="1225">
        <v>103.63</v>
      </c>
      <c r="F31970" s="394"/>
    </row>
    <row r="31971" spans="1:6">
      <c r="A31971" s="1224" t="s">
        <v>18067</v>
      </c>
      <c r="B31971" s="1224" t="s">
        <v>24</v>
      </c>
      <c r="C31971" s="1224" t="s">
        <v>33234</v>
      </c>
      <c r="D31971" s="1224" t="s">
        <v>28</v>
      </c>
      <c r="E31971" s="1225">
        <v>389.9</v>
      </c>
      <c r="F31971" s="394"/>
    </row>
    <row r="31972" spans="1:6">
      <c r="A31972" s="1224" t="s">
        <v>18068</v>
      </c>
      <c r="B31972" s="1224" t="s">
        <v>24</v>
      </c>
      <c r="C31972" s="1224" t="s">
        <v>18069</v>
      </c>
      <c r="D31972" s="1224" t="s">
        <v>28</v>
      </c>
      <c r="E31972" s="1225">
        <v>1830</v>
      </c>
      <c r="F31972" s="394"/>
    </row>
    <row r="31973" spans="1:6">
      <c r="A31973" s="1224" t="s">
        <v>18070</v>
      </c>
      <c r="B31973" s="1224" t="s">
        <v>24</v>
      </c>
      <c r="C31973" s="1224" t="s">
        <v>18071</v>
      </c>
      <c r="D31973" s="1224" t="s">
        <v>28</v>
      </c>
      <c r="E31973" s="1225">
        <v>1295</v>
      </c>
      <c r="F31973" s="394"/>
    </row>
    <row r="31974" spans="1:6">
      <c r="A31974" s="1224" t="s">
        <v>18072</v>
      </c>
      <c r="B31974" s="1224" t="s">
        <v>24</v>
      </c>
      <c r="C31974" s="1224" t="s">
        <v>7644</v>
      </c>
      <c r="D31974" s="1224" t="s">
        <v>28</v>
      </c>
      <c r="E31974" s="1225">
        <v>2435</v>
      </c>
      <c r="F31974" s="394"/>
    </row>
    <row r="31975" spans="1:6">
      <c r="A31975" s="1224" t="s">
        <v>18073</v>
      </c>
      <c r="B31975" s="1224" t="s">
        <v>24</v>
      </c>
      <c r="C31975" s="1224" t="s">
        <v>33944</v>
      </c>
      <c r="D31975" s="1224" t="s">
        <v>28</v>
      </c>
      <c r="E31975" s="1225">
        <v>198</v>
      </c>
      <c r="F31975" s="394"/>
    </row>
    <row r="31976" spans="1:6">
      <c r="A31976" s="1224" t="s">
        <v>33235</v>
      </c>
      <c r="B31976" s="1224" t="s">
        <v>24</v>
      </c>
      <c r="C31976" s="1224" t="s">
        <v>33236</v>
      </c>
      <c r="D31976" s="1224" t="s">
        <v>28</v>
      </c>
      <c r="E31976" s="1225">
        <v>126.62</v>
      </c>
      <c r="F31976" s="394"/>
    </row>
    <row r="31977" spans="1:6">
      <c r="A31977" s="1224" t="s">
        <v>18074</v>
      </c>
      <c r="B31977" s="1224" t="s">
        <v>24</v>
      </c>
      <c r="C31977" s="1224" t="s">
        <v>33237</v>
      </c>
      <c r="D31977" s="1224" t="s">
        <v>28</v>
      </c>
      <c r="E31977" s="1225">
        <v>3145</v>
      </c>
      <c r="F31977" s="394"/>
    </row>
    <row r="31978" spans="1:6">
      <c r="A31978" s="1224" t="s">
        <v>18075</v>
      </c>
      <c r="B31978" s="1224" t="s">
        <v>24</v>
      </c>
      <c r="C31978" s="1224" t="s">
        <v>33238</v>
      </c>
      <c r="D31978" s="1224" t="s">
        <v>28</v>
      </c>
      <c r="E31978" s="1225">
        <v>25.95</v>
      </c>
      <c r="F31978" s="394"/>
    </row>
    <row r="31979" spans="1:6">
      <c r="A31979" s="1224" t="s">
        <v>18076</v>
      </c>
      <c r="B31979" s="1224" t="s">
        <v>24</v>
      </c>
      <c r="C31979" s="1224" t="s">
        <v>33239</v>
      </c>
      <c r="D31979" s="1224" t="s">
        <v>28</v>
      </c>
      <c r="E31979" s="1225">
        <v>106.24</v>
      </c>
      <c r="F31979" s="394"/>
    </row>
    <row r="31980" spans="1:6">
      <c r="A31980" s="1224" t="s">
        <v>18077</v>
      </c>
      <c r="B31980" s="1224" t="s">
        <v>24</v>
      </c>
      <c r="C31980" s="1224" t="s">
        <v>33240</v>
      </c>
      <c r="D31980" s="1224" t="s">
        <v>28</v>
      </c>
      <c r="E31980" s="1225">
        <v>34.71</v>
      </c>
      <c r="F31980" s="394"/>
    </row>
    <row r="31981" spans="1:6">
      <c r="A31981" s="1224" t="s">
        <v>18078</v>
      </c>
      <c r="B31981" s="1224" t="s">
        <v>24</v>
      </c>
      <c r="C31981" s="1224" t="s">
        <v>33241</v>
      </c>
      <c r="D31981" s="1224" t="s">
        <v>28</v>
      </c>
      <c r="E31981" s="1225">
        <v>19.989999999999998</v>
      </c>
      <c r="F31981" s="394"/>
    </row>
    <row r="31982" spans="1:6">
      <c r="A31982" s="1224" t="s">
        <v>18079</v>
      </c>
      <c r="B31982" s="1224" t="s">
        <v>24</v>
      </c>
      <c r="C31982" s="1224" t="s">
        <v>33242</v>
      </c>
      <c r="D31982" s="1224" t="s">
        <v>28</v>
      </c>
      <c r="E31982" s="1225">
        <v>28.41</v>
      </c>
      <c r="F31982" s="394"/>
    </row>
    <row r="31983" spans="1:6">
      <c r="A31983" s="1224" t="s">
        <v>18080</v>
      </c>
      <c r="B31983" s="1224" t="s">
        <v>24</v>
      </c>
      <c r="C31983" s="1224" t="s">
        <v>33243</v>
      </c>
      <c r="D31983" s="1224" t="s">
        <v>28</v>
      </c>
      <c r="E31983" s="1225">
        <v>17.989999999999998</v>
      </c>
      <c r="F31983" s="394"/>
    </row>
    <row r="31984" spans="1:6">
      <c r="A31984" s="1224" t="s">
        <v>18081</v>
      </c>
      <c r="B31984" s="1224" t="s">
        <v>24</v>
      </c>
      <c r="C31984" s="1224" t="s">
        <v>33244</v>
      </c>
      <c r="D31984" s="1224" t="s">
        <v>28</v>
      </c>
      <c r="E31984" s="1225">
        <v>17.95</v>
      </c>
      <c r="F31984" s="394"/>
    </row>
    <row r="31985" spans="1:6">
      <c r="A31985" s="1224" t="s">
        <v>18082</v>
      </c>
      <c r="B31985" s="1224" t="s">
        <v>24</v>
      </c>
      <c r="C31985" s="1224" t="s">
        <v>33245</v>
      </c>
      <c r="D31985" s="1224" t="s">
        <v>28</v>
      </c>
      <c r="E31985" s="1225">
        <v>13.42</v>
      </c>
      <c r="F31985" s="394"/>
    </row>
    <row r="31986" spans="1:6">
      <c r="A31986" s="1224" t="s">
        <v>18083</v>
      </c>
      <c r="B31986" s="1224" t="s">
        <v>24</v>
      </c>
      <c r="C31986" s="1224" t="s">
        <v>7656</v>
      </c>
      <c r="D31986" s="1224" t="s">
        <v>28</v>
      </c>
      <c r="E31986" s="1225">
        <v>23</v>
      </c>
      <c r="F31986" s="394"/>
    </row>
    <row r="31987" spans="1:6">
      <c r="A31987" s="1224" t="s">
        <v>18084</v>
      </c>
      <c r="B31987" s="1224" t="s">
        <v>24</v>
      </c>
      <c r="C31987" s="1224" t="s">
        <v>33246</v>
      </c>
      <c r="D31987" s="1224" t="s">
        <v>28</v>
      </c>
      <c r="E31987" s="1225">
        <v>33.9</v>
      </c>
      <c r="F31987" s="394"/>
    </row>
    <row r="31988" spans="1:6">
      <c r="A31988" s="1224" t="s">
        <v>18085</v>
      </c>
      <c r="B31988" s="1224" t="s">
        <v>24</v>
      </c>
      <c r="C31988" s="1224" t="s">
        <v>33247</v>
      </c>
      <c r="D31988" s="1224" t="s">
        <v>28</v>
      </c>
      <c r="E31988" s="1225">
        <v>349.99</v>
      </c>
      <c r="F31988" s="394"/>
    </row>
    <row r="31989" spans="1:6">
      <c r="A31989" s="1224" t="s">
        <v>18086</v>
      </c>
      <c r="B31989" s="1224" t="s">
        <v>24</v>
      </c>
      <c r="C31989" s="1224" t="s">
        <v>22760</v>
      </c>
      <c r="D31989" s="1224" t="s">
        <v>28</v>
      </c>
      <c r="E31989" s="1225">
        <v>457.37</v>
      </c>
      <c r="F31989" s="394"/>
    </row>
    <row r="31990" spans="1:6">
      <c r="A31990" s="1224" t="s">
        <v>18087</v>
      </c>
      <c r="B31990" s="1224" t="s">
        <v>24</v>
      </c>
      <c r="C31990" s="1224" t="s">
        <v>33248</v>
      </c>
      <c r="D31990" s="1224" t="s">
        <v>29</v>
      </c>
      <c r="E31990" s="1225">
        <v>5.52</v>
      </c>
      <c r="F31990" s="394"/>
    </row>
    <row r="31991" spans="1:6">
      <c r="A31991" s="1224" t="s">
        <v>18088</v>
      </c>
      <c r="B31991" s="1224" t="s">
        <v>24</v>
      </c>
      <c r="C31991" s="1224" t="s">
        <v>18089</v>
      </c>
      <c r="D31991" s="1224" t="s">
        <v>28</v>
      </c>
      <c r="E31991" s="1225">
        <v>7.19</v>
      </c>
      <c r="F31991" s="394"/>
    </row>
    <row r="31992" spans="1:6">
      <c r="A31992" s="1224" t="s">
        <v>18090</v>
      </c>
      <c r="B31992" s="1224" t="s">
        <v>24</v>
      </c>
      <c r="C31992" s="1224" t="s">
        <v>18091</v>
      </c>
      <c r="D31992" s="1224" t="s">
        <v>30</v>
      </c>
      <c r="E31992" s="1225">
        <v>57.51</v>
      </c>
      <c r="F31992" s="394"/>
    </row>
    <row r="31993" spans="1:6">
      <c r="A31993" s="1224" t="s">
        <v>18092</v>
      </c>
      <c r="B31993" s="1224" t="s">
        <v>24</v>
      </c>
      <c r="C31993" s="1224" t="s">
        <v>33249</v>
      </c>
      <c r="D31993" s="1224" t="s">
        <v>29</v>
      </c>
      <c r="E31993" s="1225">
        <v>48.95</v>
      </c>
      <c r="F31993" s="394"/>
    </row>
    <row r="31994" spans="1:6">
      <c r="A31994" s="1224" t="s">
        <v>18093</v>
      </c>
      <c r="B31994" s="1224" t="s">
        <v>24</v>
      </c>
      <c r="C31994" s="1224" t="s">
        <v>33250</v>
      </c>
      <c r="D31994" s="1224" t="s">
        <v>18094</v>
      </c>
      <c r="E31994" s="1225">
        <v>39.729999999999997</v>
      </c>
      <c r="F31994" s="394"/>
    </row>
    <row r="31995" spans="1:6">
      <c r="A31995" s="1224" t="s">
        <v>22761</v>
      </c>
      <c r="B31995" s="1224" t="s">
        <v>24</v>
      </c>
      <c r="C31995" s="1224" t="s">
        <v>22762</v>
      </c>
      <c r="D31995" s="1224" t="s">
        <v>30</v>
      </c>
      <c r="E31995" s="1225">
        <v>40</v>
      </c>
      <c r="F31995" s="394"/>
    </row>
    <row r="31996" spans="1:6">
      <c r="A31996" s="1224" t="s">
        <v>18095</v>
      </c>
      <c r="B31996" s="1224" t="s">
        <v>24</v>
      </c>
      <c r="C31996" s="1224" t="s">
        <v>33251</v>
      </c>
      <c r="D31996" s="1224" t="s">
        <v>28</v>
      </c>
      <c r="E31996" s="1225">
        <v>74.989999999999995</v>
      </c>
      <c r="F31996" s="394"/>
    </row>
    <row r="31997" spans="1:6">
      <c r="A31997" s="1224" t="s">
        <v>18096</v>
      </c>
      <c r="B31997" s="1224" t="s">
        <v>24</v>
      </c>
      <c r="C31997" s="1224" t="s">
        <v>33252</v>
      </c>
      <c r="D31997" s="1224" t="s">
        <v>5</v>
      </c>
      <c r="E31997" s="1225">
        <v>33.82</v>
      </c>
      <c r="F31997" s="394"/>
    </row>
    <row r="31998" spans="1:6">
      <c r="A31998" s="1224" t="s">
        <v>18097</v>
      </c>
      <c r="B31998" s="1224" t="s">
        <v>24</v>
      </c>
      <c r="C31998" s="1224" t="s">
        <v>33253</v>
      </c>
      <c r="D31998" s="1224" t="s">
        <v>5</v>
      </c>
      <c r="E31998" s="1225">
        <v>64.14</v>
      </c>
      <c r="F31998" s="394"/>
    </row>
    <row r="31999" spans="1:6">
      <c r="A31999" s="1224" t="s">
        <v>18098</v>
      </c>
      <c r="B31999" s="1224" t="s">
        <v>24</v>
      </c>
      <c r="C31999" s="1224" t="s">
        <v>33254</v>
      </c>
      <c r="D31999" s="1224" t="s">
        <v>28</v>
      </c>
      <c r="E31999" s="1225">
        <v>9.9</v>
      </c>
      <c r="F31999" s="394"/>
    </row>
    <row r="32000" spans="1:6">
      <c r="A32000" s="1224" t="s">
        <v>18099</v>
      </c>
      <c r="B32000" s="1224" t="s">
        <v>24</v>
      </c>
      <c r="C32000" s="1224" t="s">
        <v>33255</v>
      </c>
      <c r="D32000" s="1224" t="s">
        <v>5</v>
      </c>
      <c r="E32000" s="1225">
        <v>3.16</v>
      </c>
      <c r="F32000" s="394"/>
    </row>
    <row r="32001" spans="1:6">
      <c r="A32001" s="1224" t="s">
        <v>18100</v>
      </c>
      <c r="B32001" s="1224" t="s">
        <v>24</v>
      </c>
      <c r="C32001" s="1224" t="s">
        <v>33256</v>
      </c>
      <c r="D32001" s="1224" t="s">
        <v>5</v>
      </c>
      <c r="E32001" s="1225">
        <v>4.57</v>
      </c>
      <c r="F32001" s="394"/>
    </row>
    <row r="32002" spans="1:6">
      <c r="A32002" s="1224" t="s">
        <v>18101</v>
      </c>
      <c r="B32002" s="1224" t="s">
        <v>24</v>
      </c>
      <c r="C32002" s="1224" t="s">
        <v>33257</v>
      </c>
      <c r="D32002" s="1224" t="s">
        <v>5</v>
      </c>
      <c r="E32002" s="1225">
        <v>8.4</v>
      </c>
      <c r="F32002" s="394"/>
    </row>
    <row r="32003" spans="1:6">
      <c r="A32003" s="1224" t="s">
        <v>18102</v>
      </c>
      <c r="B32003" s="1224" t="s">
        <v>24</v>
      </c>
      <c r="C32003" s="1224" t="s">
        <v>33258</v>
      </c>
      <c r="D32003" s="1224" t="s">
        <v>5</v>
      </c>
      <c r="E32003" s="1225">
        <v>10.16</v>
      </c>
      <c r="F32003" s="394"/>
    </row>
    <row r="32004" spans="1:6">
      <c r="A32004" s="1224" t="s">
        <v>18103</v>
      </c>
      <c r="B32004" s="1224" t="s">
        <v>24</v>
      </c>
      <c r="C32004" s="1224" t="s">
        <v>33259</v>
      </c>
      <c r="D32004" s="1224" t="s">
        <v>5</v>
      </c>
      <c r="E32004" s="1225">
        <v>1.26</v>
      </c>
      <c r="F32004" s="394"/>
    </row>
    <row r="32005" spans="1:6">
      <c r="A32005" s="1224" t="s">
        <v>18104</v>
      </c>
      <c r="B32005" s="1224" t="s">
        <v>24</v>
      </c>
      <c r="C32005" s="1224" t="s">
        <v>33260</v>
      </c>
      <c r="D32005" s="1224" t="s">
        <v>5</v>
      </c>
      <c r="E32005" s="1225">
        <v>1.32</v>
      </c>
      <c r="F32005" s="394"/>
    </row>
    <row r="32006" spans="1:6">
      <c r="A32006" s="1224" t="s">
        <v>18105</v>
      </c>
      <c r="B32006" s="1224" t="s">
        <v>24</v>
      </c>
      <c r="C32006" s="1224" t="s">
        <v>33261</v>
      </c>
      <c r="D32006" s="1224" t="s">
        <v>5</v>
      </c>
      <c r="E32006" s="1225">
        <v>2.54</v>
      </c>
      <c r="F32006" s="394"/>
    </row>
    <row r="32007" spans="1:6">
      <c r="A32007" s="1224" t="s">
        <v>18106</v>
      </c>
      <c r="B32007" s="1224" t="s">
        <v>24</v>
      </c>
      <c r="C32007" s="1224" t="s">
        <v>33262</v>
      </c>
      <c r="D32007" s="1224" t="s">
        <v>5</v>
      </c>
      <c r="E32007" s="1225">
        <v>2.56</v>
      </c>
      <c r="F32007" s="394"/>
    </row>
    <row r="32008" spans="1:6">
      <c r="A32008" s="1224" t="s">
        <v>18107</v>
      </c>
      <c r="B32008" s="1224" t="s">
        <v>24</v>
      </c>
      <c r="C32008" s="1224" t="s">
        <v>33263</v>
      </c>
      <c r="D32008" s="1224" t="s">
        <v>5</v>
      </c>
      <c r="E32008" s="1225">
        <v>2.34</v>
      </c>
      <c r="F32008" s="394"/>
    </row>
    <row r="32009" spans="1:6">
      <c r="A32009" s="1224" t="s">
        <v>18108</v>
      </c>
      <c r="B32009" s="1224" t="s">
        <v>24</v>
      </c>
      <c r="C32009" s="1224" t="s">
        <v>33264</v>
      </c>
      <c r="D32009" s="1224" t="s">
        <v>5</v>
      </c>
      <c r="E32009" s="1225">
        <v>3.4</v>
      </c>
      <c r="F32009" s="394"/>
    </row>
    <row r="32010" spans="1:6">
      <c r="A32010" s="1224" t="s">
        <v>18109</v>
      </c>
      <c r="B32010" s="1224" t="s">
        <v>24</v>
      </c>
      <c r="C32010" s="1224" t="s">
        <v>18110</v>
      </c>
      <c r="D32010" s="1224" t="s">
        <v>5</v>
      </c>
      <c r="E32010" s="1225">
        <v>3.09</v>
      </c>
      <c r="F32010" s="394"/>
    </row>
    <row r="32011" spans="1:6">
      <c r="A32011" s="1224" t="s">
        <v>18111</v>
      </c>
      <c r="B32011" s="1224" t="s">
        <v>24</v>
      </c>
      <c r="C32011" s="1224" t="s">
        <v>18112</v>
      </c>
      <c r="D32011" s="1224" t="s">
        <v>5</v>
      </c>
      <c r="E32011" s="1225">
        <v>3.47</v>
      </c>
      <c r="F32011" s="394"/>
    </row>
    <row r="32012" spans="1:6">
      <c r="A32012" s="1224" t="s">
        <v>18113</v>
      </c>
      <c r="B32012" s="1224" t="s">
        <v>24</v>
      </c>
      <c r="C32012" s="1224" t="s">
        <v>33265</v>
      </c>
      <c r="D32012" s="1224" t="s">
        <v>5</v>
      </c>
      <c r="E32012" s="1225">
        <v>3.98</v>
      </c>
      <c r="F32012" s="394"/>
    </row>
    <row r="32013" spans="1:6">
      <c r="A32013" s="1224" t="s">
        <v>18114</v>
      </c>
      <c r="B32013" s="1224" t="s">
        <v>24</v>
      </c>
      <c r="C32013" s="1224" t="s">
        <v>33266</v>
      </c>
      <c r="D32013" s="1224" t="s">
        <v>5</v>
      </c>
      <c r="E32013" s="1225">
        <v>5.72</v>
      </c>
      <c r="F32013" s="394"/>
    </row>
    <row r="32014" spans="1:6">
      <c r="A32014" s="1224" t="s">
        <v>18115</v>
      </c>
      <c r="B32014" s="1224" t="s">
        <v>24</v>
      </c>
      <c r="C32014" s="1224" t="s">
        <v>33267</v>
      </c>
      <c r="D32014" s="1224" t="s">
        <v>5</v>
      </c>
      <c r="E32014" s="1225">
        <v>8.01</v>
      </c>
      <c r="F32014" s="394"/>
    </row>
    <row r="32015" spans="1:6">
      <c r="A32015" s="1224" t="s">
        <v>18116</v>
      </c>
      <c r="B32015" s="1224" t="s">
        <v>24</v>
      </c>
      <c r="C32015" s="1224" t="s">
        <v>33268</v>
      </c>
      <c r="D32015" s="1224" t="s">
        <v>5</v>
      </c>
      <c r="E32015" s="1225">
        <v>11.17</v>
      </c>
      <c r="F32015" s="394"/>
    </row>
    <row r="32016" spans="1:6">
      <c r="A32016" s="1224" t="s">
        <v>18117</v>
      </c>
      <c r="B32016" s="1224" t="s">
        <v>24</v>
      </c>
      <c r="C32016" s="1224" t="s">
        <v>33269</v>
      </c>
      <c r="D32016" s="1224" t="s">
        <v>5</v>
      </c>
      <c r="E32016" s="1225">
        <v>37.42</v>
      </c>
      <c r="F32016" s="394"/>
    </row>
    <row r="32017" spans="1:6">
      <c r="A32017" s="1224" t="s">
        <v>18118</v>
      </c>
      <c r="B32017" s="1224" t="s">
        <v>24</v>
      </c>
      <c r="C32017" s="1224" t="s">
        <v>33270</v>
      </c>
      <c r="D32017" s="1224" t="s">
        <v>5</v>
      </c>
      <c r="E32017" s="1225">
        <v>48.84</v>
      </c>
      <c r="F32017" s="394"/>
    </row>
    <row r="32018" spans="1:6">
      <c r="A32018" s="1224" t="s">
        <v>18119</v>
      </c>
      <c r="B32018" s="1224" t="s">
        <v>24</v>
      </c>
      <c r="C32018" s="1224" t="s">
        <v>33271</v>
      </c>
      <c r="D32018" s="1224" t="s">
        <v>5</v>
      </c>
      <c r="E32018" s="1225">
        <v>51.43</v>
      </c>
      <c r="F32018" s="394"/>
    </row>
    <row r="32019" spans="1:6">
      <c r="A32019" s="1224" t="s">
        <v>18120</v>
      </c>
      <c r="B32019" s="1224" t="s">
        <v>24</v>
      </c>
      <c r="C32019" s="1224" t="s">
        <v>33272</v>
      </c>
      <c r="D32019" s="1224" t="s">
        <v>5</v>
      </c>
      <c r="E32019" s="1225">
        <v>63.48</v>
      </c>
      <c r="F32019" s="394"/>
    </row>
    <row r="32020" spans="1:6">
      <c r="A32020" s="1224" t="s">
        <v>18121</v>
      </c>
      <c r="B32020" s="1224" t="s">
        <v>24</v>
      </c>
      <c r="C32020" s="1224" t="s">
        <v>33273</v>
      </c>
      <c r="D32020" s="1224" t="s">
        <v>5</v>
      </c>
      <c r="E32020" s="1225">
        <v>103.32</v>
      </c>
      <c r="F32020" s="394"/>
    </row>
    <row r="32021" spans="1:6">
      <c r="A32021" s="1224" t="s">
        <v>18122</v>
      </c>
      <c r="B32021" s="1224" t="s">
        <v>24</v>
      </c>
      <c r="C32021" s="1224" t="s">
        <v>33274</v>
      </c>
      <c r="D32021" s="1224" t="s">
        <v>5</v>
      </c>
      <c r="E32021" s="1225">
        <v>2.38</v>
      </c>
      <c r="F32021" s="394"/>
    </row>
    <row r="32022" spans="1:6">
      <c r="A32022" s="1224" t="s">
        <v>18123</v>
      </c>
      <c r="B32022" s="1224" t="s">
        <v>24</v>
      </c>
      <c r="C32022" s="1224" t="s">
        <v>33275</v>
      </c>
      <c r="D32022" s="1224" t="s">
        <v>5</v>
      </c>
      <c r="E32022" s="1225">
        <v>3.33</v>
      </c>
      <c r="F32022" s="394"/>
    </row>
    <row r="32023" spans="1:6">
      <c r="A32023" s="1224" t="s">
        <v>18124</v>
      </c>
      <c r="B32023" s="1224" t="s">
        <v>24</v>
      </c>
      <c r="C32023" s="1224" t="s">
        <v>33276</v>
      </c>
      <c r="D32023" s="1224" t="s">
        <v>5</v>
      </c>
      <c r="E32023" s="1225">
        <v>5.14</v>
      </c>
      <c r="F32023" s="394"/>
    </row>
    <row r="32024" spans="1:6">
      <c r="A32024" s="1224" t="s">
        <v>18125</v>
      </c>
      <c r="B32024" s="1224" t="s">
        <v>24</v>
      </c>
      <c r="C32024" s="1224" t="s">
        <v>33945</v>
      </c>
      <c r="D32024" s="1224" t="s">
        <v>5</v>
      </c>
      <c r="E32024" s="1225">
        <v>20.93</v>
      </c>
      <c r="F32024" s="394"/>
    </row>
    <row r="32025" spans="1:6">
      <c r="A32025" s="1224" t="s">
        <v>18126</v>
      </c>
      <c r="B32025" s="1224" t="s">
        <v>24</v>
      </c>
      <c r="C32025" s="1224" t="s">
        <v>33946</v>
      </c>
      <c r="D32025" s="1224" t="s">
        <v>5</v>
      </c>
      <c r="E32025" s="1225">
        <v>28.66</v>
      </c>
      <c r="F32025" s="394"/>
    </row>
    <row r="32026" spans="1:6">
      <c r="A32026" s="1224" t="s">
        <v>18127</v>
      </c>
      <c r="B32026" s="1224" t="s">
        <v>24</v>
      </c>
      <c r="C32026" s="1224" t="s">
        <v>33947</v>
      </c>
      <c r="D32026" s="1224" t="s">
        <v>5</v>
      </c>
      <c r="E32026" s="1225">
        <v>43.05</v>
      </c>
      <c r="F32026" s="394"/>
    </row>
    <row r="32027" spans="1:6">
      <c r="A32027" s="1224" t="s">
        <v>18128</v>
      </c>
      <c r="B32027" s="1224" t="s">
        <v>24</v>
      </c>
      <c r="C32027" s="1224" t="s">
        <v>33948</v>
      </c>
      <c r="D32027" s="1224" t="s">
        <v>5</v>
      </c>
      <c r="E32027" s="1225">
        <v>48</v>
      </c>
      <c r="F32027" s="394"/>
    </row>
    <row r="32028" spans="1:6">
      <c r="A32028" s="1224" t="s">
        <v>18129</v>
      </c>
      <c r="B32028" s="1224" t="s">
        <v>24</v>
      </c>
      <c r="C32028" s="1224" t="s">
        <v>18130</v>
      </c>
      <c r="D32028" s="1224" t="s">
        <v>5</v>
      </c>
      <c r="E32028" s="1225">
        <v>14.65</v>
      </c>
      <c r="F32028" s="394"/>
    </row>
    <row r="32029" spans="1:6">
      <c r="A32029" s="1224" t="s">
        <v>18131</v>
      </c>
      <c r="B32029" s="1224" t="s">
        <v>24</v>
      </c>
      <c r="C32029" s="1224" t="s">
        <v>18132</v>
      </c>
      <c r="D32029" s="1224" t="s">
        <v>5</v>
      </c>
      <c r="E32029" s="1225">
        <v>21.5</v>
      </c>
      <c r="F32029" s="394"/>
    </row>
    <row r="32030" spans="1:6">
      <c r="A32030" s="1224" t="s">
        <v>18133</v>
      </c>
      <c r="B32030" s="1224" t="s">
        <v>24</v>
      </c>
      <c r="C32030" s="1224" t="s">
        <v>18134</v>
      </c>
      <c r="D32030" s="1224" t="s">
        <v>5</v>
      </c>
      <c r="E32030" s="1225">
        <v>35.770000000000003</v>
      </c>
      <c r="F32030" s="394"/>
    </row>
    <row r="32031" spans="1:6">
      <c r="A32031" s="1224" t="s">
        <v>18135</v>
      </c>
      <c r="B32031" s="1224" t="s">
        <v>24</v>
      </c>
      <c r="C32031" s="1224" t="s">
        <v>18136</v>
      </c>
      <c r="D32031" s="1224" t="s">
        <v>5</v>
      </c>
      <c r="E32031" s="1225">
        <v>12.66</v>
      </c>
      <c r="F32031" s="394"/>
    </row>
    <row r="32032" spans="1:6">
      <c r="A32032" s="1224" t="s">
        <v>18137</v>
      </c>
      <c r="B32032" s="1224" t="s">
        <v>24</v>
      </c>
      <c r="C32032" s="1224" t="s">
        <v>18138</v>
      </c>
      <c r="D32032" s="1224" t="s">
        <v>5</v>
      </c>
      <c r="E32032" s="1225">
        <v>8.6</v>
      </c>
      <c r="F32032" s="394"/>
    </row>
    <row r="32033" spans="1:6">
      <c r="A32033" s="1224" t="s">
        <v>18139</v>
      </c>
      <c r="B32033" s="1224" t="s">
        <v>24</v>
      </c>
      <c r="C32033" s="1224" t="s">
        <v>18140</v>
      </c>
      <c r="D32033" s="1224" t="s">
        <v>5</v>
      </c>
      <c r="E32033" s="1225">
        <v>15.03</v>
      </c>
      <c r="F32033" s="394"/>
    </row>
    <row r="32034" spans="1:6">
      <c r="A32034" s="1224" t="s">
        <v>18141</v>
      </c>
      <c r="B32034" s="1224" t="s">
        <v>24</v>
      </c>
      <c r="C32034" s="1224" t="s">
        <v>18142</v>
      </c>
      <c r="D32034" s="1224" t="s">
        <v>5</v>
      </c>
      <c r="E32034" s="1225">
        <v>46.5</v>
      </c>
      <c r="F32034" s="394"/>
    </row>
    <row r="32035" spans="1:6">
      <c r="A32035" s="1224" t="s">
        <v>18143</v>
      </c>
      <c r="B32035" s="1224" t="s">
        <v>24</v>
      </c>
      <c r="C32035" s="1224" t="s">
        <v>18144</v>
      </c>
      <c r="D32035" s="1224" t="s">
        <v>28</v>
      </c>
      <c r="E32035" s="1225">
        <v>8.6999999999999993</v>
      </c>
      <c r="F32035" s="394"/>
    </row>
    <row r="32036" spans="1:6">
      <c r="A32036" s="1224" t="s">
        <v>18145</v>
      </c>
      <c r="B32036" s="1224" t="s">
        <v>24</v>
      </c>
      <c r="C32036" s="1224" t="s">
        <v>18146</v>
      </c>
      <c r="D32036" s="1224" t="s">
        <v>28</v>
      </c>
      <c r="E32036" s="1225">
        <v>16</v>
      </c>
      <c r="F32036" s="394"/>
    </row>
    <row r="32037" spans="1:6">
      <c r="A32037" s="1224" t="s">
        <v>18147</v>
      </c>
      <c r="B32037" s="1224" t="s">
        <v>24</v>
      </c>
      <c r="C32037" s="1224" t="s">
        <v>18148</v>
      </c>
      <c r="D32037" s="1224" t="s">
        <v>28</v>
      </c>
      <c r="E32037" s="1225">
        <v>59.95</v>
      </c>
      <c r="F32037" s="394"/>
    </row>
    <row r="32038" spans="1:6">
      <c r="A32038" s="1224" t="s">
        <v>18149</v>
      </c>
      <c r="B32038" s="1224" t="s">
        <v>24</v>
      </c>
      <c r="C32038" s="1224" t="s">
        <v>18150</v>
      </c>
      <c r="D32038" s="1224" t="s">
        <v>28</v>
      </c>
      <c r="E32038" s="1225">
        <v>12.62</v>
      </c>
      <c r="F32038" s="394"/>
    </row>
    <row r="32039" spans="1:6">
      <c r="A32039" s="1224" t="s">
        <v>18151</v>
      </c>
      <c r="B32039" s="1224" t="s">
        <v>24</v>
      </c>
      <c r="C32039" s="1224" t="s">
        <v>18152</v>
      </c>
      <c r="D32039" s="1224" t="s">
        <v>28</v>
      </c>
      <c r="E32039" s="1225">
        <v>21.59</v>
      </c>
      <c r="F32039" s="394"/>
    </row>
    <row r="32040" spans="1:6">
      <c r="A32040" s="1224" t="s">
        <v>18153</v>
      </c>
      <c r="B32040" s="1224" t="s">
        <v>24</v>
      </c>
      <c r="C32040" s="1224" t="s">
        <v>18154</v>
      </c>
      <c r="D32040" s="1224" t="s">
        <v>28</v>
      </c>
      <c r="E32040" s="1225">
        <v>74.5</v>
      </c>
      <c r="F32040" s="394"/>
    </row>
    <row r="32041" spans="1:6">
      <c r="A32041" s="1224" t="s">
        <v>18155</v>
      </c>
      <c r="B32041" s="1224" t="s">
        <v>24</v>
      </c>
      <c r="C32041" s="1224" t="s">
        <v>18156</v>
      </c>
      <c r="D32041" s="1224" t="s">
        <v>5</v>
      </c>
      <c r="E32041" s="1225">
        <v>3.63</v>
      </c>
      <c r="F32041" s="394"/>
    </row>
    <row r="32042" spans="1:6">
      <c r="A32042" s="1224" t="s">
        <v>33277</v>
      </c>
      <c r="B32042" s="1224" t="s">
        <v>24</v>
      </c>
      <c r="C32042" s="1224" t="s">
        <v>33278</v>
      </c>
      <c r="D32042" s="1224" t="s">
        <v>28</v>
      </c>
      <c r="E32042" s="1225">
        <v>19.95</v>
      </c>
      <c r="F32042" s="394"/>
    </row>
    <row r="32043" spans="1:6">
      <c r="A32043" s="1224" t="s">
        <v>18157</v>
      </c>
      <c r="B32043" s="1224" t="s">
        <v>24</v>
      </c>
      <c r="C32043" s="1224" t="s">
        <v>22763</v>
      </c>
      <c r="D32043" s="1224" t="s">
        <v>28</v>
      </c>
      <c r="E32043" s="1225">
        <v>27.8</v>
      </c>
      <c r="F32043" s="394"/>
    </row>
    <row r="32044" spans="1:6">
      <c r="A32044" s="1224" t="s">
        <v>18158</v>
      </c>
      <c r="B32044" s="1224" t="s">
        <v>24</v>
      </c>
      <c r="C32044" s="1224" t="s">
        <v>22764</v>
      </c>
      <c r="D32044" s="1224" t="s">
        <v>28</v>
      </c>
      <c r="E32044" s="1225">
        <v>41.97</v>
      </c>
      <c r="F32044" s="394"/>
    </row>
    <row r="32045" spans="1:6">
      <c r="A32045" s="1224" t="s">
        <v>18159</v>
      </c>
      <c r="B32045" s="1224" t="s">
        <v>24</v>
      </c>
      <c r="C32045" s="1224" t="s">
        <v>22765</v>
      </c>
      <c r="D32045" s="1224" t="s">
        <v>28</v>
      </c>
      <c r="E32045" s="1225">
        <v>25.2</v>
      </c>
      <c r="F32045" s="394"/>
    </row>
    <row r="32046" spans="1:6">
      <c r="A32046" s="1224" t="s">
        <v>18160</v>
      </c>
      <c r="B32046" s="1224" t="s">
        <v>24</v>
      </c>
      <c r="C32046" s="1224" t="s">
        <v>22766</v>
      </c>
      <c r="D32046" s="1224" t="s">
        <v>28</v>
      </c>
      <c r="E32046" s="1225">
        <v>37.1</v>
      </c>
      <c r="F32046" s="394"/>
    </row>
    <row r="32047" spans="1:6">
      <c r="A32047" s="1224" t="s">
        <v>18161</v>
      </c>
      <c r="B32047" s="1224" t="s">
        <v>24</v>
      </c>
      <c r="C32047" s="1224" t="s">
        <v>22767</v>
      </c>
      <c r="D32047" s="1224" t="s">
        <v>28</v>
      </c>
      <c r="E32047" s="1225">
        <v>59.31</v>
      </c>
      <c r="F32047" s="394"/>
    </row>
    <row r="32048" spans="1:6">
      <c r="A32048" s="1224" t="s">
        <v>18162</v>
      </c>
      <c r="B32048" s="1224" t="s">
        <v>24</v>
      </c>
      <c r="C32048" s="1224" t="s">
        <v>22768</v>
      </c>
      <c r="D32048" s="1224" t="s">
        <v>28</v>
      </c>
      <c r="E32048" s="1225">
        <v>1</v>
      </c>
      <c r="F32048" s="394"/>
    </row>
    <row r="32049" spans="1:6">
      <c r="A32049" s="1224" t="s">
        <v>18163</v>
      </c>
      <c r="B32049" s="1224" t="s">
        <v>24</v>
      </c>
      <c r="C32049" s="1224" t="s">
        <v>22769</v>
      </c>
      <c r="D32049" s="1224" t="s">
        <v>28</v>
      </c>
      <c r="E32049" s="1225">
        <v>3.2</v>
      </c>
      <c r="F32049" s="394"/>
    </row>
    <row r="32050" spans="1:6">
      <c r="A32050" s="1224" t="s">
        <v>18164</v>
      </c>
      <c r="B32050" s="1224" t="s">
        <v>24</v>
      </c>
      <c r="C32050" s="1224" t="s">
        <v>22770</v>
      </c>
      <c r="D32050" s="1224" t="s">
        <v>28</v>
      </c>
      <c r="E32050" s="1225">
        <v>4.9000000000000004</v>
      </c>
      <c r="F32050" s="394"/>
    </row>
    <row r="32051" spans="1:6">
      <c r="A32051" s="1224" t="s">
        <v>18165</v>
      </c>
      <c r="B32051" s="1224" t="s">
        <v>24</v>
      </c>
      <c r="C32051" s="1224" t="s">
        <v>22771</v>
      </c>
      <c r="D32051" s="1224" t="s">
        <v>28</v>
      </c>
      <c r="E32051" s="1225">
        <v>7.5</v>
      </c>
      <c r="F32051" s="394"/>
    </row>
    <row r="32052" spans="1:6">
      <c r="A32052" s="1224" t="s">
        <v>18166</v>
      </c>
      <c r="B32052" s="1224" t="s">
        <v>24</v>
      </c>
      <c r="C32052" s="1224" t="s">
        <v>18167</v>
      </c>
      <c r="D32052" s="1224" t="s">
        <v>28</v>
      </c>
      <c r="E32052" s="1225">
        <v>0.56999999999999995</v>
      </c>
      <c r="F32052" s="394"/>
    </row>
    <row r="32053" spans="1:6">
      <c r="A32053" s="1224" t="s">
        <v>18168</v>
      </c>
      <c r="B32053" s="1224" t="s">
        <v>24</v>
      </c>
      <c r="C32053" s="1224" t="s">
        <v>18169</v>
      </c>
      <c r="D32053" s="1224" t="s">
        <v>28</v>
      </c>
      <c r="E32053" s="1225">
        <v>0.3</v>
      </c>
      <c r="F32053" s="394"/>
    </row>
    <row r="32054" spans="1:6">
      <c r="A32054" s="1224" t="s">
        <v>18170</v>
      </c>
      <c r="B32054" s="1224" t="s">
        <v>24</v>
      </c>
      <c r="C32054" s="1224" t="s">
        <v>18171</v>
      </c>
      <c r="D32054" s="1224" t="s">
        <v>28</v>
      </c>
      <c r="E32054" s="1225">
        <v>0.57999999999999996</v>
      </c>
      <c r="F32054" s="394"/>
    </row>
    <row r="32055" spans="1:6">
      <c r="A32055" s="1224" t="s">
        <v>18172</v>
      </c>
      <c r="B32055" s="1224" t="s">
        <v>24</v>
      </c>
      <c r="C32055" s="1224" t="s">
        <v>18173</v>
      </c>
      <c r="D32055" s="1224" t="s">
        <v>28</v>
      </c>
      <c r="E32055" s="1225">
        <v>0.16</v>
      </c>
      <c r="F32055" s="394"/>
    </row>
    <row r="32056" spans="1:6">
      <c r="A32056" s="1224" t="s">
        <v>18174</v>
      </c>
      <c r="B32056" s="1224" t="s">
        <v>24</v>
      </c>
      <c r="C32056" s="1224" t="s">
        <v>18175</v>
      </c>
      <c r="D32056" s="1224" t="s">
        <v>28</v>
      </c>
      <c r="E32056" s="1225">
        <v>1.55</v>
      </c>
      <c r="F32056" s="394"/>
    </row>
    <row r="32057" spans="1:6">
      <c r="A32057" s="1224" t="s">
        <v>18176</v>
      </c>
      <c r="B32057" s="1224" t="s">
        <v>24</v>
      </c>
      <c r="C32057" s="1224" t="s">
        <v>33279</v>
      </c>
      <c r="D32057" s="1224" t="s">
        <v>28</v>
      </c>
      <c r="E32057" s="1225">
        <v>1.66</v>
      </c>
      <c r="F32057" s="394"/>
    </row>
    <row r="32058" spans="1:6">
      <c r="A32058" s="1224" t="s">
        <v>18178</v>
      </c>
      <c r="B32058" s="1224" t="s">
        <v>24</v>
      </c>
      <c r="C32058" s="1224" t="s">
        <v>33280</v>
      </c>
      <c r="D32058" s="1224" t="s">
        <v>28</v>
      </c>
      <c r="E32058" s="1225">
        <v>2.92</v>
      </c>
      <c r="F32058" s="394"/>
    </row>
    <row r="32059" spans="1:6">
      <c r="A32059" s="1224" t="s">
        <v>18180</v>
      </c>
      <c r="B32059" s="1224" t="s">
        <v>24</v>
      </c>
      <c r="C32059" s="1224" t="s">
        <v>33281</v>
      </c>
      <c r="D32059" s="1224" t="s">
        <v>28</v>
      </c>
      <c r="E32059" s="1225">
        <v>3.25</v>
      </c>
      <c r="F32059" s="394"/>
    </row>
    <row r="32060" spans="1:6">
      <c r="A32060" s="1224" t="s">
        <v>18181</v>
      </c>
      <c r="B32060" s="1224" t="s">
        <v>24</v>
      </c>
      <c r="C32060" s="1224" t="s">
        <v>33282</v>
      </c>
      <c r="D32060" s="1224" t="s">
        <v>28</v>
      </c>
      <c r="E32060" s="1225">
        <v>38.520000000000003</v>
      </c>
      <c r="F32060" s="394"/>
    </row>
    <row r="32061" spans="1:6">
      <c r="A32061" s="1224" t="s">
        <v>18182</v>
      </c>
      <c r="B32061" s="1224" t="s">
        <v>24</v>
      </c>
      <c r="C32061" s="1224" t="s">
        <v>33283</v>
      </c>
      <c r="D32061" s="1224" t="s">
        <v>28</v>
      </c>
      <c r="E32061" s="1225">
        <v>98.53</v>
      </c>
      <c r="F32061" s="394"/>
    </row>
    <row r="32062" spans="1:6">
      <c r="A32062" s="1224" t="s">
        <v>18183</v>
      </c>
      <c r="B32062" s="1224" t="s">
        <v>24</v>
      </c>
      <c r="C32062" s="1224" t="s">
        <v>33284</v>
      </c>
      <c r="D32062" s="1224" t="s">
        <v>28</v>
      </c>
      <c r="E32062" s="1225">
        <v>295.10000000000002</v>
      </c>
      <c r="F32062" s="394"/>
    </row>
    <row r="32063" spans="1:6">
      <c r="A32063" s="1224" t="s">
        <v>18184</v>
      </c>
      <c r="B32063" s="1224" t="s">
        <v>24</v>
      </c>
      <c r="C32063" s="1224" t="s">
        <v>33285</v>
      </c>
      <c r="D32063" s="1224" t="s">
        <v>28</v>
      </c>
      <c r="E32063" s="1225">
        <v>347.82</v>
      </c>
      <c r="F32063" s="394"/>
    </row>
    <row r="32064" spans="1:6">
      <c r="A32064" s="1224" t="s">
        <v>18185</v>
      </c>
      <c r="B32064" s="1224" t="s">
        <v>24</v>
      </c>
      <c r="C32064" s="1224" t="s">
        <v>33286</v>
      </c>
      <c r="D32064" s="1224" t="s">
        <v>28</v>
      </c>
      <c r="E32064" s="1225">
        <v>593.08000000000004</v>
      </c>
      <c r="F32064" s="394"/>
    </row>
    <row r="32065" spans="1:6">
      <c r="A32065" s="1224" t="s">
        <v>18186</v>
      </c>
      <c r="B32065" s="1224" t="s">
        <v>24</v>
      </c>
      <c r="C32065" s="1224" t="s">
        <v>33287</v>
      </c>
      <c r="D32065" s="1224" t="s">
        <v>28</v>
      </c>
      <c r="E32065" s="1225">
        <v>233.75</v>
      </c>
      <c r="F32065" s="394"/>
    </row>
    <row r="32066" spans="1:6">
      <c r="A32066" s="1224" t="s">
        <v>18187</v>
      </c>
      <c r="B32066" s="1224" t="s">
        <v>24</v>
      </c>
      <c r="C32066" s="1224" t="s">
        <v>33288</v>
      </c>
      <c r="D32066" s="1224" t="s">
        <v>28</v>
      </c>
      <c r="E32066" s="1225">
        <v>4</v>
      </c>
      <c r="F32066" s="394"/>
    </row>
    <row r="32067" spans="1:6">
      <c r="A32067" s="1224" t="s">
        <v>18188</v>
      </c>
      <c r="B32067" s="1224" t="s">
        <v>24</v>
      </c>
      <c r="C32067" s="1224" t="s">
        <v>33289</v>
      </c>
      <c r="D32067" s="1224" t="s">
        <v>28</v>
      </c>
      <c r="E32067" s="1225">
        <v>1.17</v>
      </c>
      <c r="F32067" s="394"/>
    </row>
    <row r="32068" spans="1:6">
      <c r="A32068" s="1224" t="s">
        <v>18189</v>
      </c>
      <c r="B32068" s="1224" t="s">
        <v>24</v>
      </c>
      <c r="C32068" s="1224" t="s">
        <v>33290</v>
      </c>
      <c r="D32068" s="1224" t="s">
        <v>28</v>
      </c>
      <c r="E32068" s="1225">
        <v>2.35</v>
      </c>
      <c r="F32068" s="394"/>
    </row>
    <row r="32069" spans="1:6">
      <c r="A32069" s="1224" t="s">
        <v>18190</v>
      </c>
      <c r="B32069" s="1224" t="s">
        <v>24</v>
      </c>
      <c r="C32069" s="1224" t="s">
        <v>33291</v>
      </c>
      <c r="D32069" s="1224" t="s">
        <v>28</v>
      </c>
      <c r="E32069" s="1225">
        <v>430</v>
      </c>
      <c r="F32069" s="394"/>
    </row>
    <row r="32070" spans="1:6">
      <c r="A32070" s="1224" t="s">
        <v>18191</v>
      </c>
      <c r="B32070" s="1224" t="s">
        <v>24</v>
      </c>
      <c r="C32070" s="1224" t="s">
        <v>33292</v>
      </c>
      <c r="D32070" s="1224" t="s">
        <v>28</v>
      </c>
      <c r="E32070" s="1225">
        <v>161</v>
      </c>
      <c r="F32070" s="394"/>
    </row>
    <row r="32071" spans="1:6">
      <c r="A32071" s="1224" t="s">
        <v>18192</v>
      </c>
      <c r="B32071" s="1224" t="s">
        <v>24</v>
      </c>
      <c r="C32071" s="1224" t="s">
        <v>18193</v>
      </c>
      <c r="D32071" s="1224" t="s">
        <v>28</v>
      </c>
      <c r="E32071" s="1225">
        <v>61.78</v>
      </c>
      <c r="F32071" s="394"/>
    </row>
    <row r="32072" spans="1:6">
      <c r="A32072" s="1224" t="s">
        <v>18194</v>
      </c>
      <c r="B32072" s="1224" t="s">
        <v>24</v>
      </c>
      <c r="C32072" s="1224" t="s">
        <v>18195</v>
      </c>
      <c r="D32072" s="1224" t="s">
        <v>28</v>
      </c>
      <c r="E32072" s="1225">
        <v>52.92</v>
      </c>
      <c r="F32072" s="394"/>
    </row>
    <row r="32073" spans="1:6">
      <c r="A32073" s="1224" t="s">
        <v>18196</v>
      </c>
      <c r="B32073" s="1224" t="s">
        <v>24</v>
      </c>
      <c r="C32073" s="1224" t="s">
        <v>18197</v>
      </c>
      <c r="D32073" s="1224" t="s">
        <v>28</v>
      </c>
      <c r="E32073" s="1225">
        <v>109.67</v>
      </c>
      <c r="F32073" s="394"/>
    </row>
    <row r="32074" spans="1:6">
      <c r="A32074" s="1224" t="s">
        <v>18198</v>
      </c>
      <c r="B32074" s="1224" t="s">
        <v>24</v>
      </c>
      <c r="C32074" s="1224" t="s">
        <v>33293</v>
      </c>
      <c r="D32074" s="1224" t="s">
        <v>28</v>
      </c>
      <c r="E32074" s="1225">
        <v>330.49</v>
      </c>
      <c r="F32074" s="394"/>
    </row>
    <row r="32075" spans="1:6">
      <c r="A32075" s="1224" t="s">
        <v>18199</v>
      </c>
      <c r="B32075" s="1224" t="s">
        <v>24</v>
      </c>
      <c r="C32075" s="1224" t="s">
        <v>18200</v>
      </c>
      <c r="D32075" s="1224" t="s">
        <v>28</v>
      </c>
      <c r="E32075" s="1225">
        <v>77.989999999999995</v>
      </c>
      <c r="F32075" s="394"/>
    </row>
    <row r="32076" spans="1:6">
      <c r="A32076" s="1224" t="s">
        <v>18201</v>
      </c>
      <c r="B32076" s="1224" t="s">
        <v>24</v>
      </c>
      <c r="C32076" s="1224" t="s">
        <v>33294</v>
      </c>
      <c r="D32076" s="1224" t="s">
        <v>28</v>
      </c>
      <c r="E32076" s="1225">
        <v>171.99</v>
      </c>
      <c r="F32076" s="394"/>
    </row>
    <row r="32077" spans="1:6">
      <c r="A32077" s="1224" t="s">
        <v>18202</v>
      </c>
      <c r="B32077" s="1224" t="s">
        <v>24</v>
      </c>
      <c r="C32077" s="1224" t="s">
        <v>18203</v>
      </c>
      <c r="D32077" s="1224" t="s">
        <v>28</v>
      </c>
      <c r="E32077" s="1225">
        <v>92.14</v>
      </c>
      <c r="F32077" s="394"/>
    </row>
    <row r="32078" spans="1:6">
      <c r="A32078" s="1224" t="s">
        <v>18204</v>
      </c>
      <c r="B32078" s="1224" t="s">
        <v>24</v>
      </c>
      <c r="C32078" s="1224" t="s">
        <v>18205</v>
      </c>
      <c r="D32078" s="1224" t="s">
        <v>28</v>
      </c>
      <c r="E32078" s="1225">
        <v>428.53</v>
      </c>
      <c r="F32078" s="394"/>
    </row>
    <row r="32079" spans="1:6">
      <c r="A32079" s="1224" t="s">
        <v>18206</v>
      </c>
      <c r="B32079" s="1224" t="s">
        <v>24</v>
      </c>
      <c r="C32079" s="1224" t="s">
        <v>18207</v>
      </c>
      <c r="D32079" s="1224" t="s">
        <v>28</v>
      </c>
      <c r="E32079" s="1225">
        <v>1253.47</v>
      </c>
      <c r="F32079" s="394"/>
    </row>
    <row r="32080" spans="1:6">
      <c r="A32080" s="1224" t="s">
        <v>18208</v>
      </c>
      <c r="B32080" s="1224" t="s">
        <v>24</v>
      </c>
      <c r="C32080" s="1224" t="s">
        <v>33295</v>
      </c>
      <c r="D32080" s="1224" t="s">
        <v>28</v>
      </c>
      <c r="E32080" s="1225">
        <v>1330.54</v>
      </c>
      <c r="F32080" s="394"/>
    </row>
    <row r="32081" spans="1:6">
      <c r="A32081" s="1224" t="s">
        <v>18209</v>
      </c>
      <c r="B32081" s="1224" t="s">
        <v>24</v>
      </c>
      <c r="C32081" s="1224" t="s">
        <v>22772</v>
      </c>
      <c r="D32081" s="1224" t="s">
        <v>28</v>
      </c>
      <c r="E32081" s="1225">
        <v>47.02</v>
      </c>
      <c r="F32081" s="394"/>
    </row>
    <row r="32082" spans="1:6">
      <c r="A32082" s="1224" t="s">
        <v>18210</v>
      </c>
      <c r="B32082" s="1224" t="s">
        <v>24</v>
      </c>
      <c r="C32082" s="1224" t="s">
        <v>22773</v>
      </c>
      <c r="D32082" s="1224" t="s">
        <v>28</v>
      </c>
      <c r="E32082" s="1225">
        <v>68.13</v>
      </c>
      <c r="F32082" s="394"/>
    </row>
    <row r="32083" spans="1:6">
      <c r="A32083" s="1224" t="s">
        <v>18211</v>
      </c>
      <c r="B32083" s="1224" t="s">
        <v>24</v>
      </c>
      <c r="C32083" s="1224" t="s">
        <v>33296</v>
      </c>
      <c r="D32083" s="1224" t="s">
        <v>28</v>
      </c>
      <c r="E32083" s="1225">
        <v>1307.1099999999999</v>
      </c>
      <c r="F32083" s="394"/>
    </row>
    <row r="32084" spans="1:6">
      <c r="A32084" s="1224" t="s">
        <v>18212</v>
      </c>
      <c r="B32084" s="1224" t="s">
        <v>24</v>
      </c>
      <c r="C32084" s="1224" t="s">
        <v>33297</v>
      </c>
      <c r="D32084" s="1224" t="s">
        <v>28</v>
      </c>
      <c r="E32084" s="1225">
        <v>417.99</v>
      </c>
      <c r="F32084" s="394"/>
    </row>
    <row r="32085" spans="1:6">
      <c r="A32085" s="1224" t="s">
        <v>18213</v>
      </c>
      <c r="B32085" s="1224" t="s">
        <v>24</v>
      </c>
      <c r="C32085" s="1224" t="s">
        <v>33298</v>
      </c>
      <c r="D32085" s="1224" t="s">
        <v>28</v>
      </c>
      <c r="E32085" s="1225">
        <v>1457.41</v>
      </c>
      <c r="F32085" s="394"/>
    </row>
    <row r="32086" spans="1:6">
      <c r="A32086" s="1224" t="s">
        <v>18214</v>
      </c>
      <c r="B32086" s="1224" t="s">
        <v>24</v>
      </c>
      <c r="C32086" s="1224" t="s">
        <v>33299</v>
      </c>
      <c r="D32086" s="1224" t="s">
        <v>28</v>
      </c>
      <c r="E32086" s="1225">
        <v>23.39</v>
      </c>
      <c r="F32086" s="394"/>
    </row>
    <row r="32087" spans="1:6">
      <c r="A32087" s="1224" t="s">
        <v>18215</v>
      </c>
      <c r="B32087" s="1224" t="s">
        <v>24</v>
      </c>
      <c r="C32087" s="1224" t="s">
        <v>33300</v>
      </c>
      <c r="D32087" s="1224" t="s">
        <v>28</v>
      </c>
      <c r="E32087" s="1225">
        <v>34.32</v>
      </c>
      <c r="F32087" s="394"/>
    </row>
    <row r="32088" spans="1:6">
      <c r="A32088" s="1224" t="s">
        <v>18216</v>
      </c>
      <c r="B32088" s="1224" t="s">
        <v>24</v>
      </c>
      <c r="C32088" s="1224" t="s">
        <v>33301</v>
      </c>
      <c r="D32088" s="1224" t="s">
        <v>28</v>
      </c>
      <c r="E32088" s="1225">
        <v>68.989999999999995</v>
      </c>
      <c r="F32088" s="394"/>
    </row>
    <row r="32089" spans="1:6">
      <c r="A32089" s="1224" t="s">
        <v>18217</v>
      </c>
      <c r="B32089" s="1224" t="s">
        <v>24</v>
      </c>
      <c r="C32089" s="1224" t="s">
        <v>33302</v>
      </c>
      <c r="D32089" s="1224" t="s">
        <v>28</v>
      </c>
      <c r="E32089" s="1225">
        <v>49.9</v>
      </c>
      <c r="F32089" s="394"/>
    </row>
    <row r="32090" spans="1:6">
      <c r="A32090" s="1224" t="s">
        <v>18218</v>
      </c>
      <c r="B32090" s="1224" t="s">
        <v>24</v>
      </c>
      <c r="C32090" s="1224" t="s">
        <v>33303</v>
      </c>
      <c r="D32090" s="1224" t="s">
        <v>28</v>
      </c>
      <c r="E32090" s="1225">
        <v>92</v>
      </c>
      <c r="F32090" s="394"/>
    </row>
    <row r="32091" spans="1:6">
      <c r="A32091" s="1224" t="s">
        <v>18219</v>
      </c>
      <c r="B32091" s="1224" t="s">
        <v>24</v>
      </c>
      <c r="C32091" s="1224" t="s">
        <v>33304</v>
      </c>
      <c r="D32091" s="1224" t="s">
        <v>28</v>
      </c>
      <c r="E32091" s="1225">
        <v>127.23</v>
      </c>
      <c r="F32091" s="394"/>
    </row>
    <row r="32092" spans="1:6">
      <c r="A32092" s="1224" t="s">
        <v>18220</v>
      </c>
      <c r="B32092" s="1224" t="s">
        <v>24</v>
      </c>
      <c r="C32092" s="1224" t="s">
        <v>33305</v>
      </c>
      <c r="D32092" s="1224" t="s">
        <v>28</v>
      </c>
      <c r="E32092" s="1225">
        <v>136.32</v>
      </c>
      <c r="F32092" s="394"/>
    </row>
    <row r="32093" spans="1:6">
      <c r="A32093" s="1224" t="s">
        <v>18221</v>
      </c>
      <c r="B32093" s="1224" t="s">
        <v>24</v>
      </c>
      <c r="C32093" s="1224" t="s">
        <v>33306</v>
      </c>
      <c r="D32093" s="1224" t="s">
        <v>28</v>
      </c>
      <c r="E32093" s="1225">
        <v>119.58</v>
      </c>
      <c r="F32093" s="394"/>
    </row>
    <row r="32094" spans="1:6">
      <c r="A32094" s="1224" t="s">
        <v>18222</v>
      </c>
      <c r="B32094" s="1224" t="s">
        <v>24</v>
      </c>
      <c r="C32094" s="1224" t="s">
        <v>33307</v>
      </c>
      <c r="D32094" s="1224" t="s">
        <v>28</v>
      </c>
      <c r="E32094" s="1225">
        <v>447.66</v>
      </c>
      <c r="F32094" s="394"/>
    </row>
    <row r="32095" spans="1:6">
      <c r="A32095" s="1224" t="s">
        <v>18223</v>
      </c>
      <c r="B32095" s="1224" t="s">
        <v>24</v>
      </c>
      <c r="C32095" s="1224" t="s">
        <v>33308</v>
      </c>
      <c r="D32095" s="1224" t="s">
        <v>28</v>
      </c>
      <c r="E32095" s="1225">
        <v>425.9</v>
      </c>
      <c r="F32095" s="394"/>
    </row>
    <row r="32096" spans="1:6">
      <c r="A32096" s="1224" t="s">
        <v>18224</v>
      </c>
      <c r="B32096" s="1224" t="s">
        <v>24</v>
      </c>
      <c r="C32096" s="1224" t="s">
        <v>33309</v>
      </c>
      <c r="D32096" s="1224" t="s">
        <v>28</v>
      </c>
      <c r="E32096" s="1225">
        <v>425.9</v>
      </c>
      <c r="F32096" s="394"/>
    </row>
    <row r="32097" spans="1:6">
      <c r="A32097" s="1224" t="s">
        <v>18225</v>
      </c>
      <c r="B32097" s="1224" t="s">
        <v>24</v>
      </c>
      <c r="C32097" s="1224" t="s">
        <v>33310</v>
      </c>
      <c r="D32097" s="1224" t="s">
        <v>28</v>
      </c>
      <c r="E32097" s="1225">
        <v>410</v>
      </c>
      <c r="F32097" s="394"/>
    </row>
    <row r="32098" spans="1:6">
      <c r="A32098" s="1224" t="s">
        <v>18226</v>
      </c>
      <c r="B32098" s="1224" t="s">
        <v>24</v>
      </c>
      <c r="C32098" s="1224" t="s">
        <v>33311</v>
      </c>
      <c r="D32098" s="1224" t="s">
        <v>28</v>
      </c>
      <c r="E32098" s="1225">
        <v>9.9</v>
      </c>
      <c r="F32098" s="394"/>
    </row>
    <row r="32099" spans="1:6">
      <c r="A32099" s="1224" t="s">
        <v>18227</v>
      </c>
      <c r="B32099" s="1224" t="s">
        <v>24</v>
      </c>
      <c r="C32099" s="1224" t="s">
        <v>33312</v>
      </c>
      <c r="D32099" s="1224" t="s">
        <v>28</v>
      </c>
      <c r="E32099" s="1225">
        <v>11.2</v>
      </c>
      <c r="F32099" s="394"/>
    </row>
    <row r="32100" spans="1:6">
      <c r="A32100" s="1224" t="s">
        <v>18228</v>
      </c>
      <c r="B32100" s="1224" t="s">
        <v>24</v>
      </c>
      <c r="C32100" s="1224" t="s">
        <v>33313</v>
      </c>
      <c r="D32100" s="1224" t="s">
        <v>28</v>
      </c>
      <c r="E32100" s="1225">
        <v>11.2</v>
      </c>
      <c r="F32100" s="394"/>
    </row>
    <row r="32101" spans="1:6">
      <c r="A32101" s="1224" t="s">
        <v>18229</v>
      </c>
      <c r="B32101" s="1224" t="s">
        <v>24</v>
      </c>
      <c r="C32101" s="1224" t="s">
        <v>33314</v>
      </c>
      <c r="D32101" s="1224" t="s">
        <v>28</v>
      </c>
      <c r="E32101" s="1225">
        <v>11.2</v>
      </c>
      <c r="F32101" s="394"/>
    </row>
    <row r="32102" spans="1:6">
      <c r="A32102" s="1224" t="s">
        <v>18230</v>
      </c>
      <c r="B32102" s="1224" t="s">
        <v>24</v>
      </c>
      <c r="C32102" s="1224" t="s">
        <v>33315</v>
      </c>
      <c r="D32102" s="1224" t="s">
        <v>28</v>
      </c>
      <c r="E32102" s="1225">
        <v>10.99</v>
      </c>
      <c r="F32102" s="394"/>
    </row>
    <row r="32103" spans="1:6">
      <c r="A32103" s="1224" t="s">
        <v>18231</v>
      </c>
      <c r="B32103" s="1224" t="s">
        <v>24</v>
      </c>
      <c r="C32103" s="1224" t="s">
        <v>33316</v>
      </c>
      <c r="D32103" s="1224" t="s">
        <v>28</v>
      </c>
      <c r="E32103" s="1225">
        <v>11.6</v>
      </c>
      <c r="F32103" s="394"/>
    </row>
    <row r="32104" spans="1:6">
      <c r="A32104" s="1224" t="s">
        <v>18232</v>
      </c>
      <c r="B32104" s="1224" t="s">
        <v>24</v>
      </c>
      <c r="C32104" s="1224" t="s">
        <v>33317</v>
      </c>
      <c r="D32104" s="1224" t="s">
        <v>28</v>
      </c>
      <c r="E32104" s="1225">
        <v>12.77</v>
      </c>
      <c r="F32104" s="394"/>
    </row>
    <row r="32105" spans="1:6">
      <c r="A32105" s="1224" t="s">
        <v>18233</v>
      </c>
      <c r="B32105" s="1224" t="s">
        <v>24</v>
      </c>
      <c r="C32105" s="1224" t="s">
        <v>33318</v>
      </c>
      <c r="D32105" s="1224" t="s">
        <v>28</v>
      </c>
      <c r="E32105" s="1225">
        <v>15.69</v>
      </c>
      <c r="F32105" s="394"/>
    </row>
    <row r="32106" spans="1:6">
      <c r="A32106" s="1224" t="s">
        <v>18234</v>
      </c>
      <c r="B32106" s="1224" t="s">
        <v>24</v>
      </c>
      <c r="C32106" s="1224" t="s">
        <v>33319</v>
      </c>
      <c r="D32106" s="1224" t="s">
        <v>28</v>
      </c>
      <c r="E32106" s="1225">
        <v>46.37</v>
      </c>
      <c r="F32106" s="394"/>
    </row>
    <row r="32107" spans="1:6">
      <c r="A32107" s="1224" t="s">
        <v>18235</v>
      </c>
      <c r="B32107" s="1224" t="s">
        <v>24</v>
      </c>
      <c r="C32107" s="1224" t="s">
        <v>33320</v>
      </c>
      <c r="D32107" s="1224" t="s">
        <v>28</v>
      </c>
      <c r="E32107" s="1225">
        <v>43.75</v>
      </c>
      <c r="F32107" s="394"/>
    </row>
    <row r="32108" spans="1:6">
      <c r="A32108" s="1224" t="s">
        <v>18236</v>
      </c>
      <c r="B32108" s="1224" t="s">
        <v>24</v>
      </c>
      <c r="C32108" s="1224" t="s">
        <v>33321</v>
      </c>
      <c r="D32108" s="1224" t="s">
        <v>28</v>
      </c>
      <c r="E32108" s="1225">
        <v>27.77</v>
      </c>
      <c r="F32108" s="394"/>
    </row>
    <row r="32109" spans="1:6">
      <c r="A32109" s="1224" t="s">
        <v>18237</v>
      </c>
      <c r="B32109" s="1224" t="s">
        <v>24</v>
      </c>
      <c r="C32109" s="1224" t="s">
        <v>33322</v>
      </c>
      <c r="D32109" s="1224" t="s">
        <v>28</v>
      </c>
      <c r="E32109" s="1225">
        <v>46.37</v>
      </c>
      <c r="F32109" s="394"/>
    </row>
    <row r="32110" spans="1:6">
      <c r="A32110" s="1224" t="s">
        <v>18238</v>
      </c>
      <c r="B32110" s="1224" t="s">
        <v>24</v>
      </c>
      <c r="C32110" s="1224" t="s">
        <v>33323</v>
      </c>
      <c r="D32110" s="1224" t="s">
        <v>28</v>
      </c>
      <c r="E32110" s="1225">
        <v>43.39</v>
      </c>
      <c r="F32110" s="394"/>
    </row>
    <row r="32111" spans="1:6">
      <c r="A32111" s="1224" t="s">
        <v>18239</v>
      </c>
      <c r="B32111" s="1224" t="s">
        <v>24</v>
      </c>
      <c r="C32111" s="1224" t="s">
        <v>33324</v>
      </c>
      <c r="D32111" s="1224" t="s">
        <v>28</v>
      </c>
      <c r="E32111" s="1225">
        <v>34.28</v>
      </c>
      <c r="F32111" s="394"/>
    </row>
    <row r="32112" spans="1:6">
      <c r="A32112" s="1224" t="s">
        <v>18240</v>
      </c>
      <c r="B32112" s="1224" t="s">
        <v>24</v>
      </c>
      <c r="C32112" s="1224" t="s">
        <v>33325</v>
      </c>
      <c r="D32112" s="1224" t="s">
        <v>28</v>
      </c>
      <c r="E32112" s="1225">
        <v>55.58</v>
      </c>
      <c r="F32112" s="394"/>
    </row>
    <row r="32113" spans="1:6">
      <c r="A32113" s="1224" t="s">
        <v>18241</v>
      </c>
      <c r="B32113" s="1224" t="s">
        <v>24</v>
      </c>
      <c r="C32113" s="1224" t="s">
        <v>33326</v>
      </c>
      <c r="D32113" s="1224" t="s">
        <v>28</v>
      </c>
      <c r="E32113" s="1225">
        <v>60.99</v>
      </c>
      <c r="F32113" s="394"/>
    </row>
    <row r="32114" spans="1:6">
      <c r="A32114" s="1224" t="s">
        <v>18242</v>
      </c>
      <c r="B32114" s="1224" t="s">
        <v>24</v>
      </c>
      <c r="C32114" s="1224" t="s">
        <v>18243</v>
      </c>
      <c r="D32114" s="1224" t="s">
        <v>28</v>
      </c>
      <c r="E32114" s="1225">
        <v>93.24</v>
      </c>
      <c r="F32114" s="394"/>
    </row>
    <row r="32115" spans="1:6">
      <c r="A32115" s="1224" t="s">
        <v>18244</v>
      </c>
      <c r="B32115" s="1224" t="s">
        <v>24</v>
      </c>
      <c r="C32115" s="1224" t="s">
        <v>33327</v>
      </c>
      <c r="D32115" s="1224" t="s">
        <v>28</v>
      </c>
      <c r="E32115" s="1225">
        <v>93.24</v>
      </c>
      <c r="F32115" s="394"/>
    </row>
    <row r="32116" spans="1:6">
      <c r="A32116" s="1224" t="s">
        <v>18245</v>
      </c>
      <c r="B32116" s="1224" t="s">
        <v>24</v>
      </c>
      <c r="C32116" s="1224" t="s">
        <v>33328</v>
      </c>
      <c r="D32116" s="1224" t="s">
        <v>28</v>
      </c>
      <c r="E32116" s="1225">
        <v>77.83</v>
      </c>
      <c r="F32116" s="394"/>
    </row>
    <row r="32117" spans="1:6">
      <c r="A32117" s="1224" t="s">
        <v>18246</v>
      </c>
      <c r="B32117" s="1224" t="s">
        <v>24</v>
      </c>
      <c r="C32117" s="1224" t="s">
        <v>33329</v>
      </c>
      <c r="D32117" s="1224" t="s">
        <v>28</v>
      </c>
      <c r="E32117" s="1225">
        <v>65.25</v>
      </c>
      <c r="F32117" s="394"/>
    </row>
    <row r="32118" spans="1:6">
      <c r="A32118" s="1224" t="s">
        <v>18247</v>
      </c>
      <c r="B32118" s="1224" t="s">
        <v>24</v>
      </c>
      <c r="C32118" s="1224" t="s">
        <v>33330</v>
      </c>
      <c r="D32118" s="1224" t="s">
        <v>28</v>
      </c>
      <c r="E32118" s="1225">
        <v>78.680000000000007</v>
      </c>
      <c r="F32118" s="394"/>
    </row>
    <row r="32119" spans="1:6">
      <c r="A32119" s="1224" t="s">
        <v>18248</v>
      </c>
      <c r="B32119" s="1224" t="s">
        <v>24</v>
      </c>
      <c r="C32119" s="1224" t="s">
        <v>33331</v>
      </c>
      <c r="D32119" s="1224" t="s">
        <v>28</v>
      </c>
      <c r="E32119" s="1225">
        <v>77.83</v>
      </c>
      <c r="F32119" s="394"/>
    </row>
    <row r="32120" spans="1:6">
      <c r="A32120" s="1224" t="s">
        <v>18249</v>
      </c>
      <c r="B32120" s="1224" t="s">
        <v>24</v>
      </c>
      <c r="C32120" s="1224" t="s">
        <v>33332</v>
      </c>
      <c r="D32120" s="1224" t="s">
        <v>28</v>
      </c>
      <c r="E32120" s="1225">
        <v>77.83</v>
      </c>
      <c r="F32120" s="394"/>
    </row>
    <row r="32121" spans="1:6">
      <c r="A32121" s="1224" t="s">
        <v>18250</v>
      </c>
      <c r="B32121" s="1224" t="s">
        <v>24</v>
      </c>
      <c r="C32121" s="1224" t="s">
        <v>33333</v>
      </c>
      <c r="D32121" s="1224" t="s">
        <v>28</v>
      </c>
      <c r="E32121" s="1225">
        <v>78.680000000000007</v>
      </c>
      <c r="F32121" s="394"/>
    </row>
    <row r="32122" spans="1:6">
      <c r="A32122" s="1224" t="s">
        <v>18251</v>
      </c>
      <c r="B32122" s="1224" t="s">
        <v>24</v>
      </c>
      <c r="C32122" s="1224" t="s">
        <v>33334</v>
      </c>
      <c r="D32122" s="1224" t="s">
        <v>28</v>
      </c>
      <c r="E32122" s="1225">
        <v>78.680000000000007</v>
      </c>
      <c r="F32122" s="394"/>
    </row>
    <row r="32123" spans="1:6">
      <c r="A32123" s="1224" t="s">
        <v>18252</v>
      </c>
      <c r="B32123" s="1224" t="s">
        <v>24</v>
      </c>
      <c r="C32123" s="1224" t="s">
        <v>33335</v>
      </c>
      <c r="D32123" s="1224" t="s">
        <v>28</v>
      </c>
      <c r="E32123" s="1225">
        <v>93.97</v>
      </c>
      <c r="F32123" s="394"/>
    </row>
    <row r="32124" spans="1:6">
      <c r="A32124" s="1224" t="s">
        <v>18253</v>
      </c>
      <c r="B32124" s="1224" t="s">
        <v>24</v>
      </c>
      <c r="C32124" s="1224" t="s">
        <v>33336</v>
      </c>
      <c r="D32124" s="1224" t="s">
        <v>28</v>
      </c>
      <c r="E32124" s="1225">
        <v>319.89999999999998</v>
      </c>
      <c r="F32124" s="394"/>
    </row>
    <row r="32125" spans="1:6">
      <c r="A32125" s="1224" t="s">
        <v>18254</v>
      </c>
      <c r="B32125" s="1224" t="s">
        <v>24</v>
      </c>
      <c r="C32125" s="1224" t="s">
        <v>33337</v>
      </c>
      <c r="D32125" s="1224" t="s">
        <v>28</v>
      </c>
      <c r="E32125" s="1225">
        <v>364.9</v>
      </c>
      <c r="F32125" s="394"/>
    </row>
    <row r="32126" spans="1:6">
      <c r="A32126" s="1224" t="s">
        <v>18255</v>
      </c>
      <c r="B32126" s="1224" t="s">
        <v>24</v>
      </c>
      <c r="C32126" s="1224" t="s">
        <v>33338</v>
      </c>
      <c r="D32126" s="1224" t="s">
        <v>28</v>
      </c>
      <c r="E32126" s="1225">
        <v>289.89999999999998</v>
      </c>
      <c r="F32126" s="394"/>
    </row>
    <row r="32127" spans="1:6">
      <c r="A32127" s="1224" t="s">
        <v>18256</v>
      </c>
      <c r="B32127" s="1224" t="s">
        <v>24</v>
      </c>
      <c r="C32127" s="1224" t="s">
        <v>33339</v>
      </c>
      <c r="D32127" s="1224" t="s">
        <v>28</v>
      </c>
      <c r="E32127" s="1225">
        <v>26.9</v>
      </c>
      <c r="F32127" s="394"/>
    </row>
    <row r="32128" spans="1:6">
      <c r="A32128" s="1224" t="s">
        <v>18258</v>
      </c>
      <c r="B32128" s="1224" t="s">
        <v>24</v>
      </c>
      <c r="C32128" s="1224" t="s">
        <v>33340</v>
      </c>
      <c r="D32128" s="1224" t="s">
        <v>28</v>
      </c>
      <c r="E32128" s="1225">
        <v>23.05</v>
      </c>
      <c r="F32128" s="394"/>
    </row>
    <row r="32129" spans="1:6">
      <c r="A32129" s="1224" t="s">
        <v>18259</v>
      </c>
      <c r="B32129" s="1224" t="s">
        <v>24</v>
      </c>
      <c r="C32129" s="1224" t="s">
        <v>33341</v>
      </c>
      <c r="D32129" s="1224" t="s">
        <v>28</v>
      </c>
      <c r="E32129" s="1225">
        <v>9.73</v>
      </c>
      <c r="F32129" s="394"/>
    </row>
    <row r="32130" spans="1:6">
      <c r="A32130" s="1224" t="s">
        <v>18261</v>
      </c>
      <c r="B32130" s="1224" t="s">
        <v>24</v>
      </c>
      <c r="C32130" s="1224" t="s">
        <v>33342</v>
      </c>
      <c r="D32130" s="1224" t="s">
        <v>5</v>
      </c>
      <c r="E32130" s="1225">
        <v>127.43</v>
      </c>
      <c r="F32130" s="394"/>
    </row>
    <row r="32131" spans="1:6">
      <c r="A32131" s="1224" t="s">
        <v>18262</v>
      </c>
      <c r="B32131" s="1224" t="s">
        <v>24</v>
      </c>
      <c r="C32131" s="1224" t="s">
        <v>33343</v>
      </c>
      <c r="D32131" s="1224" t="s">
        <v>5</v>
      </c>
      <c r="E32131" s="1225">
        <v>152.03</v>
      </c>
      <c r="F32131" s="394"/>
    </row>
    <row r="32132" spans="1:6">
      <c r="A32132" s="1224" t="s">
        <v>18264</v>
      </c>
      <c r="B32132" s="1224" t="s">
        <v>24</v>
      </c>
      <c r="C32132" s="1224" t="s">
        <v>33344</v>
      </c>
      <c r="D32132" s="1224" t="s">
        <v>5</v>
      </c>
      <c r="E32132" s="1225">
        <v>259.68</v>
      </c>
      <c r="F32132" s="394"/>
    </row>
    <row r="32133" spans="1:6">
      <c r="A32133" s="1224" t="s">
        <v>18265</v>
      </c>
      <c r="B32133" s="1224" t="s">
        <v>24</v>
      </c>
      <c r="C32133" s="1224" t="s">
        <v>33345</v>
      </c>
      <c r="D32133" s="1224" t="s">
        <v>5</v>
      </c>
      <c r="E32133" s="1225">
        <v>1.56</v>
      </c>
      <c r="F32133" s="394"/>
    </row>
    <row r="32134" spans="1:6">
      <c r="A32134" s="1224" t="s">
        <v>18266</v>
      </c>
      <c r="B32134" s="1224" t="s">
        <v>24</v>
      </c>
      <c r="C32134" s="1224" t="s">
        <v>33346</v>
      </c>
      <c r="D32134" s="1224" t="s">
        <v>5</v>
      </c>
      <c r="E32134" s="1225">
        <v>2.4</v>
      </c>
      <c r="F32134" s="394"/>
    </row>
    <row r="32135" spans="1:6">
      <c r="A32135" s="1224" t="s">
        <v>18267</v>
      </c>
      <c r="B32135" s="1224" t="s">
        <v>24</v>
      </c>
      <c r="C32135" s="1224" t="s">
        <v>33347</v>
      </c>
      <c r="D32135" s="1224" t="s">
        <v>5</v>
      </c>
      <c r="E32135" s="1225">
        <v>3.96</v>
      </c>
      <c r="F32135" s="394"/>
    </row>
    <row r="32136" spans="1:6">
      <c r="A32136" s="1224" t="s">
        <v>18268</v>
      </c>
      <c r="B32136" s="1224" t="s">
        <v>24</v>
      </c>
      <c r="C32136" s="1224" t="s">
        <v>33348</v>
      </c>
      <c r="D32136" s="1224" t="s">
        <v>5</v>
      </c>
      <c r="E32136" s="1225">
        <v>5.16</v>
      </c>
      <c r="F32136" s="394"/>
    </row>
    <row r="32137" spans="1:6">
      <c r="A32137" s="1224" t="s">
        <v>18269</v>
      </c>
      <c r="B32137" s="1224" t="s">
        <v>24</v>
      </c>
      <c r="C32137" s="1224" t="s">
        <v>33349</v>
      </c>
      <c r="D32137" s="1224" t="s">
        <v>5</v>
      </c>
      <c r="E32137" s="1225">
        <v>7.94</v>
      </c>
      <c r="F32137" s="394"/>
    </row>
    <row r="32138" spans="1:6">
      <c r="A32138" s="1224" t="s">
        <v>18270</v>
      </c>
      <c r="B32138" s="1224" t="s">
        <v>24</v>
      </c>
      <c r="C32138" s="1224" t="s">
        <v>33350</v>
      </c>
      <c r="D32138" s="1224" t="s">
        <v>5</v>
      </c>
      <c r="E32138" s="1225">
        <v>3.46</v>
      </c>
      <c r="F32138" s="394"/>
    </row>
    <row r="32139" spans="1:6">
      <c r="A32139" s="1224" t="s">
        <v>18271</v>
      </c>
      <c r="B32139" s="1224" t="s">
        <v>24</v>
      </c>
      <c r="C32139" s="1224" t="s">
        <v>33351</v>
      </c>
      <c r="D32139" s="1224" t="s">
        <v>5</v>
      </c>
      <c r="E32139" s="1225">
        <v>1.1000000000000001</v>
      </c>
      <c r="F32139" s="394"/>
    </row>
    <row r="32140" spans="1:6">
      <c r="A32140" s="1224" t="s">
        <v>18272</v>
      </c>
      <c r="B32140" s="1224" t="s">
        <v>24</v>
      </c>
      <c r="C32140" s="1224" t="s">
        <v>33352</v>
      </c>
      <c r="D32140" s="1224" t="s">
        <v>5</v>
      </c>
      <c r="E32140" s="1225">
        <v>1.82</v>
      </c>
      <c r="F32140" s="394"/>
    </row>
    <row r="32141" spans="1:6">
      <c r="A32141" s="1224" t="s">
        <v>18273</v>
      </c>
      <c r="B32141" s="1224" t="s">
        <v>24</v>
      </c>
      <c r="C32141" s="1224" t="s">
        <v>33353</v>
      </c>
      <c r="D32141" s="1224" t="s">
        <v>5</v>
      </c>
      <c r="E32141" s="1225">
        <v>2.9</v>
      </c>
      <c r="F32141" s="394"/>
    </row>
    <row r="32142" spans="1:6">
      <c r="A32142" s="1224" t="s">
        <v>18274</v>
      </c>
      <c r="B32142" s="1224" t="s">
        <v>24</v>
      </c>
      <c r="C32142" s="1224" t="s">
        <v>33354</v>
      </c>
      <c r="D32142" s="1224" t="s">
        <v>5</v>
      </c>
      <c r="E32142" s="1225">
        <v>4.07</v>
      </c>
      <c r="F32142" s="394"/>
    </row>
    <row r="32143" spans="1:6">
      <c r="A32143" s="1224" t="s">
        <v>18275</v>
      </c>
      <c r="B32143" s="1224" t="s">
        <v>24</v>
      </c>
      <c r="C32143" s="1224" t="s">
        <v>33355</v>
      </c>
      <c r="D32143" s="1224" t="s">
        <v>5</v>
      </c>
      <c r="E32143" s="1225">
        <v>6.58</v>
      </c>
      <c r="F32143" s="394"/>
    </row>
    <row r="32144" spans="1:6">
      <c r="A32144" s="1224" t="s">
        <v>18276</v>
      </c>
      <c r="B32144" s="1224" t="s">
        <v>24</v>
      </c>
      <c r="C32144" s="1224" t="s">
        <v>33356</v>
      </c>
      <c r="D32144" s="1224" t="s">
        <v>5</v>
      </c>
      <c r="E32144" s="1225">
        <v>10.19</v>
      </c>
      <c r="F32144" s="394"/>
    </row>
    <row r="32145" spans="1:6">
      <c r="A32145" s="1224" t="s">
        <v>18277</v>
      </c>
      <c r="B32145" s="1224" t="s">
        <v>24</v>
      </c>
      <c r="C32145" s="1224" t="s">
        <v>33357</v>
      </c>
      <c r="D32145" s="1224" t="s">
        <v>5</v>
      </c>
      <c r="E32145" s="1225">
        <v>24.16</v>
      </c>
      <c r="F32145" s="394"/>
    </row>
    <row r="32146" spans="1:6">
      <c r="A32146" s="1224" t="s">
        <v>18278</v>
      </c>
      <c r="B32146" s="1224" t="s">
        <v>24</v>
      </c>
      <c r="C32146" s="1224" t="s">
        <v>33358</v>
      </c>
      <c r="D32146" s="1224" t="s">
        <v>5</v>
      </c>
      <c r="E32146" s="1225">
        <v>32.11</v>
      </c>
      <c r="F32146" s="394"/>
    </row>
    <row r="32147" spans="1:6">
      <c r="A32147" s="1224" t="s">
        <v>18279</v>
      </c>
      <c r="B32147" s="1224" t="s">
        <v>24</v>
      </c>
      <c r="C32147" s="1224" t="s">
        <v>33359</v>
      </c>
      <c r="D32147" s="1224" t="s">
        <v>5</v>
      </c>
      <c r="E32147" s="1225">
        <v>48.65</v>
      </c>
      <c r="F32147" s="394"/>
    </row>
    <row r="32148" spans="1:6">
      <c r="A32148" s="1224" t="s">
        <v>18280</v>
      </c>
      <c r="B32148" s="1224" t="s">
        <v>24</v>
      </c>
      <c r="C32148" s="1224" t="s">
        <v>33360</v>
      </c>
      <c r="D32148" s="1224" t="s">
        <v>5</v>
      </c>
      <c r="E32148" s="1225">
        <v>68.55</v>
      </c>
      <c r="F32148" s="394"/>
    </row>
    <row r="32149" spans="1:6">
      <c r="A32149" s="1224" t="s">
        <v>18281</v>
      </c>
      <c r="B32149" s="1224" t="s">
        <v>24</v>
      </c>
      <c r="C32149" s="1224" t="s">
        <v>33361</v>
      </c>
      <c r="D32149" s="1224" t="s">
        <v>5</v>
      </c>
      <c r="E32149" s="1225">
        <v>90.56</v>
      </c>
      <c r="F32149" s="394"/>
    </row>
    <row r="32150" spans="1:6">
      <c r="A32150" s="1224" t="s">
        <v>18282</v>
      </c>
      <c r="B32150" s="1224" t="s">
        <v>24</v>
      </c>
      <c r="C32150" s="1224" t="s">
        <v>33362</v>
      </c>
      <c r="D32150" s="1224" t="s">
        <v>5</v>
      </c>
      <c r="E32150" s="1225">
        <v>114.86</v>
      </c>
      <c r="F32150" s="394"/>
    </row>
    <row r="32151" spans="1:6">
      <c r="A32151" s="1224" t="s">
        <v>18283</v>
      </c>
      <c r="B32151" s="1224" t="s">
        <v>24</v>
      </c>
      <c r="C32151" s="1224" t="s">
        <v>33363</v>
      </c>
      <c r="D32151" s="1224" t="s">
        <v>5</v>
      </c>
      <c r="E32151" s="1225">
        <v>1.96</v>
      </c>
      <c r="F32151" s="394"/>
    </row>
    <row r="32152" spans="1:6">
      <c r="A32152" s="1224" t="s">
        <v>18284</v>
      </c>
      <c r="B32152" s="1224" t="s">
        <v>24</v>
      </c>
      <c r="C32152" s="1224" t="s">
        <v>33364</v>
      </c>
      <c r="D32152" s="1224" t="s">
        <v>5</v>
      </c>
      <c r="E32152" s="1225">
        <v>2.02</v>
      </c>
      <c r="F32152" s="394"/>
    </row>
    <row r="32153" spans="1:6">
      <c r="A32153" s="1224" t="s">
        <v>18285</v>
      </c>
      <c r="B32153" s="1224" t="s">
        <v>24</v>
      </c>
      <c r="C32153" s="1224" t="s">
        <v>33365</v>
      </c>
      <c r="D32153" s="1224" t="s">
        <v>5</v>
      </c>
      <c r="E32153" s="1225">
        <v>3.08</v>
      </c>
      <c r="F32153" s="394"/>
    </row>
    <row r="32154" spans="1:6">
      <c r="A32154" s="1224" t="s">
        <v>18286</v>
      </c>
      <c r="B32154" s="1224" t="s">
        <v>24</v>
      </c>
      <c r="C32154" s="1224" t="s">
        <v>33366</v>
      </c>
      <c r="D32154" s="1224" t="s">
        <v>5</v>
      </c>
      <c r="E32154" s="1225">
        <v>4.46</v>
      </c>
      <c r="F32154" s="394"/>
    </row>
    <row r="32155" spans="1:6">
      <c r="A32155" s="1224" t="s">
        <v>18287</v>
      </c>
      <c r="B32155" s="1224" t="s">
        <v>24</v>
      </c>
      <c r="C32155" s="1224" t="s">
        <v>33367</v>
      </c>
      <c r="D32155" s="1224" t="s">
        <v>5</v>
      </c>
      <c r="E32155" s="1225">
        <v>10.35</v>
      </c>
      <c r="F32155" s="394"/>
    </row>
    <row r="32156" spans="1:6">
      <c r="A32156" s="1224" t="s">
        <v>18288</v>
      </c>
      <c r="B32156" s="1224" t="s">
        <v>24</v>
      </c>
      <c r="C32156" s="1224" t="s">
        <v>33368</v>
      </c>
      <c r="D32156" s="1224" t="s">
        <v>5</v>
      </c>
      <c r="E32156" s="1225">
        <v>16.18</v>
      </c>
      <c r="F32156" s="394"/>
    </row>
    <row r="32157" spans="1:6">
      <c r="A32157" s="1224" t="s">
        <v>18289</v>
      </c>
      <c r="B32157" s="1224" t="s">
        <v>24</v>
      </c>
      <c r="C32157" s="1224" t="s">
        <v>33369</v>
      </c>
      <c r="D32157" s="1224" t="s">
        <v>5</v>
      </c>
      <c r="E32157" s="1225">
        <v>25.36</v>
      </c>
      <c r="F32157" s="394"/>
    </row>
    <row r="32158" spans="1:6">
      <c r="A32158" s="1224" t="s">
        <v>18290</v>
      </c>
      <c r="B32158" s="1224" t="s">
        <v>24</v>
      </c>
      <c r="C32158" s="1224" t="s">
        <v>33370</v>
      </c>
      <c r="D32158" s="1224" t="s">
        <v>5</v>
      </c>
      <c r="E32158" s="1225">
        <v>35.299999999999997</v>
      </c>
      <c r="F32158" s="394"/>
    </row>
    <row r="32159" spans="1:6">
      <c r="A32159" s="1224" t="s">
        <v>18291</v>
      </c>
      <c r="B32159" s="1224" t="s">
        <v>24</v>
      </c>
      <c r="C32159" s="1224" t="s">
        <v>33371</v>
      </c>
      <c r="D32159" s="1224" t="s">
        <v>5</v>
      </c>
      <c r="E32159" s="1225">
        <v>53.39</v>
      </c>
      <c r="F32159" s="394"/>
    </row>
    <row r="32160" spans="1:6">
      <c r="A32160" s="1224" t="s">
        <v>18292</v>
      </c>
      <c r="B32160" s="1224" t="s">
        <v>24</v>
      </c>
      <c r="C32160" s="1224" t="s">
        <v>33372</v>
      </c>
      <c r="D32160" s="1224" t="s">
        <v>5</v>
      </c>
      <c r="E32160" s="1225">
        <v>74.69</v>
      </c>
      <c r="F32160" s="394"/>
    </row>
    <row r="32161" spans="1:6">
      <c r="A32161" s="1224" t="s">
        <v>18293</v>
      </c>
      <c r="B32161" s="1224" t="s">
        <v>24</v>
      </c>
      <c r="C32161" s="1224" t="s">
        <v>33373</v>
      </c>
      <c r="D32161" s="1224" t="s">
        <v>5</v>
      </c>
      <c r="E32161" s="1225">
        <v>96.97</v>
      </c>
      <c r="F32161" s="394"/>
    </row>
    <row r="32162" spans="1:6">
      <c r="A32162" s="1224" t="s">
        <v>18294</v>
      </c>
      <c r="B32162" s="1224" t="s">
        <v>24</v>
      </c>
      <c r="C32162" s="1224" t="s">
        <v>33374</v>
      </c>
      <c r="D32162" s="1224" t="s">
        <v>5</v>
      </c>
      <c r="E32162" s="1225">
        <v>126.81</v>
      </c>
      <c r="F32162" s="394"/>
    </row>
    <row r="32163" spans="1:6">
      <c r="A32163" s="1224" t="s">
        <v>18295</v>
      </c>
      <c r="B32163" s="1224" t="s">
        <v>24</v>
      </c>
      <c r="C32163" s="1224" t="s">
        <v>18296</v>
      </c>
      <c r="D32163" s="1224" t="s">
        <v>5</v>
      </c>
      <c r="E32163" s="1225">
        <v>7.64</v>
      </c>
      <c r="F32163" s="394"/>
    </row>
    <row r="32164" spans="1:6">
      <c r="A32164" s="1224" t="s">
        <v>18297</v>
      </c>
      <c r="B32164" s="1224" t="s">
        <v>24</v>
      </c>
      <c r="C32164" s="1224" t="s">
        <v>18298</v>
      </c>
      <c r="D32164" s="1224" t="s">
        <v>5</v>
      </c>
      <c r="E32164" s="1225">
        <v>13.95</v>
      </c>
      <c r="F32164" s="394"/>
    </row>
    <row r="32165" spans="1:6">
      <c r="A32165" s="1224" t="s">
        <v>18299</v>
      </c>
      <c r="B32165" s="1224" t="s">
        <v>24</v>
      </c>
      <c r="C32165" s="1224" t="s">
        <v>18300</v>
      </c>
      <c r="D32165" s="1224" t="s">
        <v>5</v>
      </c>
      <c r="E32165" s="1225">
        <v>18.89</v>
      </c>
      <c r="F32165" s="394"/>
    </row>
    <row r="32166" spans="1:6">
      <c r="A32166" s="1224" t="s">
        <v>18301</v>
      </c>
      <c r="B32166" s="1224" t="s">
        <v>24</v>
      </c>
      <c r="C32166" s="1224" t="s">
        <v>18302</v>
      </c>
      <c r="D32166" s="1224" t="s">
        <v>5</v>
      </c>
      <c r="E32166" s="1225">
        <v>27.8</v>
      </c>
      <c r="F32166" s="394"/>
    </row>
    <row r="32167" spans="1:6">
      <c r="A32167" s="1224" t="s">
        <v>18303</v>
      </c>
      <c r="B32167" s="1224" t="s">
        <v>24</v>
      </c>
      <c r="C32167" s="1224" t="s">
        <v>18304</v>
      </c>
      <c r="D32167" s="1224" t="s">
        <v>5</v>
      </c>
      <c r="E32167" s="1225">
        <v>38.69</v>
      </c>
      <c r="F32167" s="394"/>
    </row>
    <row r="32168" spans="1:6">
      <c r="A32168" s="1224" t="s">
        <v>18305</v>
      </c>
      <c r="B32168" s="1224" t="s">
        <v>24</v>
      </c>
      <c r="C32168" s="1224" t="s">
        <v>18306</v>
      </c>
      <c r="D32168" s="1224" t="s">
        <v>5</v>
      </c>
      <c r="E32168" s="1225">
        <v>52.19</v>
      </c>
      <c r="F32168" s="394"/>
    </row>
    <row r="32169" spans="1:6">
      <c r="A32169" s="1224" t="s">
        <v>18307</v>
      </c>
      <c r="B32169" s="1224" t="s">
        <v>24</v>
      </c>
      <c r="C32169" s="1224" t="s">
        <v>22774</v>
      </c>
      <c r="D32169" s="1224" t="s">
        <v>28</v>
      </c>
      <c r="E32169" s="1225">
        <v>4.13</v>
      </c>
      <c r="F32169" s="394"/>
    </row>
    <row r="32170" spans="1:6">
      <c r="A32170" s="1224" t="s">
        <v>18308</v>
      </c>
      <c r="B32170" s="1224" t="s">
        <v>24</v>
      </c>
      <c r="C32170" s="1224" t="s">
        <v>18309</v>
      </c>
      <c r="D32170" s="1224" t="s">
        <v>28</v>
      </c>
      <c r="E32170" s="1225">
        <v>11.52</v>
      </c>
      <c r="F32170" s="394"/>
    </row>
    <row r="32171" spans="1:6">
      <c r="A32171" s="1224" t="s">
        <v>18310</v>
      </c>
      <c r="B32171" s="1224" t="s">
        <v>24</v>
      </c>
      <c r="C32171" s="1224" t="s">
        <v>22775</v>
      </c>
      <c r="D32171" s="1224" t="s">
        <v>28</v>
      </c>
      <c r="E32171" s="1225">
        <v>1.8</v>
      </c>
      <c r="F32171" s="394"/>
    </row>
    <row r="32172" spans="1:6">
      <c r="A32172" s="1224" t="s">
        <v>18311</v>
      </c>
      <c r="B32172" s="1224" t="s">
        <v>24</v>
      </c>
      <c r="C32172" s="1224" t="s">
        <v>22776</v>
      </c>
      <c r="D32172" s="1224" t="s">
        <v>28</v>
      </c>
      <c r="E32172" s="1225">
        <v>3.9</v>
      </c>
      <c r="F32172" s="394"/>
    </row>
    <row r="32173" spans="1:6">
      <c r="A32173" s="1224" t="s">
        <v>18312</v>
      </c>
      <c r="B32173" s="1224" t="s">
        <v>24</v>
      </c>
      <c r="C32173" s="1224" t="s">
        <v>33375</v>
      </c>
      <c r="D32173" s="1224" t="s">
        <v>5</v>
      </c>
      <c r="E32173" s="1225">
        <v>8.61</v>
      </c>
      <c r="F32173" s="394"/>
    </row>
    <row r="32174" spans="1:6">
      <c r="A32174" s="1224" t="s">
        <v>18313</v>
      </c>
      <c r="B32174" s="1224" t="s">
        <v>24</v>
      </c>
      <c r="C32174" s="1224" t="s">
        <v>33376</v>
      </c>
      <c r="D32174" s="1224" t="s">
        <v>5</v>
      </c>
      <c r="E32174" s="1225">
        <v>15.67</v>
      </c>
      <c r="F32174" s="394"/>
    </row>
    <row r="32175" spans="1:6">
      <c r="A32175" s="1224" t="s">
        <v>18314</v>
      </c>
      <c r="B32175" s="1224" t="s">
        <v>24</v>
      </c>
      <c r="C32175" s="1224" t="s">
        <v>33377</v>
      </c>
      <c r="D32175" s="1224" t="s">
        <v>5</v>
      </c>
      <c r="E32175" s="1225">
        <v>18.36</v>
      </c>
      <c r="F32175" s="394"/>
    </row>
    <row r="32176" spans="1:6">
      <c r="A32176" s="1224" t="s">
        <v>18315</v>
      </c>
      <c r="B32176" s="1224" t="s">
        <v>24</v>
      </c>
      <c r="C32176" s="1224" t="s">
        <v>33378</v>
      </c>
      <c r="D32176" s="1224" t="s">
        <v>5</v>
      </c>
      <c r="E32176" s="1225">
        <v>21.59</v>
      </c>
      <c r="F32176" s="394"/>
    </row>
    <row r="32177" spans="1:6">
      <c r="A32177" s="1224" t="s">
        <v>18316</v>
      </c>
      <c r="B32177" s="1224" t="s">
        <v>24</v>
      </c>
      <c r="C32177" s="1224" t="s">
        <v>18317</v>
      </c>
      <c r="D32177" s="1224" t="s">
        <v>5</v>
      </c>
      <c r="E32177" s="1225">
        <v>1.99</v>
      </c>
      <c r="F32177" s="394"/>
    </row>
    <row r="32178" spans="1:6">
      <c r="A32178" s="1224" t="s">
        <v>18318</v>
      </c>
      <c r="B32178" s="1224" t="s">
        <v>24</v>
      </c>
      <c r="C32178" s="1224" t="s">
        <v>33379</v>
      </c>
      <c r="D32178" s="1224" t="s">
        <v>5</v>
      </c>
      <c r="E32178" s="1225">
        <v>1.7</v>
      </c>
      <c r="F32178" s="394"/>
    </row>
    <row r="32179" spans="1:6">
      <c r="A32179" s="1224" t="s">
        <v>18319</v>
      </c>
      <c r="B32179" s="1224" t="s">
        <v>24</v>
      </c>
      <c r="C32179" s="1224" t="s">
        <v>33380</v>
      </c>
      <c r="D32179" s="1224" t="s">
        <v>5</v>
      </c>
      <c r="E32179" s="1225">
        <v>2.15</v>
      </c>
      <c r="F32179" s="394"/>
    </row>
    <row r="32180" spans="1:6">
      <c r="A32180" s="1224" t="s">
        <v>18320</v>
      </c>
      <c r="B32180" s="1224" t="s">
        <v>24</v>
      </c>
      <c r="C32180" s="1224" t="s">
        <v>33381</v>
      </c>
      <c r="D32180" s="1224" t="s">
        <v>5</v>
      </c>
      <c r="E32180" s="1225">
        <v>4.45</v>
      </c>
      <c r="F32180" s="394"/>
    </row>
    <row r="32181" spans="1:6">
      <c r="A32181" s="1224" t="s">
        <v>18321</v>
      </c>
      <c r="B32181" s="1224" t="s">
        <v>24</v>
      </c>
      <c r="C32181" s="1224" t="s">
        <v>33382</v>
      </c>
      <c r="D32181" s="1224" t="s">
        <v>5</v>
      </c>
      <c r="E32181" s="1225">
        <v>11.13</v>
      </c>
      <c r="F32181" s="394"/>
    </row>
    <row r="32182" spans="1:6">
      <c r="A32182" s="1224" t="s">
        <v>18322</v>
      </c>
      <c r="B32182" s="1224" t="s">
        <v>24</v>
      </c>
      <c r="C32182" s="1224" t="s">
        <v>33383</v>
      </c>
      <c r="D32182" s="1224" t="s">
        <v>5</v>
      </c>
      <c r="E32182" s="1225">
        <v>15.28</v>
      </c>
      <c r="F32182" s="394"/>
    </row>
    <row r="32183" spans="1:6">
      <c r="A32183" s="1224" t="s">
        <v>18323</v>
      </c>
      <c r="B32183" s="1224" t="s">
        <v>24</v>
      </c>
      <c r="C32183" s="1224" t="s">
        <v>33384</v>
      </c>
      <c r="D32183" s="1224" t="s">
        <v>5</v>
      </c>
      <c r="E32183" s="1225">
        <v>24.33</v>
      </c>
      <c r="F32183" s="394"/>
    </row>
    <row r="32184" spans="1:6">
      <c r="A32184" s="1224" t="s">
        <v>18324</v>
      </c>
      <c r="B32184" s="1224" t="s">
        <v>24</v>
      </c>
      <c r="C32184" s="1224" t="s">
        <v>33385</v>
      </c>
      <c r="D32184" s="1224" t="s">
        <v>5</v>
      </c>
      <c r="E32184" s="1225">
        <v>38.53</v>
      </c>
      <c r="F32184" s="394"/>
    </row>
    <row r="32185" spans="1:6">
      <c r="A32185" s="1224" t="s">
        <v>18325</v>
      </c>
      <c r="B32185" s="1224" t="s">
        <v>24</v>
      </c>
      <c r="C32185" s="1224" t="s">
        <v>18326</v>
      </c>
      <c r="D32185" s="1224" t="s">
        <v>5</v>
      </c>
      <c r="E32185" s="1225">
        <v>2.96</v>
      </c>
      <c r="F32185" s="394"/>
    </row>
    <row r="32186" spans="1:6">
      <c r="A32186" s="1224" t="s">
        <v>18327</v>
      </c>
      <c r="B32186" s="1224" t="s">
        <v>24</v>
      </c>
      <c r="C32186" s="1224" t="s">
        <v>33386</v>
      </c>
      <c r="D32186" s="1224" t="s">
        <v>5</v>
      </c>
      <c r="E32186" s="1225">
        <v>6.91</v>
      </c>
      <c r="F32186" s="394"/>
    </row>
    <row r="32187" spans="1:6">
      <c r="A32187" s="1224" t="s">
        <v>18328</v>
      </c>
      <c r="B32187" s="1224" t="s">
        <v>24</v>
      </c>
      <c r="C32187" s="1224" t="s">
        <v>33387</v>
      </c>
      <c r="D32187" s="1224" t="s">
        <v>28</v>
      </c>
      <c r="E32187" s="1225">
        <v>12.99</v>
      </c>
      <c r="F32187" s="394"/>
    </row>
    <row r="32188" spans="1:6">
      <c r="A32188" s="1224" t="s">
        <v>18329</v>
      </c>
      <c r="B32188" s="1224" t="s">
        <v>24</v>
      </c>
      <c r="C32188" s="1224" t="s">
        <v>33388</v>
      </c>
      <c r="D32188" s="1224" t="s">
        <v>28</v>
      </c>
      <c r="E32188" s="1225">
        <v>21.8</v>
      </c>
      <c r="F32188" s="394"/>
    </row>
    <row r="32189" spans="1:6">
      <c r="A32189" s="1224" t="s">
        <v>18330</v>
      </c>
      <c r="B32189" s="1224" t="s">
        <v>24</v>
      </c>
      <c r="C32189" s="1224" t="s">
        <v>33389</v>
      </c>
      <c r="D32189" s="1224" t="s">
        <v>28</v>
      </c>
      <c r="E32189" s="1225">
        <v>54.9</v>
      </c>
      <c r="F32189" s="394"/>
    </row>
    <row r="32190" spans="1:6">
      <c r="A32190" s="1224" t="s">
        <v>18331</v>
      </c>
      <c r="B32190" s="1224" t="s">
        <v>24</v>
      </c>
      <c r="C32190" s="1224" t="s">
        <v>33390</v>
      </c>
      <c r="D32190" s="1224" t="s">
        <v>28</v>
      </c>
      <c r="E32190" s="1225">
        <v>6.52</v>
      </c>
      <c r="F32190" s="394"/>
    </row>
    <row r="32191" spans="1:6">
      <c r="A32191" s="1224" t="s">
        <v>18332</v>
      </c>
      <c r="B32191" s="1224" t="s">
        <v>24</v>
      </c>
      <c r="C32191" s="1224" t="s">
        <v>33391</v>
      </c>
      <c r="D32191" s="1224" t="s">
        <v>28</v>
      </c>
      <c r="E32191" s="1225">
        <v>8.6300000000000008</v>
      </c>
      <c r="F32191" s="394"/>
    </row>
    <row r="32192" spans="1:6">
      <c r="A32192" s="1224" t="s">
        <v>18333</v>
      </c>
      <c r="B32192" s="1224" t="s">
        <v>24</v>
      </c>
      <c r="C32192" s="1224" t="s">
        <v>33392</v>
      </c>
      <c r="D32192" s="1224" t="s">
        <v>28</v>
      </c>
      <c r="E32192" s="1225">
        <v>13.85</v>
      </c>
      <c r="F32192" s="394"/>
    </row>
    <row r="32193" spans="1:6">
      <c r="A32193" s="1224" t="s">
        <v>18334</v>
      </c>
      <c r="B32193" s="1224" t="s">
        <v>24</v>
      </c>
      <c r="C32193" s="1224" t="s">
        <v>33393</v>
      </c>
      <c r="D32193" s="1224" t="s">
        <v>28</v>
      </c>
      <c r="E32193" s="1225">
        <v>23.8</v>
      </c>
      <c r="F32193" s="394"/>
    </row>
    <row r="32194" spans="1:6">
      <c r="A32194" s="1224" t="s">
        <v>18335</v>
      </c>
      <c r="B32194" s="1224" t="s">
        <v>24</v>
      </c>
      <c r="C32194" s="1224" t="s">
        <v>22777</v>
      </c>
      <c r="D32194" s="1224" t="s">
        <v>28</v>
      </c>
      <c r="E32194" s="1225">
        <v>10.88</v>
      </c>
      <c r="F32194" s="394"/>
    </row>
    <row r="32195" spans="1:6">
      <c r="A32195" s="1224" t="s">
        <v>18336</v>
      </c>
      <c r="B32195" s="1224" t="s">
        <v>24</v>
      </c>
      <c r="C32195" s="1224" t="s">
        <v>33394</v>
      </c>
      <c r="D32195" s="1224" t="s">
        <v>28</v>
      </c>
      <c r="E32195" s="1225">
        <v>6.9</v>
      </c>
      <c r="F32195" s="394"/>
    </row>
    <row r="32196" spans="1:6">
      <c r="A32196" s="1224" t="s">
        <v>18337</v>
      </c>
      <c r="B32196" s="1224" t="s">
        <v>24</v>
      </c>
      <c r="C32196" s="1224" t="s">
        <v>33395</v>
      </c>
      <c r="D32196" s="1224" t="s">
        <v>28</v>
      </c>
      <c r="E32196" s="1225">
        <v>13.39</v>
      </c>
      <c r="F32196" s="394"/>
    </row>
    <row r="32197" spans="1:6">
      <c r="A32197" s="1224" t="s">
        <v>18338</v>
      </c>
      <c r="B32197" s="1224" t="s">
        <v>24</v>
      </c>
      <c r="C32197" s="1224" t="s">
        <v>33396</v>
      </c>
      <c r="D32197" s="1224" t="s">
        <v>28</v>
      </c>
      <c r="E32197" s="1225">
        <v>13.8</v>
      </c>
      <c r="F32197" s="394"/>
    </row>
    <row r="32198" spans="1:6">
      <c r="A32198" s="1224" t="s">
        <v>18339</v>
      </c>
      <c r="B32198" s="1224" t="s">
        <v>24</v>
      </c>
      <c r="C32198" s="1224" t="s">
        <v>33397</v>
      </c>
      <c r="D32198" s="1224" t="s">
        <v>28</v>
      </c>
      <c r="E32198" s="1225">
        <v>15</v>
      </c>
      <c r="F32198" s="394"/>
    </row>
    <row r="32199" spans="1:6">
      <c r="A32199" s="1224" t="s">
        <v>18340</v>
      </c>
      <c r="B32199" s="1224" t="s">
        <v>24</v>
      </c>
      <c r="C32199" s="1224" t="s">
        <v>33398</v>
      </c>
      <c r="D32199" s="1224" t="s">
        <v>28</v>
      </c>
      <c r="E32199" s="1225">
        <v>19.399999999999999</v>
      </c>
      <c r="F32199" s="394"/>
    </row>
    <row r="32200" spans="1:6">
      <c r="A32200" s="1224" t="s">
        <v>18341</v>
      </c>
      <c r="B32200" s="1224" t="s">
        <v>24</v>
      </c>
      <c r="C32200" s="1224" t="s">
        <v>33399</v>
      </c>
      <c r="D32200" s="1224" t="s">
        <v>28</v>
      </c>
      <c r="E32200" s="1225">
        <v>21.55</v>
      </c>
      <c r="F32200" s="394"/>
    </row>
    <row r="32201" spans="1:6">
      <c r="A32201" s="1224" t="s">
        <v>18342</v>
      </c>
      <c r="B32201" s="1224" t="s">
        <v>24</v>
      </c>
      <c r="C32201" s="1224" t="s">
        <v>33400</v>
      </c>
      <c r="D32201" s="1224" t="s">
        <v>28</v>
      </c>
      <c r="E32201" s="1225">
        <v>15.9</v>
      </c>
      <c r="F32201" s="394"/>
    </row>
    <row r="32202" spans="1:6">
      <c r="A32202" s="1224" t="s">
        <v>18343</v>
      </c>
      <c r="B32202" s="1224" t="s">
        <v>24</v>
      </c>
      <c r="C32202" s="1224" t="s">
        <v>33401</v>
      </c>
      <c r="D32202" s="1224" t="s">
        <v>28</v>
      </c>
      <c r="E32202" s="1225">
        <v>9.99</v>
      </c>
      <c r="F32202" s="394"/>
    </row>
    <row r="32203" spans="1:6">
      <c r="A32203" s="1224" t="s">
        <v>18344</v>
      </c>
      <c r="B32203" s="1224" t="s">
        <v>24</v>
      </c>
      <c r="C32203" s="1224" t="s">
        <v>33402</v>
      </c>
      <c r="D32203" s="1224" t="s">
        <v>28</v>
      </c>
      <c r="E32203" s="1225">
        <v>8.5</v>
      </c>
      <c r="F32203" s="394"/>
    </row>
    <row r="32204" spans="1:6">
      <c r="A32204" s="1224" t="s">
        <v>18345</v>
      </c>
      <c r="B32204" s="1224" t="s">
        <v>24</v>
      </c>
      <c r="C32204" s="1224" t="s">
        <v>33403</v>
      </c>
      <c r="D32204" s="1224" t="s">
        <v>28</v>
      </c>
      <c r="E32204" s="1225">
        <v>11.99</v>
      </c>
      <c r="F32204" s="394"/>
    </row>
    <row r="32205" spans="1:6">
      <c r="A32205" s="1224" t="s">
        <v>18346</v>
      </c>
      <c r="B32205" s="1224" t="s">
        <v>24</v>
      </c>
      <c r="C32205" s="1224" t="s">
        <v>33404</v>
      </c>
      <c r="D32205" s="1224" t="s">
        <v>28</v>
      </c>
      <c r="E32205" s="1225">
        <v>5.3</v>
      </c>
      <c r="F32205" s="394"/>
    </row>
    <row r="32206" spans="1:6">
      <c r="A32206" s="1224" t="s">
        <v>18347</v>
      </c>
      <c r="B32206" s="1224" t="s">
        <v>24</v>
      </c>
      <c r="C32206" s="1224" t="s">
        <v>18348</v>
      </c>
      <c r="D32206" s="1224" t="s">
        <v>28</v>
      </c>
      <c r="E32206" s="1225">
        <v>4.6500000000000004</v>
      </c>
      <c r="F32206" s="394"/>
    </row>
    <row r="32207" spans="1:6">
      <c r="A32207" s="1224" t="s">
        <v>18349</v>
      </c>
      <c r="B32207" s="1224" t="s">
        <v>24</v>
      </c>
      <c r="C32207" s="1224" t="s">
        <v>18350</v>
      </c>
      <c r="D32207" s="1224" t="s">
        <v>28</v>
      </c>
      <c r="E32207" s="1225">
        <v>5.48</v>
      </c>
      <c r="F32207" s="394"/>
    </row>
    <row r="32208" spans="1:6">
      <c r="A32208" s="1224" t="s">
        <v>18351</v>
      </c>
      <c r="B32208" s="1224" t="s">
        <v>24</v>
      </c>
      <c r="C32208" s="1224" t="s">
        <v>18352</v>
      </c>
      <c r="D32208" s="1224" t="s">
        <v>28</v>
      </c>
      <c r="E32208" s="1225">
        <v>5.67</v>
      </c>
      <c r="F32208" s="394"/>
    </row>
    <row r="32209" spans="1:6">
      <c r="A32209" s="1224" t="s">
        <v>18353</v>
      </c>
      <c r="B32209" s="1224" t="s">
        <v>24</v>
      </c>
      <c r="C32209" s="1224" t="s">
        <v>18354</v>
      </c>
      <c r="D32209" s="1224" t="s">
        <v>28</v>
      </c>
      <c r="E32209" s="1225">
        <v>1.5</v>
      </c>
      <c r="F32209" s="394"/>
    </row>
    <row r="32210" spans="1:6">
      <c r="A32210" s="1224" t="s">
        <v>18355</v>
      </c>
      <c r="B32210" s="1224" t="s">
        <v>24</v>
      </c>
      <c r="C32210" s="1224" t="s">
        <v>18356</v>
      </c>
      <c r="D32210" s="1224" t="s">
        <v>28</v>
      </c>
      <c r="E32210" s="1225">
        <v>0.89</v>
      </c>
      <c r="F32210" s="394"/>
    </row>
    <row r="32211" spans="1:6">
      <c r="A32211" s="1224" t="s">
        <v>18357</v>
      </c>
      <c r="B32211" s="1224" t="s">
        <v>24</v>
      </c>
      <c r="C32211" s="1224" t="s">
        <v>18358</v>
      </c>
      <c r="D32211" s="1224" t="s">
        <v>28</v>
      </c>
      <c r="E32211" s="1225">
        <v>0.84</v>
      </c>
      <c r="F32211" s="394"/>
    </row>
    <row r="32212" spans="1:6">
      <c r="A32212" s="1224" t="s">
        <v>18359</v>
      </c>
      <c r="B32212" s="1224" t="s">
        <v>24</v>
      </c>
      <c r="C32212" s="1224" t="s">
        <v>18360</v>
      </c>
      <c r="D32212" s="1224" t="s">
        <v>28</v>
      </c>
      <c r="E32212" s="1225">
        <v>0.98</v>
      </c>
      <c r="F32212" s="394"/>
    </row>
    <row r="32213" spans="1:6">
      <c r="A32213" s="1224" t="s">
        <v>18361</v>
      </c>
      <c r="B32213" s="1224" t="s">
        <v>24</v>
      </c>
      <c r="C32213" s="1224" t="s">
        <v>11908</v>
      </c>
      <c r="D32213" s="1224" t="s">
        <v>28</v>
      </c>
      <c r="E32213" s="1225">
        <v>3.99</v>
      </c>
      <c r="F32213" s="394"/>
    </row>
    <row r="32214" spans="1:6">
      <c r="A32214" s="1224" t="s">
        <v>18362</v>
      </c>
      <c r="B32214" s="1224" t="s">
        <v>24</v>
      </c>
      <c r="C32214" s="1224" t="s">
        <v>33405</v>
      </c>
      <c r="D32214" s="1224" t="s">
        <v>28</v>
      </c>
      <c r="E32214" s="1225">
        <v>8.1999999999999993</v>
      </c>
      <c r="F32214" s="394"/>
    </row>
    <row r="32215" spans="1:6">
      <c r="A32215" s="1224" t="s">
        <v>18363</v>
      </c>
      <c r="B32215" s="1224" t="s">
        <v>24</v>
      </c>
      <c r="C32215" s="1224" t="s">
        <v>33406</v>
      </c>
      <c r="D32215" s="1224" t="s">
        <v>28</v>
      </c>
      <c r="E32215" s="1225">
        <v>3.55</v>
      </c>
      <c r="F32215" s="394"/>
    </row>
    <row r="32216" spans="1:6">
      <c r="A32216" s="1224" t="s">
        <v>18364</v>
      </c>
      <c r="B32216" s="1224" t="s">
        <v>24</v>
      </c>
      <c r="C32216" s="1224" t="s">
        <v>33407</v>
      </c>
      <c r="D32216" s="1224" t="s">
        <v>28</v>
      </c>
      <c r="E32216" s="1225">
        <v>39.61</v>
      </c>
      <c r="F32216" s="394"/>
    </row>
    <row r="32217" spans="1:6">
      <c r="A32217" s="1224" t="s">
        <v>18365</v>
      </c>
      <c r="B32217" s="1224" t="s">
        <v>24</v>
      </c>
      <c r="C32217" s="1224" t="s">
        <v>18366</v>
      </c>
      <c r="D32217" s="1224" t="s">
        <v>28</v>
      </c>
      <c r="E32217" s="1225">
        <v>1.64</v>
      </c>
      <c r="F32217" s="394"/>
    </row>
    <row r="32218" spans="1:6">
      <c r="A32218" s="1224" t="s">
        <v>18367</v>
      </c>
      <c r="B32218" s="1224" t="s">
        <v>24</v>
      </c>
      <c r="C32218" s="1224" t="s">
        <v>22778</v>
      </c>
      <c r="D32218" s="1224" t="s">
        <v>28</v>
      </c>
      <c r="E32218" s="1225">
        <v>4.2</v>
      </c>
      <c r="F32218" s="394"/>
    </row>
    <row r="32219" spans="1:6">
      <c r="A32219" s="1224" t="s">
        <v>18368</v>
      </c>
      <c r="B32219" s="1224" t="s">
        <v>24</v>
      </c>
      <c r="C32219" s="1224" t="s">
        <v>18369</v>
      </c>
      <c r="D32219" s="1224" t="s">
        <v>28</v>
      </c>
      <c r="E32219" s="1225">
        <v>1.38</v>
      </c>
      <c r="F32219" s="394"/>
    </row>
    <row r="32220" spans="1:6">
      <c r="A32220" s="1224" t="s">
        <v>18370</v>
      </c>
      <c r="B32220" s="1224" t="s">
        <v>24</v>
      </c>
      <c r="C32220" s="1224" t="s">
        <v>33408</v>
      </c>
      <c r="D32220" s="1224" t="s">
        <v>28</v>
      </c>
      <c r="E32220" s="1225">
        <v>1.4</v>
      </c>
      <c r="F32220" s="394"/>
    </row>
    <row r="32221" spans="1:6">
      <c r="A32221" s="1224" t="s">
        <v>18371</v>
      </c>
      <c r="B32221" s="1224" t="s">
        <v>24</v>
      </c>
      <c r="C32221" s="1224" t="s">
        <v>33409</v>
      </c>
      <c r="D32221" s="1224" t="s">
        <v>28</v>
      </c>
      <c r="E32221" s="1225">
        <v>2.29</v>
      </c>
      <c r="F32221" s="394"/>
    </row>
    <row r="32222" spans="1:6">
      <c r="A32222" s="1224" t="s">
        <v>18372</v>
      </c>
      <c r="B32222" s="1224" t="s">
        <v>24</v>
      </c>
      <c r="C32222" s="1224" t="s">
        <v>33410</v>
      </c>
      <c r="D32222" s="1224" t="s">
        <v>28</v>
      </c>
      <c r="E32222" s="1225">
        <v>5.33</v>
      </c>
      <c r="F32222" s="394"/>
    </row>
    <row r="32223" spans="1:6">
      <c r="A32223" s="1224" t="s">
        <v>18373</v>
      </c>
      <c r="B32223" s="1224" t="s">
        <v>24</v>
      </c>
      <c r="C32223" s="1224" t="s">
        <v>18374</v>
      </c>
      <c r="D32223" s="1224" t="s">
        <v>28</v>
      </c>
      <c r="E32223" s="1225">
        <v>1.86</v>
      </c>
      <c r="F32223" s="394"/>
    </row>
    <row r="32224" spans="1:6">
      <c r="A32224" s="1224" t="s">
        <v>18375</v>
      </c>
      <c r="B32224" s="1224" t="s">
        <v>24</v>
      </c>
      <c r="C32224" s="1224" t="s">
        <v>18376</v>
      </c>
      <c r="D32224" s="1224" t="s">
        <v>28</v>
      </c>
      <c r="E32224" s="1225">
        <v>2.38</v>
      </c>
      <c r="F32224" s="394"/>
    </row>
    <row r="32225" spans="1:6">
      <c r="A32225" s="1224" t="s">
        <v>18377</v>
      </c>
      <c r="B32225" s="1224" t="s">
        <v>24</v>
      </c>
      <c r="C32225" s="1224" t="s">
        <v>33411</v>
      </c>
      <c r="D32225" s="1224" t="s">
        <v>28</v>
      </c>
      <c r="E32225" s="1225">
        <v>7.15</v>
      </c>
      <c r="F32225" s="394"/>
    </row>
    <row r="32226" spans="1:6">
      <c r="A32226" s="1224" t="s">
        <v>18378</v>
      </c>
      <c r="B32226" s="1224" t="s">
        <v>24</v>
      </c>
      <c r="C32226" s="1224" t="s">
        <v>22779</v>
      </c>
      <c r="D32226" s="1224" t="s">
        <v>28</v>
      </c>
      <c r="E32226" s="1225">
        <v>4.74</v>
      </c>
      <c r="F32226" s="394"/>
    </row>
    <row r="32227" spans="1:6">
      <c r="A32227" s="1224" t="s">
        <v>18379</v>
      </c>
      <c r="B32227" s="1224" t="s">
        <v>24</v>
      </c>
      <c r="C32227" s="1224" t="s">
        <v>18380</v>
      </c>
      <c r="D32227" s="1224" t="s">
        <v>28</v>
      </c>
      <c r="E32227" s="1225">
        <v>3.59</v>
      </c>
      <c r="F32227" s="394"/>
    </row>
    <row r="32228" spans="1:6">
      <c r="A32228" s="1224" t="s">
        <v>18381</v>
      </c>
      <c r="B32228" s="1224" t="s">
        <v>24</v>
      </c>
      <c r="C32228" s="1224" t="s">
        <v>22780</v>
      </c>
      <c r="D32228" s="1224" t="s">
        <v>28</v>
      </c>
      <c r="E32228" s="1225">
        <v>4.09</v>
      </c>
      <c r="F32228" s="394"/>
    </row>
    <row r="32229" spans="1:6">
      <c r="A32229" s="1224" t="s">
        <v>18382</v>
      </c>
      <c r="B32229" s="1224" t="s">
        <v>24</v>
      </c>
      <c r="C32229" s="1224" t="s">
        <v>27524</v>
      </c>
      <c r="D32229" s="1224" t="s">
        <v>28</v>
      </c>
      <c r="E32229" s="1225">
        <v>24</v>
      </c>
      <c r="F32229" s="394"/>
    </row>
    <row r="32230" spans="1:6">
      <c r="A32230" s="1224" t="s">
        <v>18383</v>
      </c>
      <c r="B32230" s="1224" t="s">
        <v>24</v>
      </c>
      <c r="C32230" s="1224" t="s">
        <v>33412</v>
      </c>
      <c r="D32230" s="1224" t="s">
        <v>28</v>
      </c>
      <c r="E32230" s="1225">
        <v>192.56</v>
      </c>
      <c r="F32230" s="394"/>
    </row>
    <row r="32231" spans="1:6">
      <c r="A32231" s="1224" t="s">
        <v>18384</v>
      </c>
      <c r="B32231" s="1224" t="s">
        <v>24</v>
      </c>
      <c r="C32231" s="1224" t="s">
        <v>8024</v>
      </c>
      <c r="D32231" s="1224" t="s">
        <v>28</v>
      </c>
      <c r="E32231" s="1225">
        <v>95</v>
      </c>
      <c r="F32231" s="394"/>
    </row>
    <row r="32232" spans="1:6">
      <c r="A32232" s="1224" t="s">
        <v>18385</v>
      </c>
      <c r="B32232" s="1224" t="s">
        <v>24</v>
      </c>
      <c r="C32232" s="1224" t="s">
        <v>8026</v>
      </c>
      <c r="D32232" s="1224" t="s">
        <v>28</v>
      </c>
      <c r="E32232" s="1225">
        <v>88.92</v>
      </c>
      <c r="F32232" s="394"/>
    </row>
    <row r="32233" spans="1:6">
      <c r="A32233" s="1224" t="s">
        <v>18386</v>
      </c>
      <c r="B32233" s="1224" t="s">
        <v>24</v>
      </c>
      <c r="C32233" s="1224" t="s">
        <v>18387</v>
      </c>
      <c r="D32233" s="1224" t="s">
        <v>28</v>
      </c>
      <c r="E32233" s="1225">
        <v>13</v>
      </c>
      <c r="F32233" s="394"/>
    </row>
    <row r="32234" spans="1:6">
      <c r="A32234" s="1224" t="s">
        <v>18388</v>
      </c>
      <c r="B32234" s="1224" t="s">
        <v>24</v>
      </c>
      <c r="C32234" s="1224" t="s">
        <v>18389</v>
      </c>
      <c r="D32234" s="1224" t="s">
        <v>28</v>
      </c>
      <c r="E32234" s="1225">
        <v>14.43</v>
      </c>
      <c r="F32234" s="394"/>
    </row>
    <row r="32235" spans="1:6">
      <c r="A32235" s="1224" t="s">
        <v>18390</v>
      </c>
      <c r="B32235" s="1224" t="s">
        <v>24</v>
      </c>
      <c r="C32235" s="1224" t="s">
        <v>18391</v>
      </c>
      <c r="D32235" s="1224" t="s">
        <v>28</v>
      </c>
      <c r="E32235" s="1225">
        <v>1290</v>
      </c>
      <c r="F32235" s="394"/>
    </row>
    <row r="32236" spans="1:6">
      <c r="A32236" s="1224" t="s">
        <v>18392</v>
      </c>
      <c r="B32236" s="1224" t="s">
        <v>24</v>
      </c>
      <c r="C32236" s="1224" t="s">
        <v>33413</v>
      </c>
      <c r="D32236" s="1224" t="s">
        <v>28</v>
      </c>
      <c r="E32236" s="1225">
        <v>10.24</v>
      </c>
      <c r="F32236" s="394"/>
    </row>
    <row r="32237" spans="1:6">
      <c r="A32237" s="1224" t="s">
        <v>18393</v>
      </c>
      <c r="B32237" s="1224" t="s">
        <v>24</v>
      </c>
      <c r="C32237" s="1224" t="s">
        <v>14868</v>
      </c>
      <c r="D32237" s="1224" t="s">
        <v>28</v>
      </c>
      <c r="E32237" s="1225">
        <v>25</v>
      </c>
      <c r="F32237" s="394"/>
    </row>
    <row r="32238" spans="1:6">
      <c r="A32238" s="1224" t="s">
        <v>18394</v>
      </c>
      <c r="B32238" s="1224" t="s">
        <v>24</v>
      </c>
      <c r="C32238" s="1224" t="s">
        <v>18395</v>
      </c>
      <c r="D32238" s="1224" t="s">
        <v>28</v>
      </c>
      <c r="E32238" s="1225">
        <v>439.36</v>
      </c>
      <c r="F32238" s="394"/>
    </row>
    <row r="32239" spans="1:6">
      <c r="A32239" s="1224" t="s">
        <v>18396</v>
      </c>
      <c r="B32239" s="1224" t="s">
        <v>24</v>
      </c>
      <c r="C32239" s="1224" t="s">
        <v>18397</v>
      </c>
      <c r="D32239" s="1224" t="s">
        <v>28</v>
      </c>
      <c r="E32239" s="1225">
        <v>813.99</v>
      </c>
      <c r="F32239" s="394"/>
    </row>
    <row r="32240" spans="1:6">
      <c r="A32240" s="1224" t="s">
        <v>18398</v>
      </c>
      <c r="B32240" s="1224" t="s">
        <v>24</v>
      </c>
      <c r="C32240" s="1224" t="s">
        <v>33414</v>
      </c>
      <c r="D32240" s="1224" t="s">
        <v>28</v>
      </c>
      <c r="E32240" s="1225">
        <v>28.92</v>
      </c>
      <c r="F32240" s="394"/>
    </row>
    <row r="32241" spans="1:6">
      <c r="A32241" s="1224" t="s">
        <v>18399</v>
      </c>
      <c r="B32241" s="1224" t="s">
        <v>24</v>
      </c>
      <c r="C32241" s="1224" t="s">
        <v>18400</v>
      </c>
      <c r="D32241" s="1224" t="s">
        <v>28</v>
      </c>
      <c r="E32241" s="1225">
        <v>5.39</v>
      </c>
      <c r="F32241" s="394"/>
    </row>
    <row r="32242" spans="1:6">
      <c r="A32242" s="1224" t="s">
        <v>18401</v>
      </c>
      <c r="B32242" s="1224" t="s">
        <v>24</v>
      </c>
      <c r="C32242" s="1224" t="s">
        <v>33415</v>
      </c>
      <c r="D32242" s="1224" t="s">
        <v>28</v>
      </c>
      <c r="E32242" s="1225">
        <v>6.14</v>
      </c>
      <c r="F32242" s="394"/>
    </row>
    <row r="32243" spans="1:6">
      <c r="A32243" s="1224" t="s">
        <v>18402</v>
      </c>
      <c r="B32243" s="1224" t="s">
        <v>24</v>
      </c>
      <c r="C32243" s="1224" t="s">
        <v>33416</v>
      </c>
      <c r="D32243" s="1224" t="s">
        <v>28</v>
      </c>
      <c r="E32243" s="1225">
        <v>5.89</v>
      </c>
      <c r="F32243" s="394"/>
    </row>
    <row r="32244" spans="1:6">
      <c r="A32244" s="1224" t="s">
        <v>18404</v>
      </c>
      <c r="B32244" s="1224" t="s">
        <v>24</v>
      </c>
      <c r="C32244" s="1224" t="s">
        <v>33417</v>
      </c>
      <c r="D32244" s="1224" t="s">
        <v>28</v>
      </c>
      <c r="E32244" s="1225">
        <v>7.51</v>
      </c>
      <c r="F32244" s="394"/>
    </row>
    <row r="32245" spans="1:6">
      <c r="A32245" s="1224" t="s">
        <v>18405</v>
      </c>
      <c r="B32245" s="1224" t="s">
        <v>24</v>
      </c>
      <c r="C32245" s="1224" t="s">
        <v>33418</v>
      </c>
      <c r="D32245" s="1224" t="s">
        <v>28</v>
      </c>
      <c r="E32245" s="1225">
        <v>9.77</v>
      </c>
      <c r="F32245" s="394"/>
    </row>
    <row r="32246" spans="1:6">
      <c r="A32246" s="1224" t="s">
        <v>18406</v>
      </c>
      <c r="B32246" s="1224" t="s">
        <v>24</v>
      </c>
      <c r="C32246" s="1224" t="s">
        <v>33419</v>
      </c>
      <c r="D32246" s="1224" t="s">
        <v>28</v>
      </c>
      <c r="E32246" s="1225">
        <v>16.28</v>
      </c>
      <c r="F32246" s="394"/>
    </row>
    <row r="32247" spans="1:6">
      <c r="A32247" s="1224" t="s">
        <v>18407</v>
      </c>
      <c r="B32247" s="1224" t="s">
        <v>24</v>
      </c>
      <c r="C32247" s="1224" t="s">
        <v>33420</v>
      </c>
      <c r="D32247" s="1224" t="s">
        <v>28</v>
      </c>
      <c r="E32247" s="1225">
        <v>16.64</v>
      </c>
      <c r="F32247" s="394"/>
    </row>
    <row r="32248" spans="1:6">
      <c r="A32248" s="1224" t="s">
        <v>18408</v>
      </c>
      <c r="B32248" s="1224" t="s">
        <v>24</v>
      </c>
      <c r="C32248" s="1224" t="s">
        <v>33421</v>
      </c>
      <c r="D32248" s="1224" t="s">
        <v>28</v>
      </c>
      <c r="E32248" s="1225">
        <v>19.989999999999998</v>
      </c>
      <c r="F32248" s="394"/>
    </row>
    <row r="32249" spans="1:6">
      <c r="A32249" s="1224" t="s">
        <v>18409</v>
      </c>
      <c r="B32249" s="1224" t="s">
        <v>24</v>
      </c>
      <c r="C32249" s="1224" t="s">
        <v>33422</v>
      </c>
      <c r="D32249" s="1224" t="s">
        <v>28</v>
      </c>
      <c r="E32249" s="1225">
        <v>35.06</v>
      </c>
      <c r="F32249" s="394"/>
    </row>
    <row r="32250" spans="1:6">
      <c r="A32250" s="1224" t="s">
        <v>18410</v>
      </c>
      <c r="B32250" s="1224" t="s">
        <v>24</v>
      </c>
      <c r="C32250" s="1224" t="s">
        <v>33423</v>
      </c>
      <c r="D32250" s="1224" t="s">
        <v>28</v>
      </c>
      <c r="E32250" s="1225">
        <v>17.760000000000002</v>
      </c>
      <c r="F32250" s="394"/>
    </row>
    <row r="32251" spans="1:6">
      <c r="A32251" s="1224" t="s">
        <v>18412</v>
      </c>
      <c r="B32251" s="1224" t="s">
        <v>24</v>
      </c>
      <c r="C32251" s="1224" t="s">
        <v>33424</v>
      </c>
      <c r="D32251" s="1224" t="s">
        <v>28</v>
      </c>
      <c r="E32251" s="1225">
        <v>27.66</v>
      </c>
      <c r="F32251" s="394"/>
    </row>
    <row r="32252" spans="1:6">
      <c r="A32252" s="1224" t="s">
        <v>18414</v>
      </c>
      <c r="B32252" s="1224" t="s">
        <v>24</v>
      </c>
      <c r="C32252" s="1224" t="s">
        <v>33425</v>
      </c>
      <c r="D32252" s="1224" t="s">
        <v>28</v>
      </c>
      <c r="E32252" s="1225">
        <v>12.56</v>
      </c>
      <c r="F32252" s="394"/>
    </row>
    <row r="32253" spans="1:6">
      <c r="A32253" s="1224" t="s">
        <v>18415</v>
      </c>
      <c r="B32253" s="1224" t="s">
        <v>24</v>
      </c>
      <c r="C32253" s="1224" t="s">
        <v>33426</v>
      </c>
      <c r="D32253" s="1224" t="s">
        <v>28</v>
      </c>
      <c r="E32253" s="1225">
        <v>109.99</v>
      </c>
      <c r="F32253" s="394"/>
    </row>
    <row r="32254" spans="1:6">
      <c r="A32254" s="1224" t="s">
        <v>18416</v>
      </c>
      <c r="B32254" s="1224" t="s">
        <v>24</v>
      </c>
      <c r="C32254" s="1224" t="s">
        <v>33427</v>
      </c>
      <c r="D32254" s="1224" t="s">
        <v>28</v>
      </c>
      <c r="E32254" s="1225">
        <v>112.7</v>
      </c>
      <c r="F32254" s="394"/>
    </row>
    <row r="32255" spans="1:6">
      <c r="A32255" s="1224" t="s">
        <v>18417</v>
      </c>
      <c r="B32255" s="1224" t="s">
        <v>24</v>
      </c>
      <c r="C32255" s="1224" t="s">
        <v>33428</v>
      </c>
      <c r="D32255" s="1224" t="s">
        <v>28</v>
      </c>
      <c r="E32255" s="1225">
        <v>119.16</v>
      </c>
      <c r="F32255" s="394"/>
    </row>
    <row r="32256" spans="1:6">
      <c r="A32256" s="1224" t="s">
        <v>18418</v>
      </c>
      <c r="B32256" s="1224" t="s">
        <v>24</v>
      </c>
      <c r="C32256" s="1224" t="s">
        <v>33429</v>
      </c>
      <c r="D32256" s="1224" t="s">
        <v>28</v>
      </c>
      <c r="E32256" s="1225">
        <v>59.5</v>
      </c>
      <c r="F32256" s="394"/>
    </row>
    <row r="32257" spans="1:6">
      <c r="A32257" s="1224" t="s">
        <v>18419</v>
      </c>
      <c r="B32257" s="1224" t="s">
        <v>24</v>
      </c>
      <c r="C32257" s="1224" t="s">
        <v>33430</v>
      </c>
      <c r="D32257" s="1224" t="s">
        <v>28</v>
      </c>
      <c r="E32257" s="1225">
        <v>130</v>
      </c>
      <c r="F32257" s="394"/>
    </row>
    <row r="32258" spans="1:6">
      <c r="A32258" s="1224" t="s">
        <v>18420</v>
      </c>
      <c r="B32258" s="1224" t="s">
        <v>24</v>
      </c>
      <c r="C32258" s="1224" t="s">
        <v>33431</v>
      </c>
      <c r="D32258" s="1224" t="s">
        <v>28</v>
      </c>
      <c r="E32258" s="1225">
        <v>130</v>
      </c>
      <c r="F32258" s="394"/>
    </row>
    <row r="32259" spans="1:6">
      <c r="A32259" s="1224" t="s">
        <v>18421</v>
      </c>
      <c r="B32259" s="1224" t="s">
        <v>24</v>
      </c>
      <c r="C32259" s="1224" t="s">
        <v>33432</v>
      </c>
      <c r="D32259" s="1224" t="s">
        <v>28</v>
      </c>
      <c r="E32259" s="1225">
        <v>133.32</v>
      </c>
      <c r="F32259" s="394"/>
    </row>
    <row r="32260" spans="1:6">
      <c r="A32260" s="1224" t="s">
        <v>18422</v>
      </c>
      <c r="B32260" s="1224" t="s">
        <v>24</v>
      </c>
      <c r="C32260" s="1224" t="s">
        <v>33433</v>
      </c>
      <c r="D32260" s="1224" t="s">
        <v>28</v>
      </c>
      <c r="E32260" s="1225">
        <v>150</v>
      </c>
      <c r="F32260" s="394"/>
    </row>
    <row r="32261" spans="1:6">
      <c r="A32261" s="1224" t="s">
        <v>18423</v>
      </c>
      <c r="B32261" s="1224" t="s">
        <v>24</v>
      </c>
      <c r="C32261" s="1224" t="s">
        <v>33434</v>
      </c>
      <c r="D32261" s="1224" t="s">
        <v>28</v>
      </c>
      <c r="E32261" s="1225">
        <v>61</v>
      </c>
      <c r="F32261" s="394"/>
    </row>
    <row r="32262" spans="1:6">
      <c r="A32262" s="1224" t="s">
        <v>18424</v>
      </c>
      <c r="B32262" s="1224" t="s">
        <v>24</v>
      </c>
      <c r="C32262" s="1224" t="s">
        <v>33435</v>
      </c>
      <c r="D32262" s="1224" t="s">
        <v>28</v>
      </c>
      <c r="E32262" s="1225">
        <v>66.069999999999993</v>
      </c>
      <c r="F32262" s="394"/>
    </row>
    <row r="32263" spans="1:6">
      <c r="A32263" s="1224" t="s">
        <v>18425</v>
      </c>
      <c r="B32263" s="1224" t="s">
        <v>24</v>
      </c>
      <c r="C32263" s="1224" t="s">
        <v>33436</v>
      </c>
      <c r="D32263" s="1224" t="s">
        <v>28</v>
      </c>
      <c r="E32263" s="1225">
        <v>74.400000000000006</v>
      </c>
      <c r="F32263" s="394"/>
    </row>
    <row r="32264" spans="1:6">
      <c r="A32264" s="1224" t="s">
        <v>18426</v>
      </c>
      <c r="B32264" s="1224" t="s">
        <v>24</v>
      </c>
      <c r="C32264" s="1224" t="s">
        <v>33437</v>
      </c>
      <c r="D32264" s="1224" t="s">
        <v>28</v>
      </c>
      <c r="E32264" s="1225">
        <v>61</v>
      </c>
      <c r="F32264" s="394"/>
    </row>
    <row r="32265" spans="1:6">
      <c r="A32265" s="1224" t="s">
        <v>18427</v>
      </c>
      <c r="B32265" s="1224" t="s">
        <v>24</v>
      </c>
      <c r="C32265" s="1224" t="s">
        <v>33438</v>
      </c>
      <c r="D32265" s="1224" t="s">
        <v>28</v>
      </c>
      <c r="E32265" s="1225">
        <v>63.9</v>
      </c>
      <c r="F32265" s="394"/>
    </row>
    <row r="32266" spans="1:6">
      <c r="A32266" s="1224" t="s">
        <v>18428</v>
      </c>
      <c r="B32266" s="1224" t="s">
        <v>24</v>
      </c>
      <c r="C32266" s="1224" t="s">
        <v>33439</v>
      </c>
      <c r="D32266" s="1224" t="s">
        <v>28</v>
      </c>
      <c r="E32266" s="1225">
        <v>96</v>
      </c>
      <c r="F32266" s="394"/>
    </row>
    <row r="32267" spans="1:6">
      <c r="A32267" s="1224" t="s">
        <v>18429</v>
      </c>
      <c r="B32267" s="1224" t="s">
        <v>24</v>
      </c>
      <c r="C32267" s="1224" t="s">
        <v>33440</v>
      </c>
      <c r="D32267" s="1224" t="s">
        <v>28</v>
      </c>
      <c r="E32267" s="1225">
        <v>109.9</v>
      </c>
      <c r="F32267" s="394"/>
    </row>
    <row r="32268" spans="1:6">
      <c r="A32268" s="1224" t="s">
        <v>18430</v>
      </c>
      <c r="B32268" s="1224" t="s">
        <v>24</v>
      </c>
      <c r="C32268" s="1224" t="s">
        <v>33441</v>
      </c>
      <c r="D32268" s="1224" t="s">
        <v>28</v>
      </c>
      <c r="E32268" s="1225">
        <v>44.16</v>
      </c>
      <c r="F32268" s="394"/>
    </row>
    <row r="32269" spans="1:6">
      <c r="A32269" s="1224" t="s">
        <v>18431</v>
      </c>
      <c r="B32269" s="1224" t="s">
        <v>24</v>
      </c>
      <c r="C32269" s="1224" t="s">
        <v>33442</v>
      </c>
      <c r="D32269" s="1224" t="s">
        <v>28</v>
      </c>
      <c r="E32269" s="1225">
        <v>59.9</v>
      </c>
      <c r="F32269" s="394"/>
    </row>
    <row r="32270" spans="1:6">
      <c r="A32270" s="1224" t="s">
        <v>18432</v>
      </c>
      <c r="B32270" s="1224" t="s">
        <v>24</v>
      </c>
      <c r="C32270" s="1224" t="s">
        <v>33443</v>
      </c>
      <c r="D32270" s="1224" t="s">
        <v>28</v>
      </c>
      <c r="E32270" s="1225">
        <v>52.99</v>
      </c>
      <c r="F32270" s="394"/>
    </row>
    <row r="32271" spans="1:6">
      <c r="A32271" s="1224" t="s">
        <v>18433</v>
      </c>
      <c r="B32271" s="1224" t="s">
        <v>24</v>
      </c>
      <c r="C32271" s="1224" t="s">
        <v>33444</v>
      </c>
      <c r="D32271" s="1224" t="s">
        <v>28</v>
      </c>
      <c r="E32271" s="1225">
        <v>39.43</v>
      </c>
      <c r="F32271" s="394"/>
    </row>
    <row r="32272" spans="1:6">
      <c r="A32272" s="1224" t="s">
        <v>18434</v>
      </c>
      <c r="B32272" s="1224" t="s">
        <v>24</v>
      </c>
      <c r="C32272" s="1224" t="s">
        <v>33445</v>
      </c>
      <c r="D32272" s="1224" t="s">
        <v>28</v>
      </c>
      <c r="E32272" s="1225">
        <v>2.9</v>
      </c>
      <c r="F32272" s="394"/>
    </row>
    <row r="32273" spans="1:6">
      <c r="A32273" s="1224" t="s">
        <v>18435</v>
      </c>
      <c r="B32273" s="1224" t="s">
        <v>24</v>
      </c>
      <c r="C32273" s="1224" t="s">
        <v>27480</v>
      </c>
      <c r="D32273" s="1224" t="s">
        <v>28</v>
      </c>
      <c r="E32273" s="1225">
        <v>10.74</v>
      </c>
      <c r="F32273" s="394"/>
    </row>
    <row r="32274" spans="1:6">
      <c r="A32274" s="1224" t="s">
        <v>18436</v>
      </c>
      <c r="B32274" s="1224" t="s">
        <v>24</v>
      </c>
      <c r="C32274" s="1224" t="s">
        <v>33446</v>
      </c>
      <c r="D32274" s="1224" t="s">
        <v>28</v>
      </c>
      <c r="E32274" s="1225">
        <v>2.59</v>
      </c>
      <c r="F32274" s="394"/>
    </row>
    <row r="32275" spans="1:6">
      <c r="A32275" s="1224" t="s">
        <v>18437</v>
      </c>
      <c r="B32275" s="1224" t="s">
        <v>24</v>
      </c>
      <c r="C32275" s="1224" t="s">
        <v>33447</v>
      </c>
      <c r="D32275" s="1224" t="s">
        <v>28</v>
      </c>
      <c r="E32275" s="1225">
        <v>3.9</v>
      </c>
      <c r="F32275" s="394"/>
    </row>
    <row r="32276" spans="1:6">
      <c r="A32276" s="1224" t="s">
        <v>18438</v>
      </c>
      <c r="B32276" s="1224" t="s">
        <v>24</v>
      </c>
      <c r="C32276" s="1224" t="s">
        <v>33448</v>
      </c>
      <c r="D32276" s="1224" t="s">
        <v>28</v>
      </c>
      <c r="E32276" s="1225">
        <v>7.9</v>
      </c>
      <c r="F32276" s="394"/>
    </row>
    <row r="32277" spans="1:6">
      <c r="A32277" s="1224" t="s">
        <v>18439</v>
      </c>
      <c r="B32277" s="1224" t="s">
        <v>24</v>
      </c>
      <c r="C32277" s="1224" t="s">
        <v>18440</v>
      </c>
      <c r="D32277" s="1224" t="s">
        <v>28</v>
      </c>
      <c r="E32277" s="1225">
        <v>9.25</v>
      </c>
      <c r="F32277" s="394"/>
    </row>
    <row r="32278" spans="1:6">
      <c r="A32278" s="1224" t="s">
        <v>18441</v>
      </c>
      <c r="B32278" s="1224" t="s">
        <v>24</v>
      </c>
      <c r="C32278" s="1224" t="s">
        <v>18442</v>
      </c>
      <c r="D32278" s="1224" t="s">
        <v>28</v>
      </c>
      <c r="E32278" s="1225">
        <v>11.76</v>
      </c>
      <c r="F32278" s="394"/>
    </row>
    <row r="32279" spans="1:6">
      <c r="A32279" s="1224" t="s">
        <v>18443</v>
      </c>
      <c r="B32279" s="1224" t="s">
        <v>24</v>
      </c>
      <c r="C32279" s="1224" t="s">
        <v>7933</v>
      </c>
      <c r="D32279" s="1224" t="s">
        <v>28</v>
      </c>
      <c r="E32279" s="1225">
        <v>12.5</v>
      </c>
      <c r="F32279" s="394"/>
    </row>
    <row r="32280" spans="1:6">
      <c r="A32280" s="1224" t="s">
        <v>18444</v>
      </c>
      <c r="B32280" s="1224" t="s">
        <v>24</v>
      </c>
      <c r="C32280" s="1224" t="s">
        <v>18445</v>
      </c>
      <c r="D32280" s="1224" t="s">
        <v>28</v>
      </c>
      <c r="E32280" s="1225">
        <v>18.989999999999998</v>
      </c>
      <c r="F32280" s="394"/>
    </row>
    <row r="32281" spans="1:6">
      <c r="A32281" s="1224" t="s">
        <v>18446</v>
      </c>
      <c r="B32281" s="1224" t="s">
        <v>24</v>
      </c>
      <c r="C32281" s="1224" t="s">
        <v>33949</v>
      </c>
      <c r="D32281" s="1224" t="s">
        <v>28</v>
      </c>
      <c r="E32281" s="1225">
        <v>12.97</v>
      </c>
      <c r="F32281" s="394"/>
    </row>
    <row r="32282" spans="1:6">
      <c r="A32282" s="1224" t="s">
        <v>18447</v>
      </c>
      <c r="B32282" s="1224" t="s">
        <v>24</v>
      </c>
      <c r="C32282" s="1224" t="s">
        <v>18448</v>
      </c>
      <c r="D32282" s="1224" t="s">
        <v>28</v>
      </c>
      <c r="E32282" s="1225">
        <v>4.79</v>
      </c>
      <c r="F32282" s="394"/>
    </row>
    <row r="32283" spans="1:6">
      <c r="A32283" s="1224" t="s">
        <v>18449</v>
      </c>
      <c r="B32283" s="1224" t="s">
        <v>24</v>
      </c>
      <c r="C32283" s="1224" t="s">
        <v>18450</v>
      </c>
      <c r="D32283" s="1224" t="s">
        <v>28</v>
      </c>
      <c r="E32283" s="1225">
        <v>3.99</v>
      </c>
      <c r="F32283" s="394"/>
    </row>
    <row r="32284" spans="1:6">
      <c r="A32284" s="1224" t="s">
        <v>18451</v>
      </c>
      <c r="B32284" s="1224" t="s">
        <v>24</v>
      </c>
      <c r="C32284" s="1224" t="s">
        <v>18452</v>
      </c>
      <c r="D32284" s="1224" t="s">
        <v>28</v>
      </c>
      <c r="E32284" s="1225">
        <v>3.39</v>
      </c>
      <c r="F32284" s="394"/>
    </row>
    <row r="32285" spans="1:6">
      <c r="A32285" s="1224" t="s">
        <v>18453</v>
      </c>
      <c r="B32285" s="1224" t="s">
        <v>24</v>
      </c>
      <c r="C32285" s="1224" t="s">
        <v>18454</v>
      </c>
      <c r="D32285" s="1224" t="s">
        <v>28</v>
      </c>
      <c r="E32285" s="1225">
        <v>9.99</v>
      </c>
      <c r="F32285" s="394"/>
    </row>
    <row r="32286" spans="1:6">
      <c r="A32286" s="1224" t="s">
        <v>18455</v>
      </c>
      <c r="B32286" s="1224" t="s">
        <v>24</v>
      </c>
      <c r="C32286" s="1224" t="s">
        <v>18456</v>
      </c>
      <c r="D32286" s="1224" t="s">
        <v>28</v>
      </c>
      <c r="E32286" s="1225">
        <v>11</v>
      </c>
      <c r="F32286" s="394"/>
    </row>
    <row r="32287" spans="1:6">
      <c r="A32287" s="1224" t="s">
        <v>18457</v>
      </c>
      <c r="B32287" s="1224" t="s">
        <v>24</v>
      </c>
      <c r="C32287" s="1224" t="s">
        <v>18458</v>
      </c>
      <c r="D32287" s="1224" t="s">
        <v>28</v>
      </c>
      <c r="E32287" s="1225">
        <v>12.55</v>
      </c>
      <c r="F32287" s="394"/>
    </row>
    <row r="32288" spans="1:6">
      <c r="A32288" s="1224" t="s">
        <v>18459</v>
      </c>
      <c r="B32288" s="1224" t="s">
        <v>24</v>
      </c>
      <c r="C32288" s="1224" t="s">
        <v>18460</v>
      </c>
      <c r="D32288" s="1224" t="s">
        <v>28</v>
      </c>
      <c r="E32288" s="1225">
        <v>14.34</v>
      </c>
      <c r="F32288" s="394"/>
    </row>
    <row r="32289" spans="1:6">
      <c r="A32289" s="1224" t="s">
        <v>18461</v>
      </c>
      <c r="B32289" s="1224" t="s">
        <v>24</v>
      </c>
      <c r="C32289" s="1224" t="s">
        <v>18462</v>
      </c>
      <c r="D32289" s="1224" t="s">
        <v>28</v>
      </c>
      <c r="E32289" s="1225">
        <v>24.9</v>
      </c>
      <c r="F32289" s="394"/>
    </row>
    <row r="32290" spans="1:6">
      <c r="A32290" s="1224" t="s">
        <v>18463</v>
      </c>
      <c r="B32290" s="1224" t="s">
        <v>24</v>
      </c>
      <c r="C32290" s="1224" t="s">
        <v>18464</v>
      </c>
      <c r="D32290" s="1224" t="s">
        <v>28</v>
      </c>
      <c r="E32290" s="1225">
        <v>26.25</v>
      </c>
      <c r="F32290" s="394"/>
    </row>
    <row r="32291" spans="1:6">
      <c r="A32291" s="1224" t="s">
        <v>18465</v>
      </c>
      <c r="B32291" s="1224" t="s">
        <v>24</v>
      </c>
      <c r="C32291" s="1224" t="s">
        <v>18466</v>
      </c>
      <c r="D32291" s="1224" t="s">
        <v>28</v>
      </c>
      <c r="E32291" s="1225">
        <v>55</v>
      </c>
      <c r="F32291" s="394"/>
    </row>
    <row r="32292" spans="1:6">
      <c r="A32292" s="1224" t="s">
        <v>18467</v>
      </c>
      <c r="B32292" s="1224" t="s">
        <v>24</v>
      </c>
      <c r="C32292" s="1224" t="s">
        <v>33449</v>
      </c>
      <c r="D32292" s="1224" t="s">
        <v>28</v>
      </c>
      <c r="E32292" s="1225">
        <v>9.9</v>
      </c>
      <c r="F32292" s="394"/>
    </row>
    <row r="32293" spans="1:6">
      <c r="A32293" s="1224" t="s">
        <v>18468</v>
      </c>
      <c r="B32293" s="1224" t="s">
        <v>24</v>
      </c>
      <c r="C32293" s="1224" t="s">
        <v>33450</v>
      </c>
      <c r="D32293" s="1224" t="s">
        <v>28</v>
      </c>
      <c r="E32293" s="1225">
        <v>19.12</v>
      </c>
      <c r="F32293" s="394"/>
    </row>
    <row r="32294" spans="1:6">
      <c r="A32294" s="1224" t="s">
        <v>18469</v>
      </c>
      <c r="B32294" s="1224" t="s">
        <v>24</v>
      </c>
      <c r="C32294" s="1224" t="s">
        <v>33451</v>
      </c>
      <c r="D32294" s="1224" t="s">
        <v>28</v>
      </c>
      <c r="E32294" s="1225">
        <v>5.92</v>
      </c>
      <c r="F32294" s="394"/>
    </row>
    <row r="32295" spans="1:6">
      <c r="A32295" s="1224" t="s">
        <v>18470</v>
      </c>
      <c r="B32295" s="1224" t="s">
        <v>24</v>
      </c>
      <c r="C32295" s="1224" t="s">
        <v>33452</v>
      </c>
      <c r="D32295" s="1224" t="s">
        <v>28</v>
      </c>
      <c r="E32295" s="1225">
        <v>38.979999999999997</v>
      </c>
      <c r="F32295" s="394"/>
    </row>
    <row r="32296" spans="1:6">
      <c r="A32296" s="1224" t="s">
        <v>18471</v>
      </c>
      <c r="B32296" s="1224" t="s">
        <v>24</v>
      </c>
      <c r="C32296" s="1224" t="s">
        <v>33453</v>
      </c>
      <c r="D32296" s="1224" t="s">
        <v>28</v>
      </c>
      <c r="E32296" s="1225">
        <v>62.96</v>
      </c>
      <c r="F32296" s="394"/>
    </row>
    <row r="32297" spans="1:6">
      <c r="A32297" s="1224" t="s">
        <v>18472</v>
      </c>
      <c r="B32297" s="1224" t="s">
        <v>24</v>
      </c>
      <c r="C32297" s="1224" t="s">
        <v>33454</v>
      </c>
      <c r="D32297" s="1224" t="s">
        <v>28</v>
      </c>
      <c r="E32297" s="1225">
        <v>121.34</v>
      </c>
      <c r="F32297" s="394"/>
    </row>
    <row r="32298" spans="1:6">
      <c r="A32298" s="1224" t="s">
        <v>18473</v>
      </c>
      <c r="B32298" s="1224" t="s">
        <v>24</v>
      </c>
      <c r="C32298" s="1224" t="s">
        <v>33455</v>
      </c>
      <c r="D32298" s="1224" t="s">
        <v>28</v>
      </c>
      <c r="E32298" s="1225">
        <v>62.5</v>
      </c>
      <c r="F32298" s="394"/>
    </row>
    <row r="32299" spans="1:6">
      <c r="A32299" s="1224" t="s">
        <v>18474</v>
      </c>
      <c r="B32299" s="1224" t="s">
        <v>24</v>
      </c>
      <c r="C32299" s="1224" t="s">
        <v>33456</v>
      </c>
      <c r="D32299" s="1224" t="s">
        <v>28</v>
      </c>
      <c r="E32299" s="1225">
        <v>6.31</v>
      </c>
      <c r="F32299" s="394"/>
    </row>
    <row r="32300" spans="1:6">
      <c r="A32300" s="1224" t="s">
        <v>18475</v>
      </c>
      <c r="B32300" s="1224" t="s">
        <v>24</v>
      </c>
      <c r="C32300" s="1224" t="s">
        <v>33457</v>
      </c>
      <c r="D32300" s="1224" t="s">
        <v>28</v>
      </c>
      <c r="E32300" s="1225">
        <v>0.59</v>
      </c>
      <c r="F32300" s="394"/>
    </row>
    <row r="32301" spans="1:6">
      <c r="A32301" s="1224" t="s">
        <v>33458</v>
      </c>
      <c r="B32301" s="1224" t="s">
        <v>24</v>
      </c>
      <c r="C32301" s="1224" t="s">
        <v>33459</v>
      </c>
      <c r="D32301" s="1224" t="s">
        <v>28</v>
      </c>
      <c r="E32301" s="1225">
        <v>0.48</v>
      </c>
      <c r="F32301" s="394"/>
    </row>
    <row r="32302" spans="1:6">
      <c r="A32302" s="1224" t="s">
        <v>18476</v>
      </c>
      <c r="B32302" s="1224" t="s">
        <v>24</v>
      </c>
      <c r="C32302" s="1224" t="s">
        <v>33460</v>
      </c>
      <c r="D32302" s="1224" t="s">
        <v>28</v>
      </c>
      <c r="E32302" s="1225">
        <v>2.7</v>
      </c>
      <c r="F32302" s="394"/>
    </row>
    <row r="32303" spans="1:6">
      <c r="A32303" s="1224" t="s">
        <v>18477</v>
      </c>
      <c r="B32303" s="1224" t="s">
        <v>24</v>
      </c>
      <c r="C32303" s="1224" t="s">
        <v>33461</v>
      </c>
      <c r="D32303" s="1224" t="s">
        <v>28</v>
      </c>
      <c r="E32303" s="1225">
        <v>5.77</v>
      </c>
      <c r="F32303" s="394"/>
    </row>
    <row r="32304" spans="1:6">
      <c r="A32304" s="1224" t="s">
        <v>18478</v>
      </c>
      <c r="B32304" s="1224" t="s">
        <v>24</v>
      </c>
      <c r="C32304" s="1224" t="s">
        <v>33462</v>
      </c>
      <c r="D32304" s="1224" t="s">
        <v>28</v>
      </c>
      <c r="E32304" s="1225">
        <v>6</v>
      </c>
      <c r="F32304" s="394"/>
    </row>
    <row r="32305" spans="1:6">
      <c r="A32305" s="1224" t="s">
        <v>18479</v>
      </c>
      <c r="B32305" s="1224" t="s">
        <v>24</v>
      </c>
      <c r="C32305" s="1224" t="s">
        <v>33463</v>
      </c>
      <c r="D32305" s="1224" t="s">
        <v>28</v>
      </c>
      <c r="E32305" s="1225">
        <v>3.59</v>
      </c>
      <c r="F32305" s="394"/>
    </row>
    <row r="32306" spans="1:6">
      <c r="A32306" s="1224" t="s">
        <v>18480</v>
      </c>
      <c r="B32306" s="1224" t="s">
        <v>24</v>
      </c>
      <c r="C32306" s="1224" t="s">
        <v>33464</v>
      </c>
      <c r="D32306" s="1224" t="s">
        <v>28</v>
      </c>
      <c r="E32306" s="1225">
        <v>5.57</v>
      </c>
      <c r="F32306" s="394"/>
    </row>
    <row r="32307" spans="1:6">
      <c r="A32307" s="1224" t="s">
        <v>18481</v>
      </c>
      <c r="B32307" s="1224" t="s">
        <v>24</v>
      </c>
      <c r="C32307" s="1224" t="s">
        <v>33465</v>
      </c>
      <c r="D32307" s="1224" t="s">
        <v>28</v>
      </c>
      <c r="E32307" s="1225">
        <v>5.68</v>
      </c>
      <c r="F32307" s="394"/>
    </row>
    <row r="32308" spans="1:6">
      <c r="A32308" s="1224" t="s">
        <v>18482</v>
      </c>
      <c r="B32308" s="1224" t="s">
        <v>24</v>
      </c>
      <c r="C32308" s="1224" t="s">
        <v>33466</v>
      </c>
      <c r="D32308" s="1224" t="s">
        <v>28</v>
      </c>
      <c r="E32308" s="1225">
        <v>8.9</v>
      </c>
      <c r="F32308" s="394"/>
    </row>
    <row r="32309" spans="1:6">
      <c r="A32309" s="1224" t="s">
        <v>18483</v>
      </c>
      <c r="B32309" s="1224" t="s">
        <v>24</v>
      </c>
      <c r="C32309" s="1224" t="s">
        <v>33467</v>
      </c>
      <c r="D32309" s="1224" t="s">
        <v>28</v>
      </c>
      <c r="E32309" s="1225">
        <v>13.06</v>
      </c>
      <c r="F32309" s="394"/>
    </row>
    <row r="32310" spans="1:6">
      <c r="A32310" s="1224" t="s">
        <v>18484</v>
      </c>
      <c r="B32310" s="1224" t="s">
        <v>24</v>
      </c>
      <c r="C32310" s="1224" t="s">
        <v>18485</v>
      </c>
      <c r="D32310" s="1224" t="s">
        <v>28</v>
      </c>
      <c r="E32310" s="1225">
        <v>462.01</v>
      </c>
      <c r="F32310" s="394"/>
    </row>
    <row r="32311" spans="1:6">
      <c r="A32311" s="1224" t="s">
        <v>18486</v>
      </c>
      <c r="B32311" s="1224" t="s">
        <v>24</v>
      </c>
      <c r="C32311" s="1224" t="s">
        <v>18487</v>
      </c>
      <c r="D32311" s="1224" t="s">
        <v>28</v>
      </c>
      <c r="E32311" s="1225">
        <v>1085.5</v>
      </c>
      <c r="F32311" s="394"/>
    </row>
    <row r="32312" spans="1:6">
      <c r="A32312" s="1224" t="s">
        <v>18488</v>
      </c>
      <c r="B32312" s="1224" t="s">
        <v>24</v>
      </c>
      <c r="C32312" s="1224" t="s">
        <v>18489</v>
      </c>
      <c r="D32312" s="1224" t="s">
        <v>28</v>
      </c>
      <c r="E32312" s="1225">
        <v>2424.96</v>
      </c>
      <c r="F32312" s="394"/>
    </row>
    <row r="32313" spans="1:6">
      <c r="A32313" s="1224" t="s">
        <v>18490</v>
      </c>
      <c r="B32313" s="1224" t="s">
        <v>24</v>
      </c>
      <c r="C32313" s="1224" t="s">
        <v>18491</v>
      </c>
      <c r="D32313" s="1224" t="s">
        <v>28</v>
      </c>
      <c r="E32313" s="1225">
        <v>600</v>
      </c>
      <c r="F32313" s="394"/>
    </row>
    <row r="32314" spans="1:6">
      <c r="A32314" s="1224" t="s">
        <v>18492</v>
      </c>
      <c r="B32314" s="1224" t="s">
        <v>24</v>
      </c>
      <c r="C32314" s="1224" t="s">
        <v>18493</v>
      </c>
      <c r="D32314" s="1224" t="s">
        <v>28</v>
      </c>
      <c r="E32314" s="1225">
        <v>840</v>
      </c>
      <c r="F32314" s="394"/>
    </row>
    <row r="32315" spans="1:6">
      <c r="A32315" s="1224" t="s">
        <v>18494</v>
      </c>
      <c r="B32315" s="1224" t="s">
        <v>24</v>
      </c>
      <c r="C32315" s="1224" t="s">
        <v>18495</v>
      </c>
      <c r="D32315" s="1224" t="s">
        <v>28</v>
      </c>
      <c r="E32315" s="1225">
        <v>1135.99</v>
      </c>
      <c r="F32315" s="394"/>
    </row>
    <row r="32316" spans="1:6">
      <c r="A32316" s="1224" t="s">
        <v>18496</v>
      </c>
      <c r="B32316" s="1224" t="s">
        <v>24</v>
      </c>
      <c r="C32316" s="1224" t="s">
        <v>18497</v>
      </c>
      <c r="D32316" s="1224" t="s">
        <v>28</v>
      </c>
      <c r="E32316" s="1225">
        <v>210.49</v>
      </c>
      <c r="F32316" s="394"/>
    </row>
    <row r="32317" spans="1:6">
      <c r="A32317" s="1224" t="s">
        <v>18498</v>
      </c>
      <c r="B32317" s="1224" t="s">
        <v>24</v>
      </c>
      <c r="C32317" s="1224" t="s">
        <v>18499</v>
      </c>
      <c r="D32317" s="1224" t="s">
        <v>28</v>
      </c>
      <c r="E32317" s="1225">
        <v>284.99</v>
      </c>
      <c r="F32317" s="394"/>
    </row>
    <row r="32318" spans="1:6">
      <c r="A32318" s="1224" t="s">
        <v>18500</v>
      </c>
      <c r="B32318" s="1224" t="s">
        <v>24</v>
      </c>
      <c r="C32318" s="1224" t="s">
        <v>18501</v>
      </c>
      <c r="D32318" s="1224" t="s">
        <v>28</v>
      </c>
      <c r="E32318" s="1225">
        <v>569.99</v>
      </c>
      <c r="F32318" s="394"/>
    </row>
    <row r="32319" spans="1:6">
      <c r="A32319" s="1224" t="s">
        <v>18502</v>
      </c>
      <c r="B32319" s="1224" t="s">
        <v>24</v>
      </c>
      <c r="C32319" s="1224" t="s">
        <v>33468</v>
      </c>
      <c r="D32319" s="1224" t="s">
        <v>28</v>
      </c>
      <c r="E32319" s="1225">
        <v>13.74</v>
      </c>
      <c r="F32319" s="394"/>
    </row>
    <row r="32320" spans="1:6">
      <c r="A32320" s="1224" t="s">
        <v>18503</v>
      </c>
      <c r="B32320" s="1224" t="s">
        <v>24</v>
      </c>
      <c r="C32320" s="1224" t="s">
        <v>33469</v>
      </c>
      <c r="D32320" s="1224" t="s">
        <v>28</v>
      </c>
      <c r="E32320" s="1225">
        <v>29.65</v>
      </c>
      <c r="F32320" s="394"/>
    </row>
    <row r="32321" spans="1:6">
      <c r="A32321" s="1224" t="s">
        <v>18504</v>
      </c>
      <c r="B32321" s="1224" t="s">
        <v>24</v>
      </c>
      <c r="C32321" s="1224" t="s">
        <v>33470</v>
      </c>
      <c r="D32321" s="1224" t="s">
        <v>28</v>
      </c>
      <c r="E32321" s="1225">
        <v>210</v>
      </c>
      <c r="F32321" s="394"/>
    </row>
    <row r="32322" spans="1:6">
      <c r="A32322" s="1224" t="s">
        <v>18505</v>
      </c>
      <c r="B32322" s="1224" t="s">
        <v>24</v>
      </c>
      <c r="C32322" s="1224" t="s">
        <v>33471</v>
      </c>
      <c r="D32322" s="1224" t="s">
        <v>28</v>
      </c>
      <c r="E32322" s="1225">
        <v>231</v>
      </c>
      <c r="F32322" s="394"/>
    </row>
    <row r="32323" spans="1:6">
      <c r="A32323" s="1224" t="s">
        <v>18506</v>
      </c>
      <c r="B32323" s="1224" t="s">
        <v>24</v>
      </c>
      <c r="C32323" s="1224" t="s">
        <v>33472</v>
      </c>
      <c r="D32323" s="1224" t="s">
        <v>28</v>
      </c>
      <c r="E32323" s="1225">
        <v>24.71</v>
      </c>
      <c r="F32323" s="394"/>
    </row>
    <row r="32324" spans="1:6">
      <c r="A32324" s="1224" t="s">
        <v>18507</v>
      </c>
      <c r="B32324" s="1224" t="s">
        <v>24</v>
      </c>
      <c r="C32324" s="1224" t="s">
        <v>33473</v>
      </c>
      <c r="D32324" s="1224" t="s">
        <v>28</v>
      </c>
      <c r="E32324" s="1225">
        <v>1.57</v>
      </c>
      <c r="F32324" s="394"/>
    </row>
    <row r="32325" spans="1:6">
      <c r="A32325" s="1224" t="s">
        <v>18508</v>
      </c>
      <c r="B32325" s="1224" t="s">
        <v>24</v>
      </c>
      <c r="C32325" s="1224" t="s">
        <v>33474</v>
      </c>
      <c r="D32325" s="1224" t="s">
        <v>28</v>
      </c>
      <c r="E32325" s="1225">
        <v>45.6</v>
      </c>
      <c r="F32325" s="394"/>
    </row>
    <row r="32326" spans="1:6">
      <c r="A32326" s="1224" t="s">
        <v>18509</v>
      </c>
      <c r="B32326" s="1224" t="s">
        <v>24</v>
      </c>
      <c r="C32326" s="1224" t="s">
        <v>33475</v>
      </c>
      <c r="D32326" s="1224" t="s">
        <v>28</v>
      </c>
      <c r="E32326" s="1225">
        <v>553.6</v>
      </c>
      <c r="F32326" s="394"/>
    </row>
    <row r="32327" spans="1:6">
      <c r="A32327" s="1224" t="s">
        <v>18510</v>
      </c>
      <c r="B32327" s="1224" t="s">
        <v>24</v>
      </c>
      <c r="C32327" s="1224" t="s">
        <v>33476</v>
      </c>
      <c r="D32327" s="1224" t="s">
        <v>28</v>
      </c>
      <c r="E32327" s="1225">
        <v>2.99</v>
      </c>
      <c r="F32327" s="394"/>
    </row>
    <row r="32328" spans="1:6">
      <c r="A32328" s="1224" t="s">
        <v>18511</v>
      </c>
      <c r="B32328" s="1224" t="s">
        <v>24</v>
      </c>
      <c r="C32328" s="1224" t="s">
        <v>33477</v>
      </c>
      <c r="D32328" s="1224" t="s">
        <v>28</v>
      </c>
      <c r="E32328" s="1225">
        <v>33.5</v>
      </c>
      <c r="F32328" s="394"/>
    </row>
    <row r="32329" spans="1:6">
      <c r="A32329" s="1224" t="s">
        <v>18512</v>
      </c>
      <c r="B32329" s="1224" t="s">
        <v>24</v>
      </c>
      <c r="C32329" s="1224" t="s">
        <v>33478</v>
      </c>
      <c r="D32329" s="1224" t="s">
        <v>28</v>
      </c>
      <c r="E32329" s="1225">
        <v>1.7</v>
      </c>
      <c r="F32329" s="394"/>
    </row>
    <row r="32330" spans="1:6">
      <c r="A32330" s="1224" t="s">
        <v>18513</v>
      </c>
      <c r="B32330" s="1224" t="s">
        <v>24</v>
      </c>
      <c r="C32330" s="1224" t="s">
        <v>33479</v>
      </c>
      <c r="D32330" s="1224" t="s">
        <v>28</v>
      </c>
      <c r="E32330" s="1225">
        <v>1.66</v>
      </c>
      <c r="F32330" s="394"/>
    </row>
    <row r="32331" spans="1:6">
      <c r="A32331" s="1224" t="s">
        <v>18514</v>
      </c>
      <c r="B32331" s="1224" t="s">
        <v>24</v>
      </c>
      <c r="C32331" s="1224" t="s">
        <v>33480</v>
      </c>
      <c r="D32331" s="1224" t="s">
        <v>28</v>
      </c>
      <c r="E32331" s="1225">
        <v>21.98</v>
      </c>
      <c r="F32331" s="394"/>
    </row>
    <row r="32332" spans="1:6">
      <c r="A32332" s="1224" t="s">
        <v>18515</v>
      </c>
      <c r="B32332" s="1224" t="s">
        <v>24</v>
      </c>
      <c r="C32332" s="1224" t="s">
        <v>33481</v>
      </c>
      <c r="D32332" s="1224" t="s">
        <v>28</v>
      </c>
      <c r="E32332" s="1225">
        <v>1.55</v>
      </c>
      <c r="F32332" s="394"/>
    </row>
    <row r="32333" spans="1:6">
      <c r="A32333" s="1224" t="s">
        <v>18516</v>
      </c>
      <c r="B32333" s="1224" t="s">
        <v>24</v>
      </c>
      <c r="C32333" s="1224" t="s">
        <v>33482</v>
      </c>
      <c r="D32333" s="1224" t="s">
        <v>28</v>
      </c>
      <c r="E32333" s="1225">
        <v>333.94</v>
      </c>
      <c r="F32333" s="394"/>
    </row>
    <row r="32334" spans="1:6">
      <c r="A32334" s="1224" t="s">
        <v>18517</v>
      </c>
      <c r="B32334" s="1224" t="s">
        <v>24</v>
      </c>
      <c r="C32334" s="1224" t="s">
        <v>33483</v>
      </c>
      <c r="D32334" s="1224" t="s">
        <v>28</v>
      </c>
      <c r="E32334" s="1225">
        <v>114.43</v>
      </c>
      <c r="F32334" s="394"/>
    </row>
    <row r="32335" spans="1:6">
      <c r="A32335" s="1224" t="s">
        <v>18518</v>
      </c>
      <c r="B32335" s="1224" t="s">
        <v>24</v>
      </c>
      <c r="C32335" s="1224" t="s">
        <v>33484</v>
      </c>
      <c r="D32335" s="1224" t="s">
        <v>28</v>
      </c>
      <c r="E32335" s="1225">
        <v>3.12</v>
      </c>
      <c r="F32335" s="394"/>
    </row>
    <row r="32336" spans="1:6">
      <c r="A32336" s="1224" t="s">
        <v>18519</v>
      </c>
      <c r="B32336" s="1224" t="s">
        <v>24</v>
      </c>
      <c r="C32336" s="1224" t="s">
        <v>33485</v>
      </c>
      <c r="D32336" s="1224" t="s">
        <v>28</v>
      </c>
      <c r="E32336" s="1225">
        <v>33.99</v>
      </c>
      <c r="F32336" s="394"/>
    </row>
    <row r="32337" spans="1:6">
      <c r="A32337" s="1224" t="s">
        <v>18520</v>
      </c>
      <c r="B32337" s="1224" t="s">
        <v>24</v>
      </c>
      <c r="C32337" s="1224" t="s">
        <v>18521</v>
      </c>
      <c r="D32337" s="1224" t="s">
        <v>28</v>
      </c>
      <c r="E32337" s="1225">
        <v>218.72</v>
      </c>
      <c r="F32337" s="394"/>
    </row>
    <row r="32338" spans="1:6">
      <c r="A32338" s="1224" t="s">
        <v>18522</v>
      </c>
      <c r="B32338" s="1224" t="s">
        <v>24</v>
      </c>
      <c r="C32338" s="1224" t="s">
        <v>33486</v>
      </c>
      <c r="D32338" s="1224" t="s">
        <v>28</v>
      </c>
      <c r="E32338" s="1225">
        <v>0.46</v>
      </c>
      <c r="F32338" s="394"/>
    </row>
    <row r="32339" spans="1:6">
      <c r="A32339" s="1224" t="s">
        <v>18523</v>
      </c>
      <c r="B32339" s="1224" t="s">
        <v>24</v>
      </c>
      <c r="C32339" s="1224" t="s">
        <v>27557</v>
      </c>
      <c r="D32339" s="1224" t="s">
        <v>28</v>
      </c>
      <c r="E32339" s="1225">
        <v>0.75</v>
      </c>
      <c r="F32339" s="394"/>
    </row>
    <row r="32340" spans="1:6">
      <c r="A32340" s="1224" t="s">
        <v>18524</v>
      </c>
      <c r="B32340" s="1224" t="s">
        <v>24</v>
      </c>
      <c r="C32340" s="1224" t="s">
        <v>33487</v>
      </c>
      <c r="D32340" s="1224" t="s">
        <v>28</v>
      </c>
      <c r="E32340" s="1225">
        <v>15.31</v>
      </c>
      <c r="F32340" s="394"/>
    </row>
    <row r="32341" spans="1:6">
      <c r="A32341" s="1224" t="s">
        <v>18525</v>
      </c>
      <c r="B32341" s="1224" t="s">
        <v>24</v>
      </c>
      <c r="C32341" s="1224" t="s">
        <v>33488</v>
      </c>
      <c r="D32341" s="1224" t="s">
        <v>28</v>
      </c>
      <c r="E32341" s="1225">
        <v>120.93</v>
      </c>
      <c r="F32341" s="394"/>
    </row>
    <row r="32342" spans="1:6">
      <c r="A32342" s="1224" t="s">
        <v>18526</v>
      </c>
      <c r="B32342" s="1224" t="s">
        <v>24</v>
      </c>
      <c r="C32342" s="1224" t="s">
        <v>18527</v>
      </c>
      <c r="D32342" s="1224" t="s">
        <v>28</v>
      </c>
      <c r="E32342" s="1225">
        <v>49.99</v>
      </c>
      <c r="F32342" s="394"/>
    </row>
    <row r="32343" spans="1:6">
      <c r="A32343" s="1224" t="s">
        <v>18528</v>
      </c>
      <c r="B32343" s="1224" t="s">
        <v>24</v>
      </c>
      <c r="C32343" s="1224" t="s">
        <v>33489</v>
      </c>
      <c r="D32343" s="1224" t="s">
        <v>28</v>
      </c>
      <c r="E32343" s="1225">
        <v>3.21</v>
      </c>
      <c r="F32343" s="394"/>
    </row>
    <row r="32344" spans="1:6">
      <c r="A32344" s="1224" t="s">
        <v>18529</v>
      </c>
      <c r="B32344" s="1224" t="s">
        <v>24</v>
      </c>
      <c r="C32344" s="1224" t="s">
        <v>33490</v>
      </c>
      <c r="D32344" s="1224" t="s">
        <v>28</v>
      </c>
      <c r="E32344" s="1225">
        <v>0.99</v>
      </c>
      <c r="F32344" s="394"/>
    </row>
    <row r="32345" spans="1:6">
      <c r="A32345" s="1224" t="s">
        <v>18530</v>
      </c>
      <c r="B32345" s="1224" t="s">
        <v>24</v>
      </c>
      <c r="C32345" s="1224" t="s">
        <v>18531</v>
      </c>
      <c r="D32345" s="1224" t="s">
        <v>28</v>
      </c>
      <c r="E32345" s="1225">
        <v>0.37</v>
      </c>
      <c r="F32345" s="394"/>
    </row>
    <row r="32346" spans="1:6">
      <c r="A32346" s="1224" t="s">
        <v>18532</v>
      </c>
      <c r="B32346" s="1224" t="s">
        <v>24</v>
      </c>
      <c r="C32346" s="1224" t="s">
        <v>18533</v>
      </c>
      <c r="D32346" s="1224" t="s">
        <v>28</v>
      </c>
      <c r="E32346" s="1225">
        <v>0.15</v>
      </c>
      <c r="F32346" s="394"/>
    </row>
    <row r="32347" spans="1:6">
      <c r="A32347" s="1224" t="s">
        <v>18534</v>
      </c>
      <c r="B32347" s="1224" t="s">
        <v>24</v>
      </c>
      <c r="C32347" s="1224" t="s">
        <v>33491</v>
      </c>
      <c r="D32347" s="1224" t="s">
        <v>28</v>
      </c>
      <c r="E32347" s="1225">
        <v>11.15</v>
      </c>
      <c r="F32347" s="394"/>
    </row>
    <row r="32348" spans="1:6">
      <c r="A32348" s="1224" t="s">
        <v>18535</v>
      </c>
      <c r="B32348" s="1224" t="s">
        <v>24</v>
      </c>
      <c r="C32348" s="1224" t="s">
        <v>33492</v>
      </c>
      <c r="D32348" s="1224" t="s">
        <v>28</v>
      </c>
      <c r="E32348" s="1225">
        <v>12.9</v>
      </c>
      <c r="F32348" s="394"/>
    </row>
    <row r="32349" spans="1:6">
      <c r="A32349" s="1224" t="s">
        <v>18536</v>
      </c>
      <c r="B32349" s="1224" t="s">
        <v>24</v>
      </c>
      <c r="C32349" s="1224" t="s">
        <v>33493</v>
      </c>
      <c r="D32349" s="1224" t="s">
        <v>28</v>
      </c>
      <c r="E32349" s="1225">
        <v>30.79</v>
      </c>
      <c r="F32349" s="394"/>
    </row>
    <row r="32350" spans="1:6">
      <c r="A32350" s="1224" t="s">
        <v>18537</v>
      </c>
      <c r="B32350" s="1224" t="s">
        <v>24</v>
      </c>
      <c r="C32350" s="1224" t="s">
        <v>33494</v>
      </c>
      <c r="D32350" s="1224" t="s">
        <v>28</v>
      </c>
      <c r="E32350" s="1225">
        <v>4.59</v>
      </c>
      <c r="F32350" s="394"/>
    </row>
    <row r="32351" spans="1:6">
      <c r="A32351" s="1224" t="s">
        <v>18538</v>
      </c>
      <c r="B32351" s="1224" t="s">
        <v>24</v>
      </c>
      <c r="C32351" s="1224" t="s">
        <v>18539</v>
      </c>
      <c r="D32351" s="1224" t="s">
        <v>28</v>
      </c>
      <c r="E32351" s="1225">
        <v>20.86</v>
      </c>
      <c r="F32351" s="394"/>
    </row>
    <row r="32352" spans="1:6">
      <c r="A32352" s="1224" t="s">
        <v>18540</v>
      </c>
      <c r="B32352" s="1224" t="s">
        <v>24</v>
      </c>
      <c r="C32352" s="1224" t="s">
        <v>33495</v>
      </c>
      <c r="D32352" s="1224" t="s">
        <v>28</v>
      </c>
      <c r="E32352" s="1225">
        <v>534.66</v>
      </c>
      <c r="F32352" s="394"/>
    </row>
    <row r="32353" spans="1:6">
      <c r="A32353" s="1224" t="s">
        <v>18541</v>
      </c>
      <c r="B32353" s="1224" t="s">
        <v>24</v>
      </c>
      <c r="C32353" s="1224" t="s">
        <v>33496</v>
      </c>
      <c r="D32353" s="1224" t="s">
        <v>28</v>
      </c>
      <c r="E32353" s="1225">
        <v>202.71</v>
      </c>
      <c r="F32353" s="394"/>
    </row>
    <row r="32354" spans="1:6">
      <c r="A32354" s="1224" t="s">
        <v>18542</v>
      </c>
      <c r="B32354" s="1224" t="s">
        <v>24</v>
      </c>
      <c r="C32354" s="1224" t="s">
        <v>18543</v>
      </c>
      <c r="D32354" s="1224" t="s">
        <v>28</v>
      </c>
      <c r="E32354" s="1225">
        <v>12.13</v>
      </c>
      <c r="F32354" s="394"/>
    </row>
    <row r="32355" spans="1:6">
      <c r="A32355" s="1224" t="s">
        <v>18544</v>
      </c>
      <c r="B32355" s="1224" t="s">
        <v>24</v>
      </c>
      <c r="C32355" s="1224" t="s">
        <v>18545</v>
      </c>
      <c r="D32355" s="1224" t="s">
        <v>28</v>
      </c>
      <c r="E32355" s="1225">
        <v>79</v>
      </c>
      <c r="F32355" s="394"/>
    </row>
    <row r="32356" spans="1:6">
      <c r="A32356" s="1224" t="s">
        <v>18546</v>
      </c>
      <c r="B32356" s="1224" t="s">
        <v>24</v>
      </c>
      <c r="C32356" s="1224" t="s">
        <v>33497</v>
      </c>
      <c r="D32356" s="1224" t="s">
        <v>28</v>
      </c>
      <c r="E32356" s="1225">
        <v>88</v>
      </c>
      <c r="F32356" s="394"/>
    </row>
    <row r="32357" spans="1:6">
      <c r="A32357" s="1224" t="s">
        <v>18547</v>
      </c>
      <c r="B32357" s="1224" t="s">
        <v>24</v>
      </c>
      <c r="C32357" s="1224" t="s">
        <v>33498</v>
      </c>
      <c r="D32357" s="1224" t="s">
        <v>28</v>
      </c>
      <c r="E32357" s="1225">
        <v>22.97</v>
      </c>
      <c r="F32357" s="394"/>
    </row>
    <row r="32358" spans="1:6">
      <c r="A32358" s="1224" t="s">
        <v>18548</v>
      </c>
      <c r="B32358" s="1224" t="s">
        <v>24</v>
      </c>
      <c r="C32358" s="1224" t="s">
        <v>33499</v>
      </c>
      <c r="D32358" s="1224" t="s">
        <v>28</v>
      </c>
      <c r="E32358" s="1225">
        <v>36.57</v>
      </c>
      <c r="F32358" s="394"/>
    </row>
    <row r="32359" spans="1:6">
      <c r="A32359" s="1224" t="s">
        <v>18549</v>
      </c>
      <c r="B32359" s="1224" t="s">
        <v>24</v>
      </c>
      <c r="C32359" s="1224" t="s">
        <v>18550</v>
      </c>
      <c r="D32359" s="1224" t="s">
        <v>28</v>
      </c>
      <c r="E32359" s="1225">
        <v>80.760000000000005</v>
      </c>
      <c r="F32359" s="394"/>
    </row>
    <row r="32360" spans="1:6">
      <c r="A32360" s="1224" t="s">
        <v>18551</v>
      </c>
      <c r="B32360" s="1224" t="s">
        <v>24</v>
      </c>
      <c r="C32360" s="1224" t="s">
        <v>18552</v>
      </c>
      <c r="D32360" s="1224" t="s">
        <v>29</v>
      </c>
      <c r="E32360" s="1225">
        <v>24.72</v>
      </c>
      <c r="F32360" s="394"/>
    </row>
    <row r="32361" spans="1:6">
      <c r="A32361" s="1224" t="s">
        <v>18553</v>
      </c>
      <c r="B32361" s="1224" t="s">
        <v>24</v>
      </c>
      <c r="C32361" s="1224" t="s">
        <v>33500</v>
      </c>
      <c r="D32361" s="1224" t="s">
        <v>29</v>
      </c>
      <c r="E32361" s="1225">
        <v>20.47</v>
      </c>
      <c r="F32361" s="394"/>
    </row>
    <row r="32362" spans="1:6">
      <c r="A32362" s="1224" t="s">
        <v>18554</v>
      </c>
      <c r="B32362" s="1224" t="s">
        <v>24</v>
      </c>
      <c r="C32362" s="1224" t="s">
        <v>18555</v>
      </c>
      <c r="D32362" s="1224" t="s">
        <v>29</v>
      </c>
      <c r="E32362" s="1225">
        <v>30.52</v>
      </c>
      <c r="F32362" s="394"/>
    </row>
    <row r="32363" spans="1:6">
      <c r="A32363" s="1224" t="s">
        <v>18556</v>
      </c>
      <c r="B32363" s="1224" t="s">
        <v>24</v>
      </c>
      <c r="C32363" s="1224" t="s">
        <v>18557</v>
      </c>
      <c r="D32363" s="1224" t="s">
        <v>29</v>
      </c>
      <c r="E32363" s="1225">
        <v>48.34</v>
      </c>
      <c r="F32363" s="394"/>
    </row>
    <row r="32364" spans="1:6">
      <c r="A32364" s="1224" t="s">
        <v>18558</v>
      </c>
      <c r="B32364" s="1224" t="s">
        <v>24</v>
      </c>
      <c r="C32364" s="1224" t="s">
        <v>18559</v>
      </c>
      <c r="D32364" s="1224" t="s">
        <v>29</v>
      </c>
      <c r="E32364" s="1225">
        <v>44.44</v>
      </c>
      <c r="F32364" s="394"/>
    </row>
    <row r="32365" spans="1:6">
      <c r="A32365" s="1224" t="s">
        <v>18560</v>
      </c>
      <c r="B32365" s="1224" t="s">
        <v>24</v>
      </c>
      <c r="C32365" s="1224" t="s">
        <v>18561</v>
      </c>
      <c r="D32365" s="1224" t="s">
        <v>29</v>
      </c>
      <c r="E32365" s="1225">
        <v>48.62</v>
      </c>
      <c r="F32365" s="394"/>
    </row>
    <row r="32366" spans="1:6">
      <c r="A32366" s="1224" t="s">
        <v>18562</v>
      </c>
      <c r="B32366" s="1224" t="s">
        <v>24</v>
      </c>
      <c r="C32366" s="1224" t="s">
        <v>33501</v>
      </c>
      <c r="D32366" s="1224" t="s">
        <v>29</v>
      </c>
      <c r="E32366" s="1225">
        <v>48.14</v>
      </c>
      <c r="F32366" s="394"/>
    </row>
    <row r="32367" spans="1:6">
      <c r="A32367" s="1224" t="s">
        <v>18563</v>
      </c>
      <c r="B32367" s="1224" t="s">
        <v>24</v>
      </c>
      <c r="C32367" s="1224" t="s">
        <v>18564</v>
      </c>
      <c r="D32367" s="1224" t="s">
        <v>29</v>
      </c>
      <c r="E32367" s="1225">
        <v>83.22</v>
      </c>
      <c r="F32367" s="394"/>
    </row>
    <row r="32368" spans="1:6">
      <c r="A32368" s="1224" t="s">
        <v>18565</v>
      </c>
      <c r="B32368" s="1224" t="s">
        <v>24</v>
      </c>
      <c r="C32368" s="1224" t="s">
        <v>33502</v>
      </c>
      <c r="D32368" s="1224" t="s">
        <v>29</v>
      </c>
      <c r="E32368" s="1225">
        <v>38.67</v>
      </c>
      <c r="F32368" s="394"/>
    </row>
    <row r="32369" spans="1:6">
      <c r="A32369" s="1224" t="s">
        <v>18566</v>
      </c>
      <c r="B32369" s="1224" t="s">
        <v>24</v>
      </c>
      <c r="C32369" s="1224" t="s">
        <v>18567</v>
      </c>
      <c r="D32369" s="1224" t="s">
        <v>29</v>
      </c>
      <c r="E32369" s="1225">
        <v>43.49</v>
      </c>
      <c r="F32369" s="394"/>
    </row>
    <row r="32370" spans="1:6">
      <c r="A32370" s="1224" t="s">
        <v>18568</v>
      </c>
      <c r="B32370" s="1224" t="s">
        <v>24</v>
      </c>
      <c r="C32370" s="1224" t="s">
        <v>18569</v>
      </c>
      <c r="D32370" s="1224" t="s">
        <v>29</v>
      </c>
      <c r="E32370" s="1225">
        <v>42.11</v>
      </c>
      <c r="F32370" s="394"/>
    </row>
    <row r="32371" spans="1:6">
      <c r="A32371" s="1224" t="s">
        <v>18570</v>
      </c>
      <c r="B32371" s="1224" t="s">
        <v>24</v>
      </c>
      <c r="C32371" s="1224" t="s">
        <v>18571</v>
      </c>
      <c r="D32371" s="1224" t="s">
        <v>29</v>
      </c>
      <c r="E32371" s="1225">
        <v>67.02</v>
      </c>
      <c r="F32371" s="394"/>
    </row>
    <row r="32372" spans="1:6">
      <c r="A32372" s="1224" t="s">
        <v>18572</v>
      </c>
      <c r="B32372" s="1224" t="s">
        <v>24</v>
      </c>
      <c r="C32372" s="1224" t="s">
        <v>33503</v>
      </c>
      <c r="D32372" s="1224" t="s">
        <v>29</v>
      </c>
      <c r="E32372" s="1225">
        <v>24.99</v>
      </c>
      <c r="F32372" s="394"/>
    </row>
    <row r="32373" spans="1:6">
      <c r="A32373" s="1224" t="s">
        <v>18574</v>
      </c>
      <c r="B32373" s="1224" t="s">
        <v>24</v>
      </c>
      <c r="C32373" s="1224" t="s">
        <v>33504</v>
      </c>
      <c r="D32373" s="1224" t="s">
        <v>29</v>
      </c>
      <c r="E32373" s="1225">
        <v>69.88</v>
      </c>
      <c r="F32373" s="394"/>
    </row>
    <row r="32374" spans="1:6">
      <c r="A32374" s="1224" t="s">
        <v>18575</v>
      </c>
      <c r="B32374" s="1224" t="s">
        <v>24</v>
      </c>
      <c r="C32374" s="1224" t="s">
        <v>33505</v>
      </c>
      <c r="D32374" s="1224" t="s">
        <v>29</v>
      </c>
      <c r="E32374" s="1225">
        <v>91.64</v>
      </c>
      <c r="F32374" s="394"/>
    </row>
    <row r="32375" spans="1:6">
      <c r="A32375" s="1224" t="s">
        <v>18576</v>
      </c>
      <c r="B32375" s="1224" t="s">
        <v>24</v>
      </c>
      <c r="C32375" s="1224" t="s">
        <v>33506</v>
      </c>
      <c r="D32375" s="1224" t="s">
        <v>29</v>
      </c>
      <c r="E32375" s="1225">
        <v>33.020000000000003</v>
      </c>
      <c r="F32375" s="394"/>
    </row>
    <row r="32376" spans="1:6">
      <c r="A32376" s="1224" t="s">
        <v>18577</v>
      </c>
      <c r="B32376" s="1224" t="s">
        <v>24</v>
      </c>
      <c r="C32376" s="1224" t="s">
        <v>33507</v>
      </c>
      <c r="D32376" s="1224" t="s">
        <v>28</v>
      </c>
      <c r="E32376" s="1225">
        <v>13.21</v>
      </c>
      <c r="F32376" s="394"/>
    </row>
    <row r="32377" spans="1:6">
      <c r="A32377" s="1224" t="s">
        <v>18578</v>
      </c>
      <c r="B32377" s="1224" t="s">
        <v>24</v>
      </c>
      <c r="C32377" s="1224" t="s">
        <v>18579</v>
      </c>
      <c r="D32377" s="1224" t="s">
        <v>30</v>
      </c>
      <c r="E32377" s="1225">
        <v>3.6</v>
      </c>
      <c r="F32377" s="394"/>
    </row>
    <row r="32378" spans="1:6">
      <c r="A32378" s="1224" t="s">
        <v>18580</v>
      </c>
      <c r="B32378" s="1224" t="s">
        <v>24</v>
      </c>
      <c r="C32378" s="1224" t="s">
        <v>18581</v>
      </c>
      <c r="D32378" s="1224" t="s">
        <v>30</v>
      </c>
      <c r="E32378" s="1225">
        <v>24.54</v>
      </c>
      <c r="F32378" s="394"/>
    </row>
    <row r="32379" spans="1:6">
      <c r="A32379" s="1224" t="s">
        <v>18582</v>
      </c>
      <c r="B32379" s="1224" t="s">
        <v>24</v>
      </c>
      <c r="C32379" s="1224" t="s">
        <v>18583</v>
      </c>
      <c r="D32379" s="1224" t="s">
        <v>30</v>
      </c>
      <c r="E32379" s="1225">
        <v>9.44</v>
      </c>
      <c r="F32379" s="394"/>
    </row>
    <row r="32380" spans="1:6">
      <c r="A32380" s="1224" t="s">
        <v>18584</v>
      </c>
      <c r="B32380" s="1224" t="s">
        <v>24</v>
      </c>
      <c r="C32380" s="1224" t="s">
        <v>18585</v>
      </c>
      <c r="D32380" s="1224" t="s">
        <v>29</v>
      </c>
      <c r="E32380" s="1225">
        <v>19.96</v>
      </c>
      <c r="F32380" s="394"/>
    </row>
    <row r="32381" spans="1:6">
      <c r="A32381" s="1224" t="s">
        <v>18586</v>
      </c>
      <c r="B32381" s="1224" t="s">
        <v>24</v>
      </c>
      <c r="C32381" s="1224" t="s">
        <v>18587</v>
      </c>
      <c r="D32381" s="1224" t="s">
        <v>29</v>
      </c>
      <c r="E32381" s="1225">
        <v>58.78</v>
      </c>
      <c r="F32381" s="394"/>
    </row>
    <row r="32382" spans="1:6">
      <c r="A32382" s="1224" t="s">
        <v>18588</v>
      </c>
      <c r="B32382" s="1224" t="s">
        <v>24</v>
      </c>
      <c r="C32382" s="1224" t="s">
        <v>33508</v>
      </c>
      <c r="D32382" s="1224" t="s">
        <v>29</v>
      </c>
      <c r="E32382" s="1225">
        <v>11.15</v>
      </c>
      <c r="F32382" s="394"/>
    </row>
    <row r="32383" spans="1:6">
      <c r="A32383" s="1224" t="s">
        <v>18589</v>
      </c>
      <c r="B32383" s="1224" t="s">
        <v>24</v>
      </c>
      <c r="C32383" s="1224" t="s">
        <v>18590</v>
      </c>
      <c r="D32383" s="1224" t="s">
        <v>29</v>
      </c>
      <c r="E32383" s="1225">
        <v>44.17</v>
      </c>
      <c r="F32383" s="394"/>
    </row>
    <row r="32384" spans="1:6">
      <c r="A32384" s="1224" t="s">
        <v>18591</v>
      </c>
      <c r="B32384" s="1224" t="s">
        <v>24</v>
      </c>
      <c r="C32384" s="1224" t="s">
        <v>18592</v>
      </c>
      <c r="D32384" s="1224" t="s">
        <v>29</v>
      </c>
      <c r="E32384" s="1225">
        <v>27.67</v>
      </c>
      <c r="F32384" s="394"/>
    </row>
    <row r="32385" spans="1:6">
      <c r="A32385" s="1224" t="s">
        <v>18593</v>
      </c>
      <c r="B32385" s="1224" t="s">
        <v>24</v>
      </c>
      <c r="C32385" s="1224" t="s">
        <v>33509</v>
      </c>
      <c r="D32385" s="1224" t="s">
        <v>28</v>
      </c>
      <c r="E32385" s="1225">
        <v>1.52</v>
      </c>
      <c r="F32385" s="394"/>
    </row>
    <row r="32386" spans="1:6">
      <c r="A32386" s="1224" t="s">
        <v>18594</v>
      </c>
      <c r="B32386" s="1224" t="s">
        <v>24</v>
      </c>
      <c r="C32386" s="1224" t="s">
        <v>33510</v>
      </c>
      <c r="D32386" s="1224" t="s">
        <v>28</v>
      </c>
      <c r="E32386" s="1225">
        <v>1</v>
      </c>
      <c r="F32386" s="394"/>
    </row>
    <row r="32387" spans="1:6">
      <c r="A32387" s="1224" t="s">
        <v>18595</v>
      </c>
      <c r="B32387" s="1224" t="s">
        <v>24</v>
      </c>
      <c r="C32387" s="1224" t="s">
        <v>18596</v>
      </c>
      <c r="D32387" s="1224" t="s">
        <v>28</v>
      </c>
      <c r="E32387" s="1225">
        <v>2.54</v>
      </c>
      <c r="F32387" s="394"/>
    </row>
    <row r="32388" spans="1:6">
      <c r="A32388" s="1224" t="s">
        <v>18597</v>
      </c>
      <c r="B32388" s="1224" t="s">
        <v>24</v>
      </c>
      <c r="C32388" s="1224" t="s">
        <v>18598</v>
      </c>
      <c r="D32388" s="1224" t="s">
        <v>28</v>
      </c>
      <c r="E32388" s="1225">
        <v>4.68</v>
      </c>
      <c r="F32388" s="394"/>
    </row>
    <row r="32389" spans="1:6">
      <c r="A32389" s="1224" t="s">
        <v>18599</v>
      </c>
      <c r="B32389" s="1224" t="s">
        <v>24</v>
      </c>
      <c r="C32389" s="1224" t="s">
        <v>33511</v>
      </c>
      <c r="D32389" s="1224" t="s">
        <v>32</v>
      </c>
      <c r="E32389" s="1225">
        <v>51</v>
      </c>
      <c r="F32389" s="394"/>
    </row>
    <row r="32390" spans="1:6">
      <c r="A32390" s="1224" t="s">
        <v>18600</v>
      </c>
      <c r="B32390" s="1224" t="s">
        <v>24</v>
      </c>
      <c r="C32390" s="1224" t="s">
        <v>33512</v>
      </c>
      <c r="D32390" s="1224" t="s">
        <v>32</v>
      </c>
      <c r="E32390" s="1225">
        <v>95</v>
      </c>
      <c r="F32390" s="394"/>
    </row>
    <row r="32391" spans="1:6">
      <c r="A32391" s="1224" t="s">
        <v>18601</v>
      </c>
      <c r="B32391" s="1224" t="s">
        <v>24</v>
      </c>
      <c r="C32391" s="1224" t="s">
        <v>33513</v>
      </c>
      <c r="D32391" s="1224" t="s">
        <v>32</v>
      </c>
      <c r="E32391" s="1225">
        <v>120</v>
      </c>
      <c r="F32391" s="394"/>
    </row>
    <row r="32392" spans="1:6">
      <c r="A32392" s="1224" t="s">
        <v>18602</v>
      </c>
      <c r="B32392" s="1224" t="s">
        <v>24</v>
      </c>
      <c r="C32392" s="1224" t="s">
        <v>33514</v>
      </c>
      <c r="D32392" s="1224" t="s">
        <v>32</v>
      </c>
      <c r="E32392" s="1225">
        <v>189</v>
      </c>
      <c r="F32392" s="394"/>
    </row>
    <row r="32393" spans="1:6">
      <c r="A32393" s="1224" t="s">
        <v>18603</v>
      </c>
      <c r="B32393" s="1224" t="s">
        <v>24</v>
      </c>
      <c r="C32393" s="1224" t="s">
        <v>33515</v>
      </c>
      <c r="D32393" s="1224" t="s">
        <v>5</v>
      </c>
      <c r="E32393" s="1225">
        <v>18</v>
      </c>
      <c r="F32393" s="394"/>
    </row>
    <row r="32394" spans="1:6">
      <c r="A32394" s="1224" t="s">
        <v>18604</v>
      </c>
      <c r="B32394" s="1224" t="s">
        <v>24</v>
      </c>
      <c r="C32394" s="1224" t="s">
        <v>33516</v>
      </c>
      <c r="D32394" s="1224" t="s">
        <v>5</v>
      </c>
      <c r="E32394" s="1225">
        <v>32</v>
      </c>
      <c r="F32394" s="394"/>
    </row>
    <row r="32395" spans="1:6">
      <c r="A32395" s="1224" t="s">
        <v>18605</v>
      </c>
      <c r="B32395" s="1224" t="s">
        <v>24</v>
      </c>
      <c r="C32395" s="1224" t="s">
        <v>33517</v>
      </c>
      <c r="D32395" s="1224" t="s">
        <v>5</v>
      </c>
      <c r="E32395" s="1225">
        <v>61.54</v>
      </c>
      <c r="F32395" s="394"/>
    </row>
    <row r="32396" spans="1:6">
      <c r="A32396" s="1224" t="s">
        <v>18606</v>
      </c>
      <c r="B32396" s="1224" t="s">
        <v>24</v>
      </c>
      <c r="C32396" s="1224" t="s">
        <v>33518</v>
      </c>
      <c r="D32396" s="1224" t="s">
        <v>28</v>
      </c>
      <c r="E32396" s="1225">
        <v>24</v>
      </c>
      <c r="F32396" s="394"/>
    </row>
    <row r="32397" spans="1:6">
      <c r="A32397" s="1224" t="s">
        <v>18607</v>
      </c>
      <c r="B32397" s="1224" t="s">
        <v>24</v>
      </c>
      <c r="C32397" s="1224" t="s">
        <v>33519</v>
      </c>
      <c r="D32397" s="1224" t="s">
        <v>28</v>
      </c>
      <c r="E32397" s="1225">
        <v>57.14</v>
      </c>
      <c r="F32397" s="394"/>
    </row>
    <row r="32398" spans="1:6">
      <c r="A32398" s="1224" t="s">
        <v>18608</v>
      </c>
      <c r="B32398" s="1224" t="s">
        <v>24</v>
      </c>
      <c r="C32398" s="1224" t="s">
        <v>33520</v>
      </c>
      <c r="D32398" s="1224" t="s">
        <v>28</v>
      </c>
      <c r="E32398" s="1225">
        <v>57.64</v>
      </c>
      <c r="F32398" s="394"/>
    </row>
    <row r="32399" spans="1:6">
      <c r="A32399" s="1224" t="s">
        <v>18610</v>
      </c>
      <c r="B32399" s="1224" t="s">
        <v>24</v>
      </c>
      <c r="C32399" s="1224" t="s">
        <v>33521</v>
      </c>
      <c r="D32399" s="1224" t="s">
        <v>28</v>
      </c>
      <c r="E32399" s="1225">
        <v>52</v>
      </c>
      <c r="F32399" s="394"/>
    </row>
    <row r="32400" spans="1:6">
      <c r="A32400" s="1224" t="s">
        <v>18611</v>
      </c>
      <c r="B32400" s="1224" t="s">
        <v>24</v>
      </c>
      <c r="C32400" s="1224" t="s">
        <v>33522</v>
      </c>
      <c r="D32400" s="1224" t="s">
        <v>28</v>
      </c>
      <c r="E32400" s="1225">
        <v>40</v>
      </c>
      <c r="F32400" s="394"/>
    </row>
    <row r="32401" spans="1:6">
      <c r="A32401" s="1224" t="s">
        <v>18612</v>
      </c>
      <c r="B32401" s="1224" t="s">
        <v>24</v>
      </c>
      <c r="C32401" s="1224" t="s">
        <v>33523</v>
      </c>
      <c r="D32401" s="1224" t="s">
        <v>28</v>
      </c>
      <c r="E32401" s="1225">
        <v>120.87</v>
      </c>
      <c r="F32401" s="394"/>
    </row>
    <row r="32402" spans="1:6">
      <c r="A32402" s="1224" t="s">
        <v>44703</v>
      </c>
      <c r="B32402" s="1224" t="s">
        <v>24</v>
      </c>
      <c r="C32402" s="1224" t="s">
        <v>44704</v>
      </c>
      <c r="D32402" s="1224" t="s">
        <v>28</v>
      </c>
      <c r="E32402" s="1225">
        <v>128</v>
      </c>
      <c r="F32402" s="394"/>
    </row>
    <row r="32403" spans="1:6">
      <c r="A32403" s="1224" t="s">
        <v>18613</v>
      </c>
      <c r="B32403" s="1224" t="s">
        <v>24</v>
      </c>
      <c r="C32403" s="1224" t="s">
        <v>33524</v>
      </c>
      <c r="D32403" s="1224" t="s">
        <v>32</v>
      </c>
      <c r="E32403" s="1225">
        <v>52</v>
      </c>
      <c r="F32403" s="394"/>
    </row>
    <row r="32404" spans="1:6">
      <c r="A32404" s="1224" t="s">
        <v>22781</v>
      </c>
      <c r="B32404" s="1224" t="s">
        <v>24</v>
      </c>
      <c r="C32404" s="1224" t="s">
        <v>33525</v>
      </c>
      <c r="D32404" s="1224" t="s">
        <v>32</v>
      </c>
      <c r="E32404" s="1225">
        <v>84.8</v>
      </c>
      <c r="F32404" s="394"/>
    </row>
    <row r="32405" spans="1:6">
      <c r="A32405" s="1224" t="s">
        <v>22782</v>
      </c>
      <c r="B32405" s="1224" t="s">
        <v>24</v>
      </c>
      <c r="C32405" s="1224" t="s">
        <v>33526</v>
      </c>
      <c r="D32405" s="1224" t="s">
        <v>32</v>
      </c>
      <c r="E32405" s="1225">
        <v>62</v>
      </c>
      <c r="F32405" s="394"/>
    </row>
    <row r="32406" spans="1:6">
      <c r="A32406" s="1224" t="s">
        <v>22783</v>
      </c>
      <c r="B32406" s="1224" t="s">
        <v>24</v>
      </c>
      <c r="C32406" s="1224" t="s">
        <v>33527</v>
      </c>
      <c r="D32406" s="1224" t="s">
        <v>32</v>
      </c>
      <c r="E32406" s="1225">
        <v>99.5</v>
      </c>
      <c r="F32406" s="394"/>
    </row>
    <row r="32407" spans="1:6">
      <c r="A32407" s="1224" t="s">
        <v>22784</v>
      </c>
      <c r="B32407" s="1224" t="s">
        <v>24</v>
      </c>
      <c r="C32407" s="1224" t="s">
        <v>33528</v>
      </c>
      <c r="D32407" s="1224" t="s">
        <v>32</v>
      </c>
      <c r="E32407" s="1225">
        <v>77.3</v>
      </c>
      <c r="F32407" s="394"/>
    </row>
    <row r="32408" spans="1:6">
      <c r="A32408" s="1224" t="s">
        <v>18614</v>
      </c>
      <c r="B32408" s="1224" t="s">
        <v>24</v>
      </c>
      <c r="C32408" s="1224" t="s">
        <v>33529</v>
      </c>
      <c r="D32408" s="1224" t="s">
        <v>28</v>
      </c>
      <c r="E32408" s="1225">
        <v>372</v>
      </c>
      <c r="F32408" s="394"/>
    </row>
    <row r="32409" spans="1:6">
      <c r="A32409" s="1224" t="s">
        <v>18615</v>
      </c>
      <c r="B32409" s="1224" t="s">
        <v>24</v>
      </c>
      <c r="C32409" s="1224" t="s">
        <v>33530</v>
      </c>
      <c r="D32409" s="1224" t="s">
        <v>28</v>
      </c>
      <c r="E32409" s="1225">
        <v>1070</v>
      </c>
      <c r="F32409" s="394"/>
    </row>
    <row r="32410" spans="1:6">
      <c r="A32410" s="1224" t="s">
        <v>18616</v>
      </c>
      <c r="B32410" s="1224" t="s">
        <v>24</v>
      </c>
      <c r="C32410" s="1224" t="s">
        <v>33531</v>
      </c>
      <c r="D32410" s="1224" t="s">
        <v>28</v>
      </c>
      <c r="E32410" s="1225">
        <v>1390</v>
      </c>
      <c r="F32410" s="394"/>
    </row>
    <row r="32411" spans="1:6">
      <c r="A32411" s="1224" t="s">
        <v>18617</v>
      </c>
      <c r="B32411" s="1224" t="s">
        <v>24</v>
      </c>
      <c r="C32411" s="1224" t="s">
        <v>33532</v>
      </c>
      <c r="D32411" s="1224" t="s">
        <v>28</v>
      </c>
      <c r="E32411" s="1225">
        <v>145.71</v>
      </c>
      <c r="F32411" s="394"/>
    </row>
    <row r="32412" spans="1:6">
      <c r="A32412" s="1224" t="s">
        <v>18618</v>
      </c>
      <c r="B32412" s="1224" t="s">
        <v>24</v>
      </c>
      <c r="C32412" s="1224" t="s">
        <v>33533</v>
      </c>
      <c r="D32412" s="1224" t="s">
        <v>28</v>
      </c>
      <c r="E32412" s="1225">
        <v>302.74</v>
      </c>
      <c r="F32412" s="394"/>
    </row>
    <row r="32413" spans="1:6">
      <c r="A32413" s="1224" t="s">
        <v>18619</v>
      </c>
      <c r="B32413" s="1224" t="s">
        <v>24</v>
      </c>
      <c r="C32413" s="1224" t="s">
        <v>18620</v>
      </c>
      <c r="D32413" s="1224" t="s">
        <v>28</v>
      </c>
      <c r="E32413" s="1225">
        <v>52.9</v>
      </c>
      <c r="F32413" s="394"/>
    </row>
    <row r="32414" spans="1:6">
      <c r="A32414" s="1224" t="s">
        <v>18621</v>
      </c>
      <c r="B32414" s="1224" t="s">
        <v>24</v>
      </c>
      <c r="C32414" s="1224" t="s">
        <v>18622</v>
      </c>
      <c r="D32414" s="1224" t="s">
        <v>28</v>
      </c>
      <c r="E32414" s="1225">
        <v>118</v>
      </c>
      <c r="F32414" s="394"/>
    </row>
    <row r="32415" spans="1:6">
      <c r="A32415" s="1224" t="s">
        <v>18623</v>
      </c>
      <c r="B32415" s="1224" t="s">
        <v>24</v>
      </c>
      <c r="C32415" s="1224" t="s">
        <v>18624</v>
      </c>
      <c r="D32415" s="1224" t="s">
        <v>28</v>
      </c>
      <c r="E32415" s="1225">
        <v>88</v>
      </c>
      <c r="F32415" s="394"/>
    </row>
    <row r="32416" spans="1:6">
      <c r="A32416" s="1224" t="s">
        <v>18625</v>
      </c>
      <c r="B32416" s="1224" t="s">
        <v>24</v>
      </c>
      <c r="C32416" s="1224" t="s">
        <v>18626</v>
      </c>
      <c r="D32416" s="1224" t="s">
        <v>28</v>
      </c>
      <c r="E32416" s="1225">
        <v>198</v>
      </c>
      <c r="F32416" s="394"/>
    </row>
    <row r="32417" spans="1:6">
      <c r="A32417" s="1224" t="s">
        <v>18627</v>
      </c>
      <c r="B32417" s="1224" t="s">
        <v>24</v>
      </c>
      <c r="C32417" s="1224" t="s">
        <v>18628</v>
      </c>
      <c r="D32417" s="1224" t="s">
        <v>28</v>
      </c>
      <c r="E32417" s="1225">
        <v>161</v>
      </c>
      <c r="F32417" s="394"/>
    </row>
    <row r="32418" spans="1:6">
      <c r="A32418" s="1224" t="s">
        <v>18629</v>
      </c>
      <c r="B32418" s="1224" t="s">
        <v>24</v>
      </c>
      <c r="C32418" s="1224" t="s">
        <v>18630</v>
      </c>
      <c r="D32418" s="1224" t="s">
        <v>28</v>
      </c>
      <c r="E32418" s="1225">
        <v>232</v>
      </c>
      <c r="F32418" s="394"/>
    </row>
    <row r="32419" spans="1:6">
      <c r="A32419" s="1224" t="s">
        <v>18631</v>
      </c>
      <c r="B32419" s="1224" t="s">
        <v>24</v>
      </c>
      <c r="C32419" s="1224" t="s">
        <v>33534</v>
      </c>
      <c r="D32419" s="1224" t="s">
        <v>28</v>
      </c>
      <c r="E32419" s="1225">
        <v>2750</v>
      </c>
      <c r="F32419" s="394"/>
    </row>
    <row r="32420" spans="1:6">
      <c r="A32420" s="1224" t="s">
        <v>18632</v>
      </c>
      <c r="B32420" s="1224" t="s">
        <v>24</v>
      </c>
      <c r="C32420" s="1224" t="s">
        <v>33535</v>
      </c>
      <c r="D32420" s="1224" t="s">
        <v>28</v>
      </c>
      <c r="E32420" s="1225">
        <v>2080</v>
      </c>
      <c r="F32420" s="394"/>
    </row>
    <row r="32421" spans="1:6">
      <c r="A32421" s="1224" t="s">
        <v>18633</v>
      </c>
      <c r="B32421" s="1224" t="s">
        <v>24</v>
      </c>
      <c r="C32421" s="1224" t="s">
        <v>18634</v>
      </c>
      <c r="D32421" s="1224" t="s">
        <v>28</v>
      </c>
      <c r="E32421" s="1225">
        <v>127.58</v>
      </c>
      <c r="F32421" s="394"/>
    </row>
    <row r="32422" spans="1:6">
      <c r="A32422" s="1224" t="s">
        <v>18635</v>
      </c>
      <c r="B32422" s="1224" t="s">
        <v>24</v>
      </c>
      <c r="C32422" s="1224" t="s">
        <v>18636</v>
      </c>
      <c r="D32422" s="1224" t="s">
        <v>28</v>
      </c>
      <c r="E32422" s="1225">
        <v>146.47</v>
      </c>
      <c r="F32422" s="394"/>
    </row>
    <row r="32423" spans="1:6">
      <c r="A32423" s="1224" t="s">
        <v>18637</v>
      </c>
      <c r="B32423" s="1224" t="s">
        <v>24</v>
      </c>
      <c r="C32423" s="1224" t="s">
        <v>18638</v>
      </c>
      <c r="D32423" s="1224" t="s">
        <v>28</v>
      </c>
      <c r="E32423" s="1225">
        <v>182.03</v>
      </c>
      <c r="F32423" s="394"/>
    </row>
    <row r="32424" spans="1:6">
      <c r="A32424" s="1224" t="s">
        <v>18639</v>
      </c>
      <c r="B32424" s="1224" t="s">
        <v>24</v>
      </c>
      <c r="C32424" s="1224" t="s">
        <v>18640</v>
      </c>
      <c r="D32424" s="1224" t="s">
        <v>28</v>
      </c>
      <c r="E32424" s="1225">
        <v>234.84</v>
      </c>
      <c r="F32424" s="394"/>
    </row>
    <row r="32425" spans="1:6">
      <c r="A32425" s="1224" t="s">
        <v>18641</v>
      </c>
      <c r="B32425" s="1224" t="s">
        <v>24</v>
      </c>
      <c r="C32425" s="1224" t="s">
        <v>33536</v>
      </c>
      <c r="D32425" s="1224" t="s">
        <v>30</v>
      </c>
      <c r="E32425" s="1225">
        <v>17.57</v>
      </c>
      <c r="F32425" s="394"/>
    </row>
    <row r="32426" spans="1:6">
      <c r="A32426" s="1224" t="s">
        <v>18643</v>
      </c>
      <c r="B32426" s="1224" t="s">
        <v>24</v>
      </c>
      <c r="C32426" s="1224" t="s">
        <v>33537</v>
      </c>
      <c r="D32426" s="1224" t="s">
        <v>30</v>
      </c>
      <c r="E32426" s="1225">
        <v>19.75</v>
      </c>
      <c r="F32426" s="394"/>
    </row>
    <row r="32427" spans="1:6">
      <c r="A32427" s="1224" t="s">
        <v>18644</v>
      </c>
      <c r="B32427" s="1224" t="s">
        <v>24</v>
      </c>
      <c r="C32427" s="1224" t="s">
        <v>33538</v>
      </c>
      <c r="D32427" s="1224" t="s">
        <v>30</v>
      </c>
      <c r="E32427" s="1225">
        <v>15.99</v>
      </c>
      <c r="F32427" s="394"/>
    </row>
    <row r="32428" spans="1:6">
      <c r="A32428" s="1224" t="s">
        <v>18646</v>
      </c>
      <c r="B32428" s="1224" t="s">
        <v>24</v>
      </c>
      <c r="C32428" s="1224" t="s">
        <v>18647</v>
      </c>
      <c r="D32428" s="1224" t="s">
        <v>28</v>
      </c>
      <c r="E32428" s="1225">
        <v>1.44</v>
      </c>
      <c r="F32428" s="394"/>
    </row>
    <row r="32429" spans="1:6">
      <c r="A32429" s="1224" t="s">
        <v>33539</v>
      </c>
      <c r="B32429" s="1224" t="s">
        <v>24</v>
      </c>
      <c r="C32429" s="1224" t="s">
        <v>33540</v>
      </c>
      <c r="D32429" s="1224" t="s">
        <v>30</v>
      </c>
      <c r="E32429" s="1225">
        <v>21.68</v>
      </c>
      <c r="F32429" s="394"/>
    </row>
    <row r="32430" spans="1:6">
      <c r="A32430" s="1224" t="s">
        <v>33541</v>
      </c>
      <c r="B32430" s="1224" t="s">
        <v>24</v>
      </c>
      <c r="C32430" s="1224" t="s">
        <v>33542</v>
      </c>
      <c r="D32430" s="1224" t="s">
        <v>30</v>
      </c>
      <c r="E32430" s="1225">
        <v>19.45</v>
      </c>
      <c r="F32430" s="394"/>
    </row>
    <row r="32431" spans="1:6">
      <c r="A32431" s="1224" t="s">
        <v>33543</v>
      </c>
      <c r="B32431" s="1224" t="s">
        <v>24</v>
      </c>
      <c r="C32431" s="1224" t="s">
        <v>33544</v>
      </c>
      <c r="D32431" s="1224" t="s">
        <v>30</v>
      </c>
      <c r="E32431" s="1225">
        <v>17.899999999999999</v>
      </c>
      <c r="F32431" s="394"/>
    </row>
    <row r="32432" spans="1:6">
      <c r="A32432" s="1224" t="s">
        <v>44705</v>
      </c>
      <c r="B32432" s="1224" t="s">
        <v>24</v>
      </c>
      <c r="C32432" s="1224" t="s">
        <v>44706</v>
      </c>
      <c r="D32432" s="1224" t="s">
        <v>28</v>
      </c>
      <c r="E32432" s="1225">
        <v>0.85</v>
      </c>
      <c r="F32432" s="394"/>
    </row>
    <row r="32433" spans="1:6">
      <c r="A32433" s="1224" t="s">
        <v>18648</v>
      </c>
      <c r="B32433" s="1224" t="s">
        <v>24</v>
      </c>
      <c r="C32433" s="1224" t="s">
        <v>18649</v>
      </c>
      <c r="D32433" s="1224" t="s">
        <v>30</v>
      </c>
      <c r="E32433" s="1225">
        <v>23</v>
      </c>
      <c r="F32433" s="394"/>
    </row>
    <row r="32434" spans="1:6">
      <c r="A32434" s="1224" t="s">
        <v>18650</v>
      </c>
      <c r="B32434" s="1224" t="s">
        <v>24</v>
      </c>
      <c r="C32434" s="1224" t="s">
        <v>33545</v>
      </c>
      <c r="D32434" s="1224" t="s">
        <v>30</v>
      </c>
      <c r="E32434" s="1225">
        <v>17.27</v>
      </c>
      <c r="F32434" s="394"/>
    </row>
    <row r="32435" spans="1:6">
      <c r="A32435" s="1224" t="s">
        <v>18651</v>
      </c>
      <c r="B32435" s="1224" t="s">
        <v>24</v>
      </c>
      <c r="C32435" s="1224" t="s">
        <v>18652</v>
      </c>
      <c r="D32435" s="1224" t="s">
        <v>28</v>
      </c>
      <c r="E32435" s="1225">
        <v>1.9</v>
      </c>
      <c r="F32435" s="394"/>
    </row>
    <row r="32436" spans="1:6">
      <c r="A32436" s="1224" t="s">
        <v>18653</v>
      </c>
      <c r="B32436" s="1224" t="s">
        <v>24</v>
      </c>
      <c r="C32436" s="1224" t="s">
        <v>33546</v>
      </c>
      <c r="D32436" s="1224" t="s">
        <v>28</v>
      </c>
      <c r="E32436" s="1225">
        <v>0.32</v>
      </c>
      <c r="F32436" s="394"/>
    </row>
    <row r="32437" spans="1:6">
      <c r="A32437" s="1224" t="s">
        <v>18654</v>
      </c>
      <c r="B32437" s="1224" t="s">
        <v>24</v>
      </c>
      <c r="C32437" s="1224" t="s">
        <v>18655</v>
      </c>
      <c r="D32437" s="1224" t="s">
        <v>28</v>
      </c>
      <c r="E32437" s="1225">
        <v>0.1</v>
      </c>
      <c r="F32437" s="394"/>
    </row>
    <row r="32438" spans="1:6">
      <c r="A32438" s="1224" t="s">
        <v>18656</v>
      </c>
      <c r="B32438" s="1224" t="s">
        <v>24</v>
      </c>
      <c r="C32438" s="1224" t="s">
        <v>33547</v>
      </c>
      <c r="D32438" s="1224" t="s">
        <v>28</v>
      </c>
      <c r="E32438" s="1225">
        <v>1.19</v>
      </c>
      <c r="F32438" s="394"/>
    </row>
    <row r="32439" spans="1:6">
      <c r="A32439" s="1224" t="s">
        <v>33548</v>
      </c>
      <c r="B32439" s="1224" t="s">
        <v>24</v>
      </c>
      <c r="C32439" s="1224" t="s">
        <v>33549</v>
      </c>
      <c r="D32439" s="1224" t="s">
        <v>28</v>
      </c>
      <c r="E32439" s="1225">
        <v>0.92</v>
      </c>
      <c r="F32439" s="394"/>
    </row>
    <row r="32440" spans="1:6">
      <c r="A32440" s="1224" t="s">
        <v>18657</v>
      </c>
      <c r="B32440" s="1224" t="s">
        <v>24</v>
      </c>
      <c r="C32440" s="1224" t="s">
        <v>18658</v>
      </c>
      <c r="D32440" s="1224" t="s">
        <v>28</v>
      </c>
      <c r="E32440" s="1225">
        <v>1.86</v>
      </c>
      <c r="F32440" s="394"/>
    </row>
    <row r="32441" spans="1:6">
      <c r="A32441" s="1224" t="s">
        <v>18659</v>
      </c>
      <c r="B32441" s="1224" t="s">
        <v>24</v>
      </c>
      <c r="C32441" s="1224" t="s">
        <v>33550</v>
      </c>
      <c r="D32441" s="1224" t="s">
        <v>30</v>
      </c>
      <c r="E32441" s="1225">
        <v>36</v>
      </c>
      <c r="F32441" s="394"/>
    </row>
    <row r="32442" spans="1:6">
      <c r="A32442" s="1224" t="s">
        <v>18661</v>
      </c>
      <c r="B32442" s="1224" t="s">
        <v>24</v>
      </c>
      <c r="C32442" s="1224" t="s">
        <v>33551</v>
      </c>
      <c r="D32442" s="1224" t="s">
        <v>30</v>
      </c>
      <c r="E32442" s="1225">
        <v>25.74</v>
      </c>
      <c r="F32442" s="394"/>
    </row>
    <row r="32443" spans="1:6">
      <c r="A32443" s="1224" t="s">
        <v>18663</v>
      </c>
      <c r="B32443" s="1224" t="s">
        <v>24</v>
      </c>
      <c r="C32443" s="1224" t="s">
        <v>33552</v>
      </c>
      <c r="D32443" s="1224" t="s">
        <v>28</v>
      </c>
      <c r="E32443" s="1225">
        <v>0.5</v>
      </c>
      <c r="F32443" s="394"/>
    </row>
    <row r="32444" spans="1:6">
      <c r="A32444" s="1224" t="s">
        <v>18665</v>
      </c>
      <c r="B32444" s="1224" t="s">
        <v>24</v>
      </c>
      <c r="C32444" s="1224" t="s">
        <v>33553</v>
      </c>
      <c r="D32444" s="1224" t="s">
        <v>28</v>
      </c>
      <c r="E32444" s="1225">
        <v>228.92</v>
      </c>
      <c r="F32444" s="394"/>
    </row>
    <row r="32445" spans="1:6">
      <c r="A32445" s="1224" t="s">
        <v>18666</v>
      </c>
      <c r="B32445" s="1224" t="s">
        <v>24</v>
      </c>
      <c r="C32445" s="1224" t="s">
        <v>33554</v>
      </c>
      <c r="D32445" s="1224" t="s">
        <v>30</v>
      </c>
      <c r="E32445" s="1225">
        <v>32.049999999999997</v>
      </c>
      <c r="F32445" s="394"/>
    </row>
    <row r="32446" spans="1:6">
      <c r="A32446" s="1224" t="s">
        <v>18667</v>
      </c>
      <c r="B32446" s="1224" t="s">
        <v>24</v>
      </c>
      <c r="C32446" s="1224" t="s">
        <v>18668</v>
      </c>
      <c r="D32446" s="1224" t="s">
        <v>28</v>
      </c>
      <c r="E32446" s="1225">
        <v>288.20999999999998</v>
      </c>
      <c r="F32446" s="394"/>
    </row>
    <row r="32447" spans="1:6">
      <c r="A32447" s="1224" t="s">
        <v>18669</v>
      </c>
      <c r="B32447" s="1224" t="s">
        <v>24</v>
      </c>
      <c r="C32447" s="1224" t="s">
        <v>33555</v>
      </c>
      <c r="D32447" s="1224" t="s">
        <v>28</v>
      </c>
      <c r="E32447" s="1225">
        <v>365.85</v>
      </c>
      <c r="F32447" s="394"/>
    </row>
    <row r="32448" spans="1:6">
      <c r="A32448" s="1224" t="s">
        <v>18670</v>
      </c>
      <c r="B32448" s="1224" t="s">
        <v>24</v>
      </c>
      <c r="C32448" s="1224" t="s">
        <v>33556</v>
      </c>
      <c r="D32448" s="1224" t="s">
        <v>28</v>
      </c>
      <c r="E32448" s="1225">
        <v>362.83</v>
      </c>
      <c r="F32448" s="394"/>
    </row>
    <row r="32449" spans="1:6">
      <c r="A32449" s="1224" t="s">
        <v>18671</v>
      </c>
      <c r="B32449" s="1224" t="s">
        <v>24</v>
      </c>
      <c r="C32449" s="1224" t="s">
        <v>33557</v>
      </c>
      <c r="D32449" s="1224" t="s">
        <v>28</v>
      </c>
      <c r="E32449" s="1225">
        <v>395</v>
      </c>
      <c r="F32449" s="394"/>
    </row>
    <row r="32450" spans="1:6">
      <c r="A32450" s="1224" t="s">
        <v>18672</v>
      </c>
      <c r="B32450" s="1224" t="s">
        <v>24</v>
      </c>
      <c r="C32450" s="1224" t="s">
        <v>33558</v>
      </c>
      <c r="D32450" s="1224" t="s">
        <v>28</v>
      </c>
      <c r="E32450" s="1225">
        <v>539</v>
      </c>
      <c r="F32450" s="394"/>
    </row>
    <row r="32451" spans="1:6">
      <c r="A32451" s="1224" t="s">
        <v>18673</v>
      </c>
      <c r="B32451" s="1224" t="s">
        <v>24</v>
      </c>
      <c r="C32451" s="1224" t="s">
        <v>18674</v>
      </c>
      <c r="D32451" s="1224" t="s">
        <v>5</v>
      </c>
      <c r="E32451" s="1225">
        <v>6.74</v>
      </c>
      <c r="F32451" s="394"/>
    </row>
    <row r="32452" spans="1:6">
      <c r="A32452" s="1224" t="s">
        <v>18675</v>
      </c>
      <c r="B32452" s="1224" t="s">
        <v>24</v>
      </c>
      <c r="C32452" s="1224" t="s">
        <v>33559</v>
      </c>
      <c r="D32452" s="1224" t="s">
        <v>28</v>
      </c>
      <c r="E32452" s="1225">
        <v>689.9</v>
      </c>
      <c r="F32452" s="394"/>
    </row>
    <row r="32453" spans="1:6">
      <c r="A32453" s="1224" t="s">
        <v>18676</v>
      </c>
      <c r="B32453" s="1224" t="s">
        <v>24</v>
      </c>
      <c r="C32453" s="1224" t="s">
        <v>33560</v>
      </c>
      <c r="D32453" s="1224" t="s">
        <v>5</v>
      </c>
      <c r="E32453" s="1225">
        <v>7.57</v>
      </c>
      <c r="F32453" s="394"/>
    </row>
    <row r="32454" spans="1:6">
      <c r="A32454" s="1224" t="s">
        <v>18677</v>
      </c>
      <c r="B32454" s="1224" t="s">
        <v>24</v>
      </c>
      <c r="C32454" s="1224" t="s">
        <v>18678</v>
      </c>
      <c r="D32454" s="1224" t="s">
        <v>28</v>
      </c>
      <c r="E32454" s="1225">
        <v>419.45</v>
      </c>
      <c r="F32454" s="394"/>
    </row>
    <row r="32455" spans="1:6">
      <c r="A32455" s="1224" t="s">
        <v>18679</v>
      </c>
      <c r="B32455" s="1224" t="s">
        <v>24</v>
      </c>
      <c r="C32455" s="1224" t="s">
        <v>18680</v>
      </c>
      <c r="D32455" s="1224" t="s">
        <v>28</v>
      </c>
      <c r="E32455" s="1225">
        <v>330.06</v>
      </c>
      <c r="F32455" s="394"/>
    </row>
    <row r="32456" spans="1:6">
      <c r="A32456" s="1224" t="s">
        <v>18681</v>
      </c>
      <c r="B32456" s="1224" t="s">
        <v>24</v>
      </c>
      <c r="C32456" s="1224" t="s">
        <v>18682</v>
      </c>
      <c r="D32456" s="1224" t="s">
        <v>28</v>
      </c>
      <c r="E32456" s="1225">
        <v>275.08999999999997</v>
      </c>
      <c r="F32456" s="394"/>
    </row>
    <row r="32457" spans="1:6">
      <c r="A32457" s="1224" t="s">
        <v>18683</v>
      </c>
      <c r="B32457" s="1224" t="s">
        <v>24</v>
      </c>
      <c r="C32457" s="1224" t="s">
        <v>18684</v>
      </c>
      <c r="D32457" s="1224" t="s">
        <v>28</v>
      </c>
      <c r="E32457" s="1225">
        <v>629.64</v>
      </c>
      <c r="F32457" s="394"/>
    </row>
    <row r="32458" spans="1:6">
      <c r="A32458" s="1224" t="s">
        <v>18685</v>
      </c>
      <c r="B32458" s="1224" t="s">
        <v>24</v>
      </c>
      <c r="C32458" s="1224" t="s">
        <v>33561</v>
      </c>
      <c r="D32458" s="1224" t="s">
        <v>5</v>
      </c>
      <c r="E32458" s="1225">
        <v>55.85</v>
      </c>
      <c r="F32458" s="394"/>
    </row>
    <row r="32459" spans="1:6">
      <c r="A32459" s="1224" t="s">
        <v>18686</v>
      </c>
      <c r="B32459" s="1224" t="s">
        <v>24</v>
      </c>
      <c r="C32459" s="1224" t="s">
        <v>33562</v>
      </c>
      <c r="D32459" s="1224" t="s">
        <v>28</v>
      </c>
      <c r="E32459" s="1225">
        <v>0.98</v>
      </c>
      <c r="F32459" s="394"/>
    </row>
    <row r="32460" spans="1:6">
      <c r="A32460" s="1224" t="s">
        <v>18687</v>
      </c>
      <c r="B32460" s="1224" t="s">
        <v>24</v>
      </c>
      <c r="C32460" s="1224" t="s">
        <v>33563</v>
      </c>
      <c r="D32460" s="1224" t="s">
        <v>28</v>
      </c>
      <c r="E32460" s="1225">
        <v>1.64</v>
      </c>
      <c r="F32460" s="394"/>
    </row>
    <row r="32461" spans="1:6">
      <c r="A32461" s="1224" t="s">
        <v>18688</v>
      </c>
      <c r="B32461" s="1224" t="s">
        <v>24</v>
      </c>
      <c r="C32461" s="1224" t="s">
        <v>33564</v>
      </c>
      <c r="D32461" s="1224" t="s">
        <v>28</v>
      </c>
      <c r="E32461" s="1225">
        <v>1.1499999999999999</v>
      </c>
      <c r="F32461" s="394"/>
    </row>
    <row r="32462" spans="1:6">
      <c r="A32462" s="1224" t="s">
        <v>44707</v>
      </c>
      <c r="B32462" s="1224" t="s">
        <v>24</v>
      </c>
      <c r="C32462" s="1224" t="s">
        <v>44708</v>
      </c>
      <c r="D32462" s="1224" t="s">
        <v>28</v>
      </c>
      <c r="E32462" s="1225">
        <v>1.85</v>
      </c>
      <c r="F32462" s="394"/>
    </row>
    <row r="32463" spans="1:6">
      <c r="A32463" s="1224" t="s">
        <v>44709</v>
      </c>
      <c r="B32463" s="1224" t="s">
        <v>24</v>
      </c>
      <c r="C32463" s="1224" t="s">
        <v>44710</v>
      </c>
      <c r="D32463" s="1224" t="s">
        <v>28</v>
      </c>
      <c r="E32463" s="1225">
        <v>4.49</v>
      </c>
      <c r="F32463" s="394"/>
    </row>
    <row r="32464" spans="1:6">
      <c r="A32464" s="1224" t="s">
        <v>18689</v>
      </c>
      <c r="B32464" s="1224" t="s">
        <v>24</v>
      </c>
      <c r="C32464" s="1224" t="s">
        <v>33565</v>
      </c>
      <c r="D32464" s="1224" t="s">
        <v>28</v>
      </c>
      <c r="E32464" s="1225">
        <v>3.07</v>
      </c>
      <c r="F32464" s="394"/>
    </row>
    <row r="32465" spans="1:6">
      <c r="A32465" s="1224" t="s">
        <v>18690</v>
      </c>
      <c r="B32465" s="1224" t="s">
        <v>24</v>
      </c>
      <c r="C32465" s="1224" t="s">
        <v>33566</v>
      </c>
      <c r="D32465" s="1224" t="s">
        <v>28</v>
      </c>
      <c r="E32465" s="1225">
        <v>3.7</v>
      </c>
      <c r="F32465" s="394"/>
    </row>
    <row r="32466" spans="1:6">
      <c r="A32466" s="1224" t="s">
        <v>18691</v>
      </c>
      <c r="B32466" s="1224" t="s">
        <v>24</v>
      </c>
      <c r="C32466" s="1224" t="s">
        <v>33567</v>
      </c>
      <c r="D32466" s="1224" t="s">
        <v>28</v>
      </c>
      <c r="E32466" s="1225">
        <v>4.8</v>
      </c>
      <c r="F32466" s="394"/>
    </row>
    <row r="32467" spans="1:6">
      <c r="A32467" s="1224" t="s">
        <v>18692</v>
      </c>
      <c r="B32467" s="1224" t="s">
        <v>24</v>
      </c>
      <c r="C32467" s="1224" t="s">
        <v>33568</v>
      </c>
      <c r="D32467" s="1224" t="s">
        <v>28</v>
      </c>
      <c r="E32467" s="1225">
        <v>2.87</v>
      </c>
      <c r="F32467" s="394"/>
    </row>
    <row r="32468" spans="1:6">
      <c r="A32468" s="1224" t="s">
        <v>18693</v>
      </c>
      <c r="B32468" s="1224" t="s">
        <v>24</v>
      </c>
      <c r="C32468" s="1224" t="s">
        <v>33569</v>
      </c>
      <c r="D32468" s="1224" t="s">
        <v>28</v>
      </c>
      <c r="E32468" s="1225">
        <v>3.45</v>
      </c>
      <c r="F32468" s="394"/>
    </row>
    <row r="32469" spans="1:6">
      <c r="A32469" s="1224" t="s">
        <v>18694</v>
      </c>
      <c r="B32469" s="1224" t="s">
        <v>24</v>
      </c>
      <c r="C32469" s="1224" t="s">
        <v>33570</v>
      </c>
      <c r="D32469" s="1224" t="s">
        <v>28</v>
      </c>
      <c r="E32469" s="1225">
        <v>4.43</v>
      </c>
      <c r="F32469" s="394"/>
    </row>
    <row r="32470" spans="1:6">
      <c r="A32470" s="1224" t="s">
        <v>44711</v>
      </c>
      <c r="B32470" s="1224" t="s">
        <v>24</v>
      </c>
      <c r="C32470" s="1224" t="s">
        <v>44712</v>
      </c>
      <c r="D32470" s="1224" t="s">
        <v>28</v>
      </c>
      <c r="E32470" s="1225">
        <v>3.84</v>
      </c>
      <c r="F32470" s="394"/>
    </row>
    <row r="32471" spans="1:6">
      <c r="A32471" s="1224" t="s">
        <v>44713</v>
      </c>
      <c r="B32471" s="1224" t="s">
        <v>24</v>
      </c>
      <c r="C32471" s="1224" t="s">
        <v>44714</v>
      </c>
      <c r="D32471" s="1224" t="s">
        <v>28</v>
      </c>
      <c r="E32471" s="1225">
        <v>5.3</v>
      </c>
      <c r="F32471" s="394"/>
    </row>
    <row r="32472" spans="1:6">
      <c r="A32472" s="1224" t="s">
        <v>44715</v>
      </c>
      <c r="B32472" s="1224" t="s">
        <v>24</v>
      </c>
      <c r="C32472" s="1224" t="s">
        <v>44716</v>
      </c>
      <c r="D32472" s="1224" t="s">
        <v>28</v>
      </c>
      <c r="E32472" s="1225">
        <v>2.62</v>
      </c>
      <c r="F32472" s="394"/>
    </row>
    <row r="32473" spans="1:6">
      <c r="A32473" s="1224" t="s">
        <v>44717</v>
      </c>
      <c r="B32473" s="1224" t="s">
        <v>24</v>
      </c>
      <c r="C32473" s="1224" t="s">
        <v>44718</v>
      </c>
      <c r="D32473" s="1224" t="s">
        <v>28</v>
      </c>
      <c r="E32473" s="1225">
        <v>4.9000000000000004</v>
      </c>
      <c r="F32473" s="394"/>
    </row>
    <row r="32474" spans="1:6">
      <c r="A32474" s="1224" t="s">
        <v>44719</v>
      </c>
      <c r="B32474" s="1224" t="s">
        <v>24</v>
      </c>
      <c r="C32474" s="1224" t="s">
        <v>44720</v>
      </c>
      <c r="D32474" s="1224" t="s">
        <v>28</v>
      </c>
      <c r="E32474" s="1225">
        <v>5.42</v>
      </c>
      <c r="F32474" s="394"/>
    </row>
    <row r="32475" spans="1:6">
      <c r="A32475" s="1224" t="s">
        <v>44721</v>
      </c>
      <c r="B32475" s="1224" t="s">
        <v>24</v>
      </c>
      <c r="C32475" s="1224" t="s">
        <v>44722</v>
      </c>
      <c r="D32475" s="1224" t="s">
        <v>28</v>
      </c>
      <c r="E32475" s="1225">
        <v>2.6</v>
      </c>
      <c r="F32475" s="394"/>
    </row>
    <row r="32476" spans="1:6">
      <c r="A32476" s="1224" t="s">
        <v>44723</v>
      </c>
      <c r="B32476" s="1224" t="s">
        <v>24</v>
      </c>
      <c r="C32476" s="1224" t="s">
        <v>44724</v>
      </c>
      <c r="D32476" s="1224" t="s">
        <v>28</v>
      </c>
      <c r="E32476" s="1225">
        <v>2.2799999999999998</v>
      </c>
      <c r="F32476" s="394"/>
    </row>
    <row r="32477" spans="1:6">
      <c r="A32477" s="1224" t="s">
        <v>44725</v>
      </c>
      <c r="B32477" s="1224" t="s">
        <v>24</v>
      </c>
      <c r="C32477" s="1224" t="s">
        <v>44726</v>
      </c>
      <c r="D32477" s="1224" t="s">
        <v>28</v>
      </c>
      <c r="E32477" s="1225">
        <v>1.92</v>
      </c>
      <c r="F32477" s="394"/>
    </row>
    <row r="32478" spans="1:6">
      <c r="A32478" s="1224" t="s">
        <v>44727</v>
      </c>
      <c r="B32478" s="1224" t="s">
        <v>24</v>
      </c>
      <c r="C32478" s="1224" t="s">
        <v>44728</v>
      </c>
      <c r="D32478" s="1224" t="s">
        <v>28</v>
      </c>
      <c r="E32478" s="1225">
        <v>1.63</v>
      </c>
      <c r="F32478" s="394"/>
    </row>
    <row r="32479" spans="1:6">
      <c r="A32479" s="1224" t="s">
        <v>44729</v>
      </c>
      <c r="B32479" s="1224" t="s">
        <v>24</v>
      </c>
      <c r="C32479" s="1224" t="s">
        <v>44730</v>
      </c>
      <c r="D32479" s="1224" t="s">
        <v>28</v>
      </c>
      <c r="E32479" s="1225">
        <v>1.18</v>
      </c>
      <c r="F32479" s="394"/>
    </row>
    <row r="32480" spans="1:6">
      <c r="A32480" s="1224" t="s">
        <v>44731</v>
      </c>
      <c r="B32480" s="1224" t="s">
        <v>24</v>
      </c>
      <c r="C32480" s="1224" t="s">
        <v>44732</v>
      </c>
      <c r="D32480" s="1224" t="s">
        <v>28</v>
      </c>
      <c r="E32480" s="1225">
        <v>3.77</v>
      </c>
      <c r="F32480" s="394"/>
    </row>
    <row r="32481" spans="1:6">
      <c r="A32481" s="1224" t="s">
        <v>44733</v>
      </c>
      <c r="B32481" s="1224" t="s">
        <v>24</v>
      </c>
      <c r="C32481" s="1224" t="s">
        <v>44734</v>
      </c>
      <c r="D32481" s="1224" t="s">
        <v>28</v>
      </c>
      <c r="E32481" s="1225">
        <v>2.56</v>
      </c>
      <c r="F32481" s="394"/>
    </row>
    <row r="32482" spans="1:6">
      <c r="A32482" s="1224" t="s">
        <v>44735</v>
      </c>
      <c r="B32482" s="1224" t="s">
        <v>24</v>
      </c>
      <c r="C32482" s="1224" t="s">
        <v>44736</v>
      </c>
      <c r="D32482" s="1224" t="s">
        <v>28</v>
      </c>
      <c r="E32482" s="1225">
        <v>39.659999999999997</v>
      </c>
      <c r="F32482" s="394"/>
    </row>
    <row r="32483" spans="1:6">
      <c r="A32483" s="1224" t="s">
        <v>18695</v>
      </c>
      <c r="B32483" s="1224" t="s">
        <v>24</v>
      </c>
      <c r="C32483" s="1224" t="s">
        <v>33571</v>
      </c>
      <c r="D32483" s="1224" t="s">
        <v>32</v>
      </c>
      <c r="E32483" s="1225">
        <v>350</v>
      </c>
      <c r="F32483" s="394"/>
    </row>
    <row r="32484" spans="1:6">
      <c r="A32484" s="1224" t="s">
        <v>44737</v>
      </c>
      <c r="B32484" s="1224" t="s">
        <v>24</v>
      </c>
      <c r="C32484" s="1224" t="s">
        <v>44738</v>
      </c>
      <c r="D32484" s="1224" t="s">
        <v>32</v>
      </c>
      <c r="E32484" s="1225">
        <v>995</v>
      </c>
      <c r="F32484" s="394"/>
    </row>
    <row r="32485" spans="1:6">
      <c r="A32485" s="1224" t="s">
        <v>18696</v>
      </c>
      <c r="B32485" s="1224" t="s">
        <v>24</v>
      </c>
      <c r="C32485" s="1224" t="s">
        <v>33572</v>
      </c>
      <c r="D32485" s="1224" t="s">
        <v>32</v>
      </c>
      <c r="E32485" s="1225">
        <v>199</v>
      </c>
      <c r="F32485" s="394"/>
    </row>
    <row r="32486" spans="1:6">
      <c r="A32486" s="1224" t="s">
        <v>44739</v>
      </c>
      <c r="B32486" s="1224" t="s">
        <v>24</v>
      </c>
      <c r="C32486" s="1224" t="s">
        <v>44740</v>
      </c>
      <c r="D32486" s="1224" t="s">
        <v>32</v>
      </c>
      <c r="E32486" s="1225">
        <v>246</v>
      </c>
      <c r="F32486" s="394"/>
    </row>
    <row r="32487" spans="1:6">
      <c r="A32487" s="1224" t="s">
        <v>18697</v>
      </c>
      <c r="B32487" s="1224" t="s">
        <v>24</v>
      </c>
      <c r="C32487" s="1224" t="s">
        <v>33573</v>
      </c>
      <c r="D32487" s="1224" t="s">
        <v>32</v>
      </c>
      <c r="E32487" s="1225">
        <v>219</v>
      </c>
      <c r="F32487" s="394"/>
    </row>
    <row r="32488" spans="1:6">
      <c r="A32488" s="1224" t="s">
        <v>18698</v>
      </c>
      <c r="B32488" s="1224" t="s">
        <v>24</v>
      </c>
      <c r="C32488" s="1224" t="s">
        <v>33574</v>
      </c>
      <c r="D32488" s="1224" t="s">
        <v>32</v>
      </c>
      <c r="E32488" s="1225">
        <v>175</v>
      </c>
      <c r="F32488" s="394"/>
    </row>
    <row r="32489" spans="1:6">
      <c r="A32489" s="1224" t="s">
        <v>18699</v>
      </c>
      <c r="B32489" s="1224" t="s">
        <v>24</v>
      </c>
      <c r="C32489" s="1224" t="s">
        <v>33575</v>
      </c>
      <c r="D32489" s="1224" t="s">
        <v>5</v>
      </c>
      <c r="E32489" s="1225">
        <v>125</v>
      </c>
      <c r="F32489" s="394"/>
    </row>
    <row r="32490" spans="1:6">
      <c r="A32490" s="1224" t="s">
        <v>18700</v>
      </c>
      <c r="B32490" s="1224" t="s">
        <v>24</v>
      </c>
      <c r="C32490" s="1224" t="s">
        <v>33576</v>
      </c>
      <c r="D32490" s="1224" t="s">
        <v>5</v>
      </c>
      <c r="E32490" s="1225">
        <v>152</v>
      </c>
      <c r="F32490" s="394"/>
    </row>
    <row r="32491" spans="1:6">
      <c r="A32491" s="1224" t="s">
        <v>18701</v>
      </c>
      <c r="B32491" s="1224" t="s">
        <v>24</v>
      </c>
      <c r="C32491" s="1224" t="s">
        <v>33577</v>
      </c>
      <c r="D32491" s="1224" t="s">
        <v>5</v>
      </c>
      <c r="E32491" s="1225">
        <v>204</v>
      </c>
      <c r="F32491" s="394"/>
    </row>
    <row r="32492" spans="1:6">
      <c r="A32492" s="1224" t="s">
        <v>18702</v>
      </c>
      <c r="B32492" s="1224" t="s">
        <v>24</v>
      </c>
      <c r="C32492" s="1224" t="s">
        <v>33578</v>
      </c>
      <c r="D32492" s="1224" t="s">
        <v>5</v>
      </c>
      <c r="E32492" s="1225">
        <v>330</v>
      </c>
      <c r="F32492" s="394"/>
    </row>
    <row r="32493" spans="1:6">
      <c r="A32493" s="1224" t="s">
        <v>18703</v>
      </c>
      <c r="B32493" s="1224" t="s">
        <v>24</v>
      </c>
      <c r="C32493" s="1224" t="s">
        <v>33579</v>
      </c>
      <c r="D32493" s="1224" t="s">
        <v>5</v>
      </c>
      <c r="E32493" s="1225">
        <v>448</v>
      </c>
      <c r="F32493" s="394"/>
    </row>
    <row r="32494" spans="1:6">
      <c r="A32494" s="1224" t="s">
        <v>18704</v>
      </c>
      <c r="B32494" s="1224" t="s">
        <v>24</v>
      </c>
      <c r="C32494" s="1224" t="s">
        <v>33580</v>
      </c>
      <c r="D32494" s="1224" t="s">
        <v>5</v>
      </c>
      <c r="E32494" s="1225">
        <v>630</v>
      </c>
      <c r="F32494" s="394"/>
    </row>
    <row r="32495" spans="1:6">
      <c r="A32495" s="1224" t="s">
        <v>18705</v>
      </c>
      <c r="B32495" s="1224" t="s">
        <v>24</v>
      </c>
      <c r="C32495" s="1224" t="s">
        <v>33581</v>
      </c>
      <c r="D32495" s="1224" t="s">
        <v>5</v>
      </c>
      <c r="E32495" s="1225">
        <v>980</v>
      </c>
      <c r="F32495" s="394"/>
    </row>
    <row r="32496" spans="1:6">
      <c r="A32496" s="1224" t="s">
        <v>18706</v>
      </c>
      <c r="B32496" s="1224" t="s">
        <v>24</v>
      </c>
      <c r="C32496" s="1224" t="s">
        <v>33582</v>
      </c>
      <c r="D32496" s="1224" t="s">
        <v>5</v>
      </c>
      <c r="E32496" s="1225">
        <v>138</v>
      </c>
      <c r="F32496" s="394"/>
    </row>
    <row r="32497" spans="1:6">
      <c r="A32497" s="1224" t="s">
        <v>18707</v>
      </c>
      <c r="B32497" s="1224" t="s">
        <v>24</v>
      </c>
      <c r="C32497" s="1224" t="s">
        <v>33583</v>
      </c>
      <c r="D32497" s="1224" t="s">
        <v>5</v>
      </c>
      <c r="E32497" s="1225">
        <v>170</v>
      </c>
      <c r="F32497" s="394"/>
    </row>
    <row r="32498" spans="1:6">
      <c r="A32498" s="1224" t="s">
        <v>18708</v>
      </c>
      <c r="B32498" s="1224" t="s">
        <v>24</v>
      </c>
      <c r="C32498" s="1224" t="s">
        <v>33584</v>
      </c>
      <c r="D32498" s="1224" t="s">
        <v>5</v>
      </c>
      <c r="E32498" s="1225">
        <v>220</v>
      </c>
      <c r="F32498" s="394"/>
    </row>
    <row r="32499" spans="1:6">
      <c r="A32499" s="1224" t="s">
        <v>18709</v>
      </c>
      <c r="B32499" s="1224" t="s">
        <v>24</v>
      </c>
      <c r="C32499" s="1224" t="s">
        <v>33585</v>
      </c>
      <c r="D32499" s="1224" t="s">
        <v>5</v>
      </c>
      <c r="E32499" s="1225">
        <v>352</v>
      </c>
      <c r="F32499" s="394"/>
    </row>
    <row r="32500" spans="1:6">
      <c r="A32500" s="1224" t="s">
        <v>18710</v>
      </c>
      <c r="B32500" s="1224" t="s">
        <v>24</v>
      </c>
      <c r="C32500" s="1224" t="s">
        <v>33586</v>
      </c>
      <c r="D32500" s="1224" t="s">
        <v>5</v>
      </c>
      <c r="E32500" s="1225">
        <v>463</v>
      </c>
      <c r="F32500" s="394"/>
    </row>
    <row r="32501" spans="1:6">
      <c r="A32501" s="1224" t="s">
        <v>18711</v>
      </c>
      <c r="B32501" s="1224" t="s">
        <v>24</v>
      </c>
      <c r="C32501" s="1224" t="s">
        <v>33587</v>
      </c>
      <c r="D32501" s="1224" t="s">
        <v>5</v>
      </c>
      <c r="E32501" s="1225">
        <v>655</v>
      </c>
      <c r="F32501" s="394"/>
    </row>
    <row r="32502" spans="1:6">
      <c r="A32502" s="1224" t="s">
        <v>18712</v>
      </c>
      <c r="B32502" s="1224" t="s">
        <v>24</v>
      </c>
      <c r="C32502" s="1224" t="s">
        <v>33588</v>
      </c>
      <c r="D32502" s="1224" t="s">
        <v>5</v>
      </c>
      <c r="E32502" s="1225">
        <v>1010</v>
      </c>
      <c r="F32502" s="394"/>
    </row>
    <row r="32503" spans="1:6">
      <c r="A32503" s="1224" t="s">
        <v>18713</v>
      </c>
      <c r="B32503" s="1224" t="s">
        <v>24</v>
      </c>
      <c r="C32503" s="1224" t="s">
        <v>33589</v>
      </c>
      <c r="D32503" s="1224" t="s">
        <v>5</v>
      </c>
      <c r="E32503" s="1225">
        <v>260</v>
      </c>
      <c r="F32503" s="394"/>
    </row>
    <row r="32504" spans="1:6">
      <c r="A32504" s="1224" t="s">
        <v>18714</v>
      </c>
      <c r="B32504" s="1224" t="s">
        <v>24</v>
      </c>
      <c r="C32504" s="1224" t="s">
        <v>33590</v>
      </c>
      <c r="D32504" s="1224" t="s">
        <v>5</v>
      </c>
      <c r="E32504" s="1225">
        <v>420</v>
      </c>
      <c r="F32504" s="394"/>
    </row>
    <row r="32505" spans="1:6">
      <c r="A32505" s="1224" t="s">
        <v>18715</v>
      </c>
      <c r="B32505" s="1224" t="s">
        <v>24</v>
      </c>
      <c r="C32505" s="1224" t="s">
        <v>33591</v>
      </c>
      <c r="D32505" s="1224" t="s">
        <v>5</v>
      </c>
      <c r="E32505" s="1225">
        <v>553</v>
      </c>
      <c r="F32505" s="394"/>
    </row>
    <row r="32506" spans="1:6">
      <c r="A32506" s="1224" t="s">
        <v>18716</v>
      </c>
      <c r="B32506" s="1224" t="s">
        <v>24</v>
      </c>
      <c r="C32506" s="1224" t="s">
        <v>33592</v>
      </c>
      <c r="D32506" s="1224" t="s">
        <v>5</v>
      </c>
      <c r="E32506" s="1225">
        <v>1000.59</v>
      </c>
      <c r="F32506" s="394"/>
    </row>
    <row r="32507" spans="1:6">
      <c r="A32507" s="1224" t="s">
        <v>18717</v>
      </c>
      <c r="B32507" s="1224" t="s">
        <v>24</v>
      </c>
      <c r="C32507" s="1224" t="s">
        <v>33593</v>
      </c>
      <c r="D32507" s="1224" t="s">
        <v>5</v>
      </c>
      <c r="E32507" s="1225">
        <v>1432</v>
      </c>
      <c r="F32507" s="394"/>
    </row>
    <row r="32508" spans="1:6">
      <c r="A32508" s="1224" t="s">
        <v>18718</v>
      </c>
      <c r="B32508" s="1224" t="s">
        <v>24</v>
      </c>
      <c r="C32508" s="1224" t="s">
        <v>33594</v>
      </c>
      <c r="D32508" s="1224" t="s">
        <v>5</v>
      </c>
      <c r="E32508" s="1225">
        <v>129</v>
      </c>
      <c r="F32508" s="394"/>
    </row>
    <row r="32509" spans="1:6">
      <c r="A32509" s="1224" t="s">
        <v>18719</v>
      </c>
      <c r="B32509" s="1224" t="s">
        <v>24</v>
      </c>
      <c r="C32509" s="1224" t="s">
        <v>33595</v>
      </c>
      <c r="D32509" s="1224" t="s">
        <v>5</v>
      </c>
      <c r="E32509" s="1225">
        <v>260</v>
      </c>
      <c r="F32509" s="394"/>
    </row>
    <row r="32510" spans="1:6">
      <c r="A32510" s="1224" t="s">
        <v>18720</v>
      </c>
      <c r="B32510" s="1224" t="s">
        <v>24</v>
      </c>
      <c r="C32510" s="1224" t="s">
        <v>33596</v>
      </c>
      <c r="D32510" s="1224" t="s">
        <v>5</v>
      </c>
      <c r="E32510" s="1225">
        <v>234</v>
      </c>
      <c r="F32510" s="394"/>
    </row>
    <row r="32511" spans="1:6">
      <c r="A32511" s="1224" t="s">
        <v>18721</v>
      </c>
      <c r="B32511" s="1224" t="s">
        <v>24</v>
      </c>
      <c r="C32511" s="1224" t="s">
        <v>33597</v>
      </c>
      <c r="D32511" s="1224" t="s">
        <v>5</v>
      </c>
      <c r="E32511" s="1225">
        <v>379</v>
      </c>
      <c r="F32511" s="394"/>
    </row>
    <row r="32512" spans="1:6">
      <c r="A32512" s="1224" t="s">
        <v>18722</v>
      </c>
      <c r="B32512" s="1224" t="s">
        <v>24</v>
      </c>
      <c r="C32512" s="1224" t="s">
        <v>33598</v>
      </c>
      <c r="D32512" s="1224" t="s">
        <v>5</v>
      </c>
      <c r="E32512" s="1225">
        <v>554</v>
      </c>
      <c r="F32512" s="394"/>
    </row>
    <row r="32513" spans="1:6">
      <c r="A32513" s="1224" t="s">
        <v>18723</v>
      </c>
      <c r="B32513" s="1224" t="s">
        <v>24</v>
      </c>
      <c r="C32513" s="1224" t="s">
        <v>33599</v>
      </c>
      <c r="D32513" s="1224" t="s">
        <v>5</v>
      </c>
      <c r="E32513" s="1225">
        <v>1625</v>
      </c>
      <c r="F32513" s="394"/>
    </row>
    <row r="32514" spans="1:6">
      <c r="A32514" s="1224" t="s">
        <v>18724</v>
      </c>
      <c r="B32514" s="1224" t="s">
        <v>24</v>
      </c>
      <c r="C32514" s="1224" t="s">
        <v>18725</v>
      </c>
      <c r="D32514" s="1224" t="s">
        <v>5</v>
      </c>
      <c r="E32514" s="1225">
        <v>347</v>
      </c>
      <c r="F32514" s="394"/>
    </row>
    <row r="32515" spans="1:6">
      <c r="A32515" s="1224" t="s">
        <v>18726</v>
      </c>
      <c r="B32515" s="1224" t="s">
        <v>24</v>
      </c>
      <c r="C32515" s="1224" t="s">
        <v>33600</v>
      </c>
      <c r="D32515" s="1224" t="s">
        <v>5</v>
      </c>
      <c r="E32515" s="1225">
        <v>37.49</v>
      </c>
      <c r="F32515" s="394"/>
    </row>
    <row r="32516" spans="1:6">
      <c r="A32516" s="1224" t="s">
        <v>18727</v>
      </c>
      <c r="B32516" s="1224" t="s">
        <v>24</v>
      </c>
      <c r="C32516" s="1224" t="s">
        <v>33601</v>
      </c>
      <c r="D32516" s="1224" t="s">
        <v>5</v>
      </c>
      <c r="E32516" s="1225">
        <v>40</v>
      </c>
      <c r="F32516" s="394"/>
    </row>
    <row r="32517" spans="1:6">
      <c r="A32517" s="1224" t="s">
        <v>18728</v>
      </c>
      <c r="B32517" s="1224" t="s">
        <v>24</v>
      </c>
      <c r="C32517" s="1224" t="s">
        <v>33602</v>
      </c>
      <c r="D32517" s="1224" t="s">
        <v>5</v>
      </c>
      <c r="E32517" s="1225">
        <v>52</v>
      </c>
      <c r="F32517" s="394"/>
    </row>
    <row r="32518" spans="1:6">
      <c r="A32518" s="1224" t="s">
        <v>18729</v>
      </c>
      <c r="B32518" s="1224" t="s">
        <v>24</v>
      </c>
      <c r="C32518" s="1224" t="s">
        <v>33603</v>
      </c>
      <c r="D32518" s="1224" t="s">
        <v>5</v>
      </c>
      <c r="E32518" s="1225">
        <v>77</v>
      </c>
      <c r="F32518" s="394"/>
    </row>
    <row r="32519" spans="1:6">
      <c r="A32519" s="1224" t="s">
        <v>18730</v>
      </c>
      <c r="B32519" s="1224" t="s">
        <v>24</v>
      </c>
      <c r="C32519" s="1224" t="s">
        <v>33604</v>
      </c>
      <c r="D32519" s="1224" t="s">
        <v>5</v>
      </c>
      <c r="E32519" s="1225">
        <v>97</v>
      </c>
      <c r="F32519" s="394"/>
    </row>
    <row r="32520" spans="1:6">
      <c r="A32520" s="1224" t="s">
        <v>18731</v>
      </c>
      <c r="B32520" s="1224" t="s">
        <v>24</v>
      </c>
      <c r="C32520" s="1224" t="s">
        <v>33605</v>
      </c>
      <c r="D32520" s="1224" t="s">
        <v>28</v>
      </c>
      <c r="E32520" s="1225">
        <v>549.92999999999995</v>
      </c>
      <c r="F32520" s="394"/>
    </row>
    <row r="32521" spans="1:6">
      <c r="A32521" s="1224" t="s">
        <v>18732</v>
      </c>
      <c r="B32521" s="1224" t="s">
        <v>24</v>
      </c>
      <c r="C32521" s="1224" t="s">
        <v>33606</v>
      </c>
      <c r="D32521" s="1224" t="s">
        <v>28</v>
      </c>
      <c r="E32521" s="1225">
        <v>213</v>
      </c>
      <c r="F32521" s="394"/>
    </row>
    <row r="32522" spans="1:6">
      <c r="A32522" s="1224" t="s">
        <v>18733</v>
      </c>
      <c r="B32522" s="1224" t="s">
        <v>24</v>
      </c>
      <c r="C32522" s="1224" t="s">
        <v>33607</v>
      </c>
      <c r="D32522" s="1224" t="s">
        <v>28</v>
      </c>
      <c r="E32522" s="1225">
        <v>39.9</v>
      </c>
      <c r="F32522" s="394"/>
    </row>
    <row r="32523" spans="1:6">
      <c r="A32523" s="1224" t="s">
        <v>18734</v>
      </c>
      <c r="B32523" s="1224" t="s">
        <v>24</v>
      </c>
      <c r="C32523" s="1224" t="s">
        <v>33608</v>
      </c>
      <c r="D32523" s="1224" t="s">
        <v>28</v>
      </c>
      <c r="E32523" s="1225">
        <v>532.5</v>
      </c>
      <c r="F32523" s="394"/>
    </row>
    <row r="32524" spans="1:6">
      <c r="A32524" s="1224" t="s">
        <v>18735</v>
      </c>
      <c r="B32524" s="1224" t="s">
        <v>24</v>
      </c>
      <c r="C32524" s="1224" t="s">
        <v>33609</v>
      </c>
      <c r="D32524" s="1224" t="s">
        <v>28</v>
      </c>
      <c r="E32524" s="1225">
        <v>648.99</v>
      </c>
      <c r="F32524" s="394"/>
    </row>
    <row r="32525" spans="1:6">
      <c r="A32525" s="1224" t="s">
        <v>18736</v>
      </c>
      <c r="B32525" s="1224" t="s">
        <v>24</v>
      </c>
      <c r="C32525" s="1224" t="s">
        <v>18737</v>
      </c>
      <c r="D32525" s="1224" t="s">
        <v>5</v>
      </c>
      <c r="E32525" s="1225">
        <v>309.75</v>
      </c>
      <c r="F32525" s="394"/>
    </row>
    <row r="32526" spans="1:6">
      <c r="A32526" s="1224" t="s">
        <v>18738</v>
      </c>
      <c r="B32526" s="1224" t="s">
        <v>24</v>
      </c>
      <c r="C32526" s="1224" t="s">
        <v>18739</v>
      </c>
      <c r="D32526" s="1224" t="s">
        <v>28</v>
      </c>
      <c r="E32526" s="1225">
        <v>1135.97</v>
      </c>
      <c r="F32526" s="394"/>
    </row>
    <row r="32527" spans="1:6">
      <c r="A32527" s="1224" t="s">
        <v>18740</v>
      </c>
      <c r="B32527" s="1224" t="s">
        <v>24</v>
      </c>
      <c r="C32527" s="1224" t="s">
        <v>33610</v>
      </c>
      <c r="D32527" s="1224" t="s">
        <v>5</v>
      </c>
      <c r="E32527" s="1225">
        <v>196.4</v>
      </c>
      <c r="F32527" s="394"/>
    </row>
    <row r="32528" spans="1:6">
      <c r="A32528" s="1224" t="s">
        <v>18741</v>
      </c>
      <c r="B32528" s="1224" t="s">
        <v>24</v>
      </c>
      <c r="C32528" s="1224" t="s">
        <v>18742</v>
      </c>
      <c r="D32528" s="1224" t="s">
        <v>28</v>
      </c>
      <c r="E32528" s="1225">
        <v>91</v>
      </c>
      <c r="F32528" s="394"/>
    </row>
    <row r="32529" spans="1:6">
      <c r="A32529" s="1224" t="s">
        <v>18743</v>
      </c>
      <c r="B32529" s="1224" t="s">
        <v>24</v>
      </c>
      <c r="C32529" s="1224" t="s">
        <v>33611</v>
      </c>
      <c r="D32529" s="1224" t="s">
        <v>28</v>
      </c>
      <c r="E32529" s="1225">
        <v>147</v>
      </c>
      <c r="F32529" s="394"/>
    </row>
    <row r="32530" spans="1:6">
      <c r="A32530" s="1224" t="s">
        <v>33612</v>
      </c>
      <c r="B32530" s="1224" t="s">
        <v>24</v>
      </c>
      <c r="C32530" s="1224" t="s">
        <v>33613</v>
      </c>
      <c r="D32530" s="1224" t="s">
        <v>28</v>
      </c>
      <c r="E32530" s="1225">
        <v>53.8</v>
      </c>
      <c r="F32530" s="394"/>
    </row>
    <row r="32531" spans="1:6">
      <c r="A32531" s="1224" t="s">
        <v>18744</v>
      </c>
      <c r="B32531" s="1224" t="s">
        <v>24</v>
      </c>
      <c r="C32531" s="1224" t="s">
        <v>18745</v>
      </c>
      <c r="D32531" s="1224" t="s">
        <v>28</v>
      </c>
      <c r="E32531" s="1225">
        <v>170.83</v>
      </c>
      <c r="F32531" s="394"/>
    </row>
    <row r="32532" spans="1:6">
      <c r="A32532" s="1224" t="s">
        <v>33614</v>
      </c>
      <c r="B32532" s="1224" t="s">
        <v>24</v>
      </c>
      <c r="C32532" s="1224" t="s">
        <v>33615</v>
      </c>
      <c r="D32532" s="1224" t="s">
        <v>28</v>
      </c>
      <c r="E32532" s="1225">
        <v>71.599999999999994</v>
      </c>
      <c r="F32532" s="394"/>
    </row>
    <row r="32533" spans="1:6">
      <c r="A32533" s="1224" t="s">
        <v>18746</v>
      </c>
      <c r="B32533" s="1224" t="s">
        <v>24</v>
      </c>
      <c r="C32533" s="1224" t="s">
        <v>18747</v>
      </c>
      <c r="D32533" s="1224" t="s">
        <v>28</v>
      </c>
      <c r="E32533" s="1225">
        <v>151.58000000000001</v>
      </c>
      <c r="F32533" s="394"/>
    </row>
    <row r="32534" spans="1:6">
      <c r="A32534" s="1224" t="s">
        <v>18748</v>
      </c>
      <c r="B32534" s="1224" t="s">
        <v>24</v>
      </c>
      <c r="C32534" s="1224" t="s">
        <v>18749</v>
      </c>
      <c r="D32534" s="1224" t="s">
        <v>28</v>
      </c>
      <c r="E32534" s="1225">
        <v>85.66</v>
      </c>
      <c r="F32534" s="394"/>
    </row>
    <row r="32535" spans="1:6">
      <c r="A32535" s="1224" t="s">
        <v>18750</v>
      </c>
      <c r="B32535" s="1224" t="s">
        <v>24</v>
      </c>
      <c r="C32535" s="1224" t="s">
        <v>18751</v>
      </c>
      <c r="D32535" s="1224" t="s">
        <v>28</v>
      </c>
      <c r="E32535" s="1225">
        <v>540</v>
      </c>
      <c r="F32535" s="394"/>
    </row>
    <row r="32536" spans="1:6">
      <c r="A32536" s="1224" t="s">
        <v>18752</v>
      </c>
      <c r="B32536" s="1224" t="s">
        <v>24</v>
      </c>
      <c r="C32536" s="1224" t="s">
        <v>33616</v>
      </c>
      <c r="D32536" s="1224" t="s">
        <v>5</v>
      </c>
      <c r="E32536" s="1225">
        <v>1.93</v>
      </c>
      <c r="F32536" s="394"/>
    </row>
    <row r="32537" spans="1:6">
      <c r="A32537" s="1224" t="s">
        <v>18753</v>
      </c>
      <c r="B32537" s="1224" t="s">
        <v>24</v>
      </c>
      <c r="C32537" s="1224" t="s">
        <v>18754</v>
      </c>
      <c r="D32537" s="1224" t="s">
        <v>32</v>
      </c>
      <c r="E32537" s="1225">
        <v>220</v>
      </c>
      <c r="F32537" s="394"/>
    </row>
    <row r="32538" spans="1:6">
      <c r="A32538" s="1224" t="s">
        <v>18755</v>
      </c>
      <c r="B32538" s="1224" t="s">
        <v>24</v>
      </c>
      <c r="C32538" s="1224" t="s">
        <v>18756</v>
      </c>
      <c r="D32538" s="1224" t="s">
        <v>32</v>
      </c>
      <c r="E32538" s="1225">
        <v>280</v>
      </c>
      <c r="F32538" s="394"/>
    </row>
    <row r="32539" spans="1:6">
      <c r="A32539" s="1224" t="s">
        <v>18757</v>
      </c>
      <c r="B32539" s="1224" t="s">
        <v>24</v>
      </c>
      <c r="C32539" s="1224" t="s">
        <v>18758</v>
      </c>
      <c r="D32539" s="1224" t="s">
        <v>32</v>
      </c>
      <c r="E32539" s="1225">
        <v>300</v>
      </c>
      <c r="F32539" s="394"/>
    </row>
    <row r="32540" spans="1:6">
      <c r="A32540" s="1224" t="s">
        <v>18759</v>
      </c>
      <c r="B32540" s="1224" t="s">
        <v>24</v>
      </c>
      <c r="C32540" s="1224" t="s">
        <v>18760</v>
      </c>
      <c r="D32540" s="1224" t="s">
        <v>32</v>
      </c>
      <c r="E32540" s="1225">
        <v>205</v>
      </c>
      <c r="F32540" s="394"/>
    </row>
    <row r="32541" spans="1:6">
      <c r="A32541" s="1224" t="s">
        <v>18761</v>
      </c>
      <c r="B32541" s="1224" t="s">
        <v>24</v>
      </c>
      <c r="C32541" s="1224" t="s">
        <v>18762</v>
      </c>
      <c r="D32541" s="1224" t="s">
        <v>32</v>
      </c>
      <c r="E32541" s="1225">
        <v>490</v>
      </c>
      <c r="F32541" s="394"/>
    </row>
    <row r="32542" spans="1:6">
      <c r="A32542" s="1224" t="s">
        <v>18763</v>
      </c>
      <c r="B32542" s="1224" t="s">
        <v>24</v>
      </c>
      <c r="C32542" s="1224" t="s">
        <v>18764</v>
      </c>
      <c r="D32542" s="1224" t="s">
        <v>32</v>
      </c>
      <c r="E32542" s="1225">
        <v>1063.9000000000001</v>
      </c>
      <c r="F32542" s="394"/>
    </row>
    <row r="32543" spans="1:6">
      <c r="A32543" s="1224" t="s">
        <v>18765</v>
      </c>
      <c r="B32543" s="1224" t="s">
        <v>24</v>
      </c>
      <c r="C32543" s="1224" t="s">
        <v>18766</v>
      </c>
      <c r="D32543" s="1224" t="s">
        <v>32</v>
      </c>
      <c r="E32543" s="1225">
        <v>1192.24</v>
      </c>
      <c r="F32543" s="394"/>
    </row>
    <row r="32544" spans="1:6">
      <c r="A32544" s="1224" t="s">
        <v>18767</v>
      </c>
      <c r="B32544" s="1224" t="s">
        <v>24</v>
      </c>
      <c r="C32544" s="1224" t="s">
        <v>18768</v>
      </c>
      <c r="D32544" s="1224" t="s">
        <v>32</v>
      </c>
      <c r="E32544" s="1225">
        <v>437</v>
      </c>
      <c r="F32544" s="394"/>
    </row>
    <row r="32545" spans="1:6">
      <c r="A32545" s="1224" t="s">
        <v>18769</v>
      </c>
      <c r="B32545" s="1224" t="s">
        <v>24</v>
      </c>
      <c r="C32545" s="1224" t="s">
        <v>18770</v>
      </c>
      <c r="D32545" s="1224" t="s">
        <v>32</v>
      </c>
      <c r="E32545" s="1225">
        <v>780</v>
      </c>
      <c r="F32545" s="394"/>
    </row>
    <row r="32546" spans="1:6">
      <c r="A32546" s="1224" t="s">
        <v>18771</v>
      </c>
      <c r="B32546" s="1224" t="s">
        <v>24</v>
      </c>
      <c r="C32546" s="1224" t="s">
        <v>18772</v>
      </c>
      <c r="D32546" s="1224" t="s">
        <v>32</v>
      </c>
      <c r="E32546" s="1225">
        <v>320</v>
      </c>
      <c r="F32546" s="394"/>
    </row>
    <row r="32547" spans="1:6">
      <c r="A32547" s="1224" t="s">
        <v>18773</v>
      </c>
      <c r="B32547" s="1224" t="s">
        <v>24</v>
      </c>
      <c r="C32547" s="1224" t="s">
        <v>18774</v>
      </c>
      <c r="D32547" s="1224" t="s">
        <v>32</v>
      </c>
      <c r="E32547" s="1225">
        <v>360</v>
      </c>
      <c r="F32547" s="394"/>
    </row>
    <row r="32548" spans="1:6">
      <c r="A32548" s="1224" t="s">
        <v>18775</v>
      </c>
      <c r="B32548" s="1224" t="s">
        <v>24</v>
      </c>
      <c r="C32548" s="1224" t="s">
        <v>18776</v>
      </c>
      <c r="D32548" s="1224" t="s">
        <v>32</v>
      </c>
      <c r="E32548" s="1225">
        <v>430</v>
      </c>
      <c r="F32548" s="394"/>
    </row>
    <row r="32549" spans="1:6">
      <c r="A32549" s="1224" t="s">
        <v>18777</v>
      </c>
      <c r="B32549" s="1224" t="s">
        <v>24</v>
      </c>
      <c r="C32549" s="1224" t="s">
        <v>18778</v>
      </c>
      <c r="D32549" s="1224" t="s">
        <v>32</v>
      </c>
      <c r="E32549" s="1225">
        <v>299.56</v>
      </c>
      <c r="F32549" s="394"/>
    </row>
    <row r="32550" spans="1:6">
      <c r="A32550" s="1224" t="s">
        <v>18779</v>
      </c>
      <c r="B32550" s="1224" t="s">
        <v>24</v>
      </c>
      <c r="C32550" s="1224" t="s">
        <v>18780</v>
      </c>
      <c r="D32550" s="1224" t="s">
        <v>5</v>
      </c>
      <c r="E32550" s="1225">
        <v>26.9</v>
      </c>
      <c r="F32550" s="394"/>
    </row>
    <row r="32551" spans="1:6">
      <c r="A32551" s="1224" t="s">
        <v>18781</v>
      </c>
      <c r="B32551" s="1224" t="s">
        <v>24</v>
      </c>
      <c r="C32551" s="1224" t="s">
        <v>33617</v>
      </c>
      <c r="D32551" s="1224" t="s">
        <v>28</v>
      </c>
      <c r="E32551" s="1225">
        <v>36.549999999999997</v>
      </c>
      <c r="F32551" s="394"/>
    </row>
    <row r="32552" spans="1:6">
      <c r="A32552" s="1224" t="s">
        <v>18782</v>
      </c>
      <c r="B32552" s="1224" t="s">
        <v>24</v>
      </c>
      <c r="C32552" s="1224" t="s">
        <v>33618</v>
      </c>
      <c r="D32552" s="1224" t="s">
        <v>5</v>
      </c>
      <c r="E32552" s="1225">
        <v>2.98</v>
      </c>
      <c r="F32552" s="394"/>
    </row>
    <row r="32553" spans="1:6">
      <c r="A32553" s="1224" t="s">
        <v>18783</v>
      </c>
      <c r="B32553" s="1224" t="s">
        <v>24</v>
      </c>
      <c r="C32553" s="1224" t="s">
        <v>33619</v>
      </c>
      <c r="D32553" s="1224" t="s">
        <v>32</v>
      </c>
      <c r="E32553" s="1225">
        <v>215.88</v>
      </c>
      <c r="F32553" s="394"/>
    </row>
    <row r="32554" spans="1:6">
      <c r="A32554" s="1224" t="s">
        <v>18784</v>
      </c>
      <c r="B32554" s="1224" t="s">
        <v>24</v>
      </c>
      <c r="C32554" s="1224" t="s">
        <v>33620</v>
      </c>
      <c r="D32554" s="1224" t="s">
        <v>32</v>
      </c>
      <c r="E32554" s="1225">
        <v>25.99</v>
      </c>
      <c r="F32554" s="394"/>
    </row>
    <row r="32555" spans="1:6">
      <c r="A32555" s="1224" t="s">
        <v>18785</v>
      </c>
      <c r="B32555" s="1224" t="s">
        <v>24</v>
      </c>
      <c r="C32555" s="1224" t="s">
        <v>33621</v>
      </c>
      <c r="D32555" s="1224" t="s">
        <v>32</v>
      </c>
      <c r="E32555" s="1225">
        <v>108.01</v>
      </c>
      <c r="F32555" s="394"/>
    </row>
    <row r="32556" spans="1:6">
      <c r="A32556" s="1224" t="s">
        <v>18786</v>
      </c>
      <c r="B32556" s="1224" t="s">
        <v>24</v>
      </c>
      <c r="C32556" s="1224" t="s">
        <v>33622</v>
      </c>
      <c r="D32556" s="1224" t="s">
        <v>32</v>
      </c>
      <c r="E32556" s="1225">
        <v>31.55</v>
      </c>
      <c r="F32556" s="394"/>
    </row>
    <row r="32557" spans="1:6">
      <c r="A32557" s="1224" t="s">
        <v>33623</v>
      </c>
      <c r="B32557" s="1224" t="s">
        <v>24</v>
      </c>
      <c r="C32557" s="1224" t="s">
        <v>33624</v>
      </c>
      <c r="D32557" s="1224" t="s">
        <v>32</v>
      </c>
      <c r="E32557" s="1225">
        <v>21.7</v>
      </c>
      <c r="F32557" s="394"/>
    </row>
    <row r="32558" spans="1:6">
      <c r="A32558" s="1224" t="s">
        <v>33625</v>
      </c>
      <c r="B32558" s="1224" t="s">
        <v>24</v>
      </c>
      <c r="C32558" s="1224" t="s">
        <v>33626</v>
      </c>
      <c r="D32558" s="1224" t="s">
        <v>32</v>
      </c>
      <c r="E32558" s="1225">
        <v>24.7</v>
      </c>
      <c r="F32558" s="394"/>
    </row>
    <row r="32559" spans="1:6">
      <c r="A32559" s="1224" t="s">
        <v>33627</v>
      </c>
      <c r="B32559" s="1224" t="s">
        <v>24</v>
      </c>
      <c r="C32559" s="1224" t="s">
        <v>33628</v>
      </c>
      <c r="D32559" s="1224" t="s">
        <v>32</v>
      </c>
      <c r="E32559" s="1225">
        <v>48.27</v>
      </c>
      <c r="F32559" s="394"/>
    </row>
    <row r="32560" spans="1:6">
      <c r="A32560" s="1224" t="s">
        <v>33629</v>
      </c>
      <c r="B32560" s="1224" t="s">
        <v>24</v>
      </c>
      <c r="C32560" s="1224" t="s">
        <v>33630</v>
      </c>
      <c r="D32560" s="1224" t="s">
        <v>32</v>
      </c>
      <c r="E32560" s="1225">
        <v>51.61</v>
      </c>
      <c r="F32560" s="394"/>
    </row>
    <row r="32561" spans="1:6">
      <c r="A32561" s="1224" t="s">
        <v>33631</v>
      </c>
      <c r="B32561" s="1224" t="s">
        <v>24</v>
      </c>
      <c r="C32561" s="1224" t="s">
        <v>33632</v>
      </c>
      <c r="D32561" s="1224" t="s">
        <v>32</v>
      </c>
      <c r="E32561" s="1225">
        <v>61.1</v>
      </c>
      <c r="F32561" s="394"/>
    </row>
    <row r="32562" spans="1:6">
      <c r="A32562" s="1224" t="s">
        <v>18787</v>
      </c>
      <c r="B32562" s="1224" t="s">
        <v>24</v>
      </c>
      <c r="C32562" s="1224" t="s">
        <v>33633</v>
      </c>
      <c r="D32562" s="1224" t="s">
        <v>32</v>
      </c>
      <c r="E32562" s="1225">
        <v>35</v>
      </c>
      <c r="F32562" s="394"/>
    </row>
    <row r="32563" spans="1:6">
      <c r="A32563" s="1224" t="s">
        <v>18788</v>
      </c>
      <c r="B32563" s="1224" t="s">
        <v>24</v>
      </c>
      <c r="C32563" s="1224" t="s">
        <v>33634</v>
      </c>
      <c r="D32563" s="1224" t="s">
        <v>32</v>
      </c>
      <c r="E32563" s="1225">
        <v>54.75</v>
      </c>
      <c r="F32563" s="394"/>
    </row>
    <row r="32564" spans="1:6">
      <c r="A32564" s="1224" t="s">
        <v>18789</v>
      </c>
      <c r="B32564" s="1224" t="s">
        <v>24</v>
      </c>
      <c r="C32564" s="1224" t="s">
        <v>33635</v>
      </c>
      <c r="D32564" s="1224" t="s">
        <v>32</v>
      </c>
      <c r="E32564" s="1225">
        <v>68.5</v>
      </c>
      <c r="F32564" s="394"/>
    </row>
    <row r="32565" spans="1:6">
      <c r="A32565" s="1224" t="s">
        <v>18790</v>
      </c>
      <c r="B32565" s="1224" t="s">
        <v>24</v>
      </c>
      <c r="C32565" s="1224" t="s">
        <v>33636</v>
      </c>
      <c r="D32565" s="1224" t="s">
        <v>32</v>
      </c>
      <c r="E32565" s="1225">
        <v>68.5</v>
      </c>
      <c r="F32565" s="394"/>
    </row>
    <row r="32566" spans="1:6">
      <c r="A32566" s="1224" t="s">
        <v>18791</v>
      </c>
      <c r="B32566" s="1224" t="s">
        <v>24</v>
      </c>
      <c r="C32566" s="1224" t="s">
        <v>33637</v>
      </c>
      <c r="D32566" s="1224" t="s">
        <v>32</v>
      </c>
      <c r="E32566" s="1225">
        <v>310</v>
      </c>
      <c r="F32566" s="394"/>
    </row>
    <row r="32567" spans="1:6">
      <c r="A32567" s="1224" t="s">
        <v>18792</v>
      </c>
      <c r="B32567" s="1224" t="s">
        <v>24</v>
      </c>
      <c r="C32567" s="1224" t="s">
        <v>33638</v>
      </c>
      <c r="D32567" s="1224" t="s">
        <v>32</v>
      </c>
      <c r="E32567" s="1225">
        <v>350</v>
      </c>
      <c r="F32567" s="394"/>
    </row>
    <row r="32568" spans="1:6">
      <c r="A32568" s="1224" t="s">
        <v>18793</v>
      </c>
      <c r="B32568" s="1224" t="s">
        <v>24</v>
      </c>
      <c r="C32568" s="1224" t="s">
        <v>33639</v>
      </c>
      <c r="D32568" s="1224" t="s">
        <v>32</v>
      </c>
      <c r="E32568" s="1225">
        <v>235.32</v>
      </c>
      <c r="F32568" s="394"/>
    </row>
    <row r="32569" spans="1:6">
      <c r="A32569" s="1224" t="s">
        <v>18794</v>
      </c>
      <c r="B32569" s="1224" t="s">
        <v>24</v>
      </c>
      <c r="C32569" s="1224" t="s">
        <v>33640</v>
      </c>
      <c r="D32569" s="1224" t="s">
        <v>32</v>
      </c>
      <c r="E32569" s="1225">
        <v>199</v>
      </c>
      <c r="F32569" s="394"/>
    </row>
    <row r="32570" spans="1:6">
      <c r="A32570" s="1224" t="s">
        <v>18795</v>
      </c>
      <c r="B32570" s="1224" t="s">
        <v>24</v>
      </c>
      <c r="C32570" s="1224" t="s">
        <v>18796</v>
      </c>
      <c r="D32570" s="1224" t="s">
        <v>32</v>
      </c>
      <c r="E32570" s="1225">
        <v>126</v>
      </c>
      <c r="F32570" s="394"/>
    </row>
    <row r="32571" spans="1:6">
      <c r="A32571" s="1224" t="s">
        <v>18797</v>
      </c>
      <c r="B32571" s="1224" t="s">
        <v>24</v>
      </c>
      <c r="C32571" s="1224" t="s">
        <v>18798</v>
      </c>
      <c r="D32571" s="1224" t="s">
        <v>32</v>
      </c>
      <c r="E32571" s="1225">
        <v>74.900000000000006</v>
      </c>
      <c r="F32571" s="394"/>
    </row>
    <row r="32572" spans="1:6">
      <c r="A32572" s="1224" t="s">
        <v>18799</v>
      </c>
      <c r="B32572" s="1224" t="s">
        <v>24</v>
      </c>
      <c r="C32572" s="1224" t="s">
        <v>33641</v>
      </c>
      <c r="D32572" s="1224" t="s">
        <v>30</v>
      </c>
      <c r="E32572" s="1225">
        <v>26.42</v>
      </c>
      <c r="F32572" s="394"/>
    </row>
    <row r="32573" spans="1:6">
      <c r="A32573" s="1224" t="s">
        <v>18800</v>
      </c>
      <c r="B32573" s="1224" t="s">
        <v>24</v>
      </c>
      <c r="C32573" s="1224" t="s">
        <v>33642</v>
      </c>
      <c r="D32573" s="1224" t="s">
        <v>28</v>
      </c>
      <c r="E32573" s="1225">
        <v>17.96</v>
      </c>
      <c r="F32573" s="394"/>
    </row>
    <row r="32574" spans="1:6">
      <c r="A32574" s="1224" t="s">
        <v>18801</v>
      </c>
      <c r="B32574" s="1224" t="s">
        <v>24</v>
      </c>
      <c r="C32574" s="1224" t="s">
        <v>18802</v>
      </c>
      <c r="D32574" s="1224" t="s">
        <v>28</v>
      </c>
      <c r="E32574" s="1225">
        <v>41.31</v>
      </c>
      <c r="F32574" s="394"/>
    </row>
    <row r="32575" spans="1:6">
      <c r="A32575" s="1224" t="s">
        <v>44741</v>
      </c>
      <c r="B32575" s="1224" t="s">
        <v>24</v>
      </c>
      <c r="C32575" s="1224" t="s">
        <v>44742</v>
      </c>
      <c r="D32575" s="1224" t="s">
        <v>30</v>
      </c>
      <c r="E32575" s="1225">
        <v>60.21</v>
      </c>
      <c r="F32575" s="394"/>
    </row>
    <row r="32576" spans="1:6">
      <c r="A32576" s="1224" t="s">
        <v>18803</v>
      </c>
      <c r="B32576" s="1224" t="s">
        <v>24</v>
      </c>
      <c r="C32576" s="1224" t="s">
        <v>33643</v>
      </c>
      <c r="D32576" s="1224" t="s">
        <v>32</v>
      </c>
      <c r="E32576" s="1225">
        <v>65.92</v>
      </c>
      <c r="F32576" s="394"/>
    </row>
    <row r="32577" spans="1:6">
      <c r="A32577" s="1224" t="s">
        <v>18804</v>
      </c>
      <c r="B32577" s="1224" t="s">
        <v>24</v>
      </c>
      <c r="C32577" s="1224" t="s">
        <v>33644</v>
      </c>
      <c r="D32577" s="1224" t="s">
        <v>32</v>
      </c>
      <c r="E32577" s="1225">
        <v>653</v>
      </c>
      <c r="F32577" s="394"/>
    </row>
    <row r="32578" spans="1:6">
      <c r="A32578" s="1224" t="s">
        <v>18805</v>
      </c>
      <c r="B32578" s="1224" t="s">
        <v>24</v>
      </c>
      <c r="C32578" s="1224" t="s">
        <v>33645</v>
      </c>
      <c r="D32578" s="1224" t="s">
        <v>5</v>
      </c>
      <c r="E32578" s="1225">
        <v>2.71</v>
      </c>
      <c r="F32578" s="394"/>
    </row>
    <row r="32579" spans="1:6">
      <c r="A32579" s="1224" t="s">
        <v>18806</v>
      </c>
      <c r="B32579" s="1224" t="s">
        <v>24</v>
      </c>
      <c r="C32579" s="1224" t="s">
        <v>33646</v>
      </c>
      <c r="D32579" s="1224" t="s">
        <v>5</v>
      </c>
      <c r="E32579" s="1225">
        <v>40.5</v>
      </c>
      <c r="F32579" s="394"/>
    </row>
    <row r="32580" spans="1:6">
      <c r="A32580" s="1224" t="s">
        <v>18807</v>
      </c>
      <c r="B32580" s="1224" t="s">
        <v>24</v>
      </c>
      <c r="C32580" s="1224" t="s">
        <v>33647</v>
      </c>
      <c r="D32580" s="1224" t="s">
        <v>5</v>
      </c>
      <c r="E32580" s="1225">
        <v>21</v>
      </c>
      <c r="F32580" s="394"/>
    </row>
    <row r="32581" spans="1:6">
      <c r="A32581" s="1224" t="s">
        <v>18808</v>
      </c>
      <c r="B32581" s="1224" t="s">
        <v>24</v>
      </c>
      <c r="C32581" s="1224" t="s">
        <v>33648</v>
      </c>
      <c r="D32581" s="1224" t="s">
        <v>5</v>
      </c>
      <c r="E32581" s="1225">
        <v>38.69</v>
      </c>
      <c r="F32581" s="394"/>
    </row>
    <row r="32582" spans="1:6">
      <c r="A32582" s="1224" t="s">
        <v>18809</v>
      </c>
      <c r="B32582" s="1224" t="s">
        <v>24</v>
      </c>
      <c r="C32582" s="1224" t="s">
        <v>33649</v>
      </c>
      <c r="D32582" s="1224" t="s">
        <v>5</v>
      </c>
      <c r="E32582" s="1225">
        <v>240</v>
      </c>
      <c r="F32582" s="394"/>
    </row>
    <row r="32583" spans="1:6">
      <c r="A32583" s="1224" t="s">
        <v>18810</v>
      </c>
      <c r="B32583" s="1224" t="s">
        <v>24</v>
      </c>
      <c r="C32583" s="1224" t="s">
        <v>33650</v>
      </c>
      <c r="D32583" s="1224" t="s">
        <v>32</v>
      </c>
      <c r="E32583" s="1225">
        <v>240</v>
      </c>
      <c r="F32583" s="394"/>
    </row>
    <row r="32584" spans="1:6">
      <c r="A32584" s="1224" t="s">
        <v>18811</v>
      </c>
      <c r="B32584" s="1224" t="s">
        <v>24</v>
      </c>
      <c r="C32584" s="1224" t="s">
        <v>33651</v>
      </c>
      <c r="D32584" s="1224" t="s">
        <v>32</v>
      </c>
      <c r="E32584" s="1225">
        <v>42.5</v>
      </c>
      <c r="F32584" s="394"/>
    </row>
    <row r="32585" spans="1:6">
      <c r="A32585" s="1224" t="s">
        <v>18812</v>
      </c>
      <c r="B32585" s="1224" t="s">
        <v>24</v>
      </c>
      <c r="C32585" s="1224" t="s">
        <v>18813</v>
      </c>
      <c r="D32585" s="1224" t="s">
        <v>32</v>
      </c>
      <c r="E32585" s="1225">
        <v>89.9</v>
      </c>
      <c r="F32585" s="394"/>
    </row>
    <row r="32586" spans="1:6">
      <c r="A32586" s="1224" t="s">
        <v>18814</v>
      </c>
      <c r="B32586" s="1224" t="s">
        <v>24</v>
      </c>
      <c r="C32586" s="1224" t="s">
        <v>33652</v>
      </c>
      <c r="D32586" s="1224" t="s">
        <v>28</v>
      </c>
      <c r="E32586" s="1225">
        <v>47.05</v>
      </c>
      <c r="F32586" s="394"/>
    </row>
    <row r="32587" spans="1:6">
      <c r="A32587" s="1224" t="s">
        <v>18815</v>
      </c>
      <c r="B32587" s="1224" t="s">
        <v>24</v>
      </c>
      <c r="C32587" s="1224" t="s">
        <v>33950</v>
      </c>
      <c r="D32587" s="1224" t="s">
        <v>28</v>
      </c>
      <c r="E32587" s="1225">
        <v>3615.38</v>
      </c>
      <c r="F32587" s="394"/>
    </row>
    <row r="32588" spans="1:6">
      <c r="A32588" s="1224" t="s">
        <v>18816</v>
      </c>
      <c r="B32588" s="1224" t="s">
        <v>24</v>
      </c>
      <c r="C32588" s="1224" t="s">
        <v>33653</v>
      </c>
      <c r="D32588" s="1224" t="s">
        <v>28</v>
      </c>
      <c r="E32588" s="1225">
        <v>3515.38</v>
      </c>
      <c r="F32588" s="394"/>
    </row>
    <row r="32589" spans="1:6">
      <c r="A32589" s="1224" t="s">
        <v>18817</v>
      </c>
      <c r="B32589" s="1224" t="s">
        <v>24</v>
      </c>
      <c r="C32589" s="1224" t="s">
        <v>33654</v>
      </c>
      <c r="D32589" s="1224" t="s">
        <v>7086</v>
      </c>
      <c r="E32589" s="1225">
        <v>1504</v>
      </c>
      <c r="F32589" s="394"/>
    </row>
    <row r="32590" spans="1:6">
      <c r="A32590" s="1224" t="s">
        <v>18818</v>
      </c>
      <c r="B32590" s="1224" t="s">
        <v>24</v>
      </c>
      <c r="C32590" s="1224" t="s">
        <v>33655</v>
      </c>
      <c r="D32590" s="1224" t="s">
        <v>28</v>
      </c>
      <c r="E32590" s="1225">
        <v>74.989999999999995</v>
      </c>
      <c r="F32590" s="394"/>
    </row>
    <row r="32591" spans="1:6">
      <c r="A32591" s="1224" t="s">
        <v>18819</v>
      </c>
      <c r="B32591" s="1224" t="s">
        <v>24</v>
      </c>
      <c r="C32591" s="1224" t="s">
        <v>33656</v>
      </c>
      <c r="D32591" s="1224" t="s">
        <v>28</v>
      </c>
      <c r="E32591" s="1225">
        <v>144.61000000000001</v>
      </c>
      <c r="F32591" s="394"/>
    </row>
    <row r="32592" spans="1:6">
      <c r="A32592" s="1224" t="s">
        <v>18820</v>
      </c>
      <c r="B32592" s="1224" t="s">
        <v>24</v>
      </c>
      <c r="C32592" s="1224" t="s">
        <v>27723</v>
      </c>
      <c r="D32592" s="1224" t="s">
        <v>28</v>
      </c>
      <c r="E32592" s="1225">
        <v>2663.64</v>
      </c>
      <c r="F32592" s="394"/>
    </row>
    <row r="32593" spans="1:6">
      <c r="A32593" s="1224" t="s">
        <v>18821</v>
      </c>
      <c r="B32593" s="1224" t="s">
        <v>24</v>
      </c>
      <c r="C32593" s="1224" t="s">
        <v>33657</v>
      </c>
      <c r="D32593" s="1224" t="s">
        <v>18822</v>
      </c>
      <c r="E32593" s="1225">
        <v>314.14999999999998</v>
      </c>
      <c r="F32593" s="394"/>
    </row>
    <row r="32594" spans="1:6">
      <c r="A32594" s="1224" t="s">
        <v>18823</v>
      </c>
      <c r="B32594" s="1224" t="s">
        <v>24</v>
      </c>
      <c r="C32594" s="1224" t="s">
        <v>18824</v>
      </c>
      <c r="D32594" s="1224" t="s">
        <v>5</v>
      </c>
      <c r="E32594" s="1225">
        <v>1.58</v>
      </c>
      <c r="F32594" s="394"/>
    </row>
    <row r="32595" spans="1:6">
      <c r="A32595" s="1224" t="s">
        <v>18825</v>
      </c>
      <c r="B32595" s="1224" t="s">
        <v>24</v>
      </c>
      <c r="C32595" s="1224" t="s">
        <v>33658</v>
      </c>
      <c r="D32595" s="1224" t="s">
        <v>28</v>
      </c>
      <c r="E32595" s="1225">
        <v>2.34</v>
      </c>
      <c r="F32595" s="394"/>
    </row>
    <row r="32596" spans="1:6">
      <c r="A32596" s="1224" t="s">
        <v>18826</v>
      </c>
      <c r="B32596" s="1224" t="s">
        <v>24</v>
      </c>
      <c r="C32596" s="1224" t="s">
        <v>33659</v>
      </c>
      <c r="D32596" s="1224" t="s">
        <v>28</v>
      </c>
      <c r="E32596" s="1225">
        <v>2513.0100000000002</v>
      </c>
      <c r="F32596" s="394"/>
    </row>
    <row r="32597" spans="1:6">
      <c r="A32597" s="1224" t="s">
        <v>18827</v>
      </c>
      <c r="B32597" s="1224" t="s">
        <v>24</v>
      </c>
      <c r="C32597" s="1224" t="s">
        <v>8306</v>
      </c>
      <c r="D32597" s="1224" t="s">
        <v>28</v>
      </c>
      <c r="E32597" s="1225">
        <v>4370</v>
      </c>
      <c r="F32597" s="394"/>
    </row>
    <row r="32598" spans="1:6">
      <c r="A32598" s="1224" t="s">
        <v>18828</v>
      </c>
      <c r="B32598" s="1224" t="s">
        <v>24</v>
      </c>
      <c r="C32598" s="1224" t="s">
        <v>8308</v>
      </c>
      <c r="D32598" s="1224" t="s">
        <v>28</v>
      </c>
      <c r="E32598" s="1225">
        <v>3780</v>
      </c>
      <c r="F32598" s="394"/>
    </row>
    <row r="32599" spans="1:6">
      <c r="A32599" s="1224" t="s">
        <v>18829</v>
      </c>
      <c r="B32599" s="1224" t="s">
        <v>24</v>
      </c>
      <c r="C32599" s="1224" t="s">
        <v>8310</v>
      </c>
      <c r="D32599" s="1224" t="s">
        <v>28</v>
      </c>
      <c r="E32599" s="1225">
        <v>4050</v>
      </c>
      <c r="F32599" s="394"/>
    </row>
    <row r="32600" spans="1:6">
      <c r="A32600" s="1224" t="s">
        <v>18830</v>
      </c>
      <c r="B32600" s="1224" t="s">
        <v>24</v>
      </c>
      <c r="C32600" s="1224" t="s">
        <v>8312</v>
      </c>
      <c r="D32600" s="1224" t="s">
        <v>28</v>
      </c>
      <c r="E32600" s="1225">
        <v>1822.2</v>
      </c>
      <c r="F32600" s="394"/>
    </row>
    <row r="32601" spans="1:6">
      <c r="A32601" s="1224" t="s">
        <v>18831</v>
      </c>
      <c r="B32601" s="1224" t="s">
        <v>24</v>
      </c>
      <c r="C32601" s="1224" t="s">
        <v>33660</v>
      </c>
      <c r="D32601" s="1224" t="s">
        <v>32</v>
      </c>
      <c r="E32601" s="1225">
        <v>50.89</v>
      </c>
      <c r="F32601" s="394"/>
    </row>
    <row r="32602" spans="1:6">
      <c r="A32602" s="1224" t="s">
        <v>18832</v>
      </c>
      <c r="B32602" s="1224" t="s">
        <v>24</v>
      </c>
      <c r="C32602" s="1224" t="s">
        <v>33951</v>
      </c>
      <c r="D32602" s="1224" t="s">
        <v>28</v>
      </c>
      <c r="E32602" s="1225">
        <v>720</v>
      </c>
      <c r="F32602" s="394"/>
    </row>
    <row r="32603" spans="1:6">
      <c r="A32603" s="1224" t="s">
        <v>18833</v>
      </c>
      <c r="B32603" s="1224" t="s">
        <v>24</v>
      </c>
      <c r="C32603" s="1224" t="s">
        <v>33952</v>
      </c>
      <c r="D32603" s="1224" t="s">
        <v>28</v>
      </c>
      <c r="E32603" s="1225">
        <v>132.41</v>
      </c>
      <c r="F32603" s="394"/>
    </row>
    <row r="32604" spans="1:6">
      <c r="A32604" s="1224" t="s">
        <v>18834</v>
      </c>
      <c r="B32604" s="1224" t="s">
        <v>24</v>
      </c>
      <c r="C32604" s="1224" t="s">
        <v>33661</v>
      </c>
      <c r="D32604" s="1224" t="s">
        <v>28</v>
      </c>
      <c r="E32604" s="1225">
        <v>6.8</v>
      </c>
      <c r="F32604" s="394"/>
    </row>
    <row r="32605" spans="1:6">
      <c r="A32605" s="1224" t="s">
        <v>18835</v>
      </c>
      <c r="B32605" s="1224" t="s">
        <v>24</v>
      </c>
      <c r="C32605" s="1224" t="s">
        <v>33662</v>
      </c>
      <c r="D32605" s="1224" t="s">
        <v>28</v>
      </c>
      <c r="E32605" s="1225">
        <v>39</v>
      </c>
      <c r="F32605" s="394"/>
    </row>
    <row r="32606" spans="1:6">
      <c r="A32606" s="1224" t="s">
        <v>18836</v>
      </c>
      <c r="B32606" s="1224" t="s">
        <v>24</v>
      </c>
      <c r="C32606" s="1224" t="s">
        <v>33663</v>
      </c>
      <c r="D32606" s="1224" t="s">
        <v>28</v>
      </c>
      <c r="E32606" s="1225">
        <v>120</v>
      </c>
      <c r="F32606" s="394"/>
    </row>
    <row r="32607" spans="1:6">
      <c r="A32607" s="1224" t="s">
        <v>18837</v>
      </c>
      <c r="B32607" s="1224" t="s">
        <v>24</v>
      </c>
      <c r="C32607" s="1224" t="s">
        <v>33664</v>
      </c>
      <c r="D32607" s="1224" t="s">
        <v>28</v>
      </c>
      <c r="E32607" s="1225">
        <v>154.44</v>
      </c>
      <c r="F32607" s="394"/>
    </row>
    <row r="32608" spans="1:6">
      <c r="A32608" s="1224" t="s">
        <v>18838</v>
      </c>
      <c r="B32608" s="1224" t="s">
        <v>24</v>
      </c>
      <c r="C32608" s="1224" t="s">
        <v>33665</v>
      </c>
      <c r="D32608" s="1224" t="s">
        <v>28</v>
      </c>
      <c r="E32608" s="1225">
        <v>854</v>
      </c>
      <c r="F32608" s="394"/>
    </row>
    <row r="32609" spans="1:6">
      <c r="A32609" s="1224" t="s">
        <v>18839</v>
      </c>
      <c r="B32609" s="1224" t="s">
        <v>24</v>
      </c>
      <c r="C32609" s="1224" t="s">
        <v>33666</v>
      </c>
      <c r="D32609" s="1224" t="s">
        <v>28</v>
      </c>
      <c r="E32609" s="1225">
        <v>860</v>
      </c>
      <c r="F32609" s="394"/>
    </row>
    <row r="32610" spans="1:6">
      <c r="A32610" s="1224" t="s">
        <v>18840</v>
      </c>
      <c r="B32610" s="1224" t="s">
        <v>24</v>
      </c>
      <c r="C32610" s="1224" t="s">
        <v>33667</v>
      </c>
      <c r="D32610" s="1224" t="s">
        <v>28</v>
      </c>
      <c r="E32610" s="1225">
        <v>1600</v>
      </c>
      <c r="F32610" s="394"/>
    </row>
    <row r="32611" spans="1:6">
      <c r="A32611" s="1224" t="s">
        <v>18841</v>
      </c>
      <c r="B32611" s="1224" t="s">
        <v>24</v>
      </c>
      <c r="C32611" s="1224" t="s">
        <v>33668</v>
      </c>
      <c r="D32611" s="1224" t="s">
        <v>28</v>
      </c>
      <c r="E32611" s="1225">
        <v>497</v>
      </c>
      <c r="F32611" s="394"/>
    </row>
    <row r="32612" spans="1:6">
      <c r="A32612" s="1224" t="s">
        <v>18842</v>
      </c>
      <c r="B32612" s="1224" t="s">
        <v>24</v>
      </c>
      <c r="C32612" s="1224" t="s">
        <v>33669</v>
      </c>
      <c r="D32612" s="1224" t="s">
        <v>28</v>
      </c>
      <c r="E32612" s="1225">
        <v>646</v>
      </c>
      <c r="F32612" s="394"/>
    </row>
    <row r="32613" spans="1:6">
      <c r="A32613" s="1224" t="s">
        <v>18843</v>
      </c>
      <c r="B32613" s="1224" t="s">
        <v>24</v>
      </c>
      <c r="C32613" s="1224" t="s">
        <v>33670</v>
      </c>
      <c r="D32613" s="1224" t="s">
        <v>28</v>
      </c>
      <c r="E32613" s="1225">
        <v>35</v>
      </c>
      <c r="F32613" s="394"/>
    </row>
    <row r="32614" spans="1:6">
      <c r="A32614" s="1224" t="s">
        <v>18844</v>
      </c>
      <c r="B32614" s="1224" t="s">
        <v>24</v>
      </c>
      <c r="C32614" s="1224" t="s">
        <v>18845</v>
      </c>
      <c r="D32614" s="1224" t="s">
        <v>28</v>
      </c>
      <c r="E32614" s="1225">
        <v>1174.45</v>
      </c>
      <c r="F32614" s="394"/>
    </row>
    <row r="32615" spans="1:6">
      <c r="A32615" s="1224" t="s">
        <v>18846</v>
      </c>
      <c r="B32615" s="1224" t="s">
        <v>24</v>
      </c>
      <c r="C32615" s="1224" t="s">
        <v>33671</v>
      </c>
      <c r="D32615" s="1224" t="s">
        <v>28</v>
      </c>
      <c r="E32615" s="1225">
        <v>1658.62</v>
      </c>
      <c r="F32615" s="394"/>
    </row>
    <row r="32616" spans="1:6">
      <c r="A32616" s="1224" t="s">
        <v>18847</v>
      </c>
      <c r="B32616" s="1224" t="s">
        <v>24</v>
      </c>
      <c r="C32616" s="1224" t="s">
        <v>33672</v>
      </c>
      <c r="D32616" s="1224" t="s">
        <v>28</v>
      </c>
      <c r="E32616" s="1225">
        <v>365</v>
      </c>
      <c r="F32616" s="394"/>
    </row>
    <row r="32617" spans="1:6">
      <c r="A32617" s="1224" t="s">
        <v>18848</v>
      </c>
      <c r="B32617" s="1224" t="s">
        <v>24</v>
      </c>
      <c r="C32617" s="1224" t="s">
        <v>26651</v>
      </c>
      <c r="D32617" s="1224" t="s">
        <v>28</v>
      </c>
      <c r="E32617" s="1225">
        <v>530</v>
      </c>
      <c r="F32617" s="394"/>
    </row>
    <row r="32618" spans="1:6">
      <c r="A32618" s="1224" t="s">
        <v>18849</v>
      </c>
      <c r="B32618" s="1224" t="s">
        <v>24</v>
      </c>
      <c r="C32618" s="1224" t="s">
        <v>33673</v>
      </c>
      <c r="D32618" s="1224" t="s">
        <v>28</v>
      </c>
      <c r="E32618" s="1225">
        <v>295</v>
      </c>
      <c r="F32618" s="394"/>
    </row>
    <row r="32619" spans="1:6">
      <c r="A32619" s="1224" t="s">
        <v>18850</v>
      </c>
      <c r="B32619" s="1224" t="s">
        <v>24</v>
      </c>
      <c r="C32619" s="1224" t="s">
        <v>33674</v>
      </c>
      <c r="D32619" s="1224" t="s">
        <v>28</v>
      </c>
      <c r="E32619" s="1225">
        <v>390</v>
      </c>
      <c r="F32619" s="394"/>
    </row>
    <row r="32620" spans="1:6">
      <c r="A32620" s="1224" t="s">
        <v>18851</v>
      </c>
      <c r="B32620" s="1224" t="s">
        <v>24</v>
      </c>
      <c r="C32620" s="1224" t="s">
        <v>18852</v>
      </c>
      <c r="D32620" s="1224" t="s">
        <v>28</v>
      </c>
      <c r="E32620" s="1225">
        <v>13.9</v>
      </c>
      <c r="F32620" s="394"/>
    </row>
    <row r="32621" spans="1:6">
      <c r="A32621" s="1224" t="s">
        <v>18853</v>
      </c>
      <c r="B32621" s="1224" t="s">
        <v>24</v>
      </c>
      <c r="C32621" s="1224" t="s">
        <v>33675</v>
      </c>
      <c r="D32621" s="1224" t="s">
        <v>28</v>
      </c>
      <c r="E32621" s="1225">
        <v>8.9499999999999993</v>
      </c>
      <c r="F32621" s="394"/>
    </row>
    <row r="32622" spans="1:6">
      <c r="A32622" s="1224" t="s">
        <v>18854</v>
      </c>
      <c r="B32622" s="1224" t="s">
        <v>24</v>
      </c>
      <c r="C32622" s="1224" t="s">
        <v>18855</v>
      </c>
      <c r="D32622" s="1224" t="s">
        <v>28</v>
      </c>
      <c r="E32622" s="1225">
        <v>7</v>
      </c>
      <c r="F32622" s="394"/>
    </row>
    <row r="32623" spans="1:6">
      <c r="A32623" s="1224" t="s">
        <v>18856</v>
      </c>
      <c r="B32623" s="1224" t="s">
        <v>24</v>
      </c>
      <c r="C32623" s="1224" t="s">
        <v>18857</v>
      </c>
      <c r="D32623" s="1224" t="s">
        <v>28</v>
      </c>
      <c r="E32623" s="1225">
        <v>40</v>
      </c>
      <c r="F32623" s="394"/>
    </row>
    <row r="32624" spans="1:6">
      <c r="A32624" s="1224" t="s">
        <v>18858</v>
      </c>
      <c r="B32624" s="1224" t="s">
        <v>24</v>
      </c>
      <c r="C32624" s="1224" t="s">
        <v>18859</v>
      </c>
      <c r="D32624" s="1224" t="s">
        <v>28</v>
      </c>
      <c r="E32624" s="1225">
        <v>49.44</v>
      </c>
      <c r="F32624" s="394"/>
    </row>
    <row r="32625" spans="1:6">
      <c r="A32625" s="1224" t="s">
        <v>18860</v>
      </c>
      <c r="B32625" s="1224" t="s">
        <v>24</v>
      </c>
      <c r="C32625" s="1224" t="s">
        <v>18861</v>
      </c>
      <c r="D32625" s="1224" t="s">
        <v>28</v>
      </c>
      <c r="E32625" s="1225">
        <v>40</v>
      </c>
      <c r="F32625" s="394"/>
    </row>
    <row r="32626" spans="1:6">
      <c r="A32626" s="1224" t="s">
        <v>18862</v>
      </c>
      <c r="B32626" s="1224" t="s">
        <v>24</v>
      </c>
      <c r="C32626" s="1224" t="s">
        <v>18863</v>
      </c>
      <c r="D32626" s="1224" t="s">
        <v>28</v>
      </c>
      <c r="E32626" s="1225">
        <v>8.5</v>
      </c>
      <c r="F32626" s="394"/>
    </row>
    <row r="32627" spans="1:6">
      <c r="A32627" s="1224" t="s">
        <v>18864</v>
      </c>
      <c r="B32627" s="1224" t="s">
        <v>24</v>
      </c>
      <c r="C32627" s="1224" t="s">
        <v>33676</v>
      </c>
      <c r="D32627" s="1224" t="s">
        <v>28</v>
      </c>
      <c r="E32627" s="1225">
        <v>14.5</v>
      </c>
      <c r="F32627" s="394"/>
    </row>
    <row r="32628" spans="1:6">
      <c r="A32628" s="1224" t="s">
        <v>18865</v>
      </c>
      <c r="B32628" s="1224" t="s">
        <v>24</v>
      </c>
      <c r="C32628" s="1224" t="s">
        <v>33677</v>
      </c>
      <c r="D32628" s="1224" t="s">
        <v>28</v>
      </c>
      <c r="E32628" s="1225">
        <v>12</v>
      </c>
      <c r="F32628" s="394"/>
    </row>
    <row r="32629" spans="1:6">
      <c r="A32629" s="1224" t="s">
        <v>18866</v>
      </c>
      <c r="B32629" s="1224" t="s">
        <v>24</v>
      </c>
      <c r="C32629" s="1224" t="s">
        <v>33678</v>
      </c>
      <c r="D32629" s="1224" t="s">
        <v>28</v>
      </c>
      <c r="E32629" s="1225">
        <v>13</v>
      </c>
      <c r="F32629" s="394"/>
    </row>
    <row r="32630" spans="1:6">
      <c r="A32630" s="1224" t="s">
        <v>18867</v>
      </c>
      <c r="B32630" s="1224" t="s">
        <v>24</v>
      </c>
      <c r="C32630" s="1224" t="s">
        <v>18868</v>
      </c>
      <c r="D32630" s="1224" t="s">
        <v>18094</v>
      </c>
      <c r="E32630" s="1225">
        <v>5</v>
      </c>
      <c r="F32630" s="394"/>
    </row>
    <row r="32631" spans="1:6">
      <c r="A32631" s="1224" t="s">
        <v>18869</v>
      </c>
      <c r="B32631" s="1224" t="s">
        <v>24</v>
      </c>
      <c r="C32631" s="1224" t="s">
        <v>18870</v>
      </c>
      <c r="D32631" s="1224" t="s">
        <v>28</v>
      </c>
      <c r="E32631" s="1225">
        <v>4.9000000000000004</v>
      </c>
      <c r="F32631" s="394"/>
    </row>
    <row r="32632" spans="1:6">
      <c r="A32632" s="1224" t="s">
        <v>18871</v>
      </c>
      <c r="B32632" s="1224" t="s">
        <v>24</v>
      </c>
      <c r="C32632" s="1224" t="s">
        <v>18872</v>
      </c>
      <c r="D32632" s="1224" t="s">
        <v>28</v>
      </c>
      <c r="E32632" s="1225">
        <v>60.99</v>
      </c>
      <c r="F32632" s="394"/>
    </row>
    <row r="32633" spans="1:6">
      <c r="A32633" s="1224" t="s">
        <v>18873</v>
      </c>
      <c r="B32633" s="1224" t="s">
        <v>24</v>
      </c>
      <c r="C32633" s="1224" t="s">
        <v>18874</v>
      </c>
      <c r="D32633" s="1224" t="s">
        <v>28</v>
      </c>
      <c r="E32633" s="1225">
        <v>52.71</v>
      </c>
      <c r="F32633" s="394"/>
    </row>
    <row r="32634" spans="1:6">
      <c r="A32634" s="1224" t="s">
        <v>18875</v>
      </c>
      <c r="B32634" s="1224" t="s">
        <v>24</v>
      </c>
      <c r="C32634" s="1224" t="s">
        <v>18876</v>
      </c>
      <c r="D32634" s="1224" t="s">
        <v>32</v>
      </c>
      <c r="E32634" s="1225">
        <v>1.23</v>
      </c>
      <c r="F32634" s="394"/>
    </row>
    <row r="32635" spans="1:6">
      <c r="A32635" s="1224" t="s">
        <v>18877</v>
      </c>
      <c r="B32635" s="1224" t="s">
        <v>24</v>
      </c>
      <c r="C32635" s="1224" t="s">
        <v>18878</v>
      </c>
      <c r="D32635" s="1224" t="s">
        <v>32</v>
      </c>
      <c r="E32635" s="1225">
        <v>1.25</v>
      </c>
      <c r="F32635" s="394"/>
    </row>
    <row r="32636" spans="1:6">
      <c r="A32636" s="1224" t="s">
        <v>18879</v>
      </c>
      <c r="B32636" s="1224" t="s">
        <v>24</v>
      </c>
      <c r="C32636" s="1224" t="s">
        <v>18880</v>
      </c>
      <c r="D32636" s="1224" t="s">
        <v>28</v>
      </c>
      <c r="E32636" s="1225">
        <v>119.89</v>
      </c>
      <c r="F32636" s="394"/>
    </row>
    <row r="32637" spans="1:6">
      <c r="A32637" s="1224" t="s">
        <v>12720</v>
      </c>
      <c r="B32637" s="1224" t="s">
        <v>24</v>
      </c>
      <c r="C32637" s="1224" t="s">
        <v>18881</v>
      </c>
      <c r="D32637" s="1224" t="s">
        <v>18882</v>
      </c>
      <c r="E32637" s="1225">
        <v>0.94</v>
      </c>
      <c r="F32637" s="394"/>
    </row>
    <row r="32638" spans="1:6">
      <c r="A32638" s="1224" t="s">
        <v>18883</v>
      </c>
      <c r="B32638" s="1224" t="s">
        <v>24</v>
      </c>
      <c r="C32638" s="1224" t="s">
        <v>33679</v>
      </c>
      <c r="D32638" s="1224" t="s">
        <v>28</v>
      </c>
      <c r="E32638" s="1225">
        <v>427.96</v>
      </c>
      <c r="F32638" s="394"/>
    </row>
    <row r="32639" spans="1:6">
      <c r="A32639" s="1224" t="s">
        <v>18884</v>
      </c>
      <c r="B32639" s="1224" t="s">
        <v>24</v>
      </c>
      <c r="C32639" s="1224" t="s">
        <v>18885</v>
      </c>
      <c r="D32639" s="1224" t="s">
        <v>28</v>
      </c>
      <c r="E32639" s="1225">
        <v>555.39</v>
      </c>
      <c r="F32639" s="394"/>
    </row>
    <row r="32640" spans="1:6">
      <c r="A32640" s="1224" t="s">
        <v>18886</v>
      </c>
      <c r="B32640" s="1224" t="s">
        <v>24</v>
      </c>
      <c r="C32640" s="1224" t="s">
        <v>33680</v>
      </c>
      <c r="D32640" s="1224" t="s">
        <v>28</v>
      </c>
      <c r="E32640" s="1225">
        <v>145</v>
      </c>
      <c r="F32640" s="394"/>
    </row>
    <row r="32641" spans="1:6">
      <c r="A32641" s="1224" t="s">
        <v>18887</v>
      </c>
      <c r="B32641" s="1224" t="s">
        <v>24</v>
      </c>
      <c r="C32641" s="1224" t="s">
        <v>33681</v>
      </c>
      <c r="D32641" s="1224" t="s">
        <v>28</v>
      </c>
      <c r="E32641" s="1225">
        <v>1399</v>
      </c>
      <c r="F32641" s="394"/>
    </row>
    <row r="32642" spans="1:6">
      <c r="A32642" s="1224" t="s">
        <v>18888</v>
      </c>
      <c r="B32642" s="1224" t="s">
        <v>24</v>
      </c>
      <c r="C32642" s="1224" t="s">
        <v>33682</v>
      </c>
      <c r="D32642" s="1224" t="s">
        <v>28</v>
      </c>
      <c r="E32642" s="1225">
        <v>684.92</v>
      </c>
      <c r="F32642" s="394"/>
    </row>
    <row r="32643" spans="1:6">
      <c r="A32643" s="1224" t="s">
        <v>18889</v>
      </c>
      <c r="B32643" s="1224" t="s">
        <v>24</v>
      </c>
      <c r="C32643" s="1224" t="s">
        <v>18890</v>
      </c>
      <c r="D32643" s="1224" t="s">
        <v>28</v>
      </c>
      <c r="E32643" s="1225">
        <v>949.9</v>
      </c>
      <c r="F32643" s="394"/>
    </row>
    <row r="32644" spans="1:6">
      <c r="A32644" s="1224" t="s">
        <v>18891</v>
      </c>
      <c r="B32644" s="1224" t="s">
        <v>24</v>
      </c>
      <c r="C32644" s="1224" t="s">
        <v>33683</v>
      </c>
      <c r="D32644" s="1224" t="s">
        <v>28</v>
      </c>
      <c r="E32644" s="1225">
        <v>847.5</v>
      </c>
      <c r="F32644" s="394"/>
    </row>
    <row r="32645" spans="1:6">
      <c r="A32645" s="1224" t="s">
        <v>18892</v>
      </c>
      <c r="B32645" s="1224" t="s">
        <v>24</v>
      </c>
      <c r="C32645" s="1224" t="s">
        <v>33684</v>
      </c>
      <c r="D32645" s="1224" t="s">
        <v>28</v>
      </c>
      <c r="E32645" s="1225">
        <v>659</v>
      </c>
      <c r="F32645" s="394"/>
    </row>
    <row r="32646" spans="1:6">
      <c r="A32646" s="1224" t="s">
        <v>18893</v>
      </c>
      <c r="B32646" s="1224" t="s">
        <v>24</v>
      </c>
      <c r="C32646" s="1224" t="s">
        <v>33685</v>
      </c>
      <c r="D32646" s="1224" t="s">
        <v>28</v>
      </c>
      <c r="E32646" s="1225">
        <v>1075</v>
      </c>
      <c r="F32646" s="394"/>
    </row>
    <row r="32647" spans="1:6">
      <c r="A32647" s="1224" t="s">
        <v>18894</v>
      </c>
      <c r="B32647" s="1224" t="s">
        <v>24</v>
      </c>
      <c r="C32647" s="1224" t="s">
        <v>18895</v>
      </c>
      <c r="D32647" s="1224" t="s">
        <v>28</v>
      </c>
      <c r="E32647" s="1225">
        <v>899</v>
      </c>
      <c r="F32647" s="394"/>
    </row>
    <row r="32648" spans="1:6">
      <c r="A32648" s="1224" t="s">
        <v>18896</v>
      </c>
      <c r="B32648" s="1224" t="s">
        <v>24</v>
      </c>
      <c r="C32648" s="1224" t="s">
        <v>18897</v>
      </c>
      <c r="D32648" s="1224" t="s">
        <v>28</v>
      </c>
      <c r="E32648" s="1225">
        <v>517.99</v>
      </c>
      <c r="F32648" s="394"/>
    </row>
    <row r="32649" spans="1:6">
      <c r="A32649" s="1224" t="s">
        <v>18898</v>
      </c>
      <c r="B32649" s="1224" t="s">
        <v>24</v>
      </c>
      <c r="C32649" s="1224" t="s">
        <v>18899</v>
      </c>
      <c r="D32649" s="1224" t="s">
        <v>28</v>
      </c>
      <c r="E32649" s="1225">
        <v>22.06</v>
      </c>
      <c r="F32649" s="394"/>
    </row>
    <row r="32650" spans="1:6">
      <c r="A32650" s="1224" t="s">
        <v>18900</v>
      </c>
      <c r="B32650" s="1224" t="s">
        <v>24</v>
      </c>
      <c r="C32650" s="1224" t="s">
        <v>18901</v>
      </c>
      <c r="D32650" s="1224" t="s">
        <v>28</v>
      </c>
      <c r="E32650" s="1225">
        <v>2199</v>
      </c>
      <c r="F32650" s="394"/>
    </row>
    <row r="32651" spans="1:6">
      <c r="A32651" s="1224" t="s">
        <v>18902</v>
      </c>
      <c r="B32651" s="1224" t="s">
        <v>24</v>
      </c>
      <c r="C32651" s="1224" t="s">
        <v>18903</v>
      </c>
      <c r="D32651" s="1224" t="s">
        <v>28</v>
      </c>
      <c r="E32651" s="1225">
        <v>149.9</v>
      </c>
      <c r="F32651" s="394"/>
    </row>
    <row r="32652" spans="1:6">
      <c r="A32652" s="1224" t="s">
        <v>18904</v>
      </c>
      <c r="B32652" s="1224" t="s">
        <v>24</v>
      </c>
      <c r="C32652" s="1224" t="s">
        <v>33686</v>
      </c>
      <c r="D32652" s="1224" t="s">
        <v>28</v>
      </c>
      <c r="E32652" s="1225">
        <v>52705.71</v>
      </c>
      <c r="F32652" s="394"/>
    </row>
    <row r="32653" spans="1:6">
      <c r="A32653" s="1224" t="s">
        <v>18905</v>
      </c>
      <c r="B32653" s="1224" t="s">
        <v>24</v>
      </c>
      <c r="C32653" s="1224" t="s">
        <v>33687</v>
      </c>
      <c r="D32653" s="1224" t="s">
        <v>28</v>
      </c>
      <c r="E32653" s="1225">
        <v>71720.820000000007</v>
      </c>
      <c r="F32653" s="394"/>
    </row>
    <row r="32654" spans="1:6">
      <c r="A32654" s="1224" t="s">
        <v>18907</v>
      </c>
      <c r="B32654" s="1224" t="s">
        <v>24</v>
      </c>
      <c r="C32654" s="1224" t="s">
        <v>33688</v>
      </c>
      <c r="D32654" s="1224" t="s">
        <v>28</v>
      </c>
      <c r="E32654" s="1225">
        <v>85950</v>
      </c>
      <c r="F32654" s="394"/>
    </row>
    <row r="32655" spans="1:6">
      <c r="A32655" s="1224" t="s">
        <v>18908</v>
      </c>
      <c r="B32655" s="1224" t="s">
        <v>24</v>
      </c>
      <c r="C32655" s="1224" t="s">
        <v>33689</v>
      </c>
      <c r="D32655" s="1224" t="s">
        <v>28</v>
      </c>
      <c r="E32655" s="1225">
        <v>32830.76</v>
      </c>
      <c r="F32655" s="394"/>
    </row>
    <row r="32656" spans="1:6">
      <c r="A32656" s="1224" t="s">
        <v>18909</v>
      </c>
      <c r="B32656" s="1224" t="s">
        <v>24</v>
      </c>
      <c r="C32656" s="1224" t="s">
        <v>33690</v>
      </c>
      <c r="D32656" s="1224" t="s">
        <v>28</v>
      </c>
      <c r="E32656" s="1225">
        <v>380</v>
      </c>
      <c r="F32656" s="394"/>
    </row>
    <row r="32657" spans="1:6">
      <c r="A32657" s="1224" t="s">
        <v>18910</v>
      </c>
      <c r="B32657" s="1224" t="s">
        <v>24</v>
      </c>
      <c r="C32657" s="1224" t="s">
        <v>33691</v>
      </c>
      <c r="D32657" s="1224" t="s">
        <v>28</v>
      </c>
      <c r="E32657" s="1225">
        <v>146.16999999999999</v>
      </c>
      <c r="F32657" s="394"/>
    </row>
    <row r="32658" spans="1:6">
      <c r="A32658" s="1224" t="s">
        <v>18911</v>
      </c>
      <c r="B32658" s="1224" t="s">
        <v>24</v>
      </c>
      <c r="C32658" s="1224" t="s">
        <v>18912</v>
      </c>
      <c r="D32658" s="1224" t="s">
        <v>28</v>
      </c>
      <c r="E32658" s="1225">
        <v>330.3</v>
      </c>
      <c r="F32658" s="394"/>
    </row>
    <row r="32659" spans="1:6">
      <c r="A32659" s="1224" t="s">
        <v>18913</v>
      </c>
      <c r="B32659" s="1224" t="s">
        <v>24</v>
      </c>
      <c r="C32659" s="1224" t="s">
        <v>33692</v>
      </c>
      <c r="D32659" s="1224" t="s">
        <v>28</v>
      </c>
      <c r="E32659" s="1225">
        <v>73.900000000000006</v>
      </c>
      <c r="F32659" s="394"/>
    </row>
    <row r="32660" spans="1:6">
      <c r="A32660" s="1224" t="s">
        <v>18914</v>
      </c>
      <c r="B32660" s="1224" t="s">
        <v>24</v>
      </c>
      <c r="C32660" s="1224" t="s">
        <v>18915</v>
      </c>
      <c r="D32660" s="1224" t="s">
        <v>28</v>
      </c>
      <c r="E32660" s="1225">
        <v>235</v>
      </c>
      <c r="F32660" s="394"/>
    </row>
    <row r="32661" spans="1:6">
      <c r="A32661" s="1224" t="s">
        <v>18916</v>
      </c>
      <c r="B32661" s="1224" t="s">
        <v>24</v>
      </c>
      <c r="C32661" s="1224" t="s">
        <v>18917</v>
      </c>
      <c r="D32661" s="1224" t="s">
        <v>28</v>
      </c>
      <c r="E32661" s="1225">
        <v>285</v>
      </c>
      <c r="F32661" s="394"/>
    </row>
    <row r="32662" spans="1:6">
      <c r="A32662" s="1224" t="s">
        <v>18918</v>
      </c>
      <c r="B32662" s="1224" t="s">
        <v>24</v>
      </c>
      <c r="C32662" s="1224" t="s">
        <v>18919</v>
      </c>
      <c r="D32662" s="1224" t="s">
        <v>28</v>
      </c>
      <c r="E32662" s="1225">
        <v>695</v>
      </c>
      <c r="F32662" s="394"/>
    </row>
    <row r="32663" spans="1:6">
      <c r="A32663" s="1224" t="s">
        <v>18920</v>
      </c>
      <c r="B32663" s="1224" t="s">
        <v>24</v>
      </c>
      <c r="C32663" s="1224" t="s">
        <v>18921</v>
      </c>
      <c r="D32663" s="1224" t="s">
        <v>28</v>
      </c>
      <c r="E32663" s="1225">
        <v>985</v>
      </c>
      <c r="F32663" s="394"/>
    </row>
    <row r="32664" spans="1:6">
      <c r="A32664" s="1224" t="s">
        <v>18922</v>
      </c>
      <c r="B32664" s="1224" t="s">
        <v>24</v>
      </c>
      <c r="C32664" s="1224" t="s">
        <v>33693</v>
      </c>
      <c r="D32664" s="1224" t="s">
        <v>28</v>
      </c>
      <c r="E32664" s="1225">
        <v>8.74</v>
      </c>
      <c r="F32664" s="394"/>
    </row>
    <row r="32665" spans="1:6">
      <c r="A32665" s="1224" t="s">
        <v>18923</v>
      </c>
      <c r="B32665" s="1224" t="s">
        <v>24</v>
      </c>
      <c r="C32665" s="1224" t="s">
        <v>18924</v>
      </c>
      <c r="D32665" s="1224" t="s">
        <v>28</v>
      </c>
      <c r="E32665" s="1225">
        <v>1.3</v>
      </c>
      <c r="F32665" s="394"/>
    </row>
    <row r="32666" spans="1:6">
      <c r="A32666" s="1224" t="s">
        <v>18925</v>
      </c>
      <c r="B32666" s="1224" t="s">
        <v>24</v>
      </c>
      <c r="C32666" s="1224" t="s">
        <v>18926</v>
      </c>
      <c r="D32666" s="1224" t="s">
        <v>28</v>
      </c>
      <c r="E32666" s="1225">
        <v>9.99</v>
      </c>
      <c r="F32666" s="394"/>
    </row>
    <row r="32667" spans="1:6">
      <c r="A32667" s="1224" t="s">
        <v>18927</v>
      </c>
      <c r="B32667" s="1224" t="s">
        <v>24</v>
      </c>
      <c r="C32667" s="1224" t="s">
        <v>33694</v>
      </c>
      <c r="D32667" s="1224" t="s">
        <v>28</v>
      </c>
      <c r="E32667" s="1225">
        <v>49.9</v>
      </c>
      <c r="F32667" s="394"/>
    </row>
    <row r="32668" spans="1:6">
      <c r="A32668" s="1224" t="s">
        <v>18928</v>
      </c>
      <c r="B32668" s="1224" t="s">
        <v>24</v>
      </c>
      <c r="C32668" s="1224" t="s">
        <v>18929</v>
      </c>
      <c r="D32668" s="1224" t="s">
        <v>5</v>
      </c>
      <c r="E32668" s="1225">
        <v>0.56000000000000005</v>
      </c>
      <c r="F32668" s="394"/>
    </row>
    <row r="32669" spans="1:6">
      <c r="A32669" s="1224" t="s">
        <v>18930</v>
      </c>
      <c r="B32669" s="1224" t="s">
        <v>24</v>
      </c>
      <c r="C32669" s="1224" t="s">
        <v>18931</v>
      </c>
      <c r="D32669" s="1224" t="s">
        <v>29</v>
      </c>
      <c r="E32669" s="1225">
        <v>39.51</v>
      </c>
      <c r="F32669" s="394"/>
    </row>
    <row r="32670" spans="1:6">
      <c r="A32670" s="1224" t="s">
        <v>18932</v>
      </c>
      <c r="B32670" s="1224" t="s">
        <v>24</v>
      </c>
      <c r="C32670" s="1224" t="s">
        <v>33695</v>
      </c>
      <c r="D32670" s="1224" t="s">
        <v>29</v>
      </c>
      <c r="E32670" s="1225">
        <v>18.809999999999999</v>
      </c>
      <c r="F32670" s="394"/>
    </row>
    <row r="32671" spans="1:6">
      <c r="A32671" s="1224" t="s">
        <v>18933</v>
      </c>
      <c r="B32671" s="1224" t="s">
        <v>24</v>
      </c>
      <c r="C32671" s="1224" t="s">
        <v>33696</v>
      </c>
      <c r="D32671" s="1224" t="s">
        <v>29</v>
      </c>
      <c r="E32671" s="1225">
        <v>139.41999999999999</v>
      </c>
      <c r="F32671" s="394"/>
    </row>
    <row r="32672" spans="1:6">
      <c r="A32672" s="1224" t="s">
        <v>18934</v>
      </c>
      <c r="B32672" s="1224" t="s">
        <v>24</v>
      </c>
      <c r="C32672" s="1224" t="s">
        <v>18935</v>
      </c>
      <c r="D32672" s="1224" t="s">
        <v>30</v>
      </c>
      <c r="E32672" s="1225">
        <v>53.23</v>
      </c>
      <c r="F32672" s="394"/>
    </row>
    <row r="32673" spans="1:6">
      <c r="A32673" s="1224" t="s">
        <v>18936</v>
      </c>
      <c r="B32673" s="1224" t="s">
        <v>24</v>
      </c>
      <c r="C32673" s="1224" t="s">
        <v>33697</v>
      </c>
      <c r="D32673" s="1224" t="s">
        <v>30</v>
      </c>
      <c r="E32673" s="1225">
        <v>15.55</v>
      </c>
      <c r="F32673" s="394"/>
    </row>
    <row r="32674" spans="1:6">
      <c r="A32674" s="1224" t="s">
        <v>18937</v>
      </c>
      <c r="B32674" s="1224" t="s">
        <v>24</v>
      </c>
      <c r="C32674" s="1224" t="s">
        <v>33698</v>
      </c>
      <c r="D32674" s="1224" t="s">
        <v>30</v>
      </c>
      <c r="E32674" s="1225">
        <v>2.93</v>
      </c>
      <c r="F32674" s="394"/>
    </row>
    <row r="32675" spans="1:6">
      <c r="A32675" s="1224" t="s">
        <v>18938</v>
      </c>
      <c r="B32675" s="1224" t="s">
        <v>24</v>
      </c>
      <c r="C32675" s="1224" t="s">
        <v>33699</v>
      </c>
      <c r="D32675" s="1224" t="s">
        <v>32</v>
      </c>
      <c r="E32675" s="1225">
        <v>3.87</v>
      </c>
      <c r="F32675" s="394"/>
    </row>
    <row r="32676" spans="1:6">
      <c r="A32676" s="1224" t="s">
        <v>18939</v>
      </c>
      <c r="B32676" s="1224" t="s">
        <v>24</v>
      </c>
      <c r="C32676" s="1224" t="s">
        <v>33700</v>
      </c>
      <c r="D32676" s="1224" t="s">
        <v>30</v>
      </c>
      <c r="E32676" s="1225">
        <v>16</v>
      </c>
      <c r="F32676" s="394"/>
    </row>
    <row r="32677" spans="1:6">
      <c r="A32677" s="1224" t="s">
        <v>18940</v>
      </c>
      <c r="B32677" s="1224" t="s">
        <v>24</v>
      </c>
      <c r="C32677" s="1224" t="s">
        <v>33701</v>
      </c>
      <c r="D32677" s="1224" t="s">
        <v>32</v>
      </c>
      <c r="E32677" s="1225">
        <v>38.9</v>
      </c>
      <c r="F32677" s="394"/>
    </row>
    <row r="32678" spans="1:6">
      <c r="A32678" s="1224" t="s">
        <v>18941</v>
      </c>
      <c r="B32678" s="1224" t="s">
        <v>24</v>
      </c>
      <c r="C32678" s="1224" t="s">
        <v>33702</v>
      </c>
      <c r="D32678" s="1224" t="s">
        <v>32</v>
      </c>
      <c r="E32678" s="1225">
        <v>44.11</v>
      </c>
      <c r="F32678" s="394"/>
    </row>
    <row r="32679" spans="1:6">
      <c r="A32679" s="1224" t="s">
        <v>18942</v>
      </c>
      <c r="B32679" s="1224" t="s">
        <v>24</v>
      </c>
      <c r="C32679" s="1224" t="s">
        <v>33703</v>
      </c>
      <c r="D32679" s="1224" t="s">
        <v>32</v>
      </c>
      <c r="E32679" s="1225">
        <v>35.99</v>
      </c>
      <c r="F32679" s="394"/>
    </row>
    <row r="32680" spans="1:6">
      <c r="A32680" s="1224" t="s">
        <v>18943</v>
      </c>
      <c r="B32680" s="1224" t="s">
        <v>24</v>
      </c>
      <c r="C32680" s="1224" t="s">
        <v>33704</v>
      </c>
      <c r="D32680" s="1224" t="s">
        <v>28</v>
      </c>
      <c r="E32680" s="1225">
        <v>74.989999999999995</v>
      </c>
      <c r="F32680" s="394"/>
    </row>
    <row r="32681" spans="1:6">
      <c r="A32681" s="1224" t="s">
        <v>18945</v>
      </c>
      <c r="B32681" s="1224" t="s">
        <v>24</v>
      </c>
      <c r="C32681" s="1224" t="s">
        <v>33705</v>
      </c>
      <c r="D32681" s="1224" t="s">
        <v>28</v>
      </c>
      <c r="E32681" s="1225">
        <v>31.15</v>
      </c>
      <c r="F32681" s="394"/>
    </row>
    <row r="32682" spans="1:6">
      <c r="A32682" s="1224" t="s">
        <v>18947</v>
      </c>
      <c r="B32682" s="1224" t="s">
        <v>24</v>
      </c>
      <c r="C32682" s="1224" t="s">
        <v>33706</v>
      </c>
      <c r="D32682" s="1224" t="s">
        <v>28</v>
      </c>
      <c r="E32682" s="1225">
        <v>72.5</v>
      </c>
      <c r="F32682" s="394"/>
    </row>
    <row r="32683" spans="1:6">
      <c r="A32683" s="1224" t="s">
        <v>18948</v>
      </c>
      <c r="B32683" s="1224" t="s">
        <v>24</v>
      </c>
      <c r="C32683" s="1224" t="s">
        <v>18949</v>
      </c>
      <c r="D32683" s="1224" t="s">
        <v>5</v>
      </c>
      <c r="E32683" s="1225">
        <v>0.04</v>
      </c>
      <c r="F32683" s="394"/>
    </row>
    <row r="32684" spans="1:6">
      <c r="A32684" s="1224" t="s">
        <v>18950</v>
      </c>
      <c r="B32684" s="1224" t="s">
        <v>24</v>
      </c>
      <c r="C32684" s="1224" t="s">
        <v>33707</v>
      </c>
      <c r="D32684" s="1224" t="s">
        <v>34</v>
      </c>
      <c r="E32684" s="1225">
        <v>53.46</v>
      </c>
      <c r="F32684" s="394"/>
    </row>
    <row r="32685" spans="1:6">
      <c r="A32685" s="1224" t="s">
        <v>18951</v>
      </c>
      <c r="B32685" s="1224" t="s">
        <v>24</v>
      </c>
      <c r="C32685" s="1224" t="s">
        <v>18952</v>
      </c>
      <c r="D32685" s="1224" t="s">
        <v>34</v>
      </c>
      <c r="E32685" s="1225">
        <v>440</v>
      </c>
      <c r="F32685" s="394"/>
    </row>
    <row r="32686" spans="1:6">
      <c r="A32686" s="1224" t="s">
        <v>18953</v>
      </c>
      <c r="B32686" s="1224" t="s">
        <v>24</v>
      </c>
      <c r="C32686" s="1224" t="s">
        <v>18954</v>
      </c>
      <c r="D32686" s="1224" t="s">
        <v>34</v>
      </c>
      <c r="E32686" s="1225">
        <v>468.3</v>
      </c>
      <c r="F32686" s="394"/>
    </row>
    <row r="32687" spans="1:6">
      <c r="A32687" s="1224" t="s">
        <v>18955</v>
      </c>
      <c r="B32687" s="1224" t="s">
        <v>24</v>
      </c>
      <c r="C32687" s="1224" t="s">
        <v>18956</v>
      </c>
      <c r="D32687" s="1224" t="s">
        <v>34</v>
      </c>
      <c r="E32687" s="1225">
        <v>480</v>
      </c>
      <c r="F32687" s="394"/>
    </row>
    <row r="32688" spans="1:6">
      <c r="A32688" s="1224" t="s">
        <v>18957</v>
      </c>
      <c r="B32688" s="1224" t="s">
        <v>24</v>
      </c>
      <c r="C32688" s="1224" t="s">
        <v>18958</v>
      </c>
      <c r="D32688" s="1224" t="s">
        <v>34</v>
      </c>
      <c r="E32688" s="1225">
        <v>500</v>
      </c>
      <c r="F32688" s="394"/>
    </row>
    <row r="32689" spans="1:6">
      <c r="A32689" s="1224" t="s">
        <v>18959</v>
      </c>
      <c r="B32689" s="1224" t="s">
        <v>24</v>
      </c>
      <c r="C32689" s="1224" t="s">
        <v>18960</v>
      </c>
      <c r="D32689" s="1224" t="s">
        <v>34</v>
      </c>
      <c r="E32689" s="1225">
        <v>550</v>
      </c>
      <c r="F32689" s="394"/>
    </row>
    <row r="32690" spans="1:6">
      <c r="A32690" s="1224" t="s">
        <v>22785</v>
      </c>
      <c r="B32690" s="1224" t="s">
        <v>24</v>
      </c>
      <c r="C32690" s="1224" t="s">
        <v>22786</v>
      </c>
      <c r="D32690" s="1224" t="s">
        <v>34</v>
      </c>
      <c r="E32690" s="1225">
        <v>520</v>
      </c>
      <c r="F32690" s="394"/>
    </row>
    <row r="32691" spans="1:6">
      <c r="A32691" s="1224" t="s">
        <v>22787</v>
      </c>
      <c r="B32691" s="1224" t="s">
        <v>24</v>
      </c>
      <c r="C32691" s="1224" t="s">
        <v>22788</v>
      </c>
      <c r="D32691" s="1224" t="s">
        <v>34</v>
      </c>
      <c r="E32691" s="1225">
        <v>540</v>
      </c>
      <c r="F32691" s="394"/>
    </row>
    <row r="32692" spans="1:6">
      <c r="A32692" s="1224" t="s">
        <v>18961</v>
      </c>
      <c r="B32692" s="1224" t="s">
        <v>24</v>
      </c>
      <c r="C32692" s="1224" t="s">
        <v>18962</v>
      </c>
      <c r="D32692" s="1224" t="s">
        <v>34</v>
      </c>
      <c r="E32692" s="1225">
        <v>480</v>
      </c>
      <c r="F32692" s="394"/>
    </row>
    <row r="32693" spans="1:6">
      <c r="A32693" s="1224" t="s">
        <v>18963</v>
      </c>
      <c r="B32693" s="1224" t="s">
        <v>24</v>
      </c>
      <c r="C32693" s="1224" t="s">
        <v>18964</v>
      </c>
      <c r="D32693" s="1224" t="s">
        <v>34</v>
      </c>
      <c r="E32693" s="1225">
        <v>510</v>
      </c>
      <c r="F32693" s="394"/>
    </row>
    <row r="32694" spans="1:6">
      <c r="A32694" s="1224" t="s">
        <v>18965</v>
      </c>
      <c r="B32694" s="1224" t="s">
        <v>24</v>
      </c>
      <c r="C32694" s="1224" t="s">
        <v>33708</v>
      </c>
      <c r="D32694" s="1224" t="s">
        <v>28</v>
      </c>
      <c r="E32694" s="1225">
        <v>1868.24</v>
      </c>
      <c r="F32694" s="394"/>
    </row>
    <row r="32695" spans="1:6">
      <c r="A32695" s="1224" t="s">
        <v>18966</v>
      </c>
      <c r="B32695" s="1224" t="s">
        <v>24</v>
      </c>
      <c r="C32695" s="1224" t="s">
        <v>33709</v>
      </c>
      <c r="D32695" s="1224" t="s">
        <v>5</v>
      </c>
      <c r="E32695" s="1225">
        <v>27</v>
      </c>
      <c r="F32695" s="394"/>
    </row>
    <row r="32696" spans="1:6">
      <c r="A32696" s="1224" t="s">
        <v>18967</v>
      </c>
      <c r="B32696" s="1224" t="s">
        <v>24</v>
      </c>
      <c r="C32696" s="1224" t="s">
        <v>33710</v>
      </c>
      <c r="D32696" s="1224" t="s">
        <v>5</v>
      </c>
      <c r="E32696" s="1225">
        <v>25</v>
      </c>
      <c r="F32696" s="394"/>
    </row>
    <row r="32697" spans="1:6">
      <c r="A32697" s="1224" t="s">
        <v>18968</v>
      </c>
      <c r="B32697" s="1224" t="s">
        <v>24</v>
      </c>
      <c r="C32697" s="1224" t="s">
        <v>33711</v>
      </c>
      <c r="D32697" s="1224" t="s">
        <v>5</v>
      </c>
      <c r="E32697" s="1225">
        <v>32.130000000000003</v>
      </c>
      <c r="F32697" s="394"/>
    </row>
    <row r="32698" spans="1:6">
      <c r="A32698" s="1224" t="s">
        <v>18969</v>
      </c>
      <c r="B32698" s="1224" t="s">
        <v>24</v>
      </c>
      <c r="C32698" s="1224" t="s">
        <v>33712</v>
      </c>
      <c r="D32698" s="1224" t="s">
        <v>28</v>
      </c>
      <c r="E32698" s="1225">
        <v>4800</v>
      </c>
      <c r="F32698" s="394"/>
    </row>
    <row r="32699" spans="1:6">
      <c r="A32699" s="1224" t="s">
        <v>18970</v>
      </c>
      <c r="B32699" s="1224" t="s">
        <v>24</v>
      </c>
      <c r="C32699" s="1224" t="s">
        <v>33713</v>
      </c>
      <c r="D32699" s="1224" t="s">
        <v>5</v>
      </c>
      <c r="E32699" s="1225">
        <v>38</v>
      </c>
      <c r="F32699" s="394"/>
    </row>
    <row r="32700" spans="1:6">
      <c r="A32700" s="1224" t="s">
        <v>18971</v>
      </c>
      <c r="B32700" s="1224" t="s">
        <v>24</v>
      </c>
      <c r="C32700" s="1224" t="s">
        <v>18972</v>
      </c>
      <c r="D32700" s="1224" t="s">
        <v>5</v>
      </c>
      <c r="E32700" s="1225">
        <v>55</v>
      </c>
      <c r="F32700" s="394"/>
    </row>
    <row r="32701" spans="1:6">
      <c r="A32701" s="1224" t="s">
        <v>18973</v>
      </c>
      <c r="B32701" s="1224" t="s">
        <v>24</v>
      </c>
      <c r="C32701" s="1224" t="s">
        <v>26818</v>
      </c>
      <c r="D32701" s="1224" t="s">
        <v>28</v>
      </c>
      <c r="E32701" s="1225">
        <v>20000</v>
      </c>
      <c r="F32701" s="394"/>
    </row>
    <row r="32702" spans="1:6">
      <c r="A32702" s="1224" t="s">
        <v>18974</v>
      </c>
      <c r="B32702" s="1224" t="s">
        <v>24</v>
      </c>
      <c r="C32702" s="1224" t="s">
        <v>33714</v>
      </c>
      <c r="D32702" s="1224" t="s">
        <v>5</v>
      </c>
      <c r="E32702" s="1225">
        <v>418</v>
      </c>
      <c r="F32702" s="394"/>
    </row>
    <row r="32703" spans="1:6">
      <c r="A32703" s="1224" t="s">
        <v>18975</v>
      </c>
      <c r="B32703" s="1224" t="s">
        <v>24</v>
      </c>
      <c r="C32703" s="1224" t="s">
        <v>33715</v>
      </c>
      <c r="D32703" s="1224" t="s">
        <v>5</v>
      </c>
      <c r="E32703" s="1225">
        <v>581</v>
      </c>
      <c r="F32703" s="394"/>
    </row>
    <row r="32704" spans="1:6">
      <c r="A32704" s="1224" t="s">
        <v>18976</v>
      </c>
      <c r="B32704" s="1224" t="s">
        <v>24</v>
      </c>
      <c r="C32704" s="1224" t="s">
        <v>18977</v>
      </c>
      <c r="D32704" s="1224" t="s">
        <v>33</v>
      </c>
      <c r="E32704" s="1225">
        <v>19.309999999999999</v>
      </c>
      <c r="F32704" s="394"/>
    </row>
    <row r="32705" spans="1:6">
      <c r="A32705" s="1224" t="s">
        <v>18978</v>
      </c>
      <c r="B32705" s="1224" t="s">
        <v>24</v>
      </c>
      <c r="C32705" s="1224" t="s">
        <v>18979</v>
      </c>
      <c r="D32705" s="1224" t="s">
        <v>5</v>
      </c>
      <c r="E32705" s="1225">
        <v>330</v>
      </c>
      <c r="F32705" s="394"/>
    </row>
    <row r="32706" spans="1:6">
      <c r="A32706" s="1224" t="s">
        <v>18980</v>
      </c>
      <c r="B32706" s="1224" t="s">
        <v>24</v>
      </c>
      <c r="C32706" s="1224" t="s">
        <v>18981</v>
      </c>
      <c r="D32706" s="1224" t="s">
        <v>5</v>
      </c>
      <c r="E32706" s="1225">
        <v>465</v>
      </c>
      <c r="F32706" s="394"/>
    </row>
    <row r="32707" spans="1:6">
      <c r="A32707" s="1224" t="s">
        <v>18982</v>
      </c>
      <c r="B32707" s="1224" t="s">
        <v>24</v>
      </c>
      <c r="C32707" s="1224" t="s">
        <v>18983</v>
      </c>
      <c r="D32707" s="1224" t="s">
        <v>5</v>
      </c>
      <c r="E32707" s="1225">
        <v>510</v>
      </c>
      <c r="F32707" s="394"/>
    </row>
    <row r="32708" spans="1:6">
      <c r="A32708" s="1224" t="s">
        <v>18984</v>
      </c>
      <c r="B32708" s="1224" t="s">
        <v>24</v>
      </c>
      <c r="C32708" s="1224" t="s">
        <v>18985</v>
      </c>
      <c r="D32708" s="1224" t="s">
        <v>5</v>
      </c>
      <c r="E32708" s="1225">
        <v>515</v>
      </c>
      <c r="F32708" s="394"/>
    </row>
    <row r="32709" spans="1:6">
      <c r="A32709" s="1224" t="s">
        <v>18986</v>
      </c>
      <c r="B32709" s="1224" t="s">
        <v>24</v>
      </c>
      <c r="C32709" s="1224" t="s">
        <v>18987</v>
      </c>
      <c r="D32709" s="1224" t="s">
        <v>5</v>
      </c>
      <c r="E32709" s="1225">
        <v>697</v>
      </c>
      <c r="F32709" s="394"/>
    </row>
    <row r="32710" spans="1:6">
      <c r="A32710" s="1224" t="s">
        <v>18988</v>
      </c>
      <c r="B32710" s="1224" t="s">
        <v>24</v>
      </c>
      <c r="C32710" s="1224" t="s">
        <v>18989</v>
      </c>
      <c r="D32710" s="1224" t="s">
        <v>5</v>
      </c>
      <c r="E32710" s="1225">
        <v>818.1</v>
      </c>
      <c r="F32710" s="394"/>
    </row>
    <row r="32711" spans="1:6">
      <c r="A32711" s="1224" t="s">
        <v>18990</v>
      </c>
      <c r="B32711" s="1224" t="s">
        <v>24</v>
      </c>
      <c r="C32711" s="1224" t="s">
        <v>18991</v>
      </c>
      <c r="D32711" s="1224" t="s">
        <v>28</v>
      </c>
      <c r="E32711" s="1225">
        <v>18167.98</v>
      </c>
      <c r="F32711" s="394"/>
    </row>
    <row r="32712" spans="1:6">
      <c r="A32712" s="1224" t="s">
        <v>18992</v>
      </c>
      <c r="B32712" s="1224" t="s">
        <v>24</v>
      </c>
      <c r="C32712" s="1224" t="s">
        <v>18993</v>
      </c>
      <c r="D32712" s="1224" t="s">
        <v>5</v>
      </c>
      <c r="E32712" s="1225">
        <v>45</v>
      </c>
      <c r="F32712" s="394"/>
    </row>
    <row r="32713" spans="1:6">
      <c r="A32713" s="1224" t="s">
        <v>18994</v>
      </c>
      <c r="B32713" s="1224" t="s">
        <v>24</v>
      </c>
      <c r="C32713" s="1224" t="s">
        <v>18995</v>
      </c>
      <c r="D32713" s="1224" t="s">
        <v>5</v>
      </c>
      <c r="E32713" s="1225">
        <v>65</v>
      </c>
      <c r="F32713" s="394"/>
    </row>
    <row r="32714" spans="1:6">
      <c r="A32714" s="1224" t="s">
        <v>18996</v>
      </c>
      <c r="B32714" s="1224" t="s">
        <v>24</v>
      </c>
      <c r="C32714" s="1224" t="s">
        <v>18997</v>
      </c>
      <c r="D32714" s="1224" t="s">
        <v>5</v>
      </c>
      <c r="E32714" s="1225">
        <v>91</v>
      </c>
      <c r="F32714" s="394"/>
    </row>
    <row r="32715" spans="1:6">
      <c r="A32715" s="1224" t="s">
        <v>18998</v>
      </c>
      <c r="B32715" s="1224" t="s">
        <v>24</v>
      </c>
      <c r="C32715" s="1224" t="s">
        <v>18999</v>
      </c>
      <c r="D32715" s="1224" t="s">
        <v>5</v>
      </c>
      <c r="E32715" s="1225">
        <v>104</v>
      </c>
      <c r="F32715" s="394"/>
    </row>
    <row r="32716" spans="1:6">
      <c r="A32716" s="1224" t="s">
        <v>19000</v>
      </c>
      <c r="B32716" s="1224" t="s">
        <v>24</v>
      </c>
      <c r="C32716" s="1224" t="s">
        <v>19001</v>
      </c>
      <c r="D32716" s="1224" t="s">
        <v>5</v>
      </c>
      <c r="E32716" s="1225">
        <v>135</v>
      </c>
      <c r="F32716" s="394"/>
    </row>
    <row r="32717" spans="1:6">
      <c r="A32717" s="1224" t="s">
        <v>22789</v>
      </c>
      <c r="B32717" s="1224" t="s">
        <v>24</v>
      </c>
      <c r="C32717" s="1224" t="s">
        <v>33716</v>
      </c>
      <c r="D32717" s="1224" t="s">
        <v>34</v>
      </c>
      <c r="E32717" s="1225">
        <v>19.11</v>
      </c>
      <c r="F32717" s="394"/>
    </row>
    <row r="32718" spans="1:6">
      <c r="A32718" s="1224" t="s">
        <v>19002</v>
      </c>
      <c r="B32718" s="1224" t="s">
        <v>24</v>
      </c>
      <c r="C32718" s="1224" t="s">
        <v>33953</v>
      </c>
      <c r="D32718" s="1224" t="s">
        <v>32</v>
      </c>
      <c r="E32718" s="1225">
        <v>16</v>
      </c>
      <c r="F32718" s="394"/>
    </row>
    <row r="32719" spans="1:6">
      <c r="A32719" s="1224" t="s">
        <v>19003</v>
      </c>
      <c r="B32719" s="1224" t="s">
        <v>24</v>
      </c>
      <c r="C32719" s="1224" t="s">
        <v>33954</v>
      </c>
      <c r="D32719" s="1224" t="s">
        <v>28</v>
      </c>
      <c r="E32719" s="1225">
        <v>2.66</v>
      </c>
      <c r="F32719" s="394"/>
    </row>
    <row r="32720" spans="1:6">
      <c r="A32720" s="1224" t="s">
        <v>33717</v>
      </c>
      <c r="B32720" s="1224" t="s">
        <v>24</v>
      </c>
      <c r="C32720" s="1224" t="s">
        <v>33955</v>
      </c>
      <c r="D32720" s="1224" t="s">
        <v>32</v>
      </c>
      <c r="E32720" s="1225">
        <v>12.25</v>
      </c>
      <c r="F32720" s="394"/>
    </row>
    <row r="32721" spans="1:6">
      <c r="A32721" s="1224" t="s">
        <v>33718</v>
      </c>
      <c r="B32721" s="1224" t="s">
        <v>24</v>
      </c>
      <c r="C32721" s="1224" t="s">
        <v>28012</v>
      </c>
      <c r="D32721" s="1224" t="s">
        <v>30</v>
      </c>
      <c r="E32721" s="1225">
        <v>4.92</v>
      </c>
      <c r="F32721" s="394"/>
    </row>
    <row r="32722" spans="1:6">
      <c r="A32722" s="1224" t="s">
        <v>33719</v>
      </c>
      <c r="B32722" s="1224" t="s">
        <v>24</v>
      </c>
      <c r="C32722" s="1224" t="s">
        <v>28014</v>
      </c>
      <c r="D32722" s="1224" t="s">
        <v>30</v>
      </c>
      <c r="E32722" s="1225">
        <v>7.75</v>
      </c>
      <c r="F32722" s="394"/>
    </row>
    <row r="32723" spans="1:6">
      <c r="A32723" s="1224" t="s">
        <v>33720</v>
      </c>
      <c r="B32723" s="1224" t="s">
        <v>24</v>
      </c>
      <c r="C32723" s="1224" t="s">
        <v>28016</v>
      </c>
      <c r="D32723" s="1224" t="s">
        <v>30</v>
      </c>
      <c r="E32723" s="1225">
        <v>2.39</v>
      </c>
      <c r="F32723" s="394"/>
    </row>
    <row r="32724" spans="1:6">
      <c r="A32724" s="1224" t="s">
        <v>33721</v>
      </c>
      <c r="B32724" s="1224" t="s">
        <v>24</v>
      </c>
      <c r="C32724" s="1224" t="s">
        <v>28018</v>
      </c>
      <c r="D32724" s="1224" t="s">
        <v>30</v>
      </c>
      <c r="E32724" s="1225">
        <v>0.84</v>
      </c>
      <c r="F32724" s="394"/>
    </row>
    <row r="32725" spans="1:6">
      <c r="A32725" s="1224" t="s">
        <v>33722</v>
      </c>
      <c r="B32725" s="1224" t="s">
        <v>24</v>
      </c>
      <c r="C32725" s="1224" t="s">
        <v>28020</v>
      </c>
      <c r="D32725" s="1224" t="s">
        <v>30</v>
      </c>
      <c r="E32725" s="1225">
        <v>3.9</v>
      </c>
      <c r="F32725" s="394"/>
    </row>
    <row r="32726" spans="1:6">
      <c r="A32726" s="1224" t="s">
        <v>33723</v>
      </c>
      <c r="B32726" s="1224" t="s">
        <v>24</v>
      </c>
      <c r="C32726" s="1224" t="s">
        <v>28024</v>
      </c>
      <c r="D32726" s="1224" t="s">
        <v>30</v>
      </c>
      <c r="E32726" s="1225">
        <v>1.25</v>
      </c>
      <c r="F32726" s="394"/>
    </row>
    <row r="32727" spans="1:6">
      <c r="A32727" s="1224" t="s">
        <v>33724</v>
      </c>
      <c r="B32727" s="1224" t="s">
        <v>24</v>
      </c>
      <c r="C32727" s="1224" t="s">
        <v>28026</v>
      </c>
      <c r="D32727" s="1224" t="s">
        <v>30</v>
      </c>
      <c r="E32727" s="1225">
        <v>5.98</v>
      </c>
      <c r="F32727" s="394"/>
    </row>
    <row r="32728" spans="1:6">
      <c r="A32728" s="1224" t="s">
        <v>33725</v>
      </c>
      <c r="B32728" s="1224" t="s">
        <v>24</v>
      </c>
      <c r="C32728" s="1224" t="s">
        <v>28028</v>
      </c>
      <c r="D32728" s="1224" t="s">
        <v>30</v>
      </c>
      <c r="E32728" s="1225">
        <v>29.8</v>
      </c>
      <c r="F32728" s="394"/>
    </row>
    <row r="32729" spans="1:6">
      <c r="A32729" s="1224" t="s">
        <v>33726</v>
      </c>
      <c r="B32729" s="1224" t="s">
        <v>24</v>
      </c>
      <c r="C32729" s="1224" t="s">
        <v>28030</v>
      </c>
      <c r="D32729" s="1224" t="s">
        <v>30</v>
      </c>
      <c r="E32729" s="1225">
        <v>1.5</v>
      </c>
      <c r="F32729" s="394"/>
    </row>
    <row r="32730" spans="1:6">
      <c r="A32730" s="1224" t="s">
        <v>19004</v>
      </c>
      <c r="B32730" s="1224" t="s">
        <v>24</v>
      </c>
      <c r="C32730" s="1224" t="s">
        <v>19005</v>
      </c>
      <c r="D32730" s="1224" t="s">
        <v>34</v>
      </c>
      <c r="E32730" s="1225">
        <v>160</v>
      </c>
      <c r="F32730" s="394"/>
    </row>
    <row r="32731" spans="1:6">
      <c r="A32731" s="1224" t="s">
        <v>19006</v>
      </c>
      <c r="B32731" s="1224" t="s">
        <v>24</v>
      </c>
      <c r="C32731" s="1224" t="s">
        <v>28009</v>
      </c>
      <c r="D32731" s="1224" t="s">
        <v>34</v>
      </c>
      <c r="E32731" s="1225">
        <v>490</v>
      </c>
      <c r="F32731" s="394"/>
    </row>
    <row r="32732" spans="1:6">
      <c r="A32732" s="1224" t="s">
        <v>19007</v>
      </c>
      <c r="B32732" s="1224" t="s">
        <v>24</v>
      </c>
      <c r="C32732" s="1224" t="s">
        <v>19008</v>
      </c>
      <c r="D32732" s="1224" t="s">
        <v>30</v>
      </c>
      <c r="E32732" s="1225">
        <v>6.7</v>
      </c>
      <c r="F32732" s="394"/>
    </row>
    <row r="32733" spans="1:6">
      <c r="A32733" s="1224" t="s">
        <v>19009</v>
      </c>
      <c r="B32733" s="1224" t="s">
        <v>24</v>
      </c>
      <c r="C32733" s="1224" t="s">
        <v>19010</v>
      </c>
      <c r="D32733" s="1224" t="s">
        <v>30</v>
      </c>
      <c r="E32733" s="1225">
        <v>3.9</v>
      </c>
      <c r="F32733" s="394"/>
    </row>
    <row r="32734" spans="1:6">
      <c r="A32734" s="1224" t="s">
        <v>19011</v>
      </c>
      <c r="B32734" s="1224" t="s">
        <v>24</v>
      </c>
      <c r="C32734" s="1224" t="s">
        <v>28010</v>
      </c>
      <c r="D32734" s="1224" t="s">
        <v>30</v>
      </c>
      <c r="E32734" s="1225">
        <v>1.92</v>
      </c>
      <c r="F32734" s="394"/>
    </row>
    <row r="32735" spans="1:6">
      <c r="A32735" s="1224" t="s">
        <v>19012</v>
      </c>
      <c r="B32735" s="1224" t="s">
        <v>24</v>
      </c>
      <c r="C32735" s="1224" t="s">
        <v>33956</v>
      </c>
      <c r="D32735" s="1224" t="s">
        <v>28</v>
      </c>
      <c r="E32735" s="1225">
        <v>140</v>
      </c>
      <c r="F32735" s="394"/>
    </row>
    <row r="32736" spans="1:6">
      <c r="A32736" s="1224" t="s">
        <v>33727</v>
      </c>
      <c r="B32736" s="1224" t="s">
        <v>24</v>
      </c>
      <c r="C32736" s="1224" t="s">
        <v>33728</v>
      </c>
      <c r="D32736" s="1224" t="s">
        <v>28</v>
      </c>
      <c r="E32736" s="1225">
        <v>140</v>
      </c>
      <c r="F32736" s="394"/>
    </row>
    <row r="32737" spans="1:6">
      <c r="A32737" s="1224" t="s">
        <v>19013</v>
      </c>
      <c r="B32737" s="1224" t="s">
        <v>24</v>
      </c>
      <c r="C32737" s="1224" t="s">
        <v>33729</v>
      </c>
      <c r="D32737" s="1224" t="s">
        <v>28</v>
      </c>
      <c r="E32737" s="1225">
        <v>140</v>
      </c>
      <c r="F32737" s="394"/>
    </row>
    <row r="32738" spans="1:6">
      <c r="A32738" s="1224" t="s">
        <v>33730</v>
      </c>
      <c r="B32738" s="1224" t="s">
        <v>24</v>
      </c>
      <c r="C32738" s="1224" t="s">
        <v>33731</v>
      </c>
      <c r="D32738" s="1224" t="s">
        <v>28</v>
      </c>
      <c r="E32738" s="1225">
        <v>140</v>
      </c>
      <c r="F32738" s="394"/>
    </row>
    <row r="32739" spans="1:6">
      <c r="A32739" s="1224" t="s">
        <v>19014</v>
      </c>
      <c r="B32739" s="1224" t="s">
        <v>24</v>
      </c>
      <c r="C32739" s="1224" t="s">
        <v>33732</v>
      </c>
      <c r="D32739" s="1224" t="s">
        <v>28</v>
      </c>
      <c r="E32739" s="1225">
        <v>140</v>
      </c>
      <c r="F32739" s="394"/>
    </row>
    <row r="32740" spans="1:6">
      <c r="A32740" s="1224" t="s">
        <v>33733</v>
      </c>
      <c r="B32740" s="1224" t="s">
        <v>24</v>
      </c>
      <c r="C32740" s="1224" t="s">
        <v>33734</v>
      </c>
      <c r="D32740" s="1224" t="s">
        <v>28</v>
      </c>
      <c r="E32740" s="1225">
        <v>140</v>
      </c>
      <c r="F32740" s="394"/>
    </row>
    <row r="32741" spans="1:6">
      <c r="A32741" s="1224" t="s">
        <v>19015</v>
      </c>
      <c r="B32741" s="1224" t="s">
        <v>24</v>
      </c>
      <c r="C32741" s="1224" t="s">
        <v>33957</v>
      </c>
      <c r="D32741" s="1224" t="s">
        <v>28</v>
      </c>
      <c r="E32741" s="1225">
        <v>140</v>
      </c>
      <c r="F32741" s="394"/>
    </row>
    <row r="32742" spans="1:6">
      <c r="A32742" s="1224" t="s">
        <v>33735</v>
      </c>
      <c r="B32742" s="1224" t="s">
        <v>24</v>
      </c>
      <c r="C32742" s="1224" t="s">
        <v>33958</v>
      </c>
      <c r="D32742" s="1224" t="s">
        <v>28</v>
      </c>
      <c r="E32742" s="1225">
        <v>140</v>
      </c>
      <c r="F32742" s="394"/>
    </row>
    <row r="32743" spans="1:6">
      <c r="A32743" s="1224" t="s">
        <v>19016</v>
      </c>
      <c r="B32743" s="1224" t="s">
        <v>24</v>
      </c>
      <c r="C32743" s="1224" t="s">
        <v>33959</v>
      </c>
      <c r="D32743" s="1224" t="s">
        <v>28</v>
      </c>
      <c r="E32743" s="1225">
        <v>140</v>
      </c>
      <c r="F32743" s="394"/>
    </row>
    <row r="32744" spans="1:6">
      <c r="A32744" s="1224" t="s">
        <v>33736</v>
      </c>
      <c r="B32744" s="1224" t="s">
        <v>24</v>
      </c>
      <c r="C32744" s="1224" t="s">
        <v>33960</v>
      </c>
      <c r="D32744" s="1224" t="s">
        <v>28</v>
      </c>
      <c r="E32744" s="1225">
        <v>140</v>
      </c>
      <c r="F32744" s="394"/>
    </row>
    <row r="32745" spans="1:6">
      <c r="A32745" s="1224" t="s">
        <v>19017</v>
      </c>
      <c r="B32745" s="1224" t="s">
        <v>24</v>
      </c>
      <c r="C32745" s="1224" t="s">
        <v>33928</v>
      </c>
      <c r="D32745" s="1224" t="s">
        <v>28</v>
      </c>
      <c r="E32745" s="1225">
        <v>2.5</v>
      </c>
      <c r="F32745" s="394"/>
    </row>
    <row r="32746" spans="1:6">
      <c r="A32746" s="1224" t="s">
        <v>33737</v>
      </c>
      <c r="B32746" s="1224" t="s">
        <v>24</v>
      </c>
      <c r="C32746" s="1224" t="s">
        <v>33961</v>
      </c>
      <c r="D32746" s="1224" t="s">
        <v>28</v>
      </c>
      <c r="E32746" s="1225">
        <v>140</v>
      </c>
      <c r="F32746" s="394"/>
    </row>
    <row r="32747" spans="1:6">
      <c r="A32747" s="1224" t="s">
        <v>19018</v>
      </c>
      <c r="B32747" s="1224" t="s">
        <v>24</v>
      </c>
      <c r="C32747" s="1224" t="s">
        <v>33929</v>
      </c>
      <c r="D32747" s="1224" t="s">
        <v>28</v>
      </c>
      <c r="E32747" s="1225">
        <v>2.5</v>
      </c>
      <c r="F32747" s="394"/>
    </row>
    <row r="32748" spans="1:6">
      <c r="A32748" s="1224" t="s">
        <v>33738</v>
      </c>
      <c r="B32748" s="1224" t="s">
        <v>24</v>
      </c>
      <c r="C32748" s="1224" t="s">
        <v>33962</v>
      </c>
      <c r="D32748" s="1224" t="s">
        <v>28</v>
      </c>
      <c r="E32748" s="1225">
        <v>175.95</v>
      </c>
      <c r="F32748" s="394"/>
    </row>
    <row r="32749" spans="1:6">
      <c r="A32749" s="1224" t="s">
        <v>19019</v>
      </c>
      <c r="B32749" s="1224" t="s">
        <v>24</v>
      </c>
      <c r="C32749" s="1224" t="s">
        <v>33930</v>
      </c>
      <c r="D32749" s="1224" t="s">
        <v>28</v>
      </c>
      <c r="E32749" s="1225">
        <v>3.33</v>
      </c>
      <c r="F32749" s="394"/>
    </row>
    <row r="32750" spans="1:6">
      <c r="A32750" s="1224" t="s">
        <v>33963</v>
      </c>
      <c r="B32750" s="1224" t="s">
        <v>24</v>
      </c>
      <c r="C32750" s="1224" t="s">
        <v>33932</v>
      </c>
      <c r="D32750" s="1224" t="s">
        <v>28</v>
      </c>
      <c r="E32750" s="1225">
        <v>7.18</v>
      </c>
      <c r="F32750" s="394"/>
    </row>
    <row r="32751" spans="1:6">
      <c r="A32751" s="1224" t="s">
        <v>33964</v>
      </c>
      <c r="B32751" s="1224" t="s">
        <v>24</v>
      </c>
      <c r="C32751" s="1224" t="s">
        <v>33934</v>
      </c>
      <c r="D32751" s="1224" t="s">
        <v>28</v>
      </c>
      <c r="E32751" s="1225">
        <v>12.45</v>
      </c>
      <c r="F32751" s="394"/>
    </row>
    <row r="32752" spans="1:6">
      <c r="A32752" s="1224" t="s">
        <v>33965</v>
      </c>
      <c r="B32752" s="1224" t="s">
        <v>24</v>
      </c>
      <c r="C32752" s="1224" t="s">
        <v>33936</v>
      </c>
      <c r="D32752" s="1224" t="s">
        <v>28</v>
      </c>
      <c r="E32752" s="1225">
        <v>2.5</v>
      </c>
      <c r="F32752" s="394"/>
    </row>
    <row r="32753" spans="1:6">
      <c r="A32753" s="1224" t="s">
        <v>33966</v>
      </c>
      <c r="B32753" s="1224" t="s">
        <v>24</v>
      </c>
      <c r="C32753" s="1224" t="s">
        <v>33938</v>
      </c>
      <c r="D32753" s="1224" t="s">
        <v>28</v>
      </c>
      <c r="E32753" s="1225">
        <v>4.37</v>
      </c>
      <c r="F32753" s="394"/>
    </row>
    <row r="32754" spans="1:6">
      <c r="A32754" s="1224" t="s">
        <v>33967</v>
      </c>
      <c r="B32754" s="1224" t="s">
        <v>24</v>
      </c>
      <c r="C32754" s="1224" t="s">
        <v>33940</v>
      </c>
      <c r="D32754" s="1224" t="s">
        <v>28</v>
      </c>
      <c r="E32754" s="1225">
        <v>1.59</v>
      </c>
      <c r="F32754" s="394"/>
    </row>
    <row r="32755" spans="1:6">
      <c r="A32755" s="1224" t="s">
        <v>19020</v>
      </c>
      <c r="B32755" s="1224" t="s">
        <v>24</v>
      </c>
      <c r="C32755" s="1224" t="s">
        <v>8563</v>
      </c>
      <c r="D32755" s="1224" t="s">
        <v>28</v>
      </c>
      <c r="E32755" s="1225">
        <v>7.73</v>
      </c>
      <c r="F32755" s="394"/>
    </row>
    <row r="32756" spans="1:6">
      <c r="A32756" s="1224" t="s">
        <v>19021</v>
      </c>
      <c r="B32756" s="1224" t="s">
        <v>24</v>
      </c>
      <c r="C32756" s="1224" t="s">
        <v>8565</v>
      </c>
      <c r="D32756" s="1224" t="s">
        <v>28</v>
      </c>
      <c r="E32756" s="1225">
        <v>2.66</v>
      </c>
      <c r="F32756" s="394"/>
    </row>
    <row r="32757" spans="1:6">
      <c r="A32757" s="1224" t="s">
        <v>19022</v>
      </c>
      <c r="B32757" s="1224" t="s">
        <v>24</v>
      </c>
      <c r="C32757" s="1224" t="s">
        <v>19023</v>
      </c>
      <c r="D32757" s="1224" t="s">
        <v>28</v>
      </c>
      <c r="E32757" s="1225">
        <v>295.05</v>
      </c>
      <c r="F32757" s="394"/>
    </row>
    <row r="32758" spans="1:6">
      <c r="A32758" s="1224" t="s">
        <v>22790</v>
      </c>
      <c r="B32758" s="1224" t="s">
        <v>24</v>
      </c>
      <c r="C32758" s="1224" t="s">
        <v>22791</v>
      </c>
      <c r="D32758" s="1224" t="s">
        <v>30</v>
      </c>
      <c r="E32758" s="1225">
        <v>13.99</v>
      </c>
      <c r="F32758" s="394"/>
    </row>
    <row r="32759" spans="1:6">
      <c r="A32759" s="1224" t="s">
        <v>19024</v>
      </c>
      <c r="B32759" s="1224" t="s">
        <v>24</v>
      </c>
      <c r="C32759" s="1224" t="s">
        <v>33739</v>
      </c>
      <c r="D32759" s="1224" t="s">
        <v>32</v>
      </c>
      <c r="E32759" s="1225">
        <v>12</v>
      </c>
      <c r="F32759" s="394"/>
    </row>
    <row r="32760" spans="1:6">
      <c r="A32760" s="1224" t="s">
        <v>19025</v>
      </c>
      <c r="B32760" s="1224" t="s">
        <v>24</v>
      </c>
      <c r="C32760" s="1224" t="s">
        <v>33740</v>
      </c>
      <c r="D32760" s="1224" t="s">
        <v>32</v>
      </c>
      <c r="E32760" s="1225">
        <v>83.5</v>
      </c>
      <c r="F32760" s="394"/>
    </row>
    <row r="32761" spans="1:6">
      <c r="A32761" s="1224" t="s">
        <v>19026</v>
      </c>
      <c r="B32761" s="1224" t="s">
        <v>24</v>
      </c>
      <c r="C32761" s="1224" t="s">
        <v>33741</v>
      </c>
      <c r="D32761" s="1224" t="s">
        <v>32</v>
      </c>
      <c r="E32761" s="1225">
        <v>37.04</v>
      </c>
      <c r="F32761" s="394"/>
    </row>
    <row r="32762" spans="1:6">
      <c r="A32762" s="1224" t="s">
        <v>19027</v>
      </c>
      <c r="B32762" s="1224" t="s">
        <v>24</v>
      </c>
      <c r="C32762" s="1224" t="s">
        <v>22792</v>
      </c>
      <c r="D32762" s="1224" t="s">
        <v>31</v>
      </c>
      <c r="E32762" s="1225">
        <v>1000</v>
      </c>
      <c r="F32762" s="394"/>
    </row>
    <row r="32763" spans="1:6">
      <c r="A32763" s="1224" t="s">
        <v>19028</v>
      </c>
      <c r="B32763" s="1224" t="s">
        <v>24</v>
      </c>
      <c r="C32763" s="1224" t="s">
        <v>22793</v>
      </c>
      <c r="D32763" s="1224" t="s">
        <v>31</v>
      </c>
      <c r="E32763" s="1225">
        <v>1500</v>
      </c>
      <c r="F32763" s="394"/>
    </row>
    <row r="32764" spans="1:6">
      <c r="A32764" s="1224" t="s">
        <v>19029</v>
      </c>
      <c r="B32764" s="1224" t="s">
        <v>24</v>
      </c>
      <c r="C32764" s="1224" t="s">
        <v>22794</v>
      </c>
      <c r="D32764" s="1224" t="s">
        <v>31</v>
      </c>
      <c r="E32764" s="1225">
        <v>1075</v>
      </c>
      <c r="F32764" s="394"/>
    </row>
    <row r="32765" spans="1:6">
      <c r="A32765" s="1224" t="s">
        <v>19030</v>
      </c>
      <c r="B32765" s="1224" t="s">
        <v>24</v>
      </c>
      <c r="C32765" s="1224" t="s">
        <v>33742</v>
      </c>
      <c r="D32765" s="1224" t="s">
        <v>31</v>
      </c>
      <c r="E32765" s="1225">
        <v>1180</v>
      </c>
      <c r="F32765" s="394"/>
    </row>
    <row r="32766" spans="1:6">
      <c r="A32766" s="1224" t="s">
        <v>19031</v>
      </c>
      <c r="B32766" s="1224" t="s">
        <v>24</v>
      </c>
      <c r="C32766" s="1224" t="s">
        <v>33743</v>
      </c>
      <c r="D32766" s="1224" t="s">
        <v>31</v>
      </c>
      <c r="E32766" s="1225">
        <v>1300</v>
      </c>
      <c r="F32766" s="394"/>
    </row>
    <row r="32767" spans="1:6">
      <c r="A32767" s="1224" t="s">
        <v>19032</v>
      </c>
      <c r="B32767" s="1224" t="s">
        <v>24</v>
      </c>
      <c r="C32767" s="1224" t="s">
        <v>22795</v>
      </c>
      <c r="D32767" s="1224" t="s">
        <v>31</v>
      </c>
      <c r="E32767" s="1225">
        <v>1200</v>
      </c>
      <c r="F32767" s="394"/>
    </row>
    <row r="32768" spans="1:6">
      <c r="A32768" s="1224" t="s">
        <v>19033</v>
      </c>
      <c r="B32768" s="1224" t="s">
        <v>24</v>
      </c>
      <c r="C32768" s="1224" t="s">
        <v>22796</v>
      </c>
      <c r="D32768" s="1224" t="s">
        <v>31</v>
      </c>
      <c r="E32768" s="1225">
        <v>2400</v>
      </c>
      <c r="F32768" s="394"/>
    </row>
    <row r="32769" spans="1:6">
      <c r="A32769" s="1224" t="s">
        <v>19034</v>
      </c>
      <c r="B32769" s="1224" t="s">
        <v>24</v>
      </c>
      <c r="C32769" s="1224" t="s">
        <v>22797</v>
      </c>
      <c r="D32769" s="1224" t="s">
        <v>31</v>
      </c>
      <c r="E32769" s="1225">
        <v>3600</v>
      </c>
      <c r="F32769" s="394"/>
    </row>
    <row r="32770" spans="1:6">
      <c r="A32770" s="1224" t="s">
        <v>19035</v>
      </c>
      <c r="B32770" s="1224" t="s">
        <v>24</v>
      </c>
      <c r="C32770" s="1224" t="s">
        <v>22798</v>
      </c>
      <c r="D32770" s="1224" t="s">
        <v>31</v>
      </c>
      <c r="E32770" s="1225">
        <v>1800</v>
      </c>
      <c r="F32770" s="394"/>
    </row>
    <row r="32771" spans="1:6">
      <c r="A32771" s="1224" t="s">
        <v>19036</v>
      </c>
      <c r="B32771" s="1224" t="s">
        <v>24</v>
      </c>
      <c r="C32771" s="1224" t="s">
        <v>26648</v>
      </c>
      <c r="D32771" s="1224" t="s">
        <v>28</v>
      </c>
      <c r="E32771" s="1225">
        <v>1400</v>
      </c>
      <c r="F32771" s="394"/>
    </row>
    <row r="32772" spans="1:6">
      <c r="A32772" s="1224" t="s">
        <v>19037</v>
      </c>
      <c r="B32772" s="1224" t="s">
        <v>24</v>
      </c>
      <c r="C32772" s="1224" t="s">
        <v>7027</v>
      </c>
      <c r="D32772" s="1224" t="s">
        <v>28</v>
      </c>
      <c r="E32772" s="1225">
        <v>1400</v>
      </c>
      <c r="F32772" s="394"/>
    </row>
    <row r="32773" spans="1:6">
      <c r="A32773" s="1224" t="s">
        <v>19038</v>
      </c>
      <c r="B32773" s="1224" t="s">
        <v>24</v>
      </c>
      <c r="C32773" s="1224" t="s">
        <v>19039</v>
      </c>
      <c r="D32773" s="1224" t="s">
        <v>31</v>
      </c>
      <c r="E32773" s="1225">
        <v>250</v>
      </c>
      <c r="F32773" s="394"/>
    </row>
    <row r="32774" spans="1:6">
      <c r="A32774" s="1224" t="s">
        <v>19040</v>
      </c>
      <c r="B32774" s="1224" t="s">
        <v>24</v>
      </c>
      <c r="C32774" s="1224" t="s">
        <v>19041</v>
      </c>
      <c r="D32774" s="1224" t="s">
        <v>28</v>
      </c>
      <c r="E32774" s="1225">
        <v>1095</v>
      </c>
      <c r="F32774" s="394"/>
    </row>
    <row r="32775" spans="1:6">
      <c r="A32775" s="1224" t="s">
        <v>19042</v>
      </c>
      <c r="B32775" s="1224" t="s">
        <v>24</v>
      </c>
      <c r="C32775" s="1224" t="s">
        <v>33744</v>
      </c>
      <c r="D32775" s="1224" t="s">
        <v>31</v>
      </c>
      <c r="E32775" s="1225">
        <v>950</v>
      </c>
      <c r="F32775" s="394"/>
    </row>
    <row r="32776" spans="1:6">
      <c r="A32776" s="1224" t="s">
        <v>19043</v>
      </c>
      <c r="B32776" s="1224" t="s">
        <v>24</v>
      </c>
      <c r="C32776" s="1224" t="s">
        <v>33745</v>
      </c>
      <c r="D32776" s="1224" t="s">
        <v>31</v>
      </c>
      <c r="E32776" s="1225">
        <v>900</v>
      </c>
      <c r="F32776" s="394"/>
    </row>
    <row r="32777" spans="1:6">
      <c r="A32777" s="1224" t="s">
        <v>19044</v>
      </c>
      <c r="B32777" s="1224" t="s">
        <v>24</v>
      </c>
      <c r="C32777" s="1224" t="s">
        <v>33746</v>
      </c>
      <c r="D32777" s="1224" t="s">
        <v>31</v>
      </c>
      <c r="E32777" s="1225">
        <v>3000</v>
      </c>
      <c r="F32777" s="394"/>
    </row>
    <row r="32778" spans="1:6">
      <c r="A32778" s="1224" t="s">
        <v>19045</v>
      </c>
      <c r="B32778" s="1224" t="s">
        <v>24</v>
      </c>
      <c r="C32778" s="1224" t="s">
        <v>19046</v>
      </c>
      <c r="D32778" s="1224" t="s">
        <v>28</v>
      </c>
      <c r="E32778" s="1225">
        <v>2790</v>
      </c>
      <c r="F32778" s="394"/>
    </row>
    <row r="32779" spans="1:6">
      <c r="A32779" s="1224" t="s">
        <v>19047</v>
      </c>
      <c r="B32779" s="1224" t="s">
        <v>24</v>
      </c>
      <c r="C32779" s="1224" t="s">
        <v>33747</v>
      </c>
      <c r="D32779" s="1224" t="s">
        <v>28</v>
      </c>
      <c r="E32779" s="1225">
        <v>1059</v>
      </c>
      <c r="F32779" s="394"/>
    </row>
    <row r="32780" spans="1:6">
      <c r="A32780" s="1224" t="s">
        <v>19048</v>
      </c>
      <c r="B32780" s="1224" t="s">
        <v>24</v>
      </c>
      <c r="C32780" s="1224" t="s">
        <v>19049</v>
      </c>
      <c r="D32780" s="1224" t="s">
        <v>19050</v>
      </c>
      <c r="E32780" s="1225">
        <v>74.88</v>
      </c>
      <c r="F32780" s="394"/>
    </row>
    <row r="32781" spans="1:6">
      <c r="A32781" s="1224" t="s">
        <v>19051</v>
      </c>
      <c r="B32781" s="1224" t="s">
        <v>24</v>
      </c>
      <c r="C32781" s="1224" t="s">
        <v>19052</v>
      </c>
      <c r="D32781" s="1224" t="s">
        <v>19050</v>
      </c>
      <c r="E32781" s="1225">
        <v>299</v>
      </c>
      <c r="F32781" s="394"/>
    </row>
    <row r="32782" spans="1:6">
      <c r="A32782" s="1224" t="s">
        <v>19053</v>
      </c>
      <c r="B32782" s="1224" t="s">
        <v>24</v>
      </c>
      <c r="C32782" s="1224" t="s">
        <v>33748</v>
      </c>
      <c r="D32782" s="1224" t="s">
        <v>28</v>
      </c>
      <c r="E32782" s="1225">
        <v>6</v>
      </c>
      <c r="F32782" s="394"/>
    </row>
    <row r="32783" spans="1:6">
      <c r="A32783" s="1224" t="s">
        <v>19054</v>
      </c>
      <c r="B32783" s="1224" t="s">
        <v>24</v>
      </c>
      <c r="C32783" s="1224" t="s">
        <v>33749</v>
      </c>
      <c r="D32783" s="1224" t="s">
        <v>28</v>
      </c>
      <c r="E32783" s="1225">
        <v>7.3</v>
      </c>
      <c r="F32783" s="394"/>
    </row>
    <row r="32784" spans="1:6">
      <c r="A32784" s="1224" t="s">
        <v>19055</v>
      </c>
      <c r="B32784" s="1224" t="s">
        <v>24</v>
      </c>
      <c r="C32784" s="1224" t="s">
        <v>33750</v>
      </c>
      <c r="D32784" s="1224" t="s">
        <v>28</v>
      </c>
      <c r="E32784" s="1225">
        <v>12.1</v>
      </c>
      <c r="F32784" s="394"/>
    </row>
    <row r="32785" spans="1:6">
      <c r="A32785" s="1224" t="s">
        <v>19056</v>
      </c>
      <c r="B32785" s="1224" t="s">
        <v>24</v>
      </c>
      <c r="C32785" s="1224" t="s">
        <v>19057</v>
      </c>
      <c r="D32785" s="1224" t="s">
        <v>28</v>
      </c>
      <c r="E32785" s="1225">
        <v>0.1</v>
      </c>
      <c r="F32785" s="394"/>
    </row>
    <row r="32786" spans="1:6">
      <c r="A32786" s="1224" t="s">
        <v>19058</v>
      </c>
      <c r="B32786" s="1224" t="s">
        <v>24</v>
      </c>
      <c r="C32786" s="1224" t="s">
        <v>19059</v>
      </c>
      <c r="D32786" s="1224" t="s">
        <v>28</v>
      </c>
      <c r="E32786" s="1225">
        <v>1</v>
      </c>
      <c r="F32786" s="394"/>
    </row>
    <row r="32787" spans="1:6">
      <c r="A32787" s="1224" t="s">
        <v>19060</v>
      </c>
      <c r="B32787" s="1224" t="s">
        <v>24</v>
      </c>
      <c r="C32787" s="1224" t="s">
        <v>19061</v>
      </c>
      <c r="D32787" s="1224" t="s">
        <v>28</v>
      </c>
      <c r="E32787" s="1225">
        <v>2</v>
      </c>
      <c r="F32787" s="394"/>
    </row>
    <row r="32788" spans="1:6">
      <c r="A32788" s="1224" t="s">
        <v>19062</v>
      </c>
      <c r="B32788" s="1224" t="s">
        <v>24</v>
      </c>
      <c r="C32788" s="1224" t="s">
        <v>19063</v>
      </c>
      <c r="D32788" s="1224" t="s">
        <v>28</v>
      </c>
      <c r="E32788" s="1225">
        <v>4</v>
      </c>
      <c r="F32788" s="394"/>
    </row>
    <row r="32789" spans="1:6">
      <c r="A32789" s="1224" t="s">
        <v>19064</v>
      </c>
      <c r="B32789" s="1224" t="s">
        <v>24</v>
      </c>
      <c r="C32789" s="1224" t="s">
        <v>33751</v>
      </c>
      <c r="D32789" s="1224" t="s">
        <v>28</v>
      </c>
      <c r="E32789" s="1225">
        <v>4.5</v>
      </c>
      <c r="F32789" s="394"/>
    </row>
    <row r="32790" spans="1:6">
      <c r="A32790" s="1224" t="s">
        <v>19065</v>
      </c>
      <c r="B32790" s="1224" t="s">
        <v>24</v>
      </c>
      <c r="C32790" s="1224" t="s">
        <v>19066</v>
      </c>
      <c r="D32790" s="1224" t="s">
        <v>28</v>
      </c>
      <c r="E32790" s="1225">
        <v>2.6</v>
      </c>
      <c r="F32790" s="394"/>
    </row>
    <row r="32791" spans="1:6">
      <c r="A32791" s="1224" t="s">
        <v>19067</v>
      </c>
      <c r="B32791" s="1224" t="s">
        <v>24</v>
      </c>
      <c r="C32791" s="1224" t="s">
        <v>19068</v>
      </c>
      <c r="D32791" s="1224" t="s">
        <v>28</v>
      </c>
      <c r="E32791" s="1225">
        <v>4.5</v>
      </c>
      <c r="F32791" s="394"/>
    </row>
    <row r="32792" spans="1:6">
      <c r="A32792" s="1224" t="s">
        <v>19069</v>
      </c>
      <c r="B32792" s="1224" t="s">
        <v>24</v>
      </c>
      <c r="C32792" s="1224" t="s">
        <v>19070</v>
      </c>
      <c r="D32792" s="1224" t="s">
        <v>28</v>
      </c>
      <c r="E32792" s="1225">
        <v>6</v>
      </c>
      <c r="F32792" s="394"/>
    </row>
    <row r="32793" spans="1:6">
      <c r="A32793" s="1224" t="s">
        <v>19071</v>
      </c>
      <c r="B32793" s="1224" t="s">
        <v>24</v>
      </c>
      <c r="C32793" s="1224" t="s">
        <v>19072</v>
      </c>
      <c r="D32793" s="1224" t="s">
        <v>28</v>
      </c>
      <c r="E32793" s="1225">
        <v>9.1</v>
      </c>
      <c r="F32793" s="394"/>
    </row>
    <row r="32794" spans="1:6">
      <c r="A32794" s="1224" t="s">
        <v>19073</v>
      </c>
      <c r="B32794" s="1224" t="s">
        <v>24</v>
      </c>
      <c r="C32794" s="1224" t="s">
        <v>19074</v>
      </c>
      <c r="D32794" s="1224" t="s">
        <v>28</v>
      </c>
      <c r="E32794" s="1225">
        <v>11</v>
      </c>
      <c r="F32794" s="394"/>
    </row>
    <row r="32795" spans="1:6">
      <c r="A32795" s="1224" t="s">
        <v>19075</v>
      </c>
      <c r="B32795" s="1224" t="s">
        <v>24</v>
      </c>
      <c r="C32795" s="1224" t="s">
        <v>19076</v>
      </c>
      <c r="D32795" s="1224" t="s">
        <v>28</v>
      </c>
      <c r="E32795" s="1225">
        <v>18.8</v>
      </c>
      <c r="F32795" s="394"/>
    </row>
    <row r="32796" spans="1:6">
      <c r="A32796" s="1224" t="s">
        <v>19077</v>
      </c>
      <c r="B32796" s="1224" t="s">
        <v>24</v>
      </c>
      <c r="C32796" s="1224" t="s">
        <v>19078</v>
      </c>
      <c r="D32796" s="1224" t="s">
        <v>28</v>
      </c>
      <c r="E32796" s="1225">
        <v>2.9</v>
      </c>
      <c r="F32796" s="394"/>
    </row>
    <row r="32797" spans="1:6">
      <c r="A32797" s="1224" t="s">
        <v>19079</v>
      </c>
      <c r="B32797" s="1224" t="s">
        <v>24</v>
      </c>
      <c r="C32797" s="1224" t="s">
        <v>19080</v>
      </c>
      <c r="D32797" s="1224" t="s">
        <v>28</v>
      </c>
      <c r="E32797" s="1225">
        <v>4</v>
      </c>
      <c r="F32797" s="394"/>
    </row>
    <row r="32798" spans="1:6">
      <c r="A32798" s="1224" t="s">
        <v>19081</v>
      </c>
      <c r="B32798" s="1224" t="s">
        <v>24</v>
      </c>
      <c r="C32798" s="1224" t="s">
        <v>19082</v>
      </c>
      <c r="D32798" s="1224" t="s">
        <v>28</v>
      </c>
      <c r="E32798" s="1225">
        <v>6</v>
      </c>
      <c r="F32798" s="394"/>
    </row>
    <row r="32799" spans="1:6">
      <c r="A32799" s="1224" t="s">
        <v>19083</v>
      </c>
      <c r="B32799" s="1224" t="s">
        <v>24</v>
      </c>
      <c r="C32799" s="1224" t="s">
        <v>19084</v>
      </c>
      <c r="D32799" s="1224" t="s">
        <v>28</v>
      </c>
      <c r="E32799" s="1225">
        <v>7.5</v>
      </c>
      <c r="F32799" s="394"/>
    </row>
    <row r="32800" spans="1:6">
      <c r="A32800" s="1224" t="s">
        <v>19085</v>
      </c>
      <c r="B32800" s="1224" t="s">
        <v>24</v>
      </c>
      <c r="C32800" s="1224" t="s">
        <v>19086</v>
      </c>
      <c r="D32800" s="1224" t="s">
        <v>28</v>
      </c>
      <c r="E32800" s="1225">
        <v>11</v>
      </c>
      <c r="F32800" s="394"/>
    </row>
    <row r="32801" spans="1:6">
      <c r="A32801" s="1224" t="s">
        <v>19087</v>
      </c>
      <c r="B32801" s="1224" t="s">
        <v>24</v>
      </c>
      <c r="C32801" s="1224" t="s">
        <v>19088</v>
      </c>
      <c r="D32801" s="1224" t="s">
        <v>28</v>
      </c>
      <c r="E32801" s="1225">
        <v>17.18</v>
      </c>
      <c r="F32801" s="394"/>
    </row>
    <row r="32802" spans="1:6">
      <c r="A32802" s="1224" t="s">
        <v>19089</v>
      </c>
      <c r="B32802" s="1224" t="s">
        <v>24</v>
      </c>
      <c r="C32802" s="1224" t="s">
        <v>19090</v>
      </c>
      <c r="D32802" s="1224" t="s">
        <v>28</v>
      </c>
      <c r="E32802" s="1225">
        <v>14.1</v>
      </c>
      <c r="F32802" s="394"/>
    </row>
    <row r="32803" spans="1:6">
      <c r="A32803" s="1224" t="s">
        <v>19091</v>
      </c>
      <c r="B32803" s="1224" t="s">
        <v>24</v>
      </c>
      <c r="C32803" s="1224" t="s">
        <v>17197</v>
      </c>
      <c r="D32803" s="1224" t="s">
        <v>28</v>
      </c>
      <c r="E32803" s="1225">
        <v>15.4</v>
      </c>
      <c r="F32803" s="394"/>
    </row>
    <row r="32804" spans="1:6">
      <c r="A32804" s="1224" t="s">
        <v>19092</v>
      </c>
      <c r="B32804" s="1224" t="s">
        <v>24</v>
      </c>
      <c r="C32804" s="1224" t="s">
        <v>17198</v>
      </c>
      <c r="D32804" s="1224" t="s">
        <v>28</v>
      </c>
      <c r="E32804" s="1225">
        <v>9.9</v>
      </c>
      <c r="F32804" s="394"/>
    </row>
    <row r="32805" spans="1:6">
      <c r="A32805" s="1224" t="s">
        <v>19093</v>
      </c>
      <c r="B32805" s="1224" t="s">
        <v>24</v>
      </c>
      <c r="C32805" s="1224" t="s">
        <v>17199</v>
      </c>
      <c r="D32805" s="1224" t="s">
        <v>28</v>
      </c>
      <c r="E32805" s="1225">
        <v>7</v>
      </c>
      <c r="F32805" s="394"/>
    </row>
    <row r="32806" spans="1:6">
      <c r="A32806" s="1224" t="s">
        <v>19094</v>
      </c>
      <c r="B32806" s="1224" t="s">
        <v>24</v>
      </c>
      <c r="C32806" s="1224" t="s">
        <v>19095</v>
      </c>
      <c r="D32806" s="1224" t="s">
        <v>28</v>
      </c>
      <c r="E32806" s="1225">
        <v>1</v>
      </c>
      <c r="F32806" s="394"/>
    </row>
    <row r="32807" spans="1:6">
      <c r="A32807" s="1224" t="s">
        <v>19096</v>
      </c>
      <c r="B32807" s="1224" t="s">
        <v>24</v>
      </c>
      <c r="C32807" s="1224" t="s">
        <v>19097</v>
      </c>
      <c r="D32807" s="1224" t="s">
        <v>28</v>
      </c>
      <c r="E32807" s="1225">
        <v>1.25</v>
      </c>
      <c r="F32807" s="394"/>
    </row>
    <row r="32808" spans="1:6">
      <c r="A32808" s="1224" t="s">
        <v>19098</v>
      </c>
      <c r="B32808" s="1224" t="s">
        <v>24</v>
      </c>
      <c r="C32808" s="1224" t="s">
        <v>19099</v>
      </c>
      <c r="D32808" s="1224" t="s">
        <v>28</v>
      </c>
      <c r="E32808" s="1225">
        <v>38.770000000000003</v>
      </c>
      <c r="F32808" s="394"/>
    </row>
    <row r="32809" spans="1:6">
      <c r="A32809" s="1224" t="s">
        <v>19100</v>
      </c>
      <c r="B32809" s="1224" t="s">
        <v>24</v>
      </c>
      <c r="C32809" s="1224" t="s">
        <v>19101</v>
      </c>
      <c r="D32809" s="1224" t="s">
        <v>28</v>
      </c>
      <c r="E32809" s="1225">
        <v>60.49</v>
      </c>
      <c r="F32809" s="394"/>
    </row>
    <row r="32810" spans="1:6">
      <c r="A32810" s="1224" t="s">
        <v>19102</v>
      </c>
      <c r="B32810" s="1224" t="s">
        <v>24</v>
      </c>
      <c r="C32810" s="1224" t="s">
        <v>19103</v>
      </c>
      <c r="D32810" s="1224" t="s">
        <v>28</v>
      </c>
      <c r="E32810" s="1225">
        <v>1500</v>
      </c>
      <c r="F32810" s="394"/>
    </row>
    <row r="32811" spans="1:6">
      <c r="A32811" s="1224" t="s">
        <v>19104</v>
      </c>
      <c r="B32811" s="1224" t="s">
        <v>24</v>
      </c>
      <c r="C32811" s="1224" t="s">
        <v>17200</v>
      </c>
      <c r="D32811" s="1224" t="s">
        <v>5</v>
      </c>
      <c r="E32811" s="1225">
        <v>95</v>
      </c>
      <c r="F32811" s="394"/>
    </row>
    <row r="32812" spans="1:6">
      <c r="A32812" s="1224" t="s">
        <v>19105</v>
      </c>
      <c r="B32812" s="1224" t="s">
        <v>24</v>
      </c>
      <c r="C32812" s="1224" t="s">
        <v>17201</v>
      </c>
      <c r="D32812" s="1224" t="s">
        <v>28</v>
      </c>
      <c r="E32812" s="1225">
        <v>300</v>
      </c>
      <c r="F32812" s="394"/>
    </row>
    <row r="32813" spans="1:6">
      <c r="A32813" s="1224" t="s">
        <v>19106</v>
      </c>
      <c r="B32813" s="1224" t="s">
        <v>24</v>
      </c>
      <c r="C32813" s="1224" t="s">
        <v>17203</v>
      </c>
      <c r="D32813" s="1224" t="s">
        <v>28</v>
      </c>
      <c r="E32813" s="1225">
        <v>500</v>
      </c>
      <c r="F32813" s="394"/>
    </row>
    <row r="32814" spans="1:6">
      <c r="A32814" s="1224" t="s">
        <v>19107</v>
      </c>
      <c r="B32814" s="1224" t="s">
        <v>24</v>
      </c>
      <c r="C32814" s="1224" t="s">
        <v>17205</v>
      </c>
      <c r="D32814" s="1224" t="s">
        <v>5</v>
      </c>
      <c r="E32814" s="1225">
        <v>75</v>
      </c>
      <c r="F32814" s="394"/>
    </row>
    <row r="32815" spans="1:6">
      <c r="A32815" s="1224" t="s">
        <v>19108</v>
      </c>
      <c r="B32815" s="1224" t="s">
        <v>24</v>
      </c>
      <c r="C32815" s="1224" t="s">
        <v>19109</v>
      </c>
      <c r="D32815" s="1224" t="s">
        <v>34</v>
      </c>
      <c r="E32815" s="1225">
        <v>1500</v>
      </c>
      <c r="F32815" s="394"/>
    </row>
    <row r="32816" spans="1:6">
      <c r="A32816" s="1224" t="s">
        <v>19110</v>
      </c>
      <c r="B32816" s="1224" t="s">
        <v>24</v>
      </c>
      <c r="C32816" s="1224" t="s">
        <v>33752</v>
      </c>
      <c r="D32816" s="1224" t="s">
        <v>5</v>
      </c>
      <c r="E32816" s="1225">
        <v>150</v>
      </c>
      <c r="F32816" s="394"/>
    </row>
    <row r="32817" spans="1:6">
      <c r="A32817" s="1224" t="s">
        <v>19111</v>
      </c>
      <c r="B32817" s="1224" t="s">
        <v>24</v>
      </c>
      <c r="C32817" s="1224" t="s">
        <v>33753</v>
      </c>
      <c r="D32817" s="1224" t="s">
        <v>28</v>
      </c>
      <c r="E32817" s="1225">
        <v>3000</v>
      </c>
      <c r="F32817" s="394"/>
    </row>
    <row r="32818" spans="1:6">
      <c r="A32818" s="1224" t="s">
        <v>19112</v>
      </c>
      <c r="B32818" s="1224" t="s">
        <v>24</v>
      </c>
      <c r="C32818" s="1224" t="s">
        <v>33754</v>
      </c>
      <c r="D32818" s="1224" t="s">
        <v>28</v>
      </c>
      <c r="E32818" s="1225">
        <v>600</v>
      </c>
      <c r="F32818" s="394"/>
    </row>
    <row r="32819" spans="1:6">
      <c r="A32819" s="1224" t="s">
        <v>19113</v>
      </c>
      <c r="B32819" s="1224" t="s">
        <v>24</v>
      </c>
      <c r="C32819" s="1224" t="s">
        <v>33755</v>
      </c>
      <c r="D32819" s="1224" t="s">
        <v>5</v>
      </c>
      <c r="E32819" s="1225">
        <v>220</v>
      </c>
      <c r="F32819" s="394"/>
    </row>
    <row r="32820" spans="1:6">
      <c r="A32820" s="1224" t="s">
        <v>19114</v>
      </c>
      <c r="B32820" s="1224" t="s">
        <v>24</v>
      </c>
      <c r="C32820" s="1224" t="s">
        <v>33756</v>
      </c>
      <c r="D32820" s="1224" t="s">
        <v>5</v>
      </c>
      <c r="E32820" s="1225">
        <v>220</v>
      </c>
      <c r="F32820" s="394"/>
    </row>
    <row r="32821" spans="1:6">
      <c r="A32821" s="1224" t="s">
        <v>19115</v>
      </c>
      <c r="B32821" s="1224" t="s">
        <v>24</v>
      </c>
      <c r="C32821" s="1224" t="s">
        <v>33757</v>
      </c>
      <c r="D32821" s="1224" t="s">
        <v>5</v>
      </c>
      <c r="E32821" s="1225">
        <v>519</v>
      </c>
      <c r="F32821" s="394"/>
    </row>
    <row r="32822" spans="1:6">
      <c r="A32822" s="1224" t="s">
        <v>19116</v>
      </c>
      <c r="B32822" s="1224" t="s">
        <v>24</v>
      </c>
      <c r="C32822" s="1224" t="s">
        <v>19117</v>
      </c>
      <c r="D32822" s="1224" t="s">
        <v>28</v>
      </c>
      <c r="E32822" s="1225">
        <v>2200</v>
      </c>
      <c r="F32822" s="394"/>
    </row>
    <row r="32823" spans="1:6">
      <c r="A32823" s="1224" t="s">
        <v>19118</v>
      </c>
      <c r="B32823" s="1224" t="s">
        <v>24</v>
      </c>
      <c r="C32823" s="1224" t="s">
        <v>19119</v>
      </c>
      <c r="D32823" s="1224" t="s">
        <v>28</v>
      </c>
      <c r="E32823" s="1225">
        <v>1800</v>
      </c>
      <c r="F32823" s="394"/>
    </row>
    <row r="32824" spans="1:6">
      <c r="A32824" s="1224" t="s">
        <v>19120</v>
      </c>
      <c r="B32824" s="1224" t="s">
        <v>24</v>
      </c>
      <c r="C32824" s="1224" t="s">
        <v>19121</v>
      </c>
      <c r="D32824" s="1224" t="s">
        <v>28</v>
      </c>
      <c r="E32824" s="1225">
        <v>900</v>
      </c>
      <c r="F32824" s="394"/>
    </row>
    <row r="32825" spans="1:6">
      <c r="A32825" s="1224" t="s">
        <v>19122</v>
      </c>
      <c r="B32825" s="1224" t="s">
        <v>24</v>
      </c>
      <c r="C32825" s="1224" t="s">
        <v>33758</v>
      </c>
      <c r="D32825" s="1224" t="s">
        <v>28</v>
      </c>
      <c r="E32825" s="1225">
        <v>30</v>
      </c>
      <c r="F32825" s="394"/>
    </row>
    <row r="32826" spans="1:6">
      <c r="A32826" s="1224" t="s">
        <v>19123</v>
      </c>
      <c r="B32826" s="1224" t="s">
        <v>24</v>
      </c>
      <c r="C32826" s="1224" t="s">
        <v>33759</v>
      </c>
      <c r="D32826" s="1224" t="s">
        <v>28</v>
      </c>
      <c r="E32826" s="1225">
        <v>246.58</v>
      </c>
      <c r="F32826" s="394"/>
    </row>
    <row r="32827" spans="1:6">
      <c r="A32827" s="1224" t="s">
        <v>19124</v>
      </c>
      <c r="B32827" s="1224" t="s">
        <v>24</v>
      </c>
      <c r="C32827" s="1224" t="s">
        <v>33760</v>
      </c>
      <c r="D32827" s="1224" t="s">
        <v>28</v>
      </c>
      <c r="E32827" s="1225">
        <v>117.7</v>
      </c>
      <c r="F32827" s="394"/>
    </row>
    <row r="32828" spans="1:6">
      <c r="A32828" s="1224" t="s">
        <v>19125</v>
      </c>
      <c r="B32828" s="1224" t="s">
        <v>24</v>
      </c>
      <c r="C32828" s="1224" t="s">
        <v>33761</v>
      </c>
      <c r="D32828" s="1224" t="s">
        <v>28</v>
      </c>
      <c r="E32828" s="1225">
        <v>150</v>
      </c>
      <c r="F32828" s="394"/>
    </row>
    <row r="32829" spans="1:6">
      <c r="A32829" s="1224" t="s">
        <v>19126</v>
      </c>
      <c r="B32829" s="1224" t="s">
        <v>24</v>
      </c>
      <c r="C32829" s="1224" t="s">
        <v>17209</v>
      </c>
      <c r="D32829" s="1224" t="s">
        <v>28</v>
      </c>
      <c r="E32829" s="1225">
        <v>150</v>
      </c>
      <c r="F32829" s="394"/>
    </row>
    <row r="32830" spans="1:6">
      <c r="A32830" s="1224" t="s">
        <v>19127</v>
      </c>
      <c r="B32830" s="1224" t="s">
        <v>24</v>
      </c>
      <c r="C32830" s="1224" t="s">
        <v>17210</v>
      </c>
      <c r="D32830" s="1224" t="s">
        <v>28</v>
      </c>
      <c r="E32830" s="1225">
        <v>150</v>
      </c>
      <c r="F32830" s="394"/>
    </row>
    <row r="32831" spans="1:6">
      <c r="A32831" s="1224" t="s">
        <v>19128</v>
      </c>
      <c r="B32831" s="1224" t="s">
        <v>24</v>
      </c>
      <c r="C32831" s="1224" t="s">
        <v>17211</v>
      </c>
      <c r="D32831" s="1224" t="s">
        <v>28</v>
      </c>
      <c r="E32831" s="1225">
        <v>250</v>
      </c>
      <c r="F32831" s="394"/>
    </row>
    <row r="32832" spans="1:6">
      <c r="A32832" s="1224" t="s">
        <v>19129</v>
      </c>
      <c r="B32832" s="1224" t="s">
        <v>24</v>
      </c>
      <c r="C32832" s="1224" t="s">
        <v>19130</v>
      </c>
      <c r="D32832" s="1224" t="s">
        <v>28</v>
      </c>
      <c r="E32832" s="1225">
        <v>200</v>
      </c>
      <c r="F32832" s="394"/>
    </row>
    <row r="32833" spans="1:6">
      <c r="A32833" s="1224" t="s">
        <v>19131</v>
      </c>
      <c r="B32833" s="1224" t="s">
        <v>24</v>
      </c>
      <c r="C32833" s="1224" t="s">
        <v>19132</v>
      </c>
      <c r="D32833" s="1224" t="s">
        <v>28</v>
      </c>
      <c r="E32833" s="1225">
        <v>200</v>
      </c>
      <c r="F32833" s="394"/>
    </row>
    <row r="32834" spans="1:6">
      <c r="A32834" s="1224" t="s">
        <v>19133</v>
      </c>
      <c r="B32834" s="1224" t="s">
        <v>24</v>
      </c>
      <c r="C32834" s="1224" t="s">
        <v>19134</v>
      </c>
      <c r="D32834" s="1224" t="s">
        <v>28</v>
      </c>
      <c r="E32834" s="1225">
        <v>320</v>
      </c>
      <c r="F32834" s="394"/>
    </row>
    <row r="32835" spans="1:6">
      <c r="A32835" s="1224" t="s">
        <v>19135</v>
      </c>
      <c r="B32835" s="1224" t="s">
        <v>24</v>
      </c>
      <c r="C32835" s="1224" t="s">
        <v>19136</v>
      </c>
      <c r="D32835" s="1224" t="s">
        <v>28</v>
      </c>
      <c r="E32835" s="1225">
        <v>156.4</v>
      </c>
      <c r="F32835" s="394"/>
    </row>
    <row r="32836" spans="1:6">
      <c r="A32836" s="1224" t="s">
        <v>19137</v>
      </c>
      <c r="B32836" s="1224" t="s">
        <v>24</v>
      </c>
      <c r="C32836" s="1224" t="s">
        <v>19138</v>
      </c>
      <c r="D32836" s="1224" t="s">
        <v>28</v>
      </c>
      <c r="E32836" s="1225">
        <v>310</v>
      </c>
      <c r="F32836" s="394"/>
    </row>
    <row r="32837" spans="1:6">
      <c r="A32837" s="1224" t="s">
        <v>19139</v>
      </c>
      <c r="B32837" s="1224" t="s">
        <v>24</v>
      </c>
      <c r="C32837" s="1224" t="s">
        <v>19140</v>
      </c>
      <c r="D32837" s="1224" t="s">
        <v>28</v>
      </c>
      <c r="E32837" s="1225">
        <v>350</v>
      </c>
      <c r="F32837" s="394"/>
    </row>
    <row r="32838" spans="1:6">
      <c r="A32838" s="1224" t="s">
        <v>19141</v>
      </c>
      <c r="B32838" s="1224" t="s">
        <v>24</v>
      </c>
      <c r="C32838" s="1224" t="s">
        <v>17212</v>
      </c>
      <c r="D32838" s="1224" t="s">
        <v>28</v>
      </c>
      <c r="E32838" s="1225">
        <v>280</v>
      </c>
      <c r="F32838" s="394"/>
    </row>
    <row r="32839" spans="1:6">
      <c r="A32839" s="1224" t="s">
        <v>19142</v>
      </c>
      <c r="B32839" s="1224" t="s">
        <v>24</v>
      </c>
      <c r="C32839" s="1224" t="s">
        <v>17213</v>
      </c>
      <c r="D32839" s="1224" t="s">
        <v>28</v>
      </c>
      <c r="E32839" s="1225">
        <v>300</v>
      </c>
      <c r="F32839" s="394"/>
    </row>
    <row r="32840" spans="1:6">
      <c r="A32840" s="1224" t="s">
        <v>19143</v>
      </c>
      <c r="B32840" s="1224" t="s">
        <v>24</v>
      </c>
      <c r="C32840" s="1224" t="s">
        <v>17214</v>
      </c>
      <c r="D32840" s="1224" t="s">
        <v>28</v>
      </c>
      <c r="E32840" s="1225">
        <v>445</v>
      </c>
      <c r="F32840" s="394"/>
    </row>
    <row r="32841" spans="1:6">
      <c r="A32841" s="1224" t="s">
        <v>19144</v>
      </c>
      <c r="B32841" s="1224" t="s">
        <v>24</v>
      </c>
      <c r="C32841" s="1224" t="s">
        <v>19145</v>
      </c>
      <c r="D32841" s="1224" t="s">
        <v>28</v>
      </c>
      <c r="E32841" s="1225">
        <v>320.47000000000003</v>
      </c>
      <c r="F32841" s="394"/>
    </row>
    <row r="32842" spans="1:6">
      <c r="A32842" s="1224" t="s">
        <v>19146</v>
      </c>
      <c r="B32842" s="1224" t="s">
        <v>24</v>
      </c>
      <c r="C32842" s="1224" t="s">
        <v>19147</v>
      </c>
      <c r="D32842" s="1224" t="s">
        <v>28</v>
      </c>
      <c r="E32842" s="1225">
        <v>320.47000000000003</v>
      </c>
      <c r="F32842" s="394"/>
    </row>
    <row r="32843" spans="1:6">
      <c r="A32843" s="1224" t="s">
        <v>19148</v>
      </c>
      <c r="B32843" s="1224" t="s">
        <v>24</v>
      </c>
      <c r="C32843" s="1224" t="s">
        <v>19149</v>
      </c>
      <c r="D32843" s="1224" t="s">
        <v>28</v>
      </c>
      <c r="E32843" s="1225">
        <v>400</v>
      </c>
      <c r="F32843" s="394"/>
    </row>
    <row r="32844" spans="1:6">
      <c r="A32844" s="1224" t="s">
        <v>19150</v>
      </c>
      <c r="B32844" s="1224" t="s">
        <v>24</v>
      </c>
      <c r="C32844" s="1224" t="s">
        <v>33762</v>
      </c>
      <c r="D32844" s="1224" t="s">
        <v>28</v>
      </c>
      <c r="E32844" s="1225">
        <v>1238.05</v>
      </c>
      <c r="F32844" s="394"/>
    </row>
    <row r="32845" spans="1:6">
      <c r="A32845" s="1224" t="s">
        <v>19151</v>
      </c>
      <c r="B32845" s="1224" t="s">
        <v>24</v>
      </c>
      <c r="C32845" s="1224" t="s">
        <v>33763</v>
      </c>
      <c r="D32845" s="1224" t="s">
        <v>28</v>
      </c>
      <c r="E32845" s="1225">
        <v>2550</v>
      </c>
      <c r="F32845" s="394"/>
    </row>
    <row r="32846" spans="1:6">
      <c r="A32846" s="1224" t="s">
        <v>19152</v>
      </c>
      <c r="B32846" s="1224" t="s">
        <v>24</v>
      </c>
      <c r="C32846" s="1224" t="s">
        <v>33764</v>
      </c>
      <c r="D32846" s="1224" t="s">
        <v>28</v>
      </c>
      <c r="E32846" s="1225">
        <v>3960</v>
      </c>
      <c r="F32846" s="394"/>
    </row>
    <row r="32847" spans="1:6">
      <c r="A32847" s="1224" t="s">
        <v>19153</v>
      </c>
      <c r="B32847" s="1224" t="s">
        <v>24</v>
      </c>
      <c r="C32847" s="1224" t="s">
        <v>33765</v>
      </c>
      <c r="D32847" s="1224" t="s">
        <v>28</v>
      </c>
      <c r="E32847" s="1225">
        <v>4050</v>
      </c>
      <c r="F32847" s="394"/>
    </row>
    <row r="32848" spans="1:6">
      <c r="A32848" s="1224" t="s">
        <v>19154</v>
      </c>
      <c r="B32848" s="1224" t="s">
        <v>24</v>
      </c>
      <c r="C32848" s="1224" t="s">
        <v>33766</v>
      </c>
      <c r="D32848" s="1224" t="s">
        <v>28</v>
      </c>
      <c r="E32848" s="1225">
        <v>3960</v>
      </c>
      <c r="F32848" s="394"/>
    </row>
    <row r="32849" spans="1:6">
      <c r="A32849" s="1224" t="s">
        <v>19155</v>
      </c>
      <c r="B32849" s="1224" t="s">
        <v>24</v>
      </c>
      <c r="C32849" s="1224" t="s">
        <v>33767</v>
      </c>
      <c r="D32849" s="1224" t="s">
        <v>28</v>
      </c>
      <c r="E32849" s="1225">
        <v>5250</v>
      </c>
      <c r="F32849" s="394"/>
    </row>
    <row r="32850" spans="1:6">
      <c r="A32850" s="1224" t="s">
        <v>19156</v>
      </c>
      <c r="B32850" s="1224" t="s">
        <v>24</v>
      </c>
      <c r="C32850" s="1224" t="s">
        <v>33768</v>
      </c>
      <c r="D32850" s="1224" t="s">
        <v>28</v>
      </c>
      <c r="E32850" s="1225">
        <v>1140.54</v>
      </c>
      <c r="F32850" s="394"/>
    </row>
    <row r="32851" spans="1:6">
      <c r="A32851" s="1224" t="s">
        <v>19157</v>
      </c>
      <c r="B32851" s="1224" t="s">
        <v>24</v>
      </c>
      <c r="C32851" s="1224" t="s">
        <v>33769</v>
      </c>
      <c r="D32851" s="1224" t="s">
        <v>28</v>
      </c>
      <c r="E32851" s="1225">
        <v>1200</v>
      </c>
      <c r="F32851" s="394"/>
    </row>
    <row r="32852" spans="1:6">
      <c r="A32852" s="1224" t="s">
        <v>19158</v>
      </c>
      <c r="B32852" s="1224" t="s">
        <v>24</v>
      </c>
      <c r="C32852" s="1224" t="s">
        <v>33770</v>
      </c>
      <c r="D32852" s="1224" t="s">
        <v>28</v>
      </c>
      <c r="E32852" s="1225">
        <v>3000</v>
      </c>
      <c r="F32852" s="394"/>
    </row>
    <row r="32853" spans="1:6">
      <c r="A32853" s="1224" t="s">
        <v>19159</v>
      </c>
      <c r="B32853" s="1224" t="s">
        <v>24</v>
      </c>
      <c r="C32853" s="1224" t="s">
        <v>33771</v>
      </c>
      <c r="D32853" s="1224" t="s">
        <v>28</v>
      </c>
      <c r="E32853" s="1225">
        <v>3800</v>
      </c>
      <c r="F32853" s="394"/>
    </row>
    <row r="32854" spans="1:6">
      <c r="A32854" s="1224" t="s">
        <v>19160</v>
      </c>
      <c r="B32854" s="1224" t="s">
        <v>24</v>
      </c>
      <c r="C32854" s="1224" t="s">
        <v>33772</v>
      </c>
      <c r="D32854" s="1224" t="s">
        <v>28</v>
      </c>
      <c r="E32854" s="1225">
        <v>4600</v>
      </c>
      <c r="F32854" s="394"/>
    </row>
    <row r="32855" spans="1:6">
      <c r="A32855" s="1224" t="s">
        <v>19161</v>
      </c>
      <c r="B32855" s="1224" t="s">
        <v>24</v>
      </c>
      <c r="C32855" s="1224" t="s">
        <v>19162</v>
      </c>
      <c r="D32855" s="1224" t="s">
        <v>28</v>
      </c>
      <c r="E32855" s="1225">
        <v>3570</v>
      </c>
      <c r="F32855" s="394"/>
    </row>
    <row r="32856" spans="1:6">
      <c r="A32856" s="1224" t="s">
        <v>19163</v>
      </c>
      <c r="B32856" s="1224" t="s">
        <v>24</v>
      </c>
      <c r="C32856" s="1224" t="s">
        <v>19164</v>
      </c>
      <c r="D32856" s="1224" t="s">
        <v>28</v>
      </c>
      <c r="E32856" s="1225">
        <v>4200</v>
      </c>
      <c r="F32856" s="394"/>
    </row>
    <row r="32857" spans="1:6">
      <c r="A32857" s="1224" t="s">
        <v>19165</v>
      </c>
      <c r="B32857" s="1224" t="s">
        <v>24</v>
      </c>
      <c r="C32857" s="1224" t="s">
        <v>17215</v>
      </c>
      <c r="D32857" s="1224" t="s">
        <v>28</v>
      </c>
      <c r="E32857" s="1225">
        <v>300</v>
      </c>
      <c r="F32857" s="394"/>
    </row>
    <row r="32858" spans="1:6">
      <c r="A32858" s="1224" t="s">
        <v>19166</v>
      </c>
      <c r="B32858" s="1224" t="s">
        <v>24</v>
      </c>
      <c r="C32858" s="1224" t="s">
        <v>17216</v>
      </c>
      <c r="D32858" s="1224" t="s">
        <v>28</v>
      </c>
      <c r="E32858" s="1225">
        <v>250</v>
      </c>
      <c r="F32858" s="394"/>
    </row>
    <row r="32859" spans="1:6">
      <c r="A32859" s="1224" t="s">
        <v>19167</v>
      </c>
      <c r="B32859" s="1224" t="s">
        <v>24</v>
      </c>
      <c r="C32859" s="1224" t="s">
        <v>17217</v>
      </c>
      <c r="D32859" s="1224" t="s">
        <v>28</v>
      </c>
      <c r="E32859" s="1225">
        <v>249.37</v>
      </c>
      <c r="F32859" s="394"/>
    </row>
    <row r="32860" spans="1:6">
      <c r="A32860" s="1224" t="s">
        <v>19168</v>
      </c>
      <c r="B32860" s="1224" t="s">
        <v>24</v>
      </c>
      <c r="C32860" s="1224" t="s">
        <v>17218</v>
      </c>
      <c r="D32860" s="1224" t="s">
        <v>28</v>
      </c>
      <c r="E32860" s="1225">
        <v>300</v>
      </c>
      <c r="F32860" s="394"/>
    </row>
    <row r="32861" spans="1:6">
      <c r="A32861" s="1224" t="s">
        <v>19169</v>
      </c>
      <c r="B32861" s="1224" t="s">
        <v>24</v>
      </c>
      <c r="C32861" s="1224" t="s">
        <v>17219</v>
      </c>
      <c r="D32861" s="1224" t="s">
        <v>28</v>
      </c>
      <c r="E32861" s="1225">
        <v>246.58</v>
      </c>
      <c r="F32861" s="394"/>
    </row>
    <row r="32862" spans="1:6">
      <c r="A32862" s="1224" t="s">
        <v>19170</v>
      </c>
      <c r="B32862" s="1224" t="s">
        <v>24</v>
      </c>
      <c r="C32862" s="1224" t="s">
        <v>19171</v>
      </c>
      <c r="D32862" s="1224" t="s">
        <v>28</v>
      </c>
      <c r="E32862" s="1225">
        <v>980</v>
      </c>
      <c r="F32862" s="394"/>
    </row>
    <row r="32863" spans="1:6">
      <c r="A32863" s="1202"/>
      <c r="B32863" s="1202"/>
      <c r="C32863" s="1202"/>
      <c r="D32863" s="1202"/>
      <c r="E32863" s="1203"/>
      <c r="F32863" s="394"/>
    </row>
    <row r="32864" spans="1:6">
      <c r="A32864" s="1202"/>
      <c r="B32864" s="1202"/>
      <c r="C32864" s="1202"/>
      <c r="D32864" s="1202"/>
      <c r="E32864" s="1203"/>
      <c r="F32864" s="394"/>
    </row>
    <row r="32865" spans="1:6">
      <c r="A32865" s="1202"/>
      <c r="B32865" s="1202"/>
      <c r="C32865" s="1202"/>
      <c r="D32865" s="1202"/>
      <c r="E32865" s="1203"/>
      <c r="F32865" s="394"/>
    </row>
    <row r="32866" spans="1:6" ht="15.75" thickBot="1">
      <c r="A32866" s="515"/>
      <c r="B32866" s="515"/>
      <c r="C32866" s="516"/>
      <c r="D32866" s="515"/>
      <c r="E32866" s="767"/>
      <c r="F32866" s="394"/>
    </row>
    <row r="32867" spans="1:6" ht="15.75" thickBot="1">
      <c r="A32867" s="769"/>
      <c r="D32867" s="295"/>
      <c r="E32867" s="662" t="s">
        <v>20785</v>
      </c>
      <c r="F32867" s="394"/>
    </row>
    <row r="32868" spans="1:6" ht="15.75" thickBot="1">
      <c r="A32868" s="571"/>
      <c r="B32868" s="572"/>
      <c r="C32868" s="1331" t="s">
        <v>22799</v>
      </c>
      <c r="D32868" s="572"/>
      <c r="E32868" s="573">
        <v>45839</v>
      </c>
      <c r="F32868" s="394"/>
    </row>
    <row r="32869" spans="1:6" ht="15.75" thickBot="1">
      <c r="A32869" s="569" t="s">
        <v>8</v>
      </c>
      <c r="B32869" s="570" t="s">
        <v>17049</v>
      </c>
      <c r="C32869" s="1337" t="s">
        <v>9266</v>
      </c>
      <c r="D32869" s="570" t="s">
        <v>9267</v>
      </c>
      <c r="E32869" s="686" t="s">
        <v>9268</v>
      </c>
      <c r="F32869" s="394"/>
    </row>
    <row r="32870" spans="1:6">
      <c r="A32870" s="1208" t="s">
        <v>19172</v>
      </c>
      <c r="B32870" s="1208" t="s">
        <v>22800</v>
      </c>
      <c r="C32870" s="1209" t="s">
        <v>19173</v>
      </c>
      <c r="D32870" s="1208" t="s">
        <v>32</v>
      </c>
      <c r="E32870" s="1210">
        <v>2.33</v>
      </c>
      <c r="F32870" s="394"/>
    </row>
    <row r="32871" spans="1:6">
      <c r="A32871" s="652" t="s">
        <v>19174</v>
      </c>
      <c r="B32871" s="652" t="s">
        <v>22800</v>
      </c>
      <c r="C32871" s="653" t="s">
        <v>19175</v>
      </c>
      <c r="D32871" s="652" t="s">
        <v>32</v>
      </c>
      <c r="E32871" s="1211">
        <v>6.2</v>
      </c>
      <c r="F32871" s="394"/>
    </row>
    <row r="32872" spans="1:6">
      <c r="A32872" s="652" t="s">
        <v>19176</v>
      </c>
      <c r="B32872" s="652" t="s">
        <v>22800</v>
      </c>
      <c r="C32872" s="653" t="s">
        <v>19177</v>
      </c>
      <c r="D32872" s="652" t="s">
        <v>28</v>
      </c>
      <c r="E32872" s="1211">
        <v>20.34</v>
      </c>
      <c r="F32872" s="394"/>
    </row>
    <row r="32873" spans="1:6">
      <c r="A32873" s="652" t="s">
        <v>19178</v>
      </c>
      <c r="B32873" s="652" t="s">
        <v>22800</v>
      </c>
      <c r="C32873" s="653" t="s">
        <v>19179</v>
      </c>
      <c r="D32873" s="652" t="s">
        <v>30</v>
      </c>
      <c r="E32873" s="1211">
        <v>2.94</v>
      </c>
      <c r="F32873" s="394"/>
    </row>
    <row r="32874" spans="1:6">
      <c r="A32874" s="652" t="s">
        <v>19180</v>
      </c>
      <c r="B32874" s="652" t="s">
        <v>22800</v>
      </c>
      <c r="C32874" s="653" t="s">
        <v>19181</v>
      </c>
      <c r="D32874" s="652" t="s">
        <v>28</v>
      </c>
      <c r="E32874" s="1211">
        <v>123.3</v>
      </c>
      <c r="F32874" s="394"/>
    </row>
    <row r="32875" spans="1:6">
      <c r="A32875" s="652" t="s">
        <v>19182</v>
      </c>
      <c r="B32875" s="652" t="s">
        <v>22800</v>
      </c>
      <c r="C32875" s="653" t="s">
        <v>19183</v>
      </c>
      <c r="D32875" s="652" t="s">
        <v>28</v>
      </c>
      <c r="E32875" s="1211">
        <v>78</v>
      </c>
      <c r="F32875" s="394"/>
    </row>
    <row r="32876" spans="1:6">
      <c r="A32876" s="652" t="s">
        <v>19184</v>
      </c>
      <c r="B32876" s="652" t="s">
        <v>22800</v>
      </c>
      <c r="C32876" s="653" t="s">
        <v>19185</v>
      </c>
      <c r="D32876" s="652" t="s">
        <v>28</v>
      </c>
      <c r="E32876" s="1211">
        <v>76.84</v>
      </c>
      <c r="F32876" s="394"/>
    </row>
    <row r="32877" spans="1:6">
      <c r="A32877" s="652" t="s">
        <v>19186</v>
      </c>
      <c r="B32877" s="652" t="s">
        <v>22800</v>
      </c>
      <c r="C32877" s="653" t="s">
        <v>19187</v>
      </c>
      <c r="D32877" s="652" t="s">
        <v>28</v>
      </c>
      <c r="E32877" s="1211">
        <v>360</v>
      </c>
      <c r="F32877" s="394"/>
    </row>
    <row r="32878" spans="1:6">
      <c r="A32878" s="652" t="s">
        <v>19188</v>
      </c>
      <c r="B32878" s="652" t="s">
        <v>22800</v>
      </c>
      <c r="C32878" s="653" t="s">
        <v>19189</v>
      </c>
      <c r="D32878" s="652" t="s">
        <v>28</v>
      </c>
      <c r="E32878" s="1211">
        <v>55</v>
      </c>
      <c r="F32878" s="394"/>
    </row>
    <row r="32879" spans="1:6">
      <c r="A32879" s="652" t="s">
        <v>19190</v>
      </c>
      <c r="B32879" s="652" t="s">
        <v>22800</v>
      </c>
      <c r="C32879" s="653" t="s">
        <v>19191</v>
      </c>
      <c r="D32879" s="652" t="s">
        <v>28</v>
      </c>
      <c r="E32879" s="1211">
        <v>342.95</v>
      </c>
      <c r="F32879" s="394"/>
    </row>
    <row r="32880" spans="1:6" ht="24.75">
      <c r="A32880" s="652" t="s">
        <v>19192</v>
      </c>
      <c r="B32880" s="652" t="s">
        <v>22800</v>
      </c>
      <c r="C32880" s="653" t="s">
        <v>19193</v>
      </c>
      <c r="D32880" s="652" t="s">
        <v>28</v>
      </c>
      <c r="E32880" s="1211">
        <v>574.66</v>
      </c>
      <c r="F32880" s="394"/>
    </row>
    <row r="32881" spans="1:6" ht="24.75">
      <c r="A32881" s="652" t="s">
        <v>19194</v>
      </c>
      <c r="B32881" s="652" t="s">
        <v>22800</v>
      </c>
      <c r="C32881" s="653" t="s">
        <v>19195</v>
      </c>
      <c r="D32881" s="652" t="s">
        <v>28</v>
      </c>
      <c r="E32881" s="1211">
        <v>574.66</v>
      </c>
      <c r="F32881" s="394"/>
    </row>
    <row r="32882" spans="1:6" ht="24.75">
      <c r="A32882" s="652" t="s">
        <v>19196</v>
      </c>
      <c r="B32882" s="652" t="s">
        <v>22800</v>
      </c>
      <c r="C32882" s="653" t="s">
        <v>19197</v>
      </c>
      <c r="D32882" s="652" t="s">
        <v>28</v>
      </c>
      <c r="E32882" s="1211">
        <v>574.66</v>
      </c>
      <c r="F32882" s="394"/>
    </row>
    <row r="32883" spans="1:6">
      <c r="A32883" s="652" t="s">
        <v>19198</v>
      </c>
      <c r="B32883" s="652" t="s">
        <v>22800</v>
      </c>
      <c r="C32883" s="653" t="s">
        <v>19199</v>
      </c>
      <c r="D32883" s="652" t="s">
        <v>32</v>
      </c>
      <c r="E32883" s="1211">
        <v>2.2000000000000002</v>
      </c>
      <c r="F32883" s="394"/>
    </row>
    <row r="32884" spans="1:6">
      <c r="A32884" s="652" t="s">
        <v>19200</v>
      </c>
      <c r="B32884" s="652" t="s">
        <v>22800</v>
      </c>
      <c r="C32884" s="653" t="s">
        <v>19201</v>
      </c>
      <c r="D32884" s="652" t="s">
        <v>32</v>
      </c>
      <c r="E32884" s="1211">
        <v>2.5</v>
      </c>
      <c r="F32884" s="394"/>
    </row>
    <row r="32885" spans="1:6">
      <c r="A32885" s="652" t="s">
        <v>19202</v>
      </c>
      <c r="B32885" s="652" t="s">
        <v>22800</v>
      </c>
      <c r="C32885" s="653" t="s">
        <v>22801</v>
      </c>
      <c r="D32885" s="652" t="s">
        <v>30</v>
      </c>
      <c r="E32885" s="1211">
        <v>10.9</v>
      </c>
      <c r="F32885" s="394"/>
    </row>
    <row r="32886" spans="1:6">
      <c r="A32886" s="652" t="s">
        <v>19203</v>
      </c>
      <c r="B32886" s="652" t="s">
        <v>22800</v>
      </c>
      <c r="C32886" s="653" t="s">
        <v>19204</v>
      </c>
      <c r="D32886" s="652" t="s">
        <v>28</v>
      </c>
      <c r="E32886" s="1211">
        <v>29.57</v>
      </c>
      <c r="F32886" s="394"/>
    </row>
    <row r="32887" spans="1:6">
      <c r="A32887" s="652" t="s">
        <v>19205</v>
      </c>
      <c r="B32887" s="652" t="s">
        <v>22800</v>
      </c>
      <c r="C32887" s="653" t="s">
        <v>19206</v>
      </c>
      <c r="D32887" s="652" t="s">
        <v>28</v>
      </c>
      <c r="E32887" s="1211">
        <v>159.34</v>
      </c>
      <c r="F32887" s="394"/>
    </row>
    <row r="32888" spans="1:6">
      <c r="A32888" s="652" t="s">
        <v>44424</v>
      </c>
      <c r="B32888" s="652" t="s">
        <v>22800</v>
      </c>
      <c r="C32888" s="653" t="s">
        <v>44556</v>
      </c>
      <c r="D32888" s="652" t="s">
        <v>28</v>
      </c>
      <c r="E32888" s="1211">
        <v>156.93</v>
      </c>
      <c r="F32888" s="394"/>
    </row>
    <row r="32889" spans="1:6">
      <c r="A32889" s="652" t="s">
        <v>44425</v>
      </c>
      <c r="B32889" s="652" t="s">
        <v>22800</v>
      </c>
      <c r="C32889" s="653" t="s">
        <v>44557</v>
      </c>
      <c r="D32889" s="652" t="s">
        <v>28</v>
      </c>
      <c r="E32889" s="1211">
        <v>50</v>
      </c>
      <c r="F32889" s="394"/>
    </row>
    <row r="32890" spans="1:6">
      <c r="A32890" s="652" t="s">
        <v>19207</v>
      </c>
      <c r="B32890" s="652" t="s">
        <v>22800</v>
      </c>
      <c r="C32890" s="653" t="s">
        <v>19208</v>
      </c>
      <c r="D32890" s="652" t="s">
        <v>28</v>
      </c>
      <c r="E32890" s="1211">
        <v>7.78</v>
      </c>
      <c r="F32890" s="394"/>
    </row>
    <row r="32891" spans="1:6">
      <c r="A32891" s="652" t="s">
        <v>19209</v>
      </c>
      <c r="B32891" s="652" t="s">
        <v>22800</v>
      </c>
      <c r="C32891" s="653" t="s">
        <v>19210</v>
      </c>
      <c r="D32891" s="652" t="s">
        <v>28</v>
      </c>
      <c r="E32891" s="1211">
        <v>225</v>
      </c>
      <c r="F32891" s="394"/>
    </row>
    <row r="32892" spans="1:6">
      <c r="A32892" s="652" t="s">
        <v>19211</v>
      </c>
      <c r="B32892" s="652" t="s">
        <v>22800</v>
      </c>
      <c r="C32892" s="653" t="s">
        <v>19212</v>
      </c>
      <c r="D32892" s="652" t="s">
        <v>28</v>
      </c>
      <c r="E32892" s="1211">
        <v>31.78</v>
      </c>
      <c r="F32892" s="394"/>
    </row>
    <row r="32893" spans="1:6">
      <c r="A32893" s="652" t="s">
        <v>19213</v>
      </c>
      <c r="B32893" s="652" t="s">
        <v>22800</v>
      </c>
      <c r="C32893" s="653" t="s">
        <v>19214</v>
      </c>
      <c r="D32893" s="652" t="s">
        <v>28</v>
      </c>
      <c r="E32893" s="1211">
        <v>48.98</v>
      </c>
      <c r="F32893" s="394"/>
    </row>
    <row r="32894" spans="1:6">
      <c r="A32894" s="652" t="s">
        <v>19215</v>
      </c>
      <c r="B32894" s="652" t="s">
        <v>22800</v>
      </c>
      <c r="C32894" s="653" t="s">
        <v>19216</v>
      </c>
      <c r="D32894" s="652" t="s">
        <v>28</v>
      </c>
      <c r="E32894" s="1211">
        <v>10.199999999999999</v>
      </c>
      <c r="F32894" s="394"/>
    </row>
    <row r="32895" spans="1:6">
      <c r="A32895" s="652" t="s">
        <v>19217</v>
      </c>
      <c r="B32895" s="652" t="s">
        <v>22800</v>
      </c>
      <c r="C32895" s="653" t="s">
        <v>19218</v>
      </c>
      <c r="D32895" s="652" t="s">
        <v>28</v>
      </c>
      <c r="E32895" s="1211">
        <v>220.5</v>
      </c>
      <c r="F32895" s="394"/>
    </row>
    <row r="32896" spans="1:6">
      <c r="A32896" s="652" t="s">
        <v>19219</v>
      </c>
      <c r="B32896" s="652" t="s">
        <v>22800</v>
      </c>
      <c r="C32896" s="653" t="s">
        <v>19220</v>
      </c>
      <c r="D32896" s="652" t="s">
        <v>28</v>
      </c>
      <c r="E32896" s="1211">
        <v>20.52</v>
      </c>
      <c r="F32896" s="394"/>
    </row>
    <row r="32897" spans="1:6">
      <c r="A32897" s="652" t="s">
        <v>19221</v>
      </c>
      <c r="B32897" s="652" t="s">
        <v>22800</v>
      </c>
      <c r="C32897" s="653" t="s">
        <v>19222</v>
      </c>
      <c r="D32897" s="652" t="s">
        <v>28</v>
      </c>
      <c r="E32897" s="1211">
        <v>39</v>
      </c>
      <c r="F32897" s="394"/>
    </row>
    <row r="32898" spans="1:6">
      <c r="A32898" s="652" t="s">
        <v>19223</v>
      </c>
      <c r="B32898" s="652" t="s">
        <v>22800</v>
      </c>
      <c r="C32898" s="653" t="s">
        <v>19224</v>
      </c>
      <c r="D32898" s="652" t="s">
        <v>28</v>
      </c>
      <c r="E32898" s="1211">
        <v>168.22</v>
      </c>
      <c r="F32898" s="394"/>
    </row>
    <row r="32899" spans="1:6">
      <c r="A32899" s="652" t="s">
        <v>19225</v>
      </c>
      <c r="B32899" s="652" t="s">
        <v>22800</v>
      </c>
      <c r="C32899" s="653" t="s">
        <v>19226</v>
      </c>
      <c r="D32899" s="652" t="s">
        <v>5</v>
      </c>
      <c r="E32899" s="1211">
        <v>9.93</v>
      </c>
      <c r="F32899" s="394"/>
    </row>
    <row r="32900" spans="1:6" ht="24.75">
      <c r="A32900" s="652" t="s">
        <v>19227</v>
      </c>
      <c r="B32900" s="652" t="s">
        <v>22800</v>
      </c>
      <c r="C32900" s="653" t="s">
        <v>19228</v>
      </c>
      <c r="D32900" s="652" t="s">
        <v>5</v>
      </c>
      <c r="E32900" s="1211">
        <v>2.0299999999999998</v>
      </c>
      <c r="F32900" s="394"/>
    </row>
    <row r="32901" spans="1:6">
      <c r="A32901" s="652" t="s">
        <v>19229</v>
      </c>
      <c r="B32901" s="652" t="s">
        <v>22800</v>
      </c>
      <c r="C32901" s="653" t="s">
        <v>19230</v>
      </c>
      <c r="D32901" s="652" t="s">
        <v>30</v>
      </c>
      <c r="E32901" s="1211">
        <v>34.9</v>
      </c>
      <c r="F32901" s="394"/>
    </row>
    <row r="32902" spans="1:6">
      <c r="A32902" s="652" t="s">
        <v>19231</v>
      </c>
      <c r="B32902" s="652" t="s">
        <v>22800</v>
      </c>
      <c r="C32902" s="653" t="s">
        <v>19232</v>
      </c>
      <c r="D32902" s="652" t="s">
        <v>30</v>
      </c>
      <c r="E32902" s="1211">
        <v>30.89</v>
      </c>
      <c r="F32902" s="394"/>
    </row>
    <row r="32903" spans="1:6">
      <c r="A32903" s="652" t="s">
        <v>19233</v>
      </c>
      <c r="B32903" s="652" t="s">
        <v>22800</v>
      </c>
      <c r="C32903" s="653" t="s">
        <v>19234</v>
      </c>
      <c r="D32903" s="652" t="s">
        <v>5</v>
      </c>
      <c r="E32903" s="1211">
        <v>40.799999999999997</v>
      </c>
      <c r="F32903" s="394"/>
    </row>
    <row r="32904" spans="1:6">
      <c r="A32904" s="652" t="s">
        <v>19235</v>
      </c>
      <c r="B32904" s="652" t="s">
        <v>22800</v>
      </c>
      <c r="C32904" s="653" t="s">
        <v>19236</v>
      </c>
      <c r="D32904" s="652" t="s">
        <v>5</v>
      </c>
      <c r="E32904" s="1211">
        <v>4.72</v>
      </c>
      <c r="F32904" s="394"/>
    </row>
    <row r="32905" spans="1:6">
      <c r="A32905" s="652" t="s">
        <v>19237</v>
      </c>
      <c r="B32905" s="652" t="s">
        <v>22800</v>
      </c>
      <c r="C32905" s="653" t="s">
        <v>19238</v>
      </c>
      <c r="D32905" s="652" t="s">
        <v>28</v>
      </c>
      <c r="E32905" s="1211">
        <v>15.29</v>
      </c>
      <c r="F32905" s="394"/>
    </row>
    <row r="32906" spans="1:6">
      <c r="A32906" s="652" t="s">
        <v>19239</v>
      </c>
      <c r="B32906" s="652" t="s">
        <v>22800</v>
      </c>
      <c r="C32906" s="653" t="s">
        <v>19240</v>
      </c>
      <c r="D32906" s="652" t="s">
        <v>28</v>
      </c>
      <c r="E32906" s="1211">
        <v>41.67</v>
      </c>
      <c r="F32906" s="394"/>
    </row>
    <row r="32907" spans="1:6">
      <c r="A32907" s="652" t="s">
        <v>19241</v>
      </c>
      <c r="B32907" s="652" t="s">
        <v>22800</v>
      </c>
      <c r="C32907" s="653" t="s">
        <v>19242</v>
      </c>
      <c r="D32907" s="652" t="s">
        <v>28</v>
      </c>
      <c r="E32907" s="1211">
        <v>32.4</v>
      </c>
      <c r="F32907" s="394"/>
    </row>
    <row r="32908" spans="1:6">
      <c r="A32908" s="652" t="s">
        <v>19243</v>
      </c>
      <c r="B32908" s="652" t="s">
        <v>22800</v>
      </c>
      <c r="C32908" s="653" t="s">
        <v>19244</v>
      </c>
      <c r="D32908" s="652" t="s">
        <v>28</v>
      </c>
      <c r="E32908" s="1211">
        <v>48.58</v>
      </c>
      <c r="F32908" s="394"/>
    </row>
    <row r="32909" spans="1:6">
      <c r="A32909" s="652" t="s">
        <v>19245</v>
      </c>
      <c r="B32909" s="652" t="s">
        <v>22800</v>
      </c>
      <c r="C32909" s="653" t="s">
        <v>19246</v>
      </c>
      <c r="D32909" s="652" t="s">
        <v>28</v>
      </c>
      <c r="E32909" s="1211">
        <v>137.31</v>
      </c>
      <c r="F32909" s="394"/>
    </row>
    <row r="32910" spans="1:6">
      <c r="A32910" s="652" t="s">
        <v>19247</v>
      </c>
      <c r="B32910" s="652" t="s">
        <v>22800</v>
      </c>
      <c r="C32910" s="653" t="s">
        <v>19248</v>
      </c>
      <c r="D32910" s="652" t="s">
        <v>28</v>
      </c>
      <c r="E32910" s="1211">
        <v>2.19</v>
      </c>
      <c r="F32910" s="394"/>
    </row>
    <row r="32911" spans="1:6">
      <c r="A32911" s="652" t="s">
        <v>19249</v>
      </c>
      <c r="B32911" s="652" t="s">
        <v>22800</v>
      </c>
      <c r="C32911" s="653" t="s">
        <v>19250</v>
      </c>
      <c r="D32911" s="652" t="s">
        <v>28</v>
      </c>
      <c r="E32911" s="1211">
        <v>79.819999999999993</v>
      </c>
      <c r="F32911" s="394"/>
    </row>
    <row r="32912" spans="1:6">
      <c r="A32912" s="652" t="s">
        <v>19251</v>
      </c>
      <c r="B32912" s="652" t="s">
        <v>22800</v>
      </c>
      <c r="C32912" s="653" t="s">
        <v>19252</v>
      </c>
      <c r="D32912" s="652" t="s">
        <v>28</v>
      </c>
      <c r="E32912" s="1211">
        <v>4.2699999999999996</v>
      </c>
      <c r="F32912" s="394"/>
    </row>
    <row r="32913" spans="1:6">
      <c r="A32913" s="652" t="s">
        <v>19253</v>
      </c>
      <c r="B32913" s="652" t="s">
        <v>22800</v>
      </c>
      <c r="C32913" s="653" t="s">
        <v>19254</v>
      </c>
      <c r="D32913" s="652" t="s">
        <v>28</v>
      </c>
      <c r="E32913" s="1211">
        <v>4.7699999999999996</v>
      </c>
      <c r="F32913" s="394"/>
    </row>
    <row r="32914" spans="1:6">
      <c r="A32914" s="652" t="s">
        <v>19255</v>
      </c>
      <c r="B32914" s="652" t="s">
        <v>22800</v>
      </c>
      <c r="C32914" s="653" t="s">
        <v>19256</v>
      </c>
      <c r="D32914" s="652" t="s">
        <v>28</v>
      </c>
      <c r="E32914" s="1211">
        <v>4.95</v>
      </c>
      <c r="F32914" s="394"/>
    </row>
    <row r="32915" spans="1:6">
      <c r="A32915" s="652" t="s">
        <v>19257</v>
      </c>
      <c r="B32915" s="652" t="s">
        <v>22800</v>
      </c>
      <c r="C32915" s="653" t="s">
        <v>19258</v>
      </c>
      <c r="D32915" s="652" t="s">
        <v>28</v>
      </c>
      <c r="E32915" s="1211">
        <v>8.2799999999999994</v>
      </c>
      <c r="F32915" s="394"/>
    </row>
    <row r="32916" spans="1:6">
      <c r="A32916" s="652" t="s">
        <v>19259</v>
      </c>
      <c r="B32916" s="652" t="s">
        <v>22800</v>
      </c>
      <c r="C32916" s="653" t="s">
        <v>19260</v>
      </c>
      <c r="D32916" s="652" t="s">
        <v>28</v>
      </c>
      <c r="E32916" s="1211">
        <v>12.84</v>
      </c>
      <c r="F32916" s="394"/>
    </row>
    <row r="32917" spans="1:6">
      <c r="A32917" s="652" t="s">
        <v>19261</v>
      </c>
      <c r="B32917" s="652" t="s">
        <v>22800</v>
      </c>
      <c r="C32917" s="653" t="s">
        <v>19262</v>
      </c>
      <c r="D32917" s="652" t="s">
        <v>28</v>
      </c>
      <c r="E32917" s="1211">
        <v>9</v>
      </c>
      <c r="F32917" s="394"/>
    </row>
    <row r="32918" spans="1:6">
      <c r="A32918" s="652" t="s">
        <v>19263</v>
      </c>
      <c r="B32918" s="652" t="s">
        <v>22800</v>
      </c>
      <c r="C32918" s="653" t="s">
        <v>19264</v>
      </c>
      <c r="D32918" s="652" t="s">
        <v>28</v>
      </c>
      <c r="E32918" s="1211">
        <v>4.54</v>
      </c>
      <c r="F32918" s="394"/>
    </row>
    <row r="32919" spans="1:6">
      <c r="A32919" s="652" t="s">
        <v>19265</v>
      </c>
      <c r="B32919" s="652" t="s">
        <v>22800</v>
      </c>
      <c r="C32919" s="653" t="s">
        <v>19266</v>
      </c>
      <c r="D32919" s="652" t="s">
        <v>28</v>
      </c>
      <c r="E32919" s="1211">
        <v>31.49</v>
      </c>
      <c r="F32919" s="394"/>
    </row>
    <row r="32920" spans="1:6">
      <c r="A32920" s="652" t="s">
        <v>19267</v>
      </c>
      <c r="B32920" s="652" t="s">
        <v>22800</v>
      </c>
      <c r="C32920" s="653" t="s">
        <v>19268</v>
      </c>
      <c r="D32920" s="652" t="s">
        <v>28</v>
      </c>
      <c r="E32920" s="1211">
        <v>62.27</v>
      </c>
      <c r="F32920" s="394"/>
    </row>
    <row r="32921" spans="1:6">
      <c r="A32921" s="652" t="s">
        <v>19269</v>
      </c>
      <c r="B32921" s="652" t="s">
        <v>22800</v>
      </c>
      <c r="C32921" s="653" t="s">
        <v>19270</v>
      </c>
      <c r="D32921" s="652" t="s">
        <v>28</v>
      </c>
      <c r="E32921" s="1211">
        <v>25.88</v>
      </c>
      <c r="F32921" s="394"/>
    </row>
    <row r="32922" spans="1:6">
      <c r="A32922" s="652" t="s">
        <v>19271</v>
      </c>
      <c r="B32922" s="652" t="s">
        <v>22800</v>
      </c>
      <c r="C32922" s="653" t="s">
        <v>19272</v>
      </c>
      <c r="D32922" s="652" t="s">
        <v>28</v>
      </c>
      <c r="E32922" s="1211">
        <v>93.99</v>
      </c>
      <c r="F32922" s="394"/>
    </row>
    <row r="32923" spans="1:6">
      <c r="A32923" s="652" t="s">
        <v>19273</v>
      </c>
      <c r="B32923" s="652" t="s">
        <v>22800</v>
      </c>
      <c r="C32923" s="653" t="s">
        <v>19274</v>
      </c>
      <c r="D32923" s="652" t="s">
        <v>28</v>
      </c>
      <c r="E32923" s="1211">
        <v>25.92</v>
      </c>
      <c r="F32923" s="394"/>
    </row>
    <row r="32924" spans="1:6">
      <c r="A32924" s="652" t="s">
        <v>19275</v>
      </c>
      <c r="B32924" s="652" t="s">
        <v>22800</v>
      </c>
      <c r="C32924" s="653" t="s">
        <v>19276</v>
      </c>
      <c r="D32924" s="652" t="s">
        <v>28</v>
      </c>
      <c r="E32924" s="1211">
        <v>22.02</v>
      </c>
      <c r="F32924" s="394"/>
    </row>
    <row r="32925" spans="1:6">
      <c r="A32925" s="652" t="s">
        <v>19277</v>
      </c>
      <c r="B32925" s="652" t="s">
        <v>22800</v>
      </c>
      <c r="C32925" s="653" t="s">
        <v>19278</v>
      </c>
      <c r="D32925" s="652" t="s">
        <v>28</v>
      </c>
      <c r="E32925" s="1211">
        <v>4.82</v>
      </c>
      <c r="F32925" s="394"/>
    </row>
    <row r="32926" spans="1:6">
      <c r="A32926" s="652" t="s">
        <v>19279</v>
      </c>
      <c r="B32926" s="652" t="s">
        <v>22800</v>
      </c>
      <c r="C32926" s="653" t="s">
        <v>19280</v>
      </c>
      <c r="D32926" s="652" t="s">
        <v>28</v>
      </c>
      <c r="E32926" s="1211">
        <v>4.55</v>
      </c>
      <c r="F32926" s="394"/>
    </row>
    <row r="32927" spans="1:6">
      <c r="A32927" s="652" t="s">
        <v>19281</v>
      </c>
      <c r="B32927" s="652" t="s">
        <v>22800</v>
      </c>
      <c r="C32927" s="653" t="s">
        <v>19282</v>
      </c>
      <c r="D32927" s="652" t="s">
        <v>28</v>
      </c>
      <c r="E32927" s="1211">
        <v>182.06</v>
      </c>
      <c r="F32927" s="394"/>
    </row>
    <row r="32928" spans="1:6">
      <c r="A32928" s="652" t="s">
        <v>19283</v>
      </c>
      <c r="B32928" s="652" t="s">
        <v>22800</v>
      </c>
      <c r="C32928" s="653" t="s">
        <v>19284</v>
      </c>
      <c r="D32928" s="652" t="s">
        <v>28</v>
      </c>
      <c r="E32928" s="1211">
        <v>38.57</v>
      </c>
      <c r="F32928" s="394"/>
    </row>
    <row r="32929" spans="1:6">
      <c r="A32929" s="652" t="s">
        <v>19285</v>
      </c>
      <c r="B32929" s="652" t="s">
        <v>22800</v>
      </c>
      <c r="C32929" s="653" t="s">
        <v>19286</v>
      </c>
      <c r="D32929" s="652" t="s">
        <v>28</v>
      </c>
      <c r="E32929" s="1211">
        <v>24</v>
      </c>
      <c r="F32929" s="394"/>
    </row>
    <row r="32930" spans="1:6">
      <c r="A32930" s="652" t="s">
        <v>19287</v>
      </c>
      <c r="B32930" s="652" t="s">
        <v>22800</v>
      </c>
      <c r="C32930" s="653" t="s">
        <v>19288</v>
      </c>
      <c r="D32930" s="652" t="s">
        <v>28</v>
      </c>
      <c r="E32930" s="1211">
        <v>2195.96</v>
      </c>
      <c r="F32930" s="394"/>
    </row>
    <row r="32931" spans="1:6">
      <c r="A32931" s="652" t="s">
        <v>19289</v>
      </c>
      <c r="B32931" s="652" t="s">
        <v>22800</v>
      </c>
      <c r="C32931" s="653" t="s">
        <v>19290</v>
      </c>
      <c r="D32931" s="652" t="s">
        <v>28</v>
      </c>
      <c r="E32931" s="1211">
        <v>165.82</v>
      </c>
      <c r="F32931" s="394"/>
    </row>
    <row r="32932" spans="1:6">
      <c r="A32932" s="652" t="s">
        <v>19291</v>
      </c>
      <c r="B32932" s="652" t="s">
        <v>22800</v>
      </c>
      <c r="C32932" s="653" t="s">
        <v>19292</v>
      </c>
      <c r="D32932" s="652" t="s">
        <v>28</v>
      </c>
      <c r="E32932" s="1211">
        <v>95.07</v>
      </c>
      <c r="F32932" s="394"/>
    </row>
    <row r="32933" spans="1:6">
      <c r="A32933" s="652" t="s">
        <v>19293</v>
      </c>
      <c r="B32933" s="652" t="s">
        <v>22800</v>
      </c>
      <c r="C32933" s="653" t="s">
        <v>19294</v>
      </c>
      <c r="D32933" s="652" t="s">
        <v>28</v>
      </c>
      <c r="E32933" s="1211">
        <v>178</v>
      </c>
      <c r="F32933" s="394"/>
    </row>
    <row r="32934" spans="1:6">
      <c r="A32934" s="652" t="s">
        <v>19295</v>
      </c>
      <c r="B32934" s="652" t="s">
        <v>22800</v>
      </c>
      <c r="C32934" s="653" t="s">
        <v>19296</v>
      </c>
      <c r="D32934" s="652" t="s">
        <v>28</v>
      </c>
      <c r="E32934" s="1211">
        <v>0.3</v>
      </c>
      <c r="F32934" s="394"/>
    </row>
    <row r="32935" spans="1:6">
      <c r="A32935" s="652" t="s">
        <v>19297</v>
      </c>
      <c r="B32935" s="652" t="s">
        <v>22800</v>
      </c>
      <c r="C32935" s="653" t="s">
        <v>19298</v>
      </c>
      <c r="D32935" s="652" t="s">
        <v>28</v>
      </c>
      <c r="E32935" s="1211">
        <v>51.34</v>
      </c>
      <c r="F32935" s="394"/>
    </row>
    <row r="32936" spans="1:6">
      <c r="A32936" s="652" t="s">
        <v>19299</v>
      </c>
      <c r="B32936" s="652" t="s">
        <v>22800</v>
      </c>
      <c r="C32936" s="653" t="s">
        <v>33773</v>
      </c>
      <c r="D32936" s="652" t="s">
        <v>28</v>
      </c>
      <c r="E32936" s="1211">
        <v>498.46</v>
      </c>
      <c r="F32936" s="394"/>
    </row>
    <row r="32937" spans="1:6">
      <c r="A32937" s="652" t="s">
        <v>19300</v>
      </c>
      <c r="B32937" s="652" t="s">
        <v>22800</v>
      </c>
      <c r="C32937" s="653" t="s">
        <v>19301</v>
      </c>
      <c r="D32937" s="652" t="s">
        <v>5</v>
      </c>
      <c r="E32937" s="1211">
        <v>2.77</v>
      </c>
      <c r="F32937" s="394"/>
    </row>
    <row r="32938" spans="1:6">
      <c r="A32938" s="652" t="s">
        <v>19302</v>
      </c>
      <c r="B32938" s="652" t="s">
        <v>22800</v>
      </c>
      <c r="C32938" s="653" t="s">
        <v>19303</v>
      </c>
      <c r="D32938" s="652" t="s">
        <v>30</v>
      </c>
      <c r="E32938" s="1211">
        <v>7.49</v>
      </c>
      <c r="F32938" s="394"/>
    </row>
    <row r="32939" spans="1:6">
      <c r="A32939" s="652" t="s">
        <v>19304</v>
      </c>
      <c r="B32939" s="652" t="s">
        <v>22800</v>
      </c>
      <c r="C32939" s="653" t="s">
        <v>19305</v>
      </c>
      <c r="D32939" s="652" t="s">
        <v>28</v>
      </c>
      <c r="E32939" s="1211">
        <v>146.41999999999999</v>
      </c>
      <c r="F32939" s="394"/>
    </row>
    <row r="32940" spans="1:6">
      <c r="A32940" s="652" t="s">
        <v>19306</v>
      </c>
      <c r="B32940" s="652" t="s">
        <v>22800</v>
      </c>
      <c r="C32940" s="653" t="s">
        <v>19307</v>
      </c>
      <c r="D32940" s="652" t="s">
        <v>28</v>
      </c>
      <c r="E32940" s="1211">
        <v>2.97</v>
      </c>
      <c r="F32940" s="394"/>
    </row>
    <row r="32941" spans="1:6" ht="24.75">
      <c r="A32941" s="652" t="s">
        <v>19308</v>
      </c>
      <c r="B32941" s="652" t="s">
        <v>22800</v>
      </c>
      <c r="C32941" s="653" t="s">
        <v>19309</v>
      </c>
      <c r="D32941" s="652" t="s">
        <v>5</v>
      </c>
      <c r="E32941" s="1211">
        <v>12.13</v>
      </c>
      <c r="F32941" s="394"/>
    </row>
    <row r="32942" spans="1:6" ht="24.75">
      <c r="A32942" s="652" t="s">
        <v>19310</v>
      </c>
      <c r="B32942" s="652" t="s">
        <v>22800</v>
      </c>
      <c r="C32942" s="653" t="s">
        <v>19311</v>
      </c>
      <c r="D32942" s="652" t="s">
        <v>5</v>
      </c>
      <c r="E32942" s="1211">
        <v>43.06</v>
      </c>
      <c r="F32942" s="394"/>
    </row>
    <row r="32943" spans="1:6" ht="24.75">
      <c r="A32943" s="652" t="s">
        <v>19312</v>
      </c>
      <c r="B32943" s="652" t="s">
        <v>22800</v>
      </c>
      <c r="C32943" s="653" t="s">
        <v>19313</v>
      </c>
      <c r="D32943" s="652" t="s">
        <v>32</v>
      </c>
      <c r="E32943" s="1211">
        <v>74.150000000000006</v>
      </c>
      <c r="F32943" s="394"/>
    </row>
    <row r="32944" spans="1:6">
      <c r="A32944" s="652" t="s">
        <v>19314</v>
      </c>
      <c r="B32944" s="652" t="s">
        <v>22800</v>
      </c>
      <c r="C32944" s="653" t="s">
        <v>19315</v>
      </c>
      <c r="D32944" s="652" t="s">
        <v>28</v>
      </c>
      <c r="E32944" s="1211">
        <v>138.44999999999999</v>
      </c>
      <c r="F32944" s="394"/>
    </row>
    <row r="32945" spans="1:6">
      <c r="A32945" s="652" t="s">
        <v>19316</v>
      </c>
      <c r="B32945" s="652" t="s">
        <v>22800</v>
      </c>
      <c r="C32945" s="653" t="s">
        <v>19317</v>
      </c>
      <c r="D32945" s="652" t="s">
        <v>32</v>
      </c>
      <c r="E32945" s="1211">
        <v>79.25</v>
      </c>
      <c r="F32945" s="394"/>
    </row>
    <row r="32946" spans="1:6">
      <c r="A32946" s="652" t="s">
        <v>19318</v>
      </c>
      <c r="B32946" s="652" t="s">
        <v>22800</v>
      </c>
      <c r="C32946" s="653" t="s">
        <v>19319</v>
      </c>
      <c r="D32946" s="652" t="s">
        <v>28</v>
      </c>
      <c r="E32946" s="1211">
        <v>73.78</v>
      </c>
      <c r="F32946" s="394"/>
    </row>
    <row r="32947" spans="1:6">
      <c r="A32947" s="652" t="s">
        <v>19320</v>
      </c>
      <c r="B32947" s="652" t="s">
        <v>22800</v>
      </c>
      <c r="C32947" s="653" t="s">
        <v>19321</v>
      </c>
      <c r="D32947" s="652" t="s">
        <v>28</v>
      </c>
      <c r="E32947" s="1211">
        <v>1759</v>
      </c>
      <c r="F32947" s="394"/>
    </row>
    <row r="32948" spans="1:6">
      <c r="A32948" s="652" t="s">
        <v>19322</v>
      </c>
      <c r="B32948" s="652" t="s">
        <v>22800</v>
      </c>
      <c r="C32948" s="653" t="s">
        <v>19323</v>
      </c>
      <c r="D32948" s="652" t="s">
        <v>28</v>
      </c>
      <c r="E32948" s="1211">
        <v>561</v>
      </c>
      <c r="F32948" s="394"/>
    </row>
    <row r="32949" spans="1:6">
      <c r="A32949" s="652" t="s">
        <v>19324</v>
      </c>
      <c r="B32949" s="652" t="s">
        <v>22800</v>
      </c>
      <c r="C32949" s="653" t="s">
        <v>19325</v>
      </c>
      <c r="D32949" s="652" t="s">
        <v>28</v>
      </c>
      <c r="E32949" s="1211">
        <v>504</v>
      </c>
      <c r="F32949" s="394"/>
    </row>
    <row r="32950" spans="1:6">
      <c r="A32950" s="652" t="s">
        <v>19326</v>
      </c>
      <c r="B32950" s="652" t="s">
        <v>22800</v>
      </c>
      <c r="C32950" s="653" t="s">
        <v>19327</v>
      </c>
      <c r="D32950" s="652" t="s">
        <v>28</v>
      </c>
      <c r="E32950" s="1211">
        <v>898.74</v>
      </c>
      <c r="F32950" s="394"/>
    </row>
    <row r="32951" spans="1:6" ht="24.75">
      <c r="A32951" s="652" t="s">
        <v>19328</v>
      </c>
      <c r="B32951" s="652" t="s">
        <v>22800</v>
      </c>
      <c r="C32951" s="653" t="s">
        <v>19329</v>
      </c>
      <c r="D32951" s="652" t="s">
        <v>28</v>
      </c>
      <c r="E32951" s="1211">
        <v>3.64</v>
      </c>
      <c r="F32951" s="394"/>
    </row>
    <row r="32952" spans="1:6" ht="24.75">
      <c r="A32952" s="652" t="s">
        <v>19330</v>
      </c>
      <c r="B32952" s="652" t="s">
        <v>22800</v>
      </c>
      <c r="C32952" s="653" t="s">
        <v>19331</v>
      </c>
      <c r="D32952" s="652" t="s">
        <v>28</v>
      </c>
      <c r="E32952" s="1211">
        <v>3.82</v>
      </c>
      <c r="F32952" s="394"/>
    </row>
    <row r="32953" spans="1:6" ht="24.75">
      <c r="A32953" s="652" t="s">
        <v>19332</v>
      </c>
      <c r="B32953" s="652" t="s">
        <v>22800</v>
      </c>
      <c r="C32953" s="653" t="s">
        <v>19333</v>
      </c>
      <c r="D32953" s="652" t="s">
        <v>28</v>
      </c>
      <c r="E32953" s="1211">
        <v>4.12</v>
      </c>
      <c r="F32953" s="394"/>
    </row>
    <row r="32954" spans="1:6" ht="24.75">
      <c r="A32954" s="652" t="s">
        <v>19334</v>
      </c>
      <c r="B32954" s="652" t="s">
        <v>22800</v>
      </c>
      <c r="C32954" s="653" t="s">
        <v>19335</v>
      </c>
      <c r="D32954" s="652" t="s">
        <v>28</v>
      </c>
      <c r="E32954" s="1211">
        <v>0.98</v>
      </c>
      <c r="F32954" s="394"/>
    </row>
    <row r="32955" spans="1:6" ht="24.75">
      <c r="A32955" s="652" t="s">
        <v>19336</v>
      </c>
      <c r="B32955" s="652" t="s">
        <v>22800</v>
      </c>
      <c r="C32955" s="653" t="s">
        <v>19337</v>
      </c>
      <c r="D32955" s="652" t="s">
        <v>28</v>
      </c>
      <c r="E32955" s="1211">
        <v>1.55</v>
      </c>
      <c r="F32955" s="394"/>
    </row>
    <row r="32956" spans="1:6" ht="24.75">
      <c r="A32956" s="652" t="s">
        <v>19338</v>
      </c>
      <c r="B32956" s="652" t="s">
        <v>22800</v>
      </c>
      <c r="C32956" s="653" t="s">
        <v>19339</v>
      </c>
      <c r="D32956" s="652" t="s">
        <v>28</v>
      </c>
      <c r="E32956" s="1211">
        <v>0.98</v>
      </c>
      <c r="F32956" s="394"/>
    </row>
    <row r="32957" spans="1:6" ht="24.75">
      <c r="A32957" s="652" t="s">
        <v>19340</v>
      </c>
      <c r="B32957" s="652" t="s">
        <v>22800</v>
      </c>
      <c r="C32957" s="653" t="s">
        <v>19341</v>
      </c>
      <c r="D32957" s="652" t="s">
        <v>28</v>
      </c>
      <c r="E32957" s="1211">
        <v>0.98</v>
      </c>
      <c r="F32957" s="394"/>
    </row>
    <row r="32958" spans="1:6" ht="24.75">
      <c r="A32958" s="652" t="s">
        <v>19342</v>
      </c>
      <c r="B32958" s="652" t="s">
        <v>22800</v>
      </c>
      <c r="C32958" s="653" t="s">
        <v>19343</v>
      </c>
      <c r="D32958" s="652" t="s">
        <v>28</v>
      </c>
      <c r="E32958" s="1211">
        <v>1.45</v>
      </c>
      <c r="F32958" s="394"/>
    </row>
    <row r="32959" spans="1:6" ht="24.75">
      <c r="A32959" s="652" t="s">
        <v>19344</v>
      </c>
      <c r="B32959" s="652" t="s">
        <v>22800</v>
      </c>
      <c r="C32959" s="653" t="s">
        <v>19345</v>
      </c>
      <c r="D32959" s="652" t="s">
        <v>28</v>
      </c>
      <c r="E32959" s="1211">
        <v>54.54</v>
      </c>
      <c r="F32959" s="394"/>
    </row>
    <row r="32960" spans="1:6" ht="24.75">
      <c r="A32960" s="652" t="s">
        <v>19346</v>
      </c>
      <c r="B32960" s="652" t="s">
        <v>22800</v>
      </c>
      <c r="C32960" s="653" t="s">
        <v>19347</v>
      </c>
      <c r="D32960" s="652" t="s">
        <v>28</v>
      </c>
      <c r="E32960" s="1211">
        <v>9.24</v>
      </c>
      <c r="F32960" s="394"/>
    </row>
    <row r="32961" spans="1:6" ht="24.75">
      <c r="A32961" s="652" t="s">
        <v>19348</v>
      </c>
      <c r="B32961" s="652" t="s">
        <v>22800</v>
      </c>
      <c r="C32961" s="653" t="s">
        <v>19349</v>
      </c>
      <c r="D32961" s="652" t="s">
        <v>28</v>
      </c>
      <c r="E32961" s="1211">
        <v>8.82</v>
      </c>
      <c r="F32961" s="394"/>
    </row>
    <row r="32962" spans="1:6" ht="24.75">
      <c r="A32962" s="652" t="s">
        <v>19350</v>
      </c>
      <c r="B32962" s="652" t="s">
        <v>22800</v>
      </c>
      <c r="C32962" s="653" t="s">
        <v>19351</v>
      </c>
      <c r="D32962" s="652" t="s">
        <v>28</v>
      </c>
      <c r="E32962" s="1211">
        <v>3.7</v>
      </c>
      <c r="F32962" s="394"/>
    </row>
    <row r="32963" spans="1:6" ht="24.75">
      <c r="A32963" s="652" t="s">
        <v>19352</v>
      </c>
      <c r="B32963" s="652" t="s">
        <v>22800</v>
      </c>
      <c r="C32963" s="653" t="s">
        <v>19353</v>
      </c>
      <c r="D32963" s="652" t="s">
        <v>28</v>
      </c>
      <c r="E32963" s="1211">
        <v>6.17</v>
      </c>
      <c r="F32963" s="394"/>
    </row>
    <row r="32964" spans="1:6" ht="24.75">
      <c r="A32964" s="652" t="s">
        <v>19354</v>
      </c>
      <c r="B32964" s="652" t="s">
        <v>22800</v>
      </c>
      <c r="C32964" s="653" t="s">
        <v>19355</v>
      </c>
      <c r="D32964" s="652" t="s">
        <v>28</v>
      </c>
      <c r="E32964" s="1211">
        <v>3.7</v>
      </c>
      <c r="F32964" s="394"/>
    </row>
    <row r="32965" spans="1:6">
      <c r="A32965" s="652" t="s">
        <v>19356</v>
      </c>
      <c r="B32965" s="652" t="s">
        <v>22800</v>
      </c>
      <c r="C32965" s="653" t="s">
        <v>19357</v>
      </c>
      <c r="D32965" s="652" t="s">
        <v>33</v>
      </c>
      <c r="E32965" s="1211">
        <v>56.5</v>
      </c>
      <c r="F32965" s="394"/>
    </row>
    <row r="32966" spans="1:6">
      <c r="A32966" s="652" t="s">
        <v>19358</v>
      </c>
      <c r="B32966" s="652" t="s">
        <v>22800</v>
      </c>
      <c r="C32966" s="653" t="s">
        <v>19359</v>
      </c>
      <c r="D32966" s="652" t="s">
        <v>28</v>
      </c>
      <c r="E32966" s="1211">
        <v>4.6100000000000003</v>
      </c>
      <c r="F32966" s="394"/>
    </row>
    <row r="32967" spans="1:6">
      <c r="A32967" s="652" t="s">
        <v>19360</v>
      </c>
      <c r="B32967" s="652" t="s">
        <v>22800</v>
      </c>
      <c r="C32967" s="653" t="s">
        <v>19361</v>
      </c>
      <c r="D32967" s="652" t="s">
        <v>28</v>
      </c>
      <c r="E32967" s="1211">
        <v>90</v>
      </c>
      <c r="F32967" s="394"/>
    </row>
    <row r="32968" spans="1:6">
      <c r="A32968" s="652" t="s">
        <v>19362</v>
      </c>
      <c r="B32968" s="652" t="s">
        <v>22800</v>
      </c>
      <c r="C32968" s="653" t="s">
        <v>19363</v>
      </c>
      <c r="D32968" s="652" t="s">
        <v>28</v>
      </c>
      <c r="E32968" s="1211">
        <v>120</v>
      </c>
      <c r="F32968" s="394"/>
    </row>
    <row r="32969" spans="1:6" ht="24.75">
      <c r="A32969" s="652" t="s">
        <v>19364</v>
      </c>
      <c r="B32969" s="652" t="s">
        <v>22800</v>
      </c>
      <c r="C32969" s="653" t="s">
        <v>19365</v>
      </c>
      <c r="D32969" s="652" t="s">
        <v>28</v>
      </c>
      <c r="E32969" s="1211">
        <v>13.41</v>
      </c>
      <c r="F32969" s="394"/>
    </row>
    <row r="32970" spans="1:6" ht="24.75">
      <c r="A32970" s="652" t="s">
        <v>19366</v>
      </c>
      <c r="B32970" s="652" t="s">
        <v>22800</v>
      </c>
      <c r="C32970" s="653" t="s">
        <v>19367</v>
      </c>
      <c r="D32970" s="652" t="s">
        <v>28</v>
      </c>
      <c r="E32970" s="1211">
        <v>31.8</v>
      </c>
      <c r="F32970" s="394"/>
    </row>
    <row r="32971" spans="1:6">
      <c r="A32971" s="652" t="s">
        <v>19368</v>
      </c>
      <c r="B32971" s="652" t="s">
        <v>22800</v>
      </c>
      <c r="C32971" s="653" t="s">
        <v>19369</v>
      </c>
      <c r="D32971" s="652" t="s">
        <v>28</v>
      </c>
      <c r="E32971" s="1211">
        <v>3.32</v>
      </c>
      <c r="F32971" s="394"/>
    </row>
    <row r="32972" spans="1:6">
      <c r="A32972" s="652" t="s">
        <v>19370</v>
      </c>
      <c r="B32972" s="652" t="s">
        <v>22800</v>
      </c>
      <c r="C32972" s="653" t="s">
        <v>19371</v>
      </c>
      <c r="D32972" s="652" t="s">
        <v>28</v>
      </c>
      <c r="E32972" s="1211">
        <v>1966.45</v>
      </c>
      <c r="F32972" s="394"/>
    </row>
    <row r="32973" spans="1:6">
      <c r="A32973" s="652" t="s">
        <v>19372</v>
      </c>
      <c r="B32973" s="652" t="s">
        <v>22800</v>
      </c>
      <c r="C32973" s="653" t="s">
        <v>19373</v>
      </c>
      <c r="D32973" s="652" t="s">
        <v>28</v>
      </c>
      <c r="E32973" s="1211">
        <v>2150.8000000000002</v>
      </c>
      <c r="F32973" s="394"/>
    </row>
    <row r="32974" spans="1:6">
      <c r="A32974" s="652" t="s">
        <v>19374</v>
      </c>
      <c r="B32974" s="652" t="s">
        <v>22800</v>
      </c>
      <c r="C32974" s="653" t="s">
        <v>19375</v>
      </c>
      <c r="D32974" s="652" t="s">
        <v>28</v>
      </c>
      <c r="E32974" s="1211">
        <v>614.52</v>
      </c>
      <c r="F32974" s="394"/>
    </row>
    <row r="32975" spans="1:6">
      <c r="A32975" s="652" t="s">
        <v>19376</v>
      </c>
      <c r="B32975" s="652" t="s">
        <v>22800</v>
      </c>
      <c r="C32975" s="653" t="s">
        <v>19377</v>
      </c>
      <c r="D32975" s="652" t="s">
        <v>33</v>
      </c>
      <c r="E32975" s="1211">
        <v>56.5</v>
      </c>
      <c r="F32975" s="394"/>
    </row>
    <row r="32976" spans="1:6">
      <c r="A32976" s="652" t="s">
        <v>19378</v>
      </c>
      <c r="B32976" s="652" t="s">
        <v>22800</v>
      </c>
      <c r="C32976" s="653" t="s">
        <v>19379</v>
      </c>
      <c r="D32976" s="652" t="s">
        <v>33</v>
      </c>
      <c r="E32976" s="1211">
        <v>63.83</v>
      </c>
      <c r="F32976" s="394"/>
    </row>
    <row r="32977" spans="1:6">
      <c r="A32977" s="652" t="s">
        <v>19380</v>
      </c>
      <c r="B32977" s="652" t="s">
        <v>22800</v>
      </c>
      <c r="C32977" s="653" t="s">
        <v>19381</v>
      </c>
      <c r="D32977" s="652" t="s">
        <v>33</v>
      </c>
      <c r="E32977" s="1211">
        <v>56.5</v>
      </c>
      <c r="F32977" s="394"/>
    </row>
    <row r="32978" spans="1:6">
      <c r="A32978" s="652" t="s">
        <v>19382</v>
      </c>
      <c r="B32978" s="652" t="s">
        <v>22800</v>
      </c>
      <c r="C32978" s="653" t="s">
        <v>19383</v>
      </c>
      <c r="D32978" s="652" t="s">
        <v>33</v>
      </c>
      <c r="E32978" s="1211">
        <v>51.67</v>
      </c>
      <c r="F32978" s="394"/>
    </row>
    <row r="32979" spans="1:6">
      <c r="A32979" s="652" t="s">
        <v>19384</v>
      </c>
      <c r="B32979" s="652" t="s">
        <v>22800</v>
      </c>
      <c r="C32979" s="653" t="s">
        <v>19385</v>
      </c>
      <c r="D32979" s="652" t="s">
        <v>33</v>
      </c>
      <c r="E32979" s="1211">
        <v>24.19</v>
      </c>
      <c r="F32979" s="394"/>
    </row>
    <row r="32980" spans="1:6">
      <c r="A32980" s="652" t="s">
        <v>19386</v>
      </c>
      <c r="B32980" s="652" t="s">
        <v>22800</v>
      </c>
      <c r="C32980" s="653" t="s">
        <v>19387</v>
      </c>
      <c r="D32980" s="652" t="s">
        <v>33</v>
      </c>
      <c r="E32980" s="1211">
        <v>24.19</v>
      </c>
      <c r="F32980" s="394"/>
    </row>
    <row r="32981" spans="1:6" ht="24.75">
      <c r="A32981" s="652" t="s">
        <v>19388</v>
      </c>
      <c r="B32981" s="652" t="s">
        <v>22800</v>
      </c>
      <c r="C32981" s="653" t="s">
        <v>19389</v>
      </c>
      <c r="D32981" s="652" t="s">
        <v>28</v>
      </c>
      <c r="E32981" s="1211">
        <v>1800</v>
      </c>
      <c r="F32981" s="394"/>
    </row>
    <row r="32982" spans="1:6">
      <c r="A32982" s="652" t="s">
        <v>19390</v>
      </c>
      <c r="B32982" s="652" t="s">
        <v>22800</v>
      </c>
      <c r="C32982" s="653" t="s">
        <v>19391</v>
      </c>
      <c r="D32982" s="652" t="s">
        <v>33</v>
      </c>
      <c r="E32982" s="1211">
        <v>260</v>
      </c>
      <c r="F32982" s="394"/>
    </row>
    <row r="32983" spans="1:6">
      <c r="A32983" s="652" t="s">
        <v>19392</v>
      </c>
      <c r="B32983" s="652" t="s">
        <v>22800</v>
      </c>
      <c r="C32983" s="653" t="s">
        <v>19393</v>
      </c>
      <c r="D32983" s="652" t="s">
        <v>28</v>
      </c>
      <c r="E32983" s="1211">
        <v>11.9</v>
      </c>
      <c r="F32983" s="394"/>
    </row>
    <row r="32984" spans="1:6">
      <c r="A32984" s="652" t="s">
        <v>19394</v>
      </c>
      <c r="B32984" s="652" t="s">
        <v>22800</v>
      </c>
      <c r="C32984" s="653" t="s">
        <v>19395</v>
      </c>
      <c r="D32984" s="652" t="s">
        <v>30</v>
      </c>
      <c r="E32984" s="1211">
        <v>21.7</v>
      </c>
      <c r="F32984" s="394"/>
    </row>
    <row r="32985" spans="1:6">
      <c r="A32985" s="652" t="s">
        <v>19396</v>
      </c>
      <c r="B32985" s="652" t="s">
        <v>22800</v>
      </c>
      <c r="C32985" s="653" t="s">
        <v>19397</v>
      </c>
      <c r="D32985" s="652" t="s">
        <v>19398</v>
      </c>
      <c r="E32985" s="1211">
        <v>2.99</v>
      </c>
      <c r="F32985" s="394"/>
    </row>
    <row r="32986" spans="1:6">
      <c r="A32986" s="652" t="s">
        <v>19399</v>
      </c>
      <c r="B32986" s="652" t="s">
        <v>22800</v>
      </c>
      <c r="C32986" s="653" t="s">
        <v>33774</v>
      </c>
      <c r="D32986" s="652" t="s">
        <v>19398</v>
      </c>
      <c r="E32986" s="1211">
        <v>17.89</v>
      </c>
      <c r="F32986" s="394"/>
    </row>
    <row r="32987" spans="1:6">
      <c r="A32987" s="652" t="s">
        <v>19400</v>
      </c>
      <c r="B32987" s="652" t="s">
        <v>22800</v>
      </c>
      <c r="C32987" s="653" t="s">
        <v>19401</v>
      </c>
      <c r="D32987" s="652" t="s">
        <v>28</v>
      </c>
      <c r="E32987" s="1211">
        <v>3072.58</v>
      </c>
      <c r="F32987" s="394"/>
    </row>
    <row r="32988" spans="1:6">
      <c r="A32988" s="652" t="s">
        <v>19402</v>
      </c>
      <c r="B32988" s="652" t="s">
        <v>22800</v>
      </c>
      <c r="C32988" s="653" t="s">
        <v>19403</v>
      </c>
      <c r="D32988" s="652" t="s">
        <v>28</v>
      </c>
      <c r="E32988" s="1211">
        <v>639.6</v>
      </c>
      <c r="F32988" s="394"/>
    </row>
    <row r="32989" spans="1:6" ht="24.75">
      <c r="A32989" s="652" t="s">
        <v>19404</v>
      </c>
      <c r="B32989" s="652" t="s">
        <v>22800</v>
      </c>
      <c r="C32989" s="653" t="s">
        <v>19405</v>
      </c>
      <c r="D32989" s="652" t="s">
        <v>28</v>
      </c>
      <c r="E32989" s="1211">
        <v>325.61</v>
      </c>
      <c r="F32989" s="394"/>
    </row>
    <row r="32990" spans="1:6" ht="24.75">
      <c r="A32990" s="652" t="s">
        <v>19406</v>
      </c>
      <c r="B32990" s="652" t="s">
        <v>22800</v>
      </c>
      <c r="C32990" s="653" t="s">
        <v>19407</v>
      </c>
      <c r="D32990" s="652" t="s">
        <v>28</v>
      </c>
      <c r="E32990" s="1211">
        <v>590</v>
      </c>
      <c r="F32990" s="394"/>
    </row>
    <row r="32991" spans="1:6">
      <c r="A32991" s="652" t="s">
        <v>19408</v>
      </c>
      <c r="B32991" s="652" t="s">
        <v>22800</v>
      </c>
      <c r="C32991" s="653" t="s">
        <v>19409</v>
      </c>
      <c r="D32991" s="652" t="s">
        <v>28</v>
      </c>
      <c r="E32991" s="1211">
        <v>2258.65</v>
      </c>
      <c r="F32991" s="394"/>
    </row>
    <row r="32992" spans="1:6">
      <c r="A32992" s="652" t="s">
        <v>19410</v>
      </c>
      <c r="B32992" s="652" t="s">
        <v>22800</v>
      </c>
      <c r="C32992" s="653" t="s">
        <v>19411</v>
      </c>
      <c r="D32992" s="652" t="s">
        <v>28</v>
      </c>
      <c r="E32992" s="1211">
        <v>301.67</v>
      </c>
      <c r="F32992" s="394"/>
    </row>
    <row r="32993" spans="1:6">
      <c r="A32993" s="652" t="s">
        <v>19412</v>
      </c>
      <c r="B32993" s="652" t="s">
        <v>22800</v>
      </c>
      <c r="C32993" s="653" t="s">
        <v>33775</v>
      </c>
      <c r="D32993" s="652" t="s">
        <v>28</v>
      </c>
      <c r="E32993" s="1211">
        <v>179.8</v>
      </c>
      <c r="F32993" s="394"/>
    </row>
    <row r="32994" spans="1:6">
      <c r="A32994" s="652" t="s">
        <v>19413</v>
      </c>
      <c r="B32994" s="652" t="s">
        <v>22800</v>
      </c>
      <c r="C32994" s="653" t="s">
        <v>19414</v>
      </c>
      <c r="D32994" s="652" t="s">
        <v>28</v>
      </c>
      <c r="E32994" s="1211">
        <v>186</v>
      </c>
      <c r="F32994" s="394"/>
    </row>
    <row r="32995" spans="1:6" ht="24.75">
      <c r="A32995" s="652" t="s">
        <v>12721</v>
      </c>
      <c r="B32995" s="652" t="s">
        <v>22800</v>
      </c>
      <c r="C32995" s="653" t="s">
        <v>19415</v>
      </c>
      <c r="D32995" s="652" t="s">
        <v>31</v>
      </c>
      <c r="E32995" s="1211">
        <v>272.83999999999997</v>
      </c>
      <c r="F32995" s="394"/>
    </row>
    <row r="32996" spans="1:6" ht="24.75">
      <c r="A32996" s="652" t="s">
        <v>12722</v>
      </c>
      <c r="B32996" s="652" t="s">
        <v>22800</v>
      </c>
      <c r="C32996" s="653" t="s">
        <v>19416</v>
      </c>
      <c r="D32996" s="652" t="s">
        <v>31</v>
      </c>
      <c r="E32996" s="1211">
        <v>430.16</v>
      </c>
      <c r="F32996" s="394"/>
    </row>
    <row r="32997" spans="1:6">
      <c r="A32997" s="652" t="s">
        <v>19417</v>
      </c>
      <c r="B32997" s="652" t="s">
        <v>22800</v>
      </c>
      <c r="C32997" s="653" t="s">
        <v>19418</v>
      </c>
      <c r="D32997" s="652" t="s">
        <v>31</v>
      </c>
      <c r="E32997" s="1211">
        <v>3072.58</v>
      </c>
      <c r="F32997" s="394"/>
    </row>
    <row r="32998" spans="1:6">
      <c r="A32998" s="652" t="s">
        <v>19419</v>
      </c>
      <c r="B32998" s="652" t="s">
        <v>22800</v>
      </c>
      <c r="C32998" s="653" t="s">
        <v>19420</v>
      </c>
      <c r="D32998" s="652" t="s">
        <v>19398</v>
      </c>
      <c r="E32998" s="1211">
        <v>30.9</v>
      </c>
      <c r="F32998" s="394"/>
    </row>
    <row r="32999" spans="1:6">
      <c r="A32999" s="652" t="s">
        <v>19421</v>
      </c>
      <c r="B32999" s="652" t="s">
        <v>22800</v>
      </c>
      <c r="C32999" s="653" t="s">
        <v>19422</v>
      </c>
      <c r="D32999" s="652" t="s">
        <v>19398</v>
      </c>
      <c r="E32999" s="1211">
        <v>12.28</v>
      </c>
      <c r="F32999" s="394"/>
    </row>
    <row r="33000" spans="1:6">
      <c r="A33000" s="652" t="s">
        <v>19423</v>
      </c>
      <c r="B33000" s="652" t="s">
        <v>22800</v>
      </c>
      <c r="C33000" s="653" t="s">
        <v>19424</v>
      </c>
      <c r="D33000" s="652" t="s">
        <v>28</v>
      </c>
      <c r="E33000" s="1211">
        <v>18.190000000000001</v>
      </c>
      <c r="F33000" s="394"/>
    </row>
    <row r="33001" spans="1:6">
      <c r="A33001" s="652" t="s">
        <v>19425</v>
      </c>
      <c r="B33001" s="652" t="s">
        <v>22800</v>
      </c>
      <c r="C33001" s="653" t="s">
        <v>19426</v>
      </c>
      <c r="D33001" s="652" t="s">
        <v>28</v>
      </c>
      <c r="E33001" s="1211">
        <v>8.89</v>
      </c>
      <c r="F33001" s="394"/>
    </row>
    <row r="33002" spans="1:6">
      <c r="A33002" s="652" t="s">
        <v>19427</v>
      </c>
      <c r="B33002" s="652" t="s">
        <v>22800</v>
      </c>
      <c r="C33002" s="653" t="s">
        <v>19428</v>
      </c>
      <c r="D33002" s="652" t="s">
        <v>30</v>
      </c>
      <c r="E33002" s="1211">
        <v>12.49</v>
      </c>
      <c r="F33002" s="394"/>
    </row>
    <row r="33003" spans="1:6">
      <c r="A33003" s="652" t="s">
        <v>19429</v>
      </c>
      <c r="B33003" s="652" t="s">
        <v>22800</v>
      </c>
      <c r="C33003" s="653" t="s">
        <v>19430</v>
      </c>
      <c r="D33003" s="652" t="s">
        <v>28</v>
      </c>
      <c r="E33003" s="1211">
        <v>3.89</v>
      </c>
      <c r="F33003" s="394"/>
    </row>
    <row r="33004" spans="1:6">
      <c r="A33004" s="652" t="s">
        <v>19431</v>
      </c>
      <c r="B33004" s="652" t="s">
        <v>22800</v>
      </c>
      <c r="C33004" s="653" t="s">
        <v>19432</v>
      </c>
      <c r="D33004" s="652" t="s">
        <v>28</v>
      </c>
      <c r="E33004" s="1211">
        <v>12.02</v>
      </c>
      <c r="F33004" s="394"/>
    </row>
    <row r="33005" spans="1:6">
      <c r="A33005" s="652" t="s">
        <v>19433</v>
      </c>
      <c r="B33005" s="652" t="s">
        <v>22800</v>
      </c>
      <c r="C33005" s="653" t="s">
        <v>19434</v>
      </c>
      <c r="D33005" s="652" t="s">
        <v>28</v>
      </c>
      <c r="E33005" s="1211">
        <v>22.61</v>
      </c>
      <c r="F33005" s="394"/>
    </row>
    <row r="33006" spans="1:6">
      <c r="A33006" s="652" t="s">
        <v>19435</v>
      </c>
      <c r="B33006" s="652" t="s">
        <v>22800</v>
      </c>
      <c r="C33006" s="653" t="s">
        <v>19436</v>
      </c>
      <c r="D33006" s="652" t="s">
        <v>28</v>
      </c>
      <c r="E33006" s="1211">
        <v>18.79</v>
      </c>
      <c r="F33006" s="394"/>
    </row>
    <row r="33007" spans="1:6">
      <c r="A33007" s="652" t="s">
        <v>19437</v>
      </c>
      <c r="B33007" s="652" t="s">
        <v>22800</v>
      </c>
      <c r="C33007" s="653" t="s">
        <v>19438</v>
      </c>
      <c r="D33007" s="652" t="s">
        <v>28</v>
      </c>
      <c r="E33007" s="1211">
        <v>2.4900000000000002</v>
      </c>
      <c r="F33007" s="394"/>
    </row>
    <row r="33008" spans="1:6">
      <c r="A33008" s="652" t="s">
        <v>19439</v>
      </c>
      <c r="B33008" s="652" t="s">
        <v>22800</v>
      </c>
      <c r="C33008" s="653" t="s">
        <v>19440</v>
      </c>
      <c r="D33008" s="652" t="s">
        <v>28</v>
      </c>
      <c r="E33008" s="1211">
        <v>80</v>
      </c>
      <c r="F33008" s="394"/>
    </row>
    <row r="33009" spans="1:6">
      <c r="A33009" s="652" t="s">
        <v>19441</v>
      </c>
      <c r="B33009" s="652" t="s">
        <v>22800</v>
      </c>
      <c r="C33009" s="653" t="s">
        <v>19442</v>
      </c>
      <c r="D33009" s="652" t="s">
        <v>28</v>
      </c>
      <c r="E33009" s="1211">
        <v>15.9</v>
      </c>
      <c r="F33009" s="394"/>
    </row>
    <row r="33010" spans="1:6">
      <c r="A33010" s="652" t="s">
        <v>19443</v>
      </c>
      <c r="B33010" s="652" t="s">
        <v>22800</v>
      </c>
      <c r="C33010" s="653" t="s">
        <v>19444</v>
      </c>
      <c r="D33010" s="652" t="s">
        <v>28</v>
      </c>
      <c r="E33010" s="1211">
        <v>65</v>
      </c>
      <c r="F33010" s="394"/>
    </row>
    <row r="33011" spans="1:6">
      <c r="A33011" s="652" t="s">
        <v>19445</v>
      </c>
      <c r="B33011" s="652" t="s">
        <v>22800</v>
      </c>
      <c r="C33011" s="653" t="s">
        <v>19446</v>
      </c>
      <c r="D33011" s="652" t="s">
        <v>28</v>
      </c>
      <c r="E33011" s="1211">
        <v>65</v>
      </c>
      <c r="F33011" s="394"/>
    </row>
    <row r="33012" spans="1:6">
      <c r="A33012" s="652" t="s">
        <v>19447</v>
      </c>
      <c r="B33012" s="652" t="s">
        <v>22800</v>
      </c>
      <c r="C33012" s="653" t="s">
        <v>19448</v>
      </c>
      <c r="D33012" s="652" t="s">
        <v>33</v>
      </c>
      <c r="E33012" s="1211">
        <v>62.5</v>
      </c>
      <c r="F33012" s="394"/>
    </row>
    <row r="33013" spans="1:6">
      <c r="A33013" s="652" t="s">
        <v>19449</v>
      </c>
      <c r="B33013" s="652" t="s">
        <v>22800</v>
      </c>
      <c r="C33013" s="653" t="s">
        <v>19450</v>
      </c>
      <c r="D33013" s="652" t="s">
        <v>28</v>
      </c>
      <c r="E33013" s="1211">
        <v>60</v>
      </c>
      <c r="F33013" s="394"/>
    </row>
    <row r="33014" spans="1:6" ht="24.75">
      <c r="A33014" s="652" t="s">
        <v>19451</v>
      </c>
      <c r="B33014" s="652" t="s">
        <v>22800</v>
      </c>
      <c r="C33014" s="653" t="s">
        <v>19452</v>
      </c>
      <c r="D33014" s="652" t="s">
        <v>28</v>
      </c>
      <c r="E33014" s="1211">
        <v>774.29</v>
      </c>
      <c r="F33014" s="394"/>
    </row>
    <row r="33015" spans="1:6" ht="24.75">
      <c r="A33015" s="652" t="s">
        <v>19453</v>
      </c>
      <c r="B33015" s="652" t="s">
        <v>22800</v>
      </c>
      <c r="C33015" s="653" t="s">
        <v>19454</v>
      </c>
      <c r="D33015" s="652" t="s">
        <v>28</v>
      </c>
      <c r="E33015" s="1211">
        <v>5491.53</v>
      </c>
      <c r="F33015" s="394"/>
    </row>
    <row r="33016" spans="1:6" ht="24.75">
      <c r="A33016" s="652" t="s">
        <v>19455</v>
      </c>
      <c r="B33016" s="652" t="s">
        <v>22800</v>
      </c>
      <c r="C33016" s="653" t="s">
        <v>19456</v>
      </c>
      <c r="D33016" s="652" t="s">
        <v>28</v>
      </c>
      <c r="E33016" s="1211">
        <v>1400</v>
      </c>
      <c r="F33016" s="394"/>
    </row>
    <row r="33017" spans="1:6">
      <c r="A33017" s="652" t="s">
        <v>19457</v>
      </c>
      <c r="B33017" s="652" t="s">
        <v>22800</v>
      </c>
      <c r="C33017" s="653" t="s">
        <v>19458</v>
      </c>
      <c r="D33017" s="652" t="s">
        <v>31</v>
      </c>
      <c r="E33017" s="1211">
        <v>1843.55</v>
      </c>
      <c r="F33017" s="394"/>
    </row>
    <row r="33018" spans="1:6">
      <c r="A33018" s="652" t="s">
        <v>19459</v>
      </c>
      <c r="B33018" s="652" t="s">
        <v>22800</v>
      </c>
      <c r="C33018" s="653" t="s">
        <v>19460</v>
      </c>
      <c r="D33018" s="652" t="s">
        <v>31</v>
      </c>
      <c r="E33018" s="1211">
        <v>491.61</v>
      </c>
      <c r="F33018" s="394"/>
    </row>
    <row r="33019" spans="1:6">
      <c r="A33019" s="652" t="s">
        <v>19461</v>
      </c>
      <c r="B33019" s="652" t="s">
        <v>22800</v>
      </c>
      <c r="C33019" s="653" t="s">
        <v>19462</v>
      </c>
      <c r="D33019" s="652" t="s">
        <v>28</v>
      </c>
      <c r="E33019" s="1211">
        <v>300</v>
      </c>
      <c r="F33019" s="394"/>
    </row>
    <row r="33020" spans="1:6">
      <c r="A33020" s="652" t="s">
        <v>19463</v>
      </c>
      <c r="B33020" s="652" t="s">
        <v>22800</v>
      </c>
      <c r="C33020" s="653" t="s">
        <v>19464</v>
      </c>
      <c r="D33020" s="652" t="s">
        <v>28</v>
      </c>
      <c r="E33020" s="1211">
        <v>28</v>
      </c>
      <c r="F33020" s="394"/>
    </row>
    <row r="33021" spans="1:6">
      <c r="A33021" s="652" t="s">
        <v>19465</v>
      </c>
      <c r="B33021" s="652" t="s">
        <v>22800</v>
      </c>
      <c r="C33021" s="653" t="s">
        <v>19466</v>
      </c>
      <c r="D33021" s="652" t="s">
        <v>19398</v>
      </c>
      <c r="E33021" s="1211">
        <v>5.9</v>
      </c>
      <c r="F33021" s="394"/>
    </row>
    <row r="33022" spans="1:6">
      <c r="A33022" s="652" t="s">
        <v>19467</v>
      </c>
      <c r="B33022" s="652" t="s">
        <v>22800</v>
      </c>
      <c r="C33022" s="653" t="s">
        <v>19468</v>
      </c>
      <c r="D33022" s="652" t="s">
        <v>19398</v>
      </c>
      <c r="E33022" s="1211">
        <v>23.44</v>
      </c>
      <c r="F33022" s="394"/>
    </row>
    <row r="33023" spans="1:6">
      <c r="A33023" s="652" t="s">
        <v>19469</v>
      </c>
      <c r="B33023" s="652" t="s">
        <v>22800</v>
      </c>
      <c r="C33023" s="653" t="s">
        <v>19470</v>
      </c>
      <c r="D33023" s="652" t="s">
        <v>19398</v>
      </c>
      <c r="E33023" s="1211">
        <v>16.989999999999998</v>
      </c>
      <c r="F33023" s="394"/>
    </row>
    <row r="33024" spans="1:6">
      <c r="A33024" s="652" t="s">
        <v>19471</v>
      </c>
      <c r="B33024" s="652" t="s">
        <v>22800</v>
      </c>
      <c r="C33024" s="653" t="s">
        <v>19472</v>
      </c>
      <c r="D33024" s="652" t="s">
        <v>29</v>
      </c>
      <c r="E33024" s="1211">
        <v>14.99</v>
      </c>
      <c r="F33024" s="394"/>
    </row>
    <row r="33025" spans="1:6">
      <c r="A33025" s="652" t="s">
        <v>19473</v>
      </c>
      <c r="B33025" s="652" t="s">
        <v>22800</v>
      </c>
      <c r="C33025" s="653" t="s">
        <v>19474</v>
      </c>
      <c r="D33025" s="652" t="s">
        <v>28</v>
      </c>
      <c r="E33025" s="1211">
        <v>33.5</v>
      </c>
      <c r="F33025" s="394"/>
    </row>
    <row r="33026" spans="1:6">
      <c r="A33026" s="652" t="s">
        <v>19475</v>
      </c>
      <c r="B33026" s="652" t="s">
        <v>22800</v>
      </c>
      <c r="C33026" s="653" t="s">
        <v>19476</v>
      </c>
      <c r="D33026" s="652" t="s">
        <v>28</v>
      </c>
      <c r="E33026" s="1211">
        <v>6.68</v>
      </c>
      <c r="F33026" s="394"/>
    </row>
    <row r="33027" spans="1:6">
      <c r="A33027" s="652" t="s">
        <v>19477</v>
      </c>
      <c r="B33027" s="652" t="s">
        <v>22800</v>
      </c>
      <c r="C33027" s="653" t="s">
        <v>19478</v>
      </c>
      <c r="D33027" s="652" t="s">
        <v>28</v>
      </c>
      <c r="E33027" s="1211">
        <v>15.44</v>
      </c>
      <c r="F33027" s="394"/>
    </row>
    <row r="33028" spans="1:6">
      <c r="A33028" s="652" t="s">
        <v>19479</v>
      </c>
      <c r="B33028" s="652" t="s">
        <v>22800</v>
      </c>
      <c r="C33028" s="653" t="s">
        <v>19480</v>
      </c>
      <c r="D33028" s="652" t="s">
        <v>28</v>
      </c>
      <c r="E33028" s="1211">
        <v>4.5</v>
      </c>
      <c r="F33028" s="394"/>
    </row>
    <row r="33029" spans="1:6">
      <c r="A33029" s="652" t="s">
        <v>19481</v>
      </c>
      <c r="B33029" s="652" t="s">
        <v>22800</v>
      </c>
      <c r="C33029" s="653" t="s">
        <v>19482</v>
      </c>
      <c r="D33029" s="652" t="s">
        <v>28</v>
      </c>
      <c r="E33029" s="1211">
        <v>3.85</v>
      </c>
      <c r="F33029" s="394"/>
    </row>
    <row r="33030" spans="1:6">
      <c r="A33030" s="652" t="s">
        <v>19483</v>
      </c>
      <c r="B33030" s="652" t="s">
        <v>22800</v>
      </c>
      <c r="C33030" s="653" t="s">
        <v>19484</v>
      </c>
      <c r="D33030" s="652" t="s">
        <v>28</v>
      </c>
      <c r="E33030" s="1211">
        <v>2.67</v>
      </c>
      <c r="F33030" s="394"/>
    </row>
    <row r="33031" spans="1:6">
      <c r="A33031" s="652" t="s">
        <v>19485</v>
      </c>
      <c r="B33031" s="652" t="s">
        <v>22800</v>
      </c>
      <c r="C33031" s="653" t="s">
        <v>19486</v>
      </c>
      <c r="D33031" s="652" t="s">
        <v>19398</v>
      </c>
      <c r="E33031" s="1211">
        <v>5</v>
      </c>
      <c r="F33031" s="394"/>
    </row>
    <row r="33032" spans="1:6">
      <c r="A33032" s="652" t="s">
        <v>19487</v>
      </c>
      <c r="B33032" s="652" t="s">
        <v>22800</v>
      </c>
      <c r="C33032" s="653" t="s">
        <v>19488</v>
      </c>
      <c r="D33032" s="652" t="s">
        <v>28</v>
      </c>
      <c r="E33032" s="1211">
        <v>8.67</v>
      </c>
      <c r="F33032" s="394"/>
    </row>
    <row r="33033" spans="1:6">
      <c r="A33033" s="652" t="s">
        <v>19489</v>
      </c>
      <c r="B33033" s="652" t="s">
        <v>22800</v>
      </c>
      <c r="C33033" s="653" t="s">
        <v>19490</v>
      </c>
      <c r="D33033" s="652" t="s">
        <v>28</v>
      </c>
      <c r="E33033" s="1211">
        <v>8.0299999999999994</v>
      </c>
      <c r="F33033" s="394"/>
    </row>
    <row r="33034" spans="1:6" ht="24.75">
      <c r="A33034" s="652" t="s">
        <v>19491</v>
      </c>
      <c r="B33034" s="652" t="s">
        <v>22800</v>
      </c>
      <c r="C33034" s="653" t="s">
        <v>19492</v>
      </c>
      <c r="D33034" s="652" t="s">
        <v>28</v>
      </c>
      <c r="E33034" s="1211">
        <v>1450</v>
      </c>
      <c r="F33034" s="394"/>
    </row>
    <row r="33035" spans="1:6" ht="24.75">
      <c r="A33035" s="652" t="s">
        <v>19493</v>
      </c>
      <c r="B33035" s="652" t="s">
        <v>22800</v>
      </c>
      <c r="C33035" s="653" t="s">
        <v>19494</v>
      </c>
      <c r="D33035" s="652" t="s">
        <v>28</v>
      </c>
      <c r="E33035" s="1211">
        <v>25</v>
      </c>
      <c r="F33035" s="394"/>
    </row>
    <row r="33036" spans="1:6">
      <c r="A33036" s="652" t="s">
        <v>19495</v>
      </c>
      <c r="B33036" s="652" t="s">
        <v>22800</v>
      </c>
      <c r="C33036" s="653" t="s">
        <v>19496</v>
      </c>
      <c r="D33036" s="652" t="s">
        <v>28</v>
      </c>
      <c r="E33036" s="1211">
        <v>142.4</v>
      </c>
      <c r="F33036" s="394"/>
    </row>
    <row r="33037" spans="1:6">
      <c r="A33037" s="652" t="s">
        <v>19497</v>
      </c>
      <c r="B33037" s="652" t="s">
        <v>22800</v>
      </c>
      <c r="C33037" s="653" t="s">
        <v>19498</v>
      </c>
      <c r="D33037" s="652" t="s">
        <v>28</v>
      </c>
      <c r="E33037" s="1211">
        <v>302.51</v>
      </c>
      <c r="F33037" s="394"/>
    </row>
    <row r="33038" spans="1:6">
      <c r="A33038" s="652" t="s">
        <v>19499</v>
      </c>
      <c r="B33038" s="652" t="s">
        <v>22800</v>
      </c>
      <c r="C33038" s="653" t="s">
        <v>19500</v>
      </c>
      <c r="D33038" s="652" t="s">
        <v>28</v>
      </c>
      <c r="E33038" s="1211">
        <v>429.9</v>
      </c>
      <c r="F33038" s="394"/>
    </row>
    <row r="33039" spans="1:6">
      <c r="A33039" s="652" t="s">
        <v>19501</v>
      </c>
      <c r="B33039" s="652" t="s">
        <v>22800</v>
      </c>
      <c r="C33039" s="653" t="s">
        <v>19502</v>
      </c>
      <c r="D33039" s="652" t="s">
        <v>28</v>
      </c>
      <c r="E33039" s="1211">
        <v>69.150000000000006</v>
      </c>
      <c r="F33039" s="394"/>
    </row>
    <row r="33040" spans="1:6">
      <c r="A33040" s="652" t="s">
        <v>19503</v>
      </c>
      <c r="B33040" s="652" t="s">
        <v>22800</v>
      </c>
      <c r="C33040" s="653" t="s">
        <v>19504</v>
      </c>
      <c r="D33040" s="652" t="s">
        <v>28</v>
      </c>
      <c r="E33040" s="1211">
        <v>55.45</v>
      </c>
      <c r="F33040" s="394"/>
    </row>
    <row r="33041" spans="1:6">
      <c r="A33041" s="652" t="s">
        <v>19505</v>
      </c>
      <c r="B33041" s="652" t="s">
        <v>22800</v>
      </c>
      <c r="C33041" s="653" t="s">
        <v>19506</v>
      </c>
      <c r="D33041" s="652" t="s">
        <v>28</v>
      </c>
      <c r="E33041" s="1211">
        <v>379</v>
      </c>
      <c r="F33041" s="394"/>
    </row>
    <row r="33042" spans="1:6">
      <c r="A33042" s="652" t="s">
        <v>19507</v>
      </c>
      <c r="B33042" s="652" t="s">
        <v>22800</v>
      </c>
      <c r="C33042" s="653" t="s">
        <v>19508</v>
      </c>
      <c r="D33042" s="652" t="s">
        <v>28</v>
      </c>
      <c r="E33042" s="1211">
        <v>3529</v>
      </c>
      <c r="F33042" s="394"/>
    </row>
    <row r="33043" spans="1:6">
      <c r="A33043" s="652" t="s">
        <v>19509</v>
      </c>
      <c r="B33043" s="652" t="s">
        <v>22800</v>
      </c>
      <c r="C33043" s="653" t="s">
        <v>19510</v>
      </c>
      <c r="D33043" s="652" t="s">
        <v>28</v>
      </c>
      <c r="E33043" s="1211">
        <v>779.9</v>
      </c>
      <c r="F33043" s="394"/>
    </row>
    <row r="33044" spans="1:6">
      <c r="A33044" s="652" t="s">
        <v>19511</v>
      </c>
      <c r="B33044" s="652" t="s">
        <v>22800</v>
      </c>
      <c r="C33044" s="653" t="s">
        <v>19512</v>
      </c>
      <c r="D33044" s="652" t="s">
        <v>28</v>
      </c>
      <c r="E33044" s="1211">
        <v>936.48</v>
      </c>
      <c r="F33044" s="394"/>
    </row>
    <row r="33045" spans="1:6">
      <c r="A33045" s="652" t="s">
        <v>19513</v>
      </c>
      <c r="B33045" s="652" t="s">
        <v>22800</v>
      </c>
      <c r="C33045" s="653" t="s">
        <v>19514</v>
      </c>
      <c r="D33045" s="652" t="s">
        <v>28</v>
      </c>
      <c r="E33045" s="1211">
        <v>32</v>
      </c>
      <c r="F33045" s="394"/>
    </row>
    <row r="33046" spans="1:6">
      <c r="A33046" s="652" t="s">
        <v>19515</v>
      </c>
      <c r="B33046" s="652" t="s">
        <v>22800</v>
      </c>
      <c r="C33046" s="653" t="s">
        <v>19516</v>
      </c>
      <c r="D33046" s="652" t="s">
        <v>28</v>
      </c>
      <c r="E33046" s="1211">
        <v>27.49</v>
      </c>
      <c r="F33046" s="394"/>
    </row>
    <row r="33047" spans="1:6">
      <c r="A33047" s="652" t="s">
        <v>19517</v>
      </c>
      <c r="B33047" s="652" t="s">
        <v>22800</v>
      </c>
      <c r="C33047" s="653" t="s">
        <v>19518</v>
      </c>
      <c r="D33047" s="652" t="s">
        <v>28</v>
      </c>
      <c r="E33047" s="1211">
        <v>47.72</v>
      </c>
      <c r="F33047" s="394"/>
    </row>
    <row r="33048" spans="1:6">
      <c r="A33048" s="652" t="s">
        <v>19519</v>
      </c>
      <c r="B33048" s="652" t="s">
        <v>22800</v>
      </c>
      <c r="C33048" s="653" t="s">
        <v>19520</v>
      </c>
      <c r="D33048" s="652" t="s">
        <v>28</v>
      </c>
      <c r="E33048" s="1211">
        <v>51.4</v>
      </c>
      <c r="F33048" s="394"/>
    </row>
    <row r="33049" spans="1:6">
      <c r="A33049" s="652" t="s">
        <v>19521</v>
      </c>
      <c r="B33049" s="652" t="s">
        <v>22800</v>
      </c>
      <c r="C33049" s="653" t="s">
        <v>19522</v>
      </c>
      <c r="D33049" s="652" t="s">
        <v>28</v>
      </c>
      <c r="E33049" s="1211">
        <v>20.93</v>
      </c>
      <c r="F33049" s="394"/>
    </row>
    <row r="33050" spans="1:6">
      <c r="A33050" s="652" t="s">
        <v>19523</v>
      </c>
      <c r="B33050" s="652" t="s">
        <v>22800</v>
      </c>
      <c r="C33050" s="653" t="s">
        <v>19524</v>
      </c>
      <c r="D33050" s="652" t="s">
        <v>28</v>
      </c>
      <c r="E33050" s="1211">
        <v>28.05</v>
      </c>
      <c r="F33050" s="394"/>
    </row>
    <row r="33051" spans="1:6">
      <c r="A33051" s="652" t="s">
        <v>19525</v>
      </c>
      <c r="B33051" s="652" t="s">
        <v>22800</v>
      </c>
      <c r="C33051" s="653" t="s">
        <v>19526</v>
      </c>
      <c r="D33051" s="652" t="s">
        <v>33</v>
      </c>
      <c r="E33051" s="1211">
        <v>180</v>
      </c>
      <c r="F33051" s="394"/>
    </row>
    <row r="33052" spans="1:6">
      <c r="A33052" s="652" t="s">
        <v>19527</v>
      </c>
      <c r="B33052" s="652" t="s">
        <v>22800</v>
      </c>
      <c r="C33052" s="653" t="s">
        <v>19528</v>
      </c>
      <c r="D33052" s="652" t="s">
        <v>33</v>
      </c>
      <c r="E33052" s="1211">
        <v>300</v>
      </c>
      <c r="F33052" s="394"/>
    </row>
    <row r="33053" spans="1:6">
      <c r="A33053" s="652" t="s">
        <v>19529</v>
      </c>
      <c r="B33053" s="652" t="s">
        <v>22800</v>
      </c>
      <c r="C33053" s="653" t="s">
        <v>19530</v>
      </c>
      <c r="D33053" s="652" t="s">
        <v>31</v>
      </c>
      <c r="E33053" s="1211">
        <v>454.74</v>
      </c>
      <c r="F33053" s="394"/>
    </row>
    <row r="33054" spans="1:6">
      <c r="A33054" s="652" t="s">
        <v>19531</v>
      </c>
      <c r="B33054" s="652" t="s">
        <v>22800</v>
      </c>
      <c r="C33054" s="653" t="s">
        <v>19532</v>
      </c>
      <c r="D33054" s="652" t="s">
        <v>31</v>
      </c>
      <c r="E33054" s="1211">
        <v>742.66</v>
      </c>
      <c r="F33054" s="394"/>
    </row>
    <row r="33055" spans="1:6">
      <c r="A33055" s="652" t="s">
        <v>19533</v>
      </c>
      <c r="B33055" s="652" t="s">
        <v>22800</v>
      </c>
      <c r="C33055" s="653" t="s">
        <v>8763</v>
      </c>
      <c r="D33055" s="652" t="s">
        <v>31</v>
      </c>
      <c r="E33055" s="1211">
        <v>396</v>
      </c>
      <c r="F33055" s="394"/>
    </row>
    <row r="33056" spans="1:6">
      <c r="A33056" s="652" t="s">
        <v>19534</v>
      </c>
      <c r="B33056" s="652" t="s">
        <v>22800</v>
      </c>
      <c r="C33056" s="653" t="s">
        <v>19535</v>
      </c>
      <c r="D33056" s="652" t="s">
        <v>31</v>
      </c>
      <c r="E33056" s="1211">
        <v>19.59</v>
      </c>
      <c r="F33056" s="394"/>
    </row>
    <row r="33057" spans="1:6">
      <c r="A33057" s="652" t="s">
        <v>19536</v>
      </c>
      <c r="B33057" s="652" t="s">
        <v>22800</v>
      </c>
      <c r="C33057" s="653" t="s">
        <v>19537</v>
      </c>
      <c r="D33057" s="652" t="s">
        <v>28</v>
      </c>
      <c r="E33057" s="1211">
        <v>206.9</v>
      </c>
      <c r="F33057" s="394"/>
    </row>
    <row r="33058" spans="1:6">
      <c r="A33058" s="652" t="s">
        <v>19538</v>
      </c>
      <c r="B33058" s="652" t="s">
        <v>22800</v>
      </c>
      <c r="C33058" s="653" t="s">
        <v>19539</v>
      </c>
      <c r="D33058" s="652" t="s">
        <v>28</v>
      </c>
      <c r="E33058" s="1211">
        <v>23.9</v>
      </c>
      <c r="F33058" s="394"/>
    </row>
    <row r="33059" spans="1:6">
      <c r="A33059" s="652" t="s">
        <v>19540</v>
      </c>
      <c r="B33059" s="652" t="s">
        <v>22800</v>
      </c>
      <c r="C33059" s="653" t="s">
        <v>19541</v>
      </c>
      <c r="D33059" s="652" t="s">
        <v>28</v>
      </c>
      <c r="E33059" s="1211">
        <v>5.99</v>
      </c>
      <c r="F33059" s="394"/>
    </row>
    <row r="33060" spans="1:6">
      <c r="A33060" s="652" t="s">
        <v>19542</v>
      </c>
      <c r="B33060" s="652" t="s">
        <v>22800</v>
      </c>
      <c r="C33060" s="653" t="s">
        <v>19543</v>
      </c>
      <c r="D33060" s="652" t="s">
        <v>28</v>
      </c>
      <c r="E33060" s="1211">
        <v>29.9</v>
      </c>
      <c r="F33060" s="394"/>
    </row>
    <row r="33061" spans="1:6">
      <c r="A33061" s="652" t="s">
        <v>19544</v>
      </c>
      <c r="B33061" s="652" t="s">
        <v>22800</v>
      </c>
      <c r="C33061" s="653" t="s">
        <v>19545</v>
      </c>
      <c r="D33061" s="652" t="s">
        <v>28</v>
      </c>
      <c r="E33061" s="1211">
        <v>42.9</v>
      </c>
      <c r="F33061" s="394"/>
    </row>
    <row r="33062" spans="1:6">
      <c r="A33062" s="652" t="s">
        <v>19546</v>
      </c>
      <c r="B33062" s="652" t="s">
        <v>22800</v>
      </c>
      <c r="C33062" s="653" t="s">
        <v>19547</v>
      </c>
      <c r="D33062" s="652" t="s">
        <v>28</v>
      </c>
      <c r="E33062" s="1211">
        <v>12.3</v>
      </c>
      <c r="F33062" s="394"/>
    </row>
    <row r="33063" spans="1:6">
      <c r="A33063" s="652" t="s">
        <v>19548</v>
      </c>
      <c r="B33063" s="652" t="s">
        <v>22800</v>
      </c>
      <c r="C33063" s="653" t="s">
        <v>19549</v>
      </c>
      <c r="D33063" s="652" t="s">
        <v>28</v>
      </c>
      <c r="E33063" s="1211">
        <v>9.9</v>
      </c>
      <c r="F33063" s="394"/>
    </row>
    <row r="33064" spans="1:6">
      <c r="A33064" s="652" t="s">
        <v>19550</v>
      </c>
      <c r="B33064" s="652" t="s">
        <v>22800</v>
      </c>
      <c r="C33064" s="653" t="s">
        <v>19551</v>
      </c>
      <c r="D33064" s="652" t="s">
        <v>28</v>
      </c>
      <c r="E33064" s="1211">
        <v>39.99</v>
      </c>
      <c r="F33064" s="394"/>
    </row>
    <row r="33065" spans="1:6">
      <c r="A33065" s="652" t="s">
        <v>19552</v>
      </c>
      <c r="B33065" s="652" t="s">
        <v>22800</v>
      </c>
      <c r="C33065" s="653" t="s">
        <v>19553</v>
      </c>
      <c r="D33065" s="652" t="s">
        <v>28</v>
      </c>
      <c r="E33065" s="1211">
        <v>29.76</v>
      </c>
      <c r="F33065" s="394"/>
    </row>
    <row r="33066" spans="1:6">
      <c r="A33066" s="652" t="s">
        <v>19554</v>
      </c>
      <c r="B33066" s="652" t="s">
        <v>22800</v>
      </c>
      <c r="C33066" s="653" t="s">
        <v>19555</v>
      </c>
      <c r="D33066" s="652" t="s">
        <v>19398</v>
      </c>
      <c r="E33066" s="1211">
        <v>34.9</v>
      </c>
      <c r="F33066" s="394"/>
    </row>
    <row r="33067" spans="1:6">
      <c r="A33067" s="652" t="s">
        <v>19556</v>
      </c>
      <c r="B33067" s="652" t="s">
        <v>22800</v>
      </c>
      <c r="C33067" s="653" t="s">
        <v>19557</v>
      </c>
      <c r="D33067" s="652" t="s">
        <v>19398</v>
      </c>
      <c r="E33067" s="1211">
        <v>34.4</v>
      </c>
      <c r="F33067" s="394"/>
    </row>
    <row r="33068" spans="1:6">
      <c r="A33068" s="652" t="s">
        <v>19558</v>
      </c>
      <c r="B33068" s="652" t="s">
        <v>22800</v>
      </c>
      <c r="C33068" s="653" t="s">
        <v>19559</v>
      </c>
      <c r="D33068" s="652" t="s">
        <v>28</v>
      </c>
      <c r="E33068" s="1211">
        <v>3.9</v>
      </c>
      <c r="F33068" s="394"/>
    </row>
    <row r="33069" spans="1:6">
      <c r="A33069" s="652" t="s">
        <v>19560</v>
      </c>
      <c r="B33069" s="652" t="s">
        <v>22800</v>
      </c>
      <c r="C33069" s="653" t="s">
        <v>19561</v>
      </c>
      <c r="D33069" s="652" t="s">
        <v>28</v>
      </c>
      <c r="E33069" s="1211">
        <v>25.7</v>
      </c>
      <c r="F33069" s="394"/>
    </row>
    <row r="33070" spans="1:6">
      <c r="A33070" s="652" t="s">
        <v>19562</v>
      </c>
      <c r="B33070" s="652" t="s">
        <v>22800</v>
      </c>
      <c r="C33070" s="653" t="s">
        <v>19563</v>
      </c>
      <c r="D33070" s="652" t="s">
        <v>19398</v>
      </c>
      <c r="E33070" s="1211">
        <v>68.900000000000006</v>
      </c>
      <c r="F33070" s="394"/>
    </row>
    <row r="33071" spans="1:6">
      <c r="A33071" s="652" t="s">
        <v>19564</v>
      </c>
      <c r="B33071" s="652" t="s">
        <v>22800</v>
      </c>
      <c r="C33071" s="653" t="s">
        <v>19565</v>
      </c>
      <c r="D33071" s="652" t="s">
        <v>28</v>
      </c>
      <c r="E33071" s="1211">
        <v>10.9</v>
      </c>
      <c r="F33071" s="394"/>
    </row>
    <row r="33072" spans="1:6">
      <c r="A33072" s="652" t="s">
        <v>19566</v>
      </c>
      <c r="B33072" s="652" t="s">
        <v>22800</v>
      </c>
      <c r="C33072" s="653" t="s">
        <v>19567</v>
      </c>
      <c r="D33072" s="652" t="s">
        <v>28</v>
      </c>
      <c r="E33072" s="1211">
        <v>13.9</v>
      </c>
      <c r="F33072" s="394"/>
    </row>
    <row r="33073" spans="1:6">
      <c r="A33073" s="652" t="s">
        <v>19568</v>
      </c>
      <c r="B33073" s="652" t="s">
        <v>22800</v>
      </c>
      <c r="C33073" s="653" t="s">
        <v>33776</v>
      </c>
      <c r="D33073" s="652" t="s">
        <v>28</v>
      </c>
      <c r="E33073" s="1211">
        <v>47.9</v>
      </c>
      <c r="F33073" s="394"/>
    </row>
    <row r="33074" spans="1:6">
      <c r="A33074" s="652" t="s">
        <v>19569</v>
      </c>
      <c r="B33074" s="652" t="s">
        <v>22800</v>
      </c>
      <c r="C33074" s="653" t="s">
        <v>19570</v>
      </c>
      <c r="D33074" s="652" t="s">
        <v>28</v>
      </c>
      <c r="E33074" s="1211">
        <v>24.9</v>
      </c>
      <c r="F33074" s="394"/>
    </row>
    <row r="33075" spans="1:6">
      <c r="A33075" s="652" t="s">
        <v>19571</v>
      </c>
      <c r="B33075" s="652" t="s">
        <v>22800</v>
      </c>
      <c r="C33075" s="653" t="s">
        <v>33777</v>
      </c>
      <c r="D33075" s="652" t="s">
        <v>28</v>
      </c>
      <c r="E33075" s="1211">
        <v>75.569999999999993</v>
      </c>
      <c r="F33075" s="394"/>
    </row>
    <row r="33076" spans="1:6">
      <c r="A33076" s="652" t="s">
        <v>19572</v>
      </c>
      <c r="B33076" s="652" t="s">
        <v>22800</v>
      </c>
      <c r="C33076" s="653" t="s">
        <v>33778</v>
      </c>
      <c r="D33076" s="652" t="s">
        <v>28</v>
      </c>
      <c r="E33076" s="1211">
        <v>0.23</v>
      </c>
      <c r="F33076" s="394"/>
    </row>
    <row r="33077" spans="1:6">
      <c r="A33077" s="652" t="s">
        <v>19573</v>
      </c>
      <c r="B33077" s="652" t="s">
        <v>22800</v>
      </c>
      <c r="C33077" s="653" t="s">
        <v>19574</v>
      </c>
      <c r="D33077" s="652" t="s">
        <v>28</v>
      </c>
      <c r="E33077" s="1211">
        <v>3.02</v>
      </c>
      <c r="F33077" s="394"/>
    </row>
    <row r="33078" spans="1:6">
      <c r="A33078" s="652" t="s">
        <v>19575</v>
      </c>
      <c r="B33078" s="652" t="s">
        <v>22800</v>
      </c>
      <c r="C33078" s="653" t="s">
        <v>19576</v>
      </c>
      <c r="D33078" s="652" t="s">
        <v>28</v>
      </c>
      <c r="E33078" s="1211">
        <v>9.9</v>
      </c>
      <c r="F33078" s="394"/>
    </row>
    <row r="33079" spans="1:6">
      <c r="A33079" s="652" t="s">
        <v>19577</v>
      </c>
      <c r="B33079" s="652" t="s">
        <v>22800</v>
      </c>
      <c r="C33079" s="653" t="s">
        <v>19578</v>
      </c>
      <c r="D33079" s="652" t="s">
        <v>28</v>
      </c>
      <c r="E33079" s="1211">
        <v>6.89</v>
      </c>
      <c r="F33079" s="394"/>
    </row>
    <row r="33080" spans="1:6">
      <c r="A33080" s="652" t="s">
        <v>19579</v>
      </c>
      <c r="B33080" s="652" t="s">
        <v>22800</v>
      </c>
      <c r="C33080" s="653" t="s">
        <v>19580</v>
      </c>
      <c r="D33080" s="652" t="s">
        <v>28</v>
      </c>
      <c r="E33080" s="1211">
        <v>2.39</v>
      </c>
      <c r="F33080" s="394"/>
    </row>
    <row r="33081" spans="1:6">
      <c r="A33081" s="652" t="s">
        <v>19581</v>
      </c>
      <c r="B33081" s="652" t="s">
        <v>22800</v>
      </c>
      <c r="C33081" s="653" t="s">
        <v>19582</v>
      </c>
      <c r="D33081" s="652" t="s">
        <v>28</v>
      </c>
      <c r="E33081" s="1211">
        <v>33.22</v>
      </c>
      <c r="F33081" s="394"/>
    </row>
    <row r="33082" spans="1:6">
      <c r="A33082" s="652" t="s">
        <v>19583</v>
      </c>
      <c r="B33082" s="652" t="s">
        <v>22800</v>
      </c>
      <c r="C33082" s="653" t="s">
        <v>19584</v>
      </c>
      <c r="D33082" s="652" t="s">
        <v>28</v>
      </c>
      <c r="E33082" s="1211">
        <v>53.56</v>
      </c>
      <c r="F33082" s="394"/>
    </row>
    <row r="33083" spans="1:6">
      <c r="A33083" s="652" t="s">
        <v>19585</v>
      </c>
      <c r="B33083" s="652" t="s">
        <v>22800</v>
      </c>
      <c r="C33083" s="653" t="s">
        <v>19586</v>
      </c>
      <c r="D33083" s="652" t="s">
        <v>28</v>
      </c>
      <c r="E33083" s="1211">
        <v>22.9</v>
      </c>
      <c r="F33083" s="394"/>
    </row>
    <row r="33084" spans="1:6">
      <c r="A33084" s="652" t="s">
        <v>19587</v>
      </c>
      <c r="B33084" s="652" t="s">
        <v>22800</v>
      </c>
      <c r="C33084" s="653" t="s">
        <v>19588</v>
      </c>
      <c r="D33084" s="652" t="s">
        <v>28</v>
      </c>
      <c r="E33084" s="1211">
        <v>43.39</v>
      </c>
      <c r="F33084" s="394"/>
    </row>
    <row r="33085" spans="1:6">
      <c r="A33085" s="652" t="s">
        <v>19589</v>
      </c>
      <c r="B33085" s="652" t="s">
        <v>22800</v>
      </c>
      <c r="C33085" s="653" t="s">
        <v>19590</v>
      </c>
      <c r="D33085" s="652" t="s">
        <v>28</v>
      </c>
      <c r="E33085" s="1211">
        <v>29.9</v>
      </c>
      <c r="F33085" s="394"/>
    </row>
    <row r="33086" spans="1:6">
      <c r="A33086" s="652" t="s">
        <v>19591</v>
      </c>
      <c r="B33086" s="652" t="s">
        <v>22800</v>
      </c>
      <c r="C33086" s="653" t="s">
        <v>19592</v>
      </c>
      <c r="D33086" s="652" t="s">
        <v>28</v>
      </c>
      <c r="E33086" s="1211">
        <v>34.9</v>
      </c>
      <c r="F33086" s="394"/>
    </row>
    <row r="33087" spans="1:6">
      <c r="A33087" s="652" t="s">
        <v>19593</v>
      </c>
      <c r="B33087" s="652" t="s">
        <v>22800</v>
      </c>
      <c r="C33087" s="653" t="s">
        <v>19594</v>
      </c>
      <c r="D33087" s="652" t="s">
        <v>28</v>
      </c>
      <c r="E33087" s="1211">
        <v>11.12</v>
      </c>
      <c r="F33087" s="394"/>
    </row>
    <row r="33088" spans="1:6">
      <c r="A33088" s="652" t="s">
        <v>19595</v>
      </c>
      <c r="B33088" s="652" t="s">
        <v>22800</v>
      </c>
      <c r="C33088" s="653" t="s">
        <v>19596</v>
      </c>
      <c r="D33088" s="652" t="s">
        <v>28</v>
      </c>
      <c r="E33088" s="1211">
        <v>7.5</v>
      </c>
      <c r="F33088" s="394"/>
    </row>
    <row r="33089" spans="1:6">
      <c r="A33089" s="652" t="s">
        <v>19597</v>
      </c>
      <c r="B33089" s="652" t="s">
        <v>22800</v>
      </c>
      <c r="C33089" s="653" t="s">
        <v>19598</v>
      </c>
      <c r="D33089" s="652" t="s">
        <v>33</v>
      </c>
      <c r="E33089" s="1211">
        <v>200</v>
      </c>
      <c r="F33089" s="394"/>
    </row>
    <row r="33090" spans="1:6">
      <c r="A33090" s="652" t="s">
        <v>19599</v>
      </c>
      <c r="B33090" s="652" t="s">
        <v>22800</v>
      </c>
      <c r="C33090" s="653" t="s">
        <v>19600</v>
      </c>
      <c r="D33090" s="652" t="s">
        <v>28</v>
      </c>
      <c r="E33090" s="1211">
        <v>2.9</v>
      </c>
      <c r="F33090" s="394"/>
    </row>
    <row r="33091" spans="1:6">
      <c r="A33091" s="652" t="s">
        <v>19601</v>
      </c>
      <c r="B33091" s="652" t="s">
        <v>22800</v>
      </c>
      <c r="C33091" s="653" t="s">
        <v>19602</v>
      </c>
      <c r="D33091" s="652" t="s">
        <v>28</v>
      </c>
      <c r="E33091" s="1211">
        <v>22.81</v>
      </c>
      <c r="F33091" s="394"/>
    </row>
    <row r="33092" spans="1:6">
      <c r="A33092" s="652" t="s">
        <v>19603</v>
      </c>
      <c r="B33092" s="652" t="s">
        <v>22800</v>
      </c>
      <c r="C33092" s="653" t="s">
        <v>19604</v>
      </c>
      <c r="D33092" s="652" t="s">
        <v>28</v>
      </c>
      <c r="E33092" s="1211">
        <v>14.8</v>
      </c>
      <c r="F33092" s="394"/>
    </row>
    <row r="33093" spans="1:6">
      <c r="A33093" s="652" t="s">
        <v>19605</v>
      </c>
      <c r="B33093" s="652" t="s">
        <v>22800</v>
      </c>
      <c r="C33093" s="653" t="s">
        <v>19606</v>
      </c>
      <c r="D33093" s="652" t="s">
        <v>28</v>
      </c>
      <c r="E33093" s="1211">
        <v>8.16</v>
      </c>
      <c r="F33093" s="394"/>
    </row>
    <row r="33094" spans="1:6">
      <c r="A33094" s="652" t="s">
        <v>19607</v>
      </c>
      <c r="B33094" s="652" t="s">
        <v>22800</v>
      </c>
      <c r="C33094" s="653" t="s">
        <v>19608</v>
      </c>
      <c r="D33094" s="652" t="s">
        <v>28</v>
      </c>
      <c r="E33094" s="1211">
        <v>15.8</v>
      </c>
      <c r="F33094" s="394"/>
    </row>
    <row r="33095" spans="1:6">
      <c r="A33095" s="652" t="s">
        <v>19609</v>
      </c>
      <c r="B33095" s="652" t="s">
        <v>22800</v>
      </c>
      <c r="C33095" s="653" t="s">
        <v>19610</v>
      </c>
      <c r="D33095" s="652" t="s">
        <v>28</v>
      </c>
      <c r="E33095" s="1211">
        <v>30</v>
      </c>
      <c r="F33095" s="394"/>
    </row>
    <row r="33096" spans="1:6">
      <c r="A33096" s="652" t="s">
        <v>19611</v>
      </c>
      <c r="B33096" s="652" t="s">
        <v>22800</v>
      </c>
      <c r="C33096" s="653" t="s">
        <v>19612</v>
      </c>
      <c r="D33096" s="652" t="s">
        <v>28</v>
      </c>
      <c r="E33096" s="1211">
        <v>33</v>
      </c>
      <c r="F33096" s="394"/>
    </row>
    <row r="33097" spans="1:6">
      <c r="A33097" s="652" t="s">
        <v>19613</v>
      </c>
      <c r="B33097" s="652" t="s">
        <v>22800</v>
      </c>
      <c r="C33097" s="653" t="s">
        <v>19614</v>
      </c>
      <c r="D33097" s="652" t="s">
        <v>28</v>
      </c>
      <c r="E33097" s="1211">
        <v>1.1100000000000001</v>
      </c>
      <c r="F33097" s="394"/>
    </row>
    <row r="33098" spans="1:6">
      <c r="A33098" s="652" t="s">
        <v>19615</v>
      </c>
      <c r="B33098" s="652" t="s">
        <v>22800</v>
      </c>
      <c r="C33098" s="653" t="s">
        <v>19616</v>
      </c>
      <c r="D33098" s="652" t="s">
        <v>28</v>
      </c>
      <c r="E33098" s="1211">
        <v>43.8</v>
      </c>
      <c r="F33098" s="394"/>
    </row>
    <row r="33099" spans="1:6">
      <c r="A33099" s="652" t="s">
        <v>19617</v>
      </c>
      <c r="B33099" s="652" t="s">
        <v>22800</v>
      </c>
      <c r="C33099" s="653" t="s">
        <v>19618</v>
      </c>
      <c r="D33099" s="652" t="s">
        <v>28</v>
      </c>
      <c r="E33099" s="1211">
        <v>12.3</v>
      </c>
      <c r="F33099" s="394"/>
    </row>
    <row r="33100" spans="1:6">
      <c r="A33100" s="652" t="s">
        <v>19619</v>
      </c>
      <c r="B33100" s="652" t="s">
        <v>22800</v>
      </c>
      <c r="C33100" s="653" t="s">
        <v>19620</v>
      </c>
      <c r="D33100" s="652" t="s">
        <v>28</v>
      </c>
      <c r="E33100" s="1211">
        <v>44.9</v>
      </c>
      <c r="F33100" s="394"/>
    </row>
    <row r="33101" spans="1:6">
      <c r="A33101" s="652" t="s">
        <v>19621</v>
      </c>
      <c r="B33101" s="652" t="s">
        <v>22800</v>
      </c>
      <c r="C33101" s="653" t="s">
        <v>19622</v>
      </c>
      <c r="D33101" s="652" t="s">
        <v>28</v>
      </c>
      <c r="E33101" s="1211">
        <v>23.6</v>
      </c>
      <c r="F33101" s="394"/>
    </row>
    <row r="33102" spans="1:6">
      <c r="A33102" s="652" t="s">
        <v>19623</v>
      </c>
      <c r="B33102" s="652" t="s">
        <v>22800</v>
      </c>
      <c r="C33102" s="653" t="s">
        <v>19624</v>
      </c>
      <c r="D33102" s="652" t="s">
        <v>28</v>
      </c>
      <c r="E33102" s="1211">
        <v>9.1</v>
      </c>
      <c r="F33102" s="394"/>
    </row>
    <row r="33103" spans="1:6">
      <c r="A33103" s="652" t="s">
        <v>19625</v>
      </c>
      <c r="B33103" s="652" t="s">
        <v>22800</v>
      </c>
      <c r="C33103" s="653" t="s">
        <v>19626</v>
      </c>
      <c r="D33103" s="652" t="s">
        <v>28</v>
      </c>
      <c r="E33103" s="1211">
        <v>0.22</v>
      </c>
      <c r="F33103" s="394"/>
    </row>
    <row r="33104" spans="1:6">
      <c r="A33104" s="652" t="s">
        <v>19627</v>
      </c>
      <c r="B33104" s="652" t="s">
        <v>22800</v>
      </c>
      <c r="C33104" s="653" t="s">
        <v>19628</v>
      </c>
      <c r="D33104" s="652" t="s">
        <v>19398</v>
      </c>
      <c r="E33104" s="1211">
        <v>18.5</v>
      </c>
      <c r="F33104" s="394"/>
    </row>
    <row r="33105" spans="1:6">
      <c r="A33105" s="652" t="s">
        <v>19629</v>
      </c>
      <c r="B33105" s="652" t="s">
        <v>22800</v>
      </c>
      <c r="C33105" s="653" t="s">
        <v>19630</v>
      </c>
      <c r="D33105" s="652" t="s">
        <v>28</v>
      </c>
      <c r="E33105" s="1211">
        <v>0.03</v>
      </c>
      <c r="F33105" s="394"/>
    </row>
    <row r="33106" spans="1:6">
      <c r="A33106" s="652" t="s">
        <v>19631</v>
      </c>
      <c r="B33106" s="652" t="s">
        <v>22800</v>
      </c>
      <c r="C33106" s="653" t="s">
        <v>19632</v>
      </c>
      <c r="D33106" s="652" t="s">
        <v>28</v>
      </c>
      <c r="E33106" s="1211">
        <v>23.49</v>
      </c>
      <c r="F33106" s="394"/>
    </row>
    <row r="33107" spans="1:6">
      <c r="A33107" s="652" t="s">
        <v>19633</v>
      </c>
      <c r="B33107" s="652" t="s">
        <v>22800</v>
      </c>
      <c r="C33107" s="653" t="s">
        <v>19634</v>
      </c>
      <c r="D33107" s="652" t="s">
        <v>28</v>
      </c>
      <c r="E33107" s="1211">
        <v>4.29</v>
      </c>
      <c r="F33107" s="394"/>
    </row>
    <row r="33108" spans="1:6">
      <c r="A33108" s="652" t="s">
        <v>19635</v>
      </c>
      <c r="B33108" s="652" t="s">
        <v>22800</v>
      </c>
      <c r="C33108" s="653" t="s">
        <v>19636</v>
      </c>
      <c r="D33108" s="652" t="s">
        <v>28</v>
      </c>
      <c r="E33108" s="1211">
        <v>2.95</v>
      </c>
      <c r="F33108" s="394"/>
    </row>
    <row r="33109" spans="1:6">
      <c r="A33109" s="652" t="s">
        <v>19637</v>
      </c>
      <c r="B33109" s="652" t="s">
        <v>22800</v>
      </c>
      <c r="C33109" s="653" t="s">
        <v>19638</v>
      </c>
      <c r="D33109" s="652" t="s">
        <v>28</v>
      </c>
      <c r="E33109" s="1211">
        <v>2.5</v>
      </c>
      <c r="F33109" s="394"/>
    </row>
    <row r="33110" spans="1:6">
      <c r="A33110" s="652" t="s">
        <v>19639</v>
      </c>
      <c r="B33110" s="652" t="s">
        <v>22800</v>
      </c>
      <c r="C33110" s="653" t="s">
        <v>19640</v>
      </c>
      <c r="D33110" s="652" t="s">
        <v>30</v>
      </c>
      <c r="E33110" s="1211">
        <v>29.5</v>
      </c>
      <c r="F33110" s="394"/>
    </row>
    <row r="33111" spans="1:6">
      <c r="A33111" s="652" t="s">
        <v>19641</v>
      </c>
      <c r="B33111" s="652" t="s">
        <v>22800</v>
      </c>
      <c r="C33111" s="653" t="s">
        <v>19642</v>
      </c>
      <c r="D33111" s="652" t="s">
        <v>19398</v>
      </c>
      <c r="E33111" s="1211">
        <v>47</v>
      </c>
      <c r="F33111" s="394"/>
    </row>
    <row r="33112" spans="1:6">
      <c r="A33112" s="652" t="s">
        <v>19643</v>
      </c>
      <c r="B33112" s="652" t="s">
        <v>22800</v>
      </c>
      <c r="C33112" s="653" t="s">
        <v>19644</v>
      </c>
      <c r="D33112" s="652" t="s">
        <v>28</v>
      </c>
      <c r="E33112" s="1211">
        <v>0.5</v>
      </c>
      <c r="F33112" s="394"/>
    </row>
    <row r="33113" spans="1:6">
      <c r="A33113" s="652" t="s">
        <v>19645</v>
      </c>
      <c r="B33113" s="652" t="s">
        <v>22800</v>
      </c>
      <c r="C33113" s="653" t="s">
        <v>19646</v>
      </c>
      <c r="D33113" s="652" t="s">
        <v>28</v>
      </c>
      <c r="E33113" s="1211">
        <v>0.5</v>
      </c>
      <c r="F33113" s="394"/>
    </row>
    <row r="33114" spans="1:6">
      <c r="A33114" s="652" t="s">
        <v>19647</v>
      </c>
      <c r="B33114" s="652" t="s">
        <v>22800</v>
      </c>
      <c r="C33114" s="653" t="s">
        <v>19648</v>
      </c>
      <c r="D33114" s="652" t="s">
        <v>30</v>
      </c>
      <c r="E33114" s="1211">
        <v>72</v>
      </c>
      <c r="F33114" s="394"/>
    </row>
    <row r="33115" spans="1:6">
      <c r="A33115" s="652" t="s">
        <v>19649</v>
      </c>
      <c r="B33115" s="652" t="s">
        <v>22800</v>
      </c>
      <c r="C33115" s="653" t="s">
        <v>19650</v>
      </c>
      <c r="D33115" s="652" t="s">
        <v>28</v>
      </c>
      <c r="E33115" s="1211">
        <v>13.83</v>
      </c>
      <c r="F33115" s="394"/>
    </row>
    <row r="33116" spans="1:6">
      <c r="A33116" s="652" t="s">
        <v>19651</v>
      </c>
      <c r="B33116" s="652" t="s">
        <v>22800</v>
      </c>
      <c r="C33116" s="653" t="s">
        <v>19652</v>
      </c>
      <c r="D33116" s="652" t="s">
        <v>28</v>
      </c>
      <c r="E33116" s="1211">
        <v>27.3</v>
      </c>
      <c r="F33116" s="394"/>
    </row>
    <row r="33117" spans="1:6">
      <c r="A33117" s="652" t="s">
        <v>19653</v>
      </c>
      <c r="B33117" s="652" t="s">
        <v>22800</v>
      </c>
      <c r="C33117" s="653" t="s">
        <v>19654</v>
      </c>
      <c r="D33117" s="652" t="s">
        <v>28</v>
      </c>
      <c r="E33117" s="1211">
        <v>29</v>
      </c>
      <c r="F33117" s="394"/>
    </row>
    <row r="33118" spans="1:6">
      <c r="A33118" s="652" t="s">
        <v>19655</v>
      </c>
      <c r="B33118" s="652" t="s">
        <v>22800</v>
      </c>
      <c r="C33118" s="653" t="s">
        <v>19656</v>
      </c>
      <c r="D33118" s="652" t="s">
        <v>19657</v>
      </c>
      <c r="E33118" s="1211">
        <v>20.39</v>
      </c>
      <c r="F33118" s="394"/>
    </row>
    <row r="33119" spans="1:6">
      <c r="A33119" s="652" t="s">
        <v>19658</v>
      </c>
      <c r="B33119" s="652" t="s">
        <v>22800</v>
      </c>
      <c r="C33119" s="653" t="s">
        <v>19659</v>
      </c>
      <c r="D33119" s="652" t="s">
        <v>28</v>
      </c>
      <c r="E33119" s="1211">
        <v>0.5</v>
      </c>
      <c r="F33119" s="394"/>
    </row>
    <row r="33120" spans="1:6">
      <c r="A33120" s="652" t="s">
        <v>19660</v>
      </c>
      <c r="B33120" s="652" t="s">
        <v>22800</v>
      </c>
      <c r="C33120" s="653" t="s">
        <v>19661</v>
      </c>
      <c r="D33120" s="652" t="s">
        <v>28</v>
      </c>
      <c r="E33120" s="1211">
        <v>5.38</v>
      </c>
      <c r="F33120" s="394"/>
    </row>
    <row r="33121" spans="1:6">
      <c r="A33121" s="652" t="s">
        <v>19662</v>
      </c>
      <c r="B33121" s="652" t="s">
        <v>22800</v>
      </c>
      <c r="C33121" s="653" t="s">
        <v>19663</v>
      </c>
      <c r="D33121" s="652" t="s">
        <v>28</v>
      </c>
      <c r="E33121" s="1211">
        <v>0.28999999999999998</v>
      </c>
      <c r="F33121" s="394"/>
    </row>
    <row r="33122" spans="1:6">
      <c r="A33122" s="652" t="s">
        <v>19664</v>
      </c>
      <c r="B33122" s="652" t="s">
        <v>22800</v>
      </c>
      <c r="C33122" s="653" t="s">
        <v>19665</v>
      </c>
      <c r="D33122" s="652" t="s">
        <v>28</v>
      </c>
      <c r="E33122" s="1211">
        <v>0.19</v>
      </c>
      <c r="F33122" s="394"/>
    </row>
    <row r="33123" spans="1:6">
      <c r="A33123" s="652" t="s">
        <v>19666</v>
      </c>
      <c r="B33123" s="652" t="s">
        <v>22800</v>
      </c>
      <c r="C33123" s="653" t="s">
        <v>19667</v>
      </c>
      <c r="D33123" s="652" t="s">
        <v>28</v>
      </c>
      <c r="E33123" s="1211">
        <v>1.4</v>
      </c>
      <c r="F33123" s="394"/>
    </row>
    <row r="33124" spans="1:6">
      <c r="A33124" s="652" t="s">
        <v>19668</v>
      </c>
      <c r="B33124" s="652" t="s">
        <v>22800</v>
      </c>
      <c r="C33124" s="653" t="s">
        <v>19669</v>
      </c>
      <c r="D33124" s="652" t="s">
        <v>28</v>
      </c>
      <c r="E33124" s="1211">
        <v>0.26</v>
      </c>
      <c r="F33124" s="394"/>
    </row>
    <row r="33125" spans="1:6">
      <c r="A33125" s="652" t="s">
        <v>19670</v>
      </c>
      <c r="B33125" s="652" t="s">
        <v>22800</v>
      </c>
      <c r="C33125" s="653" t="s">
        <v>19671</v>
      </c>
      <c r="D33125" s="652" t="s">
        <v>28</v>
      </c>
      <c r="E33125" s="1211">
        <v>0.27</v>
      </c>
      <c r="F33125" s="394"/>
    </row>
    <row r="33126" spans="1:6">
      <c r="A33126" s="652" t="s">
        <v>19672</v>
      </c>
      <c r="B33126" s="652" t="s">
        <v>22800</v>
      </c>
      <c r="C33126" s="653" t="s">
        <v>19673</v>
      </c>
      <c r="D33126" s="652" t="s">
        <v>28</v>
      </c>
      <c r="E33126" s="1211">
        <v>9.85</v>
      </c>
      <c r="F33126" s="394"/>
    </row>
    <row r="33127" spans="1:6">
      <c r="A33127" s="652" t="s">
        <v>19674</v>
      </c>
      <c r="B33127" s="652" t="s">
        <v>22800</v>
      </c>
      <c r="C33127" s="653" t="s">
        <v>19675</v>
      </c>
      <c r="D33127" s="652" t="s">
        <v>28</v>
      </c>
      <c r="E33127" s="1211">
        <v>33</v>
      </c>
      <c r="F33127" s="394"/>
    </row>
    <row r="33128" spans="1:6">
      <c r="A33128" s="652" t="s">
        <v>19676</v>
      </c>
      <c r="B33128" s="652" t="s">
        <v>22800</v>
      </c>
      <c r="C33128" s="653" t="s">
        <v>19677</v>
      </c>
      <c r="D33128" s="652" t="s">
        <v>28</v>
      </c>
      <c r="E33128" s="1211">
        <v>23.72</v>
      </c>
      <c r="F33128" s="394"/>
    </row>
    <row r="33129" spans="1:6">
      <c r="A33129" s="652" t="s">
        <v>19678</v>
      </c>
      <c r="B33129" s="652" t="s">
        <v>22800</v>
      </c>
      <c r="C33129" s="653" t="s">
        <v>19679</v>
      </c>
      <c r="D33129" s="652" t="s">
        <v>5</v>
      </c>
      <c r="E33129" s="1211">
        <v>1.28</v>
      </c>
      <c r="F33129" s="394"/>
    </row>
    <row r="33130" spans="1:6">
      <c r="A33130" s="652" t="s">
        <v>19680</v>
      </c>
      <c r="B33130" s="652" t="s">
        <v>22800</v>
      </c>
      <c r="C33130" s="653" t="s">
        <v>19681</v>
      </c>
      <c r="D33130" s="652" t="s">
        <v>28</v>
      </c>
      <c r="E33130" s="1211">
        <v>8.42</v>
      </c>
      <c r="F33130" s="394"/>
    </row>
    <row r="33131" spans="1:6">
      <c r="A33131" s="652" t="s">
        <v>19682</v>
      </c>
      <c r="B33131" s="652" t="s">
        <v>22800</v>
      </c>
      <c r="C33131" s="653" t="s">
        <v>19683</v>
      </c>
      <c r="D33131" s="652" t="s">
        <v>28</v>
      </c>
      <c r="E33131" s="1211">
        <v>102.27</v>
      </c>
      <c r="F33131" s="394"/>
    </row>
    <row r="33132" spans="1:6">
      <c r="A33132" s="652" t="s">
        <v>19684</v>
      </c>
      <c r="B33132" s="652" t="s">
        <v>22800</v>
      </c>
      <c r="C33132" s="653" t="s">
        <v>19685</v>
      </c>
      <c r="D33132" s="652" t="s">
        <v>28</v>
      </c>
      <c r="E33132" s="1211">
        <v>18.399999999999999</v>
      </c>
      <c r="F33132" s="394"/>
    </row>
    <row r="33133" spans="1:6">
      <c r="A33133" s="652" t="s">
        <v>19686</v>
      </c>
      <c r="B33133" s="652" t="s">
        <v>22800</v>
      </c>
      <c r="C33133" s="653" t="s">
        <v>19687</v>
      </c>
      <c r="D33133" s="652" t="s">
        <v>28</v>
      </c>
      <c r="E33133" s="1211">
        <v>138.99</v>
      </c>
      <c r="F33133" s="394"/>
    </row>
    <row r="33134" spans="1:6">
      <c r="A33134" s="652" t="s">
        <v>19688</v>
      </c>
      <c r="B33134" s="652" t="s">
        <v>22800</v>
      </c>
      <c r="C33134" s="653" t="s">
        <v>19689</v>
      </c>
      <c r="D33134" s="652" t="s">
        <v>28</v>
      </c>
      <c r="E33134" s="1211">
        <v>2.75</v>
      </c>
      <c r="F33134" s="394"/>
    </row>
    <row r="33135" spans="1:6">
      <c r="A33135" s="652" t="s">
        <v>19690</v>
      </c>
      <c r="B33135" s="652" t="s">
        <v>22800</v>
      </c>
      <c r="C33135" s="653" t="s">
        <v>33779</v>
      </c>
      <c r="D33135" s="652" t="s">
        <v>28</v>
      </c>
      <c r="E33135" s="1211">
        <v>35.79</v>
      </c>
      <c r="F33135" s="394"/>
    </row>
    <row r="33136" spans="1:6">
      <c r="A33136" s="652" t="s">
        <v>19691</v>
      </c>
      <c r="B33136" s="652" t="s">
        <v>22800</v>
      </c>
      <c r="C33136" s="653" t="s">
        <v>33780</v>
      </c>
      <c r="D33136" s="652" t="s">
        <v>28</v>
      </c>
      <c r="E33136" s="1211">
        <v>11.1</v>
      </c>
      <c r="F33136" s="394"/>
    </row>
    <row r="33137" spans="1:6">
      <c r="A33137" s="652" t="s">
        <v>19692</v>
      </c>
      <c r="B33137" s="652" t="s">
        <v>22800</v>
      </c>
      <c r="C33137" s="653" t="s">
        <v>19693</v>
      </c>
      <c r="D33137" s="652" t="s">
        <v>28</v>
      </c>
      <c r="E33137" s="1211">
        <v>16.899999999999999</v>
      </c>
      <c r="F33137" s="394"/>
    </row>
    <row r="33138" spans="1:6">
      <c r="A33138" s="652" t="s">
        <v>19694</v>
      </c>
      <c r="B33138" s="652" t="s">
        <v>22800</v>
      </c>
      <c r="C33138" s="653" t="s">
        <v>33781</v>
      </c>
      <c r="D33138" s="652" t="s">
        <v>28</v>
      </c>
      <c r="E33138" s="1211">
        <v>9</v>
      </c>
      <c r="F33138" s="394"/>
    </row>
    <row r="33139" spans="1:6">
      <c r="A33139" s="652" t="s">
        <v>19695</v>
      </c>
      <c r="B33139" s="652" t="s">
        <v>22800</v>
      </c>
      <c r="C33139" s="653" t="s">
        <v>19696</v>
      </c>
      <c r="D33139" s="652" t="s">
        <v>28</v>
      </c>
      <c r="E33139" s="1211">
        <v>7.72</v>
      </c>
      <c r="F33139" s="394"/>
    </row>
    <row r="33140" spans="1:6">
      <c r="A33140" s="652" t="s">
        <v>19697</v>
      </c>
      <c r="B33140" s="652" t="s">
        <v>22800</v>
      </c>
      <c r="C33140" s="653" t="s">
        <v>19698</v>
      </c>
      <c r="D33140" s="652" t="s">
        <v>28</v>
      </c>
      <c r="E33140" s="1211">
        <v>67.03</v>
      </c>
      <c r="F33140" s="394"/>
    </row>
    <row r="33141" spans="1:6">
      <c r="A33141" s="652" t="s">
        <v>19699</v>
      </c>
      <c r="B33141" s="652" t="s">
        <v>22800</v>
      </c>
      <c r="C33141" s="653" t="s">
        <v>19700</v>
      </c>
      <c r="D33141" s="652" t="s">
        <v>19701</v>
      </c>
      <c r="E33141" s="1211">
        <v>3072.58</v>
      </c>
      <c r="F33141" s="394"/>
    </row>
    <row r="33142" spans="1:6" ht="24.75">
      <c r="A33142" s="652" t="s">
        <v>19702</v>
      </c>
      <c r="B33142" s="652" t="s">
        <v>22800</v>
      </c>
      <c r="C33142" s="653" t="s">
        <v>19703</v>
      </c>
      <c r="D33142" s="652" t="s">
        <v>28</v>
      </c>
      <c r="E33142" s="1211">
        <v>4.0199999999999996</v>
      </c>
      <c r="F33142" s="394"/>
    </row>
    <row r="33143" spans="1:6" ht="24.75">
      <c r="A33143" s="652" t="s">
        <v>19704</v>
      </c>
      <c r="B33143" s="652" t="s">
        <v>22800</v>
      </c>
      <c r="C33143" s="653" t="s">
        <v>19705</v>
      </c>
      <c r="D33143" s="652" t="s">
        <v>28</v>
      </c>
      <c r="E33143" s="1211">
        <v>4.1900000000000004</v>
      </c>
      <c r="F33143" s="394"/>
    </row>
    <row r="33144" spans="1:6" ht="24.75">
      <c r="A33144" s="652" t="s">
        <v>19706</v>
      </c>
      <c r="B33144" s="652" t="s">
        <v>22800</v>
      </c>
      <c r="C33144" s="653" t="s">
        <v>19707</v>
      </c>
      <c r="D33144" s="652" t="s">
        <v>28</v>
      </c>
      <c r="E33144" s="1211">
        <v>8.82</v>
      </c>
      <c r="F33144" s="394"/>
    </row>
    <row r="33145" spans="1:6" ht="24.75">
      <c r="A33145" s="652" t="s">
        <v>19708</v>
      </c>
      <c r="B33145" s="652" t="s">
        <v>22800</v>
      </c>
      <c r="C33145" s="653" t="s">
        <v>19709</v>
      </c>
      <c r="D33145" s="652" t="s">
        <v>28</v>
      </c>
      <c r="E33145" s="1211">
        <v>11.47</v>
      </c>
      <c r="F33145" s="394"/>
    </row>
    <row r="33146" spans="1:6" ht="24.75">
      <c r="A33146" s="652" t="s">
        <v>19710</v>
      </c>
      <c r="B33146" s="652" t="s">
        <v>22800</v>
      </c>
      <c r="C33146" s="653" t="s">
        <v>19711</v>
      </c>
      <c r="D33146" s="652" t="s">
        <v>28</v>
      </c>
      <c r="E33146" s="1211">
        <v>15.36</v>
      </c>
      <c r="F33146" s="394"/>
    </row>
    <row r="33147" spans="1:6" ht="24.75">
      <c r="A33147" s="652" t="s">
        <v>19712</v>
      </c>
      <c r="B33147" s="652" t="s">
        <v>22800</v>
      </c>
      <c r="C33147" s="653" t="s">
        <v>19713</v>
      </c>
      <c r="D33147" s="652" t="s">
        <v>28</v>
      </c>
      <c r="E33147" s="1211">
        <v>9.19</v>
      </c>
      <c r="F33147" s="394"/>
    </row>
    <row r="33148" spans="1:6" ht="24.75">
      <c r="A33148" s="652" t="s">
        <v>19714</v>
      </c>
      <c r="B33148" s="652" t="s">
        <v>22800</v>
      </c>
      <c r="C33148" s="653" t="s">
        <v>19715</v>
      </c>
      <c r="D33148" s="652" t="s">
        <v>28</v>
      </c>
      <c r="E33148" s="1211">
        <v>14.72</v>
      </c>
      <c r="F33148" s="394"/>
    </row>
    <row r="33149" spans="1:6">
      <c r="A33149" s="652" t="s">
        <v>19716</v>
      </c>
      <c r="B33149" s="652" t="s">
        <v>22800</v>
      </c>
      <c r="C33149" s="653" t="s">
        <v>19717</v>
      </c>
      <c r="D33149" s="652" t="s">
        <v>28</v>
      </c>
      <c r="E33149" s="1211">
        <v>2.15</v>
      </c>
      <c r="F33149" s="394"/>
    </row>
    <row r="33150" spans="1:6">
      <c r="A33150" s="652" t="s">
        <v>19718</v>
      </c>
      <c r="B33150" s="652" t="s">
        <v>22800</v>
      </c>
      <c r="C33150" s="653" t="s">
        <v>19719</v>
      </c>
      <c r="D33150" s="652" t="s">
        <v>28</v>
      </c>
      <c r="E33150" s="1211">
        <v>28.46</v>
      </c>
      <c r="F33150" s="394"/>
    </row>
    <row r="33151" spans="1:6">
      <c r="A33151" s="652" t="s">
        <v>19720</v>
      </c>
      <c r="B33151" s="652" t="s">
        <v>22800</v>
      </c>
      <c r="C33151" s="653" t="s">
        <v>19721</v>
      </c>
      <c r="D33151" s="652" t="s">
        <v>28</v>
      </c>
      <c r="E33151" s="1211">
        <v>34.770000000000003</v>
      </c>
      <c r="F33151" s="394"/>
    </row>
    <row r="33152" spans="1:6">
      <c r="A33152" s="652" t="s">
        <v>19722</v>
      </c>
      <c r="B33152" s="652" t="s">
        <v>22800</v>
      </c>
      <c r="C33152" s="653" t="s">
        <v>19723</v>
      </c>
      <c r="D33152" s="652" t="s">
        <v>28</v>
      </c>
      <c r="E33152" s="1211">
        <v>34.9</v>
      </c>
      <c r="F33152" s="394"/>
    </row>
    <row r="33153" spans="1:6">
      <c r="A33153" s="652" t="s">
        <v>19724</v>
      </c>
      <c r="B33153" s="652" t="s">
        <v>22800</v>
      </c>
      <c r="C33153" s="653" t="s">
        <v>19725</v>
      </c>
      <c r="D33153" s="652" t="s">
        <v>28</v>
      </c>
      <c r="E33153" s="1211">
        <v>51.28</v>
      </c>
      <c r="F33153" s="394"/>
    </row>
    <row r="33154" spans="1:6">
      <c r="A33154" s="652" t="s">
        <v>19726</v>
      </c>
      <c r="B33154" s="652" t="s">
        <v>22800</v>
      </c>
      <c r="C33154" s="653" t="s">
        <v>19727</v>
      </c>
      <c r="D33154" s="652" t="s">
        <v>28</v>
      </c>
      <c r="E33154" s="1211">
        <v>24.33</v>
      </c>
      <c r="F33154" s="394"/>
    </row>
    <row r="33155" spans="1:6">
      <c r="A33155" s="652" t="s">
        <v>19728</v>
      </c>
      <c r="B33155" s="652" t="s">
        <v>22800</v>
      </c>
      <c r="C33155" s="653" t="s">
        <v>19729</v>
      </c>
      <c r="D33155" s="652" t="s">
        <v>28</v>
      </c>
      <c r="E33155" s="1211">
        <v>50.9</v>
      </c>
      <c r="F33155" s="394"/>
    </row>
    <row r="33156" spans="1:6">
      <c r="A33156" s="652" t="s">
        <v>19730</v>
      </c>
      <c r="B33156" s="652" t="s">
        <v>22800</v>
      </c>
      <c r="C33156" s="653" t="s">
        <v>19731</v>
      </c>
      <c r="D33156" s="652" t="s">
        <v>28</v>
      </c>
      <c r="E33156" s="1211">
        <v>59.9</v>
      </c>
      <c r="F33156" s="394"/>
    </row>
    <row r="33157" spans="1:6">
      <c r="A33157" s="652" t="s">
        <v>19732</v>
      </c>
      <c r="B33157" s="652" t="s">
        <v>22800</v>
      </c>
      <c r="C33157" s="653" t="s">
        <v>19733</v>
      </c>
      <c r="D33157" s="652" t="s">
        <v>28</v>
      </c>
      <c r="E33157" s="1211">
        <v>229.9</v>
      </c>
      <c r="F33157" s="394"/>
    </row>
    <row r="33158" spans="1:6">
      <c r="A33158" s="652" t="s">
        <v>19734</v>
      </c>
      <c r="B33158" s="652" t="s">
        <v>22800</v>
      </c>
      <c r="C33158" s="653" t="s">
        <v>19735</v>
      </c>
      <c r="D33158" s="652" t="s">
        <v>28</v>
      </c>
      <c r="E33158" s="1211">
        <v>134.87</v>
      </c>
      <c r="F33158" s="394"/>
    </row>
    <row r="33159" spans="1:6">
      <c r="A33159" s="652" t="s">
        <v>19736</v>
      </c>
      <c r="B33159" s="652" t="s">
        <v>22800</v>
      </c>
      <c r="C33159" s="653" t="s">
        <v>19737</v>
      </c>
      <c r="D33159" s="652" t="s">
        <v>28</v>
      </c>
      <c r="E33159" s="1211">
        <v>14.9</v>
      </c>
      <c r="F33159" s="394"/>
    </row>
    <row r="33160" spans="1:6">
      <c r="A33160" s="652" t="s">
        <v>19738</v>
      </c>
      <c r="B33160" s="652" t="s">
        <v>22800</v>
      </c>
      <c r="C33160" s="653" t="s">
        <v>19739</v>
      </c>
      <c r="D33160" s="652" t="s">
        <v>28</v>
      </c>
      <c r="E33160" s="1211">
        <v>2.69</v>
      </c>
      <c r="F33160" s="394"/>
    </row>
    <row r="33161" spans="1:6">
      <c r="A33161" s="652" t="s">
        <v>19740</v>
      </c>
      <c r="B33161" s="652" t="s">
        <v>22800</v>
      </c>
      <c r="C33161" s="653" t="s">
        <v>19741</v>
      </c>
      <c r="D33161" s="652" t="s">
        <v>28</v>
      </c>
      <c r="E33161" s="1211">
        <v>2.69</v>
      </c>
      <c r="F33161" s="394"/>
    </row>
    <row r="33162" spans="1:6" ht="24.75">
      <c r="A33162" s="652" t="s">
        <v>19742</v>
      </c>
      <c r="B33162" s="652" t="s">
        <v>22800</v>
      </c>
      <c r="C33162" s="653" t="s">
        <v>19743</v>
      </c>
      <c r="D33162" s="652" t="s">
        <v>31</v>
      </c>
      <c r="E33162" s="1211">
        <v>307.26</v>
      </c>
      <c r="F33162" s="394"/>
    </row>
    <row r="33163" spans="1:6">
      <c r="A33163" s="652" t="s">
        <v>19744</v>
      </c>
      <c r="B33163" s="652" t="s">
        <v>22800</v>
      </c>
      <c r="C33163" s="653" t="s">
        <v>19745</v>
      </c>
      <c r="D33163" s="652" t="s">
        <v>28</v>
      </c>
      <c r="E33163" s="1211">
        <v>271.89999999999998</v>
      </c>
      <c r="F33163" s="394"/>
    </row>
    <row r="33164" spans="1:6">
      <c r="A33164" s="652" t="s">
        <v>19746</v>
      </c>
      <c r="B33164" s="652" t="s">
        <v>22800</v>
      </c>
      <c r="C33164" s="653" t="s">
        <v>19747</v>
      </c>
      <c r="D33164" s="652" t="s">
        <v>28</v>
      </c>
      <c r="E33164" s="1211">
        <v>311.89999999999998</v>
      </c>
      <c r="F33164" s="394"/>
    </row>
    <row r="33165" spans="1:6">
      <c r="A33165" s="652" t="s">
        <v>19748</v>
      </c>
      <c r="B33165" s="652" t="s">
        <v>22800</v>
      </c>
      <c r="C33165" s="653" t="s">
        <v>19749</v>
      </c>
      <c r="D33165" s="652" t="s">
        <v>28</v>
      </c>
      <c r="E33165" s="1211">
        <v>59.9</v>
      </c>
      <c r="F33165" s="394"/>
    </row>
    <row r="33166" spans="1:6">
      <c r="A33166" s="652" t="s">
        <v>19750</v>
      </c>
      <c r="B33166" s="652" t="s">
        <v>22800</v>
      </c>
      <c r="C33166" s="653" t="s">
        <v>19751</v>
      </c>
      <c r="D33166" s="652" t="s">
        <v>5</v>
      </c>
      <c r="E33166" s="1211">
        <v>0.85</v>
      </c>
      <c r="F33166" s="394"/>
    </row>
    <row r="33167" spans="1:6">
      <c r="A33167" s="652" t="s">
        <v>19752</v>
      </c>
      <c r="B33167" s="652" t="s">
        <v>22800</v>
      </c>
      <c r="C33167" s="653" t="s">
        <v>19753</v>
      </c>
      <c r="D33167" s="652" t="s">
        <v>28</v>
      </c>
      <c r="E33167" s="1211">
        <v>0.08</v>
      </c>
      <c r="F33167" s="394"/>
    </row>
    <row r="33168" spans="1:6">
      <c r="A33168" s="652" t="s">
        <v>19754</v>
      </c>
      <c r="B33168" s="652" t="s">
        <v>22800</v>
      </c>
      <c r="C33168" s="653" t="s">
        <v>19755</v>
      </c>
      <c r="D33168" s="652" t="s">
        <v>28</v>
      </c>
      <c r="E33168" s="1211">
        <v>0.3</v>
      </c>
      <c r="F33168" s="394"/>
    </row>
    <row r="33169" spans="1:6">
      <c r="A33169" s="652" t="s">
        <v>19756</v>
      </c>
      <c r="B33169" s="652" t="s">
        <v>22800</v>
      </c>
      <c r="C33169" s="653" t="s">
        <v>19757</v>
      </c>
      <c r="D33169" s="652" t="s">
        <v>28</v>
      </c>
      <c r="E33169" s="1211">
        <v>1.6</v>
      </c>
      <c r="F33169" s="394"/>
    </row>
    <row r="33170" spans="1:6">
      <c r="A33170" s="652" t="s">
        <v>19758</v>
      </c>
      <c r="B33170" s="652" t="s">
        <v>22800</v>
      </c>
      <c r="C33170" s="653" t="s">
        <v>19759</v>
      </c>
      <c r="D33170" s="652" t="s">
        <v>28</v>
      </c>
      <c r="E33170" s="1211">
        <v>4.3600000000000003</v>
      </c>
      <c r="F33170" s="394"/>
    </row>
    <row r="33171" spans="1:6">
      <c r="A33171" s="652" t="s">
        <v>19760</v>
      </c>
      <c r="B33171" s="652" t="s">
        <v>22800</v>
      </c>
      <c r="C33171" s="653" t="s">
        <v>19761</v>
      </c>
      <c r="D33171" s="652" t="s">
        <v>28</v>
      </c>
      <c r="E33171" s="1211">
        <v>0.3</v>
      </c>
      <c r="F33171" s="394"/>
    </row>
    <row r="33172" spans="1:6">
      <c r="A33172" s="652" t="s">
        <v>19762</v>
      </c>
      <c r="B33172" s="652" t="s">
        <v>22800</v>
      </c>
      <c r="C33172" s="653" t="s">
        <v>19763</v>
      </c>
      <c r="D33172" s="652" t="s">
        <v>28</v>
      </c>
      <c r="E33172" s="1211">
        <v>2.79</v>
      </c>
      <c r="F33172" s="394"/>
    </row>
    <row r="33173" spans="1:6">
      <c r="A33173" s="652" t="s">
        <v>19764</v>
      </c>
      <c r="B33173" s="652" t="s">
        <v>22800</v>
      </c>
      <c r="C33173" s="653" t="s">
        <v>19765</v>
      </c>
      <c r="D33173" s="652" t="s">
        <v>28</v>
      </c>
      <c r="E33173" s="1211">
        <v>0.28000000000000003</v>
      </c>
      <c r="F33173" s="394"/>
    </row>
    <row r="33174" spans="1:6">
      <c r="A33174" s="652" t="s">
        <v>19766</v>
      </c>
      <c r="B33174" s="652" t="s">
        <v>22800</v>
      </c>
      <c r="C33174" s="653" t="s">
        <v>19767</v>
      </c>
      <c r="D33174" s="652" t="s">
        <v>28</v>
      </c>
      <c r="E33174" s="1211">
        <v>10.5</v>
      </c>
      <c r="F33174" s="394"/>
    </row>
    <row r="33175" spans="1:6">
      <c r="A33175" s="652" t="s">
        <v>19768</v>
      </c>
      <c r="B33175" s="652" t="s">
        <v>22800</v>
      </c>
      <c r="C33175" s="653" t="s">
        <v>19769</v>
      </c>
      <c r="D33175" s="652" t="s">
        <v>28</v>
      </c>
      <c r="E33175" s="1211">
        <v>24.9</v>
      </c>
      <c r="F33175" s="394"/>
    </row>
    <row r="33176" spans="1:6">
      <c r="A33176" s="652" t="s">
        <v>19770</v>
      </c>
      <c r="B33176" s="652" t="s">
        <v>22800</v>
      </c>
      <c r="C33176" s="653" t="s">
        <v>19771</v>
      </c>
      <c r="D33176" s="652" t="s">
        <v>28</v>
      </c>
      <c r="E33176" s="1211">
        <v>113.28</v>
      </c>
      <c r="F33176" s="394"/>
    </row>
    <row r="33177" spans="1:6">
      <c r="A33177" s="652" t="s">
        <v>19772</v>
      </c>
      <c r="B33177" s="652" t="s">
        <v>22800</v>
      </c>
      <c r="C33177" s="653" t="s">
        <v>19773</v>
      </c>
      <c r="D33177" s="652" t="s">
        <v>28</v>
      </c>
      <c r="E33177" s="1211">
        <v>650</v>
      </c>
      <c r="F33177" s="394"/>
    </row>
    <row r="33178" spans="1:6">
      <c r="A33178" s="652" t="s">
        <v>19774</v>
      </c>
      <c r="B33178" s="652" t="s">
        <v>22800</v>
      </c>
      <c r="C33178" s="653" t="s">
        <v>19775</v>
      </c>
      <c r="D33178" s="652" t="s">
        <v>28</v>
      </c>
      <c r="E33178" s="1211">
        <v>850</v>
      </c>
      <c r="F33178" s="394"/>
    </row>
    <row r="33179" spans="1:6">
      <c r="A33179" s="652" t="s">
        <v>19776</v>
      </c>
      <c r="B33179" s="652" t="s">
        <v>22800</v>
      </c>
      <c r="C33179" s="653" t="s">
        <v>19777</v>
      </c>
      <c r="D33179" s="652" t="s">
        <v>28</v>
      </c>
      <c r="E33179" s="1211">
        <v>16.8</v>
      </c>
      <c r="F33179" s="394"/>
    </row>
    <row r="33180" spans="1:6">
      <c r="A33180" s="652" t="s">
        <v>19778</v>
      </c>
      <c r="B33180" s="652" t="s">
        <v>22800</v>
      </c>
      <c r="C33180" s="653" t="s">
        <v>19779</v>
      </c>
      <c r="D33180" s="652" t="s">
        <v>28</v>
      </c>
      <c r="E33180" s="1211">
        <v>14.89</v>
      </c>
      <c r="F33180" s="394"/>
    </row>
    <row r="33181" spans="1:6">
      <c r="A33181" s="652" t="s">
        <v>19780</v>
      </c>
      <c r="B33181" s="652" t="s">
        <v>22800</v>
      </c>
      <c r="C33181" s="653" t="s">
        <v>19781</v>
      </c>
      <c r="D33181" s="652" t="s">
        <v>28</v>
      </c>
      <c r="E33181" s="1211">
        <v>83.9</v>
      </c>
      <c r="F33181" s="394"/>
    </row>
    <row r="33182" spans="1:6">
      <c r="A33182" s="652" t="s">
        <v>19782</v>
      </c>
      <c r="B33182" s="652" t="s">
        <v>22800</v>
      </c>
      <c r="C33182" s="653" t="s">
        <v>19783</v>
      </c>
      <c r="D33182" s="652" t="s">
        <v>28</v>
      </c>
      <c r="E33182" s="1211">
        <v>29.5</v>
      </c>
      <c r="F33182" s="394"/>
    </row>
    <row r="33183" spans="1:6">
      <c r="A33183" s="652" t="s">
        <v>19784</v>
      </c>
      <c r="B33183" s="652" t="s">
        <v>22800</v>
      </c>
      <c r="C33183" s="653" t="s">
        <v>19785</v>
      </c>
      <c r="D33183" s="652" t="s">
        <v>28</v>
      </c>
      <c r="E33183" s="1211">
        <v>14.9</v>
      </c>
      <c r="F33183" s="394"/>
    </row>
    <row r="33184" spans="1:6">
      <c r="A33184" s="652" t="s">
        <v>19786</v>
      </c>
      <c r="B33184" s="652" t="s">
        <v>22800</v>
      </c>
      <c r="C33184" s="653" t="s">
        <v>19787</v>
      </c>
      <c r="D33184" s="652" t="s">
        <v>30</v>
      </c>
      <c r="E33184" s="1211">
        <v>48.9</v>
      </c>
      <c r="F33184" s="394"/>
    </row>
    <row r="33185" spans="1:6">
      <c r="A33185" s="652" t="s">
        <v>19788</v>
      </c>
      <c r="B33185" s="652" t="s">
        <v>22800</v>
      </c>
      <c r="C33185" s="653" t="s">
        <v>19789</v>
      </c>
      <c r="D33185" s="652" t="s">
        <v>19701</v>
      </c>
      <c r="E33185" s="1211">
        <v>61.45</v>
      </c>
      <c r="F33185" s="394"/>
    </row>
    <row r="33186" spans="1:6">
      <c r="A33186" s="652" t="s">
        <v>19790</v>
      </c>
      <c r="B33186" s="652" t="s">
        <v>22800</v>
      </c>
      <c r="C33186" s="653" t="s">
        <v>19791</v>
      </c>
      <c r="D33186" s="652" t="s">
        <v>28</v>
      </c>
      <c r="E33186" s="1211">
        <v>39.57</v>
      </c>
      <c r="F33186" s="394"/>
    </row>
    <row r="33187" spans="1:6">
      <c r="A33187" s="652" t="s">
        <v>19792</v>
      </c>
      <c r="B33187" s="652" t="s">
        <v>22800</v>
      </c>
      <c r="C33187" s="653" t="s">
        <v>19793</v>
      </c>
      <c r="D33187" s="652" t="s">
        <v>28</v>
      </c>
      <c r="E33187" s="1211">
        <v>21.35</v>
      </c>
      <c r="F33187" s="394"/>
    </row>
    <row r="33188" spans="1:6">
      <c r="A33188" s="652" t="s">
        <v>19794</v>
      </c>
      <c r="B33188" s="652" t="s">
        <v>22800</v>
      </c>
      <c r="C33188" s="653" t="s">
        <v>19795</v>
      </c>
      <c r="D33188" s="652" t="s">
        <v>19657</v>
      </c>
      <c r="E33188" s="1211">
        <v>7.9</v>
      </c>
      <c r="F33188" s="394"/>
    </row>
    <row r="33189" spans="1:6">
      <c r="A33189" s="652" t="s">
        <v>19796</v>
      </c>
      <c r="B33189" s="652" t="s">
        <v>22800</v>
      </c>
      <c r="C33189" s="653" t="s">
        <v>19797</v>
      </c>
      <c r="D33189" s="652" t="s">
        <v>28</v>
      </c>
      <c r="E33189" s="1211">
        <v>9.1999999999999993</v>
      </c>
      <c r="F33189" s="394"/>
    </row>
    <row r="33190" spans="1:6">
      <c r="A33190" s="652" t="s">
        <v>19798</v>
      </c>
      <c r="B33190" s="652" t="s">
        <v>22800</v>
      </c>
      <c r="C33190" s="653" t="s">
        <v>19799</v>
      </c>
      <c r="D33190" s="652" t="s">
        <v>28</v>
      </c>
      <c r="E33190" s="1211">
        <v>9.99</v>
      </c>
      <c r="F33190" s="394"/>
    </row>
    <row r="33191" spans="1:6">
      <c r="A33191" s="652" t="s">
        <v>19800</v>
      </c>
      <c r="B33191" s="652" t="s">
        <v>22800</v>
      </c>
      <c r="C33191" s="653" t="s">
        <v>19801</v>
      </c>
      <c r="D33191" s="652" t="s">
        <v>28</v>
      </c>
      <c r="E33191" s="1211">
        <v>1.9</v>
      </c>
      <c r="F33191" s="394"/>
    </row>
    <row r="33192" spans="1:6">
      <c r="A33192" s="652" t="s">
        <v>19802</v>
      </c>
      <c r="B33192" s="652" t="s">
        <v>22800</v>
      </c>
      <c r="C33192" s="653" t="s">
        <v>19803</v>
      </c>
      <c r="D33192" s="652" t="s">
        <v>28</v>
      </c>
      <c r="E33192" s="1211">
        <v>2.25</v>
      </c>
      <c r="F33192" s="394"/>
    </row>
    <row r="33193" spans="1:6">
      <c r="A33193" s="652" t="s">
        <v>19804</v>
      </c>
      <c r="B33193" s="652" t="s">
        <v>22800</v>
      </c>
      <c r="C33193" s="653" t="s">
        <v>19805</v>
      </c>
      <c r="D33193" s="652" t="s">
        <v>19398</v>
      </c>
      <c r="E33193" s="1211">
        <v>22.9</v>
      </c>
      <c r="F33193" s="394"/>
    </row>
    <row r="33194" spans="1:6">
      <c r="A33194" s="652" t="s">
        <v>19806</v>
      </c>
      <c r="B33194" s="652" t="s">
        <v>22800</v>
      </c>
      <c r="C33194" s="653" t="s">
        <v>19807</v>
      </c>
      <c r="D33194" s="652" t="s">
        <v>28</v>
      </c>
      <c r="E33194" s="1211">
        <v>3.99</v>
      </c>
      <c r="F33194" s="394"/>
    </row>
    <row r="33195" spans="1:6">
      <c r="A33195" s="652" t="s">
        <v>19808</v>
      </c>
      <c r="B33195" s="652" t="s">
        <v>22800</v>
      </c>
      <c r="C33195" s="653" t="s">
        <v>19809</v>
      </c>
      <c r="D33195" s="652" t="s">
        <v>28</v>
      </c>
      <c r="E33195" s="1211">
        <v>22.9</v>
      </c>
      <c r="F33195" s="394"/>
    </row>
    <row r="33196" spans="1:6">
      <c r="A33196" s="652" t="s">
        <v>19810</v>
      </c>
      <c r="B33196" s="652" t="s">
        <v>22800</v>
      </c>
      <c r="C33196" s="653" t="s">
        <v>19811</v>
      </c>
      <c r="D33196" s="652" t="s">
        <v>28</v>
      </c>
      <c r="E33196" s="1211">
        <v>79.989999999999995</v>
      </c>
      <c r="F33196" s="394"/>
    </row>
    <row r="33197" spans="1:6">
      <c r="A33197" s="652" t="s">
        <v>19812</v>
      </c>
      <c r="B33197" s="652" t="s">
        <v>22800</v>
      </c>
      <c r="C33197" s="653" t="s">
        <v>19813</v>
      </c>
      <c r="D33197" s="652" t="s">
        <v>28</v>
      </c>
      <c r="E33197" s="1211">
        <v>3.12</v>
      </c>
      <c r="F33197" s="394"/>
    </row>
    <row r="33198" spans="1:6">
      <c r="A33198" s="652" t="s">
        <v>19814</v>
      </c>
      <c r="B33198" s="652" t="s">
        <v>22800</v>
      </c>
      <c r="C33198" s="653" t="s">
        <v>19815</v>
      </c>
      <c r="D33198" s="652" t="s">
        <v>28</v>
      </c>
      <c r="E33198" s="1211">
        <v>21.9</v>
      </c>
      <c r="F33198" s="394"/>
    </row>
    <row r="33199" spans="1:6">
      <c r="A33199" s="652" t="s">
        <v>19816</v>
      </c>
      <c r="B33199" s="652" t="s">
        <v>22800</v>
      </c>
      <c r="C33199" s="653" t="s">
        <v>19817</v>
      </c>
      <c r="D33199" s="652" t="s">
        <v>19657</v>
      </c>
      <c r="E33199" s="1211">
        <v>3.9</v>
      </c>
      <c r="F33199" s="394"/>
    </row>
    <row r="33200" spans="1:6">
      <c r="A33200" s="652" t="s">
        <v>19818</v>
      </c>
      <c r="B33200" s="652" t="s">
        <v>22800</v>
      </c>
      <c r="C33200" s="653" t="s">
        <v>19819</v>
      </c>
      <c r="D33200" s="652" t="s">
        <v>19657</v>
      </c>
      <c r="E33200" s="1211">
        <v>19.899999999999999</v>
      </c>
      <c r="F33200" s="394"/>
    </row>
    <row r="33201" spans="1:6">
      <c r="A33201" s="652" t="s">
        <v>19820</v>
      </c>
      <c r="B33201" s="652" t="s">
        <v>22800</v>
      </c>
      <c r="C33201" s="653" t="s">
        <v>19821</v>
      </c>
      <c r="D33201" s="652" t="s">
        <v>19657</v>
      </c>
      <c r="E33201" s="1211">
        <v>19.899999999999999</v>
      </c>
      <c r="F33201" s="394"/>
    </row>
    <row r="33202" spans="1:6">
      <c r="A33202" s="652" t="s">
        <v>19822</v>
      </c>
      <c r="B33202" s="652" t="s">
        <v>22800</v>
      </c>
      <c r="C33202" s="653" t="s">
        <v>19823</v>
      </c>
      <c r="D33202" s="652" t="s">
        <v>28</v>
      </c>
      <c r="E33202" s="1211">
        <v>4.8</v>
      </c>
      <c r="F33202" s="394"/>
    </row>
    <row r="33203" spans="1:6">
      <c r="A33203" s="652" t="s">
        <v>19824</v>
      </c>
      <c r="B33203" s="652" t="s">
        <v>22800</v>
      </c>
      <c r="C33203" s="653" t="s">
        <v>19825</v>
      </c>
      <c r="D33203" s="652" t="s">
        <v>28</v>
      </c>
      <c r="E33203" s="1211">
        <v>3.9</v>
      </c>
      <c r="F33203" s="394"/>
    </row>
    <row r="33204" spans="1:6">
      <c r="A33204" s="652" t="s">
        <v>19826</v>
      </c>
      <c r="B33204" s="652" t="s">
        <v>22800</v>
      </c>
      <c r="C33204" s="653" t="s">
        <v>19827</v>
      </c>
      <c r="D33204" s="652" t="s">
        <v>19398</v>
      </c>
      <c r="E33204" s="1211">
        <v>62.9</v>
      </c>
      <c r="F33204" s="394"/>
    </row>
    <row r="33205" spans="1:6">
      <c r="A33205" s="652" t="s">
        <v>19828</v>
      </c>
      <c r="B33205" s="652" t="s">
        <v>22800</v>
      </c>
      <c r="C33205" s="653" t="s">
        <v>19829</v>
      </c>
      <c r="D33205" s="652" t="s">
        <v>19398</v>
      </c>
      <c r="E33205" s="1211">
        <v>10.3</v>
      </c>
      <c r="F33205" s="394"/>
    </row>
    <row r="33206" spans="1:6">
      <c r="A33206" s="652" t="s">
        <v>19830</v>
      </c>
      <c r="B33206" s="652" t="s">
        <v>22800</v>
      </c>
      <c r="C33206" s="653" t="s">
        <v>19831</v>
      </c>
      <c r="D33206" s="652" t="s">
        <v>19398</v>
      </c>
      <c r="E33206" s="1211">
        <v>21.9</v>
      </c>
      <c r="F33206" s="394"/>
    </row>
    <row r="33207" spans="1:6">
      <c r="A33207" s="652" t="s">
        <v>19832</v>
      </c>
      <c r="B33207" s="652" t="s">
        <v>22800</v>
      </c>
      <c r="C33207" s="653" t="s">
        <v>19833</v>
      </c>
      <c r="D33207" s="652" t="s">
        <v>19398</v>
      </c>
      <c r="E33207" s="1211">
        <v>33.61</v>
      </c>
      <c r="F33207" s="394"/>
    </row>
    <row r="33208" spans="1:6">
      <c r="A33208" s="652" t="s">
        <v>19834</v>
      </c>
      <c r="B33208" s="652" t="s">
        <v>22800</v>
      </c>
      <c r="C33208" s="653" t="s">
        <v>19835</v>
      </c>
      <c r="D33208" s="652" t="s">
        <v>19398</v>
      </c>
      <c r="E33208" s="1211">
        <v>62.7</v>
      </c>
      <c r="F33208" s="394"/>
    </row>
    <row r="33209" spans="1:6">
      <c r="A33209" s="652" t="s">
        <v>19836</v>
      </c>
      <c r="B33209" s="652" t="s">
        <v>22800</v>
      </c>
      <c r="C33209" s="653" t="s">
        <v>19837</v>
      </c>
      <c r="D33209" s="652" t="s">
        <v>28</v>
      </c>
      <c r="E33209" s="1211">
        <v>17.7</v>
      </c>
      <c r="F33209" s="394"/>
    </row>
    <row r="33210" spans="1:6">
      <c r="A33210" s="652" t="s">
        <v>19838</v>
      </c>
      <c r="B33210" s="652" t="s">
        <v>22800</v>
      </c>
      <c r="C33210" s="653" t="s">
        <v>19839</v>
      </c>
      <c r="D33210" s="652" t="s">
        <v>28</v>
      </c>
      <c r="E33210" s="1211">
        <v>14.44</v>
      </c>
      <c r="F33210" s="394"/>
    </row>
    <row r="33211" spans="1:6">
      <c r="A33211" s="652" t="s">
        <v>19840</v>
      </c>
      <c r="B33211" s="652" t="s">
        <v>22800</v>
      </c>
      <c r="C33211" s="653" t="s">
        <v>19841</v>
      </c>
      <c r="D33211" s="652" t="s">
        <v>28</v>
      </c>
      <c r="E33211" s="1211">
        <v>45</v>
      </c>
      <c r="F33211" s="394"/>
    </row>
    <row r="33212" spans="1:6">
      <c r="A33212" s="652" t="s">
        <v>19842</v>
      </c>
      <c r="B33212" s="652" t="s">
        <v>22800</v>
      </c>
      <c r="C33212" s="653" t="s">
        <v>19843</v>
      </c>
      <c r="D33212" s="652" t="s">
        <v>28</v>
      </c>
      <c r="E33212" s="1211">
        <v>56.41</v>
      </c>
      <c r="F33212" s="394"/>
    </row>
    <row r="33213" spans="1:6">
      <c r="A33213" s="652" t="s">
        <v>19844</v>
      </c>
      <c r="B33213" s="652" t="s">
        <v>22800</v>
      </c>
      <c r="C33213" s="653" t="s">
        <v>19845</v>
      </c>
      <c r="D33213" s="652" t="s">
        <v>28</v>
      </c>
      <c r="E33213" s="1211">
        <v>6.9</v>
      </c>
      <c r="F33213" s="394"/>
    </row>
    <row r="33214" spans="1:6">
      <c r="A33214" s="652" t="s">
        <v>19846</v>
      </c>
      <c r="B33214" s="652" t="s">
        <v>22800</v>
      </c>
      <c r="C33214" s="653" t="s">
        <v>19847</v>
      </c>
      <c r="D33214" s="652" t="s">
        <v>28</v>
      </c>
      <c r="E33214" s="1211">
        <v>2.99</v>
      </c>
      <c r="F33214" s="394"/>
    </row>
    <row r="33215" spans="1:6">
      <c r="A33215" s="652" t="s">
        <v>19848</v>
      </c>
      <c r="B33215" s="652" t="s">
        <v>22800</v>
      </c>
      <c r="C33215" s="653" t="s">
        <v>19849</v>
      </c>
      <c r="D33215" s="652" t="s">
        <v>28</v>
      </c>
      <c r="E33215" s="1211">
        <v>7.08</v>
      </c>
      <c r="F33215" s="394"/>
    </row>
    <row r="33216" spans="1:6">
      <c r="A33216" s="652" t="s">
        <v>19850</v>
      </c>
      <c r="B33216" s="652" t="s">
        <v>22800</v>
      </c>
      <c r="C33216" s="653" t="s">
        <v>19851</v>
      </c>
      <c r="D33216" s="652" t="s">
        <v>28</v>
      </c>
      <c r="E33216" s="1211">
        <v>13.5</v>
      </c>
      <c r="F33216" s="394"/>
    </row>
    <row r="33217" spans="1:6">
      <c r="A33217" s="652" t="s">
        <v>19852</v>
      </c>
      <c r="B33217" s="652" t="s">
        <v>22800</v>
      </c>
      <c r="C33217" s="653" t="s">
        <v>19853</v>
      </c>
      <c r="D33217" s="652" t="s">
        <v>28</v>
      </c>
      <c r="E33217" s="1211">
        <v>32.9</v>
      </c>
      <c r="F33217" s="394"/>
    </row>
    <row r="33218" spans="1:6">
      <c r="A33218" s="652" t="s">
        <v>19854</v>
      </c>
      <c r="B33218" s="652" t="s">
        <v>22800</v>
      </c>
      <c r="C33218" s="653" t="s">
        <v>19855</v>
      </c>
      <c r="D33218" s="652" t="s">
        <v>28</v>
      </c>
      <c r="E33218" s="1211">
        <v>56.02</v>
      </c>
      <c r="F33218" s="394"/>
    </row>
    <row r="33219" spans="1:6">
      <c r="A33219" s="652" t="s">
        <v>19856</v>
      </c>
      <c r="B33219" s="652" t="s">
        <v>22800</v>
      </c>
      <c r="C33219" s="653" t="s">
        <v>19857</v>
      </c>
      <c r="D33219" s="652" t="s">
        <v>19657</v>
      </c>
      <c r="E33219" s="1211">
        <v>9.5</v>
      </c>
      <c r="F33219" s="394"/>
    </row>
    <row r="33220" spans="1:6">
      <c r="A33220" s="652" t="s">
        <v>19858</v>
      </c>
      <c r="B33220" s="652" t="s">
        <v>22800</v>
      </c>
      <c r="C33220" s="653" t="s">
        <v>19859</v>
      </c>
      <c r="D33220" s="652" t="s">
        <v>28</v>
      </c>
      <c r="E33220" s="1211">
        <v>93.93</v>
      </c>
      <c r="F33220" s="394"/>
    </row>
    <row r="33221" spans="1:6">
      <c r="A33221" s="652" t="s">
        <v>19860</v>
      </c>
      <c r="B33221" s="652" t="s">
        <v>22800</v>
      </c>
      <c r="C33221" s="653" t="s">
        <v>19861</v>
      </c>
      <c r="D33221" s="652" t="s">
        <v>19657</v>
      </c>
      <c r="E33221" s="1211">
        <v>35.9</v>
      </c>
      <c r="F33221" s="394"/>
    </row>
    <row r="33222" spans="1:6">
      <c r="A33222" s="652" t="s">
        <v>19862</v>
      </c>
      <c r="B33222" s="652" t="s">
        <v>22800</v>
      </c>
      <c r="C33222" s="653" t="s">
        <v>19863</v>
      </c>
      <c r="D33222" s="652" t="s">
        <v>19398</v>
      </c>
      <c r="E33222" s="1211">
        <v>12.1</v>
      </c>
      <c r="F33222" s="394"/>
    </row>
    <row r="33223" spans="1:6">
      <c r="A33223" s="652" t="s">
        <v>19864</v>
      </c>
      <c r="B33223" s="652" t="s">
        <v>22800</v>
      </c>
      <c r="C33223" s="653" t="s">
        <v>19865</v>
      </c>
      <c r="D33223" s="652" t="s">
        <v>28</v>
      </c>
      <c r="E33223" s="1211">
        <v>489.87</v>
      </c>
      <c r="F33223" s="394"/>
    </row>
    <row r="33224" spans="1:6">
      <c r="A33224" s="652" t="s">
        <v>19866</v>
      </c>
      <c r="B33224" s="652" t="s">
        <v>22800</v>
      </c>
      <c r="C33224" s="653" t="s">
        <v>19867</v>
      </c>
      <c r="D33224" s="652" t="s">
        <v>28</v>
      </c>
      <c r="E33224" s="1211">
        <v>12.9</v>
      </c>
      <c r="F33224" s="394"/>
    </row>
    <row r="33225" spans="1:6">
      <c r="A33225" s="652" t="s">
        <v>19868</v>
      </c>
      <c r="B33225" s="652" t="s">
        <v>22800</v>
      </c>
      <c r="C33225" s="653" t="s">
        <v>19869</v>
      </c>
      <c r="D33225" s="652" t="s">
        <v>28</v>
      </c>
      <c r="E33225" s="1211">
        <v>12.9</v>
      </c>
      <c r="F33225" s="394"/>
    </row>
    <row r="33226" spans="1:6">
      <c r="A33226" s="652" t="s">
        <v>19870</v>
      </c>
      <c r="B33226" s="652" t="s">
        <v>22800</v>
      </c>
      <c r="C33226" s="653" t="s">
        <v>19871</v>
      </c>
      <c r="D33226" s="652" t="s">
        <v>28</v>
      </c>
      <c r="E33226" s="1211">
        <v>12.9</v>
      </c>
      <c r="F33226" s="394"/>
    </row>
    <row r="33227" spans="1:6">
      <c r="A33227" s="652" t="s">
        <v>19872</v>
      </c>
      <c r="B33227" s="652" t="s">
        <v>22800</v>
      </c>
      <c r="C33227" s="653" t="s">
        <v>19873</v>
      </c>
      <c r="D33227" s="652" t="s">
        <v>28</v>
      </c>
      <c r="E33227" s="1211">
        <v>10.9</v>
      </c>
      <c r="F33227" s="394"/>
    </row>
    <row r="33228" spans="1:6">
      <c r="A33228" s="652" t="s">
        <v>19874</v>
      </c>
      <c r="B33228" s="652" t="s">
        <v>22800</v>
      </c>
      <c r="C33228" s="653" t="s">
        <v>19875</v>
      </c>
      <c r="D33228" s="652" t="s">
        <v>28</v>
      </c>
      <c r="E33228" s="1211">
        <v>16.899999999999999</v>
      </c>
      <c r="F33228" s="394"/>
    </row>
    <row r="33229" spans="1:6">
      <c r="A33229" s="652" t="s">
        <v>19876</v>
      </c>
      <c r="B33229" s="652" t="s">
        <v>22800</v>
      </c>
      <c r="C33229" s="653" t="s">
        <v>19877</v>
      </c>
      <c r="D33229" s="652" t="s">
        <v>19657</v>
      </c>
      <c r="E33229" s="1211">
        <v>11.9</v>
      </c>
      <c r="F33229" s="394"/>
    </row>
    <row r="33230" spans="1:6">
      <c r="A33230" s="652" t="s">
        <v>19878</v>
      </c>
      <c r="B33230" s="652" t="s">
        <v>22800</v>
      </c>
      <c r="C33230" s="653" t="s">
        <v>19879</v>
      </c>
      <c r="D33230" s="652" t="s">
        <v>28</v>
      </c>
      <c r="E33230" s="1211">
        <v>4.8600000000000003</v>
      </c>
      <c r="F33230" s="394"/>
    </row>
    <row r="33231" spans="1:6">
      <c r="A33231" s="652" t="s">
        <v>19880</v>
      </c>
      <c r="B33231" s="652" t="s">
        <v>22800</v>
      </c>
      <c r="C33231" s="653" t="s">
        <v>19881</v>
      </c>
      <c r="D33231" s="652" t="s">
        <v>28</v>
      </c>
      <c r="E33231" s="1211">
        <v>6.8</v>
      </c>
      <c r="F33231" s="394"/>
    </row>
    <row r="33232" spans="1:6">
      <c r="A33232" s="652" t="s">
        <v>19882</v>
      </c>
      <c r="B33232" s="652" t="s">
        <v>22800</v>
      </c>
      <c r="C33232" s="653" t="s">
        <v>19883</v>
      </c>
      <c r="D33232" s="652" t="s">
        <v>28</v>
      </c>
      <c r="E33232" s="1211">
        <v>11.7</v>
      </c>
      <c r="F33232" s="394"/>
    </row>
    <row r="33233" spans="1:6">
      <c r="A33233" s="652" t="s">
        <v>19884</v>
      </c>
      <c r="B33233" s="652" t="s">
        <v>22800</v>
      </c>
      <c r="C33233" s="653" t="s">
        <v>19885</v>
      </c>
      <c r="D33233" s="652" t="s">
        <v>28</v>
      </c>
      <c r="E33233" s="1211">
        <v>17.100000000000001</v>
      </c>
      <c r="F33233" s="394"/>
    </row>
    <row r="33234" spans="1:6">
      <c r="A33234" s="652" t="s">
        <v>19886</v>
      </c>
      <c r="B33234" s="652" t="s">
        <v>22800</v>
      </c>
      <c r="C33234" s="653" t="s">
        <v>19887</v>
      </c>
      <c r="D33234" s="652" t="s">
        <v>28</v>
      </c>
      <c r="E33234" s="1211">
        <v>25.9</v>
      </c>
      <c r="F33234" s="394"/>
    </row>
    <row r="33235" spans="1:6">
      <c r="A33235" s="652" t="s">
        <v>19888</v>
      </c>
      <c r="B33235" s="652" t="s">
        <v>22800</v>
      </c>
      <c r="C33235" s="653" t="s">
        <v>19889</v>
      </c>
      <c r="D33235" s="652" t="s">
        <v>28</v>
      </c>
      <c r="E33235" s="1211">
        <v>68.900000000000006</v>
      </c>
      <c r="F33235" s="394"/>
    </row>
    <row r="33236" spans="1:6">
      <c r="A33236" s="652" t="s">
        <v>19890</v>
      </c>
      <c r="B33236" s="652" t="s">
        <v>22800</v>
      </c>
      <c r="C33236" s="653" t="s">
        <v>19891</v>
      </c>
      <c r="D33236" s="652" t="s">
        <v>28</v>
      </c>
      <c r="E33236" s="1211">
        <v>17.899999999999999</v>
      </c>
      <c r="F33236" s="394"/>
    </row>
    <row r="33237" spans="1:6">
      <c r="A33237" s="652" t="s">
        <v>19892</v>
      </c>
      <c r="B33237" s="652" t="s">
        <v>22800</v>
      </c>
      <c r="C33237" s="653" t="s">
        <v>19893</v>
      </c>
      <c r="D33237" s="652" t="s">
        <v>28</v>
      </c>
      <c r="E33237" s="1211">
        <v>27.9</v>
      </c>
      <c r="F33237" s="394"/>
    </row>
    <row r="33238" spans="1:6">
      <c r="A33238" s="652" t="s">
        <v>19894</v>
      </c>
      <c r="B33238" s="652" t="s">
        <v>22800</v>
      </c>
      <c r="C33238" s="653" t="s">
        <v>19895</v>
      </c>
      <c r="D33238" s="652" t="s">
        <v>28</v>
      </c>
      <c r="E33238" s="1211">
        <v>6.99</v>
      </c>
      <c r="F33238" s="394"/>
    </row>
    <row r="33239" spans="1:6">
      <c r="A33239" s="652" t="s">
        <v>19896</v>
      </c>
      <c r="B33239" s="652" t="s">
        <v>22800</v>
      </c>
      <c r="C33239" s="653" t="s">
        <v>19897</v>
      </c>
      <c r="D33239" s="652" t="s">
        <v>28</v>
      </c>
      <c r="E33239" s="1211">
        <v>3.8</v>
      </c>
      <c r="F33239" s="394"/>
    </row>
    <row r="33240" spans="1:6">
      <c r="A33240" s="652" t="s">
        <v>19898</v>
      </c>
      <c r="B33240" s="652" t="s">
        <v>22800</v>
      </c>
      <c r="C33240" s="653" t="s">
        <v>19899</v>
      </c>
      <c r="D33240" s="652" t="s">
        <v>28</v>
      </c>
      <c r="E33240" s="1211">
        <v>2.2999999999999998</v>
      </c>
      <c r="F33240" s="394"/>
    </row>
    <row r="33241" spans="1:6">
      <c r="A33241" s="652" t="s">
        <v>19900</v>
      </c>
      <c r="B33241" s="652" t="s">
        <v>22800</v>
      </c>
      <c r="C33241" s="653" t="s">
        <v>19901</v>
      </c>
      <c r="D33241" s="652" t="s">
        <v>28</v>
      </c>
      <c r="E33241" s="1211">
        <v>19.2</v>
      </c>
      <c r="F33241" s="394"/>
    </row>
    <row r="33242" spans="1:6">
      <c r="A33242" s="652" t="s">
        <v>19902</v>
      </c>
      <c r="B33242" s="652" t="s">
        <v>22800</v>
      </c>
      <c r="C33242" s="653" t="s">
        <v>19903</v>
      </c>
      <c r="D33242" s="652" t="s">
        <v>28</v>
      </c>
      <c r="E33242" s="1211">
        <v>38.14</v>
      </c>
      <c r="F33242" s="394"/>
    </row>
    <row r="33243" spans="1:6">
      <c r="A33243" s="652" t="s">
        <v>19904</v>
      </c>
      <c r="B33243" s="652" t="s">
        <v>22800</v>
      </c>
      <c r="C33243" s="653" t="s">
        <v>19905</v>
      </c>
      <c r="D33243" s="652" t="s">
        <v>28</v>
      </c>
      <c r="E33243" s="1211">
        <v>4.5</v>
      </c>
      <c r="F33243" s="394"/>
    </row>
    <row r="33244" spans="1:6">
      <c r="A33244" s="652" t="s">
        <v>19906</v>
      </c>
      <c r="B33244" s="652" t="s">
        <v>22800</v>
      </c>
      <c r="C33244" s="653" t="s">
        <v>19907</v>
      </c>
      <c r="D33244" s="652" t="s">
        <v>28</v>
      </c>
      <c r="E33244" s="1211">
        <v>295.89999999999998</v>
      </c>
      <c r="F33244" s="394"/>
    </row>
    <row r="33245" spans="1:6">
      <c r="A33245" s="652" t="s">
        <v>19908</v>
      </c>
      <c r="B33245" s="652" t="s">
        <v>22800</v>
      </c>
      <c r="C33245" s="653" t="s">
        <v>19909</v>
      </c>
      <c r="D33245" s="652" t="s">
        <v>28</v>
      </c>
      <c r="E33245" s="1211">
        <v>3.5</v>
      </c>
      <c r="F33245" s="394"/>
    </row>
    <row r="33246" spans="1:6">
      <c r="A33246" s="652" t="s">
        <v>19910</v>
      </c>
      <c r="B33246" s="652" t="s">
        <v>22800</v>
      </c>
      <c r="C33246" s="653" t="s">
        <v>19911</v>
      </c>
      <c r="D33246" s="652" t="s">
        <v>19398</v>
      </c>
      <c r="E33246" s="1211">
        <v>10.89</v>
      </c>
      <c r="F33246" s="394"/>
    </row>
    <row r="33247" spans="1:6">
      <c r="A33247" s="652" t="s">
        <v>19912</v>
      </c>
      <c r="B33247" s="652" t="s">
        <v>22800</v>
      </c>
      <c r="C33247" s="653" t="s">
        <v>19913</v>
      </c>
      <c r="D33247" s="652" t="s">
        <v>19398</v>
      </c>
      <c r="E33247" s="1211">
        <v>17.7</v>
      </c>
      <c r="F33247" s="394"/>
    </row>
    <row r="33248" spans="1:6">
      <c r="A33248" s="652" t="s">
        <v>19914</v>
      </c>
      <c r="B33248" s="652" t="s">
        <v>22800</v>
      </c>
      <c r="C33248" s="653" t="s">
        <v>19915</v>
      </c>
      <c r="D33248" s="652" t="s">
        <v>28</v>
      </c>
      <c r="E33248" s="1211">
        <v>39.9</v>
      </c>
      <c r="F33248" s="394"/>
    </row>
    <row r="33249" spans="1:6">
      <c r="A33249" s="652" t="s">
        <v>19916</v>
      </c>
      <c r="B33249" s="652" t="s">
        <v>22800</v>
      </c>
      <c r="C33249" s="653" t="s">
        <v>19917</v>
      </c>
      <c r="D33249" s="652" t="s">
        <v>28</v>
      </c>
      <c r="E33249" s="1211">
        <v>12.1</v>
      </c>
      <c r="F33249" s="394"/>
    </row>
    <row r="33250" spans="1:6">
      <c r="A33250" s="652" t="s">
        <v>19918</v>
      </c>
      <c r="B33250" s="652" t="s">
        <v>22800</v>
      </c>
      <c r="C33250" s="653" t="s">
        <v>19919</v>
      </c>
      <c r="D33250" s="652" t="s">
        <v>28</v>
      </c>
      <c r="E33250" s="1211">
        <v>10.4</v>
      </c>
      <c r="F33250" s="394"/>
    </row>
    <row r="33251" spans="1:6">
      <c r="A33251" s="652" t="s">
        <v>19920</v>
      </c>
      <c r="B33251" s="652" t="s">
        <v>22800</v>
      </c>
      <c r="C33251" s="653" t="s">
        <v>19921</v>
      </c>
      <c r="D33251" s="652" t="s">
        <v>28</v>
      </c>
      <c r="E33251" s="1211">
        <v>33.9</v>
      </c>
      <c r="F33251" s="394"/>
    </row>
    <row r="33252" spans="1:6">
      <c r="A33252" s="652" t="s">
        <v>19922</v>
      </c>
      <c r="B33252" s="652" t="s">
        <v>22800</v>
      </c>
      <c r="C33252" s="653" t="s">
        <v>19923</v>
      </c>
      <c r="D33252" s="652" t="s">
        <v>28</v>
      </c>
      <c r="E33252" s="1211">
        <v>16</v>
      </c>
      <c r="F33252" s="394"/>
    </row>
    <row r="33253" spans="1:6">
      <c r="A33253" s="652" t="s">
        <v>19924</v>
      </c>
      <c r="B33253" s="652" t="s">
        <v>22800</v>
      </c>
      <c r="C33253" s="653" t="s">
        <v>19925</v>
      </c>
      <c r="D33253" s="652" t="s">
        <v>28</v>
      </c>
      <c r="E33253" s="1211">
        <v>269.99</v>
      </c>
      <c r="F33253" s="394"/>
    </row>
    <row r="33254" spans="1:6">
      <c r="A33254" s="652" t="s">
        <v>19926</v>
      </c>
      <c r="B33254" s="652" t="s">
        <v>22800</v>
      </c>
      <c r="C33254" s="653" t="s">
        <v>19927</v>
      </c>
      <c r="D33254" s="652" t="s">
        <v>28</v>
      </c>
      <c r="E33254" s="1211">
        <v>7</v>
      </c>
      <c r="F33254" s="394"/>
    </row>
    <row r="33255" spans="1:6">
      <c r="A33255" s="652" t="s">
        <v>19928</v>
      </c>
      <c r="B33255" s="652" t="s">
        <v>22800</v>
      </c>
      <c r="C33255" s="653" t="s">
        <v>19929</v>
      </c>
      <c r="D33255" s="652" t="s">
        <v>28</v>
      </c>
      <c r="E33255" s="1211">
        <v>130</v>
      </c>
      <c r="F33255" s="394"/>
    </row>
    <row r="33256" spans="1:6">
      <c r="A33256" s="652" t="s">
        <v>19930</v>
      </c>
      <c r="B33256" s="652" t="s">
        <v>22800</v>
      </c>
      <c r="C33256" s="653" t="s">
        <v>19931</v>
      </c>
      <c r="D33256" s="652" t="s">
        <v>28</v>
      </c>
      <c r="E33256" s="1211">
        <v>79.900000000000006</v>
      </c>
      <c r="F33256" s="394"/>
    </row>
    <row r="33257" spans="1:6">
      <c r="A33257" s="652" t="s">
        <v>19932</v>
      </c>
      <c r="B33257" s="652" t="s">
        <v>22800</v>
      </c>
      <c r="C33257" s="653" t="s">
        <v>19933</v>
      </c>
      <c r="D33257" s="652" t="s">
        <v>28</v>
      </c>
      <c r="E33257" s="1211">
        <v>1290</v>
      </c>
      <c r="F33257" s="394"/>
    </row>
    <row r="33258" spans="1:6">
      <c r="A33258" s="652" t="s">
        <v>19934</v>
      </c>
      <c r="B33258" s="652" t="s">
        <v>22800</v>
      </c>
      <c r="C33258" s="653" t="s">
        <v>19935</v>
      </c>
      <c r="D33258" s="652" t="s">
        <v>28</v>
      </c>
      <c r="E33258" s="1211">
        <v>2.9</v>
      </c>
      <c r="F33258" s="394"/>
    </row>
    <row r="33259" spans="1:6">
      <c r="A33259" s="652" t="s">
        <v>19936</v>
      </c>
      <c r="B33259" s="652" t="s">
        <v>22800</v>
      </c>
      <c r="C33259" s="653" t="s">
        <v>19937</v>
      </c>
      <c r="D33259" s="652" t="s">
        <v>28</v>
      </c>
      <c r="E33259" s="1211">
        <v>7</v>
      </c>
      <c r="F33259" s="394"/>
    </row>
    <row r="33260" spans="1:6">
      <c r="A33260" s="652" t="s">
        <v>19938</v>
      </c>
      <c r="B33260" s="652" t="s">
        <v>22800</v>
      </c>
      <c r="C33260" s="653" t="s">
        <v>19939</v>
      </c>
      <c r="D33260" s="652" t="s">
        <v>28</v>
      </c>
      <c r="E33260" s="1211">
        <v>650</v>
      </c>
      <c r="F33260" s="394"/>
    </row>
    <row r="33261" spans="1:6">
      <c r="A33261" s="652" t="s">
        <v>19940</v>
      </c>
      <c r="B33261" s="652" t="s">
        <v>22800</v>
      </c>
      <c r="C33261" s="653" t="s">
        <v>19941</v>
      </c>
      <c r="D33261" s="652" t="s">
        <v>28</v>
      </c>
      <c r="E33261" s="1211">
        <v>62.55</v>
      </c>
      <c r="F33261" s="394"/>
    </row>
    <row r="33262" spans="1:6">
      <c r="A33262" s="652" t="s">
        <v>19942</v>
      </c>
      <c r="B33262" s="652" t="s">
        <v>22800</v>
      </c>
      <c r="C33262" s="653" t="s">
        <v>19943</v>
      </c>
      <c r="D33262" s="652" t="s">
        <v>28</v>
      </c>
      <c r="E33262" s="1211">
        <v>6.41</v>
      </c>
      <c r="F33262" s="394"/>
    </row>
    <row r="33263" spans="1:6">
      <c r="A33263" s="652" t="s">
        <v>19944</v>
      </c>
      <c r="B33263" s="652" t="s">
        <v>22800</v>
      </c>
      <c r="C33263" s="653" t="s">
        <v>19945</v>
      </c>
      <c r="D33263" s="652" t="s">
        <v>28</v>
      </c>
      <c r="E33263" s="1211">
        <v>8.58</v>
      </c>
      <c r="F33263" s="394"/>
    </row>
    <row r="33264" spans="1:6">
      <c r="A33264" s="652" t="s">
        <v>19946</v>
      </c>
      <c r="B33264" s="652" t="s">
        <v>22800</v>
      </c>
      <c r="C33264" s="653" t="s">
        <v>19947</v>
      </c>
      <c r="D33264" s="652" t="s">
        <v>28</v>
      </c>
      <c r="E33264" s="1211">
        <v>157.11000000000001</v>
      </c>
      <c r="F33264" s="394"/>
    </row>
    <row r="33265" spans="1:6">
      <c r="A33265" s="652" t="s">
        <v>19948</v>
      </c>
      <c r="B33265" s="652" t="s">
        <v>22800</v>
      </c>
      <c r="C33265" s="653" t="s">
        <v>19949</v>
      </c>
      <c r="D33265" s="652" t="s">
        <v>28</v>
      </c>
      <c r="E33265" s="1211">
        <v>50</v>
      </c>
      <c r="F33265" s="394"/>
    </row>
    <row r="33266" spans="1:6">
      <c r="A33266" s="652" t="s">
        <v>19950</v>
      </c>
      <c r="B33266" s="652" t="s">
        <v>22800</v>
      </c>
      <c r="C33266" s="653" t="s">
        <v>19951</v>
      </c>
      <c r="D33266" s="652" t="s">
        <v>28</v>
      </c>
      <c r="E33266" s="1211">
        <v>290.31</v>
      </c>
      <c r="F33266" s="394"/>
    </row>
    <row r="33267" spans="1:6" ht="24.75">
      <c r="A33267" s="652" t="s">
        <v>19952</v>
      </c>
      <c r="B33267" s="652" t="s">
        <v>22800</v>
      </c>
      <c r="C33267" s="653" t="s">
        <v>19953</v>
      </c>
      <c r="D33267" s="652" t="s">
        <v>28</v>
      </c>
      <c r="E33267" s="1211">
        <v>710</v>
      </c>
      <c r="F33267" s="394"/>
    </row>
    <row r="33268" spans="1:6">
      <c r="A33268" s="652" t="s">
        <v>33782</v>
      </c>
      <c r="B33268" s="652" t="s">
        <v>22800</v>
      </c>
      <c r="C33268" s="653" t="s">
        <v>33783</v>
      </c>
      <c r="D33268" s="652" t="s">
        <v>28</v>
      </c>
      <c r="E33268" s="1211">
        <v>155.30000000000001</v>
      </c>
      <c r="F33268" s="394"/>
    </row>
    <row r="33269" spans="1:6">
      <c r="A33269" s="652" t="s">
        <v>33784</v>
      </c>
      <c r="B33269" s="652" t="s">
        <v>22800</v>
      </c>
      <c r="C33269" s="653" t="s">
        <v>33785</v>
      </c>
      <c r="D33269" s="652" t="s">
        <v>31</v>
      </c>
      <c r="E33269" s="1211">
        <v>167</v>
      </c>
      <c r="F33269" s="394"/>
    </row>
    <row r="33270" spans="1:6">
      <c r="A33270" s="652" t="s">
        <v>33786</v>
      </c>
      <c r="B33270" s="652" t="s">
        <v>22800</v>
      </c>
      <c r="C33270" s="653" t="s">
        <v>33787</v>
      </c>
      <c r="D33270" s="652" t="s">
        <v>28</v>
      </c>
      <c r="E33270" s="1211">
        <v>698</v>
      </c>
      <c r="F33270" s="394"/>
    </row>
    <row r="33271" spans="1:6">
      <c r="A33271" s="652" t="s">
        <v>33788</v>
      </c>
      <c r="B33271" s="652" t="s">
        <v>22800</v>
      </c>
      <c r="C33271" s="653" t="s">
        <v>33789</v>
      </c>
      <c r="D33271" s="652" t="s">
        <v>31</v>
      </c>
      <c r="E33271" s="1211">
        <v>49.99</v>
      </c>
      <c r="F33271" s="394"/>
    </row>
    <row r="33272" spans="1:6">
      <c r="A33272" s="652" t="s">
        <v>19954</v>
      </c>
      <c r="B33272" s="652" t="s">
        <v>22800</v>
      </c>
      <c r="C33272" s="653" t="s">
        <v>19955</v>
      </c>
      <c r="D33272" s="652" t="s">
        <v>28</v>
      </c>
      <c r="E33272" s="1211">
        <v>558.65</v>
      </c>
      <c r="F33272" s="394"/>
    </row>
    <row r="33273" spans="1:6">
      <c r="A33273" s="652" t="s">
        <v>19956</v>
      </c>
      <c r="B33273" s="652" t="s">
        <v>22800</v>
      </c>
      <c r="C33273" s="653" t="s">
        <v>19957</v>
      </c>
      <c r="D33273" s="652" t="s">
        <v>28</v>
      </c>
      <c r="E33273" s="1211">
        <v>558.65</v>
      </c>
      <c r="F33273" s="394"/>
    </row>
    <row r="33274" spans="1:6">
      <c r="A33274" s="652" t="s">
        <v>19958</v>
      </c>
      <c r="B33274" s="652" t="s">
        <v>22800</v>
      </c>
      <c r="C33274" s="653" t="s">
        <v>19959</v>
      </c>
      <c r="D33274" s="652" t="s">
        <v>28</v>
      </c>
      <c r="E33274" s="1211">
        <v>24.53</v>
      </c>
    </row>
    <row r="33275" spans="1:6">
      <c r="A33275" s="652" t="s">
        <v>44426</v>
      </c>
      <c r="B33275" s="652" t="s">
        <v>22800</v>
      </c>
      <c r="C33275" s="653" t="s">
        <v>44558</v>
      </c>
      <c r="D33275" s="652" t="s">
        <v>5</v>
      </c>
      <c r="E33275" s="1211">
        <v>960.26</v>
      </c>
    </row>
    <row r="33276" spans="1:6" ht="24.75">
      <c r="A33276" s="652" t="s">
        <v>44427</v>
      </c>
      <c r="B33276" s="652" t="s">
        <v>22800</v>
      </c>
      <c r="C33276" s="653" t="s">
        <v>44559</v>
      </c>
      <c r="D33276" s="652" t="s">
        <v>5</v>
      </c>
      <c r="E33276" s="1211">
        <v>129.47</v>
      </c>
    </row>
    <row r="33277" spans="1:6" ht="24.75">
      <c r="A33277" s="652" t="s">
        <v>44428</v>
      </c>
      <c r="B33277" s="652" t="s">
        <v>22800</v>
      </c>
      <c r="C33277" s="653" t="s">
        <v>44560</v>
      </c>
      <c r="D33277" s="652" t="s">
        <v>5</v>
      </c>
      <c r="E33277" s="1211">
        <v>221.2</v>
      </c>
    </row>
    <row r="33278" spans="1:6">
      <c r="A33278" s="652" t="s">
        <v>44429</v>
      </c>
      <c r="B33278" s="652" t="s">
        <v>22800</v>
      </c>
      <c r="C33278" s="653" t="s">
        <v>44561</v>
      </c>
      <c r="D33278" s="652" t="s">
        <v>34</v>
      </c>
      <c r="E33278" s="1211">
        <v>159.29</v>
      </c>
    </row>
    <row r="33279" spans="1:6">
      <c r="A33279" s="652" t="s">
        <v>44430</v>
      </c>
      <c r="B33279" s="652" t="s">
        <v>22800</v>
      </c>
      <c r="C33279" s="653" t="s">
        <v>44562</v>
      </c>
      <c r="D33279" s="652" t="s">
        <v>5</v>
      </c>
      <c r="E33279" s="1211">
        <v>7.98</v>
      </c>
    </row>
    <row r="33280" spans="1:6">
      <c r="A33280" s="652" t="s">
        <v>44431</v>
      </c>
      <c r="B33280" s="652" t="s">
        <v>22800</v>
      </c>
      <c r="C33280" s="653" t="s">
        <v>44563</v>
      </c>
      <c r="D33280" s="652" t="s">
        <v>5</v>
      </c>
      <c r="E33280" s="1211">
        <v>33.090000000000003</v>
      </c>
    </row>
    <row r="33281" spans="1:5">
      <c r="A33281" s="652" t="s">
        <v>44432</v>
      </c>
      <c r="B33281" s="652" t="s">
        <v>22800</v>
      </c>
      <c r="C33281" s="653" t="s">
        <v>44564</v>
      </c>
      <c r="D33281" s="652" t="s">
        <v>28</v>
      </c>
      <c r="E33281" s="1211">
        <v>135.52000000000001</v>
      </c>
    </row>
    <row r="33282" spans="1:5">
      <c r="A33282" s="652" t="s">
        <v>44433</v>
      </c>
      <c r="B33282" s="652" t="s">
        <v>22800</v>
      </c>
      <c r="C33282" s="653" t="s">
        <v>44565</v>
      </c>
      <c r="D33282" s="652" t="s">
        <v>5</v>
      </c>
      <c r="E33282" s="1211">
        <v>8.14</v>
      </c>
    </row>
    <row r="33283" spans="1:5" ht="24.75">
      <c r="A33283" s="652" t="s">
        <v>44434</v>
      </c>
      <c r="B33283" s="652" t="s">
        <v>22800</v>
      </c>
      <c r="C33283" s="653" t="s">
        <v>44566</v>
      </c>
      <c r="D33283" s="652" t="s">
        <v>28</v>
      </c>
      <c r="E33283" s="1211">
        <v>614.17999999999995</v>
      </c>
    </row>
    <row r="33284" spans="1:5">
      <c r="A33284" s="652" t="s">
        <v>44435</v>
      </c>
      <c r="B33284" s="652" t="s">
        <v>22800</v>
      </c>
      <c r="C33284" s="653" t="s">
        <v>44567</v>
      </c>
      <c r="D33284" s="652" t="s">
        <v>5</v>
      </c>
      <c r="E33284" s="1211">
        <v>297.45</v>
      </c>
    </row>
    <row r="33285" spans="1:5" ht="24.75">
      <c r="A33285" s="652" t="s">
        <v>44436</v>
      </c>
      <c r="B33285" s="652" t="s">
        <v>22800</v>
      </c>
      <c r="C33285" s="653" t="s">
        <v>44568</v>
      </c>
      <c r="D33285" s="652" t="s">
        <v>32</v>
      </c>
      <c r="E33285" s="1211">
        <v>183.16</v>
      </c>
    </row>
    <row r="33286" spans="1:5">
      <c r="A33286" s="652" t="s">
        <v>44437</v>
      </c>
      <c r="B33286" s="652" t="s">
        <v>22800</v>
      </c>
      <c r="C33286" s="653" t="s">
        <v>44569</v>
      </c>
      <c r="D33286" s="652" t="s">
        <v>28</v>
      </c>
      <c r="E33286" s="1211">
        <v>355.24</v>
      </c>
    </row>
    <row r="33287" spans="1:5" ht="24.75">
      <c r="A33287" s="652" t="s">
        <v>44438</v>
      </c>
      <c r="B33287" s="652" t="s">
        <v>22800</v>
      </c>
      <c r="C33287" s="653" t="s">
        <v>44570</v>
      </c>
      <c r="D33287" s="652" t="s">
        <v>28</v>
      </c>
      <c r="E33287" s="1211">
        <v>64.27</v>
      </c>
    </row>
    <row r="33288" spans="1:5" ht="24.75">
      <c r="A33288" s="652" t="s">
        <v>44439</v>
      </c>
      <c r="B33288" s="652" t="s">
        <v>22800</v>
      </c>
      <c r="C33288" s="653" t="s">
        <v>44571</v>
      </c>
      <c r="D33288" s="652" t="s">
        <v>28</v>
      </c>
      <c r="E33288" s="1211">
        <v>112.97</v>
      </c>
    </row>
    <row r="33289" spans="1:5">
      <c r="A33289" s="652" t="s">
        <v>44440</v>
      </c>
      <c r="B33289" s="652" t="s">
        <v>22800</v>
      </c>
      <c r="C33289" s="653" t="s">
        <v>44572</v>
      </c>
      <c r="D33289" s="652" t="s">
        <v>5</v>
      </c>
      <c r="E33289" s="1211">
        <v>51.57</v>
      </c>
    </row>
    <row r="33290" spans="1:5">
      <c r="A33290" s="652" t="s">
        <v>44441</v>
      </c>
      <c r="B33290" s="652" t="s">
        <v>22800</v>
      </c>
      <c r="C33290" s="653" t="s">
        <v>44573</v>
      </c>
      <c r="D33290" s="652" t="s">
        <v>5</v>
      </c>
      <c r="E33290" s="1211">
        <v>55.4</v>
      </c>
    </row>
    <row r="33291" spans="1:5">
      <c r="A33291" s="652" t="s">
        <v>44442</v>
      </c>
      <c r="B33291" s="652" t="s">
        <v>22800</v>
      </c>
      <c r="C33291" s="653" t="s">
        <v>44574</v>
      </c>
      <c r="D33291" s="652" t="s">
        <v>5</v>
      </c>
      <c r="E33291" s="1211">
        <v>61.16</v>
      </c>
    </row>
    <row r="33292" spans="1:5">
      <c r="A33292" s="652" t="s">
        <v>44443</v>
      </c>
      <c r="B33292" s="652" t="s">
        <v>22800</v>
      </c>
      <c r="C33292" s="653" t="s">
        <v>44575</v>
      </c>
      <c r="D33292" s="652" t="s">
        <v>44576</v>
      </c>
      <c r="E33292" s="1211">
        <v>2.35</v>
      </c>
    </row>
    <row r="33293" spans="1:5">
      <c r="A33293" s="652" t="s">
        <v>44444</v>
      </c>
      <c r="B33293" s="652" t="s">
        <v>22800</v>
      </c>
      <c r="C33293" s="653" t="s">
        <v>44577</v>
      </c>
      <c r="D33293" s="652" t="s">
        <v>28</v>
      </c>
      <c r="E33293" s="1211">
        <v>1164.4000000000001</v>
      </c>
    </row>
    <row r="33294" spans="1:5">
      <c r="A33294" s="652" t="s">
        <v>44445</v>
      </c>
      <c r="B33294" s="652" t="s">
        <v>22800</v>
      </c>
      <c r="C33294" s="653" t="s">
        <v>44578</v>
      </c>
      <c r="D33294" s="652" t="s">
        <v>33</v>
      </c>
      <c r="E33294" s="1211">
        <v>0.75</v>
      </c>
    </row>
    <row r="33295" spans="1:5">
      <c r="A33295" s="652" t="s">
        <v>44446</v>
      </c>
      <c r="B33295" s="652" t="s">
        <v>22800</v>
      </c>
      <c r="C33295" s="653" t="s">
        <v>44579</v>
      </c>
      <c r="D33295" s="652" t="s">
        <v>34</v>
      </c>
      <c r="E33295" s="1211">
        <v>1168.8900000000001</v>
      </c>
    </row>
    <row r="33296" spans="1:5">
      <c r="A33296" s="652" t="s">
        <v>44447</v>
      </c>
      <c r="B33296" s="652" t="s">
        <v>22800</v>
      </c>
      <c r="C33296" s="653" t="s">
        <v>44580</v>
      </c>
      <c r="D33296" s="652" t="s">
        <v>34</v>
      </c>
      <c r="E33296" s="1211">
        <v>863.13</v>
      </c>
    </row>
    <row r="33297" spans="1:5" ht="24.75">
      <c r="A33297" s="652" t="s">
        <v>44448</v>
      </c>
      <c r="B33297" s="652" t="s">
        <v>22800</v>
      </c>
      <c r="C33297" s="653" t="s">
        <v>44581</v>
      </c>
      <c r="D33297" s="652" t="s">
        <v>14634</v>
      </c>
      <c r="E33297" s="1211">
        <v>22</v>
      </c>
    </row>
    <row r="33298" spans="1:5">
      <c r="A33298" s="652" t="s">
        <v>44449</v>
      </c>
      <c r="B33298" s="652" t="s">
        <v>22800</v>
      </c>
      <c r="C33298" s="653" t="s">
        <v>44582</v>
      </c>
      <c r="D33298" s="652" t="s">
        <v>5</v>
      </c>
      <c r="E33298" s="1211">
        <v>26.96</v>
      </c>
    </row>
    <row r="33299" spans="1:5">
      <c r="A33299" s="652" t="s">
        <v>44450</v>
      </c>
      <c r="B33299" s="652" t="s">
        <v>22800</v>
      </c>
      <c r="C33299" s="653" t="s">
        <v>44583</v>
      </c>
      <c r="D33299" s="652" t="s">
        <v>33</v>
      </c>
      <c r="E33299" s="1211">
        <v>29.29</v>
      </c>
    </row>
    <row r="33300" spans="1:5">
      <c r="A33300" s="652" t="s">
        <v>44451</v>
      </c>
      <c r="B33300" s="652" t="s">
        <v>22800</v>
      </c>
      <c r="C33300" s="653" t="s">
        <v>44584</v>
      </c>
      <c r="D33300" s="652" t="s">
        <v>33</v>
      </c>
      <c r="E33300" s="1211">
        <v>27.34</v>
      </c>
    </row>
    <row r="33301" spans="1:5">
      <c r="A33301" s="652" t="s">
        <v>44452</v>
      </c>
      <c r="B33301" s="652" t="s">
        <v>22800</v>
      </c>
      <c r="C33301" s="653" t="s">
        <v>44585</v>
      </c>
      <c r="D33301" s="652" t="s">
        <v>33</v>
      </c>
      <c r="E33301" s="1211">
        <v>23.83</v>
      </c>
    </row>
    <row r="33302" spans="1:5">
      <c r="A33302" s="652" t="s">
        <v>44453</v>
      </c>
      <c r="B33302" s="652" t="s">
        <v>22800</v>
      </c>
      <c r="C33302" s="653" t="s">
        <v>44586</v>
      </c>
      <c r="D33302" s="652" t="s">
        <v>33</v>
      </c>
      <c r="E33302" s="1211">
        <v>26.36</v>
      </c>
    </row>
    <row r="33303" spans="1:5">
      <c r="A33303" s="652" t="s">
        <v>44454</v>
      </c>
      <c r="B33303" s="652" t="s">
        <v>22800</v>
      </c>
      <c r="C33303" s="653" t="s">
        <v>44587</v>
      </c>
      <c r="D33303" s="652" t="s">
        <v>33</v>
      </c>
      <c r="E33303" s="1211">
        <v>35.25</v>
      </c>
    </row>
    <row r="33304" spans="1:5">
      <c r="A33304" s="652" t="s">
        <v>44455</v>
      </c>
      <c r="B33304" s="652" t="s">
        <v>22800</v>
      </c>
      <c r="C33304" s="653" t="s">
        <v>44588</v>
      </c>
      <c r="D33304" s="652" t="s">
        <v>30</v>
      </c>
      <c r="E33304" s="1211">
        <v>10</v>
      </c>
    </row>
    <row r="33305" spans="1:5">
      <c r="A33305" s="652" t="s">
        <v>44456</v>
      </c>
      <c r="B33305" s="652" t="s">
        <v>22800</v>
      </c>
      <c r="C33305" s="653" t="s">
        <v>44589</v>
      </c>
      <c r="D33305" s="652" t="s">
        <v>30</v>
      </c>
      <c r="E33305" s="1211">
        <v>9.4</v>
      </c>
    </row>
    <row r="33306" spans="1:5">
      <c r="A33306" s="652" t="s">
        <v>44457</v>
      </c>
      <c r="B33306" s="652" t="s">
        <v>22800</v>
      </c>
      <c r="C33306" s="653" t="s">
        <v>44590</v>
      </c>
      <c r="D33306" s="652" t="s">
        <v>28</v>
      </c>
      <c r="E33306" s="1211">
        <v>2.87</v>
      </c>
    </row>
    <row r="33307" spans="1:5">
      <c r="A33307" s="652" t="s">
        <v>44458</v>
      </c>
      <c r="B33307" s="652" t="s">
        <v>22800</v>
      </c>
      <c r="C33307" s="653" t="s">
        <v>44591</v>
      </c>
      <c r="D33307" s="652" t="s">
        <v>30</v>
      </c>
      <c r="E33307" s="1211">
        <v>127.47</v>
      </c>
    </row>
    <row r="33308" spans="1:5">
      <c r="A33308" s="652" t="s">
        <v>44459</v>
      </c>
      <c r="B33308" s="652" t="s">
        <v>22800</v>
      </c>
      <c r="C33308" s="653" t="s">
        <v>44592</v>
      </c>
      <c r="D33308" s="652" t="s">
        <v>30</v>
      </c>
      <c r="E33308" s="1211">
        <v>60.37</v>
      </c>
    </row>
    <row r="33309" spans="1:5">
      <c r="A33309" s="652" t="s">
        <v>44460</v>
      </c>
      <c r="B33309" s="652" t="s">
        <v>22800</v>
      </c>
      <c r="C33309" s="653" t="s">
        <v>44593</v>
      </c>
      <c r="D33309" s="652" t="s">
        <v>28</v>
      </c>
      <c r="E33309" s="1211">
        <v>221533</v>
      </c>
    </row>
    <row r="33310" spans="1:5">
      <c r="A33310" s="652" t="s">
        <v>44461</v>
      </c>
      <c r="B33310" s="652" t="s">
        <v>22800</v>
      </c>
      <c r="C33310" s="653" t="s">
        <v>44594</v>
      </c>
      <c r="D33310" s="652" t="s">
        <v>2506</v>
      </c>
      <c r="E33310" s="1211">
        <v>32.39</v>
      </c>
    </row>
    <row r="33311" spans="1:5" ht="24.75">
      <c r="A33311" s="652" t="s">
        <v>44462</v>
      </c>
      <c r="B33311" s="652" t="s">
        <v>22800</v>
      </c>
      <c r="C33311" s="653" t="s">
        <v>44595</v>
      </c>
      <c r="D33311" s="652" t="s">
        <v>5</v>
      </c>
      <c r="E33311" s="1211">
        <v>132.11000000000001</v>
      </c>
    </row>
    <row r="33312" spans="1:5">
      <c r="A33312" s="652" t="s">
        <v>44463</v>
      </c>
      <c r="B33312" s="652" t="s">
        <v>22800</v>
      </c>
      <c r="C33312" s="653" t="s">
        <v>44596</v>
      </c>
      <c r="D33312" s="652" t="s">
        <v>32</v>
      </c>
      <c r="E33312" s="1211">
        <v>22.52</v>
      </c>
    </row>
    <row r="33313" spans="1:5">
      <c r="A33313" s="652" t="s">
        <v>44464</v>
      </c>
      <c r="B33313" s="652" t="s">
        <v>22800</v>
      </c>
      <c r="C33313" s="653" t="s">
        <v>44597</v>
      </c>
      <c r="D33313" s="652" t="s">
        <v>32</v>
      </c>
      <c r="E33313" s="1211">
        <v>29.32</v>
      </c>
    </row>
    <row r="33314" spans="1:5">
      <c r="A33314" s="652" t="s">
        <v>44465</v>
      </c>
      <c r="B33314" s="652" t="s">
        <v>22800</v>
      </c>
      <c r="C33314" s="653" t="s">
        <v>44598</v>
      </c>
      <c r="D33314" s="652" t="s">
        <v>28</v>
      </c>
      <c r="E33314" s="1211">
        <v>6.01</v>
      </c>
    </row>
    <row r="33315" spans="1:5">
      <c r="A33315" s="652" t="s">
        <v>44466</v>
      </c>
      <c r="B33315" s="652" t="s">
        <v>22800</v>
      </c>
      <c r="C33315" s="653" t="s">
        <v>44599</v>
      </c>
      <c r="D33315" s="652" t="s">
        <v>32</v>
      </c>
      <c r="E33315" s="1211">
        <v>42.92</v>
      </c>
    </row>
    <row r="33316" spans="1:5">
      <c r="A33316" s="652" t="s">
        <v>44467</v>
      </c>
      <c r="B33316" s="652" t="s">
        <v>22800</v>
      </c>
      <c r="C33316" s="653" t="s">
        <v>44600</v>
      </c>
      <c r="D33316" s="652" t="s">
        <v>32</v>
      </c>
      <c r="E33316" s="1211">
        <v>30.38</v>
      </c>
    </row>
    <row r="33317" spans="1:5" ht="24.75">
      <c r="A33317" s="652" t="s">
        <v>44468</v>
      </c>
      <c r="B33317" s="652" t="s">
        <v>22800</v>
      </c>
      <c r="C33317" s="653" t="s">
        <v>44601</v>
      </c>
      <c r="D33317" s="652" t="s">
        <v>5</v>
      </c>
      <c r="E33317" s="1211">
        <v>55.54</v>
      </c>
    </row>
    <row r="33318" spans="1:5" ht="24.75">
      <c r="A33318" s="652" t="s">
        <v>44469</v>
      </c>
      <c r="B33318" s="652" t="s">
        <v>22800</v>
      </c>
      <c r="C33318" s="653" t="s">
        <v>44602</v>
      </c>
      <c r="D33318" s="652" t="s">
        <v>5</v>
      </c>
      <c r="E33318" s="1211">
        <v>7.56</v>
      </c>
    </row>
    <row r="33319" spans="1:5">
      <c r="A33319" s="652" t="s">
        <v>44470</v>
      </c>
      <c r="B33319" s="652" t="s">
        <v>22800</v>
      </c>
      <c r="C33319" s="653" t="s">
        <v>44603</v>
      </c>
      <c r="D33319" s="652" t="s">
        <v>5</v>
      </c>
      <c r="E33319" s="1211">
        <v>59.18</v>
      </c>
    </row>
    <row r="33320" spans="1:5">
      <c r="A33320" s="652" t="s">
        <v>44471</v>
      </c>
      <c r="B33320" s="652" t="s">
        <v>22800</v>
      </c>
      <c r="C33320" s="653" t="s">
        <v>44604</v>
      </c>
      <c r="D33320" s="652" t="s">
        <v>5</v>
      </c>
      <c r="E33320" s="1211">
        <v>76.33</v>
      </c>
    </row>
    <row r="33321" spans="1:5">
      <c r="A33321" s="652" t="s">
        <v>44472</v>
      </c>
      <c r="B33321" s="652" t="s">
        <v>22800</v>
      </c>
      <c r="C33321" s="653" t="s">
        <v>44605</v>
      </c>
      <c r="D33321" s="652" t="s">
        <v>32</v>
      </c>
      <c r="E33321" s="1211">
        <v>2.15</v>
      </c>
    </row>
    <row r="33322" spans="1:5">
      <c r="A33322" s="652" t="s">
        <v>44473</v>
      </c>
      <c r="B33322" s="652" t="s">
        <v>22800</v>
      </c>
      <c r="C33322" s="653" t="s">
        <v>44606</v>
      </c>
      <c r="D33322" s="652" t="s">
        <v>33</v>
      </c>
      <c r="E33322" s="1211">
        <v>500.41</v>
      </c>
    </row>
    <row r="33323" spans="1:5">
      <c r="A33323" s="652" t="s">
        <v>44474</v>
      </c>
      <c r="B33323" s="652" t="s">
        <v>22800</v>
      </c>
      <c r="C33323" s="653" t="s">
        <v>44607</v>
      </c>
      <c r="D33323" s="652" t="s">
        <v>28</v>
      </c>
      <c r="E33323" s="1211">
        <v>2246.66</v>
      </c>
    </row>
    <row r="33324" spans="1:5">
      <c r="A33324" s="652" t="s">
        <v>44475</v>
      </c>
      <c r="B33324" s="652" t="s">
        <v>22800</v>
      </c>
      <c r="C33324" s="653" t="s">
        <v>44608</v>
      </c>
      <c r="D33324" s="652" t="s">
        <v>5</v>
      </c>
      <c r="E33324" s="1211">
        <v>784.14</v>
      </c>
    </row>
    <row r="33325" spans="1:5">
      <c r="A33325" s="652" t="s">
        <v>44476</v>
      </c>
      <c r="B33325" s="652" t="s">
        <v>22800</v>
      </c>
      <c r="C33325" s="653" t="s">
        <v>44609</v>
      </c>
      <c r="D33325" s="652" t="s">
        <v>28</v>
      </c>
      <c r="E33325" s="1211">
        <v>9919.7900000000009</v>
      </c>
    </row>
    <row r="33326" spans="1:5">
      <c r="A33326" s="652" t="s">
        <v>44477</v>
      </c>
      <c r="B33326" s="652" t="s">
        <v>22800</v>
      </c>
      <c r="C33326" s="653" t="s">
        <v>44610</v>
      </c>
      <c r="D33326" s="652" t="s">
        <v>33</v>
      </c>
      <c r="E33326" s="1211">
        <v>5.54</v>
      </c>
    </row>
    <row r="33327" spans="1:5">
      <c r="A33327" s="652" t="s">
        <v>44478</v>
      </c>
      <c r="B33327" s="652" t="s">
        <v>22800</v>
      </c>
      <c r="C33327" s="653" t="s">
        <v>44611</v>
      </c>
      <c r="D33327" s="652" t="s">
        <v>33</v>
      </c>
      <c r="E33327" s="1211">
        <v>10.88</v>
      </c>
    </row>
    <row r="33328" spans="1:5">
      <c r="A33328" s="652" t="s">
        <v>44479</v>
      </c>
      <c r="B33328" s="652" t="s">
        <v>22800</v>
      </c>
      <c r="C33328" s="653" t="s">
        <v>44612</v>
      </c>
      <c r="D33328" s="652" t="s">
        <v>33</v>
      </c>
      <c r="E33328" s="1211">
        <v>26.76</v>
      </c>
    </row>
    <row r="33329" spans="1:5">
      <c r="A33329" s="652" t="s">
        <v>44480</v>
      </c>
      <c r="B33329" s="652" t="s">
        <v>22800</v>
      </c>
      <c r="C33329" s="653" t="s">
        <v>44613</v>
      </c>
      <c r="D33329" s="652" t="s">
        <v>28</v>
      </c>
      <c r="E33329" s="1211">
        <v>101.48</v>
      </c>
    </row>
    <row r="33330" spans="1:5">
      <c r="A33330" s="652" t="s">
        <v>44481</v>
      </c>
      <c r="B33330" s="652" t="s">
        <v>22800</v>
      </c>
      <c r="C33330" s="653" t="s">
        <v>44614</v>
      </c>
      <c r="D33330" s="652" t="s">
        <v>28</v>
      </c>
      <c r="E33330" s="1211">
        <v>27.02</v>
      </c>
    </row>
    <row r="33331" spans="1:5">
      <c r="A33331" s="652" t="s">
        <v>44482</v>
      </c>
      <c r="B33331" s="652" t="s">
        <v>22800</v>
      </c>
      <c r="C33331" s="653" t="s">
        <v>44615</v>
      </c>
      <c r="D33331" s="652" t="s">
        <v>5</v>
      </c>
      <c r="E33331" s="1211">
        <v>25.16</v>
      </c>
    </row>
    <row r="33332" spans="1:5">
      <c r="A33332" s="652" t="s">
        <v>44483</v>
      </c>
      <c r="B33332" s="652" t="s">
        <v>22800</v>
      </c>
      <c r="C33332" s="653" t="s">
        <v>44616</v>
      </c>
      <c r="D33332" s="652" t="s">
        <v>30</v>
      </c>
      <c r="E33332" s="1211">
        <v>17.739999999999998</v>
      </c>
    </row>
    <row r="33333" spans="1:5">
      <c r="A33333" s="652" t="s">
        <v>44484</v>
      </c>
      <c r="B33333" s="652" t="s">
        <v>22800</v>
      </c>
      <c r="C33333" s="653" t="s">
        <v>44617</v>
      </c>
      <c r="D33333" s="652" t="s">
        <v>30</v>
      </c>
      <c r="E33333" s="1211">
        <v>62.58</v>
      </c>
    </row>
    <row r="33334" spans="1:5">
      <c r="A33334" s="652" t="s">
        <v>44485</v>
      </c>
      <c r="B33334" s="652" t="s">
        <v>22800</v>
      </c>
      <c r="C33334" s="653" t="s">
        <v>44618</v>
      </c>
      <c r="D33334" s="652" t="s">
        <v>34</v>
      </c>
      <c r="E33334" s="1211">
        <v>2427.19</v>
      </c>
    </row>
    <row r="33335" spans="1:5">
      <c r="A33335" s="652" t="s">
        <v>44486</v>
      </c>
      <c r="B33335" s="652" t="s">
        <v>22800</v>
      </c>
      <c r="C33335" s="653" t="s">
        <v>44619</v>
      </c>
      <c r="D33335" s="652" t="s">
        <v>31</v>
      </c>
      <c r="E33335" s="1211">
        <v>306.3</v>
      </c>
    </row>
    <row r="33336" spans="1:5">
      <c r="A33336" s="652" t="s">
        <v>44487</v>
      </c>
      <c r="B33336" s="652" t="s">
        <v>22800</v>
      </c>
      <c r="C33336" s="653" t="s">
        <v>44620</v>
      </c>
      <c r="D33336" s="652" t="s">
        <v>28</v>
      </c>
      <c r="E33336" s="1211">
        <v>1716.02</v>
      </c>
    </row>
    <row r="33337" spans="1:5">
      <c r="A33337" s="652" t="s">
        <v>44488</v>
      </c>
      <c r="B33337" s="652" t="s">
        <v>22800</v>
      </c>
      <c r="C33337" s="653" t="s">
        <v>44621</v>
      </c>
      <c r="D33337" s="652" t="s">
        <v>30</v>
      </c>
      <c r="E33337" s="1211">
        <v>39.65</v>
      </c>
    </row>
    <row r="33338" spans="1:5">
      <c r="A33338" s="652" t="s">
        <v>44489</v>
      </c>
      <c r="B33338" s="652" t="s">
        <v>22800</v>
      </c>
      <c r="C33338" s="653" t="s">
        <v>44622</v>
      </c>
      <c r="D33338" s="652" t="s">
        <v>32</v>
      </c>
      <c r="E33338" s="1211">
        <v>7.05</v>
      </c>
    </row>
    <row r="33339" spans="1:5">
      <c r="A33339" s="652" t="s">
        <v>44490</v>
      </c>
      <c r="B33339" s="652" t="s">
        <v>22800</v>
      </c>
      <c r="C33339" s="653" t="s">
        <v>44623</v>
      </c>
      <c r="D33339" s="652" t="s">
        <v>32</v>
      </c>
      <c r="E33339" s="1211">
        <v>77.62</v>
      </c>
    </row>
    <row r="33340" spans="1:5">
      <c r="A33340" s="652" t="s">
        <v>44491</v>
      </c>
      <c r="B33340" s="652" t="s">
        <v>22800</v>
      </c>
      <c r="C33340" s="653" t="s">
        <v>44624</v>
      </c>
      <c r="D33340" s="652" t="s">
        <v>30</v>
      </c>
      <c r="E33340" s="1211">
        <v>19.72</v>
      </c>
    </row>
    <row r="33341" spans="1:5">
      <c r="A33341" s="652" t="s">
        <v>44492</v>
      </c>
      <c r="B33341" s="652" t="s">
        <v>22800</v>
      </c>
      <c r="C33341" s="653" t="s">
        <v>44625</v>
      </c>
      <c r="D33341" s="652" t="s">
        <v>28</v>
      </c>
      <c r="E33341" s="1211">
        <v>26000</v>
      </c>
    </row>
    <row r="33342" spans="1:5">
      <c r="A33342" s="652" t="s">
        <v>44493</v>
      </c>
      <c r="B33342" s="652" t="s">
        <v>22800</v>
      </c>
      <c r="C33342" s="653" t="s">
        <v>44626</v>
      </c>
      <c r="D33342" s="652" t="s">
        <v>43</v>
      </c>
      <c r="E33342" s="1211">
        <v>129.52000000000001</v>
      </c>
    </row>
    <row r="33343" spans="1:5">
      <c r="A33343" s="652" t="s">
        <v>44494</v>
      </c>
      <c r="B33343" s="652" t="s">
        <v>22800</v>
      </c>
      <c r="C33343" s="653" t="s">
        <v>44627</v>
      </c>
      <c r="D33343" s="652" t="s">
        <v>55</v>
      </c>
      <c r="E33343" s="1211">
        <v>61.03</v>
      </c>
    </row>
    <row r="33344" spans="1:5">
      <c r="A33344" s="652" t="s">
        <v>44495</v>
      </c>
      <c r="B33344" s="652" t="s">
        <v>22800</v>
      </c>
      <c r="C33344" s="653" t="s">
        <v>44628</v>
      </c>
      <c r="D33344" s="652" t="s">
        <v>43</v>
      </c>
      <c r="E33344" s="1211">
        <v>120.43</v>
      </c>
    </row>
    <row r="33345" spans="1:5">
      <c r="A33345" s="652" t="s">
        <v>44496</v>
      </c>
      <c r="B33345" s="652" t="s">
        <v>22800</v>
      </c>
      <c r="C33345" s="653" t="s">
        <v>44629</v>
      </c>
      <c r="D33345" s="652" t="s">
        <v>55</v>
      </c>
      <c r="E33345" s="1211">
        <v>71.75</v>
      </c>
    </row>
    <row r="33346" spans="1:5">
      <c r="A33346" s="652" t="s">
        <v>44497</v>
      </c>
      <c r="B33346" s="652" t="s">
        <v>22800</v>
      </c>
      <c r="C33346" s="653" t="s">
        <v>44630</v>
      </c>
      <c r="D33346" s="652" t="s">
        <v>33</v>
      </c>
      <c r="E33346" s="1211">
        <v>24.97</v>
      </c>
    </row>
    <row r="33347" spans="1:5">
      <c r="A33347" s="652" t="s">
        <v>44498</v>
      </c>
      <c r="B33347" s="652" t="s">
        <v>22800</v>
      </c>
      <c r="C33347" s="653" t="s">
        <v>44631</v>
      </c>
      <c r="D33347" s="652" t="s">
        <v>31</v>
      </c>
      <c r="E33347" s="1211">
        <v>500</v>
      </c>
    </row>
    <row r="33348" spans="1:5">
      <c r="A33348" s="652" t="s">
        <v>44499</v>
      </c>
      <c r="B33348" s="652" t="s">
        <v>22800</v>
      </c>
      <c r="C33348" s="653" t="s">
        <v>44632</v>
      </c>
      <c r="D33348" s="652" t="s">
        <v>33</v>
      </c>
      <c r="E33348" s="1211">
        <v>27.76</v>
      </c>
    </row>
    <row r="33349" spans="1:5">
      <c r="A33349" s="652" t="s">
        <v>44500</v>
      </c>
      <c r="B33349" s="652" t="s">
        <v>22800</v>
      </c>
      <c r="C33349" s="653" t="s">
        <v>44633</v>
      </c>
      <c r="D33349" s="652" t="s">
        <v>33</v>
      </c>
      <c r="E33349" s="1211">
        <v>35.26</v>
      </c>
    </row>
    <row r="33350" spans="1:5">
      <c r="A33350" s="652" t="s">
        <v>44501</v>
      </c>
      <c r="B33350" s="652" t="s">
        <v>22800</v>
      </c>
      <c r="C33350" s="653" t="s">
        <v>44634</v>
      </c>
      <c r="D33350" s="652" t="s">
        <v>33</v>
      </c>
      <c r="E33350" s="1211">
        <v>22.37</v>
      </c>
    </row>
    <row r="33351" spans="1:5">
      <c r="A33351" s="652" t="s">
        <v>44502</v>
      </c>
      <c r="B33351" s="652" t="s">
        <v>22800</v>
      </c>
      <c r="C33351" s="653" t="s">
        <v>44635</v>
      </c>
      <c r="D33351" s="652" t="s">
        <v>33</v>
      </c>
      <c r="E33351" s="1211">
        <v>31.46</v>
      </c>
    </row>
    <row r="33352" spans="1:5">
      <c r="A33352" s="652" t="s">
        <v>44503</v>
      </c>
      <c r="B33352" s="652" t="s">
        <v>22800</v>
      </c>
      <c r="C33352" s="653" t="s">
        <v>44636</v>
      </c>
      <c r="D33352" s="652" t="s">
        <v>33</v>
      </c>
      <c r="E33352" s="1211">
        <v>25.29</v>
      </c>
    </row>
    <row r="33353" spans="1:5">
      <c r="A33353" s="652" t="s">
        <v>44504</v>
      </c>
      <c r="B33353" s="652" t="s">
        <v>22800</v>
      </c>
      <c r="C33353" s="653" t="s">
        <v>44637</v>
      </c>
      <c r="D33353" s="652" t="s">
        <v>33</v>
      </c>
      <c r="E33353" s="1211">
        <v>35.57</v>
      </c>
    </row>
    <row r="33354" spans="1:5">
      <c r="A33354" s="652" t="s">
        <v>44505</v>
      </c>
      <c r="B33354" s="652" t="s">
        <v>22800</v>
      </c>
      <c r="C33354" s="653" t="s">
        <v>44638</v>
      </c>
      <c r="D33354" s="652" t="s">
        <v>33</v>
      </c>
      <c r="E33354" s="1211">
        <v>26.45</v>
      </c>
    </row>
    <row r="33355" spans="1:5">
      <c r="A33355" s="652" t="s">
        <v>44506</v>
      </c>
      <c r="B33355" s="652" t="s">
        <v>22800</v>
      </c>
      <c r="C33355" s="653" t="s">
        <v>44639</v>
      </c>
      <c r="D33355" s="652" t="s">
        <v>33</v>
      </c>
      <c r="E33355" s="1211">
        <v>25.01</v>
      </c>
    </row>
    <row r="33356" spans="1:5">
      <c r="A33356" s="652" t="s">
        <v>44507</v>
      </c>
      <c r="B33356" s="652" t="s">
        <v>22800</v>
      </c>
      <c r="C33356" s="653" t="s">
        <v>44640</v>
      </c>
      <c r="D33356" s="652" t="s">
        <v>33</v>
      </c>
      <c r="E33356" s="1211">
        <v>22.16</v>
      </c>
    </row>
    <row r="33357" spans="1:5">
      <c r="A33357" s="652" t="s">
        <v>44508</v>
      </c>
      <c r="B33357" s="652" t="s">
        <v>22800</v>
      </c>
      <c r="C33357" s="653" t="s">
        <v>44641</v>
      </c>
      <c r="D33357" s="652" t="s">
        <v>33</v>
      </c>
      <c r="E33357" s="1211">
        <v>25.05</v>
      </c>
    </row>
    <row r="33358" spans="1:5" ht="24.75">
      <c r="A33358" s="652" t="s">
        <v>44509</v>
      </c>
      <c r="B33358" s="652" t="s">
        <v>22800</v>
      </c>
      <c r="C33358" s="653" t="s">
        <v>44642</v>
      </c>
      <c r="D33358" s="652" t="s">
        <v>32</v>
      </c>
      <c r="E33358" s="1211">
        <v>213.9</v>
      </c>
    </row>
    <row r="33359" spans="1:5">
      <c r="A33359" s="652" t="s">
        <v>44510</v>
      </c>
      <c r="B33359" s="652" t="s">
        <v>22800</v>
      </c>
      <c r="C33359" s="653" t="s">
        <v>44643</v>
      </c>
      <c r="D33359" s="652" t="s">
        <v>32</v>
      </c>
      <c r="E33359" s="1211">
        <v>21.87</v>
      </c>
    </row>
    <row r="33360" spans="1:5">
      <c r="A33360" s="652" t="s">
        <v>44511</v>
      </c>
      <c r="B33360" s="652" t="s">
        <v>22800</v>
      </c>
      <c r="C33360" s="653" t="s">
        <v>44644</v>
      </c>
      <c r="D33360" s="652" t="s">
        <v>34</v>
      </c>
      <c r="E33360" s="1211">
        <v>428.42</v>
      </c>
    </row>
    <row r="33361" spans="1:5">
      <c r="A33361" s="652" t="s">
        <v>44512</v>
      </c>
      <c r="B33361" s="652" t="s">
        <v>22800</v>
      </c>
      <c r="C33361" s="653" t="s">
        <v>44645</v>
      </c>
      <c r="D33361" s="652" t="s">
        <v>32</v>
      </c>
      <c r="E33361" s="1211">
        <v>7.88</v>
      </c>
    </row>
    <row r="33362" spans="1:5">
      <c r="A33362" s="652" t="s">
        <v>44513</v>
      </c>
      <c r="B33362" s="652" t="s">
        <v>22800</v>
      </c>
      <c r="C33362" s="653" t="s">
        <v>44646</v>
      </c>
      <c r="D33362" s="652" t="s">
        <v>32</v>
      </c>
      <c r="E33362" s="1211">
        <v>40.99</v>
      </c>
    </row>
    <row r="33363" spans="1:5">
      <c r="A33363" s="652" t="s">
        <v>44514</v>
      </c>
      <c r="B33363" s="652" t="s">
        <v>22800</v>
      </c>
      <c r="C33363" s="653" t="s">
        <v>44647</v>
      </c>
      <c r="D33363" s="652" t="s">
        <v>5</v>
      </c>
      <c r="E33363" s="1211">
        <v>3.51</v>
      </c>
    </row>
    <row r="33364" spans="1:5">
      <c r="A33364" s="652" t="s">
        <v>44515</v>
      </c>
      <c r="B33364" s="652" t="s">
        <v>22800</v>
      </c>
      <c r="C33364" s="653" t="s">
        <v>44648</v>
      </c>
      <c r="D33364" s="652" t="s">
        <v>5</v>
      </c>
      <c r="E33364" s="1211">
        <v>37.08</v>
      </c>
    </row>
    <row r="33365" spans="1:5">
      <c r="A33365" s="652" t="s">
        <v>44516</v>
      </c>
      <c r="B33365" s="652" t="s">
        <v>22800</v>
      </c>
      <c r="C33365" s="653" t="s">
        <v>44649</v>
      </c>
      <c r="D33365" s="652" t="s">
        <v>28</v>
      </c>
      <c r="E33365" s="1211">
        <v>7.44</v>
      </c>
    </row>
    <row r="33366" spans="1:5" ht="24.75">
      <c r="A33366" s="652" t="s">
        <v>44517</v>
      </c>
      <c r="B33366" s="652" t="s">
        <v>22800</v>
      </c>
      <c r="C33366" s="653" t="s">
        <v>44650</v>
      </c>
      <c r="D33366" s="652" t="s">
        <v>5</v>
      </c>
      <c r="E33366" s="1211">
        <v>12.13</v>
      </c>
    </row>
    <row r="33367" spans="1:5">
      <c r="A33367" s="652" t="s">
        <v>44518</v>
      </c>
      <c r="B33367" s="652" t="s">
        <v>22800</v>
      </c>
      <c r="C33367" s="653" t="s">
        <v>44651</v>
      </c>
      <c r="D33367" s="652" t="s">
        <v>28</v>
      </c>
      <c r="E33367" s="1211">
        <v>183.23</v>
      </c>
    </row>
    <row r="33368" spans="1:5">
      <c r="A33368" s="652" t="s">
        <v>44519</v>
      </c>
      <c r="B33368" s="652" t="s">
        <v>22800</v>
      </c>
      <c r="C33368" s="653" t="s">
        <v>44652</v>
      </c>
      <c r="D33368" s="652" t="s">
        <v>28</v>
      </c>
      <c r="E33368" s="1211">
        <v>989.07</v>
      </c>
    </row>
    <row r="33369" spans="1:5">
      <c r="A33369" s="652" t="s">
        <v>44520</v>
      </c>
      <c r="B33369" s="652" t="s">
        <v>22800</v>
      </c>
      <c r="C33369" s="653" t="s">
        <v>44653</v>
      </c>
      <c r="D33369" s="652" t="s">
        <v>28</v>
      </c>
      <c r="E33369" s="1211">
        <v>13.7</v>
      </c>
    </row>
    <row r="33370" spans="1:5">
      <c r="A33370" s="652" t="s">
        <v>44521</v>
      </c>
      <c r="B33370" s="652" t="s">
        <v>22800</v>
      </c>
      <c r="C33370" s="653" t="s">
        <v>44654</v>
      </c>
      <c r="D33370" s="652" t="s">
        <v>5</v>
      </c>
      <c r="E33370" s="1211">
        <v>584.75</v>
      </c>
    </row>
    <row r="33371" spans="1:5">
      <c r="A33371" s="652" t="s">
        <v>44522</v>
      </c>
      <c r="B33371" s="652" t="s">
        <v>22800</v>
      </c>
      <c r="C33371" s="653" t="s">
        <v>44655</v>
      </c>
      <c r="D33371" s="652" t="s">
        <v>30</v>
      </c>
      <c r="E33371" s="1211">
        <v>6.39</v>
      </c>
    </row>
    <row r="33372" spans="1:5">
      <c r="A33372" s="652" t="s">
        <v>44523</v>
      </c>
      <c r="B33372" s="652" t="s">
        <v>22800</v>
      </c>
      <c r="C33372" s="653" t="s">
        <v>44656</v>
      </c>
      <c r="D33372" s="652" t="s">
        <v>28</v>
      </c>
      <c r="E33372" s="1211">
        <v>160.97</v>
      </c>
    </row>
    <row r="33373" spans="1:5">
      <c r="A33373" s="652" t="s">
        <v>44524</v>
      </c>
      <c r="B33373" s="652" t="s">
        <v>22800</v>
      </c>
      <c r="C33373" s="653" t="s">
        <v>44657</v>
      </c>
      <c r="D33373" s="652" t="s">
        <v>28</v>
      </c>
      <c r="E33373" s="1211">
        <v>100</v>
      </c>
    </row>
    <row r="33374" spans="1:5">
      <c r="A33374" s="652" t="s">
        <v>44525</v>
      </c>
      <c r="B33374" s="652" t="s">
        <v>22800</v>
      </c>
      <c r="C33374" s="653" t="s">
        <v>44658</v>
      </c>
      <c r="D33374" s="652" t="s">
        <v>28</v>
      </c>
      <c r="E33374" s="1211">
        <v>56330</v>
      </c>
    </row>
    <row r="33375" spans="1:5">
      <c r="A33375" s="652" t="s">
        <v>44526</v>
      </c>
      <c r="B33375" s="652" t="s">
        <v>22800</v>
      </c>
      <c r="C33375" s="653" t="s">
        <v>44659</v>
      </c>
      <c r="D33375" s="652" t="s">
        <v>28</v>
      </c>
      <c r="E33375" s="1211">
        <v>532000</v>
      </c>
    </row>
    <row r="33376" spans="1:5">
      <c r="A33376" s="652" t="s">
        <v>44527</v>
      </c>
      <c r="B33376" s="652" t="s">
        <v>22800</v>
      </c>
      <c r="C33376" s="653" t="s">
        <v>44660</v>
      </c>
      <c r="D33376" s="652" t="s">
        <v>32</v>
      </c>
      <c r="E33376" s="1211">
        <v>7.26</v>
      </c>
    </row>
    <row r="33377" spans="1:5">
      <c r="A33377" s="652" t="s">
        <v>44528</v>
      </c>
      <c r="B33377" s="652" t="s">
        <v>22800</v>
      </c>
      <c r="C33377" s="653" t="s">
        <v>44661</v>
      </c>
      <c r="D33377" s="652" t="s">
        <v>32</v>
      </c>
      <c r="E33377" s="1211">
        <v>16.38</v>
      </c>
    </row>
    <row r="33378" spans="1:5">
      <c r="A33378" s="652" t="s">
        <v>44529</v>
      </c>
      <c r="B33378" s="652" t="s">
        <v>22800</v>
      </c>
      <c r="C33378" s="653" t="s">
        <v>44662</v>
      </c>
      <c r="D33378" s="652" t="s">
        <v>5</v>
      </c>
      <c r="E33378" s="1211">
        <v>61.51</v>
      </c>
    </row>
    <row r="33379" spans="1:5">
      <c r="A33379" s="652" t="s">
        <v>44530</v>
      </c>
      <c r="B33379" s="652" t="s">
        <v>22800</v>
      </c>
      <c r="C33379" s="653" t="s">
        <v>44663</v>
      </c>
      <c r="D33379" s="652" t="s">
        <v>32</v>
      </c>
      <c r="E33379" s="1211">
        <v>6.5</v>
      </c>
    </row>
    <row r="33380" spans="1:5">
      <c r="A33380" s="652" t="s">
        <v>44531</v>
      </c>
      <c r="B33380" s="652" t="s">
        <v>22800</v>
      </c>
      <c r="C33380" s="653" t="s">
        <v>44664</v>
      </c>
      <c r="D33380" s="652" t="s">
        <v>32</v>
      </c>
      <c r="E33380" s="1211">
        <v>97.3</v>
      </c>
    </row>
    <row r="33381" spans="1:5">
      <c r="A33381" s="652" t="s">
        <v>44532</v>
      </c>
      <c r="B33381" s="652" t="s">
        <v>22800</v>
      </c>
      <c r="C33381" s="653" t="s">
        <v>44665</v>
      </c>
      <c r="D33381" s="652" t="s">
        <v>32</v>
      </c>
      <c r="E33381" s="1211">
        <v>76.8</v>
      </c>
    </row>
    <row r="33382" spans="1:5">
      <c r="A33382" s="652" t="s">
        <v>44533</v>
      </c>
      <c r="B33382" s="652" t="s">
        <v>22800</v>
      </c>
      <c r="C33382" s="653" t="s">
        <v>44666</v>
      </c>
      <c r="D33382" s="652" t="s">
        <v>32</v>
      </c>
      <c r="E33382" s="1211">
        <v>327.60000000000002</v>
      </c>
    </row>
    <row r="33383" spans="1:5">
      <c r="A33383" s="652" t="s">
        <v>44534</v>
      </c>
      <c r="B33383" s="652" t="s">
        <v>22800</v>
      </c>
      <c r="C33383" s="653" t="s">
        <v>44667</v>
      </c>
      <c r="D33383" s="652" t="s">
        <v>44668</v>
      </c>
      <c r="E33383" s="1211">
        <v>140.25</v>
      </c>
    </row>
    <row r="33384" spans="1:5">
      <c r="A33384" s="652" t="s">
        <v>44535</v>
      </c>
      <c r="B33384" s="652" t="s">
        <v>22800</v>
      </c>
      <c r="C33384" s="653" t="s">
        <v>44669</v>
      </c>
      <c r="D33384" s="652" t="s">
        <v>28</v>
      </c>
      <c r="E33384" s="1211">
        <v>14.88</v>
      </c>
    </row>
    <row r="33385" spans="1:5">
      <c r="A33385" s="652" t="s">
        <v>44536</v>
      </c>
      <c r="B33385" s="652" t="s">
        <v>22800</v>
      </c>
      <c r="C33385" s="653" t="s">
        <v>44670</v>
      </c>
      <c r="D33385" s="652" t="s">
        <v>28</v>
      </c>
      <c r="E33385" s="1211">
        <v>14.99</v>
      </c>
    </row>
    <row r="33386" spans="1:5">
      <c r="A33386" s="652" t="s">
        <v>44537</v>
      </c>
      <c r="B33386" s="652" t="s">
        <v>22800</v>
      </c>
      <c r="C33386" s="653" t="s">
        <v>44671</v>
      </c>
      <c r="D33386" s="652" t="s">
        <v>28</v>
      </c>
      <c r="E33386" s="1211">
        <v>32.9</v>
      </c>
    </row>
    <row r="33387" spans="1:5">
      <c r="A33387" s="652" t="s">
        <v>44538</v>
      </c>
      <c r="B33387" s="652" t="s">
        <v>22800</v>
      </c>
      <c r="C33387" s="653" t="s">
        <v>44672</v>
      </c>
      <c r="D33387" s="652" t="s">
        <v>28</v>
      </c>
      <c r="E33387" s="1211">
        <v>67.39</v>
      </c>
    </row>
    <row r="33388" spans="1:5">
      <c r="A33388" s="652" t="s">
        <v>44539</v>
      </c>
      <c r="B33388" s="652" t="s">
        <v>22800</v>
      </c>
      <c r="C33388" s="653" t="s">
        <v>44673</v>
      </c>
      <c r="D33388" s="652" t="s">
        <v>28</v>
      </c>
      <c r="E33388" s="1211">
        <v>109.9</v>
      </c>
    </row>
    <row r="33389" spans="1:5">
      <c r="A33389" s="652" t="s">
        <v>44540</v>
      </c>
      <c r="B33389" s="652" t="s">
        <v>22800</v>
      </c>
      <c r="C33389" s="653" t="s">
        <v>44674</v>
      </c>
      <c r="D33389" s="652" t="s">
        <v>28</v>
      </c>
      <c r="E33389" s="1211">
        <v>275.47000000000003</v>
      </c>
    </row>
    <row r="33390" spans="1:5">
      <c r="A33390" s="652" t="s">
        <v>44541</v>
      </c>
      <c r="B33390" s="652" t="s">
        <v>22800</v>
      </c>
      <c r="C33390" s="653" t="s">
        <v>44675</v>
      </c>
      <c r="D33390" s="652" t="s">
        <v>28</v>
      </c>
      <c r="E33390" s="1211">
        <v>52.9</v>
      </c>
    </row>
    <row r="33391" spans="1:5">
      <c r="A33391" s="652" t="s">
        <v>44542</v>
      </c>
      <c r="B33391" s="652" t="s">
        <v>22800</v>
      </c>
      <c r="C33391" s="653" t="s">
        <v>44676</v>
      </c>
      <c r="D33391" s="652" t="s">
        <v>28</v>
      </c>
      <c r="E33391" s="1211">
        <v>48.05</v>
      </c>
    </row>
    <row r="33392" spans="1:5">
      <c r="A33392" s="652" t="s">
        <v>44543</v>
      </c>
      <c r="B33392" s="652" t="s">
        <v>22800</v>
      </c>
      <c r="C33392" s="653" t="s">
        <v>44677</v>
      </c>
      <c r="D33392" s="652" t="s">
        <v>28</v>
      </c>
      <c r="E33392" s="1211">
        <v>44.41</v>
      </c>
    </row>
    <row r="33393" spans="1:5">
      <c r="A33393" s="652" t="s">
        <v>44544</v>
      </c>
      <c r="B33393" s="652" t="s">
        <v>22800</v>
      </c>
      <c r="C33393" s="653" t="s">
        <v>44678</v>
      </c>
      <c r="D33393" s="652" t="s">
        <v>28</v>
      </c>
      <c r="E33393" s="1211">
        <v>59.4</v>
      </c>
    </row>
    <row r="33394" spans="1:5">
      <c r="A33394" s="652" t="s">
        <v>44545</v>
      </c>
      <c r="B33394" s="652" t="s">
        <v>22800</v>
      </c>
      <c r="C33394" s="653" t="s">
        <v>44679</v>
      </c>
      <c r="D33394" s="652" t="s">
        <v>28</v>
      </c>
      <c r="E33394" s="1211">
        <v>8.31</v>
      </c>
    </row>
    <row r="33395" spans="1:5">
      <c r="A33395" s="652" t="s">
        <v>44546</v>
      </c>
      <c r="B33395" s="652" t="s">
        <v>22800</v>
      </c>
      <c r="C33395" s="653" t="s">
        <v>44680</v>
      </c>
      <c r="D33395" s="652" t="s">
        <v>28</v>
      </c>
      <c r="E33395" s="1211">
        <v>26.3</v>
      </c>
    </row>
    <row r="33396" spans="1:5">
      <c r="A33396" s="652" t="s">
        <v>44547</v>
      </c>
      <c r="B33396" s="652" t="s">
        <v>22800</v>
      </c>
      <c r="C33396" s="653" t="s">
        <v>44681</v>
      </c>
      <c r="D33396" s="652" t="s">
        <v>28</v>
      </c>
      <c r="E33396" s="1211">
        <v>19.010000000000002</v>
      </c>
    </row>
    <row r="33397" spans="1:5">
      <c r="A33397" s="652" t="s">
        <v>44548</v>
      </c>
      <c r="B33397" s="652" t="s">
        <v>22800</v>
      </c>
      <c r="C33397" s="653" t="s">
        <v>44682</v>
      </c>
      <c r="D33397" s="652" t="s">
        <v>28</v>
      </c>
      <c r="E33397" s="1211">
        <v>40.67</v>
      </c>
    </row>
    <row r="33398" spans="1:5">
      <c r="A33398" s="652" t="s">
        <v>44549</v>
      </c>
      <c r="B33398" s="652" t="s">
        <v>22800</v>
      </c>
      <c r="C33398" s="653" t="s">
        <v>44683</v>
      </c>
      <c r="D33398" s="652" t="s">
        <v>28</v>
      </c>
      <c r="E33398" s="1211">
        <v>48.47</v>
      </c>
    </row>
    <row r="33399" spans="1:5">
      <c r="A33399" s="652" t="s">
        <v>44550</v>
      </c>
      <c r="B33399" s="652" t="s">
        <v>22800</v>
      </c>
      <c r="C33399" s="653" t="s">
        <v>44684</v>
      </c>
      <c r="D33399" s="652" t="s">
        <v>28</v>
      </c>
      <c r="E33399" s="1211">
        <v>54.44</v>
      </c>
    </row>
    <row r="33400" spans="1:5">
      <c r="A33400" s="652" t="s">
        <v>44551</v>
      </c>
      <c r="B33400" s="652" t="s">
        <v>22800</v>
      </c>
      <c r="C33400" s="653" t="s">
        <v>44685</v>
      </c>
      <c r="D33400" s="652" t="s">
        <v>28</v>
      </c>
      <c r="E33400" s="1211">
        <v>23.59</v>
      </c>
    </row>
    <row r="33401" spans="1:5">
      <c r="A33401" s="652" t="s">
        <v>44552</v>
      </c>
      <c r="B33401" s="652" t="s">
        <v>22800</v>
      </c>
      <c r="C33401" s="653" t="s">
        <v>44686</v>
      </c>
      <c r="D33401" s="652" t="s">
        <v>28</v>
      </c>
      <c r="E33401" s="1211">
        <v>71</v>
      </c>
    </row>
    <row r="33402" spans="1:5">
      <c r="A33402" s="652" t="s">
        <v>44553</v>
      </c>
      <c r="B33402" s="652" t="s">
        <v>22800</v>
      </c>
      <c r="C33402" s="653" t="s">
        <v>44687</v>
      </c>
      <c r="D33402" s="652" t="s">
        <v>28</v>
      </c>
      <c r="E33402" s="1211">
        <v>816.17</v>
      </c>
    </row>
    <row r="33403" spans="1:5">
      <c r="A33403" s="652" t="s">
        <v>44554</v>
      </c>
      <c r="B33403" s="652" t="s">
        <v>22800</v>
      </c>
      <c r="C33403" s="653" t="s">
        <v>44688</v>
      </c>
      <c r="D33403" s="652" t="s">
        <v>28</v>
      </c>
      <c r="E33403" s="1211">
        <v>259.12</v>
      </c>
    </row>
    <row r="33404" spans="1:5">
      <c r="A33404" s="652" t="s">
        <v>44555</v>
      </c>
      <c r="B33404" s="652" t="s">
        <v>22800</v>
      </c>
      <c r="C33404" s="653" t="s">
        <v>44689</v>
      </c>
      <c r="D33404" s="652" t="s">
        <v>5</v>
      </c>
      <c r="E33404" s="1211">
        <v>2.8</v>
      </c>
    </row>
    <row r="33405" spans="1:5">
      <c r="A33405" s="1204"/>
      <c r="B33405" s="1205"/>
      <c r="C33405" s="1206"/>
      <c r="D33405" s="1205"/>
      <c r="E33405" s="1207"/>
    </row>
    <row r="33406" spans="1:5">
      <c r="A33406" s="1204"/>
      <c r="B33406" s="1205"/>
      <c r="C33406" s="1206"/>
      <c r="D33406" s="1205"/>
      <c r="E33406" s="1207"/>
    </row>
    <row r="33407" spans="1:5">
      <c r="A33407" s="1204"/>
      <c r="B33407" s="1205"/>
      <c r="C33407" s="1206"/>
      <c r="D33407" s="1205"/>
      <c r="E33407" s="1207"/>
    </row>
    <row r="33408" spans="1:5" ht="15.75" thickBot="1">
      <c r="A33408" s="769"/>
      <c r="E33408" s="770"/>
    </row>
    <row r="33409" spans="1:6" ht="15.75" thickBot="1">
      <c r="A33409" s="769"/>
      <c r="D33409" s="295"/>
      <c r="E33409" s="662" t="s">
        <v>20785</v>
      </c>
      <c r="F33409" s="394"/>
    </row>
    <row r="33410" spans="1:6" ht="15.75" thickBot="1">
      <c r="A33410" s="571"/>
      <c r="B33410" s="572"/>
      <c r="C33410" s="1331" t="s">
        <v>44690</v>
      </c>
      <c r="D33410" s="572"/>
      <c r="E33410" s="573">
        <v>45839</v>
      </c>
      <c r="F33410" s="394"/>
    </row>
    <row r="33411" spans="1:6" ht="15.75" thickBot="1">
      <c r="A33411" s="569" t="s">
        <v>8</v>
      </c>
      <c r="B33411" s="570" t="s">
        <v>17049</v>
      </c>
      <c r="C33411" s="1337" t="s">
        <v>9266</v>
      </c>
      <c r="D33411" s="570" t="s">
        <v>9267</v>
      </c>
      <c r="E33411" s="686" t="s">
        <v>9268</v>
      </c>
      <c r="F33411" s="394"/>
    </row>
    <row r="33412" spans="1:6">
      <c r="A33412" s="1212" t="s">
        <v>33970</v>
      </c>
      <c r="B33412" s="1213"/>
      <c r="C33412" s="1212" t="s">
        <v>33971</v>
      </c>
      <c r="D33412" s="1214"/>
      <c r="E33412" s="1214"/>
    </row>
    <row r="33413" spans="1:6">
      <c r="A33413" s="1215" t="s">
        <v>33972</v>
      </c>
      <c r="B33413" s="1215" t="s">
        <v>24</v>
      </c>
      <c r="C33413" s="1215" t="s">
        <v>33973</v>
      </c>
      <c r="D33413" s="1216"/>
      <c r="E33413" s="1216"/>
    </row>
    <row r="33414" spans="1:6">
      <c r="A33414" s="1217" t="s">
        <v>33974</v>
      </c>
      <c r="B33414" s="1217" t="s">
        <v>24</v>
      </c>
      <c r="C33414" s="1217" t="s">
        <v>33975</v>
      </c>
      <c r="D33414" s="1217" t="s">
        <v>33</v>
      </c>
      <c r="E33414" s="1218">
        <v>227.45</v>
      </c>
    </row>
    <row r="33415" spans="1:6">
      <c r="A33415" s="1217" t="s">
        <v>33976</v>
      </c>
      <c r="B33415" s="1217" t="s">
        <v>24</v>
      </c>
      <c r="C33415" s="1217" t="s">
        <v>33977</v>
      </c>
      <c r="D33415" s="1217" t="s">
        <v>33</v>
      </c>
      <c r="E33415" s="1218">
        <v>207.99</v>
      </c>
    </row>
    <row r="33416" spans="1:6">
      <c r="A33416" s="1217" t="s">
        <v>33978</v>
      </c>
      <c r="B33416" s="1217" t="s">
        <v>24</v>
      </c>
      <c r="C33416" s="1217" t="s">
        <v>33979</v>
      </c>
      <c r="D33416" s="1217" t="s">
        <v>33</v>
      </c>
      <c r="E33416" s="1218">
        <v>188.52</v>
      </c>
    </row>
    <row r="33417" spans="1:6">
      <c r="A33417" s="1217" t="s">
        <v>33980</v>
      </c>
      <c r="B33417" s="1217" t="s">
        <v>24</v>
      </c>
      <c r="C33417" s="1217" t="s">
        <v>8851</v>
      </c>
      <c r="D33417" s="1217" t="s">
        <v>33</v>
      </c>
      <c r="E33417" s="1218">
        <v>169.05</v>
      </c>
    </row>
    <row r="33418" spans="1:6">
      <c r="A33418" s="1217" t="s">
        <v>33981</v>
      </c>
      <c r="B33418" s="1217" t="s">
        <v>24</v>
      </c>
      <c r="C33418" s="1217" t="s">
        <v>8853</v>
      </c>
      <c r="D33418" s="1217" t="s">
        <v>33</v>
      </c>
      <c r="E33418" s="1218">
        <v>149.58000000000001</v>
      </c>
    </row>
    <row r="33419" spans="1:6">
      <c r="A33419" s="1217" t="s">
        <v>33982</v>
      </c>
      <c r="B33419" s="1217" t="s">
        <v>24</v>
      </c>
      <c r="C33419" s="1217" t="s">
        <v>8855</v>
      </c>
      <c r="D33419" s="1217" t="s">
        <v>33</v>
      </c>
      <c r="E33419" s="1218">
        <v>132.86000000000001</v>
      </c>
    </row>
    <row r="33420" spans="1:6">
      <c r="A33420" s="1217" t="s">
        <v>33983</v>
      </c>
      <c r="B33420" s="1217" t="s">
        <v>24</v>
      </c>
      <c r="C33420" s="1217" t="s">
        <v>8857</v>
      </c>
      <c r="D33420" s="1217" t="s">
        <v>33</v>
      </c>
      <c r="E33420" s="1218">
        <v>94.53</v>
      </c>
    </row>
    <row r="33421" spans="1:6">
      <c r="A33421" s="1217" t="s">
        <v>33984</v>
      </c>
      <c r="B33421" s="1217" t="s">
        <v>24</v>
      </c>
      <c r="C33421" s="1217" t="s">
        <v>33985</v>
      </c>
      <c r="D33421" s="1217" t="s">
        <v>33</v>
      </c>
      <c r="E33421" s="1218">
        <v>227.45</v>
      </c>
    </row>
    <row r="33422" spans="1:6">
      <c r="A33422" s="1217" t="s">
        <v>33986</v>
      </c>
      <c r="B33422" s="1217" t="s">
        <v>24</v>
      </c>
      <c r="C33422" s="1217" t="s">
        <v>33987</v>
      </c>
      <c r="D33422" s="1217" t="s">
        <v>33</v>
      </c>
      <c r="E33422" s="1218">
        <v>207.99</v>
      </c>
    </row>
    <row r="33423" spans="1:6">
      <c r="A33423" s="1217" t="s">
        <v>33988</v>
      </c>
      <c r="B33423" s="1217" t="s">
        <v>24</v>
      </c>
      <c r="C33423" s="1217" t="s">
        <v>33989</v>
      </c>
      <c r="D33423" s="1217" t="s">
        <v>33</v>
      </c>
      <c r="E33423" s="1218">
        <v>188.52</v>
      </c>
    </row>
    <row r="33424" spans="1:6">
      <c r="A33424" s="1217" t="s">
        <v>33990</v>
      </c>
      <c r="B33424" s="1217" t="s">
        <v>24</v>
      </c>
      <c r="C33424" s="1217" t="s">
        <v>33991</v>
      </c>
      <c r="D33424" s="1217" t="s">
        <v>33</v>
      </c>
      <c r="E33424" s="1218">
        <v>169.05</v>
      </c>
    </row>
    <row r="33425" spans="1:5">
      <c r="A33425" s="1217" t="s">
        <v>33992</v>
      </c>
      <c r="B33425" s="1217" t="s">
        <v>24</v>
      </c>
      <c r="C33425" s="1217" t="s">
        <v>33993</v>
      </c>
      <c r="D33425" s="1217" t="s">
        <v>33</v>
      </c>
      <c r="E33425" s="1218">
        <v>149.58000000000001</v>
      </c>
    </row>
    <row r="33426" spans="1:5">
      <c r="A33426" s="1217" t="s">
        <v>33994</v>
      </c>
      <c r="B33426" s="1217" t="s">
        <v>24</v>
      </c>
      <c r="C33426" s="1217" t="s">
        <v>33995</v>
      </c>
      <c r="D33426" s="1217" t="s">
        <v>33</v>
      </c>
      <c r="E33426" s="1218">
        <v>132.86000000000001</v>
      </c>
    </row>
    <row r="33427" spans="1:5">
      <c r="A33427" s="1217" t="s">
        <v>33996</v>
      </c>
      <c r="B33427" s="1217" t="s">
        <v>24</v>
      </c>
      <c r="C33427" s="1217" t="s">
        <v>33997</v>
      </c>
      <c r="D33427" s="1217" t="s">
        <v>33</v>
      </c>
      <c r="E33427" s="1218">
        <v>94.53</v>
      </c>
    </row>
    <row r="33428" spans="1:5">
      <c r="A33428" s="1217" t="s">
        <v>33998</v>
      </c>
      <c r="B33428" s="1217" t="s">
        <v>24</v>
      </c>
      <c r="C33428" s="1217" t="s">
        <v>17187</v>
      </c>
      <c r="D33428" s="1217" t="s">
        <v>33</v>
      </c>
      <c r="E33428" s="1218">
        <v>38.909999999999997</v>
      </c>
    </row>
    <row r="33429" spans="1:5">
      <c r="A33429" s="1217" t="s">
        <v>33999</v>
      </c>
      <c r="B33429" s="1217" t="s">
        <v>24</v>
      </c>
      <c r="C33429" s="1217" t="s">
        <v>17188</v>
      </c>
      <c r="D33429" s="1217" t="s">
        <v>33</v>
      </c>
      <c r="E33429" s="1218">
        <v>50.32</v>
      </c>
    </row>
    <row r="33430" spans="1:5">
      <c r="A33430" s="1217" t="s">
        <v>34000</v>
      </c>
      <c r="B33430" s="1217" t="s">
        <v>24</v>
      </c>
      <c r="C33430" s="1217" t="s">
        <v>17189</v>
      </c>
      <c r="D33430" s="1217" t="s">
        <v>33</v>
      </c>
      <c r="E33430" s="1218">
        <v>13.66</v>
      </c>
    </row>
    <row r="33431" spans="1:5">
      <c r="A33431" s="1215" t="s">
        <v>34001</v>
      </c>
      <c r="B33431" s="1215" t="s">
        <v>24</v>
      </c>
      <c r="C33431" s="1215" t="s">
        <v>34002</v>
      </c>
      <c r="D33431" s="1216"/>
      <c r="E33431" s="1216"/>
    </row>
    <row r="33432" spans="1:5">
      <c r="A33432" s="1217" t="s">
        <v>34003</v>
      </c>
      <c r="B33432" s="1217" t="s">
        <v>24</v>
      </c>
      <c r="C33432" s="1217" t="s">
        <v>34004</v>
      </c>
      <c r="D33432" s="1217" t="s">
        <v>33</v>
      </c>
      <c r="E33432" s="1218">
        <v>26.61</v>
      </c>
    </row>
    <row r="33433" spans="1:5">
      <c r="A33433" s="1217" t="s">
        <v>34005</v>
      </c>
      <c r="B33433" s="1217" t="s">
        <v>24</v>
      </c>
      <c r="C33433" s="1217" t="s">
        <v>17190</v>
      </c>
      <c r="D33433" s="1217" t="s">
        <v>33</v>
      </c>
      <c r="E33433" s="1218">
        <v>26.61</v>
      </c>
    </row>
    <row r="33434" spans="1:5">
      <c r="A33434" s="1215" t="s">
        <v>34006</v>
      </c>
      <c r="B33434" s="1215" t="s">
        <v>24</v>
      </c>
      <c r="C33434" s="1215" t="s">
        <v>34007</v>
      </c>
      <c r="D33434" s="1216"/>
      <c r="E33434" s="1216"/>
    </row>
    <row r="33435" spans="1:5">
      <c r="A33435" s="1217" t="s">
        <v>34008</v>
      </c>
      <c r="B33435" s="1217" t="s">
        <v>24</v>
      </c>
      <c r="C33435" s="1217" t="s">
        <v>34009</v>
      </c>
      <c r="D33435" s="1217" t="s">
        <v>33</v>
      </c>
      <c r="E33435" s="1218">
        <v>38.78</v>
      </c>
    </row>
    <row r="33436" spans="1:5">
      <c r="A33436" s="1217" t="s">
        <v>34010</v>
      </c>
      <c r="B33436" s="1217" t="s">
        <v>24</v>
      </c>
      <c r="C33436" s="1217" t="s">
        <v>34011</v>
      </c>
      <c r="D33436" s="1217" t="s">
        <v>33</v>
      </c>
      <c r="E33436" s="1218">
        <v>34.64</v>
      </c>
    </row>
    <row r="33437" spans="1:5">
      <c r="A33437" s="1217" t="s">
        <v>34012</v>
      </c>
      <c r="B33437" s="1217" t="s">
        <v>24</v>
      </c>
      <c r="C33437" s="1217" t="s">
        <v>34013</v>
      </c>
      <c r="D33437" s="1217" t="s">
        <v>33</v>
      </c>
      <c r="E33437" s="1218">
        <v>30.92</v>
      </c>
    </row>
    <row r="33438" spans="1:5">
      <c r="A33438" s="1217" t="s">
        <v>34014</v>
      </c>
      <c r="B33438" s="1217" t="s">
        <v>24</v>
      </c>
      <c r="C33438" s="1217" t="s">
        <v>34015</v>
      </c>
      <c r="D33438" s="1217" t="s">
        <v>33</v>
      </c>
      <c r="E33438" s="1218">
        <v>38.78</v>
      </c>
    </row>
    <row r="33439" spans="1:5">
      <c r="A33439" s="1215" t="s">
        <v>34016</v>
      </c>
      <c r="B33439" s="1215" t="s">
        <v>24</v>
      </c>
      <c r="C33439" s="1215" t="s">
        <v>34017</v>
      </c>
      <c r="D33439" s="1216"/>
      <c r="E33439" s="1216"/>
    </row>
    <row r="33440" spans="1:5">
      <c r="A33440" s="1217" t="s">
        <v>34018</v>
      </c>
      <c r="B33440" s="1217" t="s">
        <v>24</v>
      </c>
      <c r="C33440" s="1217" t="s">
        <v>34019</v>
      </c>
      <c r="D33440" s="1217" t="s">
        <v>33</v>
      </c>
      <c r="E33440" s="1218">
        <v>38.78</v>
      </c>
    </row>
    <row r="33441" spans="1:5">
      <c r="A33441" s="1217" t="s">
        <v>34020</v>
      </c>
      <c r="B33441" s="1217" t="s">
        <v>24</v>
      </c>
      <c r="C33441" s="1217" t="s">
        <v>34021</v>
      </c>
      <c r="D33441" s="1217" t="s">
        <v>33</v>
      </c>
      <c r="E33441" s="1218">
        <v>34.64</v>
      </c>
    </row>
    <row r="33442" spans="1:5">
      <c r="A33442" s="1217" t="s">
        <v>34022</v>
      </c>
      <c r="B33442" s="1217" t="s">
        <v>24</v>
      </c>
      <c r="C33442" s="1217" t="s">
        <v>34023</v>
      </c>
      <c r="D33442" s="1217" t="s">
        <v>33</v>
      </c>
      <c r="E33442" s="1218">
        <v>30.92</v>
      </c>
    </row>
    <row r="33443" spans="1:5">
      <c r="A33443" s="1215" t="s">
        <v>34024</v>
      </c>
      <c r="B33443" s="1215" t="s">
        <v>24</v>
      </c>
      <c r="C33443" s="1215" t="s">
        <v>34025</v>
      </c>
      <c r="D33443" s="1216"/>
      <c r="E33443" s="1216"/>
    </row>
    <row r="33444" spans="1:5">
      <c r="A33444" s="1217" t="s">
        <v>34026</v>
      </c>
      <c r="B33444" s="1217" t="s">
        <v>24</v>
      </c>
      <c r="C33444" s="1217" t="s">
        <v>34027</v>
      </c>
      <c r="D33444" s="1217" t="s">
        <v>33</v>
      </c>
      <c r="E33444" s="1218">
        <v>34.64</v>
      </c>
    </row>
    <row r="33445" spans="1:5">
      <c r="A33445" s="1217" t="s">
        <v>34028</v>
      </c>
      <c r="B33445" s="1217" t="s">
        <v>24</v>
      </c>
      <c r="C33445" s="1217" t="s">
        <v>34029</v>
      </c>
      <c r="D33445" s="1217" t="s">
        <v>33</v>
      </c>
      <c r="E33445" s="1218">
        <v>30.92</v>
      </c>
    </row>
    <row r="33446" spans="1:5">
      <c r="A33446" s="1217" t="s">
        <v>34030</v>
      </c>
      <c r="B33446" s="1217" t="s">
        <v>24</v>
      </c>
      <c r="C33446" s="1217" t="s">
        <v>34031</v>
      </c>
      <c r="D33446" s="1217" t="s">
        <v>33</v>
      </c>
      <c r="E33446" s="1218">
        <v>21.55</v>
      </c>
    </row>
    <row r="33447" spans="1:5">
      <c r="A33447" s="1215" t="s">
        <v>34032</v>
      </c>
      <c r="B33447" s="1215" t="s">
        <v>24</v>
      </c>
      <c r="C33447" s="1215" t="s">
        <v>34033</v>
      </c>
      <c r="D33447" s="1216"/>
      <c r="E33447" s="1216"/>
    </row>
    <row r="33448" spans="1:5">
      <c r="A33448" s="1217" t="s">
        <v>34034</v>
      </c>
      <c r="B33448" s="1217" t="s">
        <v>24</v>
      </c>
      <c r="C33448" s="1217" t="s">
        <v>34035</v>
      </c>
      <c r="D33448" s="1217" t="s">
        <v>33</v>
      </c>
      <c r="E33448" s="1218">
        <v>32.5</v>
      </c>
    </row>
    <row r="33449" spans="1:5">
      <c r="A33449" s="1217" t="s">
        <v>34036</v>
      </c>
      <c r="B33449" s="1217" t="s">
        <v>24</v>
      </c>
      <c r="C33449" s="1217" t="s">
        <v>34037</v>
      </c>
      <c r="D33449" s="1217" t="s">
        <v>33</v>
      </c>
      <c r="E33449" s="1218">
        <v>29.29</v>
      </c>
    </row>
    <row r="33450" spans="1:5">
      <c r="A33450" s="1217" t="s">
        <v>34038</v>
      </c>
      <c r="B33450" s="1217" t="s">
        <v>24</v>
      </c>
      <c r="C33450" s="1217" t="s">
        <v>34039</v>
      </c>
      <c r="D33450" s="1217" t="s">
        <v>33</v>
      </c>
      <c r="E33450" s="1218">
        <v>26.09</v>
      </c>
    </row>
    <row r="33451" spans="1:5">
      <c r="A33451" s="1215" t="s">
        <v>34040</v>
      </c>
      <c r="B33451" s="1215" t="s">
        <v>24</v>
      </c>
      <c r="C33451" s="1215" t="s">
        <v>34041</v>
      </c>
      <c r="D33451" s="1216"/>
      <c r="E33451" s="1216"/>
    </row>
    <row r="33452" spans="1:5">
      <c r="A33452" s="1217" t="s">
        <v>34042</v>
      </c>
      <c r="B33452" s="1217" t="s">
        <v>24</v>
      </c>
      <c r="C33452" s="1217" t="s">
        <v>33977</v>
      </c>
      <c r="D33452" s="1217" t="s">
        <v>33</v>
      </c>
      <c r="E33452" s="1218">
        <v>189.08</v>
      </c>
    </row>
    <row r="33453" spans="1:5">
      <c r="A33453" s="1217" t="s">
        <v>34043</v>
      </c>
      <c r="B33453" s="1217" t="s">
        <v>24</v>
      </c>
      <c r="C33453" s="1217" t="s">
        <v>33979</v>
      </c>
      <c r="D33453" s="1217" t="s">
        <v>33</v>
      </c>
      <c r="E33453" s="1218">
        <v>171.38</v>
      </c>
    </row>
    <row r="33454" spans="1:5">
      <c r="A33454" s="1217" t="s">
        <v>34044</v>
      </c>
      <c r="B33454" s="1217" t="s">
        <v>24</v>
      </c>
      <c r="C33454" s="1217" t="s">
        <v>8851</v>
      </c>
      <c r="D33454" s="1217" t="s">
        <v>33</v>
      </c>
      <c r="E33454" s="1218">
        <v>153.68</v>
      </c>
    </row>
    <row r="33455" spans="1:5">
      <c r="A33455" s="1217" t="s">
        <v>34045</v>
      </c>
      <c r="B33455" s="1217" t="s">
        <v>24</v>
      </c>
      <c r="C33455" s="1217" t="s">
        <v>8853</v>
      </c>
      <c r="D33455" s="1217" t="s">
        <v>33</v>
      </c>
      <c r="E33455" s="1218">
        <v>135.97999999999999</v>
      </c>
    </row>
    <row r="33456" spans="1:5">
      <c r="A33456" s="1217" t="s">
        <v>34046</v>
      </c>
      <c r="B33456" s="1217" t="s">
        <v>24</v>
      </c>
      <c r="C33456" s="1217" t="s">
        <v>8855</v>
      </c>
      <c r="D33456" s="1217" t="s">
        <v>33</v>
      </c>
      <c r="E33456" s="1218">
        <v>120.78</v>
      </c>
    </row>
    <row r="33457" spans="1:5">
      <c r="A33457" s="1217" t="s">
        <v>34047</v>
      </c>
      <c r="B33457" s="1217" t="s">
        <v>24</v>
      </c>
      <c r="C33457" s="1217" t="s">
        <v>8857</v>
      </c>
      <c r="D33457" s="1217" t="s">
        <v>33</v>
      </c>
      <c r="E33457" s="1218">
        <v>85.94</v>
      </c>
    </row>
    <row r="33458" spans="1:5">
      <c r="A33458" s="1217" t="s">
        <v>34048</v>
      </c>
      <c r="B33458" s="1217" t="s">
        <v>24</v>
      </c>
      <c r="C33458" s="1217" t="s">
        <v>33987</v>
      </c>
      <c r="D33458" s="1217" t="s">
        <v>33</v>
      </c>
      <c r="E33458" s="1218">
        <v>189.08</v>
      </c>
    </row>
    <row r="33459" spans="1:5">
      <c r="A33459" s="1217" t="s">
        <v>34049</v>
      </c>
      <c r="B33459" s="1217" t="s">
        <v>24</v>
      </c>
      <c r="C33459" s="1217" t="s">
        <v>33989</v>
      </c>
      <c r="D33459" s="1217" t="s">
        <v>33</v>
      </c>
      <c r="E33459" s="1218">
        <v>171.38</v>
      </c>
    </row>
    <row r="33460" spans="1:5">
      <c r="A33460" s="1217" t="s">
        <v>34050</v>
      </c>
      <c r="B33460" s="1217" t="s">
        <v>24</v>
      </c>
      <c r="C33460" s="1217" t="s">
        <v>33991</v>
      </c>
      <c r="D33460" s="1217" t="s">
        <v>33</v>
      </c>
      <c r="E33460" s="1218">
        <v>153.68</v>
      </c>
    </row>
    <row r="33461" spans="1:5">
      <c r="A33461" s="1217" t="s">
        <v>34051</v>
      </c>
      <c r="B33461" s="1217" t="s">
        <v>24</v>
      </c>
      <c r="C33461" s="1217" t="s">
        <v>33993</v>
      </c>
      <c r="D33461" s="1217" t="s">
        <v>33</v>
      </c>
      <c r="E33461" s="1218">
        <v>135.97999999999999</v>
      </c>
    </row>
    <row r="33462" spans="1:5">
      <c r="A33462" s="1217" t="s">
        <v>34052</v>
      </c>
      <c r="B33462" s="1217" t="s">
        <v>24</v>
      </c>
      <c r="C33462" s="1217" t="s">
        <v>33995</v>
      </c>
      <c r="D33462" s="1217" t="s">
        <v>33</v>
      </c>
      <c r="E33462" s="1218">
        <v>120.78</v>
      </c>
    </row>
    <row r="33463" spans="1:5">
      <c r="A33463" s="1217" t="s">
        <v>34053</v>
      </c>
      <c r="B33463" s="1217" t="s">
        <v>24</v>
      </c>
      <c r="C33463" s="1217" t="s">
        <v>33997</v>
      </c>
      <c r="D33463" s="1217" t="s">
        <v>33</v>
      </c>
      <c r="E33463" s="1218">
        <v>85.94</v>
      </c>
    </row>
    <row r="33464" spans="1:5">
      <c r="A33464" s="1215" t="s">
        <v>34054</v>
      </c>
      <c r="B33464" s="1215" t="s">
        <v>24</v>
      </c>
      <c r="C33464" s="1215" t="s">
        <v>34002</v>
      </c>
      <c r="D33464" s="1216"/>
      <c r="E33464" s="1216"/>
    </row>
    <row r="33465" spans="1:5">
      <c r="A33465" s="1217" t="s">
        <v>34055</v>
      </c>
      <c r="B33465" s="1217" t="s">
        <v>24</v>
      </c>
      <c r="C33465" s="1217" t="s">
        <v>34056</v>
      </c>
      <c r="D33465" s="1217" t="s">
        <v>33</v>
      </c>
      <c r="E33465" s="1218">
        <v>24.19</v>
      </c>
    </row>
    <row r="33466" spans="1:5">
      <c r="A33466" s="1217" t="s">
        <v>34057</v>
      </c>
      <c r="B33466" s="1217" t="s">
        <v>24</v>
      </c>
      <c r="C33466" s="1217" t="s">
        <v>17191</v>
      </c>
      <c r="D33466" s="1217" t="s">
        <v>33</v>
      </c>
      <c r="E33466" s="1218">
        <v>24.19</v>
      </c>
    </row>
    <row r="33467" spans="1:5">
      <c r="A33467" s="1215" t="s">
        <v>34058</v>
      </c>
      <c r="B33467" s="1215" t="s">
        <v>24</v>
      </c>
      <c r="C33467" s="1215" t="s">
        <v>34059</v>
      </c>
      <c r="D33467" s="1216"/>
      <c r="E33467" s="1216"/>
    </row>
    <row r="33468" spans="1:5">
      <c r="A33468" s="1217" t="s">
        <v>34060</v>
      </c>
      <c r="B33468" s="1217" t="s">
        <v>24</v>
      </c>
      <c r="C33468" s="1217" t="s">
        <v>34019</v>
      </c>
      <c r="D33468" s="1217" t="s">
        <v>33</v>
      </c>
      <c r="E33468" s="1218">
        <v>35.26</v>
      </c>
    </row>
    <row r="33469" spans="1:5">
      <c r="A33469" s="1217" t="s">
        <v>34061</v>
      </c>
      <c r="B33469" s="1217" t="s">
        <v>24</v>
      </c>
      <c r="C33469" s="1217" t="s">
        <v>34021</v>
      </c>
      <c r="D33469" s="1217" t="s">
        <v>33</v>
      </c>
      <c r="E33469" s="1218">
        <v>31.49</v>
      </c>
    </row>
    <row r="33470" spans="1:5">
      <c r="A33470" s="1217" t="s">
        <v>34062</v>
      </c>
      <c r="B33470" s="1217" t="s">
        <v>24</v>
      </c>
      <c r="C33470" s="1217" t="s">
        <v>34023</v>
      </c>
      <c r="D33470" s="1217" t="s">
        <v>33</v>
      </c>
      <c r="E33470" s="1218">
        <v>28.11</v>
      </c>
    </row>
    <row r="33471" spans="1:5">
      <c r="A33471" s="1215" t="s">
        <v>34063</v>
      </c>
      <c r="B33471" s="1215" t="s">
        <v>24</v>
      </c>
      <c r="C33471" s="1215" t="s">
        <v>34064</v>
      </c>
      <c r="D33471" s="1216"/>
      <c r="E33471" s="1216"/>
    </row>
    <row r="33472" spans="1:5">
      <c r="A33472" s="1217" t="s">
        <v>34065</v>
      </c>
      <c r="B33472" s="1217" t="s">
        <v>24</v>
      </c>
      <c r="C33472" s="1217" t="s">
        <v>34027</v>
      </c>
      <c r="D33472" s="1217" t="s">
        <v>33</v>
      </c>
      <c r="E33472" s="1218">
        <v>31.49</v>
      </c>
    </row>
    <row r="33473" spans="1:5">
      <c r="A33473" s="1217" t="s">
        <v>34066</v>
      </c>
      <c r="B33473" s="1217" t="s">
        <v>24</v>
      </c>
      <c r="C33473" s="1217" t="s">
        <v>34029</v>
      </c>
      <c r="D33473" s="1217" t="s">
        <v>33</v>
      </c>
      <c r="E33473" s="1218">
        <v>28.11</v>
      </c>
    </row>
    <row r="33474" spans="1:5">
      <c r="A33474" s="1217" t="s">
        <v>34067</v>
      </c>
      <c r="B33474" s="1217" t="s">
        <v>24</v>
      </c>
      <c r="C33474" s="1217" t="s">
        <v>34031</v>
      </c>
      <c r="D33474" s="1217" t="s">
        <v>33</v>
      </c>
      <c r="E33474" s="1218">
        <v>19.59</v>
      </c>
    </row>
    <row r="33475" spans="1:5">
      <c r="A33475" s="1215" t="s">
        <v>34068</v>
      </c>
      <c r="B33475" s="1215" t="s">
        <v>24</v>
      </c>
      <c r="C33475" s="1215" t="s">
        <v>8836</v>
      </c>
      <c r="D33475" s="1216"/>
      <c r="E33475" s="1216"/>
    </row>
    <row r="33476" spans="1:5">
      <c r="A33476" s="1217" t="s">
        <v>34069</v>
      </c>
      <c r="B33476" s="1217" t="s">
        <v>24</v>
      </c>
      <c r="C33476" s="1217" t="s">
        <v>34070</v>
      </c>
      <c r="D33476" s="1217" t="s">
        <v>33</v>
      </c>
      <c r="E33476" s="1218">
        <v>35.26</v>
      </c>
    </row>
    <row r="33477" spans="1:5">
      <c r="A33477" s="1217" t="s">
        <v>34071</v>
      </c>
      <c r="B33477" s="1217" t="s">
        <v>24</v>
      </c>
      <c r="C33477" s="1217" t="s">
        <v>34072</v>
      </c>
      <c r="D33477" s="1217" t="s">
        <v>33</v>
      </c>
      <c r="E33477" s="1218">
        <v>31.68</v>
      </c>
    </row>
    <row r="33478" spans="1:5">
      <c r="A33478" s="1217" t="s">
        <v>34073</v>
      </c>
      <c r="B33478" s="1217" t="s">
        <v>24</v>
      </c>
      <c r="C33478" s="1217" t="s">
        <v>34074</v>
      </c>
      <c r="D33478" s="1217" t="s">
        <v>33</v>
      </c>
      <c r="E33478" s="1218">
        <v>28.11</v>
      </c>
    </row>
    <row r="33479" spans="1:5">
      <c r="A33479" s="1217" t="s">
        <v>34075</v>
      </c>
      <c r="B33479" s="1217" t="s">
        <v>24</v>
      </c>
      <c r="C33479" s="1217" t="s">
        <v>34076</v>
      </c>
      <c r="D33479" s="1217" t="s">
        <v>33</v>
      </c>
      <c r="E33479" s="1218">
        <v>28.11</v>
      </c>
    </row>
    <row r="33480" spans="1:5">
      <c r="A33480" s="1217" t="s">
        <v>34077</v>
      </c>
      <c r="B33480" s="1217" t="s">
        <v>24</v>
      </c>
      <c r="C33480" s="1217" t="s">
        <v>34078</v>
      </c>
      <c r="D33480" s="1217" t="s">
        <v>33</v>
      </c>
      <c r="E33480" s="1218">
        <v>18.809999999999999</v>
      </c>
    </row>
    <row r="33481" spans="1:5">
      <c r="A33481" s="1217" t="s">
        <v>34079</v>
      </c>
      <c r="B33481" s="1217" t="s">
        <v>24</v>
      </c>
      <c r="C33481" s="1217" t="s">
        <v>34080</v>
      </c>
      <c r="D33481" s="1217" t="s">
        <v>33</v>
      </c>
      <c r="E33481" s="1218">
        <v>18.809999999999999</v>
      </c>
    </row>
    <row r="33482" spans="1:5">
      <c r="A33482" s="1215" t="s">
        <v>34081</v>
      </c>
      <c r="B33482" s="1215" t="s">
        <v>24</v>
      </c>
      <c r="C33482" s="1215" t="s">
        <v>34082</v>
      </c>
      <c r="D33482" s="1216"/>
      <c r="E33482" s="1216"/>
    </row>
    <row r="33483" spans="1:5">
      <c r="A33483" s="1217" t="s">
        <v>34083</v>
      </c>
      <c r="B33483" s="1217" t="s">
        <v>24</v>
      </c>
      <c r="C33483" s="1217" t="s">
        <v>34084</v>
      </c>
      <c r="D33483" s="1217" t="s">
        <v>33</v>
      </c>
      <c r="E33483" s="1218">
        <v>39.65</v>
      </c>
    </row>
    <row r="33484" spans="1:5">
      <c r="A33484" s="1217" t="s">
        <v>34085</v>
      </c>
      <c r="B33484" s="1217" t="s">
        <v>24</v>
      </c>
      <c r="C33484" s="1217" t="s">
        <v>34086</v>
      </c>
      <c r="D33484" s="1217" t="s">
        <v>33</v>
      </c>
      <c r="E33484" s="1218">
        <v>31.49</v>
      </c>
    </row>
    <row r="33485" spans="1:5">
      <c r="A33485" s="1217" t="s">
        <v>34087</v>
      </c>
      <c r="B33485" s="1217" t="s">
        <v>24</v>
      </c>
      <c r="C33485" s="1217" t="s">
        <v>34088</v>
      </c>
      <c r="D33485" s="1217" t="s">
        <v>33</v>
      </c>
      <c r="E33485" s="1218">
        <v>19.59</v>
      </c>
    </row>
    <row r="33486" spans="1:5">
      <c r="A33486" s="1215" t="s">
        <v>34089</v>
      </c>
      <c r="B33486" s="1215" t="s">
        <v>24</v>
      </c>
      <c r="C33486" s="1215" t="s">
        <v>34090</v>
      </c>
      <c r="D33486" s="1216"/>
      <c r="E33486" s="1216"/>
    </row>
    <row r="33487" spans="1:5">
      <c r="A33487" s="1217" t="s">
        <v>34091</v>
      </c>
      <c r="B33487" s="1217" t="s">
        <v>24</v>
      </c>
      <c r="C33487" s="1217" t="s">
        <v>34092</v>
      </c>
      <c r="D33487" s="1217" t="s">
        <v>33</v>
      </c>
      <c r="E33487" s="1218">
        <v>29.23</v>
      </c>
    </row>
    <row r="33488" spans="1:5">
      <c r="A33488" s="1217" t="s">
        <v>34093</v>
      </c>
      <c r="B33488" s="1217" t="s">
        <v>24</v>
      </c>
      <c r="C33488" s="1217" t="s">
        <v>8866</v>
      </c>
      <c r="D33488" s="1217" t="s">
        <v>33</v>
      </c>
      <c r="E33488" s="1218">
        <v>18.809999999999999</v>
      </c>
    </row>
    <row r="33489" spans="1:5">
      <c r="A33489" s="1217" t="s">
        <v>34094</v>
      </c>
      <c r="B33489" s="1217" t="s">
        <v>24</v>
      </c>
      <c r="C33489" s="1217" t="s">
        <v>162</v>
      </c>
      <c r="D33489" s="1217" t="s">
        <v>33</v>
      </c>
      <c r="E33489" s="1218">
        <v>19.66</v>
      </c>
    </row>
    <row r="33490" spans="1:5">
      <c r="A33490" s="1219" t="s">
        <v>34095</v>
      </c>
      <c r="B33490" s="1220"/>
      <c r="C33490" s="1219" t="s">
        <v>34096</v>
      </c>
      <c r="D33490" s="1221"/>
      <c r="E33490" s="1221"/>
    </row>
    <row r="33491" spans="1:5">
      <c r="A33491" s="1215" t="s">
        <v>34097</v>
      </c>
      <c r="B33491" s="1215" t="s">
        <v>24</v>
      </c>
      <c r="C33491" s="1215" t="s">
        <v>34098</v>
      </c>
      <c r="D33491" s="1216"/>
      <c r="E33491" s="1216"/>
    </row>
    <row r="33492" spans="1:5">
      <c r="A33492" s="1217" t="s">
        <v>34099</v>
      </c>
      <c r="B33492" s="1217" t="s">
        <v>24</v>
      </c>
      <c r="C33492" s="1217" t="s">
        <v>34100</v>
      </c>
      <c r="D33492" s="1217" t="s">
        <v>9213</v>
      </c>
      <c r="E33492" s="1218">
        <v>2172.5100000000002</v>
      </c>
    </row>
    <row r="33493" spans="1:5">
      <c r="A33493" s="1217" t="s">
        <v>34101</v>
      </c>
      <c r="B33493" s="1217" t="s">
        <v>24</v>
      </c>
      <c r="C33493" s="1217" t="s">
        <v>34102</v>
      </c>
      <c r="D33493" s="1217" t="s">
        <v>9213</v>
      </c>
      <c r="E33493" s="1218">
        <v>1191.1600000000001</v>
      </c>
    </row>
    <row r="33494" spans="1:5">
      <c r="A33494" s="1217" t="s">
        <v>34103</v>
      </c>
      <c r="B33494" s="1217" t="s">
        <v>24</v>
      </c>
      <c r="C33494" s="1217" t="s">
        <v>34104</v>
      </c>
      <c r="D33494" s="1217" t="s">
        <v>9213</v>
      </c>
      <c r="E33494" s="1218">
        <v>759.09</v>
      </c>
    </row>
    <row r="33495" spans="1:5">
      <c r="A33495" s="1217" t="s">
        <v>34105</v>
      </c>
      <c r="B33495" s="1217" t="s">
        <v>24</v>
      </c>
      <c r="C33495" s="1217" t="s">
        <v>34106</v>
      </c>
      <c r="D33495" s="1217" t="s">
        <v>9213</v>
      </c>
      <c r="E33495" s="1218">
        <v>1524.57</v>
      </c>
    </row>
    <row r="33496" spans="1:5">
      <c r="A33496" s="1217" t="s">
        <v>34107</v>
      </c>
      <c r="B33496" s="1217" t="s">
        <v>24</v>
      </c>
      <c r="C33496" s="1217" t="s">
        <v>34108</v>
      </c>
      <c r="D33496" s="1217" t="s">
        <v>9213</v>
      </c>
      <c r="E33496" s="1218">
        <v>4343.84</v>
      </c>
    </row>
    <row r="33497" spans="1:5">
      <c r="A33497" s="1217" t="s">
        <v>34109</v>
      </c>
      <c r="B33497" s="1217" t="s">
        <v>24</v>
      </c>
      <c r="C33497" s="1217" t="s">
        <v>34110</v>
      </c>
      <c r="D33497" s="1217" t="s">
        <v>9213</v>
      </c>
      <c r="E33497" s="1218">
        <v>1969.5</v>
      </c>
    </row>
    <row r="33498" spans="1:5">
      <c r="A33498" s="1217" t="s">
        <v>34111</v>
      </c>
      <c r="B33498" s="1217" t="s">
        <v>24</v>
      </c>
      <c r="C33498" s="1217" t="s">
        <v>34112</v>
      </c>
      <c r="D33498" s="1217" t="s">
        <v>9213</v>
      </c>
      <c r="E33498" s="1218">
        <v>1684.82</v>
      </c>
    </row>
    <row r="33499" spans="1:5">
      <c r="A33499" s="1217" t="s">
        <v>34113</v>
      </c>
      <c r="B33499" s="1217" t="s">
        <v>24</v>
      </c>
      <c r="C33499" s="1217" t="s">
        <v>34114</v>
      </c>
      <c r="D33499" s="1217" t="s">
        <v>9213</v>
      </c>
      <c r="E33499" s="1218">
        <v>1534.14</v>
      </c>
    </row>
    <row r="33500" spans="1:5">
      <c r="A33500" s="1217" t="s">
        <v>34115</v>
      </c>
      <c r="B33500" s="1217" t="s">
        <v>24</v>
      </c>
      <c r="C33500" s="1217" t="s">
        <v>34116</v>
      </c>
      <c r="D33500" s="1217" t="s">
        <v>9213</v>
      </c>
      <c r="E33500" s="1218">
        <v>1534.14</v>
      </c>
    </row>
    <row r="33501" spans="1:5">
      <c r="A33501" s="1217" t="s">
        <v>34117</v>
      </c>
      <c r="B33501" s="1217" t="s">
        <v>24</v>
      </c>
      <c r="C33501" s="1217" t="s">
        <v>34118</v>
      </c>
      <c r="D33501" s="1217" t="s">
        <v>9213</v>
      </c>
      <c r="E33501" s="1218">
        <v>1848.39</v>
      </c>
    </row>
    <row r="33502" spans="1:5">
      <c r="A33502" s="1217" t="s">
        <v>34119</v>
      </c>
      <c r="B33502" s="1217" t="s">
        <v>24</v>
      </c>
      <c r="C33502" s="1217" t="s">
        <v>34120</v>
      </c>
      <c r="D33502" s="1217" t="s">
        <v>9213</v>
      </c>
      <c r="E33502" s="1218">
        <v>2283.14</v>
      </c>
    </row>
    <row r="33503" spans="1:5">
      <c r="A33503" s="1217" t="s">
        <v>34121</v>
      </c>
      <c r="B33503" s="1217" t="s">
        <v>24</v>
      </c>
      <c r="C33503" s="1217" t="s">
        <v>34122</v>
      </c>
      <c r="D33503" s="1217" t="s">
        <v>9213</v>
      </c>
      <c r="E33503" s="1218">
        <v>2349.89</v>
      </c>
    </row>
    <row r="33504" spans="1:5">
      <c r="A33504" s="1217" t="s">
        <v>34123</v>
      </c>
      <c r="B33504" s="1217" t="s">
        <v>24</v>
      </c>
      <c r="C33504" s="1217" t="s">
        <v>34124</v>
      </c>
      <c r="D33504" s="1217" t="s">
        <v>9213</v>
      </c>
      <c r="E33504" s="1218">
        <v>1779.11</v>
      </c>
    </row>
    <row r="33505" spans="1:5">
      <c r="A33505" s="1217" t="s">
        <v>34125</v>
      </c>
      <c r="B33505" s="1217" t="s">
        <v>24</v>
      </c>
      <c r="C33505" s="1217" t="s">
        <v>34126</v>
      </c>
      <c r="D33505" s="1217" t="s">
        <v>9213</v>
      </c>
      <c r="E33505" s="1218">
        <v>1716.23</v>
      </c>
    </row>
    <row r="33506" spans="1:5">
      <c r="A33506" s="1217" t="s">
        <v>34127</v>
      </c>
      <c r="B33506" s="1217" t="s">
        <v>24</v>
      </c>
      <c r="C33506" s="1217" t="s">
        <v>34128</v>
      </c>
      <c r="D33506" s="1217" t="s">
        <v>9213</v>
      </c>
      <c r="E33506" s="1218">
        <v>1428.58</v>
      </c>
    </row>
    <row r="33507" spans="1:5">
      <c r="A33507" s="1217" t="s">
        <v>34129</v>
      </c>
      <c r="B33507" s="1217" t="s">
        <v>24</v>
      </c>
      <c r="C33507" s="1217" t="s">
        <v>34130</v>
      </c>
      <c r="D33507" s="1217" t="s">
        <v>9213</v>
      </c>
      <c r="E33507" s="1218">
        <v>1333.11</v>
      </c>
    </row>
    <row r="33508" spans="1:5">
      <c r="A33508" s="1217" t="s">
        <v>34131</v>
      </c>
      <c r="B33508" s="1217" t="s">
        <v>24</v>
      </c>
      <c r="C33508" s="1217" t="s">
        <v>34132</v>
      </c>
      <c r="D33508" s="1217" t="s">
        <v>9213</v>
      </c>
      <c r="E33508" s="1218">
        <v>1709.83</v>
      </c>
    </row>
    <row r="33509" spans="1:5">
      <c r="A33509" s="1217" t="s">
        <v>34133</v>
      </c>
      <c r="B33509" s="1217" t="s">
        <v>24</v>
      </c>
      <c r="C33509" s="1217" t="s">
        <v>34134</v>
      </c>
      <c r="D33509" s="1217" t="s">
        <v>9213</v>
      </c>
      <c r="E33509" s="1218">
        <v>1848.39</v>
      </c>
    </row>
    <row r="33510" spans="1:5">
      <c r="A33510" s="1217" t="s">
        <v>34135</v>
      </c>
      <c r="B33510" s="1217" t="s">
        <v>24</v>
      </c>
      <c r="C33510" s="1217" t="s">
        <v>34136</v>
      </c>
      <c r="D33510" s="1217" t="s">
        <v>9213</v>
      </c>
      <c r="E33510" s="1218">
        <v>646.41999999999996</v>
      </c>
    </row>
    <row r="33511" spans="1:5">
      <c r="A33511" s="1217" t="s">
        <v>34137</v>
      </c>
      <c r="B33511" s="1217" t="s">
        <v>24</v>
      </c>
      <c r="C33511" s="1217" t="s">
        <v>34138</v>
      </c>
      <c r="D33511" s="1217" t="s">
        <v>9213</v>
      </c>
      <c r="E33511" s="1218">
        <v>621.21</v>
      </c>
    </row>
    <row r="33512" spans="1:5">
      <c r="A33512" s="1217" t="s">
        <v>34139</v>
      </c>
      <c r="B33512" s="1217" t="s">
        <v>24</v>
      </c>
      <c r="C33512" s="1217" t="s">
        <v>34140</v>
      </c>
      <c r="D33512" s="1217" t="s">
        <v>9213</v>
      </c>
      <c r="E33512" s="1218">
        <v>507.23</v>
      </c>
    </row>
    <row r="33513" spans="1:5">
      <c r="A33513" s="1217" t="s">
        <v>34141</v>
      </c>
      <c r="B33513" s="1217" t="s">
        <v>24</v>
      </c>
      <c r="C33513" s="1217" t="s">
        <v>34142</v>
      </c>
      <c r="D33513" s="1217" t="s">
        <v>9213</v>
      </c>
      <c r="E33513" s="1218">
        <v>433.02</v>
      </c>
    </row>
    <row r="33514" spans="1:5">
      <c r="A33514" s="1217" t="s">
        <v>34143</v>
      </c>
      <c r="B33514" s="1217" t="s">
        <v>24</v>
      </c>
      <c r="C33514" s="1217" t="s">
        <v>34144</v>
      </c>
      <c r="D33514" s="1217" t="s">
        <v>9213</v>
      </c>
      <c r="E33514" s="1218">
        <v>1848.39</v>
      </c>
    </row>
    <row r="33515" spans="1:5">
      <c r="A33515" s="1217" t="s">
        <v>34145</v>
      </c>
      <c r="B33515" s="1217" t="s">
        <v>24</v>
      </c>
      <c r="C33515" s="1217" t="s">
        <v>34146</v>
      </c>
      <c r="D33515" s="1217" t="s">
        <v>9213</v>
      </c>
      <c r="E33515" s="1218">
        <v>1393.94</v>
      </c>
    </row>
    <row r="33516" spans="1:5">
      <c r="A33516" s="1217" t="s">
        <v>34147</v>
      </c>
      <c r="B33516" s="1217" t="s">
        <v>24</v>
      </c>
      <c r="C33516" s="1217" t="s">
        <v>34148</v>
      </c>
      <c r="D33516" s="1217" t="s">
        <v>9213</v>
      </c>
      <c r="E33516" s="1218">
        <v>1848.39</v>
      </c>
    </row>
    <row r="33517" spans="1:5">
      <c r="A33517" s="1217" t="s">
        <v>34149</v>
      </c>
      <c r="B33517" s="1217" t="s">
        <v>24</v>
      </c>
      <c r="C33517" s="1217" t="s">
        <v>34150</v>
      </c>
      <c r="D33517" s="1217" t="s">
        <v>9213</v>
      </c>
      <c r="E33517" s="1218">
        <v>790.08</v>
      </c>
    </row>
    <row r="33518" spans="1:5">
      <c r="A33518" s="1217" t="s">
        <v>34151</v>
      </c>
      <c r="B33518" s="1217" t="s">
        <v>24</v>
      </c>
      <c r="C33518" s="1217" t="s">
        <v>34152</v>
      </c>
      <c r="D33518" s="1217" t="s">
        <v>9213</v>
      </c>
      <c r="E33518" s="1218">
        <v>1483.11</v>
      </c>
    </row>
    <row r="33519" spans="1:5">
      <c r="A33519" s="1217" t="s">
        <v>34153</v>
      </c>
      <c r="B33519" s="1217" t="s">
        <v>24</v>
      </c>
      <c r="C33519" s="1217" t="s">
        <v>34154</v>
      </c>
      <c r="D33519" s="1217" t="s">
        <v>28</v>
      </c>
      <c r="E33519" s="1218">
        <v>2172.5100000000002</v>
      </c>
    </row>
    <row r="33520" spans="1:5">
      <c r="A33520" s="1217" t="s">
        <v>34155</v>
      </c>
      <c r="B33520" s="1217" t="s">
        <v>24</v>
      </c>
      <c r="C33520" s="1217" t="s">
        <v>34156</v>
      </c>
      <c r="D33520" s="1217" t="s">
        <v>9213</v>
      </c>
      <c r="E33520" s="1218">
        <v>1086.26</v>
      </c>
    </row>
    <row r="33521" spans="1:5">
      <c r="A33521" s="1217" t="s">
        <v>34157</v>
      </c>
      <c r="B33521" s="1217" t="s">
        <v>24</v>
      </c>
      <c r="C33521" s="1217" t="s">
        <v>34158</v>
      </c>
      <c r="D33521" s="1217" t="s">
        <v>9213</v>
      </c>
      <c r="E33521" s="1218">
        <v>1086.26</v>
      </c>
    </row>
    <row r="33522" spans="1:5">
      <c r="A33522" s="1217" t="s">
        <v>34159</v>
      </c>
      <c r="B33522" s="1217" t="s">
        <v>24</v>
      </c>
      <c r="C33522" s="1217" t="s">
        <v>34160</v>
      </c>
      <c r="D33522" s="1217" t="s">
        <v>9213</v>
      </c>
      <c r="E33522" s="1218">
        <v>1848.39</v>
      </c>
    </row>
    <row r="33523" spans="1:5">
      <c r="A33523" s="1217" t="s">
        <v>34161</v>
      </c>
      <c r="B33523" s="1217" t="s">
        <v>24</v>
      </c>
      <c r="C33523" s="1217" t="s">
        <v>34162</v>
      </c>
      <c r="D33523" s="1217" t="s">
        <v>9213</v>
      </c>
      <c r="E33523" s="1218">
        <v>1393.94</v>
      </c>
    </row>
    <row r="33524" spans="1:5">
      <c r="A33524" s="1217" t="s">
        <v>34163</v>
      </c>
      <c r="B33524" s="1217" t="s">
        <v>24</v>
      </c>
      <c r="C33524" s="1217" t="s">
        <v>34164</v>
      </c>
      <c r="D33524" s="1217" t="s">
        <v>9213</v>
      </c>
      <c r="E33524" s="1218">
        <v>1095.1600000000001</v>
      </c>
    </row>
    <row r="33525" spans="1:5">
      <c r="A33525" s="1215" t="s">
        <v>34165</v>
      </c>
      <c r="B33525" s="1215" t="s">
        <v>24</v>
      </c>
      <c r="C33525" s="1215" t="s">
        <v>34166</v>
      </c>
      <c r="D33525" s="1216"/>
      <c r="E33525" s="1216"/>
    </row>
    <row r="33526" spans="1:5">
      <c r="A33526" s="1217" t="s">
        <v>34167</v>
      </c>
      <c r="B33526" s="1217" t="s">
        <v>24</v>
      </c>
      <c r="C33526" s="1217" t="s">
        <v>34168</v>
      </c>
      <c r="D33526" s="1217" t="s">
        <v>28</v>
      </c>
      <c r="E33526" s="1218">
        <v>4934.2299999999996</v>
      </c>
    </row>
    <row r="33527" spans="1:5">
      <c r="A33527" s="1217" t="s">
        <v>34169</v>
      </c>
      <c r="B33527" s="1217" t="s">
        <v>24</v>
      </c>
      <c r="C33527" s="1217" t="s">
        <v>34170</v>
      </c>
      <c r="D33527" s="1217" t="s">
        <v>28</v>
      </c>
      <c r="E33527" s="1218">
        <v>9868.4599999999991</v>
      </c>
    </row>
    <row r="33528" spans="1:5">
      <c r="A33528" s="1217" t="s">
        <v>34171</v>
      </c>
      <c r="B33528" s="1217" t="s">
        <v>24</v>
      </c>
      <c r="C33528" s="1217" t="s">
        <v>34172</v>
      </c>
      <c r="D33528" s="1217" t="s">
        <v>28</v>
      </c>
      <c r="E33528" s="1218">
        <v>14800.44</v>
      </c>
    </row>
    <row r="33529" spans="1:5">
      <c r="A33529" s="1217" t="s">
        <v>34173</v>
      </c>
      <c r="B33529" s="1217" t="s">
        <v>24</v>
      </c>
      <c r="C33529" s="1217" t="s">
        <v>34174</v>
      </c>
      <c r="D33529" s="1217" t="s">
        <v>28</v>
      </c>
      <c r="E33529" s="1218">
        <v>3153.24</v>
      </c>
    </row>
    <row r="33530" spans="1:5">
      <c r="A33530" s="1217" t="s">
        <v>17192</v>
      </c>
      <c r="B33530" s="1217" t="s">
        <v>24</v>
      </c>
      <c r="C33530" s="1217" t="s">
        <v>34175</v>
      </c>
      <c r="D33530" s="1217" t="s">
        <v>28</v>
      </c>
      <c r="E33530" s="1218">
        <v>4815.3500000000004</v>
      </c>
    </row>
    <row r="33531" spans="1:5">
      <c r="A33531" s="1217" t="s">
        <v>34176</v>
      </c>
      <c r="B33531" s="1217" t="s">
        <v>24</v>
      </c>
      <c r="C33531" s="1217" t="s">
        <v>34177</v>
      </c>
      <c r="D33531" s="1217" t="s">
        <v>28</v>
      </c>
      <c r="E33531" s="1218">
        <v>9596.4500000000007</v>
      </c>
    </row>
    <row r="33532" spans="1:5">
      <c r="A33532" s="1217" t="s">
        <v>34178</v>
      </c>
      <c r="B33532" s="1217" t="s">
        <v>24</v>
      </c>
      <c r="C33532" s="1217" t="s">
        <v>34179</v>
      </c>
      <c r="D33532" s="1217" t="s">
        <v>28</v>
      </c>
      <c r="E33532" s="1218">
        <v>4815.3500000000004</v>
      </c>
    </row>
    <row r="33533" spans="1:5">
      <c r="A33533" s="1217" t="s">
        <v>34180</v>
      </c>
      <c r="B33533" s="1217" t="s">
        <v>24</v>
      </c>
      <c r="C33533" s="1217" t="s">
        <v>34181</v>
      </c>
      <c r="D33533" s="1217" t="s">
        <v>28</v>
      </c>
      <c r="E33533" s="1218">
        <v>9596.4500000000007</v>
      </c>
    </row>
    <row r="33534" spans="1:5">
      <c r="A33534" s="1217" t="s">
        <v>34182</v>
      </c>
      <c r="B33534" s="1217" t="s">
        <v>24</v>
      </c>
      <c r="C33534" s="1217" t="s">
        <v>34183</v>
      </c>
      <c r="D33534" s="1217" t="s">
        <v>34184</v>
      </c>
      <c r="E33534" s="1218">
        <v>8912.9</v>
      </c>
    </row>
    <row r="33535" spans="1:5">
      <c r="A33535" s="1215" t="s">
        <v>34185</v>
      </c>
      <c r="B33535" s="1215" t="s">
        <v>24</v>
      </c>
      <c r="C33535" s="1215" t="s">
        <v>34186</v>
      </c>
      <c r="D33535" s="1216"/>
      <c r="E33535" s="1216"/>
    </row>
    <row r="33536" spans="1:5">
      <c r="A33536" s="1217" t="s">
        <v>34187</v>
      </c>
      <c r="B33536" s="1217" t="s">
        <v>24</v>
      </c>
      <c r="C33536" s="1217" t="s">
        <v>34188</v>
      </c>
      <c r="D33536" s="1217" t="s">
        <v>34184</v>
      </c>
      <c r="E33536" s="1218">
        <v>7820.41</v>
      </c>
    </row>
    <row r="33537" spans="1:5">
      <c r="A33537" s="1217" t="s">
        <v>34189</v>
      </c>
      <c r="B33537" s="1217" t="s">
        <v>24</v>
      </c>
      <c r="C33537" s="1217" t="s">
        <v>34190</v>
      </c>
      <c r="D33537" s="1217" t="s">
        <v>34184</v>
      </c>
      <c r="E33537" s="1218">
        <v>2763.49</v>
      </c>
    </row>
    <row r="33538" spans="1:5">
      <c r="A33538" s="1217" t="s">
        <v>34191</v>
      </c>
      <c r="B33538" s="1217" t="s">
        <v>24</v>
      </c>
      <c r="C33538" s="1217" t="s">
        <v>34192</v>
      </c>
      <c r="D33538" s="1217" t="s">
        <v>34184</v>
      </c>
      <c r="E33538" s="1218">
        <v>13741.73</v>
      </c>
    </row>
    <row r="33539" spans="1:5">
      <c r="A33539" s="1217" t="s">
        <v>34193</v>
      </c>
      <c r="B33539" s="1217" t="s">
        <v>24</v>
      </c>
      <c r="C33539" s="1217" t="s">
        <v>34194</v>
      </c>
      <c r="D33539" s="1217" t="s">
        <v>34184</v>
      </c>
      <c r="E33539" s="1218">
        <v>8895.77</v>
      </c>
    </row>
    <row r="33540" spans="1:5">
      <c r="A33540" s="1217" t="s">
        <v>34195</v>
      </c>
      <c r="B33540" s="1217" t="s">
        <v>24</v>
      </c>
      <c r="C33540" s="1217" t="s">
        <v>34112</v>
      </c>
      <c r="D33540" s="1217" t="s">
        <v>9213</v>
      </c>
      <c r="E33540" s="1218">
        <v>1684.82</v>
      </c>
    </row>
    <row r="33541" spans="1:5">
      <c r="A33541" s="1217" t="s">
        <v>34196</v>
      </c>
      <c r="B33541" s="1217" t="s">
        <v>24</v>
      </c>
      <c r="C33541" s="1217" t="s">
        <v>34197</v>
      </c>
      <c r="D33541" s="1217" t="s">
        <v>9213</v>
      </c>
      <c r="E33541" s="1218">
        <v>1534.14</v>
      </c>
    </row>
    <row r="33542" spans="1:5">
      <c r="A33542" s="1217" t="s">
        <v>34198</v>
      </c>
      <c r="B33542" s="1217" t="s">
        <v>24</v>
      </c>
      <c r="C33542" s="1217" t="s">
        <v>34199</v>
      </c>
      <c r="D33542" s="1217" t="s">
        <v>34184</v>
      </c>
      <c r="E33542" s="1218">
        <v>2386.9299999999998</v>
      </c>
    </row>
    <row r="33543" spans="1:5">
      <c r="A33543" s="1217" t="s">
        <v>34200</v>
      </c>
      <c r="B33543" s="1217" t="s">
        <v>24</v>
      </c>
      <c r="C33543" s="1217" t="s">
        <v>34201</v>
      </c>
      <c r="D33543" s="1217" t="s">
        <v>34184</v>
      </c>
      <c r="E33543" s="1218">
        <v>3739.33</v>
      </c>
    </row>
    <row r="33544" spans="1:5">
      <c r="A33544" s="1217" t="s">
        <v>34202</v>
      </c>
      <c r="B33544" s="1217" t="s">
        <v>24</v>
      </c>
      <c r="C33544" s="1217" t="s">
        <v>34203</v>
      </c>
      <c r="D33544" s="1217" t="s">
        <v>34184</v>
      </c>
      <c r="E33544" s="1218">
        <v>2885.6</v>
      </c>
    </row>
    <row r="33545" spans="1:5">
      <c r="A33545" s="1217" t="s">
        <v>34204</v>
      </c>
      <c r="B33545" s="1217" t="s">
        <v>24</v>
      </c>
      <c r="C33545" s="1217" t="s">
        <v>34205</v>
      </c>
      <c r="D33545" s="1217" t="s">
        <v>34184</v>
      </c>
      <c r="E33545" s="1218">
        <v>1969.5</v>
      </c>
    </row>
    <row r="33546" spans="1:5">
      <c r="A33546" s="1217" t="s">
        <v>17193</v>
      </c>
      <c r="B33546" s="1217" t="s">
        <v>24</v>
      </c>
      <c r="C33546" s="1217" t="s">
        <v>34132</v>
      </c>
      <c r="D33546" s="1217" t="s">
        <v>9213</v>
      </c>
      <c r="E33546" s="1218">
        <v>1709.83</v>
      </c>
    </row>
    <row r="33547" spans="1:5">
      <c r="A33547" s="1217" t="s">
        <v>34206</v>
      </c>
      <c r="B33547" s="1217" t="s">
        <v>24</v>
      </c>
      <c r="C33547" s="1217" t="s">
        <v>34207</v>
      </c>
      <c r="D33547" s="1217" t="s">
        <v>9213</v>
      </c>
      <c r="E33547" s="1218">
        <v>3194.97</v>
      </c>
    </row>
    <row r="33548" spans="1:5">
      <c r="A33548" s="1217" t="s">
        <v>34208</v>
      </c>
      <c r="B33548" s="1217" t="s">
        <v>24</v>
      </c>
      <c r="C33548" s="1217" t="s">
        <v>34122</v>
      </c>
      <c r="D33548" s="1217" t="s">
        <v>9213</v>
      </c>
      <c r="E33548" s="1218">
        <v>2349.89</v>
      </c>
    </row>
    <row r="33549" spans="1:5">
      <c r="A33549" s="1217" t="s">
        <v>34209</v>
      </c>
      <c r="B33549" s="1217" t="s">
        <v>24</v>
      </c>
      <c r="C33549" s="1217" t="s">
        <v>34210</v>
      </c>
      <c r="D33549" s="1217" t="s">
        <v>9213</v>
      </c>
      <c r="E33549" s="1218">
        <v>1817.49</v>
      </c>
    </row>
    <row r="33550" spans="1:5">
      <c r="A33550" s="1217" t="s">
        <v>34211</v>
      </c>
      <c r="B33550" s="1217" t="s">
        <v>24</v>
      </c>
      <c r="C33550" s="1217" t="s">
        <v>34212</v>
      </c>
      <c r="D33550" s="1217" t="s">
        <v>9213</v>
      </c>
      <c r="E33550" s="1218">
        <v>2189.4699999999998</v>
      </c>
    </row>
    <row r="33551" spans="1:5">
      <c r="A33551" s="1217" t="s">
        <v>34213</v>
      </c>
      <c r="B33551" s="1217" t="s">
        <v>24</v>
      </c>
      <c r="C33551" s="1217" t="s">
        <v>34214</v>
      </c>
      <c r="D33551" s="1217" t="s">
        <v>9213</v>
      </c>
      <c r="E33551" s="1218">
        <v>4372.55</v>
      </c>
    </row>
    <row r="33552" spans="1:5">
      <c r="A33552" s="1217" t="s">
        <v>34215</v>
      </c>
      <c r="B33552" s="1217" t="s">
        <v>24</v>
      </c>
      <c r="C33552" s="1217" t="s">
        <v>34216</v>
      </c>
      <c r="D33552" s="1217" t="s">
        <v>9213</v>
      </c>
      <c r="E33552" s="1218">
        <v>1183.95</v>
      </c>
    </row>
    <row r="33553" spans="1:5">
      <c r="A33553" s="1217" t="s">
        <v>34217</v>
      </c>
      <c r="B33553" s="1217" t="s">
        <v>24</v>
      </c>
      <c r="C33553" s="1217" t="s">
        <v>34218</v>
      </c>
      <c r="D33553" s="1217" t="s">
        <v>34184</v>
      </c>
      <c r="E33553" s="1218">
        <v>7541.6</v>
      </c>
    </row>
    <row r="33554" spans="1:5">
      <c r="A33554" s="1215" t="s">
        <v>34219</v>
      </c>
      <c r="B33554" s="1215" t="s">
        <v>24</v>
      </c>
      <c r="C33554" s="1215" t="s">
        <v>34220</v>
      </c>
      <c r="D33554" s="1216"/>
      <c r="E33554" s="1216"/>
    </row>
    <row r="33555" spans="1:5">
      <c r="A33555" s="1217" t="s">
        <v>34221</v>
      </c>
      <c r="B33555" s="1217" t="s">
        <v>24</v>
      </c>
      <c r="C33555" s="1217" t="s">
        <v>34222</v>
      </c>
      <c r="D33555" s="1217" t="s">
        <v>28</v>
      </c>
      <c r="E33555" s="1218">
        <v>6638.53</v>
      </c>
    </row>
    <row r="33556" spans="1:5">
      <c r="A33556" s="1217" t="s">
        <v>34223</v>
      </c>
      <c r="B33556" s="1217" t="s">
        <v>24</v>
      </c>
      <c r="C33556" s="1217" t="s">
        <v>34224</v>
      </c>
      <c r="D33556" s="1217" t="s">
        <v>28</v>
      </c>
      <c r="E33556" s="1218">
        <v>11501.89</v>
      </c>
    </row>
    <row r="33557" spans="1:5">
      <c r="A33557" s="1217" t="s">
        <v>34225</v>
      </c>
      <c r="B33557" s="1217" t="s">
        <v>24</v>
      </c>
      <c r="C33557" s="1217" t="s">
        <v>34226</v>
      </c>
      <c r="D33557" s="1217" t="s">
        <v>28</v>
      </c>
      <c r="E33557" s="1218">
        <v>15704.93</v>
      </c>
    </row>
    <row r="33558" spans="1:5">
      <c r="A33558" s="1217" t="s">
        <v>34227</v>
      </c>
      <c r="B33558" s="1217" t="s">
        <v>24</v>
      </c>
      <c r="C33558" s="1217" t="s">
        <v>34228</v>
      </c>
      <c r="D33558" s="1217" t="s">
        <v>28</v>
      </c>
      <c r="E33558" s="1218">
        <v>20213.07</v>
      </c>
    </row>
    <row r="33559" spans="1:5">
      <c r="A33559" s="1215" t="s">
        <v>34229</v>
      </c>
      <c r="B33559" s="1215" t="s">
        <v>24</v>
      </c>
      <c r="C33559" s="1215" t="s">
        <v>34230</v>
      </c>
      <c r="D33559" s="1216"/>
      <c r="E33559" s="1216"/>
    </row>
    <row r="33560" spans="1:5">
      <c r="A33560" s="1217" t="s">
        <v>34231</v>
      </c>
      <c r="B33560" s="1217" t="s">
        <v>24</v>
      </c>
      <c r="C33560" s="1217" t="s">
        <v>34232</v>
      </c>
      <c r="D33560" s="1217" t="s">
        <v>8845</v>
      </c>
      <c r="E33560" s="1218">
        <v>1409.81</v>
      </c>
    </row>
    <row r="33561" spans="1:5">
      <c r="A33561" s="1217" t="s">
        <v>34233</v>
      </c>
      <c r="B33561" s="1217" t="s">
        <v>24</v>
      </c>
      <c r="C33561" s="1217" t="s">
        <v>34234</v>
      </c>
      <c r="D33561" s="1217" t="s">
        <v>8845</v>
      </c>
      <c r="E33561" s="1218">
        <v>987.06</v>
      </c>
    </row>
    <row r="33562" spans="1:5">
      <c r="A33562" s="1217" t="s">
        <v>34235</v>
      </c>
      <c r="B33562" s="1217" t="s">
        <v>24</v>
      </c>
      <c r="C33562" s="1217" t="s">
        <v>34236</v>
      </c>
      <c r="D33562" s="1217" t="s">
        <v>34184</v>
      </c>
      <c r="E33562" s="1218">
        <v>537.59</v>
      </c>
    </row>
    <row r="33563" spans="1:5">
      <c r="A33563" s="1217" t="s">
        <v>34237</v>
      </c>
      <c r="B33563" s="1217" t="s">
        <v>24</v>
      </c>
      <c r="C33563" s="1217" t="s">
        <v>34238</v>
      </c>
      <c r="D33563" s="1217" t="s">
        <v>8845</v>
      </c>
      <c r="E33563" s="1218">
        <v>1556.46</v>
      </c>
    </row>
    <row r="33564" spans="1:5">
      <c r="A33564" s="1217" t="s">
        <v>34239</v>
      </c>
      <c r="B33564" s="1217" t="s">
        <v>24</v>
      </c>
      <c r="C33564" s="1217" t="s">
        <v>34240</v>
      </c>
      <c r="D33564" s="1217" t="s">
        <v>32</v>
      </c>
      <c r="E33564" s="1218">
        <v>0.37</v>
      </c>
    </row>
    <row r="33565" spans="1:5">
      <c r="A33565" s="1217" t="s">
        <v>34241</v>
      </c>
      <c r="B33565" s="1217" t="s">
        <v>24</v>
      </c>
      <c r="C33565" s="1217" t="s">
        <v>34242</v>
      </c>
      <c r="D33565" s="1217" t="s">
        <v>32</v>
      </c>
      <c r="E33565" s="1218">
        <v>0.33</v>
      </c>
    </row>
    <row r="33566" spans="1:5">
      <c r="A33566" s="1217" t="s">
        <v>34243</v>
      </c>
      <c r="B33566" s="1217" t="s">
        <v>24</v>
      </c>
      <c r="C33566" s="1217" t="s">
        <v>34244</v>
      </c>
      <c r="D33566" s="1217" t="s">
        <v>32</v>
      </c>
      <c r="E33566" s="1218">
        <v>0.19</v>
      </c>
    </row>
    <row r="33567" spans="1:5">
      <c r="A33567" s="1217" t="s">
        <v>34245</v>
      </c>
      <c r="B33567" s="1217" t="s">
        <v>24</v>
      </c>
      <c r="C33567" s="1217" t="s">
        <v>34246</v>
      </c>
      <c r="D33567" s="1217" t="s">
        <v>34184</v>
      </c>
      <c r="E33567" s="1218">
        <v>608.13</v>
      </c>
    </row>
    <row r="33568" spans="1:5">
      <c r="A33568" s="1217" t="s">
        <v>34247</v>
      </c>
      <c r="B33568" s="1217" t="s">
        <v>24</v>
      </c>
      <c r="C33568" s="1217" t="s">
        <v>34248</v>
      </c>
      <c r="D33568" s="1217" t="s">
        <v>9213</v>
      </c>
      <c r="E33568" s="1218">
        <v>316</v>
      </c>
    </row>
    <row r="33569" spans="1:5">
      <c r="A33569" s="1217" t="s">
        <v>34249</v>
      </c>
      <c r="B33569" s="1217" t="s">
        <v>24</v>
      </c>
      <c r="C33569" s="1217" t="s">
        <v>34250</v>
      </c>
      <c r="D33569" s="1217" t="s">
        <v>9213</v>
      </c>
      <c r="E33569" s="1218">
        <v>681.22</v>
      </c>
    </row>
    <row r="33570" spans="1:5">
      <c r="A33570" s="1217" t="s">
        <v>34251</v>
      </c>
      <c r="B33570" s="1217" t="s">
        <v>24</v>
      </c>
      <c r="C33570" s="1217" t="s">
        <v>34252</v>
      </c>
      <c r="D33570" s="1217" t="s">
        <v>9213</v>
      </c>
      <c r="E33570" s="1218">
        <v>395.71</v>
      </c>
    </row>
    <row r="33571" spans="1:5">
      <c r="A33571" s="1217" t="s">
        <v>34253</v>
      </c>
      <c r="B33571" s="1217" t="s">
        <v>24</v>
      </c>
      <c r="C33571" s="1217" t="s">
        <v>34254</v>
      </c>
      <c r="D33571" s="1217" t="s">
        <v>9213</v>
      </c>
      <c r="E33571" s="1218">
        <v>485.97</v>
      </c>
    </row>
    <row r="33572" spans="1:5">
      <c r="A33572" s="1217" t="s">
        <v>34255</v>
      </c>
      <c r="B33572" s="1217" t="s">
        <v>24</v>
      </c>
      <c r="C33572" s="1217" t="s">
        <v>34256</v>
      </c>
      <c r="D33572" s="1217" t="s">
        <v>28</v>
      </c>
      <c r="E33572" s="1218">
        <v>475.62</v>
      </c>
    </row>
    <row r="33573" spans="1:5">
      <c r="A33573" s="1217" t="s">
        <v>34257</v>
      </c>
      <c r="B33573" s="1217" t="s">
        <v>24</v>
      </c>
      <c r="C33573" s="1217" t="s">
        <v>34258</v>
      </c>
      <c r="D33573" s="1217" t="s">
        <v>28</v>
      </c>
      <c r="E33573" s="1218">
        <v>623.69000000000005</v>
      </c>
    </row>
    <row r="33574" spans="1:5">
      <c r="A33574" s="1217" t="s">
        <v>34259</v>
      </c>
      <c r="B33574" s="1217" t="s">
        <v>24</v>
      </c>
      <c r="C33574" s="1217" t="s">
        <v>34260</v>
      </c>
      <c r="D33574" s="1217" t="s">
        <v>28</v>
      </c>
      <c r="E33574" s="1218">
        <v>771.76</v>
      </c>
    </row>
    <row r="33575" spans="1:5">
      <c r="A33575" s="1215" t="s">
        <v>34261</v>
      </c>
      <c r="B33575" s="1215" t="s">
        <v>24</v>
      </c>
      <c r="C33575" s="1215" t="s">
        <v>34262</v>
      </c>
      <c r="D33575" s="1216"/>
      <c r="E33575" s="1216"/>
    </row>
    <row r="33576" spans="1:5">
      <c r="A33576" s="1217" t="s">
        <v>17194</v>
      </c>
      <c r="B33576" s="1217" t="s">
        <v>24</v>
      </c>
      <c r="C33576" s="1217" t="s">
        <v>34263</v>
      </c>
      <c r="D33576" s="1217" t="s">
        <v>28</v>
      </c>
      <c r="E33576" s="1218">
        <v>1226.21</v>
      </c>
    </row>
    <row r="33577" spans="1:5">
      <c r="A33577" s="1217" t="s">
        <v>17195</v>
      </c>
      <c r="B33577" s="1217" t="s">
        <v>24</v>
      </c>
      <c r="C33577" s="1217" t="s">
        <v>34264</v>
      </c>
      <c r="D33577" s="1217" t="s">
        <v>28</v>
      </c>
      <c r="E33577" s="1218">
        <v>1502.14</v>
      </c>
    </row>
    <row r="33578" spans="1:5">
      <c r="A33578" s="1217" t="s">
        <v>34265</v>
      </c>
      <c r="B33578" s="1217" t="s">
        <v>24</v>
      </c>
      <c r="C33578" s="1217" t="s">
        <v>34266</v>
      </c>
      <c r="D33578" s="1217" t="s">
        <v>28</v>
      </c>
      <c r="E33578" s="1218">
        <v>2662.9</v>
      </c>
    </row>
    <row r="33579" spans="1:5">
      <c r="A33579" s="1217" t="s">
        <v>34267</v>
      </c>
      <c r="B33579" s="1217" t="s">
        <v>24</v>
      </c>
      <c r="C33579" s="1217" t="s">
        <v>34268</v>
      </c>
      <c r="D33579" s="1217" t="s">
        <v>28</v>
      </c>
      <c r="E33579" s="1218">
        <v>4726.3900000000003</v>
      </c>
    </row>
    <row r="33580" spans="1:5">
      <c r="A33580" s="1217" t="s">
        <v>34269</v>
      </c>
      <c r="B33580" s="1217" t="s">
        <v>24</v>
      </c>
      <c r="C33580" s="1217" t="s">
        <v>34270</v>
      </c>
      <c r="D33580" s="1217" t="s">
        <v>28</v>
      </c>
      <c r="E33580" s="1218">
        <v>1224.3900000000001</v>
      </c>
    </row>
    <row r="33581" spans="1:5">
      <c r="A33581" s="1215" t="s">
        <v>34271</v>
      </c>
      <c r="B33581" s="1215" t="s">
        <v>24</v>
      </c>
      <c r="C33581" s="1215" t="s">
        <v>34272</v>
      </c>
      <c r="D33581" s="1216"/>
      <c r="E33581" s="1216"/>
    </row>
    <row r="33582" spans="1:5">
      <c r="A33582" s="1217" t="s">
        <v>34273</v>
      </c>
      <c r="B33582" s="1217" t="s">
        <v>24</v>
      </c>
      <c r="C33582" s="1217" t="s">
        <v>34274</v>
      </c>
      <c r="D33582" s="1217" t="s">
        <v>28</v>
      </c>
      <c r="E33582" s="1218">
        <v>604.08000000000004</v>
      </c>
    </row>
    <row r="33583" spans="1:5">
      <c r="A33583" s="1217" t="s">
        <v>34275</v>
      </c>
      <c r="B33583" s="1217" t="s">
        <v>24</v>
      </c>
      <c r="C33583" s="1217" t="s">
        <v>34276</v>
      </c>
      <c r="D33583" s="1217" t="s">
        <v>28</v>
      </c>
      <c r="E33583" s="1218">
        <v>991.24</v>
      </c>
    </row>
    <row r="33584" spans="1:5">
      <c r="A33584" s="1217" t="s">
        <v>34277</v>
      </c>
      <c r="B33584" s="1217" t="s">
        <v>24</v>
      </c>
      <c r="C33584" s="1217" t="s">
        <v>34278</v>
      </c>
      <c r="D33584" s="1217" t="s">
        <v>28</v>
      </c>
      <c r="E33584" s="1218">
        <v>1441.59</v>
      </c>
    </row>
    <row r="33585" spans="1:5">
      <c r="A33585" s="1217" t="s">
        <v>34279</v>
      </c>
      <c r="B33585" s="1217" t="s">
        <v>24</v>
      </c>
      <c r="C33585" s="1217" t="s">
        <v>34280</v>
      </c>
      <c r="D33585" s="1217" t="s">
        <v>28</v>
      </c>
      <c r="E33585" s="1218">
        <v>2439.54</v>
      </c>
    </row>
    <row r="33586" spans="1:5">
      <c r="A33586" s="1217" t="s">
        <v>34281</v>
      </c>
      <c r="B33586" s="1217" t="s">
        <v>24</v>
      </c>
      <c r="C33586" s="1217" t="s">
        <v>34282</v>
      </c>
      <c r="D33586" s="1217" t="s">
        <v>28</v>
      </c>
      <c r="E33586" s="1218">
        <v>3507.6</v>
      </c>
    </row>
    <row r="33587" spans="1:5">
      <c r="A33587" s="1217" t="s">
        <v>34283</v>
      </c>
      <c r="B33587" s="1217" t="s">
        <v>24</v>
      </c>
      <c r="C33587" s="1217" t="s">
        <v>34284</v>
      </c>
      <c r="D33587" s="1217" t="s">
        <v>28</v>
      </c>
      <c r="E33587" s="1218">
        <v>4673</v>
      </c>
    </row>
    <row r="33588" spans="1:5">
      <c r="A33588" s="1217" t="s">
        <v>34285</v>
      </c>
      <c r="B33588" s="1217" t="s">
        <v>24</v>
      </c>
      <c r="C33588" s="1217" t="s">
        <v>34286</v>
      </c>
      <c r="D33588" s="1217" t="s">
        <v>28</v>
      </c>
      <c r="E33588" s="1218">
        <v>5542.89</v>
      </c>
    </row>
    <row r="33589" spans="1:5">
      <c r="A33589" s="1217" t="s">
        <v>34287</v>
      </c>
      <c r="B33589" s="1217" t="s">
        <v>24</v>
      </c>
      <c r="C33589" s="1217" t="s">
        <v>34288</v>
      </c>
      <c r="D33589" s="1217" t="s">
        <v>28</v>
      </c>
      <c r="E33589" s="1218">
        <v>746.16</v>
      </c>
    </row>
    <row r="33590" spans="1:5">
      <c r="A33590" s="1217" t="s">
        <v>34289</v>
      </c>
      <c r="B33590" s="1217" t="s">
        <v>24</v>
      </c>
      <c r="C33590" s="1217" t="s">
        <v>34290</v>
      </c>
      <c r="D33590" s="1217" t="s">
        <v>28</v>
      </c>
      <c r="E33590" s="1218">
        <v>1154.46</v>
      </c>
    </row>
    <row r="33591" spans="1:5">
      <c r="A33591" s="1217" t="s">
        <v>34291</v>
      </c>
      <c r="B33591" s="1217" t="s">
        <v>24</v>
      </c>
      <c r="C33591" s="1217" t="s">
        <v>34292</v>
      </c>
      <c r="D33591" s="1217" t="s">
        <v>28</v>
      </c>
      <c r="E33591" s="1218">
        <v>397.3</v>
      </c>
    </row>
    <row r="33592" spans="1:5">
      <c r="A33592" s="1217" t="s">
        <v>34293</v>
      </c>
      <c r="B33592" s="1217" t="s">
        <v>24</v>
      </c>
      <c r="C33592" s="1217" t="s">
        <v>34294</v>
      </c>
      <c r="D33592" s="1217" t="s">
        <v>28</v>
      </c>
      <c r="E33592" s="1218">
        <v>419.02</v>
      </c>
    </row>
    <row r="33593" spans="1:5">
      <c r="A33593" s="1217" t="s">
        <v>34295</v>
      </c>
      <c r="B33593" s="1217" t="s">
        <v>24</v>
      </c>
      <c r="C33593" s="1217" t="s">
        <v>34296</v>
      </c>
      <c r="D33593" s="1217" t="s">
        <v>28</v>
      </c>
      <c r="E33593" s="1218">
        <v>60.49</v>
      </c>
    </row>
    <row r="33594" spans="1:5">
      <c r="A33594" s="1217" t="s">
        <v>34297</v>
      </c>
      <c r="B33594" s="1217" t="s">
        <v>24</v>
      </c>
      <c r="C33594" s="1217" t="s">
        <v>34298</v>
      </c>
      <c r="D33594" s="1217" t="s">
        <v>28</v>
      </c>
      <c r="E33594" s="1218">
        <v>38.770000000000003</v>
      </c>
    </row>
    <row r="33595" spans="1:5">
      <c r="A33595" s="1217" t="s">
        <v>34299</v>
      </c>
      <c r="B33595" s="1217" t="s">
        <v>24</v>
      </c>
      <c r="C33595" s="1217" t="s">
        <v>34300</v>
      </c>
      <c r="D33595" s="1217" t="s">
        <v>28</v>
      </c>
      <c r="E33595" s="1218">
        <v>187.86</v>
      </c>
    </row>
    <row r="33596" spans="1:5">
      <c r="A33596" s="1215" t="s">
        <v>34301</v>
      </c>
      <c r="B33596" s="1215" t="s">
        <v>24</v>
      </c>
      <c r="C33596" s="1215" t="s">
        <v>34302</v>
      </c>
      <c r="D33596" s="1216"/>
      <c r="E33596" s="1216"/>
    </row>
    <row r="33597" spans="1:5">
      <c r="A33597" s="1217" t="s">
        <v>34303</v>
      </c>
      <c r="B33597" s="1217" t="s">
        <v>24</v>
      </c>
      <c r="C33597" s="1217" t="s">
        <v>34304</v>
      </c>
      <c r="D33597" s="1217" t="s">
        <v>28</v>
      </c>
      <c r="E33597" s="1218">
        <v>1086.26</v>
      </c>
    </row>
    <row r="33598" spans="1:5">
      <c r="A33598" s="1217" t="s">
        <v>34305</v>
      </c>
      <c r="B33598" s="1217" t="s">
        <v>24</v>
      </c>
      <c r="C33598" s="1217" t="s">
        <v>34306</v>
      </c>
      <c r="D33598" s="1217" t="s">
        <v>28</v>
      </c>
      <c r="E33598" s="1218">
        <v>4100.62</v>
      </c>
    </row>
    <row r="33599" spans="1:5">
      <c r="A33599" s="1217" t="s">
        <v>34307</v>
      </c>
      <c r="B33599" s="1217" t="s">
        <v>24</v>
      </c>
      <c r="C33599" s="1217" t="s">
        <v>34308</v>
      </c>
      <c r="D33599" s="1217" t="s">
        <v>28</v>
      </c>
      <c r="E33599" s="1218">
        <v>4100.62</v>
      </c>
    </row>
    <row r="33600" spans="1:5">
      <c r="A33600" s="1217" t="s">
        <v>34309</v>
      </c>
      <c r="B33600" s="1217" t="s">
        <v>24</v>
      </c>
      <c r="C33600" s="1217" t="s">
        <v>34310</v>
      </c>
      <c r="D33600" s="1217" t="s">
        <v>28</v>
      </c>
      <c r="E33600" s="1218">
        <v>1374.43</v>
      </c>
    </row>
    <row r="33601" spans="1:5">
      <c r="A33601" s="1217" t="s">
        <v>34311</v>
      </c>
      <c r="B33601" s="1217" t="s">
        <v>24</v>
      </c>
      <c r="C33601" s="1217" t="s">
        <v>34312</v>
      </c>
      <c r="D33601" s="1217" t="s">
        <v>32</v>
      </c>
      <c r="E33601" s="1218">
        <v>13.31</v>
      </c>
    </row>
    <row r="33602" spans="1:5">
      <c r="A33602" s="1215" t="s">
        <v>34313</v>
      </c>
      <c r="B33602" s="1215" t="s">
        <v>24</v>
      </c>
      <c r="C33602" s="1215" t="s">
        <v>34314</v>
      </c>
      <c r="D33602" s="1216"/>
      <c r="E33602" s="1216"/>
    </row>
    <row r="33603" spans="1:5">
      <c r="A33603" s="1217" t="s">
        <v>34315</v>
      </c>
      <c r="B33603" s="1217" t="s">
        <v>24</v>
      </c>
      <c r="C33603" s="1217" t="s">
        <v>34316</v>
      </c>
      <c r="D33603" s="1217" t="s">
        <v>28</v>
      </c>
      <c r="E33603" s="1218">
        <v>697.39</v>
      </c>
    </row>
    <row r="33604" spans="1:5">
      <c r="A33604" s="1217" t="s">
        <v>34317</v>
      </c>
      <c r="B33604" s="1217" t="s">
        <v>24</v>
      </c>
      <c r="C33604" s="1217" t="s">
        <v>34318</v>
      </c>
      <c r="D33604" s="1217" t="s">
        <v>28</v>
      </c>
      <c r="E33604" s="1218">
        <v>276.54000000000002</v>
      </c>
    </row>
    <row r="33605" spans="1:5">
      <c r="A33605" s="1217" t="s">
        <v>34319</v>
      </c>
      <c r="B33605" s="1217" t="s">
        <v>24</v>
      </c>
      <c r="C33605" s="1217" t="s">
        <v>34320</v>
      </c>
      <c r="D33605" s="1217" t="s">
        <v>28</v>
      </c>
      <c r="E33605" s="1218">
        <v>552.47</v>
      </c>
    </row>
    <row r="33606" spans="1:5">
      <c r="A33606" s="1217" t="s">
        <v>34321</v>
      </c>
      <c r="B33606" s="1217" t="s">
        <v>24</v>
      </c>
      <c r="C33606" s="1217" t="s">
        <v>34322</v>
      </c>
      <c r="D33606" s="1217" t="s">
        <v>28</v>
      </c>
      <c r="E33606" s="1218">
        <v>7.9</v>
      </c>
    </row>
    <row r="33607" spans="1:5">
      <c r="A33607" s="1217" t="s">
        <v>34323</v>
      </c>
      <c r="B33607" s="1217" t="s">
        <v>24</v>
      </c>
      <c r="C33607" s="1217" t="s">
        <v>34324</v>
      </c>
      <c r="D33607" s="1217" t="s">
        <v>28</v>
      </c>
      <c r="E33607" s="1218">
        <v>7239.19</v>
      </c>
    </row>
    <row r="33608" spans="1:5">
      <c r="A33608" s="1217" t="s">
        <v>34325</v>
      </c>
      <c r="B33608" s="1217" t="s">
        <v>24</v>
      </c>
      <c r="C33608" s="1217" t="s">
        <v>34326</v>
      </c>
      <c r="D33608" s="1217" t="s">
        <v>28</v>
      </c>
      <c r="E33608" s="1218">
        <v>7861.13</v>
      </c>
    </row>
    <row r="33609" spans="1:5">
      <c r="A33609" s="1219" t="s">
        <v>34327</v>
      </c>
      <c r="B33609" s="1220"/>
      <c r="C33609" s="1219" t="s">
        <v>34328</v>
      </c>
      <c r="D33609" s="1221"/>
      <c r="E33609" s="1221"/>
    </row>
    <row r="33610" spans="1:5">
      <c r="A33610" s="1215" t="s">
        <v>34329</v>
      </c>
      <c r="B33610" s="1215" t="s">
        <v>24</v>
      </c>
      <c r="C33610" s="1215" t="s">
        <v>34330</v>
      </c>
      <c r="D33610" s="1216"/>
      <c r="E33610" s="1216"/>
    </row>
    <row r="33611" spans="1:5">
      <c r="A33611" s="1217" t="s">
        <v>34331</v>
      </c>
      <c r="B33611" s="1217" t="s">
        <v>24</v>
      </c>
      <c r="C33611" s="1217" t="s">
        <v>34332</v>
      </c>
      <c r="D33611" s="1217" t="s">
        <v>28</v>
      </c>
      <c r="E33611" s="1218">
        <v>6</v>
      </c>
    </row>
    <row r="33612" spans="1:5">
      <c r="A33612" s="1217" t="s">
        <v>34333</v>
      </c>
      <c r="B33612" s="1217" t="s">
        <v>24</v>
      </c>
      <c r="C33612" s="1217" t="s">
        <v>34334</v>
      </c>
      <c r="D33612" s="1217" t="s">
        <v>28</v>
      </c>
      <c r="E33612" s="1218">
        <v>7.3</v>
      </c>
    </row>
    <row r="33613" spans="1:5">
      <c r="A33613" s="1217" t="s">
        <v>17196</v>
      </c>
      <c r="B33613" s="1217" t="s">
        <v>24</v>
      </c>
      <c r="C33613" s="1217" t="s">
        <v>34335</v>
      </c>
      <c r="D33613" s="1217" t="s">
        <v>28</v>
      </c>
      <c r="E33613" s="1218">
        <v>12.1</v>
      </c>
    </row>
    <row r="33614" spans="1:5">
      <c r="A33614" s="1215" t="s">
        <v>34336</v>
      </c>
      <c r="B33614" s="1215" t="s">
        <v>24</v>
      </c>
      <c r="C33614" s="1215" t="s">
        <v>34337</v>
      </c>
      <c r="D33614" s="1216"/>
      <c r="E33614" s="1216"/>
    </row>
    <row r="33615" spans="1:5">
      <c r="A33615" s="1217" t="s">
        <v>34338</v>
      </c>
      <c r="B33615" s="1217" t="s">
        <v>24</v>
      </c>
      <c r="C33615" s="1217" t="s">
        <v>34339</v>
      </c>
      <c r="D33615" s="1217" t="s">
        <v>28</v>
      </c>
      <c r="E33615" s="1218">
        <v>0.1</v>
      </c>
    </row>
    <row r="33616" spans="1:5">
      <c r="A33616" s="1217" t="s">
        <v>34340</v>
      </c>
      <c r="B33616" s="1217" t="s">
        <v>24</v>
      </c>
      <c r="C33616" s="1217" t="s">
        <v>34341</v>
      </c>
      <c r="D33616" s="1217" t="s">
        <v>28</v>
      </c>
      <c r="E33616" s="1218">
        <v>1</v>
      </c>
    </row>
    <row r="33617" spans="1:5">
      <c r="A33617" s="1215" t="s">
        <v>34342</v>
      </c>
      <c r="B33617" s="1215" t="s">
        <v>24</v>
      </c>
      <c r="C33617" s="1215" t="s">
        <v>34343</v>
      </c>
      <c r="D33617" s="1216"/>
      <c r="E33617" s="1216"/>
    </row>
    <row r="33618" spans="1:5">
      <c r="A33618" s="1217" t="s">
        <v>34344</v>
      </c>
      <c r="B33618" s="1217" t="s">
        <v>24</v>
      </c>
      <c r="C33618" s="1217" t="s">
        <v>34339</v>
      </c>
      <c r="D33618" s="1217" t="s">
        <v>28</v>
      </c>
      <c r="E33618" s="1218">
        <v>2</v>
      </c>
    </row>
    <row r="33619" spans="1:5">
      <c r="A33619" s="1217" t="s">
        <v>34345</v>
      </c>
      <c r="B33619" s="1217" t="s">
        <v>24</v>
      </c>
      <c r="C33619" s="1217" t="s">
        <v>34341</v>
      </c>
      <c r="D33619" s="1217" t="s">
        <v>28</v>
      </c>
      <c r="E33619" s="1218">
        <v>4</v>
      </c>
    </row>
    <row r="33620" spans="1:5">
      <c r="A33620" s="1215" t="s">
        <v>34346</v>
      </c>
      <c r="B33620" s="1215" t="s">
        <v>24</v>
      </c>
      <c r="C33620" s="1215" t="s">
        <v>34347</v>
      </c>
      <c r="D33620" s="1216"/>
      <c r="E33620" s="1216"/>
    </row>
    <row r="33621" spans="1:5">
      <c r="A33621" s="1217" t="s">
        <v>34348</v>
      </c>
      <c r="B33621" s="1217" t="s">
        <v>24</v>
      </c>
      <c r="C33621" s="1217" t="s">
        <v>34349</v>
      </c>
      <c r="D33621" s="1217" t="s">
        <v>28</v>
      </c>
      <c r="E33621" s="1218">
        <v>4.5</v>
      </c>
    </row>
    <row r="33622" spans="1:5">
      <c r="A33622" s="1215" t="s">
        <v>34350</v>
      </c>
      <c r="B33622" s="1215" t="s">
        <v>24</v>
      </c>
      <c r="C33622" s="1215" t="s">
        <v>34351</v>
      </c>
      <c r="D33622" s="1216"/>
      <c r="E33622" s="1216"/>
    </row>
    <row r="33623" spans="1:5">
      <c r="A33623" s="1217" t="s">
        <v>34352</v>
      </c>
      <c r="B33623" s="1217" t="s">
        <v>24</v>
      </c>
      <c r="C33623" s="1217" t="s">
        <v>34341</v>
      </c>
      <c r="D33623" s="1217" t="s">
        <v>28</v>
      </c>
      <c r="E33623" s="1218">
        <v>2.6</v>
      </c>
    </row>
    <row r="33624" spans="1:5">
      <c r="A33624" s="1217" t="s">
        <v>34353</v>
      </c>
      <c r="B33624" s="1217" t="s">
        <v>24</v>
      </c>
      <c r="C33624" s="1217" t="s">
        <v>34332</v>
      </c>
      <c r="D33624" s="1217" t="s">
        <v>28</v>
      </c>
      <c r="E33624" s="1218">
        <v>4.5</v>
      </c>
    </row>
    <row r="33625" spans="1:5">
      <c r="A33625" s="1217" t="s">
        <v>34354</v>
      </c>
      <c r="B33625" s="1217" t="s">
        <v>24</v>
      </c>
      <c r="C33625" s="1217" t="s">
        <v>34334</v>
      </c>
      <c r="D33625" s="1217" t="s">
        <v>28</v>
      </c>
      <c r="E33625" s="1218">
        <v>6</v>
      </c>
    </row>
    <row r="33626" spans="1:5">
      <c r="A33626" s="1217" t="s">
        <v>34355</v>
      </c>
      <c r="B33626" s="1217" t="s">
        <v>24</v>
      </c>
      <c r="C33626" s="1217" t="s">
        <v>34335</v>
      </c>
      <c r="D33626" s="1217" t="s">
        <v>28</v>
      </c>
      <c r="E33626" s="1218">
        <v>9.1</v>
      </c>
    </row>
    <row r="33627" spans="1:5">
      <c r="A33627" s="1217" t="s">
        <v>34356</v>
      </c>
      <c r="B33627" s="1217" t="s">
        <v>24</v>
      </c>
      <c r="C33627" s="1217" t="s">
        <v>34357</v>
      </c>
      <c r="D33627" s="1217" t="s">
        <v>28</v>
      </c>
      <c r="E33627" s="1218">
        <v>11</v>
      </c>
    </row>
    <row r="33628" spans="1:5">
      <c r="A33628" s="1217" t="s">
        <v>34358</v>
      </c>
      <c r="B33628" s="1217" t="s">
        <v>24</v>
      </c>
      <c r="C33628" s="1217" t="s">
        <v>34359</v>
      </c>
      <c r="D33628" s="1217" t="s">
        <v>28</v>
      </c>
      <c r="E33628" s="1218">
        <v>18.8</v>
      </c>
    </row>
    <row r="33629" spans="1:5">
      <c r="A33629" s="1215" t="s">
        <v>34360</v>
      </c>
      <c r="B33629" s="1215" t="s">
        <v>24</v>
      </c>
      <c r="C33629" s="1215" t="s">
        <v>34361</v>
      </c>
      <c r="D33629" s="1216"/>
      <c r="E33629" s="1216"/>
    </row>
    <row r="33630" spans="1:5">
      <c r="A33630" s="1217" t="s">
        <v>34362</v>
      </c>
      <c r="B33630" s="1217" t="s">
        <v>24</v>
      </c>
      <c r="C33630" s="1217" t="s">
        <v>34339</v>
      </c>
      <c r="D33630" s="1217" t="s">
        <v>28</v>
      </c>
      <c r="E33630" s="1218">
        <v>2.9</v>
      </c>
    </row>
    <row r="33631" spans="1:5">
      <c r="A33631" s="1217" t="s">
        <v>34363</v>
      </c>
      <c r="B33631" s="1217" t="s">
        <v>24</v>
      </c>
      <c r="C33631" s="1217" t="s">
        <v>34341</v>
      </c>
      <c r="D33631" s="1217" t="s">
        <v>28</v>
      </c>
      <c r="E33631" s="1218">
        <v>4</v>
      </c>
    </row>
    <row r="33632" spans="1:5">
      <c r="A33632" s="1217" t="s">
        <v>34364</v>
      </c>
      <c r="B33632" s="1217" t="s">
        <v>24</v>
      </c>
      <c r="C33632" s="1217" t="s">
        <v>34332</v>
      </c>
      <c r="D33632" s="1217" t="s">
        <v>28</v>
      </c>
      <c r="E33632" s="1218">
        <v>6</v>
      </c>
    </row>
    <row r="33633" spans="1:5">
      <c r="A33633" s="1217" t="s">
        <v>34365</v>
      </c>
      <c r="B33633" s="1217" t="s">
        <v>24</v>
      </c>
      <c r="C33633" s="1217" t="s">
        <v>34334</v>
      </c>
      <c r="D33633" s="1217" t="s">
        <v>28</v>
      </c>
      <c r="E33633" s="1218">
        <v>7.5</v>
      </c>
    </row>
    <row r="33634" spans="1:5">
      <c r="A33634" s="1217" t="s">
        <v>34366</v>
      </c>
      <c r="B33634" s="1217" t="s">
        <v>24</v>
      </c>
      <c r="C33634" s="1217" t="s">
        <v>34335</v>
      </c>
      <c r="D33634" s="1217" t="s">
        <v>28</v>
      </c>
      <c r="E33634" s="1218">
        <v>11</v>
      </c>
    </row>
    <row r="33635" spans="1:5">
      <c r="A33635" s="1217" t="s">
        <v>34367</v>
      </c>
      <c r="B33635" s="1217" t="s">
        <v>24</v>
      </c>
      <c r="C33635" s="1217" t="s">
        <v>34357</v>
      </c>
      <c r="D33635" s="1217" t="s">
        <v>28</v>
      </c>
      <c r="E33635" s="1218">
        <v>17.18</v>
      </c>
    </row>
    <row r="33636" spans="1:5">
      <c r="A33636" s="1217" t="s">
        <v>34368</v>
      </c>
      <c r="B33636" s="1217" t="s">
        <v>24</v>
      </c>
      <c r="C33636" s="1217" t="s">
        <v>34359</v>
      </c>
      <c r="D33636" s="1217" t="s">
        <v>28</v>
      </c>
      <c r="E33636" s="1218">
        <v>14.1</v>
      </c>
    </row>
    <row r="33637" spans="1:5">
      <c r="A33637" s="1215" t="s">
        <v>34369</v>
      </c>
      <c r="B33637" s="1215" t="s">
        <v>24</v>
      </c>
      <c r="C33637" s="1215" t="s">
        <v>34370</v>
      </c>
      <c r="D33637" s="1216"/>
      <c r="E33637" s="1216"/>
    </row>
    <row r="33638" spans="1:5">
      <c r="A33638" s="1217" t="s">
        <v>34371</v>
      </c>
      <c r="B33638" s="1217" t="s">
        <v>24</v>
      </c>
      <c r="C33638" s="1217" t="s">
        <v>17197</v>
      </c>
      <c r="D33638" s="1217" t="s">
        <v>28</v>
      </c>
      <c r="E33638" s="1218">
        <v>15.83</v>
      </c>
    </row>
    <row r="33639" spans="1:5">
      <c r="A33639" s="1217" t="s">
        <v>34372</v>
      </c>
      <c r="B33639" s="1217" t="s">
        <v>24</v>
      </c>
      <c r="C33639" s="1217" t="s">
        <v>17198</v>
      </c>
      <c r="D33639" s="1217" t="s">
        <v>28</v>
      </c>
      <c r="E33639" s="1218">
        <v>10.33</v>
      </c>
    </row>
    <row r="33640" spans="1:5">
      <c r="A33640" s="1217" t="s">
        <v>34373</v>
      </c>
      <c r="B33640" s="1217" t="s">
        <v>24</v>
      </c>
      <c r="C33640" s="1217" t="s">
        <v>17199</v>
      </c>
      <c r="D33640" s="1217" t="s">
        <v>28</v>
      </c>
      <c r="E33640" s="1218">
        <v>7.22</v>
      </c>
    </row>
    <row r="33641" spans="1:5">
      <c r="A33641" s="1217" t="s">
        <v>34374</v>
      </c>
      <c r="B33641" s="1217" t="s">
        <v>24</v>
      </c>
      <c r="C33641" s="1217" t="s">
        <v>34375</v>
      </c>
      <c r="D33641" s="1217" t="s">
        <v>28</v>
      </c>
      <c r="E33641" s="1218">
        <v>1.61</v>
      </c>
    </row>
    <row r="33642" spans="1:5">
      <c r="A33642" s="1217" t="s">
        <v>34376</v>
      </c>
      <c r="B33642" s="1217" t="s">
        <v>24</v>
      </c>
      <c r="C33642" s="1217" t="s">
        <v>34377</v>
      </c>
      <c r="D33642" s="1217" t="s">
        <v>28</v>
      </c>
      <c r="E33642" s="1218">
        <v>1.1100000000000001</v>
      </c>
    </row>
    <row r="33643" spans="1:5">
      <c r="A33643" s="1219" t="s">
        <v>34378</v>
      </c>
      <c r="B33643" s="1220"/>
      <c r="C33643" s="1219" t="s">
        <v>34379</v>
      </c>
      <c r="D33643" s="1221"/>
      <c r="E33643" s="1221"/>
    </row>
    <row r="33644" spans="1:5">
      <c r="A33644" s="1215" t="s">
        <v>34380</v>
      </c>
      <c r="B33644" s="1215" t="s">
        <v>24</v>
      </c>
      <c r="C33644" s="1215" t="s">
        <v>34381</v>
      </c>
      <c r="D33644" s="1216"/>
      <c r="E33644" s="1216"/>
    </row>
    <row r="33645" spans="1:5">
      <c r="A33645" s="1217" t="s">
        <v>34382</v>
      </c>
      <c r="B33645" s="1217" t="s">
        <v>24</v>
      </c>
      <c r="C33645" s="1217" t="s">
        <v>34383</v>
      </c>
      <c r="D33645" s="1217" t="s">
        <v>28</v>
      </c>
      <c r="E33645" s="1218">
        <v>1500</v>
      </c>
    </row>
    <row r="33646" spans="1:5">
      <c r="A33646" s="1217" t="s">
        <v>34384</v>
      </c>
      <c r="B33646" s="1217" t="s">
        <v>24</v>
      </c>
      <c r="C33646" s="1217" t="s">
        <v>17200</v>
      </c>
      <c r="D33646" s="1217" t="s">
        <v>5</v>
      </c>
      <c r="E33646" s="1218">
        <v>95</v>
      </c>
    </row>
    <row r="33647" spans="1:5">
      <c r="A33647" s="1217" t="s">
        <v>34385</v>
      </c>
      <c r="B33647" s="1217" t="s">
        <v>24</v>
      </c>
      <c r="C33647" s="1217" t="s">
        <v>17201</v>
      </c>
      <c r="D33647" s="1217" t="s">
        <v>28</v>
      </c>
      <c r="E33647" s="1218">
        <v>300</v>
      </c>
    </row>
    <row r="33648" spans="1:5">
      <c r="A33648" s="1215" t="s">
        <v>34386</v>
      </c>
      <c r="B33648" s="1215" t="s">
        <v>24</v>
      </c>
      <c r="C33648" s="1215" t="s">
        <v>34387</v>
      </c>
      <c r="D33648" s="1216"/>
      <c r="E33648" s="1216"/>
    </row>
    <row r="33649" spans="1:5">
      <c r="A33649" s="1217" t="s">
        <v>17202</v>
      </c>
      <c r="B33649" s="1217" t="s">
        <v>24</v>
      </c>
      <c r="C33649" s="1217" t="s">
        <v>17203</v>
      </c>
      <c r="D33649" s="1217" t="s">
        <v>28</v>
      </c>
      <c r="E33649" s="1218">
        <v>500</v>
      </c>
    </row>
    <row r="33650" spans="1:5">
      <c r="A33650" s="1217" t="s">
        <v>17204</v>
      </c>
      <c r="B33650" s="1217" t="s">
        <v>24</v>
      </c>
      <c r="C33650" s="1217" t="s">
        <v>17205</v>
      </c>
      <c r="D33650" s="1217" t="s">
        <v>5</v>
      </c>
      <c r="E33650" s="1218">
        <v>75</v>
      </c>
    </row>
    <row r="33651" spans="1:5">
      <c r="A33651" s="1215" t="s">
        <v>34388</v>
      </c>
      <c r="B33651" s="1215" t="s">
        <v>24</v>
      </c>
      <c r="C33651" s="1215" t="s">
        <v>34389</v>
      </c>
      <c r="D33651" s="1216"/>
      <c r="E33651" s="1216"/>
    </row>
    <row r="33652" spans="1:5">
      <c r="A33652" s="1217" t="s">
        <v>34390</v>
      </c>
      <c r="B33652" s="1217" t="s">
        <v>24</v>
      </c>
      <c r="C33652" s="1217" t="s">
        <v>34391</v>
      </c>
      <c r="D33652" s="1217" t="s">
        <v>5</v>
      </c>
      <c r="E33652" s="1218">
        <v>150</v>
      </c>
    </row>
    <row r="33653" spans="1:5">
      <c r="A33653" s="1215" t="s">
        <v>34392</v>
      </c>
      <c r="B33653" s="1215" t="s">
        <v>24</v>
      </c>
      <c r="C33653" s="1215" t="s">
        <v>34393</v>
      </c>
      <c r="D33653" s="1216"/>
      <c r="E33653" s="1216"/>
    </row>
    <row r="33654" spans="1:5">
      <c r="A33654" s="1217" t="s">
        <v>34394</v>
      </c>
      <c r="B33654" s="1217" t="s">
        <v>24</v>
      </c>
      <c r="C33654" s="1217" t="s">
        <v>34395</v>
      </c>
      <c r="D33654" s="1217" t="s">
        <v>28</v>
      </c>
      <c r="E33654" s="1218">
        <v>3000</v>
      </c>
    </row>
    <row r="33655" spans="1:5">
      <c r="A33655" s="1217" t="s">
        <v>34396</v>
      </c>
      <c r="B33655" s="1217" t="s">
        <v>24</v>
      </c>
      <c r="C33655" s="1217" t="s">
        <v>34397</v>
      </c>
      <c r="D33655" s="1217" t="s">
        <v>28</v>
      </c>
      <c r="E33655" s="1218">
        <v>600</v>
      </c>
    </row>
    <row r="33656" spans="1:5">
      <c r="A33656" s="1217" t="s">
        <v>34398</v>
      </c>
      <c r="B33656" s="1217" t="s">
        <v>24</v>
      </c>
      <c r="C33656" s="1217" t="s">
        <v>34399</v>
      </c>
      <c r="D33656" s="1217" t="s">
        <v>5</v>
      </c>
      <c r="E33656" s="1218">
        <v>220</v>
      </c>
    </row>
    <row r="33657" spans="1:5">
      <c r="A33657" s="1217" t="s">
        <v>34400</v>
      </c>
      <c r="B33657" s="1217" t="s">
        <v>24</v>
      </c>
      <c r="C33657" s="1217" t="s">
        <v>34401</v>
      </c>
      <c r="D33657" s="1217" t="s">
        <v>5</v>
      </c>
      <c r="E33657" s="1218">
        <v>220</v>
      </c>
    </row>
    <row r="33658" spans="1:5">
      <c r="A33658" s="1217" t="s">
        <v>34402</v>
      </c>
      <c r="B33658" s="1217" t="s">
        <v>24</v>
      </c>
      <c r="C33658" s="1217" t="s">
        <v>34403</v>
      </c>
      <c r="D33658" s="1217" t="s">
        <v>5</v>
      </c>
      <c r="E33658" s="1218">
        <v>519</v>
      </c>
    </row>
    <row r="33659" spans="1:5">
      <c r="A33659" s="1215" t="s">
        <v>34404</v>
      </c>
      <c r="B33659" s="1215" t="s">
        <v>24</v>
      </c>
      <c r="C33659" s="1215" t="s">
        <v>34405</v>
      </c>
      <c r="D33659" s="1216"/>
      <c r="E33659" s="1216"/>
    </row>
    <row r="33660" spans="1:5">
      <c r="A33660" s="1217" t="s">
        <v>34406</v>
      </c>
      <c r="B33660" s="1217" t="s">
        <v>24</v>
      </c>
      <c r="C33660" s="1217" t="s">
        <v>34407</v>
      </c>
      <c r="D33660" s="1217" t="s">
        <v>28</v>
      </c>
      <c r="E33660" s="1218">
        <v>2200</v>
      </c>
    </row>
    <row r="33661" spans="1:5">
      <c r="A33661" s="1217" t="s">
        <v>34408</v>
      </c>
      <c r="B33661" s="1217" t="s">
        <v>24</v>
      </c>
      <c r="C33661" s="1217" t="s">
        <v>34409</v>
      </c>
      <c r="D33661" s="1217" t="s">
        <v>28</v>
      </c>
      <c r="E33661" s="1218">
        <v>1800</v>
      </c>
    </row>
    <row r="33662" spans="1:5">
      <c r="A33662" s="1217" t="s">
        <v>34410</v>
      </c>
      <c r="B33662" s="1217" t="s">
        <v>24</v>
      </c>
      <c r="C33662" s="1217" t="s">
        <v>34411</v>
      </c>
      <c r="D33662" s="1217" t="s">
        <v>28</v>
      </c>
      <c r="E33662" s="1218">
        <v>900</v>
      </c>
    </row>
    <row r="33663" spans="1:5">
      <c r="A33663" s="1219" t="s">
        <v>45424</v>
      </c>
      <c r="B33663" s="1220"/>
      <c r="C33663" s="1219" t="s">
        <v>33790</v>
      </c>
      <c r="D33663" s="1221"/>
      <c r="E33663" s="1221"/>
    </row>
    <row r="33664" spans="1:5">
      <c r="A33664" s="1215" t="s">
        <v>45425</v>
      </c>
      <c r="B33664" s="1215" t="s">
        <v>24</v>
      </c>
      <c r="C33664" s="1215" t="s">
        <v>33793</v>
      </c>
      <c r="D33664" s="1216"/>
      <c r="E33664" s="1216"/>
    </row>
    <row r="33665" spans="1:5">
      <c r="A33665" s="1217" t="s">
        <v>45426</v>
      </c>
      <c r="B33665" s="1217" t="s">
        <v>24</v>
      </c>
      <c r="C33665" s="1217" t="s">
        <v>33791</v>
      </c>
      <c r="D33665" s="1217" t="s">
        <v>28</v>
      </c>
      <c r="E33665" s="1218">
        <v>30</v>
      </c>
    </row>
    <row r="33666" spans="1:5">
      <c r="A33666" s="1217" t="s">
        <v>45427</v>
      </c>
      <c r="B33666" s="1217" t="s">
        <v>24</v>
      </c>
      <c r="C33666" s="1217" t="s">
        <v>33794</v>
      </c>
      <c r="D33666" s="1217" t="s">
        <v>28</v>
      </c>
      <c r="E33666" s="1218">
        <v>246.58</v>
      </c>
    </row>
    <row r="33667" spans="1:5">
      <c r="A33667" s="1217" t="s">
        <v>45428</v>
      </c>
      <c r="B33667" s="1217" t="s">
        <v>24</v>
      </c>
      <c r="C33667" s="1217" t="s">
        <v>33795</v>
      </c>
      <c r="D33667" s="1217" t="s">
        <v>28</v>
      </c>
      <c r="E33667" s="1218">
        <v>117.7</v>
      </c>
    </row>
    <row r="33668" spans="1:5">
      <c r="A33668" s="1217" t="s">
        <v>45429</v>
      </c>
      <c r="B33668" s="1217" t="s">
        <v>24</v>
      </c>
      <c r="C33668" s="1217" t="s">
        <v>33796</v>
      </c>
      <c r="D33668" s="1217" t="s">
        <v>28</v>
      </c>
      <c r="E33668" s="1218">
        <v>150</v>
      </c>
    </row>
    <row r="33669" spans="1:5">
      <c r="A33669" s="1217" t="s">
        <v>45430</v>
      </c>
      <c r="B33669" s="1217" t="s">
        <v>24</v>
      </c>
      <c r="C33669" s="1217" t="s">
        <v>17209</v>
      </c>
      <c r="D33669" s="1217" t="s">
        <v>28</v>
      </c>
      <c r="E33669" s="1218">
        <v>150</v>
      </c>
    </row>
    <row r="33670" spans="1:5">
      <c r="A33670" s="1217" t="s">
        <v>45431</v>
      </c>
      <c r="B33670" s="1217" t="s">
        <v>24</v>
      </c>
      <c r="C33670" s="1217" t="s">
        <v>17210</v>
      </c>
      <c r="D33670" s="1217" t="s">
        <v>28</v>
      </c>
      <c r="E33670" s="1218">
        <v>150</v>
      </c>
    </row>
    <row r="33671" spans="1:5">
      <c r="A33671" s="1217" t="s">
        <v>45432</v>
      </c>
      <c r="B33671" s="1217" t="s">
        <v>24</v>
      </c>
      <c r="C33671" s="1217" t="s">
        <v>17211</v>
      </c>
      <c r="D33671" s="1217" t="s">
        <v>28</v>
      </c>
      <c r="E33671" s="1218">
        <v>250</v>
      </c>
    </row>
    <row r="33672" spans="1:5">
      <c r="A33672" s="1217" t="s">
        <v>45433</v>
      </c>
      <c r="B33672" s="1217" t="s">
        <v>24</v>
      </c>
      <c r="C33672" s="1217" t="s">
        <v>33797</v>
      </c>
      <c r="D33672" s="1217" t="s">
        <v>28</v>
      </c>
      <c r="E33672" s="1218">
        <v>200</v>
      </c>
    </row>
    <row r="33673" spans="1:5">
      <c r="A33673" s="1217" t="s">
        <v>45434</v>
      </c>
      <c r="B33673" s="1217" t="s">
        <v>24</v>
      </c>
      <c r="C33673" s="1217" t="s">
        <v>33792</v>
      </c>
      <c r="D33673" s="1217" t="s">
        <v>28</v>
      </c>
      <c r="E33673" s="1218">
        <v>200</v>
      </c>
    </row>
    <row r="33674" spans="1:5">
      <c r="A33674" s="1217" t="s">
        <v>45435</v>
      </c>
      <c r="B33674" s="1217" t="s">
        <v>24</v>
      </c>
      <c r="C33674" s="1217" t="s">
        <v>33798</v>
      </c>
      <c r="D33674" s="1217" t="s">
        <v>28</v>
      </c>
      <c r="E33674" s="1218">
        <v>320</v>
      </c>
    </row>
    <row r="33675" spans="1:5">
      <c r="A33675" s="1217" t="s">
        <v>45436</v>
      </c>
      <c r="B33675" s="1217" t="s">
        <v>24</v>
      </c>
      <c r="C33675" s="1217" t="s">
        <v>33799</v>
      </c>
      <c r="D33675" s="1217" t="s">
        <v>28</v>
      </c>
      <c r="E33675" s="1218">
        <v>156.4</v>
      </c>
    </row>
    <row r="33676" spans="1:5">
      <c r="A33676" s="1217" t="s">
        <v>45437</v>
      </c>
      <c r="B33676" s="1217" t="s">
        <v>24</v>
      </c>
      <c r="C33676" s="1217" t="s">
        <v>33800</v>
      </c>
      <c r="D33676" s="1217" t="s">
        <v>28</v>
      </c>
      <c r="E33676" s="1218">
        <v>310</v>
      </c>
    </row>
    <row r="33677" spans="1:5">
      <c r="A33677" s="1217" t="s">
        <v>45438</v>
      </c>
      <c r="B33677" s="1217" t="s">
        <v>24</v>
      </c>
      <c r="C33677" s="1217" t="s">
        <v>33801</v>
      </c>
      <c r="D33677" s="1217" t="s">
        <v>28</v>
      </c>
      <c r="E33677" s="1218">
        <v>350</v>
      </c>
    </row>
    <row r="33678" spans="1:5">
      <c r="A33678" s="1217" t="s">
        <v>45439</v>
      </c>
      <c r="B33678" s="1217" t="s">
        <v>24</v>
      </c>
      <c r="C33678" s="1217" t="s">
        <v>17212</v>
      </c>
      <c r="D33678" s="1217" t="s">
        <v>28</v>
      </c>
      <c r="E33678" s="1218">
        <v>280</v>
      </c>
    </row>
    <row r="33679" spans="1:5">
      <c r="A33679" s="1217" t="s">
        <v>45440</v>
      </c>
      <c r="B33679" s="1217" t="s">
        <v>24</v>
      </c>
      <c r="C33679" s="1217" t="s">
        <v>17213</v>
      </c>
      <c r="D33679" s="1217" t="s">
        <v>28</v>
      </c>
      <c r="E33679" s="1218">
        <v>300</v>
      </c>
    </row>
    <row r="33680" spans="1:5">
      <c r="A33680" s="1217" t="s">
        <v>45441</v>
      </c>
      <c r="B33680" s="1217" t="s">
        <v>24</v>
      </c>
      <c r="C33680" s="1217" t="s">
        <v>17214</v>
      </c>
      <c r="D33680" s="1217" t="s">
        <v>28</v>
      </c>
      <c r="E33680" s="1218">
        <v>445</v>
      </c>
    </row>
    <row r="33681" spans="1:5">
      <c r="A33681" s="1217" t="s">
        <v>45442</v>
      </c>
      <c r="B33681" s="1217" t="s">
        <v>24</v>
      </c>
      <c r="C33681" s="1217" t="s">
        <v>33802</v>
      </c>
      <c r="D33681" s="1217" t="s">
        <v>28</v>
      </c>
      <c r="E33681" s="1218">
        <v>320.47000000000003</v>
      </c>
    </row>
    <row r="33682" spans="1:5">
      <c r="A33682" s="1217" t="s">
        <v>45443</v>
      </c>
      <c r="B33682" s="1217" t="s">
        <v>24</v>
      </c>
      <c r="C33682" s="1217" t="s">
        <v>33803</v>
      </c>
      <c r="D33682" s="1217" t="s">
        <v>28</v>
      </c>
      <c r="E33682" s="1218">
        <v>320.47000000000003</v>
      </c>
    </row>
    <row r="33683" spans="1:5">
      <c r="A33683" s="1217" t="s">
        <v>45444</v>
      </c>
      <c r="B33683" s="1217" t="s">
        <v>24</v>
      </c>
      <c r="C33683" s="1217" t="s">
        <v>33804</v>
      </c>
      <c r="D33683" s="1217" t="s">
        <v>28</v>
      </c>
      <c r="E33683" s="1218">
        <v>400</v>
      </c>
    </row>
    <row r="33684" spans="1:5">
      <c r="A33684" s="1217" t="s">
        <v>45445</v>
      </c>
      <c r="B33684" s="1217" t="s">
        <v>24</v>
      </c>
      <c r="C33684" s="1217" t="s">
        <v>33805</v>
      </c>
      <c r="D33684" s="1217" t="s">
        <v>28</v>
      </c>
      <c r="E33684" s="1218">
        <v>1238.05</v>
      </c>
    </row>
    <row r="33685" spans="1:5">
      <c r="A33685" s="1217" t="s">
        <v>45446</v>
      </c>
      <c r="B33685" s="1217" t="s">
        <v>24</v>
      </c>
      <c r="C33685" s="1217" t="s">
        <v>33806</v>
      </c>
      <c r="D33685" s="1217" t="s">
        <v>28</v>
      </c>
      <c r="E33685" s="1218">
        <v>2550</v>
      </c>
    </row>
    <row r="33686" spans="1:5">
      <c r="A33686" s="1217" t="s">
        <v>45447</v>
      </c>
      <c r="B33686" s="1217" t="s">
        <v>24</v>
      </c>
      <c r="C33686" s="1217" t="s">
        <v>33807</v>
      </c>
      <c r="D33686" s="1217" t="s">
        <v>28</v>
      </c>
      <c r="E33686" s="1218">
        <v>3960</v>
      </c>
    </row>
    <row r="33687" spans="1:5">
      <c r="A33687" s="1217" t="s">
        <v>45448</v>
      </c>
      <c r="B33687" s="1217" t="s">
        <v>24</v>
      </c>
      <c r="C33687" s="1217" t="s">
        <v>33808</v>
      </c>
      <c r="D33687" s="1217" t="s">
        <v>28</v>
      </c>
      <c r="E33687" s="1218">
        <v>4050</v>
      </c>
    </row>
    <row r="33688" spans="1:5">
      <c r="A33688" s="1217" t="s">
        <v>45449</v>
      </c>
      <c r="B33688" s="1217" t="s">
        <v>24</v>
      </c>
      <c r="C33688" s="1217" t="s">
        <v>33809</v>
      </c>
      <c r="D33688" s="1217" t="s">
        <v>28</v>
      </c>
      <c r="E33688" s="1218">
        <v>3960</v>
      </c>
    </row>
    <row r="33689" spans="1:5">
      <c r="A33689" s="1217" t="s">
        <v>45450</v>
      </c>
      <c r="B33689" s="1217" t="s">
        <v>24</v>
      </c>
      <c r="C33689" s="1217" t="s">
        <v>33810</v>
      </c>
      <c r="D33689" s="1217" t="s">
        <v>28</v>
      </c>
      <c r="E33689" s="1218">
        <v>5250</v>
      </c>
    </row>
    <row r="33690" spans="1:5">
      <c r="A33690" s="1217" t="s">
        <v>45451</v>
      </c>
      <c r="B33690" s="1217" t="s">
        <v>24</v>
      </c>
      <c r="C33690" s="1217" t="s">
        <v>33811</v>
      </c>
      <c r="D33690" s="1217" t="s">
        <v>28</v>
      </c>
      <c r="E33690" s="1218">
        <v>1140.54</v>
      </c>
    </row>
    <row r="33691" spans="1:5">
      <c r="A33691" s="1217" t="s">
        <v>45452</v>
      </c>
      <c r="B33691" s="1217" t="s">
        <v>24</v>
      </c>
      <c r="C33691" s="1217" t="s">
        <v>33812</v>
      </c>
      <c r="D33691" s="1217" t="s">
        <v>28</v>
      </c>
      <c r="E33691" s="1218">
        <v>1200</v>
      </c>
    </row>
    <row r="33692" spans="1:5">
      <c r="A33692" s="1217" t="s">
        <v>45453</v>
      </c>
      <c r="B33692" s="1217" t="s">
        <v>24</v>
      </c>
      <c r="C33692" s="1217" t="s">
        <v>33813</v>
      </c>
      <c r="D33692" s="1217" t="s">
        <v>28</v>
      </c>
      <c r="E33692" s="1218">
        <v>3000</v>
      </c>
    </row>
    <row r="33693" spans="1:5">
      <c r="A33693" s="1217" t="s">
        <v>45454</v>
      </c>
      <c r="B33693" s="1217" t="s">
        <v>24</v>
      </c>
      <c r="C33693" s="1217" t="s">
        <v>33814</v>
      </c>
      <c r="D33693" s="1217" t="s">
        <v>28</v>
      </c>
      <c r="E33693" s="1218">
        <v>3800</v>
      </c>
    </row>
    <row r="33694" spans="1:5">
      <c r="A33694" s="1217" t="s">
        <v>45455</v>
      </c>
      <c r="B33694" s="1217" t="s">
        <v>24</v>
      </c>
      <c r="C33694" s="1217" t="s">
        <v>33815</v>
      </c>
      <c r="D33694" s="1217" t="s">
        <v>28</v>
      </c>
      <c r="E33694" s="1218">
        <v>4600</v>
      </c>
    </row>
    <row r="33695" spans="1:5">
      <c r="A33695" s="1217" t="s">
        <v>45456</v>
      </c>
      <c r="B33695" s="1217" t="s">
        <v>24</v>
      </c>
      <c r="C33695" s="1217" t="s">
        <v>33816</v>
      </c>
      <c r="D33695" s="1217" t="s">
        <v>28</v>
      </c>
      <c r="E33695" s="1218">
        <v>3570</v>
      </c>
    </row>
    <row r="33696" spans="1:5">
      <c r="A33696" s="1217" t="s">
        <v>45457</v>
      </c>
      <c r="B33696" s="1217" t="s">
        <v>24</v>
      </c>
      <c r="C33696" s="1217" t="s">
        <v>33817</v>
      </c>
      <c r="D33696" s="1217" t="s">
        <v>28</v>
      </c>
      <c r="E33696" s="1218">
        <v>4200</v>
      </c>
    </row>
    <row r="33697" spans="1:6">
      <c r="A33697" s="1215" t="s">
        <v>45458</v>
      </c>
      <c r="B33697" s="1215" t="s">
        <v>24</v>
      </c>
      <c r="C33697" s="1215" t="s">
        <v>33818</v>
      </c>
      <c r="D33697" s="1216"/>
      <c r="E33697" s="1216"/>
    </row>
    <row r="33698" spans="1:6">
      <c r="A33698" s="1217" t="s">
        <v>45459</v>
      </c>
      <c r="B33698" s="1217" t="s">
        <v>24</v>
      </c>
      <c r="C33698" s="1217" t="s">
        <v>17215</v>
      </c>
      <c r="D33698" s="1217" t="s">
        <v>28</v>
      </c>
      <c r="E33698" s="1218">
        <v>300</v>
      </c>
    </row>
    <row r="33699" spans="1:6">
      <c r="A33699" s="1217" t="s">
        <v>45460</v>
      </c>
      <c r="B33699" s="1217" t="s">
        <v>24</v>
      </c>
      <c r="C33699" s="1217" t="s">
        <v>17216</v>
      </c>
      <c r="D33699" s="1217" t="s">
        <v>28</v>
      </c>
      <c r="E33699" s="1218">
        <v>250</v>
      </c>
    </row>
    <row r="33700" spans="1:6">
      <c r="A33700" s="1217" t="s">
        <v>45461</v>
      </c>
      <c r="B33700" s="1217" t="s">
        <v>24</v>
      </c>
      <c r="C33700" s="1217" t="s">
        <v>17217</v>
      </c>
      <c r="D33700" s="1217" t="s">
        <v>28</v>
      </c>
      <c r="E33700" s="1218">
        <v>249.37</v>
      </c>
    </row>
    <row r="33701" spans="1:6">
      <c r="A33701" s="1217" t="s">
        <v>45462</v>
      </c>
      <c r="B33701" s="1217" t="s">
        <v>24</v>
      </c>
      <c r="C33701" s="1217" t="s">
        <v>17218</v>
      </c>
      <c r="D33701" s="1217" t="s">
        <v>28</v>
      </c>
      <c r="E33701" s="1218">
        <v>300</v>
      </c>
    </row>
    <row r="33702" spans="1:6">
      <c r="A33702" s="1217" t="s">
        <v>45463</v>
      </c>
      <c r="B33702" s="1217" t="s">
        <v>24</v>
      </c>
      <c r="C33702" s="1217" t="s">
        <v>17219</v>
      </c>
      <c r="D33702" s="1217" t="s">
        <v>28</v>
      </c>
      <c r="E33702" s="1218">
        <v>246.58</v>
      </c>
    </row>
    <row r="33703" spans="1:6">
      <c r="A33703" s="1217" t="s">
        <v>45464</v>
      </c>
      <c r="B33703" s="1217" t="s">
        <v>24</v>
      </c>
      <c r="C33703" s="1217" t="s">
        <v>33819</v>
      </c>
      <c r="D33703" s="1217" t="s">
        <v>28</v>
      </c>
      <c r="E33703" s="1218">
        <v>980</v>
      </c>
    </row>
    <row r="33704" spans="1:6">
      <c r="A33704" s="515"/>
      <c r="B33704" s="515"/>
      <c r="C33704" s="516"/>
      <c r="D33704" s="515"/>
      <c r="E33704" s="767"/>
      <c r="F33704" s="394"/>
    </row>
    <row r="33705" spans="1:6">
      <c r="A33705" s="515"/>
      <c r="B33705" s="515"/>
      <c r="C33705" s="516"/>
      <c r="D33705" s="515"/>
      <c r="E33705" s="767"/>
      <c r="F33705" s="394"/>
    </row>
    <row r="33706" spans="1:6">
      <c r="A33706" s="515"/>
      <c r="B33706" s="515"/>
      <c r="C33706" s="516"/>
      <c r="D33706" s="515"/>
      <c r="E33706" s="767"/>
      <c r="F33706" s="394"/>
    </row>
    <row r="33707" spans="1:6" ht="15.75" thickBot="1">
      <c r="A33707" s="515"/>
      <c r="B33707" s="515"/>
      <c r="C33707" s="516"/>
      <c r="D33707" s="515"/>
      <c r="E33707" s="767"/>
      <c r="F33707" s="394"/>
    </row>
    <row r="33708" spans="1:6" customFormat="1" ht="15.75" thickBot="1">
      <c r="A33708" s="295"/>
      <c r="B33708" s="295"/>
      <c r="C33708" s="654"/>
      <c r="D33708" s="295"/>
      <c r="E33708" s="662" t="s">
        <v>20785</v>
      </c>
      <c r="F33708" s="761"/>
    </row>
    <row r="33709" spans="1:6" customFormat="1" ht="15.75" thickBot="1">
      <c r="A33709" s="1696" t="s">
        <v>17171</v>
      </c>
      <c r="B33709" s="1697"/>
      <c r="C33709" s="1697"/>
      <c r="D33709" s="1697"/>
      <c r="E33709" s="1698"/>
      <c r="F33709" s="761"/>
    </row>
    <row r="33710" spans="1:6" customFormat="1" ht="15.75" thickBot="1">
      <c r="A33710" s="1158" t="s">
        <v>44386</v>
      </c>
      <c r="B33710" s="1158"/>
      <c r="C33710" s="1338"/>
      <c r="D33710" s="1159"/>
      <c r="E33710" s="1160">
        <v>45931</v>
      </c>
      <c r="F33710" s="761"/>
    </row>
    <row r="33711" spans="1:6" customFormat="1" ht="15.75" thickBot="1">
      <c r="A33711" s="1161" t="s">
        <v>2</v>
      </c>
      <c r="B33711" s="1162" t="s">
        <v>160</v>
      </c>
      <c r="C33711" s="1339" t="s">
        <v>3</v>
      </c>
      <c r="D33711" s="1162" t="s">
        <v>17172</v>
      </c>
      <c r="E33711" s="1163" t="s">
        <v>17173</v>
      </c>
      <c r="F33711" s="761"/>
    </row>
    <row r="33712" spans="1:6" customFormat="1">
      <c r="A33712" s="1164">
        <v>65000081</v>
      </c>
      <c r="B33712" s="1165" t="s">
        <v>9276</v>
      </c>
      <c r="C33712" s="1340" t="s">
        <v>17165</v>
      </c>
      <c r="D33712" s="1166" t="s">
        <v>32</v>
      </c>
      <c r="E33712" s="1167">
        <v>22.64</v>
      </c>
      <c r="F33712" s="761"/>
    </row>
    <row r="33713" spans="1:6" customFormat="1">
      <c r="A33713" s="1168">
        <v>65000010</v>
      </c>
      <c r="B33713" s="1169" t="s">
        <v>9276</v>
      </c>
      <c r="C33713" s="1341" t="s">
        <v>17166</v>
      </c>
      <c r="D33713" s="1170" t="s">
        <v>28</v>
      </c>
      <c r="E33713" s="1171">
        <v>1.27</v>
      </c>
      <c r="F33713" s="761"/>
    </row>
    <row r="33714" spans="1:6" customFormat="1">
      <c r="A33714" s="1168">
        <v>65000008</v>
      </c>
      <c r="B33714" s="1169" t="s">
        <v>9276</v>
      </c>
      <c r="C33714" s="1341" t="s">
        <v>17167</v>
      </c>
      <c r="D33714" s="1170" t="s">
        <v>28</v>
      </c>
      <c r="E33714" s="1171">
        <v>6.53</v>
      </c>
      <c r="F33714" s="761"/>
    </row>
    <row r="33715" spans="1:6" customFormat="1">
      <c r="A33715" s="1168">
        <v>65000012</v>
      </c>
      <c r="B33715" s="1169" t="s">
        <v>9276</v>
      </c>
      <c r="C33715" s="1341" t="s">
        <v>17168</v>
      </c>
      <c r="D33715" s="1170" t="s">
        <v>28</v>
      </c>
      <c r="E33715" s="1171">
        <v>2.88</v>
      </c>
      <c r="F33715" s="761"/>
    </row>
    <row r="33716" spans="1:6" customFormat="1">
      <c r="A33716" s="1168">
        <v>65000015</v>
      </c>
      <c r="B33716" s="1169" t="s">
        <v>9276</v>
      </c>
      <c r="C33716" s="1341" t="s">
        <v>17169</v>
      </c>
      <c r="D33716" s="1170" t="s">
        <v>32</v>
      </c>
      <c r="E33716" s="1171">
        <v>4.66</v>
      </c>
      <c r="F33716" s="761"/>
    </row>
    <row r="33717" spans="1:6" customFormat="1" ht="15.75" thickBot="1">
      <c r="A33717" s="1172">
        <v>65000014</v>
      </c>
      <c r="B33717" s="1173" t="s">
        <v>9276</v>
      </c>
      <c r="C33717" s="1342" t="s">
        <v>17170</v>
      </c>
      <c r="D33717" s="1174" t="s">
        <v>32</v>
      </c>
      <c r="E33717" s="1175">
        <v>13.54</v>
      </c>
      <c r="F33717" s="761"/>
    </row>
  </sheetData>
  <mergeCells count="1">
    <mergeCell ref="A33709:E33709"/>
  </mergeCells>
  <phoneticPr fontId="12" type="noConversion"/>
  <pageMargins left="0.511811024" right="0.511811024" top="0.78740157499999996" bottom="0.78740157499999996" header="0.31496062000000002" footer="0.31496062000000002"/>
  <pageSetup paperSize="9" scale="4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4EC9C-3AFB-432A-8B5C-E898AF1A62AE}">
  <sheetPr>
    <tabColor rgb="FFC00000"/>
    <pageSetUpPr fitToPage="1"/>
  </sheetPr>
  <dimension ref="A1:XFD34"/>
  <sheetViews>
    <sheetView showGridLines="0" view="pageBreakPreview" topLeftCell="A16" zoomScale="85" zoomScaleNormal="85" zoomScaleSheetLayoutView="85" workbookViewId="0">
      <selection activeCell="G20" sqref="G20"/>
    </sheetView>
  </sheetViews>
  <sheetFormatPr defaultColWidth="0" defaultRowHeight="30" customHeight="1"/>
  <cols>
    <col min="1" max="1" width="4.03515625" style="418" customWidth="1"/>
    <col min="2" max="2" width="15.73828125" style="419" customWidth="1"/>
    <col min="3" max="3" width="10.89453125" style="419" customWidth="1"/>
    <col min="4" max="4" width="55.01953125" style="420" customWidth="1"/>
    <col min="5" max="5" width="8.7421875" style="419" customWidth="1"/>
    <col min="6" max="6" width="15.73828125" style="421" customWidth="1"/>
    <col min="7" max="9" width="15.73828125" style="422" customWidth="1"/>
    <col min="10" max="10" width="18.0234375" style="422" bestFit="1" customWidth="1"/>
    <col min="11" max="11" width="26.6328125" style="422" customWidth="1"/>
    <col min="12" max="13" width="25.69140625" style="422" customWidth="1"/>
    <col min="14" max="14" width="15.87109375" style="422" customWidth="1"/>
    <col min="15" max="15" width="1.74609375" style="418" customWidth="1"/>
    <col min="16" max="254" width="9.14453125" style="418" hidden="1"/>
    <col min="255" max="255" width="2.41796875" style="418" hidden="1"/>
    <col min="256" max="258" width="12.375" style="418" hidden="1"/>
    <col min="259" max="259" width="82.05859375" style="418" hidden="1"/>
    <col min="260" max="260" width="7.12890625" style="418" hidden="1"/>
    <col min="261" max="261" width="16.54296875" style="418" hidden="1"/>
    <col min="262" max="262" width="11.43359375" style="418" hidden="1"/>
    <col min="263" max="263" width="11.97265625" style="418" hidden="1"/>
    <col min="264" max="264" width="10.89453125" style="418" hidden="1"/>
    <col min="265" max="265" width="17.75390625" style="418" hidden="1"/>
    <col min="266" max="266" width="0.1328125" style="418" hidden="1"/>
    <col min="267" max="268" width="15.73828125" style="418" hidden="1"/>
    <col min="269" max="269" width="14.2578125" style="418" hidden="1"/>
    <col min="270" max="270" width="15.87109375" style="418" hidden="1"/>
    <col min="271" max="271" width="2.015625" style="418" hidden="1"/>
    <col min="272" max="510" width="9.14453125" style="418" hidden="1"/>
    <col min="511" max="511" width="2.41796875" style="418" hidden="1"/>
    <col min="512" max="514" width="12.375" style="418" hidden="1"/>
    <col min="515" max="515" width="82.05859375" style="418" hidden="1"/>
    <col min="516" max="516" width="7.12890625" style="418" hidden="1"/>
    <col min="517" max="517" width="16.54296875" style="418" hidden="1"/>
    <col min="518" max="518" width="11.43359375" style="418" hidden="1"/>
    <col min="519" max="519" width="11.97265625" style="418" hidden="1"/>
    <col min="520" max="520" width="10.89453125" style="418" hidden="1"/>
    <col min="521" max="521" width="17.75390625" style="418" hidden="1"/>
    <col min="522" max="522" width="0.1328125" style="418" hidden="1"/>
    <col min="523" max="524" width="15.73828125" style="418" hidden="1"/>
    <col min="525" max="525" width="14.2578125" style="418" hidden="1"/>
    <col min="526" max="526" width="15.87109375" style="418" hidden="1"/>
    <col min="527" max="527" width="2.015625" style="418" hidden="1"/>
    <col min="528" max="766" width="9.14453125" style="418" hidden="1"/>
    <col min="767" max="767" width="2.41796875" style="418" hidden="1"/>
    <col min="768" max="770" width="12.375" style="418" hidden="1"/>
    <col min="771" max="771" width="82.05859375" style="418" hidden="1"/>
    <col min="772" max="772" width="7.12890625" style="418" hidden="1"/>
    <col min="773" max="773" width="16.54296875" style="418" hidden="1"/>
    <col min="774" max="774" width="11.43359375" style="418" hidden="1"/>
    <col min="775" max="775" width="11.97265625" style="418" hidden="1"/>
    <col min="776" max="776" width="10.89453125" style="418" hidden="1"/>
    <col min="777" max="777" width="17.75390625" style="418" hidden="1"/>
    <col min="778" max="778" width="0.1328125" style="418" hidden="1"/>
    <col min="779" max="780" width="15.73828125" style="418" hidden="1"/>
    <col min="781" max="781" width="14.2578125" style="418" hidden="1"/>
    <col min="782" max="782" width="15.87109375" style="418" hidden="1"/>
    <col min="783" max="783" width="2.015625" style="418" hidden="1"/>
    <col min="784" max="1022" width="9.14453125" style="418" hidden="1"/>
    <col min="1023" max="1023" width="2.41796875" style="418" hidden="1"/>
    <col min="1024" max="1026" width="12.375" style="418" hidden="1"/>
    <col min="1027" max="1027" width="82.05859375" style="418" hidden="1"/>
    <col min="1028" max="1028" width="7.12890625" style="418" hidden="1"/>
    <col min="1029" max="1029" width="16.54296875" style="418" hidden="1"/>
    <col min="1030" max="1030" width="11.43359375" style="418" hidden="1"/>
    <col min="1031" max="1031" width="11.97265625" style="418" hidden="1"/>
    <col min="1032" max="1032" width="10.89453125" style="418" hidden="1"/>
    <col min="1033" max="1033" width="17.75390625" style="418" hidden="1"/>
    <col min="1034" max="1034" width="0.1328125" style="418" hidden="1"/>
    <col min="1035" max="1036" width="15.73828125" style="418" hidden="1"/>
    <col min="1037" max="1037" width="14.2578125" style="418" hidden="1"/>
    <col min="1038" max="1038" width="15.87109375" style="418" hidden="1"/>
    <col min="1039" max="1039" width="2.015625" style="418" hidden="1"/>
    <col min="1040" max="1278" width="9.14453125" style="418" hidden="1"/>
    <col min="1279" max="1279" width="2.41796875" style="418" hidden="1"/>
    <col min="1280" max="1282" width="12.375" style="418" hidden="1"/>
    <col min="1283" max="1283" width="82.05859375" style="418" hidden="1"/>
    <col min="1284" max="1284" width="7.12890625" style="418" hidden="1"/>
    <col min="1285" max="1285" width="16.54296875" style="418" hidden="1"/>
    <col min="1286" max="1286" width="11.43359375" style="418" hidden="1"/>
    <col min="1287" max="1287" width="11.97265625" style="418" hidden="1"/>
    <col min="1288" max="1288" width="10.89453125" style="418" hidden="1"/>
    <col min="1289" max="1289" width="17.75390625" style="418" hidden="1"/>
    <col min="1290" max="1290" width="0.1328125" style="418" hidden="1"/>
    <col min="1291" max="1292" width="15.73828125" style="418" hidden="1"/>
    <col min="1293" max="1293" width="14.2578125" style="418" hidden="1"/>
    <col min="1294" max="1294" width="15.87109375" style="418" hidden="1"/>
    <col min="1295" max="1295" width="2.015625" style="418" hidden="1"/>
    <col min="1296" max="1534" width="9.14453125" style="418" hidden="1"/>
    <col min="1535" max="1535" width="2.41796875" style="418" hidden="1"/>
    <col min="1536" max="1538" width="12.375" style="418" hidden="1"/>
    <col min="1539" max="1539" width="82.05859375" style="418" hidden="1"/>
    <col min="1540" max="1540" width="7.12890625" style="418" hidden="1"/>
    <col min="1541" max="1541" width="16.54296875" style="418" hidden="1"/>
    <col min="1542" max="1542" width="11.43359375" style="418" hidden="1"/>
    <col min="1543" max="1543" width="11.97265625" style="418" hidden="1"/>
    <col min="1544" max="1544" width="10.89453125" style="418" hidden="1"/>
    <col min="1545" max="1545" width="17.75390625" style="418" hidden="1"/>
    <col min="1546" max="1546" width="0.1328125" style="418" hidden="1"/>
    <col min="1547" max="1548" width="15.73828125" style="418" hidden="1"/>
    <col min="1549" max="1549" width="14.2578125" style="418" hidden="1"/>
    <col min="1550" max="1550" width="15.87109375" style="418" hidden="1"/>
    <col min="1551" max="1551" width="2.015625" style="418" hidden="1"/>
    <col min="1552" max="1790" width="9.14453125" style="418" hidden="1"/>
    <col min="1791" max="1791" width="2.41796875" style="418" hidden="1"/>
    <col min="1792" max="1794" width="12.375" style="418" hidden="1"/>
    <col min="1795" max="1795" width="82.05859375" style="418" hidden="1"/>
    <col min="1796" max="1796" width="7.12890625" style="418" hidden="1"/>
    <col min="1797" max="1797" width="16.54296875" style="418" hidden="1"/>
    <col min="1798" max="1798" width="11.43359375" style="418" hidden="1"/>
    <col min="1799" max="1799" width="11.97265625" style="418" hidden="1"/>
    <col min="1800" max="1800" width="10.89453125" style="418" hidden="1"/>
    <col min="1801" max="1801" width="17.75390625" style="418" hidden="1"/>
    <col min="1802" max="1802" width="0.1328125" style="418" hidden="1"/>
    <col min="1803" max="1804" width="15.73828125" style="418" hidden="1"/>
    <col min="1805" max="1805" width="14.2578125" style="418" hidden="1"/>
    <col min="1806" max="1806" width="15.87109375" style="418" hidden="1"/>
    <col min="1807" max="1807" width="2.015625" style="418" hidden="1"/>
    <col min="1808" max="2046" width="9.14453125" style="418" hidden="1"/>
    <col min="2047" max="2047" width="2.41796875" style="418" hidden="1"/>
    <col min="2048" max="2050" width="12.375" style="418" hidden="1"/>
    <col min="2051" max="2051" width="82.05859375" style="418" hidden="1"/>
    <col min="2052" max="2052" width="7.12890625" style="418" hidden="1"/>
    <col min="2053" max="2053" width="16.54296875" style="418" hidden="1"/>
    <col min="2054" max="2054" width="11.43359375" style="418" hidden="1"/>
    <col min="2055" max="2055" width="11.97265625" style="418" hidden="1"/>
    <col min="2056" max="2056" width="10.89453125" style="418" hidden="1"/>
    <col min="2057" max="2057" width="17.75390625" style="418" hidden="1"/>
    <col min="2058" max="2058" width="0.1328125" style="418" hidden="1"/>
    <col min="2059" max="2060" width="15.73828125" style="418" hidden="1"/>
    <col min="2061" max="2061" width="14.2578125" style="418" hidden="1"/>
    <col min="2062" max="2062" width="15.87109375" style="418" hidden="1"/>
    <col min="2063" max="2063" width="2.015625" style="418" hidden="1"/>
    <col min="2064" max="2302" width="9.14453125" style="418" hidden="1"/>
    <col min="2303" max="2303" width="2.41796875" style="418" hidden="1"/>
    <col min="2304" max="2306" width="12.375" style="418" hidden="1"/>
    <col min="2307" max="2307" width="82.05859375" style="418" hidden="1"/>
    <col min="2308" max="2308" width="7.12890625" style="418" hidden="1"/>
    <col min="2309" max="2309" width="16.54296875" style="418" hidden="1"/>
    <col min="2310" max="2310" width="11.43359375" style="418" hidden="1"/>
    <col min="2311" max="2311" width="11.97265625" style="418" hidden="1"/>
    <col min="2312" max="2312" width="10.89453125" style="418" hidden="1"/>
    <col min="2313" max="2313" width="17.75390625" style="418" hidden="1"/>
    <col min="2314" max="2314" width="0.1328125" style="418" hidden="1"/>
    <col min="2315" max="2316" width="15.73828125" style="418" hidden="1"/>
    <col min="2317" max="2317" width="14.2578125" style="418" hidden="1"/>
    <col min="2318" max="2318" width="15.87109375" style="418" hidden="1"/>
    <col min="2319" max="2319" width="2.015625" style="418" hidden="1"/>
    <col min="2320" max="2558" width="9.14453125" style="418" hidden="1"/>
    <col min="2559" max="2559" width="2.41796875" style="418" hidden="1"/>
    <col min="2560" max="2562" width="12.375" style="418" hidden="1"/>
    <col min="2563" max="2563" width="82.05859375" style="418" hidden="1"/>
    <col min="2564" max="2564" width="7.12890625" style="418" hidden="1"/>
    <col min="2565" max="2565" width="16.54296875" style="418" hidden="1"/>
    <col min="2566" max="2566" width="11.43359375" style="418" hidden="1"/>
    <col min="2567" max="2567" width="11.97265625" style="418" hidden="1"/>
    <col min="2568" max="2568" width="10.89453125" style="418" hidden="1"/>
    <col min="2569" max="2569" width="17.75390625" style="418" hidden="1"/>
    <col min="2570" max="2570" width="0.1328125" style="418" hidden="1"/>
    <col min="2571" max="2572" width="15.73828125" style="418" hidden="1"/>
    <col min="2573" max="2573" width="14.2578125" style="418" hidden="1"/>
    <col min="2574" max="2574" width="15.87109375" style="418" hidden="1"/>
    <col min="2575" max="2575" width="2.015625" style="418" hidden="1"/>
    <col min="2576" max="2814" width="9.14453125" style="418" hidden="1"/>
    <col min="2815" max="2815" width="2.41796875" style="418" hidden="1"/>
    <col min="2816" max="2818" width="12.375" style="418" hidden="1"/>
    <col min="2819" max="2819" width="82.05859375" style="418" hidden="1"/>
    <col min="2820" max="2820" width="7.12890625" style="418" hidden="1"/>
    <col min="2821" max="2821" width="16.54296875" style="418" hidden="1"/>
    <col min="2822" max="2822" width="11.43359375" style="418" hidden="1"/>
    <col min="2823" max="2823" width="11.97265625" style="418" hidden="1"/>
    <col min="2824" max="2824" width="10.89453125" style="418" hidden="1"/>
    <col min="2825" max="2825" width="17.75390625" style="418" hidden="1"/>
    <col min="2826" max="2826" width="0.1328125" style="418" hidden="1"/>
    <col min="2827" max="2828" width="15.73828125" style="418" hidden="1"/>
    <col min="2829" max="2829" width="14.2578125" style="418" hidden="1"/>
    <col min="2830" max="2830" width="15.87109375" style="418" hidden="1"/>
    <col min="2831" max="2831" width="2.015625" style="418" hidden="1"/>
    <col min="2832" max="3070" width="9.14453125" style="418" hidden="1"/>
    <col min="3071" max="3071" width="2.41796875" style="418" hidden="1"/>
    <col min="3072" max="3074" width="12.375" style="418" hidden="1"/>
    <col min="3075" max="3075" width="82.05859375" style="418" hidden="1"/>
    <col min="3076" max="3076" width="7.12890625" style="418" hidden="1"/>
    <col min="3077" max="3077" width="16.54296875" style="418" hidden="1"/>
    <col min="3078" max="3078" width="11.43359375" style="418" hidden="1"/>
    <col min="3079" max="3079" width="11.97265625" style="418" hidden="1"/>
    <col min="3080" max="3080" width="10.89453125" style="418" hidden="1"/>
    <col min="3081" max="3081" width="17.75390625" style="418" hidden="1"/>
    <col min="3082" max="3082" width="0.1328125" style="418" hidden="1"/>
    <col min="3083" max="3084" width="15.73828125" style="418" hidden="1"/>
    <col min="3085" max="3085" width="14.2578125" style="418" hidden="1"/>
    <col min="3086" max="3086" width="15.87109375" style="418" hidden="1"/>
    <col min="3087" max="3087" width="2.015625" style="418" hidden="1"/>
    <col min="3088" max="3326" width="9.14453125" style="418" hidden="1"/>
    <col min="3327" max="3327" width="2.41796875" style="418" hidden="1"/>
    <col min="3328" max="3330" width="12.375" style="418" hidden="1"/>
    <col min="3331" max="3331" width="82.05859375" style="418" hidden="1"/>
    <col min="3332" max="3332" width="7.12890625" style="418" hidden="1"/>
    <col min="3333" max="3333" width="16.54296875" style="418" hidden="1"/>
    <col min="3334" max="3334" width="11.43359375" style="418" hidden="1"/>
    <col min="3335" max="3335" width="11.97265625" style="418" hidden="1"/>
    <col min="3336" max="3336" width="10.89453125" style="418" hidden="1"/>
    <col min="3337" max="3337" width="17.75390625" style="418" hidden="1"/>
    <col min="3338" max="3338" width="0.1328125" style="418" hidden="1"/>
    <col min="3339" max="3340" width="15.73828125" style="418" hidden="1"/>
    <col min="3341" max="3341" width="14.2578125" style="418" hidden="1"/>
    <col min="3342" max="3342" width="15.87109375" style="418" hidden="1"/>
    <col min="3343" max="3343" width="2.015625" style="418" hidden="1"/>
    <col min="3344" max="3582" width="9.14453125" style="418" hidden="1"/>
    <col min="3583" max="3583" width="2.41796875" style="418" hidden="1"/>
    <col min="3584" max="3586" width="12.375" style="418" hidden="1"/>
    <col min="3587" max="3587" width="82.05859375" style="418" hidden="1"/>
    <col min="3588" max="3588" width="7.12890625" style="418" hidden="1"/>
    <col min="3589" max="3589" width="16.54296875" style="418" hidden="1"/>
    <col min="3590" max="3590" width="11.43359375" style="418" hidden="1"/>
    <col min="3591" max="3591" width="11.97265625" style="418" hidden="1"/>
    <col min="3592" max="3592" width="10.89453125" style="418" hidden="1"/>
    <col min="3593" max="3593" width="17.75390625" style="418" hidden="1"/>
    <col min="3594" max="3594" width="0.1328125" style="418" hidden="1"/>
    <col min="3595" max="3596" width="15.73828125" style="418" hidden="1"/>
    <col min="3597" max="3597" width="14.2578125" style="418" hidden="1"/>
    <col min="3598" max="3598" width="15.87109375" style="418" hidden="1"/>
    <col min="3599" max="3599" width="2.015625" style="418" hidden="1"/>
    <col min="3600" max="3838" width="9.14453125" style="418" hidden="1"/>
    <col min="3839" max="3839" width="2.41796875" style="418" hidden="1"/>
    <col min="3840" max="3842" width="12.375" style="418" hidden="1"/>
    <col min="3843" max="3843" width="82.05859375" style="418" hidden="1"/>
    <col min="3844" max="3844" width="7.12890625" style="418" hidden="1"/>
    <col min="3845" max="3845" width="16.54296875" style="418" hidden="1"/>
    <col min="3846" max="3846" width="11.43359375" style="418" hidden="1"/>
    <col min="3847" max="3847" width="11.97265625" style="418" hidden="1"/>
    <col min="3848" max="3848" width="10.89453125" style="418" hidden="1"/>
    <col min="3849" max="3849" width="17.75390625" style="418" hidden="1"/>
    <col min="3850" max="3850" width="0.1328125" style="418" hidden="1"/>
    <col min="3851" max="3852" width="15.73828125" style="418" hidden="1"/>
    <col min="3853" max="3853" width="14.2578125" style="418" hidden="1"/>
    <col min="3854" max="3854" width="15.87109375" style="418" hidden="1"/>
    <col min="3855" max="3855" width="2.015625" style="418" hidden="1"/>
    <col min="3856" max="4094" width="9.14453125" style="418" hidden="1"/>
    <col min="4095" max="4095" width="2.41796875" style="418" hidden="1"/>
    <col min="4096" max="4098" width="12.375" style="418" hidden="1"/>
    <col min="4099" max="4099" width="82.05859375" style="418" hidden="1"/>
    <col min="4100" max="4100" width="7.12890625" style="418" hidden="1"/>
    <col min="4101" max="4101" width="16.54296875" style="418" hidden="1"/>
    <col min="4102" max="4102" width="11.43359375" style="418" hidden="1"/>
    <col min="4103" max="4103" width="11.97265625" style="418" hidden="1"/>
    <col min="4104" max="4104" width="10.89453125" style="418" hidden="1"/>
    <col min="4105" max="4105" width="17.75390625" style="418" hidden="1"/>
    <col min="4106" max="4106" width="0.1328125" style="418" hidden="1"/>
    <col min="4107" max="4108" width="15.73828125" style="418" hidden="1"/>
    <col min="4109" max="4109" width="14.2578125" style="418" hidden="1"/>
    <col min="4110" max="4110" width="15.87109375" style="418" hidden="1"/>
    <col min="4111" max="4111" width="2.015625" style="418" hidden="1"/>
    <col min="4112" max="4350" width="9.14453125" style="418" hidden="1"/>
    <col min="4351" max="4351" width="2.41796875" style="418" hidden="1"/>
    <col min="4352" max="4354" width="12.375" style="418" hidden="1"/>
    <col min="4355" max="4355" width="82.05859375" style="418" hidden="1"/>
    <col min="4356" max="4356" width="7.12890625" style="418" hidden="1"/>
    <col min="4357" max="4357" width="16.54296875" style="418" hidden="1"/>
    <col min="4358" max="4358" width="11.43359375" style="418" hidden="1"/>
    <col min="4359" max="4359" width="11.97265625" style="418" hidden="1"/>
    <col min="4360" max="4360" width="10.89453125" style="418" hidden="1"/>
    <col min="4361" max="4361" width="17.75390625" style="418" hidden="1"/>
    <col min="4362" max="4362" width="0.1328125" style="418" hidden="1"/>
    <col min="4363" max="4364" width="15.73828125" style="418" hidden="1"/>
    <col min="4365" max="4365" width="14.2578125" style="418" hidden="1"/>
    <col min="4366" max="4366" width="15.87109375" style="418" hidden="1"/>
    <col min="4367" max="4367" width="2.015625" style="418" hidden="1"/>
    <col min="4368" max="4606" width="9.14453125" style="418" hidden="1"/>
    <col min="4607" max="4607" width="2.41796875" style="418" hidden="1"/>
    <col min="4608" max="4610" width="12.375" style="418" hidden="1"/>
    <col min="4611" max="4611" width="82.05859375" style="418" hidden="1"/>
    <col min="4612" max="4612" width="7.12890625" style="418" hidden="1"/>
    <col min="4613" max="4613" width="16.54296875" style="418" hidden="1"/>
    <col min="4614" max="4614" width="11.43359375" style="418" hidden="1"/>
    <col min="4615" max="4615" width="11.97265625" style="418" hidden="1"/>
    <col min="4616" max="4616" width="10.89453125" style="418" hidden="1"/>
    <col min="4617" max="4617" width="17.75390625" style="418" hidden="1"/>
    <col min="4618" max="4618" width="0.1328125" style="418" hidden="1"/>
    <col min="4619" max="4620" width="15.73828125" style="418" hidden="1"/>
    <col min="4621" max="4621" width="14.2578125" style="418" hidden="1"/>
    <col min="4622" max="4622" width="15.87109375" style="418" hidden="1"/>
    <col min="4623" max="4623" width="2.015625" style="418" hidden="1"/>
    <col min="4624" max="4862" width="9.14453125" style="418" hidden="1"/>
    <col min="4863" max="4863" width="2.41796875" style="418" hidden="1"/>
    <col min="4864" max="4866" width="12.375" style="418" hidden="1"/>
    <col min="4867" max="4867" width="82.05859375" style="418" hidden="1"/>
    <col min="4868" max="4868" width="7.12890625" style="418" hidden="1"/>
    <col min="4869" max="4869" width="16.54296875" style="418" hidden="1"/>
    <col min="4870" max="4870" width="11.43359375" style="418" hidden="1"/>
    <col min="4871" max="4871" width="11.97265625" style="418" hidden="1"/>
    <col min="4872" max="4872" width="10.89453125" style="418" hidden="1"/>
    <col min="4873" max="4873" width="17.75390625" style="418" hidden="1"/>
    <col min="4874" max="4874" width="0.1328125" style="418" hidden="1"/>
    <col min="4875" max="4876" width="15.73828125" style="418" hidden="1"/>
    <col min="4877" max="4877" width="14.2578125" style="418" hidden="1"/>
    <col min="4878" max="4878" width="15.87109375" style="418" hidden="1"/>
    <col min="4879" max="4879" width="2.015625" style="418" hidden="1"/>
    <col min="4880" max="5118" width="9.14453125" style="418" hidden="1"/>
    <col min="5119" max="5119" width="2.41796875" style="418" hidden="1"/>
    <col min="5120" max="5122" width="12.375" style="418" hidden="1"/>
    <col min="5123" max="5123" width="82.05859375" style="418" hidden="1"/>
    <col min="5124" max="5124" width="7.12890625" style="418" hidden="1"/>
    <col min="5125" max="5125" width="16.54296875" style="418" hidden="1"/>
    <col min="5126" max="5126" width="11.43359375" style="418" hidden="1"/>
    <col min="5127" max="5127" width="11.97265625" style="418" hidden="1"/>
    <col min="5128" max="5128" width="10.89453125" style="418" hidden="1"/>
    <col min="5129" max="5129" width="17.75390625" style="418" hidden="1"/>
    <col min="5130" max="5130" width="0.1328125" style="418" hidden="1"/>
    <col min="5131" max="5132" width="15.73828125" style="418" hidden="1"/>
    <col min="5133" max="5133" width="14.2578125" style="418" hidden="1"/>
    <col min="5134" max="5134" width="15.87109375" style="418" hidden="1"/>
    <col min="5135" max="5135" width="2.015625" style="418" hidden="1"/>
    <col min="5136" max="5374" width="9.14453125" style="418" hidden="1"/>
    <col min="5375" max="5375" width="2.41796875" style="418" hidden="1"/>
    <col min="5376" max="5378" width="12.375" style="418" hidden="1"/>
    <col min="5379" max="5379" width="82.05859375" style="418" hidden="1"/>
    <col min="5380" max="5380" width="7.12890625" style="418" hidden="1"/>
    <col min="5381" max="5381" width="16.54296875" style="418" hidden="1"/>
    <col min="5382" max="5382" width="11.43359375" style="418" hidden="1"/>
    <col min="5383" max="5383" width="11.97265625" style="418" hidden="1"/>
    <col min="5384" max="5384" width="10.89453125" style="418" hidden="1"/>
    <col min="5385" max="5385" width="17.75390625" style="418" hidden="1"/>
    <col min="5386" max="5386" width="0.1328125" style="418" hidden="1"/>
    <col min="5387" max="5388" width="15.73828125" style="418" hidden="1"/>
    <col min="5389" max="5389" width="14.2578125" style="418" hidden="1"/>
    <col min="5390" max="5390" width="15.87109375" style="418" hidden="1"/>
    <col min="5391" max="5391" width="2.015625" style="418" hidden="1"/>
    <col min="5392" max="5630" width="9.14453125" style="418" hidden="1"/>
    <col min="5631" max="5631" width="2.41796875" style="418" hidden="1"/>
    <col min="5632" max="5634" width="12.375" style="418" hidden="1"/>
    <col min="5635" max="5635" width="82.05859375" style="418" hidden="1"/>
    <col min="5636" max="5636" width="7.12890625" style="418" hidden="1"/>
    <col min="5637" max="5637" width="16.54296875" style="418" hidden="1"/>
    <col min="5638" max="5638" width="11.43359375" style="418" hidden="1"/>
    <col min="5639" max="5639" width="11.97265625" style="418" hidden="1"/>
    <col min="5640" max="5640" width="10.89453125" style="418" hidden="1"/>
    <col min="5641" max="5641" width="17.75390625" style="418" hidden="1"/>
    <col min="5642" max="5642" width="0.1328125" style="418" hidden="1"/>
    <col min="5643" max="5644" width="15.73828125" style="418" hidden="1"/>
    <col min="5645" max="5645" width="14.2578125" style="418" hidden="1"/>
    <col min="5646" max="5646" width="15.87109375" style="418" hidden="1"/>
    <col min="5647" max="5647" width="2.015625" style="418" hidden="1"/>
    <col min="5648" max="5886" width="9.14453125" style="418" hidden="1"/>
    <col min="5887" max="5887" width="2.41796875" style="418" hidden="1"/>
    <col min="5888" max="5890" width="12.375" style="418" hidden="1"/>
    <col min="5891" max="5891" width="82.05859375" style="418" hidden="1"/>
    <col min="5892" max="5892" width="7.12890625" style="418" hidden="1"/>
    <col min="5893" max="5893" width="16.54296875" style="418" hidden="1"/>
    <col min="5894" max="5894" width="11.43359375" style="418" hidden="1"/>
    <col min="5895" max="5895" width="11.97265625" style="418" hidden="1"/>
    <col min="5896" max="5896" width="10.89453125" style="418" hidden="1"/>
    <col min="5897" max="5897" width="17.75390625" style="418" hidden="1"/>
    <col min="5898" max="5898" width="0.1328125" style="418" hidden="1"/>
    <col min="5899" max="5900" width="15.73828125" style="418" hidden="1"/>
    <col min="5901" max="5901" width="14.2578125" style="418" hidden="1"/>
    <col min="5902" max="5902" width="15.87109375" style="418" hidden="1"/>
    <col min="5903" max="5903" width="2.015625" style="418" hidden="1"/>
    <col min="5904" max="6142" width="9.14453125" style="418" hidden="1"/>
    <col min="6143" max="6143" width="2.41796875" style="418" hidden="1"/>
    <col min="6144" max="6146" width="12.375" style="418" hidden="1"/>
    <col min="6147" max="6147" width="82.05859375" style="418" hidden="1"/>
    <col min="6148" max="6148" width="7.12890625" style="418" hidden="1"/>
    <col min="6149" max="6149" width="16.54296875" style="418" hidden="1"/>
    <col min="6150" max="6150" width="11.43359375" style="418" hidden="1"/>
    <col min="6151" max="6151" width="11.97265625" style="418" hidden="1"/>
    <col min="6152" max="6152" width="10.89453125" style="418" hidden="1"/>
    <col min="6153" max="6153" width="17.75390625" style="418" hidden="1"/>
    <col min="6154" max="6154" width="0.1328125" style="418" hidden="1"/>
    <col min="6155" max="6156" width="15.73828125" style="418" hidden="1"/>
    <col min="6157" max="6157" width="14.2578125" style="418" hidden="1"/>
    <col min="6158" max="6158" width="15.87109375" style="418" hidden="1"/>
    <col min="6159" max="6159" width="2.015625" style="418" hidden="1"/>
    <col min="6160" max="6398" width="9.14453125" style="418" hidden="1"/>
    <col min="6399" max="6399" width="2.41796875" style="418" hidden="1"/>
    <col min="6400" max="6402" width="12.375" style="418" hidden="1"/>
    <col min="6403" max="6403" width="82.05859375" style="418" hidden="1"/>
    <col min="6404" max="6404" width="7.12890625" style="418" hidden="1"/>
    <col min="6405" max="6405" width="16.54296875" style="418" hidden="1"/>
    <col min="6406" max="6406" width="11.43359375" style="418" hidden="1"/>
    <col min="6407" max="6407" width="11.97265625" style="418" hidden="1"/>
    <col min="6408" max="6408" width="10.89453125" style="418" hidden="1"/>
    <col min="6409" max="6409" width="17.75390625" style="418" hidden="1"/>
    <col min="6410" max="6410" width="0.1328125" style="418" hidden="1"/>
    <col min="6411" max="6412" width="15.73828125" style="418" hidden="1"/>
    <col min="6413" max="6413" width="14.2578125" style="418" hidden="1"/>
    <col min="6414" max="6414" width="15.87109375" style="418" hidden="1"/>
    <col min="6415" max="6415" width="2.015625" style="418" hidden="1"/>
    <col min="6416" max="6654" width="9.14453125" style="418" hidden="1"/>
    <col min="6655" max="6655" width="2.41796875" style="418" hidden="1"/>
    <col min="6656" max="6658" width="12.375" style="418" hidden="1"/>
    <col min="6659" max="6659" width="82.05859375" style="418" hidden="1"/>
    <col min="6660" max="6660" width="7.12890625" style="418" hidden="1"/>
    <col min="6661" max="6661" width="16.54296875" style="418" hidden="1"/>
    <col min="6662" max="6662" width="11.43359375" style="418" hidden="1"/>
    <col min="6663" max="6663" width="11.97265625" style="418" hidden="1"/>
    <col min="6664" max="6664" width="10.89453125" style="418" hidden="1"/>
    <col min="6665" max="6665" width="17.75390625" style="418" hidden="1"/>
    <col min="6666" max="6666" width="0.1328125" style="418" hidden="1"/>
    <col min="6667" max="6668" width="15.73828125" style="418" hidden="1"/>
    <col min="6669" max="6669" width="14.2578125" style="418" hidden="1"/>
    <col min="6670" max="6670" width="15.87109375" style="418" hidden="1"/>
    <col min="6671" max="6671" width="2.015625" style="418" hidden="1"/>
    <col min="6672" max="6910" width="9.14453125" style="418" hidden="1"/>
    <col min="6911" max="6911" width="2.41796875" style="418" hidden="1"/>
    <col min="6912" max="6914" width="12.375" style="418" hidden="1"/>
    <col min="6915" max="6915" width="82.05859375" style="418" hidden="1"/>
    <col min="6916" max="6916" width="7.12890625" style="418" hidden="1"/>
    <col min="6917" max="6917" width="16.54296875" style="418" hidden="1"/>
    <col min="6918" max="6918" width="11.43359375" style="418" hidden="1"/>
    <col min="6919" max="6919" width="11.97265625" style="418" hidden="1"/>
    <col min="6920" max="6920" width="10.89453125" style="418" hidden="1"/>
    <col min="6921" max="6921" width="17.75390625" style="418" hidden="1"/>
    <col min="6922" max="6922" width="0.1328125" style="418" hidden="1"/>
    <col min="6923" max="6924" width="15.73828125" style="418" hidden="1"/>
    <col min="6925" max="6925" width="14.2578125" style="418" hidden="1"/>
    <col min="6926" max="6926" width="15.87109375" style="418" hidden="1"/>
    <col min="6927" max="6927" width="2.015625" style="418" hidden="1"/>
    <col min="6928" max="7166" width="9.14453125" style="418" hidden="1"/>
    <col min="7167" max="7167" width="2.41796875" style="418" hidden="1"/>
    <col min="7168" max="7170" width="12.375" style="418" hidden="1"/>
    <col min="7171" max="7171" width="82.05859375" style="418" hidden="1"/>
    <col min="7172" max="7172" width="7.12890625" style="418" hidden="1"/>
    <col min="7173" max="7173" width="16.54296875" style="418" hidden="1"/>
    <col min="7174" max="7174" width="11.43359375" style="418" hidden="1"/>
    <col min="7175" max="7175" width="11.97265625" style="418" hidden="1"/>
    <col min="7176" max="7176" width="10.89453125" style="418" hidden="1"/>
    <col min="7177" max="7177" width="17.75390625" style="418" hidden="1"/>
    <col min="7178" max="7178" width="0.1328125" style="418" hidden="1"/>
    <col min="7179" max="7180" width="15.73828125" style="418" hidden="1"/>
    <col min="7181" max="7181" width="14.2578125" style="418" hidden="1"/>
    <col min="7182" max="7182" width="15.87109375" style="418" hidden="1"/>
    <col min="7183" max="7183" width="2.015625" style="418" hidden="1"/>
    <col min="7184" max="7422" width="9.14453125" style="418" hidden="1"/>
    <col min="7423" max="7423" width="2.41796875" style="418" hidden="1"/>
    <col min="7424" max="7426" width="12.375" style="418" hidden="1"/>
    <col min="7427" max="7427" width="82.05859375" style="418" hidden="1"/>
    <col min="7428" max="7428" width="7.12890625" style="418" hidden="1"/>
    <col min="7429" max="7429" width="16.54296875" style="418" hidden="1"/>
    <col min="7430" max="7430" width="11.43359375" style="418" hidden="1"/>
    <col min="7431" max="7431" width="11.97265625" style="418" hidden="1"/>
    <col min="7432" max="7432" width="10.89453125" style="418" hidden="1"/>
    <col min="7433" max="7433" width="17.75390625" style="418" hidden="1"/>
    <col min="7434" max="7434" width="0.1328125" style="418" hidden="1"/>
    <col min="7435" max="7436" width="15.73828125" style="418" hidden="1"/>
    <col min="7437" max="7437" width="14.2578125" style="418" hidden="1"/>
    <col min="7438" max="7438" width="15.87109375" style="418" hidden="1"/>
    <col min="7439" max="7439" width="2.015625" style="418" hidden="1"/>
    <col min="7440" max="7678" width="9.14453125" style="418" hidden="1"/>
    <col min="7679" max="7679" width="2.41796875" style="418" hidden="1"/>
    <col min="7680" max="7682" width="12.375" style="418" hidden="1"/>
    <col min="7683" max="7683" width="82.05859375" style="418" hidden="1"/>
    <col min="7684" max="7684" width="7.12890625" style="418" hidden="1"/>
    <col min="7685" max="7685" width="16.54296875" style="418" hidden="1"/>
    <col min="7686" max="7686" width="11.43359375" style="418" hidden="1"/>
    <col min="7687" max="7687" width="11.97265625" style="418" hidden="1"/>
    <col min="7688" max="7688" width="10.89453125" style="418" hidden="1"/>
    <col min="7689" max="7689" width="17.75390625" style="418" hidden="1"/>
    <col min="7690" max="7690" width="0.1328125" style="418" hidden="1"/>
    <col min="7691" max="7692" width="15.73828125" style="418" hidden="1"/>
    <col min="7693" max="7693" width="14.2578125" style="418" hidden="1"/>
    <col min="7694" max="7694" width="15.87109375" style="418" hidden="1"/>
    <col min="7695" max="7695" width="2.015625" style="418" hidden="1"/>
    <col min="7696" max="7934" width="9.14453125" style="418" hidden="1"/>
    <col min="7935" max="7935" width="2.41796875" style="418" hidden="1"/>
    <col min="7936" max="7938" width="12.375" style="418" hidden="1"/>
    <col min="7939" max="7939" width="82.05859375" style="418" hidden="1"/>
    <col min="7940" max="7940" width="7.12890625" style="418" hidden="1"/>
    <col min="7941" max="7941" width="16.54296875" style="418" hidden="1"/>
    <col min="7942" max="7942" width="11.43359375" style="418" hidden="1"/>
    <col min="7943" max="7943" width="11.97265625" style="418" hidden="1"/>
    <col min="7944" max="7944" width="10.89453125" style="418" hidden="1"/>
    <col min="7945" max="7945" width="17.75390625" style="418" hidden="1"/>
    <col min="7946" max="7946" width="0.1328125" style="418" hidden="1"/>
    <col min="7947" max="7948" width="15.73828125" style="418" hidden="1"/>
    <col min="7949" max="7949" width="14.2578125" style="418" hidden="1"/>
    <col min="7950" max="7950" width="15.87109375" style="418" hidden="1"/>
    <col min="7951" max="7951" width="2.015625" style="418" hidden="1"/>
    <col min="7952" max="8190" width="9.14453125" style="418" hidden="1"/>
    <col min="8191" max="8191" width="2.41796875" style="418" hidden="1"/>
    <col min="8192" max="8194" width="12.375" style="418" hidden="1"/>
    <col min="8195" max="8195" width="82.05859375" style="418" hidden="1"/>
    <col min="8196" max="8196" width="7.12890625" style="418" hidden="1"/>
    <col min="8197" max="8197" width="16.54296875" style="418" hidden="1"/>
    <col min="8198" max="8198" width="11.43359375" style="418" hidden="1"/>
    <col min="8199" max="8199" width="11.97265625" style="418" hidden="1"/>
    <col min="8200" max="8200" width="10.89453125" style="418" hidden="1"/>
    <col min="8201" max="8201" width="17.75390625" style="418" hidden="1"/>
    <col min="8202" max="8202" width="0.1328125" style="418" hidden="1"/>
    <col min="8203" max="8204" width="15.73828125" style="418" hidden="1"/>
    <col min="8205" max="8205" width="14.2578125" style="418" hidden="1"/>
    <col min="8206" max="8206" width="15.87109375" style="418" hidden="1"/>
    <col min="8207" max="8207" width="2.015625" style="418" hidden="1"/>
    <col min="8208" max="8446" width="9.14453125" style="418" hidden="1"/>
    <col min="8447" max="8447" width="2.41796875" style="418" hidden="1"/>
    <col min="8448" max="8450" width="12.375" style="418" hidden="1"/>
    <col min="8451" max="8451" width="82.05859375" style="418" hidden="1"/>
    <col min="8452" max="8452" width="7.12890625" style="418" hidden="1"/>
    <col min="8453" max="8453" width="16.54296875" style="418" hidden="1"/>
    <col min="8454" max="8454" width="11.43359375" style="418" hidden="1"/>
    <col min="8455" max="8455" width="11.97265625" style="418" hidden="1"/>
    <col min="8456" max="8456" width="10.89453125" style="418" hidden="1"/>
    <col min="8457" max="8457" width="17.75390625" style="418" hidden="1"/>
    <col min="8458" max="8458" width="0.1328125" style="418" hidden="1"/>
    <col min="8459" max="8460" width="15.73828125" style="418" hidden="1"/>
    <col min="8461" max="8461" width="14.2578125" style="418" hidden="1"/>
    <col min="8462" max="8462" width="15.87109375" style="418" hidden="1"/>
    <col min="8463" max="8463" width="2.015625" style="418" hidden="1"/>
    <col min="8464" max="8702" width="9.14453125" style="418" hidden="1"/>
    <col min="8703" max="8703" width="2.41796875" style="418" hidden="1"/>
    <col min="8704" max="8706" width="12.375" style="418" hidden="1"/>
    <col min="8707" max="8707" width="82.05859375" style="418" hidden="1"/>
    <col min="8708" max="8708" width="7.12890625" style="418" hidden="1"/>
    <col min="8709" max="8709" width="16.54296875" style="418" hidden="1"/>
    <col min="8710" max="8710" width="11.43359375" style="418" hidden="1"/>
    <col min="8711" max="8711" width="11.97265625" style="418" hidden="1"/>
    <col min="8712" max="8712" width="10.89453125" style="418" hidden="1"/>
    <col min="8713" max="8713" width="17.75390625" style="418" hidden="1"/>
    <col min="8714" max="8714" width="0.1328125" style="418" hidden="1"/>
    <col min="8715" max="8716" width="15.73828125" style="418" hidden="1"/>
    <col min="8717" max="8717" width="14.2578125" style="418" hidden="1"/>
    <col min="8718" max="8718" width="15.87109375" style="418" hidden="1"/>
    <col min="8719" max="8719" width="2.015625" style="418" hidden="1"/>
    <col min="8720" max="8958" width="9.14453125" style="418" hidden="1"/>
    <col min="8959" max="8959" width="2.41796875" style="418" hidden="1"/>
    <col min="8960" max="8962" width="12.375" style="418" hidden="1"/>
    <col min="8963" max="8963" width="82.05859375" style="418" hidden="1"/>
    <col min="8964" max="8964" width="7.12890625" style="418" hidden="1"/>
    <col min="8965" max="8965" width="16.54296875" style="418" hidden="1"/>
    <col min="8966" max="8966" width="11.43359375" style="418" hidden="1"/>
    <col min="8967" max="8967" width="11.97265625" style="418" hidden="1"/>
    <col min="8968" max="8968" width="10.89453125" style="418" hidden="1"/>
    <col min="8969" max="8969" width="17.75390625" style="418" hidden="1"/>
    <col min="8970" max="8970" width="0.1328125" style="418" hidden="1"/>
    <col min="8971" max="8972" width="15.73828125" style="418" hidden="1"/>
    <col min="8973" max="8973" width="14.2578125" style="418" hidden="1"/>
    <col min="8974" max="8974" width="15.87109375" style="418" hidden="1"/>
    <col min="8975" max="8975" width="2.015625" style="418" hidden="1"/>
    <col min="8976" max="9214" width="9.14453125" style="418" hidden="1"/>
    <col min="9215" max="9215" width="2.41796875" style="418" hidden="1"/>
    <col min="9216" max="9218" width="12.375" style="418" hidden="1"/>
    <col min="9219" max="9219" width="82.05859375" style="418" hidden="1"/>
    <col min="9220" max="9220" width="7.12890625" style="418" hidden="1"/>
    <col min="9221" max="9221" width="16.54296875" style="418" hidden="1"/>
    <col min="9222" max="9222" width="11.43359375" style="418" hidden="1"/>
    <col min="9223" max="9223" width="11.97265625" style="418" hidden="1"/>
    <col min="9224" max="9224" width="10.89453125" style="418" hidden="1"/>
    <col min="9225" max="9225" width="17.75390625" style="418" hidden="1"/>
    <col min="9226" max="9226" width="0.1328125" style="418" hidden="1"/>
    <col min="9227" max="9228" width="15.73828125" style="418" hidden="1"/>
    <col min="9229" max="9229" width="14.2578125" style="418" hidden="1"/>
    <col min="9230" max="9230" width="15.87109375" style="418" hidden="1"/>
    <col min="9231" max="9231" width="2.015625" style="418" hidden="1"/>
    <col min="9232" max="9470" width="9.14453125" style="418" hidden="1"/>
    <col min="9471" max="9471" width="2.41796875" style="418" hidden="1"/>
    <col min="9472" max="9474" width="12.375" style="418" hidden="1"/>
    <col min="9475" max="9475" width="82.05859375" style="418" hidden="1"/>
    <col min="9476" max="9476" width="7.12890625" style="418" hidden="1"/>
    <col min="9477" max="9477" width="16.54296875" style="418" hidden="1"/>
    <col min="9478" max="9478" width="11.43359375" style="418" hidden="1"/>
    <col min="9479" max="9479" width="11.97265625" style="418" hidden="1"/>
    <col min="9480" max="9480" width="10.89453125" style="418" hidden="1"/>
    <col min="9481" max="9481" width="17.75390625" style="418" hidden="1"/>
    <col min="9482" max="9482" width="0.1328125" style="418" hidden="1"/>
    <col min="9483" max="9484" width="15.73828125" style="418" hidden="1"/>
    <col min="9485" max="9485" width="14.2578125" style="418" hidden="1"/>
    <col min="9486" max="9486" width="15.87109375" style="418" hidden="1"/>
    <col min="9487" max="9487" width="2.015625" style="418" hidden="1"/>
    <col min="9488" max="9726" width="9.14453125" style="418" hidden="1"/>
    <col min="9727" max="9727" width="2.41796875" style="418" hidden="1"/>
    <col min="9728" max="9730" width="12.375" style="418" hidden="1"/>
    <col min="9731" max="9731" width="82.05859375" style="418" hidden="1"/>
    <col min="9732" max="9732" width="7.12890625" style="418" hidden="1"/>
    <col min="9733" max="9733" width="16.54296875" style="418" hidden="1"/>
    <col min="9734" max="9734" width="11.43359375" style="418" hidden="1"/>
    <col min="9735" max="9735" width="11.97265625" style="418" hidden="1"/>
    <col min="9736" max="9736" width="10.89453125" style="418" hidden="1"/>
    <col min="9737" max="9737" width="17.75390625" style="418" hidden="1"/>
    <col min="9738" max="9738" width="0.1328125" style="418" hidden="1"/>
    <col min="9739" max="9740" width="15.73828125" style="418" hidden="1"/>
    <col min="9741" max="9741" width="14.2578125" style="418" hidden="1"/>
    <col min="9742" max="9742" width="15.87109375" style="418" hidden="1"/>
    <col min="9743" max="9743" width="2.015625" style="418" hidden="1"/>
    <col min="9744" max="9982" width="9.14453125" style="418" hidden="1"/>
    <col min="9983" max="9983" width="2.41796875" style="418" hidden="1"/>
    <col min="9984" max="9986" width="12.375" style="418" hidden="1"/>
    <col min="9987" max="9987" width="82.05859375" style="418" hidden="1"/>
    <col min="9988" max="9988" width="7.12890625" style="418" hidden="1"/>
    <col min="9989" max="9989" width="16.54296875" style="418" hidden="1"/>
    <col min="9990" max="9990" width="11.43359375" style="418" hidden="1"/>
    <col min="9991" max="9991" width="11.97265625" style="418" hidden="1"/>
    <col min="9992" max="9992" width="10.89453125" style="418" hidden="1"/>
    <col min="9993" max="9993" width="17.75390625" style="418" hidden="1"/>
    <col min="9994" max="9994" width="0.1328125" style="418" hidden="1"/>
    <col min="9995" max="9996" width="15.73828125" style="418" hidden="1"/>
    <col min="9997" max="9997" width="14.2578125" style="418" hidden="1"/>
    <col min="9998" max="9998" width="15.87109375" style="418" hidden="1"/>
    <col min="9999" max="9999" width="2.015625" style="418" hidden="1"/>
    <col min="10000" max="10238" width="9.14453125" style="418" hidden="1"/>
    <col min="10239" max="10239" width="2.41796875" style="418" hidden="1"/>
    <col min="10240" max="10242" width="12.375" style="418" hidden="1"/>
    <col min="10243" max="10243" width="82.05859375" style="418" hidden="1"/>
    <col min="10244" max="10244" width="7.12890625" style="418" hidden="1"/>
    <col min="10245" max="10245" width="16.54296875" style="418" hidden="1"/>
    <col min="10246" max="10246" width="11.43359375" style="418" hidden="1"/>
    <col min="10247" max="10247" width="11.97265625" style="418" hidden="1"/>
    <col min="10248" max="10248" width="10.89453125" style="418" hidden="1"/>
    <col min="10249" max="10249" width="17.75390625" style="418" hidden="1"/>
    <col min="10250" max="10250" width="0.1328125" style="418" hidden="1"/>
    <col min="10251" max="10252" width="15.73828125" style="418" hidden="1"/>
    <col min="10253" max="10253" width="14.2578125" style="418" hidden="1"/>
    <col min="10254" max="10254" width="15.87109375" style="418" hidden="1"/>
    <col min="10255" max="10255" width="2.015625" style="418" hidden="1"/>
    <col min="10256" max="10494" width="9.14453125" style="418" hidden="1"/>
    <col min="10495" max="10495" width="2.41796875" style="418" hidden="1"/>
    <col min="10496" max="10498" width="12.375" style="418" hidden="1"/>
    <col min="10499" max="10499" width="82.05859375" style="418" hidden="1"/>
    <col min="10500" max="10500" width="7.12890625" style="418" hidden="1"/>
    <col min="10501" max="10501" width="16.54296875" style="418" hidden="1"/>
    <col min="10502" max="10502" width="11.43359375" style="418" hidden="1"/>
    <col min="10503" max="10503" width="11.97265625" style="418" hidden="1"/>
    <col min="10504" max="10504" width="10.89453125" style="418" hidden="1"/>
    <col min="10505" max="10505" width="17.75390625" style="418" hidden="1"/>
    <col min="10506" max="10506" width="0.1328125" style="418" hidden="1"/>
    <col min="10507" max="10508" width="15.73828125" style="418" hidden="1"/>
    <col min="10509" max="10509" width="14.2578125" style="418" hidden="1"/>
    <col min="10510" max="10510" width="15.87109375" style="418" hidden="1"/>
    <col min="10511" max="10511" width="2.015625" style="418" hidden="1"/>
    <col min="10512" max="10750" width="9.14453125" style="418" hidden="1"/>
    <col min="10751" max="10751" width="2.41796875" style="418" hidden="1"/>
    <col min="10752" max="10754" width="12.375" style="418" hidden="1"/>
    <col min="10755" max="10755" width="82.05859375" style="418" hidden="1"/>
    <col min="10756" max="10756" width="7.12890625" style="418" hidden="1"/>
    <col min="10757" max="10757" width="16.54296875" style="418" hidden="1"/>
    <col min="10758" max="10758" width="11.43359375" style="418" hidden="1"/>
    <col min="10759" max="10759" width="11.97265625" style="418" hidden="1"/>
    <col min="10760" max="10760" width="10.89453125" style="418" hidden="1"/>
    <col min="10761" max="10761" width="17.75390625" style="418" hidden="1"/>
    <col min="10762" max="10762" width="0.1328125" style="418" hidden="1"/>
    <col min="10763" max="10764" width="15.73828125" style="418" hidden="1"/>
    <col min="10765" max="10765" width="14.2578125" style="418" hidden="1"/>
    <col min="10766" max="10766" width="15.87109375" style="418" hidden="1"/>
    <col min="10767" max="10767" width="2.015625" style="418" hidden="1"/>
    <col min="10768" max="11006" width="9.14453125" style="418" hidden="1"/>
    <col min="11007" max="11007" width="2.41796875" style="418" hidden="1"/>
    <col min="11008" max="11010" width="12.375" style="418" hidden="1"/>
    <col min="11011" max="11011" width="82.05859375" style="418" hidden="1"/>
    <col min="11012" max="11012" width="7.12890625" style="418" hidden="1"/>
    <col min="11013" max="11013" width="16.54296875" style="418" hidden="1"/>
    <col min="11014" max="11014" width="11.43359375" style="418" hidden="1"/>
    <col min="11015" max="11015" width="11.97265625" style="418" hidden="1"/>
    <col min="11016" max="11016" width="10.89453125" style="418" hidden="1"/>
    <col min="11017" max="11017" width="17.75390625" style="418" hidden="1"/>
    <col min="11018" max="11018" width="0.1328125" style="418" hidden="1"/>
    <col min="11019" max="11020" width="15.73828125" style="418" hidden="1"/>
    <col min="11021" max="11021" width="14.2578125" style="418" hidden="1"/>
    <col min="11022" max="11022" width="15.87109375" style="418" hidden="1"/>
    <col min="11023" max="11023" width="2.015625" style="418" hidden="1"/>
    <col min="11024" max="11262" width="9.14453125" style="418" hidden="1"/>
    <col min="11263" max="11263" width="2.41796875" style="418" hidden="1"/>
    <col min="11264" max="11266" width="12.375" style="418" hidden="1"/>
    <col min="11267" max="11267" width="82.05859375" style="418" hidden="1"/>
    <col min="11268" max="11268" width="7.12890625" style="418" hidden="1"/>
    <col min="11269" max="11269" width="16.54296875" style="418" hidden="1"/>
    <col min="11270" max="11270" width="11.43359375" style="418" hidden="1"/>
    <col min="11271" max="11271" width="11.97265625" style="418" hidden="1"/>
    <col min="11272" max="11272" width="10.89453125" style="418" hidden="1"/>
    <col min="11273" max="11273" width="17.75390625" style="418" hidden="1"/>
    <col min="11274" max="11274" width="0.1328125" style="418" hidden="1"/>
    <col min="11275" max="11276" width="15.73828125" style="418" hidden="1"/>
    <col min="11277" max="11277" width="14.2578125" style="418" hidden="1"/>
    <col min="11278" max="11278" width="15.87109375" style="418" hidden="1"/>
    <col min="11279" max="11279" width="2.015625" style="418" hidden="1"/>
    <col min="11280" max="11518" width="9.14453125" style="418" hidden="1"/>
    <col min="11519" max="11519" width="2.41796875" style="418" hidden="1"/>
    <col min="11520" max="11522" width="12.375" style="418" hidden="1"/>
    <col min="11523" max="11523" width="82.05859375" style="418" hidden="1"/>
    <col min="11524" max="11524" width="7.12890625" style="418" hidden="1"/>
    <col min="11525" max="11525" width="16.54296875" style="418" hidden="1"/>
    <col min="11526" max="11526" width="11.43359375" style="418" hidden="1"/>
    <col min="11527" max="11527" width="11.97265625" style="418" hidden="1"/>
    <col min="11528" max="11528" width="10.89453125" style="418" hidden="1"/>
    <col min="11529" max="11529" width="17.75390625" style="418" hidden="1"/>
    <col min="11530" max="11530" width="0.1328125" style="418" hidden="1"/>
    <col min="11531" max="11532" width="15.73828125" style="418" hidden="1"/>
    <col min="11533" max="11533" width="14.2578125" style="418" hidden="1"/>
    <col min="11534" max="11534" width="15.87109375" style="418" hidden="1"/>
    <col min="11535" max="11535" width="2.015625" style="418" hidden="1"/>
    <col min="11536" max="11774" width="9.14453125" style="418" hidden="1"/>
    <col min="11775" max="11775" width="2.41796875" style="418" hidden="1"/>
    <col min="11776" max="11778" width="12.375" style="418" hidden="1"/>
    <col min="11779" max="11779" width="82.05859375" style="418" hidden="1"/>
    <col min="11780" max="11780" width="7.12890625" style="418" hidden="1"/>
    <col min="11781" max="11781" width="16.54296875" style="418" hidden="1"/>
    <col min="11782" max="11782" width="11.43359375" style="418" hidden="1"/>
    <col min="11783" max="11783" width="11.97265625" style="418" hidden="1"/>
    <col min="11784" max="11784" width="10.89453125" style="418" hidden="1"/>
    <col min="11785" max="11785" width="17.75390625" style="418" hidden="1"/>
    <col min="11786" max="11786" width="0.1328125" style="418" hidden="1"/>
    <col min="11787" max="11788" width="15.73828125" style="418" hidden="1"/>
    <col min="11789" max="11789" width="14.2578125" style="418" hidden="1"/>
    <col min="11790" max="11790" width="15.87109375" style="418" hidden="1"/>
    <col min="11791" max="11791" width="2.015625" style="418" hidden="1"/>
    <col min="11792" max="12030" width="9.14453125" style="418" hidden="1"/>
    <col min="12031" max="12031" width="2.41796875" style="418" hidden="1"/>
    <col min="12032" max="12034" width="12.375" style="418" hidden="1"/>
    <col min="12035" max="12035" width="82.05859375" style="418" hidden="1"/>
    <col min="12036" max="12036" width="7.12890625" style="418" hidden="1"/>
    <col min="12037" max="12037" width="16.54296875" style="418" hidden="1"/>
    <col min="12038" max="12038" width="11.43359375" style="418" hidden="1"/>
    <col min="12039" max="12039" width="11.97265625" style="418" hidden="1"/>
    <col min="12040" max="12040" width="10.89453125" style="418" hidden="1"/>
    <col min="12041" max="12041" width="17.75390625" style="418" hidden="1"/>
    <col min="12042" max="12042" width="0.1328125" style="418" hidden="1"/>
    <col min="12043" max="12044" width="15.73828125" style="418" hidden="1"/>
    <col min="12045" max="12045" width="14.2578125" style="418" hidden="1"/>
    <col min="12046" max="12046" width="15.87109375" style="418" hidden="1"/>
    <col min="12047" max="12047" width="2.015625" style="418" hidden="1"/>
    <col min="12048" max="12286" width="9.14453125" style="418" hidden="1"/>
    <col min="12287" max="12287" width="2.41796875" style="418" hidden="1"/>
    <col min="12288" max="12290" width="12.375" style="418" hidden="1"/>
    <col min="12291" max="12291" width="82.05859375" style="418" hidden="1"/>
    <col min="12292" max="12292" width="7.12890625" style="418" hidden="1"/>
    <col min="12293" max="12293" width="16.54296875" style="418" hidden="1"/>
    <col min="12294" max="12294" width="11.43359375" style="418" hidden="1"/>
    <col min="12295" max="12295" width="11.97265625" style="418" hidden="1"/>
    <col min="12296" max="12296" width="10.89453125" style="418" hidden="1"/>
    <col min="12297" max="12297" width="17.75390625" style="418" hidden="1"/>
    <col min="12298" max="12298" width="0.1328125" style="418" hidden="1"/>
    <col min="12299" max="12300" width="15.73828125" style="418" hidden="1"/>
    <col min="12301" max="12301" width="14.2578125" style="418" hidden="1"/>
    <col min="12302" max="12302" width="15.87109375" style="418" hidden="1"/>
    <col min="12303" max="12303" width="2.015625" style="418" hidden="1"/>
    <col min="12304" max="12542" width="9.14453125" style="418" hidden="1"/>
    <col min="12543" max="12543" width="2.41796875" style="418" hidden="1"/>
    <col min="12544" max="12546" width="12.375" style="418" hidden="1"/>
    <col min="12547" max="12547" width="82.05859375" style="418" hidden="1"/>
    <col min="12548" max="12548" width="7.12890625" style="418" hidden="1"/>
    <col min="12549" max="12549" width="16.54296875" style="418" hidden="1"/>
    <col min="12550" max="12550" width="11.43359375" style="418" hidden="1"/>
    <col min="12551" max="12551" width="11.97265625" style="418" hidden="1"/>
    <col min="12552" max="12552" width="10.89453125" style="418" hidden="1"/>
    <col min="12553" max="12553" width="17.75390625" style="418" hidden="1"/>
    <col min="12554" max="12554" width="0.1328125" style="418" hidden="1"/>
    <col min="12555" max="12556" width="15.73828125" style="418" hidden="1"/>
    <col min="12557" max="12557" width="14.2578125" style="418" hidden="1"/>
    <col min="12558" max="12558" width="15.87109375" style="418" hidden="1"/>
    <col min="12559" max="12559" width="2.015625" style="418" hidden="1"/>
    <col min="12560" max="12798" width="9.14453125" style="418" hidden="1"/>
    <col min="12799" max="12799" width="2.41796875" style="418" hidden="1"/>
    <col min="12800" max="12802" width="12.375" style="418" hidden="1"/>
    <col min="12803" max="12803" width="82.05859375" style="418" hidden="1"/>
    <col min="12804" max="12804" width="7.12890625" style="418" hidden="1"/>
    <col min="12805" max="12805" width="16.54296875" style="418" hidden="1"/>
    <col min="12806" max="12806" width="11.43359375" style="418" hidden="1"/>
    <col min="12807" max="12807" width="11.97265625" style="418" hidden="1"/>
    <col min="12808" max="12808" width="10.89453125" style="418" hidden="1"/>
    <col min="12809" max="12809" width="17.75390625" style="418" hidden="1"/>
    <col min="12810" max="12810" width="0.1328125" style="418" hidden="1"/>
    <col min="12811" max="12812" width="15.73828125" style="418" hidden="1"/>
    <col min="12813" max="12813" width="14.2578125" style="418" hidden="1"/>
    <col min="12814" max="12814" width="15.87109375" style="418" hidden="1"/>
    <col min="12815" max="12815" width="2.015625" style="418" hidden="1"/>
    <col min="12816" max="13054" width="9.14453125" style="418" hidden="1"/>
    <col min="13055" max="13055" width="2.41796875" style="418" hidden="1"/>
    <col min="13056" max="13058" width="12.375" style="418" hidden="1"/>
    <col min="13059" max="13059" width="82.05859375" style="418" hidden="1"/>
    <col min="13060" max="13060" width="7.12890625" style="418" hidden="1"/>
    <col min="13061" max="13061" width="16.54296875" style="418" hidden="1"/>
    <col min="13062" max="13062" width="11.43359375" style="418" hidden="1"/>
    <col min="13063" max="13063" width="11.97265625" style="418" hidden="1"/>
    <col min="13064" max="13064" width="10.89453125" style="418" hidden="1"/>
    <col min="13065" max="13065" width="17.75390625" style="418" hidden="1"/>
    <col min="13066" max="13066" width="0.1328125" style="418" hidden="1"/>
    <col min="13067" max="13068" width="15.73828125" style="418" hidden="1"/>
    <col min="13069" max="13069" width="14.2578125" style="418" hidden="1"/>
    <col min="13070" max="13070" width="15.87109375" style="418" hidden="1"/>
    <col min="13071" max="13071" width="2.015625" style="418" hidden="1"/>
    <col min="13072" max="13310" width="9.14453125" style="418" hidden="1"/>
    <col min="13311" max="13311" width="2.41796875" style="418" hidden="1"/>
    <col min="13312" max="13314" width="12.375" style="418" hidden="1"/>
    <col min="13315" max="13315" width="82.05859375" style="418" hidden="1"/>
    <col min="13316" max="13316" width="7.12890625" style="418" hidden="1"/>
    <col min="13317" max="13317" width="16.54296875" style="418" hidden="1"/>
    <col min="13318" max="13318" width="11.43359375" style="418" hidden="1"/>
    <col min="13319" max="13319" width="11.97265625" style="418" hidden="1"/>
    <col min="13320" max="13320" width="10.89453125" style="418" hidden="1"/>
    <col min="13321" max="13321" width="17.75390625" style="418" hidden="1"/>
    <col min="13322" max="13322" width="0.1328125" style="418" hidden="1"/>
    <col min="13323" max="13324" width="15.73828125" style="418" hidden="1"/>
    <col min="13325" max="13325" width="14.2578125" style="418" hidden="1"/>
    <col min="13326" max="13326" width="15.87109375" style="418" hidden="1"/>
    <col min="13327" max="13327" width="2.015625" style="418" hidden="1"/>
    <col min="13328" max="13566" width="9.14453125" style="418" hidden="1"/>
    <col min="13567" max="13567" width="2.41796875" style="418" hidden="1"/>
    <col min="13568" max="13570" width="12.375" style="418" hidden="1"/>
    <col min="13571" max="13571" width="82.05859375" style="418" hidden="1"/>
    <col min="13572" max="13572" width="7.12890625" style="418" hidden="1"/>
    <col min="13573" max="13573" width="16.54296875" style="418" hidden="1"/>
    <col min="13574" max="13574" width="11.43359375" style="418" hidden="1"/>
    <col min="13575" max="13575" width="11.97265625" style="418" hidden="1"/>
    <col min="13576" max="13576" width="10.89453125" style="418" hidden="1"/>
    <col min="13577" max="13577" width="17.75390625" style="418" hidden="1"/>
    <col min="13578" max="13578" width="0.1328125" style="418" hidden="1"/>
    <col min="13579" max="13580" width="15.73828125" style="418" hidden="1"/>
    <col min="13581" max="13581" width="14.2578125" style="418" hidden="1"/>
    <col min="13582" max="13582" width="15.87109375" style="418" hidden="1"/>
    <col min="13583" max="13583" width="2.015625" style="418" hidden="1"/>
    <col min="13584" max="13822" width="9.14453125" style="418" hidden="1"/>
    <col min="13823" max="13823" width="2.41796875" style="418" hidden="1"/>
    <col min="13824" max="13826" width="12.375" style="418" hidden="1"/>
    <col min="13827" max="13827" width="82.05859375" style="418" hidden="1"/>
    <col min="13828" max="13828" width="7.12890625" style="418" hidden="1"/>
    <col min="13829" max="13829" width="16.54296875" style="418" hidden="1"/>
    <col min="13830" max="13830" width="11.43359375" style="418" hidden="1"/>
    <col min="13831" max="13831" width="11.97265625" style="418" hidden="1"/>
    <col min="13832" max="13832" width="10.89453125" style="418" hidden="1"/>
    <col min="13833" max="13833" width="17.75390625" style="418" hidden="1"/>
    <col min="13834" max="13834" width="0.1328125" style="418" hidden="1"/>
    <col min="13835" max="13836" width="15.73828125" style="418" hidden="1"/>
    <col min="13837" max="13837" width="14.2578125" style="418" hidden="1"/>
    <col min="13838" max="13838" width="15.87109375" style="418" hidden="1"/>
    <col min="13839" max="13839" width="2.015625" style="418" hidden="1"/>
    <col min="13840" max="14078" width="9.14453125" style="418" hidden="1"/>
    <col min="14079" max="14079" width="2.41796875" style="418" hidden="1"/>
    <col min="14080" max="14082" width="12.375" style="418" hidden="1"/>
    <col min="14083" max="14083" width="82.05859375" style="418" hidden="1"/>
    <col min="14084" max="14084" width="7.12890625" style="418" hidden="1"/>
    <col min="14085" max="14085" width="16.54296875" style="418" hidden="1"/>
    <col min="14086" max="14086" width="11.43359375" style="418" hidden="1"/>
    <col min="14087" max="14087" width="11.97265625" style="418" hidden="1"/>
    <col min="14088" max="14088" width="10.89453125" style="418" hidden="1"/>
    <col min="14089" max="14089" width="17.75390625" style="418" hidden="1"/>
    <col min="14090" max="14090" width="0.1328125" style="418" hidden="1"/>
    <col min="14091" max="14092" width="15.73828125" style="418" hidden="1"/>
    <col min="14093" max="14093" width="14.2578125" style="418" hidden="1"/>
    <col min="14094" max="14094" width="15.87109375" style="418" hidden="1"/>
    <col min="14095" max="14095" width="2.015625" style="418" hidden="1"/>
    <col min="14096" max="14334" width="9.14453125" style="418" hidden="1"/>
    <col min="14335" max="14335" width="2.41796875" style="418" hidden="1"/>
    <col min="14336" max="14338" width="12.375" style="418" hidden="1"/>
    <col min="14339" max="14339" width="82.05859375" style="418" hidden="1"/>
    <col min="14340" max="14340" width="7.12890625" style="418" hidden="1"/>
    <col min="14341" max="14341" width="16.54296875" style="418" hidden="1"/>
    <col min="14342" max="14342" width="11.43359375" style="418" hidden="1"/>
    <col min="14343" max="14343" width="11.97265625" style="418" hidden="1"/>
    <col min="14344" max="14344" width="10.89453125" style="418" hidden="1"/>
    <col min="14345" max="14345" width="17.75390625" style="418" hidden="1"/>
    <col min="14346" max="14346" width="0.1328125" style="418" hidden="1"/>
    <col min="14347" max="14348" width="15.73828125" style="418" hidden="1"/>
    <col min="14349" max="14349" width="14.2578125" style="418" hidden="1"/>
    <col min="14350" max="14350" width="15.87109375" style="418" hidden="1"/>
    <col min="14351" max="14351" width="2.015625" style="418" hidden="1"/>
    <col min="14352" max="14590" width="9.14453125" style="418" hidden="1"/>
    <col min="14591" max="14591" width="2.41796875" style="418" hidden="1"/>
    <col min="14592" max="14594" width="12.375" style="418" hidden="1"/>
    <col min="14595" max="14595" width="82.05859375" style="418" hidden="1"/>
    <col min="14596" max="14596" width="7.12890625" style="418" hidden="1"/>
    <col min="14597" max="14597" width="16.54296875" style="418" hidden="1"/>
    <col min="14598" max="14598" width="11.43359375" style="418" hidden="1"/>
    <col min="14599" max="14599" width="11.97265625" style="418" hidden="1"/>
    <col min="14600" max="14600" width="10.89453125" style="418" hidden="1"/>
    <col min="14601" max="14601" width="17.75390625" style="418" hidden="1"/>
    <col min="14602" max="14602" width="0.1328125" style="418" hidden="1"/>
    <col min="14603" max="14604" width="15.73828125" style="418" hidden="1"/>
    <col min="14605" max="14605" width="14.2578125" style="418" hidden="1"/>
    <col min="14606" max="14606" width="15.87109375" style="418" hidden="1"/>
    <col min="14607" max="14607" width="2.015625" style="418" hidden="1"/>
    <col min="14608" max="14846" width="9.14453125" style="418" hidden="1"/>
    <col min="14847" max="14847" width="2.41796875" style="418" hidden="1"/>
    <col min="14848" max="14850" width="12.375" style="418" hidden="1"/>
    <col min="14851" max="14851" width="82.05859375" style="418" hidden="1"/>
    <col min="14852" max="14852" width="7.12890625" style="418" hidden="1"/>
    <col min="14853" max="14853" width="16.54296875" style="418" hidden="1"/>
    <col min="14854" max="14854" width="11.43359375" style="418" hidden="1"/>
    <col min="14855" max="14855" width="11.97265625" style="418" hidden="1"/>
    <col min="14856" max="14856" width="10.89453125" style="418" hidden="1"/>
    <col min="14857" max="14857" width="17.75390625" style="418" hidden="1"/>
    <col min="14858" max="14858" width="0.1328125" style="418" hidden="1"/>
    <col min="14859" max="14860" width="15.73828125" style="418" hidden="1"/>
    <col min="14861" max="14861" width="14.2578125" style="418" hidden="1"/>
    <col min="14862" max="14862" width="15.87109375" style="418" hidden="1"/>
    <col min="14863" max="14863" width="2.015625" style="418" hidden="1"/>
    <col min="14864" max="15102" width="9.14453125" style="418" hidden="1"/>
    <col min="15103" max="15103" width="2.41796875" style="418" hidden="1"/>
    <col min="15104" max="15106" width="12.375" style="418" hidden="1"/>
    <col min="15107" max="15107" width="82.05859375" style="418" hidden="1"/>
    <col min="15108" max="15108" width="7.12890625" style="418" hidden="1"/>
    <col min="15109" max="15109" width="16.54296875" style="418" hidden="1"/>
    <col min="15110" max="15110" width="11.43359375" style="418" hidden="1"/>
    <col min="15111" max="15111" width="11.97265625" style="418" hidden="1"/>
    <col min="15112" max="15112" width="10.89453125" style="418" hidden="1"/>
    <col min="15113" max="15113" width="17.75390625" style="418" hidden="1"/>
    <col min="15114" max="15114" width="0.1328125" style="418" hidden="1"/>
    <col min="15115" max="15116" width="15.73828125" style="418" hidden="1"/>
    <col min="15117" max="15117" width="14.2578125" style="418" hidden="1"/>
    <col min="15118" max="15118" width="15.87109375" style="418" hidden="1"/>
    <col min="15119" max="15119" width="2.015625" style="418" hidden="1"/>
    <col min="15120" max="15358" width="9.14453125" style="418" hidden="1"/>
    <col min="15359" max="15359" width="2.41796875" style="418" hidden="1"/>
    <col min="15360" max="15362" width="12.375" style="418" hidden="1"/>
    <col min="15363" max="15363" width="82.05859375" style="418" hidden="1"/>
    <col min="15364" max="15364" width="7.12890625" style="418" hidden="1"/>
    <col min="15365" max="15365" width="16.54296875" style="418" hidden="1"/>
    <col min="15366" max="15366" width="11.43359375" style="418" hidden="1"/>
    <col min="15367" max="15367" width="11.97265625" style="418" hidden="1"/>
    <col min="15368" max="15368" width="10.89453125" style="418" hidden="1"/>
    <col min="15369" max="15369" width="17.75390625" style="418" hidden="1"/>
    <col min="15370" max="15370" width="0.1328125" style="418" hidden="1"/>
    <col min="15371" max="15372" width="15.73828125" style="418" hidden="1"/>
    <col min="15373" max="15373" width="14.2578125" style="418" hidden="1"/>
    <col min="15374" max="15374" width="15.87109375" style="418" hidden="1"/>
    <col min="15375" max="15375" width="2.015625" style="418" hidden="1"/>
    <col min="15376" max="15614" width="9.14453125" style="418" hidden="1"/>
    <col min="15615" max="15615" width="2.41796875" style="418" hidden="1"/>
    <col min="15616" max="15618" width="12.375" style="418" hidden="1"/>
    <col min="15619" max="15619" width="82.05859375" style="418" hidden="1"/>
    <col min="15620" max="15620" width="7.12890625" style="418" hidden="1"/>
    <col min="15621" max="15621" width="16.54296875" style="418" hidden="1"/>
    <col min="15622" max="15622" width="11.43359375" style="418" hidden="1"/>
    <col min="15623" max="15623" width="11.97265625" style="418" hidden="1"/>
    <col min="15624" max="15624" width="10.89453125" style="418" hidden="1"/>
    <col min="15625" max="15625" width="17.75390625" style="418" hidden="1"/>
    <col min="15626" max="15626" width="0.1328125" style="418" hidden="1"/>
    <col min="15627" max="15628" width="15.73828125" style="418" hidden="1"/>
    <col min="15629" max="15629" width="14.2578125" style="418" hidden="1"/>
    <col min="15630" max="15630" width="15.87109375" style="418" hidden="1"/>
    <col min="15631" max="15631" width="2.015625" style="418" hidden="1"/>
    <col min="15632" max="15870" width="9.14453125" style="418" hidden="1"/>
    <col min="15871" max="15871" width="2.41796875" style="418" hidden="1"/>
    <col min="15872" max="15874" width="12.375" style="418" hidden="1"/>
    <col min="15875" max="15875" width="82.05859375" style="418" hidden="1"/>
    <col min="15876" max="15876" width="7.12890625" style="418" hidden="1"/>
    <col min="15877" max="15877" width="16.54296875" style="418" hidden="1"/>
    <col min="15878" max="15878" width="11.43359375" style="418" hidden="1"/>
    <col min="15879" max="15879" width="11.97265625" style="418" hidden="1"/>
    <col min="15880" max="15880" width="10.89453125" style="418" hidden="1"/>
    <col min="15881" max="15881" width="17.75390625" style="418" hidden="1"/>
    <col min="15882" max="15882" width="0.1328125" style="418" hidden="1"/>
    <col min="15883" max="15884" width="15.73828125" style="418" hidden="1"/>
    <col min="15885" max="15885" width="14.2578125" style="418" hidden="1"/>
    <col min="15886" max="15886" width="15.87109375" style="418" hidden="1"/>
    <col min="15887" max="15887" width="2.015625" style="418" hidden="1"/>
    <col min="15888" max="16126" width="9.14453125" style="418" hidden="1"/>
    <col min="16127" max="16127" width="2.41796875" style="418" hidden="1"/>
    <col min="16128" max="16130" width="12.375" style="418" hidden="1"/>
    <col min="16131" max="16131" width="82.05859375" style="418" hidden="1"/>
    <col min="16132" max="16132" width="7.12890625" style="418" hidden="1"/>
    <col min="16133" max="16133" width="16.54296875" style="418" hidden="1"/>
    <col min="16134" max="16134" width="11.43359375" style="418" hidden="1"/>
    <col min="16135" max="16135" width="11.97265625" style="418" hidden="1"/>
    <col min="16136" max="16136" width="10.89453125" style="418" hidden="1"/>
    <col min="16137" max="16137" width="17.75390625" style="418" hidden="1"/>
    <col min="16138" max="16138" width="0.1328125" style="418" hidden="1"/>
    <col min="16139" max="16140" width="15.73828125" style="418" hidden="1"/>
    <col min="16141" max="16141" width="14.2578125" style="418" hidden="1"/>
    <col min="16142" max="16142" width="15.87109375" style="418" hidden="1"/>
    <col min="16143" max="16149" width="2.015625" style="418" hidden="1"/>
    <col min="16150" max="16383" width="9.14453125" style="418" hidden="1"/>
    <col min="16384" max="16384" width="10.35546875" style="418" customWidth="1"/>
  </cols>
  <sheetData>
    <row r="1" spans="1:33 16384:16384" s="404" customFormat="1" ht="21.75" customHeight="1" thickBot="1">
      <c r="A1" s="400"/>
      <c r="B1" s="401"/>
      <c r="C1" s="401"/>
      <c r="D1" s="402"/>
      <c r="E1" s="403"/>
      <c r="F1" s="403"/>
      <c r="I1" s="405"/>
      <c r="J1" s="405"/>
      <c r="K1" s="405"/>
      <c r="L1" s="405"/>
      <c r="M1" s="405"/>
      <c r="N1" s="405"/>
      <c r="O1" s="400"/>
    </row>
    <row r="2" spans="1:33 16384:16384" s="406" customFormat="1" ht="63" customHeight="1" thickBot="1">
      <c r="B2" s="1690" t="s">
        <v>17147</v>
      </c>
      <c r="C2" s="1691"/>
      <c r="D2" s="1691"/>
      <c r="E2" s="1691"/>
      <c r="F2" s="1691"/>
      <c r="G2" s="1691"/>
      <c r="H2" s="1691"/>
      <c r="I2" s="1691"/>
      <c r="J2" s="1691"/>
      <c r="K2" s="1691"/>
      <c r="L2" s="1691"/>
      <c r="M2" s="1691"/>
      <c r="N2" s="1692"/>
    </row>
    <row r="3" spans="1:33 16384:16384" s="406" customFormat="1" ht="15" customHeight="1">
      <c r="B3" s="575" t="str">
        <f>RESUMO!C5</f>
        <v>Município: PREFEITURA MUNICIPAL DE NOVA LIMA - MG</v>
      </c>
      <c r="C3" s="574"/>
      <c r="D3" s="576"/>
      <c r="F3" s="577"/>
      <c r="G3" s="578"/>
      <c r="H3" s="578"/>
      <c r="I3" s="578"/>
      <c r="J3" s="579"/>
      <c r="K3" s="580"/>
      <c r="L3" s="580"/>
      <c r="M3" s="580"/>
      <c r="N3" s="581"/>
    </row>
    <row r="4" spans="1:33 16384:16384" s="406" customFormat="1" ht="15" customHeight="1">
      <c r="B4" s="575" t="str">
        <f>RESUMO!C6</f>
        <v>Projeto: ENTRONCAMENTO DA MG-030 x BR-356 – VIADUTO FERRADURA</v>
      </c>
      <c r="C4" s="574"/>
      <c r="D4" s="576"/>
      <c r="F4" s="577"/>
      <c r="G4" s="578"/>
      <c r="H4" s="578"/>
      <c r="I4" s="578"/>
      <c r="J4" s="579"/>
      <c r="K4" s="576"/>
      <c r="L4" s="576"/>
      <c r="M4" s="576"/>
      <c r="N4" s="581"/>
    </row>
    <row r="5" spans="1:33 16384:16384" s="406" customFormat="1" ht="15" customHeight="1">
      <c r="B5" s="575" t="str">
        <f>RESUMO!C7</f>
        <v>Responsável Técnico: SINVAL LADEIRA</v>
      </c>
      <c r="C5" s="574"/>
      <c r="D5" s="576"/>
      <c r="F5" s="582"/>
      <c r="G5" s="576"/>
      <c r="H5" s="576"/>
      <c r="I5" s="576"/>
      <c r="J5" s="579"/>
      <c r="K5" s="579"/>
      <c r="L5" s="579"/>
      <c r="M5" s="579"/>
      <c r="N5" s="581"/>
    </row>
    <row r="6" spans="1:33 16384:16384" s="406" customFormat="1" ht="15" customHeight="1">
      <c r="B6" s="575" t="str">
        <f>RESUMO!C8</f>
        <v>Nº CREA: 28498/D</v>
      </c>
      <c r="C6" s="574"/>
      <c r="D6" s="578"/>
      <c r="F6" s="577"/>
      <c r="G6" s="578"/>
      <c r="H6" s="576"/>
      <c r="I6" s="576"/>
      <c r="J6" s="579"/>
      <c r="K6" s="407"/>
      <c r="L6" s="407"/>
      <c r="M6" s="407"/>
      <c r="N6" s="581"/>
    </row>
    <row r="7" spans="1:33 16384:16384" s="406" customFormat="1" ht="15" customHeight="1">
      <c r="B7" s="583" t="str">
        <f>RESUMO!C9</f>
        <v>DATA:</v>
      </c>
      <c r="C7" s="408">
        <f ca="1">RESUMO!D9</f>
        <v>46092</v>
      </c>
      <c r="D7" s="578"/>
      <c r="F7" s="582"/>
      <c r="G7" s="576"/>
      <c r="H7" s="576"/>
      <c r="I7" s="576"/>
      <c r="J7" s="584"/>
      <c r="K7" s="407"/>
      <c r="L7" s="407"/>
      <c r="M7" s="407"/>
      <c r="N7" s="581"/>
    </row>
    <row r="8" spans="1:33 16384:16384" s="406" customFormat="1" ht="15" customHeight="1">
      <c r="B8" s="1693" t="s">
        <v>17148</v>
      </c>
      <c r="C8" s="1694"/>
      <c r="D8" s="1694"/>
      <c r="E8" s="1694"/>
      <c r="F8" s="1694"/>
      <c r="G8" s="1694"/>
      <c r="H8" s="1694"/>
      <c r="I8" s="1694"/>
      <c r="J8" s="1694"/>
      <c r="K8" s="1694"/>
      <c r="L8" s="1694"/>
      <c r="M8" s="1694"/>
      <c r="N8" s="1695"/>
    </row>
    <row r="9" spans="1:33 16384:16384" s="424" customFormat="1" ht="27" thickBot="1">
      <c r="A9" s="409"/>
      <c r="B9" s="585" t="s">
        <v>2</v>
      </c>
      <c r="C9" s="410" t="s">
        <v>17149</v>
      </c>
      <c r="D9" s="410" t="s">
        <v>3</v>
      </c>
      <c r="E9" s="411" t="s">
        <v>17150</v>
      </c>
      <c r="F9" s="412" t="s">
        <v>17151</v>
      </c>
      <c r="G9" s="413" t="s">
        <v>17152</v>
      </c>
      <c r="H9" s="410" t="s">
        <v>17153</v>
      </c>
      <c r="I9" s="414" t="s">
        <v>17154</v>
      </c>
      <c r="J9" s="415" t="s">
        <v>17155</v>
      </c>
      <c r="K9" s="413" t="s">
        <v>17156</v>
      </c>
      <c r="L9" s="413" t="s">
        <v>17157</v>
      </c>
      <c r="M9" s="413" t="s">
        <v>17158</v>
      </c>
      <c r="N9" s="586" t="s">
        <v>17159</v>
      </c>
      <c r="O9" s="409"/>
      <c r="P9" s="423"/>
      <c r="Q9" s="423"/>
      <c r="R9" s="423"/>
      <c r="S9" s="423"/>
      <c r="T9" s="423"/>
      <c r="U9" s="423"/>
      <c r="V9" s="423"/>
      <c r="W9" s="423"/>
      <c r="X9" s="423"/>
      <c r="Y9" s="423"/>
      <c r="Z9" s="423"/>
      <c r="AA9" s="423"/>
      <c r="AB9" s="423"/>
      <c r="AC9" s="423"/>
      <c r="AD9" s="423"/>
      <c r="AE9" s="423"/>
      <c r="AF9" s="423"/>
      <c r="AG9" s="423"/>
      <c r="XFD9" s="406"/>
    </row>
    <row r="10" spans="1:33 16384:16384" s="416" customFormat="1" ht="26.25">
      <c r="B10" s="590" t="s">
        <v>9084</v>
      </c>
      <c r="C10" s="499">
        <v>1</v>
      </c>
      <c r="D10" s="396" t="s">
        <v>14894</v>
      </c>
      <c r="E10" s="499" t="s">
        <v>14896</v>
      </c>
      <c r="F10" s="694">
        <f>J10</f>
        <v>41.67</v>
      </c>
      <c r="G10" s="692">
        <v>41.67</v>
      </c>
      <c r="H10" s="692">
        <v>130.50555555555556</v>
      </c>
      <c r="I10" s="692">
        <v>148.52000000000001</v>
      </c>
      <c r="J10" s="695">
        <f>G10</f>
        <v>41.67</v>
      </c>
      <c r="K10" s="693" t="s">
        <v>17161</v>
      </c>
      <c r="L10" s="693" t="s">
        <v>17163</v>
      </c>
      <c r="M10" s="693" t="s">
        <v>17164</v>
      </c>
      <c r="N10" s="696">
        <f t="shared" ref="N10:N13" si="0">COUNT(G10:I10)</f>
        <v>3</v>
      </c>
      <c r="XFD10" s="406"/>
    </row>
    <row r="11" spans="1:33 16384:16384" s="416" customFormat="1" ht="13.5">
      <c r="B11" s="587" t="s">
        <v>17184</v>
      </c>
      <c r="C11" s="417">
        <v>2</v>
      </c>
      <c r="D11" s="185" t="s">
        <v>19971</v>
      </c>
      <c r="E11" s="417" t="s">
        <v>14896</v>
      </c>
      <c r="F11" s="687">
        <f>J11</f>
        <v>10.555555555555555</v>
      </c>
      <c r="G11" s="688">
        <v>10</v>
      </c>
      <c r="H11" s="688">
        <v>12.5</v>
      </c>
      <c r="I11" s="688">
        <f>95/9</f>
        <v>10.555555555555555</v>
      </c>
      <c r="J11" s="689">
        <f>I11</f>
        <v>10.555555555555555</v>
      </c>
      <c r="K11" s="690" t="s">
        <v>17160</v>
      </c>
      <c r="L11" s="690" t="s">
        <v>17161</v>
      </c>
      <c r="M11" s="690" t="s">
        <v>17162</v>
      </c>
      <c r="N11" s="691">
        <f t="shared" si="0"/>
        <v>3</v>
      </c>
    </row>
    <row r="12" spans="1:33 16384:16384" s="416" customFormat="1" ht="39">
      <c r="B12" s="587" t="s">
        <v>17185</v>
      </c>
      <c r="C12" s="417">
        <v>3</v>
      </c>
      <c r="D12" s="185" t="s">
        <v>20341</v>
      </c>
      <c r="E12" s="417" t="s">
        <v>14896</v>
      </c>
      <c r="F12" s="687">
        <f>J12</f>
        <v>60.86</v>
      </c>
      <c r="G12" s="688">
        <v>43.55</v>
      </c>
      <c r="H12" s="688">
        <v>60.86</v>
      </c>
      <c r="I12" s="688">
        <v>63.04</v>
      </c>
      <c r="J12" s="689">
        <f>MEDIAN(G12:I12)</f>
        <v>60.86</v>
      </c>
      <c r="K12" s="690" t="s">
        <v>20343</v>
      </c>
      <c r="L12" s="690" t="s">
        <v>23312</v>
      </c>
      <c r="M12" s="690" t="s">
        <v>33822</v>
      </c>
      <c r="N12" s="691">
        <f t="shared" si="0"/>
        <v>3</v>
      </c>
    </row>
    <row r="13" spans="1:33 16384:16384" s="416" customFormat="1" ht="26.25">
      <c r="B13" s="587" t="s">
        <v>23309</v>
      </c>
      <c r="C13" s="417">
        <v>4</v>
      </c>
      <c r="D13" s="185" t="s">
        <v>23313</v>
      </c>
      <c r="E13" s="417" t="s">
        <v>28</v>
      </c>
      <c r="F13" s="687">
        <f>J13</f>
        <v>186.89</v>
      </c>
      <c r="G13" s="688">
        <v>279.89999999999998</v>
      </c>
      <c r="H13" s="688">
        <v>173.1</v>
      </c>
      <c r="I13" s="688">
        <v>186.89</v>
      </c>
      <c r="J13" s="689">
        <f>MEDIAN(G13:I13)</f>
        <v>186.89</v>
      </c>
      <c r="K13" s="690" t="s">
        <v>23310</v>
      </c>
      <c r="L13" s="690" t="s">
        <v>23311</v>
      </c>
      <c r="M13" s="690" t="s">
        <v>23312</v>
      </c>
      <c r="N13" s="691">
        <f t="shared" si="0"/>
        <v>3</v>
      </c>
    </row>
    <row r="14" spans="1:33 16384:16384" s="416" customFormat="1" ht="51">
      <c r="B14" s="587" t="s">
        <v>23493</v>
      </c>
      <c r="C14" s="417">
        <v>5</v>
      </c>
      <c r="D14" s="185" t="s">
        <v>23492</v>
      </c>
      <c r="E14" s="417" t="s">
        <v>23494</v>
      </c>
      <c r="F14" s="687">
        <f>J14</f>
        <v>27450.456666666669</v>
      </c>
      <c r="G14" s="688">
        <f>26902.29+(6578/12)</f>
        <v>27450.456666666669</v>
      </c>
      <c r="H14" s="688"/>
      <c r="I14" s="688"/>
      <c r="J14" s="689">
        <f>AVERAGE(G14:I14)</f>
        <v>27450.456666666669</v>
      </c>
      <c r="K14" s="690" t="s">
        <v>23495</v>
      </c>
      <c r="L14" s="690" t="s">
        <v>167</v>
      </c>
      <c r="M14" s="690" t="s">
        <v>167</v>
      </c>
      <c r="N14" s="691">
        <v>1</v>
      </c>
    </row>
    <row r="15" spans="1:33 16384:16384" s="416" customFormat="1" ht="51">
      <c r="B15" s="587" t="s">
        <v>23498</v>
      </c>
      <c r="C15" s="417">
        <v>6</v>
      </c>
      <c r="D15" s="185" t="s">
        <v>23496</v>
      </c>
      <c r="E15" s="417" t="s">
        <v>23494</v>
      </c>
      <c r="F15" s="687">
        <f t="shared" ref="F15:F34" si="1">J15</f>
        <v>53000</v>
      </c>
      <c r="G15" s="688">
        <f>2*26500</f>
        <v>53000</v>
      </c>
      <c r="H15" s="688"/>
      <c r="I15" s="688"/>
      <c r="J15" s="689">
        <f t="shared" ref="J15:J34" si="2">AVERAGE(G15:I15)</f>
        <v>53000</v>
      </c>
      <c r="K15" s="690" t="s">
        <v>23497</v>
      </c>
      <c r="L15" s="690" t="s">
        <v>167</v>
      </c>
      <c r="M15" s="690" t="s">
        <v>167</v>
      </c>
      <c r="N15" s="691">
        <v>1</v>
      </c>
    </row>
    <row r="16" spans="1:33 16384:16384" s="416" customFormat="1" ht="63.75">
      <c r="B16" s="794" t="s">
        <v>34542</v>
      </c>
      <c r="C16" s="417">
        <v>7</v>
      </c>
      <c r="D16" s="185" t="s">
        <v>34543</v>
      </c>
      <c r="E16" s="417" t="s">
        <v>8845</v>
      </c>
      <c r="F16" s="687">
        <f t="shared" si="1"/>
        <v>447.13</v>
      </c>
      <c r="G16" s="688">
        <v>447.13</v>
      </c>
      <c r="H16" s="688"/>
      <c r="I16" s="688"/>
      <c r="J16" s="689">
        <f t="shared" si="2"/>
        <v>447.13</v>
      </c>
      <c r="K16" s="690" t="s">
        <v>34584</v>
      </c>
      <c r="L16" s="690" t="s">
        <v>44348</v>
      </c>
      <c r="M16" s="690" t="s">
        <v>167</v>
      </c>
      <c r="N16" s="691">
        <v>1</v>
      </c>
    </row>
    <row r="17" spans="2:14" s="416" customFormat="1" ht="39">
      <c r="B17" s="794" t="s">
        <v>34544</v>
      </c>
      <c r="C17" s="417">
        <v>8</v>
      </c>
      <c r="D17" s="185" t="s">
        <v>34562</v>
      </c>
      <c r="E17" s="417" t="s">
        <v>8845</v>
      </c>
      <c r="F17" s="687">
        <f t="shared" si="1"/>
        <v>206.73</v>
      </c>
      <c r="G17" s="688">
        <f>413.46/2</f>
        <v>206.73</v>
      </c>
      <c r="H17" s="688"/>
      <c r="I17" s="688"/>
      <c r="J17" s="689">
        <f t="shared" si="2"/>
        <v>206.73</v>
      </c>
      <c r="K17" s="690" t="s">
        <v>34584</v>
      </c>
      <c r="L17" s="690" t="s">
        <v>167</v>
      </c>
      <c r="M17" s="690" t="s">
        <v>167</v>
      </c>
      <c r="N17" s="691">
        <v>1</v>
      </c>
    </row>
    <row r="18" spans="2:14" s="416" customFormat="1" ht="39">
      <c r="B18" s="794" t="s">
        <v>34545</v>
      </c>
      <c r="C18" s="417">
        <v>9</v>
      </c>
      <c r="D18" s="185" t="s">
        <v>34563</v>
      </c>
      <c r="E18" s="417" t="s">
        <v>8845</v>
      </c>
      <c r="F18" s="687">
        <f t="shared" si="1"/>
        <v>206.14500000000001</v>
      </c>
      <c r="G18" s="688">
        <f>412.29/2</f>
        <v>206.14500000000001</v>
      </c>
      <c r="H18" s="688"/>
      <c r="I18" s="688"/>
      <c r="J18" s="689">
        <f t="shared" si="2"/>
        <v>206.14500000000001</v>
      </c>
      <c r="K18" s="690" t="s">
        <v>34584</v>
      </c>
      <c r="L18" s="690" t="s">
        <v>167</v>
      </c>
      <c r="M18" s="690" t="s">
        <v>167</v>
      </c>
      <c r="N18" s="691">
        <v>1</v>
      </c>
    </row>
    <row r="19" spans="2:14" s="416" customFormat="1" ht="39">
      <c r="B19" s="794" t="s">
        <v>34546</v>
      </c>
      <c r="C19" s="417">
        <v>10</v>
      </c>
      <c r="D19" s="185" t="s">
        <v>34561</v>
      </c>
      <c r="E19" s="417" t="s">
        <v>8845</v>
      </c>
      <c r="F19" s="687">
        <f t="shared" si="1"/>
        <v>104.93</v>
      </c>
      <c r="G19" s="688">
        <v>104.93</v>
      </c>
      <c r="H19" s="688"/>
      <c r="I19" s="688"/>
      <c r="J19" s="689">
        <f t="shared" si="2"/>
        <v>104.93</v>
      </c>
      <c r="K19" s="690" t="s">
        <v>34584</v>
      </c>
      <c r="L19" s="690" t="s">
        <v>167</v>
      </c>
      <c r="M19" s="690" t="s">
        <v>167</v>
      </c>
      <c r="N19" s="691">
        <v>1</v>
      </c>
    </row>
    <row r="20" spans="2:14" s="416" customFormat="1" ht="63.75">
      <c r="B20" s="794" t="s">
        <v>34553</v>
      </c>
      <c r="C20" s="417">
        <v>11</v>
      </c>
      <c r="D20" s="185" t="s">
        <v>34565</v>
      </c>
      <c r="E20" s="417" t="s">
        <v>8845</v>
      </c>
      <c r="F20" s="687">
        <f t="shared" si="1"/>
        <v>8546.7900000000009</v>
      </c>
      <c r="G20" s="688">
        <v>8546.7900000000009</v>
      </c>
      <c r="H20" s="688"/>
      <c r="I20" s="688"/>
      <c r="J20" s="689">
        <f t="shared" si="2"/>
        <v>8546.7900000000009</v>
      </c>
      <c r="K20" s="690" t="s">
        <v>34584</v>
      </c>
      <c r="L20" s="690" t="s">
        <v>167</v>
      </c>
      <c r="M20" s="690" t="s">
        <v>167</v>
      </c>
      <c r="N20" s="691">
        <v>1</v>
      </c>
    </row>
    <row r="21" spans="2:14" s="416" customFormat="1" ht="26.25">
      <c r="B21" s="794" t="s">
        <v>34557</v>
      </c>
      <c r="C21" s="417">
        <v>12</v>
      </c>
      <c r="D21" s="185" t="s">
        <v>34568</v>
      </c>
      <c r="E21" s="417" t="s">
        <v>8845</v>
      </c>
      <c r="F21" s="687">
        <f>J21</f>
        <v>518.91999999999996</v>
      </c>
      <c r="G21" s="688">
        <v>518.91999999999996</v>
      </c>
      <c r="H21" s="688"/>
      <c r="I21" s="688"/>
      <c r="J21" s="689">
        <f>AVERAGE(G21:I21)</f>
        <v>518.91999999999996</v>
      </c>
      <c r="K21" s="690" t="s">
        <v>34584</v>
      </c>
      <c r="L21" s="690" t="s">
        <v>167</v>
      </c>
      <c r="M21" s="690" t="s">
        <v>167</v>
      </c>
      <c r="N21" s="691">
        <v>1</v>
      </c>
    </row>
    <row r="22" spans="2:14" s="416" customFormat="1" ht="26.25">
      <c r="B22" s="794" t="s">
        <v>34558</v>
      </c>
      <c r="C22" s="417">
        <v>13</v>
      </c>
      <c r="D22" s="185" t="s">
        <v>34569</v>
      </c>
      <c r="E22" s="417" t="s">
        <v>8845</v>
      </c>
      <c r="F22" s="687">
        <f>J22</f>
        <v>267.52</v>
      </c>
      <c r="G22" s="688">
        <v>267.52</v>
      </c>
      <c r="H22" s="688"/>
      <c r="I22" s="688"/>
      <c r="J22" s="689">
        <f>AVERAGE(G22:I22)</f>
        <v>267.52</v>
      </c>
      <c r="K22" s="690" t="s">
        <v>34584</v>
      </c>
      <c r="L22" s="690" t="s">
        <v>167</v>
      </c>
      <c r="M22" s="690" t="s">
        <v>167</v>
      </c>
      <c r="N22" s="691">
        <v>1</v>
      </c>
    </row>
    <row r="23" spans="2:14" s="416" customFormat="1" ht="26.25">
      <c r="B23" s="794" t="s">
        <v>34559</v>
      </c>
      <c r="C23" s="417">
        <v>14</v>
      </c>
      <c r="D23" s="185" t="s">
        <v>34566</v>
      </c>
      <c r="E23" s="417" t="s">
        <v>8845</v>
      </c>
      <c r="F23" s="687">
        <f t="shared" si="1"/>
        <v>1800.18</v>
      </c>
      <c r="G23" s="688">
        <v>1800.18</v>
      </c>
      <c r="H23" s="688"/>
      <c r="I23" s="688"/>
      <c r="J23" s="689">
        <f t="shared" si="2"/>
        <v>1800.18</v>
      </c>
      <c r="K23" s="690" t="s">
        <v>34584</v>
      </c>
      <c r="L23" s="690" t="s">
        <v>167</v>
      </c>
      <c r="M23" s="690" t="s">
        <v>167</v>
      </c>
      <c r="N23" s="691">
        <v>1</v>
      </c>
    </row>
    <row r="24" spans="2:14" s="416" customFormat="1" ht="26.25">
      <c r="B24" s="794" t="s">
        <v>34560</v>
      </c>
      <c r="C24" s="417">
        <v>15</v>
      </c>
      <c r="D24" s="185" t="s">
        <v>34567</v>
      </c>
      <c r="E24" s="417" t="s">
        <v>8845</v>
      </c>
      <c r="F24" s="687">
        <f t="shared" si="1"/>
        <v>811.35</v>
      </c>
      <c r="G24" s="688">
        <v>811.35</v>
      </c>
      <c r="H24" s="688"/>
      <c r="I24" s="688"/>
      <c r="J24" s="689">
        <f t="shared" si="2"/>
        <v>811.35</v>
      </c>
      <c r="K24" s="690" t="s">
        <v>34584</v>
      </c>
      <c r="L24" s="690" t="s">
        <v>167</v>
      </c>
      <c r="M24" s="690" t="s">
        <v>167</v>
      </c>
      <c r="N24" s="691">
        <v>1</v>
      </c>
    </row>
    <row r="25" spans="2:14" s="416" customFormat="1" ht="26.25">
      <c r="B25" s="794" t="s">
        <v>34570</v>
      </c>
      <c r="C25" s="417">
        <v>16</v>
      </c>
      <c r="D25" s="185" t="s">
        <v>34585</v>
      </c>
      <c r="E25" s="417" t="s">
        <v>8845</v>
      </c>
      <c r="F25" s="687">
        <f t="shared" si="1"/>
        <v>2115.1</v>
      </c>
      <c r="G25" s="688">
        <v>2115.1</v>
      </c>
      <c r="H25" s="688"/>
      <c r="I25" s="688"/>
      <c r="J25" s="689">
        <f t="shared" si="2"/>
        <v>2115.1</v>
      </c>
      <c r="K25" s="690" t="s">
        <v>34584</v>
      </c>
      <c r="L25" s="690" t="s">
        <v>167</v>
      </c>
      <c r="M25" s="690" t="s">
        <v>167</v>
      </c>
      <c r="N25" s="691">
        <v>1</v>
      </c>
    </row>
    <row r="26" spans="2:14" s="416" customFormat="1" ht="26.25">
      <c r="B26" s="794" t="s">
        <v>34571</v>
      </c>
      <c r="C26" s="417">
        <v>17</v>
      </c>
      <c r="D26" s="185" t="s">
        <v>34586</v>
      </c>
      <c r="E26" s="417" t="s">
        <v>8845</v>
      </c>
      <c r="F26" s="687">
        <f t="shared" si="1"/>
        <v>84.24</v>
      </c>
      <c r="G26" s="688">
        <v>84.24</v>
      </c>
      <c r="H26" s="688"/>
      <c r="I26" s="688"/>
      <c r="J26" s="689">
        <f t="shared" si="2"/>
        <v>84.24</v>
      </c>
      <c r="K26" s="690" t="s">
        <v>34584</v>
      </c>
      <c r="L26" s="690" t="s">
        <v>167</v>
      </c>
      <c r="M26" s="690" t="s">
        <v>167</v>
      </c>
      <c r="N26" s="691">
        <v>1</v>
      </c>
    </row>
    <row r="27" spans="2:14" s="416" customFormat="1" ht="26.25">
      <c r="B27" s="794" t="s">
        <v>34572</v>
      </c>
      <c r="C27" s="417">
        <v>18</v>
      </c>
      <c r="D27" s="185" t="s">
        <v>34587</v>
      </c>
      <c r="E27" s="417" t="s">
        <v>8845</v>
      </c>
      <c r="F27" s="687">
        <f t="shared" si="1"/>
        <v>408.81</v>
      </c>
      <c r="G27" s="688">
        <v>408.81</v>
      </c>
      <c r="H27" s="688"/>
      <c r="I27" s="688"/>
      <c r="J27" s="689">
        <f t="shared" si="2"/>
        <v>408.81</v>
      </c>
      <c r="K27" s="690" t="s">
        <v>34584</v>
      </c>
      <c r="L27" s="690" t="s">
        <v>167</v>
      </c>
      <c r="M27" s="690" t="s">
        <v>167</v>
      </c>
      <c r="N27" s="691">
        <v>1</v>
      </c>
    </row>
    <row r="28" spans="2:14" s="416" customFormat="1" ht="26.25">
      <c r="B28" s="794" t="s">
        <v>34573</v>
      </c>
      <c r="C28" s="417">
        <v>19</v>
      </c>
      <c r="D28" s="185" t="s">
        <v>34579</v>
      </c>
      <c r="E28" s="417" t="s">
        <v>8845</v>
      </c>
      <c r="F28" s="687">
        <f t="shared" si="1"/>
        <v>166.22</v>
      </c>
      <c r="G28" s="688">
        <v>166.22</v>
      </c>
      <c r="H28" s="688"/>
      <c r="I28" s="688"/>
      <c r="J28" s="689">
        <f t="shared" si="2"/>
        <v>166.22</v>
      </c>
      <c r="K28" s="690" t="s">
        <v>34584</v>
      </c>
      <c r="L28" s="690" t="s">
        <v>167</v>
      </c>
      <c r="M28" s="690" t="s">
        <v>167</v>
      </c>
      <c r="N28" s="691">
        <v>1</v>
      </c>
    </row>
    <row r="29" spans="2:14" s="416" customFormat="1" ht="26.25">
      <c r="B29" s="794" t="s">
        <v>34574</v>
      </c>
      <c r="C29" s="417">
        <v>20</v>
      </c>
      <c r="D29" s="185" t="s">
        <v>34578</v>
      </c>
      <c r="E29" s="417" t="s">
        <v>8845</v>
      </c>
      <c r="F29" s="687">
        <f t="shared" si="1"/>
        <v>334.18</v>
      </c>
      <c r="G29" s="688">
        <v>334.18</v>
      </c>
      <c r="H29" s="688"/>
      <c r="I29" s="688"/>
      <c r="J29" s="689">
        <f t="shared" si="2"/>
        <v>334.18</v>
      </c>
      <c r="K29" s="690" t="s">
        <v>34584</v>
      </c>
      <c r="L29" s="690" t="s">
        <v>167</v>
      </c>
      <c r="M29" s="690" t="s">
        <v>167</v>
      </c>
      <c r="N29" s="691">
        <v>1</v>
      </c>
    </row>
    <row r="30" spans="2:14" s="416" customFormat="1" ht="26.25">
      <c r="B30" s="794" t="s">
        <v>34575</v>
      </c>
      <c r="C30" s="417">
        <v>21</v>
      </c>
      <c r="D30" s="185" t="s">
        <v>34580</v>
      </c>
      <c r="E30" s="417" t="s">
        <v>8845</v>
      </c>
      <c r="F30" s="687">
        <f t="shared" si="1"/>
        <v>668.36</v>
      </c>
      <c r="G30" s="688">
        <v>668.36</v>
      </c>
      <c r="H30" s="688"/>
      <c r="I30" s="688"/>
      <c r="J30" s="689">
        <f t="shared" si="2"/>
        <v>668.36</v>
      </c>
      <c r="K30" s="690" t="s">
        <v>34584</v>
      </c>
      <c r="L30" s="690" t="s">
        <v>167</v>
      </c>
      <c r="M30" s="690" t="s">
        <v>167</v>
      </c>
      <c r="N30" s="691">
        <v>1</v>
      </c>
    </row>
    <row r="31" spans="2:14" s="416" customFormat="1" ht="26.25">
      <c r="B31" s="794" t="s">
        <v>34576</v>
      </c>
      <c r="C31" s="417">
        <v>22</v>
      </c>
      <c r="D31" s="185" t="s">
        <v>34581</v>
      </c>
      <c r="E31" s="417" t="s">
        <v>8845</v>
      </c>
      <c r="F31" s="687">
        <f t="shared" si="1"/>
        <v>1002.54</v>
      </c>
      <c r="G31" s="688">
        <v>1002.54</v>
      </c>
      <c r="H31" s="688"/>
      <c r="I31" s="688"/>
      <c r="J31" s="689">
        <f t="shared" si="2"/>
        <v>1002.54</v>
      </c>
      <c r="K31" s="690" t="s">
        <v>34584</v>
      </c>
      <c r="L31" s="690" t="s">
        <v>167</v>
      </c>
      <c r="M31" s="690" t="s">
        <v>167</v>
      </c>
      <c r="N31" s="691">
        <v>1</v>
      </c>
    </row>
    <row r="32" spans="2:14" s="416" customFormat="1" ht="13.5">
      <c r="B32" s="587" t="s">
        <v>34577</v>
      </c>
      <c r="C32" s="417">
        <v>23</v>
      </c>
      <c r="D32" s="185"/>
      <c r="E32" s="417" t="s">
        <v>8845</v>
      </c>
      <c r="F32" s="687" t="e">
        <f t="shared" si="1"/>
        <v>#DIV/0!</v>
      </c>
      <c r="G32" s="688"/>
      <c r="H32" s="688"/>
      <c r="I32" s="688"/>
      <c r="J32" s="689" t="e">
        <f t="shared" si="2"/>
        <v>#DIV/0!</v>
      </c>
      <c r="K32" s="690"/>
      <c r="L32" s="690" t="s">
        <v>167</v>
      </c>
      <c r="M32" s="690" t="s">
        <v>167</v>
      </c>
      <c r="N32" s="691"/>
    </row>
    <row r="33" spans="2:14" s="416" customFormat="1" ht="13.5">
      <c r="B33" s="587" t="s">
        <v>34582</v>
      </c>
      <c r="C33" s="417">
        <v>24</v>
      </c>
      <c r="D33" s="185"/>
      <c r="E33" s="417" t="s">
        <v>8845</v>
      </c>
      <c r="F33" s="687" t="e">
        <f t="shared" si="1"/>
        <v>#DIV/0!</v>
      </c>
      <c r="G33" s="688"/>
      <c r="H33" s="688"/>
      <c r="I33" s="688"/>
      <c r="J33" s="689" t="e">
        <f t="shared" si="2"/>
        <v>#DIV/0!</v>
      </c>
      <c r="K33" s="690"/>
      <c r="L33" s="690" t="s">
        <v>167</v>
      </c>
      <c r="M33" s="690" t="s">
        <v>167</v>
      </c>
      <c r="N33" s="691"/>
    </row>
    <row r="34" spans="2:14" s="416" customFormat="1" ht="13.5">
      <c r="B34" s="587" t="s">
        <v>34583</v>
      </c>
      <c r="C34" s="417">
        <v>25</v>
      </c>
      <c r="D34" s="185"/>
      <c r="E34" s="417" t="s">
        <v>8845</v>
      </c>
      <c r="F34" s="687" t="e">
        <f t="shared" si="1"/>
        <v>#DIV/0!</v>
      </c>
      <c r="G34" s="688"/>
      <c r="H34" s="688"/>
      <c r="I34" s="688"/>
      <c r="J34" s="689" t="e">
        <f t="shared" si="2"/>
        <v>#DIV/0!</v>
      </c>
      <c r="K34" s="690"/>
      <c r="L34" s="690" t="s">
        <v>167</v>
      </c>
      <c r="M34" s="690" t="s">
        <v>167</v>
      </c>
      <c r="N34" s="691"/>
    </row>
  </sheetData>
  <autoFilter ref="B9:N11" xr:uid="{00000000-0009-0000-0000-00000C000000}"/>
  <mergeCells count="2">
    <mergeCell ref="B2:N2"/>
    <mergeCell ref="B8:N8"/>
  </mergeCells>
  <conditionalFormatting sqref="B9:D9">
    <cfRule type="duplicateValues" dxfId="5" priority="2" stopIfTrue="1"/>
  </conditionalFormatting>
  <conditionalFormatting sqref="B35:D65357">
    <cfRule type="duplicateValues" dxfId="4" priority="4" stopIfTrue="1"/>
  </conditionalFormatting>
  <conditionalFormatting sqref="D9">
    <cfRule type="duplicateValues" dxfId="3" priority="1" stopIfTrue="1"/>
    <cfRule type="duplicateValues" dxfId="2" priority="3" stopIfTrue="1"/>
  </conditionalFormatting>
  <conditionalFormatting sqref="D35:D65357">
    <cfRule type="duplicateValues" dxfId="1" priority="5" stopIfTrue="1"/>
    <cfRule type="duplicateValues" dxfId="0" priority="6" stopIfTrue="1"/>
  </conditionalFormatting>
  <pageMargins left="0.23622047244094491" right="0.23622047244094491" top="0.74803149606299213" bottom="0.94488188976377963" header="0.31496062992125984" footer="0.31496062992125984"/>
  <pageSetup paperSize="9" scale="53" fitToHeight="0" orientation="landscape" r:id="rId1"/>
  <headerFooter>
    <oddFooter>&amp;CAvenida Barão Homem de Melo, 3280 – Bairro Estoril – Belo Horizonte – MG – CEP: 30494-080&amp;R&amp;P / &amp;N</oddFooter>
  </headerFooter>
  <drawing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Planilhas</vt:lpstr>
      </vt:variant>
      <vt:variant>
        <vt:i4>14</vt:i4>
      </vt:variant>
      <vt:variant>
        <vt:lpstr>Intervalos Nomeados</vt:lpstr>
      </vt:variant>
      <vt:variant>
        <vt:i4>21</vt:i4>
      </vt:variant>
    </vt:vector>
  </HeadingPairs>
  <TitlesOfParts>
    <vt:vector size="35" baseType="lpstr">
      <vt:lpstr>RESUMO</vt:lpstr>
      <vt:lpstr>PLANILHA ORÇAMENTÁRIA</vt:lpstr>
      <vt:lpstr>MEMÓRIA DE CÁLCULO</vt:lpstr>
      <vt:lpstr>CRONOGRAMA</vt:lpstr>
      <vt:lpstr>CURVA ABC</vt:lpstr>
      <vt:lpstr>ENCARGOS SOCIAIS COM ADIC. NOT.</vt:lpstr>
      <vt:lpstr>COMP. BDI</vt:lpstr>
      <vt:lpstr>COMPOSIÇÕES </vt:lpstr>
      <vt:lpstr>CPU-XXX - ENSAIO PIT</vt:lpstr>
      <vt:lpstr>CPU-0XX. - LANÇAMENTO EST. MET</vt:lpstr>
      <vt:lpstr>CPU-001 - ADM LOCAL</vt:lpstr>
      <vt:lpstr>COTAÇÕES</vt:lpstr>
      <vt:lpstr>BASE</vt:lpstr>
      <vt:lpstr>COTAÇÕES (2)</vt:lpstr>
      <vt:lpstr>BASE!Area_de_impressao</vt:lpstr>
      <vt:lpstr>COMP. BDI!Area_de_impressao</vt:lpstr>
      <vt:lpstr>COMPOSIÇÕES !Area_de_impressao</vt:lpstr>
      <vt:lpstr>COTAÇÕES!Area_de_impressao</vt:lpstr>
      <vt:lpstr>COTAÇÕES (2)!Area_de_impressao</vt:lpstr>
      <vt:lpstr>CPU-001 - ADM LOCAL!Area_de_impressao</vt:lpstr>
      <vt:lpstr>CPU-0XX. - LANÇAMENTO EST. MET!Area_de_impressao</vt:lpstr>
      <vt:lpstr>CPU-XXX - ENSAIO PIT!Area_de_impressao</vt:lpstr>
      <vt:lpstr>CRONOGRAMA!Area_de_impressao</vt:lpstr>
      <vt:lpstr>CURVA ABC!Area_de_impressao</vt:lpstr>
      <vt:lpstr>ENCARGOS SOCIAIS COM ADIC. NOT.!Area_de_impressao</vt:lpstr>
      <vt:lpstr>MEMÓRIA DE CÁLCULO!Area_de_impressao</vt:lpstr>
      <vt:lpstr>PLANILHA ORÇAMENTÁRIA!Area_de_impressao</vt:lpstr>
      <vt:lpstr>RESUMO!Area_de_impressao</vt:lpstr>
      <vt:lpstr>COMPOSIÇÕES !Titulos_de_impressao</vt:lpstr>
      <vt:lpstr>COTAÇÕES!Titulos_de_impressao</vt:lpstr>
      <vt:lpstr>CRONOGRAMA!Titulos_de_impressao</vt:lpstr>
      <vt:lpstr>CURVA ABC!Titulos_de_impressao</vt:lpstr>
      <vt:lpstr>MEMÓRIA DE CÁLCULO!Titulos_de_impressao</vt:lpstr>
      <vt:lpstr>PLANILHA ORÇAMENTÁRIA!Titulos_de_impressao</vt:lpstr>
      <vt:lpstr>RESUMO!Titulos_de_impressao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Debora</dc:creator>
  <cp:lastModifiedBy>SEMOS</cp:lastModifiedBy>
  <cp:lastPrinted>2026-02-06T11:44:09Z</cp:lastPrinted>
  <dcterms:created xsi:type="dcterms:W3CDTF">2022-01-19T19:21:28Z</dcterms:created>
  <dcterms:modified xsi:type="dcterms:W3CDTF">2026-02-06T11:58:36Z</dcterms:modified>
</cp:coreProperties>
</file>